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sabri\Documents\DOUTORADO\TESE\RESULTADOS\CONCENTRADO\EXCEL\PAJEU\"/>
    </mc:Choice>
  </mc:AlternateContent>
  <xr:revisionPtr revIDLastSave="0" documentId="13_ncr:1_{F05DFAE5-8011-486B-B2B3-CEB5BB281CC0}" xr6:coauthVersionLast="47" xr6:coauthVersionMax="47" xr10:uidLastSave="{00000000-0000-0000-0000-000000000000}"/>
  <bookViews>
    <workbookView xWindow="-108" yWindow="-108" windowWidth="23256" windowHeight="12456" tabRatio="855" xr2:uid="{00000000-000D-0000-FFFF-FFFF00000000}"/>
  </bookViews>
  <sheets>
    <sheet name="SetUp" sheetId="26" r:id="rId1"/>
    <sheet name="CAWM" sheetId="27" r:id="rId2"/>
  </sheets>
  <functionGroups builtInGroupCount="19"/>
  <definedNames>
    <definedName name="_xlnm._FilterDatabase" localSheetId="1" hidden="1">CAWM!$C$1:$C$4751</definedName>
    <definedName name="calibration">#REF!</definedName>
    <definedName name="solver_adj" localSheetId="0" hidden="1">SetUp!$B$65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SetUp!$B$65</definedName>
    <definedName name="solver_lhs2" localSheetId="0" hidden="1">SetUp!$B$65</definedName>
    <definedName name="solver_lhs3" localSheetId="0" hidden="1">SetUp!$B$52</definedName>
    <definedName name="solver_lhs4" localSheetId="0" hidden="1">SetUp!$B$52</definedName>
    <definedName name="solver_lhs5" localSheetId="0" hidden="1">SetUp!$B$65</definedName>
    <definedName name="solver_lhs6" localSheetId="0" hidden="1">SetUp!$B$65</definedName>
    <definedName name="solver_lhs7" localSheetId="0" hidden="1">SetUp!$B$66</definedName>
    <definedName name="solver_lhs8" localSheetId="0" hidden="1">SetUp!#REF!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SetUp!$B$24</definedName>
    <definedName name="solver_pre" localSheetId="0" hidden="1">0.00001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hs1" localSheetId="0" hidden="1">1</definedName>
    <definedName name="solver_rhs2" localSheetId="0" hidden="1">0</definedName>
    <definedName name="solver_rhs3" localSheetId="0" hidden="1">10</definedName>
    <definedName name="solver_rhs4" localSheetId="0" hidden="1">0</definedName>
    <definedName name="solver_rhs5" localSheetId="0" hidden="1">1</definedName>
    <definedName name="solver_rhs6" localSheetId="0" hidden="1">0</definedName>
    <definedName name="solver_rhs7" localSheetId="0" hidden="1">1</definedName>
    <definedName name="solver_rhs8" localSheetId="0" hidden="1">0.01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1" i="26" l="1" a="1"/>
  <c r="B120" i="26" a="1"/>
  <c r="B117" i="26" a="1"/>
  <c r="B116" i="26" a="1"/>
  <c r="B115" i="26" a="1"/>
  <c r="B113" i="26"/>
  <c r="B112" i="26"/>
  <c r="B111" i="26"/>
  <c r="B107" i="26" a="1"/>
  <c r="B106" i="26" a="1"/>
  <c r="B103" i="26" a="1"/>
  <c r="B102" i="26" a="1"/>
  <c r="B101" i="26" a="1"/>
  <c r="B99" i="26"/>
  <c r="C72" i="26"/>
  <c r="C71" i="26"/>
  <c r="B98" i="26"/>
  <c r="B97" i="26"/>
  <c r="B93" i="26" a="1"/>
  <c r="B92" i="26" a="1"/>
  <c r="B89" i="26" a="1"/>
  <c r="B88" i="26" a="1"/>
  <c r="B87" i="26" a="1"/>
  <c r="B85" i="26"/>
  <c r="B84" i="26"/>
  <c r="B83" i="26"/>
  <c r="B72" i="26"/>
  <c r="B71" i="26"/>
  <c r="B69" i="26"/>
  <c r="AL766" i="27"/>
  <c r="AL767" i="27"/>
  <c r="AL768" i="27"/>
  <c r="AL769" i="27"/>
  <c r="AL770" i="27"/>
  <c r="AL771" i="27"/>
  <c r="AL772" i="27"/>
  <c r="AL773" i="27"/>
  <c r="AL774" i="27"/>
  <c r="AL775" i="27"/>
  <c r="AL776" i="27"/>
  <c r="AL777" i="27"/>
  <c r="AL778" i="27"/>
  <c r="AL779" i="27"/>
  <c r="AL780" i="27"/>
  <c r="AL781" i="27"/>
  <c r="AL782" i="27"/>
  <c r="AL783" i="27"/>
  <c r="AL784" i="27"/>
  <c r="AL785" i="27"/>
  <c r="AL786" i="27"/>
  <c r="AL787" i="27"/>
  <c r="AL788" i="27"/>
  <c r="AL789" i="27"/>
  <c r="AL790" i="27"/>
  <c r="AL791" i="27"/>
  <c r="AL792" i="27"/>
  <c r="AL793" i="27"/>
  <c r="AL794" i="27"/>
  <c r="AL795" i="27"/>
  <c r="AL796" i="27"/>
  <c r="AL797" i="27"/>
  <c r="AL798" i="27"/>
  <c r="AL799" i="27"/>
  <c r="AL800" i="27"/>
  <c r="AL801" i="27"/>
  <c r="AL802" i="27"/>
  <c r="AL803" i="27"/>
  <c r="AL804" i="27"/>
  <c r="AL805" i="27"/>
  <c r="AL806" i="27"/>
  <c r="AL807" i="27"/>
  <c r="AL808" i="27"/>
  <c r="AL809" i="27"/>
  <c r="AL810" i="27"/>
  <c r="AL811" i="27"/>
  <c r="AL812" i="27"/>
  <c r="AL813" i="27"/>
  <c r="AL814" i="27"/>
  <c r="AL815" i="27"/>
  <c r="AL816" i="27"/>
  <c r="AL817" i="27"/>
  <c r="AL818" i="27"/>
  <c r="AL819" i="27"/>
  <c r="AL820" i="27"/>
  <c r="AL821" i="27"/>
  <c r="AL822" i="27"/>
  <c r="AL823" i="27"/>
  <c r="AL824" i="27"/>
  <c r="AL825" i="27"/>
  <c r="AL826" i="27"/>
  <c r="AL827" i="27"/>
  <c r="AL828" i="27"/>
  <c r="AL829" i="27"/>
  <c r="AL830" i="27"/>
  <c r="AL831" i="27"/>
  <c r="AL832" i="27"/>
  <c r="AL833" i="27"/>
  <c r="AL834" i="27"/>
  <c r="AL835" i="27"/>
  <c r="AL836" i="27"/>
  <c r="AL837" i="27"/>
  <c r="AL838" i="27"/>
  <c r="AL839" i="27"/>
  <c r="AL840" i="27"/>
  <c r="AL841" i="27"/>
  <c r="AL842" i="27"/>
  <c r="AL843" i="27"/>
  <c r="AL844" i="27"/>
  <c r="AL845" i="27"/>
  <c r="AL846" i="27"/>
  <c r="AL847" i="27"/>
  <c r="AL848" i="27"/>
  <c r="AL849" i="27"/>
  <c r="AL850" i="27"/>
  <c r="AL851" i="27"/>
  <c r="AL852" i="27"/>
  <c r="AL853" i="27"/>
  <c r="AL854" i="27"/>
  <c r="AL855" i="27"/>
  <c r="AL856" i="27"/>
  <c r="AL857" i="27"/>
  <c r="AL858" i="27"/>
  <c r="AL859" i="27"/>
  <c r="AL860" i="27"/>
  <c r="AL861" i="27"/>
  <c r="AL862" i="27"/>
  <c r="AL863" i="27"/>
  <c r="AL864" i="27"/>
  <c r="AL865" i="27"/>
  <c r="AL866" i="27"/>
  <c r="AL867" i="27"/>
  <c r="AL868" i="27"/>
  <c r="AL869" i="27"/>
  <c r="AL870" i="27"/>
  <c r="AL871" i="27"/>
  <c r="AL872" i="27"/>
  <c r="AL873" i="27"/>
  <c r="AL874" i="27"/>
  <c r="AL875" i="27"/>
  <c r="AL876" i="27"/>
  <c r="AL877" i="27"/>
  <c r="AL878" i="27"/>
  <c r="AL879" i="27"/>
  <c r="AL880" i="27"/>
  <c r="AL881" i="27"/>
  <c r="AL882" i="27"/>
  <c r="AL883" i="27"/>
  <c r="AL884" i="27"/>
  <c r="AL885" i="27"/>
  <c r="AL886" i="27"/>
  <c r="AL887" i="27"/>
  <c r="AL888" i="27"/>
  <c r="AL889" i="27"/>
  <c r="AL890" i="27"/>
  <c r="AL891" i="27"/>
  <c r="AL892" i="27"/>
  <c r="AL893" i="27"/>
  <c r="AL894" i="27"/>
  <c r="AL895" i="27"/>
  <c r="AL896" i="27"/>
  <c r="AL897" i="27"/>
  <c r="AL898" i="27"/>
  <c r="AL899" i="27"/>
  <c r="AL900" i="27"/>
  <c r="AL901" i="27"/>
  <c r="AL902" i="27"/>
  <c r="AL903" i="27"/>
  <c r="AL904" i="27"/>
  <c r="AL905" i="27"/>
  <c r="AL906" i="27"/>
  <c r="AL907" i="27"/>
  <c r="AL908" i="27"/>
  <c r="AL909" i="27"/>
  <c r="AL910" i="27"/>
  <c r="AL911" i="27"/>
  <c r="AL912" i="27"/>
  <c r="AL913" i="27"/>
  <c r="AL914" i="27"/>
  <c r="AL915" i="27"/>
  <c r="AL916" i="27"/>
  <c r="AL917" i="27"/>
  <c r="AL918" i="27"/>
  <c r="AL919" i="27"/>
  <c r="AL920" i="27"/>
  <c r="AL921" i="27"/>
  <c r="AL922" i="27"/>
  <c r="AL923" i="27"/>
  <c r="AL924" i="27"/>
  <c r="AL925" i="27"/>
  <c r="AL926" i="27"/>
  <c r="AL927" i="27"/>
  <c r="AL928" i="27"/>
  <c r="AL929" i="27"/>
  <c r="AL930" i="27"/>
  <c r="AL931" i="27"/>
  <c r="AL932" i="27"/>
  <c r="AL933" i="27"/>
  <c r="AL934" i="27"/>
  <c r="AL935" i="27"/>
  <c r="AL936" i="27"/>
  <c r="AL937" i="27"/>
  <c r="AL938" i="27"/>
  <c r="AL939" i="27"/>
  <c r="AL940" i="27"/>
  <c r="AL941" i="27"/>
  <c r="AL942" i="27"/>
  <c r="AL943" i="27"/>
  <c r="AL944" i="27"/>
  <c r="AL945" i="27"/>
  <c r="AL946" i="27"/>
  <c r="AL947" i="27"/>
  <c r="AL948" i="27"/>
  <c r="AL949" i="27"/>
  <c r="AL950" i="27"/>
  <c r="AL951" i="27"/>
  <c r="AL952" i="27"/>
  <c r="AL953" i="27"/>
  <c r="AL954" i="27"/>
  <c r="AL955" i="27"/>
  <c r="AL956" i="27"/>
  <c r="AL957" i="27"/>
  <c r="AL958" i="27"/>
  <c r="AL959" i="27"/>
  <c r="AL960" i="27"/>
  <c r="AL961" i="27"/>
  <c r="AL962" i="27"/>
  <c r="AL963" i="27"/>
  <c r="AL964" i="27"/>
  <c r="AL965" i="27"/>
  <c r="AL966" i="27"/>
  <c r="AL967" i="27"/>
  <c r="AL968" i="27"/>
  <c r="AL969" i="27"/>
  <c r="AL970" i="27"/>
  <c r="AL971" i="27"/>
  <c r="AL972" i="27"/>
  <c r="AL973" i="27"/>
  <c r="AL974" i="27"/>
  <c r="AL975" i="27"/>
  <c r="AL976" i="27"/>
  <c r="AL977" i="27"/>
  <c r="AL978" i="27"/>
  <c r="AL979" i="27"/>
  <c r="AL980" i="27"/>
  <c r="AL981" i="27"/>
  <c r="AL982" i="27"/>
  <c r="AL983" i="27"/>
  <c r="AL984" i="27"/>
  <c r="AL985" i="27"/>
  <c r="AL986" i="27"/>
  <c r="AL987" i="27"/>
  <c r="AL988" i="27"/>
  <c r="AL989" i="27"/>
  <c r="AL990" i="27"/>
  <c r="AL991" i="27"/>
  <c r="AL992" i="27"/>
  <c r="AL993" i="27"/>
  <c r="AL994" i="27"/>
  <c r="AL995" i="27"/>
  <c r="AL996" i="27"/>
  <c r="AL997" i="27"/>
  <c r="AL998" i="27"/>
  <c r="AL999" i="27"/>
  <c r="AL1000" i="27"/>
  <c r="AL1001" i="27"/>
  <c r="AL1002" i="27"/>
  <c r="AL1003" i="27"/>
  <c r="AL1004" i="27"/>
  <c r="AL1005" i="27"/>
  <c r="AL1006" i="27"/>
  <c r="AL1007" i="27"/>
  <c r="AL1008" i="27"/>
  <c r="AL1009" i="27"/>
  <c r="AL1010" i="27"/>
  <c r="AL1011" i="27"/>
  <c r="AL1012" i="27"/>
  <c r="AL1013" i="27"/>
  <c r="AL1014" i="27"/>
  <c r="AL1015" i="27"/>
  <c r="AL1016" i="27"/>
  <c r="AL1017" i="27"/>
  <c r="AL1018" i="27"/>
  <c r="AL1019" i="27"/>
  <c r="AL1020" i="27"/>
  <c r="AL1021" i="27"/>
  <c r="AL1022" i="27"/>
  <c r="AL1023" i="27"/>
  <c r="AL1024" i="27"/>
  <c r="AL1025" i="27"/>
  <c r="AL1026" i="27"/>
  <c r="AL1027" i="27"/>
  <c r="AL1028" i="27"/>
  <c r="AL1029" i="27"/>
  <c r="AL1030" i="27"/>
  <c r="AL1031" i="27"/>
  <c r="AL1032" i="27"/>
  <c r="AL1033" i="27"/>
  <c r="AL1034" i="27"/>
  <c r="AL1035" i="27"/>
  <c r="AL1036" i="27"/>
  <c r="AL1037" i="27"/>
  <c r="AL1038" i="27"/>
  <c r="AL1039" i="27"/>
  <c r="AL1040" i="27"/>
  <c r="AL1041" i="27"/>
  <c r="AL1042" i="27"/>
  <c r="AL1043" i="27"/>
  <c r="AL1044" i="27"/>
  <c r="AL1045" i="27"/>
  <c r="AL1046" i="27"/>
  <c r="AL1047" i="27"/>
  <c r="AL1048" i="27"/>
  <c r="AL1049" i="27"/>
  <c r="AL1050" i="27"/>
  <c r="AL1051" i="27"/>
  <c r="AL1052" i="27"/>
  <c r="AL1053" i="27"/>
  <c r="AL1054" i="27"/>
  <c r="AL1055" i="27"/>
  <c r="AL1056" i="27"/>
  <c r="AL1057" i="27"/>
  <c r="AL1058" i="27"/>
  <c r="AL1059" i="27"/>
  <c r="AL1060" i="27"/>
  <c r="AL1061" i="27"/>
  <c r="AL1062" i="27"/>
  <c r="AL1063" i="27"/>
  <c r="AL1064" i="27"/>
  <c r="AL1065" i="27"/>
  <c r="AL1066" i="27"/>
  <c r="AL1067" i="27"/>
  <c r="AL1068" i="27"/>
  <c r="AL1069" i="27"/>
  <c r="AL1070" i="27"/>
  <c r="AL1071" i="27"/>
  <c r="AL1072" i="27"/>
  <c r="AL1073" i="27"/>
  <c r="AL1074" i="27"/>
  <c r="AL1075" i="27"/>
  <c r="AL1076" i="27"/>
  <c r="AL1077" i="27"/>
  <c r="AL1078" i="27"/>
  <c r="AL1079" i="27"/>
  <c r="AL1080" i="27"/>
  <c r="AL1081" i="27"/>
  <c r="AL1082" i="27"/>
  <c r="AL1083" i="27"/>
  <c r="AL1084" i="27"/>
  <c r="AL1085" i="27"/>
  <c r="AL1086" i="27"/>
  <c r="AL1087" i="27"/>
  <c r="AL1088" i="27"/>
  <c r="AL1089" i="27"/>
  <c r="AL1090" i="27"/>
  <c r="AL1091" i="27"/>
  <c r="AL1092" i="27"/>
  <c r="AL1093" i="27"/>
  <c r="AL1094" i="27"/>
  <c r="AL1095" i="27"/>
  <c r="AL1096" i="27"/>
  <c r="AL1097" i="27"/>
  <c r="AL1098" i="27"/>
  <c r="AL1099" i="27"/>
  <c r="AL1100" i="27"/>
  <c r="AL1101" i="27"/>
  <c r="AL1102" i="27"/>
  <c r="AL1103" i="27"/>
  <c r="AL1104" i="27"/>
  <c r="AL1105" i="27"/>
  <c r="AL1106" i="27"/>
  <c r="AL1107" i="27"/>
  <c r="AL1108" i="27"/>
  <c r="AL1109" i="27"/>
  <c r="AL1110" i="27"/>
  <c r="AL1111" i="27"/>
  <c r="AL1112" i="27"/>
  <c r="AL1113" i="27"/>
  <c r="AL1114" i="27"/>
  <c r="AL1115" i="27"/>
  <c r="AL1116" i="27"/>
  <c r="AL1117" i="27"/>
  <c r="AL1118" i="27"/>
  <c r="AL1119" i="27"/>
  <c r="AL1120" i="27"/>
  <c r="AL1121" i="27"/>
  <c r="AL1122" i="27"/>
  <c r="AL1123" i="27"/>
  <c r="AL1124" i="27"/>
  <c r="AL1125" i="27"/>
  <c r="AL1126" i="27"/>
  <c r="AL1127" i="27"/>
  <c r="AL1128" i="27"/>
  <c r="AL1129" i="27"/>
  <c r="AL1130" i="27"/>
  <c r="AL1131" i="27"/>
  <c r="AL538" i="27"/>
  <c r="AL7" i="27"/>
  <c r="AL6" i="27"/>
  <c r="AL5" i="27"/>
  <c r="AL4" i="27"/>
  <c r="AL3" i="27"/>
  <c r="AI4" i="27"/>
  <c r="AI6" i="27"/>
  <c r="AI7" i="27"/>
  <c r="AI8" i="27"/>
  <c r="AI9" i="27"/>
  <c r="AI10" i="27"/>
  <c r="AI11" i="27"/>
  <c r="AI12" i="27"/>
  <c r="AI13" i="27"/>
  <c r="AI14" i="27"/>
  <c r="AI15" i="27"/>
  <c r="AH4" i="27"/>
  <c r="AH6" i="27"/>
  <c r="AH7" i="27"/>
  <c r="AH8" i="27"/>
  <c r="AH9" i="27"/>
  <c r="AH10" i="27"/>
  <c r="AH11" i="27"/>
  <c r="AH12" i="27"/>
  <c r="AH13" i="27"/>
  <c r="AH14" i="27"/>
  <c r="AH15" i="27"/>
  <c r="AG4" i="27"/>
  <c r="AG6" i="27"/>
  <c r="AG7" i="27"/>
  <c r="AG8" i="27"/>
  <c r="AG9" i="27"/>
  <c r="AG10" i="27"/>
  <c r="AG11" i="27"/>
  <c r="AG12" i="27"/>
  <c r="AG13" i="27"/>
  <c r="AG14" i="27"/>
  <c r="AG15" i="27"/>
  <c r="AF4" i="27"/>
  <c r="AF6" i="27"/>
  <c r="AF7" i="27"/>
  <c r="AF8" i="27"/>
  <c r="AF9" i="27"/>
  <c r="AF10" i="27"/>
  <c r="AF11" i="27"/>
  <c r="AF12" i="27"/>
  <c r="AF13" i="27"/>
  <c r="AF14" i="27"/>
  <c r="AF15" i="27"/>
  <c r="AE4" i="27" a="1"/>
  <c r="AE4" i="27" s="1"/>
  <c r="AE6" i="27" a="1"/>
  <c r="AE6" i="27" s="1"/>
  <c r="AE7" i="27" a="1"/>
  <c r="AE7" i="27" s="1"/>
  <c r="AE8" i="27" a="1"/>
  <c r="AE8" i="27" s="1"/>
  <c r="AE9" i="27" a="1"/>
  <c r="AE9" i="27" s="1"/>
  <c r="AE10" i="27" a="1"/>
  <c r="AE10" i="27" s="1"/>
  <c r="AE11" i="27" a="1"/>
  <c r="AE11" i="27" s="1"/>
  <c r="AE12" i="27" a="1"/>
  <c r="AE12" i="27" s="1"/>
  <c r="AE13" i="27" a="1"/>
  <c r="AE13" i="27" s="1"/>
  <c r="AE14" i="27" a="1"/>
  <c r="AE14" i="27" s="1"/>
  <c r="AE15" i="27" a="1"/>
  <c r="AE15" i="27" s="1"/>
  <c r="AD4" i="27" a="1"/>
  <c r="AD4" i="27" s="1"/>
  <c r="AD6" i="27" a="1"/>
  <c r="AD6" i="27" s="1"/>
  <c r="AD7" i="27" a="1"/>
  <c r="AD7" i="27" s="1"/>
  <c r="AD8" i="27" a="1"/>
  <c r="AD8" i="27" s="1"/>
  <c r="AD9" i="27" a="1"/>
  <c r="AD9" i="27" s="1"/>
  <c r="AD10" i="27" a="1"/>
  <c r="AD10" i="27" s="1"/>
  <c r="AD11" i="27" a="1"/>
  <c r="AD11" i="27" s="1"/>
  <c r="AD12" i="27" a="1"/>
  <c r="AD12" i="27" s="1"/>
  <c r="AD13" i="27" a="1"/>
  <c r="AD13" i="27" s="1"/>
  <c r="AD14" i="27" a="1"/>
  <c r="AD14" i="27" s="1"/>
  <c r="AD15" i="27" a="1"/>
  <c r="AD15" i="27" s="1"/>
  <c r="AC4" i="27" a="1"/>
  <c r="AC4" i="27" s="1"/>
  <c r="AC6" i="27" a="1"/>
  <c r="AC6" i="27" s="1"/>
  <c r="AC7" i="27" a="1"/>
  <c r="AC7" i="27" s="1"/>
  <c r="AC8" i="27" a="1"/>
  <c r="AC8" i="27" s="1"/>
  <c r="AC9" i="27" a="1"/>
  <c r="AC9" i="27" s="1"/>
  <c r="AC10" i="27" a="1"/>
  <c r="AC10" i="27" s="1"/>
  <c r="AC11" i="27" a="1"/>
  <c r="AC11" i="27" s="1"/>
  <c r="AC12" i="27" a="1"/>
  <c r="AC12" i="27" s="1"/>
  <c r="AC13" i="27" a="1"/>
  <c r="AC13" i="27" s="1"/>
  <c r="AC14" i="27" a="1"/>
  <c r="AC14" i="27" s="1"/>
  <c r="AC15" i="27" a="1"/>
  <c r="AC15" i="27" s="1"/>
  <c r="AX3" i="27"/>
  <c r="AX4" i="27"/>
  <c r="AX5" i="27"/>
  <c r="AX6" i="27"/>
  <c r="AX7" i="27"/>
  <c r="AX8" i="27"/>
  <c r="AX9" i="27"/>
  <c r="AX10" i="27"/>
  <c r="AX11" i="27"/>
  <c r="AX12" i="27"/>
  <c r="AX13" i="27"/>
  <c r="AX14" i="27"/>
  <c r="AX15" i="27"/>
  <c r="AX16" i="27"/>
  <c r="AX17" i="27"/>
  <c r="AX18" i="27"/>
  <c r="AX19" i="27"/>
  <c r="AX20" i="27"/>
  <c r="AX21" i="27"/>
  <c r="AX22" i="27"/>
  <c r="AX23" i="27"/>
  <c r="AX24" i="27"/>
  <c r="AX25" i="27"/>
  <c r="AX26" i="27"/>
  <c r="AX27" i="27"/>
  <c r="AX28" i="27"/>
  <c r="AX29" i="27"/>
  <c r="AX30" i="27"/>
  <c r="AX31" i="27"/>
  <c r="AX32" i="27"/>
  <c r="AX33" i="27"/>
  <c r="AX34" i="27"/>
  <c r="AX35" i="27"/>
  <c r="AX36" i="27"/>
  <c r="AX37" i="27"/>
  <c r="AX38" i="27"/>
  <c r="AX39" i="27"/>
  <c r="AX40" i="27"/>
  <c r="AX41" i="27"/>
  <c r="AX42" i="27"/>
  <c r="AX43" i="27"/>
  <c r="AX44" i="27"/>
  <c r="AX45" i="27"/>
  <c r="AX46" i="27"/>
  <c r="AX47" i="27"/>
  <c r="AX48" i="27"/>
  <c r="AX49" i="27"/>
  <c r="AX50" i="27"/>
  <c r="AX51" i="27"/>
  <c r="AX52" i="27"/>
  <c r="AX53" i="27"/>
  <c r="AX54" i="27"/>
  <c r="AX55" i="27"/>
  <c r="AX56" i="27"/>
  <c r="AX57" i="27"/>
  <c r="AX58" i="27"/>
  <c r="AX59" i="27"/>
  <c r="AX60" i="27"/>
  <c r="AX61" i="27"/>
  <c r="AX62" i="27"/>
  <c r="AX63" i="27"/>
  <c r="AX64" i="27"/>
  <c r="AX65" i="27"/>
  <c r="AX66" i="27"/>
  <c r="AX67" i="27"/>
  <c r="AX68" i="27"/>
  <c r="AX69" i="27"/>
  <c r="AX70" i="27"/>
  <c r="AX71" i="27"/>
  <c r="AX72" i="27"/>
  <c r="AX73" i="27"/>
  <c r="AX74" i="27"/>
  <c r="AX75" i="27"/>
  <c r="AX76" i="27"/>
  <c r="AX77" i="27"/>
  <c r="AX78" i="27"/>
  <c r="AX79" i="27"/>
  <c r="AX80" i="27"/>
  <c r="AX81" i="27"/>
  <c r="AX82" i="27"/>
  <c r="AX83" i="27"/>
  <c r="AX84" i="27"/>
  <c r="AX85" i="27"/>
  <c r="AX86" i="27"/>
  <c r="AX87" i="27"/>
  <c r="AX88" i="27"/>
  <c r="AX89" i="27"/>
  <c r="AX90" i="27"/>
  <c r="AX91" i="27"/>
  <c r="AX92" i="27"/>
  <c r="AX93" i="27"/>
  <c r="AX94" i="27"/>
  <c r="AX95" i="27"/>
  <c r="AX96" i="27"/>
  <c r="AX97" i="27"/>
  <c r="AX98" i="27"/>
  <c r="AX99" i="27"/>
  <c r="AX100" i="27"/>
  <c r="AX101" i="27"/>
  <c r="AX102" i="27"/>
  <c r="AX103" i="27"/>
  <c r="AX104" i="27"/>
  <c r="AX105" i="27"/>
  <c r="AX106" i="27"/>
  <c r="AX107" i="27"/>
  <c r="AX108" i="27"/>
  <c r="AX109" i="27"/>
  <c r="AX110" i="27"/>
  <c r="AX111" i="27"/>
  <c r="AX112" i="27"/>
  <c r="AX113" i="27"/>
  <c r="AX114" i="27"/>
  <c r="AX115" i="27"/>
  <c r="AX116" i="27"/>
  <c r="AX117" i="27"/>
  <c r="AX118" i="27"/>
  <c r="AX119" i="27"/>
  <c r="AX120" i="27"/>
  <c r="AX121" i="27"/>
  <c r="AX122" i="27"/>
  <c r="AX123" i="27"/>
  <c r="AX124" i="27"/>
  <c r="AX125" i="27"/>
  <c r="AX126" i="27"/>
  <c r="AX127" i="27"/>
  <c r="AX128" i="27"/>
  <c r="AX129" i="27"/>
  <c r="AX130" i="27"/>
  <c r="AX131" i="27"/>
  <c r="AX132" i="27"/>
  <c r="AX133" i="27"/>
  <c r="AX134" i="27"/>
  <c r="AX135" i="27"/>
  <c r="AX136" i="27"/>
  <c r="AX137" i="27"/>
  <c r="AX138" i="27"/>
  <c r="AX139" i="27"/>
  <c r="AX140" i="27"/>
  <c r="AX141" i="27"/>
  <c r="AX142" i="27"/>
  <c r="AX143" i="27"/>
  <c r="AX144" i="27"/>
  <c r="AX145" i="27"/>
  <c r="AX146" i="27"/>
  <c r="AX147" i="27"/>
  <c r="AX148" i="27"/>
  <c r="AX149" i="27"/>
  <c r="AX150" i="27"/>
  <c r="AX151" i="27"/>
  <c r="AX152" i="27"/>
  <c r="AX153" i="27"/>
  <c r="AX154" i="27"/>
  <c r="AX155" i="27"/>
  <c r="AX156" i="27"/>
  <c r="AX157" i="27"/>
  <c r="AX158" i="27"/>
  <c r="AX159" i="27"/>
  <c r="AX160" i="27"/>
  <c r="AX161" i="27"/>
  <c r="AX162" i="27"/>
  <c r="AX163" i="27"/>
  <c r="AX164" i="27"/>
  <c r="AX165" i="27"/>
  <c r="AX166" i="27"/>
  <c r="AX167" i="27"/>
  <c r="AX168" i="27"/>
  <c r="AX169" i="27"/>
  <c r="AX170" i="27"/>
  <c r="AX171" i="27"/>
  <c r="AX172" i="27"/>
  <c r="AX173" i="27"/>
  <c r="AX174" i="27"/>
  <c r="AX175" i="27"/>
  <c r="AX176" i="27"/>
  <c r="AX177" i="27"/>
  <c r="AX178" i="27"/>
  <c r="AX179" i="27"/>
  <c r="AX180" i="27"/>
  <c r="AX181" i="27"/>
  <c r="AX182" i="27"/>
  <c r="AX183" i="27"/>
  <c r="AX184" i="27"/>
  <c r="AX185" i="27"/>
  <c r="AX186" i="27"/>
  <c r="AX187" i="27"/>
  <c r="AX188" i="27"/>
  <c r="AX189" i="27"/>
  <c r="AX190" i="27"/>
  <c r="AX191" i="27"/>
  <c r="AX192" i="27"/>
  <c r="AX193" i="27"/>
  <c r="AX194" i="27"/>
  <c r="AX195" i="27"/>
  <c r="AX196" i="27"/>
  <c r="AX197" i="27"/>
  <c r="AX198" i="27"/>
  <c r="AX199" i="27"/>
  <c r="AX200" i="27"/>
  <c r="AX201" i="27"/>
  <c r="AX202" i="27"/>
  <c r="AX203" i="27"/>
  <c r="AX204" i="27"/>
  <c r="AX205" i="27"/>
  <c r="AX206" i="27"/>
  <c r="AX207" i="27"/>
  <c r="AX208" i="27"/>
  <c r="AX209" i="27"/>
  <c r="AX210" i="27"/>
  <c r="AX211" i="27"/>
  <c r="AX212" i="27"/>
  <c r="AX213" i="27"/>
  <c r="AX214" i="27"/>
  <c r="AX215" i="27"/>
  <c r="AX216" i="27"/>
  <c r="AX217" i="27"/>
  <c r="AX218" i="27"/>
  <c r="AX219" i="27"/>
  <c r="AX220" i="27"/>
  <c r="AX221" i="27"/>
  <c r="AX222" i="27"/>
  <c r="AX223" i="27"/>
  <c r="AX224" i="27"/>
  <c r="AX225" i="27"/>
  <c r="AX226" i="27"/>
  <c r="AX227" i="27"/>
  <c r="AX228" i="27"/>
  <c r="AX229" i="27"/>
  <c r="AX230" i="27"/>
  <c r="AX231" i="27"/>
  <c r="AX232" i="27"/>
  <c r="AX233" i="27"/>
  <c r="AX234" i="27"/>
  <c r="AX235" i="27"/>
  <c r="AX236" i="27"/>
  <c r="AX237" i="27"/>
  <c r="AX238" i="27"/>
  <c r="AX239" i="27"/>
  <c r="AX240" i="27"/>
  <c r="AX241" i="27"/>
  <c r="AX242" i="27"/>
  <c r="AX243" i="27"/>
  <c r="AX244" i="27"/>
  <c r="AX245" i="27"/>
  <c r="AX246" i="27"/>
  <c r="AX247" i="27"/>
  <c r="AX248" i="27"/>
  <c r="AX249" i="27"/>
  <c r="AX250" i="27"/>
  <c r="AX251" i="27"/>
  <c r="AX252" i="27"/>
  <c r="AX253" i="27"/>
  <c r="AX254" i="27"/>
  <c r="AX255" i="27"/>
  <c r="AX256" i="27"/>
  <c r="AX257" i="27"/>
  <c r="AX258" i="27"/>
  <c r="AX259" i="27"/>
  <c r="AX260" i="27"/>
  <c r="AX261" i="27"/>
  <c r="AX262" i="27"/>
  <c r="AX263" i="27"/>
  <c r="AX264" i="27"/>
  <c r="AX265" i="27"/>
  <c r="AX266" i="27"/>
  <c r="AX267" i="27"/>
  <c r="AX268" i="27"/>
  <c r="AX269" i="27"/>
  <c r="AX270" i="27"/>
  <c r="AX271" i="27"/>
  <c r="AX272" i="27"/>
  <c r="AX273" i="27"/>
  <c r="AX274" i="27"/>
  <c r="AX275" i="27"/>
  <c r="AX276" i="27"/>
  <c r="AX277" i="27"/>
  <c r="AX278" i="27"/>
  <c r="AX279" i="27"/>
  <c r="AX280" i="27"/>
  <c r="AX281" i="27"/>
  <c r="AX282" i="27"/>
  <c r="AX283" i="27"/>
  <c r="AX284" i="27"/>
  <c r="AX285" i="27"/>
  <c r="AX286" i="27"/>
  <c r="AX287" i="27"/>
  <c r="AX288" i="27"/>
  <c r="AX289" i="27"/>
  <c r="AX290" i="27"/>
  <c r="AX291" i="27"/>
  <c r="AX292" i="27"/>
  <c r="AX293" i="27"/>
  <c r="AX294" i="27"/>
  <c r="AX295" i="27"/>
  <c r="AX296" i="27"/>
  <c r="AX297" i="27"/>
  <c r="AX298" i="27"/>
  <c r="AX299" i="27"/>
  <c r="AX300" i="27"/>
  <c r="AX301" i="27"/>
  <c r="AX302" i="27"/>
  <c r="AX303" i="27"/>
  <c r="AX304" i="27"/>
  <c r="AX305" i="27"/>
  <c r="AX306" i="27"/>
  <c r="AX307" i="27"/>
  <c r="AX308" i="27"/>
  <c r="AX309" i="27"/>
  <c r="AX310" i="27"/>
  <c r="AX311" i="27"/>
  <c r="AX312" i="27"/>
  <c r="AX313" i="27"/>
  <c r="AX314" i="27"/>
  <c r="AX315" i="27"/>
  <c r="AX316" i="27"/>
  <c r="AX317" i="27"/>
  <c r="AX318" i="27"/>
  <c r="AX319" i="27"/>
  <c r="AX320" i="27"/>
  <c r="AX321" i="27"/>
  <c r="AX322" i="27"/>
  <c r="AX323" i="27"/>
  <c r="AX324" i="27"/>
  <c r="AX325" i="27"/>
  <c r="AX326" i="27"/>
  <c r="AX327" i="27"/>
  <c r="AX328" i="27"/>
  <c r="AX329" i="27"/>
  <c r="AX330" i="27"/>
  <c r="AX331" i="27"/>
  <c r="AX332" i="27"/>
  <c r="AX333" i="27"/>
  <c r="AX334" i="27"/>
  <c r="AX335" i="27"/>
  <c r="AX336" i="27"/>
  <c r="AX337" i="27"/>
  <c r="AX338" i="27"/>
  <c r="AX339" i="27"/>
  <c r="AX340" i="27"/>
  <c r="AX341" i="27"/>
  <c r="AX342" i="27"/>
  <c r="AX343" i="27"/>
  <c r="AX344" i="27"/>
  <c r="AX345" i="27"/>
  <c r="AX346" i="27"/>
  <c r="AX347" i="27"/>
  <c r="AX348" i="27"/>
  <c r="AX349" i="27"/>
  <c r="AX350" i="27"/>
  <c r="AX351" i="27"/>
  <c r="AX352" i="27"/>
  <c r="AX353" i="27"/>
  <c r="AX354" i="27"/>
  <c r="AX355" i="27"/>
  <c r="AX356" i="27"/>
  <c r="AX357" i="27"/>
  <c r="AX358" i="27"/>
  <c r="AX359" i="27"/>
  <c r="AX360" i="27"/>
  <c r="AX361" i="27"/>
  <c r="AX362" i="27"/>
  <c r="AX363" i="27"/>
  <c r="AX364" i="27"/>
  <c r="AX365" i="27"/>
  <c r="AX366" i="27"/>
  <c r="AX367" i="27"/>
  <c r="AX368" i="27"/>
  <c r="AX369" i="27"/>
  <c r="AX370" i="27"/>
  <c r="AX371" i="27"/>
  <c r="AX372" i="27"/>
  <c r="AX373" i="27"/>
  <c r="AX374" i="27"/>
  <c r="AX375" i="27"/>
  <c r="AX376" i="27"/>
  <c r="AX377" i="27"/>
  <c r="AX378" i="27"/>
  <c r="AX379" i="27"/>
  <c r="AX380" i="27"/>
  <c r="AX381" i="27"/>
  <c r="AX382" i="27"/>
  <c r="AX383" i="27"/>
  <c r="AX384" i="27"/>
  <c r="AX385" i="27"/>
  <c r="AX386" i="27"/>
  <c r="AX387" i="27"/>
  <c r="AX388" i="27"/>
  <c r="AX389" i="27"/>
  <c r="AX390" i="27"/>
  <c r="AX391" i="27"/>
  <c r="AX392" i="27"/>
  <c r="AX393" i="27"/>
  <c r="AX394" i="27"/>
  <c r="AX395" i="27"/>
  <c r="AX396" i="27"/>
  <c r="AX397" i="27"/>
  <c r="AX398" i="27"/>
  <c r="AX399" i="27"/>
  <c r="AX400" i="27"/>
  <c r="AX401" i="27"/>
  <c r="AX402" i="27"/>
  <c r="AX403" i="27"/>
  <c r="AX404" i="27"/>
  <c r="AX405" i="27"/>
  <c r="AX406" i="27"/>
  <c r="AX407" i="27"/>
  <c r="AX408" i="27"/>
  <c r="AX409" i="27"/>
  <c r="AX410" i="27"/>
  <c r="AX411" i="27"/>
  <c r="AX412" i="27"/>
  <c r="AX413" i="27"/>
  <c r="AX414" i="27"/>
  <c r="AX415" i="27"/>
  <c r="AX416" i="27"/>
  <c r="AX417" i="27"/>
  <c r="AX418" i="27"/>
  <c r="AX419" i="27"/>
  <c r="AX420" i="27"/>
  <c r="AX421" i="27"/>
  <c r="AX422" i="27"/>
  <c r="AX423" i="27"/>
  <c r="AX424" i="27"/>
  <c r="AX425" i="27"/>
  <c r="AX426" i="27"/>
  <c r="AX427" i="27"/>
  <c r="AX428" i="27"/>
  <c r="AX429" i="27"/>
  <c r="AX430" i="27"/>
  <c r="AX431" i="27"/>
  <c r="AX432" i="27"/>
  <c r="AX433" i="27"/>
  <c r="AX434" i="27"/>
  <c r="AX435" i="27"/>
  <c r="AX436" i="27"/>
  <c r="AX437" i="27"/>
  <c r="AX438" i="27"/>
  <c r="AX439" i="27"/>
  <c r="AX440" i="27"/>
  <c r="AX441" i="27"/>
  <c r="AX442" i="27"/>
  <c r="AX443" i="27"/>
  <c r="AX444" i="27"/>
  <c r="AX445" i="27"/>
  <c r="AX446" i="27"/>
  <c r="AX447" i="27"/>
  <c r="AX448" i="27"/>
  <c r="AX449" i="27"/>
  <c r="AX450" i="27"/>
  <c r="AX451" i="27"/>
  <c r="AX452" i="27"/>
  <c r="AX453" i="27"/>
  <c r="AX454" i="27"/>
  <c r="AX455" i="27"/>
  <c r="AX456" i="27"/>
  <c r="AX457" i="27"/>
  <c r="AX458" i="27"/>
  <c r="AX459" i="27"/>
  <c r="AX460" i="27"/>
  <c r="AX461" i="27"/>
  <c r="AX462" i="27"/>
  <c r="AX463" i="27"/>
  <c r="AX464" i="27"/>
  <c r="AX465" i="27"/>
  <c r="AX466" i="27"/>
  <c r="AX467" i="27"/>
  <c r="AX468" i="27"/>
  <c r="AX469" i="27"/>
  <c r="AX470" i="27"/>
  <c r="AX471" i="27"/>
  <c r="AX472" i="27"/>
  <c r="AX473" i="27"/>
  <c r="AX474" i="27"/>
  <c r="AX475" i="27"/>
  <c r="AX476" i="27"/>
  <c r="AX477" i="27"/>
  <c r="AX478" i="27"/>
  <c r="AX479" i="27"/>
  <c r="AX480" i="27"/>
  <c r="AX481" i="27"/>
  <c r="AX482" i="27"/>
  <c r="AX483" i="27"/>
  <c r="AX484" i="27"/>
  <c r="AX485" i="27"/>
  <c r="AX486" i="27"/>
  <c r="AX487" i="27"/>
  <c r="AX488" i="27"/>
  <c r="AX489" i="27"/>
  <c r="AX490" i="27"/>
  <c r="AX491" i="27"/>
  <c r="AX492" i="27"/>
  <c r="AX493" i="27"/>
  <c r="AX494" i="27"/>
  <c r="AX495" i="27"/>
  <c r="AX496" i="27"/>
  <c r="AX497" i="27"/>
  <c r="AX498" i="27"/>
  <c r="AX499" i="27"/>
  <c r="AX500" i="27"/>
  <c r="AX501" i="27"/>
  <c r="AX502" i="27"/>
  <c r="AX503" i="27"/>
  <c r="AX504" i="27"/>
  <c r="AX505" i="27"/>
  <c r="AX506" i="27"/>
  <c r="AX507" i="27"/>
  <c r="AX508" i="27"/>
  <c r="AX509" i="27"/>
  <c r="AX510" i="27"/>
  <c r="AX511" i="27"/>
  <c r="AX512" i="27"/>
  <c r="AX513" i="27"/>
  <c r="AX514" i="27"/>
  <c r="AX515" i="27"/>
  <c r="AX516" i="27"/>
  <c r="AX517" i="27"/>
  <c r="AX518" i="27"/>
  <c r="AX519" i="27"/>
  <c r="AX520" i="27"/>
  <c r="AX521" i="27"/>
  <c r="AX522" i="27"/>
  <c r="AX523" i="27"/>
  <c r="AX524" i="27"/>
  <c r="AX525" i="27"/>
  <c r="AX526" i="27"/>
  <c r="AX527" i="27"/>
  <c r="AX528" i="27"/>
  <c r="AX529" i="27"/>
  <c r="AX530" i="27"/>
  <c r="AX531" i="27"/>
  <c r="AX532" i="27"/>
  <c r="AX533" i="27"/>
  <c r="AX534" i="27"/>
  <c r="AX535" i="27"/>
  <c r="AX536" i="27"/>
  <c r="AX537" i="27"/>
  <c r="AX538" i="27"/>
  <c r="AX539" i="27"/>
  <c r="AX540" i="27"/>
  <c r="AX541" i="27"/>
  <c r="AX542" i="27"/>
  <c r="AX543" i="27"/>
  <c r="AX544" i="27"/>
  <c r="AX545" i="27"/>
  <c r="AX546" i="27"/>
  <c r="AX547" i="27"/>
  <c r="AX548" i="27"/>
  <c r="AX549" i="27"/>
  <c r="AX550" i="27"/>
  <c r="AX551" i="27"/>
  <c r="AX552" i="27"/>
  <c r="AX553" i="27"/>
  <c r="AX554" i="27"/>
  <c r="AX555" i="27"/>
  <c r="AX556" i="27"/>
  <c r="AX557" i="27"/>
  <c r="AX558" i="27"/>
  <c r="AX559" i="27"/>
  <c r="AX560" i="27"/>
  <c r="AX561" i="27"/>
  <c r="AX562" i="27"/>
  <c r="AX563" i="27"/>
  <c r="AX564" i="27"/>
  <c r="AX565" i="27"/>
  <c r="AX566" i="27"/>
  <c r="AX567" i="27"/>
  <c r="AX568" i="27"/>
  <c r="AX569" i="27"/>
  <c r="AX570" i="27"/>
  <c r="AX571" i="27"/>
  <c r="AX572" i="27"/>
  <c r="AX573" i="27"/>
  <c r="AX574" i="27"/>
  <c r="AX575" i="27"/>
  <c r="AX576" i="27"/>
  <c r="AX577" i="27"/>
  <c r="AX578" i="27"/>
  <c r="AX579" i="27"/>
  <c r="AX580" i="27"/>
  <c r="AX581" i="27"/>
  <c r="AX582" i="27"/>
  <c r="AX583" i="27"/>
  <c r="AX584" i="27"/>
  <c r="AX585" i="27"/>
  <c r="AX586" i="27"/>
  <c r="AX587" i="27"/>
  <c r="AX588" i="27"/>
  <c r="AX589" i="27"/>
  <c r="AX590" i="27"/>
  <c r="AX591" i="27"/>
  <c r="AX592" i="27"/>
  <c r="AX593" i="27"/>
  <c r="AX594" i="27"/>
  <c r="AX595" i="27"/>
  <c r="AX596" i="27"/>
  <c r="AX597" i="27"/>
  <c r="AX598" i="27"/>
  <c r="AX599" i="27"/>
  <c r="AX600" i="27"/>
  <c r="AX601" i="27"/>
  <c r="AX602" i="27"/>
  <c r="AX603" i="27"/>
  <c r="AX604" i="27"/>
  <c r="AX605" i="27"/>
  <c r="AX606" i="27"/>
  <c r="AX607" i="27"/>
  <c r="AX608" i="27"/>
  <c r="AX609" i="27"/>
  <c r="AX610" i="27"/>
  <c r="AX611" i="27"/>
  <c r="AX612" i="27"/>
  <c r="AX613" i="27"/>
  <c r="AX614" i="27"/>
  <c r="AX615" i="27"/>
  <c r="AX616" i="27"/>
  <c r="AX617" i="27"/>
  <c r="AX618" i="27"/>
  <c r="AX619" i="27"/>
  <c r="AX620" i="27"/>
  <c r="AX621" i="27"/>
  <c r="AX622" i="27"/>
  <c r="AX623" i="27"/>
  <c r="AX624" i="27"/>
  <c r="AX625" i="27"/>
  <c r="AX626" i="27"/>
  <c r="AX627" i="27"/>
  <c r="AX628" i="27"/>
  <c r="AX629" i="27"/>
  <c r="AX630" i="27"/>
  <c r="AX631" i="27"/>
  <c r="AX632" i="27"/>
  <c r="AX633" i="27"/>
  <c r="AX634" i="27"/>
  <c r="AX635" i="27"/>
  <c r="AX636" i="27"/>
  <c r="AX637" i="27"/>
  <c r="AX638" i="27"/>
  <c r="AX639" i="27"/>
  <c r="AX640" i="27"/>
  <c r="AX641" i="27"/>
  <c r="AX642" i="27"/>
  <c r="AX643" i="27"/>
  <c r="AX644" i="27"/>
  <c r="AX645" i="27"/>
  <c r="AX646" i="27"/>
  <c r="AX647" i="27"/>
  <c r="AX648" i="27"/>
  <c r="AX649" i="27"/>
  <c r="AX650" i="27"/>
  <c r="AX651" i="27"/>
  <c r="AX652" i="27"/>
  <c r="AX653" i="27"/>
  <c r="AX654" i="27"/>
  <c r="AX655" i="27"/>
  <c r="AX656" i="27"/>
  <c r="AX657" i="27"/>
  <c r="AX658" i="27"/>
  <c r="AX659" i="27"/>
  <c r="AX660" i="27"/>
  <c r="AX661" i="27"/>
  <c r="AX662" i="27"/>
  <c r="AX663" i="27"/>
  <c r="AX664" i="27"/>
  <c r="AX665" i="27"/>
  <c r="AX666" i="27"/>
  <c r="AX667" i="27"/>
  <c r="AX668" i="27"/>
  <c r="AX669" i="27"/>
  <c r="AX670" i="27"/>
  <c r="AX671" i="27"/>
  <c r="AX672" i="27"/>
  <c r="AX673" i="27"/>
  <c r="AX674" i="27"/>
  <c r="AX675" i="27"/>
  <c r="AX676" i="27"/>
  <c r="AX677" i="27"/>
  <c r="AX678" i="27"/>
  <c r="AX679" i="27"/>
  <c r="AX680" i="27"/>
  <c r="AX681" i="27"/>
  <c r="AX682" i="27"/>
  <c r="AX683" i="27"/>
  <c r="AX684" i="27"/>
  <c r="AX685" i="27"/>
  <c r="AX686" i="27"/>
  <c r="AX687" i="27"/>
  <c r="AX688" i="27"/>
  <c r="AX689" i="27"/>
  <c r="AX690" i="27"/>
  <c r="AX691" i="27"/>
  <c r="AX692" i="27"/>
  <c r="AX693" i="27"/>
  <c r="AX694" i="27"/>
  <c r="AX695" i="27"/>
  <c r="AX696" i="27"/>
  <c r="AX697" i="27"/>
  <c r="AX698" i="27"/>
  <c r="AX699" i="27"/>
  <c r="AX700" i="27"/>
  <c r="AX701" i="27"/>
  <c r="AX702" i="27"/>
  <c r="AX703" i="27"/>
  <c r="AX704" i="27"/>
  <c r="AX705" i="27"/>
  <c r="AX706" i="27"/>
  <c r="AX707" i="27"/>
  <c r="AX708" i="27"/>
  <c r="AX709" i="27"/>
  <c r="AX710" i="27"/>
  <c r="AX711" i="27"/>
  <c r="AX712" i="27"/>
  <c r="AX713" i="27"/>
  <c r="AX714" i="27"/>
  <c r="AX715" i="27"/>
  <c r="AX716" i="27"/>
  <c r="AX717" i="27"/>
  <c r="AX718" i="27"/>
  <c r="AX719" i="27"/>
  <c r="AX720" i="27"/>
  <c r="AX721" i="27"/>
  <c r="AX722" i="27"/>
  <c r="AX723" i="27"/>
  <c r="AX724" i="27"/>
  <c r="AX725" i="27"/>
  <c r="AX726" i="27"/>
  <c r="AX727" i="27"/>
  <c r="AX728" i="27"/>
  <c r="AX729" i="27"/>
  <c r="AX730" i="27"/>
  <c r="AX731" i="27"/>
  <c r="AX732" i="27"/>
  <c r="AX733" i="27"/>
  <c r="AX734" i="27"/>
  <c r="AX735" i="27"/>
  <c r="AX736" i="27"/>
  <c r="AX737" i="27"/>
  <c r="AX738" i="27"/>
  <c r="AX739" i="27"/>
  <c r="AX740" i="27"/>
  <c r="AX741" i="27"/>
  <c r="AX742" i="27"/>
  <c r="AX743" i="27"/>
  <c r="AX744" i="27"/>
  <c r="AX745" i="27"/>
  <c r="AX746" i="27"/>
  <c r="AX747" i="27"/>
  <c r="AX748" i="27"/>
  <c r="AX749" i="27"/>
  <c r="AX750" i="27"/>
  <c r="AX751" i="27"/>
  <c r="AX752" i="27"/>
  <c r="AX753" i="27"/>
  <c r="AX754" i="27"/>
  <c r="AX755" i="27"/>
  <c r="AX756" i="27"/>
  <c r="AX757" i="27"/>
  <c r="AX758" i="27"/>
  <c r="AX759" i="27"/>
  <c r="AX760" i="27"/>
  <c r="AX761" i="27"/>
  <c r="AX762" i="27"/>
  <c r="AX763" i="27"/>
  <c r="AX764" i="27"/>
  <c r="AX765" i="27"/>
  <c r="AX766" i="27"/>
  <c r="AX767" i="27"/>
  <c r="AX768" i="27"/>
  <c r="AX769" i="27"/>
  <c r="AX770" i="27"/>
  <c r="AX771" i="27"/>
  <c r="AX772" i="27"/>
  <c r="AX773" i="27"/>
  <c r="AX774" i="27"/>
  <c r="AX775" i="27"/>
  <c r="AX776" i="27"/>
  <c r="AX777" i="27"/>
  <c r="AX778" i="27"/>
  <c r="AX779" i="27"/>
  <c r="AX780" i="27"/>
  <c r="AX781" i="27"/>
  <c r="AX782" i="27"/>
  <c r="AX783" i="27"/>
  <c r="AX784" i="27"/>
  <c r="AX785" i="27"/>
  <c r="AX786" i="27"/>
  <c r="AX787" i="27"/>
  <c r="AX788" i="27"/>
  <c r="AX789" i="27"/>
  <c r="AX790" i="27"/>
  <c r="AX791" i="27"/>
  <c r="AX792" i="27"/>
  <c r="AX793" i="27"/>
  <c r="AX794" i="27"/>
  <c r="AX795" i="27"/>
  <c r="AX796" i="27"/>
  <c r="AX797" i="27"/>
  <c r="AX798" i="27"/>
  <c r="AX799" i="27"/>
  <c r="AX800" i="27"/>
  <c r="AX801" i="27"/>
  <c r="AX802" i="27"/>
  <c r="AX803" i="27"/>
  <c r="AX804" i="27"/>
  <c r="AX805" i="27"/>
  <c r="AX806" i="27"/>
  <c r="AX807" i="27"/>
  <c r="AX808" i="27"/>
  <c r="AX809" i="27"/>
  <c r="AX810" i="27"/>
  <c r="AX811" i="27"/>
  <c r="AX812" i="27"/>
  <c r="AX813" i="27"/>
  <c r="AX814" i="27"/>
  <c r="AX815" i="27"/>
  <c r="AX816" i="27"/>
  <c r="AX817" i="27"/>
  <c r="AX818" i="27"/>
  <c r="AX819" i="27"/>
  <c r="AX820" i="27"/>
  <c r="AX821" i="27"/>
  <c r="AX822" i="27"/>
  <c r="AX823" i="27"/>
  <c r="AX824" i="27"/>
  <c r="AX825" i="27"/>
  <c r="AX826" i="27"/>
  <c r="AX827" i="27"/>
  <c r="AX828" i="27"/>
  <c r="AX829" i="27"/>
  <c r="AX830" i="27"/>
  <c r="AX831" i="27"/>
  <c r="AX832" i="27"/>
  <c r="AX833" i="27"/>
  <c r="AX834" i="27"/>
  <c r="AX835" i="27"/>
  <c r="AX836" i="27"/>
  <c r="AX837" i="27"/>
  <c r="AX838" i="27"/>
  <c r="AX839" i="27"/>
  <c r="AX840" i="27"/>
  <c r="AX841" i="27"/>
  <c r="AX842" i="27"/>
  <c r="AX843" i="27"/>
  <c r="AX844" i="27"/>
  <c r="AX845" i="27"/>
  <c r="AX846" i="27"/>
  <c r="AX847" i="27"/>
  <c r="AX848" i="27"/>
  <c r="AX849" i="27"/>
  <c r="AX850" i="27"/>
  <c r="AX851" i="27"/>
  <c r="AX852" i="27"/>
  <c r="AX853" i="27"/>
  <c r="AX854" i="27"/>
  <c r="AX855" i="27"/>
  <c r="AX856" i="27"/>
  <c r="AX857" i="27"/>
  <c r="AX858" i="27"/>
  <c r="AX859" i="27"/>
  <c r="AX860" i="27"/>
  <c r="AX861" i="27"/>
  <c r="AX862" i="27"/>
  <c r="AX863" i="27"/>
  <c r="AX864" i="27"/>
  <c r="AX865" i="27"/>
  <c r="AX866" i="27"/>
  <c r="AX867" i="27"/>
  <c r="AX868" i="27"/>
  <c r="AX869" i="27"/>
  <c r="AX870" i="27"/>
  <c r="AX871" i="27"/>
  <c r="AX872" i="27"/>
  <c r="AX873" i="27"/>
  <c r="AX874" i="27"/>
  <c r="AX875" i="27"/>
  <c r="AX876" i="27"/>
  <c r="AX877" i="27"/>
  <c r="AX878" i="27"/>
  <c r="AX879" i="27"/>
  <c r="AX880" i="27"/>
  <c r="AX881" i="27"/>
  <c r="AX882" i="27"/>
  <c r="AX883" i="27"/>
  <c r="AX884" i="27"/>
  <c r="AX885" i="27"/>
  <c r="AX886" i="27"/>
  <c r="AX887" i="27"/>
  <c r="AX888" i="27"/>
  <c r="AX889" i="27"/>
  <c r="AX890" i="27"/>
  <c r="AX891" i="27"/>
  <c r="AX892" i="27"/>
  <c r="AX893" i="27"/>
  <c r="AX894" i="27"/>
  <c r="AX895" i="27"/>
  <c r="AX896" i="27"/>
  <c r="AX897" i="27"/>
  <c r="AX898" i="27"/>
  <c r="AX899" i="27"/>
  <c r="AX900" i="27"/>
  <c r="AX901" i="27"/>
  <c r="AX902" i="27"/>
  <c r="AX903" i="27"/>
  <c r="AX904" i="27"/>
  <c r="AX905" i="27"/>
  <c r="AX906" i="27"/>
  <c r="AX907" i="27"/>
  <c r="AX908" i="27"/>
  <c r="AX909" i="27"/>
  <c r="AX910" i="27"/>
  <c r="AX911" i="27"/>
  <c r="AX912" i="27"/>
  <c r="AX913" i="27"/>
  <c r="AX914" i="27"/>
  <c r="AX915" i="27"/>
  <c r="AX916" i="27"/>
  <c r="AX917" i="27"/>
  <c r="AX918" i="27"/>
  <c r="AX919" i="27"/>
  <c r="AX920" i="27"/>
  <c r="AX921" i="27"/>
  <c r="AX922" i="27"/>
  <c r="AX923" i="27"/>
  <c r="AX924" i="27"/>
  <c r="AX925" i="27"/>
  <c r="AX926" i="27"/>
  <c r="AX927" i="27"/>
  <c r="AX928" i="27"/>
  <c r="AX929" i="27"/>
  <c r="AX930" i="27"/>
  <c r="AX931" i="27"/>
  <c r="AX932" i="27"/>
  <c r="AX933" i="27"/>
  <c r="AX934" i="27"/>
  <c r="AX935" i="27"/>
  <c r="AX936" i="27"/>
  <c r="AX937" i="27"/>
  <c r="AX938" i="27"/>
  <c r="AX939" i="27"/>
  <c r="AX940" i="27"/>
  <c r="AX941" i="27"/>
  <c r="AX942" i="27"/>
  <c r="AX943" i="27"/>
  <c r="AX944" i="27"/>
  <c r="AX945" i="27"/>
  <c r="AX946" i="27"/>
  <c r="AX947" i="27"/>
  <c r="AX948" i="27"/>
  <c r="AX949" i="27"/>
  <c r="AX950" i="27"/>
  <c r="AX951" i="27"/>
  <c r="AX952" i="27"/>
  <c r="AX953" i="27"/>
  <c r="AX954" i="27"/>
  <c r="AX955" i="27"/>
  <c r="AX956" i="27"/>
  <c r="AX957" i="27"/>
  <c r="AX958" i="27"/>
  <c r="AX959" i="27"/>
  <c r="AX960" i="27"/>
  <c r="AX961" i="27"/>
  <c r="AX962" i="27"/>
  <c r="AX963" i="27"/>
  <c r="AX964" i="27"/>
  <c r="AX965" i="27"/>
  <c r="AX966" i="27"/>
  <c r="AX967" i="27"/>
  <c r="AX968" i="27"/>
  <c r="AX969" i="27"/>
  <c r="AX970" i="27"/>
  <c r="AX971" i="27"/>
  <c r="AX972" i="27"/>
  <c r="AX973" i="27"/>
  <c r="AX974" i="27"/>
  <c r="AX975" i="27"/>
  <c r="AX976" i="27"/>
  <c r="AX977" i="27"/>
  <c r="AX978" i="27"/>
  <c r="AX979" i="27"/>
  <c r="AX980" i="27"/>
  <c r="AX981" i="27"/>
  <c r="AX982" i="27"/>
  <c r="AX983" i="27"/>
  <c r="AX984" i="27"/>
  <c r="AX985" i="27"/>
  <c r="AX986" i="27"/>
  <c r="AX987" i="27"/>
  <c r="AX988" i="27"/>
  <c r="AX989" i="27"/>
  <c r="AX990" i="27"/>
  <c r="AX991" i="27"/>
  <c r="AX992" i="27"/>
  <c r="AX993" i="27"/>
  <c r="AX994" i="27"/>
  <c r="AX995" i="27"/>
  <c r="AX996" i="27"/>
  <c r="AX997" i="27"/>
  <c r="AX998" i="27"/>
  <c r="AX999" i="27"/>
  <c r="AX1000" i="27"/>
  <c r="AX1001" i="27"/>
  <c r="AX1002" i="27"/>
  <c r="AX1003" i="27"/>
  <c r="AX1004" i="27"/>
  <c r="AX1005" i="27"/>
  <c r="AX1006" i="27"/>
  <c r="AX1007" i="27"/>
  <c r="AX1008" i="27"/>
  <c r="AX1009" i="27"/>
  <c r="AX1010" i="27"/>
  <c r="AX1011" i="27"/>
  <c r="AX1012" i="27"/>
  <c r="AX1013" i="27"/>
  <c r="AX1014" i="27"/>
  <c r="AX1015" i="27"/>
  <c r="AX1016" i="27"/>
  <c r="AX1017" i="27"/>
  <c r="AX1018" i="27"/>
  <c r="AX1019" i="27"/>
  <c r="AX1020" i="27"/>
  <c r="AX1021" i="27"/>
  <c r="AX1022" i="27"/>
  <c r="AX1023" i="27"/>
  <c r="AX1024" i="27"/>
  <c r="AX1025" i="27"/>
  <c r="AX1026" i="27"/>
  <c r="AX1027" i="27"/>
  <c r="AX1028" i="27"/>
  <c r="AX1029" i="27"/>
  <c r="AX1030" i="27"/>
  <c r="AX1031" i="27"/>
  <c r="AX1032" i="27"/>
  <c r="AX1033" i="27"/>
  <c r="AX1034" i="27"/>
  <c r="AX1035" i="27"/>
  <c r="AX1036" i="27"/>
  <c r="AX1037" i="27"/>
  <c r="AX1038" i="27"/>
  <c r="AX1039" i="27"/>
  <c r="AX1040" i="27"/>
  <c r="AX1041" i="27"/>
  <c r="AX1042" i="27"/>
  <c r="AX1043" i="27"/>
  <c r="AX1044" i="27"/>
  <c r="AX1045" i="27"/>
  <c r="AX1046" i="27"/>
  <c r="AX1047" i="27"/>
  <c r="AX1048" i="27"/>
  <c r="AX1049" i="27"/>
  <c r="AX1050" i="27"/>
  <c r="AX1051" i="27"/>
  <c r="AX1052" i="27"/>
  <c r="AX1053" i="27"/>
  <c r="AX1054" i="27"/>
  <c r="AX1055" i="27"/>
  <c r="AX1056" i="27"/>
  <c r="AX1057" i="27"/>
  <c r="AX1058" i="27"/>
  <c r="AX1059" i="27"/>
  <c r="AX1060" i="27"/>
  <c r="AX1061" i="27"/>
  <c r="AX1062" i="27"/>
  <c r="AX1063" i="27"/>
  <c r="AX1064" i="27"/>
  <c r="AX1065" i="27"/>
  <c r="AX1066" i="27"/>
  <c r="AX1067" i="27"/>
  <c r="AX1068" i="27"/>
  <c r="AX1069" i="27"/>
  <c r="AX1070" i="27"/>
  <c r="AX1071" i="27"/>
  <c r="AX1072" i="27"/>
  <c r="AX1073" i="27"/>
  <c r="AX1074" i="27"/>
  <c r="AX1075" i="27"/>
  <c r="AX1076" i="27"/>
  <c r="AX1077" i="27"/>
  <c r="AX1078" i="27"/>
  <c r="AX1079" i="27"/>
  <c r="AX1080" i="27"/>
  <c r="AX1081" i="27"/>
  <c r="AX1082" i="27"/>
  <c r="AX1083" i="27"/>
  <c r="AX1084" i="27"/>
  <c r="AX1085" i="27"/>
  <c r="AX1086" i="27"/>
  <c r="AX1087" i="27"/>
  <c r="AX1088" i="27"/>
  <c r="AX1089" i="27"/>
  <c r="AX1090" i="27"/>
  <c r="AX1091" i="27"/>
  <c r="AX1092" i="27"/>
  <c r="AX1093" i="27"/>
  <c r="AX1094" i="27"/>
  <c r="AX1095" i="27"/>
  <c r="AX1096" i="27"/>
  <c r="AX1097" i="27"/>
  <c r="AX1098" i="27"/>
  <c r="AX1099" i="27"/>
  <c r="AX1100" i="27"/>
  <c r="AX1101" i="27"/>
  <c r="AX1102" i="27"/>
  <c r="AX1103" i="27"/>
  <c r="AX1104" i="27"/>
  <c r="AX1105" i="27"/>
  <c r="AX1106" i="27"/>
  <c r="AX1107" i="27"/>
  <c r="AX1108" i="27"/>
  <c r="AX1109" i="27"/>
  <c r="AX1110" i="27"/>
  <c r="AX1111" i="27"/>
  <c r="AX1112" i="27"/>
  <c r="AX1113" i="27"/>
  <c r="AX1114" i="27"/>
  <c r="AX1115" i="27"/>
  <c r="AX1116" i="27"/>
  <c r="AX1117" i="27"/>
  <c r="AX1118" i="27"/>
  <c r="AX1119" i="27"/>
  <c r="AX1120" i="27"/>
  <c r="AX1121" i="27"/>
  <c r="AX1122" i="27"/>
  <c r="AX1123" i="27"/>
  <c r="AX1124" i="27"/>
  <c r="AX1125" i="27"/>
  <c r="AX1126" i="27"/>
  <c r="AX1127" i="27"/>
  <c r="AX1128" i="27"/>
  <c r="AX1129" i="27"/>
  <c r="AX1130" i="27"/>
  <c r="AX1131" i="27"/>
  <c r="AX1132" i="27"/>
  <c r="AX1133" i="27"/>
  <c r="AX1134" i="27"/>
  <c r="AX1135" i="27"/>
  <c r="AX1136" i="27"/>
  <c r="AX1137" i="27"/>
  <c r="AX1138" i="27"/>
  <c r="AX1139" i="27"/>
  <c r="AX1140" i="27"/>
  <c r="AX1141" i="27"/>
  <c r="AX1142" i="27"/>
  <c r="AX1143" i="27"/>
  <c r="AX1144" i="27"/>
  <c r="AX1145" i="27"/>
  <c r="AX1146" i="27"/>
  <c r="AX1147" i="27"/>
  <c r="AX1148" i="27"/>
  <c r="AX1149" i="27"/>
  <c r="AX1150" i="27"/>
  <c r="AX1151" i="27"/>
  <c r="AX1152" i="27"/>
  <c r="AX1153" i="27"/>
  <c r="AX1154" i="27"/>
  <c r="AX1155" i="27"/>
  <c r="AX1156" i="27"/>
  <c r="AX1157" i="27"/>
  <c r="AX1158" i="27"/>
  <c r="AX1159" i="27"/>
  <c r="AX1160" i="27"/>
  <c r="AX1161" i="27"/>
  <c r="AX1162" i="27"/>
  <c r="AX1163" i="27"/>
  <c r="AX1164" i="27"/>
  <c r="AX1165" i="27"/>
  <c r="AX1166" i="27"/>
  <c r="AX1167" i="27"/>
  <c r="AX1168" i="27"/>
  <c r="AX1169" i="27"/>
  <c r="AX1170" i="27"/>
  <c r="AX1171" i="27"/>
  <c r="AX1172" i="27"/>
  <c r="AX1173" i="27"/>
  <c r="AX1174" i="27"/>
  <c r="AX1175" i="27"/>
  <c r="AX1176" i="27"/>
  <c r="AX1177" i="27"/>
  <c r="AX1178" i="27"/>
  <c r="AX1179" i="27"/>
  <c r="AX1180" i="27"/>
  <c r="AX1181" i="27"/>
  <c r="AX1182" i="27"/>
  <c r="AX1183" i="27"/>
  <c r="AX1184" i="27"/>
  <c r="AX1185" i="27"/>
  <c r="AX1186" i="27"/>
  <c r="AX1187" i="27"/>
  <c r="AX1188" i="27"/>
  <c r="AX1189" i="27"/>
  <c r="AX1190" i="27"/>
  <c r="AX1191" i="27"/>
  <c r="AX1192" i="27"/>
  <c r="AX1193" i="27"/>
  <c r="AX1194" i="27"/>
  <c r="AX1195" i="27"/>
  <c r="AX1196" i="27"/>
  <c r="AX1197" i="27"/>
  <c r="AX1198" i="27"/>
  <c r="AX1199" i="27"/>
  <c r="AX1200" i="27"/>
  <c r="AX1201" i="27"/>
  <c r="AX1202" i="27"/>
  <c r="AX1203" i="27"/>
  <c r="AX1204" i="27"/>
  <c r="AX1205" i="27"/>
  <c r="AX1206" i="27"/>
  <c r="AX1207" i="27"/>
  <c r="AX1208" i="27"/>
  <c r="AX1209" i="27"/>
  <c r="AX1210" i="27"/>
  <c r="AX1211" i="27"/>
  <c r="AX1212" i="27"/>
  <c r="AX1213" i="27"/>
  <c r="AX1214" i="27"/>
  <c r="AX1215" i="27"/>
  <c r="AX1216" i="27"/>
  <c r="AX1217" i="27"/>
  <c r="AX1218" i="27"/>
  <c r="AX1219" i="27"/>
  <c r="AX1220" i="27"/>
  <c r="AX1221" i="27"/>
  <c r="AX1222" i="27"/>
  <c r="AX1223" i="27"/>
  <c r="AX1224" i="27"/>
  <c r="AX1225" i="27"/>
  <c r="AX1226" i="27"/>
  <c r="AX1227" i="27"/>
  <c r="AX1228" i="27"/>
  <c r="AX1229" i="27"/>
  <c r="AX1230" i="27"/>
  <c r="AX1231" i="27"/>
  <c r="AX1232" i="27"/>
  <c r="AX1233" i="27"/>
  <c r="AX1234" i="27"/>
  <c r="AX1235" i="27"/>
  <c r="AX1236" i="27"/>
  <c r="AX1237" i="27"/>
  <c r="AX1238" i="27"/>
  <c r="AX1239" i="27"/>
  <c r="AX1240" i="27"/>
  <c r="AX1241" i="27"/>
  <c r="AX1242" i="27"/>
  <c r="AX1243" i="27"/>
  <c r="AX1244" i="27"/>
  <c r="AX1245" i="27"/>
  <c r="AX1246" i="27"/>
  <c r="AX1247" i="27"/>
  <c r="AX1248" i="27"/>
  <c r="AX1249" i="27"/>
  <c r="AX1250" i="27"/>
  <c r="AX1251" i="27"/>
  <c r="AX1252" i="27"/>
  <c r="AX1253" i="27"/>
  <c r="AX1254" i="27"/>
  <c r="AX1255" i="27"/>
  <c r="AX1256" i="27"/>
  <c r="AX1257" i="27"/>
  <c r="AX1258" i="27"/>
  <c r="AX1259" i="27"/>
  <c r="AX1260" i="27"/>
  <c r="AX1261" i="27"/>
  <c r="AX1262" i="27"/>
  <c r="AX1263" i="27"/>
  <c r="AX1264" i="27"/>
  <c r="AX1265" i="27"/>
  <c r="AX1266" i="27"/>
  <c r="AX1267" i="27"/>
  <c r="AX1268" i="27"/>
  <c r="AX1269" i="27"/>
  <c r="AX1270" i="27"/>
  <c r="AX1271" i="27"/>
  <c r="AX1272" i="27"/>
  <c r="AX1273" i="27"/>
  <c r="AX1274" i="27"/>
  <c r="AX1275" i="27"/>
  <c r="AX1276" i="27"/>
  <c r="AX1277" i="27"/>
  <c r="AX1278" i="27"/>
  <c r="AX1279" i="27"/>
  <c r="AX1280" i="27"/>
  <c r="AX1281" i="27"/>
  <c r="AX1282" i="27"/>
  <c r="AX1283" i="27"/>
  <c r="AX1284" i="27"/>
  <c r="AX1285" i="27"/>
  <c r="AX1286" i="27"/>
  <c r="AX1287" i="27"/>
  <c r="AX1288" i="27"/>
  <c r="AX1289" i="27"/>
  <c r="AX1290" i="27"/>
  <c r="AX1291" i="27"/>
  <c r="AX1292" i="27"/>
  <c r="AX1293" i="27"/>
  <c r="AX1294" i="27"/>
  <c r="AX1295" i="27"/>
  <c r="AX1296" i="27"/>
  <c r="AX1297" i="27"/>
  <c r="AX1298" i="27"/>
  <c r="AX1299" i="27"/>
  <c r="AX1300" i="27"/>
  <c r="AX1301" i="27"/>
  <c r="AX1302" i="27"/>
  <c r="AX1303" i="27"/>
  <c r="AX1304" i="27"/>
  <c r="AX1305" i="27"/>
  <c r="AX1306" i="27"/>
  <c r="AX1307" i="27"/>
  <c r="AX1308" i="27"/>
  <c r="AX1309" i="27"/>
  <c r="AX1310" i="27"/>
  <c r="AX1311" i="27"/>
  <c r="AX1312" i="27"/>
  <c r="AX1313" i="27"/>
  <c r="AX1314" i="27"/>
  <c r="AX1315" i="27"/>
  <c r="AX1316" i="27"/>
  <c r="AX1317" i="27"/>
  <c r="AX1318" i="27"/>
  <c r="AX1319" i="27"/>
  <c r="AX1320" i="27"/>
  <c r="AX1321" i="27"/>
  <c r="AX1322" i="27"/>
  <c r="AX1323" i="27"/>
  <c r="AX1324" i="27"/>
  <c r="AX1325" i="27"/>
  <c r="AX1326" i="27"/>
  <c r="AX1327" i="27"/>
  <c r="AX1328" i="27"/>
  <c r="AX1329" i="27"/>
  <c r="AX1330" i="27"/>
  <c r="AX1331" i="27"/>
  <c r="AX1332" i="27"/>
  <c r="AX1333" i="27"/>
  <c r="AX1334" i="27"/>
  <c r="AX1335" i="27"/>
  <c r="AX1336" i="27"/>
  <c r="AX1337" i="27"/>
  <c r="AX1338" i="27"/>
  <c r="AX1339" i="27"/>
  <c r="AX1340" i="27"/>
  <c r="AX1341" i="27"/>
  <c r="AX1342" i="27"/>
  <c r="AX1343" i="27"/>
  <c r="AX1344" i="27"/>
  <c r="AX1345" i="27"/>
  <c r="AX1346" i="27"/>
  <c r="AX1347" i="27"/>
  <c r="AX1348" i="27"/>
  <c r="AX1349" i="27"/>
  <c r="AX1350" i="27"/>
  <c r="AX1351" i="27"/>
  <c r="AX1352" i="27"/>
  <c r="AX1353" i="27"/>
  <c r="AX1354" i="27"/>
  <c r="AX1355" i="27"/>
  <c r="AX1356" i="27"/>
  <c r="AX1357" i="27"/>
  <c r="AX1358" i="27"/>
  <c r="AX1359" i="27"/>
  <c r="AX1360" i="27"/>
  <c r="AX1361" i="27"/>
  <c r="AX1362" i="27"/>
  <c r="AX1363" i="27"/>
  <c r="AX1364" i="27"/>
  <c r="AX1365" i="27"/>
  <c r="AX1366" i="27"/>
  <c r="AX1367" i="27"/>
  <c r="AX1368" i="27"/>
  <c r="AX1369" i="27"/>
  <c r="AX1370" i="27"/>
  <c r="AX1371" i="27"/>
  <c r="AX1372" i="27"/>
  <c r="AX1373" i="27"/>
  <c r="AX1374" i="27"/>
  <c r="AX1375" i="27"/>
  <c r="AX1376" i="27"/>
  <c r="AX1377" i="27"/>
  <c r="AX1378" i="27"/>
  <c r="AX1379" i="27"/>
  <c r="AX1380" i="27"/>
  <c r="AX1381" i="27"/>
  <c r="AX1382" i="27"/>
  <c r="AX1383" i="27"/>
  <c r="AX1384" i="27"/>
  <c r="AX1385" i="27"/>
  <c r="AX1386" i="27"/>
  <c r="AX1387" i="27"/>
  <c r="AX1388" i="27"/>
  <c r="AX1389" i="27"/>
  <c r="AX1390" i="27"/>
  <c r="AX1391" i="27"/>
  <c r="AX1392" i="27"/>
  <c r="AX1393" i="27"/>
  <c r="AX1394" i="27"/>
  <c r="AX1395" i="27"/>
  <c r="AX1396" i="27"/>
  <c r="AX1397" i="27"/>
  <c r="AX1398" i="27"/>
  <c r="AX1399" i="27"/>
  <c r="AX1400" i="27"/>
  <c r="AX1401" i="27"/>
  <c r="AX1402" i="27"/>
  <c r="AX1403" i="27"/>
  <c r="AX1404" i="27"/>
  <c r="AX1405" i="27"/>
  <c r="AX1406" i="27"/>
  <c r="AX1407" i="27"/>
  <c r="AX1408" i="27"/>
  <c r="AX1409" i="27"/>
  <c r="AX1410" i="27"/>
  <c r="AX1411" i="27"/>
  <c r="AX1412" i="27"/>
  <c r="AX1413" i="27"/>
  <c r="AX1414" i="27"/>
  <c r="AX1415" i="27"/>
  <c r="AX1416" i="27"/>
  <c r="AX1417" i="27"/>
  <c r="AX1418" i="27"/>
  <c r="AX1419" i="27"/>
  <c r="AX1420" i="27"/>
  <c r="AX1421" i="27"/>
  <c r="AX1422" i="27"/>
  <c r="AX1423" i="27"/>
  <c r="AX1424" i="27"/>
  <c r="AX1425" i="27"/>
  <c r="AX1426" i="27"/>
  <c r="AX1427" i="27"/>
  <c r="AX1428" i="27"/>
  <c r="AX1429" i="27"/>
  <c r="AX1430" i="27"/>
  <c r="AX1431" i="27"/>
  <c r="AX1432" i="27"/>
  <c r="AX1433" i="27"/>
  <c r="AX1434" i="27"/>
  <c r="AX1435" i="27"/>
  <c r="AX1436" i="27"/>
  <c r="AX1437" i="27"/>
  <c r="AX1438" i="27"/>
  <c r="AX1439" i="27"/>
  <c r="AX1440" i="27"/>
  <c r="AX1441" i="27"/>
  <c r="AX1442" i="27"/>
  <c r="AX1443" i="27"/>
  <c r="AX1444" i="27"/>
  <c r="AX1445" i="27"/>
  <c r="AX1446" i="27"/>
  <c r="AX1447" i="27"/>
  <c r="AX1448" i="27"/>
  <c r="AX1449" i="27"/>
  <c r="AX1450" i="27"/>
  <c r="AX1451" i="27"/>
  <c r="AX1452" i="27"/>
  <c r="AX1453" i="27"/>
  <c r="AX1454" i="27"/>
  <c r="AX1455" i="27"/>
  <c r="AX1456" i="27"/>
  <c r="AX1457" i="27"/>
  <c r="AX1458" i="27"/>
  <c r="AX1459" i="27"/>
  <c r="AX1460" i="27"/>
  <c r="AX1461" i="27"/>
  <c r="AX1462" i="27"/>
  <c r="AX1463" i="27"/>
  <c r="AX1464" i="27"/>
  <c r="AX1465" i="27"/>
  <c r="AX1466" i="27"/>
  <c r="AX1467" i="27"/>
  <c r="AX1468" i="27"/>
  <c r="AX1469" i="27"/>
  <c r="AX1470" i="27"/>
  <c r="AX1471" i="27"/>
  <c r="AX1472" i="27"/>
  <c r="AX1473" i="27"/>
  <c r="AX1474" i="27"/>
  <c r="AX1475" i="27"/>
  <c r="AX1476" i="27"/>
  <c r="AX1477" i="27"/>
  <c r="AX1478" i="27"/>
  <c r="AX1479" i="27"/>
  <c r="AX1480" i="27"/>
  <c r="AX1481" i="27"/>
  <c r="AX1482" i="27"/>
  <c r="AX1483" i="27"/>
  <c r="AX1484" i="27"/>
  <c r="AX1485" i="27"/>
  <c r="AX1486" i="27"/>
  <c r="AX1487" i="27"/>
  <c r="AX1488" i="27"/>
  <c r="AX1489" i="27"/>
  <c r="AX1490" i="27"/>
  <c r="AX1491" i="27"/>
  <c r="AX1492" i="27"/>
  <c r="AX1493" i="27"/>
  <c r="AX1494" i="27"/>
  <c r="AX1495" i="27"/>
  <c r="AX1496" i="27"/>
  <c r="AX1497" i="27"/>
  <c r="AX1498" i="27"/>
  <c r="AX1499" i="27"/>
  <c r="AX1500" i="27"/>
  <c r="AX1501" i="27"/>
  <c r="AX1502" i="27"/>
  <c r="AX1503" i="27"/>
  <c r="AX1504" i="27"/>
  <c r="AX1505" i="27"/>
  <c r="AX1506" i="27"/>
  <c r="AX1507" i="27"/>
  <c r="AX1508" i="27"/>
  <c r="AX1509" i="27"/>
  <c r="AX1510" i="27"/>
  <c r="AX1511" i="27"/>
  <c r="AX1512" i="27"/>
  <c r="AX1513" i="27"/>
  <c r="AX1514" i="27"/>
  <c r="AX1515" i="27"/>
  <c r="AX1516" i="27"/>
  <c r="AX1517" i="27"/>
  <c r="AX1518" i="27"/>
  <c r="AX1519" i="27"/>
  <c r="AX1520" i="27"/>
  <c r="AX1521" i="27"/>
  <c r="AX1522" i="27"/>
  <c r="AX1523" i="27"/>
  <c r="AX1524" i="27"/>
  <c r="AX1525" i="27"/>
  <c r="AX1526" i="27"/>
  <c r="AX1527" i="27"/>
  <c r="AX1528" i="27"/>
  <c r="AX1529" i="27"/>
  <c r="AX1530" i="27"/>
  <c r="AX1531" i="27"/>
  <c r="AX1532" i="27"/>
  <c r="AX1533" i="27"/>
  <c r="AX1534" i="27"/>
  <c r="AX1535" i="27"/>
  <c r="AX1536" i="27"/>
  <c r="AX1537" i="27"/>
  <c r="AX1538" i="27"/>
  <c r="AX1539" i="27"/>
  <c r="AX1540" i="27"/>
  <c r="AX1541" i="27"/>
  <c r="AX1542" i="27"/>
  <c r="AX1543" i="27"/>
  <c r="AX1544" i="27"/>
  <c r="AX1545" i="27"/>
  <c r="AX1546" i="27"/>
  <c r="AX1547" i="27"/>
  <c r="AX1548" i="27"/>
  <c r="AX1549" i="27"/>
  <c r="AX1550" i="27"/>
  <c r="AX1551" i="27"/>
  <c r="AX1552" i="27"/>
  <c r="AX1553" i="27"/>
  <c r="AX1554" i="27"/>
  <c r="AX1555" i="27"/>
  <c r="AX1556" i="27"/>
  <c r="AX1557" i="27"/>
  <c r="AX1558" i="27"/>
  <c r="AX1559" i="27"/>
  <c r="AX1560" i="27"/>
  <c r="AX1561" i="27"/>
  <c r="AX1562" i="27"/>
  <c r="AX1563" i="27"/>
  <c r="AX1564" i="27"/>
  <c r="AX1565" i="27"/>
  <c r="AX1566" i="27"/>
  <c r="AX1567" i="27"/>
  <c r="AX1568" i="27"/>
  <c r="AX1569" i="27"/>
  <c r="AX1570" i="27"/>
  <c r="AX1571" i="27"/>
  <c r="AX1572" i="27"/>
  <c r="AX1573" i="27"/>
  <c r="AX1574" i="27"/>
  <c r="AX1575" i="27"/>
  <c r="AX1576" i="27"/>
  <c r="AX1577" i="27"/>
  <c r="AX1578" i="27"/>
  <c r="AX1579" i="27"/>
  <c r="AX1580" i="27"/>
  <c r="AX1581" i="27"/>
  <c r="AX1582" i="27"/>
  <c r="AX1583" i="27"/>
  <c r="AX1584" i="27"/>
  <c r="AX1585" i="27"/>
  <c r="AX1586" i="27"/>
  <c r="AX1587" i="27"/>
  <c r="AX1588" i="27"/>
  <c r="AX1589" i="27"/>
  <c r="AX1590" i="27"/>
  <c r="AX1591" i="27"/>
  <c r="AX1592" i="27"/>
  <c r="AX1593" i="27"/>
  <c r="AX1594" i="27"/>
  <c r="AX1595" i="27"/>
  <c r="AX1596" i="27"/>
  <c r="AX1597" i="27"/>
  <c r="AX1598" i="27"/>
  <c r="AX1599" i="27"/>
  <c r="AX1600" i="27"/>
  <c r="AX1601" i="27"/>
  <c r="AX1602" i="27"/>
  <c r="AX1603" i="27"/>
  <c r="AX1604" i="27"/>
  <c r="AX1605" i="27"/>
  <c r="AX1606" i="27"/>
  <c r="AX1607" i="27"/>
  <c r="AX1608" i="27"/>
  <c r="AX1609" i="27"/>
  <c r="AX1610" i="27"/>
  <c r="AX1611" i="27"/>
  <c r="AX1612" i="27"/>
  <c r="AX1613" i="27"/>
  <c r="AX1614" i="27"/>
  <c r="AX1615" i="27"/>
  <c r="AX1616" i="27"/>
  <c r="AX1617" i="27"/>
  <c r="AX1618" i="27"/>
  <c r="AX1619" i="27"/>
  <c r="AX1620" i="27"/>
  <c r="AX1621" i="27"/>
  <c r="AX1622" i="27"/>
  <c r="AX1623" i="27"/>
  <c r="AX1624" i="27"/>
  <c r="AX1625" i="27"/>
  <c r="AX1626" i="27"/>
  <c r="AX1627" i="27"/>
  <c r="AX1628" i="27"/>
  <c r="AX1629" i="27"/>
  <c r="AX1630" i="27"/>
  <c r="AX1631" i="27"/>
  <c r="AX1632" i="27"/>
  <c r="AX1633" i="27"/>
  <c r="AX1634" i="27"/>
  <c r="AX1635" i="27"/>
  <c r="AX1636" i="27"/>
  <c r="AX1637" i="27"/>
  <c r="AX1638" i="27"/>
  <c r="AX1639" i="27"/>
  <c r="AX1640" i="27"/>
  <c r="AX1641" i="27"/>
  <c r="AX1642" i="27"/>
  <c r="AX1643" i="27"/>
  <c r="AX1644" i="27"/>
  <c r="AX1645" i="27"/>
  <c r="AX1646" i="27"/>
  <c r="AX1647" i="27"/>
  <c r="AX1648" i="27"/>
  <c r="AX1649" i="27"/>
  <c r="AX1650" i="27"/>
  <c r="AX1651" i="27"/>
  <c r="AX1652" i="27"/>
  <c r="AX1653" i="27"/>
  <c r="AX1654" i="27"/>
  <c r="AX1655" i="27"/>
  <c r="AX1656" i="27"/>
  <c r="AX1657" i="27"/>
  <c r="AX1658" i="27"/>
  <c r="AX1659" i="27"/>
  <c r="AX1660" i="27"/>
  <c r="AX1661" i="27"/>
  <c r="AX1662" i="27"/>
  <c r="AX1663" i="27"/>
  <c r="AX1664" i="27"/>
  <c r="AX1665" i="27"/>
  <c r="AX1666" i="27"/>
  <c r="AX1667" i="27"/>
  <c r="AX1668" i="27"/>
  <c r="AX1669" i="27"/>
  <c r="AX1670" i="27"/>
  <c r="AX1671" i="27"/>
  <c r="AX1672" i="27"/>
  <c r="AX1673" i="27"/>
  <c r="AX1674" i="27"/>
  <c r="AX1675" i="27"/>
  <c r="AX1676" i="27"/>
  <c r="AX1677" i="27"/>
  <c r="AX1678" i="27"/>
  <c r="AX1679" i="27"/>
  <c r="AX1680" i="27"/>
  <c r="AX1681" i="27"/>
  <c r="AX1682" i="27"/>
  <c r="AX1683" i="27"/>
  <c r="AX1684" i="27"/>
  <c r="AX1685" i="27"/>
  <c r="AX1686" i="27"/>
  <c r="AX1687" i="27"/>
  <c r="AX1688" i="27"/>
  <c r="AX1689" i="27"/>
  <c r="AX1690" i="27"/>
  <c r="AX1691" i="27"/>
  <c r="AX1692" i="27"/>
  <c r="AX1693" i="27"/>
  <c r="AX1694" i="27"/>
  <c r="AX1695" i="27"/>
  <c r="AX1696" i="27"/>
  <c r="AX1697" i="27"/>
  <c r="AX1698" i="27"/>
  <c r="AX1699" i="27"/>
  <c r="AX1700" i="27"/>
  <c r="AX1701" i="27"/>
  <c r="AX1702" i="27"/>
  <c r="AX1703" i="27"/>
  <c r="AX1704" i="27"/>
  <c r="AX1705" i="27"/>
  <c r="AX1706" i="27"/>
  <c r="AX1707" i="27"/>
  <c r="AX1708" i="27"/>
  <c r="AX1709" i="27"/>
  <c r="AX1710" i="27"/>
  <c r="AX1711" i="27"/>
  <c r="AX1712" i="27"/>
  <c r="AX1713" i="27"/>
  <c r="AX1714" i="27"/>
  <c r="AX1715" i="27"/>
  <c r="AX1716" i="27"/>
  <c r="AX1717" i="27"/>
  <c r="AX1718" i="27"/>
  <c r="AX1719" i="27"/>
  <c r="AX1720" i="27"/>
  <c r="AX1721" i="27"/>
  <c r="AX1722" i="27"/>
  <c r="AX1723" i="27"/>
  <c r="AX1724" i="27"/>
  <c r="AX1725" i="27"/>
  <c r="AX1726" i="27"/>
  <c r="AX1727" i="27"/>
  <c r="AX1728" i="27"/>
  <c r="AX1729" i="27"/>
  <c r="AX1730" i="27"/>
  <c r="AX1731" i="27"/>
  <c r="AX1732" i="27"/>
  <c r="AX1733" i="27"/>
  <c r="AX1734" i="27"/>
  <c r="AX1735" i="27"/>
  <c r="AX1736" i="27"/>
  <c r="AX1737" i="27"/>
  <c r="AX1738" i="27"/>
  <c r="AX1739" i="27"/>
  <c r="AX1740" i="27"/>
  <c r="AX1741" i="27"/>
  <c r="AX1742" i="27"/>
  <c r="AX1743" i="27"/>
  <c r="AX1744" i="27"/>
  <c r="AX1745" i="27"/>
  <c r="AX1746" i="27"/>
  <c r="AX1747" i="27"/>
  <c r="AX1748" i="27"/>
  <c r="AX1749" i="27"/>
  <c r="AX1750" i="27"/>
  <c r="AX1751" i="27"/>
  <c r="AX1752" i="27"/>
  <c r="AX1753" i="27"/>
  <c r="AX1754" i="27"/>
  <c r="AX1755" i="27"/>
  <c r="AX1756" i="27"/>
  <c r="AX1757" i="27"/>
  <c r="AX1758" i="27"/>
  <c r="AX1759" i="27"/>
  <c r="AX1760" i="27"/>
  <c r="AX1761" i="27"/>
  <c r="AX1762" i="27"/>
  <c r="AX1763" i="27"/>
  <c r="AX1764" i="27"/>
  <c r="AX1765" i="27"/>
  <c r="AX1766" i="27"/>
  <c r="AX1767" i="27"/>
  <c r="AX1768" i="27"/>
  <c r="AX1769" i="27"/>
  <c r="AX1770" i="27"/>
  <c r="AX1771" i="27"/>
  <c r="AX1772" i="27"/>
  <c r="AX1773" i="27"/>
  <c r="AX1774" i="27"/>
  <c r="AX1775" i="27"/>
  <c r="AX1776" i="27"/>
  <c r="AX1777" i="27"/>
  <c r="AX1778" i="27"/>
  <c r="AX1779" i="27"/>
  <c r="AX1780" i="27"/>
  <c r="AX1781" i="27"/>
  <c r="AX1782" i="27"/>
  <c r="AX1783" i="27"/>
  <c r="AX1784" i="27"/>
  <c r="AX1785" i="27"/>
  <c r="AX1786" i="27"/>
  <c r="AX1787" i="27"/>
  <c r="AX1788" i="27"/>
  <c r="AX1789" i="27"/>
  <c r="AX1790" i="27"/>
  <c r="AX1791" i="27"/>
  <c r="AX1792" i="27"/>
  <c r="AX1793" i="27"/>
  <c r="AX1794" i="27"/>
  <c r="AX1795" i="27"/>
  <c r="AX1796" i="27"/>
  <c r="AX1797" i="27"/>
  <c r="AX1798" i="27"/>
  <c r="AX1799" i="27"/>
  <c r="AX1800" i="27"/>
  <c r="AX1801" i="27"/>
  <c r="AX1802" i="27"/>
  <c r="AX1803" i="27"/>
  <c r="AX1804" i="27"/>
  <c r="AX1805" i="27"/>
  <c r="AX1806" i="27"/>
  <c r="AX1807" i="27"/>
  <c r="AX1808" i="27"/>
  <c r="AX1809" i="27"/>
  <c r="AX1810" i="27"/>
  <c r="AX1811" i="27"/>
  <c r="AX1812" i="27"/>
  <c r="AX1813" i="27"/>
  <c r="AX1814" i="27"/>
  <c r="AX1815" i="27"/>
  <c r="AX1816" i="27"/>
  <c r="AX1817" i="27"/>
  <c r="AX1818" i="27"/>
  <c r="AX1819" i="27"/>
  <c r="AX1820" i="27"/>
  <c r="AX1821" i="27"/>
  <c r="AX1822" i="27"/>
  <c r="AX1823" i="27"/>
  <c r="AX1824" i="27"/>
  <c r="AX1825" i="27"/>
  <c r="AX1826" i="27"/>
  <c r="AX1827" i="27"/>
  <c r="AX1828" i="27"/>
  <c r="AX1829" i="27"/>
  <c r="AX1830" i="27"/>
  <c r="AX1831" i="27"/>
  <c r="AX1832" i="27"/>
  <c r="AX1833" i="27"/>
  <c r="AX1834" i="27"/>
  <c r="AX1835" i="27"/>
  <c r="AX1836" i="27"/>
  <c r="AX1837" i="27"/>
  <c r="AX1838" i="27"/>
  <c r="AX1839" i="27"/>
  <c r="AX1840" i="27"/>
  <c r="AX1841" i="27"/>
  <c r="AX1842" i="27"/>
  <c r="AX1843" i="27"/>
  <c r="AX1844" i="27"/>
  <c r="AX1845" i="27"/>
  <c r="AX1846" i="27"/>
  <c r="AX1847" i="27"/>
  <c r="AX1848" i="27"/>
  <c r="AX1849" i="27"/>
  <c r="AX1850" i="27"/>
  <c r="AX1851" i="27"/>
  <c r="AX1852" i="27"/>
  <c r="AX1853" i="27"/>
  <c r="AX1854" i="27"/>
  <c r="AX1855" i="27"/>
  <c r="AX1856" i="27"/>
  <c r="AX1857" i="27"/>
  <c r="AX1858" i="27"/>
  <c r="AX1859" i="27"/>
  <c r="AX1860" i="27"/>
  <c r="AX1861" i="27"/>
  <c r="AX1862" i="27"/>
  <c r="AX1863" i="27"/>
  <c r="AX1864" i="27"/>
  <c r="AX1865" i="27"/>
  <c r="AX1866" i="27"/>
  <c r="AX1867" i="27"/>
  <c r="AX1868" i="27"/>
  <c r="AX1869" i="27"/>
  <c r="AX1870" i="27"/>
  <c r="AX1871" i="27"/>
  <c r="AX1872" i="27"/>
  <c r="AX1873" i="27"/>
  <c r="AX1874" i="27"/>
  <c r="AX1875" i="27"/>
  <c r="AX1876" i="27"/>
  <c r="AX1877" i="27"/>
  <c r="AX1878" i="27"/>
  <c r="AX1879" i="27"/>
  <c r="AX1880" i="27"/>
  <c r="AX1881" i="27"/>
  <c r="AX1882" i="27"/>
  <c r="AX1883" i="27"/>
  <c r="AX1884" i="27"/>
  <c r="AX1885" i="27"/>
  <c r="AX1886" i="27"/>
  <c r="AX1887" i="27"/>
  <c r="AX1888" i="27"/>
  <c r="AX1889" i="27"/>
  <c r="AX1890" i="27"/>
  <c r="AX1891" i="27"/>
  <c r="AX1892" i="27"/>
  <c r="AX1893" i="27"/>
  <c r="AX1894" i="27"/>
  <c r="AX1895" i="27"/>
  <c r="AX1896" i="27"/>
  <c r="AX1897" i="27"/>
  <c r="AX1898" i="27"/>
  <c r="AX1899" i="27"/>
  <c r="AX1900" i="27"/>
  <c r="AX1901" i="27"/>
  <c r="AX1902" i="27"/>
  <c r="AX1903" i="27"/>
  <c r="AX1904" i="27"/>
  <c r="AX1905" i="27"/>
  <c r="AX1906" i="27"/>
  <c r="AX1907" i="27"/>
  <c r="AX1908" i="27"/>
  <c r="AX1909" i="27"/>
  <c r="AX1910" i="27"/>
  <c r="AX1911" i="27"/>
  <c r="AX1912" i="27"/>
  <c r="AX1913" i="27"/>
  <c r="AX1914" i="27"/>
  <c r="AX1915" i="27"/>
  <c r="AX1916" i="27"/>
  <c r="AX1917" i="27"/>
  <c r="AX1918" i="27"/>
  <c r="AX1919" i="27"/>
  <c r="AX1920" i="27"/>
  <c r="AX1921" i="27"/>
  <c r="AX1922" i="27"/>
  <c r="AX1923" i="27"/>
  <c r="AX1924" i="27"/>
  <c r="AX1925" i="27"/>
  <c r="AX1926" i="27"/>
  <c r="AX1927" i="27"/>
  <c r="AX1928" i="27"/>
  <c r="AX1929" i="27"/>
  <c r="AX1930" i="27"/>
  <c r="AX1931" i="27"/>
  <c r="AX1932" i="27"/>
  <c r="AX1933" i="27"/>
  <c r="AX1934" i="27"/>
  <c r="AX1935" i="27"/>
  <c r="AX1936" i="27"/>
  <c r="AX1937" i="27"/>
  <c r="AX1938" i="27"/>
  <c r="AX1939" i="27"/>
  <c r="AX1940" i="27"/>
  <c r="AX1941" i="27"/>
  <c r="AX1942" i="27"/>
  <c r="AX1943" i="27"/>
  <c r="AX1944" i="27"/>
  <c r="AX1945" i="27"/>
  <c r="AX1946" i="27"/>
  <c r="AX1947" i="27"/>
  <c r="AX1948" i="27"/>
  <c r="AX1949" i="27"/>
  <c r="AX1950" i="27"/>
  <c r="AX1951" i="27"/>
  <c r="AX1952" i="27"/>
  <c r="AX1953" i="27"/>
  <c r="AX1954" i="27"/>
  <c r="AX1955" i="27"/>
  <c r="AX1956" i="27"/>
  <c r="AX1957" i="27"/>
  <c r="AX1958" i="27"/>
  <c r="AX1959" i="27"/>
  <c r="AX1960" i="27"/>
  <c r="AX1961" i="27"/>
  <c r="AX1962" i="27"/>
  <c r="AX1963" i="27"/>
  <c r="AX1964" i="27"/>
  <c r="AX1965" i="27"/>
  <c r="AX1966" i="27"/>
  <c r="AX1967" i="27"/>
  <c r="AX1968" i="27"/>
  <c r="AX1969" i="27"/>
  <c r="AX1970" i="27"/>
  <c r="AX1971" i="27"/>
  <c r="AX1972" i="27"/>
  <c r="AX1973" i="27"/>
  <c r="AX1974" i="27"/>
  <c r="AX1975" i="27"/>
  <c r="AX1976" i="27"/>
  <c r="AX1977" i="27"/>
  <c r="AX1978" i="27"/>
  <c r="AX1979" i="27"/>
  <c r="AX1980" i="27"/>
  <c r="AX1981" i="27"/>
  <c r="AX1982" i="27"/>
  <c r="AX1983" i="27"/>
  <c r="AX1984" i="27"/>
  <c r="AX1985" i="27"/>
  <c r="AX1986" i="27"/>
  <c r="AX1987" i="27"/>
  <c r="AX1988" i="27"/>
  <c r="AX1989" i="27"/>
  <c r="AX1990" i="27"/>
  <c r="AX1991" i="27"/>
  <c r="AX1992" i="27"/>
  <c r="AX1993" i="27"/>
  <c r="AX1994" i="27"/>
  <c r="AX1995" i="27"/>
  <c r="AX1996" i="27"/>
  <c r="AX1997" i="27"/>
  <c r="AX1998" i="27"/>
  <c r="AX1999" i="27"/>
  <c r="AX2000" i="27"/>
  <c r="AX2001" i="27"/>
  <c r="AX2002" i="27"/>
  <c r="AX2003" i="27"/>
  <c r="AX2004" i="27"/>
  <c r="AX2005" i="27"/>
  <c r="AX2006" i="27"/>
  <c r="AX2007" i="27"/>
  <c r="AX2008" i="27"/>
  <c r="AX2009" i="27"/>
  <c r="AX2010" i="27"/>
  <c r="AX2011" i="27"/>
  <c r="AX2012" i="27"/>
  <c r="AX2013" i="27"/>
  <c r="AX2014" i="27"/>
  <c r="AX2015" i="27"/>
  <c r="AX2016" i="27"/>
  <c r="AX2017" i="27"/>
  <c r="AX2018" i="27"/>
  <c r="AX2019" i="27"/>
  <c r="AX2020" i="27"/>
  <c r="AX2021" i="27"/>
  <c r="AX2022" i="27"/>
  <c r="AX2023" i="27"/>
  <c r="AX2024" i="27"/>
  <c r="AX2025" i="27"/>
  <c r="AX2026" i="27"/>
  <c r="AX2027" i="27"/>
  <c r="AX2028" i="27"/>
  <c r="AX2029" i="27"/>
  <c r="AX2030" i="27"/>
  <c r="AX2031" i="27"/>
  <c r="AX2032" i="27"/>
  <c r="AX2033" i="27"/>
  <c r="AX2034" i="27"/>
  <c r="AX2035" i="27"/>
  <c r="AX2036" i="27"/>
  <c r="AX2037" i="27"/>
  <c r="AX2038" i="27"/>
  <c r="AX2039" i="27"/>
  <c r="AX2040" i="27"/>
  <c r="AX2041" i="27"/>
  <c r="AX2042" i="27"/>
  <c r="AX2043" i="27"/>
  <c r="AX2044" i="27"/>
  <c r="AX2045" i="27"/>
  <c r="AX2046" i="27"/>
  <c r="AX2047" i="27"/>
  <c r="AX2048" i="27"/>
  <c r="AX2049" i="27"/>
  <c r="AX2050" i="27"/>
  <c r="AX2051" i="27"/>
  <c r="AX2052" i="27"/>
  <c r="AX2053" i="27"/>
  <c r="AX2054" i="27"/>
  <c r="AX2055" i="27"/>
  <c r="AX2056" i="27"/>
  <c r="AX2057" i="27"/>
  <c r="AX2058" i="27"/>
  <c r="AX2059" i="27"/>
  <c r="AX2060" i="27"/>
  <c r="AX2061" i="27"/>
  <c r="AX2062" i="27"/>
  <c r="AX2063" i="27"/>
  <c r="AX2064" i="27"/>
  <c r="AX2065" i="27"/>
  <c r="AX2066" i="27"/>
  <c r="AX2067" i="27"/>
  <c r="AX2068" i="27"/>
  <c r="AX2069" i="27"/>
  <c r="AX2070" i="27"/>
  <c r="AX2071" i="27"/>
  <c r="AX2072" i="27"/>
  <c r="AX2073" i="27"/>
  <c r="AX2074" i="27"/>
  <c r="AX2075" i="27"/>
  <c r="AX2076" i="27"/>
  <c r="AX2077" i="27"/>
  <c r="AX2078" i="27"/>
  <c r="AX2079" i="27"/>
  <c r="AX2080" i="27"/>
  <c r="AX2081" i="27"/>
  <c r="AX2082" i="27"/>
  <c r="AX2083" i="27"/>
  <c r="AX2084" i="27"/>
  <c r="AX2085" i="27"/>
  <c r="AX2086" i="27"/>
  <c r="AX2087" i="27"/>
  <c r="AX2088" i="27"/>
  <c r="AX2089" i="27"/>
  <c r="AX2090" i="27"/>
  <c r="AX2091" i="27"/>
  <c r="AX2092" i="27"/>
  <c r="AX2093" i="27"/>
  <c r="AX2094" i="27"/>
  <c r="AX2095" i="27"/>
  <c r="AX2096" i="27"/>
  <c r="AX2097" i="27"/>
  <c r="AX2098" i="27"/>
  <c r="AX2099" i="27"/>
  <c r="AX2100" i="27"/>
  <c r="AX2101" i="27"/>
  <c r="AX2102" i="27"/>
  <c r="AX2103" i="27"/>
  <c r="AX2104" i="27"/>
  <c r="AX2105" i="27"/>
  <c r="AX2106" i="27"/>
  <c r="AX2107" i="27"/>
  <c r="AX2108" i="27"/>
  <c r="AX2109" i="27"/>
  <c r="AX2110" i="27"/>
  <c r="AX2111" i="27"/>
  <c r="AX2112" i="27"/>
  <c r="AX2113" i="27"/>
  <c r="AX2114" i="27"/>
  <c r="AX2115" i="27"/>
  <c r="AX2116" i="27"/>
  <c r="AX2117" i="27"/>
  <c r="AX2118" i="27"/>
  <c r="AX2119" i="27"/>
  <c r="AX2120" i="27"/>
  <c r="AX2121" i="27"/>
  <c r="AX2122" i="27"/>
  <c r="AX2123" i="27"/>
  <c r="AX2124" i="27"/>
  <c r="AX2125" i="27"/>
  <c r="AX2126" i="27"/>
  <c r="AX2127" i="27"/>
  <c r="AX2128" i="27"/>
  <c r="AX2129" i="27"/>
  <c r="AX2130" i="27"/>
  <c r="AX2131" i="27"/>
  <c r="AX2132" i="27"/>
  <c r="AX2133" i="27"/>
  <c r="AX2134" i="27"/>
  <c r="AX2135" i="27"/>
  <c r="AX2136" i="27"/>
  <c r="AX2137" i="27"/>
  <c r="AX2138" i="27"/>
  <c r="AX2139" i="27"/>
  <c r="AX2140" i="27"/>
  <c r="AX2141" i="27"/>
  <c r="AX2142" i="27"/>
  <c r="AX2143" i="27"/>
  <c r="AX2144" i="27"/>
  <c r="AX2145" i="27"/>
  <c r="AX2146" i="27"/>
  <c r="AX2147" i="27"/>
  <c r="AX2148" i="27"/>
  <c r="AX2149" i="27"/>
  <c r="AX2150" i="27"/>
  <c r="AX2151" i="27"/>
  <c r="AX2152" i="27"/>
  <c r="AX2153" i="27"/>
  <c r="AX2154" i="27"/>
  <c r="AX2155" i="27"/>
  <c r="AX2156" i="27"/>
  <c r="AX2157" i="27"/>
  <c r="AX2158" i="27"/>
  <c r="AX2159" i="27"/>
  <c r="AX2160" i="27"/>
  <c r="AX2161" i="27"/>
  <c r="AX2162" i="27"/>
  <c r="AX2163" i="27"/>
  <c r="AX2164" i="27"/>
  <c r="AX2165" i="27"/>
  <c r="AX2166" i="27"/>
  <c r="AX2167" i="27"/>
  <c r="AX2168" i="27"/>
  <c r="AX2169" i="27"/>
  <c r="AX2170" i="27"/>
  <c r="AX2171" i="27"/>
  <c r="AX2172" i="27"/>
  <c r="AX2173" i="27"/>
  <c r="AX2174" i="27"/>
  <c r="AX2175" i="27"/>
  <c r="AX2176" i="27"/>
  <c r="AX2177" i="27"/>
  <c r="AX2178" i="27"/>
  <c r="AX2179" i="27"/>
  <c r="AX2180" i="27"/>
  <c r="AX2181" i="27"/>
  <c r="AX2182" i="27"/>
  <c r="AX2183" i="27"/>
  <c r="AX2184" i="27"/>
  <c r="AX2185" i="27"/>
  <c r="AX2186" i="27"/>
  <c r="AX2187" i="27"/>
  <c r="AX2188" i="27"/>
  <c r="AX2189" i="27"/>
  <c r="AX2190" i="27"/>
  <c r="AX2191" i="27"/>
  <c r="AX2192" i="27"/>
  <c r="AX2193" i="27"/>
  <c r="AX2194" i="27"/>
  <c r="AX2195" i="27"/>
  <c r="AX2196" i="27"/>
  <c r="AX2197" i="27"/>
  <c r="AX2198" i="27"/>
  <c r="AX2199" i="27"/>
  <c r="AX2200" i="27"/>
  <c r="AX2201" i="27"/>
  <c r="AX2202" i="27"/>
  <c r="AX2203" i="27"/>
  <c r="AX2204" i="27"/>
  <c r="AX2205" i="27"/>
  <c r="AX2206" i="27"/>
  <c r="AX2207" i="27"/>
  <c r="AX2208" i="27"/>
  <c r="AX2209" i="27"/>
  <c r="AX2210" i="27"/>
  <c r="AX2211" i="27"/>
  <c r="AX2212" i="27"/>
  <c r="AX2213" i="27"/>
  <c r="AX2214" i="27"/>
  <c r="AX2215" i="27"/>
  <c r="AX2216" i="27"/>
  <c r="AX2217" i="27"/>
  <c r="AX2218" i="27"/>
  <c r="AX2219" i="27"/>
  <c r="AX2220" i="27"/>
  <c r="AX2221" i="27"/>
  <c r="AX2222" i="27"/>
  <c r="AX2223" i="27"/>
  <c r="AX2224" i="27"/>
  <c r="AX2225" i="27"/>
  <c r="AX2226" i="27"/>
  <c r="AX2227" i="27"/>
  <c r="AX2228" i="27"/>
  <c r="AX2229" i="27"/>
  <c r="AX2230" i="27"/>
  <c r="AX2231" i="27"/>
  <c r="AX2232" i="27"/>
  <c r="AX2233" i="27"/>
  <c r="AX2234" i="27"/>
  <c r="AX2235" i="27"/>
  <c r="AX2236" i="27"/>
  <c r="AX2237" i="27"/>
  <c r="AX2238" i="27"/>
  <c r="AX2239" i="27"/>
  <c r="AX2240" i="27"/>
  <c r="AX2241" i="27"/>
  <c r="AX2242" i="27"/>
  <c r="AX2243" i="27"/>
  <c r="AX2244" i="27"/>
  <c r="AX2245" i="27"/>
  <c r="AX2246" i="27"/>
  <c r="AX2247" i="27"/>
  <c r="AX2248" i="27"/>
  <c r="AX2249" i="27"/>
  <c r="AX2250" i="27"/>
  <c r="AX2251" i="27"/>
  <c r="AX2252" i="27"/>
  <c r="AX2253" i="27"/>
  <c r="AX2254" i="27"/>
  <c r="AX2255" i="27"/>
  <c r="AX2256" i="27"/>
  <c r="AX2257" i="27"/>
  <c r="AX2258" i="27"/>
  <c r="AX2259" i="27"/>
  <c r="AX2260" i="27"/>
  <c r="AX2261" i="27"/>
  <c r="AX2262" i="27"/>
  <c r="AX2263" i="27"/>
  <c r="AX2264" i="27"/>
  <c r="AX2265" i="27"/>
  <c r="AX2266" i="27"/>
  <c r="AX2267" i="27"/>
  <c r="AX2268" i="27"/>
  <c r="AX2269" i="27"/>
  <c r="AX2270" i="27"/>
  <c r="AX2271" i="27"/>
  <c r="AX2272" i="27"/>
  <c r="AX2273" i="27"/>
  <c r="AX2274" i="27"/>
  <c r="AX2275" i="27"/>
  <c r="AX2276" i="27"/>
  <c r="AX2277" i="27"/>
  <c r="AX2278" i="27"/>
  <c r="AX2279" i="27"/>
  <c r="AX2280" i="27"/>
  <c r="AX2281" i="27"/>
  <c r="AX2282" i="27"/>
  <c r="AX2283" i="27"/>
  <c r="AX2284" i="27"/>
  <c r="AX2285" i="27"/>
  <c r="AX2286" i="27"/>
  <c r="AX2287" i="27"/>
  <c r="AX2288" i="27"/>
  <c r="AX2289" i="27"/>
  <c r="AX2290" i="27"/>
  <c r="AX2291" i="27"/>
  <c r="AX2292" i="27"/>
  <c r="AX2293" i="27"/>
  <c r="AX2294" i="27"/>
  <c r="AX2295" i="27"/>
  <c r="AX2296" i="27"/>
  <c r="AX2297" i="27"/>
  <c r="AX2298" i="27"/>
  <c r="AX2299" i="27"/>
  <c r="AX2300" i="27"/>
  <c r="AX2301" i="27"/>
  <c r="AX2302" i="27"/>
  <c r="AX2303" i="27"/>
  <c r="AX2304" i="27"/>
  <c r="AX2305" i="27"/>
  <c r="AX2306" i="27"/>
  <c r="AX2307" i="27"/>
  <c r="AX2308" i="27"/>
  <c r="AX2309" i="27"/>
  <c r="AX2310" i="27"/>
  <c r="AX2311" i="27"/>
  <c r="AX2312" i="27"/>
  <c r="AX2313" i="27"/>
  <c r="AX2314" i="27"/>
  <c r="AX2315" i="27"/>
  <c r="AX2316" i="27"/>
  <c r="AX2317" i="27"/>
  <c r="AX2318" i="27"/>
  <c r="AX2319" i="27"/>
  <c r="AX2320" i="27"/>
  <c r="AX2321" i="27"/>
  <c r="AX2322" i="27"/>
  <c r="AX2323" i="27"/>
  <c r="AX2324" i="27"/>
  <c r="AX2325" i="27"/>
  <c r="AX2326" i="27"/>
  <c r="AX2327" i="27"/>
  <c r="AX2328" i="27"/>
  <c r="AX2329" i="27"/>
  <c r="AX2330" i="27"/>
  <c r="AX2331" i="27"/>
  <c r="AX2332" i="27"/>
  <c r="AX2333" i="27"/>
  <c r="AX2334" i="27"/>
  <c r="AX2335" i="27"/>
  <c r="AX2336" i="27"/>
  <c r="AX2337" i="27"/>
  <c r="AX2338" i="27"/>
  <c r="AX2339" i="27"/>
  <c r="AX2340" i="27"/>
  <c r="AX2341" i="27"/>
  <c r="AX2342" i="27"/>
  <c r="AX2343" i="27"/>
  <c r="AX2344" i="27"/>
  <c r="AX2345" i="27"/>
  <c r="AX2346" i="27"/>
  <c r="AX2347" i="27"/>
  <c r="AX2348" i="27"/>
  <c r="AX2349" i="27"/>
  <c r="AX2350" i="27"/>
  <c r="AX2351" i="27"/>
  <c r="AX2352" i="27"/>
  <c r="AX2353" i="27"/>
  <c r="AX2354" i="27"/>
  <c r="AX2355" i="27"/>
  <c r="AX2356" i="27"/>
  <c r="AX2357" i="27"/>
  <c r="AX2358" i="27"/>
  <c r="AX2359" i="27"/>
  <c r="AX2360" i="27"/>
  <c r="AX2361" i="27"/>
  <c r="AX2362" i="27"/>
  <c r="AX2363" i="27"/>
  <c r="AX2364" i="27"/>
  <c r="AX2365" i="27"/>
  <c r="AX2366" i="27"/>
  <c r="AX2367" i="27"/>
  <c r="AX2368" i="27"/>
  <c r="AX2369" i="27"/>
  <c r="AX2370" i="27"/>
  <c r="AX2371" i="27"/>
  <c r="AX2372" i="27"/>
  <c r="AX2373" i="27"/>
  <c r="AX2374" i="27"/>
  <c r="AX2375" i="27"/>
  <c r="AX2376" i="27"/>
  <c r="AX2377" i="27"/>
  <c r="AX2378" i="27"/>
  <c r="AX2379" i="27"/>
  <c r="AX2380" i="27"/>
  <c r="AX2381" i="27"/>
  <c r="AX2382" i="27"/>
  <c r="AX2383" i="27"/>
  <c r="AX2384" i="27"/>
  <c r="AX2385" i="27"/>
  <c r="AX2386" i="27"/>
  <c r="AX2387" i="27"/>
  <c r="AX2388" i="27"/>
  <c r="AX2389" i="27"/>
  <c r="AX2390" i="27"/>
  <c r="AX2391" i="27"/>
  <c r="AX2392" i="27"/>
  <c r="AX2393" i="27"/>
  <c r="AX2394" i="27"/>
  <c r="AX2395" i="27"/>
  <c r="AX2396" i="27"/>
  <c r="AX2397" i="27"/>
  <c r="AX2398" i="27"/>
  <c r="AX2399" i="27"/>
  <c r="AX2400" i="27"/>
  <c r="AX2401" i="27"/>
  <c r="AX2402" i="27"/>
  <c r="AX2403" i="27"/>
  <c r="AX2404" i="27"/>
  <c r="AX2405" i="27"/>
  <c r="AX2406" i="27"/>
  <c r="AX2407" i="27"/>
  <c r="AX2408" i="27"/>
  <c r="AX2409" i="27"/>
  <c r="AX2410" i="27"/>
  <c r="AX2411" i="27"/>
  <c r="AX2412" i="27"/>
  <c r="AX2413" i="27"/>
  <c r="AX2414" i="27"/>
  <c r="AX2415" i="27"/>
  <c r="AX2416" i="27"/>
  <c r="AX2417" i="27"/>
  <c r="AX2418" i="27"/>
  <c r="AX2419" i="27"/>
  <c r="AX2420" i="27"/>
  <c r="AX2421" i="27"/>
  <c r="AX2422" i="27"/>
  <c r="AX2423" i="27"/>
  <c r="AX2424" i="27"/>
  <c r="AX2425" i="27"/>
  <c r="AX2426" i="27"/>
  <c r="AX2427" i="27"/>
  <c r="AX2428" i="27"/>
  <c r="AX2429" i="27"/>
  <c r="AX2430" i="27"/>
  <c r="AX2431" i="27"/>
  <c r="AX2432" i="27"/>
  <c r="AX2433" i="27"/>
  <c r="AX2434" i="27"/>
  <c r="AX2435" i="27"/>
  <c r="AX2436" i="27"/>
  <c r="AX2437" i="27"/>
  <c r="AX2438" i="27"/>
  <c r="AX2439" i="27"/>
  <c r="AX2440" i="27"/>
  <c r="AX2441" i="27"/>
  <c r="AX2442" i="27"/>
  <c r="AX2443" i="27"/>
  <c r="AX2444" i="27"/>
  <c r="AX2445" i="27"/>
  <c r="AX2446" i="27"/>
  <c r="AX2447" i="27"/>
  <c r="AX2448" i="27"/>
  <c r="AX2449" i="27"/>
  <c r="AX2450" i="27"/>
  <c r="AX2451" i="27"/>
  <c r="AX2452" i="27"/>
  <c r="AX2453" i="27"/>
  <c r="AX2454" i="27"/>
  <c r="AX2455" i="27"/>
  <c r="AX2456" i="27"/>
  <c r="AX2457" i="27"/>
  <c r="AX2458" i="27"/>
  <c r="AX2459" i="27"/>
  <c r="AX2460" i="27"/>
  <c r="AX2461" i="27"/>
  <c r="AX2462" i="27"/>
  <c r="AX2463" i="27"/>
  <c r="AX2464" i="27"/>
  <c r="AX2465" i="27"/>
  <c r="AX2466" i="27"/>
  <c r="AX2467" i="27"/>
  <c r="AX2468" i="27"/>
  <c r="AX2469" i="27"/>
  <c r="AX2470" i="27"/>
  <c r="AX2471" i="27"/>
  <c r="AX2472" i="27"/>
  <c r="AX2473" i="27"/>
  <c r="AX2474" i="27"/>
  <c r="AX2475" i="27"/>
  <c r="AX2476" i="27"/>
  <c r="AX2477" i="27"/>
  <c r="AX2478" i="27"/>
  <c r="AX2479" i="27"/>
  <c r="AX2480" i="27"/>
  <c r="AX2481" i="27"/>
  <c r="AX2482" i="27"/>
  <c r="AX2483" i="27"/>
  <c r="AX2484" i="27"/>
  <c r="AX2485" i="27"/>
  <c r="AX2486" i="27"/>
  <c r="AX2487" i="27"/>
  <c r="AX2488" i="27"/>
  <c r="AX2489" i="27"/>
  <c r="AX2490" i="27"/>
  <c r="AX2491" i="27"/>
  <c r="AX2492" i="27"/>
  <c r="AX2493" i="27"/>
  <c r="AX2494" i="27"/>
  <c r="AX2495" i="27"/>
  <c r="AX2496" i="27"/>
  <c r="AX2497" i="27"/>
  <c r="AX2498" i="27"/>
  <c r="AX2499" i="27"/>
  <c r="AX2500" i="27"/>
  <c r="AX2501" i="27"/>
  <c r="AX2502" i="27"/>
  <c r="AX2503" i="27"/>
  <c r="AX2504" i="27"/>
  <c r="AX2505" i="27"/>
  <c r="AX2506" i="27"/>
  <c r="AX2507" i="27"/>
  <c r="AX2508" i="27"/>
  <c r="AX2509" i="27"/>
  <c r="AX2510" i="27"/>
  <c r="AX2511" i="27"/>
  <c r="AX2512" i="27"/>
  <c r="AX2513" i="27"/>
  <c r="AX2514" i="27"/>
  <c r="AX2515" i="27"/>
  <c r="AX2516" i="27"/>
  <c r="AX2517" i="27"/>
  <c r="AX2518" i="27"/>
  <c r="AX2519" i="27"/>
  <c r="AX2520" i="27"/>
  <c r="AX2521" i="27"/>
  <c r="AX2522" i="27"/>
  <c r="AX2523" i="27"/>
  <c r="AX2524" i="27"/>
  <c r="AX2525" i="27"/>
  <c r="AX2526" i="27"/>
  <c r="AX2527" i="27"/>
  <c r="AX2528" i="27"/>
  <c r="AX2529" i="27"/>
  <c r="AX2530" i="27"/>
  <c r="AX2531" i="27"/>
  <c r="AX2532" i="27"/>
  <c r="AX2533" i="27"/>
  <c r="AX2534" i="27"/>
  <c r="AX2535" i="27"/>
  <c r="AX2536" i="27"/>
  <c r="AX2537" i="27"/>
  <c r="AX2538" i="27"/>
  <c r="AX2539" i="27"/>
  <c r="AX2540" i="27"/>
  <c r="AX2541" i="27"/>
  <c r="AX2542" i="27"/>
  <c r="AX2543" i="27"/>
  <c r="AX2544" i="27"/>
  <c r="AX2545" i="27"/>
  <c r="AX2546" i="27"/>
  <c r="AX2547" i="27"/>
  <c r="AX2548" i="27"/>
  <c r="AX2549" i="27"/>
  <c r="AX2550" i="27"/>
  <c r="AX2551" i="27"/>
  <c r="AX2552" i="27"/>
  <c r="AX2553" i="27"/>
  <c r="AX2554" i="27"/>
  <c r="AX2555" i="27"/>
  <c r="AX2556" i="27"/>
  <c r="AX2557" i="27"/>
  <c r="AX2558" i="27"/>
  <c r="AX2559" i="27"/>
  <c r="AX2560" i="27"/>
  <c r="AX2561" i="27"/>
  <c r="AX2562" i="27"/>
  <c r="AX2563" i="27"/>
  <c r="AX2564" i="27"/>
  <c r="AX2565" i="27"/>
  <c r="AX2566" i="27"/>
  <c r="AX2567" i="27"/>
  <c r="AX2568" i="27"/>
  <c r="AX2569" i="27"/>
  <c r="AX2570" i="27"/>
  <c r="AX2571" i="27"/>
  <c r="AX2572" i="27"/>
  <c r="AX2573" i="27"/>
  <c r="AX2574" i="27"/>
  <c r="AX2575" i="27"/>
  <c r="AX2576" i="27"/>
  <c r="AX2577" i="27"/>
  <c r="AX2578" i="27"/>
  <c r="AX2579" i="27"/>
  <c r="AX2580" i="27"/>
  <c r="AX2581" i="27"/>
  <c r="AX2582" i="27"/>
  <c r="AX2583" i="27"/>
  <c r="AX2584" i="27"/>
  <c r="AX2585" i="27"/>
  <c r="AX2586" i="27"/>
  <c r="AX2587" i="27"/>
  <c r="AX2588" i="27"/>
  <c r="AX2589" i="27"/>
  <c r="AX2590" i="27"/>
  <c r="AX2591" i="27"/>
  <c r="AX2592" i="27"/>
  <c r="AX2593" i="27"/>
  <c r="AX2594" i="27"/>
  <c r="AX2595" i="27"/>
  <c r="AX2596" i="27"/>
  <c r="AX2597" i="27"/>
  <c r="AX2598" i="27"/>
  <c r="AX2599" i="27"/>
  <c r="AX2600" i="27"/>
  <c r="AX2601" i="27"/>
  <c r="AX2602" i="27"/>
  <c r="AX2603" i="27"/>
  <c r="AX2604" i="27"/>
  <c r="AX2605" i="27"/>
  <c r="AX2606" i="27"/>
  <c r="AX2607" i="27"/>
  <c r="AX2608" i="27"/>
  <c r="AX2609" i="27"/>
  <c r="AX2610" i="27"/>
  <c r="AX2611" i="27"/>
  <c r="AX2612" i="27"/>
  <c r="AX2613" i="27"/>
  <c r="AX2614" i="27"/>
  <c r="AX2615" i="27"/>
  <c r="AX2616" i="27"/>
  <c r="AX2617" i="27"/>
  <c r="AX2618" i="27"/>
  <c r="AX2619" i="27"/>
  <c r="AX2620" i="27"/>
  <c r="AX2621" i="27"/>
  <c r="AX2622" i="27"/>
  <c r="AX2623" i="27"/>
  <c r="AX2624" i="27"/>
  <c r="AX2625" i="27"/>
  <c r="AX2626" i="27"/>
  <c r="AX2627" i="27"/>
  <c r="AX2628" i="27"/>
  <c r="AX2629" i="27"/>
  <c r="AX2630" i="27"/>
  <c r="AX2631" i="27"/>
  <c r="AX2632" i="27"/>
  <c r="AX2633" i="27"/>
  <c r="AX2634" i="27"/>
  <c r="AX2635" i="27"/>
  <c r="AX2636" i="27"/>
  <c r="AX2637" i="27"/>
  <c r="AX2638" i="27"/>
  <c r="AX2639" i="27"/>
  <c r="AX2640" i="27"/>
  <c r="AX2641" i="27"/>
  <c r="AX2642" i="27"/>
  <c r="AX2643" i="27"/>
  <c r="AX2644" i="27"/>
  <c r="AX2645" i="27"/>
  <c r="AX2646" i="27"/>
  <c r="AX2647" i="27"/>
  <c r="AX2648" i="27"/>
  <c r="AX2649" i="27"/>
  <c r="AX2650" i="27"/>
  <c r="AX2651" i="27"/>
  <c r="AX2652" i="27"/>
  <c r="AX2653" i="27"/>
  <c r="AX2654" i="27"/>
  <c r="AX2655" i="27"/>
  <c r="AX2656" i="27"/>
  <c r="AX2657" i="27"/>
  <c r="AX2658" i="27"/>
  <c r="AX2659" i="27"/>
  <c r="AX2660" i="27"/>
  <c r="AX2661" i="27"/>
  <c r="AX2662" i="27"/>
  <c r="AX2663" i="27"/>
  <c r="AX2664" i="27"/>
  <c r="AX2665" i="27"/>
  <c r="AX2666" i="27"/>
  <c r="AX2667" i="27"/>
  <c r="AX2668" i="27"/>
  <c r="AX2669" i="27"/>
  <c r="AX2670" i="27"/>
  <c r="AX2671" i="27"/>
  <c r="AX2672" i="27"/>
  <c r="AX2673" i="27"/>
  <c r="AX2674" i="27"/>
  <c r="AX2675" i="27"/>
  <c r="AX2676" i="27"/>
  <c r="AX2677" i="27"/>
  <c r="AX2678" i="27"/>
  <c r="AX2679" i="27"/>
  <c r="AX2680" i="27"/>
  <c r="AX2681" i="27"/>
  <c r="AX2682" i="27"/>
  <c r="AX2683" i="27"/>
  <c r="AX2684" i="27"/>
  <c r="AX2685" i="27"/>
  <c r="AX2686" i="27"/>
  <c r="AX2687" i="27"/>
  <c r="AX2688" i="27"/>
  <c r="AX2689" i="27"/>
  <c r="AX2690" i="27"/>
  <c r="AX2691" i="27"/>
  <c r="AX2692" i="27"/>
  <c r="AX2693" i="27"/>
  <c r="AX2694" i="27"/>
  <c r="AX2695" i="27"/>
  <c r="AX2696" i="27"/>
  <c r="AX2697" i="27"/>
  <c r="AX2698" i="27"/>
  <c r="AX2699" i="27"/>
  <c r="AX2700" i="27"/>
  <c r="AX2701" i="27"/>
  <c r="AX2702" i="27"/>
  <c r="AX2703" i="27"/>
  <c r="AX2704" i="27"/>
  <c r="AX2705" i="27"/>
  <c r="AX2706" i="27"/>
  <c r="AX2707" i="27"/>
  <c r="AX2708" i="27"/>
  <c r="AX2709" i="27"/>
  <c r="AX2710" i="27"/>
  <c r="AX2711" i="27"/>
  <c r="AX2712" i="27"/>
  <c r="AX2713" i="27"/>
  <c r="AX2714" i="27"/>
  <c r="AX2715" i="27"/>
  <c r="AX2716" i="27"/>
  <c r="AX2717" i="27"/>
  <c r="AX2718" i="27"/>
  <c r="AX2719" i="27"/>
  <c r="AX2720" i="27"/>
  <c r="AX2721" i="27"/>
  <c r="AX2722" i="27"/>
  <c r="AX2723" i="27"/>
  <c r="AX2724" i="27"/>
  <c r="AX2725" i="27"/>
  <c r="AX2726" i="27"/>
  <c r="AX2727" i="27"/>
  <c r="AX2728" i="27"/>
  <c r="AX2729" i="27"/>
  <c r="AX2730" i="27"/>
  <c r="AX2731" i="27"/>
  <c r="AX2732" i="27"/>
  <c r="AX2733" i="27"/>
  <c r="AX2734" i="27"/>
  <c r="AX2735" i="27"/>
  <c r="AX2736" i="27"/>
  <c r="AX2737" i="27"/>
  <c r="AX2738" i="27"/>
  <c r="AX2739" i="27"/>
  <c r="AX2740" i="27"/>
  <c r="AX2741" i="27"/>
  <c r="AX2742" i="27"/>
  <c r="AX2743" i="27"/>
  <c r="AX2744" i="27"/>
  <c r="AX2745" i="27"/>
  <c r="AX2746" i="27"/>
  <c r="AX2747" i="27"/>
  <c r="AX2748" i="27"/>
  <c r="AX2749" i="27"/>
  <c r="AX2750" i="27"/>
  <c r="AX2751" i="27"/>
  <c r="AX2752" i="27"/>
  <c r="AX2753" i="27"/>
  <c r="AX2754" i="27"/>
  <c r="AX2755" i="27"/>
  <c r="AX2756" i="27"/>
  <c r="AX2757" i="27"/>
  <c r="AX2758" i="27"/>
  <c r="AX2759" i="27"/>
  <c r="AX2760" i="27"/>
  <c r="AX2761" i="27"/>
  <c r="AX2762" i="27"/>
  <c r="AX2763" i="27"/>
  <c r="AX2764" i="27"/>
  <c r="AX2765" i="27"/>
  <c r="AX2766" i="27"/>
  <c r="AX2767" i="27"/>
  <c r="AX2768" i="27"/>
  <c r="AX2769" i="27"/>
  <c r="AX2770" i="27"/>
  <c r="AX2771" i="27"/>
  <c r="AX2772" i="27"/>
  <c r="AX2773" i="27"/>
  <c r="AX2774" i="27"/>
  <c r="AX2775" i="27"/>
  <c r="AX2776" i="27"/>
  <c r="AX2777" i="27"/>
  <c r="AX2778" i="27"/>
  <c r="AX2779" i="27"/>
  <c r="AX2780" i="27"/>
  <c r="AX2781" i="27"/>
  <c r="AX2782" i="27"/>
  <c r="AX2783" i="27"/>
  <c r="AX2784" i="27"/>
  <c r="AX2785" i="27"/>
  <c r="AX2786" i="27"/>
  <c r="AX2787" i="27"/>
  <c r="AX2788" i="27"/>
  <c r="AX2789" i="27"/>
  <c r="AX2790" i="27"/>
  <c r="AX2791" i="27"/>
  <c r="AX2792" i="27"/>
  <c r="AX2793" i="27"/>
  <c r="AX2794" i="27"/>
  <c r="AX2795" i="27"/>
  <c r="AX2796" i="27"/>
  <c r="AX2797" i="27"/>
  <c r="AX2798" i="27"/>
  <c r="AX2799" i="27"/>
  <c r="AX2800" i="27"/>
  <c r="AX2801" i="27"/>
  <c r="AX2802" i="27"/>
  <c r="AX2803" i="27"/>
  <c r="AX2804" i="27"/>
  <c r="AX2805" i="27"/>
  <c r="AX2806" i="27"/>
  <c r="AX2807" i="27"/>
  <c r="AX2808" i="27"/>
  <c r="AX2809" i="27"/>
  <c r="AX2810" i="27"/>
  <c r="AX2811" i="27"/>
  <c r="AX2812" i="27"/>
  <c r="AX2813" i="27"/>
  <c r="AX2814" i="27"/>
  <c r="AX2815" i="27"/>
  <c r="AX2816" i="27"/>
  <c r="AX2817" i="27"/>
  <c r="AX2818" i="27"/>
  <c r="AX2819" i="27"/>
  <c r="AX2820" i="27"/>
  <c r="AX2821" i="27"/>
  <c r="AX2822" i="27"/>
  <c r="AX2823" i="27"/>
  <c r="AX2824" i="27"/>
  <c r="AX2825" i="27"/>
  <c r="AX2826" i="27"/>
  <c r="AX2827" i="27"/>
  <c r="AX2828" i="27"/>
  <c r="AX2829" i="27"/>
  <c r="AX2830" i="27"/>
  <c r="AX2831" i="27"/>
  <c r="AX2832" i="27"/>
  <c r="AX2833" i="27"/>
  <c r="AX2834" i="27"/>
  <c r="AX2835" i="27"/>
  <c r="AX2836" i="27"/>
  <c r="AX2837" i="27"/>
  <c r="AX2838" i="27"/>
  <c r="AX2839" i="27"/>
  <c r="AX2840" i="27"/>
  <c r="AX2841" i="27"/>
  <c r="AX2842" i="27"/>
  <c r="AX2843" i="27"/>
  <c r="AX2844" i="27"/>
  <c r="AX2845" i="27"/>
  <c r="AX2846" i="27"/>
  <c r="AX2847" i="27"/>
  <c r="AX2848" i="27"/>
  <c r="AX2849" i="27"/>
  <c r="AX2850" i="27"/>
  <c r="AX2851" i="27"/>
  <c r="AX2852" i="27"/>
  <c r="AX2853" i="27"/>
  <c r="AX2854" i="27"/>
  <c r="AX2855" i="27"/>
  <c r="AX2856" i="27"/>
  <c r="AX2857" i="27"/>
  <c r="AX2858" i="27"/>
  <c r="AX2859" i="27"/>
  <c r="AX2860" i="27"/>
  <c r="AX2861" i="27"/>
  <c r="AX2862" i="27"/>
  <c r="AX2863" i="27"/>
  <c r="AX2864" i="27"/>
  <c r="AX2865" i="27"/>
  <c r="AX2866" i="27"/>
  <c r="AX2867" i="27"/>
  <c r="AX2868" i="27"/>
  <c r="AX2869" i="27"/>
  <c r="AX2870" i="27"/>
  <c r="AX2871" i="27"/>
  <c r="AX2872" i="27"/>
  <c r="AX2873" i="27"/>
  <c r="AX2874" i="27"/>
  <c r="AX2875" i="27"/>
  <c r="AX2876" i="27"/>
  <c r="AX2877" i="27"/>
  <c r="AX2878" i="27"/>
  <c r="AX2879" i="27"/>
  <c r="AX2880" i="27"/>
  <c r="AX2881" i="27"/>
  <c r="AX2882" i="27"/>
  <c r="AX2883" i="27"/>
  <c r="AX2884" i="27"/>
  <c r="AX2885" i="27"/>
  <c r="AX2886" i="27"/>
  <c r="AX2887" i="27"/>
  <c r="AX2888" i="27"/>
  <c r="AX2889" i="27"/>
  <c r="AX2890" i="27"/>
  <c r="AX2891" i="27"/>
  <c r="AX2892" i="27"/>
  <c r="AX2893" i="27"/>
  <c r="AX2894" i="27"/>
  <c r="AX2895" i="27"/>
  <c r="AX2896" i="27"/>
  <c r="AX2897" i="27"/>
  <c r="AX2898" i="27"/>
  <c r="AX2899" i="27"/>
  <c r="AX2900" i="27"/>
  <c r="AX2901" i="27"/>
  <c r="AX2902" i="27"/>
  <c r="AX2903" i="27"/>
  <c r="AX2904" i="27"/>
  <c r="AX2905" i="27"/>
  <c r="AX2906" i="27"/>
  <c r="AX2907" i="27"/>
  <c r="AX2908" i="27"/>
  <c r="AX2909" i="27"/>
  <c r="AX2910" i="27"/>
  <c r="AX2911" i="27"/>
  <c r="AX2912" i="27"/>
  <c r="AX2913" i="27"/>
  <c r="AX2914" i="27"/>
  <c r="AX2915" i="27"/>
  <c r="AX2916" i="27"/>
  <c r="AX2917" i="27"/>
  <c r="AX2918" i="27"/>
  <c r="AX2919" i="27"/>
  <c r="AX2920" i="27"/>
  <c r="AX2921" i="27"/>
  <c r="AX2922" i="27"/>
  <c r="AX2923" i="27"/>
  <c r="AX2924" i="27"/>
  <c r="AX2925" i="27"/>
  <c r="AX2926" i="27"/>
  <c r="AX2927" i="27"/>
  <c r="AX2928" i="27"/>
  <c r="AX2929" i="27"/>
  <c r="AX2930" i="27"/>
  <c r="AX2931" i="27"/>
  <c r="AX2932" i="27"/>
  <c r="AX2933" i="27"/>
  <c r="AX2934" i="27"/>
  <c r="AX2935" i="27"/>
  <c r="AX2936" i="27"/>
  <c r="AX2937" i="27"/>
  <c r="AX2938" i="27"/>
  <c r="AX2939" i="27"/>
  <c r="AX2940" i="27"/>
  <c r="AX2941" i="27"/>
  <c r="AX2942" i="27"/>
  <c r="AX2943" i="27"/>
  <c r="AX2944" i="27"/>
  <c r="AX2945" i="27"/>
  <c r="AX2946" i="27"/>
  <c r="AX2947" i="27"/>
  <c r="AX2948" i="27"/>
  <c r="AX2949" i="27"/>
  <c r="AV3" i="27"/>
  <c r="AV4" i="27"/>
  <c r="AV5" i="27"/>
  <c r="AV6" i="27"/>
  <c r="AV7" i="27"/>
  <c r="AV8" i="27"/>
  <c r="AV9" i="27"/>
  <c r="AV10" i="27"/>
  <c r="AV11" i="27"/>
  <c r="AV12" i="27"/>
  <c r="AV13" i="27"/>
  <c r="AV14" i="27"/>
  <c r="AV15" i="27"/>
  <c r="AV16" i="27"/>
  <c r="AV17" i="27"/>
  <c r="AV18" i="27"/>
  <c r="AV19" i="27"/>
  <c r="AV20" i="27"/>
  <c r="AV21" i="27"/>
  <c r="AV22" i="27"/>
  <c r="AV23" i="27"/>
  <c r="AV24" i="27"/>
  <c r="AV25" i="27"/>
  <c r="AV26" i="27"/>
  <c r="AV27" i="27"/>
  <c r="AV28" i="27"/>
  <c r="AV29" i="27"/>
  <c r="AV30" i="27"/>
  <c r="AV31" i="27"/>
  <c r="AV32" i="27"/>
  <c r="AV33" i="27"/>
  <c r="AV34" i="27"/>
  <c r="AV35" i="27"/>
  <c r="AV36" i="27"/>
  <c r="AV37" i="27"/>
  <c r="AV38" i="27"/>
  <c r="AV39" i="27"/>
  <c r="AV40" i="27"/>
  <c r="AV41" i="27"/>
  <c r="AV42" i="27"/>
  <c r="AV43" i="27"/>
  <c r="AV44" i="27"/>
  <c r="AV45" i="27"/>
  <c r="AV46" i="27"/>
  <c r="AV47" i="27"/>
  <c r="AV48" i="27"/>
  <c r="AV49" i="27"/>
  <c r="AV50" i="27"/>
  <c r="AV51" i="27"/>
  <c r="AV52" i="27"/>
  <c r="AV53" i="27"/>
  <c r="AV54" i="27"/>
  <c r="AV55" i="27"/>
  <c r="AV56" i="27"/>
  <c r="AV57" i="27"/>
  <c r="AV58" i="27"/>
  <c r="AV59" i="27"/>
  <c r="AV60" i="27"/>
  <c r="AV61" i="27"/>
  <c r="AV62" i="27"/>
  <c r="AV63" i="27"/>
  <c r="AV64" i="27"/>
  <c r="AV65" i="27"/>
  <c r="AV66" i="27"/>
  <c r="AV67" i="27"/>
  <c r="AV68" i="27"/>
  <c r="AV69" i="27"/>
  <c r="AV70" i="27"/>
  <c r="AV71" i="27"/>
  <c r="AV72" i="27"/>
  <c r="AV73" i="27"/>
  <c r="AV74" i="27"/>
  <c r="AV75" i="27"/>
  <c r="AV76" i="27"/>
  <c r="AV77" i="27"/>
  <c r="AV78" i="27"/>
  <c r="AV79" i="27"/>
  <c r="AV80" i="27"/>
  <c r="AV81" i="27"/>
  <c r="AV82" i="27"/>
  <c r="AV83" i="27"/>
  <c r="AV84" i="27"/>
  <c r="AV85" i="27"/>
  <c r="AV86" i="27"/>
  <c r="AV87" i="27"/>
  <c r="AV88" i="27"/>
  <c r="AV89" i="27"/>
  <c r="AV90" i="27"/>
  <c r="AV91" i="27"/>
  <c r="AV92" i="27"/>
  <c r="AV93" i="27"/>
  <c r="AV94" i="27"/>
  <c r="AV95" i="27"/>
  <c r="AV96" i="27"/>
  <c r="AV97" i="27"/>
  <c r="AV98" i="27"/>
  <c r="AV99" i="27"/>
  <c r="AV100" i="27"/>
  <c r="AV101" i="27"/>
  <c r="AV102" i="27"/>
  <c r="AV103" i="27"/>
  <c r="AV104" i="27"/>
  <c r="AV105" i="27"/>
  <c r="AV106" i="27"/>
  <c r="AV107" i="27"/>
  <c r="AV108" i="27"/>
  <c r="AV109" i="27"/>
  <c r="AV110" i="27"/>
  <c r="AV111" i="27"/>
  <c r="AV112" i="27"/>
  <c r="AV113" i="27"/>
  <c r="AV114" i="27"/>
  <c r="AV115" i="27"/>
  <c r="AV116" i="27"/>
  <c r="AV117" i="27"/>
  <c r="AV118" i="27"/>
  <c r="AV119" i="27"/>
  <c r="AV120" i="27"/>
  <c r="AV121" i="27"/>
  <c r="AV122" i="27"/>
  <c r="AV123" i="27"/>
  <c r="AV124" i="27"/>
  <c r="AV125" i="27"/>
  <c r="AV126" i="27"/>
  <c r="AV127" i="27"/>
  <c r="AV128" i="27"/>
  <c r="AV129" i="27"/>
  <c r="AV130" i="27"/>
  <c r="AV131" i="27"/>
  <c r="AV132" i="27"/>
  <c r="AV133" i="27"/>
  <c r="AV134" i="27"/>
  <c r="AV135" i="27"/>
  <c r="AV136" i="27"/>
  <c r="AV137" i="27"/>
  <c r="AV138" i="27"/>
  <c r="AV139" i="27"/>
  <c r="AV140" i="27"/>
  <c r="AV141" i="27"/>
  <c r="AV142" i="27"/>
  <c r="AV143" i="27"/>
  <c r="AV144" i="27"/>
  <c r="AV145" i="27"/>
  <c r="AV146" i="27"/>
  <c r="AV147" i="27"/>
  <c r="AV148" i="27"/>
  <c r="AV149" i="27"/>
  <c r="AV150" i="27"/>
  <c r="AV151" i="27"/>
  <c r="AV152" i="27"/>
  <c r="AV153" i="27"/>
  <c r="AV154" i="27"/>
  <c r="AV155" i="27"/>
  <c r="AV156" i="27"/>
  <c r="AV157" i="27"/>
  <c r="AV158" i="27"/>
  <c r="AV159" i="27"/>
  <c r="AV160" i="27"/>
  <c r="AV161" i="27"/>
  <c r="AV162" i="27"/>
  <c r="AV163" i="27"/>
  <c r="AV164" i="27"/>
  <c r="AV165" i="27"/>
  <c r="AV166" i="27"/>
  <c r="AV167" i="27"/>
  <c r="AV168" i="27"/>
  <c r="AV169" i="27"/>
  <c r="AV170" i="27"/>
  <c r="AV171" i="27"/>
  <c r="AV172" i="27"/>
  <c r="AV173" i="27"/>
  <c r="AV174" i="27"/>
  <c r="AV175" i="27"/>
  <c r="AV176" i="27"/>
  <c r="AV177" i="27"/>
  <c r="AV178" i="27"/>
  <c r="AV179" i="27"/>
  <c r="AV180" i="27"/>
  <c r="AV181" i="27"/>
  <c r="AV182" i="27"/>
  <c r="AV183" i="27"/>
  <c r="AV184" i="27"/>
  <c r="AV185" i="27"/>
  <c r="AV186" i="27"/>
  <c r="AV187" i="27"/>
  <c r="AV188" i="27"/>
  <c r="AV189" i="27"/>
  <c r="AV190" i="27"/>
  <c r="AV191" i="27"/>
  <c r="AV192" i="27"/>
  <c r="AV193" i="27"/>
  <c r="AV194" i="27"/>
  <c r="AV195" i="27"/>
  <c r="AV196" i="27"/>
  <c r="AV197" i="27"/>
  <c r="AV198" i="27"/>
  <c r="AV199" i="27"/>
  <c r="AV200" i="27"/>
  <c r="AV201" i="27"/>
  <c r="AV202" i="27"/>
  <c r="AV203" i="27"/>
  <c r="AV204" i="27"/>
  <c r="AV205" i="27"/>
  <c r="AV206" i="27"/>
  <c r="AV207" i="27"/>
  <c r="AV208" i="27"/>
  <c r="AV209" i="27"/>
  <c r="AV210" i="27"/>
  <c r="AV211" i="27"/>
  <c r="AV212" i="27"/>
  <c r="AV213" i="27"/>
  <c r="AV214" i="27"/>
  <c r="AV215" i="27"/>
  <c r="AV216" i="27"/>
  <c r="AV217" i="27"/>
  <c r="AV218" i="27"/>
  <c r="AV219" i="27"/>
  <c r="AV220" i="27"/>
  <c r="AV221" i="27"/>
  <c r="AV222" i="27"/>
  <c r="AV223" i="27"/>
  <c r="AV224" i="27"/>
  <c r="AV225" i="27"/>
  <c r="AV226" i="27"/>
  <c r="AV227" i="27"/>
  <c r="AV228" i="27"/>
  <c r="AV229" i="27"/>
  <c r="AV230" i="27"/>
  <c r="AV231" i="27"/>
  <c r="AV232" i="27"/>
  <c r="AV233" i="27"/>
  <c r="AV234" i="27"/>
  <c r="AV235" i="27"/>
  <c r="AV236" i="27"/>
  <c r="AV237" i="27"/>
  <c r="AV238" i="27"/>
  <c r="AV239" i="27"/>
  <c r="AV240" i="27"/>
  <c r="AV241" i="27"/>
  <c r="AV242" i="27"/>
  <c r="AV243" i="27"/>
  <c r="AV244" i="27"/>
  <c r="AV245" i="27"/>
  <c r="AV246" i="27"/>
  <c r="AV247" i="27"/>
  <c r="AV248" i="27"/>
  <c r="AV249" i="27"/>
  <c r="AV250" i="27"/>
  <c r="AV251" i="27"/>
  <c r="AV252" i="27"/>
  <c r="AV253" i="27"/>
  <c r="AV254" i="27"/>
  <c r="AV255" i="27"/>
  <c r="AV256" i="27"/>
  <c r="AV257" i="27"/>
  <c r="AV258" i="27"/>
  <c r="AV259" i="27"/>
  <c r="AV260" i="27"/>
  <c r="AV261" i="27"/>
  <c r="AV262" i="27"/>
  <c r="AV263" i="27"/>
  <c r="AV264" i="27"/>
  <c r="AV265" i="27"/>
  <c r="AV266" i="27"/>
  <c r="AV267" i="27"/>
  <c r="AV268" i="27"/>
  <c r="AV269" i="27"/>
  <c r="AV270" i="27"/>
  <c r="AV271" i="27"/>
  <c r="AV272" i="27"/>
  <c r="AV273" i="27"/>
  <c r="AV274" i="27"/>
  <c r="AV275" i="27"/>
  <c r="AV276" i="27"/>
  <c r="AV277" i="27"/>
  <c r="AV278" i="27"/>
  <c r="AV279" i="27"/>
  <c r="AV280" i="27"/>
  <c r="AV281" i="27"/>
  <c r="AV282" i="27"/>
  <c r="AV283" i="27"/>
  <c r="AV284" i="27"/>
  <c r="AV285" i="27"/>
  <c r="AV286" i="27"/>
  <c r="AV287" i="27"/>
  <c r="AV288" i="27"/>
  <c r="AV289" i="27"/>
  <c r="AV290" i="27"/>
  <c r="AV291" i="27"/>
  <c r="AV292" i="27"/>
  <c r="AV293" i="27"/>
  <c r="AV294" i="27"/>
  <c r="AV295" i="27"/>
  <c r="AV296" i="27"/>
  <c r="AV297" i="27"/>
  <c r="AV298" i="27"/>
  <c r="AV299" i="27"/>
  <c r="AV300" i="27"/>
  <c r="AV301" i="27"/>
  <c r="AV302" i="27"/>
  <c r="AV303" i="27"/>
  <c r="AV304" i="27"/>
  <c r="AV305" i="27"/>
  <c r="AV306" i="27"/>
  <c r="AV307" i="27"/>
  <c r="AV308" i="27"/>
  <c r="AV309" i="27"/>
  <c r="AV310" i="27"/>
  <c r="AV311" i="27"/>
  <c r="AV312" i="27"/>
  <c r="AV313" i="27"/>
  <c r="AV314" i="27"/>
  <c r="AV315" i="27"/>
  <c r="AV316" i="27"/>
  <c r="AV317" i="27"/>
  <c r="AV318" i="27"/>
  <c r="AV319" i="27"/>
  <c r="AV320" i="27"/>
  <c r="AV321" i="27"/>
  <c r="AV322" i="27"/>
  <c r="AV323" i="27"/>
  <c r="AV324" i="27"/>
  <c r="AV325" i="27"/>
  <c r="AV326" i="27"/>
  <c r="AV327" i="27"/>
  <c r="AV328" i="27"/>
  <c r="AV329" i="27"/>
  <c r="AV330" i="27"/>
  <c r="AV331" i="27"/>
  <c r="AV332" i="27"/>
  <c r="AV333" i="27"/>
  <c r="AV334" i="27"/>
  <c r="AV335" i="27"/>
  <c r="AV336" i="27"/>
  <c r="AV337" i="27"/>
  <c r="AV338" i="27"/>
  <c r="AV339" i="27"/>
  <c r="AV340" i="27"/>
  <c r="AV341" i="27"/>
  <c r="AV342" i="27"/>
  <c r="AV343" i="27"/>
  <c r="AV344" i="27"/>
  <c r="AV345" i="27"/>
  <c r="AV346" i="27"/>
  <c r="AV347" i="27"/>
  <c r="AV348" i="27"/>
  <c r="AV349" i="27"/>
  <c r="AV350" i="27"/>
  <c r="AV351" i="27"/>
  <c r="AV352" i="27"/>
  <c r="AV353" i="27"/>
  <c r="AV354" i="27"/>
  <c r="AV355" i="27"/>
  <c r="AV356" i="27"/>
  <c r="AV357" i="27"/>
  <c r="AV358" i="27"/>
  <c r="AV359" i="27"/>
  <c r="AV360" i="27"/>
  <c r="AV361" i="27"/>
  <c r="AV362" i="27"/>
  <c r="AV363" i="27"/>
  <c r="AV364" i="27"/>
  <c r="AV365" i="27"/>
  <c r="AV366" i="27"/>
  <c r="AV367" i="27"/>
  <c r="AV368" i="27"/>
  <c r="AV369" i="27"/>
  <c r="AV370" i="27"/>
  <c r="AV371" i="27"/>
  <c r="AV372" i="27"/>
  <c r="AV373" i="27"/>
  <c r="AV374" i="27"/>
  <c r="AV375" i="27"/>
  <c r="AV376" i="27"/>
  <c r="AV377" i="27"/>
  <c r="AV378" i="27"/>
  <c r="AV379" i="27"/>
  <c r="AV380" i="27"/>
  <c r="AV381" i="27"/>
  <c r="AV382" i="27"/>
  <c r="AV383" i="27"/>
  <c r="AV384" i="27"/>
  <c r="AV385" i="27"/>
  <c r="AV386" i="27"/>
  <c r="AV387" i="27"/>
  <c r="AV388" i="27"/>
  <c r="AV389" i="27"/>
  <c r="AV390" i="27"/>
  <c r="AV391" i="27"/>
  <c r="AV392" i="27"/>
  <c r="AV393" i="27"/>
  <c r="AV394" i="27"/>
  <c r="AV395" i="27"/>
  <c r="AV396" i="27"/>
  <c r="AV397" i="27"/>
  <c r="AV398" i="27"/>
  <c r="AV399" i="27"/>
  <c r="AV400" i="27"/>
  <c r="AV401" i="27"/>
  <c r="AV402" i="27"/>
  <c r="AV403" i="27"/>
  <c r="AV404" i="27"/>
  <c r="AV405" i="27"/>
  <c r="AV406" i="27"/>
  <c r="AV407" i="27"/>
  <c r="AV408" i="27"/>
  <c r="AV409" i="27"/>
  <c r="AV410" i="27"/>
  <c r="AV411" i="27"/>
  <c r="AV412" i="27"/>
  <c r="AV413" i="27"/>
  <c r="AV414" i="27"/>
  <c r="AV415" i="27"/>
  <c r="AV416" i="27"/>
  <c r="AV417" i="27"/>
  <c r="AV418" i="27"/>
  <c r="AV419" i="27"/>
  <c r="AV420" i="27"/>
  <c r="AV421" i="27"/>
  <c r="AV422" i="27"/>
  <c r="AV423" i="27"/>
  <c r="AV424" i="27"/>
  <c r="AV425" i="27"/>
  <c r="AV426" i="27"/>
  <c r="AV427" i="27"/>
  <c r="AV428" i="27"/>
  <c r="AV429" i="27"/>
  <c r="AV430" i="27"/>
  <c r="AV431" i="27"/>
  <c r="AV432" i="27"/>
  <c r="AV433" i="27"/>
  <c r="AV434" i="27"/>
  <c r="AV435" i="27"/>
  <c r="AV436" i="27"/>
  <c r="AV437" i="27"/>
  <c r="AV438" i="27"/>
  <c r="AV439" i="27"/>
  <c r="AV440" i="27"/>
  <c r="AV441" i="27"/>
  <c r="AV442" i="27"/>
  <c r="AV443" i="27"/>
  <c r="AV444" i="27"/>
  <c r="AV445" i="27"/>
  <c r="AV446" i="27"/>
  <c r="AV447" i="27"/>
  <c r="AV448" i="27"/>
  <c r="AV449" i="27"/>
  <c r="AV450" i="27"/>
  <c r="AV451" i="27"/>
  <c r="AV452" i="27"/>
  <c r="AV453" i="27"/>
  <c r="AV454" i="27"/>
  <c r="AV455" i="27"/>
  <c r="AV456" i="27"/>
  <c r="AV457" i="27"/>
  <c r="AV458" i="27"/>
  <c r="AV459" i="27"/>
  <c r="AV460" i="27"/>
  <c r="AV461" i="27"/>
  <c r="AV462" i="27"/>
  <c r="AV463" i="27"/>
  <c r="AV464" i="27"/>
  <c r="AV465" i="27"/>
  <c r="AV466" i="27"/>
  <c r="AV467" i="27"/>
  <c r="AV468" i="27"/>
  <c r="AV469" i="27"/>
  <c r="AV470" i="27"/>
  <c r="AV471" i="27"/>
  <c r="AV472" i="27"/>
  <c r="AV473" i="27"/>
  <c r="AV474" i="27"/>
  <c r="AV475" i="27"/>
  <c r="AV476" i="27"/>
  <c r="AV477" i="27"/>
  <c r="AV478" i="27"/>
  <c r="AV479" i="27"/>
  <c r="AV480" i="27"/>
  <c r="AV481" i="27"/>
  <c r="AV482" i="27"/>
  <c r="AV483" i="27"/>
  <c r="AV484" i="27"/>
  <c r="AV485" i="27"/>
  <c r="AV486" i="27"/>
  <c r="AV487" i="27"/>
  <c r="AV488" i="27"/>
  <c r="AV489" i="27"/>
  <c r="AV490" i="27"/>
  <c r="AV491" i="27"/>
  <c r="AV492" i="27"/>
  <c r="AV493" i="27"/>
  <c r="AV494" i="27"/>
  <c r="AV495" i="27"/>
  <c r="AV496" i="27"/>
  <c r="AV497" i="27"/>
  <c r="AV498" i="27"/>
  <c r="AV499" i="27"/>
  <c r="AV500" i="27"/>
  <c r="AV501" i="27"/>
  <c r="AV502" i="27"/>
  <c r="AV503" i="27"/>
  <c r="AV504" i="27"/>
  <c r="AV505" i="27"/>
  <c r="AV506" i="27"/>
  <c r="AV507" i="27"/>
  <c r="AV508" i="27"/>
  <c r="AV509" i="27"/>
  <c r="AV510" i="27"/>
  <c r="AV511" i="27"/>
  <c r="AV512" i="27"/>
  <c r="AV513" i="27"/>
  <c r="AV514" i="27"/>
  <c r="AV515" i="27"/>
  <c r="AV516" i="27"/>
  <c r="AV517" i="27"/>
  <c r="AV518" i="27"/>
  <c r="AV519" i="27"/>
  <c r="AV520" i="27"/>
  <c r="AV521" i="27"/>
  <c r="AV522" i="27"/>
  <c r="AV523" i="27"/>
  <c r="AV524" i="27"/>
  <c r="AV525" i="27"/>
  <c r="AV526" i="27"/>
  <c r="AV527" i="27"/>
  <c r="AV528" i="27"/>
  <c r="AV529" i="27"/>
  <c r="AV530" i="27"/>
  <c r="AV531" i="27"/>
  <c r="AV532" i="27"/>
  <c r="AV533" i="27"/>
  <c r="AV534" i="27"/>
  <c r="AV535" i="27"/>
  <c r="AV536" i="27"/>
  <c r="AV537" i="27"/>
  <c r="AV538" i="27"/>
  <c r="AV539" i="27"/>
  <c r="AV540" i="27"/>
  <c r="AV541" i="27"/>
  <c r="AV542" i="27"/>
  <c r="AV543" i="27"/>
  <c r="AV544" i="27"/>
  <c r="AV545" i="27"/>
  <c r="AV546" i="27"/>
  <c r="AV547" i="27"/>
  <c r="AV548" i="27"/>
  <c r="AV549" i="27"/>
  <c r="AV550" i="27"/>
  <c r="AV551" i="27"/>
  <c r="AV552" i="27"/>
  <c r="AV553" i="27"/>
  <c r="AV554" i="27"/>
  <c r="AV555" i="27"/>
  <c r="AV556" i="27"/>
  <c r="AV557" i="27"/>
  <c r="AV558" i="27"/>
  <c r="AV559" i="27"/>
  <c r="AV560" i="27"/>
  <c r="AV561" i="27"/>
  <c r="AV562" i="27"/>
  <c r="AV563" i="27"/>
  <c r="AV564" i="27"/>
  <c r="AV565" i="27"/>
  <c r="AV566" i="27"/>
  <c r="AV567" i="27"/>
  <c r="AV568" i="27"/>
  <c r="AV569" i="27"/>
  <c r="AV570" i="27"/>
  <c r="AV571" i="27"/>
  <c r="AV572" i="27"/>
  <c r="AV573" i="27"/>
  <c r="AV574" i="27"/>
  <c r="AV575" i="27"/>
  <c r="AV576" i="27"/>
  <c r="AV577" i="27"/>
  <c r="AV578" i="27"/>
  <c r="AV579" i="27"/>
  <c r="AV580" i="27"/>
  <c r="AV581" i="27"/>
  <c r="AV582" i="27"/>
  <c r="AV583" i="27"/>
  <c r="AV584" i="27"/>
  <c r="AV585" i="27"/>
  <c r="AV586" i="27"/>
  <c r="AV587" i="27"/>
  <c r="AV588" i="27"/>
  <c r="AV589" i="27"/>
  <c r="AV590" i="27"/>
  <c r="AV591" i="27"/>
  <c r="AV592" i="27"/>
  <c r="AV593" i="27"/>
  <c r="AV594" i="27"/>
  <c r="AV595" i="27"/>
  <c r="AV596" i="27"/>
  <c r="AV597" i="27"/>
  <c r="AV598" i="27"/>
  <c r="AV599" i="27"/>
  <c r="AV600" i="27"/>
  <c r="AV601" i="27"/>
  <c r="AV602" i="27"/>
  <c r="AV603" i="27"/>
  <c r="AV604" i="27"/>
  <c r="AV605" i="27"/>
  <c r="AV606" i="27"/>
  <c r="AV607" i="27"/>
  <c r="AV608" i="27"/>
  <c r="AV609" i="27"/>
  <c r="AV610" i="27"/>
  <c r="AV611" i="27"/>
  <c r="AV612" i="27"/>
  <c r="AV613" i="27"/>
  <c r="AV614" i="27"/>
  <c r="AV615" i="27"/>
  <c r="AV616" i="27"/>
  <c r="AV617" i="27"/>
  <c r="AV618" i="27"/>
  <c r="AV619" i="27"/>
  <c r="AV620" i="27"/>
  <c r="AV621" i="27"/>
  <c r="AV622" i="27"/>
  <c r="AV623" i="27"/>
  <c r="AV624" i="27"/>
  <c r="AV625" i="27"/>
  <c r="AV626" i="27"/>
  <c r="AV627" i="27"/>
  <c r="AV628" i="27"/>
  <c r="AV629" i="27"/>
  <c r="AV630" i="27"/>
  <c r="AV631" i="27"/>
  <c r="AV632" i="27"/>
  <c r="AV633" i="27"/>
  <c r="AV634" i="27"/>
  <c r="AV635" i="27"/>
  <c r="AV636" i="27"/>
  <c r="AV637" i="27"/>
  <c r="AV638" i="27"/>
  <c r="AV639" i="27"/>
  <c r="AV640" i="27"/>
  <c r="AV641" i="27"/>
  <c r="AV642" i="27"/>
  <c r="AV643" i="27"/>
  <c r="AV644" i="27"/>
  <c r="AV645" i="27"/>
  <c r="AV646" i="27"/>
  <c r="AV647" i="27"/>
  <c r="AV648" i="27"/>
  <c r="AV649" i="27"/>
  <c r="AV650" i="27"/>
  <c r="AV651" i="27"/>
  <c r="AV652" i="27"/>
  <c r="AV653" i="27"/>
  <c r="AV654" i="27"/>
  <c r="AV655" i="27"/>
  <c r="AV656" i="27"/>
  <c r="AV657" i="27"/>
  <c r="AV658" i="27"/>
  <c r="AV659" i="27"/>
  <c r="AV660" i="27"/>
  <c r="AV661" i="27"/>
  <c r="AV662" i="27"/>
  <c r="AV663" i="27"/>
  <c r="AV664" i="27"/>
  <c r="AV665" i="27"/>
  <c r="AV666" i="27"/>
  <c r="AV667" i="27"/>
  <c r="AV668" i="27"/>
  <c r="AV669" i="27"/>
  <c r="AV670" i="27"/>
  <c r="AV671" i="27"/>
  <c r="AV672" i="27"/>
  <c r="AV673" i="27"/>
  <c r="AV674" i="27"/>
  <c r="AV675" i="27"/>
  <c r="AV676" i="27"/>
  <c r="AV677" i="27"/>
  <c r="AV678" i="27"/>
  <c r="AV679" i="27"/>
  <c r="AV680" i="27"/>
  <c r="AV681" i="27"/>
  <c r="AV682" i="27"/>
  <c r="AV683" i="27"/>
  <c r="AV684" i="27"/>
  <c r="AV685" i="27"/>
  <c r="AV686" i="27"/>
  <c r="AV687" i="27"/>
  <c r="AV688" i="27"/>
  <c r="AV689" i="27"/>
  <c r="AV690" i="27"/>
  <c r="AV691" i="27"/>
  <c r="AV692" i="27"/>
  <c r="AV693" i="27"/>
  <c r="AV694" i="27"/>
  <c r="AV695" i="27"/>
  <c r="AV696" i="27"/>
  <c r="AV697" i="27"/>
  <c r="AV698" i="27"/>
  <c r="AV699" i="27"/>
  <c r="AV700" i="27"/>
  <c r="AV701" i="27"/>
  <c r="AV702" i="27"/>
  <c r="AV703" i="27"/>
  <c r="AV704" i="27"/>
  <c r="AV705" i="27"/>
  <c r="AV706" i="27"/>
  <c r="AV707" i="27"/>
  <c r="AV708" i="27"/>
  <c r="AV709" i="27"/>
  <c r="AV710" i="27"/>
  <c r="AV711" i="27"/>
  <c r="AV712" i="27"/>
  <c r="AV713" i="27"/>
  <c r="AV714" i="27"/>
  <c r="AV715" i="27"/>
  <c r="AV716" i="27"/>
  <c r="AV717" i="27"/>
  <c r="AV718" i="27"/>
  <c r="AV719" i="27"/>
  <c r="AV720" i="27"/>
  <c r="AV721" i="27"/>
  <c r="AV722" i="27"/>
  <c r="AV723" i="27"/>
  <c r="AV724" i="27"/>
  <c r="AV725" i="27"/>
  <c r="AV726" i="27"/>
  <c r="AV727" i="27"/>
  <c r="AV728" i="27"/>
  <c r="AV729" i="27"/>
  <c r="AV730" i="27"/>
  <c r="AV731" i="27"/>
  <c r="AV732" i="27"/>
  <c r="AV733" i="27"/>
  <c r="AV734" i="27"/>
  <c r="AV735" i="27"/>
  <c r="AV736" i="27"/>
  <c r="AV737" i="27"/>
  <c r="AV738" i="27"/>
  <c r="AV739" i="27"/>
  <c r="AV740" i="27"/>
  <c r="AV741" i="27"/>
  <c r="AV742" i="27"/>
  <c r="AV743" i="27"/>
  <c r="AV744" i="27"/>
  <c r="AV745" i="27"/>
  <c r="AV746" i="27"/>
  <c r="AV747" i="27"/>
  <c r="AV748" i="27"/>
  <c r="AV749" i="27"/>
  <c r="AV750" i="27"/>
  <c r="AV751" i="27"/>
  <c r="AV752" i="27"/>
  <c r="AV753" i="27"/>
  <c r="AV754" i="27"/>
  <c r="AV755" i="27"/>
  <c r="AV756" i="27"/>
  <c r="AV757" i="27"/>
  <c r="AV758" i="27"/>
  <c r="AV759" i="27"/>
  <c r="AV760" i="27"/>
  <c r="AV761" i="27"/>
  <c r="AV762" i="27"/>
  <c r="AV763" i="27"/>
  <c r="AV764" i="27"/>
  <c r="AV765" i="27"/>
  <c r="AV766" i="27"/>
  <c r="AV767" i="27"/>
  <c r="AV768" i="27"/>
  <c r="AV769" i="27"/>
  <c r="AV770" i="27"/>
  <c r="AV771" i="27"/>
  <c r="AV772" i="27"/>
  <c r="AV773" i="27"/>
  <c r="AV774" i="27"/>
  <c r="AV775" i="27"/>
  <c r="AV776" i="27"/>
  <c r="AV777" i="27"/>
  <c r="AV778" i="27"/>
  <c r="AV779" i="27"/>
  <c r="AV780" i="27"/>
  <c r="AV781" i="27"/>
  <c r="AV782" i="27"/>
  <c r="AV783" i="27"/>
  <c r="AV784" i="27"/>
  <c r="AV785" i="27"/>
  <c r="AV786" i="27"/>
  <c r="AV787" i="27"/>
  <c r="AV788" i="27"/>
  <c r="AV789" i="27"/>
  <c r="AV790" i="27"/>
  <c r="AV791" i="27"/>
  <c r="AV792" i="27"/>
  <c r="AV793" i="27"/>
  <c r="AV794" i="27"/>
  <c r="AV795" i="27"/>
  <c r="AV796" i="27"/>
  <c r="AV797" i="27"/>
  <c r="AV798" i="27"/>
  <c r="AV799" i="27"/>
  <c r="AV800" i="27"/>
  <c r="AV801" i="27"/>
  <c r="AV802" i="27"/>
  <c r="AV803" i="27"/>
  <c r="AV804" i="27"/>
  <c r="AV805" i="27"/>
  <c r="AV806" i="27"/>
  <c r="AV807" i="27"/>
  <c r="AV808" i="27"/>
  <c r="AV809" i="27"/>
  <c r="AV810" i="27"/>
  <c r="AV811" i="27"/>
  <c r="AV812" i="27"/>
  <c r="AV813" i="27"/>
  <c r="AV814" i="27"/>
  <c r="AV815" i="27"/>
  <c r="AV816" i="27"/>
  <c r="AV817" i="27"/>
  <c r="AV818" i="27"/>
  <c r="AV819" i="27"/>
  <c r="AV820" i="27"/>
  <c r="AV821" i="27"/>
  <c r="AV822" i="27"/>
  <c r="AV823" i="27"/>
  <c r="AV824" i="27"/>
  <c r="AV825" i="27"/>
  <c r="AV826" i="27"/>
  <c r="AV827" i="27"/>
  <c r="AV828" i="27"/>
  <c r="AV829" i="27"/>
  <c r="AV830" i="27"/>
  <c r="AV831" i="27"/>
  <c r="AV832" i="27"/>
  <c r="AV833" i="27"/>
  <c r="AV834" i="27"/>
  <c r="AV835" i="27"/>
  <c r="AV836" i="27"/>
  <c r="AV837" i="27"/>
  <c r="AV838" i="27"/>
  <c r="AV839" i="27"/>
  <c r="AV840" i="27"/>
  <c r="AV841" i="27"/>
  <c r="AV842" i="27"/>
  <c r="AV843" i="27"/>
  <c r="AV844" i="27"/>
  <c r="AV845" i="27"/>
  <c r="AV846" i="27"/>
  <c r="AV847" i="27"/>
  <c r="AV848" i="27"/>
  <c r="AV849" i="27"/>
  <c r="AV850" i="27"/>
  <c r="AV851" i="27"/>
  <c r="AV852" i="27"/>
  <c r="AV853" i="27"/>
  <c r="AV854" i="27"/>
  <c r="AV855" i="27"/>
  <c r="AV856" i="27"/>
  <c r="AV857" i="27"/>
  <c r="AV858" i="27"/>
  <c r="AV859" i="27"/>
  <c r="AV860" i="27"/>
  <c r="AV861" i="27"/>
  <c r="AV862" i="27"/>
  <c r="AV863" i="27"/>
  <c r="AV864" i="27"/>
  <c r="AV865" i="27"/>
  <c r="AV866" i="27"/>
  <c r="AV867" i="27"/>
  <c r="AV868" i="27"/>
  <c r="AV869" i="27"/>
  <c r="AV870" i="27"/>
  <c r="AV871" i="27"/>
  <c r="AV872" i="27"/>
  <c r="AV873" i="27"/>
  <c r="AV874" i="27"/>
  <c r="AV875" i="27"/>
  <c r="AV876" i="27"/>
  <c r="AV877" i="27"/>
  <c r="AV878" i="27"/>
  <c r="AV879" i="27"/>
  <c r="AV880" i="27"/>
  <c r="AV881" i="27"/>
  <c r="AV882" i="27"/>
  <c r="AV883" i="27"/>
  <c r="AV884" i="27"/>
  <c r="AV885" i="27"/>
  <c r="AV886" i="27"/>
  <c r="AV887" i="27"/>
  <c r="AV888" i="27"/>
  <c r="AV889" i="27"/>
  <c r="AV890" i="27"/>
  <c r="AV891" i="27"/>
  <c r="AV892" i="27"/>
  <c r="AV893" i="27"/>
  <c r="AV894" i="27"/>
  <c r="AV895" i="27"/>
  <c r="AV896" i="27"/>
  <c r="AV897" i="27"/>
  <c r="AV898" i="27"/>
  <c r="AV899" i="27"/>
  <c r="AV900" i="27"/>
  <c r="AV901" i="27"/>
  <c r="AV902" i="27"/>
  <c r="AV903" i="27"/>
  <c r="AV904" i="27"/>
  <c r="AV905" i="27"/>
  <c r="AV906" i="27"/>
  <c r="AV907" i="27"/>
  <c r="AV908" i="27"/>
  <c r="AV909" i="27"/>
  <c r="AV910" i="27"/>
  <c r="AV911" i="27"/>
  <c r="AV912" i="27"/>
  <c r="AV913" i="27"/>
  <c r="AV914" i="27"/>
  <c r="AV915" i="27"/>
  <c r="AV916" i="27"/>
  <c r="AV917" i="27"/>
  <c r="AV918" i="27"/>
  <c r="AV919" i="27"/>
  <c r="AV920" i="27"/>
  <c r="AV921" i="27"/>
  <c r="AV922" i="27"/>
  <c r="AV923" i="27"/>
  <c r="AV924" i="27"/>
  <c r="AV925" i="27"/>
  <c r="AV926" i="27"/>
  <c r="AV927" i="27"/>
  <c r="AV928" i="27"/>
  <c r="AV929" i="27"/>
  <c r="AV930" i="27"/>
  <c r="AV931" i="27"/>
  <c r="AV932" i="27"/>
  <c r="AV933" i="27"/>
  <c r="AV934" i="27"/>
  <c r="AV935" i="27"/>
  <c r="AV936" i="27"/>
  <c r="AV937" i="27"/>
  <c r="AV938" i="27"/>
  <c r="AV939" i="27"/>
  <c r="AV940" i="27"/>
  <c r="AV941" i="27"/>
  <c r="AV942" i="27"/>
  <c r="AV943" i="27"/>
  <c r="AV944" i="27"/>
  <c r="AV945" i="27"/>
  <c r="AV946" i="27"/>
  <c r="AV947" i="27"/>
  <c r="AV948" i="27"/>
  <c r="AV949" i="27"/>
  <c r="AV950" i="27"/>
  <c r="AV951" i="27"/>
  <c r="AV952" i="27"/>
  <c r="AV953" i="27"/>
  <c r="AV954" i="27"/>
  <c r="AV955" i="27"/>
  <c r="AV956" i="27"/>
  <c r="AV957" i="27"/>
  <c r="AV958" i="27"/>
  <c r="AV959" i="27"/>
  <c r="AV960" i="27"/>
  <c r="AV961" i="27"/>
  <c r="AV962" i="27"/>
  <c r="AV963" i="27"/>
  <c r="AV964" i="27"/>
  <c r="AV965" i="27"/>
  <c r="AV966" i="27"/>
  <c r="AV967" i="27"/>
  <c r="AV968" i="27"/>
  <c r="AV969" i="27"/>
  <c r="AV970" i="27"/>
  <c r="AV971" i="27"/>
  <c r="AV972" i="27"/>
  <c r="AV973" i="27"/>
  <c r="AV974" i="27"/>
  <c r="AV975" i="27"/>
  <c r="AV976" i="27"/>
  <c r="AV977" i="27"/>
  <c r="AV978" i="27"/>
  <c r="AV979" i="27"/>
  <c r="AV980" i="27"/>
  <c r="AV981" i="27"/>
  <c r="AV982" i="27"/>
  <c r="AV983" i="27"/>
  <c r="AV984" i="27"/>
  <c r="AV985" i="27"/>
  <c r="AV986" i="27"/>
  <c r="AV987" i="27"/>
  <c r="AV988" i="27"/>
  <c r="AV989" i="27"/>
  <c r="AV990" i="27"/>
  <c r="AV991" i="27"/>
  <c r="AV992" i="27"/>
  <c r="AV993" i="27"/>
  <c r="AV994" i="27"/>
  <c r="AV995" i="27"/>
  <c r="AV996" i="27"/>
  <c r="AV997" i="27"/>
  <c r="AV998" i="27"/>
  <c r="AV999" i="27"/>
  <c r="AV1000" i="27"/>
  <c r="AV1001" i="27"/>
  <c r="AV1002" i="27"/>
  <c r="AV1003" i="27"/>
  <c r="AV1004" i="27"/>
  <c r="AV1005" i="27"/>
  <c r="AV1006" i="27"/>
  <c r="AV1007" i="27"/>
  <c r="AV1008" i="27"/>
  <c r="AV1009" i="27"/>
  <c r="AV1010" i="27"/>
  <c r="AV1011" i="27"/>
  <c r="AV1012" i="27"/>
  <c r="AV1013" i="27"/>
  <c r="AV1014" i="27"/>
  <c r="AV1015" i="27"/>
  <c r="AV1016" i="27"/>
  <c r="AV1017" i="27"/>
  <c r="AV1018" i="27"/>
  <c r="AV1019" i="27"/>
  <c r="AV1020" i="27"/>
  <c r="AV1021" i="27"/>
  <c r="AV1022" i="27"/>
  <c r="AV1023" i="27"/>
  <c r="AV1024" i="27"/>
  <c r="AV1025" i="27"/>
  <c r="AV1026" i="27"/>
  <c r="AV1027" i="27"/>
  <c r="AV1028" i="27"/>
  <c r="AV1029" i="27"/>
  <c r="AV1030" i="27"/>
  <c r="AV1031" i="27"/>
  <c r="AV1032" i="27"/>
  <c r="AV1033" i="27"/>
  <c r="AV1034" i="27"/>
  <c r="AV1035" i="27"/>
  <c r="AV1036" i="27"/>
  <c r="AV1037" i="27"/>
  <c r="AV1038" i="27"/>
  <c r="AV1039" i="27"/>
  <c r="AV1040" i="27"/>
  <c r="AV1041" i="27"/>
  <c r="AV1042" i="27"/>
  <c r="AV1043" i="27"/>
  <c r="AV1044" i="27"/>
  <c r="AV1045" i="27"/>
  <c r="AV1046" i="27"/>
  <c r="AV1047" i="27"/>
  <c r="AV1048" i="27"/>
  <c r="AV1049" i="27"/>
  <c r="AV1050" i="27"/>
  <c r="AV1051" i="27"/>
  <c r="AV1052" i="27"/>
  <c r="AV1053" i="27"/>
  <c r="AV1054" i="27"/>
  <c r="AV1055" i="27"/>
  <c r="AV1056" i="27"/>
  <c r="AV1057" i="27"/>
  <c r="AV1058" i="27"/>
  <c r="AV1059" i="27"/>
  <c r="AV1060" i="27"/>
  <c r="AV1061" i="27"/>
  <c r="AV1062" i="27"/>
  <c r="AV1063" i="27"/>
  <c r="AV1064" i="27"/>
  <c r="AV1065" i="27"/>
  <c r="AV1066" i="27"/>
  <c r="AV1067" i="27"/>
  <c r="AV1068" i="27"/>
  <c r="AV1069" i="27"/>
  <c r="AV1070" i="27"/>
  <c r="AV1071" i="27"/>
  <c r="AV1072" i="27"/>
  <c r="AV1073" i="27"/>
  <c r="AV1074" i="27"/>
  <c r="AV1075" i="27"/>
  <c r="AV1076" i="27"/>
  <c r="AV1077" i="27"/>
  <c r="AV1078" i="27"/>
  <c r="AV1079" i="27"/>
  <c r="AV1080" i="27"/>
  <c r="AV1081" i="27"/>
  <c r="AV1082" i="27"/>
  <c r="AV1083" i="27"/>
  <c r="AV1084" i="27"/>
  <c r="AV1085" i="27"/>
  <c r="AV1086" i="27"/>
  <c r="AV1087" i="27"/>
  <c r="AV1088" i="27"/>
  <c r="AV1089" i="27"/>
  <c r="AV1090" i="27"/>
  <c r="AV1091" i="27"/>
  <c r="AV1092" i="27"/>
  <c r="AV1093" i="27"/>
  <c r="AV1094" i="27"/>
  <c r="AV1095" i="27"/>
  <c r="AV1096" i="27"/>
  <c r="AV1097" i="27"/>
  <c r="AV1098" i="27"/>
  <c r="AV1099" i="27"/>
  <c r="AV1100" i="27"/>
  <c r="AV1101" i="27"/>
  <c r="AV1102" i="27"/>
  <c r="AV1103" i="27"/>
  <c r="AV1104" i="27"/>
  <c r="AV1105" i="27"/>
  <c r="AV1106" i="27"/>
  <c r="AV1107" i="27"/>
  <c r="AV1108" i="27"/>
  <c r="AV1109" i="27"/>
  <c r="AV1110" i="27"/>
  <c r="AV1111" i="27"/>
  <c r="AV1112" i="27"/>
  <c r="AV1113" i="27"/>
  <c r="AV1114" i="27"/>
  <c r="AV1115" i="27"/>
  <c r="AV1116" i="27"/>
  <c r="AV1117" i="27"/>
  <c r="AV1118" i="27"/>
  <c r="AV1119" i="27"/>
  <c r="AV1120" i="27"/>
  <c r="AV1121" i="27"/>
  <c r="AV1122" i="27"/>
  <c r="AV1123" i="27"/>
  <c r="AV1124" i="27"/>
  <c r="AV1125" i="27"/>
  <c r="AV1126" i="27"/>
  <c r="AV1127" i="27"/>
  <c r="AV1128" i="27"/>
  <c r="AV1129" i="27"/>
  <c r="AV1130" i="27"/>
  <c r="AV1131" i="27"/>
  <c r="AV1132" i="27"/>
  <c r="AV1133" i="27"/>
  <c r="AV1134" i="27"/>
  <c r="AV1135" i="27"/>
  <c r="AV1136" i="27"/>
  <c r="AV1137" i="27"/>
  <c r="AV1138" i="27"/>
  <c r="AV1139" i="27"/>
  <c r="AV1140" i="27"/>
  <c r="AV1141" i="27"/>
  <c r="AV1142" i="27"/>
  <c r="AV1143" i="27"/>
  <c r="AV1144" i="27"/>
  <c r="AV1145" i="27"/>
  <c r="AV1146" i="27"/>
  <c r="AV1147" i="27"/>
  <c r="AV1148" i="27"/>
  <c r="AV1149" i="27"/>
  <c r="AV1150" i="27"/>
  <c r="AV1151" i="27"/>
  <c r="AV1152" i="27"/>
  <c r="AV1153" i="27"/>
  <c r="AV1154" i="27"/>
  <c r="AV1155" i="27"/>
  <c r="AV1156" i="27"/>
  <c r="AV1157" i="27"/>
  <c r="AV1158" i="27"/>
  <c r="AV1159" i="27"/>
  <c r="AV1160" i="27"/>
  <c r="AV1161" i="27"/>
  <c r="AV1162" i="27"/>
  <c r="AV1163" i="27"/>
  <c r="AV1164" i="27"/>
  <c r="AV1165" i="27"/>
  <c r="AV1166" i="27"/>
  <c r="AV1167" i="27"/>
  <c r="AV1168" i="27"/>
  <c r="AV1169" i="27"/>
  <c r="AV1170" i="27"/>
  <c r="AV1171" i="27"/>
  <c r="AV1172" i="27"/>
  <c r="AV1173" i="27"/>
  <c r="AV1174" i="27"/>
  <c r="AV1175" i="27"/>
  <c r="AV1176" i="27"/>
  <c r="AV1177" i="27"/>
  <c r="AV1178" i="27"/>
  <c r="AV1179" i="27"/>
  <c r="AV1180" i="27"/>
  <c r="AV1181" i="27"/>
  <c r="AV1182" i="27"/>
  <c r="AV1183" i="27"/>
  <c r="AV1184" i="27"/>
  <c r="AV1185" i="27"/>
  <c r="AV1186" i="27"/>
  <c r="AV1187" i="27"/>
  <c r="AV1188" i="27"/>
  <c r="AV1189" i="27"/>
  <c r="AV1190" i="27"/>
  <c r="AV1191" i="27"/>
  <c r="AV1192" i="27"/>
  <c r="AV1193" i="27"/>
  <c r="AV1194" i="27"/>
  <c r="AV1195" i="27"/>
  <c r="AV1196" i="27"/>
  <c r="AV1197" i="27"/>
  <c r="AV1198" i="27"/>
  <c r="AV1199" i="27"/>
  <c r="AV1200" i="27"/>
  <c r="AV1201" i="27"/>
  <c r="AV1202" i="27"/>
  <c r="AV1203" i="27"/>
  <c r="AV1204" i="27"/>
  <c r="AV1205" i="27"/>
  <c r="AV1206" i="27"/>
  <c r="AV1207" i="27"/>
  <c r="AV1208" i="27"/>
  <c r="AV1209" i="27"/>
  <c r="AV1210" i="27"/>
  <c r="AV1211" i="27"/>
  <c r="AV1212" i="27"/>
  <c r="AV1213" i="27"/>
  <c r="AV1214" i="27"/>
  <c r="AV1215" i="27"/>
  <c r="AV1216" i="27"/>
  <c r="AV1217" i="27"/>
  <c r="AV1218" i="27"/>
  <c r="AV1219" i="27"/>
  <c r="AV1220" i="27"/>
  <c r="AV1221" i="27"/>
  <c r="AV1222" i="27"/>
  <c r="AV1223" i="27"/>
  <c r="AV1224" i="27"/>
  <c r="AV1225" i="27"/>
  <c r="AV1226" i="27"/>
  <c r="AV1227" i="27"/>
  <c r="AV1228" i="27"/>
  <c r="AV1229" i="27"/>
  <c r="AV1230" i="27"/>
  <c r="AV1231" i="27"/>
  <c r="AV1232" i="27"/>
  <c r="AV1233" i="27"/>
  <c r="AV1234" i="27"/>
  <c r="AV1235" i="27"/>
  <c r="AV1236" i="27"/>
  <c r="AV1237" i="27"/>
  <c r="AV1238" i="27"/>
  <c r="AV1239" i="27"/>
  <c r="AV1240" i="27"/>
  <c r="AV1241" i="27"/>
  <c r="AV1242" i="27"/>
  <c r="AV1243" i="27"/>
  <c r="AV1244" i="27"/>
  <c r="AV1245" i="27"/>
  <c r="AV1246" i="27"/>
  <c r="AV1247" i="27"/>
  <c r="AV1248" i="27"/>
  <c r="AV1249" i="27"/>
  <c r="AV1250" i="27"/>
  <c r="AV1251" i="27"/>
  <c r="AV1252" i="27"/>
  <c r="AV1253" i="27"/>
  <c r="AV1254" i="27"/>
  <c r="AV1255" i="27"/>
  <c r="AV1256" i="27"/>
  <c r="AV1257" i="27"/>
  <c r="AV1258" i="27"/>
  <c r="AV1259" i="27"/>
  <c r="AV1260" i="27"/>
  <c r="AV1261" i="27"/>
  <c r="AV1262" i="27"/>
  <c r="AV1263" i="27"/>
  <c r="AV1264" i="27"/>
  <c r="AV1265" i="27"/>
  <c r="AV1266" i="27"/>
  <c r="AV1267" i="27"/>
  <c r="AV1268" i="27"/>
  <c r="AV1269" i="27"/>
  <c r="AV1270" i="27"/>
  <c r="AV1271" i="27"/>
  <c r="AV1272" i="27"/>
  <c r="AV1273" i="27"/>
  <c r="AV1274" i="27"/>
  <c r="AV1275" i="27"/>
  <c r="AV1276" i="27"/>
  <c r="AV1277" i="27"/>
  <c r="AV1278" i="27"/>
  <c r="AV1279" i="27"/>
  <c r="AV1280" i="27"/>
  <c r="AV1281" i="27"/>
  <c r="AV1282" i="27"/>
  <c r="AV1283" i="27"/>
  <c r="AV1284" i="27"/>
  <c r="AV1285" i="27"/>
  <c r="AV1286" i="27"/>
  <c r="AV1287" i="27"/>
  <c r="AV1288" i="27"/>
  <c r="AV1289" i="27"/>
  <c r="AV1290" i="27"/>
  <c r="AV1291" i="27"/>
  <c r="AV1292" i="27"/>
  <c r="AV1293" i="27"/>
  <c r="AV1294" i="27"/>
  <c r="AV1295" i="27"/>
  <c r="AV1296" i="27"/>
  <c r="AV1297" i="27"/>
  <c r="AV1298" i="27"/>
  <c r="AV1299" i="27"/>
  <c r="AV1300" i="27"/>
  <c r="AV1301" i="27"/>
  <c r="AV1302" i="27"/>
  <c r="AV1303" i="27"/>
  <c r="AV1304" i="27"/>
  <c r="AV1305" i="27"/>
  <c r="AV1306" i="27"/>
  <c r="AV1307" i="27"/>
  <c r="AV1308" i="27"/>
  <c r="AV1309" i="27"/>
  <c r="AV1310" i="27"/>
  <c r="AV1311" i="27"/>
  <c r="AV1312" i="27"/>
  <c r="AV1313" i="27"/>
  <c r="AV1314" i="27"/>
  <c r="AV1315" i="27"/>
  <c r="AV1316" i="27"/>
  <c r="AV1317" i="27"/>
  <c r="AV1318" i="27"/>
  <c r="AV1319" i="27"/>
  <c r="AV1320" i="27"/>
  <c r="AV1321" i="27"/>
  <c r="AV1322" i="27"/>
  <c r="AV1323" i="27"/>
  <c r="AV1324" i="27"/>
  <c r="AV1325" i="27"/>
  <c r="AV1326" i="27"/>
  <c r="AV1327" i="27"/>
  <c r="AV1328" i="27"/>
  <c r="AV1329" i="27"/>
  <c r="AV1330" i="27"/>
  <c r="AV1331" i="27"/>
  <c r="AV1332" i="27"/>
  <c r="AV1333" i="27"/>
  <c r="AV1334" i="27"/>
  <c r="AV1335" i="27"/>
  <c r="AV1336" i="27"/>
  <c r="AV1337" i="27"/>
  <c r="AV1338" i="27"/>
  <c r="AV1339" i="27"/>
  <c r="AV1340" i="27"/>
  <c r="AV1341" i="27"/>
  <c r="AV1342" i="27"/>
  <c r="AV1343" i="27"/>
  <c r="AV1344" i="27"/>
  <c r="AV1345" i="27"/>
  <c r="AV1346" i="27"/>
  <c r="AV1347" i="27"/>
  <c r="AV1348" i="27"/>
  <c r="AV1349" i="27"/>
  <c r="AV1350" i="27"/>
  <c r="AV1351" i="27"/>
  <c r="AV1352" i="27"/>
  <c r="AV1353" i="27"/>
  <c r="AV1354" i="27"/>
  <c r="AV1355" i="27"/>
  <c r="AV1356" i="27"/>
  <c r="AV1357" i="27"/>
  <c r="AV1358" i="27"/>
  <c r="AV1359" i="27"/>
  <c r="AV1360" i="27"/>
  <c r="AV1361" i="27"/>
  <c r="AV1362" i="27"/>
  <c r="AV1363" i="27"/>
  <c r="AV1364" i="27"/>
  <c r="AV1365" i="27"/>
  <c r="AV1366" i="27"/>
  <c r="AV1367" i="27"/>
  <c r="AV1368" i="27"/>
  <c r="AV1369" i="27"/>
  <c r="AV1370" i="27"/>
  <c r="AV1371" i="27"/>
  <c r="AV1372" i="27"/>
  <c r="AV1373" i="27"/>
  <c r="AV1374" i="27"/>
  <c r="AV1375" i="27"/>
  <c r="AV1376" i="27"/>
  <c r="AV1377" i="27"/>
  <c r="AV1378" i="27"/>
  <c r="AV1379" i="27"/>
  <c r="AV1380" i="27"/>
  <c r="AV1381" i="27"/>
  <c r="AV1382" i="27"/>
  <c r="AV1383" i="27"/>
  <c r="AV1384" i="27"/>
  <c r="AV1385" i="27"/>
  <c r="AV1386" i="27"/>
  <c r="AV1387" i="27"/>
  <c r="AV1388" i="27"/>
  <c r="AV1389" i="27"/>
  <c r="AV1390" i="27"/>
  <c r="AV1391" i="27"/>
  <c r="AV1392" i="27"/>
  <c r="AV1393" i="27"/>
  <c r="AV1394" i="27"/>
  <c r="AV1395" i="27"/>
  <c r="AV1396" i="27"/>
  <c r="AV1397" i="27"/>
  <c r="AV1398" i="27"/>
  <c r="AV1399" i="27"/>
  <c r="AV1400" i="27"/>
  <c r="AV1401" i="27"/>
  <c r="AV1402" i="27"/>
  <c r="AV1403" i="27"/>
  <c r="AV1404" i="27"/>
  <c r="AV1405" i="27"/>
  <c r="AV1406" i="27"/>
  <c r="AV1407" i="27"/>
  <c r="AV1408" i="27"/>
  <c r="AV1409" i="27"/>
  <c r="AV1410" i="27"/>
  <c r="AV1411" i="27"/>
  <c r="AV1412" i="27"/>
  <c r="AV1413" i="27"/>
  <c r="AV1414" i="27"/>
  <c r="AV1415" i="27"/>
  <c r="AV1416" i="27"/>
  <c r="AV1417" i="27"/>
  <c r="AV1418" i="27"/>
  <c r="AV1419" i="27"/>
  <c r="AV1420" i="27"/>
  <c r="AV1421" i="27"/>
  <c r="AV1422" i="27"/>
  <c r="AV1423" i="27"/>
  <c r="AV1424" i="27"/>
  <c r="AV1425" i="27"/>
  <c r="AV1426" i="27"/>
  <c r="AV1427" i="27"/>
  <c r="AV1428" i="27"/>
  <c r="AV1429" i="27"/>
  <c r="AV1430" i="27"/>
  <c r="AV1431" i="27"/>
  <c r="AV1432" i="27"/>
  <c r="AV1433" i="27"/>
  <c r="AV1434" i="27"/>
  <c r="AV1435" i="27"/>
  <c r="AV1436" i="27"/>
  <c r="AV1437" i="27"/>
  <c r="AV1438" i="27"/>
  <c r="AV1439" i="27"/>
  <c r="AV1440" i="27"/>
  <c r="AV1441" i="27"/>
  <c r="AV1442" i="27"/>
  <c r="AV1443" i="27"/>
  <c r="AV1444" i="27"/>
  <c r="AV1445" i="27"/>
  <c r="AV1446" i="27"/>
  <c r="AV1447" i="27"/>
  <c r="AV1448" i="27"/>
  <c r="AV1449" i="27"/>
  <c r="AV1450" i="27"/>
  <c r="AV1451" i="27"/>
  <c r="AV1452" i="27"/>
  <c r="AV1453" i="27"/>
  <c r="AV1454" i="27"/>
  <c r="AV1455" i="27"/>
  <c r="AV1456" i="27"/>
  <c r="AV1457" i="27"/>
  <c r="AV1458" i="27"/>
  <c r="AV1459" i="27"/>
  <c r="AV1460" i="27"/>
  <c r="AV1461" i="27"/>
  <c r="AV1462" i="27"/>
  <c r="AV1463" i="27"/>
  <c r="AV1464" i="27"/>
  <c r="AV1465" i="27"/>
  <c r="AV1466" i="27"/>
  <c r="AV1467" i="27"/>
  <c r="AV1468" i="27"/>
  <c r="AV1469" i="27"/>
  <c r="AV1470" i="27"/>
  <c r="AV1471" i="27"/>
  <c r="AV1472" i="27"/>
  <c r="AV1473" i="27"/>
  <c r="AV1474" i="27"/>
  <c r="AV1475" i="27"/>
  <c r="AV1476" i="27"/>
  <c r="AV1477" i="27"/>
  <c r="AV1478" i="27"/>
  <c r="AV1479" i="27"/>
  <c r="AV1480" i="27"/>
  <c r="AV1481" i="27"/>
  <c r="AV1482" i="27"/>
  <c r="AV1483" i="27"/>
  <c r="AV1484" i="27"/>
  <c r="AV1485" i="27"/>
  <c r="AV1486" i="27"/>
  <c r="AV1487" i="27"/>
  <c r="AV1488" i="27"/>
  <c r="AV1489" i="27"/>
  <c r="AV1490" i="27"/>
  <c r="AV1491" i="27"/>
  <c r="AV1492" i="27"/>
  <c r="AV1493" i="27"/>
  <c r="AV1494" i="27"/>
  <c r="AV1495" i="27"/>
  <c r="AV1496" i="27"/>
  <c r="AV1497" i="27"/>
  <c r="AV1498" i="27"/>
  <c r="AV1499" i="27"/>
  <c r="AV1500" i="27"/>
  <c r="AV1501" i="27"/>
  <c r="AV1502" i="27"/>
  <c r="AV1503" i="27"/>
  <c r="AV1504" i="27"/>
  <c r="AV1505" i="27"/>
  <c r="AV1506" i="27"/>
  <c r="AV1507" i="27"/>
  <c r="AV1508" i="27"/>
  <c r="AV1509" i="27"/>
  <c r="AV1510" i="27"/>
  <c r="AV1511" i="27"/>
  <c r="AV1512" i="27"/>
  <c r="AV1513" i="27"/>
  <c r="AV1514" i="27"/>
  <c r="AV1515" i="27"/>
  <c r="AV1516" i="27"/>
  <c r="AV1517" i="27"/>
  <c r="AV1518" i="27"/>
  <c r="AV1519" i="27"/>
  <c r="AV1520" i="27"/>
  <c r="AV1521" i="27"/>
  <c r="AV1522" i="27"/>
  <c r="AV1523" i="27"/>
  <c r="AV1524" i="27"/>
  <c r="AV1525" i="27"/>
  <c r="AV1526" i="27"/>
  <c r="AV1527" i="27"/>
  <c r="AV1528" i="27"/>
  <c r="AV1529" i="27"/>
  <c r="AV1530" i="27"/>
  <c r="AV1531" i="27"/>
  <c r="AV1532" i="27"/>
  <c r="AV1533" i="27"/>
  <c r="AV1534" i="27"/>
  <c r="AV1535" i="27"/>
  <c r="AV1536" i="27"/>
  <c r="AV1537" i="27"/>
  <c r="AV1538" i="27"/>
  <c r="AV1539" i="27"/>
  <c r="AV1540" i="27"/>
  <c r="AV1541" i="27"/>
  <c r="AV1542" i="27"/>
  <c r="AV1543" i="27"/>
  <c r="AV1544" i="27"/>
  <c r="AV1545" i="27"/>
  <c r="AV1546" i="27"/>
  <c r="AV1547" i="27"/>
  <c r="AV1548" i="27"/>
  <c r="AV1549" i="27"/>
  <c r="AV1550" i="27"/>
  <c r="AV1551" i="27"/>
  <c r="AV1552" i="27"/>
  <c r="AV1553" i="27"/>
  <c r="AV1554" i="27"/>
  <c r="AV1555" i="27"/>
  <c r="AV1556" i="27"/>
  <c r="AV1557" i="27"/>
  <c r="AV1558" i="27"/>
  <c r="AV1559" i="27"/>
  <c r="AV1560" i="27"/>
  <c r="AV1561" i="27"/>
  <c r="AV1562" i="27"/>
  <c r="AV1563" i="27"/>
  <c r="AV1564" i="27"/>
  <c r="AV1565" i="27"/>
  <c r="AV1566" i="27"/>
  <c r="AV1567" i="27"/>
  <c r="AV1568" i="27"/>
  <c r="AV1569" i="27"/>
  <c r="AV1570" i="27"/>
  <c r="AV1571" i="27"/>
  <c r="AV1572" i="27"/>
  <c r="AV1573" i="27"/>
  <c r="AV1574" i="27"/>
  <c r="AV1575" i="27"/>
  <c r="AV1576" i="27"/>
  <c r="AV1577" i="27"/>
  <c r="AV1578" i="27"/>
  <c r="AV1579" i="27"/>
  <c r="AV1580" i="27"/>
  <c r="AV1581" i="27"/>
  <c r="AV1582" i="27"/>
  <c r="AV1583" i="27"/>
  <c r="AV1584" i="27"/>
  <c r="AV1585" i="27"/>
  <c r="AV1586" i="27"/>
  <c r="AV1587" i="27"/>
  <c r="AV1588" i="27"/>
  <c r="AV1589" i="27"/>
  <c r="AV1590" i="27"/>
  <c r="AV1591" i="27"/>
  <c r="AV1592" i="27"/>
  <c r="AV1593" i="27"/>
  <c r="AV1594" i="27"/>
  <c r="AV1595" i="27"/>
  <c r="AV1596" i="27"/>
  <c r="AV1597" i="27"/>
  <c r="AV1598" i="27"/>
  <c r="AV1599" i="27"/>
  <c r="AV1600" i="27"/>
  <c r="AV1601" i="27"/>
  <c r="AV1602" i="27"/>
  <c r="AV1603" i="27"/>
  <c r="AV1604" i="27"/>
  <c r="AV1605" i="27"/>
  <c r="AV1606" i="27"/>
  <c r="AV1607" i="27"/>
  <c r="AV1608" i="27"/>
  <c r="AV1609" i="27"/>
  <c r="AV1610" i="27"/>
  <c r="AV1611" i="27"/>
  <c r="AV1612" i="27"/>
  <c r="AV1613" i="27"/>
  <c r="AV1614" i="27"/>
  <c r="AV1615" i="27"/>
  <c r="AV1616" i="27"/>
  <c r="AV1617" i="27"/>
  <c r="AV1618" i="27"/>
  <c r="AV1619" i="27"/>
  <c r="AV1620" i="27"/>
  <c r="AV1621" i="27"/>
  <c r="AV1622" i="27"/>
  <c r="AV1623" i="27"/>
  <c r="AV1624" i="27"/>
  <c r="AV1625" i="27"/>
  <c r="AV1626" i="27"/>
  <c r="AV1627" i="27"/>
  <c r="AV1628" i="27"/>
  <c r="AV1629" i="27"/>
  <c r="AV1630" i="27"/>
  <c r="AV1631" i="27"/>
  <c r="AV1632" i="27"/>
  <c r="AV1633" i="27"/>
  <c r="AV1634" i="27"/>
  <c r="AV1635" i="27"/>
  <c r="AV1636" i="27"/>
  <c r="AV1637" i="27"/>
  <c r="AV1638" i="27"/>
  <c r="AV1639" i="27"/>
  <c r="AV1640" i="27"/>
  <c r="AV1641" i="27"/>
  <c r="AV1642" i="27"/>
  <c r="AV1643" i="27"/>
  <c r="AV1644" i="27"/>
  <c r="AV1645" i="27"/>
  <c r="AV1646" i="27"/>
  <c r="AV1647" i="27"/>
  <c r="AV1648" i="27"/>
  <c r="AV1649" i="27"/>
  <c r="AV1650" i="27"/>
  <c r="AV1651" i="27"/>
  <c r="AV1652" i="27"/>
  <c r="AV1653" i="27"/>
  <c r="AV1654" i="27"/>
  <c r="AV1655" i="27"/>
  <c r="AV1656" i="27"/>
  <c r="AV1657" i="27"/>
  <c r="AV1658" i="27"/>
  <c r="AV1659" i="27"/>
  <c r="AV1660" i="27"/>
  <c r="AV1661" i="27"/>
  <c r="AV1662" i="27"/>
  <c r="AV1663" i="27"/>
  <c r="AV1664" i="27"/>
  <c r="AV1665" i="27"/>
  <c r="AV1666" i="27"/>
  <c r="AV1667" i="27"/>
  <c r="AV1668" i="27"/>
  <c r="AV1669" i="27"/>
  <c r="AV1670" i="27"/>
  <c r="AV1671" i="27"/>
  <c r="AV1672" i="27"/>
  <c r="AV1673" i="27"/>
  <c r="AV1674" i="27"/>
  <c r="AV1675" i="27"/>
  <c r="AV1676" i="27"/>
  <c r="AV1677" i="27"/>
  <c r="AV1678" i="27"/>
  <c r="AV1679" i="27"/>
  <c r="AV1680" i="27"/>
  <c r="AV1681" i="27"/>
  <c r="AV1682" i="27"/>
  <c r="AV1683" i="27"/>
  <c r="AV1684" i="27"/>
  <c r="AV1685" i="27"/>
  <c r="AV1686" i="27"/>
  <c r="AV1687" i="27"/>
  <c r="AV1688" i="27"/>
  <c r="AV1689" i="27"/>
  <c r="AV1690" i="27"/>
  <c r="AV1691" i="27"/>
  <c r="AV1692" i="27"/>
  <c r="AV1693" i="27"/>
  <c r="AV1694" i="27"/>
  <c r="AV1695" i="27"/>
  <c r="AV1696" i="27"/>
  <c r="AV1697" i="27"/>
  <c r="AV1698" i="27"/>
  <c r="AV1699" i="27"/>
  <c r="AV1700" i="27"/>
  <c r="AV1701" i="27"/>
  <c r="AV1702" i="27"/>
  <c r="AV1703" i="27"/>
  <c r="AV1704" i="27"/>
  <c r="AV1705" i="27"/>
  <c r="AV1706" i="27"/>
  <c r="AV1707" i="27"/>
  <c r="AV1708" i="27"/>
  <c r="AV1709" i="27"/>
  <c r="AV1710" i="27"/>
  <c r="AV1711" i="27"/>
  <c r="AV1712" i="27"/>
  <c r="AV1713" i="27"/>
  <c r="AV1714" i="27"/>
  <c r="AV1715" i="27"/>
  <c r="AV1716" i="27"/>
  <c r="AV1717" i="27"/>
  <c r="AV1718" i="27"/>
  <c r="AV1719" i="27"/>
  <c r="AV1720" i="27"/>
  <c r="AV1721" i="27"/>
  <c r="AV1722" i="27"/>
  <c r="AV1723" i="27"/>
  <c r="AV1724" i="27"/>
  <c r="AV1725" i="27"/>
  <c r="AV1726" i="27"/>
  <c r="AV1727" i="27"/>
  <c r="AV1728" i="27"/>
  <c r="AV1729" i="27"/>
  <c r="AV1730" i="27"/>
  <c r="AV1731" i="27"/>
  <c r="AV1732" i="27"/>
  <c r="AV1733" i="27"/>
  <c r="AV1734" i="27"/>
  <c r="AV1735" i="27"/>
  <c r="AV1736" i="27"/>
  <c r="AV1737" i="27"/>
  <c r="AV1738" i="27"/>
  <c r="AV1739" i="27"/>
  <c r="AV1740" i="27"/>
  <c r="AV1741" i="27"/>
  <c r="AV1742" i="27"/>
  <c r="AV1743" i="27"/>
  <c r="AV1744" i="27"/>
  <c r="AV1745" i="27"/>
  <c r="AV1746" i="27"/>
  <c r="AV1747" i="27"/>
  <c r="AV1748" i="27"/>
  <c r="AV1749" i="27"/>
  <c r="AV1750" i="27"/>
  <c r="AV1751" i="27"/>
  <c r="AV1752" i="27"/>
  <c r="AV1753" i="27"/>
  <c r="AV1754" i="27"/>
  <c r="AV1755" i="27"/>
  <c r="AV1756" i="27"/>
  <c r="AV1757" i="27"/>
  <c r="AV1758" i="27"/>
  <c r="AV1759" i="27"/>
  <c r="AV1760" i="27"/>
  <c r="AV1761" i="27"/>
  <c r="AV1762" i="27"/>
  <c r="AV1763" i="27"/>
  <c r="AV1764" i="27"/>
  <c r="AV1765" i="27"/>
  <c r="AV1766" i="27"/>
  <c r="AV1767" i="27"/>
  <c r="AV1768" i="27"/>
  <c r="AV1769" i="27"/>
  <c r="AV1770" i="27"/>
  <c r="AV1771" i="27"/>
  <c r="AV1772" i="27"/>
  <c r="AV1773" i="27"/>
  <c r="AV1774" i="27"/>
  <c r="AV1775" i="27"/>
  <c r="AV1776" i="27"/>
  <c r="AV1777" i="27"/>
  <c r="AV1778" i="27"/>
  <c r="AV1779" i="27"/>
  <c r="AV1780" i="27"/>
  <c r="AV1781" i="27"/>
  <c r="AV1782" i="27"/>
  <c r="AV1783" i="27"/>
  <c r="AV1784" i="27"/>
  <c r="AV1785" i="27"/>
  <c r="AV1786" i="27"/>
  <c r="AV1787" i="27"/>
  <c r="AV1788" i="27"/>
  <c r="AV1789" i="27"/>
  <c r="AV1790" i="27"/>
  <c r="AV1791" i="27"/>
  <c r="AV1792" i="27"/>
  <c r="AV1793" i="27"/>
  <c r="AV1794" i="27"/>
  <c r="AV1795" i="27"/>
  <c r="AV1796" i="27"/>
  <c r="AV1797" i="27"/>
  <c r="AV1798" i="27"/>
  <c r="AV1799" i="27"/>
  <c r="AV1800" i="27"/>
  <c r="AV1801" i="27"/>
  <c r="AV1802" i="27"/>
  <c r="AV1803" i="27"/>
  <c r="AV1804" i="27"/>
  <c r="AV1805" i="27"/>
  <c r="AV1806" i="27"/>
  <c r="AV1807" i="27"/>
  <c r="AV1808" i="27"/>
  <c r="AV1809" i="27"/>
  <c r="AV1810" i="27"/>
  <c r="AV1811" i="27"/>
  <c r="AV1812" i="27"/>
  <c r="AV1813" i="27"/>
  <c r="AV1814" i="27"/>
  <c r="AV1815" i="27"/>
  <c r="AV1816" i="27"/>
  <c r="AV1817" i="27"/>
  <c r="AV1818" i="27"/>
  <c r="AV1819" i="27"/>
  <c r="AV1820" i="27"/>
  <c r="AV1821" i="27"/>
  <c r="AV1822" i="27"/>
  <c r="AV1823" i="27"/>
  <c r="AV1824" i="27"/>
  <c r="AV1825" i="27"/>
  <c r="AV1826" i="27"/>
  <c r="AV1827" i="27"/>
  <c r="AV1828" i="27"/>
  <c r="AV1829" i="27"/>
  <c r="AV1830" i="27"/>
  <c r="AV1831" i="27"/>
  <c r="AV1832" i="27"/>
  <c r="AV1833" i="27"/>
  <c r="AV1834" i="27"/>
  <c r="AV1835" i="27"/>
  <c r="AV1836" i="27"/>
  <c r="AV1837" i="27"/>
  <c r="AV1838" i="27"/>
  <c r="AV1839" i="27"/>
  <c r="AV1840" i="27"/>
  <c r="AV1841" i="27"/>
  <c r="AV1842" i="27"/>
  <c r="AV1843" i="27"/>
  <c r="AV1844" i="27"/>
  <c r="AV1845" i="27"/>
  <c r="AV1846" i="27"/>
  <c r="AV1847" i="27"/>
  <c r="AV1848" i="27"/>
  <c r="AV1849" i="27"/>
  <c r="AV1850" i="27"/>
  <c r="AV1851" i="27"/>
  <c r="AV1852" i="27"/>
  <c r="AV1853" i="27"/>
  <c r="AV1854" i="27"/>
  <c r="AV1855" i="27"/>
  <c r="AV1856" i="27"/>
  <c r="AV1857" i="27"/>
  <c r="AV1858" i="27"/>
  <c r="AV1859" i="27"/>
  <c r="AV1860" i="27"/>
  <c r="AV1861" i="27"/>
  <c r="AV1862" i="27"/>
  <c r="AV1863" i="27"/>
  <c r="AV1864" i="27"/>
  <c r="AV1865" i="27"/>
  <c r="AV1866" i="27"/>
  <c r="AV1867" i="27"/>
  <c r="AV1868" i="27"/>
  <c r="AV1869" i="27"/>
  <c r="AV1870" i="27"/>
  <c r="AV1871" i="27"/>
  <c r="AV1872" i="27"/>
  <c r="AV1873" i="27"/>
  <c r="AV1874" i="27"/>
  <c r="AV1875" i="27"/>
  <c r="AV1876" i="27"/>
  <c r="AV1877" i="27"/>
  <c r="AV1878" i="27"/>
  <c r="AV1879" i="27"/>
  <c r="AV1880" i="27"/>
  <c r="AV1881" i="27"/>
  <c r="AV1882" i="27"/>
  <c r="AV1883" i="27"/>
  <c r="AV1884" i="27"/>
  <c r="AV1885" i="27"/>
  <c r="AV1886" i="27"/>
  <c r="AV1887" i="27"/>
  <c r="AV1888" i="27"/>
  <c r="AV1889" i="27"/>
  <c r="AV1890" i="27"/>
  <c r="AV1891" i="27"/>
  <c r="AV1892" i="27"/>
  <c r="AV1893" i="27"/>
  <c r="AV1894" i="27"/>
  <c r="AV1895" i="27"/>
  <c r="AV1896" i="27"/>
  <c r="AV1897" i="27"/>
  <c r="AV1898" i="27"/>
  <c r="AV1899" i="27"/>
  <c r="AV1900" i="27"/>
  <c r="AV1901" i="27"/>
  <c r="AV1902" i="27"/>
  <c r="AV1903" i="27"/>
  <c r="AV1904" i="27"/>
  <c r="AV1905" i="27"/>
  <c r="AV1906" i="27"/>
  <c r="AV1907" i="27"/>
  <c r="AV1908" i="27"/>
  <c r="AV1909" i="27"/>
  <c r="AV1910" i="27"/>
  <c r="AV1911" i="27"/>
  <c r="AV1912" i="27"/>
  <c r="AV1913" i="27"/>
  <c r="AV1914" i="27"/>
  <c r="AV1915" i="27"/>
  <c r="AV1916" i="27"/>
  <c r="AV1917" i="27"/>
  <c r="AV1918" i="27"/>
  <c r="AV1919" i="27"/>
  <c r="AV1920" i="27"/>
  <c r="AV1921" i="27"/>
  <c r="AV1922" i="27"/>
  <c r="AV1923" i="27"/>
  <c r="AV1924" i="27"/>
  <c r="AV1925" i="27"/>
  <c r="AV1926" i="27"/>
  <c r="AV1927" i="27"/>
  <c r="AV1928" i="27"/>
  <c r="AV1929" i="27"/>
  <c r="AV1930" i="27"/>
  <c r="AV1931" i="27"/>
  <c r="AV1932" i="27"/>
  <c r="AV1933" i="27"/>
  <c r="AV1934" i="27"/>
  <c r="AV1935" i="27"/>
  <c r="AV1936" i="27"/>
  <c r="AV1937" i="27"/>
  <c r="AV1938" i="27"/>
  <c r="AV1939" i="27"/>
  <c r="AV1940" i="27"/>
  <c r="AV1941" i="27"/>
  <c r="AV1942" i="27"/>
  <c r="AV1943" i="27"/>
  <c r="AV1944" i="27"/>
  <c r="AV1945" i="27"/>
  <c r="AV1946" i="27"/>
  <c r="AV1947" i="27"/>
  <c r="AV1948" i="27"/>
  <c r="AV1949" i="27"/>
  <c r="AV1950" i="27"/>
  <c r="AV1951" i="27"/>
  <c r="AV1952" i="27"/>
  <c r="AV1953" i="27"/>
  <c r="AV1954" i="27"/>
  <c r="AV1955" i="27"/>
  <c r="AV1956" i="27"/>
  <c r="AV1957" i="27"/>
  <c r="AV1958" i="27"/>
  <c r="AV1959" i="27"/>
  <c r="AV1960" i="27"/>
  <c r="AV1961" i="27"/>
  <c r="AV1962" i="27"/>
  <c r="AV1963" i="27"/>
  <c r="AV1964" i="27"/>
  <c r="AV1965" i="27"/>
  <c r="AV1966" i="27"/>
  <c r="AV1967" i="27"/>
  <c r="AV1968" i="27"/>
  <c r="AV1969" i="27"/>
  <c r="AV1970" i="27"/>
  <c r="AV1971" i="27"/>
  <c r="AV1972" i="27"/>
  <c r="AV1973" i="27"/>
  <c r="AV1974" i="27"/>
  <c r="AV1975" i="27"/>
  <c r="AV1976" i="27"/>
  <c r="AV1977" i="27"/>
  <c r="AV1978" i="27"/>
  <c r="AV1979" i="27"/>
  <c r="AV1980" i="27"/>
  <c r="AV1981" i="27"/>
  <c r="AV1982" i="27"/>
  <c r="AV1983" i="27"/>
  <c r="AV1984" i="27"/>
  <c r="AV1985" i="27"/>
  <c r="AV1986" i="27"/>
  <c r="AV1987" i="27"/>
  <c r="AV1988" i="27"/>
  <c r="AV1989" i="27"/>
  <c r="AV1990" i="27"/>
  <c r="AV1991" i="27"/>
  <c r="AV1992" i="27"/>
  <c r="AV1993" i="27"/>
  <c r="AV1994" i="27"/>
  <c r="AV1995" i="27"/>
  <c r="AV1996" i="27"/>
  <c r="AV1997" i="27"/>
  <c r="AV1998" i="27"/>
  <c r="AV1999" i="27"/>
  <c r="AV2000" i="27"/>
  <c r="AV2001" i="27"/>
  <c r="AV2002" i="27"/>
  <c r="AV2003" i="27"/>
  <c r="AV2004" i="27"/>
  <c r="AV2005" i="27"/>
  <c r="AV2006" i="27"/>
  <c r="AV2007" i="27"/>
  <c r="AV2008" i="27"/>
  <c r="AV2009" i="27"/>
  <c r="AV2010" i="27"/>
  <c r="AV2011" i="27"/>
  <c r="AV2012" i="27"/>
  <c r="AV2013" i="27"/>
  <c r="AV2014" i="27"/>
  <c r="AV2015" i="27"/>
  <c r="AV2016" i="27"/>
  <c r="AV2017" i="27"/>
  <c r="AV2018" i="27"/>
  <c r="AV2019" i="27"/>
  <c r="AV2020" i="27"/>
  <c r="AV2021" i="27"/>
  <c r="AV2022" i="27"/>
  <c r="AV2023" i="27"/>
  <c r="AV2024" i="27"/>
  <c r="AV2025" i="27"/>
  <c r="AV2026" i="27"/>
  <c r="AV2027" i="27"/>
  <c r="AV2028" i="27"/>
  <c r="AV2029" i="27"/>
  <c r="AV2030" i="27"/>
  <c r="AV2031" i="27"/>
  <c r="AV2032" i="27"/>
  <c r="AV2033" i="27"/>
  <c r="AV2034" i="27"/>
  <c r="AV2035" i="27"/>
  <c r="AV2036" i="27"/>
  <c r="AV2037" i="27"/>
  <c r="AV2038" i="27"/>
  <c r="AV2039" i="27"/>
  <c r="AV2040" i="27"/>
  <c r="AV2041" i="27"/>
  <c r="AV2042" i="27"/>
  <c r="AV2043" i="27"/>
  <c r="AV2044" i="27"/>
  <c r="AV2045" i="27"/>
  <c r="AV2046" i="27"/>
  <c r="AV2047" i="27"/>
  <c r="AV2048" i="27"/>
  <c r="AV2049" i="27"/>
  <c r="AV2050" i="27"/>
  <c r="AV2051" i="27"/>
  <c r="AV2052" i="27"/>
  <c r="AV2053" i="27"/>
  <c r="AV2054" i="27"/>
  <c r="AV2055" i="27"/>
  <c r="AV2056" i="27"/>
  <c r="AV2057" i="27"/>
  <c r="AV2058" i="27"/>
  <c r="AV2059" i="27"/>
  <c r="AV2060" i="27"/>
  <c r="AV2061" i="27"/>
  <c r="AV2062" i="27"/>
  <c r="AV2063" i="27"/>
  <c r="AV2064" i="27"/>
  <c r="AV2065" i="27"/>
  <c r="AV2066" i="27"/>
  <c r="AV2067" i="27"/>
  <c r="AV2068" i="27"/>
  <c r="AV2069" i="27"/>
  <c r="AV2070" i="27"/>
  <c r="AV2071" i="27"/>
  <c r="AV2072" i="27"/>
  <c r="AV2073" i="27"/>
  <c r="AV2074" i="27"/>
  <c r="AV2075" i="27"/>
  <c r="AV2076" i="27"/>
  <c r="AV2077" i="27"/>
  <c r="AV2078" i="27"/>
  <c r="AV2079" i="27"/>
  <c r="AV2080" i="27"/>
  <c r="AV2081" i="27"/>
  <c r="AV2082" i="27"/>
  <c r="AV2083" i="27"/>
  <c r="AV2084" i="27"/>
  <c r="AV2085" i="27"/>
  <c r="AV2086" i="27"/>
  <c r="AV2087" i="27"/>
  <c r="AV2088" i="27"/>
  <c r="AV2089" i="27"/>
  <c r="AV2090" i="27"/>
  <c r="AV2091" i="27"/>
  <c r="AV2092" i="27"/>
  <c r="AV2093" i="27"/>
  <c r="AV2094" i="27"/>
  <c r="AV2095" i="27"/>
  <c r="AV2096" i="27"/>
  <c r="AV2097" i="27"/>
  <c r="AV2098" i="27"/>
  <c r="AV2099" i="27"/>
  <c r="AV2100" i="27"/>
  <c r="AV2101" i="27"/>
  <c r="AV2102" i="27"/>
  <c r="AV2103" i="27"/>
  <c r="AV2104" i="27"/>
  <c r="AV2105" i="27"/>
  <c r="AV2106" i="27"/>
  <c r="AV2107" i="27"/>
  <c r="AV2108" i="27"/>
  <c r="AV2109" i="27"/>
  <c r="AV2110" i="27"/>
  <c r="AV2111" i="27"/>
  <c r="AV2112" i="27"/>
  <c r="AV2113" i="27"/>
  <c r="AV2114" i="27"/>
  <c r="AV2115" i="27"/>
  <c r="AV2116" i="27"/>
  <c r="AV2117" i="27"/>
  <c r="AV2118" i="27"/>
  <c r="AV2119" i="27"/>
  <c r="AV2120" i="27"/>
  <c r="AV2121" i="27"/>
  <c r="AV2122" i="27"/>
  <c r="AV2123" i="27"/>
  <c r="AV2124" i="27"/>
  <c r="AV2125" i="27"/>
  <c r="AV2126" i="27"/>
  <c r="AV2127" i="27"/>
  <c r="AV2128" i="27"/>
  <c r="AV2129" i="27"/>
  <c r="AV2130" i="27"/>
  <c r="AV2131" i="27"/>
  <c r="AV2132" i="27"/>
  <c r="AV2133" i="27"/>
  <c r="AV2134" i="27"/>
  <c r="AV2135" i="27"/>
  <c r="AV2136" i="27"/>
  <c r="AV2137" i="27"/>
  <c r="AV2138" i="27"/>
  <c r="AV2139" i="27"/>
  <c r="AV2140" i="27"/>
  <c r="AV2141" i="27"/>
  <c r="AV2142" i="27"/>
  <c r="AV2143" i="27"/>
  <c r="AV2144" i="27"/>
  <c r="AV2145" i="27"/>
  <c r="AV2146" i="27"/>
  <c r="AV2147" i="27"/>
  <c r="AV2148" i="27"/>
  <c r="AV2149" i="27"/>
  <c r="AV2150" i="27"/>
  <c r="AV2151" i="27"/>
  <c r="AV2152" i="27"/>
  <c r="AV2153" i="27"/>
  <c r="AV2154" i="27"/>
  <c r="AV2155" i="27"/>
  <c r="AV2156" i="27"/>
  <c r="AV2157" i="27"/>
  <c r="AV2158" i="27"/>
  <c r="AV2159" i="27"/>
  <c r="AV2160" i="27"/>
  <c r="AV2161" i="27"/>
  <c r="AV2162" i="27"/>
  <c r="AV2163" i="27"/>
  <c r="AV2164" i="27"/>
  <c r="AV2165" i="27"/>
  <c r="AV2166" i="27"/>
  <c r="AV2167" i="27"/>
  <c r="AV2168" i="27"/>
  <c r="AV2169" i="27"/>
  <c r="AV2170" i="27"/>
  <c r="AV2171" i="27"/>
  <c r="AV2172" i="27"/>
  <c r="AV2173" i="27"/>
  <c r="AV2174" i="27"/>
  <c r="AV2175" i="27"/>
  <c r="AV2176" i="27"/>
  <c r="AV2177" i="27"/>
  <c r="AV2178" i="27"/>
  <c r="AV2179" i="27"/>
  <c r="AV2180" i="27"/>
  <c r="AV2181" i="27"/>
  <c r="AV2182" i="27"/>
  <c r="AV2183" i="27"/>
  <c r="AV2184" i="27"/>
  <c r="AV2185" i="27"/>
  <c r="AV2186" i="27"/>
  <c r="AV2187" i="27"/>
  <c r="AV2188" i="27"/>
  <c r="AV2189" i="27"/>
  <c r="AV2190" i="27"/>
  <c r="AV2191" i="27"/>
  <c r="AV2192" i="27"/>
  <c r="AV2193" i="27"/>
  <c r="AV2194" i="27"/>
  <c r="AV2195" i="27"/>
  <c r="AV2196" i="27"/>
  <c r="AV2197" i="27"/>
  <c r="AV2198" i="27"/>
  <c r="AV2199" i="27"/>
  <c r="AV2200" i="27"/>
  <c r="AV2201" i="27"/>
  <c r="AV2202" i="27"/>
  <c r="AV2203" i="27"/>
  <c r="AV2204" i="27"/>
  <c r="AV2205" i="27"/>
  <c r="AV2206" i="27"/>
  <c r="AV2207" i="27"/>
  <c r="AV2208" i="27"/>
  <c r="AV2209" i="27"/>
  <c r="AV2210" i="27"/>
  <c r="AV2211" i="27"/>
  <c r="AV2212" i="27"/>
  <c r="AV2213" i="27"/>
  <c r="AV2214" i="27"/>
  <c r="AV2215" i="27"/>
  <c r="AV2216" i="27"/>
  <c r="AV2217" i="27"/>
  <c r="AV2218" i="27"/>
  <c r="AV2219" i="27"/>
  <c r="AV2220" i="27"/>
  <c r="AV2221" i="27"/>
  <c r="AV2222" i="27"/>
  <c r="AV2223" i="27"/>
  <c r="AV2224" i="27"/>
  <c r="AV2225" i="27"/>
  <c r="AV2226" i="27"/>
  <c r="AV2227" i="27"/>
  <c r="AV2228" i="27"/>
  <c r="AV2229" i="27"/>
  <c r="AV2230" i="27"/>
  <c r="AV2231" i="27"/>
  <c r="AV2232" i="27"/>
  <c r="AV2233" i="27"/>
  <c r="AV2234" i="27"/>
  <c r="AV2235" i="27"/>
  <c r="AV2236" i="27"/>
  <c r="AV2237" i="27"/>
  <c r="AV2238" i="27"/>
  <c r="AV2239" i="27"/>
  <c r="AV2240" i="27"/>
  <c r="AV2241" i="27"/>
  <c r="AV2242" i="27"/>
  <c r="AV2243" i="27"/>
  <c r="AV2244" i="27"/>
  <c r="AV2245" i="27"/>
  <c r="AV2246" i="27"/>
  <c r="AV2247" i="27"/>
  <c r="AV2248" i="27"/>
  <c r="AV2249" i="27"/>
  <c r="AV2250" i="27"/>
  <c r="AV2251" i="27"/>
  <c r="AV2252" i="27"/>
  <c r="AV2253" i="27"/>
  <c r="AV2254" i="27"/>
  <c r="AV2255" i="27"/>
  <c r="AV2256" i="27"/>
  <c r="AV2257" i="27"/>
  <c r="AV2258" i="27"/>
  <c r="AV2259" i="27"/>
  <c r="AV2260" i="27"/>
  <c r="AV2261" i="27"/>
  <c r="AV2262" i="27"/>
  <c r="AV2263" i="27"/>
  <c r="AV2264" i="27"/>
  <c r="AV2265" i="27"/>
  <c r="AV2266" i="27"/>
  <c r="AV2267" i="27"/>
  <c r="AV2268" i="27"/>
  <c r="AV2269" i="27"/>
  <c r="AV2270" i="27"/>
  <c r="AV2271" i="27"/>
  <c r="AV2272" i="27"/>
  <c r="AV2273" i="27"/>
  <c r="AV2274" i="27"/>
  <c r="AV2275" i="27"/>
  <c r="AV2276" i="27"/>
  <c r="AV2277" i="27"/>
  <c r="AV2278" i="27"/>
  <c r="AV2279" i="27"/>
  <c r="AV2280" i="27"/>
  <c r="AV2281" i="27"/>
  <c r="AV2282" i="27"/>
  <c r="AV2283" i="27"/>
  <c r="AV2284" i="27"/>
  <c r="AV2285" i="27"/>
  <c r="AV2286" i="27"/>
  <c r="AV2287" i="27"/>
  <c r="AV2288" i="27"/>
  <c r="AV2289" i="27"/>
  <c r="AV2290" i="27"/>
  <c r="AV2291" i="27"/>
  <c r="AV2292" i="27"/>
  <c r="AV2293" i="27"/>
  <c r="AV2294" i="27"/>
  <c r="AV2295" i="27"/>
  <c r="AV2296" i="27"/>
  <c r="AV2297" i="27"/>
  <c r="AV2298" i="27"/>
  <c r="AV2299" i="27"/>
  <c r="AV2300" i="27"/>
  <c r="AV2301" i="27"/>
  <c r="AV2302" i="27"/>
  <c r="AV2303" i="27"/>
  <c r="AV2304" i="27"/>
  <c r="AV2305" i="27"/>
  <c r="AV2306" i="27"/>
  <c r="AV2307" i="27"/>
  <c r="AV2308" i="27"/>
  <c r="AV2309" i="27"/>
  <c r="AV2310" i="27"/>
  <c r="AV2311" i="27"/>
  <c r="AV2312" i="27"/>
  <c r="AV2313" i="27"/>
  <c r="AV2314" i="27"/>
  <c r="AV2315" i="27"/>
  <c r="AV2316" i="27"/>
  <c r="AV2317" i="27"/>
  <c r="AV2318" i="27"/>
  <c r="AV2319" i="27"/>
  <c r="AV2320" i="27"/>
  <c r="AV2321" i="27"/>
  <c r="AV2322" i="27"/>
  <c r="AV2323" i="27"/>
  <c r="AV2324" i="27"/>
  <c r="AV2325" i="27"/>
  <c r="AV2326" i="27"/>
  <c r="AV2327" i="27"/>
  <c r="AV2328" i="27"/>
  <c r="AV2329" i="27"/>
  <c r="AV2330" i="27"/>
  <c r="AV2331" i="27"/>
  <c r="AV2332" i="27"/>
  <c r="AV2333" i="27"/>
  <c r="AV2334" i="27"/>
  <c r="AV2335" i="27"/>
  <c r="AV2336" i="27"/>
  <c r="AV2337" i="27"/>
  <c r="AV2338" i="27"/>
  <c r="AV2339" i="27"/>
  <c r="AV2340" i="27"/>
  <c r="AV2341" i="27"/>
  <c r="AV2342" i="27"/>
  <c r="AV2343" i="27"/>
  <c r="AV2344" i="27"/>
  <c r="AV2345" i="27"/>
  <c r="AV2346" i="27"/>
  <c r="AV2347" i="27"/>
  <c r="AV2348" i="27"/>
  <c r="AV2349" i="27"/>
  <c r="AV2350" i="27"/>
  <c r="AV2351" i="27"/>
  <c r="AV2352" i="27"/>
  <c r="AV2353" i="27"/>
  <c r="AV2354" i="27"/>
  <c r="AV2355" i="27"/>
  <c r="AV2356" i="27"/>
  <c r="AV2357" i="27"/>
  <c r="AV2358" i="27"/>
  <c r="AV2359" i="27"/>
  <c r="AV2360" i="27"/>
  <c r="AV2361" i="27"/>
  <c r="AV2362" i="27"/>
  <c r="AV2363" i="27"/>
  <c r="AV2364" i="27"/>
  <c r="AV2365" i="27"/>
  <c r="AV2366" i="27"/>
  <c r="AV2367" i="27"/>
  <c r="AV2368" i="27"/>
  <c r="AV2369" i="27"/>
  <c r="AV2370" i="27"/>
  <c r="AV2371" i="27"/>
  <c r="AV2372" i="27"/>
  <c r="AV2373" i="27"/>
  <c r="AV2374" i="27"/>
  <c r="AV2375" i="27"/>
  <c r="AV2376" i="27"/>
  <c r="AV2377" i="27"/>
  <c r="AV2378" i="27"/>
  <c r="AV2379" i="27"/>
  <c r="AV2380" i="27"/>
  <c r="AV2381" i="27"/>
  <c r="AV2382" i="27"/>
  <c r="AV2383" i="27"/>
  <c r="AV2384" i="27"/>
  <c r="AV2385" i="27"/>
  <c r="AV2386" i="27"/>
  <c r="AV2387" i="27"/>
  <c r="AV2388" i="27"/>
  <c r="AV2389" i="27"/>
  <c r="AV2390" i="27"/>
  <c r="AV2391" i="27"/>
  <c r="AV2392" i="27"/>
  <c r="AV2393" i="27"/>
  <c r="AV2394" i="27"/>
  <c r="AV2395" i="27"/>
  <c r="AV2396" i="27"/>
  <c r="AV2397" i="27"/>
  <c r="AV2398" i="27"/>
  <c r="AV2399" i="27"/>
  <c r="AV2400" i="27"/>
  <c r="AV2401" i="27"/>
  <c r="AV2402" i="27"/>
  <c r="AV2403" i="27"/>
  <c r="AV2404" i="27"/>
  <c r="AV2405" i="27"/>
  <c r="AV2406" i="27"/>
  <c r="AV2407" i="27"/>
  <c r="AV2408" i="27"/>
  <c r="AV2409" i="27"/>
  <c r="AV2410" i="27"/>
  <c r="AV2411" i="27"/>
  <c r="AV2412" i="27"/>
  <c r="AV2413" i="27"/>
  <c r="AV2414" i="27"/>
  <c r="AV2415" i="27"/>
  <c r="AV2416" i="27"/>
  <c r="AV2417" i="27"/>
  <c r="AV2418" i="27"/>
  <c r="AV2419" i="27"/>
  <c r="AV2420" i="27"/>
  <c r="AV2421" i="27"/>
  <c r="AV2422" i="27"/>
  <c r="AV2423" i="27"/>
  <c r="AV2424" i="27"/>
  <c r="AV2425" i="27"/>
  <c r="AV2426" i="27"/>
  <c r="AV2427" i="27"/>
  <c r="AV2428" i="27"/>
  <c r="AV2429" i="27"/>
  <c r="AV2430" i="27"/>
  <c r="AV2431" i="27"/>
  <c r="AV2432" i="27"/>
  <c r="AV2433" i="27"/>
  <c r="AV2434" i="27"/>
  <c r="AV2435" i="27"/>
  <c r="AV2436" i="27"/>
  <c r="AV2437" i="27"/>
  <c r="AV2438" i="27"/>
  <c r="AV2439" i="27"/>
  <c r="AV2440" i="27"/>
  <c r="AV2441" i="27"/>
  <c r="AV2442" i="27"/>
  <c r="AV2443" i="27"/>
  <c r="AV2444" i="27"/>
  <c r="AV2445" i="27"/>
  <c r="AV2446" i="27"/>
  <c r="AV2447" i="27"/>
  <c r="AV2448" i="27"/>
  <c r="AV2449" i="27"/>
  <c r="AV2450" i="27"/>
  <c r="AV2451" i="27"/>
  <c r="AV2452" i="27"/>
  <c r="AV2453" i="27"/>
  <c r="AV2454" i="27"/>
  <c r="AV2455" i="27"/>
  <c r="AV2456" i="27"/>
  <c r="AV2457" i="27"/>
  <c r="AV2458" i="27"/>
  <c r="AV2459" i="27"/>
  <c r="AV2460" i="27"/>
  <c r="AV2461" i="27"/>
  <c r="AV2462" i="27"/>
  <c r="AV2463" i="27"/>
  <c r="AV2464" i="27"/>
  <c r="AV2465" i="27"/>
  <c r="AV2466" i="27"/>
  <c r="AV2467" i="27"/>
  <c r="AV2468" i="27"/>
  <c r="AV2469" i="27"/>
  <c r="AV2470" i="27"/>
  <c r="AV2471" i="27"/>
  <c r="AV2472" i="27"/>
  <c r="AV2473" i="27"/>
  <c r="AV2474" i="27"/>
  <c r="AV2475" i="27"/>
  <c r="AV2476" i="27"/>
  <c r="AV2477" i="27"/>
  <c r="AV2478" i="27"/>
  <c r="AV2479" i="27"/>
  <c r="AV2480" i="27"/>
  <c r="AV2481" i="27"/>
  <c r="AV2482" i="27"/>
  <c r="AV2483" i="27"/>
  <c r="AV2484" i="27"/>
  <c r="AV2485" i="27"/>
  <c r="AV2486" i="27"/>
  <c r="AV2487" i="27"/>
  <c r="AV2488" i="27"/>
  <c r="AV2489" i="27"/>
  <c r="AV2490" i="27"/>
  <c r="AV2491" i="27"/>
  <c r="AV2492" i="27"/>
  <c r="AV2493" i="27"/>
  <c r="AV2494" i="27"/>
  <c r="AV2495" i="27"/>
  <c r="AV2496" i="27"/>
  <c r="AV2497" i="27"/>
  <c r="AV2498" i="27"/>
  <c r="AV2499" i="27"/>
  <c r="AV2500" i="27"/>
  <c r="AV2501" i="27"/>
  <c r="AV2502" i="27"/>
  <c r="AV2503" i="27"/>
  <c r="AV2504" i="27"/>
  <c r="AV2505" i="27"/>
  <c r="AV2506" i="27"/>
  <c r="AV2507" i="27"/>
  <c r="AV2508" i="27"/>
  <c r="AV2509" i="27"/>
  <c r="AV2510" i="27"/>
  <c r="AV2511" i="27"/>
  <c r="AV2512" i="27"/>
  <c r="AV2513" i="27"/>
  <c r="AV2514" i="27"/>
  <c r="AV2515" i="27"/>
  <c r="AV2516" i="27"/>
  <c r="AV2517" i="27"/>
  <c r="AV2518" i="27"/>
  <c r="AV2519" i="27"/>
  <c r="AV2520" i="27"/>
  <c r="AV2521" i="27"/>
  <c r="AV2522" i="27"/>
  <c r="AV2523" i="27"/>
  <c r="AV2524" i="27"/>
  <c r="AV2525" i="27"/>
  <c r="AV2526" i="27"/>
  <c r="AV2527" i="27"/>
  <c r="AV2528" i="27"/>
  <c r="AV2529" i="27"/>
  <c r="AV2530" i="27"/>
  <c r="AV2531" i="27"/>
  <c r="AV2532" i="27"/>
  <c r="AV2533" i="27"/>
  <c r="AV2534" i="27"/>
  <c r="AV2535" i="27"/>
  <c r="AV2536" i="27"/>
  <c r="AV2537" i="27"/>
  <c r="AV2538" i="27"/>
  <c r="AV2539" i="27"/>
  <c r="AV2540" i="27"/>
  <c r="AV2541" i="27"/>
  <c r="AV2542" i="27"/>
  <c r="AV2543" i="27"/>
  <c r="AV2544" i="27"/>
  <c r="AV2545" i="27"/>
  <c r="AV2546" i="27"/>
  <c r="AV2547" i="27"/>
  <c r="AV2548" i="27"/>
  <c r="AV2549" i="27"/>
  <c r="AV2550" i="27"/>
  <c r="AV2551" i="27"/>
  <c r="AV2552" i="27"/>
  <c r="AV2553" i="27"/>
  <c r="AV2554" i="27"/>
  <c r="AV2555" i="27"/>
  <c r="AV2556" i="27"/>
  <c r="AV2557" i="27"/>
  <c r="AV2558" i="27"/>
  <c r="AV2559" i="27"/>
  <c r="AV2560" i="27"/>
  <c r="AV2561" i="27"/>
  <c r="AV2562" i="27"/>
  <c r="AV2563" i="27"/>
  <c r="AV2564" i="27"/>
  <c r="AV2565" i="27"/>
  <c r="AV2566" i="27"/>
  <c r="AV2567" i="27"/>
  <c r="AV2568" i="27"/>
  <c r="AV2569" i="27"/>
  <c r="AV2570" i="27"/>
  <c r="AV2571" i="27"/>
  <c r="AV2572" i="27"/>
  <c r="AV2573" i="27"/>
  <c r="AV2574" i="27"/>
  <c r="AV2575" i="27"/>
  <c r="AV2576" i="27"/>
  <c r="AV2577" i="27"/>
  <c r="AV2578" i="27"/>
  <c r="AV2579" i="27"/>
  <c r="AV2580" i="27"/>
  <c r="AV2581" i="27"/>
  <c r="AV2582" i="27"/>
  <c r="AV2583" i="27"/>
  <c r="AV2584" i="27"/>
  <c r="AV2585" i="27"/>
  <c r="AV2586" i="27"/>
  <c r="AV2587" i="27"/>
  <c r="AV2588" i="27"/>
  <c r="AV2589" i="27"/>
  <c r="AV2590" i="27"/>
  <c r="AV2591" i="27"/>
  <c r="AV2592" i="27"/>
  <c r="AV2593" i="27"/>
  <c r="AV2594" i="27"/>
  <c r="AV2595" i="27"/>
  <c r="AV2596" i="27"/>
  <c r="AV2597" i="27"/>
  <c r="AV2598" i="27"/>
  <c r="AV2599" i="27"/>
  <c r="AV2600" i="27"/>
  <c r="AV2601" i="27"/>
  <c r="AV2602" i="27"/>
  <c r="AV2603" i="27"/>
  <c r="AV2604" i="27"/>
  <c r="AV2605" i="27"/>
  <c r="AV2606" i="27"/>
  <c r="AV2607" i="27"/>
  <c r="AV2608" i="27"/>
  <c r="AV2609" i="27"/>
  <c r="AV2610" i="27"/>
  <c r="AV2611" i="27"/>
  <c r="AV2612" i="27"/>
  <c r="AV2613" i="27"/>
  <c r="AV2614" i="27"/>
  <c r="AV2615" i="27"/>
  <c r="AV2616" i="27"/>
  <c r="AV2617" i="27"/>
  <c r="AV2618" i="27"/>
  <c r="AV2619" i="27"/>
  <c r="AV2620" i="27"/>
  <c r="AV2621" i="27"/>
  <c r="AV2622" i="27"/>
  <c r="AV2623" i="27"/>
  <c r="AV2624" i="27"/>
  <c r="AV2625" i="27"/>
  <c r="AV2626" i="27"/>
  <c r="AV2627" i="27"/>
  <c r="AV2628" i="27"/>
  <c r="AV2629" i="27"/>
  <c r="AV2630" i="27"/>
  <c r="AV2631" i="27"/>
  <c r="AV2632" i="27"/>
  <c r="AV2633" i="27"/>
  <c r="AV2634" i="27"/>
  <c r="AV2635" i="27"/>
  <c r="AV2636" i="27"/>
  <c r="AV2637" i="27"/>
  <c r="AV2638" i="27"/>
  <c r="AV2639" i="27"/>
  <c r="AV2640" i="27"/>
  <c r="AV2641" i="27"/>
  <c r="AV2642" i="27"/>
  <c r="AV2643" i="27"/>
  <c r="AV2644" i="27"/>
  <c r="AV2645" i="27"/>
  <c r="AV2646" i="27"/>
  <c r="AV2647" i="27"/>
  <c r="AV2648" i="27"/>
  <c r="AV2649" i="27"/>
  <c r="AV2650" i="27"/>
  <c r="AV2651" i="27"/>
  <c r="AV2652" i="27"/>
  <c r="AV2653" i="27"/>
  <c r="AV2654" i="27"/>
  <c r="AV2655" i="27"/>
  <c r="AV2656" i="27"/>
  <c r="AV2657" i="27"/>
  <c r="AV2658" i="27"/>
  <c r="AV2659" i="27"/>
  <c r="AV2660" i="27"/>
  <c r="AV2661" i="27"/>
  <c r="AV2662" i="27"/>
  <c r="AV2663" i="27"/>
  <c r="AV2664" i="27"/>
  <c r="AV2665" i="27"/>
  <c r="AV2666" i="27"/>
  <c r="AV2667" i="27"/>
  <c r="AV2668" i="27"/>
  <c r="AV2669" i="27"/>
  <c r="AV2670" i="27"/>
  <c r="AV2671" i="27"/>
  <c r="AV2672" i="27"/>
  <c r="AV2673" i="27"/>
  <c r="AV2674" i="27"/>
  <c r="AV2675" i="27"/>
  <c r="AV2676" i="27"/>
  <c r="AV2677" i="27"/>
  <c r="AV2678" i="27"/>
  <c r="AV2679" i="27"/>
  <c r="AV2680" i="27"/>
  <c r="AV2681" i="27"/>
  <c r="AV2682" i="27"/>
  <c r="AV2683" i="27"/>
  <c r="AV2684" i="27"/>
  <c r="AV2685" i="27"/>
  <c r="AV2686" i="27"/>
  <c r="AV2687" i="27"/>
  <c r="AV2688" i="27"/>
  <c r="AV2689" i="27"/>
  <c r="AV2690" i="27"/>
  <c r="AV2691" i="27"/>
  <c r="AV2692" i="27"/>
  <c r="AV2693" i="27"/>
  <c r="AV2694" i="27"/>
  <c r="AV2695" i="27"/>
  <c r="AV2696" i="27"/>
  <c r="AV2697" i="27"/>
  <c r="AV2698" i="27"/>
  <c r="AV2699" i="27"/>
  <c r="AV2700" i="27"/>
  <c r="AV2701" i="27"/>
  <c r="AV2702" i="27"/>
  <c r="AV2703" i="27"/>
  <c r="AV2704" i="27"/>
  <c r="AV2705" i="27"/>
  <c r="AV2706" i="27"/>
  <c r="AV2707" i="27"/>
  <c r="AV2708" i="27"/>
  <c r="AV2709" i="27"/>
  <c r="AV2710" i="27"/>
  <c r="AV2711" i="27"/>
  <c r="AV2712" i="27"/>
  <c r="AV2713" i="27"/>
  <c r="AV2714" i="27"/>
  <c r="AV2715" i="27"/>
  <c r="AV2716" i="27"/>
  <c r="AV2717" i="27"/>
  <c r="AV2718" i="27"/>
  <c r="AV2719" i="27"/>
  <c r="AV2720" i="27"/>
  <c r="AV2721" i="27"/>
  <c r="AV2722" i="27"/>
  <c r="AV2723" i="27"/>
  <c r="AV2724" i="27"/>
  <c r="AV2725" i="27"/>
  <c r="AV2726" i="27"/>
  <c r="AV2727" i="27"/>
  <c r="AV2728" i="27"/>
  <c r="AV2729" i="27"/>
  <c r="AV2730" i="27"/>
  <c r="AV2731" i="27"/>
  <c r="AV2732" i="27"/>
  <c r="AV2733" i="27"/>
  <c r="AV2734" i="27"/>
  <c r="AV2735" i="27"/>
  <c r="AV2736" i="27"/>
  <c r="AV2737" i="27"/>
  <c r="AV2738" i="27"/>
  <c r="AV2739" i="27"/>
  <c r="AV2740" i="27"/>
  <c r="AV2741" i="27"/>
  <c r="AV2742" i="27"/>
  <c r="AV2743" i="27"/>
  <c r="AV2744" i="27"/>
  <c r="AV2745" i="27"/>
  <c r="AV2746" i="27"/>
  <c r="AV2747" i="27"/>
  <c r="AV2748" i="27"/>
  <c r="AV2749" i="27"/>
  <c r="AV2750" i="27"/>
  <c r="AV2751" i="27"/>
  <c r="AV2752" i="27"/>
  <c r="AV2753" i="27"/>
  <c r="AV2754" i="27"/>
  <c r="AV2755" i="27"/>
  <c r="AV2756" i="27"/>
  <c r="AV2757" i="27"/>
  <c r="AV2758" i="27"/>
  <c r="AV2759" i="27"/>
  <c r="AV2760" i="27"/>
  <c r="AV2761" i="27"/>
  <c r="AV2762" i="27"/>
  <c r="AV2763" i="27"/>
  <c r="AV2764" i="27"/>
  <c r="AV2765" i="27"/>
  <c r="AV2766" i="27"/>
  <c r="AV2767" i="27"/>
  <c r="AV2768" i="27"/>
  <c r="AV2769" i="27"/>
  <c r="AV2770" i="27"/>
  <c r="AV2771" i="27"/>
  <c r="AV2772" i="27"/>
  <c r="AV2773" i="27"/>
  <c r="AV2774" i="27"/>
  <c r="AV2775" i="27"/>
  <c r="AV2776" i="27"/>
  <c r="AV2777" i="27"/>
  <c r="AV2778" i="27"/>
  <c r="AV2779" i="27"/>
  <c r="AV2780" i="27"/>
  <c r="AV2781" i="27"/>
  <c r="AV2782" i="27"/>
  <c r="AV2783" i="27"/>
  <c r="AV2784" i="27"/>
  <c r="AV2785" i="27"/>
  <c r="AV2786" i="27"/>
  <c r="AV2787" i="27"/>
  <c r="AV2788" i="27"/>
  <c r="AV2789" i="27"/>
  <c r="AV2790" i="27"/>
  <c r="AV2791" i="27"/>
  <c r="AV2792" i="27"/>
  <c r="AV2793" i="27"/>
  <c r="AV2794" i="27"/>
  <c r="AV2795" i="27"/>
  <c r="AV2796" i="27"/>
  <c r="AV2797" i="27"/>
  <c r="AV2798" i="27"/>
  <c r="AV2799" i="27"/>
  <c r="AV2800" i="27"/>
  <c r="AV2801" i="27"/>
  <c r="AV2802" i="27"/>
  <c r="AV2803" i="27"/>
  <c r="AV2804" i="27"/>
  <c r="AV2805" i="27"/>
  <c r="AV2806" i="27"/>
  <c r="AV2807" i="27"/>
  <c r="AV2808" i="27"/>
  <c r="AV2809" i="27"/>
  <c r="AV2810" i="27"/>
  <c r="AV2811" i="27"/>
  <c r="AV2812" i="27"/>
  <c r="AV2813" i="27"/>
  <c r="AV2814" i="27"/>
  <c r="AV2815" i="27"/>
  <c r="AV2816" i="27"/>
  <c r="AV2817" i="27"/>
  <c r="AV2818" i="27"/>
  <c r="AV2819" i="27"/>
  <c r="AV2820" i="27"/>
  <c r="AV2821" i="27"/>
  <c r="AV2822" i="27"/>
  <c r="AV2823" i="27"/>
  <c r="AV2824" i="27"/>
  <c r="AV2825" i="27"/>
  <c r="AV2826" i="27"/>
  <c r="AV2827" i="27"/>
  <c r="AV2828" i="27"/>
  <c r="AV2829" i="27"/>
  <c r="AV2830" i="27"/>
  <c r="AV2831" i="27"/>
  <c r="AV2832" i="27"/>
  <c r="AV2833" i="27"/>
  <c r="AV2834" i="27"/>
  <c r="AV2835" i="27"/>
  <c r="AV2836" i="27"/>
  <c r="AV2837" i="27"/>
  <c r="AV2838" i="27"/>
  <c r="AV2839" i="27"/>
  <c r="AV2840" i="27"/>
  <c r="AV2841" i="27"/>
  <c r="AV2842" i="27"/>
  <c r="AV2843" i="27"/>
  <c r="AV2844" i="27"/>
  <c r="AV2845" i="27"/>
  <c r="AV2846" i="27"/>
  <c r="AV2847" i="27"/>
  <c r="AV2848" i="27"/>
  <c r="AV2849" i="27"/>
  <c r="AV2850" i="27"/>
  <c r="AV2851" i="27"/>
  <c r="AV2852" i="27"/>
  <c r="AV2853" i="27"/>
  <c r="AV2854" i="27"/>
  <c r="AV2855" i="27"/>
  <c r="AV2856" i="27"/>
  <c r="AV2857" i="27"/>
  <c r="AV2858" i="27"/>
  <c r="AV2859" i="27"/>
  <c r="AV2860" i="27"/>
  <c r="AV2861" i="27"/>
  <c r="AV2862" i="27"/>
  <c r="AV2863" i="27"/>
  <c r="AV2864" i="27"/>
  <c r="AV2865" i="27"/>
  <c r="AV2866" i="27"/>
  <c r="AV2867" i="27"/>
  <c r="AV2868" i="27"/>
  <c r="AV2869" i="27"/>
  <c r="AV2870" i="27"/>
  <c r="AV2871" i="27"/>
  <c r="AV2872" i="27"/>
  <c r="AV2873" i="27"/>
  <c r="AV2874" i="27"/>
  <c r="AV2875" i="27"/>
  <c r="AV2876" i="27"/>
  <c r="AV2877" i="27"/>
  <c r="AV2878" i="27"/>
  <c r="AV2879" i="27"/>
  <c r="AV2880" i="27"/>
  <c r="AV2881" i="27"/>
  <c r="AV2882" i="27"/>
  <c r="AV2883" i="27"/>
  <c r="AV2884" i="27"/>
  <c r="AV2885" i="27"/>
  <c r="AV2886" i="27"/>
  <c r="AV2887" i="27"/>
  <c r="AV2888" i="27"/>
  <c r="AV2889" i="27"/>
  <c r="AV2890" i="27"/>
  <c r="AV2891" i="27"/>
  <c r="AV2892" i="27"/>
  <c r="AV2893" i="27"/>
  <c r="AV2894" i="27"/>
  <c r="AV2895" i="27"/>
  <c r="AV2896" i="27"/>
  <c r="AV2897" i="27"/>
  <c r="AV2898" i="27"/>
  <c r="AV2899" i="27"/>
  <c r="AV2900" i="27"/>
  <c r="AV2901" i="27"/>
  <c r="AV2902" i="27"/>
  <c r="AV2903" i="27"/>
  <c r="AV2904" i="27"/>
  <c r="AV2905" i="27"/>
  <c r="AV2906" i="27"/>
  <c r="AV2907" i="27"/>
  <c r="AV2908" i="27"/>
  <c r="AV2909" i="27"/>
  <c r="AV2910" i="27"/>
  <c r="AV2911" i="27"/>
  <c r="AV2912" i="27"/>
  <c r="AV2913" i="27"/>
  <c r="AV2914" i="27"/>
  <c r="AV2915" i="27"/>
  <c r="AV2916" i="27"/>
  <c r="AV2917" i="27"/>
  <c r="AV2918" i="27"/>
  <c r="AV2919" i="27"/>
  <c r="AV2920" i="27"/>
  <c r="AV2921" i="27"/>
  <c r="AV2922" i="27"/>
  <c r="AV2923" i="27"/>
  <c r="AV2924" i="27"/>
  <c r="AV2925" i="27"/>
  <c r="AV2926" i="27"/>
  <c r="AV2927" i="27"/>
  <c r="AV2928" i="27"/>
  <c r="AV2929" i="27"/>
  <c r="AV2930" i="27"/>
  <c r="AV2931" i="27"/>
  <c r="AV2932" i="27"/>
  <c r="AV2933" i="27"/>
  <c r="AV2934" i="27"/>
  <c r="AV2935" i="27"/>
  <c r="AV2936" i="27"/>
  <c r="AV2937" i="27"/>
  <c r="AV2938" i="27"/>
  <c r="AV2939" i="27"/>
  <c r="AV2940" i="27"/>
  <c r="AV2941" i="27"/>
  <c r="AV2942" i="27"/>
  <c r="AV2943" i="27"/>
  <c r="AV2944" i="27"/>
  <c r="AV2945" i="27"/>
  <c r="AV2946" i="27"/>
  <c r="AV2947" i="27"/>
  <c r="AV2948" i="27"/>
  <c r="AV2949" i="27"/>
  <c r="AU3" i="27"/>
  <c r="AL599" i="27" s="1"/>
  <c r="AU4" i="27"/>
  <c r="AL377" i="27" s="1"/>
  <c r="AU5" i="27"/>
  <c r="AU6" i="27"/>
  <c r="AU7" i="27"/>
  <c r="AU8" i="27"/>
  <c r="AU9" i="27"/>
  <c r="AU10" i="27"/>
  <c r="AU11" i="27"/>
  <c r="AU12" i="27"/>
  <c r="AU13" i="27"/>
  <c r="AU14" i="27"/>
  <c r="AU15" i="27"/>
  <c r="AU16" i="27"/>
  <c r="AU17" i="27"/>
  <c r="AU18" i="27"/>
  <c r="AU19" i="27"/>
  <c r="AU20" i="27"/>
  <c r="AU21" i="27"/>
  <c r="AU22" i="27"/>
  <c r="AU23" i="27"/>
  <c r="AU24" i="27"/>
  <c r="AU25" i="27"/>
  <c r="AU26" i="27"/>
  <c r="AU27" i="27"/>
  <c r="AU28" i="27"/>
  <c r="AU29" i="27"/>
  <c r="AU30" i="27"/>
  <c r="AU31" i="27"/>
  <c r="AU32" i="27"/>
  <c r="AU33" i="27"/>
  <c r="AU34" i="27"/>
  <c r="AU35" i="27"/>
  <c r="AU36" i="27"/>
  <c r="AU37" i="27"/>
  <c r="AU38" i="27"/>
  <c r="AU39" i="27"/>
  <c r="AU40" i="27"/>
  <c r="AU41" i="27"/>
  <c r="AU42" i="27"/>
  <c r="AU43" i="27"/>
  <c r="AU44" i="27"/>
  <c r="AU45" i="27"/>
  <c r="AU46" i="27"/>
  <c r="AU47" i="27"/>
  <c r="AU48" i="27"/>
  <c r="AU49" i="27"/>
  <c r="AU50" i="27"/>
  <c r="AU51" i="27"/>
  <c r="AU52" i="27"/>
  <c r="AU53" i="27"/>
  <c r="AU54" i="27"/>
  <c r="AU55" i="27"/>
  <c r="AU56" i="27"/>
  <c r="AU57" i="27"/>
  <c r="AU58" i="27"/>
  <c r="AU59" i="27"/>
  <c r="AU60" i="27"/>
  <c r="AU61" i="27"/>
  <c r="AU62" i="27"/>
  <c r="AU63" i="27"/>
  <c r="AU64" i="27"/>
  <c r="AU65" i="27"/>
  <c r="AU66" i="27"/>
  <c r="AU67" i="27"/>
  <c r="AU68" i="27"/>
  <c r="AU69" i="27"/>
  <c r="AU70" i="27"/>
  <c r="AU71" i="27"/>
  <c r="AU72" i="27"/>
  <c r="AU73" i="27"/>
  <c r="AU74" i="27"/>
  <c r="AU75" i="27"/>
  <c r="AU76" i="27"/>
  <c r="AU77" i="27"/>
  <c r="AU78" i="27"/>
  <c r="AU79" i="27"/>
  <c r="AU80" i="27"/>
  <c r="AU81" i="27"/>
  <c r="AU82" i="27"/>
  <c r="AU83" i="27"/>
  <c r="AU84" i="27"/>
  <c r="AU85" i="27"/>
  <c r="AU86" i="27"/>
  <c r="AU87" i="27"/>
  <c r="AU88" i="27"/>
  <c r="AU89" i="27"/>
  <c r="AU90" i="27"/>
  <c r="AU91" i="27"/>
  <c r="AU92" i="27"/>
  <c r="AU93" i="27"/>
  <c r="AU94" i="27"/>
  <c r="AU95" i="27"/>
  <c r="AU96" i="27"/>
  <c r="AU97" i="27"/>
  <c r="AU98" i="27"/>
  <c r="AU99" i="27"/>
  <c r="AU100" i="27"/>
  <c r="AU101" i="27"/>
  <c r="AU102" i="27"/>
  <c r="AU103" i="27"/>
  <c r="AU104" i="27"/>
  <c r="AU105" i="27"/>
  <c r="AU106" i="27"/>
  <c r="AU107" i="27"/>
  <c r="AU108" i="27"/>
  <c r="AU109" i="27"/>
  <c r="AU110" i="27"/>
  <c r="AU111" i="27"/>
  <c r="AU112" i="27"/>
  <c r="AU113" i="27"/>
  <c r="AU114" i="27"/>
  <c r="AU115" i="27"/>
  <c r="AU116" i="27"/>
  <c r="AU117" i="27"/>
  <c r="AU118" i="27"/>
  <c r="AU119" i="27"/>
  <c r="AU120" i="27"/>
  <c r="AU121" i="27"/>
  <c r="AU122" i="27"/>
  <c r="AU123" i="27"/>
  <c r="AU124" i="27"/>
  <c r="AU125" i="27"/>
  <c r="AU126" i="27"/>
  <c r="AU127" i="27"/>
  <c r="AU128" i="27"/>
  <c r="AU129" i="27"/>
  <c r="AU130" i="27"/>
  <c r="AU131" i="27"/>
  <c r="AU132" i="27"/>
  <c r="AU133" i="27"/>
  <c r="AU134" i="27"/>
  <c r="AU135" i="27"/>
  <c r="AU136" i="27"/>
  <c r="AU137" i="27"/>
  <c r="AU138" i="27"/>
  <c r="AU139" i="27"/>
  <c r="AU140" i="27"/>
  <c r="AU141" i="27"/>
  <c r="AU142" i="27"/>
  <c r="AU143" i="27"/>
  <c r="AU144" i="27"/>
  <c r="AU145" i="27"/>
  <c r="AU146" i="27"/>
  <c r="AU147" i="27"/>
  <c r="AU148" i="27"/>
  <c r="AU149" i="27"/>
  <c r="AU150" i="27"/>
  <c r="AU151" i="27"/>
  <c r="AU152" i="27"/>
  <c r="AU153" i="27"/>
  <c r="AU154" i="27"/>
  <c r="AU155" i="27"/>
  <c r="AU156" i="27"/>
  <c r="AU157" i="27"/>
  <c r="AU158" i="27"/>
  <c r="AU159" i="27"/>
  <c r="AU160" i="27"/>
  <c r="AU161" i="27"/>
  <c r="AU162" i="27"/>
  <c r="AU163" i="27"/>
  <c r="AU164" i="27"/>
  <c r="AU165" i="27"/>
  <c r="AU166" i="27"/>
  <c r="AU167" i="27"/>
  <c r="AU168" i="27"/>
  <c r="AU169" i="27"/>
  <c r="AU170" i="27"/>
  <c r="AU171" i="27"/>
  <c r="AU172" i="27"/>
  <c r="AU173" i="27"/>
  <c r="AU174" i="27"/>
  <c r="AU175" i="27"/>
  <c r="AU176" i="27"/>
  <c r="AU177" i="27"/>
  <c r="AU178" i="27"/>
  <c r="AU179" i="27"/>
  <c r="AU180" i="27"/>
  <c r="AU181" i="27"/>
  <c r="AU182" i="27"/>
  <c r="AU183" i="27"/>
  <c r="AU184" i="27"/>
  <c r="AU185" i="27"/>
  <c r="AU186" i="27"/>
  <c r="AU187" i="27"/>
  <c r="AU188" i="27"/>
  <c r="AU189" i="27"/>
  <c r="AU190" i="27"/>
  <c r="AU191" i="27"/>
  <c r="AU192" i="27"/>
  <c r="AU193" i="27"/>
  <c r="AU194" i="27"/>
  <c r="AU195" i="27"/>
  <c r="AU196" i="27"/>
  <c r="AU197" i="27"/>
  <c r="AU198" i="27"/>
  <c r="AU199" i="27"/>
  <c r="AU200" i="27"/>
  <c r="AU201" i="27"/>
  <c r="AU202" i="27"/>
  <c r="AU203" i="27"/>
  <c r="AU204" i="27"/>
  <c r="AU205" i="27"/>
  <c r="AU206" i="27"/>
  <c r="AU207" i="27"/>
  <c r="AU208" i="27"/>
  <c r="AU209" i="27"/>
  <c r="AU210" i="27"/>
  <c r="AU211" i="27"/>
  <c r="AU212" i="27"/>
  <c r="AU213" i="27"/>
  <c r="AU214" i="27"/>
  <c r="AU215" i="27"/>
  <c r="AU216" i="27"/>
  <c r="AU217" i="27"/>
  <c r="AU218" i="27"/>
  <c r="AU219" i="27"/>
  <c r="AU220" i="27"/>
  <c r="AU221" i="27"/>
  <c r="AU222" i="27"/>
  <c r="AU223" i="27"/>
  <c r="AU224" i="27"/>
  <c r="AU225" i="27"/>
  <c r="AU226" i="27"/>
  <c r="AU227" i="27"/>
  <c r="AU228" i="27"/>
  <c r="AU229" i="27"/>
  <c r="AU230" i="27"/>
  <c r="AU231" i="27"/>
  <c r="AU232" i="27"/>
  <c r="AU233" i="27"/>
  <c r="AU234" i="27"/>
  <c r="AU235" i="27"/>
  <c r="AU236" i="27"/>
  <c r="AU237" i="27"/>
  <c r="AU238" i="27"/>
  <c r="AU239" i="27"/>
  <c r="AU240" i="27"/>
  <c r="AU241" i="27"/>
  <c r="AU242" i="27"/>
  <c r="AU243" i="27"/>
  <c r="AU244" i="27"/>
  <c r="AU245" i="27"/>
  <c r="AU246" i="27"/>
  <c r="AU247" i="27"/>
  <c r="AU248" i="27"/>
  <c r="AU249" i="27"/>
  <c r="AU250" i="27"/>
  <c r="AU251" i="27"/>
  <c r="AU252" i="27"/>
  <c r="AU253" i="27"/>
  <c r="AU254" i="27"/>
  <c r="AU255" i="27"/>
  <c r="AU256" i="27"/>
  <c r="AU257" i="27"/>
  <c r="AU258" i="27"/>
  <c r="AU259" i="27"/>
  <c r="AU260" i="27"/>
  <c r="AU261" i="27"/>
  <c r="AU262" i="27"/>
  <c r="AU263" i="27"/>
  <c r="AU264" i="27"/>
  <c r="AU265" i="27"/>
  <c r="AU266" i="27"/>
  <c r="AU267" i="27"/>
  <c r="AU268" i="27"/>
  <c r="AU269" i="27"/>
  <c r="AU270" i="27"/>
  <c r="AU271" i="27"/>
  <c r="AU272" i="27"/>
  <c r="AU273" i="27"/>
  <c r="AU274" i="27"/>
  <c r="AU275" i="27"/>
  <c r="AU276" i="27"/>
  <c r="AU277" i="27"/>
  <c r="AU278" i="27"/>
  <c r="AU279" i="27"/>
  <c r="AU280" i="27"/>
  <c r="AU281" i="27"/>
  <c r="AU282" i="27"/>
  <c r="AU283" i="27"/>
  <c r="AU284" i="27"/>
  <c r="AU285" i="27"/>
  <c r="AU286" i="27"/>
  <c r="AU287" i="27"/>
  <c r="AU288" i="27"/>
  <c r="AU289" i="27"/>
  <c r="AU290" i="27"/>
  <c r="AU291" i="27"/>
  <c r="AU292" i="27"/>
  <c r="AU293" i="27"/>
  <c r="AU294" i="27"/>
  <c r="AU295" i="27"/>
  <c r="AU296" i="27"/>
  <c r="AU297" i="27"/>
  <c r="AU298" i="27"/>
  <c r="AU299" i="27"/>
  <c r="AU300" i="27"/>
  <c r="AU301" i="27"/>
  <c r="AU302" i="27"/>
  <c r="AU303" i="27"/>
  <c r="AU304" i="27"/>
  <c r="AU305" i="27"/>
  <c r="AU306" i="27"/>
  <c r="AU307" i="27"/>
  <c r="AU308" i="27"/>
  <c r="AU309" i="27"/>
  <c r="AU310" i="27"/>
  <c r="AU311" i="27"/>
  <c r="AU312" i="27"/>
  <c r="AU313" i="27"/>
  <c r="AU314" i="27"/>
  <c r="AU315" i="27"/>
  <c r="AU316" i="27"/>
  <c r="AU317" i="27"/>
  <c r="AU318" i="27"/>
  <c r="AU319" i="27"/>
  <c r="AU320" i="27"/>
  <c r="AU321" i="27"/>
  <c r="AU322" i="27"/>
  <c r="AU323" i="27"/>
  <c r="AU324" i="27"/>
  <c r="AU325" i="27"/>
  <c r="AU326" i="27"/>
  <c r="AU327" i="27"/>
  <c r="AU328" i="27"/>
  <c r="AU329" i="27"/>
  <c r="AU330" i="27"/>
  <c r="AU331" i="27"/>
  <c r="AU332" i="27"/>
  <c r="AU333" i="27"/>
  <c r="AU334" i="27"/>
  <c r="AU335" i="27"/>
  <c r="AU336" i="27"/>
  <c r="AU337" i="27"/>
  <c r="AU338" i="27"/>
  <c r="AU339" i="27"/>
  <c r="AU340" i="27"/>
  <c r="AU341" i="27"/>
  <c r="AU342" i="27"/>
  <c r="AU343" i="27"/>
  <c r="AU344" i="27"/>
  <c r="AU345" i="27"/>
  <c r="AU346" i="27"/>
  <c r="AU347" i="27"/>
  <c r="AU348" i="27"/>
  <c r="AU349" i="27"/>
  <c r="AU350" i="27"/>
  <c r="AU351" i="27"/>
  <c r="AU352" i="27"/>
  <c r="AU353" i="27"/>
  <c r="AU354" i="27"/>
  <c r="AU355" i="27"/>
  <c r="AU356" i="27"/>
  <c r="AU357" i="27"/>
  <c r="AU358" i="27"/>
  <c r="AU359" i="27"/>
  <c r="AU360" i="27"/>
  <c r="AU361" i="27"/>
  <c r="AU362" i="27"/>
  <c r="AU363" i="27"/>
  <c r="AU364" i="27"/>
  <c r="AU365" i="27"/>
  <c r="AU366" i="27"/>
  <c r="AU367" i="27"/>
  <c r="AU368" i="27"/>
  <c r="AU369" i="27"/>
  <c r="AU370" i="27"/>
  <c r="AU371" i="27"/>
  <c r="AU372" i="27"/>
  <c r="AU373" i="27"/>
  <c r="AU374" i="27"/>
  <c r="AU375" i="27"/>
  <c r="AU376" i="27"/>
  <c r="AU377" i="27"/>
  <c r="AU378" i="27"/>
  <c r="AU379" i="27"/>
  <c r="AU380" i="27"/>
  <c r="AU381" i="27"/>
  <c r="AU382" i="27"/>
  <c r="AU383" i="27"/>
  <c r="AU384" i="27"/>
  <c r="AU385" i="27"/>
  <c r="AU386" i="27"/>
  <c r="AU387" i="27"/>
  <c r="AU388" i="27"/>
  <c r="AU389" i="27"/>
  <c r="AU390" i="27"/>
  <c r="AU391" i="27"/>
  <c r="AU392" i="27"/>
  <c r="AU393" i="27"/>
  <c r="AU394" i="27"/>
  <c r="AU395" i="27"/>
  <c r="AU396" i="27"/>
  <c r="AU397" i="27"/>
  <c r="AU398" i="27"/>
  <c r="AU399" i="27"/>
  <c r="AU400" i="27"/>
  <c r="AU401" i="27"/>
  <c r="AU402" i="27"/>
  <c r="AU403" i="27"/>
  <c r="AU404" i="27"/>
  <c r="AU405" i="27"/>
  <c r="AU406" i="27"/>
  <c r="AU407" i="27"/>
  <c r="AU408" i="27"/>
  <c r="AU409" i="27"/>
  <c r="AU410" i="27"/>
  <c r="AU411" i="27"/>
  <c r="AU412" i="27"/>
  <c r="AU413" i="27"/>
  <c r="AU414" i="27"/>
  <c r="AU415" i="27"/>
  <c r="AU416" i="27"/>
  <c r="AU417" i="27"/>
  <c r="AU418" i="27"/>
  <c r="AU419" i="27"/>
  <c r="AU420" i="27"/>
  <c r="AU421" i="27"/>
  <c r="AU422" i="27"/>
  <c r="AU423" i="27"/>
  <c r="AU424" i="27"/>
  <c r="AU425" i="27"/>
  <c r="AU426" i="27"/>
  <c r="AU427" i="27"/>
  <c r="AU428" i="27"/>
  <c r="AU429" i="27"/>
  <c r="AU430" i="27"/>
  <c r="AU431" i="27"/>
  <c r="AU432" i="27"/>
  <c r="AU433" i="27"/>
  <c r="AU434" i="27"/>
  <c r="AU435" i="27"/>
  <c r="AU436" i="27"/>
  <c r="AU437" i="27"/>
  <c r="AU438" i="27"/>
  <c r="AU439" i="27"/>
  <c r="AU440" i="27"/>
  <c r="AU441" i="27"/>
  <c r="AU442" i="27"/>
  <c r="AU443" i="27"/>
  <c r="AU444" i="27"/>
  <c r="AU445" i="27"/>
  <c r="AU446" i="27"/>
  <c r="AU447" i="27"/>
  <c r="AU448" i="27"/>
  <c r="AU449" i="27"/>
  <c r="AU450" i="27"/>
  <c r="AU451" i="27"/>
  <c r="AU452" i="27"/>
  <c r="AU453" i="27"/>
  <c r="AU454" i="27"/>
  <c r="AU455" i="27"/>
  <c r="AU456" i="27"/>
  <c r="AU457" i="27"/>
  <c r="AU458" i="27"/>
  <c r="AU459" i="27"/>
  <c r="AU460" i="27"/>
  <c r="AU461" i="27"/>
  <c r="AU462" i="27"/>
  <c r="AU463" i="27"/>
  <c r="AU464" i="27"/>
  <c r="AU465" i="27"/>
  <c r="AU466" i="27"/>
  <c r="AU467" i="27"/>
  <c r="AU468" i="27"/>
  <c r="AU469" i="27"/>
  <c r="AU470" i="27"/>
  <c r="AU471" i="27"/>
  <c r="AU472" i="27"/>
  <c r="AU473" i="27"/>
  <c r="AU474" i="27"/>
  <c r="AU475" i="27"/>
  <c r="AU476" i="27"/>
  <c r="AU477" i="27"/>
  <c r="AU478" i="27"/>
  <c r="AU479" i="27"/>
  <c r="AU480" i="27"/>
  <c r="AU481" i="27"/>
  <c r="AU482" i="27"/>
  <c r="AU483" i="27"/>
  <c r="AU484" i="27"/>
  <c r="AU485" i="27"/>
  <c r="AU486" i="27"/>
  <c r="AU487" i="27"/>
  <c r="AU488" i="27"/>
  <c r="AU489" i="27"/>
  <c r="AU490" i="27"/>
  <c r="AU491" i="27"/>
  <c r="AU492" i="27"/>
  <c r="AU493" i="27"/>
  <c r="AU494" i="27"/>
  <c r="AU495" i="27"/>
  <c r="AU496" i="27"/>
  <c r="AU497" i="27"/>
  <c r="AU498" i="27"/>
  <c r="AU499" i="27"/>
  <c r="AU500" i="27"/>
  <c r="AU501" i="27"/>
  <c r="AU502" i="27"/>
  <c r="AU503" i="27"/>
  <c r="AU504" i="27"/>
  <c r="AU505" i="27"/>
  <c r="AU506" i="27"/>
  <c r="AU507" i="27"/>
  <c r="AU508" i="27"/>
  <c r="AU509" i="27"/>
  <c r="AU510" i="27"/>
  <c r="AU511" i="27"/>
  <c r="AU512" i="27"/>
  <c r="AU513" i="27"/>
  <c r="AU514" i="27"/>
  <c r="AU515" i="27"/>
  <c r="AU516" i="27"/>
  <c r="AU517" i="27"/>
  <c r="AU518" i="27"/>
  <c r="AU519" i="27"/>
  <c r="AU520" i="27"/>
  <c r="AU521" i="27"/>
  <c r="AU522" i="27"/>
  <c r="AU523" i="27"/>
  <c r="AU524" i="27"/>
  <c r="AU525" i="27"/>
  <c r="AU526" i="27"/>
  <c r="AU527" i="27"/>
  <c r="AU528" i="27"/>
  <c r="AU529" i="27"/>
  <c r="AU530" i="27"/>
  <c r="AU531" i="27"/>
  <c r="AU532" i="27"/>
  <c r="AU533" i="27"/>
  <c r="AU534" i="27"/>
  <c r="AU535" i="27"/>
  <c r="AU536" i="27"/>
  <c r="AU537" i="27"/>
  <c r="AU538" i="27"/>
  <c r="AU539" i="27"/>
  <c r="AU540" i="27"/>
  <c r="AU541" i="27"/>
  <c r="AU542" i="27"/>
  <c r="AU543" i="27"/>
  <c r="AU544" i="27"/>
  <c r="AU545" i="27"/>
  <c r="AU546" i="27"/>
  <c r="AU547" i="27"/>
  <c r="AU548" i="27"/>
  <c r="AU549" i="27"/>
  <c r="AU550" i="27"/>
  <c r="AU551" i="27"/>
  <c r="AU552" i="27"/>
  <c r="AU553" i="27"/>
  <c r="AU554" i="27"/>
  <c r="AU555" i="27"/>
  <c r="AU556" i="27"/>
  <c r="AU557" i="27"/>
  <c r="AU558" i="27"/>
  <c r="AU559" i="27"/>
  <c r="AU560" i="27"/>
  <c r="AU561" i="27"/>
  <c r="AU562" i="27"/>
  <c r="AU563" i="27"/>
  <c r="AU564" i="27"/>
  <c r="AU565" i="27"/>
  <c r="AU566" i="27"/>
  <c r="AU567" i="27"/>
  <c r="AU568" i="27"/>
  <c r="AU569" i="27"/>
  <c r="AU570" i="27"/>
  <c r="AU571" i="27"/>
  <c r="AU572" i="27"/>
  <c r="AU573" i="27"/>
  <c r="AU574" i="27"/>
  <c r="AU575" i="27"/>
  <c r="AU576" i="27"/>
  <c r="AU577" i="27"/>
  <c r="AU578" i="27"/>
  <c r="AU579" i="27"/>
  <c r="AU580" i="27"/>
  <c r="AU581" i="27"/>
  <c r="AU582" i="27"/>
  <c r="AU583" i="27"/>
  <c r="AU584" i="27"/>
  <c r="AU585" i="27"/>
  <c r="AU586" i="27"/>
  <c r="AU587" i="27"/>
  <c r="AU588" i="27"/>
  <c r="AU589" i="27"/>
  <c r="AU590" i="27"/>
  <c r="AU591" i="27"/>
  <c r="AU592" i="27"/>
  <c r="AU593" i="27"/>
  <c r="AU594" i="27"/>
  <c r="AU595" i="27"/>
  <c r="AU596" i="27"/>
  <c r="AU597" i="27"/>
  <c r="AU598" i="27"/>
  <c r="AU599" i="27"/>
  <c r="AU600" i="27"/>
  <c r="AU601" i="27"/>
  <c r="AU602" i="27"/>
  <c r="AU603" i="27"/>
  <c r="AU604" i="27"/>
  <c r="AU605" i="27"/>
  <c r="AU606" i="27"/>
  <c r="AU607" i="27"/>
  <c r="AU608" i="27"/>
  <c r="AU609" i="27"/>
  <c r="AU610" i="27"/>
  <c r="AU611" i="27"/>
  <c r="AU612" i="27"/>
  <c r="AU613" i="27"/>
  <c r="AU614" i="27"/>
  <c r="AU615" i="27"/>
  <c r="AU616" i="27"/>
  <c r="AU617" i="27"/>
  <c r="AU618" i="27"/>
  <c r="AU619" i="27"/>
  <c r="AU620" i="27"/>
  <c r="AU621" i="27"/>
  <c r="AU622" i="27"/>
  <c r="AU623" i="27"/>
  <c r="AU624" i="27"/>
  <c r="AU625" i="27"/>
  <c r="AU626" i="27"/>
  <c r="AU627" i="27"/>
  <c r="AU628" i="27"/>
  <c r="AU629" i="27"/>
  <c r="AU630" i="27"/>
  <c r="AU631" i="27"/>
  <c r="AU632" i="27"/>
  <c r="AU633" i="27"/>
  <c r="AU634" i="27"/>
  <c r="AU635" i="27"/>
  <c r="AU636" i="27"/>
  <c r="AU637" i="27"/>
  <c r="AU638" i="27"/>
  <c r="AU639" i="27"/>
  <c r="AU640" i="27"/>
  <c r="AU641" i="27"/>
  <c r="AU642" i="27"/>
  <c r="AU643" i="27"/>
  <c r="AU644" i="27"/>
  <c r="AU645" i="27"/>
  <c r="AU646" i="27"/>
  <c r="AU647" i="27"/>
  <c r="AU648" i="27"/>
  <c r="AU649" i="27"/>
  <c r="AU650" i="27"/>
  <c r="AU651" i="27"/>
  <c r="AU652" i="27"/>
  <c r="AU653" i="27"/>
  <c r="AU654" i="27"/>
  <c r="AU655" i="27"/>
  <c r="AU656" i="27"/>
  <c r="AU657" i="27"/>
  <c r="AU658" i="27"/>
  <c r="AU659" i="27"/>
  <c r="AU660" i="27"/>
  <c r="AU661" i="27"/>
  <c r="AU662" i="27"/>
  <c r="AU663" i="27"/>
  <c r="AU664" i="27"/>
  <c r="AU665" i="27"/>
  <c r="AU666" i="27"/>
  <c r="AU667" i="27"/>
  <c r="AU668" i="27"/>
  <c r="AU669" i="27"/>
  <c r="AU670" i="27"/>
  <c r="AU671" i="27"/>
  <c r="AU672" i="27"/>
  <c r="AU673" i="27"/>
  <c r="AU674" i="27"/>
  <c r="AU675" i="27"/>
  <c r="AU676" i="27"/>
  <c r="AU677" i="27"/>
  <c r="AU678" i="27"/>
  <c r="AU679" i="27"/>
  <c r="AU680" i="27"/>
  <c r="AU681" i="27"/>
  <c r="AU682" i="27"/>
  <c r="AU683" i="27"/>
  <c r="AU684" i="27"/>
  <c r="AU685" i="27"/>
  <c r="AU686" i="27"/>
  <c r="AU687" i="27"/>
  <c r="AU688" i="27"/>
  <c r="AU689" i="27"/>
  <c r="AU690" i="27"/>
  <c r="AU691" i="27"/>
  <c r="AU692" i="27"/>
  <c r="AU693" i="27"/>
  <c r="AU694" i="27"/>
  <c r="AU695" i="27"/>
  <c r="AU696" i="27"/>
  <c r="AU697" i="27"/>
  <c r="AU698" i="27"/>
  <c r="AU699" i="27"/>
  <c r="AU700" i="27"/>
  <c r="AU701" i="27"/>
  <c r="AU702" i="27"/>
  <c r="AU703" i="27"/>
  <c r="AU704" i="27"/>
  <c r="AU705" i="27"/>
  <c r="AU706" i="27"/>
  <c r="AU707" i="27"/>
  <c r="AU708" i="27"/>
  <c r="AU709" i="27"/>
  <c r="AU710" i="27"/>
  <c r="AU711" i="27"/>
  <c r="AU712" i="27"/>
  <c r="AU713" i="27"/>
  <c r="AU714" i="27"/>
  <c r="AU715" i="27"/>
  <c r="AU716" i="27"/>
  <c r="AU717" i="27"/>
  <c r="AU718" i="27"/>
  <c r="AU719" i="27"/>
  <c r="AU720" i="27"/>
  <c r="AU721" i="27"/>
  <c r="AU722" i="27"/>
  <c r="AU723" i="27"/>
  <c r="AU724" i="27"/>
  <c r="AU725" i="27"/>
  <c r="AU726" i="27"/>
  <c r="AU727" i="27"/>
  <c r="AU728" i="27"/>
  <c r="AU729" i="27"/>
  <c r="AU730" i="27"/>
  <c r="AU731" i="27"/>
  <c r="AU732" i="27"/>
  <c r="AU733" i="27"/>
  <c r="AU734" i="27"/>
  <c r="AU735" i="27"/>
  <c r="AU736" i="27"/>
  <c r="AU737" i="27"/>
  <c r="AU738" i="27"/>
  <c r="AU739" i="27"/>
  <c r="AU740" i="27"/>
  <c r="AU741" i="27"/>
  <c r="AU742" i="27"/>
  <c r="AU743" i="27"/>
  <c r="AU744" i="27"/>
  <c r="AU745" i="27"/>
  <c r="AU746" i="27"/>
  <c r="AU747" i="27"/>
  <c r="AU748" i="27"/>
  <c r="AU749" i="27"/>
  <c r="AU750" i="27"/>
  <c r="AU751" i="27"/>
  <c r="AU752" i="27"/>
  <c r="AU753" i="27"/>
  <c r="AU754" i="27"/>
  <c r="AU755" i="27"/>
  <c r="AU756" i="27"/>
  <c r="AU757" i="27"/>
  <c r="AU758" i="27"/>
  <c r="AU759" i="27"/>
  <c r="AU760" i="27"/>
  <c r="AU761" i="27"/>
  <c r="AU762" i="27"/>
  <c r="AU763" i="27"/>
  <c r="AU764" i="27"/>
  <c r="AU765" i="27"/>
  <c r="AU766" i="27"/>
  <c r="AU767" i="27"/>
  <c r="AU768" i="27"/>
  <c r="AU769" i="27"/>
  <c r="AU770" i="27"/>
  <c r="AU771" i="27"/>
  <c r="AU772" i="27"/>
  <c r="AU773" i="27"/>
  <c r="AU774" i="27"/>
  <c r="AU775" i="27"/>
  <c r="AU776" i="27"/>
  <c r="AU777" i="27"/>
  <c r="AU778" i="27"/>
  <c r="AU779" i="27"/>
  <c r="AU780" i="27"/>
  <c r="AU781" i="27"/>
  <c r="AU782" i="27"/>
  <c r="AU783" i="27"/>
  <c r="AU784" i="27"/>
  <c r="AU785" i="27"/>
  <c r="AU786" i="27"/>
  <c r="AU787" i="27"/>
  <c r="AU788" i="27"/>
  <c r="AU789" i="27"/>
  <c r="AU790" i="27"/>
  <c r="AU791" i="27"/>
  <c r="AU792" i="27"/>
  <c r="AU793" i="27"/>
  <c r="AU794" i="27"/>
  <c r="AU795" i="27"/>
  <c r="AU796" i="27"/>
  <c r="AU797" i="27"/>
  <c r="AU798" i="27"/>
  <c r="AU799" i="27"/>
  <c r="AU800" i="27"/>
  <c r="AU801" i="27"/>
  <c r="AU802" i="27"/>
  <c r="AU803" i="27"/>
  <c r="AU804" i="27"/>
  <c r="AU805" i="27"/>
  <c r="AU806" i="27"/>
  <c r="AU807" i="27"/>
  <c r="AU808" i="27"/>
  <c r="AU809" i="27"/>
  <c r="AU810" i="27"/>
  <c r="AU811" i="27"/>
  <c r="AU812" i="27"/>
  <c r="AU813" i="27"/>
  <c r="AU814" i="27"/>
  <c r="AU815" i="27"/>
  <c r="AU816" i="27"/>
  <c r="AU817" i="27"/>
  <c r="AU818" i="27"/>
  <c r="AU819" i="27"/>
  <c r="AU820" i="27"/>
  <c r="AU821" i="27"/>
  <c r="AU822" i="27"/>
  <c r="AU823" i="27"/>
  <c r="AU824" i="27"/>
  <c r="AU825" i="27"/>
  <c r="AU826" i="27"/>
  <c r="AU827" i="27"/>
  <c r="AU828" i="27"/>
  <c r="AU829" i="27"/>
  <c r="AU830" i="27"/>
  <c r="AU831" i="27"/>
  <c r="AU832" i="27"/>
  <c r="AU833" i="27"/>
  <c r="AU834" i="27"/>
  <c r="AU835" i="27"/>
  <c r="AU836" i="27"/>
  <c r="AU837" i="27"/>
  <c r="AU838" i="27"/>
  <c r="AU839" i="27"/>
  <c r="AU840" i="27"/>
  <c r="AU841" i="27"/>
  <c r="AU842" i="27"/>
  <c r="AU843" i="27"/>
  <c r="AU844" i="27"/>
  <c r="AU845" i="27"/>
  <c r="AU846" i="27"/>
  <c r="AU847" i="27"/>
  <c r="AU848" i="27"/>
  <c r="AU849" i="27"/>
  <c r="AU850" i="27"/>
  <c r="AU851" i="27"/>
  <c r="AU852" i="27"/>
  <c r="AU853" i="27"/>
  <c r="AU854" i="27"/>
  <c r="AU855" i="27"/>
  <c r="AU856" i="27"/>
  <c r="AU857" i="27"/>
  <c r="AU858" i="27"/>
  <c r="AU859" i="27"/>
  <c r="AU860" i="27"/>
  <c r="AU861" i="27"/>
  <c r="AU862" i="27"/>
  <c r="AU863" i="27"/>
  <c r="AU864" i="27"/>
  <c r="AU865" i="27"/>
  <c r="AU866" i="27"/>
  <c r="AU867" i="27"/>
  <c r="AU868" i="27"/>
  <c r="AU869" i="27"/>
  <c r="AU870" i="27"/>
  <c r="AU871" i="27"/>
  <c r="AU872" i="27"/>
  <c r="AU873" i="27"/>
  <c r="AU874" i="27"/>
  <c r="AU875" i="27"/>
  <c r="AU876" i="27"/>
  <c r="AU877" i="27"/>
  <c r="AU878" i="27"/>
  <c r="AU879" i="27"/>
  <c r="AU880" i="27"/>
  <c r="AU881" i="27"/>
  <c r="AU882" i="27"/>
  <c r="AU883" i="27"/>
  <c r="AU884" i="27"/>
  <c r="AU885" i="27"/>
  <c r="AU886" i="27"/>
  <c r="AU887" i="27"/>
  <c r="AU888" i="27"/>
  <c r="AU889" i="27"/>
  <c r="AU890" i="27"/>
  <c r="AU891" i="27"/>
  <c r="AU892" i="27"/>
  <c r="AU893" i="27"/>
  <c r="AU894" i="27"/>
  <c r="AU895" i="27"/>
  <c r="AU896" i="27"/>
  <c r="AU897" i="27"/>
  <c r="AU898" i="27"/>
  <c r="AU899" i="27"/>
  <c r="AU900" i="27"/>
  <c r="AU901" i="27"/>
  <c r="AU902" i="27"/>
  <c r="AU903" i="27"/>
  <c r="AU904" i="27"/>
  <c r="AU905" i="27"/>
  <c r="AU906" i="27"/>
  <c r="AU907" i="27"/>
  <c r="AU908" i="27"/>
  <c r="AU909" i="27"/>
  <c r="AU910" i="27"/>
  <c r="AU911" i="27"/>
  <c r="AU912" i="27"/>
  <c r="AU913" i="27"/>
  <c r="AU914" i="27"/>
  <c r="AU915" i="27"/>
  <c r="AU916" i="27"/>
  <c r="AU917" i="27"/>
  <c r="AU918" i="27"/>
  <c r="AU919" i="27"/>
  <c r="AU920" i="27"/>
  <c r="AU921" i="27"/>
  <c r="AU922" i="27"/>
  <c r="AU923" i="27"/>
  <c r="AU924" i="27"/>
  <c r="AU925" i="27"/>
  <c r="AU926" i="27"/>
  <c r="AU927" i="27"/>
  <c r="AU928" i="27"/>
  <c r="AU929" i="27"/>
  <c r="AU930" i="27"/>
  <c r="AU931" i="27"/>
  <c r="AU932" i="27"/>
  <c r="AU933" i="27"/>
  <c r="AU934" i="27"/>
  <c r="AU935" i="27"/>
  <c r="AU936" i="27"/>
  <c r="AU937" i="27"/>
  <c r="AU938" i="27"/>
  <c r="AU939" i="27"/>
  <c r="AU940" i="27"/>
  <c r="AU941" i="27"/>
  <c r="AU942" i="27"/>
  <c r="AU943" i="27"/>
  <c r="AU944" i="27"/>
  <c r="AU945" i="27"/>
  <c r="AU946" i="27"/>
  <c r="AU947" i="27"/>
  <c r="AU948" i="27"/>
  <c r="AU949" i="27"/>
  <c r="AU950" i="27"/>
  <c r="AU951" i="27"/>
  <c r="AU952" i="27"/>
  <c r="AU953" i="27"/>
  <c r="AU954" i="27"/>
  <c r="AU955" i="27"/>
  <c r="AU956" i="27"/>
  <c r="AU957" i="27"/>
  <c r="AU958" i="27"/>
  <c r="AU959" i="27"/>
  <c r="AU960" i="27"/>
  <c r="AU961" i="27"/>
  <c r="AU962" i="27"/>
  <c r="AU963" i="27"/>
  <c r="AU964" i="27"/>
  <c r="AU965" i="27"/>
  <c r="AU966" i="27"/>
  <c r="AU967" i="27"/>
  <c r="AU968" i="27"/>
  <c r="AU969" i="27"/>
  <c r="AU970" i="27"/>
  <c r="AU971" i="27"/>
  <c r="AU972" i="27"/>
  <c r="AU973" i="27"/>
  <c r="AU974" i="27"/>
  <c r="AU975" i="27"/>
  <c r="AU976" i="27"/>
  <c r="AU977" i="27"/>
  <c r="AU978" i="27"/>
  <c r="AU979" i="27"/>
  <c r="AU980" i="27"/>
  <c r="AU981" i="27"/>
  <c r="AU982" i="27"/>
  <c r="AU983" i="27"/>
  <c r="AU984" i="27"/>
  <c r="AU985" i="27"/>
  <c r="AU986" i="27"/>
  <c r="AU987" i="27"/>
  <c r="AU988" i="27"/>
  <c r="AU989" i="27"/>
  <c r="AU990" i="27"/>
  <c r="AU991" i="27"/>
  <c r="AU992" i="27"/>
  <c r="AU993" i="27"/>
  <c r="AU994" i="27"/>
  <c r="AU995" i="27"/>
  <c r="AU996" i="27"/>
  <c r="AU997" i="27"/>
  <c r="AU998" i="27"/>
  <c r="AU999" i="27"/>
  <c r="AU1000" i="27"/>
  <c r="AU1001" i="27"/>
  <c r="AU1002" i="27"/>
  <c r="AU1003" i="27"/>
  <c r="AU1004" i="27"/>
  <c r="AU1005" i="27"/>
  <c r="AU1006" i="27"/>
  <c r="AU1007" i="27"/>
  <c r="AU1008" i="27"/>
  <c r="AU1009" i="27"/>
  <c r="AU1010" i="27"/>
  <c r="AU1011" i="27"/>
  <c r="AU1012" i="27"/>
  <c r="AU1013" i="27"/>
  <c r="AU1014" i="27"/>
  <c r="AU1015" i="27"/>
  <c r="AU1016" i="27"/>
  <c r="AU1017" i="27"/>
  <c r="AU1018" i="27"/>
  <c r="AU1019" i="27"/>
  <c r="AU1020" i="27"/>
  <c r="AU1021" i="27"/>
  <c r="AU1022" i="27"/>
  <c r="AU1023" i="27"/>
  <c r="AU1024" i="27"/>
  <c r="AU1025" i="27"/>
  <c r="AU1026" i="27"/>
  <c r="AU1027" i="27"/>
  <c r="AU1028" i="27"/>
  <c r="AU1029" i="27"/>
  <c r="AU1030" i="27"/>
  <c r="AU1031" i="27"/>
  <c r="AU1032" i="27"/>
  <c r="AU1033" i="27"/>
  <c r="AU1034" i="27"/>
  <c r="AU1035" i="27"/>
  <c r="AU1036" i="27"/>
  <c r="AU1037" i="27"/>
  <c r="AU1038" i="27"/>
  <c r="AU1039" i="27"/>
  <c r="AU1040" i="27"/>
  <c r="AU1041" i="27"/>
  <c r="AU1042" i="27"/>
  <c r="AU1043" i="27"/>
  <c r="AU1044" i="27"/>
  <c r="AU1045" i="27"/>
  <c r="AU1046" i="27"/>
  <c r="AU1047" i="27"/>
  <c r="AU1048" i="27"/>
  <c r="AU1049" i="27"/>
  <c r="AU1050" i="27"/>
  <c r="AU1051" i="27"/>
  <c r="AU1052" i="27"/>
  <c r="AU1053" i="27"/>
  <c r="AU1054" i="27"/>
  <c r="AU1055" i="27"/>
  <c r="AU1056" i="27"/>
  <c r="AU1057" i="27"/>
  <c r="AU1058" i="27"/>
  <c r="AU1059" i="27"/>
  <c r="AU1060" i="27"/>
  <c r="AU1061" i="27"/>
  <c r="AU1062" i="27"/>
  <c r="AU1063" i="27"/>
  <c r="AU1064" i="27"/>
  <c r="AU1065" i="27"/>
  <c r="AU1066" i="27"/>
  <c r="AU1067" i="27"/>
  <c r="AU1068" i="27"/>
  <c r="AU1069" i="27"/>
  <c r="AU1070" i="27"/>
  <c r="AU1071" i="27"/>
  <c r="AU1072" i="27"/>
  <c r="AU1073" i="27"/>
  <c r="AU1074" i="27"/>
  <c r="AU1075" i="27"/>
  <c r="AU1076" i="27"/>
  <c r="AU1077" i="27"/>
  <c r="AU1078" i="27"/>
  <c r="AU1079" i="27"/>
  <c r="AU1080" i="27"/>
  <c r="AU1081" i="27"/>
  <c r="AU1082" i="27"/>
  <c r="AU1083" i="27"/>
  <c r="AU1084" i="27"/>
  <c r="AU1085" i="27"/>
  <c r="AU1086" i="27"/>
  <c r="AU1087" i="27"/>
  <c r="AU1088" i="27"/>
  <c r="AU1089" i="27"/>
  <c r="AU1090" i="27"/>
  <c r="AU1091" i="27"/>
  <c r="AU1092" i="27"/>
  <c r="AU1093" i="27"/>
  <c r="AU1094" i="27"/>
  <c r="AU1095" i="27"/>
  <c r="AU1096" i="27"/>
  <c r="AU1097" i="27"/>
  <c r="AU1098" i="27"/>
  <c r="AU1099" i="27"/>
  <c r="AU1100" i="27"/>
  <c r="AU1101" i="27"/>
  <c r="AU1102" i="27"/>
  <c r="AU1103" i="27"/>
  <c r="AU1104" i="27"/>
  <c r="AU1105" i="27"/>
  <c r="AU1106" i="27"/>
  <c r="AU1107" i="27"/>
  <c r="AU1108" i="27"/>
  <c r="AU1109" i="27"/>
  <c r="AU1110" i="27"/>
  <c r="AU1111" i="27"/>
  <c r="AU1112" i="27"/>
  <c r="AU1113" i="27"/>
  <c r="AU1114" i="27"/>
  <c r="AU1115" i="27"/>
  <c r="AU1116" i="27"/>
  <c r="AU1117" i="27"/>
  <c r="AU1118" i="27"/>
  <c r="AU1119" i="27"/>
  <c r="AU1120" i="27"/>
  <c r="AU1121" i="27"/>
  <c r="AU1122" i="27"/>
  <c r="AU1123" i="27"/>
  <c r="AU1124" i="27"/>
  <c r="AU1125" i="27"/>
  <c r="AU1126" i="27"/>
  <c r="AU1127" i="27"/>
  <c r="AU1128" i="27"/>
  <c r="AU1129" i="27"/>
  <c r="AU1130" i="27"/>
  <c r="AU1131" i="27"/>
  <c r="AU1132" i="27"/>
  <c r="AU1133" i="27"/>
  <c r="AU1134" i="27"/>
  <c r="AU1135" i="27"/>
  <c r="AU1136" i="27"/>
  <c r="AU1137" i="27"/>
  <c r="AU1138" i="27"/>
  <c r="AU1139" i="27"/>
  <c r="AU1140" i="27"/>
  <c r="AU1141" i="27"/>
  <c r="AU1142" i="27"/>
  <c r="AU1143" i="27"/>
  <c r="AU1144" i="27"/>
  <c r="AU1145" i="27"/>
  <c r="AU1146" i="27"/>
  <c r="AU1147" i="27"/>
  <c r="AU1148" i="27"/>
  <c r="AU1149" i="27"/>
  <c r="AU1150" i="27"/>
  <c r="AU1151" i="27"/>
  <c r="AU1152" i="27"/>
  <c r="AU1153" i="27"/>
  <c r="AU1154" i="27"/>
  <c r="AU1155" i="27"/>
  <c r="AU1156" i="27"/>
  <c r="AU1157" i="27"/>
  <c r="AU1158" i="27"/>
  <c r="AU1159" i="27"/>
  <c r="AU1160" i="27"/>
  <c r="AU1161" i="27"/>
  <c r="AU1162" i="27"/>
  <c r="AU1163" i="27"/>
  <c r="AU1164" i="27"/>
  <c r="AU1165" i="27"/>
  <c r="AU1166" i="27"/>
  <c r="AU1167" i="27"/>
  <c r="AU1168" i="27"/>
  <c r="AU1169" i="27"/>
  <c r="AU1170" i="27"/>
  <c r="AU1171" i="27"/>
  <c r="AU1172" i="27"/>
  <c r="AU1173" i="27"/>
  <c r="AU1174" i="27"/>
  <c r="AU1175" i="27"/>
  <c r="AU1176" i="27"/>
  <c r="AU1177" i="27"/>
  <c r="AU1178" i="27"/>
  <c r="AU1179" i="27"/>
  <c r="AU1180" i="27"/>
  <c r="AU1181" i="27"/>
  <c r="AU1182" i="27"/>
  <c r="AU1183" i="27"/>
  <c r="AU1184" i="27"/>
  <c r="AU1185" i="27"/>
  <c r="AU1186" i="27"/>
  <c r="AU1187" i="27"/>
  <c r="AU1188" i="27"/>
  <c r="AU1189" i="27"/>
  <c r="AU1190" i="27"/>
  <c r="AU1191" i="27"/>
  <c r="AU1192" i="27"/>
  <c r="AU1193" i="27"/>
  <c r="AU1194" i="27"/>
  <c r="AU1195" i="27"/>
  <c r="AU1196" i="27"/>
  <c r="AU1197" i="27"/>
  <c r="AU1198" i="27"/>
  <c r="AU1199" i="27"/>
  <c r="AU1200" i="27"/>
  <c r="AU1201" i="27"/>
  <c r="AU1202" i="27"/>
  <c r="AU1203" i="27"/>
  <c r="AU1204" i="27"/>
  <c r="AU1205" i="27"/>
  <c r="AU1206" i="27"/>
  <c r="AU1207" i="27"/>
  <c r="AU1208" i="27"/>
  <c r="AU1209" i="27"/>
  <c r="AU1210" i="27"/>
  <c r="AU1211" i="27"/>
  <c r="AU1212" i="27"/>
  <c r="AU1213" i="27"/>
  <c r="AU1214" i="27"/>
  <c r="AU1215" i="27"/>
  <c r="AU1216" i="27"/>
  <c r="AU1217" i="27"/>
  <c r="AU1218" i="27"/>
  <c r="AU1219" i="27"/>
  <c r="AU1220" i="27"/>
  <c r="AU1221" i="27"/>
  <c r="AU1222" i="27"/>
  <c r="AU1223" i="27"/>
  <c r="AU1224" i="27"/>
  <c r="AU1225" i="27"/>
  <c r="AU1226" i="27"/>
  <c r="AU1227" i="27"/>
  <c r="AU1228" i="27"/>
  <c r="AU1229" i="27"/>
  <c r="AU1230" i="27"/>
  <c r="AU1231" i="27"/>
  <c r="AU1232" i="27"/>
  <c r="AU1233" i="27"/>
  <c r="AU1234" i="27"/>
  <c r="AU1235" i="27"/>
  <c r="AU1236" i="27"/>
  <c r="AU1237" i="27"/>
  <c r="AU1238" i="27"/>
  <c r="AU1239" i="27"/>
  <c r="AU1240" i="27"/>
  <c r="AU1241" i="27"/>
  <c r="AU1242" i="27"/>
  <c r="AU1243" i="27"/>
  <c r="AU1244" i="27"/>
  <c r="AU1245" i="27"/>
  <c r="AU1246" i="27"/>
  <c r="AU1247" i="27"/>
  <c r="AU1248" i="27"/>
  <c r="AU1249" i="27"/>
  <c r="AU1250" i="27"/>
  <c r="AU1251" i="27"/>
  <c r="AU1252" i="27"/>
  <c r="AU1253" i="27"/>
  <c r="AU1254" i="27"/>
  <c r="AU1255" i="27"/>
  <c r="AU1256" i="27"/>
  <c r="AU1257" i="27"/>
  <c r="AU1258" i="27"/>
  <c r="AU1259" i="27"/>
  <c r="AU1260" i="27"/>
  <c r="AU1261" i="27"/>
  <c r="AU1262" i="27"/>
  <c r="AU1263" i="27"/>
  <c r="AU1264" i="27"/>
  <c r="AU1265" i="27"/>
  <c r="AU1266" i="27"/>
  <c r="AU1267" i="27"/>
  <c r="AU1268" i="27"/>
  <c r="AU1269" i="27"/>
  <c r="AU1270" i="27"/>
  <c r="AU1271" i="27"/>
  <c r="AU1272" i="27"/>
  <c r="AU1273" i="27"/>
  <c r="AU1274" i="27"/>
  <c r="AU1275" i="27"/>
  <c r="AU1276" i="27"/>
  <c r="AU1277" i="27"/>
  <c r="AU1278" i="27"/>
  <c r="AU1279" i="27"/>
  <c r="AU1280" i="27"/>
  <c r="AU1281" i="27"/>
  <c r="AU1282" i="27"/>
  <c r="AU1283" i="27"/>
  <c r="AU1284" i="27"/>
  <c r="AU1285" i="27"/>
  <c r="AU1286" i="27"/>
  <c r="AU1287" i="27"/>
  <c r="AU1288" i="27"/>
  <c r="AU1289" i="27"/>
  <c r="AU1290" i="27"/>
  <c r="AU1291" i="27"/>
  <c r="AU1292" i="27"/>
  <c r="AU1293" i="27"/>
  <c r="AU1294" i="27"/>
  <c r="AU1295" i="27"/>
  <c r="AU1296" i="27"/>
  <c r="AU1297" i="27"/>
  <c r="AU1298" i="27"/>
  <c r="AU1299" i="27"/>
  <c r="AU1300" i="27"/>
  <c r="AU1301" i="27"/>
  <c r="AU1302" i="27"/>
  <c r="AU1303" i="27"/>
  <c r="AU1304" i="27"/>
  <c r="AU1305" i="27"/>
  <c r="AU1306" i="27"/>
  <c r="AU1307" i="27"/>
  <c r="AU1308" i="27"/>
  <c r="AU1309" i="27"/>
  <c r="AU1310" i="27"/>
  <c r="AU1311" i="27"/>
  <c r="AU1312" i="27"/>
  <c r="AU1313" i="27"/>
  <c r="AU1314" i="27"/>
  <c r="AU1315" i="27"/>
  <c r="AU1316" i="27"/>
  <c r="AU1317" i="27"/>
  <c r="AU1318" i="27"/>
  <c r="AU1319" i="27"/>
  <c r="AU1320" i="27"/>
  <c r="AU1321" i="27"/>
  <c r="AU1322" i="27"/>
  <c r="AU1323" i="27"/>
  <c r="AU1324" i="27"/>
  <c r="AU1325" i="27"/>
  <c r="AU1326" i="27"/>
  <c r="AU1327" i="27"/>
  <c r="AU1328" i="27"/>
  <c r="AU1329" i="27"/>
  <c r="AU1330" i="27"/>
  <c r="AU1331" i="27"/>
  <c r="AU1332" i="27"/>
  <c r="AU1333" i="27"/>
  <c r="AU1334" i="27"/>
  <c r="AU1335" i="27"/>
  <c r="AU1336" i="27"/>
  <c r="AU1337" i="27"/>
  <c r="AU1338" i="27"/>
  <c r="AU1339" i="27"/>
  <c r="AU1340" i="27"/>
  <c r="AU1341" i="27"/>
  <c r="AU1342" i="27"/>
  <c r="AU1343" i="27"/>
  <c r="AU1344" i="27"/>
  <c r="AU1345" i="27"/>
  <c r="AU1346" i="27"/>
  <c r="AU1347" i="27"/>
  <c r="AU1348" i="27"/>
  <c r="AU1349" i="27"/>
  <c r="AU1350" i="27"/>
  <c r="AU1351" i="27"/>
  <c r="AU1352" i="27"/>
  <c r="AU1353" i="27"/>
  <c r="AU1354" i="27"/>
  <c r="AU1355" i="27"/>
  <c r="AU1356" i="27"/>
  <c r="AU1357" i="27"/>
  <c r="AU1358" i="27"/>
  <c r="AU1359" i="27"/>
  <c r="AU1360" i="27"/>
  <c r="AU1361" i="27"/>
  <c r="AU1362" i="27"/>
  <c r="AU1363" i="27"/>
  <c r="AU1364" i="27"/>
  <c r="AU1365" i="27"/>
  <c r="AU1366" i="27"/>
  <c r="AU1367" i="27"/>
  <c r="AU1368" i="27"/>
  <c r="AU1369" i="27"/>
  <c r="AU1370" i="27"/>
  <c r="AU1371" i="27"/>
  <c r="AU1372" i="27"/>
  <c r="AU1373" i="27"/>
  <c r="AU1374" i="27"/>
  <c r="AU1375" i="27"/>
  <c r="AU1376" i="27"/>
  <c r="AU1377" i="27"/>
  <c r="AU1378" i="27"/>
  <c r="AU1379" i="27"/>
  <c r="AU1380" i="27"/>
  <c r="AU1381" i="27"/>
  <c r="AU1382" i="27"/>
  <c r="AU1383" i="27"/>
  <c r="AU1384" i="27"/>
  <c r="AU1385" i="27"/>
  <c r="AU1386" i="27"/>
  <c r="AU1387" i="27"/>
  <c r="AU1388" i="27"/>
  <c r="AU1389" i="27"/>
  <c r="AU1390" i="27"/>
  <c r="AU1391" i="27"/>
  <c r="AU1392" i="27"/>
  <c r="AU1393" i="27"/>
  <c r="AU1394" i="27"/>
  <c r="AU1395" i="27"/>
  <c r="AU1396" i="27"/>
  <c r="AU1397" i="27"/>
  <c r="AU1398" i="27"/>
  <c r="AU1399" i="27"/>
  <c r="AU1400" i="27"/>
  <c r="AU1401" i="27"/>
  <c r="AU1402" i="27"/>
  <c r="AU1403" i="27"/>
  <c r="AU1404" i="27"/>
  <c r="AU1405" i="27"/>
  <c r="AU1406" i="27"/>
  <c r="AU1407" i="27"/>
  <c r="AU1408" i="27"/>
  <c r="AU1409" i="27"/>
  <c r="AU1410" i="27"/>
  <c r="AU1411" i="27"/>
  <c r="AU1412" i="27"/>
  <c r="AU1413" i="27"/>
  <c r="AU1414" i="27"/>
  <c r="AU1415" i="27"/>
  <c r="AU1416" i="27"/>
  <c r="AU1417" i="27"/>
  <c r="AU1418" i="27"/>
  <c r="AU1419" i="27"/>
  <c r="AU1420" i="27"/>
  <c r="AU1421" i="27"/>
  <c r="AU1422" i="27"/>
  <c r="AU1423" i="27"/>
  <c r="AU1424" i="27"/>
  <c r="AU1425" i="27"/>
  <c r="AU1426" i="27"/>
  <c r="AU1427" i="27"/>
  <c r="AU1428" i="27"/>
  <c r="AU1429" i="27"/>
  <c r="AU1430" i="27"/>
  <c r="AU1431" i="27"/>
  <c r="AU1432" i="27"/>
  <c r="AU1433" i="27"/>
  <c r="AU1434" i="27"/>
  <c r="AU1435" i="27"/>
  <c r="AU1436" i="27"/>
  <c r="AU1437" i="27"/>
  <c r="AU1438" i="27"/>
  <c r="AU1439" i="27"/>
  <c r="AU1440" i="27"/>
  <c r="AU1441" i="27"/>
  <c r="AU1442" i="27"/>
  <c r="AU1443" i="27"/>
  <c r="AU1444" i="27"/>
  <c r="AU1445" i="27"/>
  <c r="AU1446" i="27"/>
  <c r="AU1447" i="27"/>
  <c r="AU1448" i="27"/>
  <c r="AU1449" i="27"/>
  <c r="AU1450" i="27"/>
  <c r="AU1451" i="27"/>
  <c r="AU1452" i="27"/>
  <c r="AU1453" i="27"/>
  <c r="AU1454" i="27"/>
  <c r="AU1455" i="27"/>
  <c r="AU1456" i="27"/>
  <c r="AU1457" i="27"/>
  <c r="AU1458" i="27"/>
  <c r="AU1459" i="27"/>
  <c r="AU1460" i="27"/>
  <c r="AU1461" i="27"/>
  <c r="AU1462" i="27"/>
  <c r="AU1463" i="27"/>
  <c r="AU1464" i="27"/>
  <c r="AU1465" i="27"/>
  <c r="AU1466" i="27"/>
  <c r="AU1467" i="27"/>
  <c r="AU1468" i="27"/>
  <c r="AU1469" i="27"/>
  <c r="AU1470" i="27"/>
  <c r="AU1471" i="27"/>
  <c r="AU1472" i="27"/>
  <c r="AU1473" i="27"/>
  <c r="AU1474" i="27"/>
  <c r="AU1475" i="27"/>
  <c r="AU1476" i="27"/>
  <c r="AU1477" i="27"/>
  <c r="AU1478" i="27"/>
  <c r="AU1479" i="27"/>
  <c r="AU1480" i="27"/>
  <c r="AU1481" i="27"/>
  <c r="AU1482" i="27"/>
  <c r="AU1483" i="27"/>
  <c r="AU1484" i="27"/>
  <c r="AU1485" i="27"/>
  <c r="AU1486" i="27"/>
  <c r="AU1487" i="27"/>
  <c r="AU1488" i="27"/>
  <c r="AU1489" i="27"/>
  <c r="AU1490" i="27"/>
  <c r="AU1491" i="27"/>
  <c r="AU1492" i="27"/>
  <c r="AU1493" i="27"/>
  <c r="AU1494" i="27"/>
  <c r="AU1495" i="27"/>
  <c r="AU1496" i="27"/>
  <c r="AU1497" i="27"/>
  <c r="AU1498" i="27"/>
  <c r="AU1499" i="27"/>
  <c r="AU1500" i="27"/>
  <c r="AU1501" i="27"/>
  <c r="AU1502" i="27"/>
  <c r="AU1503" i="27"/>
  <c r="AU1504" i="27"/>
  <c r="AU1505" i="27"/>
  <c r="AU1506" i="27"/>
  <c r="AU1507" i="27"/>
  <c r="AU1508" i="27"/>
  <c r="AU1509" i="27"/>
  <c r="AU1510" i="27"/>
  <c r="AU1511" i="27"/>
  <c r="AU1512" i="27"/>
  <c r="AU1513" i="27"/>
  <c r="AU1514" i="27"/>
  <c r="AU1515" i="27"/>
  <c r="AU1516" i="27"/>
  <c r="AU1517" i="27"/>
  <c r="AU1518" i="27"/>
  <c r="AU1519" i="27"/>
  <c r="AU1520" i="27"/>
  <c r="AU1521" i="27"/>
  <c r="AU1522" i="27"/>
  <c r="AU1523" i="27"/>
  <c r="AU1524" i="27"/>
  <c r="AU1525" i="27"/>
  <c r="AU1526" i="27"/>
  <c r="AU1527" i="27"/>
  <c r="AU1528" i="27"/>
  <c r="AU1529" i="27"/>
  <c r="AU1530" i="27"/>
  <c r="AU1531" i="27"/>
  <c r="AU1532" i="27"/>
  <c r="AU1533" i="27"/>
  <c r="AU1534" i="27"/>
  <c r="AU1535" i="27"/>
  <c r="AU1536" i="27"/>
  <c r="AU1537" i="27"/>
  <c r="AU1538" i="27"/>
  <c r="AU1539" i="27"/>
  <c r="AU1540" i="27"/>
  <c r="AU1541" i="27"/>
  <c r="AU1542" i="27"/>
  <c r="AU1543" i="27"/>
  <c r="AU1544" i="27"/>
  <c r="AU1545" i="27"/>
  <c r="AU1546" i="27"/>
  <c r="AU1547" i="27"/>
  <c r="AU1548" i="27"/>
  <c r="AU1549" i="27"/>
  <c r="AU1550" i="27"/>
  <c r="AU1551" i="27"/>
  <c r="AU1552" i="27"/>
  <c r="AU1553" i="27"/>
  <c r="AU1554" i="27"/>
  <c r="AU1555" i="27"/>
  <c r="AU1556" i="27"/>
  <c r="AU1557" i="27"/>
  <c r="AU1558" i="27"/>
  <c r="AU1559" i="27"/>
  <c r="AU1560" i="27"/>
  <c r="AU1561" i="27"/>
  <c r="AU1562" i="27"/>
  <c r="AU1563" i="27"/>
  <c r="AU1564" i="27"/>
  <c r="AU1565" i="27"/>
  <c r="AU1566" i="27"/>
  <c r="AU1567" i="27"/>
  <c r="AU1568" i="27"/>
  <c r="AU1569" i="27"/>
  <c r="AU1570" i="27"/>
  <c r="AU1571" i="27"/>
  <c r="AU1572" i="27"/>
  <c r="AU1573" i="27"/>
  <c r="AU1574" i="27"/>
  <c r="AU1575" i="27"/>
  <c r="AU1576" i="27"/>
  <c r="AU1577" i="27"/>
  <c r="AU1578" i="27"/>
  <c r="AU1579" i="27"/>
  <c r="AU1580" i="27"/>
  <c r="AU1581" i="27"/>
  <c r="AU1582" i="27"/>
  <c r="AU1583" i="27"/>
  <c r="AU1584" i="27"/>
  <c r="AU1585" i="27"/>
  <c r="AU1586" i="27"/>
  <c r="AU1587" i="27"/>
  <c r="AU1588" i="27"/>
  <c r="AU1589" i="27"/>
  <c r="AU1590" i="27"/>
  <c r="AU1591" i="27"/>
  <c r="AU1592" i="27"/>
  <c r="AU1593" i="27"/>
  <c r="AU1594" i="27"/>
  <c r="AU1595" i="27"/>
  <c r="AU1596" i="27"/>
  <c r="AU1597" i="27"/>
  <c r="AU1598" i="27"/>
  <c r="AU1599" i="27"/>
  <c r="AU1600" i="27"/>
  <c r="AU1601" i="27"/>
  <c r="AU1602" i="27"/>
  <c r="AU1603" i="27"/>
  <c r="AU1604" i="27"/>
  <c r="AU1605" i="27"/>
  <c r="AU1606" i="27"/>
  <c r="AU1607" i="27"/>
  <c r="AU1608" i="27"/>
  <c r="AU1609" i="27"/>
  <c r="AU1610" i="27"/>
  <c r="AU1611" i="27"/>
  <c r="AU1612" i="27"/>
  <c r="AU1613" i="27"/>
  <c r="AU1614" i="27"/>
  <c r="AU1615" i="27"/>
  <c r="AU1616" i="27"/>
  <c r="AU1617" i="27"/>
  <c r="AU1618" i="27"/>
  <c r="AU1619" i="27"/>
  <c r="AU1620" i="27"/>
  <c r="AU1621" i="27"/>
  <c r="AU1622" i="27"/>
  <c r="AU1623" i="27"/>
  <c r="AU1624" i="27"/>
  <c r="AU1625" i="27"/>
  <c r="AU1626" i="27"/>
  <c r="AU1627" i="27"/>
  <c r="AU1628" i="27"/>
  <c r="AU1629" i="27"/>
  <c r="AU1630" i="27"/>
  <c r="AU1631" i="27"/>
  <c r="AU1632" i="27"/>
  <c r="AU1633" i="27"/>
  <c r="AU1634" i="27"/>
  <c r="AU1635" i="27"/>
  <c r="AU1636" i="27"/>
  <c r="AU1637" i="27"/>
  <c r="AU1638" i="27"/>
  <c r="AU1639" i="27"/>
  <c r="AU1640" i="27"/>
  <c r="AU1641" i="27"/>
  <c r="AU1642" i="27"/>
  <c r="AU1643" i="27"/>
  <c r="AU1644" i="27"/>
  <c r="AU1645" i="27"/>
  <c r="AU1646" i="27"/>
  <c r="AU1647" i="27"/>
  <c r="AU1648" i="27"/>
  <c r="AU1649" i="27"/>
  <c r="AU1650" i="27"/>
  <c r="AU1651" i="27"/>
  <c r="AU1652" i="27"/>
  <c r="AU1653" i="27"/>
  <c r="AU1654" i="27"/>
  <c r="AU1655" i="27"/>
  <c r="AU1656" i="27"/>
  <c r="AU1657" i="27"/>
  <c r="AU1658" i="27"/>
  <c r="AU1659" i="27"/>
  <c r="AU1660" i="27"/>
  <c r="AU1661" i="27"/>
  <c r="AU1662" i="27"/>
  <c r="AU1663" i="27"/>
  <c r="AU1664" i="27"/>
  <c r="AU1665" i="27"/>
  <c r="AU1666" i="27"/>
  <c r="AU1667" i="27"/>
  <c r="AU1668" i="27"/>
  <c r="AU1669" i="27"/>
  <c r="AU1670" i="27"/>
  <c r="AU1671" i="27"/>
  <c r="AU1672" i="27"/>
  <c r="AU1673" i="27"/>
  <c r="AU1674" i="27"/>
  <c r="AU1675" i="27"/>
  <c r="AU1676" i="27"/>
  <c r="AU1677" i="27"/>
  <c r="AU1678" i="27"/>
  <c r="AU1679" i="27"/>
  <c r="AU1680" i="27"/>
  <c r="AU1681" i="27"/>
  <c r="AU1682" i="27"/>
  <c r="AU1683" i="27"/>
  <c r="AU1684" i="27"/>
  <c r="AU1685" i="27"/>
  <c r="AU1686" i="27"/>
  <c r="AU1687" i="27"/>
  <c r="AU1688" i="27"/>
  <c r="AU1689" i="27"/>
  <c r="AU1690" i="27"/>
  <c r="AU1691" i="27"/>
  <c r="AU1692" i="27"/>
  <c r="AU1693" i="27"/>
  <c r="AU1694" i="27"/>
  <c r="AU1695" i="27"/>
  <c r="AU1696" i="27"/>
  <c r="AU1697" i="27"/>
  <c r="AU1698" i="27"/>
  <c r="AU1699" i="27"/>
  <c r="AU1700" i="27"/>
  <c r="AU1701" i="27"/>
  <c r="AU1702" i="27"/>
  <c r="AU1703" i="27"/>
  <c r="AU1704" i="27"/>
  <c r="AU1705" i="27"/>
  <c r="AU1706" i="27"/>
  <c r="AU1707" i="27"/>
  <c r="AU1708" i="27"/>
  <c r="AU1709" i="27"/>
  <c r="AU1710" i="27"/>
  <c r="AU1711" i="27"/>
  <c r="AU1712" i="27"/>
  <c r="AU1713" i="27"/>
  <c r="AU1714" i="27"/>
  <c r="AU1715" i="27"/>
  <c r="AU1716" i="27"/>
  <c r="AU1717" i="27"/>
  <c r="AU1718" i="27"/>
  <c r="AU1719" i="27"/>
  <c r="AU1720" i="27"/>
  <c r="AU1721" i="27"/>
  <c r="AU1722" i="27"/>
  <c r="AU1723" i="27"/>
  <c r="AU1724" i="27"/>
  <c r="AU1725" i="27"/>
  <c r="AU1726" i="27"/>
  <c r="AU1727" i="27"/>
  <c r="AU1728" i="27"/>
  <c r="AU1729" i="27"/>
  <c r="AU1730" i="27"/>
  <c r="AU1731" i="27"/>
  <c r="AU1732" i="27"/>
  <c r="AU1733" i="27"/>
  <c r="AU1734" i="27"/>
  <c r="AU1735" i="27"/>
  <c r="AU1736" i="27"/>
  <c r="AU1737" i="27"/>
  <c r="AU1738" i="27"/>
  <c r="AU1739" i="27"/>
  <c r="AU1740" i="27"/>
  <c r="AU1741" i="27"/>
  <c r="AU1742" i="27"/>
  <c r="AU1743" i="27"/>
  <c r="AU1744" i="27"/>
  <c r="AU1745" i="27"/>
  <c r="AU1746" i="27"/>
  <c r="AU1747" i="27"/>
  <c r="AU1748" i="27"/>
  <c r="AU1749" i="27"/>
  <c r="AU1750" i="27"/>
  <c r="AU1751" i="27"/>
  <c r="AU1752" i="27"/>
  <c r="AU1753" i="27"/>
  <c r="AU1754" i="27"/>
  <c r="AU1755" i="27"/>
  <c r="AU1756" i="27"/>
  <c r="AU1757" i="27"/>
  <c r="AU1758" i="27"/>
  <c r="AU1759" i="27"/>
  <c r="AU1760" i="27"/>
  <c r="AU1761" i="27"/>
  <c r="AU1762" i="27"/>
  <c r="AU1763" i="27"/>
  <c r="AU1764" i="27"/>
  <c r="AU1765" i="27"/>
  <c r="AU1766" i="27"/>
  <c r="AU1767" i="27"/>
  <c r="AU1768" i="27"/>
  <c r="AU1769" i="27"/>
  <c r="AU1770" i="27"/>
  <c r="AU1771" i="27"/>
  <c r="AU1772" i="27"/>
  <c r="AU1773" i="27"/>
  <c r="AU1774" i="27"/>
  <c r="AU1775" i="27"/>
  <c r="AU1776" i="27"/>
  <c r="AU1777" i="27"/>
  <c r="AU1778" i="27"/>
  <c r="AU1779" i="27"/>
  <c r="AU1780" i="27"/>
  <c r="AU1781" i="27"/>
  <c r="AU1782" i="27"/>
  <c r="AU1783" i="27"/>
  <c r="AU1784" i="27"/>
  <c r="AU1785" i="27"/>
  <c r="AU1786" i="27"/>
  <c r="AU1787" i="27"/>
  <c r="AU1788" i="27"/>
  <c r="AU1789" i="27"/>
  <c r="AU1790" i="27"/>
  <c r="AU1791" i="27"/>
  <c r="AU1792" i="27"/>
  <c r="AU1793" i="27"/>
  <c r="AU1794" i="27"/>
  <c r="AU1795" i="27"/>
  <c r="AU1796" i="27"/>
  <c r="AU1797" i="27"/>
  <c r="AU1798" i="27"/>
  <c r="AU1799" i="27"/>
  <c r="AU1800" i="27"/>
  <c r="AU1801" i="27"/>
  <c r="AU1802" i="27"/>
  <c r="AU1803" i="27"/>
  <c r="AU1804" i="27"/>
  <c r="AU1805" i="27"/>
  <c r="AU1806" i="27"/>
  <c r="AU1807" i="27"/>
  <c r="AU1808" i="27"/>
  <c r="AU1809" i="27"/>
  <c r="AU1810" i="27"/>
  <c r="AU1811" i="27"/>
  <c r="AU1812" i="27"/>
  <c r="AU1813" i="27"/>
  <c r="AU1814" i="27"/>
  <c r="AU1815" i="27"/>
  <c r="AU1816" i="27"/>
  <c r="AU1817" i="27"/>
  <c r="AU1818" i="27"/>
  <c r="AU1819" i="27"/>
  <c r="AU1820" i="27"/>
  <c r="AU1821" i="27"/>
  <c r="AU1822" i="27"/>
  <c r="AU1823" i="27"/>
  <c r="AU1824" i="27"/>
  <c r="AU1825" i="27"/>
  <c r="AU1826" i="27"/>
  <c r="AU1827" i="27"/>
  <c r="AU1828" i="27"/>
  <c r="AU1829" i="27"/>
  <c r="AU1830" i="27"/>
  <c r="AU1831" i="27"/>
  <c r="AU1832" i="27"/>
  <c r="AU1833" i="27"/>
  <c r="AU1834" i="27"/>
  <c r="AU1835" i="27"/>
  <c r="AU1836" i="27"/>
  <c r="AU1837" i="27"/>
  <c r="AU1838" i="27"/>
  <c r="AU1839" i="27"/>
  <c r="AU1840" i="27"/>
  <c r="AU1841" i="27"/>
  <c r="AU1842" i="27"/>
  <c r="AU1843" i="27"/>
  <c r="AU1844" i="27"/>
  <c r="AU1845" i="27"/>
  <c r="AU1846" i="27"/>
  <c r="AU1847" i="27"/>
  <c r="AU1848" i="27"/>
  <c r="AU1849" i="27"/>
  <c r="AU1850" i="27"/>
  <c r="AU1851" i="27"/>
  <c r="AU1852" i="27"/>
  <c r="AU1853" i="27"/>
  <c r="AU1854" i="27"/>
  <c r="AU1855" i="27"/>
  <c r="AU1856" i="27"/>
  <c r="AU1857" i="27"/>
  <c r="AU1858" i="27"/>
  <c r="AU1859" i="27"/>
  <c r="AU1860" i="27"/>
  <c r="AU1861" i="27"/>
  <c r="AU1862" i="27"/>
  <c r="AU1863" i="27"/>
  <c r="AU1864" i="27"/>
  <c r="AU1865" i="27"/>
  <c r="AU1866" i="27"/>
  <c r="AU1867" i="27"/>
  <c r="AU1868" i="27"/>
  <c r="AU1869" i="27"/>
  <c r="AU1870" i="27"/>
  <c r="AU1871" i="27"/>
  <c r="AU1872" i="27"/>
  <c r="AU1873" i="27"/>
  <c r="AU1874" i="27"/>
  <c r="AU1875" i="27"/>
  <c r="AU1876" i="27"/>
  <c r="AU1877" i="27"/>
  <c r="AU1878" i="27"/>
  <c r="AU1879" i="27"/>
  <c r="AU1880" i="27"/>
  <c r="AU1881" i="27"/>
  <c r="AU1882" i="27"/>
  <c r="AU1883" i="27"/>
  <c r="AU1884" i="27"/>
  <c r="AU1885" i="27"/>
  <c r="AU1886" i="27"/>
  <c r="AU1887" i="27"/>
  <c r="AU1888" i="27"/>
  <c r="AU1889" i="27"/>
  <c r="AU1890" i="27"/>
  <c r="AU1891" i="27"/>
  <c r="AU1892" i="27"/>
  <c r="AU1893" i="27"/>
  <c r="AU1894" i="27"/>
  <c r="AU1895" i="27"/>
  <c r="AU1896" i="27"/>
  <c r="AU1897" i="27"/>
  <c r="AU1898" i="27"/>
  <c r="AU1899" i="27"/>
  <c r="AU1900" i="27"/>
  <c r="AU1901" i="27"/>
  <c r="AU1902" i="27"/>
  <c r="AU1903" i="27"/>
  <c r="AU1904" i="27"/>
  <c r="AU1905" i="27"/>
  <c r="AU1906" i="27"/>
  <c r="AU1907" i="27"/>
  <c r="AU1908" i="27"/>
  <c r="AU1909" i="27"/>
  <c r="AU1910" i="27"/>
  <c r="AU1911" i="27"/>
  <c r="AU1912" i="27"/>
  <c r="AU1913" i="27"/>
  <c r="AU1914" i="27"/>
  <c r="AU1915" i="27"/>
  <c r="AU1916" i="27"/>
  <c r="AU1917" i="27"/>
  <c r="AU1918" i="27"/>
  <c r="AU1919" i="27"/>
  <c r="AU1920" i="27"/>
  <c r="AU1921" i="27"/>
  <c r="AU1922" i="27"/>
  <c r="AU1923" i="27"/>
  <c r="AU1924" i="27"/>
  <c r="AU1925" i="27"/>
  <c r="AU1926" i="27"/>
  <c r="AU1927" i="27"/>
  <c r="AU1928" i="27"/>
  <c r="AU1929" i="27"/>
  <c r="AU1930" i="27"/>
  <c r="AU1931" i="27"/>
  <c r="AU1932" i="27"/>
  <c r="AU1933" i="27"/>
  <c r="AU1934" i="27"/>
  <c r="AU1935" i="27"/>
  <c r="AU1936" i="27"/>
  <c r="AU1937" i="27"/>
  <c r="AU1938" i="27"/>
  <c r="AU1939" i="27"/>
  <c r="AU1940" i="27"/>
  <c r="AU1941" i="27"/>
  <c r="AU1942" i="27"/>
  <c r="AU1943" i="27"/>
  <c r="AU1944" i="27"/>
  <c r="AU1945" i="27"/>
  <c r="AU1946" i="27"/>
  <c r="AU1947" i="27"/>
  <c r="AU1948" i="27"/>
  <c r="AU1949" i="27"/>
  <c r="AU1950" i="27"/>
  <c r="AU1951" i="27"/>
  <c r="AU1952" i="27"/>
  <c r="AU1953" i="27"/>
  <c r="AU1954" i="27"/>
  <c r="AU1955" i="27"/>
  <c r="AU1956" i="27"/>
  <c r="AU1957" i="27"/>
  <c r="AU1958" i="27"/>
  <c r="AU1959" i="27"/>
  <c r="AU1960" i="27"/>
  <c r="AU1961" i="27"/>
  <c r="AU1962" i="27"/>
  <c r="AU1963" i="27"/>
  <c r="AU1964" i="27"/>
  <c r="AU1965" i="27"/>
  <c r="AU1966" i="27"/>
  <c r="AU1967" i="27"/>
  <c r="AU1968" i="27"/>
  <c r="AU1969" i="27"/>
  <c r="AU1970" i="27"/>
  <c r="AU1971" i="27"/>
  <c r="AU1972" i="27"/>
  <c r="AU1973" i="27"/>
  <c r="AU1974" i="27"/>
  <c r="AU1975" i="27"/>
  <c r="AU1976" i="27"/>
  <c r="AU1977" i="27"/>
  <c r="AU1978" i="27"/>
  <c r="AU1979" i="27"/>
  <c r="AU1980" i="27"/>
  <c r="AU1981" i="27"/>
  <c r="AU1982" i="27"/>
  <c r="AU1983" i="27"/>
  <c r="AU1984" i="27"/>
  <c r="AU1985" i="27"/>
  <c r="AU1986" i="27"/>
  <c r="AU1987" i="27"/>
  <c r="AU1988" i="27"/>
  <c r="AU1989" i="27"/>
  <c r="AU1990" i="27"/>
  <c r="AU1991" i="27"/>
  <c r="AU1992" i="27"/>
  <c r="AU1993" i="27"/>
  <c r="AU1994" i="27"/>
  <c r="AU1995" i="27"/>
  <c r="AU1996" i="27"/>
  <c r="AU1997" i="27"/>
  <c r="AU1998" i="27"/>
  <c r="AU1999" i="27"/>
  <c r="AU2000" i="27"/>
  <c r="AU2001" i="27"/>
  <c r="AU2002" i="27"/>
  <c r="AU2003" i="27"/>
  <c r="AU2004" i="27"/>
  <c r="AU2005" i="27"/>
  <c r="AU2006" i="27"/>
  <c r="AU2007" i="27"/>
  <c r="AU2008" i="27"/>
  <c r="AU2009" i="27"/>
  <c r="AU2010" i="27"/>
  <c r="AU2011" i="27"/>
  <c r="AU2012" i="27"/>
  <c r="AU2013" i="27"/>
  <c r="AU2014" i="27"/>
  <c r="AU2015" i="27"/>
  <c r="AU2016" i="27"/>
  <c r="AU2017" i="27"/>
  <c r="AU2018" i="27"/>
  <c r="AU2019" i="27"/>
  <c r="AU2020" i="27"/>
  <c r="AU2021" i="27"/>
  <c r="AU2022" i="27"/>
  <c r="AU2023" i="27"/>
  <c r="AU2024" i="27"/>
  <c r="AU2025" i="27"/>
  <c r="AU2026" i="27"/>
  <c r="AU2027" i="27"/>
  <c r="AU2028" i="27"/>
  <c r="AU2029" i="27"/>
  <c r="AU2030" i="27"/>
  <c r="AU2031" i="27"/>
  <c r="AU2032" i="27"/>
  <c r="AU2033" i="27"/>
  <c r="AU2034" i="27"/>
  <c r="AU2035" i="27"/>
  <c r="AU2036" i="27"/>
  <c r="AU2037" i="27"/>
  <c r="AU2038" i="27"/>
  <c r="AU2039" i="27"/>
  <c r="AU2040" i="27"/>
  <c r="AU2041" i="27"/>
  <c r="AU2042" i="27"/>
  <c r="AU2043" i="27"/>
  <c r="AU2044" i="27"/>
  <c r="AU2045" i="27"/>
  <c r="AU2046" i="27"/>
  <c r="AU2047" i="27"/>
  <c r="AU2048" i="27"/>
  <c r="AU2049" i="27"/>
  <c r="AU2050" i="27"/>
  <c r="AU2051" i="27"/>
  <c r="AU2052" i="27"/>
  <c r="AU2053" i="27"/>
  <c r="AU2054" i="27"/>
  <c r="AU2055" i="27"/>
  <c r="AU2056" i="27"/>
  <c r="AU2057" i="27"/>
  <c r="AU2058" i="27"/>
  <c r="AU2059" i="27"/>
  <c r="AU2060" i="27"/>
  <c r="AU2061" i="27"/>
  <c r="AU2062" i="27"/>
  <c r="AU2063" i="27"/>
  <c r="AU2064" i="27"/>
  <c r="AU2065" i="27"/>
  <c r="AU2066" i="27"/>
  <c r="AU2067" i="27"/>
  <c r="AU2068" i="27"/>
  <c r="AU2069" i="27"/>
  <c r="AU2070" i="27"/>
  <c r="AU2071" i="27"/>
  <c r="AU2072" i="27"/>
  <c r="AU2073" i="27"/>
  <c r="AU2074" i="27"/>
  <c r="AU2075" i="27"/>
  <c r="AU2076" i="27"/>
  <c r="AU2077" i="27"/>
  <c r="AU2078" i="27"/>
  <c r="AU2079" i="27"/>
  <c r="AU2080" i="27"/>
  <c r="AU2081" i="27"/>
  <c r="AU2082" i="27"/>
  <c r="AU2083" i="27"/>
  <c r="AU2084" i="27"/>
  <c r="AU2085" i="27"/>
  <c r="AU2086" i="27"/>
  <c r="AU2087" i="27"/>
  <c r="AU2088" i="27"/>
  <c r="AU2089" i="27"/>
  <c r="AU2090" i="27"/>
  <c r="AU2091" i="27"/>
  <c r="AU2092" i="27"/>
  <c r="AU2093" i="27"/>
  <c r="AU2094" i="27"/>
  <c r="AU2095" i="27"/>
  <c r="AU2096" i="27"/>
  <c r="AU2097" i="27"/>
  <c r="AU2098" i="27"/>
  <c r="AU2099" i="27"/>
  <c r="AU2100" i="27"/>
  <c r="AU2101" i="27"/>
  <c r="AU2102" i="27"/>
  <c r="AU2103" i="27"/>
  <c r="AU2104" i="27"/>
  <c r="AU2105" i="27"/>
  <c r="AU2106" i="27"/>
  <c r="AU2107" i="27"/>
  <c r="AU2108" i="27"/>
  <c r="AU2109" i="27"/>
  <c r="AU2110" i="27"/>
  <c r="AU2111" i="27"/>
  <c r="AU2112" i="27"/>
  <c r="AU2113" i="27"/>
  <c r="AU2114" i="27"/>
  <c r="AU2115" i="27"/>
  <c r="AU2116" i="27"/>
  <c r="AU2117" i="27"/>
  <c r="AU2118" i="27"/>
  <c r="AU2119" i="27"/>
  <c r="AU2120" i="27"/>
  <c r="AU2121" i="27"/>
  <c r="AU2122" i="27"/>
  <c r="AU2123" i="27"/>
  <c r="AU2124" i="27"/>
  <c r="AU2125" i="27"/>
  <c r="AU2126" i="27"/>
  <c r="AU2127" i="27"/>
  <c r="AU2128" i="27"/>
  <c r="AU2129" i="27"/>
  <c r="AU2130" i="27"/>
  <c r="AU2131" i="27"/>
  <c r="AU2132" i="27"/>
  <c r="AU2133" i="27"/>
  <c r="AU2134" i="27"/>
  <c r="AU2135" i="27"/>
  <c r="AU2136" i="27"/>
  <c r="AU2137" i="27"/>
  <c r="AU2138" i="27"/>
  <c r="AU2139" i="27"/>
  <c r="AU2140" i="27"/>
  <c r="AU2141" i="27"/>
  <c r="AU2142" i="27"/>
  <c r="AU2143" i="27"/>
  <c r="AU2144" i="27"/>
  <c r="AU2145" i="27"/>
  <c r="AU2146" i="27"/>
  <c r="AU2147" i="27"/>
  <c r="AU2148" i="27"/>
  <c r="AU2149" i="27"/>
  <c r="AU2150" i="27"/>
  <c r="AU2151" i="27"/>
  <c r="AU2152" i="27"/>
  <c r="AU2153" i="27"/>
  <c r="AU2154" i="27"/>
  <c r="AU2155" i="27"/>
  <c r="AU2156" i="27"/>
  <c r="AU2157" i="27"/>
  <c r="AU2158" i="27"/>
  <c r="AU2159" i="27"/>
  <c r="AU2160" i="27"/>
  <c r="AU2161" i="27"/>
  <c r="AU2162" i="27"/>
  <c r="AU2163" i="27"/>
  <c r="AU2164" i="27"/>
  <c r="AU2165" i="27"/>
  <c r="AU2166" i="27"/>
  <c r="AU2167" i="27"/>
  <c r="AU2168" i="27"/>
  <c r="AU2169" i="27"/>
  <c r="AU2170" i="27"/>
  <c r="AU2171" i="27"/>
  <c r="AU2172" i="27"/>
  <c r="AU2173" i="27"/>
  <c r="AU2174" i="27"/>
  <c r="AU2175" i="27"/>
  <c r="AU2176" i="27"/>
  <c r="AU2177" i="27"/>
  <c r="AU2178" i="27"/>
  <c r="AU2179" i="27"/>
  <c r="AU2180" i="27"/>
  <c r="AU2181" i="27"/>
  <c r="AU2182" i="27"/>
  <c r="AU2183" i="27"/>
  <c r="AU2184" i="27"/>
  <c r="AU2185" i="27"/>
  <c r="AU2186" i="27"/>
  <c r="AU2187" i="27"/>
  <c r="AU2188" i="27"/>
  <c r="AU2189" i="27"/>
  <c r="AU2190" i="27"/>
  <c r="AU2191" i="27"/>
  <c r="AU2192" i="27"/>
  <c r="AU2193" i="27"/>
  <c r="AU2194" i="27"/>
  <c r="AU2195" i="27"/>
  <c r="AU2196" i="27"/>
  <c r="AU2197" i="27"/>
  <c r="AU2198" i="27"/>
  <c r="AU2199" i="27"/>
  <c r="AU2200" i="27"/>
  <c r="AU2201" i="27"/>
  <c r="AU2202" i="27"/>
  <c r="AU2203" i="27"/>
  <c r="AU2204" i="27"/>
  <c r="AU2205" i="27"/>
  <c r="AU2206" i="27"/>
  <c r="AU2207" i="27"/>
  <c r="AU2208" i="27"/>
  <c r="AU2209" i="27"/>
  <c r="AU2210" i="27"/>
  <c r="AU2211" i="27"/>
  <c r="AU2212" i="27"/>
  <c r="AU2213" i="27"/>
  <c r="AU2214" i="27"/>
  <c r="AU2215" i="27"/>
  <c r="AU2216" i="27"/>
  <c r="AU2217" i="27"/>
  <c r="AU2218" i="27"/>
  <c r="AU2219" i="27"/>
  <c r="AU2220" i="27"/>
  <c r="AU2221" i="27"/>
  <c r="AU2222" i="27"/>
  <c r="AU2223" i="27"/>
  <c r="AU2224" i="27"/>
  <c r="AU2225" i="27"/>
  <c r="AU2226" i="27"/>
  <c r="AU2227" i="27"/>
  <c r="AU2228" i="27"/>
  <c r="AU2229" i="27"/>
  <c r="AU2230" i="27"/>
  <c r="AU2231" i="27"/>
  <c r="AU2232" i="27"/>
  <c r="AU2233" i="27"/>
  <c r="AU2234" i="27"/>
  <c r="AU2235" i="27"/>
  <c r="AU2236" i="27"/>
  <c r="AU2237" i="27"/>
  <c r="AU2238" i="27"/>
  <c r="AU2239" i="27"/>
  <c r="AU2240" i="27"/>
  <c r="AU2241" i="27"/>
  <c r="AU2242" i="27"/>
  <c r="AU2243" i="27"/>
  <c r="AU2244" i="27"/>
  <c r="AU2245" i="27"/>
  <c r="AU2246" i="27"/>
  <c r="AU2247" i="27"/>
  <c r="AU2248" i="27"/>
  <c r="AU2249" i="27"/>
  <c r="AU2250" i="27"/>
  <c r="AU2251" i="27"/>
  <c r="AU2252" i="27"/>
  <c r="AU2253" i="27"/>
  <c r="AU2254" i="27"/>
  <c r="AU2255" i="27"/>
  <c r="AU2256" i="27"/>
  <c r="AU2257" i="27"/>
  <c r="AU2258" i="27"/>
  <c r="AU2259" i="27"/>
  <c r="AU2260" i="27"/>
  <c r="AU2261" i="27"/>
  <c r="AU2262" i="27"/>
  <c r="AU2263" i="27"/>
  <c r="AU2264" i="27"/>
  <c r="AU2265" i="27"/>
  <c r="AU2266" i="27"/>
  <c r="AU2267" i="27"/>
  <c r="AU2268" i="27"/>
  <c r="AU2269" i="27"/>
  <c r="AU2270" i="27"/>
  <c r="AU2271" i="27"/>
  <c r="AU2272" i="27"/>
  <c r="AU2273" i="27"/>
  <c r="AU2274" i="27"/>
  <c r="AU2275" i="27"/>
  <c r="AU2276" i="27"/>
  <c r="AU2277" i="27"/>
  <c r="AU2278" i="27"/>
  <c r="AU2279" i="27"/>
  <c r="AU2280" i="27"/>
  <c r="AU2281" i="27"/>
  <c r="AU2282" i="27"/>
  <c r="AU2283" i="27"/>
  <c r="AU2284" i="27"/>
  <c r="AU2285" i="27"/>
  <c r="AU2286" i="27"/>
  <c r="AU2287" i="27"/>
  <c r="AU2288" i="27"/>
  <c r="AU2289" i="27"/>
  <c r="AU2290" i="27"/>
  <c r="AU2291" i="27"/>
  <c r="AU2292" i="27"/>
  <c r="AU2293" i="27"/>
  <c r="AU2294" i="27"/>
  <c r="AU2295" i="27"/>
  <c r="AU2296" i="27"/>
  <c r="AU2297" i="27"/>
  <c r="AU2298" i="27"/>
  <c r="AU2299" i="27"/>
  <c r="AU2300" i="27"/>
  <c r="AU2301" i="27"/>
  <c r="AU2302" i="27"/>
  <c r="AU2303" i="27"/>
  <c r="AU2304" i="27"/>
  <c r="AU2305" i="27"/>
  <c r="AU2306" i="27"/>
  <c r="AU2307" i="27"/>
  <c r="AU2308" i="27"/>
  <c r="AU2309" i="27"/>
  <c r="AU2310" i="27"/>
  <c r="AU2311" i="27"/>
  <c r="AU2312" i="27"/>
  <c r="AU2313" i="27"/>
  <c r="AU2314" i="27"/>
  <c r="AU2315" i="27"/>
  <c r="AU2316" i="27"/>
  <c r="AU2317" i="27"/>
  <c r="AU2318" i="27"/>
  <c r="AU2319" i="27"/>
  <c r="AU2320" i="27"/>
  <c r="AU2321" i="27"/>
  <c r="AU2322" i="27"/>
  <c r="AU2323" i="27"/>
  <c r="AU2324" i="27"/>
  <c r="AU2325" i="27"/>
  <c r="AU2326" i="27"/>
  <c r="AU2327" i="27"/>
  <c r="AU2328" i="27"/>
  <c r="AU2329" i="27"/>
  <c r="AU2330" i="27"/>
  <c r="AU2331" i="27"/>
  <c r="AU2332" i="27"/>
  <c r="AU2333" i="27"/>
  <c r="AU2334" i="27"/>
  <c r="AU2335" i="27"/>
  <c r="AU2336" i="27"/>
  <c r="AU2337" i="27"/>
  <c r="AU2338" i="27"/>
  <c r="AU2339" i="27"/>
  <c r="AU2340" i="27"/>
  <c r="AU2341" i="27"/>
  <c r="AU2342" i="27"/>
  <c r="AU2343" i="27"/>
  <c r="AU2344" i="27"/>
  <c r="AU2345" i="27"/>
  <c r="AU2346" i="27"/>
  <c r="AU2347" i="27"/>
  <c r="AU2348" i="27"/>
  <c r="AU2349" i="27"/>
  <c r="AU2350" i="27"/>
  <c r="AU2351" i="27"/>
  <c r="AU2352" i="27"/>
  <c r="AU2353" i="27"/>
  <c r="AU2354" i="27"/>
  <c r="AU2355" i="27"/>
  <c r="AU2356" i="27"/>
  <c r="AU2357" i="27"/>
  <c r="AU2358" i="27"/>
  <c r="AU2359" i="27"/>
  <c r="AU2360" i="27"/>
  <c r="AU2361" i="27"/>
  <c r="AU2362" i="27"/>
  <c r="AU2363" i="27"/>
  <c r="AU2364" i="27"/>
  <c r="AU2365" i="27"/>
  <c r="AU2366" i="27"/>
  <c r="AU2367" i="27"/>
  <c r="AU2368" i="27"/>
  <c r="AU2369" i="27"/>
  <c r="AU2370" i="27"/>
  <c r="AU2371" i="27"/>
  <c r="AU2372" i="27"/>
  <c r="AU2373" i="27"/>
  <c r="AU2374" i="27"/>
  <c r="AU2375" i="27"/>
  <c r="AU2376" i="27"/>
  <c r="AU2377" i="27"/>
  <c r="AU2378" i="27"/>
  <c r="AU2379" i="27"/>
  <c r="AU2380" i="27"/>
  <c r="AU2381" i="27"/>
  <c r="AU2382" i="27"/>
  <c r="AU2383" i="27"/>
  <c r="AU2384" i="27"/>
  <c r="AU2385" i="27"/>
  <c r="AU2386" i="27"/>
  <c r="AU2387" i="27"/>
  <c r="AU2388" i="27"/>
  <c r="AU2389" i="27"/>
  <c r="AU2390" i="27"/>
  <c r="AU2391" i="27"/>
  <c r="AU2392" i="27"/>
  <c r="AU2393" i="27"/>
  <c r="AU2394" i="27"/>
  <c r="AU2395" i="27"/>
  <c r="AU2396" i="27"/>
  <c r="AU2397" i="27"/>
  <c r="AU2398" i="27"/>
  <c r="AU2399" i="27"/>
  <c r="AU2400" i="27"/>
  <c r="AU2401" i="27"/>
  <c r="AU2402" i="27"/>
  <c r="AU2403" i="27"/>
  <c r="AU2404" i="27"/>
  <c r="AU2405" i="27"/>
  <c r="AU2406" i="27"/>
  <c r="AU2407" i="27"/>
  <c r="AU2408" i="27"/>
  <c r="AU2409" i="27"/>
  <c r="AU2410" i="27"/>
  <c r="AU2411" i="27"/>
  <c r="AU2412" i="27"/>
  <c r="AU2413" i="27"/>
  <c r="AU2414" i="27"/>
  <c r="AU2415" i="27"/>
  <c r="AU2416" i="27"/>
  <c r="AU2417" i="27"/>
  <c r="AU2418" i="27"/>
  <c r="AU2419" i="27"/>
  <c r="AU2420" i="27"/>
  <c r="AU2421" i="27"/>
  <c r="AU2422" i="27"/>
  <c r="AU2423" i="27"/>
  <c r="AU2424" i="27"/>
  <c r="AU2425" i="27"/>
  <c r="AU2426" i="27"/>
  <c r="AU2427" i="27"/>
  <c r="AU2428" i="27"/>
  <c r="AU2429" i="27"/>
  <c r="AU2430" i="27"/>
  <c r="AU2431" i="27"/>
  <c r="AU2432" i="27"/>
  <c r="AU2433" i="27"/>
  <c r="AU2434" i="27"/>
  <c r="AU2435" i="27"/>
  <c r="AU2436" i="27"/>
  <c r="AU2437" i="27"/>
  <c r="AU2438" i="27"/>
  <c r="AU2439" i="27"/>
  <c r="AU2440" i="27"/>
  <c r="AU2441" i="27"/>
  <c r="AU2442" i="27"/>
  <c r="AU2443" i="27"/>
  <c r="AU2444" i="27"/>
  <c r="AU2445" i="27"/>
  <c r="AU2446" i="27"/>
  <c r="AU2447" i="27"/>
  <c r="AU2448" i="27"/>
  <c r="AU2449" i="27"/>
  <c r="AU2450" i="27"/>
  <c r="AU2451" i="27"/>
  <c r="AU2452" i="27"/>
  <c r="AU2453" i="27"/>
  <c r="AU2454" i="27"/>
  <c r="AU2455" i="27"/>
  <c r="AU2456" i="27"/>
  <c r="AU2457" i="27"/>
  <c r="AU2458" i="27"/>
  <c r="AU2459" i="27"/>
  <c r="AU2460" i="27"/>
  <c r="AU2461" i="27"/>
  <c r="AU2462" i="27"/>
  <c r="AU2463" i="27"/>
  <c r="AU2464" i="27"/>
  <c r="AU2465" i="27"/>
  <c r="AU2466" i="27"/>
  <c r="AU2467" i="27"/>
  <c r="AU2468" i="27"/>
  <c r="AU2469" i="27"/>
  <c r="AU2470" i="27"/>
  <c r="AU2471" i="27"/>
  <c r="AU2472" i="27"/>
  <c r="AU2473" i="27"/>
  <c r="AU2474" i="27"/>
  <c r="AU2475" i="27"/>
  <c r="AU2476" i="27"/>
  <c r="AU2477" i="27"/>
  <c r="AU2478" i="27"/>
  <c r="AU2479" i="27"/>
  <c r="AU2480" i="27"/>
  <c r="AU2481" i="27"/>
  <c r="AU2482" i="27"/>
  <c r="AU2483" i="27"/>
  <c r="AU2484" i="27"/>
  <c r="AU2485" i="27"/>
  <c r="AU2486" i="27"/>
  <c r="AU2487" i="27"/>
  <c r="AU2488" i="27"/>
  <c r="AU2489" i="27"/>
  <c r="AU2490" i="27"/>
  <c r="AU2491" i="27"/>
  <c r="AU2492" i="27"/>
  <c r="AU2493" i="27"/>
  <c r="AU2494" i="27"/>
  <c r="AU2495" i="27"/>
  <c r="AU2496" i="27"/>
  <c r="AU2497" i="27"/>
  <c r="AU2498" i="27"/>
  <c r="AU2499" i="27"/>
  <c r="AU2500" i="27"/>
  <c r="AU2501" i="27"/>
  <c r="AU2502" i="27"/>
  <c r="AU2503" i="27"/>
  <c r="AU2504" i="27"/>
  <c r="AU2505" i="27"/>
  <c r="AU2506" i="27"/>
  <c r="AU2507" i="27"/>
  <c r="AU2508" i="27"/>
  <c r="AU2509" i="27"/>
  <c r="AU2510" i="27"/>
  <c r="AU2511" i="27"/>
  <c r="AU2512" i="27"/>
  <c r="AU2513" i="27"/>
  <c r="AU2514" i="27"/>
  <c r="AU2515" i="27"/>
  <c r="AU2516" i="27"/>
  <c r="AU2517" i="27"/>
  <c r="AU2518" i="27"/>
  <c r="AU2519" i="27"/>
  <c r="AU2520" i="27"/>
  <c r="AU2521" i="27"/>
  <c r="AU2522" i="27"/>
  <c r="AU2523" i="27"/>
  <c r="AU2524" i="27"/>
  <c r="AU2525" i="27"/>
  <c r="AU2526" i="27"/>
  <c r="AU2527" i="27"/>
  <c r="AU2528" i="27"/>
  <c r="AU2529" i="27"/>
  <c r="AU2530" i="27"/>
  <c r="AU2531" i="27"/>
  <c r="AU2532" i="27"/>
  <c r="AU2533" i="27"/>
  <c r="AU2534" i="27"/>
  <c r="AU2535" i="27"/>
  <c r="AU2536" i="27"/>
  <c r="AU2537" i="27"/>
  <c r="AU2538" i="27"/>
  <c r="AU2539" i="27"/>
  <c r="AU2540" i="27"/>
  <c r="AU2541" i="27"/>
  <c r="AU2542" i="27"/>
  <c r="AU2543" i="27"/>
  <c r="AU2544" i="27"/>
  <c r="AU2545" i="27"/>
  <c r="AU2546" i="27"/>
  <c r="AU2547" i="27"/>
  <c r="AU2548" i="27"/>
  <c r="AU2549" i="27"/>
  <c r="AU2550" i="27"/>
  <c r="AU2551" i="27"/>
  <c r="AU2552" i="27"/>
  <c r="AU2553" i="27"/>
  <c r="AU2554" i="27"/>
  <c r="AU2555" i="27"/>
  <c r="AU2556" i="27"/>
  <c r="AU2557" i="27"/>
  <c r="AU2558" i="27"/>
  <c r="AU2559" i="27"/>
  <c r="AU2560" i="27"/>
  <c r="AU2561" i="27"/>
  <c r="AU2562" i="27"/>
  <c r="AU2563" i="27"/>
  <c r="AU2564" i="27"/>
  <c r="AU2565" i="27"/>
  <c r="AU2566" i="27"/>
  <c r="AU2567" i="27"/>
  <c r="AU2568" i="27"/>
  <c r="AU2569" i="27"/>
  <c r="AU2570" i="27"/>
  <c r="AU2571" i="27"/>
  <c r="AU2572" i="27"/>
  <c r="AU2573" i="27"/>
  <c r="AU2574" i="27"/>
  <c r="AU2575" i="27"/>
  <c r="AU2576" i="27"/>
  <c r="AU2577" i="27"/>
  <c r="AU2578" i="27"/>
  <c r="AU2579" i="27"/>
  <c r="AU2580" i="27"/>
  <c r="AU2581" i="27"/>
  <c r="AU2582" i="27"/>
  <c r="AU2583" i="27"/>
  <c r="AU2584" i="27"/>
  <c r="AU2585" i="27"/>
  <c r="AU2586" i="27"/>
  <c r="AU2587" i="27"/>
  <c r="AU2588" i="27"/>
  <c r="AU2589" i="27"/>
  <c r="AU2590" i="27"/>
  <c r="AU2591" i="27"/>
  <c r="AU2592" i="27"/>
  <c r="AU2593" i="27"/>
  <c r="AU2594" i="27"/>
  <c r="AU2595" i="27"/>
  <c r="AU2596" i="27"/>
  <c r="AU2597" i="27"/>
  <c r="AU2598" i="27"/>
  <c r="AU2599" i="27"/>
  <c r="AU2600" i="27"/>
  <c r="AU2601" i="27"/>
  <c r="AU2602" i="27"/>
  <c r="AU2603" i="27"/>
  <c r="AU2604" i="27"/>
  <c r="AU2605" i="27"/>
  <c r="AU2606" i="27"/>
  <c r="AU2607" i="27"/>
  <c r="AU2608" i="27"/>
  <c r="AU2609" i="27"/>
  <c r="AU2610" i="27"/>
  <c r="AU2611" i="27"/>
  <c r="AU2612" i="27"/>
  <c r="AU2613" i="27"/>
  <c r="AU2614" i="27"/>
  <c r="AU2615" i="27"/>
  <c r="AU2616" i="27"/>
  <c r="AU2617" i="27"/>
  <c r="AU2618" i="27"/>
  <c r="AU2619" i="27"/>
  <c r="AU2620" i="27"/>
  <c r="AU2621" i="27"/>
  <c r="AU2622" i="27"/>
  <c r="AU2623" i="27"/>
  <c r="AU2624" i="27"/>
  <c r="AU2625" i="27"/>
  <c r="AU2626" i="27"/>
  <c r="AU2627" i="27"/>
  <c r="AU2628" i="27"/>
  <c r="AU2629" i="27"/>
  <c r="AU2630" i="27"/>
  <c r="AU2631" i="27"/>
  <c r="AU2632" i="27"/>
  <c r="AU2633" i="27"/>
  <c r="AU2634" i="27"/>
  <c r="AU2635" i="27"/>
  <c r="AU2636" i="27"/>
  <c r="AU2637" i="27"/>
  <c r="AU2638" i="27"/>
  <c r="AU2639" i="27"/>
  <c r="AU2640" i="27"/>
  <c r="AU2641" i="27"/>
  <c r="AU2642" i="27"/>
  <c r="AU2643" i="27"/>
  <c r="AU2644" i="27"/>
  <c r="AU2645" i="27"/>
  <c r="AU2646" i="27"/>
  <c r="AU2647" i="27"/>
  <c r="AU2648" i="27"/>
  <c r="AU2649" i="27"/>
  <c r="AU2650" i="27"/>
  <c r="AU2651" i="27"/>
  <c r="AU2652" i="27"/>
  <c r="AU2653" i="27"/>
  <c r="AU2654" i="27"/>
  <c r="AU2655" i="27"/>
  <c r="AU2656" i="27"/>
  <c r="AU2657" i="27"/>
  <c r="AU2658" i="27"/>
  <c r="AU2659" i="27"/>
  <c r="AU2660" i="27"/>
  <c r="AU2661" i="27"/>
  <c r="AU2662" i="27"/>
  <c r="AU2663" i="27"/>
  <c r="AU2664" i="27"/>
  <c r="AU2665" i="27"/>
  <c r="AU2666" i="27"/>
  <c r="AU2667" i="27"/>
  <c r="AU2668" i="27"/>
  <c r="AU2669" i="27"/>
  <c r="AU2670" i="27"/>
  <c r="AU2671" i="27"/>
  <c r="AU2672" i="27"/>
  <c r="AU2673" i="27"/>
  <c r="AU2674" i="27"/>
  <c r="AU2675" i="27"/>
  <c r="AU2676" i="27"/>
  <c r="AU2677" i="27"/>
  <c r="AU2678" i="27"/>
  <c r="AU2679" i="27"/>
  <c r="AU2680" i="27"/>
  <c r="AU2681" i="27"/>
  <c r="AU2682" i="27"/>
  <c r="AU2683" i="27"/>
  <c r="AU2684" i="27"/>
  <c r="AU2685" i="27"/>
  <c r="AU2686" i="27"/>
  <c r="AU2687" i="27"/>
  <c r="AU2688" i="27"/>
  <c r="AU2689" i="27"/>
  <c r="AU2690" i="27"/>
  <c r="AU2691" i="27"/>
  <c r="AU2692" i="27"/>
  <c r="AU2693" i="27"/>
  <c r="AU2694" i="27"/>
  <c r="AU2695" i="27"/>
  <c r="AU2696" i="27"/>
  <c r="AU2697" i="27"/>
  <c r="AU2698" i="27"/>
  <c r="AU2699" i="27"/>
  <c r="AU2700" i="27"/>
  <c r="AU2701" i="27"/>
  <c r="AU2702" i="27"/>
  <c r="AU2703" i="27"/>
  <c r="AU2704" i="27"/>
  <c r="AU2705" i="27"/>
  <c r="AU2706" i="27"/>
  <c r="AU2707" i="27"/>
  <c r="AU2708" i="27"/>
  <c r="AU2709" i="27"/>
  <c r="AU2710" i="27"/>
  <c r="AU2711" i="27"/>
  <c r="AU2712" i="27"/>
  <c r="AU2713" i="27"/>
  <c r="AU2714" i="27"/>
  <c r="AU2715" i="27"/>
  <c r="AU2716" i="27"/>
  <c r="AU2717" i="27"/>
  <c r="AU2718" i="27"/>
  <c r="AU2719" i="27"/>
  <c r="AU2720" i="27"/>
  <c r="AU2721" i="27"/>
  <c r="AU2722" i="27"/>
  <c r="AU2723" i="27"/>
  <c r="AU2724" i="27"/>
  <c r="AU2725" i="27"/>
  <c r="AU2726" i="27"/>
  <c r="AU2727" i="27"/>
  <c r="AU2728" i="27"/>
  <c r="AU2729" i="27"/>
  <c r="AU2730" i="27"/>
  <c r="AU2731" i="27"/>
  <c r="AU2732" i="27"/>
  <c r="AU2733" i="27"/>
  <c r="AU2734" i="27"/>
  <c r="AU2735" i="27"/>
  <c r="AU2736" i="27"/>
  <c r="AU2737" i="27"/>
  <c r="AU2738" i="27"/>
  <c r="AU2739" i="27"/>
  <c r="AU2740" i="27"/>
  <c r="AU2741" i="27"/>
  <c r="AU2742" i="27"/>
  <c r="AU2743" i="27"/>
  <c r="AU2744" i="27"/>
  <c r="AU2745" i="27"/>
  <c r="AU2746" i="27"/>
  <c r="AU2747" i="27"/>
  <c r="AU2748" i="27"/>
  <c r="AU2749" i="27"/>
  <c r="AU2750" i="27"/>
  <c r="AU2751" i="27"/>
  <c r="AU2752" i="27"/>
  <c r="AU2753" i="27"/>
  <c r="AU2754" i="27"/>
  <c r="AU2755" i="27"/>
  <c r="AU2756" i="27"/>
  <c r="AU2757" i="27"/>
  <c r="AU2758" i="27"/>
  <c r="AU2759" i="27"/>
  <c r="AU2760" i="27"/>
  <c r="AU2761" i="27"/>
  <c r="AU2762" i="27"/>
  <c r="AU2763" i="27"/>
  <c r="AU2764" i="27"/>
  <c r="AU2765" i="27"/>
  <c r="AU2766" i="27"/>
  <c r="AU2767" i="27"/>
  <c r="AU2768" i="27"/>
  <c r="AU2769" i="27"/>
  <c r="AU2770" i="27"/>
  <c r="AU2771" i="27"/>
  <c r="AU2772" i="27"/>
  <c r="AU2773" i="27"/>
  <c r="AU2774" i="27"/>
  <c r="AU2775" i="27"/>
  <c r="AU2776" i="27"/>
  <c r="AU2777" i="27"/>
  <c r="AU2778" i="27"/>
  <c r="AU2779" i="27"/>
  <c r="AU2780" i="27"/>
  <c r="AU2781" i="27"/>
  <c r="AU2782" i="27"/>
  <c r="AU2783" i="27"/>
  <c r="AU2784" i="27"/>
  <c r="AU2785" i="27"/>
  <c r="AU2786" i="27"/>
  <c r="AU2787" i="27"/>
  <c r="AU2788" i="27"/>
  <c r="AU2789" i="27"/>
  <c r="AU2790" i="27"/>
  <c r="AU2791" i="27"/>
  <c r="AU2792" i="27"/>
  <c r="AU2793" i="27"/>
  <c r="AU2794" i="27"/>
  <c r="AU2795" i="27"/>
  <c r="AU2796" i="27"/>
  <c r="AU2797" i="27"/>
  <c r="AU2798" i="27"/>
  <c r="AU2799" i="27"/>
  <c r="AU2800" i="27"/>
  <c r="AU2801" i="27"/>
  <c r="AU2802" i="27"/>
  <c r="AU2803" i="27"/>
  <c r="AU2804" i="27"/>
  <c r="AU2805" i="27"/>
  <c r="AU2806" i="27"/>
  <c r="AU2807" i="27"/>
  <c r="AU2808" i="27"/>
  <c r="AU2809" i="27"/>
  <c r="AU2810" i="27"/>
  <c r="AU2811" i="27"/>
  <c r="AU2812" i="27"/>
  <c r="AU2813" i="27"/>
  <c r="AU2814" i="27"/>
  <c r="AU2815" i="27"/>
  <c r="AU2816" i="27"/>
  <c r="AU2817" i="27"/>
  <c r="AU2818" i="27"/>
  <c r="AU2819" i="27"/>
  <c r="AU2820" i="27"/>
  <c r="AU2821" i="27"/>
  <c r="AU2822" i="27"/>
  <c r="AU2823" i="27"/>
  <c r="AU2824" i="27"/>
  <c r="AU2825" i="27"/>
  <c r="AU2826" i="27"/>
  <c r="AU2827" i="27"/>
  <c r="AU2828" i="27"/>
  <c r="AU2829" i="27"/>
  <c r="AU2830" i="27"/>
  <c r="AU2831" i="27"/>
  <c r="AU2832" i="27"/>
  <c r="AU2833" i="27"/>
  <c r="AU2834" i="27"/>
  <c r="AU2835" i="27"/>
  <c r="AU2836" i="27"/>
  <c r="AU2837" i="27"/>
  <c r="AU2838" i="27"/>
  <c r="AU2839" i="27"/>
  <c r="AU2840" i="27"/>
  <c r="AU2841" i="27"/>
  <c r="AU2842" i="27"/>
  <c r="AU2843" i="27"/>
  <c r="AU2844" i="27"/>
  <c r="AU2845" i="27"/>
  <c r="AU2846" i="27"/>
  <c r="AU2847" i="27"/>
  <c r="AU2848" i="27"/>
  <c r="AU2849" i="27"/>
  <c r="AU2850" i="27"/>
  <c r="AU2851" i="27"/>
  <c r="AU2852" i="27"/>
  <c r="AU2853" i="27"/>
  <c r="AU2854" i="27"/>
  <c r="AU2855" i="27"/>
  <c r="AU2856" i="27"/>
  <c r="AU2857" i="27"/>
  <c r="AU2858" i="27"/>
  <c r="AU2859" i="27"/>
  <c r="AU2860" i="27"/>
  <c r="AU2861" i="27"/>
  <c r="AU2862" i="27"/>
  <c r="AU2863" i="27"/>
  <c r="AU2864" i="27"/>
  <c r="AU2865" i="27"/>
  <c r="AU2866" i="27"/>
  <c r="AU2867" i="27"/>
  <c r="AU2868" i="27"/>
  <c r="AU2869" i="27"/>
  <c r="AU2870" i="27"/>
  <c r="AU2871" i="27"/>
  <c r="AU2872" i="27"/>
  <c r="AU2873" i="27"/>
  <c r="AU2874" i="27"/>
  <c r="AU2875" i="27"/>
  <c r="AU2876" i="27"/>
  <c r="AU2877" i="27"/>
  <c r="AU2878" i="27"/>
  <c r="AU2879" i="27"/>
  <c r="AU2880" i="27"/>
  <c r="AU2881" i="27"/>
  <c r="AU2882" i="27"/>
  <c r="AU2883" i="27"/>
  <c r="AU2884" i="27"/>
  <c r="AU2885" i="27"/>
  <c r="AU2886" i="27"/>
  <c r="AU2887" i="27"/>
  <c r="AU2888" i="27"/>
  <c r="AU2889" i="27"/>
  <c r="AU2890" i="27"/>
  <c r="AU2891" i="27"/>
  <c r="AU2892" i="27"/>
  <c r="AU2893" i="27"/>
  <c r="AU2894" i="27"/>
  <c r="AU2895" i="27"/>
  <c r="AU2896" i="27"/>
  <c r="AU2897" i="27"/>
  <c r="AU2898" i="27"/>
  <c r="AU2899" i="27"/>
  <c r="AU2900" i="27"/>
  <c r="AU2901" i="27"/>
  <c r="AU2902" i="27"/>
  <c r="AU2903" i="27"/>
  <c r="AU2904" i="27"/>
  <c r="AU2905" i="27"/>
  <c r="AU2906" i="27"/>
  <c r="AU2907" i="27"/>
  <c r="AU2908" i="27"/>
  <c r="AU2909" i="27"/>
  <c r="AU2910" i="27"/>
  <c r="AU2911" i="27"/>
  <c r="AU2912" i="27"/>
  <c r="AU2913" i="27"/>
  <c r="AU2914" i="27"/>
  <c r="AU2915" i="27"/>
  <c r="AU2916" i="27"/>
  <c r="AU2917" i="27"/>
  <c r="AU2918" i="27"/>
  <c r="AU2919" i="27"/>
  <c r="AU2920" i="27"/>
  <c r="AU2921" i="27"/>
  <c r="AU2922" i="27"/>
  <c r="AU2923" i="27"/>
  <c r="AU2924" i="27"/>
  <c r="AU2925" i="27"/>
  <c r="AU2926" i="27"/>
  <c r="AU2927" i="27"/>
  <c r="AU2928" i="27"/>
  <c r="AU2929" i="27"/>
  <c r="AU2930" i="27"/>
  <c r="AU2931" i="27"/>
  <c r="AU2932" i="27"/>
  <c r="AU2933" i="27"/>
  <c r="AU2934" i="27"/>
  <c r="AU2935" i="27"/>
  <c r="AU2936" i="27"/>
  <c r="AU2937" i="27"/>
  <c r="AU2938" i="27"/>
  <c r="AU2939" i="27"/>
  <c r="AU2940" i="27"/>
  <c r="AU2941" i="27"/>
  <c r="AU2942" i="27"/>
  <c r="AU2943" i="27"/>
  <c r="AU2944" i="27"/>
  <c r="AU2945" i="27"/>
  <c r="AU2946" i="27"/>
  <c r="AU2947" i="27"/>
  <c r="AU2948" i="27"/>
  <c r="AU2949" i="27"/>
  <c r="AS3" i="27"/>
  <c r="AS4" i="27"/>
  <c r="AS5" i="27"/>
  <c r="AS6" i="27"/>
  <c r="AS7" i="27"/>
  <c r="AS8" i="27"/>
  <c r="AS9" i="27"/>
  <c r="AS10" i="27"/>
  <c r="AS11" i="27"/>
  <c r="AS12" i="27"/>
  <c r="AS13" i="27"/>
  <c r="AS14" i="27"/>
  <c r="AS15" i="27"/>
  <c r="AS16" i="27"/>
  <c r="AS17" i="27"/>
  <c r="AS18" i="27"/>
  <c r="AS19" i="27"/>
  <c r="AS20" i="27"/>
  <c r="AS21" i="27"/>
  <c r="AS22" i="27"/>
  <c r="AS23" i="27"/>
  <c r="AS24" i="27"/>
  <c r="AS25" i="27"/>
  <c r="AS26" i="27"/>
  <c r="AS27" i="27"/>
  <c r="AS28" i="27"/>
  <c r="AS29" i="27"/>
  <c r="AS30" i="27"/>
  <c r="AS31" i="27"/>
  <c r="AS32" i="27"/>
  <c r="AS33" i="27"/>
  <c r="AS34" i="27"/>
  <c r="AS35" i="27"/>
  <c r="AS36" i="27"/>
  <c r="AS37" i="27"/>
  <c r="AS38" i="27"/>
  <c r="AS39" i="27"/>
  <c r="AS40" i="27"/>
  <c r="AS41" i="27"/>
  <c r="AS42" i="27"/>
  <c r="AS43" i="27"/>
  <c r="AS44" i="27"/>
  <c r="AS45" i="27"/>
  <c r="AS46" i="27"/>
  <c r="AS47" i="27"/>
  <c r="AS48" i="27"/>
  <c r="AS49" i="27"/>
  <c r="AS50" i="27"/>
  <c r="AS51" i="27"/>
  <c r="AS52" i="27"/>
  <c r="AS53" i="27"/>
  <c r="AS54" i="27"/>
  <c r="AS55" i="27"/>
  <c r="AS56" i="27"/>
  <c r="AS57" i="27"/>
  <c r="AS58" i="27"/>
  <c r="AS59" i="27"/>
  <c r="AS60" i="27"/>
  <c r="AS61" i="27"/>
  <c r="AS62" i="27"/>
  <c r="AS63" i="27"/>
  <c r="AS64" i="27"/>
  <c r="AS65" i="27"/>
  <c r="AS66" i="27"/>
  <c r="AS67" i="27"/>
  <c r="AS68" i="27"/>
  <c r="AS69" i="27"/>
  <c r="AS70" i="27"/>
  <c r="AS71" i="27"/>
  <c r="AS72" i="27"/>
  <c r="AS73" i="27"/>
  <c r="AS74" i="27"/>
  <c r="AS75" i="27"/>
  <c r="AS76" i="27"/>
  <c r="AS77" i="27"/>
  <c r="AS78" i="27"/>
  <c r="AS79" i="27"/>
  <c r="AS80" i="27"/>
  <c r="AS81" i="27"/>
  <c r="AS82" i="27"/>
  <c r="AS83" i="27"/>
  <c r="AS84" i="27"/>
  <c r="AS85" i="27"/>
  <c r="AS86" i="27"/>
  <c r="AS87" i="27"/>
  <c r="AS88" i="27"/>
  <c r="AS89" i="27"/>
  <c r="AS90" i="27"/>
  <c r="AS91" i="27"/>
  <c r="AS92" i="27"/>
  <c r="AS93" i="27"/>
  <c r="AS94" i="27"/>
  <c r="AS95" i="27"/>
  <c r="AS96" i="27"/>
  <c r="AS97" i="27"/>
  <c r="AS98" i="27"/>
  <c r="AS99" i="27"/>
  <c r="AS100" i="27"/>
  <c r="AS101" i="27"/>
  <c r="AS102" i="27"/>
  <c r="AS103" i="27"/>
  <c r="AS104" i="27"/>
  <c r="AS105" i="27"/>
  <c r="AS106" i="27"/>
  <c r="AS107" i="27"/>
  <c r="AS108" i="27"/>
  <c r="AS109" i="27"/>
  <c r="AS110" i="27"/>
  <c r="AS111" i="27"/>
  <c r="AS112" i="27"/>
  <c r="AS113" i="27"/>
  <c r="AS114" i="27"/>
  <c r="AS115" i="27"/>
  <c r="AS116" i="27"/>
  <c r="AS117" i="27"/>
  <c r="AS118" i="27"/>
  <c r="AS119" i="27"/>
  <c r="AS120" i="27"/>
  <c r="AS121" i="27"/>
  <c r="AS122" i="27"/>
  <c r="AS123" i="27"/>
  <c r="AS124" i="27"/>
  <c r="AS125" i="27"/>
  <c r="AS126" i="27"/>
  <c r="AS127" i="27"/>
  <c r="AS128" i="27"/>
  <c r="AS129" i="27"/>
  <c r="AS130" i="27"/>
  <c r="AS131" i="27"/>
  <c r="AS132" i="27"/>
  <c r="AS133" i="27"/>
  <c r="AS134" i="27"/>
  <c r="AS135" i="27"/>
  <c r="AS136" i="27"/>
  <c r="AS137" i="27"/>
  <c r="AS138" i="27"/>
  <c r="AS139" i="27"/>
  <c r="AS140" i="27"/>
  <c r="AS141" i="27"/>
  <c r="AS142" i="27"/>
  <c r="AS143" i="27"/>
  <c r="AS144" i="27"/>
  <c r="AS145" i="27"/>
  <c r="AS146" i="27"/>
  <c r="AS147" i="27"/>
  <c r="AS148" i="27"/>
  <c r="AS149" i="27"/>
  <c r="AS150" i="27"/>
  <c r="AS151" i="27"/>
  <c r="AS152" i="27"/>
  <c r="AS153" i="27"/>
  <c r="AS154" i="27"/>
  <c r="AS155" i="27"/>
  <c r="AS156" i="27"/>
  <c r="AS157" i="27"/>
  <c r="AS158" i="27"/>
  <c r="AS159" i="27"/>
  <c r="AS160" i="27"/>
  <c r="AS161" i="27"/>
  <c r="AS162" i="27"/>
  <c r="AS163" i="27"/>
  <c r="AS164" i="27"/>
  <c r="AS165" i="27"/>
  <c r="AS166" i="27"/>
  <c r="AS167" i="27"/>
  <c r="AS168" i="27"/>
  <c r="AS169" i="27"/>
  <c r="AS170" i="27"/>
  <c r="AS171" i="27"/>
  <c r="AS172" i="27"/>
  <c r="AS173" i="27"/>
  <c r="AS174" i="27"/>
  <c r="AS175" i="27"/>
  <c r="AS176" i="27"/>
  <c r="AS177" i="27"/>
  <c r="AS178" i="27"/>
  <c r="AS179" i="27"/>
  <c r="AS180" i="27"/>
  <c r="AS181" i="27"/>
  <c r="AS182" i="27"/>
  <c r="AS183" i="27"/>
  <c r="AS184" i="27"/>
  <c r="AS185" i="27"/>
  <c r="AS186" i="27"/>
  <c r="AS187" i="27"/>
  <c r="AS188" i="27"/>
  <c r="AS189" i="27"/>
  <c r="AS190" i="27"/>
  <c r="AS191" i="27"/>
  <c r="AS192" i="27"/>
  <c r="AS193" i="27"/>
  <c r="AS194" i="27"/>
  <c r="AS195" i="27"/>
  <c r="AS196" i="27"/>
  <c r="AS197" i="27"/>
  <c r="AS198" i="27"/>
  <c r="AS199" i="27"/>
  <c r="AS200" i="27"/>
  <c r="AS201" i="27"/>
  <c r="AS202" i="27"/>
  <c r="AS203" i="27"/>
  <c r="AS204" i="27"/>
  <c r="AS205" i="27"/>
  <c r="AS206" i="27"/>
  <c r="AS207" i="27"/>
  <c r="AS208" i="27"/>
  <c r="AS209" i="27"/>
  <c r="AS210" i="27"/>
  <c r="AS211" i="27"/>
  <c r="AS212" i="27"/>
  <c r="AS213" i="27"/>
  <c r="AS214" i="27"/>
  <c r="AS215" i="27"/>
  <c r="AS216" i="27"/>
  <c r="AS217" i="27"/>
  <c r="AS218" i="27"/>
  <c r="AS219" i="27"/>
  <c r="AS220" i="27"/>
  <c r="AS221" i="27"/>
  <c r="AS222" i="27"/>
  <c r="AS223" i="27"/>
  <c r="AS224" i="27"/>
  <c r="AS225" i="27"/>
  <c r="AS226" i="27"/>
  <c r="AS227" i="27"/>
  <c r="AS228" i="27"/>
  <c r="AS229" i="27"/>
  <c r="AS230" i="27"/>
  <c r="AS231" i="27"/>
  <c r="AS232" i="27"/>
  <c r="AS233" i="27"/>
  <c r="AS234" i="27"/>
  <c r="AS235" i="27"/>
  <c r="AS236" i="27"/>
  <c r="AS237" i="27"/>
  <c r="AS238" i="27"/>
  <c r="AS239" i="27"/>
  <c r="AS240" i="27"/>
  <c r="AS241" i="27"/>
  <c r="AS242" i="27"/>
  <c r="AS243" i="27"/>
  <c r="AS244" i="27"/>
  <c r="AS245" i="27"/>
  <c r="AS246" i="27"/>
  <c r="AS247" i="27"/>
  <c r="AS248" i="27"/>
  <c r="AS249" i="27"/>
  <c r="AS250" i="27"/>
  <c r="AS251" i="27"/>
  <c r="AS252" i="27"/>
  <c r="AS253" i="27"/>
  <c r="AS254" i="27"/>
  <c r="AS255" i="27"/>
  <c r="AS256" i="27"/>
  <c r="AS257" i="27"/>
  <c r="AS258" i="27"/>
  <c r="AS259" i="27"/>
  <c r="AS260" i="27"/>
  <c r="AS261" i="27"/>
  <c r="AS262" i="27"/>
  <c r="AS263" i="27"/>
  <c r="AS264" i="27"/>
  <c r="AS265" i="27"/>
  <c r="AS266" i="27"/>
  <c r="AS267" i="27"/>
  <c r="AS268" i="27"/>
  <c r="AS269" i="27"/>
  <c r="AS270" i="27"/>
  <c r="AS271" i="27"/>
  <c r="AS272" i="27"/>
  <c r="AS273" i="27"/>
  <c r="AS274" i="27"/>
  <c r="AS275" i="27"/>
  <c r="AS276" i="27"/>
  <c r="AS277" i="27"/>
  <c r="AS278" i="27"/>
  <c r="AS279" i="27"/>
  <c r="AS280" i="27"/>
  <c r="AS281" i="27"/>
  <c r="AS282" i="27"/>
  <c r="AS283" i="27"/>
  <c r="AS284" i="27"/>
  <c r="AS285" i="27"/>
  <c r="AS286" i="27"/>
  <c r="AS287" i="27"/>
  <c r="AS288" i="27"/>
  <c r="AS289" i="27"/>
  <c r="AS290" i="27"/>
  <c r="AS291" i="27"/>
  <c r="AS292" i="27"/>
  <c r="AS293" i="27"/>
  <c r="AS294" i="27"/>
  <c r="AS295" i="27"/>
  <c r="AS296" i="27"/>
  <c r="AS297" i="27"/>
  <c r="AS298" i="27"/>
  <c r="AS299" i="27"/>
  <c r="AS300" i="27"/>
  <c r="AS301" i="27"/>
  <c r="AS302" i="27"/>
  <c r="AS303" i="27"/>
  <c r="AS304" i="27"/>
  <c r="AS305" i="27"/>
  <c r="AS306" i="27"/>
  <c r="AS307" i="27"/>
  <c r="AS308" i="27"/>
  <c r="AS309" i="27"/>
  <c r="AS310" i="27"/>
  <c r="AS311" i="27"/>
  <c r="AS312" i="27"/>
  <c r="AS313" i="27"/>
  <c r="AS314" i="27"/>
  <c r="AS315" i="27"/>
  <c r="AS316" i="27"/>
  <c r="AS317" i="27"/>
  <c r="AS318" i="27"/>
  <c r="AS319" i="27"/>
  <c r="AS320" i="27"/>
  <c r="AS321" i="27"/>
  <c r="AS322" i="27"/>
  <c r="AS323" i="27"/>
  <c r="AS324" i="27"/>
  <c r="AS325" i="27"/>
  <c r="AS326" i="27"/>
  <c r="AS327" i="27"/>
  <c r="AS328" i="27"/>
  <c r="AS329" i="27"/>
  <c r="AS330" i="27"/>
  <c r="AS331" i="27"/>
  <c r="AS332" i="27"/>
  <c r="AS333" i="27"/>
  <c r="AS334" i="27"/>
  <c r="AS335" i="27"/>
  <c r="AS336" i="27"/>
  <c r="AS337" i="27"/>
  <c r="AS338" i="27"/>
  <c r="AS339" i="27"/>
  <c r="AS340" i="27"/>
  <c r="AS341" i="27"/>
  <c r="AS342" i="27"/>
  <c r="AS343" i="27"/>
  <c r="AS344" i="27"/>
  <c r="AS345" i="27"/>
  <c r="AS346" i="27"/>
  <c r="AS347" i="27"/>
  <c r="AS348" i="27"/>
  <c r="AS349" i="27"/>
  <c r="AS350" i="27"/>
  <c r="AS351" i="27"/>
  <c r="AS352" i="27"/>
  <c r="AS353" i="27"/>
  <c r="AS354" i="27"/>
  <c r="AS355" i="27"/>
  <c r="AS356" i="27"/>
  <c r="AS357" i="27"/>
  <c r="AS358" i="27"/>
  <c r="AS359" i="27"/>
  <c r="AS360" i="27"/>
  <c r="AS361" i="27"/>
  <c r="AS362" i="27"/>
  <c r="AS363" i="27"/>
  <c r="AS364" i="27"/>
  <c r="AS365" i="27"/>
  <c r="AS366" i="27"/>
  <c r="AS367" i="27"/>
  <c r="AS368" i="27"/>
  <c r="AS369" i="27"/>
  <c r="AS370" i="27"/>
  <c r="AS371" i="27"/>
  <c r="AS372" i="27"/>
  <c r="AS373" i="27"/>
  <c r="AS374" i="27"/>
  <c r="AS375" i="27"/>
  <c r="AS376" i="27"/>
  <c r="AS377" i="27"/>
  <c r="AS378" i="27"/>
  <c r="AS379" i="27"/>
  <c r="AS380" i="27"/>
  <c r="AS381" i="27"/>
  <c r="AS382" i="27"/>
  <c r="AS383" i="27"/>
  <c r="AS384" i="27"/>
  <c r="AS385" i="27"/>
  <c r="AS386" i="27"/>
  <c r="AS387" i="27"/>
  <c r="AS388" i="27"/>
  <c r="AS389" i="27"/>
  <c r="AS390" i="27"/>
  <c r="AS391" i="27"/>
  <c r="AS392" i="27"/>
  <c r="AS393" i="27"/>
  <c r="AS394" i="27"/>
  <c r="AS395" i="27"/>
  <c r="AS396" i="27"/>
  <c r="AS397" i="27"/>
  <c r="AS398" i="27"/>
  <c r="AS399" i="27"/>
  <c r="AS400" i="27"/>
  <c r="AS401" i="27"/>
  <c r="AS402" i="27"/>
  <c r="AS403" i="27"/>
  <c r="AS404" i="27"/>
  <c r="AS405" i="27"/>
  <c r="AS406" i="27"/>
  <c r="AS407" i="27"/>
  <c r="AS408" i="27"/>
  <c r="AS409" i="27"/>
  <c r="AS410" i="27"/>
  <c r="AS411" i="27"/>
  <c r="AS412" i="27"/>
  <c r="AS413" i="27"/>
  <c r="AS414" i="27"/>
  <c r="AS415" i="27"/>
  <c r="AS416" i="27"/>
  <c r="AS417" i="27"/>
  <c r="AS418" i="27"/>
  <c r="AS419" i="27"/>
  <c r="AS420" i="27"/>
  <c r="AS421" i="27"/>
  <c r="AS422" i="27"/>
  <c r="AS423" i="27"/>
  <c r="AS424" i="27"/>
  <c r="AS425" i="27"/>
  <c r="AS426" i="27"/>
  <c r="AS427" i="27"/>
  <c r="AS428" i="27"/>
  <c r="AS429" i="27"/>
  <c r="AS430" i="27"/>
  <c r="AS431" i="27"/>
  <c r="AS432" i="27"/>
  <c r="AS433" i="27"/>
  <c r="AS434" i="27"/>
  <c r="AS435" i="27"/>
  <c r="AS436" i="27"/>
  <c r="AS437" i="27"/>
  <c r="AS438" i="27"/>
  <c r="AS439" i="27"/>
  <c r="AS440" i="27"/>
  <c r="AS441" i="27"/>
  <c r="AS442" i="27"/>
  <c r="AS443" i="27"/>
  <c r="AS444" i="27"/>
  <c r="AS445" i="27"/>
  <c r="AS446" i="27"/>
  <c r="AS447" i="27"/>
  <c r="AS448" i="27"/>
  <c r="AS449" i="27"/>
  <c r="AS450" i="27"/>
  <c r="AS451" i="27"/>
  <c r="AS452" i="27"/>
  <c r="AS453" i="27"/>
  <c r="AS454" i="27"/>
  <c r="AS455" i="27"/>
  <c r="AS456" i="27"/>
  <c r="AS457" i="27"/>
  <c r="AS458" i="27"/>
  <c r="AS459" i="27"/>
  <c r="AS460" i="27"/>
  <c r="AS461" i="27"/>
  <c r="AS462" i="27"/>
  <c r="AS463" i="27"/>
  <c r="AS464" i="27"/>
  <c r="AS465" i="27"/>
  <c r="AS466" i="27"/>
  <c r="AS467" i="27"/>
  <c r="AS468" i="27"/>
  <c r="AS469" i="27"/>
  <c r="AS470" i="27"/>
  <c r="AS471" i="27"/>
  <c r="AS472" i="27"/>
  <c r="AS473" i="27"/>
  <c r="AS474" i="27"/>
  <c r="AS475" i="27"/>
  <c r="AS476" i="27"/>
  <c r="AS477" i="27"/>
  <c r="AS478" i="27"/>
  <c r="AS479" i="27"/>
  <c r="AS480" i="27"/>
  <c r="AS481" i="27"/>
  <c r="AS482" i="27"/>
  <c r="AS483" i="27"/>
  <c r="AS484" i="27"/>
  <c r="AS485" i="27"/>
  <c r="AS486" i="27"/>
  <c r="AS487" i="27"/>
  <c r="AS488" i="27"/>
  <c r="AS489" i="27"/>
  <c r="AS490" i="27"/>
  <c r="AS491" i="27"/>
  <c r="AS492" i="27"/>
  <c r="AS493" i="27"/>
  <c r="AS494" i="27"/>
  <c r="AS495" i="27"/>
  <c r="AS496" i="27"/>
  <c r="AS497" i="27"/>
  <c r="AS498" i="27"/>
  <c r="AS499" i="27"/>
  <c r="AS500" i="27"/>
  <c r="AS501" i="27"/>
  <c r="AS502" i="27"/>
  <c r="AS503" i="27"/>
  <c r="AS504" i="27"/>
  <c r="AS505" i="27"/>
  <c r="AS506" i="27"/>
  <c r="AS507" i="27"/>
  <c r="AS508" i="27"/>
  <c r="AS509" i="27"/>
  <c r="AS510" i="27"/>
  <c r="AS511" i="27"/>
  <c r="AS512" i="27"/>
  <c r="AS513" i="27"/>
  <c r="AS514" i="27"/>
  <c r="AS515" i="27"/>
  <c r="AS516" i="27"/>
  <c r="AS517" i="27"/>
  <c r="AS518" i="27"/>
  <c r="AS519" i="27"/>
  <c r="AS520" i="27"/>
  <c r="AS521" i="27"/>
  <c r="AS522" i="27"/>
  <c r="AS523" i="27"/>
  <c r="AS524" i="27"/>
  <c r="AS525" i="27"/>
  <c r="AS526" i="27"/>
  <c r="AS527" i="27"/>
  <c r="AS528" i="27"/>
  <c r="AS529" i="27"/>
  <c r="AS530" i="27"/>
  <c r="AS531" i="27"/>
  <c r="AS532" i="27"/>
  <c r="AS533" i="27"/>
  <c r="AS534" i="27"/>
  <c r="AS535" i="27"/>
  <c r="AS536" i="27"/>
  <c r="AS537" i="27"/>
  <c r="AS538" i="27"/>
  <c r="AS539" i="27"/>
  <c r="AS540" i="27"/>
  <c r="AS541" i="27"/>
  <c r="AS542" i="27"/>
  <c r="AS543" i="27"/>
  <c r="AS544" i="27"/>
  <c r="AS545" i="27"/>
  <c r="AS546" i="27"/>
  <c r="AS547" i="27"/>
  <c r="AS548" i="27"/>
  <c r="AS549" i="27"/>
  <c r="AS550" i="27"/>
  <c r="AS551" i="27"/>
  <c r="AS552" i="27"/>
  <c r="AS553" i="27"/>
  <c r="AS554" i="27"/>
  <c r="AS555" i="27"/>
  <c r="AS556" i="27"/>
  <c r="AS557" i="27"/>
  <c r="AS558" i="27"/>
  <c r="AS559" i="27"/>
  <c r="AS560" i="27"/>
  <c r="AS561" i="27"/>
  <c r="AS562" i="27"/>
  <c r="AS563" i="27"/>
  <c r="AS564" i="27"/>
  <c r="AS565" i="27"/>
  <c r="AS566" i="27"/>
  <c r="AS567" i="27"/>
  <c r="AS568" i="27"/>
  <c r="AS569" i="27"/>
  <c r="AS570" i="27"/>
  <c r="AS571" i="27"/>
  <c r="AS572" i="27"/>
  <c r="AS573" i="27"/>
  <c r="AS574" i="27"/>
  <c r="AS575" i="27"/>
  <c r="AS576" i="27"/>
  <c r="AS577" i="27"/>
  <c r="AS578" i="27"/>
  <c r="AS579" i="27"/>
  <c r="AS580" i="27"/>
  <c r="AS581" i="27"/>
  <c r="AS582" i="27"/>
  <c r="AS583" i="27"/>
  <c r="AS584" i="27"/>
  <c r="AS585" i="27"/>
  <c r="AS586" i="27"/>
  <c r="AS587" i="27"/>
  <c r="AS588" i="27"/>
  <c r="AS589" i="27"/>
  <c r="AS590" i="27"/>
  <c r="AS591" i="27"/>
  <c r="AS592" i="27"/>
  <c r="AS593" i="27"/>
  <c r="AS594" i="27"/>
  <c r="AS595" i="27"/>
  <c r="AS596" i="27"/>
  <c r="AS597" i="27"/>
  <c r="AS598" i="27"/>
  <c r="AS599" i="27"/>
  <c r="AS600" i="27"/>
  <c r="AS601" i="27"/>
  <c r="AS602" i="27"/>
  <c r="AS603" i="27"/>
  <c r="AS604" i="27"/>
  <c r="AS605" i="27"/>
  <c r="AS606" i="27"/>
  <c r="AS607" i="27"/>
  <c r="AS608" i="27"/>
  <c r="AS609" i="27"/>
  <c r="AS610" i="27"/>
  <c r="AS611" i="27"/>
  <c r="AS612" i="27"/>
  <c r="AS613" i="27"/>
  <c r="AS614" i="27"/>
  <c r="AS615" i="27"/>
  <c r="AS616" i="27"/>
  <c r="AS617" i="27"/>
  <c r="AS618" i="27"/>
  <c r="AS619" i="27"/>
  <c r="AS620" i="27"/>
  <c r="AS621" i="27"/>
  <c r="AS622" i="27"/>
  <c r="AS623" i="27"/>
  <c r="AS624" i="27"/>
  <c r="AS625" i="27"/>
  <c r="AS626" i="27"/>
  <c r="AS627" i="27"/>
  <c r="AS628" i="27"/>
  <c r="AS629" i="27"/>
  <c r="AS630" i="27"/>
  <c r="AS631" i="27"/>
  <c r="AS632" i="27"/>
  <c r="AS633" i="27"/>
  <c r="AS634" i="27"/>
  <c r="AS635" i="27"/>
  <c r="AS636" i="27"/>
  <c r="AS637" i="27"/>
  <c r="AS638" i="27"/>
  <c r="AS639" i="27"/>
  <c r="AS640" i="27"/>
  <c r="AS641" i="27"/>
  <c r="AS642" i="27"/>
  <c r="AS643" i="27"/>
  <c r="AS644" i="27"/>
  <c r="AS645" i="27"/>
  <c r="AS646" i="27"/>
  <c r="AS647" i="27"/>
  <c r="AS648" i="27"/>
  <c r="AS649" i="27"/>
  <c r="AS650" i="27"/>
  <c r="AS651" i="27"/>
  <c r="AS652" i="27"/>
  <c r="AS653" i="27"/>
  <c r="AS654" i="27"/>
  <c r="AS655" i="27"/>
  <c r="AS656" i="27"/>
  <c r="AS657" i="27"/>
  <c r="AS658" i="27"/>
  <c r="AS659" i="27"/>
  <c r="AS660" i="27"/>
  <c r="AS661" i="27"/>
  <c r="AS662" i="27"/>
  <c r="AS663" i="27"/>
  <c r="AS664" i="27"/>
  <c r="AS665" i="27"/>
  <c r="AS666" i="27"/>
  <c r="AS667" i="27"/>
  <c r="AS668" i="27"/>
  <c r="AS669" i="27"/>
  <c r="AS670" i="27"/>
  <c r="AS671" i="27"/>
  <c r="AS672" i="27"/>
  <c r="AS673" i="27"/>
  <c r="AS674" i="27"/>
  <c r="AS675" i="27"/>
  <c r="AS676" i="27"/>
  <c r="AS677" i="27"/>
  <c r="AS678" i="27"/>
  <c r="AS679" i="27"/>
  <c r="AS680" i="27"/>
  <c r="AS681" i="27"/>
  <c r="AS682" i="27"/>
  <c r="AS683" i="27"/>
  <c r="AS684" i="27"/>
  <c r="AS685" i="27"/>
  <c r="AS686" i="27"/>
  <c r="AS687" i="27"/>
  <c r="AS688" i="27"/>
  <c r="AS689" i="27"/>
  <c r="AS690" i="27"/>
  <c r="AS691" i="27"/>
  <c r="AS692" i="27"/>
  <c r="AS693" i="27"/>
  <c r="AS694" i="27"/>
  <c r="AS695" i="27"/>
  <c r="AS696" i="27"/>
  <c r="AS697" i="27"/>
  <c r="AS698" i="27"/>
  <c r="AS699" i="27"/>
  <c r="AS700" i="27"/>
  <c r="AS701" i="27"/>
  <c r="AS702" i="27"/>
  <c r="AS703" i="27"/>
  <c r="AS704" i="27"/>
  <c r="AS705" i="27"/>
  <c r="AS706" i="27"/>
  <c r="AS707" i="27"/>
  <c r="AS708" i="27"/>
  <c r="AS709" i="27"/>
  <c r="AS710" i="27"/>
  <c r="AS711" i="27"/>
  <c r="AS712" i="27"/>
  <c r="AS713" i="27"/>
  <c r="AS714" i="27"/>
  <c r="AS715" i="27"/>
  <c r="AS716" i="27"/>
  <c r="AS717" i="27"/>
  <c r="AS718" i="27"/>
  <c r="AS719" i="27"/>
  <c r="AS720" i="27"/>
  <c r="AS721" i="27"/>
  <c r="AS722" i="27"/>
  <c r="AS723" i="27"/>
  <c r="AS724" i="27"/>
  <c r="AS725" i="27"/>
  <c r="AS726" i="27"/>
  <c r="AS727" i="27"/>
  <c r="AS728" i="27"/>
  <c r="AS729" i="27"/>
  <c r="AS730" i="27"/>
  <c r="AS731" i="27"/>
  <c r="AS732" i="27"/>
  <c r="AS733" i="27"/>
  <c r="AS734" i="27"/>
  <c r="AS735" i="27"/>
  <c r="AS736" i="27"/>
  <c r="AS737" i="27"/>
  <c r="AS738" i="27"/>
  <c r="AS739" i="27"/>
  <c r="AS740" i="27"/>
  <c r="AS741" i="27"/>
  <c r="AS742" i="27"/>
  <c r="AS743" i="27"/>
  <c r="AS744" i="27"/>
  <c r="AS745" i="27"/>
  <c r="AS746" i="27"/>
  <c r="AS747" i="27"/>
  <c r="AS748" i="27"/>
  <c r="AS749" i="27"/>
  <c r="AS750" i="27"/>
  <c r="AS751" i="27"/>
  <c r="AS752" i="27"/>
  <c r="AS753" i="27"/>
  <c r="AS754" i="27"/>
  <c r="AS755" i="27"/>
  <c r="AS756" i="27"/>
  <c r="AS757" i="27"/>
  <c r="AS758" i="27"/>
  <c r="AS759" i="27"/>
  <c r="AS760" i="27"/>
  <c r="AS761" i="27"/>
  <c r="AS762" i="27"/>
  <c r="AS763" i="27"/>
  <c r="AS764" i="27"/>
  <c r="AS765" i="27"/>
  <c r="AS766" i="27"/>
  <c r="AS767" i="27"/>
  <c r="AS768" i="27"/>
  <c r="AS769" i="27"/>
  <c r="AS770" i="27"/>
  <c r="AS771" i="27"/>
  <c r="AS772" i="27"/>
  <c r="AS773" i="27"/>
  <c r="AS774" i="27"/>
  <c r="AS775" i="27"/>
  <c r="AS776" i="27"/>
  <c r="AS777" i="27"/>
  <c r="AS778" i="27"/>
  <c r="AS779" i="27"/>
  <c r="AS780" i="27"/>
  <c r="AS781" i="27"/>
  <c r="AS782" i="27"/>
  <c r="AS783" i="27"/>
  <c r="AS784" i="27"/>
  <c r="AS785" i="27"/>
  <c r="AS786" i="27"/>
  <c r="AS787" i="27"/>
  <c r="AS788" i="27"/>
  <c r="AS789" i="27"/>
  <c r="AS790" i="27"/>
  <c r="AS791" i="27"/>
  <c r="AS792" i="27"/>
  <c r="AS793" i="27"/>
  <c r="AS794" i="27"/>
  <c r="AS795" i="27"/>
  <c r="AS796" i="27"/>
  <c r="AS797" i="27"/>
  <c r="AS798" i="27"/>
  <c r="AS799" i="27"/>
  <c r="AS800" i="27"/>
  <c r="AS801" i="27"/>
  <c r="AS802" i="27"/>
  <c r="AS803" i="27"/>
  <c r="AS804" i="27"/>
  <c r="AS805" i="27"/>
  <c r="AS806" i="27"/>
  <c r="AS807" i="27"/>
  <c r="AS808" i="27"/>
  <c r="AS809" i="27"/>
  <c r="AS810" i="27"/>
  <c r="AS811" i="27"/>
  <c r="AS812" i="27"/>
  <c r="AS813" i="27"/>
  <c r="AS814" i="27"/>
  <c r="AS815" i="27"/>
  <c r="AS816" i="27"/>
  <c r="AS817" i="27"/>
  <c r="AS818" i="27"/>
  <c r="AS819" i="27"/>
  <c r="AS820" i="27"/>
  <c r="AS821" i="27"/>
  <c r="AS822" i="27"/>
  <c r="AS823" i="27"/>
  <c r="AS824" i="27"/>
  <c r="AS825" i="27"/>
  <c r="AS826" i="27"/>
  <c r="AS827" i="27"/>
  <c r="AS828" i="27"/>
  <c r="AS829" i="27"/>
  <c r="AS830" i="27"/>
  <c r="AS831" i="27"/>
  <c r="AS832" i="27"/>
  <c r="AS833" i="27"/>
  <c r="AS834" i="27"/>
  <c r="AS835" i="27"/>
  <c r="AS836" i="27"/>
  <c r="AS837" i="27"/>
  <c r="AS838" i="27"/>
  <c r="AS839" i="27"/>
  <c r="AS840" i="27"/>
  <c r="AS841" i="27"/>
  <c r="AS842" i="27"/>
  <c r="AS843" i="27"/>
  <c r="AS844" i="27"/>
  <c r="AS845" i="27"/>
  <c r="AS846" i="27"/>
  <c r="AS847" i="27"/>
  <c r="AS848" i="27"/>
  <c r="AS849" i="27"/>
  <c r="AS850" i="27"/>
  <c r="AS851" i="27"/>
  <c r="AS852" i="27"/>
  <c r="AS853" i="27"/>
  <c r="AS854" i="27"/>
  <c r="AS855" i="27"/>
  <c r="AS856" i="27"/>
  <c r="AS857" i="27"/>
  <c r="AS858" i="27"/>
  <c r="AS859" i="27"/>
  <c r="AS860" i="27"/>
  <c r="AS861" i="27"/>
  <c r="AS862" i="27"/>
  <c r="AS863" i="27"/>
  <c r="AS864" i="27"/>
  <c r="AS865" i="27"/>
  <c r="AS866" i="27"/>
  <c r="AS867" i="27"/>
  <c r="AS868" i="27"/>
  <c r="AS869" i="27"/>
  <c r="AS870" i="27"/>
  <c r="AS871" i="27"/>
  <c r="AS872" i="27"/>
  <c r="AS873" i="27"/>
  <c r="AS874" i="27"/>
  <c r="AS875" i="27"/>
  <c r="AS876" i="27"/>
  <c r="AS877" i="27"/>
  <c r="AS878" i="27"/>
  <c r="AS879" i="27"/>
  <c r="AS880" i="27"/>
  <c r="AS881" i="27"/>
  <c r="AS882" i="27"/>
  <c r="AS883" i="27"/>
  <c r="AS884" i="27"/>
  <c r="AS885" i="27"/>
  <c r="AS886" i="27"/>
  <c r="AS887" i="27"/>
  <c r="AS888" i="27"/>
  <c r="AS889" i="27"/>
  <c r="AS890" i="27"/>
  <c r="AS891" i="27"/>
  <c r="AS892" i="27"/>
  <c r="AS893" i="27"/>
  <c r="AS894" i="27"/>
  <c r="AS895" i="27"/>
  <c r="AS896" i="27"/>
  <c r="AS897" i="27"/>
  <c r="AS898" i="27"/>
  <c r="AS899" i="27"/>
  <c r="AS900" i="27"/>
  <c r="AS901" i="27"/>
  <c r="AS902" i="27"/>
  <c r="AS903" i="27"/>
  <c r="AS904" i="27"/>
  <c r="AS905" i="27"/>
  <c r="AS906" i="27"/>
  <c r="AS907" i="27"/>
  <c r="AS908" i="27"/>
  <c r="AS909" i="27"/>
  <c r="AS910" i="27"/>
  <c r="AS911" i="27"/>
  <c r="AS912" i="27"/>
  <c r="AS913" i="27"/>
  <c r="AS914" i="27"/>
  <c r="AS915" i="27"/>
  <c r="AS916" i="27"/>
  <c r="AS917" i="27"/>
  <c r="AS918" i="27"/>
  <c r="AS919" i="27"/>
  <c r="AS920" i="27"/>
  <c r="AS921" i="27"/>
  <c r="AS922" i="27"/>
  <c r="AS923" i="27"/>
  <c r="AS924" i="27"/>
  <c r="AS925" i="27"/>
  <c r="AS926" i="27"/>
  <c r="AS927" i="27"/>
  <c r="AS928" i="27"/>
  <c r="AS929" i="27"/>
  <c r="AS930" i="27"/>
  <c r="AS931" i="27"/>
  <c r="AS932" i="27"/>
  <c r="AS933" i="27"/>
  <c r="AS934" i="27"/>
  <c r="AS935" i="27"/>
  <c r="AS936" i="27"/>
  <c r="AS937" i="27"/>
  <c r="AS938" i="27"/>
  <c r="AS939" i="27"/>
  <c r="AS940" i="27"/>
  <c r="AS941" i="27"/>
  <c r="AS942" i="27"/>
  <c r="AS943" i="27"/>
  <c r="AS944" i="27"/>
  <c r="AS945" i="27"/>
  <c r="AS946" i="27"/>
  <c r="AS947" i="27"/>
  <c r="AS948" i="27"/>
  <c r="AS949" i="27"/>
  <c r="AS950" i="27"/>
  <c r="AS951" i="27"/>
  <c r="AS952" i="27"/>
  <c r="AS953" i="27"/>
  <c r="AS954" i="27"/>
  <c r="AS955" i="27"/>
  <c r="AS956" i="27"/>
  <c r="AS957" i="27"/>
  <c r="AS958" i="27"/>
  <c r="AS959" i="27"/>
  <c r="AS960" i="27"/>
  <c r="AS961" i="27"/>
  <c r="AS962" i="27"/>
  <c r="AS963" i="27"/>
  <c r="AS964" i="27"/>
  <c r="AS965" i="27"/>
  <c r="AS966" i="27"/>
  <c r="AS967" i="27"/>
  <c r="AS968" i="27"/>
  <c r="AS969" i="27"/>
  <c r="AS970" i="27"/>
  <c r="AS971" i="27"/>
  <c r="AS972" i="27"/>
  <c r="AS973" i="27"/>
  <c r="AS974" i="27"/>
  <c r="AS975" i="27"/>
  <c r="AS976" i="27"/>
  <c r="AS977" i="27"/>
  <c r="AS978" i="27"/>
  <c r="AS979" i="27"/>
  <c r="AS980" i="27"/>
  <c r="AS981" i="27"/>
  <c r="AS982" i="27"/>
  <c r="AS983" i="27"/>
  <c r="AS984" i="27"/>
  <c r="AS985" i="27"/>
  <c r="AS986" i="27"/>
  <c r="AS987" i="27"/>
  <c r="AS988" i="27"/>
  <c r="AS989" i="27"/>
  <c r="AS990" i="27"/>
  <c r="AS991" i="27"/>
  <c r="AS992" i="27"/>
  <c r="AS993" i="27"/>
  <c r="AS994" i="27"/>
  <c r="AS995" i="27"/>
  <c r="AS996" i="27"/>
  <c r="AS997" i="27"/>
  <c r="AS998" i="27"/>
  <c r="AS999" i="27"/>
  <c r="AS1000" i="27"/>
  <c r="AS1001" i="27"/>
  <c r="AS1002" i="27"/>
  <c r="AS1003" i="27"/>
  <c r="AS1004" i="27"/>
  <c r="AS1005" i="27"/>
  <c r="AS1006" i="27"/>
  <c r="AS1007" i="27"/>
  <c r="AS1008" i="27"/>
  <c r="AS1009" i="27"/>
  <c r="AS1010" i="27"/>
  <c r="AS1011" i="27"/>
  <c r="AS1012" i="27"/>
  <c r="AS1013" i="27"/>
  <c r="AS1014" i="27"/>
  <c r="AS1015" i="27"/>
  <c r="AS1016" i="27"/>
  <c r="AS1017" i="27"/>
  <c r="AS1018" i="27"/>
  <c r="AS1019" i="27"/>
  <c r="AS1020" i="27"/>
  <c r="AS1021" i="27"/>
  <c r="AS1022" i="27"/>
  <c r="AS1023" i="27"/>
  <c r="AS1024" i="27"/>
  <c r="AS1025" i="27"/>
  <c r="AS1026" i="27"/>
  <c r="AS1027" i="27"/>
  <c r="AS1028" i="27"/>
  <c r="AS1029" i="27"/>
  <c r="AS1030" i="27"/>
  <c r="AS1031" i="27"/>
  <c r="AS1032" i="27"/>
  <c r="AS1033" i="27"/>
  <c r="AS1034" i="27"/>
  <c r="AS1035" i="27"/>
  <c r="AS1036" i="27"/>
  <c r="AS1037" i="27"/>
  <c r="AS1038" i="27"/>
  <c r="AS1039" i="27"/>
  <c r="AS1040" i="27"/>
  <c r="AS1041" i="27"/>
  <c r="AS1042" i="27"/>
  <c r="AS1043" i="27"/>
  <c r="AS1044" i="27"/>
  <c r="AS1045" i="27"/>
  <c r="AS1046" i="27"/>
  <c r="AS1047" i="27"/>
  <c r="AS1048" i="27"/>
  <c r="AS1049" i="27"/>
  <c r="AS1050" i="27"/>
  <c r="AS1051" i="27"/>
  <c r="AS1052" i="27"/>
  <c r="AS1053" i="27"/>
  <c r="AS1054" i="27"/>
  <c r="AS1055" i="27"/>
  <c r="AS1056" i="27"/>
  <c r="AS1057" i="27"/>
  <c r="AS1058" i="27"/>
  <c r="AS1059" i="27"/>
  <c r="AS1060" i="27"/>
  <c r="AS1061" i="27"/>
  <c r="AS1062" i="27"/>
  <c r="AS1063" i="27"/>
  <c r="AS1064" i="27"/>
  <c r="AS1065" i="27"/>
  <c r="AS1066" i="27"/>
  <c r="AS1067" i="27"/>
  <c r="AS1068" i="27"/>
  <c r="AS1069" i="27"/>
  <c r="AS1070" i="27"/>
  <c r="AS1071" i="27"/>
  <c r="AS1072" i="27"/>
  <c r="AS1073" i="27"/>
  <c r="AS1074" i="27"/>
  <c r="AS1075" i="27"/>
  <c r="AS1076" i="27"/>
  <c r="AS1077" i="27"/>
  <c r="AS1078" i="27"/>
  <c r="AS1079" i="27"/>
  <c r="AS1080" i="27"/>
  <c r="AS1081" i="27"/>
  <c r="AS1082" i="27"/>
  <c r="AS1083" i="27"/>
  <c r="AS1084" i="27"/>
  <c r="AS1085" i="27"/>
  <c r="AS1086" i="27"/>
  <c r="AS1087" i="27"/>
  <c r="AS1088" i="27"/>
  <c r="AS1089" i="27"/>
  <c r="AS1090" i="27"/>
  <c r="AS1091" i="27"/>
  <c r="AS1092" i="27"/>
  <c r="AS1093" i="27"/>
  <c r="AS1094" i="27"/>
  <c r="AS1095" i="27"/>
  <c r="AS1096" i="27"/>
  <c r="AS1097" i="27"/>
  <c r="AS1098" i="27"/>
  <c r="AS1099" i="27"/>
  <c r="AS1100" i="27"/>
  <c r="AS1101" i="27"/>
  <c r="AS1102" i="27"/>
  <c r="AS1103" i="27"/>
  <c r="AS1104" i="27"/>
  <c r="AS1105" i="27"/>
  <c r="AS1106" i="27"/>
  <c r="AS1107" i="27"/>
  <c r="AS1108" i="27"/>
  <c r="AS1109" i="27"/>
  <c r="AS1110" i="27"/>
  <c r="AS1111" i="27"/>
  <c r="AS1112" i="27"/>
  <c r="AS1113" i="27"/>
  <c r="AS1114" i="27"/>
  <c r="AS1115" i="27"/>
  <c r="AS1116" i="27"/>
  <c r="AS1117" i="27"/>
  <c r="AS1118" i="27"/>
  <c r="AS1119" i="27"/>
  <c r="AS1120" i="27"/>
  <c r="AS1121" i="27"/>
  <c r="AS1122" i="27"/>
  <c r="AS1123" i="27"/>
  <c r="AS1124" i="27"/>
  <c r="AS1125" i="27"/>
  <c r="AS1126" i="27"/>
  <c r="AS1127" i="27"/>
  <c r="AS1128" i="27"/>
  <c r="AS1129" i="27"/>
  <c r="AS1130" i="27"/>
  <c r="AS1131" i="27"/>
  <c r="AS1132" i="27"/>
  <c r="AS1133" i="27"/>
  <c r="AS1134" i="27"/>
  <c r="AS1135" i="27"/>
  <c r="AS1136" i="27"/>
  <c r="AS1137" i="27"/>
  <c r="AS1138" i="27"/>
  <c r="AS1139" i="27"/>
  <c r="AS1140" i="27"/>
  <c r="AS1141" i="27"/>
  <c r="AS1142" i="27"/>
  <c r="AS1143" i="27"/>
  <c r="AS1144" i="27"/>
  <c r="AS1145" i="27"/>
  <c r="AS1146" i="27"/>
  <c r="AS1147" i="27"/>
  <c r="AS1148" i="27"/>
  <c r="AS1149" i="27"/>
  <c r="AS1150" i="27"/>
  <c r="AS1151" i="27"/>
  <c r="AS1152" i="27"/>
  <c r="AS1153" i="27"/>
  <c r="AS1154" i="27"/>
  <c r="AS1155" i="27"/>
  <c r="AS1156" i="27"/>
  <c r="AS1157" i="27"/>
  <c r="AS1158" i="27"/>
  <c r="AS1159" i="27"/>
  <c r="AS1160" i="27"/>
  <c r="AS1161" i="27"/>
  <c r="AS1162" i="27"/>
  <c r="AS1163" i="27"/>
  <c r="AS1164" i="27"/>
  <c r="AS1165" i="27"/>
  <c r="AS1166" i="27"/>
  <c r="AS1167" i="27"/>
  <c r="AS1168" i="27"/>
  <c r="AS1169" i="27"/>
  <c r="AS1170" i="27"/>
  <c r="AS1171" i="27"/>
  <c r="AS1172" i="27"/>
  <c r="AS1173" i="27"/>
  <c r="AS1174" i="27"/>
  <c r="AS1175" i="27"/>
  <c r="AS1176" i="27"/>
  <c r="AS1177" i="27"/>
  <c r="AS1178" i="27"/>
  <c r="AS1179" i="27"/>
  <c r="AS1180" i="27"/>
  <c r="AS1181" i="27"/>
  <c r="AS1182" i="27"/>
  <c r="AS1183" i="27"/>
  <c r="AS1184" i="27"/>
  <c r="AS1185" i="27"/>
  <c r="AS1186" i="27"/>
  <c r="AS1187" i="27"/>
  <c r="AS1188" i="27"/>
  <c r="AS1189" i="27"/>
  <c r="AS1190" i="27"/>
  <c r="AS1191" i="27"/>
  <c r="AS1192" i="27"/>
  <c r="AS1193" i="27"/>
  <c r="AS1194" i="27"/>
  <c r="AS1195" i="27"/>
  <c r="AS1196" i="27"/>
  <c r="AS1197" i="27"/>
  <c r="AS1198" i="27"/>
  <c r="AS1199" i="27"/>
  <c r="AS1200" i="27"/>
  <c r="AS1201" i="27"/>
  <c r="AS1202" i="27"/>
  <c r="AS1203" i="27"/>
  <c r="AS1204" i="27"/>
  <c r="AS1205" i="27"/>
  <c r="AS1206" i="27"/>
  <c r="AS1207" i="27"/>
  <c r="AS1208" i="27"/>
  <c r="AS1209" i="27"/>
  <c r="AS1210" i="27"/>
  <c r="AS1211" i="27"/>
  <c r="AS1212" i="27"/>
  <c r="AS1213" i="27"/>
  <c r="AS1214" i="27"/>
  <c r="AS1215" i="27"/>
  <c r="AS1216" i="27"/>
  <c r="AS1217" i="27"/>
  <c r="AS1218" i="27"/>
  <c r="AS1219" i="27"/>
  <c r="AS1220" i="27"/>
  <c r="AS1221" i="27"/>
  <c r="AS1222" i="27"/>
  <c r="AS1223" i="27"/>
  <c r="AS1224" i="27"/>
  <c r="AS1225" i="27"/>
  <c r="AS1226" i="27"/>
  <c r="AS1227" i="27"/>
  <c r="AS1228" i="27"/>
  <c r="AS1229" i="27"/>
  <c r="AS1230" i="27"/>
  <c r="AS1231" i="27"/>
  <c r="AS1232" i="27"/>
  <c r="AS1233" i="27"/>
  <c r="AS1234" i="27"/>
  <c r="AS1235" i="27"/>
  <c r="AS1236" i="27"/>
  <c r="AS1237" i="27"/>
  <c r="AS1238" i="27"/>
  <c r="AS1239" i="27"/>
  <c r="AS1240" i="27"/>
  <c r="AS1241" i="27"/>
  <c r="AS1242" i="27"/>
  <c r="AS1243" i="27"/>
  <c r="AS1244" i="27"/>
  <c r="AS1245" i="27"/>
  <c r="AS1246" i="27"/>
  <c r="AS1247" i="27"/>
  <c r="AS1248" i="27"/>
  <c r="AS1249" i="27"/>
  <c r="AS1250" i="27"/>
  <c r="AS1251" i="27"/>
  <c r="AS1252" i="27"/>
  <c r="AS1253" i="27"/>
  <c r="AS1254" i="27"/>
  <c r="AS1255" i="27"/>
  <c r="AS1256" i="27"/>
  <c r="AS1257" i="27"/>
  <c r="AS1258" i="27"/>
  <c r="AS1259" i="27"/>
  <c r="AS1260" i="27"/>
  <c r="AS1261" i="27"/>
  <c r="AS1262" i="27"/>
  <c r="AS1263" i="27"/>
  <c r="AS1264" i="27"/>
  <c r="AS1265" i="27"/>
  <c r="AS1266" i="27"/>
  <c r="AS1267" i="27"/>
  <c r="AS1268" i="27"/>
  <c r="AS1269" i="27"/>
  <c r="AS1270" i="27"/>
  <c r="AS1271" i="27"/>
  <c r="AS1272" i="27"/>
  <c r="AS1273" i="27"/>
  <c r="AS1274" i="27"/>
  <c r="AS1275" i="27"/>
  <c r="AS1276" i="27"/>
  <c r="AS1277" i="27"/>
  <c r="AS1278" i="27"/>
  <c r="AS1279" i="27"/>
  <c r="AS1280" i="27"/>
  <c r="AS1281" i="27"/>
  <c r="AS1282" i="27"/>
  <c r="AS1283" i="27"/>
  <c r="AS1284" i="27"/>
  <c r="AS1285" i="27"/>
  <c r="AS1286" i="27"/>
  <c r="AS1287" i="27"/>
  <c r="AS1288" i="27"/>
  <c r="AS1289" i="27"/>
  <c r="AS1290" i="27"/>
  <c r="AS1291" i="27"/>
  <c r="AS1292" i="27"/>
  <c r="AS1293" i="27"/>
  <c r="AS1294" i="27"/>
  <c r="AS1295" i="27"/>
  <c r="AS1296" i="27"/>
  <c r="AS1297" i="27"/>
  <c r="AS1298" i="27"/>
  <c r="AS1299" i="27"/>
  <c r="AS1300" i="27"/>
  <c r="AS1301" i="27"/>
  <c r="AS1302" i="27"/>
  <c r="AS1303" i="27"/>
  <c r="AS1304" i="27"/>
  <c r="AS1305" i="27"/>
  <c r="AS1306" i="27"/>
  <c r="AS1307" i="27"/>
  <c r="AS1308" i="27"/>
  <c r="AS1309" i="27"/>
  <c r="AS1310" i="27"/>
  <c r="AS1311" i="27"/>
  <c r="AS1312" i="27"/>
  <c r="AS1313" i="27"/>
  <c r="AS1314" i="27"/>
  <c r="AS1315" i="27"/>
  <c r="AS1316" i="27"/>
  <c r="AS1317" i="27"/>
  <c r="AS1318" i="27"/>
  <c r="AS1319" i="27"/>
  <c r="AS1320" i="27"/>
  <c r="AS1321" i="27"/>
  <c r="AS1322" i="27"/>
  <c r="AS1323" i="27"/>
  <c r="AS1324" i="27"/>
  <c r="AS1325" i="27"/>
  <c r="AS1326" i="27"/>
  <c r="AS1327" i="27"/>
  <c r="AS1328" i="27"/>
  <c r="AS1329" i="27"/>
  <c r="AS1330" i="27"/>
  <c r="AS1331" i="27"/>
  <c r="AS1332" i="27"/>
  <c r="AS1333" i="27"/>
  <c r="AS1334" i="27"/>
  <c r="AS1335" i="27"/>
  <c r="AS1336" i="27"/>
  <c r="AS1337" i="27"/>
  <c r="AS1338" i="27"/>
  <c r="AS1339" i="27"/>
  <c r="AS1340" i="27"/>
  <c r="AS1341" i="27"/>
  <c r="AS1342" i="27"/>
  <c r="AS1343" i="27"/>
  <c r="AS1344" i="27"/>
  <c r="AS1345" i="27"/>
  <c r="AS1346" i="27"/>
  <c r="AS1347" i="27"/>
  <c r="AS1348" i="27"/>
  <c r="AS1349" i="27"/>
  <c r="AS1350" i="27"/>
  <c r="AS1351" i="27"/>
  <c r="AS1352" i="27"/>
  <c r="AS1353" i="27"/>
  <c r="AS1354" i="27"/>
  <c r="AS1355" i="27"/>
  <c r="AS1356" i="27"/>
  <c r="AS1357" i="27"/>
  <c r="AS1358" i="27"/>
  <c r="AS1359" i="27"/>
  <c r="AS1360" i="27"/>
  <c r="AS1361" i="27"/>
  <c r="AS1362" i="27"/>
  <c r="AS1363" i="27"/>
  <c r="AS1364" i="27"/>
  <c r="AS1365" i="27"/>
  <c r="AS1366" i="27"/>
  <c r="AS1367" i="27"/>
  <c r="AS1368" i="27"/>
  <c r="AS1369" i="27"/>
  <c r="AS1370" i="27"/>
  <c r="AS1371" i="27"/>
  <c r="AS1372" i="27"/>
  <c r="AS1373" i="27"/>
  <c r="AS1374" i="27"/>
  <c r="AS1375" i="27"/>
  <c r="AS1376" i="27"/>
  <c r="AS1377" i="27"/>
  <c r="AS1378" i="27"/>
  <c r="AS1379" i="27"/>
  <c r="AS1380" i="27"/>
  <c r="AS1381" i="27"/>
  <c r="AS1382" i="27"/>
  <c r="AS1383" i="27"/>
  <c r="AS1384" i="27"/>
  <c r="AS1385" i="27"/>
  <c r="AS1386" i="27"/>
  <c r="AS1387" i="27"/>
  <c r="AS1388" i="27"/>
  <c r="AS1389" i="27"/>
  <c r="AS1390" i="27"/>
  <c r="AS1391" i="27"/>
  <c r="AS1392" i="27"/>
  <c r="AS1393" i="27"/>
  <c r="AS1394" i="27"/>
  <c r="AS1395" i="27"/>
  <c r="AS1396" i="27"/>
  <c r="AS1397" i="27"/>
  <c r="AS1398" i="27"/>
  <c r="AS1399" i="27"/>
  <c r="AS1400" i="27"/>
  <c r="AS1401" i="27"/>
  <c r="AS1402" i="27"/>
  <c r="AS1403" i="27"/>
  <c r="AS1404" i="27"/>
  <c r="AS1405" i="27"/>
  <c r="AS1406" i="27"/>
  <c r="AS1407" i="27"/>
  <c r="AS1408" i="27"/>
  <c r="AS1409" i="27"/>
  <c r="AS1410" i="27"/>
  <c r="AS1411" i="27"/>
  <c r="AS1412" i="27"/>
  <c r="AS1413" i="27"/>
  <c r="AS1414" i="27"/>
  <c r="AS1415" i="27"/>
  <c r="AS1416" i="27"/>
  <c r="AS1417" i="27"/>
  <c r="AS1418" i="27"/>
  <c r="AS1419" i="27"/>
  <c r="AS1420" i="27"/>
  <c r="AS1421" i="27"/>
  <c r="AS1422" i="27"/>
  <c r="AS1423" i="27"/>
  <c r="AS1424" i="27"/>
  <c r="AS1425" i="27"/>
  <c r="AS1426" i="27"/>
  <c r="AS1427" i="27"/>
  <c r="AS1428" i="27"/>
  <c r="AS1429" i="27"/>
  <c r="AS1430" i="27"/>
  <c r="AS1431" i="27"/>
  <c r="AS1432" i="27"/>
  <c r="AS1433" i="27"/>
  <c r="AS1434" i="27"/>
  <c r="AS1435" i="27"/>
  <c r="AS1436" i="27"/>
  <c r="AS1437" i="27"/>
  <c r="AS1438" i="27"/>
  <c r="AS1439" i="27"/>
  <c r="AS1440" i="27"/>
  <c r="AS1441" i="27"/>
  <c r="AS1442" i="27"/>
  <c r="AS1443" i="27"/>
  <c r="AS1444" i="27"/>
  <c r="AS1445" i="27"/>
  <c r="AS1446" i="27"/>
  <c r="AS1447" i="27"/>
  <c r="AS1448" i="27"/>
  <c r="AS1449" i="27"/>
  <c r="AS1450" i="27"/>
  <c r="AS1451" i="27"/>
  <c r="AS1452" i="27"/>
  <c r="AS1453" i="27"/>
  <c r="AS1454" i="27"/>
  <c r="AS1455" i="27"/>
  <c r="AS1456" i="27"/>
  <c r="AS1457" i="27"/>
  <c r="AS1458" i="27"/>
  <c r="AS1459" i="27"/>
  <c r="AS1460" i="27"/>
  <c r="AS1461" i="27"/>
  <c r="AS1462" i="27"/>
  <c r="AS1463" i="27"/>
  <c r="AS1464" i="27"/>
  <c r="AS1465" i="27"/>
  <c r="AS1466" i="27"/>
  <c r="AS1467" i="27"/>
  <c r="AS1468" i="27"/>
  <c r="AS1469" i="27"/>
  <c r="AS1470" i="27"/>
  <c r="AS1471" i="27"/>
  <c r="AS1472" i="27"/>
  <c r="AS1473" i="27"/>
  <c r="AS1474" i="27"/>
  <c r="AS1475" i="27"/>
  <c r="AS1476" i="27"/>
  <c r="AS1477" i="27"/>
  <c r="AS1478" i="27"/>
  <c r="AS1479" i="27"/>
  <c r="AS1480" i="27"/>
  <c r="AS1481" i="27"/>
  <c r="AS1482" i="27"/>
  <c r="AS1483" i="27"/>
  <c r="AS1484" i="27"/>
  <c r="AS1485" i="27"/>
  <c r="AS1486" i="27"/>
  <c r="AS1487" i="27"/>
  <c r="AS1488" i="27"/>
  <c r="AS1489" i="27"/>
  <c r="AS1490" i="27"/>
  <c r="AS1491" i="27"/>
  <c r="AS1492" i="27"/>
  <c r="AS1493" i="27"/>
  <c r="AS1494" i="27"/>
  <c r="AS1495" i="27"/>
  <c r="AS1496" i="27"/>
  <c r="AS1497" i="27"/>
  <c r="AS1498" i="27"/>
  <c r="AS1499" i="27"/>
  <c r="AS1500" i="27"/>
  <c r="AS1501" i="27"/>
  <c r="AS1502" i="27"/>
  <c r="AS1503" i="27"/>
  <c r="AS1504" i="27"/>
  <c r="AS1505" i="27"/>
  <c r="AS1506" i="27"/>
  <c r="AS1507" i="27"/>
  <c r="AS1508" i="27"/>
  <c r="AS1509" i="27"/>
  <c r="AS1510" i="27"/>
  <c r="AS1511" i="27"/>
  <c r="AS1512" i="27"/>
  <c r="AS1513" i="27"/>
  <c r="AS1514" i="27"/>
  <c r="AS1515" i="27"/>
  <c r="AS1516" i="27"/>
  <c r="AS1517" i="27"/>
  <c r="AS1518" i="27"/>
  <c r="AS1519" i="27"/>
  <c r="AS1520" i="27"/>
  <c r="AS1521" i="27"/>
  <c r="AS1522" i="27"/>
  <c r="AS1523" i="27"/>
  <c r="AS1524" i="27"/>
  <c r="AS1525" i="27"/>
  <c r="AS1526" i="27"/>
  <c r="AS1527" i="27"/>
  <c r="AS1528" i="27"/>
  <c r="AS1529" i="27"/>
  <c r="AS1530" i="27"/>
  <c r="AS1531" i="27"/>
  <c r="AS1532" i="27"/>
  <c r="AS1533" i="27"/>
  <c r="AS1534" i="27"/>
  <c r="AS1535" i="27"/>
  <c r="AS1536" i="27"/>
  <c r="AS1537" i="27"/>
  <c r="AS1538" i="27"/>
  <c r="AS1539" i="27"/>
  <c r="AS1540" i="27"/>
  <c r="AS1541" i="27"/>
  <c r="AS1542" i="27"/>
  <c r="AS1543" i="27"/>
  <c r="AS1544" i="27"/>
  <c r="AS1545" i="27"/>
  <c r="AS1546" i="27"/>
  <c r="AS1547" i="27"/>
  <c r="AS1548" i="27"/>
  <c r="AS1549" i="27"/>
  <c r="AS1550" i="27"/>
  <c r="AS1551" i="27"/>
  <c r="AS1552" i="27"/>
  <c r="AS1553" i="27"/>
  <c r="AS1554" i="27"/>
  <c r="AS1555" i="27"/>
  <c r="AS1556" i="27"/>
  <c r="AS1557" i="27"/>
  <c r="AS1558" i="27"/>
  <c r="AS1559" i="27"/>
  <c r="AS1560" i="27"/>
  <c r="AS1561" i="27"/>
  <c r="AS1562" i="27"/>
  <c r="AS1563" i="27"/>
  <c r="AS1564" i="27"/>
  <c r="AS1565" i="27"/>
  <c r="AS1566" i="27"/>
  <c r="AS1567" i="27"/>
  <c r="AS1568" i="27"/>
  <c r="AS1569" i="27"/>
  <c r="AS1570" i="27"/>
  <c r="AS1571" i="27"/>
  <c r="AS1572" i="27"/>
  <c r="AS1573" i="27"/>
  <c r="AS1574" i="27"/>
  <c r="AS1575" i="27"/>
  <c r="AS1576" i="27"/>
  <c r="AS1577" i="27"/>
  <c r="AS1578" i="27"/>
  <c r="AS1579" i="27"/>
  <c r="AS1580" i="27"/>
  <c r="AS1581" i="27"/>
  <c r="AS1582" i="27"/>
  <c r="AS1583" i="27"/>
  <c r="AS1584" i="27"/>
  <c r="AS1585" i="27"/>
  <c r="AS1586" i="27"/>
  <c r="AS1587" i="27"/>
  <c r="AS1588" i="27"/>
  <c r="AS1589" i="27"/>
  <c r="AS1590" i="27"/>
  <c r="AS1591" i="27"/>
  <c r="AS1592" i="27"/>
  <c r="AS1593" i="27"/>
  <c r="AS1594" i="27"/>
  <c r="AS1595" i="27"/>
  <c r="AS1596" i="27"/>
  <c r="AS1597" i="27"/>
  <c r="AS1598" i="27"/>
  <c r="AS1599" i="27"/>
  <c r="AS1600" i="27"/>
  <c r="AS1601" i="27"/>
  <c r="AS1602" i="27"/>
  <c r="AS1603" i="27"/>
  <c r="AS1604" i="27"/>
  <c r="AS1605" i="27"/>
  <c r="AS1606" i="27"/>
  <c r="AS1607" i="27"/>
  <c r="AS1608" i="27"/>
  <c r="AS1609" i="27"/>
  <c r="AS1610" i="27"/>
  <c r="AS1611" i="27"/>
  <c r="AS1612" i="27"/>
  <c r="AS1613" i="27"/>
  <c r="AS1614" i="27"/>
  <c r="AS1615" i="27"/>
  <c r="AS1616" i="27"/>
  <c r="AS1617" i="27"/>
  <c r="AS1618" i="27"/>
  <c r="AS1619" i="27"/>
  <c r="AS1620" i="27"/>
  <c r="AS1621" i="27"/>
  <c r="AS1622" i="27"/>
  <c r="AS1623" i="27"/>
  <c r="AS1624" i="27"/>
  <c r="AS1625" i="27"/>
  <c r="AS1626" i="27"/>
  <c r="AS1627" i="27"/>
  <c r="AS1628" i="27"/>
  <c r="AS1629" i="27"/>
  <c r="AS1630" i="27"/>
  <c r="AS1631" i="27"/>
  <c r="AS1632" i="27"/>
  <c r="AS1633" i="27"/>
  <c r="AS1634" i="27"/>
  <c r="AS1635" i="27"/>
  <c r="AS1636" i="27"/>
  <c r="AS1637" i="27"/>
  <c r="AS1638" i="27"/>
  <c r="AS1639" i="27"/>
  <c r="AS1640" i="27"/>
  <c r="AS1641" i="27"/>
  <c r="AS1642" i="27"/>
  <c r="AS1643" i="27"/>
  <c r="AS1644" i="27"/>
  <c r="AS1645" i="27"/>
  <c r="AS1646" i="27"/>
  <c r="AS1647" i="27"/>
  <c r="AS1648" i="27"/>
  <c r="AS1649" i="27"/>
  <c r="AS1650" i="27"/>
  <c r="AS1651" i="27"/>
  <c r="AS1652" i="27"/>
  <c r="AS1653" i="27"/>
  <c r="AS1654" i="27"/>
  <c r="AS1655" i="27"/>
  <c r="AS1656" i="27"/>
  <c r="AS1657" i="27"/>
  <c r="AS1658" i="27"/>
  <c r="AS1659" i="27"/>
  <c r="AS1660" i="27"/>
  <c r="AS1661" i="27"/>
  <c r="AS1662" i="27"/>
  <c r="AS1663" i="27"/>
  <c r="AS1664" i="27"/>
  <c r="AS1665" i="27"/>
  <c r="AS1666" i="27"/>
  <c r="AS1667" i="27"/>
  <c r="AS1668" i="27"/>
  <c r="AS1669" i="27"/>
  <c r="AS1670" i="27"/>
  <c r="AS1671" i="27"/>
  <c r="AS1672" i="27"/>
  <c r="AS1673" i="27"/>
  <c r="AS1674" i="27"/>
  <c r="AS1675" i="27"/>
  <c r="AS1676" i="27"/>
  <c r="AS1677" i="27"/>
  <c r="AS1678" i="27"/>
  <c r="AS1679" i="27"/>
  <c r="AS1680" i="27"/>
  <c r="AS1681" i="27"/>
  <c r="AS1682" i="27"/>
  <c r="AS1683" i="27"/>
  <c r="AS1684" i="27"/>
  <c r="AS1685" i="27"/>
  <c r="AS1686" i="27"/>
  <c r="AS1687" i="27"/>
  <c r="AS1688" i="27"/>
  <c r="AS1689" i="27"/>
  <c r="AS1690" i="27"/>
  <c r="AS1691" i="27"/>
  <c r="AS1692" i="27"/>
  <c r="AS1693" i="27"/>
  <c r="AS1694" i="27"/>
  <c r="AS1695" i="27"/>
  <c r="AS1696" i="27"/>
  <c r="AS1697" i="27"/>
  <c r="AS1698" i="27"/>
  <c r="AS1699" i="27"/>
  <c r="AS1700" i="27"/>
  <c r="AS1701" i="27"/>
  <c r="AS1702" i="27"/>
  <c r="AS1703" i="27"/>
  <c r="AS1704" i="27"/>
  <c r="AS1705" i="27"/>
  <c r="AS1706" i="27"/>
  <c r="AS1707" i="27"/>
  <c r="AS1708" i="27"/>
  <c r="AS1709" i="27"/>
  <c r="AS1710" i="27"/>
  <c r="AS1711" i="27"/>
  <c r="AS1712" i="27"/>
  <c r="AS1713" i="27"/>
  <c r="AS1714" i="27"/>
  <c r="AS1715" i="27"/>
  <c r="AS1716" i="27"/>
  <c r="AS1717" i="27"/>
  <c r="AS1718" i="27"/>
  <c r="AS1719" i="27"/>
  <c r="AS1720" i="27"/>
  <c r="AS1721" i="27"/>
  <c r="AS1722" i="27"/>
  <c r="AS1723" i="27"/>
  <c r="AS1724" i="27"/>
  <c r="AS1725" i="27"/>
  <c r="AS1726" i="27"/>
  <c r="AS1727" i="27"/>
  <c r="AS1728" i="27"/>
  <c r="AS1729" i="27"/>
  <c r="AS1730" i="27"/>
  <c r="AS1731" i="27"/>
  <c r="AS1732" i="27"/>
  <c r="AS1733" i="27"/>
  <c r="AS1734" i="27"/>
  <c r="AS1735" i="27"/>
  <c r="AS1736" i="27"/>
  <c r="AS1737" i="27"/>
  <c r="AS1738" i="27"/>
  <c r="AS1739" i="27"/>
  <c r="AS1740" i="27"/>
  <c r="AS1741" i="27"/>
  <c r="AS1742" i="27"/>
  <c r="AS1743" i="27"/>
  <c r="AS1744" i="27"/>
  <c r="AS1745" i="27"/>
  <c r="AS1746" i="27"/>
  <c r="AS1747" i="27"/>
  <c r="AS1748" i="27"/>
  <c r="AS1749" i="27"/>
  <c r="AS1750" i="27"/>
  <c r="AS1751" i="27"/>
  <c r="AS1752" i="27"/>
  <c r="AS1753" i="27"/>
  <c r="AS1754" i="27"/>
  <c r="AS1755" i="27"/>
  <c r="AS1756" i="27"/>
  <c r="AS1757" i="27"/>
  <c r="AS1758" i="27"/>
  <c r="AS1759" i="27"/>
  <c r="AS1760" i="27"/>
  <c r="AS1761" i="27"/>
  <c r="AS1762" i="27"/>
  <c r="AS1763" i="27"/>
  <c r="AS1764" i="27"/>
  <c r="AS1765" i="27"/>
  <c r="AS1766" i="27"/>
  <c r="AS1767" i="27"/>
  <c r="AS1768" i="27"/>
  <c r="AS1769" i="27"/>
  <c r="AS1770" i="27"/>
  <c r="AS1771" i="27"/>
  <c r="AS1772" i="27"/>
  <c r="AS1773" i="27"/>
  <c r="AS1774" i="27"/>
  <c r="AS1775" i="27"/>
  <c r="AS1776" i="27"/>
  <c r="AS1777" i="27"/>
  <c r="AS1778" i="27"/>
  <c r="AS1779" i="27"/>
  <c r="AS1780" i="27"/>
  <c r="AS1781" i="27"/>
  <c r="AS1782" i="27"/>
  <c r="AS1783" i="27"/>
  <c r="AS1784" i="27"/>
  <c r="AS1785" i="27"/>
  <c r="AS1786" i="27"/>
  <c r="AS1787" i="27"/>
  <c r="AS1788" i="27"/>
  <c r="AS1789" i="27"/>
  <c r="AS1790" i="27"/>
  <c r="AS1791" i="27"/>
  <c r="AS1792" i="27"/>
  <c r="AS1793" i="27"/>
  <c r="AS1794" i="27"/>
  <c r="AS1795" i="27"/>
  <c r="AS1796" i="27"/>
  <c r="AS1797" i="27"/>
  <c r="AS1798" i="27"/>
  <c r="AS1799" i="27"/>
  <c r="AS1800" i="27"/>
  <c r="AS1801" i="27"/>
  <c r="AS1802" i="27"/>
  <c r="AS1803" i="27"/>
  <c r="AS1804" i="27"/>
  <c r="AS1805" i="27"/>
  <c r="AS1806" i="27"/>
  <c r="AS1807" i="27"/>
  <c r="AS1808" i="27"/>
  <c r="AS1809" i="27"/>
  <c r="AS1810" i="27"/>
  <c r="AS1811" i="27"/>
  <c r="AS1812" i="27"/>
  <c r="AS1813" i="27"/>
  <c r="AS1814" i="27"/>
  <c r="AS1815" i="27"/>
  <c r="AS1816" i="27"/>
  <c r="AS1817" i="27"/>
  <c r="AS1818" i="27"/>
  <c r="AS1819" i="27"/>
  <c r="AS1820" i="27"/>
  <c r="AS1821" i="27"/>
  <c r="AS1822" i="27"/>
  <c r="AS1823" i="27"/>
  <c r="AS1824" i="27"/>
  <c r="AS1825" i="27"/>
  <c r="AS1826" i="27"/>
  <c r="AS1827" i="27"/>
  <c r="AS1828" i="27"/>
  <c r="AS1829" i="27"/>
  <c r="AS1830" i="27"/>
  <c r="AS1831" i="27"/>
  <c r="AS1832" i="27"/>
  <c r="AS1833" i="27"/>
  <c r="AS1834" i="27"/>
  <c r="AS1835" i="27"/>
  <c r="AS1836" i="27"/>
  <c r="AS1837" i="27"/>
  <c r="AS1838" i="27"/>
  <c r="AS1839" i="27"/>
  <c r="AS1840" i="27"/>
  <c r="AS1841" i="27"/>
  <c r="AS1842" i="27"/>
  <c r="AS1843" i="27"/>
  <c r="AS1844" i="27"/>
  <c r="AS1845" i="27"/>
  <c r="AS1846" i="27"/>
  <c r="AS1847" i="27"/>
  <c r="AS1848" i="27"/>
  <c r="AS1849" i="27"/>
  <c r="AS1850" i="27"/>
  <c r="AS1851" i="27"/>
  <c r="AS1852" i="27"/>
  <c r="AS1853" i="27"/>
  <c r="AS1854" i="27"/>
  <c r="AS1855" i="27"/>
  <c r="AS1856" i="27"/>
  <c r="AS1857" i="27"/>
  <c r="AS1858" i="27"/>
  <c r="AS1859" i="27"/>
  <c r="AS1860" i="27"/>
  <c r="AS1861" i="27"/>
  <c r="AS1862" i="27"/>
  <c r="AS1863" i="27"/>
  <c r="AS1864" i="27"/>
  <c r="AS1865" i="27"/>
  <c r="AS1866" i="27"/>
  <c r="AS1867" i="27"/>
  <c r="AS1868" i="27"/>
  <c r="AS1869" i="27"/>
  <c r="AS1870" i="27"/>
  <c r="AS1871" i="27"/>
  <c r="AS1872" i="27"/>
  <c r="AS1873" i="27"/>
  <c r="AS1874" i="27"/>
  <c r="AS1875" i="27"/>
  <c r="AS1876" i="27"/>
  <c r="AS1877" i="27"/>
  <c r="AS1878" i="27"/>
  <c r="AS1879" i="27"/>
  <c r="AS1880" i="27"/>
  <c r="AS1881" i="27"/>
  <c r="AS1882" i="27"/>
  <c r="AS1883" i="27"/>
  <c r="AS1884" i="27"/>
  <c r="AS1885" i="27"/>
  <c r="AS1886" i="27"/>
  <c r="AS1887" i="27"/>
  <c r="AS1888" i="27"/>
  <c r="AS1889" i="27"/>
  <c r="AS1890" i="27"/>
  <c r="AS1891" i="27"/>
  <c r="AS1892" i="27"/>
  <c r="AS1893" i="27"/>
  <c r="AS1894" i="27"/>
  <c r="AS1895" i="27"/>
  <c r="AS1896" i="27"/>
  <c r="AS1897" i="27"/>
  <c r="AS1898" i="27"/>
  <c r="AS1899" i="27"/>
  <c r="AS1900" i="27"/>
  <c r="AS1901" i="27"/>
  <c r="AS1902" i="27"/>
  <c r="AS1903" i="27"/>
  <c r="AS1904" i="27"/>
  <c r="AS1905" i="27"/>
  <c r="AS1906" i="27"/>
  <c r="AS1907" i="27"/>
  <c r="AS1908" i="27"/>
  <c r="AS1909" i="27"/>
  <c r="AS1910" i="27"/>
  <c r="AS1911" i="27"/>
  <c r="AS1912" i="27"/>
  <c r="AS1913" i="27"/>
  <c r="AS1914" i="27"/>
  <c r="AS1915" i="27"/>
  <c r="AS1916" i="27"/>
  <c r="AS1917" i="27"/>
  <c r="AS1918" i="27"/>
  <c r="AS1919" i="27"/>
  <c r="AS1920" i="27"/>
  <c r="AS1921" i="27"/>
  <c r="AS1922" i="27"/>
  <c r="AS1923" i="27"/>
  <c r="AS1924" i="27"/>
  <c r="AS1925" i="27"/>
  <c r="AS1926" i="27"/>
  <c r="AS1927" i="27"/>
  <c r="AS1928" i="27"/>
  <c r="AS1929" i="27"/>
  <c r="AS1930" i="27"/>
  <c r="AS1931" i="27"/>
  <c r="AS1932" i="27"/>
  <c r="AS1933" i="27"/>
  <c r="AS1934" i="27"/>
  <c r="AS1935" i="27"/>
  <c r="AS1936" i="27"/>
  <c r="AS1937" i="27"/>
  <c r="AS1938" i="27"/>
  <c r="AS1939" i="27"/>
  <c r="AS1940" i="27"/>
  <c r="AS1941" i="27"/>
  <c r="AS1942" i="27"/>
  <c r="AS1943" i="27"/>
  <c r="AS1944" i="27"/>
  <c r="AS1945" i="27"/>
  <c r="AS1946" i="27"/>
  <c r="AS1947" i="27"/>
  <c r="AS1948" i="27"/>
  <c r="AS1949" i="27"/>
  <c r="AS1950" i="27"/>
  <c r="AS1951" i="27"/>
  <c r="AS1952" i="27"/>
  <c r="AS1953" i="27"/>
  <c r="AS1954" i="27"/>
  <c r="AS1955" i="27"/>
  <c r="AS1956" i="27"/>
  <c r="AS1957" i="27"/>
  <c r="AS1958" i="27"/>
  <c r="AS1959" i="27"/>
  <c r="AS1960" i="27"/>
  <c r="AS1961" i="27"/>
  <c r="AS1962" i="27"/>
  <c r="AS1963" i="27"/>
  <c r="AS1964" i="27"/>
  <c r="AS1965" i="27"/>
  <c r="AS1966" i="27"/>
  <c r="AS1967" i="27"/>
  <c r="AS1968" i="27"/>
  <c r="AS1969" i="27"/>
  <c r="AS1970" i="27"/>
  <c r="AS1971" i="27"/>
  <c r="AS1972" i="27"/>
  <c r="AS1973" i="27"/>
  <c r="AS1974" i="27"/>
  <c r="AS1975" i="27"/>
  <c r="AS1976" i="27"/>
  <c r="AS1977" i="27"/>
  <c r="AS1978" i="27"/>
  <c r="AS1979" i="27"/>
  <c r="AS1980" i="27"/>
  <c r="AS1981" i="27"/>
  <c r="AS1982" i="27"/>
  <c r="AS1983" i="27"/>
  <c r="AS1984" i="27"/>
  <c r="AS1985" i="27"/>
  <c r="AS1986" i="27"/>
  <c r="AS1987" i="27"/>
  <c r="AS1988" i="27"/>
  <c r="AS1989" i="27"/>
  <c r="AS1990" i="27"/>
  <c r="AS1991" i="27"/>
  <c r="AS1992" i="27"/>
  <c r="AS1993" i="27"/>
  <c r="AS1994" i="27"/>
  <c r="AS1995" i="27"/>
  <c r="AS1996" i="27"/>
  <c r="AS1997" i="27"/>
  <c r="AS1998" i="27"/>
  <c r="AS1999" i="27"/>
  <c r="AS2000" i="27"/>
  <c r="AS2001" i="27"/>
  <c r="AS2002" i="27"/>
  <c r="AS2003" i="27"/>
  <c r="AS2004" i="27"/>
  <c r="AS2005" i="27"/>
  <c r="AS2006" i="27"/>
  <c r="AS2007" i="27"/>
  <c r="AS2008" i="27"/>
  <c r="AS2009" i="27"/>
  <c r="AS2010" i="27"/>
  <c r="AS2011" i="27"/>
  <c r="AS2012" i="27"/>
  <c r="AS2013" i="27"/>
  <c r="AS2014" i="27"/>
  <c r="AS2015" i="27"/>
  <c r="AS2016" i="27"/>
  <c r="AS2017" i="27"/>
  <c r="AS2018" i="27"/>
  <c r="AS2019" i="27"/>
  <c r="AS2020" i="27"/>
  <c r="AS2021" i="27"/>
  <c r="AS2022" i="27"/>
  <c r="AS2023" i="27"/>
  <c r="AS2024" i="27"/>
  <c r="AS2025" i="27"/>
  <c r="AS2026" i="27"/>
  <c r="AS2027" i="27"/>
  <c r="AS2028" i="27"/>
  <c r="AS2029" i="27"/>
  <c r="AS2030" i="27"/>
  <c r="AS2031" i="27"/>
  <c r="AS2032" i="27"/>
  <c r="AS2033" i="27"/>
  <c r="AS2034" i="27"/>
  <c r="AS2035" i="27"/>
  <c r="AS2036" i="27"/>
  <c r="AS2037" i="27"/>
  <c r="AS2038" i="27"/>
  <c r="AS2039" i="27"/>
  <c r="AS2040" i="27"/>
  <c r="AS2041" i="27"/>
  <c r="AS2042" i="27"/>
  <c r="AS2043" i="27"/>
  <c r="AS2044" i="27"/>
  <c r="AS2045" i="27"/>
  <c r="AS2046" i="27"/>
  <c r="AS2047" i="27"/>
  <c r="AS2048" i="27"/>
  <c r="AS2049" i="27"/>
  <c r="AS2050" i="27"/>
  <c r="AS2051" i="27"/>
  <c r="AS2052" i="27"/>
  <c r="AS2053" i="27"/>
  <c r="AS2054" i="27"/>
  <c r="AS2055" i="27"/>
  <c r="AS2056" i="27"/>
  <c r="AS2057" i="27"/>
  <c r="AS2058" i="27"/>
  <c r="AS2059" i="27"/>
  <c r="AS2060" i="27"/>
  <c r="AS2061" i="27"/>
  <c r="AS2062" i="27"/>
  <c r="AS2063" i="27"/>
  <c r="AS2064" i="27"/>
  <c r="AS2065" i="27"/>
  <c r="AS2066" i="27"/>
  <c r="AS2067" i="27"/>
  <c r="AS2068" i="27"/>
  <c r="AS2069" i="27"/>
  <c r="AS2070" i="27"/>
  <c r="AS2071" i="27"/>
  <c r="AS2072" i="27"/>
  <c r="AS2073" i="27"/>
  <c r="AS2074" i="27"/>
  <c r="AS2075" i="27"/>
  <c r="AS2076" i="27"/>
  <c r="AS2077" i="27"/>
  <c r="AS2078" i="27"/>
  <c r="AS2079" i="27"/>
  <c r="AS2080" i="27"/>
  <c r="AS2081" i="27"/>
  <c r="AS2082" i="27"/>
  <c r="AS2083" i="27"/>
  <c r="AS2084" i="27"/>
  <c r="AS2085" i="27"/>
  <c r="AS2086" i="27"/>
  <c r="AS2087" i="27"/>
  <c r="AS2088" i="27"/>
  <c r="AS2089" i="27"/>
  <c r="AS2090" i="27"/>
  <c r="AS2091" i="27"/>
  <c r="AS2092" i="27"/>
  <c r="AS2093" i="27"/>
  <c r="AS2094" i="27"/>
  <c r="AS2095" i="27"/>
  <c r="AS2096" i="27"/>
  <c r="AS2097" i="27"/>
  <c r="AS2098" i="27"/>
  <c r="AS2099" i="27"/>
  <c r="AS2100" i="27"/>
  <c r="AS2101" i="27"/>
  <c r="AS2102" i="27"/>
  <c r="AS2103" i="27"/>
  <c r="AS2104" i="27"/>
  <c r="AS2105" i="27"/>
  <c r="AS2106" i="27"/>
  <c r="AS2107" i="27"/>
  <c r="AS2108" i="27"/>
  <c r="AS2109" i="27"/>
  <c r="AS2110" i="27"/>
  <c r="AS2111" i="27"/>
  <c r="AS2112" i="27"/>
  <c r="AS2113" i="27"/>
  <c r="AS2114" i="27"/>
  <c r="AS2115" i="27"/>
  <c r="AS2116" i="27"/>
  <c r="AS2117" i="27"/>
  <c r="AS2118" i="27"/>
  <c r="AS2119" i="27"/>
  <c r="AS2120" i="27"/>
  <c r="AS2121" i="27"/>
  <c r="AS2122" i="27"/>
  <c r="AS2123" i="27"/>
  <c r="AS2124" i="27"/>
  <c r="AS2125" i="27"/>
  <c r="AS2126" i="27"/>
  <c r="AS2127" i="27"/>
  <c r="AS2128" i="27"/>
  <c r="AS2129" i="27"/>
  <c r="AS2130" i="27"/>
  <c r="AS2131" i="27"/>
  <c r="AS2132" i="27"/>
  <c r="AS2133" i="27"/>
  <c r="AS2134" i="27"/>
  <c r="AS2135" i="27"/>
  <c r="AS2136" i="27"/>
  <c r="AS2137" i="27"/>
  <c r="AS2138" i="27"/>
  <c r="AS2139" i="27"/>
  <c r="AS2140" i="27"/>
  <c r="AS2141" i="27"/>
  <c r="AS2142" i="27"/>
  <c r="AS2143" i="27"/>
  <c r="AS2144" i="27"/>
  <c r="AS2145" i="27"/>
  <c r="AS2146" i="27"/>
  <c r="AS2147" i="27"/>
  <c r="AS2148" i="27"/>
  <c r="AS2149" i="27"/>
  <c r="AS2150" i="27"/>
  <c r="AS2151" i="27"/>
  <c r="AS2152" i="27"/>
  <c r="AS2153" i="27"/>
  <c r="AS2154" i="27"/>
  <c r="AS2155" i="27"/>
  <c r="AS2156" i="27"/>
  <c r="AS2157" i="27"/>
  <c r="AS2158" i="27"/>
  <c r="AS2159" i="27"/>
  <c r="AS2160" i="27"/>
  <c r="AS2161" i="27"/>
  <c r="AS2162" i="27"/>
  <c r="AS2163" i="27"/>
  <c r="AS2164" i="27"/>
  <c r="AS2165" i="27"/>
  <c r="AS2166" i="27"/>
  <c r="AS2167" i="27"/>
  <c r="AS2168" i="27"/>
  <c r="AS2169" i="27"/>
  <c r="AS2170" i="27"/>
  <c r="AS2171" i="27"/>
  <c r="AS2172" i="27"/>
  <c r="AS2173" i="27"/>
  <c r="AS2174" i="27"/>
  <c r="AS2175" i="27"/>
  <c r="AS2176" i="27"/>
  <c r="AS2177" i="27"/>
  <c r="AS2178" i="27"/>
  <c r="AS2179" i="27"/>
  <c r="AS2180" i="27"/>
  <c r="AS2181" i="27"/>
  <c r="AS2182" i="27"/>
  <c r="AS2183" i="27"/>
  <c r="AS2184" i="27"/>
  <c r="AS2185" i="27"/>
  <c r="AS2186" i="27"/>
  <c r="AS2187" i="27"/>
  <c r="AS2188" i="27"/>
  <c r="AS2189" i="27"/>
  <c r="AS2190" i="27"/>
  <c r="AS2191" i="27"/>
  <c r="AS2192" i="27"/>
  <c r="AS2193" i="27"/>
  <c r="AS2194" i="27"/>
  <c r="AS2195" i="27"/>
  <c r="AS2196" i="27"/>
  <c r="AS2197" i="27"/>
  <c r="AS2198" i="27"/>
  <c r="AS2199" i="27"/>
  <c r="AS2200" i="27"/>
  <c r="AS2201" i="27"/>
  <c r="AS2202" i="27"/>
  <c r="AS2203" i="27"/>
  <c r="AS2204" i="27"/>
  <c r="AS2205" i="27"/>
  <c r="AS2206" i="27"/>
  <c r="AS2207" i="27"/>
  <c r="AS2208" i="27"/>
  <c r="AS2209" i="27"/>
  <c r="AS2210" i="27"/>
  <c r="AS2211" i="27"/>
  <c r="AS2212" i="27"/>
  <c r="AS2213" i="27"/>
  <c r="AS2214" i="27"/>
  <c r="AS2215" i="27"/>
  <c r="AS2216" i="27"/>
  <c r="AS2217" i="27"/>
  <c r="AS2218" i="27"/>
  <c r="AS2219" i="27"/>
  <c r="AS2220" i="27"/>
  <c r="AS2221" i="27"/>
  <c r="AS2222" i="27"/>
  <c r="AS2223" i="27"/>
  <c r="AS2224" i="27"/>
  <c r="AS2225" i="27"/>
  <c r="AS2226" i="27"/>
  <c r="AS2227" i="27"/>
  <c r="AS2228" i="27"/>
  <c r="AS2229" i="27"/>
  <c r="AS2230" i="27"/>
  <c r="AS2231" i="27"/>
  <c r="AS2232" i="27"/>
  <c r="AS2233" i="27"/>
  <c r="AS2234" i="27"/>
  <c r="AS2235" i="27"/>
  <c r="AS2236" i="27"/>
  <c r="AS2237" i="27"/>
  <c r="AS2238" i="27"/>
  <c r="AS2239" i="27"/>
  <c r="AS2240" i="27"/>
  <c r="AS2241" i="27"/>
  <c r="AS2242" i="27"/>
  <c r="AS2243" i="27"/>
  <c r="AS2244" i="27"/>
  <c r="AS2245" i="27"/>
  <c r="AS2246" i="27"/>
  <c r="AS2247" i="27"/>
  <c r="AS2248" i="27"/>
  <c r="AS2249" i="27"/>
  <c r="AS2250" i="27"/>
  <c r="AS2251" i="27"/>
  <c r="AS2252" i="27"/>
  <c r="AS2253" i="27"/>
  <c r="AS2254" i="27"/>
  <c r="AS2255" i="27"/>
  <c r="AS2256" i="27"/>
  <c r="AS2257" i="27"/>
  <c r="AS2258" i="27"/>
  <c r="AS2259" i="27"/>
  <c r="AS2260" i="27"/>
  <c r="AS2261" i="27"/>
  <c r="AS2262" i="27"/>
  <c r="AS2263" i="27"/>
  <c r="AS2264" i="27"/>
  <c r="AS2265" i="27"/>
  <c r="AS2266" i="27"/>
  <c r="AS2267" i="27"/>
  <c r="AS2268" i="27"/>
  <c r="AS2269" i="27"/>
  <c r="AS2270" i="27"/>
  <c r="AS2271" i="27"/>
  <c r="AS2272" i="27"/>
  <c r="AS2273" i="27"/>
  <c r="AS2274" i="27"/>
  <c r="AS2275" i="27"/>
  <c r="AS2276" i="27"/>
  <c r="AS2277" i="27"/>
  <c r="AS2278" i="27"/>
  <c r="AS2279" i="27"/>
  <c r="AS2280" i="27"/>
  <c r="AS2281" i="27"/>
  <c r="AS2282" i="27"/>
  <c r="AS2283" i="27"/>
  <c r="AS2284" i="27"/>
  <c r="AS2285" i="27"/>
  <c r="AS2286" i="27"/>
  <c r="AS2287" i="27"/>
  <c r="AS2288" i="27"/>
  <c r="AS2289" i="27"/>
  <c r="AS2290" i="27"/>
  <c r="AS2291" i="27"/>
  <c r="AS2292" i="27"/>
  <c r="AS2293" i="27"/>
  <c r="AS2294" i="27"/>
  <c r="AS2295" i="27"/>
  <c r="AS2296" i="27"/>
  <c r="AS2297" i="27"/>
  <c r="AS2298" i="27"/>
  <c r="AS2299" i="27"/>
  <c r="AS2300" i="27"/>
  <c r="AS2301" i="27"/>
  <c r="AS2302" i="27"/>
  <c r="AS2303" i="27"/>
  <c r="AS2304" i="27"/>
  <c r="AS2305" i="27"/>
  <c r="AS2306" i="27"/>
  <c r="AS2307" i="27"/>
  <c r="AS2308" i="27"/>
  <c r="AS2309" i="27"/>
  <c r="AS2310" i="27"/>
  <c r="AS2311" i="27"/>
  <c r="AS2312" i="27"/>
  <c r="AS2313" i="27"/>
  <c r="AS2314" i="27"/>
  <c r="AS2315" i="27"/>
  <c r="AS2316" i="27"/>
  <c r="AS2317" i="27"/>
  <c r="AS2318" i="27"/>
  <c r="AS2319" i="27"/>
  <c r="AS2320" i="27"/>
  <c r="AS2321" i="27"/>
  <c r="AS2322" i="27"/>
  <c r="AS2323" i="27"/>
  <c r="AS2324" i="27"/>
  <c r="AS2325" i="27"/>
  <c r="AS2326" i="27"/>
  <c r="AS2327" i="27"/>
  <c r="AS2328" i="27"/>
  <c r="AS2329" i="27"/>
  <c r="AS2330" i="27"/>
  <c r="AS2331" i="27"/>
  <c r="AS2332" i="27"/>
  <c r="AS2333" i="27"/>
  <c r="AS2334" i="27"/>
  <c r="AS2335" i="27"/>
  <c r="AS2336" i="27"/>
  <c r="AS2337" i="27"/>
  <c r="AS2338" i="27"/>
  <c r="AS2339" i="27"/>
  <c r="AS2340" i="27"/>
  <c r="AS2341" i="27"/>
  <c r="AS2342" i="27"/>
  <c r="AS2343" i="27"/>
  <c r="AS2344" i="27"/>
  <c r="AS2345" i="27"/>
  <c r="AS2346" i="27"/>
  <c r="AS2347" i="27"/>
  <c r="AS2348" i="27"/>
  <c r="AS2349" i="27"/>
  <c r="AS2350" i="27"/>
  <c r="AS2351" i="27"/>
  <c r="AS2352" i="27"/>
  <c r="AS2353" i="27"/>
  <c r="AS2354" i="27"/>
  <c r="AS2355" i="27"/>
  <c r="AS2356" i="27"/>
  <c r="AS2357" i="27"/>
  <c r="AS2358" i="27"/>
  <c r="AS2359" i="27"/>
  <c r="AS2360" i="27"/>
  <c r="AS2361" i="27"/>
  <c r="AS2362" i="27"/>
  <c r="AS2363" i="27"/>
  <c r="AS2364" i="27"/>
  <c r="AS2365" i="27"/>
  <c r="AS2366" i="27"/>
  <c r="AS2367" i="27"/>
  <c r="AS2368" i="27"/>
  <c r="AS2369" i="27"/>
  <c r="AS2370" i="27"/>
  <c r="AS2371" i="27"/>
  <c r="AS2372" i="27"/>
  <c r="AS2373" i="27"/>
  <c r="AS2374" i="27"/>
  <c r="AS2375" i="27"/>
  <c r="AS2376" i="27"/>
  <c r="AS2377" i="27"/>
  <c r="AS2378" i="27"/>
  <c r="AS2379" i="27"/>
  <c r="AS2380" i="27"/>
  <c r="AS2381" i="27"/>
  <c r="AS2382" i="27"/>
  <c r="AS2383" i="27"/>
  <c r="AS2384" i="27"/>
  <c r="AS2385" i="27"/>
  <c r="AS2386" i="27"/>
  <c r="AS2387" i="27"/>
  <c r="AS2388" i="27"/>
  <c r="AS2389" i="27"/>
  <c r="AS2390" i="27"/>
  <c r="AS2391" i="27"/>
  <c r="AS2392" i="27"/>
  <c r="AS2393" i="27"/>
  <c r="AS2394" i="27"/>
  <c r="AS2395" i="27"/>
  <c r="AS2396" i="27"/>
  <c r="AS2397" i="27"/>
  <c r="AS2398" i="27"/>
  <c r="AS2399" i="27"/>
  <c r="AS2400" i="27"/>
  <c r="AS2401" i="27"/>
  <c r="AS2402" i="27"/>
  <c r="AS2403" i="27"/>
  <c r="AS2404" i="27"/>
  <c r="AS2405" i="27"/>
  <c r="AS2406" i="27"/>
  <c r="AS2407" i="27"/>
  <c r="AS2408" i="27"/>
  <c r="AS2409" i="27"/>
  <c r="AS2410" i="27"/>
  <c r="AS2411" i="27"/>
  <c r="AS2412" i="27"/>
  <c r="AS2413" i="27"/>
  <c r="AS2414" i="27"/>
  <c r="AS2415" i="27"/>
  <c r="AS2416" i="27"/>
  <c r="AS2417" i="27"/>
  <c r="AS2418" i="27"/>
  <c r="AS2419" i="27"/>
  <c r="AS2420" i="27"/>
  <c r="AS2421" i="27"/>
  <c r="AS2422" i="27"/>
  <c r="AS2423" i="27"/>
  <c r="AS2424" i="27"/>
  <c r="AS2425" i="27"/>
  <c r="AS2426" i="27"/>
  <c r="AS2427" i="27"/>
  <c r="AS2428" i="27"/>
  <c r="AS2429" i="27"/>
  <c r="AS2430" i="27"/>
  <c r="AS2431" i="27"/>
  <c r="AS2432" i="27"/>
  <c r="AS2433" i="27"/>
  <c r="AS2434" i="27"/>
  <c r="AS2435" i="27"/>
  <c r="AS2436" i="27"/>
  <c r="AS2437" i="27"/>
  <c r="AS2438" i="27"/>
  <c r="AS2439" i="27"/>
  <c r="AS2440" i="27"/>
  <c r="AS2441" i="27"/>
  <c r="AS2442" i="27"/>
  <c r="AS2443" i="27"/>
  <c r="AS2444" i="27"/>
  <c r="AS2445" i="27"/>
  <c r="AS2446" i="27"/>
  <c r="AS2447" i="27"/>
  <c r="AS2448" i="27"/>
  <c r="AS2449" i="27"/>
  <c r="AS2450" i="27"/>
  <c r="AS2451" i="27"/>
  <c r="AS2452" i="27"/>
  <c r="AS2453" i="27"/>
  <c r="AS2454" i="27"/>
  <c r="AS2455" i="27"/>
  <c r="AS2456" i="27"/>
  <c r="AS2457" i="27"/>
  <c r="AS2458" i="27"/>
  <c r="AS2459" i="27"/>
  <c r="AS2460" i="27"/>
  <c r="AS2461" i="27"/>
  <c r="AS2462" i="27"/>
  <c r="AS2463" i="27"/>
  <c r="AS2464" i="27"/>
  <c r="AS2465" i="27"/>
  <c r="AS2466" i="27"/>
  <c r="AS2467" i="27"/>
  <c r="AS2468" i="27"/>
  <c r="AS2469" i="27"/>
  <c r="AS2470" i="27"/>
  <c r="AS2471" i="27"/>
  <c r="AS2472" i="27"/>
  <c r="AS2473" i="27"/>
  <c r="AS2474" i="27"/>
  <c r="AS2475" i="27"/>
  <c r="AS2476" i="27"/>
  <c r="AS2477" i="27"/>
  <c r="AS2478" i="27"/>
  <c r="AS2479" i="27"/>
  <c r="AS2480" i="27"/>
  <c r="AS2481" i="27"/>
  <c r="AS2482" i="27"/>
  <c r="AS2483" i="27"/>
  <c r="AS2484" i="27"/>
  <c r="AS2485" i="27"/>
  <c r="AS2486" i="27"/>
  <c r="AS2487" i="27"/>
  <c r="AS2488" i="27"/>
  <c r="AS2489" i="27"/>
  <c r="AS2490" i="27"/>
  <c r="AS2491" i="27"/>
  <c r="AS2492" i="27"/>
  <c r="AS2493" i="27"/>
  <c r="AS2494" i="27"/>
  <c r="AS2495" i="27"/>
  <c r="AS2496" i="27"/>
  <c r="AS2497" i="27"/>
  <c r="AS2498" i="27"/>
  <c r="AS2499" i="27"/>
  <c r="AS2500" i="27"/>
  <c r="AS2501" i="27"/>
  <c r="AS2502" i="27"/>
  <c r="AS2503" i="27"/>
  <c r="AS2504" i="27"/>
  <c r="AS2505" i="27"/>
  <c r="AS2506" i="27"/>
  <c r="AS2507" i="27"/>
  <c r="AS2508" i="27"/>
  <c r="AS2509" i="27"/>
  <c r="AS2510" i="27"/>
  <c r="AS2511" i="27"/>
  <c r="AS2512" i="27"/>
  <c r="AS2513" i="27"/>
  <c r="AS2514" i="27"/>
  <c r="AS2515" i="27"/>
  <c r="AS2516" i="27"/>
  <c r="AS2517" i="27"/>
  <c r="AS2518" i="27"/>
  <c r="AS2519" i="27"/>
  <c r="AS2520" i="27"/>
  <c r="AS2521" i="27"/>
  <c r="AS2522" i="27"/>
  <c r="AS2523" i="27"/>
  <c r="AS2524" i="27"/>
  <c r="AS2525" i="27"/>
  <c r="AS2526" i="27"/>
  <c r="AS2527" i="27"/>
  <c r="AS2528" i="27"/>
  <c r="AS2529" i="27"/>
  <c r="AS2530" i="27"/>
  <c r="AS2531" i="27"/>
  <c r="AS2532" i="27"/>
  <c r="AS2533" i="27"/>
  <c r="AS2534" i="27"/>
  <c r="AS2535" i="27"/>
  <c r="AS2536" i="27"/>
  <c r="AS2537" i="27"/>
  <c r="AS2538" i="27"/>
  <c r="AS2539" i="27"/>
  <c r="AS2540" i="27"/>
  <c r="AS2541" i="27"/>
  <c r="AS2542" i="27"/>
  <c r="AS2543" i="27"/>
  <c r="AS2544" i="27"/>
  <c r="AS2545" i="27"/>
  <c r="AS2546" i="27"/>
  <c r="AS2547" i="27"/>
  <c r="AS2548" i="27"/>
  <c r="AS2549" i="27"/>
  <c r="AS2550" i="27"/>
  <c r="AS2551" i="27"/>
  <c r="AS2552" i="27"/>
  <c r="AS2553" i="27"/>
  <c r="AS2554" i="27"/>
  <c r="AS2555" i="27"/>
  <c r="AS2556" i="27"/>
  <c r="AS2557" i="27"/>
  <c r="AS2558" i="27"/>
  <c r="AS2559" i="27"/>
  <c r="AS2560" i="27"/>
  <c r="AS2561" i="27"/>
  <c r="AS2562" i="27"/>
  <c r="AS2563" i="27"/>
  <c r="AS2564" i="27"/>
  <c r="AS2565" i="27"/>
  <c r="AS2566" i="27"/>
  <c r="AS2567" i="27"/>
  <c r="AS2568" i="27"/>
  <c r="AS2569" i="27"/>
  <c r="AS2570" i="27"/>
  <c r="AS2571" i="27"/>
  <c r="AS2572" i="27"/>
  <c r="AS2573" i="27"/>
  <c r="AS2574" i="27"/>
  <c r="AS2575" i="27"/>
  <c r="AS2576" i="27"/>
  <c r="AS2577" i="27"/>
  <c r="AS2578" i="27"/>
  <c r="AS2579" i="27"/>
  <c r="AS2580" i="27"/>
  <c r="AS2581" i="27"/>
  <c r="AS2582" i="27"/>
  <c r="AS2583" i="27"/>
  <c r="AS2584" i="27"/>
  <c r="AS2585" i="27"/>
  <c r="AS2586" i="27"/>
  <c r="AS2587" i="27"/>
  <c r="AS2588" i="27"/>
  <c r="AS2589" i="27"/>
  <c r="AS2590" i="27"/>
  <c r="AS2591" i="27"/>
  <c r="AS2592" i="27"/>
  <c r="AS2593" i="27"/>
  <c r="AS2594" i="27"/>
  <c r="AS2595" i="27"/>
  <c r="AS2596" i="27"/>
  <c r="AS2597" i="27"/>
  <c r="AS2598" i="27"/>
  <c r="AS2599" i="27"/>
  <c r="AS2600" i="27"/>
  <c r="AS2601" i="27"/>
  <c r="AS2602" i="27"/>
  <c r="AS2603" i="27"/>
  <c r="AS2604" i="27"/>
  <c r="AS2605" i="27"/>
  <c r="AS2606" i="27"/>
  <c r="AS2607" i="27"/>
  <c r="AS2608" i="27"/>
  <c r="AS2609" i="27"/>
  <c r="AS2610" i="27"/>
  <c r="AS2611" i="27"/>
  <c r="AS2612" i="27"/>
  <c r="AS2613" i="27"/>
  <c r="AS2614" i="27"/>
  <c r="AS2615" i="27"/>
  <c r="AS2616" i="27"/>
  <c r="AS2617" i="27"/>
  <c r="AS2618" i="27"/>
  <c r="AS2619" i="27"/>
  <c r="AS2620" i="27"/>
  <c r="AS2621" i="27"/>
  <c r="AS2622" i="27"/>
  <c r="AS2623" i="27"/>
  <c r="AS2624" i="27"/>
  <c r="AS2625" i="27"/>
  <c r="AS2626" i="27"/>
  <c r="AS2627" i="27"/>
  <c r="AS2628" i="27"/>
  <c r="AS2629" i="27"/>
  <c r="AS2630" i="27"/>
  <c r="AS2631" i="27"/>
  <c r="AS2632" i="27"/>
  <c r="AS2633" i="27"/>
  <c r="AS2634" i="27"/>
  <c r="AS2635" i="27"/>
  <c r="AS2636" i="27"/>
  <c r="AS2637" i="27"/>
  <c r="AS2638" i="27"/>
  <c r="AS2639" i="27"/>
  <c r="AS2640" i="27"/>
  <c r="AS2641" i="27"/>
  <c r="AS2642" i="27"/>
  <c r="AS2643" i="27"/>
  <c r="AS2644" i="27"/>
  <c r="AS2645" i="27"/>
  <c r="AS2646" i="27"/>
  <c r="AS2647" i="27"/>
  <c r="AS2648" i="27"/>
  <c r="AS2649" i="27"/>
  <c r="AS2650" i="27"/>
  <c r="AS2651" i="27"/>
  <c r="AS2652" i="27"/>
  <c r="AS2653" i="27"/>
  <c r="AS2654" i="27"/>
  <c r="AS2655" i="27"/>
  <c r="AS2656" i="27"/>
  <c r="AS2657" i="27"/>
  <c r="AS2658" i="27"/>
  <c r="AS2659" i="27"/>
  <c r="AS2660" i="27"/>
  <c r="AS2661" i="27"/>
  <c r="AS2662" i="27"/>
  <c r="AS2663" i="27"/>
  <c r="AS2664" i="27"/>
  <c r="AS2665" i="27"/>
  <c r="AS2666" i="27"/>
  <c r="AS2667" i="27"/>
  <c r="AS2668" i="27"/>
  <c r="AS2669" i="27"/>
  <c r="AS2670" i="27"/>
  <c r="AS2671" i="27"/>
  <c r="AS2672" i="27"/>
  <c r="AS2673" i="27"/>
  <c r="AS2674" i="27"/>
  <c r="AS2675" i="27"/>
  <c r="AS2676" i="27"/>
  <c r="AS2677" i="27"/>
  <c r="AS2678" i="27"/>
  <c r="AS2679" i="27"/>
  <c r="AS2680" i="27"/>
  <c r="AS2681" i="27"/>
  <c r="AS2682" i="27"/>
  <c r="AS2683" i="27"/>
  <c r="AS2684" i="27"/>
  <c r="AS2685" i="27"/>
  <c r="AS2686" i="27"/>
  <c r="AS2687" i="27"/>
  <c r="AS2688" i="27"/>
  <c r="AS2689" i="27"/>
  <c r="AS2690" i="27"/>
  <c r="AS2691" i="27"/>
  <c r="AS2692" i="27"/>
  <c r="AS2693" i="27"/>
  <c r="AS2694" i="27"/>
  <c r="AS2695" i="27"/>
  <c r="AS2696" i="27"/>
  <c r="AS2697" i="27"/>
  <c r="AS2698" i="27"/>
  <c r="AS2699" i="27"/>
  <c r="AS2700" i="27"/>
  <c r="AS2701" i="27"/>
  <c r="AS2702" i="27"/>
  <c r="AS2703" i="27"/>
  <c r="AS2704" i="27"/>
  <c r="AS2705" i="27"/>
  <c r="AS2706" i="27"/>
  <c r="AS2707" i="27"/>
  <c r="AS2708" i="27"/>
  <c r="AS2709" i="27"/>
  <c r="AS2710" i="27"/>
  <c r="AS2711" i="27"/>
  <c r="AS2712" i="27"/>
  <c r="AS2713" i="27"/>
  <c r="AS2714" i="27"/>
  <c r="AS2715" i="27"/>
  <c r="AS2716" i="27"/>
  <c r="AS2717" i="27"/>
  <c r="AS2718" i="27"/>
  <c r="AS2719" i="27"/>
  <c r="AS2720" i="27"/>
  <c r="AS2721" i="27"/>
  <c r="AS2722" i="27"/>
  <c r="AS2723" i="27"/>
  <c r="AS2724" i="27"/>
  <c r="AS2725" i="27"/>
  <c r="AS2726" i="27"/>
  <c r="AS2727" i="27"/>
  <c r="AS2728" i="27"/>
  <c r="AS2729" i="27"/>
  <c r="AS2730" i="27"/>
  <c r="AS2731" i="27"/>
  <c r="AS2732" i="27"/>
  <c r="AS2733" i="27"/>
  <c r="AS2734" i="27"/>
  <c r="AS2735" i="27"/>
  <c r="AS2736" i="27"/>
  <c r="AS2737" i="27"/>
  <c r="AS2738" i="27"/>
  <c r="AS2739" i="27"/>
  <c r="AS2740" i="27"/>
  <c r="AS2741" i="27"/>
  <c r="AS2742" i="27"/>
  <c r="AS2743" i="27"/>
  <c r="AS2744" i="27"/>
  <c r="AS2745" i="27"/>
  <c r="AS2746" i="27"/>
  <c r="AS2747" i="27"/>
  <c r="AS2748" i="27"/>
  <c r="AS2749" i="27"/>
  <c r="AS2750" i="27"/>
  <c r="AS2751" i="27"/>
  <c r="AS2752" i="27"/>
  <c r="AS2753" i="27"/>
  <c r="AS2754" i="27"/>
  <c r="AS2755" i="27"/>
  <c r="AS2756" i="27"/>
  <c r="AS2757" i="27"/>
  <c r="AS2758" i="27"/>
  <c r="AS2759" i="27"/>
  <c r="AS2760" i="27"/>
  <c r="AS2761" i="27"/>
  <c r="AS2762" i="27"/>
  <c r="AS2763" i="27"/>
  <c r="AS2764" i="27"/>
  <c r="AS2765" i="27"/>
  <c r="AS2766" i="27"/>
  <c r="AS2767" i="27"/>
  <c r="AS2768" i="27"/>
  <c r="AS2769" i="27"/>
  <c r="AS2770" i="27"/>
  <c r="AS2771" i="27"/>
  <c r="AS2772" i="27"/>
  <c r="AS2773" i="27"/>
  <c r="AS2774" i="27"/>
  <c r="AS2775" i="27"/>
  <c r="AS2776" i="27"/>
  <c r="AS2777" i="27"/>
  <c r="AS2778" i="27"/>
  <c r="AS2779" i="27"/>
  <c r="AS2780" i="27"/>
  <c r="AS2781" i="27"/>
  <c r="AS2782" i="27"/>
  <c r="AS2783" i="27"/>
  <c r="AS2784" i="27"/>
  <c r="AS2785" i="27"/>
  <c r="AS2786" i="27"/>
  <c r="AS2787" i="27"/>
  <c r="AS2788" i="27"/>
  <c r="AS2789" i="27"/>
  <c r="AS2790" i="27"/>
  <c r="AS2791" i="27"/>
  <c r="AS2792" i="27"/>
  <c r="AS2793" i="27"/>
  <c r="AS2794" i="27"/>
  <c r="AS2795" i="27"/>
  <c r="AS2796" i="27"/>
  <c r="AS2797" i="27"/>
  <c r="AS2798" i="27"/>
  <c r="AS2799" i="27"/>
  <c r="AS2800" i="27"/>
  <c r="AS2801" i="27"/>
  <c r="AS2802" i="27"/>
  <c r="AS2803" i="27"/>
  <c r="AS2804" i="27"/>
  <c r="AS2805" i="27"/>
  <c r="AS2806" i="27"/>
  <c r="AS2807" i="27"/>
  <c r="AS2808" i="27"/>
  <c r="AS2809" i="27"/>
  <c r="AS2810" i="27"/>
  <c r="AS2811" i="27"/>
  <c r="AS2812" i="27"/>
  <c r="AS2813" i="27"/>
  <c r="AS2814" i="27"/>
  <c r="AS2815" i="27"/>
  <c r="AS2816" i="27"/>
  <c r="AS2817" i="27"/>
  <c r="AS2818" i="27"/>
  <c r="AS2819" i="27"/>
  <c r="AS2820" i="27"/>
  <c r="AS2821" i="27"/>
  <c r="AS2822" i="27"/>
  <c r="AS2823" i="27"/>
  <c r="AS2824" i="27"/>
  <c r="AS2825" i="27"/>
  <c r="AS2826" i="27"/>
  <c r="AS2827" i="27"/>
  <c r="AS2828" i="27"/>
  <c r="AS2829" i="27"/>
  <c r="AS2830" i="27"/>
  <c r="AS2831" i="27"/>
  <c r="AS2832" i="27"/>
  <c r="AS2833" i="27"/>
  <c r="AS2834" i="27"/>
  <c r="AS2835" i="27"/>
  <c r="AS2836" i="27"/>
  <c r="AS2837" i="27"/>
  <c r="AS2838" i="27"/>
  <c r="AS2839" i="27"/>
  <c r="AS2840" i="27"/>
  <c r="AS2841" i="27"/>
  <c r="AS2842" i="27"/>
  <c r="AS2843" i="27"/>
  <c r="AS2844" i="27"/>
  <c r="AS2845" i="27"/>
  <c r="AS2846" i="27"/>
  <c r="AS2847" i="27"/>
  <c r="AS2848" i="27"/>
  <c r="AS2849" i="27"/>
  <c r="AS2850" i="27"/>
  <c r="AS2851" i="27"/>
  <c r="AS2852" i="27"/>
  <c r="AS2853" i="27"/>
  <c r="AS2854" i="27"/>
  <c r="AS2855" i="27"/>
  <c r="AS2856" i="27"/>
  <c r="AS2857" i="27"/>
  <c r="AS2858" i="27"/>
  <c r="AS2859" i="27"/>
  <c r="AS2860" i="27"/>
  <c r="AS2861" i="27"/>
  <c r="AS2862" i="27"/>
  <c r="AS2863" i="27"/>
  <c r="AS2864" i="27"/>
  <c r="AS2865" i="27"/>
  <c r="AS2866" i="27"/>
  <c r="AS2867" i="27"/>
  <c r="AS2868" i="27"/>
  <c r="AS2869" i="27"/>
  <c r="AS2870" i="27"/>
  <c r="AS2871" i="27"/>
  <c r="AS2872" i="27"/>
  <c r="AS2873" i="27"/>
  <c r="AS2874" i="27"/>
  <c r="AS2875" i="27"/>
  <c r="AS2876" i="27"/>
  <c r="AS2877" i="27"/>
  <c r="AS2878" i="27"/>
  <c r="AS2879" i="27"/>
  <c r="AS2880" i="27"/>
  <c r="AS2881" i="27"/>
  <c r="AS2882" i="27"/>
  <c r="AS2883" i="27"/>
  <c r="AS2884" i="27"/>
  <c r="AS2885" i="27"/>
  <c r="AS2886" i="27"/>
  <c r="AS2887" i="27"/>
  <c r="AS2888" i="27"/>
  <c r="AS2889" i="27"/>
  <c r="AS2890" i="27"/>
  <c r="AS2891" i="27"/>
  <c r="AS2892" i="27"/>
  <c r="AS2893" i="27"/>
  <c r="AS2894" i="27"/>
  <c r="AS2895" i="27"/>
  <c r="AS2896" i="27"/>
  <c r="AS2897" i="27"/>
  <c r="AS2898" i="27"/>
  <c r="AS2899" i="27"/>
  <c r="AS2900" i="27"/>
  <c r="AS2901" i="27"/>
  <c r="AS2902" i="27"/>
  <c r="AS2903" i="27"/>
  <c r="AS2904" i="27"/>
  <c r="AS2905" i="27"/>
  <c r="AS2906" i="27"/>
  <c r="AS2907" i="27"/>
  <c r="AS2908" i="27"/>
  <c r="AS2909" i="27"/>
  <c r="AS2910" i="27"/>
  <c r="AS2911" i="27"/>
  <c r="AS2912" i="27"/>
  <c r="AS2913" i="27"/>
  <c r="AS2914" i="27"/>
  <c r="AS2915" i="27"/>
  <c r="AS2916" i="27"/>
  <c r="AS2917" i="27"/>
  <c r="AS2918" i="27"/>
  <c r="AS2919" i="27"/>
  <c r="AS2920" i="27"/>
  <c r="AS2921" i="27"/>
  <c r="AS2922" i="27"/>
  <c r="AS2923" i="27"/>
  <c r="AS2924" i="27"/>
  <c r="AS2925" i="27"/>
  <c r="AS2926" i="27"/>
  <c r="AS2927" i="27"/>
  <c r="AS2928" i="27"/>
  <c r="AS2929" i="27"/>
  <c r="AS2930" i="27"/>
  <c r="AS2931" i="27"/>
  <c r="AS2932" i="27"/>
  <c r="AS2933" i="27"/>
  <c r="AS2934" i="27"/>
  <c r="AS2935" i="27"/>
  <c r="AS2936" i="27"/>
  <c r="AS2937" i="27"/>
  <c r="AS2938" i="27"/>
  <c r="AS2939" i="27"/>
  <c r="AS2940" i="27"/>
  <c r="AS2941" i="27"/>
  <c r="AS2942" i="27"/>
  <c r="AS2943" i="27"/>
  <c r="AS2944" i="27"/>
  <c r="AS2945" i="27"/>
  <c r="AS2946" i="27"/>
  <c r="AS2947" i="27"/>
  <c r="AS2948" i="27"/>
  <c r="AS2949" i="27"/>
  <c r="X3" i="27"/>
  <c r="N3" i="27" s="1"/>
  <c r="H3" i="27"/>
  <c r="F367" i="27"/>
  <c r="F985" i="27"/>
  <c r="F1214" i="27"/>
  <c r="F1267" i="27"/>
  <c r="F1271" i="27"/>
  <c r="F1349" i="27"/>
  <c r="F1490" i="27"/>
  <c r="F1561" i="27"/>
  <c r="F1565" i="27"/>
  <c r="F1629" i="27"/>
  <c r="F1826" i="27"/>
  <c r="F1986" i="27"/>
  <c r="F2010" i="27"/>
  <c r="F2124" i="27"/>
  <c r="F2125" i="27"/>
  <c r="F2175" i="27"/>
  <c r="F2209" i="27"/>
  <c r="F2285" i="27"/>
  <c r="F2386" i="27"/>
  <c r="F2394" i="27"/>
  <c r="F2426" i="27"/>
  <c r="F2427" i="27"/>
  <c r="F2429" i="27"/>
  <c r="F2434" i="27"/>
  <c r="F2525" i="27"/>
  <c r="F2536" i="27"/>
  <c r="F2555" i="27"/>
  <c r="F2557" i="27"/>
  <c r="F2634" i="27"/>
  <c r="F2745" i="27"/>
  <c r="F2781" i="27"/>
  <c r="F2804" i="27"/>
  <c r="F2809" i="27"/>
  <c r="F2855" i="27"/>
  <c r="F2856" i="27"/>
  <c r="F2869" i="27"/>
  <c r="F2872" i="27"/>
  <c r="F2884" i="27"/>
  <c r="F2885" i="27"/>
  <c r="F3034" i="27"/>
  <c r="F3069" i="27"/>
  <c r="F3090" i="27"/>
  <c r="F3101" i="27"/>
  <c r="F3103" i="27"/>
  <c r="F3131" i="27"/>
  <c r="F3145" i="27"/>
  <c r="F3283" i="27"/>
  <c r="F3308" i="27"/>
  <c r="F3309" i="27"/>
  <c r="F3334" i="27"/>
  <c r="F3335" i="27"/>
  <c r="F3361" i="27"/>
  <c r="F3377" i="27"/>
  <c r="F3386" i="27"/>
  <c r="F3434" i="27"/>
  <c r="F3465" i="27"/>
  <c r="F3466" i="27"/>
  <c r="F3505" i="27"/>
  <c r="F3514" i="27"/>
  <c r="F3515" i="27"/>
  <c r="F3516" i="27"/>
  <c r="F3621" i="27"/>
  <c r="F3622" i="27"/>
  <c r="F3644" i="27"/>
  <c r="F3665" i="27"/>
  <c r="F3666" i="27"/>
  <c r="F3676" i="27"/>
  <c r="F3686" i="27"/>
  <c r="F3694" i="27"/>
  <c r="F3766" i="27"/>
  <c r="F3767" i="27"/>
  <c r="F3768" i="27"/>
  <c r="F3796" i="27"/>
  <c r="F3804" i="27"/>
  <c r="F3805" i="27"/>
  <c r="F3809" i="27"/>
  <c r="F3874" i="27"/>
  <c r="F3904" i="27"/>
  <c r="F3908" i="27"/>
  <c r="F3914" i="27"/>
  <c r="F3921" i="27"/>
  <c r="F3934" i="27"/>
  <c r="F3935" i="27"/>
  <c r="F3946" i="27"/>
  <c r="F3954" i="27"/>
  <c r="F4005" i="27"/>
  <c r="F4021" i="27"/>
  <c r="F4049" i="27"/>
  <c r="F4050" i="27"/>
  <c r="F4051" i="27"/>
  <c r="F4062" i="27"/>
  <c r="F4085" i="27"/>
  <c r="F4130" i="27"/>
  <c r="F4145" i="27"/>
  <c r="F4151" i="27"/>
  <c r="F4174" i="27"/>
  <c r="F4181" i="27"/>
  <c r="F4182" i="27"/>
  <c r="F4184" i="27"/>
  <c r="F4190" i="27"/>
  <c r="F4201" i="27"/>
  <c r="F4214" i="27"/>
  <c r="F4234" i="27"/>
  <c r="F4241" i="27"/>
  <c r="F4251" i="27"/>
  <c r="F4256" i="27"/>
  <c r="F4263" i="27"/>
  <c r="F4265" i="27"/>
  <c r="F4266" i="27"/>
  <c r="F4281" i="27"/>
  <c r="F4285" i="27"/>
  <c r="F4314" i="27"/>
  <c r="F4345" i="27"/>
  <c r="F4346" i="27"/>
  <c r="F4369" i="27"/>
  <c r="F4371" i="27"/>
  <c r="F4389" i="27"/>
  <c r="F4390" i="27"/>
  <c r="F4391" i="27"/>
  <c r="F4394" i="27"/>
  <c r="F4405" i="27"/>
  <c r="F4406" i="27"/>
  <c r="F4434" i="27"/>
  <c r="F4435" i="27"/>
  <c r="F4451" i="27"/>
  <c r="F4462" i="27"/>
  <c r="F4474" i="27"/>
  <c r="F4481" i="27"/>
  <c r="F4484" i="27"/>
  <c r="F4495" i="27"/>
  <c r="F4505" i="27"/>
  <c r="F4506" i="27"/>
  <c r="F4545" i="27"/>
  <c r="F4546" i="27"/>
  <c r="F4561" i="27"/>
  <c r="F4566" i="27"/>
  <c r="F4568" i="27"/>
  <c r="F4569" i="27"/>
  <c r="F4605" i="27"/>
  <c r="F4614" i="27"/>
  <c r="F4628" i="27"/>
  <c r="F4634" i="27"/>
  <c r="F4635" i="27"/>
  <c r="F4636" i="27"/>
  <c r="F4650" i="27"/>
  <c r="F4651" i="27"/>
  <c r="F4655" i="27"/>
  <c r="F4706" i="27"/>
  <c r="F4721" i="27"/>
  <c r="F4725" i="27"/>
  <c r="F4728" i="27"/>
  <c r="F4729" i="27"/>
  <c r="F4745" i="27"/>
  <c r="F4746" i="27"/>
  <c r="E3" i="27"/>
  <c r="F3" i="27" s="1"/>
  <c r="J3" i="27" s="1"/>
  <c r="K3" i="27" s="1"/>
  <c r="E4" i="27"/>
  <c r="F4" i="27" s="1"/>
  <c r="E5" i="27"/>
  <c r="F5" i="27" s="1"/>
  <c r="E6" i="27"/>
  <c r="F6" i="27" s="1"/>
  <c r="E7" i="27"/>
  <c r="F7" i="27" s="1"/>
  <c r="E8" i="27"/>
  <c r="F8" i="27" s="1"/>
  <c r="E9" i="27"/>
  <c r="F9" i="27" s="1"/>
  <c r="E10" i="27"/>
  <c r="F10" i="27" s="1"/>
  <c r="E11" i="27"/>
  <c r="F11" i="27" s="1"/>
  <c r="E12" i="27"/>
  <c r="F12" i="27" s="1"/>
  <c r="E13" i="27"/>
  <c r="F13" i="27" s="1"/>
  <c r="E14" i="27"/>
  <c r="F14" i="27" s="1"/>
  <c r="E15" i="27"/>
  <c r="F15" i="27" s="1"/>
  <c r="E16" i="27"/>
  <c r="F16" i="27" s="1"/>
  <c r="E17" i="27"/>
  <c r="F17" i="27" s="1"/>
  <c r="E18" i="27"/>
  <c r="F18" i="27" s="1"/>
  <c r="E19" i="27"/>
  <c r="F19" i="27" s="1"/>
  <c r="E20" i="27"/>
  <c r="F20" i="27" s="1"/>
  <c r="E21" i="27"/>
  <c r="F21" i="27" s="1"/>
  <c r="E22" i="27"/>
  <c r="F22" i="27" s="1"/>
  <c r="E23" i="27"/>
  <c r="F23" i="27" s="1"/>
  <c r="E24" i="27"/>
  <c r="F24" i="27" s="1"/>
  <c r="E25" i="27"/>
  <c r="F25" i="27" s="1"/>
  <c r="E26" i="27"/>
  <c r="F26" i="27" s="1"/>
  <c r="E27" i="27"/>
  <c r="F27" i="27" s="1"/>
  <c r="E28" i="27"/>
  <c r="F28" i="27" s="1"/>
  <c r="E29" i="27"/>
  <c r="F29" i="27" s="1"/>
  <c r="E30" i="27"/>
  <c r="F30" i="27" s="1"/>
  <c r="E31" i="27"/>
  <c r="F31" i="27" s="1"/>
  <c r="E32" i="27"/>
  <c r="F32" i="27" s="1"/>
  <c r="E33" i="27"/>
  <c r="F33" i="27" s="1"/>
  <c r="E34" i="27"/>
  <c r="F34" i="27" s="1"/>
  <c r="E35" i="27"/>
  <c r="F35" i="27" s="1"/>
  <c r="E36" i="27"/>
  <c r="F36" i="27" s="1"/>
  <c r="E37" i="27"/>
  <c r="F37" i="27" s="1"/>
  <c r="E38" i="27"/>
  <c r="F38" i="27" s="1"/>
  <c r="E39" i="27"/>
  <c r="F39" i="27" s="1"/>
  <c r="E40" i="27"/>
  <c r="F40" i="27" s="1"/>
  <c r="E41" i="27"/>
  <c r="F41" i="27" s="1"/>
  <c r="E42" i="27"/>
  <c r="F42" i="27" s="1"/>
  <c r="E43" i="27"/>
  <c r="F43" i="27" s="1"/>
  <c r="E44" i="27"/>
  <c r="F44" i="27" s="1"/>
  <c r="E45" i="27"/>
  <c r="F45" i="27" s="1"/>
  <c r="E46" i="27"/>
  <c r="F46" i="27" s="1"/>
  <c r="E47" i="27"/>
  <c r="F47" i="27" s="1"/>
  <c r="E48" i="27"/>
  <c r="F48" i="27" s="1"/>
  <c r="E49" i="27"/>
  <c r="F49" i="27" s="1"/>
  <c r="E50" i="27"/>
  <c r="F50" i="27" s="1"/>
  <c r="E51" i="27"/>
  <c r="F51" i="27" s="1"/>
  <c r="E52" i="27"/>
  <c r="F52" i="27" s="1"/>
  <c r="E53" i="27"/>
  <c r="F53" i="27" s="1"/>
  <c r="E54" i="27"/>
  <c r="F54" i="27" s="1"/>
  <c r="E55" i="27"/>
  <c r="F55" i="27" s="1"/>
  <c r="E56" i="27"/>
  <c r="F56" i="27" s="1"/>
  <c r="E57" i="27"/>
  <c r="F57" i="27" s="1"/>
  <c r="E58" i="27"/>
  <c r="F58" i="27" s="1"/>
  <c r="E59" i="27"/>
  <c r="F59" i="27" s="1"/>
  <c r="E60" i="27"/>
  <c r="F60" i="27" s="1"/>
  <c r="E61" i="27"/>
  <c r="F61" i="27" s="1"/>
  <c r="E62" i="27"/>
  <c r="F62" i="27" s="1"/>
  <c r="E63" i="27"/>
  <c r="F63" i="27" s="1"/>
  <c r="E64" i="27"/>
  <c r="F64" i="27" s="1"/>
  <c r="E65" i="27"/>
  <c r="F65" i="27" s="1"/>
  <c r="E66" i="27"/>
  <c r="F66" i="27" s="1"/>
  <c r="E67" i="27"/>
  <c r="F67" i="27" s="1"/>
  <c r="E68" i="27"/>
  <c r="F68" i="27" s="1"/>
  <c r="E69" i="27"/>
  <c r="F69" i="27" s="1"/>
  <c r="E70" i="27"/>
  <c r="F70" i="27" s="1"/>
  <c r="E71" i="27"/>
  <c r="F71" i="27" s="1"/>
  <c r="E72" i="27"/>
  <c r="F72" i="27" s="1"/>
  <c r="E73" i="27"/>
  <c r="F73" i="27" s="1"/>
  <c r="E74" i="27"/>
  <c r="F74" i="27" s="1"/>
  <c r="E75" i="27"/>
  <c r="F75" i="27" s="1"/>
  <c r="E76" i="27"/>
  <c r="F76" i="27" s="1"/>
  <c r="E77" i="27"/>
  <c r="F77" i="27" s="1"/>
  <c r="E78" i="27"/>
  <c r="F78" i="27" s="1"/>
  <c r="E79" i="27"/>
  <c r="F79" i="27" s="1"/>
  <c r="E80" i="27"/>
  <c r="F80" i="27" s="1"/>
  <c r="E81" i="27"/>
  <c r="F81" i="27" s="1"/>
  <c r="E82" i="27"/>
  <c r="F82" i="27" s="1"/>
  <c r="E83" i="27"/>
  <c r="F83" i="27" s="1"/>
  <c r="E84" i="27"/>
  <c r="F84" i="27" s="1"/>
  <c r="E85" i="27"/>
  <c r="F85" i="27" s="1"/>
  <c r="E86" i="27"/>
  <c r="F86" i="27" s="1"/>
  <c r="E87" i="27"/>
  <c r="F87" i="27" s="1"/>
  <c r="E88" i="27"/>
  <c r="F88" i="27" s="1"/>
  <c r="E89" i="27"/>
  <c r="F89" i="27" s="1"/>
  <c r="E90" i="27"/>
  <c r="F90" i="27" s="1"/>
  <c r="E91" i="27"/>
  <c r="F91" i="27" s="1"/>
  <c r="E92" i="27"/>
  <c r="F92" i="27" s="1"/>
  <c r="E93" i="27"/>
  <c r="F93" i="27" s="1"/>
  <c r="E94" i="27"/>
  <c r="F94" i="27" s="1"/>
  <c r="E95" i="27"/>
  <c r="F95" i="27" s="1"/>
  <c r="E96" i="27"/>
  <c r="F96" i="27" s="1"/>
  <c r="E97" i="27"/>
  <c r="F97" i="27" s="1"/>
  <c r="E98" i="27"/>
  <c r="F98" i="27" s="1"/>
  <c r="E99" i="27"/>
  <c r="F99" i="27" s="1"/>
  <c r="E100" i="27"/>
  <c r="F100" i="27" s="1"/>
  <c r="E101" i="27"/>
  <c r="F101" i="27" s="1"/>
  <c r="E102" i="27"/>
  <c r="F102" i="27" s="1"/>
  <c r="E103" i="27"/>
  <c r="F103" i="27" s="1"/>
  <c r="E104" i="27"/>
  <c r="F104" i="27" s="1"/>
  <c r="E105" i="27"/>
  <c r="F105" i="27" s="1"/>
  <c r="E106" i="27"/>
  <c r="F106" i="27" s="1"/>
  <c r="E107" i="27"/>
  <c r="F107" i="27" s="1"/>
  <c r="E108" i="27"/>
  <c r="F108" i="27" s="1"/>
  <c r="E109" i="27"/>
  <c r="F109" i="27" s="1"/>
  <c r="E110" i="27"/>
  <c r="F110" i="27" s="1"/>
  <c r="E111" i="27"/>
  <c r="F111" i="27" s="1"/>
  <c r="E112" i="27"/>
  <c r="F112" i="27" s="1"/>
  <c r="E113" i="27"/>
  <c r="F113" i="27" s="1"/>
  <c r="E114" i="27"/>
  <c r="F114" i="27" s="1"/>
  <c r="E115" i="27"/>
  <c r="F115" i="27" s="1"/>
  <c r="E116" i="27"/>
  <c r="F116" i="27" s="1"/>
  <c r="E117" i="27"/>
  <c r="F117" i="27" s="1"/>
  <c r="E118" i="27"/>
  <c r="F118" i="27" s="1"/>
  <c r="E119" i="27"/>
  <c r="F119" i="27" s="1"/>
  <c r="E120" i="27"/>
  <c r="F120" i="27" s="1"/>
  <c r="E121" i="27"/>
  <c r="F121" i="27" s="1"/>
  <c r="E122" i="27"/>
  <c r="F122" i="27" s="1"/>
  <c r="E123" i="27"/>
  <c r="F123" i="27" s="1"/>
  <c r="E124" i="27"/>
  <c r="F124" i="27" s="1"/>
  <c r="E125" i="27"/>
  <c r="F125" i="27" s="1"/>
  <c r="E126" i="27"/>
  <c r="F126" i="27" s="1"/>
  <c r="E127" i="27"/>
  <c r="F127" i="27" s="1"/>
  <c r="E128" i="27"/>
  <c r="F128" i="27" s="1"/>
  <c r="E129" i="27"/>
  <c r="F129" i="27" s="1"/>
  <c r="E130" i="27"/>
  <c r="F130" i="27" s="1"/>
  <c r="E131" i="27"/>
  <c r="F131" i="27" s="1"/>
  <c r="E132" i="27"/>
  <c r="F132" i="27" s="1"/>
  <c r="E133" i="27"/>
  <c r="F133" i="27" s="1"/>
  <c r="E134" i="27"/>
  <c r="F134" i="27" s="1"/>
  <c r="E135" i="27"/>
  <c r="F135" i="27" s="1"/>
  <c r="E136" i="27"/>
  <c r="F136" i="27" s="1"/>
  <c r="E137" i="27"/>
  <c r="F137" i="27" s="1"/>
  <c r="E138" i="27"/>
  <c r="F138" i="27" s="1"/>
  <c r="E139" i="27"/>
  <c r="F139" i="27" s="1"/>
  <c r="E140" i="27"/>
  <c r="F140" i="27" s="1"/>
  <c r="E141" i="27"/>
  <c r="F141" i="27" s="1"/>
  <c r="E142" i="27"/>
  <c r="F142" i="27" s="1"/>
  <c r="E143" i="27"/>
  <c r="F143" i="27" s="1"/>
  <c r="E144" i="27"/>
  <c r="F144" i="27" s="1"/>
  <c r="E145" i="27"/>
  <c r="F145" i="27" s="1"/>
  <c r="E146" i="27"/>
  <c r="F146" i="27" s="1"/>
  <c r="E147" i="27"/>
  <c r="F147" i="27" s="1"/>
  <c r="E148" i="27"/>
  <c r="F148" i="27" s="1"/>
  <c r="E149" i="27"/>
  <c r="F149" i="27" s="1"/>
  <c r="E150" i="27"/>
  <c r="F150" i="27" s="1"/>
  <c r="E151" i="27"/>
  <c r="F151" i="27" s="1"/>
  <c r="E152" i="27"/>
  <c r="F152" i="27" s="1"/>
  <c r="E153" i="27"/>
  <c r="F153" i="27" s="1"/>
  <c r="E154" i="27"/>
  <c r="F154" i="27" s="1"/>
  <c r="E155" i="27"/>
  <c r="F155" i="27" s="1"/>
  <c r="E156" i="27"/>
  <c r="F156" i="27" s="1"/>
  <c r="E157" i="27"/>
  <c r="F157" i="27" s="1"/>
  <c r="E158" i="27"/>
  <c r="F158" i="27" s="1"/>
  <c r="E159" i="27"/>
  <c r="F159" i="27" s="1"/>
  <c r="E160" i="27"/>
  <c r="F160" i="27" s="1"/>
  <c r="E161" i="27"/>
  <c r="F161" i="27" s="1"/>
  <c r="E162" i="27"/>
  <c r="F162" i="27" s="1"/>
  <c r="E163" i="27"/>
  <c r="F163" i="27" s="1"/>
  <c r="E164" i="27"/>
  <c r="F164" i="27" s="1"/>
  <c r="E165" i="27"/>
  <c r="F165" i="27" s="1"/>
  <c r="E166" i="27"/>
  <c r="F166" i="27" s="1"/>
  <c r="E167" i="27"/>
  <c r="F167" i="27" s="1"/>
  <c r="E168" i="27"/>
  <c r="F168" i="27" s="1"/>
  <c r="E169" i="27"/>
  <c r="F169" i="27" s="1"/>
  <c r="E170" i="27"/>
  <c r="F170" i="27" s="1"/>
  <c r="E171" i="27"/>
  <c r="F171" i="27" s="1"/>
  <c r="E172" i="27"/>
  <c r="F172" i="27" s="1"/>
  <c r="E173" i="27"/>
  <c r="F173" i="27" s="1"/>
  <c r="E174" i="27"/>
  <c r="F174" i="27" s="1"/>
  <c r="E175" i="27"/>
  <c r="F175" i="27" s="1"/>
  <c r="E176" i="27"/>
  <c r="F176" i="27" s="1"/>
  <c r="E177" i="27"/>
  <c r="F177" i="27" s="1"/>
  <c r="E178" i="27"/>
  <c r="F178" i="27" s="1"/>
  <c r="E179" i="27"/>
  <c r="F179" i="27" s="1"/>
  <c r="E180" i="27"/>
  <c r="F180" i="27" s="1"/>
  <c r="E181" i="27"/>
  <c r="F181" i="27" s="1"/>
  <c r="E182" i="27"/>
  <c r="F182" i="27" s="1"/>
  <c r="E183" i="27"/>
  <c r="F183" i="27" s="1"/>
  <c r="E184" i="27"/>
  <c r="F184" i="27" s="1"/>
  <c r="E185" i="27"/>
  <c r="F185" i="27" s="1"/>
  <c r="E186" i="27"/>
  <c r="F186" i="27" s="1"/>
  <c r="E187" i="27"/>
  <c r="F187" i="27" s="1"/>
  <c r="E188" i="27"/>
  <c r="F188" i="27" s="1"/>
  <c r="E189" i="27"/>
  <c r="F189" i="27" s="1"/>
  <c r="E190" i="27"/>
  <c r="F190" i="27" s="1"/>
  <c r="E191" i="27"/>
  <c r="F191" i="27" s="1"/>
  <c r="E192" i="27"/>
  <c r="F192" i="27" s="1"/>
  <c r="E193" i="27"/>
  <c r="F193" i="27" s="1"/>
  <c r="E194" i="27"/>
  <c r="F194" i="27" s="1"/>
  <c r="E195" i="27"/>
  <c r="F195" i="27" s="1"/>
  <c r="E196" i="27"/>
  <c r="F196" i="27" s="1"/>
  <c r="E197" i="27"/>
  <c r="F197" i="27" s="1"/>
  <c r="E198" i="27"/>
  <c r="F198" i="27" s="1"/>
  <c r="E199" i="27"/>
  <c r="F199" i="27" s="1"/>
  <c r="E200" i="27"/>
  <c r="F200" i="27" s="1"/>
  <c r="E201" i="27"/>
  <c r="F201" i="27" s="1"/>
  <c r="E202" i="27"/>
  <c r="F202" i="27" s="1"/>
  <c r="E203" i="27"/>
  <c r="F203" i="27" s="1"/>
  <c r="E204" i="27"/>
  <c r="F204" i="27" s="1"/>
  <c r="E205" i="27"/>
  <c r="F205" i="27" s="1"/>
  <c r="E206" i="27"/>
  <c r="F206" i="27" s="1"/>
  <c r="E207" i="27"/>
  <c r="F207" i="27" s="1"/>
  <c r="E208" i="27"/>
  <c r="F208" i="27" s="1"/>
  <c r="E209" i="27"/>
  <c r="F209" i="27" s="1"/>
  <c r="E210" i="27"/>
  <c r="F210" i="27" s="1"/>
  <c r="E211" i="27"/>
  <c r="F211" i="27" s="1"/>
  <c r="E212" i="27"/>
  <c r="F212" i="27" s="1"/>
  <c r="E213" i="27"/>
  <c r="F213" i="27" s="1"/>
  <c r="E214" i="27"/>
  <c r="F214" i="27" s="1"/>
  <c r="E215" i="27"/>
  <c r="F215" i="27" s="1"/>
  <c r="E216" i="27"/>
  <c r="F216" i="27" s="1"/>
  <c r="E217" i="27"/>
  <c r="F217" i="27" s="1"/>
  <c r="E218" i="27"/>
  <c r="F218" i="27" s="1"/>
  <c r="E219" i="27"/>
  <c r="F219" i="27" s="1"/>
  <c r="E220" i="27"/>
  <c r="F220" i="27" s="1"/>
  <c r="E221" i="27"/>
  <c r="F221" i="27" s="1"/>
  <c r="E222" i="27"/>
  <c r="F222" i="27" s="1"/>
  <c r="E223" i="27"/>
  <c r="F223" i="27" s="1"/>
  <c r="E224" i="27"/>
  <c r="F224" i="27" s="1"/>
  <c r="E225" i="27"/>
  <c r="F225" i="27" s="1"/>
  <c r="E226" i="27"/>
  <c r="F226" i="27" s="1"/>
  <c r="E227" i="27"/>
  <c r="F227" i="27" s="1"/>
  <c r="E228" i="27"/>
  <c r="F228" i="27" s="1"/>
  <c r="E229" i="27"/>
  <c r="F229" i="27" s="1"/>
  <c r="E230" i="27"/>
  <c r="F230" i="27" s="1"/>
  <c r="E231" i="27"/>
  <c r="F231" i="27" s="1"/>
  <c r="E232" i="27"/>
  <c r="F232" i="27" s="1"/>
  <c r="E233" i="27"/>
  <c r="F233" i="27" s="1"/>
  <c r="E234" i="27"/>
  <c r="F234" i="27" s="1"/>
  <c r="E235" i="27"/>
  <c r="F235" i="27" s="1"/>
  <c r="E236" i="27"/>
  <c r="F236" i="27" s="1"/>
  <c r="E237" i="27"/>
  <c r="F237" i="27" s="1"/>
  <c r="E238" i="27"/>
  <c r="F238" i="27" s="1"/>
  <c r="E239" i="27"/>
  <c r="F239" i="27" s="1"/>
  <c r="E240" i="27"/>
  <c r="F240" i="27" s="1"/>
  <c r="E241" i="27"/>
  <c r="F241" i="27" s="1"/>
  <c r="E242" i="27"/>
  <c r="F242" i="27" s="1"/>
  <c r="E243" i="27"/>
  <c r="F243" i="27" s="1"/>
  <c r="E244" i="27"/>
  <c r="F244" i="27" s="1"/>
  <c r="E245" i="27"/>
  <c r="F245" i="27" s="1"/>
  <c r="E246" i="27"/>
  <c r="F246" i="27" s="1"/>
  <c r="E247" i="27"/>
  <c r="F247" i="27" s="1"/>
  <c r="E248" i="27"/>
  <c r="F248" i="27" s="1"/>
  <c r="E249" i="27"/>
  <c r="F249" i="27" s="1"/>
  <c r="E250" i="27"/>
  <c r="F250" i="27" s="1"/>
  <c r="E251" i="27"/>
  <c r="F251" i="27" s="1"/>
  <c r="E252" i="27"/>
  <c r="F252" i="27" s="1"/>
  <c r="E253" i="27"/>
  <c r="F253" i="27" s="1"/>
  <c r="E254" i="27"/>
  <c r="F254" i="27" s="1"/>
  <c r="E255" i="27"/>
  <c r="F255" i="27" s="1"/>
  <c r="E256" i="27"/>
  <c r="F256" i="27" s="1"/>
  <c r="E257" i="27"/>
  <c r="F257" i="27" s="1"/>
  <c r="E258" i="27"/>
  <c r="F258" i="27" s="1"/>
  <c r="E259" i="27"/>
  <c r="F259" i="27" s="1"/>
  <c r="E260" i="27"/>
  <c r="F260" i="27" s="1"/>
  <c r="E261" i="27"/>
  <c r="F261" i="27" s="1"/>
  <c r="E262" i="27"/>
  <c r="F262" i="27" s="1"/>
  <c r="E263" i="27"/>
  <c r="F263" i="27" s="1"/>
  <c r="E264" i="27"/>
  <c r="F264" i="27" s="1"/>
  <c r="E265" i="27"/>
  <c r="F265" i="27" s="1"/>
  <c r="E266" i="27"/>
  <c r="F266" i="27" s="1"/>
  <c r="E267" i="27"/>
  <c r="F267" i="27" s="1"/>
  <c r="E268" i="27"/>
  <c r="F268" i="27" s="1"/>
  <c r="E269" i="27"/>
  <c r="F269" i="27" s="1"/>
  <c r="E270" i="27"/>
  <c r="F270" i="27" s="1"/>
  <c r="E271" i="27"/>
  <c r="F271" i="27" s="1"/>
  <c r="E272" i="27"/>
  <c r="F272" i="27" s="1"/>
  <c r="E273" i="27"/>
  <c r="F273" i="27" s="1"/>
  <c r="E274" i="27"/>
  <c r="F274" i="27" s="1"/>
  <c r="E275" i="27"/>
  <c r="F275" i="27" s="1"/>
  <c r="E276" i="27"/>
  <c r="F276" i="27" s="1"/>
  <c r="E277" i="27"/>
  <c r="F277" i="27" s="1"/>
  <c r="E278" i="27"/>
  <c r="F278" i="27" s="1"/>
  <c r="E279" i="27"/>
  <c r="F279" i="27" s="1"/>
  <c r="E280" i="27"/>
  <c r="F280" i="27" s="1"/>
  <c r="E281" i="27"/>
  <c r="F281" i="27" s="1"/>
  <c r="E282" i="27"/>
  <c r="F282" i="27" s="1"/>
  <c r="E283" i="27"/>
  <c r="F283" i="27" s="1"/>
  <c r="E284" i="27"/>
  <c r="F284" i="27" s="1"/>
  <c r="E285" i="27"/>
  <c r="F285" i="27" s="1"/>
  <c r="E286" i="27"/>
  <c r="F286" i="27" s="1"/>
  <c r="E287" i="27"/>
  <c r="F287" i="27" s="1"/>
  <c r="E288" i="27"/>
  <c r="F288" i="27" s="1"/>
  <c r="E289" i="27"/>
  <c r="F289" i="27" s="1"/>
  <c r="E290" i="27"/>
  <c r="F290" i="27" s="1"/>
  <c r="E291" i="27"/>
  <c r="F291" i="27" s="1"/>
  <c r="E292" i="27"/>
  <c r="F292" i="27" s="1"/>
  <c r="E293" i="27"/>
  <c r="F293" i="27" s="1"/>
  <c r="E294" i="27"/>
  <c r="F294" i="27" s="1"/>
  <c r="E295" i="27"/>
  <c r="F295" i="27" s="1"/>
  <c r="E296" i="27"/>
  <c r="F296" i="27" s="1"/>
  <c r="E297" i="27"/>
  <c r="F297" i="27" s="1"/>
  <c r="E298" i="27"/>
  <c r="F298" i="27" s="1"/>
  <c r="E299" i="27"/>
  <c r="F299" i="27" s="1"/>
  <c r="E300" i="27"/>
  <c r="F300" i="27" s="1"/>
  <c r="E301" i="27"/>
  <c r="F301" i="27" s="1"/>
  <c r="E302" i="27"/>
  <c r="F302" i="27" s="1"/>
  <c r="E303" i="27"/>
  <c r="F303" i="27" s="1"/>
  <c r="E304" i="27"/>
  <c r="F304" i="27" s="1"/>
  <c r="E305" i="27"/>
  <c r="F305" i="27" s="1"/>
  <c r="E306" i="27"/>
  <c r="F306" i="27" s="1"/>
  <c r="E307" i="27"/>
  <c r="F307" i="27" s="1"/>
  <c r="E308" i="27"/>
  <c r="F308" i="27" s="1"/>
  <c r="E309" i="27"/>
  <c r="F309" i="27" s="1"/>
  <c r="E310" i="27"/>
  <c r="F310" i="27" s="1"/>
  <c r="E311" i="27"/>
  <c r="F311" i="27" s="1"/>
  <c r="E312" i="27"/>
  <c r="F312" i="27" s="1"/>
  <c r="E313" i="27"/>
  <c r="F313" i="27" s="1"/>
  <c r="E314" i="27"/>
  <c r="F314" i="27" s="1"/>
  <c r="E315" i="27"/>
  <c r="F315" i="27" s="1"/>
  <c r="E316" i="27"/>
  <c r="F316" i="27" s="1"/>
  <c r="E317" i="27"/>
  <c r="F317" i="27" s="1"/>
  <c r="E318" i="27"/>
  <c r="F318" i="27" s="1"/>
  <c r="E319" i="27"/>
  <c r="F319" i="27" s="1"/>
  <c r="E320" i="27"/>
  <c r="F320" i="27" s="1"/>
  <c r="E321" i="27"/>
  <c r="F321" i="27" s="1"/>
  <c r="E322" i="27"/>
  <c r="F322" i="27" s="1"/>
  <c r="E323" i="27"/>
  <c r="F323" i="27" s="1"/>
  <c r="E324" i="27"/>
  <c r="F324" i="27" s="1"/>
  <c r="E325" i="27"/>
  <c r="F325" i="27" s="1"/>
  <c r="E326" i="27"/>
  <c r="F326" i="27" s="1"/>
  <c r="E327" i="27"/>
  <c r="F327" i="27" s="1"/>
  <c r="E328" i="27"/>
  <c r="F328" i="27" s="1"/>
  <c r="E329" i="27"/>
  <c r="F329" i="27" s="1"/>
  <c r="E330" i="27"/>
  <c r="F330" i="27" s="1"/>
  <c r="E331" i="27"/>
  <c r="F331" i="27" s="1"/>
  <c r="E332" i="27"/>
  <c r="F332" i="27" s="1"/>
  <c r="E333" i="27"/>
  <c r="F333" i="27" s="1"/>
  <c r="E334" i="27"/>
  <c r="F334" i="27" s="1"/>
  <c r="E335" i="27"/>
  <c r="F335" i="27" s="1"/>
  <c r="E336" i="27"/>
  <c r="F336" i="27" s="1"/>
  <c r="E337" i="27"/>
  <c r="F337" i="27" s="1"/>
  <c r="E338" i="27"/>
  <c r="F338" i="27" s="1"/>
  <c r="E339" i="27"/>
  <c r="F339" i="27" s="1"/>
  <c r="E340" i="27"/>
  <c r="F340" i="27" s="1"/>
  <c r="E341" i="27"/>
  <c r="F341" i="27" s="1"/>
  <c r="E342" i="27"/>
  <c r="F342" i="27" s="1"/>
  <c r="E343" i="27"/>
  <c r="F343" i="27" s="1"/>
  <c r="E344" i="27"/>
  <c r="F344" i="27" s="1"/>
  <c r="E345" i="27"/>
  <c r="F345" i="27" s="1"/>
  <c r="E346" i="27"/>
  <c r="F346" i="27" s="1"/>
  <c r="E347" i="27"/>
  <c r="F347" i="27" s="1"/>
  <c r="E348" i="27"/>
  <c r="F348" i="27" s="1"/>
  <c r="E349" i="27"/>
  <c r="F349" i="27" s="1"/>
  <c r="E350" i="27"/>
  <c r="F350" i="27" s="1"/>
  <c r="E351" i="27"/>
  <c r="F351" i="27" s="1"/>
  <c r="E352" i="27"/>
  <c r="F352" i="27" s="1"/>
  <c r="E353" i="27"/>
  <c r="F353" i="27" s="1"/>
  <c r="E354" i="27"/>
  <c r="F354" i="27" s="1"/>
  <c r="E355" i="27"/>
  <c r="F355" i="27" s="1"/>
  <c r="E356" i="27"/>
  <c r="F356" i="27" s="1"/>
  <c r="E357" i="27"/>
  <c r="F357" i="27" s="1"/>
  <c r="E358" i="27"/>
  <c r="F358" i="27" s="1"/>
  <c r="E359" i="27"/>
  <c r="F359" i="27" s="1"/>
  <c r="E360" i="27"/>
  <c r="F360" i="27" s="1"/>
  <c r="E361" i="27"/>
  <c r="F361" i="27" s="1"/>
  <c r="E362" i="27"/>
  <c r="F362" i="27" s="1"/>
  <c r="E363" i="27"/>
  <c r="F363" i="27" s="1"/>
  <c r="E364" i="27"/>
  <c r="F364" i="27" s="1"/>
  <c r="E365" i="27"/>
  <c r="F365" i="27" s="1"/>
  <c r="E366" i="27"/>
  <c r="F366" i="27" s="1"/>
  <c r="E367" i="27"/>
  <c r="E368" i="27"/>
  <c r="F368" i="27" s="1"/>
  <c r="E369" i="27"/>
  <c r="F369" i="27" s="1"/>
  <c r="E370" i="27"/>
  <c r="F370" i="27" s="1"/>
  <c r="E371" i="27"/>
  <c r="F371" i="27" s="1"/>
  <c r="E372" i="27"/>
  <c r="F372" i="27" s="1"/>
  <c r="E373" i="27"/>
  <c r="F373" i="27" s="1"/>
  <c r="E374" i="27"/>
  <c r="F374" i="27" s="1"/>
  <c r="E375" i="27"/>
  <c r="F375" i="27" s="1"/>
  <c r="E376" i="27"/>
  <c r="F376" i="27" s="1"/>
  <c r="E377" i="27"/>
  <c r="F377" i="27" s="1"/>
  <c r="E378" i="27"/>
  <c r="F378" i="27" s="1"/>
  <c r="E379" i="27"/>
  <c r="F379" i="27" s="1"/>
  <c r="E380" i="27"/>
  <c r="F380" i="27" s="1"/>
  <c r="E381" i="27"/>
  <c r="F381" i="27" s="1"/>
  <c r="E382" i="27"/>
  <c r="F382" i="27" s="1"/>
  <c r="E383" i="27"/>
  <c r="F383" i="27" s="1"/>
  <c r="E384" i="27"/>
  <c r="F384" i="27" s="1"/>
  <c r="E385" i="27"/>
  <c r="F385" i="27" s="1"/>
  <c r="E386" i="27"/>
  <c r="F386" i="27" s="1"/>
  <c r="E387" i="27"/>
  <c r="F387" i="27" s="1"/>
  <c r="E388" i="27"/>
  <c r="F388" i="27" s="1"/>
  <c r="E389" i="27"/>
  <c r="F389" i="27" s="1"/>
  <c r="E390" i="27"/>
  <c r="F390" i="27" s="1"/>
  <c r="E391" i="27"/>
  <c r="F391" i="27" s="1"/>
  <c r="E392" i="27"/>
  <c r="F392" i="27" s="1"/>
  <c r="E393" i="27"/>
  <c r="F393" i="27" s="1"/>
  <c r="E394" i="27"/>
  <c r="F394" i="27" s="1"/>
  <c r="E395" i="27"/>
  <c r="F395" i="27" s="1"/>
  <c r="E396" i="27"/>
  <c r="F396" i="27" s="1"/>
  <c r="E397" i="27"/>
  <c r="F397" i="27" s="1"/>
  <c r="E398" i="27"/>
  <c r="F398" i="27" s="1"/>
  <c r="E399" i="27"/>
  <c r="F399" i="27" s="1"/>
  <c r="E400" i="27"/>
  <c r="F400" i="27" s="1"/>
  <c r="E401" i="27"/>
  <c r="F401" i="27" s="1"/>
  <c r="E402" i="27"/>
  <c r="F402" i="27" s="1"/>
  <c r="E403" i="27"/>
  <c r="F403" i="27" s="1"/>
  <c r="E404" i="27"/>
  <c r="F404" i="27" s="1"/>
  <c r="E405" i="27"/>
  <c r="F405" i="27" s="1"/>
  <c r="E406" i="27"/>
  <c r="F406" i="27" s="1"/>
  <c r="E407" i="27"/>
  <c r="F407" i="27" s="1"/>
  <c r="E408" i="27"/>
  <c r="F408" i="27" s="1"/>
  <c r="E409" i="27"/>
  <c r="F409" i="27" s="1"/>
  <c r="E410" i="27"/>
  <c r="F410" i="27" s="1"/>
  <c r="E411" i="27"/>
  <c r="F411" i="27" s="1"/>
  <c r="E412" i="27"/>
  <c r="F412" i="27" s="1"/>
  <c r="E413" i="27"/>
  <c r="F413" i="27" s="1"/>
  <c r="E414" i="27"/>
  <c r="F414" i="27" s="1"/>
  <c r="E415" i="27"/>
  <c r="F415" i="27" s="1"/>
  <c r="E416" i="27"/>
  <c r="F416" i="27" s="1"/>
  <c r="E417" i="27"/>
  <c r="F417" i="27" s="1"/>
  <c r="E418" i="27"/>
  <c r="F418" i="27" s="1"/>
  <c r="E419" i="27"/>
  <c r="F419" i="27" s="1"/>
  <c r="E420" i="27"/>
  <c r="F420" i="27" s="1"/>
  <c r="E421" i="27"/>
  <c r="F421" i="27" s="1"/>
  <c r="E422" i="27"/>
  <c r="F422" i="27" s="1"/>
  <c r="E423" i="27"/>
  <c r="F423" i="27" s="1"/>
  <c r="E424" i="27"/>
  <c r="F424" i="27" s="1"/>
  <c r="E425" i="27"/>
  <c r="F425" i="27" s="1"/>
  <c r="E426" i="27"/>
  <c r="F426" i="27" s="1"/>
  <c r="E427" i="27"/>
  <c r="F427" i="27" s="1"/>
  <c r="E428" i="27"/>
  <c r="F428" i="27" s="1"/>
  <c r="E429" i="27"/>
  <c r="F429" i="27" s="1"/>
  <c r="E430" i="27"/>
  <c r="F430" i="27" s="1"/>
  <c r="E431" i="27"/>
  <c r="F431" i="27" s="1"/>
  <c r="E432" i="27"/>
  <c r="F432" i="27" s="1"/>
  <c r="E433" i="27"/>
  <c r="F433" i="27" s="1"/>
  <c r="E434" i="27"/>
  <c r="F434" i="27" s="1"/>
  <c r="E435" i="27"/>
  <c r="F435" i="27" s="1"/>
  <c r="E436" i="27"/>
  <c r="F436" i="27" s="1"/>
  <c r="E437" i="27"/>
  <c r="F437" i="27" s="1"/>
  <c r="E438" i="27"/>
  <c r="F438" i="27" s="1"/>
  <c r="E439" i="27"/>
  <c r="F439" i="27" s="1"/>
  <c r="E440" i="27"/>
  <c r="F440" i="27" s="1"/>
  <c r="E441" i="27"/>
  <c r="F441" i="27" s="1"/>
  <c r="E442" i="27"/>
  <c r="F442" i="27" s="1"/>
  <c r="E443" i="27"/>
  <c r="F443" i="27" s="1"/>
  <c r="E444" i="27"/>
  <c r="F444" i="27" s="1"/>
  <c r="E445" i="27"/>
  <c r="F445" i="27" s="1"/>
  <c r="E446" i="27"/>
  <c r="F446" i="27" s="1"/>
  <c r="E447" i="27"/>
  <c r="F447" i="27" s="1"/>
  <c r="E448" i="27"/>
  <c r="F448" i="27" s="1"/>
  <c r="E449" i="27"/>
  <c r="F449" i="27" s="1"/>
  <c r="E450" i="27"/>
  <c r="F450" i="27" s="1"/>
  <c r="E451" i="27"/>
  <c r="F451" i="27" s="1"/>
  <c r="E452" i="27"/>
  <c r="F452" i="27" s="1"/>
  <c r="E453" i="27"/>
  <c r="F453" i="27" s="1"/>
  <c r="E454" i="27"/>
  <c r="F454" i="27" s="1"/>
  <c r="E455" i="27"/>
  <c r="F455" i="27" s="1"/>
  <c r="E456" i="27"/>
  <c r="F456" i="27" s="1"/>
  <c r="E457" i="27"/>
  <c r="F457" i="27" s="1"/>
  <c r="E458" i="27"/>
  <c r="F458" i="27" s="1"/>
  <c r="E459" i="27"/>
  <c r="F459" i="27" s="1"/>
  <c r="E460" i="27"/>
  <c r="F460" i="27" s="1"/>
  <c r="E461" i="27"/>
  <c r="F461" i="27" s="1"/>
  <c r="E462" i="27"/>
  <c r="F462" i="27" s="1"/>
  <c r="E463" i="27"/>
  <c r="F463" i="27" s="1"/>
  <c r="E464" i="27"/>
  <c r="F464" i="27" s="1"/>
  <c r="E465" i="27"/>
  <c r="F465" i="27" s="1"/>
  <c r="E466" i="27"/>
  <c r="F466" i="27" s="1"/>
  <c r="E467" i="27"/>
  <c r="F467" i="27" s="1"/>
  <c r="E468" i="27"/>
  <c r="F468" i="27" s="1"/>
  <c r="E469" i="27"/>
  <c r="F469" i="27" s="1"/>
  <c r="E470" i="27"/>
  <c r="F470" i="27" s="1"/>
  <c r="E471" i="27"/>
  <c r="F471" i="27" s="1"/>
  <c r="E472" i="27"/>
  <c r="F472" i="27" s="1"/>
  <c r="E473" i="27"/>
  <c r="F473" i="27" s="1"/>
  <c r="E474" i="27"/>
  <c r="F474" i="27" s="1"/>
  <c r="E475" i="27"/>
  <c r="F475" i="27" s="1"/>
  <c r="E476" i="27"/>
  <c r="F476" i="27" s="1"/>
  <c r="E477" i="27"/>
  <c r="F477" i="27" s="1"/>
  <c r="E478" i="27"/>
  <c r="F478" i="27" s="1"/>
  <c r="E479" i="27"/>
  <c r="F479" i="27" s="1"/>
  <c r="E480" i="27"/>
  <c r="F480" i="27" s="1"/>
  <c r="E481" i="27"/>
  <c r="F481" i="27" s="1"/>
  <c r="E482" i="27"/>
  <c r="F482" i="27" s="1"/>
  <c r="E483" i="27"/>
  <c r="F483" i="27" s="1"/>
  <c r="E484" i="27"/>
  <c r="F484" i="27" s="1"/>
  <c r="E485" i="27"/>
  <c r="F485" i="27" s="1"/>
  <c r="E486" i="27"/>
  <c r="F486" i="27" s="1"/>
  <c r="E487" i="27"/>
  <c r="F487" i="27" s="1"/>
  <c r="E488" i="27"/>
  <c r="F488" i="27" s="1"/>
  <c r="E489" i="27"/>
  <c r="F489" i="27" s="1"/>
  <c r="E490" i="27"/>
  <c r="F490" i="27" s="1"/>
  <c r="E491" i="27"/>
  <c r="F491" i="27" s="1"/>
  <c r="E492" i="27"/>
  <c r="F492" i="27" s="1"/>
  <c r="E493" i="27"/>
  <c r="F493" i="27" s="1"/>
  <c r="E494" i="27"/>
  <c r="F494" i="27" s="1"/>
  <c r="E495" i="27"/>
  <c r="F495" i="27" s="1"/>
  <c r="E496" i="27"/>
  <c r="F496" i="27" s="1"/>
  <c r="E497" i="27"/>
  <c r="F497" i="27" s="1"/>
  <c r="E498" i="27"/>
  <c r="F498" i="27" s="1"/>
  <c r="E499" i="27"/>
  <c r="F499" i="27" s="1"/>
  <c r="E500" i="27"/>
  <c r="F500" i="27" s="1"/>
  <c r="E501" i="27"/>
  <c r="F501" i="27" s="1"/>
  <c r="E502" i="27"/>
  <c r="F502" i="27" s="1"/>
  <c r="E503" i="27"/>
  <c r="F503" i="27" s="1"/>
  <c r="E504" i="27"/>
  <c r="F504" i="27" s="1"/>
  <c r="E505" i="27"/>
  <c r="F505" i="27" s="1"/>
  <c r="E506" i="27"/>
  <c r="F506" i="27" s="1"/>
  <c r="E507" i="27"/>
  <c r="F507" i="27" s="1"/>
  <c r="E508" i="27"/>
  <c r="F508" i="27" s="1"/>
  <c r="E509" i="27"/>
  <c r="F509" i="27" s="1"/>
  <c r="E510" i="27"/>
  <c r="F510" i="27" s="1"/>
  <c r="E511" i="27"/>
  <c r="F511" i="27" s="1"/>
  <c r="E512" i="27"/>
  <c r="F512" i="27" s="1"/>
  <c r="E513" i="27"/>
  <c r="F513" i="27" s="1"/>
  <c r="E514" i="27"/>
  <c r="F514" i="27" s="1"/>
  <c r="E515" i="27"/>
  <c r="F515" i="27" s="1"/>
  <c r="E516" i="27"/>
  <c r="F516" i="27" s="1"/>
  <c r="E517" i="27"/>
  <c r="F517" i="27" s="1"/>
  <c r="E518" i="27"/>
  <c r="F518" i="27" s="1"/>
  <c r="E519" i="27"/>
  <c r="F519" i="27" s="1"/>
  <c r="E520" i="27"/>
  <c r="F520" i="27" s="1"/>
  <c r="E521" i="27"/>
  <c r="F521" i="27" s="1"/>
  <c r="E522" i="27"/>
  <c r="F522" i="27" s="1"/>
  <c r="E523" i="27"/>
  <c r="F523" i="27" s="1"/>
  <c r="E524" i="27"/>
  <c r="F524" i="27" s="1"/>
  <c r="E525" i="27"/>
  <c r="F525" i="27" s="1"/>
  <c r="E526" i="27"/>
  <c r="F526" i="27" s="1"/>
  <c r="E527" i="27"/>
  <c r="F527" i="27" s="1"/>
  <c r="E528" i="27"/>
  <c r="F528" i="27" s="1"/>
  <c r="E529" i="27"/>
  <c r="F529" i="27" s="1"/>
  <c r="E530" i="27"/>
  <c r="F530" i="27" s="1"/>
  <c r="E531" i="27"/>
  <c r="F531" i="27" s="1"/>
  <c r="E532" i="27"/>
  <c r="F532" i="27" s="1"/>
  <c r="E533" i="27"/>
  <c r="F533" i="27" s="1"/>
  <c r="E534" i="27"/>
  <c r="F534" i="27" s="1"/>
  <c r="E535" i="27"/>
  <c r="F535" i="27" s="1"/>
  <c r="E536" i="27"/>
  <c r="F536" i="27" s="1"/>
  <c r="E537" i="27"/>
  <c r="F537" i="27" s="1"/>
  <c r="E538" i="27"/>
  <c r="F538" i="27" s="1"/>
  <c r="E539" i="27"/>
  <c r="F539" i="27" s="1"/>
  <c r="E540" i="27"/>
  <c r="F540" i="27" s="1"/>
  <c r="E541" i="27"/>
  <c r="F541" i="27" s="1"/>
  <c r="E542" i="27"/>
  <c r="F542" i="27" s="1"/>
  <c r="E543" i="27"/>
  <c r="F543" i="27" s="1"/>
  <c r="E544" i="27"/>
  <c r="F544" i="27" s="1"/>
  <c r="E545" i="27"/>
  <c r="F545" i="27" s="1"/>
  <c r="E546" i="27"/>
  <c r="F546" i="27" s="1"/>
  <c r="E547" i="27"/>
  <c r="F547" i="27" s="1"/>
  <c r="E548" i="27"/>
  <c r="F548" i="27" s="1"/>
  <c r="E549" i="27"/>
  <c r="F549" i="27" s="1"/>
  <c r="E550" i="27"/>
  <c r="F550" i="27" s="1"/>
  <c r="E551" i="27"/>
  <c r="F551" i="27" s="1"/>
  <c r="E552" i="27"/>
  <c r="F552" i="27" s="1"/>
  <c r="E553" i="27"/>
  <c r="F553" i="27" s="1"/>
  <c r="E554" i="27"/>
  <c r="F554" i="27" s="1"/>
  <c r="E555" i="27"/>
  <c r="F555" i="27" s="1"/>
  <c r="E556" i="27"/>
  <c r="F556" i="27" s="1"/>
  <c r="E557" i="27"/>
  <c r="F557" i="27" s="1"/>
  <c r="E558" i="27"/>
  <c r="F558" i="27" s="1"/>
  <c r="E559" i="27"/>
  <c r="F559" i="27" s="1"/>
  <c r="E560" i="27"/>
  <c r="F560" i="27" s="1"/>
  <c r="E561" i="27"/>
  <c r="F561" i="27" s="1"/>
  <c r="E562" i="27"/>
  <c r="F562" i="27" s="1"/>
  <c r="E563" i="27"/>
  <c r="F563" i="27" s="1"/>
  <c r="E564" i="27"/>
  <c r="F564" i="27" s="1"/>
  <c r="E565" i="27"/>
  <c r="F565" i="27" s="1"/>
  <c r="E566" i="27"/>
  <c r="F566" i="27" s="1"/>
  <c r="E567" i="27"/>
  <c r="F567" i="27" s="1"/>
  <c r="E568" i="27"/>
  <c r="F568" i="27" s="1"/>
  <c r="E569" i="27"/>
  <c r="F569" i="27" s="1"/>
  <c r="E570" i="27"/>
  <c r="F570" i="27" s="1"/>
  <c r="E571" i="27"/>
  <c r="F571" i="27" s="1"/>
  <c r="E572" i="27"/>
  <c r="F572" i="27" s="1"/>
  <c r="E573" i="27"/>
  <c r="F573" i="27" s="1"/>
  <c r="E574" i="27"/>
  <c r="F574" i="27" s="1"/>
  <c r="E575" i="27"/>
  <c r="F575" i="27" s="1"/>
  <c r="E576" i="27"/>
  <c r="F576" i="27" s="1"/>
  <c r="E577" i="27"/>
  <c r="F577" i="27" s="1"/>
  <c r="E578" i="27"/>
  <c r="F578" i="27" s="1"/>
  <c r="E579" i="27"/>
  <c r="F579" i="27" s="1"/>
  <c r="E580" i="27"/>
  <c r="F580" i="27" s="1"/>
  <c r="E581" i="27"/>
  <c r="F581" i="27" s="1"/>
  <c r="E582" i="27"/>
  <c r="F582" i="27" s="1"/>
  <c r="E583" i="27"/>
  <c r="F583" i="27" s="1"/>
  <c r="E584" i="27"/>
  <c r="F584" i="27" s="1"/>
  <c r="E585" i="27"/>
  <c r="F585" i="27" s="1"/>
  <c r="E586" i="27"/>
  <c r="F586" i="27" s="1"/>
  <c r="E587" i="27"/>
  <c r="F587" i="27" s="1"/>
  <c r="E588" i="27"/>
  <c r="F588" i="27" s="1"/>
  <c r="E589" i="27"/>
  <c r="F589" i="27" s="1"/>
  <c r="E590" i="27"/>
  <c r="F590" i="27" s="1"/>
  <c r="E591" i="27"/>
  <c r="F591" i="27" s="1"/>
  <c r="E592" i="27"/>
  <c r="F592" i="27" s="1"/>
  <c r="E593" i="27"/>
  <c r="F593" i="27" s="1"/>
  <c r="E594" i="27"/>
  <c r="F594" i="27" s="1"/>
  <c r="E595" i="27"/>
  <c r="F595" i="27" s="1"/>
  <c r="E596" i="27"/>
  <c r="F596" i="27" s="1"/>
  <c r="E597" i="27"/>
  <c r="F597" i="27" s="1"/>
  <c r="E598" i="27"/>
  <c r="F598" i="27" s="1"/>
  <c r="E599" i="27"/>
  <c r="F599" i="27" s="1"/>
  <c r="E600" i="27"/>
  <c r="F600" i="27" s="1"/>
  <c r="E601" i="27"/>
  <c r="F601" i="27" s="1"/>
  <c r="E602" i="27"/>
  <c r="F602" i="27" s="1"/>
  <c r="E603" i="27"/>
  <c r="F603" i="27" s="1"/>
  <c r="E604" i="27"/>
  <c r="F604" i="27" s="1"/>
  <c r="E605" i="27"/>
  <c r="F605" i="27" s="1"/>
  <c r="E606" i="27"/>
  <c r="F606" i="27" s="1"/>
  <c r="E607" i="27"/>
  <c r="F607" i="27" s="1"/>
  <c r="E608" i="27"/>
  <c r="F608" i="27" s="1"/>
  <c r="E609" i="27"/>
  <c r="F609" i="27" s="1"/>
  <c r="E610" i="27"/>
  <c r="F610" i="27" s="1"/>
  <c r="E611" i="27"/>
  <c r="F611" i="27" s="1"/>
  <c r="E612" i="27"/>
  <c r="F612" i="27" s="1"/>
  <c r="E613" i="27"/>
  <c r="F613" i="27" s="1"/>
  <c r="E614" i="27"/>
  <c r="F614" i="27" s="1"/>
  <c r="E615" i="27"/>
  <c r="F615" i="27" s="1"/>
  <c r="E616" i="27"/>
  <c r="F616" i="27" s="1"/>
  <c r="E617" i="27"/>
  <c r="F617" i="27" s="1"/>
  <c r="E618" i="27"/>
  <c r="F618" i="27" s="1"/>
  <c r="E619" i="27"/>
  <c r="F619" i="27" s="1"/>
  <c r="E620" i="27"/>
  <c r="F620" i="27" s="1"/>
  <c r="E621" i="27"/>
  <c r="F621" i="27" s="1"/>
  <c r="E622" i="27"/>
  <c r="F622" i="27" s="1"/>
  <c r="E623" i="27"/>
  <c r="F623" i="27" s="1"/>
  <c r="E624" i="27"/>
  <c r="F624" i="27" s="1"/>
  <c r="E625" i="27"/>
  <c r="F625" i="27" s="1"/>
  <c r="E626" i="27"/>
  <c r="F626" i="27" s="1"/>
  <c r="E627" i="27"/>
  <c r="F627" i="27" s="1"/>
  <c r="E628" i="27"/>
  <c r="F628" i="27" s="1"/>
  <c r="E629" i="27"/>
  <c r="F629" i="27" s="1"/>
  <c r="E630" i="27"/>
  <c r="F630" i="27" s="1"/>
  <c r="E631" i="27"/>
  <c r="F631" i="27" s="1"/>
  <c r="E632" i="27"/>
  <c r="F632" i="27" s="1"/>
  <c r="E633" i="27"/>
  <c r="F633" i="27" s="1"/>
  <c r="E634" i="27"/>
  <c r="F634" i="27" s="1"/>
  <c r="E635" i="27"/>
  <c r="F635" i="27" s="1"/>
  <c r="E636" i="27"/>
  <c r="F636" i="27" s="1"/>
  <c r="E637" i="27"/>
  <c r="F637" i="27" s="1"/>
  <c r="E638" i="27"/>
  <c r="F638" i="27" s="1"/>
  <c r="E639" i="27"/>
  <c r="F639" i="27" s="1"/>
  <c r="E640" i="27"/>
  <c r="F640" i="27" s="1"/>
  <c r="E641" i="27"/>
  <c r="F641" i="27" s="1"/>
  <c r="E642" i="27"/>
  <c r="F642" i="27" s="1"/>
  <c r="E643" i="27"/>
  <c r="F643" i="27" s="1"/>
  <c r="E644" i="27"/>
  <c r="F644" i="27" s="1"/>
  <c r="E645" i="27"/>
  <c r="F645" i="27" s="1"/>
  <c r="E646" i="27"/>
  <c r="F646" i="27" s="1"/>
  <c r="E647" i="27"/>
  <c r="F647" i="27" s="1"/>
  <c r="E648" i="27"/>
  <c r="F648" i="27" s="1"/>
  <c r="E649" i="27"/>
  <c r="F649" i="27" s="1"/>
  <c r="E650" i="27"/>
  <c r="F650" i="27" s="1"/>
  <c r="E651" i="27"/>
  <c r="F651" i="27" s="1"/>
  <c r="E652" i="27"/>
  <c r="F652" i="27" s="1"/>
  <c r="E653" i="27"/>
  <c r="F653" i="27" s="1"/>
  <c r="E654" i="27"/>
  <c r="F654" i="27" s="1"/>
  <c r="E655" i="27"/>
  <c r="F655" i="27" s="1"/>
  <c r="E656" i="27"/>
  <c r="F656" i="27" s="1"/>
  <c r="E657" i="27"/>
  <c r="F657" i="27" s="1"/>
  <c r="E658" i="27"/>
  <c r="F658" i="27" s="1"/>
  <c r="E659" i="27"/>
  <c r="F659" i="27" s="1"/>
  <c r="E660" i="27"/>
  <c r="F660" i="27" s="1"/>
  <c r="E661" i="27"/>
  <c r="F661" i="27" s="1"/>
  <c r="E662" i="27"/>
  <c r="F662" i="27" s="1"/>
  <c r="E663" i="27"/>
  <c r="F663" i="27" s="1"/>
  <c r="E664" i="27"/>
  <c r="F664" i="27" s="1"/>
  <c r="E665" i="27"/>
  <c r="F665" i="27" s="1"/>
  <c r="E666" i="27"/>
  <c r="F666" i="27" s="1"/>
  <c r="E667" i="27"/>
  <c r="F667" i="27" s="1"/>
  <c r="E668" i="27"/>
  <c r="F668" i="27" s="1"/>
  <c r="E669" i="27"/>
  <c r="F669" i="27" s="1"/>
  <c r="E670" i="27"/>
  <c r="F670" i="27" s="1"/>
  <c r="E671" i="27"/>
  <c r="F671" i="27" s="1"/>
  <c r="E672" i="27"/>
  <c r="F672" i="27" s="1"/>
  <c r="E673" i="27"/>
  <c r="F673" i="27" s="1"/>
  <c r="E674" i="27"/>
  <c r="F674" i="27" s="1"/>
  <c r="E675" i="27"/>
  <c r="F675" i="27" s="1"/>
  <c r="E676" i="27"/>
  <c r="F676" i="27" s="1"/>
  <c r="E677" i="27"/>
  <c r="F677" i="27" s="1"/>
  <c r="E678" i="27"/>
  <c r="F678" i="27" s="1"/>
  <c r="E679" i="27"/>
  <c r="F679" i="27" s="1"/>
  <c r="E680" i="27"/>
  <c r="F680" i="27" s="1"/>
  <c r="E681" i="27"/>
  <c r="F681" i="27" s="1"/>
  <c r="E682" i="27"/>
  <c r="F682" i="27" s="1"/>
  <c r="E683" i="27"/>
  <c r="F683" i="27" s="1"/>
  <c r="E684" i="27"/>
  <c r="F684" i="27" s="1"/>
  <c r="E685" i="27"/>
  <c r="F685" i="27" s="1"/>
  <c r="E686" i="27"/>
  <c r="F686" i="27" s="1"/>
  <c r="E687" i="27"/>
  <c r="F687" i="27" s="1"/>
  <c r="E688" i="27"/>
  <c r="F688" i="27" s="1"/>
  <c r="E689" i="27"/>
  <c r="F689" i="27" s="1"/>
  <c r="E690" i="27"/>
  <c r="F690" i="27" s="1"/>
  <c r="E691" i="27"/>
  <c r="F691" i="27" s="1"/>
  <c r="E692" i="27"/>
  <c r="F692" i="27" s="1"/>
  <c r="E693" i="27"/>
  <c r="F693" i="27" s="1"/>
  <c r="E694" i="27"/>
  <c r="F694" i="27" s="1"/>
  <c r="E695" i="27"/>
  <c r="F695" i="27" s="1"/>
  <c r="E696" i="27"/>
  <c r="F696" i="27" s="1"/>
  <c r="E697" i="27"/>
  <c r="F697" i="27" s="1"/>
  <c r="E698" i="27"/>
  <c r="F698" i="27" s="1"/>
  <c r="E699" i="27"/>
  <c r="F699" i="27" s="1"/>
  <c r="E700" i="27"/>
  <c r="F700" i="27" s="1"/>
  <c r="E701" i="27"/>
  <c r="F701" i="27" s="1"/>
  <c r="E702" i="27"/>
  <c r="F702" i="27" s="1"/>
  <c r="E703" i="27"/>
  <c r="F703" i="27" s="1"/>
  <c r="E704" i="27"/>
  <c r="F704" i="27" s="1"/>
  <c r="E705" i="27"/>
  <c r="F705" i="27" s="1"/>
  <c r="E706" i="27"/>
  <c r="F706" i="27" s="1"/>
  <c r="E707" i="27"/>
  <c r="F707" i="27" s="1"/>
  <c r="E708" i="27"/>
  <c r="F708" i="27" s="1"/>
  <c r="E709" i="27"/>
  <c r="F709" i="27" s="1"/>
  <c r="E710" i="27"/>
  <c r="F710" i="27" s="1"/>
  <c r="E711" i="27"/>
  <c r="F711" i="27" s="1"/>
  <c r="E712" i="27"/>
  <c r="F712" i="27" s="1"/>
  <c r="E713" i="27"/>
  <c r="F713" i="27" s="1"/>
  <c r="E714" i="27"/>
  <c r="F714" i="27" s="1"/>
  <c r="E715" i="27"/>
  <c r="F715" i="27" s="1"/>
  <c r="E716" i="27"/>
  <c r="F716" i="27" s="1"/>
  <c r="E717" i="27"/>
  <c r="F717" i="27" s="1"/>
  <c r="E718" i="27"/>
  <c r="F718" i="27" s="1"/>
  <c r="E719" i="27"/>
  <c r="F719" i="27" s="1"/>
  <c r="E720" i="27"/>
  <c r="F720" i="27" s="1"/>
  <c r="E721" i="27"/>
  <c r="F721" i="27" s="1"/>
  <c r="E722" i="27"/>
  <c r="F722" i="27" s="1"/>
  <c r="E723" i="27"/>
  <c r="F723" i="27" s="1"/>
  <c r="E724" i="27"/>
  <c r="F724" i="27" s="1"/>
  <c r="E725" i="27"/>
  <c r="F725" i="27" s="1"/>
  <c r="E726" i="27"/>
  <c r="F726" i="27" s="1"/>
  <c r="E727" i="27"/>
  <c r="F727" i="27" s="1"/>
  <c r="E728" i="27"/>
  <c r="F728" i="27" s="1"/>
  <c r="E729" i="27"/>
  <c r="F729" i="27" s="1"/>
  <c r="E730" i="27"/>
  <c r="F730" i="27" s="1"/>
  <c r="E731" i="27"/>
  <c r="F731" i="27" s="1"/>
  <c r="E732" i="27"/>
  <c r="F732" i="27" s="1"/>
  <c r="E733" i="27"/>
  <c r="F733" i="27" s="1"/>
  <c r="E734" i="27"/>
  <c r="F734" i="27" s="1"/>
  <c r="E735" i="27"/>
  <c r="F735" i="27" s="1"/>
  <c r="E736" i="27"/>
  <c r="F736" i="27" s="1"/>
  <c r="E737" i="27"/>
  <c r="F737" i="27" s="1"/>
  <c r="E738" i="27"/>
  <c r="F738" i="27" s="1"/>
  <c r="E739" i="27"/>
  <c r="F739" i="27" s="1"/>
  <c r="E740" i="27"/>
  <c r="F740" i="27" s="1"/>
  <c r="E741" i="27"/>
  <c r="F741" i="27" s="1"/>
  <c r="E742" i="27"/>
  <c r="F742" i="27" s="1"/>
  <c r="E743" i="27"/>
  <c r="F743" i="27" s="1"/>
  <c r="E744" i="27"/>
  <c r="F744" i="27" s="1"/>
  <c r="E745" i="27"/>
  <c r="F745" i="27" s="1"/>
  <c r="E746" i="27"/>
  <c r="F746" i="27" s="1"/>
  <c r="E747" i="27"/>
  <c r="F747" i="27" s="1"/>
  <c r="E748" i="27"/>
  <c r="F748" i="27" s="1"/>
  <c r="E749" i="27"/>
  <c r="F749" i="27" s="1"/>
  <c r="E750" i="27"/>
  <c r="F750" i="27" s="1"/>
  <c r="E751" i="27"/>
  <c r="F751" i="27" s="1"/>
  <c r="E752" i="27"/>
  <c r="F752" i="27" s="1"/>
  <c r="E753" i="27"/>
  <c r="F753" i="27" s="1"/>
  <c r="E754" i="27"/>
  <c r="F754" i="27" s="1"/>
  <c r="E755" i="27"/>
  <c r="F755" i="27" s="1"/>
  <c r="E756" i="27"/>
  <c r="F756" i="27" s="1"/>
  <c r="E757" i="27"/>
  <c r="F757" i="27" s="1"/>
  <c r="E758" i="27"/>
  <c r="F758" i="27" s="1"/>
  <c r="E759" i="27"/>
  <c r="F759" i="27" s="1"/>
  <c r="E760" i="27"/>
  <c r="F760" i="27" s="1"/>
  <c r="E761" i="27"/>
  <c r="F761" i="27" s="1"/>
  <c r="E762" i="27"/>
  <c r="F762" i="27" s="1"/>
  <c r="E763" i="27"/>
  <c r="F763" i="27" s="1"/>
  <c r="E764" i="27"/>
  <c r="F764" i="27" s="1"/>
  <c r="E765" i="27"/>
  <c r="F765" i="27" s="1"/>
  <c r="E766" i="27"/>
  <c r="F766" i="27" s="1"/>
  <c r="E767" i="27"/>
  <c r="F767" i="27" s="1"/>
  <c r="E768" i="27"/>
  <c r="F768" i="27" s="1"/>
  <c r="E769" i="27"/>
  <c r="F769" i="27" s="1"/>
  <c r="E770" i="27"/>
  <c r="F770" i="27" s="1"/>
  <c r="E771" i="27"/>
  <c r="F771" i="27" s="1"/>
  <c r="E772" i="27"/>
  <c r="F772" i="27" s="1"/>
  <c r="E773" i="27"/>
  <c r="F773" i="27" s="1"/>
  <c r="E774" i="27"/>
  <c r="F774" i="27" s="1"/>
  <c r="E775" i="27"/>
  <c r="F775" i="27" s="1"/>
  <c r="E776" i="27"/>
  <c r="F776" i="27" s="1"/>
  <c r="E777" i="27"/>
  <c r="F777" i="27" s="1"/>
  <c r="E778" i="27"/>
  <c r="F778" i="27" s="1"/>
  <c r="E779" i="27"/>
  <c r="F779" i="27" s="1"/>
  <c r="E780" i="27"/>
  <c r="F780" i="27" s="1"/>
  <c r="E781" i="27"/>
  <c r="F781" i="27" s="1"/>
  <c r="E782" i="27"/>
  <c r="F782" i="27" s="1"/>
  <c r="E783" i="27"/>
  <c r="F783" i="27" s="1"/>
  <c r="E784" i="27"/>
  <c r="F784" i="27" s="1"/>
  <c r="E785" i="27"/>
  <c r="F785" i="27" s="1"/>
  <c r="E786" i="27"/>
  <c r="F786" i="27" s="1"/>
  <c r="E787" i="27"/>
  <c r="F787" i="27" s="1"/>
  <c r="E788" i="27"/>
  <c r="F788" i="27" s="1"/>
  <c r="E789" i="27"/>
  <c r="F789" i="27" s="1"/>
  <c r="E790" i="27"/>
  <c r="F790" i="27" s="1"/>
  <c r="E791" i="27"/>
  <c r="F791" i="27" s="1"/>
  <c r="E792" i="27"/>
  <c r="F792" i="27" s="1"/>
  <c r="E793" i="27"/>
  <c r="F793" i="27" s="1"/>
  <c r="E794" i="27"/>
  <c r="F794" i="27" s="1"/>
  <c r="E795" i="27"/>
  <c r="F795" i="27" s="1"/>
  <c r="E796" i="27"/>
  <c r="F796" i="27" s="1"/>
  <c r="E797" i="27"/>
  <c r="F797" i="27" s="1"/>
  <c r="E798" i="27"/>
  <c r="F798" i="27" s="1"/>
  <c r="E799" i="27"/>
  <c r="F799" i="27" s="1"/>
  <c r="E800" i="27"/>
  <c r="F800" i="27" s="1"/>
  <c r="E801" i="27"/>
  <c r="F801" i="27" s="1"/>
  <c r="E802" i="27"/>
  <c r="F802" i="27" s="1"/>
  <c r="E803" i="27"/>
  <c r="F803" i="27" s="1"/>
  <c r="E804" i="27"/>
  <c r="F804" i="27" s="1"/>
  <c r="E805" i="27"/>
  <c r="F805" i="27" s="1"/>
  <c r="E806" i="27"/>
  <c r="F806" i="27" s="1"/>
  <c r="E807" i="27"/>
  <c r="F807" i="27" s="1"/>
  <c r="E808" i="27"/>
  <c r="F808" i="27" s="1"/>
  <c r="E809" i="27"/>
  <c r="F809" i="27" s="1"/>
  <c r="E810" i="27"/>
  <c r="F810" i="27" s="1"/>
  <c r="E811" i="27"/>
  <c r="F811" i="27" s="1"/>
  <c r="E812" i="27"/>
  <c r="F812" i="27" s="1"/>
  <c r="E813" i="27"/>
  <c r="F813" i="27" s="1"/>
  <c r="E814" i="27"/>
  <c r="F814" i="27" s="1"/>
  <c r="E815" i="27"/>
  <c r="F815" i="27" s="1"/>
  <c r="E816" i="27"/>
  <c r="F816" i="27" s="1"/>
  <c r="E817" i="27"/>
  <c r="F817" i="27" s="1"/>
  <c r="E818" i="27"/>
  <c r="F818" i="27" s="1"/>
  <c r="E819" i="27"/>
  <c r="F819" i="27" s="1"/>
  <c r="E820" i="27"/>
  <c r="F820" i="27" s="1"/>
  <c r="E821" i="27"/>
  <c r="F821" i="27" s="1"/>
  <c r="E822" i="27"/>
  <c r="F822" i="27" s="1"/>
  <c r="E823" i="27"/>
  <c r="F823" i="27" s="1"/>
  <c r="E824" i="27"/>
  <c r="F824" i="27" s="1"/>
  <c r="E825" i="27"/>
  <c r="F825" i="27" s="1"/>
  <c r="E826" i="27"/>
  <c r="F826" i="27" s="1"/>
  <c r="E827" i="27"/>
  <c r="F827" i="27" s="1"/>
  <c r="E828" i="27"/>
  <c r="F828" i="27" s="1"/>
  <c r="E829" i="27"/>
  <c r="F829" i="27" s="1"/>
  <c r="E830" i="27"/>
  <c r="F830" i="27" s="1"/>
  <c r="E831" i="27"/>
  <c r="F831" i="27" s="1"/>
  <c r="E832" i="27"/>
  <c r="F832" i="27" s="1"/>
  <c r="E833" i="27"/>
  <c r="F833" i="27" s="1"/>
  <c r="E834" i="27"/>
  <c r="F834" i="27" s="1"/>
  <c r="E835" i="27"/>
  <c r="F835" i="27" s="1"/>
  <c r="E836" i="27"/>
  <c r="F836" i="27" s="1"/>
  <c r="E837" i="27"/>
  <c r="F837" i="27" s="1"/>
  <c r="E838" i="27"/>
  <c r="F838" i="27" s="1"/>
  <c r="E839" i="27"/>
  <c r="F839" i="27" s="1"/>
  <c r="E840" i="27"/>
  <c r="F840" i="27" s="1"/>
  <c r="E841" i="27"/>
  <c r="F841" i="27" s="1"/>
  <c r="E842" i="27"/>
  <c r="F842" i="27" s="1"/>
  <c r="E843" i="27"/>
  <c r="F843" i="27" s="1"/>
  <c r="E844" i="27"/>
  <c r="F844" i="27" s="1"/>
  <c r="E845" i="27"/>
  <c r="F845" i="27" s="1"/>
  <c r="E846" i="27"/>
  <c r="F846" i="27" s="1"/>
  <c r="E847" i="27"/>
  <c r="F847" i="27" s="1"/>
  <c r="E848" i="27"/>
  <c r="F848" i="27" s="1"/>
  <c r="E849" i="27"/>
  <c r="F849" i="27" s="1"/>
  <c r="E850" i="27"/>
  <c r="F850" i="27" s="1"/>
  <c r="E851" i="27"/>
  <c r="F851" i="27" s="1"/>
  <c r="E852" i="27"/>
  <c r="F852" i="27" s="1"/>
  <c r="E853" i="27"/>
  <c r="F853" i="27" s="1"/>
  <c r="E854" i="27"/>
  <c r="F854" i="27" s="1"/>
  <c r="E855" i="27"/>
  <c r="F855" i="27" s="1"/>
  <c r="E856" i="27"/>
  <c r="F856" i="27" s="1"/>
  <c r="E857" i="27"/>
  <c r="F857" i="27" s="1"/>
  <c r="E858" i="27"/>
  <c r="F858" i="27" s="1"/>
  <c r="E859" i="27"/>
  <c r="F859" i="27" s="1"/>
  <c r="E860" i="27"/>
  <c r="F860" i="27" s="1"/>
  <c r="E861" i="27"/>
  <c r="F861" i="27" s="1"/>
  <c r="E862" i="27"/>
  <c r="F862" i="27" s="1"/>
  <c r="E863" i="27"/>
  <c r="F863" i="27" s="1"/>
  <c r="E864" i="27"/>
  <c r="F864" i="27" s="1"/>
  <c r="E865" i="27"/>
  <c r="F865" i="27" s="1"/>
  <c r="E866" i="27"/>
  <c r="F866" i="27" s="1"/>
  <c r="E867" i="27"/>
  <c r="F867" i="27" s="1"/>
  <c r="E868" i="27"/>
  <c r="F868" i="27" s="1"/>
  <c r="E869" i="27"/>
  <c r="F869" i="27" s="1"/>
  <c r="E870" i="27"/>
  <c r="F870" i="27" s="1"/>
  <c r="E871" i="27"/>
  <c r="F871" i="27" s="1"/>
  <c r="E872" i="27"/>
  <c r="F872" i="27" s="1"/>
  <c r="E873" i="27"/>
  <c r="F873" i="27" s="1"/>
  <c r="E874" i="27"/>
  <c r="F874" i="27" s="1"/>
  <c r="E875" i="27"/>
  <c r="F875" i="27" s="1"/>
  <c r="E876" i="27"/>
  <c r="F876" i="27" s="1"/>
  <c r="E877" i="27"/>
  <c r="F877" i="27" s="1"/>
  <c r="E878" i="27"/>
  <c r="F878" i="27" s="1"/>
  <c r="E879" i="27"/>
  <c r="F879" i="27" s="1"/>
  <c r="E880" i="27"/>
  <c r="F880" i="27" s="1"/>
  <c r="E881" i="27"/>
  <c r="F881" i="27" s="1"/>
  <c r="E882" i="27"/>
  <c r="F882" i="27" s="1"/>
  <c r="E883" i="27"/>
  <c r="F883" i="27" s="1"/>
  <c r="E884" i="27"/>
  <c r="F884" i="27" s="1"/>
  <c r="E885" i="27"/>
  <c r="F885" i="27" s="1"/>
  <c r="E886" i="27"/>
  <c r="F886" i="27" s="1"/>
  <c r="E887" i="27"/>
  <c r="F887" i="27" s="1"/>
  <c r="E888" i="27"/>
  <c r="F888" i="27" s="1"/>
  <c r="E889" i="27"/>
  <c r="F889" i="27" s="1"/>
  <c r="E890" i="27"/>
  <c r="F890" i="27" s="1"/>
  <c r="E891" i="27"/>
  <c r="F891" i="27" s="1"/>
  <c r="E892" i="27"/>
  <c r="F892" i="27" s="1"/>
  <c r="E893" i="27"/>
  <c r="F893" i="27" s="1"/>
  <c r="E894" i="27"/>
  <c r="F894" i="27" s="1"/>
  <c r="E895" i="27"/>
  <c r="F895" i="27" s="1"/>
  <c r="E896" i="27"/>
  <c r="F896" i="27" s="1"/>
  <c r="E897" i="27"/>
  <c r="F897" i="27" s="1"/>
  <c r="E898" i="27"/>
  <c r="F898" i="27" s="1"/>
  <c r="E899" i="27"/>
  <c r="F899" i="27" s="1"/>
  <c r="E900" i="27"/>
  <c r="F900" i="27" s="1"/>
  <c r="E901" i="27"/>
  <c r="F901" i="27" s="1"/>
  <c r="E902" i="27"/>
  <c r="F902" i="27" s="1"/>
  <c r="E903" i="27"/>
  <c r="F903" i="27" s="1"/>
  <c r="E904" i="27"/>
  <c r="F904" i="27" s="1"/>
  <c r="E905" i="27"/>
  <c r="F905" i="27" s="1"/>
  <c r="E906" i="27"/>
  <c r="F906" i="27" s="1"/>
  <c r="E907" i="27"/>
  <c r="F907" i="27" s="1"/>
  <c r="E908" i="27"/>
  <c r="F908" i="27" s="1"/>
  <c r="E909" i="27"/>
  <c r="F909" i="27" s="1"/>
  <c r="E910" i="27"/>
  <c r="F910" i="27" s="1"/>
  <c r="E911" i="27"/>
  <c r="F911" i="27" s="1"/>
  <c r="E912" i="27"/>
  <c r="F912" i="27" s="1"/>
  <c r="E913" i="27"/>
  <c r="F913" i="27" s="1"/>
  <c r="E914" i="27"/>
  <c r="F914" i="27" s="1"/>
  <c r="E915" i="27"/>
  <c r="F915" i="27" s="1"/>
  <c r="E916" i="27"/>
  <c r="F916" i="27" s="1"/>
  <c r="E917" i="27"/>
  <c r="F917" i="27" s="1"/>
  <c r="E918" i="27"/>
  <c r="F918" i="27" s="1"/>
  <c r="E919" i="27"/>
  <c r="F919" i="27" s="1"/>
  <c r="E920" i="27"/>
  <c r="F920" i="27" s="1"/>
  <c r="E921" i="27"/>
  <c r="F921" i="27" s="1"/>
  <c r="E922" i="27"/>
  <c r="F922" i="27" s="1"/>
  <c r="E923" i="27"/>
  <c r="F923" i="27" s="1"/>
  <c r="E924" i="27"/>
  <c r="F924" i="27" s="1"/>
  <c r="E925" i="27"/>
  <c r="F925" i="27" s="1"/>
  <c r="E926" i="27"/>
  <c r="F926" i="27" s="1"/>
  <c r="E927" i="27"/>
  <c r="F927" i="27" s="1"/>
  <c r="E928" i="27"/>
  <c r="F928" i="27" s="1"/>
  <c r="E929" i="27"/>
  <c r="F929" i="27" s="1"/>
  <c r="E930" i="27"/>
  <c r="F930" i="27" s="1"/>
  <c r="E931" i="27"/>
  <c r="F931" i="27" s="1"/>
  <c r="E932" i="27"/>
  <c r="F932" i="27" s="1"/>
  <c r="E933" i="27"/>
  <c r="F933" i="27" s="1"/>
  <c r="E934" i="27"/>
  <c r="F934" i="27" s="1"/>
  <c r="E935" i="27"/>
  <c r="F935" i="27" s="1"/>
  <c r="E936" i="27"/>
  <c r="F936" i="27" s="1"/>
  <c r="E937" i="27"/>
  <c r="F937" i="27" s="1"/>
  <c r="E938" i="27"/>
  <c r="F938" i="27" s="1"/>
  <c r="E939" i="27"/>
  <c r="F939" i="27" s="1"/>
  <c r="E940" i="27"/>
  <c r="F940" i="27" s="1"/>
  <c r="E941" i="27"/>
  <c r="F941" i="27" s="1"/>
  <c r="E942" i="27"/>
  <c r="F942" i="27" s="1"/>
  <c r="E943" i="27"/>
  <c r="F943" i="27" s="1"/>
  <c r="E944" i="27"/>
  <c r="F944" i="27" s="1"/>
  <c r="E945" i="27"/>
  <c r="F945" i="27" s="1"/>
  <c r="E946" i="27"/>
  <c r="F946" i="27" s="1"/>
  <c r="E947" i="27"/>
  <c r="F947" i="27" s="1"/>
  <c r="E948" i="27"/>
  <c r="F948" i="27" s="1"/>
  <c r="E949" i="27"/>
  <c r="F949" i="27" s="1"/>
  <c r="E950" i="27"/>
  <c r="F950" i="27" s="1"/>
  <c r="E951" i="27"/>
  <c r="F951" i="27" s="1"/>
  <c r="E952" i="27"/>
  <c r="F952" i="27" s="1"/>
  <c r="E953" i="27"/>
  <c r="F953" i="27" s="1"/>
  <c r="E954" i="27"/>
  <c r="F954" i="27" s="1"/>
  <c r="E955" i="27"/>
  <c r="F955" i="27" s="1"/>
  <c r="E956" i="27"/>
  <c r="F956" i="27" s="1"/>
  <c r="E957" i="27"/>
  <c r="F957" i="27" s="1"/>
  <c r="E958" i="27"/>
  <c r="F958" i="27" s="1"/>
  <c r="E959" i="27"/>
  <c r="F959" i="27" s="1"/>
  <c r="E960" i="27"/>
  <c r="F960" i="27" s="1"/>
  <c r="E961" i="27"/>
  <c r="F961" i="27" s="1"/>
  <c r="E962" i="27"/>
  <c r="F962" i="27" s="1"/>
  <c r="E963" i="27"/>
  <c r="F963" i="27" s="1"/>
  <c r="E964" i="27"/>
  <c r="F964" i="27" s="1"/>
  <c r="E965" i="27"/>
  <c r="F965" i="27" s="1"/>
  <c r="E966" i="27"/>
  <c r="F966" i="27" s="1"/>
  <c r="E967" i="27"/>
  <c r="F967" i="27" s="1"/>
  <c r="E968" i="27"/>
  <c r="F968" i="27" s="1"/>
  <c r="E969" i="27"/>
  <c r="F969" i="27" s="1"/>
  <c r="E970" i="27"/>
  <c r="F970" i="27" s="1"/>
  <c r="E971" i="27"/>
  <c r="F971" i="27" s="1"/>
  <c r="E972" i="27"/>
  <c r="F972" i="27" s="1"/>
  <c r="E973" i="27"/>
  <c r="F973" i="27" s="1"/>
  <c r="E974" i="27"/>
  <c r="F974" i="27" s="1"/>
  <c r="E975" i="27"/>
  <c r="F975" i="27" s="1"/>
  <c r="E976" i="27"/>
  <c r="F976" i="27" s="1"/>
  <c r="E977" i="27"/>
  <c r="F977" i="27" s="1"/>
  <c r="E978" i="27"/>
  <c r="F978" i="27" s="1"/>
  <c r="E979" i="27"/>
  <c r="F979" i="27" s="1"/>
  <c r="E980" i="27"/>
  <c r="F980" i="27" s="1"/>
  <c r="E981" i="27"/>
  <c r="F981" i="27" s="1"/>
  <c r="E982" i="27"/>
  <c r="F982" i="27" s="1"/>
  <c r="E983" i="27"/>
  <c r="F983" i="27" s="1"/>
  <c r="E984" i="27"/>
  <c r="F984" i="27" s="1"/>
  <c r="E985" i="27"/>
  <c r="E986" i="27"/>
  <c r="F986" i="27" s="1"/>
  <c r="E987" i="27"/>
  <c r="F987" i="27" s="1"/>
  <c r="E988" i="27"/>
  <c r="F988" i="27" s="1"/>
  <c r="E989" i="27"/>
  <c r="F989" i="27" s="1"/>
  <c r="E990" i="27"/>
  <c r="F990" i="27" s="1"/>
  <c r="E991" i="27"/>
  <c r="F991" i="27" s="1"/>
  <c r="E992" i="27"/>
  <c r="F992" i="27" s="1"/>
  <c r="E993" i="27"/>
  <c r="F993" i="27" s="1"/>
  <c r="E994" i="27"/>
  <c r="F994" i="27" s="1"/>
  <c r="E995" i="27"/>
  <c r="F995" i="27" s="1"/>
  <c r="E996" i="27"/>
  <c r="F996" i="27" s="1"/>
  <c r="E997" i="27"/>
  <c r="F997" i="27" s="1"/>
  <c r="E998" i="27"/>
  <c r="F998" i="27" s="1"/>
  <c r="E999" i="27"/>
  <c r="F999" i="27" s="1"/>
  <c r="E1000" i="27"/>
  <c r="F1000" i="27" s="1"/>
  <c r="E1001" i="27"/>
  <c r="F1001" i="27" s="1"/>
  <c r="E1002" i="27"/>
  <c r="F1002" i="27" s="1"/>
  <c r="E1003" i="27"/>
  <c r="F1003" i="27" s="1"/>
  <c r="E1004" i="27"/>
  <c r="F1004" i="27" s="1"/>
  <c r="E1005" i="27"/>
  <c r="F1005" i="27" s="1"/>
  <c r="E1006" i="27"/>
  <c r="F1006" i="27" s="1"/>
  <c r="E1007" i="27"/>
  <c r="F1007" i="27" s="1"/>
  <c r="E1008" i="27"/>
  <c r="F1008" i="27" s="1"/>
  <c r="E1009" i="27"/>
  <c r="F1009" i="27" s="1"/>
  <c r="E1010" i="27"/>
  <c r="F1010" i="27" s="1"/>
  <c r="E1011" i="27"/>
  <c r="F1011" i="27" s="1"/>
  <c r="E1012" i="27"/>
  <c r="F1012" i="27" s="1"/>
  <c r="E1013" i="27"/>
  <c r="F1013" i="27" s="1"/>
  <c r="E1014" i="27"/>
  <c r="F1014" i="27" s="1"/>
  <c r="E1015" i="27"/>
  <c r="F1015" i="27" s="1"/>
  <c r="E1016" i="27"/>
  <c r="F1016" i="27" s="1"/>
  <c r="E1017" i="27"/>
  <c r="F1017" i="27" s="1"/>
  <c r="E1018" i="27"/>
  <c r="F1018" i="27" s="1"/>
  <c r="E1019" i="27"/>
  <c r="F1019" i="27" s="1"/>
  <c r="E1020" i="27"/>
  <c r="F1020" i="27" s="1"/>
  <c r="E1021" i="27"/>
  <c r="F1021" i="27" s="1"/>
  <c r="E1022" i="27"/>
  <c r="F1022" i="27" s="1"/>
  <c r="E1023" i="27"/>
  <c r="F1023" i="27" s="1"/>
  <c r="E1024" i="27"/>
  <c r="F1024" i="27" s="1"/>
  <c r="E1025" i="27"/>
  <c r="F1025" i="27" s="1"/>
  <c r="E1026" i="27"/>
  <c r="F1026" i="27" s="1"/>
  <c r="E1027" i="27"/>
  <c r="F1027" i="27" s="1"/>
  <c r="E1028" i="27"/>
  <c r="F1028" i="27" s="1"/>
  <c r="E1029" i="27"/>
  <c r="F1029" i="27" s="1"/>
  <c r="E1030" i="27"/>
  <c r="F1030" i="27" s="1"/>
  <c r="E1031" i="27"/>
  <c r="F1031" i="27" s="1"/>
  <c r="E1032" i="27"/>
  <c r="F1032" i="27" s="1"/>
  <c r="E1033" i="27"/>
  <c r="F1033" i="27" s="1"/>
  <c r="E1034" i="27"/>
  <c r="F1034" i="27" s="1"/>
  <c r="E1035" i="27"/>
  <c r="F1035" i="27" s="1"/>
  <c r="E1036" i="27"/>
  <c r="F1036" i="27" s="1"/>
  <c r="E1037" i="27"/>
  <c r="F1037" i="27" s="1"/>
  <c r="E1038" i="27"/>
  <c r="F1038" i="27" s="1"/>
  <c r="E1039" i="27"/>
  <c r="F1039" i="27" s="1"/>
  <c r="E1040" i="27"/>
  <c r="F1040" i="27" s="1"/>
  <c r="E1041" i="27"/>
  <c r="F1041" i="27" s="1"/>
  <c r="E1042" i="27"/>
  <c r="F1042" i="27" s="1"/>
  <c r="E1043" i="27"/>
  <c r="F1043" i="27" s="1"/>
  <c r="E1044" i="27"/>
  <c r="F1044" i="27" s="1"/>
  <c r="E1045" i="27"/>
  <c r="F1045" i="27" s="1"/>
  <c r="E1046" i="27"/>
  <c r="F1046" i="27" s="1"/>
  <c r="E1047" i="27"/>
  <c r="F1047" i="27" s="1"/>
  <c r="E1048" i="27"/>
  <c r="F1048" i="27" s="1"/>
  <c r="E1049" i="27"/>
  <c r="F1049" i="27" s="1"/>
  <c r="E1050" i="27"/>
  <c r="F1050" i="27" s="1"/>
  <c r="E1051" i="27"/>
  <c r="F1051" i="27" s="1"/>
  <c r="E1052" i="27"/>
  <c r="F1052" i="27" s="1"/>
  <c r="E1053" i="27"/>
  <c r="F1053" i="27" s="1"/>
  <c r="E1054" i="27"/>
  <c r="F1054" i="27" s="1"/>
  <c r="E1055" i="27"/>
  <c r="F1055" i="27" s="1"/>
  <c r="E1056" i="27"/>
  <c r="F1056" i="27" s="1"/>
  <c r="E1057" i="27"/>
  <c r="F1057" i="27" s="1"/>
  <c r="E1058" i="27"/>
  <c r="F1058" i="27" s="1"/>
  <c r="E1059" i="27"/>
  <c r="F1059" i="27" s="1"/>
  <c r="E1060" i="27"/>
  <c r="F1060" i="27" s="1"/>
  <c r="E1061" i="27"/>
  <c r="F1061" i="27" s="1"/>
  <c r="E1062" i="27"/>
  <c r="F1062" i="27" s="1"/>
  <c r="E1063" i="27"/>
  <c r="F1063" i="27" s="1"/>
  <c r="E1064" i="27"/>
  <c r="F1064" i="27" s="1"/>
  <c r="E1065" i="27"/>
  <c r="F1065" i="27" s="1"/>
  <c r="E1066" i="27"/>
  <c r="F1066" i="27" s="1"/>
  <c r="E1067" i="27"/>
  <c r="F1067" i="27" s="1"/>
  <c r="E1068" i="27"/>
  <c r="F1068" i="27" s="1"/>
  <c r="E1069" i="27"/>
  <c r="F1069" i="27" s="1"/>
  <c r="E1070" i="27"/>
  <c r="F1070" i="27" s="1"/>
  <c r="E1071" i="27"/>
  <c r="F1071" i="27" s="1"/>
  <c r="E1072" i="27"/>
  <c r="F1072" i="27" s="1"/>
  <c r="E1073" i="27"/>
  <c r="F1073" i="27" s="1"/>
  <c r="E1074" i="27"/>
  <c r="F1074" i="27" s="1"/>
  <c r="E1075" i="27"/>
  <c r="F1075" i="27" s="1"/>
  <c r="E1076" i="27"/>
  <c r="F1076" i="27" s="1"/>
  <c r="E1077" i="27"/>
  <c r="F1077" i="27" s="1"/>
  <c r="E1078" i="27"/>
  <c r="F1078" i="27" s="1"/>
  <c r="E1079" i="27"/>
  <c r="F1079" i="27" s="1"/>
  <c r="E1080" i="27"/>
  <c r="F1080" i="27" s="1"/>
  <c r="E1081" i="27"/>
  <c r="F1081" i="27" s="1"/>
  <c r="E1082" i="27"/>
  <c r="F1082" i="27" s="1"/>
  <c r="E1083" i="27"/>
  <c r="F1083" i="27" s="1"/>
  <c r="E1084" i="27"/>
  <c r="F1084" i="27" s="1"/>
  <c r="E1085" i="27"/>
  <c r="F1085" i="27" s="1"/>
  <c r="E1086" i="27"/>
  <c r="F1086" i="27" s="1"/>
  <c r="E1087" i="27"/>
  <c r="F1087" i="27" s="1"/>
  <c r="E1088" i="27"/>
  <c r="F1088" i="27" s="1"/>
  <c r="E1089" i="27"/>
  <c r="F1089" i="27" s="1"/>
  <c r="E1090" i="27"/>
  <c r="F1090" i="27" s="1"/>
  <c r="E1091" i="27"/>
  <c r="F1091" i="27" s="1"/>
  <c r="E1092" i="27"/>
  <c r="F1092" i="27" s="1"/>
  <c r="E1093" i="27"/>
  <c r="F1093" i="27" s="1"/>
  <c r="E1094" i="27"/>
  <c r="F1094" i="27" s="1"/>
  <c r="E1095" i="27"/>
  <c r="F1095" i="27" s="1"/>
  <c r="E1096" i="27"/>
  <c r="F1096" i="27" s="1"/>
  <c r="E1097" i="27"/>
  <c r="F1097" i="27" s="1"/>
  <c r="E1098" i="27"/>
  <c r="F1098" i="27" s="1"/>
  <c r="E1099" i="27"/>
  <c r="F1099" i="27" s="1"/>
  <c r="E1100" i="27"/>
  <c r="F1100" i="27" s="1"/>
  <c r="E1101" i="27"/>
  <c r="F1101" i="27" s="1"/>
  <c r="E1102" i="27"/>
  <c r="F1102" i="27" s="1"/>
  <c r="E1103" i="27"/>
  <c r="F1103" i="27" s="1"/>
  <c r="E1104" i="27"/>
  <c r="F1104" i="27" s="1"/>
  <c r="E1105" i="27"/>
  <c r="F1105" i="27" s="1"/>
  <c r="E1106" i="27"/>
  <c r="F1106" i="27" s="1"/>
  <c r="E1107" i="27"/>
  <c r="F1107" i="27" s="1"/>
  <c r="E1108" i="27"/>
  <c r="F1108" i="27" s="1"/>
  <c r="E1109" i="27"/>
  <c r="F1109" i="27" s="1"/>
  <c r="E1110" i="27"/>
  <c r="F1110" i="27" s="1"/>
  <c r="E1111" i="27"/>
  <c r="F1111" i="27" s="1"/>
  <c r="E1112" i="27"/>
  <c r="F1112" i="27" s="1"/>
  <c r="E1113" i="27"/>
  <c r="F1113" i="27" s="1"/>
  <c r="E1114" i="27"/>
  <c r="F1114" i="27" s="1"/>
  <c r="E1115" i="27"/>
  <c r="F1115" i="27" s="1"/>
  <c r="E1116" i="27"/>
  <c r="F1116" i="27" s="1"/>
  <c r="E1117" i="27"/>
  <c r="F1117" i="27" s="1"/>
  <c r="E1118" i="27"/>
  <c r="F1118" i="27" s="1"/>
  <c r="E1119" i="27"/>
  <c r="F1119" i="27" s="1"/>
  <c r="E1120" i="27"/>
  <c r="F1120" i="27" s="1"/>
  <c r="E1121" i="27"/>
  <c r="F1121" i="27" s="1"/>
  <c r="E1122" i="27"/>
  <c r="F1122" i="27" s="1"/>
  <c r="E1123" i="27"/>
  <c r="F1123" i="27" s="1"/>
  <c r="E1124" i="27"/>
  <c r="F1124" i="27" s="1"/>
  <c r="E1125" i="27"/>
  <c r="F1125" i="27" s="1"/>
  <c r="E1126" i="27"/>
  <c r="F1126" i="27" s="1"/>
  <c r="E1127" i="27"/>
  <c r="F1127" i="27" s="1"/>
  <c r="E1128" i="27"/>
  <c r="F1128" i="27" s="1"/>
  <c r="E1129" i="27"/>
  <c r="F1129" i="27" s="1"/>
  <c r="E1130" i="27"/>
  <c r="F1130" i="27" s="1"/>
  <c r="E1131" i="27"/>
  <c r="F1131" i="27" s="1"/>
  <c r="E1132" i="27"/>
  <c r="F1132" i="27" s="1"/>
  <c r="E1133" i="27"/>
  <c r="F1133" i="27" s="1"/>
  <c r="E1134" i="27"/>
  <c r="F1134" i="27" s="1"/>
  <c r="E1135" i="27"/>
  <c r="F1135" i="27" s="1"/>
  <c r="E1136" i="27"/>
  <c r="F1136" i="27" s="1"/>
  <c r="E1137" i="27"/>
  <c r="F1137" i="27" s="1"/>
  <c r="E1138" i="27"/>
  <c r="F1138" i="27" s="1"/>
  <c r="E1139" i="27"/>
  <c r="F1139" i="27" s="1"/>
  <c r="E1140" i="27"/>
  <c r="F1140" i="27" s="1"/>
  <c r="E1141" i="27"/>
  <c r="F1141" i="27" s="1"/>
  <c r="E1142" i="27"/>
  <c r="F1142" i="27" s="1"/>
  <c r="E1143" i="27"/>
  <c r="F1143" i="27" s="1"/>
  <c r="E1144" i="27"/>
  <c r="F1144" i="27" s="1"/>
  <c r="E1145" i="27"/>
  <c r="F1145" i="27" s="1"/>
  <c r="E1146" i="27"/>
  <c r="F1146" i="27" s="1"/>
  <c r="E1147" i="27"/>
  <c r="F1147" i="27" s="1"/>
  <c r="E1148" i="27"/>
  <c r="F1148" i="27" s="1"/>
  <c r="E1149" i="27"/>
  <c r="F1149" i="27" s="1"/>
  <c r="E1150" i="27"/>
  <c r="F1150" i="27" s="1"/>
  <c r="E1151" i="27"/>
  <c r="F1151" i="27" s="1"/>
  <c r="E1152" i="27"/>
  <c r="F1152" i="27" s="1"/>
  <c r="E1153" i="27"/>
  <c r="F1153" i="27" s="1"/>
  <c r="E1154" i="27"/>
  <c r="F1154" i="27" s="1"/>
  <c r="E1155" i="27"/>
  <c r="F1155" i="27" s="1"/>
  <c r="E1156" i="27"/>
  <c r="F1156" i="27" s="1"/>
  <c r="E1157" i="27"/>
  <c r="F1157" i="27" s="1"/>
  <c r="E1158" i="27"/>
  <c r="F1158" i="27" s="1"/>
  <c r="E1159" i="27"/>
  <c r="F1159" i="27" s="1"/>
  <c r="E1160" i="27"/>
  <c r="F1160" i="27" s="1"/>
  <c r="E1161" i="27"/>
  <c r="F1161" i="27" s="1"/>
  <c r="E1162" i="27"/>
  <c r="F1162" i="27" s="1"/>
  <c r="E1163" i="27"/>
  <c r="F1163" i="27" s="1"/>
  <c r="E1164" i="27"/>
  <c r="F1164" i="27" s="1"/>
  <c r="E1165" i="27"/>
  <c r="F1165" i="27" s="1"/>
  <c r="E1166" i="27"/>
  <c r="F1166" i="27" s="1"/>
  <c r="E1167" i="27"/>
  <c r="F1167" i="27" s="1"/>
  <c r="E1168" i="27"/>
  <c r="F1168" i="27" s="1"/>
  <c r="E1169" i="27"/>
  <c r="F1169" i="27" s="1"/>
  <c r="E1170" i="27"/>
  <c r="F1170" i="27" s="1"/>
  <c r="E1171" i="27"/>
  <c r="F1171" i="27" s="1"/>
  <c r="E1172" i="27"/>
  <c r="F1172" i="27" s="1"/>
  <c r="E1173" i="27"/>
  <c r="F1173" i="27" s="1"/>
  <c r="E1174" i="27"/>
  <c r="F1174" i="27" s="1"/>
  <c r="E1175" i="27"/>
  <c r="F1175" i="27" s="1"/>
  <c r="E1176" i="27"/>
  <c r="F1176" i="27" s="1"/>
  <c r="E1177" i="27"/>
  <c r="F1177" i="27" s="1"/>
  <c r="E1178" i="27"/>
  <c r="F1178" i="27" s="1"/>
  <c r="E1179" i="27"/>
  <c r="F1179" i="27" s="1"/>
  <c r="E1180" i="27"/>
  <c r="F1180" i="27" s="1"/>
  <c r="E1181" i="27"/>
  <c r="F1181" i="27" s="1"/>
  <c r="E1182" i="27"/>
  <c r="F1182" i="27" s="1"/>
  <c r="E1183" i="27"/>
  <c r="F1183" i="27" s="1"/>
  <c r="E1184" i="27"/>
  <c r="F1184" i="27" s="1"/>
  <c r="E1185" i="27"/>
  <c r="F1185" i="27" s="1"/>
  <c r="E1186" i="27"/>
  <c r="F1186" i="27" s="1"/>
  <c r="E1187" i="27"/>
  <c r="F1187" i="27" s="1"/>
  <c r="E1188" i="27"/>
  <c r="F1188" i="27" s="1"/>
  <c r="E1189" i="27"/>
  <c r="F1189" i="27" s="1"/>
  <c r="E1190" i="27"/>
  <c r="F1190" i="27" s="1"/>
  <c r="E1191" i="27"/>
  <c r="F1191" i="27" s="1"/>
  <c r="E1192" i="27"/>
  <c r="F1192" i="27" s="1"/>
  <c r="E1193" i="27"/>
  <c r="F1193" i="27" s="1"/>
  <c r="E1194" i="27"/>
  <c r="F1194" i="27" s="1"/>
  <c r="E1195" i="27"/>
  <c r="F1195" i="27" s="1"/>
  <c r="E1196" i="27"/>
  <c r="F1196" i="27" s="1"/>
  <c r="E1197" i="27"/>
  <c r="F1197" i="27" s="1"/>
  <c r="E1198" i="27"/>
  <c r="F1198" i="27" s="1"/>
  <c r="E1199" i="27"/>
  <c r="F1199" i="27" s="1"/>
  <c r="E1200" i="27"/>
  <c r="F1200" i="27" s="1"/>
  <c r="E1201" i="27"/>
  <c r="F1201" i="27" s="1"/>
  <c r="E1202" i="27"/>
  <c r="F1202" i="27" s="1"/>
  <c r="E1203" i="27"/>
  <c r="F1203" i="27" s="1"/>
  <c r="E1204" i="27"/>
  <c r="F1204" i="27" s="1"/>
  <c r="E1205" i="27"/>
  <c r="F1205" i="27" s="1"/>
  <c r="E1206" i="27"/>
  <c r="F1206" i="27" s="1"/>
  <c r="E1207" i="27"/>
  <c r="F1207" i="27" s="1"/>
  <c r="E1208" i="27"/>
  <c r="F1208" i="27" s="1"/>
  <c r="E1209" i="27"/>
  <c r="F1209" i="27" s="1"/>
  <c r="E1210" i="27"/>
  <c r="F1210" i="27" s="1"/>
  <c r="E1211" i="27"/>
  <c r="F1211" i="27" s="1"/>
  <c r="E1212" i="27"/>
  <c r="F1212" i="27" s="1"/>
  <c r="E1213" i="27"/>
  <c r="F1213" i="27" s="1"/>
  <c r="E1214" i="27"/>
  <c r="E1215" i="27"/>
  <c r="F1215" i="27" s="1"/>
  <c r="E1216" i="27"/>
  <c r="F1216" i="27" s="1"/>
  <c r="E1217" i="27"/>
  <c r="F1217" i="27" s="1"/>
  <c r="E1218" i="27"/>
  <c r="F1218" i="27" s="1"/>
  <c r="E1219" i="27"/>
  <c r="F1219" i="27" s="1"/>
  <c r="E1220" i="27"/>
  <c r="F1220" i="27" s="1"/>
  <c r="E1221" i="27"/>
  <c r="F1221" i="27" s="1"/>
  <c r="E1222" i="27"/>
  <c r="F1222" i="27" s="1"/>
  <c r="E1223" i="27"/>
  <c r="F1223" i="27" s="1"/>
  <c r="E1224" i="27"/>
  <c r="F1224" i="27" s="1"/>
  <c r="E1225" i="27"/>
  <c r="F1225" i="27" s="1"/>
  <c r="E1226" i="27"/>
  <c r="F1226" i="27" s="1"/>
  <c r="E1227" i="27"/>
  <c r="F1227" i="27" s="1"/>
  <c r="E1228" i="27"/>
  <c r="F1228" i="27" s="1"/>
  <c r="E1229" i="27"/>
  <c r="F1229" i="27" s="1"/>
  <c r="E1230" i="27"/>
  <c r="F1230" i="27" s="1"/>
  <c r="E1231" i="27"/>
  <c r="F1231" i="27" s="1"/>
  <c r="E1232" i="27"/>
  <c r="F1232" i="27" s="1"/>
  <c r="E1233" i="27"/>
  <c r="F1233" i="27" s="1"/>
  <c r="E1234" i="27"/>
  <c r="F1234" i="27" s="1"/>
  <c r="E1235" i="27"/>
  <c r="F1235" i="27" s="1"/>
  <c r="E1236" i="27"/>
  <c r="F1236" i="27" s="1"/>
  <c r="E1237" i="27"/>
  <c r="F1237" i="27" s="1"/>
  <c r="E1238" i="27"/>
  <c r="F1238" i="27" s="1"/>
  <c r="E1239" i="27"/>
  <c r="F1239" i="27" s="1"/>
  <c r="E1240" i="27"/>
  <c r="F1240" i="27" s="1"/>
  <c r="E1241" i="27"/>
  <c r="F1241" i="27" s="1"/>
  <c r="E1242" i="27"/>
  <c r="F1242" i="27" s="1"/>
  <c r="E1243" i="27"/>
  <c r="F1243" i="27" s="1"/>
  <c r="E1244" i="27"/>
  <c r="F1244" i="27" s="1"/>
  <c r="E1245" i="27"/>
  <c r="F1245" i="27" s="1"/>
  <c r="E1246" i="27"/>
  <c r="F1246" i="27" s="1"/>
  <c r="E1247" i="27"/>
  <c r="F1247" i="27" s="1"/>
  <c r="E1248" i="27"/>
  <c r="F1248" i="27" s="1"/>
  <c r="E1249" i="27"/>
  <c r="F1249" i="27" s="1"/>
  <c r="E1250" i="27"/>
  <c r="F1250" i="27" s="1"/>
  <c r="E1251" i="27"/>
  <c r="F1251" i="27" s="1"/>
  <c r="E1252" i="27"/>
  <c r="F1252" i="27" s="1"/>
  <c r="E1253" i="27"/>
  <c r="F1253" i="27" s="1"/>
  <c r="E1254" i="27"/>
  <c r="F1254" i="27" s="1"/>
  <c r="E1255" i="27"/>
  <c r="F1255" i="27" s="1"/>
  <c r="E1256" i="27"/>
  <c r="F1256" i="27" s="1"/>
  <c r="E1257" i="27"/>
  <c r="F1257" i="27" s="1"/>
  <c r="E1258" i="27"/>
  <c r="F1258" i="27" s="1"/>
  <c r="E1259" i="27"/>
  <c r="F1259" i="27" s="1"/>
  <c r="E1260" i="27"/>
  <c r="F1260" i="27" s="1"/>
  <c r="E1261" i="27"/>
  <c r="F1261" i="27" s="1"/>
  <c r="E1262" i="27"/>
  <c r="F1262" i="27" s="1"/>
  <c r="E1263" i="27"/>
  <c r="F1263" i="27" s="1"/>
  <c r="E1264" i="27"/>
  <c r="F1264" i="27" s="1"/>
  <c r="E1265" i="27"/>
  <c r="F1265" i="27" s="1"/>
  <c r="E1266" i="27"/>
  <c r="F1266" i="27" s="1"/>
  <c r="E1267" i="27"/>
  <c r="E1268" i="27"/>
  <c r="F1268" i="27" s="1"/>
  <c r="E1269" i="27"/>
  <c r="F1269" i="27" s="1"/>
  <c r="E1270" i="27"/>
  <c r="F1270" i="27" s="1"/>
  <c r="E1271" i="27"/>
  <c r="E1272" i="27"/>
  <c r="F1272" i="27" s="1"/>
  <c r="E1273" i="27"/>
  <c r="F1273" i="27" s="1"/>
  <c r="E1274" i="27"/>
  <c r="F1274" i="27" s="1"/>
  <c r="E1275" i="27"/>
  <c r="F1275" i="27" s="1"/>
  <c r="E1276" i="27"/>
  <c r="F1276" i="27" s="1"/>
  <c r="E1277" i="27"/>
  <c r="F1277" i="27" s="1"/>
  <c r="E1278" i="27"/>
  <c r="F1278" i="27" s="1"/>
  <c r="E1279" i="27"/>
  <c r="F1279" i="27" s="1"/>
  <c r="E1280" i="27"/>
  <c r="F1280" i="27" s="1"/>
  <c r="E1281" i="27"/>
  <c r="F1281" i="27" s="1"/>
  <c r="E1282" i="27"/>
  <c r="F1282" i="27" s="1"/>
  <c r="E1283" i="27"/>
  <c r="F1283" i="27" s="1"/>
  <c r="E1284" i="27"/>
  <c r="F1284" i="27" s="1"/>
  <c r="E1285" i="27"/>
  <c r="F1285" i="27" s="1"/>
  <c r="E1286" i="27"/>
  <c r="F1286" i="27" s="1"/>
  <c r="E1287" i="27"/>
  <c r="F1287" i="27" s="1"/>
  <c r="E1288" i="27"/>
  <c r="F1288" i="27" s="1"/>
  <c r="E1289" i="27"/>
  <c r="F1289" i="27" s="1"/>
  <c r="E1290" i="27"/>
  <c r="F1290" i="27" s="1"/>
  <c r="E1291" i="27"/>
  <c r="F1291" i="27" s="1"/>
  <c r="E1292" i="27"/>
  <c r="F1292" i="27" s="1"/>
  <c r="E1293" i="27"/>
  <c r="F1293" i="27" s="1"/>
  <c r="E1294" i="27"/>
  <c r="F1294" i="27" s="1"/>
  <c r="E1295" i="27"/>
  <c r="F1295" i="27" s="1"/>
  <c r="E1296" i="27"/>
  <c r="F1296" i="27" s="1"/>
  <c r="E1297" i="27"/>
  <c r="F1297" i="27" s="1"/>
  <c r="E1298" i="27"/>
  <c r="F1298" i="27" s="1"/>
  <c r="E1299" i="27"/>
  <c r="F1299" i="27" s="1"/>
  <c r="E1300" i="27"/>
  <c r="F1300" i="27" s="1"/>
  <c r="E1301" i="27"/>
  <c r="F1301" i="27" s="1"/>
  <c r="E1302" i="27"/>
  <c r="F1302" i="27" s="1"/>
  <c r="E1303" i="27"/>
  <c r="F1303" i="27" s="1"/>
  <c r="E1304" i="27"/>
  <c r="F1304" i="27" s="1"/>
  <c r="E1305" i="27"/>
  <c r="F1305" i="27" s="1"/>
  <c r="E1306" i="27"/>
  <c r="F1306" i="27" s="1"/>
  <c r="E1307" i="27"/>
  <c r="F1307" i="27" s="1"/>
  <c r="E1308" i="27"/>
  <c r="F1308" i="27" s="1"/>
  <c r="E1309" i="27"/>
  <c r="F1309" i="27" s="1"/>
  <c r="E1310" i="27"/>
  <c r="F1310" i="27" s="1"/>
  <c r="E1311" i="27"/>
  <c r="F1311" i="27" s="1"/>
  <c r="E1312" i="27"/>
  <c r="F1312" i="27" s="1"/>
  <c r="E1313" i="27"/>
  <c r="F1313" i="27" s="1"/>
  <c r="E1314" i="27"/>
  <c r="F1314" i="27" s="1"/>
  <c r="E1315" i="27"/>
  <c r="F1315" i="27" s="1"/>
  <c r="E1316" i="27"/>
  <c r="F1316" i="27" s="1"/>
  <c r="E1317" i="27"/>
  <c r="F1317" i="27" s="1"/>
  <c r="E1318" i="27"/>
  <c r="F1318" i="27" s="1"/>
  <c r="E1319" i="27"/>
  <c r="F1319" i="27" s="1"/>
  <c r="E1320" i="27"/>
  <c r="F1320" i="27" s="1"/>
  <c r="E1321" i="27"/>
  <c r="F1321" i="27" s="1"/>
  <c r="E1322" i="27"/>
  <c r="F1322" i="27" s="1"/>
  <c r="E1323" i="27"/>
  <c r="F1323" i="27" s="1"/>
  <c r="E1324" i="27"/>
  <c r="F1324" i="27" s="1"/>
  <c r="E1325" i="27"/>
  <c r="F1325" i="27" s="1"/>
  <c r="E1326" i="27"/>
  <c r="F1326" i="27" s="1"/>
  <c r="E1327" i="27"/>
  <c r="F1327" i="27" s="1"/>
  <c r="E1328" i="27"/>
  <c r="F1328" i="27" s="1"/>
  <c r="E1329" i="27"/>
  <c r="F1329" i="27" s="1"/>
  <c r="E1330" i="27"/>
  <c r="F1330" i="27" s="1"/>
  <c r="E1331" i="27"/>
  <c r="F1331" i="27" s="1"/>
  <c r="E1332" i="27"/>
  <c r="F1332" i="27" s="1"/>
  <c r="E1333" i="27"/>
  <c r="F1333" i="27" s="1"/>
  <c r="E1334" i="27"/>
  <c r="F1334" i="27" s="1"/>
  <c r="E1335" i="27"/>
  <c r="F1335" i="27" s="1"/>
  <c r="E1336" i="27"/>
  <c r="F1336" i="27" s="1"/>
  <c r="E1337" i="27"/>
  <c r="F1337" i="27" s="1"/>
  <c r="E1338" i="27"/>
  <c r="F1338" i="27" s="1"/>
  <c r="E1339" i="27"/>
  <c r="F1339" i="27" s="1"/>
  <c r="E1340" i="27"/>
  <c r="F1340" i="27" s="1"/>
  <c r="E1341" i="27"/>
  <c r="F1341" i="27" s="1"/>
  <c r="E1342" i="27"/>
  <c r="F1342" i="27" s="1"/>
  <c r="E1343" i="27"/>
  <c r="F1343" i="27" s="1"/>
  <c r="E1344" i="27"/>
  <c r="F1344" i="27" s="1"/>
  <c r="E1345" i="27"/>
  <c r="F1345" i="27" s="1"/>
  <c r="E1346" i="27"/>
  <c r="F1346" i="27" s="1"/>
  <c r="E1347" i="27"/>
  <c r="F1347" i="27" s="1"/>
  <c r="E1348" i="27"/>
  <c r="F1348" i="27" s="1"/>
  <c r="E1349" i="27"/>
  <c r="E1350" i="27"/>
  <c r="F1350" i="27" s="1"/>
  <c r="E1351" i="27"/>
  <c r="F1351" i="27" s="1"/>
  <c r="E1352" i="27"/>
  <c r="F1352" i="27" s="1"/>
  <c r="E1353" i="27"/>
  <c r="F1353" i="27" s="1"/>
  <c r="E1354" i="27"/>
  <c r="F1354" i="27" s="1"/>
  <c r="E1355" i="27"/>
  <c r="F1355" i="27" s="1"/>
  <c r="E1356" i="27"/>
  <c r="F1356" i="27" s="1"/>
  <c r="E1357" i="27"/>
  <c r="F1357" i="27" s="1"/>
  <c r="E1358" i="27"/>
  <c r="F1358" i="27" s="1"/>
  <c r="E1359" i="27"/>
  <c r="F1359" i="27" s="1"/>
  <c r="E1360" i="27"/>
  <c r="F1360" i="27" s="1"/>
  <c r="E1361" i="27"/>
  <c r="F1361" i="27" s="1"/>
  <c r="E1362" i="27"/>
  <c r="F1362" i="27" s="1"/>
  <c r="E1363" i="27"/>
  <c r="F1363" i="27" s="1"/>
  <c r="E1364" i="27"/>
  <c r="F1364" i="27" s="1"/>
  <c r="E1365" i="27"/>
  <c r="F1365" i="27" s="1"/>
  <c r="E1366" i="27"/>
  <c r="F1366" i="27" s="1"/>
  <c r="E1367" i="27"/>
  <c r="F1367" i="27" s="1"/>
  <c r="E1368" i="27"/>
  <c r="F1368" i="27" s="1"/>
  <c r="E1369" i="27"/>
  <c r="F1369" i="27" s="1"/>
  <c r="E1370" i="27"/>
  <c r="F1370" i="27" s="1"/>
  <c r="E1371" i="27"/>
  <c r="F1371" i="27" s="1"/>
  <c r="E1372" i="27"/>
  <c r="F1372" i="27" s="1"/>
  <c r="E1373" i="27"/>
  <c r="F1373" i="27" s="1"/>
  <c r="E1374" i="27"/>
  <c r="F1374" i="27" s="1"/>
  <c r="E1375" i="27"/>
  <c r="F1375" i="27" s="1"/>
  <c r="E1376" i="27"/>
  <c r="F1376" i="27" s="1"/>
  <c r="E1377" i="27"/>
  <c r="F1377" i="27" s="1"/>
  <c r="E1378" i="27"/>
  <c r="F1378" i="27" s="1"/>
  <c r="E1379" i="27"/>
  <c r="F1379" i="27" s="1"/>
  <c r="E1380" i="27"/>
  <c r="F1380" i="27" s="1"/>
  <c r="E1381" i="27"/>
  <c r="F1381" i="27" s="1"/>
  <c r="E1382" i="27"/>
  <c r="F1382" i="27" s="1"/>
  <c r="E1383" i="27"/>
  <c r="F1383" i="27" s="1"/>
  <c r="E1384" i="27"/>
  <c r="F1384" i="27" s="1"/>
  <c r="E1385" i="27"/>
  <c r="F1385" i="27" s="1"/>
  <c r="E1386" i="27"/>
  <c r="F1386" i="27" s="1"/>
  <c r="E1387" i="27"/>
  <c r="F1387" i="27" s="1"/>
  <c r="E1388" i="27"/>
  <c r="F1388" i="27" s="1"/>
  <c r="E1389" i="27"/>
  <c r="F1389" i="27" s="1"/>
  <c r="E1390" i="27"/>
  <c r="F1390" i="27" s="1"/>
  <c r="E1391" i="27"/>
  <c r="F1391" i="27" s="1"/>
  <c r="E1392" i="27"/>
  <c r="F1392" i="27" s="1"/>
  <c r="E1393" i="27"/>
  <c r="F1393" i="27" s="1"/>
  <c r="E1394" i="27"/>
  <c r="F1394" i="27" s="1"/>
  <c r="E1395" i="27"/>
  <c r="F1395" i="27" s="1"/>
  <c r="E1396" i="27"/>
  <c r="F1396" i="27" s="1"/>
  <c r="E1397" i="27"/>
  <c r="F1397" i="27" s="1"/>
  <c r="E1398" i="27"/>
  <c r="F1398" i="27" s="1"/>
  <c r="E1399" i="27"/>
  <c r="F1399" i="27" s="1"/>
  <c r="E1400" i="27"/>
  <c r="F1400" i="27" s="1"/>
  <c r="E1401" i="27"/>
  <c r="F1401" i="27" s="1"/>
  <c r="E1402" i="27"/>
  <c r="F1402" i="27" s="1"/>
  <c r="E1403" i="27"/>
  <c r="F1403" i="27" s="1"/>
  <c r="E1404" i="27"/>
  <c r="F1404" i="27" s="1"/>
  <c r="E1405" i="27"/>
  <c r="F1405" i="27" s="1"/>
  <c r="E1406" i="27"/>
  <c r="F1406" i="27" s="1"/>
  <c r="E1407" i="27"/>
  <c r="F1407" i="27" s="1"/>
  <c r="E1408" i="27"/>
  <c r="F1408" i="27" s="1"/>
  <c r="E1409" i="27"/>
  <c r="F1409" i="27" s="1"/>
  <c r="E1410" i="27"/>
  <c r="F1410" i="27" s="1"/>
  <c r="E1411" i="27"/>
  <c r="F1411" i="27" s="1"/>
  <c r="E1412" i="27"/>
  <c r="F1412" i="27" s="1"/>
  <c r="E1413" i="27"/>
  <c r="F1413" i="27" s="1"/>
  <c r="E1414" i="27"/>
  <c r="F1414" i="27" s="1"/>
  <c r="E1415" i="27"/>
  <c r="F1415" i="27" s="1"/>
  <c r="E1416" i="27"/>
  <c r="F1416" i="27" s="1"/>
  <c r="E1417" i="27"/>
  <c r="F1417" i="27" s="1"/>
  <c r="E1418" i="27"/>
  <c r="F1418" i="27" s="1"/>
  <c r="E1419" i="27"/>
  <c r="F1419" i="27" s="1"/>
  <c r="E1420" i="27"/>
  <c r="F1420" i="27" s="1"/>
  <c r="E1421" i="27"/>
  <c r="F1421" i="27" s="1"/>
  <c r="E1422" i="27"/>
  <c r="F1422" i="27" s="1"/>
  <c r="E1423" i="27"/>
  <c r="F1423" i="27" s="1"/>
  <c r="E1424" i="27"/>
  <c r="F1424" i="27" s="1"/>
  <c r="E1425" i="27"/>
  <c r="F1425" i="27" s="1"/>
  <c r="E1426" i="27"/>
  <c r="F1426" i="27" s="1"/>
  <c r="E1427" i="27"/>
  <c r="F1427" i="27" s="1"/>
  <c r="E1428" i="27"/>
  <c r="F1428" i="27" s="1"/>
  <c r="E1429" i="27"/>
  <c r="F1429" i="27" s="1"/>
  <c r="E1430" i="27"/>
  <c r="F1430" i="27" s="1"/>
  <c r="E1431" i="27"/>
  <c r="F1431" i="27" s="1"/>
  <c r="E1432" i="27"/>
  <c r="F1432" i="27" s="1"/>
  <c r="E1433" i="27"/>
  <c r="F1433" i="27" s="1"/>
  <c r="E1434" i="27"/>
  <c r="F1434" i="27" s="1"/>
  <c r="E1435" i="27"/>
  <c r="F1435" i="27" s="1"/>
  <c r="E1436" i="27"/>
  <c r="F1436" i="27" s="1"/>
  <c r="E1437" i="27"/>
  <c r="F1437" i="27" s="1"/>
  <c r="E1438" i="27"/>
  <c r="F1438" i="27" s="1"/>
  <c r="E1439" i="27"/>
  <c r="F1439" i="27" s="1"/>
  <c r="E1440" i="27"/>
  <c r="F1440" i="27" s="1"/>
  <c r="E1441" i="27"/>
  <c r="F1441" i="27" s="1"/>
  <c r="E1442" i="27"/>
  <c r="F1442" i="27" s="1"/>
  <c r="E1443" i="27"/>
  <c r="F1443" i="27" s="1"/>
  <c r="E1444" i="27"/>
  <c r="F1444" i="27" s="1"/>
  <c r="E1445" i="27"/>
  <c r="F1445" i="27" s="1"/>
  <c r="E1446" i="27"/>
  <c r="F1446" i="27" s="1"/>
  <c r="E1447" i="27"/>
  <c r="F1447" i="27" s="1"/>
  <c r="E1448" i="27"/>
  <c r="F1448" i="27" s="1"/>
  <c r="E1449" i="27"/>
  <c r="F1449" i="27" s="1"/>
  <c r="E1450" i="27"/>
  <c r="F1450" i="27" s="1"/>
  <c r="E1451" i="27"/>
  <c r="F1451" i="27" s="1"/>
  <c r="E1452" i="27"/>
  <c r="F1452" i="27" s="1"/>
  <c r="E1453" i="27"/>
  <c r="F1453" i="27" s="1"/>
  <c r="E1454" i="27"/>
  <c r="F1454" i="27" s="1"/>
  <c r="E1455" i="27"/>
  <c r="F1455" i="27" s="1"/>
  <c r="E1456" i="27"/>
  <c r="F1456" i="27" s="1"/>
  <c r="E1457" i="27"/>
  <c r="F1457" i="27" s="1"/>
  <c r="E1458" i="27"/>
  <c r="F1458" i="27" s="1"/>
  <c r="E1459" i="27"/>
  <c r="F1459" i="27" s="1"/>
  <c r="E1460" i="27"/>
  <c r="F1460" i="27" s="1"/>
  <c r="E1461" i="27"/>
  <c r="F1461" i="27" s="1"/>
  <c r="E1462" i="27"/>
  <c r="F1462" i="27" s="1"/>
  <c r="E1463" i="27"/>
  <c r="F1463" i="27" s="1"/>
  <c r="E1464" i="27"/>
  <c r="F1464" i="27" s="1"/>
  <c r="E1465" i="27"/>
  <c r="F1465" i="27" s="1"/>
  <c r="E1466" i="27"/>
  <c r="F1466" i="27" s="1"/>
  <c r="E1467" i="27"/>
  <c r="F1467" i="27" s="1"/>
  <c r="E1468" i="27"/>
  <c r="F1468" i="27" s="1"/>
  <c r="E1469" i="27"/>
  <c r="F1469" i="27" s="1"/>
  <c r="E1470" i="27"/>
  <c r="F1470" i="27" s="1"/>
  <c r="E1471" i="27"/>
  <c r="F1471" i="27" s="1"/>
  <c r="E1472" i="27"/>
  <c r="F1472" i="27" s="1"/>
  <c r="E1473" i="27"/>
  <c r="F1473" i="27" s="1"/>
  <c r="E1474" i="27"/>
  <c r="F1474" i="27" s="1"/>
  <c r="E1475" i="27"/>
  <c r="F1475" i="27" s="1"/>
  <c r="E1476" i="27"/>
  <c r="F1476" i="27" s="1"/>
  <c r="E1477" i="27"/>
  <c r="F1477" i="27" s="1"/>
  <c r="E1478" i="27"/>
  <c r="F1478" i="27" s="1"/>
  <c r="E1479" i="27"/>
  <c r="F1479" i="27" s="1"/>
  <c r="E1480" i="27"/>
  <c r="F1480" i="27" s="1"/>
  <c r="E1481" i="27"/>
  <c r="F1481" i="27" s="1"/>
  <c r="E1482" i="27"/>
  <c r="F1482" i="27" s="1"/>
  <c r="E1483" i="27"/>
  <c r="F1483" i="27" s="1"/>
  <c r="E1484" i="27"/>
  <c r="F1484" i="27" s="1"/>
  <c r="E1485" i="27"/>
  <c r="F1485" i="27" s="1"/>
  <c r="E1486" i="27"/>
  <c r="F1486" i="27" s="1"/>
  <c r="E1487" i="27"/>
  <c r="F1487" i="27" s="1"/>
  <c r="E1488" i="27"/>
  <c r="F1488" i="27" s="1"/>
  <c r="E1489" i="27"/>
  <c r="F1489" i="27" s="1"/>
  <c r="E1490" i="27"/>
  <c r="E1491" i="27"/>
  <c r="F1491" i="27" s="1"/>
  <c r="E1492" i="27"/>
  <c r="F1492" i="27" s="1"/>
  <c r="E1493" i="27"/>
  <c r="F1493" i="27" s="1"/>
  <c r="E1494" i="27"/>
  <c r="F1494" i="27" s="1"/>
  <c r="E1495" i="27"/>
  <c r="F1495" i="27" s="1"/>
  <c r="E1496" i="27"/>
  <c r="F1496" i="27" s="1"/>
  <c r="E1497" i="27"/>
  <c r="F1497" i="27" s="1"/>
  <c r="E1498" i="27"/>
  <c r="F1498" i="27" s="1"/>
  <c r="E1499" i="27"/>
  <c r="F1499" i="27" s="1"/>
  <c r="E1500" i="27"/>
  <c r="F1500" i="27" s="1"/>
  <c r="E1501" i="27"/>
  <c r="F1501" i="27" s="1"/>
  <c r="E1502" i="27"/>
  <c r="F1502" i="27" s="1"/>
  <c r="E1503" i="27"/>
  <c r="F1503" i="27" s="1"/>
  <c r="E1504" i="27"/>
  <c r="F1504" i="27" s="1"/>
  <c r="E1505" i="27"/>
  <c r="F1505" i="27" s="1"/>
  <c r="E1506" i="27"/>
  <c r="F1506" i="27" s="1"/>
  <c r="E1507" i="27"/>
  <c r="F1507" i="27" s="1"/>
  <c r="E1508" i="27"/>
  <c r="F1508" i="27" s="1"/>
  <c r="E1509" i="27"/>
  <c r="F1509" i="27" s="1"/>
  <c r="E1510" i="27"/>
  <c r="F1510" i="27" s="1"/>
  <c r="E1511" i="27"/>
  <c r="F1511" i="27" s="1"/>
  <c r="E1512" i="27"/>
  <c r="F1512" i="27" s="1"/>
  <c r="E1513" i="27"/>
  <c r="F1513" i="27" s="1"/>
  <c r="E1514" i="27"/>
  <c r="F1514" i="27" s="1"/>
  <c r="E1515" i="27"/>
  <c r="F1515" i="27" s="1"/>
  <c r="E1516" i="27"/>
  <c r="F1516" i="27" s="1"/>
  <c r="E1517" i="27"/>
  <c r="F1517" i="27" s="1"/>
  <c r="E1518" i="27"/>
  <c r="F1518" i="27" s="1"/>
  <c r="E1519" i="27"/>
  <c r="F1519" i="27" s="1"/>
  <c r="E1520" i="27"/>
  <c r="F1520" i="27" s="1"/>
  <c r="E1521" i="27"/>
  <c r="F1521" i="27" s="1"/>
  <c r="E1522" i="27"/>
  <c r="F1522" i="27" s="1"/>
  <c r="E1523" i="27"/>
  <c r="F1523" i="27" s="1"/>
  <c r="E1524" i="27"/>
  <c r="F1524" i="27" s="1"/>
  <c r="E1525" i="27"/>
  <c r="F1525" i="27" s="1"/>
  <c r="E1526" i="27"/>
  <c r="F1526" i="27" s="1"/>
  <c r="E1527" i="27"/>
  <c r="F1527" i="27" s="1"/>
  <c r="E1528" i="27"/>
  <c r="F1528" i="27" s="1"/>
  <c r="E1529" i="27"/>
  <c r="F1529" i="27" s="1"/>
  <c r="E1530" i="27"/>
  <c r="F1530" i="27" s="1"/>
  <c r="E1531" i="27"/>
  <c r="F1531" i="27" s="1"/>
  <c r="E1532" i="27"/>
  <c r="F1532" i="27" s="1"/>
  <c r="E1533" i="27"/>
  <c r="F1533" i="27" s="1"/>
  <c r="E1534" i="27"/>
  <c r="F1534" i="27" s="1"/>
  <c r="E1535" i="27"/>
  <c r="F1535" i="27" s="1"/>
  <c r="E1536" i="27"/>
  <c r="F1536" i="27" s="1"/>
  <c r="E1537" i="27"/>
  <c r="F1537" i="27" s="1"/>
  <c r="E1538" i="27"/>
  <c r="F1538" i="27" s="1"/>
  <c r="E1539" i="27"/>
  <c r="F1539" i="27" s="1"/>
  <c r="E1540" i="27"/>
  <c r="F1540" i="27" s="1"/>
  <c r="E1541" i="27"/>
  <c r="F1541" i="27" s="1"/>
  <c r="E1542" i="27"/>
  <c r="F1542" i="27" s="1"/>
  <c r="E1543" i="27"/>
  <c r="F1543" i="27" s="1"/>
  <c r="E1544" i="27"/>
  <c r="F1544" i="27" s="1"/>
  <c r="E1545" i="27"/>
  <c r="F1545" i="27" s="1"/>
  <c r="E1546" i="27"/>
  <c r="F1546" i="27" s="1"/>
  <c r="E1547" i="27"/>
  <c r="F1547" i="27" s="1"/>
  <c r="E1548" i="27"/>
  <c r="F1548" i="27" s="1"/>
  <c r="E1549" i="27"/>
  <c r="F1549" i="27" s="1"/>
  <c r="E1550" i="27"/>
  <c r="F1550" i="27" s="1"/>
  <c r="E1551" i="27"/>
  <c r="F1551" i="27" s="1"/>
  <c r="E1552" i="27"/>
  <c r="F1552" i="27" s="1"/>
  <c r="E1553" i="27"/>
  <c r="F1553" i="27" s="1"/>
  <c r="E1554" i="27"/>
  <c r="F1554" i="27" s="1"/>
  <c r="E1555" i="27"/>
  <c r="F1555" i="27" s="1"/>
  <c r="E1556" i="27"/>
  <c r="F1556" i="27" s="1"/>
  <c r="E1557" i="27"/>
  <c r="F1557" i="27" s="1"/>
  <c r="E1558" i="27"/>
  <c r="F1558" i="27" s="1"/>
  <c r="E1559" i="27"/>
  <c r="F1559" i="27" s="1"/>
  <c r="E1560" i="27"/>
  <c r="F1560" i="27" s="1"/>
  <c r="E1561" i="27"/>
  <c r="E1562" i="27"/>
  <c r="F1562" i="27" s="1"/>
  <c r="E1563" i="27"/>
  <c r="F1563" i="27" s="1"/>
  <c r="E1564" i="27"/>
  <c r="F1564" i="27" s="1"/>
  <c r="E1565" i="27"/>
  <c r="E1566" i="27"/>
  <c r="F1566" i="27" s="1"/>
  <c r="E1567" i="27"/>
  <c r="F1567" i="27" s="1"/>
  <c r="E1568" i="27"/>
  <c r="F1568" i="27" s="1"/>
  <c r="E1569" i="27"/>
  <c r="F1569" i="27" s="1"/>
  <c r="E1570" i="27"/>
  <c r="F1570" i="27" s="1"/>
  <c r="E1571" i="27"/>
  <c r="F1571" i="27" s="1"/>
  <c r="E1572" i="27"/>
  <c r="F1572" i="27" s="1"/>
  <c r="E1573" i="27"/>
  <c r="F1573" i="27" s="1"/>
  <c r="E1574" i="27"/>
  <c r="F1574" i="27" s="1"/>
  <c r="E1575" i="27"/>
  <c r="F1575" i="27" s="1"/>
  <c r="E1576" i="27"/>
  <c r="F1576" i="27" s="1"/>
  <c r="E1577" i="27"/>
  <c r="F1577" i="27" s="1"/>
  <c r="E1578" i="27"/>
  <c r="F1578" i="27" s="1"/>
  <c r="E1579" i="27"/>
  <c r="F1579" i="27" s="1"/>
  <c r="E1580" i="27"/>
  <c r="F1580" i="27" s="1"/>
  <c r="E1581" i="27"/>
  <c r="F1581" i="27" s="1"/>
  <c r="E1582" i="27"/>
  <c r="F1582" i="27" s="1"/>
  <c r="E1583" i="27"/>
  <c r="F1583" i="27" s="1"/>
  <c r="E1584" i="27"/>
  <c r="F1584" i="27" s="1"/>
  <c r="E1585" i="27"/>
  <c r="F1585" i="27" s="1"/>
  <c r="E1586" i="27"/>
  <c r="F1586" i="27" s="1"/>
  <c r="E1587" i="27"/>
  <c r="F1587" i="27" s="1"/>
  <c r="E1588" i="27"/>
  <c r="F1588" i="27" s="1"/>
  <c r="E1589" i="27"/>
  <c r="F1589" i="27" s="1"/>
  <c r="E1590" i="27"/>
  <c r="F1590" i="27" s="1"/>
  <c r="E1591" i="27"/>
  <c r="F1591" i="27" s="1"/>
  <c r="E1592" i="27"/>
  <c r="F1592" i="27" s="1"/>
  <c r="E1593" i="27"/>
  <c r="F1593" i="27" s="1"/>
  <c r="E1594" i="27"/>
  <c r="F1594" i="27" s="1"/>
  <c r="E1595" i="27"/>
  <c r="F1595" i="27" s="1"/>
  <c r="E1596" i="27"/>
  <c r="F1596" i="27" s="1"/>
  <c r="E1597" i="27"/>
  <c r="F1597" i="27" s="1"/>
  <c r="E1598" i="27"/>
  <c r="F1598" i="27" s="1"/>
  <c r="E1599" i="27"/>
  <c r="F1599" i="27" s="1"/>
  <c r="E1600" i="27"/>
  <c r="F1600" i="27" s="1"/>
  <c r="E1601" i="27"/>
  <c r="F1601" i="27" s="1"/>
  <c r="E1602" i="27"/>
  <c r="F1602" i="27" s="1"/>
  <c r="E1603" i="27"/>
  <c r="F1603" i="27" s="1"/>
  <c r="E1604" i="27"/>
  <c r="F1604" i="27" s="1"/>
  <c r="E1605" i="27"/>
  <c r="F1605" i="27" s="1"/>
  <c r="E1606" i="27"/>
  <c r="F1606" i="27" s="1"/>
  <c r="E1607" i="27"/>
  <c r="F1607" i="27" s="1"/>
  <c r="E1608" i="27"/>
  <c r="F1608" i="27" s="1"/>
  <c r="E1609" i="27"/>
  <c r="F1609" i="27" s="1"/>
  <c r="E1610" i="27"/>
  <c r="F1610" i="27" s="1"/>
  <c r="E1611" i="27"/>
  <c r="F1611" i="27" s="1"/>
  <c r="E1612" i="27"/>
  <c r="F1612" i="27" s="1"/>
  <c r="E1613" i="27"/>
  <c r="F1613" i="27" s="1"/>
  <c r="E1614" i="27"/>
  <c r="F1614" i="27" s="1"/>
  <c r="E1615" i="27"/>
  <c r="F1615" i="27" s="1"/>
  <c r="E1616" i="27"/>
  <c r="F1616" i="27" s="1"/>
  <c r="E1617" i="27"/>
  <c r="F1617" i="27" s="1"/>
  <c r="E1618" i="27"/>
  <c r="F1618" i="27" s="1"/>
  <c r="E1619" i="27"/>
  <c r="F1619" i="27" s="1"/>
  <c r="E1620" i="27"/>
  <c r="F1620" i="27" s="1"/>
  <c r="E1621" i="27"/>
  <c r="F1621" i="27" s="1"/>
  <c r="E1622" i="27"/>
  <c r="F1622" i="27" s="1"/>
  <c r="E1623" i="27"/>
  <c r="F1623" i="27" s="1"/>
  <c r="E1624" i="27"/>
  <c r="F1624" i="27" s="1"/>
  <c r="E1625" i="27"/>
  <c r="F1625" i="27" s="1"/>
  <c r="E1626" i="27"/>
  <c r="F1626" i="27" s="1"/>
  <c r="E1627" i="27"/>
  <c r="F1627" i="27" s="1"/>
  <c r="E1628" i="27"/>
  <c r="F1628" i="27" s="1"/>
  <c r="E1629" i="27"/>
  <c r="E1630" i="27"/>
  <c r="F1630" i="27" s="1"/>
  <c r="E1631" i="27"/>
  <c r="F1631" i="27" s="1"/>
  <c r="E1632" i="27"/>
  <c r="F1632" i="27" s="1"/>
  <c r="E1633" i="27"/>
  <c r="F1633" i="27" s="1"/>
  <c r="E1634" i="27"/>
  <c r="F1634" i="27" s="1"/>
  <c r="E1635" i="27"/>
  <c r="F1635" i="27" s="1"/>
  <c r="E1636" i="27"/>
  <c r="F1636" i="27" s="1"/>
  <c r="E1637" i="27"/>
  <c r="F1637" i="27" s="1"/>
  <c r="E1638" i="27"/>
  <c r="F1638" i="27" s="1"/>
  <c r="E1639" i="27"/>
  <c r="F1639" i="27" s="1"/>
  <c r="E1640" i="27"/>
  <c r="F1640" i="27" s="1"/>
  <c r="E1641" i="27"/>
  <c r="F1641" i="27" s="1"/>
  <c r="E1642" i="27"/>
  <c r="F1642" i="27" s="1"/>
  <c r="E1643" i="27"/>
  <c r="F1643" i="27" s="1"/>
  <c r="E1644" i="27"/>
  <c r="F1644" i="27" s="1"/>
  <c r="E1645" i="27"/>
  <c r="F1645" i="27" s="1"/>
  <c r="E1646" i="27"/>
  <c r="F1646" i="27" s="1"/>
  <c r="E1647" i="27"/>
  <c r="F1647" i="27" s="1"/>
  <c r="E1648" i="27"/>
  <c r="F1648" i="27" s="1"/>
  <c r="E1649" i="27"/>
  <c r="F1649" i="27" s="1"/>
  <c r="E1650" i="27"/>
  <c r="F1650" i="27" s="1"/>
  <c r="E1651" i="27"/>
  <c r="F1651" i="27" s="1"/>
  <c r="E1652" i="27"/>
  <c r="F1652" i="27" s="1"/>
  <c r="E1653" i="27"/>
  <c r="F1653" i="27" s="1"/>
  <c r="E1654" i="27"/>
  <c r="F1654" i="27" s="1"/>
  <c r="E1655" i="27"/>
  <c r="F1655" i="27" s="1"/>
  <c r="E1656" i="27"/>
  <c r="F1656" i="27" s="1"/>
  <c r="E1657" i="27"/>
  <c r="F1657" i="27" s="1"/>
  <c r="E1658" i="27"/>
  <c r="F1658" i="27" s="1"/>
  <c r="E1659" i="27"/>
  <c r="F1659" i="27" s="1"/>
  <c r="E1660" i="27"/>
  <c r="F1660" i="27" s="1"/>
  <c r="E1661" i="27"/>
  <c r="F1661" i="27" s="1"/>
  <c r="E1662" i="27"/>
  <c r="F1662" i="27" s="1"/>
  <c r="E1663" i="27"/>
  <c r="F1663" i="27" s="1"/>
  <c r="E1664" i="27"/>
  <c r="F1664" i="27" s="1"/>
  <c r="E1665" i="27"/>
  <c r="F1665" i="27" s="1"/>
  <c r="E1666" i="27"/>
  <c r="F1666" i="27" s="1"/>
  <c r="E1667" i="27"/>
  <c r="F1667" i="27" s="1"/>
  <c r="E1668" i="27"/>
  <c r="F1668" i="27" s="1"/>
  <c r="E1669" i="27"/>
  <c r="F1669" i="27" s="1"/>
  <c r="E1670" i="27"/>
  <c r="F1670" i="27" s="1"/>
  <c r="E1671" i="27"/>
  <c r="F1671" i="27" s="1"/>
  <c r="E1672" i="27"/>
  <c r="F1672" i="27" s="1"/>
  <c r="E1673" i="27"/>
  <c r="F1673" i="27" s="1"/>
  <c r="E1674" i="27"/>
  <c r="F1674" i="27" s="1"/>
  <c r="E1675" i="27"/>
  <c r="F1675" i="27" s="1"/>
  <c r="E1676" i="27"/>
  <c r="F1676" i="27" s="1"/>
  <c r="E1677" i="27"/>
  <c r="F1677" i="27" s="1"/>
  <c r="E1678" i="27"/>
  <c r="F1678" i="27" s="1"/>
  <c r="E1679" i="27"/>
  <c r="F1679" i="27" s="1"/>
  <c r="E1680" i="27"/>
  <c r="F1680" i="27" s="1"/>
  <c r="E1681" i="27"/>
  <c r="F1681" i="27" s="1"/>
  <c r="E1682" i="27"/>
  <c r="F1682" i="27" s="1"/>
  <c r="E1683" i="27"/>
  <c r="F1683" i="27" s="1"/>
  <c r="E1684" i="27"/>
  <c r="F1684" i="27" s="1"/>
  <c r="E1685" i="27"/>
  <c r="F1685" i="27" s="1"/>
  <c r="E1686" i="27"/>
  <c r="F1686" i="27" s="1"/>
  <c r="E1687" i="27"/>
  <c r="F1687" i="27" s="1"/>
  <c r="E1688" i="27"/>
  <c r="F1688" i="27" s="1"/>
  <c r="E1689" i="27"/>
  <c r="F1689" i="27" s="1"/>
  <c r="E1690" i="27"/>
  <c r="F1690" i="27" s="1"/>
  <c r="E1691" i="27"/>
  <c r="F1691" i="27" s="1"/>
  <c r="E1692" i="27"/>
  <c r="F1692" i="27" s="1"/>
  <c r="E1693" i="27"/>
  <c r="F1693" i="27" s="1"/>
  <c r="E1694" i="27"/>
  <c r="F1694" i="27" s="1"/>
  <c r="E1695" i="27"/>
  <c r="F1695" i="27" s="1"/>
  <c r="E1696" i="27"/>
  <c r="F1696" i="27" s="1"/>
  <c r="E1697" i="27"/>
  <c r="F1697" i="27" s="1"/>
  <c r="E1698" i="27"/>
  <c r="F1698" i="27" s="1"/>
  <c r="E1699" i="27"/>
  <c r="F1699" i="27" s="1"/>
  <c r="E1700" i="27"/>
  <c r="F1700" i="27" s="1"/>
  <c r="E1701" i="27"/>
  <c r="F1701" i="27" s="1"/>
  <c r="E1702" i="27"/>
  <c r="F1702" i="27" s="1"/>
  <c r="E1703" i="27"/>
  <c r="F1703" i="27" s="1"/>
  <c r="E1704" i="27"/>
  <c r="F1704" i="27" s="1"/>
  <c r="E1705" i="27"/>
  <c r="F1705" i="27" s="1"/>
  <c r="E1706" i="27"/>
  <c r="F1706" i="27" s="1"/>
  <c r="E1707" i="27"/>
  <c r="F1707" i="27" s="1"/>
  <c r="E1708" i="27"/>
  <c r="F1708" i="27" s="1"/>
  <c r="E1709" i="27"/>
  <c r="F1709" i="27" s="1"/>
  <c r="E1710" i="27"/>
  <c r="F1710" i="27" s="1"/>
  <c r="E1711" i="27"/>
  <c r="F1711" i="27" s="1"/>
  <c r="E1712" i="27"/>
  <c r="F1712" i="27" s="1"/>
  <c r="E1713" i="27"/>
  <c r="F1713" i="27" s="1"/>
  <c r="E1714" i="27"/>
  <c r="F1714" i="27" s="1"/>
  <c r="E1715" i="27"/>
  <c r="F1715" i="27" s="1"/>
  <c r="E1716" i="27"/>
  <c r="F1716" i="27" s="1"/>
  <c r="E1717" i="27"/>
  <c r="F1717" i="27" s="1"/>
  <c r="E1718" i="27"/>
  <c r="F1718" i="27" s="1"/>
  <c r="E1719" i="27"/>
  <c r="F1719" i="27" s="1"/>
  <c r="E1720" i="27"/>
  <c r="F1720" i="27" s="1"/>
  <c r="E1721" i="27"/>
  <c r="F1721" i="27" s="1"/>
  <c r="E1722" i="27"/>
  <c r="F1722" i="27" s="1"/>
  <c r="E1723" i="27"/>
  <c r="F1723" i="27" s="1"/>
  <c r="E1724" i="27"/>
  <c r="F1724" i="27" s="1"/>
  <c r="E1725" i="27"/>
  <c r="F1725" i="27" s="1"/>
  <c r="E1726" i="27"/>
  <c r="F1726" i="27" s="1"/>
  <c r="E1727" i="27"/>
  <c r="F1727" i="27" s="1"/>
  <c r="E1728" i="27"/>
  <c r="F1728" i="27" s="1"/>
  <c r="E1729" i="27"/>
  <c r="F1729" i="27" s="1"/>
  <c r="E1730" i="27"/>
  <c r="F1730" i="27" s="1"/>
  <c r="E1731" i="27"/>
  <c r="F1731" i="27" s="1"/>
  <c r="E1732" i="27"/>
  <c r="F1732" i="27" s="1"/>
  <c r="E1733" i="27"/>
  <c r="F1733" i="27" s="1"/>
  <c r="E1734" i="27"/>
  <c r="F1734" i="27" s="1"/>
  <c r="E1735" i="27"/>
  <c r="F1735" i="27" s="1"/>
  <c r="E1736" i="27"/>
  <c r="F1736" i="27" s="1"/>
  <c r="E1737" i="27"/>
  <c r="F1737" i="27" s="1"/>
  <c r="E1738" i="27"/>
  <c r="F1738" i="27" s="1"/>
  <c r="E1739" i="27"/>
  <c r="F1739" i="27" s="1"/>
  <c r="E1740" i="27"/>
  <c r="F1740" i="27" s="1"/>
  <c r="E1741" i="27"/>
  <c r="F1741" i="27" s="1"/>
  <c r="E1742" i="27"/>
  <c r="F1742" i="27" s="1"/>
  <c r="E1743" i="27"/>
  <c r="F1743" i="27" s="1"/>
  <c r="E1744" i="27"/>
  <c r="F1744" i="27" s="1"/>
  <c r="E1745" i="27"/>
  <c r="F1745" i="27" s="1"/>
  <c r="E1746" i="27"/>
  <c r="F1746" i="27" s="1"/>
  <c r="E1747" i="27"/>
  <c r="F1747" i="27" s="1"/>
  <c r="E1748" i="27"/>
  <c r="F1748" i="27" s="1"/>
  <c r="E1749" i="27"/>
  <c r="F1749" i="27" s="1"/>
  <c r="E1750" i="27"/>
  <c r="F1750" i="27" s="1"/>
  <c r="E1751" i="27"/>
  <c r="F1751" i="27" s="1"/>
  <c r="E1752" i="27"/>
  <c r="F1752" i="27" s="1"/>
  <c r="E1753" i="27"/>
  <c r="F1753" i="27" s="1"/>
  <c r="E1754" i="27"/>
  <c r="F1754" i="27" s="1"/>
  <c r="E1755" i="27"/>
  <c r="F1755" i="27" s="1"/>
  <c r="E1756" i="27"/>
  <c r="F1756" i="27" s="1"/>
  <c r="E1757" i="27"/>
  <c r="F1757" i="27" s="1"/>
  <c r="E1758" i="27"/>
  <c r="F1758" i="27" s="1"/>
  <c r="E1759" i="27"/>
  <c r="F1759" i="27" s="1"/>
  <c r="E1760" i="27"/>
  <c r="F1760" i="27" s="1"/>
  <c r="E1761" i="27"/>
  <c r="F1761" i="27" s="1"/>
  <c r="E1762" i="27"/>
  <c r="F1762" i="27" s="1"/>
  <c r="E1763" i="27"/>
  <c r="F1763" i="27" s="1"/>
  <c r="E1764" i="27"/>
  <c r="F1764" i="27" s="1"/>
  <c r="E1765" i="27"/>
  <c r="F1765" i="27" s="1"/>
  <c r="E1766" i="27"/>
  <c r="F1766" i="27" s="1"/>
  <c r="E1767" i="27"/>
  <c r="F1767" i="27" s="1"/>
  <c r="E1768" i="27"/>
  <c r="F1768" i="27" s="1"/>
  <c r="E1769" i="27"/>
  <c r="F1769" i="27" s="1"/>
  <c r="E1770" i="27"/>
  <c r="F1770" i="27" s="1"/>
  <c r="E1771" i="27"/>
  <c r="F1771" i="27" s="1"/>
  <c r="E1772" i="27"/>
  <c r="F1772" i="27" s="1"/>
  <c r="E1773" i="27"/>
  <c r="F1773" i="27" s="1"/>
  <c r="E1774" i="27"/>
  <c r="F1774" i="27" s="1"/>
  <c r="E1775" i="27"/>
  <c r="F1775" i="27" s="1"/>
  <c r="E1776" i="27"/>
  <c r="F1776" i="27" s="1"/>
  <c r="E1777" i="27"/>
  <c r="F1777" i="27" s="1"/>
  <c r="E1778" i="27"/>
  <c r="F1778" i="27" s="1"/>
  <c r="E1779" i="27"/>
  <c r="F1779" i="27" s="1"/>
  <c r="E1780" i="27"/>
  <c r="F1780" i="27" s="1"/>
  <c r="E1781" i="27"/>
  <c r="F1781" i="27" s="1"/>
  <c r="E1782" i="27"/>
  <c r="F1782" i="27" s="1"/>
  <c r="E1783" i="27"/>
  <c r="F1783" i="27" s="1"/>
  <c r="E1784" i="27"/>
  <c r="F1784" i="27" s="1"/>
  <c r="E1785" i="27"/>
  <c r="F1785" i="27" s="1"/>
  <c r="E1786" i="27"/>
  <c r="F1786" i="27" s="1"/>
  <c r="E1787" i="27"/>
  <c r="F1787" i="27" s="1"/>
  <c r="E1788" i="27"/>
  <c r="F1788" i="27" s="1"/>
  <c r="E1789" i="27"/>
  <c r="F1789" i="27" s="1"/>
  <c r="E1790" i="27"/>
  <c r="F1790" i="27" s="1"/>
  <c r="E1791" i="27"/>
  <c r="F1791" i="27" s="1"/>
  <c r="E1792" i="27"/>
  <c r="F1792" i="27" s="1"/>
  <c r="E1793" i="27"/>
  <c r="F1793" i="27" s="1"/>
  <c r="E1794" i="27"/>
  <c r="F1794" i="27" s="1"/>
  <c r="E1795" i="27"/>
  <c r="F1795" i="27" s="1"/>
  <c r="E1796" i="27"/>
  <c r="F1796" i="27" s="1"/>
  <c r="E1797" i="27"/>
  <c r="F1797" i="27" s="1"/>
  <c r="E1798" i="27"/>
  <c r="F1798" i="27" s="1"/>
  <c r="E1799" i="27"/>
  <c r="F1799" i="27" s="1"/>
  <c r="E1800" i="27"/>
  <c r="F1800" i="27" s="1"/>
  <c r="E1801" i="27"/>
  <c r="F1801" i="27" s="1"/>
  <c r="E1802" i="27"/>
  <c r="F1802" i="27" s="1"/>
  <c r="E1803" i="27"/>
  <c r="F1803" i="27" s="1"/>
  <c r="E1804" i="27"/>
  <c r="F1804" i="27" s="1"/>
  <c r="E1805" i="27"/>
  <c r="F1805" i="27" s="1"/>
  <c r="E1806" i="27"/>
  <c r="F1806" i="27" s="1"/>
  <c r="E1807" i="27"/>
  <c r="F1807" i="27" s="1"/>
  <c r="E1808" i="27"/>
  <c r="F1808" i="27" s="1"/>
  <c r="E1809" i="27"/>
  <c r="F1809" i="27" s="1"/>
  <c r="E1810" i="27"/>
  <c r="F1810" i="27" s="1"/>
  <c r="E1811" i="27"/>
  <c r="F1811" i="27" s="1"/>
  <c r="E1812" i="27"/>
  <c r="F1812" i="27" s="1"/>
  <c r="E1813" i="27"/>
  <c r="F1813" i="27" s="1"/>
  <c r="E1814" i="27"/>
  <c r="F1814" i="27" s="1"/>
  <c r="E1815" i="27"/>
  <c r="F1815" i="27" s="1"/>
  <c r="E1816" i="27"/>
  <c r="F1816" i="27" s="1"/>
  <c r="E1817" i="27"/>
  <c r="F1817" i="27" s="1"/>
  <c r="E1818" i="27"/>
  <c r="F1818" i="27" s="1"/>
  <c r="E1819" i="27"/>
  <c r="F1819" i="27" s="1"/>
  <c r="E1820" i="27"/>
  <c r="F1820" i="27" s="1"/>
  <c r="E1821" i="27"/>
  <c r="F1821" i="27" s="1"/>
  <c r="E1822" i="27"/>
  <c r="F1822" i="27" s="1"/>
  <c r="E1823" i="27"/>
  <c r="F1823" i="27" s="1"/>
  <c r="E1824" i="27"/>
  <c r="F1824" i="27" s="1"/>
  <c r="E1825" i="27"/>
  <c r="F1825" i="27" s="1"/>
  <c r="E1826" i="27"/>
  <c r="E1827" i="27"/>
  <c r="F1827" i="27" s="1"/>
  <c r="E1828" i="27"/>
  <c r="F1828" i="27" s="1"/>
  <c r="E1829" i="27"/>
  <c r="F1829" i="27" s="1"/>
  <c r="E1830" i="27"/>
  <c r="F1830" i="27" s="1"/>
  <c r="E1831" i="27"/>
  <c r="F1831" i="27" s="1"/>
  <c r="E1832" i="27"/>
  <c r="F1832" i="27" s="1"/>
  <c r="E1833" i="27"/>
  <c r="F1833" i="27" s="1"/>
  <c r="E1834" i="27"/>
  <c r="F1834" i="27" s="1"/>
  <c r="E1835" i="27"/>
  <c r="F1835" i="27" s="1"/>
  <c r="E1836" i="27"/>
  <c r="F1836" i="27" s="1"/>
  <c r="E1837" i="27"/>
  <c r="F1837" i="27" s="1"/>
  <c r="E1838" i="27"/>
  <c r="F1838" i="27" s="1"/>
  <c r="E1839" i="27"/>
  <c r="F1839" i="27" s="1"/>
  <c r="E1840" i="27"/>
  <c r="F1840" i="27" s="1"/>
  <c r="E1841" i="27"/>
  <c r="F1841" i="27" s="1"/>
  <c r="E1842" i="27"/>
  <c r="F1842" i="27" s="1"/>
  <c r="E1843" i="27"/>
  <c r="F1843" i="27" s="1"/>
  <c r="E1844" i="27"/>
  <c r="F1844" i="27" s="1"/>
  <c r="E1845" i="27"/>
  <c r="F1845" i="27" s="1"/>
  <c r="E1846" i="27"/>
  <c r="F1846" i="27" s="1"/>
  <c r="E1847" i="27"/>
  <c r="F1847" i="27" s="1"/>
  <c r="E1848" i="27"/>
  <c r="F1848" i="27" s="1"/>
  <c r="E1849" i="27"/>
  <c r="F1849" i="27" s="1"/>
  <c r="E1850" i="27"/>
  <c r="F1850" i="27" s="1"/>
  <c r="E1851" i="27"/>
  <c r="F1851" i="27" s="1"/>
  <c r="E1852" i="27"/>
  <c r="F1852" i="27" s="1"/>
  <c r="E1853" i="27"/>
  <c r="F1853" i="27" s="1"/>
  <c r="E1854" i="27"/>
  <c r="F1854" i="27" s="1"/>
  <c r="E1855" i="27"/>
  <c r="F1855" i="27" s="1"/>
  <c r="E1856" i="27"/>
  <c r="F1856" i="27" s="1"/>
  <c r="E1857" i="27"/>
  <c r="F1857" i="27" s="1"/>
  <c r="E1858" i="27"/>
  <c r="F1858" i="27" s="1"/>
  <c r="E1859" i="27"/>
  <c r="F1859" i="27" s="1"/>
  <c r="E1860" i="27"/>
  <c r="F1860" i="27" s="1"/>
  <c r="E1861" i="27"/>
  <c r="F1861" i="27" s="1"/>
  <c r="E1862" i="27"/>
  <c r="F1862" i="27" s="1"/>
  <c r="E1863" i="27"/>
  <c r="F1863" i="27" s="1"/>
  <c r="E1864" i="27"/>
  <c r="F1864" i="27" s="1"/>
  <c r="E1865" i="27"/>
  <c r="F1865" i="27" s="1"/>
  <c r="E1866" i="27"/>
  <c r="F1866" i="27" s="1"/>
  <c r="E1867" i="27"/>
  <c r="F1867" i="27" s="1"/>
  <c r="E1868" i="27"/>
  <c r="F1868" i="27" s="1"/>
  <c r="E1869" i="27"/>
  <c r="F1869" i="27" s="1"/>
  <c r="E1870" i="27"/>
  <c r="F1870" i="27" s="1"/>
  <c r="E1871" i="27"/>
  <c r="F1871" i="27" s="1"/>
  <c r="E1872" i="27"/>
  <c r="F1872" i="27" s="1"/>
  <c r="E1873" i="27"/>
  <c r="F1873" i="27" s="1"/>
  <c r="E1874" i="27"/>
  <c r="F1874" i="27" s="1"/>
  <c r="E1875" i="27"/>
  <c r="F1875" i="27" s="1"/>
  <c r="E1876" i="27"/>
  <c r="F1876" i="27" s="1"/>
  <c r="E1877" i="27"/>
  <c r="F1877" i="27" s="1"/>
  <c r="E1878" i="27"/>
  <c r="F1878" i="27" s="1"/>
  <c r="E1879" i="27"/>
  <c r="F1879" i="27" s="1"/>
  <c r="E1880" i="27"/>
  <c r="F1880" i="27" s="1"/>
  <c r="E1881" i="27"/>
  <c r="F1881" i="27" s="1"/>
  <c r="E1882" i="27"/>
  <c r="F1882" i="27" s="1"/>
  <c r="E1883" i="27"/>
  <c r="F1883" i="27" s="1"/>
  <c r="E1884" i="27"/>
  <c r="F1884" i="27" s="1"/>
  <c r="E1885" i="27"/>
  <c r="F1885" i="27" s="1"/>
  <c r="E1886" i="27"/>
  <c r="F1886" i="27" s="1"/>
  <c r="E1887" i="27"/>
  <c r="F1887" i="27" s="1"/>
  <c r="E1888" i="27"/>
  <c r="F1888" i="27" s="1"/>
  <c r="E1889" i="27"/>
  <c r="F1889" i="27" s="1"/>
  <c r="E1890" i="27"/>
  <c r="F1890" i="27" s="1"/>
  <c r="E1891" i="27"/>
  <c r="F1891" i="27" s="1"/>
  <c r="E1892" i="27"/>
  <c r="F1892" i="27" s="1"/>
  <c r="E1893" i="27"/>
  <c r="F1893" i="27" s="1"/>
  <c r="E1894" i="27"/>
  <c r="F1894" i="27" s="1"/>
  <c r="E1895" i="27"/>
  <c r="F1895" i="27" s="1"/>
  <c r="E1896" i="27"/>
  <c r="F1896" i="27" s="1"/>
  <c r="E1897" i="27"/>
  <c r="F1897" i="27" s="1"/>
  <c r="E1898" i="27"/>
  <c r="F1898" i="27" s="1"/>
  <c r="E1899" i="27"/>
  <c r="F1899" i="27" s="1"/>
  <c r="E1900" i="27"/>
  <c r="F1900" i="27" s="1"/>
  <c r="E1901" i="27"/>
  <c r="F1901" i="27" s="1"/>
  <c r="E1902" i="27"/>
  <c r="F1902" i="27" s="1"/>
  <c r="E1903" i="27"/>
  <c r="F1903" i="27" s="1"/>
  <c r="E1904" i="27"/>
  <c r="F1904" i="27" s="1"/>
  <c r="E1905" i="27"/>
  <c r="F1905" i="27" s="1"/>
  <c r="E1906" i="27"/>
  <c r="F1906" i="27" s="1"/>
  <c r="E1907" i="27"/>
  <c r="F1907" i="27" s="1"/>
  <c r="E1908" i="27"/>
  <c r="F1908" i="27" s="1"/>
  <c r="E1909" i="27"/>
  <c r="F1909" i="27" s="1"/>
  <c r="E1910" i="27"/>
  <c r="F1910" i="27" s="1"/>
  <c r="E1911" i="27"/>
  <c r="F1911" i="27" s="1"/>
  <c r="E1912" i="27"/>
  <c r="F1912" i="27" s="1"/>
  <c r="E1913" i="27"/>
  <c r="F1913" i="27" s="1"/>
  <c r="E1914" i="27"/>
  <c r="F1914" i="27" s="1"/>
  <c r="E1915" i="27"/>
  <c r="F1915" i="27" s="1"/>
  <c r="E1916" i="27"/>
  <c r="F1916" i="27" s="1"/>
  <c r="E1917" i="27"/>
  <c r="F1917" i="27" s="1"/>
  <c r="E1918" i="27"/>
  <c r="F1918" i="27" s="1"/>
  <c r="E1919" i="27"/>
  <c r="F1919" i="27" s="1"/>
  <c r="E1920" i="27"/>
  <c r="F1920" i="27" s="1"/>
  <c r="E1921" i="27"/>
  <c r="F1921" i="27" s="1"/>
  <c r="E1922" i="27"/>
  <c r="F1922" i="27" s="1"/>
  <c r="E1923" i="27"/>
  <c r="F1923" i="27" s="1"/>
  <c r="E1924" i="27"/>
  <c r="F1924" i="27" s="1"/>
  <c r="E1925" i="27"/>
  <c r="F1925" i="27" s="1"/>
  <c r="E1926" i="27"/>
  <c r="F1926" i="27" s="1"/>
  <c r="E1927" i="27"/>
  <c r="F1927" i="27" s="1"/>
  <c r="E1928" i="27"/>
  <c r="F1928" i="27" s="1"/>
  <c r="E1929" i="27"/>
  <c r="F1929" i="27" s="1"/>
  <c r="E1930" i="27"/>
  <c r="F1930" i="27" s="1"/>
  <c r="E1931" i="27"/>
  <c r="F1931" i="27" s="1"/>
  <c r="E1932" i="27"/>
  <c r="F1932" i="27" s="1"/>
  <c r="E1933" i="27"/>
  <c r="F1933" i="27" s="1"/>
  <c r="E1934" i="27"/>
  <c r="F1934" i="27" s="1"/>
  <c r="E1935" i="27"/>
  <c r="F1935" i="27" s="1"/>
  <c r="E1936" i="27"/>
  <c r="F1936" i="27" s="1"/>
  <c r="E1937" i="27"/>
  <c r="F1937" i="27" s="1"/>
  <c r="E1938" i="27"/>
  <c r="F1938" i="27" s="1"/>
  <c r="E1939" i="27"/>
  <c r="F1939" i="27" s="1"/>
  <c r="E1940" i="27"/>
  <c r="F1940" i="27" s="1"/>
  <c r="E1941" i="27"/>
  <c r="F1941" i="27" s="1"/>
  <c r="E1942" i="27"/>
  <c r="F1942" i="27" s="1"/>
  <c r="E1943" i="27"/>
  <c r="F1943" i="27" s="1"/>
  <c r="E1944" i="27"/>
  <c r="F1944" i="27" s="1"/>
  <c r="E1945" i="27"/>
  <c r="F1945" i="27" s="1"/>
  <c r="E1946" i="27"/>
  <c r="F1946" i="27" s="1"/>
  <c r="E1947" i="27"/>
  <c r="F1947" i="27" s="1"/>
  <c r="E1948" i="27"/>
  <c r="F1948" i="27" s="1"/>
  <c r="E1949" i="27"/>
  <c r="F1949" i="27" s="1"/>
  <c r="E1950" i="27"/>
  <c r="F1950" i="27" s="1"/>
  <c r="E1951" i="27"/>
  <c r="F1951" i="27" s="1"/>
  <c r="E1952" i="27"/>
  <c r="F1952" i="27" s="1"/>
  <c r="E1953" i="27"/>
  <c r="F1953" i="27" s="1"/>
  <c r="E1954" i="27"/>
  <c r="F1954" i="27" s="1"/>
  <c r="E1955" i="27"/>
  <c r="F1955" i="27" s="1"/>
  <c r="E1956" i="27"/>
  <c r="F1956" i="27" s="1"/>
  <c r="E1957" i="27"/>
  <c r="F1957" i="27" s="1"/>
  <c r="E1958" i="27"/>
  <c r="F1958" i="27" s="1"/>
  <c r="E1959" i="27"/>
  <c r="F1959" i="27" s="1"/>
  <c r="E1960" i="27"/>
  <c r="F1960" i="27" s="1"/>
  <c r="E1961" i="27"/>
  <c r="F1961" i="27" s="1"/>
  <c r="E1962" i="27"/>
  <c r="F1962" i="27" s="1"/>
  <c r="E1963" i="27"/>
  <c r="F1963" i="27" s="1"/>
  <c r="E1964" i="27"/>
  <c r="F1964" i="27" s="1"/>
  <c r="E1965" i="27"/>
  <c r="F1965" i="27" s="1"/>
  <c r="E1966" i="27"/>
  <c r="F1966" i="27" s="1"/>
  <c r="E1967" i="27"/>
  <c r="F1967" i="27" s="1"/>
  <c r="E1968" i="27"/>
  <c r="F1968" i="27" s="1"/>
  <c r="E1969" i="27"/>
  <c r="F1969" i="27" s="1"/>
  <c r="E1970" i="27"/>
  <c r="F1970" i="27" s="1"/>
  <c r="E1971" i="27"/>
  <c r="F1971" i="27" s="1"/>
  <c r="E1972" i="27"/>
  <c r="F1972" i="27" s="1"/>
  <c r="E1973" i="27"/>
  <c r="F1973" i="27" s="1"/>
  <c r="E1974" i="27"/>
  <c r="F1974" i="27" s="1"/>
  <c r="E1975" i="27"/>
  <c r="F1975" i="27" s="1"/>
  <c r="E1976" i="27"/>
  <c r="F1976" i="27" s="1"/>
  <c r="E1977" i="27"/>
  <c r="F1977" i="27" s="1"/>
  <c r="E1978" i="27"/>
  <c r="F1978" i="27" s="1"/>
  <c r="E1979" i="27"/>
  <c r="F1979" i="27" s="1"/>
  <c r="E1980" i="27"/>
  <c r="F1980" i="27" s="1"/>
  <c r="E1981" i="27"/>
  <c r="F1981" i="27" s="1"/>
  <c r="E1982" i="27"/>
  <c r="F1982" i="27" s="1"/>
  <c r="E1983" i="27"/>
  <c r="F1983" i="27" s="1"/>
  <c r="E1984" i="27"/>
  <c r="F1984" i="27" s="1"/>
  <c r="E1985" i="27"/>
  <c r="F1985" i="27" s="1"/>
  <c r="E1986" i="27"/>
  <c r="E1987" i="27"/>
  <c r="F1987" i="27" s="1"/>
  <c r="E1988" i="27"/>
  <c r="F1988" i="27" s="1"/>
  <c r="E1989" i="27"/>
  <c r="F1989" i="27" s="1"/>
  <c r="E1990" i="27"/>
  <c r="F1990" i="27" s="1"/>
  <c r="E1991" i="27"/>
  <c r="F1991" i="27" s="1"/>
  <c r="E1992" i="27"/>
  <c r="F1992" i="27" s="1"/>
  <c r="E1993" i="27"/>
  <c r="F1993" i="27" s="1"/>
  <c r="E1994" i="27"/>
  <c r="F1994" i="27" s="1"/>
  <c r="E1995" i="27"/>
  <c r="F1995" i="27" s="1"/>
  <c r="E1996" i="27"/>
  <c r="F1996" i="27" s="1"/>
  <c r="E1997" i="27"/>
  <c r="F1997" i="27" s="1"/>
  <c r="E1998" i="27"/>
  <c r="F1998" i="27" s="1"/>
  <c r="E1999" i="27"/>
  <c r="F1999" i="27" s="1"/>
  <c r="E2000" i="27"/>
  <c r="F2000" i="27" s="1"/>
  <c r="E2001" i="27"/>
  <c r="F2001" i="27" s="1"/>
  <c r="E2002" i="27"/>
  <c r="F2002" i="27" s="1"/>
  <c r="E2003" i="27"/>
  <c r="F2003" i="27" s="1"/>
  <c r="E2004" i="27"/>
  <c r="F2004" i="27" s="1"/>
  <c r="E2005" i="27"/>
  <c r="F2005" i="27" s="1"/>
  <c r="E2006" i="27"/>
  <c r="F2006" i="27" s="1"/>
  <c r="E2007" i="27"/>
  <c r="F2007" i="27" s="1"/>
  <c r="E2008" i="27"/>
  <c r="F2008" i="27" s="1"/>
  <c r="E2009" i="27"/>
  <c r="F2009" i="27" s="1"/>
  <c r="E2010" i="27"/>
  <c r="E2011" i="27"/>
  <c r="F2011" i="27" s="1"/>
  <c r="E2012" i="27"/>
  <c r="F2012" i="27" s="1"/>
  <c r="E2013" i="27"/>
  <c r="F2013" i="27" s="1"/>
  <c r="E2014" i="27"/>
  <c r="F2014" i="27" s="1"/>
  <c r="E2015" i="27"/>
  <c r="F2015" i="27" s="1"/>
  <c r="E2016" i="27"/>
  <c r="F2016" i="27" s="1"/>
  <c r="E2017" i="27"/>
  <c r="F2017" i="27" s="1"/>
  <c r="E2018" i="27"/>
  <c r="F2018" i="27" s="1"/>
  <c r="E2019" i="27"/>
  <c r="F2019" i="27" s="1"/>
  <c r="E2020" i="27"/>
  <c r="F2020" i="27" s="1"/>
  <c r="E2021" i="27"/>
  <c r="F2021" i="27" s="1"/>
  <c r="E2022" i="27"/>
  <c r="F2022" i="27" s="1"/>
  <c r="E2023" i="27"/>
  <c r="F2023" i="27" s="1"/>
  <c r="E2024" i="27"/>
  <c r="F2024" i="27" s="1"/>
  <c r="E2025" i="27"/>
  <c r="F2025" i="27" s="1"/>
  <c r="E2026" i="27"/>
  <c r="F2026" i="27" s="1"/>
  <c r="E2027" i="27"/>
  <c r="F2027" i="27" s="1"/>
  <c r="E2028" i="27"/>
  <c r="F2028" i="27" s="1"/>
  <c r="E2029" i="27"/>
  <c r="F2029" i="27" s="1"/>
  <c r="E2030" i="27"/>
  <c r="F2030" i="27" s="1"/>
  <c r="E2031" i="27"/>
  <c r="F2031" i="27" s="1"/>
  <c r="E2032" i="27"/>
  <c r="F2032" i="27" s="1"/>
  <c r="E2033" i="27"/>
  <c r="F2033" i="27" s="1"/>
  <c r="E2034" i="27"/>
  <c r="F2034" i="27" s="1"/>
  <c r="E2035" i="27"/>
  <c r="F2035" i="27" s="1"/>
  <c r="E2036" i="27"/>
  <c r="F2036" i="27" s="1"/>
  <c r="E2037" i="27"/>
  <c r="F2037" i="27" s="1"/>
  <c r="E2038" i="27"/>
  <c r="F2038" i="27" s="1"/>
  <c r="E2039" i="27"/>
  <c r="F2039" i="27" s="1"/>
  <c r="E2040" i="27"/>
  <c r="F2040" i="27" s="1"/>
  <c r="E2041" i="27"/>
  <c r="F2041" i="27" s="1"/>
  <c r="E2042" i="27"/>
  <c r="F2042" i="27" s="1"/>
  <c r="E2043" i="27"/>
  <c r="F2043" i="27" s="1"/>
  <c r="E2044" i="27"/>
  <c r="F2044" i="27" s="1"/>
  <c r="E2045" i="27"/>
  <c r="F2045" i="27" s="1"/>
  <c r="E2046" i="27"/>
  <c r="F2046" i="27" s="1"/>
  <c r="E2047" i="27"/>
  <c r="F2047" i="27" s="1"/>
  <c r="E2048" i="27"/>
  <c r="F2048" i="27" s="1"/>
  <c r="E2049" i="27"/>
  <c r="F2049" i="27" s="1"/>
  <c r="E2050" i="27"/>
  <c r="F2050" i="27" s="1"/>
  <c r="E2051" i="27"/>
  <c r="F2051" i="27" s="1"/>
  <c r="E2052" i="27"/>
  <c r="F2052" i="27" s="1"/>
  <c r="E2053" i="27"/>
  <c r="F2053" i="27" s="1"/>
  <c r="E2054" i="27"/>
  <c r="F2054" i="27" s="1"/>
  <c r="E2055" i="27"/>
  <c r="F2055" i="27" s="1"/>
  <c r="E2056" i="27"/>
  <c r="F2056" i="27" s="1"/>
  <c r="E2057" i="27"/>
  <c r="F2057" i="27" s="1"/>
  <c r="E2058" i="27"/>
  <c r="F2058" i="27" s="1"/>
  <c r="E2059" i="27"/>
  <c r="F2059" i="27" s="1"/>
  <c r="E2060" i="27"/>
  <c r="F2060" i="27" s="1"/>
  <c r="E2061" i="27"/>
  <c r="F2061" i="27" s="1"/>
  <c r="E2062" i="27"/>
  <c r="F2062" i="27" s="1"/>
  <c r="E2063" i="27"/>
  <c r="F2063" i="27" s="1"/>
  <c r="E2064" i="27"/>
  <c r="F2064" i="27" s="1"/>
  <c r="E2065" i="27"/>
  <c r="F2065" i="27" s="1"/>
  <c r="E2066" i="27"/>
  <c r="F2066" i="27" s="1"/>
  <c r="E2067" i="27"/>
  <c r="F2067" i="27" s="1"/>
  <c r="E2068" i="27"/>
  <c r="F2068" i="27" s="1"/>
  <c r="E2069" i="27"/>
  <c r="F2069" i="27" s="1"/>
  <c r="E2070" i="27"/>
  <c r="F2070" i="27" s="1"/>
  <c r="E2071" i="27"/>
  <c r="F2071" i="27" s="1"/>
  <c r="E2072" i="27"/>
  <c r="F2072" i="27" s="1"/>
  <c r="E2073" i="27"/>
  <c r="F2073" i="27" s="1"/>
  <c r="E2074" i="27"/>
  <c r="F2074" i="27" s="1"/>
  <c r="E2075" i="27"/>
  <c r="F2075" i="27" s="1"/>
  <c r="E2076" i="27"/>
  <c r="F2076" i="27" s="1"/>
  <c r="E2077" i="27"/>
  <c r="F2077" i="27" s="1"/>
  <c r="E2078" i="27"/>
  <c r="F2078" i="27" s="1"/>
  <c r="E2079" i="27"/>
  <c r="F2079" i="27" s="1"/>
  <c r="E2080" i="27"/>
  <c r="F2080" i="27" s="1"/>
  <c r="E2081" i="27"/>
  <c r="F2081" i="27" s="1"/>
  <c r="E2082" i="27"/>
  <c r="F2082" i="27" s="1"/>
  <c r="E2083" i="27"/>
  <c r="F2083" i="27" s="1"/>
  <c r="E2084" i="27"/>
  <c r="F2084" i="27" s="1"/>
  <c r="E2085" i="27"/>
  <c r="F2085" i="27" s="1"/>
  <c r="E2086" i="27"/>
  <c r="F2086" i="27" s="1"/>
  <c r="E2087" i="27"/>
  <c r="F2087" i="27" s="1"/>
  <c r="E2088" i="27"/>
  <c r="F2088" i="27" s="1"/>
  <c r="E2089" i="27"/>
  <c r="F2089" i="27" s="1"/>
  <c r="E2090" i="27"/>
  <c r="F2090" i="27" s="1"/>
  <c r="E2091" i="27"/>
  <c r="F2091" i="27" s="1"/>
  <c r="E2092" i="27"/>
  <c r="F2092" i="27" s="1"/>
  <c r="E2093" i="27"/>
  <c r="F2093" i="27" s="1"/>
  <c r="E2094" i="27"/>
  <c r="F2094" i="27" s="1"/>
  <c r="E2095" i="27"/>
  <c r="F2095" i="27" s="1"/>
  <c r="E2096" i="27"/>
  <c r="F2096" i="27" s="1"/>
  <c r="E2097" i="27"/>
  <c r="F2097" i="27" s="1"/>
  <c r="E2098" i="27"/>
  <c r="F2098" i="27" s="1"/>
  <c r="E2099" i="27"/>
  <c r="F2099" i="27" s="1"/>
  <c r="E2100" i="27"/>
  <c r="F2100" i="27" s="1"/>
  <c r="E2101" i="27"/>
  <c r="F2101" i="27" s="1"/>
  <c r="E2102" i="27"/>
  <c r="F2102" i="27" s="1"/>
  <c r="E2103" i="27"/>
  <c r="F2103" i="27" s="1"/>
  <c r="E2104" i="27"/>
  <c r="F2104" i="27" s="1"/>
  <c r="E2105" i="27"/>
  <c r="F2105" i="27" s="1"/>
  <c r="E2106" i="27"/>
  <c r="F2106" i="27" s="1"/>
  <c r="E2107" i="27"/>
  <c r="F2107" i="27" s="1"/>
  <c r="E2108" i="27"/>
  <c r="F2108" i="27" s="1"/>
  <c r="E2109" i="27"/>
  <c r="F2109" i="27" s="1"/>
  <c r="E2110" i="27"/>
  <c r="F2110" i="27" s="1"/>
  <c r="E2111" i="27"/>
  <c r="F2111" i="27" s="1"/>
  <c r="E2112" i="27"/>
  <c r="F2112" i="27" s="1"/>
  <c r="E2113" i="27"/>
  <c r="F2113" i="27" s="1"/>
  <c r="E2114" i="27"/>
  <c r="F2114" i="27" s="1"/>
  <c r="E2115" i="27"/>
  <c r="F2115" i="27" s="1"/>
  <c r="E2116" i="27"/>
  <c r="F2116" i="27" s="1"/>
  <c r="E2117" i="27"/>
  <c r="F2117" i="27" s="1"/>
  <c r="E2118" i="27"/>
  <c r="F2118" i="27" s="1"/>
  <c r="E2119" i="27"/>
  <c r="F2119" i="27" s="1"/>
  <c r="E2120" i="27"/>
  <c r="F2120" i="27" s="1"/>
  <c r="E2121" i="27"/>
  <c r="F2121" i="27" s="1"/>
  <c r="E2122" i="27"/>
  <c r="F2122" i="27" s="1"/>
  <c r="E2123" i="27"/>
  <c r="F2123" i="27" s="1"/>
  <c r="E2124" i="27"/>
  <c r="E2125" i="27"/>
  <c r="E2126" i="27"/>
  <c r="F2126" i="27" s="1"/>
  <c r="E2127" i="27"/>
  <c r="F2127" i="27" s="1"/>
  <c r="E2128" i="27"/>
  <c r="F2128" i="27" s="1"/>
  <c r="E2129" i="27"/>
  <c r="F2129" i="27" s="1"/>
  <c r="E2130" i="27"/>
  <c r="F2130" i="27" s="1"/>
  <c r="E2131" i="27"/>
  <c r="F2131" i="27" s="1"/>
  <c r="E2132" i="27"/>
  <c r="F2132" i="27" s="1"/>
  <c r="E2133" i="27"/>
  <c r="F2133" i="27" s="1"/>
  <c r="E2134" i="27"/>
  <c r="F2134" i="27" s="1"/>
  <c r="E2135" i="27"/>
  <c r="F2135" i="27" s="1"/>
  <c r="E2136" i="27"/>
  <c r="F2136" i="27" s="1"/>
  <c r="E2137" i="27"/>
  <c r="F2137" i="27" s="1"/>
  <c r="E2138" i="27"/>
  <c r="F2138" i="27" s="1"/>
  <c r="E2139" i="27"/>
  <c r="F2139" i="27" s="1"/>
  <c r="E2140" i="27"/>
  <c r="F2140" i="27" s="1"/>
  <c r="E2141" i="27"/>
  <c r="F2141" i="27" s="1"/>
  <c r="E2142" i="27"/>
  <c r="F2142" i="27" s="1"/>
  <c r="E2143" i="27"/>
  <c r="F2143" i="27" s="1"/>
  <c r="E2144" i="27"/>
  <c r="F2144" i="27" s="1"/>
  <c r="E2145" i="27"/>
  <c r="F2145" i="27" s="1"/>
  <c r="E2146" i="27"/>
  <c r="F2146" i="27" s="1"/>
  <c r="E2147" i="27"/>
  <c r="F2147" i="27" s="1"/>
  <c r="E2148" i="27"/>
  <c r="F2148" i="27" s="1"/>
  <c r="E2149" i="27"/>
  <c r="F2149" i="27" s="1"/>
  <c r="E2150" i="27"/>
  <c r="F2150" i="27" s="1"/>
  <c r="E2151" i="27"/>
  <c r="F2151" i="27" s="1"/>
  <c r="E2152" i="27"/>
  <c r="F2152" i="27" s="1"/>
  <c r="E2153" i="27"/>
  <c r="F2153" i="27" s="1"/>
  <c r="E2154" i="27"/>
  <c r="F2154" i="27" s="1"/>
  <c r="E2155" i="27"/>
  <c r="F2155" i="27" s="1"/>
  <c r="E2156" i="27"/>
  <c r="F2156" i="27" s="1"/>
  <c r="E2157" i="27"/>
  <c r="F2157" i="27" s="1"/>
  <c r="E2158" i="27"/>
  <c r="F2158" i="27" s="1"/>
  <c r="E2159" i="27"/>
  <c r="F2159" i="27" s="1"/>
  <c r="E2160" i="27"/>
  <c r="F2160" i="27" s="1"/>
  <c r="E2161" i="27"/>
  <c r="F2161" i="27" s="1"/>
  <c r="E2162" i="27"/>
  <c r="F2162" i="27" s="1"/>
  <c r="E2163" i="27"/>
  <c r="F2163" i="27" s="1"/>
  <c r="E2164" i="27"/>
  <c r="F2164" i="27" s="1"/>
  <c r="E2165" i="27"/>
  <c r="F2165" i="27" s="1"/>
  <c r="E2166" i="27"/>
  <c r="F2166" i="27" s="1"/>
  <c r="E2167" i="27"/>
  <c r="F2167" i="27" s="1"/>
  <c r="E2168" i="27"/>
  <c r="F2168" i="27" s="1"/>
  <c r="E2169" i="27"/>
  <c r="F2169" i="27" s="1"/>
  <c r="E2170" i="27"/>
  <c r="F2170" i="27" s="1"/>
  <c r="E2171" i="27"/>
  <c r="F2171" i="27" s="1"/>
  <c r="E2172" i="27"/>
  <c r="F2172" i="27" s="1"/>
  <c r="E2173" i="27"/>
  <c r="F2173" i="27" s="1"/>
  <c r="E2174" i="27"/>
  <c r="F2174" i="27" s="1"/>
  <c r="E2175" i="27"/>
  <c r="E2176" i="27"/>
  <c r="F2176" i="27" s="1"/>
  <c r="E2177" i="27"/>
  <c r="F2177" i="27" s="1"/>
  <c r="E2178" i="27"/>
  <c r="F2178" i="27" s="1"/>
  <c r="E2179" i="27"/>
  <c r="F2179" i="27" s="1"/>
  <c r="E2180" i="27"/>
  <c r="F2180" i="27" s="1"/>
  <c r="E2181" i="27"/>
  <c r="F2181" i="27" s="1"/>
  <c r="E2182" i="27"/>
  <c r="F2182" i="27" s="1"/>
  <c r="E2183" i="27"/>
  <c r="F2183" i="27" s="1"/>
  <c r="E2184" i="27"/>
  <c r="F2184" i="27" s="1"/>
  <c r="E2185" i="27"/>
  <c r="F2185" i="27" s="1"/>
  <c r="E2186" i="27"/>
  <c r="F2186" i="27" s="1"/>
  <c r="E2187" i="27"/>
  <c r="F2187" i="27" s="1"/>
  <c r="E2188" i="27"/>
  <c r="F2188" i="27" s="1"/>
  <c r="E2189" i="27"/>
  <c r="F2189" i="27" s="1"/>
  <c r="E2190" i="27"/>
  <c r="F2190" i="27" s="1"/>
  <c r="E2191" i="27"/>
  <c r="F2191" i="27" s="1"/>
  <c r="E2192" i="27"/>
  <c r="F2192" i="27" s="1"/>
  <c r="E2193" i="27"/>
  <c r="F2193" i="27" s="1"/>
  <c r="E2194" i="27"/>
  <c r="F2194" i="27" s="1"/>
  <c r="E2195" i="27"/>
  <c r="F2195" i="27" s="1"/>
  <c r="E2196" i="27"/>
  <c r="F2196" i="27" s="1"/>
  <c r="E2197" i="27"/>
  <c r="F2197" i="27" s="1"/>
  <c r="E2198" i="27"/>
  <c r="F2198" i="27" s="1"/>
  <c r="E2199" i="27"/>
  <c r="F2199" i="27" s="1"/>
  <c r="E2200" i="27"/>
  <c r="F2200" i="27" s="1"/>
  <c r="E2201" i="27"/>
  <c r="F2201" i="27" s="1"/>
  <c r="E2202" i="27"/>
  <c r="F2202" i="27" s="1"/>
  <c r="E2203" i="27"/>
  <c r="F2203" i="27" s="1"/>
  <c r="E2204" i="27"/>
  <c r="F2204" i="27" s="1"/>
  <c r="E2205" i="27"/>
  <c r="F2205" i="27" s="1"/>
  <c r="E2206" i="27"/>
  <c r="F2206" i="27" s="1"/>
  <c r="E2207" i="27"/>
  <c r="F2207" i="27" s="1"/>
  <c r="E2208" i="27"/>
  <c r="F2208" i="27" s="1"/>
  <c r="E2209" i="27"/>
  <c r="E2210" i="27"/>
  <c r="F2210" i="27" s="1"/>
  <c r="E2211" i="27"/>
  <c r="F2211" i="27" s="1"/>
  <c r="E2212" i="27"/>
  <c r="F2212" i="27" s="1"/>
  <c r="E2213" i="27"/>
  <c r="F2213" i="27" s="1"/>
  <c r="E2214" i="27"/>
  <c r="F2214" i="27" s="1"/>
  <c r="E2215" i="27"/>
  <c r="F2215" i="27" s="1"/>
  <c r="E2216" i="27"/>
  <c r="F2216" i="27" s="1"/>
  <c r="E2217" i="27"/>
  <c r="F2217" i="27" s="1"/>
  <c r="E2218" i="27"/>
  <c r="F2218" i="27" s="1"/>
  <c r="E2219" i="27"/>
  <c r="F2219" i="27" s="1"/>
  <c r="E2220" i="27"/>
  <c r="F2220" i="27" s="1"/>
  <c r="E2221" i="27"/>
  <c r="F2221" i="27" s="1"/>
  <c r="E2222" i="27"/>
  <c r="F2222" i="27" s="1"/>
  <c r="E2223" i="27"/>
  <c r="F2223" i="27" s="1"/>
  <c r="E2224" i="27"/>
  <c r="F2224" i="27" s="1"/>
  <c r="E2225" i="27"/>
  <c r="F2225" i="27" s="1"/>
  <c r="E2226" i="27"/>
  <c r="F2226" i="27" s="1"/>
  <c r="E2227" i="27"/>
  <c r="F2227" i="27" s="1"/>
  <c r="E2228" i="27"/>
  <c r="F2228" i="27" s="1"/>
  <c r="E2229" i="27"/>
  <c r="F2229" i="27" s="1"/>
  <c r="E2230" i="27"/>
  <c r="F2230" i="27" s="1"/>
  <c r="E2231" i="27"/>
  <c r="F2231" i="27" s="1"/>
  <c r="E2232" i="27"/>
  <c r="F2232" i="27" s="1"/>
  <c r="E2233" i="27"/>
  <c r="F2233" i="27" s="1"/>
  <c r="E2234" i="27"/>
  <c r="F2234" i="27" s="1"/>
  <c r="E2235" i="27"/>
  <c r="F2235" i="27" s="1"/>
  <c r="E2236" i="27"/>
  <c r="F2236" i="27" s="1"/>
  <c r="E2237" i="27"/>
  <c r="F2237" i="27" s="1"/>
  <c r="E2238" i="27"/>
  <c r="F2238" i="27" s="1"/>
  <c r="E2239" i="27"/>
  <c r="F2239" i="27" s="1"/>
  <c r="E2240" i="27"/>
  <c r="F2240" i="27" s="1"/>
  <c r="E2241" i="27"/>
  <c r="F2241" i="27" s="1"/>
  <c r="E2242" i="27"/>
  <c r="F2242" i="27" s="1"/>
  <c r="E2243" i="27"/>
  <c r="F2243" i="27" s="1"/>
  <c r="E2244" i="27"/>
  <c r="F2244" i="27" s="1"/>
  <c r="E2245" i="27"/>
  <c r="F2245" i="27" s="1"/>
  <c r="E2246" i="27"/>
  <c r="F2246" i="27" s="1"/>
  <c r="E2247" i="27"/>
  <c r="F2247" i="27" s="1"/>
  <c r="E2248" i="27"/>
  <c r="F2248" i="27" s="1"/>
  <c r="E2249" i="27"/>
  <c r="F2249" i="27" s="1"/>
  <c r="E2250" i="27"/>
  <c r="F2250" i="27" s="1"/>
  <c r="E2251" i="27"/>
  <c r="F2251" i="27" s="1"/>
  <c r="E2252" i="27"/>
  <c r="F2252" i="27" s="1"/>
  <c r="E2253" i="27"/>
  <c r="F2253" i="27" s="1"/>
  <c r="E2254" i="27"/>
  <c r="F2254" i="27" s="1"/>
  <c r="E2255" i="27"/>
  <c r="F2255" i="27" s="1"/>
  <c r="E2256" i="27"/>
  <c r="F2256" i="27" s="1"/>
  <c r="E2257" i="27"/>
  <c r="F2257" i="27" s="1"/>
  <c r="E2258" i="27"/>
  <c r="F2258" i="27" s="1"/>
  <c r="E2259" i="27"/>
  <c r="F2259" i="27" s="1"/>
  <c r="E2260" i="27"/>
  <c r="F2260" i="27" s="1"/>
  <c r="E2261" i="27"/>
  <c r="F2261" i="27" s="1"/>
  <c r="E2262" i="27"/>
  <c r="F2262" i="27" s="1"/>
  <c r="E2263" i="27"/>
  <c r="F2263" i="27" s="1"/>
  <c r="E2264" i="27"/>
  <c r="F2264" i="27" s="1"/>
  <c r="E2265" i="27"/>
  <c r="F2265" i="27" s="1"/>
  <c r="E2266" i="27"/>
  <c r="F2266" i="27" s="1"/>
  <c r="E2267" i="27"/>
  <c r="F2267" i="27" s="1"/>
  <c r="E2268" i="27"/>
  <c r="F2268" i="27" s="1"/>
  <c r="E2269" i="27"/>
  <c r="F2269" i="27" s="1"/>
  <c r="E2270" i="27"/>
  <c r="F2270" i="27" s="1"/>
  <c r="E2271" i="27"/>
  <c r="F2271" i="27" s="1"/>
  <c r="E2272" i="27"/>
  <c r="F2272" i="27" s="1"/>
  <c r="E2273" i="27"/>
  <c r="F2273" i="27" s="1"/>
  <c r="E2274" i="27"/>
  <c r="F2274" i="27" s="1"/>
  <c r="E2275" i="27"/>
  <c r="F2275" i="27" s="1"/>
  <c r="E2276" i="27"/>
  <c r="F2276" i="27" s="1"/>
  <c r="E2277" i="27"/>
  <c r="F2277" i="27" s="1"/>
  <c r="E2278" i="27"/>
  <c r="F2278" i="27" s="1"/>
  <c r="E2279" i="27"/>
  <c r="F2279" i="27" s="1"/>
  <c r="E2280" i="27"/>
  <c r="F2280" i="27" s="1"/>
  <c r="E2281" i="27"/>
  <c r="F2281" i="27" s="1"/>
  <c r="E2282" i="27"/>
  <c r="F2282" i="27" s="1"/>
  <c r="E2283" i="27"/>
  <c r="F2283" i="27" s="1"/>
  <c r="E2284" i="27"/>
  <c r="F2284" i="27" s="1"/>
  <c r="E2285" i="27"/>
  <c r="E2286" i="27"/>
  <c r="F2286" i="27" s="1"/>
  <c r="E2287" i="27"/>
  <c r="F2287" i="27" s="1"/>
  <c r="E2288" i="27"/>
  <c r="F2288" i="27" s="1"/>
  <c r="E2289" i="27"/>
  <c r="F2289" i="27" s="1"/>
  <c r="E2290" i="27"/>
  <c r="F2290" i="27" s="1"/>
  <c r="E2291" i="27"/>
  <c r="F2291" i="27" s="1"/>
  <c r="E2292" i="27"/>
  <c r="F2292" i="27" s="1"/>
  <c r="E2293" i="27"/>
  <c r="F2293" i="27" s="1"/>
  <c r="E2294" i="27"/>
  <c r="F2294" i="27" s="1"/>
  <c r="E2295" i="27"/>
  <c r="F2295" i="27" s="1"/>
  <c r="E2296" i="27"/>
  <c r="F2296" i="27" s="1"/>
  <c r="E2297" i="27"/>
  <c r="F2297" i="27" s="1"/>
  <c r="E2298" i="27"/>
  <c r="F2298" i="27" s="1"/>
  <c r="E2299" i="27"/>
  <c r="F2299" i="27" s="1"/>
  <c r="E2300" i="27"/>
  <c r="F2300" i="27" s="1"/>
  <c r="E2301" i="27"/>
  <c r="F2301" i="27" s="1"/>
  <c r="E2302" i="27"/>
  <c r="F2302" i="27" s="1"/>
  <c r="E2303" i="27"/>
  <c r="F2303" i="27" s="1"/>
  <c r="E2304" i="27"/>
  <c r="F2304" i="27" s="1"/>
  <c r="E2305" i="27"/>
  <c r="F2305" i="27" s="1"/>
  <c r="E2306" i="27"/>
  <c r="F2306" i="27" s="1"/>
  <c r="E2307" i="27"/>
  <c r="F2307" i="27" s="1"/>
  <c r="E2308" i="27"/>
  <c r="F2308" i="27" s="1"/>
  <c r="E2309" i="27"/>
  <c r="F2309" i="27" s="1"/>
  <c r="E2310" i="27"/>
  <c r="F2310" i="27" s="1"/>
  <c r="E2311" i="27"/>
  <c r="F2311" i="27" s="1"/>
  <c r="E2312" i="27"/>
  <c r="F2312" i="27" s="1"/>
  <c r="E2313" i="27"/>
  <c r="F2313" i="27" s="1"/>
  <c r="E2314" i="27"/>
  <c r="F2314" i="27" s="1"/>
  <c r="E2315" i="27"/>
  <c r="F2315" i="27" s="1"/>
  <c r="E2316" i="27"/>
  <c r="F2316" i="27" s="1"/>
  <c r="E2317" i="27"/>
  <c r="F2317" i="27" s="1"/>
  <c r="E2318" i="27"/>
  <c r="F2318" i="27" s="1"/>
  <c r="E2319" i="27"/>
  <c r="F2319" i="27" s="1"/>
  <c r="E2320" i="27"/>
  <c r="F2320" i="27" s="1"/>
  <c r="E2321" i="27"/>
  <c r="F2321" i="27" s="1"/>
  <c r="E2322" i="27"/>
  <c r="F2322" i="27" s="1"/>
  <c r="E2323" i="27"/>
  <c r="F2323" i="27" s="1"/>
  <c r="E2324" i="27"/>
  <c r="F2324" i="27" s="1"/>
  <c r="E2325" i="27"/>
  <c r="F2325" i="27" s="1"/>
  <c r="E2326" i="27"/>
  <c r="F2326" i="27" s="1"/>
  <c r="E2327" i="27"/>
  <c r="F2327" i="27" s="1"/>
  <c r="E2328" i="27"/>
  <c r="F2328" i="27" s="1"/>
  <c r="E2329" i="27"/>
  <c r="F2329" i="27" s="1"/>
  <c r="E2330" i="27"/>
  <c r="F2330" i="27" s="1"/>
  <c r="E2331" i="27"/>
  <c r="F2331" i="27" s="1"/>
  <c r="E2332" i="27"/>
  <c r="F2332" i="27" s="1"/>
  <c r="E2333" i="27"/>
  <c r="F2333" i="27" s="1"/>
  <c r="E2334" i="27"/>
  <c r="F2334" i="27" s="1"/>
  <c r="E2335" i="27"/>
  <c r="F2335" i="27" s="1"/>
  <c r="E2336" i="27"/>
  <c r="F2336" i="27" s="1"/>
  <c r="E2337" i="27"/>
  <c r="F2337" i="27" s="1"/>
  <c r="E2338" i="27"/>
  <c r="F2338" i="27" s="1"/>
  <c r="E2339" i="27"/>
  <c r="F2339" i="27" s="1"/>
  <c r="E2340" i="27"/>
  <c r="F2340" i="27" s="1"/>
  <c r="E2341" i="27"/>
  <c r="F2341" i="27" s="1"/>
  <c r="E2342" i="27"/>
  <c r="F2342" i="27" s="1"/>
  <c r="E2343" i="27"/>
  <c r="F2343" i="27" s="1"/>
  <c r="E2344" i="27"/>
  <c r="F2344" i="27" s="1"/>
  <c r="E2345" i="27"/>
  <c r="F2345" i="27" s="1"/>
  <c r="E2346" i="27"/>
  <c r="F2346" i="27" s="1"/>
  <c r="E2347" i="27"/>
  <c r="F2347" i="27" s="1"/>
  <c r="E2348" i="27"/>
  <c r="F2348" i="27" s="1"/>
  <c r="E2349" i="27"/>
  <c r="F2349" i="27" s="1"/>
  <c r="E2350" i="27"/>
  <c r="F2350" i="27" s="1"/>
  <c r="E2351" i="27"/>
  <c r="F2351" i="27" s="1"/>
  <c r="E2352" i="27"/>
  <c r="F2352" i="27" s="1"/>
  <c r="E2353" i="27"/>
  <c r="F2353" i="27" s="1"/>
  <c r="E2354" i="27"/>
  <c r="F2354" i="27" s="1"/>
  <c r="E2355" i="27"/>
  <c r="F2355" i="27" s="1"/>
  <c r="E2356" i="27"/>
  <c r="F2356" i="27" s="1"/>
  <c r="E2357" i="27"/>
  <c r="F2357" i="27" s="1"/>
  <c r="E2358" i="27"/>
  <c r="F2358" i="27" s="1"/>
  <c r="E2359" i="27"/>
  <c r="F2359" i="27" s="1"/>
  <c r="E2360" i="27"/>
  <c r="F2360" i="27" s="1"/>
  <c r="E2361" i="27"/>
  <c r="F2361" i="27" s="1"/>
  <c r="E2362" i="27"/>
  <c r="F2362" i="27" s="1"/>
  <c r="E2363" i="27"/>
  <c r="F2363" i="27" s="1"/>
  <c r="E2364" i="27"/>
  <c r="F2364" i="27" s="1"/>
  <c r="E2365" i="27"/>
  <c r="F2365" i="27" s="1"/>
  <c r="E2366" i="27"/>
  <c r="F2366" i="27" s="1"/>
  <c r="E2367" i="27"/>
  <c r="F2367" i="27" s="1"/>
  <c r="E2368" i="27"/>
  <c r="F2368" i="27" s="1"/>
  <c r="E2369" i="27"/>
  <c r="F2369" i="27" s="1"/>
  <c r="E2370" i="27"/>
  <c r="F2370" i="27" s="1"/>
  <c r="E2371" i="27"/>
  <c r="F2371" i="27" s="1"/>
  <c r="E2372" i="27"/>
  <c r="F2372" i="27" s="1"/>
  <c r="E2373" i="27"/>
  <c r="F2373" i="27" s="1"/>
  <c r="E2374" i="27"/>
  <c r="F2374" i="27" s="1"/>
  <c r="E2375" i="27"/>
  <c r="F2375" i="27" s="1"/>
  <c r="E2376" i="27"/>
  <c r="F2376" i="27" s="1"/>
  <c r="E2377" i="27"/>
  <c r="F2377" i="27" s="1"/>
  <c r="E2378" i="27"/>
  <c r="F2378" i="27" s="1"/>
  <c r="E2379" i="27"/>
  <c r="F2379" i="27" s="1"/>
  <c r="E2380" i="27"/>
  <c r="F2380" i="27" s="1"/>
  <c r="E2381" i="27"/>
  <c r="F2381" i="27" s="1"/>
  <c r="E2382" i="27"/>
  <c r="F2382" i="27" s="1"/>
  <c r="E2383" i="27"/>
  <c r="F2383" i="27" s="1"/>
  <c r="E2384" i="27"/>
  <c r="F2384" i="27" s="1"/>
  <c r="E2385" i="27"/>
  <c r="F2385" i="27" s="1"/>
  <c r="E2386" i="27"/>
  <c r="E2387" i="27"/>
  <c r="F2387" i="27" s="1"/>
  <c r="E2388" i="27"/>
  <c r="F2388" i="27" s="1"/>
  <c r="E2389" i="27"/>
  <c r="F2389" i="27" s="1"/>
  <c r="E2390" i="27"/>
  <c r="F2390" i="27" s="1"/>
  <c r="E2391" i="27"/>
  <c r="F2391" i="27" s="1"/>
  <c r="E2392" i="27"/>
  <c r="F2392" i="27" s="1"/>
  <c r="E2393" i="27"/>
  <c r="F2393" i="27" s="1"/>
  <c r="E2394" i="27"/>
  <c r="E2395" i="27"/>
  <c r="F2395" i="27" s="1"/>
  <c r="E2396" i="27"/>
  <c r="F2396" i="27" s="1"/>
  <c r="E2397" i="27"/>
  <c r="F2397" i="27" s="1"/>
  <c r="E2398" i="27"/>
  <c r="F2398" i="27" s="1"/>
  <c r="E2399" i="27"/>
  <c r="F2399" i="27" s="1"/>
  <c r="E2400" i="27"/>
  <c r="F2400" i="27" s="1"/>
  <c r="E2401" i="27"/>
  <c r="F2401" i="27" s="1"/>
  <c r="E2402" i="27"/>
  <c r="F2402" i="27" s="1"/>
  <c r="E2403" i="27"/>
  <c r="F2403" i="27" s="1"/>
  <c r="E2404" i="27"/>
  <c r="F2404" i="27" s="1"/>
  <c r="E2405" i="27"/>
  <c r="F2405" i="27" s="1"/>
  <c r="E2406" i="27"/>
  <c r="F2406" i="27" s="1"/>
  <c r="E2407" i="27"/>
  <c r="F2407" i="27" s="1"/>
  <c r="E2408" i="27"/>
  <c r="F2408" i="27" s="1"/>
  <c r="E2409" i="27"/>
  <c r="F2409" i="27" s="1"/>
  <c r="E2410" i="27"/>
  <c r="F2410" i="27" s="1"/>
  <c r="E2411" i="27"/>
  <c r="F2411" i="27" s="1"/>
  <c r="E2412" i="27"/>
  <c r="F2412" i="27" s="1"/>
  <c r="E2413" i="27"/>
  <c r="F2413" i="27" s="1"/>
  <c r="E2414" i="27"/>
  <c r="F2414" i="27" s="1"/>
  <c r="E2415" i="27"/>
  <c r="F2415" i="27" s="1"/>
  <c r="E2416" i="27"/>
  <c r="F2416" i="27" s="1"/>
  <c r="E2417" i="27"/>
  <c r="F2417" i="27" s="1"/>
  <c r="E2418" i="27"/>
  <c r="F2418" i="27" s="1"/>
  <c r="E2419" i="27"/>
  <c r="F2419" i="27" s="1"/>
  <c r="E2420" i="27"/>
  <c r="F2420" i="27" s="1"/>
  <c r="E2421" i="27"/>
  <c r="F2421" i="27" s="1"/>
  <c r="E2422" i="27"/>
  <c r="F2422" i="27" s="1"/>
  <c r="E2423" i="27"/>
  <c r="F2423" i="27" s="1"/>
  <c r="E2424" i="27"/>
  <c r="F2424" i="27" s="1"/>
  <c r="E2425" i="27"/>
  <c r="F2425" i="27" s="1"/>
  <c r="E2426" i="27"/>
  <c r="E2427" i="27"/>
  <c r="E2428" i="27"/>
  <c r="F2428" i="27" s="1"/>
  <c r="E2429" i="27"/>
  <c r="E2430" i="27"/>
  <c r="F2430" i="27" s="1"/>
  <c r="E2431" i="27"/>
  <c r="F2431" i="27" s="1"/>
  <c r="E2432" i="27"/>
  <c r="F2432" i="27" s="1"/>
  <c r="E2433" i="27"/>
  <c r="F2433" i="27" s="1"/>
  <c r="E2434" i="27"/>
  <c r="E2435" i="27"/>
  <c r="F2435" i="27" s="1"/>
  <c r="E2436" i="27"/>
  <c r="F2436" i="27" s="1"/>
  <c r="E2437" i="27"/>
  <c r="F2437" i="27" s="1"/>
  <c r="E2438" i="27"/>
  <c r="F2438" i="27" s="1"/>
  <c r="E2439" i="27"/>
  <c r="F2439" i="27" s="1"/>
  <c r="E2440" i="27"/>
  <c r="F2440" i="27" s="1"/>
  <c r="E2441" i="27"/>
  <c r="F2441" i="27" s="1"/>
  <c r="E2442" i="27"/>
  <c r="F2442" i="27" s="1"/>
  <c r="E2443" i="27"/>
  <c r="F2443" i="27" s="1"/>
  <c r="E2444" i="27"/>
  <c r="F2444" i="27" s="1"/>
  <c r="E2445" i="27"/>
  <c r="F2445" i="27" s="1"/>
  <c r="E2446" i="27"/>
  <c r="F2446" i="27" s="1"/>
  <c r="E2447" i="27"/>
  <c r="F2447" i="27" s="1"/>
  <c r="E2448" i="27"/>
  <c r="F2448" i="27" s="1"/>
  <c r="E2449" i="27"/>
  <c r="F2449" i="27" s="1"/>
  <c r="E2450" i="27"/>
  <c r="F2450" i="27" s="1"/>
  <c r="E2451" i="27"/>
  <c r="F2451" i="27" s="1"/>
  <c r="E2452" i="27"/>
  <c r="F2452" i="27" s="1"/>
  <c r="E2453" i="27"/>
  <c r="F2453" i="27" s="1"/>
  <c r="E2454" i="27"/>
  <c r="F2454" i="27" s="1"/>
  <c r="E2455" i="27"/>
  <c r="F2455" i="27" s="1"/>
  <c r="E2456" i="27"/>
  <c r="F2456" i="27" s="1"/>
  <c r="E2457" i="27"/>
  <c r="F2457" i="27" s="1"/>
  <c r="E2458" i="27"/>
  <c r="F2458" i="27" s="1"/>
  <c r="E2459" i="27"/>
  <c r="F2459" i="27" s="1"/>
  <c r="E2460" i="27"/>
  <c r="F2460" i="27" s="1"/>
  <c r="E2461" i="27"/>
  <c r="F2461" i="27" s="1"/>
  <c r="E2462" i="27"/>
  <c r="F2462" i="27" s="1"/>
  <c r="E2463" i="27"/>
  <c r="F2463" i="27" s="1"/>
  <c r="E2464" i="27"/>
  <c r="F2464" i="27" s="1"/>
  <c r="E2465" i="27"/>
  <c r="F2465" i="27" s="1"/>
  <c r="E2466" i="27"/>
  <c r="F2466" i="27" s="1"/>
  <c r="E2467" i="27"/>
  <c r="F2467" i="27" s="1"/>
  <c r="E2468" i="27"/>
  <c r="F2468" i="27" s="1"/>
  <c r="E2469" i="27"/>
  <c r="F2469" i="27" s="1"/>
  <c r="E2470" i="27"/>
  <c r="F2470" i="27" s="1"/>
  <c r="E2471" i="27"/>
  <c r="F2471" i="27" s="1"/>
  <c r="E2472" i="27"/>
  <c r="F2472" i="27" s="1"/>
  <c r="E2473" i="27"/>
  <c r="F2473" i="27" s="1"/>
  <c r="E2474" i="27"/>
  <c r="F2474" i="27" s="1"/>
  <c r="E2475" i="27"/>
  <c r="F2475" i="27" s="1"/>
  <c r="E2476" i="27"/>
  <c r="F2476" i="27" s="1"/>
  <c r="E2477" i="27"/>
  <c r="F2477" i="27" s="1"/>
  <c r="E2478" i="27"/>
  <c r="F2478" i="27" s="1"/>
  <c r="E2479" i="27"/>
  <c r="F2479" i="27" s="1"/>
  <c r="E2480" i="27"/>
  <c r="F2480" i="27" s="1"/>
  <c r="E2481" i="27"/>
  <c r="F2481" i="27" s="1"/>
  <c r="E2482" i="27"/>
  <c r="F2482" i="27" s="1"/>
  <c r="E2483" i="27"/>
  <c r="F2483" i="27" s="1"/>
  <c r="E2484" i="27"/>
  <c r="F2484" i="27" s="1"/>
  <c r="E2485" i="27"/>
  <c r="F2485" i="27" s="1"/>
  <c r="E2486" i="27"/>
  <c r="F2486" i="27" s="1"/>
  <c r="E2487" i="27"/>
  <c r="F2487" i="27" s="1"/>
  <c r="E2488" i="27"/>
  <c r="F2488" i="27" s="1"/>
  <c r="E2489" i="27"/>
  <c r="F2489" i="27" s="1"/>
  <c r="E2490" i="27"/>
  <c r="F2490" i="27" s="1"/>
  <c r="E2491" i="27"/>
  <c r="F2491" i="27" s="1"/>
  <c r="E2492" i="27"/>
  <c r="F2492" i="27" s="1"/>
  <c r="E2493" i="27"/>
  <c r="F2493" i="27" s="1"/>
  <c r="E2494" i="27"/>
  <c r="F2494" i="27" s="1"/>
  <c r="E2495" i="27"/>
  <c r="F2495" i="27" s="1"/>
  <c r="E2496" i="27"/>
  <c r="F2496" i="27" s="1"/>
  <c r="E2497" i="27"/>
  <c r="F2497" i="27" s="1"/>
  <c r="E2498" i="27"/>
  <c r="F2498" i="27" s="1"/>
  <c r="E2499" i="27"/>
  <c r="F2499" i="27" s="1"/>
  <c r="E2500" i="27"/>
  <c r="F2500" i="27" s="1"/>
  <c r="E2501" i="27"/>
  <c r="F2501" i="27" s="1"/>
  <c r="E2502" i="27"/>
  <c r="F2502" i="27" s="1"/>
  <c r="E2503" i="27"/>
  <c r="F2503" i="27" s="1"/>
  <c r="E2504" i="27"/>
  <c r="F2504" i="27" s="1"/>
  <c r="E2505" i="27"/>
  <c r="F2505" i="27" s="1"/>
  <c r="E2506" i="27"/>
  <c r="F2506" i="27" s="1"/>
  <c r="E2507" i="27"/>
  <c r="F2507" i="27" s="1"/>
  <c r="E2508" i="27"/>
  <c r="F2508" i="27" s="1"/>
  <c r="E2509" i="27"/>
  <c r="F2509" i="27" s="1"/>
  <c r="E2510" i="27"/>
  <c r="F2510" i="27" s="1"/>
  <c r="E2511" i="27"/>
  <c r="F2511" i="27" s="1"/>
  <c r="E2512" i="27"/>
  <c r="F2512" i="27" s="1"/>
  <c r="E2513" i="27"/>
  <c r="F2513" i="27" s="1"/>
  <c r="E2514" i="27"/>
  <c r="F2514" i="27" s="1"/>
  <c r="E2515" i="27"/>
  <c r="F2515" i="27" s="1"/>
  <c r="E2516" i="27"/>
  <c r="F2516" i="27" s="1"/>
  <c r="E2517" i="27"/>
  <c r="F2517" i="27" s="1"/>
  <c r="E2518" i="27"/>
  <c r="F2518" i="27" s="1"/>
  <c r="E2519" i="27"/>
  <c r="F2519" i="27" s="1"/>
  <c r="E2520" i="27"/>
  <c r="F2520" i="27" s="1"/>
  <c r="E2521" i="27"/>
  <c r="F2521" i="27" s="1"/>
  <c r="E2522" i="27"/>
  <c r="F2522" i="27" s="1"/>
  <c r="E2523" i="27"/>
  <c r="F2523" i="27" s="1"/>
  <c r="E2524" i="27"/>
  <c r="F2524" i="27" s="1"/>
  <c r="E2525" i="27"/>
  <c r="E2526" i="27"/>
  <c r="F2526" i="27" s="1"/>
  <c r="E2527" i="27"/>
  <c r="F2527" i="27" s="1"/>
  <c r="E2528" i="27"/>
  <c r="F2528" i="27" s="1"/>
  <c r="E2529" i="27"/>
  <c r="F2529" i="27" s="1"/>
  <c r="E2530" i="27"/>
  <c r="F2530" i="27" s="1"/>
  <c r="E2531" i="27"/>
  <c r="F2531" i="27" s="1"/>
  <c r="E2532" i="27"/>
  <c r="F2532" i="27" s="1"/>
  <c r="E2533" i="27"/>
  <c r="F2533" i="27" s="1"/>
  <c r="E2534" i="27"/>
  <c r="F2534" i="27" s="1"/>
  <c r="E2535" i="27"/>
  <c r="F2535" i="27" s="1"/>
  <c r="E2536" i="27"/>
  <c r="E2537" i="27"/>
  <c r="F2537" i="27" s="1"/>
  <c r="E2538" i="27"/>
  <c r="F2538" i="27" s="1"/>
  <c r="E2539" i="27"/>
  <c r="F2539" i="27" s="1"/>
  <c r="E2540" i="27"/>
  <c r="F2540" i="27" s="1"/>
  <c r="E2541" i="27"/>
  <c r="F2541" i="27" s="1"/>
  <c r="E2542" i="27"/>
  <c r="F2542" i="27" s="1"/>
  <c r="E2543" i="27"/>
  <c r="F2543" i="27" s="1"/>
  <c r="E2544" i="27"/>
  <c r="F2544" i="27" s="1"/>
  <c r="E2545" i="27"/>
  <c r="F2545" i="27" s="1"/>
  <c r="E2546" i="27"/>
  <c r="F2546" i="27" s="1"/>
  <c r="E2547" i="27"/>
  <c r="F2547" i="27" s="1"/>
  <c r="E2548" i="27"/>
  <c r="F2548" i="27" s="1"/>
  <c r="E2549" i="27"/>
  <c r="F2549" i="27" s="1"/>
  <c r="E2550" i="27"/>
  <c r="F2550" i="27" s="1"/>
  <c r="E2551" i="27"/>
  <c r="F2551" i="27" s="1"/>
  <c r="E2552" i="27"/>
  <c r="F2552" i="27" s="1"/>
  <c r="E2553" i="27"/>
  <c r="F2553" i="27" s="1"/>
  <c r="E2554" i="27"/>
  <c r="F2554" i="27" s="1"/>
  <c r="E2555" i="27"/>
  <c r="E2556" i="27"/>
  <c r="F2556" i="27" s="1"/>
  <c r="E2557" i="27"/>
  <c r="E2558" i="27"/>
  <c r="F2558" i="27" s="1"/>
  <c r="E2559" i="27"/>
  <c r="F2559" i="27" s="1"/>
  <c r="E2560" i="27"/>
  <c r="F2560" i="27" s="1"/>
  <c r="E2561" i="27"/>
  <c r="F2561" i="27" s="1"/>
  <c r="E2562" i="27"/>
  <c r="F2562" i="27" s="1"/>
  <c r="E2563" i="27"/>
  <c r="F2563" i="27" s="1"/>
  <c r="E2564" i="27"/>
  <c r="F2564" i="27" s="1"/>
  <c r="E2565" i="27"/>
  <c r="F2565" i="27" s="1"/>
  <c r="E2566" i="27"/>
  <c r="F2566" i="27" s="1"/>
  <c r="E2567" i="27"/>
  <c r="F2567" i="27" s="1"/>
  <c r="E2568" i="27"/>
  <c r="F2568" i="27" s="1"/>
  <c r="E2569" i="27"/>
  <c r="F2569" i="27" s="1"/>
  <c r="E2570" i="27"/>
  <c r="F2570" i="27" s="1"/>
  <c r="E2571" i="27"/>
  <c r="F2571" i="27" s="1"/>
  <c r="E2572" i="27"/>
  <c r="F2572" i="27" s="1"/>
  <c r="E2573" i="27"/>
  <c r="F2573" i="27" s="1"/>
  <c r="E2574" i="27"/>
  <c r="F2574" i="27" s="1"/>
  <c r="E2575" i="27"/>
  <c r="F2575" i="27" s="1"/>
  <c r="E2576" i="27"/>
  <c r="F2576" i="27" s="1"/>
  <c r="E2577" i="27"/>
  <c r="F2577" i="27" s="1"/>
  <c r="E2578" i="27"/>
  <c r="F2578" i="27" s="1"/>
  <c r="E2579" i="27"/>
  <c r="F2579" i="27" s="1"/>
  <c r="E2580" i="27"/>
  <c r="F2580" i="27" s="1"/>
  <c r="E2581" i="27"/>
  <c r="F2581" i="27" s="1"/>
  <c r="E2582" i="27"/>
  <c r="F2582" i="27" s="1"/>
  <c r="E2583" i="27"/>
  <c r="F2583" i="27" s="1"/>
  <c r="E2584" i="27"/>
  <c r="F2584" i="27" s="1"/>
  <c r="E2585" i="27"/>
  <c r="F2585" i="27" s="1"/>
  <c r="E2586" i="27"/>
  <c r="F2586" i="27" s="1"/>
  <c r="E2587" i="27"/>
  <c r="F2587" i="27" s="1"/>
  <c r="E2588" i="27"/>
  <c r="F2588" i="27" s="1"/>
  <c r="E2589" i="27"/>
  <c r="F2589" i="27" s="1"/>
  <c r="E2590" i="27"/>
  <c r="F2590" i="27" s="1"/>
  <c r="E2591" i="27"/>
  <c r="F2591" i="27" s="1"/>
  <c r="E2592" i="27"/>
  <c r="F2592" i="27" s="1"/>
  <c r="E2593" i="27"/>
  <c r="F2593" i="27" s="1"/>
  <c r="E2594" i="27"/>
  <c r="F2594" i="27" s="1"/>
  <c r="E2595" i="27"/>
  <c r="F2595" i="27" s="1"/>
  <c r="E2596" i="27"/>
  <c r="F2596" i="27" s="1"/>
  <c r="E2597" i="27"/>
  <c r="F2597" i="27" s="1"/>
  <c r="E2598" i="27"/>
  <c r="F2598" i="27" s="1"/>
  <c r="E2599" i="27"/>
  <c r="F2599" i="27" s="1"/>
  <c r="E2600" i="27"/>
  <c r="F2600" i="27" s="1"/>
  <c r="E2601" i="27"/>
  <c r="F2601" i="27" s="1"/>
  <c r="E2602" i="27"/>
  <c r="F2602" i="27" s="1"/>
  <c r="E2603" i="27"/>
  <c r="F2603" i="27" s="1"/>
  <c r="E2604" i="27"/>
  <c r="F2604" i="27" s="1"/>
  <c r="E2605" i="27"/>
  <c r="F2605" i="27" s="1"/>
  <c r="E2606" i="27"/>
  <c r="F2606" i="27" s="1"/>
  <c r="E2607" i="27"/>
  <c r="F2607" i="27" s="1"/>
  <c r="E2608" i="27"/>
  <c r="F2608" i="27" s="1"/>
  <c r="E2609" i="27"/>
  <c r="F2609" i="27" s="1"/>
  <c r="E2610" i="27"/>
  <c r="F2610" i="27" s="1"/>
  <c r="E2611" i="27"/>
  <c r="F2611" i="27" s="1"/>
  <c r="E2612" i="27"/>
  <c r="F2612" i="27" s="1"/>
  <c r="E2613" i="27"/>
  <c r="F2613" i="27" s="1"/>
  <c r="E2614" i="27"/>
  <c r="F2614" i="27" s="1"/>
  <c r="E2615" i="27"/>
  <c r="F2615" i="27" s="1"/>
  <c r="E2616" i="27"/>
  <c r="F2616" i="27" s="1"/>
  <c r="E2617" i="27"/>
  <c r="F2617" i="27" s="1"/>
  <c r="E2618" i="27"/>
  <c r="F2618" i="27" s="1"/>
  <c r="E2619" i="27"/>
  <c r="F2619" i="27" s="1"/>
  <c r="E2620" i="27"/>
  <c r="F2620" i="27" s="1"/>
  <c r="E2621" i="27"/>
  <c r="F2621" i="27" s="1"/>
  <c r="E2622" i="27"/>
  <c r="F2622" i="27" s="1"/>
  <c r="E2623" i="27"/>
  <c r="F2623" i="27" s="1"/>
  <c r="E2624" i="27"/>
  <c r="F2624" i="27" s="1"/>
  <c r="E2625" i="27"/>
  <c r="F2625" i="27" s="1"/>
  <c r="E2626" i="27"/>
  <c r="F2626" i="27" s="1"/>
  <c r="E2627" i="27"/>
  <c r="F2627" i="27" s="1"/>
  <c r="E2628" i="27"/>
  <c r="F2628" i="27" s="1"/>
  <c r="E2629" i="27"/>
  <c r="F2629" i="27" s="1"/>
  <c r="E2630" i="27"/>
  <c r="F2630" i="27" s="1"/>
  <c r="E2631" i="27"/>
  <c r="F2631" i="27" s="1"/>
  <c r="E2632" i="27"/>
  <c r="F2632" i="27" s="1"/>
  <c r="E2633" i="27"/>
  <c r="F2633" i="27" s="1"/>
  <c r="E2634" i="27"/>
  <c r="E2635" i="27"/>
  <c r="F2635" i="27" s="1"/>
  <c r="E2636" i="27"/>
  <c r="F2636" i="27" s="1"/>
  <c r="E2637" i="27"/>
  <c r="F2637" i="27" s="1"/>
  <c r="E2638" i="27"/>
  <c r="F2638" i="27" s="1"/>
  <c r="E2639" i="27"/>
  <c r="F2639" i="27" s="1"/>
  <c r="E2640" i="27"/>
  <c r="F2640" i="27" s="1"/>
  <c r="E2641" i="27"/>
  <c r="F2641" i="27" s="1"/>
  <c r="E2642" i="27"/>
  <c r="F2642" i="27" s="1"/>
  <c r="E2643" i="27"/>
  <c r="F2643" i="27" s="1"/>
  <c r="E2644" i="27"/>
  <c r="F2644" i="27" s="1"/>
  <c r="E2645" i="27"/>
  <c r="F2645" i="27" s="1"/>
  <c r="E2646" i="27"/>
  <c r="F2646" i="27" s="1"/>
  <c r="E2647" i="27"/>
  <c r="F2647" i="27" s="1"/>
  <c r="E2648" i="27"/>
  <c r="F2648" i="27" s="1"/>
  <c r="E2649" i="27"/>
  <c r="F2649" i="27" s="1"/>
  <c r="E2650" i="27"/>
  <c r="F2650" i="27" s="1"/>
  <c r="E2651" i="27"/>
  <c r="F2651" i="27" s="1"/>
  <c r="E2652" i="27"/>
  <c r="F2652" i="27" s="1"/>
  <c r="E2653" i="27"/>
  <c r="F2653" i="27" s="1"/>
  <c r="E2654" i="27"/>
  <c r="F2654" i="27" s="1"/>
  <c r="E2655" i="27"/>
  <c r="F2655" i="27" s="1"/>
  <c r="E2656" i="27"/>
  <c r="F2656" i="27" s="1"/>
  <c r="E2657" i="27"/>
  <c r="F2657" i="27" s="1"/>
  <c r="E2658" i="27"/>
  <c r="F2658" i="27" s="1"/>
  <c r="E2659" i="27"/>
  <c r="F2659" i="27" s="1"/>
  <c r="E2660" i="27"/>
  <c r="F2660" i="27" s="1"/>
  <c r="E2661" i="27"/>
  <c r="F2661" i="27" s="1"/>
  <c r="E2662" i="27"/>
  <c r="F2662" i="27" s="1"/>
  <c r="E2663" i="27"/>
  <c r="F2663" i="27" s="1"/>
  <c r="E2664" i="27"/>
  <c r="F2664" i="27" s="1"/>
  <c r="E2665" i="27"/>
  <c r="F2665" i="27" s="1"/>
  <c r="E2666" i="27"/>
  <c r="F2666" i="27" s="1"/>
  <c r="E2667" i="27"/>
  <c r="F2667" i="27" s="1"/>
  <c r="E2668" i="27"/>
  <c r="F2668" i="27" s="1"/>
  <c r="E2669" i="27"/>
  <c r="F2669" i="27" s="1"/>
  <c r="E2670" i="27"/>
  <c r="F2670" i="27" s="1"/>
  <c r="E2671" i="27"/>
  <c r="F2671" i="27" s="1"/>
  <c r="E2672" i="27"/>
  <c r="F2672" i="27" s="1"/>
  <c r="E2673" i="27"/>
  <c r="F2673" i="27" s="1"/>
  <c r="E2674" i="27"/>
  <c r="F2674" i="27" s="1"/>
  <c r="E2675" i="27"/>
  <c r="F2675" i="27" s="1"/>
  <c r="E2676" i="27"/>
  <c r="F2676" i="27" s="1"/>
  <c r="E2677" i="27"/>
  <c r="F2677" i="27" s="1"/>
  <c r="E2678" i="27"/>
  <c r="F2678" i="27" s="1"/>
  <c r="E2679" i="27"/>
  <c r="F2679" i="27" s="1"/>
  <c r="E2680" i="27"/>
  <c r="F2680" i="27" s="1"/>
  <c r="E2681" i="27"/>
  <c r="F2681" i="27" s="1"/>
  <c r="E2682" i="27"/>
  <c r="F2682" i="27" s="1"/>
  <c r="E2683" i="27"/>
  <c r="F2683" i="27" s="1"/>
  <c r="E2684" i="27"/>
  <c r="F2684" i="27" s="1"/>
  <c r="E2685" i="27"/>
  <c r="F2685" i="27" s="1"/>
  <c r="E2686" i="27"/>
  <c r="F2686" i="27" s="1"/>
  <c r="E2687" i="27"/>
  <c r="F2687" i="27" s="1"/>
  <c r="E2688" i="27"/>
  <c r="F2688" i="27" s="1"/>
  <c r="E2689" i="27"/>
  <c r="F2689" i="27" s="1"/>
  <c r="E2690" i="27"/>
  <c r="F2690" i="27" s="1"/>
  <c r="E2691" i="27"/>
  <c r="F2691" i="27" s="1"/>
  <c r="E2692" i="27"/>
  <c r="F2692" i="27" s="1"/>
  <c r="E2693" i="27"/>
  <c r="F2693" i="27" s="1"/>
  <c r="E2694" i="27"/>
  <c r="F2694" i="27" s="1"/>
  <c r="E2695" i="27"/>
  <c r="F2695" i="27" s="1"/>
  <c r="E2696" i="27"/>
  <c r="F2696" i="27" s="1"/>
  <c r="E2697" i="27"/>
  <c r="F2697" i="27" s="1"/>
  <c r="E2698" i="27"/>
  <c r="F2698" i="27" s="1"/>
  <c r="E2699" i="27"/>
  <c r="F2699" i="27" s="1"/>
  <c r="E2700" i="27"/>
  <c r="F2700" i="27" s="1"/>
  <c r="E2701" i="27"/>
  <c r="F2701" i="27" s="1"/>
  <c r="E2702" i="27"/>
  <c r="F2702" i="27" s="1"/>
  <c r="E2703" i="27"/>
  <c r="F2703" i="27" s="1"/>
  <c r="E2704" i="27"/>
  <c r="F2704" i="27" s="1"/>
  <c r="E2705" i="27"/>
  <c r="F2705" i="27" s="1"/>
  <c r="E2706" i="27"/>
  <c r="F2706" i="27" s="1"/>
  <c r="E2707" i="27"/>
  <c r="F2707" i="27" s="1"/>
  <c r="E2708" i="27"/>
  <c r="F2708" i="27" s="1"/>
  <c r="E2709" i="27"/>
  <c r="F2709" i="27" s="1"/>
  <c r="E2710" i="27"/>
  <c r="F2710" i="27" s="1"/>
  <c r="E2711" i="27"/>
  <c r="F2711" i="27" s="1"/>
  <c r="E2712" i="27"/>
  <c r="F2712" i="27" s="1"/>
  <c r="E2713" i="27"/>
  <c r="F2713" i="27" s="1"/>
  <c r="E2714" i="27"/>
  <c r="F2714" i="27" s="1"/>
  <c r="E2715" i="27"/>
  <c r="F2715" i="27" s="1"/>
  <c r="E2716" i="27"/>
  <c r="F2716" i="27" s="1"/>
  <c r="E2717" i="27"/>
  <c r="F2717" i="27" s="1"/>
  <c r="E2718" i="27"/>
  <c r="F2718" i="27" s="1"/>
  <c r="E2719" i="27"/>
  <c r="F2719" i="27" s="1"/>
  <c r="E2720" i="27"/>
  <c r="F2720" i="27" s="1"/>
  <c r="E2721" i="27"/>
  <c r="F2721" i="27" s="1"/>
  <c r="E2722" i="27"/>
  <c r="F2722" i="27" s="1"/>
  <c r="E2723" i="27"/>
  <c r="F2723" i="27" s="1"/>
  <c r="E2724" i="27"/>
  <c r="F2724" i="27" s="1"/>
  <c r="E2725" i="27"/>
  <c r="F2725" i="27" s="1"/>
  <c r="E2726" i="27"/>
  <c r="F2726" i="27" s="1"/>
  <c r="E2727" i="27"/>
  <c r="F2727" i="27" s="1"/>
  <c r="E2728" i="27"/>
  <c r="F2728" i="27" s="1"/>
  <c r="E2729" i="27"/>
  <c r="F2729" i="27" s="1"/>
  <c r="E2730" i="27"/>
  <c r="F2730" i="27" s="1"/>
  <c r="E2731" i="27"/>
  <c r="F2731" i="27" s="1"/>
  <c r="E2732" i="27"/>
  <c r="F2732" i="27" s="1"/>
  <c r="E2733" i="27"/>
  <c r="F2733" i="27" s="1"/>
  <c r="E2734" i="27"/>
  <c r="F2734" i="27" s="1"/>
  <c r="E2735" i="27"/>
  <c r="F2735" i="27" s="1"/>
  <c r="E2736" i="27"/>
  <c r="F2736" i="27" s="1"/>
  <c r="E2737" i="27"/>
  <c r="F2737" i="27" s="1"/>
  <c r="E2738" i="27"/>
  <c r="F2738" i="27" s="1"/>
  <c r="E2739" i="27"/>
  <c r="F2739" i="27" s="1"/>
  <c r="E2740" i="27"/>
  <c r="F2740" i="27" s="1"/>
  <c r="E2741" i="27"/>
  <c r="F2741" i="27" s="1"/>
  <c r="E2742" i="27"/>
  <c r="F2742" i="27" s="1"/>
  <c r="E2743" i="27"/>
  <c r="F2743" i="27" s="1"/>
  <c r="E2744" i="27"/>
  <c r="F2744" i="27" s="1"/>
  <c r="E2745" i="27"/>
  <c r="E2746" i="27"/>
  <c r="F2746" i="27" s="1"/>
  <c r="E2747" i="27"/>
  <c r="F2747" i="27" s="1"/>
  <c r="E2748" i="27"/>
  <c r="F2748" i="27" s="1"/>
  <c r="E2749" i="27"/>
  <c r="F2749" i="27" s="1"/>
  <c r="E2750" i="27"/>
  <c r="F2750" i="27" s="1"/>
  <c r="E2751" i="27"/>
  <c r="F2751" i="27" s="1"/>
  <c r="E2752" i="27"/>
  <c r="F2752" i="27" s="1"/>
  <c r="E2753" i="27"/>
  <c r="F2753" i="27" s="1"/>
  <c r="E2754" i="27"/>
  <c r="F2754" i="27" s="1"/>
  <c r="E2755" i="27"/>
  <c r="F2755" i="27" s="1"/>
  <c r="E2756" i="27"/>
  <c r="F2756" i="27" s="1"/>
  <c r="E2757" i="27"/>
  <c r="F2757" i="27" s="1"/>
  <c r="E2758" i="27"/>
  <c r="F2758" i="27" s="1"/>
  <c r="E2759" i="27"/>
  <c r="F2759" i="27" s="1"/>
  <c r="E2760" i="27"/>
  <c r="F2760" i="27" s="1"/>
  <c r="E2761" i="27"/>
  <c r="F2761" i="27" s="1"/>
  <c r="E2762" i="27"/>
  <c r="F2762" i="27" s="1"/>
  <c r="E2763" i="27"/>
  <c r="F2763" i="27" s="1"/>
  <c r="E2764" i="27"/>
  <c r="F2764" i="27" s="1"/>
  <c r="E2765" i="27"/>
  <c r="F2765" i="27" s="1"/>
  <c r="E2766" i="27"/>
  <c r="F2766" i="27" s="1"/>
  <c r="E2767" i="27"/>
  <c r="F2767" i="27" s="1"/>
  <c r="E2768" i="27"/>
  <c r="F2768" i="27" s="1"/>
  <c r="E2769" i="27"/>
  <c r="F2769" i="27" s="1"/>
  <c r="E2770" i="27"/>
  <c r="F2770" i="27" s="1"/>
  <c r="E2771" i="27"/>
  <c r="F2771" i="27" s="1"/>
  <c r="E2772" i="27"/>
  <c r="F2772" i="27" s="1"/>
  <c r="E2773" i="27"/>
  <c r="F2773" i="27" s="1"/>
  <c r="E2774" i="27"/>
  <c r="F2774" i="27" s="1"/>
  <c r="E2775" i="27"/>
  <c r="F2775" i="27" s="1"/>
  <c r="E2776" i="27"/>
  <c r="F2776" i="27" s="1"/>
  <c r="E2777" i="27"/>
  <c r="F2777" i="27" s="1"/>
  <c r="E2778" i="27"/>
  <c r="F2778" i="27" s="1"/>
  <c r="E2779" i="27"/>
  <c r="F2779" i="27" s="1"/>
  <c r="E2780" i="27"/>
  <c r="F2780" i="27" s="1"/>
  <c r="E2781" i="27"/>
  <c r="E2782" i="27"/>
  <c r="F2782" i="27" s="1"/>
  <c r="E2783" i="27"/>
  <c r="F2783" i="27" s="1"/>
  <c r="E2784" i="27"/>
  <c r="F2784" i="27" s="1"/>
  <c r="E2785" i="27"/>
  <c r="F2785" i="27" s="1"/>
  <c r="E2786" i="27"/>
  <c r="F2786" i="27" s="1"/>
  <c r="E2787" i="27"/>
  <c r="F2787" i="27" s="1"/>
  <c r="E2788" i="27"/>
  <c r="F2788" i="27" s="1"/>
  <c r="E2789" i="27"/>
  <c r="F2789" i="27" s="1"/>
  <c r="E2790" i="27"/>
  <c r="F2790" i="27" s="1"/>
  <c r="E2791" i="27"/>
  <c r="F2791" i="27" s="1"/>
  <c r="E2792" i="27"/>
  <c r="F2792" i="27" s="1"/>
  <c r="E2793" i="27"/>
  <c r="F2793" i="27" s="1"/>
  <c r="E2794" i="27"/>
  <c r="F2794" i="27" s="1"/>
  <c r="E2795" i="27"/>
  <c r="F2795" i="27" s="1"/>
  <c r="E2796" i="27"/>
  <c r="F2796" i="27" s="1"/>
  <c r="E2797" i="27"/>
  <c r="F2797" i="27" s="1"/>
  <c r="E2798" i="27"/>
  <c r="F2798" i="27" s="1"/>
  <c r="E2799" i="27"/>
  <c r="F2799" i="27" s="1"/>
  <c r="E2800" i="27"/>
  <c r="F2800" i="27" s="1"/>
  <c r="E2801" i="27"/>
  <c r="F2801" i="27" s="1"/>
  <c r="E2802" i="27"/>
  <c r="F2802" i="27" s="1"/>
  <c r="E2803" i="27"/>
  <c r="F2803" i="27" s="1"/>
  <c r="E2804" i="27"/>
  <c r="E2805" i="27"/>
  <c r="F2805" i="27" s="1"/>
  <c r="E2806" i="27"/>
  <c r="F2806" i="27" s="1"/>
  <c r="E2807" i="27"/>
  <c r="F2807" i="27" s="1"/>
  <c r="E2808" i="27"/>
  <c r="F2808" i="27" s="1"/>
  <c r="E2809" i="27"/>
  <c r="E2810" i="27"/>
  <c r="F2810" i="27" s="1"/>
  <c r="E2811" i="27"/>
  <c r="F2811" i="27" s="1"/>
  <c r="E2812" i="27"/>
  <c r="F2812" i="27" s="1"/>
  <c r="E2813" i="27"/>
  <c r="F2813" i="27" s="1"/>
  <c r="E2814" i="27"/>
  <c r="F2814" i="27" s="1"/>
  <c r="E2815" i="27"/>
  <c r="F2815" i="27" s="1"/>
  <c r="E2816" i="27"/>
  <c r="F2816" i="27" s="1"/>
  <c r="E2817" i="27"/>
  <c r="F2817" i="27" s="1"/>
  <c r="E2818" i="27"/>
  <c r="F2818" i="27" s="1"/>
  <c r="E2819" i="27"/>
  <c r="F2819" i="27" s="1"/>
  <c r="E2820" i="27"/>
  <c r="F2820" i="27" s="1"/>
  <c r="E2821" i="27"/>
  <c r="F2821" i="27" s="1"/>
  <c r="E2822" i="27"/>
  <c r="F2822" i="27" s="1"/>
  <c r="E2823" i="27"/>
  <c r="F2823" i="27" s="1"/>
  <c r="E2824" i="27"/>
  <c r="F2824" i="27" s="1"/>
  <c r="E2825" i="27"/>
  <c r="F2825" i="27" s="1"/>
  <c r="E2826" i="27"/>
  <c r="F2826" i="27" s="1"/>
  <c r="E2827" i="27"/>
  <c r="F2827" i="27" s="1"/>
  <c r="E2828" i="27"/>
  <c r="F2828" i="27" s="1"/>
  <c r="E2829" i="27"/>
  <c r="F2829" i="27" s="1"/>
  <c r="E2830" i="27"/>
  <c r="F2830" i="27" s="1"/>
  <c r="E2831" i="27"/>
  <c r="F2831" i="27" s="1"/>
  <c r="E2832" i="27"/>
  <c r="F2832" i="27" s="1"/>
  <c r="E2833" i="27"/>
  <c r="F2833" i="27" s="1"/>
  <c r="E2834" i="27"/>
  <c r="F2834" i="27" s="1"/>
  <c r="E2835" i="27"/>
  <c r="F2835" i="27" s="1"/>
  <c r="E2836" i="27"/>
  <c r="F2836" i="27" s="1"/>
  <c r="E2837" i="27"/>
  <c r="F2837" i="27" s="1"/>
  <c r="E2838" i="27"/>
  <c r="F2838" i="27" s="1"/>
  <c r="E2839" i="27"/>
  <c r="F2839" i="27" s="1"/>
  <c r="E2840" i="27"/>
  <c r="F2840" i="27" s="1"/>
  <c r="E2841" i="27"/>
  <c r="F2841" i="27" s="1"/>
  <c r="E2842" i="27"/>
  <c r="F2842" i="27" s="1"/>
  <c r="E2843" i="27"/>
  <c r="F2843" i="27" s="1"/>
  <c r="E2844" i="27"/>
  <c r="F2844" i="27" s="1"/>
  <c r="E2845" i="27"/>
  <c r="F2845" i="27" s="1"/>
  <c r="E2846" i="27"/>
  <c r="F2846" i="27" s="1"/>
  <c r="E2847" i="27"/>
  <c r="F2847" i="27" s="1"/>
  <c r="E2848" i="27"/>
  <c r="F2848" i="27" s="1"/>
  <c r="E2849" i="27"/>
  <c r="F2849" i="27" s="1"/>
  <c r="E2850" i="27"/>
  <c r="F2850" i="27" s="1"/>
  <c r="E2851" i="27"/>
  <c r="F2851" i="27" s="1"/>
  <c r="E2852" i="27"/>
  <c r="F2852" i="27" s="1"/>
  <c r="E2853" i="27"/>
  <c r="F2853" i="27" s="1"/>
  <c r="E2854" i="27"/>
  <c r="F2854" i="27" s="1"/>
  <c r="E2855" i="27"/>
  <c r="E2856" i="27"/>
  <c r="E2857" i="27"/>
  <c r="F2857" i="27" s="1"/>
  <c r="E2858" i="27"/>
  <c r="F2858" i="27" s="1"/>
  <c r="E2859" i="27"/>
  <c r="F2859" i="27" s="1"/>
  <c r="E2860" i="27"/>
  <c r="F2860" i="27" s="1"/>
  <c r="E2861" i="27"/>
  <c r="F2861" i="27" s="1"/>
  <c r="E2862" i="27"/>
  <c r="F2862" i="27" s="1"/>
  <c r="E2863" i="27"/>
  <c r="F2863" i="27" s="1"/>
  <c r="E2864" i="27"/>
  <c r="F2864" i="27" s="1"/>
  <c r="E2865" i="27"/>
  <c r="F2865" i="27" s="1"/>
  <c r="E2866" i="27"/>
  <c r="F2866" i="27" s="1"/>
  <c r="E2867" i="27"/>
  <c r="F2867" i="27" s="1"/>
  <c r="E2868" i="27"/>
  <c r="F2868" i="27" s="1"/>
  <c r="E2869" i="27"/>
  <c r="E2870" i="27"/>
  <c r="F2870" i="27" s="1"/>
  <c r="E2871" i="27"/>
  <c r="F2871" i="27" s="1"/>
  <c r="E2872" i="27"/>
  <c r="E2873" i="27"/>
  <c r="F2873" i="27" s="1"/>
  <c r="E2874" i="27"/>
  <c r="F2874" i="27" s="1"/>
  <c r="E2875" i="27"/>
  <c r="F2875" i="27" s="1"/>
  <c r="E2876" i="27"/>
  <c r="F2876" i="27" s="1"/>
  <c r="E2877" i="27"/>
  <c r="F2877" i="27" s="1"/>
  <c r="E2878" i="27"/>
  <c r="F2878" i="27" s="1"/>
  <c r="E2879" i="27"/>
  <c r="F2879" i="27" s="1"/>
  <c r="E2880" i="27"/>
  <c r="F2880" i="27" s="1"/>
  <c r="E2881" i="27"/>
  <c r="F2881" i="27" s="1"/>
  <c r="E2882" i="27"/>
  <c r="F2882" i="27" s="1"/>
  <c r="E2883" i="27"/>
  <c r="F2883" i="27" s="1"/>
  <c r="E2884" i="27"/>
  <c r="E2885" i="27"/>
  <c r="E2886" i="27"/>
  <c r="F2886" i="27" s="1"/>
  <c r="E2887" i="27"/>
  <c r="F2887" i="27" s="1"/>
  <c r="E2888" i="27"/>
  <c r="F2888" i="27" s="1"/>
  <c r="E2889" i="27"/>
  <c r="F2889" i="27" s="1"/>
  <c r="E2890" i="27"/>
  <c r="F2890" i="27" s="1"/>
  <c r="E2891" i="27"/>
  <c r="F2891" i="27" s="1"/>
  <c r="E2892" i="27"/>
  <c r="F2892" i="27" s="1"/>
  <c r="E2893" i="27"/>
  <c r="F2893" i="27" s="1"/>
  <c r="E2894" i="27"/>
  <c r="F2894" i="27" s="1"/>
  <c r="E2895" i="27"/>
  <c r="F2895" i="27" s="1"/>
  <c r="E2896" i="27"/>
  <c r="F2896" i="27" s="1"/>
  <c r="E2897" i="27"/>
  <c r="F2897" i="27" s="1"/>
  <c r="E2898" i="27"/>
  <c r="F2898" i="27" s="1"/>
  <c r="E2899" i="27"/>
  <c r="F2899" i="27" s="1"/>
  <c r="E2900" i="27"/>
  <c r="F2900" i="27" s="1"/>
  <c r="E2901" i="27"/>
  <c r="F2901" i="27" s="1"/>
  <c r="E2902" i="27"/>
  <c r="F2902" i="27" s="1"/>
  <c r="E2903" i="27"/>
  <c r="F2903" i="27" s="1"/>
  <c r="E2904" i="27"/>
  <c r="F2904" i="27" s="1"/>
  <c r="E2905" i="27"/>
  <c r="F2905" i="27" s="1"/>
  <c r="E2906" i="27"/>
  <c r="F2906" i="27" s="1"/>
  <c r="E2907" i="27"/>
  <c r="F2907" i="27" s="1"/>
  <c r="E2908" i="27"/>
  <c r="F2908" i="27" s="1"/>
  <c r="E2909" i="27"/>
  <c r="F2909" i="27" s="1"/>
  <c r="E2910" i="27"/>
  <c r="F2910" i="27" s="1"/>
  <c r="E2911" i="27"/>
  <c r="F2911" i="27" s="1"/>
  <c r="E2912" i="27"/>
  <c r="F2912" i="27" s="1"/>
  <c r="E2913" i="27"/>
  <c r="F2913" i="27" s="1"/>
  <c r="E2914" i="27"/>
  <c r="F2914" i="27" s="1"/>
  <c r="E2915" i="27"/>
  <c r="F2915" i="27" s="1"/>
  <c r="E2916" i="27"/>
  <c r="F2916" i="27" s="1"/>
  <c r="E2917" i="27"/>
  <c r="F2917" i="27" s="1"/>
  <c r="E2918" i="27"/>
  <c r="F2918" i="27" s="1"/>
  <c r="E2919" i="27"/>
  <c r="F2919" i="27" s="1"/>
  <c r="E2920" i="27"/>
  <c r="F2920" i="27" s="1"/>
  <c r="E2921" i="27"/>
  <c r="F2921" i="27" s="1"/>
  <c r="E2922" i="27"/>
  <c r="F2922" i="27" s="1"/>
  <c r="E2923" i="27"/>
  <c r="F2923" i="27" s="1"/>
  <c r="E2924" i="27"/>
  <c r="F2924" i="27" s="1"/>
  <c r="E2925" i="27"/>
  <c r="F2925" i="27" s="1"/>
  <c r="E2926" i="27"/>
  <c r="F2926" i="27" s="1"/>
  <c r="E2927" i="27"/>
  <c r="F2927" i="27" s="1"/>
  <c r="E2928" i="27"/>
  <c r="F2928" i="27" s="1"/>
  <c r="E2929" i="27"/>
  <c r="F2929" i="27" s="1"/>
  <c r="E2930" i="27"/>
  <c r="F2930" i="27" s="1"/>
  <c r="E2931" i="27"/>
  <c r="F2931" i="27" s="1"/>
  <c r="E2932" i="27"/>
  <c r="F2932" i="27" s="1"/>
  <c r="E2933" i="27"/>
  <c r="F2933" i="27" s="1"/>
  <c r="E2934" i="27"/>
  <c r="F2934" i="27" s="1"/>
  <c r="E2935" i="27"/>
  <c r="F2935" i="27" s="1"/>
  <c r="E2936" i="27"/>
  <c r="F2936" i="27" s="1"/>
  <c r="E2937" i="27"/>
  <c r="F2937" i="27" s="1"/>
  <c r="E2938" i="27"/>
  <c r="F2938" i="27" s="1"/>
  <c r="E2939" i="27"/>
  <c r="F2939" i="27" s="1"/>
  <c r="E2940" i="27"/>
  <c r="F2940" i="27" s="1"/>
  <c r="E2941" i="27"/>
  <c r="F2941" i="27" s="1"/>
  <c r="E2942" i="27"/>
  <c r="F2942" i="27" s="1"/>
  <c r="E2943" i="27"/>
  <c r="F2943" i="27" s="1"/>
  <c r="E2944" i="27"/>
  <c r="F2944" i="27" s="1"/>
  <c r="E2945" i="27"/>
  <c r="F2945" i="27" s="1"/>
  <c r="E2946" i="27"/>
  <c r="F2946" i="27" s="1"/>
  <c r="E2947" i="27"/>
  <c r="F2947" i="27" s="1"/>
  <c r="E2948" i="27"/>
  <c r="F2948" i="27" s="1"/>
  <c r="E2949" i="27"/>
  <c r="F2949" i="27" s="1"/>
  <c r="E2950" i="27"/>
  <c r="F2950" i="27" s="1"/>
  <c r="E2951" i="27"/>
  <c r="F2951" i="27" s="1"/>
  <c r="E2952" i="27"/>
  <c r="F2952" i="27" s="1"/>
  <c r="E2953" i="27"/>
  <c r="F2953" i="27" s="1"/>
  <c r="E2954" i="27"/>
  <c r="F2954" i="27" s="1"/>
  <c r="E2955" i="27"/>
  <c r="F2955" i="27" s="1"/>
  <c r="E2956" i="27"/>
  <c r="F2956" i="27" s="1"/>
  <c r="E2957" i="27"/>
  <c r="F2957" i="27" s="1"/>
  <c r="E2958" i="27"/>
  <c r="F2958" i="27" s="1"/>
  <c r="E2959" i="27"/>
  <c r="F2959" i="27" s="1"/>
  <c r="E2960" i="27"/>
  <c r="F2960" i="27" s="1"/>
  <c r="E2961" i="27"/>
  <c r="F2961" i="27" s="1"/>
  <c r="E2962" i="27"/>
  <c r="F2962" i="27" s="1"/>
  <c r="E2963" i="27"/>
  <c r="F2963" i="27" s="1"/>
  <c r="E2964" i="27"/>
  <c r="F2964" i="27" s="1"/>
  <c r="E2965" i="27"/>
  <c r="F2965" i="27" s="1"/>
  <c r="E2966" i="27"/>
  <c r="F2966" i="27" s="1"/>
  <c r="E2967" i="27"/>
  <c r="F2967" i="27" s="1"/>
  <c r="E2968" i="27"/>
  <c r="F2968" i="27" s="1"/>
  <c r="E2969" i="27"/>
  <c r="F2969" i="27" s="1"/>
  <c r="E2970" i="27"/>
  <c r="F2970" i="27" s="1"/>
  <c r="E2971" i="27"/>
  <c r="F2971" i="27" s="1"/>
  <c r="E2972" i="27"/>
  <c r="F2972" i="27" s="1"/>
  <c r="E2973" i="27"/>
  <c r="F2973" i="27" s="1"/>
  <c r="E2974" i="27"/>
  <c r="F2974" i="27" s="1"/>
  <c r="E2975" i="27"/>
  <c r="F2975" i="27" s="1"/>
  <c r="E2976" i="27"/>
  <c r="F2976" i="27" s="1"/>
  <c r="E2977" i="27"/>
  <c r="F2977" i="27" s="1"/>
  <c r="E2978" i="27"/>
  <c r="F2978" i="27" s="1"/>
  <c r="E2979" i="27"/>
  <c r="F2979" i="27" s="1"/>
  <c r="E2980" i="27"/>
  <c r="F2980" i="27" s="1"/>
  <c r="E2981" i="27"/>
  <c r="F2981" i="27" s="1"/>
  <c r="E2982" i="27"/>
  <c r="F2982" i="27" s="1"/>
  <c r="E2983" i="27"/>
  <c r="F2983" i="27" s="1"/>
  <c r="E2984" i="27"/>
  <c r="F2984" i="27" s="1"/>
  <c r="E2985" i="27"/>
  <c r="F2985" i="27" s="1"/>
  <c r="E2986" i="27"/>
  <c r="F2986" i="27" s="1"/>
  <c r="E2987" i="27"/>
  <c r="F2987" i="27" s="1"/>
  <c r="E2988" i="27"/>
  <c r="F2988" i="27" s="1"/>
  <c r="E2989" i="27"/>
  <c r="F2989" i="27" s="1"/>
  <c r="E2990" i="27"/>
  <c r="F2990" i="27" s="1"/>
  <c r="E2991" i="27"/>
  <c r="F2991" i="27" s="1"/>
  <c r="E2992" i="27"/>
  <c r="F2992" i="27" s="1"/>
  <c r="E2993" i="27"/>
  <c r="F2993" i="27" s="1"/>
  <c r="E2994" i="27"/>
  <c r="F2994" i="27" s="1"/>
  <c r="E2995" i="27"/>
  <c r="F2995" i="27" s="1"/>
  <c r="E2996" i="27"/>
  <c r="F2996" i="27" s="1"/>
  <c r="E2997" i="27"/>
  <c r="F2997" i="27" s="1"/>
  <c r="E2998" i="27"/>
  <c r="F2998" i="27" s="1"/>
  <c r="E2999" i="27"/>
  <c r="F2999" i="27" s="1"/>
  <c r="E3000" i="27"/>
  <c r="F3000" i="27" s="1"/>
  <c r="E3001" i="27"/>
  <c r="F3001" i="27" s="1"/>
  <c r="E3002" i="27"/>
  <c r="F3002" i="27" s="1"/>
  <c r="E3003" i="27"/>
  <c r="F3003" i="27" s="1"/>
  <c r="E3004" i="27"/>
  <c r="F3004" i="27" s="1"/>
  <c r="E3005" i="27"/>
  <c r="F3005" i="27" s="1"/>
  <c r="E3006" i="27"/>
  <c r="F3006" i="27" s="1"/>
  <c r="E3007" i="27"/>
  <c r="F3007" i="27" s="1"/>
  <c r="E3008" i="27"/>
  <c r="F3008" i="27" s="1"/>
  <c r="E3009" i="27"/>
  <c r="F3009" i="27" s="1"/>
  <c r="E3010" i="27"/>
  <c r="F3010" i="27" s="1"/>
  <c r="E3011" i="27"/>
  <c r="F3011" i="27" s="1"/>
  <c r="E3012" i="27"/>
  <c r="F3012" i="27" s="1"/>
  <c r="E3013" i="27"/>
  <c r="F3013" i="27" s="1"/>
  <c r="E3014" i="27"/>
  <c r="F3014" i="27" s="1"/>
  <c r="E3015" i="27"/>
  <c r="F3015" i="27" s="1"/>
  <c r="E3016" i="27"/>
  <c r="F3016" i="27" s="1"/>
  <c r="E3017" i="27"/>
  <c r="F3017" i="27" s="1"/>
  <c r="E3018" i="27"/>
  <c r="F3018" i="27" s="1"/>
  <c r="E3019" i="27"/>
  <c r="F3019" i="27" s="1"/>
  <c r="E3020" i="27"/>
  <c r="F3020" i="27" s="1"/>
  <c r="E3021" i="27"/>
  <c r="F3021" i="27" s="1"/>
  <c r="E3022" i="27"/>
  <c r="F3022" i="27" s="1"/>
  <c r="E3023" i="27"/>
  <c r="F3023" i="27" s="1"/>
  <c r="E3024" i="27"/>
  <c r="F3024" i="27" s="1"/>
  <c r="E3025" i="27"/>
  <c r="F3025" i="27" s="1"/>
  <c r="E3026" i="27"/>
  <c r="F3026" i="27" s="1"/>
  <c r="E3027" i="27"/>
  <c r="F3027" i="27" s="1"/>
  <c r="E3028" i="27"/>
  <c r="F3028" i="27" s="1"/>
  <c r="E3029" i="27"/>
  <c r="F3029" i="27" s="1"/>
  <c r="E3030" i="27"/>
  <c r="F3030" i="27" s="1"/>
  <c r="E3031" i="27"/>
  <c r="F3031" i="27" s="1"/>
  <c r="E3032" i="27"/>
  <c r="F3032" i="27" s="1"/>
  <c r="E3033" i="27"/>
  <c r="F3033" i="27" s="1"/>
  <c r="E3034" i="27"/>
  <c r="E3035" i="27"/>
  <c r="F3035" i="27" s="1"/>
  <c r="E3036" i="27"/>
  <c r="F3036" i="27" s="1"/>
  <c r="E3037" i="27"/>
  <c r="F3037" i="27" s="1"/>
  <c r="E3038" i="27"/>
  <c r="F3038" i="27" s="1"/>
  <c r="E3039" i="27"/>
  <c r="F3039" i="27" s="1"/>
  <c r="E3040" i="27"/>
  <c r="F3040" i="27" s="1"/>
  <c r="E3041" i="27"/>
  <c r="F3041" i="27" s="1"/>
  <c r="E3042" i="27"/>
  <c r="F3042" i="27" s="1"/>
  <c r="E3043" i="27"/>
  <c r="F3043" i="27" s="1"/>
  <c r="E3044" i="27"/>
  <c r="F3044" i="27" s="1"/>
  <c r="E3045" i="27"/>
  <c r="F3045" i="27" s="1"/>
  <c r="E3046" i="27"/>
  <c r="F3046" i="27" s="1"/>
  <c r="E3047" i="27"/>
  <c r="F3047" i="27" s="1"/>
  <c r="E3048" i="27"/>
  <c r="F3048" i="27" s="1"/>
  <c r="E3049" i="27"/>
  <c r="F3049" i="27" s="1"/>
  <c r="E3050" i="27"/>
  <c r="F3050" i="27" s="1"/>
  <c r="E3051" i="27"/>
  <c r="F3051" i="27" s="1"/>
  <c r="E3052" i="27"/>
  <c r="F3052" i="27" s="1"/>
  <c r="E3053" i="27"/>
  <c r="F3053" i="27" s="1"/>
  <c r="E3054" i="27"/>
  <c r="F3054" i="27" s="1"/>
  <c r="E3055" i="27"/>
  <c r="F3055" i="27" s="1"/>
  <c r="E3056" i="27"/>
  <c r="F3056" i="27" s="1"/>
  <c r="E3057" i="27"/>
  <c r="F3057" i="27" s="1"/>
  <c r="E3058" i="27"/>
  <c r="F3058" i="27" s="1"/>
  <c r="E3059" i="27"/>
  <c r="F3059" i="27" s="1"/>
  <c r="E3060" i="27"/>
  <c r="F3060" i="27" s="1"/>
  <c r="E3061" i="27"/>
  <c r="F3061" i="27" s="1"/>
  <c r="E3062" i="27"/>
  <c r="F3062" i="27" s="1"/>
  <c r="E3063" i="27"/>
  <c r="F3063" i="27" s="1"/>
  <c r="E3064" i="27"/>
  <c r="F3064" i="27" s="1"/>
  <c r="E3065" i="27"/>
  <c r="F3065" i="27" s="1"/>
  <c r="E3066" i="27"/>
  <c r="F3066" i="27" s="1"/>
  <c r="E3067" i="27"/>
  <c r="F3067" i="27" s="1"/>
  <c r="E3068" i="27"/>
  <c r="F3068" i="27" s="1"/>
  <c r="E3069" i="27"/>
  <c r="E3070" i="27"/>
  <c r="F3070" i="27" s="1"/>
  <c r="E3071" i="27"/>
  <c r="F3071" i="27" s="1"/>
  <c r="E3072" i="27"/>
  <c r="F3072" i="27" s="1"/>
  <c r="E3073" i="27"/>
  <c r="F3073" i="27" s="1"/>
  <c r="E3074" i="27"/>
  <c r="F3074" i="27" s="1"/>
  <c r="E3075" i="27"/>
  <c r="F3075" i="27" s="1"/>
  <c r="E3076" i="27"/>
  <c r="F3076" i="27" s="1"/>
  <c r="E3077" i="27"/>
  <c r="F3077" i="27" s="1"/>
  <c r="E3078" i="27"/>
  <c r="F3078" i="27" s="1"/>
  <c r="E3079" i="27"/>
  <c r="F3079" i="27" s="1"/>
  <c r="E3080" i="27"/>
  <c r="F3080" i="27" s="1"/>
  <c r="E3081" i="27"/>
  <c r="F3081" i="27" s="1"/>
  <c r="E3082" i="27"/>
  <c r="F3082" i="27" s="1"/>
  <c r="E3083" i="27"/>
  <c r="F3083" i="27" s="1"/>
  <c r="E3084" i="27"/>
  <c r="F3084" i="27" s="1"/>
  <c r="E3085" i="27"/>
  <c r="F3085" i="27" s="1"/>
  <c r="E3086" i="27"/>
  <c r="F3086" i="27" s="1"/>
  <c r="E3087" i="27"/>
  <c r="F3087" i="27" s="1"/>
  <c r="E3088" i="27"/>
  <c r="F3088" i="27" s="1"/>
  <c r="E3089" i="27"/>
  <c r="F3089" i="27" s="1"/>
  <c r="E3090" i="27"/>
  <c r="E3091" i="27"/>
  <c r="F3091" i="27" s="1"/>
  <c r="E3092" i="27"/>
  <c r="F3092" i="27" s="1"/>
  <c r="E3093" i="27"/>
  <c r="F3093" i="27" s="1"/>
  <c r="E3094" i="27"/>
  <c r="F3094" i="27" s="1"/>
  <c r="E3095" i="27"/>
  <c r="F3095" i="27" s="1"/>
  <c r="E3096" i="27"/>
  <c r="F3096" i="27" s="1"/>
  <c r="E3097" i="27"/>
  <c r="F3097" i="27" s="1"/>
  <c r="E3098" i="27"/>
  <c r="F3098" i="27" s="1"/>
  <c r="E3099" i="27"/>
  <c r="F3099" i="27" s="1"/>
  <c r="E3100" i="27"/>
  <c r="F3100" i="27" s="1"/>
  <c r="E3101" i="27"/>
  <c r="E3102" i="27"/>
  <c r="F3102" i="27" s="1"/>
  <c r="E3103" i="27"/>
  <c r="E3104" i="27"/>
  <c r="F3104" i="27" s="1"/>
  <c r="E3105" i="27"/>
  <c r="F3105" i="27" s="1"/>
  <c r="E3106" i="27"/>
  <c r="F3106" i="27" s="1"/>
  <c r="E3107" i="27"/>
  <c r="F3107" i="27" s="1"/>
  <c r="E3108" i="27"/>
  <c r="F3108" i="27" s="1"/>
  <c r="E3109" i="27"/>
  <c r="F3109" i="27" s="1"/>
  <c r="E3110" i="27"/>
  <c r="F3110" i="27" s="1"/>
  <c r="E3111" i="27"/>
  <c r="F3111" i="27" s="1"/>
  <c r="E3112" i="27"/>
  <c r="F3112" i="27" s="1"/>
  <c r="E3113" i="27"/>
  <c r="F3113" i="27" s="1"/>
  <c r="E3114" i="27"/>
  <c r="F3114" i="27" s="1"/>
  <c r="E3115" i="27"/>
  <c r="F3115" i="27" s="1"/>
  <c r="E3116" i="27"/>
  <c r="F3116" i="27" s="1"/>
  <c r="E3117" i="27"/>
  <c r="F3117" i="27" s="1"/>
  <c r="E3118" i="27"/>
  <c r="F3118" i="27" s="1"/>
  <c r="E3119" i="27"/>
  <c r="F3119" i="27" s="1"/>
  <c r="E3120" i="27"/>
  <c r="F3120" i="27" s="1"/>
  <c r="E3121" i="27"/>
  <c r="F3121" i="27" s="1"/>
  <c r="E3122" i="27"/>
  <c r="F3122" i="27" s="1"/>
  <c r="E3123" i="27"/>
  <c r="F3123" i="27" s="1"/>
  <c r="E3124" i="27"/>
  <c r="F3124" i="27" s="1"/>
  <c r="E3125" i="27"/>
  <c r="F3125" i="27" s="1"/>
  <c r="E3126" i="27"/>
  <c r="F3126" i="27" s="1"/>
  <c r="E3127" i="27"/>
  <c r="F3127" i="27" s="1"/>
  <c r="E3128" i="27"/>
  <c r="F3128" i="27" s="1"/>
  <c r="E3129" i="27"/>
  <c r="F3129" i="27" s="1"/>
  <c r="E3130" i="27"/>
  <c r="F3130" i="27" s="1"/>
  <c r="E3131" i="27"/>
  <c r="E3132" i="27"/>
  <c r="F3132" i="27" s="1"/>
  <c r="E3133" i="27"/>
  <c r="F3133" i="27" s="1"/>
  <c r="E3134" i="27"/>
  <c r="F3134" i="27" s="1"/>
  <c r="E3135" i="27"/>
  <c r="F3135" i="27" s="1"/>
  <c r="E3136" i="27"/>
  <c r="F3136" i="27" s="1"/>
  <c r="E3137" i="27"/>
  <c r="F3137" i="27" s="1"/>
  <c r="E3138" i="27"/>
  <c r="F3138" i="27" s="1"/>
  <c r="E3139" i="27"/>
  <c r="F3139" i="27" s="1"/>
  <c r="E3140" i="27"/>
  <c r="F3140" i="27" s="1"/>
  <c r="E3141" i="27"/>
  <c r="F3141" i="27" s="1"/>
  <c r="E3142" i="27"/>
  <c r="F3142" i="27" s="1"/>
  <c r="E3143" i="27"/>
  <c r="F3143" i="27" s="1"/>
  <c r="E3144" i="27"/>
  <c r="F3144" i="27" s="1"/>
  <c r="E3145" i="27"/>
  <c r="E3146" i="27"/>
  <c r="F3146" i="27" s="1"/>
  <c r="E3147" i="27"/>
  <c r="F3147" i="27" s="1"/>
  <c r="E3148" i="27"/>
  <c r="F3148" i="27" s="1"/>
  <c r="E3149" i="27"/>
  <c r="F3149" i="27" s="1"/>
  <c r="E3150" i="27"/>
  <c r="F3150" i="27" s="1"/>
  <c r="E3151" i="27"/>
  <c r="F3151" i="27" s="1"/>
  <c r="E3152" i="27"/>
  <c r="F3152" i="27" s="1"/>
  <c r="E3153" i="27"/>
  <c r="F3153" i="27" s="1"/>
  <c r="E3154" i="27"/>
  <c r="F3154" i="27" s="1"/>
  <c r="E3155" i="27"/>
  <c r="F3155" i="27" s="1"/>
  <c r="E3156" i="27"/>
  <c r="F3156" i="27" s="1"/>
  <c r="E3157" i="27"/>
  <c r="F3157" i="27" s="1"/>
  <c r="E3158" i="27"/>
  <c r="F3158" i="27" s="1"/>
  <c r="E3159" i="27"/>
  <c r="F3159" i="27" s="1"/>
  <c r="E3160" i="27"/>
  <c r="F3160" i="27" s="1"/>
  <c r="E3161" i="27"/>
  <c r="F3161" i="27" s="1"/>
  <c r="E3162" i="27"/>
  <c r="F3162" i="27" s="1"/>
  <c r="E3163" i="27"/>
  <c r="F3163" i="27" s="1"/>
  <c r="E3164" i="27"/>
  <c r="F3164" i="27" s="1"/>
  <c r="E3165" i="27"/>
  <c r="F3165" i="27" s="1"/>
  <c r="E3166" i="27"/>
  <c r="F3166" i="27" s="1"/>
  <c r="E3167" i="27"/>
  <c r="F3167" i="27" s="1"/>
  <c r="E3168" i="27"/>
  <c r="F3168" i="27" s="1"/>
  <c r="E3169" i="27"/>
  <c r="F3169" i="27" s="1"/>
  <c r="E3170" i="27"/>
  <c r="F3170" i="27" s="1"/>
  <c r="E3171" i="27"/>
  <c r="F3171" i="27" s="1"/>
  <c r="E3172" i="27"/>
  <c r="F3172" i="27" s="1"/>
  <c r="E3173" i="27"/>
  <c r="F3173" i="27" s="1"/>
  <c r="E3174" i="27"/>
  <c r="F3174" i="27" s="1"/>
  <c r="E3175" i="27"/>
  <c r="F3175" i="27" s="1"/>
  <c r="E3176" i="27"/>
  <c r="F3176" i="27" s="1"/>
  <c r="E3177" i="27"/>
  <c r="F3177" i="27" s="1"/>
  <c r="E3178" i="27"/>
  <c r="F3178" i="27" s="1"/>
  <c r="E3179" i="27"/>
  <c r="F3179" i="27" s="1"/>
  <c r="E3180" i="27"/>
  <c r="F3180" i="27" s="1"/>
  <c r="E3181" i="27"/>
  <c r="F3181" i="27" s="1"/>
  <c r="E3182" i="27"/>
  <c r="F3182" i="27" s="1"/>
  <c r="E3183" i="27"/>
  <c r="F3183" i="27" s="1"/>
  <c r="E3184" i="27"/>
  <c r="F3184" i="27" s="1"/>
  <c r="E3185" i="27"/>
  <c r="F3185" i="27" s="1"/>
  <c r="E3186" i="27"/>
  <c r="F3186" i="27" s="1"/>
  <c r="E3187" i="27"/>
  <c r="F3187" i="27" s="1"/>
  <c r="E3188" i="27"/>
  <c r="F3188" i="27" s="1"/>
  <c r="E3189" i="27"/>
  <c r="F3189" i="27" s="1"/>
  <c r="E3190" i="27"/>
  <c r="F3190" i="27" s="1"/>
  <c r="E3191" i="27"/>
  <c r="F3191" i="27" s="1"/>
  <c r="E3192" i="27"/>
  <c r="F3192" i="27" s="1"/>
  <c r="E3193" i="27"/>
  <c r="F3193" i="27" s="1"/>
  <c r="E3194" i="27"/>
  <c r="F3194" i="27" s="1"/>
  <c r="E3195" i="27"/>
  <c r="F3195" i="27" s="1"/>
  <c r="E3196" i="27"/>
  <c r="F3196" i="27" s="1"/>
  <c r="E3197" i="27"/>
  <c r="F3197" i="27" s="1"/>
  <c r="E3198" i="27"/>
  <c r="F3198" i="27" s="1"/>
  <c r="E3199" i="27"/>
  <c r="F3199" i="27" s="1"/>
  <c r="E3200" i="27"/>
  <c r="F3200" i="27" s="1"/>
  <c r="E3201" i="27"/>
  <c r="F3201" i="27" s="1"/>
  <c r="E3202" i="27"/>
  <c r="F3202" i="27" s="1"/>
  <c r="E3203" i="27"/>
  <c r="F3203" i="27" s="1"/>
  <c r="E3204" i="27"/>
  <c r="F3204" i="27" s="1"/>
  <c r="E3205" i="27"/>
  <c r="F3205" i="27" s="1"/>
  <c r="E3206" i="27"/>
  <c r="F3206" i="27" s="1"/>
  <c r="E3207" i="27"/>
  <c r="F3207" i="27" s="1"/>
  <c r="E3208" i="27"/>
  <c r="F3208" i="27" s="1"/>
  <c r="E3209" i="27"/>
  <c r="F3209" i="27" s="1"/>
  <c r="E3210" i="27"/>
  <c r="F3210" i="27" s="1"/>
  <c r="E3211" i="27"/>
  <c r="F3211" i="27" s="1"/>
  <c r="E3212" i="27"/>
  <c r="F3212" i="27" s="1"/>
  <c r="E3213" i="27"/>
  <c r="F3213" i="27" s="1"/>
  <c r="E3214" i="27"/>
  <c r="F3214" i="27" s="1"/>
  <c r="E3215" i="27"/>
  <c r="F3215" i="27" s="1"/>
  <c r="E3216" i="27"/>
  <c r="F3216" i="27" s="1"/>
  <c r="E3217" i="27"/>
  <c r="F3217" i="27" s="1"/>
  <c r="E3218" i="27"/>
  <c r="F3218" i="27" s="1"/>
  <c r="E3219" i="27"/>
  <c r="F3219" i="27" s="1"/>
  <c r="E3220" i="27"/>
  <c r="F3220" i="27" s="1"/>
  <c r="E3221" i="27"/>
  <c r="F3221" i="27" s="1"/>
  <c r="E3222" i="27"/>
  <c r="F3222" i="27" s="1"/>
  <c r="E3223" i="27"/>
  <c r="F3223" i="27" s="1"/>
  <c r="E3224" i="27"/>
  <c r="F3224" i="27" s="1"/>
  <c r="E3225" i="27"/>
  <c r="F3225" i="27" s="1"/>
  <c r="E3226" i="27"/>
  <c r="F3226" i="27" s="1"/>
  <c r="E3227" i="27"/>
  <c r="F3227" i="27" s="1"/>
  <c r="E3228" i="27"/>
  <c r="F3228" i="27" s="1"/>
  <c r="E3229" i="27"/>
  <c r="F3229" i="27" s="1"/>
  <c r="E3230" i="27"/>
  <c r="F3230" i="27" s="1"/>
  <c r="E3231" i="27"/>
  <c r="F3231" i="27" s="1"/>
  <c r="E3232" i="27"/>
  <c r="F3232" i="27" s="1"/>
  <c r="E3233" i="27"/>
  <c r="F3233" i="27" s="1"/>
  <c r="E3234" i="27"/>
  <c r="F3234" i="27" s="1"/>
  <c r="E3235" i="27"/>
  <c r="F3235" i="27" s="1"/>
  <c r="E3236" i="27"/>
  <c r="F3236" i="27" s="1"/>
  <c r="E3237" i="27"/>
  <c r="F3237" i="27" s="1"/>
  <c r="E3238" i="27"/>
  <c r="F3238" i="27" s="1"/>
  <c r="E3239" i="27"/>
  <c r="F3239" i="27" s="1"/>
  <c r="E3240" i="27"/>
  <c r="F3240" i="27" s="1"/>
  <c r="E3241" i="27"/>
  <c r="F3241" i="27" s="1"/>
  <c r="E3242" i="27"/>
  <c r="F3242" i="27" s="1"/>
  <c r="E3243" i="27"/>
  <c r="F3243" i="27" s="1"/>
  <c r="E3244" i="27"/>
  <c r="F3244" i="27" s="1"/>
  <c r="E3245" i="27"/>
  <c r="F3245" i="27" s="1"/>
  <c r="E3246" i="27"/>
  <c r="F3246" i="27" s="1"/>
  <c r="E3247" i="27"/>
  <c r="F3247" i="27" s="1"/>
  <c r="E3248" i="27"/>
  <c r="F3248" i="27" s="1"/>
  <c r="E3249" i="27"/>
  <c r="F3249" i="27" s="1"/>
  <c r="E3250" i="27"/>
  <c r="F3250" i="27" s="1"/>
  <c r="E3251" i="27"/>
  <c r="F3251" i="27" s="1"/>
  <c r="E3252" i="27"/>
  <c r="F3252" i="27" s="1"/>
  <c r="E3253" i="27"/>
  <c r="F3253" i="27" s="1"/>
  <c r="E3254" i="27"/>
  <c r="F3254" i="27" s="1"/>
  <c r="E3255" i="27"/>
  <c r="F3255" i="27" s="1"/>
  <c r="E3256" i="27"/>
  <c r="F3256" i="27" s="1"/>
  <c r="E3257" i="27"/>
  <c r="F3257" i="27" s="1"/>
  <c r="E3258" i="27"/>
  <c r="F3258" i="27" s="1"/>
  <c r="E3259" i="27"/>
  <c r="F3259" i="27" s="1"/>
  <c r="E3260" i="27"/>
  <c r="F3260" i="27" s="1"/>
  <c r="E3261" i="27"/>
  <c r="F3261" i="27" s="1"/>
  <c r="E3262" i="27"/>
  <c r="F3262" i="27" s="1"/>
  <c r="E3263" i="27"/>
  <c r="F3263" i="27" s="1"/>
  <c r="E3264" i="27"/>
  <c r="F3264" i="27" s="1"/>
  <c r="E3265" i="27"/>
  <c r="F3265" i="27" s="1"/>
  <c r="E3266" i="27"/>
  <c r="F3266" i="27" s="1"/>
  <c r="E3267" i="27"/>
  <c r="F3267" i="27" s="1"/>
  <c r="E3268" i="27"/>
  <c r="F3268" i="27" s="1"/>
  <c r="E3269" i="27"/>
  <c r="F3269" i="27" s="1"/>
  <c r="E3270" i="27"/>
  <c r="F3270" i="27" s="1"/>
  <c r="E3271" i="27"/>
  <c r="F3271" i="27" s="1"/>
  <c r="E3272" i="27"/>
  <c r="F3272" i="27" s="1"/>
  <c r="E3273" i="27"/>
  <c r="F3273" i="27" s="1"/>
  <c r="E3274" i="27"/>
  <c r="F3274" i="27" s="1"/>
  <c r="E3275" i="27"/>
  <c r="F3275" i="27" s="1"/>
  <c r="E3276" i="27"/>
  <c r="F3276" i="27" s="1"/>
  <c r="E3277" i="27"/>
  <c r="F3277" i="27" s="1"/>
  <c r="E3278" i="27"/>
  <c r="F3278" i="27" s="1"/>
  <c r="E3279" i="27"/>
  <c r="F3279" i="27" s="1"/>
  <c r="E3280" i="27"/>
  <c r="F3280" i="27" s="1"/>
  <c r="E3281" i="27"/>
  <c r="F3281" i="27" s="1"/>
  <c r="E3282" i="27"/>
  <c r="F3282" i="27" s="1"/>
  <c r="E3283" i="27"/>
  <c r="E3284" i="27"/>
  <c r="F3284" i="27" s="1"/>
  <c r="E3285" i="27"/>
  <c r="F3285" i="27" s="1"/>
  <c r="E3286" i="27"/>
  <c r="F3286" i="27" s="1"/>
  <c r="E3287" i="27"/>
  <c r="F3287" i="27" s="1"/>
  <c r="E3288" i="27"/>
  <c r="F3288" i="27" s="1"/>
  <c r="E3289" i="27"/>
  <c r="F3289" i="27" s="1"/>
  <c r="E3290" i="27"/>
  <c r="F3290" i="27" s="1"/>
  <c r="E3291" i="27"/>
  <c r="F3291" i="27" s="1"/>
  <c r="E3292" i="27"/>
  <c r="F3292" i="27" s="1"/>
  <c r="E3293" i="27"/>
  <c r="F3293" i="27" s="1"/>
  <c r="E3294" i="27"/>
  <c r="F3294" i="27" s="1"/>
  <c r="E3295" i="27"/>
  <c r="F3295" i="27" s="1"/>
  <c r="E3296" i="27"/>
  <c r="F3296" i="27" s="1"/>
  <c r="E3297" i="27"/>
  <c r="F3297" i="27" s="1"/>
  <c r="E3298" i="27"/>
  <c r="F3298" i="27" s="1"/>
  <c r="E3299" i="27"/>
  <c r="F3299" i="27" s="1"/>
  <c r="E3300" i="27"/>
  <c r="F3300" i="27" s="1"/>
  <c r="E3301" i="27"/>
  <c r="F3301" i="27" s="1"/>
  <c r="E3302" i="27"/>
  <c r="F3302" i="27" s="1"/>
  <c r="E3303" i="27"/>
  <c r="F3303" i="27" s="1"/>
  <c r="E3304" i="27"/>
  <c r="F3304" i="27" s="1"/>
  <c r="E3305" i="27"/>
  <c r="F3305" i="27" s="1"/>
  <c r="E3306" i="27"/>
  <c r="F3306" i="27" s="1"/>
  <c r="E3307" i="27"/>
  <c r="F3307" i="27" s="1"/>
  <c r="E3308" i="27"/>
  <c r="E3309" i="27"/>
  <c r="E3310" i="27"/>
  <c r="F3310" i="27" s="1"/>
  <c r="E3311" i="27"/>
  <c r="F3311" i="27" s="1"/>
  <c r="E3312" i="27"/>
  <c r="F3312" i="27" s="1"/>
  <c r="E3313" i="27"/>
  <c r="F3313" i="27" s="1"/>
  <c r="E3314" i="27"/>
  <c r="F3314" i="27" s="1"/>
  <c r="E3315" i="27"/>
  <c r="F3315" i="27" s="1"/>
  <c r="E3316" i="27"/>
  <c r="F3316" i="27" s="1"/>
  <c r="E3317" i="27"/>
  <c r="F3317" i="27" s="1"/>
  <c r="E3318" i="27"/>
  <c r="F3318" i="27" s="1"/>
  <c r="E3319" i="27"/>
  <c r="F3319" i="27" s="1"/>
  <c r="E3320" i="27"/>
  <c r="F3320" i="27" s="1"/>
  <c r="E3321" i="27"/>
  <c r="F3321" i="27" s="1"/>
  <c r="E3322" i="27"/>
  <c r="F3322" i="27" s="1"/>
  <c r="E3323" i="27"/>
  <c r="F3323" i="27" s="1"/>
  <c r="E3324" i="27"/>
  <c r="F3324" i="27" s="1"/>
  <c r="E3325" i="27"/>
  <c r="F3325" i="27" s="1"/>
  <c r="E3326" i="27"/>
  <c r="F3326" i="27" s="1"/>
  <c r="E3327" i="27"/>
  <c r="F3327" i="27" s="1"/>
  <c r="E3328" i="27"/>
  <c r="F3328" i="27" s="1"/>
  <c r="E3329" i="27"/>
  <c r="F3329" i="27" s="1"/>
  <c r="E3330" i="27"/>
  <c r="F3330" i="27" s="1"/>
  <c r="E3331" i="27"/>
  <c r="F3331" i="27" s="1"/>
  <c r="E3332" i="27"/>
  <c r="F3332" i="27" s="1"/>
  <c r="E3333" i="27"/>
  <c r="F3333" i="27" s="1"/>
  <c r="E3334" i="27"/>
  <c r="E3335" i="27"/>
  <c r="E3336" i="27"/>
  <c r="F3336" i="27" s="1"/>
  <c r="E3337" i="27"/>
  <c r="F3337" i="27" s="1"/>
  <c r="E3338" i="27"/>
  <c r="F3338" i="27" s="1"/>
  <c r="E3339" i="27"/>
  <c r="F3339" i="27" s="1"/>
  <c r="E3340" i="27"/>
  <c r="F3340" i="27" s="1"/>
  <c r="E3341" i="27"/>
  <c r="F3341" i="27" s="1"/>
  <c r="E3342" i="27"/>
  <c r="F3342" i="27" s="1"/>
  <c r="E3343" i="27"/>
  <c r="F3343" i="27" s="1"/>
  <c r="E3344" i="27"/>
  <c r="F3344" i="27" s="1"/>
  <c r="E3345" i="27"/>
  <c r="F3345" i="27" s="1"/>
  <c r="E3346" i="27"/>
  <c r="F3346" i="27" s="1"/>
  <c r="E3347" i="27"/>
  <c r="F3347" i="27" s="1"/>
  <c r="E3348" i="27"/>
  <c r="F3348" i="27" s="1"/>
  <c r="E3349" i="27"/>
  <c r="F3349" i="27" s="1"/>
  <c r="E3350" i="27"/>
  <c r="F3350" i="27" s="1"/>
  <c r="E3351" i="27"/>
  <c r="F3351" i="27" s="1"/>
  <c r="E3352" i="27"/>
  <c r="F3352" i="27" s="1"/>
  <c r="E3353" i="27"/>
  <c r="F3353" i="27" s="1"/>
  <c r="E3354" i="27"/>
  <c r="F3354" i="27" s="1"/>
  <c r="E3355" i="27"/>
  <c r="F3355" i="27" s="1"/>
  <c r="E3356" i="27"/>
  <c r="F3356" i="27" s="1"/>
  <c r="E3357" i="27"/>
  <c r="F3357" i="27" s="1"/>
  <c r="E3358" i="27"/>
  <c r="F3358" i="27" s="1"/>
  <c r="E3359" i="27"/>
  <c r="F3359" i="27" s="1"/>
  <c r="E3360" i="27"/>
  <c r="F3360" i="27" s="1"/>
  <c r="E3361" i="27"/>
  <c r="E3362" i="27"/>
  <c r="F3362" i="27" s="1"/>
  <c r="E3363" i="27"/>
  <c r="F3363" i="27" s="1"/>
  <c r="E3364" i="27"/>
  <c r="F3364" i="27" s="1"/>
  <c r="E3365" i="27"/>
  <c r="F3365" i="27" s="1"/>
  <c r="E3366" i="27"/>
  <c r="F3366" i="27" s="1"/>
  <c r="E3367" i="27"/>
  <c r="F3367" i="27" s="1"/>
  <c r="E3368" i="27"/>
  <c r="F3368" i="27" s="1"/>
  <c r="E3369" i="27"/>
  <c r="F3369" i="27" s="1"/>
  <c r="E3370" i="27"/>
  <c r="F3370" i="27" s="1"/>
  <c r="E3371" i="27"/>
  <c r="F3371" i="27" s="1"/>
  <c r="E3372" i="27"/>
  <c r="F3372" i="27" s="1"/>
  <c r="E3373" i="27"/>
  <c r="F3373" i="27" s="1"/>
  <c r="E3374" i="27"/>
  <c r="F3374" i="27" s="1"/>
  <c r="E3375" i="27"/>
  <c r="F3375" i="27" s="1"/>
  <c r="E3376" i="27"/>
  <c r="F3376" i="27" s="1"/>
  <c r="E3377" i="27"/>
  <c r="E3378" i="27"/>
  <c r="F3378" i="27" s="1"/>
  <c r="E3379" i="27"/>
  <c r="F3379" i="27" s="1"/>
  <c r="E3380" i="27"/>
  <c r="F3380" i="27" s="1"/>
  <c r="E3381" i="27"/>
  <c r="F3381" i="27" s="1"/>
  <c r="E3382" i="27"/>
  <c r="F3382" i="27" s="1"/>
  <c r="E3383" i="27"/>
  <c r="F3383" i="27" s="1"/>
  <c r="E3384" i="27"/>
  <c r="F3384" i="27" s="1"/>
  <c r="E3385" i="27"/>
  <c r="F3385" i="27" s="1"/>
  <c r="E3386" i="27"/>
  <c r="E3387" i="27"/>
  <c r="F3387" i="27" s="1"/>
  <c r="E3388" i="27"/>
  <c r="F3388" i="27" s="1"/>
  <c r="E3389" i="27"/>
  <c r="F3389" i="27" s="1"/>
  <c r="E3390" i="27"/>
  <c r="F3390" i="27" s="1"/>
  <c r="E3391" i="27"/>
  <c r="F3391" i="27" s="1"/>
  <c r="E3392" i="27"/>
  <c r="F3392" i="27" s="1"/>
  <c r="E3393" i="27"/>
  <c r="F3393" i="27" s="1"/>
  <c r="E3394" i="27"/>
  <c r="F3394" i="27" s="1"/>
  <c r="E3395" i="27"/>
  <c r="F3395" i="27" s="1"/>
  <c r="E3396" i="27"/>
  <c r="F3396" i="27" s="1"/>
  <c r="E3397" i="27"/>
  <c r="F3397" i="27" s="1"/>
  <c r="E3398" i="27"/>
  <c r="F3398" i="27" s="1"/>
  <c r="E3399" i="27"/>
  <c r="F3399" i="27" s="1"/>
  <c r="E3400" i="27"/>
  <c r="F3400" i="27" s="1"/>
  <c r="E3401" i="27"/>
  <c r="F3401" i="27" s="1"/>
  <c r="E3402" i="27"/>
  <c r="F3402" i="27" s="1"/>
  <c r="E3403" i="27"/>
  <c r="F3403" i="27" s="1"/>
  <c r="E3404" i="27"/>
  <c r="F3404" i="27" s="1"/>
  <c r="E3405" i="27"/>
  <c r="F3405" i="27" s="1"/>
  <c r="E3406" i="27"/>
  <c r="F3406" i="27" s="1"/>
  <c r="E3407" i="27"/>
  <c r="F3407" i="27" s="1"/>
  <c r="E3408" i="27"/>
  <c r="F3408" i="27" s="1"/>
  <c r="E3409" i="27"/>
  <c r="F3409" i="27" s="1"/>
  <c r="E3410" i="27"/>
  <c r="F3410" i="27" s="1"/>
  <c r="E3411" i="27"/>
  <c r="F3411" i="27" s="1"/>
  <c r="E3412" i="27"/>
  <c r="F3412" i="27" s="1"/>
  <c r="E3413" i="27"/>
  <c r="F3413" i="27" s="1"/>
  <c r="E3414" i="27"/>
  <c r="F3414" i="27" s="1"/>
  <c r="E3415" i="27"/>
  <c r="F3415" i="27" s="1"/>
  <c r="E3416" i="27"/>
  <c r="F3416" i="27" s="1"/>
  <c r="E3417" i="27"/>
  <c r="F3417" i="27" s="1"/>
  <c r="E3418" i="27"/>
  <c r="F3418" i="27" s="1"/>
  <c r="E3419" i="27"/>
  <c r="F3419" i="27" s="1"/>
  <c r="E3420" i="27"/>
  <c r="F3420" i="27" s="1"/>
  <c r="E3421" i="27"/>
  <c r="F3421" i="27" s="1"/>
  <c r="E3422" i="27"/>
  <c r="F3422" i="27" s="1"/>
  <c r="E3423" i="27"/>
  <c r="F3423" i="27" s="1"/>
  <c r="E3424" i="27"/>
  <c r="F3424" i="27" s="1"/>
  <c r="E3425" i="27"/>
  <c r="F3425" i="27" s="1"/>
  <c r="E3426" i="27"/>
  <c r="F3426" i="27" s="1"/>
  <c r="E3427" i="27"/>
  <c r="F3427" i="27" s="1"/>
  <c r="E3428" i="27"/>
  <c r="F3428" i="27" s="1"/>
  <c r="E3429" i="27"/>
  <c r="F3429" i="27" s="1"/>
  <c r="E3430" i="27"/>
  <c r="F3430" i="27" s="1"/>
  <c r="E3431" i="27"/>
  <c r="F3431" i="27" s="1"/>
  <c r="E3432" i="27"/>
  <c r="F3432" i="27" s="1"/>
  <c r="E3433" i="27"/>
  <c r="F3433" i="27" s="1"/>
  <c r="E3434" i="27"/>
  <c r="E3435" i="27"/>
  <c r="F3435" i="27" s="1"/>
  <c r="E3436" i="27"/>
  <c r="F3436" i="27" s="1"/>
  <c r="E3437" i="27"/>
  <c r="F3437" i="27" s="1"/>
  <c r="E3438" i="27"/>
  <c r="F3438" i="27" s="1"/>
  <c r="E3439" i="27"/>
  <c r="F3439" i="27" s="1"/>
  <c r="E3440" i="27"/>
  <c r="F3440" i="27" s="1"/>
  <c r="E3441" i="27"/>
  <c r="F3441" i="27" s="1"/>
  <c r="E3442" i="27"/>
  <c r="F3442" i="27" s="1"/>
  <c r="E3443" i="27"/>
  <c r="F3443" i="27" s="1"/>
  <c r="E3444" i="27"/>
  <c r="F3444" i="27" s="1"/>
  <c r="E3445" i="27"/>
  <c r="F3445" i="27" s="1"/>
  <c r="E3446" i="27"/>
  <c r="F3446" i="27" s="1"/>
  <c r="E3447" i="27"/>
  <c r="F3447" i="27" s="1"/>
  <c r="E3448" i="27"/>
  <c r="F3448" i="27" s="1"/>
  <c r="E3449" i="27"/>
  <c r="F3449" i="27" s="1"/>
  <c r="E3450" i="27"/>
  <c r="F3450" i="27" s="1"/>
  <c r="E3451" i="27"/>
  <c r="F3451" i="27" s="1"/>
  <c r="E3452" i="27"/>
  <c r="F3452" i="27" s="1"/>
  <c r="E3453" i="27"/>
  <c r="F3453" i="27" s="1"/>
  <c r="E3454" i="27"/>
  <c r="F3454" i="27" s="1"/>
  <c r="E3455" i="27"/>
  <c r="F3455" i="27" s="1"/>
  <c r="E3456" i="27"/>
  <c r="F3456" i="27" s="1"/>
  <c r="E3457" i="27"/>
  <c r="F3457" i="27" s="1"/>
  <c r="E3458" i="27"/>
  <c r="F3458" i="27" s="1"/>
  <c r="E3459" i="27"/>
  <c r="F3459" i="27" s="1"/>
  <c r="E3460" i="27"/>
  <c r="F3460" i="27" s="1"/>
  <c r="E3461" i="27"/>
  <c r="F3461" i="27" s="1"/>
  <c r="E3462" i="27"/>
  <c r="F3462" i="27" s="1"/>
  <c r="E3463" i="27"/>
  <c r="F3463" i="27" s="1"/>
  <c r="E3464" i="27"/>
  <c r="F3464" i="27" s="1"/>
  <c r="E3465" i="27"/>
  <c r="E3466" i="27"/>
  <c r="E3467" i="27"/>
  <c r="F3467" i="27" s="1"/>
  <c r="E3468" i="27"/>
  <c r="F3468" i="27" s="1"/>
  <c r="E3469" i="27"/>
  <c r="F3469" i="27" s="1"/>
  <c r="E3470" i="27"/>
  <c r="F3470" i="27" s="1"/>
  <c r="E3471" i="27"/>
  <c r="F3471" i="27" s="1"/>
  <c r="E3472" i="27"/>
  <c r="F3472" i="27" s="1"/>
  <c r="E3473" i="27"/>
  <c r="F3473" i="27" s="1"/>
  <c r="E3474" i="27"/>
  <c r="F3474" i="27" s="1"/>
  <c r="E3475" i="27"/>
  <c r="F3475" i="27" s="1"/>
  <c r="E3476" i="27"/>
  <c r="F3476" i="27" s="1"/>
  <c r="E3477" i="27"/>
  <c r="F3477" i="27" s="1"/>
  <c r="E3478" i="27"/>
  <c r="F3478" i="27" s="1"/>
  <c r="E3479" i="27"/>
  <c r="F3479" i="27" s="1"/>
  <c r="E3480" i="27"/>
  <c r="F3480" i="27" s="1"/>
  <c r="E3481" i="27"/>
  <c r="F3481" i="27" s="1"/>
  <c r="E3482" i="27"/>
  <c r="F3482" i="27" s="1"/>
  <c r="E3483" i="27"/>
  <c r="F3483" i="27" s="1"/>
  <c r="E3484" i="27"/>
  <c r="F3484" i="27" s="1"/>
  <c r="E3485" i="27"/>
  <c r="F3485" i="27" s="1"/>
  <c r="E3486" i="27"/>
  <c r="F3486" i="27" s="1"/>
  <c r="E3487" i="27"/>
  <c r="F3487" i="27" s="1"/>
  <c r="E3488" i="27"/>
  <c r="F3488" i="27" s="1"/>
  <c r="E3489" i="27"/>
  <c r="F3489" i="27" s="1"/>
  <c r="E3490" i="27"/>
  <c r="F3490" i="27" s="1"/>
  <c r="E3491" i="27"/>
  <c r="F3491" i="27" s="1"/>
  <c r="E3492" i="27"/>
  <c r="F3492" i="27" s="1"/>
  <c r="E3493" i="27"/>
  <c r="F3493" i="27" s="1"/>
  <c r="E3494" i="27"/>
  <c r="F3494" i="27" s="1"/>
  <c r="E3495" i="27"/>
  <c r="F3495" i="27" s="1"/>
  <c r="E3496" i="27"/>
  <c r="F3496" i="27" s="1"/>
  <c r="E3497" i="27"/>
  <c r="F3497" i="27" s="1"/>
  <c r="E3498" i="27"/>
  <c r="F3498" i="27" s="1"/>
  <c r="E3499" i="27"/>
  <c r="F3499" i="27" s="1"/>
  <c r="E3500" i="27"/>
  <c r="F3500" i="27" s="1"/>
  <c r="E3501" i="27"/>
  <c r="F3501" i="27" s="1"/>
  <c r="E3502" i="27"/>
  <c r="F3502" i="27" s="1"/>
  <c r="E3503" i="27"/>
  <c r="F3503" i="27" s="1"/>
  <c r="E3504" i="27"/>
  <c r="F3504" i="27" s="1"/>
  <c r="E3505" i="27"/>
  <c r="E3506" i="27"/>
  <c r="F3506" i="27" s="1"/>
  <c r="E3507" i="27"/>
  <c r="F3507" i="27" s="1"/>
  <c r="E3508" i="27"/>
  <c r="F3508" i="27" s="1"/>
  <c r="E3509" i="27"/>
  <c r="F3509" i="27" s="1"/>
  <c r="E3510" i="27"/>
  <c r="F3510" i="27" s="1"/>
  <c r="E3511" i="27"/>
  <c r="F3511" i="27" s="1"/>
  <c r="E3512" i="27"/>
  <c r="F3512" i="27" s="1"/>
  <c r="E3513" i="27"/>
  <c r="F3513" i="27" s="1"/>
  <c r="E3514" i="27"/>
  <c r="E3515" i="27"/>
  <c r="E3516" i="27"/>
  <c r="E3517" i="27"/>
  <c r="F3517" i="27" s="1"/>
  <c r="E3518" i="27"/>
  <c r="F3518" i="27" s="1"/>
  <c r="E3519" i="27"/>
  <c r="F3519" i="27" s="1"/>
  <c r="E3520" i="27"/>
  <c r="F3520" i="27" s="1"/>
  <c r="E3521" i="27"/>
  <c r="F3521" i="27" s="1"/>
  <c r="E3522" i="27"/>
  <c r="F3522" i="27" s="1"/>
  <c r="E3523" i="27"/>
  <c r="F3523" i="27" s="1"/>
  <c r="E3524" i="27"/>
  <c r="F3524" i="27" s="1"/>
  <c r="E3525" i="27"/>
  <c r="F3525" i="27" s="1"/>
  <c r="E3526" i="27"/>
  <c r="F3526" i="27" s="1"/>
  <c r="E3527" i="27"/>
  <c r="F3527" i="27" s="1"/>
  <c r="E3528" i="27"/>
  <c r="F3528" i="27" s="1"/>
  <c r="E3529" i="27"/>
  <c r="F3529" i="27" s="1"/>
  <c r="E3530" i="27"/>
  <c r="F3530" i="27" s="1"/>
  <c r="E3531" i="27"/>
  <c r="F3531" i="27" s="1"/>
  <c r="E3532" i="27"/>
  <c r="F3532" i="27" s="1"/>
  <c r="E3533" i="27"/>
  <c r="F3533" i="27" s="1"/>
  <c r="E3534" i="27"/>
  <c r="F3534" i="27" s="1"/>
  <c r="E3535" i="27"/>
  <c r="F3535" i="27" s="1"/>
  <c r="E3536" i="27"/>
  <c r="F3536" i="27" s="1"/>
  <c r="E3537" i="27"/>
  <c r="F3537" i="27" s="1"/>
  <c r="E3538" i="27"/>
  <c r="F3538" i="27" s="1"/>
  <c r="E3539" i="27"/>
  <c r="F3539" i="27" s="1"/>
  <c r="E3540" i="27"/>
  <c r="F3540" i="27" s="1"/>
  <c r="E3541" i="27"/>
  <c r="F3541" i="27" s="1"/>
  <c r="E3542" i="27"/>
  <c r="F3542" i="27" s="1"/>
  <c r="E3543" i="27"/>
  <c r="F3543" i="27" s="1"/>
  <c r="E3544" i="27"/>
  <c r="F3544" i="27" s="1"/>
  <c r="E3545" i="27"/>
  <c r="F3545" i="27" s="1"/>
  <c r="E3546" i="27"/>
  <c r="F3546" i="27" s="1"/>
  <c r="E3547" i="27"/>
  <c r="F3547" i="27" s="1"/>
  <c r="E3548" i="27"/>
  <c r="F3548" i="27" s="1"/>
  <c r="E3549" i="27"/>
  <c r="F3549" i="27" s="1"/>
  <c r="E3550" i="27"/>
  <c r="F3550" i="27" s="1"/>
  <c r="E3551" i="27"/>
  <c r="F3551" i="27" s="1"/>
  <c r="E3552" i="27"/>
  <c r="F3552" i="27" s="1"/>
  <c r="E3553" i="27"/>
  <c r="F3553" i="27" s="1"/>
  <c r="E3554" i="27"/>
  <c r="F3554" i="27" s="1"/>
  <c r="E3555" i="27"/>
  <c r="F3555" i="27" s="1"/>
  <c r="E3556" i="27"/>
  <c r="F3556" i="27" s="1"/>
  <c r="E3557" i="27"/>
  <c r="F3557" i="27" s="1"/>
  <c r="E3558" i="27"/>
  <c r="F3558" i="27" s="1"/>
  <c r="E3559" i="27"/>
  <c r="F3559" i="27" s="1"/>
  <c r="E3560" i="27"/>
  <c r="F3560" i="27" s="1"/>
  <c r="E3561" i="27"/>
  <c r="F3561" i="27" s="1"/>
  <c r="E3562" i="27"/>
  <c r="F3562" i="27" s="1"/>
  <c r="E3563" i="27"/>
  <c r="F3563" i="27" s="1"/>
  <c r="E3564" i="27"/>
  <c r="F3564" i="27" s="1"/>
  <c r="E3565" i="27"/>
  <c r="F3565" i="27" s="1"/>
  <c r="E3566" i="27"/>
  <c r="F3566" i="27" s="1"/>
  <c r="E3567" i="27"/>
  <c r="F3567" i="27" s="1"/>
  <c r="E3568" i="27"/>
  <c r="F3568" i="27" s="1"/>
  <c r="E3569" i="27"/>
  <c r="F3569" i="27" s="1"/>
  <c r="E3570" i="27"/>
  <c r="F3570" i="27" s="1"/>
  <c r="E3571" i="27"/>
  <c r="F3571" i="27" s="1"/>
  <c r="E3572" i="27"/>
  <c r="F3572" i="27" s="1"/>
  <c r="E3573" i="27"/>
  <c r="F3573" i="27" s="1"/>
  <c r="E3574" i="27"/>
  <c r="F3574" i="27" s="1"/>
  <c r="E3575" i="27"/>
  <c r="F3575" i="27" s="1"/>
  <c r="E3576" i="27"/>
  <c r="F3576" i="27" s="1"/>
  <c r="E3577" i="27"/>
  <c r="F3577" i="27" s="1"/>
  <c r="E3578" i="27"/>
  <c r="F3578" i="27" s="1"/>
  <c r="E3579" i="27"/>
  <c r="F3579" i="27" s="1"/>
  <c r="E3580" i="27"/>
  <c r="F3580" i="27" s="1"/>
  <c r="E3581" i="27"/>
  <c r="F3581" i="27" s="1"/>
  <c r="E3582" i="27"/>
  <c r="F3582" i="27" s="1"/>
  <c r="E3583" i="27"/>
  <c r="F3583" i="27" s="1"/>
  <c r="E3584" i="27"/>
  <c r="F3584" i="27" s="1"/>
  <c r="E3585" i="27"/>
  <c r="F3585" i="27" s="1"/>
  <c r="E3586" i="27"/>
  <c r="F3586" i="27" s="1"/>
  <c r="E3587" i="27"/>
  <c r="F3587" i="27" s="1"/>
  <c r="E3588" i="27"/>
  <c r="F3588" i="27" s="1"/>
  <c r="E3589" i="27"/>
  <c r="F3589" i="27" s="1"/>
  <c r="E3590" i="27"/>
  <c r="F3590" i="27" s="1"/>
  <c r="E3591" i="27"/>
  <c r="F3591" i="27" s="1"/>
  <c r="E3592" i="27"/>
  <c r="F3592" i="27" s="1"/>
  <c r="E3593" i="27"/>
  <c r="F3593" i="27" s="1"/>
  <c r="E3594" i="27"/>
  <c r="F3594" i="27" s="1"/>
  <c r="E3595" i="27"/>
  <c r="F3595" i="27" s="1"/>
  <c r="E3596" i="27"/>
  <c r="F3596" i="27" s="1"/>
  <c r="E3597" i="27"/>
  <c r="F3597" i="27" s="1"/>
  <c r="E3598" i="27"/>
  <c r="F3598" i="27" s="1"/>
  <c r="E3599" i="27"/>
  <c r="F3599" i="27" s="1"/>
  <c r="E3600" i="27"/>
  <c r="F3600" i="27" s="1"/>
  <c r="E3601" i="27"/>
  <c r="F3601" i="27" s="1"/>
  <c r="E3602" i="27"/>
  <c r="F3602" i="27" s="1"/>
  <c r="E3603" i="27"/>
  <c r="F3603" i="27" s="1"/>
  <c r="E3604" i="27"/>
  <c r="F3604" i="27" s="1"/>
  <c r="E3605" i="27"/>
  <c r="F3605" i="27" s="1"/>
  <c r="E3606" i="27"/>
  <c r="F3606" i="27" s="1"/>
  <c r="E3607" i="27"/>
  <c r="F3607" i="27" s="1"/>
  <c r="E3608" i="27"/>
  <c r="F3608" i="27" s="1"/>
  <c r="E3609" i="27"/>
  <c r="F3609" i="27" s="1"/>
  <c r="E3610" i="27"/>
  <c r="F3610" i="27" s="1"/>
  <c r="E3611" i="27"/>
  <c r="F3611" i="27" s="1"/>
  <c r="E3612" i="27"/>
  <c r="F3612" i="27" s="1"/>
  <c r="E3613" i="27"/>
  <c r="F3613" i="27" s="1"/>
  <c r="E3614" i="27"/>
  <c r="F3614" i="27" s="1"/>
  <c r="E3615" i="27"/>
  <c r="F3615" i="27" s="1"/>
  <c r="E3616" i="27"/>
  <c r="F3616" i="27" s="1"/>
  <c r="E3617" i="27"/>
  <c r="F3617" i="27" s="1"/>
  <c r="E3618" i="27"/>
  <c r="F3618" i="27" s="1"/>
  <c r="E3619" i="27"/>
  <c r="F3619" i="27" s="1"/>
  <c r="E3620" i="27"/>
  <c r="F3620" i="27" s="1"/>
  <c r="E3621" i="27"/>
  <c r="E3622" i="27"/>
  <c r="E3623" i="27"/>
  <c r="F3623" i="27" s="1"/>
  <c r="E3624" i="27"/>
  <c r="F3624" i="27" s="1"/>
  <c r="E3625" i="27"/>
  <c r="F3625" i="27" s="1"/>
  <c r="E3626" i="27"/>
  <c r="F3626" i="27" s="1"/>
  <c r="E3627" i="27"/>
  <c r="F3627" i="27" s="1"/>
  <c r="E3628" i="27"/>
  <c r="F3628" i="27" s="1"/>
  <c r="E3629" i="27"/>
  <c r="F3629" i="27" s="1"/>
  <c r="E3630" i="27"/>
  <c r="F3630" i="27" s="1"/>
  <c r="E3631" i="27"/>
  <c r="F3631" i="27" s="1"/>
  <c r="E3632" i="27"/>
  <c r="F3632" i="27" s="1"/>
  <c r="E3633" i="27"/>
  <c r="F3633" i="27" s="1"/>
  <c r="E3634" i="27"/>
  <c r="F3634" i="27" s="1"/>
  <c r="E3635" i="27"/>
  <c r="F3635" i="27" s="1"/>
  <c r="E3636" i="27"/>
  <c r="F3636" i="27" s="1"/>
  <c r="E3637" i="27"/>
  <c r="F3637" i="27" s="1"/>
  <c r="E3638" i="27"/>
  <c r="F3638" i="27" s="1"/>
  <c r="E3639" i="27"/>
  <c r="F3639" i="27" s="1"/>
  <c r="E3640" i="27"/>
  <c r="F3640" i="27" s="1"/>
  <c r="E3641" i="27"/>
  <c r="F3641" i="27" s="1"/>
  <c r="E3642" i="27"/>
  <c r="F3642" i="27" s="1"/>
  <c r="E3643" i="27"/>
  <c r="F3643" i="27" s="1"/>
  <c r="E3644" i="27"/>
  <c r="E3645" i="27"/>
  <c r="F3645" i="27" s="1"/>
  <c r="E3646" i="27"/>
  <c r="F3646" i="27" s="1"/>
  <c r="E3647" i="27"/>
  <c r="F3647" i="27" s="1"/>
  <c r="E3648" i="27"/>
  <c r="F3648" i="27" s="1"/>
  <c r="E3649" i="27"/>
  <c r="F3649" i="27" s="1"/>
  <c r="E3650" i="27"/>
  <c r="F3650" i="27" s="1"/>
  <c r="E3651" i="27"/>
  <c r="F3651" i="27" s="1"/>
  <c r="E3652" i="27"/>
  <c r="F3652" i="27" s="1"/>
  <c r="E3653" i="27"/>
  <c r="F3653" i="27" s="1"/>
  <c r="E3654" i="27"/>
  <c r="F3654" i="27" s="1"/>
  <c r="E3655" i="27"/>
  <c r="F3655" i="27" s="1"/>
  <c r="E3656" i="27"/>
  <c r="F3656" i="27" s="1"/>
  <c r="E3657" i="27"/>
  <c r="F3657" i="27" s="1"/>
  <c r="E3658" i="27"/>
  <c r="F3658" i="27" s="1"/>
  <c r="E3659" i="27"/>
  <c r="F3659" i="27" s="1"/>
  <c r="E3660" i="27"/>
  <c r="F3660" i="27" s="1"/>
  <c r="E3661" i="27"/>
  <c r="F3661" i="27" s="1"/>
  <c r="E3662" i="27"/>
  <c r="F3662" i="27" s="1"/>
  <c r="E3663" i="27"/>
  <c r="F3663" i="27" s="1"/>
  <c r="E3664" i="27"/>
  <c r="F3664" i="27" s="1"/>
  <c r="E3665" i="27"/>
  <c r="E3666" i="27"/>
  <c r="E3667" i="27"/>
  <c r="F3667" i="27" s="1"/>
  <c r="E3668" i="27"/>
  <c r="F3668" i="27" s="1"/>
  <c r="E3669" i="27"/>
  <c r="F3669" i="27" s="1"/>
  <c r="E3670" i="27"/>
  <c r="F3670" i="27" s="1"/>
  <c r="E3671" i="27"/>
  <c r="F3671" i="27" s="1"/>
  <c r="E3672" i="27"/>
  <c r="F3672" i="27" s="1"/>
  <c r="E3673" i="27"/>
  <c r="F3673" i="27" s="1"/>
  <c r="E3674" i="27"/>
  <c r="F3674" i="27" s="1"/>
  <c r="E3675" i="27"/>
  <c r="F3675" i="27" s="1"/>
  <c r="E3676" i="27"/>
  <c r="E3677" i="27"/>
  <c r="F3677" i="27" s="1"/>
  <c r="E3678" i="27"/>
  <c r="F3678" i="27" s="1"/>
  <c r="E3679" i="27"/>
  <c r="F3679" i="27" s="1"/>
  <c r="E3680" i="27"/>
  <c r="F3680" i="27" s="1"/>
  <c r="E3681" i="27"/>
  <c r="F3681" i="27" s="1"/>
  <c r="E3682" i="27"/>
  <c r="F3682" i="27" s="1"/>
  <c r="E3683" i="27"/>
  <c r="F3683" i="27" s="1"/>
  <c r="E3684" i="27"/>
  <c r="F3684" i="27" s="1"/>
  <c r="E3685" i="27"/>
  <c r="F3685" i="27" s="1"/>
  <c r="E3686" i="27"/>
  <c r="E3687" i="27"/>
  <c r="F3687" i="27" s="1"/>
  <c r="E3688" i="27"/>
  <c r="F3688" i="27" s="1"/>
  <c r="E3689" i="27"/>
  <c r="F3689" i="27" s="1"/>
  <c r="E3690" i="27"/>
  <c r="F3690" i="27" s="1"/>
  <c r="E3691" i="27"/>
  <c r="F3691" i="27" s="1"/>
  <c r="E3692" i="27"/>
  <c r="F3692" i="27" s="1"/>
  <c r="E3693" i="27"/>
  <c r="F3693" i="27" s="1"/>
  <c r="E3694" i="27"/>
  <c r="E3695" i="27"/>
  <c r="F3695" i="27" s="1"/>
  <c r="E3696" i="27"/>
  <c r="F3696" i="27" s="1"/>
  <c r="E3697" i="27"/>
  <c r="F3697" i="27" s="1"/>
  <c r="E3698" i="27"/>
  <c r="F3698" i="27" s="1"/>
  <c r="E3699" i="27"/>
  <c r="F3699" i="27" s="1"/>
  <c r="E3700" i="27"/>
  <c r="F3700" i="27" s="1"/>
  <c r="E3701" i="27"/>
  <c r="F3701" i="27" s="1"/>
  <c r="E3702" i="27"/>
  <c r="F3702" i="27" s="1"/>
  <c r="E3703" i="27"/>
  <c r="F3703" i="27" s="1"/>
  <c r="E3704" i="27"/>
  <c r="F3704" i="27" s="1"/>
  <c r="E3705" i="27"/>
  <c r="F3705" i="27" s="1"/>
  <c r="E3706" i="27"/>
  <c r="F3706" i="27" s="1"/>
  <c r="E3707" i="27"/>
  <c r="F3707" i="27" s="1"/>
  <c r="E3708" i="27"/>
  <c r="F3708" i="27" s="1"/>
  <c r="E3709" i="27"/>
  <c r="F3709" i="27" s="1"/>
  <c r="E3710" i="27"/>
  <c r="F3710" i="27" s="1"/>
  <c r="E3711" i="27"/>
  <c r="F3711" i="27" s="1"/>
  <c r="E3712" i="27"/>
  <c r="F3712" i="27" s="1"/>
  <c r="E3713" i="27"/>
  <c r="F3713" i="27" s="1"/>
  <c r="E3714" i="27"/>
  <c r="F3714" i="27" s="1"/>
  <c r="E3715" i="27"/>
  <c r="F3715" i="27" s="1"/>
  <c r="E3716" i="27"/>
  <c r="F3716" i="27" s="1"/>
  <c r="E3717" i="27"/>
  <c r="F3717" i="27" s="1"/>
  <c r="E3718" i="27"/>
  <c r="F3718" i="27" s="1"/>
  <c r="E3719" i="27"/>
  <c r="F3719" i="27" s="1"/>
  <c r="E3720" i="27"/>
  <c r="F3720" i="27" s="1"/>
  <c r="E3721" i="27"/>
  <c r="F3721" i="27" s="1"/>
  <c r="E3722" i="27"/>
  <c r="F3722" i="27" s="1"/>
  <c r="E3723" i="27"/>
  <c r="F3723" i="27" s="1"/>
  <c r="E3724" i="27"/>
  <c r="F3724" i="27" s="1"/>
  <c r="E3725" i="27"/>
  <c r="F3725" i="27" s="1"/>
  <c r="E3726" i="27"/>
  <c r="F3726" i="27" s="1"/>
  <c r="E3727" i="27"/>
  <c r="F3727" i="27" s="1"/>
  <c r="E3728" i="27"/>
  <c r="F3728" i="27" s="1"/>
  <c r="E3729" i="27"/>
  <c r="F3729" i="27" s="1"/>
  <c r="E3730" i="27"/>
  <c r="F3730" i="27" s="1"/>
  <c r="E3731" i="27"/>
  <c r="F3731" i="27" s="1"/>
  <c r="E3732" i="27"/>
  <c r="F3732" i="27" s="1"/>
  <c r="E3733" i="27"/>
  <c r="F3733" i="27" s="1"/>
  <c r="E3734" i="27"/>
  <c r="F3734" i="27" s="1"/>
  <c r="E3735" i="27"/>
  <c r="F3735" i="27" s="1"/>
  <c r="E3736" i="27"/>
  <c r="F3736" i="27" s="1"/>
  <c r="E3737" i="27"/>
  <c r="F3737" i="27" s="1"/>
  <c r="E3738" i="27"/>
  <c r="F3738" i="27" s="1"/>
  <c r="E3739" i="27"/>
  <c r="F3739" i="27" s="1"/>
  <c r="E3740" i="27"/>
  <c r="F3740" i="27" s="1"/>
  <c r="E3741" i="27"/>
  <c r="F3741" i="27" s="1"/>
  <c r="E3742" i="27"/>
  <c r="F3742" i="27" s="1"/>
  <c r="E3743" i="27"/>
  <c r="F3743" i="27" s="1"/>
  <c r="E3744" i="27"/>
  <c r="F3744" i="27" s="1"/>
  <c r="E3745" i="27"/>
  <c r="F3745" i="27" s="1"/>
  <c r="E3746" i="27"/>
  <c r="F3746" i="27" s="1"/>
  <c r="E3747" i="27"/>
  <c r="F3747" i="27" s="1"/>
  <c r="E3748" i="27"/>
  <c r="F3748" i="27" s="1"/>
  <c r="E3749" i="27"/>
  <c r="F3749" i="27" s="1"/>
  <c r="E3750" i="27"/>
  <c r="F3750" i="27" s="1"/>
  <c r="E3751" i="27"/>
  <c r="F3751" i="27" s="1"/>
  <c r="E3752" i="27"/>
  <c r="F3752" i="27" s="1"/>
  <c r="E3753" i="27"/>
  <c r="F3753" i="27" s="1"/>
  <c r="E3754" i="27"/>
  <c r="F3754" i="27" s="1"/>
  <c r="E3755" i="27"/>
  <c r="F3755" i="27" s="1"/>
  <c r="E3756" i="27"/>
  <c r="F3756" i="27" s="1"/>
  <c r="E3757" i="27"/>
  <c r="F3757" i="27" s="1"/>
  <c r="E3758" i="27"/>
  <c r="F3758" i="27" s="1"/>
  <c r="E3759" i="27"/>
  <c r="F3759" i="27" s="1"/>
  <c r="E3760" i="27"/>
  <c r="F3760" i="27" s="1"/>
  <c r="E3761" i="27"/>
  <c r="F3761" i="27" s="1"/>
  <c r="E3762" i="27"/>
  <c r="F3762" i="27" s="1"/>
  <c r="E3763" i="27"/>
  <c r="F3763" i="27" s="1"/>
  <c r="E3764" i="27"/>
  <c r="F3764" i="27" s="1"/>
  <c r="E3765" i="27"/>
  <c r="F3765" i="27" s="1"/>
  <c r="E3766" i="27"/>
  <c r="E3767" i="27"/>
  <c r="E3768" i="27"/>
  <c r="E3769" i="27"/>
  <c r="F3769" i="27" s="1"/>
  <c r="E3770" i="27"/>
  <c r="F3770" i="27" s="1"/>
  <c r="E3771" i="27"/>
  <c r="F3771" i="27" s="1"/>
  <c r="E3772" i="27"/>
  <c r="F3772" i="27" s="1"/>
  <c r="E3773" i="27"/>
  <c r="F3773" i="27" s="1"/>
  <c r="E3774" i="27"/>
  <c r="F3774" i="27" s="1"/>
  <c r="E3775" i="27"/>
  <c r="F3775" i="27" s="1"/>
  <c r="E3776" i="27"/>
  <c r="F3776" i="27" s="1"/>
  <c r="E3777" i="27"/>
  <c r="F3777" i="27" s="1"/>
  <c r="E3778" i="27"/>
  <c r="F3778" i="27" s="1"/>
  <c r="E3779" i="27"/>
  <c r="F3779" i="27" s="1"/>
  <c r="E3780" i="27"/>
  <c r="F3780" i="27" s="1"/>
  <c r="E3781" i="27"/>
  <c r="F3781" i="27" s="1"/>
  <c r="E3782" i="27"/>
  <c r="F3782" i="27" s="1"/>
  <c r="E3783" i="27"/>
  <c r="F3783" i="27" s="1"/>
  <c r="E3784" i="27"/>
  <c r="F3784" i="27" s="1"/>
  <c r="E3785" i="27"/>
  <c r="F3785" i="27" s="1"/>
  <c r="E3786" i="27"/>
  <c r="F3786" i="27" s="1"/>
  <c r="E3787" i="27"/>
  <c r="F3787" i="27" s="1"/>
  <c r="E3788" i="27"/>
  <c r="F3788" i="27" s="1"/>
  <c r="E3789" i="27"/>
  <c r="F3789" i="27" s="1"/>
  <c r="E3790" i="27"/>
  <c r="F3790" i="27" s="1"/>
  <c r="E3791" i="27"/>
  <c r="F3791" i="27" s="1"/>
  <c r="E3792" i="27"/>
  <c r="F3792" i="27" s="1"/>
  <c r="E3793" i="27"/>
  <c r="F3793" i="27" s="1"/>
  <c r="E3794" i="27"/>
  <c r="F3794" i="27" s="1"/>
  <c r="E3795" i="27"/>
  <c r="F3795" i="27" s="1"/>
  <c r="E3796" i="27"/>
  <c r="E3797" i="27"/>
  <c r="F3797" i="27" s="1"/>
  <c r="E3798" i="27"/>
  <c r="F3798" i="27" s="1"/>
  <c r="E3799" i="27"/>
  <c r="F3799" i="27" s="1"/>
  <c r="E3800" i="27"/>
  <c r="F3800" i="27" s="1"/>
  <c r="E3801" i="27"/>
  <c r="F3801" i="27" s="1"/>
  <c r="E3802" i="27"/>
  <c r="F3802" i="27" s="1"/>
  <c r="E3803" i="27"/>
  <c r="F3803" i="27" s="1"/>
  <c r="E3804" i="27"/>
  <c r="E3805" i="27"/>
  <c r="E3806" i="27"/>
  <c r="F3806" i="27" s="1"/>
  <c r="E3807" i="27"/>
  <c r="F3807" i="27" s="1"/>
  <c r="E3808" i="27"/>
  <c r="F3808" i="27" s="1"/>
  <c r="E3809" i="27"/>
  <c r="E3810" i="27"/>
  <c r="F3810" i="27" s="1"/>
  <c r="E3811" i="27"/>
  <c r="F3811" i="27" s="1"/>
  <c r="E3812" i="27"/>
  <c r="F3812" i="27" s="1"/>
  <c r="E3813" i="27"/>
  <c r="F3813" i="27" s="1"/>
  <c r="E3814" i="27"/>
  <c r="F3814" i="27" s="1"/>
  <c r="E3815" i="27"/>
  <c r="F3815" i="27" s="1"/>
  <c r="E3816" i="27"/>
  <c r="F3816" i="27" s="1"/>
  <c r="E3817" i="27"/>
  <c r="F3817" i="27" s="1"/>
  <c r="E3818" i="27"/>
  <c r="F3818" i="27" s="1"/>
  <c r="E3819" i="27"/>
  <c r="F3819" i="27" s="1"/>
  <c r="E3820" i="27"/>
  <c r="F3820" i="27" s="1"/>
  <c r="E3821" i="27"/>
  <c r="F3821" i="27" s="1"/>
  <c r="E3822" i="27"/>
  <c r="F3822" i="27" s="1"/>
  <c r="E3823" i="27"/>
  <c r="F3823" i="27" s="1"/>
  <c r="E3824" i="27"/>
  <c r="F3824" i="27" s="1"/>
  <c r="E3825" i="27"/>
  <c r="F3825" i="27" s="1"/>
  <c r="E3826" i="27"/>
  <c r="F3826" i="27" s="1"/>
  <c r="E3827" i="27"/>
  <c r="F3827" i="27" s="1"/>
  <c r="E3828" i="27"/>
  <c r="F3828" i="27" s="1"/>
  <c r="E3829" i="27"/>
  <c r="F3829" i="27" s="1"/>
  <c r="E3830" i="27"/>
  <c r="F3830" i="27" s="1"/>
  <c r="E3831" i="27"/>
  <c r="F3831" i="27" s="1"/>
  <c r="E3832" i="27"/>
  <c r="F3832" i="27" s="1"/>
  <c r="E3833" i="27"/>
  <c r="F3833" i="27" s="1"/>
  <c r="E3834" i="27"/>
  <c r="F3834" i="27" s="1"/>
  <c r="E3835" i="27"/>
  <c r="F3835" i="27" s="1"/>
  <c r="E3836" i="27"/>
  <c r="F3836" i="27" s="1"/>
  <c r="E3837" i="27"/>
  <c r="F3837" i="27" s="1"/>
  <c r="E3838" i="27"/>
  <c r="F3838" i="27" s="1"/>
  <c r="E3839" i="27"/>
  <c r="F3839" i="27" s="1"/>
  <c r="E3840" i="27"/>
  <c r="F3840" i="27" s="1"/>
  <c r="E3841" i="27"/>
  <c r="F3841" i="27" s="1"/>
  <c r="E3842" i="27"/>
  <c r="F3842" i="27" s="1"/>
  <c r="E3843" i="27"/>
  <c r="F3843" i="27" s="1"/>
  <c r="E3844" i="27"/>
  <c r="F3844" i="27" s="1"/>
  <c r="E3845" i="27"/>
  <c r="F3845" i="27" s="1"/>
  <c r="E3846" i="27"/>
  <c r="F3846" i="27" s="1"/>
  <c r="E3847" i="27"/>
  <c r="F3847" i="27" s="1"/>
  <c r="E3848" i="27"/>
  <c r="F3848" i="27" s="1"/>
  <c r="E3849" i="27"/>
  <c r="F3849" i="27" s="1"/>
  <c r="E3850" i="27"/>
  <c r="F3850" i="27" s="1"/>
  <c r="E3851" i="27"/>
  <c r="F3851" i="27" s="1"/>
  <c r="E3852" i="27"/>
  <c r="F3852" i="27" s="1"/>
  <c r="E3853" i="27"/>
  <c r="F3853" i="27" s="1"/>
  <c r="E3854" i="27"/>
  <c r="F3854" i="27" s="1"/>
  <c r="E3855" i="27"/>
  <c r="F3855" i="27" s="1"/>
  <c r="E3856" i="27"/>
  <c r="F3856" i="27" s="1"/>
  <c r="E3857" i="27"/>
  <c r="F3857" i="27" s="1"/>
  <c r="E3858" i="27"/>
  <c r="F3858" i="27" s="1"/>
  <c r="E3859" i="27"/>
  <c r="F3859" i="27" s="1"/>
  <c r="E3860" i="27"/>
  <c r="F3860" i="27" s="1"/>
  <c r="E3861" i="27"/>
  <c r="F3861" i="27" s="1"/>
  <c r="E3862" i="27"/>
  <c r="F3862" i="27" s="1"/>
  <c r="E3863" i="27"/>
  <c r="F3863" i="27" s="1"/>
  <c r="E3864" i="27"/>
  <c r="F3864" i="27" s="1"/>
  <c r="E3865" i="27"/>
  <c r="F3865" i="27" s="1"/>
  <c r="E3866" i="27"/>
  <c r="F3866" i="27" s="1"/>
  <c r="E3867" i="27"/>
  <c r="F3867" i="27" s="1"/>
  <c r="E3868" i="27"/>
  <c r="F3868" i="27" s="1"/>
  <c r="E3869" i="27"/>
  <c r="F3869" i="27" s="1"/>
  <c r="E3870" i="27"/>
  <c r="F3870" i="27" s="1"/>
  <c r="E3871" i="27"/>
  <c r="F3871" i="27" s="1"/>
  <c r="E3872" i="27"/>
  <c r="F3872" i="27" s="1"/>
  <c r="E3873" i="27"/>
  <c r="F3873" i="27" s="1"/>
  <c r="E3874" i="27"/>
  <c r="E3875" i="27"/>
  <c r="F3875" i="27" s="1"/>
  <c r="E3876" i="27"/>
  <c r="F3876" i="27" s="1"/>
  <c r="E3877" i="27"/>
  <c r="F3877" i="27" s="1"/>
  <c r="E3878" i="27"/>
  <c r="F3878" i="27" s="1"/>
  <c r="E3879" i="27"/>
  <c r="F3879" i="27" s="1"/>
  <c r="E3880" i="27"/>
  <c r="F3880" i="27" s="1"/>
  <c r="E3881" i="27"/>
  <c r="F3881" i="27" s="1"/>
  <c r="E3882" i="27"/>
  <c r="F3882" i="27" s="1"/>
  <c r="E3883" i="27"/>
  <c r="F3883" i="27" s="1"/>
  <c r="E3884" i="27"/>
  <c r="F3884" i="27" s="1"/>
  <c r="E3885" i="27"/>
  <c r="F3885" i="27" s="1"/>
  <c r="E3886" i="27"/>
  <c r="F3886" i="27" s="1"/>
  <c r="E3887" i="27"/>
  <c r="F3887" i="27" s="1"/>
  <c r="E3888" i="27"/>
  <c r="F3888" i="27" s="1"/>
  <c r="E3889" i="27"/>
  <c r="F3889" i="27" s="1"/>
  <c r="E3890" i="27"/>
  <c r="F3890" i="27" s="1"/>
  <c r="E3891" i="27"/>
  <c r="F3891" i="27" s="1"/>
  <c r="E3892" i="27"/>
  <c r="F3892" i="27" s="1"/>
  <c r="E3893" i="27"/>
  <c r="F3893" i="27" s="1"/>
  <c r="E3894" i="27"/>
  <c r="F3894" i="27" s="1"/>
  <c r="E3895" i="27"/>
  <c r="F3895" i="27" s="1"/>
  <c r="E3896" i="27"/>
  <c r="F3896" i="27" s="1"/>
  <c r="E3897" i="27"/>
  <c r="F3897" i="27" s="1"/>
  <c r="E3898" i="27"/>
  <c r="F3898" i="27" s="1"/>
  <c r="E3899" i="27"/>
  <c r="F3899" i="27" s="1"/>
  <c r="E3900" i="27"/>
  <c r="F3900" i="27" s="1"/>
  <c r="E3901" i="27"/>
  <c r="F3901" i="27" s="1"/>
  <c r="E3902" i="27"/>
  <c r="F3902" i="27" s="1"/>
  <c r="E3903" i="27"/>
  <c r="F3903" i="27" s="1"/>
  <c r="E3904" i="27"/>
  <c r="E3905" i="27"/>
  <c r="F3905" i="27" s="1"/>
  <c r="E3906" i="27"/>
  <c r="F3906" i="27" s="1"/>
  <c r="E3907" i="27"/>
  <c r="F3907" i="27" s="1"/>
  <c r="E3908" i="27"/>
  <c r="E3909" i="27"/>
  <c r="F3909" i="27" s="1"/>
  <c r="E3910" i="27"/>
  <c r="F3910" i="27" s="1"/>
  <c r="E3911" i="27"/>
  <c r="F3911" i="27" s="1"/>
  <c r="E3912" i="27"/>
  <c r="F3912" i="27" s="1"/>
  <c r="E3913" i="27"/>
  <c r="F3913" i="27" s="1"/>
  <c r="E3914" i="27"/>
  <c r="E3915" i="27"/>
  <c r="F3915" i="27" s="1"/>
  <c r="E3916" i="27"/>
  <c r="F3916" i="27" s="1"/>
  <c r="E3917" i="27"/>
  <c r="F3917" i="27" s="1"/>
  <c r="E3918" i="27"/>
  <c r="F3918" i="27" s="1"/>
  <c r="E3919" i="27"/>
  <c r="F3919" i="27" s="1"/>
  <c r="E3920" i="27"/>
  <c r="F3920" i="27" s="1"/>
  <c r="E3921" i="27"/>
  <c r="E3922" i="27"/>
  <c r="F3922" i="27" s="1"/>
  <c r="E3923" i="27"/>
  <c r="F3923" i="27" s="1"/>
  <c r="E3924" i="27"/>
  <c r="F3924" i="27" s="1"/>
  <c r="E3925" i="27"/>
  <c r="F3925" i="27" s="1"/>
  <c r="E3926" i="27"/>
  <c r="F3926" i="27" s="1"/>
  <c r="E3927" i="27"/>
  <c r="F3927" i="27" s="1"/>
  <c r="E3928" i="27"/>
  <c r="F3928" i="27" s="1"/>
  <c r="E3929" i="27"/>
  <c r="F3929" i="27" s="1"/>
  <c r="E3930" i="27"/>
  <c r="F3930" i="27" s="1"/>
  <c r="E3931" i="27"/>
  <c r="F3931" i="27" s="1"/>
  <c r="E3932" i="27"/>
  <c r="F3932" i="27" s="1"/>
  <c r="E3933" i="27"/>
  <c r="F3933" i="27" s="1"/>
  <c r="E3934" i="27"/>
  <c r="E3935" i="27"/>
  <c r="E3936" i="27"/>
  <c r="F3936" i="27" s="1"/>
  <c r="E3937" i="27"/>
  <c r="F3937" i="27" s="1"/>
  <c r="E3938" i="27"/>
  <c r="F3938" i="27" s="1"/>
  <c r="E3939" i="27"/>
  <c r="F3939" i="27" s="1"/>
  <c r="E3940" i="27"/>
  <c r="F3940" i="27" s="1"/>
  <c r="E3941" i="27"/>
  <c r="F3941" i="27" s="1"/>
  <c r="E3942" i="27"/>
  <c r="F3942" i="27" s="1"/>
  <c r="E3943" i="27"/>
  <c r="F3943" i="27" s="1"/>
  <c r="E3944" i="27"/>
  <c r="F3944" i="27" s="1"/>
  <c r="E3945" i="27"/>
  <c r="F3945" i="27" s="1"/>
  <c r="E3946" i="27"/>
  <c r="E3947" i="27"/>
  <c r="F3947" i="27" s="1"/>
  <c r="E3948" i="27"/>
  <c r="F3948" i="27" s="1"/>
  <c r="E3949" i="27"/>
  <c r="F3949" i="27" s="1"/>
  <c r="E3950" i="27"/>
  <c r="F3950" i="27" s="1"/>
  <c r="E3951" i="27"/>
  <c r="F3951" i="27" s="1"/>
  <c r="E3952" i="27"/>
  <c r="F3952" i="27" s="1"/>
  <c r="E3953" i="27"/>
  <c r="F3953" i="27" s="1"/>
  <c r="E3954" i="27"/>
  <c r="E3955" i="27"/>
  <c r="F3955" i="27" s="1"/>
  <c r="E3956" i="27"/>
  <c r="F3956" i="27" s="1"/>
  <c r="E3957" i="27"/>
  <c r="F3957" i="27" s="1"/>
  <c r="E3958" i="27"/>
  <c r="F3958" i="27" s="1"/>
  <c r="E3959" i="27"/>
  <c r="F3959" i="27" s="1"/>
  <c r="E3960" i="27"/>
  <c r="F3960" i="27" s="1"/>
  <c r="E3961" i="27"/>
  <c r="F3961" i="27" s="1"/>
  <c r="E3962" i="27"/>
  <c r="F3962" i="27" s="1"/>
  <c r="E3963" i="27"/>
  <c r="F3963" i="27" s="1"/>
  <c r="E3964" i="27"/>
  <c r="F3964" i="27" s="1"/>
  <c r="E3965" i="27"/>
  <c r="F3965" i="27" s="1"/>
  <c r="E3966" i="27"/>
  <c r="F3966" i="27" s="1"/>
  <c r="E3967" i="27"/>
  <c r="F3967" i="27" s="1"/>
  <c r="E3968" i="27"/>
  <c r="F3968" i="27" s="1"/>
  <c r="E3969" i="27"/>
  <c r="F3969" i="27" s="1"/>
  <c r="E3970" i="27"/>
  <c r="F3970" i="27" s="1"/>
  <c r="E3971" i="27"/>
  <c r="F3971" i="27" s="1"/>
  <c r="E3972" i="27"/>
  <c r="F3972" i="27" s="1"/>
  <c r="E3973" i="27"/>
  <c r="F3973" i="27" s="1"/>
  <c r="E3974" i="27"/>
  <c r="F3974" i="27" s="1"/>
  <c r="E3975" i="27"/>
  <c r="F3975" i="27" s="1"/>
  <c r="E3976" i="27"/>
  <c r="F3976" i="27" s="1"/>
  <c r="E3977" i="27"/>
  <c r="F3977" i="27" s="1"/>
  <c r="E3978" i="27"/>
  <c r="F3978" i="27" s="1"/>
  <c r="E3979" i="27"/>
  <c r="F3979" i="27" s="1"/>
  <c r="E3980" i="27"/>
  <c r="F3980" i="27" s="1"/>
  <c r="E3981" i="27"/>
  <c r="F3981" i="27" s="1"/>
  <c r="E3982" i="27"/>
  <c r="F3982" i="27" s="1"/>
  <c r="E3983" i="27"/>
  <c r="F3983" i="27" s="1"/>
  <c r="E3984" i="27"/>
  <c r="F3984" i="27" s="1"/>
  <c r="E3985" i="27"/>
  <c r="F3985" i="27" s="1"/>
  <c r="E3986" i="27"/>
  <c r="F3986" i="27" s="1"/>
  <c r="E3987" i="27"/>
  <c r="F3987" i="27" s="1"/>
  <c r="E3988" i="27"/>
  <c r="F3988" i="27" s="1"/>
  <c r="E3989" i="27"/>
  <c r="F3989" i="27" s="1"/>
  <c r="E3990" i="27"/>
  <c r="F3990" i="27" s="1"/>
  <c r="E3991" i="27"/>
  <c r="F3991" i="27" s="1"/>
  <c r="E3992" i="27"/>
  <c r="F3992" i="27" s="1"/>
  <c r="E3993" i="27"/>
  <c r="F3993" i="27" s="1"/>
  <c r="E3994" i="27"/>
  <c r="F3994" i="27" s="1"/>
  <c r="E3995" i="27"/>
  <c r="F3995" i="27" s="1"/>
  <c r="E3996" i="27"/>
  <c r="F3996" i="27" s="1"/>
  <c r="E3997" i="27"/>
  <c r="F3997" i="27" s="1"/>
  <c r="E3998" i="27"/>
  <c r="F3998" i="27" s="1"/>
  <c r="E3999" i="27"/>
  <c r="F3999" i="27" s="1"/>
  <c r="E4000" i="27"/>
  <c r="F4000" i="27" s="1"/>
  <c r="E4001" i="27"/>
  <c r="F4001" i="27" s="1"/>
  <c r="E4002" i="27"/>
  <c r="F4002" i="27" s="1"/>
  <c r="E4003" i="27"/>
  <c r="F4003" i="27" s="1"/>
  <c r="E4004" i="27"/>
  <c r="F4004" i="27" s="1"/>
  <c r="E4005" i="27"/>
  <c r="E4006" i="27"/>
  <c r="F4006" i="27" s="1"/>
  <c r="E4007" i="27"/>
  <c r="F4007" i="27" s="1"/>
  <c r="E4008" i="27"/>
  <c r="F4008" i="27" s="1"/>
  <c r="E4009" i="27"/>
  <c r="F4009" i="27" s="1"/>
  <c r="E4010" i="27"/>
  <c r="F4010" i="27" s="1"/>
  <c r="E4011" i="27"/>
  <c r="F4011" i="27" s="1"/>
  <c r="E4012" i="27"/>
  <c r="F4012" i="27" s="1"/>
  <c r="E4013" i="27"/>
  <c r="F4013" i="27" s="1"/>
  <c r="E4014" i="27"/>
  <c r="F4014" i="27" s="1"/>
  <c r="E4015" i="27"/>
  <c r="F4015" i="27" s="1"/>
  <c r="E4016" i="27"/>
  <c r="F4016" i="27" s="1"/>
  <c r="E4017" i="27"/>
  <c r="F4017" i="27" s="1"/>
  <c r="E4018" i="27"/>
  <c r="F4018" i="27" s="1"/>
  <c r="E4019" i="27"/>
  <c r="F4019" i="27" s="1"/>
  <c r="E4020" i="27"/>
  <c r="F4020" i="27" s="1"/>
  <c r="E4021" i="27"/>
  <c r="E4022" i="27"/>
  <c r="F4022" i="27" s="1"/>
  <c r="E4023" i="27"/>
  <c r="F4023" i="27" s="1"/>
  <c r="E4024" i="27"/>
  <c r="F4024" i="27" s="1"/>
  <c r="E4025" i="27"/>
  <c r="F4025" i="27" s="1"/>
  <c r="E4026" i="27"/>
  <c r="F4026" i="27" s="1"/>
  <c r="E4027" i="27"/>
  <c r="F4027" i="27" s="1"/>
  <c r="E4028" i="27"/>
  <c r="F4028" i="27" s="1"/>
  <c r="E4029" i="27"/>
  <c r="F4029" i="27" s="1"/>
  <c r="E4030" i="27"/>
  <c r="F4030" i="27" s="1"/>
  <c r="E4031" i="27"/>
  <c r="F4031" i="27" s="1"/>
  <c r="E4032" i="27"/>
  <c r="F4032" i="27" s="1"/>
  <c r="E4033" i="27"/>
  <c r="F4033" i="27" s="1"/>
  <c r="E4034" i="27"/>
  <c r="F4034" i="27" s="1"/>
  <c r="E4035" i="27"/>
  <c r="F4035" i="27" s="1"/>
  <c r="E4036" i="27"/>
  <c r="F4036" i="27" s="1"/>
  <c r="E4037" i="27"/>
  <c r="F4037" i="27" s="1"/>
  <c r="E4038" i="27"/>
  <c r="F4038" i="27" s="1"/>
  <c r="E4039" i="27"/>
  <c r="F4039" i="27" s="1"/>
  <c r="E4040" i="27"/>
  <c r="F4040" i="27" s="1"/>
  <c r="E4041" i="27"/>
  <c r="F4041" i="27" s="1"/>
  <c r="E4042" i="27"/>
  <c r="F4042" i="27" s="1"/>
  <c r="E4043" i="27"/>
  <c r="F4043" i="27" s="1"/>
  <c r="E4044" i="27"/>
  <c r="F4044" i="27" s="1"/>
  <c r="E4045" i="27"/>
  <c r="F4045" i="27" s="1"/>
  <c r="E4046" i="27"/>
  <c r="F4046" i="27" s="1"/>
  <c r="E4047" i="27"/>
  <c r="F4047" i="27" s="1"/>
  <c r="E4048" i="27"/>
  <c r="F4048" i="27" s="1"/>
  <c r="E4049" i="27"/>
  <c r="E4050" i="27"/>
  <c r="E4051" i="27"/>
  <c r="E4052" i="27"/>
  <c r="F4052" i="27" s="1"/>
  <c r="E4053" i="27"/>
  <c r="F4053" i="27" s="1"/>
  <c r="E4054" i="27"/>
  <c r="F4054" i="27" s="1"/>
  <c r="E4055" i="27"/>
  <c r="F4055" i="27" s="1"/>
  <c r="E4056" i="27"/>
  <c r="F4056" i="27" s="1"/>
  <c r="E4057" i="27"/>
  <c r="F4057" i="27" s="1"/>
  <c r="E4058" i="27"/>
  <c r="F4058" i="27" s="1"/>
  <c r="E4059" i="27"/>
  <c r="F4059" i="27" s="1"/>
  <c r="E4060" i="27"/>
  <c r="F4060" i="27" s="1"/>
  <c r="E4061" i="27"/>
  <c r="F4061" i="27" s="1"/>
  <c r="E4062" i="27"/>
  <c r="E4063" i="27"/>
  <c r="F4063" i="27" s="1"/>
  <c r="E4064" i="27"/>
  <c r="F4064" i="27" s="1"/>
  <c r="E4065" i="27"/>
  <c r="F4065" i="27" s="1"/>
  <c r="E4066" i="27"/>
  <c r="F4066" i="27" s="1"/>
  <c r="E4067" i="27"/>
  <c r="F4067" i="27" s="1"/>
  <c r="E4068" i="27"/>
  <c r="F4068" i="27" s="1"/>
  <c r="E4069" i="27"/>
  <c r="F4069" i="27" s="1"/>
  <c r="E4070" i="27"/>
  <c r="F4070" i="27" s="1"/>
  <c r="E4071" i="27"/>
  <c r="F4071" i="27" s="1"/>
  <c r="E4072" i="27"/>
  <c r="F4072" i="27" s="1"/>
  <c r="E4073" i="27"/>
  <c r="F4073" i="27" s="1"/>
  <c r="E4074" i="27"/>
  <c r="F4074" i="27" s="1"/>
  <c r="E4075" i="27"/>
  <c r="F4075" i="27" s="1"/>
  <c r="E4076" i="27"/>
  <c r="F4076" i="27" s="1"/>
  <c r="E4077" i="27"/>
  <c r="F4077" i="27" s="1"/>
  <c r="E4078" i="27"/>
  <c r="F4078" i="27" s="1"/>
  <c r="E4079" i="27"/>
  <c r="F4079" i="27" s="1"/>
  <c r="E4080" i="27"/>
  <c r="F4080" i="27" s="1"/>
  <c r="E4081" i="27"/>
  <c r="F4081" i="27" s="1"/>
  <c r="E4082" i="27"/>
  <c r="F4082" i="27" s="1"/>
  <c r="E4083" i="27"/>
  <c r="F4083" i="27" s="1"/>
  <c r="E4084" i="27"/>
  <c r="F4084" i="27" s="1"/>
  <c r="E4085" i="27"/>
  <c r="E4086" i="27"/>
  <c r="F4086" i="27" s="1"/>
  <c r="E4087" i="27"/>
  <c r="F4087" i="27" s="1"/>
  <c r="E4088" i="27"/>
  <c r="F4088" i="27" s="1"/>
  <c r="E4089" i="27"/>
  <c r="F4089" i="27" s="1"/>
  <c r="E4090" i="27"/>
  <c r="F4090" i="27" s="1"/>
  <c r="E4091" i="27"/>
  <c r="F4091" i="27" s="1"/>
  <c r="E4092" i="27"/>
  <c r="F4092" i="27" s="1"/>
  <c r="E4093" i="27"/>
  <c r="F4093" i="27" s="1"/>
  <c r="E4094" i="27"/>
  <c r="F4094" i="27" s="1"/>
  <c r="E4095" i="27"/>
  <c r="F4095" i="27" s="1"/>
  <c r="E4096" i="27"/>
  <c r="F4096" i="27" s="1"/>
  <c r="E4097" i="27"/>
  <c r="F4097" i="27" s="1"/>
  <c r="E4098" i="27"/>
  <c r="F4098" i="27" s="1"/>
  <c r="E4099" i="27"/>
  <c r="F4099" i="27" s="1"/>
  <c r="E4100" i="27"/>
  <c r="F4100" i="27" s="1"/>
  <c r="E4101" i="27"/>
  <c r="F4101" i="27" s="1"/>
  <c r="E4102" i="27"/>
  <c r="F4102" i="27" s="1"/>
  <c r="E4103" i="27"/>
  <c r="F4103" i="27" s="1"/>
  <c r="E4104" i="27"/>
  <c r="F4104" i="27" s="1"/>
  <c r="E4105" i="27"/>
  <c r="F4105" i="27" s="1"/>
  <c r="E4106" i="27"/>
  <c r="F4106" i="27" s="1"/>
  <c r="E4107" i="27"/>
  <c r="F4107" i="27" s="1"/>
  <c r="E4108" i="27"/>
  <c r="F4108" i="27" s="1"/>
  <c r="E4109" i="27"/>
  <c r="F4109" i="27" s="1"/>
  <c r="E4110" i="27"/>
  <c r="F4110" i="27" s="1"/>
  <c r="E4111" i="27"/>
  <c r="F4111" i="27" s="1"/>
  <c r="E4112" i="27"/>
  <c r="F4112" i="27" s="1"/>
  <c r="E4113" i="27"/>
  <c r="F4113" i="27" s="1"/>
  <c r="E4114" i="27"/>
  <c r="F4114" i="27" s="1"/>
  <c r="E4115" i="27"/>
  <c r="F4115" i="27" s="1"/>
  <c r="E4116" i="27"/>
  <c r="F4116" i="27" s="1"/>
  <c r="E4117" i="27"/>
  <c r="F4117" i="27" s="1"/>
  <c r="E4118" i="27"/>
  <c r="F4118" i="27" s="1"/>
  <c r="E4119" i="27"/>
  <c r="F4119" i="27" s="1"/>
  <c r="E4120" i="27"/>
  <c r="F4120" i="27" s="1"/>
  <c r="E4121" i="27"/>
  <c r="F4121" i="27" s="1"/>
  <c r="E4122" i="27"/>
  <c r="F4122" i="27" s="1"/>
  <c r="E4123" i="27"/>
  <c r="F4123" i="27" s="1"/>
  <c r="E4124" i="27"/>
  <c r="F4124" i="27" s="1"/>
  <c r="E4125" i="27"/>
  <c r="F4125" i="27" s="1"/>
  <c r="E4126" i="27"/>
  <c r="F4126" i="27" s="1"/>
  <c r="E4127" i="27"/>
  <c r="F4127" i="27" s="1"/>
  <c r="E4128" i="27"/>
  <c r="F4128" i="27" s="1"/>
  <c r="E4129" i="27"/>
  <c r="F4129" i="27" s="1"/>
  <c r="E4130" i="27"/>
  <c r="E4131" i="27"/>
  <c r="F4131" i="27" s="1"/>
  <c r="E4132" i="27"/>
  <c r="F4132" i="27" s="1"/>
  <c r="E4133" i="27"/>
  <c r="F4133" i="27" s="1"/>
  <c r="E4134" i="27"/>
  <c r="F4134" i="27" s="1"/>
  <c r="E4135" i="27"/>
  <c r="F4135" i="27" s="1"/>
  <c r="E4136" i="27"/>
  <c r="F4136" i="27" s="1"/>
  <c r="E4137" i="27"/>
  <c r="F4137" i="27" s="1"/>
  <c r="E4138" i="27"/>
  <c r="F4138" i="27" s="1"/>
  <c r="E4139" i="27"/>
  <c r="F4139" i="27" s="1"/>
  <c r="E4140" i="27"/>
  <c r="F4140" i="27" s="1"/>
  <c r="E4141" i="27"/>
  <c r="F4141" i="27" s="1"/>
  <c r="E4142" i="27"/>
  <c r="F4142" i="27" s="1"/>
  <c r="E4143" i="27"/>
  <c r="F4143" i="27" s="1"/>
  <c r="E4144" i="27"/>
  <c r="F4144" i="27" s="1"/>
  <c r="E4145" i="27"/>
  <c r="E4146" i="27"/>
  <c r="F4146" i="27" s="1"/>
  <c r="E4147" i="27"/>
  <c r="F4147" i="27" s="1"/>
  <c r="E4148" i="27"/>
  <c r="F4148" i="27" s="1"/>
  <c r="E4149" i="27"/>
  <c r="F4149" i="27" s="1"/>
  <c r="E4150" i="27"/>
  <c r="F4150" i="27" s="1"/>
  <c r="E4151" i="27"/>
  <c r="E4152" i="27"/>
  <c r="F4152" i="27" s="1"/>
  <c r="E4153" i="27"/>
  <c r="F4153" i="27" s="1"/>
  <c r="E4154" i="27"/>
  <c r="F4154" i="27" s="1"/>
  <c r="E4155" i="27"/>
  <c r="F4155" i="27" s="1"/>
  <c r="E4156" i="27"/>
  <c r="F4156" i="27" s="1"/>
  <c r="E4157" i="27"/>
  <c r="F4157" i="27" s="1"/>
  <c r="E4158" i="27"/>
  <c r="F4158" i="27" s="1"/>
  <c r="E4159" i="27"/>
  <c r="F4159" i="27" s="1"/>
  <c r="E4160" i="27"/>
  <c r="F4160" i="27" s="1"/>
  <c r="E4161" i="27"/>
  <c r="F4161" i="27" s="1"/>
  <c r="E4162" i="27"/>
  <c r="F4162" i="27" s="1"/>
  <c r="E4163" i="27"/>
  <c r="F4163" i="27" s="1"/>
  <c r="E4164" i="27"/>
  <c r="F4164" i="27" s="1"/>
  <c r="E4165" i="27"/>
  <c r="F4165" i="27" s="1"/>
  <c r="E4166" i="27"/>
  <c r="F4166" i="27" s="1"/>
  <c r="E4167" i="27"/>
  <c r="F4167" i="27" s="1"/>
  <c r="E4168" i="27"/>
  <c r="F4168" i="27" s="1"/>
  <c r="E4169" i="27"/>
  <c r="F4169" i="27" s="1"/>
  <c r="E4170" i="27"/>
  <c r="F4170" i="27" s="1"/>
  <c r="E4171" i="27"/>
  <c r="F4171" i="27" s="1"/>
  <c r="E4172" i="27"/>
  <c r="F4172" i="27" s="1"/>
  <c r="E4173" i="27"/>
  <c r="F4173" i="27" s="1"/>
  <c r="E4174" i="27"/>
  <c r="E4175" i="27"/>
  <c r="F4175" i="27" s="1"/>
  <c r="E4176" i="27"/>
  <c r="F4176" i="27" s="1"/>
  <c r="E4177" i="27"/>
  <c r="F4177" i="27" s="1"/>
  <c r="E4178" i="27"/>
  <c r="F4178" i="27" s="1"/>
  <c r="E4179" i="27"/>
  <c r="F4179" i="27" s="1"/>
  <c r="E4180" i="27"/>
  <c r="F4180" i="27" s="1"/>
  <c r="E4181" i="27"/>
  <c r="E4182" i="27"/>
  <c r="E4183" i="27"/>
  <c r="F4183" i="27" s="1"/>
  <c r="E4184" i="27"/>
  <c r="E4185" i="27"/>
  <c r="F4185" i="27" s="1"/>
  <c r="E4186" i="27"/>
  <c r="F4186" i="27" s="1"/>
  <c r="E4187" i="27"/>
  <c r="F4187" i="27" s="1"/>
  <c r="E4188" i="27"/>
  <c r="F4188" i="27" s="1"/>
  <c r="E4189" i="27"/>
  <c r="F4189" i="27" s="1"/>
  <c r="E4190" i="27"/>
  <c r="E4191" i="27"/>
  <c r="F4191" i="27" s="1"/>
  <c r="E4192" i="27"/>
  <c r="F4192" i="27" s="1"/>
  <c r="E4193" i="27"/>
  <c r="F4193" i="27" s="1"/>
  <c r="E4194" i="27"/>
  <c r="F4194" i="27" s="1"/>
  <c r="E4195" i="27"/>
  <c r="F4195" i="27" s="1"/>
  <c r="E4196" i="27"/>
  <c r="F4196" i="27" s="1"/>
  <c r="E4197" i="27"/>
  <c r="F4197" i="27" s="1"/>
  <c r="E4198" i="27"/>
  <c r="F4198" i="27" s="1"/>
  <c r="E4199" i="27"/>
  <c r="F4199" i="27" s="1"/>
  <c r="E4200" i="27"/>
  <c r="F4200" i="27" s="1"/>
  <c r="E4201" i="27"/>
  <c r="E4202" i="27"/>
  <c r="F4202" i="27" s="1"/>
  <c r="E4203" i="27"/>
  <c r="F4203" i="27" s="1"/>
  <c r="E4204" i="27"/>
  <c r="F4204" i="27" s="1"/>
  <c r="E4205" i="27"/>
  <c r="F4205" i="27" s="1"/>
  <c r="E4206" i="27"/>
  <c r="F4206" i="27" s="1"/>
  <c r="E4207" i="27"/>
  <c r="F4207" i="27" s="1"/>
  <c r="E4208" i="27"/>
  <c r="F4208" i="27" s="1"/>
  <c r="E4209" i="27"/>
  <c r="F4209" i="27" s="1"/>
  <c r="E4210" i="27"/>
  <c r="F4210" i="27" s="1"/>
  <c r="E4211" i="27"/>
  <c r="F4211" i="27" s="1"/>
  <c r="E4212" i="27"/>
  <c r="F4212" i="27" s="1"/>
  <c r="E4213" i="27"/>
  <c r="F4213" i="27" s="1"/>
  <c r="E4214" i="27"/>
  <c r="E4215" i="27"/>
  <c r="F4215" i="27" s="1"/>
  <c r="E4216" i="27"/>
  <c r="F4216" i="27" s="1"/>
  <c r="E4217" i="27"/>
  <c r="F4217" i="27" s="1"/>
  <c r="E4218" i="27"/>
  <c r="F4218" i="27" s="1"/>
  <c r="E4219" i="27"/>
  <c r="F4219" i="27" s="1"/>
  <c r="E4220" i="27"/>
  <c r="F4220" i="27" s="1"/>
  <c r="E4221" i="27"/>
  <c r="F4221" i="27" s="1"/>
  <c r="E4222" i="27"/>
  <c r="F4222" i="27" s="1"/>
  <c r="E4223" i="27"/>
  <c r="F4223" i="27" s="1"/>
  <c r="E4224" i="27"/>
  <c r="F4224" i="27" s="1"/>
  <c r="E4225" i="27"/>
  <c r="F4225" i="27" s="1"/>
  <c r="E4226" i="27"/>
  <c r="F4226" i="27" s="1"/>
  <c r="E4227" i="27"/>
  <c r="F4227" i="27" s="1"/>
  <c r="E4228" i="27"/>
  <c r="F4228" i="27" s="1"/>
  <c r="E4229" i="27"/>
  <c r="F4229" i="27" s="1"/>
  <c r="E4230" i="27"/>
  <c r="F4230" i="27" s="1"/>
  <c r="E4231" i="27"/>
  <c r="F4231" i="27" s="1"/>
  <c r="E4232" i="27"/>
  <c r="F4232" i="27" s="1"/>
  <c r="E4233" i="27"/>
  <c r="F4233" i="27" s="1"/>
  <c r="E4234" i="27"/>
  <c r="E4235" i="27"/>
  <c r="F4235" i="27" s="1"/>
  <c r="E4236" i="27"/>
  <c r="F4236" i="27" s="1"/>
  <c r="E4237" i="27"/>
  <c r="F4237" i="27" s="1"/>
  <c r="E4238" i="27"/>
  <c r="F4238" i="27" s="1"/>
  <c r="E4239" i="27"/>
  <c r="F4239" i="27" s="1"/>
  <c r="E4240" i="27"/>
  <c r="F4240" i="27" s="1"/>
  <c r="E4241" i="27"/>
  <c r="E4242" i="27"/>
  <c r="F4242" i="27" s="1"/>
  <c r="E4243" i="27"/>
  <c r="F4243" i="27" s="1"/>
  <c r="E4244" i="27"/>
  <c r="F4244" i="27" s="1"/>
  <c r="E4245" i="27"/>
  <c r="F4245" i="27" s="1"/>
  <c r="E4246" i="27"/>
  <c r="F4246" i="27" s="1"/>
  <c r="E4247" i="27"/>
  <c r="F4247" i="27" s="1"/>
  <c r="E4248" i="27"/>
  <c r="F4248" i="27" s="1"/>
  <c r="E4249" i="27"/>
  <c r="F4249" i="27" s="1"/>
  <c r="E4250" i="27"/>
  <c r="F4250" i="27" s="1"/>
  <c r="E4251" i="27"/>
  <c r="E4252" i="27"/>
  <c r="F4252" i="27" s="1"/>
  <c r="E4253" i="27"/>
  <c r="F4253" i="27" s="1"/>
  <c r="E4254" i="27"/>
  <c r="F4254" i="27" s="1"/>
  <c r="E4255" i="27"/>
  <c r="F4255" i="27" s="1"/>
  <c r="E4256" i="27"/>
  <c r="E4257" i="27"/>
  <c r="F4257" i="27" s="1"/>
  <c r="E4258" i="27"/>
  <c r="F4258" i="27" s="1"/>
  <c r="E4259" i="27"/>
  <c r="F4259" i="27" s="1"/>
  <c r="E4260" i="27"/>
  <c r="F4260" i="27" s="1"/>
  <c r="E4261" i="27"/>
  <c r="F4261" i="27" s="1"/>
  <c r="E4262" i="27"/>
  <c r="F4262" i="27" s="1"/>
  <c r="E4263" i="27"/>
  <c r="E4264" i="27"/>
  <c r="F4264" i="27" s="1"/>
  <c r="E4265" i="27"/>
  <c r="E4266" i="27"/>
  <c r="E4267" i="27"/>
  <c r="F4267" i="27" s="1"/>
  <c r="E4268" i="27"/>
  <c r="F4268" i="27" s="1"/>
  <c r="E4269" i="27"/>
  <c r="F4269" i="27" s="1"/>
  <c r="E4270" i="27"/>
  <c r="F4270" i="27" s="1"/>
  <c r="E4271" i="27"/>
  <c r="F4271" i="27" s="1"/>
  <c r="E4272" i="27"/>
  <c r="F4272" i="27" s="1"/>
  <c r="E4273" i="27"/>
  <c r="F4273" i="27" s="1"/>
  <c r="E4274" i="27"/>
  <c r="F4274" i="27" s="1"/>
  <c r="E4275" i="27"/>
  <c r="F4275" i="27" s="1"/>
  <c r="E4276" i="27"/>
  <c r="F4276" i="27" s="1"/>
  <c r="E4277" i="27"/>
  <c r="F4277" i="27" s="1"/>
  <c r="E4278" i="27"/>
  <c r="F4278" i="27" s="1"/>
  <c r="E4279" i="27"/>
  <c r="F4279" i="27" s="1"/>
  <c r="E4280" i="27"/>
  <c r="F4280" i="27" s="1"/>
  <c r="E4281" i="27"/>
  <c r="E4282" i="27"/>
  <c r="F4282" i="27" s="1"/>
  <c r="E4283" i="27"/>
  <c r="F4283" i="27" s="1"/>
  <c r="E4284" i="27"/>
  <c r="F4284" i="27" s="1"/>
  <c r="E4285" i="27"/>
  <c r="E4286" i="27"/>
  <c r="F4286" i="27" s="1"/>
  <c r="E4287" i="27"/>
  <c r="F4287" i="27" s="1"/>
  <c r="E4288" i="27"/>
  <c r="F4288" i="27" s="1"/>
  <c r="E4289" i="27"/>
  <c r="F4289" i="27" s="1"/>
  <c r="E4290" i="27"/>
  <c r="F4290" i="27" s="1"/>
  <c r="E4291" i="27"/>
  <c r="F4291" i="27" s="1"/>
  <c r="E4292" i="27"/>
  <c r="F4292" i="27" s="1"/>
  <c r="E4293" i="27"/>
  <c r="F4293" i="27" s="1"/>
  <c r="E4294" i="27"/>
  <c r="F4294" i="27" s="1"/>
  <c r="E4295" i="27"/>
  <c r="F4295" i="27" s="1"/>
  <c r="E4296" i="27"/>
  <c r="F4296" i="27" s="1"/>
  <c r="E4297" i="27"/>
  <c r="F4297" i="27" s="1"/>
  <c r="E4298" i="27"/>
  <c r="F4298" i="27" s="1"/>
  <c r="E4299" i="27"/>
  <c r="F4299" i="27" s="1"/>
  <c r="E4300" i="27"/>
  <c r="F4300" i="27" s="1"/>
  <c r="E4301" i="27"/>
  <c r="F4301" i="27" s="1"/>
  <c r="E4302" i="27"/>
  <c r="F4302" i="27" s="1"/>
  <c r="E4303" i="27"/>
  <c r="F4303" i="27" s="1"/>
  <c r="E4304" i="27"/>
  <c r="F4304" i="27" s="1"/>
  <c r="E4305" i="27"/>
  <c r="F4305" i="27" s="1"/>
  <c r="E4306" i="27"/>
  <c r="F4306" i="27" s="1"/>
  <c r="E4307" i="27"/>
  <c r="F4307" i="27" s="1"/>
  <c r="E4308" i="27"/>
  <c r="F4308" i="27" s="1"/>
  <c r="E4309" i="27"/>
  <c r="F4309" i="27" s="1"/>
  <c r="E4310" i="27"/>
  <c r="F4310" i="27" s="1"/>
  <c r="E4311" i="27"/>
  <c r="F4311" i="27" s="1"/>
  <c r="E4312" i="27"/>
  <c r="F4312" i="27" s="1"/>
  <c r="E4313" i="27"/>
  <c r="F4313" i="27" s="1"/>
  <c r="E4314" i="27"/>
  <c r="E4315" i="27"/>
  <c r="F4315" i="27" s="1"/>
  <c r="E4316" i="27"/>
  <c r="F4316" i="27" s="1"/>
  <c r="E4317" i="27"/>
  <c r="F4317" i="27" s="1"/>
  <c r="E4318" i="27"/>
  <c r="F4318" i="27" s="1"/>
  <c r="E4319" i="27"/>
  <c r="F4319" i="27" s="1"/>
  <c r="E4320" i="27"/>
  <c r="F4320" i="27" s="1"/>
  <c r="E4321" i="27"/>
  <c r="F4321" i="27" s="1"/>
  <c r="E4322" i="27"/>
  <c r="F4322" i="27" s="1"/>
  <c r="E4323" i="27"/>
  <c r="F4323" i="27" s="1"/>
  <c r="E4324" i="27"/>
  <c r="F4324" i="27" s="1"/>
  <c r="E4325" i="27"/>
  <c r="F4325" i="27" s="1"/>
  <c r="E4326" i="27"/>
  <c r="F4326" i="27" s="1"/>
  <c r="E4327" i="27"/>
  <c r="F4327" i="27" s="1"/>
  <c r="E4328" i="27"/>
  <c r="F4328" i="27" s="1"/>
  <c r="E4329" i="27"/>
  <c r="F4329" i="27" s="1"/>
  <c r="E4330" i="27"/>
  <c r="F4330" i="27" s="1"/>
  <c r="E4331" i="27"/>
  <c r="F4331" i="27" s="1"/>
  <c r="E4332" i="27"/>
  <c r="F4332" i="27" s="1"/>
  <c r="E4333" i="27"/>
  <c r="F4333" i="27" s="1"/>
  <c r="E4334" i="27"/>
  <c r="F4334" i="27" s="1"/>
  <c r="E4335" i="27"/>
  <c r="F4335" i="27" s="1"/>
  <c r="E4336" i="27"/>
  <c r="F4336" i="27" s="1"/>
  <c r="E4337" i="27"/>
  <c r="F4337" i="27" s="1"/>
  <c r="E4338" i="27"/>
  <c r="F4338" i="27" s="1"/>
  <c r="E4339" i="27"/>
  <c r="F4339" i="27" s="1"/>
  <c r="E4340" i="27"/>
  <c r="F4340" i="27" s="1"/>
  <c r="E4341" i="27"/>
  <c r="F4341" i="27" s="1"/>
  <c r="E4342" i="27"/>
  <c r="F4342" i="27" s="1"/>
  <c r="E4343" i="27"/>
  <c r="F4343" i="27" s="1"/>
  <c r="E4344" i="27"/>
  <c r="F4344" i="27" s="1"/>
  <c r="E4345" i="27"/>
  <c r="E4346" i="27"/>
  <c r="E4347" i="27"/>
  <c r="F4347" i="27" s="1"/>
  <c r="E4348" i="27"/>
  <c r="F4348" i="27" s="1"/>
  <c r="E4349" i="27"/>
  <c r="F4349" i="27" s="1"/>
  <c r="E4350" i="27"/>
  <c r="F4350" i="27" s="1"/>
  <c r="E4351" i="27"/>
  <c r="F4351" i="27" s="1"/>
  <c r="E4352" i="27"/>
  <c r="F4352" i="27" s="1"/>
  <c r="E4353" i="27"/>
  <c r="F4353" i="27" s="1"/>
  <c r="E4354" i="27"/>
  <c r="F4354" i="27" s="1"/>
  <c r="E4355" i="27"/>
  <c r="F4355" i="27" s="1"/>
  <c r="E4356" i="27"/>
  <c r="F4356" i="27" s="1"/>
  <c r="E4357" i="27"/>
  <c r="F4357" i="27" s="1"/>
  <c r="E4358" i="27"/>
  <c r="F4358" i="27" s="1"/>
  <c r="E4359" i="27"/>
  <c r="F4359" i="27" s="1"/>
  <c r="E4360" i="27"/>
  <c r="F4360" i="27" s="1"/>
  <c r="E4361" i="27"/>
  <c r="F4361" i="27" s="1"/>
  <c r="E4362" i="27"/>
  <c r="F4362" i="27" s="1"/>
  <c r="E4363" i="27"/>
  <c r="F4363" i="27" s="1"/>
  <c r="E4364" i="27"/>
  <c r="F4364" i="27" s="1"/>
  <c r="E4365" i="27"/>
  <c r="F4365" i="27" s="1"/>
  <c r="E4366" i="27"/>
  <c r="F4366" i="27" s="1"/>
  <c r="E4367" i="27"/>
  <c r="F4367" i="27" s="1"/>
  <c r="E4368" i="27"/>
  <c r="F4368" i="27" s="1"/>
  <c r="E4369" i="27"/>
  <c r="E4370" i="27"/>
  <c r="F4370" i="27" s="1"/>
  <c r="E4371" i="27"/>
  <c r="E4372" i="27"/>
  <c r="F4372" i="27" s="1"/>
  <c r="E4373" i="27"/>
  <c r="F4373" i="27" s="1"/>
  <c r="E4374" i="27"/>
  <c r="F4374" i="27" s="1"/>
  <c r="E4375" i="27"/>
  <c r="F4375" i="27" s="1"/>
  <c r="E4376" i="27"/>
  <c r="F4376" i="27" s="1"/>
  <c r="E4377" i="27"/>
  <c r="F4377" i="27" s="1"/>
  <c r="E4378" i="27"/>
  <c r="F4378" i="27" s="1"/>
  <c r="E4379" i="27"/>
  <c r="F4379" i="27" s="1"/>
  <c r="E4380" i="27"/>
  <c r="F4380" i="27" s="1"/>
  <c r="E4381" i="27"/>
  <c r="F4381" i="27" s="1"/>
  <c r="E4382" i="27"/>
  <c r="F4382" i="27" s="1"/>
  <c r="E4383" i="27"/>
  <c r="F4383" i="27" s="1"/>
  <c r="E4384" i="27"/>
  <c r="F4384" i="27" s="1"/>
  <c r="E4385" i="27"/>
  <c r="F4385" i="27" s="1"/>
  <c r="E4386" i="27"/>
  <c r="F4386" i="27" s="1"/>
  <c r="E4387" i="27"/>
  <c r="F4387" i="27" s="1"/>
  <c r="E4388" i="27"/>
  <c r="F4388" i="27" s="1"/>
  <c r="E4389" i="27"/>
  <c r="E4390" i="27"/>
  <c r="E4391" i="27"/>
  <c r="E4392" i="27"/>
  <c r="F4392" i="27" s="1"/>
  <c r="E4393" i="27"/>
  <c r="F4393" i="27" s="1"/>
  <c r="E4394" i="27"/>
  <c r="E4395" i="27"/>
  <c r="F4395" i="27" s="1"/>
  <c r="E4396" i="27"/>
  <c r="F4396" i="27" s="1"/>
  <c r="E4397" i="27"/>
  <c r="F4397" i="27" s="1"/>
  <c r="E4398" i="27"/>
  <c r="F4398" i="27" s="1"/>
  <c r="E4399" i="27"/>
  <c r="F4399" i="27" s="1"/>
  <c r="E4400" i="27"/>
  <c r="F4400" i="27" s="1"/>
  <c r="E4401" i="27"/>
  <c r="F4401" i="27" s="1"/>
  <c r="E4402" i="27"/>
  <c r="F4402" i="27" s="1"/>
  <c r="E4403" i="27"/>
  <c r="F4403" i="27" s="1"/>
  <c r="E4404" i="27"/>
  <c r="F4404" i="27" s="1"/>
  <c r="E4405" i="27"/>
  <c r="E4406" i="27"/>
  <c r="E4407" i="27"/>
  <c r="F4407" i="27" s="1"/>
  <c r="E4408" i="27"/>
  <c r="F4408" i="27" s="1"/>
  <c r="E4409" i="27"/>
  <c r="F4409" i="27" s="1"/>
  <c r="E4410" i="27"/>
  <c r="F4410" i="27" s="1"/>
  <c r="E4411" i="27"/>
  <c r="F4411" i="27" s="1"/>
  <c r="E4412" i="27"/>
  <c r="F4412" i="27" s="1"/>
  <c r="E4413" i="27"/>
  <c r="F4413" i="27" s="1"/>
  <c r="E4414" i="27"/>
  <c r="F4414" i="27" s="1"/>
  <c r="E4415" i="27"/>
  <c r="F4415" i="27" s="1"/>
  <c r="E4416" i="27"/>
  <c r="F4416" i="27" s="1"/>
  <c r="E4417" i="27"/>
  <c r="F4417" i="27" s="1"/>
  <c r="E4418" i="27"/>
  <c r="F4418" i="27" s="1"/>
  <c r="E4419" i="27"/>
  <c r="F4419" i="27" s="1"/>
  <c r="E4420" i="27"/>
  <c r="F4420" i="27" s="1"/>
  <c r="E4421" i="27"/>
  <c r="F4421" i="27" s="1"/>
  <c r="E4422" i="27"/>
  <c r="F4422" i="27" s="1"/>
  <c r="E4423" i="27"/>
  <c r="F4423" i="27" s="1"/>
  <c r="E4424" i="27"/>
  <c r="F4424" i="27" s="1"/>
  <c r="E4425" i="27"/>
  <c r="F4425" i="27" s="1"/>
  <c r="E4426" i="27"/>
  <c r="F4426" i="27" s="1"/>
  <c r="E4427" i="27"/>
  <c r="F4427" i="27" s="1"/>
  <c r="E4428" i="27"/>
  <c r="F4428" i="27" s="1"/>
  <c r="E4429" i="27"/>
  <c r="F4429" i="27" s="1"/>
  <c r="E4430" i="27"/>
  <c r="F4430" i="27" s="1"/>
  <c r="E4431" i="27"/>
  <c r="F4431" i="27" s="1"/>
  <c r="E4432" i="27"/>
  <c r="F4432" i="27" s="1"/>
  <c r="E4433" i="27"/>
  <c r="F4433" i="27" s="1"/>
  <c r="E4434" i="27"/>
  <c r="E4435" i="27"/>
  <c r="E4436" i="27"/>
  <c r="F4436" i="27" s="1"/>
  <c r="E4437" i="27"/>
  <c r="F4437" i="27" s="1"/>
  <c r="E4438" i="27"/>
  <c r="F4438" i="27" s="1"/>
  <c r="E4439" i="27"/>
  <c r="F4439" i="27" s="1"/>
  <c r="E4440" i="27"/>
  <c r="F4440" i="27" s="1"/>
  <c r="E4441" i="27"/>
  <c r="F4441" i="27" s="1"/>
  <c r="E4442" i="27"/>
  <c r="F4442" i="27" s="1"/>
  <c r="E4443" i="27"/>
  <c r="F4443" i="27" s="1"/>
  <c r="E4444" i="27"/>
  <c r="F4444" i="27" s="1"/>
  <c r="E4445" i="27"/>
  <c r="F4445" i="27" s="1"/>
  <c r="E4446" i="27"/>
  <c r="F4446" i="27" s="1"/>
  <c r="E4447" i="27"/>
  <c r="F4447" i="27" s="1"/>
  <c r="E4448" i="27"/>
  <c r="F4448" i="27" s="1"/>
  <c r="E4449" i="27"/>
  <c r="F4449" i="27" s="1"/>
  <c r="E4450" i="27"/>
  <c r="F4450" i="27" s="1"/>
  <c r="E4451" i="27"/>
  <c r="E4452" i="27"/>
  <c r="F4452" i="27" s="1"/>
  <c r="E4453" i="27"/>
  <c r="F4453" i="27" s="1"/>
  <c r="E4454" i="27"/>
  <c r="F4454" i="27" s="1"/>
  <c r="E4455" i="27"/>
  <c r="F4455" i="27" s="1"/>
  <c r="E4456" i="27"/>
  <c r="F4456" i="27" s="1"/>
  <c r="E4457" i="27"/>
  <c r="F4457" i="27" s="1"/>
  <c r="E4458" i="27"/>
  <c r="F4458" i="27" s="1"/>
  <c r="E4459" i="27"/>
  <c r="F4459" i="27" s="1"/>
  <c r="E4460" i="27"/>
  <c r="F4460" i="27" s="1"/>
  <c r="E4461" i="27"/>
  <c r="F4461" i="27" s="1"/>
  <c r="E4462" i="27"/>
  <c r="E4463" i="27"/>
  <c r="F4463" i="27" s="1"/>
  <c r="E4464" i="27"/>
  <c r="F4464" i="27" s="1"/>
  <c r="E4465" i="27"/>
  <c r="F4465" i="27" s="1"/>
  <c r="E4466" i="27"/>
  <c r="F4466" i="27" s="1"/>
  <c r="E4467" i="27"/>
  <c r="F4467" i="27" s="1"/>
  <c r="E4468" i="27"/>
  <c r="F4468" i="27" s="1"/>
  <c r="E4469" i="27"/>
  <c r="F4469" i="27" s="1"/>
  <c r="E4470" i="27"/>
  <c r="F4470" i="27" s="1"/>
  <c r="E4471" i="27"/>
  <c r="F4471" i="27" s="1"/>
  <c r="E4472" i="27"/>
  <c r="F4472" i="27" s="1"/>
  <c r="E4473" i="27"/>
  <c r="F4473" i="27" s="1"/>
  <c r="E4474" i="27"/>
  <c r="E4475" i="27"/>
  <c r="F4475" i="27" s="1"/>
  <c r="E4476" i="27"/>
  <c r="F4476" i="27" s="1"/>
  <c r="E4477" i="27"/>
  <c r="F4477" i="27" s="1"/>
  <c r="E4478" i="27"/>
  <c r="F4478" i="27" s="1"/>
  <c r="E4479" i="27"/>
  <c r="F4479" i="27" s="1"/>
  <c r="E4480" i="27"/>
  <c r="F4480" i="27" s="1"/>
  <c r="E4481" i="27"/>
  <c r="E4482" i="27"/>
  <c r="F4482" i="27" s="1"/>
  <c r="E4483" i="27"/>
  <c r="F4483" i="27" s="1"/>
  <c r="E4484" i="27"/>
  <c r="E4485" i="27"/>
  <c r="F4485" i="27" s="1"/>
  <c r="E4486" i="27"/>
  <c r="F4486" i="27" s="1"/>
  <c r="E4487" i="27"/>
  <c r="F4487" i="27" s="1"/>
  <c r="E4488" i="27"/>
  <c r="F4488" i="27" s="1"/>
  <c r="E4489" i="27"/>
  <c r="F4489" i="27" s="1"/>
  <c r="E4490" i="27"/>
  <c r="F4490" i="27" s="1"/>
  <c r="E4491" i="27"/>
  <c r="F4491" i="27" s="1"/>
  <c r="E4492" i="27"/>
  <c r="F4492" i="27" s="1"/>
  <c r="E4493" i="27"/>
  <c r="F4493" i="27" s="1"/>
  <c r="E4494" i="27"/>
  <c r="F4494" i="27" s="1"/>
  <c r="E4495" i="27"/>
  <c r="E4496" i="27"/>
  <c r="F4496" i="27" s="1"/>
  <c r="E4497" i="27"/>
  <c r="F4497" i="27" s="1"/>
  <c r="E4498" i="27"/>
  <c r="F4498" i="27" s="1"/>
  <c r="E4499" i="27"/>
  <c r="F4499" i="27" s="1"/>
  <c r="E4500" i="27"/>
  <c r="F4500" i="27" s="1"/>
  <c r="E4501" i="27"/>
  <c r="F4501" i="27" s="1"/>
  <c r="E4502" i="27"/>
  <c r="F4502" i="27" s="1"/>
  <c r="E4503" i="27"/>
  <c r="F4503" i="27" s="1"/>
  <c r="E4504" i="27"/>
  <c r="F4504" i="27" s="1"/>
  <c r="E4505" i="27"/>
  <c r="E4506" i="27"/>
  <c r="E4507" i="27"/>
  <c r="F4507" i="27" s="1"/>
  <c r="E4508" i="27"/>
  <c r="F4508" i="27" s="1"/>
  <c r="E4509" i="27"/>
  <c r="F4509" i="27" s="1"/>
  <c r="E4510" i="27"/>
  <c r="F4510" i="27" s="1"/>
  <c r="E4511" i="27"/>
  <c r="F4511" i="27" s="1"/>
  <c r="E4512" i="27"/>
  <c r="F4512" i="27" s="1"/>
  <c r="E4513" i="27"/>
  <c r="F4513" i="27" s="1"/>
  <c r="E4514" i="27"/>
  <c r="F4514" i="27" s="1"/>
  <c r="E4515" i="27"/>
  <c r="F4515" i="27" s="1"/>
  <c r="E4516" i="27"/>
  <c r="F4516" i="27" s="1"/>
  <c r="E4517" i="27"/>
  <c r="F4517" i="27" s="1"/>
  <c r="E4518" i="27"/>
  <c r="F4518" i="27" s="1"/>
  <c r="E4519" i="27"/>
  <c r="F4519" i="27" s="1"/>
  <c r="E4520" i="27"/>
  <c r="F4520" i="27" s="1"/>
  <c r="E4521" i="27"/>
  <c r="F4521" i="27" s="1"/>
  <c r="E4522" i="27"/>
  <c r="F4522" i="27" s="1"/>
  <c r="E4523" i="27"/>
  <c r="F4523" i="27" s="1"/>
  <c r="E4524" i="27"/>
  <c r="F4524" i="27" s="1"/>
  <c r="E4525" i="27"/>
  <c r="F4525" i="27" s="1"/>
  <c r="E4526" i="27"/>
  <c r="F4526" i="27" s="1"/>
  <c r="E4527" i="27"/>
  <c r="F4527" i="27" s="1"/>
  <c r="E4528" i="27"/>
  <c r="F4528" i="27" s="1"/>
  <c r="E4529" i="27"/>
  <c r="F4529" i="27" s="1"/>
  <c r="E4530" i="27"/>
  <c r="F4530" i="27" s="1"/>
  <c r="E4531" i="27"/>
  <c r="F4531" i="27" s="1"/>
  <c r="E4532" i="27"/>
  <c r="F4532" i="27" s="1"/>
  <c r="E4533" i="27"/>
  <c r="F4533" i="27" s="1"/>
  <c r="E4534" i="27"/>
  <c r="F4534" i="27" s="1"/>
  <c r="E4535" i="27"/>
  <c r="F4535" i="27" s="1"/>
  <c r="E4536" i="27"/>
  <c r="F4536" i="27" s="1"/>
  <c r="E4537" i="27"/>
  <c r="F4537" i="27" s="1"/>
  <c r="E4538" i="27"/>
  <c r="F4538" i="27" s="1"/>
  <c r="E4539" i="27"/>
  <c r="F4539" i="27" s="1"/>
  <c r="E4540" i="27"/>
  <c r="F4540" i="27" s="1"/>
  <c r="E4541" i="27"/>
  <c r="F4541" i="27" s="1"/>
  <c r="E4542" i="27"/>
  <c r="F4542" i="27" s="1"/>
  <c r="E4543" i="27"/>
  <c r="F4543" i="27" s="1"/>
  <c r="E4544" i="27"/>
  <c r="F4544" i="27" s="1"/>
  <c r="E4545" i="27"/>
  <c r="E4546" i="27"/>
  <c r="E4547" i="27"/>
  <c r="F4547" i="27" s="1"/>
  <c r="E4548" i="27"/>
  <c r="F4548" i="27" s="1"/>
  <c r="E4549" i="27"/>
  <c r="F4549" i="27" s="1"/>
  <c r="E4550" i="27"/>
  <c r="F4550" i="27" s="1"/>
  <c r="E4551" i="27"/>
  <c r="F4551" i="27" s="1"/>
  <c r="E4552" i="27"/>
  <c r="F4552" i="27" s="1"/>
  <c r="E4553" i="27"/>
  <c r="F4553" i="27" s="1"/>
  <c r="E4554" i="27"/>
  <c r="F4554" i="27" s="1"/>
  <c r="E4555" i="27"/>
  <c r="F4555" i="27" s="1"/>
  <c r="E4556" i="27"/>
  <c r="F4556" i="27" s="1"/>
  <c r="E4557" i="27"/>
  <c r="F4557" i="27" s="1"/>
  <c r="E4558" i="27"/>
  <c r="F4558" i="27" s="1"/>
  <c r="E4559" i="27"/>
  <c r="F4559" i="27" s="1"/>
  <c r="E4560" i="27"/>
  <c r="F4560" i="27" s="1"/>
  <c r="E4561" i="27"/>
  <c r="E4562" i="27"/>
  <c r="F4562" i="27" s="1"/>
  <c r="E4563" i="27"/>
  <c r="F4563" i="27" s="1"/>
  <c r="E4564" i="27"/>
  <c r="F4564" i="27" s="1"/>
  <c r="E4565" i="27"/>
  <c r="F4565" i="27" s="1"/>
  <c r="E4566" i="27"/>
  <c r="E4567" i="27"/>
  <c r="F4567" i="27" s="1"/>
  <c r="E4568" i="27"/>
  <c r="E4569" i="27"/>
  <c r="E4570" i="27"/>
  <c r="F4570" i="27" s="1"/>
  <c r="E4571" i="27"/>
  <c r="F4571" i="27" s="1"/>
  <c r="E4572" i="27"/>
  <c r="F4572" i="27" s="1"/>
  <c r="E4573" i="27"/>
  <c r="F4573" i="27" s="1"/>
  <c r="E4574" i="27"/>
  <c r="F4574" i="27" s="1"/>
  <c r="E4575" i="27"/>
  <c r="F4575" i="27" s="1"/>
  <c r="E4576" i="27"/>
  <c r="F4576" i="27" s="1"/>
  <c r="E4577" i="27"/>
  <c r="F4577" i="27" s="1"/>
  <c r="E4578" i="27"/>
  <c r="F4578" i="27" s="1"/>
  <c r="E4579" i="27"/>
  <c r="F4579" i="27" s="1"/>
  <c r="E4580" i="27"/>
  <c r="F4580" i="27" s="1"/>
  <c r="E4581" i="27"/>
  <c r="F4581" i="27" s="1"/>
  <c r="E4582" i="27"/>
  <c r="F4582" i="27" s="1"/>
  <c r="E4583" i="27"/>
  <c r="F4583" i="27" s="1"/>
  <c r="E4584" i="27"/>
  <c r="F4584" i="27" s="1"/>
  <c r="E4585" i="27"/>
  <c r="F4585" i="27" s="1"/>
  <c r="E4586" i="27"/>
  <c r="F4586" i="27" s="1"/>
  <c r="E4587" i="27"/>
  <c r="F4587" i="27" s="1"/>
  <c r="E4588" i="27"/>
  <c r="F4588" i="27" s="1"/>
  <c r="E4589" i="27"/>
  <c r="F4589" i="27" s="1"/>
  <c r="E4590" i="27"/>
  <c r="F4590" i="27" s="1"/>
  <c r="E4591" i="27"/>
  <c r="F4591" i="27" s="1"/>
  <c r="E4592" i="27"/>
  <c r="F4592" i="27" s="1"/>
  <c r="E4593" i="27"/>
  <c r="F4593" i="27" s="1"/>
  <c r="E4594" i="27"/>
  <c r="F4594" i="27" s="1"/>
  <c r="E4595" i="27"/>
  <c r="F4595" i="27" s="1"/>
  <c r="E4596" i="27"/>
  <c r="F4596" i="27" s="1"/>
  <c r="E4597" i="27"/>
  <c r="F4597" i="27" s="1"/>
  <c r="E4598" i="27"/>
  <c r="F4598" i="27" s="1"/>
  <c r="E4599" i="27"/>
  <c r="F4599" i="27" s="1"/>
  <c r="E4600" i="27"/>
  <c r="F4600" i="27" s="1"/>
  <c r="E4601" i="27"/>
  <c r="F4601" i="27" s="1"/>
  <c r="E4602" i="27"/>
  <c r="F4602" i="27" s="1"/>
  <c r="E4603" i="27"/>
  <c r="F4603" i="27" s="1"/>
  <c r="E4604" i="27"/>
  <c r="F4604" i="27" s="1"/>
  <c r="E4605" i="27"/>
  <c r="E4606" i="27"/>
  <c r="F4606" i="27" s="1"/>
  <c r="E4607" i="27"/>
  <c r="F4607" i="27" s="1"/>
  <c r="E4608" i="27"/>
  <c r="F4608" i="27" s="1"/>
  <c r="E4609" i="27"/>
  <c r="F4609" i="27" s="1"/>
  <c r="E4610" i="27"/>
  <c r="F4610" i="27" s="1"/>
  <c r="E4611" i="27"/>
  <c r="F4611" i="27" s="1"/>
  <c r="E4612" i="27"/>
  <c r="F4612" i="27" s="1"/>
  <c r="E4613" i="27"/>
  <c r="F4613" i="27" s="1"/>
  <c r="E4614" i="27"/>
  <c r="E4615" i="27"/>
  <c r="F4615" i="27" s="1"/>
  <c r="E4616" i="27"/>
  <c r="F4616" i="27" s="1"/>
  <c r="E4617" i="27"/>
  <c r="F4617" i="27" s="1"/>
  <c r="E4618" i="27"/>
  <c r="F4618" i="27" s="1"/>
  <c r="E4619" i="27"/>
  <c r="F4619" i="27" s="1"/>
  <c r="E4620" i="27"/>
  <c r="F4620" i="27" s="1"/>
  <c r="E4621" i="27"/>
  <c r="F4621" i="27" s="1"/>
  <c r="E4622" i="27"/>
  <c r="F4622" i="27" s="1"/>
  <c r="E4623" i="27"/>
  <c r="F4623" i="27" s="1"/>
  <c r="E4624" i="27"/>
  <c r="F4624" i="27" s="1"/>
  <c r="E4625" i="27"/>
  <c r="F4625" i="27" s="1"/>
  <c r="E4626" i="27"/>
  <c r="F4626" i="27" s="1"/>
  <c r="E4627" i="27"/>
  <c r="F4627" i="27" s="1"/>
  <c r="E4628" i="27"/>
  <c r="E4629" i="27"/>
  <c r="F4629" i="27" s="1"/>
  <c r="E4630" i="27"/>
  <c r="F4630" i="27" s="1"/>
  <c r="E4631" i="27"/>
  <c r="F4631" i="27" s="1"/>
  <c r="E4632" i="27"/>
  <c r="F4632" i="27" s="1"/>
  <c r="E4633" i="27"/>
  <c r="F4633" i="27" s="1"/>
  <c r="E4634" i="27"/>
  <c r="E4635" i="27"/>
  <c r="E4636" i="27"/>
  <c r="E4637" i="27"/>
  <c r="F4637" i="27" s="1"/>
  <c r="E4638" i="27"/>
  <c r="F4638" i="27" s="1"/>
  <c r="E4639" i="27"/>
  <c r="F4639" i="27" s="1"/>
  <c r="E4640" i="27"/>
  <c r="F4640" i="27" s="1"/>
  <c r="E4641" i="27"/>
  <c r="F4641" i="27" s="1"/>
  <c r="E4642" i="27"/>
  <c r="F4642" i="27" s="1"/>
  <c r="E4643" i="27"/>
  <c r="F4643" i="27" s="1"/>
  <c r="E4644" i="27"/>
  <c r="F4644" i="27" s="1"/>
  <c r="E4645" i="27"/>
  <c r="F4645" i="27" s="1"/>
  <c r="E4646" i="27"/>
  <c r="F4646" i="27" s="1"/>
  <c r="E4647" i="27"/>
  <c r="F4647" i="27" s="1"/>
  <c r="E4648" i="27"/>
  <c r="F4648" i="27" s="1"/>
  <c r="E4649" i="27"/>
  <c r="F4649" i="27" s="1"/>
  <c r="E4650" i="27"/>
  <c r="E4651" i="27"/>
  <c r="E4652" i="27"/>
  <c r="F4652" i="27" s="1"/>
  <c r="E4653" i="27"/>
  <c r="F4653" i="27" s="1"/>
  <c r="E4654" i="27"/>
  <c r="F4654" i="27" s="1"/>
  <c r="E4655" i="27"/>
  <c r="E4656" i="27"/>
  <c r="F4656" i="27" s="1"/>
  <c r="E4657" i="27"/>
  <c r="F4657" i="27" s="1"/>
  <c r="E4658" i="27"/>
  <c r="F4658" i="27" s="1"/>
  <c r="E4659" i="27"/>
  <c r="F4659" i="27" s="1"/>
  <c r="E4660" i="27"/>
  <c r="F4660" i="27" s="1"/>
  <c r="E4661" i="27"/>
  <c r="F4661" i="27" s="1"/>
  <c r="E4662" i="27"/>
  <c r="F4662" i="27" s="1"/>
  <c r="E4663" i="27"/>
  <c r="F4663" i="27" s="1"/>
  <c r="E4664" i="27"/>
  <c r="F4664" i="27" s="1"/>
  <c r="E4665" i="27"/>
  <c r="F4665" i="27" s="1"/>
  <c r="E4666" i="27"/>
  <c r="F4666" i="27" s="1"/>
  <c r="E4667" i="27"/>
  <c r="F4667" i="27" s="1"/>
  <c r="E4668" i="27"/>
  <c r="F4668" i="27" s="1"/>
  <c r="E4669" i="27"/>
  <c r="F4669" i="27" s="1"/>
  <c r="E4670" i="27"/>
  <c r="F4670" i="27" s="1"/>
  <c r="E4671" i="27"/>
  <c r="F4671" i="27" s="1"/>
  <c r="E4672" i="27"/>
  <c r="F4672" i="27" s="1"/>
  <c r="E4673" i="27"/>
  <c r="F4673" i="27" s="1"/>
  <c r="E4674" i="27"/>
  <c r="F4674" i="27" s="1"/>
  <c r="E4675" i="27"/>
  <c r="F4675" i="27" s="1"/>
  <c r="E4676" i="27"/>
  <c r="F4676" i="27" s="1"/>
  <c r="E4677" i="27"/>
  <c r="F4677" i="27" s="1"/>
  <c r="E4678" i="27"/>
  <c r="F4678" i="27" s="1"/>
  <c r="E4679" i="27"/>
  <c r="F4679" i="27" s="1"/>
  <c r="E4680" i="27"/>
  <c r="F4680" i="27" s="1"/>
  <c r="E4681" i="27"/>
  <c r="F4681" i="27" s="1"/>
  <c r="E4682" i="27"/>
  <c r="F4682" i="27" s="1"/>
  <c r="E4683" i="27"/>
  <c r="F4683" i="27" s="1"/>
  <c r="E4684" i="27"/>
  <c r="F4684" i="27" s="1"/>
  <c r="E4685" i="27"/>
  <c r="F4685" i="27" s="1"/>
  <c r="E4686" i="27"/>
  <c r="F4686" i="27" s="1"/>
  <c r="E4687" i="27"/>
  <c r="F4687" i="27" s="1"/>
  <c r="E4688" i="27"/>
  <c r="F4688" i="27" s="1"/>
  <c r="E4689" i="27"/>
  <c r="F4689" i="27" s="1"/>
  <c r="E4690" i="27"/>
  <c r="F4690" i="27" s="1"/>
  <c r="E4691" i="27"/>
  <c r="F4691" i="27" s="1"/>
  <c r="E4692" i="27"/>
  <c r="F4692" i="27" s="1"/>
  <c r="E4693" i="27"/>
  <c r="F4693" i="27" s="1"/>
  <c r="E4694" i="27"/>
  <c r="F4694" i="27" s="1"/>
  <c r="E4695" i="27"/>
  <c r="F4695" i="27" s="1"/>
  <c r="E4696" i="27"/>
  <c r="F4696" i="27" s="1"/>
  <c r="E4697" i="27"/>
  <c r="F4697" i="27" s="1"/>
  <c r="E4698" i="27"/>
  <c r="F4698" i="27" s="1"/>
  <c r="E4699" i="27"/>
  <c r="F4699" i="27" s="1"/>
  <c r="E4700" i="27"/>
  <c r="F4700" i="27" s="1"/>
  <c r="E4701" i="27"/>
  <c r="F4701" i="27" s="1"/>
  <c r="E4702" i="27"/>
  <c r="F4702" i="27" s="1"/>
  <c r="E4703" i="27"/>
  <c r="F4703" i="27" s="1"/>
  <c r="E4704" i="27"/>
  <c r="F4704" i="27" s="1"/>
  <c r="E4705" i="27"/>
  <c r="F4705" i="27" s="1"/>
  <c r="E4706" i="27"/>
  <c r="E4707" i="27"/>
  <c r="F4707" i="27" s="1"/>
  <c r="E4708" i="27"/>
  <c r="F4708" i="27" s="1"/>
  <c r="E4709" i="27"/>
  <c r="F4709" i="27" s="1"/>
  <c r="E4710" i="27"/>
  <c r="F4710" i="27" s="1"/>
  <c r="E4711" i="27"/>
  <c r="F4711" i="27" s="1"/>
  <c r="E4712" i="27"/>
  <c r="F4712" i="27" s="1"/>
  <c r="E4713" i="27"/>
  <c r="F4713" i="27" s="1"/>
  <c r="E4714" i="27"/>
  <c r="F4714" i="27" s="1"/>
  <c r="E4715" i="27"/>
  <c r="F4715" i="27" s="1"/>
  <c r="E4716" i="27"/>
  <c r="F4716" i="27" s="1"/>
  <c r="E4717" i="27"/>
  <c r="F4717" i="27" s="1"/>
  <c r="E4718" i="27"/>
  <c r="F4718" i="27" s="1"/>
  <c r="E4719" i="27"/>
  <c r="F4719" i="27" s="1"/>
  <c r="E4720" i="27"/>
  <c r="F4720" i="27" s="1"/>
  <c r="E4721" i="27"/>
  <c r="E4722" i="27"/>
  <c r="F4722" i="27" s="1"/>
  <c r="E4723" i="27"/>
  <c r="F4723" i="27" s="1"/>
  <c r="E4724" i="27"/>
  <c r="F4724" i="27" s="1"/>
  <c r="E4725" i="27"/>
  <c r="E4726" i="27"/>
  <c r="F4726" i="27" s="1"/>
  <c r="E4727" i="27"/>
  <c r="F4727" i="27" s="1"/>
  <c r="E4728" i="27"/>
  <c r="E4729" i="27"/>
  <c r="E4730" i="27"/>
  <c r="F4730" i="27" s="1"/>
  <c r="E4731" i="27"/>
  <c r="F4731" i="27" s="1"/>
  <c r="E4732" i="27"/>
  <c r="F4732" i="27" s="1"/>
  <c r="E4733" i="27"/>
  <c r="F4733" i="27" s="1"/>
  <c r="E4734" i="27"/>
  <c r="F4734" i="27" s="1"/>
  <c r="E4735" i="27"/>
  <c r="F4735" i="27" s="1"/>
  <c r="E4736" i="27"/>
  <c r="F4736" i="27" s="1"/>
  <c r="E4737" i="27"/>
  <c r="F4737" i="27" s="1"/>
  <c r="E4738" i="27"/>
  <c r="F4738" i="27" s="1"/>
  <c r="E4739" i="27"/>
  <c r="F4739" i="27" s="1"/>
  <c r="E4740" i="27"/>
  <c r="F4740" i="27" s="1"/>
  <c r="E4741" i="27"/>
  <c r="F4741" i="27" s="1"/>
  <c r="E4742" i="27"/>
  <c r="F4742" i="27" s="1"/>
  <c r="E4743" i="27"/>
  <c r="F4743" i="27" s="1"/>
  <c r="E4744" i="27"/>
  <c r="F4744" i="27" s="1"/>
  <c r="E4745" i="27"/>
  <c r="E4746" i="27"/>
  <c r="E4747" i="27"/>
  <c r="F4747" i="27" s="1"/>
  <c r="E4748" i="27"/>
  <c r="F4748" i="27" s="1"/>
  <c r="E4749" i="27"/>
  <c r="F4749" i="27" s="1"/>
  <c r="E4750" i="27"/>
  <c r="F4750" i="27" s="1"/>
  <c r="B45" i="26"/>
  <c r="B50" i="26"/>
  <c r="B55" i="26"/>
  <c r="AL48" i="27" l="1"/>
  <c r="AL337" i="27"/>
  <c r="AL139" i="27"/>
  <c r="AL33" i="27"/>
  <c r="AL272" i="27"/>
  <c r="AL438" i="27"/>
  <c r="AL476" i="27"/>
  <c r="AL472" i="27"/>
  <c r="AL359" i="27"/>
  <c r="AL228" i="27"/>
  <c r="AM363" i="27"/>
  <c r="AN363" i="27" s="1"/>
  <c r="AL731" i="27"/>
  <c r="AL452" i="27"/>
  <c r="AL136" i="27"/>
  <c r="AL352" i="27"/>
  <c r="AL699" i="27"/>
  <c r="AL679" i="27"/>
  <c r="AL516" i="27"/>
  <c r="AL293" i="27"/>
  <c r="AL253" i="27"/>
  <c r="AL213" i="27"/>
  <c r="AL173" i="27"/>
  <c r="AL133" i="27"/>
  <c r="AL113" i="27"/>
  <c r="AL72" i="27"/>
  <c r="AL419" i="27"/>
  <c r="AL32" i="27"/>
  <c r="AL358" i="27"/>
  <c r="AL198" i="27"/>
  <c r="AM362" i="27"/>
  <c r="AL717" i="27"/>
  <c r="AL451" i="27"/>
  <c r="AL537" i="27"/>
  <c r="AL536" i="27"/>
  <c r="AL317" i="27"/>
  <c r="AL279" i="27"/>
  <c r="AL138" i="27"/>
  <c r="AL519" i="27"/>
  <c r="AL373" i="27"/>
  <c r="AL371" i="27"/>
  <c r="AL197" i="27"/>
  <c r="AL251" i="27"/>
  <c r="AL518" i="27"/>
  <c r="AL417" i="27"/>
  <c r="AL492" i="27"/>
  <c r="AL399" i="27"/>
  <c r="AL457" i="27"/>
  <c r="AL391" i="27"/>
  <c r="AL637" i="27"/>
  <c r="AL617" i="27"/>
  <c r="AL577" i="27"/>
  <c r="AL557" i="27"/>
  <c r="AL497" i="27"/>
  <c r="AL477" i="27"/>
  <c r="AL456" i="27"/>
  <c r="AL436" i="27"/>
  <c r="AL416" i="27"/>
  <c r="AL551" i="27"/>
  <c r="AL491" i="27"/>
  <c r="AL11" i="27"/>
  <c r="AL332" i="27"/>
  <c r="AL193" i="27"/>
  <c r="AM346" i="27"/>
  <c r="AN346" i="27" s="1"/>
  <c r="AL672" i="27"/>
  <c r="AL531" i="27"/>
  <c r="AL237" i="27"/>
  <c r="AL40" i="27"/>
  <c r="AL73" i="27"/>
  <c r="AL479" i="27"/>
  <c r="AL38" i="27"/>
  <c r="AL458" i="27"/>
  <c r="AL338" i="27"/>
  <c r="AL156" i="27"/>
  <c r="AL558" i="27"/>
  <c r="AL478" i="27"/>
  <c r="AL348" i="27"/>
  <c r="AL757" i="27"/>
  <c r="AL656" i="27"/>
  <c r="AL636" i="27"/>
  <c r="AL616" i="27"/>
  <c r="AL576" i="27"/>
  <c r="AL556" i="27"/>
  <c r="AL496" i="27"/>
  <c r="AL88" i="27"/>
  <c r="AL68" i="27"/>
  <c r="AL313" i="27"/>
  <c r="AL13" i="27"/>
  <c r="AL331" i="27"/>
  <c r="AL191" i="27"/>
  <c r="AM344" i="27"/>
  <c r="AL671" i="27"/>
  <c r="AL53" i="27"/>
  <c r="AL596" i="27"/>
  <c r="AL532" i="27"/>
  <c r="AL298" i="27"/>
  <c r="AL252" i="27"/>
  <c r="AL239" i="27"/>
  <c r="AL36" i="27"/>
  <c r="AL751" i="27"/>
  <c r="AL188" i="27"/>
  <c r="AL411" i="27"/>
  <c r="AL392" i="27"/>
  <c r="AL211" i="27"/>
  <c r="AL437" i="27"/>
  <c r="AL612" i="27"/>
  <c r="AM358" i="27"/>
  <c r="AN358" i="27" s="1"/>
  <c r="AL328" i="27"/>
  <c r="AL153" i="27"/>
  <c r="AM343" i="27"/>
  <c r="AL659" i="27"/>
  <c r="AL273" i="27"/>
  <c r="AL376" i="27"/>
  <c r="AL471" i="27"/>
  <c r="AL277" i="27"/>
  <c r="AL517" i="27"/>
  <c r="AL233" i="27"/>
  <c r="AL231" i="27"/>
  <c r="AL351" i="27"/>
  <c r="AL292" i="27"/>
  <c r="AL716" i="27"/>
  <c r="AL116" i="27"/>
  <c r="AL638" i="27"/>
  <c r="AL498" i="27"/>
  <c r="AL431" i="27"/>
  <c r="AL333" i="27"/>
  <c r="AL320" i="27"/>
  <c r="AL152" i="27"/>
  <c r="AM342" i="27"/>
  <c r="AL658" i="27"/>
  <c r="AL180" i="27"/>
  <c r="AL238" i="27"/>
  <c r="AL212" i="27"/>
  <c r="AL578" i="27"/>
  <c r="AL168" i="27"/>
  <c r="AL418" i="27"/>
  <c r="AL432" i="27"/>
  <c r="AM366" i="27"/>
  <c r="AN366" i="27" s="1"/>
  <c r="AL676" i="27"/>
  <c r="AL378" i="27"/>
  <c r="AM365" i="27"/>
  <c r="AL712" i="27"/>
  <c r="AL697" i="27"/>
  <c r="AL677" i="27"/>
  <c r="AL260" i="27"/>
  <c r="AL220" i="27"/>
  <c r="AL200" i="27"/>
  <c r="AL160" i="27"/>
  <c r="AL120" i="27"/>
  <c r="AL100" i="27"/>
  <c r="AL59" i="27"/>
  <c r="AL319" i="27"/>
  <c r="AL148" i="27"/>
  <c r="AM338" i="27"/>
  <c r="AL657" i="27"/>
  <c r="AL240" i="27"/>
  <c r="AL379" i="27"/>
  <c r="AL192" i="27"/>
  <c r="AL39" i="27"/>
  <c r="AL372" i="27"/>
  <c r="AM364" i="27"/>
  <c r="AN364" i="27" s="1"/>
  <c r="AL698" i="27"/>
  <c r="AL248" i="27"/>
  <c r="AL216" i="27"/>
  <c r="AL397" i="27"/>
  <c r="AL296" i="27"/>
  <c r="AL276" i="27"/>
  <c r="AL256" i="27"/>
  <c r="AL711" i="27"/>
  <c r="AL691" i="27"/>
  <c r="AL696" i="27"/>
  <c r="AL159" i="27"/>
  <c r="AL119" i="27"/>
  <c r="AL78" i="27"/>
  <c r="AL58" i="27"/>
  <c r="AL318" i="27"/>
  <c r="AL99" i="27"/>
  <c r="AL652" i="27"/>
  <c r="AL52" i="27"/>
  <c r="AL179" i="27"/>
  <c r="AL499" i="27"/>
  <c r="AL732" i="27"/>
  <c r="AL268" i="27"/>
  <c r="AL393" i="27"/>
  <c r="AL176" i="27"/>
  <c r="AL552" i="27"/>
  <c r="AL396" i="27"/>
  <c r="AL339" i="27"/>
  <c r="AL300" i="27"/>
  <c r="AL752" i="27"/>
  <c r="AL308" i="27"/>
  <c r="AL178" i="27"/>
  <c r="AL158" i="27"/>
  <c r="AL118" i="27"/>
  <c r="AL77" i="27"/>
  <c r="AL57" i="27"/>
  <c r="AL37" i="27"/>
  <c r="AL316" i="27"/>
  <c r="AL98" i="27"/>
  <c r="AL611" i="27"/>
  <c r="AL353" i="27"/>
  <c r="AL97" i="27"/>
  <c r="AL140" i="27"/>
  <c r="AL232" i="27"/>
  <c r="AL736" i="27"/>
  <c r="AL208" i="27"/>
  <c r="AL336" i="27"/>
  <c r="AL412" i="27"/>
  <c r="AL739" i="27"/>
  <c r="AL291" i="27"/>
  <c r="AL96" i="27"/>
  <c r="AL14" i="27"/>
  <c r="AL539" i="27"/>
  <c r="AL738" i="27"/>
  <c r="AL737" i="27"/>
  <c r="AL678" i="27"/>
  <c r="AL108" i="27"/>
  <c r="AL196" i="27"/>
  <c r="AL388" i="27"/>
  <c r="AL288" i="27"/>
  <c r="AL93" i="27"/>
  <c r="AL598" i="27"/>
  <c r="AL756" i="27"/>
  <c r="AL357" i="27"/>
  <c r="AL80" i="27"/>
  <c r="AL92" i="27"/>
  <c r="AL236" i="27"/>
  <c r="AL368" i="27"/>
  <c r="AL128" i="27"/>
  <c r="AM359" i="27"/>
  <c r="AN359" i="27" s="1"/>
  <c r="AL356" i="27"/>
  <c r="AL360" i="27"/>
  <c r="AL340" i="27"/>
  <c r="AL297" i="27"/>
  <c r="AL257" i="27"/>
  <c r="AL217" i="27"/>
  <c r="AL177" i="27"/>
  <c r="AL157" i="27"/>
  <c r="AL137" i="27"/>
  <c r="AL117" i="27"/>
  <c r="AL76" i="27"/>
  <c r="AL56" i="27"/>
  <c r="AL60" i="27"/>
  <c r="AL692" i="27"/>
  <c r="AL10" i="27"/>
  <c r="AL380" i="27"/>
  <c r="AL280" i="27"/>
  <c r="AL79" i="27"/>
  <c r="AL597" i="27"/>
  <c r="AL278" i="27"/>
  <c r="AL719" i="27"/>
  <c r="AL592" i="27"/>
  <c r="AM345" i="27"/>
  <c r="AN345" i="27" s="1"/>
  <c r="AL718" i="27"/>
  <c r="AL591" i="27"/>
  <c r="AL579" i="27"/>
  <c r="AL271" i="27"/>
  <c r="AL132" i="27"/>
  <c r="AL639" i="27"/>
  <c r="AL512" i="27"/>
  <c r="AL439" i="27"/>
  <c r="AL312" i="27"/>
  <c r="AL219" i="27"/>
  <c r="AM339" i="27"/>
  <c r="AL511" i="27"/>
  <c r="AL311" i="27"/>
  <c r="AL218" i="27"/>
  <c r="AL572" i="27"/>
  <c r="AL12" i="27"/>
  <c r="AL651" i="27"/>
  <c r="AL259" i="27"/>
  <c r="AL571" i="27"/>
  <c r="AL258" i="27"/>
  <c r="AL172" i="27"/>
  <c r="AL759" i="27"/>
  <c r="AL632" i="27"/>
  <c r="AL559" i="27"/>
  <c r="AL459" i="27"/>
  <c r="AL21" i="27"/>
  <c r="AL299" i="27"/>
  <c r="AL758" i="27"/>
  <c r="AL631" i="27"/>
  <c r="AL619" i="27"/>
  <c r="AL618" i="27"/>
  <c r="AL112" i="27"/>
  <c r="AL524" i="27"/>
  <c r="AL604" i="27"/>
  <c r="AM91" i="27"/>
  <c r="AM351" i="27"/>
  <c r="AN351" i="27" s="1"/>
  <c r="AL85" i="27"/>
  <c r="AL125" i="27"/>
  <c r="AL185" i="27"/>
  <c r="AL225" i="27"/>
  <c r="AL245" i="27"/>
  <c r="AL285" i="27"/>
  <c r="AL305" i="27"/>
  <c r="AL345" i="27"/>
  <c r="AL385" i="27"/>
  <c r="AL584" i="27"/>
  <c r="AL684" i="27"/>
  <c r="AL744" i="27"/>
  <c r="AL764" i="27"/>
  <c r="AL45" i="27"/>
  <c r="AL65" i="27"/>
  <c r="AL105" i="27"/>
  <c r="AL145" i="27"/>
  <c r="AL205" i="27"/>
  <c r="AL265" i="27"/>
  <c r="AL325" i="27"/>
  <c r="AL544" i="27"/>
  <c r="AL664" i="27"/>
  <c r="AL724" i="27"/>
  <c r="AL165" i="27"/>
  <c r="AL365" i="27"/>
  <c r="AL564" i="27"/>
  <c r="AL624" i="27"/>
  <c r="AL644" i="27"/>
  <c r="AL704" i="27"/>
  <c r="AL427" i="27"/>
  <c r="AL507" i="27"/>
  <c r="AL547" i="27"/>
  <c r="AL587" i="27"/>
  <c r="AL607" i="27"/>
  <c r="AL647" i="27"/>
  <c r="AL687" i="27"/>
  <c r="AL707" i="27"/>
  <c r="AL727" i="27"/>
  <c r="AL407" i="27"/>
  <c r="AL447" i="27"/>
  <c r="AL467" i="27"/>
  <c r="AL487" i="27"/>
  <c r="AL527" i="27"/>
  <c r="AL567" i="27"/>
  <c r="AL627" i="27"/>
  <c r="AL667" i="27"/>
  <c r="AL747" i="27"/>
  <c r="AM354" i="27"/>
  <c r="AN354" i="27" s="1"/>
  <c r="AL369" i="27"/>
  <c r="AL389" i="27"/>
  <c r="AL490" i="27"/>
  <c r="AL530" i="27"/>
  <c r="AL550" i="27"/>
  <c r="AL710" i="27"/>
  <c r="AL750" i="27"/>
  <c r="AM357" i="27"/>
  <c r="AL71" i="27"/>
  <c r="AL111" i="27"/>
  <c r="AL151" i="27"/>
  <c r="AL410" i="27"/>
  <c r="AL430" i="27"/>
  <c r="AL450" i="27"/>
  <c r="AL470" i="27"/>
  <c r="AL510" i="27"/>
  <c r="AL570" i="27"/>
  <c r="AL590" i="27"/>
  <c r="AL610" i="27"/>
  <c r="AL630" i="27"/>
  <c r="AL650" i="27"/>
  <c r="AL670" i="27"/>
  <c r="AL690" i="27"/>
  <c r="AL730" i="27"/>
  <c r="AM337" i="27"/>
  <c r="AN337" i="27" s="1"/>
  <c r="AL51" i="27"/>
  <c r="AL91" i="27"/>
  <c r="AL131" i="27"/>
  <c r="AL171" i="27"/>
  <c r="AL415" i="27"/>
  <c r="AL455" i="27"/>
  <c r="AL475" i="27"/>
  <c r="AL495" i="27"/>
  <c r="AL515" i="27"/>
  <c r="AL555" i="27"/>
  <c r="AL595" i="27"/>
  <c r="AL615" i="27"/>
  <c r="AL635" i="27"/>
  <c r="AL715" i="27"/>
  <c r="AL735" i="27"/>
  <c r="AL355" i="27"/>
  <c r="AL375" i="27"/>
  <c r="AL395" i="27"/>
  <c r="AL435" i="27"/>
  <c r="AL535" i="27"/>
  <c r="AL575" i="27"/>
  <c r="AL655" i="27"/>
  <c r="AL675" i="27"/>
  <c r="AL695" i="27"/>
  <c r="AL755" i="27"/>
  <c r="AL199" i="27"/>
  <c r="AL335" i="27"/>
  <c r="AL315" i="27"/>
  <c r="AL295" i="27"/>
  <c r="AL275" i="27"/>
  <c r="AL255" i="27"/>
  <c r="AL235" i="27"/>
  <c r="AL215" i="27"/>
  <c r="AL195" i="27"/>
  <c r="AL175" i="27"/>
  <c r="AL155" i="27"/>
  <c r="AL135" i="27"/>
  <c r="AL115" i="27"/>
  <c r="AL95" i="27"/>
  <c r="AL75" i="27"/>
  <c r="AL55" i="27"/>
  <c r="AL35" i="27"/>
  <c r="AM361" i="27"/>
  <c r="AM341" i="27"/>
  <c r="AL754" i="27"/>
  <c r="AL734" i="27"/>
  <c r="AL714" i="27"/>
  <c r="AL694" i="27"/>
  <c r="AL674" i="27"/>
  <c r="AL654" i="27"/>
  <c r="AL634" i="27"/>
  <c r="AL614" i="27"/>
  <c r="AL594" i="27"/>
  <c r="AL574" i="27"/>
  <c r="AL554" i="27"/>
  <c r="AL534" i="27"/>
  <c r="AL514" i="27"/>
  <c r="AL494" i="27"/>
  <c r="AL474" i="27"/>
  <c r="AL454" i="27"/>
  <c r="AL434" i="27"/>
  <c r="AL414" i="27"/>
  <c r="AM20" i="27"/>
  <c r="AL394" i="27"/>
  <c r="AL374" i="27"/>
  <c r="AL354" i="27"/>
  <c r="AL334" i="27"/>
  <c r="AL314" i="27"/>
  <c r="AL294" i="27"/>
  <c r="AL274" i="27"/>
  <c r="AL254" i="27"/>
  <c r="AL234" i="27"/>
  <c r="AL214" i="27"/>
  <c r="AL194" i="27"/>
  <c r="AL174" i="27"/>
  <c r="AL154" i="27"/>
  <c r="AL134" i="27"/>
  <c r="AL114" i="27"/>
  <c r="AL94" i="27"/>
  <c r="AL74" i="27"/>
  <c r="AL54" i="27"/>
  <c r="AL34" i="27"/>
  <c r="AM360" i="27"/>
  <c r="AN360" i="27" s="1"/>
  <c r="AM340" i="27"/>
  <c r="AN340" i="27" s="1"/>
  <c r="AL753" i="27"/>
  <c r="AL733" i="27"/>
  <c r="AL713" i="27"/>
  <c r="AL693" i="27"/>
  <c r="AL673" i="27"/>
  <c r="AL653" i="27"/>
  <c r="AL633" i="27"/>
  <c r="AL613" i="27"/>
  <c r="AL593" i="27"/>
  <c r="AL573" i="27"/>
  <c r="AL553" i="27"/>
  <c r="AL533" i="27"/>
  <c r="AL513" i="27"/>
  <c r="AL493" i="27"/>
  <c r="AL473" i="27"/>
  <c r="AL453" i="27"/>
  <c r="AL433" i="27"/>
  <c r="AL413" i="27"/>
  <c r="AL390" i="27"/>
  <c r="AL370" i="27"/>
  <c r="AL350" i="27"/>
  <c r="AL330" i="27"/>
  <c r="AL310" i="27"/>
  <c r="AL290" i="27"/>
  <c r="AL270" i="27"/>
  <c r="AL250" i="27"/>
  <c r="AL230" i="27"/>
  <c r="AL210" i="27"/>
  <c r="AL190" i="27"/>
  <c r="AL170" i="27"/>
  <c r="AL150" i="27"/>
  <c r="AL130" i="27"/>
  <c r="AL110" i="27"/>
  <c r="AL90" i="27"/>
  <c r="AL70" i="27"/>
  <c r="AL50" i="27"/>
  <c r="AM356" i="27"/>
  <c r="AN356" i="27" s="1"/>
  <c r="AL749" i="27"/>
  <c r="AL729" i="27"/>
  <c r="AL709" i="27"/>
  <c r="AL689" i="27"/>
  <c r="AL669" i="27"/>
  <c r="AL649" i="27"/>
  <c r="AL629" i="27"/>
  <c r="AL609" i="27"/>
  <c r="AL589" i="27"/>
  <c r="AL569" i="27"/>
  <c r="AL549" i="27"/>
  <c r="AL529" i="27"/>
  <c r="AL509" i="27"/>
  <c r="AL489" i="27"/>
  <c r="AL469" i="27"/>
  <c r="AL449" i="27"/>
  <c r="AL429" i="27"/>
  <c r="AL409" i="27"/>
  <c r="AL349" i="27"/>
  <c r="AL329" i="27"/>
  <c r="AL309" i="27"/>
  <c r="AL289" i="27"/>
  <c r="AL269" i="27"/>
  <c r="AL249" i="27"/>
  <c r="AL229" i="27"/>
  <c r="AL209" i="27"/>
  <c r="AL189" i="27"/>
  <c r="AL169" i="27"/>
  <c r="AL149" i="27"/>
  <c r="AL129" i="27"/>
  <c r="AL109" i="27"/>
  <c r="AL89" i="27"/>
  <c r="AL69" i="27"/>
  <c r="AL49" i="27"/>
  <c r="AM355" i="27"/>
  <c r="AL748" i="27"/>
  <c r="AL728" i="27"/>
  <c r="AL708" i="27"/>
  <c r="AL688" i="27"/>
  <c r="AL668" i="27"/>
  <c r="AL648" i="27"/>
  <c r="AL628" i="27"/>
  <c r="AL608" i="27"/>
  <c r="AL588" i="27"/>
  <c r="AL568" i="27"/>
  <c r="AL548" i="27"/>
  <c r="AL528" i="27"/>
  <c r="AL508" i="27"/>
  <c r="AL488" i="27"/>
  <c r="AL468" i="27"/>
  <c r="AL448" i="27"/>
  <c r="AL428" i="27"/>
  <c r="AL408" i="27"/>
  <c r="AL387" i="27"/>
  <c r="AL367" i="27"/>
  <c r="AL347" i="27"/>
  <c r="AL327" i="27"/>
  <c r="AL307" i="27"/>
  <c r="AL287" i="27"/>
  <c r="AL267" i="27"/>
  <c r="AL247" i="27"/>
  <c r="AL227" i="27"/>
  <c r="AL207" i="27"/>
  <c r="AL187" i="27"/>
  <c r="AL167" i="27"/>
  <c r="AL147" i="27"/>
  <c r="AL127" i="27"/>
  <c r="AL107" i="27"/>
  <c r="AL87" i="27"/>
  <c r="AL67" i="27"/>
  <c r="AL47" i="27"/>
  <c r="AM353" i="27"/>
  <c r="AN353" i="27" s="1"/>
  <c r="AL746" i="27"/>
  <c r="AL726" i="27"/>
  <c r="AL706" i="27"/>
  <c r="AL686" i="27"/>
  <c r="AL666" i="27"/>
  <c r="AL646" i="27"/>
  <c r="AL626" i="27"/>
  <c r="AL606" i="27"/>
  <c r="AL586" i="27"/>
  <c r="AL566" i="27"/>
  <c r="AL546" i="27"/>
  <c r="AL526" i="27"/>
  <c r="AL506" i="27"/>
  <c r="AL486" i="27"/>
  <c r="AL466" i="27"/>
  <c r="AL446" i="27"/>
  <c r="AL426" i="27"/>
  <c r="AL406" i="27"/>
  <c r="AL20" i="27"/>
  <c r="AL386" i="27"/>
  <c r="AL366" i="27"/>
  <c r="AL346" i="27"/>
  <c r="AL326" i="27"/>
  <c r="AL306" i="27"/>
  <c r="AL286" i="27"/>
  <c r="AL266" i="27"/>
  <c r="AL246" i="27"/>
  <c r="AL226" i="27"/>
  <c r="AL206" i="27"/>
  <c r="AL186" i="27"/>
  <c r="AL166" i="27"/>
  <c r="AL146" i="27"/>
  <c r="AL126" i="27"/>
  <c r="AL106" i="27"/>
  <c r="AL86" i="27"/>
  <c r="AL66" i="27"/>
  <c r="AL46" i="27"/>
  <c r="AM352" i="27"/>
  <c r="AL745" i="27"/>
  <c r="AL725" i="27"/>
  <c r="AL705" i="27"/>
  <c r="AL685" i="27"/>
  <c r="AL665" i="27"/>
  <c r="AL645" i="27"/>
  <c r="AL625" i="27"/>
  <c r="AL605" i="27"/>
  <c r="AL585" i="27"/>
  <c r="AL565" i="27"/>
  <c r="AL545" i="27"/>
  <c r="AL525" i="27"/>
  <c r="AL505" i="27"/>
  <c r="AL485" i="27"/>
  <c r="AL465" i="27"/>
  <c r="AL445" i="27"/>
  <c r="AL425" i="27"/>
  <c r="AL405" i="27"/>
  <c r="AL19" i="27"/>
  <c r="AL504" i="27"/>
  <c r="AL484" i="27"/>
  <c r="AL464" i="27"/>
  <c r="AL444" i="27"/>
  <c r="AL424" i="27"/>
  <c r="AL404" i="27"/>
  <c r="AL18" i="27"/>
  <c r="AL384" i="27"/>
  <c r="AL364" i="27"/>
  <c r="AL344" i="27"/>
  <c r="AL324" i="27"/>
  <c r="AL304" i="27"/>
  <c r="AL284" i="27"/>
  <c r="AL264" i="27"/>
  <c r="AL244" i="27"/>
  <c r="AL224" i="27"/>
  <c r="AL204" i="27"/>
  <c r="AL184" i="27"/>
  <c r="AL164" i="27"/>
  <c r="AL144" i="27"/>
  <c r="AL124" i="27"/>
  <c r="AL104" i="27"/>
  <c r="AL84" i="27"/>
  <c r="AL64" i="27"/>
  <c r="AL44" i="27"/>
  <c r="AM350" i="27"/>
  <c r="AL763" i="27"/>
  <c r="AL743" i="27"/>
  <c r="AL723" i="27"/>
  <c r="AL703" i="27"/>
  <c r="AL683" i="27"/>
  <c r="AL663" i="27"/>
  <c r="AL643" i="27"/>
  <c r="AL623" i="27"/>
  <c r="AL603" i="27"/>
  <c r="AL583" i="27"/>
  <c r="AL563" i="27"/>
  <c r="AL543" i="27"/>
  <c r="AL523" i="27"/>
  <c r="AL503" i="27"/>
  <c r="AL483" i="27"/>
  <c r="AL463" i="27"/>
  <c r="AL443" i="27"/>
  <c r="AL423" i="27"/>
  <c r="AL403" i="27"/>
  <c r="AL17" i="27"/>
  <c r="AL383" i="27"/>
  <c r="AL363" i="27"/>
  <c r="AL343" i="27"/>
  <c r="AL323" i="27"/>
  <c r="AL303" i="27"/>
  <c r="AL283" i="27"/>
  <c r="AL263" i="27"/>
  <c r="AL243" i="27"/>
  <c r="AL223" i="27"/>
  <c r="AL203" i="27"/>
  <c r="AL183" i="27"/>
  <c r="AL163" i="27"/>
  <c r="AL143" i="27"/>
  <c r="AL123" i="27"/>
  <c r="AL103" i="27"/>
  <c r="AL83" i="27"/>
  <c r="AL63" i="27"/>
  <c r="AL43" i="27"/>
  <c r="AM349" i="27"/>
  <c r="AL762" i="27"/>
  <c r="AL742" i="27"/>
  <c r="AL722" i="27"/>
  <c r="AL702" i="27"/>
  <c r="AL682" i="27"/>
  <c r="AL662" i="27"/>
  <c r="AL642" i="27"/>
  <c r="AL622" i="27"/>
  <c r="AL602" i="27"/>
  <c r="AL582" i="27"/>
  <c r="AL562" i="27"/>
  <c r="AL542" i="27"/>
  <c r="AL522" i="27"/>
  <c r="AL502" i="27"/>
  <c r="AL482" i="27"/>
  <c r="AL462" i="27"/>
  <c r="AL442" i="27"/>
  <c r="AL422" i="27"/>
  <c r="AL402" i="27"/>
  <c r="AL16" i="27"/>
  <c r="AL382" i="27"/>
  <c r="AL362" i="27"/>
  <c r="AL342" i="27"/>
  <c r="AL322" i="27"/>
  <c r="AL302" i="27"/>
  <c r="AL282" i="27"/>
  <c r="AL262" i="27"/>
  <c r="AL242" i="27"/>
  <c r="AL222" i="27"/>
  <c r="AL202" i="27"/>
  <c r="AL182" i="27"/>
  <c r="AL162" i="27"/>
  <c r="AL142" i="27"/>
  <c r="AL122" i="27"/>
  <c r="AL102" i="27"/>
  <c r="AL82" i="27"/>
  <c r="AL62" i="27"/>
  <c r="AL42" i="27"/>
  <c r="AM348" i="27"/>
  <c r="AL761" i="27"/>
  <c r="AL741" i="27"/>
  <c r="AL721" i="27"/>
  <c r="AL701" i="27"/>
  <c r="AL681" i="27"/>
  <c r="AL661" i="27"/>
  <c r="AL641" i="27"/>
  <c r="AL621" i="27"/>
  <c r="AL601" i="27"/>
  <c r="AL581" i="27"/>
  <c r="AL561" i="27"/>
  <c r="AL541" i="27"/>
  <c r="AL521" i="27"/>
  <c r="AL501" i="27"/>
  <c r="AL481" i="27"/>
  <c r="AL461" i="27"/>
  <c r="AL441" i="27"/>
  <c r="AL421" i="27"/>
  <c r="AL401" i="27"/>
  <c r="AL15" i="27"/>
  <c r="AL381" i="27"/>
  <c r="AL361" i="27"/>
  <c r="AL341" i="27"/>
  <c r="AL321" i="27"/>
  <c r="AL301" i="27"/>
  <c r="AL281" i="27"/>
  <c r="AL261" i="27"/>
  <c r="AL241" i="27"/>
  <c r="AL221" i="27"/>
  <c r="AL201" i="27"/>
  <c r="AL181" i="27"/>
  <c r="AL161" i="27"/>
  <c r="AL141" i="27"/>
  <c r="AL121" i="27"/>
  <c r="AL101" i="27"/>
  <c r="AL81" i="27"/>
  <c r="AL61" i="27"/>
  <c r="AL41" i="27"/>
  <c r="AM347" i="27"/>
  <c r="AN347" i="27" s="1"/>
  <c r="AL760" i="27"/>
  <c r="AL740" i="27"/>
  <c r="AL720" i="27"/>
  <c r="AL700" i="27"/>
  <c r="AL680" i="27"/>
  <c r="AL660" i="27"/>
  <c r="AL640" i="27"/>
  <c r="AL620" i="27"/>
  <c r="AL600" i="27"/>
  <c r="AL580" i="27"/>
  <c r="AL560" i="27"/>
  <c r="AL540" i="27"/>
  <c r="AL520" i="27"/>
  <c r="AL500" i="27"/>
  <c r="AL480" i="27"/>
  <c r="AL460" i="27"/>
  <c r="AL440" i="27"/>
  <c r="AL420" i="27"/>
  <c r="AL400" i="27"/>
  <c r="B70" i="26"/>
  <c r="O3" i="27"/>
  <c r="R3" i="27" s="1"/>
  <c r="G3" i="27"/>
  <c r="B36" i="26"/>
  <c r="Q3" i="27" l="1"/>
  <c r="H4" i="27" s="1"/>
  <c r="X4" i="27" s="1"/>
  <c r="N4" i="27" s="1"/>
  <c r="G4" i="27" s="1"/>
  <c r="AN343" i="27"/>
  <c r="AN365" i="27"/>
  <c r="AN338" i="27"/>
  <c r="AN350" i="27"/>
  <c r="AN91" i="27"/>
  <c r="AN357" i="27"/>
  <c r="AN348" i="27"/>
  <c r="AN342" i="27"/>
  <c r="AN349" i="27"/>
  <c r="AN344" i="27"/>
  <c r="AN339" i="27"/>
  <c r="AN352" i="27"/>
  <c r="AN362" i="27"/>
  <c r="AL26" i="27"/>
  <c r="AL27" i="27"/>
  <c r="AN20" i="27"/>
  <c r="AN355" i="27"/>
  <c r="AL28" i="27"/>
  <c r="AN341" i="27"/>
  <c r="AN361" i="27"/>
  <c r="AL25" i="27"/>
  <c r="AL24" i="27"/>
  <c r="S3" i="27"/>
  <c r="T3" i="27" s="1"/>
  <c r="B75" i="26" s="1"/>
  <c r="I3" i="27"/>
  <c r="J4" i="27" l="1"/>
  <c r="K4" i="27" s="1"/>
  <c r="O4" i="27" s="1"/>
  <c r="R4" i="27" s="1"/>
  <c r="S4" i="27" s="1"/>
  <c r="T4" i="27" s="1"/>
  <c r="L3" i="27"/>
  <c r="M3" i="27" s="1"/>
  <c r="U3" i="27" s="1"/>
  <c r="W3" i="27" s="1"/>
  <c r="B77" i="26"/>
  <c r="Q4" i="27" l="1"/>
  <c r="H5" i="27" s="1"/>
  <c r="I4" i="27"/>
  <c r="L4" i="27" l="1"/>
  <c r="M4" i="27" s="1"/>
  <c r="U4" i="27" s="1"/>
  <c r="W4" i="27" s="1"/>
  <c r="J5" i="27"/>
  <c r="X5" i="27"/>
  <c r="N5" i="27" s="1"/>
  <c r="G5" i="27" s="1"/>
  <c r="K5" i="27" l="1"/>
  <c r="O5" i="27" s="1"/>
  <c r="I5" i="27" s="1"/>
  <c r="Q5" i="27" l="1"/>
  <c r="H6" i="27" s="1"/>
  <c r="X6" i="27" s="1"/>
  <c r="N6" i="27" s="1"/>
  <c r="G6" i="27" s="1"/>
  <c r="R5" i="27"/>
  <c r="S5" i="27" s="1"/>
  <c r="T5" i="27" s="1"/>
  <c r="L5" i="27"/>
  <c r="M5" i="27" s="1"/>
  <c r="U5" i="27" l="1"/>
  <c r="W5" i="27" s="1"/>
  <c r="J6" i="27"/>
  <c r="K6" i="27" l="1"/>
  <c r="O6" i="27" s="1"/>
  <c r="I6" i="27" s="1"/>
  <c r="L6" i="27" s="1"/>
  <c r="R6" i="27" l="1"/>
  <c r="S6" i="27" s="1"/>
  <c r="T6" i="27" s="1"/>
  <c r="Q6" i="27"/>
  <c r="H7" i="27" s="1"/>
  <c r="X7" i="27" s="1"/>
  <c r="N7" i="27" s="1"/>
  <c r="G7" i="27" s="1"/>
  <c r="M6" i="27"/>
  <c r="U6" i="27" l="1"/>
  <c r="W6" i="27" s="1"/>
  <c r="J7" i="27"/>
  <c r="K7" i="27" l="1"/>
  <c r="O7" i="27" s="1"/>
  <c r="R7" i="27" s="1"/>
  <c r="S7" i="27" s="1"/>
  <c r="T7" i="27" s="1"/>
  <c r="I7" i="27" l="1"/>
  <c r="L7" i="27" s="1"/>
  <c r="Q7" i="27"/>
  <c r="H8" i="27" s="1"/>
  <c r="M7" i="27" l="1"/>
  <c r="U7" i="27" s="1"/>
  <c r="W7" i="27" s="1"/>
  <c r="X8" i="27"/>
  <c r="N8" i="27" s="1"/>
  <c r="G8" i="27" s="1"/>
  <c r="J8" i="27"/>
  <c r="K8" i="27" l="1"/>
  <c r="O8" i="27" s="1"/>
  <c r="R8" i="27" s="1"/>
  <c r="S8" i="27" s="1"/>
  <c r="T8" i="27" s="1"/>
  <c r="I8" i="27" l="1"/>
  <c r="L8" i="27" s="1"/>
  <c r="M8" i="27" s="1"/>
  <c r="U8" i="27" s="1"/>
  <c r="Q8" i="27"/>
  <c r="H9" i="27" s="1"/>
  <c r="X9" i="27" s="1"/>
  <c r="N9" i="27" s="1"/>
  <c r="G9" i="27" s="1"/>
  <c r="W8" i="27" l="1"/>
  <c r="J9" i="27"/>
  <c r="K9" i="27" s="1"/>
  <c r="O9" i="27" s="1"/>
  <c r="I9" i="27" l="1"/>
  <c r="L9" i="27" s="1"/>
  <c r="M9" i="27" s="1"/>
  <c r="R9" i="27"/>
  <c r="S9" i="27" s="1"/>
  <c r="T9" i="27" s="1"/>
  <c r="Q9" i="27"/>
  <c r="U9" i="27" l="1"/>
  <c r="W9" i="27" s="1"/>
  <c r="H10" i="27"/>
  <c r="X10" i="27" s="1"/>
  <c r="N10" i="27" s="1"/>
  <c r="G10" i="27" s="1"/>
  <c r="J10" i="27" l="1"/>
  <c r="K10" i="27" s="1"/>
  <c r="O10" i="27" s="1"/>
  <c r="I10" i="27" l="1"/>
  <c r="L10" i="27" s="1"/>
  <c r="R10" i="27"/>
  <c r="S10" i="27" s="1"/>
  <c r="T10" i="27" s="1"/>
  <c r="Q10" i="27"/>
  <c r="H11" i="27" l="1"/>
  <c r="X11" i="27" s="1"/>
  <c r="N11" i="27" s="1"/>
  <c r="G11" i="27" s="1"/>
  <c r="M10" i="27"/>
  <c r="U10" i="27" s="1"/>
  <c r="W10" i="27" s="1"/>
  <c r="J11" i="27" l="1"/>
  <c r="K11" i="27" s="1"/>
  <c r="O11" i="27" s="1"/>
  <c r="I11" i="27" l="1"/>
  <c r="L11" i="27" s="1"/>
  <c r="M11" i="27" s="1"/>
  <c r="R11" i="27"/>
  <c r="S11" i="27" s="1"/>
  <c r="T11" i="27" s="1"/>
  <c r="Q11" i="27"/>
  <c r="U11" i="27" l="1"/>
  <c r="W11" i="27" s="1"/>
  <c r="H12" i="27"/>
  <c r="X12" i="27" s="1"/>
  <c r="N12" i="27" s="1"/>
  <c r="G12" i="27" s="1"/>
  <c r="J12" i="27" l="1"/>
  <c r="K12" i="27" s="1"/>
  <c r="O12" i="27" s="1"/>
  <c r="I12" i="27" s="1"/>
  <c r="L12" i="27" s="1"/>
  <c r="R12" i="27" l="1"/>
  <c r="S12" i="27" s="1"/>
  <c r="T12" i="27" s="1"/>
  <c r="M12" i="27"/>
  <c r="Q12" i="27"/>
  <c r="H13" i="27" l="1"/>
  <c r="X13" i="27" s="1"/>
  <c r="N13" i="27" s="1"/>
  <c r="G13" i="27" s="1"/>
  <c r="U12" i="27"/>
  <c r="W12" i="27" s="1"/>
  <c r="J13" i="27" l="1"/>
  <c r="K13" i="27" s="1"/>
  <c r="O13" i="27" s="1"/>
  <c r="I13" i="27" l="1"/>
  <c r="L13" i="27" s="1"/>
  <c r="M13" i="27" s="1"/>
  <c r="R13" i="27"/>
  <c r="S13" i="27" s="1"/>
  <c r="T13" i="27" s="1"/>
  <c r="Q13" i="27"/>
  <c r="U13" i="27" l="1"/>
  <c r="W13" i="27" s="1"/>
  <c r="H14" i="27"/>
  <c r="X14" i="27" s="1"/>
  <c r="N14" i="27" s="1"/>
  <c r="G14" i="27" s="1"/>
  <c r="J14" i="27" l="1"/>
  <c r="K14" i="27" s="1"/>
  <c r="O14" i="27" s="1"/>
  <c r="I14" i="27" l="1"/>
  <c r="L14" i="27" s="1"/>
  <c r="R14" i="27"/>
  <c r="S14" i="27" s="1"/>
  <c r="T14" i="27" s="1"/>
  <c r="Q14" i="27"/>
  <c r="M14" i="27" l="1"/>
  <c r="U14" i="27" s="1"/>
  <c r="W14" i="27" s="1"/>
  <c r="H15" i="27"/>
  <c r="X15" i="27" s="1"/>
  <c r="N15" i="27" s="1"/>
  <c r="G15" i="27" s="1"/>
  <c r="J15" i="27" l="1"/>
  <c r="K15" i="27" s="1"/>
  <c r="O15" i="27" s="1"/>
  <c r="I15" i="27" l="1"/>
  <c r="L15" i="27" s="1"/>
  <c r="M15" i="27" s="1"/>
  <c r="R15" i="27"/>
  <c r="S15" i="27" s="1"/>
  <c r="T15" i="27" s="1"/>
  <c r="Q15" i="27"/>
  <c r="U15" i="27" l="1"/>
  <c r="W15" i="27" s="1"/>
  <c r="H16" i="27"/>
  <c r="X16" i="27" s="1"/>
  <c r="N16" i="27" s="1"/>
  <c r="G16" i="27" s="1"/>
  <c r="J16" i="27" l="1"/>
  <c r="K16" i="27" s="1"/>
  <c r="O16" i="27" s="1"/>
  <c r="I16" i="27" l="1"/>
  <c r="L16" i="27" s="1"/>
  <c r="M16" i="27" s="1"/>
  <c r="R16" i="27"/>
  <c r="S16" i="27" s="1"/>
  <c r="T16" i="27" s="1"/>
  <c r="Q16" i="27"/>
  <c r="U16" i="27" l="1"/>
  <c r="W16" i="27" s="1"/>
  <c r="H17" i="27"/>
  <c r="X17" i="27" s="1"/>
  <c r="N17" i="27" s="1"/>
  <c r="G17" i="27" s="1"/>
  <c r="J17" i="27" l="1"/>
  <c r="K17" i="27" s="1"/>
  <c r="O17" i="27" s="1"/>
  <c r="I17" i="27" l="1"/>
  <c r="L17" i="27" s="1"/>
  <c r="M17" i="27" s="1"/>
  <c r="R17" i="27"/>
  <c r="S17" i="27" s="1"/>
  <c r="T17" i="27" s="1"/>
  <c r="Q17" i="27"/>
  <c r="U17" i="27" l="1"/>
  <c r="W17" i="27" s="1"/>
  <c r="H18" i="27"/>
  <c r="X18" i="27" s="1"/>
  <c r="N18" i="27" s="1"/>
  <c r="G18" i="27" s="1"/>
  <c r="J18" i="27" l="1"/>
  <c r="K18" i="27" s="1"/>
  <c r="O18" i="27" s="1"/>
  <c r="I18" i="27" l="1"/>
  <c r="L18" i="27" s="1"/>
  <c r="M18" i="27" s="1"/>
  <c r="R18" i="27"/>
  <c r="S18" i="27" s="1"/>
  <c r="T18" i="27" s="1"/>
  <c r="Q18" i="27"/>
  <c r="U18" i="27" l="1"/>
  <c r="W18" i="27" s="1"/>
  <c r="H19" i="27"/>
  <c r="X19" i="27" s="1"/>
  <c r="N19" i="27" s="1"/>
  <c r="G19" i="27" s="1"/>
  <c r="J19" i="27" l="1"/>
  <c r="K19" i="27" s="1"/>
  <c r="O19" i="27" s="1"/>
  <c r="I19" i="27" l="1"/>
  <c r="L19" i="27" s="1"/>
  <c r="M19" i="27" s="1"/>
  <c r="R19" i="27"/>
  <c r="S19" i="27" s="1"/>
  <c r="T19" i="27" s="1"/>
  <c r="Q19" i="27"/>
  <c r="U19" i="27" l="1"/>
  <c r="W19" i="27" s="1"/>
  <c r="H20" i="27"/>
  <c r="X20" i="27" s="1"/>
  <c r="N20" i="27" s="1"/>
  <c r="G20" i="27" s="1"/>
  <c r="J20" i="27" l="1"/>
  <c r="K20" i="27" s="1"/>
  <c r="O20" i="27" s="1"/>
  <c r="I20" i="27" l="1"/>
  <c r="L20" i="27" s="1"/>
  <c r="M20" i="27" s="1"/>
  <c r="R20" i="27"/>
  <c r="S20" i="27" s="1"/>
  <c r="T20" i="27" s="1"/>
  <c r="Q20" i="27"/>
  <c r="U20" i="27" l="1"/>
  <c r="W20" i="27" s="1"/>
  <c r="H21" i="27"/>
  <c r="X21" i="27" s="1"/>
  <c r="N21" i="27" s="1"/>
  <c r="G21" i="27" s="1"/>
  <c r="J21" i="27" l="1"/>
  <c r="K21" i="27" s="1"/>
  <c r="O21" i="27" s="1"/>
  <c r="I21" i="27" l="1"/>
  <c r="L21" i="27" s="1"/>
  <c r="R21" i="27"/>
  <c r="S21" i="27" s="1"/>
  <c r="T21" i="27" s="1"/>
  <c r="Q21" i="27"/>
  <c r="M21" i="27" l="1"/>
  <c r="U21" i="27" s="1"/>
  <c r="W21" i="27" s="1"/>
  <c r="H22" i="27"/>
  <c r="X22" i="27" s="1"/>
  <c r="N22" i="27" s="1"/>
  <c r="G22" i="27" s="1"/>
  <c r="J22" i="27" l="1"/>
  <c r="K22" i="27" s="1"/>
  <c r="O22" i="27" s="1"/>
  <c r="I22" i="27" l="1"/>
  <c r="L22" i="27" s="1"/>
  <c r="R22" i="27"/>
  <c r="S22" i="27" s="1"/>
  <c r="T22" i="27" s="1"/>
  <c r="Q22" i="27"/>
  <c r="M22" i="27" l="1"/>
  <c r="U22" i="27" s="1"/>
  <c r="W22" i="27" s="1"/>
  <c r="H23" i="27"/>
  <c r="X23" i="27" s="1"/>
  <c r="N23" i="27" s="1"/>
  <c r="G23" i="27" s="1"/>
  <c r="J23" i="27" l="1"/>
  <c r="K23" i="27" s="1"/>
  <c r="O23" i="27" s="1"/>
  <c r="I23" i="27" l="1"/>
  <c r="L23" i="27" s="1"/>
  <c r="M23" i="27" s="1"/>
  <c r="R23" i="27"/>
  <c r="S23" i="27" s="1"/>
  <c r="T23" i="27" s="1"/>
  <c r="Q23" i="27"/>
  <c r="U23" i="27" l="1"/>
  <c r="W23" i="27" s="1"/>
  <c r="H24" i="27"/>
  <c r="X24" i="27" s="1"/>
  <c r="N24" i="27" s="1"/>
  <c r="G24" i="27" s="1"/>
  <c r="J24" i="27" l="1"/>
  <c r="K24" i="27" s="1"/>
  <c r="O24" i="27" s="1"/>
  <c r="I24" i="27" l="1"/>
  <c r="L24" i="27" s="1"/>
  <c r="R24" i="27"/>
  <c r="S24" i="27" s="1"/>
  <c r="T24" i="27" s="1"/>
  <c r="Q24" i="27"/>
  <c r="M24" i="27" l="1"/>
  <c r="U24" i="27" s="1"/>
  <c r="W24" i="27" s="1"/>
  <c r="H25" i="27"/>
  <c r="X25" i="27" s="1"/>
  <c r="N25" i="27" s="1"/>
  <c r="G25" i="27" s="1"/>
  <c r="J25" i="27" l="1"/>
  <c r="K25" i="27" s="1"/>
  <c r="O25" i="27" s="1"/>
  <c r="I25" i="27" l="1"/>
  <c r="L25" i="27" s="1"/>
  <c r="R25" i="27"/>
  <c r="S25" i="27" s="1"/>
  <c r="T25" i="27" s="1"/>
  <c r="Q25" i="27"/>
  <c r="M25" i="27" l="1"/>
  <c r="U25" i="27" s="1"/>
  <c r="W25" i="27" s="1"/>
  <c r="H26" i="27"/>
  <c r="X26" i="27" s="1"/>
  <c r="N26" i="27" s="1"/>
  <c r="G26" i="27" s="1"/>
  <c r="J26" i="27" l="1"/>
  <c r="K26" i="27" s="1"/>
  <c r="O26" i="27" s="1"/>
  <c r="I26" i="27" l="1"/>
  <c r="L26" i="27" s="1"/>
  <c r="R26" i="27"/>
  <c r="S26" i="27" s="1"/>
  <c r="T26" i="27" s="1"/>
  <c r="Q26" i="27"/>
  <c r="M26" i="27" l="1"/>
  <c r="U26" i="27" s="1"/>
  <c r="W26" i="27" s="1"/>
  <c r="H27" i="27"/>
  <c r="X27" i="27" s="1"/>
  <c r="N27" i="27" s="1"/>
  <c r="G27" i="27" s="1"/>
  <c r="J27" i="27" l="1"/>
  <c r="K27" i="27" s="1"/>
  <c r="O27" i="27" s="1"/>
  <c r="I27" i="27" l="1"/>
  <c r="L27" i="27" s="1"/>
  <c r="R27" i="27"/>
  <c r="S27" i="27" s="1"/>
  <c r="T27" i="27" s="1"/>
  <c r="Q27" i="27"/>
  <c r="M27" i="27" l="1"/>
  <c r="U27" i="27" s="1"/>
  <c r="W27" i="27" s="1"/>
  <c r="H28" i="27"/>
  <c r="X28" i="27" s="1"/>
  <c r="N28" i="27" s="1"/>
  <c r="G28" i="27" s="1"/>
  <c r="J28" i="27" l="1"/>
  <c r="K28" i="27" s="1"/>
  <c r="O28" i="27" s="1"/>
  <c r="I28" i="27" l="1"/>
  <c r="L28" i="27" s="1"/>
  <c r="R28" i="27"/>
  <c r="S28" i="27" s="1"/>
  <c r="T28" i="27" s="1"/>
  <c r="Q28" i="27"/>
  <c r="H29" i="27" l="1"/>
  <c r="X29" i="27" s="1"/>
  <c r="N29" i="27" s="1"/>
  <c r="G29" i="27" s="1"/>
  <c r="M28" i="27"/>
  <c r="U28" i="27" s="1"/>
  <c r="W28" i="27" s="1"/>
  <c r="J29" i="27" l="1"/>
  <c r="K29" i="27" s="1"/>
  <c r="O29" i="27" s="1"/>
  <c r="I29" i="27" l="1"/>
  <c r="L29" i="27" s="1"/>
  <c r="M29" i="27" s="1"/>
  <c r="R29" i="27"/>
  <c r="S29" i="27" s="1"/>
  <c r="T29" i="27" s="1"/>
  <c r="Q29" i="27"/>
  <c r="U29" i="27" l="1"/>
  <c r="W29" i="27" s="1"/>
  <c r="H30" i="27"/>
  <c r="X30" i="27" s="1"/>
  <c r="N30" i="27" s="1"/>
  <c r="G30" i="27" s="1"/>
  <c r="J30" i="27" l="1"/>
  <c r="K30" i="27" s="1"/>
  <c r="O30" i="27" s="1"/>
  <c r="I30" i="27" l="1"/>
  <c r="L30" i="27" s="1"/>
  <c r="R30" i="27"/>
  <c r="S30" i="27" s="1"/>
  <c r="T30" i="27" s="1"/>
  <c r="Q30" i="27"/>
  <c r="H31" i="27" l="1"/>
  <c r="X31" i="27" s="1"/>
  <c r="N31" i="27" s="1"/>
  <c r="G31" i="27" s="1"/>
  <c r="M30" i="27"/>
  <c r="U30" i="27" s="1"/>
  <c r="W30" i="27" s="1"/>
  <c r="J31" i="27" l="1"/>
  <c r="K31" i="27" s="1"/>
  <c r="O31" i="27" s="1"/>
  <c r="I31" i="27" l="1"/>
  <c r="L31" i="27" s="1"/>
  <c r="M31" i="27" s="1"/>
  <c r="R31" i="27"/>
  <c r="S31" i="27" s="1"/>
  <c r="T31" i="27" s="1"/>
  <c r="Q31" i="27"/>
  <c r="U31" i="27" l="1"/>
  <c r="W31" i="27" s="1"/>
  <c r="H32" i="27"/>
  <c r="X32" i="27" s="1"/>
  <c r="N32" i="27" s="1"/>
  <c r="G32" i="27" s="1"/>
  <c r="J32" i="27" l="1"/>
  <c r="K32" i="27" s="1"/>
  <c r="O32" i="27" s="1"/>
  <c r="I32" i="27" l="1"/>
  <c r="L32" i="27" s="1"/>
  <c r="M32" i="27" s="1"/>
  <c r="R32" i="27"/>
  <c r="S32" i="27" s="1"/>
  <c r="T32" i="27" s="1"/>
  <c r="Q32" i="27"/>
  <c r="U32" i="27" l="1"/>
  <c r="W32" i="27" s="1"/>
  <c r="H33" i="27"/>
  <c r="X33" i="27" s="1"/>
  <c r="N33" i="27" s="1"/>
  <c r="G33" i="27" s="1"/>
  <c r="J33" i="27" l="1"/>
  <c r="K33" i="27" s="1"/>
  <c r="O33" i="27" s="1"/>
  <c r="I33" i="27" s="1"/>
  <c r="L33" i="27" s="1"/>
  <c r="R33" i="27" l="1"/>
  <c r="S33" i="27" s="1"/>
  <c r="T33" i="27" s="1"/>
  <c r="M33" i="27"/>
  <c r="Q33" i="27"/>
  <c r="U33" i="27" l="1"/>
  <c r="W33" i="27" s="1"/>
  <c r="H34" i="27"/>
  <c r="X34" i="27" s="1"/>
  <c r="N34" i="27" s="1"/>
  <c r="G34" i="27" s="1"/>
  <c r="J34" i="27" l="1"/>
  <c r="K34" i="27" s="1"/>
  <c r="O34" i="27" s="1"/>
  <c r="I34" i="27" l="1"/>
  <c r="L34" i="27" s="1"/>
  <c r="R34" i="27"/>
  <c r="S34" i="27" s="1"/>
  <c r="T34" i="27" s="1"/>
  <c r="Q34" i="27"/>
  <c r="M34" i="27" l="1"/>
  <c r="U34" i="27" s="1"/>
  <c r="W34" i="27" s="1"/>
  <c r="H35" i="27"/>
  <c r="X35" i="27" s="1"/>
  <c r="N35" i="27" s="1"/>
  <c r="G35" i="27" s="1"/>
  <c r="J35" i="27" l="1"/>
  <c r="K35" i="27" s="1"/>
  <c r="O35" i="27" s="1"/>
  <c r="I35" i="27" l="1"/>
  <c r="L35" i="27" s="1"/>
  <c r="R35" i="27"/>
  <c r="S35" i="27" s="1"/>
  <c r="T35" i="27" s="1"/>
  <c r="Q35" i="27"/>
  <c r="M35" i="27" l="1"/>
  <c r="U35" i="27" s="1"/>
  <c r="W35" i="27" s="1"/>
  <c r="H36" i="27"/>
  <c r="X36" i="27" s="1"/>
  <c r="N36" i="27" s="1"/>
  <c r="G36" i="27" s="1"/>
  <c r="J36" i="27" l="1"/>
  <c r="K36" i="27" s="1"/>
  <c r="O36" i="27" s="1"/>
  <c r="I36" i="27" l="1"/>
  <c r="L36" i="27" s="1"/>
  <c r="R36" i="27"/>
  <c r="S36" i="27" s="1"/>
  <c r="T36" i="27" s="1"/>
  <c r="Q36" i="27"/>
  <c r="M36" i="27" l="1"/>
  <c r="U36" i="27" s="1"/>
  <c r="W36" i="27" s="1"/>
  <c r="H37" i="27"/>
  <c r="X37" i="27" s="1"/>
  <c r="N37" i="27" s="1"/>
  <c r="G37" i="27" s="1"/>
  <c r="J37" i="27" l="1"/>
  <c r="K37" i="27" s="1"/>
  <c r="O37" i="27" s="1"/>
  <c r="I37" i="27" l="1"/>
  <c r="L37" i="27" s="1"/>
  <c r="M37" i="27" s="1"/>
  <c r="R37" i="27"/>
  <c r="S37" i="27" s="1"/>
  <c r="T37" i="27" s="1"/>
  <c r="Q37" i="27"/>
  <c r="U37" i="27" l="1"/>
  <c r="W37" i="27" s="1"/>
  <c r="H38" i="27"/>
  <c r="X38" i="27" s="1"/>
  <c r="N38" i="27" s="1"/>
  <c r="G38" i="27" s="1"/>
  <c r="J38" i="27" l="1"/>
  <c r="K38" i="27" s="1"/>
  <c r="O38" i="27" s="1"/>
  <c r="I38" i="27" l="1"/>
  <c r="L38" i="27" s="1"/>
  <c r="R38" i="27"/>
  <c r="S38" i="27" s="1"/>
  <c r="T38" i="27" s="1"/>
  <c r="Q38" i="27"/>
  <c r="M38" i="27" l="1"/>
  <c r="U38" i="27" s="1"/>
  <c r="W38" i="27" s="1"/>
  <c r="H39" i="27"/>
  <c r="X39" i="27" s="1"/>
  <c r="N39" i="27" s="1"/>
  <c r="G39" i="27" s="1"/>
  <c r="J39" i="27" l="1"/>
  <c r="K39" i="27" s="1"/>
  <c r="O39" i="27" s="1"/>
  <c r="I39" i="27" l="1"/>
  <c r="L39" i="27" s="1"/>
  <c r="R39" i="27"/>
  <c r="S39" i="27" s="1"/>
  <c r="T39" i="27" s="1"/>
  <c r="Q39" i="27"/>
  <c r="M39" i="27" l="1"/>
  <c r="U39" i="27" s="1"/>
  <c r="W39" i="27" s="1"/>
  <c r="H40" i="27"/>
  <c r="X40" i="27" s="1"/>
  <c r="N40" i="27" s="1"/>
  <c r="G40" i="27" s="1"/>
  <c r="J40" i="27" l="1"/>
  <c r="K40" i="27" s="1"/>
  <c r="O40" i="27" s="1"/>
  <c r="I40" i="27" l="1"/>
  <c r="L40" i="27" s="1"/>
  <c r="R40" i="27"/>
  <c r="S40" i="27" s="1"/>
  <c r="T40" i="27" s="1"/>
  <c r="Q40" i="27"/>
  <c r="H41" i="27" l="1"/>
  <c r="X41" i="27" s="1"/>
  <c r="N41" i="27" s="1"/>
  <c r="G41" i="27" s="1"/>
  <c r="M40" i="27"/>
  <c r="U40" i="27" s="1"/>
  <c r="W40" i="27" s="1"/>
  <c r="J41" i="27" l="1"/>
  <c r="K41" i="27" s="1"/>
  <c r="O41" i="27" s="1"/>
  <c r="I41" i="27" l="1"/>
  <c r="L41" i="27" s="1"/>
  <c r="M41" i="27" s="1"/>
  <c r="R41" i="27"/>
  <c r="S41" i="27" s="1"/>
  <c r="T41" i="27" s="1"/>
  <c r="Q41" i="27"/>
  <c r="U41" i="27" l="1"/>
  <c r="W41" i="27" s="1"/>
  <c r="H42" i="27"/>
  <c r="X42" i="27" s="1"/>
  <c r="N42" i="27" s="1"/>
  <c r="G42" i="27" s="1"/>
  <c r="J42" i="27" l="1"/>
  <c r="K42" i="27" s="1"/>
  <c r="O42" i="27" s="1"/>
  <c r="I42" i="27" l="1"/>
  <c r="L42" i="27" s="1"/>
  <c r="M42" i="27" s="1"/>
  <c r="R42" i="27"/>
  <c r="S42" i="27" s="1"/>
  <c r="T42" i="27" s="1"/>
  <c r="Q42" i="27"/>
  <c r="H43" i="27" l="1"/>
  <c r="X43" i="27" s="1"/>
  <c r="N43" i="27" s="1"/>
  <c r="G43" i="27" s="1"/>
  <c r="U42" i="27"/>
  <c r="W42" i="27" s="1"/>
  <c r="J43" i="27" l="1"/>
  <c r="K43" i="27" s="1"/>
  <c r="O43" i="27" s="1"/>
  <c r="I43" i="27" s="1"/>
  <c r="L43" i="27" s="1"/>
  <c r="R43" i="27" l="1"/>
  <c r="S43" i="27" s="1"/>
  <c r="T43" i="27" s="1"/>
  <c r="M43" i="27"/>
  <c r="Q43" i="27"/>
  <c r="U43" i="27" l="1"/>
  <c r="W43" i="27" s="1"/>
  <c r="H44" i="27"/>
  <c r="X44" i="27" s="1"/>
  <c r="N44" i="27" s="1"/>
  <c r="G44" i="27" s="1"/>
  <c r="J44" i="27" l="1"/>
  <c r="K44" i="27" s="1"/>
  <c r="O44" i="27" s="1"/>
  <c r="I44" i="27" l="1"/>
  <c r="L44" i="27" s="1"/>
  <c r="R44" i="27"/>
  <c r="S44" i="27" s="1"/>
  <c r="T44" i="27" s="1"/>
  <c r="Q44" i="27"/>
  <c r="M44" i="27" l="1"/>
  <c r="H45" i="27"/>
  <c r="X45" i="27" s="1"/>
  <c r="N45" i="27" s="1"/>
  <c r="G45" i="27" s="1"/>
  <c r="U44" i="27"/>
  <c r="W44" i="27" s="1"/>
  <c r="J45" i="27" l="1"/>
  <c r="K45" i="27" s="1"/>
  <c r="O45" i="27" s="1"/>
  <c r="I45" i="27" s="1"/>
  <c r="L45" i="27" s="1"/>
  <c r="R45" i="27" l="1"/>
  <c r="S45" i="27" s="1"/>
  <c r="T45" i="27" s="1"/>
  <c r="M45" i="27"/>
  <c r="Q45" i="27"/>
  <c r="U45" i="27" l="1"/>
  <c r="W45" i="27" s="1"/>
  <c r="H46" i="27"/>
  <c r="X46" i="27" s="1"/>
  <c r="N46" i="27" s="1"/>
  <c r="G46" i="27" s="1"/>
  <c r="J46" i="27" l="1"/>
  <c r="K46" i="27" s="1"/>
  <c r="O46" i="27" s="1"/>
  <c r="I46" i="27" l="1"/>
  <c r="L46" i="27" s="1"/>
  <c r="R46" i="27"/>
  <c r="S46" i="27" s="1"/>
  <c r="T46" i="27" s="1"/>
  <c r="Q46" i="27"/>
  <c r="M46" i="27" l="1"/>
  <c r="U46" i="27" s="1"/>
  <c r="W46" i="27" s="1"/>
  <c r="H47" i="27"/>
  <c r="X47" i="27" s="1"/>
  <c r="N47" i="27" s="1"/>
  <c r="G47" i="27" s="1"/>
  <c r="J47" i="27" l="1"/>
  <c r="K47" i="27" s="1"/>
  <c r="O47" i="27" s="1"/>
  <c r="I47" i="27" l="1"/>
  <c r="L47" i="27" s="1"/>
  <c r="R47" i="27"/>
  <c r="S47" i="27" s="1"/>
  <c r="T47" i="27" s="1"/>
  <c r="Q47" i="27"/>
  <c r="M47" i="27" l="1"/>
  <c r="U47" i="27" s="1"/>
  <c r="W47" i="27" s="1"/>
  <c r="H48" i="27"/>
  <c r="X48" i="27" s="1"/>
  <c r="N48" i="27" s="1"/>
  <c r="G48" i="27" s="1"/>
  <c r="J48" i="27" l="1"/>
  <c r="K48" i="27" s="1"/>
  <c r="O48" i="27" s="1"/>
  <c r="I48" i="27" l="1"/>
  <c r="L48" i="27" s="1"/>
  <c r="R48" i="27"/>
  <c r="S48" i="27" s="1"/>
  <c r="T48" i="27" s="1"/>
  <c r="Q48" i="27"/>
  <c r="M48" i="27" l="1"/>
  <c r="U48" i="27" s="1"/>
  <c r="W48" i="27" s="1"/>
  <c r="H49" i="27"/>
  <c r="X49" i="27" s="1"/>
  <c r="N49" i="27" s="1"/>
  <c r="G49" i="27" s="1"/>
  <c r="J49" i="27" l="1"/>
  <c r="K49" i="27" s="1"/>
  <c r="O49" i="27" s="1"/>
  <c r="I49" i="27" l="1"/>
  <c r="L49" i="27" s="1"/>
  <c r="M49" i="27" s="1"/>
  <c r="R49" i="27"/>
  <c r="S49" i="27" s="1"/>
  <c r="T49" i="27" s="1"/>
  <c r="Q49" i="27"/>
  <c r="U49" i="27" l="1"/>
  <c r="W49" i="27" s="1"/>
  <c r="H50" i="27"/>
  <c r="X50" i="27" s="1"/>
  <c r="N50" i="27" s="1"/>
  <c r="G50" i="27" s="1"/>
  <c r="J50" i="27" l="1"/>
  <c r="K50" i="27" s="1"/>
  <c r="O50" i="27" s="1"/>
  <c r="I50" i="27" l="1"/>
  <c r="L50" i="27" s="1"/>
  <c r="R50" i="27"/>
  <c r="S50" i="27" s="1"/>
  <c r="T50" i="27" s="1"/>
  <c r="Q50" i="27"/>
  <c r="M50" i="27" l="1"/>
  <c r="U50" i="27" s="1"/>
  <c r="W50" i="27" s="1"/>
  <c r="H51" i="27"/>
  <c r="X51" i="27" s="1"/>
  <c r="N51" i="27" s="1"/>
  <c r="G51" i="27" s="1"/>
  <c r="J51" i="27" l="1"/>
  <c r="K51" i="27" s="1"/>
  <c r="O51" i="27" s="1"/>
  <c r="I51" i="27" l="1"/>
  <c r="L51" i="27" s="1"/>
  <c r="M51" i="27" s="1"/>
  <c r="R51" i="27"/>
  <c r="S51" i="27" s="1"/>
  <c r="T51" i="27" s="1"/>
  <c r="Q51" i="27"/>
  <c r="U51" i="27" l="1"/>
  <c r="W51" i="27" s="1"/>
  <c r="H52" i="27"/>
  <c r="X52" i="27" s="1"/>
  <c r="N52" i="27" s="1"/>
  <c r="G52" i="27" s="1"/>
  <c r="J52" i="27" l="1"/>
  <c r="K52" i="27" s="1"/>
  <c r="O52" i="27" s="1"/>
  <c r="I52" i="27" l="1"/>
  <c r="L52" i="27" s="1"/>
  <c r="R52" i="27"/>
  <c r="S52" i="27" s="1"/>
  <c r="T52" i="27" s="1"/>
  <c r="Q52" i="27"/>
  <c r="H53" i="27" l="1"/>
  <c r="X53" i="27" s="1"/>
  <c r="N53" i="27" s="1"/>
  <c r="G53" i="27" s="1"/>
  <c r="M52" i="27"/>
  <c r="U52" i="27" s="1"/>
  <c r="W52" i="27" s="1"/>
  <c r="J53" i="27" l="1"/>
  <c r="K53" i="27" s="1"/>
  <c r="O53" i="27" s="1"/>
  <c r="I53" i="27" l="1"/>
  <c r="L53" i="27" s="1"/>
  <c r="M53" i="27" s="1"/>
  <c r="R53" i="27"/>
  <c r="S53" i="27" s="1"/>
  <c r="T53" i="27" s="1"/>
  <c r="Q53" i="27"/>
  <c r="U53" i="27" l="1"/>
  <c r="W53" i="27" s="1"/>
  <c r="H54" i="27"/>
  <c r="X54" i="27" s="1"/>
  <c r="N54" i="27" s="1"/>
  <c r="G54" i="27" s="1"/>
  <c r="J54" i="27" l="1"/>
  <c r="K54" i="27" s="1"/>
  <c r="O54" i="27" s="1"/>
  <c r="I54" i="27" l="1"/>
  <c r="L54" i="27" s="1"/>
  <c r="R54" i="27"/>
  <c r="S54" i="27" s="1"/>
  <c r="T54" i="27" s="1"/>
  <c r="Q54" i="27"/>
  <c r="M54" i="27" l="1"/>
  <c r="U54" i="27" s="1"/>
  <c r="W54" i="27" s="1"/>
  <c r="H55" i="27"/>
  <c r="X55" i="27" s="1"/>
  <c r="N55" i="27" s="1"/>
  <c r="G55" i="27" s="1"/>
  <c r="J55" i="27" l="1"/>
  <c r="K55" i="27" s="1"/>
  <c r="O55" i="27" s="1"/>
  <c r="I55" i="27" l="1"/>
  <c r="L55" i="27" s="1"/>
  <c r="M55" i="27" s="1"/>
  <c r="R55" i="27"/>
  <c r="S55" i="27" s="1"/>
  <c r="T55" i="27" s="1"/>
  <c r="Q55" i="27"/>
  <c r="U55" i="27" l="1"/>
  <c r="H56" i="27"/>
  <c r="X56" i="27" s="1"/>
  <c r="N56" i="27" s="1"/>
  <c r="G56" i="27" s="1"/>
  <c r="W55" i="27"/>
  <c r="J56" i="27" l="1"/>
  <c r="K56" i="27" s="1"/>
  <c r="O56" i="27" s="1"/>
  <c r="I56" i="27" l="1"/>
  <c r="L56" i="27" s="1"/>
  <c r="R56" i="27"/>
  <c r="S56" i="27" s="1"/>
  <c r="T56" i="27" s="1"/>
  <c r="Q56" i="27"/>
  <c r="H57" i="27" l="1"/>
  <c r="X57" i="27" s="1"/>
  <c r="N57" i="27" s="1"/>
  <c r="G57" i="27" s="1"/>
  <c r="M56" i="27"/>
  <c r="U56" i="27" s="1"/>
  <c r="W56" i="27" s="1"/>
  <c r="J57" i="27" l="1"/>
  <c r="K57" i="27" s="1"/>
  <c r="O57" i="27" s="1"/>
  <c r="I57" i="27" l="1"/>
  <c r="L57" i="27" s="1"/>
  <c r="R57" i="27"/>
  <c r="S57" i="27" s="1"/>
  <c r="T57" i="27" s="1"/>
  <c r="Q57" i="27"/>
  <c r="M57" i="27" l="1"/>
  <c r="U57" i="27" s="1"/>
  <c r="W57" i="27" s="1"/>
  <c r="H58" i="27"/>
  <c r="X58" i="27" s="1"/>
  <c r="N58" i="27" s="1"/>
  <c r="G58" i="27" s="1"/>
  <c r="J58" i="27" l="1"/>
  <c r="K58" i="27" s="1"/>
  <c r="O58" i="27" s="1"/>
  <c r="I58" i="27" s="1"/>
  <c r="L58" i="27" s="1"/>
  <c r="R58" i="27" l="1"/>
  <c r="S58" i="27" s="1"/>
  <c r="T58" i="27" s="1"/>
  <c r="M58" i="27"/>
  <c r="Q58" i="27"/>
  <c r="U58" i="27" l="1"/>
  <c r="H59" i="27"/>
  <c r="X59" i="27" s="1"/>
  <c r="N59" i="27" s="1"/>
  <c r="G59" i="27" s="1"/>
  <c r="W58" i="27"/>
  <c r="J59" i="27" l="1"/>
  <c r="K59" i="27" s="1"/>
  <c r="O59" i="27" s="1"/>
  <c r="I59" i="27" l="1"/>
  <c r="L59" i="27" s="1"/>
  <c r="R59" i="27"/>
  <c r="S59" i="27" s="1"/>
  <c r="T59" i="27" s="1"/>
  <c r="Q59" i="27"/>
  <c r="M59" i="27" l="1"/>
  <c r="H60" i="27"/>
  <c r="X60" i="27" s="1"/>
  <c r="N60" i="27" s="1"/>
  <c r="G60" i="27" s="1"/>
  <c r="U59" i="27"/>
  <c r="W59" i="27" s="1"/>
  <c r="J60" i="27" l="1"/>
  <c r="K60" i="27" s="1"/>
  <c r="O60" i="27" s="1"/>
  <c r="I60" i="27" s="1"/>
  <c r="L60" i="27" s="1"/>
  <c r="R60" i="27" l="1"/>
  <c r="S60" i="27" s="1"/>
  <c r="T60" i="27" s="1"/>
  <c r="M60" i="27"/>
  <c r="Q60" i="27"/>
  <c r="U60" i="27" l="1"/>
  <c r="H61" i="27"/>
  <c r="X61" i="27" s="1"/>
  <c r="N61" i="27" s="1"/>
  <c r="G61" i="27" s="1"/>
  <c r="W60" i="27"/>
  <c r="J61" i="27"/>
  <c r="K61" i="27" s="1"/>
  <c r="O61" i="27" l="1"/>
  <c r="I61" i="27" l="1"/>
  <c r="L61" i="27" s="1"/>
  <c r="R61" i="27"/>
  <c r="S61" i="27" s="1"/>
  <c r="T61" i="27" s="1"/>
  <c r="Q61" i="27"/>
  <c r="M61" i="27" l="1"/>
  <c r="U61" i="27" s="1"/>
  <c r="W61" i="27" s="1"/>
  <c r="H62" i="27"/>
  <c r="X62" i="27" s="1"/>
  <c r="N62" i="27" s="1"/>
  <c r="G62" i="27" s="1"/>
  <c r="J62" i="27" l="1"/>
  <c r="K62" i="27" s="1"/>
  <c r="O62" i="27" s="1"/>
  <c r="I62" i="27" l="1"/>
  <c r="L62" i="27" s="1"/>
  <c r="M62" i="27" s="1"/>
  <c r="R62" i="27"/>
  <c r="S62" i="27" s="1"/>
  <c r="T62" i="27" s="1"/>
  <c r="Q62" i="27"/>
  <c r="U62" i="27" l="1"/>
  <c r="W62" i="27" s="1"/>
  <c r="H63" i="27"/>
  <c r="X63" i="27" s="1"/>
  <c r="N63" i="27" s="1"/>
  <c r="G63" i="27" s="1"/>
  <c r="J63" i="27"/>
  <c r="K63" i="27" s="1"/>
  <c r="O63" i="27" l="1"/>
  <c r="I63" i="27" l="1"/>
  <c r="L63" i="27" s="1"/>
  <c r="R63" i="27"/>
  <c r="S63" i="27" s="1"/>
  <c r="T63" i="27" s="1"/>
  <c r="Q63" i="27"/>
  <c r="M63" i="27" l="1"/>
  <c r="U63" i="27" s="1"/>
  <c r="W63" i="27" s="1"/>
  <c r="H64" i="27"/>
  <c r="X64" i="27" s="1"/>
  <c r="N64" i="27" s="1"/>
  <c r="G64" i="27" s="1"/>
  <c r="J64" i="27" l="1"/>
  <c r="K64" i="27" s="1"/>
  <c r="O64" i="27" s="1"/>
  <c r="I64" i="27" l="1"/>
  <c r="L64" i="27" s="1"/>
  <c r="M64" i="27" s="1"/>
  <c r="R64" i="27"/>
  <c r="S64" i="27" s="1"/>
  <c r="T64" i="27" s="1"/>
  <c r="Q64" i="27"/>
  <c r="U64" i="27" l="1"/>
  <c r="W64" i="27" s="1"/>
  <c r="H65" i="27"/>
  <c r="X65" i="27" s="1"/>
  <c r="N65" i="27" s="1"/>
  <c r="G65" i="27" s="1"/>
  <c r="J65" i="27" l="1"/>
  <c r="K65" i="27" s="1"/>
  <c r="O65" i="27" s="1"/>
  <c r="I65" i="27" l="1"/>
  <c r="L65" i="27" s="1"/>
  <c r="M65" i="27" s="1"/>
  <c r="R65" i="27"/>
  <c r="S65" i="27" s="1"/>
  <c r="T65" i="27" s="1"/>
  <c r="Q65" i="27"/>
  <c r="U65" i="27" l="1"/>
  <c r="W65" i="27" s="1"/>
  <c r="H66" i="27"/>
  <c r="X66" i="27" s="1"/>
  <c r="N66" i="27" s="1"/>
  <c r="G66" i="27" s="1"/>
  <c r="J66" i="27" l="1"/>
  <c r="K66" i="27" s="1"/>
  <c r="O66" i="27" s="1"/>
  <c r="I66" i="27" l="1"/>
  <c r="L66" i="27" s="1"/>
  <c r="R66" i="27"/>
  <c r="S66" i="27" s="1"/>
  <c r="T66" i="27" s="1"/>
  <c r="Q66" i="27"/>
  <c r="M66" i="27" l="1"/>
  <c r="U66" i="27" s="1"/>
  <c r="W66" i="27" s="1"/>
  <c r="H67" i="27"/>
  <c r="X67" i="27" s="1"/>
  <c r="N67" i="27" s="1"/>
  <c r="G67" i="27" s="1"/>
  <c r="J67" i="27" l="1"/>
  <c r="K67" i="27" s="1"/>
  <c r="O67" i="27" s="1"/>
  <c r="I67" i="27" l="1"/>
  <c r="L67" i="27" s="1"/>
  <c r="M67" i="27" s="1"/>
  <c r="R67" i="27"/>
  <c r="S67" i="27" s="1"/>
  <c r="T67" i="27" s="1"/>
  <c r="Q67" i="27"/>
  <c r="U67" i="27" l="1"/>
  <c r="W67" i="27" s="1"/>
  <c r="H68" i="27"/>
  <c r="X68" i="27" s="1"/>
  <c r="N68" i="27" s="1"/>
  <c r="G68" i="27" s="1"/>
  <c r="J68" i="27" l="1"/>
  <c r="K68" i="27" s="1"/>
  <c r="O68" i="27" s="1"/>
  <c r="I68" i="27" l="1"/>
  <c r="L68" i="27" s="1"/>
  <c r="R68" i="27"/>
  <c r="S68" i="27" s="1"/>
  <c r="T68" i="27" s="1"/>
  <c r="Q68" i="27"/>
  <c r="M68" i="27" l="1"/>
  <c r="U68" i="27" s="1"/>
  <c r="W68" i="27" s="1"/>
  <c r="H69" i="27"/>
  <c r="X69" i="27" s="1"/>
  <c r="N69" i="27" s="1"/>
  <c r="G69" i="27" s="1"/>
  <c r="J69" i="27" l="1"/>
  <c r="K69" i="27" s="1"/>
  <c r="O69" i="27" s="1"/>
  <c r="I69" i="27" l="1"/>
  <c r="L69" i="27" s="1"/>
  <c r="R69" i="27"/>
  <c r="S69" i="27" s="1"/>
  <c r="T69" i="27" s="1"/>
  <c r="Q69" i="27"/>
  <c r="M69" i="27" l="1"/>
  <c r="U69" i="27" s="1"/>
  <c r="W69" i="27" s="1"/>
  <c r="H70" i="27"/>
  <c r="X70" i="27" s="1"/>
  <c r="N70" i="27" s="1"/>
  <c r="G70" i="27" s="1"/>
  <c r="J70" i="27" l="1"/>
  <c r="K70" i="27" s="1"/>
  <c r="O70" i="27" s="1"/>
  <c r="I70" i="27" l="1"/>
  <c r="L70" i="27" s="1"/>
  <c r="M70" i="27" s="1"/>
  <c r="R70" i="27"/>
  <c r="S70" i="27" s="1"/>
  <c r="T70" i="27" s="1"/>
  <c r="Q70" i="27"/>
  <c r="U70" i="27" l="1"/>
  <c r="W70" i="27" s="1"/>
  <c r="H71" i="27"/>
  <c r="X71" i="27" s="1"/>
  <c r="N71" i="27" s="1"/>
  <c r="G71" i="27" s="1"/>
  <c r="J71" i="27" l="1"/>
  <c r="K71" i="27" s="1"/>
  <c r="O71" i="27" s="1"/>
  <c r="I71" i="27" l="1"/>
  <c r="L71" i="27" s="1"/>
  <c r="M71" i="27" s="1"/>
  <c r="R71" i="27"/>
  <c r="S71" i="27" s="1"/>
  <c r="T71" i="27" s="1"/>
  <c r="Q71" i="27"/>
  <c r="U71" i="27" l="1"/>
  <c r="W71" i="27" s="1"/>
  <c r="H72" i="27"/>
  <c r="X72" i="27" s="1"/>
  <c r="N72" i="27" s="1"/>
  <c r="G72" i="27" s="1"/>
  <c r="J72" i="27" l="1"/>
  <c r="K72" i="27" s="1"/>
  <c r="O72" i="27" s="1"/>
  <c r="I72" i="27" l="1"/>
  <c r="L72" i="27" s="1"/>
  <c r="R72" i="27"/>
  <c r="S72" i="27" s="1"/>
  <c r="T72" i="27" s="1"/>
  <c r="Q72" i="27"/>
  <c r="M72" i="27" l="1"/>
  <c r="U72" i="27" s="1"/>
  <c r="W72" i="27" s="1"/>
  <c r="H73" i="27"/>
  <c r="X73" i="27" s="1"/>
  <c r="N73" i="27" s="1"/>
  <c r="G73" i="27" s="1"/>
  <c r="J73" i="27" l="1"/>
  <c r="K73" i="27" s="1"/>
  <c r="O73" i="27" s="1"/>
  <c r="I73" i="27" l="1"/>
  <c r="L73" i="27" s="1"/>
  <c r="M73" i="27" s="1"/>
  <c r="R73" i="27"/>
  <c r="S73" i="27" s="1"/>
  <c r="T73" i="27" s="1"/>
  <c r="Q73" i="27"/>
  <c r="U73" i="27" l="1"/>
  <c r="W73" i="27" s="1"/>
  <c r="H74" i="27"/>
  <c r="X74" i="27" s="1"/>
  <c r="N74" i="27" s="1"/>
  <c r="G74" i="27" s="1"/>
  <c r="J74" i="27" l="1"/>
  <c r="K74" i="27" s="1"/>
  <c r="O74" i="27" s="1"/>
  <c r="I74" i="27" l="1"/>
  <c r="L74" i="27" s="1"/>
  <c r="R74" i="27"/>
  <c r="S74" i="27" s="1"/>
  <c r="T74" i="27" s="1"/>
  <c r="Q74" i="27"/>
  <c r="H75" i="27" l="1"/>
  <c r="X75" i="27" s="1"/>
  <c r="N75" i="27" s="1"/>
  <c r="G75" i="27" s="1"/>
  <c r="M74" i="27"/>
  <c r="U74" i="27" s="1"/>
  <c r="W74" i="27" s="1"/>
  <c r="J75" i="27" l="1"/>
  <c r="K75" i="27" s="1"/>
  <c r="O75" i="27" s="1"/>
  <c r="I75" i="27" l="1"/>
  <c r="L75" i="27" s="1"/>
  <c r="R75" i="27"/>
  <c r="S75" i="27" s="1"/>
  <c r="T75" i="27" s="1"/>
  <c r="Q75" i="27"/>
  <c r="H76" i="27" l="1"/>
  <c r="X76" i="27" s="1"/>
  <c r="N76" i="27" s="1"/>
  <c r="G76" i="27" s="1"/>
  <c r="M75" i="27"/>
  <c r="U75" i="27" s="1"/>
  <c r="W75" i="27" s="1"/>
  <c r="J76" i="27" l="1"/>
  <c r="K76" i="27" s="1"/>
  <c r="O76" i="27" s="1"/>
  <c r="I76" i="27" l="1"/>
  <c r="L76" i="27" s="1"/>
  <c r="R76" i="27"/>
  <c r="S76" i="27" s="1"/>
  <c r="T76" i="27" s="1"/>
  <c r="Q76" i="27"/>
  <c r="H77" i="27" l="1"/>
  <c r="X77" i="27" s="1"/>
  <c r="N77" i="27" s="1"/>
  <c r="G77" i="27" s="1"/>
  <c r="M76" i="27"/>
  <c r="U76" i="27" s="1"/>
  <c r="W76" i="27" s="1"/>
  <c r="J77" i="27" l="1"/>
  <c r="K77" i="27" s="1"/>
  <c r="O77" i="27" s="1"/>
  <c r="I77" i="27" l="1"/>
  <c r="L77" i="27" s="1"/>
  <c r="M77" i="27" s="1"/>
  <c r="R77" i="27"/>
  <c r="S77" i="27" s="1"/>
  <c r="T77" i="27" s="1"/>
  <c r="Q77" i="27"/>
  <c r="U77" i="27" l="1"/>
  <c r="W77" i="27" s="1"/>
  <c r="H78" i="27"/>
  <c r="X78" i="27" s="1"/>
  <c r="N78" i="27" s="1"/>
  <c r="G78" i="27" s="1"/>
  <c r="J78" i="27" l="1"/>
  <c r="K78" i="27" s="1"/>
  <c r="O78" i="27" s="1"/>
  <c r="I78" i="27" l="1"/>
  <c r="L78" i="27" s="1"/>
  <c r="R78" i="27"/>
  <c r="S78" i="27" s="1"/>
  <c r="T78" i="27" s="1"/>
  <c r="Q78" i="27"/>
  <c r="H79" i="27" l="1"/>
  <c r="X79" i="27" s="1"/>
  <c r="N79" i="27" s="1"/>
  <c r="G79" i="27" s="1"/>
  <c r="M78" i="27"/>
  <c r="U78" i="27" s="1"/>
  <c r="W78" i="27" s="1"/>
  <c r="J79" i="27" l="1"/>
  <c r="K79" i="27" s="1"/>
  <c r="O79" i="27" s="1"/>
  <c r="I79" i="27" l="1"/>
  <c r="L79" i="27" s="1"/>
  <c r="M79" i="27" s="1"/>
  <c r="R79" i="27"/>
  <c r="S79" i="27" s="1"/>
  <c r="T79" i="27" s="1"/>
  <c r="Q79" i="27"/>
  <c r="U79" i="27" l="1"/>
  <c r="W79" i="27" s="1"/>
  <c r="H80" i="27"/>
  <c r="X80" i="27" s="1"/>
  <c r="N80" i="27" s="1"/>
  <c r="G80" i="27" s="1"/>
  <c r="J80" i="27" l="1"/>
  <c r="K80" i="27" s="1"/>
  <c r="O80" i="27" s="1"/>
  <c r="I80" i="27" l="1"/>
  <c r="L80" i="27" s="1"/>
  <c r="M80" i="27" s="1"/>
  <c r="R80" i="27"/>
  <c r="S80" i="27" s="1"/>
  <c r="T80" i="27" s="1"/>
  <c r="Q80" i="27"/>
  <c r="U80" i="27" l="1"/>
  <c r="H81" i="27"/>
  <c r="X81" i="27" s="1"/>
  <c r="N81" i="27" s="1"/>
  <c r="G81" i="27" s="1"/>
  <c r="W80" i="27"/>
  <c r="J81" i="27" l="1"/>
  <c r="K81" i="27" s="1"/>
  <c r="O81" i="27" s="1"/>
  <c r="I81" i="27" l="1"/>
  <c r="L81" i="27" s="1"/>
  <c r="M81" i="27" s="1"/>
  <c r="R81" i="27"/>
  <c r="S81" i="27" s="1"/>
  <c r="T81" i="27" s="1"/>
  <c r="Q81" i="27"/>
  <c r="H82" i="27" l="1"/>
  <c r="X82" i="27" s="1"/>
  <c r="N82" i="27" s="1"/>
  <c r="G82" i="27" s="1"/>
  <c r="U81" i="27"/>
  <c r="W81" i="27" s="1"/>
  <c r="J82" i="27" l="1"/>
  <c r="K82" i="27" s="1"/>
  <c r="O82" i="27" s="1"/>
  <c r="I82" i="27" s="1"/>
  <c r="L82" i="27" s="1"/>
  <c r="R82" i="27" l="1"/>
  <c r="S82" i="27" s="1"/>
  <c r="T82" i="27" s="1"/>
  <c r="M82" i="27"/>
  <c r="Q82" i="27"/>
  <c r="U82" i="27" l="1"/>
  <c r="W82" i="27" s="1"/>
  <c r="H83" i="27"/>
  <c r="X83" i="27" s="1"/>
  <c r="N83" i="27" s="1"/>
  <c r="G83" i="27" s="1"/>
  <c r="J83" i="27" l="1"/>
  <c r="K83" i="27" s="1"/>
  <c r="O83" i="27" s="1"/>
  <c r="I83" i="27" l="1"/>
  <c r="L83" i="27" s="1"/>
  <c r="R83" i="27"/>
  <c r="S83" i="27" s="1"/>
  <c r="T83" i="27" s="1"/>
  <c r="Q83" i="27"/>
  <c r="H84" i="27" l="1"/>
  <c r="X84" i="27" s="1"/>
  <c r="N84" i="27" s="1"/>
  <c r="G84" i="27" s="1"/>
  <c r="M83" i="27"/>
  <c r="U83" i="27" s="1"/>
  <c r="W83" i="27" s="1"/>
  <c r="J84" i="27" l="1"/>
  <c r="K84" i="27" s="1"/>
  <c r="O84" i="27" s="1"/>
  <c r="I84" i="27" l="1"/>
  <c r="L84" i="27" s="1"/>
  <c r="R84" i="27"/>
  <c r="S84" i="27" s="1"/>
  <c r="T84" i="27" s="1"/>
  <c r="Q84" i="27"/>
  <c r="M84" i="27" l="1"/>
  <c r="U84" i="27" s="1"/>
  <c r="W84" i="27" s="1"/>
  <c r="H85" i="27"/>
  <c r="X85" i="27" s="1"/>
  <c r="N85" i="27" s="1"/>
  <c r="G85" i="27" s="1"/>
  <c r="J85" i="27" l="1"/>
  <c r="K85" i="27" s="1"/>
  <c r="O85" i="27" s="1"/>
  <c r="I85" i="27" s="1"/>
  <c r="L85" i="27" s="1"/>
  <c r="R85" i="27" l="1"/>
  <c r="S85" i="27" s="1"/>
  <c r="T85" i="27" s="1"/>
  <c r="M85" i="27"/>
  <c r="Q85" i="27"/>
  <c r="U85" i="27" l="1"/>
  <c r="W85" i="27" s="1"/>
  <c r="H86" i="27"/>
  <c r="X86" i="27" s="1"/>
  <c r="N86" i="27" s="1"/>
  <c r="G86" i="27" s="1"/>
  <c r="J86" i="27" l="1"/>
  <c r="K86" i="27" s="1"/>
  <c r="O86" i="27" s="1"/>
  <c r="I86" i="27" l="1"/>
  <c r="L86" i="27" s="1"/>
  <c r="M86" i="27" s="1"/>
  <c r="R86" i="27"/>
  <c r="S86" i="27" s="1"/>
  <c r="T86" i="27" s="1"/>
  <c r="Q86" i="27"/>
  <c r="U86" i="27" l="1"/>
  <c r="W86" i="27" s="1"/>
  <c r="H87" i="27"/>
  <c r="X87" i="27" s="1"/>
  <c r="N87" i="27" s="1"/>
  <c r="G87" i="27" s="1"/>
  <c r="J87" i="27" l="1"/>
  <c r="K87" i="27" s="1"/>
  <c r="O87" i="27" s="1"/>
  <c r="I87" i="27" l="1"/>
  <c r="L87" i="27" s="1"/>
  <c r="R87" i="27"/>
  <c r="S87" i="27" s="1"/>
  <c r="T87" i="27" s="1"/>
  <c r="Q87" i="27"/>
  <c r="M87" i="27" l="1"/>
  <c r="U87" i="27" s="1"/>
  <c r="W87" i="27" s="1"/>
  <c r="H88" i="27"/>
  <c r="X88" i="27" s="1"/>
  <c r="N88" i="27" s="1"/>
  <c r="G88" i="27" s="1"/>
  <c r="J88" i="27" l="1"/>
  <c r="K88" i="27" s="1"/>
  <c r="O88" i="27" s="1"/>
  <c r="I88" i="27" l="1"/>
  <c r="L88" i="27" s="1"/>
  <c r="R88" i="27"/>
  <c r="S88" i="27" s="1"/>
  <c r="T88" i="27" s="1"/>
  <c r="Q88" i="27"/>
  <c r="H89" i="27" l="1"/>
  <c r="X89" i="27" s="1"/>
  <c r="N89" i="27" s="1"/>
  <c r="G89" i="27" s="1"/>
  <c r="M88" i="27"/>
  <c r="U88" i="27" s="1"/>
  <c r="W88" i="27" s="1"/>
  <c r="J89" i="27" l="1"/>
  <c r="K89" i="27" s="1"/>
  <c r="O89" i="27" s="1"/>
  <c r="I89" i="27" l="1"/>
  <c r="L89" i="27" s="1"/>
  <c r="R89" i="27"/>
  <c r="S89" i="27" s="1"/>
  <c r="T89" i="27" s="1"/>
  <c r="Q89" i="27"/>
  <c r="M89" i="27" l="1"/>
  <c r="U89" i="27" s="1"/>
  <c r="W89" i="27" s="1"/>
  <c r="H90" i="27"/>
  <c r="X90" i="27" s="1"/>
  <c r="N90" i="27" s="1"/>
  <c r="G90" i="27" s="1"/>
  <c r="J90" i="27" l="1"/>
  <c r="K90" i="27" s="1"/>
  <c r="O90" i="27" s="1"/>
  <c r="I90" i="27" l="1"/>
  <c r="L90" i="27" s="1"/>
  <c r="M90" i="27" s="1"/>
  <c r="R90" i="27"/>
  <c r="S90" i="27" s="1"/>
  <c r="T90" i="27" s="1"/>
  <c r="Q90" i="27"/>
  <c r="U90" i="27" l="1"/>
  <c r="W90" i="27" s="1"/>
  <c r="H91" i="27"/>
  <c r="X91" i="27" s="1"/>
  <c r="N91" i="27" s="1"/>
  <c r="G91" i="27" s="1"/>
  <c r="J91" i="27" l="1"/>
  <c r="K91" i="27" s="1"/>
  <c r="O91" i="27" s="1"/>
  <c r="I91" i="27" l="1"/>
  <c r="L91" i="27" s="1"/>
  <c r="R91" i="27"/>
  <c r="S91" i="27" s="1"/>
  <c r="T91" i="27" s="1"/>
  <c r="Q91" i="27"/>
  <c r="M91" i="27" l="1"/>
  <c r="U91" i="27" s="1"/>
  <c r="W91" i="27" s="1"/>
  <c r="H92" i="27"/>
  <c r="X92" i="27" s="1"/>
  <c r="N92" i="27" s="1"/>
  <c r="G92" i="27" s="1"/>
  <c r="J92" i="27" l="1"/>
  <c r="K92" i="27" s="1"/>
  <c r="O92" i="27" s="1"/>
  <c r="I92" i="27" l="1"/>
  <c r="L92" i="27" s="1"/>
  <c r="R92" i="27"/>
  <c r="S92" i="27" s="1"/>
  <c r="T92" i="27" s="1"/>
  <c r="Q92" i="27"/>
  <c r="M92" i="27" l="1"/>
  <c r="U92" i="27" s="1"/>
  <c r="W92" i="27" s="1"/>
  <c r="H93" i="27"/>
  <c r="X93" i="27" s="1"/>
  <c r="N93" i="27" s="1"/>
  <c r="G93" i="27" s="1"/>
  <c r="J93" i="27" l="1"/>
  <c r="K93" i="27" s="1"/>
  <c r="O93" i="27" s="1"/>
  <c r="I93" i="27" l="1"/>
  <c r="L93" i="27" s="1"/>
  <c r="M93" i="27" s="1"/>
  <c r="R93" i="27"/>
  <c r="S93" i="27" s="1"/>
  <c r="T93" i="27" s="1"/>
  <c r="Q93" i="27"/>
  <c r="U93" i="27" l="1"/>
  <c r="W93" i="27" s="1"/>
  <c r="H94" i="27"/>
  <c r="X94" i="27" s="1"/>
  <c r="N94" i="27" s="1"/>
  <c r="G94" i="27" s="1"/>
  <c r="J94" i="27" l="1"/>
  <c r="K94" i="27" s="1"/>
  <c r="O94" i="27" s="1"/>
  <c r="I94" i="27" l="1"/>
  <c r="L94" i="27" s="1"/>
  <c r="R94" i="27"/>
  <c r="S94" i="27" s="1"/>
  <c r="T94" i="27" s="1"/>
  <c r="Q94" i="27"/>
  <c r="M94" i="27" l="1"/>
  <c r="U94" i="27" s="1"/>
  <c r="W94" i="27" s="1"/>
  <c r="H95" i="27"/>
  <c r="X95" i="27" s="1"/>
  <c r="N95" i="27" s="1"/>
  <c r="G95" i="27" s="1"/>
  <c r="J95" i="27" l="1"/>
  <c r="K95" i="27" s="1"/>
  <c r="O95" i="27" s="1"/>
  <c r="I95" i="27" l="1"/>
  <c r="L95" i="27" s="1"/>
  <c r="R95" i="27"/>
  <c r="S95" i="27" s="1"/>
  <c r="T95" i="27" s="1"/>
  <c r="Q95" i="27"/>
  <c r="H96" i="27" l="1"/>
  <c r="X96" i="27" s="1"/>
  <c r="N96" i="27" s="1"/>
  <c r="G96" i="27" s="1"/>
  <c r="M95" i="27"/>
  <c r="U95" i="27" s="1"/>
  <c r="W95" i="27" s="1"/>
  <c r="J96" i="27" l="1"/>
  <c r="K96" i="27" s="1"/>
  <c r="O96" i="27" s="1"/>
  <c r="I96" i="27" l="1"/>
  <c r="L96" i="27" s="1"/>
  <c r="R96" i="27"/>
  <c r="S96" i="27" s="1"/>
  <c r="T96" i="27" s="1"/>
  <c r="Q96" i="27"/>
  <c r="M96" i="27" l="1"/>
  <c r="U96" i="27" s="1"/>
  <c r="W96" i="27" s="1"/>
  <c r="H97" i="27"/>
  <c r="X97" i="27" s="1"/>
  <c r="N97" i="27" s="1"/>
  <c r="G97" i="27" s="1"/>
  <c r="J97" i="27" l="1"/>
  <c r="K97" i="27" s="1"/>
  <c r="O97" i="27" s="1"/>
  <c r="I97" i="27" l="1"/>
  <c r="L97" i="27" s="1"/>
  <c r="M97" i="27" s="1"/>
  <c r="R97" i="27"/>
  <c r="S97" i="27" s="1"/>
  <c r="T97" i="27" s="1"/>
  <c r="Q97" i="27"/>
  <c r="U97" i="27" l="1"/>
  <c r="W97" i="27" s="1"/>
  <c r="H98" i="27"/>
  <c r="X98" i="27" s="1"/>
  <c r="N98" i="27" s="1"/>
  <c r="G98" i="27" s="1"/>
  <c r="J98" i="27" l="1"/>
  <c r="K98" i="27" s="1"/>
  <c r="O98" i="27" s="1"/>
  <c r="I98" i="27" l="1"/>
  <c r="L98" i="27" s="1"/>
  <c r="M98" i="27" s="1"/>
  <c r="R98" i="27"/>
  <c r="S98" i="27" s="1"/>
  <c r="T98" i="27" s="1"/>
  <c r="Q98" i="27"/>
  <c r="U98" i="27" l="1"/>
  <c r="W98" i="27" s="1"/>
  <c r="H99" i="27"/>
  <c r="X99" i="27" s="1"/>
  <c r="N99" i="27" s="1"/>
  <c r="G99" i="27" s="1"/>
  <c r="J99" i="27" l="1"/>
  <c r="K99" i="27" s="1"/>
  <c r="O99" i="27" s="1"/>
  <c r="I99" i="27" l="1"/>
  <c r="L99" i="27" s="1"/>
  <c r="M99" i="27" s="1"/>
  <c r="R99" i="27"/>
  <c r="S99" i="27" s="1"/>
  <c r="T99" i="27" s="1"/>
  <c r="Q99" i="27"/>
  <c r="U99" i="27" l="1"/>
  <c r="H100" i="27"/>
  <c r="X100" i="27" s="1"/>
  <c r="N100" i="27" s="1"/>
  <c r="G100" i="27" s="1"/>
  <c r="W99" i="27"/>
  <c r="J100" i="27" l="1"/>
  <c r="K100" i="27" s="1"/>
  <c r="O100" i="27" s="1"/>
  <c r="I100" i="27" l="1"/>
  <c r="L100" i="27" s="1"/>
  <c r="R100" i="27"/>
  <c r="S100" i="27" s="1"/>
  <c r="T100" i="27" s="1"/>
  <c r="Q100" i="27"/>
  <c r="M100" i="27" l="1"/>
  <c r="U100" i="27" s="1"/>
  <c r="W100" i="27" s="1"/>
  <c r="H101" i="27"/>
  <c r="X101" i="27" s="1"/>
  <c r="N101" i="27" s="1"/>
  <c r="G101" i="27" s="1"/>
  <c r="J101" i="27" l="1"/>
  <c r="K101" i="27" s="1"/>
  <c r="O101" i="27" s="1"/>
  <c r="I101" i="27" l="1"/>
  <c r="L101" i="27" s="1"/>
  <c r="M101" i="27" s="1"/>
  <c r="R101" i="27"/>
  <c r="S101" i="27" s="1"/>
  <c r="T101" i="27" s="1"/>
  <c r="Q101" i="27"/>
  <c r="U101" i="27" l="1"/>
  <c r="W101" i="27" s="1"/>
  <c r="H102" i="27"/>
  <c r="X102" i="27" s="1"/>
  <c r="N102" i="27" s="1"/>
  <c r="G102" i="27" s="1"/>
  <c r="J102" i="27" l="1"/>
  <c r="K102" i="27" s="1"/>
  <c r="O102" i="27" s="1"/>
  <c r="I102" i="27" l="1"/>
  <c r="L102" i="27" s="1"/>
  <c r="M102" i="27" s="1"/>
  <c r="R102" i="27"/>
  <c r="S102" i="27" s="1"/>
  <c r="T102" i="27" s="1"/>
  <c r="Q102" i="27"/>
  <c r="U102" i="27" l="1"/>
  <c r="W102" i="27" s="1"/>
  <c r="H103" i="27"/>
  <c r="X103" i="27" s="1"/>
  <c r="N103" i="27" s="1"/>
  <c r="G103" i="27" s="1"/>
  <c r="J103" i="27" l="1"/>
  <c r="K103" i="27" s="1"/>
  <c r="O103" i="27" s="1"/>
  <c r="I103" i="27" l="1"/>
  <c r="L103" i="27" s="1"/>
  <c r="M103" i="27" s="1"/>
  <c r="R103" i="27"/>
  <c r="S103" i="27" s="1"/>
  <c r="T103" i="27" s="1"/>
  <c r="Q103" i="27"/>
  <c r="U103" i="27" l="1"/>
  <c r="H104" i="27"/>
  <c r="X104" i="27" s="1"/>
  <c r="N104" i="27" s="1"/>
  <c r="G104" i="27" s="1"/>
  <c r="W103" i="27"/>
  <c r="J104" i="27" l="1"/>
  <c r="K104" i="27" s="1"/>
  <c r="O104" i="27" s="1"/>
  <c r="I104" i="27" l="1"/>
  <c r="L104" i="27" s="1"/>
  <c r="R104" i="27"/>
  <c r="S104" i="27" s="1"/>
  <c r="T104" i="27" s="1"/>
  <c r="Q104" i="27"/>
  <c r="M104" i="27" l="1"/>
  <c r="U104" i="27" s="1"/>
  <c r="W104" i="27" s="1"/>
  <c r="H105" i="27"/>
  <c r="X105" i="27" s="1"/>
  <c r="N105" i="27" s="1"/>
  <c r="G105" i="27" s="1"/>
  <c r="J105" i="27" l="1"/>
  <c r="K105" i="27" s="1"/>
  <c r="O105" i="27" s="1"/>
  <c r="I105" i="27" l="1"/>
  <c r="L105" i="27" s="1"/>
  <c r="M105" i="27" s="1"/>
  <c r="R105" i="27"/>
  <c r="S105" i="27" s="1"/>
  <c r="T105" i="27" s="1"/>
  <c r="Q105" i="27"/>
  <c r="U105" i="27" l="1"/>
  <c r="W105" i="27" s="1"/>
  <c r="H106" i="27"/>
  <c r="X106" i="27" s="1"/>
  <c r="N106" i="27" s="1"/>
  <c r="G106" i="27" s="1"/>
  <c r="J106" i="27" l="1"/>
  <c r="K106" i="27" s="1"/>
  <c r="O106" i="27" s="1"/>
  <c r="I106" i="27" s="1"/>
  <c r="L106" i="27" s="1"/>
  <c r="R106" i="27" l="1"/>
  <c r="S106" i="27" s="1"/>
  <c r="T106" i="27" s="1"/>
  <c r="M106" i="27"/>
  <c r="Q106" i="27"/>
  <c r="U106" i="27" l="1"/>
  <c r="W106" i="27" s="1"/>
  <c r="H107" i="27"/>
  <c r="X107" i="27" s="1"/>
  <c r="N107" i="27" s="1"/>
  <c r="G107" i="27" s="1"/>
  <c r="J107" i="27" l="1"/>
  <c r="K107" i="27" s="1"/>
  <c r="O107" i="27" s="1"/>
  <c r="I107" i="27" l="1"/>
  <c r="L107" i="27" s="1"/>
  <c r="R107" i="27"/>
  <c r="S107" i="27" s="1"/>
  <c r="T107" i="27" s="1"/>
  <c r="Q107" i="27"/>
  <c r="M107" i="27" l="1"/>
  <c r="U107" i="27" s="1"/>
  <c r="W107" i="27" s="1"/>
  <c r="H108" i="27"/>
  <c r="X108" i="27" s="1"/>
  <c r="N108" i="27" s="1"/>
  <c r="G108" i="27" s="1"/>
  <c r="J108" i="27" l="1"/>
  <c r="K108" i="27" s="1"/>
  <c r="O108" i="27" s="1"/>
  <c r="I108" i="27" l="1"/>
  <c r="L108" i="27" s="1"/>
  <c r="R108" i="27"/>
  <c r="S108" i="27" s="1"/>
  <c r="T108" i="27" s="1"/>
  <c r="Q108" i="27"/>
  <c r="H109" i="27" l="1"/>
  <c r="X109" i="27" s="1"/>
  <c r="N109" i="27" s="1"/>
  <c r="G109" i="27" s="1"/>
  <c r="J109" i="27"/>
  <c r="K109" i="27" s="1"/>
  <c r="M108" i="27"/>
  <c r="U108" i="27" s="1"/>
  <c r="W108" i="27" s="1"/>
  <c r="O109" i="27" l="1"/>
  <c r="I109" i="27" l="1"/>
  <c r="L109" i="27" s="1"/>
  <c r="R109" i="27"/>
  <c r="S109" i="27" s="1"/>
  <c r="T109" i="27" s="1"/>
  <c r="Q109" i="27"/>
  <c r="M109" i="27" l="1"/>
  <c r="U109" i="27"/>
  <c r="W109" i="27" s="1"/>
  <c r="H110" i="27"/>
  <c r="X110" i="27" s="1"/>
  <c r="N110" i="27" s="1"/>
  <c r="G110" i="27" s="1"/>
  <c r="J110" i="27" l="1"/>
  <c r="K110" i="27" s="1"/>
  <c r="O110" i="27" s="1"/>
  <c r="I110" i="27" l="1"/>
  <c r="L110" i="27" s="1"/>
  <c r="M110" i="27" s="1"/>
  <c r="R110" i="27"/>
  <c r="S110" i="27" s="1"/>
  <c r="T110" i="27" s="1"/>
  <c r="Q110" i="27"/>
  <c r="U110" i="27" l="1"/>
  <c r="W110" i="27" s="1"/>
  <c r="H111" i="27"/>
  <c r="X111" i="27" s="1"/>
  <c r="N111" i="27" s="1"/>
  <c r="G111" i="27" s="1"/>
  <c r="J111" i="27" l="1"/>
  <c r="K111" i="27" s="1"/>
  <c r="O111" i="27" s="1"/>
  <c r="I111" i="27" l="1"/>
  <c r="L111" i="27" s="1"/>
  <c r="M111" i="27" s="1"/>
  <c r="R111" i="27"/>
  <c r="S111" i="27" s="1"/>
  <c r="T111" i="27" s="1"/>
  <c r="Q111" i="27"/>
  <c r="U111" i="27" l="1"/>
  <c r="W111" i="27" s="1"/>
  <c r="H112" i="27"/>
  <c r="X112" i="27" s="1"/>
  <c r="N112" i="27" s="1"/>
  <c r="G112" i="27" s="1"/>
  <c r="J112" i="27" l="1"/>
  <c r="K112" i="27" s="1"/>
  <c r="O112" i="27" s="1"/>
  <c r="I112" i="27" l="1"/>
  <c r="L112" i="27" s="1"/>
  <c r="M112" i="27" s="1"/>
  <c r="R112" i="27"/>
  <c r="S112" i="27" s="1"/>
  <c r="T112" i="27" s="1"/>
  <c r="Q112" i="27"/>
  <c r="U112" i="27" l="1"/>
  <c r="W112" i="27" s="1"/>
  <c r="H113" i="27"/>
  <c r="X113" i="27" s="1"/>
  <c r="N113" i="27" s="1"/>
  <c r="G113" i="27" s="1"/>
  <c r="J113" i="27" l="1"/>
  <c r="K113" i="27" s="1"/>
  <c r="O113" i="27" s="1"/>
  <c r="I113" i="27" l="1"/>
  <c r="L113" i="27" s="1"/>
  <c r="M113" i="27" s="1"/>
  <c r="R113" i="27"/>
  <c r="S113" i="27" s="1"/>
  <c r="T113" i="27" s="1"/>
  <c r="Q113" i="27"/>
  <c r="U113" i="27" l="1"/>
  <c r="W113" i="27" s="1"/>
  <c r="H114" i="27"/>
  <c r="X114" i="27" s="1"/>
  <c r="N114" i="27" s="1"/>
  <c r="G114" i="27" s="1"/>
  <c r="J114" i="27" l="1"/>
  <c r="K114" i="27" s="1"/>
  <c r="O114" i="27" s="1"/>
  <c r="I114" i="27" l="1"/>
  <c r="L114" i="27" s="1"/>
  <c r="M114" i="27" s="1"/>
  <c r="R114" i="27"/>
  <c r="S114" i="27" s="1"/>
  <c r="T114" i="27" s="1"/>
  <c r="Q114" i="27"/>
  <c r="U114" i="27" l="1"/>
  <c r="W114" i="27" s="1"/>
  <c r="H115" i="27"/>
  <c r="X115" i="27" s="1"/>
  <c r="N115" i="27" s="1"/>
  <c r="G115" i="27" s="1"/>
  <c r="J115" i="27" l="1"/>
  <c r="K115" i="27" s="1"/>
  <c r="O115" i="27" s="1"/>
  <c r="I115" i="27" l="1"/>
  <c r="L115" i="27" s="1"/>
  <c r="R115" i="27"/>
  <c r="S115" i="27" s="1"/>
  <c r="T115" i="27" s="1"/>
  <c r="Q115" i="27"/>
  <c r="M115" i="27" l="1"/>
  <c r="U115" i="27"/>
  <c r="W115" i="27" s="1"/>
  <c r="H116" i="27"/>
  <c r="X116" i="27" s="1"/>
  <c r="N116" i="27" s="1"/>
  <c r="G116" i="27" s="1"/>
  <c r="J116" i="27" l="1"/>
  <c r="K116" i="27" s="1"/>
  <c r="O116" i="27" s="1"/>
  <c r="I116" i="27" l="1"/>
  <c r="L116" i="27" s="1"/>
  <c r="M116" i="27" s="1"/>
  <c r="R116" i="27"/>
  <c r="S116" i="27" s="1"/>
  <c r="T116" i="27" s="1"/>
  <c r="Q116" i="27"/>
  <c r="U116" i="27" l="1"/>
  <c r="H117" i="27"/>
  <c r="X117" i="27" s="1"/>
  <c r="N117" i="27" s="1"/>
  <c r="G117" i="27" s="1"/>
  <c r="W116" i="27"/>
  <c r="J117" i="27"/>
  <c r="K117" i="27" s="1"/>
  <c r="O117" i="27" l="1"/>
  <c r="I117" i="27" l="1"/>
  <c r="L117" i="27" s="1"/>
  <c r="R117" i="27"/>
  <c r="S117" i="27" s="1"/>
  <c r="T117" i="27" s="1"/>
  <c r="Q117" i="27"/>
  <c r="M117" i="27" l="1"/>
  <c r="U117" i="27" s="1"/>
  <c r="W117" i="27" s="1"/>
  <c r="H118" i="27"/>
  <c r="X118" i="27" s="1"/>
  <c r="N118" i="27" s="1"/>
  <c r="G118" i="27" s="1"/>
  <c r="J118" i="27" l="1"/>
  <c r="K118" i="27" s="1"/>
  <c r="O118" i="27" s="1"/>
  <c r="I118" i="27" l="1"/>
  <c r="L118" i="27" s="1"/>
  <c r="M118" i="27" s="1"/>
  <c r="R118" i="27"/>
  <c r="S118" i="27" s="1"/>
  <c r="T118" i="27" s="1"/>
  <c r="Q118" i="27"/>
  <c r="U118" i="27" l="1"/>
  <c r="W118" i="27" s="1"/>
  <c r="H119" i="27"/>
  <c r="X119" i="27" s="1"/>
  <c r="N119" i="27" s="1"/>
  <c r="G119" i="27" s="1"/>
  <c r="J119" i="27" l="1"/>
  <c r="K119" i="27" s="1"/>
  <c r="O119" i="27" s="1"/>
  <c r="I119" i="27" l="1"/>
  <c r="L119" i="27" s="1"/>
  <c r="M119" i="27" s="1"/>
  <c r="R119" i="27"/>
  <c r="S119" i="27" s="1"/>
  <c r="T119" i="27" s="1"/>
  <c r="Q119" i="27"/>
  <c r="U119" i="27" l="1"/>
  <c r="W119" i="27" s="1"/>
  <c r="H120" i="27"/>
  <c r="X120" i="27" s="1"/>
  <c r="N120" i="27" s="1"/>
  <c r="G120" i="27" s="1"/>
  <c r="J120" i="27" l="1"/>
  <c r="K120" i="27" s="1"/>
  <c r="O120" i="27" s="1"/>
  <c r="I120" i="27" l="1"/>
  <c r="L120" i="27" s="1"/>
  <c r="M120" i="27" s="1"/>
  <c r="R120" i="27"/>
  <c r="S120" i="27" s="1"/>
  <c r="T120" i="27" s="1"/>
  <c r="Q120" i="27"/>
  <c r="U120" i="27" l="1"/>
  <c r="W120" i="27" s="1"/>
  <c r="H121" i="27"/>
  <c r="X121" i="27" s="1"/>
  <c r="N121" i="27" s="1"/>
  <c r="G121" i="27" s="1"/>
  <c r="J121" i="27" l="1"/>
  <c r="K121" i="27" s="1"/>
  <c r="O121" i="27" s="1"/>
  <c r="I121" i="27" l="1"/>
  <c r="L121" i="27" s="1"/>
  <c r="M121" i="27" s="1"/>
  <c r="R121" i="27"/>
  <c r="S121" i="27" s="1"/>
  <c r="T121" i="27" s="1"/>
  <c r="Q121" i="27"/>
  <c r="U121" i="27" l="1"/>
  <c r="W121" i="27" s="1"/>
  <c r="H122" i="27"/>
  <c r="X122" i="27" s="1"/>
  <c r="N122" i="27" s="1"/>
  <c r="G122" i="27" s="1"/>
  <c r="J122" i="27" l="1"/>
  <c r="K122" i="27" s="1"/>
  <c r="O122" i="27" s="1"/>
  <c r="I122" i="27" l="1"/>
  <c r="L122" i="27" s="1"/>
  <c r="M122" i="27" s="1"/>
  <c r="R122" i="27"/>
  <c r="S122" i="27" s="1"/>
  <c r="T122" i="27" s="1"/>
  <c r="Q122" i="27"/>
  <c r="U122" i="27" l="1"/>
  <c r="W122" i="27" s="1"/>
  <c r="H123" i="27"/>
  <c r="X123" i="27" s="1"/>
  <c r="N123" i="27" s="1"/>
  <c r="G123" i="27" s="1"/>
  <c r="J123" i="27" l="1"/>
  <c r="K123" i="27" s="1"/>
  <c r="O123" i="27" s="1"/>
  <c r="I123" i="27" l="1"/>
  <c r="L123" i="27" s="1"/>
  <c r="M123" i="27" s="1"/>
  <c r="R123" i="27"/>
  <c r="S123" i="27" s="1"/>
  <c r="T123" i="27" s="1"/>
  <c r="Q123" i="27"/>
  <c r="U123" i="27" l="1"/>
  <c r="W123" i="27" s="1"/>
  <c r="H124" i="27"/>
  <c r="X124" i="27" s="1"/>
  <c r="N124" i="27" s="1"/>
  <c r="G124" i="27" s="1"/>
  <c r="J124" i="27" l="1"/>
  <c r="K124" i="27" s="1"/>
  <c r="O124" i="27"/>
  <c r="I124" i="27" l="1"/>
  <c r="L124" i="27" s="1"/>
  <c r="M124" i="27" s="1"/>
  <c r="R124" i="27"/>
  <c r="S124" i="27" s="1"/>
  <c r="T124" i="27" s="1"/>
  <c r="Q124" i="27"/>
  <c r="U124" i="27" l="1"/>
  <c r="W124" i="27" s="1"/>
  <c r="H125" i="27"/>
  <c r="X125" i="27" s="1"/>
  <c r="N125" i="27" s="1"/>
  <c r="G125" i="27" s="1"/>
  <c r="J125" i="27"/>
  <c r="K125" i="27" s="1"/>
  <c r="O125" i="27" l="1"/>
  <c r="I125" i="27" l="1"/>
  <c r="L125" i="27" s="1"/>
  <c r="R125" i="27"/>
  <c r="S125" i="27" s="1"/>
  <c r="T125" i="27" s="1"/>
  <c r="Q125" i="27"/>
  <c r="M125" i="27" l="1"/>
  <c r="U125" i="27" s="1"/>
  <c r="W125" i="27" s="1"/>
  <c r="H126" i="27"/>
  <c r="X126" i="27" s="1"/>
  <c r="N126" i="27" s="1"/>
  <c r="G126" i="27" s="1"/>
  <c r="J126" i="27" l="1"/>
  <c r="K126" i="27" s="1"/>
  <c r="O126" i="27" s="1"/>
  <c r="I126" i="27" l="1"/>
  <c r="L126" i="27" s="1"/>
  <c r="M126" i="27" s="1"/>
  <c r="R126" i="27"/>
  <c r="S126" i="27" s="1"/>
  <c r="T126" i="27" s="1"/>
  <c r="Q126" i="27"/>
  <c r="U126" i="27" l="1"/>
  <c r="W126" i="27" s="1"/>
  <c r="H127" i="27"/>
  <c r="X127" i="27" s="1"/>
  <c r="N127" i="27" s="1"/>
  <c r="G127" i="27" s="1"/>
  <c r="J127" i="27" l="1"/>
  <c r="K127" i="27" s="1"/>
  <c r="O127" i="27" s="1"/>
  <c r="I127" i="27" l="1"/>
  <c r="L127" i="27" s="1"/>
  <c r="M127" i="27" s="1"/>
  <c r="R127" i="27"/>
  <c r="S127" i="27" s="1"/>
  <c r="T127" i="27" s="1"/>
  <c r="Q127" i="27"/>
  <c r="U127" i="27" l="1"/>
  <c r="W127" i="27" s="1"/>
  <c r="H128" i="27"/>
  <c r="X128" i="27" s="1"/>
  <c r="N128" i="27" s="1"/>
  <c r="G128" i="27" s="1"/>
  <c r="J128" i="27" l="1"/>
  <c r="K128" i="27" s="1"/>
  <c r="O128" i="27" s="1"/>
  <c r="I128" i="27" l="1"/>
  <c r="L128" i="27" s="1"/>
  <c r="R128" i="27"/>
  <c r="S128" i="27" s="1"/>
  <c r="T128" i="27" s="1"/>
  <c r="Q128" i="27"/>
  <c r="M128" i="27" l="1"/>
  <c r="U128" i="27" s="1"/>
  <c r="W128" i="27" s="1"/>
  <c r="H129" i="27"/>
  <c r="X129" i="27" s="1"/>
  <c r="N129" i="27" s="1"/>
  <c r="G129" i="27" s="1"/>
  <c r="J129" i="27" l="1"/>
  <c r="K129" i="27" s="1"/>
  <c r="O129" i="27" s="1"/>
  <c r="I129" i="27" s="1"/>
  <c r="R129" i="27" l="1"/>
  <c r="S129" i="27" s="1"/>
  <c r="T129" i="27" s="1"/>
  <c r="L129" i="27"/>
  <c r="Q129" i="27"/>
  <c r="H130" i="27" l="1"/>
  <c r="X130" i="27" s="1"/>
  <c r="N130" i="27" s="1"/>
  <c r="G130" i="27" s="1"/>
  <c r="M129" i="27"/>
  <c r="U129" i="27" s="1"/>
  <c r="W129" i="27" s="1"/>
  <c r="J130" i="27" l="1"/>
  <c r="K130" i="27" s="1"/>
  <c r="O130" i="27" s="1"/>
  <c r="I130" i="27" s="1"/>
  <c r="L130" i="27" s="1"/>
  <c r="R130" i="27" l="1"/>
  <c r="S130" i="27" s="1"/>
  <c r="T130" i="27" s="1"/>
  <c r="M130" i="27"/>
  <c r="Q130" i="27"/>
  <c r="U130" i="27" l="1"/>
  <c r="W130" i="27" s="1"/>
  <c r="H131" i="27"/>
  <c r="X131" i="27" s="1"/>
  <c r="N131" i="27" s="1"/>
  <c r="G131" i="27" s="1"/>
  <c r="J131" i="27" l="1"/>
  <c r="K131" i="27" s="1"/>
  <c r="O131" i="27" s="1"/>
  <c r="I131" i="27" l="1"/>
  <c r="L131" i="27" s="1"/>
  <c r="M131" i="27" s="1"/>
  <c r="R131" i="27"/>
  <c r="S131" i="27" s="1"/>
  <c r="T131" i="27" s="1"/>
  <c r="Q131" i="27"/>
  <c r="U131" i="27" l="1"/>
  <c r="W131" i="27" s="1"/>
  <c r="H132" i="27"/>
  <c r="X132" i="27" s="1"/>
  <c r="N132" i="27" s="1"/>
  <c r="G132" i="27" s="1"/>
  <c r="J132" i="27" l="1"/>
  <c r="K132" i="27" s="1"/>
  <c r="O132" i="27" s="1"/>
  <c r="I132" i="27" l="1"/>
  <c r="L132" i="27" s="1"/>
  <c r="R132" i="27"/>
  <c r="S132" i="27" s="1"/>
  <c r="T132" i="27" s="1"/>
  <c r="Q132" i="27"/>
  <c r="M132" i="27" l="1"/>
  <c r="U132" i="27" s="1"/>
  <c r="W132" i="27" s="1"/>
  <c r="H133" i="27"/>
  <c r="X133" i="27" s="1"/>
  <c r="N133" i="27" s="1"/>
  <c r="G133" i="27" s="1"/>
  <c r="J133" i="27" l="1"/>
  <c r="K133" i="27" s="1"/>
  <c r="O133" i="27" s="1"/>
  <c r="I133" i="27" l="1"/>
  <c r="L133" i="27" s="1"/>
  <c r="R133" i="27"/>
  <c r="S133" i="27" s="1"/>
  <c r="T133" i="27" s="1"/>
  <c r="Q133" i="27"/>
  <c r="H134" i="27" l="1"/>
  <c r="X134" i="27" s="1"/>
  <c r="N134" i="27" s="1"/>
  <c r="G134" i="27" s="1"/>
  <c r="M133" i="27"/>
  <c r="U133" i="27" s="1"/>
  <c r="W133" i="27" s="1"/>
  <c r="J134" i="27" l="1"/>
  <c r="K134" i="27" s="1"/>
  <c r="O134" i="27" s="1"/>
  <c r="I134" i="27" l="1"/>
  <c r="L134" i="27" s="1"/>
  <c r="R134" i="27"/>
  <c r="S134" i="27" s="1"/>
  <c r="T134" i="27" s="1"/>
  <c r="Q134" i="27"/>
  <c r="M134" i="27" l="1"/>
  <c r="U134" i="27" s="1"/>
  <c r="W134" i="27" s="1"/>
  <c r="H135" i="27"/>
  <c r="X135" i="27" s="1"/>
  <c r="N135" i="27" s="1"/>
  <c r="G135" i="27" s="1"/>
  <c r="J135" i="27" l="1"/>
  <c r="K135" i="27" s="1"/>
  <c r="O135" i="27" s="1"/>
  <c r="I135" i="27" l="1"/>
  <c r="L135" i="27" s="1"/>
  <c r="R135" i="27"/>
  <c r="S135" i="27" s="1"/>
  <c r="T135" i="27" s="1"/>
  <c r="Q135" i="27"/>
  <c r="M135" i="27" l="1"/>
  <c r="U135" i="27" s="1"/>
  <c r="W135" i="27" s="1"/>
  <c r="H136" i="27"/>
  <c r="X136" i="27" s="1"/>
  <c r="N136" i="27" s="1"/>
  <c r="G136" i="27" s="1"/>
  <c r="J136" i="27" l="1"/>
  <c r="K136" i="27" s="1"/>
  <c r="O136" i="27" s="1"/>
  <c r="I136" i="27" l="1"/>
  <c r="L136" i="27" s="1"/>
  <c r="R136" i="27"/>
  <c r="S136" i="27" s="1"/>
  <c r="T136" i="27" s="1"/>
  <c r="Q136" i="27"/>
  <c r="M136" i="27" l="1"/>
  <c r="U136" i="27" s="1"/>
  <c r="W136" i="27" s="1"/>
  <c r="H137" i="27"/>
  <c r="X137" i="27" s="1"/>
  <c r="N137" i="27" s="1"/>
  <c r="G137" i="27" s="1"/>
  <c r="J137" i="27" l="1"/>
  <c r="K137" i="27" s="1"/>
  <c r="O137" i="27" s="1"/>
  <c r="I137" i="27" l="1"/>
  <c r="L137" i="27" s="1"/>
  <c r="M137" i="27" s="1"/>
  <c r="R137" i="27"/>
  <c r="S137" i="27" s="1"/>
  <c r="T137" i="27" s="1"/>
  <c r="Q137" i="27"/>
  <c r="U137" i="27" l="1"/>
  <c r="W137" i="27" s="1"/>
  <c r="H138" i="27"/>
  <c r="X138" i="27" s="1"/>
  <c r="N138" i="27" s="1"/>
  <c r="G138" i="27" s="1"/>
  <c r="J138" i="27" l="1"/>
  <c r="K138" i="27" s="1"/>
  <c r="O138" i="27" s="1"/>
  <c r="I138" i="27" l="1"/>
  <c r="L138" i="27" s="1"/>
  <c r="M138" i="27" s="1"/>
  <c r="R138" i="27"/>
  <c r="S138" i="27" s="1"/>
  <c r="T138" i="27" s="1"/>
  <c r="Q138" i="27"/>
  <c r="U138" i="27" l="1"/>
  <c r="W138" i="27" s="1"/>
  <c r="H139" i="27"/>
  <c r="X139" i="27" s="1"/>
  <c r="N139" i="27" s="1"/>
  <c r="G139" i="27" s="1"/>
  <c r="J139" i="27" l="1"/>
  <c r="K139" i="27" s="1"/>
  <c r="O139" i="27" s="1"/>
  <c r="I139" i="27" l="1"/>
  <c r="L139" i="27" s="1"/>
  <c r="R139" i="27"/>
  <c r="S139" i="27" s="1"/>
  <c r="T139" i="27" s="1"/>
  <c r="Q139" i="27"/>
  <c r="M139" i="27" l="1"/>
  <c r="U139" i="27" s="1"/>
  <c r="W139" i="27" s="1"/>
  <c r="H140" i="27"/>
  <c r="X140" i="27" s="1"/>
  <c r="N140" i="27" s="1"/>
  <c r="G140" i="27" s="1"/>
  <c r="J140" i="27" l="1"/>
  <c r="K140" i="27" s="1"/>
  <c r="O140" i="27" s="1"/>
  <c r="I140" i="27" l="1"/>
  <c r="L140" i="27" s="1"/>
  <c r="M140" i="27" s="1"/>
  <c r="R140" i="27"/>
  <c r="S140" i="27" s="1"/>
  <c r="T140" i="27" s="1"/>
  <c r="Q140" i="27"/>
  <c r="U140" i="27" l="1"/>
  <c r="W140" i="27" s="1"/>
  <c r="H141" i="27"/>
  <c r="X141" i="27" s="1"/>
  <c r="N141" i="27" s="1"/>
  <c r="G141" i="27" s="1"/>
  <c r="J141" i="27"/>
  <c r="K141" i="27" s="1"/>
  <c r="O141" i="27" l="1"/>
  <c r="I141" i="27" l="1"/>
  <c r="L141" i="27" s="1"/>
  <c r="M141" i="27" s="1"/>
  <c r="R141" i="27"/>
  <c r="S141" i="27" s="1"/>
  <c r="T141" i="27" s="1"/>
  <c r="Q141" i="27"/>
  <c r="U141" i="27" l="1"/>
  <c r="W141" i="27" s="1"/>
  <c r="H142" i="27"/>
  <c r="X142" i="27" s="1"/>
  <c r="N142" i="27" s="1"/>
  <c r="G142" i="27" s="1"/>
  <c r="J142" i="27" l="1"/>
  <c r="K142" i="27" s="1"/>
  <c r="O142" i="27" s="1"/>
  <c r="I142" i="27" l="1"/>
  <c r="L142" i="27" s="1"/>
  <c r="M142" i="27" s="1"/>
  <c r="R142" i="27"/>
  <c r="S142" i="27" s="1"/>
  <c r="T142" i="27" s="1"/>
  <c r="Q142" i="27"/>
  <c r="U142" i="27" l="1"/>
  <c r="W142" i="27" s="1"/>
  <c r="H143" i="27"/>
  <c r="X143" i="27" s="1"/>
  <c r="N143" i="27" s="1"/>
  <c r="G143" i="27" s="1"/>
  <c r="J143" i="27" l="1"/>
  <c r="K143" i="27" s="1"/>
  <c r="O143" i="27" s="1"/>
  <c r="I143" i="27" l="1"/>
  <c r="L143" i="27" s="1"/>
  <c r="M143" i="27" s="1"/>
  <c r="R143" i="27"/>
  <c r="S143" i="27" s="1"/>
  <c r="T143" i="27" s="1"/>
  <c r="Q143" i="27"/>
  <c r="U143" i="27" l="1"/>
  <c r="W143" i="27" s="1"/>
  <c r="H144" i="27"/>
  <c r="X144" i="27" s="1"/>
  <c r="N144" i="27" s="1"/>
  <c r="G144" i="27" s="1"/>
  <c r="J144" i="27" l="1"/>
  <c r="K144" i="27" s="1"/>
  <c r="O144" i="27" s="1"/>
  <c r="I144" i="27" l="1"/>
  <c r="L144" i="27" s="1"/>
  <c r="M144" i="27" s="1"/>
  <c r="R144" i="27"/>
  <c r="S144" i="27" s="1"/>
  <c r="T144" i="27" s="1"/>
  <c r="Q144" i="27"/>
  <c r="U144" i="27" l="1"/>
  <c r="W144" i="27" s="1"/>
  <c r="H145" i="27"/>
  <c r="X145" i="27" s="1"/>
  <c r="N145" i="27" s="1"/>
  <c r="G145" i="27" s="1"/>
  <c r="J145" i="27" l="1"/>
  <c r="K145" i="27" s="1"/>
  <c r="O145" i="27" s="1"/>
  <c r="I145" i="27" l="1"/>
  <c r="L145" i="27" s="1"/>
  <c r="M145" i="27" s="1"/>
  <c r="R145" i="27"/>
  <c r="S145" i="27" s="1"/>
  <c r="T145" i="27" s="1"/>
  <c r="Q145" i="27"/>
  <c r="U145" i="27" l="1"/>
  <c r="W145" i="27" s="1"/>
  <c r="H146" i="27"/>
  <c r="X146" i="27" s="1"/>
  <c r="N146" i="27" s="1"/>
  <c r="G146" i="27" s="1"/>
  <c r="J146" i="27" l="1"/>
  <c r="K146" i="27" s="1"/>
  <c r="O146" i="27" s="1"/>
  <c r="I146" i="27" l="1"/>
  <c r="L146" i="27" s="1"/>
  <c r="R146" i="27"/>
  <c r="S146" i="27" s="1"/>
  <c r="T146" i="27" s="1"/>
  <c r="Q146" i="27"/>
  <c r="M146" i="27" l="1"/>
  <c r="U146" i="27" s="1"/>
  <c r="W146" i="27" s="1"/>
  <c r="H147" i="27"/>
  <c r="X147" i="27" s="1"/>
  <c r="N147" i="27" s="1"/>
  <c r="G147" i="27" s="1"/>
  <c r="J147" i="27" l="1"/>
  <c r="K147" i="27" s="1"/>
  <c r="O147" i="27" s="1"/>
  <c r="I147" i="27" l="1"/>
  <c r="L147" i="27" s="1"/>
  <c r="M147" i="27" s="1"/>
  <c r="R147" i="27"/>
  <c r="S147" i="27" s="1"/>
  <c r="T147" i="27" s="1"/>
  <c r="Q147" i="27"/>
  <c r="U147" i="27" l="1"/>
  <c r="W147" i="27" s="1"/>
  <c r="H148" i="27"/>
  <c r="X148" i="27" s="1"/>
  <c r="N148" i="27" s="1"/>
  <c r="G148" i="27" s="1"/>
  <c r="J148" i="27" l="1"/>
  <c r="K148" i="27" s="1"/>
  <c r="O148" i="27" s="1"/>
  <c r="I148" i="27" l="1"/>
  <c r="L148" i="27" s="1"/>
  <c r="M148" i="27" s="1"/>
  <c r="R148" i="27"/>
  <c r="S148" i="27" s="1"/>
  <c r="T148" i="27" s="1"/>
  <c r="Q148" i="27"/>
  <c r="U148" i="27" l="1"/>
  <c r="H149" i="27"/>
  <c r="X149" i="27" s="1"/>
  <c r="N149" i="27" s="1"/>
  <c r="G149" i="27" s="1"/>
  <c r="W148" i="27"/>
  <c r="J149" i="27" l="1"/>
  <c r="K149" i="27" s="1"/>
  <c r="O149" i="27" s="1"/>
  <c r="I149" i="27" l="1"/>
  <c r="L149" i="27" s="1"/>
  <c r="R149" i="27"/>
  <c r="S149" i="27" s="1"/>
  <c r="T149" i="27" s="1"/>
  <c r="Q149" i="27"/>
  <c r="M149" i="27" l="1"/>
  <c r="U149" i="27" s="1"/>
  <c r="W149" i="27" s="1"/>
  <c r="H150" i="27"/>
  <c r="X150" i="27" s="1"/>
  <c r="N150" i="27" s="1"/>
  <c r="G150" i="27" s="1"/>
  <c r="J150" i="27" l="1"/>
  <c r="K150" i="27" s="1"/>
  <c r="O150" i="27" s="1"/>
  <c r="I150" i="27" l="1"/>
  <c r="L150" i="27" s="1"/>
  <c r="R150" i="27"/>
  <c r="S150" i="27" s="1"/>
  <c r="T150" i="27" s="1"/>
  <c r="Q150" i="27"/>
  <c r="M150" i="27" l="1"/>
  <c r="U150" i="27" s="1"/>
  <c r="W150" i="27" s="1"/>
  <c r="H151" i="27"/>
  <c r="X151" i="27" s="1"/>
  <c r="N151" i="27" s="1"/>
  <c r="G151" i="27" s="1"/>
  <c r="J151" i="27" l="1"/>
  <c r="K151" i="27" s="1"/>
  <c r="O151" i="27" s="1"/>
  <c r="I151" i="27" l="1"/>
  <c r="L151" i="27" s="1"/>
  <c r="M151" i="27" s="1"/>
  <c r="R151" i="27"/>
  <c r="S151" i="27" s="1"/>
  <c r="T151" i="27" s="1"/>
  <c r="Q151" i="27"/>
  <c r="U151" i="27" l="1"/>
  <c r="W151" i="27" s="1"/>
  <c r="H152" i="27"/>
  <c r="X152" i="27" s="1"/>
  <c r="N152" i="27" s="1"/>
  <c r="G152" i="27" s="1"/>
  <c r="J152" i="27" l="1"/>
  <c r="K152" i="27" s="1"/>
  <c r="O152" i="27" s="1"/>
  <c r="I152" i="27" l="1"/>
  <c r="L152" i="27" s="1"/>
  <c r="M152" i="27" s="1"/>
  <c r="R152" i="27"/>
  <c r="S152" i="27" s="1"/>
  <c r="T152" i="27" s="1"/>
  <c r="Q152" i="27"/>
  <c r="U152" i="27" l="1"/>
  <c r="W152" i="27" s="1"/>
  <c r="H153" i="27"/>
  <c r="X153" i="27" s="1"/>
  <c r="N153" i="27" s="1"/>
  <c r="G153" i="27" s="1"/>
  <c r="J153" i="27"/>
  <c r="K153" i="27" s="1"/>
  <c r="O153" i="27" l="1"/>
  <c r="I153" i="27" l="1"/>
  <c r="L153" i="27" s="1"/>
  <c r="R153" i="27"/>
  <c r="S153" i="27" s="1"/>
  <c r="T153" i="27" s="1"/>
  <c r="Q153" i="27"/>
  <c r="M153" i="27" l="1"/>
  <c r="U153" i="27" s="1"/>
  <c r="W153" i="27" s="1"/>
  <c r="H154" i="27"/>
  <c r="X154" i="27" s="1"/>
  <c r="N154" i="27" s="1"/>
  <c r="G154" i="27" s="1"/>
  <c r="J154" i="27" l="1"/>
  <c r="K154" i="27" s="1"/>
  <c r="O154" i="27" s="1"/>
  <c r="I154" i="27" l="1"/>
  <c r="L154" i="27" s="1"/>
  <c r="M154" i="27" s="1"/>
  <c r="R154" i="27"/>
  <c r="S154" i="27" s="1"/>
  <c r="T154" i="27" s="1"/>
  <c r="Q154" i="27"/>
  <c r="U154" i="27" l="1"/>
  <c r="W154" i="27" s="1"/>
  <c r="H155" i="27"/>
  <c r="X155" i="27" s="1"/>
  <c r="N155" i="27" s="1"/>
  <c r="G155" i="27" s="1"/>
  <c r="J155" i="27" l="1"/>
  <c r="K155" i="27" s="1"/>
  <c r="O155" i="27" s="1"/>
  <c r="I155" i="27" l="1"/>
  <c r="L155" i="27" s="1"/>
  <c r="R155" i="27"/>
  <c r="S155" i="27" s="1"/>
  <c r="T155" i="27" s="1"/>
  <c r="Q155" i="27"/>
  <c r="M155" i="27" l="1"/>
  <c r="U155" i="27" s="1"/>
  <c r="W155" i="27" s="1"/>
  <c r="H156" i="27"/>
  <c r="X156" i="27" s="1"/>
  <c r="N156" i="27" s="1"/>
  <c r="G156" i="27" s="1"/>
  <c r="J156" i="27" l="1"/>
  <c r="K156" i="27" s="1"/>
  <c r="O156" i="27" s="1"/>
  <c r="I156" i="27" s="1"/>
  <c r="L156" i="27" s="1"/>
  <c r="R156" i="27" l="1"/>
  <c r="S156" i="27" s="1"/>
  <c r="T156" i="27" s="1"/>
  <c r="M156" i="27"/>
  <c r="Q156" i="27"/>
  <c r="U156" i="27" l="1"/>
  <c r="W156" i="27" s="1"/>
  <c r="H157" i="27"/>
  <c r="X157" i="27" s="1"/>
  <c r="N157" i="27" s="1"/>
  <c r="G157" i="27" s="1"/>
  <c r="J157" i="27"/>
  <c r="K157" i="27" s="1"/>
  <c r="O157" i="27" l="1"/>
  <c r="I157" i="27" l="1"/>
  <c r="L157" i="27" s="1"/>
  <c r="M157" i="27" s="1"/>
  <c r="R157" i="27"/>
  <c r="S157" i="27" s="1"/>
  <c r="T157" i="27" s="1"/>
  <c r="Q157" i="27"/>
  <c r="U157" i="27" l="1"/>
  <c r="W157" i="27" s="1"/>
  <c r="H158" i="27"/>
  <c r="X158" i="27" s="1"/>
  <c r="N158" i="27" s="1"/>
  <c r="G158" i="27" s="1"/>
  <c r="J158" i="27" l="1"/>
  <c r="K158" i="27" s="1"/>
  <c r="O158" i="27" s="1"/>
  <c r="I158" i="27" l="1"/>
  <c r="L158" i="27" s="1"/>
  <c r="R158" i="27"/>
  <c r="S158" i="27" s="1"/>
  <c r="T158" i="27" s="1"/>
  <c r="Q158" i="27"/>
  <c r="M158" i="27" l="1"/>
  <c r="U158" i="27" s="1"/>
  <c r="W158" i="27" s="1"/>
  <c r="H159" i="27"/>
  <c r="X159" i="27" s="1"/>
  <c r="N159" i="27" s="1"/>
  <c r="G159" i="27" s="1"/>
  <c r="J159" i="27" l="1"/>
  <c r="K159" i="27" s="1"/>
  <c r="O159" i="27" s="1"/>
  <c r="I159" i="27" l="1"/>
  <c r="L159" i="27" s="1"/>
  <c r="R159" i="27"/>
  <c r="S159" i="27" s="1"/>
  <c r="T159" i="27" s="1"/>
  <c r="Q159" i="27"/>
  <c r="M159" i="27" l="1"/>
  <c r="U159" i="27" s="1"/>
  <c r="W159" i="27" s="1"/>
  <c r="H160" i="27"/>
  <c r="X160" i="27" s="1"/>
  <c r="N160" i="27" s="1"/>
  <c r="G160" i="27" s="1"/>
  <c r="J160" i="27" l="1"/>
  <c r="K160" i="27" s="1"/>
  <c r="O160" i="27" s="1"/>
  <c r="I160" i="27" l="1"/>
  <c r="L160" i="27" s="1"/>
  <c r="R160" i="27"/>
  <c r="S160" i="27" s="1"/>
  <c r="T160" i="27" s="1"/>
  <c r="Q160" i="27"/>
  <c r="M160" i="27" l="1"/>
  <c r="U160" i="27" s="1"/>
  <c r="W160" i="27" s="1"/>
  <c r="H161" i="27"/>
  <c r="X161" i="27" s="1"/>
  <c r="N161" i="27" s="1"/>
  <c r="G161" i="27" s="1"/>
  <c r="J161" i="27" l="1"/>
  <c r="K161" i="27" s="1"/>
  <c r="O161" i="27" s="1"/>
  <c r="I161" i="27" l="1"/>
  <c r="L161" i="27" s="1"/>
  <c r="M161" i="27" s="1"/>
  <c r="R161" i="27"/>
  <c r="S161" i="27" s="1"/>
  <c r="T161" i="27" s="1"/>
  <c r="Q161" i="27"/>
  <c r="U161" i="27" l="1"/>
  <c r="W161" i="27" s="1"/>
  <c r="H162" i="27"/>
  <c r="X162" i="27" s="1"/>
  <c r="N162" i="27" s="1"/>
  <c r="G162" i="27" s="1"/>
  <c r="J162" i="27"/>
  <c r="K162" i="27" s="1"/>
  <c r="O162" i="27" l="1"/>
  <c r="I162" i="27" l="1"/>
  <c r="L162" i="27" s="1"/>
  <c r="M162" i="27" s="1"/>
  <c r="R162" i="27"/>
  <c r="S162" i="27" s="1"/>
  <c r="T162" i="27" s="1"/>
  <c r="Q162" i="27"/>
  <c r="U162" i="27" l="1"/>
  <c r="W162" i="27" s="1"/>
  <c r="H163" i="27"/>
  <c r="X163" i="27" s="1"/>
  <c r="N163" i="27" s="1"/>
  <c r="G163" i="27" s="1"/>
  <c r="J163" i="27" l="1"/>
  <c r="K163" i="27" s="1"/>
  <c r="O163" i="27" s="1"/>
  <c r="I163" i="27" l="1"/>
  <c r="L163" i="27" s="1"/>
  <c r="M163" i="27" s="1"/>
  <c r="R163" i="27"/>
  <c r="S163" i="27" s="1"/>
  <c r="T163" i="27" s="1"/>
  <c r="Q163" i="27"/>
  <c r="U163" i="27" l="1"/>
  <c r="W163" i="27" s="1"/>
  <c r="H164" i="27"/>
  <c r="X164" i="27" s="1"/>
  <c r="N164" i="27" s="1"/>
  <c r="G164" i="27" s="1"/>
  <c r="J164" i="27" l="1"/>
  <c r="K164" i="27" s="1"/>
  <c r="O164" i="27" s="1"/>
  <c r="I164" i="27" l="1"/>
  <c r="L164" i="27" s="1"/>
  <c r="R164" i="27"/>
  <c r="S164" i="27" s="1"/>
  <c r="T164" i="27" s="1"/>
  <c r="Q164" i="27"/>
  <c r="M164" i="27" l="1"/>
  <c r="U164" i="27" s="1"/>
  <c r="W164" i="27" s="1"/>
  <c r="H165" i="27"/>
  <c r="X165" i="27" s="1"/>
  <c r="N165" i="27" s="1"/>
  <c r="G165" i="27" s="1"/>
  <c r="J165" i="27" l="1"/>
  <c r="K165" i="27" s="1"/>
  <c r="O165" i="27" s="1"/>
  <c r="I165" i="27" l="1"/>
  <c r="L165" i="27" s="1"/>
  <c r="M165" i="27" s="1"/>
  <c r="R165" i="27"/>
  <c r="S165" i="27" s="1"/>
  <c r="T165" i="27" s="1"/>
  <c r="Q165" i="27"/>
  <c r="U165" i="27" l="1"/>
  <c r="W165" i="27" s="1"/>
  <c r="H166" i="27"/>
  <c r="X166" i="27" s="1"/>
  <c r="N166" i="27" s="1"/>
  <c r="G166" i="27" s="1"/>
  <c r="J166" i="27" l="1"/>
  <c r="K166" i="27" s="1"/>
  <c r="O166" i="27" s="1"/>
  <c r="I166" i="27" l="1"/>
  <c r="L166" i="27" s="1"/>
  <c r="R166" i="27"/>
  <c r="S166" i="27" s="1"/>
  <c r="T166" i="27" s="1"/>
  <c r="Q166" i="27"/>
  <c r="H167" i="27" l="1"/>
  <c r="X167" i="27" s="1"/>
  <c r="N167" i="27" s="1"/>
  <c r="G167" i="27" s="1"/>
  <c r="M166" i="27"/>
  <c r="U166" i="27" s="1"/>
  <c r="W166" i="27" s="1"/>
  <c r="J167" i="27" l="1"/>
  <c r="K167" i="27" s="1"/>
  <c r="O167" i="27" s="1"/>
  <c r="I167" i="27" l="1"/>
  <c r="L167" i="27" s="1"/>
  <c r="R167" i="27"/>
  <c r="S167" i="27" s="1"/>
  <c r="T167" i="27" s="1"/>
  <c r="Q167" i="27"/>
  <c r="H168" i="27" l="1"/>
  <c r="X168" i="27" s="1"/>
  <c r="N168" i="27" s="1"/>
  <c r="G168" i="27" s="1"/>
  <c r="M167" i="27"/>
  <c r="U167" i="27" s="1"/>
  <c r="W167" i="27" s="1"/>
  <c r="J168" i="27" l="1"/>
  <c r="K168" i="27" s="1"/>
  <c r="O168" i="27" s="1"/>
  <c r="I168" i="27" l="1"/>
  <c r="L168" i="27" s="1"/>
  <c r="R168" i="27"/>
  <c r="S168" i="27" s="1"/>
  <c r="T168" i="27" s="1"/>
  <c r="Q168" i="27"/>
  <c r="H169" i="27" l="1"/>
  <c r="X169" i="27" s="1"/>
  <c r="N169" i="27" s="1"/>
  <c r="G169" i="27" s="1"/>
  <c r="M168" i="27"/>
  <c r="U168" i="27" s="1"/>
  <c r="W168" i="27" s="1"/>
  <c r="J169" i="27" l="1"/>
  <c r="K169" i="27" s="1"/>
  <c r="O169" i="27" s="1"/>
  <c r="I169" i="27" l="1"/>
  <c r="L169" i="27" s="1"/>
  <c r="R169" i="27"/>
  <c r="S169" i="27" s="1"/>
  <c r="T169" i="27" s="1"/>
  <c r="Q169" i="27"/>
  <c r="H170" i="27" l="1"/>
  <c r="X170" i="27" s="1"/>
  <c r="N170" i="27" s="1"/>
  <c r="G170" i="27" s="1"/>
  <c r="M169" i="27"/>
  <c r="U169" i="27" s="1"/>
  <c r="W169" i="27" s="1"/>
  <c r="J170" i="27" l="1"/>
  <c r="K170" i="27" s="1"/>
  <c r="O170" i="27" s="1"/>
  <c r="I170" i="27" l="1"/>
  <c r="L170" i="27" s="1"/>
  <c r="M170" i="27" s="1"/>
  <c r="R170" i="27"/>
  <c r="S170" i="27" s="1"/>
  <c r="T170" i="27" s="1"/>
  <c r="Q170" i="27"/>
  <c r="U170" i="27" l="1"/>
  <c r="W170" i="27" s="1"/>
  <c r="H171" i="27"/>
  <c r="X171" i="27" s="1"/>
  <c r="N171" i="27" s="1"/>
  <c r="G171" i="27" s="1"/>
  <c r="J171" i="27" l="1"/>
  <c r="K171" i="27" s="1"/>
  <c r="O171" i="27" s="1"/>
  <c r="I171" i="27" l="1"/>
  <c r="L171" i="27" s="1"/>
  <c r="R171" i="27"/>
  <c r="S171" i="27" s="1"/>
  <c r="T171" i="27" s="1"/>
  <c r="Q171" i="27"/>
  <c r="M171" i="27" l="1"/>
  <c r="U171" i="27" s="1"/>
  <c r="W171" i="27" s="1"/>
  <c r="H172" i="27"/>
  <c r="X172" i="27" s="1"/>
  <c r="N172" i="27" s="1"/>
  <c r="G172" i="27" s="1"/>
  <c r="J172" i="27" l="1"/>
  <c r="K172" i="27" s="1"/>
  <c r="O172" i="27" s="1"/>
  <c r="I172" i="27" l="1"/>
  <c r="L172" i="27" s="1"/>
  <c r="R172" i="27"/>
  <c r="S172" i="27" s="1"/>
  <c r="T172" i="27" s="1"/>
  <c r="Q172" i="27"/>
  <c r="H173" i="27" l="1"/>
  <c r="X173" i="27" s="1"/>
  <c r="N173" i="27" s="1"/>
  <c r="G173" i="27" s="1"/>
  <c r="M172" i="27"/>
  <c r="U172" i="27" s="1"/>
  <c r="W172" i="27" s="1"/>
  <c r="J173" i="27" l="1"/>
  <c r="K173" i="27" s="1"/>
  <c r="O173" i="27" s="1"/>
  <c r="I173" i="27" l="1"/>
  <c r="L173" i="27" s="1"/>
  <c r="R173" i="27"/>
  <c r="S173" i="27" s="1"/>
  <c r="T173" i="27" s="1"/>
  <c r="Q173" i="27"/>
  <c r="M173" i="27" l="1"/>
  <c r="U173" i="27" s="1"/>
  <c r="W173" i="27" s="1"/>
  <c r="H174" i="27"/>
  <c r="X174" i="27" s="1"/>
  <c r="N174" i="27" s="1"/>
  <c r="G174" i="27" s="1"/>
  <c r="J174" i="27" l="1"/>
  <c r="K174" i="27" s="1"/>
  <c r="O174" i="27" s="1"/>
  <c r="I174" i="27" l="1"/>
  <c r="L174" i="27" s="1"/>
  <c r="M174" i="27" s="1"/>
  <c r="R174" i="27"/>
  <c r="S174" i="27" s="1"/>
  <c r="T174" i="27" s="1"/>
  <c r="Q174" i="27"/>
  <c r="U174" i="27" l="1"/>
  <c r="W174" i="27" s="1"/>
  <c r="H175" i="27"/>
  <c r="X175" i="27" s="1"/>
  <c r="N175" i="27" s="1"/>
  <c r="G175" i="27" s="1"/>
  <c r="J175" i="27" l="1"/>
  <c r="K175" i="27" s="1"/>
  <c r="O175" i="27" s="1"/>
  <c r="I175" i="27" l="1"/>
  <c r="L175" i="27" s="1"/>
  <c r="M175" i="27" s="1"/>
  <c r="R175" i="27"/>
  <c r="S175" i="27" s="1"/>
  <c r="T175" i="27" s="1"/>
  <c r="Q175" i="27"/>
  <c r="U175" i="27" l="1"/>
  <c r="H176" i="27"/>
  <c r="X176" i="27" s="1"/>
  <c r="N176" i="27" s="1"/>
  <c r="G176" i="27" s="1"/>
  <c r="W175" i="27"/>
  <c r="J176" i="27" l="1"/>
  <c r="K176" i="27" s="1"/>
  <c r="O176" i="27" s="1"/>
  <c r="I176" i="27" l="1"/>
  <c r="L176" i="27" s="1"/>
  <c r="M176" i="27" s="1"/>
  <c r="R176" i="27"/>
  <c r="S176" i="27" s="1"/>
  <c r="T176" i="27" s="1"/>
  <c r="Q176" i="27"/>
  <c r="U176" i="27" l="1"/>
  <c r="W176" i="27" s="1"/>
  <c r="H177" i="27"/>
  <c r="X177" i="27" s="1"/>
  <c r="N177" i="27" s="1"/>
  <c r="G177" i="27" s="1"/>
  <c r="J177" i="27" l="1"/>
  <c r="K177" i="27" s="1"/>
  <c r="O177" i="27" s="1"/>
  <c r="I177" i="27" l="1"/>
  <c r="L177" i="27" s="1"/>
  <c r="M177" i="27" s="1"/>
  <c r="R177" i="27"/>
  <c r="S177" i="27" s="1"/>
  <c r="T177" i="27" s="1"/>
  <c r="Q177" i="27"/>
  <c r="U177" i="27" l="1"/>
  <c r="W177" i="27" s="1"/>
  <c r="H178" i="27"/>
  <c r="X178" i="27" s="1"/>
  <c r="N178" i="27" s="1"/>
  <c r="G178" i="27" s="1"/>
  <c r="J178" i="27" l="1"/>
  <c r="K178" i="27" s="1"/>
  <c r="O178" i="27" s="1"/>
  <c r="I178" i="27" l="1"/>
  <c r="L178" i="27" s="1"/>
  <c r="R178" i="27"/>
  <c r="S178" i="27" s="1"/>
  <c r="T178" i="27" s="1"/>
  <c r="Q178" i="27"/>
  <c r="M178" i="27" l="1"/>
  <c r="U178" i="27" s="1"/>
  <c r="W178" i="27" s="1"/>
  <c r="H179" i="27"/>
  <c r="X179" i="27" s="1"/>
  <c r="N179" i="27" s="1"/>
  <c r="G179" i="27" s="1"/>
  <c r="J179" i="27" l="1"/>
  <c r="K179" i="27" s="1"/>
  <c r="O179" i="27" s="1"/>
  <c r="I179" i="27" s="1"/>
  <c r="R179" i="27" l="1"/>
  <c r="S179" i="27" s="1"/>
  <c r="T179" i="27" s="1"/>
  <c r="L179" i="27"/>
  <c r="Q179" i="27"/>
  <c r="H180" i="27" l="1"/>
  <c r="X180" i="27" s="1"/>
  <c r="N180" i="27" s="1"/>
  <c r="G180" i="27" s="1"/>
  <c r="M179" i="27"/>
  <c r="U179" i="27" s="1"/>
  <c r="W179" i="27" s="1"/>
  <c r="J180" i="27"/>
  <c r="K180" i="27" s="1"/>
  <c r="O180" i="27" l="1"/>
  <c r="I180" i="27" l="1"/>
  <c r="L180" i="27" s="1"/>
  <c r="R180" i="27"/>
  <c r="S180" i="27" s="1"/>
  <c r="T180" i="27" s="1"/>
  <c r="Q180" i="27"/>
  <c r="M180" i="27" l="1"/>
  <c r="U180" i="27" s="1"/>
  <c r="W180" i="27" s="1"/>
  <c r="H181" i="27"/>
  <c r="X181" i="27" s="1"/>
  <c r="N181" i="27" s="1"/>
  <c r="G181" i="27" s="1"/>
  <c r="J181" i="27" l="1"/>
  <c r="K181" i="27" s="1"/>
  <c r="O181" i="27" s="1"/>
  <c r="I181" i="27" l="1"/>
  <c r="L181" i="27" s="1"/>
  <c r="M181" i="27" s="1"/>
  <c r="R181" i="27"/>
  <c r="S181" i="27" s="1"/>
  <c r="T181" i="27" s="1"/>
  <c r="Q181" i="27"/>
  <c r="U181" i="27" l="1"/>
  <c r="W181" i="27" s="1"/>
  <c r="H182" i="27"/>
  <c r="X182" i="27" s="1"/>
  <c r="N182" i="27" s="1"/>
  <c r="G182" i="27" s="1"/>
  <c r="J182" i="27" l="1"/>
  <c r="K182" i="27" s="1"/>
  <c r="O182" i="27" s="1"/>
  <c r="I182" i="27" l="1"/>
  <c r="L182" i="27" s="1"/>
  <c r="R182" i="27"/>
  <c r="S182" i="27" s="1"/>
  <c r="T182" i="27" s="1"/>
  <c r="Q182" i="27"/>
  <c r="M182" i="27" l="1"/>
  <c r="U182" i="27" s="1"/>
  <c r="W182" i="27" s="1"/>
  <c r="H183" i="27"/>
  <c r="X183" i="27" s="1"/>
  <c r="N183" i="27" s="1"/>
  <c r="G183" i="27" s="1"/>
  <c r="J183" i="27" l="1"/>
  <c r="K183" i="27" s="1"/>
  <c r="O183" i="27" s="1"/>
  <c r="I183" i="27" l="1"/>
  <c r="L183" i="27" s="1"/>
  <c r="R183" i="27"/>
  <c r="S183" i="27" s="1"/>
  <c r="T183" i="27" s="1"/>
  <c r="Q183" i="27"/>
  <c r="H184" i="27" l="1"/>
  <c r="X184" i="27" s="1"/>
  <c r="N184" i="27" s="1"/>
  <c r="G184" i="27" s="1"/>
  <c r="M183" i="27"/>
  <c r="U183" i="27" s="1"/>
  <c r="W183" i="27" s="1"/>
  <c r="J184" i="27" l="1"/>
  <c r="K184" i="27" s="1"/>
  <c r="O184" i="27" s="1"/>
  <c r="I184" i="27" l="1"/>
  <c r="L184" i="27" s="1"/>
  <c r="M184" i="27" s="1"/>
  <c r="R184" i="27"/>
  <c r="S184" i="27" s="1"/>
  <c r="T184" i="27" s="1"/>
  <c r="Q184" i="27"/>
  <c r="U184" i="27" l="1"/>
  <c r="W184" i="27" s="1"/>
  <c r="H185" i="27"/>
  <c r="X185" i="27" s="1"/>
  <c r="N185" i="27" s="1"/>
  <c r="G185" i="27" s="1"/>
  <c r="J185" i="27" l="1"/>
  <c r="K185" i="27" s="1"/>
  <c r="O185" i="27" s="1"/>
  <c r="I185" i="27" l="1"/>
  <c r="L185" i="27" s="1"/>
  <c r="R185" i="27"/>
  <c r="S185" i="27" s="1"/>
  <c r="T185" i="27" s="1"/>
  <c r="Q185" i="27"/>
  <c r="M185" i="27" l="1"/>
  <c r="U185" i="27" s="1"/>
  <c r="W185" i="27" s="1"/>
  <c r="H186" i="27"/>
  <c r="X186" i="27" s="1"/>
  <c r="N186" i="27" s="1"/>
  <c r="G186" i="27" s="1"/>
  <c r="J186" i="27" l="1"/>
  <c r="K186" i="27" s="1"/>
  <c r="O186" i="27" s="1"/>
  <c r="I186" i="27" l="1"/>
  <c r="L186" i="27" s="1"/>
  <c r="M186" i="27" s="1"/>
  <c r="R186" i="27"/>
  <c r="S186" i="27" s="1"/>
  <c r="T186" i="27" s="1"/>
  <c r="Q186" i="27"/>
  <c r="U186" i="27" l="1"/>
  <c r="W186" i="27" s="1"/>
  <c r="H187" i="27"/>
  <c r="X187" i="27" s="1"/>
  <c r="N187" i="27" s="1"/>
  <c r="G187" i="27" s="1"/>
  <c r="J187" i="27" l="1"/>
  <c r="K187" i="27" s="1"/>
  <c r="O187" i="27" s="1"/>
  <c r="I187" i="27" l="1"/>
  <c r="L187" i="27" s="1"/>
  <c r="R187" i="27"/>
  <c r="S187" i="27" s="1"/>
  <c r="T187" i="27" s="1"/>
  <c r="Q187" i="27"/>
  <c r="M187" i="27" l="1"/>
  <c r="U187" i="27" s="1"/>
  <c r="W187" i="27" s="1"/>
  <c r="H188" i="27"/>
  <c r="X188" i="27" s="1"/>
  <c r="N188" i="27" s="1"/>
  <c r="G188" i="27" s="1"/>
  <c r="J188" i="27" l="1"/>
  <c r="K188" i="27" s="1"/>
  <c r="O188" i="27" s="1"/>
  <c r="I188" i="27" l="1"/>
  <c r="L188" i="27" s="1"/>
  <c r="R188" i="27"/>
  <c r="S188" i="27" s="1"/>
  <c r="T188" i="27" s="1"/>
  <c r="Q188" i="27"/>
  <c r="M188" i="27" l="1"/>
  <c r="U188" i="27" s="1"/>
  <c r="W188" i="27" s="1"/>
  <c r="H189" i="27"/>
  <c r="X189" i="27" s="1"/>
  <c r="N189" i="27" s="1"/>
  <c r="G189" i="27" s="1"/>
  <c r="J189" i="27" l="1"/>
  <c r="K189" i="27" s="1"/>
  <c r="O189" i="27" s="1"/>
  <c r="I189" i="27" l="1"/>
  <c r="L189" i="27" s="1"/>
  <c r="R189" i="27"/>
  <c r="S189" i="27" s="1"/>
  <c r="T189" i="27" s="1"/>
  <c r="Q189" i="27"/>
  <c r="M189" i="27" l="1"/>
  <c r="U189" i="27" s="1"/>
  <c r="W189" i="27" s="1"/>
  <c r="H190" i="27"/>
  <c r="X190" i="27" s="1"/>
  <c r="N190" i="27" s="1"/>
  <c r="G190" i="27" s="1"/>
  <c r="J190" i="27" l="1"/>
  <c r="K190" i="27" s="1"/>
  <c r="O190" i="27" s="1"/>
  <c r="I190" i="27" l="1"/>
  <c r="L190" i="27" s="1"/>
  <c r="M190" i="27" s="1"/>
  <c r="R190" i="27"/>
  <c r="S190" i="27" s="1"/>
  <c r="T190" i="27" s="1"/>
  <c r="Q190" i="27"/>
  <c r="U190" i="27" l="1"/>
  <c r="W190" i="27" s="1"/>
  <c r="H191" i="27"/>
  <c r="X191" i="27" s="1"/>
  <c r="N191" i="27" s="1"/>
  <c r="G191" i="27" s="1"/>
  <c r="J191" i="27" l="1"/>
  <c r="K191" i="27" s="1"/>
  <c r="O191" i="27" s="1"/>
  <c r="I191" i="27" l="1"/>
  <c r="L191" i="27" s="1"/>
  <c r="R191" i="27"/>
  <c r="S191" i="27" s="1"/>
  <c r="T191" i="27" s="1"/>
  <c r="Q191" i="27"/>
  <c r="M191" i="27" l="1"/>
  <c r="U191" i="27" s="1"/>
  <c r="W191" i="27" s="1"/>
  <c r="H192" i="27"/>
  <c r="X192" i="27" s="1"/>
  <c r="N192" i="27" s="1"/>
  <c r="G192" i="27" s="1"/>
  <c r="J192" i="27" l="1"/>
  <c r="K192" i="27" s="1"/>
  <c r="O192" i="27" s="1"/>
  <c r="I192" i="27" l="1"/>
  <c r="L192" i="27" s="1"/>
  <c r="R192" i="27"/>
  <c r="S192" i="27" s="1"/>
  <c r="T192" i="27" s="1"/>
  <c r="Q192" i="27"/>
  <c r="M192" i="27" l="1"/>
  <c r="U192" i="27" s="1"/>
  <c r="W192" i="27" s="1"/>
  <c r="H193" i="27"/>
  <c r="X193" i="27" s="1"/>
  <c r="N193" i="27" s="1"/>
  <c r="G193" i="27" s="1"/>
  <c r="J193" i="27" l="1"/>
  <c r="K193" i="27" s="1"/>
  <c r="O193" i="27" s="1"/>
  <c r="I193" i="27" l="1"/>
  <c r="L193" i="27" s="1"/>
  <c r="R193" i="27"/>
  <c r="S193" i="27" s="1"/>
  <c r="T193" i="27" s="1"/>
  <c r="Q193" i="27"/>
  <c r="M193" i="27" l="1"/>
  <c r="U193" i="27" s="1"/>
  <c r="W193" i="27" s="1"/>
  <c r="H194" i="27"/>
  <c r="X194" i="27" s="1"/>
  <c r="N194" i="27" s="1"/>
  <c r="G194" i="27" s="1"/>
  <c r="J194" i="27" l="1"/>
  <c r="K194" i="27" s="1"/>
  <c r="O194" i="27" s="1"/>
  <c r="I194" i="27" l="1"/>
  <c r="L194" i="27" s="1"/>
  <c r="M194" i="27" s="1"/>
  <c r="R194" i="27"/>
  <c r="S194" i="27" s="1"/>
  <c r="T194" i="27" s="1"/>
  <c r="Q194" i="27"/>
  <c r="U194" i="27" l="1"/>
  <c r="W194" i="27" s="1"/>
  <c r="H195" i="27"/>
  <c r="X195" i="27" s="1"/>
  <c r="N195" i="27" s="1"/>
  <c r="G195" i="27" s="1"/>
  <c r="J195" i="27" l="1"/>
  <c r="K195" i="27" s="1"/>
  <c r="O195" i="27" s="1"/>
  <c r="I195" i="27" l="1"/>
  <c r="L195" i="27" s="1"/>
  <c r="R195" i="27"/>
  <c r="S195" i="27" s="1"/>
  <c r="T195" i="27" s="1"/>
  <c r="Q195" i="27"/>
  <c r="M195" i="27" l="1"/>
  <c r="U195" i="27"/>
  <c r="W195" i="27" s="1"/>
  <c r="H196" i="27"/>
  <c r="X196" i="27" s="1"/>
  <c r="N196" i="27" s="1"/>
  <c r="G196" i="27" s="1"/>
  <c r="J196" i="27" l="1"/>
  <c r="K196" i="27" s="1"/>
  <c r="O196" i="27" s="1"/>
  <c r="I196" i="27" l="1"/>
  <c r="L196" i="27" s="1"/>
  <c r="R196" i="27"/>
  <c r="S196" i="27" s="1"/>
  <c r="T196" i="27" s="1"/>
  <c r="Q196" i="27"/>
  <c r="M196" i="27" l="1"/>
  <c r="U196" i="27" s="1"/>
  <c r="W196" i="27" s="1"/>
  <c r="H197" i="27"/>
  <c r="X197" i="27" s="1"/>
  <c r="N197" i="27" s="1"/>
  <c r="G197" i="27" s="1"/>
  <c r="J197" i="27"/>
  <c r="K197" i="27" s="1"/>
  <c r="O197" i="27" l="1"/>
  <c r="I197" i="27" s="1"/>
  <c r="L197" i="27" s="1"/>
  <c r="R197" i="27" l="1"/>
  <c r="S197" i="27" s="1"/>
  <c r="T197" i="27" s="1"/>
  <c r="M197" i="27"/>
  <c r="Q197" i="27"/>
  <c r="U197" i="27" l="1"/>
  <c r="W197" i="27" s="1"/>
  <c r="H198" i="27"/>
  <c r="X198" i="27" s="1"/>
  <c r="N198" i="27" s="1"/>
  <c r="G198" i="27" s="1"/>
  <c r="J198" i="27" l="1"/>
  <c r="K198" i="27" s="1"/>
  <c r="O198" i="27" s="1"/>
  <c r="I198" i="27" l="1"/>
  <c r="L198" i="27" s="1"/>
  <c r="M198" i="27" s="1"/>
  <c r="R198" i="27"/>
  <c r="S198" i="27" s="1"/>
  <c r="T198" i="27" s="1"/>
  <c r="Q198" i="27"/>
  <c r="U198" i="27" l="1"/>
  <c r="H199" i="27"/>
  <c r="X199" i="27" s="1"/>
  <c r="N199" i="27" s="1"/>
  <c r="G199" i="27" s="1"/>
  <c r="W198" i="27"/>
  <c r="J199" i="27" l="1"/>
  <c r="K199" i="27" s="1"/>
  <c r="O199" i="27" s="1"/>
  <c r="I199" i="27" l="1"/>
  <c r="L199" i="27" s="1"/>
  <c r="M199" i="27" s="1"/>
  <c r="R199" i="27"/>
  <c r="S199" i="27" s="1"/>
  <c r="T199" i="27" s="1"/>
  <c r="Q199" i="27"/>
  <c r="U199" i="27" l="1"/>
  <c r="W199" i="27" s="1"/>
  <c r="H200" i="27"/>
  <c r="X200" i="27" s="1"/>
  <c r="N200" i="27" s="1"/>
  <c r="G200" i="27" s="1"/>
  <c r="J200" i="27" l="1"/>
  <c r="K200" i="27" s="1"/>
  <c r="O200" i="27" s="1"/>
  <c r="I200" i="27" l="1"/>
  <c r="R200" i="27"/>
  <c r="S200" i="27" s="1"/>
  <c r="T200" i="27" s="1"/>
  <c r="L200" i="27"/>
  <c r="Q200" i="27"/>
  <c r="H201" i="27" l="1"/>
  <c r="X201" i="27" s="1"/>
  <c r="N201" i="27" s="1"/>
  <c r="G201" i="27" s="1"/>
  <c r="M200" i="27"/>
  <c r="U200" i="27" s="1"/>
  <c r="W200" i="27" s="1"/>
  <c r="J201" i="27" l="1"/>
  <c r="K201" i="27" s="1"/>
  <c r="O201" i="27" s="1"/>
  <c r="I201" i="27" l="1"/>
  <c r="L201" i="27" s="1"/>
  <c r="M201" i="27" s="1"/>
  <c r="R201" i="27"/>
  <c r="S201" i="27" s="1"/>
  <c r="T201" i="27" s="1"/>
  <c r="Q201" i="27"/>
  <c r="U201" i="27" l="1"/>
  <c r="H202" i="27"/>
  <c r="X202" i="27" s="1"/>
  <c r="N202" i="27" s="1"/>
  <c r="G202" i="27" s="1"/>
  <c r="W201" i="27"/>
  <c r="J202" i="27"/>
  <c r="K202" i="27" s="1"/>
  <c r="O202" i="27" l="1"/>
  <c r="I202" i="27" l="1"/>
  <c r="L202" i="27" s="1"/>
  <c r="M202" i="27" s="1"/>
  <c r="R202" i="27"/>
  <c r="S202" i="27" s="1"/>
  <c r="T202" i="27" s="1"/>
  <c r="Q202" i="27"/>
  <c r="U202" i="27" l="1"/>
  <c r="H203" i="27"/>
  <c r="X203" i="27" s="1"/>
  <c r="N203" i="27" s="1"/>
  <c r="G203" i="27" s="1"/>
  <c r="W202" i="27"/>
  <c r="J203" i="27"/>
  <c r="K203" i="27" s="1"/>
  <c r="O203" i="27" l="1"/>
  <c r="I203" i="27" l="1"/>
  <c r="L203" i="27" s="1"/>
  <c r="R203" i="27"/>
  <c r="S203" i="27" s="1"/>
  <c r="T203" i="27" s="1"/>
  <c r="Q203" i="27"/>
  <c r="H204" i="27" l="1"/>
  <c r="X204" i="27" s="1"/>
  <c r="N204" i="27" s="1"/>
  <c r="G204" i="27" s="1"/>
  <c r="M203" i="27"/>
  <c r="U203" i="27" s="1"/>
  <c r="W203" i="27" s="1"/>
  <c r="J204" i="27" l="1"/>
  <c r="K204" i="27" s="1"/>
  <c r="O204" i="27" s="1"/>
  <c r="I204" i="27" l="1"/>
  <c r="L204" i="27" s="1"/>
  <c r="M204" i="27" s="1"/>
  <c r="R204" i="27"/>
  <c r="S204" i="27" s="1"/>
  <c r="T204" i="27" s="1"/>
  <c r="Q204" i="27"/>
  <c r="U204" i="27" l="1"/>
  <c r="W204" i="27" s="1"/>
  <c r="H205" i="27"/>
  <c r="X205" i="27" s="1"/>
  <c r="N205" i="27" s="1"/>
  <c r="G205" i="27" s="1"/>
  <c r="J205" i="27" l="1"/>
  <c r="K205" i="27" s="1"/>
  <c r="O205" i="27" s="1"/>
  <c r="I205" i="27" l="1"/>
  <c r="L205" i="27" s="1"/>
  <c r="M205" i="27" s="1"/>
  <c r="R205" i="27"/>
  <c r="S205" i="27" s="1"/>
  <c r="T205" i="27" s="1"/>
  <c r="Q205" i="27"/>
  <c r="H206" i="27" l="1"/>
  <c r="X206" i="27" s="1"/>
  <c r="N206" i="27" s="1"/>
  <c r="G206" i="27" s="1"/>
  <c r="U205" i="27"/>
  <c r="W205" i="27" s="1"/>
  <c r="J206" i="27" l="1"/>
  <c r="K206" i="27" s="1"/>
  <c r="O206" i="27" s="1"/>
  <c r="I206" i="27" l="1"/>
  <c r="L206" i="27" s="1"/>
  <c r="R206" i="27"/>
  <c r="S206" i="27" s="1"/>
  <c r="T206" i="27" s="1"/>
  <c r="Q206" i="27"/>
  <c r="M206" i="27" l="1"/>
  <c r="U206" i="27" s="1"/>
  <c r="W206" i="27" s="1"/>
  <c r="H207" i="27"/>
  <c r="X207" i="27" s="1"/>
  <c r="N207" i="27" s="1"/>
  <c r="G207" i="27" s="1"/>
  <c r="J207" i="27" l="1"/>
  <c r="K207" i="27" s="1"/>
  <c r="O207" i="27" s="1"/>
  <c r="I207" i="27" l="1"/>
  <c r="L207" i="27" s="1"/>
  <c r="R207" i="27"/>
  <c r="S207" i="27" s="1"/>
  <c r="T207" i="27" s="1"/>
  <c r="Q207" i="27"/>
  <c r="M207" i="27" l="1"/>
  <c r="U207" i="27" s="1"/>
  <c r="W207" i="27" s="1"/>
  <c r="H208" i="27"/>
  <c r="X208" i="27" s="1"/>
  <c r="N208" i="27" s="1"/>
  <c r="G208" i="27" s="1"/>
  <c r="J208" i="27" l="1"/>
  <c r="K208" i="27" s="1"/>
  <c r="O208" i="27" s="1"/>
  <c r="I208" i="27" l="1"/>
  <c r="L208" i="27" s="1"/>
  <c r="M208" i="27" s="1"/>
  <c r="R208" i="27"/>
  <c r="S208" i="27" s="1"/>
  <c r="T208" i="27" s="1"/>
  <c r="Q208" i="27"/>
  <c r="U208" i="27" l="1"/>
  <c r="W208" i="27" s="1"/>
  <c r="H209" i="27"/>
  <c r="X209" i="27" s="1"/>
  <c r="N209" i="27" s="1"/>
  <c r="G209" i="27" s="1"/>
  <c r="J209" i="27" l="1"/>
  <c r="K209" i="27" s="1"/>
  <c r="O209" i="27" s="1"/>
  <c r="I209" i="27" l="1"/>
  <c r="L209" i="27" s="1"/>
  <c r="M209" i="27" s="1"/>
  <c r="R209" i="27"/>
  <c r="S209" i="27" s="1"/>
  <c r="T209" i="27" s="1"/>
  <c r="Q209" i="27"/>
  <c r="U209" i="27" l="1"/>
  <c r="W209" i="27" s="1"/>
  <c r="H210" i="27"/>
  <c r="X210" i="27" s="1"/>
  <c r="N210" i="27" s="1"/>
  <c r="G210" i="27" s="1"/>
  <c r="J210" i="27" l="1"/>
  <c r="K210" i="27" s="1"/>
  <c r="O210" i="27" s="1"/>
  <c r="I210" i="27" l="1"/>
  <c r="L210" i="27" s="1"/>
  <c r="M210" i="27" s="1"/>
  <c r="R210" i="27"/>
  <c r="S210" i="27" s="1"/>
  <c r="T210" i="27" s="1"/>
  <c r="Q210" i="27"/>
  <c r="U210" i="27" l="1"/>
  <c r="W210" i="27" s="1"/>
  <c r="H211" i="27"/>
  <c r="X211" i="27" s="1"/>
  <c r="N211" i="27" s="1"/>
  <c r="G211" i="27" s="1"/>
  <c r="J211" i="27" l="1"/>
  <c r="K211" i="27" s="1"/>
  <c r="O211" i="27" s="1"/>
  <c r="I211" i="27" l="1"/>
  <c r="L211" i="27" s="1"/>
  <c r="R211" i="27"/>
  <c r="S211" i="27" s="1"/>
  <c r="T211" i="27" s="1"/>
  <c r="Q211" i="27"/>
  <c r="M211" i="27" l="1"/>
  <c r="U211" i="27" s="1"/>
  <c r="W211" i="27" s="1"/>
  <c r="H212" i="27"/>
  <c r="X212" i="27" s="1"/>
  <c r="N212" i="27" s="1"/>
  <c r="G212" i="27" s="1"/>
  <c r="J212" i="27" l="1"/>
  <c r="K212" i="27" s="1"/>
  <c r="O212" i="27" s="1"/>
  <c r="I212" i="27" l="1"/>
  <c r="L212" i="27" s="1"/>
  <c r="M212" i="27" s="1"/>
  <c r="R212" i="27"/>
  <c r="S212" i="27" s="1"/>
  <c r="T212" i="27" s="1"/>
  <c r="Q212" i="27"/>
  <c r="U212" i="27" l="1"/>
  <c r="W212" i="27" s="1"/>
  <c r="H213" i="27"/>
  <c r="X213" i="27" s="1"/>
  <c r="N213" i="27" s="1"/>
  <c r="G213" i="27" s="1"/>
  <c r="J213" i="27"/>
  <c r="K213" i="27" s="1"/>
  <c r="O213" i="27" l="1"/>
  <c r="I213" i="27" l="1"/>
  <c r="L213" i="27" s="1"/>
  <c r="M213" i="27" s="1"/>
  <c r="R213" i="27"/>
  <c r="S213" i="27" s="1"/>
  <c r="T213" i="27" s="1"/>
  <c r="Q213" i="27"/>
  <c r="U213" i="27" l="1"/>
  <c r="W213" i="27" s="1"/>
  <c r="H214" i="27"/>
  <c r="X214" i="27" s="1"/>
  <c r="N214" i="27" s="1"/>
  <c r="G214" i="27" s="1"/>
  <c r="J214" i="27" l="1"/>
  <c r="K214" i="27" s="1"/>
  <c r="O214" i="27" s="1"/>
  <c r="I214" i="27" l="1"/>
  <c r="L214" i="27" s="1"/>
  <c r="M214" i="27" s="1"/>
  <c r="R214" i="27"/>
  <c r="S214" i="27" s="1"/>
  <c r="T214" i="27" s="1"/>
  <c r="Q214" i="27"/>
  <c r="U214" i="27" l="1"/>
  <c r="W214" i="27" s="1"/>
  <c r="H215" i="27"/>
  <c r="X215" i="27" s="1"/>
  <c r="N215" i="27" s="1"/>
  <c r="G215" i="27" s="1"/>
  <c r="J215" i="27"/>
  <c r="K215" i="27" s="1"/>
  <c r="O215" i="27" l="1"/>
  <c r="I215" i="27" l="1"/>
  <c r="L215" i="27" s="1"/>
  <c r="M215" i="27" s="1"/>
  <c r="R215" i="27"/>
  <c r="S215" i="27" s="1"/>
  <c r="T215" i="27" s="1"/>
  <c r="Q215" i="27"/>
  <c r="U215" i="27" l="1"/>
  <c r="W215" i="27" s="1"/>
  <c r="H216" i="27"/>
  <c r="X216" i="27" s="1"/>
  <c r="N216" i="27" s="1"/>
  <c r="G216" i="27" s="1"/>
  <c r="J216" i="27" l="1"/>
  <c r="K216" i="27" s="1"/>
  <c r="O216" i="27" s="1"/>
  <c r="I216" i="27" l="1"/>
  <c r="R216" i="27"/>
  <c r="S216" i="27" s="1"/>
  <c r="T216" i="27" s="1"/>
  <c r="L216" i="27"/>
  <c r="M216" i="27" s="1"/>
  <c r="Q216" i="27"/>
  <c r="U216" i="27" l="1"/>
  <c r="H217" i="27"/>
  <c r="X217" i="27" s="1"/>
  <c r="N217" i="27" s="1"/>
  <c r="G217" i="27" s="1"/>
  <c r="W216" i="27"/>
  <c r="J217" i="27" l="1"/>
  <c r="K217" i="27" s="1"/>
  <c r="O217" i="27" s="1"/>
  <c r="I217" i="27" l="1"/>
  <c r="L217" i="27" s="1"/>
  <c r="M217" i="27" s="1"/>
  <c r="R217" i="27"/>
  <c r="S217" i="27" s="1"/>
  <c r="T217" i="27" s="1"/>
  <c r="Q217" i="27"/>
  <c r="U217" i="27" l="1"/>
  <c r="W217" i="27" s="1"/>
  <c r="H218" i="27"/>
  <c r="X218" i="27" s="1"/>
  <c r="N218" i="27" s="1"/>
  <c r="G218" i="27" s="1"/>
  <c r="J218" i="27" l="1"/>
  <c r="K218" i="27" s="1"/>
  <c r="O218" i="27" s="1"/>
  <c r="I218" i="27" l="1"/>
  <c r="L218" i="27" s="1"/>
  <c r="M218" i="27" s="1"/>
  <c r="R218" i="27"/>
  <c r="S218" i="27" s="1"/>
  <c r="T218" i="27" s="1"/>
  <c r="Q218" i="27"/>
  <c r="U218" i="27" l="1"/>
  <c r="H219" i="27"/>
  <c r="X219" i="27" s="1"/>
  <c r="N219" i="27" s="1"/>
  <c r="G219" i="27" s="1"/>
  <c r="W218" i="27"/>
  <c r="J219" i="27" l="1"/>
  <c r="K219" i="27" s="1"/>
  <c r="O219" i="27" s="1"/>
  <c r="I219" i="27" l="1"/>
  <c r="L219" i="27" s="1"/>
  <c r="R219" i="27"/>
  <c r="S219" i="27" s="1"/>
  <c r="T219" i="27" s="1"/>
  <c r="Q219" i="27"/>
  <c r="M219" i="27" l="1"/>
  <c r="U219" i="27" s="1"/>
  <c r="W219" i="27" s="1"/>
  <c r="H220" i="27"/>
  <c r="X220" i="27" s="1"/>
  <c r="N220" i="27" s="1"/>
  <c r="G220" i="27" s="1"/>
  <c r="J220" i="27" l="1"/>
  <c r="K220" i="27" s="1"/>
  <c r="O220" i="27" s="1"/>
  <c r="I220" i="27" l="1"/>
  <c r="L220" i="27" s="1"/>
  <c r="M220" i="27" s="1"/>
  <c r="R220" i="27"/>
  <c r="S220" i="27" s="1"/>
  <c r="T220" i="27" s="1"/>
  <c r="Q220" i="27"/>
  <c r="U220" i="27" l="1"/>
  <c r="W220" i="27" s="1"/>
  <c r="H221" i="27"/>
  <c r="X221" i="27" s="1"/>
  <c r="N221" i="27" s="1"/>
  <c r="G221" i="27" s="1"/>
  <c r="J221" i="27" l="1"/>
  <c r="K221" i="27" s="1"/>
  <c r="O221" i="27" s="1"/>
  <c r="I221" i="27" l="1"/>
  <c r="L221" i="27" s="1"/>
  <c r="R221" i="27"/>
  <c r="S221" i="27" s="1"/>
  <c r="T221" i="27" s="1"/>
  <c r="Q221" i="27"/>
  <c r="M221" i="27" l="1"/>
  <c r="U221" i="27" s="1"/>
  <c r="W221" i="27" s="1"/>
  <c r="H222" i="27"/>
  <c r="X222" i="27" s="1"/>
  <c r="N222" i="27" s="1"/>
  <c r="G222" i="27" s="1"/>
  <c r="J222" i="27" l="1"/>
  <c r="K222" i="27" s="1"/>
  <c r="O222" i="27"/>
  <c r="I222" i="27" l="1"/>
  <c r="L222" i="27" s="1"/>
  <c r="M222" i="27" s="1"/>
  <c r="R222" i="27"/>
  <c r="S222" i="27" s="1"/>
  <c r="T222" i="27" s="1"/>
  <c r="Q222" i="27"/>
  <c r="U222" i="27" l="1"/>
  <c r="W222" i="27" s="1"/>
  <c r="H223" i="27"/>
  <c r="X223" i="27" s="1"/>
  <c r="N223" i="27" s="1"/>
  <c r="G223" i="27" s="1"/>
  <c r="J223" i="27" l="1"/>
  <c r="K223" i="27" s="1"/>
  <c r="O223" i="27" s="1"/>
  <c r="I223" i="27" l="1"/>
  <c r="L223" i="27" s="1"/>
  <c r="M223" i="27" s="1"/>
  <c r="R223" i="27"/>
  <c r="S223" i="27" s="1"/>
  <c r="T223" i="27" s="1"/>
  <c r="Q223" i="27"/>
  <c r="U223" i="27" l="1"/>
  <c r="W223" i="27" s="1"/>
  <c r="H224" i="27"/>
  <c r="X224" i="27" s="1"/>
  <c r="N224" i="27" s="1"/>
  <c r="G224" i="27" s="1"/>
  <c r="J224" i="27"/>
  <c r="K224" i="27" s="1"/>
  <c r="O224" i="27" l="1"/>
  <c r="I224" i="27" l="1"/>
  <c r="L224" i="27" s="1"/>
  <c r="R224" i="27"/>
  <c r="S224" i="27" s="1"/>
  <c r="T224" i="27" s="1"/>
  <c r="Q224" i="27"/>
  <c r="M224" i="27" l="1"/>
  <c r="U224" i="27" s="1"/>
  <c r="W224" i="27" s="1"/>
  <c r="H225" i="27"/>
  <c r="X225" i="27" s="1"/>
  <c r="N225" i="27" s="1"/>
  <c r="G225" i="27" s="1"/>
  <c r="J225" i="27" l="1"/>
  <c r="K225" i="27" s="1"/>
  <c r="O225" i="27" s="1"/>
  <c r="I225" i="27" l="1"/>
  <c r="L225" i="27" s="1"/>
  <c r="R225" i="27"/>
  <c r="S225" i="27" s="1"/>
  <c r="T225" i="27" s="1"/>
  <c r="Q225" i="27"/>
  <c r="M225" i="27" l="1"/>
  <c r="U225" i="27" s="1"/>
  <c r="W225" i="27" s="1"/>
  <c r="H226" i="27"/>
  <c r="X226" i="27" s="1"/>
  <c r="N226" i="27" s="1"/>
  <c r="G226" i="27" s="1"/>
  <c r="J226" i="27"/>
  <c r="K226" i="27" s="1"/>
  <c r="O226" i="27" l="1"/>
  <c r="I226" i="27" l="1"/>
  <c r="L226" i="27" s="1"/>
  <c r="M226" i="27" s="1"/>
  <c r="R226" i="27"/>
  <c r="S226" i="27" s="1"/>
  <c r="T226" i="27" s="1"/>
  <c r="Q226" i="27"/>
  <c r="U226" i="27" l="1"/>
  <c r="W226" i="27" s="1"/>
  <c r="H227" i="27"/>
  <c r="X227" i="27" s="1"/>
  <c r="N227" i="27" s="1"/>
  <c r="G227" i="27" s="1"/>
  <c r="J227" i="27" l="1"/>
  <c r="K227" i="27" s="1"/>
  <c r="O227" i="27" s="1"/>
  <c r="I227" i="27" s="1"/>
  <c r="L227" i="27" s="1"/>
  <c r="R227" i="27" l="1"/>
  <c r="S227" i="27" s="1"/>
  <c r="T227" i="27" s="1"/>
  <c r="M227" i="27"/>
  <c r="Q227" i="27"/>
  <c r="U227" i="27" l="1"/>
  <c r="W227" i="27" s="1"/>
  <c r="H228" i="27"/>
  <c r="X228" i="27" s="1"/>
  <c r="N228" i="27" s="1"/>
  <c r="G228" i="27" s="1"/>
  <c r="J228" i="27" l="1"/>
  <c r="K228" i="27" s="1"/>
  <c r="O228" i="27" s="1"/>
  <c r="I228" i="27" l="1"/>
  <c r="R228" i="27"/>
  <c r="S228" i="27" s="1"/>
  <c r="T228" i="27" s="1"/>
  <c r="L228" i="27"/>
  <c r="M228" i="27" s="1"/>
  <c r="U228" i="27" s="1"/>
  <c r="Q228" i="27"/>
  <c r="H229" i="27" l="1"/>
  <c r="X229" i="27" s="1"/>
  <c r="N229" i="27" s="1"/>
  <c r="G229" i="27" s="1"/>
  <c r="W228" i="27"/>
  <c r="J229" i="27" l="1"/>
  <c r="K229" i="27" s="1"/>
  <c r="O229" i="27" s="1"/>
  <c r="I229" i="27" l="1"/>
  <c r="L229" i="27" s="1"/>
  <c r="M229" i="27" s="1"/>
  <c r="R229" i="27"/>
  <c r="S229" i="27" s="1"/>
  <c r="T229" i="27" s="1"/>
  <c r="Q229" i="27"/>
  <c r="U229" i="27" l="1"/>
  <c r="H230" i="27"/>
  <c r="X230" i="27" s="1"/>
  <c r="N230" i="27" s="1"/>
  <c r="G230" i="27" s="1"/>
  <c r="W229" i="27"/>
  <c r="J230" i="27" l="1"/>
  <c r="K230" i="27" s="1"/>
  <c r="O230" i="27" s="1"/>
  <c r="I230" i="27" l="1"/>
  <c r="L230" i="27" s="1"/>
  <c r="M230" i="27" s="1"/>
  <c r="R230" i="27"/>
  <c r="S230" i="27" s="1"/>
  <c r="T230" i="27" s="1"/>
  <c r="Q230" i="27"/>
  <c r="U230" i="27" l="1"/>
  <c r="W230" i="27" s="1"/>
  <c r="H231" i="27"/>
  <c r="X231" i="27" s="1"/>
  <c r="N231" i="27" s="1"/>
  <c r="G231" i="27" s="1"/>
  <c r="J231" i="27" l="1"/>
  <c r="K231" i="27" s="1"/>
  <c r="O231" i="27" s="1"/>
  <c r="I231" i="27" l="1"/>
  <c r="L231" i="27" s="1"/>
  <c r="R231" i="27"/>
  <c r="S231" i="27" s="1"/>
  <c r="T231" i="27" s="1"/>
  <c r="Q231" i="27"/>
  <c r="H232" i="27" l="1"/>
  <c r="X232" i="27" s="1"/>
  <c r="N232" i="27" s="1"/>
  <c r="G232" i="27" s="1"/>
  <c r="M231" i="27"/>
  <c r="U231" i="27" s="1"/>
  <c r="W231" i="27" s="1"/>
  <c r="J232" i="27" l="1"/>
  <c r="K232" i="27" s="1"/>
  <c r="O232" i="27" s="1"/>
  <c r="I232" i="27" l="1"/>
  <c r="L232" i="27" s="1"/>
  <c r="R232" i="27"/>
  <c r="S232" i="27" s="1"/>
  <c r="T232" i="27" s="1"/>
  <c r="Q232" i="27"/>
  <c r="M232" i="27" l="1"/>
  <c r="U232" i="27" s="1"/>
  <c r="W232" i="27" s="1"/>
  <c r="H233" i="27"/>
  <c r="X233" i="27" s="1"/>
  <c r="N233" i="27" s="1"/>
  <c r="G233" i="27" s="1"/>
  <c r="J233" i="27" l="1"/>
  <c r="K233" i="27" s="1"/>
  <c r="O233" i="27" s="1"/>
  <c r="I233" i="27" s="1"/>
  <c r="L233" i="27" s="1"/>
  <c r="R233" i="27" l="1"/>
  <c r="S233" i="27" s="1"/>
  <c r="T233" i="27" s="1"/>
  <c r="M233" i="27"/>
  <c r="Q233" i="27"/>
  <c r="U233" i="27" l="1"/>
  <c r="W233" i="27" s="1"/>
  <c r="H234" i="27"/>
  <c r="X234" i="27" s="1"/>
  <c r="N234" i="27" s="1"/>
  <c r="G234" i="27" s="1"/>
  <c r="J234" i="27"/>
  <c r="K234" i="27" s="1"/>
  <c r="O234" i="27" l="1"/>
  <c r="I234" i="27" l="1"/>
  <c r="L234" i="27" s="1"/>
  <c r="M234" i="27" s="1"/>
  <c r="R234" i="27"/>
  <c r="S234" i="27" s="1"/>
  <c r="T234" i="27" s="1"/>
  <c r="Q234" i="27"/>
  <c r="U234" i="27" l="1"/>
  <c r="W234" i="27" s="1"/>
  <c r="H235" i="27"/>
  <c r="X235" i="27" s="1"/>
  <c r="N235" i="27" s="1"/>
  <c r="G235" i="27" s="1"/>
  <c r="J235" i="27" l="1"/>
  <c r="K235" i="27" s="1"/>
  <c r="O235" i="27" s="1"/>
  <c r="I235" i="27" l="1"/>
  <c r="L235" i="27" s="1"/>
  <c r="M235" i="27" s="1"/>
  <c r="R235" i="27"/>
  <c r="S235" i="27" s="1"/>
  <c r="T235" i="27" s="1"/>
  <c r="Q235" i="27"/>
  <c r="U235" i="27" l="1"/>
  <c r="W235" i="27" s="1"/>
  <c r="H236" i="27"/>
  <c r="X236" i="27" s="1"/>
  <c r="N236" i="27" s="1"/>
  <c r="G236" i="27" s="1"/>
  <c r="J236" i="27"/>
  <c r="K236" i="27" s="1"/>
  <c r="O236" i="27" l="1"/>
  <c r="I236" i="27" l="1"/>
  <c r="L236" i="27" s="1"/>
  <c r="R236" i="27"/>
  <c r="S236" i="27" s="1"/>
  <c r="T236" i="27" s="1"/>
  <c r="Q236" i="27"/>
  <c r="H237" i="27" l="1"/>
  <c r="X237" i="27" s="1"/>
  <c r="N237" i="27" s="1"/>
  <c r="G237" i="27" s="1"/>
  <c r="M236" i="27"/>
  <c r="U236" i="27" s="1"/>
  <c r="W236" i="27" s="1"/>
  <c r="J237" i="27" l="1"/>
  <c r="K237" i="27" s="1"/>
  <c r="O237" i="27" s="1"/>
  <c r="I237" i="27" l="1"/>
  <c r="L237" i="27" s="1"/>
  <c r="M237" i="27" s="1"/>
  <c r="R237" i="27"/>
  <c r="S237" i="27" s="1"/>
  <c r="T237" i="27" s="1"/>
  <c r="Q237" i="27"/>
  <c r="U237" i="27" l="1"/>
  <c r="W237" i="27" s="1"/>
  <c r="H238" i="27"/>
  <c r="X238" i="27" s="1"/>
  <c r="N238" i="27" s="1"/>
  <c r="G238" i="27" s="1"/>
  <c r="J238" i="27" l="1"/>
  <c r="K238" i="27" s="1"/>
  <c r="O238" i="27" s="1"/>
  <c r="I238" i="27" l="1"/>
  <c r="L238" i="27" s="1"/>
  <c r="R238" i="27"/>
  <c r="S238" i="27" s="1"/>
  <c r="T238" i="27" s="1"/>
  <c r="Q238" i="27"/>
  <c r="M238" i="27" l="1"/>
  <c r="U238" i="27" s="1"/>
  <c r="W238" i="27" s="1"/>
  <c r="H239" i="27"/>
  <c r="X239" i="27" s="1"/>
  <c r="N239" i="27" s="1"/>
  <c r="G239" i="27" s="1"/>
  <c r="J239" i="27" l="1"/>
  <c r="K239" i="27" s="1"/>
  <c r="O239" i="27" s="1"/>
  <c r="I239" i="27" l="1"/>
  <c r="L239" i="27" s="1"/>
  <c r="M239" i="27" s="1"/>
  <c r="R239" i="27"/>
  <c r="S239" i="27" s="1"/>
  <c r="T239" i="27" s="1"/>
  <c r="Q239" i="27"/>
  <c r="U239" i="27" l="1"/>
  <c r="W239" i="27" s="1"/>
  <c r="H240" i="27"/>
  <c r="X240" i="27" s="1"/>
  <c r="N240" i="27" s="1"/>
  <c r="G240" i="27" s="1"/>
  <c r="J240" i="27" l="1"/>
  <c r="K240" i="27" s="1"/>
  <c r="O240" i="27" s="1"/>
  <c r="I240" i="27" l="1"/>
  <c r="L240" i="27" s="1"/>
  <c r="R240" i="27"/>
  <c r="S240" i="27" s="1"/>
  <c r="T240" i="27" s="1"/>
  <c r="Q240" i="27"/>
  <c r="M240" i="27" l="1"/>
  <c r="U240" i="27" s="1"/>
  <c r="W240" i="27" s="1"/>
  <c r="H241" i="27"/>
  <c r="X241" i="27" s="1"/>
  <c r="N241" i="27" s="1"/>
  <c r="G241" i="27" s="1"/>
  <c r="J241" i="27" l="1"/>
  <c r="K241" i="27" s="1"/>
  <c r="O241" i="27" s="1"/>
  <c r="I241" i="27" l="1"/>
  <c r="L241" i="27" s="1"/>
  <c r="R241" i="27"/>
  <c r="S241" i="27" s="1"/>
  <c r="T241" i="27" s="1"/>
  <c r="Q241" i="27"/>
  <c r="H242" i="27" l="1"/>
  <c r="X242" i="27" s="1"/>
  <c r="N242" i="27" s="1"/>
  <c r="G242" i="27" s="1"/>
  <c r="M241" i="27"/>
  <c r="U241" i="27" s="1"/>
  <c r="W241" i="27" s="1"/>
  <c r="J242" i="27" l="1"/>
  <c r="K242" i="27" s="1"/>
  <c r="O242" i="27" s="1"/>
  <c r="I242" i="27" l="1"/>
  <c r="L242" i="27" s="1"/>
  <c r="R242" i="27"/>
  <c r="S242" i="27" s="1"/>
  <c r="T242" i="27" s="1"/>
  <c r="Q242" i="27"/>
  <c r="M242" i="27" l="1"/>
  <c r="U242" i="27" s="1"/>
  <c r="W242" i="27" s="1"/>
  <c r="H243" i="27"/>
  <c r="X243" i="27" s="1"/>
  <c r="N243" i="27" s="1"/>
  <c r="G243" i="27" s="1"/>
  <c r="J243" i="27" l="1"/>
  <c r="K243" i="27" s="1"/>
  <c r="O243" i="27" s="1"/>
  <c r="I243" i="27" l="1"/>
  <c r="R243" i="27"/>
  <c r="S243" i="27" s="1"/>
  <c r="T243" i="27" s="1"/>
  <c r="L243" i="27"/>
  <c r="Q243" i="27"/>
  <c r="H244" i="27" l="1"/>
  <c r="X244" i="27" s="1"/>
  <c r="N244" i="27" s="1"/>
  <c r="G244" i="27" s="1"/>
  <c r="M243" i="27"/>
  <c r="U243" i="27" s="1"/>
  <c r="W243" i="27" s="1"/>
  <c r="J244" i="27" l="1"/>
  <c r="K244" i="27" s="1"/>
  <c r="O244" i="27" s="1"/>
  <c r="I244" i="27" l="1"/>
  <c r="L244" i="27" s="1"/>
  <c r="R244" i="27"/>
  <c r="S244" i="27" s="1"/>
  <c r="T244" i="27" s="1"/>
  <c r="Q244" i="27"/>
  <c r="M244" i="27" l="1"/>
  <c r="U244" i="27" s="1"/>
  <c r="W244" i="27" s="1"/>
  <c r="H245" i="27"/>
  <c r="X245" i="27" s="1"/>
  <c r="N245" i="27" s="1"/>
  <c r="G245" i="27" s="1"/>
  <c r="J245" i="27" l="1"/>
  <c r="K245" i="27" s="1"/>
  <c r="O245" i="27" s="1"/>
  <c r="I245" i="27" l="1"/>
  <c r="L245" i="27" s="1"/>
  <c r="M245" i="27" s="1"/>
  <c r="R245" i="27"/>
  <c r="S245" i="27" s="1"/>
  <c r="T245" i="27" s="1"/>
  <c r="Q245" i="27"/>
  <c r="U245" i="27" l="1"/>
  <c r="W245" i="27" s="1"/>
  <c r="H246" i="27"/>
  <c r="X246" i="27" s="1"/>
  <c r="N246" i="27" s="1"/>
  <c r="G246" i="27" s="1"/>
  <c r="J246" i="27" l="1"/>
  <c r="K246" i="27" s="1"/>
  <c r="O246" i="27" s="1"/>
  <c r="I246" i="27" l="1"/>
  <c r="L246" i="27" s="1"/>
  <c r="M246" i="27" s="1"/>
  <c r="R246" i="27"/>
  <c r="S246" i="27" s="1"/>
  <c r="T246" i="27" s="1"/>
  <c r="Q246" i="27"/>
  <c r="U246" i="27" l="1"/>
  <c r="H247" i="27"/>
  <c r="X247" i="27" s="1"/>
  <c r="N247" i="27" s="1"/>
  <c r="G247" i="27" s="1"/>
  <c r="W246" i="27"/>
  <c r="J247" i="27"/>
  <c r="K247" i="27" s="1"/>
  <c r="O247" i="27" l="1"/>
  <c r="I247" i="27" l="1"/>
  <c r="L247" i="27" s="1"/>
  <c r="R247" i="27"/>
  <c r="S247" i="27" s="1"/>
  <c r="T247" i="27" s="1"/>
  <c r="Q247" i="27"/>
  <c r="H248" i="27" l="1"/>
  <c r="X248" i="27" s="1"/>
  <c r="N248" i="27" s="1"/>
  <c r="G248" i="27" s="1"/>
  <c r="M247" i="27"/>
  <c r="U247" i="27" s="1"/>
  <c r="W247" i="27" s="1"/>
  <c r="J248" i="27" l="1"/>
  <c r="K248" i="27" s="1"/>
  <c r="O248" i="27" s="1"/>
  <c r="I248" i="27" l="1"/>
  <c r="L248" i="27" s="1"/>
  <c r="R248" i="27"/>
  <c r="S248" i="27" s="1"/>
  <c r="T248" i="27" s="1"/>
  <c r="Q248" i="27"/>
  <c r="M248" i="27" l="1"/>
  <c r="U248" i="27" s="1"/>
  <c r="W248" i="27" s="1"/>
  <c r="H249" i="27"/>
  <c r="X249" i="27" s="1"/>
  <c r="N249" i="27" s="1"/>
  <c r="G249" i="27" s="1"/>
  <c r="J249" i="27" l="1"/>
  <c r="K249" i="27" s="1"/>
  <c r="O249" i="27" s="1"/>
  <c r="I249" i="27" l="1"/>
  <c r="L249" i="27" s="1"/>
  <c r="R249" i="27"/>
  <c r="S249" i="27" s="1"/>
  <c r="T249" i="27" s="1"/>
  <c r="Q249" i="27"/>
  <c r="M249" i="27" l="1"/>
  <c r="U249" i="27" s="1"/>
  <c r="W249" i="27" s="1"/>
  <c r="H250" i="27"/>
  <c r="X250" i="27" s="1"/>
  <c r="N250" i="27" s="1"/>
  <c r="G250" i="27" s="1"/>
  <c r="J250" i="27" l="1"/>
  <c r="K250" i="27" s="1"/>
  <c r="O250" i="27" s="1"/>
  <c r="I250" i="27" l="1"/>
  <c r="L250" i="27" s="1"/>
  <c r="M250" i="27" s="1"/>
  <c r="R250" i="27"/>
  <c r="S250" i="27" s="1"/>
  <c r="T250" i="27" s="1"/>
  <c r="Q250" i="27"/>
  <c r="U250" i="27" l="1"/>
  <c r="W250" i="27" s="1"/>
  <c r="H251" i="27"/>
  <c r="X251" i="27" s="1"/>
  <c r="N251" i="27" s="1"/>
  <c r="G251" i="27" s="1"/>
  <c r="J251" i="27" l="1"/>
  <c r="K251" i="27" s="1"/>
  <c r="O251" i="27" s="1"/>
  <c r="I251" i="27" s="1"/>
  <c r="L251" i="27" s="1"/>
  <c r="R251" i="27" l="1"/>
  <c r="S251" i="27" s="1"/>
  <c r="T251" i="27" s="1"/>
  <c r="M251" i="27"/>
  <c r="Q251" i="27"/>
  <c r="U251" i="27" l="1"/>
  <c r="W251" i="27" s="1"/>
  <c r="H252" i="27"/>
  <c r="X252" i="27" s="1"/>
  <c r="N252" i="27" s="1"/>
  <c r="G252" i="27" s="1"/>
  <c r="J252" i="27" l="1"/>
  <c r="K252" i="27" s="1"/>
  <c r="O252" i="27" s="1"/>
  <c r="I252" i="27" l="1"/>
  <c r="L252" i="27" s="1"/>
  <c r="M252" i="27" s="1"/>
  <c r="R252" i="27"/>
  <c r="S252" i="27" s="1"/>
  <c r="T252" i="27" s="1"/>
  <c r="Q252" i="27"/>
  <c r="U252" i="27" l="1"/>
  <c r="H253" i="27"/>
  <c r="X253" i="27" s="1"/>
  <c r="N253" i="27" s="1"/>
  <c r="G253" i="27" s="1"/>
  <c r="W252" i="27"/>
  <c r="J253" i="27" l="1"/>
  <c r="K253" i="27" s="1"/>
  <c r="O253" i="27" s="1"/>
  <c r="I253" i="27" l="1"/>
  <c r="L253" i="27" s="1"/>
  <c r="R253" i="27"/>
  <c r="S253" i="27" s="1"/>
  <c r="T253" i="27" s="1"/>
  <c r="Q253" i="27"/>
  <c r="H254" i="27" l="1"/>
  <c r="X254" i="27" s="1"/>
  <c r="N254" i="27" s="1"/>
  <c r="G254" i="27" s="1"/>
  <c r="M253" i="27"/>
  <c r="U253" i="27" s="1"/>
  <c r="W253" i="27" s="1"/>
  <c r="J254" i="27" l="1"/>
  <c r="K254" i="27" s="1"/>
  <c r="O254" i="27" s="1"/>
  <c r="I254" i="27" l="1"/>
  <c r="L254" i="27" s="1"/>
  <c r="M254" i="27" s="1"/>
  <c r="R254" i="27"/>
  <c r="S254" i="27" s="1"/>
  <c r="T254" i="27" s="1"/>
  <c r="Q254" i="27"/>
  <c r="U254" i="27" l="1"/>
  <c r="W254" i="27" s="1"/>
  <c r="H255" i="27"/>
  <c r="X255" i="27" s="1"/>
  <c r="N255" i="27" s="1"/>
  <c r="G255" i="27" s="1"/>
  <c r="J255" i="27" l="1"/>
  <c r="K255" i="27" s="1"/>
  <c r="O255" i="27" s="1"/>
  <c r="I255" i="27" l="1"/>
  <c r="L255" i="27" s="1"/>
  <c r="M255" i="27" s="1"/>
  <c r="R255" i="27"/>
  <c r="S255" i="27" s="1"/>
  <c r="T255" i="27" s="1"/>
  <c r="Q255" i="27"/>
  <c r="U255" i="27" l="1"/>
  <c r="W255" i="27" s="1"/>
  <c r="H256" i="27"/>
  <c r="X256" i="27" s="1"/>
  <c r="N256" i="27" s="1"/>
  <c r="G256" i="27" s="1"/>
  <c r="J256" i="27" l="1"/>
  <c r="K256" i="27" s="1"/>
  <c r="O256" i="27" s="1"/>
  <c r="I256" i="27" l="1"/>
  <c r="L256" i="27" s="1"/>
  <c r="M256" i="27" s="1"/>
  <c r="R256" i="27"/>
  <c r="S256" i="27" s="1"/>
  <c r="T256" i="27" s="1"/>
  <c r="Q256" i="27"/>
  <c r="U256" i="27" l="1"/>
  <c r="W256" i="27" s="1"/>
  <c r="H257" i="27"/>
  <c r="X257" i="27" s="1"/>
  <c r="N257" i="27" s="1"/>
  <c r="G257" i="27" s="1"/>
  <c r="J257" i="27" l="1"/>
  <c r="K257" i="27" s="1"/>
  <c r="O257" i="27" s="1"/>
  <c r="I257" i="27" l="1"/>
  <c r="L257" i="27" s="1"/>
  <c r="M257" i="27" s="1"/>
  <c r="R257" i="27"/>
  <c r="S257" i="27" s="1"/>
  <c r="T257" i="27" s="1"/>
  <c r="Q257" i="27"/>
  <c r="U257" i="27" l="1"/>
  <c r="W257" i="27" s="1"/>
  <c r="H258" i="27"/>
  <c r="X258" i="27" s="1"/>
  <c r="N258" i="27" s="1"/>
  <c r="G258" i="27" s="1"/>
  <c r="J258" i="27" l="1"/>
  <c r="K258" i="27" s="1"/>
  <c r="O258" i="27" s="1"/>
  <c r="I258" i="27" l="1"/>
  <c r="L258" i="27" s="1"/>
  <c r="M258" i="27" s="1"/>
  <c r="R258" i="27"/>
  <c r="S258" i="27" s="1"/>
  <c r="T258" i="27" s="1"/>
  <c r="Q258" i="27"/>
  <c r="U258" i="27" l="1"/>
  <c r="W258" i="27" s="1"/>
  <c r="H259" i="27"/>
  <c r="X259" i="27" s="1"/>
  <c r="N259" i="27" s="1"/>
  <c r="G259" i="27" s="1"/>
  <c r="J259" i="27" l="1"/>
  <c r="K259" i="27" s="1"/>
  <c r="O259" i="27" s="1"/>
  <c r="I259" i="27" l="1"/>
  <c r="L259" i="27" s="1"/>
  <c r="M259" i="27" s="1"/>
  <c r="R259" i="27"/>
  <c r="S259" i="27" s="1"/>
  <c r="T259" i="27" s="1"/>
  <c r="Q259" i="27"/>
  <c r="U259" i="27" l="1"/>
  <c r="W259" i="27" s="1"/>
  <c r="H260" i="27"/>
  <c r="X260" i="27" s="1"/>
  <c r="N260" i="27" s="1"/>
  <c r="G260" i="27" s="1"/>
  <c r="J260" i="27" l="1"/>
  <c r="K260" i="27" s="1"/>
  <c r="O260" i="27" s="1"/>
  <c r="I260" i="27" l="1"/>
  <c r="L260" i="27" s="1"/>
  <c r="R260" i="27"/>
  <c r="S260" i="27" s="1"/>
  <c r="T260" i="27" s="1"/>
  <c r="Q260" i="27"/>
  <c r="M260" i="27" l="1"/>
  <c r="U260" i="27" s="1"/>
  <c r="W260" i="27" s="1"/>
  <c r="H261" i="27"/>
  <c r="X261" i="27" s="1"/>
  <c r="N261" i="27" s="1"/>
  <c r="G261" i="27" s="1"/>
  <c r="J261" i="27" l="1"/>
  <c r="K261" i="27" s="1"/>
  <c r="O261" i="27" s="1"/>
  <c r="I261" i="27" l="1"/>
  <c r="L261" i="27" s="1"/>
  <c r="R261" i="27"/>
  <c r="S261" i="27" s="1"/>
  <c r="T261" i="27" s="1"/>
  <c r="Q261" i="27"/>
  <c r="M261" i="27" l="1"/>
  <c r="U261" i="27" s="1"/>
  <c r="W261" i="27" s="1"/>
  <c r="H262" i="27"/>
  <c r="X262" i="27" s="1"/>
  <c r="N262" i="27" s="1"/>
  <c r="G262" i="27" s="1"/>
  <c r="J262" i="27" l="1"/>
  <c r="K262" i="27" s="1"/>
  <c r="O262" i="27" s="1"/>
  <c r="I262" i="27" l="1"/>
  <c r="L262" i="27" s="1"/>
  <c r="M262" i="27" s="1"/>
  <c r="R262" i="27"/>
  <c r="S262" i="27" s="1"/>
  <c r="T262" i="27" s="1"/>
  <c r="Q262" i="27"/>
  <c r="U262" i="27" l="1"/>
  <c r="W262" i="27" s="1"/>
  <c r="H263" i="27"/>
  <c r="X263" i="27" s="1"/>
  <c r="N263" i="27" s="1"/>
  <c r="G263" i="27" s="1"/>
  <c r="J263" i="27" l="1"/>
  <c r="K263" i="27" s="1"/>
  <c r="O263" i="27" s="1"/>
  <c r="I263" i="27" l="1"/>
  <c r="L263" i="27" s="1"/>
  <c r="M263" i="27" s="1"/>
  <c r="R263" i="27"/>
  <c r="S263" i="27" s="1"/>
  <c r="T263" i="27" s="1"/>
  <c r="Q263" i="27"/>
  <c r="U263" i="27" l="1"/>
  <c r="W263" i="27" s="1"/>
  <c r="H264" i="27"/>
  <c r="X264" i="27" s="1"/>
  <c r="N264" i="27" s="1"/>
  <c r="G264" i="27" s="1"/>
  <c r="J264" i="27" l="1"/>
  <c r="K264" i="27" s="1"/>
  <c r="O264" i="27" s="1"/>
  <c r="I264" i="27" l="1"/>
  <c r="L264" i="27" s="1"/>
  <c r="R264" i="27"/>
  <c r="S264" i="27" s="1"/>
  <c r="T264" i="27" s="1"/>
  <c r="Q264" i="27"/>
  <c r="M264" i="27" l="1"/>
  <c r="U264" i="27" s="1"/>
  <c r="W264" i="27" s="1"/>
  <c r="H265" i="27"/>
  <c r="X265" i="27" s="1"/>
  <c r="N265" i="27" s="1"/>
  <c r="G265" i="27" s="1"/>
  <c r="J265" i="27" l="1"/>
  <c r="K265" i="27" s="1"/>
  <c r="O265" i="27" s="1"/>
  <c r="I265" i="27" l="1"/>
  <c r="L265" i="27" s="1"/>
  <c r="M265" i="27" s="1"/>
  <c r="R265" i="27"/>
  <c r="S265" i="27" s="1"/>
  <c r="T265" i="27" s="1"/>
  <c r="Q265" i="27"/>
  <c r="U265" i="27" l="1"/>
  <c r="W265" i="27" s="1"/>
  <c r="H266" i="27"/>
  <c r="X266" i="27" s="1"/>
  <c r="N266" i="27" s="1"/>
  <c r="G266" i="27" s="1"/>
  <c r="J266" i="27" l="1"/>
  <c r="K266" i="27" s="1"/>
  <c r="O266" i="27" s="1"/>
  <c r="I266" i="27" l="1"/>
  <c r="L266" i="27" s="1"/>
  <c r="R266" i="27"/>
  <c r="S266" i="27" s="1"/>
  <c r="T266" i="27" s="1"/>
  <c r="Q266" i="27"/>
  <c r="M266" i="27" l="1"/>
  <c r="U266" i="27" s="1"/>
  <c r="W266" i="27" s="1"/>
  <c r="H267" i="27"/>
  <c r="X267" i="27" s="1"/>
  <c r="N267" i="27" s="1"/>
  <c r="G267" i="27" s="1"/>
  <c r="J267" i="27" l="1"/>
  <c r="K267" i="27" s="1"/>
  <c r="O267" i="27" s="1"/>
  <c r="I267" i="27" l="1"/>
  <c r="L267" i="27" s="1"/>
  <c r="R267" i="27"/>
  <c r="S267" i="27" s="1"/>
  <c r="T267" i="27" s="1"/>
  <c r="Q267" i="27"/>
  <c r="M267" i="27" l="1"/>
  <c r="U267" i="27" s="1"/>
  <c r="W267" i="27" s="1"/>
  <c r="H268" i="27"/>
  <c r="X268" i="27" s="1"/>
  <c r="N268" i="27" s="1"/>
  <c r="G268" i="27" s="1"/>
  <c r="J268" i="27" l="1"/>
  <c r="K268" i="27" s="1"/>
  <c r="O268" i="27" s="1"/>
  <c r="I268" i="27" l="1"/>
  <c r="L268" i="27" s="1"/>
  <c r="R268" i="27"/>
  <c r="S268" i="27" s="1"/>
  <c r="T268" i="27" s="1"/>
  <c r="Q268" i="27"/>
  <c r="M268" i="27" l="1"/>
  <c r="U268" i="27" s="1"/>
  <c r="W268" i="27" s="1"/>
  <c r="H269" i="27"/>
  <c r="X269" i="27" s="1"/>
  <c r="N269" i="27" s="1"/>
  <c r="G269" i="27" s="1"/>
  <c r="J269" i="27" l="1"/>
  <c r="K269" i="27" s="1"/>
  <c r="O269" i="27" s="1"/>
  <c r="I269" i="27" l="1"/>
  <c r="L269" i="27" s="1"/>
  <c r="M269" i="27" s="1"/>
  <c r="R269" i="27"/>
  <c r="S269" i="27" s="1"/>
  <c r="T269" i="27" s="1"/>
  <c r="Q269" i="27"/>
  <c r="U269" i="27" l="1"/>
  <c r="W269" i="27" s="1"/>
  <c r="H270" i="27"/>
  <c r="X270" i="27" s="1"/>
  <c r="N270" i="27" s="1"/>
  <c r="G270" i="27" s="1"/>
  <c r="J270" i="27" l="1"/>
  <c r="K270" i="27" s="1"/>
  <c r="O270" i="27" s="1"/>
  <c r="I270" i="27" l="1"/>
  <c r="L270" i="27" s="1"/>
  <c r="M270" i="27" s="1"/>
  <c r="R270" i="27"/>
  <c r="S270" i="27" s="1"/>
  <c r="T270" i="27" s="1"/>
  <c r="Q270" i="27"/>
  <c r="U270" i="27" l="1"/>
  <c r="W270" i="27" s="1"/>
  <c r="H271" i="27"/>
  <c r="X271" i="27" s="1"/>
  <c r="N271" i="27" s="1"/>
  <c r="G271" i="27" s="1"/>
  <c r="J271" i="27"/>
  <c r="K271" i="27" s="1"/>
  <c r="O271" i="27" l="1"/>
  <c r="I271" i="27" l="1"/>
  <c r="L271" i="27" s="1"/>
  <c r="R271" i="27"/>
  <c r="S271" i="27" s="1"/>
  <c r="T271" i="27" s="1"/>
  <c r="Q271" i="27"/>
  <c r="M271" i="27" l="1"/>
  <c r="U271" i="27"/>
  <c r="W271" i="27" s="1"/>
  <c r="H272" i="27"/>
  <c r="X272" i="27" s="1"/>
  <c r="N272" i="27" s="1"/>
  <c r="G272" i="27" s="1"/>
  <c r="J272" i="27"/>
  <c r="K272" i="27" s="1"/>
  <c r="O272" i="27" l="1"/>
  <c r="I272" i="27" l="1"/>
  <c r="L272" i="27" s="1"/>
  <c r="R272" i="27"/>
  <c r="S272" i="27" s="1"/>
  <c r="T272" i="27" s="1"/>
  <c r="Q272" i="27"/>
  <c r="M272" i="27" l="1"/>
  <c r="U272" i="27" s="1"/>
  <c r="W272" i="27" s="1"/>
  <c r="H273" i="27"/>
  <c r="X273" i="27" s="1"/>
  <c r="N273" i="27" s="1"/>
  <c r="G273" i="27" s="1"/>
  <c r="J273" i="27" l="1"/>
  <c r="K273" i="27" s="1"/>
  <c r="O273" i="27" s="1"/>
  <c r="I273" i="27" l="1"/>
  <c r="L273" i="27" s="1"/>
  <c r="M273" i="27" s="1"/>
  <c r="R273" i="27"/>
  <c r="S273" i="27" s="1"/>
  <c r="T273" i="27" s="1"/>
  <c r="Q273" i="27"/>
  <c r="U273" i="27" l="1"/>
  <c r="W273" i="27" s="1"/>
  <c r="H274" i="27"/>
  <c r="X274" i="27" s="1"/>
  <c r="N274" i="27" s="1"/>
  <c r="G274" i="27" s="1"/>
  <c r="J274" i="27"/>
  <c r="K274" i="27" s="1"/>
  <c r="O274" i="27" l="1"/>
  <c r="I274" i="27" l="1"/>
  <c r="L274" i="27" s="1"/>
  <c r="R274" i="27"/>
  <c r="S274" i="27" s="1"/>
  <c r="T274" i="27" s="1"/>
  <c r="Q274" i="27"/>
  <c r="M274" i="27" l="1"/>
  <c r="U274" i="27" s="1"/>
  <c r="W274" i="27" s="1"/>
  <c r="H275" i="27"/>
  <c r="X275" i="27" s="1"/>
  <c r="N275" i="27" s="1"/>
  <c r="G275" i="27" s="1"/>
  <c r="J275" i="27" l="1"/>
  <c r="K275" i="27" s="1"/>
  <c r="O275" i="27" s="1"/>
  <c r="I275" i="27" l="1"/>
  <c r="L275" i="27" s="1"/>
  <c r="M275" i="27" s="1"/>
  <c r="R275" i="27"/>
  <c r="S275" i="27" s="1"/>
  <c r="T275" i="27" s="1"/>
  <c r="Q275" i="27"/>
  <c r="H276" i="27" l="1"/>
  <c r="X276" i="27" s="1"/>
  <c r="N276" i="27" s="1"/>
  <c r="G276" i="27" s="1"/>
  <c r="U275" i="27"/>
  <c r="W275" i="27" s="1"/>
  <c r="J276" i="27" l="1"/>
  <c r="K276" i="27" s="1"/>
  <c r="O276" i="27" s="1"/>
  <c r="I276" i="27" l="1"/>
  <c r="L276" i="27" s="1"/>
  <c r="M276" i="27" s="1"/>
  <c r="R276" i="27"/>
  <c r="S276" i="27" s="1"/>
  <c r="T276" i="27" s="1"/>
  <c r="Q276" i="27"/>
  <c r="U276" i="27" l="1"/>
  <c r="W276" i="27" s="1"/>
  <c r="H277" i="27"/>
  <c r="X277" i="27" s="1"/>
  <c r="N277" i="27" s="1"/>
  <c r="G277" i="27" s="1"/>
  <c r="J277" i="27" l="1"/>
  <c r="K277" i="27" s="1"/>
  <c r="O277" i="27" s="1"/>
  <c r="I277" i="27" l="1"/>
  <c r="L277" i="27" s="1"/>
  <c r="M277" i="27" s="1"/>
  <c r="R277" i="27"/>
  <c r="S277" i="27" s="1"/>
  <c r="T277" i="27" s="1"/>
  <c r="Q277" i="27"/>
  <c r="U277" i="27" l="1"/>
  <c r="H278" i="27"/>
  <c r="X278" i="27" s="1"/>
  <c r="N278" i="27" s="1"/>
  <c r="G278" i="27" s="1"/>
  <c r="W277" i="27"/>
  <c r="J278" i="27" l="1"/>
  <c r="K278" i="27" s="1"/>
  <c r="O278" i="27" s="1"/>
  <c r="I278" i="27" s="1"/>
  <c r="L278" i="27" s="1"/>
  <c r="R278" i="27" l="1"/>
  <c r="S278" i="27" s="1"/>
  <c r="T278" i="27" s="1"/>
  <c r="M278" i="27"/>
  <c r="Q278" i="27"/>
  <c r="U278" i="27" l="1"/>
  <c r="W278" i="27" s="1"/>
  <c r="H279" i="27"/>
  <c r="X279" i="27" s="1"/>
  <c r="N279" i="27" s="1"/>
  <c r="G279" i="27" s="1"/>
  <c r="J279" i="27" l="1"/>
  <c r="K279" i="27" s="1"/>
  <c r="O279" i="27" s="1"/>
  <c r="I279" i="27" l="1"/>
  <c r="L279" i="27" s="1"/>
  <c r="M279" i="27" s="1"/>
  <c r="R279" i="27"/>
  <c r="S279" i="27" s="1"/>
  <c r="T279" i="27" s="1"/>
  <c r="Q279" i="27"/>
  <c r="U279" i="27" l="1"/>
  <c r="W279" i="27" s="1"/>
  <c r="H280" i="27"/>
  <c r="X280" i="27" s="1"/>
  <c r="N280" i="27" s="1"/>
  <c r="G280" i="27" s="1"/>
  <c r="J280" i="27"/>
  <c r="K280" i="27" s="1"/>
  <c r="O280" i="27" l="1"/>
  <c r="I280" i="27" l="1"/>
  <c r="L280" i="27" s="1"/>
  <c r="R280" i="27"/>
  <c r="S280" i="27" s="1"/>
  <c r="T280" i="27" s="1"/>
  <c r="Q280" i="27"/>
  <c r="M280" i="27" l="1"/>
  <c r="U280" i="27" s="1"/>
  <c r="W280" i="27" s="1"/>
  <c r="H281" i="27"/>
  <c r="X281" i="27" s="1"/>
  <c r="N281" i="27" s="1"/>
  <c r="G281" i="27" s="1"/>
  <c r="J281" i="27"/>
  <c r="K281" i="27" s="1"/>
  <c r="O281" i="27" l="1"/>
  <c r="I281" i="27" l="1"/>
  <c r="L281" i="27" s="1"/>
  <c r="R281" i="27"/>
  <c r="S281" i="27" s="1"/>
  <c r="T281" i="27" s="1"/>
  <c r="M281" i="27"/>
  <c r="Q281" i="27"/>
  <c r="U281" i="27" l="1"/>
  <c r="W281" i="27" s="1"/>
  <c r="H282" i="27"/>
  <c r="X282" i="27" s="1"/>
  <c r="N282" i="27" s="1"/>
  <c r="G282" i="27" s="1"/>
  <c r="J282" i="27" l="1"/>
  <c r="K282" i="27" s="1"/>
  <c r="O282" i="27" s="1"/>
  <c r="I282" i="27" l="1"/>
  <c r="L282" i="27" s="1"/>
  <c r="M282" i="27" s="1"/>
  <c r="R282" i="27"/>
  <c r="S282" i="27" s="1"/>
  <c r="T282" i="27" s="1"/>
  <c r="Q282" i="27"/>
  <c r="U282" i="27" l="1"/>
  <c r="W282" i="27" s="1"/>
  <c r="H283" i="27"/>
  <c r="X283" i="27" s="1"/>
  <c r="N283" i="27" s="1"/>
  <c r="G283" i="27" s="1"/>
  <c r="J283" i="27"/>
  <c r="K283" i="27" s="1"/>
  <c r="O283" i="27" l="1"/>
  <c r="I283" i="27" l="1"/>
  <c r="L283" i="27" s="1"/>
  <c r="M283" i="27" s="1"/>
  <c r="R283" i="27"/>
  <c r="S283" i="27" s="1"/>
  <c r="T283" i="27" s="1"/>
  <c r="Q283" i="27"/>
  <c r="U283" i="27" l="1"/>
  <c r="W283" i="27" s="1"/>
  <c r="H284" i="27"/>
  <c r="X284" i="27" s="1"/>
  <c r="N284" i="27" s="1"/>
  <c r="G284" i="27" s="1"/>
  <c r="J284" i="27"/>
  <c r="K284" i="27" s="1"/>
  <c r="O284" i="27" l="1"/>
  <c r="I284" i="27" l="1"/>
  <c r="L284" i="27" s="1"/>
  <c r="M284" i="27" s="1"/>
  <c r="R284" i="27"/>
  <c r="S284" i="27" s="1"/>
  <c r="T284" i="27" s="1"/>
  <c r="Q284" i="27"/>
  <c r="U284" i="27" l="1"/>
  <c r="H285" i="27"/>
  <c r="X285" i="27" s="1"/>
  <c r="N285" i="27" s="1"/>
  <c r="G285" i="27" s="1"/>
  <c r="W284" i="27"/>
  <c r="J285" i="27"/>
  <c r="K285" i="27" s="1"/>
  <c r="O285" i="27" l="1"/>
  <c r="I285" i="27" l="1"/>
  <c r="L285" i="27" s="1"/>
  <c r="R285" i="27"/>
  <c r="S285" i="27" s="1"/>
  <c r="T285" i="27" s="1"/>
  <c r="Q285" i="27"/>
  <c r="H286" i="27" l="1"/>
  <c r="X286" i="27" s="1"/>
  <c r="N286" i="27" s="1"/>
  <c r="G286" i="27" s="1"/>
  <c r="M285" i="27"/>
  <c r="U285" i="27" s="1"/>
  <c r="W285" i="27" s="1"/>
  <c r="J286" i="27" l="1"/>
  <c r="K286" i="27" s="1"/>
  <c r="O286" i="27" s="1"/>
  <c r="I286" i="27" l="1"/>
  <c r="L286" i="27" s="1"/>
  <c r="R286" i="27"/>
  <c r="S286" i="27" s="1"/>
  <c r="T286" i="27" s="1"/>
  <c r="Q286" i="27"/>
  <c r="H287" i="27" l="1"/>
  <c r="X287" i="27" s="1"/>
  <c r="N287" i="27" s="1"/>
  <c r="G287" i="27" s="1"/>
  <c r="M286" i="27"/>
  <c r="U286" i="27" s="1"/>
  <c r="W286" i="27" s="1"/>
  <c r="J287" i="27" l="1"/>
  <c r="K287" i="27" s="1"/>
  <c r="O287" i="27" s="1"/>
  <c r="I287" i="27" l="1"/>
  <c r="L287" i="27" s="1"/>
  <c r="M287" i="27" s="1"/>
  <c r="R287" i="27"/>
  <c r="S287" i="27" s="1"/>
  <c r="T287" i="27" s="1"/>
  <c r="Q287" i="27"/>
  <c r="U287" i="27" l="1"/>
  <c r="W287" i="27" s="1"/>
  <c r="H288" i="27"/>
  <c r="X288" i="27" s="1"/>
  <c r="N288" i="27" s="1"/>
  <c r="G288" i="27" s="1"/>
  <c r="J288" i="27"/>
  <c r="K288" i="27" s="1"/>
  <c r="O288" i="27" l="1"/>
  <c r="I288" i="27" l="1"/>
  <c r="L288" i="27" s="1"/>
  <c r="R288" i="27"/>
  <c r="S288" i="27" s="1"/>
  <c r="T288" i="27" s="1"/>
  <c r="Q288" i="27"/>
  <c r="M288" i="27" l="1"/>
  <c r="U288" i="27" s="1"/>
  <c r="W288" i="27" s="1"/>
  <c r="H289" i="27"/>
  <c r="X289" i="27" s="1"/>
  <c r="N289" i="27" s="1"/>
  <c r="G289" i="27" s="1"/>
  <c r="J289" i="27" l="1"/>
  <c r="K289" i="27" s="1"/>
  <c r="O289" i="27" s="1"/>
  <c r="I289" i="27" l="1"/>
  <c r="L289" i="27" s="1"/>
  <c r="R289" i="27"/>
  <c r="S289" i="27" s="1"/>
  <c r="T289" i="27" s="1"/>
  <c r="Q289" i="27"/>
  <c r="M289" i="27" l="1"/>
  <c r="U289" i="27" s="1"/>
  <c r="W289" i="27" s="1"/>
  <c r="H290" i="27"/>
  <c r="X290" i="27" s="1"/>
  <c r="N290" i="27" s="1"/>
  <c r="G290" i="27" s="1"/>
  <c r="J290" i="27"/>
  <c r="K290" i="27" s="1"/>
  <c r="O290" i="27" l="1"/>
  <c r="I290" i="27" l="1"/>
  <c r="L290" i="27" s="1"/>
  <c r="R290" i="27"/>
  <c r="S290" i="27" s="1"/>
  <c r="T290" i="27" s="1"/>
  <c r="Q290" i="27"/>
  <c r="H291" i="27" l="1"/>
  <c r="X291" i="27" s="1"/>
  <c r="N291" i="27" s="1"/>
  <c r="G291" i="27" s="1"/>
  <c r="M290" i="27"/>
  <c r="U290" i="27" s="1"/>
  <c r="W290" i="27" s="1"/>
  <c r="J291" i="27" l="1"/>
  <c r="K291" i="27" s="1"/>
  <c r="O291" i="27" s="1"/>
  <c r="I291" i="27" l="1"/>
  <c r="L291" i="27" s="1"/>
  <c r="R291" i="27"/>
  <c r="S291" i="27" s="1"/>
  <c r="T291" i="27" s="1"/>
  <c r="Q291" i="27"/>
  <c r="H292" i="27" l="1"/>
  <c r="X292" i="27" s="1"/>
  <c r="N292" i="27" s="1"/>
  <c r="G292" i="27" s="1"/>
  <c r="M291" i="27"/>
  <c r="U291" i="27" s="1"/>
  <c r="W291" i="27" s="1"/>
  <c r="J292" i="27" l="1"/>
  <c r="K292" i="27" s="1"/>
  <c r="O292" i="27" s="1"/>
  <c r="I292" i="27" l="1"/>
  <c r="L292" i="27" s="1"/>
  <c r="M292" i="27" s="1"/>
  <c r="R292" i="27"/>
  <c r="S292" i="27" s="1"/>
  <c r="T292" i="27" s="1"/>
  <c r="Q292" i="27"/>
  <c r="U292" i="27" l="1"/>
  <c r="W292" i="27" s="1"/>
  <c r="H293" i="27"/>
  <c r="X293" i="27" s="1"/>
  <c r="N293" i="27" s="1"/>
  <c r="G293" i="27" s="1"/>
  <c r="J293" i="27" l="1"/>
  <c r="K293" i="27" s="1"/>
  <c r="O293" i="27" s="1"/>
  <c r="I293" i="27" l="1"/>
  <c r="L293" i="27" s="1"/>
  <c r="R293" i="27"/>
  <c r="S293" i="27" s="1"/>
  <c r="T293" i="27" s="1"/>
  <c r="Q293" i="27"/>
  <c r="H294" i="27" l="1"/>
  <c r="X294" i="27" s="1"/>
  <c r="N294" i="27" s="1"/>
  <c r="G294" i="27" s="1"/>
  <c r="J294" i="27"/>
  <c r="K294" i="27" s="1"/>
  <c r="M293" i="27"/>
  <c r="U293" i="27" s="1"/>
  <c r="W293" i="27" s="1"/>
  <c r="O294" i="27" l="1"/>
  <c r="I294" i="27" l="1"/>
  <c r="L294" i="27" s="1"/>
  <c r="M294" i="27" s="1"/>
  <c r="R294" i="27"/>
  <c r="S294" i="27" s="1"/>
  <c r="T294" i="27" s="1"/>
  <c r="Q294" i="27"/>
  <c r="U294" i="27" l="1"/>
  <c r="W294" i="27" s="1"/>
  <c r="H295" i="27"/>
  <c r="X295" i="27" s="1"/>
  <c r="N295" i="27" s="1"/>
  <c r="G295" i="27" s="1"/>
  <c r="J295" i="27"/>
  <c r="K295" i="27" s="1"/>
  <c r="O295" i="27" l="1"/>
  <c r="I295" i="27" l="1"/>
  <c r="L295" i="27" s="1"/>
  <c r="M295" i="27" s="1"/>
  <c r="R295" i="27"/>
  <c r="S295" i="27" s="1"/>
  <c r="T295" i="27" s="1"/>
  <c r="Q295" i="27"/>
  <c r="U295" i="27" l="1"/>
  <c r="W295" i="27" s="1"/>
  <c r="H296" i="27"/>
  <c r="X296" i="27" s="1"/>
  <c r="N296" i="27" s="1"/>
  <c r="G296" i="27" s="1"/>
  <c r="J296" i="27" l="1"/>
  <c r="K296" i="27" s="1"/>
  <c r="O296" i="27" s="1"/>
  <c r="I296" i="27" l="1"/>
  <c r="L296" i="27" s="1"/>
  <c r="M296" i="27" s="1"/>
  <c r="R296" i="27"/>
  <c r="S296" i="27" s="1"/>
  <c r="T296" i="27" s="1"/>
  <c r="Q296" i="27"/>
  <c r="U296" i="27" l="1"/>
  <c r="W296" i="27" s="1"/>
  <c r="H297" i="27"/>
  <c r="X297" i="27" s="1"/>
  <c r="N297" i="27" s="1"/>
  <c r="G297" i="27" s="1"/>
  <c r="J297" i="27" l="1"/>
  <c r="K297" i="27" s="1"/>
  <c r="O297" i="27" s="1"/>
  <c r="I297" i="27" l="1"/>
  <c r="L297" i="27" s="1"/>
  <c r="M297" i="27" s="1"/>
  <c r="R297" i="27"/>
  <c r="S297" i="27" s="1"/>
  <c r="T297" i="27" s="1"/>
  <c r="Q297" i="27"/>
  <c r="U297" i="27" l="1"/>
  <c r="W297" i="27" s="1"/>
  <c r="H298" i="27"/>
  <c r="X298" i="27" s="1"/>
  <c r="N298" i="27" s="1"/>
  <c r="G298" i="27" s="1"/>
  <c r="J298" i="27" l="1"/>
  <c r="K298" i="27" s="1"/>
  <c r="O298" i="27" s="1"/>
  <c r="I298" i="27" l="1"/>
  <c r="L298" i="27" s="1"/>
  <c r="M298" i="27" s="1"/>
  <c r="R298" i="27"/>
  <c r="S298" i="27" s="1"/>
  <c r="T298" i="27" s="1"/>
  <c r="Q298" i="27"/>
  <c r="U298" i="27" l="1"/>
  <c r="W298" i="27" s="1"/>
  <c r="H299" i="27"/>
  <c r="X299" i="27" s="1"/>
  <c r="N299" i="27" s="1"/>
  <c r="G299" i="27" s="1"/>
  <c r="J299" i="27" l="1"/>
  <c r="K299" i="27" s="1"/>
  <c r="O299" i="27" s="1"/>
  <c r="I299" i="27" l="1"/>
  <c r="L299" i="27" s="1"/>
  <c r="M299" i="27" s="1"/>
  <c r="R299" i="27"/>
  <c r="S299" i="27" s="1"/>
  <c r="T299" i="27" s="1"/>
  <c r="Q299" i="27"/>
  <c r="H300" i="27" l="1"/>
  <c r="X300" i="27" s="1"/>
  <c r="N300" i="27" s="1"/>
  <c r="G300" i="27" s="1"/>
  <c r="U299" i="27"/>
  <c r="W299" i="27" s="1"/>
  <c r="J300" i="27" l="1"/>
  <c r="K300" i="27" s="1"/>
  <c r="O300" i="27" s="1"/>
  <c r="I300" i="27" l="1"/>
  <c r="L300" i="27" s="1"/>
  <c r="M300" i="27" s="1"/>
  <c r="R300" i="27"/>
  <c r="S300" i="27" s="1"/>
  <c r="T300" i="27" s="1"/>
  <c r="Q300" i="27"/>
  <c r="U300" i="27" l="1"/>
  <c r="H301" i="27"/>
  <c r="X301" i="27" s="1"/>
  <c r="N301" i="27" s="1"/>
  <c r="G301" i="27" s="1"/>
  <c r="W300" i="27"/>
  <c r="J301" i="27" l="1"/>
  <c r="K301" i="27" s="1"/>
  <c r="O301" i="27" s="1"/>
  <c r="I301" i="27" s="1"/>
  <c r="R301" i="27" l="1"/>
  <c r="S301" i="27" s="1"/>
  <c r="T301" i="27" s="1"/>
  <c r="L301" i="27"/>
  <c r="Q301" i="27"/>
  <c r="H302" i="27" l="1"/>
  <c r="X302" i="27" s="1"/>
  <c r="N302" i="27" s="1"/>
  <c r="G302" i="27" s="1"/>
  <c r="J302" i="27"/>
  <c r="K302" i="27" s="1"/>
  <c r="M301" i="27"/>
  <c r="U301" i="27" s="1"/>
  <c r="W301" i="27" s="1"/>
  <c r="O302" i="27" l="1"/>
  <c r="I302" i="27" l="1"/>
  <c r="L302" i="27" s="1"/>
  <c r="M302" i="27" s="1"/>
  <c r="R302" i="27"/>
  <c r="S302" i="27" s="1"/>
  <c r="T302" i="27" s="1"/>
  <c r="Q302" i="27"/>
  <c r="H303" i="27" l="1"/>
  <c r="X303" i="27" s="1"/>
  <c r="N303" i="27" s="1"/>
  <c r="G303" i="27" s="1"/>
  <c r="U302" i="27"/>
  <c r="W302" i="27" s="1"/>
  <c r="J303" i="27" l="1"/>
  <c r="K303" i="27" s="1"/>
  <c r="O303" i="27" s="1"/>
  <c r="I303" i="27" l="1"/>
  <c r="L303" i="27" s="1"/>
  <c r="R303" i="27"/>
  <c r="S303" i="27" s="1"/>
  <c r="T303" i="27" s="1"/>
  <c r="Q303" i="27"/>
  <c r="M303" i="27" l="1"/>
  <c r="U303" i="27" s="1"/>
  <c r="W303" i="27" s="1"/>
  <c r="H304" i="27"/>
  <c r="X304" i="27" s="1"/>
  <c r="N304" i="27" s="1"/>
  <c r="G304" i="27" s="1"/>
  <c r="J304" i="27" l="1"/>
  <c r="K304" i="27" s="1"/>
  <c r="O304" i="27" s="1"/>
  <c r="I304" i="27" l="1"/>
  <c r="L304" i="27" s="1"/>
  <c r="R304" i="27"/>
  <c r="S304" i="27" s="1"/>
  <c r="T304" i="27" s="1"/>
  <c r="Q304" i="27"/>
  <c r="M304" i="27" l="1"/>
  <c r="U304" i="27" s="1"/>
  <c r="W304" i="27" s="1"/>
  <c r="H305" i="27"/>
  <c r="X305" i="27" s="1"/>
  <c r="N305" i="27" s="1"/>
  <c r="G305" i="27" s="1"/>
  <c r="J305" i="27" l="1"/>
  <c r="K305" i="27" s="1"/>
  <c r="O305" i="27" s="1"/>
  <c r="I305" i="27" l="1"/>
  <c r="L305" i="27" s="1"/>
  <c r="R305" i="27"/>
  <c r="S305" i="27" s="1"/>
  <c r="T305" i="27" s="1"/>
  <c r="Q305" i="27"/>
  <c r="M305" i="27" l="1"/>
  <c r="U305" i="27" s="1"/>
  <c r="W305" i="27" s="1"/>
  <c r="H306" i="27"/>
  <c r="X306" i="27" s="1"/>
  <c r="N306" i="27" s="1"/>
  <c r="G306" i="27" s="1"/>
  <c r="J306" i="27"/>
  <c r="K306" i="27" s="1"/>
  <c r="O306" i="27" l="1"/>
  <c r="I306" i="27" l="1"/>
  <c r="L306" i="27" s="1"/>
  <c r="R306" i="27"/>
  <c r="S306" i="27" s="1"/>
  <c r="T306" i="27" s="1"/>
  <c r="Q306" i="27"/>
  <c r="M306" i="27" l="1"/>
  <c r="U306" i="27" s="1"/>
  <c r="W306" i="27" s="1"/>
  <c r="H307" i="27"/>
  <c r="X307" i="27" s="1"/>
  <c r="N307" i="27" s="1"/>
  <c r="G307" i="27" s="1"/>
  <c r="J307" i="27" l="1"/>
  <c r="K307" i="27" s="1"/>
  <c r="O307" i="27" s="1"/>
  <c r="I307" i="27" l="1"/>
  <c r="L307" i="27" s="1"/>
  <c r="R307" i="27"/>
  <c r="S307" i="27" s="1"/>
  <c r="T307" i="27" s="1"/>
  <c r="Q307" i="27"/>
  <c r="M307" i="27" l="1"/>
  <c r="U307" i="27" s="1"/>
  <c r="W307" i="27" s="1"/>
  <c r="H308" i="27"/>
  <c r="X308" i="27" s="1"/>
  <c r="N308" i="27" s="1"/>
  <c r="G308" i="27" s="1"/>
  <c r="J308" i="27" l="1"/>
  <c r="K308" i="27" s="1"/>
  <c r="O308" i="27" s="1"/>
  <c r="I308" i="27" l="1"/>
  <c r="L308" i="27" s="1"/>
  <c r="M308" i="27" s="1"/>
  <c r="R308" i="27"/>
  <c r="S308" i="27" s="1"/>
  <c r="T308" i="27" s="1"/>
  <c r="Q308" i="27"/>
  <c r="U308" i="27" l="1"/>
  <c r="W308" i="27" s="1"/>
  <c r="H309" i="27"/>
  <c r="X309" i="27" s="1"/>
  <c r="N309" i="27" s="1"/>
  <c r="G309" i="27" s="1"/>
  <c r="J309" i="27" l="1"/>
  <c r="K309" i="27" s="1"/>
  <c r="O309" i="27"/>
  <c r="I309" i="27" l="1"/>
  <c r="R309" i="27"/>
  <c r="S309" i="27" s="1"/>
  <c r="T309" i="27" s="1"/>
  <c r="L309" i="27"/>
  <c r="Q309" i="27"/>
  <c r="H310" i="27" l="1"/>
  <c r="X310" i="27" s="1"/>
  <c r="N310" i="27" s="1"/>
  <c r="G310" i="27" s="1"/>
  <c r="M309" i="27"/>
  <c r="U309" i="27" s="1"/>
  <c r="W309" i="27" s="1"/>
  <c r="J310" i="27" l="1"/>
  <c r="K310" i="27" s="1"/>
  <c r="O310" i="27" s="1"/>
  <c r="I310" i="27" l="1"/>
  <c r="L310" i="27" s="1"/>
  <c r="R310" i="27"/>
  <c r="Q310" i="27"/>
  <c r="M310" i="27" l="1"/>
  <c r="S310" i="27"/>
  <c r="T310" i="27" s="1"/>
  <c r="H311" i="27"/>
  <c r="X311" i="27" s="1"/>
  <c r="N311" i="27" s="1"/>
  <c r="G311" i="27" s="1"/>
  <c r="J311" i="27" l="1"/>
  <c r="K311" i="27" s="1"/>
  <c r="O311" i="27" s="1"/>
  <c r="U310" i="27"/>
  <c r="W310" i="27" s="1"/>
  <c r="I311" i="27" l="1"/>
  <c r="L311" i="27" s="1"/>
  <c r="R311" i="27"/>
  <c r="S311" i="27" s="1"/>
  <c r="T311" i="27" s="1"/>
  <c r="Q311" i="27"/>
  <c r="M311" i="27" l="1"/>
  <c r="U311" i="27" s="1"/>
  <c r="W311" i="27" s="1"/>
  <c r="H312" i="27"/>
  <c r="X312" i="27" s="1"/>
  <c r="N312" i="27" s="1"/>
  <c r="G312" i="27" s="1"/>
  <c r="J312" i="27" l="1"/>
  <c r="K312" i="27" s="1"/>
  <c r="O312" i="27" s="1"/>
  <c r="I312" i="27" l="1"/>
  <c r="L312" i="27" s="1"/>
  <c r="R312" i="27"/>
  <c r="S312" i="27" s="1"/>
  <c r="T312" i="27" s="1"/>
  <c r="Q312" i="27"/>
  <c r="H313" i="27" l="1"/>
  <c r="X313" i="27" s="1"/>
  <c r="N313" i="27" s="1"/>
  <c r="G313" i="27" s="1"/>
  <c r="M312" i="27"/>
  <c r="U312" i="27" s="1"/>
  <c r="W312" i="27" s="1"/>
  <c r="J313" i="27" l="1"/>
  <c r="K313" i="27" s="1"/>
  <c r="O313" i="27" s="1"/>
  <c r="I313" i="27" l="1"/>
  <c r="L313" i="27" s="1"/>
  <c r="M313" i="27" s="1"/>
  <c r="R313" i="27"/>
  <c r="S313" i="27" s="1"/>
  <c r="T313" i="27" s="1"/>
  <c r="Q313" i="27"/>
  <c r="U313" i="27" l="1"/>
  <c r="W313" i="27" s="1"/>
  <c r="H314" i="27"/>
  <c r="X314" i="27" s="1"/>
  <c r="N314" i="27" s="1"/>
  <c r="G314" i="27" s="1"/>
  <c r="J314" i="27" l="1"/>
  <c r="K314" i="27" s="1"/>
  <c r="O314" i="27" s="1"/>
  <c r="I314" i="27" l="1"/>
  <c r="L314" i="27" s="1"/>
  <c r="R314" i="27"/>
  <c r="S314" i="27" s="1"/>
  <c r="T314" i="27" s="1"/>
  <c r="Q314" i="27"/>
  <c r="M314" i="27" l="1"/>
  <c r="U314" i="27" s="1"/>
  <c r="W314" i="27" s="1"/>
  <c r="H315" i="27"/>
  <c r="X315" i="27" s="1"/>
  <c r="N315" i="27" s="1"/>
  <c r="G315" i="27" s="1"/>
  <c r="J315" i="27"/>
  <c r="K315" i="27" s="1"/>
  <c r="O315" i="27" l="1"/>
  <c r="I315" i="27" l="1"/>
  <c r="L315" i="27" s="1"/>
  <c r="R315" i="27"/>
  <c r="S315" i="27" s="1"/>
  <c r="T315" i="27" s="1"/>
  <c r="Q315" i="27"/>
  <c r="M315" i="27" l="1"/>
  <c r="U315" i="27" s="1"/>
  <c r="W315" i="27" s="1"/>
  <c r="H316" i="27"/>
  <c r="X316" i="27" s="1"/>
  <c r="N316" i="27" s="1"/>
  <c r="G316" i="27" s="1"/>
  <c r="J316" i="27"/>
  <c r="K316" i="27" s="1"/>
  <c r="O316" i="27" l="1"/>
  <c r="I316" i="27" l="1"/>
  <c r="L316" i="27" s="1"/>
  <c r="M316" i="27" s="1"/>
  <c r="R316" i="27"/>
  <c r="S316" i="27" s="1"/>
  <c r="T316" i="27" s="1"/>
  <c r="Q316" i="27"/>
  <c r="U316" i="27" l="1"/>
  <c r="W316" i="27" s="1"/>
  <c r="H317" i="27"/>
  <c r="X317" i="27" s="1"/>
  <c r="N317" i="27" s="1"/>
  <c r="G317" i="27" s="1"/>
  <c r="J317" i="27" l="1"/>
  <c r="K317" i="27" s="1"/>
  <c r="O317" i="27" s="1"/>
  <c r="I317" i="27" l="1"/>
  <c r="L317" i="27" s="1"/>
  <c r="M317" i="27" s="1"/>
  <c r="R317" i="27"/>
  <c r="S317" i="27" s="1"/>
  <c r="T317" i="27" s="1"/>
  <c r="Q317" i="27"/>
  <c r="U317" i="27" l="1"/>
  <c r="W317" i="27" s="1"/>
  <c r="H318" i="27"/>
  <c r="X318" i="27" s="1"/>
  <c r="N318" i="27" s="1"/>
  <c r="G318" i="27" s="1"/>
  <c r="J318" i="27" l="1"/>
  <c r="K318" i="27" s="1"/>
  <c r="O318" i="27" s="1"/>
  <c r="I318" i="27" l="1"/>
  <c r="L318" i="27" s="1"/>
  <c r="R318" i="27"/>
  <c r="S318" i="27" s="1"/>
  <c r="T318" i="27" s="1"/>
  <c r="Q318" i="27"/>
  <c r="M318" i="27" l="1"/>
  <c r="U318" i="27" s="1"/>
  <c r="W318" i="27" s="1"/>
  <c r="H319" i="27"/>
  <c r="X319" i="27" s="1"/>
  <c r="N319" i="27" s="1"/>
  <c r="G319" i="27" s="1"/>
  <c r="J319" i="27" l="1"/>
  <c r="K319" i="27" s="1"/>
  <c r="O319" i="27" s="1"/>
  <c r="I319" i="27" l="1"/>
  <c r="L319" i="27" s="1"/>
  <c r="R319" i="27"/>
  <c r="S319" i="27" s="1"/>
  <c r="T319" i="27" s="1"/>
  <c r="Q319" i="27"/>
  <c r="H320" i="27" l="1"/>
  <c r="X320" i="27" s="1"/>
  <c r="N320" i="27" s="1"/>
  <c r="G320" i="27" s="1"/>
  <c r="M319" i="27"/>
  <c r="U319" i="27" s="1"/>
  <c r="W319" i="27" s="1"/>
  <c r="J320" i="27" l="1"/>
  <c r="K320" i="27" s="1"/>
  <c r="O320" i="27" s="1"/>
  <c r="I320" i="27" l="1"/>
  <c r="L320" i="27" s="1"/>
  <c r="R320" i="27"/>
  <c r="S320" i="27" s="1"/>
  <c r="T320" i="27" s="1"/>
  <c r="Q320" i="27"/>
  <c r="H321" i="27" l="1"/>
  <c r="X321" i="27" s="1"/>
  <c r="N321" i="27" s="1"/>
  <c r="G321" i="27" s="1"/>
  <c r="M320" i="27"/>
  <c r="U320" i="27" s="1"/>
  <c r="W320" i="27" s="1"/>
  <c r="J321" i="27" l="1"/>
  <c r="K321" i="27" s="1"/>
  <c r="O321" i="27" s="1"/>
  <c r="I321" i="27" l="1"/>
  <c r="L321" i="27" s="1"/>
  <c r="M321" i="27" s="1"/>
  <c r="R321" i="27"/>
  <c r="S321" i="27" s="1"/>
  <c r="T321" i="27" s="1"/>
  <c r="Q321" i="27"/>
  <c r="H322" i="27" l="1"/>
  <c r="X322" i="27" s="1"/>
  <c r="N322" i="27" s="1"/>
  <c r="G322" i="27" s="1"/>
  <c r="U321" i="27"/>
  <c r="W321" i="27" s="1"/>
  <c r="J322" i="27"/>
  <c r="K322" i="27" s="1"/>
  <c r="O322" i="27" l="1"/>
  <c r="I322" i="27" l="1"/>
  <c r="L322" i="27" s="1"/>
  <c r="R322" i="27"/>
  <c r="S322" i="27" s="1"/>
  <c r="T322" i="27" s="1"/>
  <c r="Q322" i="27"/>
  <c r="H323" i="27" l="1"/>
  <c r="X323" i="27" s="1"/>
  <c r="N323" i="27" s="1"/>
  <c r="G323" i="27" s="1"/>
  <c r="M322" i="27"/>
  <c r="U322" i="27" s="1"/>
  <c r="W322" i="27" s="1"/>
  <c r="J323" i="27" l="1"/>
  <c r="K323" i="27" s="1"/>
  <c r="O323" i="27" s="1"/>
  <c r="I323" i="27" l="1"/>
  <c r="L323" i="27" s="1"/>
  <c r="M323" i="27" s="1"/>
  <c r="R323" i="27"/>
  <c r="S323" i="27" s="1"/>
  <c r="T323" i="27" s="1"/>
  <c r="Q323" i="27"/>
  <c r="H324" i="27" l="1"/>
  <c r="X324" i="27" s="1"/>
  <c r="N324" i="27" s="1"/>
  <c r="G324" i="27" s="1"/>
  <c r="U323" i="27"/>
  <c r="W323" i="27" s="1"/>
  <c r="J324" i="27" l="1"/>
  <c r="K324" i="27" s="1"/>
  <c r="O324" i="27" s="1"/>
  <c r="I324" i="27" l="1"/>
  <c r="L324" i="27" s="1"/>
  <c r="M324" i="27" s="1"/>
  <c r="R324" i="27"/>
  <c r="S324" i="27" s="1"/>
  <c r="T324" i="27" s="1"/>
  <c r="Q324" i="27"/>
  <c r="U324" i="27" l="1"/>
  <c r="W324" i="27" s="1"/>
  <c r="H325" i="27"/>
  <c r="X325" i="27" s="1"/>
  <c r="N325" i="27" s="1"/>
  <c r="G325" i="27" s="1"/>
  <c r="J325" i="27" l="1"/>
  <c r="K325" i="27" s="1"/>
  <c r="O325" i="27" s="1"/>
  <c r="I325" i="27" l="1"/>
  <c r="L325" i="27" s="1"/>
  <c r="R325" i="27"/>
  <c r="S325" i="27" s="1"/>
  <c r="T325" i="27" s="1"/>
  <c r="Q325" i="27"/>
  <c r="M325" i="27" l="1"/>
  <c r="U325" i="27" s="1"/>
  <c r="W325" i="27" s="1"/>
  <c r="H326" i="27"/>
  <c r="X326" i="27" s="1"/>
  <c r="N326" i="27" s="1"/>
  <c r="G326" i="27" s="1"/>
  <c r="J326" i="27" l="1"/>
  <c r="K326" i="27" s="1"/>
  <c r="O326" i="27" s="1"/>
  <c r="I326" i="27" l="1"/>
  <c r="L326" i="27" s="1"/>
  <c r="M326" i="27" s="1"/>
  <c r="R326" i="27"/>
  <c r="S326" i="27" s="1"/>
  <c r="T326" i="27" s="1"/>
  <c r="Q326" i="27"/>
  <c r="U326" i="27" l="1"/>
  <c r="W326" i="27" s="1"/>
  <c r="H327" i="27"/>
  <c r="X327" i="27" s="1"/>
  <c r="N327" i="27" s="1"/>
  <c r="G327" i="27" s="1"/>
  <c r="J327" i="27" l="1"/>
  <c r="K327" i="27" s="1"/>
  <c r="O327" i="27" s="1"/>
  <c r="I327" i="27" l="1"/>
  <c r="L327" i="27" s="1"/>
  <c r="M327" i="27" s="1"/>
  <c r="R327" i="27"/>
  <c r="S327" i="27" s="1"/>
  <c r="T327" i="27" s="1"/>
  <c r="Q327" i="27"/>
  <c r="U327" i="27" l="1"/>
  <c r="W327" i="27" s="1"/>
  <c r="H328" i="27"/>
  <c r="X328" i="27" s="1"/>
  <c r="N328" i="27" s="1"/>
  <c r="G328" i="27" s="1"/>
  <c r="J328" i="27"/>
  <c r="K328" i="27" s="1"/>
  <c r="O328" i="27" l="1"/>
  <c r="I328" i="27" l="1"/>
  <c r="L328" i="27" s="1"/>
  <c r="M328" i="27" s="1"/>
  <c r="R328" i="27"/>
  <c r="S328" i="27" s="1"/>
  <c r="T328" i="27" s="1"/>
  <c r="Q328" i="27"/>
  <c r="U328" i="27" l="1"/>
  <c r="W328" i="27" s="1"/>
  <c r="H329" i="27"/>
  <c r="X329" i="27" s="1"/>
  <c r="N329" i="27" s="1"/>
  <c r="G329" i="27" s="1"/>
  <c r="J329" i="27"/>
  <c r="K329" i="27" s="1"/>
  <c r="O329" i="27" l="1"/>
  <c r="I329" i="27" l="1"/>
  <c r="L329" i="27" s="1"/>
  <c r="R329" i="27"/>
  <c r="S329" i="27" s="1"/>
  <c r="T329" i="27" s="1"/>
  <c r="Q329" i="27"/>
  <c r="H330" i="27" l="1"/>
  <c r="X330" i="27" s="1"/>
  <c r="N330" i="27" s="1"/>
  <c r="G330" i="27" s="1"/>
  <c r="M329" i="27"/>
  <c r="U329" i="27" s="1"/>
  <c r="W329" i="27" s="1"/>
  <c r="J330" i="27" l="1"/>
  <c r="K330" i="27" s="1"/>
  <c r="O330" i="27" s="1"/>
  <c r="I330" i="27" l="1"/>
  <c r="L330" i="27" s="1"/>
  <c r="M330" i="27" s="1"/>
  <c r="R330" i="27"/>
  <c r="S330" i="27" s="1"/>
  <c r="T330" i="27" s="1"/>
  <c r="Q330" i="27"/>
  <c r="U330" i="27" l="1"/>
  <c r="W330" i="27" s="1"/>
  <c r="H331" i="27"/>
  <c r="X331" i="27" s="1"/>
  <c r="N331" i="27" s="1"/>
  <c r="G331" i="27" s="1"/>
  <c r="J331" i="27"/>
  <c r="K331" i="27" s="1"/>
  <c r="O331" i="27" l="1"/>
  <c r="I331" i="27" l="1"/>
  <c r="L331" i="27" s="1"/>
  <c r="M331" i="27" s="1"/>
  <c r="R331" i="27"/>
  <c r="S331" i="27" s="1"/>
  <c r="T331" i="27" s="1"/>
  <c r="Q331" i="27"/>
  <c r="U331" i="27" l="1"/>
  <c r="W331" i="27" s="1"/>
  <c r="H332" i="27"/>
  <c r="X332" i="27" s="1"/>
  <c r="N332" i="27" s="1"/>
  <c r="G332" i="27" s="1"/>
  <c r="J332" i="27" l="1"/>
  <c r="K332" i="27" s="1"/>
  <c r="O332" i="27" s="1"/>
  <c r="I332" i="27" l="1"/>
  <c r="L332" i="27" s="1"/>
  <c r="M332" i="27" s="1"/>
  <c r="R332" i="27"/>
  <c r="S332" i="27" s="1"/>
  <c r="T332" i="27" s="1"/>
  <c r="Q332" i="27"/>
  <c r="U332" i="27" l="1"/>
  <c r="W332" i="27" s="1"/>
  <c r="H333" i="27"/>
  <c r="X333" i="27" s="1"/>
  <c r="N333" i="27" s="1"/>
  <c r="G333" i="27" s="1"/>
  <c r="J333" i="27" l="1"/>
  <c r="K333" i="27" s="1"/>
  <c r="O333" i="27"/>
  <c r="I333" i="27" l="1"/>
  <c r="L333" i="27" s="1"/>
  <c r="R333" i="27"/>
  <c r="S333" i="27" s="1"/>
  <c r="T333" i="27" s="1"/>
  <c r="Q333" i="27"/>
  <c r="M333" i="27" l="1"/>
  <c r="U333" i="27" s="1"/>
  <c r="W333" i="27" s="1"/>
  <c r="H334" i="27"/>
  <c r="X334" i="27" s="1"/>
  <c r="N334" i="27" s="1"/>
  <c r="G334" i="27" s="1"/>
  <c r="J334" i="27" l="1"/>
  <c r="K334" i="27" s="1"/>
  <c r="O334" i="27" s="1"/>
  <c r="I334" i="27" l="1"/>
  <c r="L334" i="27" s="1"/>
  <c r="M334" i="27" s="1"/>
  <c r="R334" i="27"/>
  <c r="S334" i="27" s="1"/>
  <c r="T334" i="27" s="1"/>
  <c r="Q334" i="27"/>
  <c r="U334" i="27" l="1"/>
  <c r="W334" i="27" s="1"/>
  <c r="H335" i="27"/>
  <c r="X335" i="27" s="1"/>
  <c r="N335" i="27" s="1"/>
  <c r="G335" i="27" s="1"/>
  <c r="J335" i="27" l="1"/>
  <c r="K335" i="27" s="1"/>
  <c r="O335" i="27" s="1"/>
  <c r="I335" i="27" l="1"/>
  <c r="L335" i="27" s="1"/>
  <c r="M335" i="27" s="1"/>
  <c r="R335" i="27"/>
  <c r="S335" i="27" s="1"/>
  <c r="T335" i="27" s="1"/>
  <c r="Q335" i="27"/>
  <c r="U335" i="27" l="1"/>
  <c r="W335" i="27" s="1"/>
  <c r="H336" i="27"/>
  <c r="X336" i="27" s="1"/>
  <c r="N336" i="27" s="1"/>
  <c r="G336" i="27" s="1"/>
  <c r="J336" i="27"/>
  <c r="K336" i="27" s="1"/>
  <c r="O336" i="27" l="1"/>
  <c r="I336" i="27" l="1"/>
  <c r="L336" i="27" s="1"/>
  <c r="R336" i="27"/>
  <c r="S336" i="27" s="1"/>
  <c r="T336" i="27" s="1"/>
  <c r="Q336" i="27"/>
  <c r="M336" i="27" l="1"/>
  <c r="U336" i="27" s="1"/>
  <c r="W336" i="27" s="1"/>
  <c r="H337" i="27"/>
  <c r="X337" i="27" s="1"/>
  <c r="N337" i="27" s="1"/>
  <c r="G337" i="27" s="1"/>
  <c r="J337" i="27" l="1"/>
  <c r="K337" i="27" s="1"/>
  <c r="O337" i="27" s="1"/>
  <c r="I337" i="27" l="1"/>
  <c r="L337" i="27" s="1"/>
  <c r="R337" i="27"/>
  <c r="S337" i="27" s="1"/>
  <c r="T337" i="27" s="1"/>
  <c r="Q337" i="27"/>
  <c r="M337" i="27" l="1"/>
  <c r="U337" i="27" s="1"/>
  <c r="W337" i="27" s="1"/>
  <c r="H338" i="27"/>
  <c r="X338" i="27" s="1"/>
  <c r="N338" i="27" s="1"/>
  <c r="G338" i="27" s="1"/>
  <c r="J338" i="27" l="1"/>
  <c r="K338" i="27" s="1"/>
  <c r="O338" i="27" s="1"/>
  <c r="I338" i="27" l="1"/>
  <c r="L338" i="27" s="1"/>
  <c r="M338" i="27" s="1"/>
  <c r="R338" i="27"/>
  <c r="S338" i="27" s="1"/>
  <c r="T338" i="27" s="1"/>
  <c r="Q338" i="27"/>
  <c r="U338" i="27" l="1"/>
  <c r="W338" i="27" s="1"/>
  <c r="H339" i="27"/>
  <c r="X339" i="27" s="1"/>
  <c r="N339" i="27" s="1"/>
  <c r="G339" i="27" s="1"/>
  <c r="J339" i="27" l="1"/>
  <c r="K339" i="27" s="1"/>
  <c r="O339" i="27" s="1"/>
  <c r="I339" i="27" l="1"/>
  <c r="L339" i="27" s="1"/>
  <c r="R339" i="27"/>
  <c r="S339" i="27" s="1"/>
  <c r="T339" i="27" s="1"/>
  <c r="Q339" i="27"/>
  <c r="M339" i="27" l="1"/>
  <c r="U339" i="27" s="1"/>
  <c r="W339" i="27" s="1"/>
  <c r="H340" i="27"/>
  <c r="X340" i="27" s="1"/>
  <c r="N340" i="27" s="1"/>
  <c r="G340" i="27" s="1"/>
  <c r="J340" i="27" l="1"/>
  <c r="K340" i="27" s="1"/>
  <c r="O340" i="27" s="1"/>
  <c r="I340" i="27" l="1"/>
  <c r="L340" i="27" s="1"/>
  <c r="R340" i="27"/>
  <c r="S340" i="27" s="1"/>
  <c r="T340" i="27" s="1"/>
  <c r="Q340" i="27"/>
  <c r="H341" i="27" l="1"/>
  <c r="X341" i="27" s="1"/>
  <c r="N341" i="27" s="1"/>
  <c r="G341" i="27" s="1"/>
  <c r="M340" i="27"/>
  <c r="U340" i="27" s="1"/>
  <c r="W340" i="27" s="1"/>
  <c r="J341" i="27" l="1"/>
  <c r="K341" i="27" s="1"/>
  <c r="O341" i="27" s="1"/>
  <c r="I341" i="27" l="1"/>
  <c r="L341" i="27" s="1"/>
  <c r="M341" i="27" s="1"/>
  <c r="R341" i="27"/>
  <c r="S341" i="27" s="1"/>
  <c r="T341" i="27" s="1"/>
  <c r="Q341" i="27"/>
  <c r="U341" i="27" l="1"/>
  <c r="W341" i="27" s="1"/>
  <c r="H342" i="27"/>
  <c r="X342" i="27" s="1"/>
  <c r="N342" i="27" s="1"/>
  <c r="G342" i="27" s="1"/>
  <c r="J342" i="27" l="1"/>
  <c r="K342" i="27" s="1"/>
  <c r="O342" i="27" s="1"/>
  <c r="I342" i="27" l="1"/>
  <c r="L342" i="27" s="1"/>
  <c r="M342" i="27" s="1"/>
  <c r="R342" i="27"/>
  <c r="S342" i="27" s="1"/>
  <c r="T342" i="27" s="1"/>
  <c r="Q342" i="27"/>
  <c r="U342" i="27" l="1"/>
  <c r="W342" i="27" s="1"/>
  <c r="H343" i="27"/>
  <c r="X343" i="27" s="1"/>
  <c r="N343" i="27" s="1"/>
  <c r="G343" i="27" s="1"/>
  <c r="J343" i="27" l="1"/>
  <c r="K343" i="27" s="1"/>
  <c r="O343" i="27" s="1"/>
  <c r="I343" i="27" l="1"/>
  <c r="L343" i="27" s="1"/>
  <c r="M343" i="27" s="1"/>
  <c r="R343" i="27"/>
  <c r="S343" i="27" s="1"/>
  <c r="T343" i="27" s="1"/>
  <c r="Q343" i="27"/>
  <c r="U343" i="27" l="1"/>
  <c r="W343" i="27" s="1"/>
  <c r="H344" i="27"/>
  <c r="X344" i="27" s="1"/>
  <c r="N344" i="27" s="1"/>
  <c r="G344" i="27" s="1"/>
  <c r="J344" i="27"/>
  <c r="K344" i="27" s="1"/>
  <c r="O344" i="27" l="1"/>
  <c r="I344" i="27" l="1"/>
  <c r="L344" i="27" s="1"/>
  <c r="R344" i="27"/>
  <c r="S344" i="27" s="1"/>
  <c r="T344" i="27" s="1"/>
  <c r="Q344" i="27"/>
  <c r="M344" i="27" l="1"/>
  <c r="U344" i="27" s="1"/>
  <c r="W344" i="27" s="1"/>
  <c r="H345" i="27"/>
  <c r="X345" i="27" s="1"/>
  <c r="N345" i="27" s="1"/>
  <c r="G345" i="27" s="1"/>
  <c r="J345" i="27" l="1"/>
  <c r="K345" i="27" s="1"/>
  <c r="O345" i="27" s="1"/>
  <c r="I345" i="27" s="1"/>
  <c r="L345" i="27" s="1"/>
  <c r="R345" i="27" l="1"/>
  <c r="S345" i="27" s="1"/>
  <c r="T345" i="27" s="1"/>
  <c r="M345" i="27"/>
  <c r="Q345" i="27"/>
  <c r="U345" i="27" l="1"/>
  <c r="W345" i="27" s="1"/>
  <c r="H346" i="27"/>
  <c r="X346" i="27" s="1"/>
  <c r="N346" i="27" s="1"/>
  <c r="G346" i="27" s="1"/>
  <c r="J346" i="27"/>
  <c r="K346" i="27" s="1"/>
  <c r="O346" i="27" l="1"/>
  <c r="I346" i="27" l="1"/>
  <c r="L346" i="27" s="1"/>
  <c r="M346" i="27" s="1"/>
  <c r="R346" i="27"/>
  <c r="S346" i="27" s="1"/>
  <c r="T346" i="27" s="1"/>
  <c r="Q346" i="27"/>
  <c r="H347" i="27" l="1"/>
  <c r="X347" i="27" s="1"/>
  <c r="N347" i="27" s="1"/>
  <c r="G347" i="27" s="1"/>
  <c r="U346" i="27"/>
  <c r="W346" i="27" s="1"/>
  <c r="J347" i="27" l="1"/>
  <c r="K347" i="27" s="1"/>
  <c r="O347" i="27" s="1"/>
  <c r="I347" i="27" s="1"/>
  <c r="R347" i="27" l="1"/>
  <c r="S347" i="27" s="1"/>
  <c r="T347" i="27" s="1"/>
  <c r="L347" i="27"/>
  <c r="Q347" i="27"/>
  <c r="H348" i="27" l="1"/>
  <c r="X348" i="27" s="1"/>
  <c r="N348" i="27" s="1"/>
  <c r="G348" i="27" s="1"/>
  <c r="J348" i="27"/>
  <c r="K348" i="27" s="1"/>
  <c r="M347" i="27"/>
  <c r="U347" i="27" s="1"/>
  <c r="W347" i="27" s="1"/>
  <c r="O348" i="27" l="1"/>
  <c r="I348" i="27" l="1"/>
  <c r="L348" i="27" s="1"/>
  <c r="M348" i="27" s="1"/>
  <c r="R348" i="27"/>
  <c r="S348" i="27" s="1"/>
  <c r="T348" i="27" s="1"/>
  <c r="Q348" i="27"/>
  <c r="U348" i="27" l="1"/>
  <c r="W348" i="27" s="1"/>
  <c r="H349" i="27"/>
  <c r="X349" i="27" s="1"/>
  <c r="N349" i="27" s="1"/>
  <c r="G349" i="27" s="1"/>
  <c r="J349" i="27"/>
  <c r="K349" i="27" s="1"/>
  <c r="O349" i="27" l="1"/>
  <c r="I349" i="27" l="1"/>
  <c r="L349" i="27" s="1"/>
  <c r="M349" i="27" s="1"/>
  <c r="R349" i="27"/>
  <c r="S349" i="27" s="1"/>
  <c r="T349" i="27" s="1"/>
  <c r="Q349" i="27"/>
  <c r="U349" i="27" l="1"/>
  <c r="W349" i="27" s="1"/>
  <c r="H350" i="27"/>
  <c r="X350" i="27" s="1"/>
  <c r="N350" i="27" s="1"/>
  <c r="G350" i="27" s="1"/>
  <c r="J350" i="27" l="1"/>
  <c r="K350" i="27" s="1"/>
  <c r="O350" i="27" s="1"/>
  <c r="I350" i="27" l="1"/>
  <c r="L350" i="27" s="1"/>
  <c r="R350" i="27"/>
  <c r="S350" i="27" s="1"/>
  <c r="T350" i="27" s="1"/>
  <c r="Q350" i="27"/>
  <c r="M350" i="27" l="1"/>
  <c r="U350" i="27" s="1"/>
  <c r="W350" i="27" s="1"/>
  <c r="H351" i="27"/>
  <c r="X351" i="27" s="1"/>
  <c r="N351" i="27" s="1"/>
  <c r="G351" i="27" s="1"/>
  <c r="J351" i="27" l="1"/>
  <c r="K351" i="27" s="1"/>
  <c r="O351" i="27" s="1"/>
  <c r="I351" i="27" l="1"/>
  <c r="L351" i="27" s="1"/>
  <c r="M351" i="27" s="1"/>
  <c r="R351" i="27"/>
  <c r="S351" i="27" s="1"/>
  <c r="T351" i="27" s="1"/>
  <c r="Q351" i="27"/>
  <c r="U351" i="27" l="1"/>
  <c r="W351" i="27" s="1"/>
  <c r="H352" i="27"/>
  <c r="X352" i="27" s="1"/>
  <c r="N352" i="27" s="1"/>
  <c r="G352" i="27" s="1"/>
  <c r="J352" i="27" l="1"/>
  <c r="K352" i="27" s="1"/>
  <c r="O352" i="27" s="1"/>
  <c r="I352" i="27" l="1"/>
  <c r="L352" i="27" s="1"/>
  <c r="R352" i="27"/>
  <c r="S352" i="27" s="1"/>
  <c r="T352" i="27" s="1"/>
  <c r="Q352" i="27"/>
  <c r="M352" i="27" l="1"/>
  <c r="U352" i="27" s="1"/>
  <c r="W352" i="27" s="1"/>
  <c r="H353" i="27"/>
  <c r="X353" i="27" s="1"/>
  <c r="N353" i="27" s="1"/>
  <c r="G353" i="27" s="1"/>
  <c r="J353" i="27" l="1"/>
  <c r="K353" i="27" s="1"/>
  <c r="O353" i="27" s="1"/>
  <c r="I353" i="27" l="1"/>
  <c r="L353" i="27" s="1"/>
  <c r="M353" i="27" s="1"/>
  <c r="R353" i="27"/>
  <c r="S353" i="27" s="1"/>
  <c r="T353" i="27" s="1"/>
  <c r="Q353" i="27"/>
  <c r="U353" i="27" l="1"/>
  <c r="W353" i="27" s="1"/>
  <c r="H354" i="27"/>
  <c r="X354" i="27" s="1"/>
  <c r="N354" i="27" s="1"/>
  <c r="G354" i="27" s="1"/>
  <c r="J354" i="27" l="1"/>
  <c r="K354" i="27" s="1"/>
  <c r="O354" i="27" s="1"/>
  <c r="I354" i="27" l="1"/>
  <c r="L354" i="27" s="1"/>
  <c r="R354" i="27"/>
  <c r="S354" i="27" s="1"/>
  <c r="T354" i="27" s="1"/>
  <c r="Q354" i="27"/>
  <c r="M354" i="27" l="1"/>
  <c r="U354" i="27" s="1"/>
  <c r="W354" i="27" s="1"/>
  <c r="H355" i="27"/>
  <c r="X355" i="27" s="1"/>
  <c r="N355" i="27" s="1"/>
  <c r="G355" i="27" s="1"/>
  <c r="J355" i="27" l="1"/>
  <c r="K355" i="27" s="1"/>
  <c r="O355" i="27" s="1"/>
  <c r="I355" i="27" l="1"/>
  <c r="L355" i="27" s="1"/>
  <c r="M355" i="27" s="1"/>
  <c r="R355" i="27"/>
  <c r="S355" i="27" s="1"/>
  <c r="T355" i="27" s="1"/>
  <c r="Q355" i="27"/>
  <c r="U355" i="27" l="1"/>
  <c r="W355" i="27" s="1"/>
  <c r="H356" i="27"/>
  <c r="X356" i="27" s="1"/>
  <c r="N356" i="27" s="1"/>
  <c r="G356" i="27" s="1"/>
  <c r="J356" i="27" l="1"/>
  <c r="K356" i="27" s="1"/>
  <c r="O356" i="27" s="1"/>
  <c r="I356" i="27" l="1"/>
  <c r="L356" i="27" s="1"/>
  <c r="R356" i="27"/>
  <c r="S356" i="27" s="1"/>
  <c r="T356" i="27" s="1"/>
  <c r="Q356" i="27"/>
  <c r="M356" i="27" l="1"/>
  <c r="U356" i="27" s="1"/>
  <c r="W356" i="27" s="1"/>
  <c r="H357" i="27"/>
  <c r="X357" i="27" s="1"/>
  <c r="N357" i="27" s="1"/>
  <c r="G357" i="27" s="1"/>
  <c r="J357" i="27" l="1"/>
  <c r="K357" i="27" s="1"/>
  <c r="O357" i="27" s="1"/>
  <c r="I357" i="27" l="1"/>
  <c r="L357" i="27" s="1"/>
  <c r="R357" i="27"/>
  <c r="S357" i="27" s="1"/>
  <c r="T357" i="27" s="1"/>
  <c r="Q357" i="27"/>
  <c r="M357" i="27" l="1"/>
  <c r="U357" i="27" s="1"/>
  <c r="W357" i="27" s="1"/>
  <c r="H358" i="27"/>
  <c r="X358" i="27" s="1"/>
  <c r="N358" i="27" s="1"/>
  <c r="G358" i="27" s="1"/>
  <c r="J358" i="27" l="1"/>
  <c r="K358" i="27" s="1"/>
  <c r="O358" i="27" s="1"/>
  <c r="I358" i="27" l="1"/>
  <c r="R358" i="27"/>
  <c r="S358" i="27" s="1"/>
  <c r="T358" i="27" s="1"/>
  <c r="L358" i="27"/>
  <c r="Q358" i="27"/>
  <c r="H359" i="27" l="1"/>
  <c r="X359" i="27" s="1"/>
  <c r="N359" i="27" s="1"/>
  <c r="G359" i="27" s="1"/>
  <c r="M358" i="27"/>
  <c r="U358" i="27" s="1"/>
  <c r="W358" i="27" s="1"/>
  <c r="J359" i="27" l="1"/>
  <c r="K359" i="27" s="1"/>
  <c r="O359" i="27" s="1"/>
  <c r="I359" i="27" l="1"/>
  <c r="L359" i="27" s="1"/>
  <c r="R359" i="27"/>
  <c r="S359" i="27" s="1"/>
  <c r="T359" i="27" s="1"/>
  <c r="Q359" i="27"/>
  <c r="M359" i="27" l="1"/>
  <c r="U359" i="27" s="1"/>
  <c r="W359" i="27" s="1"/>
  <c r="H360" i="27"/>
  <c r="X360" i="27" s="1"/>
  <c r="N360" i="27" s="1"/>
  <c r="G360" i="27" s="1"/>
  <c r="J360" i="27" l="1"/>
  <c r="K360" i="27" s="1"/>
  <c r="O360" i="27" s="1"/>
  <c r="I360" i="27" l="1"/>
  <c r="L360" i="27" s="1"/>
  <c r="R360" i="27"/>
  <c r="S360" i="27" s="1"/>
  <c r="T360" i="27" s="1"/>
  <c r="Q360" i="27"/>
  <c r="H361" i="27" l="1"/>
  <c r="X361" i="27" s="1"/>
  <c r="N361" i="27" s="1"/>
  <c r="G361" i="27" s="1"/>
  <c r="M360" i="27"/>
  <c r="U360" i="27" s="1"/>
  <c r="W360" i="27" s="1"/>
  <c r="J361" i="27" l="1"/>
  <c r="K361" i="27" s="1"/>
  <c r="O361" i="27" s="1"/>
  <c r="I361" i="27" l="1"/>
  <c r="L361" i="27" s="1"/>
  <c r="M361" i="27" s="1"/>
  <c r="R361" i="27"/>
  <c r="S361" i="27" s="1"/>
  <c r="T361" i="27" s="1"/>
  <c r="Q361" i="27"/>
  <c r="U361" i="27" l="1"/>
  <c r="W361" i="27" s="1"/>
  <c r="H362" i="27"/>
  <c r="X362" i="27" s="1"/>
  <c r="N362" i="27" s="1"/>
  <c r="G362" i="27" s="1"/>
  <c r="J362" i="27" l="1"/>
  <c r="K362" i="27" s="1"/>
  <c r="O362" i="27" s="1"/>
  <c r="I362" i="27" l="1"/>
  <c r="L362" i="27" s="1"/>
  <c r="R362" i="27"/>
  <c r="S362" i="27" s="1"/>
  <c r="T362" i="27" s="1"/>
  <c r="Q362" i="27"/>
  <c r="M362" i="27" l="1"/>
  <c r="U362" i="27" s="1"/>
  <c r="W362" i="27" s="1"/>
  <c r="H363" i="27"/>
  <c r="X363" i="27" s="1"/>
  <c r="N363" i="27" s="1"/>
  <c r="G363" i="27" s="1"/>
  <c r="J363" i="27" l="1"/>
  <c r="K363" i="27" s="1"/>
  <c r="O363" i="27" s="1"/>
  <c r="I363" i="27" l="1"/>
  <c r="L363" i="27" s="1"/>
  <c r="R363" i="27"/>
  <c r="S363" i="27" s="1"/>
  <c r="T363" i="27" s="1"/>
  <c r="Q363" i="27"/>
  <c r="M363" i="27" l="1"/>
  <c r="U363" i="27" s="1"/>
  <c r="W363" i="27" s="1"/>
  <c r="H364" i="27"/>
  <c r="X364" i="27" s="1"/>
  <c r="N364" i="27" s="1"/>
  <c r="G364" i="27" s="1"/>
  <c r="J364" i="27" l="1"/>
  <c r="K364" i="27" s="1"/>
  <c r="O364" i="27" s="1"/>
  <c r="I364" i="27" l="1"/>
  <c r="L364" i="27" s="1"/>
  <c r="R364" i="27"/>
  <c r="S364" i="27" s="1"/>
  <c r="T364" i="27" s="1"/>
  <c r="Q364" i="27"/>
  <c r="H365" i="27" l="1"/>
  <c r="X365" i="27" s="1"/>
  <c r="N365" i="27" s="1"/>
  <c r="G365" i="27" s="1"/>
  <c r="M364" i="27"/>
  <c r="U364" i="27" s="1"/>
  <c r="W364" i="27" s="1"/>
  <c r="J365" i="27" l="1"/>
  <c r="K365" i="27" s="1"/>
  <c r="O365" i="27" s="1"/>
  <c r="I365" i="27" l="1"/>
  <c r="L365" i="27" s="1"/>
  <c r="M365" i="27" s="1"/>
  <c r="R365" i="27"/>
  <c r="S365" i="27" s="1"/>
  <c r="T365" i="27" s="1"/>
  <c r="Q365" i="27"/>
  <c r="U365" i="27" l="1"/>
  <c r="H366" i="27"/>
  <c r="X366" i="27" s="1"/>
  <c r="N366" i="27" s="1"/>
  <c r="G366" i="27" s="1"/>
  <c r="W365" i="27"/>
  <c r="J366" i="27"/>
  <c r="K366" i="27" s="1"/>
  <c r="O366" i="27" l="1"/>
  <c r="I366" i="27" l="1"/>
  <c r="L366" i="27" s="1"/>
  <c r="M366" i="27" s="1"/>
  <c r="R366" i="27"/>
  <c r="S366" i="27" s="1"/>
  <c r="T366" i="27" s="1"/>
  <c r="Q366" i="27"/>
  <c r="U366" i="27" l="1"/>
  <c r="W366" i="27" s="1"/>
  <c r="H367" i="27"/>
  <c r="X367" i="27" s="1"/>
  <c r="N367" i="27" s="1"/>
  <c r="G367" i="27" s="1"/>
  <c r="J367" i="27" l="1"/>
  <c r="K367" i="27" s="1"/>
  <c r="O367" i="27"/>
  <c r="I367" i="27" l="1"/>
  <c r="L367" i="27" s="1"/>
  <c r="R367" i="27"/>
  <c r="S367" i="27" s="1"/>
  <c r="T367" i="27" s="1"/>
  <c r="Q367" i="27"/>
  <c r="H368" i="27" l="1"/>
  <c r="X368" i="27" s="1"/>
  <c r="N368" i="27" s="1"/>
  <c r="G368" i="27" s="1"/>
  <c r="M367" i="27"/>
  <c r="U367" i="27" s="1"/>
  <c r="W367" i="27" s="1"/>
  <c r="J368" i="27" l="1"/>
  <c r="K368" i="27" s="1"/>
  <c r="O368" i="27" s="1"/>
  <c r="I368" i="27" l="1"/>
  <c r="L368" i="27" s="1"/>
  <c r="R368" i="27"/>
  <c r="S368" i="27" s="1"/>
  <c r="T368" i="27" s="1"/>
  <c r="Q368" i="27"/>
  <c r="M368" i="27" l="1"/>
  <c r="U368" i="27" s="1"/>
  <c r="W368" i="27" s="1"/>
  <c r="H369" i="27"/>
  <c r="X369" i="27" s="1"/>
  <c r="N369" i="27" s="1"/>
  <c r="G369" i="27" s="1"/>
  <c r="J369" i="27" l="1"/>
  <c r="K369" i="27" s="1"/>
  <c r="O369" i="27" s="1"/>
  <c r="I369" i="27" l="1"/>
  <c r="L369" i="27" s="1"/>
  <c r="M369" i="27" s="1"/>
  <c r="R369" i="27"/>
  <c r="S369" i="27" s="1"/>
  <c r="T369" i="27" s="1"/>
  <c r="Q369" i="27"/>
  <c r="U369" i="27" l="1"/>
  <c r="W369" i="27" s="1"/>
  <c r="H370" i="27"/>
  <c r="X370" i="27" s="1"/>
  <c r="N370" i="27" s="1"/>
  <c r="G370" i="27" s="1"/>
  <c r="J370" i="27" l="1"/>
  <c r="K370" i="27" s="1"/>
  <c r="O370" i="27" s="1"/>
  <c r="I370" i="27" l="1"/>
  <c r="L370" i="27" s="1"/>
  <c r="R370" i="27"/>
  <c r="S370" i="27" s="1"/>
  <c r="T370" i="27" s="1"/>
  <c r="Q370" i="27"/>
  <c r="H371" i="27" l="1"/>
  <c r="X371" i="27" s="1"/>
  <c r="N371" i="27" s="1"/>
  <c r="G371" i="27" s="1"/>
  <c r="M370" i="27"/>
  <c r="U370" i="27" s="1"/>
  <c r="W370" i="27" s="1"/>
  <c r="J371" i="27" l="1"/>
  <c r="K371" i="27" s="1"/>
  <c r="O371" i="27" s="1"/>
  <c r="I371" i="27" l="1"/>
  <c r="L371" i="27" s="1"/>
  <c r="M371" i="27" s="1"/>
  <c r="R371" i="27"/>
  <c r="S371" i="27" s="1"/>
  <c r="T371" i="27" s="1"/>
  <c r="Q371" i="27"/>
  <c r="U371" i="27" l="1"/>
  <c r="W371" i="27" s="1"/>
  <c r="H372" i="27"/>
  <c r="X372" i="27" s="1"/>
  <c r="N372" i="27" s="1"/>
  <c r="G372" i="27" s="1"/>
  <c r="J372" i="27" l="1"/>
  <c r="K372" i="27" s="1"/>
  <c r="O372" i="27" s="1"/>
  <c r="I372" i="27" l="1"/>
  <c r="L372" i="27" s="1"/>
  <c r="R372" i="27"/>
  <c r="S372" i="27" s="1"/>
  <c r="T372" i="27" s="1"/>
  <c r="Q372" i="27"/>
  <c r="M372" i="27" l="1"/>
  <c r="U372" i="27" s="1"/>
  <c r="W372" i="27" s="1"/>
  <c r="H373" i="27"/>
  <c r="X373" i="27" s="1"/>
  <c r="N373" i="27" s="1"/>
  <c r="G373" i="27" s="1"/>
  <c r="J373" i="27" l="1"/>
  <c r="K373" i="27" s="1"/>
  <c r="O373" i="27" s="1"/>
  <c r="I373" i="27" s="1"/>
  <c r="L373" i="27" s="1"/>
  <c r="R373" i="27" l="1"/>
  <c r="S373" i="27" s="1"/>
  <c r="T373" i="27" s="1"/>
  <c r="M373" i="27"/>
  <c r="Q373" i="27"/>
  <c r="U373" i="27" l="1"/>
  <c r="W373" i="27" s="1"/>
  <c r="H374" i="27"/>
  <c r="X374" i="27" s="1"/>
  <c r="N374" i="27" s="1"/>
  <c r="G374" i="27" s="1"/>
  <c r="J374" i="27"/>
  <c r="K374" i="27" s="1"/>
  <c r="O374" i="27" l="1"/>
  <c r="I374" i="27" l="1"/>
  <c r="L374" i="27" s="1"/>
  <c r="R374" i="27"/>
  <c r="S374" i="27" s="1"/>
  <c r="T374" i="27" s="1"/>
  <c r="Q374" i="27"/>
  <c r="M374" i="27" l="1"/>
  <c r="U374" i="27" s="1"/>
  <c r="W374" i="27" s="1"/>
  <c r="H375" i="27"/>
  <c r="X375" i="27" s="1"/>
  <c r="N375" i="27" s="1"/>
  <c r="G375" i="27" s="1"/>
  <c r="J375" i="27" l="1"/>
  <c r="K375" i="27" s="1"/>
  <c r="O375" i="27" s="1"/>
  <c r="I375" i="27" l="1"/>
  <c r="L375" i="27" s="1"/>
  <c r="R375" i="27"/>
  <c r="S375" i="27" s="1"/>
  <c r="T375" i="27" s="1"/>
  <c r="Q375" i="27"/>
  <c r="M375" i="27" l="1"/>
  <c r="U375" i="27"/>
  <c r="H376" i="27"/>
  <c r="X376" i="27" s="1"/>
  <c r="N376" i="27" s="1"/>
  <c r="G376" i="27" s="1"/>
  <c r="W375" i="27"/>
  <c r="J376" i="27"/>
  <c r="K376" i="27" s="1"/>
  <c r="O376" i="27" l="1"/>
  <c r="I376" i="27" l="1"/>
  <c r="L376" i="27" s="1"/>
  <c r="R376" i="27"/>
  <c r="S376" i="27" s="1"/>
  <c r="T376" i="27" s="1"/>
  <c r="Q376" i="27"/>
  <c r="M376" i="27" l="1"/>
  <c r="U376" i="27" s="1"/>
  <c r="W376" i="27" s="1"/>
  <c r="H377" i="27"/>
  <c r="X377" i="27" s="1"/>
  <c r="N377" i="27" s="1"/>
  <c r="G377" i="27" s="1"/>
  <c r="J377" i="27" l="1"/>
  <c r="K377" i="27" s="1"/>
  <c r="O377" i="27" s="1"/>
  <c r="I377" i="27" l="1"/>
  <c r="L377" i="27" s="1"/>
  <c r="M377" i="27" s="1"/>
  <c r="R377" i="27"/>
  <c r="S377" i="27" s="1"/>
  <c r="T377" i="27" s="1"/>
  <c r="Q377" i="27"/>
  <c r="U377" i="27" l="1"/>
  <c r="W377" i="27" s="1"/>
  <c r="H378" i="27"/>
  <c r="X378" i="27" s="1"/>
  <c r="N378" i="27" s="1"/>
  <c r="G378" i="27" s="1"/>
  <c r="J378" i="27" l="1"/>
  <c r="K378" i="27" s="1"/>
  <c r="O378" i="27" s="1"/>
  <c r="I378" i="27" l="1"/>
  <c r="L378" i="27" s="1"/>
  <c r="R378" i="27"/>
  <c r="S378" i="27" s="1"/>
  <c r="T378" i="27" s="1"/>
  <c r="Q378" i="27"/>
  <c r="H379" i="27" l="1"/>
  <c r="X379" i="27" s="1"/>
  <c r="N379" i="27" s="1"/>
  <c r="G379" i="27" s="1"/>
  <c r="M378" i="27"/>
  <c r="U378" i="27" s="1"/>
  <c r="W378" i="27" s="1"/>
  <c r="J379" i="27" l="1"/>
  <c r="K379" i="27" s="1"/>
  <c r="O379" i="27" s="1"/>
  <c r="I379" i="27" l="1"/>
  <c r="L379" i="27" s="1"/>
  <c r="R379" i="27"/>
  <c r="S379" i="27" s="1"/>
  <c r="T379" i="27" s="1"/>
  <c r="Q379" i="27"/>
  <c r="M379" i="27" l="1"/>
  <c r="U379" i="27" s="1"/>
  <c r="W379" i="27" s="1"/>
  <c r="H380" i="27"/>
  <c r="X380" i="27" s="1"/>
  <c r="N380" i="27" s="1"/>
  <c r="G380" i="27" s="1"/>
  <c r="J380" i="27" l="1"/>
  <c r="K380" i="27" s="1"/>
  <c r="O380" i="27" s="1"/>
  <c r="I380" i="27" l="1"/>
  <c r="L380" i="27" s="1"/>
  <c r="R380" i="27"/>
  <c r="S380" i="27" s="1"/>
  <c r="T380" i="27" s="1"/>
  <c r="Q380" i="27"/>
  <c r="M380" i="27" l="1"/>
  <c r="U380" i="27" s="1"/>
  <c r="W380" i="27" s="1"/>
  <c r="H381" i="27"/>
  <c r="X381" i="27" s="1"/>
  <c r="N381" i="27" s="1"/>
  <c r="G381" i="27" s="1"/>
  <c r="J381" i="27" l="1"/>
  <c r="K381" i="27" s="1"/>
  <c r="O381" i="27" s="1"/>
  <c r="I381" i="27" l="1"/>
  <c r="R381" i="27"/>
  <c r="S381" i="27" s="1"/>
  <c r="T381" i="27" s="1"/>
  <c r="L381" i="27"/>
  <c r="Q381" i="27"/>
  <c r="H382" i="27" l="1"/>
  <c r="X382" i="27" s="1"/>
  <c r="N382" i="27" s="1"/>
  <c r="G382" i="27" s="1"/>
  <c r="M381" i="27"/>
  <c r="U381" i="27" s="1"/>
  <c r="W381" i="27" s="1"/>
  <c r="J382" i="27" l="1"/>
  <c r="K382" i="27" s="1"/>
  <c r="O382" i="27" s="1"/>
  <c r="I382" i="27" l="1"/>
  <c r="L382" i="27" s="1"/>
  <c r="R382" i="27"/>
  <c r="S382" i="27" s="1"/>
  <c r="T382" i="27" s="1"/>
  <c r="Q382" i="27"/>
  <c r="H383" i="27" l="1"/>
  <c r="X383" i="27" s="1"/>
  <c r="N383" i="27" s="1"/>
  <c r="G383" i="27" s="1"/>
  <c r="J383" i="27"/>
  <c r="K383" i="27" s="1"/>
  <c r="M382" i="27"/>
  <c r="U382" i="27" s="1"/>
  <c r="W382" i="27" s="1"/>
  <c r="O383" i="27" l="1"/>
  <c r="I383" i="27" l="1"/>
  <c r="L383" i="27" s="1"/>
  <c r="M383" i="27" s="1"/>
  <c r="R383" i="27"/>
  <c r="S383" i="27" s="1"/>
  <c r="T383" i="27" s="1"/>
  <c r="Q383" i="27"/>
  <c r="U383" i="27" l="1"/>
  <c r="W383" i="27" s="1"/>
  <c r="H384" i="27"/>
  <c r="X384" i="27" s="1"/>
  <c r="N384" i="27" s="1"/>
  <c r="G384" i="27" s="1"/>
  <c r="J384" i="27"/>
  <c r="K384" i="27" s="1"/>
  <c r="O384" i="27" l="1"/>
  <c r="I384" i="27" l="1"/>
  <c r="L384" i="27" s="1"/>
  <c r="R384" i="27"/>
  <c r="S384" i="27" s="1"/>
  <c r="T384" i="27" s="1"/>
  <c r="Q384" i="27"/>
  <c r="M384" i="27" l="1"/>
  <c r="U384" i="27" s="1"/>
  <c r="W384" i="27" s="1"/>
  <c r="H385" i="27"/>
  <c r="X385" i="27" s="1"/>
  <c r="N385" i="27" s="1"/>
  <c r="G385" i="27" s="1"/>
  <c r="J385" i="27" l="1"/>
  <c r="K385" i="27" s="1"/>
  <c r="O385" i="27" s="1"/>
  <c r="I385" i="27" l="1"/>
  <c r="L385" i="27" s="1"/>
  <c r="R385" i="27"/>
  <c r="S385" i="27" s="1"/>
  <c r="T385" i="27" s="1"/>
  <c r="Q385" i="27"/>
  <c r="H386" i="27" l="1"/>
  <c r="X386" i="27" s="1"/>
  <c r="N386" i="27" s="1"/>
  <c r="G386" i="27" s="1"/>
  <c r="M385" i="27"/>
  <c r="U385" i="27" s="1"/>
  <c r="W385" i="27" s="1"/>
  <c r="J386" i="27" l="1"/>
  <c r="K386" i="27" s="1"/>
  <c r="O386" i="27" s="1"/>
  <c r="I386" i="27" l="1"/>
  <c r="L386" i="27" s="1"/>
  <c r="M386" i="27" s="1"/>
  <c r="R386" i="27"/>
  <c r="S386" i="27" s="1"/>
  <c r="T386" i="27" s="1"/>
  <c r="Q386" i="27"/>
  <c r="U386" i="27" l="1"/>
  <c r="W386" i="27" s="1"/>
  <c r="H387" i="27"/>
  <c r="X387" i="27" s="1"/>
  <c r="N387" i="27" s="1"/>
  <c r="G387" i="27" s="1"/>
  <c r="J387" i="27" l="1"/>
  <c r="K387" i="27" s="1"/>
  <c r="O387" i="27" s="1"/>
  <c r="I387" i="27" l="1"/>
  <c r="L387" i="27" s="1"/>
  <c r="M387" i="27" s="1"/>
  <c r="R387" i="27"/>
  <c r="S387" i="27" s="1"/>
  <c r="T387" i="27" s="1"/>
  <c r="Q387" i="27"/>
  <c r="U387" i="27" l="1"/>
  <c r="H388" i="27"/>
  <c r="X388" i="27" s="1"/>
  <c r="N388" i="27" s="1"/>
  <c r="G388" i="27" s="1"/>
  <c r="W387" i="27"/>
  <c r="J388" i="27" l="1"/>
  <c r="K388" i="27" s="1"/>
  <c r="O388" i="27" s="1"/>
  <c r="I388" i="27" l="1"/>
  <c r="L388" i="27" s="1"/>
  <c r="M388" i="27" s="1"/>
  <c r="R388" i="27"/>
  <c r="S388" i="27" s="1"/>
  <c r="T388" i="27" s="1"/>
  <c r="Q388" i="27"/>
  <c r="U388" i="27" l="1"/>
  <c r="W388" i="27" s="1"/>
  <c r="H389" i="27"/>
  <c r="X389" i="27" s="1"/>
  <c r="N389" i="27" s="1"/>
  <c r="G389" i="27" s="1"/>
  <c r="J389" i="27" l="1"/>
  <c r="K389" i="27" s="1"/>
  <c r="O389" i="27" s="1"/>
  <c r="I389" i="27" l="1"/>
  <c r="L389" i="27" s="1"/>
  <c r="R389" i="27"/>
  <c r="S389" i="27" s="1"/>
  <c r="T389" i="27" s="1"/>
  <c r="Q389" i="27"/>
  <c r="M389" i="27" l="1"/>
  <c r="U389" i="27" s="1"/>
  <c r="W389" i="27" s="1"/>
  <c r="H390" i="27"/>
  <c r="X390" i="27" s="1"/>
  <c r="N390" i="27" s="1"/>
  <c r="G390" i="27" s="1"/>
  <c r="J390" i="27" l="1"/>
  <c r="K390" i="27" s="1"/>
  <c r="O390" i="27" s="1"/>
  <c r="I390" i="27" l="1"/>
  <c r="L390" i="27" s="1"/>
  <c r="R390" i="27"/>
  <c r="S390" i="27" s="1"/>
  <c r="T390" i="27" s="1"/>
  <c r="Q390" i="27"/>
  <c r="M390" i="27" l="1"/>
  <c r="U390" i="27" s="1"/>
  <c r="W390" i="27" s="1"/>
  <c r="H391" i="27"/>
  <c r="X391" i="27" s="1"/>
  <c r="N391" i="27" s="1"/>
  <c r="G391" i="27" s="1"/>
  <c r="J391" i="27"/>
  <c r="K391" i="27" s="1"/>
  <c r="O391" i="27" l="1"/>
  <c r="I391" i="27" l="1"/>
  <c r="L391" i="27" s="1"/>
  <c r="R391" i="27"/>
  <c r="S391" i="27" s="1"/>
  <c r="T391" i="27" s="1"/>
  <c r="Q391" i="27"/>
  <c r="M391" i="27" l="1"/>
  <c r="U391" i="27" s="1"/>
  <c r="W391" i="27" s="1"/>
  <c r="H392" i="27"/>
  <c r="X392" i="27" s="1"/>
  <c r="N392" i="27" s="1"/>
  <c r="G392" i="27" s="1"/>
  <c r="J392" i="27" l="1"/>
  <c r="K392" i="27" s="1"/>
  <c r="O392" i="27" s="1"/>
  <c r="I392" i="27" l="1"/>
  <c r="L392" i="27" s="1"/>
  <c r="R392" i="27"/>
  <c r="S392" i="27" s="1"/>
  <c r="T392" i="27" s="1"/>
  <c r="Q392" i="27"/>
  <c r="M392" i="27" l="1"/>
  <c r="U392" i="27" s="1"/>
  <c r="W392" i="27" s="1"/>
  <c r="H393" i="27"/>
  <c r="X393" i="27" s="1"/>
  <c r="N393" i="27" s="1"/>
  <c r="G393" i="27" s="1"/>
  <c r="J393" i="27" l="1"/>
  <c r="K393" i="27" s="1"/>
  <c r="O393" i="27" s="1"/>
  <c r="I393" i="27" l="1"/>
  <c r="L393" i="27" s="1"/>
  <c r="M393" i="27" s="1"/>
  <c r="R393" i="27"/>
  <c r="S393" i="27" s="1"/>
  <c r="T393" i="27" s="1"/>
  <c r="Q393" i="27"/>
  <c r="U393" i="27" l="1"/>
  <c r="W393" i="27" s="1"/>
  <c r="H394" i="27"/>
  <c r="X394" i="27" s="1"/>
  <c r="N394" i="27" s="1"/>
  <c r="G394" i="27" s="1"/>
  <c r="J394" i="27" l="1"/>
  <c r="K394" i="27" s="1"/>
  <c r="O394" i="27" s="1"/>
  <c r="I394" i="27" s="1"/>
  <c r="R394" i="27" l="1"/>
  <c r="S394" i="27" s="1"/>
  <c r="T394" i="27" s="1"/>
  <c r="L394" i="27"/>
  <c r="Q394" i="27"/>
  <c r="H395" i="27" l="1"/>
  <c r="X395" i="27" s="1"/>
  <c r="N395" i="27" s="1"/>
  <c r="G395" i="27" s="1"/>
  <c r="M394" i="27"/>
  <c r="U394" i="27" s="1"/>
  <c r="W394" i="27" s="1"/>
  <c r="J395" i="27" l="1"/>
  <c r="K395" i="27" s="1"/>
  <c r="O395" i="27" s="1"/>
  <c r="I395" i="27" l="1"/>
  <c r="L395" i="27" s="1"/>
  <c r="R395" i="27"/>
  <c r="S395" i="27" s="1"/>
  <c r="T395" i="27" s="1"/>
  <c r="Q395" i="27"/>
  <c r="M395" i="27" l="1"/>
  <c r="H396" i="27"/>
  <c r="X396" i="27" s="1"/>
  <c r="N396" i="27" s="1"/>
  <c r="G396" i="27" s="1"/>
  <c r="U395" i="27"/>
  <c r="W395" i="27" s="1"/>
  <c r="J396" i="27" l="1"/>
  <c r="K396" i="27" s="1"/>
  <c r="O396" i="27" s="1"/>
  <c r="I396" i="27" s="1"/>
  <c r="R396" i="27" l="1"/>
  <c r="S396" i="27" s="1"/>
  <c r="T396" i="27" s="1"/>
  <c r="L396" i="27"/>
  <c r="Q396" i="27"/>
  <c r="H397" i="27" l="1"/>
  <c r="X397" i="27" s="1"/>
  <c r="N397" i="27" s="1"/>
  <c r="G397" i="27" s="1"/>
  <c r="M396" i="27"/>
  <c r="U396" i="27" s="1"/>
  <c r="W396" i="27" s="1"/>
  <c r="J397" i="27" l="1"/>
  <c r="K397" i="27" s="1"/>
  <c r="O397" i="27" s="1"/>
  <c r="I397" i="27" l="1"/>
  <c r="L397" i="27" s="1"/>
  <c r="R397" i="27"/>
  <c r="S397" i="27" s="1"/>
  <c r="T397" i="27" s="1"/>
  <c r="Q397" i="27"/>
  <c r="H398" i="27" l="1"/>
  <c r="X398" i="27" s="1"/>
  <c r="N398" i="27" s="1"/>
  <c r="G398" i="27" s="1"/>
  <c r="M397" i="27"/>
  <c r="U397" i="27" s="1"/>
  <c r="W397" i="27" s="1"/>
  <c r="J398" i="27" l="1"/>
  <c r="K398" i="27" s="1"/>
  <c r="O398" i="27" s="1"/>
  <c r="I398" i="27" l="1"/>
  <c r="L398" i="27" s="1"/>
  <c r="M398" i="27" s="1"/>
  <c r="R398" i="27"/>
  <c r="S398" i="27" s="1"/>
  <c r="T398" i="27" s="1"/>
  <c r="Q398" i="27"/>
  <c r="U398" i="27" l="1"/>
  <c r="W398" i="27" s="1"/>
  <c r="H399" i="27"/>
  <c r="X399" i="27" s="1"/>
  <c r="N399" i="27" s="1"/>
  <c r="G399" i="27" s="1"/>
  <c r="J399" i="27" l="1"/>
  <c r="K399" i="27" s="1"/>
  <c r="O399" i="27" s="1"/>
  <c r="I399" i="27" l="1"/>
  <c r="L399" i="27" s="1"/>
  <c r="M399" i="27" s="1"/>
  <c r="R399" i="27"/>
  <c r="S399" i="27" s="1"/>
  <c r="T399" i="27" s="1"/>
  <c r="Q399" i="27"/>
  <c r="U399" i="27" l="1"/>
  <c r="W399" i="27" s="1"/>
  <c r="H400" i="27"/>
  <c r="X400" i="27" s="1"/>
  <c r="N400" i="27" s="1"/>
  <c r="G400" i="27" s="1"/>
  <c r="J400" i="27" l="1"/>
  <c r="K400" i="27" s="1"/>
  <c r="O400" i="27" s="1"/>
  <c r="I400" i="27" l="1"/>
  <c r="L400" i="27" s="1"/>
  <c r="M400" i="27" s="1"/>
  <c r="R400" i="27"/>
  <c r="S400" i="27" s="1"/>
  <c r="T400" i="27" s="1"/>
  <c r="Q400" i="27"/>
  <c r="U400" i="27" l="1"/>
  <c r="H401" i="27"/>
  <c r="X401" i="27" s="1"/>
  <c r="N401" i="27" s="1"/>
  <c r="G401" i="27" s="1"/>
  <c r="W400" i="27"/>
  <c r="J401" i="27"/>
  <c r="K401" i="27" s="1"/>
  <c r="O401" i="27" l="1"/>
  <c r="I401" i="27" l="1"/>
  <c r="L401" i="27" s="1"/>
  <c r="M401" i="27" s="1"/>
  <c r="R401" i="27"/>
  <c r="S401" i="27" s="1"/>
  <c r="T401" i="27" s="1"/>
  <c r="Q401" i="27"/>
  <c r="U401" i="27" l="1"/>
  <c r="W401" i="27" s="1"/>
  <c r="H402" i="27"/>
  <c r="X402" i="27" s="1"/>
  <c r="N402" i="27" s="1"/>
  <c r="G402" i="27" s="1"/>
  <c r="J402" i="27"/>
  <c r="K402" i="27" s="1"/>
  <c r="O402" i="27" l="1"/>
  <c r="I402" i="27" l="1"/>
  <c r="L402" i="27" s="1"/>
  <c r="M402" i="27" s="1"/>
  <c r="R402" i="27"/>
  <c r="S402" i="27" s="1"/>
  <c r="T402" i="27" s="1"/>
  <c r="Q402" i="27"/>
  <c r="U402" i="27" l="1"/>
  <c r="W402" i="27" s="1"/>
  <c r="H403" i="27"/>
  <c r="X403" i="27" s="1"/>
  <c r="N403" i="27" s="1"/>
  <c r="G403" i="27" s="1"/>
  <c r="J403" i="27"/>
  <c r="K403" i="27" s="1"/>
  <c r="O403" i="27" l="1"/>
  <c r="I403" i="27" l="1"/>
  <c r="L403" i="27" s="1"/>
  <c r="M403" i="27" s="1"/>
  <c r="R403" i="27"/>
  <c r="S403" i="27" s="1"/>
  <c r="T403" i="27" s="1"/>
  <c r="Q403" i="27"/>
  <c r="U403" i="27" l="1"/>
  <c r="W403" i="27" s="1"/>
  <c r="H404" i="27"/>
  <c r="X404" i="27" s="1"/>
  <c r="N404" i="27" s="1"/>
  <c r="G404" i="27" s="1"/>
  <c r="J404" i="27" l="1"/>
  <c r="K404" i="27" s="1"/>
  <c r="O404" i="27" s="1"/>
  <c r="I404" i="27" l="1"/>
  <c r="L404" i="27" s="1"/>
  <c r="R404" i="27"/>
  <c r="S404" i="27" s="1"/>
  <c r="T404" i="27" s="1"/>
  <c r="Q404" i="27"/>
  <c r="M404" i="27" l="1"/>
  <c r="U404" i="27" s="1"/>
  <c r="W404" i="27" s="1"/>
  <c r="H405" i="27"/>
  <c r="X405" i="27" s="1"/>
  <c r="N405" i="27" s="1"/>
  <c r="G405" i="27" s="1"/>
  <c r="J405" i="27" l="1"/>
  <c r="K405" i="27" s="1"/>
  <c r="O405" i="27" s="1"/>
  <c r="I405" i="27" l="1"/>
  <c r="L405" i="27" s="1"/>
  <c r="M405" i="27" s="1"/>
  <c r="R405" i="27"/>
  <c r="S405" i="27" s="1"/>
  <c r="T405" i="27" s="1"/>
  <c r="Q405" i="27"/>
  <c r="U405" i="27" l="1"/>
  <c r="W405" i="27" s="1"/>
  <c r="H406" i="27"/>
  <c r="X406" i="27" s="1"/>
  <c r="N406" i="27" s="1"/>
  <c r="G406" i="27" s="1"/>
  <c r="J406" i="27"/>
  <c r="K406" i="27" s="1"/>
  <c r="O406" i="27" l="1"/>
  <c r="I406" i="27" l="1"/>
  <c r="L406" i="27" s="1"/>
  <c r="R406" i="27"/>
  <c r="S406" i="27" s="1"/>
  <c r="T406" i="27" s="1"/>
  <c r="Q406" i="27"/>
  <c r="M406" i="27" l="1"/>
  <c r="U406" i="27"/>
  <c r="H407" i="27"/>
  <c r="X407" i="27" s="1"/>
  <c r="N407" i="27" s="1"/>
  <c r="G407" i="27" s="1"/>
  <c r="W406" i="27"/>
  <c r="J407" i="27"/>
  <c r="K407" i="27" s="1"/>
  <c r="O407" i="27" l="1"/>
  <c r="I407" i="27" l="1"/>
  <c r="L407" i="27" s="1"/>
  <c r="M407" i="27" s="1"/>
  <c r="R407" i="27"/>
  <c r="S407" i="27" s="1"/>
  <c r="T407" i="27" s="1"/>
  <c r="Q407" i="27"/>
  <c r="U407" i="27" l="1"/>
  <c r="W407" i="27" s="1"/>
  <c r="H408" i="27"/>
  <c r="X408" i="27" s="1"/>
  <c r="N408" i="27" s="1"/>
  <c r="G408" i="27" s="1"/>
  <c r="J408" i="27" l="1"/>
  <c r="K408" i="27" s="1"/>
  <c r="O408" i="27" s="1"/>
  <c r="I408" i="27" l="1"/>
  <c r="L408" i="27" s="1"/>
  <c r="R408" i="27"/>
  <c r="Q408" i="27"/>
  <c r="M408" i="27" l="1"/>
  <c r="H409" i="27"/>
  <c r="X409" i="27" s="1"/>
  <c r="N409" i="27" s="1"/>
  <c r="G409" i="27" s="1"/>
  <c r="S408" i="27"/>
  <c r="T408" i="27" s="1"/>
  <c r="J409" i="27"/>
  <c r="K409" i="27" s="1"/>
  <c r="U408" i="27" l="1"/>
  <c r="W408" i="27" s="1"/>
  <c r="O409" i="27"/>
  <c r="I409" i="27" l="1"/>
  <c r="L409" i="27" s="1"/>
  <c r="M409" i="27" s="1"/>
  <c r="R409" i="27"/>
  <c r="S409" i="27" s="1"/>
  <c r="T409" i="27" s="1"/>
  <c r="Q409" i="27"/>
  <c r="U409" i="27" l="1"/>
  <c r="W409" i="27" s="1"/>
  <c r="H410" i="27"/>
  <c r="X410" i="27" s="1"/>
  <c r="N410" i="27" s="1"/>
  <c r="G410" i="27" s="1"/>
  <c r="J410" i="27"/>
  <c r="K410" i="27" s="1"/>
  <c r="O410" i="27" l="1"/>
  <c r="I410" i="27" l="1"/>
  <c r="L410" i="27" s="1"/>
  <c r="M410" i="27" s="1"/>
  <c r="R410" i="27"/>
  <c r="S410" i="27" s="1"/>
  <c r="T410" i="27" s="1"/>
  <c r="Q410" i="27"/>
  <c r="U410" i="27" l="1"/>
  <c r="W410" i="27" s="1"/>
  <c r="H411" i="27"/>
  <c r="X411" i="27" s="1"/>
  <c r="N411" i="27" s="1"/>
  <c r="G411" i="27" s="1"/>
  <c r="J411" i="27"/>
  <c r="K411" i="27" s="1"/>
  <c r="O411" i="27" l="1"/>
  <c r="I411" i="27" l="1"/>
  <c r="L411" i="27" s="1"/>
  <c r="M411" i="27" s="1"/>
  <c r="R411" i="27"/>
  <c r="S411" i="27" s="1"/>
  <c r="T411" i="27" s="1"/>
  <c r="Q411" i="27"/>
  <c r="U411" i="27" l="1"/>
  <c r="W411" i="27" s="1"/>
  <c r="H412" i="27"/>
  <c r="X412" i="27" s="1"/>
  <c r="N412" i="27" s="1"/>
  <c r="G412" i="27" s="1"/>
  <c r="J412" i="27"/>
  <c r="K412" i="27" s="1"/>
  <c r="O412" i="27" l="1"/>
  <c r="I412" i="27" l="1"/>
  <c r="L412" i="27" s="1"/>
  <c r="R412" i="27"/>
  <c r="S412" i="27" s="1"/>
  <c r="T412" i="27" s="1"/>
  <c r="M412" i="27"/>
  <c r="Q412" i="27"/>
  <c r="U412" i="27" l="1"/>
  <c r="W412" i="27" s="1"/>
  <c r="H413" i="27"/>
  <c r="X413" i="27" s="1"/>
  <c r="N413" i="27" s="1"/>
  <c r="G413" i="27" s="1"/>
  <c r="J413" i="27"/>
  <c r="K413" i="27" s="1"/>
  <c r="O413" i="27" l="1"/>
  <c r="I413" i="27" l="1"/>
  <c r="L413" i="27" s="1"/>
  <c r="M413" i="27" s="1"/>
  <c r="R413" i="27"/>
  <c r="S413" i="27" s="1"/>
  <c r="T413" i="27" s="1"/>
  <c r="Q413" i="27"/>
  <c r="U413" i="27" l="1"/>
  <c r="H414" i="27"/>
  <c r="X414" i="27" s="1"/>
  <c r="N414" i="27" s="1"/>
  <c r="G414" i="27" s="1"/>
  <c r="W413" i="27"/>
  <c r="J414" i="27"/>
  <c r="K414" i="27" s="1"/>
  <c r="O414" i="27" l="1"/>
  <c r="I414" i="27" l="1"/>
  <c r="L414" i="27" s="1"/>
  <c r="R414" i="27"/>
  <c r="S414" i="27" s="1"/>
  <c r="T414" i="27" s="1"/>
  <c r="Q414" i="27"/>
  <c r="M414" i="27" l="1"/>
  <c r="U414" i="27" s="1"/>
  <c r="W414" i="27" s="1"/>
  <c r="H415" i="27"/>
  <c r="X415" i="27" s="1"/>
  <c r="N415" i="27" s="1"/>
  <c r="G415" i="27" s="1"/>
  <c r="J415" i="27" l="1"/>
  <c r="K415" i="27" s="1"/>
  <c r="O415" i="27" s="1"/>
  <c r="I415" i="27" l="1"/>
  <c r="L415" i="27" s="1"/>
  <c r="M415" i="27" s="1"/>
  <c r="R415" i="27"/>
  <c r="S415" i="27" s="1"/>
  <c r="T415" i="27" s="1"/>
  <c r="Q415" i="27"/>
  <c r="U415" i="27" l="1"/>
  <c r="H416" i="27"/>
  <c r="X416" i="27" s="1"/>
  <c r="N416" i="27" s="1"/>
  <c r="G416" i="27" s="1"/>
  <c r="W415" i="27"/>
  <c r="J416" i="27" l="1"/>
  <c r="K416" i="27" s="1"/>
  <c r="O416" i="27" s="1"/>
  <c r="I416" i="27" l="1"/>
  <c r="L416" i="27" s="1"/>
  <c r="R416" i="27"/>
  <c r="S416" i="27" s="1"/>
  <c r="T416" i="27" s="1"/>
  <c r="Q416" i="27"/>
  <c r="M416" i="27" l="1"/>
  <c r="U416" i="27" s="1"/>
  <c r="W416" i="27" s="1"/>
  <c r="H417" i="27"/>
  <c r="X417" i="27" s="1"/>
  <c r="N417" i="27" s="1"/>
  <c r="G417" i="27" s="1"/>
  <c r="J417" i="27" l="1"/>
  <c r="K417" i="27" s="1"/>
  <c r="O417" i="27" s="1"/>
  <c r="I417" i="27" l="1"/>
  <c r="L417" i="27" s="1"/>
  <c r="M417" i="27" s="1"/>
  <c r="R417" i="27"/>
  <c r="S417" i="27" s="1"/>
  <c r="T417" i="27" s="1"/>
  <c r="Q417" i="27"/>
  <c r="H418" i="27" l="1"/>
  <c r="X418" i="27" s="1"/>
  <c r="N418" i="27" s="1"/>
  <c r="G418" i="27" s="1"/>
  <c r="U417" i="27"/>
  <c r="W417" i="27" s="1"/>
  <c r="J418" i="27" l="1"/>
  <c r="K418" i="27" s="1"/>
  <c r="O418" i="27" s="1"/>
  <c r="I418" i="27" l="1"/>
  <c r="L418" i="27" s="1"/>
  <c r="R418" i="27"/>
  <c r="S418" i="27" s="1"/>
  <c r="T418" i="27" s="1"/>
  <c r="Q418" i="27"/>
  <c r="M418" i="27" l="1"/>
  <c r="U418" i="27" s="1"/>
  <c r="W418" i="27" s="1"/>
  <c r="H419" i="27"/>
  <c r="X419" i="27" s="1"/>
  <c r="N419" i="27" s="1"/>
  <c r="G419" i="27" s="1"/>
  <c r="J419" i="27" l="1"/>
  <c r="K419" i="27" s="1"/>
  <c r="O419" i="27" s="1"/>
  <c r="I419" i="27" s="1"/>
  <c r="L419" i="27" s="1"/>
  <c r="R419" i="27" l="1"/>
  <c r="S419" i="27" s="1"/>
  <c r="T419" i="27" s="1"/>
  <c r="M419" i="27"/>
  <c r="Q419" i="27"/>
  <c r="U419" i="27" l="1"/>
  <c r="W419" i="27" s="1"/>
  <c r="H420" i="27"/>
  <c r="X420" i="27" s="1"/>
  <c r="N420" i="27" s="1"/>
  <c r="G420" i="27" s="1"/>
  <c r="J420" i="27" l="1"/>
  <c r="K420" i="27" s="1"/>
  <c r="O420" i="27" s="1"/>
  <c r="I420" i="27" l="1"/>
  <c r="L420" i="27" s="1"/>
  <c r="M420" i="27" s="1"/>
  <c r="R420" i="27"/>
  <c r="S420" i="27" s="1"/>
  <c r="T420" i="27" s="1"/>
  <c r="Q420" i="27"/>
  <c r="U420" i="27" l="1"/>
  <c r="W420" i="27" s="1"/>
  <c r="H421" i="27"/>
  <c r="X421" i="27" s="1"/>
  <c r="N421" i="27" s="1"/>
  <c r="G421" i="27" s="1"/>
  <c r="J421" i="27" l="1"/>
  <c r="K421" i="27" s="1"/>
  <c r="O421" i="27" s="1"/>
  <c r="I421" i="27" l="1"/>
  <c r="L421" i="27" s="1"/>
  <c r="M421" i="27" s="1"/>
  <c r="R421" i="27"/>
  <c r="S421" i="27" s="1"/>
  <c r="T421" i="27" s="1"/>
  <c r="Q421" i="27"/>
  <c r="U421" i="27" l="1"/>
  <c r="W421" i="27" s="1"/>
  <c r="H422" i="27"/>
  <c r="X422" i="27" s="1"/>
  <c r="N422" i="27" s="1"/>
  <c r="G422" i="27" s="1"/>
  <c r="J422" i="27" l="1"/>
  <c r="K422" i="27" s="1"/>
  <c r="O422" i="27" s="1"/>
  <c r="I422" i="27" l="1"/>
  <c r="L422" i="27" s="1"/>
  <c r="R422" i="27"/>
  <c r="S422" i="27" s="1"/>
  <c r="T422" i="27" s="1"/>
  <c r="Q422" i="27"/>
  <c r="H423" i="27" l="1"/>
  <c r="X423" i="27" s="1"/>
  <c r="N423" i="27" s="1"/>
  <c r="G423" i="27" s="1"/>
  <c r="M422" i="27"/>
  <c r="U422" i="27" s="1"/>
  <c r="W422" i="27" s="1"/>
  <c r="J423" i="27" l="1"/>
  <c r="K423" i="27" s="1"/>
  <c r="O423" i="27"/>
  <c r="I423" i="27" l="1"/>
  <c r="L423" i="27" s="1"/>
  <c r="R423" i="27"/>
  <c r="S423" i="27" s="1"/>
  <c r="T423" i="27" s="1"/>
  <c r="Q423" i="27"/>
  <c r="M423" i="27" l="1"/>
  <c r="U423" i="27" s="1"/>
  <c r="W423" i="27" s="1"/>
  <c r="H424" i="27"/>
  <c r="X424" i="27" s="1"/>
  <c r="N424" i="27" s="1"/>
  <c r="G424" i="27" s="1"/>
  <c r="J424" i="27" l="1"/>
  <c r="K424" i="27" s="1"/>
  <c r="O424" i="27" s="1"/>
  <c r="I424" i="27" l="1"/>
  <c r="L424" i="27" s="1"/>
  <c r="M424" i="27" s="1"/>
  <c r="R424" i="27"/>
  <c r="S424" i="27" s="1"/>
  <c r="T424" i="27" s="1"/>
  <c r="Q424" i="27"/>
  <c r="U424" i="27" l="1"/>
  <c r="W424" i="27" s="1"/>
  <c r="H425" i="27"/>
  <c r="X425" i="27" s="1"/>
  <c r="N425" i="27" s="1"/>
  <c r="G425" i="27" s="1"/>
  <c r="J425" i="27"/>
  <c r="K425" i="27" s="1"/>
  <c r="O425" i="27" l="1"/>
  <c r="I425" i="27" l="1"/>
  <c r="L425" i="27" s="1"/>
  <c r="M425" i="27" s="1"/>
  <c r="R425" i="27"/>
  <c r="S425" i="27" s="1"/>
  <c r="T425" i="27" s="1"/>
  <c r="Q425" i="27"/>
  <c r="U425" i="27" l="1"/>
  <c r="W425" i="27" s="1"/>
  <c r="H426" i="27"/>
  <c r="X426" i="27" s="1"/>
  <c r="N426" i="27" s="1"/>
  <c r="G426" i="27" s="1"/>
  <c r="J426" i="27" l="1"/>
  <c r="K426" i="27" s="1"/>
  <c r="O426" i="27" s="1"/>
  <c r="I426" i="27" l="1"/>
  <c r="L426" i="27" s="1"/>
  <c r="M426" i="27" s="1"/>
  <c r="R426" i="27"/>
  <c r="S426" i="27" s="1"/>
  <c r="T426" i="27" s="1"/>
  <c r="Q426" i="27"/>
  <c r="U426" i="27" l="1"/>
  <c r="W426" i="27" s="1"/>
  <c r="H427" i="27"/>
  <c r="X427" i="27" s="1"/>
  <c r="N427" i="27" s="1"/>
  <c r="G427" i="27" s="1"/>
  <c r="J427" i="27" l="1"/>
  <c r="K427" i="27" s="1"/>
  <c r="O427" i="27"/>
  <c r="I427" i="27" l="1"/>
  <c r="L427" i="27" s="1"/>
  <c r="M427" i="27" s="1"/>
  <c r="R427" i="27"/>
  <c r="S427" i="27" s="1"/>
  <c r="T427" i="27" s="1"/>
  <c r="Q427" i="27"/>
  <c r="U427" i="27" l="1"/>
  <c r="W427" i="27" s="1"/>
  <c r="H428" i="27"/>
  <c r="X428" i="27" s="1"/>
  <c r="N428" i="27" s="1"/>
  <c r="G428" i="27" s="1"/>
  <c r="J428" i="27" l="1"/>
  <c r="K428" i="27" s="1"/>
  <c r="O428" i="27" s="1"/>
  <c r="I428" i="27" l="1"/>
  <c r="L428" i="27" s="1"/>
  <c r="R428" i="27"/>
  <c r="S428" i="27" s="1"/>
  <c r="T428" i="27" s="1"/>
  <c r="Q428" i="27"/>
  <c r="M428" i="27" l="1"/>
  <c r="U428" i="27" s="1"/>
  <c r="W428" i="27" s="1"/>
  <c r="H429" i="27"/>
  <c r="X429" i="27" s="1"/>
  <c r="N429" i="27" s="1"/>
  <c r="G429" i="27" s="1"/>
  <c r="J429" i="27" l="1"/>
  <c r="K429" i="27" s="1"/>
  <c r="O429" i="27" s="1"/>
  <c r="I429" i="27" l="1"/>
  <c r="L429" i="27" s="1"/>
  <c r="M429" i="27" s="1"/>
  <c r="R429" i="27"/>
  <c r="S429" i="27" s="1"/>
  <c r="T429" i="27" s="1"/>
  <c r="Q429" i="27"/>
  <c r="U429" i="27" l="1"/>
  <c r="W429" i="27" s="1"/>
  <c r="H430" i="27"/>
  <c r="X430" i="27" s="1"/>
  <c r="N430" i="27" s="1"/>
  <c r="G430" i="27" s="1"/>
  <c r="J430" i="27" l="1"/>
  <c r="K430" i="27" s="1"/>
  <c r="O430" i="27" s="1"/>
  <c r="I430" i="27" l="1"/>
  <c r="L430" i="27" s="1"/>
  <c r="R430" i="27"/>
  <c r="S430" i="27" s="1"/>
  <c r="T430" i="27" s="1"/>
  <c r="Q430" i="27"/>
  <c r="M430" i="27" l="1"/>
  <c r="U430" i="27" s="1"/>
  <c r="W430" i="27" s="1"/>
  <c r="H431" i="27"/>
  <c r="X431" i="27" s="1"/>
  <c r="N431" i="27" s="1"/>
  <c r="G431" i="27" s="1"/>
  <c r="J431" i="27" l="1"/>
  <c r="K431" i="27" s="1"/>
  <c r="O431" i="27" s="1"/>
  <c r="I431" i="27" l="1"/>
  <c r="L431" i="27" s="1"/>
  <c r="R431" i="27"/>
  <c r="S431" i="27" s="1"/>
  <c r="T431" i="27" s="1"/>
  <c r="Q431" i="27"/>
  <c r="H432" i="27" l="1"/>
  <c r="X432" i="27" s="1"/>
  <c r="N432" i="27" s="1"/>
  <c r="G432" i="27" s="1"/>
  <c r="M431" i="27"/>
  <c r="U431" i="27" s="1"/>
  <c r="W431" i="27" s="1"/>
  <c r="J432" i="27" l="1"/>
  <c r="K432" i="27" s="1"/>
  <c r="O432" i="27" s="1"/>
  <c r="I432" i="27" l="1"/>
  <c r="L432" i="27" s="1"/>
  <c r="R432" i="27"/>
  <c r="S432" i="27" s="1"/>
  <c r="T432" i="27" s="1"/>
  <c r="Q432" i="27"/>
  <c r="M432" i="27" l="1"/>
  <c r="U432" i="27" s="1"/>
  <c r="W432" i="27" s="1"/>
  <c r="H433" i="27"/>
  <c r="X433" i="27" s="1"/>
  <c r="N433" i="27" s="1"/>
  <c r="G433" i="27" s="1"/>
  <c r="J433" i="27" l="1"/>
  <c r="K433" i="27" s="1"/>
  <c r="O433" i="27" s="1"/>
  <c r="I433" i="27" l="1"/>
  <c r="L433" i="27" s="1"/>
  <c r="R433" i="27"/>
  <c r="S433" i="27" s="1"/>
  <c r="T433" i="27" s="1"/>
  <c r="Q433" i="27"/>
  <c r="H434" i="27" l="1"/>
  <c r="X434" i="27" s="1"/>
  <c r="N434" i="27" s="1"/>
  <c r="G434" i="27" s="1"/>
  <c r="M433" i="27"/>
  <c r="U433" i="27" s="1"/>
  <c r="W433" i="27" s="1"/>
  <c r="J434" i="27" l="1"/>
  <c r="K434" i="27" s="1"/>
  <c r="O434" i="27" s="1"/>
  <c r="I434" i="27" l="1"/>
  <c r="L434" i="27" s="1"/>
  <c r="R434" i="27"/>
  <c r="S434" i="27" s="1"/>
  <c r="T434" i="27" s="1"/>
  <c r="Q434" i="27"/>
  <c r="M434" i="27" l="1"/>
  <c r="U434" i="27" s="1"/>
  <c r="W434" i="27" s="1"/>
  <c r="H435" i="27"/>
  <c r="X435" i="27" s="1"/>
  <c r="N435" i="27" s="1"/>
  <c r="G435" i="27" s="1"/>
  <c r="J435" i="27" l="1"/>
  <c r="K435" i="27" s="1"/>
  <c r="O435" i="27" s="1"/>
  <c r="I435" i="27" l="1"/>
  <c r="L435" i="27" s="1"/>
  <c r="M435" i="27" s="1"/>
  <c r="R435" i="27"/>
  <c r="S435" i="27" s="1"/>
  <c r="T435" i="27" s="1"/>
  <c r="Q435" i="27"/>
  <c r="U435" i="27" l="1"/>
  <c r="W435" i="27" s="1"/>
  <c r="H436" i="27"/>
  <c r="X436" i="27" s="1"/>
  <c r="N436" i="27" s="1"/>
  <c r="G436" i="27" s="1"/>
  <c r="J436" i="27" l="1"/>
  <c r="K436" i="27" s="1"/>
  <c r="O436" i="27" s="1"/>
  <c r="I436" i="27" l="1"/>
  <c r="L436" i="27" s="1"/>
  <c r="R436" i="27"/>
  <c r="S436" i="27" s="1"/>
  <c r="T436" i="27" s="1"/>
  <c r="Q436" i="27"/>
  <c r="M436" i="27" l="1"/>
  <c r="U436" i="27" s="1"/>
  <c r="W436" i="27" s="1"/>
  <c r="H437" i="27"/>
  <c r="X437" i="27" s="1"/>
  <c r="N437" i="27" s="1"/>
  <c r="G437" i="27" s="1"/>
  <c r="J437" i="27" l="1"/>
  <c r="K437" i="27" s="1"/>
  <c r="O437" i="27"/>
  <c r="I437" i="27" l="1"/>
  <c r="L437" i="27" s="1"/>
  <c r="R437" i="27"/>
  <c r="S437" i="27" s="1"/>
  <c r="T437" i="27" s="1"/>
  <c r="Q437" i="27"/>
  <c r="M437" i="27" l="1"/>
  <c r="U437" i="27" s="1"/>
  <c r="W437" i="27" s="1"/>
  <c r="H438" i="27"/>
  <c r="X438" i="27" s="1"/>
  <c r="N438" i="27" s="1"/>
  <c r="G438" i="27" s="1"/>
  <c r="J438" i="27" l="1"/>
  <c r="K438" i="27" s="1"/>
  <c r="O438" i="27" s="1"/>
  <c r="I438" i="27" l="1"/>
  <c r="L438" i="27" s="1"/>
  <c r="R438" i="27"/>
  <c r="S438" i="27" s="1"/>
  <c r="T438" i="27" s="1"/>
  <c r="Q438" i="27"/>
  <c r="M438" i="27" l="1"/>
  <c r="U438" i="27" s="1"/>
  <c r="W438" i="27" s="1"/>
  <c r="H439" i="27"/>
  <c r="X439" i="27" s="1"/>
  <c r="N439" i="27" s="1"/>
  <c r="G439" i="27" s="1"/>
  <c r="J439" i="27" l="1"/>
  <c r="K439" i="27" s="1"/>
  <c r="O439" i="27" s="1"/>
  <c r="I439" i="27" l="1"/>
  <c r="L439" i="27" s="1"/>
  <c r="R439" i="27"/>
  <c r="S439" i="27" s="1"/>
  <c r="T439" i="27" s="1"/>
  <c r="Q439" i="27"/>
  <c r="H440" i="27" l="1"/>
  <c r="X440" i="27" s="1"/>
  <c r="N440" i="27" s="1"/>
  <c r="G440" i="27" s="1"/>
  <c r="M439" i="27"/>
  <c r="U439" i="27" s="1"/>
  <c r="W439" i="27" s="1"/>
  <c r="J440" i="27" l="1"/>
  <c r="K440" i="27" s="1"/>
  <c r="O440" i="27" s="1"/>
  <c r="I440" i="27" l="1"/>
  <c r="L440" i="27" s="1"/>
  <c r="M440" i="27" s="1"/>
  <c r="R440" i="27"/>
  <c r="S440" i="27" s="1"/>
  <c r="T440" i="27" s="1"/>
  <c r="Q440" i="27"/>
  <c r="U440" i="27" l="1"/>
  <c r="W440" i="27" s="1"/>
  <c r="H441" i="27"/>
  <c r="X441" i="27" s="1"/>
  <c r="N441" i="27" s="1"/>
  <c r="G441" i="27" s="1"/>
  <c r="J441" i="27" l="1"/>
  <c r="K441" i="27" s="1"/>
  <c r="O441" i="27" s="1"/>
  <c r="I441" i="27" l="1"/>
  <c r="L441" i="27" s="1"/>
  <c r="R441" i="27"/>
  <c r="S441" i="27" s="1"/>
  <c r="T441" i="27" s="1"/>
  <c r="Q441" i="27"/>
  <c r="H442" i="27" l="1"/>
  <c r="X442" i="27" s="1"/>
  <c r="N442" i="27" s="1"/>
  <c r="G442" i="27" s="1"/>
  <c r="M441" i="27"/>
  <c r="U441" i="27" s="1"/>
  <c r="W441" i="27" s="1"/>
  <c r="J442" i="27" l="1"/>
  <c r="K442" i="27" s="1"/>
  <c r="O442" i="27" s="1"/>
  <c r="I442" i="27" l="1"/>
  <c r="L442" i="27" s="1"/>
  <c r="M442" i="27" s="1"/>
  <c r="R442" i="27"/>
  <c r="S442" i="27" s="1"/>
  <c r="T442" i="27" s="1"/>
  <c r="Q442" i="27"/>
  <c r="U442" i="27" l="1"/>
  <c r="W442" i="27" s="1"/>
  <c r="H443" i="27"/>
  <c r="X443" i="27" s="1"/>
  <c r="N443" i="27" s="1"/>
  <c r="G443" i="27" s="1"/>
  <c r="J443" i="27"/>
  <c r="K443" i="27" s="1"/>
  <c r="O443" i="27" l="1"/>
  <c r="I443" i="27" s="1"/>
  <c r="L443" i="27" s="1"/>
  <c r="R443" i="27" l="1"/>
  <c r="S443" i="27" s="1"/>
  <c r="T443" i="27" s="1"/>
  <c r="M443" i="27"/>
  <c r="Q443" i="27"/>
  <c r="U443" i="27" l="1"/>
  <c r="W443" i="27" s="1"/>
  <c r="H444" i="27"/>
  <c r="X444" i="27" s="1"/>
  <c r="N444" i="27" s="1"/>
  <c r="G444" i="27" s="1"/>
  <c r="J444" i="27" l="1"/>
  <c r="K444" i="27" s="1"/>
  <c r="O444" i="27" s="1"/>
  <c r="I444" i="27" l="1"/>
  <c r="L444" i="27" s="1"/>
  <c r="R444" i="27"/>
  <c r="S444" i="27" s="1"/>
  <c r="T444" i="27" s="1"/>
  <c r="Q444" i="27"/>
  <c r="M444" i="27" l="1"/>
  <c r="U444" i="27" s="1"/>
  <c r="W444" i="27" s="1"/>
  <c r="H445" i="27"/>
  <c r="X445" i="27" s="1"/>
  <c r="N445" i="27" s="1"/>
  <c r="G445" i="27" s="1"/>
  <c r="J445" i="27" l="1"/>
  <c r="K445" i="27" s="1"/>
  <c r="O445" i="27" s="1"/>
  <c r="I445" i="27" s="1"/>
  <c r="L445" i="27" s="1"/>
  <c r="R445" i="27" l="1"/>
  <c r="S445" i="27" s="1"/>
  <c r="T445" i="27" s="1"/>
  <c r="M445" i="27"/>
  <c r="Q445" i="27"/>
  <c r="U445" i="27" l="1"/>
  <c r="W445" i="27" s="1"/>
  <c r="H446" i="27"/>
  <c r="X446" i="27" s="1"/>
  <c r="N446" i="27" s="1"/>
  <c r="G446" i="27" s="1"/>
  <c r="J446" i="27" l="1"/>
  <c r="K446" i="27" s="1"/>
  <c r="O446" i="27" s="1"/>
  <c r="I446" i="27" l="1"/>
  <c r="L446" i="27" s="1"/>
  <c r="M446" i="27" s="1"/>
  <c r="R446" i="27"/>
  <c r="S446" i="27" s="1"/>
  <c r="T446" i="27" s="1"/>
  <c r="Q446" i="27"/>
  <c r="U446" i="27" l="1"/>
  <c r="W446" i="27" s="1"/>
  <c r="H447" i="27"/>
  <c r="X447" i="27" s="1"/>
  <c r="N447" i="27" s="1"/>
  <c r="G447" i="27" s="1"/>
  <c r="J447" i="27"/>
  <c r="K447" i="27" s="1"/>
  <c r="O447" i="27" l="1"/>
  <c r="I447" i="27" l="1"/>
  <c r="L447" i="27" s="1"/>
  <c r="R447" i="27"/>
  <c r="S447" i="27" s="1"/>
  <c r="T447" i="27" s="1"/>
  <c r="Q447" i="27"/>
  <c r="M447" i="27" l="1"/>
  <c r="U447" i="27" s="1"/>
  <c r="W447" i="27" s="1"/>
  <c r="H448" i="27"/>
  <c r="X448" i="27" s="1"/>
  <c r="N448" i="27" s="1"/>
  <c r="G448" i="27" s="1"/>
  <c r="J448" i="27" l="1"/>
  <c r="K448" i="27" s="1"/>
  <c r="O448" i="27" s="1"/>
  <c r="I448" i="27" l="1"/>
  <c r="L448" i="27" s="1"/>
  <c r="R448" i="27"/>
  <c r="S448" i="27" s="1"/>
  <c r="T448" i="27" s="1"/>
  <c r="Q448" i="27"/>
  <c r="H449" i="27" l="1"/>
  <c r="X449" i="27" s="1"/>
  <c r="N449" i="27" s="1"/>
  <c r="G449" i="27" s="1"/>
  <c r="M448" i="27"/>
  <c r="U448" i="27" s="1"/>
  <c r="W448" i="27" s="1"/>
  <c r="J449" i="27" l="1"/>
  <c r="K449" i="27" s="1"/>
  <c r="O449" i="27" s="1"/>
  <c r="I449" i="27" l="1"/>
  <c r="L449" i="27" s="1"/>
  <c r="M449" i="27" s="1"/>
  <c r="R449" i="27"/>
  <c r="S449" i="27" s="1"/>
  <c r="T449" i="27" s="1"/>
  <c r="Q449" i="27"/>
  <c r="U449" i="27" l="1"/>
  <c r="W449" i="27" s="1"/>
  <c r="H450" i="27"/>
  <c r="X450" i="27" s="1"/>
  <c r="N450" i="27" s="1"/>
  <c r="G450" i="27" s="1"/>
  <c r="J450" i="27" l="1"/>
  <c r="K450" i="27" s="1"/>
  <c r="O450" i="27" s="1"/>
  <c r="I450" i="27" l="1"/>
  <c r="L450" i="27" s="1"/>
  <c r="R450" i="27"/>
  <c r="S450" i="27" s="1"/>
  <c r="T450" i="27" s="1"/>
  <c r="Q450" i="27"/>
  <c r="M450" i="27" l="1"/>
  <c r="U450" i="27" s="1"/>
  <c r="W450" i="27" s="1"/>
  <c r="H451" i="27"/>
  <c r="X451" i="27" s="1"/>
  <c r="N451" i="27" s="1"/>
  <c r="G451" i="27" s="1"/>
  <c r="J451" i="27" l="1"/>
  <c r="K451" i="27" s="1"/>
  <c r="O451" i="27" s="1"/>
  <c r="I451" i="27" l="1"/>
  <c r="L451" i="27" s="1"/>
  <c r="R451" i="27"/>
  <c r="S451" i="27" s="1"/>
  <c r="T451" i="27" s="1"/>
  <c r="Q451" i="27"/>
  <c r="M451" i="27" l="1"/>
  <c r="U451" i="27" s="1"/>
  <c r="W451" i="27" s="1"/>
  <c r="H452" i="27"/>
  <c r="X452" i="27" s="1"/>
  <c r="N452" i="27" s="1"/>
  <c r="G452" i="27" s="1"/>
  <c r="J452" i="27" l="1"/>
  <c r="K452" i="27" s="1"/>
  <c r="O452" i="27" s="1"/>
  <c r="I452" i="27" l="1"/>
  <c r="L452" i="27" s="1"/>
  <c r="R452" i="27"/>
  <c r="S452" i="27" s="1"/>
  <c r="T452" i="27" s="1"/>
  <c r="Q452" i="27"/>
  <c r="M452" i="27" l="1"/>
  <c r="U452" i="27" s="1"/>
  <c r="W452" i="27" s="1"/>
  <c r="H453" i="27"/>
  <c r="X453" i="27" s="1"/>
  <c r="N453" i="27" s="1"/>
  <c r="G453" i="27" s="1"/>
  <c r="J453" i="27" l="1"/>
  <c r="K453" i="27" s="1"/>
  <c r="O453" i="27" s="1"/>
  <c r="I453" i="27" l="1"/>
  <c r="L453" i="27" s="1"/>
  <c r="M453" i="27" s="1"/>
  <c r="R453" i="27"/>
  <c r="S453" i="27" s="1"/>
  <c r="T453" i="27" s="1"/>
  <c r="Q453" i="27"/>
  <c r="U453" i="27" l="1"/>
  <c r="W453" i="27" s="1"/>
  <c r="H454" i="27"/>
  <c r="X454" i="27" s="1"/>
  <c r="N454" i="27" s="1"/>
  <c r="G454" i="27" s="1"/>
  <c r="J454" i="27" l="1"/>
  <c r="K454" i="27" s="1"/>
  <c r="O454" i="27" s="1"/>
  <c r="I454" i="27" l="1"/>
  <c r="L454" i="27" s="1"/>
  <c r="M454" i="27" s="1"/>
  <c r="R454" i="27"/>
  <c r="S454" i="27" s="1"/>
  <c r="T454" i="27" s="1"/>
  <c r="Q454" i="27"/>
  <c r="U454" i="27" l="1"/>
  <c r="W454" i="27" s="1"/>
  <c r="H455" i="27"/>
  <c r="X455" i="27" s="1"/>
  <c r="N455" i="27" s="1"/>
  <c r="G455" i="27" s="1"/>
  <c r="J455" i="27" l="1"/>
  <c r="K455" i="27" s="1"/>
  <c r="O455" i="27" s="1"/>
  <c r="I455" i="27" l="1"/>
  <c r="L455" i="27" s="1"/>
  <c r="R455" i="27"/>
  <c r="S455" i="27" s="1"/>
  <c r="T455" i="27" s="1"/>
  <c r="Q455" i="27"/>
  <c r="M455" i="27" l="1"/>
  <c r="U455" i="27" s="1"/>
  <c r="W455" i="27" s="1"/>
  <c r="H456" i="27"/>
  <c r="X456" i="27" s="1"/>
  <c r="N456" i="27" s="1"/>
  <c r="G456" i="27" s="1"/>
  <c r="J456" i="27" l="1"/>
  <c r="K456" i="27" s="1"/>
  <c r="O456" i="27" s="1"/>
  <c r="I456" i="27" l="1"/>
  <c r="L456" i="27" s="1"/>
  <c r="M456" i="27" s="1"/>
  <c r="R456" i="27"/>
  <c r="S456" i="27" s="1"/>
  <c r="T456" i="27" s="1"/>
  <c r="Q456" i="27"/>
  <c r="U456" i="27" l="1"/>
  <c r="W456" i="27" s="1"/>
  <c r="H457" i="27"/>
  <c r="X457" i="27" s="1"/>
  <c r="N457" i="27" s="1"/>
  <c r="G457" i="27" s="1"/>
  <c r="J457" i="27" l="1"/>
  <c r="K457" i="27" s="1"/>
  <c r="O457" i="27" s="1"/>
  <c r="I457" i="27" l="1"/>
  <c r="L457" i="27" s="1"/>
  <c r="M457" i="27" s="1"/>
  <c r="R457" i="27"/>
  <c r="S457" i="27" s="1"/>
  <c r="T457" i="27" s="1"/>
  <c r="Q457" i="27"/>
  <c r="U457" i="27" l="1"/>
  <c r="H458" i="27"/>
  <c r="X458" i="27" s="1"/>
  <c r="N458" i="27" s="1"/>
  <c r="G458" i="27" s="1"/>
  <c r="W457" i="27"/>
  <c r="J458" i="27" l="1"/>
  <c r="K458" i="27" s="1"/>
  <c r="O458" i="27" s="1"/>
  <c r="I458" i="27" l="1"/>
  <c r="L458" i="27" s="1"/>
  <c r="R458" i="27"/>
  <c r="S458" i="27" s="1"/>
  <c r="T458" i="27" s="1"/>
  <c r="Q458" i="27"/>
  <c r="M458" i="27" l="1"/>
  <c r="U458" i="27" s="1"/>
  <c r="W458" i="27" s="1"/>
  <c r="H459" i="27"/>
  <c r="X459" i="27" s="1"/>
  <c r="N459" i="27" s="1"/>
  <c r="G459" i="27" s="1"/>
  <c r="J459" i="27"/>
  <c r="K459" i="27" s="1"/>
  <c r="O459" i="27" l="1"/>
  <c r="I459" i="27" l="1"/>
  <c r="L459" i="27" s="1"/>
  <c r="M459" i="27" s="1"/>
  <c r="R459" i="27"/>
  <c r="S459" i="27" s="1"/>
  <c r="T459" i="27" s="1"/>
  <c r="Q459" i="27"/>
  <c r="U459" i="27" l="1"/>
  <c r="H460" i="27"/>
  <c r="X460" i="27" s="1"/>
  <c r="N460" i="27" s="1"/>
  <c r="G460" i="27" s="1"/>
  <c r="W459" i="27"/>
  <c r="J460" i="27" l="1"/>
  <c r="K460" i="27" s="1"/>
  <c r="O460" i="27" s="1"/>
  <c r="I460" i="27" l="1"/>
  <c r="L460" i="27" s="1"/>
  <c r="R460" i="27"/>
  <c r="S460" i="27" s="1"/>
  <c r="T460" i="27" s="1"/>
  <c r="Q460" i="27"/>
  <c r="H461" i="27" l="1"/>
  <c r="X461" i="27" s="1"/>
  <c r="N461" i="27" s="1"/>
  <c r="G461" i="27" s="1"/>
  <c r="J461" i="27"/>
  <c r="K461" i="27" s="1"/>
  <c r="M460" i="27"/>
  <c r="U460" i="27" s="1"/>
  <c r="W460" i="27" s="1"/>
  <c r="O461" i="27" l="1"/>
  <c r="I461" i="27" l="1"/>
  <c r="L461" i="27" s="1"/>
  <c r="R461" i="27"/>
  <c r="S461" i="27" s="1"/>
  <c r="T461" i="27" s="1"/>
  <c r="Q461" i="27"/>
  <c r="M461" i="27" l="1"/>
  <c r="U461" i="27" s="1"/>
  <c r="W461" i="27" s="1"/>
  <c r="H462" i="27"/>
  <c r="X462" i="27" s="1"/>
  <c r="N462" i="27" s="1"/>
  <c r="G462" i="27" s="1"/>
  <c r="J462" i="27" l="1"/>
  <c r="K462" i="27" s="1"/>
  <c r="O462" i="27" s="1"/>
  <c r="I462" i="27" l="1"/>
  <c r="L462" i="27" s="1"/>
  <c r="R462" i="27"/>
  <c r="S462" i="27" s="1"/>
  <c r="T462" i="27" s="1"/>
  <c r="Q462" i="27"/>
  <c r="M462" i="27" l="1"/>
  <c r="U462" i="27" s="1"/>
  <c r="W462" i="27" s="1"/>
  <c r="H463" i="27"/>
  <c r="X463" i="27" s="1"/>
  <c r="N463" i="27" s="1"/>
  <c r="G463" i="27" s="1"/>
  <c r="J463" i="27" l="1"/>
  <c r="K463" i="27" s="1"/>
  <c r="O463" i="27" s="1"/>
  <c r="I463" i="27" l="1"/>
  <c r="L463" i="27" s="1"/>
  <c r="M463" i="27" s="1"/>
  <c r="R463" i="27"/>
  <c r="S463" i="27" s="1"/>
  <c r="T463" i="27" s="1"/>
  <c r="Q463" i="27"/>
  <c r="U463" i="27" l="1"/>
  <c r="W463" i="27" s="1"/>
  <c r="H464" i="27"/>
  <c r="X464" i="27" s="1"/>
  <c r="N464" i="27" s="1"/>
  <c r="G464" i="27" s="1"/>
  <c r="J464" i="27" l="1"/>
  <c r="K464" i="27" s="1"/>
  <c r="O464" i="27" s="1"/>
  <c r="I464" i="27" l="1"/>
  <c r="L464" i="27" s="1"/>
  <c r="M464" i="27" s="1"/>
  <c r="R464" i="27"/>
  <c r="S464" i="27" s="1"/>
  <c r="T464" i="27" s="1"/>
  <c r="Q464" i="27"/>
  <c r="U464" i="27" l="1"/>
  <c r="W464" i="27" s="1"/>
  <c r="H465" i="27"/>
  <c r="X465" i="27" s="1"/>
  <c r="N465" i="27" s="1"/>
  <c r="G465" i="27" s="1"/>
  <c r="J465" i="27"/>
  <c r="K465" i="27" s="1"/>
  <c r="O465" i="27" l="1"/>
  <c r="I465" i="27" l="1"/>
  <c r="L465" i="27" s="1"/>
  <c r="M465" i="27" s="1"/>
  <c r="R465" i="27"/>
  <c r="S465" i="27" s="1"/>
  <c r="T465" i="27" s="1"/>
  <c r="Q465" i="27"/>
  <c r="H466" i="27" l="1"/>
  <c r="X466" i="27" s="1"/>
  <c r="N466" i="27" s="1"/>
  <c r="G466" i="27" s="1"/>
  <c r="U465" i="27"/>
  <c r="W465" i="27" s="1"/>
  <c r="J466" i="27"/>
  <c r="K466" i="27" s="1"/>
  <c r="O466" i="27" l="1"/>
  <c r="I466" i="27" s="1"/>
  <c r="L466" i="27" s="1"/>
  <c r="R466" i="27" l="1"/>
  <c r="S466" i="27" s="1"/>
  <c r="T466" i="27" s="1"/>
  <c r="M466" i="27"/>
  <c r="Q466" i="27"/>
  <c r="U466" i="27" l="1"/>
  <c r="W466" i="27" s="1"/>
  <c r="H467" i="27"/>
  <c r="X467" i="27" s="1"/>
  <c r="N467" i="27" s="1"/>
  <c r="G467" i="27" s="1"/>
  <c r="J467" i="27" l="1"/>
  <c r="K467" i="27" s="1"/>
  <c r="O467" i="27" s="1"/>
  <c r="I467" i="27" l="1"/>
  <c r="L467" i="27" s="1"/>
  <c r="R467" i="27"/>
  <c r="S467" i="27" s="1"/>
  <c r="T467" i="27" s="1"/>
  <c r="Q467" i="27"/>
  <c r="M467" i="27" l="1"/>
  <c r="U467" i="27" s="1"/>
  <c r="W467" i="27" s="1"/>
  <c r="H468" i="27"/>
  <c r="X468" i="27" s="1"/>
  <c r="N468" i="27" s="1"/>
  <c r="G468" i="27" s="1"/>
  <c r="J468" i="27" l="1"/>
  <c r="K468" i="27" s="1"/>
  <c r="O468" i="27" s="1"/>
  <c r="I468" i="27" s="1"/>
  <c r="L468" i="27" s="1"/>
  <c r="R468" i="27" l="1"/>
  <c r="S468" i="27" s="1"/>
  <c r="T468" i="27" s="1"/>
  <c r="M468" i="27"/>
  <c r="Q468" i="27"/>
  <c r="U468" i="27" l="1"/>
  <c r="W468" i="27" s="1"/>
  <c r="H469" i="27"/>
  <c r="X469" i="27" s="1"/>
  <c r="N469" i="27" s="1"/>
  <c r="G469" i="27" s="1"/>
  <c r="J469" i="27" l="1"/>
  <c r="K469" i="27" s="1"/>
  <c r="O469" i="27" s="1"/>
  <c r="I469" i="27" l="1"/>
  <c r="L469" i="27" s="1"/>
  <c r="M469" i="27" s="1"/>
  <c r="R469" i="27"/>
  <c r="S469" i="27" s="1"/>
  <c r="T469" i="27" s="1"/>
  <c r="Q469" i="27"/>
  <c r="U469" i="27" l="1"/>
  <c r="H470" i="27"/>
  <c r="X470" i="27" s="1"/>
  <c r="N470" i="27" s="1"/>
  <c r="G470" i="27" s="1"/>
  <c r="W469" i="27"/>
  <c r="J470" i="27" l="1"/>
  <c r="K470" i="27" s="1"/>
  <c r="O470" i="27" s="1"/>
  <c r="I470" i="27" l="1"/>
  <c r="L470" i="27" s="1"/>
  <c r="M470" i="27" s="1"/>
  <c r="R470" i="27"/>
  <c r="S470" i="27" s="1"/>
  <c r="T470" i="27" s="1"/>
  <c r="Q470" i="27"/>
  <c r="U470" i="27" l="1"/>
  <c r="W470" i="27" s="1"/>
  <c r="H471" i="27"/>
  <c r="X471" i="27" s="1"/>
  <c r="N471" i="27" s="1"/>
  <c r="G471" i="27" s="1"/>
  <c r="J471" i="27"/>
  <c r="K471" i="27" s="1"/>
  <c r="O471" i="27" l="1"/>
  <c r="I471" i="27" l="1"/>
  <c r="L471" i="27" s="1"/>
  <c r="R471" i="27"/>
  <c r="S471" i="27" s="1"/>
  <c r="T471" i="27" s="1"/>
  <c r="Q471" i="27"/>
  <c r="H472" i="27" l="1"/>
  <c r="X472" i="27" s="1"/>
  <c r="N472" i="27" s="1"/>
  <c r="G472" i="27" s="1"/>
  <c r="M471" i="27"/>
  <c r="U471" i="27" s="1"/>
  <c r="W471" i="27" s="1"/>
  <c r="J472" i="27" l="1"/>
  <c r="K472" i="27" s="1"/>
  <c r="O472" i="27" s="1"/>
  <c r="I472" i="27" l="1"/>
  <c r="L472" i="27" s="1"/>
  <c r="R472" i="27"/>
  <c r="S472" i="27" s="1"/>
  <c r="T472" i="27" s="1"/>
  <c r="Q472" i="27"/>
  <c r="M472" i="27" l="1"/>
  <c r="U472" i="27" s="1"/>
  <c r="W472" i="27" s="1"/>
  <c r="H473" i="27"/>
  <c r="X473" i="27" s="1"/>
  <c r="N473" i="27" s="1"/>
  <c r="G473" i="27" s="1"/>
  <c r="J473" i="27" l="1"/>
  <c r="K473" i="27" s="1"/>
  <c r="O473" i="27" s="1"/>
  <c r="I473" i="27" l="1"/>
  <c r="L473" i="27" s="1"/>
  <c r="M473" i="27" s="1"/>
  <c r="R473" i="27"/>
  <c r="S473" i="27" s="1"/>
  <c r="T473" i="27" s="1"/>
  <c r="Q473" i="27"/>
  <c r="U473" i="27" l="1"/>
  <c r="W473" i="27" s="1"/>
  <c r="H474" i="27"/>
  <c r="X474" i="27" s="1"/>
  <c r="N474" i="27" s="1"/>
  <c r="G474" i="27" s="1"/>
  <c r="J474" i="27"/>
  <c r="K474" i="27" s="1"/>
  <c r="O474" i="27" l="1"/>
  <c r="I474" i="27" l="1"/>
  <c r="L474" i="27" s="1"/>
  <c r="M474" i="27" s="1"/>
  <c r="R474" i="27"/>
  <c r="S474" i="27" s="1"/>
  <c r="T474" i="27" s="1"/>
  <c r="Q474" i="27"/>
  <c r="U474" i="27" l="1"/>
  <c r="H475" i="27"/>
  <c r="X475" i="27" s="1"/>
  <c r="N475" i="27" s="1"/>
  <c r="G475" i="27" s="1"/>
  <c r="W474" i="27"/>
  <c r="J475" i="27" l="1"/>
  <c r="K475" i="27" s="1"/>
  <c r="O475" i="27" s="1"/>
  <c r="I475" i="27" l="1"/>
  <c r="L475" i="27" s="1"/>
  <c r="M475" i="27" s="1"/>
  <c r="R475" i="27"/>
  <c r="S475" i="27" s="1"/>
  <c r="T475" i="27" s="1"/>
  <c r="Q475" i="27"/>
  <c r="U475" i="27" l="1"/>
  <c r="W475" i="27" s="1"/>
  <c r="H476" i="27"/>
  <c r="X476" i="27" s="1"/>
  <c r="N476" i="27" s="1"/>
  <c r="G476" i="27" s="1"/>
  <c r="J476" i="27"/>
  <c r="K476" i="27" s="1"/>
  <c r="O476" i="27" l="1"/>
  <c r="I476" i="27" l="1"/>
  <c r="L476" i="27" s="1"/>
  <c r="R476" i="27"/>
  <c r="S476" i="27" s="1"/>
  <c r="T476" i="27" s="1"/>
  <c r="Q476" i="27"/>
  <c r="M476" i="27" l="1"/>
  <c r="U476" i="27"/>
  <c r="W476" i="27" s="1"/>
  <c r="H477" i="27"/>
  <c r="X477" i="27" s="1"/>
  <c r="N477" i="27" s="1"/>
  <c r="G477" i="27" s="1"/>
  <c r="J477" i="27" l="1"/>
  <c r="K477" i="27" s="1"/>
  <c r="O477" i="27" s="1"/>
  <c r="I477" i="27" l="1"/>
  <c r="L477" i="27" s="1"/>
  <c r="R477" i="27"/>
  <c r="S477" i="27" s="1"/>
  <c r="T477" i="27" s="1"/>
  <c r="Q477" i="27"/>
  <c r="M477" i="27" l="1"/>
  <c r="U477" i="27" s="1"/>
  <c r="W477" i="27" s="1"/>
  <c r="H478" i="27"/>
  <c r="X478" i="27" s="1"/>
  <c r="N478" i="27" s="1"/>
  <c r="G478" i="27" s="1"/>
  <c r="J478" i="27" l="1"/>
  <c r="K478" i="27" s="1"/>
  <c r="O478" i="27" s="1"/>
  <c r="I478" i="27" l="1"/>
  <c r="L478" i="27" s="1"/>
  <c r="M478" i="27" s="1"/>
  <c r="R478" i="27"/>
  <c r="S478" i="27" s="1"/>
  <c r="T478" i="27" s="1"/>
  <c r="Q478" i="27"/>
  <c r="U478" i="27" l="1"/>
  <c r="W478" i="27" s="1"/>
  <c r="H479" i="27"/>
  <c r="X479" i="27" s="1"/>
  <c r="N479" i="27" s="1"/>
  <c r="G479" i="27" s="1"/>
  <c r="J479" i="27" l="1"/>
  <c r="K479" i="27" s="1"/>
  <c r="O479" i="27" s="1"/>
  <c r="I479" i="27" l="1"/>
  <c r="L479" i="27" s="1"/>
  <c r="R479" i="27"/>
  <c r="S479" i="27" s="1"/>
  <c r="T479" i="27" s="1"/>
  <c r="Q479" i="27"/>
  <c r="H480" i="27" l="1"/>
  <c r="X480" i="27" s="1"/>
  <c r="N480" i="27" s="1"/>
  <c r="G480" i="27" s="1"/>
  <c r="M479" i="27"/>
  <c r="U479" i="27" s="1"/>
  <c r="W479" i="27" s="1"/>
  <c r="J480" i="27" l="1"/>
  <c r="K480" i="27" s="1"/>
  <c r="O480" i="27" s="1"/>
  <c r="I480" i="27" l="1"/>
  <c r="L480" i="27" s="1"/>
  <c r="R480" i="27"/>
  <c r="S480" i="27" s="1"/>
  <c r="T480" i="27" s="1"/>
  <c r="Q480" i="27"/>
  <c r="H481" i="27" l="1"/>
  <c r="X481" i="27" s="1"/>
  <c r="N481" i="27" s="1"/>
  <c r="G481" i="27" s="1"/>
  <c r="M480" i="27"/>
  <c r="U480" i="27" s="1"/>
  <c r="W480" i="27" s="1"/>
  <c r="J481" i="27" l="1"/>
  <c r="K481" i="27" s="1"/>
  <c r="O481" i="27" s="1"/>
  <c r="I481" i="27" l="1"/>
  <c r="L481" i="27" s="1"/>
  <c r="M481" i="27" s="1"/>
  <c r="R481" i="27"/>
  <c r="S481" i="27" s="1"/>
  <c r="T481" i="27" s="1"/>
  <c r="Q481" i="27"/>
  <c r="U481" i="27" l="1"/>
  <c r="W481" i="27" s="1"/>
  <c r="H482" i="27"/>
  <c r="X482" i="27" s="1"/>
  <c r="N482" i="27" s="1"/>
  <c r="G482" i="27" s="1"/>
  <c r="J482" i="27" l="1"/>
  <c r="K482" i="27" s="1"/>
  <c r="O482" i="27" s="1"/>
  <c r="I482" i="27" l="1"/>
  <c r="L482" i="27" s="1"/>
  <c r="R482" i="27"/>
  <c r="S482" i="27" s="1"/>
  <c r="T482" i="27" s="1"/>
  <c r="Q482" i="27"/>
  <c r="M482" i="27" l="1"/>
  <c r="U482" i="27" s="1"/>
  <c r="W482" i="27" s="1"/>
  <c r="H483" i="27"/>
  <c r="X483" i="27" s="1"/>
  <c r="N483" i="27" s="1"/>
  <c r="G483" i="27" s="1"/>
  <c r="J483" i="27" l="1"/>
  <c r="K483" i="27" s="1"/>
  <c r="O483" i="27" s="1"/>
  <c r="I483" i="27" l="1"/>
  <c r="L483" i="27" s="1"/>
  <c r="R483" i="27"/>
  <c r="S483" i="27" s="1"/>
  <c r="T483" i="27" s="1"/>
  <c r="Q483" i="27"/>
  <c r="H484" i="27" l="1"/>
  <c r="X484" i="27" s="1"/>
  <c r="N484" i="27" s="1"/>
  <c r="G484" i="27" s="1"/>
  <c r="M483" i="27"/>
  <c r="U483" i="27" s="1"/>
  <c r="W483" i="27" s="1"/>
  <c r="J484" i="27" l="1"/>
  <c r="K484" i="27" s="1"/>
  <c r="O484" i="27" s="1"/>
  <c r="I484" i="27" l="1"/>
  <c r="L484" i="27" s="1"/>
  <c r="M484" i="27" s="1"/>
  <c r="R484" i="27"/>
  <c r="S484" i="27" s="1"/>
  <c r="T484" i="27" s="1"/>
  <c r="Q484" i="27"/>
  <c r="U484" i="27" l="1"/>
  <c r="W484" i="27" s="1"/>
  <c r="H485" i="27"/>
  <c r="X485" i="27" s="1"/>
  <c r="N485" i="27" s="1"/>
  <c r="G485" i="27" s="1"/>
  <c r="J485" i="27" l="1"/>
  <c r="K485" i="27" s="1"/>
  <c r="O485" i="27" s="1"/>
  <c r="I485" i="27" l="1"/>
  <c r="L485" i="27" s="1"/>
  <c r="M485" i="27" s="1"/>
  <c r="R485" i="27"/>
  <c r="S485" i="27" s="1"/>
  <c r="T485" i="27" s="1"/>
  <c r="Q485" i="27"/>
  <c r="H486" i="27" l="1"/>
  <c r="X486" i="27" s="1"/>
  <c r="N486" i="27" s="1"/>
  <c r="G486" i="27" s="1"/>
  <c r="U485" i="27"/>
  <c r="W485" i="27" s="1"/>
  <c r="J486" i="27" l="1"/>
  <c r="K486" i="27" s="1"/>
  <c r="O486" i="27" s="1"/>
  <c r="I486" i="27" l="1"/>
  <c r="L486" i="27" s="1"/>
  <c r="R486" i="27"/>
  <c r="S486" i="27" s="1"/>
  <c r="T486" i="27" s="1"/>
  <c r="Q486" i="27"/>
  <c r="H487" i="27" l="1"/>
  <c r="X487" i="27" s="1"/>
  <c r="N487" i="27" s="1"/>
  <c r="G487" i="27" s="1"/>
  <c r="M486" i="27"/>
  <c r="U486" i="27" s="1"/>
  <c r="W486" i="27" s="1"/>
  <c r="J487" i="27" l="1"/>
  <c r="K487" i="27" s="1"/>
  <c r="O487" i="27" s="1"/>
  <c r="I487" i="27" l="1"/>
  <c r="L487" i="27" s="1"/>
  <c r="M487" i="27" s="1"/>
  <c r="R487" i="27"/>
  <c r="S487" i="27" s="1"/>
  <c r="T487" i="27" s="1"/>
  <c r="Q487" i="27"/>
  <c r="H488" i="27" l="1"/>
  <c r="X488" i="27" s="1"/>
  <c r="N488" i="27" s="1"/>
  <c r="G488" i="27" s="1"/>
  <c r="U487" i="27"/>
  <c r="W487" i="27" s="1"/>
  <c r="J488" i="27" l="1"/>
  <c r="K488" i="27" s="1"/>
  <c r="O488" i="27" s="1"/>
  <c r="I488" i="27" l="1"/>
  <c r="L488" i="27" s="1"/>
  <c r="M488" i="27" s="1"/>
  <c r="R488" i="27"/>
  <c r="S488" i="27" s="1"/>
  <c r="T488" i="27" s="1"/>
  <c r="Q488" i="27"/>
  <c r="H489" i="27" l="1"/>
  <c r="X489" i="27" s="1"/>
  <c r="N489" i="27" s="1"/>
  <c r="G489" i="27" s="1"/>
  <c r="U488" i="27"/>
  <c r="W488" i="27" s="1"/>
  <c r="J489" i="27" l="1"/>
  <c r="K489" i="27" s="1"/>
  <c r="O489" i="27" s="1"/>
  <c r="I489" i="27" l="1"/>
  <c r="L489" i="27" s="1"/>
  <c r="M489" i="27" s="1"/>
  <c r="R489" i="27"/>
  <c r="S489" i="27" s="1"/>
  <c r="T489" i="27" s="1"/>
  <c r="Q489" i="27"/>
  <c r="U489" i="27" l="1"/>
  <c r="W489" i="27" s="1"/>
  <c r="H490" i="27"/>
  <c r="X490" i="27" s="1"/>
  <c r="N490" i="27" s="1"/>
  <c r="G490" i="27" s="1"/>
  <c r="J490" i="27"/>
  <c r="K490" i="27" s="1"/>
  <c r="O490" i="27" l="1"/>
  <c r="I490" i="27" l="1"/>
  <c r="L490" i="27" s="1"/>
  <c r="R490" i="27"/>
  <c r="S490" i="27" s="1"/>
  <c r="T490" i="27" s="1"/>
  <c r="Q490" i="27"/>
  <c r="M490" i="27" l="1"/>
  <c r="U490" i="27" s="1"/>
  <c r="W490" i="27" s="1"/>
  <c r="H491" i="27"/>
  <c r="X491" i="27" s="1"/>
  <c r="N491" i="27" s="1"/>
  <c r="G491" i="27" s="1"/>
  <c r="J491" i="27" l="1"/>
  <c r="K491" i="27" s="1"/>
  <c r="O491" i="27" s="1"/>
  <c r="I491" i="27" l="1"/>
  <c r="L491" i="27" s="1"/>
  <c r="R491" i="27"/>
  <c r="S491" i="27" s="1"/>
  <c r="T491" i="27" s="1"/>
  <c r="Q491" i="27"/>
  <c r="M491" i="27" l="1"/>
  <c r="U491" i="27" s="1"/>
  <c r="W491" i="27" s="1"/>
  <c r="H492" i="27"/>
  <c r="X492" i="27" s="1"/>
  <c r="N492" i="27" s="1"/>
  <c r="G492" i="27" s="1"/>
  <c r="J492" i="27" l="1"/>
  <c r="K492" i="27" s="1"/>
  <c r="O492" i="27" s="1"/>
  <c r="I492" i="27" l="1"/>
  <c r="L492" i="27" s="1"/>
  <c r="R492" i="27"/>
  <c r="S492" i="27" s="1"/>
  <c r="T492" i="27" s="1"/>
  <c r="Q492" i="27"/>
  <c r="M492" i="27" l="1"/>
  <c r="H493" i="27"/>
  <c r="X493" i="27" s="1"/>
  <c r="N493" i="27" s="1"/>
  <c r="G493" i="27" s="1"/>
  <c r="U492" i="27"/>
  <c r="W492" i="27" s="1"/>
  <c r="J493" i="27" l="1"/>
  <c r="K493" i="27" s="1"/>
  <c r="O493" i="27" s="1"/>
  <c r="I493" i="27" s="1"/>
  <c r="R493" i="27" l="1"/>
  <c r="S493" i="27" s="1"/>
  <c r="T493" i="27" s="1"/>
  <c r="L493" i="27"/>
  <c r="Q493" i="27"/>
  <c r="H494" i="27" l="1"/>
  <c r="X494" i="27" s="1"/>
  <c r="N494" i="27" s="1"/>
  <c r="G494" i="27" s="1"/>
  <c r="J494" i="27"/>
  <c r="K494" i="27" s="1"/>
  <c r="M493" i="27"/>
  <c r="U493" i="27" s="1"/>
  <c r="W493" i="27" s="1"/>
  <c r="O494" i="27" l="1"/>
  <c r="I494" i="27" l="1"/>
  <c r="L494" i="27" s="1"/>
  <c r="M494" i="27" s="1"/>
  <c r="R494" i="27"/>
  <c r="S494" i="27" s="1"/>
  <c r="T494" i="27" s="1"/>
  <c r="Q494" i="27"/>
  <c r="H495" i="27" l="1"/>
  <c r="X495" i="27" s="1"/>
  <c r="N495" i="27" s="1"/>
  <c r="G495" i="27" s="1"/>
  <c r="U494" i="27"/>
  <c r="W494" i="27" s="1"/>
  <c r="J495" i="27" l="1"/>
  <c r="K495" i="27" s="1"/>
  <c r="O495" i="27" s="1"/>
  <c r="I495" i="27" s="1"/>
  <c r="R495" i="27" l="1"/>
  <c r="S495" i="27" s="1"/>
  <c r="T495" i="27" s="1"/>
  <c r="L495" i="27"/>
  <c r="Q495" i="27"/>
  <c r="H496" i="27" l="1"/>
  <c r="X496" i="27" s="1"/>
  <c r="N496" i="27" s="1"/>
  <c r="G496" i="27" s="1"/>
  <c r="M495" i="27"/>
  <c r="U495" i="27" s="1"/>
  <c r="W495" i="27" s="1"/>
  <c r="J496" i="27" l="1"/>
  <c r="K496" i="27" s="1"/>
  <c r="O496" i="27" s="1"/>
  <c r="I496" i="27" l="1"/>
  <c r="L496" i="27" s="1"/>
  <c r="M496" i="27" s="1"/>
  <c r="R496" i="27"/>
  <c r="S496" i="27" s="1"/>
  <c r="T496" i="27" s="1"/>
  <c r="Q496" i="27"/>
  <c r="U496" i="27" l="1"/>
  <c r="W496" i="27" s="1"/>
  <c r="H497" i="27"/>
  <c r="X497" i="27" s="1"/>
  <c r="N497" i="27" s="1"/>
  <c r="G497" i="27" s="1"/>
  <c r="J497" i="27" l="1"/>
  <c r="K497" i="27" s="1"/>
  <c r="O497" i="27"/>
  <c r="I497" i="27" l="1"/>
  <c r="L497" i="27" s="1"/>
  <c r="R497" i="27"/>
  <c r="S497" i="27" s="1"/>
  <c r="T497" i="27" s="1"/>
  <c r="Q497" i="27"/>
  <c r="M497" i="27" l="1"/>
  <c r="U497" i="27" s="1"/>
  <c r="W497" i="27" s="1"/>
  <c r="H498" i="27"/>
  <c r="X498" i="27" s="1"/>
  <c r="N498" i="27" s="1"/>
  <c r="G498" i="27" s="1"/>
  <c r="J498" i="27"/>
  <c r="K498" i="27" s="1"/>
  <c r="O498" i="27" l="1"/>
  <c r="I498" i="27" l="1"/>
  <c r="L498" i="27" s="1"/>
  <c r="M498" i="27" s="1"/>
  <c r="R498" i="27"/>
  <c r="S498" i="27" s="1"/>
  <c r="T498" i="27" s="1"/>
  <c r="Q498" i="27"/>
  <c r="U498" i="27" l="1"/>
  <c r="W498" i="27" s="1"/>
  <c r="H499" i="27"/>
  <c r="X499" i="27" s="1"/>
  <c r="N499" i="27" s="1"/>
  <c r="G499" i="27" s="1"/>
  <c r="J499" i="27" l="1"/>
  <c r="K499" i="27" s="1"/>
  <c r="O499" i="27" s="1"/>
  <c r="I499" i="27" l="1"/>
  <c r="L499" i="27" s="1"/>
  <c r="M499" i="27" s="1"/>
  <c r="R499" i="27"/>
  <c r="S499" i="27" s="1"/>
  <c r="T499" i="27" s="1"/>
  <c r="Q499" i="27"/>
  <c r="U499" i="27" l="1"/>
  <c r="W499" i="27" s="1"/>
  <c r="H500" i="27"/>
  <c r="X500" i="27" s="1"/>
  <c r="N500" i="27" s="1"/>
  <c r="G500" i="27" s="1"/>
  <c r="J500" i="27" l="1"/>
  <c r="K500" i="27" s="1"/>
  <c r="O500" i="27" s="1"/>
  <c r="I500" i="27" l="1"/>
  <c r="L500" i="27" s="1"/>
  <c r="M500" i="27" s="1"/>
  <c r="R500" i="27"/>
  <c r="S500" i="27" s="1"/>
  <c r="T500" i="27" s="1"/>
  <c r="Q500" i="27"/>
  <c r="U500" i="27" l="1"/>
  <c r="W500" i="27" s="1"/>
  <c r="H501" i="27"/>
  <c r="X501" i="27" s="1"/>
  <c r="N501" i="27" s="1"/>
  <c r="G501" i="27" s="1"/>
  <c r="J501" i="27" l="1"/>
  <c r="K501" i="27" s="1"/>
  <c r="O501" i="27" s="1"/>
  <c r="I501" i="27" l="1"/>
  <c r="L501" i="27" s="1"/>
  <c r="M501" i="27" s="1"/>
  <c r="R501" i="27"/>
  <c r="S501" i="27" s="1"/>
  <c r="T501" i="27" s="1"/>
  <c r="Q501" i="27"/>
  <c r="U501" i="27" l="1"/>
  <c r="H502" i="27"/>
  <c r="X502" i="27" s="1"/>
  <c r="N502" i="27" s="1"/>
  <c r="G502" i="27" s="1"/>
  <c r="W501" i="27"/>
  <c r="J502" i="27"/>
  <c r="K502" i="27" s="1"/>
  <c r="O502" i="27" l="1"/>
  <c r="I502" i="27" l="1"/>
  <c r="L502" i="27" s="1"/>
  <c r="R502" i="27"/>
  <c r="S502" i="27" s="1"/>
  <c r="T502" i="27" s="1"/>
  <c r="Q502" i="27"/>
  <c r="M502" i="27" l="1"/>
  <c r="U502" i="27" s="1"/>
  <c r="W502" i="27" s="1"/>
  <c r="H503" i="27"/>
  <c r="X503" i="27" s="1"/>
  <c r="N503" i="27" s="1"/>
  <c r="G503" i="27" s="1"/>
  <c r="J503" i="27" l="1"/>
  <c r="K503" i="27" s="1"/>
  <c r="O503" i="27" s="1"/>
  <c r="I503" i="27" l="1"/>
  <c r="L503" i="27" s="1"/>
  <c r="R503" i="27"/>
  <c r="S503" i="27" s="1"/>
  <c r="T503" i="27" s="1"/>
  <c r="Q503" i="27"/>
  <c r="M503" i="27" l="1"/>
  <c r="U503" i="27" s="1"/>
  <c r="W503" i="27" s="1"/>
  <c r="H504" i="27"/>
  <c r="X504" i="27" s="1"/>
  <c r="N504" i="27" s="1"/>
  <c r="G504" i="27" s="1"/>
  <c r="J504" i="27"/>
  <c r="K504" i="27" s="1"/>
  <c r="O504" i="27" l="1"/>
  <c r="I504" i="27" l="1"/>
  <c r="L504" i="27" s="1"/>
  <c r="R504" i="27"/>
  <c r="S504" i="27" s="1"/>
  <c r="T504" i="27" s="1"/>
  <c r="Q504" i="27"/>
  <c r="M504" i="27" l="1"/>
  <c r="U504" i="27" s="1"/>
  <c r="W504" i="27" s="1"/>
  <c r="H505" i="27"/>
  <c r="X505" i="27" s="1"/>
  <c r="N505" i="27" s="1"/>
  <c r="G505" i="27" s="1"/>
  <c r="J505" i="27" l="1"/>
  <c r="K505" i="27" s="1"/>
  <c r="O505" i="27" s="1"/>
  <c r="I505" i="27" l="1"/>
  <c r="L505" i="27" s="1"/>
  <c r="M505" i="27" s="1"/>
  <c r="R505" i="27"/>
  <c r="S505" i="27" s="1"/>
  <c r="T505" i="27" s="1"/>
  <c r="Q505" i="27"/>
  <c r="U505" i="27" l="1"/>
  <c r="W505" i="27" s="1"/>
  <c r="H506" i="27"/>
  <c r="X506" i="27" s="1"/>
  <c r="N506" i="27" s="1"/>
  <c r="G506" i="27" s="1"/>
  <c r="J506" i="27"/>
  <c r="K506" i="27" s="1"/>
  <c r="O506" i="27" l="1"/>
  <c r="I506" i="27" l="1"/>
  <c r="L506" i="27" s="1"/>
  <c r="M506" i="27" s="1"/>
  <c r="R506" i="27"/>
  <c r="S506" i="27" s="1"/>
  <c r="T506" i="27" s="1"/>
  <c r="Q506" i="27"/>
  <c r="U506" i="27" l="1"/>
  <c r="W506" i="27" s="1"/>
  <c r="H507" i="27"/>
  <c r="X507" i="27" s="1"/>
  <c r="N507" i="27" s="1"/>
  <c r="G507" i="27" s="1"/>
  <c r="J507" i="27" l="1"/>
  <c r="K507" i="27" s="1"/>
  <c r="O507" i="27" s="1"/>
  <c r="I507" i="27" l="1"/>
  <c r="L507" i="27" s="1"/>
  <c r="R507" i="27"/>
  <c r="S507" i="27" s="1"/>
  <c r="T507" i="27" s="1"/>
  <c r="Q507" i="27"/>
  <c r="M507" i="27" l="1"/>
  <c r="U507" i="27" s="1"/>
  <c r="W507" i="27" s="1"/>
  <c r="H508" i="27"/>
  <c r="X508" i="27" s="1"/>
  <c r="N508" i="27" s="1"/>
  <c r="G508" i="27" s="1"/>
  <c r="J508" i="27" l="1"/>
  <c r="K508" i="27" s="1"/>
  <c r="O508" i="27" s="1"/>
  <c r="I508" i="27" l="1"/>
  <c r="L508" i="27" s="1"/>
  <c r="R508" i="27"/>
  <c r="S508" i="27" s="1"/>
  <c r="T508" i="27" s="1"/>
  <c r="Q508" i="27"/>
  <c r="M508" i="27" l="1"/>
  <c r="U508" i="27" s="1"/>
  <c r="H509" i="27"/>
  <c r="X509" i="27" s="1"/>
  <c r="N509" i="27" s="1"/>
  <c r="G509" i="27" s="1"/>
  <c r="W508" i="27"/>
  <c r="J509" i="27"/>
  <c r="K509" i="27" s="1"/>
  <c r="O509" i="27" l="1"/>
  <c r="I509" i="27" l="1"/>
  <c r="L509" i="27" s="1"/>
  <c r="M509" i="27" s="1"/>
  <c r="R509" i="27"/>
  <c r="S509" i="27" s="1"/>
  <c r="T509" i="27" s="1"/>
  <c r="Q509" i="27"/>
  <c r="U509" i="27" l="1"/>
  <c r="W509" i="27" s="1"/>
  <c r="H510" i="27"/>
  <c r="X510" i="27" s="1"/>
  <c r="N510" i="27" s="1"/>
  <c r="G510" i="27" s="1"/>
  <c r="J510" i="27" l="1"/>
  <c r="K510" i="27" s="1"/>
  <c r="O510" i="27" s="1"/>
  <c r="I510" i="27" l="1"/>
  <c r="L510" i="27" s="1"/>
  <c r="M510" i="27" s="1"/>
  <c r="R510" i="27"/>
  <c r="S510" i="27" s="1"/>
  <c r="T510" i="27" s="1"/>
  <c r="Q510" i="27"/>
  <c r="U510" i="27" l="1"/>
  <c r="W510" i="27" s="1"/>
  <c r="H511" i="27"/>
  <c r="X511" i="27" s="1"/>
  <c r="N511" i="27" s="1"/>
  <c r="G511" i="27" s="1"/>
  <c r="J511" i="27"/>
  <c r="K511" i="27" s="1"/>
  <c r="O511" i="27" l="1"/>
  <c r="I511" i="27" l="1"/>
  <c r="L511" i="27" s="1"/>
  <c r="R511" i="27"/>
  <c r="S511" i="27" s="1"/>
  <c r="T511" i="27" s="1"/>
  <c r="Q511" i="27"/>
  <c r="M511" i="27" l="1"/>
  <c r="U511" i="27" s="1"/>
  <c r="W511" i="27" s="1"/>
  <c r="H512" i="27"/>
  <c r="X512" i="27" s="1"/>
  <c r="N512" i="27" s="1"/>
  <c r="G512" i="27" s="1"/>
  <c r="J512" i="27" l="1"/>
  <c r="K512" i="27" s="1"/>
  <c r="O512" i="27" s="1"/>
  <c r="I512" i="27" s="1"/>
  <c r="R512" i="27" l="1"/>
  <c r="S512" i="27" s="1"/>
  <c r="T512" i="27" s="1"/>
  <c r="L512" i="27"/>
  <c r="Q512" i="27"/>
  <c r="H513" i="27" l="1"/>
  <c r="X513" i="27" s="1"/>
  <c r="N513" i="27" s="1"/>
  <c r="G513" i="27" s="1"/>
  <c r="J513" i="27"/>
  <c r="K513" i="27" s="1"/>
  <c r="M512" i="27"/>
  <c r="U512" i="27" s="1"/>
  <c r="W512" i="27" s="1"/>
  <c r="O513" i="27" l="1"/>
  <c r="I513" i="27" l="1"/>
  <c r="L513" i="27" s="1"/>
  <c r="R513" i="27"/>
  <c r="S513" i="27" s="1"/>
  <c r="T513" i="27" s="1"/>
  <c r="Q513" i="27"/>
  <c r="M513" i="27" l="1"/>
  <c r="U513" i="27" s="1"/>
  <c r="W513" i="27" s="1"/>
  <c r="H514" i="27"/>
  <c r="X514" i="27" s="1"/>
  <c r="N514" i="27" s="1"/>
  <c r="G514" i="27" s="1"/>
  <c r="J514" i="27" l="1"/>
  <c r="K514" i="27" s="1"/>
  <c r="O514" i="27" s="1"/>
  <c r="I514" i="27" l="1"/>
  <c r="L514" i="27" s="1"/>
  <c r="M514" i="27" s="1"/>
  <c r="R514" i="27"/>
  <c r="S514" i="27" s="1"/>
  <c r="T514" i="27" s="1"/>
  <c r="Q514" i="27"/>
  <c r="U514" i="27" l="1"/>
  <c r="W514" i="27" s="1"/>
  <c r="H515" i="27"/>
  <c r="X515" i="27" s="1"/>
  <c r="N515" i="27" s="1"/>
  <c r="G515" i="27" s="1"/>
  <c r="J515" i="27" l="1"/>
  <c r="K515" i="27" s="1"/>
  <c r="O515" i="27" s="1"/>
  <c r="I515" i="27" l="1"/>
  <c r="L515" i="27" s="1"/>
  <c r="M515" i="27" s="1"/>
  <c r="R515" i="27"/>
  <c r="S515" i="27" s="1"/>
  <c r="T515" i="27" s="1"/>
  <c r="Q515" i="27"/>
  <c r="U515" i="27" l="1"/>
  <c r="W515" i="27" s="1"/>
  <c r="H516" i="27"/>
  <c r="X516" i="27" s="1"/>
  <c r="N516" i="27" s="1"/>
  <c r="G516" i="27" s="1"/>
  <c r="J516" i="27" l="1"/>
  <c r="K516" i="27" s="1"/>
  <c r="O516" i="27" s="1"/>
  <c r="I516" i="27" l="1"/>
  <c r="L516" i="27" s="1"/>
  <c r="M516" i="27" s="1"/>
  <c r="R516" i="27"/>
  <c r="S516" i="27" s="1"/>
  <c r="T516" i="27" s="1"/>
  <c r="Q516" i="27"/>
  <c r="U516" i="27" l="1"/>
  <c r="W516" i="27" s="1"/>
  <c r="H517" i="27"/>
  <c r="X517" i="27" s="1"/>
  <c r="N517" i="27" s="1"/>
  <c r="G517" i="27" s="1"/>
  <c r="J517" i="27" l="1"/>
  <c r="K517" i="27" s="1"/>
  <c r="O517" i="27" s="1"/>
  <c r="I517" i="27" l="1"/>
  <c r="L517" i="27" s="1"/>
  <c r="M517" i="27" s="1"/>
  <c r="R517" i="27"/>
  <c r="S517" i="27" s="1"/>
  <c r="T517" i="27" s="1"/>
  <c r="Q517" i="27"/>
  <c r="U517" i="27" l="1"/>
  <c r="H518" i="27"/>
  <c r="X518" i="27" s="1"/>
  <c r="N518" i="27" s="1"/>
  <c r="G518" i="27" s="1"/>
  <c r="W517" i="27"/>
  <c r="J518" i="27" l="1"/>
  <c r="K518" i="27" s="1"/>
  <c r="O518" i="27"/>
  <c r="I518" i="27" l="1"/>
  <c r="L518" i="27" s="1"/>
  <c r="R518" i="27"/>
  <c r="S518" i="27" s="1"/>
  <c r="T518" i="27" s="1"/>
  <c r="Q518" i="27"/>
  <c r="M518" i="27" l="1"/>
  <c r="U518" i="27" s="1"/>
  <c r="W518" i="27" s="1"/>
  <c r="H519" i="27"/>
  <c r="X519" i="27" s="1"/>
  <c r="N519" i="27" s="1"/>
  <c r="G519" i="27" s="1"/>
  <c r="J519" i="27" l="1"/>
  <c r="K519" i="27" s="1"/>
  <c r="O519" i="27" s="1"/>
  <c r="I519" i="27" l="1"/>
  <c r="L519" i="27" s="1"/>
  <c r="R519" i="27"/>
  <c r="S519" i="27" s="1"/>
  <c r="T519" i="27" s="1"/>
  <c r="Q519" i="27"/>
  <c r="M519" i="27" l="1"/>
  <c r="U519" i="27" s="1"/>
  <c r="W519" i="27" s="1"/>
  <c r="H520" i="27"/>
  <c r="X520" i="27" s="1"/>
  <c r="N520" i="27" s="1"/>
  <c r="G520" i="27" s="1"/>
  <c r="J520" i="27" l="1"/>
  <c r="K520" i="27" s="1"/>
  <c r="O520" i="27" s="1"/>
  <c r="I520" i="27" l="1"/>
  <c r="L520" i="27" s="1"/>
  <c r="M520" i="27" s="1"/>
  <c r="R520" i="27"/>
  <c r="S520" i="27" s="1"/>
  <c r="T520" i="27" s="1"/>
  <c r="Q520" i="27"/>
  <c r="U520" i="27" l="1"/>
  <c r="W520" i="27" s="1"/>
  <c r="H521" i="27"/>
  <c r="X521" i="27" s="1"/>
  <c r="N521" i="27" s="1"/>
  <c r="G521" i="27" s="1"/>
  <c r="J521" i="27" l="1"/>
  <c r="K521" i="27" s="1"/>
  <c r="O521" i="27" s="1"/>
  <c r="I521" i="27" l="1"/>
  <c r="L521" i="27" s="1"/>
  <c r="M521" i="27" s="1"/>
  <c r="R521" i="27"/>
  <c r="S521" i="27" s="1"/>
  <c r="T521" i="27" s="1"/>
  <c r="Q521" i="27"/>
  <c r="U521" i="27" l="1"/>
  <c r="W521" i="27" s="1"/>
  <c r="H522" i="27"/>
  <c r="X522" i="27" s="1"/>
  <c r="N522" i="27" s="1"/>
  <c r="G522" i="27" s="1"/>
  <c r="J522" i="27" l="1"/>
  <c r="K522" i="27" s="1"/>
  <c r="O522" i="27" s="1"/>
  <c r="I522" i="27" l="1"/>
  <c r="L522" i="27" s="1"/>
  <c r="R522" i="27"/>
  <c r="S522" i="27" s="1"/>
  <c r="T522" i="27" s="1"/>
  <c r="Q522" i="27"/>
  <c r="M522" i="27" l="1"/>
  <c r="U522" i="27" s="1"/>
  <c r="W522" i="27" s="1"/>
  <c r="H523" i="27"/>
  <c r="X523" i="27" s="1"/>
  <c r="N523" i="27" s="1"/>
  <c r="G523" i="27" s="1"/>
  <c r="J523" i="27" l="1"/>
  <c r="K523" i="27" s="1"/>
  <c r="O523" i="27" s="1"/>
  <c r="I523" i="27" l="1"/>
  <c r="L523" i="27" s="1"/>
  <c r="R523" i="27"/>
  <c r="S523" i="27" s="1"/>
  <c r="T523" i="27" s="1"/>
  <c r="Q523" i="27"/>
  <c r="M523" i="27" l="1"/>
  <c r="U523" i="27"/>
  <c r="W523" i="27" s="1"/>
  <c r="H524" i="27"/>
  <c r="X524" i="27" s="1"/>
  <c r="N524" i="27" s="1"/>
  <c r="G524" i="27" s="1"/>
  <c r="J524" i="27" l="1"/>
  <c r="K524" i="27" s="1"/>
  <c r="O524" i="27"/>
  <c r="I524" i="27" l="1"/>
  <c r="L524" i="27" s="1"/>
  <c r="R524" i="27"/>
  <c r="S524" i="27" s="1"/>
  <c r="T524" i="27" s="1"/>
  <c r="Q524" i="27"/>
  <c r="M524" i="27" l="1"/>
  <c r="U524" i="27" s="1"/>
  <c r="W524" i="27" s="1"/>
  <c r="H525" i="27"/>
  <c r="X525" i="27" s="1"/>
  <c r="N525" i="27" s="1"/>
  <c r="G525" i="27" s="1"/>
  <c r="J525" i="27"/>
  <c r="K525" i="27" s="1"/>
  <c r="O525" i="27" l="1"/>
  <c r="I525" i="27" l="1"/>
  <c r="L525" i="27" s="1"/>
  <c r="M525" i="27" s="1"/>
  <c r="R525" i="27"/>
  <c r="S525" i="27" s="1"/>
  <c r="T525" i="27" s="1"/>
  <c r="Q525" i="27"/>
  <c r="U525" i="27" l="1"/>
  <c r="W525" i="27" s="1"/>
  <c r="H526" i="27"/>
  <c r="X526" i="27" s="1"/>
  <c r="N526" i="27" s="1"/>
  <c r="G526" i="27" s="1"/>
  <c r="J526" i="27"/>
  <c r="K526" i="27" s="1"/>
  <c r="O526" i="27" l="1"/>
  <c r="I526" i="27" l="1"/>
  <c r="L526" i="27" s="1"/>
  <c r="R526" i="27"/>
  <c r="S526" i="27" s="1"/>
  <c r="T526" i="27" s="1"/>
  <c r="Q526" i="27"/>
  <c r="M526" i="27" l="1"/>
  <c r="U526" i="27"/>
  <c r="W526" i="27" s="1"/>
  <c r="H527" i="27"/>
  <c r="X527" i="27" s="1"/>
  <c r="N527" i="27" s="1"/>
  <c r="G527" i="27" s="1"/>
  <c r="J527" i="27"/>
  <c r="K527" i="27" s="1"/>
  <c r="O527" i="27" l="1"/>
  <c r="I527" i="27" l="1"/>
  <c r="L527" i="27" s="1"/>
  <c r="M527" i="27" s="1"/>
  <c r="R527" i="27"/>
  <c r="S527" i="27" s="1"/>
  <c r="T527" i="27" s="1"/>
  <c r="Q527" i="27"/>
  <c r="U527" i="27" l="1"/>
  <c r="W527" i="27" s="1"/>
  <c r="H528" i="27"/>
  <c r="X528" i="27" s="1"/>
  <c r="N528" i="27" s="1"/>
  <c r="G528" i="27" s="1"/>
  <c r="J528" i="27" l="1"/>
  <c r="K528" i="27" s="1"/>
  <c r="O528" i="27" s="1"/>
  <c r="I528" i="27" l="1"/>
  <c r="L528" i="27" s="1"/>
  <c r="R528" i="27"/>
  <c r="S528" i="27" s="1"/>
  <c r="T528" i="27" s="1"/>
  <c r="Q528" i="27"/>
  <c r="M528" i="27" l="1"/>
  <c r="U528" i="27" s="1"/>
  <c r="W528" i="27" s="1"/>
  <c r="H529" i="27"/>
  <c r="X529" i="27" s="1"/>
  <c r="N529" i="27" s="1"/>
  <c r="G529" i="27" s="1"/>
  <c r="J529" i="27" l="1"/>
  <c r="K529" i="27" s="1"/>
  <c r="O529" i="27" s="1"/>
  <c r="I529" i="27" l="1"/>
  <c r="L529" i="27" s="1"/>
  <c r="R529" i="27"/>
  <c r="S529" i="27" s="1"/>
  <c r="T529" i="27" s="1"/>
  <c r="Q529" i="27"/>
  <c r="M529" i="27" l="1"/>
  <c r="U529" i="27" s="1"/>
  <c r="W529" i="27" s="1"/>
  <c r="H530" i="27"/>
  <c r="X530" i="27" s="1"/>
  <c r="N530" i="27" s="1"/>
  <c r="G530" i="27" s="1"/>
  <c r="J530" i="27"/>
  <c r="K530" i="27" s="1"/>
  <c r="O530" i="27" l="1"/>
  <c r="I530" i="27" l="1"/>
  <c r="L530" i="27" s="1"/>
  <c r="R530" i="27"/>
  <c r="S530" i="27" s="1"/>
  <c r="T530" i="27" s="1"/>
  <c r="Q530" i="27"/>
  <c r="H531" i="27" l="1"/>
  <c r="X531" i="27" s="1"/>
  <c r="N531" i="27" s="1"/>
  <c r="G531" i="27" s="1"/>
  <c r="J531" i="27"/>
  <c r="K531" i="27" s="1"/>
  <c r="M530" i="27"/>
  <c r="U530" i="27" s="1"/>
  <c r="W530" i="27" s="1"/>
  <c r="O531" i="27" l="1"/>
  <c r="I531" i="27" l="1"/>
  <c r="L531" i="27" s="1"/>
  <c r="R531" i="27"/>
  <c r="S531" i="27" s="1"/>
  <c r="T531" i="27" s="1"/>
  <c r="Q531" i="27"/>
  <c r="M531" i="27" l="1"/>
  <c r="U531" i="27" s="1"/>
  <c r="W531" i="27" s="1"/>
  <c r="H532" i="27"/>
  <c r="X532" i="27" s="1"/>
  <c r="N532" i="27" s="1"/>
  <c r="G532" i="27" s="1"/>
  <c r="J532" i="27" l="1"/>
  <c r="K532" i="27" s="1"/>
  <c r="O532" i="27" s="1"/>
  <c r="I532" i="27" l="1"/>
  <c r="L532" i="27" s="1"/>
  <c r="R532" i="27"/>
  <c r="S532" i="27" s="1"/>
  <c r="T532" i="27" s="1"/>
  <c r="Q532" i="27"/>
  <c r="M532" i="27" l="1"/>
  <c r="U532" i="27" s="1"/>
  <c r="W532" i="27" s="1"/>
  <c r="H533" i="27"/>
  <c r="X533" i="27" s="1"/>
  <c r="N533" i="27" s="1"/>
  <c r="G533" i="27" s="1"/>
  <c r="J533" i="27" l="1"/>
  <c r="K533" i="27" s="1"/>
  <c r="O533" i="27" s="1"/>
  <c r="I533" i="27" l="1"/>
  <c r="L533" i="27" s="1"/>
  <c r="R533" i="27"/>
  <c r="Q533" i="27"/>
  <c r="M533" i="27" l="1"/>
  <c r="H534" i="27"/>
  <c r="X534" i="27" s="1"/>
  <c r="N534" i="27" s="1"/>
  <c r="G534" i="27" s="1"/>
  <c r="S533" i="27"/>
  <c r="T533" i="27" s="1"/>
  <c r="J534" i="27" l="1"/>
  <c r="K534" i="27" s="1"/>
  <c r="O534" i="27" s="1"/>
  <c r="U533" i="27"/>
  <c r="W533" i="27" s="1"/>
  <c r="I534" i="27" l="1"/>
  <c r="L534" i="27" s="1"/>
  <c r="R534" i="27"/>
  <c r="S534" i="27" s="1"/>
  <c r="T534" i="27" s="1"/>
  <c r="Q534" i="27"/>
  <c r="M534" i="27" l="1"/>
  <c r="U534" i="27" s="1"/>
  <c r="W534" i="27" s="1"/>
  <c r="H535" i="27"/>
  <c r="X535" i="27" s="1"/>
  <c r="N535" i="27" s="1"/>
  <c r="G535" i="27" s="1"/>
  <c r="J535" i="27"/>
  <c r="K535" i="27" s="1"/>
  <c r="O535" i="27" l="1"/>
  <c r="I535" i="27" l="1"/>
  <c r="L535" i="27" s="1"/>
  <c r="R535" i="27"/>
  <c r="S535" i="27" s="1"/>
  <c r="T535" i="27" s="1"/>
  <c r="Q535" i="27"/>
  <c r="M535" i="27" l="1"/>
  <c r="U535" i="27" s="1"/>
  <c r="W535" i="27" s="1"/>
  <c r="H536" i="27"/>
  <c r="X536" i="27" s="1"/>
  <c r="N536" i="27" s="1"/>
  <c r="G536" i="27" s="1"/>
  <c r="J536" i="27"/>
  <c r="K536" i="27" s="1"/>
  <c r="O536" i="27" l="1"/>
  <c r="I536" i="27" l="1"/>
  <c r="L536" i="27" s="1"/>
  <c r="M536" i="27" s="1"/>
  <c r="R536" i="27"/>
  <c r="S536" i="27" s="1"/>
  <c r="T536" i="27" s="1"/>
  <c r="Q536" i="27"/>
  <c r="U536" i="27" l="1"/>
  <c r="W536" i="27" s="1"/>
  <c r="H537" i="27"/>
  <c r="X537" i="27" s="1"/>
  <c r="N537" i="27" s="1"/>
  <c r="G537" i="27" s="1"/>
  <c r="J537" i="27"/>
  <c r="K537" i="27" s="1"/>
  <c r="O537" i="27" l="1"/>
  <c r="I537" i="27" l="1"/>
  <c r="L537" i="27" s="1"/>
  <c r="R537" i="27"/>
  <c r="S537" i="27" s="1"/>
  <c r="T537" i="27" s="1"/>
  <c r="Q537" i="27"/>
  <c r="M537" i="27" l="1"/>
  <c r="U537" i="27" s="1"/>
  <c r="W537" i="27" s="1"/>
  <c r="H538" i="27"/>
  <c r="X538" i="27" s="1"/>
  <c r="N538" i="27" s="1"/>
  <c r="G538" i="27" s="1"/>
  <c r="J538" i="27" l="1"/>
  <c r="K538" i="27" s="1"/>
  <c r="O538" i="27" s="1"/>
  <c r="I538" i="27" l="1"/>
  <c r="L538" i="27" s="1"/>
  <c r="R538" i="27"/>
  <c r="S538" i="27" s="1"/>
  <c r="T538" i="27" s="1"/>
  <c r="Q538" i="27"/>
  <c r="M538" i="27" l="1"/>
  <c r="U538" i="27" s="1"/>
  <c r="W538" i="27" s="1"/>
  <c r="H539" i="27"/>
  <c r="X539" i="27" s="1"/>
  <c r="N539" i="27" s="1"/>
  <c r="G539" i="27" s="1"/>
  <c r="J539" i="27" l="1"/>
  <c r="K539" i="27" s="1"/>
  <c r="O539" i="27" s="1"/>
  <c r="I539" i="27" l="1"/>
  <c r="L539" i="27" s="1"/>
  <c r="R539" i="27"/>
  <c r="S539" i="27" s="1"/>
  <c r="T539" i="27" s="1"/>
  <c r="Q539" i="27"/>
  <c r="M539" i="27" l="1"/>
  <c r="U539" i="27" s="1"/>
  <c r="W539" i="27" s="1"/>
  <c r="H540" i="27"/>
  <c r="X540" i="27" s="1"/>
  <c r="N540" i="27" s="1"/>
  <c r="G540" i="27" s="1"/>
  <c r="J540" i="27" l="1"/>
  <c r="K540" i="27" s="1"/>
  <c r="O540" i="27" s="1"/>
  <c r="I540" i="27" l="1"/>
  <c r="L540" i="27" s="1"/>
  <c r="R540" i="27"/>
  <c r="S540" i="27" s="1"/>
  <c r="T540" i="27" s="1"/>
  <c r="Q540" i="27"/>
  <c r="H541" i="27" l="1"/>
  <c r="X541" i="27" s="1"/>
  <c r="N541" i="27" s="1"/>
  <c r="G541" i="27" s="1"/>
  <c r="M540" i="27"/>
  <c r="U540" i="27" s="1"/>
  <c r="W540" i="27" s="1"/>
  <c r="J541" i="27" l="1"/>
  <c r="K541" i="27" s="1"/>
  <c r="O541" i="27" s="1"/>
  <c r="I541" i="27" l="1"/>
  <c r="L541" i="27" s="1"/>
  <c r="R541" i="27"/>
  <c r="S541" i="27" s="1"/>
  <c r="T541" i="27" s="1"/>
  <c r="Q541" i="27"/>
  <c r="H542" i="27" l="1"/>
  <c r="X542" i="27" s="1"/>
  <c r="N542" i="27" s="1"/>
  <c r="G542" i="27" s="1"/>
  <c r="M541" i="27"/>
  <c r="U541" i="27" s="1"/>
  <c r="W541" i="27" s="1"/>
  <c r="J542" i="27" l="1"/>
  <c r="K542" i="27" s="1"/>
  <c r="O542" i="27" s="1"/>
  <c r="I542" i="27" l="1"/>
  <c r="L542" i="27" s="1"/>
  <c r="R542" i="27"/>
  <c r="S542" i="27" s="1"/>
  <c r="T542" i="27" s="1"/>
  <c r="Q542" i="27"/>
  <c r="H543" i="27" l="1"/>
  <c r="X543" i="27" s="1"/>
  <c r="N543" i="27" s="1"/>
  <c r="G543" i="27" s="1"/>
  <c r="J543" i="27"/>
  <c r="K543" i="27" s="1"/>
  <c r="M542" i="27"/>
  <c r="U542" i="27" s="1"/>
  <c r="W542" i="27" s="1"/>
  <c r="O543" i="27" l="1"/>
  <c r="I543" i="27" l="1"/>
  <c r="L543" i="27" s="1"/>
  <c r="M543" i="27" s="1"/>
  <c r="R543" i="27"/>
  <c r="S543" i="27" s="1"/>
  <c r="T543" i="27" s="1"/>
  <c r="Q543" i="27"/>
  <c r="U543" i="27" l="1"/>
  <c r="W543" i="27" s="1"/>
  <c r="H544" i="27"/>
  <c r="X544" i="27" s="1"/>
  <c r="N544" i="27" s="1"/>
  <c r="G544" i="27" s="1"/>
  <c r="J544" i="27" l="1"/>
  <c r="K544" i="27" s="1"/>
  <c r="O544" i="27" s="1"/>
  <c r="I544" i="27" l="1"/>
  <c r="L544" i="27" s="1"/>
  <c r="M544" i="27" s="1"/>
  <c r="R544" i="27"/>
  <c r="S544" i="27" s="1"/>
  <c r="T544" i="27" s="1"/>
  <c r="Q544" i="27"/>
  <c r="U544" i="27" l="1"/>
  <c r="W544" i="27" s="1"/>
  <c r="H545" i="27"/>
  <c r="X545" i="27" s="1"/>
  <c r="N545" i="27" s="1"/>
  <c r="G545" i="27" s="1"/>
  <c r="J545" i="27" l="1"/>
  <c r="K545" i="27" s="1"/>
  <c r="O545" i="27" s="1"/>
  <c r="I545" i="27" s="1"/>
  <c r="L545" i="27" s="1"/>
  <c r="R545" i="27" l="1"/>
  <c r="S545" i="27" s="1"/>
  <c r="T545" i="27" s="1"/>
  <c r="M545" i="27"/>
  <c r="U545" i="27" s="1"/>
  <c r="Q545" i="27"/>
  <c r="H546" i="27" l="1"/>
  <c r="X546" i="27" s="1"/>
  <c r="N546" i="27" s="1"/>
  <c r="G546" i="27" s="1"/>
  <c r="W545" i="27"/>
  <c r="J546" i="27" l="1"/>
  <c r="K546" i="27" s="1"/>
  <c r="O546" i="27" s="1"/>
  <c r="I546" i="27" l="1"/>
  <c r="L546" i="27" s="1"/>
  <c r="M546" i="27" s="1"/>
  <c r="R546" i="27"/>
  <c r="S546" i="27" s="1"/>
  <c r="T546" i="27" s="1"/>
  <c r="Q546" i="27"/>
  <c r="U546" i="27" l="1"/>
  <c r="W546" i="27" s="1"/>
  <c r="H547" i="27"/>
  <c r="X547" i="27" s="1"/>
  <c r="N547" i="27" s="1"/>
  <c r="G547" i="27" s="1"/>
  <c r="J547" i="27" l="1"/>
  <c r="K547" i="27" s="1"/>
  <c r="O547" i="27" s="1"/>
  <c r="I547" i="27" s="1"/>
  <c r="L547" i="27" s="1"/>
  <c r="R547" i="27" l="1"/>
  <c r="S547" i="27" s="1"/>
  <c r="T547" i="27" s="1"/>
  <c r="M547" i="27"/>
  <c r="Q547" i="27"/>
  <c r="U547" i="27" l="1"/>
  <c r="W547" i="27" s="1"/>
  <c r="H548" i="27"/>
  <c r="X548" i="27" s="1"/>
  <c r="N548" i="27" s="1"/>
  <c r="G548" i="27" s="1"/>
  <c r="J548" i="27" l="1"/>
  <c r="K548" i="27" s="1"/>
  <c r="O548" i="27" s="1"/>
  <c r="I548" i="27" l="1"/>
  <c r="L548" i="27" s="1"/>
  <c r="M548" i="27" s="1"/>
  <c r="R548" i="27"/>
  <c r="S548" i="27" s="1"/>
  <c r="T548" i="27" s="1"/>
  <c r="Q548" i="27"/>
  <c r="U548" i="27" l="1"/>
  <c r="W548" i="27" s="1"/>
  <c r="H549" i="27"/>
  <c r="X549" i="27" s="1"/>
  <c r="N549" i="27" s="1"/>
  <c r="G549" i="27" s="1"/>
  <c r="J549" i="27"/>
  <c r="K549" i="27" s="1"/>
  <c r="O549" i="27" l="1"/>
  <c r="I549" i="27" s="1"/>
  <c r="L549" i="27" s="1"/>
  <c r="R549" i="27" l="1"/>
  <c r="S549" i="27" s="1"/>
  <c r="T549" i="27" s="1"/>
  <c r="M549" i="27"/>
  <c r="Q549" i="27"/>
  <c r="U549" i="27" l="1"/>
  <c r="W549" i="27" s="1"/>
  <c r="H550" i="27"/>
  <c r="X550" i="27" s="1"/>
  <c r="N550" i="27" s="1"/>
  <c r="G550" i="27" s="1"/>
  <c r="J550" i="27"/>
  <c r="K550" i="27" s="1"/>
  <c r="O550" i="27" l="1"/>
  <c r="I550" i="27" l="1"/>
  <c r="L550" i="27" s="1"/>
  <c r="M550" i="27" s="1"/>
  <c r="R550" i="27"/>
  <c r="S550" i="27" s="1"/>
  <c r="T550" i="27" s="1"/>
  <c r="Q550" i="27"/>
  <c r="H551" i="27" l="1"/>
  <c r="X551" i="27" s="1"/>
  <c r="N551" i="27" s="1"/>
  <c r="G551" i="27" s="1"/>
  <c r="U550" i="27"/>
  <c r="W550" i="27" s="1"/>
  <c r="J551" i="27" l="1"/>
  <c r="K551" i="27" s="1"/>
  <c r="O551" i="27" s="1"/>
  <c r="I551" i="27" l="1"/>
  <c r="L551" i="27" s="1"/>
  <c r="M551" i="27" s="1"/>
  <c r="R551" i="27"/>
  <c r="S551" i="27" s="1"/>
  <c r="T551" i="27" s="1"/>
  <c r="Q551" i="27"/>
  <c r="H552" i="27" l="1"/>
  <c r="X552" i="27" s="1"/>
  <c r="N552" i="27" s="1"/>
  <c r="G552" i="27" s="1"/>
  <c r="U551" i="27"/>
  <c r="W551" i="27" s="1"/>
  <c r="J552" i="27" l="1"/>
  <c r="K552" i="27" s="1"/>
  <c r="O552" i="27" s="1"/>
  <c r="I552" i="27" s="1"/>
  <c r="L552" i="27" s="1"/>
  <c r="R552" i="27" l="1"/>
  <c r="S552" i="27" s="1"/>
  <c r="T552" i="27" s="1"/>
  <c r="M552" i="27"/>
  <c r="Q552" i="27"/>
  <c r="U552" i="27" l="1"/>
  <c r="W552" i="27" s="1"/>
  <c r="H553" i="27"/>
  <c r="X553" i="27" s="1"/>
  <c r="N553" i="27" s="1"/>
  <c r="G553" i="27" s="1"/>
  <c r="J553" i="27"/>
  <c r="K553" i="27" s="1"/>
  <c r="O553" i="27" l="1"/>
  <c r="I553" i="27" l="1"/>
  <c r="L553" i="27" s="1"/>
  <c r="R553" i="27"/>
  <c r="S553" i="27" s="1"/>
  <c r="T553" i="27" s="1"/>
  <c r="Q553" i="27"/>
  <c r="M553" i="27" l="1"/>
  <c r="U553" i="27"/>
  <c r="H554" i="27"/>
  <c r="X554" i="27" s="1"/>
  <c r="N554" i="27" s="1"/>
  <c r="G554" i="27" s="1"/>
  <c r="W553" i="27"/>
  <c r="J554" i="27"/>
  <c r="K554" i="27" s="1"/>
  <c r="O554" i="27" l="1"/>
  <c r="I554" i="27" l="1"/>
  <c r="L554" i="27" s="1"/>
  <c r="M554" i="27" s="1"/>
  <c r="R554" i="27"/>
  <c r="S554" i="27" s="1"/>
  <c r="T554" i="27" s="1"/>
  <c r="Q554" i="27"/>
  <c r="U554" i="27" l="1"/>
  <c r="H555" i="27"/>
  <c r="X555" i="27" s="1"/>
  <c r="N555" i="27" s="1"/>
  <c r="G555" i="27" s="1"/>
  <c r="W554" i="27"/>
  <c r="J555" i="27" l="1"/>
  <c r="K555" i="27" s="1"/>
  <c r="O555" i="27" s="1"/>
  <c r="I555" i="27" l="1"/>
  <c r="L555" i="27" s="1"/>
  <c r="M555" i="27" s="1"/>
  <c r="R555" i="27"/>
  <c r="S555" i="27" s="1"/>
  <c r="T555" i="27" s="1"/>
  <c r="Q555" i="27"/>
  <c r="H556" i="27" l="1"/>
  <c r="X556" i="27" s="1"/>
  <c r="N556" i="27" s="1"/>
  <c r="G556" i="27" s="1"/>
  <c r="U555" i="27"/>
  <c r="W555" i="27" s="1"/>
  <c r="J556" i="27" l="1"/>
  <c r="K556" i="27" s="1"/>
  <c r="O556" i="27" s="1"/>
  <c r="I556" i="27" s="1"/>
  <c r="L556" i="27" s="1"/>
  <c r="R556" i="27" l="1"/>
  <c r="S556" i="27" s="1"/>
  <c r="T556" i="27" s="1"/>
  <c r="M556" i="27"/>
  <c r="Q556" i="27"/>
  <c r="U556" i="27" l="1"/>
  <c r="W556" i="27" s="1"/>
  <c r="H557" i="27"/>
  <c r="X557" i="27" s="1"/>
  <c r="N557" i="27" s="1"/>
  <c r="G557" i="27" s="1"/>
  <c r="J557" i="27"/>
  <c r="K557" i="27" s="1"/>
  <c r="O557" i="27" l="1"/>
  <c r="I557" i="27" s="1"/>
  <c r="L557" i="27" s="1"/>
  <c r="R557" i="27" l="1"/>
  <c r="S557" i="27" s="1"/>
  <c r="T557" i="27" s="1"/>
  <c r="M557" i="27"/>
  <c r="Q557" i="27"/>
  <c r="U557" i="27" l="1"/>
  <c r="H558" i="27"/>
  <c r="X558" i="27" s="1"/>
  <c r="N558" i="27" s="1"/>
  <c r="G558" i="27" s="1"/>
  <c r="W557" i="27"/>
  <c r="J558" i="27"/>
  <c r="K558" i="27" s="1"/>
  <c r="O558" i="27" l="1"/>
  <c r="I558" i="27" l="1"/>
  <c r="L558" i="27" s="1"/>
  <c r="R558" i="27"/>
  <c r="S558" i="27" s="1"/>
  <c r="T558" i="27" s="1"/>
  <c r="Q558" i="27"/>
  <c r="M558" i="27" l="1"/>
  <c r="U558" i="27" s="1"/>
  <c r="W558" i="27" s="1"/>
  <c r="H559" i="27"/>
  <c r="X559" i="27" s="1"/>
  <c r="N559" i="27" s="1"/>
  <c r="G559" i="27" s="1"/>
  <c r="J559" i="27" l="1"/>
  <c r="K559" i="27" s="1"/>
  <c r="O559" i="27" s="1"/>
  <c r="I559" i="27" l="1"/>
  <c r="L559" i="27" s="1"/>
  <c r="M559" i="27" s="1"/>
  <c r="R559" i="27"/>
  <c r="S559" i="27" s="1"/>
  <c r="T559" i="27" s="1"/>
  <c r="Q559" i="27"/>
  <c r="U559" i="27" l="1"/>
  <c r="W559" i="27" s="1"/>
  <c r="H560" i="27"/>
  <c r="X560" i="27" s="1"/>
  <c r="N560" i="27" s="1"/>
  <c r="G560" i="27" s="1"/>
  <c r="J560" i="27" l="1"/>
  <c r="K560" i="27" s="1"/>
  <c r="O560" i="27" s="1"/>
  <c r="I560" i="27" s="1"/>
  <c r="L560" i="27" s="1"/>
  <c r="R560" i="27" l="1"/>
  <c r="S560" i="27" s="1"/>
  <c r="T560" i="27" s="1"/>
  <c r="M560" i="27"/>
  <c r="Q560" i="27"/>
  <c r="U560" i="27" l="1"/>
  <c r="W560" i="27" s="1"/>
  <c r="H561" i="27"/>
  <c r="X561" i="27" s="1"/>
  <c r="N561" i="27" s="1"/>
  <c r="G561" i="27" s="1"/>
  <c r="J561" i="27" l="1"/>
  <c r="K561" i="27" s="1"/>
  <c r="O561" i="27" s="1"/>
  <c r="I561" i="27" l="1"/>
  <c r="L561" i="27" s="1"/>
  <c r="M561" i="27" s="1"/>
  <c r="R561" i="27"/>
  <c r="S561" i="27" s="1"/>
  <c r="T561" i="27" s="1"/>
  <c r="Q561" i="27"/>
  <c r="U561" i="27" l="1"/>
  <c r="W561" i="27" s="1"/>
  <c r="H562" i="27"/>
  <c r="X562" i="27" s="1"/>
  <c r="N562" i="27" s="1"/>
  <c r="G562" i="27" s="1"/>
  <c r="J562" i="27" l="1"/>
  <c r="K562" i="27" s="1"/>
  <c r="O562" i="27" s="1"/>
  <c r="I562" i="27" l="1"/>
  <c r="L562" i="27" s="1"/>
  <c r="M562" i="27" s="1"/>
  <c r="R562" i="27"/>
  <c r="S562" i="27" s="1"/>
  <c r="T562" i="27" s="1"/>
  <c r="Q562" i="27"/>
  <c r="U562" i="27" l="1"/>
  <c r="W562" i="27" s="1"/>
  <c r="H563" i="27"/>
  <c r="X563" i="27" s="1"/>
  <c r="N563" i="27" s="1"/>
  <c r="G563" i="27" s="1"/>
  <c r="J563" i="27" l="1"/>
  <c r="K563" i="27" s="1"/>
  <c r="O563" i="27" s="1"/>
  <c r="I563" i="27" l="1"/>
  <c r="L563" i="27" s="1"/>
  <c r="M563" i="27" s="1"/>
  <c r="R563" i="27"/>
  <c r="S563" i="27" s="1"/>
  <c r="T563" i="27" s="1"/>
  <c r="Q563" i="27"/>
  <c r="U563" i="27" l="1"/>
  <c r="W563" i="27" s="1"/>
  <c r="H564" i="27"/>
  <c r="X564" i="27" s="1"/>
  <c r="N564" i="27" s="1"/>
  <c r="G564" i="27" s="1"/>
  <c r="J564" i="27" l="1"/>
  <c r="K564" i="27" s="1"/>
  <c r="O564" i="27" s="1"/>
  <c r="I564" i="27" l="1"/>
  <c r="L564" i="27" s="1"/>
  <c r="M564" i="27" s="1"/>
  <c r="R564" i="27"/>
  <c r="S564" i="27" s="1"/>
  <c r="T564" i="27" s="1"/>
  <c r="Q564" i="27"/>
  <c r="U564" i="27" l="1"/>
  <c r="W564" i="27" s="1"/>
  <c r="H565" i="27"/>
  <c r="X565" i="27" s="1"/>
  <c r="N565" i="27" s="1"/>
  <c r="G565" i="27" s="1"/>
  <c r="J565" i="27"/>
  <c r="K565" i="27" s="1"/>
  <c r="O565" i="27" l="1"/>
  <c r="I565" i="27" l="1"/>
  <c r="L565" i="27" s="1"/>
  <c r="M565" i="27" s="1"/>
  <c r="R565" i="27"/>
  <c r="S565" i="27" s="1"/>
  <c r="T565" i="27" s="1"/>
  <c r="Q565" i="27"/>
  <c r="U565" i="27" l="1"/>
  <c r="W565" i="27" s="1"/>
  <c r="H566" i="27"/>
  <c r="X566" i="27" s="1"/>
  <c r="N566" i="27" s="1"/>
  <c r="G566" i="27" s="1"/>
  <c r="J566" i="27"/>
  <c r="K566" i="27" s="1"/>
  <c r="O566" i="27" l="1"/>
  <c r="I566" i="27" l="1"/>
  <c r="L566" i="27" s="1"/>
  <c r="M566" i="27" s="1"/>
  <c r="R566" i="27"/>
  <c r="S566" i="27" s="1"/>
  <c r="T566" i="27" s="1"/>
  <c r="Q566" i="27"/>
  <c r="U566" i="27" l="1"/>
  <c r="H567" i="27"/>
  <c r="X567" i="27" s="1"/>
  <c r="N567" i="27" s="1"/>
  <c r="G567" i="27" s="1"/>
  <c r="W566" i="27"/>
  <c r="J567" i="27"/>
  <c r="K567" i="27" s="1"/>
  <c r="O567" i="27" l="1"/>
  <c r="I567" i="27" l="1"/>
  <c r="L567" i="27" s="1"/>
  <c r="M567" i="27" s="1"/>
  <c r="R567" i="27"/>
  <c r="S567" i="27" s="1"/>
  <c r="T567" i="27" s="1"/>
  <c r="Q567" i="27"/>
  <c r="U567" i="27" l="1"/>
  <c r="W567" i="27" s="1"/>
  <c r="H568" i="27"/>
  <c r="X568" i="27" s="1"/>
  <c r="N568" i="27" s="1"/>
  <c r="G568" i="27" s="1"/>
  <c r="J568" i="27" l="1"/>
  <c r="K568" i="27" s="1"/>
  <c r="O568" i="27" s="1"/>
  <c r="I568" i="27" l="1"/>
  <c r="L568" i="27" s="1"/>
  <c r="M568" i="27" s="1"/>
  <c r="R568" i="27"/>
  <c r="S568" i="27" s="1"/>
  <c r="T568" i="27" s="1"/>
  <c r="Q568" i="27"/>
  <c r="U568" i="27" l="1"/>
  <c r="W568" i="27" s="1"/>
  <c r="H569" i="27"/>
  <c r="X569" i="27" s="1"/>
  <c r="N569" i="27" s="1"/>
  <c r="G569" i="27" s="1"/>
  <c r="J569" i="27"/>
  <c r="K569" i="27" s="1"/>
  <c r="O569" i="27" l="1"/>
  <c r="I569" i="27" l="1"/>
  <c r="L569" i="27" s="1"/>
  <c r="M569" i="27" s="1"/>
  <c r="R569" i="27"/>
  <c r="S569" i="27" s="1"/>
  <c r="T569" i="27" s="1"/>
  <c r="Q569" i="27"/>
  <c r="U569" i="27" l="1"/>
  <c r="W569" i="27" s="1"/>
  <c r="H570" i="27"/>
  <c r="X570" i="27" s="1"/>
  <c r="N570" i="27" s="1"/>
  <c r="G570" i="27" s="1"/>
  <c r="J570" i="27" l="1"/>
  <c r="K570" i="27" s="1"/>
  <c r="O570" i="27"/>
  <c r="I570" i="27" l="1"/>
  <c r="L570" i="27" s="1"/>
  <c r="R570" i="27"/>
  <c r="S570" i="27" s="1"/>
  <c r="T570" i="27" s="1"/>
  <c r="Q570" i="27"/>
  <c r="M570" i="27" l="1"/>
  <c r="U570" i="27" s="1"/>
  <c r="W570" i="27" s="1"/>
  <c r="H571" i="27"/>
  <c r="X571" i="27" s="1"/>
  <c r="N571" i="27" s="1"/>
  <c r="G571" i="27" s="1"/>
  <c r="J571" i="27" l="1"/>
  <c r="K571" i="27" s="1"/>
  <c r="O571" i="27" s="1"/>
  <c r="I571" i="27" l="1"/>
  <c r="L571" i="27" s="1"/>
  <c r="M571" i="27" s="1"/>
  <c r="R571" i="27"/>
  <c r="S571" i="27" s="1"/>
  <c r="T571" i="27" s="1"/>
  <c r="Q571" i="27"/>
  <c r="U571" i="27" l="1"/>
  <c r="H572" i="27"/>
  <c r="X572" i="27" s="1"/>
  <c r="N572" i="27" s="1"/>
  <c r="G572" i="27" s="1"/>
  <c r="W571" i="27"/>
  <c r="J572" i="27"/>
  <c r="K572" i="27" s="1"/>
  <c r="O572" i="27" l="1"/>
  <c r="I572" i="27" l="1"/>
  <c r="L572" i="27" s="1"/>
  <c r="R572" i="27"/>
  <c r="S572" i="27" s="1"/>
  <c r="T572" i="27" s="1"/>
  <c r="Q572" i="27"/>
  <c r="M572" i="27" l="1"/>
  <c r="U572" i="27" s="1"/>
  <c r="W572" i="27" s="1"/>
  <c r="H573" i="27"/>
  <c r="X573" i="27" s="1"/>
  <c r="N573" i="27" s="1"/>
  <c r="G573" i="27" s="1"/>
  <c r="J573" i="27" l="1"/>
  <c r="K573" i="27" s="1"/>
  <c r="O573" i="27" s="1"/>
  <c r="I573" i="27" l="1"/>
  <c r="L573" i="27" s="1"/>
  <c r="M573" i="27" s="1"/>
  <c r="R573" i="27"/>
  <c r="S573" i="27" s="1"/>
  <c r="T573" i="27" s="1"/>
  <c r="Q573" i="27"/>
  <c r="U573" i="27" l="1"/>
  <c r="H574" i="27"/>
  <c r="X574" i="27" s="1"/>
  <c r="N574" i="27" s="1"/>
  <c r="G574" i="27" s="1"/>
  <c r="W573" i="27"/>
  <c r="J574" i="27" l="1"/>
  <c r="K574" i="27" s="1"/>
  <c r="O574" i="27" s="1"/>
  <c r="I574" i="27" l="1"/>
  <c r="L574" i="27" s="1"/>
  <c r="R574" i="27"/>
  <c r="S574" i="27" s="1"/>
  <c r="T574" i="27" s="1"/>
  <c r="Q574" i="27"/>
  <c r="M574" i="27" l="1"/>
  <c r="U574" i="27" s="1"/>
  <c r="W574" i="27" s="1"/>
  <c r="H575" i="27"/>
  <c r="X575" i="27" s="1"/>
  <c r="N575" i="27" s="1"/>
  <c r="G575" i="27" s="1"/>
  <c r="J575" i="27"/>
  <c r="K575" i="27" s="1"/>
  <c r="O575" i="27" l="1"/>
  <c r="I575" i="27" l="1"/>
  <c r="L575" i="27" s="1"/>
  <c r="M575" i="27" s="1"/>
  <c r="R575" i="27"/>
  <c r="S575" i="27" s="1"/>
  <c r="T575" i="27" s="1"/>
  <c r="Q575" i="27"/>
  <c r="U575" i="27" l="1"/>
  <c r="W575" i="27" s="1"/>
  <c r="H576" i="27"/>
  <c r="X576" i="27" s="1"/>
  <c r="N576" i="27" s="1"/>
  <c r="G576" i="27" s="1"/>
  <c r="J576" i="27" l="1"/>
  <c r="K576" i="27" s="1"/>
  <c r="O576" i="27" s="1"/>
  <c r="I576" i="27" l="1"/>
  <c r="L576" i="27" s="1"/>
  <c r="M576" i="27" s="1"/>
  <c r="R576" i="27"/>
  <c r="S576" i="27" s="1"/>
  <c r="T576" i="27" s="1"/>
  <c r="Q576" i="27"/>
  <c r="U576" i="27" l="1"/>
  <c r="W576" i="27" s="1"/>
  <c r="H577" i="27"/>
  <c r="X577" i="27" s="1"/>
  <c r="N577" i="27" s="1"/>
  <c r="G577" i="27" s="1"/>
  <c r="J577" i="27" l="1"/>
  <c r="K577" i="27" s="1"/>
  <c r="O577" i="27" s="1"/>
  <c r="I577" i="27" l="1"/>
  <c r="L577" i="27" s="1"/>
  <c r="M577" i="27" s="1"/>
  <c r="R577" i="27"/>
  <c r="S577" i="27" s="1"/>
  <c r="T577" i="27" s="1"/>
  <c r="Q577" i="27"/>
  <c r="U577" i="27" l="1"/>
  <c r="H578" i="27"/>
  <c r="X578" i="27" s="1"/>
  <c r="N578" i="27" s="1"/>
  <c r="G578" i="27" s="1"/>
  <c r="W577" i="27"/>
  <c r="J578" i="27"/>
  <c r="K578" i="27" s="1"/>
  <c r="O578" i="27" l="1"/>
  <c r="I578" i="27" l="1"/>
  <c r="L578" i="27" s="1"/>
  <c r="R578" i="27"/>
  <c r="S578" i="27" s="1"/>
  <c r="T578" i="27" s="1"/>
  <c r="Q578" i="27"/>
  <c r="H579" i="27" l="1"/>
  <c r="X579" i="27" s="1"/>
  <c r="N579" i="27" s="1"/>
  <c r="G579" i="27" s="1"/>
  <c r="M578" i="27"/>
  <c r="U578" i="27" s="1"/>
  <c r="W578" i="27" s="1"/>
  <c r="J579" i="27" l="1"/>
  <c r="K579" i="27" s="1"/>
  <c r="O579" i="27" s="1"/>
  <c r="I579" i="27" l="1"/>
  <c r="L579" i="27" s="1"/>
  <c r="M579" i="27" s="1"/>
  <c r="R579" i="27"/>
  <c r="S579" i="27" s="1"/>
  <c r="T579" i="27" s="1"/>
  <c r="Q579" i="27"/>
  <c r="U579" i="27" l="1"/>
  <c r="W579" i="27" s="1"/>
  <c r="H580" i="27"/>
  <c r="X580" i="27" s="1"/>
  <c r="N580" i="27" s="1"/>
  <c r="G580" i="27" s="1"/>
  <c r="J580" i="27" l="1"/>
  <c r="K580" i="27" s="1"/>
  <c r="O580" i="27" s="1"/>
  <c r="I580" i="27" s="1"/>
  <c r="L580" i="27" s="1"/>
  <c r="R580" i="27" l="1"/>
  <c r="S580" i="27" s="1"/>
  <c r="T580" i="27" s="1"/>
  <c r="M580" i="27"/>
  <c r="Q580" i="27"/>
  <c r="U580" i="27" l="1"/>
  <c r="H581" i="27"/>
  <c r="X581" i="27" s="1"/>
  <c r="N581" i="27" s="1"/>
  <c r="G581" i="27" s="1"/>
  <c r="W580" i="27"/>
  <c r="J581" i="27" l="1"/>
  <c r="K581" i="27" s="1"/>
  <c r="O581" i="27" s="1"/>
  <c r="I581" i="27" l="1"/>
  <c r="L581" i="27" s="1"/>
  <c r="M581" i="27" s="1"/>
  <c r="R581" i="27"/>
  <c r="S581" i="27" s="1"/>
  <c r="T581" i="27" s="1"/>
  <c r="Q581" i="27"/>
  <c r="U581" i="27" l="1"/>
  <c r="H582" i="27"/>
  <c r="X582" i="27" s="1"/>
  <c r="N582" i="27" s="1"/>
  <c r="G582" i="27" s="1"/>
  <c r="W581" i="27"/>
  <c r="J582" i="27"/>
  <c r="K582" i="27" s="1"/>
  <c r="O582" i="27" l="1"/>
  <c r="I582" i="27" l="1"/>
  <c r="L582" i="27" s="1"/>
  <c r="R582" i="27"/>
  <c r="S582" i="27" s="1"/>
  <c r="T582" i="27" s="1"/>
  <c r="Q582" i="27"/>
  <c r="M582" i="27" l="1"/>
  <c r="U582" i="27" s="1"/>
  <c r="W582" i="27" s="1"/>
  <c r="H583" i="27"/>
  <c r="X583" i="27" s="1"/>
  <c r="N583" i="27" s="1"/>
  <c r="G583" i="27" s="1"/>
  <c r="J583" i="27" l="1"/>
  <c r="K583" i="27" s="1"/>
  <c r="O583" i="27" s="1"/>
  <c r="I583" i="27" s="1"/>
  <c r="R583" i="27" l="1"/>
  <c r="S583" i="27" s="1"/>
  <c r="T583" i="27" s="1"/>
  <c r="L583" i="27"/>
  <c r="Q583" i="27"/>
  <c r="H584" i="27" l="1"/>
  <c r="X584" i="27" s="1"/>
  <c r="N584" i="27" s="1"/>
  <c r="G584" i="27" s="1"/>
  <c r="M583" i="27"/>
  <c r="U583" i="27" s="1"/>
  <c r="W583" i="27" s="1"/>
  <c r="J584" i="27" l="1"/>
  <c r="K584" i="27" s="1"/>
  <c r="O584" i="27" s="1"/>
  <c r="I584" i="27" l="1"/>
  <c r="L584" i="27" s="1"/>
  <c r="M584" i="27" s="1"/>
  <c r="R584" i="27"/>
  <c r="S584" i="27" s="1"/>
  <c r="T584" i="27" s="1"/>
  <c r="Q584" i="27"/>
  <c r="U584" i="27" l="1"/>
  <c r="W584" i="27" s="1"/>
  <c r="H585" i="27"/>
  <c r="X585" i="27" s="1"/>
  <c r="N585" i="27" s="1"/>
  <c r="G585" i="27" s="1"/>
  <c r="J585" i="27" l="1"/>
  <c r="K585" i="27" s="1"/>
  <c r="O585" i="27"/>
  <c r="I585" i="27" l="1"/>
  <c r="L585" i="27" s="1"/>
  <c r="R585" i="27"/>
  <c r="S585" i="27" s="1"/>
  <c r="T585" i="27" s="1"/>
  <c r="Q585" i="27"/>
  <c r="M585" i="27" l="1"/>
  <c r="U585" i="27" s="1"/>
  <c r="W585" i="27" s="1"/>
  <c r="H586" i="27"/>
  <c r="X586" i="27" s="1"/>
  <c r="N586" i="27" s="1"/>
  <c r="G586" i="27" s="1"/>
  <c r="J586" i="27"/>
  <c r="K586" i="27" s="1"/>
  <c r="O586" i="27" l="1"/>
  <c r="I586" i="27" l="1"/>
  <c r="L586" i="27" s="1"/>
  <c r="R586" i="27"/>
  <c r="S586" i="27" s="1"/>
  <c r="T586" i="27" s="1"/>
  <c r="Q586" i="27"/>
  <c r="M586" i="27" l="1"/>
  <c r="U586" i="27" s="1"/>
  <c r="W586" i="27" s="1"/>
  <c r="H587" i="27"/>
  <c r="X587" i="27" s="1"/>
  <c r="N587" i="27" s="1"/>
  <c r="G587" i="27" s="1"/>
  <c r="J587" i="27" l="1"/>
  <c r="K587" i="27" s="1"/>
  <c r="O587" i="27" s="1"/>
  <c r="I587" i="27" l="1"/>
  <c r="L587" i="27" s="1"/>
  <c r="M587" i="27" s="1"/>
  <c r="R587" i="27"/>
  <c r="S587" i="27" s="1"/>
  <c r="T587" i="27" s="1"/>
  <c r="Q587" i="27"/>
  <c r="U587" i="27" l="1"/>
  <c r="H588" i="27"/>
  <c r="X588" i="27" s="1"/>
  <c r="N588" i="27" s="1"/>
  <c r="G588" i="27" s="1"/>
  <c r="W587" i="27"/>
  <c r="J588" i="27" l="1"/>
  <c r="K588" i="27" s="1"/>
  <c r="O588" i="27" s="1"/>
  <c r="I588" i="27" l="1"/>
  <c r="L588" i="27" s="1"/>
  <c r="R588" i="27"/>
  <c r="S588" i="27" s="1"/>
  <c r="T588" i="27" s="1"/>
  <c r="Q588" i="27"/>
  <c r="M588" i="27" l="1"/>
  <c r="U588" i="27" s="1"/>
  <c r="W588" i="27" s="1"/>
  <c r="H589" i="27"/>
  <c r="X589" i="27" s="1"/>
  <c r="N589" i="27" s="1"/>
  <c r="G589" i="27" s="1"/>
  <c r="J589" i="27"/>
  <c r="K589" i="27" s="1"/>
  <c r="O589" i="27" l="1"/>
  <c r="I589" i="27" l="1"/>
  <c r="L589" i="27" s="1"/>
  <c r="R589" i="27"/>
  <c r="S589" i="27" s="1"/>
  <c r="T589" i="27" s="1"/>
  <c r="Q589" i="27"/>
  <c r="H590" i="27" l="1"/>
  <c r="X590" i="27" s="1"/>
  <c r="N590" i="27" s="1"/>
  <c r="G590" i="27" s="1"/>
  <c r="M589" i="27"/>
  <c r="U589" i="27" s="1"/>
  <c r="W589" i="27" s="1"/>
  <c r="J590" i="27" l="1"/>
  <c r="K590" i="27" s="1"/>
  <c r="O590" i="27" s="1"/>
  <c r="I590" i="27" l="1"/>
  <c r="L590" i="27" s="1"/>
  <c r="R590" i="27"/>
  <c r="S590" i="27" s="1"/>
  <c r="T590" i="27" s="1"/>
  <c r="Q590" i="27"/>
  <c r="M590" i="27" l="1"/>
  <c r="U590" i="27" s="1"/>
  <c r="W590" i="27" s="1"/>
  <c r="H591" i="27"/>
  <c r="X591" i="27" s="1"/>
  <c r="N591" i="27" s="1"/>
  <c r="G591" i="27" s="1"/>
  <c r="J591" i="27" l="1"/>
  <c r="K591" i="27" s="1"/>
  <c r="O591" i="27" s="1"/>
  <c r="I591" i="27" l="1"/>
  <c r="L591" i="27" s="1"/>
  <c r="R591" i="27"/>
  <c r="S591" i="27" s="1"/>
  <c r="T591" i="27" s="1"/>
  <c r="Q591" i="27"/>
  <c r="M591" i="27" l="1"/>
  <c r="U591" i="27" s="1"/>
  <c r="W591" i="27" s="1"/>
  <c r="H592" i="27"/>
  <c r="X592" i="27" s="1"/>
  <c r="N592" i="27" s="1"/>
  <c r="G592" i="27" s="1"/>
  <c r="J592" i="27" l="1"/>
  <c r="K592" i="27" s="1"/>
  <c r="O592" i="27" s="1"/>
  <c r="I592" i="27" l="1"/>
  <c r="L592" i="27" s="1"/>
  <c r="M592" i="27" s="1"/>
  <c r="R592" i="27"/>
  <c r="S592" i="27" s="1"/>
  <c r="T592" i="27" s="1"/>
  <c r="Q592" i="27"/>
  <c r="U592" i="27" l="1"/>
  <c r="H593" i="27"/>
  <c r="X593" i="27" s="1"/>
  <c r="N593" i="27" s="1"/>
  <c r="G593" i="27" s="1"/>
  <c r="W592" i="27"/>
  <c r="J593" i="27"/>
  <c r="K593" i="27" s="1"/>
  <c r="O593" i="27" l="1"/>
  <c r="I593" i="27" l="1"/>
  <c r="L593" i="27" s="1"/>
  <c r="M593" i="27" s="1"/>
  <c r="R593" i="27"/>
  <c r="S593" i="27" s="1"/>
  <c r="T593" i="27" s="1"/>
  <c r="Q593" i="27"/>
  <c r="U593" i="27" l="1"/>
  <c r="H594" i="27"/>
  <c r="X594" i="27" s="1"/>
  <c r="N594" i="27" s="1"/>
  <c r="G594" i="27" s="1"/>
  <c r="W593" i="27"/>
  <c r="J594" i="27" l="1"/>
  <c r="K594" i="27" s="1"/>
  <c r="O594" i="27"/>
  <c r="I594" i="27" l="1"/>
  <c r="L594" i="27" s="1"/>
  <c r="M594" i="27" s="1"/>
  <c r="R594" i="27"/>
  <c r="S594" i="27" s="1"/>
  <c r="T594" i="27" s="1"/>
  <c r="Q594" i="27"/>
  <c r="U594" i="27" l="1"/>
  <c r="W594" i="27" s="1"/>
  <c r="H595" i="27"/>
  <c r="X595" i="27" s="1"/>
  <c r="N595" i="27" s="1"/>
  <c r="G595" i="27" s="1"/>
  <c r="J595" i="27"/>
  <c r="K595" i="27" s="1"/>
  <c r="O595" i="27" l="1"/>
  <c r="I595" i="27" l="1"/>
  <c r="L595" i="27" s="1"/>
  <c r="M595" i="27" s="1"/>
  <c r="R595" i="27"/>
  <c r="S595" i="27" s="1"/>
  <c r="T595" i="27" s="1"/>
  <c r="Q595" i="27"/>
  <c r="U595" i="27" l="1"/>
  <c r="W595" i="27" s="1"/>
  <c r="H596" i="27"/>
  <c r="X596" i="27" s="1"/>
  <c r="N596" i="27" s="1"/>
  <c r="G596" i="27" s="1"/>
  <c r="J596" i="27" l="1"/>
  <c r="K596" i="27" s="1"/>
  <c r="O596" i="27" s="1"/>
  <c r="I596" i="27" l="1"/>
  <c r="L596" i="27" s="1"/>
  <c r="M596" i="27" s="1"/>
  <c r="R596" i="27"/>
  <c r="S596" i="27" s="1"/>
  <c r="T596" i="27" s="1"/>
  <c r="Q596" i="27"/>
  <c r="U596" i="27" l="1"/>
  <c r="W596" i="27" s="1"/>
  <c r="H597" i="27"/>
  <c r="X597" i="27" s="1"/>
  <c r="N597" i="27" s="1"/>
  <c r="G597" i="27" s="1"/>
  <c r="J597" i="27" l="1"/>
  <c r="K597" i="27" s="1"/>
  <c r="O597" i="27" s="1"/>
  <c r="I597" i="27" l="1"/>
  <c r="L597" i="27" s="1"/>
  <c r="R597" i="27"/>
  <c r="S597" i="27" s="1"/>
  <c r="T597" i="27" s="1"/>
  <c r="Q597" i="27"/>
  <c r="H598" i="27" l="1"/>
  <c r="X598" i="27" s="1"/>
  <c r="N598" i="27" s="1"/>
  <c r="G598" i="27" s="1"/>
  <c r="M597" i="27"/>
  <c r="U597" i="27" s="1"/>
  <c r="W597" i="27" s="1"/>
  <c r="J598" i="27" l="1"/>
  <c r="K598" i="27" s="1"/>
  <c r="O598" i="27" s="1"/>
  <c r="I598" i="27" l="1"/>
  <c r="L598" i="27" s="1"/>
  <c r="M598" i="27" s="1"/>
  <c r="R598" i="27"/>
  <c r="S598" i="27" s="1"/>
  <c r="T598" i="27" s="1"/>
  <c r="Q598" i="27"/>
  <c r="U598" i="27" l="1"/>
  <c r="W598" i="27" s="1"/>
  <c r="H599" i="27"/>
  <c r="X599" i="27" s="1"/>
  <c r="N599" i="27" s="1"/>
  <c r="G599" i="27" s="1"/>
  <c r="J599" i="27"/>
  <c r="K599" i="27" s="1"/>
  <c r="O599" i="27" l="1"/>
  <c r="I599" i="27" s="1"/>
  <c r="L599" i="27" s="1"/>
  <c r="R599" i="27" l="1"/>
  <c r="S599" i="27" s="1"/>
  <c r="T599" i="27" s="1"/>
  <c r="M599" i="27"/>
  <c r="Q599" i="27"/>
  <c r="U599" i="27" l="1"/>
  <c r="W599" i="27" s="1"/>
  <c r="H600" i="27"/>
  <c r="X600" i="27" s="1"/>
  <c r="N600" i="27" s="1"/>
  <c r="G600" i="27" s="1"/>
  <c r="J600" i="27"/>
  <c r="K600" i="27" s="1"/>
  <c r="O600" i="27" l="1"/>
  <c r="I600" i="27" l="1"/>
  <c r="L600" i="27" s="1"/>
  <c r="R600" i="27"/>
  <c r="S600" i="27" s="1"/>
  <c r="T600" i="27" s="1"/>
  <c r="Q600" i="27"/>
  <c r="M600" i="27" l="1"/>
  <c r="U600" i="27"/>
  <c r="W600" i="27" s="1"/>
  <c r="H601" i="27"/>
  <c r="X601" i="27" s="1"/>
  <c r="N601" i="27" s="1"/>
  <c r="G601" i="27" s="1"/>
  <c r="J601" i="27" l="1"/>
  <c r="K601" i="27" s="1"/>
  <c r="O601" i="27" s="1"/>
  <c r="I601" i="27" l="1"/>
  <c r="L601" i="27" s="1"/>
  <c r="R601" i="27"/>
  <c r="S601" i="27" s="1"/>
  <c r="T601" i="27" s="1"/>
  <c r="Q601" i="27"/>
  <c r="H602" i="27" l="1"/>
  <c r="X602" i="27" s="1"/>
  <c r="N602" i="27" s="1"/>
  <c r="G602" i="27" s="1"/>
  <c r="M601" i="27"/>
  <c r="U601" i="27" s="1"/>
  <c r="W601" i="27" s="1"/>
  <c r="J602" i="27" l="1"/>
  <c r="K602" i="27" s="1"/>
  <c r="O602" i="27" s="1"/>
  <c r="I602" i="27" l="1"/>
  <c r="L602" i="27" s="1"/>
  <c r="R602" i="27"/>
  <c r="S602" i="27" s="1"/>
  <c r="T602" i="27" s="1"/>
  <c r="Q602" i="27"/>
  <c r="H603" i="27" l="1"/>
  <c r="X603" i="27" s="1"/>
  <c r="N603" i="27" s="1"/>
  <c r="G603" i="27" s="1"/>
  <c r="M602" i="27"/>
  <c r="U602" i="27" s="1"/>
  <c r="W602" i="27" s="1"/>
  <c r="J603" i="27" l="1"/>
  <c r="K603" i="27" s="1"/>
  <c r="O603" i="27" s="1"/>
  <c r="I603" i="27" l="1"/>
  <c r="L603" i="27" s="1"/>
  <c r="R603" i="27"/>
  <c r="S603" i="27" s="1"/>
  <c r="T603" i="27" s="1"/>
  <c r="Q603" i="27"/>
  <c r="M603" i="27" l="1"/>
  <c r="U603" i="27" s="1"/>
  <c r="W603" i="27" s="1"/>
  <c r="H604" i="27"/>
  <c r="X604" i="27" s="1"/>
  <c r="N604" i="27" s="1"/>
  <c r="G604" i="27" s="1"/>
  <c r="J604" i="27" l="1"/>
  <c r="K604" i="27" s="1"/>
  <c r="O604" i="27" s="1"/>
  <c r="I604" i="27" l="1"/>
  <c r="L604" i="27" s="1"/>
  <c r="R604" i="27"/>
  <c r="S604" i="27" s="1"/>
  <c r="T604" i="27" s="1"/>
  <c r="Q604" i="27"/>
  <c r="M604" i="27" l="1"/>
  <c r="U604" i="27" s="1"/>
  <c r="W604" i="27" s="1"/>
  <c r="H605" i="27"/>
  <c r="X605" i="27" s="1"/>
  <c r="N605" i="27" s="1"/>
  <c r="G605" i="27" s="1"/>
  <c r="J605" i="27" l="1"/>
  <c r="K605" i="27" s="1"/>
  <c r="O605" i="27" s="1"/>
  <c r="I605" i="27" l="1"/>
  <c r="L605" i="27" s="1"/>
  <c r="M605" i="27" s="1"/>
  <c r="R605" i="27"/>
  <c r="S605" i="27" s="1"/>
  <c r="T605" i="27" s="1"/>
  <c r="Q605" i="27"/>
  <c r="U605" i="27" l="1"/>
  <c r="H606" i="27"/>
  <c r="X606" i="27" s="1"/>
  <c r="N606" i="27" s="1"/>
  <c r="G606" i="27" s="1"/>
  <c r="W605" i="27"/>
  <c r="J606" i="27"/>
  <c r="K606" i="27" s="1"/>
  <c r="O606" i="27" l="1"/>
  <c r="I606" i="27" s="1"/>
  <c r="L606" i="27" s="1"/>
  <c r="R606" i="27" l="1"/>
  <c r="S606" i="27" s="1"/>
  <c r="T606" i="27" s="1"/>
  <c r="M606" i="27"/>
  <c r="Q606" i="27"/>
  <c r="U606" i="27" l="1"/>
  <c r="W606" i="27" s="1"/>
  <c r="H607" i="27"/>
  <c r="X607" i="27" s="1"/>
  <c r="N607" i="27" s="1"/>
  <c r="G607" i="27" s="1"/>
  <c r="J607" i="27" l="1"/>
  <c r="K607" i="27" s="1"/>
  <c r="O607" i="27" s="1"/>
  <c r="I607" i="27" l="1"/>
  <c r="L607" i="27" s="1"/>
  <c r="M607" i="27" s="1"/>
  <c r="R607" i="27"/>
  <c r="S607" i="27" s="1"/>
  <c r="T607" i="27" s="1"/>
  <c r="Q607" i="27"/>
  <c r="U607" i="27" l="1"/>
  <c r="H608" i="27"/>
  <c r="X608" i="27" s="1"/>
  <c r="N608" i="27" s="1"/>
  <c r="G608" i="27" s="1"/>
  <c r="W607" i="27"/>
  <c r="J608" i="27" l="1"/>
  <c r="K608" i="27" s="1"/>
  <c r="O608" i="27" s="1"/>
  <c r="I608" i="27" l="1"/>
  <c r="L608" i="27" s="1"/>
  <c r="R608" i="27"/>
  <c r="S608" i="27" s="1"/>
  <c r="T608" i="27" s="1"/>
  <c r="Q608" i="27"/>
  <c r="M608" i="27" l="1"/>
  <c r="U608" i="27" s="1"/>
  <c r="W608" i="27" s="1"/>
  <c r="H609" i="27"/>
  <c r="X609" i="27" s="1"/>
  <c r="N609" i="27" s="1"/>
  <c r="G609" i="27" s="1"/>
  <c r="J609" i="27" l="1"/>
  <c r="K609" i="27" s="1"/>
  <c r="O609" i="27"/>
  <c r="I609" i="27" l="1"/>
  <c r="L609" i="27" s="1"/>
  <c r="M609" i="27" s="1"/>
  <c r="R609" i="27"/>
  <c r="S609" i="27" s="1"/>
  <c r="T609" i="27" s="1"/>
  <c r="Q609" i="27"/>
  <c r="U609" i="27" l="1"/>
  <c r="W609" i="27" s="1"/>
  <c r="H610" i="27"/>
  <c r="X610" i="27" s="1"/>
  <c r="N610" i="27" s="1"/>
  <c r="G610" i="27" s="1"/>
  <c r="J610" i="27"/>
  <c r="K610" i="27" s="1"/>
  <c r="O610" i="27" l="1"/>
  <c r="I610" i="27" l="1"/>
  <c r="L610" i="27" s="1"/>
  <c r="M610" i="27" s="1"/>
  <c r="R610" i="27"/>
  <c r="S610" i="27" s="1"/>
  <c r="T610" i="27" s="1"/>
  <c r="Q610" i="27"/>
  <c r="U610" i="27" l="1"/>
  <c r="H611" i="27"/>
  <c r="X611" i="27" s="1"/>
  <c r="N611" i="27" s="1"/>
  <c r="G611" i="27" s="1"/>
  <c r="W610" i="27"/>
  <c r="J611" i="27" l="1"/>
  <c r="K611" i="27" s="1"/>
  <c r="O611" i="27"/>
  <c r="I611" i="27" l="1"/>
  <c r="L611" i="27" s="1"/>
  <c r="R611" i="27"/>
  <c r="S611" i="27" s="1"/>
  <c r="T611" i="27" s="1"/>
  <c r="Q611" i="27"/>
  <c r="M611" i="27" l="1"/>
  <c r="U611" i="27" s="1"/>
  <c r="W611" i="27" s="1"/>
  <c r="H612" i="27"/>
  <c r="X612" i="27" s="1"/>
  <c r="N612" i="27" s="1"/>
  <c r="G612" i="27" s="1"/>
  <c r="J612" i="27"/>
  <c r="K612" i="27" s="1"/>
  <c r="O612" i="27" l="1"/>
  <c r="I612" i="27" l="1"/>
  <c r="L612" i="27" s="1"/>
  <c r="R612" i="27"/>
  <c r="S612" i="27" s="1"/>
  <c r="T612" i="27" s="1"/>
  <c r="Q612" i="27"/>
  <c r="M612" i="27" l="1"/>
  <c r="U612" i="27"/>
  <c r="W612" i="27" s="1"/>
  <c r="H613" i="27"/>
  <c r="X613" i="27" s="1"/>
  <c r="N613" i="27" s="1"/>
  <c r="G613" i="27" s="1"/>
  <c r="J613" i="27" l="1"/>
  <c r="K613" i="27" s="1"/>
  <c r="O613" i="27"/>
  <c r="I613" i="27" l="1"/>
  <c r="L613" i="27" s="1"/>
  <c r="M613" i="27" s="1"/>
  <c r="R613" i="27"/>
  <c r="S613" i="27" s="1"/>
  <c r="T613" i="27" s="1"/>
  <c r="Q613" i="27"/>
  <c r="U613" i="27" l="1"/>
  <c r="W613" i="27" s="1"/>
  <c r="H614" i="27"/>
  <c r="X614" i="27" s="1"/>
  <c r="N614" i="27" s="1"/>
  <c r="G614" i="27" s="1"/>
  <c r="J614" i="27" l="1"/>
  <c r="K614" i="27" s="1"/>
  <c r="O614" i="27" s="1"/>
  <c r="I614" i="27" l="1"/>
  <c r="L614" i="27" s="1"/>
  <c r="R614" i="27"/>
  <c r="Q614" i="27"/>
  <c r="M614" i="27" l="1"/>
  <c r="H615" i="27"/>
  <c r="X615" i="27" s="1"/>
  <c r="N615" i="27" s="1"/>
  <c r="G615" i="27" s="1"/>
  <c r="S614" i="27"/>
  <c r="T614" i="27" s="1"/>
  <c r="J615" i="27" l="1"/>
  <c r="K615" i="27" s="1"/>
  <c r="U614" i="27"/>
  <c r="W614" i="27" s="1"/>
  <c r="O615" i="27"/>
  <c r="I615" i="27" l="1"/>
  <c r="L615" i="27" s="1"/>
  <c r="M615" i="27" s="1"/>
  <c r="R615" i="27"/>
  <c r="S615" i="27" s="1"/>
  <c r="T615" i="27" s="1"/>
  <c r="Q615" i="27"/>
  <c r="U615" i="27" l="1"/>
  <c r="W615" i="27" s="1"/>
  <c r="H616" i="27"/>
  <c r="X616" i="27" s="1"/>
  <c r="N616" i="27" s="1"/>
  <c r="G616" i="27" s="1"/>
  <c r="J616" i="27"/>
  <c r="K616" i="27" s="1"/>
  <c r="O616" i="27" l="1"/>
  <c r="I616" i="27" l="1"/>
  <c r="L616" i="27" s="1"/>
  <c r="M616" i="27" s="1"/>
  <c r="R616" i="27"/>
  <c r="S616" i="27" s="1"/>
  <c r="T616" i="27" s="1"/>
  <c r="Q616" i="27"/>
  <c r="U616" i="27" l="1"/>
  <c r="W616" i="27" s="1"/>
  <c r="H617" i="27"/>
  <c r="X617" i="27" s="1"/>
  <c r="N617" i="27" s="1"/>
  <c r="G617" i="27" s="1"/>
  <c r="J617" i="27" l="1"/>
  <c r="K617" i="27" s="1"/>
  <c r="O617" i="27" s="1"/>
  <c r="I617" i="27" l="1"/>
  <c r="L617" i="27" s="1"/>
  <c r="R617" i="27"/>
  <c r="S617" i="27" s="1"/>
  <c r="T617" i="27" s="1"/>
  <c r="Q617" i="27"/>
  <c r="M617" i="27" l="1"/>
  <c r="U617" i="27" s="1"/>
  <c r="W617" i="27" s="1"/>
  <c r="H618" i="27"/>
  <c r="X618" i="27" s="1"/>
  <c r="N618" i="27" s="1"/>
  <c r="G618" i="27" s="1"/>
  <c r="J618" i="27" l="1"/>
  <c r="K618" i="27" s="1"/>
  <c r="O618" i="27" s="1"/>
  <c r="I618" i="27" l="1"/>
  <c r="L618" i="27" s="1"/>
  <c r="R618" i="27"/>
  <c r="S618" i="27" s="1"/>
  <c r="T618" i="27" s="1"/>
  <c r="Q618" i="27"/>
  <c r="M618" i="27" l="1"/>
  <c r="U618" i="27" s="1"/>
  <c r="W618" i="27" s="1"/>
  <c r="H619" i="27"/>
  <c r="X619" i="27" s="1"/>
  <c r="N619" i="27" s="1"/>
  <c r="G619" i="27" s="1"/>
  <c r="J619" i="27" l="1"/>
  <c r="K619" i="27" s="1"/>
  <c r="O619" i="27" s="1"/>
  <c r="I619" i="27" l="1"/>
  <c r="L619" i="27" s="1"/>
  <c r="M619" i="27" s="1"/>
  <c r="R619" i="27"/>
  <c r="S619" i="27" s="1"/>
  <c r="T619" i="27" s="1"/>
  <c r="Q619" i="27"/>
  <c r="U619" i="27" l="1"/>
  <c r="W619" i="27" s="1"/>
  <c r="H620" i="27"/>
  <c r="X620" i="27" s="1"/>
  <c r="N620" i="27" s="1"/>
  <c r="G620" i="27" s="1"/>
  <c r="J620" i="27" l="1"/>
  <c r="K620" i="27" s="1"/>
  <c r="O620" i="27" s="1"/>
  <c r="I620" i="27" l="1"/>
  <c r="L620" i="27" s="1"/>
  <c r="R620" i="27"/>
  <c r="S620" i="27" s="1"/>
  <c r="T620" i="27" s="1"/>
  <c r="Q620" i="27"/>
  <c r="M620" i="27" l="1"/>
  <c r="U620" i="27" s="1"/>
  <c r="W620" i="27" s="1"/>
  <c r="H621" i="27"/>
  <c r="X621" i="27" s="1"/>
  <c r="N621" i="27" s="1"/>
  <c r="G621" i="27" s="1"/>
  <c r="J621" i="27" l="1"/>
  <c r="K621" i="27" s="1"/>
  <c r="O621" i="27" s="1"/>
  <c r="I621" i="27" l="1"/>
  <c r="L621" i="27" s="1"/>
  <c r="R621" i="27"/>
  <c r="S621" i="27" s="1"/>
  <c r="T621" i="27" s="1"/>
  <c r="Q621" i="27"/>
  <c r="M621" i="27" l="1"/>
  <c r="U621" i="27" s="1"/>
  <c r="W621" i="27" s="1"/>
  <c r="H622" i="27"/>
  <c r="X622" i="27" s="1"/>
  <c r="N622" i="27" s="1"/>
  <c r="G622" i="27" s="1"/>
  <c r="J622" i="27" l="1"/>
  <c r="K622" i="27" s="1"/>
  <c r="O622" i="27" s="1"/>
  <c r="I622" i="27" l="1"/>
  <c r="L622" i="27" s="1"/>
  <c r="R622" i="27"/>
  <c r="S622" i="27" s="1"/>
  <c r="T622" i="27" s="1"/>
  <c r="Q622" i="27"/>
  <c r="M622" i="27" l="1"/>
  <c r="U622" i="27" s="1"/>
  <c r="W622" i="27" s="1"/>
  <c r="H623" i="27"/>
  <c r="X623" i="27" s="1"/>
  <c r="N623" i="27" s="1"/>
  <c r="G623" i="27" s="1"/>
  <c r="J623" i="27" l="1"/>
  <c r="K623" i="27" s="1"/>
  <c r="O623" i="27" s="1"/>
  <c r="I623" i="27" l="1"/>
  <c r="L623" i="27" s="1"/>
  <c r="M623" i="27" s="1"/>
  <c r="R623" i="27"/>
  <c r="S623" i="27" s="1"/>
  <c r="T623" i="27" s="1"/>
  <c r="Q623" i="27"/>
  <c r="U623" i="27" l="1"/>
  <c r="W623" i="27" s="1"/>
  <c r="H624" i="27"/>
  <c r="X624" i="27" s="1"/>
  <c r="N624" i="27" s="1"/>
  <c r="G624" i="27" s="1"/>
  <c r="J624" i="27" l="1"/>
  <c r="K624" i="27" s="1"/>
  <c r="O624" i="27" s="1"/>
  <c r="I624" i="27" l="1"/>
  <c r="L624" i="27" s="1"/>
  <c r="R624" i="27"/>
  <c r="S624" i="27" s="1"/>
  <c r="T624" i="27" s="1"/>
  <c r="Q624" i="27"/>
  <c r="M624" i="27" l="1"/>
  <c r="U624" i="27" s="1"/>
  <c r="W624" i="27" s="1"/>
  <c r="H625" i="27"/>
  <c r="X625" i="27" s="1"/>
  <c r="N625" i="27" s="1"/>
  <c r="G625" i="27" s="1"/>
  <c r="J625" i="27" l="1"/>
  <c r="K625" i="27" s="1"/>
  <c r="O625" i="27" s="1"/>
  <c r="I625" i="27" l="1"/>
  <c r="L625" i="27" s="1"/>
  <c r="R625" i="27"/>
  <c r="S625" i="27" s="1"/>
  <c r="T625" i="27" s="1"/>
  <c r="Q625" i="27"/>
  <c r="H626" i="27" l="1"/>
  <c r="X626" i="27" s="1"/>
  <c r="N626" i="27" s="1"/>
  <c r="G626" i="27" s="1"/>
  <c r="M625" i="27"/>
  <c r="U625" i="27" s="1"/>
  <c r="W625" i="27" s="1"/>
  <c r="J626" i="27" l="1"/>
  <c r="K626" i="27" s="1"/>
  <c r="O626" i="27" s="1"/>
  <c r="I626" i="27" l="1"/>
  <c r="L626" i="27" s="1"/>
  <c r="M626" i="27" s="1"/>
  <c r="R626" i="27"/>
  <c r="S626" i="27" s="1"/>
  <c r="T626" i="27" s="1"/>
  <c r="Q626" i="27"/>
  <c r="U626" i="27" l="1"/>
  <c r="W626" i="27" s="1"/>
  <c r="H627" i="27"/>
  <c r="X627" i="27" s="1"/>
  <c r="N627" i="27" s="1"/>
  <c r="G627" i="27" s="1"/>
  <c r="J627" i="27" l="1"/>
  <c r="K627" i="27" s="1"/>
  <c r="O627" i="27" s="1"/>
  <c r="I627" i="27" l="1"/>
  <c r="L627" i="27" s="1"/>
  <c r="M627" i="27" s="1"/>
  <c r="R627" i="27"/>
  <c r="S627" i="27" s="1"/>
  <c r="T627" i="27" s="1"/>
  <c r="Q627" i="27"/>
  <c r="U627" i="27" l="1"/>
  <c r="W627" i="27" s="1"/>
  <c r="H628" i="27"/>
  <c r="X628" i="27" s="1"/>
  <c r="N628" i="27" s="1"/>
  <c r="G628" i="27" s="1"/>
  <c r="J628" i="27"/>
  <c r="K628" i="27" s="1"/>
  <c r="O628" i="27" l="1"/>
  <c r="I628" i="27" l="1"/>
  <c r="L628" i="27" s="1"/>
  <c r="M628" i="27" s="1"/>
  <c r="R628" i="27"/>
  <c r="S628" i="27" s="1"/>
  <c r="T628" i="27" s="1"/>
  <c r="Q628" i="27"/>
  <c r="H629" i="27" l="1"/>
  <c r="X629" i="27" s="1"/>
  <c r="N629" i="27" s="1"/>
  <c r="G629" i="27" s="1"/>
  <c r="U628" i="27"/>
  <c r="W628" i="27" s="1"/>
  <c r="J629" i="27" l="1"/>
  <c r="K629" i="27" s="1"/>
  <c r="O629" i="27" s="1"/>
  <c r="I629" i="27" s="1"/>
  <c r="L629" i="27" s="1"/>
  <c r="R629" i="27" l="1"/>
  <c r="S629" i="27" s="1"/>
  <c r="T629" i="27" s="1"/>
  <c r="M629" i="27"/>
  <c r="Q629" i="27"/>
  <c r="U629" i="27" l="1"/>
  <c r="W629" i="27" s="1"/>
  <c r="H630" i="27"/>
  <c r="X630" i="27" s="1"/>
  <c r="N630" i="27" s="1"/>
  <c r="G630" i="27" s="1"/>
  <c r="J630" i="27" l="1"/>
  <c r="K630" i="27" s="1"/>
  <c r="O630" i="27" s="1"/>
  <c r="I630" i="27" l="1"/>
  <c r="L630" i="27" s="1"/>
  <c r="R630" i="27"/>
  <c r="S630" i="27" s="1"/>
  <c r="T630" i="27" s="1"/>
  <c r="Q630" i="27"/>
  <c r="M630" i="27" l="1"/>
  <c r="U630" i="27" s="1"/>
  <c r="W630" i="27" s="1"/>
  <c r="H631" i="27"/>
  <c r="X631" i="27" s="1"/>
  <c r="N631" i="27" s="1"/>
  <c r="G631" i="27" s="1"/>
  <c r="J631" i="27"/>
  <c r="K631" i="27" s="1"/>
  <c r="O631" i="27" l="1"/>
  <c r="I631" i="27" s="1"/>
  <c r="L631" i="27" s="1"/>
  <c r="R631" i="27" l="1"/>
  <c r="S631" i="27" s="1"/>
  <c r="T631" i="27" s="1"/>
  <c r="M631" i="27"/>
  <c r="Q631" i="27"/>
  <c r="U631" i="27" l="1"/>
  <c r="W631" i="27" s="1"/>
  <c r="H632" i="27"/>
  <c r="X632" i="27" s="1"/>
  <c r="N632" i="27" s="1"/>
  <c r="G632" i="27" s="1"/>
  <c r="J632" i="27" l="1"/>
  <c r="K632" i="27" s="1"/>
  <c r="O632" i="27" s="1"/>
  <c r="I632" i="27" l="1"/>
  <c r="L632" i="27" s="1"/>
  <c r="R632" i="27"/>
  <c r="S632" i="27" s="1"/>
  <c r="T632" i="27" s="1"/>
  <c r="Q632" i="27"/>
  <c r="M632" i="27" l="1"/>
  <c r="U632" i="27" s="1"/>
  <c r="W632" i="27" s="1"/>
  <c r="H633" i="27"/>
  <c r="X633" i="27" s="1"/>
  <c r="N633" i="27" s="1"/>
  <c r="G633" i="27" s="1"/>
  <c r="J633" i="27" l="1"/>
  <c r="K633" i="27" s="1"/>
  <c r="O633" i="27" s="1"/>
  <c r="I633" i="27" l="1"/>
  <c r="L633" i="27" s="1"/>
  <c r="R633" i="27"/>
  <c r="S633" i="27" s="1"/>
  <c r="T633" i="27" s="1"/>
  <c r="Q633" i="27"/>
  <c r="M633" i="27" l="1"/>
  <c r="U633" i="27" s="1"/>
  <c r="W633" i="27" s="1"/>
  <c r="H634" i="27"/>
  <c r="X634" i="27" s="1"/>
  <c r="N634" i="27" s="1"/>
  <c r="G634" i="27" s="1"/>
  <c r="J634" i="27"/>
  <c r="K634" i="27" s="1"/>
  <c r="O634" i="27" l="1"/>
  <c r="I634" i="27" l="1"/>
  <c r="L634" i="27" s="1"/>
  <c r="R634" i="27"/>
  <c r="S634" i="27" s="1"/>
  <c r="T634" i="27" s="1"/>
  <c r="Q634" i="27"/>
  <c r="M634" i="27" l="1"/>
  <c r="U634" i="27" s="1"/>
  <c r="W634" i="27" s="1"/>
  <c r="H635" i="27"/>
  <c r="X635" i="27" s="1"/>
  <c r="N635" i="27" s="1"/>
  <c r="G635" i="27" s="1"/>
  <c r="J635" i="27" l="1"/>
  <c r="K635" i="27" s="1"/>
  <c r="O635" i="27" s="1"/>
  <c r="I635" i="27" l="1"/>
  <c r="L635" i="27" s="1"/>
  <c r="M635" i="27" s="1"/>
  <c r="R635" i="27"/>
  <c r="S635" i="27" s="1"/>
  <c r="T635" i="27" s="1"/>
  <c r="Q635" i="27"/>
  <c r="U635" i="27" l="1"/>
  <c r="W635" i="27" s="1"/>
  <c r="H636" i="27"/>
  <c r="X636" i="27" s="1"/>
  <c r="N636" i="27" s="1"/>
  <c r="G636" i="27" s="1"/>
  <c r="J636" i="27" l="1"/>
  <c r="K636" i="27" s="1"/>
  <c r="O636" i="27" s="1"/>
  <c r="I636" i="27" l="1"/>
  <c r="L636" i="27" s="1"/>
  <c r="M636" i="27" s="1"/>
  <c r="R636" i="27"/>
  <c r="S636" i="27" s="1"/>
  <c r="T636" i="27" s="1"/>
  <c r="Q636" i="27"/>
  <c r="U636" i="27" l="1"/>
  <c r="H637" i="27"/>
  <c r="X637" i="27" s="1"/>
  <c r="N637" i="27" s="1"/>
  <c r="G637" i="27" s="1"/>
  <c r="W636" i="27"/>
  <c r="J637" i="27"/>
  <c r="K637" i="27" s="1"/>
  <c r="O637" i="27" l="1"/>
  <c r="I637" i="27" l="1"/>
  <c r="L637" i="27" s="1"/>
  <c r="M637" i="27" s="1"/>
  <c r="R637" i="27"/>
  <c r="S637" i="27" s="1"/>
  <c r="T637" i="27" s="1"/>
  <c r="Q637" i="27"/>
  <c r="U637" i="27" l="1"/>
  <c r="W637" i="27" s="1"/>
  <c r="H638" i="27"/>
  <c r="X638" i="27" s="1"/>
  <c r="N638" i="27" s="1"/>
  <c r="G638" i="27" s="1"/>
  <c r="J638" i="27" l="1"/>
  <c r="K638" i="27" s="1"/>
  <c r="O638" i="27" s="1"/>
  <c r="I638" i="27" l="1"/>
  <c r="L638" i="27" s="1"/>
  <c r="M638" i="27" s="1"/>
  <c r="R638" i="27"/>
  <c r="S638" i="27" s="1"/>
  <c r="T638" i="27" s="1"/>
  <c r="Q638" i="27"/>
  <c r="U638" i="27" l="1"/>
  <c r="W638" i="27" s="1"/>
  <c r="H639" i="27"/>
  <c r="X639" i="27" s="1"/>
  <c r="N639" i="27" s="1"/>
  <c r="G639" i="27" s="1"/>
  <c r="J639" i="27"/>
  <c r="K639" i="27" s="1"/>
  <c r="O639" i="27" l="1"/>
  <c r="I639" i="27" l="1"/>
  <c r="L639" i="27" s="1"/>
  <c r="R639" i="27"/>
  <c r="S639" i="27" s="1"/>
  <c r="T639" i="27" s="1"/>
  <c r="Q639" i="27"/>
  <c r="M639" i="27" l="1"/>
  <c r="U639" i="27" s="1"/>
  <c r="W639" i="27" s="1"/>
  <c r="H640" i="27"/>
  <c r="X640" i="27" s="1"/>
  <c r="N640" i="27" s="1"/>
  <c r="G640" i="27" s="1"/>
  <c r="J640" i="27" l="1"/>
  <c r="K640" i="27" s="1"/>
  <c r="O640" i="27" s="1"/>
  <c r="I640" i="27" l="1"/>
  <c r="L640" i="27" s="1"/>
  <c r="R640" i="27"/>
  <c r="S640" i="27" s="1"/>
  <c r="T640" i="27" s="1"/>
  <c r="Q640" i="27"/>
  <c r="H641" i="27" l="1"/>
  <c r="X641" i="27" s="1"/>
  <c r="N641" i="27" s="1"/>
  <c r="G641" i="27" s="1"/>
  <c r="M640" i="27"/>
  <c r="U640" i="27" s="1"/>
  <c r="W640" i="27" s="1"/>
  <c r="J641" i="27" l="1"/>
  <c r="K641" i="27" s="1"/>
  <c r="O641" i="27" s="1"/>
  <c r="I641" i="27" l="1"/>
  <c r="L641" i="27" s="1"/>
  <c r="R641" i="27"/>
  <c r="S641" i="27" s="1"/>
  <c r="T641" i="27" s="1"/>
  <c r="Q641" i="27"/>
  <c r="H642" i="27" l="1"/>
  <c r="X642" i="27" s="1"/>
  <c r="N642" i="27" s="1"/>
  <c r="G642" i="27" s="1"/>
  <c r="M641" i="27"/>
  <c r="U641" i="27" s="1"/>
  <c r="W641" i="27" s="1"/>
  <c r="J642" i="27" l="1"/>
  <c r="K642" i="27" s="1"/>
  <c r="O642" i="27" s="1"/>
  <c r="I642" i="27" l="1"/>
  <c r="L642" i="27" s="1"/>
  <c r="R642" i="27"/>
  <c r="S642" i="27" s="1"/>
  <c r="T642" i="27" s="1"/>
  <c r="M642" i="27"/>
  <c r="Q642" i="27"/>
  <c r="H643" i="27" l="1"/>
  <c r="X643" i="27" s="1"/>
  <c r="N643" i="27" s="1"/>
  <c r="G643" i="27" s="1"/>
  <c r="U642" i="27"/>
  <c r="W642" i="27" s="1"/>
  <c r="J643" i="27"/>
  <c r="K643" i="27" s="1"/>
  <c r="O643" i="27" l="1"/>
  <c r="I643" i="27" s="1"/>
  <c r="L643" i="27" s="1"/>
  <c r="R643" i="27" l="1"/>
  <c r="S643" i="27" s="1"/>
  <c r="T643" i="27" s="1"/>
  <c r="M643" i="27"/>
  <c r="U643" i="27" s="1"/>
  <c r="Q643" i="27"/>
  <c r="H644" i="27" l="1"/>
  <c r="X644" i="27" s="1"/>
  <c r="N644" i="27" s="1"/>
  <c r="G644" i="27" s="1"/>
  <c r="W643" i="27"/>
  <c r="J644" i="27" l="1"/>
  <c r="K644" i="27" s="1"/>
  <c r="O644" i="27" s="1"/>
  <c r="I644" i="27" l="1"/>
  <c r="L644" i="27" s="1"/>
  <c r="R644" i="27"/>
  <c r="S644" i="27" s="1"/>
  <c r="T644" i="27" s="1"/>
  <c r="Q644" i="27"/>
  <c r="H645" i="27" l="1"/>
  <c r="X645" i="27" s="1"/>
  <c r="N645" i="27" s="1"/>
  <c r="G645" i="27" s="1"/>
  <c r="M644" i="27"/>
  <c r="U644" i="27" s="1"/>
  <c r="W644" i="27" s="1"/>
  <c r="J645" i="27" l="1"/>
  <c r="K645" i="27" s="1"/>
  <c r="O645" i="27" s="1"/>
  <c r="I645" i="27" l="1"/>
  <c r="L645" i="27" s="1"/>
  <c r="M645" i="27" s="1"/>
  <c r="R645" i="27"/>
  <c r="S645" i="27" s="1"/>
  <c r="T645" i="27" s="1"/>
  <c r="Q645" i="27"/>
  <c r="U645" i="27" l="1"/>
  <c r="W645" i="27" s="1"/>
  <c r="H646" i="27"/>
  <c r="X646" i="27" s="1"/>
  <c r="N646" i="27" s="1"/>
  <c r="G646" i="27" s="1"/>
  <c r="J646" i="27" l="1"/>
  <c r="K646" i="27" s="1"/>
  <c r="O646" i="27" s="1"/>
  <c r="I646" i="27" l="1"/>
  <c r="L646" i="27" s="1"/>
  <c r="M646" i="27" s="1"/>
  <c r="R646" i="27"/>
  <c r="S646" i="27" s="1"/>
  <c r="T646" i="27" s="1"/>
  <c r="Q646" i="27"/>
  <c r="U646" i="27" l="1"/>
  <c r="H647" i="27"/>
  <c r="X647" i="27" s="1"/>
  <c r="N647" i="27" s="1"/>
  <c r="G647" i="27" s="1"/>
  <c r="W646" i="27"/>
  <c r="J647" i="27"/>
  <c r="K647" i="27" s="1"/>
  <c r="O647" i="27" l="1"/>
  <c r="I647" i="27" l="1"/>
  <c r="L647" i="27" s="1"/>
  <c r="M647" i="27" s="1"/>
  <c r="R647" i="27"/>
  <c r="S647" i="27" s="1"/>
  <c r="T647" i="27" s="1"/>
  <c r="Q647" i="27"/>
  <c r="U647" i="27" l="1"/>
  <c r="W647" i="27" s="1"/>
  <c r="H648" i="27"/>
  <c r="X648" i="27" s="1"/>
  <c r="N648" i="27" s="1"/>
  <c r="G648" i="27" s="1"/>
  <c r="J648" i="27"/>
  <c r="K648" i="27" s="1"/>
  <c r="O648" i="27" l="1"/>
  <c r="I648" i="27" l="1"/>
  <c r="L648" i="27" s="1"/>
  <c r="M648" i="27" s="1"/>
  <c r="R648" i="27"/>
  <c r="Q648" i="27"/>
  <c r="H649" i="27" l="1"/>
  <c r="X649" i="27" s="1"/>
  <c r="N649" i="27" s="1"/>
  <c r="G649" i="27" s="1"/>
  <c r="S648" i="27"/>
  <c r="T648" i="27" s="1"/>
  <c r="J649" i="27" l="1"/>
  <c r="K649" i="27" s="1"/>
  <c r="U648" i="27"/>
  <c r="W648" i="27" s="1"/>
  <c r="O649" i="27"/>
  <c r="I649" i="27" l="1"/>
  <c r="L649" i="27" s="1"/>
  <c r="R649" i="27"/>
  <c r="S649" i="27" s="1"/>
  <c r="T649" i="27" s="1"/>
  <c r="Q649" i="27"/>
  <c r="M649" i="27" l="1"/>
  <c r="U649" i="27" s="1"/>
  <c r="W649" i="27" s="1"/>
  <c r="H650" i="27"/>
  <c r="X650" i="27" s="1"/>
  <c r="N650" i="27" s="1"/>
  <c r="G650" i="27" s="1"/>
  <c r="J650" i="27" l="1"/>
  <c r="K650" i="27" s="1"/>
  <c r="O650" i="27" s="1"/>
  <c r="I650" i="27" l="1"/>
  <c r="L650" i="27" s="1"/>
  <c r="M650" i="27" s="1"/>
  <c r="R650" i="27"/>
  <c r="S650" i="27" s="1"/>
  <c r="T650" i="27" s="1"/>
  <c r="Q650" i="27"/>
  <c r="U650" i="27" l="1"/>
  <c r="W650" i="27" s="1"/>
  <c r="H651" i="27"/>
  <c r="X651" i="27" s="1"/>
  <c r="N651" i="27" s="1"/>
  <c r="G651" i="27" s="1"/>
  <c r="J651" i="27" l="1"/>
  <c r="K651" i="27" s="1"/>
  <c r="O651" i="27" s="1"/>
  <c r="I651" i="27" l="1"/>
  <c r="L651" i="27" s="1"/>
  <c r="R651" i="27"/>
  <c r="S651" i="27" s="1"/>
  <c r="T651" i="27" s="1"/>
  <c r="Q651" i="27"/>
  <c r="M651" i="27" l="1"/>
  <c r="U651" i="27" s="1"/>
  <c r="W651" i="27" s="1"/>
  <c r="H652" i="27"/>
  <c r="X652" i="27" s="1"/>
  <c r="N652" i="27" s="1"/>
  <c r="G652" i="27" s="1"/>
  <c r="J652" i="27" l="1"/>
  <c r="K652" i="27" s="1"/>
  <c r="O652" i="27"/>
  <c r="I652" i="27" l="1"/>
  <c r="L652" i="27" s="1"/>
  <c r="R652" i="27"/>
  <c r="S652" i="27" s="1"/>
  <c r="T652" i="27" s="1"/>
  <c r="Q652" i="27"/>
  <c r="M652" i="27" l="1"/>
  <c r="H653" i="27"/>
  <c r="X653" i="27" s="1"/>
  <c r="N653" i="27" s="1"/>
  <c r="G653" i="27" s="1"/>
  <c r="U652" i="27"/>
  <c r="W652" i="27" s="1"/>
  <c r="J653" i="27" l="1"/>
  <c r="K653" i="27" s="1"/>
  <c r="O653" i="27" s="1"/>
  <c r="I653" i="27" s="1"/>
  <c r="L653" i="27" s="1"/>
  <c r="R653" i="27" l="1"/>
  <c r="S653" i="27" s="1"/>
  <c r="T653" i="27" s="1"/>
  <c r="M653" i="27"/>
  <c r="Q653" i="27"/>
  <c r="U653" i="27" l="1"/>
  <c r="W653" i="27" s="1"/>
  <c r="H654" i="27"/>
  <c r="X654" i="27" s="1"/>
  <c r="N654" i="27" s="1"/>
  <c r="G654" i="27" s="1"/>
  <c r="J654" i="27" l="1"/>
  <c r="K654" i="27" s="1"/>
  <c r="O654" i="27" s="1"/>
  <c r="I654" i="27" l="1"/>
  <c r="L654" i="27" s="1"/>
  <c r="R654" i="27"/>
  <c r="S654" i="27" s="1"/>
  <c r="T654" i="27" s="1"/>
  <c r="Q654" i="27"/>
  <c r="M654" i="27" l="1"/>
  <c r="U654" i="27" s="1"/>
  <c r="W654" i="27" s="1"/>
  <c r="H655" i="27"/>
  <c r="X655" i="27" s="1"/>
  <c r="N655" i="27" s="1"/>
  <c r="G655" i="27" s="1"/>
  <c r="J655" i="27" l="1"/>
  <c r="K655" i="27" s="1"/>
  <c r="O655" i="27" s="1"/>
  <c r="I655" i="27" l="1"/>
  <c r="L655" i="27" s="1"/>
  <c r="R655" i="27"/>
  <c r="S655" i="27" s="1"/>
  <c r="T655" i="27" s="1"/>
  <c r="Q655" i="27"/>
  <c r="M655" i="27" l="1"/>
  <c r="U655" i="27" s="1"/>
  <c r="W655" i="27" s="1"/>
  <c r="H656" i="27"/>
  <c r="X656" i="27" s="1"/>
  <c r="N656" i="27" s="1"/>
  <c r="G656" i="27" s="1"/>
  <c r="J656" i="27" l="1"/>
  <c r="K656" i="27" s="1"/>
  <c r="O656" i="27"/>
  <c r="I656" i="27" l="1"/>
  <c r="L656" i="27" s="1"/>
  <c r="R656" i="27"/>
  <c r="S656" i="27" s="1"/>
  <c r="T656" i="27" s="1"/>
  <c r="Q656" i="27"/>
  <c r="M656" i="27" l="1"/>
  <c r="U656" i="27" s="1"/>
  <c r="W656" i="27" s="1"/>
  <c r="H657" i="27"/>
  <c r="X657" i="27" s="1"/>
  <c r="N657" i="27" s="1"/>
  <c r="G657" i="27" s="1"/>
  <c r="J657" i="27" l="1"/>
  <c r="K657" i="27" s="1"/>
  <c r="O657" i="27" s="1"/>
  <c r="I657" i="27" l="1"/>
  <c r="R657" i="27"/>
  <c r="S657" i="27" s="1"/>
  <c r="T657" i="27" s="1"/>
  <c r="L657" i="27"/>
  <c r="Q657" i="27"/>
  <c r="H658" i="27" l="1"/>
  <c r="X658" i="27" s="1"/>
  <c r="N658" i="27" s="1"/>
  <c r="G658" i="27" s="1"/>
  <c r="M657" i="27"/>
  <c r="U657" i="27" s="1"/>
  <c r="W657" i="27" s="1"/>
  <c r="J658" i="27" l="1"/>
  <c r="K658" i="27" s="1"/>
  <c r="O658" i="27"/>
  <c r="I658" i="27" l="1"/>
  <c r="L658" i="27" s="1"/>
  <c r="M658" i="27" s="1"/>
  <c r="R658" i="27"/>
  <c r="S658" i="27" s="1"/>
  <c r="T658" i="27" s="1"/>
  <c r="Q658" i="27"/>
  <c r="U658" i="27" l="1"/>
  <c r="W658" i="27" s="1"/>
  <c r="H659" i="27"/>
  <c r="X659" i="27" s="1"/>
  <c r="N659" i="27" s="1"/>
  <c r="G659" i="27" s="1"/>
  <c r="J659" i="27" l="1"/>
  <c r="K659" i="27" s="1"/>
  <c r="O659" i="27" s="1"/>
  <c r="I659" i="27" l="1"/>
  <c r="L659" i="27" s="1"/>
  <c r="R659" i="27"/>
  <c r="S659" i="27" s="1"/>
  <c r="T659" i="27" s="1"/>
  <c r="Q659" i="27"/>
  <c r="M659" i="27" l="1"/>
  <c r="U659" i="27"/>
  <c r="W659" i="27" s="1"/>
  <c r="H660" i="27"/>
  <c r="X660" i="27" s="1"/>
  <c r="N660" i="27" s="1"/>
  <c r="G660" i="27" s="1"/>
  <c r="J660" i="27"/>
  <c r="K660" i="27" s="1"/>
  <c r="O660" i="27" l="1"/>
  <c r="I660" i="27" l="1"/>
  <c r="L660" i="27" s="1"/>
  <c r="M660" i="27" s="1"/>
  <c r="R660" i="27"/>
  <c r="S660" i="27" s="1"/>
  <c r="T660" i="27" s="1"/>
  <c r="Q660" i="27"/>
  <c r="U660" i="27" l="1"/>
  <c r="W660" i="27" s="1"/>
  <c r="H661" i="27"/>
  <c r="X661" i="27" s="1"/>
  <c r="N661" i="27" s="1"/>
  <c r="G661" i="27" s="1"/>
  <c r="J661" i="27"/>
  <c r="K661" i="27" s="1"/>
  <c r="O661" i="27" l="1"/>
  <c r="I661" i="27" l="1"/>
  <c r="L661" i="27" s="1"/>
  <c r="R661" i="27"/>
  <c r="S661" i="27" s="1"/>
  <c r="T661" i="27" s="1"/>
  <c r="Q661" i="27"/>
  <c r="M661" i="27" l="1"/>
  <c r="U661" i="27"/>
  <c r="H662" i="27"/>
  <c r="X662" i="27" s="1"/>
  <c r="N662" i="27" s="1"/>
  <c r="G662" i="27" s="1"/>
  <c r="W661" i="27"/>
  <c r="J662" i="27" l="1"/>
  <c r="K662" i="27" s="1"/>
  <c r="O662" i="27" s="1"/>
  <c r="I662" i="27" l="1"/>
  <c r="L662" i="27" s="1"/>
  <c r="R662" i="27"/>
  <c r="S662" i="27" s="1"/>
  <c r="T662" i="27" s="1"/>
  <c r="Q662" i="27"/>
  <c r="M662" i="27" l="1"/>
  <c r="U662" i="27" s="1"/>
  <c r="W662" i="27" s="1"/>
  <c r="H663" i="27"/>
  <c r="X663" i="27" s="1"/>
  <c r="N663" i="27" s="1"/>
  <c r="G663" i="27" s="1"/>
  <c r="J663" i="27" l="1"/>
  <c r="K663" i="27" s="1"/>
  <c r="O663" i="27" s="1"/>
  <c r="I663" i="27" s="1"/>
  <c r="L663" i="27" s="1"/>
  <c r="R663" i="27" l="1"/>
  <c r="S663" i="27" s="1"/>
  <c r="T663" i="27" s="1"/>
  <c r="M663" i="27"/>
  <c r="Q663" i="27"/>
  <c r="U663" i="27" l="1"/>
  <c r="W663" i="27" s="1"/>
  <c r="H664" i="27"/>
  <c r="X664" i="27" s="1"/>
  <c r="N664" i="27" s="1"/>
  <c r="G664" i="27" s="1"/>
  <c r="J664" i="27" l="1"/>
  <c r="K664" i="27" s="1"/>
  <c r="O664" i="27" s="1"/>
  <c r="I664" i="27" s="1"/>
  <c r="L664" i="27" s="1"/>
  <c r="R664" i="27" l="1"/>
  <c r="S664" i="27" s="1"/>
  <c r="T664" i="27" s="1"/>
  <c r="M664" i="27"/>
  <c r="Q664" i="27"/>
  <c r="U664" i="27" l="1"/>
  <c r="W664" i="27" s="1"/>
  <c r="H665" i="27"/>
  <c r="X665" i="27" s="1"/>
  <c r="N665" i="27" s="1"/>
  <c r="G665" i="27" s="1"/>
  <c r="J665" i="27" l="1"/>
  <c r="K665" i="27" s="1"/>
  <c r="O665" i="27" s="1"/>
  <c r="I665" i="27" l="1"/>
  <c r="L665" i="27" s="1"/>
  <c r="M665" i="27" s="1"/>
  <c r="R665" i="27"/>
  <c r="S665" i="27" s="1"/>
  <c r="T665" i="27" s="1"/>
  <c r="Q665" i="27"/>
  <c r="U665" i="27" l="1"/>
  <c r="W665" i="27" s="1"/>
  <c r="H666" i="27"/>
  <c r="X666" i="27" s="1"/>
  <c r="N666" i="27" s="1"/>
  <c r="G666" i="27" s="1"/>
  <c r="J666" i="27" l="1"/>
  <c r="K666" i="27" s="1"/>
  <c r="O666" i="27" s="1"/>
  <c r="I666" i="27" l="1"/>
  <c r="L666" i="27" s="1"/>
  <c r="R666" i="27"/>
  <c r="S666" i="27" s="1"/>
  <c r="T666" i="27" s="1"/>
  <c r="Q666" i="27"/>
  <c r="M666" i="27" l="1"/>
  <c r="U666" i="27" s="1"/>
  <c r="W666" i="27" s="1"/>
  <c r="H667" i="27"/>
  <c r="X667" i="27" s="1"/>
  <c r="N667" i="27" s="1"/>
  <c r="G667" i="27" s="1"/>
  <c r="J667" i="27" l="1"/>
  <c r="K667" i="27" s="1"/>
  <c r="O667" i="27" s="1"/>
  <c r="I667" i="27" l="1"/>
  <c r="L667" i="27" s="1"/>
  <c r="M667" i="27" s="1"/>
  <c r="R667" i="27"/>
  <c r="S667" i="27" s="1"/>
  <c r="T667" i="27" s="1"/>
  <c r="Q667" i="27"/>
  <c r="U667" i="27" l="1"/>
  <c r="W667" i="27" s="1"/>
  <c r="H668" i="27"/>
  <c r="X668" i="27" s="1"/>
  <c r="N668" i="27" s="1"/>
  <c r="G668" i="27" s="1"/>
  <c r="J668" i="27" l="1"/>
  <c r="K668" i="27" s="1"/>
  <c r="O668" i="27" s="1"/>
  <c r="I668" i="27" l="1"/>
  <c r="L668" i="27" s="1"/>
  <c r="M668" i="27" s="1"/>
  <c r="R668" i="27"/>
  <c r="S668" i="27" s="1"/>
  <c r="T668" i="27" s="1"/>
  <c r="Q668" i="27"/>
  <c r="U668" i="27" l="1"/>
  <c r="H669" i="27"/>
  <c r="X669" i="27" s="1"/>
  <c r="N669" i="27" s="1"/>
  <c r="G669" i="27" s="1"/>
  <c r="W668" i="27"/>
  <c r="J669" i="27" l="1"/>
  <c r="K669" i="27" s="1"/>
  <c r="O669" i="27" s="1"/>
  <c r="I669" i="27" l="1"/>
  <c r="L669" i="27" s="1"/>
  <c r="M669" i="27" s="1"/>
  <c r="R669" i="27"/>
  <c r="S669" i="27" s="1"/>
  <c r="T669" i="27" s="1"/>
  <c r="Q669" i="27"/>
  <c r="U669" i="27" l="1"/>
  <c r="H670" i="27"/>
  <c r="X670" i="27" s="1"/>
  <c r="N670" i="27" s="1"/>
  <c r="G670" i="27" s="1"/>
  <c r="W669" i="27"/>
  <c r="J670" i="27"/>
  <c r="K670" i="27" s="1"/>
  <c r="O670" i="27" l="1"/>
  <c r="I670" i="27" l="1"/>
  <c r="L670" i="27" s="1"/>
  <c r="M670" i="27" s="1"/>
  <c r="R670" i="27"/>
  <c r="S670" i="27" s="1"/>
  <c r="T670" i="27" s="1"/>
  <c r="Q670" i="27"/>
  <c r="U670" i="27" l="1"/>
  <c r="W670" i="27" s="1"/>
  <c r="H671" i="27"/>
  <c r="X671" i="27" s="1"/>
  <c r="N671" i="27" s="1"/>
  <c r="G671" i="27" s="1"/>
  <c r="J671" i="27" l="1"/>
  <c r="K671" i="27" s="1"/>
  <c r="O671" i="27" s="1"/>
  <c r="I671" i="27" l="1"/>
  <c r="L671" i="27" s="1"/>
  <c r="M671" i="27" s="1"/>
  <c r="R671" i="27"/>
  <c r="S671" i="27" s="1"/>
  <c r="T671" i="27" s="1"/>
  <c r="Q671" i="27"/>
  <c r="U671" i="27" l="1"/>
  <c r="W671" i="27" s="1"/>
  <c r="H672" i="27"/>
  <c r="X672" i="27" s="1"/>
  <c r="N672" i="27" s="1"/>
  <c r="G672" i="27" s="1"/>
  <c r="J672" i="27" l="1"/>
  <c r="K672" i="27" s="1"/>
  <c r="O672" i="27"/>
  <c r="I672" i="27" l="1"/>
  <c r="L672" i="27" s="1"/>
  <c r="R672" i="27"/>
  <c r="S672" i="27" s="1"/>
  <c r="T672" i="27" s="1"/>
  <c r="Q672" i="27"/>
  <c r="M672" i="27" l="1"/>
  <c r="U672" i="27" s="1"/>
  <c r="W672" i="27" s="1"/>
  <c r="H673" i="27"/>
  <c r="X673" i="27" s="1"/>
  <c r="N673" i="27" s="1"/>
  <c r="G673" i="27" s="1"/>
  <c r="J673" i="27" l="1"/>
  <c r="K673" i="27" s="1"/>
  <c r="O673" i="27" s="1"/>
  <c r="I673" i="27" s="1"/>
  <c r="L673" i="27" s="1"/>
  <c r="R673" i="27" l="1"/>
  <c r="S673" i="27" s="1"/>
  <c r="T673" i="27" s="1"/>
  <c r="M673" i="27"/>
  <c r="Q673" i="27"/>
  <c r="H674" i="27" l="1"/>
  <c r="X674" i="27" s="1"/>
  <c r="N674" i="27" s="1"/>
  <c r="G674" i="27" s="1"/>
  <c r="U673" i="27"/>
  <c r="W673" i="27" s="1"/>
  <c r="J674" i="27" l="1"/>
  <c r="K674" i="27" s="1"/>
  <c r="O674" i="27" s="1"/>
  <c r="I674" i="27" s="1"/>
  <c r="L674" i="27" s="1"/>
  <c r="R674" i="27" l="1"/>
  <c r="S674" i="27" s="1"/>
  <c r="T674" i="27" s="1"/>
  <c r="M674" i="27"/>
  <c r="Q674" i="27"/>
  <c r="U674" i="27" l="1"/>
  <c r="W674" i="27" s="1"/>
  <c r="H675" i="27"/>
  <c r="X675" i="27" s="1"/>
  <c r="N675" i="27" s="1"/>
  <c r="G675" i="27" s="1"/>
  <c r="J675" i="27" l="1"/>
  <c r="K675" i="27" s="1"/>
  <c r="O675" i="27" s="1"/>
  <c r="I675" i="27" l="1"/>
  <c r="L675" i="27" s="1"/>
  <c r="M675" i="27" s="1"/>
  <c r="R675" i="27"/>
  <c r="S675" i="27" s="1"/>
  <c r="T675" i="27" s="1"/>
  <c r="Q675" i="27"/>
  <c r="U675" i="27" l="1"/>
  <c r="W675" i="27" s="1"/>
  <c r="H676" i="27"/>
  <c r="X676" i="27" s="1"/>
  <c r="N676" i="27" s="1"/>
  <c r="G676" i="27" s="1"/>
  <c r="J676" i="27" l="1"/>
  <c r="K676" i="27" s="1"/>
  <c r="O676" i="27" s="1"/>
  <c r="I676" i="27" s="1"/>
  <c r="L676" i="27" s="1"/>
  <c r="R676" i="27" l="1"/>
  <c r="S676" i="27" s="1"/>
  <c r="T676" i="27" s="1"/>
  <c r="M676" i="27"/>
  <c r="Q676" i="27"/>
  <c r="U676" i="27" l="1"/>
  <c r="W676" i="27" s="1"/>
  <c r="H677" i="27"/>
  <c r="X677" i="27" s="1"/>
  <c r="N677" i="27" s="1"/>
  <c r="G677" i="27" s="1"/>
  <c r="J677" i="27"/>
  <c r="K677" i="27" s="1"/>
  <c r="O677" i="27" l="1"/>
  <c r="I677" i="27" l="1"/>
  <c r="L677" i="27" s="1"/>
  <c r="R677" i="27"/>
  <c r="S677" i="27" s="1"/>
  <c r="T677" i="27" s="1"/>
  <c r="Q677" i="27"/>
  <c r="M677" i="27" l="1"/>
  <c r="U677" i="27" s="1"/>
  <c r="W677" i="27" s="1"/>
  <c r="H678" i="27"/>
  <c r="X678" i="27" s="1"/>
  <c r="N678" i="27" s="1"/>
  <c r="G678" i="27" s="1"/>
  <c r="J678" i="27" l="1"/>
  <c r="K678" i="27" s="1"/>
  <c r="O678" i="27" s="1"/>
  <c r="I678" i="27" l="1"/>
  <c r="L678" i="27" s="1"/>
  <c r="M678" i="27" s="1"/>
  <c r="R678" i="27"/>
  <c r="S678" i="27" s="1"/>
  <c r="T678" i="27" s="1"/>
  <c r="Q678" i="27"/>
  <c r="U678" i="27" l="1"/>
  <c r="W678" i="27" s="1"/>
  <c r="H679" i="27"/>
  <c r="X679" i="27" s="1"/>
  <c r="N679" i="27" s="1"/>
  <c r="G679" i="27" s="1"/>
  <c r="J679" i="27" l="1"/>
  <c r="K679" i="27" s="1"/>
  <c r="O679" i="27" s="1"/>
  <c r="I679" i="27" l="1"/>
  <c r="L679" i="27" s="1"/>
  <c r="M679" i="27" s="1"/>
  <c r="R679" i="27"/>
  <c r="S679" i="27" s="1"/>
  <c r="T679" i="27" s="1"/>
  <c r="Q679" i="27"/>
  <c r="U679" i="27" l="1"/>
  <c r="W679" i="27" s="1"/>
  <c r="H680" i="27"/>
  <c r="X680" i="27" s="1"/>
  <c r="N680" i="27" s="1"/>
  <c r="G680" i="27" s="1"/>
  <c r="J680" i="27" l="1"/>
  <c r="K680" i="27" s="1"/>
  <c r="O680" i="27"/>
  <c r="I680" i="27" l="1"/>
  <c r="L680" i="27" s="1"/>
  <c r="M680" i="27" s="1"/>
  <c r="R680" i="27"/>
  <c r="S680" i="27" s="1"/>
  <c r="T680" i="27" s="1"/>
  <c r="Q680" i="27"/>
  <c r="U680" i="27" l="1"/>
  <c r="W680" i="27" s="1"/>
  <c r="H681" i="27"/>
  <c r="X681" i="27" s="1"/>
  <c r="N681" i="27" s="1"/>
  <c r="G681" i="27" s="1"/>
  <c r="J681" i="27"/>
  <c r="K681" i="27" s="1"/>
  <c r="O681" i="27" l="1"/>
  <c r="I681" i="27" l="1"/>
  <c r="L681" i="27" s="1"/>
  <c r="M681" i="27" s="1"/>
  <c r="R681" i="27"/>
  <c r="S681" i="27" s="1"/>
  <c r="T681" i="27" s="1"/>
  <c r="Q681" i="27"/>
  <c r="U681" i="27" l="1"/>
  <c r="W681" i="27" s="1"/>
  <c r="H682" i="27"/>
  <c r="X682" i="27" s="1"/>
  <c r="N682" i="27" s="1"/>
  <c r="G682" i="27" s="1"/>
  <c r="J682" i="27" l="1"/>
  <c r="K682" i="27" s="1"/>
  <c r="O682" i="27" s="1"/>
  <c r="I682" i="27" l="1"/>
  <c r="L682" i="27" s="1"/>
  <c r="R682" i="27"/>
  <c r="S682" i="27" s="1"/>
  <c r="T682" i="27" s="1"/>
  <c r="Q682" i="27"/>
  <c r="M682" i="27" l="1"/>
  <c r="U682" i="27"/>
  <c r="H683" i="27"/>
  <c r="X683" i="27" s="1"/>
  <c r="N683" i="27" s="1"/>
  <c r="G683" i="27" s="1"/>
  <c r="W682" i="27"/>
  <c r="J683" i="27"/>
  <c r="K683" i="27" s="1"/>
  <c r="O683" i="27" l="1"/>
  <c r="I683" i="27" l="1"/>
  <c r="L683" i="27" s="1"/>
  <c r="M683" i="27" s="1"/>
  <c r="R683" i="27"/>
  <c r="S683" i="27" s="1"/>
  <c r="T683" i="27" s="1"/>
  <c r="Q683" i="27"/>
  <c r="U683" i="27" l="1"/>
  <c r="H684" i="27"/>
  <c r="X684" i="27" s="1"/>
  <c r="N684" i="27" s="1"/>
  <c r="G684" i="27" s="1"/>
  <c r="W683" i="27"/>
  <c r="J684" i="27"/>
  <c r="K684" i="27" s="1"/>
  <c r="O684" i="27" l="1"/>
  <c r="I684" i="27" l="1"/>
  <c r="L684" i="27" s="1"/>
  <c r="R684" i="27"/>
  <c r="S684" i="27" s="1"/>
  <c r="T684" i="27" s="1"/>
  <c r="Q684" i="27"/>
  <c r="H685" i="27" l="1"/>
  <c r="X685" i="27" s="1"/>
  <c r="N685" i="27" s="1"/>
  <c r="G685" i="27" s="1"/>
  <c r="M684" i="27"/>
  <c r="U684" i="27" s="1"/>
  <c r="W684" i="27" s="1"/>
  <c r="J685" i="27" l="1"/>
  <c r="K685" i="27" s="1"/>
  <c r="O685" i="27" s="1"/>
  <c r="I685" i="27" l="1"/>
  <c r="L685" i="27" s="1"/>
  <c r="R685" i="27"/>
  <c r="S685" i="27" s="1"/>
  <c r="T685" i="27" s="1"/>
  <c r="Q685" i="27"/>
  <c r="H686" i="27" l="1"/>
  <c r="X686" i="27" s="1"/>
  <c r="N686" i="27" s="1"/>
  <c r="G686" i="27" s="1"/>
  <c r="M685" i="27"/>
  <c r="U685" i="27" s="1"/>
  <c r="W685" i="27" s="1"/>
  <c r="J686" i="27" l="1"/>
  <c r="K686" i="27" s="1"/>
  <c r="O686" i="27" s="1"/>
  <c r="I686" i="27" l="1"/>
  <c r="L686" i="27" s="1"/>
  <c r="M686" i="27" s="1"/>
  <c r="R686" i="27"/>
  <c r="S686" i="27" s="1"/>
  <c r="T686" i="27" s="1"/>
  <c r="Q686" i="27"/>
  <c r="U686" i="27" l="1"/>
  <c r="W686" i="27" s="1"/>
  <c r="H687" i="27"/>
  <c r="X687" i="27" s="1"/>
  <c r="N687" i="27" s="1"/>
  <c r="G687" i="27" s="1"/>
  <c r="J687" i="27" l="1"/>
  <c r="K687" i="27" s="1"/>
  <c r="O687" i="27" s="1"/>
  <c r="I687" i="27" l="1"/>
  <c r="L687" i="27" s="1"/>
  <c r="R687" i="27"/>
  <c r="S687" i="27" s="1"/>
  <c r="T687" i="27" s="1"/>
  <c r="Q687" i="27"/>
  <c r="M687" i="27" l="1"/>
  <c r="U687" i="27" s="1"/>
  <c r="W687" i="27" s="1"/>
  <c r="H688" i="27"/>
  <c r="X688" i="27" s="1"/>
  <c r="N688" i="27" s="1"/>
  <c r="G688" i="27" s="1"/>
  <c r="J688" i="27" l="1"/>
  <c r="K688" i="27" s="1"/>
  <c r="O688" i="27" s="1"/>
  <c r="I688" i="27" l="1"/>
  <c r="L688" i="27" s="1"/>
  <c r="R688" i="27"/>
  <c r="S688" i="27" s="1"/>
  <c r="T688" i="27" s="1"/>
  <c r="Q688" i="27"/>
  <c r="M688" i="27" l="1"/>
  <c r="U688" i="27" s="1"/>
  <c r="W688" i="27" s="1"/>
  <c r="H689" i="27"/>
  <c r="X689" i="27" s="1"/>
  <c r="N689" i="27" s="1"/>
  <c r="G689" i="27" s="1"/>
  <c r="J689" i="27" l="1"/>
  <c r="K689" i="27" s="1"/>
  <c r="O689" i="27" s="1"/>
  <c r="I689" i="27" l="1"/>
  <c r="L689" i="27" s="1"/>
  <c r="M689" i="27" s="1"/>
  <c r="R689" i="27"/>
  <c r="S689" i="27" s="1"/>
  <c r="T689" i="27" s="1"/>
  <c r="Q689" i="27"/>
  <c r="U689" i="27" l="1"/>
  <c r="H690" i="27"/>
  <c r="X690" i="27" s="1"/>
  <c r="N690" i="27" s="1"/>
  <c r="G690" i="27" s="1"/>
  <c r="W689" i="27"/>
  <c r="J690" i="27" l="1"/>
  <c r="K690" i="27" s="1"/>
  <c r="O690" i="27" s="1"/>
  <c r="I690" i="27" l="1"/>
  <c r="L690" i="27" s="1"/>
  <c r="M690" i="27" s="1"/>
  <c r="R690" i="27"/>
  <c r="S690" i="27" s="1"/>
  <c r="T690" i="27" s="1"/>
  <c r="Q690" i="27"/>
  <c r="U690" i="27" l="1"/>
  <c r="W690" i="27" s="1"/>
  <c r="H691" i="27"/>
  <c r="X691" i="27" s="1"/>
  <c r="N691" i="27" s="1"/>
  <c r="G691" i="27" s="1"/>
  <c r="J691" i="27" l="1"/>
  <c r="K691" i="27" s="1"/>
  <c r="O691" i="27" s="1"/>
  <c r="I691" i="27" l="1"/>
  <c r="L691" i="27" s="1"/>
  <c r="R691" i="27"/>
  <c r="S691" i="27" s="1"/>
  <c r="T691" i="27" s="1"/>
  <c r="Q691" i="27"/>
  <c r="M691" i="27" l="1"/>
  <c r="U691" i="27" s="1"/>
  <c r="W691" i="27" s="1"/>
  <c r="H692" i="27"/>
  <c r="X692" i="27" s="1"/>
  <c r="N692" i="27" s="1"/>
  <c r="G692" i="27" s="1"/>
  <c r="J692" i="27" l="1"/>
  <c r="K692" i="27" s="1"/>
  <c r="O692" i="27" s="1"/>
  <c r="I692" i="27" l="1"/>
  <c r="L692" i="27" s="1"/>
  <c r="R692" i="27"/>
  <c r="S692" i="27" s="1"/>
  <c r="T692" i="27" s="1"/>
  <c r="Q692" i="27"/>
  <c r="H693" i="27" l="1"/>
  <c r="X693" i="27" s="1"/>
  <c r="N693" i="27" s="1"/>
  <c r="G693" i="27" s="1"/>
  <c r="M692" i="27"/>
  <c r="U692" i="27" s="1"/>
  <c r="W692" i="27" s="1"/>
  <c r="J693" i="27" l="1"/>
  <c r="K693" i="27" s="1"/>
  <c r="O693" i="27" s="1"/>
  <c r="I693" i="27" l="1"/>
  <c r="L693" i="27" s="1"/>
  <c r="R693" i="27"/>
  <c r="S693" i="27" s="1"/>
  <c r="T693" i="27" s="1"/>
  <c r="Q693" i="27"/>
  <c r="M693" i="27" l="1"/>
  <c r="U693" i="27" s="1"/>
  <c r="W693" i="27" s="1"/>
  <c r="H694" i="27"/>
  <c r="X694" i="27" s="1"/>
  <c r="N694" i="27" s="1"/>
  <c r="G694" i="27" s="1"/>
  <c r="J694" i="27"/>
  <c r="K694" i="27" s="1"/>
  <c r="O694" i="27" l="1"/>
  <c r="I694" i="27" l="1"/>
  <c r="L694" i="27" s="1"/>
  <c r="R694" i="27"/>
  <c r="S694" i="27" s="1"/>
  <c r="T694" i="27" s="1"/>
  <c r="Q694" i="27"/>
  <c r="M694" i="27" l="1"/>
  <c r="H695" i="27"/>
  <c r="X695" i="27" s="1"/>
  <c r="N695" i="27" s="1"/>
  <c r="G695" i="27" s="1"/>
  <c r="U694" i="27"/>
  <c r="W694" i="27" s="1"/>
  <c r="J695" i="27"/>
  <c r="K695" i="27" s="1"/>
  <c r="O695" i="27" l="1"/>
  <c r="I695" i="27" s="1"/>
  <c r="L695" i="27" s="1"/>
  <c r="R695" i="27" l="1"/>
  <c r="S695" i="27" s="1"/>
  <c r="T695" i="27" s="1"/>
  <c r="M695" i="27"/>
  <c r="Q695" i="27"/>
  <c r="U695" i="27" l="1"/>
  <c r="H696" i="27"/>
  <c r="X696" i="27" s="1"/>
  <c r="N696" i="27" s="1"/>
  <c r="G696" i="27" s="1"/>
  <c r="W695" i="27"/>
  <c r="J696" i="27" l="1"/>
  <c r="K696" i="27" s="1"/>
  <c r="O696" i="27" s="1"/>
  <c r="I696" i="27" s="1"/>
  <c r="L696" i="27" s="1"/>
  <c r="R696" i="27" l="1"/>
  <c r="S696" i="27" s="1"/>
  <c r="T696" i="27" s="1"/>
  <c r="M696" i="27"/>
  <c r="Q696" i="27"/>
  <c r="U696" i="27" l="1"/>
  <c r="W696" i="27" s="1"/>
  <c r="H697" i="27"/>
  <c r="X697" i="27" s="1"/>
  <c r="N697" i="27" s="1"/>
  <c r="G697" i="27" s="1"/>
  <c r="J697" i="27"/>
  <c r="K697" i="27" s="1"/>
  <c r="O697" i="27" l="1"/>
  <c r="I697" i="27" l="1"/>
  <c r="L697" i="27" s="1"/>
  <c r="M697" i="27" s="1"/>
  <c r="R697" i="27"/>
  <c r="S697" i="27" s="1"/>
  <c r="T697" i="27" s="1"/>
  <c r="Q697" i="27"/>
  <c r="H698" i="27" l="1"/>
  <c r="X698" i="27" s="1"/>
  <c r="N698" i="27" s="1"/>
  <c r="G698" i="27" s="1"/>
  <c r="U697" i="27"/>
  <c r="W697" i="27" s="1"/>
  <c r="J698" i="27" l="1"/>
  <c r="K698" i="27" s="1"/>
  <c r="O698" i="27" s="1"/>
  <c r="I698" i="27" s="1"/>
  <c r="L698" i="27" s="1"/>
  <c r="R698" i="27" l="1"/>
  <c r="S698" i="27" s="1"/>
  <c r="T698" i="27" s="1"/>
  <c r="M698" i="27"/>
  <c r="Q698" i="27"/>
  <c r="U698" i="27" l="1"/>
  <c r="W698" i="27" s="1"/>
  <c r="H699" i="27"/>
  <c r="X699" i="27" s="1"/>
  <c r="N699" i="27" s="1"/>
  <c r="G699" i="27" s="1"/>
  <c r="J699" i="27" l="1"/>
  <c r="K699" i="27" s="1"/>
  <c r="O699" i="27" s="1"/>
  <c r="I699" i="27" l="1"/>
  <c r="L699" i="27" s="1"/>
  <c r="M699" i="27" s="1"/>
  <c r="R699" i="27"/>
  <c r="S699" i="27" s="1"/>
  <c r="T699" i="27" s="1"/>
  <c r="Q699" i="27"/>
  <c r="U699" i="27" l="1"/>
  <c r="W699" i="27" s="1"/>
  <c r="H700" i="27"/>
  <c r="X700" i="27" s="1"/>
  <c r="N700" i="27" s="1"/>
  <c r="G700" i="27" s="1"/>
  <c r="J700" i="27" l="1"/>
  <c r="K700" i="27" s="1"/>
  <c r="O700" i="27"/>
  <c r="I700" i="27" l="1"/>
  <c r="L700" i="27" s="1"/>
  <c r="M700" i="27" s="1"/>
  <c r="R700" i="27"/>
  <c r="S700" i="27" s="1"/>
  <c r="T700" i="27" s="1"/>
  <c r="Q700" i="27"/>
  <c r="U700" i="27" l="1"/>
  <c r="H701" i="27"/>
  <c r="X701" i="27" s="1"/>
  <c r="N701" i="27" s="1"/>
  <c r="G701" i="27" s="1"/>
  <c r="W700" i="27"/>
  <c r="J701" i="27"/>
  <c r="K701" i="27" s="1"/>
  <c r="O701" i="27" l="1"/>
  <c r="I701" i="27" l="1"/>
  <c r="L701" i="27" s="1"/>
  <c r="R701" i="27"/>
  <c r="S701" i="27" s="1"/>
  <c r="T701" i="27" s="1"/>
  <c r="Q701" i="27"/>
  <c r="M701" i="27" l="1"/>
  <c r="U701" i="27" s="1"/>
  <c r="W701" i="27" s="1"/>
  <c r="H702" i="27"/>
  <c r="X702" i="27" s="1"/>
  <c r="N702" i="27" s="1"/>
  <c r="G702" i="27" s="1"/>
  <c r="J702" i="27" l="1"/>
  <c r="K702" i="27" s="1"/>
  <c r="O702" i="27" s="1"/>
  <c r="I702" i="27" l="1"/>
  <c r="L702" i="27" s="1"/>
  <c r="R702" i="27"/>
  <c r="S702" i="27" s="1"/>
  <c r="T702" i="27" s="1"/>
  <c r="Q702" i="27"/>
  <c r="M702" i="27" l="1"/>
  <c r="U702" i="27" s="1"/>
  <c r="H703" i="27"/>
  <c r="X703" i="27" s="1"/>
  <c r="N703" i="27" s="1"/>
  <c r="G703" i="27" s="1"/>
  <c r="W702" i="27"/>
  <c r="J703" i="27"/>
  <c r="K703" i="27" s="1"/>
  <c r="O703" i="27" l="1"/>
  <c r="I703" i="27" l="1"/>
  <c r="L703" i="27" s="1"/>
  <c r="R703" i="27"/>
  <c r="S703" i="27" s="1"/>
  <c r="T703" i="27" s="1"/>
  <c r="Q703" i="27"/>
  <c r="M703" i="27" l="1"/>
  <c r="U703" i="27" s="1"/>
  <c r="W703" i="27" s="1"/>
  <c r="H704" i="27"/>
  <c r="X704" i="27" s="1"/>
  <c r="N704" i="27" s="1"/>
  <c r="G704" i="27" s="1"/>
  <c r="J704" i="27" l="1"/>
  <c r="K704" i="27" s="1"/>
  <c r="O704" i="27" s="1"/>
  <c r="I704" i="27" l="1"/>
  <c r="L704" i="27" s="1"/>
  <c r="R704" i="27"/>
  <c r="S704" i="27" s="1"/>
  <c r="T704" i="27" s="1"/>
  <c r="Q704" i="27"/>
  <c r="M704" i="27" l="1"/>
  <c r="U704" i="27" s="1"/>
  <c r="W704" i="27" s="1"/>
  <c r="H705" i="27"/>
  <c r="X705" i="27" s="1"/>
  <c r="N705" i="27" s="1"/>
  <c r="G705" i="27" s="1"/>
  <c r="J705" i="27" l="1"/>
  <c r="K705" i="27" s="1"/>
  <c r="O705" i="27" s="1"/>
  <c r="I705" i="27" l="1"/>
  <c r="L705" i="27" s="1"/>
  <c r="M705" i="27" s="1"/>
  <c r="R705" i="27"/>
  <c r="S705" i="27" s="1"/>
  <c r="T705" i="27" s="1"/>
  <c r="Q705" i="27"/>
  <c r="U705" i="27" l="1"/>
  <c r="W705" i="27" s="1"/>
  <c r="H706" i="27"/>
  <c r="X706" i="27" s="1"/>
  <c r="N706" i="27" s="1"/>
  <c r="G706" i="27" s="1"/>
  <c r="J706" i="27"/>
  <c r="K706" i="27" s="1"/>
  <c r="O706" i="27" l="1"/>
  <c r="I706" i="27" l="1"/>
  <c r="L706" i="27" s="1"/>
  <c r="R706" i="27"/>
  <c r="S706" i="27" s="1"/>
  <c r="T706" i="27" s="1"/>
  <c r="Q706" i="27"/>
  <c r="H707" i="27" l="1"/>
  <c r="X707" i="27" s="1"/>
  <c r="N707" i="27" s="1"/>
  <c r="G707" i="27" s="1"/>
  <c r="M706" i="27"/>
  <c r="U706" i="27" s="1"/>
  <c r="W706" i="27" s="1"/>
  <c r="J707" i="27" l="1"/>
  <c r="K707" i="27" s="1"/>
  <c r="O707" i="27" s="1"/>
  <c r="I707" i="27" l="1"/>
  <c r="L707" i="27" s="1"/>
  <c r="M707" i="27" s="1"/>
  <c r="R707" i="27"/>
  <c r="S707" i="27" s="1"/>
  <c r="T707" i="27" s="1"/>
  <c r="Q707" i="27"/>
  <c r="U707" i="27" l="1"/>
  <c r="W707" i="27" s="1"/>
  <c r="H708" i="27"/>
  <c r="X708" i="27" s="1"/>
  <c r="N708" i="27" s="1"/>
  <c r="G708" i="27" s="1"/>
  <c r="J708" i="27"/>
  <c r="K708" i="27" s="1"/>
  <c r="O708" i="27" l="1"/>
  <c r="I708" i="27" l="1"/>
  <c r="L708" i="27" s="1"/>
  <c r="M708" i="27" s="1"/>
  <c r="R708" i="27"/>
  <c r="S708" i="27" s="1"/>
  <c r="T708" i="27" s="1"/>
  <c r="Q708" i="27"/>
  <c r="U708" i="27" l="1"/>
  <c r="W708" i="27" s="1"/>
  <c r="H709" i="27"/>
  <c r="X709" i="27" s="1"/>
  <c r="N709" i="27" s="1"/>
  <c r="G709" i="27" s="1"/>
  <c r="J709" i="27" l="1"/>
  <c r="K709" i="27" s="1"/>
  <c r="O709" i="27" s="1"/>
  <c r="I709" i="27" l="1"/>
  <c r="L709" i="27" s="1"/>
  <c r="M709" i="27" s="1"/>
  <c r="R709" i="27"/>
  <c r="S709" i="27" s="1"/>
  <c r="T709" i="27" s="1"/>
  <c r="Q709" i="27"/>
  <c r="U709" i="27" l="1"/>
  <c r="W709" i="27" s="1"/>
  <c r="H710" i="27"/>
  <c r="X710" i="27" s="1"/>
  <c r="N710" i="27" s="1"/>
  <c r="G710" i="27" s="1"/>
  <c r="J710" i="27" l="1"/>
  <c r="K710" i="27" s="1"/>
  <c r="O710" i="27" s="1"/>
  <c r="I710" i="27" l="1"/>
  <c r="L710" i="27" s="1"/>
  <c r="M710" i="27" s="1"/>
  <c r="R710" i="27"/>
  <c r="S710" i="27" s="1"/>
  <c r="T710" i="27" s="1"/>
  <c r="Q710" i="27"/>
  <c r="U710" i="27" l="1"/>
  <c r="W710" i="27" s="1"/>
  <c r="H711" i="27"/>
  <c r="X711" i="27" s="1"/>
  <c r="N711" i="27" s="1"/>
  <c r="G711" i="27" s="1"/>
  <c r="J711" i="27"/>
  <c r="K711" i="27" s="1"/>
  <c r="O711" i="27" l="1"/>
  <c r="I711" i="27" l="1"/>
  <c r="L711" i="27" s="1"/>
  <c r="R711" i="27"/>
  <c r="S711" i="27" s="1"/>
  <c r="T711" i="27" s="1"/>
  <c r="Q711" i="27"/>
  <c r="M711" i="27" l="1"/>
  <c r="U711" i="27" s="1"/>
  <c r="W711" i="27" s="1"/>
  <c r="H712" i="27"/>
  <c r="X712" i="27" s="1"/>
  <c r="N712" i="27" s="1"/>
  <c r="G712" i="27" s="1"/>
  <c r="J712" i="27"/>
  <c r="K712" i="27" s="1"/>
  <c r="O712" i="27" l="1"/>
  <c r="I712" i="27" l="1"/>
  <c r="L712" i="27" s="1"/>
  <c r="M712" i="27" s="1"/>
  <c r="R712" i="27"/>
  <c r="S712" i="27" s="1"/>
  <c r="T712" i="27" s="1"/>
  <c r="Q712" i="27"/>
  <c r="U712" i="27" l="1"/>
  <c r="W712" i="27" s="1"/>
  <c r="H713" i="27"/>
  <c r="X713" i="27" s="1"/>
  <c r="N713" i="27" s="1"/>
  <c r="G713" i="27" s="1"/>
  <c r="J713" i="27"/>
  <c r="K713" i="27" s="1"/>
  <c r="O713" i="27" l="1"/>
  <c r="I713" i="27" l="1"/>
  <c r="L713" i="27" s="1"/>
  <c r="R713" i="27"/>
  <c r="S713" i="27" s="1"/>
  <c r="T713" i="27" s="1"/>
  <c r="Q713" i="27"/>
  <c r="H714" i="27" l="1"/>
  <c r="X714" i="27" s="1"/>
  <c r="N714" i="27" s="1"/>
  <c r="G714" i="27" s="1"/>
  <c r="M713" i="27"/>
  <c r="U713" i="27" s="1"/>
  <c r="W713" i="27" s="1"/>
  <c r="J714" i="27" l="1"/>
  <c r="K714" i="27" s="1"/>
  <c r="O714" i="27" s="1"/>
  <c r="I714" i="27" l="1"/>
  <c r="L714" i="27" s="1"/>
  <c r="R714" i="27"/>
  <c r="S714" i="27" s="1"/>
  <c r="T714" i="27" s="1"/>
  <c r="Q714" i="27"/>
  <c r="M714" i="27" l="1"/>
  <c r="U714" i="27" s="1"/>
  <c r="W714" i="27" s="1"/>
  <c r="H715" i="27"/>
  <c r="X715" i="27" s="1"/>
  <c r="N715" i="27" s="1"/>
  <c r="G715" i="27" s="1"/>
  <c r="J715" i="27" l="1"/>
  <c r="K715" i="27" s="1"/>
  <c r="O715" i="27" s="1"/>
  <c r="I715" i="27" l="1"/>
  <c r="L715" i="27" s="1"/>
  <c r="M715" i="27" s="1"/>
  <c r="R715" i="27"/>
  <c r="S715" i="27" s="1"/>
  <c r="T715" i="27" s="1"/>
  <c r="Q715" i="27"/>
  <c r="U715" i="27" l="1"/>
  <c r="H716" i="27"/>
  <c r="X716" i="27" s="1"/>
  <c r="N716" i="27" s="1"/>
  <c r="G716" i="27" s="1"/>
  <c r="W715" i="27"/>
  <c r="J716" i="27" l="1"/>
  <c r="K716" i="27" s="1"/>
  <c r="O716" i="27"/>
  <c r="I716" i="27" l="1"/>
  <c r="L716" i="27" s="1"/>
  <c r="R716" i="27"/>
  <c r="S716" i="27" s="1"/>
  <c r="T716" i="27" s="1"/>
  <c r="Q716" i="27"/>
  <c r="M716" i="27" l="1"/>
  <c r="U716" i="27" s="1"/>
  <c r="W716" i="27" s="1"/>
  <c r="H717" i="27"/>
  <c r="X717" i="27" s="1"/>
  <c r="N717" i="27" s="1"/>
  <c r="G717" i="27" s="1"/>
  <c r="J717" i="27" l="1"/>
  <c r="K717" i="27" s="1"/>
  <c r="O717" i="27" s="1"/>
  <c r="I717" i="27" l="1"/>
  <c r="L717" i="27" s="1"/>
  <c r="M717" i="27" s="1"/>
  <c r="R717" i="27"/>
  <c r="S717" i="27" s="1"/>
  <c r="T717" i="27" s="1"/>
  <c r="Q717" i="27"/>
  <c r="U717" i="27" l="1"/>
  <c r="W717" i="27" s="1"/>
  <c r="H718" i="27"/>
  <c r="X718" i="27" s="1"/>
  <c r="N718" i="27" s="1"/>
  <c r="G718" i="27" s="1"/>
  <c r="J718" i="27" l="1"/>
  <c r="K718" i="27" s="1"/>
  <c r="O718" i="27" s="1"/>
  <c r="I718" i="27" l="1"/>
  <c r="L718" i="27" s="1"/>
  <c r="R718" i="27"/>
  <c r="S718" i="27" s="1"/>
  <c r="T718" i="27" s="1"/>
  <c r="Q718" i="27"/>
  <c r="M718" i="27" l="1"/>
  <c r="U718" i="27" s="1"/>
  <c r="W718" i="27" s="1"/>
  <c r="H719" i="27"/>
  <c r="X719" i="27" s="1"/>
  <c r="N719" i="27" s="1"/>
  <c r="G719" i="27" s="1"/>
  <c r="J719" i="27" l="1"/>
  <c r="K719" i="27" s="1"/>
  <c r="O719" i="27" s="1"/>
  <c r="I719" i="27" s="1"/>
  <c r="L719" i="27" s="1"/>
  <c r="R719" i="27" l="1"/>
  <c r="S719" i="27" s="1"/>
  <c r="T719" i="27" s="1"/>
  <c r="M719" i="27"/>
  <c r="Q719" i="27"/>
  <c r="U719" i="27" l="1"/>
  <c r="W719" i="27" s="1"/>
  <c r="H720" i="27"/>
  <c r="X720" i="27" s="1"/>
  <c r="N720" i="27" s="1"/>
  <c r="G720" i="27" s="1"/>
  <c r="J720" i="27" l="1"/>
  <c r="K720" i="27" s="1"/>
  <c r="O720" i="27" s="1"/>
  <c r="I720" i="27" l="1"/>
  <c r="L720" i="27" s="1"/>
  <c r="R720" i="27"/>
  <c r="S720" i="27" s="1"/>
  <c r="T720" i="27" s="1"/>
  <c r="Q720" i="27"/>
  <c r="M720" i="27" l="1"/>
  <c r="U720" i="27" s="1"/>
  <c r="W720" i="27" s="1"/>
  <c r="H721" i="27"/>
  <c r="X721" i="27" s="1"/>
  <c r="N721" i="27" s="1"/>
  <c r="G721" i="27" s="1"/>
  <c r="J721" i="27" l="1"/>
  <c r="K721" i="27" s="1"/>
  <c r="O721" i="27" s="1"/>
  <c r="I721" i="27" l="1"/>
  <c r="L721" i="27" s="1"/>
  <c r="R721" i="27"/>
  <c r="S721" i="27" s="1"/>
  <c r="T721" i="27" s="1"/>
  <c r="Q721" i="27"/>
  <c r="M721" i="27" l="1"/>
  <c r="U721" i="27" s="1"/>
  <c r="W721" i="27" s="1"/>
  <c r="H722" i="27"/>
  <c r="X722" i="27" s="1"/>
  <c r="N722" i="27" s="1"/>
  <c r="G722" i="27" s="1"/>
  <c r="J722" i="27" l="1"/>
  <c r="K722" i="27" s="1"/>
  <c r="O722" i="27" s="1"/>
  <c r="I722" i="27" l="1"/>
  <c r="L722" i="27" s="1"/>
  <c r="R722" i="27"/>
  <c r="S722" i="27" s="1"/>
  <c r="T722" i="27" s="1"/>
  <c r="Q722" i="27"/>
  <c r="H723" i="27" l="1"/>
  <c r="X723" i="27" s="1"/>
  <c r="N723" i="27" s="1"/>
  <c r="G723" i="27" s="1"/>
  <c r="M722" i="27"/>
  <c r="U722" i="27" s="1"/>
  <c r="W722" i="27" s="1"/>
  <c r="J723" i="27" l="1"/>
  <c r="K723" i="27" s="1"/>
  <c r="O723" i="27" s="1"/>
  <c r="I723" i="27" l="1"/>
  <c r="L723" i="27" s="1"/>
  <c r="R723" i="27"/>
  <c r="S723" i="27" s="1"/>
  <c r="T723" i="27" s="1"/>
  <c r="Q723" i="27"/>
  <c r="M723" i="27" l="1"/>
  <c r="U723" i="27" s="1"/>
  <c r="W723" i="27" s="1"/>
  <c r="H724" i="27"/>
  <c r="X724" i="27" s="1"/>
  <c r="N724" i="27" s="1"/>
  <c r="G724" i="27" s="1"/>
  <c r="J724" i="27" l="1"/>
  <c r="K724" i="27" s="1"/>
  <c r="O724" i="27" s="1"/>
  <c r="I724" i="27" l="1"/>
  <c r="L724" i="27" s="1"/>
  <c r="R724" i="27"/>
  <c r="S724" i="27" s="1"/>
  <c r="T724" i="27" s="1"/>
  <c r="Q724" i="27"/>
  <c r="H725" i="27" l="1"/>
  <c r="X725" i="27" s="1"/>
  <c r="N725" i="27" s="1"/>
  <c r="G725" i="27" s="1"/>
  <c r="M724" i="27"/>
  <c r="U724" i="27" s="1"/>
  <c r="W724" i="27" s="1"/>
  <c r="J725" i="27" l="1"/>
  <c r="K725" i="27" s="1"/>
  <c r="O725" i="27" s="1"/>
  <c r="I725" i="27" l="1"/>
  <c r="L725" i="27" s="1"/>
  <c r="R725" i="27"/>
  <c r="S725" i="27" s="1"/>
  <c r="T725" i="27" s="1"/>
  <c r="Q725" i="27"/>
  <c r="M725" i="27" l="1"/>
  <c r="U725" i="27" s="1"/>
  <c r="W725" i="27" s="1"/>
  <c r="H726" i="27"/>
  <c r="X726" i="27" s="1"/>
  <c r="N726" i="27" s="1"/>
  <c r="G726" i="27" s="1"/>
  <c r="J726" i="27" l="1"/>
  <c r="K726" i="27" s="1"/>
  <c r="O726" i="27" s="1"/>
  <c r="I726" i="27" l="1"/>
  <c r="L726" i="27" s="1"/>
  <c r="M726" i="27" s="1"/>
  <c r="R726" i="27"/>
  <c r="S726" i="27" s="1"/>
  <c r="T726" i="27" s="1"/>
  <c r="Q726" i="27"/>
  <c r="U726" i="27" l="1"/>
  <c r="W726" i="27" s="1"/>
  <c r="H727" i="27"/>
  <c r="X727" i="27" s="1"/>
  <c r="N727" i="27" s="1"/>
  <c r="G727" i="27" s="1"/>
  <c r="J727" i="27" l="1"/>
  <c r="K727" i="27" s="1"/>
  <c r="O727" i="27" s="1"/>
  <c r="I727" i="27" l="1"/>
  <c r="L727" i="27" s="1"/>
  <c r="M727" i="27" s="1"/>
  <c r="R727" i="27"/>
  <c r="S727" i="27" s="1"/>
  <c r="T727" i="27" s="1"/>
  <c r="Q727" i="27"/>
  <c r="U727" i="27" l="1"/>
  <c r="W727" i="27" s="1"/>
  <c r="H728" i="27"/>
  <c r="X728" i="27" s="1"/>
  <c r="N728" i="27" s="1"/>
  <c r="G728" i="27" s="1"/>
  <c r="J728" i="27" l="1"/>
  <c r="K728" i="27" s="1"/>
  <c r="O728" i="27" s="1"/>
  <c r="I728" i="27" l="1"/>
  <c r="L728" i="27" s="1"/>
  <c r="M728" i="27" s="1"/>
  <c r="R728" i="27"/>
  <c r="S728" i="27" s="1"/>
  <c r="T728" i="27" s="1"/>
  <c r="Q728" i="27"/>
  <c r="U728" i="27" l="1"/>
  <c r="H729" i="27"/>
  <c r="X729" i="27" s="1"/>
  <c r="N729" i="27" s="1"/>
  <c r="G729" i="27" s="1"/>
  <c r="W728" i="27"/>
  <c r="J729" i="27" l="1"/>
  <c r="K729" i="27" s="1"/>
  <c r="O729" i="27" s="1"/>
  <c r="I729" i="27" l="1"/>
  <c r="L729" i="27" s="1"/>
  <c r="M729" i="27" s="1"/>
  <c r="R729" i="27"/>
  <c r="S729" i="27" s="1"/>
  <c r="T729" i="27" s="1"/>
  <c r="Q729" i="27"/>
  <c r="U729" i="27" l="1"/>
  <c r="W729" i="27" s="1"/>
  <c r="H730" i="27"/>
  <c r="X730" i="27" s="1"/>
  <c r="N730" i="27" s="1"/>
  <c r="G730" i="27" s="1"/>
  <c r="J730" i="27"/>
  <c r="K730" i="27" s="1"/>
  <c r="O730" i="27" l="1"/>
  <c r="I730" i="27" l="1"/>
  <c r="L730" i="27" s="1"/>
  <c r="M730" i="27" s="1"/>
  <c r="R730" i="27"/>
  <c r="S730" i="27" s="1"/>
  <c r="T730" i="27" s="1"/>
  <c r="Q730" i="27"/>
  <c r="U730" i="27" l="1"/>
  <c r="W730" i="27" s="1"/>
  <c r="H731" i="27"/>
  <c r="X731" i="27" s="1"/>
  <c r="N731" i="27" s="1"/>
  <c r="G731" i="27" s="1"/>
  <c r="J731" i="27" l="1"/>
  <c r="K731" i="27" s="1"/>
  <c r="O731" i="27" s="1"/>
  <c r="I731" i="27" l="1"/>
  <c r="L731" i="27" s="1"/>
  <c r="R731" i="27"/>
  <c r="S731" i="27" s="1"/>
  <c r="T731" i="27" s="1"/>
  <c r="Q731" i="27"/>
  <c r="M731" i="27" l="1"/>
  <c r="U731" i="27" s="1"/>
  <c r="W731" i="27" s="1"/>
  <c r="H732" i="27"/>
  <c r="X732" i="27" s="1"/>
  <c r="N732" i="27" s="1"/>
  <c r="G732" i="27" s="1"/>
  <c r="J732" i="27" l="1"/>
  <c r="K732" i="27" s="1"/>
  <c r="O732" i="27" s="1"/>
  <c r="I732" i="27" l="1"/>
  <c r="L732" i="27" s="1"/>
  <c r="M732" i="27" s="1"/>
  <c r="R732" i="27"/>
  <c r="S732" i="27" s="1"/>
  <c r="T732" i="27" s="1"/>
  <c r="Q732" i="27"/>
  <c r="U732" i="27" l="1"/>
  <c r="W732" i="27" s="1"/>
  <c r="H733" i="27"/>
  <c r="X733" i="27" s="1"/>
  <c r="N733" i="27" s="1"/>
  <c r="G733" i="27" s="1"/>
  <c r="J733" i="27" l="1"/>
  <c r="K733" i="27" s="1"/>
  <c r="O733" i="27" s="1"/>
  <c r="I733" i="27" l="1"/>
  <c r="L733" i="27" s="1"/>
  <c r="R733" i="27"/>
  <c r="S733" i="27" s="1"/>
  <c r="T733" i="27" s="1"/>
  <c r="Q733" i="27"/>
  <c r="M733" i="27" l="1"/>
  <c r="U733" i="27" s="1"/>
  <c r="W733" i="27" s="1"/>
  <c r="H734" i="27"/>
  <c r="X734" i="27" s="1"/>
  <c r="N734" i="27" s="1"/>
  <c r="G734" i="27" s="1"/>
  <c r="J734" i="27" l="1"/>
  <c r="K734" i="27" s="1"/>
  <c r="O734" i="27" s="1"/>
  <c r="I734" i="27" l="1"/>
  <c r="L734" i="27" s="1"/>
  <c r="M734" i="27" s="1"/>
  <c r="R734" i="27"/>
  <c r="S734" i="27" s="1"/>
  <c r="T734" i="27" s="1"/>
  <c r="Q734" i="27"/>
  <c r="U734" i="27" l="1"/>
  <c r="W734" i="27" s="1"/>
  <c r="H735" i="27"/>
  <c r="X735" i="27" s="1"/>
  <c r="N735" i="27" s="1"/>
  <c r="G735" i="27" s="1"/>
  <c r="J735" i="27" l="1"/>
  <c r="K735" i="27" s="1"/>
  <c r="O735" i="27" s="1"/>
  <c r="I735" i="27" l="1"/>
  <c r="L735" i="27" s="1"/>
  <c r="R735" i="27"/>
  <c r="S735" i="27" s="1"/>
  <c r="T735" i="27" s="1"/>
  <c r="M735" i="27"/>
  <c r="Q735" i="27"/>
  <c r="U735" i="27" l="1"/>
  <c r="W735" i="27" s="1"/>
  <c r="H736" i="27"/>
  <c r="X736" i="27" s="1"/>
  <c r="N736" i="27" s="1"/>
  <c r="G736" i="27" s="1"/>
  <c r="J736" i="27" l="1"/>
  <c r="K736" i="27" s="1"/>
  <c r="O736" i="27" s="1"/>
  <c r="I736" i="27" l="1"/>
  <c r="L736" i="27" s="1"/>
  <c r="R736" i="27"/>
  <c r="S736" i="27" s="1"/>
  <c r="T736" i="27" s="1"/>
  <c r="Q736" i="27"/>
  <c r="M736" i="27" l="1"/>
  <c r="H737" i="27"/>
  <c r="X737" i="27" s="1"/>
  <c r="N737" i="27" s="1"/>
  <c r="G737" i="27" s="1"/>
  <c r="U736" i="27"/>
  <c r="W736" i="27" s="1"/>
  <c r="J737" i="27" l="1"/>
  <c r="K737" i="27" s="1"/>
  <c r="O737" i="27" s="1"/>
  <c r="I737" i="27" l="1"/>
  <c r="L737" i="27" s="1"/>
  <c r="M737" i="27" s="1"/>
  <c r="R737" i="27"/>
  <c r="S737" i="27" s="1"/>
  <c r="T737" i="27" s="1"/>
  <c r="Q737" i="27"/>
  <c r="U737" i="27" l="1"/>
  <c r="W737" i="27" s="1"/>
  <c r="H738" i="27"/>
  <c r="X738" i="27" s="1"/>
  <c r="N738" i="27" s="1"/>
  <c r="G738" i="27" s="1"/>
  <c r="J738" i="27"/>
  <c r="K738" i="27" s="1"/>
  <c r="O738" i="27" l="1"/>
  <c r="I738" i="27" l="1"/>
  <c r="L738" i="27" s="1"/>
  <c r="R738" i="27"/>
  <c r="S738" i="27" s="1"/>
  <c r="T738" i="27" s="1"/>
  <c r="Q738" i="27"/>
  <c r="M738" i="27" l="1"/>
  <c r="U738" i="27" s="1"/>
  <c r="W738" i="27" s="1"/>
  <c r="H739" i="27"/>
  <c r="X739" i="27" s="1"/>
  <c r="N739" i="27" s="1"/>
  <c r="G739" i="27" s="1"/>
  <c r="J739" i="27"/>
  <c r="K739" i="27" s="1"/>
  <c r="O739" i="27" l="1"/>
  <c r="I739" i="27" l="1"/>
  <c r="R739" i="27"/>
  <c r="S739" i="27" s="1"/>
  <c r="T739" i="27" s="1"/>
  <c r="L739" i="27"/>
  <c r="M739" i="27" s="1"/>
  <c r="U739" i="27" s="1"/>
  <c r="Q739" i="27"/>
  <c r="H740" i="27" l="1"/>
  <c r="X740" i="27" s="1"/>
  <c r="N740" i="27" s="1"/>
  <c r="G740" i="27" s="1"/>
  <c r="W739" i="27"/>
  <c r="J740" i="27" l="1"/>
  <c r="K740" i="27" s="1"/>
  <c r="O740" i="27" s="1"/>
  <c r="I740" i="27" l="1"/>
  <c r="L740" i="27" s="1"/>
  <c r="R740" i="27"/>
  <c r="S740" i="27" s="1"/>
  <c r="T740" i="27" s="1"/>
  <c r="Q740" i="27"/>
  <c r="M740" i="27" l="1"/>
  <c r="H741" i="27"/>
  <c r="X741" i="27" s="1"/>
  <c r="N741" i="27" s="1"/>
  <c r="G741" i="27" s="1"/>
  <c r="U740" i="27"/>
  <c r="W740" i="27" s="1"/>
  <c r="J741" i="27"/>
  <c r="K741" i="27" s="1"/>
  <c r="O741" i="27" l="1"/>
  <c r="I741" i="27" s="1"/>
  <c r="L741" i="27" s="1"/>
  <c r="R741" i="27" l="1"/>
  <c r="S741" i="27" s="1"/>
  <c r="T741" i="27" s="1"/>
  <c r="M741" i="27"/>
  <c r="Q741" i="27"/>
  <c r="U741" i="27" l="1"/>
  <c r="H742" i="27"/>
  <c r="X742" i="27" s="1"/>
  <c r="N742" i="27" s="1"/>
  <c r="G742" i="27" s="1"/>
  <c r="W741" i="27"/>
  <c r="J742" i="27"/>
  <c r="K742" i="27" s="1"/>
  <c r="O742" i="27" l="1"/>
  <c r="I742" i="27" l="1"/>
  <c r="L742" i="27" s="1"/>
  <c r="R742" i="27"/>
  <c r="Q742" i="27"/>
  <c r="M742" i="27" l="1"/>
  <c r="H743" i="27"/>
  <c r="X743" i="27" s="1"/>
  <c r="N743" i="27" s="1"/>
  <c r="G743" i="27" s="1"/>
  <c r="S742" i="27"/>
  <c r="T742" i="27" s="1"/>
  <c r="J743" i="27"/>
  <c r="K743" i="27" s="1"/>
  <c r="U742" i="27" l="1"/>
  <c r="W742" i="27" s="1"/>
  <c r="O743" i="27"/>
  <c r="I743" i="27" l="1"/>
  <c r="L743" i="27" s="1"/>
  <c r="M743" i="27" s="1"/>
  <c r="R743" i="27"/>
  <c r="S743" i="27" s="1"/>
  <c r="T743" i="27" s="1"/>
  <c r="Q743" i="27"/>
  <c r="U743" i="27" l="1"/>
  <c r="H744" i="27"/>
  <c r="X744" i="27" s="1"/>
  <c r="N744" i="27" s="1"/>
  <c r="G744" i="27" s="1"/>
  <c r="W743" i="27"/>
  <c r="J744" i="27"/>
  <c r="K744" i="27" s="1"/>
  <c r="O744" i="27" l="1"/>
  <c r="I744" i="27" l="1"/>
  <c r="L744" i="27" s="1"/>
  <c r="M744" i="27" s="1"/>
  <c r="R744" i="27"/>
  <c r="S744" i="27" s="1"/>
  <c r="T744" i="27" s="1"/>
  <c r="Q744" i="27"/>
  <c r="U744" i="27" l="1"/>
  <c r="W744" i="27" s="1"/>
  <c r="H745" i="27"/>
  <c r="X745" i="27" s="1"/>
  <c r="N745" i="27" s="1"/>
  <c r="G745" i="27" s="1"/>
  <c r="J745" i="27" l="1"/>
  <c r="K745" i="27" s="1"/>
  <c r="O745" i="27" s="1"/>
  <c r="I745" i="27" l="1"/>
  <c r="L745" i="27" s="1"/>
  <c r="R745" i="27"/>
  <c r="S745" i="27" s="1"/>
  <c r="T745" i="27" s="1"/>
  <c r="Q745" i="27"/>
  <c r="M745" i="27" l="1"/>
  <c r="U745" i="27" s="1"/>
  <c r="W745" i="27" s="1"/>
  <c r="H746" i="27"/>
  <c r="X746" i="27" s="1"/>
  <c r="N746" i="27" s="1"/>
  <c r="G746" i="27" s="1"/>
  <c r="J746" i="27" l="1"/>
  <c r="K746" i="27" s="1"/>
  <c r="O746" i="27" s="1"/>
  <c r="I746" i="27" s="1"/>
  <c r="L746" i="27" s="1"/>
  <c r="R746" i="27" l="1"/>
  <c r="S746" i="27" s="1"/>
  <c r="T746" i="27" s="1"/>
  <c r="M746" i="27"/>
  <c r="Q746" i="27"/>
  <c r="U746" i="27" l="1"/>
  <c r="W746" i="27" s="1"/>
  <c r="H747" i="27"/>
  <c r="X747" i="27" s="1"/>
  <c r="N747" i="27" s="1"/>
  <c r="G747" i="27" s="1"/>
  <c r="J747" i="27"/>
  <c r="K747" i="27" s="1"/>
  <c r="O747" i="27" l="1"/>
  <c r="I747" i="27" l="1"/>
  <c r="L747" i="27" s="1"/>
  <c r="M747" i="27" s="1"/>
  <c r="R747" i="27"/>
  <c r="S747" i="27" s="1"/>
  <c r="T747" i="27" s="1"/>
  <c r="Q747" i="27"/>
  <c r="U747" i="27" l="1"/>
  <c r="W747" i="27" s="1"/>
  <c r="H748" i="27"/>
  <c r="X748" i="27" s="1"/>
  <c r="N748" i="27" s="1"/>
  <c r="G748" i="27" s="1"/>
  <c r="J748" i="27" l="1"/>
  <c r="K748" i="27" s="1"/>
  <c r="O748" i="27" s="1"/>
  <c r="I748" i="27" l="1"/>
  <c r="L748" i="27" s="1"/>
  <c r="R748" i="27"/>
  <c r="S748" i="27" s="1"/>
  <c r="T748" i="27" s="1"/>
  <c r="Q748" i="27"/>
  <c r="M748" i="27" l="1"/>
  <c r="U748" i="27" s="1"/>
  <c r="W748" i="27" s="1"/>
  <c r="H749" i="27"/>
  <c r="X749" i="27" s="1"/>
  <c r="N749" i="27" s="1"/>
  <c r="G749" i="27" s="1"/>
  <c r="J749" i="27"/>
  <c r="K749" i="27" s="1"/>
  <c r="O749" i="27" l="1"/>
  <c r="I749" i="27" l="1"/>
  <c r="L749" i="27" s="1"/>
  <c r="R749" i="27"/>
  <c r="S749" i="27" s="1"/>
  <c r="T749" i="27" s="1"/>
  <c r="Q749" i="27"/>
  <c r="H750" i="27" l="1"/>
  <c r="X750" i="27" s="1"/>
  <c r="N750" i="27" s="1"/>
  <c r="G750" i="27" s="1"/>
  <c r="J750" i="27"/>
  <c r="K750" i="27" s="1"/>
  <c r="M749" i="27"/>
  <c r="U749" i="27" s="1"/>
  <c r="W749" i="27" s="1"/>
  <c r="O750" i="27" l="1"/>
  <c r="I750" i="27" l="1"/>
  <c r="L750" i="27" s="1"/>
  <c r="R750" i="27"/>
  <c r="S750" i="27" s="1"/>
  <c r="T750" i="27" s="1"/>
  <c r="Q750" i="27"/>
  <c r="H751" i="27" l="1"/>
  <c r="X751" i="27" s="1"/>
  <c r="N751" i="27" s="1"/>
  <c r="G751" i="27" s="1"/>
  <c r="M750" i="27"/>
  <c r="U750" i="27" s="1"/>
  <c r="W750" i="27" s="1"/>
  <c r="J751" i="27" l="1"/>
  <c r="K751" i="27" s="1"/>
  <c r="O751" i="27" s="1"/>
  <c r="I751" i="27" l="1"/>
  <c r="L751" i="27" s="1"/>
  <c r="R751" i="27"/>
  <c r="S751" i="27" s="1"/>
  <c r="T751" i="27" s="1"/>
  <c r="Q751" i="27"/>
  <c r="M751" i="27" l="1"/>
  <c r="U751" i="27" s="1"/>
  <c r="W751" i="27" s="1"/>
  <c r="H752" i="27"/>
  <c r="X752" i="27" s="1"/>
  <c r="N752" i="27" s="1"/>
  <c r="G752" i="27" s="1"/>
  <c r="J752" i="27" l="1"/>
  <c r="K752" i="27" s="1"/>
  <c r="O752" i="27" s="1"/>
  <c r="I752" i="27" l="1"/>
  <c r="L752" i="27" s="1"/>
  <c r="M752" i="27" s="1"/>
  <c r="R752" i="27"/>
  <c r="S752" i="27" s="1"/>
  <c r="T752" i="27" s="1"/>
  <c r="Q752" i="27"/>
  <c r="U752" i="27" l="1"/>
  <c r="W752" i="27" s="1"/>
  <c r="H753" i="27"/>
  <c r="X753" i="27" s="1"/>
  <c r="N753" i="27" s="1"/>
  <c r="G753" i="27" s="1"/>
  <c r="J753" i="27" l="1"/>
  <c r="K753" i="27" s="1"/>
  <c r="O753" i="27" s="1"/>
  <c r="I753" i="27" l="1"/>
  <c r="L753" i="27" s="1"/>
  <c r="R753" i="27"/>
  <c r="S753" i="27" s="1"/>
  <c r="T753" i="27" s="1"/>
  <c r="Q753" i="27"/>
  <c r="M753" i="27" l="1"/>
  <c r="U753" i="27" s="1"/>
  <c r="W753" i="27" s="1"/>
  <c r="H754" i="27"/>
  <c r="X754" i="27" s="1"/>
  <c r="N754" i="27" s="1"/>
  <c r="G754" i="27" s="1"/>
  <c r="J754" i="27" l="1"/>
  <c r="K754" i="27" s="1"/>
  <c r="O754" i="27" s="1"/>
  <c r="I754" i="27" l="1"/>
  <c r="L754" i="27" s="1"/>
  <c r="R754" i="27"/>
  <c r="S754" i="27" s="1"/>
  <c r="T754" i="27" s="1"/>
  <c r="Q754" i="27"/>
  <c r="M754" i="27" l="1"/>
  <c r="U754" i="27" s="1"/>
  <c r="W754" i="27" s="1"/>
  <c r="H755" i="27"/>
  <c r="X755" i="27" s="1"/>
  <c r="N755" i="27" s="1"/>
  <c r="G755" i="27" s="1"/>
  <c r="J755" i="27" l="1"/>
  <c r="K755" i="27" s="1"/>
  <c r="O755" i="27" s="1"/>
  <c r="I755" i="27" l="1"/>
  <c r="L755" i="27" s="1"/>
  <c r="R755" i="27"/>
  <c r="S755" i="27" s="1"/>
  <c r="T755" i="27" s="1"/>
  <c r="Q755" i="27"/>
  <c r="H756" i="27" l="1"/>
  <c r="X756" i="27" s="1"/>
  <c r="N756" i="27" s="1"/>
  <c r="G756" i="27" s="1"/>
  <c r="M755" i="27"/>
  <c r="U755" i="27" s="1"/>
  <c r="W755" i="27" s="1"/>
  <c r="J756" i="27" l="1"/>
  <c r="K756" i="27" s="1"/>
  <c r="O756" i="27" s="1"/>
  <c r="I756" i="27" l="1"/>
  <c r="L756" i="27" s="1"/>
  <c r="R756" i="27"/>
  <c r="S756" i="27" s="1"/>
  <c r="T756" i="27" s="1"/>
  <c r="Q756" i="27"/>
  <c r="M756" i="27" l="1"/>
  <c r="U756" i="27" s="1"/>
  <c r="W756" i="27" s="1"/>
  <c r="H757" i="27"/>
  <c r="X757" i="27" s="1"/>
  <c r="N757" i="27" s="1"/>
  <c r="G757" i="27" s="1"/>
  <c r="J757" i="27" l="1"/>
  <c r="K757" i="27" s="1"/>
  <c r="O757" i="27" s="1"/>
  <c r="I757" i="27" l="1"/>
  <c r="L757" i="27" s="1"/>
  <c r="R757" i="27"/>
  <c r="S757" i="27" s="1"/>
  <c r="T757" i="27" s="1"/>
  <c r="Q757" i="27"/>
  <c r="M757" i="27" l="1"/>
  <c r="U757" i="27" s="1"/>
  <c r="W757" i="27" s="1"/>
  <c r="H758" i="27"/>
  <c r="X758" i="27" s="1"/>
  <c r="N758" i="27" s="1"/>
  <c r="G758" i="27" s="1"/>
  <c r="J758" i="27" l="1"/>
  <c r="K758" i="27" s="1"/>
  <c r="O758" i="27" s="1"/>
  <c r="I758" i="27" l="1"/>
  <c r="L758" i="27" s="1"/>
  <c r="R758" i="27"/>
  <c r="S758" i="27" s="1"/>
  <c r="T758" i="27" s="1"/>
  <c r="Q758" i="27"/>
  <c r="H759" i="27" l="1"/>
  <c r="X759" i="27" s="1"/>
  <c r="N759" i="27" s="1"/>
  <c r="G759" i="27" s="1"/>
  <c r="M758" i="27"/>
  <c r="U758" i="27" s="1"/>
  <c r="W758" i="27" s="1"/>
  <c r="J759" i="27" l="1"/>
  <c r="K759" i="27" s="1"/>
  <c r="O759" i="27" s="1"/>
  <c r="I759" i="27" l="1"/>
  <c r="L759" i="27" s="1"/>
  <c r="R759" i="27"/>
  <c r="S759" i="27" s="1"/>
  <c r="T759" i="27" s="1"/>
  <c r="Q759" i="27"/>
  <c r="H760" i="27" l="1"/>
  <c r="X760" i="27" s="1"/>
  <c r="N760" i="27" s="1"/>
  <c r="G760" i="27" s="1"/>
  <c r="M759" i="27"/>
  <c r="U759" i="27" s="1"/>
  <c r="W759" i="27" s="1"/>
  <c r="J760" i="27" l="1"/>
  <c r="K760" i="27" s="1"/>
  <c r="O760" i="27" s="1"/>
  <c r="I760" i="27" l="1"/>
  <c r="L760" i="27" s="1"/>
  <c r="M760" i="27" s="1"/>
  <c r="R760" i="27"/>
  <c r="S760" i="27" s="1"/>
  <c r="T760" i="27" s="1"/>
  <c r="Q760" i="27"/>
  <c r="U760" i="27" l="1"/>
  <c r="W760" i="27" s="1"/>
  <c r="H761" i="27"/>
  <c r="X761" i="27" s="1"/>
  <c r="N761" i="27" s="1"/>
  <c r="G761" i="27" s="1"/>
  <c r="J761" i="27" l="1"/>
  <c r="K761" i="27" s="1"/>
  <c r="O761" i="27" s="1"/>
  <c r="I761" i="27" l="1"/>
  <c r="L761" i="27" s="1"/>
  <c r="R761" i="27"/>
  <c r="S761" i="27" s="1"/>
  <c r="T761" i="27" s="1"/>
  <c r="Q761" i="27"/>
  <c r="M761" i="27" l="1"/>
  <c r="U761" i="27" s="1"/>
  <c r="W761" i="27" s="1"/>
  <c r="H762" i="27"/>
  <c r="X762" i="27" s="1"/>
  <c r="N762" i="27" s="1"/>
  <c r="G762" i="27" s="1"/>
  <c r="J762" i="27" l="1"/>
  <c r="K762" i="27" s="1"/>
  <c r="O762" i="27" s="1"/>
  <c r="I762" i="27" l="1"/>
  <c r="L762" i="27" s="1"/>
  <c r="R762" i="27"/>
  <c r="S762" i="27" s="1"/>
  <c r="T762" i="27" s="1"/>
  <c r="M762" i="27"/>
  <c r="Q762" i="27"/>
  <c r="U762" i="27" l="1"/>
  <c r="W762" i="27" s="1"/>
  <c r="H763" i="27"/>
  <c r="X763" i="27" s="1"/>
  <c r="N763" i="27" s="1"/>
  <c r="G763" i="27" s="1"/>
  <c r="J763" i="27"/>
  <c r="K763" i="27" s="1"/>
  <c r="O763" i="27" l="1"/>
  <c r="I763" i="27" l="1"/>
  <c r="L763" i="27" s="1"/>
  <c r="M763" i="27" s="1"/>
  <c r="R763" i="27"/>
  <c r="S763" i="27" s="1"/>
  <c r="T763" i="27" s="1"/>
  <c r="Q763" i="27"/>
  <c r="U763" i="27" l="1"/>
  <c r="W763" i="27" s="1"/>
  <c r="H764" i="27"/>
  <c r="X764" i="27" s="1"/>
  <c r="N764" i="27" s="1"/>
  <c r="G764" i="27" s="1"/>
  <c r="J764" i="27"/>
  <c r="K764" i="27" s="1"/>
  <c r="O764" i="27" l="1"/>
  <c r="I764" i="27" l="1"/>
  <c r="L764" i="27" s="1"/>
  <c r="M764" i="27" s="1"/>
  <c r="R764" i="27"/>
  <c r="S764" i="27" s="1"/>
  <c r="T764" i="27" s="1"/>
  <c r="Q764" i="27"/>
  <c r="U764" i="27" l="1"/>
  <c r="W764" i="27" s="1"/>
  <c r="H765" i="27"/>
  <c r="X765" i="27" s="1"/>
  <c r="N765" i="27" s="1"/>
  <c r="G765" i="27" s="1"/>
  <c r="J765" i="27"/>
  <c r="K765" i="27" s="1"/>
  <c r="O765" i="27" l="1"/>
  <c r="I765" i="27" l="1"/>
  <c r="L765" i="27" s="1"/>
  <c r="M765" i="27" s="1"/>
  <c r="R765" i="27"/>
  <c r="S765" i="27" s="1"/>
  <c r="T765" i="27" s="1"/>
  <c r="Q765" i="27"/>
  <c r="U765" i="27" l="1"/>
  <c r="W765" i="27" s="1"/>
  <c r="H766" i="27"/>
  <c r="X766" i="27" s="1"/>
  <c r="N766" i="27" s="1"/>
  <c r="G766" i="27" s="1"/>
  <c r="J766" i="27" l="1"/>
  <c r="K766" i="27" s="1"/>
  <c r="O766" i="27" s="1"/>
  <c r="I766" i="27" l="1"/>
  <c r="L766" i="27" s="1"/>
  <c r="R766" i="27"/>
  <c r="S766" i="27" s="1"/>
  <c r="T766" i="27" s="1"/>
  <c r="Q766" i="27"/>
  <c r="M766" i="27" l="1"/>
  <c r="H767" i="27"/>
  <c r="X767" i="27" s="1"/>
  <c r="N767" i="27" s="1"/>
  <c r="G767" i="27" s="1"/>
  <c r="U766" i="27"/>
  <c r="W766" i="27" s="1"/>
  <c r="J767" i="27"/>
  <c r="K767" i="27" s="1"/>
  <c r="O767" i="27" l="1"/>
  <c r="I767" i="27" s="1"/>
  <c r="L767" i="27" s="1"/>
  <c r="R767" i="27" l="1"/>
  <c r="S767" i="27" s="1"/>
  <c r="T767" i="27" s="1"/>
  <c r="M767" i="27"/>
  <c r="Q767" i="27"/>
  <c r="U767" i="27" l="1"/>
  <c r="H768" i="27"/>
  <c r="X768" i="27" s="1"/>
  <c r="N768" i="27" s="1"/>
  <c r="G768" i="27" s="1"/>
  <c r="W767" i="27"/>
  <c r="J768" i="27" l="1"/>
  <c r="K768" i="27" s="1"/>
  <c r="O768" i="27" s="1"/>
  <c r="I768" i="27" l="1"/>
  <c r="L768" i="27" s="1"/>
  <c r="M768" i="27" s="1"/>
  <c r="R768" i="27"/>
  <c r="S768" i="27" s="1"/>
  <c r="T768" i="27" s="1"/>
  <c r="Q768" i="27"/>
  <c r="U768" i="27" l="1"/>
  <c r="H769" i="27"/>
  <c r="X769" i="27" s="1"/>
  <c r="N769" i="27" s="1"/>
  <c r="G769" i="27" s="1"/>
  <c r="W768" i="27"/>
  <c r="J769" i="27" l="1"/>
  <c r="K769" i="27" s="1"/>
  <c r="O769" i="27" s="1"/>
  <c r="I769" i="27" l="1"/>
  <c r="L769" i="27" s="1"/>
  <c r="R769" i="27"/>
  <c r="S769" i="27" s="1"/>
  <c r="T769" i="27" s="1"/>
  <c r="Q769" i="27"/>
  <c r="M769" i="27" l="1"/>
  <c r="U769" i="27" s="1"/>
  <c r="W769" i="27" s="1"/>
  <c r="H770" i="27"/>
  <c r="X770" i="27" s="1"/>
  <c r="N770" i="27" s="1"/>
  <c r="G770" i="27" s="1"/>
  <c r="J770" i="27" l="1"/>
  <c r="K770" i="27" s="1"/>
  <c r="O770" i="27" s="1"/>
  <c r="I770" i="27" l="1"/>
  <c r="L770" i="27" s="1"/>
  <c r="M770" i="27" s="1"/>
  <c r="R770" i="27"/>
  <c r="S770" i="27" s="1"/>
  <c r="T770" i="27" s="1"/>
  <c r="Q770" i="27"/>
  <c r="U770" i="27" l="1"/>
  <c r="W770" i="27" s="1"/>
  <c r="H771" i="27"/>
  <c r="X771" i="27" s="1"/>
  <c r="N771" i="27" s="1"/>
  <c r="G771" i="27" s="1"/>
  <c r="J771" i="27" l="1"/>
  <c r="K771" i="27" s="1"/>
  <c r="O771" i="27" s="1"/>
  <c r="I771" i="27" l="1"/>
  <c r="L771" i="27" s="1"/>
  <c r="R771" i="27"/>
  <c r="S771" i="27" s="1"/>
  <c r="T771" i="27" s="1"/>
  <c r="Q771" i="27"/>
  <c r="H772" i="27" l="1"/>
  <c r="X772" i="27" s="1"/>
  <c r="N772" i="27" s="1"/>
  <c r="G772" i="27" s="1"/>
  <c r="J772" i="27"/>
  <c r="K772" i="27" s="1"/>
  <c r="M771" i="27"/>
  <c r="U771" i="27" s="1"/>
  <c r="W771" i="27" s="1"/>
  <c r="O772" i="27" l="1"/>
  <c r="I772" i="27" l="1"/>
  <c r="L772" i="27" s="1"/>
  <c r="R772" i="27"/>
  <c r="S772" i="27" s="1"/>
  <c r="T772" i="27" s="1"/>
  <c r="Q772" i="27"/>
  <c r="M772" i="27" l="1"/>
  <c r="U772" i="27" s="1"/>
  <c r="W772" i="27" s="1"/>
  <c r="H773" i="27"/>
  <c r="X773" i="27" s="1"/>
  <c r="N773" i="27" s="1"/>
  <c r="G773" i="27" s="1"/>
  <c r="J773" i="27" l="1"/>
  <c r="K773" i="27" s="1"/>
  <c r="O773" i="27" s="1"/>
  <c r="I773" i="27" l="1"/>
  <c r="L773" i="27" s="1"/>
  <c r="M773" i="27" s="1"/>
  <c r="R773" i="27"/>
  <c r="S773" i="27" s="1"/>
  <c r="T773" i="27" s="1"/>
  <c r="Q773" i="27"/>
  <c r="U773" i="27" l="1"/>
  <c r="W773" i="27" s="1"/>
  <c r="H774" i="27"/>
  <c r="X774" i="27" s="1"/>
  <c r="N774" i="27" s="1"/>
  <c r="G774" i="27" s="1"/>
  <c r="J774" i="27" l="1"/>
  <c r="K774" i="27" s="1"/>
  <c r="O774" i="27" s="1"/>
  <c r="I774" i="27" l="1"/>
  <c r="L774" i="27" s="1"/>
  <c r="R774" i="27"/>
  <c r="S774" i="27" s="1"/>
  <c r="T774" i="27" s="1"/>
  <c r="Q774" i="27"/>
  <c r="M774" i="27" l="1"/>
  <c r="U774" i="27" s="1"/>
  <c r="W774" i="27" s="1"/>
  <c r="H775" i="27"/>
  <c r="X775" i="27" s="1"/>
  <c r="N775" i="27" s="1"/>
  <c r="G775" i="27" s="1"/>
  <c r="J775" i="27"/>
  <c r="K775" i="27" s="1"/>
  <c r="O775" i="27" l="1"/>
  <c r="I775" i="27" l="1"/>
  <c r="L775" i="27" s="1"/>
  <c r="R775" i="27"/>
  <c r="S775" i="27" s="1"/>
  <c r="T775" i="27" s="1"/>
  <c r="Q775" i="27"/>
  <c r="M775" i="27" l="1"/>
  <c r="U775" i="27" s="1"/>
  <c r="W775" i="27" s="1"/>
  <c r="H776" i="27"/>
  <c r="X776" i="27" s="1"/>
  <c r="N776" i="27" s="1"/>
  <c r="G776" i="27" s="1"/>
  <c r="J776" i="27" l="1"/>
  <c r="K776" i="27" s="1"/>
  <c r="O776" i="27" s="1"/>
  <c r="I776" i="27" l="1"/>
  <c r="L776" i="27" s="1"/>
  <c r="M776" i="27" s="1"/>
  <c r="R776" i="27"/>
  <c r="S776" i="27" s="1"/>
  <c r="T776" i="27" s="1"/>
  <c r="Q776" i="27"/>
  <c r="U776" i="27" l="1"/>
  <c r="W776" i="27" s="1"/>
  <c r="H777" i="27"/>
  <c r="X777" i="27" s="1"/>
  <c r="N777" i="27" s="1"/>
  <c r="G777" i="27" s="1"/>
  <c r="J777" i="27" l="1"/>
  <c r="K777" i="27" s="1"/>
  <c r="O777" i="27" s="1"/>
  <c r="I777" i="27" l="1"/>
  <c r="L777" i="27" s="1"/>
  <c r="M777" i="27" s="1"/>
  <c r="R777" i="27"/>
  <c r="S777" i="27" s="1"/>
  <c r="T777" i="27" s="1"/>
  <c r="Q777" i="27"/>
  <c r="U777" i="27" l="1"/>
  <c r="W777" i="27" s="1"/>
  <c r="H778" i="27"/>
  <c r="X778" i="27" s="1"/>
  <c r="N778" i="27" s="1"/>
  <c r="G778" i="27" s="1"/>
  <c r="J778" i="27"/>
  <c r="K778" i="27" s="1"/>
  <c r="O778" i="27" l="1"/>
  <c r="I778" i="27" l="1"/>
  <c r="L778" i="27" s="1"/>
  <c r="M778" i="27" s="1"/>
  <c r="R778" i="27"/>
  <c r="S778" i="27" s="1"/>
  <c r="T778" i="27" s="1"/>
  <c r="Q778" i="27"/>
  <c r="U778" i="27" l="1"/>
  <c r="W778" i="27" s="1"/>
  <c r="H779" i="27"/>
  <c r="X779" i="27" s="1"/>
  <c r="N779" i="27" s="1"/>
  <c r="G779" i="27" s="1"/>
  <c r="J779" i="27" l="1"/>
  <c r="K779" i="27" s="1"/>
  <c r="O779" i="27" s="1"/>
  <c r="I779" i="27" l="1"/>
  <c r="L779" i="27" s="1"/>
  <c r="M779" i="27" s="1"/>
  <c r="R779" i="27"/>
  <c r="S779" i="27" s="1"/>
  <c r="T779" i="27" s="1"/>
  <c r="Q779" i="27"/>
  <c r="U779" i="27" l="1"/>
  <c r="W779" i="27" s="1"/>
  <c r="H780" i="27"/>
  <c r="X780" i="27" s="1"/>
  <c r="N780" i="27" s="1"/>
  <c r="G780" i="27" s="1"/>
  <c r="J780" i="27" l="1"/>
  <c r="K780" i="27" s="1"/>
  <c r="O780" i="27" s="1"/>
  <c r="I780" i="27" l="1"/>
  <c r="L780" i="27" s="1"/>
  <c r="R780" i="27"/>
  <c r="S780" i="27" s="1"/>
  <c r="T780" i="27" s="1"/>
  <c r="Q780" i="27"/>
  <c r="H781" i="27" l="1"/>
  <c r="X781" i="27" s="1"/>
  <c r="N781" i="27" s="1"/>
  <c r="G781" i="27" s="1"/>
  <c r="M780" i="27"/>
  <c r="U780" i="27" s="1"/>
  <c r="W780" i="27" s="1"/>
  <c r="J781" i="27" l="1"/>
  <c r="K781" i="27" s="1"/>
  <c r="O781" i="27" s="1"/>
  <c r="I781" i="27" l="1"/>
  <c r="L781" i="27" s="1"/>
  <c r="M781" i="27" s="1"/>
  <c r="R781" i="27"/>
  <c r="S781" i="27" s="1"/>
  <c r="T781" i="27" s="1"/>
  <c r="Q781" i="27"/>
  <c r="U781" i="27" l="1"/>
  <c r="W781" i="27" s="1"/>
  <c r="H782" i="27"/>
  <c r="X782" i="27" s="1"/>
  <c r="N782" i="27" s="1"/>
  <c r="G782" i="27" s="1"/>
  <c r="J782" i="27" l="1"/>
  <c r="K782" i="27" s="1"/>
  <c r="O782" i="27" s="1"/>
  <c r="I782" i="27" l="1"/>
  <c r="L782" i="27" s="1"/>
  <c r="M782" i="27" s="1"/>
  <c r="R782" i="27"/>
  <c r="S782" i="27" s="1"/>
  <c r="T782" i="27" s="1"/>
  <c r="Q782" i="27"/>
  <c r="U782" i="27" l="1"/>
  <c r="W782" i="27" s="1"/>
  <c r="H783" i="27"/>
  <c r="X783" i="27" s="1"/>
  <c r="N783" i="27" s="1"/>
  <c r="G783" i="27" s="1"/>
  <c r="J783" i="27" l="1"/>
  <c r="K783" i="27" s="1"/>
  <c r="O783" i="27" s="1"/>
  <c r="I783" i="27" l="1"/>
  <c r="L783" i="27" s="1"/>
  <c r="R783" i="27"/>
  <c r="S783" i="27" s="1"/>
  <c r="T783" i="27" s="1"/>
  <c r="Q783" i="27"/>
  <c r="M783" i="27" l="1"/>
  <c r="U783" i="27" s="1"/>
  <c r="W783" i="27" s="1"/>
  <c r="H784" i="27"/>
  <c r="X784" i="27" s="1"/>
  <c r="N784" i="27" s="1"/>
  <c r="G784" i="27" s="1"/>
  <c r="J784" i="27" l="1"/>
  <c r="K784" i="27" s="1"/>
  <c r="O784" i="27" s="1"/>
  <c r="I784" i="27" l="1"/>
  <c r="L784" i="27" s="1"/>
  <c r="R784" i="27"/>
  <c r="S784" i="27" s="1"/>
  <c r="T784" i="27" s="1"/>
  <c r="Q784" i="27"/>
  <c r="M784" i="27" l="1"/>
  <c r="U784" i="27" s="1"/>
  <c r="W784" i="27" s="1"/>
  <c r="H785" i="27"/>
  <c r="X785" i="27" s="1"/>
  <c r="N785" i="27" s="1"/>
  <c r="G785" i="27" s="1"/>
  <c r="J785" i="27"/>
  <c r="K785" i="27" s="1"/>
  <c r="O785" i="27" l="1"/>
  <c r="I785" i="27" l="1"/>
  <c r="L785" i="27" s="1"/>
  <c r="M785" i="27" s="1"/>
  <c r="R785" i="27"/>
  <c r="S785" i="27" s="1"/>
  <c r="T785" i="27" s="1"/>
  <c r="Q785" i="27"/>
  <c r="U785" i="27" l="1"/>
  <c r="W785" i="27" s="1"/>
  <c r="H786" i="27"/>
  <c r="X786" i="27" s="1"/>
  <c r="N786" i="27" s="1"/>
  <c r="G786" i="27" s="1"/>
  <c r="J786" i="27" l="1"/>
  <c r="K786" i="27" s="1"/>
  <c r="O786" i="27" s="1"/>
  <c r="I786" i="27" l="1"/>
  <c r="L786" i="27" s="1"/>
  <c r="M786" i="27" s="1"/>
  <c r="R786" i="27"/>
  <c r="S786" i="27" s="1"/>
  <c r="T786" i="27" s="1"/>
  <c r="Q786" i="27"/>
  <c r="U786" i="27" l="1"/>
  <c r="W786" i="27" s="1"/>
  <c r="H787" i="27"/>
  <c r="X787" i="27" s="1"/>
  <c r="N787" i="27" s="1"/>
  <c r="G787" i="27" s="1"/>
  <c r="J787" i="27"/>
  <c r="K787" i="27" s="1"/>
  <c r="O787" i="27" l="1"/>
  <c r="I787" i="27" l="1"/>
  <c r="L787" i="27" s="1"/>
  <c r="R787" i="27"/>
  <c r="S787" i="27" s="1"/>
  <c r="T787" i="27" s="1"/>
  <c r="Q787" i="27"/>
  <c r="M787" i="27" l="1"/>
  <c r="U787" i="27" s="1"/>
  <c r="W787" i="27" s="1"/>
  <c r="H788" i="27"/>
  <c r="X788" i="27" s="1"/>
  <c r="N788" i="27" s="1"/>
  <c r="G788" i="27" s="1"/>
  <c r="J788" i="27" l="1"/>
  <c r="K788" i="27" s="1"/>
  <c r="O788" i="27" s="1"/>
  <c r="I788" i="27" s="1"/>
  <c r="L788" i="27" s="1"/>
  <c r="R788" i="27" l="1"/>
  <c r="S788" i="27" s="1"/>
  <c r="T788" i="27" s="1"/>
  <c r="M788" i="27"/>
  <c r="Q788" i="27"/>
  <c r="U788" i="27" l="1"/>
  <c r="H789" i="27"/>
  <c r="X789" i="27" s="1"/>
  <c r="N789" i="27" s="1"/>
  <c r="G789" i="27" s="1"/>
  <c r="W788" i="27"/>
  <c r="J789" i="27" l="1"/>
  <c r="K789" i="27" s="1"/>
  <c r="O789" i="27" s="1"/>
  <c r="I789" i="27" l="1"/>
  <c r="L789" i="27" s="1"/>
  <c r="M789" i="27" s="1"/>
  <c r="R789" i="27"/>
  <c r="S789" i="27" s="1"/>
  <c r="T789" i="27" s="1"/>
  <c r="Q789" i="27"/>
  <c r="U789" i="27" l="1"/>
  <c r="W789" i="27" s="1"/>
  <c r="H790" i="27"/>
  <c r="X790" i="27" s="1"/>
  <c r="N790" i="27" s="1"/>
  <c r="G790" i="27" s="1"/>
  <c r="J790" i="27" l="1"/>
  <c r="K790" i="27" s="1"/>
  <c r="O790" i="27" s="1"/>
  <c r="I790" i="27" s="1"/>
  <c r="L790" i="27" s="1"/>
  <c r="R790" i="27" l="1"/>
  <c r="S790" i="27" s="1"/>
  <c r="T790" i="27" s="1"/>
  <c r="M790" i="27"/>
  <c r="Q790" i="27"/>
  <c r="U790" i="27" l="1"/>
  <c r="W790" i="27" s="1"/>
  <c r="H791" i="27"/>
  <c r="X791" i="27" s="1"/>
  <c r="N791" i="27" s="1"/>
  <c r="G791" i="27" s="1"/>
  <c r="J791" i="27" l="1"/>
  <c r="K791" i="27" s="1"/>
  <c r="O791" i="27" s="1"/>
  <c r="I791" i="27" l="1"/>
  <c r="L791" i="27" s="1"/>
  <c r="M791" i="27" s="1"/>
  <c r="R791" i="27"/>
  <c r="S791" i="27" s="1"/>
  <c r="T791" i="27" s="1"/>
  <c r="Q791" i="27"/>
  <c r="U791" i="27" l="1"/>
  <c r="W791" i="27" s="1"/>
  <c r="H792" i="27"/>
  <c r="X792" i="27" s="1"/>
  <c r="N792" i="27" s="1"/>
  <c r="G792" i="27" s="1"/>
  <c r="J792" i="27" l="1"/>
  <c r="K792" i="27" s="1"/>
  <c r="O792" i="27" s="1"/>
  <c r="I792" i="27" l="1"/>
  <c r="R792" i="27"/>
  <c r="S792" i="27" s="1"/>
  <c r="T792" i="27" s="1"/>
  <c r="L792" i="27"/>
  <c r="Q792" i="27"/>
  <c r="H793" i="27" l="1"/>
  <c r="X793" i="27" s="1"/>
  <c r="N793" i="27" s="1"/>
  <c r="G793" i="27" s="1"/>
  <c r="M792" i="27"/>
  <c r="U792" i="27" s="1"/>
  <c r="W792" i="27" s="1"/>
  <c r="J793" i="27" l="1"/>
  <c r="K793" i="27" s="1"/>
  <c r="O793" i="27" s="1"/>
  <c r="I793" i="27" l="1"/>
  <c r="L793" i="27" s="1"/>
  <c r="M793" i="27" s="1"/>
  <c r="R793" i="27"/>
  <c r="S793" i="27" s="1"/>
  <c r="T793" i="27" s="1"/>
  <c r="Q793" i="27"/>
  <c r="U793" i="27" l="1"/>
  <c r="H794" i="27"/>
  <c r="X794" i="27" s="1"/>
  <c r="N794" i="27" s="1"/>
  <c r="G794" i="27" s="1"/>
  <c r="W793" i="27"/>
  <c r="J794" i="27" l="1"/>
  <c r="K794" i="27" s="1"/>
  <c r="O794" i="27" s="1"/>
  <c r="I794" i="27" l="1"/>
  <c r="L794" i="27" s="1"/>
  <c r="R794" i="27"/>
  <c r="S794" i="27" s="1"/>
  <c r="T794" i="27" s="1"/>
  <c r="Q794" i="27"/>
  <c r="H795" i="27" l="1"/>
  <c r="X795" i="27" s="1"/>
  <c r="N795" i="27" s="1"/>
  <c r="G795" i="27" s="1"/>
  <c r="J795" i="27"/>
  <c r="K795" i="27" s="1"/>
  <c r="M794" i="27"/>
  <c r="U794" i="27" s="1"/>
  <c r="W794" i="27" s="1"/>
  <c r="O795" i="27" l="1"/>
  <c r="I795" i="27" l="1"/>
  <c r="L795" i="27" s="1"/>
  <c r="M795" i="27" s="1"/>
  <c r="R795" i="27"/>
  <c r="S795" i="27" s="1"/>
  <c r="T795" i="27" s="1"/>
  <c r="Q795" i="27"/>
  <c r="U795" i="27" l="1"/>
  <c r="W795" i="27" s="1"/>
  <c r="H796" i="27"/>
  <c r="X796" i="27" s="1"/>
  <c r="N796" i="27" s="1"/>
  <c r="G796" i="27" s="1"/>
  <c r="J796" i="27" l="1"/>
  <c r="K796" i="27" s="1"/>
  <c r="O796" i="27" s="1"/>
  <c r="I796" i="27" l="1"/>
  <c r="L796" i="27" s="1"/>
  <c r="R796" i="27"/>
  <c r="S796" i="27" s="1"/>
  <c r="T796" i="27" s="1"/>
  <c r="Q796" i="27"/>
  <c r="M796" i="27" l="1"/>
  <c r="U796" i="27"/>
  <c r="W796" i="27" s="1"/>
  <c r="H797" i="27"/>
  <c r="X797" i="27" s="1"/>
  <c r="N797" i="27" s="1"/>
  <c r="G797" i="27" s="1"/>
  <c r="J797" i="27" l="1"/>
  <c r="K797" i="27" s="1"/>
  <c r="O797" i="27" s="1"/>
  <c r="I797" i="27" l="1"/>
  <c r="L797" i="27" s="1"/>
  <c r="M797" i="27" s="1"/>
  <c r="R797" i="27"/>
  <c r="S797" i="27" s="1"/>
  <c r="T797" i="27" s="1"/>
  <c r="Q797" i="27"/>
  <c r="U797" i="27" l="1"/>
  <c r="W797" i="27" s="1"/>
  <c r="H798" i="27"/>
  <c r="X798" i="27" s="1"/>
  <c r="N798" i="27" s="1"/>
  <c r="G798" i="27" s="1"/>
  <c r="J798" i="27" l="1"/>
  <c r="K798" i="27" s="1"/>
  <c r="O798" i="27" s="1"/>
  <c r="I798" i="27" l="1"/>
  <c r="L798" i="27" s="1"/>
  <c r="M798" i="27" s="1"/>
  <c r="R798" i="27"/>
  <c r="S798" i="27" s="1"/>
  <c r="T798" i="27" s="1"/>
  <c r="Q798" i="27"/>
  <c r="U798" i="27" l="1"/>
  <c r="W798" i="27" s="1"/>
  <c r="H799" i="27"/>
  <c r="X799" i="27" s="1"/>
  <c r="N799" i="27" s="1"/>
  <c r="G799" i="27" s="1"/>
  <c r="J799" i="27" l="1"/>
  <c r="K799" i="27" s="1"/>
  <c r="O799" i="27" s="1"/>
  <c r="I799" i="27" l="1"/>
  <c r="L799" i="27" s="1"/>
  <c r="R799" i="27"/>
  <c r="S799" i="27" s="1"/>
  <c r="T799" i="27" s="1"/>
  <c r="Q799" i="27"/>
  <c r="M799" i="27" l="1"/>
  <c r="U799" i="27" s="1"/>
  <c r="W799" i="27" s="1"/>
  <c r="H800" i="27"/>
  <c r="X800" i="27" s="1"/>
  <c r="N800" i="27" s="1"/>
  <c r="G800" i="27" s="1"/>
  <c r="J800" i="27" l="1"/>
  <c r="K800" i="27" s="1"/>
  <c r="O800" i="27" s="1"/>
  <c r="I800" i="27" l="1"/>
  <c r="L800" i="27" s="1"/>
  <c r="M800" i="27" s="1"/>
  <c r="R800" i="27"/>
  <c r="S800" i="27" s="1"/>
  <c r="T800" i="27" s="1"/>
  <c r="Q800" i="27"/>
  <c r="H801" i="27" l="1"/>
  <c r="X801" i="27" s="1"/>
  <c r="N801" i="27" s="1"/>
  <c r="G801" i="27" s="1"/>
  <c r="U800" i="27"/>
  <c r="W800" i="27" s="1"/>
  <c r="J801" i="27"/>
  <c r="K801" i="27" s="1"/>
  <c r="O801" i="27" l="1"/>
  <c r="I801" i="27" s="1"/>
  <c r="L801" i="27" s="1"/>
  <c r="R801" i="27" l="1"/>
  <c r="S801" i="27" s="1"/>
  <c r="T801" i="27" s="1"/>
  <c r="M801" i="27"/>
  <c r="Q801" i="27"/>
  <c r="U801" i="27" l="1"/>
  <c r="W801" i="27" s="1"/>
  <c r="H802" i="27"/>
  <c r="X802" i="27" s="1"/>
  <c r="N802" i="27" s="1"/>
  <c r="G802" i="27" s="1"/>
  <c r="J802" i="27" l="1"/>
  <c r="K802" i="27" s="1"/>
  <c r="O802" i="27" s="1"/>
  <c r="I802" i="27" l="1"/>
  <c r="L802" i="27" s="1"/>
  <c r="M802" i="27" s="1"/>
  <c r="R802" i="27"/>
  <c r="S802" i="27" s="1"/>
  <c r="T802" i="27" s="1"/>
  <c r="Q802" i="27"/>
  <c r="U802" i="27" l="1"/>
  <c r="W802" i="27" s="1"/>
  <c r="H803" i="27"/>
  <c r="X803" i="27" s="1"/>
  <c r="N803" i="27" s="1"/>
  <c r="G803" i="27" s="1"/>
  <c r="J803" i="27"/>
  <c r="K803" i="27" s="1"/>
  <c r="O803" i="27" l="1"/>
  <c r="I803" i="27" l="1"/>
  <c r="L803" i="27" s="1"/>
  <c r="R803" i="27"/>
  <c r="S803" i="27" s="1"/>
  <c r="T803" i="27" s="1"/>
  <c r="Q803" i="27"/>
  <c r="M803" i="27" l="1"/>
  <c r="U803" i="27" s="1"/>
  <c r="W803" i="27" s="1"/>
  <c r="H804" i="27"/>
  <c r="X804" i="27" s="1"/>
  <c r="N804" i="27" s="1"/>
  <c r="G804" i="27" s="1"/>
  <c r="J804" i="27" l="1"/>
  <c r="K804" i="27" s="1"/>
  <c r="O804" i="27" s="1"/>
  <c r="I804" i="27" l="1"/>
  <c r="L804" i="27" s="1"/>
  <c r="M804" i="27" s="1"/>
  <c r="R804" i="27"/>
  <c r="S804" i="27" s="1"/>
  <c r="T804" i="27" s="1"/>
  <c r="Q804" i="27"/>
  <c r="U804" i="27" l="1"/>
  <c r="W804" i="27" s="1"/>
  <c r="H805" i="27"/>
  <c r="X805" i="27" s="1"/>
  <c r="N805" i="27" s="1"/>
  <c r="G805" i="27" s="1"/>
  <c r="J805" i="27" l="1"/>
  <c r="K805" i="27" s="1"/>
  <c r="O805" i="27" s="1"/>
  <c r="I805" i="27" l="1"/>
  <c r="L805" i="27" s="1"/>
  <c r="M805" i="27" s="1"/>
  <c r="R805" i="27"/>
  <c r="S805" i="27" s="1"/>
  <c r="T805" i="27" s="1"/>
  <c r="Q805" i="27"/>
  <c r="U805" i="27" l="1"/>
  <c r="W805" i="27" s="1"/>
  <c r="H806" i="27"/>
  <c r="X806" i="27" s="1"/>
  <c r="N806" i="27" s="1"/>
  <c r="G806" i="27" s="1"/>
  <c r="J806" i="27" l="1"/>
  <c r="K806" i="27" s="1"/>
  <c r="O806" i="27" s="1"/>
  <c r="I806" i="27" l="1"/>
  <c r="L806" i="27" s="1"/>
  <c r="R806" i="27"/>
  <c r="S806" i="27" s="1"/>
  <c r="T806" i="27" s="1"/>
  <c r="Q806" i="27"/>
  <c r="M806" i="27" l="1"/>
  <c r="U806" i="27" s="1"/>
  <c r="W806" i="27" s="1"/>
  <c r="H807" i="27"/>
  <c r="X807" i="27" s="1"/>
  <c r="N807" i="27" s="1"/>
  <c r="G807" i="27" s="1"/>
  <c r="J807" i="27" l="1"/>
  <c r="K807" i="27" s="1"/>
  <c r="O807" i="27" s="1"/>
  <c r="I807" i="27" l="1"/>
  <c r="L807" i="27" s="1"/>
  <c r="M807" i="27" s="1"/>
  <c r="R807" i="27"/>
  <c r="S807" i="27" s="1"/>
  <c r="T807" i="27" s="1"/>
  <c r="Q807" i="27"/>
  <c r="U807" i="27" l="1"/>
  <c r="W807" i="27" s="1"/>
  <c r="H808" i="27"/>
  <c r="X808" i="27" s="1"/>
  <c r="N808" i="27" s="1"/>
  <c r="G808" i="27" s="1"/>
  <c r="J808" i="27" l="1"/>
  <c r="K808" i="27" s="1"/>
  <c r="O808" i="27" s="1"/>
  <c r="I808" i="27" l="1"/>
  <c r="L808" i="27" s="1"/>
  <c r="R808" i="27"/>
  <c r="Q808" i="27"/>
  <c r="M808" i="27" l="1"/>
  <c r="H809" i="27"/>
  <c r="X809" i="27" s="1"/>
  <c r="N809" i="27" s="1"/>
  <c r="G809" i="27" s="1"/>
  <c r="S808" i="27"/>
  <c r="T808" i="27" s="1"/>
  <c r="J809" i="27" l="1"/>
  <c r="K809" i="27" s="1"/>
  <c r="U808" i="27"/>
  <c r="W808" i="27" s="1"/>
  <c r="O809" i="27"/>
  <c r="I809" i="27" l="1"/>
  <c r="L809" i="27" s="1"/>
  <c r="R809" i="27"/>
  <c r="S809" i="27" s="1"/>
  <c r="T809" i="27" s="1"/>
  <c r="Q809" i="27"/>
  <c r="M809" i="27" l="1"/>
  <c r="U809" i="27" s="1"/>
  <c r="W809" i="27" s="1"/>
  <c r="H810" i="27"/>
  <c r="X810" i="27" s="1"/>
  <c r="N810" i="27" s="1"/>
  <c r="G810" i="27" s="1"/>
  <c r="J810" i="27" l="1"/>
  <c r="K810" i="27" s="1"/>
  <c r="O810" i="27" s="1"/>
  <c r="I810" i="27" l="1"/>
  <c r="L810" i="27" s="1"/>
  <c r="M810" i="27" s="1"/>
  <c r="R810" i="27"/>
  <c r="S810" i="27" s="1"/>
  <c r="T810" i="27" s="1"/>
  <c r="Q810" i="27"/>
  <c r="U810" i="27" l="1"/>
  <c r="W810" i="27" s="1"/>
  <c r="H811" i="27"/>
  <c r="X811" i="27" s="1"/>
  <c r="N811" i="27" s="1"/>
  <c r="G811" i="27" s="1"/>
  <c r="J811" i="27" l="1"/>
  <c r="K811" i="27" s="1"/>
  <c r="O811" i="27" s="1"/>
  <c r="Q811" i="27" l="1"/>
  <c r="H812" i="27" s="1"/>
  <c r="X812" i="27" s="1"/>
  <c r="N812" i="27" s="1"/>
  <c r="G812" i="27" s="1"/>
  <c r="I811" i="27"/>
  <c r="R811" i="27"/>
  <c r="S811" i="27" s="1"/>
  <c r="T811" i="27" s="1"/>
  <c r="L811" i="27"/>
  <c r="J812" i="27" l="1"/>
  <c r="K812" i="27" s="1"/>
  <c r="O812" i="27" s="1"/>
  <c r="R812" i="27" s="1"/>
  <c r="S812" i="27" s="1"/>
  <c r="T812" i="27" s="1"/>
  <c r="M811" i="27"/>
  <c r="U811" i="27" s="1"/>
  <c r="W811" i="27" s="1"/>
  <c r="I812" i="27" l="1"/>
  <c r="L812" i="27" s="1"/>
  <c r="M812" i="27" s="1"/>
  <c r="U812" i="27" s="1"/>
  <c r="Q812" i="27"/>
  <c r="H813" i="27" l="1"/>
  <c r="X813" i="27" s="1"/>
  <c r="N813" i="27" s="1"/>
  <c r="G813" i="27" s="1"/>
  <c r="W812" i="27"/>
  <c r="J813" i="27" l="1"/>
  <c r="K813" i="27" s="1"/>
  <c r="O813" i="27" s="1"/>
  <c r="I813" i="27" s="1"/>
  <c r="L813" i="27" s="1"/>
  <c r="R813" i="27" l="1"/>
  <c r="S813" i="27" s="1"/>
  <c r="T813" i="27" s="1"/>
  <c r="M813" i="27"/>
  <c r="Q813" i="27"/>
  <c r="U813" i="27" l="1"/>
  <c r="W813" i="27" s="1"/>
  <c r="H814" i="27"/>
  <c r="X814" i="27" s="1"/>
  <c r="N814" i="27" s="1"/>
  <c r="G814" i="27" s="1"/>
  <c r="J814" i="27"/>
  <c r="K814" i="27" s="1"/>
  <c r="O814" i="27" l="1"/>
  <c r="I814" i="27" l="1"/>
  <c r="L814" i="27" s="1"/>
  <c r="R814" i="27"/>
  <c r="S814" i="27" s="1"/>
  <c r="T814" i="27" s="1"/>
  <c r="Q814" i="27"/>
  <c r="M814" i="27" l="1"/>
  <c r="U814" i="27" s="1"/>
  <c r="W814" i="27" s="1"/>
  <c r="H815" i="27"/>
  <c r="X815" i="27" s="1"/>
  <c r="N815" i="27" s="1"/>
  <c r="G815" i="27" s="1"/>
  <c r="J815" i="27" l="1"/>
  <c r="K815" i="27" s="1"/>
  <c r="O815" i="27" s="1"/>
  <c r="I815" i="27" s="1"/>
  <c r="L815" i="27" s="1"/>
  <c r="R815" i="27" l="1"/>
  <c r="S815" i="27" s="1"/>
  <c r="T815" i="27" s="1"/>
  <c r="M815" i="27"/>
  <c r="Q815" i="27"/>
  <c r="U815" i="27" l="1"/>
  <c r="W815" i="27" s="1"/>
  <c r="H816" i="27"/>
  <c r="X816" i="27" s="1"/>
  <c r="N816" i="27" s="1"/>
  <c r="G816" i="27" s="1"/>
  <c r="J816" i="27" l="1"/>
  <c r="K816" i="27" s="1"/>
  <c r="O816" i="27" s="1"/>
  <c r="I816" i="27" l="1"/>
  <c r="L816" i="27" s="1"/>
  <c r="M816" i="27" s="1"/>
  <c r="R816" i="27"/>
  <c r="S816" i="27" s="1"/>
  <c r="T816" i="27" s="1"/>
  <c r="Q816" i="27"/>
  <c r="U816" i="27" l="1"/>
  <c r="H817" i="27"/>
  <c r="X817" i="27" s="1"/>
  <c r="N817" i="27" s="1"/>
  <c r="G817" i="27" s="1"/>
  <c r="W816" i="27"/>
  <c r="J817" i="27"/>
  <c r="K817" i="27" s="1"/>
  <c r="O817" i="27" l="1"/>
  <c r="I817" i="27" l="1"/>
  <c r="L817" i="27" s="1"/>
  <c r="R817" i="27"/>
  <c r="S817" i="27" s="1"/>
  <c r="T817" i="27" s="1"/>
  <c r="Q817" i="27"/>
  <c r="M817" i="27" l="1"/>
  <c r="U817" i="27" s="1"/>
  <c r="W817" i="27" s="1"/>
  <c r="H818" i="27"/>
  <c r="X818" i="27" s="1"/>
  <c r="N818" i="27" s="1"/>
  <c r="G818" i="27" s="1"/>
  <c r="J818" i="27" l="1"/>
  <c r="K818" i="27" s="1"/>
  <c r="O818" i="27" s="1"/>
  <c r="I818" i="27" l="1"/>
  <c r="L818" i="27" s="1"/>
  <c r="R818" i="27"/>
  <c r="S818" i="27" s="1"/>
  <c r="T818" i="27" s="1"/>
  <c r="Q818" i="27"/>
  <c r="M818" i="27" l="1"/>
  <c r="U818" i="27" s="1"/>
  <c r="W818" i="27" s="1"/>
  <c r="H819" i="27"/>
  <c r="X819" i="27" s="1"/>
  <c r="N819" i="27" s="1"/>
  <c r="G819" i="27" s="1"/>
  <c r="J819" i="27" l="1"/>
  <c r="K819" i="27" s="1"/>
  <c r="O819" i="27"/>
  <c r="I819" i="27" l="1"/>
  <c r="L819" i="27" s="1"/>
  <c r="R819" i="27"/>
  <c r="S819" i="27" s="1"/>
  <c r="T819" i="27" s="1"/>
  <c r="Q819" i="27"/>
  <c r="H820" i="27" l="1"/>
  <c r="X820" i="27" s="1"/>
  <c r="N820" i="27" s="1"/>
  <c r="G820" i="27" s="1"/>
  <c r="M819" i="27"/>
  <c r="U819" i="27" s="1"/>
  <c r="W819" i="27" s="1"/>
  <c r="J820" i="27" l="1"/>
  <c r="K820" i="27" s="1"/>
  <c r="O820" i="27"/>
  <c r="I820" i="27" l="1"/>
  <c r="L820" i="27" s="1"/>
  <c r="M820" i="27" s="1"/>
  <c r="R820" i="27"/>
  <c r="S820" i="27" s="1"/>
  <c r="T820" i="27" s="1"/>
  <c r="Q820" i="27"/>
  <c r="U820" i="27" l="1"/>
  <c r="W820" i="27" s="1"/>
  <c r="H821" i="27"/>
  <c r="X821" i="27" s="1"/>
  <c r="N821" i="27" s="1"/>
  <c r="G821" i="27" s="1"/>
  <c r="J821" i="27" l="1"/>
  <c r="K821" i="27" s="1"/>
  <c r="O821" i="27" s="1"/>
  <c r="I821" i="27" l="1"/>
  <c r="L821" i="27" s="1"/>
  <c r="M821" i="27" s="1"/>
  <c r="R821" i="27"/>
  <c r="S821" i="27" s="1"/>
  <c r="T821" i="27" s="1"/>
  <c r="Q821" i="27"/>
  <c r="H822" i="27" l="1"/>
  <c r="X822" i="27" s="1"/>
  <c r="N822" i="27" s="1"/>
  <c r="G822" i="27" s="1"/>
  <c r="U821" i="27"/>
  <c r="W821" i="27" s="1"/>
  <c r="J822" i="27" l="1"/>
  <c r="K822" i="27" s="1"/>
  <c r="O822" i="27" s="1"/>
  <c r="I822" i="27" l="1"/>
  <c r="L822" i="27" s="1"/>
  <c r="M822" i="27" s="1"/>
  <c r="R822" i="27"/>
  <c r="S822" i="27" s="1"/>
  <c r="T822" i="27" s="1"/>
  <c r="Q822" i="27"/>
  <c r="U822" i="27" l="1"/>
  <c r="W822" i="27" s="1"/>
  <c r="H823" i="27"/>
  <c r="X823" i="27" s="1"/>
  <c r="N823" i="27" s="1"/>
  <c r="G823" i="27" s="1"/>
  <c r="J823" i="27"/>
  <c r="K823" i="27" s="1"/>
  <c r="O823" i="27" l="1"/>
  <c r="I823" i="27" l="1"/>
  <c r="L823" i="27" s="1"/>
  <c r="M823" i="27" s="1"/>
  <c r="R823" i="27"/>
  <c r="S823" i="27" s="1"/>
  <c r="T823" i="27" s="1"/>
  <c r="Q823" i="27"/>
  <c r="U823" i="27" l="1"/>
  <c r="W823" i="27" s="1"/>
  <c r="H824" i="27"/>
  <c r="X824" i="27" s="1"/>
  <c r="N824" i="27" s="1"/>
  <c r="G824" i="27" s="1"/>
  <c r="J824" i="27" l="1"/>
  <c r="K824" i="27" s="1"/>
  <c r="O824" i="27" s="1"/>
  <c r="I824" i="27" l="1"/>
  <c r="L824" i="27" s="1"/>
  <c r="M824" i="27" s="1"/>
  <c r="R824" i="27"/>
  <c r="S824" i="27" s="1"/>
  <c r="T824" i="27" s="1"/>
  <c r="Q824" i="27"/>
  <c r="U824" i="27" l="1"/>
  <c r="W824" i="27" s="1"/>
  <c r="H825" i="27"/>
  <c r="X825" i="27" s="1"/>
  <c r="N825" i="27" s="1"/>
  <c r="G825" i="27" s="1"/>
  <c r="J825" i="27" l="1"/>
  <c r="K825" i="27" s="1"/>
  <c r="O825" i="27" s="1"/>
  <c r="I825" i="27" l="1"/>
  <c r="L825" i="27" s="1"/>
  <c r="M825" i="27" s="1"/>
  <c r="R825" i="27"/>
  <c r="S825" i="27" s="1"/>
  <c r="T825" i="27" s="1"/>
  <c r="Q825" i="27"/>
  <c r="U825" i="27" l="1"/>
  <c r="W825" i="27" s="1"/>
  <c r="H826" i="27"/>
  <c r="X826" i="27" s="1"/>
  <c r="N826" i="27" s="1"/>
  <c r="G826" i="27" s="1"/>
  <c r="J826" i="27" l="1"/>
  <c r="K826" i="27" s="1"/>
  <c r="O826" i="27" s="1"/>
  <c r="I826" i="27" l="1"/>
  <c r="L826" i="27" s="1"/>
  <c r="R826" i="27"/>
  <c r="S826" i="27" s="1"/>
  <c r="T826" i="27" s="1"/>
  <c r="M826" i="27"/>
  <c r="Q826" i="27"/>
  <c r="U826" i="27" l="1"/>
  <c r="H827" i="27"/>
  <c r="X827" i="27" s="1"/>
  <c r="N827" i="27" s="1"/>
  <c r="G827" i="27" s="1"/>
  <c r="W826" i="27"/>
  <c r="J827" i="27" l="1"/>
  <c r="K827" i="27" s="1"/>
  <c r="O827" i="27" s="1"/>
  <c r="I827" i="27" l="1"/>
  <c r="L827" i="27" s="1"/>
  <c r="M827" i="27" s="1"/>
  <c r="R827" i="27"/>
  <c r="S827" i="27" s="1"/>
  <c r="T827" i="27" s="1"/>
  <c r="Q827" i="27"/>
  <c r="U827" i="27" l="1"/>
  <c r="H828" i="27"/>
  <c r="X828" i="27" s="1"/>
  <c r="N828" i="27" s="1"/>
  <c r="G828" i="27" s="1"/>
  <c r="W827" i="27"/>
  <c r="J828" i="27" l="1"/>
  <c r="K828" i="27" s="1"/>
  <c r="O828" i="27" s="1"/>
  <c r="I828" i="27" l="1"/>
  <c r="L828" i="27" s="1"/>
  <c r="M828" i="27" s="1"/>
  <c r="R828" i="27"/>
  <c r="S828" i="27" s="1"/>
  <c r="T828" i="27" s="1"/>
  <c r="Q828" i="27"/>
  <c r="U828" i="27" l="1"/>
  <c r="W828" i="27" s="1"/>
  <c r="H829" i="27"/>
  <c r="X829" i="27" s="1"/>
  <c r="N829" i="27" s="1"/>
  <c r="G829" i="27" s="1"/>
  <c r="J829" i="27" l="1"/>
  <c r="K829" i="27" s="1"/>
  <c r="O829" i="27" s="1"/>
  <c r="I829" i="27" l="1"/>
  <c r="L829" i="27" s="1"/>
  <c r="M829" i="27" s="1"/>
  <c r="R829" i="27"/>
  <c r="S829" i="27" s="1"/>
  <c r="T829" i="27" s="1"/>
  <c r="Q829" i="27"/>
  <c r="U829" i="27" l="1"/>
  <c r="W829" i="27" s="1"/>
  <c r="H830" i="27"/>
  <c r="X830" i="27" s="1"/>
  <c r="N830" i="27" s="1"/>
  <c r="G830" i="27" s="1"/>
  <c r="J830" i="27" l="1"/>
  <c r="K830" i="27" s="1"/>
  <c r="O830" i="27" s="1"/>
  <c r="I830" i="27" l="1"/>
  <c r="L830" i="27" s="1"/>
  <c r="R830" i="27"/>
  <c r="S830" i="27" s="1"/>
  <c r="T830" i="27" s="1"/>
  <c r="Q830" i="27"/>
  <c r="M830" i="27" l="1"/>
  <c r="U830" i="27" s="1"/>
  <c r="W830" i="27" s="1"/>
  <c r="H831" i="27"/>
  <c r="X831" i="27" s="1"/>
  <c r="N831" i="27" s="1"/>
  <c r="G831" i="27" s="1"/>
  <c r="J831" i="27" l="1"/>
  <c r="K831" i="27" s="1"/>
  <c r="O831" i="27" s="1"/>
  <c r="I831" i="27" l="1"/>
  <c r="L831" i="27" s="1"/>
  <c r="M831" i="27" s="1"/>
  <c r="R831" i="27"/>
  <c r="S831" i="27" s="1"/>
  <c r="T831" i="27" s="1"/>
  <c r="Q831" i="27"/>
  <c r="U831" i="27" l="1"/>
  <c r="W831" i="27" s="1"/>
  <c r="H832" i="27"/>
  <c r="X832" i="27" s="1"/>
  <c r="N832" i="27" s="1"/>
  <c r="G832" i="27" s="1"/>
  <c r="J832" i="27" l="1"/>
  <c r="K832" i="27" s="1"/>
  <c r="O832" i="27" s="1"/>
  <c r="I832" i="27" l="1"/>
  <c r="L832" i="27" s="1"/>
  <c r="M832" i="27" s="1"/>
  <c r="R832" i="27"/>
  <c r="S832" i="27" s="1"/>
  <c r="T832" i="27" s="1"/>
  <c r="Q832" i="27"/>
  <c r="U832" i="27" l="1"/>
  <c r="W832" i="27" s="1"/>
  <c r="H833" i="27"/>
  <c r="X833" i="27" s="1"/>
  <c r="N833" i="27" s="1"/>
  <c r="G833" i="27" s="1"/>
  <c r="J833" i="27"/>
  <c r="K833" i="27" s="1"/>
  <c r="O833" i="27" l="1"/>
  <c r="I833" i="27" l="1"/>
  <c r="L833" i="27" s="1"/>
  <c r="R833" i="27"/>
  <c r="S833" i="27" s="1"/>
  <c r="T833" i="27" s="1"/>
  <c r="Q833" i="27"/>
  <c r="M833" i="27" l="1"/>
  <c r="U833" i="27" s="1"/>
  <c r="W833" i="27" s="1"/>
  <c r="H834" i="27"/>
  <c r="X834" i="27" s="1"/>
  <c r="N834" i="27" s="1"/>
  <c r="G834" i="27" s="1"/>
  <c r="J834" i="27" l="1"/>
  <c r="K834" i="27" s="1"/>
  <c r="O834" i="27" s="1"/>
  <c r="I834" i="27" l="1"/>
  <c r="L834" i="27" s="1"/>
  <c r="R834" i="27"/>
  <c r="S834" i="27" s="1"/>
  <c r="T834" i="27" s="1"/>
  <c r="Q834" i="27"/>
  <c r="M834" i="27" l="1"/>
  <c r="U834" i="27" s="1"/>
  <c r="W834" i="27" s="1"/>
  <c r="H835" i="27"/>
  <c r="X835" i="27" s="1"/>
  <c r="N835" i="27" s="1"/>
  <c r="G835" i="27" s="1"/>
  <c r="J835" i="27" l="1"/>
  <c r="K835" i="27" s="1"/>
  <c r="O835" i="27" s="1"/>
  <c r="I835" i="27" l="1"/>
  <c r="L835" i="27" s="1"/>
  <c r="M835" i="27" s="1"/>
  <c r="R835" i="27"/>
  <c r="S835" i="27" s="1"/>
  <c r="T835" i="27" s="1"/>
  <c r="Q835" i="27"/>
  <c r="U835" i="27" l="1"/>
  <c r="W835" i="27" s="1"/>
  <c r="H836" i="27"/>
  <c r="X836" i="27" s="1"/>
  <c r="N836" i="27" s="1"/>
  <c r="G836" i="27" s="1"/>
  <c r="J836" i="27" l="1"/>
  <c r="K836" i="27" s="1"/>
  <c r="O836" i="27" s="1"/>
  <c r="I836" i="27" l="1"/>
  <c r="L836" i="27" s="1"/>
  <c r="R836" i="27"/>
  <c r="S836" i="27" s="1"/>
  <c r="T836" i="27" s="1"/>
  <c r="Q836" i="27"/>
  <c r="M836" i="27" l="1"/>
  <c r="U836" i="27" s="1"/>
  <c r="W836" i="27" s="1"/>
  <c r="H837" i="27"/>
  <c r="X837" i="27" s="1"/>
  <c r="N837" i="27" s="1"/>
  <c r="G837" i="27" s="1"/>
  <c r="J837" i="27"/>
  <c r="K837" i="27" s="1"/>
  <c r="O837" i="27" l="1"/>
  <c r="I837" i="27" s="1"/>
  <c r="L837" i="27" s="1"/>
  <c r="R837" i="27" l="1"/>
  <c r="S837" i="27" s="1"/>
  <c r="T837" i="27" s="1"/>
  <c r="M837" i="27"/>
  <c r="Q837" i="27"/>
  <c r="U837" i="27" l="1"/>
  <c r="H838" i="27"/>
  <c r="X838" i="27" s="1"/>
  <c r="N838" i="27" s="1"/>
  <c r="G838" i="27" s="1"/>
  <c r="W837" i="27"/>
  <c r="J838" i="27" l="1"/>
  <c r="K838" i="27" s="1"/>
  <c r="O838" i="27"/>
  <c r="I838" i="27" l="1"/>
  <c r="L838" i="27" s="1"/>
  <c r="M838" i="27" s="1"/>
  <c r="R838" i="27"/>
  <c r="S838" i="27" s="1"/>
  <c r="T838" i="27" s="1"/>
  <c r="Q838" i="27"/>
  <c r="H839" i="27" l="1"/>
  <c r="X839" i="27" s="1"/>
  <c r="N839" i="27" s="1"/>
  <c r="G839" i="27" s="1"/>
  <c r="U838" i="27"/>
  <c r="W838" i="27" s="1"/>
  <c r="J839" i="27" l="1"/>
  <c r="K839" i="27" s="1"/>
  <c r="O839" i="27" s="1"/>
  <c r="I839" i="27" l="1"/>
  <c r="L839" i="27" s="1"/>
  <c r="R839" i="27"/>
  <c r="S839" i="27" s="1"/>
  <c r="T839" i="27" s="1"/>
  <c r="Q839" i="27"/>
  <c r="H840" i="27" l="1"/>
  <c r="X840" i="27" s="1"/>
  <c r="N840" i="27" s="1"/>
  <c r="G840" i="27" s="1"/>
  <c r="M839" i="27"/>
  <c r="U839" i="27" s="1"/>
  <c r="W839" i="27" s="1"/>
  <c r="J840" i="27" l="1"/>
  <c r="K840" i="27" s="1"/>
  <c r="O840" i="27" s="1"/>
  <c r="I840" i="27" l="1"/>
  <c r="L840" i="27" s="1"/>
  <c r="M840" i="27" s="1"/>
  <c r="R840" i="27"/>
  <c r="S840" i="27" s="1"/>
  <c r="T840" i="27" s="1"/>
  <c r="Q840" i="27"/>
  <c r="U840" i="27" l="1"/>
  <c r="W840" i="27" s="1"/>
  <c r="H841" i="27"/>
  <c r="X841" i="27" s="1"/>
  <c r="N841" i="27" s="1"/>
  <c r="G841" i="27" s="1"/>
  <c r="J841" i="27" l="1"/>
  <c r="K841" i="27" s="1"/>
  <c r="O841" i="27" s="1"/>
  <c r="I841" i="27" l="1"/>
  <c r="L841" i="27" s="1"/>
  <c r="R841" i="27"/>
  <c r="S841" i="27" s="1"/>
  <c r="T841" i="27" s="1"/>
  <c r="Q841" i="27"/>
  <c r="M841" i="27" l="1"/>
  <c r="U841" i="27" s="1"/>
  <c r="W841" i="27" s="1"/>
  <c r="H842" i="27"/>
  <c r="X842" i="27" s="1"/>
  <c r="N842" i="27" s="1"/>
  <c r="G842" i="27" s="1"/>
  <c r="J842" i="27" l="1"/>
  <c r="K842" i="27" s="1"/>
  <c r="O842" i="27" s="1"/>
  <c r="I842" i="27" l="1"/>
  <c r="L842" i="27" s="1"/>
  <c r="R842" i="27"/>
  <c r="S842" i="27" s="1"/>
  <c r="T842" i="27" s="1"/>
  <c r="Q842" i="27"/>
  <c r="M842" i="27" l="1"/>
  <c r="U842" i="27" s="1"/>
  <c r="W842" i="27" s="1"/>
  <c r="H843" i="27"/>
  <c r="X843" i="27" s="1"/>
  <c r="N843" i="27" s="1"/>
  <c r="G843" i="27" s="1"/>
  <c r="J843" i="27" l="1"/>
  <c r="K843" i="27" s="1"/>
  <c r="O843" i="27" s="1"/>
  <c r="I843" i="27" l="1"/>
  <c r="L843" i="27" s="1"/>
  <c r="R843" i="27"/>
  <c r="S843" i="27" s="1"/>
  <c r="T843" i="27" s="1"/>
  <c r="Q843" i="27"/>
  <c r="M843" i="27" l="1"/>
  <c r="U843" i="27" s="1"/>
  <c r="W843" i="27" s="1"/>
  <c r="H844" i="27"/>
  <c r="X844" i="27" s="1"/>
  <c r="N844" i="27" s="1"/>
  <c r="G844" i="27" s="1"/>
  <c r="J844" i="27" l="1"/>
  <c r="K844" i="27" s="1"/>
  <c r="O844" i="27" s="1"/>
  <c r="I844" i="27" l="1"/>
  <c r="L844" i="27" s="1"/>
  <c r="M844" i="27" s="1"/>
  <c r="R844" i="27"/>
  <c r="S844" i="27" s="1"/>
  <c r="T844" i="27" s="1"/>
  <c r="Q844" i="27"/>
  <c r="U844" i="27" l="1"/>
  <c r="W844" i="27" s="1"/>
  <c r="H845" i="27"/>
  <c r="X845" i="27" s="1"/>
  <c r="N845" i="27" s="1"/>
  <c r="G845" i="27" s="1"/>
  <c r="J845" i="27" l="1"/>
  <c r="K845" i="27" s="1"/>
  <c r="O845" i="27" s="1"/>
  <c r="I845" i="27" l="1"/>
  <c r="L845" i="27" s="1"/>
  <c r="R845" i="27"/>
  <c r="S845" i="27" s="1"/>
  <c r="T845" i="27" s="1"/>
  <c r="Q845" i="27"/>
  <c r="M845" i="27" l="1"/>
  <c r="U845" i="27" s="1"/>
  <c r="W845" i="27" s="1"/>
  <c r="H846" i="27"/>
  <c r="X846" i="27" s="1"/>
  <c r="N846" i="27" s="1"/>
  <c r="G846" i="27" s="1"/>
  <c r="J846" i="27" l="1"/>
  <c r="K846" i="27" s="1"/>
  <c r="O846" i="27" s="1"/>
  <c r="I846" i="27" l="1"/>
  <c r="L846" i="27" s="1"/>
  <c r="R846" i="27"/>
  <c r="S846" i="27" s="1"/>
  <c r="T846" i="27" s="1"/>
  <c r="Q846" i="27"/>
  <c r="M846" i="27" l="1"/>
  <c r="U846" i="27" s="1"/>
  <c r="W846" i="27" s="1"/>
  <c r="H847" i="27"/>
  <c r="X847" i="27" s="1"/>
  <c r="N847" i="27" s="1"/>
  <c r="G847" i="27" s="1"/>
  <c r="J847" i="27"/>
  <c r="K847" i="27" s="1"/>
  <c r="O847" i="27" l="1"/>
  <c r="I847" i="27" l="1"/>
  <c r="L847" i="27" s="1"/>
  <c r="M847" i="27" s="1"/>
  <c r="R847" i="27"/>
  <c r="S847" i="27" s="1"/>
  <c r="T847" i="27" s="1"/>
  <c r="Q847" i="27"/>
  <c r="U847" i="27" l="1"/>
  <c r="W847" i="27" s="1"/>
  <c r="H848" i="27"/>
  <c r="X848" i="27" s="1"/>
  <c r="N848" i="27" s="1"/>
  <c r="G848" i="27" s="1"/>
  <c r="J848" i="27" l="1"/>
  <c r="K848" i="27" s="1"/>
  <c r="O848" i="27" s="1"/>
  <c r="I848" i="27" l="1"/>
  <c r="L848" i="27" s="1"/>
  <c r="M848" i="27" s="1"/>
  <c r="R848" i="27"/>
  <c r="S848" i="27" s="1"/>
  <c r="T848" i="27" s="1"/>
  <c r="Q848" i="27"/>
  <c r="U848" i="27" l="1"/>
  <c r="W848" i="27" s="1"/>
  <c r="H849" i="27"/>
  <c r="X849" i="27" s="1"/>
  <c r="N849" i="27" s="1"/>
  <c r="G849" i="27" s="1"/>
  <c r="J849" i="27"/>
  <c r="K849" i="27" s="1"/>
  <c r="O849" i="27" l="1"/>
  <c r="I849" i="27" l="1"/>
  <c r="L849" i="27" s="1"/>
  <c r="M849" i="27" s="1"/>
  <c r="R849" i="27"/>
  <c r="S849" i="27" s="1"/>
  <c r="T849" i="27" s="1"/>
  <c r="Q849" i="27"/>
  <c r="U849" i="27" l="1"/>
  <c r="W849" i="27" s="1"/>
  <c r="H850" i="27"/>
  <c r="X850" i="27" s="1"/>
  <c r="N850" i="27" s="1"/>
  <c r="G850" i="27" s="1"/>
  <c r="J850" i="27" l="1"/>
  <c r="K850" i="27" s="1"/>
  <c r="O850" i="27" s="1"/>
  <c r="I850" i="27" l="1"/>
  <c r="L850" i="27" s="1"/>
  <c r="M850" i="27" s="1"/>
  <c r="R850" i="27"/>
  <c r="S850" i="27" s="1"/>
  <c r="T850" i="27" s="1"/>
  <c r="Q850" i="27"/>
  <c r="U850" i="27" l="1"/>
  <c r="W850" i="27" s="1"/>
  <c r="H851" i="27"/>
  <c r="X851" i="27" s="1"/>
  <c r="N851" i="27" s="1"/>
  <c r="G851" i="27" s="1"/>
  <c r="J851" i="27" l="1"/>
  <c r="K851" i="27" s="1"/>
  <c r="O851" i="27" s="1"/>
  <c r="I851" i="27" l="1"/>
  <c r="R851" i="27"/>
  <c r="S851" i="27" s="1"/>
  <c r="T851" i="27" s="1"/>
  <c r="L851" i="27"/>
  <c r="M851" i="27" s="1"/>
  <c r="Q851" i="27"/>
  <c r="U851" i="27" l="1"/>
  <c r="H852" i="27"/>
  <c r="X852" i="27" s="1"/>
  <c r="N852" i="27" s="1"/>
  <c r="G852" i="27" s="1"/>
  <c r="W851" i="27"/>
  <c r="J852" i="27"/>
  <c r="K852" i="27" s="1"/>
  <c r="O852" i="27" l="1"/>
  <c r="I852" i="27" l="1"/>
  <c r="L852" i="27" s="1"/>
  <c r="M852" i="27" s="1"/>
  <c r="R852" i="27"/>
  <c r="S852" i="27" s="1"/>
  <c r="T852" i="27" s="1"/>
  <c r="Q852" i="27"/>
  <c r="U852" i="27" l="1"/>
  <c r="H853" i="27"/>
  <c r="X853" i="27" s="1"/>
  <c r="N853" i="27" s="1"/>
  <c r="G853" i="27" s="1"/>
  <c r="W852" i="27"/>
  <c r="J853" i="27"/>
  <c r="K853" i="27" s="1"/>
  <c r="O853" i="27" l="1"/>
  <c r="I853" i="27" l="1"/>
  <c r="L853" i="27" s="1"/>
  <c r="M853" i="27" s="1"/>
  <c r="R853" i="27"/>
  <c r="S853" i="27" s="1"/>
  <c r="T853" i="27" s="1"/>
  <c r="Q853" i="27"/>
  <c r="U853" i="27" l="1"/>
  <c r="H854" i="27"/>
  <c r="X854" i="27" s="1"/>
  <c r="N854" i="27" s="1"/>
  <c r="G854" i="27" s="1"/>
  <c r="W853" i="27"/>
  <c r="J854" i="27"/>
  <c r="K854" i="27" s="1"/>
  <c r="O854" i="27" l="1"/>
  <c r="I854" i="27" l="1"/>
  <c r="L854" i="27" s="1"/>
  <c r="R854" i="27"/>
  <c r="S854" i="27" s="1"/>
  <c r="T854" i="27" s="1"/>
  <c r="Q854" i="27"/>
  <c r="M854" i="27" l="1"/>
  <c r="U854" i="27"/>
  <c r="W854" i="27" s="1"/>
  <c r="H855" i="27"/>
  <c r="X855" i="27" s="1"/>
  <c r="N855" i="27" s="1"/>
  <c r="G855" i="27" s="1"/>
  <c r="J855" i="27" l="1"/>
  <c r="K855" i="27" s="1"/>
  <c r="O855" i="27" s="1"/>
  <c r="I855" i="27" l="1"/>
  <c r="L855" i="27" s="1"/>
  <c r="R855" i="27"/>
  <c r="S855" i="27" s="1"/>
  <c r="T855" i="27" s="1"/>
  <c r="Q855" i="27"/>
  <c r="H856" i="27" l="1"/>
  <c r="X856" i="27" s="1"/>
  <c r="N856" i="27" s="1"/>
  <c r="G856" i="27" s="1"/>
  <c r="M855" i="27"/>
  <c r="U855" i="27" s="1"/>
  <c r="W855" i="27" s="1"/>
  <c r="J856" i="27" l="1"/>
  <c r="K856" i="27" s="1"/>
  <c r="O856" i="27" s="1"/>
  <c r="I856" i="27" l="1"/>
  <c r="L856" i="27" s="1"/>
  <c r="M856" i="27" s="1"/>
  <c r="R856" i="27"/>
  <c r="S856" i="27" s="1"/>
  <c r="T856" i="27" s="1"/>
  <c r="Q856" i="27"/>
  <c r="U856" i="27" l="1"/>
  <c r="W856" i="27" s="1"/>
  <c r="H857" i="27"/>
  <c r="X857" i="27" s="1"/>
  <c r="N857" i="27" s="1"/>
  <c r="G857" i="27" s="1"/>
  <c r="J857" i="27" l="1"/>
  <c r="K857" i="27" s="1"/>
  <c r="O857" i="27" s="1"/>
  <c r="I857" i="27" l="1"/>
  <c r="L857" i="27" s="1"/>
  <c r="R857" i="27"/>
  <c r="S857" i="27" s="1"/>
  <c r="T857" i="27" s="1"/>
  <c r="Q857" i="27"/>
  <c r="M857" i="27" l="1"/>
  <c r="U857" i="27" s="1"/>
  <c r="W857" i="27" s="1"/>
  <c r="H858" i="27"/>
  <c r="X858" i="27" s="1"/>
  <c r="N858" i="27" s="1"/>
  <c r="G858" i="27" s="1"/>
  <c r="J858" i="27" l="1"/>
  <c r="K858" i="27" s="1"/>
  <c r="O858" i="27" s="1"/>
  <c r="I858" i="27" l="1"/>
  <c r="L858" i="27" s="1"/>
  <c r="R858" i="27"/>
  <c r="S858" i="27" s="1"/>
  <c r="T858" i="27" s="1"/>
  <c r="Q858" i="27"/>
  <c r="M858" i="27" l="1"/>
  <c r="U858" i="27" s="1"/>
  <c r="W858" i="27" s="1"/>
  <c r="H859" i="27"/>
  <c r="X859" i="27" s="1"/>
  <c r="N859" i="27" s="1"/>
  <c r="G859" i="27" s="1"/>
  <c r="J859" i="27" l="1"/>
  <c r="K859" i="27" s="1"/>
  <c r="O859" i="27" s="1"/>
  <c r="I859" i="27" l="1"/>
  <c r="L859" i="27" s="1"/>
  <c r="R859" i="27"/>
  <c r="S859" i="27" s="1"/>
  <c r="T859" i="27" s="1"/>
  <c r="Q859" i="27"/>
  <c r="M859" i="27" l="1"/>
  <c r="U859" i="27" s="1"/>
  <c r="W859" i="27" s="1"/>
  <c r="H860" i="27"/>
  <c r="X860" i="27" s="1"/>
  <c r="N860" i="27" s="1"/>
  <c r="G860" i="27" s="1"/>
  <c r="J860" i="27"/>
  <c r="K860" i="27" s="1"/>
  <c r="O860" i="27" l="1"/>
  <c r="I860" i="27" s="1"/>
  <c r="L860" i="27" s="1"/>
  <c r="R860" i="27" l="1"/>
  <c r="S860" i="27" s="1"/>
  <c r="T860" i="27" s="1"/>
  <c r="M860" i="27"/>
  <c r="Q860" i="27"/>
  <c r="U860" i="27" l="1"/>
  <c r="W860" i="27" s="1"/>
  <c r="H861" i="27"/>
  <c r="X861" i="27" s="1"/>
  <c r="N861" i="27" s="1"/>
  <c r="G861" i="27" s="1"/>
  <c r="J861" i="27" l="1"/>
  <c r="K861" i="27" s="1"/>
  <c r="O861" i="27" s="1"/>
  <c r="I861" i="27" l="1"/>
  <c r="L861" i="27" s="1"/>
  <c r="M861" i="27" s="1"/>
  <c r="R861" i="27"/>
  <c r="S861" i="27" s="1"/>
  <c r="T861" i="27" s="1"/>
  <c r="Q861" i="27"/>
  <c r="H862" i="27" l="1"/>
  <c r="X862" i="27" s="1"/>
  <c r="N862" i="27" s="1"/>
  <c r="G862" i="27" s="1"/>
  <c r="U861" i="27"/>
  <c r="W861" i="27" s="1"/>
  <c r="J862" i="27" l="1"/>
  <c r="K862" i="27" s="1"/>
  <c r="O862" i="27" s="1"/>
  <c r="I862" i="27" l="1"/>
  <c r="L862" i="27" s="1"/>
  <c r="R862" i="27"/>
  <c r="S862" i="27" s="1"/>
  <c r="T862" i="27" s="1"/>
  <c r="Q862" i="27"/>
  <c r="M862" i="27" l="1"/>
  <c r="U862" i="27" s="1"/>
  <c r="W862" i="27" s="1"/>
  <c r="H863" i="27"/>
  <c r="X863" i="27" s="1"/>
  <c r="N863" i="27" s="1"/>
  <c r="G863" i="27" s="1"/>
  <c r="J863" i="27" l="1"/>
  <c r="K863" i="27" s="1"/>
  <c r="O863" i="27" s="1"/>
  <c r="I863" i="27" l="1"/>
  <c r="L863" i="27" s="1"/>
  <c r="M863" i="27" s="1"/>
  <c r="R863" i="27"/>
  <c r="S863" i="27" s="1"/>
  <c r="T863" i="27" s="1"/>
  <c r="Q863" i="27"/>
  <c r="U863" i="27" l="1"/>
  <c r="H864" i="27"/>
  <c r="X864" i="27" s="1"/>
  <c r="N864" i="27" s="1"/>
  <c r="G864" i="27" s="1"/>
  <c r="W863" i="27"/>
  <c r="J864" i="27"/>
  <c r="K864" i="27" s="1"/>
  <c r="O864" i="27" l="1"/>
  <c r="I864" i="27" l="1"/>
  <c r="L864" i="27" s="1"/>
  <c r="R864" i="27"/>
  <c r="S864" i="27" s="1"/>
  <c r="T864" i="27" s="1"/>
  <c r="Q864" i="27"/>
  <c r="H865" i="27" l="1"/>
  <c r="X865" i="27" s="1"/>
  <c r="N865" i="27" s="1"/>
  <c r="G865" i="27" s="1"/>
  <c r="M864" i="27"/>
  <c r="U864" i="27" s="1"/>
  <c r="W864" i="27" s="1"/>
  <c r="J865" i="27" l="1"/>
  <c r="K865" i="27" s="1"/>
  <c r="O865" i="27" s="1"/>
  <c r="I865" i="27" l="1"/>
  <c r="L865" i="27" s="1"/>
  <c r="M865" i="27" s="1"/>
  <c r="R865" i="27"/>
  <c r="S865" i="27" s="1"/>
  <c r="T865" i="27" s="1"/>
  <c r="Q865" i="27"/>
  <c r="U865" i="27" l="1"/>
  <c r="W865" i="27" s="1"/>
  <c r="H866" i="27"/>
  <c r="X866" i="27" s="1"/>
  <c r="N866" i="27" s="1"/>
  <c r="G866" i="27" s="1"/>
  <c r="J866" i="27" l="1"/>
  <c r="K866" i="27" s="1"/>
  <c r="O866" i="27" s="1"/>
  <c r="I866" i="27" l="1"/>
  <c r="L866" i="27" s="1"/>
  <c r="R866" i="27"/>
  <c r="S866" i="27" s="1"/>
  <c r="T866" i="27" s="1"/>
  <c r="Q866" i="27"/>
  <c r="M866" i="27" l="1"/>
  <c r="U866" i="27" s="1"/>
  <c r="W866" i="27" s="1"/>
  <c r="H867" i="27"/>
  <c r="X867" i="27" s="1"/>
  <c r="N867" i="27" s="1"/>
  <c r="G867" i="27" s="1"/>
  <c r="J867" i="27" l="1"/>
  <c r="K867" i="27" s="1"/>
  <c r="O867" i="27" s="1"/>
  <c r="I867" i="27" l="1"/>
  <c r="L867" i="27" s="1"/>
  <c r="R867" i="27"/>
  <c r="S867" i="27" s="1"/>
  <c r="T867" i="27" s="1"/>
  <c r="Q867" i="27"/>
  <c r="H868" i="27" l="1"/>
  <c r="X868" i="27" s="1"/>
  <c r="N868" i="27" s="1"/>
  <c r="G868" i="27" s="1"/>
  <c r="M867" i="27"/>
  <c r="U867" i="27" s="1"/>
  <c r="W867" i="27" s="1"/>
  <c r="J868" i="27" l="1"/>
  <c r="K868" i="27" s="1"/>
  <c r="O868" i="27" s="1"/>
  <c r="I868" i="27" l="1"/>
  <c r="L868" i="27" s="1"/>
  <c r="M868" i="27" s="1"/>
  <c r="R868" i="27"/>
  <c r="S868" i="27" s="1"/>
  <c r="T868" i="27" s="1"/>
  <c r="Q868" i="27"/>
  <c r="U868" i="27" l="1"/>
  <c r="W868" i="27" s="1"/>
  <c r="H869" i="27"/>
  <c r="X869" i="27" s="1"/>
  <c r="N869" i="27" s="1"/>
  <c r="G869" i="27" s="1"/>
  <c r="J869" i="27" l="1"/>
  <c r="K869" i="27" s="1"/>
  <c r="O869" i="27" s="1"/>
  <c r="I869" i="27" l="1"/>
  <c r="L869" i="27" s="1"/>
  <c r="R869" i="27"/>
  <c r="S869" i="27" s="1"/>
  <c r="T869" i="27" s="1"/>
  <c r="Q869" i="27"/>
  <c r="M869" i="27" l="1"/>
  <c r="U869" i="27"/>
  <c r="H870" i="27"/>
  <c r="X870" i="27" s="1"/>
  <c r="N870" i="27" s="1"/>
  <c r="G870" i="27" s="1"/>
  <c r="W869" i="27"/>
  <c r="J870" i="27" l="1"/>
  <c r="K870" i="27" s="1"/>
  <c r="O870" i="27"/>
  <c r="I870" i="27" l="1"/>
  <c r="L870" i="27" s="1"/>
  <c r="R870" i="27"/>
  <c r="S870" i="27" s="1"/>
  <c r="T870" i="27" s="1"/>
  <c r="Q870" i="27"/>
  <c r="M870" i="27" l="1"/>
  <c r="U870" i="27"/>
  <c r="W870" i="27" s="1"/>
  <c r="H871" i="27"/>
  <c r="X871" i="27" s="1"/>
  <c r="N871" i="27" s="1"/>
  <c r="G871" i="27" s="1"/>
  <c r="J871" i="27"/>
  <c r="K871" i="27" s="1"/>
  <c r="O871" i="27" l="1"/>
  <c r="I871" i="27" l="1"/>
  <c r="R871" i="27"/>
  <c r="S871" i="27" s="1"/>
  <c r="T871" i="27" s="1"/>
  <c r="L871" i="27"/>
  <c r="Q871" i="27"/>
  <c r="H872" i="27" l="1"/>
  <c r="X872" i="27" s="1"/>
  <c r="N872" i="27" s="1"/>
  <c r="G872" i="27" s="1"/>
  <c r="M871" i="27"/>
  <c r="U871" i="27" s="1"/>
  <c r="W871" i="27" s="1"/>
  <c r="J872" i="27" l="1"/>
  <c r="K872" i="27" s="1"/>
  <c r="O872" i="27" s="1"/>
  <c r="I872" i="27" l="1"/>
  <c r="L872" i="27" s="1"/>
  <c r="M872" i="27" s="1"/>
  <c r="R872" i="27"/>
  <c r="S872" i="27" s="1"/>
  <c r="T872" i="27" s="1"/>
  <c r="Q872" i="27"/>
  <c r="U872" i="27" l="1"/>
  <c r="W872" i="27" s="1"/>
  <c r="H873" i="27"/>
  <c r="X873" i="27" s="1"/>
  <c r="N873" i="27" s="1"/>
  <c r="G873" i="27" s="1"/>
  <c r="J873" i="27" l="1"/>
  <c r="K873" i="27" s="1"/>
  <c r="O873" i="27" s="1"/>
  <c r="I873" i="27" l="1"/>
  <c r="L873" i="27" s="1"/>
  <c r="R873" i="27"/>
  <c r="S873" i="27" s="1"/>
  <c r="T873" i="27" s="1"/>
  <c r="Q873" i="27"/>
  <c r="M873" i="27" l="1"/>
  <c r="U873" i="27" s="1"/>
  <c r="W873" i="27" s="1"/>
  <c r="H874" i="27"/>
  <c r="X874" i="27" s="1"/>
  <c r="N874" i="27" s="1"/>
  <c r="G874" i="27" s="1"/>
  <c r="J874" i="27" l="1"/>
  <c r="K874" i="27" s="1"/>
  <c r="O874" i="27" s="1"/>
  <c r="I874" i="27" l="1"/>
  <c r="L874" i="27" s="1"/>
  <c r="M874" i="27" s="1"/>
  <c r="R874" i="27"/>
  <c r="S874" i="27" s="1"/>
  <c r="T874" i="27" s="1"/>
  <c r="Q874" i="27"/>
  <c r="U874" i="27" l="1"/>
  <c r="W874" i="27" s="1"/>
  <c r="H875" i="27"/>
  <c r="X875" i="27" s="1"/>
  <c r="N875" i="27" s="1"/>
  <c r="G875" i="27" s="1"/>
  <c r="J875" i="27" l="1"/>
  <c r="K875" i="27" s="1"/>
  <c r="O875" i="27" s="1"/>
  <c r="I875" i="27" l="1"/>
  <c r="L875" i="27" s="1"/>
  <c r="R875" i="27"/>
  <c r="S875" i="27" s="1"/>
  <c r="T875" i="27" s="1"/>
  <c r="Q875" i="27"/>
  <c r="M875" i="27" l="1"/>
  <c r="U875" i="27" s="1"/>
  <c r="W875" i="27" s="1"/>
  <c r="H876" i="27"/>
  <c r="X876" i="27" s="1"/>
  <c r="N876" i="27" s="1"/>
  <c r="G876" i="27" s="1"/>
  <c r="J876" i="27"/>
  <c r="K876" i="27" s="1"/>
  <c r="O876" i="27" l="1"/>
  <c r="I876" i="27" l="1"/>
  <c r="L876" i="27" s="1"/>
  <c r="M876" i="27" s="1"/>
  <c r="R876" i="27"/>
  <c r="S876" i="27" s="1"/>
  <c r="T876" i="27" s="1"/>
  <c r="Q876" i="27"/>
  <c r="U876" i="27" l="1"/>
  <c r="H877" i="27"/>
  <c r="X877" i="27" s="1"/>
  <c r="N877" i="27" s="1"/>
  <c r="G877" i="27" s="1"/>
  <c r="W876" i="27"/>
  <c r="J877" i="27" l="1"/>
  <c r="K877" i="27" s="1"/>
  <c r="O877" i="27" s="1"/>
  <c r="I877" i="27" l="1"/>
  <c r="L877" i="27" s="1"/>
  <c r="M877" i="27" s="1"/>
  <c r="R877" i="27"/>
  <c r="S877" i="27" s="1"/>
  <c r="T877" i="27" s="1"/>
  <c r="Q877" i="27"/>
  <c r="U877" i="27" l="1"/>
  <c r="W877" i="27" s="1"/>
  <c r="H878" i="27"/>
  <c r="X878" i="27" s="1"/>
  <c r="N878" i="27" s="1"/>
  <c r="G878" i="27" s="1"/>
  <c r="J878" i="27" l="1"/>
  <c r="K878" i="27" s="1"/>
  <c r="O878" i="27" s="1"/>
  <c r="I878" i="27" l="1"/>
  <c r="L878" i="27" s="1"/>
  <c r="M878" i="27" s="1"/>
  <c r="R878" i="27"/>
  <c r="S878" i="27" s="1"/>
  <c r="T878" i="27" s="1"/>
  <c r="Q878" i="27"/>
  <c r="U878" i="27" l="1"/>
  <c r="H879" i="27"/>
  <c r="X879" i="27" s="1"/>
  <c r="N879" i="27" s="1"/>
  <c r="G879" i="27" s="1"/>
  <c r="W878" i="27"/>
  <c r="J879" i="27" l="1"/>
  <c r="K879" i="27" s="1"/>
  <c r="O879" i="27" s="1"/>
  <c r="I879" i="27" l="1"/>
  <c r="L879" i="27" s="1"/>
  <c r="R879" i="27"/>
  <c r="S879" i="27" s="1"/>
  <c r="T879" i="27" s="1"/>
  <c r="Q879" i="27"/>
  <c r="M879" i="27" l="1"/>
  <c r="U879" i="27"/>
  <c r="W879" i="27" s="1"/>
  <c r="H880" i="27"/>
  <c r="X880" i="27" s="1"/>
  <c r="N880" i="27" s="1"/>
  <c r="G880" i="27" s="1"/>
  <c r="J880" i="27" l="1"/>
  <c r="K880" i="27" s="1"/>
  <c r="O880" i="27" s="1"/>
  <c r="I880" i="27" l="1"/>
  <c r="L880" i="27" s="1"/>
  <c r="R880" i="27"/>
  <c r="S880" i="27" s="1"/>
  <c r="T880" i="27" s="1"/>
  <c r="Q880" i="27"/>
  <c r="M880" i="27" l="1"/>
  <c r="U880" i="27" s="1"/>
  <c r="W880" i="27" s="1"/>
  <c r="H881" i="27"/>
  <c r="X881" i="27" s="1"/>
  <c r="N881" i="27" s="1"/>
  <c r="G881" i="27" s="1"/>
  <c r="J881" i="27"/>
  <c r="K881" i="27" s="1"/>
  <c r="O881" i="27" l="1"/>
  <c r="I881" i="27" l="1"/>
  <c r="L881" i="27" s="1"/>
  <c r="R881" i="27"/>
  <c r="S881" i="27" s="1"/>
  <c r="T881" i="27" s="1"/>
  <c r="Q881" i="27"/>
  <c r="M881" i="27" l="1"/>
  <c r="U881" i="27" s="1"/>
  <c r="W881" i="27" s="1"/>
  <c r="H882" i="27"/>
  <c r="X882" i="27" s="1"/>
  <c r="N882" i="27" s="1"/>
  <c r="G882" i="27" s="1"/>
  <c r="J882" i="27" l="1"/>
  <c r="K882" i="27" s="1"/>
  <c r="O882" i="27" s="1"/>
  <c r="I882" i="27" l="1"/>
  <c r="L882" i="27" s="1"/>
  <c r="M882" i="27" s="1"/>
  <c r="R882" i="27"/>
  <c r="S882" i="27" s="1"/>
  <c r="T882" i="27" s="1"/>
  <c r="Q882" i="27"/>
  <c r="U882" i="27" l="1"/>
  <c r="H883" i="27"/>
  <c r="X883" i="27" s="1"/>
  <c r="N883" i="27" s="1"/>
  <c r="G883" i="27" s="1"/>
  <c r="W882" i="27"/>
  <c r="J883" i="27"/>
  <c r="K883" i="27" s="1"/>
  <c r="O883" i="27" l="1"/>
  <c r="I883" i="27" l="1"/>
  <c r="L883" i="27" s="1"/>
  <c r="M883" i="27" s="1"/>
  <c r="R883" i="27"/>
  <c r="S883" i="27" s="1"/>
  <c r="T883" i="27" s="1"/>
  <c r="Q883" i="27"/>
  <c r="U883" i="27" l="1"/>
  <c r="W883" i="27" s="1"/>
  <c r="H884" i="27"/>
  <c r="X884" i="27" s="1"/>
  <c r="N884" i="27" s="1"/>
  <c r="G884" i="27" s="1"/>
  <c r="J884" i="27" l="1"/>
  <c r="K884" i="27" s="1"/>
  <c r="O884" i="27" s="1"/>
  <c r="I884" i="27" l="1"/>
  <c r="L884" i="27" s="1"/>
  <c r="M884" i="27" s="1"/>
  <c r="R884" i="27"/>
  <c r="S884" i="27" s="1"/>
  <c r="T884" i="27" s="1"/>
  <c r="Q884" i="27"/>
  <c r="U884" i="27" l="1"/>
  <c r="H885" i="27"/>
  <c r="X885" i="27" s="1"/>
  <c r="N885" i="27" s="1"/>
  <c r="G885" i="27" s="1"/>
  <c r="W884" i="27"/>
  <c r="J885" i="27"/>
  <c r="K885" i="27" s="1"/>
  <c r="O885" i="27" l="1"/>
  <c r="I885" i="27" s="1"/>
  <c r="L885" i="27" s="1"/>
  <c r="R885" i="27" l="1"/>
  <c r="S885" i="27" s="1"/>
  <c r="T885" i="27" s="1"/>
  <c r="M885" i="27"/>
  <c r="Q885" i="27"/>
  <c r="U885" i="27" l="1"/>
  <c r="W885" i="27" s="1"/>
  <c r="H886" i="27"/>
  <c r="X886" i="27" s="1"/>
  <c r="N886" i="27" s="1"/>
  <c r="G886" i="27" s="1"/>
  <c r="J886" i="27" l="1"/>
  <c r="K886" i="27" s="1"/>
  <c r="O886" i="27" s="1"/>
  <c r="I886" i="27" l="1"/>
  <c r="L886" i="27" s="1"/>
  <c r="R886" i="27"/>
  <c r="S886" i="27" s="1"/>
  <c r="T886" i="27" s="1"/>
  <c r="Q886" i="27"/>
  <c r="M886" i="27" l="1"/>
  <c r="U886" i="27" s="1"/>
  <c r="W886" i="27" s="1"/>
  <c r="H887" i="27"/>
  <c r="X887" i="27" s="1"/>
  <c r="N887" i="27" s="1"/>
  <c r="G887" i="27" s="1"/>
  <c r="J887" i="27" l="1"/>
  <c r="K887" i="27" s="1"/>
  <c r="O887" i="27" s="1"/>
  <c r="C73" i="26"/>
  <c r="B54" i="26" s="1"/>
  <c r="P3" i="27" l="1"/>
  <c r="V3" i="27" s="1"/>
  <c r="AT3" i="27" s="1"/>
  <c r="P4" i="27"/>
  <c r="V4" i="27" s="1"/>
  <c r="AT4" i="27" s="1"/>
  <c r="P5" i="27"/>
  <c r="V5" i="27" s="1"/>
  <c r="AT5" i="27" s="1"/>
  <c r="P6" i="27"/>
  <c r="V6" i="27" s="1"/>
  <c r="AT6" i="27" s="1"/>
  <c r="P7" i="27"/>
  <c r="V7" i="27" s="1"/>
  <c r="AT7" i="27" s="1"/>
  <c r="P8" i="27"/>
  <c r="V8" i="27" s="1"/>
  <c r="AT8" i="27" s="1"/>
  <c r="P9" i="27"/>
  <c r="V9" i="27" s="1"/>
  <c r="AT9" i="27" s="1"/>
  <c r="P10" i="27"/>
  <c r="V10" i="27" s="1"/>
  <c r="AT10" i="27" s="1"/>
  <c r="P11" i="27"/>
  <c r="V11" i="27" s="1"/>
  <c r="AT11" i="27" s="1"/>
  <c r="P12" i="27"/>
  <c r="V12" i="27" s="1"/>
  <c r="AT12" i="27" s="1"/>
  <c r="P13" i="27"/>
  <c r="V13" i="27" s="1"/>
  <c r="AT13" i="27" s="1"/>
  <c r="P14" i="27"/>
  <c r="V14" i="27" s="1"/>
  <c r="AT14" i="27" s="1"/>
  <c r="P15" i="27"/>
  <c r="V15" i="27" s="1"/>
  <c r="AT15" i="27" s="1"/>
  <c r="P16" i="27"/>
  <c r="V16" i="27" s="1"/>
  <c r="AT16" i="27" s="1"/>
  <c r="P17" i="27"/>
  <c r="V17" i="27" s="1"/>
  <c r="AT17" i="27" s="1"/>
  <c r="P18" i="27"/>
  <c r="V18" i="27" s="1"/>
  <c r="AT18" i="27" s="1"/>
  <c r="P19" i="27"/>
  <c r="V19" i="27" s="1"/>
  <c r="AT19" i="27" s="1"/>
  <c r="P20" i="27"/>
  <c r="V20" i="27" s="1"/>
  <c r="AT20" i="27" s="1"/>
  <c r="P21" i="27"/>
  <c r="V21" i="27" s="1"/>
  <c r="AT21" i="27" s="1"/>
  <c r="P22" i="27"/>
  <c r="V22" i="27" s="1"/>
  <c r="AT22" i="27" s="1"/>
  <c r="P23" i="27"/>
  <c r="V23" i="27" s="1"/>
  <c r="AT23" i="27" s="1"/>
  <c r="P24" i="27"/>
  <c r="V24" i="27" s="1"/>
  <c r="AT24" i="27" s="1"/>
  <c r="P25" i="27"/>
  <c r="V25" i="27" s="1"/>
  <c r="AT25" i="27" s="1"/>
  <c r="P26" i="27"/>
  <c r="V26" i="27" s="1"/>
  <c r="AT26" i="27" s="1"/>
  <c r="P27" i="27"/>
  <c r="V27" i="27" s="1"/>
  <c r="AT27" i="27" s="1"/>
  <c r="P28" i="27"/>
  <c r="V28" i="27" s="1"/>
  <c r="AT28" i="27" s="1"/>
  <c r="P29" i="27"/>
  <c r="V29" i="27" s="1"/>
  <c r="AT29" i="27" s="1"/>
  <c r="P30" i="27"/>
  <c r="V30" i="27" s="1"/>
  <c r="AT30" i="27" s="1"/>
  <c r="P31" i="27"/>
  <c r="V31" i="27" s="1"/>
  <c r="AT31" i="27" s="1"/>
  <c r="P32" i="27"/>
  <c r="V32" i="27" s="1"/>
  <c r="AT32" i="27" s="1"/>
  <c r="P33" i="27"/>
  <c r="V33" i="27" s="1"/>
  <c r="AT33" i="27" s="1"/>
  <c r="P34" i="27"/>
  <c r="V34" i="27" s="1"/>
  <c r="AT34" i="27" s="1"/>
  <c r="P35" i="27"/>
  <c r="V35" i="27" s="1"/>
  <c r="AT35" i="27" s="1"/>
  <c r="P36" i="27"/>
  <c r="V36" i="27" s="1"/>
  <c r="AT36" i="27" s="1"/>
  <c r="P37" i="27"/>
  <c r="V37" i="27" s="1"/>
  <c r="AT37" i="27" s="1"/>
  <c r="P38" i="27"/>
  <c r="V38" i="27" s="1"/>
  <c r="AT38" i="27" s="1"/>
  <c r="P39" i="27"/>
  <c r="V39" i="27" s="1"/>
  <c r="AT39" i="27" s="1"/>
  <c r="P40" i="27"/>
  <c r="V40" i="27" s="1"/>
  <c r="AT40" i="27" s="1"/>
  <c r="P41" i="27"/>
  <c r="V41" i="27" s="1"/>
  <c r="AT41" i="27" s="1"/>
  <c r="P42" i="27"/>
  <c r="V42" i="27" s="1"/>
  <c r="AT42" i="27" s="1"/>
  <c r="P43" i="27"/>
  <c r="V43" i="27" s="1"/>
  <c r="AT43" i="27" s="1"/>
  <c r="P44" i="27"/>
  <c r="V44" i="27" s="1"/>
  <c r="AT44" i="27" s="1"/>
  <c r="P45" i="27"/>
  <c r="V45" i="27" s="1"/>
  <c r="AT45" i="27" s="1"/>
  <c r="P46" i="27"/>
  <c r="V46" i="27" s="1"/>
  <c r="AT46" i="27" s="1"/>
  <c r="P47" i="27"/>
  <c r="V47" i="27" s="1"/>
  <c r="AT47" i="27" s="1"/>
  <c r="P48" i="27"/>
  <c r="V48" i="27" s="1"/>
  <c r="AT48" i="27" s="1"/>
  <c r="P49" i="27"/>
  <c r="V49" i="27" s="1"/>
  <c r="AT49" i="27" s="1"/>
  <c r="P50" i="27"/>
  <c r="V50" i="27" s="1"/>
  <c r="AT50" i="27" s="1"/>
  <c r="P51" i="27"/>
  <c r="V51" i="27" s="1"/>
  <c r="AT51" i="27" s="1"/>
  <c r="P52" i="27"/>
  <c r="V52" i="27" s="1"/>
  <c r="AT52" i="27" s="1"/>
  <c r="P53" i="27"/>
  <c r="V53" i="27" s="1"/>
  <c r="AT53" i="27" s="1"/>
  <c r="P54" i="27"/>
  <c r="V54" i="27" s="1"/>
  <c r="AT54" i="27" s="1"/>
  <c r="P55" i="27"/>
  <c r="V55" i="27" s="1"/>
  <c r="AT55" i="27" s="1"/>
  <c r="P56" i="27"/>
  <c r="V56" i="27" s="1"/>
  <c r="AT56" i="27" s="1"/>
  <c r="P57" i="27"/>
  <c r="V57" i="27" s="1"/>
  <c r="AT57" i="27" s="1"/>
  <c r="P58" i="27"/>
  <c r="V58" i="27" s="1"/>
  <c r="AT58" i="27" s="1"/>
  <c r="P59" i="27"/>
  <c r="V59" i="27" s="1"/>
  <c r="AT59" i="27" s="1"/>
  <c r="P60" i="27"/>
  <c r="V60" i="27" s="1"/>
  <c r="AT60" i="27" s="1"/>
  <c r="P61" i="27"/>
  <c r="V61" i="27" s="1"/>
  <c r="AT61" i="27" s="1"/>
  <c r="P62" i="27"/>
  <c r="V62" i="27" s="1"/>
  <c r="AT62" i="27" s="1"/>
  <c r="P63" i="27"/>
  <c r="V63" i="27" s="1"/>
  <c r="AT63" i="27" s="1"/>
  <c r="P64" i="27"/>
  <c r="V64" i="27" s="1"/>
  <c r="AT64" i="27" s="1"/>
  <c r="P65" i="27"/>
  <c r="V65" i="27" s="1"/>
  <c r="AT65" i="27" s="1"/>
  <c r="P66" i="27"/>
  <c r="V66" i="27" s="1"/>
  <c r="AT66" i="27" s="1"/>
  <c r="P67" i="27"/>
  <c r="V67" i="27" s="1"/>
  <c r="AT67" i="27" s="1"/>
  <c r="P68" i="27"/>
  <c r="V68" i="27" s="1"/>
  <c r="AT68" i="27" s="1"/>
  <c r="P69" i="27"/>
  <c r="V69" i="27" s="1"/>
  <c r="AT69" i="27" s="1"/>
  <c r="P70" i="27"/>
  <c r="V70" i="27" s="1"/>
  <c r="AT70" i="27" s="1"/>
  <c r="P71" i="27"/>
  <c r="V71" i="27" s="1"/>
  <c r="AT71" i="27" s="1"/>
  <c r="P72" i="27"/>
  <c r="V72" i="27" s="1"/>
  <c r="AT72" i="27" s="1"/>
  <c r="P73" i="27"/>
  <c r="V73" i="27" s="1"/>
  <c r="AT73" i="27" s="1"/>
  <c r="P74" i="27"/>
  <c r="V74" i="27" s="1"/>
  <c r="AT74" i="27" s="1"/>
  <c r="P75" i="27"/>
  <c r="V75" i="27" s="1"/>
  <c r="AT75" i="27" s="1"/>
  <c r="P76" i="27"/>
  <c r="V76" i="27" s="1"/>
  <c r="AT76" i="27" s="1"/>
  <c r="P77" i="27"/>
  <c r="V77" i="27" s="1"/>
  <c r="AT77" i="27" s="1"/>
  <c r="P78" i="27"/>
  <c r="V78" i="27" s="1"/>
  <c r="AT78" i="27" s="1"/>
  <c r="P79" i="27"/>
  <c r="V79" i="27" s="1"/>
  <c r="AT79" i="27" s="1"/>
  <c r="P80" i="27"/>
  <c r="V80" i="27" s="1"/>
  <c r="AT80" i="27" s="1"/>
  <c r="P81" i="27"/>
  <c r="V81" i="27" s="1"/>
  <c r="AT81" i="27" s="1"/>
  <c r="P82" i="27"/>
  <c r="V82" i="27" s="1"/>
  <c r="AT82" i="27" s="1"/>
  <c r="P83" i="27"/>
  <c r="V83" i="27" s="1"/>
  <c r="AT83" i="27" s="1"/>
  <c r="P84" i="27"/>
  <c r="V84" i="27" s="1"/>
  <c r="AT84" i="27" s="1"/>
  <c r="P85" i="27"/>
  <c r="V85" i="27" s="1"/>
  <c r="AT85" i="27" s="1"/>
  <c r="P86" i="27"/>
  <c r="V86" i="27" s="1"/>
  <c r="AT86" i="27" s="1"/>
  <c r="P87" i="27"/>
  <c r="V87" i="27" s="1"/>
  <c r="AT87" i="27" s="1"/>
  <c r="P88" i="27"/>
  <c r="V88" i="27" s="1"/>
  <c r="AT88" i="27" s="1"/>
  <c r="P89" i="27"/>
  <c r="V89" i="27" s="1"/>
  <c r="AT89" i="27" s="1"/>
  <c r="P90" i="27"/>
  <c r="V90" i="27" s="1"/>
  <c r="AT90" i="27" s="1"/>
  <c r="P91" i="27"/>
  <c r="V91" i="27" s="1"/>
  <c r="AT91" i="27" s="1"/>
  <c r="P92" i="27"/>
  <c r="V92" i="27" s="1"/>
  <c r="AT92" i="27" s="1"/>
  <c r="P93" i="27"/>
  <c r="V93" i="27" s="1"/>
  <c r="AT93" i="27" s="1"/>
  <c r="P94" i="27"/>
  <c r="V94" i="27" s="1"/>
  <c r="AT94" i="27" s="1"/>
  <c r="P95" i="27"/>
  <c r="V95" i="27" s="1"/>
  <c r="AT95" i="27" s="1"/>
  <c r="P96" i="27"/>
  <c r="V96" i="27" s="1"/>
  <c r="AT96" i="27" s="1"/>
  <c r="P97" i="27"/>
  <c r="V97" i="27" s="1"/>
  <c r="AT97" i="27" s="1"/>
  <c r="P98" i="27"/>
  <c r="V98" i="27" s="1"/>
  <c r="AT98" i="27" s="1"/>
  <c r="P99" i="27"/>
  <c r="V99" i="27" s="1"/>
  <c r="AT99" i="27" s="1"/>
  <c r="P100" i="27"/>
  <c r="V100" i="27" s="1"/>
  <c r="AT100" i="27" s="1"/>
  <c r="P101" i="27"/>
  <c r="V101" i="27" s="1"/>
  <c r="AT101" i="27" s="1"/>
  <c r="P102" i="27"/>
  <c r="V102" i="27" s="1"/>
  <c r="AT102" i="27" s="1"/>
  <c r="P103" i="27"/>
  <c r="V103" i="27" s="1"/>
  <c r="AT103" i="27" s="1"/>
  <c r="P104" i="27"/>
  <c r="V104" i="27" s="1"/>
  <c r="AT104" i="27" s="1"/>
  <c r="P105" i="27"/>
  <c r="V105" i="27" s="1"/>
  <c r="AT105" i="27" s="1"/>
  <c r="P106" i="27"/>
  <c r="V106" i="27" s="1"/>
  <c r="AT106" i="27" s="1"/>
  <c r="P107" i="27"/>
  <c r="V107" i="27" s="1"/>
  <c r="AT107" i="27" s="1"/>
  <c r="P108" i="27"/>
  <c r="V108" i="27" s="1"/>
  <c r="AT108" i="27" s="1"/>
  <c r="P109" i="27"/>
  <c r="V109" i="27" s="1"/>
  <c r="AT109" i="27" s="1"/>
  <c r="P110" i="27"/>
  <c r="V110" i="27" s="1"/>
  <c r="AT110" i="27" s="1"/>
  <c r="P111" i="27"/>
  <c r="V111" i="27" s="1"/>
  <c r="AT111" i="27" s="1"/>
  <c r="P112" i="27"/>
  <c r="V112" i="27" s="1"/>
  <c r="AT112" i="27" s="1"/>
  <c r="P113" i="27"/>
  <c r="V113" i="27" s="1"/>
  <c r="AT113" i="27" s="1"/>
  <c r="P114" i="27"/>
  <c r="V114" i="27" s="1"/>
  <c r="AT114" i="27" s="1"/>
  <c r="P115" i="27"/>
  <c r="V115" i="27" s="1"/>
  <c r="AT115" i="27" s="1"/>
  <c r="P116" i="27"/>
  <c r="V116" i="27" s="1"/>
  <c r="AT116" i="27" s="1"/>
  <c r="P117" i="27"/>
  <c r="V117" i="27" s="1"/>
  <c r="AT117" i="27" s="1"/>
  <c r="P118" i="27"/>
  <c r="V118" i="27" s="1"/>
  <c r="AT118" i="27" s="1"/>
  <c r="P119" i="27"/>
  <c r="V119" i="27" s="1"/>
  <c r="AT119" i="27" s="1"/>
  <c r="P120" i="27"/>
  <c r="V120" i="27" s="1"/>
  <c r="AT120" i="27" s="1"/>
  <c r="P121" i="27"/>
  <c r="V121" i="27" s="1"/>
  <c r="AT121" i="27" s="1"/>
  <c r="P122" i="27"/>
  <c r="V122" i="27" s="1"/>
  <c r="AT122" i="27" s="1"/>
  <c r="P123" i="27"/>
  <c r="V123" i="27" s="1"/>
  <c r="AT123" i="27" s="1"/>
  <c r="P124" i="27"/>
  <c r="V124" i="27" s="1"/>
  <c r="AT124" i="27" s="1"/>
  <c r="P125" i="27"/>
  <c r="V125" i="27" s="1"/>
  <c r="AT125" i="27" s="1"/>
  <c r="P126" i="27"/>
  <c r="V126" i="27" s="1"/>
  <c r="AT126" i="27" s="1"/>
  <c r="P127" i="27"/>
  <c r="V127" i="27" s="1"/>
  <c r="AT127" i="27" s="1"/>
  <c r="P128" i="27"/>
  <c r="V128" i="27" s="1"/>
  <c r="AT128" i="27" s="1"/>
  <c r="P129" i="27"/>
  <c r="V129" i="27" s="1"/>
  <c r="AT129" i="27" s="1"/>
  <c r="P130" i="27"/>
  <c r="V130" i="27" s="1"/>
  <c r="AT130" i="27" s="1"/>
  <c r="P131" i="27"/>
  <c r="V131" i="27" s="1"/>
  <c r="AT131" i="27" s="1"/>
  <c r="P132" i="27"/>
  <c r="V132" i="27" s="1"/>
  <c r="AT132" i="27" s="1"/>
  <c r="P133" i="27"/>
  <c r="V133" i="27" s="1"/>
  <c r="AT133" i="27" s="1"/>
  <c r="P134" i="27"/>
  <c r="V134" i="27" s="1"/>
  <c r="AT134" i="27" s="1"/>
  <c r="P135" i="27"/>
  <c r="V135" i="27" s="1"/>
  <c r="AT135" i="27" s="1"/>
  <c r="P136" i="27"/>
  <c r="V136" i="27" s="1"/>
  <c r="AT136" i="27" s="1"/>
  <c r="P137" i="27"/>
  <c r="V137" i="27" s="1"/>
  <c r="AT137" i="27" s="1"/>
  <c r="P138" i="27"/>
  <c r="V138" i="27" s="1"/>
  <c r="AT138" i="27" s="1"/>
  <c r="P139" i="27"/>
  <c r="V139" i="27" s="1"/>
  <c r="AT139" i="27" s="1"/>
  <c r="P140" i="27"/>
  <c r="V140" i="27" s="1"/>
  <c r="AT140" i="27" s="1"/>
  <c r="P141" i="27"/>
  <c r="V141" i="27" s="1"/>
  <c r="AT141" i="27" s="1"/>
  <c r="P142" i="27"/>
  <c r="V142" i="27" s="1"/>
  <c r="AT142" i="27" s="1"/>
  <c r="P143" i="27"/>
  <c r="V143" i="27" s="1"/>
  <c r="AT143" i="27" s="1"/>
  <c r="P144" i="27"/>
  <c r="V144" i="27" s="1"/>
  <c r="AT144" i="27" s="1"/>
  <c r="P145" i="27"/>
  <c r="V145" i="27" s="1"/>
  <c r="AT145" i="27" s="1"/>
  <c r="P146" i="27"/>
  <c r="V146" i="27" s="1"/>
  <c r="AT146" i="27" s="1"/>
  <c r="P147" i="27"/>
  <c r="V147" i="27" s="1"/>
  <c r="AT147" i="27" s="1"/>
  <c r="P148" i="27"/>
  <c r="V148" i="27" s="1"/>
  <c r="AT148" i="27" s="1"/>
  <c r="P149" i="27"/>
  <c r="V149" i="27" s="1"/>
  <c r="AT149" i="27" s="1"/>
  <c r="P150" i="27"/>
  <c r="V150" i="27" s="1"/>
  <c r="AT150" i="27" s="1"/>
  <c r="P151" i="27"/>
  <c r="V151" i="27" s="1"/>
  <c r="AT151" i="27" s="1"/>
  <c r="P152" i="27"/>
  <c r="V152" i="27" s="1"/>
  <c r="AT152" i="27" s="1"/>
  <c r="P153" i="27"/>
  <c r="V153" i="27" s="1"/>
  <c r="AT153" i="27" s="1"/>
  <c r="P154" i="27"/>
  <c r="V154" i="27" s="1"/>
  <c r="AT154" i="27" s="1"/>
  <c r="P155" i="27"/>
  <c r="V155" i="27" s="1"/>
  <c r="AT155" i="27" s="1"/>
  <c r="P156" i="27"/>
  <c r="V156" i="27" s="1"/>
  <c r="AT156" i="27" s="1"/>
  <c r="P157" i="27"/>
  <c r="V157" i="27" s="1"/>
  <c r="AT157" i="27" s="1"/>
  <c r="P158" i="27"/>
  <c r="V158" i="27" s="1"/>
  <c r="AT158" i="27" s="1"/>
  <c r="P159" i="27"/>
  <c r="V159" i="27" s="1"/>
  <c r="AT159" i="27" s="1"/>
  <c r="P160" i="27"/>
  <c r="V160" i="27" s="1"/>
  <c r="AT160" i="27" s="1"/>
  <c r="P161" i="27"/>
  <c r="V161" i="27" s="1"/>
  <c r="AT161" i="27" s="1"/>
  <c r="P162" i="27"/>
  <c r="V162" i="27" s="1"/>
  <c r="AT162" i="27" s="1"/>
  <c r="P163" i="27"/>
  <c r="V163" i="27" s="1"/>
  <c r="AT163" i="27" s="1"/>
  <c r="P164" i="27"/>
  <c r="V164" i="27" s="1"/>
  <c r="AT164" i="27" s="1"/>
  <c r="P165" i="27"/>
  <c r="V165" i="27" s="1"/>
  <c r="AT165" i="27" s="1"/>
  <c r="P166" i="27"/>
  <c r="V166" i="27" s="1"/>
  <c r="AT166" i="27" s="1"/>
  <c r="P167" i="27"/>
  <c r="V167" i="27" s="1"/>
  <c r="AT167" i="27" s="1"/>
  <c r="P168" i="27"/>
  <c r="V168" i="27" s="1"/>
  <c r="AT168" i="27" s="1"/>
  <c r="P169" i="27"/>
  <c r="V169" i="27" s="1"/>
  <c r="AT169" i="27" s="1"/>
  <c r="P170" i="27"/>
  <c r="V170" i="27" s="1"/>
  <c r="AT170" i="27" s="1"/>
  <c r="P171" i="27"/>
  <c r="V171" i="27" s="1"/>
  <c r="AT171" i="27" s="1"/>
  <c r="P172" i="27"/>
  <c r="V172" i="27" s="1"/>
  <c r="AT172" i="27" s="1"/>
  <c r="P173" i="27"/>
  <c r="V173" i="27" s="1"/>
  <c r="AT173" i="27" s="1"/>
  <c r="P174" i="27"/>
  <c r="V174" i="27" s="1"/>
  <c r="AT174" i="27" s="1"/>
  <c r="P175" i="27"/>
  <c r="V175" i="27" s="1"/>
  <c r="AT175" i="27" s="1"/>
  <c r="P176" i="27"/>
  <c r="V176" i="27" s="1"/>
  <c r="AT176" i="27" s="1"/>
  <c r="P177" i="27"/>
  <c r="V177" i="27" s="1"/>
  <c r="AT177" i="27" s="1"/>
  <c r="P178" i="27"/>
  <c r="V178" i="27" s="1"/>
  <c r="AT178" i="27" s="1"/>
  <c r="P179" i="27"/>
  <c r="V179" i="27" s="1"/>
  <c r="AT179" i="27" s="1"/>
  <c r="P180" i="27"/>
  <c r="V180" i="27" s="1"/>
  <c r="AT180" i="27" s="1"/>
  <c r="P181" i="27"/>
  <c r="V181" i="27" s="1"/>
  <c r="AT181" i="27" s="1"/>
  <c r="P182" i="27"/>
  <c r="V182" i="27" s="1"/>
  <c r="AT182" i="27" s="1"/>
  <c r="P183" i="27"/>
  <c r="V183" i="27" s="1"/>
  <c r="AT183" i="27" s="1"/>
  <c r="P184" i="27"/>
  <c r="V184" i="27" s="1"/>
  <c r="AT184" i="27" s="1"/>
  <c r="P185" i="27"/>
  <c r="V185" i="27" s="1"/>
  <c r="AT185" i="27" s="1"/>
  <c r="P186" i="27"/>
  <c r="V186" i="27" s="1"/>
  <c r="AT186" i="27" s="1"/>
  <c r="P187" i="27"/>
  <c r="V187" i="27" s="1"/>
  <c r="AT187" i="27" s="1"/>
  <c r="P188" i="27"/>
  <c r="V188" i="27" s="1"/>
  <c r="AT188" i="27" s="1"/>
  <c r="P189" i="27"/>
  <c r="V189" i="27" s="1"/>
  <c r="AT189" i="27" s="1"/>
  <c r="P190" i="27"/>
  <c r="V190" i="27" s="1"/>
  <c r="AT190" i="27" s="1"/>
  <c r="P191" i="27"/>
  <c r="V191" i="27" s="1"/>
  <c r="AT191" i="27" s="1"/>
  <c r="P192" i="27"/>
  <c r="V192" i="27" s="1"/>
  <c r="AT192" i="27" s="1"/>
  <c r="P193" i="27"/>
  <c r="V193" i="27" s="1"/>
  <c r="AT193" i="27" s="1"/>
  <c r="P194" i="27"/>
  <c r="V194" i="27" s="1"/>
  <c r="AT194" i="27" s="1"/>
  <c r="P195" i="27"/>
  <c r="V195" i="27" s="1"/>
  <c r="AT195" i="27" s="1"/>
  <c r="P196" i="27"/>
  <c r="V196" i="27" s="1"/>
  <c r="AT196" i="27" s="1"/>
  <c r="P197" i="27"/>
  <c r="V197" i="27" s="1"/>
  <c r="AT197" i="27" s="1"/>
  <c r="P198" i="27"/>
  <c r="V198" i="27" s="1"/>
  <c r="AT198" i="27" s="1"/>
  <c r="P199" i="27"/>
  <c r="V199" i="27" s="1"/>
  <c r="AT199" i="27" s="1"/>
  <c r="P200" i="27"/>
  <c r="V200" i="27" s="1"/>
  <c r="AT200" i="27" s="1"/>
  <c r="P201" i="27"/>
  <c r="V201" i="27" s="1"/>
  <c r="AT201" i="27" s="1"/>
  <c r="P202" i="27"/>
  <c r="V202" i="27" s="1"/>
  <c r="AT202" i="27" s="1"/>
  <c r="P203" i="27"/>
  <c r="V203" i="27" s="1"/>
  <c r="AT203" i="27" s="1"/>
  <c r="P204" i="27"/>
  <c r="V204" i="27" s="1"/>
  <c r="AT204" i="27" s="1"/>
  <c r="P205" i="27"/>
  <c r="V205" i="27" s="1"/>
  <c r="AT205" i="27" s="1"/>
  <c r="P206" i="27"/>
  <c r="V206" i="27" s="1"/>
  <c r="AT206" i="27" s="1"/>
  <c r="P207" i="27"/>
  <c r="V207" i="27" s="1"/>
  <c r="AT207" i="27" s="1"/>
  <c r="P208" i="27"/>
  <c r="V208" i="27" s="1"/>
  <c r="AT208" i="27" s="1"/>
  <c r="P209" i="27"/>
  <c r="V209" i="27" s="1"/>
  <c r="AT209" i="27" s="1"/>
  <c r="P210" i="27"/>
  <c r="V210" i="27" s="1"/>
  <c r="AT210" i="27" s="1"/>
  <c r="P211" i="27"/>
  <c r="V211" i="27" s="1"/>
  <c r="AT211" i="27" s="1"/>
  <c r="P212" i="27"/>
  <c r="V212" i="27" s="1"/>
  <c r="AT212" i="27" s="1"/>
  <c r="P213" i="27"/>
  <c r="V213" i="27" s="1"/>
  <c r="AT213" i="27" s="1"/>
  <c r="P214" i="27"/>
  <c r="V214" i="27" s="1"/>
  <c r="AT214" i="27" s="1"/>
  <c r="P215" i="27"/>
  <c r="V215" i="27" s="1"/>
  <c r="AT215" i="27" s="1"/>
  <c r="P216" i="27"/>
  <c r="V216" i="27" s="1"/>
  <c r="AT216" i="27" s="1"/>
  <c r="P217" i="27"/>
  <c r="V217" i="27" s="1"/>
  <c r="AT217" i="27" s="1"/>
  <c r="P218" i="27"/>
  <c r="V218" i="27" s="1"/>
  <c r="AT218" i="27" s="1"/>
  <c r="P219" i="27"/>
  <c r="V219" i="27" s="1"/>
  <c r="AT219" i="27" s="1"/>
  <c r="P220" i="27"/>
  <c r="V220" i="27" s="1"/>
  <c r="AT220" i="27" s="1"/>
  <c r="P221" i="27"/>
  <c r="V221" i="27" s="1"/>
  <c r="AT221" i="27" s="1"/>
  <c r="P222" i="27"/>
  <c r="V222" i="27" s="1"/>
  <c r="AT222" i="27" s="1"/>
  <c r="P223" i="27"/>
  <c r="V223" i="27" s="1"/>
  <c r="AT223" i="27" s="1"/>
  <c r="P224" i="27"/>
  <c r="V224" i="27" s="1"/>
  <c r="AT224" i="27" s="1"/>
  <c r="P225" i="27"/>
  <c r="V225" i="27" s="1"/>
  <c r="AT225" i="27" s="1"/>
  <c r="P226" i="27"/>
  <c r="V226" i="27" s="1"/>
  <c r="AT226" i="27" s="1"/>
  <c r="P227" i="27"/>
  <c r="V227" i="27" s="1"/>
  <c r="AT227" i="27" s="1"/>
  <c r="P228" i="27"/>
  <c r="V228" i="27" s="1"/>
  <c r="AT228" i="27" s="1"/>
  <c r="P229" i="27"/>
  <c r="V229" i="27" s="1"/>
  <c r="AT229" i="27" s="1"/>
  <c r="P230" i="27"/>
  <c r="V230" i="27" s="1"/>
  <c r="AT230" i="27" s="1"/>
  <c r="P231" i="27"/>
  <c r="V231" i="27" s="1"/>
  <c r="AT231" i="27" s="1"/>
  <c r="P232" i="27"/>
  <c r="V232" i="27" s="1"/>
  <c r="AT232" i="27" s="1"/>
  <c r="P233" i="27"/>
  <c r="V233" i="27" s="1"/>
  <c r="AT233" i="27" s="1"/>
  <c r="P234" i="27"/>
  <c r="V234" i="27" s="1"/>
  <c r="AT234" i="27" s="1"/>
  <c r="P235" i="27"/>
  <c r="V235" i="27" s="1"/>
  <c r="AT235" i="27" s="1"/>
  <c r="P236" i="27"/>
  <c r="V236" i="27" s="1"/>
  <c r="AT236" i="27" s="1"/>
  <c r="P237" i="27"/>
  <c r="V237" i="27" s="1"/>
  <c r="AT237" i="27" s="1"/>
  <c r="P238" i="27"/>
  <c r="V238" i="27" s="1"/>
  <c r="AT238" i="27" s="1"/>
  <c r="P239" i="27"/>
  <c r="V239" i="27" s="1"/>
  <c r="AT239" i="27" s="1"/>
  <c r="P240" i="27"/>
  <c r="V240" i="27" s="1"/>
  <c r="AT240" i="27" s="1"/>
  <c r="P241" i="27"/>
  <c r="V241" i="27" s="1"/>
  <c r="AT241" i="27" s="1"/>
  <c r="P242" i="27"/>
  <c r="V242" i="27" s="1"/>
  <c r="AT242" i="27" s="1"/>
  <c r="P243" i="27"/>
  <c r="V243" i="27" s="1"/>
  <c r="AT243" i="27" s="1"/>
  <c r="P244" i="27"/>
  <c r="V244" i="27" s="1"/>
  <c r="AT244" i="27" s="1"/>
  <c r="P245" i="27"/>
  <c r="V245" i="27" s="1"/>
  <c r="AT245" i="27" s="1"/>
  <c r="P246" i="27"/>
  <c r="V246" i="27" s="1"/>
  <c r="P247" i="27"/>
  <c r="V247" i="27" s="1"/>
  <c r="P248" i="27"/>
  <c r="V248" i="27" s="1"/>
  <c r="P249" i="27"/>
  <c r="V249" i="27" s="1"/>
  <c r="P250" i="27"/>
  <c r="V250" i="27" s="1"/>
  <c r="P251" i="27"/>
  <c r="V251" i="27" s="1"/>
  <c r="P252" i="27"/>
  <c r="V252" i="27" s="1"/>
  <c r="P253" i="27"/>
  <c r="V253" i="27" s="1"/>
  <c r="P254" i="27"/>
  <c r="V254" i="27" s="1"/>
  <c r="P255" i="27"/>
  <c r="V255" i="27" s="1"/>
  <c r="P256" i="27"/>
  <c r="V256" i="27" s="1"/>
  <c r="P257" i="27"/>
  <c r="V257" i="27" s="1"/>
  <c r="P258" i="27"/>
  <c r="V258" i="27" s="1"/>
  <c r="P259" i="27"/>
  <c r="V259" i="27" s="1"/>
  <c r="P260" i="27"/>
  <c r="V260" i="27" s="1"/>
  <c r="P261" i="27"/>
  <c r="V261" i="27" s="1"/>
  <c r="P262" i="27"/>
  <c r="V262" i="27" s="1"/>
  <c r="P263" i="27"/>
  <c r="V263" i="27" s="1"/>
  <c r="P264" i="27"/>
  <c r="V264" i="27" s="1"/>
  <c r="P265" i="27"/>
  <c r="V265" i="27" s="1"/>
  <c r="P266" i="27"/>
  <c r="V266" i="27" s="1"/>
  <c r="P267" i="27"/>
  <c r="V267" i="27" s="1"/>
  <c r="P268" i="27"/>
  <c r="V268" i="27" s="1"/>
  <c r="P269" i="27"/>
  <c r="V269" i="27" s="1"/>
  <c r="P270" i="27"/>
  <c r="V270" i="27" s="1"/>
  <c r="P271" i="27"/>
  <c r="V271" i="27" s="1"/>
  <c r="P272" i="27"/>
  <c r="V272" i="27" s="1"/>
  <c r="P273" i="27"/>
  <c r="V273" i="27" s="1"/>
  <c r="P274" i="27"/>
  <c r="V274" i="27" s="1"/>
  <c r="P275" i="27"/>
  <c r="V275" i="27" s="1"/>
  <c r="P276" i="27"/>
  <c r="V276" i="27" s="1"/>
  <c r="AT246" i="27" s="1"/>
  <c r="P277" i="27"/>
  <c r="V277" i="27" s="1"/>
  <c r="AT247" i="27" s="1"/>
  <c r="P278" i="27"/>
  <c r="V278" i="27" s="1"/>
  <c r="AT248" i="27" s="1"/>
  <c r="P279" i="27"/>
  <c r="V279" i="27" s="1"/>
  <c r="AT249" i="27" s="1"/>
  <c r="P280" i="27"/>
  <c r="V280" i="27" s="1"/>
  <c r="AT250" i="27" s="1"/>
  <c r="P281" i="27"/>
  <c r="V281" i="27" s="1"/>
  <c r="AT251" i="27" s="1"/>
  <c r="P282" i="27"/>
  <c r="V282" i="27" s="1"/>
  <c r="AT252" i="27" s="1"/>
  <c r="P283" i="27"/>
  <c r="V283" i="27" s="1"/>
  <c r="AT253" i="27" s="1"/>
  <c r="P284" i="27"/>
  <c r="V284" i="27" s="1"/>
  <c r="AT254" i="27" s="1"/>
  <c r="P285" i="27"/>
  <c r="V285" i="27" s="1"/>
  <c r="AT255" i="27" s="1"/>
  <c r="P286" i="27"/>
  <c r="V286" i="27" s="1"/>
  <c r="AT256" i="27" s="1"/>
  <c r="P287" i="27"/>
  <c r="V287" i="27" s="1"/>
  <c r="AT257" i="27" s="1"/>
  <c r="P288" i="27"/>
  <c r="V288" i="27" s="1"/>
  <c r="AT258" i="27" s="1"/>
  <c r="P289" i="27"/>
  <c r="V289" i="27" s="1"/>
  <c r="AT259" i="27" s="1"/>
  <c r="P290" i="27"/>
  <c r="V290" i="27" s="1"/>
  <c r="AT260" i="27" s="1"/>
  <c r="P291" i="27"/>
  <c r="V291" i="27" s="1"/>
  <c r="AT261" i="27" s="1"/>
  <c r="P292" i="27"/>
  <c r="V292" i="27" s="1"/>
  <c r="AT262" i="27" s="1"/>
  <c r="P293" i="27"/>
  <c r="V293" i="27" s="1"/>
  <c r="AT263" i="27" s="1"/>
  <c r="P294" i="27"/>
  <c r="V294" i="27" s="1"/>
  <c r="AT264" i="27" s="1"/>
  <c r="P295" i="27"/>
  <c r="V295" i="27" s="1"/>
  <c r="AT265" i="27" s="1"/>
  <c r="P296" i="27"/>
  <c r="V296" i="27" s="1"/>
  <c r="AT266" i="27" s="1"/>
  <c r="P297" i="27"/>
  <c r="V297" i="27" s="1"/>
  <c r="AT267" i="27" s="1"/>
  <c r="P298" i="27"/>
  <c r="V298" i="27" s="1"/>
  <c r="AT268" i="27" s="1"/>
  <c r="P299" i="27"/>
  <c r="V299" i="27" s="1"/>
  <c r="AT269" i="27" s="1"/>
  <c r="P300" i="27"/>
  <c r="V300" i="27" s="1"/>
  <c r="AT270" i="27" s="1"/>
  <c r="P301" i="27"/>
  <c r="V301" i="27" s="1"/>
  <c r="AT271" i="27" s="1"/>
  <c r="P302" i="27"/>
  <c r="V302" i="27" s="1"/>
  <c r="AT272" i="27" s="1"/>
  <c r="P303" i="27"/>
  <c r="V303" i="27" s="1"/>
  <c r="AT273" i="27" s="1"/>
  <c r="P304" i="27"/>
  <c r="V304" i="27" s="1"/>
  <c r="AT274" i="27" s="1"/>
  <c r="P305" i="27"/>
  <c r="V305" i="27" s="1"/>
  <c r="AT275" i="27" s="1"/>
  <c r="P306" i="27"/>
  <c r="V306" i="27" s="1"/>
  <c r="AT276" i="27" s="1"/>
  <c r="P307" i="27"/>
  <c r="V307" i="27" s="1"/>
  <c r="P308" i="27"/>
  <c r="V308" i="27" s="1"/>
  <c r="P309" i="27"/>
  <c r="V309" i="27" s="1"/>
  <c r="P310" i="27"/>
  <c r="V310" i="27" s="1"/>
  <c r="P311" i="27"/>
  <c r="V311" i="27" s="1"/>
  <c r="P312" i="27"/>
  <c r="V312" i="27" s="1"/>
  <c r="P313" i="27"/>
  <c r="V313" i="27" s="1"/>
  <c r="P314" i="27"/>
  <c r="V314" i="27" s="1"/>
  <c r="P315" i="27"/>
  <c r="V315" i="27" s="1"/>
  <c r="P316" i="27"/>
  <c r="V316" i="27" s="1"/>
  <c r="P317" i="27"/>
  <c r="V317" i="27" s="1"/>
  <c r="P318" i="27"/>
  <c r="V318" i="27" s="1"/>
  <c r="P319" i="27"/>
  <c r="V319" i="27" s="1"/>
  <c r="P320" i="27"/>
  <c r="V320" i="27" s="1"/>
  <c r="P321" i="27"/>
  <c r="V321" i="27" s="1"/>
  <c r="P322" i="27"/>
  <c r="V322" i="27" s="1"/>
  <c r="P323" i="27"/>
  <c r="V323" i="27" s="1"/>
  <c r="P324" i="27"/>
  <c r="V324" i="27" s="1"/>
  <c r="P325" i="27"/>
  <c r="V325" i="27" s="1"/>
  <c r="P326" i="27"/>
  <c r="V326" i="27" s="1"/>
  <c r="P327" i="27"/>
  <c r="V327" i="27" s="1"/>
  <c r="P328" i="27"/>
  <c r="V328" i="27" s="1"/>
  <c r="P329" i="27"/>
  <c r="V329" i="27" s="1"/>
  <c r="P330" i="27"/>
  <c r="V330" i="27" s="1"/>
  <c r="P331" i="27"/>
  <c r="V331" i="27" s="1"/>
  <c r="P332" i="27"/>
  <c r="V332" i="27" s="1"/>
  <c r="P333" i="27"/>
  <c r="V333" i="27" s="1"/>
  <c r="P334" i="27"/>
  <c r="V334" i="27" s="1"/>
  <c r="P335" i="27"/>
  <c r="V335" i="27" s="1"/>
  <c r="P336" i="27"/>
  <c r="V336" i="27" s="1"/>
  <c r="P337" i="27"/>
  <c r="V337" i="27" s="1"/>
  <c r="P338" i="27"/>
  <c r="V338" i="27" s="1"/>
  <c r="P339" i="27"/>
  <c r="V339" i="27" s="1"/>
  <c r="P340" i="27"/>
  <c r="V340" i="27" s="1"/>
  <c r="P341" i="27"/>
  <c r="V341" i="27" s="1"/>
  <c r="P342" i="27"/>
  <c r="V342" i="27" s="1"/>
  <c r="P343" i="27"/>
  <c r="V343" i="27" s="1"/>
  <c r="P344" i="27"/>
  <c r="V344" i="27" s="1"/>
  <c r="P345" i="27"/>
  <c r="V345" i="27" s="1"/>
  <c r="P346" i="27"/>
  <c r="V346" i="27" s="1"/>
  <c r="P347" i="27"/>
  <c r="V347" i="27" s="1"/>
  <c r="P348" i="27"/>
  <c r="V348" i="27" s="1"/>
  <c r="P349" i="27"/>
  <c r="V349" i="27" s="1"/>
  <c r="P350" i="27"/>
  <c r="V350" i="27" s="1"/>
  <c r="P351" i="27"/>
  <c r="V351" i="27" s="1"/>
  <c r="P352" i="27"/>
  <c r="V352" i="27" s="1"/>
  <c r="P353" i="27"/>
  <c r="V353" i="27" s="1"/>
  <c r="P354" i="27"/>
  <c r="V354" i="27" s="1"/>
  <c r="P355" i="27"/>
  <c r="V355" i="27" s="1"/>
  <c r="P356" i="27"/>
  <c r="V356" i="27" s="1"/>
  <c r="P357" i="27"/>
  <c r="V357" i="27" s="1"/>
  <c r="P358" i="27"/>
  <c r="V358" i="27" s="1"/>
  <c r="P359" i="27"/>
  <c r="V359" i="27" s="1"/>
  <c r="P360" i="27"/>
  <c r="V360" i="27" s="1"/>
  <c r="P361" i="27"/>
  <c r="V361" i="27" s="1"/>
  <c r="P362" i="27"/>
  <c r="V362" i="27" s="1"/>
  <c r="P363" i="27"/>
  <c r="V363" i="27" s="1"/>
  <c r="P364" i="27"/>
  <c r="V364" i="27" s="1"/>
  <c r="P365" i="27"/>
  <c r="V365" i="27" s="1"/>
  <c r="P366" i="27"/>
  <c r="V366" i="27" s="1"/>
  <c r="P367" i="27"/>
  <c r="V367" i="27" s="1"/>
  <c r="P368" i="27"/>
  <c r="V368" i="27" s="1"/>
  <c r="AT277" i="27" s="1"/>
  <c r="P369" i="27"/>
  <c r="V369" i="27" s="1"/>
  <c r="AT278" i="27" s="1"/>
  <c r="P370" i="27"/>
  <c r="V370" i="27" s="1"/>
  <c r="AT279" i="27" s="1"/>
  <c r="P371" i="27"/>
  <c r="V371" i="27" s="1"/>
  <c r="AT280" i="27" s="1"/>
  <c r="P372" i="27"/>
  <c r="V372" i="27" s="1"/>
  <c r="AT281" i="27" s="1"/>
  <c r="P373" i="27"/>
  <c r="V373" i="27" s="1"/>
  <c r="AT282" i="27" s="1"/>
  <c r="P374" i="27"/>
  <c r="V374" i="27" s="1"/>
  <c r="AT283" i="27" s="1"/>
  <c r="P375" i="27"/>
  <c r="V375" i="27" s="1"/>
  <c r="AT284" i="27" s="1"/>
  <c r="P376" i="27"/>
  <c r="V376" i="27" s="1"/>
  <c r="AT285" i="27" s="1"/>
  <c r="P377" i="27"/>
  <c r="V377" i="27" s="1"/>
  <c r="AT286" i="27" s="1"/>
  <c r="P378" i="27"/>
  <c r="V378" i="27" s="1"/>
  <c r="AT287" i="27" s="1"/>
  <c r="P379" i="27"/>
  <c r="V379" i="27" s="1"/>
  <c r="AT288" i="27" s="1"/>
  <c r="P380" i="27"/>
  <c r="V380" i="27" s="1"/>
  <c r="AT289" i="27" s="1"/>
  <c r="P381" i="27"/>
  <c r="V381" i="27" s="1"/>
  <c r="AT290" i="27" s="1"/>
  <c r="P382" i="27"/>
  <c r="V382" i="27" s="1"/>
  <c r="AT291" i="27" s="1"/>
  <c r="P383" i="27"/>
  <c r="V383" i="27" s="1"/>
  <c r="AT292" i="27" s="1"/>
  <c r="P384" i="27"/>
  <c r="V384" i="27" s="1"/>
  <c r="AT293" i="27" s="1"/>
  <c r="P385" i="27"/>
  <c r="V385" i="27" s="1"/>
  <c r="AT294" i="27" s="1"/>
  <c r="P386" i="27"/>
  <c r="V386" i="27" s="1"/>
  <c r="AT295" i="27" s="1"/>
  <c r="P387" i="27"/>
  <c r="V387" i="27" s="1"/>
  <c r="AT296" i="27" s="1"/>
  <c r="P388" i="27"/>
  <c r="V388" i="27" s="1"/>
  <c r="AT297" i="27" s="1"/>
  <c r="P389" i="27"/>
  <c r="V389" i="27" s="1"/>
  <c r="AT298" i="27" s="1"/>
  <c r="P390" i="27"/>
  <c r="V390" i="27" s="1"/>
  <c r="AT299" i="27" s="1"/>
  <c r="P391" i="27"/>
  <c r="V391" i="27" s="1"/>
  <c r="AT300" i="27" s="1"/>
  <c r="P392" i="27"/>
  <c r="V392" i="27" s="1"/>
  <c r="AT301" i="27" s="1"/>
  <c r="P393" i="27"/>
  <c r="V393" i="27" s="1"/>
  <c r="AT302" i="27" s="1"/>
  <c r="P394" i="27"/>
  <c r="V394" i="27" s="1"/>
  <c r="AT303" i="27" s="1"/>
  <c r="P395" i="27"/>
  <c r="V395" i="27" s="1"/>
  <c r="AT304" i="27" s="1"/>
  <c r="P396" i="27"/>
  <c r="V396" i="27" s="1"/>
  <c r="AT305" i="27" s="1"/>
  <c r="P397" i="27"/>
  <c r="V397" i="27" s="1"/>
  <c r="AT306" i="27" s="1"/>
  <c r="P398" i="27"/>
  <c r="V398" i="27" s="1"/>
  <c r="AT307" i="27" s="1"/>
  <c r="P399" i="27"/>
  <c r="V399" i="27" s="1"/>
  <c r="AT308" i="27" s="1"/>
  <c r="P400" i="27"/>
  <c r="V400" i="27" s="1"/>
  <c r="AT309" i="27" s="1"/>
  <c r="P401" i="27"/>
  <c r="V401" i="27" s="1"/>
  <c r="AT310" i="27" s="1"/>
  <c r="P402" i="27"/>
  <c r="V402" i="27" s="1"/>
  <c r="AT311" i="27" s="1"/>
  <c r="P403" i="27"/>
  <c r="V403" i="27" s="1"/>
  <c r="AT312" i="27" s="1"/>
  <c r="P404" i="27"/>
  <c r="V404" i="27" s="1"/>
  <c r="AT313" i="27" s="1"/>
  <c r="P405" i="27"/>
  <c r="V405" i="27" s="1"/>
  <c r="AT314" i="27" s="1"/>
  <c r="P406" i="27"/>
  <c r="V406" i="27" s="1"/>
  <c r="AT315" i="27" s="1"/>
  <c r="P407" i="27"/>
  <c r="V407" i="27" s="1"/>
  <c r="AT316" i="27" s="1"/>
  <c r="P408" i="27"/>
  <c r="V408" i="27" s="1"/>
  <c r="AT317" i="27" s="1"/>
  <c r="P409" i="27"/>
  <c r="V409" i="27" s="1"/>
  <c r="AT318" i="27" s="1"/>
  <c r="P410" i="27"/>
  <c r="V410" i="27" s="1"/>
  <c r="AT319" i="27" s="1"/>
  <c r="P411" i="27"/>
  <c r="V411" i="27" s="1"/>
  <c r="AT320" i="27" s="1"/>
  <c r="P412" i="27"/>
  <c r="V412" i="27" s="1"/>
  <c r="AT321" i="27" s="1"/>
  <c r="P413" i="27"/>
  <c r="V413" i="27" s="1"/>
  <c r="AT322" i="27" s="1"/>
  <c r="P414" i="27"/>
  <c r="V414" i="27" s="1"/>
  <c r="AT323" i="27" s="1"/>
  <c r="P415" i="27"/>
  <c r="V415" i="27" s="1"/>
  <c r="AT324" i="27" s="1"/>
  <c r="P416" i="27"/>
  <c r="V416" i="27" s="1"/>
  <c r="AT325" i="27" s="1"/>
  <c r="P417" i="27"/>
  <c r="V417" i="27" s="1"/>
  <c r="AT326" i="27" s="1"/>
  <c r="P418" i="27"/>
  <c r="V418" i="27" s="1"/>
  <c r="AT327" i="27" s="1"/>
  <c r="P419" i="27"/>
  <c r="V419" i="27" s="1"/>
  <c r="AT328" i="27" s="1"/>
  <c r="P420" i="27"/>
  <c r="V420" i="27" s="1"/>
  <c r="AT329" i="27" s="1"/>
  <c r="P421" i="27"/>
  <c r="V421" i="27" s="1"/>
  <c r="AT330" i="27" s="1"/>
  <c r="P422" i="27"/>
  <c r="V422" i="27" s="1"/>
  <c r="AT331" i="27" s="1"/>
  <c r="P423" i="27"/>
  <c r="V423" i="27" s="1"/>
  <c r="AT332" i="27" s="1"/>
  <c r="P424" i="27"/>
  <c r="V424" i="27" s="1"/>
  <c r="AT333" i="27" s="1"/>
  <c r="P425" i="27"/>
  <c r="V425" i="27" s="1"/>
  <c r="AT334" i="27" s="1"/>
  <c r="P426" i="27"/>
  <c r="V426" i="27" s="1"/>
  <c r="AT335" i="27" s="1"/>
  <c r="P427" i="27"/>
  <c r="V427" i="27" s="1"/>
  <c r="AT336" i="27" s="1"/>
  <c r="P428" i="27"/>
  <c r="V428" i="27" s="1"/>
  <c r="AT337" i="27" s="1"/>
  <c r="P429" i="27"/>
  <c r="V429" i="27" s="1"/>
  <c r="AT338" i="27" s="1"/>
  <c r="P430" i="27"/>
  <c r="V430" i="27" s="1"/>
  <c r="AT339" i="27" s="1"/>
  <c r="P431" i="27"/>
  <c r="V431" i="27" s="1"/>
  <c r="AT340" i="27" s="1"/>
  <c r="P432" i="27"/>
  <c r="V432" i="27" s="1"/>
  <c r="AT341" i="27" s="1"/>
  <c r="P433" i="27"/>
  <c r="V433" i="27" s="1"/>
  <c r="AT342" i="27" s="1"/>
  <c r="P434" i="27"/>
  <c r="V434" i="27" s="1"/>
  <c r="AT343" i="27" s="1"/>
  <c r="P435" i="27"/>
  <c r="V435" i="27" s="1"/>
  <c r="AT344" i="27" s="1"/>
  <c r="P436" i="27"/>
  <c r="V436" i="27" s="1"/>
  <c r="AT345" i="27" s="1"/>
  <c r="P437" i="27"/>
  <c r="V437" i="27" s="1"/>
  <c r="AT346" i="27" s="1"/>
  <c r="P438" i="27"/>
  <c r="V438" i="27" s="1"/>
  <c r="AT347" i="27" s="1"/>
  <c r="P439" i="27"/>
  <c r="V439" i="27" s="1"/>
  <c r="AT348" i="27" s="1"/>
  <c r="P440" i="27"/>
  <c r="V440" i="27" s="1"/>
  <c r="AT349" i="27" s="1"/>
  <c r="P441" i="27"/>
  <c r="V441" i="27" s="1"/>
  <c r="AT350" i="27" s="1"/>
  <c r="P442" i="27"/>
  <c r="V442" i="27" s="1"/>
  <c r="AT351" i="27" s="1"/>
  <c r="P443" i="27"/>
  <c r="V443" i="27" s="1"/>
  <c r="AT352" i="27" s="1"/>
  <c r="P444" i="27"/>
  <c r="V444" i="27" s="1"/>
  <c r="AT353" i="27" s="1"/>
  <c r="P445" i="27"/>
  <c r="V445" i="27" s="1"/>
  <c r="AT354" i="27" s="1"/>
  <c r="P446" i="27"/>
  <c r="V446" i="27" s="1"/>
  <c r="AT355" i="27" s="1"/>
  <c r="P447" i="27"/>
  <c r="V447" i="27" s="1"/>
  <c r="AT356" i="27" s="1"/>
  <c r="P448" i="27"/>
  <c r="V448" i="27" s="1"/>
  <c r="AT357" i="27" s="1"/>
  <c r="P449" i="27"/>
  <c r="V449" i="27" s="1"/>
  <c r="AT358" i="27" s="1"/>
  <c r="P450" i="27"/>
  <c r="V450" i="27" s="1"/>
  <c r="AT359" i="27" s="1"/>
  <c r="P451" i="27"/>
  <c r="V451" i="27" s="1"/>
  <c r="AT360" i="27" s="1"/>
  <c r="P452" i="27"/>
  <c r="V452" i="27" s="1"/>
  <c r="AT361" i="27" s="1"/>
  <c r="P453" i="27"/>
  <c r="V453" i="27" s="1"/>
  <c r="AT362" i="27" s="1"/>
  <c r="P454" i="27"/>
  <c r="V454" i="27" s="1"/>
  <c r="AT363" i="27" s="1"/>
  <c r="P455" i="27"/>
  <c r="V455" i="27" s="1"/>
  <c r="AT364" i="27" s="1"/>
  <c r="P456" i="27"/>
  <c r="V456" i="27" s="1"/>
  <c r="AT365" i="27" s="1"/>
  <c r="P457" i="27"/>
  <c r="V457" i="27" s="1"/>
  <c r="AT366" i="27" s="1"/>
  <c r="P458" i="27"/>
  <c r="V458" i="27" s="1"/>
  <c r="AT367" i="27" s="1"/>
  <c r="P459" i="27"/>
  <c r="V459" i="27" s="1"/>
  <c r="AT368" i="27" s="1"/>
  <c r="P460" i="27"/>
  <c r="V460" i="27" s="1"/>
  <c r="AT369" i="27" s="1"/>
  <c r="P461" i="27"/>
  <c r="V461" i="27" s="1"/>
  <c r="AT370" i="27" s="1"/>
  <c r="P462" i="27"/>
  <c r="V462" i="27" s="1"/>
  <c r="AT371" i="27" s="1"/>
  <c r="P463" i="27"/>
  <c r="V463" i="27" s="1"/>
  <c r="AT372" i="27" s="1"/>
  <c r="P464" i="27"/>
  <c r="V464" i="27" s="1"/>
  <c r="AT373" i="27" s="1"/>
  <c r="P465" i="27"/>
  <c r="V465" i="27" s="1"/>
  <c r="AT374" i="27" s="1"/>
  <c r="P466" i="27"/>
  <c r="V466" i="27" s="1"/>
  <c r="AT375" i="27" s="1"/>
  <c r="P467" i="27"/>
  <c r="V467" i="27" s="1"/>
  <c r="AT376" i="27" s="1"/>
  <c r="P468" i="27"/>
  <c r="V468" i="27" s="1"/>
  <c r="AT377" i="27" s="1"/>
  <c r="P469" i="27"/>
  <c r="V469" i="27" s="1"/>
  <c r="AT378" i="27" s="1"/>
  <c r="P470" i="27"/>
  <c r="V470" i="27" s="1"/>
  <c r="AT379" i="27" s="1"/>
  <c r="P471" i="27"/>
  <c r="V471" i="27" s="1"/>
  <c r="AT380" i="27" s="1"/>
  <c r="P472" i="27"/>
  <c r="V472" i="27" s="1"/>
  <c r="AT381" i="27" s="1"/>
  <c r="P473" i="27"/>
  <c r="V473" i="27" s="1"/>
  <c r="AT382" i="27" s="1"/>
  <c r="P474" i="27"/>
  <c r="V474" i="27" s="1"/>
  <c r="AT383" i="27" s="1"/>
  <c r="P475" i="27"/>
  <c r="V475" i="27" s="1"/>
  <c r="AT384" i="27" s="1"/>
  <c r="P476" i="27"/>
  <c r="V476" i="27" s="1"/>
  <c r="AT385" i="27" s="1"/>
  <c r="P477" i="27"/>
  <c r="V477" i="27" s="1"/>
  <c r="AT386" i="27" s="1"/>
  <c r="P478" i="27"/>
  <c r="V478" i="27" s="1"/>
  <c r="AT387" i="27" s="1"/>
  <c r="P479" i="27"/>
  <c r="V479" i="27" s="1"/>
  <c r="AT388" i="27" s="1"/>
  <c r="P480" i="27"/>
  <c r="V480" i="27" s="1"/>
  <c r="AT389" i="27" s="1"/>
  <c r="P481" i="27"/>
  <c r="V481" i="27" s="1"/>
  <c r="AT390" i="27" s="1"/>
  <c r="P482" i="27"/>
  <c r="V482" i="27" s="1"/>
  <c r="AT391" i="27" s="1"/>
  <c r="P483" i="27"/>
  <c r="V483" i="27" s="1"/>
  <c r="AT392" i="27" s="1"/>
  <c r="P484" i="27"/>
  <c r="V484" i="27" s="1"/>
  <c r="AT393" i="27" s="1"/>
  <c r="P485" i="27"/>
  <c r="V485" i="27" s="1"/>
  <c r="AT394" i="27" s="1"/>
  <c r="P486" i="27"/>
  <c r="V486" i="27" s="1"/>
  <c r="AT395" i="27" s="1"/>
  <c r="P487" i="27"/>
  <c r="V487" i="27" s="1"/>
  <c r="AT396" i="27" s="1"/>
  <c r="P488" i="27"/>
  <c r="V488" i="27" s="1"/>
  <c r="AT397" i="27" s="1"/>
  <c r="P489" i="27"/>
  <c r="V489" i="27" s="1"/>
  <c r="AT398" i="27" s="1"/>
  <c r="P490" i="27"/>
  <c r="V490" i="27" s="1"/>
  <c r="AT399" i="27" s="1"/>
  <c r="P491" i="27"/>
  <c r="V491" i="27" s="1"/>
  <c r="AT400" i="27" s="1"/>
  <c r="P492" i="27"/>
  <c r="V492" i="27" s="1"/>
  <c r="AT401" i="27" s="1"/>
  <c r="P493" i="27"/>
  <c r="V493" i="27" s="1"/>
  <c r="AT402" i="27" s="1"/>
  <c r="P494" i="27"/>
  <c r="V494" i="27" s="1"/>
  <c r="AT403" i="27" s="1"/>
  <c r="P495" i="27"/>
  <c r="V495" i="27" s="1"/>
  <c r="AT404" i="27" s="1"/>
  <c r="P496" i="27"/>
  <c r="V496" i="27" s="1"/>
  <c r="AT405" i="27" s="1"/>
  <c r="P497" i="27"/>
  <c r="V497" i="27" s="1"/>
  <c r="AT406" i="27" s="1"/>
  <c r="P498" i="27"/>
  <c r="V498" i="27" s="1"/>
  <c r="AT407" i="27" s="1"/>
  <c r="P499" i="27"/>
  <c r="V499" i="27" s="1"/>
  <c r="AT408" i="27" s="1"/>
  <c r="P500" i="27"/>
  <c r="V500" i="27" s="1"/>
  <c r="AT409" i="27" s="1"/>
  <c r="P501" i="27"/>
  <c r="V501" i="27" s="1"/>
  <c r="AT410" i="27" s="1"/>
  <c r="P502" i="27"/>
  <c r="V502" i="27" s="1"/>
  <c r="AT411" i="27" s="1"/>
  <c r="P503" i="27"/>
  <c r="V503" i="27" s="1"/>
  <c r="AT412" i="27" s="1"/>
  <c r="P504" i="27"/>
  <c r="V504" i="27" s="1"/>
  <c r="AT413" i="27" s="1"/>
  <c r="P505" i="27"/>
  <c r="V505" i="27" s="1"/>
  <c r="AT414" i="27" s="1"/>
  <c r="P506" i="27"/>
  <c r="V506" i="27" s="1"/>
  <c r="AT415" i="27" s="1"/>
  <c r="P507" i="27"/>
  <c r="V507" i="27" s="1"/>
  <c r="AT416" i="27" s="1"/>
  <c r="P508" i="27"/>
  <c r="V508" i="27" s="1"/>
  <c r="AT417" i="27" s="1"/>
  <c r="P509" i="27"/>
  <c r="V509" i="27" s="1"/>
  <c r="AT418" i="27" s="1"/>
  <c r="P510" i="27"/>
  <c r="V510" i="27" s="1"/>
  <c r="AT419" i="27" s="1"/>
  <c r="P511" i="27"/>
  <c r="V511" i="27" s="1"/>
  <c r="AT420" i="27" s="1"/>
  <c r="P512" i="27"/>
  <c r="V512" i="27" s="1"/>
  <c r="AT421" i="27" s="1"/>
  <c r="P513" i="27"/>
  <c r="V513" i="27" s="1"/>
  <c r="AT422" i="27" s="1"/>
  <c r="P514" i="27"/>
  <c r="V514" i="27" s="1"/>
  <c r="AT423" i="27" s="1"/>
  <c r="P515" i="27"/>
  <c r="V515" i="27" s="1"/>
  <c r="AT424" i="27" s="1"/>
  <c r="P516" i="27"/>
  <c r="V516" i="27" s="1"/>
  <c r="AT425" i="27" s="1"/>
  <c r="P517" i="27"/>
  <c r="V517" i="27" s="1"/>
  <c r="AT426" i="27" s="1"/>
  <c r="P518" i="27"/>
  <c r="V518" i="27" s="1"/>
  <c r="AT427" i="27" s="1"/>
  <c r="P519" i="27"/>
  <c r="V519" i="27" s="1"/>
  <c r="AT428" i="27" s="1"/>
  <c r="P520" i="27"/>
  <c r="V520" i="27" s="1"/>
  <c r="AT429" i="27" s="1"/>
  <c r="P521" i="27"/>
  <c r="V521" i="27" s="1"/>
  <c r="AT430" i="27" s="1"/>
  <c r="P522" i="27"/>
  <c r="V522" i="27" s="1"/>
  <c r="AT431" i="27" s="1"/>
  <c r="P523" i="27"/>
  <c r="V523" i="27" s="1"/>
  <c r="AT432" i="27" s="1"/>
  <c r="P524" i="27"/>
  <c r="V524" i="27" s="1"/>
  <c r="AT433" i="27" s="1"/>
  <c r="P525" i="27"/>
  <c r="V525" i="27" s="1"/>
  <c r="AT434" i="27" s="1"/>
  <c r="P526" i="27"/>
  <c r="V526" i="27" s="1"/>
  <c r="AT435" i="27" s="1"/>
  <c r="P527" i="27"/>
  <c r="V527" i="27" s="1"/>
  <c r="AT436" i="27" s="1"/>
  <c r="P528" i="27"/>
  <c r="V528" i="27" s="1"/>
  <c r="AT437" i="27" s="1"/>
  <c r="P529" i="27"/>
  <c r="V529" i="27" s="1"/>
  <c r="AT438" i="27" s="1"/>
  <c r="P530" i="27"/>
  <c r="V530" i="27" s="1"/>
  <c r="AT439" i="27" s="1"/>
  <c r="P531" i="27"/>
  <c r="V531" i="27" s="1"/>
  <c r="AT440" i="27" s="1"/>
  <c r="P532" i="27"/>
  <c r="V532" i="27" s="1"/>
  <c r="AT441" i="27" s="1"/>
  <c r="P533" i="27"/>
  <c r="V533" i="27" s="1"/>
  <c r="AT442" i="27" s="1"/>
  <c r="P534" i="27"/>
  <c r="V534" i="27" s="1"/>
  <c r="AT443" i="27" s="1"/>
  <c r="P535" i="27"/>
  <c r="V535" i="27" s="1"/>
  <c r="AT444" i="27" s="1"/>
  <c r="P536" i="27"/>
  <c r="V536" i="27" s="1"/>
  <c r="AT445" i="27" s="1"/>
  <c r="P537" i="27"/>
  <c r="V537" i="27" s="1"/>
  <c r="AT446" i="27" s="1"/>
  <c r="P538" i="27"/>
  <c r="V538" i="27" s="1"/>
  <c r="AT447" i="27" s="1"/>
  <c r="P539" i="27"/>
  <c r="V539" i="27" s="1"/>
  <c r="AT448" i="27" s="1"/>
  <c r="P540" i="27"/>
  <c r="V540" i="27" s="1"/>
  <c r="AT449" i="27" s="1"/>
  <c r="P541" i="27"/>
  <c r="V541" i="27" s="1"/>
  <c r="AT450" i="27" s="1"/>
  <c r="P542" i="27"/>
  <c r="V542" i="27" s="1"/>
  <c r="AT451" i="27" s="1"/>
  <c r="P543" i="27"/>
  <c r="V543" i="27" s="1"/>
  <c r="AT452" i="27" s="1"/>
  <c r="P544" i="27"/>
  <c r="V544" i="27" s="1"/>
  <c r="AT453" i="27" s="1"/>
  <c r="P545" i="27"/>
  <c r="V545" i="27" s="1"/>
  <c r="AT454" i="27" s="1"/>
  <c r="P546" i="27"/>
  <c r="V546" i="27" s="1"/>
  <c r="AT455" i="27" s="1"/>
  <c r="P547" i="27"/>
  <c r="V547" i="27" s="1"/>
  <c r="AT456" i="27" s="1"/>
  <c r="P548" i="27"/>
  <c r="V548" i="27" s="1"/>
  <c r="AT457" i="27" s="1"/>
  <c r="P549" i="27"/>
  <c r="V549" i="27" s="1"/>
  <c r="AT458" i="27" s="1"/>
  <c r="P550" i="27"/>
  <c r="V550" i="27" s="1"/>
  <c r="AT459" i="27" s="1"/>
  <c r="P551" i="27"/>
  <c r="V551" i="27" s="1"/>
  <c r="AT460" i="27" s="1"/>
  <c r="P552" i="27"/>
  <c r="V552" i="27" s="1"/>
  <c r="AT461" i="27" s="1"/>
  <c r="P553" i="27"/>
  <c r="V553" i="27" s="1"/>
  <c r="AT462" i="27" s="1"/>
  <c r="P554" i="27"/>
  <c r="V554" i="27" s="1"/>
  <c r="AT463" i="27" s="1"/>
  <c r="P555" i="27"/>
  <c r="V555" i="27" s="1"/>
  <c r="AT464" i="27" s="1"/>
  <c r="P556" i="27"/>
  <c r="V556" i="27" s="1"/>
  <c r="AT465" i="27" s="1"/>
  <c r="P557" i="27"/>
  <c r="V557" i="27" s="1"/>
  <c r="AT466" i="27" s="1"/>
  <c r="P558" i="27"/>
  <c r="V558" i="27" s="1"/>
  <c r="AT467" i="27" s="1"/>
  <c r="P559" i="27"/>
  <c r="V559" i="27" s="1"/>
  <c r="AT468" i="27" s="1"/>
  <c r="P560" i="27"/>
  <c r="V560" i="27" s="1"/>
  <c r="AT469" i="27" s="1"/>
  <c r="P561" i="27"/>
  <c r="V561" i="27" s="1"/>
  <c r="AT470" i="27" s="1"/>
  <c r="P562" i="27"/>
  <c r="V562" i="27" s="1"/>
  <c r="AT471" i="27" s="1"/>
  <c r="P563" i="27"/>
  <c r="V563" i="27" s="1"/>
  <c r="AT472" i="27" s="1"/>
  <c r="P564" i="27"/>
  <c r="V564" i="27" s="1"/>
  <c r="AT473" i="27" s="1"/>
  <c r="P565" i="27"/>
  <c r="V565" i="27" s="1"/>
  <c r="AT474" i="27" s="1"/>
  <c r="P566" i="27"/>
  <c r="V566" i="27" s="1"/>
  <c r="AT475" i="27" s="1"/>
  <c r="P567" i="27"/>
  <c r="V567" i="27" s="1"/>
  <c r="AT476" i="27" s="1"/>
  <c r="P568" i="27"/>
  <c r="V568" i="27" s="1"/>
  <c r="AT477" i="27" s="1"/>
  <c r="P569" i="27"/>
  <c r="V569" i="27" s="1"/>
  <c r="AT478" i="27" s="1"/>
  <c r="P570" i="27"/>
  <c r="V570" i="27" s="1"/>
  <c r="AT479" i="27" s="1"/>
  <c r="P571" i="27"/>
  <c r="V571" i="27" s="1"/>
  <c r="AT480" i="27" s="1"/>
  <c r="P572" i="27"/>
  <c r="V572" i="27" s="1"/>
  <c r="AT481" i="27" s="1"/>
  <c r="P573" i="27"/>
  <c r="V573" i="27" s="1"/>
  <c r="AT482" i="27" s="1"/>
  <c r="P574" i="27"/>
  <c r="V574" i="27" s="1"/>
  <c r="AT483" i="27" s="1"/>
  <c r="P575" i="27"/>
  <c r="V575" i="27" s="1"/>
  <c r="AT484" i="27" s="1"/>
  <c r="P576" i="27"/>
  <c r="V576" i="27" s="1"/>
  <c r="AT485" i="27" s="1"/>
  <c r="P577" i="27"/>
  <c r="V577" i="27" s="1"/>
  <c r="AT486" i="27" s="1"/>
  <c r="P578" i="27"/>
  <c r="V578" i="27" s="1"/>
  <c r="AT487" i="27" s="1"/>
  <c r="P579" i="27"/>
  <c r="V579" i="27" s="1"/>
  <c r="AT488" i="27" s="1"/>
  <c r="P580" i="27"/>
  <c r="V580" i="27" s="1"/>
  <c r="AT489" i="27" s="1"/>
  <c r="P581" i="27"/>
  <c r="V581" i="27" s="1"/>
  <c r="AT490" i="27" s="1"/>
  <c r="P582" i="27"/>
  <c r="V582" i="27" s="1"/>
  <c r="AT491" i="27" s="1"/>
  <c r="P583" i="27"/>
  <c r="V583" i="27" s="1"/>
  <c r="AT492" i="27" s="1"/>
  <c r="P584" i="27"/>
  <c r="V584" i="27" s="1"/>
  <c r="AT493" i="27" s="1"/>
  <c r="P585" i="27"/>
  <c r="V585" i="27" s="1"/>
  <c r="AT494" i="27" s="1"/>
  <c r="P586" i="27"/>
  <c r="V586" i="27" s="1"/>
  <c r="AT495" i="27" s="1"/>
  <c r="P587" i="27"/>
  <c r="V587" i="27" s="1"/>
  <c r="AT496" i="27" s="1"/>
  <c r="P588" i="27"/>
  <c r="V588" i="27" s="1"/>
  <c r="AT497" i="27" s="1"/>
  <c r="P589" i="27"/>
  <c r="V589" i="27" s="1"/>
  <c r="AT498" i="27" s="1"/>
  <c r="P590" i="27"/>
  <c r="V590" i="27" s="1"/>
  <c r="AT499" i="27" s="1"/>
  <c r="P591" i="27"/>
  <c r="V591" i="27" s="1"/>
  <c r="AT500" i="27" s="1"/>
  <c r="P592" i="27"/>
  <c r="V592" i="27" s="1"/>
  <c r="AT501" i="27" s="1"/>
  <c r="P593" i="27"/>
  <c r="V593" i="27" s="1"/>
  <c r="AT502" i="27" s="1"/>
  <c r="P594" i="27"/>
  <c r="V594" i="27" s="1"/>
  <c r="AT503" i="27" s="1"/>
  <c r="P595" i="27"/>
  <c r="V595" i="27" s="1"/>
  <c r="AT504" i="27" s="1"/>
  <c r="P596" i="27"/>
  <c r="V596" i="27" s="1"/>
  <c r="AT505" i="27" s="1"/>
  <c r="P597" i="27"/>
  <c r="V597" i="27" s="1"/>
  <c r="AT506" i="27" s="1"/>
  <c r="P598" i="27"/>
  <c r="V598" i="27" s="1"/>
  <c r="AT507" i="27" s="1"/>
  <c r="P599" i="27"/>
  <c r="V599" i="27" s="1"/>
  <c r="AT508" i="27" s="1"/>
  <c r="P600" i="27"/>
  <c r="V600" i="27" s="1"/>
  <c r="AT509" i="27" s="1"/>
  <c r="P601" i="27"/>
  <c r="V601" i="27" s="1"/>
  <c r="AT510" i="27" s="1"/>
  <c r="P602" i="27"/>
  <c r="V602" i="27" s="1"/>
  <c r="AT511" i="27" s="1"/>
  <c r="P603" i="27"/>
  <c r="V603" i="27" s="1"/>
  <c r="AT512" i="27" s="1"/>
  <c r="P604" i="27"/>
  <c r="V604" i="27" s="1"/>
  <c r="AT513" i="27" s="1"/>
  <c r="P605" i="27"/>
  <c r="V605" i="27" s="1"/>
  <c r="AT514" i="27" s="1"/>
  <c r="P606" i="27"/>
  <c r="V606" i="27" s="1"/>
  <c r="AT515" i="27" s="1"/>
  <c r="P607" i="27"/>
  <c r="V607" i="27" s="1"/>
  <c r="AT516" i="27" s="1"/>
  <c r="P608" i="27"/>
  <c r="V608" i="27" s="1"/>
  <c r="AT517" i="27" s="1"/>
  <c r="P609" i="27"/>
  <c r="V609" i="27" s="1"/>
  <c r="AT518" i="27" s="1"/>
  <c r="P610" i="27"/>
  <c r="V610" i="27" s="1"/>
  <c r="AT519" i="27" s="1"/>
  <c r="P611" i="27"/>
  <c r="V611" i="27" s="1"/>
  <c r="AT520" i="27" s="1"/>
  <c r="P612" i="27"/>
  <c r="V612" i="27" s="1"/>
  <c r="AT521" i="27" s="1"/>
  <c r="P613" i="27"/>
  <c r="V613" i="27" s="1"/>
  <c r="AT522" i="27" s="1"/>
  <c r="P614" i="27"/>
  <c r="V614" i="27" s="1"/>
  <c r="AT523" i="27" s="1"/>
  <c r="P615" i="27"/>
  <c r="V615" i="27" s="1"/>
  <c r="AT524" i="27" s="1"/>
  <c r="P616" i="27"/>
  <c r="V616" i="27" s="1"/>
  <c r="AT525" i="27" s="1"/>
  <c r="P617" i="27"/>
  <c r="V617" i="27" s="1"/>
  <c r="AT526" i="27" s="1"/>
  <c r="P618" i="27"/>
  <c r="V618" i="27" s="1"/>
  <c r="AT527" i="27" s="1"/>
  <c r="P619" i="27"/>
  <c r="V619" i="27" s="1"/>
  <c r="AT528" i="27" s="1"/>
  <c r="P620" i="27"/>
  <c r="V620" i="27" s="1"/>
  <c r="AT529" i="27" s="1"/>
  <c r="P621" i="27"/>
  <c r="V621" i="27" s="1"/>
  <c r="AT530" i="27" s="1"/>
  <c r="P622" i="27"/>
  <c r="V622" i="27" s="1"/>
  <c r="AT531" i="27" s="1"/>
  <c r="P623" i="27"/>
  <c r="V623" i="27" s="1"/>
  <c r="AT532" i="27" s="1"/>
  <c r="P624" i="27"/>
  <c r="V624" i="27" s="1"/>
  <c r="AT533" i="27" s="1"/>
  <c r="P625" i="27"/>
  <c r="V625" i="27" s="1"/>
  <c r="AT534" i="27" s="1"/>
  <c r="P626" i="27"/>
  <c r="V626" i="27" s="1"/>
  <c r="AT535" i="27" s="1"/>
  <c r="P627" i="27"/>
  <c r="V627" i="27" s="1"/>
  <c r="AT536" i="27" s="1"/>
  <c r="P628" i="27"/>
  <c r="V628" i="27" s="1"/>
  <c r="AT537" i="27" s="1"/>
  <c r="P629" i="27"/>
  <c r="V629" i="27" s="1"/>
  <c r="AT538" i="27" s="1"/>
  <c r="P630" i="27"/>
  <c r="V630" i="27" s="1"/>
  <c r="AT539" i="27" s="1"/>
  <c r="P631" i="27"/>
  <c r="V631" i="27" s="1"/>
  <c r="AT540" i="27" s="1"/>
  <c r="P632" i="27"/>
  <c r="V632" i="27" s="1"/>
  <c r="AT541" i="27" s="1"/>
  <c r="P633" i="27"/>
  <c r="V633" i="27" s="1"/>
  <c r="AT542" i="27" s="1"/>
  <c r="P634" i="27"/>
  <c r="V634" i="27" s="1"/>
  <c r="AT543" i="27" s="1"/>
  <c r="P635" i="27"/>
  <c r="V635" i="27" s="1"/>
  <c r="AT544" i="27" s="1"/>
  <c r="P636" i="27"/>
  <c r="V636" i="27" s="1"/>
  <c r="AT545" i="27" s="1"/>
  <c r="P637" i="27"/>
  <c r="V637" i="27" s="1"/>
  <c r="AT546" i="27" s="1"/>
  <c r="P638" i="27"/>
  <c r="V638" i="27" s="1"/>
  <c r="AT547" i="27" s="1"/>
  <c r="P639" i="27"/>
  <c r="V639" i="27" s="1"/>
  <c r="AT548" i="27" s="1"/>
  <c r="P640" i="27"/>
  <c r="V640" i="27" s="1"/>
  <c r="AT549" i="27" s="1"/>
  <c r="P641" i="27"/>
  <c r="V641" i="27" s="1"/>
  <c r="P642" i="27"/>
  <c r="V642" i="27" s="1"/>
  <c r="P643" i="27"/>
  <c r="V643" i="27" s="1"/>
  <c r="P644" i="27"/>
  <c r="V644" i="27" s="1"/>
  <c r="P645" i="27"/>
  <c r="V645" i="27" s="1"/>
  <c r="P646" i="27"/>
  <c r="V646" i="27" s="1"/>
  <c r="P647" i="27"/>
  <c r="V647" i="27" s="1"/>
  <c r="P648" i="27"/>
  <c r="V648" i="27" s="1"/>
  <c r="P649" i="27"/>
  <c r="V649" i="27" s="1"/>
  <c r="P650" i="27"/>
  <c r="V650" i="27" s="1"/>
  <c r="P651" i="27"/>
  <c r="V651" i="27" s="1"/>
  <c r="P652" i="27"/>
  <c r="V652" i="27" s="1"/>
  <c r="P653" i="27"/>
  <c r="V653" i="27" s="1"/>
  <c r="P654" i="27"/>
  <c r="V654" i="27" s="1"/>
  <c r="P655" i="27"/>
  <c r="V655" i="27" s="1"/>
  <c r="P656" i="27"/>
  <c r="V656" i="27" s="1"/>
  <c r="P657" i="27"/>
  <c r="V657" i="27" s="1"/>
  <c r="P658" i="27"/>
  <c r="V658" i="27" s="1"/>
  <c r="P659" i="27"/>
  <c r="V659" i="27" s="1"/>
  <c r="P660" i="27"/>
  <c r="V660" i="27" s="1"/>
  <c r="P661" i="27"/>
  <c r="V661" i="27" s="1"/>
  <c r="P662" i="27"/>
  <c r="V662" i="27" s="1"/>
  <c r="P663" i="27"/>
  <c r="V663" i="27" s="1"/>
  <c r="P664" i="27"/>
  <c r="V664" i="27" s="1"/>
  <c r="P665" i="27"/>
  <c r="V665" i="27" s="1"/>
  <c r="P666" i="27"/>
  <c r="V666" i="27" s="1"/>
  <c r="P667" i="27"/>
  <c r="V667" i="27" s="1"/>
  <c r="P668" i="27"/>
  <c r="V668" i="27" s="1"/>
  <c r="P669" i="27"/>
  <c r="V669" i="27" s="1"/>
  <c r="P670" i="27"/>
  <c r="V670" i="27" s="1"/>
  <c r="P671" i="27"/>
  <c r="V671" i="27" s="1"/>
  <c r="P672" i="27"/>
  <c r="V672" i="27" s="1"/>
  <c r="P673" i="27"/>
  <c r="V673" i="27" s="1"/>
  <c r="P674" i="27"/>
  <c r="V674" i="27" s="1"/>
  <c r="P675" i="27"/>
  <c r="V675" i="27" s="1"/>
  <c r="P676" i="27"/>
  <c r="V676" i="27" s="1"/>
  <c r="P677" i="27"/>
  <c r="V677" i="27" s="1"/>
  <c r="P678" i="27"/>
  <c r="V678" i="27" s="1"/>
  <c r="P679" i="27"/>
  <c r="V679" i="27" s="1"/>
  <c r="P680" i="27"/>
  <c r="V680" i="27" s="1"/>
  <c r="P681" i="27"/>
  <c r="V681" i="27" s="1"/>
  <c r="P682" i="27"/>
  <c r="V682" i="27" s="1"/>
  <c r="P683" i="27"/>
  <c r="V683" i="27" s="1"/>
  <c r="P684" i="27"/>
  <c r="V684" i="27" s="1"/>
  <c r="P685" i="27"/>
  <c r="V685" i="27" s="1"/>
  <c r="P686" i="27"/>
  <c r="V686" i="27" s="1"/>
  <c r="P687" i="27"/>
  <c r="V687" i="27" s="1"/>
  <c r="P688" i="27"/>
  <c r="V688" i="27" s="1"/>
  <c r="P689" i="27"/>
  <c r="V689" i="27" s="1"/>
  <c r="P690" i="27"/>
  <c r="V690" i="27" s="1"/>
  <c r="P691" i="27"/>
  <c r="V691" i="27" s="1"/>
  <c r="P692" i="27"/>
  <c r="V692" i="27" s="1"/>
  <c r="P693" i="27"/>
  <c r="V693" i="27" s="1"/>
  <c r="P694" i="27"/>
  <c r="V694" i="27" s="1"/>
  <c r="P695" i="27"/>
  <c r="V695" i="27" s="1"/>
  <c r="P696" i="27"/>
  <c r="V696" i="27" s="1"/>
  <c r="P697" i="27"/>
  <c r="V697" i="27" s="1"/>
  <c r="P698" i="27"/>
  <c r="V698" i="27" s="1"/>
  <c r="P699" i="27"/>
  <c r="V699" i="27" s="1"/>
  <c r="P700" i="27"/>
  <c r="V700" i="27" s="1"/>
  <c r="P701" i="27"/>
  <c r="V701" i="27" s="1"/>
  <c r="P702" i="27"/>
  <c r="V702" i="27" s="1"/>
  <c r="AT550" i="27" s="1"/>
  <c r="P703" i="27"/>
  <c r="V703" i="27" s="1"/>
  <c r="AT551" i="27" s="1"/>
  <c r="P704" i="27"/>
  <c r="V704" i="27" s="1"/>
  <c r="AT552" i="27" s="1"/>
  <c r="P705" i="27"/>
  <c r="V705" i="27" s="1"/>
  <c r="AT553" i="27" s="1"/>
  <c r="P706" i="27"/>
  <c r="V706" i="27" s="1"/>
  <c r="AT554" i="27" s="1"/>
  <c r="P707" i="27"/>
  <c r="V707" i="27" s="1"/>
  <c r="AT555" i="27" s="1"/>
  <c r="P708" i="27"/>
  <c r="V708" i="27" s="1"/>
  <c r="AT556" i="27" s="1"/>
  <c r="P709" i="27"/>
  <c r="V709" i="27" s="1"/>
  <c r="AT557" i="27" s="1"/>
  <c r="P710" i="27"/>
  <c r="V710" i="27" s="1"/>
  <c r="AT558" i="27" s="1"/>
  <c r="P711" i="27"/>
  <c r="V711" i="27" s="1"/>
  <c r="AT559" i="27" s="1"/>
  <c r="P712" i="27"/>
  <c r="V712" i="27" s="1"/>
  <c r="AT560" i="27" s="1"/>
  <c r="P713" i="27"/>
  <c r="V713" i="27" s="1"/>
  <c r="AT561" i="27" s="1"/>
  <c r="P714" i="27"/>
  <c r="V714" i="27" s="1"/>
  <c r="AT562" i="27" s="1"/>
  <c r="P715" i="27"/>
  <c r="V715" i="27" s="1"/>
  <c r="AT563" i="27" s="1"/>
  <c r="P716" i="27"/>
  <c r="V716" i="27" s="1"/>
  <c r="AT564" i="27" s="1"/>
  <c r="P717" i="27"/>
  <c r="V717" i="27" s="1"/>
  <c r="AT565" i="27" s="1"/>
  <c r="P718" i="27"/>
  <c r="V718" i="27" s="1"/>
  <c r="AT566" i="27" s="1"/>
  <c r="P719" i="27"/>
  <c r="V719" i="27" s="1"/>
  <c r="AT567" i="27" s="1"/>
  <c r="P720" i="27"/>
  <c r="V720" i="27" s="1"/>
  <c r="AT568" i="27" s="1"/>
  <c r="P721" i="27"/>
  <c r="V721" i="27" s="1"/>
  <c r="AT569" i="27" s="1"/>
  <c r="P722" i="27"/>
  <c r="V722" i="27" s="1"/>
  <c r="AT570" i="27" s="1"/>
  <c r="P723" i="27"/>
  <c r="V723" i="27" s="1"/>
  <c r="AT571" i="27" s="1"/>
  <c r="P724" i="27"/>
  <c r="V724" i="27" s="1"/>
  <c r="AT572" i="27" s="1"/>
  <c r="P725" i="27"/>
  <c r="V725" i="27" s="1"/>
  <c r="AT573" i="27" s="1"/>
  <c r="P726" i="27"/>
  <c r="V726" i="27" s="1"/>
  <c r="AT574" i="27" s="1"/>
  <c r="P727" i="27"/>
  <c r="V727" i="27" s="1"/>
  <c r="AT575" i="27" s="1"/>
  <c r="P728" i="27"/>
  <c r="V728" i="27" s="1"/>
  <c r="AT576" i="27" s="1"/>
  <c r="P729" i="27"/>
  <c r="V729" i="27" s="1"/>
  <c r="AT577" i="27" s="1"/>
  <c r="P730" i="27"/>
  <c r="V730" i="27" s="1"/>
  <c r="AT578" i="27" s="1"/>
  <c r="P731" i="27"/>
  <c r="V731" i="27" s="1"/>
  <c r="AT579" i="27" s="1"/>
  <c r="P732" i="27"/>
  <c r="V732" i="27" s="1"/>
  <c r="AT580" i="27" s="1"/>
  <c r="P733" i="27"/>
  <c r="V733" i="27" s="1"/>
  <c r="AT581" i="27" s="1"/>
  <c r="P734" i="27"/>
  <c r="V734" i="27" s="1"/>
  <c r="AT582" i="27" s="1"/>
  <c r="P735" i="27"/>
  <c r="V735" i="27" s="1"/>
  <c r="AT583" i="27" s="1"/>
  <c r="P736" i="27"/>
  <c r="V736" i="27" s="1"/>
  <c r="AT584" i="27" s="1"/>
  <c r="P737" i="27"/>
  <c r="V737" i="27" s="1"/>
  <c r="AT585" i="27" s="1"/>
  <c r="P738" i="27"/>
  <c r="V738" i="27" s="1"/>
  <c r="AT586" i="27" s="1"/>
  <c r="P739" i="27"/>
  <c r="V739" i="27" s="1"/>
  <c r="AT587" i="27" s="1"/>
  <c r="P740" i="27"/>
  <c r="V740" i="27" s="1"/>
  <c r="AT588" i="27" s="1"/>
  <c r="P741" i="27"/>
  <c r="V741" i="27" s="1"/>
  <c r="AT589" i="27" s="1"/>
  <c r="P742" i="27"/>
  <c r="V742" i="27" s="1"/>
  <c r="AT590" i="27" s="1"/>
  <c r="P743" i="27"/>
  <c r="V743" i="27" s="1"/>
  <c r="AT591" i="27" s="1"/>
  <c r="P744" i="27"/>
  <c r="V744" i="27" s="1"/>
  <c r="AT592" i="27" s="1"/>
  <c r="P745" i="27"/>
  <c r="V745" i="27" s="1"/>
  <c r="AT593" i="27" s="1"/>
  <c r="P746" i="27"/>
  <c r="V746" i="27" s="1"/>
  <c r="AT594" i="27" s="1"/>
  <c r="P747" i="27"/>
  <c r="V747" i="27" s="1"/>
  <c r="AT595" i="27" s="1"/>
  <c r="P748" i="27"/>
  <c r="V748" i="27" s="1"/>
  <c r="AT596" i="27" s="1"/>
  <c r="P749" i="27"/>
  <c r="V749" i="27" s="1"/>
  <c r="AT597" i="27" s="1"/>
  <c r="P750" i="27"/>
  <c r="V750" i="27" s="1"/>
  <c r="AT598" i="27" s="1"/>
  <c r="P751" i="27"/>
  <c r="V751" i="27" s="1"/>
  <c r="AT599" i="27" s="1"/>
  <c r="P752" i="27"/>
  <c r="V752" i="27" s="1"/>
  <c r="AT600" i="27" s="1"/>
  <c r="P753" i="27"/>
  <c r="V753" i="27" s="1"/>
  <c r="AT601" i="27" s="1"/>
  <c r="P754" i="27"/>
  <c r="V754" i="27" s="1"/>
  <c r="AT602" i="27" s="1"/>
  <c r="P755" i="27"/>
  <c r="V755" i="27" s="1"/>
  <c r="AT603" i="27" s="1"/>
  <c r="P756" i="27"/>
  <c r="V756" i="27" s="1"/>
  <c r="AT604" i="27" s="1"/>
  <c r="P757" i="27"/>
  <c r="V757" i="27" s="1"/>
  <c r="AT605" i="27" s="1"/>
  <c r="P758" i="27"/>
  <c r="V758" i="27" s="1"/>
  <c r="AT606" i="27" s="1"/>
  <c r="P759" i="27"/>
  <c r="V759" i="27" s="1"/>
  <c r="AT607" i="27" s="1"/>
  <c r="P760" i="27"/>
  <c r="V760" i="27" s="1"/>
  <c r="AT608" i="27" s="1"/>
  <c r="P761" i="27"/>
  <c r="V761" i="27" s="1"/>
  <c r="AT609" i="27" s="1"/>
  <c r="P762" i="27"/>
  <c r="V762" i="27" s="1"/>
  <c r="AT610" i="27" s="1"/>
  <c r="P763" i="27"/>
  <c r="V763" i="27" s="1"/>
  <c r="AT611" i="27" s="1"/>
  <c r="P764" i="27"/>
  <c r="V764" i="27" s="1"/>
  <c r="AT612" i="27" s="1"/>
  <c r="P765" i="27"/>
  <c r="V765" i="27" s="1"/>
  <c r="AT613" i="27" s="1"/>
  <c r="P766" i="27"/>
  <c r="V766" i="27" s="1"/>
  <c r="AT614" i="27" s="1"/>
  <c r="P767" i="27"/>
  <c r="V767" i="27" s="1"/>
  <c r="AT615" i="27" s="1"/>
  <c r="P768" i="27"/>
  <c r="V768" i="27" s="1"/>
  <c r="AT616" i="27" s="1"/>
  <c r="P769" i="27"/>
  <c r="V769" i="27" s="1"/>
  <c r="AT617" i="27" s="1"/>
  <c r="P770" i="27"/>
  <c r="V770" i="27" s="1"/>
  <c r="AT618" i="27" s="1"/>
  <c r="P771" i="27"/>
  <c r="V771" i="27" s="1"/>
  <c r="AT619" i="27" s="1"/>
  <c r="P772" i="27"/>
  <c r="V772" i="27" s="1"/>
  <c r="AT620" i="27" s="1"/>
  <c r="P773" i="27"/>
  <c r="V773" i="27" s="1"/>
  <c r="AT621" i="27" s="1"/>
  <c r="P774" i="27"/>
  <c r="V774" i="27" s="1"/>
  <c r="AT622" i="27" s="1"/>
  <c r="P775" i="27"/>
  <c r="V775" i="27" s="1"/>
  <c r="AT623" i="27" s="1"/>
  <c r="P776" i="27"/>
  <c r="V776" i="27" s="1"/>
  <c r="AT624" i="27" s="1"/>
  <c r="P777" i="27"/>
  <c r="V777" i="27" s="1"/>
  <c r="AT625" i="27" s="1"/>
  <c r="P778" i="27"/>
  <c r="V778" i="27" s="1"/>
  <c r="AT626" i="27" s="1"/>
  <c r="P779" i="27"/>
  <c r="V779" i="27" s="1"/>
  <c r="AT627" i="27" s="1"/>
  <c r="P780" i="27"/>
  <c r="V780" i="27" s="1"/>
  <c r="AT628" i="27" s="1"/>
  <c r="P781" i="27"/>
  <c r="V781" i="27" s="1"/>
  <c r="AT629" i="27" s="1"/>
  <c r="P782" i="27"/>
  <c r="V782" i="27" s="1"/>
  <c r="AT630" i="27" s="1"/>
  <c r="P783" i="27"/>
  <c r="V783" i="27" s="1"/>
  <c r="AT631" i="27" s="1"/>
  <c r="P784" i="27"/>
  <c r="V784" i="27" s="1"/>
  <c r="AT632" i="27" s="1"/>
  <c r="P785" i="27"/>
  <c r="V785" i="27" s="1"/>
  <c r="AT633" i="27" s="1"/>
  <c r="P786" i="27"/>
  <c r="V786" i="27" s="1"/>
  <c r="AT634" i="27" s="1"/>
  <c r="P787" i="27"/>
  <c r="V787" i="27" s="1"/>
  <c r="AT635" i="27" s="1"/>
  <c r="P788" i="27"/>
  <c r="V788" i="27" s="1"/>
  <c r="AT636" i="27" s="1"/>
  <c r="P789" i="27"/>
  <c r="V789" i="27" s="1"/>
  <c r="AT637" i="27" s="1"/>
  <c r="P790" i="27"/>
  <c r="V790" i="27" s="1"/>
  <c r="AT638" i="27" s="1"/>
  <c r="P791" i="27"/>
  <c r="V791" i="27" s="1"/>
  <c r="AT639" i="27" s="1"/>
  <c r="P792" i="27"/>
  <c r="V792" i="27" s="1"/>
  <c r="AT640" i="27" s="1"/>
  <c r="P793" i="27"/>
  <c r="V793" i="27" s="1"/>
  <c r="AT641" i="27" s="1"/>
  <c r="P794" i="27"/>
  <c r="V794" i="27" s="1"/>
  <c r="AT642" i="27" s="1"/>
  <c r="P795" i="27"/>
  <c r="V795" i="27" s="1"/>
  <c r="AT643" i="27" s="1"/>
  <c r="P796" i="27"/>
  <c r="V796" i="27" s="1"/>
  <c r="AT644" i="27" s="1"/>
  <c r="P797" i="27"/>
  <c r="V797" i="27" s="1"/>
  <c r="AT645" i="27" s="1"/>
  <c r="P798" i="27"/>
  <c r="V798" i="27" s="1"/>
  <c r="AT646" i="27" s="1"/>
  <c r="P799" i="27"/>
  <c r="V799" i="27" s="1"/>
  <c r="AT647" i="27" s="1"/>
  <c r="P800" i="27"/>
  <c r="V800" i="27" s="1"/>
  <c r="AT648" i="27" s="1"/>
  <c r="P801" i="27"/>
  <c r="V801" i="27" s="1"/>
  <c r="AT649" i="27" s="1"/>
  <c r="P802" i="27"/>
  <c r="V802" i="27" s="1"/>
  <c r="AT650" i="27" s="1"/>
  <c r="P803" i="27"/>
  <c r="V803" i="27" s="1"/>
  <c r="AT651" i="27" s="1"/>
  <c r="P804" i="27"/>
  <c r="V804" i="27" s="1"/>
  <c r="AT652" i="27" s="1"/>
  <c r="P805" i="27"/>
  <c r="V805" i="27" s="1"/>
  <c r="AT653" i="27" s="1"/>
  <c r="P806" i="27"/>
  <c r="V806" i="27" s="1"/>
  <c r="AT654" i="27" s="1"/>
  <c r="P807" i="27"/>
  <c r="V807" i="27" s="1"/>
  <c r="AT655" i="27" s="1"/>
  <c r="P808" i="27"/>
  <c r="V808" i="27" s="1"/>
  <c r="AT656" i="27" s="1"/>
  <c r="P809" i="27"/>
  <c r="V809" i="27" s="1"/>
  <c r="AT657" i="27" s="1"/>
  <c r="P810" i="27"/>
  <c r="V810" i="27" s="1"/>
  <c r="AT658" i="27" s="1"/>
  <c r="P811" i="27"/>
  <c r="V811" i="27" s="1"/>
  <c r="AT659" i="27" s="1"/>
  <c r="P812" i="27"/>
  <c r="V812" i="27" s="1"/>
  <c r="AT660" i="27" s="1"/>
  <c r="P813" i="27"/>
  <c r="V813" i="27" s="1"/>
  <c r="AT661" i="27" s="1"/>
  <c r="P814" i="27"/>
  <c r="V814" i="27" s="1"/>
  <c r="AT662" i="27" s="1"/>
  <c r="P815" i="27"/>
  <c r="V815" i="27" s="1"/>
  <c r="AT663" i="27" s="1"/>
  <c r="P816" i="27"/>
  <c r="V816" i="27" s="1"/>
  <c r="AT664" i="27" s="1"/>
  <c r="P817" i="27"/>
  <c r="V817" i="27" s="1"/>
  <c r="AT665" i="27" s="1"/>
  <c r="P818" i="27"/>
  <c r="V818" i="27" s="1"/>
  <c r="AT666" i="27" s="1"/>
  <c r="P819" i="27"/>
  <c r="V819" i="27" s="1"/>
  <c r="AT667" i="27" s="1"/>
  <c r="P820" i="27"/>
  <c r="V820" i="27" s="1"/>
  <c r="AT668" i="27" s="1"/>
  <c r="P821" i="27"/>
  <c r="V821" i="27" s="1"/>
  <c r="AT669" i="27" s="1"/>
  <c r="P822" i="27"/>
  <c r="V822" i="27" s="1"/>
  <c r="AT670" i="27" s="1"/>
  <c r="P823" i="27"/>
  <c r="V823" i="27" s="1"/>
  <c r="AT671" i="27" s="1"/>
  <c r="P824" i="27"/>
  <c r="V824" i="27" s="1"/>
  <c r="AT672" i="27" s="1"/>
  <c r="P825" i="27"/>
  <c r="V825" i="27" s="1"/>
  <c r="AT673" i="27" s="1"/>
  <c r="P826" i="27"/>
  <c r="V826" i="27" s="1"/>
  <c r="AT674" i="27" s="1"/>
  <c r="P827" i="27"/>
  <c r="V827" i="27" s="1"/>
  <c r="AT675" i="27" s="1"/>
  <c r="P828" i="27"/>
  <c r="V828" i="27" s="1"/>
  <c r="AT676" i="27" s="1"/>
  <c r="P829" i="27"/>
  <c r="V829" i="27" s="1"/>
  <c r="AT677" i="27" s="1"/>
  <c r="P830" i="27"/>
  <c r="V830" i="27" s="1"/>
  <c r="AT678" i="27" s="1"/>
  <c r="P831" i="27"/>
  <c r="V831" i="27" s="1"/>
  <c r="AT679" i="27" s="1"/>
  <c r="P832" i="27"/>
  <c r="V832" i="27" s="1"/>
  <c r="AT680" i="27" s="1"/>
  <c r="P833" i="27"/>
  <c r="V833" i="27" s="1"/>
  <c r="AT681" i="27" s="1"/>
  <c r="P834" i="27"/>
  <c r="V834" i="27" s="1"/>
  <c r="AT682" i="27" s="1"/>
  <c r="P835" i="27"/>
  <c r="V835" i="27" s="1"/>
  <c r="AT683" i="27" s="1"/>
  <c r="P836" i="27"/>
  <c r="V836" i="27" s="1"/>
  <c r="AT684" i="27" s="1"/>
  <c r="P837" i="27"/>
  <c r="V837" i="27" s="1"/>
  <c r="AT685" i="27" s="1"/>
  <c r="P838" i="27"/>
  <c r="V838" i="27" s="1"/>
  <c r="AT686" i="27" s="1"/>
  <c r="P839" i="27"/>
  <c r="V839" i="27" s="1"/>
  <c r="AT687" i="27" s="1"/>
  <c r="P840" i="27"/>
  <c r="V840" i="27" s="1"/>
  <c r="AT688" i="27" s="1"/>
  <c r="P841" i="27"/>
  <c r="V841" i="27" s="1"/>
  <c r="AT689" i="27" s="1"/>
  <c r="P842" i="27"/>
  <c r="V842" i="27" s="1"/>
  <c r="AT690" i="27" s="1"/>
  <c r="P843" i="27"/>
  <c r="V843" i="27" s="1"/>
  <c r="AT691" i="27" s="1"/>
  <c r="P844" i="27"/>
  <c r="V844" i="27" s="1"/>
  <c r="AT692" i="27" s="1"/>
  <c r="P845" i="27"/>
  <c r="V845" i="27" s="1"/>
  <c r="AT693" i="27" s="1"/>
  <c r="P846" i="27"/>
  <c r="V846" i="27" s="1"/>
  <c r="AT694" i="27" s="1"/>
  <c r="P847" i="27"/>
  <c r="V847" i="27" s="1"/>
  <c r="AT695" i="27" s="1"/>
  <c r="P848" i="27"/>
  <c r="V848" i="27" s="1"/>
  <c r="AT696" i="27" s="1"/>
  <c r="P849" i="27"/>
  <c r="V849" i="27" s="1"/>
  <c r="AT697" i="27" s="1"/>
  <c r="P850" i="27"/>
  <c r="V850" i="27" s="1"/>
  <c r="AT698" i="27" s="1"/>
  <c r="P851" i="27"/>
  <c r="V851" i="27" s="1"/>
  <c r="AT699" i="27" s="1"/>
  <c r="P852" i="27"/>
  <c r="V852" i="27" s="1"/>
  <c r="AT700" i="27" s="1"/>
  <c r="P853" i="27"/>
  <c r="V853" i="27" s="1"/>
  <c r="AT701" i="27" s="1"/>
  <c r="P854" i="27"/>
  <c r="V854" i="27" s="1"/>
  <c r="AT702" i="27" s="1"/>
  <c r="P855" i="27"/>
  <c r="V855" i="27" s="1"/>
  <c r="AT703" i="27" s="1"/>
  <c r="P856" i="27"/>
  <c r="V856" i="27" s="1"/>
  <c r="AT704" i="27" s="1"/>
  <c r="P857" i="27"/>
  <c r="V857" i="27" s="1"/>
  <c r="AT705" i="27" s="1"/>
  <c r="P858" i="27"/>
  <c r="V858" i="27" s="1"/>
  <c r="AT706" i="27" s="1"/>
  <c r="P859" i="27"/>
  <c r="V859" i="27" s="1"/>
  <c r="AT707" i="27" s="1"/>
  <c r="P860" i="27"/>
  <c r="V860" i="27" s="1"/>
  <c r="AT708" i="27" s="1"/>
  <c r="P861" i="27"/>
  <c r="V861" i="27" s="1"/>
  <c r="AT709" i="27" s="1"/>
  <c r="P862" i="27"/>
  <c r="V862" i="27" s="1"/>
  <c r="AT710" i="27" s="1"/>
  <c r="P863" i="27"/>
  <c r="V863" i="27" s="1"/>
  <c r="AT711" i="27" s="1"/>
  <c r="P864" i="27"/>
  <c r="V864" i="27" s="1"/>
  <c r="AT712" i="27" s="1"/>
  <c r="P865" i="27"/>
  <c r="V865" i="27" s="1"/>
  <c r="AT713" i="27" s="1"/>
  <c r="P866" i="27"/>
  <c r="V866" i="27" s="1"/>
  <c r="AT714" i="27" s="1"/>
  <c r="P867" i="27"/>
  <c r="V867" i="27" s="1"/>
  <c r="AT715" i="27" s="1"/>
  <c r="P868" i="27"/>
  <c r="V868" i="27" s="1"/>
  <c r="AT716" i="27" s="1"/>
  <c r="P869" i="27"/>
  <c r="V869" i="27" s="1"/>
  <c r="AT717" i="27" s="1"/>
  <c r="P870" i="27"/>
  <c r="V870" i="27" s="1"/>
  <c r="AT718" i="27" s="1"/>
  <c r="P871" i="27"/>
  <c r="V871" i="27" s="1"/>
  <c r="AT719" i="27" s="1"/>
  <c r="P872" i="27"/>
  <c r="V872" i="27" s="1"/>
  <c r="AT720" i="27" s="1"/>
  <c r="P873" i="27"/>
  <c r="V873" i="27" s="1"/>
  <c r="AT721" i="27" s="1"/>
  <c r="P874" i="27"/>
  <c r="V874" i="27" s="1"/>
  <c r="AT722" i="27" s="1"/>
  <c r="P875" i="27"/>
  <c r="V875" i="27" s="1"/>
  <c r="AT723" i="27" s="1"/>
  <c r="P876" i="27"/>
  <c r="V876" i="27" s="1"/>
  <c r="AT724" i="27" s="1"/>
  <c r="P877" i="27"/>
  <c r="V877" i="27" s="1"/>
  <c r="AT725" i="27" s="1"/>
  <c r="P878" i="27"/>
  <c r="V878" i="27" s="1"/>
  <c r="AT726" i="27" s="1"/>
  <c r="P879" i="27"/>
  <c r="V879" i="27" s="1"/>
  <c r="AT727" i="27" s="1"/>
  <c r="P880" i="27"/>
  <c r="V880" i="27" s="1"/>
  <c r="AT728" i="27" s="1"/>
  <c r="P881" i="27"/>
  <c r="V881" i="27" s="1"/>
  <c r="AT729" i="27" s="1"/>
  <c r="P882" i="27"/>
  <c r="V882" i="27" s="1"/>
  <c r="AT730" i="27" s="1"/>
  <c r="P883" i="27"/>
  <c r="V883" i="27" s="1"/>
  <c r="AT731" i="27" s="1"/>
  <c r="P884" i="27"/>
  <c r="V884" i="27" s="1"/>
  <c r="AT732" i="27" s="1"/>
  <c r="P885" i="27"/>
  <c r="V885" i="27" s="1"/>
  <c r="AT733" i="27" s="1"/>
  <c r="P886" i="27"/>
  <c r="V886" i="27" s="1"/>
  <c r="AT734" i="27" s="1"/>
  <c r="I887" i="27"/>
  <c r="L887" i="27" s="1"/>
  <c r="P887" i="27" s="1"/>
  <c r="R887" i="27"/>
  <c r="S887" i="27" s="1"/>
  <c r="T887" i="27" s="1"/>
  <c r="Q887" i="27"/>
  <c r="M887" i="27" l="1"/>
  <c r="AM182" i="27"/>
  <c r="AN182" i="27" s="1"/>
  <c r="AZ730" i="27"/>
  <c r="AY730" i="27"/>
  <c r="BB730" i="27" s="1"/>
  <c r="AW730" i="27"/>
  <c r="BA730" i="27" s="1"/>
  <c r="AZ291" i="27"/>
  <c r="AY291" i="27"/>
  <c r="BB291" i="27" s="1"/>
  <c r="AW291" i="27"/>
  <c r="BA291" i="27" s="1"/>
  <c r="AZ142" i="27"/>
  <c r="AW142" i="27"/>
  <c r="BA142" i="27" s="1"/>
  <c r="AY142" i="27"/>
  <c r="BB142" i="27" s="1"/>
  <c r="AM161" i="27"/>
  <c r="AN161" i="27" s="1"/>
  <c r="AZ709" i="27"/>
  <c r="AY709" i="27"/>
  <c r="BB709" i="27" s="1"/>
  <c r="AW709" i="27"/>
  <c r="BA709" i="27" s="1"/>
  <c r="AZ510" i="27"/>
  <c r="AY510" i="27"/>
  <c r="BB510" i="27" s="1"/>
  <c r="AW510" i="27"/>
  <c r="BA510" i="27" s="1"/>
  <c r="AM331" i="27"/>
  <c r="AN331" i="27" s="1"/>
  <c r="AZ271" i="27"/>
  <c r="AY271" i="27"/>
  <c r="BB271" i="27" s="1"/>
  <c r="AW271" i="27"/>
  <c r="BA271" i="27" s="1"/>
  <c r="AZ61" i="27"/>
  <c r="AY61" i="27"/>
  <c r="BB61" i="27" s="1"/>
  <c r="AW61" i="27"/>
  <c r="BA61" i="27" s="1"/>
  <c r="AZ509" i="27"/>
  <c r="AY509" i="27"/>
  <c r="BB509" i="27" s="1"/>
  <c r="AW509" i="27"/>
  <c r="BA509" i="27" s="1"/>
  <c r="AM330" i="27"/>
  <c r="AN330" i="27" s="1"/>
  <c r="AZ270" i="27"/>
  <c r="AY270" i="27"/>
  <c r="BB270" i="27" s="1"/>
  <c r="AW270" i="27"/>
  <c r="BA270" i="27" s="1"/>
  <c r="AZ20" i="27"/>
  <c r="AY20" i="27"/>
  <c r="BB20" i="27" s="1"/>
  <c r="AW20" i="27"/>
  <c r="BA20" i="27" s="1"/>
  <c r="AZ388" i="27"/>
  <c r="AY388" i="27"/>
  <c r="BB388" i="27" s="1"/>
  <c r="AW388" i="27"/>
  <c r="BA388" i="27" s="1"/>
  <c r="AZ239" i="27"/>
  <c r="AY239" i="27"/>
  <c r="BB239" i="27" s="1"/>
  <c r="AW239" i="27"/>
  <c r="BA239" i="27" s="1"/>
  <c r="AM178" i="27"/>
  <c r="AN178" i="27" s="1"/>
  <c r="AY726" i="27"/>
  <c r="BB726" i="27" s="1"/>
  <c r="AZ726" i="27"/>
  <c r="AW726" i="27"/>
  <c r="BA726" i="27" s="1"/>
  <c r="AZ467" i="27"/>
  <c r="AY467" i="27"/>
  <c r="BB467" i="27" s="1"/>
  <c r="AW467" i="27"/>
  <c r="BA467" i="27" s="1"/>
  <c r="AM308" i="27"/>
  <c r="AN308" i="27" s="1"/>
  <c r="AZ248" i="27"/>
  <c r="AY248" i="27"/>
  <c r="BB248" i="27" s="1"/>
  <c r="AW248" i="27"/>
  <c r="BA248" i="27" s="1"/>
  <c r="AZ18" i="27"/>
  <c r="AY18" i="27"/>
  <c r="BB18" i="27" s="1"/>
  <c r="AW18" i="27"/>
  <c r="BA18" i="27" s="1"/>
  <c r="AM176" i="27"/>
  <c r="AN176" i="27" s="1"/>
  <c r="AY724" i="27"/>
  <c r="BB724" i="27" s="1"/>
  <c r="AZ724" i="27"/>
  <c r="AW724" i="27"/>
  <c r="BA724" i="27" s="1"/>
  <c r="AM156" i="27"/>
  <c r="AN156" i="27" s="1"/>
  <c r="AZ704" i="27"/>
  <c r="AY704" i="27"/>
  <c r="BB704" i="27" s="1"/>
  <c r="AW704" i="27"/>
  <c r="BA704" i="27" s="1"/>
  <c r="AM136" i="27"/>
  <c r="AN136" i="27" s="1"/>
  <c r="AZ684" i="27"/>
  <c r="AY684" i="27"/>
  <c r="BB684" i="27" s="1"/>
  <c r="AW684" i="27"/>
  <c r="BA684" i="27" s="1"/>
  <c r="AM116" i="27"/>
  <c r="AN116" i="27" s="1"/>
  <c r="AY664" i="27"/>
  <c r="BB664" i="27" s="1"/>
  <c r="AZ664" i="27"/>
  <c r="AW664" i="27"/>
  <c r="BA664" i="27" s="1"/>
  <c r="AM96" i="27"/>
  <c r="AN96" i="27" s="1"/>
  <c r="AZ644" i="27"/>
  <c r="AW644" i="27"/>
  <c r="BA644" i="27" s="1"/>
  <c r="AY644" i="27"/>
  <c r="BB644" i="27" s="1"/>
  <c r="AM75" i="27"/>
  <c r="AN75" i="27" s="1"/>
  <c r="AZ624" i="27"/>
  <c r="AY624" i="27"/>
  <c r="BB624" i="27" s="1"/>
  <c r="AW624" i="27"/>
  <c r="BA624" i="27" s="1"/>
  <c r="AZ604" i="27"/>
  <c r="AY604" i="27"/>
  <c r="BB604" i="27" s="1"/>
  <c r="AW604" i="27"/>
  <c r="BA604" i="27" s="1"/>
  <c r="AZ584" i="27"/>
  <c r="AY584" i="27"/>
  <c r="BB584" i="27" s="1"/>
  <c r="AW584" i="27"/>
  <c r="BA584" i="27" s="1"/>
  <c r="AM381" i="27"/>
  <c r="AN381" i="27" s="1"/>
  <c r="AZ564" i="27"/>
  <c r="AY564" i="27"/>
  <c r="BB564" i="27" s="1"/>
  <c r="AW564" i="27"/>
  <c r="BA564" i="27" s="1"/>
  <c r="AY545" i="27"/>
  <c r="BB545" i="27" s="1"/>
  <c r="AW545" i="27"/>
  <c r="BA545" i="27" s="1"/>
  <c r="AZ545" i="27"/>
  <c r="AZ525" i="27"/>
  <c r="AY525" i="27"/>
  <c r="BB525" i="27" s="1"/>
  <c r="AW525" i="27"/>
  <c r="BA525" i="27" s="1"/>
  <c r="AZ505" i="27"/>
  <c r="AY505" i="27"/>
  <c r="BB505" i="27" s="1"/>
  <c r="AW505" i="27"/>
  <c r="BA505" i="27" s="1"/>
  <c r="AZ485" i="27"/>
  <c r="AY485" i="27"/>
  <c r="BB485" i="27" s="1"/>
  <c r="AW485" i="27"/>
  <c r="BA485" i="27" s="1"/>
  <c r="AZ465" i="27"/>
  <c r="AW465" i="27"/>
  <c r="BA465" i="27" s="1"/>
  <c r="AY465" i="27"/>
  <c r="BB465" i="27" s="1"/>
  <c r="AZ445" i="27"/>
  <c r="AY445" i="27"/>
  <c r="BB445" i="27" s="1"/>
  <c r="AW445" i="27"/>
  <c r="BA445" i="27" s="1"/>
  <c r="AY425" i="27"/>
  <c r="BB425" i="27" s="1"/>
  <c r="AZ425" i="27"/>
  <c r="AW425" i="27"/>
  <c r="BA425" i="27" s="1"/>
  <c r="AZ405" i="27"/>
  <c r="AY405" i="27"/>
  <c r="BB405" i="27" s="1"/>
  <c r="AW405" i="27"/>
  <c r="BA405" i="27" s="1"/>
  <c r="AZ385" i="27"/>
  <c r="AY385" i="27"/>
  <c r="BB385" i="27" s="1"/>
  <c r="AW385" i="27"/>
  <c r="BA385" i="27" s="1"/>
  <c r="AZ365" i="27"/>
  <c r="AY365" i="27"/>
  <c r="BB365" i="27" s="1"/>
  <c r="AW365" i="27"/>
  <c r="BA365" i="27" s="1"/>
  <c r="AY345" i="27"/>
  <c r="BB345" i="27" s="1"/>
  <c r="AZ345" i="27"/>
  <c r="AW345" i="27"/>
  <c r="BA345" i="27" s="1"/>
  <c r="AZ325" i="27"/>
  <c r="AY325" i="27"/>
  <c r="BB325" i="27" s="1"/>
  <c r="AW325" i="27"/>
  <c r="BA325" i="27" s="1"/>
  <c r="AZ305" i="27"/>
  <c r="AY305" i="27"/>
  <c r="BB305" i="27" s="1"/>
  <c r="AW305" i="27"/>
  <c r="BA305" i="27" s="1"/>
  <c r="AZ285" i="27"/>
  <c r="AW285" i="27"/>
  <c r="BA285" i="27" s="1"/>
  <c r="AY285" i="27"/>
  <c r="BB285" i="27" s="1"/>
  <c r="AM326" i="27"/>
  <c r="AN326" i="27" s="1"/>
  <c r="AZ266" i="27"/>
  <c r="AY266" i="27"/>
  <c r="BB266" i="27" s="1"/>
  <c r="AW266" i="27"/>
  <c r="BA266" i="27" s="1"/>
  <c r="AM306" i="27"/>
  <c r="AN306" i="27" s="1"/>
  <c r="AZ246" i="27"/>
  <c r="AY246" i="27"/>
  <c r="BB246" i="27" s="1"/>
  <c r="AW246" i="27"/>
  <c r="BA246" i="27" s="1"/>
  <c r="AZ236" i="27"/>
  <c r="AY236" i="27"/>
  <c r="BB236" i="27" s="1"/>
  <c r="AW236" i="27"/>
  <c r="BA236" i="27" s="1"/>
  <c r="AZ216" i="27"/>
  <c r="AY216" i="27"/>
  <c r="BB216" i="27" s="1"/>
  <c r="AW216" i="27"/>
  <c r="BA216" i="27" s="1"/>
  <c r="AZ196" i="27"/>
  <c r="AY196" i="27"/>
  <c r="BB196" i="27" s="1"/>
  <c r="AW196" i="27"/>
  <c r="BA196" i="27" s="1"/>
  <c r="AZ176" i="27"/>
  <c r="AW176" i="27"/>
  <c r="BA176" i="27" s="1"/>
  <c r="AY176" i="27"/>
  <c r="BB176" i="27" s="1"/>
  <c r="AZ156" i="27"/>
  <c r="AY156" i="27"/>
  <c r="BB156" i="27" s="1"/>
  <c r="AW156" i="27"/>
  <c r="BA156" i="27" s="1"/>
  <c r="AZ136" i="27"/>
  <c r="AY136" i="27"/>
  <c r="BB136" i="27" s="1"/>
  <c r="AW136" i="27"/>
  <c r="BA136" i="27" s="1"/>
  <c r="AZ116" i="27"/>
  <c r="AW116" i="27"/>
  <c r="BA116" i="27" s="1"/>
  <c r="AY116" i="27"/>
  <c r="BB116" i="27" s="1"/>
  <c r="AY96" i="27"/>
  <c r="BB96" i="27" s="1"/>
  <c r="AZ96" i="27"/>
  <c r="AW96" i="27"/>
  <c r="BA96" i="27" s="1"/>
  <c r="AZ76" i="27"/>
  <c r="AY76" i="27"/>
  <c r="BB76" i="27" s="1"/>
  <c r="AW76" i="27"/>
  <c r="BA76" i="27" s="1"/>
  <c r="AZ56" i="27"/>
  <c r="AW56" i="27"/>
  <c r="BA56" i="27" s="1"/>
  <c r="AY56" i="27"/>
  <c r="BB56" i="27" s="1"/>
  <c r="AZ36" i="27"/>
  <c r="AY36" i="27"/>
  <c r="BB36" i="27" s="1"/>
  <c r="AW36" i="27"/>
  <c r="BA36" i="27" s="1"/>
  <c r="AZ16" i="27"/>
  <c r="AY16" i="27"/>
  <c r="BB16" i="27" s="1"/>
  <c r="AW16" i="27"/>
  <c r="BA16" i="27" s="1"/>
  <c r="AM387" i="27"/>
  <c r="AN387" i="27" s="1"/>
  <c r="AY570" i="27"/>
  <c r="BB570" i="27" s="1"/>
  <c r="AZ570" i="27"/>
  <c r="AW570" i="27"/>
  <c r="BA570" i="27" s="1"/>
  <c r="AZ311" i="27"/>
  <c r="AY311" i="27"/>
  <c r="BB311" i="27" s="1"/>
  <c r="AW311" i="27"/>
  <c r="BA311" i="27" s="1"/>
  <c r="AZ182" i="27"/>
  <c r="AY182" i="27"/>
  <c r="BB182" i="27" s="1"/>
  <c r="AW182" i="27"/>
  <c r="BA182" i="27" s="1"/>
  <c r="AM141" i="27"/>
  <c r="AN141" i="27" s="1"/>
  <c r="AZ689" i="27"/>
  <c r="AY689" i="27"/>
  <c r="BB689" i="27" s="1"/>
  <c r="AW689" i="27"/>
  <c r="BA689" i="27" s="1"/>
  <c r="AY330" i="27"/>
  <c r="BB330" i="27" s="1"/>
  <c r="AW330" i="27"/>
  <c r="BA330" i="27" s="1"/>
  <c r="AZ330" i="27"/>
  <c r="AZ201" i="27"/>
  <c r="AY201" i="27"/>
  <c r="BB201" i="27" s="1"/>
  <c r="AW201" i="27"/>
  <c r="BA201" i="27" s="1"/>
  <c r="AM160" i="27"/>
  <c r="AN160" i="27" s="1"/>
  <c r="AZ708" i="27"/>
  <c r="AY708" i="27"/>
  <c r="BB708" i="27" s="1"/>
  <c r="AW708" i="27"/>
  <c r="BA708" i="27" s="1"/>
  <c r="AZ489" i="27"/>
  <c r="AY489" i="27"/>
  <c r="BB489" i="27" s="1"/>
  <c r="AW489" i="27"/>
  <c r="BA489" i="27" s="1"/>
  <c r="AM310" i="27"/>
  <c r="AN310" i="27" s="1"/>
  <c r="AZ250" i="27"/>
  <c r="AY250" i="27"/>
  <c r="BB250" i="27" s="1"/>
  <c r="AW250" i="27"/>
  <c r="BA250" i="27" s="1"/>
  <c r="AZ60" i="27"/>
  <c r="AY60" i="27"/>
  <c r="BB60" i="27" s="1"/>
  <c r="AW60" i="27"/>
  <c r="BA60" i="27" s="1"/>
  <c r="AZ548" i="27"/>
  <c r="AY548" i="27"/>
  <c r="BB548" i="27" s="1"/>
  <c r="AW548" i="27"/>
  <c r="BA548" i="27" s="1"/>
  <c r="AZ348" i="27"/>
  <c r="AY348" i="27"/>
  <c r="BB348" i="27" s="1"/>
  <c r="AW348" i="27"/>
  <c r="BA348" i="27" s="1"/>
  <c r="AZ199" i="27"/>
  <c r="AY199" i="27"/>
  <c r="BB199" i="27" s="1"/>
  <c r="AW199" i="27"/>
  <c r="BA199" i="27" s="1"/>
  <c r="AM158" i="27"/>
  <c r="AN158" i="27" s="1"/>
  <c r="AZ706" i="27"/>
  <c r="AY706" i="27"/>
  <c r="BB706" i="27" s="1"/>
  <c r="AW706" i="27"/>
  <c r="BA706" i="27" s="1"/>
  <c r="AZ387" i="27"/>
  <c r="AY387" i="27"/>
  <c r="BB387" i="27" s="1"/>
  <c r="AW387" i="27"/>
  <c r="BA387" i="27" s="1"/>
  <c r="AZ238" i="27"/>
  <c r="AY238" i="27"/>
  <c r="BB238" i="27" s="1"/>
  <c r="AW238" i="27"/>
  <c r="BA238" i="27" s="1"/>
  <c r="AM177" i="27"/>
  <c r="AN177" i="27" s="1"/>
  <c r="AY725" i="27"/>
  <c r="BB725" i="27" s="1"/>
  <c r="AZ725" i="27"/>
  <c r="AW725" i="27"/>
  <c r="BA725" i="27" s="1"/>
  <c r="AY546" i="27"/>
  <c r="BB546" i="27" s="1"/>
  <c r="AZ546" i="27"/>
  <c r="AW546" i="27"/>
  <c r="BA546" i="27" s="1"/>
  <c r="AZ306" i="27"/>
  <c r="AY306" i="27"/>
  <c r="BB306" i="27" s="1"/>
  <c r="AW306" i="27"/>
  <c r="BA306" i="27" s="1"/>
  <c r="AZ77" i="27"/>
  <c r="AY77" i="27"/>
  <c r="BB77" i="27" s="1"/>
  <c r="AW77" i="27"/>
  <c r="BA77" i="27" s="1"/>
  <c r="AZ544" i="27"/>
  <c r="AY544" i="27"/>
  <c r="BB544" i="27" s="1"/>
  <c r="AW544" i="27"/>
  <c r="BA544" i="27" s="1"/>
  <c r="AZ304" i="27"/>
  <c r="AY304" i="27"/>
  <c r="BB304" i="27" s="1"/>
  <c r="AW304" i="27"/>
  <c r="BA304" i="27" s="1"/>
  <c r="AZ75" i="27"/>
  <c r="AY75" i="27"/>
  <c r="BB75" i="27" s="1"/>
  <c r="AW75" i="27"/>
  <c r="BA75" i="27" s="1"/>
  <c r="AM173" i="27"/>
  <c r="AN173" i="27" s="1"/>
  <c r="AZ721" i="27"/>
  <c r="AY721" i="27"/>
  <c r="BB721" i="27" s="1"/>
  <c r="AW721" i="27"/>
  <c r="BA721" i="27" s="1"/>
  <c r="AM153" i="27"/>
  <c r="AN153" i="27" s="1"/>
  <c r="AZ701" i="27"/>
  <c r="AY701" i="27"/>
  <c r="BB701" i="27" s="1"/>
  <c r="AW701" i="27"/>
  <c r="BA701" i="27" s="1"/>
  <c r="AM133" i="27"/>
  <c r="AN133" i="27" s="1"/>
  <c r="AZ681" i="27"/>
  <c r="AY681" i="27"/>
  <c r="BB681" i="27" s="1"/>
  <c r="AW681" i="27"/>
  <c r="BA681" i="27" s="1"/>
  <c r="AM113" i="27"/>
  <c r="AN113" i="27" s="1"/>
  <c r="AZ661" i="27"/>
  <c r="AY661" i="27"/>
  <c r="BB661" i="27" s="1"/>
  <c r="AW661" i="27"/>
  <c r="BA661" i="27" s="1"/>
  <c r="AM93" i="27"/>
  <c r="AN93" i="27" s="1"/>
  <c r="AZ641" i="27"/>
  <c r="AY641" i="27"/>
  <c r="BB641" i="27" s="1"/>
  <c r="AW641" i="27"/>
  <c r="BA641" i="27" s="1"/>
  <c r="AM72" i="27"/>
  <c r="AN72" i="27" s="1"/>
  <c r="AZ621" i="27"/>
  <c r="AY621" i="27"/>
  <c r="BB621" i="27" s="1"/>
  <c r="AW621" i="27"/>
  <c r="BA621" i="27" s="1"/>
  <c r="AZ601" i="27"/>
  <c r="AY601" i="27"/>
  <c r="BB601" i="27" s="1"/>
  <c r="AW601" i="27"/>
  <c r="BA601" i="27" s="1"/>
  <c r="AZ581" i="27"/>
  <c r="AW581" i="27"/>
  <c r="BA581" i="27" s="1"/>
  <c r="AY581" i="27"/>
  <c r="BB581" i="27" s="1"/>
  <c r="AM378" i="27"/>
  <c r="AN378" i="27" s="1"/>
  <c r="AZ561" i="27"/>
  <c r="AY561" i="27"/>
  <c r="BB561" i="27" s="1"/>
  <c r="AW561" i="27"/>
  <c r="BA561" i="27" s="1"/>
  <c r="AZ542" i="27"/>
  <c r="AY542" i="27"/>
  <c r="BB542" i="27" s="1"/>
  <c r="AW542" i="27"/>
  <c r="BA542" i="27" s="1"/>
  <c r="AZ522" i="27"/>
  <c r="AY522" i="27"/>
  <c r="BB522" i="27" s="1"/>
  <c r="AW522" i="27"/>
  <c r="BA522" i="27" s="1"/>
  <c r="AZ502" i="27"/>
  <c r="AW502" i="27"/>
  <c r="BA502" i="27" s="1"/>
  <c r="AY502" i="27"/>
  <c r="BB502" i="27" s="1"/>
  <c r="AZ482" i="27"/>
  <c r="AY482" i="27"/>
  <c r="BB482" i="27" s="1"/>
  <c r="AW482" i="27"/>
  <c r="BA482" i="27" s="1"/>
  <c r="AZ462" i="27"/>
  <c r="AW462" i="27"/>
  <c r="BA462" i="27" s="1"/>
  <c r="AY462" i="27"/>
  <c r="BB462" i="27" s="1"/>
  <c r="AZ442" i="27"/>
  <c r="AY442" i="27"/>
  <c r="BB442" i="27" s="1"/>
  <c r="AW442" i="27"/>
  <c r="BA442" i="27" s="1"/>
  <c r="AZ422" i="27"/>
  <c r="AY422" i="27"/>
  <c r="BB422" i="27" s="1"/>
  <c r="AW422" i="27"/>
  <c r="BA422" i="27" s="1"/>
  <c r="AZ402" i="27"/>
  <c r="AY402" i="27"/>
  <c r="BB402" i="27" s="1"/>
  <c r="AW402" i="27"/>
  <c r="BA402" i="27" s="1"/>
  <c r="AZ382" i="27"/>
  <c r="AW382" i="27"/>
  <c r="BA382" i="27" s="1"/>
  <c r="AY382" i="27"/>
  <c r="BB382" i="27" s="1"/>
  <c r="AZ362" i="27"/>
  <c r="AY362" i="27"/>
  <c r="BB362" i="27" s="1"/>
  <c r="AW362" i="27"/>
  <c r="BA362" i="27" s="1"/>
  <c r="AY342" i="27"/>
  <c r="BB342" i="27" s="1"/>
  <c r="AZ342" i="27"/>
  <c r="AW342" i="27"/>
  <c r="BA342" i="27" s="1"/>
  <c r="AZ322" i="27"/>
  <c r="AY322" i="27"/>
  <c r="BB322" i="27" s="1"/>
  <c r="AW322" i="27"/>
  <c r="BA322" i="27" s="1"/>
  <c r="AZ302" i="27"/>
  <c r="AY302" i="27"/>
  <c r="BB302" i="27" s="1"/>
  <c r="AW302" i="27"/>
  <c r="BA302" i="27" s="1"/>
  <c r="AZ282" i="27"/>
  <c r="AW282" i="27"/>
  <c r="BA282" i="27" s="1"/>
  <c r="AY282" i="27"/>
  <c r="BB282" i="27" s="1"/>
  <c r="AM323" i="27"/>
  <c r="AN323" i="27" s="1"/>
  <c r="AY263" i="27"/>
  <c r="BB263" i="27" s="1"/>
  <c r="AZ263" i="27"/>
  <c r="AW263" i="27"/>
  <c r="BA263" i="27" s="1"/>
  <c r="AZ233" i="27"/>
  <c r="AY233" i="27"/>
  <c r="BB233" i="27" s="1"/>
  <c r="AW233" i="27"/>
  <c r="BA233" i="27" s="1"/>
  <c r="AZ213" i="27"/>
  <c r="AY213" i="27"/>
  <c r="BB213" i="27" s="1"/>
  <c r="AW213" i="27"/>
  <c r="BA213" i="27" s="1"/>
  <c r="AZ193" i="27"/>
  <c r="AY193" i="27"/>
  <c r="BB193" i="27" s="1"/>
  <c r="AW193" i="27"/>
  <c r="BA193" i="27" s="1"/>
  <c r="AZ173" i="27"/>
  <c r="AY173" i="27"/>
  <c r="BB173" i="27" s="1"/>
  <c r="AW173" i="27"/>
  <c r="BA173" i="27" s="1"/>
  <c r="AZ153" i="27"/>
  <c r="AY153" i="27"/>
  <c r="BB153" i="27" s="1"/>
  <c r="AW153" i="27"/>
  <c r="BA153" i="27" s="1"/>
  <c r="AZ133" i="27"/>
  <c r="AY133" i="27"/>
  <c r="BB133" i="27" s="1"/>
  <c r="AW133" i="27"/>
  <c r="BA133" i="27" s="1"/>
  <c r="AZ113" i="27"/>
  <c r="AY113" i="27"/>
  <c r="BB113" i="27" s="1"/>
  <c r="AW113" i="27"/>
  <c r="BA113" i="27" s="1"/>
  <c r="AZ93" i="27"/>
  <c r="AY93" i="27"/>
  <c r="BB93" i="27" s="1"/>
  <c r="AW93" i="27"/>
  <c r="BA93" i="27" s="1"/>
  <c r="AZ73" i="27"/>
  <c r="AY73" i="27"/>
  <c r="BB73" i="27" s="1"/>
  <c r="AW73" i="27"/>
  <c r="BA73" i="27" s="1"/>
  <c r="AZ53" i="27"/>
  <c r="AY53" i="27"/>
  <c r="BB53" i="27" s="1"/>
  <c r="AW53" i="27"/>
  <c r="BA53" i="27" s="1"/>
  <c r="AZ33" i="27"/>
  <c r="AY33" i="27"/>
  <c r="BB33" i="27" s="1"/>
  <c r="AW33" i="27"/>
  <c r="BA33" i="27" s="1"/>
  <c r="AZ13" i="27"/>
  <c r="AY13" i="27"/>
  <c r="BB13" i="27" s="1"/>
  <c r="AW13" i="27"/>
  <c r="BA13" i="27" s="1"/>
  <c r="AZ511" i="27"/>
  <c r="AY511" i="27"/>
  <c r="BB511" i="27" s="1"/>
  <c r="AW511" i="27"/>
  <c r="BA511" i="27" s="1"/>
  <c r="AZ351" i="27"/>
  <c r="AY351" i="27"/>
  <c r="BB351" i="27" s="1"/>
  <c r="AW351" i="27"/>
  <c r="BA351" i="27" s="1"/>
  <c r="AZ222" i="27"/>
  <c r="AW222" i="27"/>
  <c r="BA222" i="27" s="1"/>
  <c r="AY222" i="27"/>
  <c r="BB222" i="27" s="1"/>
  <c r="AZ589" i="27"/>
  <c r="AY589" i="27"/>
  <c r="BB589" i="27" s="1"/>
  <c r="AW589" i="27"/>
  <c r="BA589" i="27" s="1"/>
  <c r="AZ350" i="27"/>
  <c r="AY350" i="27"/>
  <c r="BB350" i="27" s="1"/>
  <c r="AW350" i="27"/>
  <c r="BA350" i="27" s="1"/>
  <c r="AZ181" i="27"/>
  <c r="AY181" i="27"/>
  <c r="BB181" i="27" s="1"/>
  <c r="AW181" i="27"/>
  <c r="BA181" i="27" s="1"/>
  <c r="AM180" i="27"/>
  <c r="AN180" i="27" s="1"/>
  <c r="AZ728" i="27"/>
  <c r="AY728" i="27"/>
  <c r="BB728" i="27" s="1"/>
  <c r="AW728" i="27"/>
  <c r="BA728" i="27" s="1"/>
  <c r="AZ369" i="27"/>
  <c r="AY369" i="27"/>
  <c r="BB369" i="27" s="1"/>
  <c r="AW369" i="27"/>
  <c r="BA369" i="27" s="1"/>
  <c r="AZ140" i="27"/>
  <c r="AY140" i="27"/>
  <c r="BB140" i="27" s="1"/>
  <c r="AW140" i="27"/>
  <c r="BA140" i="27" s="1"/>
  <c r="AM99" i="27"/>
  <c r="AN99" i="27" s="1"/>
  <c r="AZ647" i="27"/>
  <c r="AW647" i="27"/>
  <c r="BA647" i="27" s="1"/>
  <c r="AY647" i="27"/>
  <c r="BB647" i="27" s="1"/>
  <c r="AZ468" i="27"/>
  <c r="AY468" i="27"/>
  <c r="BB468" i="27" s="1"/>
  <c r="AW468" i="27"/>
  <c r="BA468" i="27" s="1"/>
  <c r="AY159" i="27"/>
  <c r="BB159" i="27" s="1"/>
  <c r="AZ159" i="27"/>
  <c r="AW159" i="27"/>
  <c r="BA159" i="27" s="1"/>
  <c r="AM98" i="27"/>
  <c r="AN98" i="27" s="1"/>
  <c r="AZ646" i="27"/>
  <c r="AY646" i="27"/>
  <c r="BB646" i="27" s="1"/>
  <c r="AW646" i="27"/>
  <c r="BA646" i="27" s="1"/>
  <c r="AZ487" i="27"/>
  <c r="AY487" i="27"/>
  <c r="BB487" i="27" s="1"/>
  <c r="AW487" i="27"/>
  <c r="BA487" i="27" s="1"/>
  <c r="AZ118" i="27"/>
  <c r="AY118" i="27"/>
  <c r="BB118" i="27" s="1"/>
  <c r="AW118" i="27"/>
  <c r="BA118" i="27" s="1"/>
  <c r="AY585" i="27"/>
  <c r="BB585" i="27" s="1"/>
  <c r="AZ585" i="27"/>
  <c r="AW585" i="27"/>
  <c r="BA585" i="27" s="1"/>
  <c r="AZ426" i="27"/>
  <c r="AY426" i="27"/>
  <c r="BB426" i="27" s="1"/>
  <c r="AW426" i="27"/>
  <c r="BA426" i="27" s="1"/>
  <c r="AZ117" i="27"/>
  <c r="AW117" i="27"/>
  <c r="BA117" i="27" s="1"/>
  <c r="AY117" i="27"/>
  <c r="BB117" i="27" s="1"/>
  <c r="AZ603" i="27"/>
  <c r="AY603" i="27"/>
  <c r="BB603" i="27" s="1"/>
  <c r="AW603" i="27"/>
  <c r="BA603" i="27" s="1"/>
  <c r="AZ424" i="27"/>
  <c r="AY424" i="27"/>
  <c r="BB424" i="27" s="1"/>
  <c r="AW424" i="27"/>
  <c r="BA424" i="27" s="1"/>
  <c r="AZ115" i="27"/>
  <c r="AW115" i="27"/>
  <c r="BA115" i="27" s="1"/>
  <c r="AY115" i="27"/>
  <c r="BB115" i="27" s="1"/>
  <c r="AM114" i="27"/>
  <c r="AN114" i="27" s="1"/>
  <c r="AZ662" i="27"/>
  <c r="AY662" i="27"/>
  <c r="BB662" i="27" s="1"/>
  <c r="AW662" i="27"/>
  <c r="BA662" i="27" s="1"/>
  <c r="AZ363" i="27"/>
  <c r="AY363" i="27"/>
  <c r="BB363" i="27" s="1"/>
  <c r="AW363" i="27"/>
  <c r="BA363" i="27" s="1"/>
  <c r="AM172" i="27"/>
  <c r="AN172" i="27" s="1"/>
  <c r="AZ720" i="27"/>
  <c r="AY720" i="27"/>
  <c r="BB720" i="27" s="1"/>
  <c r="AW720" i="27"/>
  <c r="BA720" i="27" s="1"/>
  <c r="AM152" i="27"/>
  <c r="AN152" i="27" s="1"/>
  <c r="AZ700" i="27"/>
  <c r="AY700" i="27"/>
  <c r="BB700" i="27" s="1"/>
  <c r="AW700" i="27"/>
  <c r="BA700" i="27" s="1"/>
  <c r="AM132" i="27"/>
  <c r="AN132" i="27" s="1"/>
  <c r="AY680" i="27"/>
  <c r="BB680" i="27" s="1"/>
  <c r="AZ680" i="27"/>
  <c r="AW680" i="27"/>
  <c r="BA680" i="27" s="1"/>
  <c r="AM112" i="27"/>
  <c r="AN112" i="27" s="1"/>
  <c r="AY660" i="27"/>
  <c r="BB660" i="27" s="1"/>
  <c r="AZ660" i="27"/>
  <c r="AW660" i="27"/>
  <c r="BA660" i="27" s="1"/>
  <c r="AM92" i="27"/>
  <c r="AN92" i="27" s="1"/>
  <c r="AZ640" i="27"/>
  <c r="AY640" i="27"/>
  <c r="BB640" i="27" s="1"/>
  <c r="AW640" i="27"/>
  <c r="BA640" i="27" s="1"/>
  <c r="AM71" i="27"/>
  <c r="AN71" i="27" s="1"/>
  <c r="AZ620" i="27"/>
  <c r="AY620" i="27"/>
  <c r="BB620" i="27" s="1"/>
  <c r="AW620" i="27"/>
  <c r="BA620" i="27" s="1"/>
  <c r="AZ600" i="27"/>
  <c r="AY600" i="27"/>
  <c r="BB600" i="27" s="1"/>
  <c r="AW600" i="27"/>
  <c r="BA600" i="27" s="1"/>
  <c r="AM397" i="27"/>
  <c r="AN397" i="27" s="1"/>
  <c r="AZ580" i="27"/>
  <c r="AW580" i="27"/>
  <c r="BA580" i="27" s="1"/>
  <c r="AY580" i="27"/>
  <c r="BB580" i="27" s="1"/>
  <c r="AM377" i="27"/>
  <c r="AN377" i="27" s="1"/>
  <c r="AZ560" i="27"/>
  <c r="AY560" i="27"/>
  <c r="BB560" i="27" s="1"/>
  <c r="AW560" i="27"/>
  <c r="BA560" i="27" s="1"/>
  <c r="AZ541" i="27"/>
  <c r="AY541" i="27"/>
  <c r="BB541" i="27" s="1"/>
  <c r="AW541" i="27"/>
  <c r="BA541" i="27" s="1"/>
  <c r="AZ521" i="27"/>
  <c r="AY521" i="27"/>
  <c r="BB521" i="27" s="1"/>
  <c r="AW521" i="27"/>
  <c r="BA521" i="27" s="1"/>
  <c r="AZ501" i="27"/>
  <c r="AW501" i="27"/>
  <c r="BA501" i="27" s="1"/>
  <c r="AY501" i="27"/>
  <c r="BB501" i="27" s="1"/>
  <c r="AY481" i="27"/>
  <c r="BB481" i="27" s="1"/>
  <c r="AW481" i="27"/>
  <c r="BA481" i="27" s="1"/>
  <c r="AZ481" i="27"/>
  <c r="AZ461" i="27"/>
  <c r="AW461" i="27"/>
  <c r="BA461" i="27" s="1"/>
  <c r="AY461" i="27"/>
  <c r="BB461" i="27" s="1"/>
  <c r="AZ441" i="27"/>
  <c r="AY441" i="27"/>
  <c r="BB441" i="27" s="1"/>
  <c r="AW441" i="27"/>
  <c r="BA441" i="27" s="1"/>
  <c r="AZ421" i="27"/>
  <c r="AY421" i="27"/>
  <c r="BB421" i="27" s="1"/>
  <c r="AW421" i="27"/>
  <c r="BA421" i="27" s="1"/>
  <c r="AZ401" i="27"/>
  <c r="AY401" i="27"/>
  <c r="BB401" i="27" s="1"/>
  <c r="AW401" i="27"/>
  <c r="BA401" i="27" s="1"/>
  <c r="AZ381" i="27"/>
  <c r="AW381" i="27"/>
  <c r="BA381" i="27" s="1"/>
  <c r="AY381" i="27"/>
  <c r="BB381" i="27" s="1"/>
  <c r="AZ361" i="27"/>
  <c r="AY361" i="27"/>
  <c r="BB361" i="27" s="1"/>
  <c r="AW361" i="27"/>
  <c r="BA361" i="27" s="1"/>
  <c r="AY341" i="27"/>
  <c r="BB341" i="27" s="1"/>
  <c r="AZ341" i="27"/>
  <c r="AW341" i="27"/>
  <c r="BA341" i="27" s="1"/>
  <c r="AY321" i="27"/>
  <c r="BB321" i="27" s="1"/>
  <c r="AZ321" i="27"/>
  <c r="AW321" i="27"/>
  <c r="BA321" i="27" s="1"/>
  <c r="AZ301" i="27"/>
  <c r="AY301" i="27"/>
  <c r="BB301" i="27" s="1"/>
  <c r="AW301" i="27"/>
  <c r="BA301" i="27" s="1"/>
  <c r="AZ281" i="27"/>
  <c r="AW281" i="27"/>
  <c r="BA281" i="27" s="1"/>
  <c r="AY281" i="27"/>
  <c r="BB281" i="27" s="1"/>
  <c r="AM322" i="27"/>
  <c r="AN322" i="27" s="1"/>
  <c r="AY262" i="27"/>
  <c r="BB262" i="27" s="1"/>
  <c r="AW262" i="27"/>
  <c r="BA262" i="27" s="1"/>
  <c r="AZ262" i="27"/>
  <c r="AZ232" i="27"/>
  <c r="AY232" i="27"/>
  <c r="BB232" i="27" s="1"/>
  <c r="AW232" i="27"/>
  <c r="BA232" i="27" s="1"/>
  <c r="AZ212" i="27"/>
  <c r="AY212" i="27"/>
  <c r="BB212" i="27" s="1"/>
  <c r="AW212" i="27"/>
  <c r="BA212" i="27" s="1"/>
  <c r="AZ192" i="27"/>
  <c r="AY192" i="27"/>
  <c r="BB192" i="27" s="1"/>
  <c r="AW192" i="27"/>
  <c r="BA192" i="27" s="1"/>
  <c r="AZ172" i="27"/>
  <c r="AY172" i="27"/>
  <c r="BB172" i="27" s="1"/>
  <c r="AW172" i="27"/>
  <c r="BA172" i="27" s="1"/>
  <c r="AZ152" i="27"/>
  <c r="AY152" i="27"/>
  <c r="BB152" i="27" s="1"/>
  <c r="AW152" i="27"/>
  <c r="BA152" i="27" s="1"/>
  <c r="AZ132" i="27"/>
  <c r="AY132" i="27"/>
  <c r="BB132" i="27" s="1"/>
  <c r="AW132" i="27"/>
  <c r="BA132" i="27" s="1"/>
  <c r="AZ112" i="27"/>
  <c r="AY112" i="27"/>
  <c r="BB112" i="27" s="1"/>
  <c r="AW112" i="27"/>
  <c r="BA112" i="27" s="1"/>
  <c r="AZ92" i="27"/>
  <c r="AY92" i="27"/>
  <c r="BB92" i="27" s="1"/>
  <c r="AW92" i="27"/>
  <c r="BA92" i="27" s="1"/>
  <c r="AZ72" i="27"/>
  <c r="AY72" i="27"/>
  <c r="BB72" i="27" s="1"/>
  <c r="AW72" i="27"/>
  <c r="BA72" i="27" s="1"/>
  <c r="AZ52" i="27"/>
  <c r="AY52" i="27"/>
  <c r="BB52" i="27" s="1"/>
  <c r="AW52" i="27"/>
  <c r="BA52" i="27" s="1"/>
  <c r="AZ32" i="27"/>
  <c r="AY32" i="27"/>
  <c r="BB32" i="27" s="1"/>
  <c r="AW32" i="27"/>
  <c r="BA32" i="27" s="1"/>
  <c r="AZ12" i="27"/>
  <c r="AY12" i="27"/>
  <c r="BB12" i="27" s="1"/>
  <c r="AW12" i="27"/>
  <c r="BA12" i="27" s="1"/>
  <c r="AZ590" i="27"/>
  <c r="AY590" i="27"/>
  <c r="BB590" i="27" s="1"/>
  <c r="AW590" i="27"/>
  <c r="BA590" i="27" s="1"/>
  <c r="AZ391" i="27"/>
  <c r="AY391" i="27"/>
  <c r="BB391" i="27" s="1"/>
  <c r="AW391" i="27"/>
  <c r="BA391" i="27" s="1"/>
  <c r="AZ242" i="27"/>
  <c r="AY242" i="27"/>
  <c r="BB242" i="27" s="1"/>
  <c r="AW242" i="27"/>
  <c r="BA242" i="27" s="1"/>
  <c r="AM181" i="27"/>
  <c r="AN181" i="27" s="1"/>
  <c r="AZ729" i="27"/>
  <c r="AY729" i="27"/>
  <c r="BB729" i="27" s="1"/>
  <c r="AW729" i="27"/>
  <c r="BA729" i="27" s="1"/>
  <c r="AZ370" i="27"/>
  <c r="AY370" i="27"/>
  <c r="BB370" i="27" s="1"/>
  <c r="AW370" i="27"/>
  <c r="BA370" i="27" s="1"/>
  <c r="AZ41" i="27"/>
  <c r="AY41" i="27"/>
  <c r="BB41" i="27" s="1"/>
  <c r="AW41" i="27"/>
  <c r="BA41" i="27" s="1"/>
  <c r="AM385" i="27"/>
  <c r="AN385" i="27" s="1"/>
  <c r="AZ568" i="27"/>
  <c r="AY568" i="27"/>
  <c r="BB568" i="27" s="1"/>
  <c r="AW568" i="27"/>
  <c r="BA568" i="27" s="1"/>
  <c r="AZ389" i="27"/>
  <c r="AY389" i="27"/>
  <c r="BB389" i="27" s="1"/>
  <c r="AW389" i="27"/>
  <c r="BA389" i="27" s="1"/>
  <c r="AZ220" i="27"/>
  <c r="AY220" i="27"/>
  <c r="BB220" i="27" s="1"/>
  <c r="AW220" i="27"/>
  <c r="BA220" i="27" s="1"/>
  <c r="AM159" i="27"/>
  <c r="AN159" i="27" s="1"/>
  <c r="AZ707" i="27"/>
  <c r="AY707" i="27"/>
  <c r="BB707" i="27" s="1"/>
  <c r="AW707" i="27"/>
  <c r="BA707" i="27" s="1"/>
  <c r="AZ508" i="27"/>
  <c r="AY508" i="27"/>
  <c r="BB508" i="27" s="1"/>
  <c r="AW508" i="27"/>
  <c r="BA508" i="27" s="1"/>
  <c r="AM329" i="27"/>
  <c r="AN329" i="27" s="1"/>
  <c r="AZ269" i="27"/>
  <c r="AY269" i="27"/>
  <c r="BB269" i="27" s="1"/>
  <c r="AW269" i="27"/>
  <c r="BA269" i="27" s="1"/>
  <c r="AZ79" i="27"/>
  <c r="AY79" i="27"/>
  <c r="BB79" i="27" s="1"/>
  <c r="AW79" i="27"/>
  <c r="BA79" i="27" s="1"/>
  <c r="AZ606" i="27"/>
  <c r="AY606" i="27"/>
  <c r="BB606" i="27" s="1"/>
  <c r="AW606" i="27"/>
  <c r="BA606" i="27" s="1"/>
  <c r="AZ447" i="27"/>
  <c r="AY447" i="27"/>
  <c r="BB447" i="27" s="1"/>
  <c r="AW447" i="27"/>
  <c r="BA447" i="27" s="1"/>
  <c r="AZ78" i="27"/>
  <c r="AY78" i="27"/>
  <c r="BB78" i="27" s="1"/>
  <c r="AW78" i="27"/>
  <c r="BA78" i="27" s="1"/>
  <c r="AM382" i="27"/>
  <c r="AN382" i="27" s="1"/>
  <c r="AZ565" i="27"/>
  <c r="AY565" i="27"/>
  <c r="BB565" i="27" s="1"/>
  <c r="AW565" i="27"/>
  <c r="BA565" i="27" s="1"/>
  <c r="AZ406" i="27"/>
  <c r="AY406" i="27"/>
  <c r="BB406" i="27" s="1"/>
  <c r="AW406" i="27"/>
  <c r="BA406" i="27" s="1"/>
  <c r="AY17" i="27"/>
  <c r="BB17" i="27" s="1"/>
  <c r="AW17" i="27"/>
  <c r="BA17" i="27" s="1"/>
  <c r="AZ17" i="27"/>
  <c r="AM74" i="27"/>
  <c r="AN74" i="27" s="1"/>
  <c r="AZ623" i="27"/>
  <c r="AY623" i="27"/>
  <c r="BB623" i="27" s="1"/>
  <c r="AW623" i="27"/>
  <c r="BA623" i="27" s="1"/>
  <c r="AZ464" i="27"/>
  <c r="AW464" i="27"/>
  <c r="BA464" i="27" s="1"/>
  <c r="AY464" i="27"/>
  <c r="BB464" i="27" s="1"/>
  <c r="AM325" i="27"/>
  <c r="AN325" i="27" s="1"/>
  <c r="AZ265" i="27"/>
  <c r="AY265" i="27"/>
  <c r="BB265" i="27" s="1"/>
  <c r="AW265" i="27"/>
  <c r="BA265" i="27" s="1"/>
  <c r="AZ175" i="27"/>
  <c r="AW175" i="27"/>
  <c r="BA175" i="27" s="1"/>
  <c r="AY175" i="27"/>
  <c r="BB175" i="27" s="1"/>
  <c r="AM134" i="27"/>
  <c r="AN134" i="27" s="1"/>
  <c r="AZ682" i="27"/>
  <c r="AY682" i="27"/>
  <c r="BB682" i="27" s="1"/>
  <c r="AW682" i="27"/>
  <c r="BA682" i="27" s="1"/>
  <c r="AZ383" i="27"/>
  <c r="AY383" i="27"/>
  <c r="BB383" i="27" s="1"/>
  <c r="AW383" i="27"/>
  <c r="BA383" i="27" s="1"/>
  <c r="AZ194" i="27"/>
  <c r="AY194" i="27"/>
  <c r="BB194" i="27" s="1"/>
  <c r="AW194" i="27"/>
  <c r="BA194" i="27" s="1"/>
  <c r="AM171" i="27"/>
  <c r="AN171" i="27" s="1"/>
  <c r="AZ719" i="27"/>
  <c r="AY719" i="27"/>
  <c r="BB719" i="27" s="1"/>
  <c r="AW719" i="27"/>
  <c r="BA719" i="27" s="1"/>
  <c r="AM151" i="27"/>
  <c r="AN151" i="27" s="1"/>
  <c r="AZ699" i="27"/>
  <c r="AY699" i="27"/>
  <c r="BB699" i="27" s="1"/>
  <c r="AW699" i="27"/>
  <c r="BA699" i="27" s="1"/>
  <c r="AM131" i="27"/>
  <c r="AN131" i="27" s="1"/>
  <c r="AY679" i="27"/>
  <c r="BB679" i="27" s="1"/>
  <c r="AZ679" i="27"/>
  <c r="AW679" i="27"/>
  <c r="BA679" i="27" s="1"/>
  <c r="AM111" i="27"/>
  <c r="AN111" i="27" s="1"/>
  <c r="AZ659" i="27"/>
  <c r="AY659" i="27"/>
  <c r="BB659" i="27" s="1"/>
  <c r="AW659" i="27"/>
  <c r="BA659" i="27" s="1"/>
  <c r="AM90" i="27"/>
  <c r="AN90" i="27" s="1"/>
  <c r="AY639" i="27"/>
  <c r="BB639" i="27" s="1"/>
  <c r="AZ639" i="27"/>
  <c r="AW639" i="27"/>
  <c r="BA639" i="27" s="1"/>
  <c r="AM70" i="27"/>
  <c r="AN70" i="27" s="1"/>
  <c r="AZ619" i="27"/>
  <c r="AY619" i="27"/>
  <c r="BB619" i="27" s="1"/>
  <c r="AW619" i="27"/>
  <c r="BA619" i="27" s="1"/>
  <c r="AZ599" i="27"/>
  <c r="AY599" i="27"/>
  <c r="BB599" i="27" s="1"/>
  <c r="AW599" i="27"/>
  <c r="BA599" i="27" s="1"/>
  <c r="AM396" i="27"/>
  <c r="AN396" i="27" s="1"/>
  <c r="AZ579" i="27"/>
  <c r="AY579" i="27"/>
  <c r="BB579" i="27" s="1"/>
  <c r="AW579" i="27"/>
  <c r="BA579" i="27" s="1"/>
  <c r="AM376" i="27"/>
  <c r="AN376" i="27" s="1"/>
  <c r="AZ559" i="27"/>
  <c r="AY559" i="27"/>
  <c r="BB559" i="27" s="1"/>
  <c r="AW559" i="27"/>
  <c r="BA559" i="27" s="1"/>
  <c r="AZ540" i="27"/>
  <c r="AY540" i="27"/>
  <c r="BB540" i="27" s="1"/>
  <c r="AW540" i="27"/>
  <c r="BA540" i="27" s="1"/>
  <c r="AZ520" i="27"/>
  <c r="AY520" i="27"/>
  <c r="BB520" i="27" s="1"/>
  <c r="AW520" i="27"/>
  <c r="BA520" i="27" s="1"/>
  <c r="AZ500" i="27"/>
  <c r="AW500" i="27"/>
  <c r="BA500" i="27" s="1"/>
  <c r="AY500" i="27"/>
  <c r="BB500" i="27" s="1"/>
  <c r="AZ480" i="27"/>
  <c r="AY480" i="27"/>
  <c r="BB480" i="27" s="1"/>
  <c r="AW480" i="27"/>
  <c r="BA480" i="27" s="1"/>
  <c r="AZ460" i="27"/>
  <c r="AW460" i="27"/>
  <c r="BA460" i="27" s="1"/>
  <c r="AY460" i="27"/>
  <c r="BB460" i="27" s="1"/>
  <c r="AZ440" i="27"/>
  <c r="AY440" i="27"/>
  <c r="BB440" i="27" s="1"/>
  <c r="AW440" i="27"/>
  <c r="BA440" i="27" s="1"/>
  <c r="AZ420" i="27"/>
  <c r="AW420" i="27"/>
  <c r="BA420" i="27" s="1"/>
  <c r="AY420" i="27"/>
  <c r="BB420" i="27" s="1"/>
  <c r="AZ400" i="27"/>
  <c r="AY400" i="27"/>
  <c r="BB400" i="27" s="1"/>
  <c r="AW400" i="27"/>
  <c r="BA400" i="27" s="1"/>
  <c r="AZ380" i="27"/>
  <c r="AW380" i="27"/>
  <c r="BA380" i="27" s="1"/>
  <c r="AY380" i="27"/>
  <c r="BB380" i="27" s="1"/>
  <c r="AZ360" i="27"/>
  <c r="AY360" i="27"/>
  <c r="BB360" i="27" s="1"/>
  <c r="AW360" i="27"/>
  <c r="BA360" i="27" s="1"/>
  <c r="AZ340" i="27"/>
  <c r="AY340" i="27"/>
  <c r="BB340" i="27" s="1"/>
  <c r="AW340" i="27"/>
  <c r="BA340" i="27" s="1"/>
  <c r="AZ320" i="27"/>
  <c r="AY320" i="27"/>
  <c r="BB320" i="27" s="1"/>
  <c r="AW320" i="27"/>
  <c r="BA320" i="27" s="1"/>
  <c r="AZ300" i="27"/>
  <c r="AY300" i="27"/>
  <c r="BB300" i="27" s="1"/>
  <c r="AW300" i="27"/>
  <c r="BA300" i="27" s="1"/>
  <c r="AZ280" i="27"/>
  <c r="AW280" i="27"/>
  <c r="BA280" i="27" s="1"/>
  <c r="AY280" i="27"/>
  <c r="BB280" i="27" s="1"/>
  <c r="AM321" i="27"/>
  <c r="AN321" i="27" s="1"/>
  <c r="AZ261" i="27"/>
  <c r="AY261" i="27"/>
  <c r="BB261" i="27" s="1"/>
  <c r="AW261" i="27"/>
  <c r="BA261" i="27" s="1"/>
  <c r="AZ231" i="27"/>
  <c r="AY231" i="27"/>
  <c r="BB231" i="27" s="1"/>
  <c r="AW231" i="27"/>
  <c r="BA231" i="27" s="1"/>
  <c r="AZ211" i="27"/>
  <c r="AY211" i="27"/>
  <c r="BB211" i="27" s="1"/>
  <c r="AW211" i="27"/>
  <c r="BA211" i="27" s="1"/>
  <c r="AZ191" i="27"/>
  <c r="AY191" i="27"/>
  <c r="BB191" i="27" s="1"/>
  <c r="AW191" i="27"/>
  <c r="BA191" i="27" s="1"/>
  <c r="AZ171" i="27"/>
  <c r="AY171" i="27"/>
  <c r="BB171" i="27" s="1"/>
  <c r="AW171" i="27"/>
  <c r="BA171" i="27" s="1"/>
  <c r="AZ151" i="27"/>
  <c r="AY151" i="27"/>
  <c r="BB151" i="27" s="1"/>
  <c r="AW151" i="27"/>
  <c r="BA151" i="27" s="1"/>
  <c r="AZ131" i="27"/>
  <c r="AY131" i="27"/>
  <c r="BB131" i="27" s="1"/>
  <c r="AW131" i="27"/>
  <c r="BA131" i="27" s="1"/>
  <c r="AZ111" i="27"/>
  <c r="AY111" i="27"/>
  <c r="BB111" i="27" s="1"/>
  <c r="AW111" i="27"/>
  <c r="BA111" i="27" s="1"/>
  <c r="AZ91" i="27"/>
  <c r="AY91" i="27"/>
  <c r="BB91" i="27" s="1"/>
  <c r="AW91" i="27"/>
  <c r="BA91" i="27" s="1"/>
  <c r="AZ71" i="27"/>
  <c r="AY71" i="27"/>
  <c r="BB71" i="27" s="1"/>
  <c r="AW71" i="27"/>
  <c r="BA71" i="27" s="1"/>
  <c r="AZ51" i="27"/>
  <c r="AY51" i="27"/>
  <c r="BB51" i="27" s="1"/>
  <c r="AW51" i="27"/>
  <c r="BA51" i="27" s="1"/>
  <c r="AZ31" i="27"/>
  <c r="AY31" i="27"/>
  <c r="BB31" i="27" s="1"/>
  <c r="AW31" i="27"/>
  <c r="BA31" i="27" s="1"/>
  <c r="AZ11" i="27"/>
  <c r="AY11" i="27"/>
  <c r="BB11" i="27" s="1"/>
  <c r="AW11" i="27"/>
  <c r="BA11" i="27" s="1"/>
  <c r="AZ610" i="27"/>
  <c r="AY610" i="27"/>
  <c r="BB610" i="27" s="1"/>
  <c r="AW610" i="27"/>
  <c r="BA610" i="27" s="1"/>
  <c r="AZ431" i="27"/>
  <c r="AY431" i="27"/>
  <c r="BB431" i="27" s="1"/>
  <c r="AW431" i="27"/>
  <c r="BA431" i="27" s="1"/>
  <c r="AZ102" i="27"/>
  <c r="AY102" i="27"/>
  <c r="BB102" i="27" s="1"/>
  <c r="AW102" i="27"/>
  <c r="BA102" i="27" s="1"/>
  <c r="AM386" i="27"/>
  <c r="AN386" i="27" s="1"/>
  <c r="AZ569" i="27"/>
  <c r="AY569" i="27"/>
  <c r="BB569" i="27" s="1"/>
  <c r="AW569" i="27"/>
  <c r="BA569" i="27" s="1"/>
  <c r="AZ430" i="27"/>
  <c r="AY430" i="27"/>
  <c r="BB430" i="27" s="1"/>
  <c r="AW430" i="27"/>
  <c r="BA430" i="27" s="1"/>
  <c r="AZ81" i="27"/>
  <c r="AY81" i="27"/>
  <c r="BB81" i="27" s="1"/>
  <c r="AW81" i="27"/>
  <c r="BA81" i="27" s="1"/>
  <c r="AY549" i="27"/>
  <c r="BB549" i="27" s="1"/>
  <c r="AW549" i="27"/>
  <c r="BA549" i="27" s="1"/>
  <c r="AZ549" i="27"/>
  <c r="AZ349" i="27"/>
  <c r="AY349" i="27"/>
  <c r="BB349" i="27" s="1"/>
  <c r="AW349" i="27"/>
  <c r="BA349" i="27" s="1"/>
  <c r="AZ100" i="27"/>
  <c r="AY100" i="27"/>
  <c r="BB100" i="27" s="1"/>
  <c r="AW100" i="27"/>
  <c r="BA100" i="27" s="1"/>
  <c r="AM119" i="27"/>
  <c r="AN119" i="27" s="1"/>
  <c r="AZ667" i="27"/>
  <c r="AY667" i="27"/>
  <c r="BB667" i="27" s="1"/>
  <c r="AW667" i="27"/>
  <c r="BA667" i="27" s="1"/>
  <c r="AY288" i="27"/>
  <c r="BB288" i="27" s="1"/>
  <c r="AZ288" i="27"/>
  <c r="AW288" i="27"/>
  <c r="BA288" i="27" s="1"/>
  <c r="AZ179" i="27"/>
  <c r="AY179" i="27"/>
  <c r="BB179" i="27" s="1"/>
  <c r="AW179" i="27"/>
  <c r="BA179" i="27" s="1"/>
  <c r="AM118" i="27"/>
  <c r="AN118" i="27" s="1"/>
  <c r="AZ666" i="27"/>
  <c r="AY666" i="27"/>
  <c r="BB666" i="27" s="1"/>
  <c r="AW666" i="27"/>
  <c r="BA666" i="27" s="1"/>
  <c r="AZ327" i="27"/>
  <c r="AY327" i="27"/>
  <c r="BB327" i="27" s="1"/>
  <c r="AW327" i="27"/>
  <c r="BA327" i="27" s="1"/>
  <c r="AZ198" i="27"/>
  <c r="AY198" i="27"/>
  <c r="BB198" i="27" s="1"/>
  <c r="AW198" i="27"/>
  <c r="BA198" i="27" s="1"/>
  <c r="AZ605" i="27"/>
  <c r="AY605" i="27"/>
  <c r="BB605" i="27" s="1"/>
  <c r="AW605" i="27"/>
  <c r="BA605" i="27" s="1"/>
  <c r="AZ466" i="27"/>
  <c r="AY466" i="27"/>
  <c r="BB466" i="27" s="1"/>
  <c r="AW466" i="27"/>
  <c r="BA466" i="27" s="1"/>
  <c r="AZ326" i="27"/>
  <c r="AY326" i="27"/>
  <c r="BB326" i="27" s="1"/>
  <c r="AW326" i="27"/>
  <c r="BA326" i="27" s="1"/>
  <c r="AZ217" i="27"/>
  <c r="AY217" i="27"/>
  <c r="BB217" i="27" s="1"/>
  <c r="AW217" i="27"/>
  <c r="BA217" i="27" s="1"/>
  <c r="AM175" i="27"/>
  <c r="AN175" i="27" s="1"/>
  <c r="AY723" i="27"/>
  <c r="BB723" i="27" s="1"/>
  <c r="AZ723" i="27"/>
  <c r="AW723" i="27"/>
  <c r="BA723" i="27" s="1"/>
  <c r="AY344" i="27"/>
  <c r="BB344" i="27" s="1"/>
  <c r="AZ344" i="27"/>
  <c r="AW344" i="27"/>
  <c r="BA344" i="27" s="1"/>
  <c r="AZ55" i="27"/>
  <c r="AW55" i="27"/>
  <c r="BA55" i="27" s="1"/>
  <c r="AY55" i="27"/>
  <c r="BB55" i="27" s="1"/>
  <c r="AM94" i="27"/>
  <c r="AN94" i="27" s="1"/>
  <c r="AZ642" i="27"/>
  <c r="AY642" i="27"/>
  <c r="BB642" i="27" s="1"/>
  <c r="AW642" i="27"/>
  <c r="BA642" i="27" s="1"/>
  <c r="AM170" i="27"/>
  <c r="AN170" i="27" s="1"/>
  <c r="AZ718" i="27"/>
  <c r="AW718" i="27"/>
  <c r="BA718" i="27" s="1"/>
  <c r="AY718" i="27"/>
  <c r="BB718" i="27" s="1"/>
  <c r="AM150" i="27"/>
  <c r="AN150" i="27" s="1"/>
  <c r="AZ698" i="27"/>
  <c r="AY698" i="27"/>
  <c r="BB698" i="27" s="1"/>
  <c r="AW698" i="27"/>
  <c r="BA698" i="27" s="1"/>
  <c r="AM130" i="27"/>
  <c r="AN130" i="27" s="1"/>
  <c r="AY678" i="27"/>
  <c r="BB678" i="27" s="1"/>
  <c r="AZ678" i="27"/>
  <c r="AW678" i="27"/>
  <c r="BA678" i="27" s="1"/>
  <c r="AM110" i="27"/>
  <c r="AN110" i="27" s="1"/>
  <c r="AZ658" i="27"/>
  <c r="AY658" i="27"/>
  <c r="BB658" i="27" s="1"/>
  <c r="AW658" i="27"/>
  <c r="BA658" i="27" s="1"/>
  <c r="AM89" i="27"/>
  <c r="AN89" i="27" s="1"/>
  <c r="AY638" i="27"/>
  <c r="BB638" i="27" s="1"/>
  <c r="AZ638" i="27"/>
  <c r="AW638" i="27"/>
  <c r="BA638" i="27" s="1"/>
  <c r="AM69" i="27"/>
  <c r="AN69" i="27" s="1"/>
  <c r="AZ618" i="27"/>
  <c r="AY618" i="27"/>
  <c r="BB618" i="27" s="1"/>
  <c r="AW618" i="27"/>
  <c r="BA618" i="27" s="1"/>
  <c r="AZ598" i="27"/>
  <c r="AY598" i="27"/>
  <c r="BB598" i="27" s="1"/>
  <c r="AW598" i="27"/>
  <c r="BA598" i="27" s="1"/>
  <c r="AM395" i="27"/>
  <c r="AN395" i="27" s="1"/>
  <c r="AZ578" i="27"/>
  <c r="AY578" i="27"/>
  <c r="BB578" i="27" s="1"/>
  <c r="AW578" i="27"/>
  <c r="BA578" i="27" s="1"/>
  <c r="AM375" i="27"/>
  <c r="AN375" i="27" s="1"/>
  <c r="AZ558" i="27"/>
  <c r="AY558" i="27"/>
  <c r="BB558" i="27" s="1"/>
  <c r="AW558" i="27"/>
  <c r="BA558" i="27" s="1"/>
  <c r="AZ539" i="27"/>
  <c r="AW539" i="27"/>
  <c r="BA539" i="27" s="1"/>
  <c r="AY539" i="27"/>
  <c r="BB539" i="27" s="1"/>
  <c r="AZ519" i="27"/>
  <c r="AY519" i="27"/>
  <c r="BB519" i="27" s="1"/>
  <c r="AW519" i="27"/>
  <c r="BA519" i="27" s="1"/>
  <c r="AZ499" i="27"/>
  <c r="AW499" i="27"/>
  <c r="BA499" i="27" s="1"/>
  <c r="AY499" i="27"/>
  <c r="BB499" i="27" s="1"/>
  <c r="AZ479" i="27"/>
  <c r="AY479" i="27"/>
  <c r="BB479" i="27" s="1"/>
  <c r="AW479" i="27"/>
  <c r="BA479" i="27" s="1"/>
  <c r="AZ459" i="27"/>
  <c r="AW459" i="27"/>
  <c r="BA459" i="27" s="1"/>
  <c r="AY459" i="27"/>
  <c r="BB459" i="27" s="1"/>
  <c r="AZ439" i="27"/>
  <c r="AY439" i="27"/>
  <c r="BB439" i="27" s="1"/>
  <c r="AW439" i="27"/>
  <c r="BA439" i="27" s="1"/>
  <c r="AZ419" i="27"/>
  <c r="AW419" i="27"/>
  <c r="BA419" i="27" s="1"/>
  <c r="AY419" i="27"/>
  <c r="BB419" i="27" s="1"/>
  <c r="AZ399" i="27"/>
  <c r="AY399" i="27"/>
  <c r="BB399" i="27" s="1"/>
  <c r="AW399" i="27"/>
  <c r="BA399" i="27" s="1"/>
  <c r="AZ379" i="27"/>
  <c r="AW379" i="27"/>
  <c r="BA379" i="27" s="1"/>
  <c r="AY379" i="27"/>
  <c r="BB379" i="27" s="1"/>
  <c r="AZ359" i="27"/>
  <c r="AY359" i="27"/>
  <c r="BB359" i="27" s="1"/>
  <c r="AW359" i="27"/>
  <c r="BA359" i="27" s="1"/>
  <c r="AZ339" i="27"/>
  <c r="AY339" i="27"/>
  <c r="BB339" i="27" s="1"/>
  <c r="AW339" i="27"/>
  <c r="BA339" i="27" s="1"/>
  <c r="AZ319" i="27"/>
  <c r="AY319" i="27"/>
  <c r="BB319" i="27" s="1"/>
  <c r="AW319" i="27"/>
  <c r="BA319" i="27" s="1"/>
  <c r="AZ299" i="27"/>
  <c r="AY299" i="27"/>
  <c r="BB299" i="27" s="1"/>
  <c r="AW299" i="27"/>
  <c r="BA299" i="27" s="1"/>
  <c r="AZ279" i="27"/>
  <c r="AW279" i="27"/>
  <c r="BA279" i="27" s="1"/>
  <c r="AY279" i="27"/>
  <c r="BB279" i="27" s="1"/>
  <c r="AM320" i="27"/>
  <c r="AN320" i="27" s="1"/>
  <c r="AZ260" i="27"/>
  <c r="AY260" i="27"/>
  <c r="BB260" i="27" s="1"/>
  <c r="AW260" i="27"/>
  <c r="BA260" i="27" s="1"/>
  <c r="AZ230" i="27"/>
  <c r="AY230" i="27"/>
  <c r="BB230" i="27" s="1"/>
  <c r="AW230" i="27"/>
  <c r="BA230" i="27" s="1"/>
  <c r="AZ210" i="27"/>
  <c r="AY210" i="27"/>
  <c r="BB210" i="27" s="1"/>
  <c r="AW210" i="27"/>
  <c r="BA210" i="27" s="1"/>
  <c r="AZ190" i="27"/>
  <c r="AY190" i="27"/>
  <c r="BB190" i="27" s="1"/>
  <c r="AW190" i="27"/>
  <c r="BA190" i="27" s="1"/>
  <c r="AZ170" i="27"/>
  <c r="AY170" i="27"/>
  <c r="BB170" i="27" s="1"/>
  <c r="AW170" i="27"/>
  <c r="BA170" i="27" s="1"/>
  <c r="AZ150" i="27"/>
  <c r="AY150" i="27"/>
  <c r="BB150" i="27" s="1"/>
  <c r="AW150" i="27"/>
  <c r="BA150" i="27" s="1"/>
  <c r="AZ130" i="27"/>
  <c r="AY130" i="27"/>
  <c r="BB130" i="27" s="1"/>
  <c r="AW130" i="27"/>
  <c r="BA130" i="27" s="1"/>
  <c r="AZ110" i="27"/>
  <c r="AY110" i="27"/>
  <c r="BB110" i="27" s="1"/>
  <c r="AW110" i="27"/>
  <c r="BA110" i="27" s="1"/>
  <c r="AZ90" i="27"/>
  <c r="AY90" i="27"/>
  <c r="BB90" i="27" s="1"/>
  <c r="AW90" i="27"/>
  <c r="BA90" i="27" s="1"/>
  <c r="AZ70" i="27"/>
  <c r="AY70" i="27"/>
  <c r="BB70" i="27" s="1"/>
  <c r="AW70" i="27"/>
  <c r="BA70" i="27" s="1"/>
  <c r="AZ50" i="27"/>
  <c r="AY50" i="27"/>
  <c r="BB50" i="27" s="1"/>
  <c r="AW50" i="27"/>
  <c r="BA50" i="27" s="1"/>
  <c r="AZ30" i="27"/>
  <c r="AY30" i="27"/>
  <c r="BB30" i="27" s="1"/>
  <c r="AW30" i="27"/>
  <c r="BA30" i="27" s="1"/>
  <c r="AZ10" i="27"/>
  <c r="AY10" i="27"/>
  <c r="BB10" i="27" s="1"/>
  <c r="AW10" i="27"/>
  <c r="BA10" i="27" s="1"/>
  <c r="AM102" i="27"/>
  <c r="AN102" i="27" s="1"/>
  <c r="AZ650" i="27"/>
  <c r="AW650" i="27"/>
  <c r="BA650" i="27" s="1"/>
  <c r="AY650" i="27"/>
  <c r="BB650" i="27" s="1"/>
  <c r="AZ451" i="27"/>
  <c r="AY451" i="27"/>
  <c r="BB451" i="27" s="1"/>
  <c r="AW451" i="27"/>
  <c r="BA451" i="27" s="1"/>
  <c r="AZ122" i="27"/>
  <c r="AY122" i="27"/>
  <c r="BB122" i="27" s="1"/>
  <c r="AW122" i="27"/>
  <c r="BA122" i="27" s="1"/>
  <c r="AM121" i="27"/>
  <c r="AN121" i="27" s="1"/>
  <c r="AZ669" i="27"/>
  <c r="AY669" i="27"/>
  <c r="BB669" i="27" s="1"/>
  <c r="AW669" i="27"/>
  <c r="BA669" i="27" s="1"/>
  <c r="AZ450" i="27"/>
  <c r="AY450" i="27"/>
  <c r="BB450" i="27" s="1"/>
  <c r="AW450" i="27"/>
  <c r="BA450" i="27" s="1"/>
  <c r="AZ121" i="27"/>
  <c r="AY121" i="27"/>
  <c r="BB121" i="27" s="1"/>
  <c r="AW121" i="27"/>
  <c r="BA121" i="27" s="1"/>
  <c r="AZ608" i="27"/>
  <c r="AY608" i="27"/>
  <c r="BB608" i="27" s="1"/>
  <c r="AW608" i="27"/>
  <c r="BA608" i="27" s="1"/>
  <c r="AZ429" i="27"/>
  <c r="AY429" i="27"/>
  <c r="BB429" i="27" s="1"/>
  <c r="AW429" i="27"/>
  <c r="BA429" i="27" s="1"/>
  <c r="AZ180" i="27"/>
  <c r="AY180" i="27"/>
  <c r="BB180" i="27" s="1"/>
  <c r="AW180" i="27"/>
  <c r="BA180" i="27" s="1"/>
  <c r="AZ587" i="27"/>
  <c r="AY587" i="27"/>
  <c r="BB587" i="27" s="1"/>
  <c r="AW587" i="27"/>
  <c r="BA587" i="27" s="1"/>
  <c r="AZ368" i="27"/>
  <c r="AY368" i="27"/>
  <c r="BB368" i="27" s="1"/>
  <c r="AW368" i="27"/>
  <c r="BA368" i="27" s="1"/>
  <c r="AY99" i="27"/>
  <c r="BB99" i="27" s="1"/>
  <c r="AW99" i="27"/>
  <c r="BA99" i="27" s="1"/>
  <c r="AZ99" i="27"/>
  <c r="AM383" i="27"/>
  <c r="AN383" i="27" s="1"/>
  <c r="AZ566" i="27"/>
  <c r="AY566" i="27"/>
  <c r="BB566" i="27" s="1"/>
  <c r="AW566" i="27"/>
  <c r="BA566" i="27" s="1"/>
  <c r="AZ407" i="27"/>
  <c r="AY407" i="27"/>
  <c r="BB407" i="27" s="1"/>
  <c r="AW407" i="27"/>
  <c r="BA407" i="27" s="1"/>
  <c r="AZ38" i="27"/>
  <c r="AY38" i="27"/>
  <c r="BB38" i="27" s="1"/>
  <c r="AW38" i="27"/>
  <c r="BA38" i="27" s="1"/>
  <c r="AZ526" i="27"/>
  <c r="AY526" i="27"/>
  <c r="BB526" i="27" s="1"/>
  <c r="AW526" i="27"/>
  <c r="BA526" i="27" s="1"/>
  <c r="AM327" i="27"/>
  <c r="AN327" i="27" s="1"/>
  <c r="AZ267" i="27"/>
  <c r="AY267" i="27"/>
  <c r="BB267" i="27" s="1"/>
  <c r="AW267" i="27"/>
  <c r="BA267" i="27" s="1"/>
  <c r="AZ57" i="27"/>
  <c r="AY57" i="27"/>
  <c r="BB57" i="27" s="1"/>
  <c r="AW57" i="27"/>
  <c r="BA57" i="27" s="1"/>
  <c r="AZ583" i="27"/>
  <c r="AW583" i="27"/>
  <c r="BA583" i="27" s="1"/>
  <c r="AY583" i="27"/>
  <c r="BB583" i="27" s="1"/>
  <c r="AZ444" i="27"/>
  <c r="AY444" i="27"/>
  <c r="BB444" i="27" s="1"/>
  <c r="AW444" i="27"/>
  <c r="BA444" i="27" s="1"/>
  <c r="AZ443" i="27"/>
  <c r="AY443" i="27"/>
  <c r="BB443" i="27" s="1"/>
  <c r="AW443" i="27"/>
  <c r="BA443" i="27" s="1"/>
  <c r="AZ214" i="27"/>
  <c r="AY214" i="27"/>
  <c r="BB214" i="27" s="1"/>
  <c r="AW214" i="27"/>
  <c r="BA214" i="27" s="1"/>
  <c r="AM169" i="27"/>
  <c r="AN169" i="27" s="1"/>
  <c r="AZ717" i="27"/>
  <c r="AW717" i="27"/>
  <c r="BA717" i="27" s="1"/>
  <c r="AY717" i="27"/>
  <c r="BB717" i="27" s="1"/>
  <c r="AM149" i="27"/>
  <c r="AN149" i="27" s="1"/>
  <c r="AZ697" i="27"/>
  <c r="AY697" i="27"/>
  <c r="BB697" i="27" s="1"/>
  <c r="AW697" i="27"/>
  <c r="BA697" i="27" s="1"/>
  <c r="AM129" i="27"/>
  <c r="AN129" i="27" s="1"/>
  <c r="AZ677" i="27"/>
  <c r="AW677" i="27"/>
  <c r="BA677" i="27" s="1"/>
  <c r="AY677" i="27"/>
  <c r="BB677" i="27" s="1"/>
  <c r="AM109" i="27"/>
  <c r="AN109" i="27" s="1"/>
  <c r="AZ657" i="27"/>
  <c r="AY657" i="27"/>
  <c r="BB657" i="27" s="1"/>
  <c r="AW657" i="27"/>
  <c r="BA657" i="27" s="1"/>
  <c r="AM88" i="27"/>
  <c r="AN88" i="27" s="1"/>
  <c r="AY637" i="27"/>
  <c r="BB637" i="27" s="1"/>
  <c r="AZ637" i="27"/>
  <c r="AW637" i="27"/>
  <c r="BA637" i="27" s="1"/>
  <c r="AM68" i="27"/>
  <c r="AN68" i="27" s="1"/>
  <c r="AZ617" i="27"/>
  <c r="AY617" i="27"/>
  <c r="BB617" i="27" s="1"/>
  <c r="AW617" i="27"/>
  <c r="BA617" i="27" s="1"/>
  <c r="AZ597" i="27"/>
  <c r="AY597" i="27"/>
  <c r="BB597" i="27" s="1"/>
  <c r="AW597" i="27"/>
  <c r="BA597" i="27" s="1"/>
  <c r="AM394" i="27"/>
  <c r="AN394" i="27" s="1"/>
  <c r="AZ577" i="27"/>
  <c r="AY577" i="27"/>
  <c r="BB577" i="27" s="1"/>
  <c r="AW577" i="27"/>
  <c r="BA577" i="27" s="1"/>
  <c r="AM374" i="27"/>
  <c r="AN374" i="27" s="1"/>
  <c r="AZ557" i="27"/>
  <c r="AY557" i="27"/>
  <c r="BB557" i="27" s="1"/>
  <c r="AW557" i="27"/>
  <c r="BA557" i="27" s="1"/>
  <c r="AZ538" i="27"/>
  <c r="AY538" i="27"/>
  <c r="BB538" i="27" s="1"/>
  <c r="AW538" i="27"/>
  <c r="BA538" i="27" s="1"/>
  <c r="AZ518" i="27"/>
  <c r="AY518" i="27"/>
  <c r="BB518" i="27" s="1"/>
  <c r="AW518" i="27"/>
  <c r="BA518" i="27" s="1"/>
  <c r="AZ498" i="27"/>
  <c r="AY498" i="27"/>
  <c r="BB498" i="27" s="1"/>
  <c r="AW498" i="27"/>
  <c r="BA498" i="27" s="1"/>
  <c r="AZ478" i="27"/>
  <c r="AY478" i="27"/>
  <c r="BB478" i="27" s="1"/>
  <c r="AW478" i="27"/>
  <c r="BA478" i="27" s="1"/>
  <c r="AZ458" i="27"/>
  <c r="AW458" i="27"/>
  <c r="BA458" i="27" s="1"/>
  <c r="AY458" i="27"/>
  <c r="BB458" i="27" s="1"/>
  <c r="AZ438" i="27"/>
  <c r="AY438" i="27"/>
  <c r="BB438" i="27" s="1"/>
  <c r="AW438" i="27"/>
  <c r="BA438" i="27" s="1"/>
  <c r="AZ418" i="27"/>
  <c r="AW418" i="27"/>
  <c r="BA418" i="27" s="1"/>
  <c r="AY418" i="27"/>
  <c r="BB418" i="27" s="1"/>
  <c r="AZ398" i="27"/>
  <c r="AY398" i="27"/>
  <c r="BB398" i="27" s="1"/>
  <c r="AW398" i="27"/>
  <c r="BA398" i="27" s="1"/>
  <c r="AZ378" i="27"/>
  <c r="AW378" i="27"/>
  <c r="BA378" i="27" s="1"/>
  <c r="AY378" i="27"/>
  <c r="BB378" i="27" s="1"/>
  <c r="AZ358" i="27"/>
  <c r="AY358" i="27"/>
  <c r="BB358" i="27" s="1"/>
  <c r="AW358" i="27"/>
  <c r="BA358" i="27" s="1"/>
  <c r="AZ338" i="27"/>
  <c r="AY338" i="27"/>
  <c r="BB338" i="27" s="1"/>
  <c r="AW338" i="27"/>
  <c r="BA338" i="27" s="1"/>
  <c r="AZ318" i="27"/>
  <c r="AY318" i="27"/>
  <c r="BB318" i="27" s="1"/>
  <c r="AW318" i="27"/>
  <c r="BA318" i="27" s="1"/>
  <c r="AZ298" i="27"/>
  <c r="AY298" i="27"/>
  <c r="BB298" i="27" s="1"/>
  <c r="AW298" i="27"/>
  <c r="BA298" i="27" s="1"/>
  <c r="AZ278" i="27"/>
  <c r="AW278" i="27"/>
  <c r="BA278" i="27" s="1"/>
  <c r="AY278" i="27"/>
  <c r="BB278" i="27" s="1"/>
  <c r="AM319" i="27"/>
  <c r="AN319" i="27" s="1"/>
  <c r="AZ259" i="27"/>
  <c r="AY259" i="27"/>
  <c r="BB259" i="27" s="1"/>
  <c r="AW259" i="27"/>
  <c r="BA259" i="27" s="1"/>
  <c r="AZ229" i="27"/>
  <c r="AY229" i="27"/>
  <c r="BB229" i="27" s="1"/>
  <c r="AW229" i="27"/>
  <c r="BA229" i="27" s="1"/>
  <c r="AZ209" i="27"/>
  <c r="AY209" i="27"/>
  <c r="BB209" i="27" s="1"/>
  <c r="AW209" i="27"/>
  <c r="BA209" i="27" s="1"/>
  <c r="AZ189" i="27"/>
  <c r="AY189" i="27"/>
  <c r="BB189" i="27" s="1"/>
  <c r="AW189" i="27"/>
  <c r="BA189" i="27" s="1"/>
  <c r="AZ169" i="27"/>
  <c r="AY169" i="27"/>
  <c r="BB169" i="27" s="1"/>
  <c r="AW169" i="27"/>
  <c r="BA169" i="27" s="1"/>
  <c r="AZ149" i="27"/>
  <c r="AY149" i="27"/>
  <c r="BB149" i="27" s="1"/>
  <c r="AW149" i="27"/>
  <c r="BA149" i="27" s="1"/>
  <c r="AZ129" i="27"/>
  <c r="AY129" i="27"/>
  <c r="BB129" i="27" s="1"/>
  <c r="AW129" i="27"/>
  <c r="BA129" i="27" s="1"/>
  <c r="AZ109" i="27"/>
  <c r="AY109" i="27"/>
  <c r="BB109" i="27" s="1"/>
  <c r="AW109" i="27"/>
  <c r="BA109" i="27" s="1"/>
  <c r="AZ89" i="27"/>
  <c r="AY89" i="27"/>
  <c r="BB89" i="27" s="1"/>
  <c r="AW89" i="27"/>
  <c r="BA89" i="27" s="1"/>
  <c r="AZ69" i="27"/>
  <c r="AY69" i="27"/>
  <c r="BB69" i="27" s="1"/>
  <c r="AW69" i="27"/>
  <c r="BA69" i="27" s="1"/>
  <c r="AZ49" i="27"/>
  <c r="AY49" i="27"/>
  <c r="BB49" i="27" s="1"/>
  <c r="AW49" i="27"/>
  <c r="BA49" i="27" s="1"/>
  <c r="AZ29" i="27"/>
  <c r="AY29" i="27"/>
  <c r="BB29" i="27" s="1"/>
  <c r="AW29" i="27"/>
  <c r="BA29" i="27" s="1"/>
  <c r="AZ9" i="27"/>
  <c r="AY9" i="27"/>
  <c r="BB9" i="27" s="1"/>
  <c r="AW9" i="27"/>
  <c r="BA9" i="27" s="1"/>
  <c r="AZ531" i="27"/>
  <c r="AY531" i="27"/>
  <c r="BB531" i="27" s="1"/>
  <c r="AW531" i="27"/>
  <c r="BA531" i="27" s="1"/>
  <c r="AM312" i="27"/>
  <c r="AN312" i="27" s="1"/>
  <c r="AZ252" i="27"/>
  <c r="AY252" i="27"/>
  <c r="BB252" i="27" s="1"/>
  <c r="AW252" i="27"/>
  <c r="BA252" i="27" s="1"/>
  <c r="AY62" i="27"/>
  <c r="BB62" i="27" s="1"/>
  <c r="AZ62" i="27"/>
  <c r="AW62" i="27"/>
  <c r="BA62" i="27" s="1"/>
  <c r="AZ530" i="27"/>
  <c r="AY530" i="27"/>
  <c r="BB530" i="27" s="1"/>
  <c r="AW530" i="27"/>
  <c r="BA530" i="27" s="1"/>
  <c r="AZ290" i="27"/>
  <c r="AY290" i="27"/>
  <c r="BB290" i="27" s="1"/>
  <c r="AW290" i="27"/>
  <c r="BA290" i="27" s="1"/>
  <c r="AZ141" i="27"/>
  <c r="AY141" i="27"/>
  <c r="BB141" i="27" s="1"/>
  <c r="AW141" i="27"/>
  <c r="BA141" i="27" s="1"/>
  <c r="AM79" i="27"/>
  <c r="AN79" i="27" s="1"/>
  <c r="AZ628" i="27"/>
  <c r="AY628" i="27"/>
  <c r="BB628" i="27" s="1"/>
  <c r="AW628" i="27"/>
  <c r="BA628" i="27" s="1"/>
  <c r="AZ469" i="27"/>
  <c r="AY469" i="27"/>
  <c r="BB469" i="27" s="1"/>
  <c r="AW469" i="27"/>
  <c r="BA469" i="27" s="1"/>
  <c r="AZ200" i="27"/>
  <c r="AY200" i="27"/>
  <c r="BB200" i="27" s="1"/>
  <c r="AW200" i="27"/>
  <c r="BA200" i="27" s="1"/>
  <c r="AM139" i="27"/>
  <c r="AN139" i="27" s="1"/>
  <c r="AZ687" i="27"/>
  <c r="AY687" i="27"/>
  <c r="BB687" i="27" s="1"/>
  <c r="AW687" i="27"/>
  <c r="BA687" i="27" s="1"/>
  <c r="AZ488" i="27"/>
  <c r="AY488" i="27"/>
  <c r="BB488" i="27" s="1"/>
  <c r="AW488" i="27"/>
  <c r="BA488" i="27" s="1"/>
  <c r="AM309" i="27"/>
  <c r="AN309" i="27" s="1"/>
  <c r="AZ249" i="27"/>
  <c r="AY249" i="27"/>
  <c r="BB249" i="27" s="1"/>
  <c r="AW249" i="27"/>
  <c r="BA249" i="27" s="1"/>
  <c r="AY19" i="27"/>
  <c r="BB19" i="27" s="1"/>
  <c r="AW19" i="27"/>
  <c r="BA19" i="27" s="1"/>
  <c r="AZ19" i="27"/>
  <c r="AZ507" i="27"/>
  <c r="AY507" i="27"/>
  <c r="BB507" i="27" s="1"/>
  <c r="AW507" i="27"/>
  <c r="BA507" i="27" s="1"/>
  <c r="AM328" i="27"/>
  <c r="AN328" i="27" s="1"/>
  <c r="AZ268" i="27"/>
  <c r="AY268" i="27"/>
  <c r="BB268" i="27" s="1"/>
  <c r="AW268" i="27"/>
  <c r="BA268" i="27" s="1"/>
  <c r="AZ58" i="27"/>
  <c r="AY58" i="27"/>
  <c r="BB58" i="27" s="1"/>
  <c r="AW58" i="27"/>
  <c r="BA58" i="27" s="1"/>
  <c r="AZ506" i="27"/>
  <c r="AY506" i="27"/>
  <c r="BB506" i="27" s="1"/>
  <c r="AW506" i="27"/>
  <c r="BA506" i="27" s="1"/>
  <c r="AM307" i="27"/>
  <c r="AN307" i="27" s="1"/>
  <c r="AZ247" i="27"/>
  <c r="AY247" i="27"/>
  <c r="BB247" i="27" s="1"/>
  <c r="AW247" i="27"/>
  <c r="BA247" i="27" s="1"/>
  <c r="AZ97" i="27"/>
  <c r="AY97" i="27"/>
  <c r="BB97" i="27" s="1"/>
  <c r="AW97" i="27"/>
  <c r="BA97" i="27" s="1"/>
  <c r="AZ524" i="27"/>
  <c r="AY524" i="27"/>
  <c r="BB524" i="27" s="1"/>
  <c r="AW524" i="27"/>
  <c r="BA524" i="27" s="1"/>
  <c r="AZ324" i="27"/>
  <c r="AY324" i="27"/>
  <c r="BB324" i="27" s="1"/>
  <c r="AW324" i="27"/>
  <c r="BA324" i="27" s="1"/>
  <c r="AZ95" i="27"/>
  <c r="AY95" i="27"/>
  <c r="BB95" i="27" s="1"/>
  <c r="AW95" i="27"/>
  <c r="BA95" i="27" s="1"/>
  <c r="AM154" i="27"/>
  <c r="AN154" i="27" s="1"/>
  <c r="AZ702" i="27"/>
  <c r="AY702" i="27"/>
  <c r="BB702" i="27" s="1"/>
  <c r="AW702" i="27"/>
  <c r="BA702" i="27" s="1"/>
  <c r="AZ423" i="27"/>
  <c r="AY423" i="27"/>
  <c r="BB423" i="27" s="1"/>
  <c r="AW423" i="27"/>
  <c r="BA423" i="27" s="1"/>
  <c r="AZ114" i="27"/>
  <c r="AY114" i="27"/>
  <c r="BB114" i="27" s="1"/>
  <c r="AW114" i="27"/>
  <c r="BA114" i="27" s="1"/>
  <c r="AM168" i="27"/>
  <c r="AN168" i="27" s="1"/>
  <c r="AZ716" i="27"/>
  <c r="AW716" i="27"/>
  <c r="BA716" i="27" s="1"/>
  <c r="AY716" i="27"/>
  <c r="BB716" i="27" s="1"/>
  <c r="AM148" i="27"/>
  <c r="AN148" i="27" s="1"/>
  <c r="AZ696" i="27"/>
  <c r="AY696" i="27"/>
  <c r="BB696" i="27" s="1"/>
  <c r="AW696" i="27"/>
  <c r="BA696" i="27" s="1"/>
  <c r="AM128" i="27"/>
  <c r="AN128" i="27" s="1"/>
  <c r="AZ676" i="27"/>
  <c r="AW676" i="27"/>
  <c r="BA676" i="27" s="1"/>
  <c r="AY676" i="27"/>
  <c r="BB676" i="27" s="1"/>
  <c r="AM108" i="27"/>
  <c r="AN108" i="27" s="1"/>
  <c r="AZ656" i="27"/>
  <c r="AY656" i="27"/>
  <c r="BB656" i="27" s="1"/>
  <c r="AW656" i="27"/>
  <c r="BA656" i="27" s="1"/>
  <c r="AM87" i="27"/>
  <c r="AN87" i="27" s="1"/>
  <c r="AY636" i="27"/>
  <c r="BB636" i="27" s="1"/>
  <c r="AZ636" i="27"/>
  <c r="AW636" i="27"/>
  <c r="BA636" i="27" s="1"/>
  <c r="AM67" i="27"/>
  <c r="AN67" i="27" s="1"/>
  <c r="AY616" i="27"/>
  <c r="BB616" i="27" s="1"/>
  <c r="AZ616" i="27"/>
  <c r="AW616" i="27"/>
  <c r="BA616" i="27" s="1"/>
  <c r="AZ596" i="27"/>
  <c r="AY596" i="27"/>
  <c r="BB596" i="27" s="1"/>
  <c r="AW596" i="27"/>
  <c r="BA596" i="27" s="1"/>
  <c r="AM393" i="27"/>
  <c r="AN393" i="27" s="1"/>
  <c r="AY576" i="27"/>
  <c r="BB576" i="27" s="1"/>
  <c r="AZ576" i="27"/>
  <c r="AW576" i="27"/>
  <c r="BA576" i="27" s="1"/>
  <c r="AM373" i="27"/>
  <c r="AN373" i="27" s="1"/>
  <c r="AZ556" i="27"/>
  <c r="AY556" i="27"/>
  <c r="BB556" i="27" s="1"/>
  <c r="AW556" i="27"/>
  <c r="BA556" i="27" s="1"/>
  <c r="AZ537" i="27"/>
  <c r="AY537" i="27"/>
  <c r="BB537" i="27" s="1"/>
  <c r="AW537" i="27"/>
  <c r="BA537" i="27" s="1"/>
  <c r="AZ517" i="27"/>
  <c r="AY517" i="27"/>
  <c r="BB517" i="27" s="1"/>
  <c r="AW517" i="27"/>
  <c r="BA517" i="27" s="1"/>
  <c r="AZ497" i="27"/>
  <c r="AW497" i="27"/>
  <c r="BA497" i="27" s="1"/>
  <c r="AY497" i="27"/>
  <c r="BB497" i="27" s="1"/>
  <c r="AY477" i="27"/>
  <c r="BB477" i="27" s="1"/>
  <c r="AZ477" i="27"/>
  <c r="AW477" i="27"/>
  <c r="BA477" i="27" s="1"/>
  <c r="AZ457" i="27"/>
  <c r="AW457" i="27"/>
  <c r="BA457" i="27" s="1"/>
  <c r="AY457" i="27"/>
  <c r="BB457" i="27" s="1"/>
  <c r="AZ437" i="27"/>
  <c r="AY437" i="27"/>
  <c r="BB437" i="27" s="1"/>
  <c r="AW437" i="27"/>
  <c r="BA437" i="27" s="1"/>
  <c r="AZ417" i="27"/>
  <c r="AW417" i="27"/>
  <c r="BA417" i="27" s="1"/>
  <c r="AY417" i="27"/>
  <c r="BB417" i="27" s="1"/>
  <c r="AZ397" i="27"/>
  <c r="AY397" i="27"/>
  <c r="BB397" i="27" s="1"/>
  <c r="AW397" i="27"/>
  <c r="BA397" i="27" s="1"/>
  <c r="AW377" i="27"/>
  <c r="BA377" i="27" s="1"/>
  <c r="AY377" i="27"/>
  <c r="BB377" i="27" s="1"/>
  <c r="AZ377" i="27"/>
  <c r="AZ357" i="27"/>
  <c r="AY357" i="27"/>
  <c r="BB357" i="27" s="1"/>
  <c r="AW357" i="27"/>
  <c r="BA357" i="27" s="1"/>
  <c r="AZ337" i="27"/>
  <c r="AY337" i="27"/>
  <c r="BB337" i="27" s="1"/>
  <c r="AW337" i="27"/>
  <c r="BA337" i="27" s="1"/>
  <c r="AZ317" i="27"/>
  <c r="AY317" i="27"/>
  <c r="BB317" i="27" s="1"/>
  <c r="AW317" i="27"/>
  <c r="BA317" i="27" s="1"/>
  <c r="AZ297" i="27"/>
  <c r="AY297" i="27"/>
  <c r="BB297" i="27" s="1"/>
  <c r="AW297" i="27"/>
  <c r="BA297" i="27" s="1"/>
  <c r="AE5" i="27" a="1"/>
  <c r="AE5" i="27" s="1"/>
  <c r="AZ277" i="27"/>
  <c r="AY277" i="27"/>
  <c r="BB277" i="27" s="1"/>
  <c r="AW277" i="27"/>
  <c r="BA277" i="27" s="1"/>
  <c r="AD5" i="27" a="1"/>
  <c r="AD5" i="27" s="1"/>
  <c r="AC5" i="27" a="1"/>
  <c r="AC5" i="27" s="1"/>
  <c r="AH5" i="27"/>
  <c r="AG5" i="27"/>
  <c r="AI5" i="27"/>
  <c r="AM318" i="27"/>
  <c r="AN318" i="27" s="1"/>
  <c r="AZ258" i="27"/>
  <c r="AY258" i="27"/>
  <c r="BB258" i="27" s="1"/>
  <c r="AW258" i="27"/>
  <c r="BA258" i="27" s="1"/>
  <c r="AZ228" i="27"/>
  <c r="AW228" i="27"/>
  <c r="BA228" i="27" s="1"/>
  <c r="AY228" i="27"/>
  <c r="BB228" i="27" s="1"/>
  <c r="AZ208" i="27"/>
  <c r="AY208" i="27"/>
  <c r="BB208" i="27" s="1"/>
  <c r="AW208" i="27"/>
  <c r="BA208" i="27" s="1"/>
  <c r="AZ188" i="27"/>
  <c r="AY188" i="27"/>
  <c r="BB188" i="27" s="1"/>
  <c r="AW188" i="27"/>
  <c r="BA188" i="27" s="1"/>
  <c r="AZ168" i="27"/>
  <c r="AW168" i="27"/>
  <c r="BA168" i="27" s="1"/>
  <c r="AY168" i="27"/>
  <c r="BB168" i="27" s="1"/>
  <c r="AZ148" i="27"/>
  <c r="AY148" i="27"/>
  <c r="BB148" i="27" s="1"/>
  <c r="AW148" i="27"/>
  <c r="BA148" i="27" s="1"/>
  <c r="AZ128" i="27"/>
  <c r="AY128" i="27"/>
  <c r="BB128" i="27" s="1"/>
  <c r="AW128" i="27"/>
  <c r="BA128" i="27" s="1"/>
  <c r="AZ108" i="27"/>
  <c r="AW108" i="27"/>
  <c r="BA108" i="27" s="1"/>
  <c r="AY108" i="27"/>
  <c r="BB108" i="27" s="1"/>
  <c r="AY88" i="27"/>
  <c r="BB88" i="27" s="1"/>
  <c r="AZ88" i="27"/>
  <c r="AW88" i="27"/>
  <c r="BA88" i="27" s="1"/>
  <c r="AZ68" i="27"/>
  <c r="AY68" i="27"/>
  <c r="BB68" i="27" s="1"/>
  <c r="AW68" i="27"/>
  <c r="BA68" i="27" s="1"/>
  <c r="AZ48" i="27"/>
  <c r="AW48" i="27"/>
  <c r="BA48" i="27" s="1"/>
  <c r="AY48" i="27"/>
  <c r="BB48" i="27" s="1"/>
  <c r="AZ28" i="27"/>
  <c r="AW28" i="27"/>
  <c r="BA28" i="27" s="1"/>
  <c r="AY28" i="27"/>
  <c r="BB28" i="27" s="1"/>
  <c r="AZ8" i="27"/>
  <c r="AY8" i="27"/>
  <c r="BB8" i="27" s="1"/>
  <c r="AW8" i="27"/>
  <c r="BA8" i="27" s="1"/>
  <c r="AM367" i="27"/>
  <c r="AN367" i="27" s="1"/>
  <c r="AZ550" i="27"/>
  <c r="AY550" i="27"/>
  <c r="BB550" i="27" s="1"/>
  <c r="AW550" i="27"/>
  <c r="BA550" i="27" s="1"/>
  <c r="AZ331" i="27"/>
  <c r="AY331" i="27"/>
  <c r="BB331" i="27" s="1"/>
  <c r="AW331" i="27"/>
  <c r="BA331" i="27" s="1"/>
  <c r="AZ162" i="27"/>
  <c r="AW162" i="27"/>
  <c r="BA162" i="27" s="1"/>
  <c r="AY162" i="27"/>
  <c r="BB162" i="27" s="1"/>
  <c r="AM80" i="27"/>
  <c r="AN80" i="27" s="1"/>
  <c r="AZ629" i="27"/>
  <c r="AY629" i="27"/>
  <c r="BB629" i="27" s="1"/>
  <c r="AW629" i="27"/>
  <c r="BA629" i="27" s="1"/>
  <c r="AZ470" i="27"/>
  <c r="AY470" i="27"/>
  <c r="BB470" i="27" s="1"/>
  <c r="AW470" i="27"/>
  <c r="BA470" i="27" s="1"/>
  <c r="AZ101" i="27"/>
  <c r="AY101" i="27"/>
  <c r="BB101" i="27" s="1"/>
  <c r="AW101" i="27"/>
  <c r="BA101" i="27" s="1"/>
  <c r="AY588" i="27"/>
  <c r="BB588" i="27" s="1"/>
  <c r="AZ588" i="27"/>
  <c r="AW588" i="27"/>
  <c r="BA588" i="27" s="1"/>
  <c r="AZ409" i="27"/>
  <c r="AY409" i="27"/>
  <c r="BB409" i="27" s="1"/>
  <c r="AW409" i="27"/>
  <c r="BA409" i="27" s="1"/>
  <c r="AZ40" i="27"/>
  <c r="AY40" i="27"/>
  <c r="BB40" i="27" s="1"/>
  <c r="AW40" i="27"/>
  <c r="BA40" i="27" s="1"/>
  <c r="AZ328" i="27"/>
  <c r="AY328" i="27"/>
  <c r="BB328" i="27" s="1"/>
  <c r="AW328" i="27"/>
  <c r="BA328" i="27" s="1"/>
  <c r="AZ119" i="27"/>
  <c r="AY119" i="27"/>
  <c r="BB119" i="27" s="1"/>
  <c r="AW119" i="27"/>
  <c r="BA119" i="27" s="1"/>
  <c r="AZ586" i="27"/>
  <c r="AY586" i="27"/>
  <c r="BB586" i="27" s="1"/>
  <c r="AW586" i="27"/>
  <c r="BA586" i="27" s="1"/>
  <c r="AZ367" i="27"/>
  <c r="AY367" i="27"/>
  <c r="BB367" i="27" s="1"/>
  <c r="AW367" i="27"/>
  <c r="BA367" i="27" s="1"/>
  <c r="AY98" i="27"/>
  <c r="BB98" i="27" s="1"/>
  <c r="AZ98" i="27"/>
  <c r="AW98" i="27"/>
  <c r="BA98" i="27" s="1"/>
  <c r="AM97" i="27"/>
  <c r="AN97" i="27" s="1"/>
  <c r="AZ645" i="27"/>
  <c r="AY645" i="27"/>
  <c r="BB645" i="27" s="1"/>
  <c r="AW645" i="27"/>
  <c r="BA645" i="27" s="1"/>
  <c r="AZ286" i="27"/>
  <c r="AW286" i="27"/>
  <c r="BA286" i="27" s="1"/>
  <c r="AY286" i="27"/>
  <c r="BB286" i="27" s="1"/>
  <c r="AZ157" i="27"/>
  <c r="AY157" i="27"/>
  <c r="BB157" i="27" s="1"/>
  <c r="AW157" i="27"/>
  <c r="BA157" i="27" s="1"/>
  <c r="AM155" i="27"/>
  <c r="AN155" i="27" s="1"/>
  <c r="AZ703" i="27"/>
  <c r="AY703" i="27"/>
  <c r="BB703" i="27" s="1"/>
  <c r="AW703" i="27"/>
  <c r="BA703" i="27" s="1"/>
  <c r="AZ384" i="27"/>
  <c r="AY384" i="27"/>
  <c r="BB384" i="27" s="1"/>
  <c r="AW384" i="27"/>
  <c r="BA384" i="27" s="1"/>
  <c r="AZ195" i="27"/>
  <c r="AY195" i="27"/>
  <c r="BB195" i="27" s="1"/>
  <c r="AW195" i="27"/>
  <c r="BA195" i="27" s="1"/>
  <c r="AM174" i="27"/>
  <c r="AN174" i="27" s="1"/>
  <c r="AY722" i="27"/>
  <c r="BB722" i="27" s="1"/>
  <c r="AZ722" i="27"/>
  <c r="AW722" i="27"/>
  <c r="BA722" i="27" s="1"/>
  <c r="AZ543" i="27"/>
  <c r="AY543" i="27"/>
  <c r="BB543" i="27" s="1"/>
  <c r="AW543" i="27"/>
  <c r="BA543" i="27" s="1"/>
  <c r="AZ403" i="27"/>
  <c r="AY403" i="27"/>
  <c r="BB403" i="27" s="1"/>
  <c r="AW403" i="27"/>
  <c r="BA403" i="27" s="1"/>
  <c r="AM324" i="27"/>
  <c r="AN324" i="27" s="1"/>
  <c r="AY264" i="27"/>
  <c r="BB264" i="27" s="1"/>
  <c r="AW264" i="27"/>
  <c r="BA264" i="27" s="1"/>
  <c r="AZ264" i="27"/>
  <c r="AZ174" i="27"/>
  <c r="AY174" i="27"/>
  <c r="BB174" i="27" s="1"/>
  <c r="AW174" i="27"/>
  <c r="BA174" i="27" s="1"/>
  <c r="AZ54" i="27"/>
  <c r="AY54" i="27"/>
  <c r="BB54" i="27" s="1"/>
  <c r="AW54" i="27"/>
  <c r="BA54" i="27" s="1"/>
  <c r="AM167" i="27"/>
  <c r="AN167" i="27" s="1"/>
  <c r="AZ715" i="27"/>
  <c r="AW715" i="27"/>
  <c r="BA715" i="27" s="1"/>
  <c r="AY715" i="27"/>
  <c r="BB715" i="27" s="1"/>
  <c r="AM147" i="27"/>
  <c r="AN147" i="27" s="1"/>
  <c r="AZ695" i="27"/>
  <c r="AY695" i="27"/>
  <c r="BB695" i="27" s="1"/>
  <c r="AW695" i="27"/>
  <c r="BA695" i="27" s="1"/>
  <c r="AM127" i="27"/>
  <c r="AN127" i="27" s="1"/>
  <c r="AZ675" i="27"/>
  <c r="AW675" i="27"/>
  <c r="BA675" i="27" s="1"/>
  <c r="AY675" i="27"/>
  <c r="BB675" i="27" s="1"/>
  <c r="AM107" i="27"/>
  <c r="AN107" i="27" s="1"/>
  <c r="AZ655" i="27"/>
  <c r="AY655" i="27"/>
  <c r="BB655" i="27" s="1"/>
  <c r="AW655" i="27"/>
  <c r="BA655" i="27" s="1"/>
  <c r="AM86" i="27"/>
  <c r="AN86" i="27" s="1"/>
  <c r="AZ635" i="27"/>
  <c r="AW635" i="27"/>
  <c r="BA635" i="27" s="1"/>
  <c r="AY635" i="27"/>
  <c r="BB635" i="27" s="1"/>
  <c r="AM66" i="27"/>
  <c r="AN66" i="27" s="1"/>
  <c r="AZ615" i="27"/>
  <c r="AY615" i="27"/>
  <c r="BB615" i="27" s="1"/>
  <c r="AW615" i="27"/>
  <c r="BA615" i="27" s="1"/>
  <c r="AY595" i="27"/>
  <c r="BB595" i="27" s="1"/>
  <c r="AZ595" i="27"/>
  <c r="AW595" i="27"/>
  <c r="BA595" i="27" s="1"/>
  <c r="AM392" i="27"/>
  <c r="AN392" i="27" s="1"/>
  <c r="AY575" i="27"/>
  <c r="BB575" i="27" s="1"/>
  <c r="AW575" i="27"/>
  <c r="BA575" i="27" s="1"/>
  <c r="AZ575" i="27"/>
  <c r="AM372" i="27"/>
  <c r="AN372" i="27" s="1"/>
  <c r="AZ555" i="27"/>
  <c r="AY555" i="27"/>
  <c r="BB555" i="27" s="1"/>
  <c r="AW555" i="27"/>
  <c r="BA555" i="27" s="1"/>
  <c r="AZ536" i="27"/>
  <c r="AY536" i="27"/>
  <c r="BB536" i="27" s="1"/>
  <c r="AW536" i="27"/>
  <c r="BA536" i="27" s="1"/>
  <c r="AZ516" i="27"/>
  <c r="AY516" i="27"/>
  <c r="BB516" i="27" s="1"/>
  <c r="AW516" i="27"/>
  <c r="BA516" i="27" s="1"/>
  <c r="AZ496" i="27"/>
  <c r="AY496" i="27"/>
  <c r="BB496" i="27" s="1"/>
  <c r="AW496" i="27"/>
  <c r="BA496" i="27" s="1"/>
  <c r="AY476" i="27"/>
  <c r="BB476" i="27" s="1"/>
  <c r="AZ476" i="27"/>
  <c r="AW476" i="27"/>
  <c r="BA476" i="27" s="1"/>
  <c r="AZ456" i="27"/>
  <c r="AY456" i="27"/>
  <c r="BB456" i="27" s="1"/>
  <c r="AW456" i="27"/>
  <c r="BA456" i="27" s="1"/>
  <c r="AZ436" i="27"/>
  <c r="AY436" i="27"/>
  <c r="BB436" i="27" s="1"/>
  <c r="AW436" i="27"/>
  <c r="BA436" i="27" s="1"/>
  <c r="AZ416" i="27"/>
  <c r="AW416" i="27"/>
  <c r="BA416" i="27" s="1"/>
  <c r="AY416" i="27"/>
  <c r="BB416" i="27" s="1"/>
  <c r="AZ396" i="27"/>
  <c r="AY396" i="27"/>
  <c r="BB396" i="27" s="1"/>
  <c r="AW396" i="27"/>
  <c r="BA396" i="27" s="1"/>
  <c r="AW376" i="27"/>
  <c r="BA376" i="27" s="1"/>
  <c r="AY376" i="27"/>
  <c r="BB376" i="27" s="1"/>
  <c r="AZ376" i="27"/>
  <c r="AZ356" i="27"/>
  <c r="AY356" i="27"/>
  <c r="BB356" i="27" s="1"/>
  <c r="AW356" i="27"/>
  <c r="BA356" i="27" s="1"/>
  <c r="AZ336" i="27"/>
  <c r="AY336" i="27"/>
  <c r="BB336" i="27" s="1"/>
  <c r="AW336" i="27"/>
  <c r="BA336" i="27" s="1"/>
  <c r="AZ316" i="27"/>
  <c r="AY316" i="27"/>
  <c r="BB316" i="27" s="1"/>
  <c r="AW316" i="27"/>
  <c r="BA316" i="27" s="1"/>
  <c r="AZ296" i="27"/>
  <c r="AY296" i="27"/>
  <c r="BB296" i="27" s="1"/>
  <c r="AW296" i="27"/>
  <c r="BA296" i="27" s="1"/>
  <c r="AM317" i="27"/>
  <c r="AN317" i="27" s="1"/>
  <c r="AZ257" i="27"/>
  <c r="AY257" i="27"/>
  <c r="BB257" i="27" s="1"/>
  <c r="AW257" i="27"/>
  <c r="BA257" i="27" s="1"/>
  <c r="AW227" i="27"/>
  <c r="BA227" i="27" s="1"/>
  <c r="AZ227" i="27"/>
  <c r="AY227" i="27"/>
  <c r="BB227" i="27" s="1"/>
  <c r="AZ207" i="27"/>
  <c r="AY207" i="27"/>
  <c r="BB207" i="27" s="1"/>
  <c r="AW207" i="27"/>
  <c r="BA207" i="27" s="1"/>
  <c r="AZ187" i="27"/>
  <c r="AY187" i="27"/>
  <c r="BB187" i="27" s="1"/>
  <c r="AW187" i="27"/>
  <c r="BA187" i="27" s="1"/>
  <c r="AZ167" i="27"/>
  <c r="AW167" i="27"/>
  <c r="BA167" i="27" s="1"/>
  <c r="AY167" i="27"/>
  <c r="BB167" i="27" s="1"/>
  <c r="AY147" i="27"/>
  <c r="BB147" i="27" s="1"/>
  <c r="AZ147" i="27"/>
  <c r="AW147" i="27"/>
  <c r="BA147" i="27" s="1"/>
  <c r="AZ127" i="27"/>
  <c r="AY127" i="27"/>
  <c r="BB127" i="27" s="1"/>
  <c r="AW127" i="27"/>
  <c r="BA127" i="27" s="1"/>
  <c r="AZ107" i="27"/>
  <c r="AW107" i="27"/>
  <c r="BA107" i="27" s="1"/>
  <c r="AY107" i="27"/>
  <c r="BB107" i="27" s="1"/>
  <c r="AY87" i="27"/>
  <c r="BB87" i="27" s="1"/>
  <c r="AZ87" i="27"/>
  <c r="AW87" i="27"/>
  <c r="BA87" i="27" s="1"/>
  <c r="AZ67" i="27"/>
  <c r="AY67" i="27"/>
  <c r="BB67" i="27" s="1"/>
  <c r="AW67" i="27"/>
  <c r="BA67" i="27" s="1"/>
  <c r="AZ47" i="27"/>
  <c r="AW47" i="27"/>
  <c r="BA47" i="27" s="1"/>
  <c r="AY47" i="27"/>
  <c r="BB47" i="27" s="1"/>
  <c r="AZ27" i="27"/>
  <c r="AW27" i="27"/>
  <c r="BA27" i="27" s="1"/>
  <c r="AY27" i="27"/>
  <c r="BB27" i="27" s="1"/>
  <c r="AY7" i="27"/>
  <c r="BB7" i="27" s="1"/>
  <c r="AW7" i="27"/>
  <c r="BA7" i="27" s="1"/>
  <c r="AZ7" i="27"/>
  <c r="AM81" i="27"/>
  <c r="AN81" i="27" s="1"/>
  <c r="AZ630" i="27"/>
  <c r="AY630" i="27"/>
  <c r="BB630" i="27" s="1"/>
  <c r="AW630" i="27"/>
  <c r="BA630" i="27" s="1"/>
  <c r="AZ411" i="27"/>
  <c r="AY411" i="27"/>
  <c r="BB411" i="27" s="1"/>
  <c r="AW411" i="27"/>
  <c r="BA411" i="27" s="1"/>
  <c r="AZ42" i="27"/>
  <c r="AY42" i="27"/>
  <c r="BB42" i="27" s="1"/>
  <c r="AW42" i="27"/>
  <c r="BA42" i="27" s="1"/>
  <c r="AZ390" i="27"/>
  <c r="AY390" i="27"/>
  <c r="BB390" i="27" s="1"/>
  <c r="AW390" i="27"/>
  <c r="BA390" i="27" s="1"/>
  <c r="AZ241" i="27"/>
  <c r="AY241" i="27"/>
  <c r="BB241" i="27" s="1"/>
  <c r="AW241" i="27"/>
  <c r="BA241" i="27" s="1"/>
  <c r="AM140" i="27"/>
  <c r="AN140" i="27" s="1"/>
  <c r="AZ688" i="27"/>
  <c r="AY688" i="27"/>
  <c r="BB688" i="27" s="1"/>
  <c r="AW688" i="27"/>
  <c r="BA688" i="27" s="1"/>
  <c r="AZ329" i="27"/>
  <c r="AY329" i="27"/>
  <c r="BB329" i="27" s="1"/>
  <c r="AW329" i="27"/>
  <c r="BA329" i="27" s="1"/>
  <c r="AZ120" i="27"/>
  <c r="AY120" i="27"/>
  <c r="BB120" i="27" s="1"/>
  <c r="AW120" i="27"/>
  <c r="BA120" i="27" s="1"/>
  <c r="AM78" i="27"/>
  <c r="AN78" i="27" s="1"/>
  <c r="AZ627" i="27"/>
  <c r="AY627" i="27"/>
  <c r="BB627" i="27" s="1"/>
  <c r="AW627" i="27"/>
  <c r="BA627" i="27" s="1"/>
  <c r="AZ448" i="27"/>
  <c r="AY448" i="27"/>
  <c r="BB448" i="27" s="1"/>
  <c r="AW448" i="27"/>
  <c r="BA448" i="27" s="1"/>
  <c r="AZ59" i="27"/>
  <c r="AY59" i="27"/>
  <c r="BB59" i="27" s="1"/>
  <c r="AW59" i="27"/>
  <c r="BA59" i="27" s="1"/>
  <c r="AZ547" i="27"/>
  <c r="AY547" i="27"/>
  <c r="BB547" i="27" s="1"/>
  <c r="AW547" i="27"/>
  <c r="BA547" i="27" s="1"/>
  <c r="AY287" i="27"/>
  <c r="BB287" i="27" s="1"/>
  <c r="AZ287" i="27"/>
  <c r="AW287" i="27"/>
  <c r="BA287" i="27" s="1"/>
  <c r="AZ178" i="27"/>
  <c r="AY178" i="27"/>
  <c r="BB178" i="27" s="1"/>
  <c r="AW178" i="27"/>
  <c r="BA178" i="27" s="1"/>
  <c r="AM76" i="27"/>
  <c r="AN76" i="27" s="1"/>
  <c r="AZ625" i="27"/>
  <c r="AY625" i="27"/>
  <c r="BB625" i="27" s="1"/>
  <c r="AW625" i="27"/>
  <c r="BA625" i="27" s="1"/>
  <c r="AZ486" i="27"/>
  <c r="AY486" i="27"/>
  <c r="BB486" i="27" s="1"/>
  <c r="AW486" i="27"/>
  <c r="BA486" i="27" s="1"/>
  <c r="AY346" i="27"/>
  <c r="BB346" i="27" s="1"/>
  <c r="AZ346" i="27"/>
  <c r="AW346" i="27"/>
  <c r="BA346" i="27" s="1"/>
  <c r="AZ197" i="27"/>
  <c r="AY197" i="27"/>
  <c r="BB197" i="27" s="1"/>
  <c r="AW197" i="27"/>
  <c r="BA197" i="27" s="1"/>
  <c r="AM135" i="27"/>
  <c r="AN135" i="27" s="1"/>
  <c r="AZ683" i="27"/>
  <c r="AY683" i="27"/>
  <c r="BB683" i="27" s="1"/>
  <c r="AW683" i="27"/>
  <c r="BA683" i="27" s="1"/>
  <c r="AZ484" i="27"/>
  <c r="AY484" i="27"/>
  <c r="BB484" i="27" s="1"/>
  <c r="AW484" i="27"/>
  <c r="BA484" i="27" s="1"/>
  <c r="AZ235" i="27"/>
  <c r="AY235" i="27"/>
  <c r="BB235" i="27" s="1"/>
  <c r="AW235" i="27"/>
  <c r="BA235" i="27" s="1"/>
  <c r="AZ35" i="27"/>
  <c r="AY35" i="27"/>
  <c r="BB35" i="27" s="1"/>
  <c r="AW35" i="27"/>
  <c r="BA35" i="27" s="1"/>
  <c r="AZ602" i="27"/>
  <c r="AY602" i="27"/>
  <c r="BB602" i="27" s="1"/>
  <c r="AW602" i="27"/>
  <c r="BA602" i="27" s="1"/>
  <c r="AZ523" i="27"/>
  <c r="AY523" i="27"/>
  <c r="BB523" i="27" s="1"/>
  <c r="AW523" i="27"/>
  <c r="BA523" i="27" s="1"/>
  <c r="AY343" i="27"/>
  <c r="BB343" i="27" s="1"/>
  <c r="AZ343" i="27"/>
  <c r="AW343" i="27"/>
  <c r="BA343" i="27" s="1"/>
  <c r="AZ94" i="27"/>
  <c r="AY94" i="27"/>
  <c r="BB94" i="27" s="1"/>
  <c r="AW94" i="27"/>
  <c r="BA94" i="27" s="1"/>
  <c r="AM166" i="27"/>
  <c r="AN166" i="27" s="1"/>
  <c r="AZ714" i="27"/>
  <c r="AY714" i="27"/>
  <c r="BB714" i="27" s="1"/>
  <c r="AW714" i="27"/>
  <c r="BA714" i="27" s="1"/>
  <c r="AM146" i="27"/>
  <c r="AN146" i="27" s="1"/>
  <c r="AZ694" i="27"/>
  <c r="AY694" i="27"/>
  <c r="BB694" i="27" s="1"/>
  <c r="AW694" i="27"/>
  <c r="BA694" i="27" s="1"/>
  <c r="AM126" i="27"/>
  <c r="AN126" i="27" s="1"/>
  <c r="AZ674" i="27"/>
  <c r="AY674" i="27"/>
  <c r="BB674" i="27" s="1"/>
  <c r="AW674" i="27"/>
  <c r="BA674" i="27" s="1"/>
  <c r="AM106" i="27"/>
  <c r="AN106" i="27" s="1"/>
  <c r="AZ654" i="27"/>
  <c r="AY654" i="27"/>
  <c r="BB654" i="27" s="1"/>
  <c r="AW654" i="27"/>
  <c r="BA654" i="27" s="1"/>
  <c r="AM85" i="27"/>
  <c r="AN85" i="27" s="1"/>
  <c r="AZ634" i="27"/>
  <c r="AY634" i="27"/>
  <c r="BB634" i="27" s="1"/>
  <c r="AW634" i="27"/>
  <c r="BA634" i="27" s="1"/>
  <c r="AZ614" i="27"/>
  <c r="AY614" i="27"/>
  <c r="BB614" i="27" s="1"/>
  <c r="AW614" i="27"/>
  <c r="BA614" i="27" s="1"/>
  <c r="AY594" i="27"/>
  <c r="BB594" i="27" s="1"/>
  <c r="AZ594" i="27"/>
  <c r="AW594" i="27"/>
  <c r="BA594" i="27" s="1"/>
  <c r="AM391" i="27"/>
  <c r="AN391" i="27" s="1"/>
  <c r="AZ574" i="27"/>
  <c r="AY574" i="27"/>
  <c r="BB574" i="27" s="1"/>
  <c r="AW574" i="27"/>
  <c r="BA574" i="27" s="1"/>
  <c r="AM371" i="27"/>
  <c r="AN371" i="27" s="1"/>
  <c r="AZ554" i="27"/>
  <c r="AY554" i="27"/>
  <c r="BB554" i="27" s="1"/>
  <c r="AW554" i="27"/>
  <c r="BA554" i="27" s="1"/>
  <c r="AZ535" i="27"/>
  <c r="AY535" i="27"/>
  <c r="BB535" i="27" s="1"/>
  <c r="AW535" i="27"/>
  <c r="BA535" i="27" s="1"/>
  <c r="AZ515" i="27"/>
  <c r="AY515" i="27"/>
  <c r="BB515" i="27" s="1"/>
  <c r="AW515" i="27"/>
  <c r="BA515" i="27" s="1"/>
  <c r="AY495" i="27"/>
  <c r="BB495" i="27" s="1"/>
  <c r="AW495" i="27"/>
  <c r="BA495" i="27" s="1"/>
  <c r="AZ495" i="27"/>
  <c r="AZ475" i="27"/>
  <c r="AY475" i="27"/>
  <c r="BB475" i="27" s="1"/>
  <c r="AW475" i="27"/>
  <c r="BA475" i="27" s="1"/>
  <c r="AZ455" i="27"/>
  <c r="AY455" i="27"/>
  <c r="BB455" i="27" s="1"/>
  <c r="AW455" i="27"/>
  <c r="BA455" i="27" s="1"/>
  <c r="AZ435" i="27"/>
  <c r="AY435" i="27"/>
  <c r="BB435" i="27" s="1"/>
  <c r="AW435" i="27"/>
  <c r="BA435" i="27" s="1"/>
  <c r="AZ415" i="27"/>
  <c r="AY415" i="27"/>
  <c r="BB415" i="27" s="1"/>
  <c r="AW415" i="27"/>
  <c r="BA415" i="27" s="1"/>
  <c r="AY395" i="27"/>
  <c r="BB395" i="27" s="1"/>
  <c r="AZ395" i="27"/>
  <c r="AW395" i="27"/>
  <c r="BA395" i="27" s="1"/>
  <c r="AZ375" i="27"/>
  <c r="AW375" i="27"/>
  <c r="BA375" i="27" s="1"/>
  <c r="AY375" i="27"/>
  <c r="BB375" i="27" s="1"/>
  <c r="AZ355" i="27"/>
  <c r="AY355" i="27"/>
  <c r="BB355" i="27" s="1"/>
  <c r="AW355" i="27"/>
  <c r="BA355" i="27" s="1"/>
  <c r="AZ335" i="27"/>
  <c r="AY335" i="27"/>
  <c r="BB335" i="27" s="1"/>
  <c r="AW335" i="27"/>
  <c r="BA335" i="27" s="1"/>
  <c r="AZ315" i="27"/>
  <c r="AY315" i="27"/>
  <c r="BB315" i="27" s="1"/>
  <c r="AW315" i="27"/>
  <c r="BA315" i="27" s="1"/>
  <c r="AZ295" i="27"/>
  <c r="AY295" i="27"/>
  <c r="BB295" i="27" s="1"/>
  <c r="AW295" i="27"/>
  <c r="BA295" i="27" s="1"/>
  <c r="AM336" i="27"/>
  <c r="AN336" i="27" s="1"/>
  <c r="AZ276" i="27"/>
  <c r="AY276" i="27"/>
  <c r="BB276" i="27" s="1"/>
  <c r="AW276" i="27"/>
  <c r="BA276" i="27" s="1"/>
  <c r="AM316" i="27"/>
  <c r="AN316" i="27" s="1"/>
  <c r="AZ256" i="27"/>
  <c r="AY256" i="27"/>
  <c r="BB256" i="27" s="1"/>
  <c r="AW256" i="27"/>
  <c r="BA256" i="27" s="1"/>
  <c r="AW226" i="27"/>
  <c r="BA226" i="27" s="1"/>
  <c r="AZ226" i="27"/>
  <c r="AY226" i="27"/>
  <c r="BB226" i="27" s="1"/>
  <c r="AZ206" i="27"/>
  <c r="AY206" i="27"/>
  <c r="BB206" i="27" s="1"/>
  <c r="AW206" i="27"/>
  <c r="BA206" i="27" s="1"/>
  <c r="AZ186" i="27"/>
  <c r="AY186" i="27"/>
  <c r="BB186" i="27" s="1"/>
  <c r="AW186" i="27"/>
  <c r="BA186" i="27" s="1"/>
  <c r="AZ166" i="27"/>
  <c r="AW166" i="27"/>
  <c r="BA166" i="27" s="1"/>
  <c r="AY166" i="27"/>
  <c r="BB166" i="27" s="1"/>
  <c r="AZ146" i="27"/>
  <c r="AY146" i="27"/>
  <c r="BB146" i="27" s="1"/>
  <c r="AW146" i="27"/>
  <c r="BA146" i="27" s="1"/>
  <c r="AY126" i="27"/>
  <c r="BB126" i="27" s="1"/>
  <c r="AW126" i="27"/>
  <c r="BA126" i="27" s="1"/>
  <c r="AZ126" i="27"/>
  <c r="AZ106" i="27"/>
  <c r="AW106" i="27"/>
  <c r="BA106" i="27" s="1"/>
  <c r="AY106" i="27"/>
  <c r="BB106" i="27" s="1"/>
  <c r="AZ86" i="27"/>
  <c r="AW86" i="27"/>
  <c r="BA86" i="27" s="1"/>
  <c r="AY86" i="27"/>
  <c r="BB86" i="27" s="1"/>
  <c r="AZ66" i="27"/>
  <c r="AY66" i="27"/>
  <c r="BB66" i="27" s="1"/>
  <c r="AW66" i="27"/>
  <c r="BA66" i="27" s="1"/>
  <c r="AZ46" i="27"/>
  <c r="AW46" i="27"/>
  <c r="BA46" i="27" s="1"/>
  <c r="AY46" i="27"/>
  <c r="BB46" i="27" s="1"/>
  <c r="AZ26" i="27"/>
  <c r="AW26" i="27"/>
  <c r="BA26" i="27" s="1"/>
  <c r="AY26" i="27"/>
  <c r="BB26" i="27" s="1"/>
  <c r="AZ6" i="27"/>
  <c r="AY6" i="27"/>
  <c r="BB6" i="27" s="1"/>
  <c r="AW6" i="27"/>
  <c r="BA6" i="27" s="1"/>
  <c r="AM142" i="27"/>
  <c r="AN142" i="27" s="1"/>
  <c r="AZ690" i="27"/>
  <c r="AY690" i="27"/>
  <c r="BB690" i="27" s="1"/>
  <c r="AW690" i="27"/>
  <c r="BA690" i="27" s="1"/>
  <c r="AZ491" i="27"/>
  <c r="AY491" i="27"/>
  <c r="BB491" i="27" s="1"/>
  <c r="AW491" i="27"/>
  <c r="BA491" i="27" s="1"/>
  <c r="AZ371" i="27"/>
  <c r="AY371" i="27"/>
  <c r="BB371" i="27" s="1"/>
  <c r="AW371" i="27"/>
  <c r="BA371" i="27" s="1"/>
  <c r="AZ202" i="27"/>
  <c r="AW202" i="27"/>
  <c r="BA202" i="27" s="1"/>
  <c r="AY202" i="27"/>
  <c r="BB202" i="27" s="1"/>
  <c r="AM101" i="27"/>
  <c r="AN101" i="27" s="1"/>
  <c r="AZ649" i="27"/>
  <c r="AW649" i="27"/>
  <c r="BA649" i="27" s="1"/>
  <c r="AY649" i="27"/>
  <c r="BB649" i="27" s="1"/>
  <c r="AZ490" i="27"/>
  <c r="AY490" i="27"/>
  <c r="BB490" i="27" s="1"/>
  <c r="AW490" i="27"/>
  <c r="BA490" i="27" s="1"/>
  <c r="AM311" i="27"/>
  <c r="AN311" i="27" s="1"/>
  <c r="AZ251" i="27"/>
  <c r="AY251" i="27"/>
  <c r="BB251" i="27" s="1"/>
  <c r="AW251" i="27"/>
  <c r="BA251" i="27" s="1"/>
  <c r="AZ21" i="27"/>
  <c r="AY21" i="27"/>
  <c r="BB21" i="27" s="1"/>
  <c r="AW21" i="27"/>
  <c r="BA21" i="27" s="1"/>
  <c r="AZ529" i="27"/>
  <c r="AY529" i="27"/>
  <c r="BB529" i="27" s="1"/>
  <c r="AW529" i="27"/>
  <c r="BA529" i="27" s="1"/>
  <c r="AZ289" i="27"/>
  <c r="AY289" i="27"/>
  <c r="BB289" i="27" s="1"/>
  <c r="AW289" i="27"/>
  <c r="BA289" i="27" s="1"/>
  <c r="AY160" i="27"/>
  <c r="BB160" i="27" s="1"/>
  <c r="AZ160" i="27"/>
  <c r="AW160" i="27"/>
  <c r="BA160" i="27" s="1"/>
  <c r="AZ607" i="27"/>
  <c r="AY607" i="27"/>
  <c r="BB607" i="27" s="1"/>
  <c r="AW607" i="27"/>
  <c r="BA607" i="27" s="1"/>
  <c r="AZ428" i="27"/>
  <c r="AY428" i="27"/>
  <c r="BB428" i="27" s="1"/>
  <c r="AW428" i="27"/>
  <c r="BA428" i="27" s="1"/>
  <c r="AZ139" i="27"/>
  <c r="AY139" i="27"/>
  <c r="BB139" i="27" s="1"/>
  <c r="AW139" i="27"/>
  <c r="BA139" i="27" s="1"/>
  <c r="AM77" i="27"/>
  <c r="AN77" i="27" s="1"/>
  <c r="AZ626" i="27"/>
  <c r="AY626" i="27"/>
  <c r="BB626" i="27" s="1"/>
  <c r="AW626" i="27"/>
  <c r="BA626" i="27" s="1"/>
  <c r="AZ427" i="27"/>
  <c r="AY427" i="27"/>
  <c r="BB427" i="27" s="1"/>
  <c r="AW427" i="27"/>
  <c r="BA427" i="27" s="1"/>
  <c r="AY158" i="27"/>
  <c r="BB158" i="27" s="1"/>
  <c r="AZ158" i="27"/>
  <c r="AW158" i="27"/>
  <c r="BA158" i="27" s="1"/>
  <c r="AM117" i="27"/>
  <c r="AN117" i="27" s="1"/>
  <c r="AZ665" i="27"/>
  <c r="AY665" i="27"/>
  <c r="BB665" i="27" s="1"/>
  <c r="AW665" i="27"/>
  <c r="BA665" i="27" s="1"/>
  <c r="AY446" i="27"/>
  <c r="BB446" i="27" s="1"/>
  <c r="AZ446" i="27"/>
  <c r="AW446" i="27"/>
  <c r="BA446" i="27" s="1"/>
  <c r="AZ237" i="27"/>
  <c r="AY237" i="27"/>
  <c r="BB237" i="27" s="1"/>
  <c r="AW237" i="27"/>
  <c r="BA237" i="27" s="1"/>
  <c r="AZ37" i="27"/>
  <c r="AY37" i="27"/>
  <c r="BB37" i="27" s="1"/>
  <c r="AW37" i="27"/>
  <c r="BA37" i="27" s="1"/>
  <c r="AM380" i="27"/>
  <c r="AN380" i="27" s="1"/>
  <c r="AZ563" i="27"/>
  <c r="AY563" i="27"/>
  <c r="BB563" i="27" s="1"/>
  <c r="AW563" i="27"/>
  <c r="BA563" i="27" s="1"/>
  <c r="AZ404" i="27"/>
  <c r="AY404" i="27"/>
  <c r="BB404" i="27" s="1"/>
  <c r="AW404" i="27"/>
  <c r="BA404" i="27" s="1"/>
  <c r="AZ215" i="27"/>
  <c r="AY215" i="27"/>
  <c r="BB215" i="27" s="1"/>
  <c r="AW215" i="27"/>
  <c r="BA215" i="27" s="1"/>
  <c r="AZ15" i="27"/>
  <c r="AY15" i="27"/>
  <c r="BB15" i="27" s="1"/>
  <c r="AW15" i="27"/>
  <c r="BA15" i="27" s="1"/>
  <c r="AM379" i="27"/>
  <c r="AN379" i="27" s="1"/>
  <c r="AZ562" i="27"/>
  <c r="AY562" i="27"/>
  <c r="BB562" i="27" s="1"/>
  <c r="AW562" i="27"/>
  <c r="BA562" i="27" s="1"/>
  <c r="AZ463" i="27"/>
  <c r="AW463" i="27"/>
  <c r="BA463" i="27" s="1"/>
  <c r="AY463" i="27"/>
  <c r="BB463" i="27" s="1"/>
  <c r="AZ283" i="27"/>
  <c r="AY283" i="27"/>
  <c r="BB283" i="27" s="1"/>
  <c r="AW283" i="27"/>
  <c r="BA283" i="27" s="1"/>
  <c r="AZ134" i="27"/>
  <c r="AY134" i="27"/>
  <c r="BB134" i="27" s="1"/>
  <c r="AW134" i="27"/>
  <c r="BA134" i="27" s="1"/>
  <c r="AZ34" i="27"/>
  <c r="AY34" i="27"/>
  <c r="BB34" i="27" s="1"/>
  <c r="AW34" i="27"/>
  <c r="BA34" i="27" s="1"/>
  <c r="AM165" i="27"/>
  <c r="AN165" i="27" s="1"/>
  <c r="AZ713" i="27"/>
  <c r="AY713" i="27"/>
  <c r="BB713" i="27" s="1"/>
  <c r="AW713" i="27"/>
  <c r="BA713" i="27" s="1"/>
  <c r="AM145" i="27"/>
  <c r="AN145" i="27" s="1"/>
  <c r="AZ693" i="27"/>
  <c r="AY693" i="27"/>
  <c r="BB693" i="27" s="1"/>
  <c r="AW693" i="27"/>
  <c r="BA693" i="27" s="1"/>
  <c r="AM125" i="27"/>
  <c r="AN125" i="27" s="1"/>
  <c r="AZ673" i="27"/>
  <c r="AY673" i="27"/>
  <c r="BB673" i="27" s="1"/>
  <c r="AW673" i="27"/>
  <c r="BA673" i="27" s="1"/>
  <c r="AM105" i="27"/>
  <c r="AN105" i="27" s="1"/>
  <c r="AZ653" i="27"/>
  <c r="AY653" i="27"/>
  <c r="BB653" i="27" s="1"/>
  <c r="AW653" i="27"/>
  <c r="BA653" i="27" s="1"/>
  <c r="AM84" i="27"/>
  <c r="AN84" i="27" s="1"/>
  <c r="AZ633" i="27"/>
  <c r="AY633" i="27"/>
  <c r="BB633" i="27" s="1"/>
  <c r="AW633" i="27"/>
  <c r="BA633" i="27" s="1"/>
  <c r="AZ613" i="27"/>
  <c r="AY613" i="27"/>
  <c r="BB613" i="27" s="1"/>
  <c r="AW613" i="27"/>
  <c r="BA613" i="27" s="1"/>
  <c r="AZ593" i="27"/>
  <c r="AY593" i="27"/>
  <c r="BB593" i="27" s="1"/>
  <c r="AW593" i="27"/>
  <c r="BA593" i="27" s="1"/>
  <c r="AM390" i="27"/>
  <c r="AN390" i="27" s="1"/>
  <c r="AZ573" i="27"/>
  <c r="AY573" i="27"/>
  <c r="BB573" i="27" s="1"/>
  <c r="AW573" i="27"/>
  <c r="BA573" i="27" s="1"/>
  <c r="AM370" i="27"/>
  <c r="AN370" i="27" s="1"/>
  <c r="AZ553" i="27"/>
  <c r="AY553" i="27"/>
  <c r="BB553" i="27" s="1"/>
  <c r="AW553" i="27"/>
  <c r="BA553" i="27" s="1"/>
  <c r="AZ534" i="27"/>
  <c r="AY534" i="27"/>
  <c r="BB534" i="27" s="1"/>
  <c r="AW534" i="27"/>
  <c r="BA534" i="27" s="1"/>
  <c r="AZ514" i="27"/>
  <c r="AY514" i="27"/>
  <c r="BB514" i="27" s="1"/>
  <c r="AW514" i="27"/>
  <c r="BA514" i="27" s="1"/>
  <c r="AY494" i="27"/>
  <c r="BB494" i="27" s="1"/>
  <c r="AZ494" i="27"/>
  <c r="AW494" i="27"/>
  <c r="BA494" i="27" s="1"/>
  <c r="AZ474" i="27"/>
  <c r="AY474" i="27"/>
  <c r="BB474" i="27" s="1"/>
  <c r="AW474" i="27"/>
  <c r="BA474" i="27" s="1"/>
  <c r="AZ454" i="27"/>
  <c r="AY454" i="27"/>
  <c r="BB454" i="27" s="1"/>
  <c r="AW454" i="27"/>
  <c r="BA454" i="27" s="1"/>
  <c r="AZ434" i="27"/>
  <c r="AY434" i="27"/>
  <c r="BB434" i="27" s="1"/>
  <c r="AW434" i="27"/>
  <c r="BA434" i="27" s="1"/>
  <c r="AZ414" i="27"/>
  <c r="AY414" i="27"/>
  <c r="BB414" i="27" s="1"/>
  <c r="AW414" i="27"/>
  <c r="BA414" i="27" s="1"/>
  <c r="AY394" i="27"/>
  <c r="BB394" i="27" s="1"/>
  <c r="AZ394" i="27"/>
  <c r="AW394" i="27"/>
  <c r="BA394" i="27" s="1"/>
  <c r="AZ374" i="27"/>
  <c r="AY374" i="27"/>
  <c r="BB374" i="27" s="1"/>
  <c r="AW374" i="27"/>
  <c r="BA374" i="27" s="1"/>
  <c r="AZ354" i="27"/>
  <c r="AY354" i="27"/>
  <c r="BB354" i="27" s="1"/>
  <c r="AW354" i="27"/>
  <c r="BA354" i="27" s="1"/>
  <c r="AZ334" i="27"/>
  <c r="AY334" i="27"/>
  <c r="BB334" i="27" s="1"/>
  <c r="AW334" i="27"/>
  <c r="BA334" i="27" s="1"/>
  <c r="AZ314" i="27"/>
  <c r="AY314" i="27"/>
  <c r="BB314" i="27" s="1"/>
  <c r="AW314" i="27"/>
  <c r="BA314" i="27" s="1"/>
  <c r="AZ294" i="27"/>
  <c r="AY294" i="27"/>
  <c r="BB294" i="27" s="1"/>
  <c r="AW294" i="27"/>
  <c r="BA294" i="27" s="1"/>
  <c r="AM335" i="27"/>
  <c r="AN335" i="27" s="1"/>
  <c r="AZ275" i="27"/>
  <c r="AY275" i="27"/>
  <c r="BB275" i="27" s="1"/>
  <c r="AW275" i="27"/>
  <c r="BA275" i="27" s="1"/>
  <c r="AM315" i="27"/>
  <c r="AN315" i="27" s="1"/>
  <c r="AZ255" i="27"/>
  <c r="AY255" i="27"/>
  <c r="BB255" i="27" s="1"/>
  <c r="AW255" i="27"/>
  <c r="BA255" i="27" s="1"/>
  <c r="AZ245" i="27"/>
  <c r="AY245" i="27"/>
  <c r="BB245" i="27" s="1"/>
  <c r="AW245" i="27"/>
  <c r="BA245" i="27" s="1"/>
  <c r="AZ225" i="27"/>
  <c r="AW225" i="27"/>
  <c r="BA225" i="27" s="1"/>
  <c r="AY225" i="27"/>
  <c r="BB225" i="27" s="1"/>
  <c r="AZ205" i="27"/>
  <c r="AY205" i="27"/>
  <c r="BB205" i="27" s="1"/>
  <c r="AW205" i="27"/>
  <c r="BA205" i="27" s="1"/>
  <c r="AZ185" i="27"/>
  <c r="AY185" i="27"/>
  <c r="BB185" i="27" s="1"/>
  <c r="AW185" i="27"/>
  <c r="BA185" i="27" s="1"/>
  <c r="AZ165" i="27"/>
  <c r="AW165" i="27"/>
  <c r="BA165" i="27" s="1"/>
  <c r="AY165" i="27"/>
  <c r="BB165" i="27" s="1"/>
  <c r="AZ145" i="27"/>
  <c r="AY145" i="27"/>
  <c r="BB145" i="27" s="1"/>
  <c r="AW145" i="27"/>
  <c r="BA145" i="27" s="1"/>
  <c r="AZ125" i="27"/>
  <c r="AY125" i="27"/>
  <c r="BB125" i="27" s="1"/>
  <c r="AW125" i="27"/>
  <c r="BA125" i="27" s="1"/>
  <c r="AZ105" i="27"/>
  <c r="AW105" i="27"/>
  <c r="BA105" i="27" s="1"/>
  <c r="AY105" i="27"/>
  <c r="BB105" i="27" s="1"/>
  <c r="AZ85" i="27"/>
  <c r="AW85" i="27"/>
  <c r="BA85" i="27" s="1"/>
  <c r="AY85" i="27"/>
  <c r="BB85" i="27" s="1"/>
  <c r="AZ65" i="27"/>
  <c r="AY65" i="27"/>
  <c r="BB65" i="27" s="1"/>
  <c r="AW65" i="27"/>
  <c r="BA65" i="27" s="1"/>
  <c r="AZ45" i="27"/>
  <c r="AY45" i="27"/>
  <c r="BB45" i="27" s="1"/>
  <c r="AW45" i="27"/>
  <c r="BA45" i="27" s="1"/>
  <c r="AZ25" i="27"/>
  <c r="AW25" i="27"/>
  <c r="BA25" i="27" s="1"/>
  <c r="AY25" i="27"/>
  <c r="BB25" i="27" s="1"/>
  <c r="AY5" i="27"/>
  <c r="BB5" i="27" s="1"/>
  <c r="AW5" i="27"/>
  <c r="BA5" i="27" s="1"/>
  <c r="AZ5" i="27"/>
  <c r="AM162" i="27"/>
  <c r="AN162" i="27" s="1"/>
  <c r="AZ710" i="27"/>
  <c r="AY710" i="27"/>
  <c r="BB710" i="27" s="1"/>
  <c r="AW710" i="27"/>
  <c r="BA710" i="27" s="1"/>
  <c r="AM332" i="27"/>
  <c r="AN332" i="27" s="1"/>
  <c r="AZ272" i="27"/>
  <c r="AY272" i="27"/>
  <c r="BB272" i="27" s="1"/>
  <c r="AW272" i="27"/>
  <c r="BA272" i="27" s="1"/>
  <c r="AW22" i="27"/>
  <c r="BA22" i="27" s="1"/>
  <c r="AY22" i="27"/>
  <c r="BB22" i="27" s="1"/>
  <c r="AZ22" i="27"/>
  <c r="AZ310" i="27"/>
  <c r="AY310" i="27"/>
  <c r="BB310" i="27" s="1"/>
  <c r="AW310" i="27"/>
  <c r="BA310" i="27" s="1"/>
  <c r="AZ161" i="27"/>
  <c r="AY161" i="27"/>
  <c r="BB161" i="27" s="1"/>
  <c r="AW161" i="27"/>
  <c r="BA161" i="27" s="1"/>
  <c r="AM100" i="27"/>
  <c r="AN100" i="27" s="1"/>
  <c r="AZ648" i="27"/>
  <c r="AW648" i="27"/>
  <c r="BA648" i="27" s="1"/>
  <c r="AY648" i="27"/>
  <c r="BB648" i="27" s="1"/>
  <c r="AZ449" i="27"/>
  <c r="AY449" i="27"/>
  <c r="BB449" i="27" s="1"/>
  <c r="AW449" i="27"/>
  <c r="BA449" i="27" s="1"/>
  <c r="AZ240" i="27"/>
  <c r="AY240" i="27"/>
  <c r="BB240" i="27" s="1"/>
  <c r="AW240" i="27"/>
  <c r="BA240" i="27" s="1"/>
  <c r="AM179" i="27"/>
  <c r="AN179" i="27" s="1"/>
  <c r="AY727" i="27"/>
  <c r="BB727" i="27" s="1"/>
  <c r="AZ727" i="27"/>
  <c r="AW727" i="27"/>
  <c r="BA727" i="27" s="1"/>
  <c r="AZ528" i="27"/>
  <c r="AY528" i="27"/>
  <c r="BB528" i="27" s="1"/>
  <c r="AW528" i="27"/>
  <c r="BA528" i="27" s="1"/>
  <c r="AZ308" i="27"/>
  <c r="AY308" i="27"/>
  <c r="BB308" i="27" s="1"/>
  <c r="AW308" i="27"/>
  <c r="BA308" i="27" s="1"/>
  <c r="AZ219" i="27"/>
  <c r="AY219" i="27"/>
  <c r="BB219" i="27" s="1"/>
  <c r="AW219" i="27"/>
  <c r="BA219" i="27" s="1"/>
  <c r="AM138" i="27"/>
  <c r="AN138" i="27" s="1"/>
  <c r="AZ686" i="27"/>
  <c r="AY686" i="27"/>
  <c r="BB686" i="27" s="1"/>
  <c r="AW686" i="27"/>
  <c r="BA686" i="27" s="1"/>
  <c r="AZ347" i="27"/>
  <c r="AY347" i="27"/>
  <c r="BB347" i="27" s="1"/>
  <c r="AW347" i="27"/>
  <c r="BA347" i="27" s="1"/>
  <c r="AZ138" i="27"/>
  <c r="AY138" i="27"/>
  <c r="BB138" i="27" s="1"/>
  <c r="AW138" i="27"/>
  <c r="BA138" i="27" s="1"/>
  <c r="AM137" i="27"/>
  <c r="AN137" i="27" s="1"/>
  <c r="AZ685" i="27"/>
  <c r="AY685" i="27"/>
  <c r="BB685" i="27" s="1"/>
  <c r="AW685" i="27"/>
  <c r="BA685" i="27" s="1"/>
  <c r="AZ366" i="27"/>
  <c r="AY366" i="27"/>
  <c r="BB366" i="27" s="1"/>
  <c r="AW366" i="27"/>
  <c r="BA366" i="27" s="1"/>
  <c r="AZ137" i="27"/>
  <c r="AY137" i="27"/>
  <c r="BB137" i="27" s="1"/>
  <c r="AW137" i="27"/>
  <c r="BA137" i="27" s="1"/>
  <c r="AM95" i="27"/>
  <c r="AN95" i="27" s="1"/>
  <c r="AZ643" i="27"/>
  <c r="AW643" i="27"/>
  <c r="BA643" i="27" s="1"/>
  <c r="AY643" i="27"/>
  <c r="BB643" i="27" s="1"/>
  <c r="AZ504" i="27"/>
  <c r="AY504" i="27"/>
  <c r="BB504" i="27" s="1"/>
  <c r="AW504" i="27"/>
  <c r="BA504" i="27" s="1"/>
  <c r="AZ284" i="27"/>
  <c r="AY284" i="27"/>
  <c r="BB284" i="27" s="1"/>
  <c r="AW284" i="27"/>
  <c r="BA284" i="27" s="1"/>
  <c r="AZ155" i="27"/>
  <c r="AY155" i="27"/>
  <c r="BB155" i="27" s="1"/>
  <c r="AW155" i="27"/>
  <c r="BA155" i="27" s="1"/>
  <c r="AM73" i="27"/>
  <c r="AN73" i="27" s="1"/>
  <c r="AZ622" i="27"/>
  <c r="AY622" i="27"/>
  <c r="BB622" i="27" s="1"/>
  <c r="AW622" i="27"/>
  <c r="BA622" i="27" s="1"/>
  <c r="AZ483" i="27"/>
  <c r="AY483" i="27"/>
  <c r="BB483" i="27" s="1"/>
  <c r="AW483" i="27"/>
  <c r="BA483" i="27" s="1"/>
  <c r="AZ303" i="27"/>
  <c r="AY303" i="27"/>
  <c r="BB303" i="27" s="1"/>
  <c r="AW303" i="27"/>
  <c r="BA303" i="27" s="1"/>
  <c r="AZ234" i="27"/>
  <c r="AY234" i="27"/>
  <c r="BB234" i="27" s="1"/>
  <c r="AW234" i="27"/>
  <c r="BA234" i="27" s="1"/>
  <c r="AZ74" i="27"/>
  <c r="AY74" i="27"/>
  <c r="BB74" i="27" s="1"/>
  <c r="AW74" i="27"/>
  <c r="BA74" i="27" s="1"/>
  <c r="AM164" i="27"/>
  <c r="AN164" i="27" s="1"/>
  <c r="AZ712" i="27"/>
  <c r="AY712" i="27"/>
  <c r="BB712" i="27" s="1"/>
  <c r="AW712" i="27"/>
  <c r="BA712" i="27" s="1"/>
  <c r="AM144" i="27"/>
  <c r="AN144" i="27" s="1"/>
  <c r="AZ692" i="27"/>
  <c r="AY692" i="27"/>
  <c r="BB692" i="27" s="1"/>
  <c r="AW692" i="27"/>
  <c r="BA692" i="27" s="1"/>
  <c r="AM124" i="27"/>
  <c r="AN124" i="27" s="1"/>
  <c r="AZ672" i="27"/>
  <c r="AW672" i="27"/>
  <c r="BA672" i="27" s="1"/>
  <c r="AY672" i="27"/>
  <c r="BB672" i="27" s="1"/>
  <c r="AM104" i="27"/>
  <c r="AN104" i="27" s="1"/>
  <c r="AZ652" i="27"/>
  <c r="AY652" i="27"/>
  <c r="BB652" i="27" s="1"/>
  <c r="AW652" i="27"/>
  <c r="BA652" i="27" s="1"/>
  <c r="AM83" i="27"/>
  <c r="AN83" i="27" s="1"/>
  <c r="AZ632" i="27"/>
  <c r="AY632" i="27"/>
  <c r="BB632" i="27" s="1"/>
  <c r="AW632" i="27"/>
  <c r="BA632" i="27" s="1"/>
  <c r="AZ612" i="27"/>
  <c r="AY612" i="27"/>
  <c r="BB612" i="27" s="1"/>
  <c r="AW612" i="27"/>
  <c r="BA612" i="27" s="1"/>
  <c r="AZ592" i="27"/>
  <c r="AY592" i="27"/>
  <c r="BB592" i="27" s="1"/>
  <c r="AW592" i="27"/>
  <c r="BA592" i="27" s="1"/>
  <c r="AM389" i="27"/>
  <c r="AN389" i="27" s="1"/>
  <c r="AZ572" i="27"/>
  <c r="AY572" i="27"/>
  <c r="BB572" i="27" s="1"/>
  <c r="AW572" i="27"/>
  <c r="BA572" i="27" s="1"/>
  <c r="AM369" i="27"/>
  <c r="AN369" i="27" s="1"/>
  <c r="AZ552" i="27"/>
  <c r="AY552" i="27"/>
  <c r="BB552" i="27" s="1"/>
  <c r="AW552" i="27"/>
  <c r="BA552" i="27" s="1"/>
  <c r="AZ533" i="27"/>
  <c r="AY533" i="27"/>
  <c r="BB533" i="27" s="1"/>
  <c r="AW533" i="27"/>
  <c r="BA533" i="27" s="1"/>
  <c r="AZ513" i="27"/>
  <c r="AY513" i="27"/>
  <c r="BB513" i="27" s="1"/>
  <c r="AW513" i="27"/>
  <c r="BA513" i="27" s="1"/>
  <c r="AY493" i="27"/>
  <c r="BB493" i="27" s="1"/>
  <c r="AZ493" i="27"/>
  <c r="AW493" i="27"/>
  <c r="BA493" i="27" s="1"/>
  <c r="AY473" i="27"/>
  <c r="BB473" i="27" s="1"/>
  <c r="AZ473" i="27"/>
  <c r="AW473" i="27"/>
  <c r="BA473" i="27" s="1"/>
  <c r="AY453" i="27"/>
  <c r="BB453" i="27" s="1"/>
  <c r="AZ453" i="27"/>
  <c r="AW453" i="27"/>
  <c r="BA453" i="27" s="1"/>
  <c r="AZ433" i="27"/>
  <c r="AY433" i="27"/>
  <c r="BB433" i="27" s="1"/>
  <c r="AW433" i="27"/>
  <c r="BA433" i="27" s="1"/>
  <c r="AZ413" i="27"/>
  <c r="AY413" i="27"/>
  <c r="BB413" i="27" s="1"/>
  <c r="AW413" i="27"/>
  <c r="BA413" i="27" s="1"/>
  <c r="AY393" i="27"/>
  <c r="BB393" i="27" s="1"/>
  <c r="AZ393" i="27"/>
  <c r="AW393" i="27"/>
  <c r="BA393" i="27" s="1"/>
  <c r="AY373" i="27"/>
  <c r="BB373" i="27" s="1"/>
  <c r="AZ373" i="27"/>
  <c r="AW373" i="27"/>
  <c r="BA373" i="27" s="1"/>
  <c r="AZ353" i="27"/>
  <c r="AY353" i="27"/>
  <c r="BB353" i="27" s="1"/>
  <c r="AW353" i="27"/>
  <c r="BA353" i="27" s="1"/>
  <c r="AZ333" i="27"/>
  <c r="AY333" i="27"/>
  <c r="BB333" i="27" s="1"/>
  <c r="AW333" i="27"/>
  <c r="BA333" i="27" s="1"/>
  <c r="AZ313" i="27"/>
  <c r="AY313" i="27"/>
  <c r="BB313" i="27" s="1"/>
  <c r="AW313" i="27"/>
  <c r="BA313" i="27" s="1"/>
  <c r="AZ293" i="27"/>
  <c r="AY293" i="27"/>
  <c r="BB293" i="27" s="1"/>
  <c r="AW293" i="27"/>
  <c r="BA293" i="27" s="1"/>
  <c r="AM334" i="27"/>
  <c r="AN334" i="27" s="1"/>
  <c r="AZ274" i="27"/>
  <c r="AY274" i="27"/>
  <c r="BB274" i="27" s="1"/>
  <c r="AW274" i="27"/>
  <c r="BA274" i="27" s="1"/>
  <c r="AM314" i="27"/>
  <c r="AN314" i="27" s="1"/>
  <c r="AZ254" i="27"/>
  <c r="AY254" i="27"/>
  <c r="BB254" i="27" s="1"/>
  <c r="AW254" i="27"/>
  <c r="BA254" i="27" s="1"/>
  <c r="AZ244" i="27"/>
  <c r="AY244" i="27"/>
  <c r="BB244" i="27" s="1"/>
  <c r="AW244" i="27"/>
  <c r="BA244" i="27" s="1"/>
  <c r="AZ224" i="27"/>
  <c r="AW224" i="27"/>
  <c r="BA224" i="27" s="1"/>
  <c r="AY224" i="27"/>
  <c r="BB224" i="27" s="1"/>
  <c r="AZ204" i="27"/>
  <c r="AY204" i="27"/>
  <c r="BB204" i="27" s="1"/>
  <c r="AW204" i="27"/>
  <c r="BA204" i="27" s="1"/>
  <c r="AZ184" i="27"/>
  <c r="AY184" i="27"/>
  <c r="BB184" i="27" s="1"/>
  <c r="AW184" i="27"/>
  <c r="BA184" i="27" s="1"/>
  <c r="AZ164" i="27"/>
  <c r="AW164" i="27"/>
  <c r="BA164" i="27" s="1"/>
  <c r="AY164" i="27"/>
  <c r="BB164" i="27" s="1"/>
  <c r="AZ144" i="27"/>
  <c r="AW144" i="27"/>
  <c r="BA144" i="27" s="1"/>
  <c r="AY144" i="27"/>
  <c r="BB144" i="27" s="1"/>
  <c r="AZ124" i="27"/>
  <c r="AY124" i="27"/>
  <c r="BB124" i="27" s="1"/>
  <c r="AW124" i="27"/>
  <c r="BA124" i="27" s="1"/>
  <c r="AZ104" i="27"/>
  <c r="AW104" i="27"/>
  <c r="BA104" i="27" s="1"/>
  <c r="AY104" i="27"/>
  <c r="BB104" i="27" s="1"/>
  <c r="AZ84" i="27"/>
  <c r="AW84" i="27"/>
  <c r="BA84" i="27" s="1"/>
  <c r="AY84" i="27"/>
  <c r="BB84" i="27" s="1"/>
  <c r="AZ64" i="27"/>
  <c r="AY64" i="27"/>
  <c r="BB64" i="27" s="1"/>
  <c r="AW64" i="27"/>
  <c r="BA64" i="27" s="1"/>
  <c r="AZ44" i="27"/>
  <c r="AY44" i="27"/>
  <c r="BB44" i="27" s="1"/>
  <c r="AW44" i="27"/>
  <c r="BA44" i="27" s="1"/>
  <c r="AW24" i="27"/>
  <c r="BA24" i="27" s="1"/>
  <c r="AY24" i="27"/>
  <c r="BB24" i="27" s="1"/>
  <c r="AZ24" i="27"/>
  <c r="AY4" i="27"/>
  <c r="BB4" i="27" s="1"/>
  <c r="AW4" i="27"/>
  <c r="BA4" i="27" s="1"/>
  <c r="AZ4" i="27"/>
  <c r="AM122" i="27"/>
  <c r="AN122" i="27" s="1"/>
  <c r="AZ670" i="27"/>
  <c r="AY670" i="27"/>
  <c r="BB670" i="27" s="1"/>
  <c r="AW670" i="27"/>
  <c r="BA670" i="27" s="1"/>
  <c r="AZ471" i="27"/>
  <c r="AY471" i="27"/>
  <c r="BB471" i="27" s="1"/>
  <c r="AW471" i="27"/>
  <c r="BA471" i="27" s="1"/>
  <c r="AZ82" i="27"/>
  <c r="AW82" i="27"/>
  <c r="BA82" i="27" s="1"/>
  <c r="AY82" i="27"/>
  <c r="BB82" i="27" s="1"/>
  <c r="AZ609" i="27"/>
  <c r="AY609" i="27"/>
  <c r="BB609" i="27" s="1"/>
  <c r="AW609" i="27"/>
  <c r="BA609" i="27" s="1"/>
  <c r="AZ410" i="27"/>
  <c r="AY410" i="27"/>
  <c r="BB410" i="27" s="1"/>
  <c r="AW410" i="27"/>
  <c r="BA410" i="27" s="1"/>
  <c r="AZ221" i="27"/>
  <c r="AY221" i="27"/>
  <c r="BB221" i="27" s="1"/>
  <c r="AW221" i="27"/>
  <c r="BA221" i="27" s="1"/>
  <c r="AM120" i="27"/>
  <c r="AN120" i="27" s="1"/>
  <c r="AZ668" i="27"/>
  <c r="AY668" i="27"/>
  <c r="BB668" i="27" s="1"/>
  <c r="AW668" i="27"/>
  <c r="BA668" i="27" s="1"/>
  <c r="AZ309" i="27"/>
  <c r="AY309" i="27"/>
  <c r="BB309" i="27" s="1"/>
  <c r="AW309" i="27"/>
  <c r="BA309" i="27" s="1"/>
  <c r="AZ80" i="27"/>
  <c r="AY80" i="27"/>
  <c r="BB80" i="27" s="1"/>
  <c r="AW80" i="27"/>
  <c r="BA80" i="27" s="1"/>
  <c r="AM384" i="27"/>
  <c r="AN384" i="27" s="1"/>
  <c r="AZ567" i="27"/>
  <c r="AY567" i="27"/>
  <c r="BB567" i="27" s="1"/>
  <c r="AW567" i="27"/>
  <c r="BA567" i="27" s="1"/>
  <c r="AZ408" i="27"/>
  <c r="AY408" i="27"/>
  <c r="BB408" i="27" s="1"/>
  <c r="AW408" i="27"/>
  <c r="BA408" i="27" s="1"/>
  <c r="AZ39" i="27"/>
  <c r="AY39" i="27"/>
  <c r="BB39" i="27" s="1"/>
  <c r="AW39" i="27"/>
  <c r="BA39" i="27" s="1"/>
  <c r="AZ527" i="27"/>
  <c r="AY527" i="27"/>
  <c r="BB527" i="27" s="1"/>
  <c r="AW527" i="27"/>
  <c r="BA527" i="27" s="1"/>
  <c r="AZ307" i="27"/>
  <c r="AY307" i="27"/>
  <c r="BB307" i="27" s="1"/>
  <c r="AW307" i="27"/>
  <c r="BA307" i="27" s="1"/>
  <c r="AZ218" i="27"/>
  <c r="AY218" i="27"/>
  <c r="BB218" i="27" s="1"/>
  <c r="AW218" i="27"/>
  <c r="BA218" i="27" s="1"/>
  <c r="AM157" i="27"/>
  <c r="AN157" i="27" s="1"/>
  <c r="AZ705" i="27"/>
  <c r="AY705" i="27"/>
  <c r="BB705" i="27" s="1"/>
  <c r="AW705" i="27"/>
  <c r="BA705" i="27" s="1"/>
  <c r="AY386" i="27"/>
  <c r="BB386" i="27" s="1"/>
  <c r="AZ386" i="27"/>
  <c r="AW386" i="27"/>
  <c r="BA386" i="27" s="1"/>
  <c r="AZ177" i="27"/>
  <c r="AY177" i="27"/>
  <c r="BB177" i="27" s="1"/>
  <c r="AW177" i="27"/>
  <c r="BA177" i="27" s="1"/>
  <c r="AM115" i="27"/>
  <c r="AN115" i="27" s="1"/>
  <c r="AY663" i="27"/>
  <c r="BB663" i="27" s="1"/>
  <c r="AZ663" i="27"/>
  <c r="AW663" i="27"/>
  <c r="BA663" i="27" s="1"/>
  <c r="AZ364" i="27"/>
  <c r="AY364" i="27"/>
  <c r="BB364" i="27" s="1"/>
  <c r="AW364" i="27"/>
  <c r="BA364" i="27" s="1"/>
  <c r="AZ135" i="27"/>
  <c r="AY135" i="27"/>
  <c r="BB135" i="27" s="1"/>
  <c r="AW135" i="27"/>
  <c r="BA135" i="27" s="1"/>
  <c r="AZ582" i="27"/>
  <c r="AY582" i="27"/>
  <c r="BB582" i="27" s="1"/>
  <c r="AW582" i="27"/>
  <c r="BA582" i="27" s="1"/>
  <c r="AZ503" i="27"/>
  <c r="AW503" i="27"/>
  <c r="BA503" i="27" s="1"/>
  <c r="AY503" i="27"/>
  <c r="BB503" i="27" s="1"/>
  <c r="AZ323" i="27"/>
  <c r="AY323" i="27"/>
  <c r="BB323" i="27" s="1"/>
  <c r="AW323" i="27"/>
  <c r="BA323" i="27" s="1"/>
  <c r="AZ154" i="27"/>
  <c r="AY154" i="27"/>
  <c r="BB154" i="27" s="1"/>
  <c r="AW154" i="27"/>
  <c r="BA154" i="27" s="1"/>
  <c r="AZ14" i="27"/>
  <c r="AW14" i="27"/>
  <c r="BA14" i="27" s="1"/>
  <c r="AY14" i="27"/>
  <c r="BB14" i="27" s="1"/>
  <c r="U887" i="27"/>
  <c r="W887" i="27" s="1"/>
  <c r="AM186" i="27"/>
  <c r="AN186" i="27" s="1"/>
  <c r="AZ734" i="27"/>
  <c r="AY734" i="27"/>
  <c r="BB734" i="27" s="1"/>
  <c r="AW734" i="27"/>
  <c r="BA734" i="27" s="1"/>
  <c r="AM185" i="27"/>
  <c r="AN185" i="27" s="1"/>
  <c r="AZ733" i="27"/>
  <c r="AY733" i="27"/>
  <c r="BB733" i="27" s="1"/>
  <c r="AW733" i="27"/>
  <c r="BA733" i="27" s="1"/>
  <c r="AM184" i="27"/>
  <c r="AN184" i="27" s="1"/>
  <c r="AZ732" i="27"/>
  <c r="AY732" i="27"/>
  <c r="BB732" i="27" s="1"/>
  <c r="AW732" i="27"/>
  <c r="BA732" i="27" s="1"/>
  <c r="AM183" i="27"/>
  <c r="AN183" i="27" s="1"/>
  <c r="AZ731" i="27"/>
  <c r="AY731" i="27"/>
  <c r="BB731" i="27" s="1"/>
  <c r="AW731" i="27"/>
  <c r="BA731" i="27" s="1"/>
  <c r="AM163" i="27"/>
  <c r="AN163" i="27" s="1"/>
  <c r="AZ711" i="27"/>
  <c r="AY711" i="27"/>
  <c r="BB711" i="27" s="1"/>
  <c r="AW711" i="27"/>
  <c r="BA711" i="27" s="1"/>
  <c r="AM143" i="27"/>
  <c r="AN143" i="27" s="1"/>
  <c r="AZ691" i="27"/>
  <c r="AY691" i="27"/>
  <c r="BB691" i="27" s="1"/>
  <c r="AW691" i="27"/>
  <c r="BA691" i="27" s="1"/>
  <c r="AM123" i="27"/>
  <c r="AN123" i="27" s="1"/>
  <c r="AZ671" i="27"/>
  <c r="AY671" i="27"/>
  <c r="BB671" i="27" s="1"/>
  <c r="AW671" i="27"/>
  <c r="BA671" i="27" s="1"/>
  <c r="AM103" i="27"/>
  <c r="AN103" i="27" s="1"/>
  <c r="AZ651" i="27"/>
  <c r="AY651" i="27"/>
  <c r="BB651" i="27" s="1"/>
  <c r="AW651" i="27"/>
  <c r="BA651" i="27" s="1"/>
  <c r="AM82" i="27"/>
  <c r="AN82" i="27" s="1"/>
  <c r="AZ631" i="27"/>
  <c r="AY631" i="27"/>
  <c r="BB631" i="27" s="1"/>
  <c r="AW631" i="27"/>
  <c r="BA631" i="27" s="1"/>
  <c r="AZ611" i="27"/>
  <c r="AY611" i="27"/>
  <c r="BB611" i="27" s="1"/>
  <c r="AW611" i="27"/>
  <c r="BA611" i="27" s="1"/>
  <c r="AZ591" i="27"/>
  <c r="AY591" i="27"/>
  <c r="BB591" i="27" s="1"/>
  <c r="AW591" i="27"/>
  <c r="BA591" i="27" s="1"/>
  <c r="AM388" i="27"/>
  <c r="AN388" i="27" s="1"/>
  <c r="AZ571" i="27"/>
  <c r="AY571" i="27"/>
  <c r="BB571" i="27" s="1"/>
  <c r="AW571" i="27"/>
  <c r="BA571" i="27" s="1"/>
  <c r="AM368" i="27"/>
  <c r="AN368" i="27" s="1"/>
  <c r="AZ551" i="27"/>
  <c r="AY551" i="27"/>
  <c r="BB551" i="27" s="1"/>
  <c r="AW551" i="27"/>
  <c r="BA551" i="27" s="1"/>
  <c r="AZ532" i="27"/>
  <c r="AY532" i="27"/>
  <c r="BB532" i="27" s="1"/>
  <c r="AW532" i="27"/>
  <c r="BA532" i="27" s="1"/>
  <c r="AZ512" i="27"/>
  <c r="AY512" i="27"/>
  <c r="BB512" i="27" s="1"/>
  <c r="AW512" i="27"/>
  <c r="BA512" i="27" s="1"/>
  <c r="AZ492" i="27"/>
  <c r="AY492" i="27"/>
  <c r="BB492" i="27" s="1"/>
  <c r="AW492" i="27"/>
  <c r="BA492" i="27" s="1"/>
  <c r="AZ472" i="27"/>
  <c r="AY472" i="27"/>
  <c r="BB472" i="27" s="1"/>
  <c r="AW472" i="27"/>
  <c r="BA472" i="27" s="1"/>
  <c r="AZ452" i="27"/>
  <c r="AY452" i="27"/>
  <c r="BB452" i="27" s="1"/>
  <c r="AW452" i="27"/>
  <c r="BA452" i="27" s="1"/>
  <c r="AZ432" i="27"/>
  <c r="AY432" i="27"/>
  <c r="BB432" i="27" s="1"/>
  <c r="AW432" i="27"/>
  <c r="BA432" i="27" s="1"/>
  <c r="AZ412" i="27"/>
  <c r="AY412" i="27"/>
  <c r="BB412" i="27" s="1"/>
  <c r="AW412" i="27"/>
  <c r="BA412" i="27" s="1"/>
  <c r="AZ392" i="27"/>
  <c r="AY392" i="27"/>
  <c r="BB392" i="27" s="1"/>
  <c r="AW392" i="27"/>
  <c r="BA392" i="27" s="1"/>
  <c r="AZ372" i="27"/>
  <c r="AY372" i="27"/>
  <c r="BB372" i="27" s="1"/>
  <c r="AW372" i="27"/>
  <c r="BA372" i="27" s="1"/>
  <c r="AZ352" i="27"/>
  <c r="AY352" i="27"/>
  <c r="BB352" i="27" s="1"/>
  <c r="AW352" i="27"/>
  <c r="BA352" i="27" s="1"/>
  <c r="AZ332" i="27"/>
  <c r="AY332" i="27"/>
  <c r="BB332" i="27" s="1"/>
  <c r="AW332" i="27"/>
  <c r="BA332" i="27" s="1"/>
  <c r="AZ312" i="27"/>
  <c r="AY312" i="27"/>
  <c r="BB312" i="27" s="1"/>
  <c r="AW312" i="27"/>
  <c r="BA312" i="27" s="1"/>
  <c r="AZ292" i="27"/>
  <c r="AY292" i="27"/>
  <c r="BB292" i="27" s="1"/>
  <c r="AW292" i="27"/>
  <c r="BA292" i="27" s="1"/>
  <c r="AM333" i="27"/>
  <c r="AN333" i="27" s="1"/>
  <c r="AZ273" i="27"/>
  <c r="AY273" i="27"/>
  <c r="BB273" i="27" s="1"/>
  <c r="AW273" i="27"/>
  <c r="BA273" i="27" s="1"/>
  <c r="AM313" i="27"/>
  <c r="AN313" i="27" s="1"/>
  <c r="AZ253" i="27"/>
  <c r="AY253" i="27"/>
  <c r="BB253" i="27" s="1"/>
  <c r="AW253" i="27"/>
  <c r="BA253" i="27" s="1"/>
  <c r="AZ243" i="27"/>
  <c r="AY243" i="27"/>
  <c r="BB243" i="27" s="1"/>
  <c r="AW243" i="27"/>
  <c r="BA243" i="27" s="1"/>
  <c r="AZ223" i="27"/>
  <c r="AW223" i="27"/>
  <c r="BA223" i="27" s="1"/>
  <c r="AY223" i="27"/>
  <c r="BB223" i="27" s="1"/>
  <c r="AZ203" i="27"/>
  <c r="AY203" i="27"/>
  <c r="BB203" i="27" s="1"/>
  <c r="AW203" i="27"/>
  <c r="BA203" i="27" s="1"/>
  <c r="AZ183" i="27"/>
  <c r="AY183" i="27"/>
  <c r="BB183" i="27" s="1"/>
  <c r="AW183" i="27"/>
  <c r="BA183" i="27" s="1"/>
  <c r="AZ163" i="27"/>
  <c r="AW163" i="27"/>
  <c r="BA163" i="27" s="1"/>
  <c r="AY163" i="27"/>
  <c r="BB163" i="27" s="1"/>
  <c r="AZ143" i="27"/>
  <c r="AW143" i="27"/>
  <c r="BA143" i="27" s="1"/>
  <c r="AY143" i="27"/>
  <c r="BB143" i="27" s="1"/>
  <c r="AZ123" i="27"/>
  <c r="AY123" i="27"/>
  <c r="BB123" i="27" s="1"/>
  <c r="AW123" i="27"/>
  <c r="BA123" i="27" s="1"/>
  <c r="AZ103" i="27"/>
  <c r="AY103" i="27"/>
  <c r="BB103" i="27" s="1"/>
  <c r="AW103" i="27"/>
  <c r="BA103" i="27" s="1"/>
  <c r="AZ83" i="27"/>
  <c r="AW83" i="27"/>
  <c r="BA83" i="27" s="1"/>
  <c r="AY83" i="27"/>
  <c r="BB83" i="27" s="1"/>
  <c r="AZ63" i="27"/>
  <c r="AY63" i="27"/>
  <c r="BB63" i="27" s="1"/>
  <c r="AW63" i="27"/>
  <c r="BA63" i="27" s="1"/>
  <c r="AZ43" i="27"/>
  <c r="AY43" i="27"/>
  <c r="BB43" i="27" s="1"/>
  <c r="AW43" i="27"/>
  <c r="BA43" i="27" s="1"/>
  <c r="AW23" i="27"/>
  <c r="BA23" i="27" s="1"/>
  <c r="AY23" i="27"/>
  <c r="BB23" i="27" s="1"/>
  <c r="AZ23" i="27"/>
  <c r="AZ3" i="27"/>
  <c r="AW3" i="27"/>
  <c r="BA3" i="27" s="1"/>
  <c r="AY3" i="27"/>
  <c r="BB3" i="27" s="1"/>
  <c r="H888" i="27"/>
  <c r="X888" i="27" s="1"/>
  <c r="N888" i="27" s="1"/>
  <c r="G888" i="27" s="1"/>
  <c r="V887" i="27"/>
  <c r="AT735" i="27" s="1"/>
  <c r="AM187" i="27" s="1"/>
  <c r="AN187" i="27" s="1"/>
  <c r="J888" i="27" l="1"/>
  <c r="K888" i="27" s="1"/>
  <c r="O888" i="27" s="1"/>
  <c r="AF5" i="27"/>
  <c r="AZ735" i="27"/>
  <c r="AY735" i="27"/>
  <c r="BB735" i="27" s="1"/>
  <c r="AW735" i="27"/>
  <c r="BA735" i="27" s="1"/>
  <c r="I888" i="27" l="1"/>
  <c r="L888" i="27" s="1"/>
  <c r="P888" i="27" s="1"/>
  <c r="R888" i="27"/>
  <c r="S888" i="27" s="1"/>
  <c r="T888" i="27" s="1"/>
  <c r="Q888" i="27"/>
  <c r="M888" i="27" l="1"/>
  <c r="U888" i="27" s="1"/>
  <c r="W888" i="27" s="1"/>
  <c r="H889" i="27"/>
  <c r="X889" i="27" s="1"/>
  <c r="N889" i="27" s="1"/>
  <c r="G889" i="27" s="1"/>
  <c r="V888" i="27"/>
  <c r="AT736" i="27" s="1"/>
  <c r="J889" i="27" l="1"/>
  <c r="K889" i="27" s="1"/>
  <c r="O889" i="27" s="1"/>
  <c r="AM188" i="27"/>
  <c r="AN188" i="27" s="1"/>
  <c r="AZ736" i="27"/>
  <c r="AY736" i="27"/>
  <c r="BB736" i="27" s="1"/>
  <c r="AW736" i="27"/>
  <c r="BA736" i="27" s="1"/>
  <c r="I889" i="27" l="1"/>
  <c r="L889" i="27" s="1"/>
  <c r="M889" i="27" s="1"/>
  <c r="R889" i="27"/>
  <c r="S889" i="27" s="1"/>
  <c r="T889" i="27" s="1"/>
  <c r="Q889" i="27"/>
  <c r="P889" i="27" l="1"/>
  <c r="V889" i="27" s="1"/>
  <c r="AT737" i="27" s="1"/>
  <c r="U889" i="27"/>
  <c r="W889" i="27" s="1"/>
  <c r="H890" i="27"/>
  <c r="X890" i="27" s="1"/>
  <c r="N890" i="27" s="1"/>
  <c r="G890" i="27" s="1"/>
  <c r="J890" i="27" l="1"/>
  <c r="K890" i="27" s="1"/>
  <c r="O890" i="27" s="1"/>
  <c r="AM189" i="27"/>
  <c r="AN189" i="27" s="1"/>
  <c r="AZ737" i="27"/>
  <c r="AY737" i="27"/>
  <c r="BB737" i="27" s="1"/>
  <c r="AW737" i="27"/>
  <c r="BA737" i="27" s="1"/>
  <c r="I890" i="27" l="1"/>
  <c r="L890" i="27" s="1"/>
  <c r="P890" i="27" s="1"/>
  <c r="R890" i="27"/>
  <c r="S890" i="27" s="1"/>
  <c r="T890" i="27" s="1"/>
  <c r="Q890" i="27"/>
  <c r="M890" i="27" l="1"/>
  <c r="U890" i="27" s="1"/>
  <c r="W890" i="27" s="1"/>
  <c r="H891" i="27"/>
  <c r="X891" i="27" s="1"/>
  <c r="N891" i="27" s="1"/>
  <c r="G891" i="27" s="1"/>
  <c r="V890" i="27"/>
  <c r="AT738" i="27" s="1"/>
  <c r="J891" i="27" l="1"/>
  <c r="K891" i="27" s="1"/>
  <c r="O891" i="27" s="1"/>
  <c r="AM190" i="27"/>
  <c r="AN190" i="27" s="1"/>
  <c r="AZ738" i="27"/>
  <c r="AY738" i="27"/>
  <c r="BB738" i="27" s="1"/>
  <c r="AW738" i="27"/>
  <c r="BA738" i="27" s="1"/>
  <c r="I891" i="27" l="1"/>
  <c r="L891" i="27" s="1"/>
  <c r="M891" i="27" s="1"/>
  <c r="R891" i="27"/>
  <c r="S891" i="27" s="1"/>
  <c r="T891" i="27" s="1"/>
  <c r="Q891" i="27"/>
  <c r="P891" i="27" l="1"/>
  <c r="V891" i="27" s="1"/>
  <c r="AT739" i="27" s="1"/>
  <c r="AM191" i="27" s="1"/>
  <c r="AN191" i="27" s="1"/>
  <c r="U891" i="27"/>
  <c r="W891" i="27" s="1"/>
  <c r="H892" i="27"/>
  <c r="X892" i="27" s="1"/>
  <c r="N892" i="27" s="1"/>
  <c r="G892" i="27" s="1"/>
  <c r="J892" i="27" l="1"/>
  <c r="K892" i="27" s="1"/>
  <c r="O892" i="27" s="1"/>
  <c r="AZ739" i="27"/>
  <c r="AW739" i="27"/>
  <c r="BA739" i="27" s="1"/>
  <c r="AY739" i="27"/>
  <c r="BB739" i="27" s="1"/>
  <c r="I892" i="27" l="1"/>
  <c r="L892" i="27" s="1"/>
  <c r="M892" i="27" s="1"/>
  <c r="R892" i="27"/>
  <c r="S892" i="27" s="1"/>
  <c r="T892" i="27" s="1"/>
  <c r="Q892" i="27"/>
  <c r="P892" i="27" l="1"/>
  <c r="V892" i="27" s="1"/>
  <c r="AT740" i="27" s="1"/>
  <c r="AM192" i="27" s="1"/>
  <c r="AN192" i="27" s="1"/>
  <c r="U892" i="27"/>
  <c r="W892" i="27" s="1"/>
  <c r="H893" i="27"/>
  <c r="X893" i="27" s="1"/>
  <c r="N893" i="27" s="1"/>
  <c r="G893" i="27" s="1"/>
  <c r="J893" i="27" l="1"/>
  <c r="K893" i="27" s="1"/>
  <c r="O893" i="27" s="1"/>
  <c r="AZ740" i="27"/>
  <c r="AW740" i="27"/>
  <c r="BA740" i="27" s="1"/>
  <c r="AY740" i="27"/>
  <c r="BB740" i="27" s="1"/>
  <c r="I893" i="27" l="1"/>
  <c r="L893" i="27" s="1"/>
  <c r="P893" i="27" s="1"/>
  <c r="R893" i="27"/>
  <c r="S893" i="27" s="1"/>
  <c r="T893" i="27" s="1"/>
  <c r="Q893" i="27"/>
  <c r="M893" i="27" l="1"/>
  <c r="U893" i="27" s="1"/>
  <c r="W893" i="27" s="1"/>
  <c r="H894" i="27"/>
  <c r="X894" i="27" s="1"/>
  <c r="N894" i="27" s="1"/>
  <c r="G894" i="27" s="1"/>
  <c r="V893" i="27"/>
  <c r="AT741" i="27" s="1"/>
  <c r="AM193" i="27" s="1"/>
  <c r="AN193" i="27" s="1"/>
  <c r="J894" i="27" l="1"/>
  <c r="K894" i="27" s="1"/>
  <c r="O894" i="27" s="1"/>
  <c r="I894" i="27" s="1"/>
  <c r="L894" i="27" s="1"/>
  <c r="AZ741" i="27"/>
  <c r="AY741" i="27"/>
  <c r="BB741" i="27" s="1"/>
  <c r="AW741" i="27"/>
  <c r="BA741" i="27" s="1"/>
  <c r="R894" i="27" l="1"/>
  <c r="S894" i="27" s="1"/>
  <c r="T894" i="27" s="1"/>
  <c r="M894" i="27"/>
  <c r="P894" i="27"/>
  <c r="V894" i="27" s="1"/>
  <c r="AT742" i="27" s="1"/>
  <c r="AM194" i="27" s="1"/>
  <c r="AN194" i="27" s="1"/>
  <c r="Q894" i="27"/>
  <c r="U894" i="27" l="1"/>
  <c r="W894" i="27" s="1"/>
  <c r="AZ742" i="27"/>
  <c r="AY742" i="27"/>
  <c r="BB742" i="27" s="1"/>
  <c r="AW742" i="27"/>
  <c r="BA742" i="27" s="1"/>
  <c r="H895" i="27"/>
  <c r="X895" i="27" s="1"/>
  <c r="N895" i="27" s="1"/>
  <c r="G895" i="27" s="1"/>
  <c r="J895" i="27" l="1"/>
  <c r="K895" i="27" s="1"/>
  <c r="O895" i="27" s="1"/>
  <c r="I895" i="27" l="1"/>
  <c r="L895" i="27" s="1"/>
  <c r="M895" i="27" s="1"/>
  <c r="R895" i="27"/>
  <c r="S895" i="27" s="1"/>
  <c r="T895" i="27" s="1"/>
  <c r="Q895" i="27"/>
  <c r="P895" i="27" l="1"/>
  <c r="V895" i="27" s="1"/>
  <c r="AT743" i="27" s="1"/>
  <c r="AM195" i="27" s="1"/>
  <c r="AN195" i="27" s="1"/>
  <c r="U895" i="27"/>
  <c r="W895" i="27" s="1"/>
  <c r="H896" i="27"/>
  <c r="X896" i="27" s="1"/>
  <c r="N896" i="27" s="1"/>
  <c r="G896" i="27" s="1"/>
  <c r="J896" i="27" l="1"/>
  <c r="K896" i="27" s="1"/>
  <c r="O896" i="27" s="1"/>
  <c r="AZ743" i="27"/>
  <c r="AY743" i="27"/>
  <c r="BB743" i="27" s="1"/>
  <c r="AW743" i="27"/>
  <c r="BA743" i="27" s="1"/>
  <c r="I896" i="27" l="1"/>
  <c r="L896" i="27" s="1"/>
  <c r="P896" i="27" s="1"/>
  <c r="R896" i="27"/>
  <c r="S896" i="27" s="1"/>
  <c r="T896" i="27" s="1"/>
  <c r="Q896" i="27"/>
  <c r="M896" i="27" l="1"/>
  <c r="U896" i="27" s="1"/>
  <c r="W896" i="27" s="1"/>
  <c r="H897" i="27"/>
  <c r="X897" i="27" s="1"/>
  <c r="N897" i="27" s="1"/>
  <c r="G897" i="27" s="1"/>
  <c r="V896" i="27"/>
  <c r="AT744" i="27" s="1"/>
  <c r="AM196" i="27" s="1"/>
  <c r="AN196" i="27" s="1"/>
  <c r="J897" i="27"/>
  <c r="K897" i="27" s="1"/>
  <c r="AZ744" i="27" l="1"/>
  <c r="AY744" i="27"/>
  <c r="BB744" i="27" s="1"/>
  <c r="AW744" i="27"/>
  <c r="BA744" i="27" s="1"/>
  <c r="O897" i="27"/>
  <c r="I897" i="27" l="1"/>
  <c r="L897" i="27" s="1"/>
  <c r="P897" i="27" s="1"/>
  <c r="R897" i="27"/>
  <c r="S897" i="27" s="1"/>
  <c r="T897" i="27" s="1"/>
  <c r="Q897" i="27"/>
  <c r="M897" i="27" l="1"/>
  <c r="U897" i="27" s="1"/>
  <c r="W897" i="27" s="1"/>
  <c r="H898" i="27"/>
  <c r="X898" i="27" s="1"/>
  <c r="N898" i="27" s="1"/>
  <c r="G898" i="27" s="1"/>
  <c r="V897" i="27"/>
  <c r="AT745" i="27" s="1"/>
  <c r="AM197" i="27" s="1"/>
  <c r="AN197" i="27" s="1"/>
  <c r="J898" i="27"/>
  <c r="K898" i="27" s="1"/>
  <c r="AZ745" i="27" l="1"/>
  <c r="AY745" i="27"/>
  <c r="BB745" i="27" s="1"/>
  <c r="AW745" i="27"/>
  <c r="BA745" i="27" s="1"/>
  <c r="O898" i="27"/>
  <c r="I898" i="27" s="1"/>
  <c r="L898" i="27" s="1"/>
  <c r="R898" i="27" l="1"/>
  <c r="S898" i="27" s="1"/>
  <c r="T898" i="27" s="1"/>
  <c r="M898" i="27"/>
  <c r="P898" i="27"/>
  <c r="V898" i="27" s="1"/>
  <c r="AT746" i="27" s="1"/>
  <c r="AM198" i="27" s="1"/>
  <c r="AN198" i="27" s="1"/>
  <c r="Q898" i="27"/>
  <c r="AZ746" i="27" l="1"/>
  <c r="AY746" i="27"/>
  <c r="BB746" i="27" s="1"/>
  <c r="AW746" i="27"/>
  <c r="BA746" i="27" s="1"/>
  <c r="U898" i="27"/>
  <c r="H899" i="27"/>
  <c r="X899" i="27" s="1"/>
  <c r="N899" i="27" s="1"/>
  <c r="G899" i="27" s="1"/>
  <c r="W898" i="27"/>
  <c r="J899" i="27"/>
  <c r="K899" i="27" s="1"/>
  <c r="O899" i="27" l="1"/>
  <c r="I899" i="27" l="1"/>
  <c r="L899" i="27" s="1"/>
  <c r="P899" i="27" s="1"/>
  <c r="R899" i="27"/>
  <c r="S899" i="27" s="1"/>
  <c r="T899" i="27" s="1"/>
  <c r="Q899" i="27"/>
  <c r="M899" i="27" l="1"/>
  <c r="U899" i="27" s="1"/>
  <c r="W899" i="27" s="1"/>
  <c r="H900" i="27"/>
  <c r="X900" i="27" s="1"/>
  <c r="N900" i="27" s="1"/>
  <c r="G900" i="27" s="1"/>
  <c r="V899" i="27"/>
  <c r="AT747" i="27" s="1"/>
  <c r="AM199" i="27" s="1"/>
  <c r="AN199" i="27" s="1"/>
  <c r="J900" i="27"/>
  <c r="K900" i="27" s="1"/>
  <c r="AZ747" i="27" l="1"/>
  <c r="AY747" i="27"/>
  <c r="BB747" i="27" s="1"/>
  <c r="AW747" i="27"/>
  <c r="BA747" i="27" s="1"/>
  <c r="O900" i="27"/>
  <c r="I900" i="27" l="1"/>
  <c r="L900" i="27" s="1"/>
  <c r="M900" i="27" s="1"/>
  <c r="R900" i="27"/>
  <c r="S900" i="27" s="1"/>
  <c r="T900" i="27" s="1"/>
  <c r="Q900" i="27"/>
  <c r="P900" i="27" l="1"/>
  <c r="V900" i="27" s="1"/>
  <c r="AT748" i="27" s="1"/>
  <c r="AM200" i="27" s="1"/>
  <c r="AN200" i="27" s="1"/>
  <c r="U900" i="27"/>
  <c r="W900" i="27" s="1"/>
  <c r="H901" i="27"/>
  <c r="X901" i="27" s="1"/>
  <c r="N901" i="27" s="1"/>
  <c r="G901" i="27" s="1"/>
  <c r="J901" i="27" l="1"/>
  <c r="K901" i="27" s="1"/>
  <c r="AZ748" i="27"/>
  <c r="AY748" i="27"/>
  <c r="BB748" i="27" s="1"/>
  <c r="AW748" i="27"/>
  <c r="BA748" i="27" s="1"/>
  <c r="O901" i="27"/>
  <c r="I901" i="27" l="1"/>
  <c r="L901" i="27" s="1"/>
  <c r="R901" i="27"/>
  <c r="S901" i="27" s="1"/>
  <c r="T901" i="27" s="1"/>
  <c r="Q901" i="27"/>
  <c r="H902" i="27" l="1"/>
  <c r="X902" i="27" s="1"/>
  <c r="N902" i="27" s="1"/>
  <c r="G902" i="27" s="1"/>
  <c r="P901" i="27"/>
  <c r="V901" i="27" s="1"/>
  <c r="AT749" i="27" s="1"/>
  <c r="AM201" i="27" s="1"/>
  <c r="AN201" i="27" s="1"/>
  <c r="M901" i="27"/>
  <c r="U901" i="27" s="1"/>
  <c r="W901" i="27" s="1"/>
  <c r="J902" i="27" l="1"/>
  <c r="K902" i="27" s="1"/>
  <c r="O902" i="27" s="1"/>
  <c r="AZ749" i="27"/>
  <c r="AY749" i="27"/>
  <c r="BB749" i="27" s="1"/>
  <c r="AW749" i="27"/>
  <c r="BA749" i="27" s="1"/>
  <c r="I902" i="27" l="1"/>
  <c r="L902" i="27" s="1"/>
  <c r="R902" i="27"/>
  <c r="S902" i="27" s="1"/>
  <c r="T902" i="27" s="1"/>
  <c r="Q902" i="27"/>
  <c r="H903" i="27" l="1"/>
  <c r="X903" i="27" s="1"/>
  <c r="N903" i="27" s="1"/>
  <c r="G903" i="27" s="1"/>
  <c r="P902" i="27"/>
  <c r="V902" i="27" s="1"/>
  <c r="AT750" i="27" s="1"/>
  <c r="AM202" i="27" s="1"/>
  <c r="AN202" i="27" s="1"/>
  <c r="M902" i="27"/>
  <c r="U902" i="27" s="1"/>
  <c r="W902" i="27" s="1"/>
  <c r="J903" i="27" l="1"/>
  <c r="K903" i="27" s="1"/>
  <c r="O903" i="27" s="1"/>
  <c r="AZ750" i="27"/>
  <c r="AY750" i="27"/>
  <c r="BB750" i="27" s="1"/>
  <c r="AW750" i="27"/>
  <c r="BA750" i="27" s="1"/>
  <c r="I903" i="27" l="1"/>
  <c r="L903" i="27" s="1"/>
  <c r="R903" i="27"/>
  <c r="S903" i="27" s="1"/>
  <c r="T903" i="27" s="1"/>
  <c r="Q903" i="27"/>
  <c r="H904" i="27" l="1"/>
  <c r="X904" i="27" s="1"/>
  <c r="N904" i="27" s="1"/>
  <c r="G904" i="27" s="1"/>
  <c r="P903" i="27"/>
  <c r="V903" i="27" s="1"/>
  <c r="AT751" i="27" s="1"/>
  <c r="AM203" i="27" s="1"/>
  <c r="AN203" i="27" s="1"/>
  <c r="M903" i="27"/>
  <c r="U903" i="27" s="1"/>
  <c r="W903" i="27" s="1"/>
  <c r="J904" i="27" l="1"/>
  <c r="K904" i="27" s="1"/>
  <c r="O904" i="27" s="1"/>
  <c r="AZ751" i="27"/>
  <c r="AY751" i="27"/>
  <c r="BB751" i="27" s="1"/>
  <c r="AW751" i="27"/>
  <c r="BA751" i="27" s="1"/>
  <c r="I904" i="27" l="1"/>
  <c r="L904" i="27" s="1"/>
  <c r="P904" i="27" s="1"/>
  <c r="R904" i="27"/>
  <c r="S904" i="27" s="1"/>
  <c r="T904" i="27" s="1"/>
  <c r="Q904" i="27"/>
  <c r="M904" i="27" l="1"/>
  <c r="U904" i="27" s="1"/>
  <c r="W904" i="27" s="1"/>
  <c r="H905" i="27"/>
  <c r="X905" i="27" s="1"/>
  <c r="N905" i="27" s="1"/>
  <c r="G905" i="27" s="1"/>
  <c r="V904" i="27"/>
  <c r="AT752" i="27" s="1"/>
  <c r="AM204" i="27" s="1"/>
  <c r="AN204" i="27" s="1"/>
  <c r="J905" i="27"/>
  <c r="K905" i="27" s="1"/>
  <c r="AZ752" i="27" l="1"/>
  <c r="AY752" i="27"/>
  <c r="BB752" i="27" s="1"/>
  <c r="AW752" i="27"/>
  <c r="BA752" i="27" s="1"/>
  <c r="O905" i="27"/>
  <c r="I905" i="27" l="1"/>
  <c r="L905" i="27" s="1"/>
  <c r="M905" i="27" s="1"/>
  <c r="R905" i="27"/>
  <c r="S905" i="27" s="1"/>
  <c r="T905" i="27" s="1"/>
  <c r="Q905" i="27"/>
  <c r="P905" i="27" l="1"/>
  <c r="V905" i="27" s="1"/>
  <c r="AT753" i="27" s="1"/>
  <c r="AM205" i="27" s="1"/>
  <c r="AN205" i="27" s="1"/>
  <c r="U905" i="27"/>
  <c r="W905" i="27" s="1"/>
  <c r="H906" i="27"/>
  <c r="X906" i="27" s="1"/>
  <c r="N906" i="27" s="1"/>
  <c r="G906" i="27" s="1"/>
  <c r="J906" i="27" l="1"/>
  <c r="K906" i="27" s="1"/>
  <c r="AY753" i="27"/>
  <c r="BB753" i="27" s="1"/>
  <c r="AZ753" i="27"/>
  <c r="AW753" i="27"/>
  <c r="BA753" i="27" s="1"/>
  <c r="O906" i="27"/>
  <c r="I906" i="27" l="1"/>
  <c r="L906" i="27" s="1"/>
  <c r="R906" i="27"/>
  <c r="S906" i="27" s="1"/>
  <c r="T906" i="27" s="1"/>
  <c r="Q906" i="27"/>
  <c r="H907" i="27" l="1"/>
  <c r="X907" i="27" s="1"/>
  <c r="N907" i="27" s="1"/>
  <c r="G907" i="27" s="1"/>
  <c r="P906" i="27"/>
  <c r="V906" i="27" s="1"/>
  <c r="AT754" i="27" s="1"/>
  <c r="AM206" i="27" s="1"/>
  <c r="AN206" i="27" s="1"/>
  <c r="M906" i="27"/>
  <c r="U906" i="27" s="1"/>
  <c r="W906" i="27" s="1"/>
  <c r="J907" i="27" l="1"/>
  <c r="K907" i="27" s="1"/>
  <c r="AY754" i="27"/>
  <c r="BB754" i="27" s="1"/>
  <c r="AZ754" i="27"/>
  <c r="AW754" i="27"/>
  <c r="BA754" i="27" s="1"/>
  <c r="O907" i="27"/>
  <c r="I907" i="27" l="1"/>
  <c r="L907" i="27" s="1"/>
  <c r="P907" i="27" s="1"/>
  <c r="R907" i="27"/>
  <c r="S907" i="27" s="1"/>
  <c r="T907" i="27" s="1"/>
  <c r="Q907" i="27"/>
  <c r="M907" i="27" l="1"/>
  <c r="U907" i="27"/>
  <c r="H908" i="27"/>
  <c r="X908" i="27" s="1"/>
  <c r="N908" i="27" s="1"/>
  <c r="G908" i="27" s="1"/>
  <c r="W907" i="27"/>
  <c r="V907" i="27"/>
  <c r="AT755" i="27" s="1"/>
  <c r="AM207" i="27" s="1"/>
  <c r="AN207" i="27" s="1"/>
  <c r="J908" i="27"/>
  <c r="K908" i="27" s="1"/>
  <c r="AZ755" i="27" l="1"/>
  <c r="AW755" i="27"/>
  <c r="BA755" i="27" s="1"/>
  <c r="AY755" i="27"/>
  <c r="BB755" i="27" s="1"/>
  <c r="O908" i="27"/>
  <c r="I908" i="27" s="1"/>
  <c r="L908" i="27" s="1"/>
  <c r="R908" i="27" l="1"/>
  <c r="S908" i="27" s="1"/>
  <c r="T908" i="27" s="1"/>
  <c r="M908" i="27"/>
  <c r="P908" i="27"/>
  <c r="V908" i="27" s="1"/>
  <c r="AT756" i="27" s="1"/>
  <c r="AM208" i="27" s="1"/>
  <c r="AN208" i="27" s="1"/>
  <c r="Q908" i="27"/>
  <c r="AZ756" i="27" l="1"/>
  <c r="AW756" i="27"/>
  <c r="BA756" i="27" s="1"/>
  <c r="AY756" i="27"/>
  <c r="BB756" i="27" s="1"/>
  <c r="U908" i="27"/>
  <c r="H909" i="27"/>
  <c r="X909" i="27" s="1"/>
  <c r="N909" i="27" s="1"/>
  <c r="G909" i="27" s="1"/>
  <c r="W908" i="27"/>
  <c r="J909" i="27" l="1"/>
  <c r="K909" i="27" s="1"/>
  <c r="O909" i="27" s="1"/>
  <c r="I909" i="27" l="1"/>
  <c r="L909" i="27" s="1"/>
  <c r="M909" i="27" s="1"/>
  <c r="R909" i="27"/>
  <c r="S909" i="27" s="1"/>
  <c r="T909" i="27" s="1"/>
  <c r="Q909" i="27"/>
  <c r="P909" i="27" l="1"/>
  <c r="U909" i="27"/>
  <c r="W909" i="27" s="1"/>
  <c r="H910" i="27"/>
  <c r="X910" i="27" s="1"/>
  <c r="N910" i="27" s="1"/>
  <c r="G910" i="27" s="1"/>
  <c r="V909" i="27"/>
  <c r="AT757" i="27" s="1"/>
  <c r="AM209" i="27" s="1"/>
  <c r="AN209" i="27" s="1"/>
  <c r="J910" i="27"/>
  <c r="K910" i="27" s="1"/>
  <c r="AZ757" i="27" l="1"/>
  <c r="AY757" i="27"/>
  <c r="BB757" i="27" s="1"/>
  <c r="AW757" i="27"/>
  <c r="BA757" i="27" s="1"/>
  <c r="O910" i="27"/>
  <c r="I910" i="27" l="1"/>
  <c r="L910" i="27" s="1"/>
  <c r="M910" i="27" s="1"/>
  <c r="R910" i="27"/>
  <c r="S910" i="27" s="1"/>
  <c r="T910" i="27" s="1"/>
  <c r="Q910" i="27"/>
  <c r="P910" i="27" l="1"/>
  <c r="V910" i="27" s="1"/>
  <c r="AT758" i="27" s="1"/>
  <c r="AM210" i="27" s="1"/>
  <c r="AN210" i="27" s="1"/>
  <c r="U910" i="27"/>
  <c r="W910" i="27" s="1"/>
  <c r="H911" i="27"/>
  <c r="X911" i="27" s="1"/>
  <c r="N911" i="27" s="1"/>
  <c r="G911" i="27" s="1"/>
  <c r="J911" i="27" l="1"/>
  <c r="K911" i="27" s="1"/>
  <c r="AZ758" i="27"/>
  <c r="AY758" i="27"/>
  <c r="BB758" i="27" s="1"/>
  <c r="AW758" i="27"/>
  <c r="BA758" i="27" s="1"/>
  <c r="O911" i="27"/>
  <c r="I911" i="27" l="1"/>
  <c r="L911" i="27" s="1"/>
  <c r="P911" i="27" s="1"/>
  <c r="R911" i="27"/>
  <c r="S911" i="27" s="1"/>
  <c r="T911" i="27" s="1"/>
  <c r="Q911" i="27"/>
  <c r="M911" i="27" l="1"/>
  <c r="U911" i="27" s="1"/>
  <c r="W911" i="27" s="1"/>
  <c r="H912" i="27"/>
  <c r="X912" i="27" s="1"/>
  <c r="N912" i="27" s="1"/>
  <c r="G912" i="27" s="1"/>
  <c r="V911" i="27"/>
  <c r="AT759" i="27" s="1"/>
  <c r="AM211" i="27" s="1"/>
  <c r="AN211" i="27" s="1"/>
  <c r="J912" i="27"/>
  <c r="K912" i="27" s="1"/>
  <c r="AZ759" i="27" l="1"/>
  <c r="AY759" i="27"/>
  <c r="BB759" i="27" s="1"/>
  <c r="AW759" i="27"/>
  <c r="BA759" i="27" s="1"/>
  <c r="O912" i="27"/>
  <c r="I912" i="27" l="1"/>
  <c r="L912" i="27" s="1"/>
  <c r="P912" i="27" s="1"/>
  <c r="R912" i="27"/>
  <c r="S912" i="27" s="1"/>
  <c r="T912" i="27" s="1"/>
  <c r="Q912" i="27"/>
  <c r="M912" i="27" l="1"/>
  <c r="U912" i="27" s="1"/>
  <c r="W912" i="27" s="1"/>
  <c r="H913" i="27"/>
  <c r="X913" i="27" s="1"/>
  <c r="N913" i="27" s="1"/>
  <c r="G913" i="27" s="1"/>
  <c r="V912" i="27"/>
  <c r="AT760" i="27" s="1"/>
  <c r="AM212" i="27" s="1"/>
  <c r="AN212" i="27" s="1"/>
  <c r="J913" i="27" l="1"/>
  <c r="K913" i="27" s="1"/>
  <c r="AZ760" i="27"/>
  <c r="AY760" i="27"/>
  <c r="BB760" i="27" s="1"/>
  <c r="AW760" i="27"/>
  <c r="BA760" i="27" s="1"/>
  <c r="O913" i="27"/>
  <c r="I913" i="27" l="1"/>
  <c r="R913" i="27"/>
  <c r="S913" i="27" s="1"/>
  <c r="T913" i="27" s="1"/>
  <c r="L913" i="27"/>
  <c r="Q913" i="27"/>
  <c r="H914" i="27" l="1"/>
  <c r="X914" i="27" s="1"/>
  <c r="N914" i="27" s="1"/>
  <c r="G914" i="27" s="1"/>
  <c r="P913" i="27"/>
  <c r="V913" i="27" s="1"/>
  <c r="AT761" i="27" s="1"/>
  <c r="AM213" i="27" s="1"/>
  <c r="AN213" i="27" s="1"/>
  <c r="J914" i="27"/>
  <c r="K914" i="27" s="1"/>
  <c r="M913" i="27"/>
  <c r="U913" i="27" s="1"/>
  <c r="W913" i="27" s="1"/>
  <c r="AZ761" i="27" l="1"/>
  <c r="AY761" i="27"/>
  <c r="BB761" i="27" s="1"/>
  <c r="AW761" i="27"/>
  <c r="BA761" i="27" s="1"/>
  <c r="O914" i="27"/>
  <c r="I914" i="27" l="1"/>
  <c r="L914" i="27" s="1"/>
  <c r="M914" i="27" s="1"/>
  <c r="R914" i="27"/>
  <c r="S914" i="27" s="1"/>
  <c r="T914" i="27" s="1"/>
  <c r="Q914" i="27"/>
  <c r="U914" i="27" l="1"/>
  <c r="H915" i="27"/>
  <c r="X915" i="27" s="1"/>
  <c r="N915" i="27" s="1"/>
  <c r="G915" i="27" s="1"/>
  <c r="W914" i="27"/>
  <c r="P914" i="27"/>
  <c r="V914" i="27" s="1"/>
  <c r="AT762" i="27" s="1"/>
  <c r="AM214" i="27" s="1"/>
  <c r="AN214" i="27" s="1"/>
  <c r="J915" i="27"/>
  <c r="K915" i="27" s="1"/>
  <c r="AZ762" i="27" l="1"/>
  <c r="AY762" i="27"/>
  <c r="BB762" i="27" s="1"/>
  <c r="AW762" i="27"/>
  <c r="BA762" i="27" s="1"/>
  <c r="O915" i="27"/>
  <c r="I915" i="27" l="1"/>
  <c r="L915" i="27" s="1"/>
  <c r="P915" i="27" s="1"/>
  <c r="R915" i="27"/>
  <c r="S915" i="27" s="1"/>
  <c r="T915" i="27" s="1"/>
  <c r="Q915" i="27"/>
  <c r="M915" i="27" l="1"/>
  <c r="U915" i="27" s="1"/>
  <c r="W915" i="27" s="1"/>
  <c r="H916" i="27"/>
  <c r="X916" i="27" s="1"/>
  <c r="N916" i="27" s="1"/>
  <c r="G916" i="27" s="1"/>
  <c r="V915" i="27"/>
  <c r="AT763" i="27" s="1"/>
  <c r="AM215" i="27" s="1"/>
  <c r="AN215" i="27" s="1"/>
  <c r="J916" i="27" l="1"/>
  <c r="K916" i="27" s="1"/>
  <c r="O916" i="27" s="1"/>
  <c r="AY763" i="27"/>
  <c r="BB763" i="27" s="1"/>
  <c r="AZ763" i="27"/>
  <c r="AW763" i="27"/>
  <c r="BA763" i="27" s="1"/>
  <c r="I916" i="27" l="1"/>
  <c r="L916" i="27" s="1"/>
  <c r="P916" i="27" s="1"/>
  <c r="R916" i="27"/>
  <c r="S916" i="27" s="1"/>
  <c r="T916" i="27" s="1"/>
  <c r="Q916" i="27"/>
  <c r="M916" i="27" l="1"/>
  <c r="U916" i="27" s="1"/>
  <c r="W916" i="27" s="1"/>
  <c r="H917" i="27"/>
  <c r="X917" i="27" s="1"/>
  <c r="N917" i="27" s="1"/>
  <c r="G917" i="27" s="1"/>
  <c r="V916" i="27"/>
  <c r="AT764" i="27" s="1"/>
  <c r="AM216" i="27" s="1"/>
  <c r="AN216" i="27" s="1"/>
  <c r="J917" i="27"/>
  <c r="K917" i="27" s="1"/>
  <c r="AZ764" i="27" l="1"/>
  <c r="AY764" i="27"/>
  <c r="BB764" i="27" s="1"/>
  <c r="AW764" i="27"/>
  <c r="BA764" i="27" s="1"/>
  <c r="O917" i="27"/>
  <c r="I917" i="27" l="1"/>
  <c r="L917" i="27" s="1"/>
  <c r="R917" i="27"/>
  <c r="S917" i="27" s="1"/>
  <c r="T917" i="27" s="1"/>
  <c r="Q917" i="27"/>
  <c r="H918" i="27" l="1"/>
  <c r="X918" i="27" s="1"/>
  <c r="N918" i="27" s="1"/>
  <c r="G918" i="27" s="1"/>
  <c r="P917" i="27"/>
  <c r="V917" i="27" s="1"/>
  <c r="AT765" i="27" s="1"/>
  <c r="AM217" i="27" s="1"/>
  <c r="AN217" i="27" s="1"/>
  <c r="M917" i="27"/>
  <c r="U917" i="27" s="1"/>
  <c r="W917" i="27" s="1"/>
  <c r="AZ765" i="27" l="1"/>
  <c r="AY765" i="27"/>
  <c r="BB765" i="27" s="1"/>
  <c r="AW765" i="27"/>
  <c r="BA765" i="27" s="1"/>
  <c r="J918" i="27"/>
  <c r="K918" i="27" s="1"/>
  <c r="O918" i="27" s="1"/>
  <c r="I918" i="27" l="1"/>
  <c r="L918" i="27" s="1"/>
  <c r="M918" i="27" s="1"/>
  <c r="R918" i="27"/>
  <c r="S918" i="27" s="1"/>
  <c r="T918" i="27" s="1"/>
  <c r="Q918" i="27"/>
  <c r="U918" i="27" l="1"/>
  <c r="H919" i="27"/>
  <c r="X919" i="27" s="1"/>
  <c r="N919" i="27" s="1"/>
  <c r="G919" i="27" s="1"/>
  <c r="W918" i="27"/>
  <c r="P918" i="27"/>
  <c r="V918" i="27" s="1"/>
  <c r="AT766" i="27" s="1"/>
  <c r="AM218" i="27" s="1"/>
  <c r="AN218" i="27" s="1"/>
  <c r="J919" i="27"/>
  <c r="K919" i="27" s="1"/>
  <c r="AY766" i="27" l="1"/>
  <c r="BB766" i="27" s="1"/>
  <c r="AZ766" i="27"/>
  <c r="AW766" i="27"/>
  <c r="BA766" i="27" s="1"/>
  <c r="O919" i="27"/>
  <c r="I919" i="27" l="1"/>
  <c r="L919" i="27" s="1"/>
  <c r="P919" i="27" s="1"/>
  <c r="R919" i="27"/>
  <c r="S919" i="27" s="1"/>
  <c r="T919" i="27" s="1"/>
  <c r="Q919" i="27"/>
  <c r="M919" i="27" l="1"/>
  <c r="U919" i="27" s="1"/>
  <c r="W919" i="27" s="1"/>
  <c r="H920" i="27"/>
  <c r="X920" i="27" s="1"/>
  <c r="N920" i="27" s="1"/>
  <c r="G920" i="27" s="1"/>
  <c r="V919" i="27"/>
  <c r="AT767" i="27" s="1"/>
  <c r="AM219" i="27" s="1"/>
  <c r="AN219" i="27" s="1"/>
  <c r="J920" i="27" l="1"/>
  <c r="K920" i="27" s="1"/>
  <c r="O920" i="27" s="1"/>
  <c r="AY767" i="27"/>
  <c r="BB767" i="27" s="1"/>
  <c r="AZ767" i="27"/>
  <c r="AW767" i="27"/>
  <c r="BA767" i="27" s="1"/>
  <c r="I920" i="27" l="1"/>
  <c r="L920" i="27" s="1"/>
  <c r="M920" i="27" s="1"/>
  <c r="R920" i="27"/>
  <c r="S920" i="27" s="1"/>
  <c r="T920" i="27" s="1"/>
  <c r="Q920" i="27"/>
  <c r="U920" i="27" l="1"/>
  <c r="H921" i="27"/>
  <c r="X921" i="27" s="1"/>
  <c r="N921" i="27" s="1"/>
  <c r="G921" i="27" s="1"/>
  <c r="W920" i="27"/>
  <c r="P920" i="27"/>
  <c r="V920" i="27" s="1"/>
  <c r="AT768" i="27" s="1"/>
  <c r="AM220" i="27" s="1"/>
  <c r="AN220" i="27" s="1"/>
  <c r="J921" i="27"/>
  <c r="K921" i="27" s="1"/>
  <c r="AY768" i="27" l="1"/>
  <c r="BB768" i="27" s="1"/>
  <c r="AW768" i="27"/>
  <c r="BA768" i="27" s="1"/>
  <c r="AZ768" i="27"/>
  <c r="O921" i="27"/>
  <c r="I921" i="27" l="1"/>
  <c r="L921" i="27" s="1"/>
  <c r="P921" i="27" s="1"/>
  <c r="R921" i="27"/>
  <c r="S921" i="27" s="1"/>
  <c r="T921" i="27" s="1"/>
  <c r="Q921" i="27"/>
  <c r="M921" i="27" l="1"/>
  <c r="U921" i="27" s="1"/>
  <c r="W921" i="27" s="1"/>
  <c r="H922" i="27"/>
  <c r="X922" i="27" s="1"/>
  <c r="N922" i="27" s="1"/>
  <c r="G922" i="27" s="1"/>
  <c r="V921" i="27"/>
  <c r="AT769" i="27" s="1"/>
  <c r="AM221" i="27" s="1"/>
  <c r="AN221" i="27" s="1"/>
  <c r="J922" i="27"/>
  <c r="K922" i="27" s="1"/>
  <c r="AZ769" i="27" l="1"/>
  <c r="AY769" i="27"/>
  <c r="BB769" i="27" s="1"/>
  <c r="AW769" i="27"/>
  <c r="BA769" i="27" s="1"/>
  <c r="O922" i="27"/>
  <c r="I922" i="27" l="1"/>
  <c r="L922" i="27" s="1"/>
  <c r="M922" i="27" s="1"/>
  <c r="R922" i="27"/>
  <c r="S922" i="27" s="1"/>
  <c r="T922" i="27" s="1"/>
  <c r="Q922" i="27"/>
  <c r="U922" i="27" l="1"/>
  <c r="H923" i="27"/>
  <c r="X923" i="27" s="1"/>
  <c r="N923" i="27" s="1"/>
  <c r="G923" i="27" s="1"/>
  <c r="W922" i="27"/>
  <c r="P922" i="27"/>
  <c r="V922" i="27" s="1"/>
  <c r="AT770" i="27" s="1"/>
  <c r="AM222" i="27" s="1"/>
  <c r="AN222" i="27" s="1"/>
  <c r="J923" i="27"/>
  <c r="K923" i="27" s="1"/>
  <c r="AZ770" i="27" l="1"/>
  <c r="AY770" i="27"/>
  <c r="BB770" i="27" s="1"/>
  <c r="AW770" i="27"/>
  <c r="BA770" i="27" s="1"/>
  <c r="O923" i="27"/>
  <c r="I923" i="27" l="1"/>
  <c r="L923" i="27" s="1"/>
  <c r="R923" i="27"/>
  <c r="S923" i="27" s="1"/>
  <c r="T923" i="27" s="1"/>
  <c r="Q923" i="27"/>
  <c r="H924" i="27" l="1"/>
  <c r="X924" i="27" s="1"/>
  <c r="N924" i="27" s="1"/>
  <c r="G924" i="27" s="1"/>
  <c r="P923" i="27"/>
  <c r="V923" i="27" s="1"/>
  <c r="AT771" i="27" s="1"/>
  <c r="AM223" i="27" s="1"/>
  <c r="AN223" i="27" s="1"/>
  <c r="M923" i="27"/>
  <c r="U923" i="27" s="1"/>
  <c r="W923" i="27" s="1"/>
  <c r="J924" i="27" l="1"/>
  <c r="K924" i="27" s="1"/>
  <c r="AZ771" i="27"/>
  <c r="AY771" i="27"/>
  <c r="BB771" i="27" s="1"/>
  <c r="AW771" i="27"/>
  <c r="BA771" i="27" s="1"/>
  <c r="O924" i="27"/>
  <c r="I924" i="27" l="1"/>
  <c r="L924" i="27" s="1"/>
  <c r="P924" i="27" s="1"/>
  <c r="R924" i="27"/>
  <c r="S924" i="27" s="1"/>
  <c r="T924" i="27" s="1"/>
  <c r="Q924" i="27"/>
  <c r="M924" i="27" l="1"/>
  <c r="U924" i="27" s="1"/>
  <c r="W924" i="27" s="1"/>
  <c r="H925" i="27"/>
  <c r="X925" i="27" s="1"/>
  <c r="N925" i="27" s="1"/>
  <c r="G925" i="27" s="1"/>
  <c r="V924" i="27"/>
  <c r="AT772" i="27" s="1"/>
  <c r="AM224" i="27" s="1"/>
  <c r="AN224" i="27" s="1"/>
  <c r="J925" i="27"/>
  <c r="K925" i="27" s="1"/>
  <c r="AZ772" i="27" l="1"/>
  <c r="AY772" i="27"/>
  <c r="BB772" i="27" s="1"/>
  <c r="AW772" i="27"/>
  <c r="BA772" i="27" s="1"/>
  <c r="O925" i="27"/>
  <c r="I925" i="27" l="1"/>
  <c r="L925" i="27" s="1"/>
  <c r="P925" i="27" s="1"/>
  <c r="R925" i="27"/>
  <c r="S925" i="27" s="1"/>
  <c r="T925" i="27" s="1"/>
  <c r="Q925" i="27"/>
  <c r="M925" i="27" l="1"/>
  <c r="U925" i="27" s="1"/>
  <c r="W925" i="27" s="1"/>
  <c r="H926" i="27"/>
  <c r="X926" i="27" s="1"/>
  <c r="N926" i="27" s="1"/>
  <c r="G926" i="27" s="1"/>
  <c r="V925" i="27"/>
  <c r="AT773" i="27" s="1"/>
  <c r="AM225" i="27" s="1"/>
  <c r="AN225" i="27" s="1"/>
  <c r="J926" i="27"/>
  <c r="K926" i="27" s="1"/>
  <c r="AZ773" i="27" l="1"/>
  <c r="AY773" i="27"/>
  <c r="BB773" i="27" s="1"/>
  <c r="AW773" i="27"/>
  <c r="BA773" i="27" s="1"/>
  <c r="O926" i="27"/>
  <c r="I926" i="27" l="1"/>
  <c r="L926" i="27" s="1"/>
  <c r="M926" i="27" s="1"/>
  <c r="R926" i="27"/>
  <c r="S926" i="27" s="1"/>
  <c r="T926" i="27" s="1"/>
  <c r="P926" i="27"/>
  <c r="Q926" i="27"/>
  <c r="U926" i="27" l="1"/>
  <c r="W926" i="27" s="1"/>
  <c r="H927" i="27"/>
  <c r="X927" i="27" s="1"/>
  <c r="N927" i="27" s="1"/>
  <c r="G927" i="27" s="1"/>
  <c r="V926" i="27"/>
  <c r="AT774" i="27" s="1"/>
  <c r="AM226" i="27" s="1"/>
  <c r="AN226" i="27" s="1"/>
  <c r="J927" i="27"/>
  <c r="K927" i="27" s="1"/>
  <c r="AZ774" i="27" l="1"/>
  <c r="AY774" i="27"/>
  <c r="BB774" i="27" s="1"/>
  <c r="AW774" i="27"/>
  <c r="BA774" i="27" s="1"/>
  <c r="O927" i="27"/>
  <c r="I927" i="27" l="1"/>
  <c r="L927" i="27" s="1"/>
  <c r="P927" i="27" s="1"/>
  <c r="R927" i="27"/>
  <c r="S927" i="27" s="1"/>
  <c r="T927" i="27" s="1"/>
  <c r="Q927" i="27"/>
  <c r="M927" i="27" l="1"/>
  <c r="U927" i="27" s="1"/>
  <c r="W927" i="27" s="1"/>
  <c r="H928" i="27"/>
  <c r="X928" i="27" s="1"/>
  <c r="N928" i="27" s="1"/>
  <c r="G928" i="27" s="1"/>
  <c r="V927" i="27"/>
  <c r="AT775" i="27" s="1"/>
  <c r="AM227" i="27" s="1"/>
  <c r="AN227" i="27" s="1"/>
  <c r="J928" i="27"/>
  <c r="K928" i="27" s="1"/>
  <c r="AZ775" i="27" l="1"/>
  <c r="AY775" i="27"/>
  <c r="BB775" i="27" s="1"/>
  <c r="AW775" i="27"/>
  <c r="BA775" i="27" s="1"/>
  <c r="O928" i="27"/>
  <c r="I928" i="27" l="1"/>
  <c r="L928" i="27" s="1"/>
  <c r="P928" i="27" s="1"/>
  <c r="R928" i="27"/>
  <c r="S928" i="27" s="1"/>
  <c r="T928" i="27" s="1"/>
  <c r="Q928" i="27"/>
  <c r="M928" i="27" l="1"/>
  <c r="U928" i="27" s="1"/>
  <c r="W928" i="27" s="1"/>
  <c r="H929" i="27"/>
  <c r="X929" i="27" s="1"/>
  <c r="N929" i="27" s="1"/>
  <c r="G929" i="27" s="1"/>
  <c r="V928" i="27"/>
  <c r="AT776" i="27" s="1"/>
  <c r="AM228" i="27" s="1"/>
  <c r="AN228" i="27" s="1"/>
  <c r="J929" i="27" l="1"/>
  <c r="K929" i="27" s="1"/>
  <c r="AZ776" i="27"/>
  <c r="AW776" i="27"/>
  <c r="BA776" i="27" s="1"/>
  <c r="AY776" i="27"/>
  <c r="BB776" i="27" s="1"/>
  <c r="O929" i="27"/>
  <c r="I929" i="27" l="1"/>
  <c r="L929" i="27" s="1"/>
  <c r="P929" i="27" s="1"/>
  <c r="R929" i="27"/>
  <c r="S929" i="27" s="1"/>
  <c r="T929" i="27" s="1"/>
  <c r="Q929" i="27"/>
  <c r="M929" i="27" l="1"/>
  <c r="U929" i="27"/>
  <c r="W929" i="27" s="1"/>
  <c r="H930" i="27"/>
  <c r="V929" i="27"/>
  <c r="AT777" i="27" s="1"/>
  <c r="AM229" i="27" s="1"/>
  <c r="AN229" i="27" s="1"/>
  <c r="AZ777" i="27" l="1"/>
  <c r="AW777" i="27"/>
  <c r="BA777" i="27" s="1"/>
  <c r="AY777" i="27"/>
  <c r="BB777" i="27" s="1"/>
  <c r="J930" i="27"/>
  <c r="K930" i="27" s="1"/>
  <c r="O930" i="27" s="1"/>
  <c r="X930" i="27"/>
  <c r="N930" i="27" s="1"/>
  <c r="G930" i="27" s="1"/>
  <c r="Q930" i="27" l="1"/>
  <c r="H931" i="27" s="1"/>
  <c r="X931" i="27" s="1"/>
  <c r="N931" i="27" s="1"/>
  <c r="G931" i="27" s="1"/>
  <c r="R930" i="27"/>
  <c r="S930" i="27" s="1"/>
  <c r="T930" i="27" s="1"/>
  <c r="I930" i="27"/>
  <c r="J931" i="27" l="1"/>
  <c r="K931" i="27" s="1"/>
  <c r="O931" i="27" s="1"/>
  <c r="L930" i="27"/>
  <c r="P930" i="27" s="1"/>
  <c r="V930" i="27" s="1"/>
  <c r="AT778" i="27" s="1"/>
  <c r="AM230" i="27" s="1"/>
  <c r="AN230" i="27" s="1"/>
  <c r="AZ778" i="27" l="1"/>
  <c r="AW778" i="27"/>
  <c r="BA778" i="27" s="1"/>
  <c r="AY778" i="27"/>
  <c r="BB778" i="27" s="1"/>
  <c r="M930" i="27"/>
  <c r="U930" i="27" s="1"/>
  <c r="W930" i="27" s="1"/>
  <c r="R931" i="27"/>
  <c r="S931" i="27" s="1"/>
  <c r="T931" i="27" s="1"/>
  <c r="Q931" i="27"/>
  <c r="I931" i="27" l="1"/>
  <c r="L931" i="27" s="1"/>
  <c r="H932" i="27"/>
  <c r="X932" i="27" s="1"/>
  <c r="N932" i="27" s="1"/>
  <c r="G932" i="27" s="1"/>
  <c r="J932" i="27" l="1"/>
  <c r="K932" i="27" s="1"/>
  <c r="O932" i="27" s="1"/>
  <c r="M931" i="27"/>
  <c r="U931" i="27" s="1"/>
  <c r="W931" i="27" s="1"/>
  <c r="P931" i="27"/>
  <c r="V931" i="27" s="1"/>
  <c r="AT779" i="27" s="1"/>
  <c r="AM231" i="27" s="1"/>
  <c r="AN231" i="27" s="1"/>
  <c r="AZ779" i="27" l="1"/>
  <c r="AW779" i="27"/>
  <c r="BA779" i="27" s="1"/>
  <c r="AY779" i="27"/>
  <c r="BB779" i="27" s="1"/>
  <c r="I932" i="27"/>
  <c r="L932" i="27" s="1"/>
  <c r="R932" i="27"/>
  <c r="S932" i="27" s="1"/>
  <c r="T932" i="27" s="1"/>
  <c r="Q932" i="27"/>
  <c r="H933" i="27" l="1"/>
  <c r="X933" i="27" s="1"/>
  <c r="N933" i="27" s="1"/>
  <c r="G933" i="27" s="1"/>
  <c r="P932" i="27"/>
  <c r="V932" i="27" s="1"/>
  <c r="AT780" i="27" s="1"/>
  <c r="AM232" i="27" s="1"/>
  <c r="AN232" i="27" s="1"/>
  <c r="M932" i="27"/>
  <c r="U932" i="27" s="1"/>
  <c r="W932" i="27" s="1"/>
  <c r="J933" i="27" l="1"/>
  <c r="K933" i="27" s="1"/>
  <c r="O933" i="27" s="1"/>
  <c r="AZ780" i="27"/>
  <c r="AW780" i="27"/>
  <c r="BA780" i="27" s="1"/>
  <c r="AY780" i="27"/>
  <c r="BB780" i="27" s="1"/>
  <c r="I933" i="27" l="1"/>
  <c r="L933" i="27" s="1"/>
  <c r="M933" i="27" s="1"/>
  <c r="R933" i="27"/>
  <c r="S933" i="27" s="1"/>
  <c r="T933" i="27" s="1"/>
  <c r="Q933" i="27"/>
  <c r="P933" i="27" l="1"/>
  <c r="V933" i="27" s="1"/>
  <c r="AT781" i="27" s="1"/>
  <c r="AM233" i="27" s="1"/>
  <c r="AN233" i="27" s="1"/>
  <c r="H934" i="27"/>
  <c r="X934" i="27" s="1"/>
  <c r="N934" i="27" s="1"/>
  <c r="G934" i="27" s="1"/>
  <c r="U933" i="27"/>
  <c r="W933" i="27" s="1"/>
  <c r="J934" i="27" l="1"/>
  <c r="K934" i="27" s="1"/>
  <c r="O934" i="27" s="1"/>
  <c r="AZ781" i="27"/>
  <c r="AW781" i="27"/>
  <c r="BA781" i="27" s="1"/>
  <c r="AY781" i="27"/>
  <c r="BB781" i="27" s="1"/>
  <c r="I934" i="27" l="1"/>
  <c r="L934" i="27" s="1"/>
  <c r="P934" i="27" s="1"/>
  <c r="R934" i="27"/>
  <c r="S934" i="27" s="1"/>
  <c r="T934" i="27" s="1"/>
  <c r="Q934" i="27"/>
  <c r="M934" i="27" l="1"/>
  <c r="U934" i="27" s="1"/>
  <c r="W934" i="27" s="1"/>
  <c r="H935" i="27"/>
  <c r="X935" i="27" s="1"/>
  <c r="N935" i="27" s="1"/>
  <c r="G935" i="27" s="1"/>
  <c r="V934" i="27"/>
  <c r="AT782" i="27" s="1"/>
  <c r="AM234" i="27" s="1"/>
  <c r="AN234" i="27" s="1"/>
  <c r="J935" i="27" l="1"/>
  <c r="K935" i="27" s="1"/>
  <c r="AZ782" i="27"/>
  <c r="AY782" i="27"/>
  <c r="BB782" i="27" s="1"/>
  <c r="AW782" i="27"/>
  <c r="BA782" i="27" s="1"/>
  <c r="O935" i="27"/>
  <c r="I935" i="27" l="1"/>
  <c r="L935" i="27" s="1"/>
  <c r="P935" i="27" s="1"/>
  <c r="R935" i="27"/>
  <c r="S935" i="27" s="1"/>
  <c r="T935" i="27" s="1"/>
  <c r="Q935" i="27"/>
  <c r="M935" i="27" l="1"/>
  <c r="U935" i="27" s="1"/>
  <c r="W935" i="27" s="1"/>
  <c r="H936" i="27"/>
  <c r="X936" i="27" s="1"/>
  <c r="N936" i="27" s="1"/>
  <c r="G936" i="27" s="1"/>
  <c r="V935" i="27"/>
  <c r="AT783" i="27" s="1"/>
  <c r="AM235" i="27" s="1"/>
  <c r="AN235" i="27" s="1"/>
  <c r="J936" i="27"/>
  <c r="K936" i="27" s="1"/>
  <c r="AZ783" i="27" l="1"/>
  <c r="AY783" i="27"/>
  <c r="BB783" i="27" s="1"/>
  <c r="AW783" i="27"/>
  <c r="BA783" i="27" s="1"/>
  <c r="O936" i="27"/>
  <c r="I936" i="27" s="1"/>
  <c r="L936" i="27" s="1"/>
  <c r="R936" i="27" l="1"/>
  <c r="S936" i="27" s="1"/>
  <c r="T936" i="27" s="1"/>
  <c r="M936" i="27"/>
  <c r="P936" i="27"/>
  <c r="V936" i="27" s="1"/>
  <c r="AT784" i="27" s="1"/>
  <c r="AM236" i="27" s="1"/>
  <c r="AN236" i="27" s="1"/>
  <c r="Q936" i="27"/>
  <c r="AZ784" i="27" l="1"/>
  <c r="AY784" i="27"/>
  <c r="BB784" i="27" s="1"/>
  <c r="AW784" i="27"/>
  <c r="BA784" i="27" s="1"/>
  <c r="U936" i="27"/>
  <c r="H937" i="27"/>
  <c r="X937" i="27" s="1"/>
  <c r="N937" i="27" s="1"/>
  <c r="G937" i="27" s="1"/>
  <c r="W936" i="27"/>
  <c r="J937" i="27" l="1"/>
  <c r="K937" i="27" s="1"/>
  <c r="O937" i="27" s="1"/>
  <c r="I937" i="27" l="1"/>
  <c r="L937" i="27" s="1"/>
  <c r="P937" i="27" s="1"/>
  <c r="R937" i="27"/>
  <c r="S937" i="27" s="1"/>
  <c r="T937" i="27" s="1"/>
  <c r="Q937" i="27"/>
  <c r="M937" i="27" l="1"/>
  <c r="U937" i="27"/>
  <c r="W937" i="27" s="1"/>
  <c r="H938" i="27"/>
  <c r="X938" i="27" s="1"/>
  <c r="N938" i="27" s="1"/>
  <c r="G938" i="27" s="1"/>
  <c r="V937" i="27"/>
  <c r="AT785" i="27" s="1"/>
  <c r="AM237" i="27" s="1"/>
  <c r="AN237" i="27" s="1"/>
  <c r="J938" i="27"/>
  <c r="K938" i="27" s="1"/>
  <c r="AZ785" i="27" l="1"/>
  <c r="AY785" i="27"/>
  <c r="BB785" i="27" s="1"/>
  <c r="AW785" i="27"/>
  <c r="BA785" i="27" s="1"/>
  <c r="O938" i="27"/>
  <c r="I938" i="27" l="1"/>
  <c r="L938" i="27" s="1"/>
  <c r="R938" i="27"/>
  <c r="S938" i="27" s="1"/>
  <c r="T938" i="27" s="1"/>
  <c r="Q938" i="27"/>
  <c r="P938" i="27" l="1"/>
  <c r="V938" i="27" s="1"/>
  <c r="AT786" i="27" s="1"/>
  <c r="AM238" i="27" s="1"/>
  <c r="AN238" i="27" s="1"/>
  <c r="H939" i="27"/>
  <c r="X939" i="27" s="1"/>
  <c r="N939" i="27" s="1"/>
  <c r="G939" i="27" s="1"/>
  <c r="M938" i="27"/>
  <c r="U938" i="27" s="1"/>
  <c r="W938" i="27" s="1"/>
  <c r="AZ786" i="27" l="1"/>
  <c r="AY786" i="27"/>
  <c r="BB786" i="27" s="1"/>
  <c r="AW786" i="27"/>
  <c r="BA786" i="27" s="1"/>
  <c r="J939" i="27"/>
  <c r="K939" i="27" s="1"/>
  <c r="O939" i="27" s="1"/>
  <c r="I939" i="27" l="1"/>
  <c r="L939" i="27" s="1"/>
  <c r="P939" i="27" s="1"/>
  <c r="R939" i="27"/>
  <c r="S939" i="27" s="1"/>
  <c r="T939" i="27" s="1"/>
  <c r="Q939" i="27"/>
  <c r="M939" i="27" l="1"/>
  <c r="U939" i="27" s="1"/>
  <c r="W939" i="27" s="1"/>
  <c r="H940" i="27"/>
  <c r="X940" i="27" s="1"/>
  <c r="N940" i="27" s="1"/>
  <c r="G940" i="27" s="1"/>
  <c r="V939" i="27"/>
  <c r="AT787" i="27" s="1"/>
  <c r="AM239" i="27" s="1"/>
  <c r="AN239" i="27" s="1"/>
  <c r="J940" i="27"/>
  <c r="K940" i="27" s="1"/>
  <c r="AZ787" i="27" l="1"/>
  <c r="AY787" i="27"/>
  <c r="BB787" i="27" s="1"/>
  <c r="AW787" i="27"/>
  <c r="BA787" i="27" s="1"/>
  <c r="O940" i="27"/>
  <c r="I940" i="27" l="1"/>
  <c r="L940" i="27" s="1"/>
  <c r="R940" i="27"/>
  <c r="S940" i="27" s="1"/>
  <c r="T940" i="27" s="1"/>
  <c r="Q940" i="27"/>
  <c r="H941" i="27" l="1"/>
  <c r="X941" i="27" s="1"/>
  <c r="N941" i="27" s="1"/>
  <c r="G941" i="27" s="1"/>
  <c r="P940" i="27"/>
  <c r="V940" i="27" s="1"/>
  <c r="AT788" i="27" s="1"/>
  <c r="AM240" i="27" s="1"/>
  <c r="AN240" i="27" s="1"/>
  <c r="M940" i="27"/>
  <c r="U940" i="27" s="1"/>
  <c r="W940" i="27" s="1"/>
  <c r="J941" i="27" l="1"/>
  <c r="K941" i="27" s="1"/>
  <c r="AZ788" i="27"/>
  <c r="AY788" i="27"/>
  <c r="BB788" i="27" s="1"/>
  <c r="AW788" i="27"/>
  <c r="BA788" i="27" s="1"/>
  <c r="O941" i="27"/>
  <c r="I941" i="27" l="1"/>
  <c r="L941" i="27" s="1"/>
  <c r="R941" i="27"/>
  <c r="S941" i="27" s="1"/>
  <c r="T941" i="27" s="1"/>
  <c r="Q941" i="27"/>
  <c r="H942" i="27" l="1"/>
  <c r="X942" i="27" s="1"/>
  <c r="N942" i="27" s="1"/>
  <c r="G942" i="27" s="1"/>
  <c r="P941" i="27"/>
  <c r="V941" i="27" s="1"/>
  <c r="AT789" i="27" s="1"/>
  <c r="AM241" i="27" s="1"/>
  <c r="AN241" i="27" s="1"/>
  <c r="M941" i="27"/>
  <c r="U941" i="27" s="1"/>
  <c r="W941" i="27" s="1"/>
  <c r="J942" i="27" l="1"/>
  <c r="K942" i="27" s="1"/>
  <c r="O942" i="27" s="1"/>
  <c r="AZ789" i="27"/>
  <c r="AY789" i="27"/>
  <c r="BB789" i="27" s="1"/>
  <c r="AW789" i="27"/>
  <c r="BA789" i="27" s="1"/>
  <c r="I942" i="27" l="1"/>
  <c r="L942" i="27" s="1"/>
  <c r="M942" i="27" s="1"/>
  <c r="R942" i="27"/>
  <c r="S942" i="27" s="1"/>
  <c r="T942" i="27" s="1"/>
  <c r="Q942" i="27"/>
  <c r="U942" i="27" l="1"/>
  <c r="W942" i="27" s="1"/>
  <c r="H943" i="27"/>
  <c r="X943" i="27" s="1"/>
  <c r="N943" i="27" s="1"/>
  <c r="G943" i="27" s="1"/>
  <c r="P942" i="27"/>
  <c r="V942" i="27" s="1"/>
  <c r="AT790" i="27" s="1"/>
  <c r="AM242" i="27" s="1"/>
  <c r="AN242" i="27" s="1"/>
  <c r="J943" i="27"/>
  <c r="K943" i="27" s="1"/>
  <c r="AZ790" i="27" l="1"/>
  <c r="AY790" i="27"/>
  <c r="BB790" i="27" s="1"/>
  <c r="AW790" i="27"/>
  <c r="BA790" i="27" s="1"/>
  <c r="O943" i="27"/>
  <c r="I943" i="27" l="1"/>
  <c r="L943" i="27" s="1"/>
  <c r="M943" i="27" s="1"/>
  <c r="R943" i="27"/>
  <c r="S943" i="27" s="1"/>
  <c r="T943" i="27" s="1"/>
  <c r="Q943" i="27"/>
  <c r="P943" i="27" l="1"/>
  <c r="V943" i="27" s="1"/>
  <c r="AT791" i="27" s="1"/>
  <c r="AM243" i="27" s="1"/>
  <c r="AN243" i="27" s="1"/>
  <c r="U943" i="27"/>
  <c r="W943" i="27" s="1"/>
  <c r="H944" i="27"/>
  <c r="X944" i="27" s="1"/>
  <c r="N944" i="27" s="1"/>
  <c r="G944" i="27" s="1"/>
  <c r="J944" i="27" l="1"/>
  <c r="K944" i="27" s="1"/>
  <c r="O944" i="27" s="1"/>
  <c r="AZ791" i="27"/>
  <c r="AY791" i="27"/>
  <c r="BB791" i="27" s="1"/>
  <c r="AW791" i="27"/>
  <c r="BA791" i="27" s="1"/>
  <c r="I944" i="27" l="1"/>
  <c r="L944" i="27" s="1"/>
  <c r="M944" i="27" s="1"/>
  <c r="R944" i="27"/>
  <c r="S944" i="27" s="1"/>
  <c r="T944" i="27" s="1"/>
  <c r="Q944" i="27"/>
  <c r="P944" i="27" l="1"/>
  <c r="V944" i="27" s="1"/>
  <c r="AT792" i="27" s="1"/>
  <c r="AM244" i="27" s="1"/>
  <c r="AN244" i="27" s="1"/>
  <c r="U944" i="27"/>
  <c r="W944" i="27" s="1"/>
  <c r="H945" i="27"/>
  <c r="X945" i="27" s="1"/>
  <c r="N945" i="27" s="1"/>
  <c r="G945" i="27" s="1"/>
  <c r="J945" i="27" l="1"/>
  <c r="K945" i="27" s="1"/>
  <c r="AZ792" i="27"/>
  <c r="AY792" i="27"/>
  <c r="BB792" i="27" s="1"/>
  <c r="AW792" i="27"/>
  <c r="BA792" i="27" s="1"/>
  <c r="O945" i="27"/>
  <c r="I945" i="27" l="1"/>
  <c r="L945" i="27" s="1"/>
  <c r="P945" i="27" s="1"/>
  <c r="R945" i="27"/>
  <c r="S945" i="27" s="1"/>
  <c r="T945" i="27" s="1"/>
  <c r="Q945" i="27"/>
  <c r="M945" i="27" l="1"/>
  <c r="U945" i="27" s="1"/>
  <c r="W945" i="27" s="1"/>
  <c r="H946" i="27"/>
  <c r="X946" i="27" s="1"/>
  <c r="N946" i="27" s="1"/>
  <c r="G946" i="27" s="1"/>
  <c r="V945" i="27"/>
  <c r="AT793" i="27" s="1"/>
  <c r="AM245" i="27" s="1"/>
  <c r="AN245" i="27" s="1"/>
  <c r="J946" i="27"/>
  <c r="K946" i="27" s="1"/>
  <c r="AZ793" i="27" l="1"/>
  <c r="AY793" i="27"/>
  <c r="BB793" i="27" s="1"/>
  <c r="AW793" i="27"/>
  <c r="BA793" i="27" s="1"/>
  <c r="O946" i="27"/>
  <c r="I946" i="27" l="1"/>
  <c r="L946" i="27" s="1"/>
  <c r="P946" i="27" s="1"/>
  <c r="R946" i="27"/>
  <c r="S946" i="27" s="1"/>
  <c r="T946" i="27" s="1"/>
  <c r="Q946" i="27"/>
  <c r="M946" i="27" l="1"/>
  <c r="U946" i="27" s="1"/>
  <c r="W946" i="27" s="1"/>
  <c r="H947" i="27"/>
  <c r="X947" i="27" s="1"/>
  <c r="N947" i="27" s="1"/>
  <c r="G947" i="27" s="1"/>
  <c r="V946" i="27"/>
  <c r="AT794" i="27" s="1"/>
  <c r="AM246" i="27" s="1"/>
  <c r="AN246" i="27" s="1"/>
  <c r="AZ794" i="27" l="1"/>
  <c r="AY794" i="27"/>
  <c r="BB794" i="27" s="1"/>
  <c r="AW794" i="27"/>
  <c r="BA794" i="27" s="1"/>
  <c r="J947" i="27"/>
  <c r="K947" i="27" s="1"/>
  <c r="O947" i="27" s="1"/>
  <c r="I947" i="27" l="1"/>
  <c r="L947" i="27" s="1"/>
  <c r="P947" i="27" s="1"/>
  <c r="R947" i="27"/>
  <c r="S947" i="27" s="1"/>
  <c r="T947" i="27" s="1"/>
  <c r="Q947" i="27"/>
  <c r="M947" i="27" l="1"/>
  <c r="U947" i="27" s="1"/>
  <c r="W947" i="27" s="1"/>
  <c r="H948" i="27"/>
  <c r="X948" i="27" s="1"/>
  <c r="N948" i="27" s="1"/>
  <c r="G948" i="27" s="1"/>
  <c r="V947" i="27"/>
  <c r="AT795" i="27" s="1"/>
  <c r="AM247" i="27" s="1"/>
  <c r="AN247" i="27" s="1"/>
  <c r="J948" i="27" l="1"/>
  <c r="K948" i="27" s="1"/>
  <c r="O948" i="27" s="1"/>
  <c r="AZ795" i="27"/>
  <c r="AY795" i="27"/>
  <c r="BB795" i="27" s="1"/>
  <c r="AW795" i="27"/>
  <c r="BA795" i="27" s="1"/>
  <c r="I948" i="27" l="1"/>
  <c r="L948" i="27" s="1"/>
  <c r="P948" i="27" s="1"/>
  <c r="R948" i="27"/>
  <c r="S948" i="27" s="1"/>
  <c r="T948" i="27" s="1"/>
  <c r="M948" i="27"/>
  <c r="Q948" i="27"/>
  <c r="U948" i="27" l="1"/>
  <c r="W948" i="27" s="1"/>
  <c r="H949" i="27"/>
  <c r="X949" i="27" s="1"/>
  <c r="N949" i="27" s="1"/>
  <c r="G949" i="27" s="1"/>
  <c r="V948" i="27"/>
  <c r="AT796" i="27" s="1"/>
  <c r="AM248" i="27" s="1"/>
  <c r="AN248" i="27" s="1"/>
  <c r="J949" i="27" l="1"/>
  <c r="K949" i="27" s="1"/>
  <c r="O949" i="27" s="1"/>
  <c r="AZ796" i="27"/>
  <c r="AY796" i="27"/>
  <c r="BB796" i="27" s="1"/>
  <c r="AW796" i="27"/>
  <c r="BA796" i="27" s="1"/>
  <c r="I949" i="27" l="1"/>
  <c r="L949" i="27" s="1"/>
  <c r="R949" i="27"/>
  <c r="S949" i="27" s="1"/>
  <c r="T949" i="27" s="1"/>
  <c r="Q949" i="27"/>
  <c r="H950" i="27" l="1"/>
  <c r="X950" i="27" s="1"/>
  <c r="N950" i="27" s="1"/>
  <c r="G950" i="27" s="1"/>
  <c r="P949" i="27"/>
  <c r="V949" i="27" s="1"/>
  <c r="AT797" i="27" s="1"/>
  <c r="AM249" i="27" s="1"/>
  <c r="AN249" i="27" s="1"/>
  <c r="M949" i="27"/>
  <c r="U949" i="27" s="1"/>
  <c r="W949" i="27" s="1"/>
  <c r="J950" i="27" l="1"/>
  <c r="K950" i="27" s="1"/>
  <c r="O950" i="27" s="1"/>
  <c r="AZ797" i="27"/>
  <c r="AY797" i="27"/>
  <c r="BB797" i="27" s="1"/>
  <c r="AW797" i="27"/>
  <c r="BA797" i="27" s="1"/>
  <c r="I950" i="27" l="1"/>
  <c r="L950" i="27" s="1"/>
  <c r="M950" i="27" s="1"/>
  <c r="R950" i="27"/>
  <c r="S950" i="27" s="1"/>
  <c r="T950" i="27" s="1"/>
  <c r="Q950" i="27"/>
  <c r="P950" i="27" l="1"/>
  <c r="U950" i="27"/>
  <c r="W950" i="27" s="1"/>
  <c r="H951" i="27"/>
  <c r="X951" i="27" s="1"/>
  <c r="N951" i="27" s="1"/>
  <c r="G951" i="27" s="1"/>
  <c r="V950" i="27"/>
  <c r="AT798" i="27" s="1"/>
  <c r="AM250" i="27" s="1"/>
  <c r="AN250" i="27" s="1"/>
  <c r="AZ798" i="27" l="1"/>
  <c r="AY798" i="27"/>
  <c r="BB798" i="27" s="1"/>
  <c r="AW798" i="27"/>
  <c r="BA798" i="27" s="1"/>
  <c r="J951" i="27"/>
  <c r="K951" i="27" s="1"/>
  <c r="O951" i="27" s="1"/>
  <c r="I951" i="27" l="1"/>
  <c r="L951" i="27" s="1"/>
  <c r="P951" i="27" s="1"/>
  <c r="R951" i="27"/>
  <c r="S951" i="27" s="1"/>
  <c r="T951" i="27" s="1"/>
  <c r="Q951" i="27"/>
  <c r="M951" i="27" l="1"/>
  <c r="U951" i="27" s="1"/>
  <c r="W951" i="27" s="1"/>
  <c r="H952" i="27"/>
  <c r="X952" i="27" s="1"/>
  <c r="N952" i="27" s="1"/>
  <c r="G952" i="27" s="1"/>
  <c r="V951" i="27"/>
  <c r="AT799" i="27" s="1"/>
  <c r="AM251" i="27" s="1"/>
  <c r="AN251" i="27" s="1"/>
  <c r="J952" i="27"/>
  <c r="K952" i="27" s="1"/>
  <c r="AZ799" i="27" l="1"/>
  <c r="AY799" i="27"/>
  <c r="BB799" i="27" s="1"/>
  <c r="AW799" i="27"/>
  <c r="BA799" i="27" s="1"/>
  <c r="O952" i="27"/>
  <c r="I952" i="27" l="1"/>
  <c r="L952" i="27" s="1"/>
  <c r="P952" i="27" s="1"/>
  <c r="R952" i="27"/>
  <c r="S952" i="27" s="1"/>
  <c r="T952" i="27" s="1"/>
  <c r="Q952" i="27"/>
  <c r="M952" i="27" l="1"/>
  <c r="U952" i="27" s="1"/>
  <c r="W952" i="27" s="1"/>
  <c r="H953" i="27"/>
  <c r="X953" i="27" s="1"/>
  <c r="N953" i="27" s="1"/>
  <c r="G953" i="27" s="1"/>
  <c r="V952" i="27"/>
  <c r="AT800" i="27" s="1"/>
  <c r="AM252" i="27" s="1"/>
  <c r="AN252" i="27" s="1"/>
  <c r="J953" i="27" l="1"/>
  <c r="K953" i="27" s="1"/>
  <c r="O953" i="27" s="1"/>
  <c r="AZ800" i="27"/>
  <c r="AY800" i="27"/>
  <c r="BB800" i="27" s="1"/>
  <c r="AW800" i="27"/>
  <c r="BA800" i="27" s="1"/>
  <c r="I953" i="27" l="1"/>
  <c r="L953" i="27" s="1"/>
  <c r="M953" i="27" s="1"/>
  <c r="R953" i="27"/>
  <c r="S953" i="27" s="1"/>
  <c r="T953" i="27" s="1"/>
  <c r="Q953" i="27"/>
  <c r="P953" i="27" l="1"/>
  <c r="V953" i="27" s="1"/>
  <c r="AT801" i="27" s="1"/>
  <c r="AM253" i="27" s="1"/>
  <c r="AN253" i="27" s="1"/>
  <c r="U953" i="27"/>
  <c r="W953" i="27" s="1"/>
  <c r="H954" i="27"/>
  <c r="X954" i="27" s="1"/>
  <c r="N954" i="27" s="1"/>
  <c r="G954" i="27" s="1"/>
  <c r="J954" i="27" l="1"/>
  <c r="K954" i="27" s="1"/>
  <c r="O954" i="27" s="1"/>
  <c r="AZ801" i="27"/>
  <c r="AY801" i="27"/>
  <c r="BB801" i="27" s="1"/>
  <c r="AW801" i="27"/>
  <c r="BA801" i="27" s="1"/>
  <c r="I954" i="27" l="1"/>
  <c r="L954" i="27" s="1"/>
  <c r="P954" i="27" s="1"/>
  <c r="R954" i="27"/>
  <c r="S954" i="27" s="1"/>
  <c r="T954" i="27" s="1"/>
  <c r="Q954" i="27"/>
  <c r="M954" i="27" l="1"/>
  <c r="U954" i="27" s="1"/>
  <c r="W954" i="27" s="1"/>
  <c r="H955" i="27"/>
  <c r="X955" i="27" s="1"/>
  <c r="N955" i="27" s="1"/>
  <c r="G955" i="27" s="1"/>
  <c r="V954" i="27"/>
  <c r="AT802" i="27" s="1"/>
  <c r="AM254" i="27" s="1"/>
  <c r="AN254" i="27" s="1"/>
  <c r="J955" i="27" l="1"/>
  <c r="K955" i="27" s="1"/>
  <c r="O955" i="27" s="1"/>
  <c r="AZ802" i="27"/>
  <c r="AY802" i="27"/>
  <c r="BB802" i="27" s="1"/>
  <c r="AW802" i="27"/>
  <c r="BA802" i="27" s="1"/>
  <c r="I955" i="27" l="1"/>
  <c r="L955" i="27" s="1"/>
  <c r="P955" i="27" s="1"/>
  <c r="R955" i="27"/>
  <c r="S955" i="27" s="1"/>
  <c r="T955" i="27" s="1"/>
  <c r="Q955" i="27"/>
  <c r="M955" i="27" l="1"/>
  <c r="H956" i="27"/>
  <c r="X956" i="27" s="1"/>
  <c r="N956" i="27" s="1"/>
  <c r="G956" i="27" s="1"/>
  <c r="U955" i="27"/>
  <c r="W955" i="27" s="1"/>
  <c r="V955" i="27"/>
  <c r="AT803" i="27" s="1"/>
  <c r="AM255" i="27" s="1"/>
  <c r="AN255" i="27" s="1"/>
  <c r="J956" i="27" l="1"/>
  <c r="K956" i="27" s="1"/>
  <c r="O956" i="27" s="1"/>
  <c r="I956" i="27" s="1"/>
  <c r="L956" i="27" s="1"/>
  <c r="AZ803" i="27"/>
  <c r="AY803" i="27"/>
  <c r="BB803" i="27" s="1"/>
  <c r="AW803" i="27"/>
  <c r="BA803" i="27" s="1"/>
  <c r="R956" i="27" l="1"/>
  <c r="S956" i="27" s="1"/>
  <c r="T956" i="27" s="1"/>
  <c r="M956" i="27"/>
  <c r="P956" i="27"/>
  <c r="V956" i="27" s="1"/>
  <c r="AT804" i="27" s="1"/>
  <c r="AM256" i="27" s="1"/>
  <c r="AN256" i="27" s="1"/>
  <c r="Q956" i="27"/>
  <c r="AZ804" i="27" l="1"/>
  <c r="AY804" i="27"/>
  <c r="BB804" i="27" s="1"/>
  <c r="AW804" i="27"/>
  <c r="BA804" i="27" s="1"/>
  <c r="U956" i="27"/>
  <c r="W956" i="27" s="1"/>
  <c r="H957" i="27"/>
  <c r="X957" i="27" s="1"/>
  <c r="N957" i="27" s="1"/>
  <c r="G957" i="27" s="1"/>
  <c r="J957" i="27"/>
  <c r="K957" i="27" s="1"/>
  <c r="O957" i="27" l="1"/>
  <c r="I957" i="27" l="1"/>
  <c r="L957" i="27" s="1"/>
  <c r="R957" i="27"/>
  <c r="S957" i="27" s="1"/>
  <c r="T957" i="27" s="1"/>
  <c r="Q957" i="27"/>
  <c r="H958" i="27" l="1"/>
  <c r="X958" i="27" s="1"/>
  <c r="N958" i="27" s="1"/>
  <c r="G958" i="27" s="1"/>
  <c r="P957" i="27"/>
  <c r="V957" i="27" s="1"/>
  <c r="AT805" i="27" s="1"/>
  <c r="AM257" i="27" s="1"/>
  <c r="AN257" i="27" s="1"/>
  <c r="M957" i="27"/>
  <c r="U957" i="27" s="1"/>
  <c r="W957" i="27" s="1"/>
  <c r="AZ805" i="27" l="1"/>
  <c r="AY805" i="27"/>
  <c r="BB805" i="27" s="1"/>
  <c r="AW805" i="27"/>
  <c r="BA805" i="27" s="1"/>
  <c r="J958" i="27"/>
  <c r="K958" i="27" s="1"/>
  <c r="O958" i="27" s="1"/>
  <c r="I958" i="27" l="1"/>
  <c r="L958" i="27" s="1"/>
  <c r="P958" i="27" s="1"/>
  <c r="R958" i="27"/>
  <c r="S958" i="27" s="1"/>
  <c r="T958" i="27" s="1"/>
  <c r="Q958" i="27"/>
  <c r="M958" i="27" l="1"/>
  <c r="U958" i="27" s="1"/>
  <c r="W958" i="27" s="1"/>
  <c r="H959" i="27"/>
  <c r="X959" i="27" s="1"/>
  <c r="N959" i="27" s="1"/>
  <c r="G959" i="27" s="1"/>
  <c r="V958" i="27"/>
  <c r="AT806" i="27" s="1"/>
  <c r="AM258" i="27" s="1"/>
  <c r="AN258" i="27" s="1"/>
  <c r="J959" i="27" l="1"/>
  <c r="K959" i="27" s="1"/>
  <c r="O959" i="27" s="1"/>
  <c r="AZ806" i="27"/>
  <c r="AY806" i="27"/>
  <c r="BB806" i="27" s="1"/>
  <c r="AW806" i="27"/>
  <c r="BA806" i="27" s="1"/>
  <c r="I959" i="27" l="1"/>
  <c r="L959" i="27" s="1"/>
  <c r="P959" i="27" s="1"/>
  <c r="R959" i="27"/>
  <c r="S959" i="27" s="1"/>
  <c r="T959" i="27" s="1"/>
  <c r="Q959" i="27"/>
  <c r="M959" i="27" l="1"/>
  <c r="U959" i="27" s="1"/>
  <c r="W959" i="27" s="1"/>
  <c r="H960" i="27"/>
  <c r="X960" i="27" s="1"/>
  <c r="N960" i="27" s="1"/>
  <c r="G960" i="27" s="1"/>
  <c r="V959" i="27"/>
  <c r="AT807" i="27" s="1"/>
  <c r="AM259" i="27" s="1"/>
  <c r="AN259" i="27" s="1"/>
  <c r="J960" i="27"/>
  <c r="K960" i="27" s="1"/>
  <c r="AY807" i="27" l="1"/>
  <c r="BB807" i="27" s="1"/>
  <c r="AZ807" i="27"/>
  <c r="AW807" i="27"/>
  <c r="BA807" i="27" s="1"/>
  <c r="O960" i="27"/>
  <c r="I960" i="27" l="1"/>
  <c r="L960" i="27" s="1"/>
  <c r="P960" i="27" s="1"/>
  <c r="R960" i="27"/>
  <c r="S960" i="27" s="1"/>
  <c r="T960" i="27" s="1"/>
  <c r="Q960" i="27"/>
  <c r="M960" i="27" l="1"/>
  <c r="U960" i="27" s="1"/>
  <c r="W960" i="27" s="1"/>
  <c r="H961" i="27"/>
  <c r="X961" i="27" s="1"/>
  <c r="N961" i="27" s="1"/>
  <c r="G961" i="27" s="1"/>
  <c r="V960" i="27"/>
  <c r="AT808" i="27" s="1"/>
  <c r="AM260" i="27" s="1"/>
  <c r="AN260" i="27" s="1"/>
  <c r="J961" i="27"/>
  <c r="K961" i="27" s="1"/>
  <c r="AZ808" i="27" l="1"/>
  <c r="AY808" i="27"/>
  <c r="BB808" i="27" s="1"/>
  <c r="AW808" i="27"/>
  <c r="BA808" i="27" s="1"/>
  <c r="O961" i="27"/>
  <c r="I961" i="27" l="1"/>
  <c r="L961" i="27" s="1"/>
  <c r="P961" i="27" s="1"/>
  <c r="R961" i="27"/>
  <c r="S961" i="27" s="1"/>
  <c r="T961" i="27" s="1"/>
  <c r="Q961" i="27"/>
  <c r="M961" i="27" l="1"/>
  <c r="U961" i="27" s="1"/>
  <c r="W961" i="27" s="1"/>
  <c r="H962" i="27"/>
  <c r="X962" i="27" s="1"/>
  <c r="N962" i="27" s="1"/>
  <c r="G962" i="27" s="1"/>
  <c r="V961" i="27"/>
  <c r="AT809" i="27" s="1"/>
  <c r="AM261" i="27" s="1"/>
  <c r="AN261" i="27" s="1"/>
  <c r="J962" i="27"/>
  <c r="K962" i="27" s="1"/>
  <c r="AZ809" i="27" l="1"/>
  <c r="AY809" i="27"/>
  <c r="BB809" i="27" s="1"/>
  <c r="AW809" i="27"/>
  <c r="BA809" i="27" s="1"/>
  <c r="O962" i="27"/>
  <c r="I962" i="27" l="1"/>
  <c r="L962" i="27" s="1"/>
  <c r="P962" i="27" s="1"/>
  <c r="R962" i="27"/>
  <c r="S962" i="27" s="1"/>
  <c r="T962" i="27" s="1"/>
  <c r="Q962" i="27"/>
  <c r="M962" i="27" l="1"/>
  <c r="U962" i="27" s="1"/>
  <c r="W962" i="27" s="1"/>
  <c r="H963" i="27"/>
  <c r="X963" i="27" s="1"/>
  <c r="N963" i="27" s="1"/>
  <c r="G963" i="27" s="1"/>
  <c r="V962" i="27"/>
  <c r="AT810" i="27" s="1"/>
  <c r="AM262" i="27" s="1"/>
  <c r="AN262" i="27" s="1"/>
  <c r="J963" i="27"/>
  <c r="K963" i="27" s="1"/>
  <c r="AZ810" i="27" l="1"/>
  <c r="AY810" i="27"/>
  <c r="BB810" i="27" s="1"/>
  <c r="AW810" i="27"/>
  <c r="BA810" i="27" s="1"/>
  <c r="O963" i="27"/>
  <c r="I963" i="27" l="1"/>
  <c r="L963" i="27" s="1"/>
  <c r="P963" i="27" s="1"/>
  <c r="R963" i="27"/>
  <c r="S963" i="27" s="1"/>
  <c r="T963" i="27" s="1"/>
  <c r="Q963" i="27"/>
  <c r="M963" i="27" l="1"/>
  <c r="U963" i="27" s="1"/>
  <c r="W963" i="27" s="1"/>
  <c r="H964" i="27"/>
  <c r="X964" i="27" s="1"/>
  <c r="N964" i="27" s="1"/>
  <c r="G964" i="27" s="1"/>
  <c r="V963" i="27"/>
  <c r="AT811" i="27" s="1"/>
  <c r="AM263" i="27" s="1"/>
  <c r="AN263" i="27" s="1"/>
  <c r="J964" i="27" l="1"/>
  <c r="K964" i="27" s="1"/>
  <c r="O964" i="27" s="1"/>
  <c r="AZ811" i="27"/>
  <c r="AY811" i="27"/>
  <c r="BB811" i="27" s="1"/>
  <c r="AW811" i="27"/>
  <c r="BA811" i="27" s="1"/>
  <c r="I964" i="27" l="1"/>
  <c r="L964" i="27" s="1"/>
  <c r="M964" i="27" s="1"/>
  <c r="R964" i="27"/>
  <c r="S964" i="27" s="1"/>
  <c r="T964" i="27" s="1"/>
  <c r="Q964" i="27"/>
  <c r="U964" i="27" l="1"/>
  <c r="H965" i="27"/>
  <c r="X965" i="27" s="1"/>
  <c r="N965" i="27" s="1"/>
  <c r="G965" i="27" s="1"/>
  <c r="W964" i="27"/>
  <c r="P964" i="27"/>
  <c r="V964" i="27" s="1"/>
  <c r="AT812" i="27" s="1"/>
  <c r="AM264" i="27" s="1"/>
  <c r="AN264" i="27" s="1"/>
  <c r="J965" i="27" l="1"/>
  <c r="K965" i="27" s="1"/>
  <c r="AZ812" i="27"/>
  <c r="AW812" i="27"/>
  <c r="BA812" i="27" s="1"/>
  <c r="AY812" i="27"/>
  <c r="BB812" i="27" s="1"/>
  <c r="O965" i="27"/>
  <c r="I965" i="27" l="1"/>
  <c r="L965" i="27" s="1"/>
  <c r="P965" i="27" s="1"/>
  <c r="R965" i="27"/>
  <c r="S965" i="27" s="1"/>
  <c r="T965" i="27" s="1"/>
  <c r="Q965" i="27"/>
  <c r="M965" i="27" l="1"/>
  <c r="U965" i="27" s="1"/>
  <c r="W965" i="27" s="1"/>
  <c r="H966" i="27"/>
  <c r="X966" i="27" s="1"/>
  <c r="N966" i="27" s="1"/>
  <c r="G966" i="27" s="1"/>
  <c r="V965" i="27"/>
  <c r="AT813" i="27" s="1"/>
  <c r="AM265" i="27" s="1"/>
  <c r="AN265" i="27" s="1"/>
  <c r="J966" i="27"/>
  <c r="K966" i="27" s="1"/>
  <c r="AZ813" i="27" l="1"/>
  <c r="AY813" i="27"/>
  <c r="BB813" i="27" s="1"/>
  <c r="AW813" i="27"/>
  <c r="BA813" i="27" s="1"/>
  <c r="O966" i="27"/>
  <c r="I966" i="27" l="1"/>
  <c r="L966" i="27" s="1"/>
  <c r="M966" i="27" s="1"/>
  <c r="R966" i="27"/>
  <c r="S966" i="27" s="1"/>
  <c r="T966" i="27" s="1"/>
  <c r="Q966" i="27"/>
  <c r="P966" i="27" l="1"/>
  <c r="V966" i="27" s="1"/>
  <c r="AT814" i="27" s="1"/>
  <c r="AM266" i="27" s="1"/>
  <c r="AN266" i="27" s="1"/>
  <c r="U966" i="27"/>
  <c r="W966" i="27" s="1"/>
  <c r="H967" i="27"/>
  <c r="X967" i="27" s="1"/>
  <c r="N967" i="27" s="1"/>
  <c r="G967" i="27" s="1"/>
  <c r="J967" i="27" l="1"/>
  <c r="K967" i="27" s="1"/>
  <c r="O967" i="27" s="1"/>
  <c r="AZ814" i="27"/>
  <c r="AY814" i="27"/>
  <c r="BB814" i="27" s="1"/>
  <c r="AW814" i="27"/>
  <c r="BA814" i="27" s="1"/>
  <c r="I967" i="27" l="1"/>
  <c r="L967" i="27" s="1"/>
  <c r="P967" i="27" s="1"/>
  <c r="R967" i="27"/>
  <c r="S967" i="27" s="1"/>
  <c r="T967" i="27" s="1"/>
  <c r="Q967" i="27"/>
  <c r="M967" i="27" l="1"/>
  <c r="U967" i="27"/>
  <c r="W967" i="27" s="1"/>
  <c r="H968" i="27"/>
  <c r="X968" i="27" s="1"/>
  <c r="N968" i="27" s="1"/>
  <c r="G968" i="27" s="1"/>
  <c r="V967" i="27"/>
  <c r="AT815" i="27" s="1"/>
  <c r="AM267" i="27" s="1"/>
  <c r="AN267" i="27" s="1"/>
  <c r="J968" i="27"/>
  <c r="K968" i="27" s="1"/>
  <c r="AZ815" i="27" l="1"/>
  <c r="AW815" i="27"/>
  <c r="BA815" i="27" s="1"/>
  <c r="AY815" i="27"/>
  <c r="BB815" i="27" s="1"/>
  <c r="O968" i="27"/>
  <c r="I968" i="27" l="1"/>
  <c r="L968" i="27" s="1"/>
  <c r="P968" i="27" s="1"/>
  <c r="R968" i="27"/>
  <c r="S968" i="27" s="1"/>
  <c r="T968" i="27" s="1"/>
  <c r="Q968" i="27"/>
  <c r="M968" i="27" l="1"/>
  <c r="U968" i="27" s="1"/>
  <c r="W968" i="27" s="1"/>
  <c r="H969" i="27"/>
  <c r="X969" i="27" s="1"/>
  <c r="N969" i="27" s="1"/>
  <c r="G969" i="27" s="1"/>
  <c r="V968" i="27"/>
  <c r="AT816" i="27" s="1"/>
  <c r="AM268" i="27" s="1"/>
  <c r="AN268" i="27" s="1"/>
  <c r="J969" i="27" l="1"/>
  <c r="K969" i="27" s="1"/>
  <c r="O969" i="27" s="1"/>
  <c r="AZ816" i="27"/>
  <c r="AW816" i="27"/>
  <c r="BA816" i="27" s="1"/>
  <c r="AY816" i="27"/>
  <c r="BB816" i="27" s="1"/>
  <c r="I969" i="27" l="1"/>
  <c r="L969" i="27" s="1"/>
  <c r="P969" i="27" s="1"/>
  <c r="R969" i="27"/>
  <c r="S969" i="27" s="1"/>
  <c r="T969" i="27" s="1"/>
  <c r="Q969" i="27"/>
  <c r="M969" i="27" l="1"/>
  <c r="U969" i="27" s="1"/>
  <c r="W969" i="27" s="1"/>
  <c r="H970" i="27"/>
  <c r="X970" i="27" s="1"/>
  <c r="N970" i="27" s="1"/>
  <c r="G970" i="27" s="1"/>
  <c r="V969" i="27"/>
  <c r="AT817" i="27" s="1"/>
  <c r="AM269" i="27" s="1"/>
  <c r="AN269" i="27" s="1"/>
  <c r="J970" i="27"/>
  <c r="K970" i="27" s="1"/>
  <c r="AZ817" i="27" l="1"/>
  <c r="AW817" i="27"/>
  <c r="BA817" i="27" s="1"/>
  <c r="AY817" i="27"/>
  <c r="BB817" i="27" s="1"/>
  <c r="O970" i="27"/>
  <c r="I970" i="27" s="1"/>
  <c r="L970" i="27" s="1"/>
  <c r="R970" i="27" l="1"/>
  <c r="S970" i="27" s="1"/>
  <c r="T970" i="27" s="1"/>
  <c r="M970" i="27"/>
  <c r="P970" i="27"/>
  <c r="V970" i="27" s="1"/>
  <c r="AT818" i="27" s="1"/>
  <c r="AM270" i="27" s="1"/>
  <c r="AN270" i="27" s="1"/>
  <c r="Q970" i="27"/>
  <c r="U970" i="27" l="1"/>
  <c r="AZ818" i="27"/>
  <c r="AY818" i="27"/>
  <c r="BB818" i="27" s="1"/>
  <c r="AW818" i="27"/>
  <c r="BA818" i="27" s="1"/>
  <c r="H971" i="27"/>
  <c r="X971" i="27" s="1"/>
  <c r="N971" i="27" s="1"/>
  <c r="G971" i="27" s="1"/>
  <c r="W970" i="27"/>
  <c r="J971" i="27"/>
  <c r="K971" i="27" s="1"/>
  <c r="O971" i="27" l="1"/>
  <c r="I971" i="27" l="1"/>
  <c r="L971" i="27" s="1"/>
  <c r="P971" i="27" s="1"/>
  <c r="R971" i="27"/>
  <c r="S971" i="27" s="1"/>
  <c r="T971" i="27" s="1"/>
  <c r="Q971" i="27"/>
  <c r="M971" i="27" l="1"/>
  <c r="U971" i="27" s="1"/>
  <c r="W971" i="27" s="1"/>
  <c r="H972" i="27"/>
  <c r="X972" i="27" s="1"/>
  <c r="N972" i="27" s="1"/>
  <c r="G972" i="27" s="1"/>
  <c r="V971" i="27"/>
  <c r="AT819" i="27" s="1"/>
  <c r="AM271" i="27" s="1"/>
  <c r="AN271" i="27" s="1"/>
  <c r="J972" i="27"/>
  <c r="K972" i="27" s="1"/>
  <c r="AZ819" i="27" l="1"/>
  <c r="AY819" i="27"/>
  <c r="BB819" i="27" s="1"/>
  <c r="AW819" i="27"/>
  <c r="BA819" i="27" s="1"/>
  <c r="O972" i="27"/>
  <c r="I972" i="27" l="1"/>
  <c r="L972" i="27" s="1"/>
  <c r="P972" i="27" s="1"/>
  <c r="R972" i="27"/>
  <c r="S972" i="27" s="1"/>
  <c r="T972" i="27" s="1"/>
  <c r="Q972" i="27"/>
  <c r="M972" i="27" l="1"/>
  <c r="U972" i="27"/>
  <c r="H973" i="27"/>
  <c r="X973" i="27" s="1"/>
  <c r="N973" i="27" s="1"/>
  <c r="G973" i="27" s="1"/>
  <c r="W972" i="27"/>
  <c r="V972" i="27"/>
  <c r="AT820" i="27" s="1"/>
  <c r="AM272" i="27" s="1"/>
  <c r="AN272" i="27" s="1"/>
  <c r="J973" i="27"/>
  <c r="K973" i="27" s="1"/>
  <c r="AZ820" i="27" l="1"/>
  <c r="AY820" i="27"/>
  <c r="BB820" i="27" s="1"/>
  <c r="AW820" i="27"/>
  <c r="BA820" i="27" s="1"/>
  <c r="O973" i="27"/>
  <c r="I973" i="27" l="1"/>
  <c r="L973" i="27" s="1"/>
  <c r="P973" i="27" s="1"/>
  <c r="R973" i="27"/>
  <c r="S973" i="27" s="1"/>
  <c r="T973" i="27" s="1"/>
  <c r="Q973" i="27"/>
  <c r="M973" i="27" l="1"/>
  <c r="U973" i="27" s="1"/>
  <c r="W973" i="27" s="1"/>
  <c r="H974" i="27"/>
  <c r="X974" i="27" s="1"/>
  <c r="N974" i="27" s="1"/>
  <c r="G974" i="27" s="1"/>
  <c r="V973" i="27"/>
  <c r="AT821" i="27" s="1"/>
  <c r="AM273" i="27" s="1"/>
  <c r="AN273" i="27" s="1"/>
  <c r="J974" i="27"/>
  <c r="K974" i="27" s="1"/>
  <c r="AZ821" i="27" l="1"/>
  <c r="AY821" i="27"/>
  <c r="BB821" i="27" s="1"/>
  <c r="AW821" i="27"/>
  <c r="BA821" i="27" s="1"/>
  <c r="O974" i="27"/>
  <c r="I974" i="27" l="1"/>
  <c r="L974" i="27" s="1"/>
  <c r="P974" i="27" s="1"/>
  <c r="R974" i="27"/>
  <c r="S974" i="27" s="1"/>
  <c r="T974" i="27" s="1"/>
  <c r="Q974" i="27"/>
  <c r="M974" i="27" l="1"/>
  <c r="U974" i="27" s="1"/>
  <c r="W974" i="27" s="1"/>
  <c r="H975" i="27"/>
  <c r="X975" i="27" s="1"/>
  <c r="N975" i="27" s="1"/>
  <c r="G975" i="27" s="1"/>
  <c r="V974" i="27"/>
  <c r="AT822" i="27" s="1"/>
  <c r="AM274" i="27" s="1"/>
  <c r="AN274" i="27" s="1"/>
  <c r="J975" i="27" l="1"/>
  <c r="K975" i="27" s="1"/>
  <c r="O975" i="27" s="1"/>
  <c r="AZ822" i="27"/>
  <c r="AY822" i="27"/>
  <c r="BB822" i="27" s="1"/>
  <c r="AW822" i="27"/>
  <c r="BA822" i="27" s="1"/>
  <c r="I975" i="27" l="1"/>
  <c r="L975" i="27" s="1"/>
  <c r="P975" i="27" s="1"/>
  <c r="R975" i="27"/>
  <c r="S975" i="27" s="1"/>
  <c r="T975" i="27" s="1"/>
  <c r="Q975" i="27"/>
  <c r="M975" i="27" l="1"/>
  <c r="U975" i="27" s="1"/>
  <c r="W975" i="27" s="1"/>
  <c r="H976" i="27"/>
  <c r="X976" i="27" s="1"/>
  <c r="N976" i="27" s="1"/>
  <c r="G976" i="27" s="1"/>
  <c r="V975" i="27"/>
  <c r="AT823" i="27" s="1"/>
  <c r="AM275" i="27" s="1"/>
  <c r="AN275" i="27" s="1"/>
  <c r="J976" i="27" l="1"/>
  <c r="K976" i="27" s="1"/>
  <c r="AZ823" i="27"/>
  <c r="AY823" i="27"/>
  <c r="BB823" i="27" s="1"/>
  <c r="AW823" i="27"/>
  <c r="BA823" i="27" s="1"/>
  <c r="O976" i="27"/>
  <c r="I976" i="27" l="1"/>
  <c r="L976" i="27" s="1"/>
  <c r="P976" i="27" s="1"/>
  <c r="R976" i="27"/>
  <c r="S976" i="27" s="1"/>
  <c r="T976" i="27" s="1"/>
  <c r="Q976" i="27"/>
  <c r="M976" i="27" l="1"/>
  <c r="U976" i="27" s="1"/>
  <c r="W976" i="27" s="1"/>
  <c r="H977" i="27"/>
  <c r="X977" i="27" s="1"/>
  <c r="N977" i="27" s="1"/>
  <c r="G977" i="27" s="1"/>
  <c r="V976" i="27"/>
  <c r="AT824" i="27" s="1"/>
  <c r="AM276" i="27" s="1"/>
  <c r="AN276" i="27" s="1"/>
  <c r="J977" i="27"/>
  <c r="K977" i="27" s="1"/>
  <c r="AZ824" i="27" l="1"/>
  <c r="AY824" i="27"/>
  <c r="BB824" i="27" s="1"/>
  <c r="AW824" i="27"/>
  <c r="BA824" i="27" s="1"/>
  <c r="O977" i="27"/>
  <c r="I977" i="27" l="1"/>
  <c r="L977" i="27" s="1"/>
  <c r="P977" i="27" s="1"/>
  <c r="R977" i="27"/>
  <c r="S977" i="27" s="1"/>
  <c r="T977" i="27" s="1"/>
  <c r="Q977" i="27"/>
  <c r="M977" i="27" l="1"/>
  <c r="U977" i="27"/>
  <c r="W977" i="27" s="1"/>
  <c r="H978" i="27"/>
  <c r="X978" i="27" s="1"/>
  <c r="N978" i="27" s="1"/>
  <c r="G978" i="27" s="1"/>
  <c r="V977" i="27"/>
  <c r="AT825" i="27" s="1"/>
  <c r="AM277" i="27" s="1"/>
  <c r="AN277" i="27" s="1"/>
  <c r="J978" i="27"/>
  <c r="K978" i="27" s="1"/>
  <c r="AZ825" i="27" l="1"/>
  <c r="AY825" i="27"/>
  <c r="BB825" i="27" s="1"/>
  <c r="AW825" i="27"/>
  <c r="BA825" i="27" s="1"/>
  <c r="O978" i="27"/>
  <c r="I978" i="27" l="1"/>
  <c r="L978" i="27" s="1"/>
  <c r="M978" i="27" s="1"/>
  <c r="R978" i="27"/>
  <c r="S978" i="27" s="1"/>
  <c r="T978" i="27" s="1"/>
  <c r="Q978" i="27"/>
  <c r="P978" i="27" l="1"/>
  <c r="V978" i="27" s="1"/>
  <c r="AT826" i="27" s="1"/>
  <c r="AM278" i="27" s="1"/>
  <c r="AN278" i="27" s="1"/>
  <c r="U978" i="27"/>
  <c r="W978" i="27" s="1"/>
  <c r="H979" i="27"/>
  <c r="X979" i="27" s="1"/>
  <c r="N979" i="27" s="1"/>
  <c r="G979" i="27" s="1"/>
  <c r="J979" i="27" l="1"/>
  <c r="K979" i="27" s="1"/>
  <c r="AZ826" i="27"/>
  <c r="AY826" i="27"/>
  <c r="BB826" i="27" s="1"/>
  <c r="AW826" i="27"/>
  <c r="BA826" i="27" s="1"/>
  <c r="O979" i="27"/>
  <c r="I979" i="27" s="1"/>
  <c r="L979" i="27" s="1"/>
  <c r="R979" i="27" l="1"/>
  <c r="S979" i="27" s="1"/>
  <c r="T979" i="27" s="1"/>
  <c r="M979" i="27"/>
  <c r="P979" i="27"/>
  <c r="V979" i="27" s="1"/>
  <c r="AT827" i="27" s="1"/>
  <c r="AM279" i="27" s="1"/>
  <c r="AN279" i="27" s="1"/>
  <c r="Q979" i="27"/>
  <c r="AZ827" i="27" l="1"/>
  <c r="AY827" i="27"/>
  <c r="BB827" i="27" s="1"/>
  <c r="AW827" i="27"/>
  <c r="BA827" i="27" s="1"/>
  <c r="U979" i="27"/>
  <c r="H980" i="27"/>
  <c r="X980" i="27" s="1"/>
  <c r="N980" i="27" s="1"/>
  <c r="G980" i="27" s="1"/>
  <c r="W979" i="27"/>
  <c r="J980" i="27" l="1"/>
  <c r="K980" i="27" s="1"/>
  <c r="O980" i="27" s="1"/>
  <c r="I980" i="27" l="1"/>
  <c r="L980" i="27" s="1"/>
  <c r="P980" i="27" s="1"/>
  <c r="R980" i="27"/>
  <c r="S980" i="27" s="1"/>
  <c r="T980" i="27" s="1"/>
  <c r="Q980" i="27"/>
  <c r="M980" i="27" l="1"/>
  <c r="U980" i="27" s="1"/>
  <c r="W980" i="27" s="1"/>
  <c r="H981" i="27"/>
  <c r="X981" i="27" s="1"/>
  <c r="N981" i="27" s="1"/>
  <c r="G981" i="27" s="1"/>
  <c r="V980" i="27"/>
  <c r="AT828" i="27" s="1"/>
  <c r="AM280" i="27" s="1"/>
  <c r="AN280" i="27" s="1"/>
  <c r="J981" i="27"/>
  <c r="K981" i="27" s="1"/>
  <c r="AZ828" i="27" l="1"/>
  <c r="AY828" i="27"/>
  <c r="BB828" i="27" s="1"/>
  <c r="AW828" i="27"/>
  <c r="BA828" i="27" s="1"/>
  <c r="O981" i="27"/>
  <c r="I981" i="27" s="1"/>
  <c r="L981" i="27" s="1"/>
  <c r="R981" i="27" l="1"/>
  <c r="S981" i="27" s="1"/>
  <c r="T981" i="27" s="1"/>
  <c r="M981" i="27"/>
  <c r="P981" i="27"/>
  <c r="V981" i="27" s="1"/>
  <c r="AT829" i="27" s="1"/>
  <c r="AM281" i="27" s="1"/>
  <c r="AN281" i="27" s="1"/>
  <c r="Q981" i="27"/>
  <c r="U981" i="27" l="1"/>
  <c r="AZ829" i="27"/>
  <c r="AY829" i="27"/>
  <c r="BB829" i="27" s="1"/>
  <c r="AW829" i="27"/>
  <c r="BA829" i="27" s="1"/>
  <c r="H982" i="27"/>
  <c r="X982" i="27" s="1"/>
  <c r="N982" i="27" s="1"/>
  <c r="G982" i="27" s="1"/>
  <c r="W981" i="27"/>
  <c r="J982" i="27" l="1"/>
  <c r="K982" i="27" s="1"/>
  <c r="O982" i="27" s="1"/>
  <c r="I982" i="27" l="1"/>
  <c r="L982" i="27" s="1"/>
  <c r="R982" i="27"/>
  <c r="S982" i="27" s="1"/>
  <c r="T982" i="27" s="1"/>
  <c r="Q982" i="27"/>
  <c r="H983" i="27" l="1"/>
  <c r="X983" i="27" s="1"/>
  <c r="N983" i="27" s="1"/>
  <c r="G983" i="27" s="1"/>
  <c r="P982" i="27"/>
  <c r="V982" i="27" s="1"/>
  <c r="AT830" i="27" s="1"/>
  <c r="AM282" i="27" s="1"/>
  <c r="AN282" i="27" s="1"/>
  <c r="M982" i="27"/>
  <c r="U982" i="27" s="1"/>
  <c r="W982" i="27" s="1"/>
  <c r="J983" i="27" l="1"/>
  <c r="K983" i="27" s="1"/>
  <c r="AZ830" i="27"/>
  <c r="AY830" i="27"/>
  <c r="BB830" i="27" s="1"/>
  <c r="AW830" i="27"/>
  <c r="BA830" i="27" s="1"/>
  <c r="O983" i="27"/>
  <c r="I983" i="27" l="1"/>
  <c r="L983" i="27" s="1"/>
  <c r="P983" i="27" s="1"/>
  <c r="R983" i="27"/>
  <c r="S983" i="27" s="1"/>
  <c r="T983" i="27" s="1"/>
  <c r="Q983" i="27"/>
  <c r="M983" i="27" l="1"/>
  <c r="U983" i="27" s="1"/>
  <c r="W983" i="27" s="1"/>
  <c r="H984" i="27"/>
  <c r="X984" i="27" s="1"/>
  <c r="N984" i="27" s="1"/>
  <c r="G984" i="27" s="1"/>
  <c r="V983" i="27"/>
  <c r="AT831" i="27" s="1"/>
  <c r="AM283" i="27" s="1"/>
  <c r="AN283" i="27" s="1"/>
  <c r="J984" i="27"/>
  <c r="K984" i="27" s="1"/>
  <c r="AZ831" i="27" l="1"/>
  <c r="AY831" i="27"/>
  <c r="BB831" i="27" s="1"/>
  <c r="AW831" i="27"/>
  <c r="BA831" i="27" s="1"/>
  <c r="O984" i="27"/>
  <c r="I984" i="27" l="1"/>
  <c r="L984" i="27" s="1"/>
  <c r="M984" i="27" s="1"/>
  <c r="R984" i="27"/>
  <c r="S984" i="27" s="1"/>
  <c r="T984" i="27" s="1"/>
  <c r="Q984" i="27"/>
  <c r="P984" i="27" l="1"/>
  <c r="V984" i="27" s="1"/>
  <c r="AT832" i="27" s="1"/>
  <c r="AM284" i="27" s="1"/>
  <c r="AN284" i="27" s="1"/>
  <c r="U984" i="27"/>
  <c r="W984" i="27" s="1"/>
  <c r="H985" i="27"/>
  <c r="X985" i="27" s="1"/>
  <c r="N985" i="27" s="1"/>
  <c r="G985" i="27" s="1"/>
  <c r="J985" i="27" l="1"/>
  <c r="K985" i="27" s="1"/>
  <c r="O985" i="27" s="1"/>
  <c r="AZ832" i="27"/>
  <c r="AY832" i="27"/>
  <c r="BB832" i="27" s="1"/>
  <c r="AW832" i="27"/>
  <c r="BA832" i="27" s="1"/>
  <c r="I985" i="27" l="1"/>
  <c r="L985" i="27" s="1"/>
  <c r="R985" i="27"/>
  <c r="S985" i="27" s="1"/>
  <c r="T985" i="27" s="1"/>
  <c r="Q985" i="27"/>
  <c r="H986" i="27" l="1"/>
  <c r="X986" i="27" s="1"/>
  <c r="N986" i="27" s="1"/>
  <c r="G986" i="27" s="1"/>
  <c r="P985" i="27"/>
  <c r="V985" i="27" s="1"/>
  <c r="AT833" i="27" s="1"/>
  <c r="AM285" i="27" s="1"/>
  <c r="AN285" i="27" s="1"/>
  <c r="J986" i="27"/>
  <c r="K986" i="27" s="1"/>
  <c r="M985" i="27"/>
  <c r="U985" i="27" s="1"/>
  <c r="W985" i="27" s="1"/>
  <c r="AZ833" i="27" l="1"/>
  <c r="AY833" i="27"/>
  <c r="BB833" i="27" s="1"/>
  <c r="AW833" i="27"/>
  <c r="BA833" i="27" s="1"/>
  <c r="O986" i="27"/>
  <c r="I986" i="27" l="1"/>
  <c r="L986" i="27" s="1"/>
  <c r="P986" i="27" s="1"/>
  <c r="R986" i="27"/>
  <c r="S986" i="27" s="1"/>
  <c r="T986" i="27" s="1"/>
  <c r="Q986" i="27"/>
  <c r="M986" i="27" l="1"/>
  <c r="U986" i="27" s="1"/>
  <c r="W986" i="27" s="1"/>
  <c r="H987" i="27"/>
  <c r="X987" i="27" s="1"/>
  <c r="N987" i="27" s="1"/>
  <c r="G987" i="27" s="1"/>
  <c r="V986" i="27"/>
  <c r="AT834" i="27" s="1"/>
  <c r="AM286" i="27" s="1"/>
  <c r="AN286" i="27" s="1"/>
  <c r="J987" i="27" l="1"/>
  <c r="K987" i="27" s="1"/>
  <c r="O987" i="27" s="1"/>
  <c r="AZ834" i="27"/>
  <c r="AY834" i="27"/>
  <c r="BB834" i="27" s="1"/>
  <c r="AW834" i="27"/>
  <c r="BA834" i="27" s="1"/>
  <c r="I987" i="27" l="1"/>
  <c r="L987" i="27" s="1"/>
  <c r="R987" i="27"/>
  <c r="S987" i="27" s="1"/>
  <c r="T987" i="27" s="1"/>
  <c r="Q987" i="27"/>
  <c r="H988" i="27" l="1"/>
  <c r="X988" i="27" s="1"/>
  <c r="N988" i="27" s="1"/>
  <c r="G988" i="27" s="1"/>
  <c r="P987" i="27"/>
  <c r="V987" i="27" s="1"/>
  <c r="AT835" i="27" s="1"/>
  <c r="AM287" i="27" s="1"/>
  <c r="AN287" i="27" s="1"/>
  <c r="J988" i="27"/>
  <c r="K988" i="27" s="1"/>
  <c r="M987" i="27"/>
  <c r="U987" i="27" s="1"/>
  <c r="W987" i="27" s="1"/>
  <c r="AZ835" i="27" l="1"/>
  <c r="AY835" i="27"/>
  <c r="BB835" i="27" s="1"/>
  <c r="AW835" i="27"/>
  <c r="BA835" i="27" s="1"/>
  <c r="O988" i="27"/>
  <c r="I988" i="27" l="1"/>
  <c r="L988" i="27" s="1"/>
  <c r="P988" i="27" s="1"/>
  <c r="R988" i="27"/>
  <c r="S988" i="27" s="1"/>
  <c r="T988" i="27" s="1"/>
  <c r="Q988" i="27"/>
  <c r="M988" i="27" l="1"/>
  <c r="U988" i="27"/>
  <c r="H989" i="27"/>
  <c r="X989" i="27" s="1"/>
  <c r="N989" i="27" s="1"/>
  <c r="G989" i="27" s="1"/>
  <c r="W988" i="27"/>
  <c r="V988" i="27"/>
  <c r="AT836" i="27" s="1"/>
  <c r="AM288" i="27" s="1"/>
  <c r="AN288" i="27" s="1"/>
  <c r="J989" i="27"/>
  <c r="K989" i="27" s="1"/>
  <c r="AZ836" i="27" l="1"/>
  <c r="AY836" i="27"/>
  <c r="BB836" i="27" s="1"/>
  <c r="AW836" i="27"/>
  <c r="BA836" i="27" s="1"/>
  <c r="O989" i="27"/>
  <c r="I989" i="27" l="1"/>
  <c r="R989" i="27"/>
  <c r="S989" i="27" s="1"/>
  <c r="T989" i="27" s="1"/>
  <c r="L989" i="27"/>
  <c r="Q989" i="27"/>
  <c r="H990" i="27" l="1"/>
  <c r="X990" i="27" s="1"/>
  <c r="N990" i="27" s="1"/>
  <c r="G990" i="27" s="1"/>
  <c r="P989" i="27"/>
  <c r="V989" i="27" s="1"/>
  <c r="AT837" i="27" s="1"/>
  <c r="AM289" i="27" s="1"/>
  <c r="AN289" i="27" s="1"/>
  <c r="M989" i="27"/>
  <c r="U989" i="27" s="1"/>
  <c r="W989" i="27" s="1"/>
  <c r="J990" i="27" l="1"/>
  <c r="K990" i="27" s="1"/>
  <c r="O990" i="27" s="1"/>
  <c r="AZ837" i="27"/>
  <c r="AY837" i="27"/>
  <c r="BB837" i="27" s="1"/>
  <c r="AW837" i="27"/>
  <c r="BA837" i="27" s="1"/>
  <c r="I990" i="27" l="1"/>
  <c r="L990" i="27" s="1"/>
  <c r="P990" i="27" s="1"/>
  <c r="R990" i="27"/>
  <c r="S990" i="27" s="1"/>
  <c r="T990" i="27" s="1"/>
  <c r="Q990" i="27"/>
  <c r="M990" i="27" l="1"/>
  <c r="U990" i="27"/>
  <c r="W990" i="27" s="1"/>
  <c r="H991" i="27"/>
  <c r="X991" i="27" s="1"/>
  <c r="N991" i="27" s="1"/>
  <c r="G991" i="27" s="1"/>
  <c r="V990" i="27"/>
  <c r="AT838" i="27" s="1"/>
  <c r="AM290" i="27" s="1"/>
  <c r="AN290" i="27" s="1"/>
  <c r="J991" i="27"/>
  <c r="K991" i="27" s="1"/>
  <c r="AZ838" i="27" l="1"/>
  <c r="AY838" i="27"/>
  <c r="BB838" i="27" s="1"/>
  <c r="AW838" i="27"/>
  <c r="BA838" i="27" s="1"/>
  <c r="O991" i="27"/>
  <c r="I991" i="27" l="1"/>
  <c r="L991" i="27" s="1"/>
  <c r="P991" i="27" s="1"/>
  <c r="R991" i="27"/>
  <c r="S991" i="27" s="1"/>
  <c r="T991" i="27" s="1"/>
  <c r="Q991" i="27"/>
  <c r="M991" i="27" l="1"/>
  <c r="U991" i="27" s="1"/>
  <c r="W991" i="27" s="1"/>
  <c r="H992" i="27"/>
  <c r="X992" i="27" s="1"/>
  <c r="N992" i="27" s="1"/>
  <c r="G992" i="27" s="1"/>
  <c r="V991" i="27"/>
  <c r="AT839" i="27" s="1"/>
  <c r="AM291" i="27" s="1"/>
  <c r="AN291" i="27" s="1"/>
  <c r="J992" i="27"/>
  <c r="K992" i="27" s="1"/>
  <c r="AZ839" i="27" l="1"/>
  <c r="AY839" i="27"/>
  <c r="BB839" i="27" s="1"/>
  <c r="AW839" i="27"/>
  <c r="BA839" i="27" s="1"/>
  <c r="O992" i="27"/>
  <c r="I992" i="27" l="1"/>
  <c r="L992" i="27" s="1"/>
  <c r="R992" i="27"/>
  <c r="S992" i="27" s="1"/>
  <c r="T992" i="27" s="1"/>
  <c r="Q992" i="27"/>
  <c r="H993" i="27" l="1"/>
  <c r="X993" i="27" s="1"/>
  <c r="N993" i="27" s="1"/>
  <c r="G993" i="27" s="1"/>
  <c r="P992" i="27"/>
  <c r="V992" i="27" s="1"/>
  <c r="AT840" i="27" s="1"/>
  <c r="AM292" i="27" s="1"/>
  <c r="AN292" i="27" s="1"/>
  <c r="J993" i="27"/>
  <c r="K993" i="27" s="1"/>
  <c r="M992" i="27"/>
  <c r="U992" i="27" s="1"/>
  <c r="W992" i="27" s="1"/>
  <c r="AZ840" i="27" l="1"/>
  <c r="AY840" i="27"/>
  <c r="BB840" i="27" s="1"/>
  <c r="AW840" i="27"/>
  <c r="BA840" i="27" s="1"/>
  <c r="O993" i="27"/>
  <c r="I993" i="27" l="1"/>
  <c r="L993" i="27" s="1"/>
  <c r="M993" i="27" s="1"/>
  <c r="R993" i="27"/>
  <c r="S993" i="27" s="1"/>
  <c r="T993" i="27" s="1"/>
  <c r="P993" i="27"/>
  <c r="Q993" i="27"/>
  <c r="U993" i="27" l="1"/>
  <c r="H994" i="27"/>
  <c r="X994" i="27" s="1"/>
  <c r="N994" i="27" s="1"/>
  <c r="G994" i="27" s="1"/>
  <c r="W993" i="27"/>
  <c r="V993" i="27"/>
  <c r="AT841" i="27" s="1"/>
  <c r="AM293" i="27" s="1"/>
  <c r="AN293" i="27" s="1"/>
  <c r="J994" i="27"/>
  <c r="K994" i="27" s="1"/>
  <c r="AZ841" i="27" l="1"/>
  <c r="AY841" i="27"/>
  <c r="BB841" i="27" s="1"/>
  <c r="AW841" i="27"/>
  <c r="BA841" i="27" s="1"/>
  <c r="O994" i="27"/>
  <c r="I994" i="27" l="1"/>
  <c r="L994" i="27" s="1"/>
  <c r="P994" i="27" s="1"/>
  <c r="R994" i="27"/>
  <c r="S994" i="27" s="1"/>
  <c r="T994" i="27" s="1"/>
  <c r="Q994" i="27"/>
  <c r="M994" i="27" l="1"/>
  <c r="U994" i="27" s="1"/>
  <c r="W994" i="27" s="1"/>
  <c r="H995" i="27"/>
  <c r="X995" i="27" s="1"/>
  <c r="N995" i="27" s="1"/>
  <c r="G995" i="27" s="1"/>
  <c r="V994" i="27"/>
  <c r="AT842" i="27" s="1"/>
  <c r="AM294" i="27" s="1"/>
  <c r="AN294" i="27" s="1"/>
  <c r="J995" i="27" l="1"/>
  <c r="K995" i="27" s="1"/>
  <c r="AY842" i="27"/>
  <c r="BB842" i="27" s="1"/>
  <c r="AZ842" i="27"/>
  <c r="AW842" i="27"/>
  <c r="BA842" i="27" s="1"/>
  <c r="O995" i="27"/>
  <c r="I995" i="27" l="1"/>
  <c r="L995" i="27" s="1"/>
  <c r="P995" i="27" s="1"/>
  <c r="R995" i="27"/>
  <c r="S995" i="27" s="1"/>
  <c r="T995" i="27" s="1"/>
  <c r="Q995" i="27"/>
  <c r="M995" i="27" l="1"/>
  <c r="U995" i="27" s="1"/>
  <c r="W995" i="27" s="1"/>
  <c r="H996" i="27"/>
  <c r="X996" i="27" s="1"/>
  <c r="N996" i="27" s="1"/>
  <c r="G996" i="27" s="1"/>
  <c r="V995" i="27"/>
  <c r="AT843" i="27" s="1"/>
  <c r="AM295" i="27" s="1"/>
  <c r="AN295" i="27" s="1"/>
  <c r="J996" i="27"/>
  <c r="K996" i="27" s="1"/>
  <c r="AZ843" i="27" l="1"/>
  <c r="AY843" i="27"/>
  <c r="BB843" i="27" s="1"/>
  <c r="AW843" i="27"/>
  <c r="BA843" i="27" s="1"/>
  <c r="O996" i="27"/>
  <c r="I996" i="27" l="1"/>
  <c r="L996" i="27" s="1"/>
  <c r="P996" i="27" s="1"/>
  <c r="R996" i="27"/>
  <c r="S996" i="27" s="1"/>
  <c r="T996" i="27" s="1"/>
  <c r="Q996" i="27"/>
  <c r="M996" i="27" l="1"/>
  <c r="U996" i="27"/>
  <c r="W996" i="27" s="1"/>
  <c r="H997" i="27"/>
  <c r="X997" i="27" s="1"/>
  <c r="N997" i="27" s="1"/>
  <c r="G997" i="27" s="1"/>
  <c r="V996" i="27"/>
  <c r="AT844" i="27" s="1"/>
  <c r="AM296" i="27" s="1"/>
  <c r="AN296" i="27" s="1"/>
  <c r="J997" i="27"/>
  <c r="K997" i="27" s="1"/>
  <c r="AZ844" i="27" l="1"/>
  <c r="AY844" i="27"/>
  <c r="BB844" i="27" s="1"/>
  <c r="AW844" i="27"/>
  <c r="BA844" i="27" s="1"/>
  <c r="O997" i="27"/>
  <c r="I997" i="27" l="1"/>
  <c r="L997" i="27" s="1"/>
  <c r="P997" i="27" s="1"/>
  <c r="R997" i="27"/>
  <c r="S997" i="27" s="1"/>
  <c r="T997" i="27" s="1"/>
  <c r="Q997" i="27"/>
  <c r="M997" i="27" l="1"/>
  <c r="U997" i="27" s="1"/>
  <c r="W997" i="27" s="1"/>
  <c r="H998" i="27"/>
  <c r="X998" i="27" s="1"/>
  <c r="N998" i="27" s="1"/>
  <c r="G998" i="27" s="1"/>
  <c r="V997" i="27"/>
  <c r="AT845" i="27" s="1"/>
  <c r="AM297" i="27" s="1"/>
  <c r="AN297" i="27" s="1"/>
  <c r="J998" i="27"/>
  <c r="K998" i="27" s="1"/>
  <c r="AZ845" i="27" l="1"/>
  <c r="AY845" i="27"/>
  <c r="BB845" i="27" s="1"/>
  <c r="AW845" i="27"/>
  <c r="BA845" i="27" s="1"/>
  <c r="O998" i="27"/>
  <c r="I998" i="27" l="1"/>
  <c r="L998" i="27" s="1"/>
  <c r="P998" i="27" s="1"/>
  <c r="R998" i="27"/>
  <c r="S998" i="27" s="1"/>
  <c r="T998" i="27" s="1"/>
  <c r="M998" i="27"/>
  <c r="Q998" i="27"/>
  <c r="U998" i="27" l="1"/>
  <c r="W998" i="27" s="1"/>
  <c r="H999" i="27"/>
  <c r="X999" i="27" s="1"/>
  <c r="N999" i="27" s="1"/>
  <c r="G999" i="27" s="1"/>
  <c r="V998" i="27"/>
  <c r="AT846" i="27" s="1"/>
  <c r="AM298" i="27" s="1"/>
  <c r="AN298" i="27" s="1"/>
  <c r="J999" i="27"/>
  <c r="K999" i="27" s="1"/>
  <c r="AZ846" i="27" l="1"/>
  <c r="AY846" i="27"/>
  <c r="BB846" i="27" s="1"/>
  <c r="AW846" i="27"/>
  <c r="BA846" i="27" s="1"/>
  <c r="O999" i="27"/>
  <c r="I999" i="27" l="1"/>
  <c r="L999" i="27" s="1"/>
  <c r="P999" i="27" s="1"/>
  <c r="R999" i="27"/>
  <c r="S999" i="27" s="1"/>
  <c r="T999" i="27" s="1"/>
  <c r="Q999" i="27"/>
  <c r="M999" i="27" l="1"/>
  <c r="U999" i="27" s="1"/>
  <c r="W999" i="27" s="1"/>
  <c r="H1000" i="27"/>
  <c r="X1000" i="27" s="1"/>
  <c r="N1000" i="27" s="1"/>
  <c r="G1000" i="27" s="1"/>
  <c r="V999" i="27"/>
  <c r="AT847" i="27" s="1"/>
  <c r="AM299" i="27" s="1"/>
  <c r="AN299" i="27" s="1"/>
  <c r="J1000" i="27"/>
  <c r="K1000" i="27" s="1"/>
  <c r="AZ847" i="27" l="1"/>
  <c r="AY847" i="27"/>
  <c r="BB847" i="27" s="1"/>
  <c r="AW847" i="27"/>
  <c r="BA847" i="27" s="1"/>
  <c r="O1000" i="27"/>
  <c r="I1000" i="27" l="1"/>
  <c r="L1000" i="27" s="1"/>
  <c r="P1000" i="27" s="1"/>
  <c r="R1000" i="27"/>
  <c r="S1000" i="27" s="1"/>
  <c r="T1000" i="27" s="1"/>
  <c r="Q1000" i="27"/>
  <c r="M1000" i="27" l="1"/>
  <c r="U1000" i="27"/>
  <c r="W1000" i="27" s="1"/>
  <c r="H1001" i="27"/>
  <c r="X1001" i="27" s="1"/>
  <c r="N1001" i="27" s="1"/>
  <c r="G1001" i="27" s="1"/>
  <c r="V1000" i="27"/>
  <c r="AT848" i="27" s="1"/>
  <c r="AM300" i="27" s="1"/>
  <c r="AN300" i="27" s="1"/>
  <c r="J1001" i="27"/>
  <c r="K1001" i="27" s="1"/>
  <c r="AZ848" i="27" l="1"/>
  <c r="AY848" i="27"/>
  <c r="BB848" i="27" s="1"/>
  <c r="AW848" i="27"/>
  <c r="BA848" i="27" s="1"/>
  <c r="O1001" i="27"/>
  <c r="I1001" i="27" l="1"/>
  <c r="L1001" i="27" s="1"/>
  <c r="P1001" i="27" s="1"/>
  <c r="R1001" i="27"/>
  <c r="S1001" i="27" s="1"/>
  <c r="T1001" i="27" s="1"/>
  <c r="Q1001" i="27"/>
  <c r="M1001" i="27" l="1"/>
  <c r="H1002" i="27"/>
  <c r="X1002" i="27" s="1"/>
  <c r="N1002" i="27" s="1"/>
  <c r="G1002" i="27" s="1"/>
  <c r="U1001" i="27"/>
  <c r="W1001" i="27" s="1"/>
  <c r="V1001" i="27"/>
  <c r="AT849" i="27" s="1"/>
  <c r="AM301" i="27" s="1"/>
  <c r="AN301" i="27" s="1"/>
  <c r="J1002" i="27"/>
  <c r="K1002" i="27" s="1"/>
  <c r="AZ849" i="27" l="1"/>
  <c r="AY849" i="27"/>
  <c r="BB849" i="27" s="1"/>
  <c r="AW849" i="27"/>
  <c r="BA849" i="27" s="1"/>
  <c r="O1002" i="27"/>
  <c r="I1002" i="27" s="1"/>
  <c r="L1002" i="27" s="1"/>
  <c r="R1002" i="27" l="1"/>
  <c r="S1002" i="27" s="1"/>
  <c r="T1002" i="27" s="1"/>
  <c r="M1002" i="27"/>
  <c r="P1002" i="27"/>
  <c r="V1002" i="27" s="1"/>
  <c r="AT850" i="27" s="1"/>
  <c r="AM302" i="27" s="1"/>
  <c r="AN302" i="27" s="1"/>
  <c r="Q1002" i="27"/>
  <c r="AZ850" i="27" l="1"/>
  <c r="AY850" i="27"/>
  <c r="BB850" i="27" s="1"/>
  <c r="AW850" i="27"/>
  <c r="BA850" i="27" s="1"/>
  <c r="U1002" i="27"/>
  <c r="H1003" i="27"/>
  <c r="X1003" i="27" s="1"/>
  <c r="N1003" i="27" s="1"/>
  <c r="G1003" i="27" s="1"/>
  <c r="W1002" i="27"/>
  <c r="J1003" i="27" l="1"/>
  <c r="K1003" i="27" s="1"/>
  <c r="O1003" i="27" s="1"/>
  <c r="I1003" i="27" l="1"/>
  <c r="L1003" i="27" s="1"/>
  <c r="P1003" i="27" s="1"/>
  <c r="R1003" i="27"/>
  <c r="S1003" i="27" s="1"/>
  <c r="T1003" i="27" s="1"/>
  <c r="Q1003" i="27"/>
  <c r="M1003" i="27" l="1"/>
  <c r="H1004" i="27"/>
  <c r="X1004" i="27" s="1"/>
  <c r="N1004" i="27" s="1"/>
  <c r="G1004" i="27" s="1"/>
  <c r="U1003" i="27"/>
  <c r="W1003" i="27" s="1"/>
  <c r="V1003" i="27"/>
  <c r="AT851" i="27" s="1"/>
  <c r="AM303" i="27" s="1"/>
  <c r="AN303" i="27" s="1"/>
  <c r="J1004" i="27" l="1"/>
  <c r="K1004" i="27" s="1"/>
  <c r="O1004" i="27" s="1"/>
  <c r="I1004" i="27" s="1"/>
  <c r="L1004" i="27" s="1"/>
  <c r="AZ851" i="27"/>
  <c r="AY851" i="27"/>
  <c r="BB851" i="27" s="1"/>
  <c r="AW851" i="27"/>
  <c r="BA851" i="27" s="1"/>
  <c r="R1004" i="27" l="1"/>
  <c r="S1004" i="27" s="1"/>
  <c r="T1004" i="27" s="1"/>
  <c r="M1004" i="27"/>
  <c r="P1004" i="27"/>
  <c r="V1004" i="27" s="1"/>
  <c r="AT852" i="27" s="1"/>
  <c r="AM304" i="27" s="1"/>
  <c r="AN304" i="27" s="1"/>
  <c r="Q1004" i="27"/>
  <c r="U1004" i="27" l="1"/>
  <c r="W1004" i="27" s="1"/>
  <c r="AZ852" i="27"/>
  <c r="AY852" i="27"/>
  <c r="BB852" i="27" s="1"/>
  <c r="AW852" i="27"/>
  <c r="BA852" i="27" s="1"/>
  <c r="H1005" i="27"/>
  <c r="X1005" i="27" s="1"/>
  <c r="N1005" i="27" s="1"/>
  <c r="G1005" i="27" s="1"/>
  <c r="J1005" i="27"/>
  <c r="K1005" i="27" s="1"/>
  <c r="O1005" i="27" l="1"/>
  <c r="I1005" i="27" l="1"/>
  <c r="L1005" i="27" s="1"/>
  <c r="P1005" i="27" s="1"/>
  <c r="R1005" i="27"/>
  <c r="S1005" i="27" s="1"/>
  <c r="T1005" i="27" s="1"/>
  <c r="Q1005" i="27"/>
  <c r="M1005" i="27" l="1"/>
  <c r="U1005" i="27"/>
  <c r="W1005" i="27" s="1"/>
  <c r="H1006" i="27"/>
  <c r="X1006" i="27" s="1"/>
  <c r="N1006" i="27" s="1"/>
  <c r="G1006" i="27" s="1"/>
  <c r="V1005" i="27"/>
  <c r="AT853" i="27" s="1"/>
  <c r="AM305" i="27" s="1"/>
  <c r="AN305" i="27" s="1"/>
  <c r="J1006" i="27"/>
  <c r="K1006" i="27" s="1"/>
  <c r="AZ853" i="27" l="1"/>
  <c r="AY853" i="27"/>
  <c r="BB853" i="27" s="1"/>
  <c r="AW853" i="27"/>
  <c r="BA853" i="27" s="1"/>
  <c r="O1006" i="27"/>
  <c r="I1006" i="27" l="1"/>
  <c r="L1006" i="27" s="1"/>
  <c r="P1006" i="27" s="1"/>
  <c r="R1006" i="27"/>
  <c r="S1006" i="27" s="1"/>
  <c r="T1006" i="27" s="1"/>
  <c r="Q1006" i="27"/>
  <c r="M1006" i="27" l="1"/>
  <c r="U1006" i="27" s="1"/>
  <c r="W1006" i="27" s="1"/>
  <c r="H1007" i="27"/>
  <c r="X1007" i="27" s="1"/>
  <c r="N1007" i="27" s="1"/>
  <c r="G1007" i="27" s="1"/>
  <c r="V1006" i="27"/>
  <c r="J1007" i="27" l="1"/>
  <c r="K1007" i="27" s="1"/>
  <c r="O1007" i="27" s="1"/>
  <c r="I1007" i="27" l="1"/>
  <c r="L1007" i="27" s="1"/>
  <c r="P1007" i="27" s="1"/>
  <c r="R1007" i="27"/>
  <c r="S1007" i="27" s="1"/>
  <c r="T1007" i="27" s="1"/>
  <c r="Q1007" i="27"/>
  <c r="M1007" i="27" l="1"/>
  <c r="U1007" i="27" s="1"/>
  <c r="W1007" i="27" s="1"/>
  <c r="H1008" i="27"/>
  <c r="X1008" i="27" s="1"/>
  <c r="N1008" i="27" s="1"/>
  <c r="G1008" i="27" s="1"/>
  <c r="V1007" i="27"/>
  <c r="J1008" i="27"/>
  <c r="K1008" i="27" s="1"/>
  <c r="O1008" i="27" l="1"/>
  <c r="I1008" i="27" l="1"/>
  <c r="R1008" i="27"/>
  <c r="S1008" i="27" s="1"/>
  <c r="T1008" i="27" s="1"/>
  <c r="L1008" i="27"/>
  <c r="Q1008" i="27"/>
  <c r="H1009" i="27" l="1"/>
  <c r="X1009" i="27" s="1"/>
  <c r="N1009" i="27" s="1"/>
  <c r="G1009" i="27" s="1"/>
  <c r="P1008" i="27"/>
  <c r="V1008" i="27" s="1"/>
  <c r="M1008" i="27"/>
  <c r="U1008" i="27" s="1"/>
  <c r="W1008" i="27" s="1"/>
  <c r="J1009" i="27" l="1"/>
  <c r="K1009" i="27" s="1"/>
  <c r="O1009" i="27" s="1"/>
  <c r="I1009" i="27" l="1"/>
  <c r="L1009" i="27" s="1"/>
  <c r="R1009" i="27"/>
  <c r="S1009" i="27" s="1"/>
  <c r="T1009" i="27" s="1"/>
  <c r="Q1009" i="27"/>
  <c r="H1010" i="27" l="1"/>
  <c r="X1010" i="27" s="1"/>
  <c r="N1010" i="27" s="1"/>
  <c r="G1010" i="27" s="1"/>
  <c r="P1009" i="27"/>
  <c r="V1009" i="27" s="1"/>
  <c r="M1009" i="27"/>
  <c r="U1009" i="27" s="1"/>
  <c r="W1009" i="27" s="1"/>
  <c r="J1010" i="27" l="1"/>
  <c r="K1010" i="27" s="1"/>
  <c r="O1010" i="27" s="1"/>
  <c r="I1010" i="27" l="1"/>
  <c r="R1010" i="27"/>
  <c r="S1010" i="27" s="1"/>
  <c r="T1010" i="27" s="1"/>
  <c r="L1010" i="27"/>
  <c r="Q1010" i="27"/>
  <c r="H1011" i="27" l="1"/>
  <c r="X1011" i="27" s="1"/>
  <c r="N1011" i="27" s="1"/>
  <c r="G1011" i="27" s="1"/>
  <c r="P1010" i="27"/>
  <c r="V1010" i="27" s="1"/>
  <c r="J1011" i="27"/>
  <c r="K1011" i="27" s="1"/>
  <c r="M1010" i="27"/>
  <c r="U1010" i="27" s="1"/>
  <c r="W1010" i="27" s="1"/>
  <c r="O1011" i="27" l="1"/>
  <c r="I1011" i="27" l="1"/>
  <c r="L1011" i="27" s="1"/>
  <c r="M1011" i="27" s="1"/>
  <c r="R1011" i="27"/>
  <c r="S1011" i="27" s="1"/>
  <c r="T1011" i="27" s="1"/>
  <c r="Q1011" i="27"/>
  <c r="P1011" i="27" l="1"/>
  <c r="U1011" i="27"/>
  <c r="W1011" i="27" s="1"/>
  <c r="H1012" i="27"/>
  <c r="X1012" i="27" s="1"/>
  <c r="N1012" i="27" s="1"/>
  <c r="G1012" i="27" s="1"/>
  <c r="V1011" i="27"/>
  <c r="J1012" i="27" l="1"/>
  <c r="K1012" i="27" s="1"/>
  <c r="O1012" i="27" s="1"/>
  <c r="I1012" i="27" l="1"/>
  <c r="L1012" i="27" s="1"/>
  <c r="P1012" i="27" s="1"/>
  <c r="R1012" i="27"/>
  <c r="S1012" i="27" s="1"/>
  <c r="T1012" i="27" s="1"/>
  <c r="Q1012" i="27"/>
  <c r="M1012" i="27" l="1"/>
  <c r="U1012" i="27" s="1"/>
  <c r="H1013" i="27"/>
  <c r="X1013" i="27" s="1"/>
  <c r="N1013" i="27" s="1"/>
  <c r="G1013" i="27" s="1"/>
  <c r="W1012" i="27"/>
  <c r="V1012" i="27"/>
  <c r="J1013" i="27" l="1"/>
  <c r="K1013" i="27" s="1"/>
  <c r="O1013" i="27" s="1"/>
  <c r="I1013" i="27" l="1"/>
  <c r="L1013" i="27" s="1"/>
  <c r="P1013" i="27" s="1"/>
  <c r="R1013" i="27"/>
  <c r="S1013" i="27" s="1"/>
  <c r="T1013" i="27" s="1"/>
  <c r="Q1013" i="27"/>
  <c r="M1013" i="27" l="1"/>
  <c r="U1013" i="27" s="1"/>
  <c r="W1013" i="27" s="1"/>
  <c r="H1014" i="27"/>
  <c r="X1014" i="27" s="1"/>
  <c r="N1014" i="27" s="1"/>
  <c r="G1014" i="27" s="1"/>
  <c r="V1013" i="27"/>
  <c r="J1014" i="27" l="1"/>
  <c r="K1014" i="27" s="1"/>
  <c r="O1014" i="27" s="1"/>
  <c r="I1014" i="27" l="1"/>
  <c r="L1014" i="27" s="1"/>
  <c r="M1014" i="27" s="1"/>
  <c r="R1014" i="27"/>
  <c r="S1014" i="27" s="1"/>
  <c r="T1014" i="27" s="1"/>
  <c r="Q1014" i="27"/>
  <c r="P1014" i="27" l="1"/>
  <c r="V1014" i="27" s="1"/>
  <c r="U1014" i="27"/>
  <c r="W1014" i="27" s="1"/>
  <c r="H1015" i="27"/>
  <c r="X1015" i="27" s="1"/>
  <c r="N1015" i="27" s="1"/>
  <c r="G1015" i="27" s="1"/>
  <c r="J1015" i="27" l="1"/>
  <c r="K1015" i="27" s="1"/>
  <c r="O1015" i="27" s="1"/>
  <c r="I1015" i="27" l="1"/>
  <c r="L1015" i="27" s="1"/>
  <c r="M1015" i="27" s="1"/>
  <c r="R1015" i="27"/>
  <c r="S1015" i="27" s="1"/>
  <c r="T1015" i="27" s="1"/>
  <c r="Q1015" i="27"/>
  <c r="U1015" i="27" l="1"/>
  <c r="H1016" i="27"/>
  <c r="X1016" i="27" s="1"/>
  <c r="N1016" i="27" s="1"/>
  <c r="G1016" i="27" s="1"/>
  <c r="W1015" i="27"/>
  <c r="P1015" i="27"/>
  <c r="V1015" i="27" s="1"/>
  <c r="J1016" i="27"/>
  <c r="K1016" i="27" s="1"/>
  <c r="O1016" i="27" l="1"/>
  <c r="I1016" i="27" l="1"/>
  <c r="L1016" i="27" s="1"/>
  <c r="M1016" i="27" s="1"/>
  <c r="R1016" i="27"/>
  <c r="S1016" i="27" s="1"/>
  <c r="T1016" i="27" s="1"/>
  <c r="Q1016" i="27"/>
  <c r="U1016" i="27" l="1"/>
  <c r="P1016" i="27"/>
  <c r="V1016" i="27" s="1"/>
  <c r="H1017" i="27"/>
  <c r="X1017" i="27" s="1"/>
  <c r="N1017" i="27" s="1"/>
  <c r="G1017" i="27" s="1"/>
  <c r="W1016" i="27"/>
  <c r="J1017" i="27"/>
  <c r="K1017" i="27" s="1"/>
  <c r="O1017" i="27" l="1"/>
  <c r="I1017" i="27" l="1"/>
  <c r="L1017" i="27" s="1"/>
  <c r="R1017" i="27"/>
  <c r="S1017" i="27" s="1"/>
  <c r="T1017" i="27" s="1"/>
  <c r="Q1017" i="27"/>
  <c r="H1018" i="27" l="1"/>
  <c r="X1018" i="27" s="1"/>
  <c r="N1018" i="27" s="1"/>
  <c r="G1018" i="27" s="1"/>
  <c r="P1017" i="27"/>
  <c r="V1017" i="27" s="1"/>
  <c r="M1017" i="27"/>
  <c r="U1017" i="27" s="1"/>
  <c r="W1017" i="27" s="1"/>
  <c r="J1018" i="27" l="1"/>
  <c r="K1018" i="27" s="1"/>
  <c r="O1018" i="27" s="1"/>
  <c r="I1018" i="27" l="1"/>
  <c r="R1018" i="27"/>
  <c r="S1018" i="27" s="1"/>
  <c r="T1018" i="27" s="1"/>
  <c r="L1018" i="27"/>
  <c r="M1018" i="27" s="1"/>
  <c r="Q1018" i="27"/>
  <c r="U1018" i="27" l="1"/>
  <c r="H1019" i="27"/>
  <c r="X1019" i="27" s="1"/>
  <c r="N1019" i="27" s="1"/>
  <c r="G1019" i="27" s="1"/>
  <c r="W1018" i="27"/>
  <c r="P1018" i="27"/>
  <c r="V1018" i="27" s="1"/>
  <c r="J1019" i="27"/>
  <c r="K1019" i="27" s="1"/>
  <c r="O1019" i="27" l="1"/>
  <c r="I1019" i="27" l="1"/>
  <c r="L1019" i="27" s="1"/>
  <c r="R1019" i="27"/>
  <c r="S1019" i="27" s="1"/>
  <c r="T1019" i="27" s="1"/>
  <c r="Q1019" i="27"/>
  <c r="H1020" i="27" l="1"/>
  <c r="X1020" i="27" s="1"/>
  <c r="N1020" i="27" s="1"/>
  <c r="G1020" i="27" s="1"/>
  <c r="P1019" i="27"/>
  <c r="V1019" i="27" s="1"/>
  <c r="M1019" i="27"/>
  <c r="U1019" i="27" s="1"/>
  <c r="W1019" i="27" s="1"/>
  <c r="J1020" i="27" l="1"/>
  <c r="K1020" i="27" s="1"/>
  <c r="O1020" i="27" s="1"/>
  <c r="I1020" i="27" l="1"/>
  <c r="L1020" i="27" s="1"/>
  <c r="P1020" i="27" s="1"/>
  <c r="R1020" i="27"/>
  <c r="S1020" i="27" s="1"/>
  <c r="T1020" i="27" s="1"/>
  <c r="Q1020" i="27"/>
  <c r="M1020" i="27" l="1"/>
  <c r="U1020" i="27" s="1"/>
  <c r="W1020" i="27" s="1"/>
  <c r="H1021" i="27"/>
  <c r="X1021" i="27" s="1"/>
  <c r="N1021" i="27" s="1"/>
  <c r="G1021" i="27" s="1"/>
  <c r="V1020" i="27"/>
  <c r="J1021" i="27" l="1"/>
  <c r="K1021" i="27" s="1"/>
  <c r="O1021" i="27" s="1"/>
  <c r="I1021" i="27" l="1"/>
  <c r="L1021" i="27" s="1"/>
  <c r="P1021" i="27" s="1"/>
  <c r="R1021" i="27"/>
  <c r="S1021" i="27" s="1"/>
  <c r="T1021" i="27" s="1"/>
  <c r="Q1021" i="27"/>
  <c r="M1021" i="27" l="1"/>
  <c r="U1021" i="27" s="1"/>
  <c r="W1021" i="27" s="1"/>
  <c r="H1022" i="27"/>
  <c r="X1022" i="27" s="1"/>
  <c r="N1022" i="27" s="1"/>
  <c r="G1022" i="27" s="1"/>
  <c r="V1021" i="27"/>
  <c r="J1022" i="27" l="1"/>
  <c r="K1022" i="27" s="1"/>
  <c r="O1022" i="27" s="1"/>
  <c r="I1022" i="27" l="1"/>
  <c r="L1022" i="27" s="1"/>
  <c r="P1022" i="27" s="1"/>
  <c r="R1022" i="27"/>
  <c r="S1022" i="27" s="1"/>
  <c r="T1022" i="27" s="1"/>
  <c r="Q1022" i="27"/>
  <c r="M1022" i="27" l="1"/>
  <c r="U1022" i="27" s="1"/>
  <c r="H1023" i="27"/>
  <c r="X1023" i="27" s="1"/>
  <c r="N1023" i="27" s="1"/>
  <c r="G1023" i="27" s="1"/>
  <c r="W1022" i="27"/>
  <c r="V1022" i="27"/>
  <c r="J1023" i="27" l="1"/>
  <c r="K1023" i="27" s="1"/>
  <c r="O1023" i="27" s="1"/>
  <c r="I1023" i="27" l="1"/>
  <c r="L1023" i="27" s="1"/>
  <c r="R1023" i="27"/>
  <c r="S1023" i="27" s="1"/>
  <c r="T1023" i="27" s="1"/>
  <c r="Q1023" i="27"/>
  <c r="H1024" i="27" l="1"/>
  <c r="X1024" i="27" s="1"/>
  <c r="N1024" i="27" s="1"/>
  <c r="G1024" i="27" s="1"/>
  <c r="P1023" i="27"/>
  <c r="V1023" i="27" s="1"/>
  <c r="M1023" i="27"/>
  <c r="U1023" i="27" s="1"/>
  <c r="W1023" i="27" s="1"/>
  <c r="J1024" i="27" l="1"/>
  <c r="K1024" i="27" s="1"/>
  <c r="O1024" i="27" s="1"/>
  <c r="I1024" i="27" l="1"/>
  <c r="L1024" i="27" s="1"/>
  <c r="P1024" i="27" s="1"/>
  <c r="R1024" i="27"/>
  <c r="S1024" i="27" s="1"/>
  <c r="T1024" i="27" s="1"/>
  <c r="Q1024" i="27"/>
  <c r="M1024" i="27" l="1"/>
  <c r="U1024" i="27" s="1"/>
  <c r="W1024" i="27" s="1"/>
  <c r="H1025" i="27"/>
  <c r="X1025" i="27" s="1"/>
  <c r="N1025" i="27" s="1"/>
  <c r="G1025" i="27" s="1"/>
  <c r="V1024" i="27"/>
  <c r="J1025" i="27" l="1"/>
  <c r="K1025" i="27" s="1"/>
  <c r="O1025" i="27" s="1"/>
  <c r="I1025" i="27" l="1"/>
  <c r="R1025" i="27"/>
  <c r="S1025" i="27" s="1"/>
  <c r="T1025" i="27" s="1"/>
  <c r="L1025" i="27"/>
  <c r="Q1025" i="27"/>
  <c r="P1025" i="27" l="1"/>
  <c r="V1025" i="27" s="1"/>
  <c r="H1026" i="27"/>
  <c r="X1026" i="27" s="1"/>
  <c r="N1026" i="27" s="1"/>
  <c r="G1026" i="27" s="1"/>
  <c r="M1025" i="27"/>
  <c r="U1025" i="27" s="1"/>
  <c r="W1025" i="27" s="1"/>
  <c r="J1026" i="27" l="1"/>
  <c r="K1026" i="27" s="1"/>
  <c r="O1026" i="27" s="1"/>
  <c r="I1026" i="27" l="1"/>
  <c r="L1026" i="27" s="1"/>
  <c r="M1026" i="27" s="1"/>
  <c r="R1026" i="27"/>
  <c r="S1026" i="27" s="1"/>
  <c r="T1026" i="27" s="1"/>
  <c r="Q1026" i="27"/>
  <c r="U1026" i="27" l="1"/>
  <c r="W1026" i="27" s="1"/>
  <c r="H1027" i="27"/>
  <c r="X1027" i="27" s="1"/>
  <c r="N1027" i="27" s="1"/>
  <c r="G1027" i="27" s="1"/>
  <c r="P1026" i="27"/>
  <c r="V1026" i="27" s="1"/>
  <c r="J1027" i="27"/>
  <c r="K1027" i="27" s="1"/>
  <c r="O1027" i="27" l="1"/>
  <c r="I1027" i="27" l="1"/>
  <c r="L1027" i="27" s="1"/>
  <c r="P1027" i="27" s="1"/>
  <c r="R1027" i="27"/>
  <c r="S1027" i="27" s="1"/>
  <c r="T1027" i="27" s="1"/>
  <c r="Q1027" i="27"/>
  <c r="M1027" i="27" l="1"/>
  <c r="U1027" i="27" s="1"/>
  <c r="W1027" i="27" s="1"/>
  <c r="H1028" i="27"/>
  <c r="X1028" i="27" s="1"/>
  <c r="N1028" i="27" s="1"/>
  <c r="G1028" i="27" s="1"/>
  <c r="V1027" i="27"/>
  <c r="J1028" i="27" l="1"/>
  <c r="K1028" i="27" s="1"/>
  <c r="O1028" i="27" s="1"/>
  <c r="I1028" i="27" s="1"/>
  <c r="L1028" i="27" s="1"/>
  <c r="R1028" i="27" l="1"/>
  <c r="S1028" i="27" s="1"/>
  <c r="T1028" i="27" s="1"/>
  <c r="M1028" i="27"/>
  <c r="P1028" i="27"/>
  <c r="V1028" i="27" s="1"/>
  <c r="Q1028" i="27"/>
  <c r="U1028" i="27" l="1"/>
  <c r="H1029" i="27"/>
  <c r="X1029" i="27" s="1"/>
  <c r="N1029" i="27" s="1"/>
  <c r="G1029" i="27" s="1"/>
  <c r="W1028" i="27"/>
  <c r="J1029" i="27"/>
  <c r="K1029" i="27" s="1"/>
  <c r="O1029" i="27" l="1"/>
  <c r="I1029" i="27" l="1"/>
  <c r="L1029" i="27" s="1"/>
  <c r="P1029" i="27" s="1"/>
  <c r="R1029" i="27"/>
  <c r="S1029" i="27" s="1"/>
  <c r="T1029" i="27" s="1"/>
  <c r="Q1029" i="27"/>
  <c r="M1029" i="27" l="1"/>
  <c r="U1029" i="27" s="1"/>
  <c r="W1029" i="27" s="1"/>
  <c r="H1030" i="27"/>
  <c r="X1030" i="27" s="1"/>
  <c r="N1030" i="27" s="1"/>
  <c r="G1030" i="27" s="1"/>
  <c r="V1029" i="27"/>
  <c r="J1030" i="27" l="1"/>
  <c r="K1030" i="27" s="1"/>
  <c r="O1030" i="27" s="1"/>
  <c r="I1030" i="27" l="1"/>
  <c r="L1030" i="27" s="1"/>
  <c r="P1030" i="27" s="1"/>
  <c r="R1030" i="27"/>
  <c r="S1030" i="27" s="1"/>
  <c r="T1030" i="27" s="1"/>
  <c r="Q1030" i="27"/>
  <c r="M1030" i="27" l="1"/>
  <c r="U1030" i="27" s="1"/>
  <c r="W1030" i="27" s="1"/>
  <c r="H1031" i="27"/>
  <c r="X1031" i="27" s="1"/>
  <c r="N1031" i="27" s="1"/>
  <c r="G1031" i="27" s="1"/>
  <c r="V1030" i="27"/>
  <c r="J1031" i="27"/>
  <c r="K1031" i="27" s="1"/>
  <c r="O1031" i="27" l="1"/>
  <c r="I1031" i="27" s="1"/>
  <c r="L1031" i="27" s="1"/>
  <c r="R1031" i="27" l="1"/>
  <c r="S1031" i="27" s="1"/>
  <c r="T1031" i="27" s="1"/>
  <c r="M1031" i="27"/>
  <c r="P1031" i="27"/>
  <c r="V1031" i="27" s="1"/>
  <c r="Q1031" i="27"/>
  <c r="U1031" i="27" l="1"/>
  <c r="W1031" i="27" s="1"/>
  <c r="H1032" i="27"/>
  <c r="X1032" i="27" s="1"/>
  <c r="N1032" i="27" s="1"/>
  <c r="G1032" i="27" s="1"/>
  <c r="J1032" i="27"/>
  <c r="K1032" i="27" s="1"/>
  <c r="O1032" i="27" l="1"/>
  <c r="I1032" i="27" l="1"/>
  <c r="L1032" i="27" s="1"/>
  <c r="P1032" i="27" s="1"/>
  <c r="R1032" i="27"/>
  <c r="S1032" i="27" s="1"/>
  <c r="T1032" i="27" s="1"/>
  <c r="Q1032" i="27"/>
  <c r="M1032" i="27" l="1"/>
  <c r="U1032" i="27" s="1"/>
  <c r="W1032" i="27" s="1"/>
  <c r="H1033" i="27"/>
  <c r="X1033" i="27" s="1"/>
  <c r="N1033" i="27" s="1"/>
  <c r="G1033" i="27" s="1"/>
  <c r="V1032" i="27"/>
  <c r="J1033" i="27" l="1"/>
  <c r="K1033" i="27" s="1"/>
  <c r="O1033" i="27" s="1"/>
  <c r="I1033" i="27" l="1"/>
  <c r="L1033" i="27" s="1"/>
  <c r="P1033" i="27" s="1"/>
  <c r="R1033" i="27"/>
  <c r="S1033" i="27" s="1"/>
  <c r="T1033" i="27" s="1"/>
  <c r="Q1033" i="27"/>
  <c r="M1033" i="27" l="1"/>
  <c r="U1033" i="27"/>
  <c r="W1033" i="27" s="1"/>
  <c r="H1034" i="27"/>
  <c r="X1034" i="27" s="1"/>
  <c r="N1034" i="27" s="1"/>
  <c r="G1034" i="27" s="1"/>
  <c r="V1033" i="27"/>
  <c r="J1034" i="27" l="1"/>
  <c r="K1034" i="27" s="1"/>
  <c r="O1034" i="27" s="1"/>
  <c r="I1034" i="27" s="1"/>
  <c r="L1034" i="27" s="1"/>
  <c r="R1034" i="27" l="1"/>
  <c r="S1034" i="27" s="1"/>
  <c r="T1034" i="27" s="1"/>
  <c r="M1034" i="27"/>
  <c r="P1034" i="27"/>
  <c r="V1034" i="27" s="1"/>
  <c r="Q1034" i="27"/>
  <c r="U1034" i="27" l="1"/>
  <c r="W1034" i="27" s="1"/>
  <c r="H1035" i="27"/>
  <c r="X1035" i="27" s="1"/>
  <c r="N1035" i="27" s="1"/>
  <c r="G1035" i="27" s="1"/>
  <c r="J1035" i="27"/>
  <c r="K1035" i="27" s="1"/>
  <c r="O1035" i="27" l="1"/>
  <c r="I1035" i="27" l="1"/>
  <c r="L1035" i="27" s="1"/>
  <c r="P1035" i="27" s="1"/>
  <c r="R1035" i="27"/>
  <c r="S1035" i="27" s="1"/>
  <c r="T1035" i="27" s="1"/>
  <c r="Q1035" i="27"/>
  <c r="M1035" i="27" l="1"/>
  <c r="H1036" i="27"/>
  <c r="X1036" i="27" s="1"/>
  <c r="N1036" i="27" s="1"/>
  <c r="G1036" i="27" s="1"/>
  <c r="U1035" i="27"/>
  <c r="W1035" i="27" s="1"/>
  <c r="V1035" i="27"/>
  <c r="J1036" i="27" l="1"/>
  <c r="K1036" i="27" s="1"/>
  <c r="O1036" i="27" s="1"/>
  <c r="I1036" i="27" l="1"/>
  <c r="L1036" i="27" s="1"/>
  <c r="M1036" i="27" s="1"/>
  <c r="R1036" i="27"/>
  <c r="S1036" i="27" s="1"/>
  <c r="T1036" i="27" s="1"/>
  <c r="Q1036" i="27"/>
  <c r="P1036" i="27" l="1"/>
  <c r="H1037" i="27"/>
  <c r="X1037" i="27" s="1"/>
  <c r="N1037" i="27" s="1"/>
  <c r="G1037" i="27" s="1"/>
  <c r="U1036" i="27"/>
  <c r="W1036" i="27" s="1"/>
  <c r="V1036" i="27"/>
  <c r="J1037" i="27"/>
  <c r="K1037" i="27" s="1"/>
  <c r="O1037" i="27" l="1"/>
  <c r="I1037" i="27" s="1"/>
  <c r="R1037" i="27" l="1"/>
  <c r="S1037" i="27" s="1"/>
  <c r="T1037" i="27" s="1"/>
  <c r="L1037" i="27"/>
  <c r="Q1037" i="27"/>
  <c r="P1037" i="27" l="1"/>
  <c r="V1037" i="27" s="1"/>
  <c r="H1038" i="27"/>
  <c r="X1038" i="27" s="1"/>
  <c r="N1038" i="27" s="1"/>
  <c r="G1038" i="27" s="1"/>
  <c r="M1037" i="27"/>
  <c r="U1037" i="27" s="1"/>
  <c r="W1037" i="27" s="1"/>
  <c r="J1038" i="27" l="1"/>
  <c r="K1038" i="27" s="1"/>
  <c r="O1038" i="27" s="1"/>
  <c r="I1038" i="27" l="1"/>
  <c r="L1038" i="27" s="1"/>
  <c r="M1038" i="27" s="1"/>
  <c r="R1038" i="27"/>
  <c r="S1038" i="27" s="1"/>
  <c r="T1038" i="27" s="1"/>
  <c r="Q1038" i="27"/>
  <c r="P1038" i="27" l="1"/>
  <c r="V1038" i="27" s="1"/>
  <c r="U1038" i="27"/>
  <c r="W1038" i="27" s="1"/>
  <c r="H1039" i="27"/>
  <c r="X1039" i="27" s="1"/>
  <c r="N1039" i="27" s="1"/>
  <c r="G1039" i="27" s="1"/>
  <c r="J1039" i="27" l="1"/>
  <c r="K1039" i="27" s="1"/>
  <c r="O1039" i="27" s="1"/>
  <c r="I1039" i="27" l="1"/>
  <c r="L1039" i="27" s="1"/>
  <c r="P1039" i="27" s="1"/>
  <c r="R1039" i="27"/>
  <c r="S1039" i="27" s="1"/>
  <c r="T1039" i="27" s="1"/>
  <c r="Q1039" i="27"/>
  <c r="M1039" i="27" l="1"/>
  <c r="U1039" i="27" s="1"/>
  <c r="W1039" i="27" s="1"/>
  <c r="H1040" i="27"/>
  <c r="X1040" i="27" s="1"/>
  <c r="N1040" i="27" s="1"/>
  <c r="G1040" i="27" s="1"/>
  <c r="V1039" i="27"/>
  <c r="J1040" i="27" l="1"/>
  <c r="K1040" i="27" s="1"/>
  <c r="O1040" i="27" s="1"/>
  <c r="I1040" i="27" l="1"/>
  <c r="L1040" i="27" s="1"/>
  <c r="P1040" i="27" s="1"/>
  <c r="R1040" i="27"/>
  <c r="S1040" i="27" s="1"/>
  <c r="T1040" i="27" s="1"/>
  <c r="Q1040" i="27"/>
  <c r="M1040" i="27" l="1"/>
  <c r="U1040" i="27" s="1"/>
  <c r="W1040" i="27" s="1"/>
  <c r="H1041" i="27"/>
  <c r="X1041" i="27" s="1"/>
  <c r="N1041" i="27" s="1"/>
  <c r="G1041" i="27" s="1"/>
  <c r="V1040" i="27"/>
  <c r="J1041" i="27" l="1"/>
  <c r="K1041" i="27" s="1"/>
  <c r="O1041" i="27" s="1"/>
  <c r="I1041" i="27" s="1"/>
  <c r="L1041" i="27" s="1"/>
  <c r="R1041" i="27" l="1"/>
  <c r="S1041" i="27" s="1"/>
  <c r="T1041" i="27" s="1"/>
  <c r="M1041" i="27"/>
  <c r="P1041" i="27"/>
  <c r="V1041" i="27" s="1"/>
  <c r="Q1041" i="27"/>
  <c r="U1041" i="27" l="1"/>
  <c r="W1041" i="27" s="1"/>
  <c r="H1042" i="27"/>
  <c r="X1042" i="27" s="1"/>
  <c r="N1042" i="27" s="1"/>
  <c r="G1042" i="27" s="1"/>
  <c r="J1042" i="27" l="1"/>
  <c r="K1042" i="27" s="1"/>
  <c r="O1042" i="27" s="1"/>
  <c r="I1042" i="27" l="1"/>
  <c r="L1042" i="27" s="1"/>
  <c r="R1042" i="27"/>
  <c r="S1042" i="27" s="1"/>
  <c r="T1042" i="27" s="1"/>
  <c r="Q1042" i="27"/>
  <c r="P1042" i="27" l="1"/>
  <c r="V1042" i="27" s="1"/>
  <c r="H1043" i="27"/>
  <c r="X1043" i="27" s="1"/>
  <c r="N1043" i="27" s="1"/>
  <c r="G1043" i="27" s="1"/>
  <c r="M1042" i="27"/>
  <c r="U1042" i="27" s="1"/>
  <c r="W1042" i="27" s="1"/>
  <c r="J1043" i="27"/>
  <c r="K1043" i="27" s="1"/>
  <c r="O1043" i="27" l="1"/>
  <c r="I1043" i="27" l="1"/>
  <c r="L1043" i="27" s="1"/>
  <c r="M1043" i="27" s="1"/>
  <c r="R1043" i="27"/>
  <c r="S1043" i="27" s="1"/>
  <c r="T1043" i="27" s="1"/>
  <c r="Q1043" i="27"/>
  <c r="P1043" i="27" l="1"/>
  <c r="V1043" i="27" s="1"/>
  <c r="U1043" i="27"/>
  <c r="W1043" i="27" s="1"/>
  <c r="H1044" i="27"/>
  <c r="X1044" i="27" s="1"/>
  <c r="N1044" i="27" s="1"/>
  <c r="G1044" i="27" s="1"/>
  <c r="J1044" i="27" l="1"/>
  <c r="K1044" i="27" s="1"/>
  <c r="O1044" i="27" s="1"/>
  <c r="I1044" i="27" l="1"/>
  <c r="L1044" i="27" s="1"/>
  <c r="R1044" i="27"/>
  <c r="S1044" i="27" s="1"/>
  <c r="T1044" i="27" s="1"/>
  <c r="Q1044" i="27"/>
  <c r="H1045" i="27" l="1"/>
  <c r="X1045" i="27" s="1"/>
  <c r="N1045" i="27" s="1"/>
  <c r="G1045" i="27" s="1"/>
  <c r="P1044" i="27"/>
  <c r="V1044" i="27" s="1"/>
  <c r="J1045" i="27"/>
  <c r="K1045" i="27" s="1"/>
  <c r="M1044" i="27"/>
  <c r="U1044" i="27" s="1"/>
  <c r="W1044" i="27" s="1"/>
  <c r="O1045" i="27" l="1"/>
  <c r="I1045" i="27" l="1"/>
  <c r="R1045" i="27"/>
  <c r="S1045" i="27" s="1"/>
  <c r="T1045" i="27" s="1"/>
  <c r="L1045" i="27"/>
  <c r="M1045" i="27" s="1"/>
  <c r="Q1045" i="27"/>
  <c r="U1045" i="27" l="1"/>
  <c r="P1045" i="27"/>
  <c r="V1045" i="27" s="1"/>
  <c r="H1046" i="27"/>
  <c r="X1046" i="27" s="1"/>
  <c r="N1046" i="27" s="1"/>
  <c r="G1046" i="27" s="1"/>
  <c r="W1045" i="27"/>
  <c r="J1046" i="27" l="1"/>
  <c r="K1046" i="27" s="1"/>
  <c r="O1046" i="27" s="1"/>
  <c r="I1046" i="27" l="1"/>
  <c r="L1046" i="27" s="1"/>
  <c r="R1046" i="27"/>
  <c r="S1046" i="27" s="1"/>
  <c r="T1046" i="27" s="1"/>
  <c r="M1046" i="27"/>
  <c r="P1046" i="27"/>
  <c r="Q1046" i="27"/>
  <c r="U1046" i="27" l="1"/>
  <c r="W1046" i="27" s="1"/>
  <c r="H1047" i="27"/>
  <c r="X1047" i="27" s="1"/>
  <c r="N1047" i="27" s="1"/>
  <c r="G1047" i="27" s="1"/>
  <c r="V1046" i="27"/>
  <c r="J1047" i="27" l="1"/>
  <c r="K1047" i="27" s="1"/>
  <c r="O1047" i="27" s="1"/>
  <c r="I1047" i="27" l="1"/>
  <c r="L1047" i="27" s="1"/>
  <c r="R1047" i="27"/>
  <c r="S1047" i="27" s="1"/>
  <c r="T1047" i="27" s="1"/>
  <c r="M1047" i="27"/>
  <c r="P1047" i="27"/>
  <c r="Q1047" i="27"/>
  <c r="U1047" i="27" l="1"/>
  <c r="H1048" i="27"/>
  <c r="X1048" i="27" s="1"/>
  <c r="N1048" i="27" s="1"/>
  <c r="G1048" i="27" s="1"/>
  <c r="W1047" i="27"/>
  <c r="V1047" i="27"/>
  <c r="J1048" i="27"/>
  <c r="K1048" i="27" s="1"/>
  <c r="O1048" i="27" l="1"/>
  <c r="I1048" i="27" l="1"/>
  <c r="L1048" i="27" s="1"/>
  <c r="M1048" i="27" s="1"/>
  <c r="U1048" i="27" s="1"/>
  <c r="R1048" i="27"/>
  <c r="S1048" i="27" s="1"/>
  <c r="T1048" i="27" s="1"/>
  <c r="Q1048" i="27"/>
  <c r="H1049" i="27" l="1"/>
  <c r="X1049" i="27" s="1"/>
  <c r="N1049" i="27" s="1"/>
  <c r="G1049" i="27" s="1"/>
  <c r="W1048" i="27"/>
  <c r="P1048" i="27"/>
  <c r="V1048" i="27" s="1"/>
  <c r="J1049" i="27" l="1"/>
  <c r="K1049" i="27" s="1"/>
  <c r="O1049" i="27" s="1"/>
  <c r="I1049" i="27" l="1"/>
  <c r="L1049" i="27" s="1"/>
  <c r="P1049" i="27" s="1"/>
  <c r="R1049" i="27"/>
  <c r="S1049" i="27" s="1"/>
  <c r="T1049" i="27" s="1"/>
  <c r="Q1049" i="27"/>
  <c r="M1049" i="27" l="1"/>
  <c r="H1050" i="27"/>
  <c r="X1050" i="27" s="1"/>
  <c r="N1050" i="27" s="1"/>
  <c r="G1050" i="27" s="1"/>
  <c r="U1049" i="27"/>
  <c r="W1049" i="27" s="1"/>
  <c r="V1049" i="27"/>
  <c r="J1050" i="27"/>
  <c r="K1050" i="27" s="1"/>
  <c r="O1050" i="27" l="1"/>
  <c r="I1050" i="27" s="1"/>
  <c r="L1050" i="27" s="1"/>
  <c r="R1050" i="27" l="1"/>
  <c r="S1050" i="27" s="1"/>
  <c r="T1050" i="27" s="1"/>
  <c r="M1050" i="27"/>
  <c r="P1050" i="27"/>
  <c r="V1050" i="27" s="1"/>
  <c r="Q1050" i="27"/>
  <c r="U1050" i="27" l="1"/>
  <c r="W1050" i="27" s="1"/>
  <c r="H1051" i="27"/>
  <c r="X1051" i="27" s="1"/>
  <c r="N1051" i="27" s="1"/>
  <c r="G1051" i="27" s="1"/>
  <c r="J1051" i="27"/>
  <c r="K1051" i="27" s="1"/>
  <c r="O1051" i="27" l="1"/>
  <c r="I1051" i="27" l="1"/>
  <c r="L1051" i="27" s="1"/>
  <c r="P1051" i="27" s="1"/>
  <c r="R1051" i="27"/>
  <c r="S1051" i="27" s="1"/>
  <c r="T1051" i="27" s="1"/>
  <c r="M1051" i="27"/>
  <c r="Q1051" i="27"/>
  <c r="U1051" i="27" l="1"/>
  <c r="W1051" i="27" s="1"/>
  <c r="H1052" i="27"/>
  <c r="X1052" i="27" s="1"/>
  <c r="N1052" i="27" s="1"/>
  <c r="G1052" i="27" s="1"/>
  <c r="V1051" i="27"/>
  <c r="J1052" i="27"/>
  <c r="K1052" i="27" s="1"/>
  <c r="O1052" i="27" l="1"/>
  <c r="I1052" i="27" l="1"/>
  <c r="R1052" i="27"/>
  <c r="S1052" i="27" s="1"/>
  <c r="T1052" i="27" s="1"/>
  <c r="L1052" i="27"/>
  <c r="M1052" i="27" s="1"/>
  <c r="Q1052" i="27"/>
  <c r="U1052" i="27" l="1"/>
  <c r="W1052" i="27" s="1"/>
  <c r="H1053" i="27"/>
  <c r="X1053" i="27" s="1"/>
  <c r="N1053" i="27" s="1"/>
  <c r="G1053" i="27" s="1"/>
  <c r="P1052" i="27"/>
  <c r="V1052" i="27" s="1"/>
  <c r="J1053" i="27"/>
  <c r="K1053" i="27" s="1"/>
  <c r="O1053" i="27" l="1"/>
  <c r="I1053" i="27" l="1"/>
  <c r="L1053" i="27" s="1"/>
  <c r="P1053" i="27" s="1"/>
  <c r="R1053" i="27"/>
  <c r="S1053" i="27" s="1"/>
  <c r="T1053" i="27" s="1"/>
  <c r="Q1053" i="27"/>
  <c r="M1053" i="27" l="1"/>
  <c r="U1053" i="27" s="1"/>
  <c r="W1053" i="27" s="1"/>
  <c r="H1054" i="27"/>
  <c r="X1054" i="27" s="1"/>
  <c r="N1054" i="27" s="1"/>
  <c r="G1054" i="27" s="1"/>
  <c r="V1053" i="27"/>
  <c r="J1054" i="27"/>
  <c r="K1054" i="27" s="1"/>
  <c r="O1054" i="27" l="1"/>
  <c r="I1054" i="27" l="1"/>
  <c r="R1054" i="27"/>
  <c r="S1054" i="27" s="1"/>
  <c r="T1054" i="27" s="1"/>
  <c r="L1054" i="27"/>
  <c r="M1054" i="27" s="1"/>
  <c r="Q1054" i="27"/>
  <c r="U1054" i="27" l="1"/>
  <c r="W1054" i="27" s="1"/>
  <c r="H1055" i="27"/>
  <c r="X1055" i="27" s="1"/>
  <c r="N1055" i="27" s="1"/>
  <c r="G1055" i="27" s="1"/>
  <c r="P1054" i="27"/>
  <c r="V1054" i="27" s="1"/>
  <c r="J1055" i="27"/>
  <c r="K1055" i="27" s="1"/>
  <c r="O1055" i="27" l="1"/>
  <c r="I1055" i="27" l="1"/>
  <c r="L1055" i="27" s="1"/>
  <c r="P1055" i="27" s="1"/>
  <c r="R1055" i="27"/>
  <c r="S1055" i="27" s="1"/>
  <c r="T1055" i="27" s="1"/>
  <c r="Q1055" i="27"/>
  <c r="M1055" i="27" l="1"/>
  <c r="U1055" i="27" s="1"/>
  <c r="W1055" i="27" s="1"/>
  <c r="H1056" i="27"/>
  <c r="X1056" i="27" s="1"/>
  <c r="N1056" i="27" s="1"/>
  <c r="G1056" i="27" s="1"/>
  <c r="V1055" i="27"/>
  <c r="J1056" i="27" l="1"/>
  <c r="K1056" i="27" s="1"/>
  <c r="O1056" i="27" s="1"/>
  <c r="I1056" i="27" l="1"/>
  <c r="L1056" i="27" s="1"/>
  <c r="M1056" i="27" s="1"/>
  <c r="R1056" i="27"/>
  <c r="S1056" i="27" s="1"/>
  <c r="T1056" i="27" s="1"/>
  <c r="Q1056" i="27"/>
  <c r="P1056" i="27" l="1"/>
  <c r="V1056" i="27" s="1"/>
  <c r="U1056" i="27"/>
  <c r="W1056" i="27" s="1"/>
  <c r="H1057" i="27"/>
  <c r="X1057" i="27" s="1"/>
  <c r="N1057" i="27" s="1"/>
  <c r="G1057" i="27" s="1"/>
  <c r="J1057" i="27" l="1"/>
  <c r="K1057" i="27" s="1"/>
  <c r="O1057" i="27" s="1"/>
  <c r="I1057" i="27" l="1"/>
  <c r="L1057" i="27" s="1"/>
  <c r="P1057" i="27" s="1"/>
  <c r="R1057" i="27"/>
  <c r="S1057" i="27" s="1"/>
  <c r="T1057" i="27" s="1"/>
  <c r="Q1057" i="27"/>
  <c r="M1057" i="27" l="1"/>
  <c r="U1057" i="27"/>
  <c r="W1057" i="27" s="1"/>
  <c r="H1058" i="27"/>
  <c r="X1058" i="27" s="1"/>
  <c r="N1058" i="27" s="1"/>
  <c r="G1058" i="27" s="1"/>
  <c r="V1057" i="27"/>
  <c r="J1058" i="27"/>
  <c r="K1058" i="27" s="1"/>
  <c r="O1058" i="27" l="1"/>
  <c r="I1058" i="27" l="1"/>
  <c r="L1058" i="27" s="1"/>
  <c r="P1058" i="27" s="1"/>
  <c r="R1058" i="27"/>
  <c r="S1058" i="27" s="1"/>
  <c r="T1058" i="27" s="1"/>
  <c r="Q1058" i="27"/>
  <c r="M1058" i="27" l="1"/>
  <c r="U1058" i="27" s="1"/>
  <c r="W1058" i="27" s="1"/>
  <c r="H1059" i="27"/>
  <c r="X1059" i="27" s="1"/>
  <c r="N1059" i="27" s="1"/>
  <c r="G1059" i="27" s="1"/>
  <c r="V1058" i="27"/>
  <c r="J1059" i="27"/>
  <c r="K1059" i="27" s="1"/>
  <c r="O1059" i="27" l="1"/>
  <c r="I1059" i="27" s="1"/>
  <c r="L1059" i="27" s="1"/>
  <c r="R1059" i="27" l="1"/>
  <c r="S1059" i="27" s="1"/>
  <c r="T1059" i="27" s="1"/>
  <c r="M1059" i="27"/>
  <c r="P1059" i="27"/>
  <c r="V1059" i="27" s="1"/>
  <c r="Q1059" i="27"/>
  <c r="U1059" i="27" l="1"/>
  <c r="W1059" i="27" s="1"/>
  <c r="H1060" i="27"/>
  <c r="X1060" i="27" s="1"/>
  <c r="N1060" i="27" s="1"/>
  <c r="G1060" i="27" s="1"/>
  <c r="J1060" i="27" l="1"/>
  <c r="K1060" i="27" s="1"/>
  <c r="O1060" i="27" s="1"/>
  <c r="I1060" i="27" l="1"/>
  <c r="L1060" i="27" s="1"/>
  <c r="R1060" i="27"/>
  <c r="S1060" i="27" s="1"/>
  <c r="T1060" i="27" s="1"/>
  <c r="Q1060" i="27"/>
  <c r="H1061" i="27" l="1"/>
  <c r="X1061" i="27" s="1"/>
  <c r="N1061" i="27" s="1"/>
  <c r="G1061" i="27" s="1"/>
  <c r="P1060" i="27"/>
  <c r="V1060" i="27" s="1"/>
  <c r="J1061" i="27"/>
  <c r="K1061" i="27" s="1"/>
  <c r="M1060" i="27"/>
  <c r="U1060" i="27" s="1"/>
  <c r="W1060" i="27" s="1"/>
  <c r="O1061" i="27" l="1"/>
  <c r="I1061" i="27" l="1"/>
  <c r="L1061" i="27" s="1"/>
  <c r="M1061" i="27" s="1"/>
  <c r="R1061" i="27"/>
  <c r="S1061" i="27" s="1"/>
  <c r="T1061" i="27" s="1"/>
  <c r="Q1061" i="27"/>
  <c r="U1061" i="27" l="1"/>
  <c r="H1062" i="27"/>
  <c r="X1062" i="27" s="1"/>
  <c r="N1062" i="27" s="1"/>
  <c r="G1062" i="27" s="1"/>
  <c r="W1061" i="27"/>
  <c r="P1061" i="27"/>
  <c r="V1061" i="27" s="1"/>
  <c r="J1062" i="27" l="1"/>
  <c r="K1062" i="27" s="1"/>
  <c r="O1062" i="27" s="1"/>
  <c r="I1062" i="27" l="1"/>
  <c r="L1062" i="27" s="1"/>
  <c r="P1062" i="27" s="1"/>
  <c r="R1062" i="27"/>
  <c r="S1062" i="27" s="1"/>
  <c r="T1062" i="27" s="1"/>
  <c r="Q1062" i="27"/>
  <c r="M1062" i="27" l="1"/>
  <c r="U1062" i="27" s="1"/>
  <c r="W1062" i="27" s="1"/>
  <c r="H1063" i="27"/>
  <c r="X1063" i="27" s="1"/>
  <c r="N1063" i="27" s="1"/>
  <c r="G1063" i="27" s="1"/>
  <c r="V1062" i="27"/>
  <c r="J1063" i="27" l="1"/>
  <c r="K1063" i="27" s="1"/>
  <c r="O1063" i="27"/>
  <c r="I1063" i="27" l="1"/>
  <c r="L1063" i="27" s="1"/>
  <c r="M1063" i="27" s="1"/>
  <c r="R1063" i="27"/>
  <c r="S1063" i="27" s="1"/>
  <c r="T1063" i="27" s="1"/>
  <c r="Q1063" i="27"/>
  <c r="P1063" i="27" l="1"/>
  <c r="V1063" i="27" s="1"/>
  <c r="U1063" i="27"/>
  <c r="H1064" i="27"/>
  <c r="X1064" i="27" s="1"/>
  <c r="N1064" i="27" s="1"/>
  <c r="G1064" i="27" s="1"/>
  <c r="W1063" i="27"/>
  <c r="J1064" i="27" l="1"/>
  <c r="K1064" i="27" s="1"/>
  <c r="O1064" i="27" s="1"/>
  <c r="I1064" i="27" l="1"/>
  <c r="L1064" i="27" s="1"/>
  <c r="P1064" i="27" s="1"/>
  <c r="R1064" i="27"/>
  <c r="S1064" i="27" s="1"/>
  <c r="T1064" i="27" s="1"/>
  <c r="Q1064" i="27"/>
  <c r="M1064" i="27" l="1"/>
  <c r="U1064" i="27" s="1"/>
  <c r="W1064" i="27" s="1"/>
  <c r="H1065" i="27"/>
  <c r="X1065" i="27" s="1"/>
  <c r="N1065" i="27" s="1"/>
  <c r="G1065" i="27" s="1"/>
  <c r="V1064" i="27"/>
  <c r="J1065" i="27"/>
  <c r="K1065" i="27" s="1"/>
  <c r="O1065" i="27" l="1"/>
  <c r="I1065" i="27" l="1"/>
  <c r="L1065" i="27" s="1"/>
  <c r="P1065" i="27" s="1"/>
  <c r="R1065" i="27"/>
  <c r="S1065" i="27" s="1"/>
  <c r="T1065" i="27" s="1"/>
  <c r="Q1065" i="27"/>
  <c r="M1065" i="27" l="1"/>
  <c r="U1065" i="27" s="1"/>
  <c r="W1065" i="27" s="1"/>
  <c r="H1066" i="27"/>
  <c r="X1066" i="27" s="1"/>
  <c r="N1066" i="27" s="1"/>
  <c r="G1066" i="27" s="1"/>
  <c r="V1065" i="27"/>
  <c r="J1066" i="27"/>
  <c r="K1066" i="27" s="1"/>
  <c r="O1066" i="27" l="1"/>
  <c r="I1066" i="27" l="1"/>
  <c r="L1066" i="27" s="1"/>
  <c r="M1066" i="27" s="1"/>
  <c r="R1066" i="27"/>
  <c r="S1066" i="27" s="1"/>
  <c r="T1066" i="27" s="1"/>
  <c r="Q1066" i="27"/>
  <c r="P1066" i="27" l="1"/>
  <c r="V1066" i="27" s="1"/>
  <c r="U1066" i="27"/>
  <c r="W1066" i="27" s="1"/>
  <c r="H1067" i="27"/>
  <c r="X1067" i="27" s="1"/>
  <c r="N1067" i="27" s="1"/>
  <c r="G1067" i="27" s="1"/>
  <c r="J1067" i="27" l="1"/>
  <c r="K1067" i="27" s="1"/>
  <c r="O1067" i="27"/>
  <c r="I1067" i="27" l="1"/>
  <c r="L1067" i="27" s="1"/>
  <c r="M1067" i="27" s="1"/>
  <c r="R1067" i="27"/>
  <c r="S1067" i="27" s="1"/>
  <c r="T1067" i="27" s="1"/>
  <c r="Q1067" i="27"/>
  <c r="P1067" i="27" l="1"/>
  <c r="V1067" i="27" s="1"/>
  <c r="U1067" i="27"/>
  <c r="W1067" i="27" s="1"/>
  <c r="H1068" i="27"/>
  <c r="X1068" i="27" s="1"/>
  <c r="N1068" i="27" s="1"/>
  <c r="G1068" i="27" s="1"/>
  <c r="J1068" i="27" l="1"/>
  <c r="K1068" i="27" s="1"/>
  <c r="O1068" i="27"/>
  <c r="I1068" i="27" l="1"/>
  <c r="L1068" i="27" s="1"/>
  <c r="P1068" i="27" s="1"/>
  <c r="R1068" i="27"/>
  <c r="S1068" i="27" s="1"/>
  <c r="T1068" i="27" s="1"/>
  <c r="Q1068" i="27"/>
  <c r="M1068" i="27" l="1"/>
  <c r="U1068" i="27"/>
  <c r="W1068" i="27" s="1"/>
  <c r="H1069" i="27"/>
  <c r="X1069" i="27" s="1"/>
  <c r="N1069" i="27" s="1"/>
  <c r="G1069" i="27" s="1"/>
  <c r="V1068" i="27"/>
  <c r="J1069" i="27"/>
  <c r="K1069" i="27" s="1"/>
  <c r="O1069" i="27" l="1"/>
  <c r="I1069" i="27" l="1"/>
  <c r="L1069" i="27" s="1"/>
  <c r="P1069" i="27" s="1"/>
  <c r="R1069" i="27"/>
  <c r="S1069" i="27" s="1"/>
  <c r="T1069" i="27" s="1"/>
  <c r="Q1069" i="27"/>
  <c r="M1069" i="27" l="1"/>
  <c r="U1069" i="27" s="1"/>
  <c r="W1069" i="27" s="1"/>
  <c r="H1070" i="27"/>
  <c r="X1070" i="27" s="1"/>
  <c r="N1070" i="27" s="1"/>
  <c r="G1070" i="27" s="1"/>
  <c r="V1069" i="27"/>
  <c r="J1070" i="27" l="1"/>
  <c r="K1070" i="27" s="1"/>
  <c r="O1070" i="27"/>
  <c r="I1070" i="27" l="1"/>
  <c r="L1070" i="27" s="1"/>
  <c r="P1070" i="27" s="1"/>
  <c r="R1070" i="27"/>
  <c r="S1070" i="27" s="1"/>
  <c r="T1070" i="27" s="1"/>
  <c r="Q1070" i="27"/>
  <c r="M1070" i="27" l="1"/>
  <c r="U1070" i="27"/>
  <c r="W1070" i="27" s="1"/>
  <c r="H1071" i="27"/>
  <c r="X1071" i="27" s="1"/>
  <c r="N1071" i="27" s="1"/>
  <c r="G1071" i="27" s="1"/>
  <c r="V1070" i="27"/>
  <c r="J1071" i="27" l="1"/>
  <c r="K1071" i="27" s="1"/>
  <c r="O1071" i="27" s="1"/>
  <c r="I1071" i="27" l="1"/>
  <c r="L1071" i="27" s="1"/>
  <c r="M1071" i="27" s="1"/>
  <c r="R1071" i="27"/>
  <c r="S1071" i="27" s="1"/>
  <c r="T1071" i="27" s="1"/>
  <c r="Q1071" i="27"/>
  <c r="U1071" i="27" l="1"/>
  <c r="W1071" i="27" s="1"/>
  <c r="H1072" i="27"/>
  <c r="X1072" i="27" s="1"/>
  <c r="N1072" i="27" s="1"/>
  <c r="G1072" i="27" s="1"/>
  <c r="P1071" i="27"/>
  <c r="V1071" i="27" s="1"/>
  <c r="J1072" i="27"/>
  <c r="K1072" i="27" s="1"/>
  <c r="O1072" i="27" l="1"/>
  <c r="I1072" i="27" l="1"/>
  <c r="L1072" i="27" s="1"/>
  <c r="M1072" i="27" s="1"/>
  <c r="R1072" i="27"/>
  <c r="S1072" i="27" s="1"/>
  <c r="T1072" i="27" s="1"/>
  <c r="Q1072" i="27"/>
  <c r="P1072" i="27" l="1"/>
  <c r="V1072" i="27" s="1"/>
  <c r="U1072" i="27"/>
  <c r="W1072" i="27" s="1"/>
  <c r="H1073" i="27"/>
  <c r="X1073" i="27" s="1"/>
  <c r="N1073" i="27" s="1"/>
  <c r="G1073" i="27" s="1"/>
  <c r="J1073" i="27" l="1"/>
  <c r="K1073" i="27" s="1"/>
  <c r="O1073" i="27" s="1"/>
  <c r="I1073" i="27" s="1"/>
  <c r="L1073" i="27" s="1"/>
  <c r="R1073" i="27" l="1"/>
  <c r="S1073" i="27" s="1"/>
  <c r="T1073" i="27" s="1"/>
  <c r="M1073" i="27"/>
  <c r="P1073" i="27"/>
  <c r="V1073" i="27" s="1"/>
  <c r="Q1073" i="27"/>
  <c r="U1073" i="27" l="1"/>
  <c r="W1073" i="27" s="1"/>
  <c r="H1074" i="27"/>
  <c r="X1074" i="27" s="1"/>
  <c r="N1074" i="27" s="1"/>
  <c r="G1074" i="27" s="1"/>
  <c r="J1074" i="27"/>
  <c r="K1074" i="27" s="1"/>
  <c r="O1074" i="27" l="1"/>
  <c r="I1074" i="27" l="1"/>
  <c r="L1074" i="27" s="1"/>
  <c r="P1074" i="27" s="1"/>
  <c r="R1074" i="27"/>
  <c r="S1074" i="27" s="1"/>
  <c r="T1074" i="27" s="1"/>
  <c r="Q1074" i="27"/>
  <c r="M1074" i="27" l="1"/>
  <c r="U1074" i="27"/>
  <c r="W1074" i="27" s="1"/>
  <c r="H1075" i="27"/>
  <c r="X1075" i="27" s="1"/>
  <c r="N1075" i="27" s="1"/>
  <c r="G1075" i="27" s="1"/>
  <c r="V1074" i="27"/>
  <c r="J1075" i="27"/>
  <c r="K1075" i="27" s="1"/>
  <c r="O1075" i="27" l="1"/>
  <c r="I1075" i="27" l="1"/>
  <c r="L1075" i="27" s="1"/>
  <c r="P1075" i="27" s="1"/>
  <c r="R1075" i="27"/>
  <c r="S1075" i="27" s="1"/>
  <c r="T1075" i="27" s="1"/>
  <c r="Q1075" i="27"/>
  <c r="M1075" i="27" l="1"/>
  <c r="U1075" i="27" s="1"/>
  <c r="W1075" i="27" s="1"/>
  <c r="H1076" i="27"/>
  <c r="X1076" i="27" s="1"/>
  <c r="N1076" i="27" s="1"/>
  <c r="G1076" i="27" s="1"/>
  <c r="V1075" i="27"/>
  <c r="J1076" i="27" l="1"/>
  <c r="K1076" i="27" s="1"/>
  <c r="O1076" i="27" s="1"/>
  <c r="I1076" i="27" l="1"/>
  <c r="L1076" i="27" s="1"/>
  <c r="M1076" i="27" s="1"/>
  <c r="R1076" i="27"/>
  <c r="S1076" i="27" s="1"/>
  <c r="T1076" i="27" s="1"/>
  <c r="Q1076" i="27"/>
  <c r="P1076" i="27" l="1"/>
  <c r="U1076" i="27"/>
  <c r="H1077" i="27"/>
  <c r="X1077" i="27" s="1"/>
  <c r="N1077" i="27" s="1"/>
  <c r="G1077" i="27" s="1"/>
  <c r="W1076" i="27"/>
  <c r="V1076" i="27"/>
  <c r="J1077" i="27"/>
  <c r="K1077" i="27" s="1"/>
  <c r="O1077" i="27" l="1"/>
  <c r="I1077" i="27" l="1"/>
  <c r="L1077" i="27" s="1"/>
  <c r="P1077" i="27" s="1"/>
  <c r="R1077" i="27"/>
  <c r="S1077" i="27" s="1"/>
  <c r="T1077" i="27" s="1"/>
  <c r="Q1077" i="27"/>
  <c r="M1077" i="27" l="1"/>
  <c r="U1077" i="27" s="1"/>
  <c r="W1077" i="27" s="1"/>
  <c r="H1078" i="27"/>
  <c r="X1078" i="27" s="1"/>
  <c r="N1078" i="27" s="1"/>
  <c r="G1078" i="27" s="1"/>
  <c r="V1077" i="27"/>
  <c r="J1078" i="27" l="1"/>
  <c r="K1078" i="27" s="1"/>
  <c r="O1078" i="27" s="1"/>
  <c r="I1078" i="27" l="1"/>
  <c r="L1078" i="27" s="1"/>
  <c r="R1078" i="27"/>
  <c r="S1078" i="27" s="1"/>
  <c r="T1078" i="27" s="1"/>
  <c r="Q1078" i="27"/>
  <c r="H1079" i="27" l="1"/>
  <c r="X1079" i="27" s="1"/>
  <c r="N1079" i="27" s="1"/>
  <c r="G1079" i="27" s="1"/>
  <c r="P1078" i="27"/>
  <c r="V1078" i="27" s="1"/>
  <c r="J1079" i="27"/>
  <c r="K1079" i="27" s="1"/>
  <c r="M1078" i="27"/>
  <c r="U1078" i="27" s="1"/>
  <c r="W1078" i="27" s="1"/>
  <c r="O1079" i="27" l="1"/>
  <c r="I1079" i="27" l="1"/>
  <c r="L1079" i="27" s="1"/>
  <c r="P1079" i="27" s="1"/>
  <c r="R1079" i="27"/>
  <c r="S1079" i="27" s="1"/>
  <c r="T1079" i="27" s="1"/>
  <c r="Q1079" i="27"/>
  <c r="M1079" i="27" l="1"/>
  <c r="U1079" i="27"/>
  <c r="H1080" i="27"/>
  <c r="X1080" i="27" s="1"/>
  <c r="N1080" i="27" s="1"/>
  <c r="G1080" i="27" s="1"/>
  <c r="W1079" i="27"/>
  <c r="V1079" i="27"/>
  <c r="J1080" i="27" l="1"/>
  <c r="K1080" i="27" s="1"/>
  <c r="O1080" i="27" s="1"/>
  <c r="I1080" i="27" l="1"/>
  <c r="L1080" i="27" s="1"/>
  <c r="P1080" i="27" s="1"/>
  <c r="R1080" i="27"/>
  <c r="S1080" i="27" s="1"/>
  <c r="T1080" i="27" s="1"/>
  <c r="Q1080" i="27"/>
  <c r="M1080" i="27" l="1"/>
  <c r="U1080" i="27" s="1"/>
  <c r="W1080" i="27" s="1"/>
  <c r="H1081" i="27"/>
  <c r="X1081" i="27" s="1"/>
  <c r="N1081" i="27" s="1"/>
  <c r="G1081" i="27" s="1"/>
  <c r="V1080" i="27"/>
  <c r="J1081" i="27" l="1"/>
  <c r="K1081" i="27" s="1"/>
  <c r="O1081" i="27"/>
  <c r="I1081" i="27" l="1"/>
  <c r="L1081" i="27" s="1"/>
  <c r="M1081" i="27" s="1"/>
  <c r="R1081" i="27"/>
  <c r="S1081" i="27" s="1"/>
  <c r="T1081" i="27" s="1"/>
  <c r="Q1081" i="27"/>
  <c r="U1081" i="27" l="1"/>
  <c r="W1081" i="27" s="1"/>
  <c r="H1082" i="27"/>
  <c r="X1082" i="27" s="1"/>
  <c r="N1082" i="27" s="1"/>
  <c r="G1082" i="27" s="1"/>
  <c r="P1081" i="27"/>
  <c r="V1081" i="27" s="1"/>
  <c r="J1082" i="27"/>
  <c r="K1082" i="27" s="1"/>
  <c r="O1082" i="27" l="1"/>
  <c r="I1082" i="27" l="1"/>
  <c r="L1082" i="27" s="1"/>
  <c r="M1082" i="27" s="1"/>
  <c r="R1082" i="27"/>
  <c r="S1082" i="27" s="1"/>
  <c r="T1082" i="27" s="1"/>
  <c r="Q1082" i="27"/>
  <c r="U1082" i="27" l="1"/>
  <c r="P1082" i="27"/>
  <c r="V1082" i="27" s="1"/>
  <c r="H1083" i="27"/>
  <c r="X1083" i="27" s="1"/>
  <c r="N1083" i="27" s="1"/>
  <c r="G1083" i="27" s="1"/>
  <c r="W1082" i="27"/>
  <c r="J1083" i="27" l="1"/>
  <c r="K1083" i="27" s="1"/>
  <c r="O1083" i="27" s="1"/>
  <c r="I1083" i="27" l="1"/>
  <c r="L1083" i="27" s="1"/>
  <c r="P1083" i="27" s="1"/>
  <c r="R1083" i="27"/>
  <c r="S1083" i="27" s="1"/>
  <c r="T1083" i="27" s="1"/>
  <c r="Q1083" i="27"/>
  <c r="M1083" i="27" l="1"/>
  <c r="U1083" i="27" s="1"/>
  <c r="W1083" i="27" s="1"/>
  <c r="H1084" i="27"/>
  <c r="X1084" i="27" s="1"/>
  <c r="N1084" i="27" s="1"/>
  <c r="G1084" i="27" s="1"/>
  <c r="V1083" i="27"/>
  <c r="J1084" i="27" l="1"/>
  <c r="K1084" i="27" s="1"/>
  <c r="O1084" i="27"/>
  <c r="I1084" i="27" l="1"/>
  <c r="L1084" i="27" s="1"/>
  <c r="P1084" i="27" s="1"/>
  <c r="R1084" i="27"/>
  <c r="S1084" i="27" s="1"/>
  <c r="T1084" i="27" s="1"/>
  <c r="Q1084" i="27"/>
  <c r="M1084" i="27" l="1"/>
  <c r="U1084" i="27" s="1"/>
  <c r="W1084" i="27" s="1"/>
  <c r="H1085" i="27"/>
  <c r="X1085" i="27" s="1"/>
  <c r="N1085" i="27" s="1"/>
  <c r="G1085" i="27" s="1"/>
  <c r="V1084" i="27"/>
  <c r="J1085" i="27"/>
  <c r="K1085" i="27" s="1"/>
  <c r="O1085" i="27" l="1"/>
  <c r="I1085" i="27" l="1"/>
  <c r="L1085" i="27" s="1"/>
  <c r="P1085" i="27" s="1"/>
  <c r="R1085" i="27"/>
  <c r="S1085" i="27" s="1"/>
  <c r="T1085" i="27" s="1"/>
  <c r="Q1085" i="27"/>
  <c r="M1085" i="27" l="1"/>
  <c r="U1085" i="27"/>
  <c r="W1085" i="27" s="1"/>
  <c r="H1086" i="27"/>
  <c r="X1086" i="27" s="1"/>
  <c r="N1086" i="27" s="1"/>
  <c r="G1086" i="27" s="1"/>
  <c r="V1085" i="27"/>
  <c r="J1086" i="27"/>
  <c r="K1086" i="27" s="1"/>
  <c r="O1086" i="27" l="1"/>
  <c r="I1086" i="27" l="1"/>
  <c r="L1086" i="27" s="1"/>
  <c r="P1086" i="27" s="1"/>
  <c r="R1086" i="27"/>
  <c r="S1086" i="27" s="1"/>
  <c r="T1086" i="27" s="1"/>
  <c r="Q1086" i="27"/>
  <c r="M1086" i="27" l="1"/>
  <c r="U1086" i="27"/>
  <c r="W1086" i="27" s="1"/>
  <c r="H1087" i="27"/>
  <c r="X1087" i="27" s="1"/>
  <c r="N1087" i="27" s="1"/>
  <c r="G1087" i="27" s="1"/>
  <c r="V1086" i="27"/>
  <c r="J1087" i="27"/>
  <c r="K1087" i="27" s="1"/>
  <c r="O1087" i="27" l="1"/>
  <c r="I1087" i="27" l="1"/>
  <c r="L1087" i="27" s="1"/>
  <c r="R1087" i="27"/>
  <c r="S1087" i="27" s="1"/>
  <c r="T1087" i="27" s="1"/>
  <c r="Q1087" i="27"/>
  <c r="H1088" i="27" l="1"/>
  <c r="X1088" i="27" s="1"/>
  <c r="N1088" i="27" s="1"/>
  <c r="G1088" i="27" s="1"/>
  <c r="P1087" i="27"/>
  <c r="V1087" i="27" s="1"/>
  <c r="M1087" i="27"/>
  <c r="U1087" i="27" s="1"/>
  <c r="W1087" i="27" s="1"/>
  <c r="J1088" i="27" l="1"/>
  <c r="K1088" i="27" s="1"/>
  <c r="O1088" i="27" s="1"/>
  <c r="I1088" i="27" l="1"/>
  <c r="L1088" i="27" s="1"/>
  <c r="P1088" i="27" s="1"/>
  <c r="R1088" i="27"/>
  <c r="S1088" i="27" s="1"/>
  <c r="T1088" i="27" s="1"/>
  <c r="Q1088" i="27"/>
  <c r="M1088" i="27" l="1"/>
  <c r="U1088" i="27" s="1"/>
  <c r="W1088" i="27" s="1"/>
  <c r="H1089" i="27"/>
  <c r="X1089" i="27" s="1"/>
  <c r="N1089" i="27" s="1"/>
  <c r="G1089" i="27" s="1"/>
  <c r="V1088" i="27"/>
  <c r="J1089" i="27"/>
  <c r="K1089" i="27" s="1"/>
  <c r="O1089" i="27" l="1"/>
  <c r="I1089" i="27" l="1"/>
  <c r="L1089" i="27" s="1"/>
  <c r="R1089" i="27"/>
  <c r="S1089" i="27" s="1"/>
  <c r="T1089" i="27" s="1"/>
  <c r="M1089" i="27"/>
  <c r="P1089" i="27"/>
  <c r="Q1089" i="27"/>
  <c r="U1089" i="27" l="1"/>
  <c r="W1089" i="27" s="1"/>
  <c r="H1090" i="27"/>
  <c r="X1090" i="27" s="1"/>
  <c r="N1090" i="27" s="1"/>
  <c r="G1090" i="27" s="1"/>
  <c r="V1089" i="27"/>
  <c r="J1090" i="27"/>
  <c r="K1090" i="27" s="1"/>
  <c r="O1090" i="27" l="1"/>
  <c r="I1090" i="27" l="1"/>
  <c r="L1090" i="27" s="1"/>
  <c r="P1090" i="27" s="1"/>
  <c r="R1090" i="27"/>
  <c r="S1090" i="27" s="1"/>
  <c r="T1090" i="27" s="1"/>
  <c r="M1090" i="27"/>
  <c r="Q1090" i="27"/>
  <c r="U1090" i="27" l="1"/>
  <c r="H1091" i="27"/>
  <c r="X1091" i="27" s="1"/>
  <c r="N1091" i="27" s="1"/>
  <c r="G1091" i="27" s="1"/>
  <c r="W1090" i="27"/>
  <c r="V1090" i="27"/>
  <c r="J1091" i="27"/>
  <c r="K1091" i="27" s="1"/>
  <c r="O1091" i="27" l="1"/>
  <c r="I1091" i="27" l="1"/>
  <c r="L1091" i="27" s="1"/>
  <c r="R1091" i="27"/>
  <c r="S1091" i="27" s="1"/>
  <c r="T1091" i="27" s="1"/>
  <c r="M1091" i="27"/>
  <c r="P1091" i="27"/>
  <c r="Q1091" i="27"/>
  <c r="U1091" i="27" l="1"/>
  <c r="H1092" i="27"/>
  <c r="X1092" i="27" s="1"/>
  <c r="N1092" i="27" s="1"/>
  <c r="G1092" i="27" s="1"/>
  <c r="W1091" i="27"/>
  <c r="V1091" i="27"/>
  <c r="J1092" i="27"/>
  <c r="K1092" i="27" s="1"/>
  <c r="O1092" i="27" l="1"/>
  <c r="I1092" i="27" l="1"/>
  <c r="L1092" i="27" s="1"/>
  <c r="R1092" i="27"/>
  <c r="S1092" i="27" s="1"/>
  <c r="T1092" i="27" s="1"/>
  <c r="Q1092" i="27"/>
  <c r="H1093" i="27" l="1"/>
  <c r="X1093" i="27" s="1"/>
  <c r="N1093" i="27" s="1"/>
  <c r="G1093" i="27" s="1"/>
  <c r="P1092" i="27"/>
  <c r="V1092" i="27" s="1"/>
  <c r="M1092" i="27"/>
  <c r="U1092" i="27" s="1"/>
  <c r="W1092" i="27" s="1"/>
  <c r="J1093" i="27" l="1"/>
  <c r="K1093" i="27" s="1"/>
  <c r="O1093" i="27" s="1"/>
  <c r="I1093" i="27" l="1"/>
  <c r="L1093" i="27" s="1"/>
  <c r="P1093" i="27" s="1"/>
  <c r="R1093" i="27"/>
  <c r="S1093" i="27" s="1"/>
  <c r="T1093" i="27" s="1"/>
  <c r="Q1093" i="27"/>
  <c r="M1093" i="27" l="1"/>
  <c r="U1093" i="27" s="1"/>
  <c r="W1093" i="27" s="1"/>
  <c r="H1094" i="27"/>
  <c r="X1094" i="27" s="1"/>
  <c r="N1094" i="27" s="1"/>
  <c r="G1094" i="27" s="1"/>
  <c r="V1093" i="27"/>
  <c r="J1094" i="27" l="1"/>
  <c r="K1094" i="27" s="1"/>
  <c r="O1094" i="27" s="1"/>
  <c r="I1094" i="27" l="1"/>
  <c r="L1094" i="27" s="1"/>
  <c r="R1094" i="27"/>
  <c r="S1094" i="27" s="1"/>
  <c r="T1094" i="27" s="1"/>
  <c r="Q1094" i="27"/>
  <c r="P1094" i="27" l="1"/>
  <c r="V1094" i="27" s="1"/>
  <c r="H1095" i="27"/>
  <c r="X1095" i="27" s="1"/>
  <c r="N1095" i="27" s="1"/>
  <c r="G1095" i="27" s="1"/>
  <c r="M1094" i="27"/>
  <c r="U1094" i="27" s="1"/>
  <c r="W1094" i="27" s="1"/>
  <c r="J1095" i="27" l="1"/>
  <c r="K1095" i="27" s="1"/>
  <c r="O1095" i="27" s="1"/>
  <c r="I1095" i="27" l="1"/>
  <c r="L1095" i="27" s="1"/>
  <c r="P1095" i="27" s="1"/>
  <c r="R1095" i="27"/>
  <c r="S1095" i="27" s="1"/>
  <c r="T1095" i="27" s="1"/>
  <c r="Q1095" i="27"/>
  <c r="M1095" i="27" l="1"/>
  <c r="U1095" i="27"/>
  <c r="H1096" i="27"/>
  <c r="X1096" i="27" s="1"/>
  <c r="N1096" i="27" s="1"/>
  <c r="G1096" i="27" s="1"/>
  <c r="W1095" i="27"/>
  <c r="V1095" i="27"/>
  <c r="J1096" i="27" l="1"/>
  <c r="K1096" i="27" s="1"/>
  <c r="O1096" i="27" s="1"/>
  <c r="I1096" i="27" l="1"/>
  <c r="L1096" i="27" s="1"/>
  <c r="M1096" i="27" s="1"/>
  <c r="R1096" i="27"/>
  <c r="S1096" i="27" s="1"/>
  <c r="T1096" i="27" s="1"/>
  <c r="Q1096" i="27"/>
  <c r="P1096" i="27" l="1"/>
  <c r="V1096" i="27" s="1"/>
  <c r="U1096" i="27"/>
  <c r="W1096" i="27" s="1"/>
  <c r="H1097" i="27"/>
  <c r="X1097" i="27" s="1"/>
  <c r="N1097" i="27" s="1"/>
  <c r="G1097" i="27" s="1"/>
  <c r="J1097" i="27" l="1"/>
  <c r="K1097" i="27" s="1"/>
  <c r="O1097" i="27" s="1"/>
  <c r="I1097" i="27" l="1"/>
  <c r="L1097" i="27" s="1"/>
  <c r="P1097" i="27" s="1"/>
  <c r="R1097" i="27"/>
  <c r="S1097" i="27" s="1"/>
  <c r="T1097" i="27" s="1"/>
  <c r="Q1097" i="27"/>
  <c r="M1097" i="27" l="1"/>
  <c r="U1097" i="27" s="1"/>
  <c r="W1097" i="27" s="1"/>
  <c r="H1098" i="27"/>
  <c r="X1098" i="27" s="1"/>
  <c r="N1098" i="27" s="1"/>
  <c r="G1098" i="27" s="1"/>
  <c r="V1097" i="27"/>
  <c r="J1098" i="27" l="1"/>
  <c r="K1098" i="27" s="1"/>
  <c r="O1098" i="27" s="1"/>
  <c r="I1098" i="27" s="1"/>
  <c r="L1098" i="27" s="1"/>
  <c r="R1098" i="27" l="1"/>
  <c r="S1098" i="27" s="1"/>
  <c r="T1098" i="27" s="1"/>
  <c r="M1098" i="27"/>
  <c r="P1098" i="27"/>
  <c r="V1098" i="27" s="1"/>
  <c r="AT854" i="27" s="1"/>
  <c r="Q1098" i="27"/>
  <c r="AZ854" i="27" l="1"/>
  <c r="AY854" i="27"/>
  <c r="BB854" i="27" s="1"/>
  <c r="AW854" i="27"/>
  <c r="BA854" i="27" s="1"/>
  <c r="U1098" i="27"/>
  <c r="H1099" i="27"/>
  <c r="X1099" i="27" s="1"/>
  <c r="N1099" i="27" s="1"/>
  <c r="G1099" i="27" s="1"/>
  <c r="W1098" i="27"/>
  <c r="J1099" i="27" l="1"/>
  <c r="K1099" i="27" s="1"/>
  <c r="O1099" i="27" s="1"/>
  <c r="I1099" i="27" l="1"/>
  <c r="L1099" i="27" s="1"/>
  <c r="M1099" i="27" s="1"/>
  <c r="R1099" i="27"/>
  <c r="S1099" i="27" s="1"/>
  <c r="T1099" i="27" s="1"/>
  <c r="Q1099" i="27"/>
  <c r="P1099" i="27" l="1"/>
  <c r="V1099" i="27" s="1"/>
  <c r="AT855" i="27" s="1"/>
  <c r="U1099" i="27"/>
  <c r="W1099" i="27" s="1"/>
  <c r="H1100" i="27"/>
  <c r="X1100" i="27" s="1"/>
  <c r="N1100" i="27" s="1"/>
  <c r="G1100" i="27" s="1"/>
  <c r="J1100" i="27"/>
  <c r="K1100" i="27" s="1"/>
  <c r="AZ855" i="27" l="1"/>
  <c r="AY855" i="27"/>
  <c r="BB855" i="27" s="1"/>
  <c r="AW855" i="27"/>
  <c r="BA855" i="27" s="1"/>
  <c r="O1100" i="27"/>
  <c r="I1100" i="27" l="1"/>
  <c r="L1100" i="27" s="1"/>
  <c r="M1100" i="27" s="1"/>
  <c r="R1100" i="27"/>
  <c r="S1100" i="27" s="1"/>
  <c r="T1100" i="27" s="1"/>
  <c r="Q1100" i="27"/>
  <c r="P1100" i="27" l="1"/>
  <c r="U1100" i="27"/>
  <c r="H1101" i="27"/>
  <c r="X1101" i="27" s="1"/>
  <c r="N1101" i="27" s="1"/>
  <c r="G1101" i="27" s="1"/>
  <c r="W1100" i="27"/>
  <c r="V1100" i="27"/>
  <c r="AT856" i="27" s="1"/>
  <c r="J1101" i="27"/>
  <c r="K1101" i="27" s="1"/>
  <c r="AY856" i="27" l="1"/>
  <c r="BB856" i="27" s="1"/>
  <c r="AZ856" i="27"/>
  <c r="AW856" i="27"/>
  <c r="BA856" i="27" s="1"/>
  <c r="O1101" i="27"/>
  <c r="I1101" i="27" l="1"/>
  <c r="L1101" i="27" s="1"/>
  <c r="P1101" i="27" s="1"/>
  <c r="R1101" i="27"/>
  <c r="S1101" i="27" s="1"/>
  <c r="T1101" i="27" s="1"/>
  <c r="Q1101" i="27"/>
  <c r="M1101" i="27" l="1"/>
  <c r="U1101" i="27" s="1"/>
  <c r="W1101" i="27" s="1"/>
  <c r="H1102" i="27"/>
  <c r="X1102" i="27" s="1"/>
  <c r="N1102" i="27" s="1"/>
  <c r="G1102" i="27" s="1"/>
  <c r="V1101" i="27"/>
  <c r="AT857" i="27" s="1"/>
  <c r="J1102" i="27"/>
  <c r="K1102" i="27" s="1"/>
  <c r="AY857" i="27" l="1"/>
  <c r="BB857" i="27" s="1"/>
  <c r="AZ857" i="27"/>
  <c r="AW857" i="27"/>
  <c r="BA857" i="27" s="1"/>
  <c r="O1102" i="27"/>
  <c r="I1102" i="27" l="1"/>
  <c r="L1102" i="27" s="1"/>
  <c r="P1102" i="27" s="1"/>
  <c r="R1102" i="27"/>
  <c r="S1102" i="27" s="1"/>
  <c r="T1102" i="27" s="1"/>
  <c r="Q1102" i="27"/>
  <c r="M1102" i="27" l="1"/>
  <c r="U1102" i="27"/>
  <c r="W1102" i="27" s="1"/>
  <c r="H1103" i="27"/>
  <c r="X1103" i="27" s="1"/>
  <c r="N1103" i="27" s="1"/>
  <c r="G1103" i="27" s="1"/>
  <c r="V1102" i="27"/>
  <c r="AT858" i="27" s="1"/>
  <c r="J1103" i="27"/>
  <c r="K1103" i="27" s="1"/>
  <c r="AY858" i="27" l="1"/>
  <c r="BB858" i="27" s="1"/>
  <c r="AZ858" i="27"/>
  <c r="AW858" i="27"/>
  <c r="BA858" i="27" s="1"/>
  <c r="O1103" i="27"/>
  <c r="I1103" i="27" l="1"/>
  <c r="L1103" i="27" s="1"/>
  <c r="M1103" i="27" s="1"/>
  <c r="R1103" i="27"/>
  <c r="S1103" i="27" s="1"/>
  <c r="T1103" i="27" s="1"/>
  <c r="Q1103" i="27"/>
  <c r="P1103" i="27" l="1"/>
  <c r="V1103" i="27" s="1"/>
  <c r="AT859" i="27" s="1"/>
  <c r="U1103" i="27"/>
  <c r="W1103" i="27" s="1"/>
  <c r="H1104" i="27"/>
  <c r="X1104" i="27" s="1"/>
  <c r="N1104" i="27" s="1"/>
  <c r="G1104" i="27" s="1"/>
  <c r="J1104" i="27"/>
  <c r="K1104" i="27" s="1"/>
  <c r="AZ859" i="27" l="1"/>
  <c r="AY859" i="27"/>
  <c r="BB859" i="27" s="1"/>
  <c r="AW859" i="27"/>
  <c r="BA859" i="27" s="1"/>
  <c r="O1104" i="27"/>
  <c r="I1104" i="27" l="1"/>
  <c r="L1104" i="27" s="1"/>
  <c r="P1104" i="27" s="1"/>
  <c r="R1104" i="27"/>
  <c r="S1104" i="27" s="1"/>
  <c r="T1104" i="27" s="1"/>
  <c r="Q1104" i="27"/>
  <c r="M1104" i="27" l="1"/>
  <c r="U1104" i="27" s="1"/>
  <c r="W1104" i="27" s="1"/>
  <c r="H1105" i="27"/>
  <c r="X1105" i="27" s="1"/>
  <c r="N1105" i="27" s="1"/>
  <c r="G1105" i="27" s="1"/>
  <c r="V1104" i="27"/>
  <c r="AT860" i="27" s="1"/>
  <c r="J1105" i="27" l="1"/>
  <c r="K1105" i="27" s="1"/>
  <c r="O1105" i="27" s="1"/>
  <c r="AZ860" i="27"/>
  <c r="AY860" i="27"/>
  <c r="BB860" i="27" s="1"/>
  <c r="AW860" i="27"/>
  <c r="BA860" i="27" s="1"/>
  <c r="I1105" i="27" l="1"/>
  <c r="L1105" i="27" s="1"/>
  <c r="M1105" i="27" s="1"/>
  <c r="R1105" i="27"/>
  <c r="S1105" i="27" s="1"/>
  <c r="T1105" i="27" s="1"/>
  <c r="Q1105" i="27"/>
  <c r="P1105" i="27" l="1"/>
  <c r="V1105" i="27" s="1"/>
  <c r="AT861" i="27" s="1"/>
  <c r="U1105" i="27"/>
  <c r="W1105" i="27" s="1"/>
  <c r="H1106" i="27"/>
  <c r="X1106" i="27" s="1"/>
  <c r="N1106" i="27" s="1"/>
  <c r="G1106" i="27" s="1"/>
  <c r="J1106" i="27" l="1"/>
  <c r="K1106" i="27" s="1"/>
  <c r="O1106" i="27" s="1"/>
  <c r="AZ861" i="27"/>
  <c r="AY861" i="27"/>
  <c r="BB861" i="27" s="1"/>
  <c r="AW861" i="27"/>
  <c r="BA861" i="27" s="1"/>
  <c r="I1106" i="27" l="1"/>
  <c r="L1106" i="27" s="1"/>
  <c r="P1106" i="27" s="1"/>
  <c r="R1106" i="27"/>
  <c r="S1106" i="27" s="1"/>
  <c r="T1106" i="27" s="1"/>
  <c r="Q1106" i="27"/>
  <c r="M1106" i="27" l="1"/>
  <c r="U1106" i="27" s="1"/>
  <c r="W1106" i="27" s="1"/>
  <c r="H1107" i="27"/>
  <c r="X1107" i="27" s="1"/>
  <c r="N1107" i="27" s="1"/>
  <c r="G1107" i="27" s="1"/>
  <c r="V1106" i="27"/>
  <c r="AT862" i="27" s="1"/>
  <c r="J1107" i="27"/>
  <c r="K1107" i="27" s="1"/>
  <c r="AZ862" i="27" l="1"/>
  <c r="AY862" i="27"/>
  <c r="BB862" i="27" s="1"/>
  <c r="AW862" i="27"/>
  <c r="BA862" i="27" s="1"/>
  <c r="O1107" i="27"/>
  <c r="I1107" i="27" l="1"/>
  <c r="L1107" i="27" s="1"/>
  <c r="P1107" i="27" s="1"/>
  <c r="R1107" i="27"/>
  <c r="S1107" i="27" s="1"/>
  <c r="T1107" i="27" s="1"/>
  <c r="Q1107" i="27"/>
  <c r="M1107" i="27" l="1"/>
  <c r="U1107" i="27" s="1"/>
  <c r="W1107" i="27" s="1"/>
  <c r="H1108" i="27"/>
  <c r="X1108" i="27" s="1"/>
  <c r="N1108" i="27" s="1"/>
  <c r="G1108" i="27" s="1"/>
  <c r="V1107" i="27"/>
  <c r="AT863" i="27" s="1"/>
  <c r="J1108" i="27" l="1"/>
  <c r="K1108" i="27" s="1"/>
  <c r="O1108" i="27" s="1"/>
  <c r="AZ863" i="27"/>
  <c r="AY863" i="27"/>
  <c r="BB863" i="27" s="1"/>
  <c r="AW863" i="27"/>
  <c r="BA863" i="27" s="1"/>
  <c r="I1108" i="27" l="1"/>
  <c r="L1108" i="27" s="1"/>
  <c r="P1108" i="27" s="1"/>
  <c r="R1108" i="27"/>
  <c r="S1108" i="27" s="1"/>
  <c r="T1108" i="27" s="1"/>
  <c r="Q1108" i="27"/>
  <c r="M1108" i="27" l="1"/>
  <c r="U1108" i="27" s="1"/>
  <c r="W1108" i="27" s="1"/>
  <c r="H1109" i="27"/>
  <c r="X1109" i="27" s="1"/>
  <c r="N1109" i="27" s="1"/>
  <c r="G1109" i="27" s="1"/>
  <c r="V1108" i="27"/>
  <c r="AT864" i="27" s="1"/>
  <c r="J1109" i="27"/>
  <c r="K1109" i="27" s="1"/>
  <c r="AZ864" i="27" l="1"/>
  <c r="AY864" i="27"/>
  <c r="BB864" i="27" s="1"/>
  <c r="AW864" i="27"/>
  <c r="BA864" i="27" s="1"/>
  <c r="O1109" i="27"/>
  <c r="I1109" i="27" l="1"/>
  <c r="L1109" i="27" s="1"/>
  <c r="P1109" i="27" s="1"/>
  <c r="R1109" i="27"/>
  <c r="S1109" i="27" s="1"/>
  <c r="T1109" i="27" s="1"/>
  <c r="Q1109" i="27"/>
  <c r="M1109" i="27" l="1"/>
  <c r="U1109" i="27" s="1"/>
  <c r="W1109" i="27" s="1"/>
  <c r="H1110" i="27"/>
  <c r="X1110" i="27" s="1"/>
  <c r="N1110" i="27" s="1"/>
  <c r="G1110" i="27" s="1"/>
  <c r="V1109" i="27"/>
  <c r="AT865" i="27" s="1"/>
  <c r="AZ865" i="27" l="1"/>
  <c r="AY865" i="27"/>
  <c r="BB865" i="27" s="1"/>
  <c r="AW865" i="27"/>
  <c r="BA865" i="27" s="1"/>
  <c r="J1110" i="27"/>
  <c r="K1110" i="27" s="1"/>
  <c r="O1110" i="27" s="1"/>
  <c r="I1110" i="27" l="1"/>
  <c r="L1110" i="27" s="1"/>
  <c r="M1110" i="27" s="1"/>
  <c r="R1110" i="27"/>
  <c r="S1110" i="27" s="1"/>
  <c r="T1110" i="27" s="1"/>
  <c r="Q1110" i="27"/>
  <c r="P1110" i="27" l="1"/>
  <c r="V1110" i="27" s="1"/>
  <c r="AT866" i="27" s="1"/>
  <c r="U1110" i="27"/>
  <c r="W1110" i="27" s="1"/>
  <c r="H1111" i="27"/>
  <c r="X1111" i="27" s="1"/>
  <c r="N1111" i="27" s="1"/>
  <c r="G1111" i="27" s="1"/>
  <c r="J1111" i="27" l="1"/>
  <c r="K1111" i="27" s="1"/>
  <c r="O1111" i="27" s="1"/>
  <c r="AZ866" i="27"/>
  <c r="AY866" i="27"/>
  <c r="BB866" i="27" s="1"/>
  <c r="AW866" i="27"/>
  <c r="BA866" i="27" s="1"/>
  <c r="I1111" i="27" l="1"/>
  <c r="L1111" i="27" s="1"/>
  <c r="P1111" i="27" s="1"/>
  <c r="R1111" i="27"/>
  <c r="S1111" i="27" s="1"/>
  <c r="T1111" i="27" s="1"/>
  <c r="Q1111" i="27"/>
  <c r="M1111" i="27" l="1"/>
  <c r="U1111" i="27" s="1"/>
  <c r="W1111" i="27" s="1"/>
  <c r="H1112" i="27"/>
  <c r="X1112" i="27" s="1"/>
  <c r="N1112" i="27" s="1"/>
  <c r="G1112" i="27" s="1"/>
  <c r="V1111" i="27"/>
  <c r="AT867" i="27" s="1"/>
  <c r="AZ867" i="27" l="1"/>
  <c r="AW867" i="27"/>
  <c r="BA867" i="27" s="1"/>
  <c r="AY867" i="27"/>
  <c r="BB867" i="27" s="1"/>
  <c r="J1112" i="27"/>
  <c r="K1112" i="27" s="1"/>
  <c r="O1112" i="27" s="1"/>
  <c r="I1112" i="27" l="1"/>
  <c r="L1112" i="27" s="1"/>
  <c r="P1112" i="27" s="1"/>
  <c r="R1112" i="27"/>
  <c r="S1112" i="27" s="1"/>
  <c r="T1112" i="27" s="1"/>
  <c r="Q1112" i="27"/>
  <c r="M1112" i="27" l="1"/>
  <c r="U1112" i="27" s="1"/>
  <c r="W1112" i="27" s="1"/>
  <c r="H1113" i="27"/>
  <c r="X1113" i="27" s="1"/>
  <c r="N1113" i="27" s="1"/>
  <c r="G1113" i="27" s="1"/>
  <c r="V1112" i="27"/>
  <c r="AT868" i="27" s="1"/>
  <c r="J1113" i="27"/>
  <c r="K1113" i="27" s="1"/>
  <c r="AZ868" i="27" l="1"/>
  <c r="AY868" i="27"/>
  <c r="BB868" i="27" s="1"/>
  <c r="AW868" i="27"/>
  <c r="BA868" i="27" s="1"/>
  <c r="O1113" i="27"/>
  <c r="I1113" i="27" l="1"/>
  <c r="L1113" i="27" s="1"/>
  <c r="M1113" i="27" s="1"/>
  <c r="R1113" i="27"/>
  <c r="S1113" i="27" s="1"/>
  <c r="T1113" i="27" s="1"/>
  <c r="Q1113" i="27"/>
  <c r="P1113" i="27" l="1"/>
  <c r="V1113" i="27" s="1"/>
  <c r="AT869" i="27" s="1"/>
  <c r="U1113" i="27"/>
  <c r="W1113" i="27" s="1"/>
  <c r="H1114" i="27"/>
  <c r="X1114" i="27" s="1"/>
  <c r="N1114" i="27" s="1"/>
  <c r="G1114" i="27" s="1"/>
  <c r="J1114" i="27"/>
  <c r="K1114" i="27" s="1"/>
  <c r="AZ869" i="27" l="1"/>
  <c r="AW869" i="27"/>
  <c r="BA869" i="27" s="1"/>
  <c r="AY869" i="27"/>
  <c r="BB869" i="27" s="1"/>
  <c r="O1114" i="27"/>
  <c r="I1114" i="27" l="1"/>
  <c r="L1114" i="27" s="1"/>
  <c r="M1114" i="27" s="1"/>
  <c r="R1114" i="27"/>
  <c r="S1114" i="27" s="1"/>
  <c r="T1114" i="27" s="1"/>
  <c r="Q1114" i="27"/>
  <c r="P1114" i="27" l="1"/>
  <c r="V1114" i="27" s="1"/>
  <c r="AT870" i="27" s="1"/>
  <c r="U1114" i="27"/>
  <c r="W1114" i="27" s="1"/>
  <c r="H1115" i="27"/>
  <c r="X1115" i="27" s="1"/>
  <c r="N1115" i="27" s="1"/>
  <c r="G1115" i="27" s="1"/>
  <c r="J1115" i="27" l="1"/>
  <c r="K1115" i="27" s="1"/>
  <c r="O1115" i="27" s="1"/>
  <c r="AZ870" i="27"/>
  <c r="AY870" i="27"/>
  <c r="BB870" i="27" s="1"/>
  <c r="AW870" i="27"/>
  <c r="BA870" i="27" s="1"/>
  <c r="I1115" i="27" l="1"/>
  <c r="L1115" i="27" s="1"/>
  <c r="P1115" i="27" s="1"/>
  <c r="R1115" i="27"/>
  <c r="S1115" i="27" s="1"/>
  <c r="T1115" i="27" s="1"/>
  <c r="Q1115" i="27"/>
  <c r="M1115" i="27" l="1"/>
  <c r="U1115" i="27" s="1"/>
  <c r="W1115" i="27" s="1"/>
  <c r="H1116" i="27"/>
  <c r="X1116" i="27" s="1"/>
  <c r="N1116" i="27" s="1"/>
  <c r="G1116" i="27" s="1"/>
  <c r="V1115" i="27"/>
  <c r="AT871" i="27" s="1"/>
  <c r="J1116" i="27"/>
  <c r="K1116" i="27" s="1"/>
  <c r="AZ871" i="27" l="1"/>
  <c r="AY871" i="27"/>
  <c r="BB871" i="27" s="1"/>
  <c r="AW871" i="27"/>
  <c r="BA871" i="27" s="1"/>
  <c r="O1116" i="27"/>
  <c r="I1116" i="27" l="1"/>
  <c r="R1116" i="27"/>
  <c r="S1116" i="27" s="1"/>
  <c r="T1116" i="27" s="1"/>
  <c r="L1116" i="27"/>
  <c r="Q1116" i="27"/>
  <c r="H1117" i="27" l="1"/>
  <c r="X1117" i="27" s="1"/>
  <c r="N1117" i="27" s="1"/>
  <c r="G1117" i="27" s="1"/>
  <c r="P1116" i="27"/>
  <c r="V1116" i="27" s="1"/>
  <c r="AT872" i="27" s="1"/>
  <c r="M1116" i="27"/>
  <c r="U1116" i="27" s="1"/>
  <c r="W1116" i="27" s="1"/>
  <c r="J1117" i="27" l="1"/>
  <c r="K1117" i="27" s="1"/>
  <c r="O1117" i="27" s="1"/>
  <c r="AZ872" i="27"/>
  <c r="AW872" i="27"/>
  <c r="BA872" i="27" s="1"/>
  <c r="AY872" i="27"/>
  <c r="BB872" i="27" s="1"/>
  <c r="I1117" i="27" l="1"/>
  <c r="L1117" i="27" s="1"/>
  <c r="P1117" i="27" s="1"/>
  <c r="R1117" i="27"/>
  <c r="S1117" i="27" s="1"/>
  <c r="T1117" i="27" s="1"/>
  <c r="Q1117" i="27"/>
  <c r="M1117" i="27" l="1"/>
  <c r="U1117" i="27" s="1"/>
  <c r="W1117" i="27" s="1"/>
  <c r="H1118" i="27"/>
  <c r="X1118" i="27" s="1"/>
  <c r="N1118" i="27" s="1"/>
  <c r="G1118" i="27" s="1"/>
  <c r="V1117" i="27"/>
  <c r="AT873" i="27" s="1"/>
  <c r="J1118" i="27"/>
  <c r="K1118" i="27" s="1"/>
  <c r="AZ873" i="27" l="1"/>
  <c r="AW873" i="27"/>
  <c r="BA873" i="27" s="1"/>
  <c r="AY873" i="27"/>
  <c r="BB873" i="27" s="1"/>
  <c r="O1118" i="27"/>
  <c r="I1118" i="27" l="1"/>
  <c r="L1118" i="27" s="1"/>
  <c r="M1118" i="27" s="1"/>
  <c r="R1118" i="27"/>
  <c r="S1118" i="27" s="1"/>
  <c r="T1118" i="27" s="1"/>
  <c r="Q1118" i="27"/>
  <c r="P1118" i="27" l="1"/>
  <c r="V1118" i="27" s="1"/>
  <c r="AT874" i="27" s="1"/>
  <c r="U1118" i="27"/>
  <c r="W1118" i="27" s="1"/>
  <c r="H1119" i="27"/>
  <c r="X1119" i="27" s="1"/>
  <c r="N1119" i="27" s="1"/>
  <c r="G1119" i="27" s="1"/>
  <c r="J1119" i="27" l="1"/>
  <c r="K1119" i="27" s="1"/>
  <c r="O1119" i="27" s="1"/>
  <c r="I1119" i="27" s="1"/>
  <c r="AZ874" i="27"/>
  <c r="AW874" i="27"/>
  <c r="BA874" i="27" s="1"/>
  <c r="AY874" i="27"/>
  <c r="BB874" i="27" s="1"/>
  <c r="R1119" i="27" l="1"/>
  <c r="S1119" i="27" s="1"/>
  <c r="T1119" i="27" s="1"/>
  <c r="L1119" i="27"/>
  <c r="M1119" i="27" s="1"/>
  <c r="U1119" i="27" s="1"/>
  <c r="Q1119" i="27"/>
  <c r="H1120" i="27" l="1"/>
  <c r="X1120" i="27" s="1"/>
  <c r="N1120" i="27" s="1"/>
  <c r="G1120" i="27" s="1"/>
  <c r="W1119" i="27"/>
  <c r="P1119" i="27"/>
  <c r="V1119" i="27" s="1"/>
  <c r="AT875" i="27" s="1"/>
  <c r="J1120" i="27" l="1"/>
  <c r="K1120" i="27" s="1"/>
  <c r="O1120" i="27" s="1"/>
  <c r="AZ875" i="27"/>
  <c r="AY875" i="27"/>
  <c r="BB875" i="27" s="1"/>
  <c r="AW875" i="27"/>
  <c r="BA875" i="27" s="1"/>
  <c r="I1120" i="27" l="1"/>
  <c r="L1120" i="27" s="1"/>
  <c r="M1120" i="27" s="1"/>
  <c r="R1120" i="27"/>
  <c r="S1120" i="27" s="1"/>
  <c r="T1120" i="27" s="1"/>
  <c r="Q1120" i="27"/>
  <c r="P1120" i="27" l="1"/>
  <c r="V1120" i="27" s="1"/>
  <c r="AT876" i="27" s="1"/>
  <c r="U1120" i="27"/>
  <c r="W1120" i="27" s="1"/>
  <c r="H1121" i="27"/>
  <c r="X1121" i="27" s="1"/>
  <c r="N1121" i="27" s="1"/>
  <c r="G1121" i="27" s="1"/>
  <c r="J1121" i="27"/>
  <c r="K1121" i="27" s="1"/>
  <c r="AZ876" i="27" l="1"/>
  <c r="AY876" i="27"/>
  <c r="BB876" i="27" s="1"/>
  <c r="AW876" i="27"/>
  <c r="BA876" i="27" s="1"/>
  <c r="O1121" i="27"/>
  <c r="I1121" i="27" s="1"/>
  <c r="L1121" i="27" s="1"/>
  <c r="R1121" i="27" l="1"/>
  <c r="S1121" i="27" s="1"/>
  <c r="T1121" i="27" s="1"/>
  <c r="M1121" i="27"/>
  <c r="P1121" i="27"/>
  <c r="V1121" i="27" s="1"/>
  <c r="AT877" i="27" s="1"/>
  <c r="Q1121" i="27"/>
  <c r="U1121" i="27" l="1"/>
  <c r="W1121" i="27" s="1"/>
  <c r="AZ877" i="27"/>
  <c r="AY877" i="27"/>
  <c r="BB877" i="27" s="1"/>
  <c r="AW877" i="27"/>
  <c r="BA877" i="27" s="1"/>
  <c r="H1122" i="27"/>
  <c r="X1122" i="27" s="1"/>
  <c r="N1122" i="27" s="1"/>
  <c r="G1122" i="27" s="1"/>
  <c r="J1122" i="27" l="1"/>
  <c r="K1122" i="27" s="1"/>
  <c r="O1122" i="27" s="1"/>
  <c r="I1122" i="27" l="1"/>
  <c r="L1122" i="27" s="1"/>
  <c r="P1122" i="27" s="1"/>
  <c r="R1122" i="27"/>
  <c r="S1122" i="27" s="1"/>
  <c r="T1122" i="27" s="1"/>
  <c r="Q1122" i="27"/>
  <c r="M1122" i="27" l="1"/>
  <c r="U1122" i="27" s="1"/>
  <c r="W1122" i="27" s="1"/>
  <c r="H1123" i="27"/>
  <c r="X1123" i="27" s="1"/>
  <c r="N1123" i="27" s="1"/>
  <c r="G1123" i="27" s="1"/>
  <c r="V1122" i="27"/>
  <c r="AT878" i="27" s="1"/>
  <c r="J1123" i="27"/>
  <c r="K1123" i="27" s="1"/>
  <c r="AZ878" i="27" l="1"/>
  <c r="AY878" i="27"/>
  <c r="BB878" i="27" s="1"/>
  <c r="AW878" i="27"/>
  <c r="BA878" i="27" s="1"/>
  <c r="O1123" i="27"/>
  <c r="I1123" i="27" l="1"/>
  <c r="L1123" i="27" s="1"/>
  <c r="P1123" i="27" s="1"/>
  <c r="R1123" i="27"/>
  <c r="S1123" i="27" s="1"/>
  <c r="T1123" i="27" s="1"/>
  <c r="Q1123" i="27"/>
  <c r="M1123" i="27" l="1"/>
  <c r="U1123" i="27" s="1"/>
  <c r="W1123" i="27" s="1"/>
  <c r="H1124" i="27"/>
  <c r="X1124" i="27" s="1"/>
  <c r="N1124" i="27" s="1"/>
  <c r="G1124" i="27" s="1"/>
  <c r="V1123" i="27"/>
  <c r="AT879" i="27" s="1"/>
  <c r="J1124" i="27"/>
  <c r="K1124" i="27" s="1"/>
  <c r="AZ879" i="27" l="1"/>
  <c r="AY879" i="27"/>
  <c r="BB879" i="27" s="1"/>
  <c r="AW879" i="27"/>
  <c r="BA879" i="27" s="1"/>
  <c r="O1124" i="27"/>
  <c r="I1124" i="27" l="1"/>
  <c r="L1124" i="27" s="1"/>
  <c r="M1124" i="27" s="1"/>
  <c r="R1124" i="27"/>
  <c r="S1124" i="27" s="1"/>
  <c r="T1124" i="27" s="1"/>
  <c r="Q1124" i="27"/>
  <c r="U1124" i="27" l="1"/>
  <c r="W1124" i="27" s="1"/>
  <c r="H1125" i="27"/>
  <c r="X1125" i="27" s="1"/>
  <c r="N1125" i="27" s="1"/>
  <c r="G1125" i="27" s="1"/>
  <c r="P1124" i="27"/>
  <c r="V1124" i="27" s="1"/>
  <c r="AT880" i="27" s="1"/>
  <c r="J1125" i="27"/>
  <c r="K1125" i="27" s="1"/>
  <c r="AZ880" i="27" l="1"/>
  <c r="AY880" i="27"/>
  <c r="BB880" i="27" s="1"/>
  <c r="AW880" i="27"/>
  <c r="BA880" i="27" s="1"/>
  <c r="O1125" i="27"/>
  <c r="I1125" i="27" l="1"/>
  <c r="L1125" i="27" s="1"/>
  <c r="R1125" i="27"/>
  <c r="S1125" i="27" s="1"/>
  <c r="T1125" i="27" s="1"/>
  <c r="Q1125" i="27"/>
  <c r="H1126" i="27" l="1"/>
  <c r="X1126" i="27" s="1"/>
  <c r="N1126" i="27" s="1"/>
  <c r="G1126" i="27" s="1"/>
  <c r="P1125" i="27"/>
  <c r="V1125" i="27" s="1"/>
  <c r="AT881" i="27" s="1"/>
  <c r="M1125" i="27"/>
  <c r="U1125" i="27" s="1"/>
  <c r="W1125" i="27" s="1"/>
  <c r="J1126" i="27" l="1"/>
  <c r="K1126" i="27" s="1"/>
  <c r="O1126" i="27" s="1"/>
  <c r="AZ881" i="27"/>
  <c r="AY881" i="27"/>
  <c r="BB881" i="27" s="1"/>
  <c r="AW881" i="27"/>
  <c r="BA881" i="27" s="1"/>
  <c r="I1126" i="27" l="1"/>
  <c r="L1126" i="27" s="1"/>
  <c r="P1126" i="27" s="1"/>
  <c r="R1126" i="27"/>
  <c r="S1126" i="27" s="1"/>
  <c r="T1126" i="27" s="1"/>
  <c r="Q1126" i="27"/>
  <c r="M1126" i="27" l="1"/>
  <c r="U1126" i="27" s="1"/>
  <c r="W1126" i="27" s="1"/>
  <c r="H1127" i="27"/>
  <c r="X1127" i="27" s="1"/>
  <c r="N1127" i="27" s="1"/>
  <c r="G1127" i="27" s="1"/>
  <c r="V1126" i="27"/>
  <c r="AT882" i="27" s="1"/>
  <c r="J1127" i="27" l="1"/>
  <c r="K1127" i="27" s="1"/>
  <c r="O1127" i="27" s="1"/>
  <c r="AZ882" i="27"/>
  <c r="AY882" i="27"/>
  <c r="BB882" i="27" s="1"/>
  <c r="AW882" i="27"/>
  <c r="BA882" i="27" s="1"/>
  <c r="I1127" i="27" l="1"/>
  <c r="L1127" i="27" s="1"/>
  <c r="M1127" i="27" s="1"/>
  <c r="R1127" i="27"/>
  <c r="S1127" i="27" s="1"/>
  <c r="T1127" i="27" s="1"/>
  <c r="Q1127" i="27"/>
  <c r="P1127" i="27" l="1"/>
  <c r="V1127" i="27" s="1"/>
  <c r="AT883" i="27" s="1"/>
  <c r="U1127" i="27"/>
  <c r="W1127" i="27" s="1"/>
  <c r="H1128" i="27"/>
  <c r="X1128" i="27" s="1"/>
  <c r="N1128" i="27" s="1"/>
  <c r="G1128" i="27" s="1"/>
  <c r="J1128" i="27" l="1"/>
  <c r="K1128" i="27" s="1"/>
  <c r="O1128" i="27" s="1"/>
  <c r="AZ883" i="27"/>
  <c r="AY883" i="27"/>
  <c r="BB883" i="27" s="1"/>
  <c r="AW883" i="27"/>
  <c r="BA883" i="27" s="1"/>
  <c r="I1128" i="27" l="1"/>
  <c r="L1128" i="27" s="1"/>
  <c r="P1128" i="27" s="1"/>
  <c r="R1128" i="27"/>
  <c r="S1128" i="27" s="1"/>
  <c r="T1128" i="27" s="1"/>
  <c r="Q1128" i="27"/>
  <c r="M1128" i="27" l="1"/>
  <c r="U1128" i="27" s="1"/>
  <c r="W1128" i="27" s="1"/>
  <c r="H1129" i="27"/>
  <c r="X1129" i="27" s="1"/>
  <c r="N1129" i="27" s="1"/>
  <c r="G1129" i="27" s="1"/>
  <c r="V1128" i="27"/>
  <c r="AT884" i="27" s="1"/>
  <c r="J1129" i="27"/>
  <c r="K1129" i="27" s="1"/>
  <c r="AZ884" i="27" l="1"/>
  <c r="AY884" i="27"/>
  <c r="BB884" i="27" s="1"/>
  <c r="AW884" i="27"/>
  <c r="BA884" i="27" s="1"/>
  <c r="O1129" i="27"/>
  <c r="I1129" i="27" l="1"/>
  <c r="L1129" i="27" s="1"/>
  <c r="P1129" i="27" s="1"/>
  <c r="R1129" i="27"/>
  <c r="S1129" i="27" s="1"/>
  <c r="T1129" i="27" s="1"/>
  <c r="Q1129" i="27"/>
  <c r="M1129" i="27" l="1"/>
  <c r="U1129" i="27" s="1"/>
  <c r="W1129" i="27" s="1"/>
  <c r="H1130" i="27"/>
  <c r="X1130" i="27" s="1"/>
  <c r="N1130" i="27" s="1"/>
  <c r="G1130" i="27" s="1"/>
  <c r="V1129" i="27"/>
  <c r="AT885" i="27" s="1"/>
  <c r="J1130" i="27" l="1"/>
  <c r="K1130" i="27" s="1"/>
  <c r="O1130" i="27" s="1"/>
  <c r="AZ885" i="27"/>
  <c r="AY885" i="27"/>
  <c r="BB885" i="27" s="1"/>
  <c r="AW885" i="27"/>
  <c r="BA885" i="27" s="1"/>
  <c r="I1130" i="27" l="1"/>
  <c r="L1130" i="27" s="1"/>
  <c r="M1130" i="27" s="1"/>
  <c r="R1130" i="27"/>
  <c r="S1130" i="27" s="1"/>
  <c r="T1130" i="27" s="1"/>
  <c r="Q1130" i="27"/>
  <c r="P1130" i="27" l="1"/>
  <c r="V1130" i="27" s="1"/>
  <c r="AT886" i="27" s="1"/>
  <c r="U1130" i="27"/>
  <c r="W1130" i="27" s="1"/>
  <c r="H1131" i="27"/>
  <c r="X1131" i="27" s="1"/>
  <c r="N1131" i="27" s="1"/>
  <c r="G1131" i="27" s="1"/>
  <c r="J1131" i="27" l="1"/>
  <c r="K1131" i="27" s="1"/>
  <c r="AZ886" i="27"/>
  <c r="AY886" i="27"/>
  <c r="BB886" i="27" s="1"/>
  <c r="AW886" i="27"/>
  <c r="BA886" i="27" s="1"/>
  <c r="O1131" i="27"/>
  <c r="I1131" i="27" l="1"/>
  <c r="L1131" i="27" s="1"/>
  <c r="P1131" i="27" s="1"/>
  <c r="R1131" i="27"/>
  <c r="S1131" i="27" s="1"/>
  <c r="T1131" i="27" s="1"/>
  <c r="Q1131" i="27"/>
  <c r="M1131" i="27" l="1"/>
  <c r="U1131" i="27"/>
  <c r="W1131" i="27" s="1"/>
  <c r="H1132" i="27"/>
  <c r="X1132" i="27" s="1"/>
  <c r="N1132" i="27" s="1"/>
  <c r="G1132" i="27" s="1"/>
  <c r="V1131" i="27"/>
  <c r="AT887" i="27" s="1"/>
  <c r="J1132" i="27"/>
  <c r="K1132" i="27" s="1"/>
  <c r="B108" i="26" l="1"/>
  <c r="B100" i="26"/>
  <c r="AZ887" i="27"/>
  <c r="AY887" i="27"/>
  <c r="BB887" i="27" s="1"/>
  <c r="B103" i="26" s="1"/>
  <c r="AW887" i="27"/>
  <c r="BA887" i="27" s="1"/>
  <c r="B102" i="26" s="1"/>
  <c r="O1132" i="27"/>
  <c r="B101" i="26" l="1"/>
  <c r="B107" i="26"/>
  <c r="B106" i="26"/>
  <c r="B104" i="26"/>
  <c r="B105" i="26"/>
  <c r="I1132" i="27"/>
  <c r="L1132" i="27" s="1"/>
  <c r="M1132" i="27" s="1"/>
  <c r="R1132" i="27"/>
  <c r="S1132" i="27" s="1"/>
  <c r="T1132" i="27" s="1"/>
  <c r="Q1132" i="27"/>
  <c r="B24" i="26" l="1"/>
  <c r="P1132" i="27"/>
  <c r="V1132" i="27" s="1"/>
  <c r="AT888" i="27" s="1"/>
  <c r="U1132" i="27"/>
  <c r="W1132" i="27" s="1"/>
  <c r="H1133" i="27"/>
  <c r="X1133" i="27" s="1"/>
  <c r="N1133" i="27" s="1"/>
  <c r="G1133" i="27" s="1"/>
  <c r="J1133" i="27" l="1"/>
  <c r="K1133" i="27" s="1"/>
  <c r="O1133" i="27" s="1"/>
  <c r="AZ888" i="27"/>
  <c r="AY888" i="27"/>
  <c r="BB888" i="27" s="1"/>
  <c r="AW888" i="27"/>
  <c r="BA888" i="27" s="1"/>
  <c r="I1133" i="27" l="1"/>
  <c r="L1133" i="27" s="1"/>
  <c r="M1133" i="27" s="1"/>
  <c r="R1133" i="27"/>
  <c r="S1133" i="27" s="1"/>
  <c r="T1133" i="27" s="1"/>
  <c r="P1133" i="27"/>
  <c r="Q1133" i="27"/>
  <c r="U1133" i="27" l="1"/>
  <c r="W1133" i="27" s="1"/>
  <c r="H1134" i="27"/>
  <c r="X1134" i="27" s="1"/>
  <c r="N1134" i="27" s="1"/>
  <c r="G1134" i="27" s="1"/>
  <c r="V1133" i="27"/>
  <c r="AT889" i="27" s="1"/>
  <c r="J1134" i="27"/>
  <c r="K1134" i="27" s="1"/>
  <c r="AZ889" i="27" l="1"/>
  <c r="AY889" i="27"/>
  <c r="BB889" i="27" s="1"/>
  <c r="AW889" i="27"/>
  <c r="BA889" i="27" s="1"/>
  <c r="O1134" i="27"/>
  <c r="I1134" i="27" l="1"/>
  <c r="L1134" i="27" s="1"/>
  <c r="M1134" i="27" s="1"/>
  <c r="R1134" i="27"/>
  <c r="S1134" i="27" s="1"/>
  <c r="T1134" i="27" s="1"/>
  <c r="Q1134" i="27"/>
  <c r="P1134" i="27" l="1"/>
  <c r="V1134" i="27" s="1"/>
  <c r="AT890" i="27" s="1"/>
  <c r="U1134" i="27"/>
  <c r="W1134" i="27" s="1"/>
  <c r="H1135" i="27"/>
  <c r="X1135" i="27" s="1"/>
  <c r="N1135" i="27" s="1"/>
  <c r="G1135" i="27" s="1"/>
  <c r="J1135" i="27" l="1"/>
  <c r="K1135" i="27" s="1"/>
  <c r="AZ890" i="27"/>
  <c r="AY890" i="27"/>
  <c r="BB890" i="27" s="1"/>
  <c r="AW890" i="27"/>
  <c r="BA890" i="27" s="1"/>
  <c r="O1135" i="27"/>
  <c r="I1135" i="27" l="1"/>
  <c r="L1135" i="27" s="1"/>
  <c r="M1135" i="27" s="1"/>
  <c r="R1135" i="27"/>
  <c r="S1135" i="27" s="1"/>
  <c r="T1135" i="27" s="1"/>
  <c r="Q1135" i="27"/>
  <c r="U1135" i="27" l="1"/>
  <c r="W1135" i="27" s="1"/>
  <c r="H1136" i="27"/>
  <c r="X1136" i="27" s="1"/>
  <c r="N1136" i="27" s="1"/>
  <c r="G1136" i="27" s="1"/>
  <c r="P1135" i="27"/>
  <c r="V1135" i="27" s="1"/>
  <c r="AT891" i="27" s="1"/>
  <c r="J1136" i="27"/>
  <c r="K1136" i="27" s="1"/>
  <c r="AZ891" i="27" l="1"/>
  <c r="AY891" i="27"/>
  <c r="BB891" i="27" s="1"/>
  <c r="AW891" i="27"/>
  <c r="BA891" i="27" s="1"/>
  <c r="O1136" i="27"/>
  <c r="I1136" i="27" l="1"/>
  <c r="R1136" i="27"/>
  <c r="S1136" i="27" s="1"/>
  <c r="T1136" i="27" s="1"/>
  <c r="L1136" i="27"/>
  <c r="Q1136" i="27"/>
  <c r="P1136" i="27" l="1"/>
  <c r="V1136" i="27" s="1"/>
  <c r="AT892" i="27" s="1"/>
  <c r="H1137" i="27"/>
  <c r="X1137" i="27" s="1"/>
  <c r="N1137" i="27" s="1"/>
  <c r="G1137" i="27" s="1"/>
  <c r="M1136" i="27"/>
  <c r="U1136" i="27" s="1"/>
  <c r="W1136" i="27" s="1"/>
  <c r="J1137" i="27" l="1"/>
  <c r="K1137" i="27" s="1"/>
  <c r="O1137" i="27" s="1"/>
  <c r="AZ892" i="27"/>
  <c r="AY892" i="27"/>
  <c r="BB892" i="27" s="1"/>
  <c r="AW892" i="27"/>
  <c r="BA892" i="27" s="1"/>
  <c r="I1137" i="27" l="1"/>
  <c r="L1137" i="27" s="1"/>
  <c r="M1137" i="27" s="1"/>
  <c r="R1137" i="27"/>
  <c r="S1137" i="27" s="1"/>
  <c r="T1137" i="27" s="1"/>
  <c r="Q1137" i="27"/>
  <c r="U1137" i="27" l="1"/>
  <c r="W1137" i="27" s="1"/>
  <c r="H1138" i="27"/>
  <c r="X1138" i="27" s="1"/>
  <c r="N1138" i="27" s="1"/>
  <c r="G1138" i="27" s="1"/>
  <c r="P1137" i="27"/>
  <c r="V1137" i="27" s="1"/>
  <c r="AT893" i="27" s="1"/>
  <c r="J1138" i="27" l="1"/>
  <c r="K1138" i="27" s="1"/>
  <c r="AZ893" i="27"/>
  <c r="AY893" i="27"/>
  <c r="BB893" i="27" s="1"/>
  <c r="AW893" i="27"/>
  <c r="BA893" i="27" s="1"/>
  <c r="O1138" i="27"/>
  <c r="I1138" i="27" l="1"/>
  <c r="L1138" i="27" s="1"/>
  <c r="P1138" i="27" s="1"/>
  <c r="R1138" i="27"/>
  <c r="Q1138" i="27"/>
  <c r="M1138" i="27" l="1"/>
  <c r="H1139" i="27"/>
  <c r="X1139" i="27" s="1"/>
  <c r="N1139" i="27" s="1"/>
  <c r="G1139" i="27" s="1"/>
  <c r="S1138" i="27"/>
  <c r="T1138" i="27" s="1"/>
  <c r="V1138" i="27"/>
  <c r="AT894" i="27" s="1"/>
  <c r="J1139" i="27" l="1"/>
  <c r="K1139" i="27" s="1"/>
  <c r="O1139" i="27" s="1"/>
  <c r="AZ894" i="27"/>
  <c r="AY894" i="27"/>
  <c r="BB894" i="27" s="1"/>
  <c r="AW894" i="27"/>
  <c r="BA894" i="27" s="1"/>
  <c r="U1138" i="27"/>
  <c r="W1138" i="27" s="1"/>
  <c r="I1139" i="27" l="1"/>
  <c r="L1139" i="27" s="1"/>
  <c r="M1139" i="27" s="1"/>
  <c r="R1139" i="27"/>
  <c r="Q1139" i="27"/>
  <c r="P1139" i="27" l="1"/>
  <c r="V1139" i="27" s="1"/>
  <c r="AT895" i="27" s="1"/>
  <c r="AZ895" i="27" s="1"/>
  <c r="H1140" i="27"/>
  <c r="X1140" i="27" s="1"/>
  <c r="N1140" i="27" s="1"/>
  <c r="G1140" i="27" s="1"/>
  <c r="S1139" i="27"/>
  <c r="T1139" i="27" s="1"/>
  <c r="AY895" i="27" l="1"/>
  <c r="BB895" i="27" s="1"/>
  <c r="AW895" i="27"/>
  <c r="BA895" i="27" s="1"/>
  <c r="J1140" i="27"/>
  <c r="K1140" i="27" s="1"/>
  <c r="O1140" i="27" s="1"/>
  <c r="U1139" i="27"/>
  <c r="W1139" i="27" s="1"/>
  <c r="I1140" i="27" l="1"/>
  <c r="L1140" i="27" s="1"/>
  <c r="M1140" i="27" s="1"/>
  <c r="R1140" i="27"/>
  <c r="S1140" i="27" s="1"/>
  <c r="T1140" i="27" s="1"/>
  <c r="Q1140" i="27"/>
  <c r="P1140" i="27" l="1"/>
  <c r="V1140" i="27" s="1"/>
  <c r="AT896" i="27" s="1"/>
  <c r="AZ896" i="27" s="1"/>
  <c r="U1140" i="27"/>
  <c r="W1140" i="27" s="1"/>
  <c r="H1141" i="27"/>
  <c r="X1141" i="27" s="1"/>
  <c r="N1141" i="27" s="1"/>
  <c r="G1141" i="27" s="1"/>
  <c r="AW896" i="27" l="1"/>
  <c r="BA896" i="27" s="1"/>
  <c r="AY896" i="27"/>
  <c r="BB896" i="27" s="1"/>
  <c r="J1141" i="27"/>
  <c r="K1141" i="27" s="1"/>
  <c r="O1141" i="27" s="1"/>
  <c r="I1141" i="27" l="1"/>
  <c r="L1141" i="27" s="1"/>
  <c r="P1141" i="27" s="1"/>
  <c r="R1141" i="27"/>
  <c r="S1141" i="27" s="1"/>
  <c r="T1141" i="27" s="1"/>
  <c r="Q1141" i="27"/>
  <c r="M1141" i="27" l="1"/>
  <c r="U1141" i="27" s="1"/>
  <c r="W1141" i="27" s="1"/>
  <c r="H1142" i="27"/>
  <c r="X1142" i="27" s="1"/>
  <c r="N1142" i="27" s="1"/>
  <c r="G1142" i="27" s="1"/>
  <c r="V1141" i="27"/>
  <c r="AT897" i="27" s="1"/>
  <c r="J1142" i="27"/>
  <c r="K1142" i="27" s="1"/>
  <c r="AZ897" i="27" l="1"/>
  <c r="AY897" i="27"/>
  <c r="BB897" i="27" s="1"/>
  <c r="AW897" i="27"/>
  <c r="BA897" i="27" s="1"/>
  <c r="O1142" i="27"/>
  <c r="I1142" i="27" l="1"/>
  <c r="L1142" i="27" s="1"/>
  <c r="R1142" i="27"/>
  <c r="Q1142" i="27"/>
  <c r="P1142" i="27" l="1"/>
  <c r="V1142" i="27" s="1"/>
  <c r="AT898" i="27" s="1"/>
  <c r="H1143" i="27"/>
  <c r="X1143" i="27" s="1"/>
  <c r="N1143" i="27" s="1"/>
  <c r="G1143" i="27" s="1"/>
  <c r="S1142" i="27"/>
  <c r="T1142" i="27" s="1"/>
  <c r="M1142" i="27"/>
  <c r="J1143" i="27" l="1"/>
  <c r="K1143" i="27" s="1"/>
  <c r="O1143" i="27" s="1"/>
  <c r="AZ898" i="27"/>
  <c r="AY898" i="27"/>
  <c r="BB898" i="27" s="1"/>
  <c r="AW898" i="27"/>
  <c r="BA898" i="27" s="1"/>
  <c r="U1142" i="27"/>
  <c r="W1142" i="27" s="1"/>
  <c r="I1143" i="27" l="1"/>
  <c r="R1143" i="27"/>
  <c r="S1143" i="27" s="1"/>
  <c r="T1143" i="27" s="1"/>
  <c r="L1143" i="27"/>
  <c r="M1143" i="27" s="1"/>
  <c r="U1143" i="27" s="1"/>
  <c r="Q1143" i="27"/>
  <c r="H1144" i="27" l="1"/>
  <c r="X1144" i="27" s="1"/>
  <c r="N1144" i="27" s="1"/>
  <c r="G1144" i="27" s="1"/>
  <c r="W1143" i="27"/>
  <c r="P1143" i="27"/>
  <c r="V1143" i="27" s="1"/>
  <c r="AT899" i="27" s="1"/>
  <c r="J1144" i="27" l="1"/>
  <c r="K1144" i="27" s="1"/>
  <c r="AZ899" i="27"/>
  <c r="AY899" i="27"/>
  <c r="BB899" i="27" s="1"/>
  <c r="AW899" i="27"/>
  <c r="BA899" i="27" s="1"/>
  <c r="O1144" i="27"/>
  <c r="I1144" i="27" l="1"/>
  <c r="R1144" i="27"/>
  <c r="S1144" i="27" s="1"/>
  <c r="T1144" i="27" s="1"/>
  <c r="L1144" i="27"/>
  <c r="Q1144" i="27"/>
  <c r="H1145" i="27" l="1"/>
  <c r="X1145" i="27" s="1"/>
  <c r="N1145" i="27" s="1"/>
  <c r="G1145" i="27" s="1"/>
  <c r="P1144" i="27"/>
  <c r="V1144" i="27" s="1"/>
  <c r="AT900" i="27" s="1"/>
  <c r="J1145" i="27"/>
  <c r="K1145" i="27" s="1"/>
  <c r="M1144" i="27"/>
  <c r="U1144" i="27" s="1"/>
  <c r="W1144" i="27" s="1"/>
  <c r="AZ900" i="27" l="1"/>
  <c r="AY900" i="27"/>
  <c r="BB900" i="27" s="1"/>
  <c r="AW900" i="27"/>
  <c r="BA900" i="27" s="1"/>
  <c r="O1145" i="27"/>
  <c r="I1145" i="27" l="1"/>
  <c r="L1145" i="27" s="1"/>
  <c r="R1145" i="27"/>
  <c r="S1145" i="27" s="1"/>
  <c r="T1145" i="27" s="1"/>
  <c r="M1145" i="27"/>
  <c r="P1145" i="27"/>
  <c r="Q1145" i="27"/>
  <c r="U1145" i="27" l="1"/>
  <c r="W1145" i="27" s="1"/>
  <c r="H1146" i="27"/>
  <c r="X1146" i="27" s="1"/>
  <c r="N1146" i="27" s="1"/>
  <c r="G1146" i="27" s="1"/>
  <c r="V1145" i="27"/>
  <c r="AT901" i="27" s="1"/>
  <c r="J1146" i="27"/>
  <c r="K1146" i="27" s="1"/>
  <c r="AZ901" i="27" l="1"/>
  <c r="AY901" i="27"/>
  <c r="BB901" i="27" s="1"/>
  <c r="AW901" i="27"/>
  <c r="BA901" i="27" s="1"/>
  <c r="O1146" i="27"/>
  <c r="I1146" i="27" l="1"/>
  <c r="R1146" i="27"/>
  <c r="S1146" i="27" s="1"/>
  <c r="T1146" i="27" s="1"/>
  <c r="L1146" i="27"/>
  <c r="Q1146" i="27"/>
  <c r="H1147" i="27" l="1"/>
  <c r="X1147" i="27" s="1"/>
  <c r="N1147" i="27" s="1"/>
  <c r="G1147" i="27" s="1"/>
  <c r="P1146" i="27"/>
  <c r="V1146" i="27" s="1"/>
  <c r="AT902" i="27" s="1"/>
  <c r="M1146" i="27"/>
  <c r="U1146" i="27" s="1"/>
  <c r="W1146" i="27" s="1"/>
  <c r="J1147" i="27" l="1"/>
  <c r="K1147" i="27" s="1"/>
  <c r="O1147" i="27" s="1"/>
  <c r="AZ902" i="27"/>
  <c r="AY902" i="27"/>
  <c r="BB902" i="27" s="1"/>
  <c r="AW902" i="27"/>
  <c r="BA902" i="27" s="1"/>
  <c r="I1147" i="27" l="1"/>
  <c r="L1147" i="27" s="1"/>
  <c r="M1147" i="27" s="1"/>
  <c r="R1147" i="27"/>
  <c r="S1147" i="27" s="1"/>
  <c r="T1147" i="27" s="1"/>
  <c r="Q1147" i="27"/>
  <c r="P1147" i="27" l="1"/>
  <c r="V1147" i="27" s="1"/>
  <c r="AT903" i="27" s="1"/>
  <c r="U1147" i="27"/>
  <c r="W1147" i="27" s="1"/>
  <c r="H1148" i="27"/>
  <c r="X1148" i="27" s="1"/>
  <c r="N1148" i="27" s="1"/>
  <c r="G1148" i="27" s="1"/>
  <c r="AZ903" i="27" l="1"/>
  <c r="AY903" i="27"/>
  <c r="BB903" i="27" s="1"/>
  <c r="AW903" i="27"/>
  <c r="BA903" i="27" s="1"/>
  <c r="J1148" i="27"/>
  <c r="K1148" i="27" s="1"/>
  <c r="O1148" i="27" s="1"/>
  <c r="I1148" i="27" l="1"/>
  <c r="L1148" i="27" s="1"/>
  <c r="R1148" i="27"/>
  <c r="S1148" i="27" s="1"/>
  <c r="T1148" i="27" s="1"/>
  <c r="Q1148" i="27"/>
  <c r="H1149" i="27" l="1"/>
  <c r="X1149" i="27" s="1"/>
  <c r="N1149" i="27" s="1"/>
  <c r="G1149" i="27" s="1"/>
  <c r="P1148" i="27"/>
  <c r="V1148" i="27" s="1"/>
  <c r="AT904" i="27" s="1"/>
  <c r="J1149" i="27"/>
  <c r="K1149" i="27" s="1"/>
  <c r="M1148" i="27"/>
  <c r="U1148" i="27" s="1"/>
  <c r="W1148" i="27" s="1"/>
  <c r="AY904" i="27" l="1"/>
  <c r="BB904" i="27" s="1"/>
  <c r="AZ904" i="27"/>
  <c r="AW904" i="27"/>
  <c r="BA904" i="27" s="1"/>
  <c r="O1149" i="27"/>
  <c r="I1149" i="27" l="1"/>
  <c r="L1149" i="27" s="1"/>
  <c r="M1149" i="27" s="1"/>
  <c r="R1149" i="27"/>
  <c r="S1149" i="27" s="1"/>
  <c r="T1149" i="27" s="1"/>
  <c r="Q1149" i="27"/>
  <c r="P1149" i="27" l="1"/>
  <c r="V1149" i="27" s="1"/>
  <c r="AT905" i="27" s="1"/>
  <c r="U1149" i="27"/>
  <c r="W1149" i="27" s="1"/>
  <c r="H1150" i="27"/>
  <c r="X1150" i="27" s="1"/>
  <c r="N1150" i="27" s="1"/>
  <c r="G1150" i="27" s="1"/>
  <c r="J1150" i="27" l="1"/>
  <c r="K1150" i="27" s="1"/>
  <c r="O1150" i="27" s="1"/>
  <c r="AY905" i="27"/>
  <c r="BB905" i="27" s="1"/>
  <c r="AZ905" i="27"/>
  <c r="AW905" i="27"/>
  <c r="BA905" i="27" s="1"/>
  <c r="I1150" i="27" l="1"/>
  <c r="L1150" i="27" s="1"/>
  <c r="R1150" i="27"/>
  <c r="S1150" i="27" s="1"/>
  <c r="T1150" i="27" s="1"/>
  <c r="Q1150" i="27"/>
  <c r="P1150" i="27" l="1"/>
  <c r="V1150" i="27" s="1"/>
  <c r="AT906" i="27" s="1"/>
  <c r="H1151" i="27"/>
  <c r="X1151" i="27" s="1"/>
  <c r="N1151" i="27" s="1"/>
  <c r="G1151" i="27" s="1"/>
  <c r="M1150" i="27"/>
  <c r="U1150" i="27" s="1"/>
  <c r="W1150" i="27" s="1"/>
  <c r="J1151" i="27" l="1"/>
  <c r="K1151" i="27" s="1"/>
  <c r="O1151" i="27" s="1"/>
  <c r="AZ906" i="27"/>
  <c r="AY906" i="27"/>
  <c r="BB906" i="27" s="1"/>
  <c r="AW906" i="27"/>
  <c r="BA906" i="27" s="1"/>
  <c r="I1151" i="27" l="1"/>
  <c r="L1151" i="27" s="1"/>
  <c r="P1151" i="27" s="1"/>
  <c r="R1151" i="27"/>
  <c r="S1151" i="27" s="1"/>
  <c r="T1151" i="27" s="1"/>
  <c r="Q1151" i="27"/>
  <c r="M1151" i="27" l="1"/>
  <c r="U1151" i="27" s="1"/>
  <c r="W1151" i="27" s="1"/>
  <c r="H1152" i="27"/>
  <c r="X1152" i="27" s="1"/>
  <c r="N1152" i="27" s="1"/>
  <c r="G1152" i="27" s="1"/>
  <c r="V1151" i="27"/>
  <c r="AT907" i="27" s="1"/>
  <c r="J1152" i="27"/>
  <c r="K1152" i="27" s="1"/>
  <c r="AZ907" i="27" l="1"/>
  <c r="AY907" i="27"/>
  <c r="BB907" i="27" s="1"/>
  <c r="AW907" i="27"/>
  <c r="BA907" i="27" s="1"/>
  <c r="O1152" i="27"/>
  <c r="I1152" i="27" l="1"/>
  <c r="L1152" i="27" s="1"/>
  <c r="P1152" i="27" s="1"/>
  <c r="R1152" i="27"/>
  <c r="S1152" i="27" s="1"/>
  <c r="T1152" i="27" s="1"/>
  <c r="Q1152" i="27"/>
  <c r="M1152" i="27" l="1"/>
  <c r="H1153" i="27"/>
  <c r="X1153" i="27" s="1"/>
  <c r="N1153" i="27" s="1"/>
  <c r="G1153" i="27" s="1"/>
  <c r="U1152" i="27"/>
  <c r="W1152" i="27" s="1"/>
  <c r="V1152" i="27"/>
  <c r="AT908" i="27" s="1"/>
  <c r="J1153" i="27"/>
  <c r="K1153" i="27" s="1"/>
  <c r="AZ908" i="27" l="1"/>
  <c r="AY908" i="27"/>
  <c r="BB908" i="27" s="1"/>
  <c r="AW908" i="27"/>
  <c r="BA908" i="27" s="1"/>
  <c r="O1153" i="27"/>
  <c r="I1153" i="27" l="1"/>
  <c r="L1153" i="27" s="1"/>
  <c r="R1153" i="27"/>
  <c r="S1153" i="27" s="1"/>
  <c r="T1153" i="27" s="1"/>
  <c r="Q1153" i="27"/>
  <c r="H1154" i="27" l="1"/>
  <c r="X1154" i="27" s="1"/>
  <c r="N1154" i="27" s="1"/>
  <c r="G1154" i="27" s="1"/>
  <c r="P1153" i="27"/>
  <c r="V1153" i="27" s="1"/>
  <c r="AT909" i="27" s="1"/>
  <c r="M1153" i="27"/>
  <c r="U1153" i="27" s="1"/>
  <c r="W1153" i="27" s="1"/>
  <c r="J1154" i="27" l="1"/>
  <c r="K1154" i="27" s="1"/>
  <c r="AZ909" i="27"/>
  <c r="AY909" i="27"/>
  <c r="BB909" i="27" s="1"/>
  <c r="AW909" i="27"/>
  <c r="BA909" i="27" s="1"/>
  <c r="O1154" i="27"/>
  <c r="I1154" i="27" l="1"/>
  <c r="L1154" i="27" s="1"/>
  <c r="P1154" i="27" s="1"/>
  <c r="R1154" i="27"/>
  <c r="S1154" i="27" s="1"/>
  <c r="T1154" i="27" s="1"/>
  <c r="Q1154" i="27"/>
  <c r="M1154" i="27" l="1"/>
  <c r="U1154" i="27" s="1"/>
  <c r="W1154" i="27" s="1"/>
  <c r="H1155" i="27"/>
  <c r="X1155" i="27" s="1"/>
  <c r="N1155" i="27" s="1"/>
  <c r="G1155" i="27" s="1"/>
  <c r="V1154" i="27"/>
  <c r="AT910" i="27" s="1"/>
  <c r="J1155" i="27"/>
  <c r="K1155" i="27" s="1"/>
  <c r="AZ910" i="27" l="1"/>
  <c r="AY910" i="27"/>
  <c r="BB910" i="27" s="1"/>
  <c r="AW910" i="27"/>
  <c r="BA910" i="27" s="1"/>
  <c r="O1155" i="27"/>
  <c r="I1155" i="27" l="1"/>
  <c r="L1155" i="27" s="1"/>
  <c r="P1155" i="27" s="1"/>
  <c r="R1155" i="27"/>
  <c r="S1155" i="27" s="1"/>
  <c r="T1155" i="27" s="1"/>
  <c r="Q1155" i="27"/>
  <c r="M1155" i="27" l="1"/>
  <c r="U1155" i="27" s="1"/>
  <c r="W1155" i="27" s="1"/>
  <c r="H1156" i="27"/>
  <c r="X1156" i="27" s="1"/>
  <c r="N1156" i="27" s="1"/>
  <c r="G1156" i="27" s="1"/>
  <c r="V1155" i="27"/>
  <c r="AT911" i="27" s="1"/>
  <c r="J1156" i="27"/>
  <c r="K1156" i="27" s="1"/>
  <c r="AZ911" i="27" l="1"/>
  <c r="AY911" i="27"/>
  <c r="BB911" i="27" s="1"/>
  <c r="AW911" i="27"/>
  <c r="BA911" i="27" s="1"/>
  <c r="O1156" i="27"/>
  <c r="Q1156" i="27" s="1"/>
  <c r="H1157" i="27" l="1"/>
  <c r="X1157" i="27" s="1"/>
  <c r="N1157" i="27" s="1"/>
  <c r="G1157" i="27" s="1"/>
  <c r="I1156" i="27"/>
  <c r="L1156" i="27" s="1"/>
  <c r="P1156" i="27" s="1"/>
  <c r="R1156" i="27"/>
  <c r="S1156" i="27" s="1"/>
  <c r="T1156" i="27" s="1"/>
  <c r="J1157" i="27" l="1"/>
  <c r="K1157" i="27" s="1"/>
  <c r="M1156" i="27"/>
  <c r="U1156" i="27" s="1"/>
  <c r="W1156" i="27" s="1"/>
  <c r="V1156" i="27"/>
  <c r="AT912" i="27" s="1"/>
  <c r="O1157" i="27"/>
  <c r="I1157" i="27" l="1"/>
  <c r="L1157" i="27" s="1"/>
  <c r="P1157" i="27" s="1"/>
  <c r="V1157" i="27" s="1"/>
  <c r="AT913" i="27" s="1"/>
  <c r="AZ912" i="27"/>
  <c r="AW912" i="27"/>
  <c r="BA912" i="27" s="1"/>
  <c r="AY912" i="27"/>
  <c r="BB912" i="27" s="1"/>
  <c r="R1157" i="27"/>
  <c r="S1157" i="27" s="1"/>
  <c r="T1157" i="27" s="1"/>
  <c r="Q1157" i="27"/>
  <c r="M1157" i="27" l="1"/>
  <c r="U1157" i="27" s="1"/>
  <c r="W1157" i="27" s="1"/>
  <c r="AZ913" i="27"/>
  <c r="AW913" i="27"/>
  <c r="BA913" i="27" s="1"/>
  <c r="AY913" i="27"/>
  <c r="BB913" i="27" s="1"/>
  <c r="H1158" i="27"/>
  <c r="X1158" i="27" s="1"/>
  <c r="N1158" i="27" s="1"/>
  <c r="G1158" i="27" s="1"/>
  <c r="J1158" i="27" l="1"/>
  <c r="K1158" i="27" s="1"/>
  <c r="O1158" i="27" s="1"/>
  <c r="I1158" i="27" s="1"/>
  <c r="L1158" i="27" s="1"/>
  <c r="R1158" i="27" l="1"/>
  <c r="S1158" i="27" s="1"/>
  <c r="T1158" i="27" s="1"/>
  <c r="M1158" i="27"/>
  <c r="P1158" i="27"/>
  <c r="V1158" i="27" s="1"/>
  <c r="AT914" i="27" s="1"/>
  <c r="Q1158" i="27"/>
  <c r="AZ914" i="27" l="1"/>
  <c r="AW914" i="27"/>
  <c r="BA914" i="27" s="1"/>
  <c r="AY914" i="27"/>
  <c r="BB914" i="27" s="1"/>
  <c r="U1158" i="27"/>
  <c r="H1159" i="27"/>
  <c r="X1159" i="27" s="1"/>
  <c r="N1159" i="27" s="1"/>
  <c r="G1159" i="27" s="1"/>
  <c r="W1158" i="27"/>
  <c r="J1159" i="27"/>
  <c r="K1159" i="27" s="1"/>
  <c r="O1159" i="27" l="1"/>
  <c r="I1159" i="27" l="1"/>
  <c r="L1159" i="27" s="1"/>
  <c r="M1159" i="27" s="1"/>
  <c r="R1159" i="27"/>
  <c r="S1159" i="27" s="1"/>
  <c r="T1159" i="27" s="1"/>
  <c r="Q1159" i="27"/>
  <c r="P1159" i="27" l="1"/>
  <c r="V1159" i="27" s="1"/>
  <c r="AT915" i="27" s="1"/>
  <c r="U1159" i="27"/>
  <c r="W1159" i="27" s="1"/>
  <c r="H1160" i="27"/>
  <c r="X1160" i="27" s="1"/>
  <c r="N1160" i="27" s="1"/>
  <c r="G1160" i="27" s="1"/>
  <c r="J1160" i="27"/>
  <c r="K1160" i="27" s="1"/>
  <c r="AZ915" i="27" l="1"/>
  <c r="AW915" i="27"/>
  <c r="BA915" i="27" s="1"/>
  <c r="AY915" i="27"/>
  <c r="BB915" i="27" s="1"/>
  <c r="O1160" i="27"/>
  <c r="I1160" i="27" l="1"/>
  <c r="L1160" i="27" s="1"/>
  <c r="P1160" i="27" s="1"/>
  <c r="R1160" i="27"/>
  <c r="S1160" i="27" s="1"/>
  <c r="T1160" i="27" s="1"/>
  <c r="Q1160" i="27"/>
  <c r="M1160" i="27" l="1"/>
  <c r="U1160" i="27" s="1"/>
  <c r="W1160" i="27" s="1"/>
  <c r="H1161" i="27"/>
  <c r="X1161" i="27" s="1"/>
  <c r="N1161" i="27" s="1"/>
  <c r="G1161" i="27" s="1"/>
  <c r="V1160" i="27"/>
  <c r="AT916" i="27" s="1"/>
  <c r="J1161" i="27"/>
  <c r="K1161" i="27" s="1"/>
  <c r="AZ916" i="27" l="1"/>
  <c r="AY916" i="27"/>
  <c r="BB916" i="27" s="1"/>
  <c r="AW916" i="27"/>
  <c r="BA916" i="27" s="1"/>
  <c r="O1161" i="27"/>
  <c r="I1161" i="27" l="1"/>
  <c r="R1161" i="27"/>
  <c r="S1161" i="27" s="1"/>
  <c r="T1161" i="27" s="1"/>
  <c r="L1161" i="27"/>
  <c r="M1161" i="27" s="1"/>
  <c r="U1161" i="27" s="1"/>
  <c r="Q1161" i="27"/>
  <c r="H1162" i="27" l="1"/>
  <c r="X1162" i="27" s="1"/>
  <c r="N1162" i="27" s="1"/>
  <c r="G1162" i="27" s="1"/>
  <c r="W1161" i="27"/>
  <c r="P1161" i="27"/>
  <c r="V1161" i="27" s="1"/>
  <c r="AT917" i="27" s="1"/>
  <c r="J1162" i="27" l="1"/>
  <c r="K1162" i="27" s="1"/>
  <c r="O1162" i="27" s="1"/>
  <c r="AZ917" i="27"/>
  <c r="AY917" i="27"/>
  <c r="BB917" i="27" s="1"/>
  <c r="AW917" i="27"/>
  <c r="BA917" i="27" s="1"/>
  <c r="I1162" i="27" l="1"/>
  <c r="R1162" i="27"/>
  <c r="S1162" i="27" s="1"/>
  <c r="T1162" i="27" s="1"/>
  <c r="L1162" i="27"/>
  <c r="Q1162" i="27"/>
  <c r="H1163" i="27" l="1"/>
  <c r="X1163" i="27" s="1"/>
  <c r="N1163" i="27" s="1"/>
  <c r="G1163" i="27" s="1"/>
  <c r="P1162" i="27"/>
  <c r="V1162" i="27" s="1"/>
  <c r="AT918" i="27" s="1"/>
  <c r="J1163" i="27"/>
  <c r="K1163" i="27" s="1"/>
  <c r="M1162" i="27"/>
  <c r="U1162" i="27" s="1"/>
  <c r="W1162" i="27" s="1"/>
  <c r="AZ918" i="27" l="1"/>
  <c r="AY918" i="27"/>
  <c r="BB918" i="27" s="1"/>
  <c r="AW918" i="27"/>
  <c r="BA918" i="27" s="1"/>
  <c r="O1163" i="27"/>
  <c r="I1163" i="27" l="1"/>
  <c r="L1163" i="27" s="1"/>
  <c r="M1163" i="27" s="1"/>
  <c r="R1163" i="27"/>
  <c r="S1163" i="27" s="1"/>
  <c r="T1163" i="27" s="1"/>
  <c r="Q1163" i="27"/>
  <c r="P1163" i="27" l="1"/>
  <c r="V1163" i="27" s="1"/>
  <c r="AT919" i="27" s="1"/>
  <c r="U1163" i="27"/>
  <c r="W1163" i="27" s="1"/>
  <c r="H1164" i="27"/>
  <c r="X1164" i="27" s="1"/>
  <c r="N1164" i="27" s="1"/>
  <c r="G1164" i="27" s="1"/>
  <c r="J1164" i="27" l="1"/>
  <c r="K1164" i="27" s="1"/>
  <c r="O1164" i="27" s="1"/>
  <c r="AZ919" i="27"/>
  <c r="AY919" i="27"/>
  <c r="BB919" i="27" s="1"/>
  <c r="AW919" i="27"/>
  <c r="BA919" i="27" s="1"/>
  <c r="I1164" i="27" l="1"/>
  <c r="L1164" i="27" s="1"/>
  <c r="P1164" i="27" s="1"/>
  <c r="R1164" i="27"/>
  <c r="S1164" i="27" s="1"/>
  <c r="T1164" i="27" s="1"/>
  <c r="Q1164" i="27"/>
  <c r="M1164" i="27" l="1"/>
  <c r="U1164" i="27" s="1"/>
  <c r="W1164" i="27" s="1"/>
  <c r="H1165" i="27"/>
  <c r="X1165" i="27" s="1"/>
  <c r="N1165" i="27" s="1"/>
  <c r="G1165" i="27" s="1"/>
  <c r="V1164" i="27"/>
  <c r="AT920" i="27" s="1"/>
  <c r="J1165" i="27" l="1"/>
  <c r="K1165" i="27" s="1"/>
  <c r="O1165" i="27" s="1"/>
  <c r="AZ920" i="27"/>
  <c r="AY920" i="27"/>
  <c r="BB920" i="27" s="1"/>
  <c r="AW920" i="27"/>
  <c r="BA920" i="27" s="1"/>
  <c r="I1165" i="27" l="1"/>
  <c r="L1165" i="27" s="1"/>
  <c r="P1165" i="27" s="1"/>
  <c r="R1165" i="27"/>
  <c r="S1165" i="27" s="1"/>
  <c r="T1165" i="27" s="1"/>
  <c r="Q1165" i="27"/>
  <c r="M1165" i="27" l="1"/>
  <c r="U1165" i="27"/>
  <c r="H1166" i="27"/>
  <c r="X1166" i="27" s="1"/>
  <c r="N1166" i="27" s="1"/>
  <c r="G1166" i="27" s="1"/>
  <c r="W1165" i="27"/>
  <c r="V1165" i="27"/>
  <c r="AT921" i="27" s="1"/>
  <c r="J1166" i="27"/>
  <c r="K1166" i="27" s="1"/>
  <c r="AZ921" i="27" l="1"/>
  <c r="AY921" i="27"/>
  <c r="BB921" i="27" s="1"/>
  <c r="AW921" i="27"/>
  <c r="BA921" i="27" s="1"/>
  <c r="O1166" i="27"/>
  <c r="I1166" i="27" l="1"/>
  <c r="L1166" i="27" s="1"/>
  <c r="P1166" i="27" s="1"/>
  <c r="R1166" i="27"/>
  <c r="S1166" i="27" s="1"/>
  <c r="T1166" i="27" s="1"/>
  <c r="Q1166" i="27"/>
  <c r="M1166" i="27" l="1"/>
  <c r="H1167" i="27"/>
  <c r="X1167" i="27" s="1"/>
  <c r="N1167" i="27" s="1"/>
  <c r="G1167" i="27" s="1"/>
  <c r="U1166" i="27"/>
  <c r="W1166" i="27" s="1"/>
  <c r="V1166" i="27"/>
  <c r="AT922" i="27" s="1"/>
  <c r="J1167" i="27"/>
  <c r="K1167" i="27" s="1"/>
  <c r="AZ922" i="27" l="1"/>
  <c r="AY922" i="27"/>
  <c r="BB922" i="27" s="1"/>
  <c r="AW922" i="27"/>
  <c r="BA922" i="27" s="1"/>
  <c r="O1167" i="27"/>
  <c r="I1167" i="27" s="1"/>
  <c r="L1167" i="27" s="1"/>
  <c r="R1167" i="27" l="1"/>
  <c r="S1167" i="27" s="1"/>
  <c r="T1167" i="27" s="1"/>
  <c r="M1167" i="27"/>
  <c r="P1167" i="27"/>
  <c r="V1167" i="27" s="1"/>
  <c r="AT923" i="27" s="1"/>
  <c r="Q1167" i="27"/>
  <c r="U1167" i="27" l="1"/>
  <c r="AZ923" i="27"/>
  <c r="AY923" i="27"/>
  <c r="BB923" i="27" s="1"/>
  <c r="AW923" i="27"/>
  <c r="BA923" i="27" s="1"/>
  <c r="H1168" i="27"/>
  <c r="X1168" i="27" s="1"/>
  <c r="N1168" i="27" s="1"/>
  <c r="G1168" i="27" s="1"/>
  <c r="W1167" i="27"/>
  <c r="J1168" i="27" l="1"/>
  <c r="K1168" i="27" s="1"/>
  <c r="O1168" i="27" s="1"/>
  <c r="I1168" i="27" l="1"/>
  <c r="L1168" i="27" s="1"/>
  <c r="M1168" i="27" s="1"/>
  <c r="R1168" i="27"/>
  <c r="S1168" i="27" s="1"/>
  <c r="T1168" i="27" s="1"/>
  <c r="Q1168" i="27"/>
  <c r="P1168" i="27" l="1"/>
  <c r="V1168" i="27" s="1"/>
  <c r="AT924" i="27" s="1"/>
  <c r="H1169" i="27"/>
  <c r="X1169" i="27" s="1"/>
  <c r="N1169" i="27" s="1"/>
  <c r="G1169" i="27" s="1"/>
  <c r="U1168" i="27"/>
  <c r="W1168" i="27" s="1"/>
  <c r="J1169" i="27"/>
  <c r="K1169" i="27" s="1"/>
  <c r="AZ924" i="27" l="1"/>
  <c r="AY924" i="27"/>
  <c r="BB924" i="27" s="1"/>
  <c r="AW924" i="27"/>
  <c r="BA924" i="27" s="1"/>
  <c r="O1169" i="27"/>
  <c r="I1169" i="27" s="1"/>
  <c r="L1169" i="27" s="1"/>
  <c r="R1169" i="27" l="1"/>
  <c r="S1169" i="27" s="1"/>
  <c r="T1169" i="27" s="1"/>
  <c r="M1169" i="27"/>
  <c r="P1169" i="27"/>
  <c r="V1169" i="27" s="1"/>
  <c r="AT925" i="27" s="1"/>
  <c r="Q1169" i="27"/>
  <c r="AZ925" i="27" l="1"/>
  <c r="AY925" i="27"/>
  <c r="BB925" i="27" s="1"/>
  <c r="AW925" i="27"/>
  <c r="BA925" i="27" s="1"/>
  <c r="U1169" i="27"/>
  <c r="W1169" i="27" s="1"/>
  <c r="H1170" i="27"/>
  <c r="X1170" i="27" s="1"/>
  <c r="N1170" i="27" s="1"/>
  <c r="G1170" i="27" s="1"/>
  <c r="J1170" i="27" l="1"/>
  <c r="K1170" i="27" s="1"/>
  <c r="O1170" i="27" s="1"/>
  <c r="I1170" i="27" l="1"/>
  <c r="L1170" i="27" s="1"/>
  <c r="M1170" i="27" s="1"/>
  <c r="R1170" i="27"/>
  <c r="S1170" i="27" s="1"/>
  <c r="T1170" i="27" s="1"/>
  <c r="Q1170" i="27"/>
  <c r="P1170" i="27" l="1"/>
  <c r="V1170" i="27" s="1"/>
  <c r="AT926" i="27" s="1"/>
  <c r="U1170" i="27"/>
  <c r="W1170" i="27" s="1"/>
  <c r="H1171" i="27"/>
  <c r="X1171" i="27" s="1"/>
  <c r="N1171" i="27" s="1"/>
  <c r="G1171" i="27" s="1"/>
  <c r="J1171" i="27" l="1"/>
  <c r="K1171" i="27" s="1"/>
  <c r="AY926" i="27"/>
  <c r="BB926" i="27" s="1"/>
  <c r="AW926" i="27"/>
  <c r="BA926" i="27" s="1"/>
  <c r="AZ926" i="27"/>
  <c r="O1171" i="27"/>
  <c r="I1171" i="27" l="1"/>
  <c r="L1171" i="27" s="1"/>
  <c r="M1171" i="27" s="1"/>
  <c r="R1171" i="27"/>
  <c r="S1171" i="27" s="1"/>
  <c r="T1171" i="27" s="1"/>
  <c r="Q1171" i="27"/>
  <c r="U1171" i="27" l="1"/>
  <c r="W1171" i="27" s="1"/>
  <c r="H1172" i="27"/>
  <c r="X1172" i="27" s="1"/>
  <c r="N1172" i="27" s="1"/>
  <c r="G1172" i="27" s="1"/>
  <c r="P1171" i="27"/>
  <c r="V1171" i="27" s="1"/>
  <c r="AT927" i="27" s="1"/>
  <c r="J1172" i="27" l="1"/>
  <c r="K1172" i="27" s="1"/>
  <c r="O1172" i="27" s="1"/>
  <c r="AZ927" i="27"/>
  <c r="AW927" i="27"/>
  <c r="BA927" i="27" s="1"/>
  <c r="AY927" i="27"/>
  <c r="BB927" i="27" s="1"/>
  <c r="I1172" i="27" l="1"/>
  <c r="L1172" i="27" s="1"/>
  <c r="M1172" i="27" s="1"/>
  <c r="R1172" i="27"/>
  <c r="S1172" i="27" s="1"/>
  <c r="T1172" i="27" s="1"/>
  <c r="Q1172" i="27"/>
  <c r="P1172" i="27" l="1"/>
  <c r="V1172" i="27" s="1"/>
  <c r="AT928" i="27" s="1"/>
  <c r="U1172" i="27"/>
  <c r="W1172" i="27" s="1"/>
  <c r="H1173" i="27"/>
  <c r="X1173" i="27" s="1"/>
  <c r="N1173" i="27" s="1"/>
  <c r="G1173" i="27" s="1"/>
  <c r="J1173" i="27" l="1"/>
  <c r="K1173" i="27" s="1"/>
  <c r="O1173" i="27" s="1"/>
  <c r="AZ928" i="27"/>
  <c r="AY928" i="27"/>
  <c r="BB928" i="27" s="1"/>
  <c r="AW928" i="27"/>
  <c r="BA928" i="27" s="1"/>
  <c r="I1173" i="27" l="1"/>
  <c r="L1173" i="27" s="1"/>
  <c r="M1173" i="27" s="1"/>
  <c r="R1173" i="27"/>
  <c r="S1173" i="27" s="1"/>
  <c r="T1173" i="27" s="1"/>
  <c r="Q1173" i="27"/>
  <c r="P1173" i="27" l="1"/>
  <c r="V1173" i="27" s="1"/>
  <c r="AT929" i="27" s="1"/>
  <c r="U1173" i="27"/>
  <c r="W1173" i="27" s="1"/>
  <c r="H1174" i="27"/>
  <c r="X1174" i="27" s="1"/>
  <c r="N1174" i="27" s="1"/>
  <c r="G1174" i="27" s="1"/>
  <c r="J1174" i="27" l="1"/>
  <c r="K1174" i="27" s="1"/>
  <c r="AZ929" i="27"/>
  <c r="AY929" i="27"/>
  <c r="BB929" i="27" s="1"/>
  <c r="AW929" i="27"/>
  <c r="BA929" i="27" s="1"/>
  <c r="O1174" i="27"/>
  <c r="I1174" i="27" l="1"/>
  <c r="L1174" i="27" s="1"/>
  <c r="P1174" i="27" s="1"/>
  <c r="R1174" i="27"/>
  <c r="S1174" i="27" s="1"/>
  <c r="T1174" i="27" s="1"/>
  <c r="Q1174" i="27"/>
  <c r="M1174" i="27" l="1"/>
  <c r="U1174" i="27" s="1"/>
  <c r="W1174" i="27" s="1"/>
  <c r="H1175" i="27"/>
  <c r="X1175" i="27" s="1"/>
  <c r="N1175" i="27" s="1"/>
  <c r="G1175" i="27" s="1"/>
  <c r="V1174" i="27"/>
  <c r="AT930" i="27" s="1"/>
  <c r="J1175" i="27" l="1"/>
  <c r="K1175" i="27" s="1"/>
  <c r="O1175" i="27" s="1"/>
  <c r="AY930" i="27"/>
  <c r="BB930" i="27" s="1"/>
  <c r="AZ930" i="27"/>
  <c r="AW930" i="27"/>
  <c r="BA930" i="27" s="1"/>
  <c r="I1175" i="27" l="1"/>
  <c r="L1175" i="27" s="1"/>
  <c r="P1175" i="27" s="1"/>
  <c r="R1175" i="27"/>
  <c r="S1175" i="27" s="1"/>
  <c r="T1175" i="27" s="1"/>
  <c r="Q1175" i="27"/>
  <c r="M1175" i="27" l="1"/>
  <c r="U1175" i="27" s="1"/>
  <c r="W1175" i="27" s="1"/>
  <c r="H1176" i="27"/>
  <c r="X1176" i="27" s="1"/>
  <c r="N1176" i="27" s="1"/>
  <c r="G1176" i="27" s="1"/>
  <c r="V1175" i="27"/>
  <c r="AT931" i="27" s="1"/>
  <c r="J1176" i="27" l="1"/>
  <c r="K1176" i="27" s="1"/>
  <c r="O1176" i="27" s="1"/>
  <c r="AZ931" i="27"/>
  <c r="AY931" i="27"/>
  <c r="BB931" i="27" s="1"/>
  <c r="AW931" i="27"/>
  <c r="BA931" i="27" s="1"/>
  <c r="I1176" i="27" l="1"/>
  <c r="R1176" i="27"/>
  <c r="S1176" i="27" s="1"/>
  <c r="T1176" i="27" s="1"/>
  <c r="L1176" i="27"/>
  <c r="M1176" i="27" s="1"/>
  <c r="Q1176" i="27"/>
  <c r="U1176" i="27" l="1"/>
  <c r="W1176" i="27" s="1"/>
  <c r="H1177" i="27"/>
  <c r="X1177" i="27" s="1"/>
  <c r="N1177" i="27" s="1"/>
  <c r="G1177" i="27" s="1"/>
  <c r="P1176" i="27"/>
  <c r="V1176" i="27" s="1"/>
  <c r="AT932" i="27" s="1"/>
  <c r="J1177" i="27"/>
  <c r="K1177" i="27" s="1"/>
  <c r="AY932" i="27" l="1"/>
  <c r="BB932" i="27" s="1"/>
  <c r="AW932" i="27"/>
  <c r="BA932" i="27" s="1"/>
  <c r="AZ932" i="27"/>
  <c r="O1177" i="27"/>
  <c r="I1177" i="27" l="1"/>
  <c r="L1177" i="27" s="1"/>
  <c r="P1177" i="27" s="1"/>
  <c r="R1177" i="27"/>
  <c r="S1177" i="27" s="1"/>
  <c r="T1177" i="27" s="1"/>
  <c r="Q1177" i="27"/>
  <c r="M1177" i="27" l="1"/>
  <c r="U1177" i="27" s="1"/>
  <c r="W1177" i="27" s="1"/>
  <c r="H1178" i="27"/>
  <c r="X1178" i="27" s="1"/>
  <c r="N1178" i="27" s="1"/>
  <c r="G1178" i="27" s="1"/>
  <c r="V1177" i="27"/>
  <c r="AT933" i="27" s="1"/>
  <c r="J1178" i="27" l="1"/>
  <c r="K1178" i="27" s="1"/>
  <c r="O1178" i="27" s="1"/>
  <c r="AZ933" i="27"/>
  <c r="AY933" i="27"/>
  <c r="BB933" i="27" s="1"/>
  <c r="AW933" i="27"/>
  <c r="BA933" i="27" s="1"/>
  <c r="I1178" i="27" l="1"/>
  <c r="L1178" i="27" s="1"/>
  <c r="P1178" i="27" s="1"/>
  <c r="R1178" i="27"/>
  <c r="S1178" i="27" s="1"/>
  <c r="T1178" i="27" s="1"/>
  <c r="Q1178" i="27"/>
  <c r="M1178" i="27" l="1"/>
  <c r="U1178" i="27" s="1"/>
  <c r="W1178" i="27" s="1"/>
  <c r="H1179" i="27"/>
  <c r="X1179" i="27" s="1"/>
  <c r="N1179" i="27" s="1"/>
  <c r="G1179" i="27" s="1"/>
  <c r="V1178" i="27"/>
  <c r="AT934" i="27" s="1"/>
  <c r="J1179" i="27"/>
  <c r="K1179" i="27" s="1"/>
  <c r="AZ934" i="27" l="1"/>
  <c r="AY934" i="27"/>
  <c r="BB934" i="27" s="1"/>
  <c r="AW934" i="27"/>
  <c r="BA934" i="27" s="1"/>
  <c r="O1179" i="27"/>
  <c r="I1179" i="27" l="1"/>
  <c r="L1179" i="27" s="1"/>
  <c r="P1179" i="27" s="1"/>
  <c r="R1179" i="27"/>
  <c r="S1179" i="27" s="1"/>
  <c r="T1179" i="27" s="1"/>
  <c r="Q1179" i="27"/>
  <c r="M1179" i="27" l="1"/>
  <c r="U1179" i="27" s="1"/>
  <c r="W1179" i="27" s="1"/>
  <c r="H1180" i="27"/>
  <c r="X1180" i="27" s="1"/>
  <c r="N1180" i="27" s="1"/>
  <c r="G1180" i="27" s="1"/>
  <c r="V1179" i="27"/>
  <c r="AT935" i="27" s="1"/>
  <c r="J1180" i="27" l="1"/>
  <c r="K1180" i="27" s="1"/>
  <c r="AZ935" i="27"/>
  <c r="AW935" i="27"/>
  <c r="BA935" i="27" s="1"/>
  <c r="AY935" i="27"/>
  <c r="BB935" i="27" s="1"/>
  <c r="O1180" i="27"/>
  <c r="I1180" i="27" l="1"/>
  <c r="L1180" i="27" s="1"/>
  <c r="P1180" i="27" s="1"/>
  <c r="R1180" i="27"/>
  <c r="S1180" i="27" s="1"/>
  <c r="T1180" i="27" s="1"/>
  <c r="Q1180" i="27"/>
  <c r="M1180" i="27" l="1"/>
  <c r="U1180" i="27" s="1"/>
  <c r="W1180" i="27" s="1"/>
  <c r="H1181" i="27"/>
  <c r="X1181" i="27" s="1"/>
  <c r="N1181" i="27" s="1"/>
  <c r="G1181" i="27" s="1"/>
  <c r="V1180" i="27"/>
  <c r="AT936" i="27" s="1"/>
  <c r="J1181" i="27"/>
  <c r="K1181" i="27" s="1"/>
  <c r="AZ936" i="27" l="1"/>
  <c r="AY936" i="27"/>
  <c r="BB936" i="27" s="1"/>
  <c r="AW936" i="27"/>
  <c r="BA936" i="27" s="1"/>
  <c r="O1181" i="27"/>
  <c r="I1181" i="27" l="1"/>
  <c r="L1181" i="27" s="1"/>
  <c r="M1181" i="27" s="1"/>
  <c r="R1181" i="27"/>
  <c r="S1181" i="27" s="1"/>
  <c r="T1181" i="27" s="1"/>
  <c r="Q1181" i="27"/>
  <c r="P1181" i="27" l="1"/>
  <c r="U1181" i="27"/>
  <c r="W1181" i="27" s="1"/>
  <c r="H1182" i="27"/>
  <c r="X1182" i="27" s="1"/>
  <c r="N1182" i="27" s="1"/>
  <c r="G1182" i="27" s="1"/>
  <c r="V1181" i="27"/>
  <c r="AT937" i="27" s="1"/>
  <c r="J1182" i="27"/>
  <c r="K1182" i="27" s="1"/>
  <c r="AZ937" i="27" l="1"/>
  <c r="AY937" i="27"/>
  <c r="BB937" i="27" s="1"/>
  <c r="AW937" i="27"/>
  <c r="BA937" i="27" s="1"/>
  <c r="O1182" i="27"/>
  <c r="I1182" i="27" l="1"/>
  <c r="L1182" i="27" s="1"/>
  <c r="R1182" i="27"/>
  <c r="S1182" i="27" s="1"/>
  <c r="T1182" i="27" s="1"/>
  <c r="M1182" i="27"/>
  <c r="P1182" i="27"/>
  <c r="Q1182" i="27"/>
  <c r="U1182" i="27" l="1"/>
  <c r="H1183" i="27"/>
  <c r="X1183" i="27" s="1"/>
  <c r="N1183" i="27" s="1"/>
  <c r="G1183" i="27" s="1"/>
  <c r="W1182" i="27"/>
  <c r="V1182" i="27"/>
  <c r="AT938" i="27" s="1"/>
  <c r="J1183" i="27"/>
  <c r="K1183" i="27" s="1"/>
  <c r="AZ938" i="27" l="1"/>
  <c r="AY938" i="27"/>
  <c r="BB938" i="27" s="1"/>
  <c r="AW938" i="27"/>
  <c r="BA938" i="27" s="1"/>
  <c r="O1183" i="27"/>
  <c r="I1183" i="27" l="1"/>
  <c r="L1183" i="27" s="1"/>
  <c r="P1183" i="27" s="1"/>
  <c r="R1183" i="27"/>
  <c r="S1183" i="27" s="1"/>
  <c r="T1183" i="27" s="1"/>
  <c r="Q1183" i="27"/>
  <c r="M1183" i="27" l="1"/>
  <c r="U1183" i="27" s="1"/>
  <c r="W1183" i="27" s="1"/>
  <c r="H1184" i="27"/>
  <c r="X1184" i="27" s="1"/>
  <c r="N1184" i="27" s="1"/>
  <c r="G1184" i="27" s="1"/>
  <c r="V1183" i="27"/>
  <c r="AT939" i="27" s="1"/>
  <c r="J1184" i="27"/>
  <c r="K1184" i="27" s="1"/>
  <c r="AZ939" i="27" l="1"/>
  <c r="AY939" i="27"/>
  <c r="BB939" i="27" s="1"/>
  <c r="AW939" i="27"/>
  <c r="BA939" i="27" s="1"/>
  <c r="O1184" i="27"/>
  <c r="I1184" i="27" l="1"/>
  <c r="L1184" i="27" s="1"/>
  <c r="M1184" i="27" s="1"/>
  <c r="R1184" i="27"/>
  <c r="S1184" i="27" s="1"/>
  <c r="T1184" i="27" s="1"/>
  <c r="Q1184" i="27"/>
  <c r="P1184" i="27" l="1"/>
  <c r="V1184" i="27" s="1"/>
  <c r="AT940" i="27" s="1"/>
  <c r="U1184" i="27"/>
  <c r="W1184" i="27" s="1"/>
  <c r="H1185" i="27"/>
  <c r="X1185" i="27" s="1"/>
  <c r="N1185" i="27" s="1"/>
  <c r="G1185" i="27" s="1"/>
  <c r="J1185" i="27" l="1"/>
  <c r="K1185" i="27" s="1"/>
  <c r="O1185" i="27" s="1"/>
  <c r="AZ940" i="27"/>
  <c r="AY940" i="27"/>
  <c r="BB940" i="27" s="1"/>
  <c r="AW940" i="27"/>
  <c r="BA940" i="27" s="1"/>
  <c r="I1185" i="27" l="1"/>
  <c r="L1185" i="27" s="1"/>
  <c r="P1185" i="27" s="1"/>
  <c r="R1185" i="27"/>
  <c r="S1185" i="27" s="1"/>
  <c r="T1185" i="27" s="1"/>
  <c r="Q1185" i="27"/>
  <c r="M1185" i="27" l="1"/>
  <c r="U1185" i="27" s="1"/>
  <c r="W1185" i="27" s="1"/>
  <c r="H1186" i="27"/>
  <c r="X1186" i="27" s="1"/>
  <c r="N1186" i="27" s="1"/>
  <c r="G1186" i="27" s="1"/>
  <c r="V1185" i="27"/>
  <c r="AT941" i="27" s="1"/>
  <c r="J1186" i="27"/>
  <c r="K1186" i="27" s="1"/>
  <c r="AY941" i="27" l="1"/>
  <c r="BB941" i="27" s="1"/>
  <c r="AW941" i="27"/>
  <c r="BA941" i="27" s="1"/>
  <c r="AZ941" i="27"/>
  <c r="O1186" i="27"/>
  <c r="I1186" i="27" l="1"/>
  <c r="L1186" i="27" s="1"/>
  <c r="P1186" i="27" s="1"/>
  <c r="R1186" i="27"/>
  <c r="S1186" i="27" s="1"/>
  <c r="T1186" i="27" s="1"/>
  <c r="Q1186" i="27"/>
  <c r="M1186" i="27" l="1"/>
  <c r="U1186" i="27" s="1"/>
  <c r="W1186" i="27" s="1"/>
  <c r="H1187" i="27"/>
  <c r="X1187" i="27" s="1"/>
  <c r="N1187" i="27" s="1"/>
  <c r="G1187" i="27" s="1"/>
  <c r="V1186" i="27"/>
  <c r="AT942" i="27" s="1"/>
  <c r="J1187" i="27"/>
  <c r="K1187" i="27" s="1"/>
  <c r="AZ942" i="27" l="1"/>
  <c r="AY942" i="27"/>
  <c r="BB942" i="27" s="1"/>
  <c r="AW942" i="27"/>
  <c r="BA942" i="27" s="1"/>
  <c r="O1187" i="27"/>
  <c r="I1187" i="27" l="1"/>
  <c r="L1187" i="27" s="1"/>
  <c r="R1187" i="27"/>
  <c r="S1187" i="27" s="1"/>
  <c r="T1187" i="27" s="1"/>
  <c r="Q1187" i="27"/>
  <c r="H1188" i="27" l="1"/>
  <c r="X1188" i="27" s="1"/>
  <c r="N1188" i="27" s="1"/>
  <c r="G1188" i="27" s="1"/>
  <c r="P1187" i="27"/>
  <c r="V1187" i="27" s="1"/>
  <c r="AT943" i="27" s="1"/>
  <c r="J1188" i="27"/>
  <c r="K1188" i="27" s="1"/>
  <c r="M1187" i="27"/>
  <c r="U1187" i="27" s="1"/>
  <c r="W1187" i="27" s="1"/>
  <c r="AZ943" i="27" l="1"/>
  <c r="AY943" i="27"/>
  <c r="BB943" i="27" s="1"/>
  <c r="AW943" i="27"/>
  <c r="BA943" i="27" s="1"/>
  <c r="O1188" i="27"/>
  <c r="I1188" i="27" l="1"/>
  <c r="L1188" i="27" s="1"/>
  <c r="M1188" i="27" s="1"/>
  <c r="R1188" i="27"/>
  <c r="S1188" i="27" s="1"/>
  <c r="T1188" i="27" s="1"/>
  <c r="Q1188" i="27"/>
  <c r="P1188" i="27" l="1"/>
  <c r="V1188" i="27" s="1"/>
  <c r="AT944" i="27" s="1"/>
  <c r="U1188" i="27"/>
  <c r="W1188" i="27" s="1"/>
  <c r="H1189" i="27"/>
  <c r="X1189" i="27" s="1"/>
  <c r="N1189" i="27" s="1"/>
  <c r="G1189" i="27" s="1"/>
  <c r="J1189" i="27" l="1"/>
  <c r="K1189" i="27" s="1"/>
  <c r="O1189" i="27" s="1"/>
  <c r="AY944" i="27"/>
  <c r="BB944" i="27" s="1"/>
  <c r="AW944" i="27"/>
  <c r="BA944" i="27" s="1"/>
  <c r="AZ944" i="27"/>
  <c r="I1189" i="27" l="1"/>
  <c r="L1189" i="27" s="1"/>
  <c r="M1189" i="27" s="1"/>
  <c r="R1189" i="27"/>
  <c r="S1189" i="27" s="1"/>
  <c r="T1189" i="27" s="1"/>
  <c r="Q1189" i="27"/>
  <c r="P1189" i="27" l="1"/>
  <c r="U1189" i="27"/>
  <c r="H1190" i="27"/>
  <c r="X1190" i="27" s="1"/>
  <c r="N1190" i="27" s="1"/>
  <c r="G1190" i="27" s="1"/>
  <c r="W1189" i="27"/>
  <c r="V1189" i="27"/>
  <c r="AT945" i="27" s="1"/>
  <c r="J1190" i="27"/>
  <c r="K1190" i="27" s="1"/>
  <c r="AY945" i="27" l="1"/>
  <c r="BB945" i="27" s="1"/>
  <c r="AW945" i="27"/>
  <c r="BA945" i="27" s="1"/>
  <c r="AZ945" i="27"/>
  <c r="O1190" i="27"/>
  <c r="I1190" i="27" l="1"/>
  <c r="L1190" i="27" s="1"/>
  <c r="P1190" i="27" s="1"/>
  <c r="R1190" i="27"/>
  <c r="S1190" i="27" s="1"/>
  <c r="T1190" i="27" s="1"/>
  <c r="Q1190" i="27"/>
  <c r="M1190" i="27" l="1"/>
  <c r="U1190" i="27" s="1"/>
  <c r="W1190" i="27" s="1"/>
  <c r="H1191" i="27"/>
  <c r="X1191" i="27" s="1"/>
  <c r="N1191" i="27" s="1"/>
  <c r="G1191" i="27" s="1"/>
  <c r="V1190" i="27"/>
  <c r="AT946" i="27" s="1"/>
  <c r="J1191" i="27" l="1"/>
  <c r="K1191" i="27" s="1"/>
  <c r="AY946" i="27"/>
  <c r="BB946" i="27" s="1"/>
  <c r="AW946" i="27"/>
  <c r="BA946" i="27" s="1"/>
  <c r="AZ946" i="27"/>
  <c r="O1191" i="27"/>
  <c r="I1191" i="27" s="1"/>
  <c r="R1191" i="27" l="1"/>
  <c r="S1191" i="27" s="1"/>
  <c r="T1191" i="27" s="1"/>
  <c r="L1191" i="27"/>
  <c r="Q1191" i="27"/>
  <c r="P1191" i="27" l="1"/>
  <c r="V1191" i="27" s="1"/>
  <c r="AT947" i="27" s="1"/>
  <c r="H1192" i="27"/>
  <c r="X1192" i="27" s="1"/>
  <c r="N1192" i="27" s="1"/>
  <c r="G1192" i="27" s="1"/>
  <c r="M1191" i="27"/>
  <c r="U1191" i="27" s="1"/>
  <c r="W1191" i="27" s="1"/>
  <c r="AZ947" i="27" l="1"/>
  <c r="AY947" i="27"/>
  <c r="BB947" i="27" s="1"/>
  <c r="AW947" i="27"/>
  <c r="BA947" i="27" s="1"/>
  <c r="J1192" i="27"/>
  <c r="K1192" i="27" s="1"/>
  <c r="O1192" i="27" s="1"/>
  <c r="I1192" i="27" l="1"/>
  <c r="L1192" i="27" s="1"/>
  <c r="P1192" i="27" s="1"/>
  <c r="R1192" i="27"/>
  <c r="S1192" i="27" s="1"/>
  <c r="T1192" i="27" s="1"/>
  <c r="Q1192" i="27"/>
  <c r="M1192" i="27" l="1"/>
  <c r="U1192" i="27"/>
  <c r="W1192" i="27" s="1"/>
  <c r="H1193" i="27"/>
  <c r="X1193" i="27" s="1"/>
  <c r="N1193" i="27" s="1"/>
  <c r="G1193" i="27" s="1"/>
  <c r="V1192" i="27"/>
  <c r="AT948" i="27" s="1"/>
  <c r="J1193" i="27" l="1"/>
  <c r="K1193" i="27" s="1"/>
  <c r="O1193" i="27" s="1"/>
  <c r="AZ948" i="27"/>
  <c r="AY948" i="27"/>
  <c r="BB948" i="27" s="1"/>
  <c r="AW948" i="27"/>
  <c r="BA948" i="27" s="1"/>
  <c r="I1193" i="27" l="1"/>
  <c r="L1193" i="27" s="1"/>
  <c r="P1193" i="27" s="1"/>
  <c r="R1193" i="27"/>
  <c r="S1193" i="27" s="1"/>
  <c r="T1193" i="27" s="1"/>
  <c r="Q1193" i="27"/>
  <c r="M1193" i="27" l="1"/>
  <c r="U1193" i="27" s="1"/>
  <c r="W1193" i="27" s="1"/>
  <c r="H1194" i="27"/>
  <c r="X1194" i="27" s="1"/>
  <c r="N1194" i="27" s="1"/>
  <c r="G1194" i="27" s="1"/>
  <c r="V1193" i="27"/>
  <c r="AT949" i="27" s="1"/>
  <c r="J1194" i="27" l="1"/>
  <c r="K1194" i="27" s="1"/>
  <c r="AZ949" i="27"/>
  <c r="AY949" i="27"/>
  <c r="BB949" i="27" s="1"/>
  <c r="AW949" i="27"/>
  <c r="BA949" i="27" s="1"/>
  <c r="O1194" i="27"/>
  <c r="I1194" i="27" l="1"/>
  <c r="L1194" i="27" s="1"/>
  <c r="R1194" i="27"/>
  <c r="S1194" i="27" s="1"/>
  <c r="T1194" i="27" s="1"/>
  <c r="Q1194" i="27"/>
  <c r="H1195" i="27" l="1"/>
  <c r="X1195" i="27" s="1"/>
  <c r="N1195" i="27" s="1"/>
  <c r="G1195" i="27" s="1"/>
  <c r="P1194" i="27"/>
  <c r="V1194" i="27" s="1"/>
  <c r="AT950" i="27" s="1"/>
  <c r="M1194" i="27"/>
  <c r="U1194" i="27" s="1"/>
  <c r="W1194" i="27" s="1"/>
  <c r="J1195" i="27" l="1"/>
  <c r="K1195" i="27" s="1"/>
  <c r="AZ950" i="27"/>
  <c r="AW950" i="27"/>
  <c r="BA950" i="27" s="1"/>
  <c r="AY950" i="27"/>
  <c r="BB950" i="27" s="1"/>
  <c r="O1195" i="27"/>
  <c r="I1195" i="27" l="1"/>
  <c r="L1195" i="27" s="1"/>
  <c r="P1195" i="27" s="1"/>
  <c r="R1195" i="27"/>
  <c r="S1195" i="27" s="1"/>
  <c r="T1195" i="27" s="1"/>
  <c r="Q1195" i="27"/>
  <c r="M1195" i="27" l="1"/>
  <c r="U1195" i="27" s="1"/>
  <c r="W1195" i="27" s="1"/>
  <c r="H1196" i="27"/>
  <c r="X1196" i="27" s="1"/>
  <c r="N1196" i="27" s="1"/>
  <c r="G1196" i="27" s="1"/>
  <c r="V1195" i="27"/>
  <c r="AT951" i="27" s="1"/>
  <c r="J1196" i="27"/>
  <c r="K1196" i="27" s="1"/>
  <c r="AZ951" i="27" l="1"/>
  <c r="AW951" i="27"/>
  <c r="BA951" i="27" s="1"/>
  <c r="AY951" i="27"/>
  <c r="BB951" i="27" s="1"/>
  <c r="O1196" i="27"/>
  <c r="I1196" i="27" l="1"/>
  <c r="L1196" i="27" s="1"/>
  <c r="P1196" i="27" s="1"/>
  <c r="R1196" i="27"/>
  <c r="S1196" i="27" s="1"/>
  <c r="T1196" i="27" s="1"/>
  <c r="Q1196" i="27"/>
  <c r="M1196" i="27" l="1"/>
  <c r="U1196" i="27" s="1"/>
  <c r="W1196" i="27" s="1"/>
  <c r="H1197" i="27"/>
  <c r="X1197" i="27" s="1"/>
  <c r="N1197" i="27" s="1"/>
  <c r="G1197" i="27" s="1"/>
  <c r="V1196" i="27"/>
  <c r="AT952" i="27" s="1"/>
  <c r="J1197" i="27" l="1"/>
  <c r="K1197" i="27" s="1"/>
  <c r="AZ952" i="27"/>
  <c r="AY952" i="27"/>
  <c r="BB952" i="27" s="1"/>
  <c r="AW952" i="27"/>
  <c r="BA952" i="27" s="1"/>
  <c r="O1197" i="27"/>
  <c r="I1197" i="27" l="1"/>
  <c r="R1197" i="27"/>
  <c r="S1197" i="27" s="1"/>
  <c r="T1197" i="27" s="1"/>
  <c r="L1197" i="27"/>
  <c r="M1197" i="27" s="1"/>
  <c r="U1197" i="27" s="1"/>
  <c r="Q1197" i="27"/>
  <c r="H1198" i="27" l="1"/>
  <c r="X1198" i="27" s="1"/>
  <c r="N1198" i="27" s="1"/>
  <c r="G1198" i="27" s="1"/>
  <c r="W1197" i="27"/>
  <c r="P1197" i="27"/>
  <c r="V1197" i="27" s="1"/>
  <c r="AT953" i="27" s="1"/>
  <c r="J1198" i="27" l="1"/>
  <c r="K1198" i="27" s="1"/>
  <c r="O1198" i="27" s="1"/>
  <c r="AZ953" i="27"/>
  <c r="AW953" i="27"/>
  <c r="BA953" i="27" s="1"/>
  <c r="AY953" i="27"/>
  <c r="BB953" i="27" s="1"/>
  <c r="I1198" i="27" l="1"/>
  <c r="L1198" i="27" s="1"/>
  <c r="R1198" i="27"/>
  <c r="S1198" i="27" s="1"/>
  <c r="T1198" i="27" s="1"/>
  <c r="Q1198" i="27"/>
  <c r="H1199" i="27" l="1"/>
  <c r="X1199" i="27" s="1"/>
  <c r="N1199" i="27" s="1"/>
  <c r="G1199" i="27" s="1"/>
  <c r="P1198" i="27"/>
  <c r="V1198" i="27" s="1"/>
  <c r="AT954" i="27" s="1"/>
  <c r="M1198" i="27"/>
  <c r="U1198" i="27" s="1"/>
  <c r="W1198" i="27" s="1"/>
  <c r="J1199" i="27" l="1"/>
  <c r="K1199" i="27" s="1"/>
  <c r="O1199" i="27" s="1"/>
  <c r="AZ954" i="27"/>
  <c r="AW954" i="27"/>
  <c r="BA954" i="27" s="1"/>
  <c r="AY954" i="27"/>
  <c r="BB954" i="27" s="1"/>
  <c r="I1199" i="27" l="1"/>
  <c r="L1199" i="27" s="1"/>
  <c r="M1199" i="27" s="1"/>
  <c r="R1199" i="27"/>
  <c r="S1199" i="27" s="1"/>
  <c r="T1199" i="27" s="1"/>
  <c r="Q1199" i="27"/>
  <c r="U1199" i="27" l="1"/>
  <c r="W1199" i="27" s="1"/>
  <c r="H1200" i="27"/>
  <c r="X1200" i="27" s="1"/>
  <c r="N1200" i="27" s="1"/>
  <c r="G1200" i="27" s="1"/>
  <c r="P1199" i="27"/>
  <c r="V1199" i="27" s="1"/>
  <c r="AT955" i="27" s="1"/>
  <c r="J1200" i="27" l="1"/>
  <c r="K1200" i="27" s="1"/>
  <c r="O1200" i="27" s="1"/>
  <c r="AZ955" i="27"/>
  <c r="AW955" i="27"/>
  <c r="BA955" i="27" s="1"/>
  <c r="AY955" i="27"/>
  <c r="BB955" i="27" s="1"/>
  <c r="I1200" i="27" l="1"/>
  <c r="L1200" i="27" s="1"/>
  <c r="R1200" i="27"/>
  <c r="S1200" i="27" s="1"/>
  <c r="T1200" i="27" s="1"/>
  <c r="Q1200" i="27"/>
  <c r="H1201" i="27" l="1"/>
  <c r="X1201" i="27" s="1"/>
  <c r="N1201" i="27" s="1"/>
  <c r="G1201" i="27" s="1"/>
  <c r="P1200" i="27"/>
  <c r="V1200" i="27" s="1"/>
  <c r="AT956" i="27" s="1"/>
  <c r="M1200" i="27"/>
  <c r="U1200" i="27" s="1"/>
  <c r="W1200" i="27" s="1"/>
  <c r="J1201" i="27" l="1"/>
  <c r="K1201" i="27" s="1"/>
  <c r="AZ956" i="27"/>
  <c r="AY956" i="27"/>
  <c r="BB956" i="27" s="1"/>
  <c r="AW956" i="27"/>
  <c r="BA956" i="27" s="1"/>
  <c r="O1201" i="27"/>
  <c r="I1201" i="27" l="1"/>
  <c r="L1201" i="27" s="1"/>
  <c r="R1201" i="27"/>
  <c r="S1201" i="27" s="1"/>
  <c r="T1201" i="27" s="1"/>
  <c r="Q1201" i="27"/>
  <c r="H1202" i="27" l="1"/>
  <c r="X1202" i="27" s="1"/>
  <c r="N1202" i="27" s="1"/>
  <c r="G1202" i="27" s="1"/>
  <c r="P1201" i="27"/>
  <c r="V1201" i="27" s="1"/>
  <c r="AT957" i="27" s="1"/>
  <c r="M1201" i="27"/>
  <c r="U1201" i="27" s="1"/>
  <c r="W1201" i="27" s="1"/>
  <c r="J1202" i="27" l="1"/>
  <c r="K1202" i="27" s="1"/>
  <c r="O1202" i="27" s="1"/>
  <c r="AZ957" i="27"/>
  <c r="AY957" i="27"/>
  <c r="BB957" i="27" s="1"/>
  <c r="AW957" i="27"/>
  <c r="BA957" i="27" s="1"/>
  <c r="I1202" i="27" l="1"/>
  <c r="L1202" i="27" s="1"/>
  <c r="P1202" i="27" s="1"/>
  <c r="R1202" i="27"/>
  <c r="S1202" i="27" s="1"/>
  <c r="T1202" i="27" s="1"/>
  <c r="Q1202" i="27"/>
  <c r="M1202" i="27" l="1"/>
  <c r="U1202" i="27"/>
  <c r="H1203" i="27"/>
  <c r="X1203" i="27" s="1"/>
  <c r="N1203" i="27" s="1"/>
  <c r="G1203" i="27" s="1"/>
  <c r="W1202" i="27"/>
  <c r="V1202" i="27"/>
  <c r="AT958" i="27" s="1"/>
  <c r="J1203" i="27"/>
  <c r="K1203" i="27" s="1"/>
  <c r="AZ958" i="27" l="1"/>
  <c r="AY958" i="27"/>
  <c r="BB958" i="27" s="1"/>
  <c r="AW958" i="27"/>
  <c r="BA958" i="27" s="1"/>
  <c r="O1203" i="27"/>
  <c r="I1203" i="27" l="1"/>
  <c r="L1203" i="27" s="1"/>
  <c r="P1203" i="27" s="1"/>
  <c r="R1203" i="27"/>
  <c r="S1203" i="27" s="1"/>
  <c r="T1203" i="27" s="1"/>
  <c r="Q1203" i="27"/>
  <c r="M1203" i="27" l="1"/>
  <c r="U1203" i="27" s="1"/>
  <c r="W1203" i="27" s="1"/>
  <c r="H1204" i="27"/>
  <c r="X1204" i="27" s="1"/>
  <c r="N1204" i="27" s="1"/>
  <c r="G1204" i="27" s="1"/>
  <c r="V1203" i="27"/>
  <c r="AT959" i="27" s="1"/>
  <c r="J1204" i="27" l="1"/>
  <c r="K1204" i="27" s="1"/>
  <c r="AZ959" i="27"/>
  <c r="AY959" i="27"/>
  <c r="BB959" i="27" s="1"/>
  <c r="AW959" i="27"/>
  <c r="BA959" i="27" s="1"/>
  <c r="O1204" i="27"/>
  <c r="I1204" i="27" l="1"/>
  <c r="L1204" i="27" s="1"/>
  <c r="P1204" i="27" s="1"/>
  <c r="R1204" i="27"/>
  <c r="S1204" i="27" s="1"/>
  <c r="T1204" i="27" s="1"/>
  <c r="Q1204" i="27"/>
  <c r="M1204" i="27" l="1"/>
  <c r="U1204" i="27"/>
  <c r="W1204" i="27" s="1"/>
  <c r="H1205" i="27"/>
  <c r="X1205" i="27" s="1"/>
  <c r="N1205" i="27" s="1"/>
  <c r="G1205" i="27" s="1"/>
  <c r="V1204" i="27"/>
  <c r="AT960" i="27" s="1"/>
  <c r="J1205" i="27"/>
  <c r="K1205" i="27" s="1"/>
  <c r="AZ960" i="27" l="1"/>
  <c r="AY960" i="27"/>
  <c r="BB960" i="27" s="1"/>
  <c r="AW960" i="27"/>
  <c r="BA960" i="27" s="1"/>
  <c r="O1205" i="27"/>
  <c r="I1205" i="27" l="1"/>
  <c r="L1205" i="27" s="1"/>
  <c r="P1205" i="27" s="1"/>
  <c r="R1205" i="27"/>
  <c r="S1205" i="27" s="1"/>
  <c r="T1205" i="27" s="1"/>
  <c r="Q1205" i="27"/>
  <c r="M1205" i="27" l="1"/>
  <c r="U1205" i="27"/>
  <c r="H1206" i="27"/>
  <c r="X1206" i="27" s="1"/>
  <c r="N1206" i="27" s="1"/>
  <c r="G1206" i="27" s="1"/>
  <c r="W1205" i="27"/>
  <c r="V1205" i="27"/>
  <c r="AT961" i="27" s="1"/>
  <c r="J1206" i="27"/>
  <c r="K1206" i="27" s="1"/>
  <c r="AZ961" i="27" l="1"/>
  <c r="AY961" i="27"/>
  <c r="BB961" i="27" s="1"/>
  <c r="AW961" i="27"/>
  <c r="BA961" i="27" s="1"/>
  <c r="O1206" i="27"/>
  <c r="I1206" i="27" s="1"/>
  <c r="L1206" i="27" s="1"/>
  <c r="R1206" i="27" l="1"/>
  <c r="S1206" i="27" s="1"/>
  <c r="T1206" i="27" s="1"/>
  <c r="M1206" i="27"/>
  <c r="P1206" i="27"/>
  <c r="V1206" i="27" s="1"/>
  <c r="AT962" i="27" s="1"/>
  <c r="Q1206" i="27"/>
  <c r="U1206" i="27" l="1"/>
  <c r="AZ962" i="27"/>
  <c r="AY962" i="27"/>
  <c r="BB962" i="27" s="1"/>
  <c r="AW962" i="27"/>
  <c r="BA962" i="27" s="1"/>
  <c r="H1207" i="27"/>
  <c r="X1207" i="27" s="1"/>
  <c r="N1207" i="27" s="1"/>
  <c r="G1207" i="27" s="1"/>
  <c r="W1206" i="27"/>
  <c r="J1207" i="27" l="1"/>
  <c r="K1207" i="27" s="1"/>
  <c r="O1207" i="27" s="1"/>
  <c r="I1207" i="27" l="1"/>
  <c r="L1207" i="27" s="1"/>
  <c r="P1207" i="27" s="1"/>
  <c r="R1207" i="27"/>
  <c r="S1207" i="27" s="1"/>
  <c r="T1207" i="27" s="1"/>
  <c r="Q1207" i="27"/>
  <c r="M1207" i="27" l="1"/>
  <c r="U1207" i="27"/>
  <c r="W1207" i="27" s="1"/>
  <c r="H1208" i="27"/>
  <c r="X1208" i="27" s="1"/>
  <c r="N1208" i="27" s="1"/>
  <c r="G1208" i="27" s="1"/>
  <c r="V1207" i="27"/>
  <c r="AT963" i="27" s="1"/>
  <c r="J1208" i="27" l="1"/>
  <c r="K1208" i="27" s="1"/>
  <c r="AZ963" i="27"/>
  <c r="AY963" i="27"/>
  <c r="BB963" i="27" s="1"/>
  <c r="AW963" i="27"/>
  <c r="BA963" i="27" s="1"/>
  <c r="O1208" i="27"/>
  <c r="I1208" i="27" l="1"/>
  <c r="L1208" i="27" s="1"/>
  <c r="P1208" i="27" s="1"/>
  <c r="R1208" i="27"/>
  <c r="S1208" i="27" s="1"/>
  <c r="T1208" i="27" s="1"/>
  <c r="Q1208" i="27"/>
  <c r="M1208" i="27" l="1"/>
  <c r="U1208" i="27"/>
  <c r="H1209" i="27"/>
  <c r="X1209" i="27" s="1"/>
  <c r="N1209" i="27" s="1"/>
  <c r="G1209" i="27" s="1"/>
  <c r="W1208" i="27"/>
  <c r="V1208" i="27"/>
  <c r="AT964" i="27" s="1"/>
  <c r="J1209" i="27" l="1"/>
  <c r="K1209" i="27" s="1"/>
  <c r="O1209" i="27" s="1"/>
  <c r="AZ964" i="27"/>
  <c r="AY964" i="27"/>
  <c r="BB964" i="27" s="1"/>
  <c r="AW964" i="27"/>
  <c r="BA964" i="27" s="1"/>
  <c r="I1209" i="27" l="1"/>
  <c r="L1209" i="27" s="1"/>
  <c r="M1209" i="27" s="1"/>
  <c r="R1209" i="27"/>
  <c r="S1209" i="27" s="1"/>
  <c r="T1209" i="27" s="1"/>
  <c r="Q1209" i="27"/>
  <c r="U1209" i="27" l="1"/>
  <c r="W1209" i="27" s="1"/>
  <c r="H1210" i="27"/>
  <c r="X1210" i="27" s="1"/>
  <c r="N1210" i="27" s="1"/>
  <c r="G1210" i="27" s="1"/>
  <c r="P1209" i="27"/>
  <c r="V1209" i="27" s="1"/>
  <c r="AT965" i="27" s="1"/>
  <c r="J1210" i="27" l="1"/>
  <c r="K1210" i="27" s="1"/>
  <c r="O1210" i="27" s="1"/>
  <c r="AZ965" i="27"/>
  <c r="AY965" i="27"/>
  <c r="BB965" i="27" s="1"/>
  <c r="AW965" i="27"/>
  <c r="BA965" i="27" s="1"/>
  <c r="I1210" i="27" l="1"/>
  <c r="L1210" i="27" s="1"/>
  <c r="M1210" i="27" s="1"/>
  <c r="R1210" i="27"/>
  <c r="S1210" i="27" s="1"/>
  <c r="T1210" i="27" s="1"/>
  <c r="Q1210" i="27"/>
  <c r="P1210" i="27" l="1"/>
  <c r="V1210" i="27" s="1"/>
  <c r="AT966" i="27" s="1"/>
  <c r="U1210" i="27"/>
  <c r="W1210" i="27" s="1"/>
  <c r="H1211" i="27"/>
  <c r="X1211" i="27" s="1"/>
  <c r="N1211" i="27" s="1"/>
  <c r="G1211" i="27" s="1"/>
  <c r="J1211" i="27" l="1"/>
  <c r="K1211" i="27" s="1"/>
  <c r="O1211" i="27" s="1"/>
  <c r="AZ966" i="27"/>
  <c r="AY966" i="27"/>
  <c r="BB966" i="27" s="1"/>
  <c r="AW966" i="27"/>
  <c r="BA966" i="27" s="1"/>
  <c r="I1211" i="27" l="1"/>
  <c r="L1211" i="27" s="1"/>
  <c r="M1211" i="27" s="1"/>
  <c r="R1211" i="27"/>
  <c r="S1211" i="27" s="1"/>
  <c r="T1211" i="27" s="1"/>
  <c r="Q1211" i="27"/>
  <c r="P1211" i="27" l="1"/>
  <c r="V1211" i="27" s="1"/>
  <c r="AT967" i="27" s="1"/>
  <c r="U1211" i="27"/>
  <c r="W1211" i="27" s="1"/>
  <c r="H1212" i="27"/>
  <c r="X1212" i="27" s="1"/>
  <c r="N1212" i="27" s="1"/>
  <c r="G1212" i="27" s="1"/>
  <c r="J1212" i="27" l="1"/>
  <c r="K1212" i="27" s="1"/>
  <c r="O1212" i="27" s="1"/>
  <c r="AZ967" i="27"/>
  <c r="AW967" i="27"/>
  <c r="BA967" i="27" s="1"/>
  <c r="AY967" i="27"/>
  <c r="BB967" i="27" s="1"/>
  <c r="I1212" i="27" l="1"/>
  <c r="L1212" i="27" s="1"/>
  <c r="P1212" i="27" s="1"/>
  <c r="R1212" i="27"/>
  <c r="S1212" i="27" s="1"/>
  <c r="T1212" i="27" s="1"/>
  <c r="Q1212" i="27"/>
  <c r="M1212" i="27" l="1"/>
  <c r="U1212" i="27" s="1"/>
  <c r="W1212" i="27" s="1"/>
  <c r="H1213" i="27"/>
  <c r="X1213" i="27" s="1"/>
  <c r="N1213" i="27" s="1"/>
  <c r="G1213" i="27" s="1"/>
  <c r="V1212" i="27"/>
  <c r="AT968" i="27" s="1"/>
  <c r="J1213" i="27"/>
  <c r="K1213" i="27" s="1"/>
  <c r="AZ968" i="27" l="1"/>
  <c r="AW968" i="27"/>
  <c r="BA968" i="27" s="1"/>
  <c r="AY968" i="27"/>
  <c r="BB968" i="27" s="1"/>
  <c r="O1213" i="27"/>
  <c r="I1213" i="27" l="1"/>
  <c r="L1213" i="27" s="1"/>
  <c r="R1213" i="27"/>
  <c r="S1213" i="27" s="1"/>
  <c r="T1213" i="27" s="1"/>
  <c r="Q1213" i="27"/>
  <c r="H1214" i="27" l="1"/>
  <c r="X1214" i="27" s="1"/>
  <c r="N1214" i="27" s="1"/>
  <c r="G1214" i="27" s="1"/>
  <c r="P1213" i="27"/>
  <c r="V1213" i="27" s="1"/>
  <c r="AT969" i="27" s="1"/>
  <c r="M1213" i="27"/>
  <c r="U1213" i="27" s="1"/>
  <c r="W1213" i="27" s="1"/>
  <c r="J1214" i="27" l="1"/>
  <c r="K1214" i="27" s="1"/>
  <c r="O1214" i="27" s="1"/>
  <c r="AZ969" i="27"/>
  <c r="AY969" i="27"/>
  <c r="BB969" i="27" s="1"/>
  <c r="AW969" i="27"/>
  <c r="BA969" i="27" s="1"/>
  <c r="I1214" i="27" l="1"/>
  <c r="L1214" i="27" s="1"/>
  <c r="M1214" i="27" s="1"/>
  <c r="R1214" i="27"/>
  <c r="S1214" i="27" s="1"/>
  <c r="T1214" i="27" s="1"/>
  <c r="Q1214" i="27"/>
  <c r="P1214" i="27" l="1"/>
  <c r="V1214" i="27" s="1"/>
  <c r="AT970" i="27" s="1"/>
  <c r="H1215" i="27"/>
  <c r="X1215" i="27" s="1"/>
  <c r="N1215" i="27" s="1"/>
  <c r="G1215" i="27" s="1"/>
  <c r="U1214" i="27"/>
  <c r="W1214" i="27" s="1"/>
  <c r="J1215" i="27" l="1"/>
  <c r="K1215" i="27" s="1"/>
  <c r="O1215" i="27" s="1"/>
  <c r="I1215" i="27" s="1"/>
  <c r="AZ970" i="27"/>
  <c r="AY970" i="27"/>
  <c r="BB970" i="27" s="1"/>
  <c r="AW970" i="27"/>
  <c r="BA970" i="27" s="1"/>
  <c r="R1215" i="27" l="1"/>
  <c r="S1215" i="27" s="1"/>
  <c r="T1215" i="27" s="1"/>
  <c r="L1215" i="27"/>
  <c r="Q1215" i="27"/>
  <c r="H1216" i="27" l="1"/>
  <c r="X1216" i="27" s="1"/>
  <c r="N1216" i="27" s="1"/>
  <c r="G1216" i="27" s="1"/>
  <c r="P1215" i="27"/>
  <c r="V1215" i="27" s="1"/>
  <c r="AT971" i="27" s="1"/>
  <c r="J1216" i="27"/>
  <c r="K1216" i="27" s="1"/>
  <c r="M1215" i="27"/>
  <c r="U1215" i="27" s="1"/>
  <c r="W1215" i="27" s="1"/>
  <c r="AZ971" i="27" l="1"/>
  <c r="AY971" i="27"/>
  <c r="BB971" i="27" s="1"/>
  <c r="AW971" i="27"/>
  <c r="BA971" i="27" s="1"/>
  <c r="O1216" i="27"/>
  <c r="I1216" i="27" l="1"/>
  <c r="L1216" i="27" s="1"/>
  <c r="P1216" i="27" s="1"/>
  <c r="R1216" i="27"/>
  <c r="S1216" i="27" s="1"/>
  <c r="T1216" i="27" s="1"/>
  <c r="Q1216" i="27"/>
  <c r="M1216" i="27" l="1"/>
  <c r="U1216" i="27" s="1"/>
  <c r="W1216" i="27" s="1"/>
  <c r="H1217" i="27"/>
  <c r="X1217" i="27" s="1"/>
  <c r="N1217" i="27" s="1"/>
  <c r="G1217" i="27" s="1"/>
  <c r="V1216" i="27"/>
  <c r="AT972" i="27" s="1"/>
  <c r="J1217" i="27" l="1"/>
  <c r="K1217" i="27" s="1"/>
  <c r="O1217" i="27" s="1"/>
  <c r="AZ972" i="27"/>
  <c r="AY972" i="27"/>
  <c r="BB972" i="27" s="1"/>
  <c r="AW972" i="27"/>
  <c r="BA972" i="27" s="1"/>
  <c r="I1217" i="27" l="1"/>
  <c r="L1217" i="27" s="1"/>
  <c r="P1217" i="27" s="1"/>
  <c r="R1217" i="27"/>
  <c r="S1217" i="27" s="1"/>
  <c r="T1217" i="27" s="1"/>
  <c r="Q1217" i="27"/>
  <c r="M1217" i="27" l="1"/>
  <c r="U1217" i="27" s="1"/>
  <c r="W1217" i="27" s="1"/>
  <c r="H1218" i="27"/>
  <c r="X1218" i="27" s="1"/>
  <c r="N1218" i="27" s="1"/>
  <c r="G1218" i="27" s="1"/>
  <c r="V1217" i="27"/>
  <c r="AT973" i="27" s="1"/>
  <c r="J1218" i="27"/>
  <c r="K1218" i="27" s="1"/>
  <c r="AZ973" i="27" l="1"/>
  <c r="AY973" i="27"/>
  <c r="BB973" i="27" s="1"/>
  <c r="AW973" i="27"/>
  <c r="BA973" i="27" s="1"/>
  <c r="O1218" i="27"/>
  <c r="I1218" i="27" l="1"/>
  <c r="L1218" i="27" s="1"/>
  <c r="P1218" i="27" s="1"/>
  <c r="R1218" i="27"/>
  <c r="S1218" i="27" s="1"/>
  <c r="T1218" i="27" s="1"/>
  <c r="Q1218" i="27"/>
  <c r="M1218" i="27" l="1"/>
  <c r="U1218" i="27" s="1"/>
  <c r="W1218" i="27" s="1"/>
  <c r="H1219" i="27"/>
  <c r="X1219" i="27" s="1"/>
  <c r="N1219" i="27" s="1"/>
  <c r="G1219" i="27" s="1"/>
  <c r="V1218" i="27"/>
  <c r="AT974" i="27" s="1"/>
  <c r="J1219" i="27" l="1"/>
  <c r="K1219" i="27" s="1"/>
  <c r="O1219" i="27" s="1"/>
  <c r="AZ974" i="27"/>
  <c r="AY974" i="27"/>
  <c r="BB974" i="27" s="1"/>
  <c r="AW974" i="27"/>
  <c r="BA974" i="27" s="1"/>
  <c r="I1219" i="27" l="1"/>
  <c r="L1219" i="27" s="1"/>
  <c r="M1219" i="27" s="1"/>
  <c r="R1219" i="27"/>
  <c r="S1219" i="27" s="1"/>
  <c r="T1219" i="27" s="1"/>
  <c r="Q1219" i="27"/>
  <c r="P1219" i="27" l="1"/>
  <c r="U1219" i="27"/>
  <c r="W1219" i="27" s="1"/>
  <c r="H1220" i="27"/>
  <c r="X1220" i="27" s="1"/>
  <c r="N1220" i="27" s="1"/>
  <c r="G1220" i="27" s="1"/>
  <c r="V1219" i="27"/>
  <c r="AT975" i="27" s="1"/>
  <c r="J1220" i="27"/>
  <c r="K1220" i="27" s="1"/>
  <c r="AZ975" i="27" l="1"/>
  <c r="AW975" i="27"/>
  <c r="BA975" i="27" s="1"/>
  <c r="AY975" i="27"/>
  <c r="BB975" i="27" s="1"/>
  <c r="O1220" i="27"/>
  <c r="I1220" i="27" l="1"/>
  <c r="L1220" i="27" s="1"/>
  <c r="M1220" i="27" s="1"/>
  <c r="R1220" i="27"/>
  <c r="S1220" i="27" s="1"/>
  <c r="T1220" i="27" s="1"/>
  <c r="Q1220" i="27"/>
  <c r="P1220" i="27" l="1"/>
  <c r="V1220" i="27" s="1"/>
  <c r="AT976" i="27" s="1"/>
  <c r="U1220" i="27"/>
  <c r="W1220" i="27" s="1"/>
  <c r="H1221" i="27"/>
  <c r="X1221" i="27" s="1"/>
  <c r="N1221" i="27" s="1"/>
  <c r="G1221" i="27" s="1"/>
  <c r="J1221" i="27" l="1"/>
  <c r="K1221" i="27" s="1"/>
  <c r="AZ976" i="27"/>
  <c r="AY976" i="27"/>
  <c r="BB976" i="27" s="1"/>
  <c r="AW976" i="27"/>
  <c r="BA976" i="27" s="1"/>
  <c r="O1221" i="27"/>
  <c r="I1221" i="27" l="1"/>
  <c r="L1221" i="27" s="1"/>
  <c r="P1221" i="27" s="1"/>
  <c r="R1221" i="27"/>
  <c r="S1221" i="27" s="1"/>
  <c r="T1221" i="27" s="1"/>
  <c r="Q1221" i="27"/>
  <c r="M1221" i="27" l="1"/>
  <c r="U1221" i="27" s="1"/>
  <c r="W1221" i="27" s="1"/>
  <c r="H1222" i="27"/>
  <c r="X1222" i="27" s="1"/>
  <c r="N1222" i="27" s="1"/>
  <c r="G1222" i="27" s="1"/>
  <c r="V1221" i="27"/>
  <c r="AT977" i="27" s="1"/>
  <c r="J1222" i="27"/>
  <c r="K1222" i="27" s="1"/>
  <c r="AZ977" i="27" l="1"/>
  <c r="AY977" i="27"/>
  <c r="BB977" i="27" s="1"/>
  <c r="AW977" i="27"/>
  <c r="BA977" i="27" s="1"/>
  <c r="O1222" i="27"/>
  <c r="I1222" i="27" l="1"/>
  <c r="L1222" i="27" s="1"/>
  <c r="M1222" i="27" s="1"/>
  <c r="R1222" i="27"/>
  <c r="S1222" i="27" s="1"/>
  <c r="T1222" i="27" s="1"/>
  <c r="Q1222" i="27"/>
  <c r="U1222" i="27" l="1"/>
  <c r="W1222" i="27" s="1"/>
  <c r="H1223" i="27"/>
  <c r="X1223" i="27" s="1"/>
  <c r="N1223" i="27" s="1"/>
  <c r="G1223" i="27" s="1"/>
  <c r="P1222" i="27"/>
  <c r="V1222" i="27" s="1"/>
  <c r="AT978" i="27" s="1"/>
  <c r="J1223" i="27"/>
  <c r="K1223" i="27" s="1"/>
  <c r="AZ978" i="27" l="1"/>
  <c r="AY978" i="27"/>
  <c r="BB978" i="27" s="1"/>
  <c r="AW978" i="27"/>
  <c r="BA978" i="27" s="1"/>
  <c r="O1223" i="27"/>
  <c r="I1223" i="27" l="1"/>
  <c r="L1223" i="27" s="1"/>
  <c r="P1223" i="27" s="1"/>
  <c r="R1223" i="27"/>
  <c r="S1223" i="27" s="1"/>
  <c r="T1223" i="27" s="1"/>
  <c r="Q1223" i="27"/>
  <c r="M1223" i="27" l="1"/>
  <c r="U1223" i="27"/>
  <c r="W1223" i="27" s="1"/>
  <c r="H1224" i="27"/>
  <c r="X1224" i="27" s="1"/>
  <c r="N1224" i="27" s="1"/>
  <c r="G1224" i="27" s="1"/>
  <c r="V1223" i="27"/>
  <c r="AT979" i="27" s="1"/>
  <c r="J1224" i="27"/>
  <c r="K1224" i="27" s="1"/>
  <c r="AZ979" i="27" l="1"/>
  <c r="AY979" i="27"/>
  <c r="BB979" i="27" s="1"/>
  <c r="AW979" i="27"/>
  <c r="BA979" i="27" s="1"/>
  <c r="O1224" i="27"/>
  <c r="I1224" i="27" l="1"/>
  <c r="R1224" i="27"/>
  <c r="S1224" i="27" s="1"/>
  <c r="T1224" i="27" s="1"/>
  <c r="L1224" i="27"/>
  <c r="Q1224" i="27"/>
  <c r="H1225" i="27" l="1"/>
  <c r="X1225" i="27" s="1"/>
  <c r="N1225" i="27" s="1"/>
  <c r="G1225" i="27" s="1"/>
  <c r="P1224" i="27"/>
  <c r="V1224" i="27" s="1"/>
  <c r="AT980" i="27" s="1"/>
  <c r="M1224" i="27"/>
  <c r="U1224" i="27" s="1"/>
  <c r="W1224" i="27" s="1"/>
  <c r="J1225" i="27" l="1"/>
  <c r="K1225" i="27" s="1"/>
  <c r="AZ980" i="27"/>
  <c r="AY980" i="27"/>
  <c r="BB980" i="27" s="1"/>
  <c r="AW980" i="27"/>
  <c r="BA980" i="27" s="1"/>
  <c r="O1225" i="27"/>
  <c r="I1225" i="27" l="1"/>
  <c r="R1225" i="27"/>
  <c r="S1225" i="27" s="1"/>
  <c r="T1225" i="27" s="1"/>
  <c r="L1225" i="27"/>
  <c r="M1225" i="27" s="1"/>
  <c r="Q1225" i="27"/>
  <c r="U1225" i="27" l="1"/>
  <c r="W1225" i="27" s="1"/>
  <c r="H1226" i="27"/>
  <c r="X1226" i="27" s="1"/>
  <c r="N1226" i="27" s="1"/>
  <c r="G1226" i="27" s="1"/>
  <c r="P1225" i="27"/>
  <c r="V1225" i="27" s="1"/>
  <c r="AT981" i="27" s="1"/>
  <c r="J1226" i="27" l="1"/>
  <c r="K1226" i="27" s="1"/>
  <c r="O1226" i="27" s="1"/>
  <c r="AZ981" i="27"/>
  <c r="AY981" i="27"/>
  <c r="BB981" i="27" s="1"/>
  <c r="AW981" i="27"/>
  <c r="BA981" i="27" s="1"/>
  <c r="I1226" i="27" l="1"/>
  <c r="R1226" i="27"/>
  <c r="S1226" i="27" s="1"/>
  <c r="T1226" i="27" s="1"/>
  <c r="L1226" i="27"/>
  <c r="Q1226" i="27"/>
  <c r="H1227" i="27" l="1"/>
  <c r="X1227" i="27" s="1"/>
  <c r="N1227" i="27" s="1"/>
  <c r="G1227" i="27" s="1"/>
  <c r="P1226" i="27"/>
  <c r="V1226" i="27" s="1"/>
  <c r="AT982" i="27" s="1"/>
  <c r="M1226" i="27"/>
  <c r="U1226" i="27" s="1"/>
  <c r="W1226" i="27" s="1"/>
  <c r="J1227" i="27" l="1"/>
  <c r="K1227" i="27" s="1"/>
  <c r="O1227" i="27" s="1"/>
  <c r="AZ982" i="27"/>
  <c r="AY982" i="27"/>
  <c r="BB982" i="27" s="1"/>
  <c r="AW982" i="27"/>
  <c r="BA982" i="27" s="1"/>
  <c r="I1227" i="27" l="1"/>
  <c r="L1227" i="27" s="1"/>
  <c r="M1227" i="27" s="1"/>
  <c r="R1227" i="27"/>
  <c r="S1227" i="27" s="1"/>
  <c r="T1227" i="27" s="1"/>
  <c r="Q1227" i="27"/>
  <c r="P1227" i="27" l="1"/>
  <c r="V1227" i="27" s="1"/>
  <c r="AT983" i="27" s="1"/>
  <c r="U1227" i="27"/>
  <c r="W1227" i="27" s="1"/>
  <c r="H1228" i="27"/>
  <c r="X1228" i="27" s="1"/>
  <c r="N1228" i="27" s="1"/>
  <c r="G1228" i="27" s="1"/>
  <c r="J1228" i="27" l="1"/>
  <c r="K1228" i="27" s="1"/>
  <c r="AZ983" i="27"/>
  <c r="AY983" i="27"/>
  <c r="BB983" i="27" s="1"/>
  <c r="AW983" i="27"/>
  <c r="BA983" i="27" s="1"/>
  <c r="O1228" i="27"/>
  <c r="I1228" i="27" l="1"/>
  <c r="L1228" i="27" s="1"/>
  <c r="P1228" i="27" s="1"/>
  <c r="R1228" i="27"/>
  <c r="S1228" i="27" s="1"/>
  <c r="T1228" i="27" s="1"/>
  <c r="Q1228" i="27"/>
  <c r="M1228" i="27" l="1"/>
  <c r="U1228" i="27" s="1"/>
  <c r="W1228" i="27" s="1"/>
  <c r="H1229" i="27"/>
  <c r="X1229" i="27" s="1"/>
  <c r="N1229" i="27" s="1"/>
  <c r="G1229" i="27" s="1"/>
  <c r="V1228" i="27"/>
  <c r="AT984" i="27" s="1"/>
  <c r="J1229" i="27" l="1"/>
  <c r="K1229" i="27" s="1"/>
  <c r="O1229" i="27" s="1"/>
  <c r="AZ984" i="27"/>
  <c r="AY984" i="27"/>
  <c r="BB984" i="27" s="1"/>
  <c r="AW984" i="27"/>
  <c r="BA984" i="27" s="1"/>
  <c r="I1229" i="27" l="1"/>
  <c r="L1229" i="27" s="1"/>
  <c r="R1229" i="27"/>
  <c r="S1229" i="27" s="1"/>
  <c r="T1229" i="27" s="1"/>
  <c r="Q1229" i="27"/>
  <c r="H1230" i="27" l="1"/>
  <c r="X1230" i="27" s="1"/>
  <c r="N1230" i="27" s="1"/>
  <c r="G1230" i="27" s="1"/>
  <c r="P1229" i="27"/>
  <c r="V1229" i="27" s="1"/>
  <c r="AT985" i="27" s="1"/>
  <c r="M1229" i="27"/>
  <c r="U1229" i="27" s="1"/>
  <c r="W1229" i="27" s="1"/>
  <c r="J1230" i="27" l="1"/>
  <c r="K1230" i="27" s="1"/>
  <c r="O1230" i="27" s="1"/>
  <c r="AZ985" i="27"/>
  <c r="AY985" i="27"/>
  <c r="BB985" i="27" s="1"/>
  <c r="AW985" i="27"/>
  <c r="BA985" i="27" s="1"/>
  <c r="I1230" i="27" l="1"/>
  <c r="L1230" i="27" s="1"/>
  <c r="P1230" i="27" s="1"/>
  <c r="R1230" i="27"/>
  <c r="S1230" i="27" s="1"/>
  <c r="T1230" i="27" s="1"/>
  <c r="Q1230" i="27"/>
  <c r="M1230" i="27" l="1"/>
  <c r="U1230" i="27" s="1"/>
  <c r="W1230" i="27" s="1"/>
  <c r="H1231" i="27"/>
  <c r="X1231" i="27" s="1"/>
  <c r="N1231" i="27" s="1"/>
  <c r="G1231" i="27" s="1"/>
  <c r="V1230" i="27"/>
  <c r="AT986" i="27" s="1"/>
  <c r="J1231" i="27"/>
  <c r="K1231" i="27" s="1"/>
  <c r="AZ986" i="27" l="1"/>
  <c r="AY986" i="27"/>
  <c r="BB986" i="27" s="1"/>
  <c r="AW986" i="27"/>
  <c r="BA986" i="27" s="1"/>
  <c r="O1231" i="27"/>
  <c r="I1231" i="27" l="1"/>
  <c r="L1231" i="27" s="1"/>
  <c r="M1231" i="27" s="1"/>
  <c r="R1231" i="27"/>
  <c r="S1231" i="27" s="1"/>
  <c r="T1231" i="27" s="1"/>
  <c r="Q1231" i="27"/>
  <c r="P1231" i="27" l="1"/>
  <c r="V1231" i="27" s="1"/>
  <c r="AT987" i="27" s="1"/>
  <c r="U1231" i="27"/>
  <c r="W1231" i="27" s="1"/>
  <c r="H1232" i="27"/>
  <c r="X1232" i="27" s="1"/>
  <c r="N1232" i="27" s="1"/>
  <c r="G1232" i="27" s="1"/>
  <c r="J1232" i="27" l="1"/>
  <c r="K1232" i="27" s="1"/>
  <c r="AZ987" i="27"/>
  <c r="AY987" i="27"/>
  <c r="BB987" i="27" s="1"/>
  <c r="AW987" i="27"/>
  <c r="BA987" i="27" s="1"/>
  <c r="O1232" i="27"/>
  <c r="I1232" i="27" l="1"/>
  <c r="L1232" i="27" s="1"/>
  <c r="M1232" i="27" s="1"/>
  <c r="R1232" i="27"/>
  <c r="S1232" i="27" s="1"/>
  <c r="T1232" i="27" s="1"/>
  <c r="Q1232" i="27"/>
  <c r="P1232" i="27" l="1"/>
  <c r="V1232" i="27" s="1"/>
  <c r="AT988" i="27" s="1"/>
  <c r="U1232" i="27"/>
  <c r="H1233" i="27"/>
  <c r="X1233" i="27" s="1"/>
  <c r="N1233" i="27" s="1"/>
  <c r="G1233" i="27" s="1"/>
  <c r="W1232" i="27"/>
  <c r="J1233" i="27" l="1"/>
  <c r="K1233" i="27" s="1"/>
  <c r="AZ988" i="27"/>
  <c r="AY988" i="27"/>
  <c r="BB988" i="27" s="1"/>
  <c r="AW988" i="27"/>
  <c r="BA988" i="27" s="1"/>
  <c r="O1233" i="27"/>
  <c r="I1233" i="27" l="1"/>
  <c r="L1233" i="27" s="1"/>
  <c r="M1233" i="27" s="1"/>
  <c r="R1233" i="27"/>
  <c r="S1233" i="27" s="1"/>
  <c r="T1233" i="27" s="1"/>
  <c r="Q1233" i="27"/>
  <c r="P1233" i="27" l="1"/>
  <c r="U1233" i="27"/>
  <c r="W1233" i="27" s="1"/>
  <c r="H1234" i="27"/>
  <c r="X1234" i="27" s="1"/>
  <c r="N1234" i="27" s="1"/>
  <c r="G1234" i="27" s="1"/>
  <c r="V1233" i="27"/>
  <c r="AT989" i="27" s="1"/>
  <c r="J1234" i="27"/>
  <c r="K1234" i="27" s="1"/>
  <c r="AZ989" i="27" l="1"/>
  <c r="AY989" i="27"/>
  <c r="BB989" i="27" s="1"/>
  <c r="AW989" i="27"/>
  <c r="BA989" i="27" s="1"/>
  <c r="O1234" i="27"/>
  <c r="I1234" i="27" l="1"/>
  <c r="L1234" i="27" s="1"/>
  <c r="P1234" i="27" s="1"/>
  <c r="R1234" i="27"/>
  <c r="S1234" i="27" s="1"/>
  <c r="T1234" i="27" s="1"/>
  <c r="Q1234" i="27"/>
  <c r="M1234" i="27" l="1"/>
  <c r="U1234" i="27" s="1"/>
  <c r="W1234" i="27" s="1"/>
  <c r="H1235" i="27"/>
  <c r="X1235" i="27" s="1"/>
  <c r="N1235" i="27" s="1"/>
  <c r="G1235" i="27" s="1"/>
  <c r="V1234" i="27"/>
  <c r="AT990" i="27" s="1"/>
  <c r="J1235" i="27" l="1"/>
  <c r="K1235" i="27" s="1"/>
  <c r="O1235" i="27" s="1"/>
  <c r="AZ990" i="27"/>
  <c r="AY990" i="27"/>
  <c r="BB990" i="27" s="1"/>
  <c r="AW990" i="27"/>
  <c r="BA990" i="27" s="1"/>
  <c r="I1235" i="27" l="1"/>
  <c r="L1235" i="27" s="1"/>
  <c r="M1235" i="27" s="1"/>
  <c r="R1235" i="27"/>
  <c r="S1235" i="27" s="1"/>
  <c r="T1235" i="27" s="1"/>
  <c r="Q1235" i="27"/>
  <c r="P1235" i="27" l="1"/>
  <c r="V1235" i="27" s="1"/>
  <c r="AT991" i="27" s="1"/>
  <c r="U1235" i="27"/>
  <c r="W1235" i="27" s="1"/>
  <c r="H1236" i="27"/>
  <c r="X1236" i="27" s="1"/>
  <c r="N1236" i="27" s="1"/>
  <c r="G1236" i="27" s="1"/>
  <c r="J1236" i="27" l="1"/>
  <c r="K1236" i="27" s="1"/>
  <c r="O1236" i="27" s="1"/>
  <c r="AY991" i="27"/>
  <c r="BB991" i="27" s="1"/>
  <c r="AZ991" i="27"/>
  <c r="AW991" i="27"/>
  <c r="BA991" i="27" s="1"/>
  <c r="I1236" i="27" l="1"/>
  <c r="L1236" i="27" s="1"/>
  <c r="P1236" i="27" s="1"/>
  <c r="R1236" i="27"/>
  <c r="S1236" i="27" s="1"/>
  <c r="T1236" i="27" s="1"/>
  <c r="Q1236" i="27"/>
  <c r="M1236" i="27" l="1"/>
  <c r="U1236" i="27" s="1"/>
  <c r="W1236" i="27" s="1"/>
  <c r="H1237" i="27"/>
  <c r="X1237" i="27" s="1"/>
  <c r="N1237" i="27" s="1"/>
  <c r="G1237" i="27" s="1"/>
  <c r="V1236" i="27"/>
  <c r="AT992" i="27" s="1"/>
  <c r="J1237" i="27" l="1"/>
  <c r="K1237" i="27" s="1"/>
  <c r="O1237" i="27" s="1"/>
  <c r="AZ992" i="27"/>
  <c r="AY992" i="27"/>
  <c r="BB992" i="27" s="1"/>
  <c r="AW992" i="27"/>
  <c r="BA992" i="27" s="1"/>
  <c r="I1237" i="27" l="1"/>
  <c r="L1237" i="27" s="1"/>
  <c r="M1237" i="27" s="1"/>
  <c r="R1237" i="27"/>
  <c r="S1237" i="27" s="1"/>
  <c r="T1237" i="27" s="1"/>
  <c r="Q1237" i="27"/>
  <c r="P1237" i="27" l="1"/>
  <c r="U1237" i="27"/>
  <c r="W1237" i="27" s="1"/>
  <c r="H1238" i="27"/>
  <c r="X1238" i="27" s="1"/>
  <c r="N1238" i="27" s="1"/>
  <c r="G1238" i="27" s="1"/>
  <c r="V1237" i="27"/>
  <c r="AT993" i="27" s="1"/>
  <c r="J1238" i="27"/>
  <c r="K1238" i="27" s="1"/>
  <c r="AZ993" i="27" l="1"/>
  <c r="AY993" i="27"/>
  <c r="BB993" i="27" s="1"/>
  <c r="AW993" i="27"/>
  <c r="BA993" i="27" s="1"/>
  <c r="O1238" i="27"/>
  <c r="I1238" i="27" l="1"/>
  <c r="L1238" i="27" s="1"/>
  <c r="M1238" i="27" s="1"/>
  <c r="R1238" i="27"/>
  <c r="S1238" i="27" s="1"/>
  <c r="T1238" i="27" s="1"/>
  <c r="Q1238" i="27"/>
  <c r="P1238" i="27" l="1"/>
  <c r="H1239" i="27"/>
  <c r="X1239" i="27" s="1"/>
  <c r="N1239" i="27" s="1"/>
  <c r="G1239" i="27" s="1"/>
  <c r="U1238" i="27"/>
  <c r="W1238" i="27" s="1"/>
  <c r="V1238" i="27"/>
  <c r="AT994" i="27" s="1"/>
  <c r="J1239" i="27"/>
  <c r="K1239" i="27" s="1"/>
  <c r="AZ994" i="27" l="1"/>
  <c r="AY994" i="27"/>
  <c r="BB994" i="27" s="1"/>
  <c r="AW994" i="27"/>
  <c r="BA994" i="27" s="1"/>
  <c r="O1239" i="27"/>
  <c r="I1239" i="27" s="1"/>
  <c r="R1239" i="27" l="1"/>
  <c r="S1239" i="27" s="1"/>
  <c r="T1239" i="27" s="1"/>
  <c r="L1239" i="27"/>
  <c r="M1239" i="27" s="1"/>
  <c r="Q1239" i="27"/>
  <c r="U1239" i="27" l="1"/>
  <c r="H1240" i="27"/>
  <c r="X1240" i="27" s="1"/>
  <c r="N1240" i="27" s="1"/>
  <c r="G1240" i="27" s="1"/>
  <c r="W1239" i="27"/>
  <c r="P1239" i="27"/>
  <c r="V1239" i="27" s="1"/>
  <c r="AT995" i="27" s="1"/>
  <c r="J1240" i="27" l="1"/>
  <c r="K1240" i="27" s="1"/>
  <c r="O1240" i="27" s="1"/>
  <c r="AZ995" i="27"/>
  <c r="AW995" i="27"/>
  <c r="BA995" i="27" s="1"/>
  <c r="AY995" i="27"/>
  <c r="BB995" i="27" s="1"/>
  <c r="I1240" i="27" l="1"/>
  <c r="L1240" i="27" s="1"/>
  <c r="R1240" i="27"/>
  <c r="S1240" i="27" s="1"/>
  <c r="T1240" i="27" s="1"/>
  <c r="Q1240" i="27"/>
  <c r="H1241" i="27" l="1"/>
  <c r="X1241" i="27" s="1"/>
  <c r="N1241" i="27" s="1"/>
  <c r="G1241" i="27" s="1"/>
  <c r="P1240" i="27"/>
  <c r="V1240" i="27" s="1"/>
  <c r="AT996" i="27" s="1"/>
  <c r="M1240" i="27"/>
  <c r="U1240" i="27" s="1"/>
  <c r="W1240" i="27" s="1"/>
  <c r="J1241" i="27" l="1"/>
  <c r="K1241" i="27" s="1"/>
  <c r="O1241" i="27" s="1"/>
  <c r="AZ996" i="27"/>
  <c r="AY996" i="27"/>
  <c r="BB996" i="27" s="1"/>
  <c r="AW996" i="27"/>
  <c r="BA996" i="27" s="1"/>
  <c r="I1241" i="27" l="1"/>
  <c r="L1241" i="27" s="1"/>
  <c r="P1241" i="27" s="1"/>
  <c r="R1241" i="27"/>
  <c r="S1241" i="27" s="1"/>
  <c r="T1241" i="27" s="1"/>
  <c r="Q1241" i="27"/>
  <c r="M1241" i="27" l="1"/>
  <c r="U1241" i="27" s="1"/>
  <c r="W1241" i="27" s="1"/>
  <c r="H1242" i="27"/>
  <c r="X1242" i="27" s="1"/>
  <c r="N1242" i="27" s="1"/>
  <c r="G1242" i="27" s="1"/>
  <c r="V1241" i="27"/>
  <c r="AT997" i="27" s="1"/>
  <c r="J1242" i="27" l="1"/>
  <c r="K1242" i="27" s="1"/>
  <c r="O1242" i="27" s="1"/>
  <c r="AZ997" i="27"/>
  <c r="AY997" i="27"/>
  <c r="BB997" i="27" s="1"/>
  <c r="AW997" i="27"/>
  <c r="BA997" i="27" s="1"/>
  <c r="I1242" i="27" l="1"/>
  <c r="L1242" i="27" s="1"/>
  <c r="M1242" i="27" s="1"/>
  <c r="R1242" i="27"/>
  <c r="S1242" i="27" s="1"/>
  <c r="T1242" i="27" s="1"/>
  <c r="Q1242" i="27"/>
  <c r="P1242" i="27" l="1"/>
  <c r="V1242" i="27" s="1"/>
  <c r="AT998" i="27" s="1"/>
  <c r="U1242" i="27"/>
  <c r="W1242" i="27" s="1"/>
  <c r="H1243" i="27"/>
  <c r="X1243" i="27" s="1"/>
  <c r="N1243" i="27" s="1"/>
  <c r="G1243" i="27" s="1"/>
  <c r="J1243" i="27"/>
  <c r="K1243" i="27" s="1"/>
  <c r="AZ998" i="27" l="1"/>
  <c r="AY998" i="27"/>
  <c r="BB998" i="27" s="1"/>
  <c r="AW998" i="27"/>
  <c r="BA998" i="27" s="1"/>
  <c r="O1243" i="27"/>
  <c r="I1243" i="27" l="1"/>
  <c r="L1243" i="27" s="1"/>
  <c r="P1243" i="27" s="1"/>
  <c r="R1243" i="27"/>
  <c r="S1243" i="27" s="1"/>
  <c r="T1243" i="27" s="1"/>
  <c r="Q1243" i="27"/>
  <c r="M1243" i="27" l="1"/>
  <c r="U1243" i="27" s="1"/>
  <c r="W1243" i="27" s="1"/>
  <c r="H1244" i="27"/>
  <c r="X1244" i="27" s="1"/>
  <c r="N1244" i="27" s="1"/>
  <c r="G1244" i="27" s="1"/>
  <c r="V1243" i="27"/>
  <c r="AT999" i="27" s="1"/>
  <c r="AZ999" i="27" l="1"/>
  <c r="AY999" i="27"/>
  <c r="BB999" i="27" s="1"/>
  <c r="AW999" i="27"/>
  <c r="BA999" i="27" s="1"/>
  <c r="J1244" i="27"/>
  <c r="K1244" i="27" s="1"/>
  <c r="O1244" i="27" s="1"/>
  <c r="I1244" i="27" l="1"/>
  <c r="L1244" i="27" s="1"/>
  <c r="P1244" i="27" s="1"/>
  <c r="R1244" i="27"/>
  <c r="S1244" i="27" s="1"/>
  <c r="T1244" i="27" s="1"/>
  <c r="Q1244" i="27"/>
  <c r="M1244" i="27" l="1"/>
  <c r="U1244" i="27" s="1"/>
  <c r="W1244" i="27" s="1"/>
  <c r="H1245" i="27"/>
  <c r="X1245" i="27" s="1"/>
  <c r="N1245" i="27" s="1"/>
  <c r="G1245" i="27" s="1"/>
  <c r="V1244" i="27"/>
  <c r="AT1000" i="27" s="1"/>
  <c r="J1245" i="27"/>
  <c r="K1245" i="27" s="1"/>
  <c r="AZ1000" i="27" l="1"/>
  <c r="AY1000" i="27"/>
  <c r="BB1000" i="27" s="1"/>
  <c r="AW1000" i="27"/>
  <c r="BA1000" i="27" s="1"/>
  <c r="O1245" i="27"/>
  <c r="I1245" i="27" l="1"/>
  <c r="L1245" i="27" s="1"/>
  <c r="M1245" i="27" s="1"/>
  <c r="R1245" i="27"/>
  <c r="S1245" i="27" s="1"/>
  <c r="T1245" i="27" s="1"/>
  <c r="Q1245" i="27"/>
  <c r="P1245" i="27" l="1"/>
  <c r="V1245" i="27" s="1"/>
  <c r="AT1001" i="27" s="1"/>
  <c r="U1245" i="27"/>
  <c r="W1245" i="27" s="1"/>
  <c r="H1246" i="27"/>
  <c r="X1246" i="27" s="1"/>
  <c r="N1246" i="27" s="1"/>
  <c r="G1246" i="27" s="1"/>
  <c r="J1246" i="27"/>
  <c r="K1246" i="27" s="1"/>
  <c r="AZ1001" i="27" l="1"/>
  <c r="AY1001" i="27"/>
  <c r="BB1001" i="27" s="1"/>
  <c r="AW1001" i="27"/>
  <c r="BA1001" i="27" s="1"/>
  <c r="O1246" i="27"/>
  <c r="I1246" i="27" l="1"/>
  <c r="L1246" i="27" s="1"/>
  <c r="R1246" i="27"/>
  <c r="S1246" i="27" s="1"/>
  <c r="T1246" i="27" s="1"/>
  <c r="Q1246" i="27"/>
  <c r="H1247" i="27" l="1"/>
  <c r="X1247" i="27" s="1"/>
  <c r="N1247" i="27" s="1"/>
  <c r="G1247" i="27" s="1"/>
  <c r="P1246" i="27"/>
  <c r="V1246" i="27" s="1"/>
  <c r="AT1002" i="27" s="1"/>
  <c r="M1246" i="27"/>
  <c r="U1246" i="27" s="1"/>
  <c r="W1246" i="27" s="1"/>
  <c r="J1247" i="27" l="1"/>
  <c r="K1247" i="27" s="1"/>
  <c r="O1247" i="27" s="1"/>
  <c r="AZ1002" i="27"/>
  <c r="AY1002" i="27"/>
  <c r="BB1002" i="27" s="1"/>
  <c r="AW1002" i="27"/>
  <c r="BA1002" i="27" s="1"/>
  <c r="I1247" i="27" l="1"/>
  <c r="L1247" i="27" s="1"/>
  <c r="P1247" i="27" s="1"/>
  <c r="R1247" i="27"/>
  <c r="S1247" i="27" s="1"/>
  <c r="T1247" i="27" s="1"/>
  <c r="Q1247" i="27"/>
  <c r="M1247" i="27" l="1"/>
  <c r="U1247" i="27" s="1"/>
  <c r="W1247" i="27" s="1"/>
  <c r="H1248" i="27"/>
  <c r="X1248" i="27" s="1"/>
  <c r="N1248" i="27" s="1"/>
  <c r="G1248" i="27" s="1"/>
  <c r="V1247" i="27"/>
  <c r="AT1003" i="27" s="1"/>
  <c r="J1248" i="27" l="1"/>
  <c r="K1248" i="27" s="1"/>
  <c r="AZ1003" i="27"/>
  <c r="AY1003" i="27"/>
  <c r="BB1003" i="27" s="1"/>
  <c r="AW1003" i="27"/>
  <c r="BA1003" i="27" s="1"/>
  <c r="O1248" i="27"/>
  <c r="I1248" i="27" l="1"/>
  <c r="L1248" i="27" s="1"/>
  <c r="P1248" i="27" s="1"/>
  <c r="R1248" i="27"/>
  <c r="S1248" i="27" s="1"/>
  <c r="T1248" i="27" s="1"/>
  <c r="Q1248" i="27"/>
  <c r="M1248" i="27" l="1"/>
  <c r="U1248" i="27" s="1"/>
  <c r="W1248" i="27" s="1"/>
  <c r="H1249" i="27"/>
  <c r="X1249" i="27" s="1"/>
  <c r="N1249" i="27" s="1"/>
  <c r="G1249" i="27" s="1"/>
  <c r="V1248" i="27"/>
  <c r="AT1004" i="27" s="1"/>
  <c r="J1249" i="27" l="1"/>
  <c r="K1249" i="27" s="1"/>
  <c r="AZ1004" i="27"/>
  <c r="AY1004" i="27"/>
  <c r="BB1004" i="27" s="1"/>
  <c r="AW1004" i="27"/>
  <c r="BA1004" i="27" s="1"/>
  <c r="O1249" i="27"/>
  <c r="I1249" i="27" l="1"/>
  <c r="L1249" i="27" s="1"/>
  <c r="R1249" i="27"/>
  <c r="S1249" i="27" s="1"/>
  <c r="T1249" i="27" s="1"/>
  <c r="Q1249" i="27"/>
  <c r="H1250" i="27" l="1"/>
  <c r="X1250" i="27" s="1"/>
  <c r="N1250" i="27" s="1"/>
  <c r="G1250" i="27" s="1"/>
  <c r="P1249" i="27"/>
  <c r="V1249" i="27" s="1"/>
  <c r="AT1005" i="27" s="1"/>
  <c r="M1249" i="27"/>
  <c r="U1249" i="27" s="1"/>
  <c r="W1249" i="27" s="1"/>
  <c r="J1250" i="27" l="1"/>
  <c r="K1250" i="27" s="1"/>
  <c r="O1250" i="27" s="1"/>
  <c r="AZ1005" i="27"/>
  <c r="AY1005" i="27"/>
  <c r="BB1005" i="27" s="1"/>
  <c r="AW1005" i="27"/>
  <c r="BA1005" i="27" s="1"/>
  <c r="I1250" i="27" l="1"/>
  <c r="L1250" i="27" s="1"/>
  <c r="P1250" i="27" s="1"/>
  <c r="R1250" i="27"/>
  <c r="S1250" i="27" s="1"/>
  <c r="T1250" i="27" s="1"/>
  <c r="Q1250" i="27"/>
  <c r="M1250" i="27" l="1"/>
  <c r="U1250" i="27" s="1"/>
  <c r="W1250" i="27" s="1"/>
  <c r="H1251" i="27"/>
  <c r="X1251" i="27" s="1"/>
  <c r="N1251" i="27" s="1"/>
  <c r="G1251" i="27" s="1"/>
  <c r="V1250" i="27"/>
  <c r="AT1006" i="27" s="1"/>
  <c r="J1251" i="27" l="1"/>
  <c r="K1251" i="27" s="1"/>
  <c r="O1251" i="27" s="1"/>
  <c r="AZ1006" i="27"/>
  <c r="AY1006" i="27"/>
  <c r="BB1006" i="27" s="1"/>
  <c r="AW1006" i="27"/>
  <c r="BA1006" i="27" s="1"/>
  <c r="I1251" i="27" l="1"/>
  <c r="L1251" i="27" s="1"/>
  <c r="P1251" i="27" s="1"/>
  <c r="R1251" i="27"/>
  <c r="S1251" i="27" s="1"/>
  <c r="T1251" i="27" s="1"/>
  <c r="Q1251" i="27"/>
  <c r="M1251" i="27" l="1"/>
  <c r="U1251" i="27" s="1"/>
  <c r="W1251" i="27" s="1"/>
  <c r="H1252" i="27"/>
  <c r="X1252" i="27" s="1"/>
  <c r="N1252" i="27" s="1"/>
  <c r="G1252" i="27" s="1"/>
  <c r="V1251" i="27"/>
  <c r="AT1007" i="27" s="1"/>
  <c r="J1252" i="27"/>
  <c r="K1252" i="27" s="1"/>
  <c r="AZ1007" i="27" l="1"/>
  <c r="AY1007" i="27"/>
  <c r="BB1007" i="27" s="1"/>
  <c r="AW1007" i="27"/>
  <c r="BA1007" i="27" s="1"/>
  <c r="O1252" i="27"/>
  <c r="I1252" i="27" l="1"/>
  <c r="L1252" i="27" s="1"/>
  <c r="P1252" i="27" s="1"/>
  <c r="R1252" i="27"/>
  <c r="S1252" i="27" s="1"/>
  <c r="T1252" i="27" s="1"/>
  <c r="Q1252" i="27"/>
  <c r="M1252" i="27" l="1"/>
  <c r="U1252" i="27" s="1"/>
  <c r="W1252" i="27" s="1"/>
  <c r="H1253" i="27"/>
  <c r="X1253" i="27" s="1"/>
  <c r="N1253" i="27" s="1"/>
  <c r="G1253" i="27" s="1"/>
  <c r="V1252" i="27"/>
  <c r="AT1008" i="27" s="1"/>
  <c r="J1253" i="27"/>
  <c r="K1253" i="27" s="1"/>
  <c r="AZ1008" i="27" l="1"/>
  <c r="AY1008" i="27"/>
  <c r="BB1008" i="27" s="1"/>
  <c r="AW1008" i="27"/>
  <c r="BA1008" i="27" s="1"/>
  <c r="O1253" i="27"/>
  <c r="I1253" i="27" l="1"/>
  <c r="L1253" i="27" s="1"/>
  <c r="P1253" i="27" s="1"/>
  <c r="R1253" i="27"/>
  <c r="S1253" i="27" s="1"/>
  <c r="T1253" i="27" s="1"/>
  <c r="Q1253" i="27"/>
  <c r="M1253" i="27" l="1"/>
  <c r="U1253" i="27" s="1"/>
  <c r="W1253" i="27" s="1"/>
  <c r="H1254" i="27"/>
  <c r="X1254" i="27" s="1"/>
  <c r="N1254" i="27" s="1"/>
  <c r="G1254" i="27" s="1"/>
  <c r="V1253" i="27"/>
  <c r="AT1009" i="27" s="1"/>
  <c r="J1254" i="27"/>
  <c r="K1254" i="27" s="1"/>
  <c r="AZ1009" i="27" l="1"/>
  <c r="AY1009" i="27"/>
  <c r="BB1009" i="27" s="1"/>
  <c r="AW1009" i="27"/>
  <c r="BA1009" i="27" s="1"/>
  <c r="O1254" i="27"/>
  <c r="I1254" i="27" l="1"/>
  <c r="L1254" i="27" s="1"/>
  <c r="M1254" i="27" s="1"/>
  <c r="R1254" i="27"/>
  <c r="S1254" i="27" s="1"/>
  <c r="T1254" i="27" s="1"/>
  <c r="Q1254" i="27"/>
  <c r="U1254" i="27" l="1"/>
  <c r="W1254" i="27" s="1"/>
  <c r="H1255" i="27"/>
  <c r="X1255" i="27" s="1"/>
  <c r="N1255" i="27" s="1"/>
  <c r="G1255" i="27" s="1"/>
  <c r="P1254" i="27"/>
  <c r="V1254" i="27" s="1"/>
  <c r="AT1010" i="27" s="1"/>
  <c r="J1255" i="27"/>
  <c r="K1255" i="27" s="1"/>
  <c r="AZ1010" i="27" l="1"/>
  <c r="AY1010" i="27"/>
  <c r="BB1010" i="27" s="1"/>
  <c r="AW1010" i="27"/>
  <c r="BA1010" i="27" s="1"/>
  <c r="O1255" i="27"/>
  <c r="I1255" i="27" l="1"/>
  <c r="L1255" i="27" s="1"/>
  <c r="P1255" i="27" s="1"/>
  <c r="R1255" i="27"/>
  <c r="S1255" i="27" s="1"/>
  <c r="T1255" i="27" s="1"/>
  <c r="Q1255" i="27"/>
  <c r="M1255" i="27" l="1"/>
  <c r="U1255" i="27"/>
  <c r="W1255" i="27" s="1"/>
  <c r="H1256" i="27"/>
  <c r="X1256" i="27" s="1"/>
  <c r="N1256" i="27" s="1"/>
  <c r="G1256" i="27" s="1"/>
  <c r="V1255" i="27"/>
  <c r="AT1011" i="27" s="1"/>
  <c r="J1256" i="27" l="1"/>
  <c r="K1256" i="27" s="1"/>
  <c r="AZ1011" i="27"/>
  <c r="AY1011" i="27"/>
  <c r="BB1011" i="27" s="1"/>
  <c r="AW1011" i="27"/>
  <c r="BA1011" i="27" s="1"/>
  <c r="O1256" i="27"/>
  <c r="I1256" i="27" l="1"/>
  <c r="L1256" i="27" s="1"/>
  <c r="P1256" i="27" s="1"/>
  <c r="R1256" i="27"/>
  <c r="S1256" i="27" s="1"/>
  <c r="T1256" i="27" s="1"/>
  <c r="Q1256" i="27"/>
  <c r="M1256" i="27" l="1"/>
  <c r="U1256" i="27"/>
  <c r="H1257" i="27"/>
  <c r="X1257" i="27" s="1"/>
  <c r="N1257" i="27" s="1"/>
  <c r="G1257" i="27" s="1"/>
  <c r="W1256" i="27"/>
  <c r="V1256" i="27"/>
  <c r="AT1012" i="27" s="1"/>
  <c r="J1257" i="27"/>
  <c r="K1257" i="27" s="1"/>
  <c r="AZ1012" i="27" l="1"/>
  <c r="AY1012" i="27"/>
  <c r="BB1012" i="27" s="1"/>
  <c r="AW1012" i="27"/>
  <c r="BA1012" i="27" s="1"/>
  <c r="O1257" i="27"/>
  <c r="I1257" i="27" l="1"/>
  <c r="R1257" i="27"/>
  <c r="S1257" i="27" s="1"/>
  <c r="T1257" i="27" s="1"/>
  <c r="L1257" i="27"/>
  <c r="M1257" i="27" s="1"/>
  <c r="U1257" i="27" s="1"/>
  <c r="Q1257" i="27"/>
  <c r="H1258" i="27" l="1"/>
  <c r="X1258" i="27" s="1"/>
  <c r="N1258" i="27" s="1"/>
  <c r="G1258" i="27" s="1"/>
  <c r="W1257" i="27"/>
  <c r="P1257" i="27"/>
  <c r="V1257" i="27" s="1"/>
  <c r="AT1013" i="27" s="1"/>
  <c r="J1258" i="27" l="1"/>
  <c r="K1258" i="27" s="1"/>
  <c r="O1258" i="27" s="1"/>
  <c r="AZ1013" i="27"/>
  <c r="AY1013" i="27"/>
  <c r="BB1013" i="27" s="1"/>
  <c r="AW1013" i="27"/>
  <c r="BA1013" i="27" s="1"/>
  <c r="I1258" i="27" l="1"/>
  <c r="L1258" i="27" s="1"/>
  <c r="M1258" i="27" s="1"/>
  <c r="R1258" i="27"/>
  <c r="S1258" i="27" s="1"/>
  <c r="T1258" i="27" s="1"/>
  <c r="Q1258" i="27"/>
  <c r="P1258" i="27" l="1"/>
  <c r="V1258" i="27" s="1"/>
  <c r="AT1014" i="27" s="1"/>
  <c r="U1258" i="27"/>
  <c r="W1258" i="27" s="1"/>
  <c r="H1259" i="27"/>
  <c r="X1259" i="27" s="1"/>
  <c r="N1259" i="27" s="1"/>
  <c r="G1259" i="27" s="1"/>
  <c r="J1259" i="27" l="1"/>
  <c r="K1259" i="27" s="1"/>
  <c r="O1259" i="27" s="1"/>
  <c r="AZ1014" i="27"/>
  <c r="AY1014" i="27"/>
  <c r="BB1014" i="27" s="1"/>
  <c r="AW1014" i="27"/>
  <c r="BA1014" i="27" s="1"/>
  <c r="I1259" i="27" l="1"/>
  <c r="L1259" i="27" s="1"/>
  <c r="P1259" i="27" s="1"/>
  <c r="R1259" i="27"/>
  <c r="S1259" i="27" s="1"/>
  <c r="T1259" i="27" s="1"/>
  <c r="Q1259" i="27"/>
  <c r="M1259" i="27" l="1"/>
  <c r="U1259" i="27"/>
  <c r="W1259" i="27" s="1"/>
  <c r="H1260" i="27"/>
  <c r="X1260" i="27" s="1"/>
  <c r="N1260" i="27" s="1"/>
  <c r="G1260" i="27" s="1"/>
  <c r="V1259" i="27"/>
  <c r="AT1015" i="27" s="1"/>
  <c r="J1260" i="27" l="1"/>
  <c r="K1260" i="27" s="1"/>
  <c r="O1260" i="27" s="1"/>
  <c r="AZ1015" i="27"/>
  <c r="AW1015" i="27"/>
  <c r="BA1015" i="27" s="1"/>
  <c r="AY1015" i="27"/>
  <c r="BB1015" i="27" s="1"/>
  <c r="I1260" i="27" l="1"/>
  <c r="L1260" i="27" s="1"/>
  <c r="P1260" i="27" s="1"/>
  <c r="R1260" i="27"/>
  <c r="S1260" i="27" s="1"/>
  <c r="T1260" i="27" s="1"/>
  <c r="Q1260" i="27"/>
  <c r="M1260" i="27" l="1"/>
  <c r="U1260" i="27" s="1"/>
  <c r="W1260" i="27" s="1"/>
  <c r="H1261" i="27"/>
  <c r="X1261" i="27" s="1"/>
  <c r="N1261" i="27" s="1"/>
  <c r="G1261" i="27" s="1"/>
  <c r="V1260" i="27"/>
  <c r="AT1016" i="27" s="1"/>
  <c r="J1261" i="27" l="1"/>
  <c r="K1261" i="27" s="1"/>
  <c r="O1261" i="27" s="1"/>
  <c r="AY1016" i="27"/>
  <c r="BB1016" i="27" s="1"/>
  <c r="AZ1016" i="27"/>
  <c r="AW1016" i="27"/>
  <c r="BA1016" i="27" s="1"/>
  <c r="I1261" i="27" l="1"/>
  <c r="L1261" i="27" s="1"/>
  <c r="P1261" i="27" s="1"/>
  <c r="R1261" i="27"/>
  <c r="S1261" i="27" s="1"/>
  <c r="T1261" i="27" s="1"/>
  <c r="Q1261" i="27"/>
  <c r="M1261" i="27" l="1"/>
  <c r="U1261" i="27" s="1"/>
  <c r="W1261" i="27" s="1"/>
  <c r="H1262" i="27"/>
  <c r="X1262" i="27" s="1"/>
  <c r="N1262" i="27" s="1"/>
  <c r="G1262" i="27" s="1"/>
  <c r="V1261" i="27"/>
  <c r="AT1017" i="27" s="1"/>
  <c r="J1262" i="27" l="1"/>
  <c r="K1262" i="27" s="1"/>
  <c r="AZ1017" i="27"/>
  <c r="AY1017" i="27"/>
  <c r="BB1017" i="27" s="1"/>
  <c r="AW1017" i="27"/>
  <c r="BA1017" i="27" s="1"/>
  <c r="O1262" i="27"/>
  <c r="I1262" i="27" l="1"/>
  <c r="L1262" i="27" s="1"/>
  <c r="M1262" i="27" s="1"/>
  <c r="R1262" i="27"/>
  <c r="S1262" i="27" s="1"/>
  <c r="T1262" i="27" s="1"/>
  <c r="P1262" i="27"/>
  <c r="Q1262" i="27"/>
  <c r="H1263" i="27" l="1"/>
  <c r="X1263" i="27" s="1"/>
  <c r="N1263" i="27" s="1"/>
  <c r="G1263" i="27" s="1"/>
  <c r="U1262" i="27"/>
  <c r="W1262" i="27" s="1"/>
  <c r="V1262" i="27"/>
  <c r="AT1018" i="27" s="1"/>
  <c r="J1263" i="27" l="1"/>
  <c r="K1263" i="27" s="1"/>
  <c r="O1263" i="27" s="1"/>
  <c r="AZ1018" i="27"/>
  <c r="AY1018" i="27"/>
  <c r="BB1018" i="27" s="1"/>
  <c r="AW1018" i="27"/>
  <c r="BA1018" i="27" s="1"/>
  <c r="I1263" i="27" l="1"/>
  <c r="L1263" i="27" s="1"/>
  <c r="M1263" i="27" s="1"/>
  <c r="R1263" i="27"/>
  <c r="S1263" i="27" s="1"/>
  <c r="T1263" i="27" s="1"/>
  <c r="Q1263" i="27"/>
  <c r="P1263" i="27" l="1"/>
  <c r="V1263" i="27" s="1"/>
  <c r="AT1019" i="27" s="1"/>
  <c r="U1263" i="27"/>
  <c r="W1263" i="27" s="1"/>
  <c r="H1264" i="27"/>
  <c r="X1264" i="27" s="1"/>
  <c r="N1264" i="27" s="1"/>
  <c r="G1264" i="27" s="1"/>
  <c r="J1264" i="27" l="1"/>
  <c r="K1264" i="27" s="1"/>
  <c r="O1264" i="27" s="1"/>
  <c r="AZ1019" i="27"/>
  <c r="AY1019" i="27"/>
  <c r="BB1019" i="27" s="1"/>
  <c r="AW1019" i="27"/>
  <c r="BA1019" i="27" s="1"/>
  <c r="I1264" i="27" l="1"/>
  <c r="L1264" i="27" s="1"/>
  <c r="M1264" i="27" s="1"/>
  <c r="R1264" i="27"/>
  <c r="S1264" i="27" s="1"/>
  <c r="T1264" i="27" s="1"/>
  <c r="Q1264" i="27"/>
  <c r="P1264" i="27" l="1"/>
  <c r="V1264" i="27" s="1"/>
  <c r="AT1020" i="27" s="1"/>
  <c r="H1265" i="27"/>
  <c r="X1265" i="27" s="1"/>
  <c r="N1265" i="27" s="1"/>
  <c r="G1265" i="27" s="1"/>
  <c r="U1264" i="27"/>
  <c r="W1264" i="27" s="1"/>
  <c r="J1265" i="27" l="1"/>
  <c r="K1265" i="27" s="1"/>
  <c r="O1265" i="27" s="1"/>
  <c r="I1265" i="27" s="1"/>
  <c r="L1265" i="27" s="1"/>
  <c r="AZ1020" i="27"/>
  <c r="AY1020" i="27"/>
  <c r="BB1020" i="27" s="1"/>
  <c r="AW1020" i="27"/>
  <c r="BA1020" i="27" s="1"/>
  <c r="R1265" i="27" l="1"/>
  <c r="S1265" i="27" s="1"/>
  <c r="T1265" i="27" s="1"/>
  <c r="M1265" i="27"/>
  <c r="P1265" i="27"/>
  <c r="V1265" i="27" s="1"/>
  <c r="AT1021" i="27" s="1"/>
  <c r="Q1265" i="27"/>
  <c r="AZ1021" i="27" l="1"/>
  <c r="AY1021" i="27"/>
  <c r="BB1021" i="27" s="1"/>
  <c r="AW1021" i="27"/>
  <c r="BA1021" i="27" s="1"/>
  <c r="U1265" i="27"/>
  <c r="W1265" i="27" s="1"/>
  <c r="H1266" i="27"/>
  <c r="X1266" i="27" s="1"/>
  <c r="N1266" i="27" s="1"/>
  <c r="G1266" i="27" s="1"/>
  <c r="J1266" i="27" l="1"/>
  <c r="K1266" i="27" s="1"/>
  <c r="O1266" i="27" s="1"/>
  <c r="I1266" i="27" l="1"/>
  <c r="L1266" i="27" s="1"/>
  <c r="M1266" i="27" s="1"/>
  <c r="R1266" i="27"/>
  <c r="S1266" i="27" s="1"/>
  <c r="T1266" i="27" s="1"/>
  <c r="Q1266" i="27"/>
  <c r="P1266" i="27" l="1"/>
  <c r="V1266" i="27" s="1"/>
  <c r="AT1022" i="27" s="1"/>
  <c r="U1266" i="27"/>
  <c r="W1266" i="27" s="1"/>
  <c r="H1267" i="27"/>
  <c r="X1267" i="27" s="1"/>
  <c r="N1267" i="27" s="1"/>
  <c r="G1267" i="27" s="1"/>
  <c r="J1267" i="27" l="1"/>
  <c r="K1267" i="27" s="1"/>
  <c r="AZ1022" i="27"/>
  <c r="AY1022" i="27"/>
  <c r="BB1022" i="27" s="1"/>
  <c r="AW1022" i="27"/>
  <c r="BA1022" i="27" s="1"/>
  <c r="O1267" i="27"/>
  <c r="I1267" i="27" l="1"/>
  <c r="L1267" i="27" s="1"/>
  <c r="P1267" i="27" s="1"/>
  <c r="R1267" i="27"/>
  <c r="S1267" i="27" s="1"/>
  <c r="T1267" i="27" s="1"/>
  <c r="Q1267" i="27"/>
  <c r="M1267" i="27" l="1"/>
  <c r="U1267" i="27" s="1"/>
  <c r="W1267" i="27" s="1"/>
  <c r="H1268" i="27"/>
  <c r="X1268" i="27" s="1"/>
  <c r="N1268" i="27" s="1"/>
  <c r="G1268" i="27" s="1"/>
  <c r="V1267" i="27"/>
  <c r="AT1023" i="27" s="1"/>
  <c r="J1268" i="27"/>
  <c r="K1268" i="27" s="1"/>
  <c r="AZ1023" i="27" l="1"/>
  <c r="AY1023" i="27"/>
  <c r="BB1023" i="27" s="1"/>
  <c r="AW1023" i="27"/>
  <c r="BA1023" i="27" s="1"/>
  <c r="O1268" i="27"/>
  <c r="I1268" i="27" l="1"/>
  <c r="L1268" i="27" s="1"/>
  <c r="P1268" i="27" s="1"/>
  <c r="R1268" i="27"/>
  <c r="S1268" i="27" s="1"/>
  <c r="T1268" i="27" s="1"/>
  <c r="Q1268" i="27"/>
  <c r="M1268" i="27" l="1"/>
  <c r="U1268" i="27" s="1"/>
  <c r="W1268" i="27" s="1"/>
  <c r="H1269" i="27"/>
  <c r="X1269" i="27" s="1"/>
  <c r="N1269" i="27" s="1"/>
  <c r="G1269" i="27" s="1"/>
  <c r="V1268" i="27"/>
  <c r="AT1024" i="27" s="1"/>
  <c r="J1269" i="27"/>
  <c r="K1269" i="27" s="1"/>
  <c r="AZ1024" i="27" l="1"/>
  <c r="AY1024" i="27"/>
  <c r="BB1024" i="27" s="1"/>
  <c r="AW1024" i="27"/>
  <c r="BA1024" i="27" s="1"/>
  <c r="O1269" i="27"/>
  <c r="I1269" i="27" l="1"/>
  <c r="L1269" i="27" s="1"/>
  <c r="M1269" i="27" s="1"/>
  <c r="R1269" i="27"/>
  <c r="S1269" i="27" s="1"/>
  <c r="T1269" i="27" s="1"/>
  <c r="Q1269" i="27"/>
  <c r="P1269" i="27" l="1"/>
  <c r="U1269" i="27"/>
  <c r="H1270" i="27"/>
  <c r="X1270" i="27" s="1"/>
  <c r="N1270" i="27" s="1"/>
  <c r="G1270" i="27" s="1"/>
  <c r="W1269" i="27"/>
  <c r="V1269" i="27"/>
  <c r="AT1025" i="27" s="1"/>
  <c r="J1270" i="27"/>
  <c r="K1270" i="27" s="1"/>
  <c r="AZ1025" i="27" l="1"/>
  <c r="AY1025" i="27"/>
  <c r="BB1025" i="27" s="1"/>
  <c r="AW1025" i="27"/>
  <c r="BA1025" i="27" s="1"/>
  <c r="O1270" i="27"/>
  <c r="I1270" i="27" l="1"/>
  <c r="L1270" i="27" s="1"/>
  <c r="P1270" i="27" s="1"/>
  <c r="R1270" i="27"/>
  <c r="S1270" i="27" s="1"/>
  <c r="T1270" i="27" s="1"/>
  <c r="Q1270" i="27"/>
  <c r="M1270" i="27" l="1"/>
  <c r="U1270" i="27" s="1"/>
  <c r="W1270" i="27" s="1"/>
  <c r="H1271" i="27"/>
  <c r="X1271" i="27" s="1"/>
  <c r="N1271" i="27" s="1"/>
  <c r="G1271" i="27" s="1"/>
  <c r="V1270" i="27"/>
  <c r="AT1026" i="27" s="1"/>
  <c r="J1271" i="27" l="1"/>
  <c r="K1271" i="27" s="1"/>
  <c r="O1271" i="27" s="1"/>
  <c r="AZ1026" i="27"/>
  <c r="AY1026" i="27"/>
  <c r="BB1026" i="27" s="1"/>
  <c r="AW1026" i="27"/>
  <c r="BA1026" i="27" s="1"/>
  <c r="I1271" i="27" l="1"/>
  <c r="L1271" i="27" s="1"/>
  <c r="P1271" i="27" s="1"/>
  <c r="R1271" i="27"/>
  <c r="S1271" i="27" s="1"/>
  <c r="T1271" i="27" s="1"/>
  <c r="Q1271" i="27"/>
  <c r="M1271" i="27" l="1"/>
  <c r="U1271" i="27"/>
  <c r="H1272" i="27"/>
  <c r="X1272" i="27" s="1"/>
  <c r="N1272" i="27" s="1"/>
  <c r="G1272" i="27" s="1"/>
  <c r="W1271" i="27"/>
  <c r="V1271" i="27"/>
  <c r="AT1027" i="27" s="1"/>
  <c r="J1272" i="27"/>
  <c r="K1272" i="27" s="1"/>
  <c r="AZ1027" i="27" l="1"/>
  <c r="AY1027" i="27"/>
  <c r="BB1027" i="27" s="1"/>
  <c r="AW1027" i="27"/>
  <c r="BA1027" i="27" s="1"/>
  <c r="O1272" i="27"/>
  <c r="I1272" i="27" l="1"/>
  <c r="R1272" i="27"/>
  <c r="S1272" i="27" s="1"/>
  <c r="T1272" i="27" s="1"/>
  <c r="L1272" i="27"/>
  <c r="Q1272" i="27"/>
  <c r="H1273" i="27" l="1"/>
  <c r="X1273" i="27" s="1"/>
  <c r="N1273" i="27" s="1"/>
  <c r="G1273" i="27" s="1"/>
  <c r="P1272" i="27"/>
  <c r="V1272" i="27" s="1"/>
  <c r="AT1028" i="27" s="1"/>
  <c r="M1272" i="27"/>
  <c r="U1272" i="27" s="1"/>
  <c r="W1272" i="27" s="1"/>
  <c r="J1273" i="27" l="1"/>
  <c r="K1273" i="27" s="1"/>
  <c r="AZ1028" i="27"/>
  <c r="AY1028" i="27"/>
  <c r="BB1028" i="27" s="1"/>
  <c r="AW1028" i="27"/>
  <c r="BA1028" i="27" s="1"/>
  <c r="O1273" i="27"/>
  <c r="I1273" i="27" l="1"/>
  <c r="L1273" i="27" s="1"/>
  <c r="P1273" i="27" s="1"/>
  <c r="R1273" i="27"/>
  <c r="S1273" i="27" s="1"/>
  <c r="T1273" i="27" s="1"/>
  <c r="Q1273" i="27"/>
  <c r="M1273" i="27" l="1"/>
  <c r="U1273" i="27"/>
  <c r="H1274" i="27"/>
  <c r="X1274" i="27" s="1"/>
  <c r="N1274" i="27" s="1"/>
  <c r="G1274" i="27" s="1"/>
  <c r="W1273" i="27"/>
  <c r="V1273" i="27"/>
  <c r="AT1029" i="27" s="1"/>
  <c r="J1274" i="27"/>
  <c r="K1274" i="27" s="1"/>
  <c r="AZ1029" i="27" l="1"/>
  <c r="AY1029" i="27"/>
  <c r="BB1029" i="27" s="1"/>
  <c r="AW1029" i="27"/>
  <c r="BA1029" i="27" s="1"/>
  <c r="O1274" i="27"/>
  <c r="I1274" i="27" l="1"/>
  <c r="L1274" i="27" s="1"/>
  <c r="R1274" i="27"/>
  <c r="S1274" i="27" s="1"/>
  <c r="T1274" i="27" s="1"/>
  <c r="M1274" i="27"/>
  <c r="P1274" i="27"/>
  <c r="Q1274" i="27"/>
  <c r="H1275" i="27" l="1"/>
  <c r="X1275" i="27" s="1"/>
  <c r="N1275" i="27" s="1"/>
  <c r="G1275" i="27" s="1"/>
  <c r="U1274" i="27"/>
  <c r="W1274" i="27" s="1"/>
  <c r="V1274" i="27"/>
  <c r="AT1030" i="27" s="1"/>
  <c r="J1275" i="27" l="1"/>
  <c r="K1275" i="27" s="1"/>
  <c r="AZ1030" i="27"/>
  <c r="AY1030" i="27"/>
  <c r="BB1030" i="27" s="1"/>
  <c r="AW1030" i="27"/>
  <c r="BA1030" i="27" s="1"/>
  <c r="O1275" i="27"/>
  <c r="I1275" i="27" s="1"/>
  <c r="L1275" i="27" s="1"/>
  <c r="R1275" i="27" l="1"/>
  <c r="S1275" i="27" s="1"/>
  <c r="T1275" i="27" s="1"/>
  <c r="M1275" i="27"/>
  <c r="P1275" i="27"/>
  <c r="V1275" i="27" s="1"/>
  <c r="AT1031" i="27" s="1"/>
  <c r="Q1275" i="27"/>
  <c r="U1275" i="27" l="1"/>
  <c r="AZ1031" i="27"/>
  <c r="AY1031" i="27"/>
  <c r="BB1031" i="27" s="1"/>
  <c r="AW1031" i="27"/>
  <c r="BA1031" i="27" s="1"/>
  <c r="H1276" i="27"/>
  <c r="X1276" i="27" s="1"/>
  <c r="N1276" i="27" s="1"/>
  <c r="G1276" i="27" s="1"/>
  <c r="W1275" i="27"/>
  <c r="J1276" i="27" l="1"/>
  <c r="K1276" i="27" s="1"/>
  <c r="O1276" i="27" s="1"/>
  <c r="I1276" i="27" l="1"/>
  <c r="L1276" i="27" s="1"/>
  <c r="M1276" i="27" s="1"/>
  <c r="R1276" i="27"/>
  <c r="S1276" i="27" s="1"/>
  <c r="T1276" i="27" s="1"/>
  <c r="Q1276" i="27"/>
  <c r="P1276" i="27" l="1"/>
  <c r="V1276" i="27" s="1"/>
  <c r="AT1032" i="27" s="1"/>
  <c r="U1276" i="27"/>
  <c r="W1276" i="27" s="1"/>
  <c r="H1277" i="27"/>
  <c r="X1277" i="27" s="1"/>
  <c r="N1277" i="27" s="1"/>
  <c r="G1277" i="27" s="1"/>
  <c r="J1277" i="27" l="1"/>
  <c r="K1277" i="27" s="1"/>
  <c r="AZ1032" i="27"/>
  <c r="AY1032" i="27"/>
  <c r="BB1032" i="27" s="1"/>
  <c r="AW1032" i="27"/>
  <c r="BA1032" i="27" s="1"/>
  <c r="O1277" i="27"/>
  <c r="I1277" i="27" l="1"/>
  <c r="L1277" i="27" s="1"/>
  <c r="P1277" i="27" s="1"/>
  <c r="R1277" i="27"/>
  <c r="S1277" i="27" s="1"/>
  <c r="T1277" i="27" s="1"/>
  <c r="Q1277" i="27"/>
  <c r="M1277" i="27" l="1"/>
  <c r="U1277" i="27" s="1"/>
  <c r="W1277" i="27" s="1"/>
  <c r="H1278" i="27"/>
  <c r="X1278" i="27" s="1"/>
  <c r="N1278" i="27" s="1"/>
  <c r="G1278" i="27" s="1"/>
  <c r="V1277" i="27"/>
  <c r="AT1033" i="27" s="1"/>
  <c r="J1278" i="27"/>
  <c r="K1278" i="27" s="1"/>
  <c r="AZ1033" i="27" l="1"/>
  <c r="AY1033" i="27"/>
  <c r="BB1033" i="27" s="1"/>
  <c r="AW1033" i="27"/>
  <c r="BA1033" i="27" s="1"/>
  <c r="O1278" i="27"/>
  <c r="I1278" i="27" l="1"/>
  <c r="L1278" i="27" s="1"/>
  <c r="P1278" i="27" s="1"/>
  <c r="R1278" i="27"/>
  <c r="S1278" i="27" s="1"/>
  <c r="T1278" i="27" s="1"/>
  <c r="Q1278" i="27"/>
  <c r="M1278" i="27" l="1"/>
  <c r="U1278" i="27" s="1"/>
  <c r="W1278" i="27" s="1"/>
  <c r="H1279" i="27"/>
  <c r="X1279" i="27" s="1"/>
  <c r="N1279" i="27" s="1"/>
  <c r="G1279" i="27" s="1"/>
  <c r="V1278" i="27"/>
  <c r="AT1034" i="27" s="1"/>
  <c r="J1279" i="27"/>
  <c r="K1279" i="27" s="1"/>
  <c r="AZ1034" i="27" l="1"/>
  <c r="AW1034" i="27"/>
  <c r="BA1034" i="27" s="1"/>
  <c r="AY1034" i="27"/>
  <c r="BB1034" i="27" s="1"/>
  <c r="O1279" i="27"/>
  <c r="I1279" i="27" s="1"/>
  <c r="R1279" i="27" l="1"/>
  <c r="S1279" i="27" s="1"/>
  <c r="T1279" i="27" s="1"/>
  <c r="L1279" i="27"/>
  <c r="Q1279" i="27"/>
  <c r="H1280" i="27" l="1"/>
  <c r="X1280" i="27" s="1"/>
  <c r="N1280" i="27" s="1"/>
  <c r="G1280" i="27" s="1"/>
  <c r="P1279" i="27"/>
  <c r="V1279" i="27" s="1"/>
  <c r="AT1035" i="27" s="1"/>
  <c r="J1280" i="27"/>
  <c r="K1280" i="27" s="1"/>
  <c r="M1279" i="27"/>
  <c r="U1279" i="27" s="1"/>
  <c r="W1279" i="27" s="1"/>
  <c r="AZ1035" i="27" l="1"/>
  <c r="AW1035" i="27"/>
  <c r="BA1035" i="27" s="1"/>
  <c r="AY1035" i="27"/>
  <c r="BB1035" i="27" s="1"/>
  <c r="O1280" i="27"/>
  <c r="I1280" i="27" l="1"/>
  <c r="L1280" i="27" s="1"/>
  <c r="M1280" i="27" s="1"/>
  <c r="R1280" i="27"/>
  <c r="S1280" i="27" s="1"/>
  <c r="T1280" i="27" s="1"/>
  <c r="Q1280" i="27"/>
  <c r="P1280" i="27" l="1"/>
  <c r="U1280" i="27"/>
  <c r="W1280" i="27" s="1"/>
  <c r="H1281" i="27"/>
  <c r="X1281" i="27" s="1"/>
  <c r="N1281" i="27" s="1"/>
  <c r="G1281" i="27" s="1"/>
  <c r="V1280" i="27"/>
  <c r="AT1036" i="27" s="1"/>
  <c r="J1281" i="27" l="1"/>
  <c r="K1281" i="27" s="1"/>
  <c r="AZ1036" i="27"/>
  <c r="AY1036" i="27"/>
  <c r="BB1036" i="27" s="1"/>
  <c r="AW1036" i="27"/>
  <c r="BA1036" i="27" s="1"/>
  <c r="O1281" i="27"/>
  <c r="I1281" i="27" l="1"/>
  <c r="L1281" i="27" s="1"/>
  <c r="P1281" i="27" s="1"/>
  <c r="R1281" i="27"/>
  <c r="S1281" i="27" s="1"/>
  <c r="T1281" i="27" s="1"/>
  <c r="Q1281" i="27"/>
  <c r="M1281" i="27" l="1"/>
  <c r="U1281" i="27" s="1"/>
  <c r="W1281" i="27" s="1"/>
  <c r="H1282" i="27"/>
  <c r="X1282" i="27" s="1"/>
  <c r="N1282" i="27" s="1"/>
  <c r="G1282" i="27" s="1"/>
  <c r="V1281" i="27"/>
  <c r="AT1037" i="27" s="1"/>
  <c r="J1282" i="27"/>
  <c r="K1282" i="27" s="1"/>
  <c r="AZ1037" i="27" l="1"/>
  <c r="AY1037" i="27"/>
  <c r="BB1037" i="27" s="1"/>
  <c r="AW1037" i="27"/>
  <c r="BA1037" i="27" s="1"/>
  <c r="O1282" i="27"/>
  <c r="I1282" i="27" l="1"/>
  <c r="L1282" i="27" s="1"/>
  <c r="M1282" i="27" s="1"/>
  <c r="R1282" i="27"/>
  <c r="S1282" i="27" s="1"/>
  <c r="T1282" i="27" s="1"/>
  <c r="Q1282" i="27"/>
  <c r="P1282" i="27" l="1"/>
  <c r="V1282" i="27" s="1"/>
  <c r="AT1038" i="27" s="1"/>
  <c r="U1282" i="27"/>
  <c r="W1282" i="27" s="1"/>
  <c r="H1283" i="27"/>
  <c r="X1283" i="27" s="1"/>
  <c r="N1283" i="27" s="1"/>
  <c r="G1283" i="27" s="1"/>
  <c r="J1283" i="27" l="1"/>
  <c r="K1283" i="27" s="1"/>
  <c r="AZ1038" i="27"/>
  <c r="AY1038" i="27"/>
  <c r="BB1038" i="27" s="1"/>
  <c r="AW1038" i="27"/>
  <c r="BA1038" i="27" s="1"/>
  <c r="O1283" i="27"/>
  <c r="I1283" i="27" l="1"/>
  <c r="L1283" i="27" s="1"/>
  <c r="P1283" i="27" s="1"/>
  <c r="R1283" i="27"/>
  <c r="S1283" i="27" s="1"/>
  <c r="T1283" i="27" s="1"/>
  <c r="Q1283" i="27"/>
  <c r="M1283" i="27" l="1"/>
  <c r="U1283" i="27" s="1"/>
  <c r="W1283" i="27" s="1"/>
  <c r="H1284" i="27"/>
  <c r="X1284" i="27" s="1"/>
  <c r="N1284" i="27" s="1"/>
  <c r="G1284" i="27" s="1"/>
  <c r="V1283" i="27"/>
  <c r="AT1039" i="27" s="1"/>
  <c r="J1284" i="27" l="1"/>
  <c r="K1284" i="27" s="1"/>
  <c r="O1284" i="27" s="1"/>
  <c r="AZ1039" i="27"/>
  <c r="AY1039" i="27"/>
  <c r="BB1039" i="27" s="1"/>
  <c r="AW1039" i="27"/>
  <c r="BA1039" i="27" s="1"/>
  <c r="I1284" i="27" l="1"/>
  <c r="L1284" i="27" s="1"/>
  <c r="M1284" i="27" s="1"/>
  <c r="R1284" i="27"/>
  <c r="S1284" i="27" s="1"/>
  <c r="T1284" i="27" s="1"/>
  <c r="Q1284" i="27"/>
  <c r="P1284" i="27" l="1"/>
  <c r="V1284" i="27" s="1"/>
  <c r="AT1040" i="27" s="1"/>
  <c r="U1284" i="27"/>
  <c r="W1284" i="27" s="1"/>
  <c r="H1285" i="27"/>
  <c r="X1285" i="27" s="1"/>
  <c r="N1285" i="27" s="1"/>
  <c r="G1285" i="27" s="1"/>
  <c r="J1285" i="27" l="1"/>
  <c r="K1285" i="27" s="1"/>
  <c r="AZ1040" i="27"/>
  <c r="AY1040" i="27"/>
  <c r="BB1040" i="27" s="1"/>
  <c r="AW1040" i="27"/>
  <c r="BA1040" i="27" s="1"/>
  <c r="O1285" i="27"/>
  <c r="I1285" i="27" l="1"/>
  <c r="L1285" i="27" s="1"/>
  <c r="M1285" i="27" s="1"/>
  <c r="R1285" i="27"/>
  <c r="S1285" i="27" s="1"/>
  <c r="T1285" i="27" s="1"/>
  <c r="Q1285" i="27"/>
  <c r="P1285" i="27" l="1"/>
  <c r="U1285" i="27"/>
  <c r="W1285" i="27" s="1"/>
  <c r="H1286" i="27"/>
  <c r="X1286" i="27" s="1"/>
  <c r="N1286" i="27" s="1"/>
  <c r="G1286" i="27" s="1"/>
  <c r="V1285" i="27"/>
  <c r="AT1041" i="27" s="1"/>
  <c r="J1286" i="27"/>
  <c r="K1286" i="27" s="1"/>
  <c r="AZ1041" i="27" l="1"/>
  <c r="AY1041" i="27"/>
  <c r="BB1041" i="27" s="1"/>
  <c r="AW1041" i="27"/>
  <c r="BA1041" i="27" s="1"/>
  <c r="O1286" i="27"/>
  <c r="I1286" i="27" l="1"/>
  <c r="L1286" i="27" s="1"/>
  <c r="P1286" i="27" s="1"/>
  <c r="R1286" i="27"/>
  <c r="S1286" i="27" s="1"/>
  <c r="T1286" i="27" s="1"/>
  <c r="Q1286" i="27"/>
  <c r="M1286" i="27" l="1"/>
  <c r="U1286" i="27" s="1"/>
  <c r="W1286" i="27" s="1"/>
  <c r="H1287" i="27"/>
  <c r="X1287" i="27" s="1"/>
  <c r="N1287" i="27" s="1"/>
  <c r="G1287" i="27" s="1"/>
  <c r="V1286" i="27"/>
  <c r="AT1042" i="27" s="1"/>
  <c r="J1287" i="27" l="1"/>
  <c r="K1287" i="27" s="1"/>
  <c r="O1287" i="27" s="1"/>
  <c r="I1287" i="27" s="1"/>
  <c r="L1287" i="27" s="1"/>
  <c r="AZ1042" i="27"/>
  <c r="AY1042" i="27"/>
  <c r="BB1042" i="27" s="1"/>
  <c r="AW1042" i="27"/>
  <c r="BA1042" i="27" s="1"/>
  <c r="R1287" i="27" l="1"/>
  <c r="S1287" i="27" s="1"/>
  <c r="T1287" i="27" s="1"/>
  <c r="M1287" i="27"/>
  <c r="P1287" i="27"/>
  <c r="V1287" i="27" s="1"/>
  <c r="AT1043" i="27" s="1"/>
  <c r="Q1287" i="27"/>
  <c r="U1287" i="27" l="1"/>
  <c r="AZ1043" i="27"/>
  <c r="AY1043" i="27"/>
  <c r="BB1043" i="27" s="1"/>
  <c r="AW1043" i="27"/>
  <c r="BA1043" i="27" s="1"/>
  <c r="H1288" i="27"/>
  <c r="X1288" i="27" s="1"/>
  <c r="N1288" i="27" s="1"/>
  <c r="G1288" i="27" s="1"/>
  <c r="W1287" i="27"/>
  <c r="J1288" i="27"/>
  <c r="K1288" i="27" s="1"/>
  <c r="O1288" i="27" l="1"/>
  <c r="I1288" i="27" l="1"/>
  <c r="L1288" i="27" s="1"/>
  <c r="P1288" i="27" s="1"/>
  <c r="R1288" i="27"/>
  <c r="S1288" i="27" s="1"/>
  <c r="T1288" i="27" s="1"/>
  <c r="Q1288" i="27"/>
  <c r="M1288" i="27" l="1"/>
  <c r="U1288" i="27" s="1"/>
  <c r="W1288" i="27" s="1"/>
  <c r="H1289" i="27"/>
  <c r="X1289" i="27" s="1"/>
  <c r="N1289" i="27" s="1"/>
  <c r="G1289" i="27" s="1"/>
  <c r="V1288" i="27"/>
  <c r="AT1044" i="27" s="1"/>
  <c r="J1289" i="27" l="1"/>
  <c r="K1289" i="27" s="1"/>
  <c r="O1289" i="27" s="1"/>
  <c r="I1289" i="27" s="1"/>
  <c r="AZ1044" i="27"/>
  <c r="AY1044" i="27"/>
  <c r="BB1044" i="27" s="1"/>
  <c r="AW1044" i="27"/>
  <c r="BA1044" i="27" s="1"/>
  <c r="R1289" i="27" l="1"/>
  <c r="S1289" i="27" s="1"/>
  <c r="T1289" i="27" s="1"/>
  <c r="L1289" i="27"/>
  <c r="Q1289" i="27"/>
  <c r="H1290" i="27" l="1"/>
  <c r="X1290" i="27" s="1"/>
  <c r="N1290" i="27" s="1"/>
  <c r="G1290" i="27" s="1"/>
  <c r="P1289" i="27"/>
  <c r="V1289" i="27" s="1"/>
  <c r="AT1045" i="27" s="1"/>
  <c r="M1289" i="27"/>
  <c r="U1289" i="27" s="1"/>
  <c r="W1289" i="27" s="1"/>
  <c r="J1290" i="27" l="1"/>
  <c r="K1290" i="27" s="1"/>
  <c r="O1290" i="27" s="1"/>
  <c r="AZ1045" i="27"/>
  <c r="AY1045" i="27"/>
  <c r="BB1045" i="27" s="1"/>
  <c r="AW1045" i="27"/>
  <c r="BA1045" i="27" s="1"/>
  <c r="I1290" i="27" l="1"/>
  <c r="L1290" i="27" s="1"/>
  <c r="M1290" i="27" s="1"/>
  <c r="R1290" i="27"/>
  <c r="S1290" i="27" s="1"/>
  <c r="T1290" i="27" s="1"/>
  <c r="Q1290" i="27"/>
  <c r="P1290" i="27" l="1"/>
  <c r="V1290" i="27" s="1"/>
  <c r="AT1046" i="27" s="1"/>
  <c r="U1290" i="27"/>
  <c r="W1290" i="27" s="1"/>
  <c r="H1291" i="27"/>
  <c r="X1291" i="27" s="1"/>
  <c r="N1291" i="27" s="1"/>
  <c r="G1291" i="27" s="1"/>
  <c r="J1291" i="27" l="1"/>
  <c r="K1291" i="27" s="1"/>
  <c r="AZ1046" i="27"/>
  <c r="AY1046" i="27"/>
  <c r="BB1046" i="27" s="1"/>
  <c r="AW1046" i="27"/>
  <c r="BA1046" i="27" s="1"/>
  <c r="O1291" i="27"/>
  <c r="I1291" i="27" l="1"/>
  <c r="L1291" i="27" s="1"/>
  <c r="M1291" i="27" s="1"/>
  <c r="R1291" i="27"/>
  <c r="S1291" i="27" s="1"/>
  <c r="T1291" i="27" s="1"/>
  <c r="Q1291" i="27"/>
  <c r="U1291" i="27" l="1"/>
  <c r="W1291" i="27" s="1"/>
  <c r="H1292" i="27"/>
  <c r="X1292" i="27" s="1"/>
  <c r="N1292" i="27" s="1"/>
  <c r="G1292" i="27" s="1"/>
  <c r="P1291" i="27"/>
  <c r="V1291" i="27" s="1"/>
  <c r="AT1047" i="27" s="1"/>
  <c r="J1292" i="27" l="1"/>
  <c r="K1292" i="27" s="1"/>
  <c r="O1292" i="27" s="1"/>
  <c r="AZ1047" i="27"/>
  <c r="AY1047" i="27"/>
  <c r="BB1047" i="27" s="1"/>
  <c r="AW1047" i="27"/>
  <c r="BA1047" i="27" s="1"/>
  <c r="I1292" i="27" l="1"/>
  <c r="L1292" i="27" s="1"/>
  <c r="P1292" i="27" s="1"/>
  <c r="R1292" i="27"/>
  <c r="S1292" i="27" s="1"/>
  <c r="T1292" i="27" s="1"/>
  <c r="Q1292" i="27"/>
  <c r="M1292" i="27" l="1"/>
  <c r="U1292" i="27" s="1"/>
  <c r="W1292" i="27" s="1"/>
  <c r="H1293" i="27"/>
  <c r="X1293" i="27" s="1"/>
  <c r="N1293" i="27" s="1"/>
  <c r="G1293" i="27" s="1"/>
  <c r="V1292" i="27"/>
  <c r="AT1048" i="27" s="1"/>
  <c r="J1293" i="27" l="1"/>
  <c r="K1293" i="27" s="1"/>
  <c r="O1293" i="27" s="1"/>
  <c r="AZ1048" i="27"/>
  <c r="AW1048" i="27"/>
  <c r="BA1048" i="27" s="1"/>
  <c r="AY1048" i="27"/>
  <c r="BB1048" i="27" s="1"/>
  <c r="I1293" i="27" l="1"/>
  <c r="L1293" i="27" s="1"/>
  <c r="P1293" i="27" s="1"/>
  <c r="R1293" i="27"/>
  <c r="S1293" i="27" s="1"/>
  <c r="T1293" i="27" s="1"/>
  <c r="Q1293" i="27"/>
  <c r="M1293" i="27" l="1"/>
  <c r="U1293" i="27" s="1"/>
  <c r="W1293" i="27" s="1"/>
  <c r="H1294" i="27"/>
  <c r="X1294" i="27" s="1"/>
  <c r="N1294" i="27" s="1"/>
  <c r="G1294" i="27" s="1"/>
  <c r="V1293" i="27"/>
  <c r="AT1049" i="27" s="1"/>
  <c r="J1294" i="27" l="1"/>
  <c r="K1294" i="27" s="1"/>
  <c r="AZ1049" i="27"/>
  <c r="AY1049" i="27"/>
  <c r="BB1049" i="27" s="1"/>
  <c r="AW1049" i="27"/>
  <c r="BA1049" i="27" s="1"/>
  <c r="O1294" i="27"/>
  <c r="I1294" i="27" l="1"/>
  <c r="L1294" i="27" s="1"/>
  <c r="M1294" i="27" s="1"/>
  <c r="R1294" i="27"/>
  <c r="S1294" i="27" s="1"/>
  <c r="T1294" i="27" s="1"/>
  <c r="Q1294" i="27"/>
  <c r="P1294" i="27" l="1"/>
  <c r="V1294" i="27" s="1"/>
  <c r="AT1050" i="27" s="1"/>
  <c r="U1294" i="27"/>
  <c r="W1294" i="27" s="1"/>
  <c r="H1295" i="27"/>
  <c r="X1295" i="27" s="1"/>
  <c r="N1295" i="27" s="1"/>
  <c r="G1295" i="27" s="1"/>
  <c r="J1295" i="27" l="1"/>
  <c r="K1295" i="27" s="1"/>
  <c r="O1295" i="27" s="1"/>
  <c r="AZ1050" i="27"/>
  <c r="AY1050" i="27"/>
  <c r="BB1050" i="27" s="1"/>
  <c r="AW1050" i="27"/>
  <c r="BA1050" i="27" s="1"/>
  <c r="I1295" i="27" l="1"/>
  <c r="L1295" i="27" s="1"/>
  <c r="P1295" i="27" s="1"/>
  <c r="R1295" i="27"/>
  <c r="S1295" i="27" s="1"/>
  <c r="T1295" i="27" s="1"/>
  <c r="Q1295" i="27"/>
  <c r="M1295" i="27" l="1"/>
  <c r="U1295" i="27" s="1"/>
  <c r="W1295" i="27" s="1"/>
  <c r="H1296" i="27"/>
  <c r="X1296" i="27" s="1"/>
  <c r="N1296" i="27" s="1"/>
  <c r="G1296" i="27" s="1"/>
  <c r="V1295" i="27"/>
  <c r="AT1051" i="27" s="1"/>
  <c r="J1296" i="27"/>
  <c r="K1296" i="27" s="1"/>
  <c r="AZ1051" i="27" l="1"/>
  <c r="AY1051" i="27"/>
  <c r="BB1051" i="27" s="1"/>
  <c r="AW1051" i="27"/>
  <c r="BA1051" i="27" s="1"/>
  <c r="O1296" i="27"/>
  <c r="I1296" i="27" l="1"/>
  <c r="L1296" i="27" s="1"/>
  <c r="P1296" i="27" s="1"/>
  <c r="R1296" i="27"/>
  <c r="S1296" i="27" s="1"/>
  <c r="T1296" i="27" s="1"/>
  <c r="Q1296" i="27"/>
  <c r="M1296" i="27" l="1"/>
  <c r="U1296" i="27" s="1"/>
  <c r="W1296" i="27" s="1"/>
  <c r="H1297" i="27"/>
  <c r="X1297" i="27" s="1"/>
  <c r="N1297" i="27" s="1"/>
  <c r="G1297" i="27" s="1"/>
  <c r="V1296" i="27"/>
  <c r="AT1052" i="27" s="1"/>
  <c r="J1297" i="27" l="1"/>
  <c r="K1297" i="27" s="1"/>
  <c r="O1297" i="27" s="1"/>
  <c r="AZ1052" i="27"/>
  <c r="AY1052" i="27"/>
  <c r="BB1052" i="27" s="1"/>
  <c r="AW1052" i="27"/>
  <c r="BA1052" i="27" s="1"/>
  <c r="I1297" i="27" l="1"/>
  <c r="L1297" i="27" s="1"/>
  <c r="M1297" i="27" s="1"/>
  <c r="R1297" i="27"/>
  <c r="S1297" i="27" s="1"/>
  <c r="T1297" i="27" s="1"/>
  <c r="Q1297" i="27"/>
  <c r="P1297" i="27" l="1"/>
  <c r="U1297" i="27"/>
  <c r="H1298" i="27"/>
  <c r="X1298" i="27" s="1"/>
  <c r="N1298" i="27" s="1"/>
  <c r="G1298" i="27" s="1"/>
  <c r="W1297" i="27"/>
  <c r="V1297" i="27"/>
  <c r="AT1053" i="27" s="1"/>
  <c r="J1298" i="27"/>
  <c r="K1298" i="27" s="1"/>
  <c r="AZ1053" i="27" l="1"/>
  <c r="AY1053" i="27"/>
  <c r="BB1053" i="27" s="1"/>
  <c r="AW1053" i="27"/>
  <c r="BA1053" i="27" s="1"/>
  <c r="O1298" i="27"/>
  <c r="I1298" i="27" l="1"/>
  <c r="L1298" i="27" s="1"/>
  <c r="P1298" i="27" s="1"/>
  <c r="R1298" i="27"/>
  <c r="S1298" i="27" s="1"/>
  <c r="T1298" i="27" s="1"/>
  <c r="Q1298" i="27"/>
  <c r="M1298" i="27" l="1"/>
  <c r="U1298" i="27" s="1"/>
  <c r="W1298" i="27" s="1"/>
  <c r="H1299" i="27"/>
  <c r="X1299" i="27" s="1"/>
  <c r="N1299" i="27" s="1"/>
  <c r="G1299" i="27" s="1"/>
  <c r="V1298" i="27"/>
  <c r="AT1054" i="27" s="1"/>
  <c r="J1299" i="27" l="1"/>
  <c r="K1299" i="27" s="1"/>
  <c r="O1299" i="27" s="1"/>
  <c r="AZ1054" i="27"/>
  <c r="AY1054" i="27"/>
  <c r="BB1054" i="27" s="1"/>
  <c r="AW1054" i="27"/>
  <c r="BA1054" i="27" s="1"/>
  <c r="I1299" i="27" l="1"/>
  <c r="L1299" i="27" s="1"/>
  <c r="M1299" i="27" s="1"/>
  <c r="R1299" i="27"/>
  <c r="S1299" i="27" s="1"/>
  <c r="T1299" i="27" s="1"/>
  <c r="Q1299" i="27"/>
  <c r="P1299" i="27" l="1"/>
  <c r="U1299" i="27"/>
  <c r="W1299" i="27" s="1"/>
  <c r="H1300" i="27"/>
  <c r="X1300" i="27" s="1"/>
  <c r="N1300" i="27" s="1"/>
  <c r="G1300" i="27" s="1"/>
  <c r="V1299" i="27"/>
  <c r="AT1055" i="27" s="1"/>
  <c r="J1300" i="27"/>
  <c r="K1300" i="27" s="1"/>
  <c r="AZ1055" i="27" l="1"/>
  <c r="AW1055" i="27"/>
  <c r="BA1055" i="27" s="1"/>
  <c r="AY1055" i="27"/>
  <c r="BB1055" i="27" s="1"/>
  <c r="O1300" i="27"/>
  <c r="I1300" i="27" l="1"/>
  <c r="L1300" i="27" s="1"/>
  <c r="P1300" i="27" s="1"/>
  <c r="R1300" i="27"/>
  <c r="S1300" i="27" s="1"/>
  <c r="T1300" i="27" s="1"/>
  <c r="Q1300" i="27"/>
  <c r="M1300" i="27" l="1"/>
  <c r="U1300" i="27" s="1"/>
  <c r="W1300" i="27" s="1"/>
  <c r="H1301" i="27"/>
  <c r="X1301" i="27" s="1"/>
  <c r="N1301" i="27" s="1"/>
  <c r="G1301" i="27" s="1"/>
  <c r="V1300" i="27"/>
  <c r="AT1056" i="27" s="1"/>
  <c r="J1301" i="27"/>
  <c r="K1301" i="27" s="1"/>
  <c r="AZ1056" i="27" l="1"/>
  <c r="AY1056" i="27"/>
  <c r="BB1056" i="27" s="1"/>
  <c r="AW1056" i="27"/>
  <c r="BA1056" i="27" s="1"/>
  <c r="O1301" i="27"/>
  <c r="I1301" i="27" l="1"/>
  <c r="L1301" i="27" s="1"/>
  <c r="P1301" i="27" s="1"/>
  <c r="R1301" i="27"/>
  <c r="S1301" i="27" s="1"/>
  <c r="T1301" i="27" s="1"/>
  <c r="Q1301" i="27"/>
  <c r="M1301" i="27" l="1"/>
  <c r="U1301" i="27" s="1"/>
  <c r="H1302" i="27"/>
  <c r="X1302" i="27" s="1"/>
  <c r="N1302" i="27" s="1"/>
  <c r="G1302" i="27" s="1"/>
  <c r="W1301" i="27"/>
  <c r="V1301" i="27"/>
  <c r="AT1057" i="27" s="1"/>
  <c r="J1302" i="27"/>
  <c r="K1302" i="27" s="1"/>
  <c r="AZ1057" i="27" l="1"/>
  <c r="AY1057" i="27"/>
  <c r="BB1057" i="27" s="1"/>
  <c r="AW1057" i="27"/>
  <c r="BA1057" i="27" s="1"/>
  <c r="O1302" i="27"/>
  <c r="I1302" i="27" l="1"/>
  <c r="L1302" i="27" s="1"/>
  <c r="P1302" i="27" s="1"/>
  <c r="R1302" i="27"/>
  <c r="S1302" i="27" s="1"/>
  <c r="T1302" i="27" s="1"/>
  <c r="Q1302" i="27"/>
  <c r="M1302" i="27" l="1"/>
  <c r="U1302" i="27" s="1"/>
  <c r="W1302" i="27" s="1"/>
  <c r="H1303" i="27"/>
  <c r="X1303" i="27" s="1"/>
  <c r="N1303" i="27" s="1"/>
  <c r="G1303" i="27" s="1"/>
  <c r="V1302" i="27"/>
  <c r="AT1058" i="27" s="1"/>
  <c r="J1303" i="27"/>
  <c r="K1303" i="27" s="1"/>
  <c r="AZ1058" i="27" l="1"/>
  <c r="AY1058" i="27"/>
  <c r="BB1058" i="27" s="1"/>
  <c r="AW1058" i="27"/>
  <c r="BA1058" i="27" s="1"/>
  <c r="O1303" i="27"/>
  <c r="I1303" i="27" l="1"/>
  <c r="L1303" i="27" s="1"/>
  <c r="R1303" i="27"/>
  <c r="S1303" i="27" s="1"/>
  <c r="T1303" i="27" s="1"/>
  <c r="M1303" i="27"/>
  <c r="P1303" i="27"/>
  <c r="Q1303" i="27"/>
  <c r="U1303" i="27" l="1"/>
  <c r="W1303" i="27" s="1"/>
  <c r="H1304" i="27"/>
  <c r="X1304" i="27" s="1"/>
  <c r="N1304" i="27" s="1"/>
  <c r="G1304" i="27" s="1"/>
  <c r="V1303" i="27"/>
  <c r="AT1059" i="27" s="1"/>
  <c r="J1304" i="27"/>
  <c r="K1304" i="27" s="1"/>
  <c r="AZ1059" i="27" l="1"/>
  <c r="AY1059" i="27"/>
  <c r="BB1059" i="27" s="1"/>
  <c r="AW1059" i="27"/>
  <c r="BA1059" i="27" s="1"/>
  <c r="O1304" i="27"/>
  <c r="I1304" i="27" l="1"/>
  <c r="L1304" i="27" s="1"/>
  <c r="M1304" i="27" s="1"/>
  <c r="R1304" i="27"/>
  <c r="S1304" i="27" s="1"/>
  <c r="T1304" i="27" s="1"/>
  <c r="Q1304" i="27"/>
  <c r="P1304" i="27" l="1"/>
  <c r="U1304" i="27"/>
  <c r="H1305" i="27"/>
  <c r="X1305" i="27" s="1"/>
  <c r="N1305" i="27" s="1"/>
  <c r="G1305" i="27" s="1"/>
  <c r="W1304" i="27"/>
  <c r="V1304" i="27"/>
  <c r="AT1060" i="27" s="1"/>
  <c r="J1305" i="27"/>
  <c r="K1305" i="27" s="1"/>
  <c r="AZ1060" i="27" l="1"/>
  <c r="AY1060" i="27"/>
  <c r="BB1060" i="27" s="1"/>
  <c r="AW1060" i="27"/>
  <c r="BA1060" i="27" s="1"/>
  <c r="O1305" i="27"/>
  <c r="I1305" i="27" l="1"/>
  <c r="L1305" i="27" s="1"/>
  <c r="M1305" i="27" s="1"/>
  <c r="R1305" i="27"/>
  <c r="S1305" i="27" s="1"/>
  <c r="T1305" i="27" s="1"/>
  <c r="Q1305" i="27"/>
  <c r="P1305" i="27" l="1"/>
  <c r="V1305" i="27" s="1"/>
  <c r="AT1061" i="27" s="1"/>
  <c r="U1305" i="27"/>
  <c r="W1305" i="27" s="1"/>
  <c r="H1306" i="27"/>
  <c r="X1306" i="27" s="1"/>
  <c r="N1306" i="27" s="1"/>
  <c r="G1306" i="27" s="1"/>
  <c r="J1306" i="27" l="1"/>
  <c r="K1306" i="27" s="1"/>
  <c r="O1306" i="27" s="1"/>
  <c r="AZ1061" i="27"/>
  <c r="AY1061" i="27"/>
  <c r="BB1061" i="27" s="1"/>
  <c r="AW1061" i="27"/>
  <c r="BA1061" i="27" s="1"/>
  <c r="I1306" i="27" l="1"/>
  <c r="L1306" i="27" s="1"/>
  <c r="P1306" i="27" s="1"/>
  <c r="R1306" i="27"/>
  <c r="S1306" i="27" s="1"/>
  <c r="T1306" i="27" s="1"/>
  <c r="Q1306" i="27"/>
  <c r="M1306" i="27" l="1"/>
  <c r="U1306" i="27" s="1"/>
  <c r="W1306" i="27" s="1"/>
  <c r="H1307" i="27"/>
  <c r="X1307" i="27" s="1"/>
  <c r="N1307" i="27" s="1"/>
  <c r="G1307" i="27" s="1"/>
  <c r="V1306" i="27"/>
  <c r="AT1062" i="27" s="1"/>
  <c r="J1307" i="27" l="1"/>
  <c r="K1307" i="27" s="1"/>
  <c r="O1307" i="27" s="1"/>
  <c r="AZ1062" i="27"/>
  <c r="AY1062" i="27"/>
  <c r="BB1062" i="27" s="1"/>
  <c r="AW1062" i="27"/>
  <c r="BA1062" i="27" s="1"/>
  <c r="I1307" i="27" l="1"/>
  <c r="R1307" i="27"/>
  <c r="S1307" i="27" s="1"/>
  <c r="T1307" i="27" s="1"/>
  <c r="L1307" i="27"/>
  <c r="Q1307" i="27"/>
  <c r="H1308" i="27" l="1"/>
  <c r="X1308" i="27" s="1"/>
  <c r="N1308" i="27" s="1"/>
  <c r="G1308" i="27" s="1"/>
  <c r="P1307" i="27"/>
  <c r="V1307" i="27" s="1"/>
  <c r="AT1063" i="27" s="1"/>
  <c r="M1307" i="27"/>
  <c r="U1307" i="27" s="1"/>
  <c r="W1307" i="27" s="1"/>
  <c r="J1308" i="27" l="1"/>
  <c r="K1308" i="27" s="1"/>
  <c r="O1308" i="27" s="1"/>
  <c r="AZ1063" i="27"/>
  <c r="AY1063" i="27"/>
  <c r="BB1063" i="27" s="1"/>
  <c r="AW1063" i="27"/>
  <c r="BA1063" i="27" s="1"/>
  <c r="I1308" i="27" l="1"/>
  <c r="L1308" i="27" s="1"/>
  <c r="M1308" i="27" s="1"/>
  <c r="R1308" i="27"/>
  <c r="S1308" i="27" s="1"/>
  <c r="T1308" i="27" s="1"/>
  <c r="Q1308" i="27"/>
  <c r="P1308" i="27" l="1"/>
  <c r="V1308" i="27" s="1"/>
  <c r="AT1064" i="27" s="1"/>
  <c r="U1308" i="27"/>
  <c r="W1308" i="27" s="1"/>
  <c r="H1309" i="27"/>
  <c r="X1309" i="27" s="1"/>
  <c r="N1309" i="27" s="1"/>
  <c r="G1309" i="27" s="1"/>
  <c r="J1309" i="27" l="1"/>
  <c r="K1309" i="27" s="1"/>
  <c r="AZ1064" i="27"/>
  <c r="AY1064" i="27"/>
  <c r="BB1064" i="27" s="1"/>
  <c r="AW1064" i="27"/>
  <c r="BA1064" i="27" s="1"/>
  <c r="O1309" i="27"/>
  <c r="I1309" i="27" l="1"/>
  <c r="L1309" i="27" s="1"/>
  <c r="R1309" i="27"/>
  <c r="S1309" i="27" s="1"/>
  <c r="T1309" i="27" s="1"/>
  <c r="M1309" i="27"/>
  <c r="P1309" i="27"/>
  <c r="Q1309" i="27"/>
  <c r="U1309" i="27" l="1"/>
  <c r="H1310" i="27"/>
  <c r="X1310" i="27" s="1"/>
  <c r="N1310" i="27" s="1"/>
  <c r="G1310" i="27" s="1"/>
  <c r="W1309" i="27"/>
  <c r="V1309" i="27"/>
  <c r="AT1065" i="27" s="1"/>
  <c r="J1310" i="27" l="1"/>
  <c r="K1310" i="27" s="1"/>
  <c r="O1310" i="27" s="1"/>
  <c r="AZ1065" i="27"/>
  <c r="AY1065" i="27"/>
  <c r="BB1065" i="27" s="1"/>
  <c r="AW1065" i="27"/>
  <c r="BA1065" i="27" s="1"/>
  <c r="I1310" i="27" l="1"/>
  <c r="L1310" i="27" s="1"/>
  <c r="P1310" i="27" s="1"/>
  <c r="R1310" i="27"/>
  <c r="S1310" i="27" s="1"/>
  <c r="T1310" i="27" s="1"/>
  <c r="Q1310" i="27"/>
  <c r="M1310" i="27" l="1"/>
  <c r="U1310" i="27" s="1"/>
  <c r="W1310" i="27" s="1"/>
  <c r="H1311" i="27"/>
  <c r="X1311" i="27" s="1"/>
  <c r="N1311" i="27" s="1"/>
  <c r="G1311" i="27" s="1"/>
  <c r="V1310" i="27"/>
  <c r="AT1066" i="27" s="1"/>
  <c r="J1311" i="27" l="1"/>
  <c r="K1311" i="27" s="1"/>
  <c r="O1311" i="27" s="1"/>
  <c r="AZ1066" i="27"/>
  <c r="AY1066" i="27"/>
  <c r="BB1066" i="27" s="1"/>
  <c r="AW1066" i="27"/>
  <c r="BA1066" i="27" s="1"/>
  <c r="I1311" i="27" l="1"/>
  <c r="L1311" i="27" s="1"/>
  <c r="P1311" i="27" s="1"/>
  <c r="R1311" i="27"/>
  <c r="S1311" i="27" s="1"/>
  <c r="T1311" i="27" s="1"/>
  <c r="Q1311" i="27"/>
  <c r="M1311" i="27" l="1"/>
  <c r="U1311" i="27"/>
  <c r="H1312" i="27"/>
  <c r="X1312" i="27" s="1"/>
  <c r="N1312" i="27" s="1"/>
  <c r="G1312" i="27" s="1"/>
  <c r="W1311" i="27"/>
  <c r="V1311" i="27"/>
  <c r="J1312" i="27" l="1"/>
  <c r="K1312" i="27" s="1"/>
  <c r="O1312" i="27" s="1"/>
  <c r="I1312" i="27" l="1"/>
  <c r="L1312" i="27" s="1"/>
  <c r="M1312" i="27" s="1"/>
  <c r="R1312" i="27"/>
  <c r="S1312" i="27" s="1"/>
  <c r="T1312" i="27" s="1"/>
  <c r="Q1312" i="27"/>
  <c r="U1312" i="27" l="1"/>
  <c r="W1312" i="27" s="1"/>
  <c r="H1313" i="27"/>
  <c r="X1313" i="27" s="1"/>
  <c r="N1313" i="27" s="1"/>
  <c r="G1313" i="27" s="1"/>
  <c r="P1312" i="27"/>
  <c r="V1312" i="27" s="1"/>
  <c r="J1313" i="27" l="1"/>
  <c r="K1313" i="27" s="1"/>
  <c r="O1313" i="27" s="1"/>
  <c r="I1313" i="27" l="1"/>
  <c r="L1313" i="27" s="1"/>
  <c r="P1313" i="27" s="1"/>
  <c r="R1313" i="27"/>
  <c r="S1313" i="27" s="1"/>
  <c r="T1313" i="27" s="1"/>
  <c r="Q1313" i="27"/>
  <c r="M1313" i="27" l="1"/>
  <c r="U1313" i="27" s="1"/>
  <c r="W1313" i="27" s="1"/>
  <c r="H1314" i="27"/>
  <c r="X1314" i="27" s="1"/>
  <c r="N1314" i="27" s="1"/>
  <c r="G1314" i="27" s="1"/>
  <c r="V1313" i="27"/>
  <c r="J1314" i="27" l="1"/>
  <c r="K1314" i="27" s="1"/>
  <c r="O1314" i="27" s="1"/>
  <c r="I1314" i="27" l="1"/>
  <c r="L1314" i="27" s="1"/>
  <c r="R1314" i="27"/>
  <c r="S1314" i="27" s="1"/>
  <c r="T1314" i="27" s="1"/>
  <c r="Q1314" i="27"/>
  <c r="H1315" i="27" l="1"/>
  <c r="X1315" i="27" s="1"/>
  <c r="N1315" i="27" s="1"/>
  <c r="G1315" i="27" s="1"/>
  <c r="P1314" i="27"/>
  <c r="V1314" i="27" s="1"/>
  <c r="M1314" i="27"/>
  <c r="U1314" i="27" s="1"/>
  <c r="W1314" i="27" s="1"/>
  <c r="J1315" i="27" l="1"/>
  <c r="K1315" i="27" s="1"/>
  <c r="O1315" i="27" s="1"/>
  <c r="I1315" i="27" l="1"/>
  <c r="L1315" i="27" s="1"/>
  <c r="M1315" i="27" s="1"/>
  <c r="R1315" i="27"/>
  <c r="S1315" i="27" s="1"/>
  <c r="T1315" i="27" s="1"/>
  <c r="Q1315" i="27"/>
  <c r="U1315" i="27" l="1"/>
  <c r="W1315" i="27" s="1"/>
  <c r="P1315" i="27"/>
  <c r="V1315" i="27" s="1"/>
  <c r="H1316" i="27"/>
  <c r="X1316" i="27" s="1"/>
  <c r="N1316" i="27" s="1"/>
  <c r="G1316" i="27" s="1"/>
  <c r="J1316" i="27" l="1"/>
  <c r="K1316" i="27" s="1"/>
  <c r="O1316" i="27" s="1"/>
  <c r="I1316" i="27" l="1"/>
  <c r="L1316" i="27" s="1"/>
  <c r="M1316" i="27" s="1"/>
  <c r="R1316" i="27"/>
  <c r="S1316" i="27" s="1"/>
  <c r="T1316" i="27" s="1"/>
  <c r="Q1316" i="27"/>
  <c r="P1316" i="27" l="1"/>
  <c r="V1316" i="27" s="1"/>
  <c r="U1316" i="27"/>
  <c r="W1316" i="27" s="1"/>
  <c r="H1317" i="27"/>
  <c r="X1317" i="27" s="1"/>
  <c r="N1317" i="27" s="1"/>
  <c r="G1317" i="27" s="1"/>
  <c r="J1317" i="27" l="1"/>
  <c r="K1317" i="27" s="1"/>
  <c r="O1317" i="27" s="1"/>
  <c r="I1317" i="27" l="1"/>
  <c r="L1317" i="27" s="1"/>
  <c r="P1317" i="27" s="1"/>
  <c r="R1317" i="27"/>
  <c r="S1317" i="27" s="1"/>
  <c r="T1317" i="27" s="1"/>
  <c r="Q1317" i="27"/>
  <c r="M1317" i="27" l="1"/>
  <c r="U1317" i="27"/>
  <c r="W1317" i="27" s="1"/>
  <c r="H1318" i="27"/>
  <c r="X1318" i="27" s="1"/>
  <c r="N1318" i="27" s="1"/>
  <c r="G1318" i="27" s="1"/>
  <c r="V1317" i="27"/>
  <c r="J1318" i="27" l="1"/>
  <c r="K1318" i="27" s="1"/>
  <c r="O1318" i="27" s="1"/>
  <c r="I1318" i="27" l="1"/>
  <c r="L1318" i="27" s="1"/>
  <c r="P1318" i="27" s="1"/>
  <c r="R1318" i="27"/>
  <c r="S1318" i="27" s="1"/>
  <c r="T1318" i="27" s="1"/>
  <c r="Q1318" i="27"/>
  <c r="M1318" i="27" l="1"/>
  <c r="U1318" i="27" s="1"/>
  <c r="W1318" i="27" s="1"/>
  <c r="H1319" i="27"/>
  <c r="X1319" i="27" s="1"/>
  <c r="N1319" i="27" s="1"/>
  <c r="G1319" i="27" s="1"/>
  <c r="V1318" i="27"/>
  <c r="J1319" i="27" l="1"/>
  <c r="K1319" i="27" s="1"/>
  <c r="O1319" i="27" s="1"/>
  <c r="I1319" i="27" l="1"/>
  <c r="L1319" i="27" s="1"/>
  <c r="M1319" i="27" s="1"/>
  <c r="R1319" i="27"/>
  <c r="S1319" i="27" s="1"/>
  <c r="T1319" i="27" s="1"/>
  <c r="Q1319" i="27"/>
  <c r="P1319" i="27" l="1"/>
  <c r="V1319" i="27" s="1"/>
  <c r="U1319" i="27"/>
  <c r="W1319" i="27" s="1"/>
  <c r="H1320" i="27"/>
  <c r="X1320" i="27" s="1"/>
  <c r="N1320" i="27" s="1"/>
  <c r="G1320" i="27" s="1"/>
  <c r="J1320" i="27" l="1"/>
  <c r="K1320" i="27" s="1"/>
  <c r="O1320" i="27" s="1"/>
  <c r="I1320" i="27" l="1"/>
  <c r="L1320" i="27" s="1"/>
  <c r="P1320" i="27" s="1"/>
  <c r="R1320" i="27"/>
  <c r="S1320" i="27" s="1"/>
  <c r="T1320" i="27" s="1"/>
  <c r="Q1320" i="27"/>
  <c r="M1320" i="27" l="1"/>
  <c r="U1320" i="27" s="1"/>
  <c r="W1320" i="27" s="1"/>
  <c r="H1321" i="27"/>
  <c r="X1321" i="27" s="1"/>
  <c r="N1321" i="27" s="1"/>
  <c r="G1321" i="27" s="1"/>
  <c r="V1320" i="27"/>
  <c r="J1321" i="27" l="1"/>
  <c r="K1321" i="27" s="1"/>
  <c r="O1321" i="27" s="1"/>
  <c r="I1321" i="27" l="1"/>
  <c r="L1321" i="27" s="1"/>
  <c r="P1321" i="27" s="1"/>
  <c r="R1321" i="27"/>
  <c r="S1321" i="27" s="1"/>
  <c r="T1321" i="27" s="1"/>
  <c r="Q1321" i="27"/>
  <c r="M1321" i="27" l="1"/>
  <c r="U1321" i="27" s="1"/>
  <c r="W1321" i="27" s="1"/>
  <c r="H1322" i="27"/>
  <c r="X1322" i="27" s="1"/>
  <c r="N1322" i="27" s="1"/>
  <c r="G1322" i="27" s="1"/>
  <c r="V1321" i="27"/>
  <c r="J1322" i="27" l="1"/>
  <c r="K1322" i="27" s="1"/>
  <c r="O1322" i="27" s="1"/>
  <c r="I1322" i="27" l="1"/>
  <c r="L1322" i="27" s="1"/>
  <c r="P1322" i="27" s="1"/>
  <c r="R1322" i="27"/>
  <c r="S1322" i="27" s="1"/>
  <c r="T1322" i="27" s="1"/>
  <c r="Q1322" i="27"/>
  <c r="M1322" i="27" l="1"/>
  <c r="U1322" i="27" s="1"/>
  <c r="W1322" i="27" s="1"/>
  <c r="H1323" i="27"/>
  <c r="X1323" i="27" s="1"/>
  <c r="N1323" i="27" s="1"/>
  <c r="G1323" i="27" s="1"/>
  <c r="V1322" i="27"/>
  <c r="J1323" i="27"/>
  <c r="K1323" i="27" s="1"/>
  <c r="O1323" i="27" l="1"/>
  <c r="I1323" i="27" l="1"/>
  <c r="L1323" i="27" s="1"/>
  <c r="P1323" i="27" s="1"/>
  <c r="R1323" i="27"/>
  <c r="S1323" i="27" s="1"/>
  <c r="T1323" i="27" s="1"/>
  <c r="Q1323" i="27"/>
  <c r="M1323" i="27" l="1"/>
  <c r="U1323" i="27"/>
  <c r="W1323" i="27" s="1"/>
  <c r="H1324" i="27"/>
  <c r="X1324" i="27" s="1"/>
  <c r="N1324" i="27" s="1"/>
  <c r="G1324" i="27" s="1"/>
  <c r="V1323" i="27"/>
  <c r="J1324" i="27"/>
  <c r="K1324" i="27" s="1"/>
  <c r="O1324" i="27" l="1"/>
  <c r="I1324" i="27" l="1"/>
  <c r="L1324" i="27" s="1"/>
  <c r="P1324" i="27" s="1"/>
  <c r="R1324" i="27"/>
  <c r="S1324" i="27" s="1"/>
  <c r="T1324" i="27" s="1"/>
  <c r="Q1324" i="27"/>
  <c r="M1324" i="27" l="1"/>
  <c r="U1324" i="27" s="1"/>
  <c r="W1324" i="27" s="1"/>
  <c r="H1325" i="27"/>
  <c r="X1325" i="27" s="1"/>
  <c r="N1325" i="27" s="1"/>
  <c r="G1325" i="27" s="1"/>
  <c r="V1324" i="27"/>
  <c r="J1325" i="27" l="1"/>
  <c r="K1325" i="27" s="1"/>
  <c r="O1325" i="27"/>
  <c r="I1325" i="27" l="1"/>
  <c r="L1325" i="27" s="1"/>
  <c r="P1325" i="27" s="1"/>
  <c r="R1325" i="27"/>
  <c r="S1325" i="27" s="1"/>
  <c r="T1325" i="27" s="1"/>
  <c r="Q1325" i="27"/>
  <c r="M1325" i="27" l="1"/>
  <c r="U1325" i="27" s="1"/>
  <c r="W1325" i="27" s="1"/>
  <c r="H1326" i="27"/>
  <c r="X1326" i="27" s="1"/>
  <c r="N1326" i="27" s="1"/>
  <c r="G1326" i="27" s="1"/>
  <c r="V1325" i="27"/>
  <c r="J1326" i="27"/>
  <c r="K1326" i="27" s="1"/>
  <c r="O1326" i="27" l="1"/>
  <c r="I1326" i="27" l="1"/>
  <c r="L1326" i="27" s="1"/>
  <c r="P1326" i="27" s="1"/>
  <c r="R1326" i="27"/>
  <c r="S1326" i="27" s="1"/>
  <c r="T1326" i="27" s="1"/>
  <c r="Q1326" i="27"/>
  <c r="M1326" i="27" l="1"/>
  <c r="U1326" i="27" s="1"/>
  <c r="W1326" i="27" s="1"/>
  <c r="H1327" i="27"/>
  <c r="X1327" i="27" s="1"/>
  <c r="N1327" i="27" s="1"/>
  <c r="G1327" i="27" s="1"/>
  <c r="V1326" i="27"/>
  <c r="J1327" i="27"/>
  <c r="K1327" i="27" s="1"/>
  <c r="O1327" i="27" l="1"/>
  <c r="I1327" i="27" l="1"/>
  <c r="L1327" i="27" s="1"/>
  <c r="P1327" i="27" s="1"/>
  <c r="R1327" i="27"/>
  <c r="S1327" i="27" s="1"/>
  <c r="T1327" i="27" s="1"/>
  <c r="Q1327" i="27"/>
  <c r="M1327" i="27" l="1"/>
  <c r="U1327" i="27" s="1"/>
  <c r="W1327" i="27" s="1"/>
  <c r="H1328" i="27"/>
  <c r="X1328" i="27" s="1"/>
  <c r="N1328" i="27" s="1"/>
  <c r="G1328" i="27" s="1"/>
  <c r="V1327" i="27"/>
  <c r="J1328" i="27" l="1"/>
  <c r="K1328" i="27" s="1"/>
  <c r="O1328" i="27" s="1"/>
  <c r="I1328" i="27" l="1"/>
  <c r="L1328" i="27" s="1"/>
  <c r="M1328" i="27" s="1"/>
  <c r="R1328" i="27"/>
  <c r="S1328" i="27" s="1"/>
  <c r="T1328" i="27" s="1"/>
  <c r="Q1328" i="27"/>
  <c r="P1328" i="27" l="1"/>
  <c r="V1328" i="27" s="1"/>
  <c r="U1328" i="27"/>
  <c r="W1328" i="27" s="1"/>
  <c r="H1329" i="27"/>
  <c r="X1329" i="27" s="1"/>
  <c r="N1329" i="27" s="1"/>
  <c r="G1329" i="27" s="1"/>
  <c r="J1329" i="27" l="1"/>
  <c r="K1329" i="27" s="1"/>
  <c r="O1329" i="27" s="1"/>
  <c r="I1329" i="27" l="1"/>
  <c r="L1329" i="27" s="1"/>
  <c r="P1329" i="27" s="1"/>
  <c r="R1329" i="27"/>
  <c r="S1329" i="27" s="1"/>
  <c r="T1329" i="27" s="1"/>
  <c r="Q1329" i="27"/>
  <c r="M1329" i="27" l="1"/>
  <c r="U1329" i="27" s="1"/>
  <c r="W1329" i="27" s="1"/>
  <c r="H1330" i="27"/>
  <c r="X1330" i="27" s="1"/>
  <c r="N1330" i="27" s="1"/>
  <c r="G1330" i="27" s="1"/>
  <c r="V1329" i="27"/>
  <c r="J1330" i="27" l="1"/>
  <c r="K1330" i="27" s="1"/>
  <c r="O1330" i="27" s="1"/>
  <c r="I1330" i="27" l="1"/>
  <c r="L1330" i="27" s="1"/>
  <c r="M1330" i="27" s="1"/>
  <c r="R1330" i="27"/>
  <c r="S1330" i="27" s="1"/>
  <c r="T1330" i="27" s="1"/>
  <c r="Q1330" i="27"/>
  <c r="U1330" i="27" l="1"/>
  <c r="W1330" i="27" s="1"/>
  <c r="H1331" i="27"/>
  <c r="X1331" i="27" s="1"/>
  <c r="N1331" i="27" s="1"/>
  <c r="G1331" i="27" s="1"/>
  <c r="P1330" i="27"/>
  <c r="V1330" i="27" s="1"/>
  <c r="J1331" i="27"/>
  <c r="K1331" i="27" s="1"/>
  <c r="O1331" i="27" l="1"/>
  <c r="I1331" i="27" l="1"/>
  <c r="R1331" i="27"/>
  <c r="S1331" i="27" s="1"/>
  <c r="T1331" i="27" s="1"/>
  <c r="L1331" i="27"/>
  <c r="Q1331" i="27"/>
  <c r="H1332" i="27" l="1"/>
  <c r="X1332" i="27" s="1"/>
  <c r="N1332" i="27" s="1"/>
  <c r="G1332" i="27" s="1"/>
  <c r="P1331" i="27"/>
  <c r="V1331" i="27" s="1"/>
  <c r="M1331" i="27"/>
  <c r="U1331" i="27" s="1"/>
  <c r="W1331" i="27" s="1"/>
  <c r="J1332" i="27" l="1"/>
  <c r="K1332" i="27" s="1"/>
  <c r="O1332" i="27" s="1"/>
  <c r="I1332" i="27" l="1"/>
  <c r="L1332" i="27" s="1"/>
  <c r="M1332" i="27" s="1"/>
  <c r="R1332" i="27"/>
  <c r="S1332" i="27" s="1"/>
  <c r="T1332" i="27" s="1"/>
  <c r="Q1332" i="27"/>
  <c r="P1332" i="27" l="1"/>
  <c r="V1332" i="27" s="1"/>
  <c r="U1332" i="27"/>
  <c r="W1332" i="27" s="1"/>
  <c r="H1333" i="27"/>
  <c r="X1333" i="27" s="1"/>
  <c r="N1333" i="27" s="1"/>
  <c r="G1333" i="27" s="1"/>
  <c r="J1333" i="27" l="1"/>
  <c r="K1333" i="27" s="1"/>
  <c r="O1333" i="27" s="1"/>
  <c r="I1333" i="27" l="1"/>
  <c r="L1333" i="27" s="1"/>
  <c r="P1333" i="27" s="1"/>
  <c r="R1333" i="27"/>
  <c r="S1333" i="27" s="1"/>
  <c r="T1333" i="27" s="1"/>
  <c r="Q1333" i="27"/>
  <c r="M1333" i="27" l="1"/>
  <c r="U1333" i="27" s="1"/>
  <c r="W1333" i="27" s="1"/>
  <c r="H1334" i="27"/>
  <c r="X1334" i="27" s="1"/>
  <c r="N1334" i="27" s="1"/>
  <c r="G1334" i="27" s="1"/>
  <c r="V1333" i="27"/>
  <c r="J1334" i="27" l="1"/>
  <c r="K1334" i="27" s="1"/>
  <c r="O1334" i="27" s="1"/>
  <c r="I1334" i="27" s="1"/>
  <c r="L1334" i="27" s="1"/>
  <c r="R1334" i="27" l="1"/>
  <c r="S1334" i="27" s="1"/>
  <c r="T1334" i="27" s="1"/>
  <c r="M1334" i="27"/>
  <c r="P1334" i="27"/>
  <c r="V1334" i="27" s="1"/>
  <c r="Q1334" i="27"/>
  <c r="U1334" i="27" l="1"/>
  <c r="W1334" i="27" s="1"/>
  <c r="H1335" i="27"/>
  <c r="X1335" i="27" s="1"/>
  <c r="N1335" i="27" s="1"/>
  <c r="G1335" i="27" s="1"/>
  <c r="J1335" i="27" l="1"/>
  <c r="K1335" i="27" s="1"/>
  <c r="O1335" i="27" s="1"/>
  <c r="I1335" i="27" l="1"/>
  <c r="L1335" i="27" s="1"/>
  <c r="P1335" i="27" s="1"/>
  <c r="R1335" i="27"/>
  <c r="S1335" i="27" s="1"/>
  <c r="T1335" i="27" s="1"/>
  <c r="Q1335" i="27"/>
  <c r="M1335" i="27" l="1"/>
  <c r="U1335" i="27" s="1"/>
  <c r="W1335" i="27" s="1"/>
  <c r="H1336" i="27"/>
  <c r="X1336" i="27" s="1"/>
  <c r="N1336" i="27" s="1"/>
  <c r="G1336" i="27" s="1"/>
  <c r="V1335" i="27"/>
  <c r="J1336" i="27"/>
  <c r="K1336" i="27" s="1"/>
  <c r="O1336" i="27" l="1"/>
  <c r="I1336" i="27" l="1"/>
  <c r="L1336" i="27" s="1"/>
  <c r="P1336" i="27" s="1"/>
  <c r="R1336" i="27"/>
  <c r="S1336" i="27" s="1"/>
  <c r="T1336" i="27" s="1"/>
  <c r="Q1336" i="27"/>
  <c r="M1336" i="27" l="1"/>
  <c r="U1336" i="27" s="1"/>
  <c r="W1336" i="27" s="1"/>
  <c r="H1337" i="27"/>
  <c r="X1337" i="27" s="1"/>
  <c r="N1337" i="27" s="1"/>
  <c r="G1337" i="27" s="1"/>
  <c r="V1336" i="27"/>
  <c r="J1337" i="27"/>
  <c r="K1337" i="27" s="1"/>
  <c r="O1337" i="27" l="1"/>
  <c r="I1337" i="27" l="1"/>
  <c r="L1337" i="27" s="1"/>
  <c r="M1337" i="27" s="1"/>
  <c r="R1337" i="27"/>
  <c r="Q1337" i="27"/>
  <c r="P1337" i="27" l="1"/>
  <c r="V1337" i="27" s="1"/>
  <c r="H1338" i="27"/>
  <c r="X1338" i="27" s="1"/>
  <c r="N1338" i="27" s="1"/>
  <c r="G1338" i="27" s="1"/>
  <c r="S1337" i="27"/>
  <c r="T1337" i="27" s="1"/>
  <c r="J1338" i="27" l="1"/>
  <c r="K1338" i="27" s="1"/>
  <c r="O1338" i="27" s="1"/>
  <c r="U1337" i="27"/>
  <c r="W1337" i="27" s="1"/>
  <c r="I1338" i="27" l="1"/>
  <c r="R1338" i="27"/>
  <c r="L1338" i="27"/>
  <c r="Q1338" i="27"/>
  <c r="P1338" i="27" l="1"/>
  <c r="V1338" i="27" s="1"/>
  <c r="H1339" i="27"/>
  <c r="X1339" i="27" s="1"/>
  <c r="N1339" i="27" s="1"/>
  <c r="G1339" i="27" s="1"/>
  <c r="S1338" i="27"/>
  <c r="T1338" i="27" s="1"/>
  <c r="M1338" i="27"/>
  <c r="J1339" i="27" l="1"/>
  <c r="K1339" i="27" s="1"/>
  <c r="O1339" i="27" s="1"/>
  <c r="U1338" i="27"/>
  <c r="W1338" i="27" s="1"/>
  <c r="I1339" i="27" l="1"/>
  <c r="L1339" i="27" s="1"/>
  <c r="P1339" i="27" s="1"/>
  <c r="V1339" i="27" s="1"/>
  <c r="R1339" i="27"/>
  <c r="S1339" i="27" s="1"/>
  <c r="T1339" i="27" s="1"/>
  <c r="Q1339" i="27"/>
  <c r="M1339" i="27" l="1"/>
  <c r="U1339" i="27"/>
  <c r="W1339" i="27" s="1"/>
  <c r="H1340" i="27"/>
  <c r="X1340" i="27" s="1"/>
  <c r="N1340" i="27" s="1"/>
  <c r="G1340" i="27" s="1"/>
  <c r="J1340" i="27"/>
  <c r="K1340" i="27" s="1"/>
  <c r="O1340" i="27" l="1"/>
  <c r="I1340" i="27" s="1"/>
  <c r="R1340" i="27" l="1"/>
  <c r="S1340" i="27" s="1"/>
  <c r="T1340" i="27" s="1"/>
  <c r="L1340" i="27"/>
  <c r="Q1340" i="27"/>
  <c r="H1341" i="27" l="1"/>
  <c r="X1341" i="27" s="1"/>
  <c r="N1341" i="27" s="1"/>
  <c r="G1341" i="27" s="1"/>
  <c r="P1340" i="27"/>
  <c r="V1340" i="27" s="1"/>
  <c r="M1340" i="27"/>
  <c r="U1340" i="27" s="1"/>
  <c r="W1340" i="27" s="1"/>
  <c r="J1341" i="27" l="1"/>
  <c r="K1341" i="27" s="1"/>
  <c r="O1341" i="27" s="1"/>
  <c r="I1341" i="27" l="1"/>
  <c r="L1341" i="27" s="1"/>
  <c r="M1341" i="27" s="1"/>
  <c r="R1341" i="27"/>
  <c r="S1341" i="27" s="1"/>
  <c r="T1341" i="27" s="1"/>
  <c r="Q1341" i="27"/>
  <c r="P1341" i="27" l="1"/>
  <c r="V1341" i="27" s="1"/>
  <c r="H1342" i="27"/>
  <c r="X1342" i="27" s="1"/>
  <c r="N1342" i="27" s="1"/>
  <c r="G1342" i="27" s="1"/>
  <c r="U1341" i="27"/>
  <c r="W1341" i="27" s="1"/>
  <c r="J1342" i="27" l="1"/>
  <c r="K1342" i="27" s="1"/>
  <c r="O1342" i="27" s="1"/>
  <c r="I1342" i="27" s="1"/>
  <c r="L1342" i="27" s="1"/>
  <c r="R1342" i="27" l="1"/>
  <c r="S1342" i="27" s="1"/>
  <c r="T1342" i="27" s="1"/>
  <c r="M1342" i="27"/>
  <c r="U1342" i="27" s="1"/>
  <c r="P1342" i="27"/>
  <c r="V1342" i="27" s="1"/>
  <c r="Q1342" i="27"/>
  <c r="H1343" i="27" l="1"/>
  <c r="X1343" i="27" s="1"/>
  <c r="N1343" i="27" s="1"/>
  <c r="G1343" i="27" s="1"/>
  <c r="W1342" i="27"/>
  <c r="J1343" i="27"/>
  <c r="K1343" i="27" s="1"/>
  <c r="O1343" i="27" l="1"/>
  <c r="I1343" i="27" l="1"/>
  <c r="L1343" i="27" s="1"/>
  <c r="M1343" i="27" s="1"/>
  <c r="R1343" i="27"/>
  <c r="Q1343" i="27"/>
  <c r="H1344" i="27" l="1"/>
  <c r="X1344" i="27" s="1"/>
  <c r="N1344" i="27" s="1"/>
  <c r="G1344" i="27" s="1"/>
  <c r="P1343" i="27"/>
  <c r="V1343" i="27" s="1"/>
  <c r="S1343" i="27"/>
  <c r="T1343" i="27" s="1"/>
  <c r="J1344" i="27"/>
  <c r="K1344" i="27" s="1"/>
  <c r="U1343" i="27" l="1"/>
  <c r="W1343" i="27" s="1"/>
  <c r="O1344" i="27"/>
  <c r="I1344" i="27" l="1"/>
  <c r="R1344" i="27"/>
  <c r="S1344" i="27" s="1"/>
  <c r="T1344" i="27" s="1"/>
  <c r="L1344" i="27"/>
  <c r="Q1344" i="27"/>
  <c r="H1345" i="27" l="1"/>
  <c r="X1345" i="27" s="1"/>
  <c r="N1345" i="27" s="1"/>
  <c r="G1345" i="27" s="1"/>
  <c r="P1344" i="27"/>
  <c r="V1344" i="27" s="1"/>
  <c r="J1345" i="27"/>
  <c r="K1345" i="27" s="1"/>
  <c r="M1344" i="27"/>
  <c r="U1344" i="27" s="1"/>
  <c r="W1344" i="27" s="1"/>
  <c r="O1345" i="27" l="1"/>
  <c r="I1345" i="27" l="1"/>
  <c r="L1345" i="27" s="1"/>
  <c r="P1345" i="27" s="1"/>
  <c r="R1345" i="27"/>
  <c r="S1345" i="27" s="1"/>
  <c r="T1345" i="27" s="1"/>
  <c r="Q1345" i="27"/>
  <c r="M1345" i="27" l="1"/>
  <c r="U1345" i="27" s="1"/>
  <c r="W1345" i="27" s="1"/>
  <c r="H1346" i="27"/>
  <c r="X1346" i="27" s="1"/>
  <c r="N1346" i="27" s="1"/>
  <c r="G1346" i="27" s="1"/>
  <c r="V1345" i="27"/>
  <c r="J1346" i="27" l="1"/>
  <c r="K1346" i="27" s="1"/>
  <c r="O1346" i="27" s="1"/>
  <c r="I1346" i="27" l="1"/>
  <c r="L1346" i="27" s="1"/>
  <c r="P1346" i="27" s="1"/>
  <c r="R1346" i="27"/>
  <c r="S1346" i="27" s="1"/>
  <c r="T1346" i="27" s="1"/>
  <c r="Q1346" i="27"/>
  <c r="M1346" i="27" l="1"/>
  <c r="U1346" i="27" s="1"/>
  <c r="W1346" i="27" s="1"/>
  <c r="H1347" i="27"/>
  <c r="X1347" i="27" s="1"/>
  <c r="N1347" i="27" s="1"/>
  <c r="G1347" i="27" s="1"/>
  <c r="V1346" i="27"/>
  <c r="J1347" i="27"/>
  <c r="K1347" i="27" s="1"/>
  <c r="O1347" i="27" l="1"/>
  <c r="I1347" i="27" s="1"/>
  <c r="L1347" i="27" s="1"/>
  <c r="R1347" i="27" l="1"/>
  <c r="S1347" i="27" s="1"/>
  <c r="T1347" i="27" s="1"/>
  <c r="M1347" i="27"/>
  <c r="P1347" i="27"/>
  <c r="V1347" i="27" s="1"/>
  <c r="Q1347" i="27"/>
  <c r="U1347" i="27" l="1"/>
  <c r="W1347" i="27" s="1"/>
  <c r="H1348" i="27"/>
  <c r="X1348" i="27" s="1"/>
  <c r="N1348" i="27" s="1"/>
  <c r="G1348" i="27" s="1"/>
  <c r="J1348" i="27" l="1"/>
  <c r="K1348" i="27" s="1"/>
  <c r="O1348" i="27" s="1"/>
  <c r="I1348" i="27" l="1"/>
  <c r="L1348" i="27" s="1"/>
  <c r="P1348" i="27" s="1"/>
  <c r="R1348" i="27"/>
  <c r="S1348" i="27" s="1"/>
  <c r="T1348" i="27" s="1"/>
  <c r="Q1348" i="27"/>
  <c r="M1348" i="27" l="1"/>
  <c r="U1348" i="27" s="1"/>
  <c r="W1348" i="27" s="1"/>
  <c r="H1349" i="27"/>
  <c r="X1349" i="27" s="1"/>
  <c r="N1349" i="27" s="1"/>
  <c r="G1349" i="27" s="1"/>
  <c r="V1348" i="27"/>
  <c r="J1349" i="27"/>
  <c r="K1349" i="27" s="1"/>
  <c r="O1349" i="27" l="1"/>
  <c r="I1349" i="27" s="1"/>
  <c r="L1349" i="27" s="1"/>
  <c r="R1349" i="27" l="1"/>
  <c r="S1349" i="27" s="1"/>
  <c r="T1349" i="27" s="1"/>
  <c r="M1349" i="27"/>
  <c r="P1349" i="27"/>
  <c r="V1349" i="27" s="1"/>
  <c r="Q1349" i="27"/>
  <c r="U1349" i="27" l="1"/>
  <c r="W1349" i="27" s="1"/>
  <c r="H1350" i="27"/>
  <c r="X1350" i="27" s="1"/>
  <c r="N1350" i="27" s="1"/>
  <c r="G1350" i="27" s="1"/>
  <c r="J1350" i="27"/>
  <c r="K1350" i="27" s="1"/>
  <c r="O1350" i="27" l="1"/>
  <c r="I1350" i="27" l="1"/>
  <c r="L1350" i="27" s="1"/>
  <c r="P1350" i="27" s="1"/>
  <c r="R1350" i="27"/>
  <c r="S1350" i="27" s="1"/>
  <c r="T1350" i="27" s="1"/>
  <c r="Q1350" i="27"/>
  <c r="M1350" i="27" l="1"/>
  <c r="U1350" i="27" s="1"/>
  <c r="W1350" i="27" s="1"/>
  <c r="H1351" i="27"/>
  <c r="X1351" i="27" s="1"/>
  <c r="N1351" i="27" s="1"/>
  <c r="G1351" i="27" s="1"/>
  <c r="V1350" i="27"/>
  <c r="J1351" i="27" l="1"/>
  <c r="K1351" i="27" s="1"/>
  <c r="O1351" i="27" s="1"/>
  <c r="I1351" i="27" s="1"/>
  <c r="L1351" i="27" s="1"/>
  <c r="R1351" i="27" l="1"/>
  <c r="S1351" i="27" s="1"/>
  <c r="T1351" i="27" s="1"/>
  <c r="M1351" i="27"/>
  <c r="P1351" i="27"/>
  <c r="V1351" i="27" s="1"/>
  <c r="Q1351" i="27"/>
  <c r="H1352" i="27" l="1"/>
  <c r="X1352" i="27" s="1"/>
  <c r="N1352" i="27" s="1"/>
  <c r="G1352" i="27" s="1"/>
  <c r="U1351" i="27"/>
  <c r="W1351" i="27" s="1"/>
  <c r="J1352" i="27" l="1"/>
  <c r="K1352" i="27" s="1"/>
  <c r="O1352" i="27"/>
  <c r="I1352" i="27" s="1"/>
  <c r="L1352" i="27" s="1"/>
  <c r="R1352" i="27" l="1"/>
  <c r="S1352" i="27" s="1"/>
  <c r="T1352" i="27" s="1"/>
  <c r="M1352" i="27"/>
  <c r="P1352" i="27"/>
  <c r="V1352" i="27" s="1"/>
  <c r="Q1352" i="27"/>
  <c r="U1352" i="27" l="1"/>
  <c r="W1352" i="27" s="1"/>
  <c r="H1353" i="27"/>
  <c r="X1353" i="27" s="1"/>
  <c r="N1353" i="27" s="1"/>
  <c r="G1353" i="27" s="1"/>
  <c r="J1353" i="27" l="1"/>
  <c r="K1353" i="27" s="1"/>
  <c r="O1353" i="27" s="1"/>
  <c r="I1353" i="27" l="1"/>
  <c r="L1353" i="27" s="1"/>
  <c r="R1353" i="27"/>
  <c r="S1353" i="27" s="1"/>
  <c r="T1353" i="27" s="1"/>
  <c r="Q1353" i="27"/>
  <c r="P1353" i="27" l="1"/>
  <c r="V1353" i="27" s="1"/>
  <c r="H1354" i="27"/>
  <c r="X1354" i="27" s="1"/>
  <c r="N1354" i="27" s="1"/>
  <c r="G1354" i="27" s="1"/>
  <c r="M1353" i="27"/>
  <c r="U1353" i="27" s="1"/>
  <c r="W1353" i="27" s="1"/>
  <c r="J1354" i="27" l="1"/>
  <c r="K1354" i="27" s="1"/>
  <c r="O1354" i="27" s="1"/>
  <c r="I1354" i="27" l="1"/>
  <c r="L1354" i="27" s="1"/>
  <c r="R1354" i="27"/>
  <c r="S1354" i="27" s="1"/>
  <c r="T1354" i="27" s="1"/>
  <c r="Q1354" i="27"/>
  <c r="H1355" i="27" l="1"/>
  <c r="X1355" i="27" s="1"/>
  <c r="N1355" i="27" s="1"/>
  <c r="G1355" i="27" s="1"/>
  <c r="P1354" i="27"/>
  <c r="V1354" i="27" s="1"/>
  <c r="J1355" i="27"/>
  <c r="K1355" i="27" s="1"/>
  <c r="M1354" i="27"/>
  <c r="U1354" i="27" s="1"/>
  <c r="W1354" i="27" s="1"/>
  <c r="O1355" i="27" l="1"/>
  <c r="I1355" i="27" l="1"/>
  <c r="L1355" i="27" s="1"/>
  <c r="P1355" i="27" s="1"/>
  <c r="R1355" i="27"/>
  <c r="S1355" i="27" s="1"/>
  <c r="T1355" i="27" s="1"/>
  <c r="Q1355" i="27"/>
  <c r="M1355" i="27" l="1"/>
  <c r="U1355" i="27" s="1"/>
  <c r="W1355" i="27" s="1"/>
  <c r="H1356" i="27"/>
  <c r="X1356" i="27" s="1"/>
  <c r="N1356" i="27" s="1"/>
  <c r="G1356" i="27" s="1"/>
  <c r="V1355" i="27"/>
  <c r="J1356" i="27" l="1"/>
  <c r="K1356" i="27" s="1"/>
  <c r="O1356" i="27"/>
  <c r="I1356" i="27" s="1"/>
  <c r="L1356" i="27" s="1"/>
  <c r="R1356" i="27" l="1"/>
  <c r="S1356" i="27" s="1"/>
  <c r="T1356" i="27" s="1"/>
  <c r="M1356" i="27"/>
  <c r="P1356" i="27"/>
  <c r="V1356" i="27" s="1"/>
  <c r="Q1356" i="27"/>
  <c r="U1356" i="27" l="1"/>
  <c r="H1357" i="27"/>
  <c r="X1357" i="27" s="1"/>
  <c r="N1357" i="27" s="1"/>
  <c r="G1357" i="27" s="1"/>
  <c r="W1356" i="27"/>
  <c r="J1357" i="27" l="1"/>
  <c r="K1357" i="27" s="1"/>
  <c r="O1357" i="27" s="1"/>
  <c r="I1357" i="27" s="1"/>
  <c r="R1357" i="27" l="1"/>
  <c r="S1357" i="27" s="1"/>
  <c r="T1357" i="27" s="1"/>
  <c r="L1357" i="27"/>
  <c r="M1357" i="27" s="1"/>
  <c r="Q1357" i="27"/>
  <c r="U1357" i="27" l="1"/>
  <c r="W1357" i="27" s="1"/>
  <c r="P1357" i="27"/>
  <c r="V1357" i="27" s="1"/>
  <c r="H1358" i="27"/>
  <c r="X1358" i="27" s="1"/>
  <c r="N1358" i="27" s="1"/>
  <c r="G1358" i="27" s="1"/>
  <c r="J1358" i="27" l="1"/>
  <c r="K1358" i="27" s="1"/>
  <c r="O1358" i="27" s="1"/>
  <c r="I1358" i="27" s="1"/>
  <c r="R1358" i="27" l="1"/>
  <c r="S1358" i="27" s="1"/>
  <c r="T1358" i="27" s="1"/>
  <c r="L1358" i="27"/>
  <c r="Q1358" i="27"/>
  <c r="H1359" i="27" l="1"/>
  <c r="X1359" i="27" s="1"/>
  <c r="N1359" i="27" s="1"/>
  <c r="G1359" i="27" s="1"/>
  <c r="P1358" i="27"/>
  <c r="V1358" i="27" s="1"/>
  <c r="J1359" i="27"/>
  <c r="K1359" i="27" s="1"/>
  <c r="M1358" i="27"/>
  <c r="U1358" i="27" s="1"/>
  <c r="W1358" i="27" s="1"/>
  <c r="O1359" i="27" l="1"/>
  <c r="I1359" i="27" l="1"/>
  <c r="L1359" i="27" s="1"/>
  <c r="M1359" i="27" s="1"/>
  <c r="R1359" i="27"/>
  <c r="S1359" i="27" s="1"/>
  <c r="T1359" i="27" s="1"/>
  <c r="Q1359" i="27"/>
  <c r="U1359" i="27" l="1"/>
  <c r="W1359" i="27" s="1"/>
  <c r="P1359" i="27"/>
  <c r="V1359" i="27" s="1"/>
  <c r="H1360" i="27"/>
  <c r="X1360" i="27" s="1"/>
  <c r="N1360" i="27" s="1"/>
  <c r="G1360" i="27" s="1"/>
  <c r="J1360" i="27" l="1"/>
  <c r="K1360" i="27" s="1"/>
  <c r="O1360" i="27" s="1"/>
  <c r="I1360" i="27" s="1"/>
  <c r="R1360" i="27" l="1"/>
  <c r="S1360" i="27" s="1"/>
  <c r="T1360" i="27" s="1"/>
  <c r="L1360" i="27"/>
  <c r="Q1360" i="27"/>
  <c r="H1361" i="27" l="1"/>
  <c r="X1361" i="27" s="1"/>
  <c r="N1361" i="27" s="1"/>
  <c r="G1361" i="27" s="1"/>
  <c r="P1360" i="27"/>
  <c r="V1360" i="27" s="1"/>
  <c r="J1361" i="27"/>
  <c r="K1361" i="27" s="1"/>
  <c r="M1360" i="27"/>
  <c r="U1360" i="27" s="1"/>
  <c r="W1360" i="27" s="1"/>
  <c r="O1361" i="27" l="1"/>
  <c r="I1361" i="27" l="1"/>
  <c r="L1361" i="27" s="1"/>
  <c r="P1361" i="27" s="1"/>
  <c r="R1361" i="27"/>
  <c r="S1361" i="27" s="1"/>
  <c r="T1361" i="27" s="1"/>
  <c r="Q1361" i="27"/>
  <c r="M1361" i="27" l="1"/>
  <c r="U1361" i="27" s="1"/>
  <c r="W1361" i="27" s="1"/>
  <c r="H1362" i="27"/>
  <c r="X1362" i="27" s="1"/>
  <c r="N1362" i="27" s="1"/>
  <c r="G1362" i="27" s="1"/>
  <c r="V1361" i="27"/>
  <c r="J1362" i="27" l="1"/>
  <c r="K1362" i="27" s="1"/>
  <c r="O1362" i="27"/>
  <c r="I1362" i="27" l="1"/>
  <c r="L1362" i="27" s="1"/>
  <c r="P1362" i="27" s="1"/>
  <c r="R1362" i="27"/>
  <c r="S1362" i="27" s="1"/>
  <c r="T1362" i="27" s="1"/>
  <c r="Q1362" i="27"/>
  <c r="M1362" i="27" l="1"/>
  <c r="U1362" i="27"/>
  <c r="H1363" i="27"/>
  <c r="X1363" i="27" s="1"/>
  <c r="N1363" i="27" s="1"/>
  <c r="G1363" i="27" s="1"/>
  <c r="W1362" i="27"/>
  <c r="V1362" i="27"/>
  <c r="J1363" i="27"/>
  <c r="K1363" i="27" s="1"/>
  <c r="O1363" i="27" l="1"/>
  <c r="I1363" i="27" l="1"/>
  <c r="L1363" i="27" s="1"/>
  <c r="M1363" i="27" s="1"/>
  <c r="R1363" i="27"/>
  <c r="S1363" i="27" s="1"/>
  <c r="T1363" i="27" s="1"/>
  <c r="Q1363" i="27"/>
  <c r="P1363" i="27" l="1"/>
  <c r="V1363" i="27" s="1"/>
  <c r="U1363" i="27"/>
  <c r="W1363" i="27" s="1"/>
  <c r="H1364" i="27"/>
  <c r="X1364" i="27" s="1"/>
  <c r="N1364" i="27" s="1"/>
  <c r="G1364" i="27" s="1"/>
  <c r="J1364" i="27" l="1"/>
  <c r="K1364" i="27" s="1"/>
  <c r="O1364" i="27"/>
  <c r="I1364" i="27" l="1"/>
  <c r="L1364" i="27" s="1"/>
  <c r="M1364" i="27" s="1"/>
  <c r="R1364" i="27"/>
  <c r="S1364" i="27" s="1"/>
  <c r="T1364" i="27" s="1"/>
  <c r="Q1364" i="27"/>
  <c r="P1364" i="27" l="1"/>
  <c r="U1364" i="27"/>
  <c r="W1364" i="27" s="1"/>
  <c r="H1365" i="27"/>
  <c r="X1365" i="27" s="1"/>
  <c r="N1365" i="27" s="1"/>
  <c r="G1365" i="27" s="1"/>
  <c r="V1364" i="27"/>
  <c r="J1365" i="27"/>
  <c r="K1365" i="27" s="1"/>
  <c r="O1365" i="27" l="1"/>
  <c r="I1365" i="27" s="1"/>
  <c r="L1365" i="27" s="1"/>
  <c r="R1365" i="27" l="1"/>
  <c r="S1365" i="27" s="1"/>
  <c r="T1365" i="27" s="1"/>
  <c r="M1365" i="27"/>
  <c r="P1365" i="27"/>
  <c r="V1365" i="27" s="1"/>
  <c r="Q1365" i="27"/>
  <c r="U1365" i="27" l="1"/>
  <c r="H1366" i="27"/>
  <c r="X1366" i="27" s="1"/>
  <c r="N1366" i="27" s="1"/>
  <c r="G1366" i="27" s="1"/>
  <c r="W1365" i="27"/>
  <c r="J1366" i="27" l="1"/>
  <c r="K1366" i="27" s="1"/>
  <c r="O1366" i="27" s="1"/>
  <c r="I1366" i="27" l="1"/>
  <c r="L1366" i="27" s="1"/>
  <c r="M1366" i="27" s="1"/>
  <c r="R1366" i="27"/>
  <c r="S1366" i="27" s="1"/>
  <c r="T1366" i="27" s="1"/>
  <c r="Q1366" i="27"/>
  <c r="P1366" i="27" l="1"/>
  <c r="U1366" i="27"/>
  <c r="W1366" i="27" s="1"/>
  <c r="H1367" i="27"/>
  <c r="X1367" i="27" s="1"/>
  <c r="N1367" i="27" s="1"/>
  <c r="G1367" i="27" s="1"/>
  <c r="V1366" i="27"/>
  <c r="J1367" i="27" l="1"/>
  <c r="K1367" i="27" s="1"/>
  <c r="O1367" i="27" s="1"/>
  <c r="I1367" i="27" l="1"/>
  <c r="R1367" i="27"/>
  <c r="S1367" i="27" s="1"/>
  <c r="T1367" i="27" s="1"/>
  <c r="L1367" i="27"/>
  <c r="Q1367" i="27"/>
  <c r="H1368" i="27" l="1"/>
  <c r="X1368" i="27" s="1"/>
  <c r="N1368" i="27" s="1"/>
  <c r="G1368" i="27" s="1"/>
  <c r="P1367" i="27"/>
  <c r="V1367" i="27" s="1"/>
  <c r="J1368" i="27"/>
  <c r="K1368" i="27" s="1"/>
  <c r="M1367" i="27"/>
  <c r="U1367" i="27" s="1"/>
  <c r="W1367" i="27" s="1"/>
  <c r="O1368" i="27" l="1"/>
  <c r="I1368" i="27" l="1"/>
  <c r="L1368" i="27" s="1"/>
  <c r="M1368" i="27" s="1"/>
  <c r="R1368" i="27"/>
  <c r="S1368" i="27" s="1"/>
  <c r="T1368" i="27" s="1"/>
  <c r="Q1368" i="27"/>
  <c r="P1368" i="27" l="1"/>
  <c r="V1368" i="27" s="1"/>
  <c r="U1368" i="27"/>
  <c r="W1368" i="27" s="1"/>
  <c r="H1369" i="27"/>
  <c r="X1369" i="27" s="1"/>
  <c r="N1369" i="27" s="1"/>
  <c r="G1369" i="27" s="1"/>
  <c r="J1369" i="27" l="1"/>
  <c r="K1369" i="27" s="1"/>
  <c r="O1369" i="27" s="1"/>
  <c r="I1369" i="27" l="1"/>
  <c r="L1369" i="27" s="1"/>
  <c r="P1369" i="27" s="1"/>
  <c r="R1369" i="27"/>
  <c r="S1369" i="27" s="1"/>
  <c r="T1369" i="27" s="1"/>
  <c r="Q1369" i="27"/>
  <c r="M1369" i="27" l="1"/>
  <c r="U1369" i="27" s="1"/>
  <c r="W1369" i="27" s="1"/>
  <c r="H1370" i="27"/>
  <c r="X1370" i="27" s="1"/>
  <c r="N1370" i="27" s="1"/>
  <c r="G1370" i="27" s="1"/>
  <c r="V1369" i="27"/>
  <c r="J1370" i="27" l="1"/>
  <c r="K1370" i="27" s="1"/>
  <c r="O1370" i="27"/>
  <c r="I1370" i="27" l="1"/>
  <c r="L1370" i="27" s="1"/>
  <c r="M1370" i="27" s="1"/>
  <c r="R1370" i="27"/>
  <c r="S1370" i="27" s="1"/>
  <c r="T1370" i="27" s="1"/>
  <c r="Q1370" i="27"/>
  <c r="P1370" i="27" l="1"/>
  <c r="U1370" i="27"/>
  <c r="W1370" i="27" s="1"/>
  <c r="H1371" i="27"/>
  <c r="X1371" i="27" s="1"/>
  <c r="N1371" i="27" s="1"/>
  <c r="G1371" i="27" s="1"/>
  <c r="V1370" i="27"/>
  <c r="J1371" i="27"/>
  <c r="K1371" i="27" s="1"/>
  <c r="O1371" i="27" l="1"/>
  <c r="I1371" i="27" l="1"/>
  <c r="L1371" i="27" s="1"/>
  <c r="P1371" i="27" s="1"/>
  <c r="R1371" i="27"/>
  <c r="S1371" i="27" s="1"/>
  <c r="T1371" i="27" s="1"/>
  <c r="Q1371" i="27"/>
  <c r="M1371" i="27" l="1"/>
  <c r="U1371" i="27"/>
  <c r="W1371" i="27" s="1"/>
  <c r="H1372" i="27"/>
  <c r="X1372" i="27" s="1"/>
  <c r="N1372" i="27" s="1"/>
  <c r="G1372" i="27" s="1"/>
  <c r="V1371" i="27"/>
  <c r="J1372" i="27"/>
  <c r="K1372" i="27" s="1"/>
  <c r="O1372" i="27" l="1"/>
  <c r="I1372" i="27" l="1"/>
  <c r="R1372" i="27"/>
  <c r="S1372" i="27" s="1"/>
  <c r="T1372" i="27" s="1"/>
  <c r="L1372" i="27"/>
  <c r="Q1372" i="27"/>
  <c r="H1373" i="27" l="1"/>
  <c r="X1373" i="27" s="1"/>
  <c r="N1373" i="27" s="1"/>
  <c r="G1373" i="27" s="1"/>
  <c r="P1372" i="27"/>
  <c r="V1372" i="27" s="1"/>
  <c r="J1373" i="27"/>
  <c r="K1373" i="27" s="1"/>
  <c r="M1372" i="27"/>
  <c r="U1372" i="27" s="1"/>
  <c r="W1372" i="27" s="1"/>
  <c r="O1373" i="27" l="1"/>
  <c r="I1373" i="27" l="1"/>
  <c r="L1373" i="27" s="1"/>
  <c r="R1373" i="27"/>
  <c r="S1373" i="27" s="1"/>
  <c r="T1373" i="27" s="1"/>
  <c r="Q1373" i="27"/>
  <c r="H1374" i="27" l="1"/>
  <c r="X1374" i="27" s="1"/>
  <c r="N1374" i="27" s="1"/>
  <c r="G1374" i="27" s="1"/>
  <c r="P1373" i="27"/>
  <c r="V1373" i="27" s="1"/>
  <c r="J1374" i="27"/>
  <c r="K1374" i="27" s="1"/>
  <c r="M1373" i="27"/>
  <c r="U1373" i="27" s="1"/>
  <c r="W1373" i="27" s="1"/>
  <c r="O1374" i="27" l="1"/>
  <c r="I1374" i="27" l="1"/>
  <c r="L1374" i="27" s="1"/>
  <c r="M1374" i="27" s="1"/>
  <c r="R1374" i="27"/>
  <c r="S1374" i="27" s="1"/>
  <c r="T1374" i="27" s="1"/>
  <c r="Q1374" i="27"/>
  <c r="U1374" i="27" l="1"/>
  <c r="W1374" i="27" s="1"/>
  <c r="P1374" i="27"/>
  <c r="V1374" i="27" s="1"/>
  <c r="H1375" i="27"/>
  <c r="X1375" i="27" s="1"/>
  <c r="N1375" i="27" s="1"/>
  <c r="G1375" i="27" s="1"/>
  <c r="J1375" i="27" l="1"/>
  <c r="K1375" i="27" s="1"/>
  <c r="O1375" i="27" s="1"/>
  <c r="I1375" i="27" l="1"/>
  <c r="R1375" i="27"/>
  <c r="S1375" i="27" s="1"/>
  <c r="T1375" i="27" s="1"/>
  <c r="L1375" i="27"/>
  <c r="Q1375" i="27"/>
  <c r="H1376" i="27" l="1"/>
  <c r="X1376" i="27" s="1"/>
  <c r="N1376" i="27" s="1"/>
  <c r="G1376" i="27" s="1"/>
  <c r="P1375" i="27"/>
  <c r="V1375" i="27" s="1"/>
  <c r="M1375" i="27"/>
  <c r="U1375" i="27" s="1"/>
  <c r="W1375" i="27" s="1"/>
  <c r="J1376" i="27" l="1"/>
  <c r="K1376" i="27" s="1"/>
  <c r="O1376" i="27" s="1"/>
  <c r="I1376" i="27" l="1"/>
  <c r="L1376" i="27" s="1"/>
  <c r="P1376" i="27" s="1"/>
  <c r="R1376" i="27"/>
  <c r="S1376" i="27" s="1"/>
  <c r="T1376" i="27" s="1"/>
  <c r="Q1376" i="27"/>
  <c r="M1376" i="27" l="1"/>
  <c r="U1376" i="27" s="1"/>
  <c r="W1376" i="27" s="1"/>
  <c r="H1377" i="27"/>
  <c r="X1377" i="27" s="1"/>
  <c r="N1377" i="27" s="1"/>
  <c r="G1377" i="27" s="1"/>
  <c r="V1376" i="27"/>
  <c r="J1377" i="27" l="1"/>
  <c r="K1377" i="27" s="1"/>
  <c r="O1377" i="27" s="1"/>
  <c r="I1377" i="27" l="1"/>
  <c r="L1377" i="27" s="1"/>
  <c r="R1377" i="27"/>
  <c r="S1377" i="27" s="1"/>
  <c r="T1377" i="27" s="1"/>
  <c r="Q1377" i="27"/>
  <c r="H1378" i="27" l="1"/>
  <c r="X1378" i="27" s="1"/>
  <c r="N1378" i="27" s="1"/>
  <c r="G1378" i="27" s="1"/>
  <c r="P1377" i="27"/>
  <c r="V1377" i="27" s="1"/>
  <c r="M1377" i="27"/>
  <c r="U1377" i="27" s="1"/>
  <c r="W1377" i="27" s="1"/>
  <c r="J1378" i="27" l="1"/>
  <c r="K1378" i="27" s="1"/>
  <c r="O1378" i="27" s="1"/>
  <c r="I1378" i="27" l="1"/>
  <c r="L1378" i="27" s="1"/>
  <c r="M1378" i="27" s="1"/>
  <c r="R1378" i="27"/>
  <c r="S1378" i="27" s="1"/>
  <c r="T1378" i="27" s="1"/>
  <c r="Q1378" i="27"/>
  <c r="P1378" i="27" l="1"/>
  <c r="V1378" i="27" s="1"/>
  <c r="U1378" i="27"/>
  <c r="W1378" i="27" s="1"/>
  <c r="H1379" i="27"/>
  <c r="X1379" i="27" s="1"/>
  <c r="N1379" i="27" s="1"/>
  <c r="G1379" i="27" s="1"/>
  <c r="J1379" i="27" l="1"/>
  <c r="K1379" i="27" s="1"/>
  <c r="O1379" i="27" s="1"/>
  <c r="I1379" i="27" l="1"/>
  <c r="L1379" i="27" s="1"/>
  <c r="M1379" i="27" s="1"/>
  <c r="R1379" i="27"/>
  <c r="S1379" i="27" s="1"/>
  <c r="T1379" i="27" s="1"/>
  <c r="Q1379" i="27"/>
  <c r="U1379" i="27" l="1"/>
  <c r="W1379" i="27" s="1"/>
  <c r="H1380" i="27"/>
  <c r="X1380" i="27" s="1"/>
  <c r="N1380" i="27" s="1"/>
  <c r="G1380" i="27" s="1"/>
  <c r="P1379" i="27"/>
  <c r="V1379" i="27" s="1"/>
  <c r="J1380" i="27" l="1"/>
  <c r="K1380" i="27" s="1"/>
  <c r="O1380" i="27" s="1"/>
  <c r="I1380" i="27" l="1"/>
  <c r="L1380" i="27" s="1"/>
  <c r="P1380" i="27" s="1"/>
  <c r="R1380" i="27"/>
  <c r="S1380" i="27" s="1"/>
  <c r="T1380" i="27" s="1"/>
  <c r="Q1380" i="27"/>
  <c r="M1380" i="27" l="1"/>
  <c r="U1380" i="27" s="1"/>
  <c r="W1380" i="27" s="1"/>
  <c r="H1381" i="27"/>
  <c r="X1381" i="27" s="1"/>
  <c r="N1381" i="27" s="1"/>
  <c r="G1381" i="27" s="1"/>
  <c r="V1380" i="27"/>
  <c r="J1381" i="27" l="1"/>
  <c r="K1381" i="27" s="1"/>
  <c r="O1381" i="27" s="1"/>
  <c r="I1381" i="27" l="1"/>
  <c r="L1381" i="27" s="1"/>
  <c r="P1381" i="27" s="1"/>
  <c r="R1381" i="27"/>
  <c r="S1381" i="27" s="1"/>
  <c r="T1381" i="27" s="1"/>
  <c r="Q1381" i="27"/>
  <c r="M1381" i="27" l="1"/>
  <c r="U1381" i="27" s="1"/>
  <c r="W1381" i="27" s="1"/>
  <c r="H1382" i="27"/>
  <c r="X1382" i="27" s="1"/>
  <c r="N1382" i="27" s="1"/>
  <c r="G1382" i="27" s="1"/>
  <c r="V1381" i="27"/>
  <c r="J1382" i="27" l="1"/>
  <c r="K1382" i="27" s="1"/>
  <c r="O1382" i="27" s="1"/>
  <c r="I1382" i="27" l="1"/>
  <c r="L1382" i="27" s="1"/>
  <c r="P1382" i="27" s="1"/>
  <c r="R1382" i="27"/>
  <c r="S1382" i="27" s="1"/>
  <c r="T1382" i="27" s="1"/>
  <c r="Q1382" i="27"/>
  <c r="M1382" i="27" l="1"/>
  <c r="U1382" i="27"/>
  <c r="H1383" i="27"/>
  <c r="X1383" i="27" s="1"/>
  <c r="N1383" i="27" s="1"/>
  <c r="G1383" i="27" s="1"/>
  <c r="W1382" i="27"/>
  <c r="V1382" i="27"/>
  <c r="J1383" i="27"/>
  <c r="K1383" i="27" s="1"/>
  <c r="O1383" i="27" l="1"/>
  <c r="I1383" i="27" l="1"/>
  <c r="L1383" i="27" s="1"/>
  <c r="P1383" i="27" s="1"/>
  <c r="R1383" i="27"/>
  <c r="S1383" i="27" s="1"/>
  <c r="T1383" i="27" s="1"/>
  <c r="Q1383" i="27"/>
  <c r="M1383" i="27" l="1"/>
  <c r="U1383" i="27" s="1"/>
  <c r="W1383" i="27" s="1"/>
  <c r="H1384" i="27"/>
  <c r="X1384" i="27" s="1"/>
  <c r="N1384" i="27" s="1"/>
  <c r="G1384" i="27" s="1"/>
  <c r="V1383" i="27"/>
  <c r="J1384" i="27" l="1"/>
  <c r="K1384" i="27" s="1"/>
  <c r="O1384" i="27" s="1"/>
  <c r="I1384" i="27" l="1"/>
  <c r="L1384" i="27" s="1"/>
  <c r="P1384" i="27" s="1"/>
  <c r="R1384" i="27"/>
  <c r="S1384" i="27" s="1"/>
  <c r="T1384" i="27" s="1"/>
  <c r="Q1384" i="27"/>
  <c r="M1384" i="27" l="1"/>
  <c r="U1384" i="27" s="1"/>
  <c r="W1384" i="27" s="1"/>
  <c r="H1385" i="27"/>
  <c r="X1385" i="27" s="1"/>
  <c r="N1385" i="27" s="1"/>
  <c r="G1385" i="27" s="1"/>
  <c r="V1384" i="27"/>
  <c r="J1385" i="27"/>
  <c r="K1385" i="27" s="1"/>
  <c r="O1385" i="27" l="1"/>
  <c r="I1385" i="27" l="1"/>
  <c r="L1385" i="27" s="1"/>
  <c r="M1385" i="27" s="1"/>
  <c r="R1385" i="27"/>
  <c r="S1385" i="27" s="1"/>
  <c r="T1385" i="27" s="1"/>
  <c r="Q1385" i="27"/>
  <c r="P1385" i="27" l="1"/>
  <c r="V1385" i="27" s="1"/>
  <c r="U1385" i="27"/>
  <c r="W1385" i="27" s="1"/>
  <c r="H1386" i="27"/>
  <c r="X1386" i="27" s="1"/>
  <c r="N1386" i="27" s="1"/>
  <c r="G1386" i="27" s="1"/>
  <c r="J1386" i="27" l="1"/>
  <c r="K1386" i="27" s="1"/>
  <c r="O1386" i="27" s="1"/>
  <c r="I1386" i="27" l="1"/>
  <c r="L1386" i="27" s="1"/>
  <c r="M1386" i="27" s="1"/>
  <c r="R1386" i="27"/>
  <c r="S1386" i="27" s="1"/>
  <c r="T1386" i="27" s="1"/>
  <c r="Q1386" i="27"/>
  <c r="P1386" i="27" l="1"/>
  <c r="V1386" i="27" s="1"/>
  <c r="U1386" i="27"/>
  <c r="W1386" i="27" s="1"/>
  <c r="H1387" i="27"/>
  <c r="X1387" i="27" s="1"/>
  <c r="N1387" i="27" s="1"/>
  <c r="G1387" i="27" s="1"/>
  <c r="J1387" i="27" l="1"/>
  <c r="K1387" i="27" s="1"/>
  <c r="O1387" i="27" s="1"/>
  <c r="I1387" i="27" l="1"/>
  <c r="L1387" i="27" s="1"/>
  <c r="M1387" i="27" s="1"/>
  <c r="R1387" i="27"/>
  <c r="S1387" i="27" s="1"/>
  <c r="T1387" i="27" s="1"/>
  <c r="Q1387" i="27"/>
  <c r="U1387" i="27" l="1"/>
  <c r="W1387" i="27" s="1"/>
  <c r="H1388" i="27"/>
  <c r="X1388" i="27" s="1"/>
  <c r="N1388" i="27" s="1"/>
  <c r="G1388" i="27" s="1"/>
  <c r="P1387" i="27"/>
  <c r="V1387" i="27" s="1"/>
  <c r="J1388" i="27" l="1"/>
  <c r="K1388" i="27" s="1"/>
  <c r="O1388" i="27" s="1"/>
  <c r="I1388" i="27" l="1"/>
  <c r="L1388" i="27" s="1"/>
  <c r="M1388" i="27" s="1"/>
  <c r="R1388" i="27"/>
  <c r="S1388" i="27" s="1"/>
  <c r="T1388" i="27" s="1"/>
  <c r="Q1388" i="27"/>
  <c r="P1388" i="27" l="1"/>
  <c r="V1388" i="27" s="1"/>
  <c r="U1388" i="27"/>
  <c r="W1388" i="27" s="1"/>
  <c r="H1389" i="27"/>
  <c r="X1389" i="27" s="1"/>
  <c r="N1389" i="27" s="1"/>
  <c r="G1389" i="27" s="1"/>
  <c r="J1389" i="27" l="1"/>
  <c r="K1389" i="27" s="1"/>
  <c r="O1389" i="27" s="1"/>
  <c r="I1389" i="27" l="1"/>
  <c r="L1389" i="27" s="1"/>
  <c r="P1389" i="27" s="1"/>
  <c r="R1389" i="27"/>
  <c r="S1389" i="27" s="1"/>
  <c r="T1389" i="27" s="1"/>
  <c r="Q1389" i="27"/>
  <c r="M1389" i="27" l="1"/>
  <c r="U1389" i="27" s="1"/>
  <c r="W1389" i="27" s="1"/>
  <c r="H1390" i="27"/>
  <c r="X1390" i="27" s="1"/>
  <c r="N1390" i="27" s="1"/>
  <c r="G1390" i="27" s="1"/>
  <c r="V1389" i="27"/>
  <c r="J1390" i="27" l="1"/>
  <c r="K1390" i="27" s="1"/>
  <c r="O1390" i="27" s="1"/>
  <c r="I1390" i="27" l="1"/>
  <c r="L1390" i="27" s="1"/>
  <c r="M1390" i="27" s="1"/>
  <c r="R1390" i="27"/>
  <c r="S1390" i="27" s="1"/>
  <c r="T1390" i="27" s="1"/>
  <c r="Q1390" i="27"/>
  <c r="P1390" i="27" l="1"/>
  <c r="V1390" i="27" s="1"/>
  <c r="U1390" i="27"/>
  <c r="W1390" i="27" s="1"/>
  <c r="H1391" i="27"/>
  <c r="X1391" i="27" s="1"/>
  <c r="N1391" i="27" s="1"/>
  <c r="G1391" i="27" s="1"/>
  <c r="J1391" i="27" l="1"/>
  <c r="K1391" i="27" s="1"/>
  <c r="O1391" i="27" s="1"/>
  <c r="I1391" i="27" l="1"/>
  <c r="L1391" i="27" s="1"/>
  <c r="R1391" i="27"/>
  <c r="S1391" i="27" s="1"/>
  <c r="T1391" i="27" s="1"/>
  <c r="Q1391" i="27"/>
  <c r="H1392" i="27" l="1"/>
  <c r="X1392" i="27" s="1"/>
  <c r="N1392" i="27" s="1"/>
  <c r="G1392" i="27" s="1"/>
  <c r="P1391" i="27"/>
  <c r="V1391" i="27" s="1"/>
  <c r="M1391" i="27"/>
  <c r="U1391" i="27" s="1"/>
  <c r="W1391" i="27" s="1"/>
  <c r="J1392" i="27" l="1"/>
  <c r="K1392" i="27" s="1"/>
  <c r="O1392" i="27" s="1"/>
  <c r="I1392" i="27" l="1"/>
  <c r="L1392" i="27" s="1"/>
  <c r="M1392" i="27" s="1"/>
  <c r="R1392" i="27"/>
  <c r="S1392" i="27" s="1"/>
  <c r="T1392" i="27" s="1"/>
  <c r="Q1392" i="27"/>
  <c r="P1392" i="27" l="1"/>
  <c r="V1392" i="27" s="1"/>
  <c r="U1392" i="27"/>
  <c r="W1392" i="27" s="1"/>
  <c r="H1393" i="27"/>
  <c r="X1393" i="27" s="1"/>
  <c r="N1393" i="27" s="1"/>
  <c r="G1393" i="27" s="1"/>
  <c r="J1393" i="27" l="1"/>
  <c r="K1393" i="27" s="1"/>
  <c r="O1393" i="27" s="1"/>
  <c r="I1393" i="27" l="1"/>
  <c r="L1393" i="27" s="1"/>
  <c r="P1393" i="27" s="1"/>
  <c r="R1393" i="27"/>
  <c r="S1393" i="27" s="1"/>
  <c r="T1393" i="27" s="1"/>
  <c r="Q1393" i="27"/>
  <c r="M1393" i="27" l="1"/>
  <c r="U1393" i="27" s="1"/>
  <c r="W1393" i="27" s="1"/>
  <c r="H1394" i="27"/>
  <c r="X1394" i="27" s="1"/>
  <c r="N1394" i="27" s="1"/>
  <c r="G1394" i="27" s="1"/>
  <c r="V1393" i="27"/>
  <c r="J1394" i="27" l="1"/>
  <c r="K1394" i="27" s="1"/>
  <c r="O1394" i="27" s="1"/>
  <c r="I1394" i="27" l="1"/>
  <c r="L1394" i="27" s="1"/>
  <c r="R1394" i="27"/>
  <c r="S1394" i="27" s="1"/>
  <c r="T1394" i="27" s="1"/>
  <c r="Q1394" i="27"/>
  <c r="H1395" i="27" l="1"/>
  <c r="X1395" i="27" s="1"/>
  <c r="N1395" i="27" s="1"/>
  <c r="G1395" i="27" s="1"/>
  <c r="P1394" i="27"/>
  <c r="V1394" i="27" s="1"/>
  <c r="J1395" i="27"/>
  <c r="K1395" i="27" s="1"/>
  <c r="M1394" i="27"/>
  <c r="U1394" i="27" s="1"/>
  <c r="W1394" i="27" s="1"/>
  <c r="O1395" i="27" l="1"/>
  <c r="I1395" i="27" l="1"/>
  <c r="L1395" i="27" s="1"/>
  <c r="P1395" i="27" s="1"/>
  <c r="R1395" i="27"/>
  <c r="S1395" i="27" s="1"/>
  <c r="T1395" i="27" s="1"/>
  <c r="Q1395" i="27"/>
  <c r="M1395" i="27" l="1"/>
  <c r="U1395" i="27" s="1"/>
  <c r="W1395" i="27" s="1"/>
  <c r="H1396" i="27"/>
  <c r="X1396" i="27" s="1"/>
  <c r="N1396" i="27" s="1"/>
  <c r="G1396" i="27" s="1"/>
  <c r="V1395" i="27"/>
  <c r="J1396" i="27" l="1"/>
  <c r="K1396" i="27" s="1"/>
  <c r="O1396" i="27" s="1"/>
  <c r="I1396" i="27" l="1"/>
  <c r="L1396" i="27" s="1"/>
  <c r="R1396" i="27"/>
  <c r="S1396" i="27" s="1"/>
  <c r="T1396" i="27" s="1"/>
  <c r="Q1396" i="27"/>
  <c r="P1396" i="27" l="1"/>
  <c r="V1396" i="27" s="1"/>
  <c r="H1397" i="27"/>
  <c r="X1397" i="27" s="1"/>
  <c r="N1397" i="27" s="1"/>
  <c r="G1397" i="27" s="1"/>
  <c r="M1396" i="27"/>
  <c r="U1396" i="27" s="1"/>
  <c r="W1396" i="27" s="1"/>
  <c r="J1397" i="27" l="1"/>
  <c r="K1397" i="27" s="1"/>
  <c r="O1397" i="27" s="1"/>
  <c r="I1397" i="27" l="1"/>
  <c r="L1397" i="27" s="1"/>
  <c r="M1397" i="27" s="1"/>
  <c r="R1397" i="27"/>
  <c r="S1397" i="27" s="1"/>
  <c r="T1397" i="27" s="1"/>
  <c r="Q1397" i="27"/>
  <c r="P1397" i="27" l="1"/>
  <c r="V1397" i="27" s="1"/>
  <c r="U1397" i="27"/>
  <c r="W1397" i="27" s="1"/>
  <c r="H1398" i="27"/>
  <c r="X1398" i="27" s="1"/>
  <c r="N1398" i="27" s="1"/>
  <c r="G1398" i="27" s="1"/>
  <c r="J1398" i="27" l="1"/>
  <c r="K1398" i="27" s="1"/>
  <c r="O1398" i="27" s="1"/>
  <c r="I1398" i="27" l="1"/>
  <c r="L1398" i="27" s="1"/>
  <c r="M1398" i="27" s="1"/>
  <c r="R1398" i="27"/>
  <c r="S1398" i="27" s="1"/>
  <c r="T1398" i="27" s="1"/>
  <c r="Q1398" i="27"/>
  <c r="U1398" i="27" l="1"/>
  <c r="H1399" i="27"/>
  <c r="X1399" i="27" s="1"/>
  <c r="N1399" i="27" s="1"/>
  <c r="G1399" i="27" s="1"/>
  <c r="W1398" i="27"/>
  <c r="P1398" i="27"/>
  <c r="V1398" i="27" s="1"/>
  <c r="J1399" i="27"/>
  <c r="K1399" i="27" s="1"/>
  <c r="O1399" i="27" l="1"/>
  <c r="I1399" i="27" l="1"/>
  <c r="L1399" i="27" s="1"/>
  <c r="M1399" i="27" s="1"/>
  <c r="R1399" i="27"/>
  <c r="S1399" i="27" s="1"/>
  <c r="T1399" i="27" s="1"/>
  <c r="Q1399" i="27"/>
  <c r="U1399" i="27" l="1"/>
  <c r="H1400" i="27"/>
  <c r="X1400" i="27" s="1"/>
  <c r="N1400" i="27" s="1"/>
  <c r="G1400" i="27" s="1"/>
  <c r="W1399" i="27"/>
  <c r="P1399" i="27"/>
  <c r="V1399" i="27" s="1"/>
  <c r="J1400" i="27" l="1"/>
  <c r="K1400" i="27" s="1"/>
  <c r="O1400" i="27" s="1"/>
  <c r="I1400" i="27" l="1"/>
  <c r="L1400" i="27" s="1"/>
  <c r="P1400" i="27" s="1"/>
  <c r="R1400" i="27"/>
  <c r="S1400" i="27" s="1"/>
  <c r="T1400" i="27" s="1"/>
  <c r="Q1400" i="27"/>
  <c r="M1400" i="27" l="1"/>
  <c r="U1400" i="27" s="1"/>
  <c r="W1400" i="27" s="1"/>
  <c r="H1401" i="27"/>
  <c r="X1401" i="27" s="1"/>
  <c r="N1401" i="27" s="1"/>
  <c r="G1401" i="27" s="1"/>
  <c r="V1400" i="27"/>
  <c r="J1401" i="27" l="1"/>
  <c r="K1401" i="27" s="1"/>
  <c r="O1401" i="27" s="1"/>
  <c r="I1401" i="27" l="1"/>
  <c r="L1401" i="27" s="1"/>
  <c r="P1401" i="27" s="1"/>
  <c r="R1401" i="27"/>
  <c r="S1401" i="27" s="1"/>
  <c r="T1401" i="27" s="1"/>
  <c r="Q1401" i="27"/>
  <c r="M1401" i="27" l="1"/>
  <c r="U1401" i="27" s="1"/>
  <c r="W1401" i="27" s="1"/>
  <c r="H1402" i="27"/>
  <c r="X1402" i="27" s="1"/>
  <c r="N1402" i="27" s="1"/>
  <c r="G1402" i="27" s="1"/>
  <c r="V1401" i="27"/>
  <c r="J1402" i="27" l="1"/>
  <c r="K1402" i="27" s="1"/>
  <c r="O1402" i="27" s="1"/>
  <c r="I1402" i="27" s="1"/>
  <c r="L1402" i="27" s="1"/>
  <c r="R1402" i="27" l="1"/>
  <c r="S1402" i="27" s="1"/>
  <c r="T1402" i="27" s="1"/>
  <c r="M1402" i="27"/>
  <c r="P1402" i="27"/>
  <c r="V1402" i="27" s="1"/>
  <c r="Q1402" i="27"/>
  <c r="U1402" i="27" l="1"/>
  <c r="W1402" i="27" s="1"/>
  <c r="H1403" i="27"/>
  <c r="X1403" i="27" s="1"/>
  <c r="N1403" i="27" s="1"/>
  <c r="G1403" i="27" s="1"/>
  <c r="J1403" i="27"/>
  <c r="K1403" i="27" s="1"/>
  <c r="O1403" i="27" l="1"/>
  <c r="I1403" i="27" l="1"/>
  <c r="L1403" i="27" s="1"/>
  <c r="P1403" i="27" s="1"/>
  <c r="R1403" i="27"/>
  <c r="S1403" i="27" s="1"/>
  <c r="T1403" i="27" s="1"/>
  <c r="Q1403" i="27"/>
  <c r="M1403" i="27" l="1"/>
  <c r="U1403" i="27" s="1"/>
  <c r="W1403" i="27" s="1"/>
  <c r="H1404" i="27"/>
  <c r="X1404" i="27" s="1"/>
  <c r="N1404" i="27" s="1"/>
  <c r="G1404" i="27" s="1"/>
  <c r="V1403" i="27"/>
  <c r="J1404" i="27" l="1"/>
  <c r="K1404" i="27" s="1"/>
  <c r="O1404" i="27" s="1"/>
  <c r="I1404" i="27" l="1"/>
  <c r="L1404" i="27" s="1"/>
  <c r="R1404" i="27"/>
  <c r="S1404" i="27" s="1"/>
  <c r="T1404" i="27" s="1"/>
  <c r="Q1404" i="27"/>
  <c r="P1404" i="27" l="1"/>
  <c r="V1404" i="27" s="1"/>
  <c r="H1405" i="27"/>
  <c r="X1405" i="27" s="1"/>
  <c r="N1405" i="27" s="1"/>
  <c r="G1405" i="27" s="1"/>
  <c r="M1404" i="27"/>
  <c r="U1404" i="27" s="1"/>
  <c r="W1404" i="27" s="1"/>
  <c r="J1405" i="27" l="1"/>
  <c r="K1405" i="27" s="1"/>
  <c r="O1405" i="27" s="1"/>
  <c r="I1405" i="27" l="1"/>
  <c r="L1405" i="27" s="1"/>
  <c r="P1405" i="27" s="1"/>
  <c r="R1405" i="27"/>
  <c r="S1405" i="27" s="1"/>
  <c r="T1405" i="27" s="1"/>
  <c r="M1405" i="27"/>
  <c r="Q1405" i="27"/>
  <c r="U1405" i="27" l="1"/>
  <c r="H1406" i="27"/>
  <c r="X1406" i="27" s="1"/>
  <c r="N1406" i="27" s="1"/>
  <c r="G1406" i="27" s="1"/>
  <c r="W1405" i="27"/>
  <c r="V1405" i="27"/>
  <c r="J1406" i="27"/>
  <c r="K1406" i="27" s="1"/>
  <c r="O1406" i="27" l="1"/>
  <c r="I1406" i="27" l="1"/>
  <c r="L1406" i="27" s="1"/>
  <c r="M1406" i="27" s="1"/>
  <c r="R1406" i="27"/>
  <c r="S1406" i="27" s="1"/>
  <c r="T1406" i="27" s="1"/>
  <c r="P1406" i="27"/>
  <c r="Q1406" i="27"/>
  <c r="U1406" i="27" l="1"/>
  <c r="W1406" i="27" s="1"/>
  <c r="H1407" i="27"/>
  <c r="X1407" i="27" s="1"/>
  <c r="N1407" i="27" s="1"/>
  <c r="G1407" i="27" s="1"/>
  <c r="V1406" i="27"/>
  <c r="J1407" i="27" l="1"/>
  <c r="K1407" i="27" s="1"/>
  <c r="O1407" i="27" s="1"/>
  <c r="I1407" i="27" l="1"/>
  <c r="L1407" i="27" s="1"/>
  <c r="P1407" i="27" s="1"/>
  <c r="R1407" i="27"/>
  <c r="S1407" i="27" s="1"/>
  <c r="T1407" i="27" s="1"/>
  <c r="Q1407" i="27"/>
  <c r="M1407" i="27" l="1"/>
  <c r="U1407" i="27"/>
  <c r="W1407" i="27" s="1"/>
  <c r="H1408" i="27"/>
  <c r="X1408" i="27" s="1"/>
  <c r="N1408" i="27" s="1"/>
  <c r="G1408" i="27" s="1"/>
  <c r="V1407" i="27"/>
  <c r="J1408" i="27"/>
  <c r="K1408" i="27" s="1"/>
  <c r="O1408" i="27" l="1"/>
  <c r="I1408" i="27" l="1"/>
  <c r="L1408" i="27" s="1"/>
  <c r="M1408" i="27" s="1"/>
  <c r="R1408" i="27"/>
  <c r="S1408" i="27" s="1"/>
  <c r="T1408" i="27" s="1"/>
  <c r="Q1408" i="27"/>
  <c r="U1408" i="27" l="1"/>
  <c r="W1408" i="27" s="1"/>
  <c r="H1409" i="27"/>
  <c r="X1409" i="27" s="1"/>
  <c r="N1409" i="27" s="1"/>
  <c r="G1409" i="27" s="1"/>
  <c r="P1408" i="27"/>
  <c r="V1408" i="27" s="1"/>
  <c r="J1409" i="27"/>
  <c r="K1409" i="27" s="1"/>
  <c r="O1409" i="27" l="1"/>
  <c r="I1409" i="27" l="1"/>
  <c r="L1409" i="27" s="1"/>
  <c r="P1409" i="27" s="1"/>
  <c r="R1409" i="27"/>
  <c r="S1409" i="27" s="1"/>
  <c r="T1409" i="27" s="1"/>
  <c r="Q1409" i="27"/>
  <c r="M1409" i="27" l="1"/>
  <c r="U1409" i="27" s="1"/>
  <c r="W1409" i="27" s="1"/>
  <c r="H1410" i="27"/>
  <c r="X1410" i="27" s="1"/>
  <c r="N1410" i="27" s="1"/>
  <c r="G1410" i="27" s="1"/>
  <c r="V1409" i="27"/>
  <c r="J1410" i="27"/>
  <c r="K1410" i="27" s="1"/>
  <c r="O1410" i="27" l="1"/>
  <c r="I1410" i="27" l="1"/>
  <c r="L1410" i="27" s="1"/>
  <c r="M1410" i="27" s="1"/>
  <c r="R1410" i="27"/>
  <c r="S1410" i="27" s="1"/>
  <c r="T1410" i="27" s="1"/>
  <c r="Q1410" i="27"/>
  <c r="U1410" i="27" l="1"/>
  <c r="W1410" i="27" s="1"/>
  <c r="H1411" i="27"/>
  <c r="X1411" i="27" s="1"/>
  <c r="N1411" i="27" s="1"/>
  <c r="G1411" i="27" s="1"/>
  <c r="P1410" i="27"/>
  <c r="V1410" i="27" s="1"/>
  <c r="J1411" i="27" l="1"/>
  <c r="K1411" i="27" s="1"/>
  <c r="O1411" i="27" s="1"/>
  <c r="I1411" i="27" l="1"/>
  <c r="L1411" i="27" s="1"/>
  <c r="M1411" i="27" s="1"/>
  <c r="R1411" i="27"/>
  <c r="S1411" i="27" s="1"/>
  <c r="T1411" i="27" s="1"/>
  <c r="P1411" i="27"/>
  <c r="Q1411" i="27"/>
  <c r="U1411" i="27" l="1"/>
  <c r="W1411" i="27" s="1"/>
  <c r="H1412" i="27"/>
  <c r="X1412" i="27" s="1"/>
  <c r="N1412" i="27" s="1"/>
  <c r="G1412" i="27" s="1"/>
  <c r="V1411" i="27"/>
  <c r="J1412" i="27" l="1"/>
  <c r="K1412" i="27" s="1"/>
  <c r="O1412" i="27"/>
  <c r="I1412" i="27" l="1"/>
  <c r="L1412" i="27" s="1"/>
  <c r="P1412" i="27" s="1"/>
  <c r="R1412" i="27"/>
  <c r="S1412" i="27" s="1"/>
  <c r="T1412" i="27" s="1"/>
  <c r="Q1412" i="27"/>
  <c r="M1412" i="27" l="1"/>
  <c r="U1412" i="27" s="1"/>
  <c r="W1412" i="27" s="1"/>
  <c r="H1413" i="27"/>
  <c r="X1413" i="27" s="1"/>
  <c r="N1413" i="27" s="1"/>
  <c r="G1413" i="27" s="1"/>
  <c r="V1412" i="27"/>
  <c r="J1413" i="27" l="1"/>
  <c r="K1413" i="27" s="1"/>
  <c r="O1413" i="27" s="1"/>
  <c r="I1413" i="27" l="1"/>
  <c r="L1413" i="27" s="1"/>
  <c r="P1413" i="27" s="1"/>
  <c r="R1413" i="27"/>
  <c r="S1413" i="27" s="1"/>
  <c r="T1413" i="27" s="1"/>
  <c r="Q1413" i="27"/>
  <c r="M1413" i="27" l="1"/>
  <c r="U1413" i="27" s="1"/>
  <c r="W1413" i="27" s="1"/>
  <c r="H1414" i="27"/>
  <c r="X1414" i="27" s="1"/>
  <c r="N1414" i="27" s="1"/>
  <c r="G1414" i="27" s="1"/>
  <c r="V1413" i="27"/>
  <c r="J1414" i="27"/>
  <c r="K1414" i="27" s="1"/>
  <c r="O1414" i="27" l="1"/>
  <c r="I1414" i="27" l="1"/>
  <c r="L1414" i="27" s="1"/>
  <c r="P1414" i="27" s="1"/>
  <c r="R1414" i="27"/>
  <c r="S1414" i="27" s="1"/>
  <c r="T1414" i="27" s="1"/>
  <c r="Q1414" i="27"/>
  <c r="M1414" i="27" l="1"/>
  <c r="U1414" i="27" s="1"/>
  <c r="W1414" i="27" s="1"/>
  <c r="H1415" i="27"/>
  <c r="X1415" i="27" s="1"/>
  <c r="N1415" i="27" s="1"/>
  <c r="G1415" i="27" s="1"/>
  <c r="V1414" i="27"/>
  <c r="J1415" i="27" l="1"/>
  <c r="K1415" i="27" s="1"/>
  <c r="O1415" i="27" s="1"/>
  <c r="I1415" i="27" l="1"/>
  <c r="L1415" i="27" s="1"/>
  <c r="M1415" i="27" s="1"/>
  <c r="R1415" i="27"/>
  <c r="S1415" i="27" s="1"/>
  <c r="T1415" i="27" s="1"/>
  <c r="Q1415" i="27"/>
  <c r="P1415" i="27" l="1"/>
  <c r="V1415" i="27" s="1"/>
  <c r="U1415" i="27"/>
  <c r="W1415" i="27" s="1"/>
  <c r="H1416" i="27"/>
  <c r="X1416" i="27" s="1"/>
  <c r="N1416" i="27" s="1"/>
  <c r="G1416" i="27" s="1"/>
  <c r="J1416" i="27" l="1"/>
  <c r="K1416" i="27" s="1"/>
  <c r="O1416" i="27" s="1"/>
  <c r="I1416" i="27" l="1"/>
  <c r="L1416" i="27" s="1"/>
  <c r="P1416" i="27" s="1"/>
  <c r="R1416" i="27"/>
  <c r="S1416" i="27" s="1"/>
  <c r="T1416" i="27" s="1"/>
  <c r="Q1416" i="27"/>
  <c r="M1416" i="27" l="1"/>
  <c r="U1416" i="27" s="1"/>
  <c r="W1416" i="27" s="1"/>
  <c r="H1417" i="27"/>
  <c r="X1417" i="27" s="1"/>
  <c r="N1417" i="27" s="1"/>
  <c r="G1417" i="27" s="1"/>
  <c r="V1416" i="27"/>
  <c r="J1417" i="27" l="1"/>
  <c r="K1417" i="27" s="1"/>
  <c r="O1417" i="27" s="1"/>
  <c r="I1417" i="27" l="1"/>
  <c r="L1417" i="27" s="1"/>
  <c r="P1417" i="27" s="1"/>
  <c r="R1417" i="27"/>
  <c r="S1417" i="27" s="1"/>
  <c r="T1417" i="27" s="1"/>
  <c r="Q1417" i="27"/>
  <c r="M1417" i="27" l="1"/>
  <c r="U1417" i="27" s="1"/>
  <c r="W1417" i="27" s="1"/>
  <c r="H1418" i="27"/>
  <c r="X1418" i="27" s="1"/>
  <c r="N1418" i="27" s="1"/>
  <c r="G1418" i="27" s="1"/>
  <c r="V1417" i="27"/>
  <c r="J1418" i="27" l="1"/>
  <c r="K1418" i="27" s="1"/>
  <c r="O1418" i="27" s="1"/>
  <c r="I1418" i="27" l="1"/>
  <c r="L1418" i="27" s="1"/>
  <c r="M1418" i="27" s="1"/>
  <c r="R1418" i="27"/>
  <c r="S1418" i="27" s="1"/>
  <c r="T1418" i="27" s="1"/>
  <c r="Q1418" i="27"/>
  <c r="P1418" i="27" l="1"/>
  <c r="V1418" i="27" s="1"/>
  <c r="U1418" i="27"/>
  <c r="W1418" i="27" s="1"/>
  <c r="H1419" i="27"/>
  <c r="X1419" i="27" s="1"/>
  <c r="N1419" i="27" s="1"/>
  <c r="G1419" i="27" s="1"/>
  <c r="J1419" i="27" l="1"/>
  <c r="K1419" i="27" s="1"/>
  <c r="O1419" i="27" s="1"/>
  <c r="I1419" i="27" l="1"/>
  <c r="L1419" i="27" s="1"/>
  <c r="P1419" i="27" s="1"/>
  <c r="R1419" i="27"/>
  <c r="S1419" i="27" s="1"/>
  <c r="T1419" i="27" s="1"/>
  <c r="Q1419" i="27"/>
  <c r="M1419" i="27" l="1"/>
  <c r="U1419" i="27" s="1"/>
  <c r="W1419" i="27" s="1"/>
  <c r="H1420" i="27"/>
  <c r="X1420" i="27" s="1"/>
  <c r="N1420" i="27" s="1"/>
  <c r="G1420" i="27" s="1"/>
  <c r="V1419" i="27"/>
  <c r="J1420" i="27" l="1"/>
  <c r="K1420" i="27" s="1"/>
  <c r="O1420" i="27" s="1"/>
  <c r="I1420" i="27" l="1"/>
  <c r="L1420" i="27" s="1"/>
  <c r="P1420" i="27" s="1"/>
  <c r="R1420" i="27"/>
  <c r="S1420" i="27" s="1"/>
  <c r="T1420" i="27" s="1"/>
  <c r="Q1420" i="27"/>
  <c r="M1420" i="27" l="1"/>
  <c r="U1420" i="27" s="1"/>
  <c r="W1420" i="27" s="1"/>
  <c r="H1421" i="27"/>
  <c r="X1421" i="27" s="1"/>
  <c r="N1421" i="27" s="1"/>
  <c r="G1421" i="27" s="1"/>
  <c r="V1420" i="27"/>
  <c r="J1421" i="27" l="1"/>
  <c r="K1421" i="27" s="1"/>
  <c r="O1421" i="27" s="1"/>
  <c r="I1421" i="27" l="1"/>
  <c r="L1421" i="27" s="1"/>
  <c r="P1421" i="27" s="1"/>
  <c r="R1421" i="27"/>
  <c r="S1421" i="27" s="1"/>
  <c r="T1421" i="27" s="1"/>
  <c r="Q1421" i="27"/>
  <c r="M1421" i="27" l="1"/>
  <c r="U1421" i="27" s="1"/>
  <c r="W1421" i="27" s="1"/>
  <c r="H1422" i="27"/>
  <c r="X1422" i="27" s="1"/>
  <c r="N1422" i="27" s="1"/>
  <c r="G1422" i="27" s="1"/>
  <c r="V1421" i="27"/>
  <c r="J1422" i="27" l="1"/>
  <c r="K1422" i="27" s="1"/>
  <c r="O1422" i="27" s="1"/>
  <c r="I1422" i="27" l="1"/>
  <c r="L1422" i="27" s="1"/>
  <c r="P1422" i="27" s="1"/>
  <c r="R1422" i="27"/>
  <c r="S1422" i="27" s="1"/>
  <c r="T1422" i="27" s="1"/>
  <c r="Q1422" i="27"/>
  <c r="M1422" i="27" l="1"/>
  <c r="U1422" i="27" s="1"/>
  <c r="W1422" i="27" s="1"/>
  <c r="H1423" i="27"/>
  <c r="X1423" i="27" s="1"/>
  <c r="N1423" i="27" s="1"/>
  <c r="G1423" i="27" s="1"/>
  <c r="V1422" i="27"/>
  <c r="J1423" i="27" l="1"/>
  <c r="K1423" i="27" s="1"/>
  <c r="O1423" i="27" s="1"/>
  <c r="I1423" i="27" l="1"/>
  <c r="L1423" i="27" s="1"/>
  <c r="P1423" i="27" s="1"/>
  <c r="R1423" i="27"/>
  <c r="S1423" i="27" s="1"/>
  <c r="T1423" i="27" s="1"/>
  <c r="Q1423" i="27"/>
  <c r="M1423" i="27" l="1"/>
  <c r="U1423" i="27" s="1"/>
  <c r="W1423" i="27" s="1"/>
  <c r="H1424" i="27"/>
  <c r="X1424" i="27" s="1"/>
  <c r="N1424" i="27" s="1"/>
  <c r="G1424" i="27" s="1"/>
  <c r="V1423" i="27"/>
  <c r="J1424" i="27"/>
  <c r="K1424" i="27" s="1"/>
  <c r="O1424" i="27" l="1"/>
  <c r="I1424" i="27" l="1"/>
  <c r="L1424" i="27" s="1"/>
  <c r="P1424" i="27" s="1"/>
  <c r="R1424" i="27"/>
  <c r="S1424" i="27" s="1"/>
  <c r="T1424" i="27" s="1"/>
  <c r="Q1424" i="27"/>
  <c r="M1424" i="27" l="1"/>
  <c r="U1424" i="27" s="1"/>
  <c r="W1424" i="27" s="1"/>
  <c r="H1425" i="27"/>
  <c r="X1425" i="27" s="1"/>
  <c r="N1425" i="27" s="1"/>
  <c r="G1425" i="27" s="1"/>
  <c r="V1424" i="27"/>
  <c r="J1425" i="27" l="1"/>
  <c r="K1425" i="27" s="1"/>
  <c r="O1425" i="27" s="1"/>
  <c r="I1425" i="27" l="1"/>
  <c r="L1425" i="27" s="1"/>
  <c r="P1425" i="27" s="1"/>
  <c r="R1425" i="27"/>
  <c r="S1425" i="27" s="1"/>
  <c r="T1425" i="27" s="1"/>
  <c r="Q1425" i="27"/>
  <c r="M1425" i="27" l="1"/>
  <c r="U1425" i="27" s="1"/>
  <c r="W1425" i="27" s="1"/>
  <c r="H1426" i="27"/>
  <c r="X1426" i="27" s="1"/>
  <c r="N1426" i="27" s="1"/>
  <c r="G1426" i="27" s="1"/>
  <c r="V1425" i="27"/>
  <c r="J1426" i="27" l="1"/>
  <c r="K1426" i="27" s="1"/>
  <c r="O1426" i="27"/>
  <c r="I1426" i="27" s="1"/>
  <c r="L1426" i="27" s="1"/>
  <c r="R1426" i="27" l="1"/>
  <c r="S1426" i="27" s="1"/>
  <c r="T1426" i="27" s="1"/>
  <c r="M1426" i="27"/>
  <c r="P1426" i="27"/>
  <c r="V1426" i="27" s="1"/>
  <c r="Q1426" i="27"/>
  <c r="U1426" i="27" l="1"/>
  <c r="W1426" i="27" s="1"/>
  <c r="H1427" i="27"/>
  <c r="X1427" i="27" s="1"/>
  <c r="N1427" i="27" s="1"/>
  <c r="G1427" i="27" s="1"/>
  <c r="J1427" i="27" l="1"/>
  <c r="K1427" i="27" s="1"/>
  <c r="O1427" i="27" s="1"/>
  <c r="I1427" i="27" l="1"/>
  <c r="L1427" i="27" s="1"/>
  <c r="R1427" i="27"/>
  <c r="S1427" i="27" s="1"/>
  <c r="T1427" i="27" s="1"/>
  <c r="Q1427" i="27"/>
  <c r="P1427" i="27" l="1"/>
  <c r="V1427" i="27" s="1"/>
  <c r="H1428" i="27"/>
  <c r="X1428" i="27" s="1"/>
  <c r="N1428" i="27" s="1"/>
  <c r="G1428" i="27" s="1"/>
  <c r="M1427" i="27"/>
  <c r="U1427" i="27" s="1"/>
  <c r="W1427" i="27" s="1"/>
  <c r="J1428" i="27" l="1"/>
  <c r="K1428" i="27" s="1"/>
  <c r="O1428" i="27" s="1"/>
  <c r="I1428" i="27" l="1"/>
  <c r="L1428" i="27" s="1"/>
  <c r="R1428" i="27"/>
  <c r="S1428" i="27" s="1"/>
  <c r="T1428" i="27" s="1"/>
  <c r="Q1428" i="27"/>
  <c r="H1429" i="27" l="1"/>
  <c r="X1429" i="27" s="1"/>
  <c r="N1429" i="27" s="1"/>
  <c r="G1429" i="27" s="1"/>
  <c r="P1428" i="27"/>
  <c r="V1428" i="27" s="1"/>
  <c r="M1428" i="27"/>
  <c r="U1428" i="27" s="1"/>
  <c r="W1428" i="27" s="1"/>
  <c r="J1429" i="27" l="1"/>
  <c r="K1429" i="27" s="1"/>
  <c r="O1429" i="27" s="1"/>
  <c r="I1429" i="27" l="1"/>
  <c r="L1429" i="27" s="1"/>
  <c r="R1429" i="27"/>
  <c r="Q1429" i="27"/>
  <c r="H1430" i="27" l="1"/>
  <c r="X1430" i="27" s="1"/>
  <c r="N1430" i="27" s="1"/>
  <c r="G1430" i="27" s="1"/>
  <c r="P1429" i="27"/>
  <c r="V1429" i="27" s="1"/>
  <c r="S1429" i="27"/>
  <c r="T1429" i="27" s="1"/>
  <c r="M1429" i="27"/>
  <c r="J1430" i="27" l="1"/>
  <c r="K1430" i="27" s="1"/>
  <c r="O1430" i="27" s="1"/>
  <c r="U1429" i="27"/>
  <c r="W1429" i="27" s="1"/>
  <c r="I1430" i="27" l="1"/>
  <c r="L1430" i="27" s="1"/>
  <c r="P1430" i="27" s="1"/>
  <c r="V1430" i="27" s="1"/>
  <c r="R1430" i="27"/>
  <c r="S1430" i="27" s="1"/>
  <c r="T1430" i="27" s="1"/>
  <c r="Q1430" i="27"/>
  <c r="M1430" i="27" l="1"/>
  <c r="U1430" i="27"/>
  <c r="H1431" i="27"/>
  <c r="X1431" i="27" s="1"/>
  <c r="N1431" i="27" s="1"/>
  <c r="G1431" i="27" s="1"/>
  <c r="W1430" i="27"/>
  <c r="J1431" i="27"/>
  <c r="K1431" i="27" s="1"/>
  <c r="O1431" i="27" l="1"/>
  <c r="I1431" i="27" l="1"/>
  <c r="L1431" i="27" s="1"/>
  <c r="P1431" i="27" s="1"/>
  <c r="R1431" i="27"/>
  <c r="S1431" i="27" s="1"/>
  <c r="T1431" i="27" s="1"/>
  <c r="Q1431" i="27"/>
  <c r="M1431" i="27" l="1"/>
  <c r="U1431" i="27" s="1"/>
  <c r="W1431" i="27" s="1"/>
  <c r="H1432" i="27"/>
  <c r="X1432" i="27" s="1"/>
  <c r="N1432" i="27" s="1"/>
  <c r="G1432" i="27" s="1"/>
  <c r="V1431" i="27"/>
  <c r="J1432" i="27" l="1"/>
  <c r="K1432" i="27" s="1"/>
  <c r="O1432" i="27" s="1"/>
  <c r="I1432" i="27" l="1"/>
  <c r="L1432" i="27" s="1"/>
  <c r="M1432" i="27" s="1"/>
  <c r="R1432" i="27"/>
  <c r="S1432" i="27" s="1"/>
  <c r="T1432" i="27" s="1"/>
  <c r="Q1432" i="27"/>
  <c r="U1432" i="27" l="1"/>
  <c r="W1432" i="27" s="1"/>
  <c r="P1432" i="27"/>
  <c r="H1433" i="27"/>
  <c r="X1433" i="27" s="1"/>
  <c r="N1433" i="27" s="1"/>
  <c r="G1433" i="27" s="1"/>
  <c r="V1432" i="27"/>
  <c r="J1433" i="27" l="1"/>
  <c r="K1433" i="27" s="1"/>
  <c r="O1433" i="27" s="1"/>
  <c r="I1433" i="27" l="1"/>
  <c r="L1433" i="27" s="1"/>
  <c r="P1433" i="27" s="1"/>
  <c r="R1433" i="27"/>
  <c r="S1433" i="27" s="1"/>
  <c r="T1433" i="27" s="1"/>
  <c r="Q1433" i="27"/>
  <c r="M1433" i="27" l="1"/>
  <c r="U1433" i="27" s="1"/>
  <c r="W1433" i="27" s="1"/>
  <c r="H1434" i="27"/>
  <c r="X1434" i="27" s="1"/>
  <c r="N1434" i="27" s="1"/>
  <c r="G1434" i="27" s="1"/>
  <c r="V1433" i="27"/>
  <c r="J1434" i="27" l="1"/>
  <c r="K1434" i="27" s="1"/>
  <c r="O1434" i="27" s="1"/>
  <c r="I1434" i="27" l="1"/>
  <c r="L1434" i="27" s="1"/>
  <c r="M1434" i="27" s="1"/>
  <c r="R1434" i="27"/>
  <c r="S1434" i="27" s="1"/>
  <c r="T1434" i="27" s="1"/>
  <c r="Q1434" i="27"/>
  <c r="U1434" i="27" l="1"/>
  <c r="W1434" i="27" s="1"/>
  <c r="H1435" i="27"/>
  <c r="X1435" i="27" s="1"/>
  <c r="N1435" i="27" s="1"/>
  <c r="G1435" i="27" s="1"/>
  <c r="P1434" i="27"/>
  <c r="V1434" i="27" s="1"/>
  <c r="J1435" i="27" l="1"/>
  <c r="K1435" i="27" s="1"/>
  <c r="O1435" i="27" s="1"/>
  <c r="I1435" i="27" l="1"/>
  <c r="L1435" i="27" s="1"/>
  <c r="P1435" i="27" s="1"/>
  <c r="R1435" i="27"/>
  <c r="S1435" i="27" s="1"/>
  <c r="T1435" i="27" s="1"/>
  <c r="Q1435" i="27"/>
  <c r="M1435" i="27" l="1"/>
  <c r="U1435" i="27" s="1"/>
  <c r="W1435" i="27" s="1"/>
  <c r="H1436" i="27"/>
  <c r="X1436" i="27" s="1"/>
  <c r="N1436" i="27" s="1"/>
  <c r="G1436" i="27" s="1"/>
  <c r="V1435" i="27"/>
  <c r="J1436" i="27" l="1"/>
  <c r="K1436" i="27" s="1"/>
  <c r="O1436" i="27" s="1"/>
  <c r="I1436" i="27" l="1"/>
  <c r="L1436" i="27" s="1"/>
  <c r="P1436" i="27" s="1"/>
  <c r="R1436" i="27"/>
  <c r="S1436" i="27" s="1"/>
  <c r="T1436" i="27" s="1"/>
  <c r="Q1436" i="27"/>
  <c r="M1436" i="27" l="1"/>
  <c r="U1436" i="27" s="1"/>
  <c r="W1436" i="27" s="1"/>
  <c r="H1437" i="27"/>
  <c r="X1437" i="27" s="1"/>
  <c r="N1437" i="27" s="1"/>
  <c r="G1437" i="27" s="1"/>
  <c r="V1436" i="27"/>
  <c r="J1437" i="27" l="1"/>
  <c r="K1437" i="27" s="1"/>
  <c r="O1437" i="27"/>
  <c r="I1437" i="27" l="1"/>
  <c r="L1437" i="27" s="1"/>
  <c r="R1437" i="27"/>
  <c r="S1437" i="27" s="1"/>
  <c r="T1437" i="27" s="1"/>
  <c r="Q1437" i="27"/>
  <c r="H1438" i="27" l="1"/>
  <c r="X1438" i="27" s="1"/>
  <c r="N1438" i="27" s="1"/>
  <c r="G1438" i="27" s="1"/>
  <c r="P1437" i="27"/>
  <c r="V1437" i="27" s="1"/>
  <c r="J1438" i="27"/>
  <c r="K1438" i="27" s="1"/>
  <c r="M1437" i="27"/>
  <c r="U1437" i="27" s="1"/>
  <c r="W1437" i="27" s="1"/>
  <c r="O1438" i="27" l="1"/>
  <c r="I1438" i="27" l="1"/>
  <c r="L1438" i="27" s="1"/>
  <c r="M1438" i="27" s="1"/>
  <c r="R1438" i="27"/>
  <c r="S1438" i="27" s="1"/>
  <c r="T1438" i="27" s="1"/>
  <c r="Q1438" i="27"/>
  <c r="P1438" i="27" l="1"/>
  <c r="V1438" i="27" s="1"/>
  <c r="U1438" i="27"/>
  <c r="W1438" i="27" s="1"/>
  <c r="H1439" i="27"/>
  <c r="X1439" i="27" s="1"/>
  <c r="N1439" i="27" s="1"/>
  <c r="G1439" i="27" s="1"/>
  <c r="J1439" i="27" l="1"/>
  <c r="K1439" i="27" s="1"/>
  <c r="O1439" i="27" s="1"/>
  <c r="I1439" i="27" l="1"/>
  <c r="L1439" i="27" s="1"/>
  <c r="M1439" i="27" s="1"/>
  <c r="R1439" i="27"/>
  <c r="S1439" i="27" s="1"/>
  <c r="T1439" i="27" s="1"/>
  <c r="Q1439" i="27"/>
  <c r="P1439" i="27" l="1"/>
  <c r="V1439" i="27" s="1"/>
  <c r="U1439" i="27"/>
  <c r="W1439" i="27" s="1"/>
  <c r="H1440" i="27"/>
  <c r="X1440" i="27" s="1"/>
  <c r="N1440" i="27" s="1"/>
  <c r="G1440" i="27" s="1"/>
  <c r="J1440" i="27" l="1"/>
  <c r="K1440" i="27" s="1"/>
  <c r="O1440" i="27" s="1"/>
  <c r="I1440" i="27" l="1"/>
  <c r="L1440" i="27" s="1"/>
  <c r="R1440" i="27"/>
  <c r="S1440" i="27" s="1"/>
  <c r="T1440" i="27" s="1"/>
  <c r="Q1440" i="27"/>
  <c r="H1441" i="27" l="1"/>
  <c r="X1441" i="27" s="1"/>
  <c r="N1441" i="27" s="1"/>
  <c r="G1441" i="27" s="1"/>
  <c r="P1440" i="27"/>
  <c r="V1440" i="27" s="1"/>
  <c r="M1440" i="27"/>
  <c r="U1440" i="27" s="1"/>
  <c r="W1440" i="27" s="1"/>
  <c r="J1441" i="27" l="1"/>
  <c r="K1441" i="27" s="1"/>
  <c r="O1441" i="27" s="1"/>
  <c r="I1441" i="27" l="1"/>
  <c r="L1441" i="27" s="1"/>
  <c r="M1441" i="27" s="1"/>
  <c r="R1441" i="27"/>
  <c r="S1441" i="27" s="1"/>
  <c r="T1441" i="27" s="1"/>
  <c r="Q1441" i="27"/>
  <c r="P1441" i="27" l="1"/>
  <c r="V1441" i="27" s="1"/>
  <c r="U1441" i="27"/>
  <c r="H1442" i="27"/>
  <c r="X1442" i="27" s="1"/>
  <c r="N1442" i="27" s="1"/>
  <c r="G1442" i="27" s="1"/>
  <c r="W1441" i="27"/>
  <c r="J1442" i="27"/>
  <c r="K1442" i="27" s="1"/>
  <c r="O1442" i="27" l="1"/>
  <c r="I1442" i="27" l="1"/>
  <c r="L1442" i="27" s="1"/>
  <c r="P1442" i="27" s="1"/>
  <c r="R1442" i="27"/>
  <c r="S1442" i="27" s="1"/>
  <c r="T1442" i="27" s="1"/>
  <c r="Q1442" i="27"/>
  <c r="M1442" i="27" l="1"/>
  <c r="U1442" i="27" s="1"/>
  <c r="W1442" i="27" s="1"/>
  <c r="H1443" i="27"/>
  <c r="X1443" i="27" s="1"/>
  <c r="N1443" i="27" s="1"/>
  <c r="G1443" i="27" s="1"/>
  <c r="V1442" i="27"/>
  <c r="J1443" i="27" l="1"/>
  <c r="K1443" i="27" s="1"/>
  <c r="O1443" i="27" s="1"/>
  <c r="I1443" i="27" l="1"/>
  <c r="L1443" i="27" s="1"/>
  <c r="P1443" i="27" s="1"/>
  <c r="R1443" i="27"/>
  <c r="S1443" i="27" s="1"/>
  <c r="T1443" i="27" s="1"/>
  <c r="Q1443" i="27"/>
  <c r="M1443" i="27" l="1"/>
  <c r="U1443" i="27" s="1"/>
  <c r="W1443" i="27" s="1"/>
  <c r="H1444" i="27"/>
  <c r="X1444" i="27" s="1"/>
  <c r="N1444" i="27" s="1"/>
  <c r="G1444" i="27" s="1"/>
  <c r="V1443" i="27"/>
  <c r="J1444" i="27" l="1"/>
  <c r="K1444" i="27" s="1"/>
  <c r="O1444" i="27" s="1"/>
  <c r="I1444" i="27" l="1"/>
  <c r="L1444" i="27" s="1"/>
  <c r="M1444" i="27" s="1"/>
  <c r="R1444" i="27"/>
  <c r="S1444" i="27" s="1"/>
  <c r="T1444" i="27" s="1"/>
  <c r="Q1444" i="27"/>
  <c r="U1444" i="27" l="1"/>
  <c r="H1445" i="27"/>
  <c r="X1445" i="27" s="1"/>
  <c r="N1445" i="27" s="1"/>
  <c r="G1445" i="27" s="1"/>
  <c r="W1444" i="27"/>
  <c r="P1444" i="27"/>
  <c r="V1444" i="27" s="1"/>
  <c r="J1445" i="27" l="1"/>
  <c r="K1445" i="27" s="1"/>
  <c r="O1445" i="27" s="1"/>
  <c r="I1445" i="27" l="1"/>
  <c r="L1445" i="27" s="1"/>
  <c r="P1445" i="27" s="1"/>
  <c r="R1445" i="27"/>
  <c r="S1445" i="27" s="1"/>
  <c r="T1445" i="27" s="1"/>
  <c r="Q1445" i="27"/>
  <c r="M1445" i="27" l="1"/>
  <c r="U1445" i="27"/>
  <c r="H1446" i="27"/>
  <c r="X1446" i="27" s="1"/>
  <c r="N1446" i="27" s="1"/>
  <c r="G1446" i="27" s="1"/>
  <c r="W1445" i="27"/>
  <c r="V1445" i="27"/>
  <c r="J1446" i="27"/>
  <c r="K1446" i="27" s="1"/>
  <c r="O1446" i="27" l="1"/>
  <c r="I1446" i="27" l="1"/>
  <c r="L1446" i="27" s="1"/>
  <c r="M1446" i="27" s="1"/>
  <c r="R1446" i="27"/>
  <c r="S1446" i="27" s="1"/>
  <c r="T1446" i="27" s="1"/>
  <c r="Q1446" i="27"/>
  <c r="P1446" i="27" l="1"/>
  <c r="V1446" i="27" s="1"/>
  <c r="U1446" i="27"/>
  <c r="W1446" i="27" s="1"/>
  <c r="H1447" i="27"/>
  <c r="X1447" i="27" s="1"/>
  <c r="N1447" i="27" s="1"/>
  <c r="G1447" i="27" s="1"/>
  <c r="J1447" i="27" l="1"/>
  <c r="K1447" i="27" s="1"/>
  <c r="O1447" i="27"/>
  <c r="I1447" i="27" l="1"/>
  <c r="L1447" i="27" s="1"/>
  <c r="M1447" i="27" s="1"/>
  <c r="R1447" i="27"/>
  <c r="S1447" i="27" s="1"/>
  <c r="T1447" i="27" s="1"/>
  <c r="Q1447" i="27"/>
  <c r="P1447" i="27" l="1"/>
  <c r="V1447" i="27" s="1"/>
  <c r="U1447" i="27"/>
  <c r="W1447" i="27" s="1"/>
  <c r="H1448" i="27"/>
  <c r="X1448" i="27" s="1"/>
  <c r="N1448" i="27" s="1"/>
  <c r="G1448" i="27" s="1"/>
  <c r="J1448" i="27" l="1"/>
  <c r="K1448" i="27" s="1"/>
  <c r="O1448" i="27" s="1"/>
  <c r="I1448" i="27" l="1"/>
  <c r="R1448" i="27"/>
  <c r="S1448" i="27" s="1"/>
  <c r="T1448" i="27" s="1"/>
  <c r="L1448" i="27"/>
  <c r="M1448" i="27" s="1"/>
  <c r="Q1448" i="27"/>
  <c r="U1448" i="27" l="1"/>
  <c r="H1449" i="27"/>
  <c r="X1449" i="27" s="1"/>
  <c r="N1449" i="27" s="1"/>
  <c r="G1449" i="27" s="1"/>
  <c r="W1448" i="27"/>
  <c r="P1448" i="27"/>
  <c r="V1448" i="27" s="1"/>
  <c r="J1449" i="27"/>
  <c r="K1449" i="27" s="1"/>
  <c r="O1449" i="27" l="1"/>
  <c r="I1449" i="27" l="1"/>
  <c r="L1449" i="27" s="1"/>
  <c r="M1449" i="27" s="1"/>
  <c r="R1449" i="27"/>
  <c r="S1449" i="27" s="1"/>
  <c r="T1449" i="27" s="1"/>
  <c r="Q1449" i="27"/>
  <c r="U1449" i="27" l="1"/>
  <c r="W1449" i="27" s="1"/>
  <c r="H1450" i="27"/>
  <c r="X1450" i="27" s="1"/>
  <c r="N1450" i="27" s="1"/>
  <c r="G1450" i="27" s="1"/>
  <c r="P1449" i="27"/>
  <c r="V1449" i="27" s="1"/>
  <c r="J1450" i="27" l="1"/>
  <c r="K1450" i="27" s="1"/>
  <c r="O1450" i="27" s="1"/>
  <c r="I1450" i="27" l="1"/>
  <c r="L1450" i="27" s="1"/>
  <c r="P1450" i="27" s="1"/>
  <c r="R1450" i="27"/>
  <c r="S1450" i="27" s="1"/>
  <c r="T1450" i="27" s="1"/>
  <c r="Q1450" i="27"/>
  <c r="M1450" i="27" l="1"/>
  <c r="H1451" i="27"/>
  <c r="X1451" i="27" s="1"/>
  <c r="N1451" i="27" s="1"/>
  <c r="G1451" i="27" s="1"/>
  <c r="U1450" i="27"/>
  <c r="W1450" i="27" s="1"/>
  <c r="V1450" i="27"/>
  <c r="J1451" i="27"/>
  <c r="K1451" i="27" s="1"/>
  <c r="O1451" i="27" l="1"/>
  <c r="I1451" i="27" l="1"/>
  <c r="L1451" i="27" s="1"/>
  <c r="R1451" i="27"/>
  <c r="S1451" i="27" s="1"/>
  <c r="T1451" i="27" s="1"/>
  <c r="Q1451" i="27"/>
  <c r="P1451" i="27" l="1"/>
  <c r="V1451" i="27" s="1"/>
  <c r="H1452" i="27"/>
  <c r="X1452" i="27" s="1"/>
  <c r="N1452" i="27" s="1"/>
  <c r="G1452" i="27" s="1"/>
  <c r="M1451" i="27"/>
  <c r="U1451" i="27" s="1"/>
  <c r="W1451" i="27" s="1"/>
  <c r="J1452" i="27" l="1"/>
  <c r="K1452" i="27" s="1"/>
  <c r="O1452" i="27" s="1"/>
  <c r="I1452" i="27" l="1"/>
  <c r="L1452" i="27" s="1"/>
  <c r="M1452" i="27" s="1"/>
  <c r="R1452" i="27"/>
  <c r="S1452" i="27" s="1"/>
  <c r="T1452" i="27" s="1"/>
  <c r="Q1452" i="27"/>
  <c r="P1452" i="27" l="1"/>
  <c r="V1452" i="27" s="1"/>
  <c r="U1452" i="27"/>
  <c r="W1452" i="27" s="1"/>
  <c r="H1453" i="27"/>
  <c r="J1453" i="27" l="1"/>
  <c r="K1453" i="27" s="1"/>
  <c r="O1453" i="27" s="1"/>
  <c r="X1453" i="27"/>
  <c r="N1453" i="27" s="1"/>
  <c r="G1453" i="27" s="1"/>
  <c r="Q1453" i="27" l="1"/>
  <c r="H1454" i="27" s="1"/>
  <c r="X1454" i="27" s="1"/>
  <c r="N1454" i="27" s="1"/>
  <c r="G1454" i="27" s="1"/>
  <c r="R1453" i="27"/>
  <c r="S1453" i="27" s="1"/>
  <c r="T1453" i="27" s="1"/>
  <c r="I1453" i="27"/>
  <c r="J1454" i="27" l="1"/>
  <c r="K1454" i="27" s="1"/>
  <c r="O1454" i="27" s="1"/>
  <c r="L1453" i="27"/>
  <c r="P1453" i="27" s="1"/>
  <c r="V1453" i="27" s="1"/>
  <c r="M1453" i="27" l="1"/>
  <c r="U1453" i="27" s="1"/>
  <c r="W1453" i="27" s="1"/>
  <c r="R1454" i="27"/>
  <c r="S1454" i="27" s="1"/>
  <c r="T1454" i="27" s="1"/>
  <c r="Q1454" i="27"/>
  <c r="I1454" i="27" l="1"/>
  <c r="H1455" i="27"/>
  <c r="X1455" i="27" s="1"/>
  <c r="N1455" i="27" s="1"/>
  <c r="G1455" i="27" s="1"/>
  <c r="J1455" i="27"/>
  <c r="K1455" i="27" s="1"/>
  <c r="L1454" i="27" l="1"/>
  <c r="M1454" i="27" s="1"/>
  <c r="U1454" i="27" s="1"/>
  <c r="W1454" i="27" s="1"/>
  <c r="O1455" i="27"/>
  <c r="P1454" i="27" l="1"/>
  <c r="V1454" i="27" s="1"/>
  <c r="I1455" i="27"/>
  <c r="L1455" i="27" s="1"/>
  <c r="M1455" i="27" s="1"/>
  <c r="R1455" i="27"/>
  <c r="S1455" i="27" s="1"/>
  <c r="T1455" i="27" s="1"/>
  <c r="Q1455" i="27"/>
  <c r="P1455" i="27" l="1"/>
  <c r="V1455" i="27" s="1"/>
  <c r="U1455" i="27"/>
  <c r="W1455" i="27" s="1"/>
  <c r="H1456" i="27"/>
  <c r="X1456" i="27" s="1"/>
  <c r="N1456" i="27" s="1"/>
  <c r="G1456" i="27" s="1"/>
  <c r="J1456" i="27"/>
  <c r="K1456" i="27" s="1"/>
  <c r="O1456" i="27" l="1"/>
  <c r="I1456" i="27" l="1"/>
  <c r="L1456" i="27" s="1"/>
  <c r="M1456" i="27" s="1"/>
  <c r="R1456" i="27"/>
  <c r="S1456" i="27" s="1"/>
  <c r="T1456" i="27" s="1"/>
  <c r="Q1456" i="27"/>
  <c r="P1456" i="27" l="1"/>
  <c r="V1456" i="27" s="1"/>
  <c r="U1456" i="27"/>
  <c r="W1456" i="27" s="1"/>
  <c r="H1457" i="27"/>
  <c r="X1457" i="27" s="1"/>
  <c r="N1457" i="27" s="1"/>
  <c r="G1457" i="27" s="1"/>
  <c r="J1457" i="27" l="1"/>
  <c r="K1457" i="27" s="1"/>
  <c r="O1457" i="27"/>
  <c r="I1457" i="27" l="1"/>
  <c r="L1457" i="27" s="1"/>
  <c r="P1457" i="27" s="1"/>
  <c r="R1457" i="27"/>
  <c r="S1457" i="27" s="1"/>
  <c r="T1457" i="27" s="1"/>
  <c r="Q1457" i="27"/>
  <c r="M1457" i="27" l="1"/>
  <c r="U1457" i="27"/>
  <c r="W1457" i="27" s="1"/>
  <c r="H1458" i="27"/>
  <c r="X1458" i="27" s="1"/>
  <c r="N1458" i="27" s="1"/>
  <c r="G1458" i="27" s="1"/>
  <c r="V1457" i="27"/>
  <c r="J1458" i="27"/>
  <c r="K1458" i="27" s="1"/>
  <c r="O1458" i="27" l="1"/>
  <c r="I1458" i="27" l="1"/>
  <c r="L1458" i="27" s="1"/>
  <c r="P1458" i="27" s="1"/>
  <c r="R1458" i="27"/>
  <c r="S1458" i="27" s="1"/>
  <c r="T1458" i="27" s="1"/>
  <c r="Q1458" i="27"/>
  <c r="M1458" i="27" l="1"/>
  <c r="U1458" i="27" s="1"/>
  <c r="W1458" i="27" s="1"/>
  <c r="H1459" i="27"/>
  <c r="X1459" i="27" s="1"/>
  <c r="N1459" i="27" s="1"/>
  <c r="G1459" i="27" s="1"/>
  <c r="V1458" i="27"/>
  <c r="J1459" i="27" l="1"/>
  <c r="K1459" i="27" s="1"/>
  <c r="O1459" i="27" s="1"/>
  <c r="I1459" i="27" l="1"/>
  <c r="L1459" i="27" s="1"/>
  <c r="P1459" i="27" s="1"/>
  <c r="R1459" i="27"/>
  <c r="S1459" i="27" s="1"/>
  <c r="T1459" i="27" s="1"/>
  <c r="Q1459" i="27"/>
  <c r="M1459" i="27" l="1"/>
  <c r="U1459" i="27"/>
  <c r="H1460" i="27"/>
  <c r="X1460" i="27" s="1"/>
  <c r="N1460" i="27" s="1"/>
  <c r="G1460" i="27" s="1"/>
  <c r="W1459" i="27"/>
  <c r="V1459" i="27"/>
  <c r="J1460" i="27"/>
  <c r="K1460" i="27" s="1"/>
  <c r="O1460" i="27" l="1"/>
  <c r="I1460" i="27" l="1"/>
  <c r="L1460" i="27" s="1"/>
  <c r="P1460" i="27" s="1"/>
  <c r="R1460" i="27"/>
  <c r="S1460" i="27" s="1"/>
  <c r="T1460" i="27" s="1"/>
  <c r="Q1460" i="27"/>
  <c r="M1460" i="27" l="1"/>
  <c r="U1460" i="27" s="1"/>
  <c r="W1460" i="27" s="1"/>
  <c r="H1461" i="27"/>
  <c r="X1461" i="27" s="1"/>
  <c r="N1461" i="27" s="1"/>
  <c r="G1461" i="27" s="1"/>
  <c r="V1460" i="27"/>
  <c r="J1461" i="27" l="1"/>
  <c r="K1461" i="27" s="1"/>
  <c r="O1461" i="27" s="1"/>
  <c r="I1461" i="27" l="1"/>
  <c r="L1461" i="27" s="1"/>
  <c r="M1461" i="27" s="1"/>
  <c r="R1461" i="27"/>
  <c r="S1461" i="27" s="1"/>
  <c r="T1461" i="27" s="1"/>
  <c r="Q1461" i="27"/>
  <c r="P1461" i="27" l="1"/>
  <c r="V1461" i="27" s="1"/>
  <c r="U1461" i="27"/>
  <c r="W1461" i="27" s="1"/>
  <c r="H1462" i="27"/>
  <c r="X1462" i="27" s="1"/>
  <c r="N1462" i="27" s="1"/>
  <c r="G1462" i="27" s="1"/>
  <c r="J1462" i="27"/>
  <c r="K1462" i="27" s="1"/>
  <c r="O1462" i="27" l="1"/>
  <c r="I1462" i="27" l="1"/>
  <c r="L1462" i="27" s="1"/>
  <c r="R1462" i="27"/>
  <c r="S1462" i="27" s="1"/>
  <c r="T1462" i="27" s="1"/>
  <c r="Q1462" i="27"/>
  <c r="H1463" i="27" l="1"/>
  <c r="X1463" i="27" s="1"/>
  <c r="N1463" i="27" s="1"/>
  <c r="G1463" i="27" s="1"/>
  <c r="P1462" i="27"/>
  <c r="V1462" i="27" s="1"/>
  <c r="M1462" i="27"/>
  <c r="U1462" i="27" s="1"/>
  <c r="W1462" i="27" s="1"/>
  <c r="J1463" i="27" l="1"/>
  <c r="K1463" i="27" s="1"/>
  <c r="O1463" i="27" s="1"/>
  <c r="I1463" i="27" l="1"/>
  <c r="L1463" i="27" s="1"/>
  <c r="P1463" i="27" s="1"/>
  <c r="R1463" i="27"/>
  <c r="S1463" i="27" s="1"/>
  <c r="T1463" i="27" s="1"/>
  <c r="Q1463" i="27"/>
  <c r="M1463" i="27" l="1"/>
  <c r="U1463" i="27" s="1"/>
  <c r="W1463" i="27" s="1"/>
  <c r="H1464" i="27"/>
  <c r="X1464" i="27" s="1"/>
  <c r="N1464" i="27" s="1"/>
  <c r="G1464" i="27" s="1"/>
  <c r="V1463" i="27"/>
  <c r="J1464" i="27"/>
  <c r="K1464" i="27" s="1"/>
  <c r="O1464" i="27" l="1"/>
  <c r="I1464" i="27" l="1"/>
  <c r="L1464" i="27" s="1"/>
  <c r="M1464" i="27" s="1"/>
  <c r="R1464" i="27"/>
  <c r="S1464" i="27" s="1"/>
  <c r="T1464" i="27" s="1"/>
  <c r="Q1464" i="27"/>
  <c r="P1464" i="27" l="1"/>
  <c r="V1464" i="27" s="1"/>
  <c r="U1464" i="27"/>
  <c r="W1464" i="27" s="1"/>
  <c r="H1465" i="27"/>
  <c r="X1465" i="27" s="1"/>
  <c r="N1465" i="27" s="1"/>
  <c r="G1465" i="27" s="1"/>
  <c r="J1465" i="27" l="1"/>
  <c r="K1465" i="27" s="1"/>
  <c r="O1465" i="27" s="1"/>
  <c r="I1465" i="27" l="1"/>
  <c r="L1465" i="27" s="1"/>
  <c r="M1465" i="27" s="1"/>
  <c r="R1465" i="27"/>
  <c r="S1465" i="27" s="1"/>
  <c r="T1465" i="27" s="1"/>
  <c r="Q1465" i="27"/>
  <c r="U1465" i="27" l="1"/>
  <c r="P1465" i="27"/>
  <c r="V1465" i="27" s="1"/>
  <c r="H1466" i="27"/>
  <c r="X1466" i="27" s="1"/>
  <c r="N1466" i="27" s="1"/>
  <c r="G1466" i="27" s="1"/>
  <c r="W1465" i="27"/>
  <c r="J1466" i="27" l="1"/>
  <c r="K1466" i="27" s="1"/>
  <c r="O1466" i="27" s="1"/>
  <c r="I1466" i="27" l="1"/>
  <c r="L1466" i="27" s="1"/>
  <c r="R1466" i="27"/>
  <c r="S1466" i="27" s="1"/>
  <c r="T1466" i="27" s="1"/>
  <c r="Q1466" i="27"/>
  <c r="H1467" i="27" l="1"/>
  <c r="X1467" i="27" s="1"/>
  <c r="N1467" i="27" s="1"/>
  <c r="G1467" i="27" s="1"/>
  <c r="P1466" i="27"/>
  <c r="V1466" i="27" s="1"/>
  <c r="M1466" i="27"/>
  <c r="U1466" i="27" s="1"/>
  <c r="W1466" i="27" s="1"/>
  <c r="J1467" i="27" l="1"/>
  <c r="K1467" i="27" s="1"/>
  <c r="O1467" i="27" s="1"/>
  <c r="I1467" i="27" l="1"/>
  <c r="L1467" i="27" s="1"/>
  <c r="P1467" i="27" s="1"/>
  <c r="R1467" i="27"/>
  <c r="S1467" i="27" s="1"/>
  <c r="T1467" i="27" s="1"/>
  <c r="Q1467" i="27"/>
  <c r="M1467" i="27" l="1"/>
  <c r="U1467" i="27" s="1"/>
  <c r="W1467" i="27" s="1"/>
  <c r="H1468" i="27"/>
  <c r="X1468" i="27" s="1"/>
  <c r="N1468" i="27" s="1"/>
  <c r="G1468" i="27" s="1"/>
  <c r="V1467" i="27"/>
  <c r="J1468" i="27" l="1"/>
  <c r="K1468" i="27" s="1"/>
  <c r="O1468" i="27" s="1"/>
  <c r="I1468" i="27" l="1"/>
  <c r="L1468" i="27" s="1"/>
  <c r="P1468" i="27" s="1"/>
  <c r="R1468" i="27"/>
  <c r="S1468" i="27" s="1"/>
  <c r="T1468" i="27" s="1"/>
  <c r="Q1468" i="27"/>
  <c r="M1468" i="27" l="1"/>
  <c r="U1468" i="27" s="1"/>
  <c r="W1468" i="27" s="1"/>
  <c r="H1469" i="27"/>
  <c r="X1469" i="27" s="1"/>
  <c r="N1469" i="27" s="1"/>
  <c r="G1469" i="27" s="1"/>
  <c r="V1468" i="27"/>
  <c r="J1469" i="27" l="1"/>
  <c r="K1469" i="27" s="1"/>
  <c r="O1469" i="27" s="1"/>
  <c r="I1469" i="27" l="1"/>
  <c r="L1469" i="27" s="1"/>
  <c r="P1469" i="27" s="1"/>
  <c r="R1469" i="27"/>
  <c r="S1469" i="27" s="1"/>
  <c r="T1469" i="27" s="1"/>
  <c r="Q1469" i="27"/>
  <c r="M1469" i="27" l="1"/>
  <c r="U1469" i="27" s="1"/>
  <c r="W1469" i="27" s="1"/>
  <c r="H1470" i="27"/>
  <c r="X1470" i="27" s="1"/>
  <c r="N1470" i="27" s="1"/>
  <c r="G1470" i="27" s="1"/>
  <c r="V1469" i="27"/>
  <c r="J1470" i="27" l="1"/>
  <c r="K1470" i="27" s="1"/>
  <c r="O1470" i="27" s="1"/>
  <c r="I1470" i="27" l="1"/>
  <c r="L1470" i="27" s="1"/>
  <c r="M1470" i="27" s="1"/>
  <c r="R1470" i="27"/>
  <c r="S1470" i="27" s="1"/>
  <c r="T1470" i="27" s="1"/>
  <c r="Q1470" i="27"/>
  <c r="P1470" i="27" l="1"/>
  <c r="V1470" i="27" s="1"/>
  <c r="U1470" i="27"/>
  <c r="W1470" i="27" s="1"/>
  <c r="H1471" i="27"/>
  <c r="X1471" i="27" s="1"/>
  <c r="N1471" i="27" s="1"/>
  <c r="G1471" i="27" s="1"/>
  <c r="J1471" i="27" l="1"/>
  <c r="K1471" i="27" s="1"/>
  <c r="O1471" i="27" s="1"/>
  <c r="I1471" i="27" l="1"/>
  <c r="L1471" i="27" s="1"/>
  <c r="M1471" i="27" s="1"/>
  <c r="R1471" i="27"/>
  <c r="S1471" i="27" s="1"/>
  <c r="T1471" i="27" s="1"/>
  <c r="Q1471" i="27"/>
  <c r="P1471" i="27" l="1"/>
  <c r="V1471" i="27" s="1"/>
  <c r="U1471" i="27"/>
  <c r="W1471" i="27" s="1"/>
  <c r="H1472" i="27"/>
  <c r="X1472" i="27" s="1"/>
  <c r="N1472" i="27" s="1"/>
  <c r="G1472" i="27" s="1"/>
  <c r="J1472" i="27" l="1"/>
  <c r="K1472" i="27" s="1"/>
  <c r="O1472" i="27" s="1"/>
  <c r="I1472" i="27" l="1"/>
  <c r="L1472" i="27" s="1"/>
  <c r="P1472" i="27" s="1"/>
  <c r="R1472" i="27"/>
  <c r="S1472" i="27" s="1"/>
  <c r="T1472" i="27" s="1"/>
  <c r="Q1472" i="27"/>
  <c r="M1472" i="27" l="1"/>
  <c r="U1472" i="27" s="1"/>
  <c r="W1472" i="27" s="1"/>
  <c r="H1473" i="27"/>
  <c r="X1473" i="27" s="1"/>
  <c r="N1473" i="27" s="1"/>
  <c r="G1473" i="27" s="1"/>
  <c r="V1472" i="27"/>
  <c r="J1473" i="27" l="1"/>
  <c r="K1473" i="27" s="1"/>
  <c r="O1473" i="27" s="1"/>
  <c r="I1473" i="27" l="1"/>
  <c r="L1473" i="27" s="1"/>
  <c r="P1473" i="27" s="1"/>
  <c r="R1473" i="27"/>
  <c r="S1473" i="27" s="1"/>
  <c r="T1473" i="27" s="1"/>
  <c r="Q1473" i="27"/>
  <c r="M1473" i="27" l="1"/>
  <c r="H1474" i="27"/>
  <c r="X1474" i="27" s="1"/>
  <c r="N1474" i="27" s="1"/>
  <c r="G1474" i="27" s="1"/>
  <c r="U1473" i="27"/>
  <c r="W1473" i="27" s="1"/>
  <c r="V1473" i="27"/>
  <c r="J1474" i="27" l="1"/>
  <c r="K1474" i="27" s="1"/>
  <c r="O1474" i="27" s="1"/>
  <c r="I1474" i="27" s="1"/>
  <c r="R1474" i="27" l="1"/>
  <c r="S1474" i="27" s="1"/>
  <c r="T1474" i="27" s="1"/>
  <c r="L1474" i="27"/>
  <c r="Q1474" i="27"/>
  <c r="H1475" i="27" l="1"/>
  <c r="X1475" i="27" s="1"/>
  <c r="N1475" i="27" s="1"/>
  <c r="G1475" i="27" s="1"/>
  <c r="P1474" i="27"/>
  <c r="V1474" i="27" s="1"/>
  <c r="M1474" i="27"/>
  <c r="U1474" i="27" s="1"/>
  <c r="W1474" i="27" s="1"/>
  <c r="J1475" i="27" l="1"/>
  <c r="K1475" i="27" s="1"/>
  <c r="O1475" i="27" s="1"/>
  <c r="I1475" i="27" l="1"/>
  <c r="R1475" i="27"/>
  <c r="S1475" i="27" s="1"/>
  <c r="T1475" i="27" s="1"/>
  <c r="L1475" i="27"/>
  <c r="Q1475" i="27"/>
  <c r="H1476" i="27" l="1"/>
  <c r="X1476" i="27" s="1"/>
  <c r="N1476" i="27" s="1"/>
  <c r="G1476" i="27" s="1"/>
  <c r="P1475" i="27"/>
  <c r="V1475" i="27" s="1"/>
  <c r="M1475" i="27"/>
  <c r="U1475" i="27" s="1"/>
  <c r="W1475" i="27" s="1"/>
  <c r="J1476" i="27" l="1"/>
  <c r="K1476" i="27" s="1"/>
  <c r="O1476" i="27" s="1"/>
  <c r="I1476" i="27" l="1"/>
  <c r="L1476" i="27" s="1"/>
  <c r="M1476" i="27" s="1"/>
  <c r="R1476" i="27"/>
  <c r="S1476" i="27" s="1"/>
  <c r="T1476" i="27" s="1"/>
  <c r="Q1476" i="27"/>
  <c r="P1476" i="27" l="1"/>
  <c r="V1476" i="27" s="1"/>
  <c r="U1476" i="27"/>
  <c r="W1476" i="27" s="1"/>
  <c r="H1477" i="27"/>
  <c r="X1477" i="27" s="1"/>
  <c r="N1477" i="27" s="1"/>
  <c r="G1477" i="27" s="1"/>
  <c r="J1477" i="27" l="1"/>
  <c r="K1477" i="27" s="1"/>
  <c r="O1477" i="27" s="1"/>
  <c r="I1477" i="27" l="1"/>
  <c r="L1477" i="27" s="1"/>
  <c r="P1477" i="27" s="1"/>
  <c r="R1477" i="27"/>
  <c r="S1477" i="27" s="1"/>
  <c r="T1477" i="27" s="1"/>
  <c r="Q1477" i="27"/>
  <c r="M1477" i="27" l="1"/>
  <c r="U1477" i="27"/>
  <c r="W1477" i="27" s="1"/>
  <c r="H1478" i="27"/>
  <c r="X1478" i="27" s="1"/>
  <c r="N1478" i="27" s="1"/>
  <c r="G1478" i="27" s="1"/>
  <c r="V1477" i="27"/>
  <c r="J1478" i="27"/>
  <c r="K1478" i="27" s="1"/>
  <c r="O1478" i="27" l="1"/>
  <c r="I1478" i="27" l="1"/>
  <c r="L1478" i="27" s="1"/>
  <c r="P1478" i="27" s="1"/>
  <c r="R1478" i="27"/>
  <c r="S1478" i="27" s="1"/>
  <c r="T1478" i="27" s="1"/>
  <c r="M1478" i="27"/>
  <c r="Q1478" i="27"/>
  <c r="U1478" i="27" l="1"/>
  <c r="H1479" i="27"/>
  <c r="X1479" i="27" s="1"/>
  <c r="N1479" i="27" s="1"/>
  <c r="G1479" i="27" s="1"/>
  <c r="W1478" i="27"/>
  <c r="V1478" i="27"/>
  <c r="J1479" i="27"/>
  <c r="K1479" i="27" s="1"/>
  <c r="O1479" i="27" l="1"/>
  <c r="I1479" i="27" l="1"/>
  <c r="R1479" i="27"/>
  <c r="S1479" i="27" s="1"/>
  <c r="T1479" i="27" s="1"/>
  <c r="L1479" i="27"/>
  <c r="M1479" i="27" s="1"/>
  <c r="U1479" i="27" s="1"/>
  <c r="Q1479" i="27"/>
  <c r="H1480" i="27" l="1"/>
  <c r="X1480" i="27" s="1"/>
  <c r="N1480" i="27" s="1"/>
  <c r="G1480" i="27" s="1"/>
  <c r="W1479" i="27"/>
  <c r="P1479" i="27"/>
  <c r="V1479" i="27" s="1"/>
  <c r="J1480" i="27" l="1"/>
  <c r="K1480" i="27" s="1"/>
  <c r="O1480" i="27" s="1"/>
  <c r="I1480" i="27" l="1"/>
  <c r="L1480" i="27" s="1"/>
  <c r="M1480" i="27" s="1"/>
  <c r="R1480" i="27"/>
  <c r="S1480" i="27" s="1"/>
  <c r="T1480" i="27" s="1"/>
  <c r="Q1480" i="27"/>
  <c r="P1480" i="27" l="1"/>
  <c r="U1480" i="27"/>
  <c r="W1480" i="27" s="1"/>
  <c r="H1481" i="27"/>
  <c r="X1481" i="27" s="1"/>
  <c r="N1481" i="27" s="1"/>
  <c r="G1481" i="27" s="1"/>
  <c r="V1480" i="27"/>
  <c r="J1481" i="27"/>
  <c r="K1481" i="27" s="1"/>
  <c r="O1481" i="27" l="1"/>
  <c r="I1481" i="27" l="1"/>
  <c r="L1481" i="27" s="1"/>
  <c r="P1481" i="27" s="1"/>
  <c r="R1481" i="27"/>
  <c r="S1481" i="27" s="1"/>
  <c r="T1481" i="27" s="1"/>
  <c r="Q1481" i="27"/>
  <c r="M1481" i="27" l="1"/>
  <c r="U1481" i="27" s="1"/>
  <c r="W1481" i="27" s="1"/>
  <c r="H1482" i="27"/>
  <c r="X1482" i="27" s="1"/>
  <c r="N1482" i="27" s="1"/>
  <c r="G1482" i="27" s="1"/>
  <c r="V1481" i="27"/>
  <c r="J1482" i="27" l="1"/>
  <c r="K1482" i="27" s="1"/>
  <c r="O1482" i="27" s="1"/>
  <c r="I1482" i="27" l="1"/>
  <c r="R1482" i="27"/>
  <c r="S1482" i="27" s="1"/>
  <c r="T1482" i="27" s="1"/>
  <c r="L1482" i="27"/>
  <c r="Q1482" i="27"/>
  <c r="H1483" i="27" l="1"/>
  <c r="X1483" i="27" s="1"/>
  <c r="N1483" i="27" s="1"/>
  <c r="G1483" i="27" s="1"/>
  <c r="P1482" i="27"/>
  <c r="V1482" i="27" s="1"/>
  <c r="M1482" i="27"/>
  <c r="U1482" i="27" s="1"/>
  <c r="W1482" i="27" s="1"/>
  <c r="J1483" i="27" l="1"/>
  <c r="K1483" i="27" s="1"/>
  <c r="O1483" i="27" s="1"/>
  <c r="I1483" i="27" l="1"/>
  <c r="L1483" i="27" s="1"/>
  <c r="M1483" i="27" s="1"/>
  <c r="R1483" i="27"/>
  <c r="S1483" i="27" s="1"/>
  <c r="T1483" i="27" s="1"/>
  <c r="Q1483" i="27"/>
  <c r="P1483" i="27" l="1"/>
  <c r="U1483" i="27"/>
  <c r="H1484" i="27"/>
  <c r="X1484" i="27" s="1"/>
  <c r="N1484" i="27" s="1"/>
  <c r="G1484" i="27" s="1"/>
  <c r="W1483" i="27"/>
  <c r="V1483" i="27"/>
  <c r="J1484" i="27"/>
  <c r="K1484" i="27" s="1"/>
  <c r="O1484" i="27" l="1"/>
  <c r="I1484" i="27" l="1"/>
  <c r="L1484" i="27" s="1"/>
  <c r="R1484" i="27"/>
  <c r="S1484" i="27" s="1"/>
  <c r="T1484" i="27" s="1"/>
  <c r="Q1484" i="27"/>
  <c r="H1485" i="27" l="1"/>
  <c r="X1485" i="27" s="1"/>
  <c r="N1485" i="27" s="1"/>
  <c r="G1485" i="27" s="1"/>
  <c r="P1484" i="27"/>
  <c r="V1484" i="27" s="1"/>
  <c r="M1484" i="27"/>
  <c r="U1484" i="27" s="1"/>
  <c r="W1484" i="27" s="1"/>
  <c r="J1485" i="27" l="1"/>
  <c r="K1485" i="27" s="1"/>
  <c r="O1485" i="27"/>
  <c r="I1485" i="27" l="1"/>
  <c r="R1485" i="27"/>
  <c r="S1485" i="27" s="1"/>
  <c r="T1485" i="27" s="1"/>
  <c r="L1485" i="27"/>
  <c r="Q1485" i="27"/>
  <c r="H1486" i="27" l="1"/>
  <c r="X1486" i="27" s="1"/>
  <c r="N1486" i="27" s="1"/>
  <c r="G1486" i="27" s="1"/>
  <c r="P1485" i="27"/>
  <c r="V1485" i="27" s="1"/>
  <c r="M1485" i="27"/>
  <c r="U1485" i="27" s="1"/>
  <c r="W1485" i="27" s="1"/>
  <c r="J1486" i="27" l="1"/>
  <c r="K1486" i="27" s="1"/>
  <c r="O1486" i="27" s="1"/>
  <c r="I1486" i="27" l="1"/>
  <c r="L1486" i="27" s="1"/>
  <c r="M1486" i="27" s="1"/>
  <c r="R1486" i="27"/>
  <c r="S1486" i="27" s="1"/>
  <c r="T1486" i="27" s="1"/>
  <c r="Q1486" i="27"/>
  <c r="P1486" i="27" l="1"/>
  <c r="V1486" i="27" s="1"/>
  <c r="U1486" i="27"/>
  <c r="W1486" i="27" s="1"/>
  <c r="H1487" i="27"/>
  <c r="X1487" i="27" s="1"/>
  <c r="N1487" i="27" s="1"/>
  <c r="G1487" i="27" s="1"/>
  <c r="J1487" i="27" l="1"/>
  <c r="K1487" i="27" s="1"/>
  <c r="O1487" i="27" s="1"/>
  <c r="I1487" i="27" l="1"/>
  <c r="L1487" i="27" s="1"/>
  <c r="M1487" i="27" s="1"/>
  <c r="R1487" i="27"/>
  <c r="S1487" i="27" s="1"/>
  <c r="T1487" i="27" s="1"/>
  <c r="Q1487" i="27"/>
  <c r="P1487" i="27" l="1"/>
  <c r="U1487" i="27"/>
  <c r="H1488" i="27"/>
  <c r="X1488" i="27" s="1"/>
  <c r="N1488" i="27" s="1"/>
  <c r="G1488" i="27" s="1"/>
  <c r="W1487" i="27"/>
  <c r="V1487" i="27"/>
  <c r="J1488" i="27"/>
  <c r="K1488" i="27" s="1"/>
  <c r="O1488" i="27" l="1"/>
  <c r="I1488" i="27" l="1"/>
  <c r="L1488" i="27" s="1"/>
  <c r="P1488" i="27" s="1"/>
  <c r="R1488" i="27"/>
  <c r="S1488" i="27" s="1"/>
  <c r="T1488" i="27" s="1"/>
  <c r="Q1488" i="27"/>
  <c r="M1488" i="27" l="1"/>
  <c r="U1488" i="27" s="1"/>
  <c r="W1488" i="27" s="1"/>
  <c r="H1489" i="27"/>
  <c r="X1489" i="27" s="1"/>
  <c r="N1489" i="27" s="1"/>
  <c r="G1489" i="27" s="1"/>
  <c r="V1488" i="27"/>
  <c r="J1489" i="27" l="1"/>
  <c r="K1489" i="27" s="1"/>
  <c r="O1489" i="27" s="1"/>
  <c r="I1489" i="27" l="1"/>
  <c r="L1489" i="27" s="1"/>
  <c r="P1489" i="27" s="1"/>
  <c r="R1489" i="27"/>
  <c r="S1489" i="27" s="1"/>
  <c r="T1489" i="27" s="1"/>
  <c r="Q1489" i="27"/>
  <c r="M1489" i="27" l="1"/>
  <c r="U1489" i="27" s="1"/>
  <c r="W1489" i="27" s="1"/>
  <c r="H1490" i="27"/>
  <c r="X1490" i="27" s="1"/>
  <c r="N1490" i="27" s="1"/>
  <c r="G1490" i="27" s="1"/>
  <c r="V1489" i="27"/>
  <c r="J1490" i="27"/>
  <c r="K1490" i="27" s="1"/>
  <c r="O1490" i="27" l="1"/>
  <c r="I1490" i="27" l="1"/>
  <c r="L1490" i="27" s="1"/>
  <c r="P1490" i="27" s="1"/>
  <c r="R1490" i="27"/>
  <c r="S1490" i="27" s="1"/>
  <c r="T1490" i="27" s="1"/>
  <c r="Q1490" i="27"/>
  <c r="M1490" i="27" l="1"/>
  <c r="U1490" i="27" s="1"/>
  <c r="W1490" i="27" s="1"/>
  <c r="H1491" i="27"/>
  <c r="X1491" i="27" s="1"/>
  <c r="N1491" i="27" s="1"/>
  <c r="G1491" i="27" s="1"/>
  <c r="V1490" i="27"/>
  <c r="J1491" i="27"/>
  <c r="K1491" i="27" s="1"/>
  <c r="O1491" i="27" l="1"/>
  <c r="I1491" i="27" l="1"/>
  <c r="L1491" i="27" s="1"/>
  <c r="M1491" i="27" s="1"/>
  <c r="R1491" i="27"/>
  <c r="S1491" i="27" s="1"/>
  <c r="T1491" i="27" s="1"/>
  <c r="Q1491" i="27"/>
  <c r="P1491" i="27" l="1"/>
  <c r="U1491" i="27"/>
  <c r="H1492" i="27"/>
  <c r="X1492" i="27" s="1"/>
  <c r="N1492" i="27" s="1"/>
  <c r="G1492" i="27" s="1"/>
  <c r="W1491" i="27"/>
  <c r="V1491" i="27"/>
  <c r="J1492" i="27" l="1"/>
  <c r="K1492" i="27" s="1"/>
  <c r="O1492" i="27" s="1"/>
  <c r="I1492" i="27" l="1"/>
  <c r="L1492" i="27" s="1"/>
  <c r="M1492" i="27" s="1"/>
  <c r="R1492" i="27"/>
  <c r="S1492" i="27" s="1"/>
  <c r="T1492" i="27" s="1"/>
  <c r="Q1492" i="27"/>
  <c r="P1492" i="27" l="1"/>
  <c r="V1492" i="27" s="1"/>
  <c r="U1492" i="27"/>
  <c r="W1492" i="27" s="1"/>
  <c r="H1493" i="27"/>
  <c r="X1493" i="27" s="1"/>
  <c r="N1493" i="27" s="1"/>
  <c r="G1493" i="27" s="1"/>
  <c r="J1493" i="27" l="1"/>
  <c r="K1493" i="27" s="1"/>
  <c r="O1493" i="27" s="1"/>
  <c r="I1493" i="27" l="1"/>
  <c r="L1493" i="27" s="1"/>
  <c r="M1493" i="27" s="1"/>
  <c r="R1493" i="27"/>
  <c r="S1493" i="27" s="1"/>
  <c r="T1493" i="27" s="1"/>
  <c r="Q1493" i="27"/>
  <c r="P1493" i="27" l="1"/>
  <c r="V1493" i="27" s="1"/>
  <c r="U1493" i="27"/>
  <c r="W1493" i="27" s="1"/>
  <c r="H1494" i="27"/>
  <c r="X1494" i="27" s="1"/>
  <c r="N1494" i="27" s="1"/>
  <c r="G1494" i="27" s="1"/>
  <c r="J1494" i="27" l="1"/>
  <c r="K1494" i="27" s="1"/>
  <c r="O1494" i="27"/>
  <c r="I1494" i="27" l="1"/>
  <c r="L1494" i="27" s="1"/>
  <c r="P1494" i="27" s="1"/>
  <c r="R1494" i="27"/>
  <c r="S1494" i="27" s="1"/>
  <c r="T1494" i="27" s="1"/>
  <c r="Q1494" i="27"/>
  <c r="M1494" i="27" l="1"/>
  <c r="U1494" i="27"/>
  <c r="H1495" i="27"/>
  <c r="X1495" i="27" s="1"/>
  <c r="N1495" i="27" s="1"/>
  <c r="G1495" i="27" s="1"/>
  <c r="W1494" i="27"/>
  <c r="V1494" i="27"/>
  <c r="J1495" i="27"/>
  <c r="K1495" i="27" s="1"/>
  <c r="O1495" i="27" l="1"/>
  <c r="I1495" i="27" l="1"/>
  <c r="L1495" i="27" s="1"/>
  <c r="M1495" i="27" s="1"/>
  <c r="R1495" i="27"/>
  <c r="S1495" i="27" s="1"/>
  <c r="T1495" i="27" s="1"/>
  <c r="Q1495" i="27"/>
  <c r="P1495" i="27" l="1"/>
  <c r="V1495" i="27" s="1"/>
  <c r="AT1067" i="27" s="1"/>
  <c r="U1495" i="27"/>
  <c r="W1495" i="27" s="1"/>
  <c r="H1496" i="27"/>
  <c r="X1496" i="27" s="1"/>
  <c r="N1496" i="27" s="1"/>
  <c r="G1496" i="27" s="1"/>
  <c r="J1496" i="27" l="1"/>
  <c r="K1496" i="27" s="1"/>
  <c r="AZ1067" i="27"/>
  <c r="AY1067" i="27"/>
  <c r="BB1067" i="27" s="1"/>
  <c r="AW1067" i="27"/>
  <c r="BA1067" i="27" s="1"/>
  <c r="O1496" i="27"/>
  <c r="I1496" i="27" l="1"/>
  <c r="L1496" i="27" s="1"/>
  <c r="M1496" i="27" s="1"/>
  <c r="R1496" i="27"/>
  <c r="S1496" i="27" s="1"/>
  <c r="T1496" i="27" s="1"/>
  <c r="Q1496" i="27"/>
  <c r="P1496" i="27" l="1"/>
  <c r="V1496" i="27" s="1"/>
  <c r="AT1068" i="27" s="1"/>
  <c r="U1496" i="27"/>
  <c r="W1496" i="27" s="1"/>
  <c r="H1497" i="27"/>
  <c r="X1497" i="27" s="1"/>
  <c r="N1497" i="27" s="1"/>
  <c r="G1497" i="27" s="1"/>
  <c r="J1497" i="27" l="1"/>
  <c r="K1497" i="27" s="1"/>
  <c r="O1497" i="27" s="1"/>
  <c r="AZ1068" i="27"/>
  <c r="AY1068" i="27"/>
  <c r="BB1068" i="27" s="1"/>
  <c r="AW1068" i="27"/>
  <c r="BA1068" i="27" s="1"/>
  <c r="I1497" i="27" l="1"/>
  <c r="L1497" i="27" s="1"/>
  <c r="R1497" i="27"/>
  <c r="S1497" i="27" s="1"/>
  <c r="T1497" i="27" s="1"/>
  <c r="Q1497" i="27"/>
  <c r="P1497" i="27" l="1"/>
  <c r="V1497" i="27" s="1"/>
  <c r="AT1069" i="27" s="1"/>
  <c r="H1498" i="27"/>
  <c r="X1498" i="27" s="1"/>
  <c r="N1498" i="27" s="1"/>
  <c r="G1498" i="27" s="1"/>
  <c r="M1497" i="27"/>
  <c r="U1497" i="27" s="1"/>
  <c r="W1497" i="27" s="1"/>
  <c r="AZ1069" i="27" l="1"/>
  <c r="AY1069" i="27"/>
  <c r="BB1069" i="27" s="1"/>
  <c r="AW1069" i="27"/>
  <c r="BA1069" i="27" s="1"/>
  <c r="J1498" i="27"/>
  <c r="K1498" i="27" s="1"/>
  <c r="O1498" i="27" s="1"/>
  <c r="I1498" i="27" l="1"/>
  <c r="L1498" i="27" s="1"/>
  <c r="P1498" i="27" s="1"/>
  <c r="R1498" i="27"/>
  <c r="S1498" i="27" s="1"/>
  <c r="T1498" i="27" s="1"/>
  <c r="Q1498" i="27"/>
  <c r="M1498" i="27" l="1"/>
  <c r="U1498" i="27" s="1"/>
  <c r="W1498" i="27" s="1"/>
  <c r="H1499" i="27"/>
  <c r="X1499" i="27" s="1"/>
  <c r="N1499" i="27" s="1"/>
  <c r="G1499" i="27" s="1"/>
  <c r="V1498" i="27"/>
  <c r="AT1070" i="27" s="1"/>
  <c r="J1499" i="27"/>
  <c r="K1499" i="27" s="1"/>
  <c r="AZ1070" i="27" l="1"/>
  <c r="AY1070" i="27"/>
  <c r="BB1070" i="27" s="1"/>
  <c r="AW1070" i="27"/>
  <c r="BA1070" i="27" s="1"/>
  <c r="O1499" i="27"/>
  <c r="I1499" i="27" s="1"/>
  <c r="R1499" i="27" l="1"/>
  <c r="S1499" i="27" s="1"/>
  <c r="T1499" i="27" s="1"/>
  <c r="L1499" i="27"/>
  <c r="M1499" i="27" s="1"/>
  <c r="Q1499" i="27"/>
  <c r="U1499" i="27" l="1"/>
  <c r="H1500" i="27"/>
  <c r="X1500" i="27" s="1"/>
  <c r="N1500" i="27" s="1"/>
  <c r="G1500" i="27" s="1"/>
  <c r="W1499" i="27"/>
  <c r="P1499" i="27"/>
  <c r="V1499" i="27" s="1"/>
  <c r="AT1071" i="27" s="1"/>
  <c r="J1500" i="27"/>
  <c r="K1500" i="27" s="1"/>
  <c r="AZ1071" i="27" l="1"/>
  <c r="AY1071" i="27"/>
  <c r="BB1071" i="27" s="1"/>
  <c r="AW1071" i="27"/>
  <c r="BA1071" i="27" s="1"/>
  <c r="O1500" i="27"/>
  <c r="I1500" i="27" l="1"/>
  <c r="L1500" i="27" s="1"/>
  <c r="P1500" i="27" s="1"/>
  <c r="R1500" i="27"/>
  <c r="S1500" i="27" s="1"/>
  <c r="T1500" i="27" s="1"/>
  <c r="Q1500" i="27"/>
  <c r="M1500" i="27" l="1"/>
  <c r="U1500" i="27" s="1"/>
  <c r="W1500" i="27" s="1"/>
  <c r="H1501" i="27"/>
  <c r="X1501" i="27" s="1"/>
  <c r="N1501" i="27" s="1"/>
  <c r="G1501" i="27" s="1"/>
  <c r="V1500" i="27"/>
  <c r="AT1072" i="27" s="1"/>
  <c r="J1501" i="27" l="1"/>
  <c r="K1501" i="27" s="1"/>
  <c r="O1501" i="27" s="1"/>
  <c r="AZ1072" i="27"/>
  <c r="AY1072" i="27"/>
  <c r="BB1072" i="27" s="1"/>
  <c r="AW1072" i="27"/>
  <c r="BA1072" i="27" s="1"/>
  <c r="I1501" i="27" l="1"/>
  <c r="L1501" i="27" s="1"/>
  <c r="P1501" i="27" s="1"/>
  <c r="R1501" i="27"/>
  <c r="S1501" i="27" s="1"/>
  <c r="T1501" i="27" s="1"/>
  <c r="Q1501" i="27"/>
  <c r="M1501" i="27" l="1"/>
  <c r="U1501" i="27" s="1"/>
  <c r="W1501" i="27" s="1"/>
  <c r="H1502" i="27"/>
  <c r="X1502" i="27" s="1"/>
  <c r="N1502" i="27" s="1"/>
  <c r="G1502" i="27" s="1"/>
  <c r="V1501" i="27"/>
  <c r="AT1073" i="27" s="1"/>
  <c r="J1502" i="27"/>
  <c r="K1502" i="27" s="1"/>
  <c r="AZ1073" i="27" l="1"/>
  <c r="AY1073" i="27"/>
  <c r="BB1073" i="27" s="1"/>
  <c r="AW1073" i="27"/>
  <c r="BA1073" i="27" s="1"/>
  <c r="O1502" i="27"/>
  <c r="I1502" i="27" l="1"/>
  <c r="L1502" i="27" s="1"/>
  <c r="P1502" i="27" s="1"/>
  <c r="R1502" i="27"/>
  <c r="S1502" i="27" s="1"/>
  <c r="T1502" i="27" s="1"/>
  <c r="Q1502" i="27"/>
  <c r="M1502" i="27" l="1"/>
  <c r="U1502" i="27"/>
  <c r="W1502" i="27" s="1"/>
  <c r="H1503" i="27"/>
  <c r="X1503" i="27" s="1"/>
  <c r="N1503" i="27" s="1"/>
  <c r="G1503" i="27" s="1"/>
  <c r="V1502" i="27"/>
  <c r="AT1074" i="27" s="1"/>
  <c r="J1503" i="27" l="1"/>
  <c r="K1503" i="27" s="1"/>
  <c r="AZ1074" i="27"/>
  <c r="AY1074" i="27"/>
  <c r="BB1074" i="27" s="1"/>
  <c r="AW1074" i="27"/>
  <c r="BA1074" i="27" s="1"/>
  <c r="O1503" i="27"/>
  <c r="I1503" i="27" l="1"/>
  <c r="L1503" i="27" s="1"/>
  <c r="M1503" i="27" s="1"/>
  <c r="R1503" i="27"/>
  <c r="S1503" i="27" s="1"/>
  <c r="T1503" i="27" s="1"/>
  <c r="Q1503" i="27"/>
  <c r="P1503" i="27" l="1"/>
  <c r="V1503" i="27" s="1"/>
  <c r="AT1075" i="27" s="1"/>
  <c r="U1503" i="27"/>
  <c r="W1503" i="27" s="1"/>
  <c r="H1504" i="27"/>
  <c r="X1504" i="27" s="1"/>
  <c r="N1504" i="27" s="1"/>
  <c r="G1504" i="27" s="1"/>
  <c r="J1504" i="27" l="1"/>
  <c r="K1504" i="27" s="1"/>
  <c r="AZ1075" i="27"/>
  <c r="AW1075" i="27"/>
  <c r="BA1075" i="27" s="1"/>
  <c r="AY1075" i="27"/>
  <c r="BB1075" i="27" s="1"/>
  <c r="O1504" i="27"/>
  <c r="I1504" i="27" l="1"/>
  <c r="L1504" i="27" s="1"/>
  <c r="M1504" i="27" s="1"/>
  <c r="R1504" i="27"/>
  <c r="S1504" i="27" s="1"/>
  <c r="T1504" i="27" s="1"/>
  <c r="Q1504" i="27"/>
  <c r="U1504" i="27" l="1"/>
  <c r="W1504" i="27" s="1"/>
  <c r="P1504" i="27"/>
  <c r="V1504" i="27" s="1"/>
  <c r="AT1076" i="27" s="1"/>
  <c r="H1505" i="27"/>
  <c r="X1505" i="27" s="1"/>
  <c r="N1505" i="27" s="1"/>
  <c r="G1505" i="27" s="1"/>
  <c r="J1505" i="27" l="1"/>
  <c r="K1505" i="27" s="1"/>
  <c r="O1505" i="27" s="1"/>
  <c r="AY1076" i="27"/>
  <c r="BB1076" i="27" s="1"/>
  <c r="AZ1076" i="27"/>
  <c r="AW1076" i="27"/>
  <c r="BA1076" i="27" s="1"/>
  <c r="I1505" i="27" l="1"/>
  <c r="R1505" i="27"/>
  <c r="S1505" i="27" s="1"/>
  <c r="T1505" i="27" s="1"/>
  <c r="L1505" i="27"/>
  <c r="M1505" i="27" s="1"/>
  <c r="Q1505" i="27"/>
  <c r="U1505" i="27" l="1"/>
  <c r="W1505" i="27" s="1"/>
  <c r="H1506" i="27"/>
  <c r="X1506" i="27" s="1"/>
  <c r="N1506" i="27" s="1"/>
  <c r="G1506" i="27" s="1"/>
  <c r="P1505" i="27"/>
  <c r="V1505" i="27" s="1"/>
  <c r="AT1077" i="27" s="1"/>
  <c r="J1506" i="27" l="1"/>
  <c r="K1506" i="27" s="1"/>
  <c r="O1506" i="27" s="1"/>
  <c r="AZ1077" i="27"/>
  <c r="AY1077" i="27"/>
  <c r="BB1077" i="27" s="1"/>
  <c r="AW1077" i="27"/>
  <c r="BA1077" i="27" s="1"/>
  <c r="I1506" i="27" l="1"/>
  <c r="L1506" i="27" s="1"/>
  <c r="M1506" i="27" s="1"/>
  <c r="R1506" i="27"/>
  <c r="S1506" i="27" s="1"/>
  <c r="T1506" i="27" s="1"/>
  <c r="Q1506" i="27"/>
  <c r="P1506" i="27" l="1"/>
  <c r="V1506" i="27" s="1"/>
  <c r="AT1078" i="27" s="1"/>
  <c r="U1506" i="27"/>
  <c r="H1507" i="27"/>
  <c r="X1507" i="27" s="1"/>
  <c r="N1507" i="27" s="1"/>
  <c r="G1507" i="27" s="1"/>
  <c r="W1506" i="27"/>
  <c r="J1507" i="27"/>
  <c r="K1507" i="27" s="1"/>
  <c r="AZ1078" i="27" l="1"/>
  <c r="AY1078" i="27"/>
  <c r="BB1078" i="27" s="1"/>
  <c r="AW1078" i="27"/>
  <c r="BA1078" i="27" s="1"/>
  <c r="O1507" i="27"/>
  <c r="I1507" i="27" l="1"/>
  <c r="L1507" i="27" s="1"/>
  <c r="P1507" i="27" s="1"/>
  <c r="R1507" i="27"/>
  <c r="S1507" i="27" s="1"/>
  <c r="T1507" i="27" s="1"/>
  <c r="Q1507" i="27"/>
  <c r="M1507" i="27" l="1"/>
  <c r="U1507" i="27" s="1"/>
  <c r="W1507" i="27" s="1"/>
  <c r="H1508" i="27"/>
  <c r="X1508" i="27" s="1"/>
  <c r="N1508" i="27" s="1"/>
  <c r="G1508" i="27" s="1"/>
  <c r="V1507" i="27"/>
  <c r="AT1079" i="27" s="1"/>
  <c r="J1508" i="27" l="1"/>
  <c r="K1508" i="27" s="1"/>
  <c r="O1508" i="27" s="1"/>
  <c r="AZ1079" i="27"/>
  <c r="AY1079" i="27"/>
  <c r="BB1079" i="27" s="1"/>
  <c r="AW1079" i="27"/>
  <c r="BA1079" i="27" s="1"/>
  <c r="I1508" i="27" l="1"/>
  <c r="L1508" i="27" s="1"/>
  <c r="P1508" i="27" s="1"/>
  <c r="R1508" i="27"/>
  <c r="S1508" i="27" s="1"/>
  <c r="T1508" i="27" s="1"/>
  <c r="Q1508" i="27"/>
  <c r="M1508" i="27" l="1"/>
  <c r="U1508" i="27" s="1"/>
  <c r="W1508" i="27" s="1"/>
  <c r="H1509" i="27"/>
  <c r="X1509" i="27" s="1"/>
  <c r="N1509" i="27" s="1"/>
  <c r="G1509" i="27" s="1"/>
  <c r="V1508" i="27"/>
  <c r="AT1080" i="27" s="1"/>
  <c r="J1509" i="27" l="1"/>
  <c r="K1509" i="27" s="1"/>
  <c r="O1509" i="27" s="1"/>
  <c r="AZ1080" i="27"/>
  <c r="AY1080" i="27"/>
  <c r="BB1080" i="27" s="1"/>
  <c r="AW1080" i="27"/>
  <c r="BA1080" i="27" s="1"/>
  <c r="I1509" i="27" l="1"/>
  <c r="L1509" i="27" s="1"/>
  <c r="M1509" i="27" s="1"/>
  <c r="R1509" i="27"/>
  <c r="S1509" i="27" s="1"/>
  <c r="T1509" i="27" s="1"/>
  <c r="Q1509" i="27"/>
  <c r="P1509" i="27" l="1"/>
  <c r="V1509" i="27" s="1"/>
  <c r="AT1081" i="27" s="1"/>
  <c r="U1509" i="27"/>
  <c r="W1509" i="27" s="1"/>
  <c r="H1510" i="27"/>
  <c r="X1510" i="27" s="1"/>
  <c r="N1510" i="27" s="1"/>
  <c r="G1510" i="27" s="1"/>
  <c r="J1510" i="27" l="1"/>
  <c r="K1510" i="27" s="1"/>
  <c r="O1510" i="27" s="1"/>
  <c r="AZ1081" i="27"/>
  <c r="AY1081" i="27"/>
  <c r="BB1081" i="27" s="1"/>
  <c r="AW1081" i="27"/>
  <c r="BA1081" i="27" s="1"/>
  <c r="I1510" i="27" l="1"/>
  <c r="L1510" i="27" s="1"/>
  <c r="M1510" i="27" s="1"/>
  <c r="R1510" i="27"/>
  <c r="S1510" i="27" s="1"/>
  <c r="T1510" i="27" s="1"/>
  <c r="Q1510" i="27"/>
  <c r="U1510" i="27" l="1"/>
  <c r="W1510" i="27" s="1"/>
  <c r="H1511" i="27"/>
  <c r="X1511" i="27" s="1"/>
  <c r="N1511" i="27" s="1"/>
  <c r="G1511" i="27" s="1"/>
  <c r="P1510" i="27"/>
  <c r="V1510" i="27" s="1"/>
  <c r="AT1082" i="27" s="1"/>
  <c r="J1511" i="27" l="1"/>
  <c r="K1511" i="27" s="1"/>
  <c r="O1511" i="27" s="1"/>
  <c r="AZ1082" i="27"/>
  <c r="AY1082" i="27"/>
  <c r="BB1082" i="27" s="1"/>
  <c r="AW1082" i="27"/>
  <c r="BA1082" i="27" s="1"/>
  <c r="I1511" i="27" l="1"/>
  <c r="L1511" i="27" s="1"/>
  <c r="M1511" i="27" s="1"/>
  <c r="R1511" i="27"/>
  <c r="S1511" i="27" s="1"/>
  <c r="T1511" i="27" s="1"/>
  <c r="Q1511" i="27"/>
  <c r="P1511" i="27" l="1"/>
  <c r="V1511" i="27" s="1"/>
  <c r="AT1083" i="27" s="1"/>
  <c r="U1511" i="27"/>
  <c r="W1511" i="27" s="1"/>
  <c r="H1512" i="27"/>
  <c r="X1512" i="27" s="1"/>
  <c r="N1512" i="27" s="1"/>
  <c r="G1512" i="27" s="1"/>
  <c r="J1512" i="27" l="1"/>
  <c r="K1512" i="27" s="1"/>
  <c r="O1512" i="27" s="1"/>
  <c r="AZ1083" i="27"/>
  <c r="AY1083" i="27"/>
  <c r="BB1083" i="27" s="1"/>
  <c r="AW1083" i="27"/>
  <c r="BA1083" i="27" s="1"/>
  <c r="I1512" i="27" l="1"/>
  <c r="L1512" i="27" s="1"/>
  <c r="R1512" i="27"/>
  <c r="S1512" i="27" s="1"/>
  <c r="T1512" i="27" s="1"/>
  <c r="Q1512" i="27"/>
  <c r="H1513" i="27" l="1"/>
  <c r="X1513" i="27" s="1"/>
  <c r="N1513" i="27" s="1"/>
  <c r="G1513" i="27" s="1"/>
  <c r="P1512" i="27"/>
  <c r="V1512" i="27" s="1"/>
  <c r="AT1084" i="27" s="1"/>
  <c r="M1512" i="27"/>
  <c r="U1512" i="27" s="1"/>
  <c r="W1512" i="27" s="1"/>
  <c r="J1513" i="27" l="1"/>
  <c r="K1513" i="27" s="1"/>
  <c r="O1513" i="27" s="1"/>
  <c r="AZ1084" i="27"/>
  <c r="AY1084" i="27"/>
  <c r="BB1084" i="27" s="1"/>
  <c r="AW1084" i="27"/>
  <c r="BA1084" i="27" s="1"/>
  <c r="I1513" i="27" l="1"/>
  <c r="L1513" i="27" s="1"/>
  <c r="P1513" i="27" s="1"/>
  <c r="R1513" i="27"/>
  <c r="S1513" i="27" s="1"/>
  <c r="T1513" i="27" s="1"/>
  <c r="Q1513" i="27"/>
  <c r="M1513" i="27" l="1"/>
  <c r="U1513" i="27" s="1"/>
  <c r="W1513" i="27" s="1"/>
  <c r="H1514" i="27"/>
  <c r="X1514" i="27" s="1"/>
  <c r="N1514" i="27" s="1"/>
  <c r="G1514" i="27" s="1"/>
  <c r="V1513" i="27"/>
  <c r="AT1085" i="27" s="1"/>
  <c r="J1514" i="27" l="1"/>
  <c r="K1514" i="27" s="1"/>
  <c r="AZ1085" i="27"/>
  <c r="AY1085" i="27"/>
  <c r="BB1085" i="27" s="1"/>
  <c r="AW1085" i="27"/>
  <c r="BA1085" i="27" s="1"/>
  <c r="O1514" i="27"/>
  <c r="I1514" i="27" l="1"/>
  <c r="L1514" i="27" s="1"/>
  <c r="M1514" i="27" s="1"/>
  <c r="R1514" i="27"/>
  <c r="S1514" i="27" s="1"/>
  <c r="T1514" i="27" s="1"/>
  <c r="Q1514" i="27"/>
  <c r="P1514" i="27" l="1"/>
  <c r="V1514" i="27" s="1"/>
  <c r="AT1086" i="27" s="1"/>
  <c r="U1514" i="27"/>
  <c r="W1514" i="27" s="1"/>
  <c r="H1515" i="27"/>
  <c r="X1515" i="27" s="1"/>
  <c r="N1515" i="27" s="1"/>
  <c r="G1515" i="27" s="1"/>
  <c r="J1515" i="27" l="1"/>
  <c r="K1515" i="27" s="1"/>
  <c r="O1515" i="27" s="1"/>
  <c r="AZ1086" i="27"/>
  <c r="AY1086" i="27"/>
  <c r="BB1086" i="27" s="1"/>
  <c r="AW1086" i="27"/>
  <c r="BA1086" i="27" s="1"/>
  <c r="I1515" i="27" l="1"/>
  <c r="L1515" i="27" s="1"/>
  <c r="M1515" i="27" s="1"/>
  <c r="R1515" i="27"/>
  <c r="S1515" i="27" s="1"/>
  <c r="T1515" i="27" s="1"/>
  <c r="Q1515" i="27"/>
  <c r="P1515" i="27" l="1"/>
  <c r="V1515" i="27" s="1"/>
  <c r="AT1087" i="27" s="1"/>
  <c r="U1515" i="27"/>
  <c r="W1515" i="27" s="1"/>
  <c r="H1516" i="27"/>
  <c r="X1516" i="27" s="1"/>
  <c r="N1516" i="27" s="1"/>
  <c r="G1516" i="27" s="1"/>
  <c r="J1516" i="27" l="1"/>
  <c r="K1516" i="27" s="1"/>
  <c r="AZ1087" i="27"/>
  <c r="AY1087" i="27"/>
  <c r="BB1087" i="27" s="1"/>
  <c r="AW1087" i="27"/>
  <c r="BA1087" i="27" s="1"/>
  <c r="O1516" i="27"/>
  <c r="I1516" i="27" l="1"/>
  <c r="L1516" i="27" s="1"/>
  <c r="R1516" i="27"/>
  <c r="S1516" i="27" s="1"/>
  <c r="T1516" i="27" s="1"/>
  <c r="M1516" i="27"/>
  <c r="P1516" i="27"/>
  <c r="Q1516" i="27"/>
  <c r="U1516" i="27" l="1"/>
  <c r="W1516" i="27" s="1"/>
  <c r="H1517" i="27"/>
  <c r="X1517" i="27" s="1"/>
  <c r="N1517" i="27" s="1"/>
  <c r="G1517" i="27" s="1"/>
  <c r="V1516" i="27"/>
  <c r="AT1088" i="27" s="1"/>
  <c r="J1517" i="27"/>
  <c r="K1517" i="27" s="1"/>
  <c r="AZ1088" i="27" l="1"/>
  <c r="AY1088" i="27"/>
  <c r="BB1088" i="27" s="1"/>
  <c r="AW1088" i="27"/>
  <c r="BA1088" i="27" s="1"/>
  <c r="O1517" i="27"/>
  <c r="I1517" i="27" l="1"/>
  <c r="L1517" i="27" s="1"/>
  <c r="P1517" i="27" s="1"/>
  <c r="R1517" i="27"/>
  <c r="S1517" i="27" s="1"/>
  <c r="T1517" i="27" s="1"/>
  <c r="Q1517" i="27"/>
  <c r="M1517" i="27" l="1"/>
  <c r="U1517" i="27" s="1"/>
  <c r="W1517" i="27" s="1"/>
  <c r="H1518" i="27"/>
  <c r="X1518" i="27" s="1"/>
  <c r="N1518" i="27" s="1"/>
  <c r="G1518" i="27" s="1"/>
  <c r="V1517" i="27"/>
  <c r="AT1089" i="27" s="1"/>
  <c r="J1518" i="27" l="1"/>
  <c r="K1518" i="27" s="1"/>
  <c r="O1518" i="27" s="1"/>
  <c r="AZ1089" i="27"/>
  <c r="AY1089" i="27"/>
  <c r="BB1089" i="27" s="1"/>
  <c r="AW1089" i="27"/>
  <c r="BA1089" i="27" s="1"/>
  <c r="I1518" i="27" l="1"/>
  <c r="R1518" i="27"/>
  <c r="S1518" i="27" s="1"/>
  <c r="T1518" i="27" s="1"/>
  <c r="L1518" i="27"/>
  <c r="Q1518" i="27"/>
  <c r="H1519" i="27" l="1"/>
  <c r="X1519" i="27" s="1"/>
  <c r="N1519" i="27" s="1"/>
  <c r="G1519" i="27" s="1"/>
  <c r="P1518" i="27"/>
  <c r="V1518" i="27" s="1"/>
  <c r="AT1090" i="27" s="1"/>
  <c r="M1518" i="27"/>
  <c r="U1518" i="27" s="1"/>
  <c r="W1518" i="27" s="1"/>
  <c r="J1519" i="27" l="1"/>
  <c r="K1519" i="27" s="1"/>
  <c r="O1519" i="27" s="1"/>
  <c r="AZ1090" i="27"/>
  <c r="AY1090" i="27"/>
  <c r="BB1090" i="27" s="1"/>
  <c r="AW1090" i="27"/>
  <c r="BA1090" i="27" s="1"/>
  <c r="I1519" i="27" l="1"/>
  <c r="L1519" i="27" s="1"/>
  <c r="P1519" i="27" s="1"/>
  <c r="R1519" i="27"/>
  <c r="S1519" i="27" s="1"/>
  <c r="T1519" i="27" s="1"/>
  <c r="Q1519" i="27"/>
  <c r="M1519" i="27" l="1"/>
  <c r="U1519" i="27" s="1"/>
  <c r="W1519" i="27" s="1"/>
  <c r="H1520" i="27"/>
  <c r="X1520" i="27" s="1"/>
  <c r="N1520" i="27" s="1"/>
  <c r="G1520" i="27" s="1"/>
  <c r="V1519" i="27"/>
  <c r="AT1091" i="27" s="1"/>
  <c r="J1520" i="27"/>
  <c r="K1520" i="27" s="1"/>
  <c r="AZ1091" i="27" l="1"/>
  <c r="AY1091" i="27"/>
  <c r="BB1091" i="27" s="1"/>
  <c r="AW1091" i="27"/>
  <c r="BA1091" i="27" s="1"/>
  <c r="O1520" i="27"/>
  <c r="I1520" i="27" l="1"/>
  <c r="L1520" i="27" s="1"/>
  <c r="M1520" i="27" s="1"/>
  <c r="R1520" i="27"/>
  <c r="S1520" i="27" s="1"/>
  <c r="T1520" i="27" s="1"/>
  <c r="Q1520" i="27"/>
  <c r="P1520" i="27" l="1"/>
  <c r="V1520" i="27" s="1"/>
  <c r="AT1092" i="27" s="1"/>
  <c r="U1520" i="27"/>
  <c r="W1520" i="27" s="1"/>
  <c r="H1521" i="27"/>
  <c r="X1521" i="27" s="1"/>
  <c r="N1521" i="27" s="1"/>
  <c r="G1521" i="27" s="1"/>
  <c r="J1521" i="27"/>
  <c r="K1521" i="27" s="1"/>
  <c r="AZ1092" i="27" l="1"/>
  <c r="AY1092" i="27"/>
  <c r="BB1092" i="27" s="1"/>
  <c r="AW1092" i="27"/>
  <c r="BA1092" i="27" s="1"/>
  <c r="O1521" i="27"/>
  <c r="I1521" i="27" l="1"/>
  <c r="L1521" i="27" s="1"/>
  <c r="P1521" i="27" s="1"/>
  <c r="R1521" i="27"/>
  <c r="S1521" i="27" s="1"/>
  <c r="T1521" i="27" s="1"/>
  <c r="Q1521" i="27"/>
  <c r="M1521" i="27" l="1"/>
  <c r="U1521" i="27" s="1"/>
  <c r="W1521" i="27" s="1"/>
  <c r="H1522" i="27"/>
  <c r="X1522" i="27" s="1"/>
  <c r="N1522" i="27" s="1"/>
  <c r="G1522" i="27" s="1"/>
  <c r="V1521" i="27"/>
  <c r="AT1093" i="27" s="1"/>
  <c r="J1522" i="27"/>
  <c r="K1522" i="27" s="1"/>
  <c r="AZ1093" i="27" l="1"/>
  <c r="AW1093" i="27"/>
  <c r="BA1093" i="27" s="1"/>
  <c r="AY1093" i="27"/>
  <c r="BB1093" i="27" s="1"/>
  <c r="O1522" i="27"/>
  <c r="I1522" i="27" l="1"/>
  <c r="L1522" i="27" s="1"/>
  <c r="M1522" i="27" s="1"/>
  <c r="R1522" i="27"/>
  <c r="S1522" i="27" s="1"/>
  <c r="T1522" i="27" s="1"/>
  <c r="Q1522" i="27"/>
  <c r="P1522" i="27" l="1"/>
  <c r="V1522" i="27" s="1"/>
  <c r="AT1094" i="27" s="1"/>
  <c r="U1522" i="27"/>
  <c r="W1522" i="27" s="1"/>
  <c r="H1523" i="27"/>
  <c r="X1523" i="27" s="1"/>
  <c r="N1523" i="27" s="1"/>
  <c r="G1523" i="27" s="1"/>
  <c r="J1523" i="27" l="1"/>
  <c r="K1523" i="27" s="1"/>
  <c r="AZ1094" i="27"/>
  <c r="AW1094" i="27"/>
  <c r="BA1094" i="27" s="1"/>
  <c r="AY1094" i="27"/>
  <c r="BB1094" i="27" s="1"/>
  <c r="O1523" i="27"/>
  <c r="I1523" i="27" s="1"/>
  <c r="L1523" i="27" s="1"/>
  <c r="R1523" i="27" l="1"/>
  <c r="S1523" i="27" s="1"/>
  <c r="T1523" i="27" s="1"/>
  <c r="M1523" i="27"/>
  <c r="P1523" i="27"/>
  <c r="V1523" i="27" s="1"/>
  <c r="AT1095" i="27" s="1"/>
  <c r="Q1523" i="27"/>
  <c r="U1523" i="27" l="1"/>
  <c r="W1523" i="27" s="1"/>
  <c r="AZ1095" i="27"/>
  <c r="AW1095" i="27"/>
  <c r="BA1095" i="27" s="1"/>
  <c r="AY1095" i="27"/>
  <c r="BB1095" i="27" s="1"/>
  <c r="H1524" i="27"/>
  <c r="X1524" i="27" s="1"/>
  <c r="N1524" i="27" s="1"/>
  <c r="G1524" i="27" s="1"/>
  <c r="J1524" i="27" l="1"/>
  <c r="K1524" i="27" s="1"/>
  <c r="O1524" i="27" s="1"/>
  <c r="I1524" i="27" l="1"/>
  <c r="L1524" i="27" s="1"/>
  <c r="P1524" i="27" s="1"/>
  <c r="R1524" i="27"/>
  <c r="S1524" i="27" s="1"/>
  <c r="T1524" i="27" s="1"/>
  <c r="Q1524" i="27"/>
  <c r="M1524" i="27" l="1"/>
  <c r="U1524" i="27" s="1"/>
  <c r="W1524" i="27" s="1"/>
  <c r="H1525" i="27"/>
  <c r="X1525" i="27" s="1"/>
  <c r="N1525" i="27" s="1"/>
  <c r="G1525" i="27" s="1"/>
  <c r="V1524" i="27"/>
  <c r="AT1096" i="27" s="1"/>
  <c r="J1525" i="27" l="1"/>
  <c r="K1525" i="27" s="1"/>
  <c r="O1525" i="27" s="1"/>
  <c r="AY1096" i="27"/>
  <c r="BB1096" i="27" s="1"/>
  <c r="AZ1096" i="27"/>
  <c r="AW1096" i="27"/>
  <c r="BA1096" i="27" s="1"/>
  <c r="I1525" i="27" l="1"/>
  <c r="L1525" i="27" s="1"/>
  <c r="P1525" i="27" s="1"/>
  <c r="R1525" i="27"/>
  <c r="S1525" i="27" s="1"/>
  <c r="T1525" i="27" s="1"/>
  <c r="Q1525" i="27"/>
  <c r="M1525" i="27" l="1"/>
  <c r="U1525" i="27" s="1"/>
  <c r="W1525" i="27" s="1"/>
  <c r="H1526" i="27"/>
  <c r="X1526" i="27" s="1"/>
  <c r="N1526" i="27" s="1"/>
  <c r="G1526" i="27" s="1"/>
  <c r="V1525" i="27"/>
  <c r="AT1097" i="27" s="1"/>
  <c r="J1526" i="27"/>
  <c r="K1526" i="27" s="1"/>
  <c r="AZ1097" i="27" l="1"/>
  <c r="AY1097" i="27"/>
  <c r="BB1097" i="27" s="1"/>
  <c r="AW1097" i="27"/>
  <c r="BA1097" i="27" s="1"/>
  <c r="O1526" i="27"/>
  <c r="I1526" i="27" l="1"/>
  <c r="L1526" i="27" s="1"/>
  <c r="P1526" i="27" s="1"/>
  <c r="R1526" i="27"/>
  <c r="S1526" i="27" s="1"/>
  <c r="T1526" i="27" s="1"/>
  <c r="Q1526" i="27"/>
  <c r="M1526" i="27" l="1"/>
  <c r="U1526" i="27" s="1"/>
  <c r="W1526" i="27" s="1"/>
  <c r="H1527" i="27"/>
  <c r="X1527" i="27" s="1"/>
  <c r="N1527" i="27" s="1"/>
  <c r="G1527" i="27" s="1"/>
  <c r="V1526" i="27"/>
  <c r="AT1098" i="27" s="1"/>
  <c r="J1527" i="27"/>
  <c r="K1527" i="27" s="1"/>
  <c r="AZ1098" i="27" l="1"/>
  <c r="AY1098" i="27"/>
  <c r="BB1098" i="27" s="1"/>
  <c r="AW1098" i="27"/>
  <c r="BA1098" i="27" s="1"/>
  <c r="O1527" i="27"/>
  <c r="I1527" i="27" l="1"/>
  <c r="L1527" i="27" s="1"/>
  <c r="R1527" i="27"/>
  <c r="S1527" i="27" s="1"/>
  <c r="T1527" i="27" s="1"/>
  <c r="Q1527" i="27"/>
  <c r="H1528" i="27" l="1"/>
  <c r="X1528" i="27" s="1"/>
  <c r="N1528" i="27" s="1"/>
  <c r="G1528" i="27" s="1"/>
  <c r="P1527" i="27"/>
  <c r="V1527" i="27" s="1"/>
  <c r="AT1099" i="27" s="1"/>
  <c r="M1527" i="27"/>
  <c r="U1527" i="27" s="1"/>
  <c r="W1527" i="27" s="1"/>
  <c r="J1528" i="27" l="1"/>
  <c r="K1528" i="27" s="1"/>
  <c r="O1528" i="27" s="1"/>
  <c r="AY1099" i="27"/>
  <c r="BB1099" i="27" s="1"/>
  <c r="AZ1099" i="27"/>
  <c r="AW1099" i="27"/>
  <c r="BA1099" i="27" s="1"/>
  <c r="I1528" i="27" l="1"/>
  <c r="L1528" i="27" s="1"/>
  <c r="P1528" i="27" s="1"/>
  <c r="R1528" i="27"/>
  <c r="S1528" i="27" s="1"/>
  <c r="T1528" i="27" s="1"/>
  <c r="Q1528" i="27"/>
  <c r="M1528" i="27" l="1"/>
  <c r="U1528" i="27"/>
  <c r="H1529" i="27"/>
  <c r="X1529" i="27" s="1"/>
  <c r="N1529" i="27" s="1"/>
  <c r="G1529" i="27" s="1"/>
  <c r="W1528" i="27"/>
  <c r="V1528" i="27"/>
  <c r="AT1100" i="27" s="1"/>
  <c r="J1529" i="27"/>
  <c r="K1529" i="27" s="1"/>
  <c r="AY1100" i="27" l="1"/>
  <c r="BB1100" i="27" s="1"/>
  <c r="AZ1100" i="27"/>
  <c r="AW1100" i="27"/>
  <c r="BA1100" i="27" s="1"/>
  <c r="O1529" i="27"/>
  <c r="I1529" i="27" l="1"/>
  <c r="L1529" i="27" s="1"/>
  <c r="R1529" i="27"/>
  <c r="S1529" i="27" s="1"/>
  <c r="T1529" i="27" s="1"/>
  <c r="M1529" i="27"/>
  <c r="P1529" i="27"/>
  <c r="Q1529" i="27"/>
  <c r="U1529" i="27" l="1"/>
  <c r="H1530" i="27"/>
  <c r="X1530" i="27" s="1"/>
  <c r="N1530" i="27" s="1"/>
  <c r="G1530" i="27" s="1"/>
  <c r="W1529" i="27"/>
  <c r="V1529" i="27"/>
  <c r="AT1101" i="27" s="1"/>
  <c r="J1530" i="27"/>
  <c r="K1530" i="27" s="1"/>
  <c r="AZ1101" i="27" l="1"/>
  <c r="AY1101" i="27"/>
  <c r="BB1101" i="27" s="1"/>
  <c r="AW1101" i="27"/>
  <c r="BA1101" i="27" s="1"/>
  <c r="O1530" i="27"/>
  <c r="I1530" i="27" s="1"/>
  <c r="L1530" i="27" s="1"/>
  <c r="R1530" i="27" l="1"/>
  <c r="S1530" i="27" s="1"/>
  <c r="T1530" i="27" s="1"/>
  <c r="M1530" i="27"/>
  <c r="P1530" i="27"/>
  <c r="V1530" i="27" s="1"/>
  <c r="AT1102" i="27" s="1"/>
  <c r="Q1530" i="27"/>
  <c r="U1530" i="27" l="1"/>
  <c r="W1530" i="27" s="1"/>
  <c r="AZ1102" i="27"/>
  <c r="AY1102" i="27"/>
  <c r="BB1102" i="27" s="1"/>
  <c r="AW1102" i="27"/>
  <c r="BA1102" i="27" s="1"/>
  <c r="H1531" i="27"/>
  <c r="X1531" i="27" s="1"/>
  <c r="N1531" i="27" s="1"/>
  <c r="G1531" i="27" s="1"/>
  <c r="J1531" i="27" l="1"/>
  <c r="K1531" i="27" s="1"/>
  <c r="O1531" i="27"/>
  <c r="Q1531" i="27"/>
  <c r="H1532" i="27" l="1"/>
  <c r="X1532" i="27" s="1"/>
  <c r="N1532" i="27" s="1"/>
  <c r="G1532" i="27" s="1"/>
  <c r="I1531" i="27"/>
  <c r="L1531" i="27" s="1"/>
  <c r="M1531" i="27" s="1"/>
  <c r="R1531" i="27"/>
  <c r="S1531" i="27" s="1"/>
  <c r="T1531" i="27" s="1"/>
  <c r="J1532" i="27" l="1"/>
  <c r="K1532" i="27" s="1"/>
  <c r="O1532" i="27" s="1"/>
  <c r="P1531" i="27"/>
  <c r="V1531" i="27" s="1"/>
  <c r="AT1103" i="27" s="1"/>
  <c r="U1531" i="27"/>
  <c r="W1531" i="27" s="1"/>
  <c r="I1532" i="27" l="1"/>
  <c r="AZ1103" i="27"/>
  <c r="AY1103" i="27"/>
  <c r="BB1103" i="27" s="1"/>
  <c r="AW1103" i="27"/>
  <c r="BA1103" i="27" s="1"/>
  <c r="R1532" i="27"/>
  <c r="S1532" i="27" s="1"/>
  <c r="T1532" i="27" s="1"/>
  <c r="L1532" i="27"/>
  <c r="M1532" i="27" s="1"/>
  <c r="Q1532" i="27"/>
  <c r="U1532" i="27" l="1"/>
  <c r="W1532" i="27" s="1"/>
  <c r="H1533" i="27"/>
  <c r="X1533" i="27" s="1"/>
  <c r="N1533" i="27" s="1"/>
  <c r="G1533" i="27" s="1"/>
  <c r="P1532" i="27"/>
  <c r="V1532" i="27" s="1"/>
  <c r="AT1104" i="27" s="1"/>
  <c r="J1533" i="27" l="1"/>
  <c r="K1533" i="27" s="1"/>
  <c r="O1533" i="27" s="1"/>
  <c r="AZ1104" i="27"/>
  <c r="AY1104" i="27"/>
  <c r="BB1104" i="27" s="1"/>
  <c r="AW1104" i="27"/>
  <c r="BA1104" i="27" s="1"/>
  <c r="I1533" i="27" l="1"/>
  <c r="L1533" i="27" s="1"/>
  <c r="P1533" i="27" s="1"/>
  <c r="R1533" i="27"/>
  <c r="S1533" i="27" s="1"/>
  <c r="T1533" i="27" s="1"/>
  <c r="Q1533" i="27"/>
  <c r="M1533" i="27" l="1"/>
  <c r="U1533" i="27" s="1"/>
  <c r="W1533" i="27" s="1"/>
  <c r="H1534" i="27"/>
  <c r="X1534" i="27" s="1"/>
  <c r="N1534" i="27" s="1"/>
  <c r="G1534" i="27" s="1"/>
  <c r="V1533" i="27"/>
  <c r="AT1105" i="27" s="1"/>
  <c r="J1534" i="27" l="1"/>
  <c r="K1534" i="27" s="1"/>
  <c r="O1534" i="27" s="1"/>
  <c r="AZ1105" i="27"/>
  <c r="AY1105" i="27"/>
  <c r="BB1105" i="27" s="1"/>
  <c r="AW1105" i="27"/>
  <c r="BA1105" i="27" s="1"/>
  <c r="I1534" i="27" l="1"/>
  <c r="R1534" i="27"/>
  <c r="S1534" i="27" s="1"/>
  <c r="T1534" i="27" s="1"/>
  <c r="L1534" i="27"/>
  <c r="Q1534" i="27"/>
  <c r="H1535" i="27" l="1"/>
  <c r="X1535" i="27" s="1"/>
  <c r="N1535" i="27" s="1"/>
  <c r="G1535" i="27" s="1"/>
  <c r="P1534" i="27"/>
  <c r="V1534" i="27" s="1"/>
  <c r="AT1106" i="27" s="1"/>
  <c r="M1534" i="27"/>
  <c r="U1534" i="27" s="1"/>
  <c r="W1534" i="27" s="1"/>
  <c r="J1535" i="27" l="1"/>
  <c r="K1535" i="27" s="1"/>
  <c r="O1535" i="27" s="1"/>
  <c r="AZ1106" i="27"/>
  <c r="AY1106" i="27"/>
  <c r="BB1106" i="27" s="1"/>
  <c r="AW1106" i="27"/>
  <c r="BA1106" i="27" s="1"/>
  <c r="I1535" i="27" l="1"/>
  <c r="L1535" i="27" s="1"/>
  <c r="P1535" i="27" s="1"/>
  <c r="R1535" i="27"/>
  <c r="S1535" i="27" s="1"/>
  <c r="T1535" i="27" s="1"/>
  <c r="Q1535" i="27"/>
  <c r="M1535" i="27" l="1"/>
  <c r="U1535" i="27" s="1"/>
  <c r="W1535" i="27" s="1"/>
  <c r="H1536" i="27"/>
  <c r="X1536" i="27" s="1"/>
  <c r="N1536" i="27" s="1"/>
  <c r="G1536" i="27" s="1"/>
  <c r="V1535" i="27"/>
  <c r="AT1107" i="27" s="1"/>
  <c r="J1536" i="27" l="1"/>
  <c r="K1536" i="27" s="1"/>
  <c r="O1536" i="27" s="1"/>
  <c r="I1536" i="27" s="1"/>
  <c r="L1536" i="27" s="1"/>
  <c r="AZ1107" i="27"/>
  <c r="AY1107" i="27"/>
  <c r="BB1107" i="27" s="1"/>
  <c r="AW1107" i="27"/>
  <c r="BA1107" i="27" s="1"/>
  <c r="R1536" i="27" l="1"/>
  <c r="S1536" i="27" s="1"/>
  <c r="T1536" i="27" s="1"/>
  <c r="M1536" i="27"/>
  <c r="P1536" i="27"/>
  <c r="V1536" i="27" s="1"/>
  <c r="AT1108" i="27" s="1"/>
  <c r="Q1536" i="27"/>
  <c r="U1536" i="27" l="1"/>
  <c r="W1536" i="27" s="1"/>
  <c r="AZ1108" i="27"/>
  <c r="AY1108" i="27"/>
  <c r="BB1108" i="27" s="1"/>
  <c r="AW1108" i="27"/>
  <c r="BA1108" i="27" s="1"/>
  <c r="H1537" i="27"/>
  <c r="X1537" i="27" s="1"/>
  <c r="N1537" i="27" s="1"/>
  <c r="G1537" i="27" s="1"/>
  <c r="J1537" i="27"/>
  <c r="K1537" i="27" s="1"/>
  <c r="O1537" i="27" l="1"/>
  <c r="I1537" i="27" l="1"/>
  <c r="L1537" i="27" s="1"/>
  <c r="R1537" i="27"/>
  <c r="S1537" i="27" s="1"/>
  <c r="T1537" i="27" s="1"/>
  <c r="Q1537" i="27"/>
  <c r="H1538" i="27" l="1"/>
  <c r="X1538" i="27" s="1"/>
  <c r="N1538" i="27" s="1"/>
  <c r="G1538" i="27" s="1"/>
  <c r="P1537" i="27"/>
  <c r="V1537" i="27" s="1"/>
  <c r="AT1109" i="27" s="1"/>
  <c r="M1537" i="27"/>
  <c r="U1537" i="27" s="1"/>
  <c r="W1537" i="27" s="1"/>
  <c r="J1538" i="27" l="1"/>
  <c r="K1538" i="27" s="1"/>
  <c r="AZ1109" i="27"/>
  <c r="AY1109" i="27"/>
  <c r="BB1109" i="27" s="1"/>
  <c r="AW1109" i="27"/>
  <c r="BA1109" i="27" s="1"/>
  <c r="O1538" i="27"/>
  <c r="I1538" i="27" l="1"/>
  <c r="L1538" i="27" s="1"/>
  <c r="P1538" i="27" s="1"/>
  <c r="R1538" i="27"/>
  <c r="S1538" i="27" s="1"/>
  <c r="T1538" i="27" s="1"/>
  <c r="Q1538" i="27"/>
  <c r="M1538" i="27" l="1"/>
  <c r="U1538" i="27" s="1"/>
  <c r="W1538" i="27" s="1"/>
  <c r="H1539" i="27"/>
  <c r="X1539" i="27" s="1"/>
  <c r="N1539" i="27" s="1"/>
  <c r="G1539" i="27" s="1"/>
  <c r="V1538" i="27"/>
  <c r="AT1110" i="27" s="1"/>
  <c r="J1539" i="27" l="1"/>
  <c r="K1539" i="27" s="1"/>
  <c r="O1539" i="27" s="1"/>
  <c r="AZ1110" i="27"/>
  <c r="AY1110" i="27"/>
  <c r="BB1110" i="27" s="1"/>
  <c r="AW1110" i="27"/>
  <c r="BA1110" i="27" s="1"/>
  <c r="I1539" i="27" l="1"/>
  <c r="L1539" i="27" s="1"/>
  <c r="P1539" i="27" s="1"/>
  <c r="R1539" i="27"/>
  <c r="S1539" i="27" s="1"/>
  <c r="T1539" i="27" s="1"/>
  <c r="Q1539" i="27"/>
  <c r="M1539" i="27" l="1"/>
  <c r="U1539" i="27" s="1"/>
  <c r="W1539" i="27" s="1"/>
  <c r="H1540" i="27"/>
  <c r="X1540" i="27" s="1"/>
  <c r="N1540" i="27" s="1"/>
  <c r="G1540" i="27" s="1"/>
  <c r="V1539" i="27"/>
  <c r="AT1111" i="27" s="1"/>
  <c r="J1540" i="27"/>
  <c r="K1540" i="27" s="1"/>
  <c r="AZ1111" i="27" l="1"/>
  <c r="AY1111" i="27"/>
  <c r="BB1111" i="27" s="1"/>
  <c r="AW1111" i="27"/>
  <c r="BA1111" i="27" s="1"/>
  <c r="O1540" i="27"/>
  <c r="I1540" i="27" s="1"/>
  <c r="R1540" i="27" l="1"/>
  <c r="S1540" i="27" s="1"/>
  <c r="T1540" i="27" s="1"/>
  <c r="L1540" i="27"/>
  <c r="Q1540" i="27"/>
  <c r="H1541" i="27" l="1"/>
  <c r="X1541" i="27" s="1"/>
  <c r="N1541" i="27" s="1"/>
  <c r="G1541" i="27" s="1"/>
  <c r="P1540" i="27"/>
  <c r="V1540" i="27" s="1"/>
  <c r="AT1112" i="27" s="1"/>
  <c r="M1540" i="27"/>
  <c r="U1540" i="27" s="1"/>
  <c r="W1540" i="27" s="1"/>
  <c r="J1541" i="27" l="1"/>
  <c r="K1541" i="27" s="1"/>
  <c r="O1541" i="27" s="1"/>
  <c r="AZ1112" i="27"/>
  <c r="AY1112" i="27"/>
  <c r="BB1112" i="27" s="1"/>
  <c r="AW1112" i="27"/>
  <c r="BA1112" i="27" s="1"/>
  <c r="I1541" i="27" l="1"/>
  <c r="L1541" i="27" s="1"/>
  <c r="P1541" i="27" s="1"/>
  <c r="R1541" i="27"/>
  <c r="S1541" i="27" s="1"/>
  <c r="T1541" i="27" s="1"/>
  <c r="Q1541" i="27"/>
  <c r="M1541" i="27" l="1"/>
  <c r="U1541" i="27" s="1"/>
  <c r="W1541" i="27" s="1"/>
  <c r="H1542" i="27"/>
  <c r="X1542" i="27" s="1"/>
  <c r="N1542" i="27" s="1"/>
  <c r="G1542" i="27" s="1"/>
  <c r="V1541" i="27"/>
  <c r="AT1113" i="27" s="1"/>
  <c r="J1542" i="27"/>
  <c r="K1542" i="27" s="1"/>
  <c r="AZ1113" i="27" l="1"/>
  <c r="AY1113" i="27"/>
  <c r="BB1113" i="27" s="1"/>
  <c r="AW1113" i="27"/>
  <c r="BA1113" i="27" s="1"/>
  <c r="O1542" i="27"/>
  <c r="I1542" i="27" l="1"/>
  <c r="L1542" i="27" s="1"/>
  <c r="P1542" i="27" s="1"/>
  <c r="R1542" i="27"/>
  <c r="S1542" i="27" s="1"/>
  <c r="T1542" i="27" s="1"/>
  <c r="Q1542" i="27"/>
  <c r="M1542" i="27" l="1"/>
  <c r="U1542" i="27" s="1"/>
  <c r="W1542" i="27" s="1"/>
  <c r="H1543" i="27"/>
  <c r="X1543" i="27" s="1"/>
  <c r="N1543" i="27" s="1"/>
  <c r="G1543" i="27" s="1"/>
  <c r="V1542" i="27"/>
  <c r="AT1114" i="27" s="1"/>
  <c r="J1543" i="27" l="1"/>
  <c r="K1543" i="27" s="1"/>
  <c r="O1543" i="27" s="1"/>
  <c r="AZ1114" i="27"/>
  <c r="AY1114" i="27"/>
  <c r="BB1114" i="27" s="1"/>
  <c r="AW1114" i="27"/>
  <c r="BA1114" i="27" s="1"/>
  <c r="I1543" i="27" l="1"/>
  <c r="L1543" i="27" s="1"/>
  <c r="P1543" i="27" s="1"/>
  <c r="R1543" i="27"/>
  <c r="S1543" i="27" s="1"/>
  <c r="T1543" i="27" s="1"/>
  <c r="Q1543" i="27"/>
  <c r="M1543" i="27" l="1"/>
  <c r="U1543" i="27" s="1"/>
  <c r="W1543" i="27" s="1"/>
  <c r="H1544" i="27"/>
  <c r="X1544" i="27" s="1"/>
  <c r="N1544" i="27" s="1"/>
  <c r="G1544" i="27" s="1"/>
  <c r="V1543" i="27"/>
  <c r="AT1115" i="27" s="1"/>
  <c r="J1544" i="27"/>
  <c r="K1544" i="27" s="1"/>
  <c r="AW1115" i="27" l="1"/>
  <c r="BA1115" i="27" s="1"/>
  <c r="AZ1115" i="27"/>
  <c r="AY1115" i="27"/>
  <c r="BB1115" i="27" s="1"/>
  <c r="O1544" i="27"/>
  <c r="I1544" i="27" l="1"/>
  <c r="L1544" i="27" s="1"/>
  <c r="P1544" i="27" s="1"/>
  <c r="R1544" i="27"/>
  <c r="S1544" i="27" s="1"/>
  <c r="T1544" i="27" s="1"/>
  <c r="Q1544" i="27"/>
  <c r="M1544" i="27" l="1"/>
  <c r="U1544" i="27"/>
  <c r="W1544" i="27" s="1"/>
  <c r="H1545" i="27"/>
  <c r="X1545" i="27" s="1"/>
  <c r="N1545" i="27" s="1"/>
  <c r="G1545" i="27" s="1"/>
  <c r="V1544" i="27"/>
  <c r="AT1116" i="27" s="1"/>
  <c r="J1545" i="27" l="1"/>
  <c r="K1545" i="27" s="1"/>
  <c r="O1545" i="27" s="1"/>
  <c r="AZ1116" i="27"/>
  <c r="AY1116" i="27"/>
  <c r="BB1116" i="27" s="1"/>
  <c r="AW1116" i="27"/>
  <c r="BA1116" i="27" s="1"/>
  <c r="I1545" i="27" l="1"/>
  <c r="L1545" i="27" s="1"/>
  <c r="P1545" i="27" s="1"/>
  <c r="R1545" i="27"/>
  <c r="S1545" i="27" s="1"/>
  <c r="T1545" i="27" s="1"/>
  <c r="Q1545" i="27"/>
  <c r="M1545" i="27" l="1"/>
  <c r="U1545" i="27" s="1"/>
  <c r="W1545" i="27" s="1"/>
  <c r="H1546" i="27"/>
  <c r="X1546" i="27" s="1"/>
  <c r="N1546" i="27" s="1"/>
  <c r="G1546" i="27" s="1"/>
  <c r="V1545" i="27"/>
  <c r="AT1117" i="27" s="1"/>
  <c r="J1546" i="27" l="1"/>
  <c r="K1546" i="27" s="1"/>
  <c r="O1546" i="27" s="1"/>
  <c r="I1546" i="27" s="1"/>
  <c r="L1546" i="27" s="1"/>
  <c r="AZ1117" i="27"/>
  <c r="AY1117" i="27"/>
  <c r="BB1117" i="27" s="1"/>
  <c r="AW1117" i="27"/>
  <c r="BA1117" i="27" s="1"/>
  <c r="R1546" i="27" l="1"/>
  <c r="S1546" i="27" s="1"/>
  <c r="T1546" i="27" s="1"/>
  <c r="M1546" i="27"/>
  <c r="P1546" i="27"/>
  <c r="V1546" i="27" s="1"/>
  <c r="AT1118" i="27" s="1"/>
  <c r="Q1546" i="27"/>
  <c r="U1546" i="27" l="1"/>
  <c r="AZ1118" i="27"/>
  <c r="AY1118" i="27"/>
  <c r="BB1118" i="27" s="1"/>
  <c r="AW1118" i="27"/>
  <c r="BA1118" i="27" s="1"/>
  <c r="H1547" i="27"/>
  <c r="X1547" i="27" s="1"/>
  <c r="N1547" i="27" s="1"/>
  <c r="G1547" i="27" s="1"/>
  <c r="W1546" i="27"/>
  <c r="J1547" i="27" l="1"/>
  <c r="K1547" i="27" s="1"/>
  <c r="O1547" i="27" s="1"/>
  <c r="I1547" i="27" l="1"/>
  <c r="L1547" i="27" s="1"/>
  <c r="P1547" i="27" s="1"/>
  <c r="R1547" i="27"/>
  <c r="S1547" i="27" s="1"/>
  <c r="T1547" i="27" s="1"/>
  <c r="Q1547" i="27"/>
  <c r="M1547" i="27" l="1"/>
  <c r="U1547" i="27" s="1"/>
  <c r="W1547" i="27" s="1"/>
  <c r="H1548" i="27"/>
  <c r="X1548" i="27" s="1"/>
  <c r="N1548" i="27" s="1"/>
  <c r="G1548" i="27" s="1"/>
  <c r="V1547" i="27"/>
  <c r="AT1119" i="27" s="1"/>
  <c r="J1548" i="27"/>
  <c r="K1548" i="27" s="1"/>
  <c r="AZ1119" i="27" l="1"/>
  <c r="AY1119" i="27"/>
  <c r="BB1119" i="27" s="1"/>
  <c r="AW1119" i="27"/>
  <c r="BA1119" i="27" s="1"/>
  <c r="O1548" i="27"/>
  <c r="I1548" i="27" s="1"/>
  <c r="L1548" i="27" s="1"/>
  <c r="R1548" i="27" l="1"/>
  <c r="S1548" i="27" s="1"/>
  <c r="T1548" i="27" s="1"/>
  <c r="M1548" i="27"/>
  <c r="P1548" i="27"/>
  <c r="V1548" i="27" s="1"/>
  <c r="AT1120" i="27" s="1"/>
  <c r="Q1548" i="27"/>
  <c r="U1548" i="27" l="1"/>
  <c r="W1548" i="27" s="1"/>
  <c r="AZ1120" i="27"/>
  <c r="AY1120" i="27"/>
  <c r="BB1120" i="27" s="1"/>
  <c r="AW1120" i="27"/>
  <c r="BA1120" i="27" s="1"/>
  <c r="H1549" i="27"/>
  <c r="X1549" i="27" s="1"/>
  <c r="N1549" i="27" s="1"/>
  <c r="G1549" i="27" s="1"/>
  <c r="J1549" i="27" l="1"/>
  <c r="K1549" i="27" s="1"/>
  <c r="O1549" i="27" s="1"/>
  <c r="I1549" i="27" l="1"/>
  <c r="L1549" i="27" s="1"/>
  <c r="R1549" i="27"/>
  <c r="S1549" i="27" s="1"/>
  <c r="T1549" i="27" s="1"/>
  <c r="Q1549" i="27"/>
  <c r="P1549" i="27" l="1"/>
  <c r="V1549" i="27" s="1"/>
  <c r="AT1121" i="27" s="1"/>
  <c r="H1550" i="27"/>
  <c r="X1550" i="27" s="1"/>
  <c r="N1550" i="27" s="1"/>
  <c r="G1550" i="27" s="1"/>
  <c r="M1549" i="27"/>
  <c r="U1549" i="27" s="1"/>
  <c r="W1549" i="27" s="1"/>
  <c r="J1550" i="27" l="1"/>
  <c r="K1550" i="27" s="1"/>
  <c r="O1550" i="27" s="1"/>
  <c r="AZ1121" i="27"/>
  <c r="AY1121" i="27"/>
  <c r="BB1121" i="27" s="1"/>
  <c r="AW1121" i="27"/>
  <c r="BA1121" i="27" s="1"/>
  <c r="I1550" i="27" l="1"/>
  <c r="L1550" i="27" s="1"/>
  <c r="M1550" i="27" s="1"/>
  <c r="R1550" i="27"/>
  <c r="S1550" i="27" s="1"/>
  <c r="T1550" i="27" s="1"/>
  <c r="P1550" i="27"/>
  <c r="Q1550" i="27"/>
  <c r="H1551" i="27" l="1"/>
  <c r="X1551" i="27" s="1"/>
  <c r="N1551" i="27" s="1"/>
  <c r="G1551" i="27" s="1"/>
  <c r="U1550" i="27"/>
  <c r="W1550" i="27" s="1"/>
  <c r="V1550" i="27"/>
  <c r="AT1122" i="27" s="1"/>
  <c r="J1551" i="27" l="1"/>
  <c r="K1551" i="27" s="1"/>
  <c r="O1551" i="27" s="1"/>
  <c r="I1551" i="27" s="1"/>
  <c r="L1551" i="27" s="1"/>
  <c r="AZ1122" i="27"/>
  <c r="AY1122" i="27"/>
  <c r="BB1122" i="27" s="1"/>
  <c r="AW1122" i="27"/>
  <c r="BA1122" i="27" s="1"/>
  <c r="R1551" i="27" l="1"/>
  <c r="S1551" i="27" s="1"/>
  <c r="T1551" i="27" s="1"/>
  <c r="M1551" i="27"/>
  <c r="P1551" i="27"/>
  <c r="V1551" i="27" s="1"/>
  <c r="AT1123" i="27" s="1"/>
  <c r="Q1551" i="27"/>
  <c r="U1551" i="27" l="1"/>
  <c r="AZ1123" i="27"/>
  <c r="AY1123" i="27"/>
  <c r="BB1123" i="27" s="1"/>
  <c r="AW1123" i="27"/>
  <c r="BA1123" i="27" s="1"/>
  <c r="H1552" i="27"/>
  <c r="X1552" i="27" s="1"/>
  <c r="N1552" i="27" s="1"/>
  <c r="G1552" i="27" s="1"/>
  <c r="W1551" i="27"/>
  <c r="J1552" i="27" l="1"/>
  <c r="K1552" i="27" s="1"/>
  <c r="O1552" i="27" s="1"/>
  <c r="I1552" i="27" l="1"/>
  <c r="L1552" i="27" s="1"/>
  <c r="M1552" i="27" s="1"/>
  <c r="R1552" i="27"/>
  <c r="S1552" i="27" s="1"/>
  <c r="T1552" i="27" s="1"/>
  <c r="Q1552" i="27"/>
  <c r="P1552" i="27" l="1"/>
  <c r="V1552" i="27" s="1"/>
  <c r="AT1124" i="27" s="1"/>
  <c r="U1552" i="27"/>
  <c r="W1552" i="27" s="1"/>
  <c r="H1553" i="27"/>
  <c r="X1553" i="27" s="1"/>
  <c r="N1553" i="27" s="1"/>
  <c r="G1553" i="27" s="1"/>
  <c r="J1553" i="27" l="1"/>
  <c r="K1553" i="27" s="1"/>
  <c r="O1553" i="27" s="1"/>
  <c r="AZ1124" i="27"/>
  <c r="AY1124" i="27"/>
  <c r="BB1124" i="27" s="1"/>
  <c r="AW1124" i="27"/>
  <c r="BA1124" i="27" s="1"/>
  <c r="I1553" i="27" l="1"/>
  <c r="L1553" i="27" s="1"/>
  <c r="P1553" i="27" s="1"/>
  <c r="R1553" i="27"/>
  <c r="S1553" i="27" s="1"/>
  <c r="T1553" i="27" s="1"/>
  <c r="Q1553" i="27"/>
  <c r="M1553" i="27" l="1"/>
  <c r="U1553" i="27" s="1"/>
  <c r="W1553" i="27" s="1"/>
  <c r="H1554" i="27"/>
  <c r="X1554" i="27" s="1"/>
  <c r="N1554" i="27" s="1"/>
  <c r="G1554" i="27" s="1"/>
  <c r="V1553" i="27"/>
  <c r="AT1125" i="27" s="1"/>
  <c r="J1554" i="27" l="1"/>
  <c r="K1554" i="27" s="1"/>
  <c r="O1554" i="27" s="1"/>
  <c r="AZ1125" i="27"/>
  <c r="AY1125" i="27"/>
  <c r="BB1125" i="27" s="1"/>
  <c r="AW1125" i="27"/>
  <c r="BA1125" i="27" s="1"/>
  <c r="I1554" i="27" l="1"/>
  <c r="L1554" i="27" s="1"/>
  <c r="P1554" i="27" s="1"/>
  <c r="R1554" i="27"/>
  <c r="S1554" i="27" s="1"/>
  <c r="T1554" i="27" s="1"/>
  <c r="Q1554" i="27"/>
  <c r="M1554" i="27" l="1"/>
  <c r="U1554" i="27" s="1"/>
  <c r="W1554" i="27" s="1"/>
  <c r="H1555" i="27"/>
  <c r="X1555" i="27" s="1"/>
  <c r="N1555" i="27" s="1"/>
  <c r="G1555" i="27" s="1"/>
  <c r="V1554" i="27"/>
  <c r="AT1126" i="27" s="1"/>
  <c r="J1555" i="27" l="1"/>
  <c r="K1555" i="27" s="1"/>
  <c r="AZ1126" i="27"/>
  <c r="AY1126" i="27"/>
  <c r="BB1126" i="27" s="1"/>
  <c r="AW1126" i="27"/>
  <c r="BA1126" i="27" s="1"/>
  <c r="O1555" i="27"/>
  <c r="I1555" i="27" l="1"/>
  <c r="L1555" i="27" s="1"/>
  <c r="P1555" i="27" s="1"/>
  <c r="R1555" i="27"/>
  <c r="S1555" i="27" s="1"/>
  <c r="T1555" i="27" s="1"/>
  <c r="Q1555" i="27"/>
  <c r="M1555" i="27" l="1"/>
  <c r="U1555" i="27" s="1"/>
  <c r="W1555" i="27" s="1"/>
  <c r="H1556" i="27"/>
  <c r="X1556" i="27" s="1"/>
  <c r="N1556" i="27" s="1"/>
  <c r="G1556" i="27" s="1"/>
  <c r="V1555" i="27"/>
  <c r="AT1127" i="27" s="1"/>
  <c r="J1556" i="27" l="1"/>
  <c r="K1556" i="27" s="1"/>
  <c r="O1556" i="27" s="1"/>
  <c r="AZ1127" i="27"/>
  <c r="AY1127" i="27"/>
  <c r="BB1127" i="27" s="1"/>
  <c r="AW1127" i="27"/>
  <c r="BA1127" i="27" s="1"/>
  <c r="I1556" i="27" l="1"/>
  <c r="L1556" i="27" s="1"/>
  <c r="M1556" i="27" s="1"/>
  <c r="R1556" i="27"/>
  <c r="S1556" i="27" s="1"/>
  <c r="T1556" i="27" s="1"/>
  <c r="Q1556" i="27"/>
  <c r="P1556" i="27" l="1"/>
  <c r="V1556" i="27" s="1"/>
  <c r="AT1128" i="27" s="1"/>
  <c r="U1556" i="27"/>
  <c r="W1556" i="27" s="1"/>
  <c r="H1557" i="27"/>
  <c r="X1557" i="27" s="1"/>
  <c r="N1557" i="27" s="1"/>
  <c r="G1557" i="27" s="1"/>
  <c r="J1557" i="27" l="1"/>
  <c r="K1557" i="27" s="1"/>
  <c r="O1557" i="27" s="1"/>
  <c r="AZ1128" i="27"/>
  <c r="AY1128" i="27"/>
  <c r="BB1128" i="27" s="1"/>
  <c r="AW1128" i="27"/>
  <c r="BA1128" i="27" s="1"/>
  <c r="I1557" i="27" l="1"/>
  <c r="L1557" i="27" s="1"/>
  <c r="M1557" i="27" s="1"/>
  <c r="R1557" i="27"/>
  <c r="S1557" i="27" s="1"/>
  <c r="T1557" i="27" s="1"/>
  <c r="Q1557" i="27"/>
  <c r="U1557" i="27" l="1"/>
  <c r="W1557" i="27" s="1"/>
  <c r="H1558" i="27"/>
  <c r="X1558" i="27" s="1"/>
  <c r="N1558" i="27" s="1"/>
  <c r="G1558" i="27" s="1"/>
  <c r="P1557" i="27"/>
  <c r="V1557" i="27" s="1"/>
  <c r="AT1129" i="27" s="1"/>
  <c r="J1558" i="27" l="1"/>
  <c r="K1558" i="27" s="1"/>
  <c r="O1558" i="27" s="1"/>
  <c r="AZ1129" i="27"/>
  <c r="AY1129" i="27"/>
  <c r="BB1129" i="27" s="1"/>
  <c r="AW1129" i="27"/>
  <c r="BA1129" i="27" s="1"/>
  <c r="I1558" i="27" l="1"/>
  <c r="L1558" i="27" s="1"/>
  <c r="M1558" i="27" s="1"/>
  <c r="R1558" i="27"/>
  <c r="S1558" i="27" s="1"/>
  <c r="T1558" i="27" s="1"/>
  <c r="Q1558" i="27"/>
  <c r="U1558" i="27" l="1"/>
  <c r="W1558" i="27" s="1"/>
  <c r="H1559" i="27"/>
  <c r="X1559" i="27" s="1"/>
  <c r="N1559" i="27" s="1"/>
  <c r="G1559" i="27" s="1"/>
  <c r="P1558" i="27"/>
  <c r="V1558" i="27" s="1"/>
  <c r="AT1130" i="27" s="1"/>
  <c r="J1559" i="27" l="1"/>
  <c r="K1559" i="27" s="1"/>
  <c r="O1559" i="27" s="1"/>
  <c r="AZ1130" i="27"/>
  <c r="AW1130" i="27"/>
  <c r="BA1130" i="27" s="1"/>
  <c r="AY1130" i="27"/>
  <c r="BB1130" i="27" s="1"/>
  <c r="I1559" i="27" l="1"/>
  <c r="L1559" i="27" s="1"/>
  <c r="P1559" i="27" s="1"/>
  <c r="R1559" i="27"/>
  <c r="S1559" i="27" s="1"/>
  <c r="T1559" i="27" s="1"/>
  <c r="Q1559" i="27"/>
  <c r="M1559" i="27" l="1"/>
  <c r="U1559" i="27" s="1"/>
  <c r="W1559" i="27" s="1"/>
  <c r="H1560" i="27"/>
  <c r="X1560" i="27" s="1"/>
  <c r="N1560" i="27" s="1"/>
  <c r="G1560" i="27" s="1"/>
  <c r="V1559" i="27"/>
  <c r="AT1131" i="27" s="1"/>
  <c r="J1560" i="27" l="1"/>
  <c r="K1560" i="27" s="1"/>
  <c r="O1560" i="27" s="1"/>
  <c r="AZ1131" i="27"/>
  <c r="AY1131" i="27"/>
  <c r="BB1131" i="27" s="1"/>
  <c r="AW1131" i="27"/>
  <c r="BA1131" i="27" s="1"/>
  <c r="I1560" i="27" l="1"/>
  <c r="L1560" i="27" s="1"/>
  <c r="P1560" i="27" s="1"/>
  <c r="R1560" i="27"/>
  <c r="S1560" i="27" s="1"/>
  <c r="T1560" i="27" s="1"/>
  <c r="Q1560" i="27"/>
  <c r="M1560" i="27" l="1"/>
  <c r="U1560" i="27" s="1"/>
  <c r="W1560" i="27" s="1"/>
  <c r="H1561" i="27"/>
  <c r="X1561" i="27" s="1"/>
  <c r="N1561" i="27" s="1"/>
  <c r="G1561" i="27" s="1"/>
  <c r="V1560" i="27"/>
  <c r="AT1132" i="27" s="1"/>
  <c r="J1561" i="27" l="1"/>
  <c r="K1561" i="27" s="1"/>
  <c r="O1561" i="27" s="1"/>
  <c r="AZ1132" i="27"/>
  <c r="AW1132" i="27"/>
  <c r="BA1132" i="27" s="1"/>
  <c r="AY1132" i="27"/>
  <c r="BB1132" i="27" s="1"/>
  <c r="I1561" i="27" l="1"/>
  <c r="L1561" i="27" s="1"/>
  <c r="P1561" i="27" s="1"/>
  <c r="R1561" i="27"/>
  <c r="S1561" i="27" s="1"/>
  <c r="T1561" i="27" s="1"/>
  <c r="M1561" i="27"/>
  <c r="Q1561" i="27"/>
  <c r="U1561" i="27" l="1"/>
  <c r="W1561" i="27" s="1"/>
  <c r="H1562" i="27"/>
  <c r="X1562" i="27" s="1"/>
  <c r="N1562" i="27" s="1"/>
  <c r="G1562" i="27" s="1"/>
  <c r="V1561" i="27"/>
  <c r="AT1133" i="27" s="1"/>
  <c r="J1562" i="27" l="1"/>
  <c r="K1562" i="27" s="1"/>
  <c r="O1562" i="27" s="1"/>
  <c r="AZ1133" i="27"/>
  <c r="AW1133" i="27"/>
  <c r="BA1133" i="27" s="1"/>
  <c r="AY1133" i="27"/>
  <c r="BB1133" i="27" s="1"/>
  <c r="I1562" i="27" l="1"/>
  <c r="L1562" i="27" s="1"/>
  <c r="P1562" i="27" s="1"/>
  <c r="R1562" i="27"/>
  <c r="S1562" i="27" s="1"/>
  <c r="T1562" i="27" s="1"/>
  <c r="Q1562" i="27"/>
  <c r="M1562" i="27" l="1"/>
  <c r="U1562" i="27" s="1"/>
  <c r="W1562" i="27" s="1"/>
  <c r="H1563" i="27"/>
  <c r="X1563" i="27" s="1"/>
  <c r="N1563" i="27" s="1"/>
  <c r="G1563" i="27" s="1"/>
  <c r="V1562" i="27"/>
  <c r="AT1134" i="27" s="1"/>
  <c r="J1563" i="27" l="1"/>
  <c r="K1563" i="27" s="1"/>
  <c r="AZ1134" i="27"/>
  <c r="AW1134" i="27"/>
  <c r="BA1134" i="27" s="1"/>
  <c r="AY1134" i="27"/>
  <c r="BB1134" i="27" s="1"/>
  <c r="O1563" i="27"/>
  <c r="I1563" i="27" l="1"/>
  <c r="R1563" i="27"/>
  <c r="S1563" i="27" s="1"/>
  <c r="T1563" i="27" s="1"/>
  <c r="L1563" i="27"/>
  <c r="Q1563" i="27"/>
  <c r="H1564" i="27" l="1"/>
  <c r="X1564" i="27" s="1"/>
  <c r="N1564" i="27" s="1"/>
  <c r="G1564" i="27" s="1"/>
  <c r="P1563" i="27"/>
  <c r="V1563" i="27" s="1"/>
  <c r="AT1135" i="27" s="1"/>
  <c r="M1563" i="27"/>
  <c r="U1563" i="27" s="1"/>
  <c r="W1563" i="27" s="1"/>
  <c r="J1564" i="27" l="1"/>
  <c r="K1564" i="27" s="1"/>
  <c r="O1564" i="27" s="1"/>
  <c r="AZ1135" i="27"/>
  <c r="AW1135" i="27"/>
  <c r="BA1135" i="27" s="1"/>
  <c r="AY1135" i="27"/>
  <c r="BB1135" i="27" s="1"/>
  <c r="I1564" i="27" l="1"/>
  <c r="L1564" i="27" s="1"/>
  <c r="M1564" i="27" s="1"/>
  <c r="R1564" i="27"/>
  <c r="S1564" i="27" s="1"/>
  <c r="T1564" i="27" s="1"/>
  <c r="Q1564" i="27"/>
  <c r="P1564" i="27" l="1"/>
  <c r="V1564" i="27" s="1"/>
  <c r="AT1136" i="27" s="1"/>
  <c r="U1564" i="27"/>
  <c r="W1564" i="27" s="1"/>
  <c r="H1565" i="27"/>
  <c r="X1565" i="27" s="1"/>
  <c r="N1565" i="27" s="1"/>
  <c r="G1565" i="27" s="1"/>
  <c r="J1565" i="27" l="1"/>
  <c r="K1565" i="27" s="1"/>
  <c r="O1565" i="27" s="1"/>
  <c r="AZ1136" i="27"/>
  <c r="AY1136" i="27"/>
  <c r="BB1136" i="27" s="1"/>
  <c r="AW1136" i="27"/>
  <c r="BA1136" i="27" s="1"/>
  <c r="I1565" i="27" l="1"/>
  <c r="L1565" i="27" s="1"/>
  <c r="P1565" i="27" s="1"/>
  <c r="R1565" i="27"/>
  <c r="S1565" i="27" s="1"/>
  <c r="T1565" i="27" s="1"/>
  <c r="M1565" i="27"/>
  <c r="Q1565" i="27"/>
  <c r="U1565" i="27" l="1"/>
  <c r="H1566" i="27"/>
  <c r="X1566" i="27" s="1"/>
  <c r="N1566" i="27" s="1"/>
  <c r="G1566" i="27" s="1"/>
  <c r="W1565" i="27"/>
  <c r="V1565" i="27"/>
  <c r="AT1137" i="27" s="1"/>
  <c r="J1566" i="27"/>
  <c r="K1566" i="27" s="1"/>
  <c r="AZ1137" i="27" l="1"/>
  <c r="AY1137" i="27"/>
  <c r="BB1137" i="27" s="1"/>
  <c r="AW1137" i="27"/>
  <c r="BA1137" i="27" s="1"/>
  <c r="O1566" i="27"/>
  <c r="I1566" i="27" l="1"/>
  <c r="L1566" i="27" s="1"/>
  <c r="M1566" i="27" s="1"/>
  <c r="R1566" i="27"/>
  <c r="S1566" i="27" s="1"/>
  <c r="T1566" i="27" s="1"/>
  <c r="P1566" i="27"/>
  <c r="Q1566" i="27"/>
  <c r="U1566" i="27" l="1"/>
  <c r="W1566" i="27" s="1"/>
  <c r="H1567" i="27"/>
  <c r="X1567" i="27" s="1"/>
  <c r="N1567" i="27" s="1"/>
  <c r="G1567" i="27" s="1"/>
  <c r="V1566" i="27"/>
  <c r="AT1138" i="27" s="1"/>
  <c r="J1567" i="27" l="1"/>
  <c r="K1567" i="27" s="1"/>
  <c r="O1567" i="27" s="1"/>
  <c r="AZ1138" i="27"/>
  <c r="AY1138" i="27"/>
  <c r="BB1138" i="27" s="1"/>
  <c r="AW1138" i="27"/>
  <c r="BA1138" i="27" s="1"/>
  <c r="I1567" i="27" l="1"/>
  <c r="L1567" i="27" s="1"/>
  <c r="P1567" i="27" s="1"/>
  <c r="R1567" i="27"/>
  <c r="S1567" i="27" s="1"/>
  <c r="T1567" i="27" s="1"/>
  <c r="Q1567" i="27"/>
  <c r="M1567" i="27" l="1"/>
  <c r="U1567" i="27"/>
  <c r="W1567" i="27" s="1"/>
  <c r="H1568" i="27"/>
  <c r="X1568" i="27" s="1"/>
  <c r="N1568" i="27" s="1"/>
  <c r="G1568" i="27" s="1"/>
  <c r="V1567" i="27"/>
  <c r="AT1139" i="27" s="1"/>
  <c r="J1568" i="27"/>
  <c r="K1568" i="27" s="1"/>
  <c r="AZ1139" i="27" l="1"/>
  <c r="AY1139" i="27"/>
  <c r="BB1139" i="27" s="1"/>
  <c r="AW1139" i="27"/>
  <c r="BA1139" i="27" s="1"/>
  <c r="O1568" i="27"/>
  <c r="I1568" i="27" l="1"/>
  <c r="L1568" i="27" s="1"/>
  <c r="M1568" i="27" s="1"/>
  <c r="R1568" i="27"/>
  <c r="S1568" i="27" s="1"/>
  <c r="T1568" i="27" s="1"/>
  <c r="Q1568" i="27"/>
  <c r="U1568" i="27" l="1"/>
  <c r="W1568" i="27" s="1"/>
  <c r="P1568" i="27"/>
  <c r="V1568" i="27" s="1"/>
  <c r="AT1140" i="27" s="1"/>
  <c r="H1569" i="27"/>
  <c r="X1569" i="27" s="1"/>
  <c r="N1569" i="27" s="1"/>
  <c r="G1569" i="27" s="1"/>
  <c r="J1569" i="27" l="1"/>
  <c r="K1569" i="27" s="1"/>
  <c r="O1569" i="27" s="1"/>
  <c r="AZ1140" i="27"/>
  <c r="AY1140" i="27"/>
  <c r="BB1140" i="27" s="1"/>
  <c r="AW1140" i="27"/>
  <c r="BA1140" i="27" s="1"/>
  <c r="I1569" i="27" l="1"/>
  <c r="L1569" i="27" s="1"/>
  <c r="M1569" i="27" s="1"/>
  <c r="R1569" i="27"/>
  <c r="S1569" i="27" s="1"/>
  <c r="T1569" i="27" s="1"/>
  <c r="Q1569" i="27"/>
  <c r="P1569" i="27" l="1"/>
  <c r="V1569" i="27" s="1"/>
  <c r="AT1141" i="27" s="1"/>
  <c r="U1569" i="27"/>
  <c r="W1569" i="27" s="1"/>
  <c r="H1570" i="27"/>
  <c r="X1570" i="27" s="1"/>
  <c r="N1570" i="27" s="1"/>
  <c r="G1570" i="27" s="1"/>
  <c r="J1570" i="27" l="1"/>
  <c r="K1570" i="27" s="1"/>
  <c r="O1570" i="27" s="1"/>
  <c r="AZ1141" i="27"/>
  <c r="AY1141" i="27"/>
  <c r="BB1141" i="27" s="1"/>
  <c r="AW1141" i="27"/>
  <c r="BA1141" i="27" s="1"/>
  <c r="I1570" i="27" l="1"/>
  <c r="L1570" i="27" s="1"/>
  <c r="P1570" i="27" s="1"/>
  <c r="R1570" i="27"/>
  <c r="S1570" i="27" s="1"/>
  <c r="T1570" i="27" s="1"/>
  <c r="Q1570" i="27"/>
  <c r="M1570" i="27" l="1"/>
  <c r="U1570" i="27" s="1"/>
  <c r="W1570" i="27" s="1"/>
  <c r="H1571" i="27"/>
  <c r="X1571" i="27" s="1"/>
  <c r="N1571" i="27" s="1"/>
  <c r="G1571" i="27" s="1"/>
  <c r="V1570" i="27"/>
  <c r="AT1142" i="27" s="1"/>
  <c r="J1571" i="27" l="1"/>
  <c r="K1571" i="27" s="1"/>
  <c r="O1571" i="27" s="1"/>
  <c r="AZ1142" i="27"/>
  <c r="AY1142" i="27"/>
  <c r="BB1142" i="27" s="1"/>
  <c r="AW1142" i="27"/>
  <c r="BA1142" i="27" s="1"/>
  <c r="I1571" i="27" l="1"/>
  <c r="L1571" i="27" s="1"/>
  <c r="P1571" i="27" s="1"/>
  <c r="R1571" i="27"/>
  <c r="S1571" i="27" s="1"/>
  <c r="T1571" i="27" s="1"/>
  <c r="Q1571" i="27"/>
  <c r="M1571" i="27" l="1"/>
  <c r="U1571" i="27" s="1"/>
  <c r="W1571" i="27" s="1"/>
  <c r="H1572" i="27"/>
  <c r="X1572" i="27" s="1"/>
  <c r="N1572" i="27" s="1"/>
  <c r="G1572" i="27" s="1"/>
  <c r="V1571" i="27"/>
  <c r="AT1143" i="27" s="1"/>
  <c r="J1572" i="27"/>
  <c r="K1572" i="27" s="1"/>
  <c r="AZ1143" i="27" l="1"/>
  <c r="AY1143" i="27"/>
  <c r="BB1143" i="27" s="1"/>
  <c r="AW1143" i="27"/>
  <c r="BA1143" i="27" s="1"/>
  <c r="O1572" i="27"/>
  <c r="I1572" i="27" l="1"/>
  <c r="L1572" i="27" s="1"/>
  <c r="M1572" i="27" s="1"/>
  <c r="R1572" i="27"/>
  <c r="S1572" i="27" s="1"/>
  <c r="T1572" i="27" s="1"/>
  <c r="Q1572" i="27"/>
  <c r="P1572" i="27" l="1"/>
  <c r="V1572" i="27" s="1"/>
  <c r="AT1144" i="27" s="1"/>
  <c r="U1572" i="27"/>
  <c r="W1572" i="27" s="1"/>
  <c r="H1573" i="27"/>
  <c r="X1573" i="27" s="1"/>
  <c r="N1573" i="27" s="1"/>
  <c r="G1573" i="27" s="1"/>
  <c r="J1573" i="27" l="1"/>
  <c r="K1573" i="27" s="1"/>
  <c r="O1573" i="27" s="1"/>
  <c r="AZ1144" i="27"/>
  <c r="AY1144" i="27"/>
  <c r="BB1144" i="27" s="1"/>
  <c r="AW1144" i="27"/>
  <c r="BA1144" i="27" s="1"/>
  <c r="I1573" i="27" l="1"/>
  <c r="L1573" i="27" s="1"/>
  <c r="P1573" i="27" s="1"/>
  <c r="R1573" i="27"/>
  <c r="S1573" i="27" s="1"/>
  <c r="T1573" i="27" s="1"/>
  <c r="Q1573" i="27"/>
  <c r="M1573" i="27" l="1"/>
  <c r="U1573" i="27" s="1"/>
  <c r="W1573" i="27" s="1"/>
  <c r="H1574" i="27"/>
  <c r="X1574" i="27" s="1"/>
  <c r="N1574" i="27" s="1"/>
  <c r="G1574" i="27" s="1"/>
  <c r="V1573" i="27"/>
  <c r="AT1145" i="27" s="1"/>
  <c r="AZ1145" i="27" l="1"/>
  <c r="AY1145" i="27"/>
  <c r="BB1145" i="27" s="1"/>
  <c r="AW1145" i="27"/>
  <c r="BA1145" i="27" s="1"/>
  <c r="J1574" i="27"/>
  <c r="K1574" i="27" s="1"/>
  <c r="O1574" i="27" s="1"/>
  <c r="I1574" i="27" l="1"/>
  <c r="L1574" i="27" s="1"/>
  <c r="M1574" i="27" s="1"/>
  <c r="R1574" i="27"/>
  <c r="S1574" i="27" s="1"/>
  <c r="T1574" i="27" s="1"/>
  <c r="Q1574" i="27"/>
  <c r="P1574" i="27" l="1"/>
  <c r="V1574" i="27" s="1"/>
  <c r="AT1146" i="27" s="1"/>
  <c r="U1574" i="27"/>
  <c r="W1574" i="27" s="1"/>
  <c r="H1575" i="27"/>
  <c r="X1575" i="27" s="1"/>
  <c r="N1575" i="27" s="1"/>
  <c r="G1575" i="27" s="1"/>
  <c r="J1575" i="27" l="1"/>
  <c r="K1575" i="27" s="1"/>
  <c r="O1575" i="27" s="1"/>
  <c r="AZ1146" i="27"/>
  <c r="AY1146" i="27"/>
  <c r="BB1146" i="27" s="1"/>
  <c r="AW1146" i="27"/>
  <c r="BA1146" i="27" s="1"/>
  <c r="I1575" i="27" l="1"/>
  <c r="L1575" i="27" s="1"/>
  <c r="P1575" i="27" s="1"/>
  <c r="R1575" i="27"/>
  <c r="S1575" i="27" s="1"/>
  <c r="T1575" i="27" s="1"/>
  <c r="M1575" i="27"/>
  <c r="Q1575" i="27"/>
  <c r="U1575" i="27" l="1"/>
  <c r="H1576" i="27"/>
  <c r="X1576" i="27" s="1"/>
  <c r="N1576" i="27" s="1"/>
  <c r="G1576" i="27" s="1"/>
  <c r="W1575" i="27"/>
  <c r="V1575" i="27"/>
  <c r="AT1147" i="27" s="1"/>
  <c r="J1576" i="27"/>
  <c r="K1576" i="27" s="1"/>
  <c r="AZ1147" i="27" l="1"/>
  <c r="AW1147" i="27"/>
  <c r="BA1147" i="27" s="1"/>
  <c r="AY1147" i="27"/>
  <c r="BB1147" i="27" s="1"/>
  <c r="O1576" i="27"/>
  <c r="I1576" i="27" l="1"/>
  <c r="L1576" i="27" s="1"/>
  <c r="M1576" i="27" s="1"/>
  <c r="R1576" i="27"/>
  <c r="S1576" i="27" s="1"/>
  <c r="T1576" i="27" s="1"/>
  <c r="Q1576" i="27"/>
  <c r="P1576" i="27" l="1"/>
  <c r="U1576" i="27"/>
  <c r="W1576" i="27" s="1"/>
  <c r="H1577" i="27"/>
  <c r="X1577" i="27" s="1"/>
  <c r="N1577" i="27" s="1"/>
  <c r="G1577" i="27" s="1"/>
  <c r="V1576" i="27"/>
  <c r="AT1148" i="27" s="1"/>
  <c r="J1577" i="27"/>
  <c r="K1577" i="27" s="1"/>
  <c r="AZ1148" i="27" l="1"/>
  <c r="AW1148" i="27"/>
  <c r="BA1148" i="27" s="1"/>
  <c r="AY1148" i="27"/>
  <c r="BB1148" i="27" s="1"/>
  <c r="O1577" i="27"/>
  <c r="I1577" i="27" l="1"/>
  <c r="L1577" i="27" s="1"/>
  <c r="P1577" i="27" s="1"/>
  <c r="R1577" i="27"/>
  <c r="S1577" i="27" s="1"/>
  <c r="T1577" i="27" s="1"/>
  <c r="M1577" i="27"/>
  <c r="Q1577" i="27"/>
  <c r="U1577" i="27" l="1"/>
  <c r="H1578" i="27"/>
  <c r="X1578" i="27" s="1"/>
  <c r="N1578" i="27" s="1"/>
  <c r="G1578" i="27" s="1"/>
  <c r="W1577" i="27"/>
  <c r="V1577" i="27"/>
  <c r="AT1149" i="27" s="1"/>
  <c r="J1578" i="27"/>
  <c r="K1578" i="27" s="1"/>
  <c r="AZ1149" i="27" l="1"/>
  <c r="AY1149" i="27"/>
  <c r="BB1149" i="27" s="1"/>
  <c r="AW1149" i="27"/>
  <c r="BA1149" i="27" s="1"/>
  <c r="O1578" i="27"/>
  <c r="I1578" i="27" l="1"/>
  <c r="L1578" i="27" s="1"/>
  <c r="P1578" i="27" s="1"/>
  <c r="R1578" i="27"/>
  <c r="S1578" i="27" s="1"/>
  <c r="T1578" i="27" s="1"/>
  <c r="Q1578" i="27"/>
  <c r="M1578" i="27" l="1"/>
  <c r="U1578" i="27" s="1"/>
  <c r="W1578" i="27" s="1"/>
  <c r="H1579" i="27"/>
  <c r="X1579" i="27" s="1"/>
  <c r="N1579" i="27" s="1"/>
  <c r="G1579" i="27" s="1"/>
  <c r="V1578" i="27"/>
  <c r="AT1150" i="27" s="1"/>
  <c r="J1579" i="27" l="1"/>
  <c r="K1579" i="27" s="1"/>
  <c r="O1579" i="27" s="1"/>
  <c r="AZ1150" i="27"/>
  <c r="AY1150" i="27"/>
  <c r="BB1150" i="27" s="1"/>
  <c r="AW1150" i="27"/>
  <c r="BA1150" i="27" s="1"/>
  <c r="I1579" i="27" l="1"/>
  <c r="L1579" i="27" s="1"/>
  <c r="M1579" i="27" s="1"/>
  <c r="R1579" i="27"/>
  <c r="S1579" i="27" s="1"/>
  <c r="T1579" i="27" s="1"/>
  <c r="Q1579" i="27"/>
  <c r="U1579" i="27" l="1"/>
  <c r="W1579" i="27" s="1"/>
  <c r="P1579" i="27"/>
  <c r="V1579" i="27" s="1"/>
  <c r="AT1151" i="27" s="1"/>
  <c r="H1580" i="27"/>
  <c r="X1580" i="27" s="1"/>
  <c r="N1580" i="27" s="1"/>
  <c r="G1580" i="27" s="1"/>
  <c r="J1580" i="27" l="1"/>
  <c r="K1580" i="27" s="1"/>
  <c r="O1580" i="27" s="1"/>
  <c r="AZ1151" i="27"/>
  <c r="AY1151" i="27"/>
  <c r="BB1151" i="27" s="1"/>
  <c r="AW1151" i="27"/>
  <c r="BA1151" i="27" s="1"/>
  <c r="I1580" i="27" l="1"/>
  <c r="L1580" i="27" s="1"/>
  <c r="M1580" i="27" s="1"/>
  <c r="R1580" i="27"/>
  <c r="S1580" i="27" s="1"/>
  <c r="T1580" i="27" s="1"/>
  <c r="Q1580" i="27"/>
  <c r="P1580" i="27" l="1"/>
  <c r="V1580" i="27" s="1"/>
  <c r="AT1152" i="27" s="1"/>
  <c r="U1580" i="27"/>
  <c r="W1580" i="27" s="1"/>
  <c r="H1581" i="27"/>
  <c r="X1581" i="27" s="1"/>
  <c r="N1581" i="27" s="1"/>
  <c r="G1581" i="27" s="1"/>
  <c r="J1581" i="27" l="1"/>
  <c r="K1581" i="27" s="1"/>
  <c r="O1581" i="27" s="1"/>
  <c r="AZ1152" i="27"/>
  <c r="AY1152" i="27"/>
  <c r="BB1152" i="27" s="1"/>
  <c r="AW1152" i="27"/>
  <c r="BA1152" i="27" s="1"/>
  <c r="I1581" i="27" l="1"/>
  <c r="R1581" i="27"/>
  <c r="S1581" i="27" s="1"/>
  <c r="T1581" i="27" s="1"/>
  <c r="L1581" i="27"/>
  <c r="Q1581" i="27"/>
  <c r="H1582" i="27" l="1"/>
  <c r="X1582" i="27" s="1"/>
  <c r="N1582" i="27" s="1"/>
  <c r="G1582" i="27" s="1"/>
  <c r="P1581" i="27"/>
  <c r="V1581" i="27" s="1"/>
  <c r="AT1153" i="27" s="1"/>
  <c r="M1581" i="27"/>
  <c r="U1581" i="27" s="1"/>
  <c r="W1581" i="27" s="1"/>
  <c r="J1582" i="27" l="1"/>
  <c r="K1582" i="27" s="1"/>
  <c r="O1582" i="27" s="1"/>
  <c r="AZ1153" i="27"/>
  <c r="AY1153" i="27"/>
  <c r="BB1153" i="27" s="1"/>
  <c r="AW1153" i="27"/>
  <c r="BA1153" i="27" s="1"/>
  <c r="I1582" i="27" l="1"/>
  <c r="L1582" i="27" s="1"/>
  <c r="M1582" i="27" s="1"/>
  <c r="R1582" i="27"/>
  <c r="S1582" i="27" s="1"/>
  <c r="T1582" i="27" s="1"/>
  <c r="Q1582" i="27"/>
  <c r="P1582" i="27" l="1"/>
  <c r="V1582" i="27" s="1"/>
  <c r="AT1154" i="27" s="1"/>
  <c r="U1582" i="27"/>
  <c r="W1582" i="27" s="1"/>
  <c r="H1583" i="27"/>
  <c r="X1583" i="27" s="1"/>
  <c r="N1583" i="27" s="1"/>
  <c r="G1583" i="27" s="1"/>
  <c r="J1583" i="27" l="1"/>
  <c r="K1583" i="27" s="1"/>
  <c r="O1583" i="27" s="1"/>
  <c r="AZ1154" i="27"/>
  <c r="AY1154" i="27"/>
  <c r="BB1154" i="27" s="1"/>
  <c r="AW1154" i="27"/>
  <c r="BA1154" i="27" s="1"/>
  <c r="I1583" i="27" l="1"/>
  <c r="L1583" i="27" s="1"/>
  <c r="M1583" i="27" s="1"/>
  <c r="R1583" i="27"/>
  <c r="S1583" i="27" s="1"/>
  <c r="T1583" i="27" s="1"/>
  <c r="Q1583" i="27"/>
  <c r="P1583" i="27" l="1"/>
  <c r="V1583" i="27" s="1"/>
  <c r="AT1155" i="27" s="1"/>
  <c r="U1583" i="27"/>
  <c r="W1583" i="27" s="1"/>
  <c r="H1584" i="27"/>
  <c r="X1584" i="27" s="1"/>
  <c r="N1584" i="27" s="1"/>
  <c r="G1584" i="27" s="1"/>
  <c r="J1584" i="27" l="1"/>
  <c r="K1584" i="27" s="1"/>
  <c r="O1584" i="27" s="1"/>
  <c r="AZ1155" i="27"/>
  <c r="AW1155" i="27"/>
  <c r="BA1155" i="27" s="1"/>
  <c r="AY1155" i="27"/>
  <c r="BB1155" i="27" s="1"/>
  <c r="I1584" i="27" l="1"/>
  <c r="L1584" i="27" s="1"/>
  <c r="M1584" i="27" s="1"/>
  <c r="R1584" i="27"/>
  <c r="S1584" i="27" s="1"/>
  <c r="T1584" i="27" s="1"/>
  <c r="Q1584" i="27"/>
  <c r="P1584" i="27" l="1"/>
  <c r="V1584" i="27" s="1"/>
  <c r="AT1156" i="27" s="1"/>
  <c r="U1584" i="27"/>
  <c r="W1584" i="27" s="1"/>
  <c r="H1585" i="27"/>
  <c r="X1585" i="27" s="1"/>
  <c r="N1585" i="27" s="1"/>
  <c r="G1585" i="27" s="1"/>
  <c r="J1585" i="27" l="1"/>
  <c r="K1585" i="27" s="1"/>
  <c r="O1585" i="27" s="1"/>
  <c r="AZ1156" i="27"/>
  <c r="AY1156" i="27"/>
  <c r="BB1156" i="27" s="1"/>
  <c r="AW1156" i="27"/>
  <c r="BA1156" i="27" s="1"/>
  <c r="I1585" i="27" l="1"/>
  <c r="L1585" i="27" s="1"/>
  <c r="P1585" i="27" s="1"/>
  <c r="R1585" i="27"/>
  <c r="S1585" i="27" s="1"/>
  <c r="T1585" i="27" s="1"/>
  <c r="Q1585" i="27"/>
  <c r="M1585" i="27" l="1"/>
  <c r="U1585" i="27" s="1"/>
  <c r="W1585" i="27" s="1"/>
  <c r="H1586" i="27"/>
  <c r="X1586" i="27" s="1"/>
  <c r="N1586" i="27" s="1"/>
  <c r="G1586" i="27" s="1"/>
  <c r="V1585" i="27"/>
  <c r="AT1157" i="27" s="1"/>
  <c r="J1586" i="27" l="1"/>
  <c r="K1586" i="27" s="1"/>
  <c r="O1586" i="27" s="1"/>
  <c r="AZ1157" i="27"/>
  <c r="AY1157" i="27"/>
  <c r="BB1157" i="27" s="1"/>
  <c r="AW1157" i="27"/>
  <c r="BA1157" i="27" s="1"/>
  <c r="I1586" i="27" l="1"/>
  <c r="L1586" i="27" s="1"/>
  <c r="P1586" i="27" s="1"/>
  <c r="R1586" i="27"/>
  <c r="S1586" i="27" s="1"/>
  <c r="T1586" i="27" s="1"/>
  <c r="Q1586" i="27"/>
  <c r="M1586" i="27" l="1"/>
  <c r="U1586" i="27" s="1"/>
  <c r="W1586" i="27" s="1"/>
  <c r="H1587" i="27"/>
  <c r="X1587" i="27" s="1"/>
  <c r="N1587" i="27" s="1"/>
  <c r="G1587" i="27" s="1"/>
  <c r="V1586" i="27"/>
  <c r="AT1158" i="27" s="1"/>
  <c r="J1587" i="27" l="1"/>
  <c r="K1587" i="27" s="1"/>
  <c r="O1587" i="27" s="1"/>
  <c r="I1587" i="27" s="1"/>
  <c r="L1587" i="27" s="1"/>
  <c r="AZ1158" i="27"/>
  <c r="AY1158" i="27"/>
  <c r="BB1158" i="27" s="1"/>
  <c r="AW1158" i="27"/>
  <c r="BA1158" i="27" s="1"/>
  <c r="R1587" i="27" l="1"/>
  <c r="S1587" i="27" s="1"/>
  <c r="T1587" i="27" s="1"/>
  <c r="M1587" i="27"/>
  <c r="P1587" i="27"/>
  <c r="V1587" i="27" s="1"/>
  <c r="AT1159" i="27" s="1"/>
  <c r="Q1587" i="27"/>
  <c r="AY1159" i="27" l="1"/>
  <c r="BB1159" i="27" s="1"/>
  <c r="AW1159" i="27"/>
  <c r="BA1159" i="27" s="1"/>
  <c r="AZ1159" i="27"/>
  <c r="H1588" i="27"/>
  <c r="X1588" i="27" s="1"/>
  <c r="N1588" i="27" s="1"/>
  <c r="G1588" i="27" s="1"/>
  <c r="U1587" i="27"/>
  <c r="W1587" i="27" s="1"/>
  <c r="J1588" i="27" l="1"/>
  <c r="K1588" i="27" s="1"/>
  <c r="O1588" i="27" s="1"/>
  <c r="I1588" i="27" s="1"/>
  <c r="R1588" i="27" l="1"/>
  <c r="S1588" i="27" s="1"/>
  <c r="T1588" i="27" s="1"/>
  <c r="L1588" i="27"/>
  <c r="Q1588" i="27"/>
  <c r="P1588" i="27" l="1"/>
  <c r="V1588" i="27" s="1"/>
  <c r="AT1160" i="27" s="1"/>
  <c r="H1589" i="27"/>
  <c r="X1589" i="27" s="1"/>
  <c r="N1589" i="27" s="1"/>
  <c r="G1589" i="27" s="1"/>
  <c r="M1588" i="27"/>
  <c r="U1588" i="27" s="1"/>
  <c r="W1588" i="27" s="1"/>
  <c r="J1589" i="27" l="1"/>
  <c r="K1589" i="27" s="1"/>
  <c r="O1589" i="27" s="1"/>
  <c r="AY1160" i="27"/>
  <c r="BB1160" i="27" s="1"/>
  <c r="AW1160" i="27"/>
  <c r="BA1160" i="27" s="1"/>
  <c r="AZ1160" i="27"/>
  <c r="I1589" i="27" l="1"/>
  <c r="L1589" i="27" s="1"/>
  <c r="M1589" i="27" s="1"/>
  <c r="R1589" i="27"/>
  <c r="S1589" i="27" s="1"/>
  <c r="T1589" i="27" s="1"/>
  <c r="Q1589" i="27"/>
  <c r="P1589" i="27" l="1"/>
  <c r="V1589" i="27" s="1"/>
  <c r="AT1161" i="27" s="1"/>
  <c r="U1589" i="27"/>
  <c r="W1589" i="27" s="1"/>
  <c r="H1590" i="27"/>
  <c r="X1590" i="27" s="1"/>
  <c r="N1590" i="27" s="1"/>
  <c r="G1590" i="27" s="1"/>
  <c r="J1590" i="27" l="1"/>
  <c r="K1590" i="27" s="1"/>
  <c r="O1590" i="27" s="1"/>
  <c r="AZ1161" i="27"/>
  <c r="AY1161" i="27"/>
  <c r="BB1161" i="27" s="1"/>
  <c r="AW1161" i="27"/>
  <c r="BA1161" i="27" s="1"/>
  <c r="I1590" i="27" l="1"/>
  <c r="L1590" i="27" s="1"/>
  <c r="P1590" i="27" s="1"/>
  <c r="R1590" i="27"/>
  <c r="S1590" i="27" s="1"/>
  <c r="T1590" i="27" s="1"/>
  <c r="Q1590" i="27"/>
  <c r="M1590" i="27" l="1"/>
  <c r="U1590" i="27" s="1"/>
  <c r="W1590" i="27" s="1"/>
  <c r="H1591" i="27"/>
  <c r="X1591" i="27" s="1"/>
  <c r="N1591" i="27" s="1"/>
  <c r="G1591" i="27" s="1"/>
  <c r="V1590" i="27"/>
  <c r="AT1162" i="27" s="1"/>
  <c r="J1591" i="27"/>
  <c r="K1591" i="27" s="1"/>
  <c r="AZ1162" i="27" l="1"/>
  <c r="AY1162" i="27"/>
  <c r="BB1162" i="27" s="1"/>
  <c r="AW1162" i="27"/>
  <c r="BA1162" i="27" s="1"/>
  <c r="O1591" i="27"/>
  <c r="I1591" i="27" s="1"/>
  <c r="L1591" i="27" s="1"/>
  <c r="R1591" i="27" l="1"/>
  <c r="S1591" i="27" s="1"/>
  <c r="T1591" i="27" s="1"/>
  <c r="M1591" i="27"/>
  <c r="P1591" i="27"/>
  <c r="V1591" i="27" s="1"/>
  <c r="AT1163" i="27" s="1"/>
  <c r="Q1591" i="27"/>
  <c r="U1591" i="27" l="1"/>
  <c r="W1591" i="27" s="1"/>
  <c r="AZ1163" i="27"/>
  <c r="AY1163" i="27"/>
  <c r="BB1163" i="27" s="1"/>
  <c r="AW1163" i="27"/>
  <c r="BA1163" i="27" s="1"/>
  <c r="H1592" i="27"/>
  <c r="X1592" i="27" s="1"/>
  <c r="N1592" i="27" s="1"/>
  <c r="G1592" i="27" s="1"/>
  <c r="J1592" i="27" l="1"/>
  <c r="K1592" i="27" s="1"/>
  <c r="O1592" i="27" s="1"/>
  <c r="I1592" i="27" l="1"/>
  <c r="L1592" i="27" s="1"/>
  <c r="R1592" i="27"/>
  <c r="S1592" i="27" s="1"/>
  <c r="T1592" i="27" s="1"/>
  <c r="Q1592" i="27"/>
  <c r="H1593" i="27" l="1"/>
  <c r="X1593" i="27" s="1"/>
  <c r="N1593" i="27" s="1"/>
  <c r="G1593" i="27" s="1"/>
  <c r="P1592" i="27"/>
  <c r="V1592" i="27" s="1"/>
  <c r="AT1164" i="27" s="1"/>
  <c r="M1592" i="27"/>
  <c r="U1592" i="27" s="1"/>
  <c r="W1592" i="27" s="1"/>
  <c r="J1593" i="27" l="1"/>
  <c r="K1593" i="27" s="1"/>
  <c r="O1593" i="27" s="1"/>
  <c r="AZ1164" i="27"/>
  <c r="AY1164" i="27"/>
  <c r="BB1164" i="27" s="1"/>
  <c r="AW1164" i="27"/>
  <c r="BA1164" i="27" s="1"/>
  <c r="I1593" i="27" l="1"/>
  <c r="L1593" i="27" s="1"/>
  <c r="R1593" i="27"/>
  <c r="S1593" i="27" s="1"/>
  <c r="T1593" i="27" s="1"/>
  <c r="Q1593" i="27"/>
  <c r="P1593" i="27" l="1"/>
  <c r="V1593" i="27" s="1"/>
  <c r="AT1165" i="27" s="1"/>
  <c r="H1594" i="27"/>
  <c r="X1594" i="27" s="1"/>
  <c r="N1594" i="27" s="1"/>
  <c r="G1594" i="27" s="1"/>
  <c r="M1593" i="27"/>
  <c r="U1593" i="27" s="1"/>
  <c r="W1593" i="27" s="1"/>
  <c r="AZ1165" i="27" l="1"/>
  <c r="AY1165" i="27"/>
  <c r="BB1165" i="27" s="1"/>
  <c r="AW1165" i="27"/>
  <c r="BA1165" i="27" s="1"/>
  <c r="J1594" i="27"/>
  <c r="K1594" i="27" s="1"/>
  <c r="O1594" i="27" s="1"/>
  <c r="I1594" i="27" l="1"/>
  <c r="L1594" i="27" s="1"/>
  <c r="R1594" i="27"/>
  <c r="S1594" i="27" s="1"/>
  <c r="T1594" i="27" s="1"/>
  <c r="Q1594" i="27"/>
  <c r="H1595" i="27" l="1"/>
  <c r="P1594" i="27"/>
  <c r="V1594" i="27" s="1"/>
  <c r="AT1166" i="27" s="1"/>
  <c r="M1594" i="27"/>
  <c r="U1594" i="27" s="1"/>
  <c r="W1594" i="27" s="1"/>
  <c r="AZ1166" i="27" l="1"/>
  <c r="AY1166" i="27"/>
  <c r="BB1166" i="27" s="1"/>
  <c r="AW1166" i="27"/>
  <c r="BA1166" i="27" s="1"/>
  <c r="J1595" i="27"/>
  <c r="K1595" i="27" s="1"/>
  <c r="O1595" i="27" s="1"/>
  <c r="X1595" i="27"/>
  <c r="N1595" i="27" s="1"/>
  <c r="G1595" i="27" s="1"/>
  <c r="I1595" i="27" l="1"/>
  <c r="L1595" i="27" s="1"/>
  <c r="P1595" i="27" s="1"/>
  <c r="V1595" i="27" s="1"/>
  <c r="AT1167" i="27" s="1"/>
  <c r="R1595" i="27"/>
  <c r="S1595" i="27" s="1"/>
  <c r="T1595" i="27" s="1"/>
  <c r="Q1595" i="27"/>
  <c r="M1595" i="27" l="1"/>
  <c r="U1595" i="27" s="1"/>
  <c r="W1595" i="27" s="1"/>
  <c r="AZ1167" i="27"/>
  <c r="AY1167" i="27"/>
  <c r="BB1167" i="27" s="1"/>
  <c r="AW1167" i="27"/>
  <c r="BA1167" i="27" s="1"/>
  <c r="H1596" i="27"/>
  <c r="X1596" i="27" s="1"/>
  <c r="N1596" i="27" s="1"/>
  <c r="G1596" i="27" s="1"/>
  <c r="J1596" i="27" l="1"/>
  <c r="K1596" i="27" s="1"/>
  <c r="O1596" i="27" s="1"/>
  <c r="I1596" i="27" l="1"/>
  <c r="L1596" i="27" s="1"/>
  <c r="M1596" i="27" s="1"/>
  <c r="R1596" i="27"/>
  <c r="S1596" i="27" s="1"/>
  <c r="T1596" i="27" s="1"/>
  <c r="Q1596" i="27"/>
  <c r="P1596" i="27" l="1"/>
  <c r="V1596" i="27" s="1"/>
  <c r="AT1168" i="27" s="1"/>
  <c r="U1596" i="27"/>
  <c r="W1596" i="27" s="1"/>
  <c r="H1597" i="27"/>
  <c r="X1597" i="27" s="1"/>
  <c r="N1597" i="27" s="1"/>
  <c r="G1597" i="27" s="1"/>
  <c r="J1597" i="27" l="1"/>
  <c r="K1597" i="27" s="1"/>
  <c r="O1597" i="27" s="1"/>
  <c r="AZ1168" i="27"/>
  <c r="AY1168" i="27"/>
  <c r="BB1168" i="27" s="1"/>
  <c r="AW1168" i="27"/>
  <c r="BA1168" i="27" s="1"/>
  <c r="I1597" i="27" l="1"/>
  <c r="L1597" i="27" s="1"/>
  <c r="R1597" i="27"/>
  <c r="S1597" i="27" s="1"/>
  <c r="T1597" i="27" s="1"/>
  <c r="Q1597" i="27"/>
  <c r="H1598" i="27" l="1"/>
  <c r="X1598" i="27" s="1"/>
  <c r="N1598" i="27" s="1"/>
  <c r="G1598" i="27" s="1"/>
  <c r="P1597" i="27"/>
  <c r="V1597" i="27" s="1"/>
  <c r="AT1169" i="27" s="1"/>
  <c r="J1598" i="27"/>
  <c r="K1598" i="27" s="1"/>
  <c r="M1597" i="27"/>
  <c r="U1597" i="27" s="1"/>
  <c r="W1597" i="27" s="1"/>
  <c r="AZ1169" i="27" l="1"/>
  <c r="AY1169" i="27"/>
  <c r="BB1169" i="27" s="1"/>
  <c r="AW1169" i="27"/>
  <c r="BA1169" i="27" s="1"/>
  <c r="O1598" i="27"/>
  <c r="I1598" i="27" l="1"/>
  <c r="R1598" i="27"/>
  <c r="S1598" i="27" s="1"/>
  <c r="T1598" i="27" s="1"/>
  <c r="L1598" i="27"/>
  <c r="Q1598" i="27"/>
  <c r="H1599" i="27" l="1"/>
  <c r="X1599" i="27" s="1"/>
  <c r="N1599" i="27" s="1"/>
  <c r="G1599" i="27" s="1"/>
  <c r="P1598" i="27"/>
  <c r="V1598" i="27" s="1"/>
  <c r="AT1170" i="27" s="1"/>
  <c r="M1598" i="27"/>
  <c r="U1598" i="27" s="1"/>
  <c r="W1598" i="27" s="1"/>
  <c r="J1599" i="27" l="1"/>
  <c r="K1599" i="27" s="1"/>
  <c r="O1599" i="27" s="1"/>
  <c r="AZ1170" i="27"/>
  <c r="AY1170" i="27"/>
  <c r="BB1170" i="27" s="1"/>
  <c r="AW1170" i="27"/>
  <c r="BA1170" i="27" s="1"/>
  <c r="I1599" i="27" l="1"/>
  <c r="L1599" i="27" s="1"/>
  <c r="P1599" i="27" s="1"/>
  <c r="R1599" i="27"/>
  <c r="S1599" i="27" s="1"/>
  <c r="T1599" i="27" s="1"/>
  <c r="Q1599" i="27"/>
  <c r="M1599" i="27" l="1"/>
  <c r="U1599" i="27" s="1"/>
  <c r="W1599" i="27" s="1"/>
  <c r="H1600" i="27"/>
  <c r="X1600" i="27" s="1"/>
  <c r="N1600" i="27" s="1"/>
  <c r="G1600" i="27" s="1"/>
  <c r="V1599" i="27"/>
  <c r="AT1171" i="27" s="1"/>
  <c r="J1600" i="27" l="1"/>
  <c r="K1600" i="27" s="1"/>
  <c r="O1600" i="27" s="1"/>
  <c r="I1600" i="27" s="1"/>
  <c r="L1600" i="27" s="1"/>
  <c r="AZ1171" i="27"/>
  <c r="AW1171" i="27"/>
  <c r="BA1171" i="27" s="1"/>
  <c r="AY1171" i="27"/>
  <c r="BB1171" i="27" s="1"/>
  <c r="R1600" i="27" l="1"/>
  <c r="S1600" i="27" s="1"/>
  <c r="T1600" i="27" s="1"/>
  <c r="M1600" i="27"/>
  <c r="P1600" i="27"/>
  <c r="V1600" i="27" s="1"/>
  <c r="AT1172" i="27" s="1"/>
  <c r="Q1600" i="27"/>
  <c r="U1600" i="27" l="1"/>
  <c r="W1600" i="27" s="1"/>
  <c r="AZ1172" i="27"/>
  <c r="AW1172" i="27"/>
  <c r="BA1172" i="27" s="1"/>
  <c r="AY1172" i="27"/>
  <c r="BB1172" i="27" s="1"/>
  <c r="H1601" i="27"/>
  <c r="X1601" i="27" s="1"/>
  <c r="N1601" i="27" s="1"/>
  <c r="G1601" i="27" s="1"/>
  <c r="J1601" i="27" l="1"/>
  <c r="K1601" i="27" s="1"/>
  <c r="O1601" i="27" s="1"/>
  <c r="I1601" i="27" l="1"/>
  <c r="L1601" i="27" s="1"/>
  <c r="M1601" i="27" s="1"/>
  <c r="R1601" i="27"/>
  <c r="S1601" i="27" s="1"/>
  <c r="T1601" i="27" s="1"/>
  <c r="Q1601" i="27"/>
  <c r="U1601" i="27" l="1"/>
  <c r="H1602" i="27"/>
  <c r="X1602" i="27" s="1"/>
  <c r="N1602" i="27" s="1"/>
  <c r="G1602" i="27" s="1"/>
  <c r="W1601" i="27"/>
  <c r="P1601" i="27"/>
  <c r="V1601" i="27" s="1"/>
  <c r="AT1173" i="27" s="1"/>
  <c r="J1602" i="27"/>
  <c r="K1602" i="27" s="1"/>
  <c r="AZ1173" i="27" l="1"/>
  <c r="AY1173" i="27"/>
  <c r="BB1173" i="27" s="1"/>
  <c r="AW1173" i="27"/>
  <c r="BA1173" i="27" s="1"/>
  <c r="O1602" i="27"/>
  <c r="I1602" i="27" l="1"/>
  <c r="R1602" i="27"/>
  <c r="S1602" i="27" s="1"/>
  <c r="T1602" i="27" s="1"/>
  <c r="L1602" i="27"/>
  <c r="M1602" i="27" s="1"/>
  <c r="Q1602" i="27"/>
  <c r="U1602" i="27" l="1"/>
  <c r="H1603" i="27"/>
  <c r="X1603" i="27" s="1"/>
  <c r="N1603" i="27" s="1"/>
  <c r="G1603" i="27" s="1"/>
  <c r="W1602" i="27"/>
  <c r="P1602" i="27"/>
  <c r="V1602" i="27" s="1"/>
  <c r="AT1174" i="27" s="1"/>
  <c r="J1603" i="27"/>
  <c r="K1603" i="27" s="1"/>
  <c r="AZ1174" i="27" l="1"/>
  <c r="AW1174" i="27"/>
  <c r="BA1174" i="27" s="1"/>
  <c r="AY1174" i="27"/>
  <c r="BB1174" i="27" s="1"/>
  <c r="O1603" i="27"/>
  <c r="I1603" i="27" l="1"/>
  <c r="L1603" i="27" s="1"/>
  <c r="P1603" i="27" s="1"/>
  <c r="R1603" i="27"/>
  <c r="S1603" i="27" s="1"/>
  <c r="T1603" i="27" s="1"/>
  <c r="Q1603" i="27"/>
  <c r="M1603" i="27" l="1"/>
  <c r="U1603" i="27"/>
  <c r="W1603" i="27" s="1"/>
  <c r="H1604" i="27"/>
  <c r="X1604" i="27" s="1"/>
  <c r="N1604" i="27" s="1"/>
  <c r="G1604" i="27" s="1"/>
  <c r="V1603" i="27"/>
  <c r="AT1175" i="27" s="1"/>
  <c r="J1604" i="27"/>
  <c r="K1604" i="27" s="1"/>
  <c r="AZ1175" i="27" l="1"/>
  <c r="AW1175" i="27"/>
  <c r="BA1175" i="27" s="1"/>
  <c r="AY1175" i="27"/>
  <c r="BB1175" i="27" s="1"/>
  <c r="O1604" i="27"/>
  <c r="I1604" i="27" l="1"/>
  <c r="L1604" i="27" s="1"/>
  <c r="P1604" i="27" s="1"/>
  <c r="R1604" i="27"/>
  <c r="S1604" i="27" s="1"/>
  <c r="T1604" i="27" s="1"/>
  <c r="Q1604" i="27"/>
  <c r="M1604" i="27" l="1"/>
  <c r="U1604" i="27"/>
  <c r="H1605" i="27"/>
  <c r="X1605" i="27" s="1"/>
  <c r="N1605" i="27" s="1"/>
  <c r="G1605" i="27" s="1"/>
  <c r="W1604" i="27"/>
  <c r="V1604" i="27"/>
  <c r="AT1176" i="27" s="1"/>
  <c r="J1605" i="27"/>
  <c r="K1605" i="27" s="1"/>
  <c r="AZ1176" i="27" l="1"/>
  <c r="AY1176" i="27"/>
  <c r="BB1176" i="27" s="1"/>
  <c r="AW1176" i="27"/>
  <c r="BA1176" i="27" s="1"/>
  <c r="O1605" i="27"/>
  <c r="I1605" i="27" l="1"/>
  <c r="L1605" i="27" s="1"/>
  <c r="P1605" i="27" s="1"/>
  <c r="R1605" i="27"/>
  <c r="S1605" i="27" s="1"/>
  <c r="T1605" i="27" s="1"/>
  <c r="Q1605" i="27"/>
  <c r="M1605" i="27" l="1"/>
  <c r="U1605" i="27"/>
  <c r="H1606" i="27"/>
  <c r="X1606" i="27" s="1"/>
  <c r="N1606" i="27" s="1"/>
  <c r="G1606" i="27" s="1"/>
  <c r="W1605" i="27"/>
  <c r="V1605" i="27"/>
  <c r="AT1177" i="27" s="1"/>
  <c r="J1606" i="27"/>
  <c r="K1606" i="27" s="1"/>
  <c r="AZ1177" i="27" l="1"/>
  <c r="AY1177" i="27"/>
  <c r="BB1177" i="27" s="1"/>
  <c r="AW1177" i="27"/>
  <c r="BA1177" i="27" s="1"/>
  <c r="O1606" i="27"/>
  <c r="I1606" i="27" l="1"/>
  <c r="L1606" i="27" s="1"/>
  <c r="M1606" i="27" s="1"/>
  <c r="R1606" i="27"/>
  <c r="S1606" i="27" s="1"/>
  <c r="T1606" i="27" s="1"/>
  <c r="Q1606" i="27"/>
  <c r="P1606" i="27" l="1"/>
  <c r="V1606" i="27" s="1"/>
  <c r="AT1178" i="27" s="1"/>
  <c r="U1606" i="27"/>
  <c r="W1606" i="27" s="1"/>
  <c r="H1607" i="27"/>
  <c r="X1607" i="27" s="1"/>
  <c r="N1607" i="27" s="1"/>
  <c r="G1607" i="27" s="1"/>
  <c r="J1607" i="27" l="1"/>
  <c r="K1607" i="27" s="1"/>
  <c r="O1607" i="27" s="1"/>
  <c r="AZ1178" i="27"/>
  <c r="AY1178" i="27"/>
  <c r="BB1178" i="27" s="1"/>
  <c r="AW1178" i="27"/>
  <c r="BA1178" i="27" s="1"/>
  <c r="I1607" i="27" l="1"/>
  <c r="L1607" i="27" s="1"/>
  <c r="P1607" i="27" s="1"/>
  <c r="R1607" i="27"/>
  <c r="S1607" i="27" s="1"/>
  <c r="T1607" i="27" s="1"/>
  <c r="Q1607" i="27"/>
  <c r="M1607" i="27" l="1"/>
  <c r="U1607" i="27" s="1"/>
  <c r="W1607" i="27" s="1"/>
  <c r="H1608" i="27"/>
  <c r="X1608" i="27" s="1"/>
  <c r="N1608" i="27" s="1"/>
  <c r="G1608" i="27" s="1"/>
  <c r="V1607" i="27"/>
  <c r="AT1179" i="27" s="1"/>
  <c r="J1608" i="27" l="1"/>
  <c r="K1608" i="27" s="1"/>
  <c r="O1608" i="27" s="1"/>
  <c r="AZ1179" i="27"/>
  <c r="AY1179" i="27"/>
  <c r="BB1179" i="27" s="1"/>
  <c r="AW1179" i="27"/>
  <c r="BA1179" i="27" s="1"/>
  <c r="I1608" i="27" l="1"/>
  <c r="L1608" i="27" s="1"/>
  <c r="M1608" i="27" s="1"/>
  <c r="R1608" i="27"/>
  <c r="S1608" i="27" s="1"/>
  <c r="T1608" i="27" s="1"/>
  <c r="Q1608" i="27"/>
  <c r="P1608" i="27" l="1"/>
  <c r="V1608" i="27" s="1"/>
  <c r="AT1180" i="27" s="1"/>
  <c r="U1608" i="27"/>
  <c r="W1608" i="27" s="1"/>
  <c r="H1609" i="27"/>
  <c r="X1609" i="27" s="1"/>
  <c r="N1609" i="27" s="1"/>
  <c r="G1609" i="27" s="1"/>
  <c r="AY1180" i="27" l="1"/>
  <c r="BB1180" i="27" s="1"/>
  <c r="AW1180" i="27"/>
  <c r="BA1180" i="27" s="1"/>
  <c r="AZ1180" i="27"/>
  <c r="J1609" i="27"/>
  <c r="K1609" i="27" s="1"/>
  <c r="O1609" i="27" s="1"/>
  <c r="I1609" i="27" s="1"/>
  <c r="L1609" i="27" s="1"/>
  <c r="R1609" i="27" l="1"/>
  <c r="S1609" i="27" s="1"/>
  <c r="T1609" i="27" s="1"/>
  <c r="M1609" i="27"/>
  <c r="P1609" i="27"/>
  <c r="V1609" i="27" s="1"/>
  <c r="AT1181" i="27" s="1"/>
  <c r="Q1609" i="27"/>
  <c r="U1609" i="27" l="1"/>
  <c r="W1609" i="27" s="1"/>
  <c r="AZ1181" i="27"/>
  <c r="AY1181" i="27"/>
  <c r="BB1181" i="27" s="1"/>
  <c r="AW1181" i="27"/>
  <c r="BA1181" i="27" s="1"/>
  <c r="H1610" i="27"/>
  <c r="X1610" i="27" s="1"/>
  <c r="N1610" i="27" s="1"/>
  <c r="G1610" i="27" s="1"/>
  <c r="J1610" i="27" l="1"/>
  <c r="K1610" i="27" s="1"/>
  <c r="O1610" i="27" s="1"/>
  <c r="I1610" i="27" s="1"/>
  <c r="R1610" i="27" l="1"/>
  <c r="S1610" i="27" s="1"/>
  <c r="T1610" i="27" s="1"/>
  <c r="L1610" i="27"/>
  <c r="M1610" i="27" s="1"/>
  <c r="Q1610" i="27"/>
  <c r="U1610" i="27" l="1"/>
  <c r="W1610" i="27" s="1"/>
  <c r="H1611" i="27"/>
  <c r="X1611" i="27" s="1"/>
  <c r="N1611" i="27" s="1"/>
  <c r="G1611" i="27" s="1"/>
  <c r="P1610" i="27"/>
  <c r="V1610" i="27" s="1"/>
  <c r="AT1182" i="27" s="1"/>
  <c r="J1611" i="27"/>
  <c r="K1611" i="27" s="1"/>
  <c r="AZ1182" i="27" l="1"/>
  <c r="AY1182" i="27"/>
  <c r="BB1182" i="27" s="1"/>
  <c r="AW1182" i="27"/>
  <c r="BA1182" i="27" s="1"/>
  <c r="O1611" i="27"/>
  <c r="I1611" i="27" l="1"/>
  <c r="L1611" i="27" s="1"/>
  <c r="R1611" i="27"/>
  <c r="S1611" i="27" s="1"/>
  <c r="T1611" i="27" s="1"/>
  <c r="Q1611" i="27"/>
  <c r="H1612" i="27" l="1"/>
  <c r="X1612" i="27" s="1"/>
  <c r="N1612" i="27" s="1"/>
  <c r="G1612" i="27" s="1"/>
  <c r="P1611" i="27"/>
  <c r="V1611" i="27" s="1"/>
  <c r="AT1183" i="27" s="1"/>
  <c r="J1612" i="27"/>
  <c r="K1612" i="27" s="1"/>
  <c r="M1611" i="27"/>
  <c r="U1611" i="27" s="1"/>
  <c r="W1611" i="27" s="1"/>
  <c r="AY1183" i="27" l="1"/>
  <c r="BB1183" i="27" s="1"/>
  <c r="AZ1183" i="27"/>
  <c r="AW1183" i="27"/>
  <c r="BA1183" i="27" s="1"/>
  <c r="O1612" i="27"/>
  <c r="I1612" i="27" l="1"/>
  <c r="L1612" i="27" s="1"/>
  <c r="P1612" i="27" s="1"/>
  <c r="R1612" i="27"/>
  <c r="S1612" i="27" s="1"/>
  <c r="T1612" i="27" s="1"/>
  <c r="Q1612" i="27"/>
  <c r="M1612" i="27" l="1"/>
  <c r="U1612" i="27" s="1"/>
  <c r="W1612" i="27" s="1"/>
  <c r="H1613" i="27"/>
  <c r="X1613" i="27" s="1"/>
  <c r="N1613" i="27" s="1"/>
  <c r="G1613" i="27" s="1"/>
  <c r="V1612" i="27"/>
  <c r="AT1184" i="27" s="1"/>
  <c r="J1613" i="27"/>
  <c r="K1613" i="27" s="1"/>
  <c r="AZ1184" i="27" l="1"/>
  <c r="AY1184" i="27"/>
  <c r="BB1184" i="27" s="1"/>
  <c r="AW1184" i="27"/>
  <c r="BA1184" i="27" s="1"/>
  <c r="O1613" i="27"/>
  <c r="I1613" i="27" l="1"/>
  <c r="L1613" i="27" s="1"/>
  <c r="M1613" i="27" s="1"/>
  <c r="R1613" i="27"/>
  <c r="S1613" i="27" s="1"/>
  <c r="T1613" i="27" s="1"/>
  <c r="Q1613" i="27"/>
  <c r="P1613" i="27" l="1"/>
  <c r="U1613" i="27"/>
  <c r="W1613" i="27" s="1"/>
  <c r="H1614" i="27"/>
  <c r="X1614" i="27" s="1"/>
  <c r="N1614" i="27" s="1"/>
  <c r="G1614" i="27" s="1"/>
  <c r="V1613" i="27"/>
  <c r="AT1185" i="27" s="1"/>
  <c r="J1614" i="27"/>
  <c r="K1614" i="27" s="1"/>
  <c r="AZ1185" i="27" l="1"/>
  <c r="AY1185" i="27"/>
  <c r="BB1185" i="27" s="1"/>
  <c r="AW1185" i="27"/>
  <c r="BA1185" i="27" s="1"/>
  <c r="O1614" i="27"/>
  <c r="I1614" i="27" l="1"/>
  <c r="L1614" i="27" s="1"/>
  <c r="P1614" i="27" s="1"/>
  <c r="R1614" i="27"/>
  <c r="S1614" i="27" s="1"/>
  <c r="T1614" i="27" s="1"/>
  <c r="Q1614" i="27"/>
  <c r="M1614" i="27" l="1"/>
  <c r="U1614" i="27" s="1"/>
  <c r="W1614" i="27" s="1"/>
  <c r="H1615" i="27"/>
  <c r="X1615" i="27" s="1"/>
  <c r="N1615" i="27" s="1"/>
  <c r="G1615" i="27" s="1"/>
  <c r="V1614" i="27"/>
  <c r="AT1186" i="27" s="1"/>
  <c r="J1615" i="27" l="1"/>
  <c r="K1615" i="27" s="1"/>
  <c r="O1615" i="27" s="1"/>
  <c r="AZ1186" i="27"/>
  <c r="AY1186" i="27"/>
  <c r="BB1186" i="27" s="1"/>
  <c r="AW1186" i="27"/>
  <c r="BA1186" i="27" s="1"/>
  <c r="I1615" i="27" l="1"/>
  <c r="L1615" i="27" s="1"/>
  <c r="P1615" i="27" s="1"/>
  <c r="R1615" i="27"/>
  <c r="S1615" i="27" s="1"/>
  <c r="T1615" i="27" s="1"/>
  <c r="Q1615" i="27"/>
  <c r="M1615" i="27" l="1"/>
  <c r="U1615" i="27" s="1"/>
  <c r="W1615" i="27" s="1"/>
  <c r="H1616" i="27"/>
  <c r="X1616" i="27" s="1"/>
  <c r="N1616" i="27" s="1"/>
  <c r="G1616" i="27" s="1"/>
  <c r="V1615" i="27"/>
  <c r="AT1187" i="27" s="1"/>
  <c r="J1616" i="27" l="1"/>
  <c r="K1616" i="27" s="1"/>
  <c r="O1616" i="27" s="1"/>
  <c r="AZ1187" i="27"/>
  <c r="AW1187" i="27"/>
  <c r="BA1187" i="27" s="1"/>
  <c r="AY1187" i="27"/>
  <c r="BB1187" i="27" s="1"/>
  <c r="I1616" i="27" l="1"/>
  <c r="L1616" i="27" s="1"/>
  <c r="P1616" i="27" s="1"/>
  <c r="R1616" i="27"/>
  <c r="S1616" i="27" s="1"/>
  <c r="T1616" i="27" s="1"/>
  <c r="Q1616" i="27"/>
  <c r="M1616" i="27" l="1"/>
  <c r="U1616" i="27" s="1"/>
  <c r="W1616" i="27" s="1"/>
  <c r="H1617" i="27"/>
  <c r="X1617" i="27" s="1"/>
  <c r="N1617" i="27" s="1"/>
  <c r="G1617" i="27" s="1"/>
  <c r="V1616" i="27"/>
  <c r="AT1188" i="27" s="1"/>
  <c r="J1617" i="27"/>
  <c r="K1617" i="27" s="1"/>
  <c r="AZ1188" i="27" l="1"/>
  <c r="AY1188" i="27"/>
  <c r="BB1188" i="27" s="1"/>
  <c r="AW1188" i="27"/>
  <c r="BA1188" i="27" s="1"/>
  <c r="O1617" i="27"/>
  <c r="I1617" i="27" l="1"/>
  <c r="L1617" i="27" s="1"/>
  <c r="P1617" i="27" s="1"/>
  <c r="R1617" i="27"/>
  <c r="S1617" i="27" s="1"/>
  <c r="T1617" i="27" s="1"/>
  <c r="Q1617" i="27"/>
  <c r="M1617" i="27" l="1"/>
  <c r="U1617" i="27" s="1"/>
  <c r="W1617" i="27" s="1"/>
  <c r="H1618" i="27"/>
  <c r="X1618" i="27" s="1"/>
  <c r="N1618" i="27" s="1"/>
  <c r="G1618" i="27" s="1"/>
  <c r="V1617" i="27"/>
  <c r="AT1189" i="27" s="1"/>
  <c r="J1618" i="27"/>
  <c r="K1618" i="27" s="1"/>
  <c r="AZ1189" i="27" l="1"/>
  <c r="AW1189" i="27"/>
  <c r="BA1189" i="27" s="1"/>
  <c r="AY1189" i="27"/>
  <c r="BB1189" i="27" s="1"/>
  <c r="O1618" i="27"/>
  <c r="I1618" i="27" l="1"/>
  <c r="L1618" i="27" s="1"/>
  <c r="R1618" i="27"/>
  <c r="S1618" i="27" s="1"/>
  <c r="T1618" i="27" s="1"/>
  <c r="Q1618" i="27"/>
  <c r="H1619" i="27" l="1"/>
  <c r="X1619" i="27" s="1"/>
  <c r="N1619" i="27" s="1"/>
  <c r="G1619" i="27" s="1"/>
  <c r="P1618" i="27"/>
  <c r="V1618" i="27" s="1"/>
  <c r="AT1190" i="27" s="1"/>
  <c r="J1619" i="27"/>
  <c r="K1619" i="27" s="1"/>
  <c r="M1618" i="27"/>
  <c r="U1618" i="27" s="1"/>
  <c r="W1618" i="27" s="1"/>
  <c r="AZ1190" i="27" l="1"/>
  <c r="AY1190" i="27"/>
  <c r="BB1190" i="27" s="1"/>
  <c r="AW1190" i="27"/>
  <c r="BA1190" i="27" s="1"/>
  <c r="O1619" i="27"/>
  <c r="I1619" i="27" l="1"/>
  <c r="R1619" i="27"/>
  <c r="S1619" i="27" s="1"/>
  <c r="T1619" i="27" s="1"/>
  <c r="L1619" i="27"/>
  <c r="Q1619" i="27"/>
  <c r="H1620" i="27" l="1"/>
  <c r="X1620" i="27" s="1"/>
  <c r="N1620" i="27" s="1"/>
  <c r="G1620" i="27" s="1"/>
  <c r="P1619" i="27"/>
  <c r="V1619" i="27" s="1"/>
  <c r="AT1191" i="27" s="1"/>
  <c r="M1619" i="27"/>
  <c r="U1619" i="27" s="1"/>
  <c r="W1619" i="27" s="1"/>
  <c r="J1620" i="27" l="1"/>
  <c r="K1620" i="27" s="1"/>
  <c r="O1620" i="27" s="1"/>
  <c r="AZ1191" i="27"/>
  <c r="AY1191" i="27"/>
  <c r="BB1191" i="27" s="1"/>
  <c r="AW1191" i="27"/>
  <c r="BA1191" i="27" s="1"/>
  <c r="I1620" i="27" l="1"/>
  <c r="L1620" i="27" s="1"/>
  <c r="P1620" i="27" s="1"/>
  <c r="R1620" i="27"/>
  <c r="S1620" i="27" s="1"/>
  <c r="T1620" i="27" s="1"/>
  <c r="Q1620" i="27"/>
  <c r="M1620" i="27" l="1"/>
  <c r="U1620" i="27"/>
  <c r="W1620" i="27" s="1"/>
  <c r="H1621" i="27"/>
  <c r="X1621" i="27" s="1"/>
  <c r="N1621" i="27" s="1"/>
  <c r="G1621" i="27" s="1"/>
  <c r="V1620" i="27"/>
  <c r="AT1192" i="27" s="1"/>
  <c r="AZ1192" i="27" l="1"/>
  <c r="AY1192" i="27"/>
  <c r="BB1192" i="27" s="1"/>
  <c r="AW1192" i="27"/>
  <c r="BA1192" i="27" s="1"/>
  <c r="J1621" i="27"/>
  <c r="K1621" i="27" s="1"/>
  <c r="O1621" i="27" s="1"/>
  <c r="I1621" i="27" l="1"/>
  <c r="L1621" i="27" s="1"/>
  <c r="M1621" i="27" s="1"/>
  <c r="R1621" i="27"/>
  <c r="S1621" i="27" s="1"/>
  <c r="T1621" i="27" s="1"/>
  <c r="Q1621" i="27"/>
  <c r="P1621" i="27" l="1"/>
  <c r="V1621" i="27" s="1"/>
  <c r="AT1193" i="27" s="1"/>
  <c r="H1622" i="27"/>
  <c r="X1622" i="27" s="1"/>
  <c r="N1622" i="27" s="1"/>
  <c r="G1622" i="27" s="1"/>
  <c r="U1621" i="27"/>
  <c r="W1621" i="27" s="1"/>
  <c r="J1622" i="27" l="1"/>
  <c r="K1622" i="27" s="1"/>
  <c r="O1622" i="27" s="1"/>
  <c r="AZ1193" i="27"/>
  <c r="AY1193" i="27"/>
  <c r="BB1193" i="27" s="1"/>
  <c r="AW1193" i="27"/>
  <c r="BA1193" i="27" s="1"/>
  <c r="I1622" i="27" l="1"/>
  <c r="L1622" i="27" s="1"/>
  <c r="P1622" i="27" s="1"/>
  <c r="R1622" i="27"/>
  <c r="S1622" i="27" s="1"/>
  <c r="T1622" i="27" s="1"/>
  <c r="Q1622" i="27"/>
  <c r="M1622" i="27" l="1"/>
  <c r="U1622" i="27" s="1"/>
  <c r="W1622" i="27" s="1"/>
  <c r="H1623" i="27"/>
  <c r="X1623" i="27" s="1"/>
  <c r="N1623" i="27" s="1"/>
  <c r="G1623" i="27" s="1"/>
  <c r="V1622" i="27"/>
  <c r="AT1194" i="27" s="1"/>
  <c r="J1623" i="27"/>
  <c r="K1623" i="27" s="1"/>
  <c r="AZ1194" i="27" l="1"/>
  <c r="AY1194" i="27"/>
  <c r="BB1194" i="27" s="1"/>
  <c r="AW1194" i="27"/>
  <c r="BA1194" i="27" s="1"/>
  <c r="O1623" i="27"/>
  <c r="I1623" i="27" s="1"/>
  <c r="R1623" i="27" l="1"/>
  <c r="S1623" i="27" s="1"/>
  <c r="T1623" i="27" s="1"/>
  <c r="L1623" i="27"/>
  <c r="Q1623" i="27"/>
  <c r="P1623" i="27" l="1"/>
  <c r="V1623" i="27" s="1"/>
  <c r="AT1195" i="27" s="1"/>
  <c r="H1624" i="27"/>
  <c r="X1624" i="27" s="1"/>
  <c r="N1624" i="27" s="1"/>
  <c r="G1624" i="27" s="1"/>
  <c r="M1623" i="27"/>
  <c r="U1623" i="27" s="1"/>
  <c r="W1623" i="27" s="1"/>
  <c r="J1624" i="27" l="1"/>
  <c r="K1624" i="27" s="1"/>
  <c r="O1624" i="27" s="1"/>
  <c r="AZ1195" i="27"/>
  <c r="AW1195" i="27"/>
  <c r="BA1195" i="27" s="1"/>
  <c r="AY1195" i="27"/>
  <c r="BB1195" i="27" s="1"/>
  <c r="I1624" i="27" l="1"/>
  <c r="L1624" i="27" s="1"/>
  <c r="P1624" i="27" s="1"/>
  <c r="R1624" i="27"/>
  <c r="S1624" i="27" s="1"/>
  <c r="T1624" i="27" s="1"/>
  <c r="Q1624" i="27"/>
  <c r="M1624" i="27" l="1"/>
  <c r="U1624" i="27" s="1"/>
  <c r="W1624" i="27" s="1"/>
  <c r="H1625" i="27"/>
  <c r="X1625" i="27" s="1"/>
  <c r="N1625" i="27" s="1"/>
  <c r="G1625" i="27" s="1"/>
  <c r="V1624" i="27"/>
  <c r="AT1196" i="27" s="1"/>
  <c r="J1625" i="27" l="1"/>
  <c r="K1625" i="27" s="1"/>
  <c r="AZ1196" i="27"/>
  <c r="AY1196" i="27"/>
  <c r="BB1196" i="27" s="1"/>
  <c r="AW1196" i="27"/>
  <c r="BA1196" i="27" s="1"/>
  <c r="O1625" i="27"/>
  <c r="I1625" i="27" s="1"/>
  <c r="L1625" i="27" s="1"/>
  <c r="R1625" i="27" l="1"/>
  <c r="S1625" i="27" s="1"/>
  <c r="T1625" i="27" s="1"/>
  <c r="M1625" i="27"/>
  <c r="P1625" i="27"/>
  <c r="V1625" i="27" s="1"/>
  <c r="AT1197" i="27" s="1"/>
  <c r="Q1625" i="27"/>
  <c r="U1625" i="27" l="1"/>
  <c r="W1625" i="27" s="1"/>
  <c r="AY1197" i="27"/>
  <c r="BB1197" i="27" s="1"/>
  <c r="AZ1197" i="27"/>
  <c r="AW1197" i="27"/>
  <c r="BA1197" i="27" s="1"/>
  <c r="H1626" i="27"/>
  <c r="X1626" i="27" s="1"/>
  <c r="N1626" i="27" s="1"/>
  <c r="G1626" i="27" s="1"/>
  <c r="J1626" i="27" l="1"/>
  <c r="K1626" i="27" s="1"/>
  <c r="O1626" i="27" s="1"/>
  <c r="I1626" i="27" l="1"/>
  <c r="L1626" i="27" s="1"/>
  <c r="P1626" i="27" s="1"/>
  <c r="R1626" i="27"/>
  <c r="S1626" i="27" s="1"/>
  <c r="T1626" i="27" s="1"/>
  <c r="Q1626" i="27"/>
  <c r="M1626" i="27" l="1"/>
  <c r="U1626" i="27" s="1"/>
  <c r="W1626" i="27" s="1"/>
  <c r="H1627" i="27"/>
  <c r="X1627" i="27" s="1"/>
  <c r="N1627" i="27" s="1"/>
  <c r="G1627" i="27" s="1"/>
  <c r="V1626" i="27"/>
  <c r="AT1198" i="27" s="1"/>
  <c r="J1627" i="27"/>
  <c r="K1627" i="27" s="1"/>
  <c r="AY1198" i="27" l="1"/>
  <c r="BB1198" i="27" s="1"/>
  <c r="AZ1198" i="27"/>
  <c r="AW1198" i="27"/>
  <c r="BA1198" i="27" s="1"/>
  <c r="O1627" i="27"/>
  <c r="I1627" i="27" l="1"/>
  <c r="R1627" i="27"/>
  <c r="S1627" i="27" s="1"/>
  <c r="T1627" i="27" s="1"/>
  <c r="L1627" i="27"/>
  <c r="Q1627" i="27"/>
  <c r="H1628" i="27" l="1"/>
  <c r="X1628" i="27" s="1"/>
  <c r="N1628" i="27" s="1"/>
  <c r="G1628" i="27" s="1"/>
  <c r="P1627" i="27"/>
  <c r="V1627" i="27" s="1"/>
  <c r="AT1199" i="27" s="1"/>
  <c r="M1627" i="27"/>
  <c r="U1627" i="27" s="1"/>
  <c r="W1627" i="27" s="1"/>
  <c r="J1628" i="27" l="1"/>
  <c r="K1628" i="27" s="1"/>
  <c r="AY1199" i="27"/>
  <c r="BB1199" i="27" s="1"/>
  <c r="AZ1199" i="27"/>
  <c r="AW1199" i="27"/>
  <c r="BA1199" i="27" s="1"/>
  <c r="O1628" i="27"/>
  <c r="I1628" i="27" l="1"/>
  <c r="L1628" i="27" s="1"/>
  <c r="M1628" i="27" s="1"/>
  <c r="R1628" i="27"/>
  <c r="S1628" i="27" s="1"/>
  <c r="T1628" i="27" s="1"/>
  <c r="P1628" i="27"/>
  <c r="Q1628" i="27"/>
  <c r="U1628" i="27" l="1"/>
  <c r="W1628" i="27" s="1"/>
  <c r="H1629" i="27"/>
  <c r="X1629" i="27" s="1"/>
  <c r="N1629" i="27" s="1"/>
  <c r="G1629" i="27" s="1"/>
  <c r="V1628" i="27"/>
  <c r="AT1200" i="27" s="1"/>
  <c r="J1629" i="27"/>
  <c r="K1629" i="27" s="1"/>
  <c r="AZ1200" i="27" l="1"/>
  <c r="AY1200" i="27"/>
  <c r="BB1200" i="27" s="1"/>
  <c r="AW1200" i="27"/>
  <c r="BA1200" i="27" s="1"/>
  <c r="O1629" i="27"/>
  <c r="I1629" i="27" l="1"/>
  <c r="L1629" i="27" s="1"/>
  <c r="P1629" i="27" s="1"/>
  <c r="R1629" i="27"/>
  <c r="S1629" i="27" s="1"/>
  <c r="T1629" i="27" s="1"/>
  <c r="Q1629" i="27"/>
  <c r="M1629" i="27" l="1"/>
  <c r="U1629" i="27" s="1"/>
  <c r="W1629" i="27" s="1"/>
  <c r="H1630" i="27"/>
  <c r="X1630" i="27" s="1"/>
  <c r="N1630" i="27" s="1"/>
  <c r="G1630" i="27" s="1"/>
  <c r="V1629" i="27"/>
  <c r="AT1201" i="27" s="1"/>
  <c r="J1630" i="27" l="1"/>
  <c r="K1630" i="27" s="1"/>
  <c r="O1630" i="27" s="1"/>
  <c r="AZ1201" i="27"/>
  <c r="AY1201" i="27"/>
  <c r="BB1201" i="27" s="1"/>
  <c r="AW1201" i="27"/>
  <c r="BA1201" i="27" s="1"/>
  <c r="I1630" i="27" l="1"/>
  <c r="L1630" i="27" s="1"/>
  <c r="P1630" i="27" s="1"/>
  <c r="R1630" i="27"/>
  <c r="S1630" i="27" s="1"/>
  <c r="T1630" i="27" s="1"/>
  <c r="Q1630" i="27"/>
  <c r="M1630" i="27" l="1"/>
  <c r="U1630" i="27" s="1"/>
  <c r="W1630" i="27" s="1"/>
  <c r="H1631" i="27"/>
  <c r="X1631" i="27" s="1"/>
  <c r="N1631" i="27" s="1"/>
  <c r="G1631" i="27" s="1"/>
  <c r="V1630" i="27"/>
  <c r="AT1202" i="27" s="1"/>
  <c r="J1631" i="27"/>
  <c r="K1631" i="27" s="1"/>
  <c r="AZ1202" i="27" l="1"/>
  <c r="AY1202" i="27"/>
  <c r="BB1202" i="27" s="1"/>
  <c r="AW1202" i="27"/>
  <c r="BA1202" i="27" s="1"/>
  <c r="O1631" i="27"/>
  <c r="I1631" i="27" l="1"/>
  <c r="L1631" i="27" s="1"/>
  <c r="M1631" i="27" s="1"/>
  <c r="R1631" i="27"/>
  <c r="S1631" i="27" s="1"/>
  <c r="T1631" i="27" s="1"/>
  <c r="Q1631" i="27"/>
  <c r="P1631" i="27" l="1"/>
  <c r="U1631" i="27"/>
  <c r="H1632" i="27"/>
  <c r="X1632" i="27" s="1"/>
  <c r="N1632" i="27" s="1"/>
  <c r="G1632" i="27" s="1"/>
  <c r="W1631" i="27"/>
  <c r="V1631" i="27"/>
  <c r="AT1203" i="27" s="1"/>
  <c r="J1632" i="27"/>
  <c r="K1632" i="27" s="1"/>
  <c r="AZ1203" i="27" l="1"/>
  <c r="AY1203" i="27"/>
  <c r="BB1203" i="27" s="1"/>
  <c r="AW1203" i="27"/>
  <c r="BA1203" i="27" s="1"/>
  <c r="O1632" i="27"/>
  <c r="I1632" i="27" l="1"/>
  <c r="L1632" i="27" s="1"/>
  <c r="P1632" i="27" s="1"/>
  <c r="R1632" i="27"/>
  <c r="S1632" i="27" s="1"/>
  <c r="T1632" i="27" s="1"/>
  <c r="Q1632" i="27"/>
  <c r="M1632" i="27" l="1"/>
  <c r="U1632" i="27" s="1"/>
  <c r="W1632" i="27" s="1"/>
  <c r="H1633" i="27"/>
  <c r="X1633" i="27" s="1"/>
  <c r="N1633" i="27" s="1"/>
  <c r="G1633" i="27" s="1"/>
  <c r="V1632" i="27"/>
  <c r="AT1204" i="27" s="1"/>
  <c r="J1633" i="27"/>
  <c r="K1633" i="27" s="1"/>
  <c r="AZ1204" i="27" l="1"/>
  <c r="AY1204" i="27"/>
  <c r="BB1204" i="27" s="1"/>
  <c r="AW1204" i="27"/>
  <c r="BA1204" i="27" s="1"/>
  <c r="O1633" i="27"/>
  <c r="I1633" i="27" l="1"/>
  <c r="L1633" i="27" s="1"/>
  <c r="P1633" i="27" s="1"/>
  <c r="R1633" i="27"/>
  <c r="S1633" i="27" s="1"/>
  <c r="T1633" i="27" s="1"/>
  <c r="Q1633" i="27"/>
  <c r="M1633" i="27" l="1"/>
  <c r="U1633" i="27" s="1"/>
  <c r="W1633" i="27" s="1"/>
  <c r="H1634" i="27"/>
  <c r="X1634" i="27" s="1"/>
  <c r="N1634" i="27" s="1"/>
  <c r="G1634" i="27" s="1"/>
  <c r="V1633" i="27"/>
  <c r="AT1205" i="27" s="1"/>
  <c r="J1634" i="27"/>
  <c r="K1634" i="27" s="1"/>
  <c r="AZ1205" i="27" l="1"/>
  <c r="AY1205" i="27"/>
  <c r="BB1205" i="27" s="1"/>
  <c r="AW1205" i="27"/>
  <c r="BA1205" i="27" s="1"/>
  <c r="O1634" i="27"/>
  <c r="I1634" i="27" l="1"/>
  <c r="L1634" i="27" s="1"/>
  <c r="M1634" i="27" s="1"/>
  <c r="R1634" i="27"/>
  <c r="S1634" i="27" s="1"/>
  <c r="T1634" i="27" s="1"/>
  <c r="Q1634" i="27"/>
  <c r="P1634" i="27" l="1"/>
  <c r="V1634" i="27" s="1"/>
  <c r="AT1206" i="27" s="1"/>
  <c r="U1634" i="27"/>
  <c r="W1634" i="27" s="1"/>
  <c r="H1635" i="27"/>
  <c r="X1635" i="27" s="1"/>
  <c r="N1635" i="27" s="1"/>
  <c r="G1635" i="27" s="1"/>
  <c r="J1635" i="27" l="1"/>
  <c r="K1635" i="27" s="1"/>
  <c r="AZ1206" i="27"/>
  <c r="AY1206" i="27"/>
  <c r="BB1206" i="27" s="1"/>
  <c r="AW1206" i="27"/>
  <c r="BA1206" i="27" s="1"/>
  <c r="O1635" i="27"/>
  <c r="I1635" i="27" l="1"/>
  <c r="L1635" i="27" s="1"/>
  <c r="P1635" i="27" s="1"/>
  <c r="R1635" i="27"/>
  <c r="S1635" i="27" s="1"/>
  <c r="T1635" i="27" s="1"/>
  <c r="Q1635" i="27"/>
  <c r="M1635" i="27" l="1"/>
  <c r="U1635" i="27" s="1"/>
  <c r="W1635" i="27" s="1"/>
  <c r="H1636" i="27"/>
  <c r="X1636" i="27" s="1"/>
  <c r="N1636" i="27" s="1"/>
  <c r="G1636" i="27" s="1"/>
  <c r="V1635" i="27"/>
  <c r="AT1207" i="27" s="1"/>
  <c r="J1636" i="27"/>
  <c r="K1636" i="27" s="1"/>
  <c r="AZ1207" i="27" l="1"/>
  <c r="AY1207" i="27"/>
  <c r="BB1207" i="27" s="1"/>
  <c r="AW1207" i="27"/>
  <c r="BA1207" i="27" s="1"/>
  <c r="O1636" i="27"/>
  <c r="I1636" i="27" l="1"/>
  <c r="L1636" i="27" s="1"/>
  <c r="P1636" i="27" s="1"/>
  <c r="R1636" i="27"/>
  <c r="S1636" i="27" s="1"/>
  <c r="T1636" i="27" s="1"/>
  <c r="Q1636" i="27"/>
  <c r="M1636" i="27" l="1"/>
  <c r="U1636" i="27" s="1"/>
  <c r="W1636" i="27" s="1"/>
  <c r="H1637" i="27"/>
  <c r="X1637" i="27" s="1"/>
  <c r="N1637" i="27" s="1"/>
  <c r="G1637" i="27" s="1"/>
  <c r="V1636" i="27"/>
  <c r="AT1208" i="27" s="1"/>
  <c r="J1637" i="27" l="1"/>
  <c r="K1637" i="27" s="1"/>
  <c r="O1637" i="27" s="1"/>
  <c r="AZ1208" i="27"/>
  <c r="AY1208" i="27"/>
  <c r="BB1208" i="27" s="1"/>
  <c r="AW1208" i="27"/>
  <c r="BA1208" i="27" s="1"/>
  <c r="I1637" i="27" l="1"/>
  <c r="L1637" i="27" s="1"/>
  <c r="M1637" i="27" s="1"/>
  <c r="R1637" i="27"/>
  <c r="S1637" i="27" s="1"/>
  <c r="T1637" i="27" s="1"/>
  <c r="Q1637" i="27"/>
  <c r="U1637" i="27" l="1"/>
  <c r="H1638" i="27"/>
  <c r="X1638" i="27" s="1"/>
  <c r="N1638" i="27" s="1"/>
  <c r="G1638" i="27" s="1"/>
  <c r="W1637" i="27"/>
  <c r="P1637" i="27"/>
  <c r="V1637" i="27" s="1"/>
  <c r="AT1209" i="27" s="1"/>
  <c r="J1638" i="27"/>
  <c r="K1638" i="27" s="1"/>
  <c r="AZ1209" i="27" l="1"/>
  <c r="AY1209" i="27"/>
  <c r="BB1209" i="27" s="1"/>
  <c r="AW1209" i="27"/>
  <c r="BA1209" i="27" s="1"/>
  <c r="O1638" i="27"/>
  <c r="I1638" i="27" l="1"/>
  <c r="L1638" i="27" s="1"/>
  <c r="R1638" i="27"/>
  <c r="S1638" i="27" s="1"/>
  <c r="T1638" i="27" s="1"/>
  <c r="Q1638" i="27"/>
  <c r="H1639" i="27" l="1"/>
  <c r="X1639" i="27" s="1"/>
  <c r="N1639" i="27" s="1"/>
  <c r="G1639" i="27" s="1"/>
  <c r="P1638" i="27"/>
  <c r="V1638" i="27" s="1"/>
  <c r="AT1210" i="27" s="1"/>
  <c r="M1638" i="27"/>
  <c r="U1638" i="27" s="1"/>
  <c r="W1638" i="27" s="1"/>
  <c r="J1639" i="27" l="1"/>
  <c r="K1639" i="27" s="1"/>
  <c r="AZ1210" i="27"/>
  <c r="AY1210" i="27"/>
  <c r="BB1210" i="27" s="1"/>
  <c r="AW1210" i="27"/>
  <c r="BA1210" i="27" s="1"/>
  <c r="O1639" i="27"/>
  <c r="I1639" i="27" l="1"/>
  <c r="L1639" i="27" s="1"/>
  <c r="M1639" i="27" s="1"/>
  <c r="R1639" i="27"/>
  <c r="S1639" i="27" s="1"/>
  <c r="T1639" i="27" s="1"/>
  <c r="Q1639" i="27"/>
  <c r="P1639" i="27" l="1"/>
  <c r="V1639" i="27" s="1"/>
  <c r="AT1211" i="27" s="1"/>
  <c r="U1639" i="27"/>
  <c r="W1639" i="27" s="1"/>
  <c r="H1640" i="27"/>
  <c r="X1640" i="27" s="1"/>
  <c r="N1640" i="27" s="1"/>
  <c r="G1640" i="27" s="1"/>
  <c r="J1640" i="27" l="1"/>
  <c r="K1640" i="27" s="1"/>
  <c r="O1640" i="27" s="1"/>
  <c r="AZ1211" i="27"/>
  <c r="AY1211" i="27"/>
  <c r="BB1211" i="27" s="1"/>
  <c r="AW1211" i="27"/>
  <c r="BA1211" i="27" s="1"/>
  <c r="I1640" i="27" l="1"/>
  <c r="L1640" i="27" s="1"/>
  <c r="P1640" i="27" s="1"/>
  <c r="R1640" i="27"/>
  <c r="S1640" i="27" s="1"/>
  <c r="T1640" i="27" s="1"/>
  <c r="Q1640" i="27"/>
  <c r="M1640" i="27" l="1"/>
  <c r="U1640" i="27" s="1"/>
  <c r="W1640" i="27" s="1"/>
  <c r="H1641" i="27"/>
  <c r="V1640" i="27"/>
  <c r="AT1212" i="27" s="1"/>
  <c r="AZ1212" i="27" l="1"/>
  <c r="AY1212" i="27"/>
  <c r="BB1212" i="27" s="1"/>
  <c r="AW1212" i="27"/>
  <c r="BA1212" i="27" s="1"/>
  <c r="J1641" i="27"/>
  <c r="K1641" i="27" s="1"/>
  <c r="O1641" i="27" s="1"/>
  <c r="X1641" i="27"/>
  <c r="N1641" i="27" s="1"/>
  <c r="G1641" i="27" s="1"/>
  <c r="Q1641" i="27" l="1"/>
  <c r="H1642" i="27" s="1"/>
  <c r="X1642" i="27" s="1"/>
  <c r="N1642" i="27" s="1"/>
  <c r="G1642" i="27" s="1"/>
  <c r="R1641" i="27"/>
  <c r="S1641" i="27" s="1"/>
  <c r="T1641" i="27" s="1"/>
  <c r="I1641" i="27"/>
  <c r="J1642" i="27" l="1"/>
  <c r="K1642" i="27" s="1"/>
  <c r="O1642" i="27" s="1"/>
  <c r="L1641" i="27"/>
  <c r="P1641" i="27" s="1"/>
  <c r="V1641" i="27" s="1"/>
  <c r="AT1213" i="27" s="1"/>
  <c r="M1641" i="27" l="1"/>
  <c r="U1641" i="27" s="1"/>
  <c r="W1641" i="27" s="1"/>
  <c r="AZ1213" i="27"/>
  <c r="AY1213" i="27"/>
  <c r="BB1213" i="27" s="1"/>
  <c r="AW1213" i="27"/>
  <c r="BA1213" i="27" s="1"/>
  <c r="R1642" i="27"/>
  <c r="S1642" i="27" s="1"/>
  <c r="T1642" i="27" s="1"/>
  <c r="Q1642" i="27"/>
  <c r="I1642" i="27" l="1"/>
  <c r="L1642" i="27" s="1"/>
  <c r="P1642" i="27" s="1"/>
  <c r="V1642" i="27" s="1"/>
  <c r="AT1214" i="27" s="1"/>
  <c r="H1643" i="27"/>
  <c r="X1643" i="27" s="1"/>
  <c r="N1643" i="27" s="1"/>
  <c r="G1643" i="27" s="1"/>
  <c r="M1642" i="27" l="1"/>
  <c r="U1642" i="27" s="1"/>
  <c r="W1642" i="27" s="1"/>
  <c r="J1643" i="27"/>
  <c r="K1643" i="27" s="1"/>
  <c r="O1643" i="27" s="1"/>
  <c r="AZ1214" i="27"/>
  <c r="AY1214" i="27"/>
  <c r="BB1214" i="27" s="1"/>
  <c r="AW1214" i="27"/>
  <c r="BA1214" i="27" s="1"/>
  <c r="I1643" i="27" l="1"/>
  <c r="L1643" i="27" s="1"/>
  <c r="P1643" i="27" s="1"/>
  <c r="R1643" i="27"/>
  <c r="S1643" i="27" s="1"/>
  <c r="T1643" i="27" s="1"/>
  <c r="Q1643" i="27"/>
  <c r="M1643" i="27" l="1"/>
  <c r="U1643" i="27" s="1"/>
  <c r="W1643" i="27" s="1"/>
  <c r="H1644" i="27"/>
  <c r="X1644" i="27" s="1"/>
  <c r="N1644" i="27" s="1"/>
  <c r="G1644" i="27" s="1"/>
  <c r="V1643" i="27"/>
  <c r="AT1215" i="27" s="1"/>
  <c r="J1644" i="27" l="1"/>
  <c r="K1644" i="27" s="1"/>
  <c r="O1644" i="27" s="1"/>
  <c r="AZ1215" i="27"/>
  <c r="AW1215" i="27"/>
  <c r="BA1215" i="27" s="1"/>
  <c r="AY1215" i="27"/>
  <c r="BB1215" i="27" s="1"/>
  <c r="I1644" i="27" l="1"/>
  <c r="L1644" i="27" s="1"/>
  <c r="P1644" i="27" s="1"/>
  <c r="R1644" i="27"/>
  <c r="S1644" i="27" s="1"/>
  <c r="T1644" i="27" s="1"/>
  <c r="Q1644" i="27"/>
  <c r="M1644" i="27" l="1"/>
  <c r="U1644" i="27"/>
  <c r="W1644" i="27" s="1"/>
  <c r="H1645" i="27"/>
  <c r="X1645" i="27" s="1"/>
  <c r="N1645" i="27" s="1"/>
  <c r="G1645" i="27" s="1"/>
  <c r="V1644" i="27"/>
  <c r="AT1216" i="27" s="1"/>
  <c r="J1645" i="27"/>
  <c r="K1645" i="27" s="1"/>
  <c r="AZ1216" i="27" l="1"/>
  <c r="AY1216" i="27"/>
  <c r="BB1216" i="27" s="1"/>
  <c r="AW1216" i="27"/>
  <c r="BA1216" i="27" s="1"/>
  <c r="O1645" i="27"/>
  <c r="I1645" i="27" l="1"/>
  <c r="L1645" i="27" s="1"/>
  <c r="R1645" i="27"/>
  <c r="S1645" i="27" s="1"/>
  <c r="T1645" i="27" s="1"/>
  <c r="M1645" i="27"/>
  <c r="P1645" i="27"/>
  <c r="Q1645" i="27"/>
  <c r="U1645" i="27" l="1"/>
  <c r="W1645" i="27" s="1"/>
  <c r="H1646" i="27"/>
  <c r="X1646" i="27" s="1"/>
  <c r="N1646" i="27" s="1"/>
  <c r="G1646" i="27" s="1"/>
  <c r="V1645" i="27"/>
  <c r="AT1217" i="27" s="1"/>
  <c r="J1646" i="27"/>
  <c r="K1646" i="27" s="1"/>
  <c r="AZ1217" i="27" l="1"/>
  <c r="AY1217" i="27"/>
  <c r="BB1217" i="27" s="1"/>
  <c r="AW1217" i="27"/>
  <c r="BA1217" i="27" s="1"/>
  <c r="O1646" i="27"/>
  <c r="I1646" i="27" l="1"/>
  <c r="L1646" i="27" s="1"/>
  <c r="P1646" i="27" s="1"/>
  <c r="R1646" i="27"/>
  <c r="S1646" i="27" s="1"/>
  <c r="T1646" i="27" s="1"/>
  <c r="Q1646" i="27"/>
  <c r="M1646" i="27" l="1"/>
  <c r="U1646" i="27" s="1"/>
  <c r="W1646" i="27" s="1"/>
  <c r="H1647" i="27"/>
  <c r="X1647" i="27" s="1"/>
  <c r="N1647" i="27" s="1"/>
  <c r="G1647" i="27" s="1"/>
  <c r="V1646" i="27"/>
  <c r="AT1218" i="27" s="1"/>
  <c r="J1647" i="27" l="1"/>
  <c r="K1647" i="27" s="1"/>
  <c r="O1647" i="27" s="1"/>
  <c r="AZ1218" i="27"/>
  <c r="AY1218" i="27"/>
  <c r="BB1218" i="27" s="1"/>
  <c r="AW1218" i="27"/>
  <c r="BA1218" i="27" s="1"/>
  <c r="I1647" i="27" l="1"/>
  <c r="L1647" i="27" s="1"/>
  <c r="R1647" i="27"/>
  <c r="S1647" i="27" s="1"/>
  <c r="T1647" i="27" s="1"/>
  <c r="Q1647" i="27"/>
  <c r="H1648" i="27" l="1"/>
  <c r="X1648" i="27" s="1"/>
  <c r="N1648" i="27" s="1"/>
  <c r="G1648" i="27" s="1"/>
  <c r="P1647" i="27"/>
  <c r="V1647" i="27" s="1"/>
  <c r="AT1219" i="27" s="1"/>
  <c r="M1647" i="27"/>
  <c r="U1647" i="27" s="1"/>
  <c r="W1647" i="27" s="1"/>
  <c r="J1648" i="27" l="1"/>
  <c r="K1648" i="27" s="1"/>
  <c r="O1648" i="27" s="1"/>
  <c r="AZ1219" i="27"/>
  <c r="AY1219" i="27"/>
  <c r="BB1219" i="27" s="1"/>
  <c r="AW1219" i="27"/>
  <c r="BA1219" i="27" s="1"/>
  <c r="I1648" i="27" l="1"/>
  <c r="L1648" i="27" s="1"/>
  <c r="P1648" i="27" s="1"/>
  <c r="R1648" i="27"/>
  <c r="S1648" i="27" s="1"/>
  <c r="T1648" i="27" s="1"/>
  <c r="Q1648" i="27"/>
  <c r="M1648" i="27" l="1"/>
  <c r="U1648" i="27"/>
  <c r="W1648" i="27" s="1"/>
  <c r="H1649" i="27"/>
  <c r="X1649" i="27" s="1"/>
  <c r="N1649" i="27" s="1"/>
  <c r="G1649" i="27" s="1"/>
  <c r="V1648" i="27"/>
  <c r="AT1220" i="27" s="1"/>
  <c r="J1649" i="27"/>
  <c r="K1649" i="27" s="1"/>
  <c r="AZ1220" i="27" l="1"/>
  <c r="AY1220" i="27"/>
  <c r="BB1220" i="27" s="1"/>
  <c r="AW1220" i="27"/>
  <c r="BA1220" i="27" s="1"/>
  <c r="O1649" i="27"/>
  <c r="I1649" i="27" l="1"/>
  <c r="L1649" i="27" s="1"/>
  <c r="R1649" i="27"/>
  <c r="S1649" i="27" s="1"/>
  <c r="T1649" i="27" s="1"/>
  <c r="Q1649" i="27"/>
  <c r="H1650" i="27" l="1"/>
  <c r="X1650" i="27" s="1"/>
  <c r="N1650" i="27" s="1"/>
  <c r="G1650" i="27" s="1"/>
  <c r="P1649" i="27"/>
  <c r="V1649" i="27" s="1"/>
  <c r="AT1221" i="27" s="1"/>
  <c r="M1649" i="27"/>
  <c r="U1649" i="27" s="1"/>
  <c r="W1649" i="27" s="1"/>
  <c r="J1650" i="27" l="1"/>
  <c r="K1650" i="27" s="1"/>
  <c r="O1650" i="27" s="1"/>
  <c r="AZ1221" i="27"/>
  <c r="AY1221" i="27"/>
  <c r="BB1221" i="27" s="1"/>
  <c r="AW1221" i="27"/>
  <c r="BA1221" i="27" s="1"/>
  <c r="I1650" i="27" l="1"/>
  <c r="L1650" i="27" s="1"/>
  <c r="R1650" i="27"/>
  <c r="S1650" i="27" s="1"/>
  <c r="T1650" i="27" s="1"/>
  <c r="Q1650" i="27"/>
  <c r="H1651" i="27" l="1"/>
  <c r="X1651" i="27" s="1"/>
  <c r="N1651" i="27" s="1"/>
  <c r="G1651" i="27" s="1"/>
  <c r="P1650" i="27"/>
  <c r="V1650" i="27" s="1"/>
  <c r="AT1222" i="27" s="1"/>
  <c r="J1651" i="27"/>
  <c r="K1651" i="27" s="1"/>
  <c r="M1650" i="27"/>
  <c r="U1650" i="27" s="1"/>
  <c r="W1650" i="27" s="1"/>
  <c r="AZ1222" i="27" l="1"/>
  <c r="AY1222" i="27"/>
  <c r="BB1222" i="27" s="1"/>
  <c r="AW1222" i="27"/>
  <c r="BA1222" i="27" s="1"/>
  <c r="O1651" i="27"/>
  <c r="I1651" i="27" l="1"/>
  <c r="L1651" i="27" s="1"/>
  <c r="R1651" i="27"/>
  <c r="S1651" i="27" s="1"/>
  <c r="T1651" i="27" s="1"/>
  <c r="Q1651" i="27"/>
  <c r="H1652" i="27" l="1"/>
  <c r="X1652" i="27" s="1"/>
  <c r="N1652" i="27" s="1"/>
  <c r="G1652" i="27" s="1"/>
  <c r="P1651" i="27"/>
  <c r="V1651" i="27" s="1"/>
  <c r="AT1223" i="27" s="1"/>
  <c r="M1651" i="27"/>
  <c r="U1651" i="27" s="1"/>
  <c r="W1651" i="27" s="1"/>
  <c r="J1652" i="27" l="1"/>
  <c r="K1652" i="27" s="1"/>
  <c r="O1652" i="27" s="1"/>
  <c r="AZ1223" i="27"/>
  <c r="AY1223" i="27"/>
  <c r="BB1223" i="27" s="1"/>
  <c r="AW1223" i="27"/>
  <c r="BA1223" i="27" s="1"/>
  <c r="I1652" i="27" l="1"/>
  <c r="L1652" i="27" s="1"/>
  <c r="P1652" i="27" s="1"/>
  <c r="R1652" i="27"/>
  <c r="S1652" i="27" s="1"/>
  <c r="T1652" i="27" s="1"/>
  <c r="Q1652" i="27"/>
  <c r="M1652" i="27" l="1"/>
  <c r="U1652" i="27"/>
  <c r="H1653" i="27"/>
  <c r="X1653" i="27" s="1"/>
  <c r="N1653" i="27" s="1"/>
  <c r="G1653" i="27" s="1"/>
  <c r="W1652" i="27"/>
  <c r="V1652" i="27"/>
  <c r="AT1224" i="27" s="1"/>
  <c r="J1653" i="27" l="1"/>
  <c r="K1653" i="27" s="1"/>
  <c r="O1653" i="27" s="1"/>
  <c r="AZ1224" i="27"/>
  <c r="AY1224" i="27"/>
  <c r="BB1224" i="27" s="1"/>
  <c r="AW1224" i="27"/>
  <c r="BA1224" i="27" s="1"/>
  <c r="I1653" i="27" l="1"/>
  <c r="L1653" i="27" s="1"/>
  <c r="P1653" i="27" s="1"/>
  <c r="R1653" i="27"/>
  <c r="S1653" i="27" s="1"/>
  <c r="T1653" i="27" s="1"/>
  <c r="Q1653" i="27"/>
  <c r="M1653" i="27" l="1"/>
  <c r="U1653" i="27" s="1"/>
  <c r="W1653" i="27" s="1"/>
  <c r="H1654" i="27"/>
  <c r="X1654" i="27" s="1"/>
  <c r="N1654" i="27" s="1"/>
  <c r="G1654" i="27" s="1"/>
  <c r="V1653" i="27"/>
  <c r="AT1225" i="27" s="1"/>
  <c r="J1654" i="27"/>
  <c r="K1654" i="27" s="1"/>
  <c r="AZ1225" i="27" l="1"/>
  <c r="AY1225" i="27"/>
  <c r="BB1225" i="27" s="1"/>
  <c r="AW1225" i="27"/>
  <c r="BA1225" i="27" s="1"/>
  <c r="O1654" i="27"/>
  <c r="I1654" i="27" l="1"/>
  <c r="L1654" i="27" s="1"/>
  <c r="M1654" i="27" s="1"/>
  <c r="R1654" i="27"/>
  <c r="S1654" i="27" s="1"/>
  <c r="T1654" i="27" s="1"/>
  <c r="Q1654" i="27"/>
  <c r="P1654" i="27" l="1"/>
  <c r="V1654" i="27" s="1"/>
  <c r="AT1226" i="27" s="1"/>
  <c r="U1654" i="27"/>
  <c r="W1654" i="27" s="1"/>
  <c r="H1655" i="27"/>
  <c r="X1655" i="27" s="1"/>
  <c r="N1655" i="27" s="1"/>
  <c r="G1655" i="27" s="1"/>
  <c r="J1655" i="27" l="1"/>
  <c r="K1655" i="27" s="1"/>
  <c r="O1655" i="27" s="1"/>
  <c r="AZ1226" i="27"/>
  <c r="AY1226" i="27"/>
  <c r="BB1226" i="27" s="1"/>
  <c r="AW1226" i="27"/>
  <c r="BA1226" i="27" s="1"/>
  <c r="I1655" i="27" l="1"/>
  <c r="L1655" i="27" s="1"/>
  <c r="P1655" i="27" s="1"/>
  <c r="R1655" i="27"/>
  <c r="S1655" i="27" s="1"/>
  <c r="T1655" i="27" s="1"/>
  <c r="Q1655" i="27"/>
  <c r="M1655" i="27" l="1"/>
  <c r="U1655" i="27" s="1"/>
  <c r="W1655" i="27" s="1"/>
  <c r="H1656" i="27"/>
  <c r="X1656" i="27" s="1"/>
  <c r="N1656" i="27" s="1"/>
  <c r="G1656" i="27" s="1"/>
  <c r="V1655" i="27"/>
  <c r="AT1227" i="27" s="1"/>
  <c r="J1656" i="27" l="1"/>
  <c r="K1656" i="27" s="1"/>
  <c r="O1656" i="27" s="1"/>
  <c r="AZ1227" i="27"/>
  <c r="AY1227" i="27"/>
  <c r="BB1227" i="27" s="1"/>
  <c r="AW1227" i="27"/>
  <c r="BA1227" i="27" s="1"/>
  <c r="I1656" i="27" l="1"/>
  <c r="L1656" i="27" s="1"/>
  <c r="P1656" i="27" s="1"/>
  <c r="R1656" i="27"/>
  <c r="S1656" i="27" s="1"/>
  <c r="T1656" i="27" s="1"/>
  <c r="Q1656" i="27"/>
  <c r="M1656" i="27" l="1"/>
  <c r="U1656" i="27" s="1"/>
  <c r="W1656" i="27" s="1"/>
  <c r="H1657" i="27"/>
  <c r="X1657" i="27" s="1"/>
  <c r="N1657" i="27" s="1"/>
  <c r="G1657" i="27" s="1"/>
  <c r="V1656" i="27"/>
  <c r="AT1228" i="27" s="1"/>
  <c r="J1657" i="27" l="1"/>
  <c r="K1657" i="27" s="1"/>
  <c r="O1657" i="27" s="1"/>
  <c r="AZ1228" i="27"/>
  <c r="AY1228" i="27"/>
  <c r="BB1228" i="27" s="1"/>
  <c r="AW1228" i="27"/>
  <c r="BA1228" i="27" s="1"/>
  <c r="I1657" i="27" l="1"/>
  <c r="L1657" i="27" s="1"/>
  <c r="P1657" i="27" s="1"/>
  <c r="R1657" i="27"/>
  <c r="S1657" i="27" s="1"/>
  <c r="T1657" i="27" s="1"/>
  <c r="Q1657" i="27"/>
  <c r="M1657" i="27" l="1"/>
  <c r="U1657" i="27" s="1"/>
  <c r="W1657" i="27" s="1"/>
  <c r="H1658" i="27"/>
  <c r="X1658" i="27" s="1"/>
  <c r="N1658" i="27" s="1"/>
  <c r="G1658" i="27" s="1"/>
  <c r="V1657" i="27"/>
  <c r="AT1229" i="27" s="1"/>
  <c r="J1658" i="27"/>
  <c r="K1658" i="27" s="1"/>
  <c r="AZ1229" i="27" l="1"/>
  <c r="AW1229" i="27"/>
  <c r="BA1229" i="27" s="1"/>
  <c r="AY1229" i="27"/>
  <c r="BB1229" i="27" s="1"/>
  <c r="O1658" i="27"/>
  <c r="I1658" i="27" l="1"/>
  <c r="L1658" i="27" s="1"/>
  <c r="R1658" i="27"/>
  <c r="S1658" i="27" s="1"/>
  <c r="T1658" i="27" s="1"/>
  <c r="Q1658" i="27"/>
  <c r="P1658" i="27" l="1"/>
  <c r="V1658" i="27" s="1"/>
  <c r="AT1230" i="27" s="1"/>
  <c r="H1659" i="27"/>
  <c r="X1659" i="27" s="1"/>
  <c r="N1659" i="27" s="1"/>
  <c r="G1659" i="27" s="1"/>
  <c r="M1658" i="27"/>
  <c r="U1658" i="27" s="1"/>
  <c r="W1658" i="27" s="1"/>
  <c r="J1659" i="27" l="1"/>
  <c r="K1659" i="27" s="1"/>
  <c r="O1659" i="27" s="1"/>
  <c r="AZ1230" i="27"/>
  <c r="AW1230" i="27"/>
  <c r="BA1230" i="27" s="1"/>
  <c r="AY1230" i="27"/>
  <c r="BB1230" i="27" s="1"/>
  <c r="I1659" i="27" l="1"/>
  <c r="L1659" i="27" s="1"/>
  <c r="P1659" i="27" s="1"/>
  <c r="R1659" i="27"/>
  <c r="S1659" i="27" s="1"/>
  <c r="T1659" i="27" s="1"/>
  <c r="Q1659" i="27"/>
  <c r="M1659" i="27" l="1"/>
  <c r="U1659" i="27" s="1"/>
  <c r="W1659" i="27" s="1"/>
  <c r="H1660" i="27"/>
  <c r="X1660" i="27" s="1"/>
  <c r="N1660" i="27" s="1"/>
  <c r="G1660" i="27" s="1"/>
  <c r="V1659" i="27"/>
  <c r="AT1231" i="27" s="1"/>
  <c r="J1660" i="27"/>
  <c r="K1660" i="27" s="1"/>
  <c r="AZ1231" i="27" l="1"/>
  <c r="AW1231" i="27"/>
  <c r="BA1231" i="27" s="1"/>
  <c r="AY1231" i="27"/>
  <c r="BB1231" i="27" s="1"/>
  <c r="O1660" i="27"/>
  <c r="I1660" i="27" s="1"/>
  <c r="L1660" i="27" s="1"/>
  <c r="R1660" i="27" l="1"/>
  <c r="S1660" i="27" s="1"/>
  <c r="T1660" i="27" s="1"/>
  <c r="M1660" i="27"/>
  <c r="P1660" i="27"/>
  <c r="V1660" i="27" s="1"/>
  <c r="AT1232" i="27" s="1"/>
  <c r="Q1660" i="27"/>
  <c r="U1660" i="27" l="1"/>
  <c r="AZ1232" i="27"/>
  <c r="AW1232" i="27"/>
  <c r="BA1232" i="27" s="1"/>
  <c r="AY1232" i="27"/>
  <c r="BB1232" i="27" s="1"/>
  <c r="H1661" i="27"/>
  <c r="X1661" i="27" s="1"/>
  <c r="N1661" i="27" s="1"/>
  <c r="G1661" i="27" s="1"/>
  <c r="W1660" i="27"/>
  <c r="J1661" i="27" l="1"/>
  <c r="K1661" i="27" s="1"/>
  <c r="O1661" i="27" s="1"/>
  <c r="I1661" i="27" l="1"/>
  <c r="L1661" i="27" s="1"/>
  <c r="M1661" i="27" s="1"/>
  <c r="R1661" i="27"/>
  <c r="S1661" i="27" s="1"/>
  <c r="T1661" i="27" s="1"/>
  <c r="Q1661" i="27"/>
  <c r="U1661" i="27" l="1"/>
  <c r="W1661" i="27" s="1"/>
  <c r="H1662" i="27"/>
  <c r="X1662" i="27" s="1"/>
  <c r="N1662" i="27" s="1"/>
  <c r="G1662" i="27" s="1"/>
  <c r="P1661" i="27"/>
  <c r="V1661" i="27" s="1"/>
  <c r="AT1233" i="27" s="1"/>
  <c r="J1662" i="27" l="1"/>
  <c r="K1662" i="27" s="1"/>
  <c r="O1662" i="27" s="1"/>
  <c r="AZ1233" i="27"/>
  <c r="AY1233" i="27"/>
  <c r="BB1233" i="27" s="1"/>
  <c r="AW1233" i="27"/>
  <c r="BA1233" i="27" s="1"/>
  <c r="I1662" i="27" l="1"/>
  <c r="L1662" i="27" s="1"/>
  <c r="P1662" i="27" s="1"/>
  <c r="R1662" i="27"/>
  <c r="S1662" i="27" s="1"/>
  <c r="T1662" i="27" s="1"/>
  <c r="Q1662" i="27"/>
  <c r="M1662" i="27" l="1"/>
  <c r="U1662" i="27"/>
  <c r="W1662" i="27" s="1"/>
  <c r="H1663" i="27"/>
  <c r="X1663" i="27" s="1"/>
  <c r="N1663" i="27" s="1"/>
  <c r="G1663" i="27" s="1"/>
  <c r="V1662" i="27"/>
  <c r="AT1234" i="27" s="1"/>
  <c r="J1663" i="27" l="1"/>
  <c r="K1663" i="27" s="1"/>
  <c r="O1663" i="27" s="1"/>
  <c r="AZ1234" i="27"/>
  <c r="AY1234" i="27"/>
  <c r="BB1234" i="27" s="1"/>
  <c r="AW1234" i="27"/>
  <c r="BA1234" i="27" s="1"/>
  <c r="I1663" i="27" l="1"/>
  <c r="L1663" i="27" s="1"/>
  <c r="M1663" i="27" s="1"/>
  <c r="R1663" i="27"/>
  <c r="S1663" i="27" s="1"/>
  <c r="T1663" i="27" s="1"/>
  <c r="Q1663" i="27"/>
  <c r="P1663" i="27" l="1"/>
  <c r="U1663" i="27"/>
  <c r="H1664" i="27"/>
  <c r="X1664" i="27" s="1"/>
  <c r="N1664" i="27" s="1"/>
  <c r="G1664" i="27" s="1"/>
  <c r="W1663" i="27"/>
  <c r="V1663" i="27"/>
  <c r="AT1235" i="27" s="1"/>
  <c r="J1664" i="27"/>
  <c r="K1664" i="27" s="1"/>
  <c r="AZ1235" i="27" l="1"/>
  <c r="AW1235" i="27"/>
  <c r="BA1235" i="27" s="1"/>
  <c r="AY1235" i="27"/>
  <c r="BB1235" i="27" s="1"/>
  <c r="O1664" i="27"/>
  <c r="I1664" i="27" l="1"/>
  <c r="L1664" i="27" s="1"/>
  <c r="P1664" i="27" s="1"/>
  <c r="R1664" i="27"/>
  <c r="S1664" i="27" s="1"/>
  <c r="T1664" i="27" s="1"/>
  <c r="Q1664" i="27"/>
  <c r="M1664" i="27" l="1"/>
  <c r="H1665" i="27"/>
  <c r="X1665" i="27" s="1"/>
  <c r="N1665" i="27" s="1"/>
  <c r="G1665" i="27" s="1"/>
  <c r="U1664" i="27"/>
  <c r="W1664" i="27" s="1"/>
  <c r="V1664" i="27"/>
  <c r="AT1236" i="27" s="1"/>
  <c r="J1665" i="27" l="1"/>
  <c r="K1665" i="27" s="1"/>
  <c r="O1665" i="27" s="1"/>
  <c r="I1665" i="27" s="1"/>
  <c r="L1665" i="27" s="1"/>
  <c r="AZ1236" i="27"/>
  <c r="AY1236" i="27"/>
  <c r="BB1236" i="27" s="1"/>
  <c r="AW1236" i="27"/>
  <c r="BA1236" i="27" s="1"/>
  <c r="R1665" i="27" l="1"/>
  <c r="S1665" i="27" s="1"/>
  <c r="T1665" i="27" s="1"/>
  <c r="M1665" i="27"/>
  <c r="P1665" i="27"/>
  <c r="V1665" i="27" s="1"/>
  <c r="AT1237" i="27" s="1"/>
  <c r="Q1665" i="27"/>
  <c r="AZ1237" i="27" l="1"/>
  <c r="AY1237" i="27"/>
  <c r="BB1237" i="27" s="1"/>
  <c r="AW1237" i="27"/>
  <c r="BA1237" i="27" s="1"/>
  <c r="H1666" i="27"/>
  <c r="X1666" i="27" s="1"/>
  <c r="N1666" i="27" s="1"/>
  <c r="G1666" i="27" s="1"/>
  <c r="U1665" i="27"/>
  <c r="W1665" i="27" s="1"/>
  <c r="J1666" i="27"/>
  <c r="K1666" i="27" s="1"/>
  <c r="O1666" i="27" l="1"/>
  <c r="I1666" i="27" l="1"/>
  <c r="L1666" i="27" s="1"/>
  <c r="P1666" i="27" s="1"/>
  <c r="R1666" i="27"/>
  <c r="S1666" i="27" s="1"/>
  <c r="T1666" i="27" s="1"/>
  <c r="Q1666" i="27"/>
  <c r="M1666" i="27" l="1"/>
  <c r="U1666" i="27" s="1"/>
  <c r="W1666" i="27" s="1"/>
  <c r="H1667" i="27"/>
  <c r="X1667" i="27" s="1"/>
  <c r="N1667" i="27" s="1"/>
  <c r="G1667" i="27" s="1"/>
  <c r="V1666" i="27"/>
  <c r="AT1238" i="27" s="1"/>
  <c r="J1667" i="27"/>
  <c r="K1667" i="27" s="1"/>
  <c r="AZ1238" i="27" l="1"/>
  <c r="AY1238" i="27"/>
  <c r="BB1238" i="27" s="1"/>
  <c r="AW1238" i="27"/>
  <c r="BA1238" i="27" s="1"/>
  <c r="O1667" i="27"/>
  <c r="I1667" i="27" s="1"/>
  <c r="L1667" i="27" s="1"/>
  <c r="R1667" i="27" l="1"/>
  <c r="S1667" i="27" s="1"/>
  <c r="T1667" i="27" s="1"/>
  <c r="M1667" i="27"/>
  <c r="P1667" i="27"/>
  <c r="V1667" i="27" s="1"/>
  <c r="AT1239" i="27" s="1"/>
  <c r="Q1667" i="27"/>
  <c r="U1667" i="27" l="1"/>
  <c r="W1667" i="27" s="1"/>
  <c r="AZ1239" i="27"/>
  <c r="AY1239" i="27"/>
  <c r="BB1239" i="27" s="1"/>
  <c r="AW1239" i="27"/>
  <c r="BA1239" i="27" s="1"/>
  <c r="H1668" i="27"/>
  <c r="X1668" i="27" s="1"/>
  <c r="N1668" i="27" s="1"/>
  <c r="G1668" i="27" s="1"/>
  <c r="J1668" i="27" l="1"/>
  <c r="K1668" i="27" s="1"/>
  <c r="O1668" i="27" s="1"/>
  <c r="I1668" i="27" l="1"/>
  <c r="L1668" i="27" s="1"/>
  <c r="M1668" i="27" s="1"/>
  <c r="R1668" i="27"/>
  <c r="S1668" i="27" s="1"/>
  <c r="T1668" i="27" s="1"/>
  <c r="Q1668" i="27"/>
  <c r="P1668" i="27" l="1"/>
  <c r="V1668" i="27" s="1"/>
  <c r="AT1240" i="27" s="1"/>
  <c r="H1669" i="27"/>
  <c r="X1669" i="27" s="1"/>
  <c r="N1669" i="27" s="1"/>
  <c r="G1669" i="27" s="1"/>
  <c r="U1668" i="27"/>
  <c r="W1668" i="27" s="1"/>
  <c r="J1669" i="27" l="1"/>
  <c r="K1669" i="27" s="1"/>
  <c r="O1669" i="27" s="1"/>
  <c r="AZ1240" i="27"/>
  <c r="AY1240" i="27"/>
  <c r="BB1240" i="27" s="1"/>
  <c r="AW1240" i="27"/>
  <c r="BA1240" i="27" s="1"/>
  <c r="I1669" i="27" l="1"/>
  <c r="L1669" i="27" s="1"/>
  <c r="M1669" i="27" s="1"/>
  <c r="R1669" i="27"/>
  <c r="S1669" i="27" s="1"/>
  <c r="T1669" i="27" s="1"/>
  <c r="Q1669" i="27"/>
  <c r="P1669" i="27" l="1"/>
  <c r="V1669" i="27" s="1"/>
  <c r="AT1241" i="27" s="1"/>
  <c r="H1670" i="27"/>
  <c r="X1670" i="27" s="1"/>
  <c r="N1670" i="27" s="1"/>
  <c r="G1670" i="27" s="1"/>
  <c r="U1669" i="27"/>
  <c r="W1669" i="27" s="1"/>
  <c r="J1670" i="27" l="1"/>
  <c r="K1670" i="27" s="1"/>
  <c r="AZ1241" i="27"/>
  <c r="AY1241" i="27"/>
  <c r="BB1241" i="27" s="1"/>
  <c r="AW1241" i="27"/>
  <c r="BA1241" i="27" s="1"/>
  <c r="O1670" i="27"/>
  <c r="I1670" i="27" s="1"/>
  <c r="L1670" i="27" s="1"/>
  <c r="R1670" i="27" l="1"/>
  <c r="S1670" i="27" s="1"/>
  <c r="T1670" i="27" s="1"/>
  <c r="M1670" i="27"/>
  <c r="P1670" i="27"/>
  <c r="V1670" i="27" s="1"/>
  <c r="AT1242" i="27" s="1"/>
  <c r="Q1670" i="27"/>
  <c r="U1670" i="27" l="1"/>
  <c r="W1670" i="27" s="1"/>
  <c r="AZ1242" i="27"/>
  <c r="AY1242" i="27"/>
  <c r="BB1242" i="27" s="1"/>
  <c r="AW1242" i="27"/>
  <c r="BA1242" i="27" s="1"/>
  <c r="H1671" i="27"/>
  <c r="X1671" i="27" s="1"/>
  <c r="N1671" i="27" s="1"/>
  <c r="G1671" i="27" s="1"/>
  <c r="J1671" i="27" l="1"/>
  <c r="K1671" i="27" s="1"/>
  <c r="O1671" i="27" s="1"/>
  <c r="I1671" i="27" l="1"/>
  <c r="L1671" i="27" s="1"/>
  <c r="P1671" i="27" s="1"/>
  <c r="R1671" i="27"/>
  <c r="S1671" i="27" s="1"/>
  <c r="T1671" i="27" s="1"/>
  <c r="Q1671" i="27"/>
  <c r="M1671" i="27" l="1"/>
  <c r="U1671" i="27" s="1"/>
  <c r="W1671" i="27" s="1"/>
  <c r="H1672" i="27"/>
  <c r="X1672" i="27" s="1"/>
  <c r="N1672" i="27" s="1"/>
  <c r="G1672" i="27" s="1"/>
  <c r="V1671" i="27"/>
  <c r="AT1243" i="27" s="1"/>
  <c r="J1672" i="27"/>
  <c r="K1672" i="27" s="1"/>
  <c r="AZ1243" i="27" l="1"/>
  <c r="AY1243" i="27"/>
  <c r="BB1243" i="27" s="1"/>
  <c r="AW1243" i="27"/>
  <c r="BA1243" i="27" s="1"/>
  <c r="O1672" i="27"/>
  <c r="I1672" i="27" s="1"/>
  <c r="L1672" i="27" s="1"/>
  <c r="R1672" i="27" l="1"/>
  <c r="S1672" i="27" s="1"/>
  <c r="T1672" i="27" s="1"/>
  <c r="M1672" i="27"/>
  <c r="P1672" i="27"/>
  <c r="V1672" i="27" s="1"/>
  <c r="AT1244" i="27" s="1"/>
  <c r="Q1672" i="27"/>
  <c r="U1672" i="27" l="1"/>
  <c r="W1672" i="27" s="1"/>
  <c r="AZ1244" i="27"/>
  <c r="AY1244" i="27"/>
  <c r="BB1244" i="27" s="1"/>
  <c r="AW1244" i="27"/>
  <c r="BA1244" i="27" s="1"/>
  <c r="H1673" i="27"/>
  <c r="X1673" i="27" s="1"/>
  <c r="N1673" i="27" s="1"/>
  <c r="G1673" i="27" s="1"/>
  <c r="J1673" i="27" l="1"/>
  <c r="K1673" i="27" s="1"/>
  <c r="O1673" i="27" s="1"/>
  <c r="I1673" i="27" l="1"/>
  <c r="R1673" i="27"/>
  <c r="S1673" i="27" s="1"/>
  <c r="T1673" i="27" s="1"/>
  <c r="L1673" i="27"/>
  <c r="Q1673" i="27"/>
  <c r="P1673" i="27" l="1"/>
  <c r="V1673" i="27" s="1"/>
  <c r="AT1245" i="27" s="1"/>
  <c r="H1674" i="27"/>
  <c r="X1674" i="27" s="1"/>
  <c r="N1674" i="27" s="1"/>
  <c r="G1674" i="27" s="1"/>
  <c r="M1673" i="27"/>
  <c r="U1673" i="27" s="1"/>
  <c r="W1673" i="27" s="1"/>
  <c r="J1674" i="27" l="1"/>
  <c r="K1674" i="27" s="1"/>
  <c r="O1674" i="27" s="1"/>
  <c r="AZ1245" i="27"/>
  <c r="AY1245" i="27"/>
  <c r="BB1245" i="27" s="1"/>
  <c r="AW1245" i="27"/>
  <c r="BA1245" i="27" s="1"/>
  <c r="I1674" i="27" l="1"/>
  <c r="L1674" i="27" s="1"/>
  <c r="M1674" i="27" s="1"/>
  <c r="R1674" i="27"/>
  <c r="S1674" i="27" s="1"/>
  <c r="T1674" i="27" s="1"/>
  <c r="Q1674" i="27"/>
  <c r="P1674" i="27" l="1"/>
  <c r="V1674" i="27" s="1"/>
  <c r="AT1246" i="27" s="1"/>
  <c r="H1675" i="27"/>
  <c r="X1675" i="27" s="1"/>
  <c r="N1675" i="27" s="1"/>
  <c r="G1675" i="27" s="1"/>
  <c r="U1674" i="27"/>
  <c r="W1674" i="27" s="1"/>
  <c r="AZ1246" i="27" l="1"/>
  <c r="AY1246" i="27"/>
  <c r="BB1246" i="27" s="1"/>
  <c r="AW1246" i="27"/>
  <c r="BA1246" i="27" s="1"/>
  <c r="J1675" i="27"/>
  <c r="K1675" i="27" s="1"/>
  <c r="O1675" i="27" s="1"/>
  <c r="I1675" i="27" s="1"/>
  <c r="L1675" i="27" s="1"/>
  <c r="R1675" i="27" l="1"/>
  <c r="S1675" i="27" s="1"/>
  <c r="T1675" i="27" s="1"/>
  <c r="M1675" i="27"/>
  <c r="P1675" i="27"/>
  <c r="V1675" i="27" s="1"/>
  <c r="AT1247" i="27" s="1"/>
  <c r="Q1675" i="27"/>
  <c r="U1675" i="27" l="1"/>
  <c r="W1675" i="27" s="1"/>
  <c r="AZ1247" i="27"/>
  <c r="AY1247" i="27"/>
  <c r="BB1247" i="27" s="1"/>
  <c r="AW1247" i="27"/>
  <c r="BA1247" i="27" s="1"/>
  <c r="H1676" i="27"/>
  <c r="X1676" i="27" s="1"/>
  <c r="N1676" i="27" s="1"/>
  <c r="G1676" i="27" s="1"/>
  <c r="J1676" i="27" l="1"/>
  <c r="K1676" i="27" s="1"/>
  <c r="O1676" i="27" s="1"/>
  <c r="I1676" i="27" l="1"/>
  <c r="L1676" i="27" s="1"/>
  <c r="R1676" i="27"/>
  <c r="S1676" i="27" s="1"/>
  <c r="T1676" i="27" s="1"/>
  <c r="Q1676" i="27"/>
  <c r="P1676" i="27" l="1"/>
  <c r="V1676" i="27" s="1"/>
  <c r="AT1248" i="27" s="1"/>
  <c r="H1677" i="27"/>
  <c r="X1677" i="27" s="1"/>
  <c r="N1677" i="27" s="1"/>
  <c r="G1677" i="27" s="1"/>
  <c r="M1676" i="27"/>
  <c r="U1676" i="27" s="1"/>
  <c r="W1676" i="27" s="1"/>
  <c r="J1677" i="27" l="1"/>
  <c r="K1677" i="27" s="1"/>
  <c r="O1677" i="27" s="1"/>
  <c r="AZ1248" i="27"/>
  <c r="AY1248" i="27"/>
  <c r="BB1248" i="27" s="1"/>
  <c r="AW1248" i="27"/>
  <c r="BA1248" i="27" s="1"/>
  <c r="I1677" i="27" l="1"/>
  <c r="L1677" i="27" s="1"/>
  <c r="P1677" i="27" s="1"/>
  <c r="R1677" i="27"/>
  <c r="S1677" i="27" s="1"/>
  <c r="T1677" i="27" s="1"/>
  <c r="Q1677" i="27"/>
  <c r="M1677" i="27" l="1"/>
  <c r="H1678" i="27"/>
  <c r="X1678" i="27" s="1"/>
  <c r="N1678" i="27" s="1"/>
  <c r="G1678" i="27" s="1"/>
  <c r="U1677" i="27"/>
  <c r="W1677" i="27" s="1"/>
  <c r="V1677" i="27"/>
  <c r="AT1249" i="27" s="1"/>
  <c r="J1678" i="27"/>
  <c r="K1678" i="27" s="1"/>
  <c r="AZ1249" i="27" l="1"/>
  <c r="AY1249" i="27"/>
  <c r="BB1249" i="27" s="1"/>
  <c r="AW1249" i="27"/>
  <c r="BA1249" i="27" s="1"/>
  <c r="O1678" i="27"/>
  <c r="I1678" i="27" s="1"/>
  <c r="L1678" i="27" s="1"/>
  <c r="R1678" i="27" l="1"/>
  <c r="S1678" i="27" s="1"/>
  <c r="T1678" i="27" s="1"/>
  <c r="M1678" i="27"/>
  <c r="U1678" i="27" s="1"/>
  <c r="P1678" i="27"/>
  <c r="V1678" i="27" s="1"/>
  <c r="AT1250" i="27" s="1"/>
  <c r="Q1678" i="27"/>
  <c r="AZ1250" i="27" l="1"/>
  <c r="AY1250" i="27"/>
  <c r="BB1250" i="27" s="1"/>
  <c r="AW1250" i="27"/>
  <c r="BA1250" i="27" s="1"/>
  <c r="H1679" i="27"/>
  <c r="X1679" i="27" s="1"/>
  <c r="N1679" i="27" s="1"/>
  <c r="G1679" i="27" s="1"/>
  <c r="W1678" i="27"/>
  <c r="J1679" i="27"/>
  <c r="K1679" i="27" s="1"/>
  <c r="O1679" i="27" l="1"/>
  <c r="I1679" i="27" l="1"/>
  <c r="L1679" i="27" s="1"/>
  <c r="P1679" i="27" s="1"/>
  <c r="R1679" i="27"/>
  <c r="S1679" i="27" s="1"/>
  <c r="T1679" i="27" s="1"/>
  <c r="Q1679" i="27"/>
  <c r="M1679" i="27" l="1"/>
  <c r="H1680" i="27"/>
  <c r="X1680" i="27" s="1"/>
  <c r="N1680" i="27" s="1"/>
  <c r="G1680" i="27" s="1"/>
  <c r="U1679" i="27"/>
  <c r="W1679" i="27" s="1"/>
  <c r="V1679" i="27"/>
  <c r="AT1251" i="27" s="1"/>
  <c r="J1680" i="27" l="1"/>
  <c r="K1680" i="27" s="1"/>
  <c r="O1680" i="27" s="1"/>
  <c r="I1680" i="27" s="1"/>
  <c r="L1680" i="27" s="1"/>
  <c r="AZ1251" i="27"/>
  <c r="AY1251" i="27"/>
  <c r="BB1251" i="27" s="1"/>
  <c r="AW1251" i="27"/>
  <c r="BA1251" i="27" s="1"/>
  <c r="R1680" i="27" l="1"/>
  <c r="S1680" i="27" s="1"/>
  <c r="T1680" i="27" s="1"/>
  <c r="M1680" i="27"/>
  <c r="U1680" i="27" s="1"/>
  <c r="P1680" i="27"/>
  <c r="V1680" i="27" s="1"/>
  <c r="AT1252" i="27" s="1"/>
  <c r="Q1680" i="27"/>
  <c r="AZ1252" i="27" l="1"/>
  <c r="AY1252" i="27"/>
  <c r="BB1252" i="27" s="1"/>
  <c r="AW1252" i="27"/>
  <c r="BA1252" i="27" s="1"/>
  <c r="H1681" i="27"/>
  <c r="X1681" i="27" s="1"/>
  <c r="N1681" i="27" s="1"/>
  <c r="G1681" i="27" s="1"/>
  <c r="W1680" i="27"/>
  <c r="J1681" i="27"/>
  <c r="K1681" i="27" s="1"/>
  <c r="O1681" i="27" l="1"/>
  <c r="I1681" i="27" l="1"/>
  <c r="R1681" i="27"/>
  <c r="S1681" i="27" s="1"/>
  <c r="T1681" i="27" s="1"/>
  <c r="L1681" i="27"/>
  <c r="Q1681" i="27"/>
  <c r="H1682" i="27" l="1"/>
  <c r="X1682" i="27" s="1"/>
  <c r="N1682" i="27" s="1"/>
  <c r="G1682" i="27" s="1"/>
  <c r="P1681" i="27"/>
  <c r="V1681" i="27" s="1"/>
  <c r="AT1253" i="27" s="1"/>
  <c r="J1682" i="27"/>
  <c r="K1682" i="27" s="1"/>
  <c r="M1681" i="27"/>
  <c r="U1681" i="27" s="1"/>
  <c r="W1681" i="27" s="1"/>
  <c r="AZ1253" i="27" l="1"/>
  <c r="AY1253" i="27"/>
  <c r="BB1253" i="27" s="1"/>
  <c r="AW1253" i="27"/>
  <c r="BA1253" i="27" s="1"/>
  <c r="O1682" i="27"/>
  <c r="I1682" i="27" l="1"/>
  <c r="L1682" i="27" s="1"/>
  <c r="M1682" i="27" s="1"/>
  <c r="R1682" i="27"/>
  <c r="S1682" i="27" s="1"/>
  <c r="T1682" i="27" s="1"/>
  <c r="Q1682" i="27"/>
  <c r="P1682" i="27" l="1"/>
  <c r="U1682" i="27"/>
  <c r="H1683" i="27"/>
  <c r="X1683" i="27" s="1"/>
  <c r="N1683" i="27" s="1"/>
  <c r="G1683" i="27" s="1"/>
  <c r="W1682" i="27"/>
  <c r="V1682" i="27"/>
  <c r="AT1254" i="27" s="1"/>
  <c r="J1683" i="27"/>
  <c r="K1683" i="27" s="1"/>
  <c r="AZ1254" i="27" l="1"/>
  <c r="AY1254" i="27"/>
  <c r="BB1254" i="27" s="1"/>
  <c r="AW1254" i="27"/>
  <c r="BA1254" i="27" s="1"/>
  <c r="O1683" i="27"/>
  <c r="I1683" i="27" s="1"/>
  <c r="L1683" i="27" s="1"/>
  <c r="R1683" i="27" l="1"/>
  <c r="S1683" i="27" s="1"/>
  <c r="T1683" i="27" s="1"/>
  <c r="M1683" i="27"/>
  <c r="P1683" i="27"/>
  <c r="V1683" i="27" s="1"/>
  <c r="AT1255" i="27" s="1"/>
  <c r="Q1683" i="27"/>
  <c r="U1683" i="27" l="1"/>
  <c r="W1683" i="27" s="1"/>
  <c r="AZ1255" i="27"/>
  <c r="AW1255" i="27"/>
  <c r="BA1255" i="27" s="1"/>
  <c r="AY1255" i="27"/>
  <c r="BB1255" i="27" s="1"/>
  <c r="H1684" i="27"/>
  <c r="X1684" i="27" s="1"/>
  <c r="N1684" i="27" s="1"/>
  <c r="G1684" i="27" s="1"/>
  <c r="J1684" i="27" l="1"/>
  <c r="K1684" i="27" s="1"/>
  <c r="O1684" i="27" s="1"/>
  <c r="I1684" i="27" l="1"/>
  <c r="L1684" i="27" s="1"/>
  <c r="M1684" i="27" s="1"/>
  <c r="R1684" i="27"/>
  <c r="S1684" i="27" s="1"/>
  <c r="T1684" i="27" s="1"/>
  <c r="Q1684" i="27"/>
  <c r="P1684" i="27" l="1"/>
  <c r="V1684" i="27" s="1"/>
  <c r="AT1256" i="27" s="1"/>
  <c r="U1684" i="27"/>
  <c r="W1684" i="27" s="1"/>
  <c r="H1685" i="27"/>
  <c r="X1685" i="27" s="1"/>
  <c r="N1685" i="27" s="1"/>
  <c r="G1685" i="27" s="1"/>
  <c r="J1685" i="27" l="1"/>
  <c r="K1685" i="27" s="1"/>
  <c r="AZ1256" i="27"/>
  <c r="AY1256" i="27"/>
  <c r="BB1256" i="27" s="1"/>
  <c r="AW1256" i="27"/>
  <c r="BA1256" i="27" s="1"/>
  <c r="O1685" i="27"/>
  <c r="I1685" i="27" l="1"/>
  <c r="R1685" i="27"/>
  <c r="S1685" i="27" s="1"/>
  <c r="T1685" i="27" s="1"/>
  <c r="L1685" i="27"/>
  <c r="Q1685" i="27"/>
  <c r="P1685" i="27" l="1"/>
  <c r="V1685" i="27" s="1"/>
  <c r="AT1257" i="27" s="1"/>
  <c r="H1686" i="27"/>
  <c r="X1686" i="27" s="1"/>
  <c r="N1686" i="27" s="1"/>
  <c r="G1686" i="27" s="1"/>
  <c r="M1685" i="27"/>
  <c r="U1685" i="27" s="1"/>
  <c r="W1685" i="27" s="1"/>
  <c r="J1686" i="27" l="1"/>
  <c r="K1686" i="27" s="1"/>
  <c r="O1686" i="27" s="1"/>
  <c r="AZ1257" i="27"/>
  <c r="AY1257" i="27"/>
  <c r="BB1257" i="27" s="1"/>
  <c r="AW1257" i="27"/>
  <c r="BA1257" i="27" s="1"/>
  <c r="I1686" i="27" l="1"/>
  <c r="L1686" i="27" s="1"/>
  <c r="M1686" i="27" s="1"/>
  <c r="R1686" i="27"/>
  <c r="S1686" i="27" s="1"/>
  <c r="T1686" i="27" s="1"/>
  <c r="Q1686" i="27"/>
  <c r="P1686" i="27" l="1"/>
  <c r="V1686" i="27" s="1"/>
  <c r="AT1258" i="27" s="1"/>
  <c r="H1687" i="27"/>
  <c r="X1687" i="27" s="1"/>
  <c r="N1687" i="27" s="1"/>
  <c r="G1687" i="27" s="1"/>
  <c r="U1686" i="27"/>
  <c r="W1686" i="27" s="1"/>
  <c r="J1687" i="27" l="1"/>
  <c r="K1687" i="27" s="1"/>
  <c r="AZ1258" i="27"/>
  <c r="AY1258" i="27"/>
  <c r="BB1258" i="27" s="1"/>
  <c r="AW1258" i="27"/>
  <c r="BA1258" i="27" s="1"/>
  <c r="O1687" i="27"/>
  <c r="I1687" i="27" s="1"/>
  <c r="R1687" i="27" l="1"/>
  <c r="S1687" i="27" s="1"/>
  <c r="T1687" i="27" s="1"/>
  <c r="L1687" i="27"/>
  <c r="Q1687" i="27"/>
  <c r="P1687" i="27" l="1"/>
  <c r="V1687" i="27" s="1"/>
  <c r="AT1259" i="27" s="1"/>
  <c r="H1688" i="27"/>
  <c r="X1688" i="27" s="1"/>
  <c r="N1688" i="27" s="1"/>
  <c r="G1688" i="27" s="1"/>
  <c r="M1687" i="27"/>
  <c r="U1687" i="27" s="1"/>
  <c r="W1687" i="27" s="1"/>
  <c r="J1688" i="27" l="1"/>
  <c r="K1688" i="27" s="1"/>
  <c r="O1688" i="27" s="1"/>
  <c r="AZ1259" i="27"/>
  <c r="AY1259" i="27"/>
  <c r="BB1259" i="27" s="1"/>
  <c r="AW1259" i="27"/>
  <c r="BA1259" i="27" s="1"/>
  <c r="I1688" i="27" l="1"/>
  <c r="L1688" i="27" s="1"/>
  <c r="P1688" i="27" s="1"/>
  <c r="R1688" i="27"/>
  <c r="S1688" i="27" s="1"/>
  <c r="T1688" i="27" s="1"/>
  <c r="Q1688" i="27"/>
  <c r="M1688" i="27" l="1"/>
  <c r="U1688" i="27" s="1"/>
  <c r="W1688" i="27" s="1"/>
  <c r="H1689" i="27"/>
  <c r="X1689" i="27" s="1"/>
  <c r="N1689" i="27" s="1"/>
  <c r="G1689" i="27" s="1"/>
  <c r="V1688" i="27"/>
  <c r="AT1260" i="27" s="1"/>
  <c r="J1689" i="27"/>
  <c r="K1689" i="27" s="1"/>
  <c r="AY1260" i="27" l="1"/>
  <c r="BB1260" i="27" s="1"/>
  <c r="AZ1260" i="27"/>
  <c r="AW1260" i="27"/>
  <c r="BA1260" i="27" s="1"/>
  <c r="O1689" i="27"/>
  <c r="I1689" i="27" l="1"/>
  <c r="L1689" i="27" s="1"/>
  <c r="P1689" i="27" s="1"/>
  <c r="R1689" i="27"/>
  <c r="S1689" i="27" s="1"/>
  <c r="T1689" i="27" s="1"/>
  <c r="Q1689" i="27"/>
  <c r="M1689" i="27" l="1"/>
  <c r="U1689" i="27" s="1"/>
  <c r="W1689" i="27" s="1"/>
  <c r="H1690" i="27"/>
  <c r="X1690" i="27" s="1"/>
  <c r="N1690" i="27" s="1"/>
  <c r="G1690" i="27" s="1"/>
  <c r="V1689" i="27"/>
  <c r="AT1261" i="27" s="1"/>
  <c r="J1690" i="27"/>
  <c r="K1690" i="27" s="1"/>
  <c r="AZ1261" i="27" l="1"/>
  <c r="AY1261" i="27"/>
  <c r="BB1261" i="27" s="1"/>
  <c r="AW1261" i="27"/>
  <c r="BA1261" i="27" s="1"/>
  <c r="O1690" i="27"/>
  <c r="I1690" i="27" s="1"/>
  <c r="L1690" i="27" s="1"/>
  <c r="R1690" i="27" l="1"/>
  <c r="S1690" i="27" s="1"/>
  <c r="T1690" i="27" s="1"/>
  <c r="M1690" i="27"/>
  <c r="P1690" i="27"/>
  <c r="V1690" i="27" s="1"/>
  <c r="AT1262" i="27" s="1"/>
  <c r="Q1690" i="27"/>
  <c r="U1690" i="27" l="1"/>
  <c r="AZ1262" i="27"/>
  <c r="AY1262" i="27"/>
  <c r="BB1262" i="27" s="1"/>
  <c r="AW1262" i="27"/>
  <c r="BA1262" i="27" s="1"/>
  <c r="H1691" i="27"/>
  <c r="X1691" i="27" s="1"/>
  <c r="N1691" i="27" s="1"/>
  <c r="G1691" i="27" s="1"/>
  <c r="W1690" i="27"/>
  <c r="J1691" i="27"/>
  <c r="K1691" i="27" s="1"/>
  <c r="O1691" i="27" l="1"/>
  <c r="I1691" i="27" l="1"/>
  <c r="L1691" i="27" s="1"/>
  <c r="P1691" i="27" s="1"/>
  <c r="R1691" i="27"/>
  <c r="S1691" i="27" s="1"/>
  <c r="T1691" i="27" s="1"/>
  <c r="Q1691" i="27"/>
  <c r="M1691" i="27" l="1"/>
  <c r="U1691" i="27" s="1"/>
  <c r="W1691" i="27" s="1"/>
  <c r="H1692" i="27"/>
  <c r="X1692" i="27" s="1"/>
  <c r="N1692" i="27" s="1"/>
  <c r="G1692" i="27" s="1"/>
  <c r="V1691" i="27"/>
  <c r="AT1263" i="27" s="1"/>
  <c r="J1692" i="27" l="1"/>
  <c r="K1692" i="27" s="1"/>
  <c r="AY1263" i="27"/>
  <c r="BB1263" i="27" s="1"/>
  <c r="AZ1263" i="27"/>
  <c r="AW1263" i="27"/>
  <c r="BA1263" i="27" s="1"/>
  <c r="O1692" i="27"/>
  <c r="I1692" i="27" l="1"/>
  <c r="L1692" i="27" s="1"/>
  <c r="P1692" i="27" s="1"/>
  <c r="R1692" i="27"/>
  <c r="S1692" i="27" s="1"/>
  <c r="T1692" i="27" s="1"/>
  <c r="Q1692" i="27"/>
  <c r="M1692" i="27" l="1"/>
  <c r="U1692" i="27" s="1"/>
  <c r="W1692" i="27" s="1"/>
  <c r="H1693" i="27"/>
  <c r="X1693" i="27" s="1"/>
  <c r="N1693" i="27" s="1"/>
  <c r="G1693" i="27" s="1"/>
  <c r="V1692" i="27"/>
  <c r="AT1264" i="27" s="1"/>
  <c r="J1693" i="27" l="1"/>
  <c r="K1693" i="27" s="1"/>
  <c r="O1693" i="27" s="1"/>
  <c r="AY1264" i="27"/>
  <c r="BB1264" i="27" s="1"/>
  <c r="AZ1264" i="27"/>
  <c r="AW1264" i="27"/>
  <c r="BA1264" i="27" s="1"/>
  <c r="I1693" i="27" l="1"/>
  <c r="L1693" i="27" s="1"/>
  <c r="P1693" i="27" s="1"/>
  <c r="R1693" i="27"/>
  <c r="S1693" i="27" s="1"/>
  <c r="T1693" i="27" s="1"/>
  <c r="Q1693" i="27"/>
  <c r="M1693" i="27" l="1"/>
  <c r="U1693" i="27"/>
  <c r="H1694" i="27"/>
  <c r="X1694" i="27" s="1"/>
  <c r="N1694" i="27" s="1"/>
  <c r="G1694" i="27" s="1"/>
  <c r="W1693" i="27"/>
  <c r="V1693" i="27"/>
  <c r="AT1265" i="27" s="1"/>
  <c r="J1694" i="27"/>
  <c r="K1694" i="27" s="1"/>
  <c r="AY1265" i="27" l="1"/>
  <c r="BB1265" i="27" s="1"/>
  <c r="AZ1265" i="27"/>
  <c r="AW1265" i="27"/>
  <c r="BA1265" i="27" s="1"/>
  <c r="O1694" i="27"/>
  <c r="I1694" i="27" l="1"/>
  <c r="L1694" i="27" s="1"/>
  <c r="R1694" i="27"/>
  <c r="S1694" i="27" s="1"/>
  <c r="T1694" i="27" s="1"/>
  <c r="Q1694" i="27"/>
  <c r="H1695" i="27" l="1"/>
  <c r="X1695" i="27" s="1"/>
  <c r="N1695" i="27" s="1"/>
  <c r="G1695" i="27" s="1"/>
  <c r="P1694" i="27"/>
  <c r="V1694" i="27" s="1"/>
  <c r="AT1266" i="27" s="1"/>
  <c r="M1694" i="27"/>
  <c r="U1694" i="27" s="1"/>
  <c r="W1694" i="27" s="1"/>
  <c r="J1695" i="27" l="1"/>
  <c r="K1695" i="27" s="1"/>
  <c r="O1695" i="27" s="1"/>
  <c r="AY1266" i="27"/>
  <c r="BB1266" i="27" s="1"/>
  <c r="AZ1266" i="27"/>
  <c r="AW1266" i="27"/>
  <c r="BA1266" i="27" s="1"/>
  <c r="I1695" i="27" l="1"/>
  <c r="L1695" i="27" s="1"/>
  <c r="M1695" i="27" s="1"/>
  <c r="R1695" i="27"/>
  <c r="S1695" i="27" s="1"/>
  <c r="T1695" i="27" s="1"/>
  <c r="Q1695" i="27"/>
  <c r="P1695" i="27" l="1"/>
  <c r="U1695" i="27"/>
  <c r="W1695" i="27" s="1"/>
  <c r="H1696" i="27"/>
  <c r="X1696" i="27" s="1"/>
  <c r="N1696" i="27" s="1"/>
  <c r="G1696" i="27" s="1"/>
  <c r="V1695" i="27"/>
  <c r="AT1267" i="27" s="1"/>
  <c r="J1696" i="27"/>
  <c r="K1696" i="27" s="1"/>
  <c r="AZ1267" i="27" l="1"/>
  <c r="AW1267" i="27"/>
  <c r="BA1267" i="27" s="1"/>
  <c r="AY1267" i="27"/>
  <c r="BB1267" i="27" s="1"/>
  <c r="O1696" i="27"/>
  <c r="I1696" i="27" l="1"/>
  <c r="L1696" i="27" s="1"/>
  <c r="M1696" i="27" s="1"/>
  <c r="R1696" i="27"/>
  <c r="S1696" i="27" s="1"/>
  <c r="T1696" i="27" s="1"/>
  <c r="Q1696" i="27"/>
  <c r="P1696" i="27" l="1"/>
  <c r="V1696" i="27" s="1"/>
  <c r="AT1268" i="27" s="1"/>
  <c r="U1696" i="27"/>
  <c r="W1696" i="27" s="1"/>
  <c r="H1697" i="27"/>
  <c r="X1697" i="27" s="1"/>
  <c r="N1697" i="27" s="1"/>
  <c r="G1697" i="27" s="1"/>
  <c r="J1697" i="27" l="1"/>
  <c r="K1697" i="27" s="1"/>
  <c r="AY1268" i="27"/>
  <c r="BB1268" i="27" s="1"/>
  <c r="AZ1268" i="27"/>
  <c r="AW1268" i="27"/>
  <c r="BA1268" i="27" s="1"/>
  <c r="O1697" i="27"/>
  <c r="I1697" i="27" s="1"/>
  <c r="R1697" i="27" l="1"/>
  <c r="S1697" i="27" s="1"/>
  <c r="T1697" i="27" s="1"/>
  <c r="L1697" i="27"/>
  <c r="Q1697" i="27"/>
  <c r="P1697" i="27" l="1"/>
  <c r="V1697" i="27" s="1"/>
  <c r="AT1269" i="27" s="1"/>
  <c r="H1698" i="27"/>
  <c r="X1698" i="27" s="1"/>
  <c r="N1698" i="27" s="1"/>
  <c r="G1698" i="27" s="1"/>
  <c r="M1697" i="27"/>
  <c r="U1697" i="27" s="1"/>
  <c r="W1697" i="27" s="1"/>
  <c r="J1698" i="27" l="1"/>
  <c r="K1698" i="27" s="1"/>
  <c r="AZ1269" i="27"/>
  <c r="AW1269" i="27"/>
  <c r="BA1269" i="27" s="1"/>
  <c r="AY1269" i="27"/>
  <c r="BB1269" i="27" s="1"/>
  <c r="O1698" i="27"/>
  <c r="I1698" i="27" l="1"/>
  <c r="L1698" i="27" s="1"/>
  <c r="P1698" i="27" s="1"/>
  <c r="R1698" i="27"/>
  <c r="S1698" i="27" s="1"/>
  <c r="T1698" i="27" s="1"/>
  <c r="Q1698" i="27"/>
  <c r="M1698" i="27" l="1"/>
  <c r="U1698" i="27" s="1"/>
  <c r="W1698" i="27" s="1"/>
  <c r="H1699" i="27"/>
  <c r="X1699" i="27" s="1"/>
  <c r="N1699" i="27" s="1"/>
  <c r="G1699" i="27" s="1"/>
  <c r="V1698" i="27"/>
  <c r="AT1270" i="27" s="1"/>
  <c r="J1699" i="27" l="1"/>
  <c r="K1699" i="27" s="1"/>
  <c r="AZ1270" i="27"/>
  <c r="AW1270" i="27"/>
  <c r="BA1270" i="27" s="1"/>
  <c r="AY1270" i="27"/>
  <c r="BB1270" i="27" s="1"/>
  <c r="O1699" i="27"/>
  <c r="I1699" i="27" s="1"/>
  <c r="L1699" i="27" s="1"/>
  <c r="R1699" i="27" l="1"/>
  <c r="S1699" i="27" s="1"/>
  <c r="T1699" i="27" s="1"/>
  <c r="M1699" i="27"/>
  <c r="U1699" i="27" s="1"/>
  <c r="P1699" i="27"/>
  <c r="V1699" i="27" s="1"/>
  <c r="AT1271" i="27" s="1"/>
  <c r="Q1699" i="27"/>
  <c r="AZ1271" i="27" l="1"/>
  <c r="AW1271" i="27"/>
  <c r="BA1271" i="27" s="1"/>
  <c r="AY1271" i="27"/>
  <c r="BB1271" i="27" s="1"/>
  <c r="H1700" i="27"/>
  <c r="X1700" i="27" s="1"/>
  <c r="N1700" i="27" s="1"/>
  <c r="G1700" i="27" s="1"/>
  <c r="W1699" i="27"/>
  <c r="J1700" i="27" l="1"/>
  <c r="K1700" i="27" s="1"/>
  <c r="O1700" i="27" s="1"/>
  <c r="I1700" i="27" l="1"/>
  <c r="L1700" i="27" s="1"/>
  <c r="P1700" i="27" s="1"/>
  <c r="R1700" i="27"/>
  <c r="S1700" i="27" s="1"/>
  <c r="T1700" i="27" s="1"/>
  <c r="Q1700" i="27"/>
  <c r="M1700" i="27" l="1"/>
  <c r="U1700" i="27" s="1"/>
  <c r="W1700" i="27" s="1"/>
  <c r="H1701" i="27"/>
  <c r="X1701" i="27" s="1"/>
  <c r="N1701" i="27" s="1"/>
  <c r="G1701" i="27" s="1"/>
  <c r="V1700" i="27"/>
  <c r="AT1272" i="27" s="1"/>
  <c r="J1701" i="27"/>
  <c r="K1701" i="27" s="1"/>
  <c r="AZ1272" i="27" l="1"/>
  <c r="AW1272" i="27"/>
  <c r="BA1272" i="27" s="1"/>
  <c r="AY1272" i="27"/>
  <c r="BB1272" i="27" s="1"/>
  <c r="O1701" i="27"/>
  <c r="I1701" i="27" s="1"/>
  <c r="L1701" i="27" s="1"/>
  <c r="R1701" i="27" l="1"/>
  <c r="S1701" i="27" s="1"/>
  <c r="T1701" i="27" s="1"/>
  <c r="M1701" i="27"/>
  <c r="P1701" i="27"/>
  <c r="V1701" i="27" s="1"/>
  <c r="AT1273" i="27" s="1"/>
  <c r="Q1701" i="27"/>
  <c r="U1701" i="27" l="1"/>
  <c r="W1701" i="27" s="1"/>
  <c r="AZ1273" i="27"/>
  <c r="AW1273" i="27"/>
  <c r="BA1273" i="27" s="1"/>
  <c r="AY1273" i="27"/>
  <c r="BB1273" i="27" s="1"/>
  <c r="H1702" i="27"/>
  <c r="X1702" i="27" s="1"/>
  <c r="N1702" i="27" s="1"/>
  <c r="G1702" i="27" s="1"/>
  <c r="J1702" i="27" l="1"/>
  <c r="K1702" i="27" s="1"/>
  <c r="O1702" i="27" s="1"/>
  <c r="I1702" i="27" l="1"/>
  <c r="L1702" i="27" s="1"/>
  <c r="P1702" i="27" s="1"/>
  <c r="R1702" i="27"/>
  <c r="S1702" i="27" s="1"/>
  <c r="T1702" i="27" s="1"/>
  <c r="Q1702" i="27"/>
  <c r="M1702" i="27" l="1"/>
  <c r="U1702" i="27" s="1"/>
  <c r="W1702" i="27" s="1"/>
  <c r="H1703" i="27"/>
  <c r="X1703" i="27" s="1"/>
  <c r="N1703" i="27" s="1"/>
  <c r="G1703" i="27" s="1"/>
  <c r="V1702" i="27"/>
  <c r="AT1274" i="27" s="1"/>
  <c r="J1703" i="27" l="1"/>
  <c r="K1703" i="27" s="1"/>
  <c r="O1703" i="27" s="1"/>
  <c r="I1703" i="27" s="1"/>
  <c r="AZ1274" i="27"/>
  <c r="AY1274" i="27"/>
  <c r="BB1274" i="27" s="1"/>
  <c r="AW1274" i="27"/>
  <c r="BA1274" i="27" s="1"/>
  <c r="R1703" i="27" l="1"/>
  <c r="S1703" i="27" s="1"/>
  <c r="T1703" i="27" s="1"/>
  <c r="L1703" i="27"/>
  <c r="Q1703" i="27"/>
  <c r="H1704" i="27" l="1"/>
  <c r="X1704" i="27" s="1"/>
  <c r="N1704" i="27" s="1"/>
  <c r="G1704" i="27" s="1"/>
  <c r="P1703" i="27"/>
  <c r="V1703" i="27" s="1"/>
  <c r="AT1275" i="27" s="1"/>
  <c r="J1704" i="27"/>
  <c r="K1704" i="27" s="1"/>
  <c r="M1703" i="27"/>
  <c r="U1703" i="27" s="1"/>
  <c r="W1703" i="27" s="1"/>
  <c r="AZ1275" i="27" l="1"/>
  <c r="AY1275" i="27"/>
  <c r="BB1275" i="27" s="1"/>
  <c r="AW1275" i="27"/>
  <c r="BA1275" i="27" s="1"/>
  <c r="O1704" i="27"/>
  <c r="I1704" i="27" l="1"/>
  <c r="L1704" i="27" s="1"/>
  <c r="M1704" i="27" s="1"/>
  <c r="R1704" i="27"/>
  <c r="S1704" i="27" s="1"/>
  <c r="T1704" i="27" s="1"/>
  <c r="Q1704" i="27"/>
  <c r="P1704" i="27" l="1"/>
  <c r="V1704" i="27" s="1"/>
  <c r="AT1276" i="27" s="1"/>
  <c r="H1705" i="27"/>
  <c r="X1705" i="27" s="1"/>
  <c r="N1705" i="27" s="1"/>
  <c r="G1705" i="27" s="1"/>
  <c r="U1704" i="27"/>
  <c r="W1704" i="27" s="1"/>
  <c r="J1705" i="27" l="1"/>
  <c r="K1705" i="27" s="1"/>
  <c r="O1705" i="27" s="1"/>
  <c r="I1705" i="27" s="1"/>
  <c r="AZ1276" i="27"/>
  <c r="AY1276" i="27"/>
  <c r="BB1276" i="27" s="1"/>
  <c r="AW1276" i="27"/>
  <c r="BA1276" i="27" s="1"/>
  <c r="R1705" i="27" l="1"/>
  <c r="S1705" i="27" s="1"/>
  <c r="T1705" i="27" s="1"/>
  <c r="L1705" i="27"/>
  <c r="M1705" i="27" s="1"/>
  <c r="Q1705" i="27"/>
  <c r="U1705" i="27" l="1"/>
  <c r="W1705" i="27" s="1"/>
  <c r="H1706" i="27"/>
  <c r="X1706" i="27" s="1"/>
  <c r="N1706" i="27" s="1"/>
  <c r="G1706" i="27" s="1"/>
  <c r="P1705" i="27"/>
  <c r="V1705" i="27" s="1"/>
  <c r="AT1277" i="27" s="1"/>
  <c r="J1706" i="27"/>
  <c r="K1706" i="27" s="1"/>
  <c r="AZ1277" i="27" l="1"/>
  <c r="AY1277" i="27"/>
  <c r="BB1277" i="27" s="1"/>
  <c r="AW1277" i="27"/>
  <c r="BA1277" i="27" s="1"/>
  <c r="O1706" i="27"/>
  <c r="I1706" i="27" l="1"/>
  <c r="L1706" i="27" s="1"/>
  <c r="P1706" i="27" s="1"/>
  <c r="R1706" i="27"/>
  <c r="S1706" i="27" s="1"/>
  <c r="T1706" i="27" s="1"/>
  <c r="Q1706" i="27"/>
  <c r="M1706" i="27" l="1"/>
  <c r="U1706" i="27" s="1"/>
  <c r="H1707" i="27"/>
  <c r="X1707" i="27" s="1"/>
  <c r="N1707" i="27" s="1"/>
  <c r="G1707" i="27" s="1"/>
  <c r="W1706" i="27"/>
  <c r="V1706" i="27"/>
  <c r="AT1278" i="27" s="1"/>
  <c r="J1707" i="27" l="1"/>
  <c r="K1707" i="27" s="1"/>
  <c r="O1707" i="27" s="1"/>
  <c r="AZ1278" i="27"/>
  <c r="AY1278" i="27"/>
  <c r="BB1278" i="27" s="1"/>
  <c r="AW1278" i="27"/>
  <c r="BA1278" i="27" s="1"/>
  <c r="I1707" i="27" l="1"/>
  <c r="L1707" i="27" s="1"/>
  <c r="P1707" i="27" s="1"/>
  <c r="R1707" i="27"/>
  <c r="S1707" i="27" s="1"/>
  <c r="T1707" i="27" s="1"/>
  <c r="Q1707" i="27"/>
  <c r="M1707" i="27" l="1"/>
  <c r="U1707" i="27"/>
  <c r="W1707" i="27" s="1"/>
  <c r="H1708" i="27"/>
  <c r="X1708" i="27" s="1"/>
  <c r="N1708" i="27" s="1"/>
  <c r="G1708" i="27" s="1"/>
  <c r="V1707" i="27"/>
  <c r="AT1279" i="27" s="1"/>
  <c r="J1708" i="27" l="1"/>
  <c r="K1708" i="27" s="1"/>
  <c r="O1708" i="27" s="1"/>
  <c r="AZ1279" i="27"/>
  <c r="AY1279" i="27"/>
  <c r="BB1279" i="27" s="1"/>
  <c r="AW1279" i="27"/>
  <c r="BA1279" i="27" s="1"/>
  <c r="I1708" i="27" l="1"/>
  <c r="L1708" i="27" s="1"/>
  <c r="P1708" i="27" s="1"/>
  <c r="R1708" i="27"/>
  <c r="S1708" i="27" s="1"/>
  <c r="T1708" i="27" s="1"/>
  <c r="Q1708" i="27"/>
  <c r="M1708" i="27" l="1"/>
  <c r="U1708" i="27" s="1"/>
  <c r="W1708" i="27" s="1"/>
  <c r="H1709" i="27"/>
  <c r="X1709" i="27" s="1"/>
  <c r="N1709" i="27" s="1"/>
  <c r="G1709" i="27" s="1"/>
  <c r="V1708" i="27"/>
  <c r="AT1280" i="27" s="1"/>
  <c r="J1709" i="27" l="1"/>
  <c r="K1709" i="27" s="1"/>
  <c r="O1709" i="27" s="1"/>
  <c r="AZ1280" i="27"/>
  <c r="AY1280" i="27"/>
  <c r="BB1280" i="27" s="1"/>
  <c r="AW1280" i="27"/>
  <c r="BA1280" i="27" s="1"/>
  <c r="I1709" i="27" l="1"/>
  <c r="L1709" i="27" s="1"/>
  <c r="P1709" i="27" s="1"/>
  <c r="R1709" i="27"/>
  <c r="S1709" i="27" s="1"/>
  <c r="T1709" i="27" s="1"/>
  <c r="Q1709" i="27"/>
  <c r="M1709" i="27" l="1"/>
  <c r="U1709" i="27" s="1"/>
  <c r="W1709" i="27" s="1"/>
  <c r="H1710" i="27"/>
  <c r="X1710" i="27" s="1"/>
  <c r="N1710" i="27" s="1"/>
  <c r="G1710" i="27" s="1"/>
  <c r="V1709" i="27"/>
  <c r="AT1281" i="27" s="1"/>
  <c r="J1710" i="27" l="1"/>
  <c r="K1710" i="27" s="1"/>
  <c r="O1710" i="27" s="1"/>
  <c r="AZ1281" i="27"/>
  <c r="AY1281" i="27"/>
  <c r="BB1281" i="27" s="1"/>
  <c r="AW1281" i="27"/>
  <c r="BA1281" i="27" s="1"/>
  <c r="I1710" i="27" l="1"/>
  <c r="L1710" i="27" s="1"/>
  <c r="R1710" i="27"/>
  <c r="S1710" i="27" s="1"/>
  <c r="T1710" i="27" s="1"/>
  <c r="Q1710" i="27"/>
  <c r="H1711" i="27" l="1"/>
  <c r="X1711" i="27" s="1"/>
  <c r="N1711" i="27" s="1"/>
  <c r="G1711" i="27" s="1"/>
  <c r="P1710" i="27"/>
  <c r="V1710" i="27" s="1"/>
  <c r="AT1282" i="27" s="1"/>
  <c r="M1710" i="27"/>
  <c r="U1710" i="27" s="1"/>
  <c r="W1710" i="27" s="1"/>
  <c r="J1711" i="27" l="1"/>
  <c r="K1711" i="27" s="1"/>
  <c r="O1711" i="27" s="1"/>
  <c r="AZ1282" i="27"/>
  <c r="AY1282" i="27"/>
  <c r="BB1282" i="27" s="1"/>
  <c r="AW1282" i="27"/>
  <c r="BA1282" i="27" s="1"/>
  <c r="I1711" i="27" l="1"/>
  <c r="L1711" i="27" s="1"/>
  <c r="P1711" i="27" s="1"/>
  <c r="R1711" i="27"/>
  <c r="S1711" i="27" s="1"/>
  <c r="T1711" i="27" s="1"/>
  <c r="Q1711" i="27"/>
  <c r="M1711" i="27" l="1"/>
  <c r="U1711" i="27"/>
  <c r="W1711" i="27" s="1"/>
  <c r="H1712" i="27"/>
  <c r="X1712" i="27" s="1"/>
  <c r="N1712" i="27" s="1"/>
  <c r="G1712" i="27" s="1"/>
  <c r="V1711" i="27"/>
  <c r="AT1283" i="27" s="1"/>
  <c r="J1712" i="27"/>
  <c r="K1712" i="27" s="1"/>
  <c r="AZ1283" i="27" l="1"/>
  <c r="AY1283" i="27"/>
  <c r="BB1283" i="27" s="1"/>
  <c r="AW1283" i="27"/>
  <c r="BA1283" i="27" s="1"/>
  <c r="O1712" i="27"/>
  <c r="I1712" i="27" l="1"/>
  <c r="L1712" i="27" s="1"/>
  <c r="P1712" i="27" s="1"/>
  <c r="R1712" i="27"/>
  <c r="S1712" i="27" s="1"/>
  <c r="T1712" i="27" s="1"/>
  <c r="Q1712" i="27"/>
  <c r="M1712" i="27" l="1"/>
  <c r="U1712" i="27" s="1"/>
  <c r="W1712" i="27" s="1"/>
  <c r="H1713" i="27"/>
  <c r="X1713" i="27" s="1"/>
  <c r="N1713" i="27" s="1"/>
  <c r="G1713" i="27" s="1"/>
  <c r="V1712" i="27"/>
  <c r="AT1284" i="27" s="1"/>
  <c r="J1713" i="27"/>
  <c r="K1713" i="27" s="1"/>
  <c r="AZ1284" i="27" l="1"/>
  <c r="AY1284" i="27"/>
  <c r="BB1284" i="27" s="1"/>
  <c r="AW1284" i="27"/>
  <c r="BA1284" i="27" s="1"/>
  <c r="O1713" i="27"/>
  <c r="I1713" i="27" l="1"/>
  <c r="L1713" i="27" s="1"/>
  <c r="P1713" i="27" s="1"/>
  <c r="R1713" i="27"/>
  <c r="S1713" i="27" s="1"/>
  <c r="T1713" i="27" s="1"/>
  <c r="Q1713" i="27"/>
  <c r="M1713" i="27" l="1"/>
  <c r="U1713" i="27" s="1"/>
  <c r="W1713" i="27" s="1"/>
  <c r="H1714" i="27"/>
  <c r="X1714" i="27" s="1"/>
  <c r="N1714" i="27" s="1"/>
  <c r="G1714" i="27" s="1"/>
  <c r="V1713" i="27"/>
  <c r="AT1285" i="27" s="1"/>
  <c r="J1714" i="27" l="1"/>
  <c r="K1714" i="27" s="1"/>
  <c r="AZ1285" i="27"/>
  <c r="AY1285" i="27"/>
  <c r="BB1285" i="27" s="1"/>
  <c r="AW1285" i="27"/>
  <c r="BA1285" i="27" s="1"/>
  <c r="O1714" i="27"/>
  <c r="I1714" i="27" l="1"/>
  <c r="L1714" i="27" s="1"/>
  <c r="M1714" i="27" s="1"/>
  <c r="R1714" i="27"/>
  <c r="S1714" i="27" s="1"/>
  <c r="T1714" i="27" s="1"/>
  <c r="Q1714" i="27"/>
  <c r="P1714" i="27" l="1"/>
  <c r="V1714" i="27" s="1"/>
  <c r="AT1286" i="27" s="1"/>
  <c r="U1714" i="27"/>
  <c r="H1715" i="27"/>
  <c r="X1715" i="27" s="1"/>
  <c r="N1715" i="27" s="1"/>
  <c r="G1715" i="27" s="1"/>
  <c r="W1714" i="27"/>
  <c r="J1715" i="27"/>
  <c r="K1715" i="27" s="1"/>
  <c r="AZ1286" i="27" l="1"/>
  <c r="AY1286" i="27"/>
  <c r="BB1286" i="27" s="1"/>
  <c r="AW1286" i="27"/>
  <c r="BA1286" i="27" s="1"/>
  <c r="O1715" i="27"/>
  <c r="I1715" i="27" l="1"/>
  <c r="L1715" i="27" s="1"/>
  <c r="R1715" i="27"/>
  <c r="S1715" i="27" s="1"/>
  <c r="T1715" i="27" s="1"/>
  <c r="Q1715" i="27"/>
  <c r="H1716" i="27" l="1"/>
  <c r="X1716" i="27" s="1"/>
  <c r="N1716" i="27" s="1"/>
  <c r="G1716" i="27" s="1"/>
  <c r="P1715" i="27"/>
  <c r="V1715" i="27" s="1"/>
  <c r="AT1287" i="27" s="1"/>
  <c r="M1715" i="27"/>
  <c r="U1715" i="27" s="1"/>
  <c r="W1715" i="27" s="1"/>
  <c r="J1716" i="27" l="1"/>
  <c r="K1716" i="27" s="1"/>
  <c r="O1716" i="27" s="1"/>
  <c r="AZ1287" i="27"/>
  <c r="AY1287" i="27"/>
  <c r="BB1287" i="27" s="1"/>
  <c r="AW1287" i="27"/>
  <c r="BA1287" i="27" s="1"/>
  <c r="I1716" i="27" l="1"/>
  <c r="L1716" i="27" s="1"/>
  <c r="M1716" i="27" s="1"/>
  <c r="R1716" i="27"/>
  <c r="S1716" i="27" s="1"/>
  <c r="T1716" i="27" s="1"/>
  <c r="Q1716" i="27"/>
  <c r="P1716" i="27" l="1"/>
  <c r="V1716" i="27" s="1"/>
  <c r="AT1288" i="27" s="1"/>
  <c r="U1716" i="27"/>
  <c r="W1716" i="27" s="1"/>
  <c r="H1717" i="27"/>
  <c r="X1717" i="27" s="1"/>
  <c r="N1717" i="27" s="1"/>
  <c r="G1717" i="27" s="1"/>
  <c r="J1717" i="27" l="1"/>
  <c r="K1717" i="27" s="1"/>
  <c r="AZ1288" i="27"/>
  <c r="AY1288" i="27"/>
  <c r="BB1288" i="27" s="1"/>
  <c r="AW1288" i="27"/>
  <c r="BA1288" i="27" s="1"/>
  <c r="O1717" i="27"/>
  <c r="I1717" i="27" l="1"/>
  <c r="R1717" i="27"/>
  <c r="S1717" i="27" s="1"/>
  <c r="T1717" i="27" s="1"/>
  <c r="L1717" i="27"/>
  <c r="Q1717" i="27"/>
  <c r="H1718" i="27" l="1"/>
  <c r="X1718" i="27" s="1"/>
  <c r="N1718" i="27" s="1"/>
  <c r="G1718" i="27" s="1"/>
  <c r="P1717" i="27"/>
  <c r="V1717" i="27" s="1"/>
  <c r="AT1289" i="27" s="1"/>
  <c r="J1718" i="27"/>
  <c r="K1718" i="27" s="1"/>
  <c r="M1717" i="27"/>
  <c r="U1717" i="27" s="1"/>
  <c r="W1717" i="27" s="1"/>
  <c r="AZ1289" i="27" l="1"/>
  <c r="AY1289" i="27"/>
  <c r="BB1289" i="27" s="1"/>
  <c r="AW1289" i="27"/>
  <c r="BA1289" i="27" s="1"/>
  <c r="O1718" i="27"/>
  <c r="I1718" i="27" l="1"/>
  <c r="L1718" i="27" s="1"/>
  <c r="M1718" i="27" s="1"/>
  <c r="R1718" i="27"/>
  <c r="S1718" i="27" s="1"/>
  <c r="T1718" i="27" s="1"/>
  <c r="Q1718" i="27"/>
  <c r="P1718" i="27" l="1"/>
  <c r="U1718" i="27"/>
  <c r="H1719" i="27"/>
  <c r="X1719" i="27" s="1"/>
  <c r="N1719" i="27" s="1"/>
  <c r="G1719" i="27" s="1"/>
  <c r="W1718" i="27"/>
  <c r="V1718" i="27"/>
  <c r="AT1290" i="27" s="1"/>
  <c r="J1719" i="27"/>
  <c r="K1719" i="27" s="1"/>
  <c r="AZ1290" i="27" l="1"/>
  <c r="AY1290" i="27"/>
  <c r="BB1290" i="27" s="1"/>
  <c r="AW1290" i="27"/>
  <c r="BA1290" i="27" s="1"/>
  <c r="O1719" i="27"/>
  <c r="I1719" i="27" l="1"/>
  <c r="L1719" i="27" s="1"/>
  <c r="P1719" i="27" s="1"/>
  <c r="R1719" i="27"/>
  <c r="S1719" i="27" s="1"/>
  <c r="T1719" i="27" s="1"/>
  <c r="Q1719" i="27"/>
  <c r="M1719" i="27" l="1"/>
  <c r="U1719" i="27" s="1"/>
  <c r="H1720" i="27"/>
  <c r="X1720" i="27" s="1"/>
  <c r="N1720" i="27" s="1"/>
  <c r="G1720" i="27" s="1"/>
  <c r="W1719" i="27"/>
  <c r="V1719" i="27"/>
  <c r="AT1291" i="27" s="1"/>
  <c r="J1720" i="27"/>
  <c r="K1720" i="27" s="1"/>
  <c r="AZ1291" i="27" l="1"/>
  <c r="AY1291" i="27"/>
  <c r="BB1291" i="27" s="1"/>
  <c r="AW1291" i="27"/>
  <c r="BA1291" i="27" s="1"/>
  <c r="O1720" i="27"/>
  <c r="I1720" i="27" l="1"/>
  <c r="L1720" i="27" s="1"/>
  <c r="M1720" i="27" s="1"/>
  <c r="R1720" i="27"/>
  <c r="S1720" i="27" s="1"/>
  <c r="T1720" i="27" s="1"/>
  <c r="Q1720" i="27"/>
  <c r="P1720" i="27" l="1"/>
  <c r="U1720" i="27"/>
  <c r="W1720" i="27" s="1"/>
  <c r="H1721" i="27"/>
  <c r="X1721" i="27" s="1"/>
  <c r="N1721" i="27" s="1"/>
  <c r="G1721" i="27" s="1"/>
  <c r="V1720" i="27"/>
  <c r="AT1292" i="27" s="1"/>
  <c r="J1721" i="27"/>
  <c r="K1721" i="27" s="1"/>
  <c r="AZ1292" i="27" l="1"/>
  <c r="AY1292" i="27"/>
  <c r="BB1292" i="27" s="1"/>
  <c r="AW1292" i="27"/>
  <c r="BA1292" i="27" s="1"/>
  <c r="O1721" i="27"/>
  <c r="I1721" i="27" l="1"/>
  <c r="L1721" i="27" s="1"/>
  <c r="P1721" i="27" s="1"/>
  <c r="R1721" i="27"/>
  <c r="S1721" i="27" s="1"/>
  <c r="T1721" i="27" s="1"/>
  <c r="Q1721" i="27"/>
  <c r="M1721" i="27" l="1"/>
  <c r="U1721" i="27" s="1"/>
  <c r="W1721" i="27" s="1"/>
  <c r="H1722" i="27"/>
  <c r="X1722" i="27" s="1"/>
  <c r="N1722" i="27" s="1"/>
  <c r="G1722" i="27" s="1"/>
  <c r="V1721" i="27"/>
  <c r="AT1293" i="27" s="1"/>
  <c r="J1722" i="27" l="1"/>
  <c r="K1722" i="27" s="1"/>
  <c r="O1722" i="27" s="1"/>
  <c r="I1722" i="27" s="1"/>
  <c r="AZ1293" i="27"/>
  <c r="AY1293" i="27"/>
  <c r="BB1293" i="27" s="1"/>
  <c r="AW1293" i="27"/>
  <c r="BA1293" i="27" s="1"/>
  <c r="R1722" i="27" l="1"/>
  <c r="S1722" i="27" s="1"/>
  <c r="T1722" i="27" s="1"/>
  <c r="L1722" i="27"/>
  <c r="Q1722" i="27"/>
  <c r="H1723" i="27" l="1"/>
  <c r="X1723" i="27" s="1"/>
  <c r="N1723" i="27" s="1"/>
  <c r="G1723" i="27" s="1"/>
  <c r="P1722" i="27"/>
  <c r="V1722" i="27" s="1"/>
  <c r="AT1294" i="27" s="1"/>
  <c r="M1722" i="27"/>
  <c r="U1722" i="27" s="1"/>
  <c r="W1722" i="27" s="1"/>
  <c r="J1723" i="27" l="1"/>
  <c r="K1723" i="27" s="1"/>
  <c r="O1723" i="27" s="1"/>
  <c r="AZ1294" i="27"/>
  <c r="AY1294" i="27"/>
  <c r="BB1294" i="27" s="1"/>
  <c r="AW1294" i="27"/>
  <c r="BA1294" i="27" s="1"/>
  <c r="I1723" i="27" l="1"/>
  <c r="L1723" i="27" s="1"/>
  <c r="P1723" i="27" s="1"/>
  <c r="R1723" i="27"/>
  <c r="S1723" i="27" s="1"/>
  <c r="T1723" i="27" s="1"/>
  <c r="Q1723" i="27"/>
  <c r="M1723" i="27" l="1"/>
  <c r="U1723" i="27" s="1"/>
  <c r="W1723" i="27" s="1"/>
  <c r="H1724" i="27"/>
  <c r="X1724" i="27" s="1"/>
  <c r="N1724" i="27" s="1"/>
  <c r="G1724" i="27" s="1"/>
  <c r="V1723" i="27"/>
  <c r="AT1295" i="27" s="1"/>
  <c r="AZ1295" i="27" l="1"/>
  <c r="AW1295" i="27"/>
  <c r="BA1295" i="27" s="1"/>
  <c r="AY1295" i="27"/>
  <c r="BB1295" i="27" s="1"/>
  <c r="J1724" i="27"/>
  <c r="K1724" i="27" s="1"/>
  <c r="O1724" i="27" s="1"/>
  <c r="I1724" i="27" s="1"/>
  <c r="R1724" i="27" l="1"/>
  <c r="S1724" i="27" s="1"/>
  <c r="T1724" i="27" s="1"/>
  <c r="L1724" i="27"/>
  <c r="Q1724" i="27"/>
  <c r="H1725" i="27" l="1"/>
  <c r="X1725" i="27" s="1"/>
  <c r="N1725" i="27" s="1"/>
  <c r="G1725" i="27" s="1"/>
  <c r="P1724" i="27"/>
  <c r="V1724" i="27" s="1"/>
  <c r="AT1296" i="27" s="1"/>
  <c r="M1724" i="27"/>
  <c r="U1724" i="27" s="1"/>
  <c r="W1724" i="27" s="1"/>
  <c r="J1725" i="27" l="1"/>
  <c r="K1725" i="27" s="1"/>
  <c r="O1725" i="27" s="1"/>
  <c r="AZ1296" i="27"/>
  <c r="AY1296" i="27"/>
  <c r="BB1296" i="27" s="1"/>
  <c r="AW1296" i="27"/>
  <c r="BA1296" i="27" s="1"/>
  <c r="I1725" i="27" l="1"/>
  <c r="L1725" i="27" s="1"/>
  <c r="P1725" i="27" s="1"/>
  <c r="R1725" i="27"/>
  <c r="S1725" i="27" s="1"/>
  <c r="T1725" i="27" s="1"/>
  <c r="Q1725" i="27"/>
  <c r="M1725" i="27" l="1"/>
  <c r="U1725" i="27" s="1"/>
  <c r="W1725" i="27" s="1"/>
  <c r="H1726" i="27"/>
  <c r="X1726" i="27" s="1"/>
  <c r="N1726" i="27" s="1"/>
  <c r="G1726" i="27" s="1"/>
  <c r="V1725" i="27"/>
  <c r="AT1297" i="27" s="1"/>
  <c r="J1726" i="27"/>
  <c r="K1726" i="27" s="1"/>
  <c r="AZ1297" i="27" l="1"/>
  <c r="AY1297" i="27"/>
  <c r="BB1297" i="27" s="1"/>
  <c r="AW1297" i="27"/>
  <c r="BA1297" i="27" s="1"/>
  <c r="O1726" i="27"/>
  <c r="I1726" i="27" l="1"/>
  <c r="L1726" i="27" s="1"/>
  <c r="M1726" i="27" s="1"/>
  <c r="R1726" i="27"/>
  <c r="S1726" i="27" s="1"/>
  <c r="T1726" i="27" s="1"/>
  <c r="Q1726" i="27"/>
  <c r="P1726" i="27" l="1"/>
  <c r="V1726" i="27" s="1"/>
  <c r="AT1298" i="27" s="1"/>
  <c r="U1726" i="27"/>
  <c r="W1726" i="27" s="1"/>
  <c r="H1727" i="27"/>
  <c r="X1727" i="27" s="1"/>
  <c r="N1727" i="27" s="1"/>
  <c r="G1727" i="27" s="1"/>
  <c r="J1727" i="27" l="1"/>
  <c r="K1727" i="27" s="1"/>
  <c r="AZ1298" i="27"/>
  <c r="AY1298" i="27"/>
  <c r="BB1298" i="27" s="1"/>
  <c r="AW1298" i="27"/>
  <c r="BA1298" i="27" s="1"/>
  <c r="O1727" i="27"/>
  <c r="I1727" i="27" l="1"/>
  <c r="L1727" i="27" s="1"/>
  <c r="P1727" i="27" s="1"/>
  <c r="R1727" i="27"/>
  <c r="S1727" i="27" s="1"/>
  <c r="T1727" i="27" s="1"/>
  <c r="Q1727" i="27"/>
  <c r="M1727" i="27" l="1"/>
  <c r="U1727" i="27" s="1"/>
  <c r="W1727" i="27" s="1"/>
  <c r="H1728" i="27"/>
  <c r="X1728" i="27" s="1"/>
  <c r="N1728" i="27" s="1"/>
  <c r="G1728" i="27" s="1"/>
  <c r="V1727" i="27"/>
  <c r="AT1299" i="27" s="1"/>
  <c r="J1728" i="27"/>
  <c r="K1728" i="27" s="1"/>
  <c r="AZ1299" i="27" l="1"/>
  <c r="AY1299" i="27"/>
  <c r="BB1299" i="27" s="1"/>
  <c r="AW1299" i="27"/>
  <c r="BA1299" i="27" s="1"/>
  <c r="O1728" i="27"/>
  <c r="I1728" i="27" l="1"/>
  <c r="L1728" i="27" s="1"/>
  <c r="P1728" i="27" s="1"/>
  <c r="R1728" i="27"/>
  <c r="S1728" i="27" s="1"/>
  <c r="T1728" i="27" s="1"/>
  <c r="Q1728" i="27"/>
  <c r="M1728" i="27" l="1"/>
  <c r="U1728" i="27" s="1"/>
  <c r="W1728" i="27" s="1"/>
  <c r="H1729" i="27"/>
  <c r="X1729" i="27" s="1"/>
  <c r="N1729" i="27" s="1"/>
  <c r="G1729" i="27" s="1"/>
  <c r="V1728" i="27"/>
  <c r="AT1300" i="27" s="1"/>
  <c r="J1729" i="27"/>
  <c r="K1729" i="27" s="1"/>
  <c r="AZ1300" i="27" l="1"/>
  <c r="AY1300" i="27"/>
  <c r="BB1300" i="27" s="1"/>
  <c r="AW1300" i="27"/>
  <c r="BA1300" i="27" s="1"/>
  <c r="O1729" i="27"/>
  <c r="I1729" i="27" l="1"/>
  <c r="L1729" i="27" s="1"/>
  <c r="P1729" i="27" s="1"/>
  <c r="R1729" i="27"/>
  <c r="S1729" i="27" s="1"/>
  <c r="T1729" i="27" s="1"/>
  <c r="Q1729" i="27"/>
  <c r="M1729" i="27" l="1"/>
  <c r="U1729" i="27" s="1"/>
  <c r="W1729" i="27" s="1"/>
  <c r="H1730" i="27"/>
  <c r="X1730" i="27" s="1"/>
  <c r="N1730" i="27" s="1"/>
  <c r="G1730" i="27" s="1"/>
  <c r="V1729" i="27"/>
  <c r="AT1301" i="27" s="1"/>
  <c r="J1730" i="27"/>
  <c r="K1730" i="27" s="1"/>
  <c r="AZ1301" i="27" l="1"/>
  <c r="AY1301" i="27"/>
  <c r="BB1301" i="27" s="1"/>
  <c r="AW1301" i="27"/>
  <c r="BA1301" i="27" s="1"/>
  <c r="O1730" i="27"/>
  <c r="I1730" i="27" l="1"/>
  <c r="L1730" i="27" s="1"/>
  <c r="M1730" i="27" s="1"/>
  <c r="R1730" i="27"/>
  <c r="S1730" i="27" s="1"/>
  <c r="T1730" i="27" s="1"/>
  <c r="Q1730" i="27"/>
  <c r="P1730" i="27" l="1"/>
  <c r="V1730" i="27" s="1"/>
  <c r="AT1302" i="27" s="1"/>
  <c r="U1730" i="27"/>
  <c r="W1730" i="27" s="1"/>
  <c r="H1731" i="27"/>
  <c r="X1731" i="27" s="1"/>
  <c r="N1731" i="27" s="1"/>
  <c r="G1731" i="27" s="1"/>
  <c r="J1731" i="27" l="1"/>
  <c r="K1731" i="27" s="1"/>
  <c r="O1731" i="27" s="1"/>
  <c r="AZ1302" i="27"/>
  <c r="AY1302" i="27"/>
  <c r="BB1302" i="27" s="1"/>
  <c r="AW1302" i="27"/>
  <c r="BA1302" i="27" s="1"/>
  <c r="I1731" i="27" l="1"/>
  <c r="L1731" i="27" s="1"/>
  <c r="M1731" i="27" s="1"/>
  <c r="R1731" i="27"/>
  <c r="S1731" i="27" s="1"/>
  <c r="T1731" i="27" s="1"/>
  <c r="Q1731" i="27"/>
  <c r="P1731" i="27" l="1"/>
  <c r="V1731" i="27" s="1"/>
  <c r="AT1303" i="27" s="1"/>
  <c r="U1731" i="27"/>
  <c r="W1731" i="27" s="1"/>
  <c r="H1732" i="27"/>
  <c r="X1732" i="27" s="1"/>
  <c r="N1732" i="27" s="1"/>
  <c r="G1732" i="27" s="1"/>
  <c r="J1732" i="27" l="1"/>
  <c r="K1732" i="27" s="1"/>
  <c r="AZ1303" i="27"/>
  <c r="AY1303" i="27"/>
  <c r="BB1303" i="27" s="1"/>
  <c r="AW1303" i="27"/>
  <c r="BA1303" i="27" s="1"/>
  <c r="O1732" i="27"/>
  <c r="I1732" i="27" l="1"/>
  <c r="L1732" i="27" s="1"/>
  <c r="P1732" i="27" s="1"/>
  <c r="R1732" i="27"/>
  <c r="S1732" i="27" s="1"/>
  <c r="T1732" i="27" s="1"/>
  <c r="Q1732" i="27"/>
  <c r="M1732" i="27" l="1"/>
  <c r="U1732" i="27" s="1"/>
  <c r="W1732" i="27" s="1"/>
  <c r="H1733" i="27"/>
  <c r="X1733" i="27" s="1"/>
  <c r="N1733" i="27" s="1"/>
  <c r="G1733" i="27" s="1"/>
  <c r="V1732" i="27"/>
  <c r="AT1304" i="27" s="1"/>
  <c r="J1733" i="27" l="1"/>
  <c r="K1733" i="27" s="1"/>
  <c r="O1733" i="27" s="1"/>
  <c r="AZ1304" i="27"/>
  <c r="AY1304" i="27"/>
  <c r="BB1304" i="27" s="1"/>
  <c r="AW1304" i="27"/>
  <c r="BA1304" i="27" s="1"/>
  <c r="I1733" i="27" l="1"/>
  <c r="L1733" i="27" s="1"/>
  <c r="P1733" i="27" s="1"/>
  <c r="R1733" i="27"/>
  <c r="S1733" i="27" s="1"/>
  <c r="T1733" i="27" s="1"/>
  <c r="Q1733" i="27"/>
  <c r="M1733" i="27" l="1"/>
  <c r="U1733" i="27" s="1"/>
  <c r="W1733" i="27" s="1"/>
  <c r="H1734" i="27"/>
  <c r="X1734" i="27" s="1"/>
  <c r="N1734" i="27" s="1"/>
  <c r="G1734" i="27" s="1"/>
  <c r="V1733" i="27"/>
  <c r="AT1305" i="27" s="1"/>
  <c r="J1734" i="27" l="1"/>
  <c r="K1734" i="27" s="1"/>
  <c r="O1734" i="27" s="1"/>
  <c r="AZ1305" i="27"/>
  <c r="AY1305" i="27"/>
  <c r="BB1305" i="27" s="1"/>
  <c r="AW1305" i="27"/>
  <c r="BA1305" i="27" s="1"/>
  <c r="I1734" i="27" l="1"/>
  <c r="L1734" i="27" s="1"/>
  <c r="P1734" i="27" s="1"/>
  <c r="R1734" i="27"/>
  <c r="S1734" i="27" s="1"/>
  <c r="T1734" i="27" s="1"/>
  <c r="Q1734" i="27"/>
  <c r="M1734" i="27" l="1"/>
  <c r="U1734" i="27" s="1"/>
  <c r="W1734" i="27" s="1"/>
  <c r="H1735" i="27"/>
  <c r="V1734" i="27"/>
  <c r="AT1306" i="27" s="1"/>
  <c r="AY1306" i="27" l="1"/>
  <c r="BB1306" i="27" s="1"/>
  <c r="AZ1306" i="27"/>
  <c r="AW1306" i="27"/>
  <c r="BA1306" i="27" s="1"/>
  <c r="J1735" i="27"/>
  <c r="K1735" i="27" s="1"/>
  <c r="O1735" i="27" s="1"/>
  <c r="X1735" i="27"/>
  <c r="N1735" i="27" s="1"/>
  <c r="G1735" i="27" s="1"/>
  <c r="Q1735" i="27" l="1"/>
  <c r="H1736" i="27" s="1"/>
  <c r="R1735" i="27"/>
  <c r="S1735" i="27" s="1"/>
  <c r="T1735" i="27" s="1"/>
  <c r="I1735" i="27"/>
  <c r="L1735" i="27" s="1"/>
  <c r="P1735" i="27" s="1"/>
  <c r="V1735" i="27" s="1"/>
  <c r="AT1307" i="27" s="1"/>
  <c r="X1736" i="27" l="1"/>
  <c r="N1736" i="27" s="1"/>
  <c r="G1736" i="27" s="1"/>
  <c r="J1736" i="27"/>
  <c r="K1736" i="27" s="1"/>
  <c r="O1736" i="27" s="1"/>
  <c r="M1735" i="27"/>
  <c r="U1735" i="27" s="1"/>
  <c r="W1735" i="27" s="1"/>
  <c r="AY1307" i="27"/>
  <c r="BB1307" i="27" s="1"/>
  <c r="AZ1307" i="27"/>
  <c r="AW1307" i="27"/>
  <c r="BA1307" i="27" s="1"/>
  <c r="I1736" i="27" l="1"/>
  <c r="L1736" i="27" s="1"/>
  <c r="P1736" i="27" s="1"/>
  <c r="R1736" i="27"/>
  <c r="S1736" i="27" s="1"/>
  <c r="T1736" i="27" s="1"/>
  <c r="Q1736" i="27"/>
  <c r="M1736" i="27" l="1"/>
  <c r="U1736" i="27" s="1"/>
  <c r="W1736" i="27" s="1"/>
  <c r="H1737" i="27"/>
  <c r="X1737" i="27" s="1"/>
  <c r="N1737" i="27" s="1"/>
  <c r="G1737" i="27" s="1"/>
  <c r="V1736" i="27"/>
  <c r="AT1308" i="27" s="1"/>
  <c r="J1737" i="27"/>
  <c r="K1737" i="27" s="1"/>
  <c r="AZ1308" i="27" l="1"/>
  <c r="AY1308" i="27"/>
  <c r="BB1308" i="27" s="1"/>
  <c r="AW1308" i="27"/>
  <c r="BA1308" i="27" s="1"/>
  <c r="O1737" i="27"/>
  <c r="I1737" i="27" l="1"/>
  <c r="R1737" i="27"/>
  <c r="S1737" i="27" s="1"/>
  <c r="T1737" i="27" s="1"/>
  <c r="L1737" i="27"/>
  <c r="Q1737" i="27"/>
  <c r="H1738" i="27" l="1"/>
  <c r="X1738" i="27" s="1"/>
  <c r="N1738" i="27" s="1"/>
  <c r="G1738" i="27" s="1"/>
  <c r="P1737" i="27"/>
  <c r="V1737" i="27" s="1"/>
  <c r="J1738" i="27"/>
  <c r="K1738" i="27" s="1"/>
  <c r="M1737" i="27"/>
  <c r="U1737" i="27" s="1"/>
  <c r="W1737" i="27" s="1"/>
  <c r="O1738" i="27" l="1"/>
  <c r="I1738" i="27" l="1"/>
  <c r="L1738" i="27" s="1"/>
  <c r="M1738" i="27" s="1"/>
  <c r="R1738" i="27"/>
  <c r="S1738" i="27" s="1"/>
  <c r="T1738" i="27" s="1"/>
  <c r="Q1738" i="27"/>
  <c r="U1738" i="27" l="1"/>
  <c r="P1738" i="27"/>
  <c r="V1738" i="27" s="1"/>
  <c r="H1739" i="27"/>
  <c r="X1739" i="27" s="1"/>
  <c r="N1739" i="27" s="1"/>
  <c r="G1739" i="27" s="1"/>
  <c r="W1738" i="27"/>
  <c r="J1739" i="27" l="1"/>
  <c r="K1739" i="27" s="1"/>
  <c r="O1739" i="27"/>
  <c r="I1739" i="27" l="1"/>
  <c r="L1739" i="27" s="1"/>
  <c r="P1739" i="27" s="1"/>
  <c r="R1739" i="27"/>
  <c r="S1739" i="27" s="1"/>
  <c r="T1739" i="27" s="1"/>
  <c r="Q1739" i="27"/>
  <c r="M1739" i="27" l="1"/>
  <c r="U1739" i="27" s="1"/>
  <c r="W1739" i="27" s="1"/>
  <c r="H1740" i="27"/>
  <c r="X1740" i="27" s="1"/>
  <c r="N1740" i="27" s="1"/>
  <c r="G1740" i="27" s="1"/>
  <c r="V1739" i="27"/>
  <c r="J1740" i="27"/>
  <c r="K1740" i="27" s="1"/>
  <c r="O1740" i="27" l="1"/>
  <c r="I1740" i="27" l="1"/>
  <c r="L1740" i="27" s="1"/>
  <c r="P1740" i="27" s="1"/>
  <c r="R1740" i="27"/>
  <c r="S1740" i="27" s="1"/>
  <c r="T1740" i="27" s="1"/>
  <c r="Q1740" i="27"/>
  <c r="M1740" i="27" l="1"/>
  <c r="U1740" i="27" s="1"/>
  <c r="W1740" i="27" s="1"/>
  <c r="H1741" i="27"/>
  <c r="X1741" i="27" s="1"/>
  <c r="N1741" i="27" s="1"/>
  <c r="G1741" i="27" s="1"/>
  <c r="V1740" i="27"/>
  <c r="J1741" i="27" l="1"/>
  <c r="K1741" i="27" s="1"/>
  <c r="O1741" i="27"/>
  <c r="I1741" i="27" l="1"/>
  <c r="L1741" i="27" s="1"/>
  <c r="M1741" i="27" s="1"/>
  <c r="R1741" i="27"/>
  <c r="S1741" i="27" s="1"/>
  <c r="T1741" i="27" s="1"/>
  <c r="Q1741" i="27"/>
  <c r="U1741" i="27" l="1"/>
  <c r="H1742" i="27"/>
  <c r="X1742" i="27" s="1"/>
  <c r="N1742" i="27" s="1"/>
  <c r="G1742" i="27" s="1"/>
  <c r="W1741" i="27"/>
  <c r="P1741" i="27"/>
  <c r="V1741" i="27" s="1"/>
  <c r="J1742" i="27" l="1"/>
  <c r="K1742" i="27" s="1"/>
  <c r="O1742" i="27" s="1"/>
  <c r="I1742" i="27" l="1"/>
  <c r="L1742" i="27" s="1"/>
  <c r="R1742" i="27"/>
  <c r="S1742" i="27" s="1"/>
  <c r="T1742" i="27" s="1"/>
  <c r="Q1742" i="27"/>
  <c r="H1743" i="27" l="1"/>
  <c r="X1743" i="27" s="1"/>
  <c r="N1743" i="27" s="1"/>
  <c r="G1743" i="27" s="1"/>
  <c r="P1742" i="27"/>
  <c r="V1742" i="27" s="1"/>
  <c r="M1742" i="27"/>
  <c r="U1742" i="27" s="1"/>
  <c r="W1742" i="27" s="1"/>
  <c r="J1743" i="27" l="1"/>
  <c r="K1743" i="27" s="1"/>
  <c r="O1743" i="27" s="1"/>
  <c r="I1743" i="27" l="1"/>
  <c r="L1743" i="27" s="1"/>
  <c r="M1743" i="27" s="1"/>
  <c r="R1743" i="27"/>
  <c r="S1743" i="27" s="1"/>
  <c r="T1743" i="27" s="1"/>
  <c r="Q1743" i="27"/>
  <c r="P1743" i="27" l="1"/>
  <c r="V1743" i="27" s="1"/>
  <c r="U1743" i="27"/>
  <c r="W1743" i="27" s="1"/>
  <c r="H1744" i="27"/>
  <c r="X1744" i="27" s="1"/>
  <c r="N1744" i="27" s="1"/>
  <c r="G1744" i="27" s="1"/>
  <c r="J1744" i="27" l="1"/>
  <c r="K1744" i="27" s="1"/>
  <c r="O1744" i="27" s="1"/>
  <c r="I1744" i="27" l="1"/>
  <c r="L1744" i="27" s="1"/>
  <c r="P1744" i="27" s="1"/>
  <c r="R1744" i="27"/>
  <c r="S1744" i="27" s="1"/>
  <c r="T1744" i="27" s="1"/>
  <c r="Q1744" i="27"/>
  <c r="M1744" i="27" l="1"/>
  <c r="U1744" i="27" s="1"/>
  <c r="W1744" i="27" s="1"/>
  <c r="H1745" i="27"/>
  <c r="X1745" i="27" s="1"/>
  <c r="N1745" i="27" s="1"/>
  <c r="G1745" i="27" s="1"/>
  <c r="V1744" i="27"/>
  <c r="J1745" i="27" l="1"/>
  <c r="K1745" i="27" s="1"/>
  <c r="O1745" i="27" s="1"/>
  <c r="I1745" i="27" l="1"/>
  <c r="L1745" i="27" s="1"/>
  <c r="M1745" i="27" s="1"/>
  <c r="R1745" i="27"/>
  <c r="S1745" i="27" s="1"/>
  <c r="T1745" i="27" s="1"/>
  <c r="Q1745" i="27"/>
  <c r="P1745" i="27" l="1"/>
  <c r="V1745" i="27" s="1"/>
  <c r="U1745" i="27"/>
  <c r="W1745" i="27" s="1"/>
  <c r="H1746" i="27"/>
  <c r="X1746" i="27" s="1"/>
  <c r="N1746" i="27" s="1"/>
  <c r="G1746" i="27" s="1"/>
  <c r="J1746" i="27"/>
  <c r="K1746" i="27" s="1"/>
  <c r="O1746" i="27" l="1"/>
  <c r="I1746" i="27" l="1"/>
  <c r="L1746" i="27" s="1"/>
  <c r="R1746" i="27"/>
  <c r="S1746" i="27" s="1"/>
  <c r="T1746" i="27" s="1"/>
  <c r="Q1746" i="27"/>
  <c r="H1747" i="27" l="1"/>
  <c r="X1747" i="27" s="1"/>
  <c r="N1747" i="27" s="1"/>
  <c r="G1747" i="27" s="1"/>
  <c r="P1746" i="27"/>
  <c r="V1746" i="27" s="1"/>
  <c r="M1746" i="27"/>
  <c r="U1746" i="27" s="1"/>
  <c r="W1746" i="27" s="1"/>
  <c r="J1747" i="27" l="1"/>
  <c r="K1747" i="27" s="1"/>
  <c r="O1747" i="27" s="1"/>
  <c r="I1747" i="27" l="1"/>
  <c r="L1747" i="27" s="1"/>
  <c r="R1747" i="27"/>
  <c r="S1747" i="27" s="1"/>
  <c r="T1747" i="27" s="1"/>
  <c r="Q1747" i="27"/>
  <c r="H1748" i="27" l="1"/>
  <c r="X1748" i="27" s="1"/>
  <c r="N1748" i="27" s="1"/>
  <c r="G1748" i="27" s="1"/>
  <c r="P1747" i="27"/>
  <c r="V1747" i="27" s="1"/>
  <c r="M1747" i="27"/>
  <c r="U1747" i="27" s="1"/>
  <c r="W1747" i="27" s="1"/>
  <c r="J1748" i="27" l="1"/>
  <c r="K1748" i="27" s="1"/>
  <c r="O1748" i="27" s="1"/>
  <c r="I1748" i="27" l="1"/>
  <c r="L1748" i="27" s="1"/>
  <c r="P1748" i="27" s="1"/>
  <c r="R1748" i="27"/>
  <c r="S1748" i="27" s="1"/>
  <c r="T1748" i="27" s="1"/>
  <c r="Q1748" i="27"/>
  <c r="M1748" i="27" l="1"/>
  <c r="U1748" i="27" s="1"/>
  <c r="W1748" i="27" s="1"/>
  <c r="H1749" i="27"/>
  <c r="X1749" i="27" s="1"/>
  <c r="N1749" i="27" s="1"/>
  <c r="G1749" i="27" s="1"/>
  <c r="V1748" i="27"/>
  <c r="J1749" i="27"/>
  <c r="K1749" i="27" s="1"/>
  <c r="O1749" i="27" l="1"/>
  <c r="I1749" i="27" l="1"/>
  <c r="L1749" i="27" s="1"/>
  <c r="P1749" i="27" s="1"/>
  <c r="R1749" i="27"/>
  <c r="S1749" i="27" s="1"/>
  <c r="T1749" i="27" s="1"/>
  <c r="Q1749" i="27"/>
  <c r="M1749" i="27" l="1"/>
  <c r="U1749" i="27" s="1"/>
  <c r="W1749" i="27" s="1"/>
  <c r="H1750" i="27"/>
  <c r="X1750" i="27" s="1"/>
  <c r="N1750" i="27" s="1"/>
  <c r="G1750" i="27" s="1"/>
  <c r="V1749" i="27"/>
  <c r="J1750" i="27"/>
  <c r="K1750" i="27" s="1"/>
  <c r="O1750" i="27" l="1"/>
  <c r="I1750" i="27" l="1"/>
  <c r="L1750" i="27" s="1"/>
  <c r="P1750" i="27" s="1"/>
  <c r="R1750" i="27"/>
  <c r="S1750" i="27" s="1"/>
  <c r="T1750" i="27" s="1"/>
  <c r="Q1750" i="27"/>
  <c r="M1750" i="27" l="1"/>
  <c r="U1750" i="27" s="1"/>
  <c r="W1750" i="27" s="1"/>
  <c r="H1751" i="27"/>
  <c r="X1751" i="27" s="1"/>
  <c r="N1751" i="27" s="1"/>
  <c r="G1751" i="27" s="1"/>
  <c r="V1750" i="27"/>
  <c r="J1751" i="27"/>
  <c r="K1751" i="27" s="1"/>
  <c r="O1751" i="27" l="1"/>
  <c r="I1751" i="27" l="1"/>
  <c r="L1751" i="27" s="1"/>
  <c r="M1751" i="27" s="1"/>
  <c r="R1751" i="27"/>
  <c r="S1751" i="27" s="1"/>
  <c r="T1751" i="27" s="1"/>
  <c r="Q1751" i="27"/>
  <c r="P1751" i="27" l="1"/>
  <c r="V1751" i="27" s="1"/>
  <c r="U1751" i="27"/>
  <c r="H1752" i="27"/>
  <c r="X1752" i="27" s="1"/>
  <c r="N1752" i="27" s="1"/>
  <c r="G1752" i="27" s="1"/>
  <c r="W1751" i="27"/>
  <c r="J1752" i="27"/>
  <c r="K1752" i="27" s="1"/>
  <c r="O1752" i="27" l="1"/>
  <c r="I1752" i="27" l="1"/>
  <c r="L1752" i="27" s="1"/>
  <c r="M1752" i="27" s="1"/>
  <c r="R1752" i="27"/>
  <c r="Q1752" i="27"/>
  <c r="P1752" i="27" l="1"/>
  <c r="V1752" i="27" s="1"/>
  <c r="H1753" i="27"/>
  <c r="X1753" i="27" s="1"/>
  <c r="N1753" i="27" s="1"/>
  <c r="G1753" i="27" s="1"/>
  <c r="S1752" i="27"/>
  <c r="T1752" i="27" s="1"/>
  <c r="J1753" i="27" l="1"/>
  <c r="K1753" i="27" s="1"/>
  <c r="O1753" i="27" s="1"/>
  <c r="U1752" i="27"/>
  <c r="W1752" i="27" s="1"/>
  <c r="I1753" i="27" l="1"/>
  <c r="L1753" i="27" s="1"/>
  <c r="P1753" i="27" s="1"/>
  <c r="V1753" i="27" s="1"/>
  <c r="R1753" i="27"/>
  <c r="S1753" i="27" s="1"/>
  <c r="T1753" i="27" s="1"/>
  <c r="Q1753" i="27"/>
  <c r="M1753" i="27" l="1"/>
  <c r="U1753" i="27"/>
  <c r="H1754" i="27"/>
  <c r="X1754" i="27" s="1"/>
  <c r="N1754" i="27" s="1"/>
  <c r="G1754" i="27" s="1"/>
  <c r="W1753" i="27"/>
  <c r="J1754" i="27" l="1"/>
  <c r="K1754" i="27" s="1"/>
  <c r="O1754" i="27" s="1"/>
  <c r="I1754" i="27" l="1"/>
  <c r="L1754" i="27" s="1"/>
  <c r="M1754" i="27" s="1"/>
  <c r="R1754" i="27"/>
  <c r="S1754" i="27" s="1"/>
  <c r="T1754" i="27" s="1"/>
  <c r="Q1754" i="27"/>
  <c r="P1754" i="27" l="1"/>
  <c r="H1755" i="27"/>
  <c r="X1755" i="27" s="1"/>
  <c r="N1755" i="27" s="1"/>
  <c r="G1755" i="27" s="1"/>
  <c r="U1754" i="27"/>
  <c r="W1754" i="27" s="1"/>
  <c r="V1754" i="27"/>
  <c r="J1755" i="27" l="1"/>
  <c r="K1755" i="27" s="1"/>
  <c r="O1755" i="27" s="1"/>
  <c r="I1755" i="27" l="1"/>
  <c r="L1755" i="27" s="1"/>
  <c r="P1755" i="27" s="1"/>
  <c r="R1755" i="27"/>
  <c r="S1755" i="27" s="1"/>
  <c r="T1755" i="27" s="1"/>
  <c r="Q1755" i="27"/>
  <c r="M1755" i="27" l="1"/>
  <c r="U1755" i="27" s="1"/>
  <c r="W1755" i="27" s="1"/>
  <c r="H1756" i="27"/>
  <c r="X1756" i="27" s="1"/>
  <c r="N1756" i="27" s="1"/>
  <c r="G1756" i="27" s="1"/>
  <c r="V1755" i="27"/>
  <c r="J1756" i="27"/>
  <c r="K1756" i="27" s="1"/>
  <c r="O1756" i="27" l="1"/>
  <c r="I1756" i="27" l="1"/>
  <c r="L1756" i="27" s="1"/>
  <c r="P1756" i="27" s="1"/>
  <c r="R1756" i="27"/>
  <c r="S1756" i="27" s="1"/>
  <c r="T1756" i="27" s="1"/>
  <c r="Q1756" i="27"/>
  <c r="M1756" i="27" l="1"/>
  <c r="U1756" i="27" s="1"/>
  <c r="W1756" i="27" s="1"/>
  <c r="H1757" i="27"/>
  <c r="X1757" i="27" s="1"/>
  <c r="N1757" i="27" s="1"/>
  <c r="G1757" i="27" s="1"/>
  <c r="V1756" i="27"/>
  <c r="J1757" i="27"/>
  <c r="K1757" i="27" s="1"/>
  <c r="O1757" i="27" l="1"/>
  <c r="I1757" i="27" l="1"/>
  <c r="L1757" i="27" s="1"/>
  <c r="P1757" i="27" s="1"/>
  <c r="R1757" i="27"/>
  <c r="S1757" i="27" s="1"/>
  <c r="T1757" i="27" s="1"/>
  <c r="Q1757" i="27"/>
  <c r="H1758" i="27" l="1"/>
  <c r="X1758" i="27" s="1"/>
  <c r="N1758" i="27" s="1"/>
  <c r="G1758" i="27" s="1"/>
  <c r="M1757" i="27"/>
  <c r="U1757" i="27" s="1"/>
  <c r="W1757" i="27" s="1"/>
  <c r="V1757" i="27"/>
  <c r="J1758" i="27"/>
  <c r="K1758" i="27" s="1"/>
  <c r="O1758" i="27" l="1"/>
  <c r="I1758" i="27" l="1"/>
  <c r="L1758" i="27" s="1"/>
  <c r="P1758" i="27" s="1"/>
  <c r="R1758" i="27"/>
  <c r="S1758" i="27" s="1"/>
  <c r="T1758" i="27" s="1"/>
  <c r="Q1758" i="27"/>
  <c r="M1758" i="27" l="1"/>
  <c r="U1758" i="27" s="1"/>
  <c r="W1758" i="27" s="1"/>
  <c r="H1759" i="27"/>
  <c r="X1759" i="27" s="1"/>
  <c r="N1759" i="27" s="1"/>
  <c r="G1759" i="27" s="1"/>
  <c r="V1758" i="27"/>
  <c r="J1759" i="27" l="1"/>
  <c r="K1759" i="27" s="1"/>
  <c r="O1759" i="27" s="1"/>
  <c r="I1759" i="27" s="1"/>
  <c r="L1759" i="27" s="1"/>
  <c r="R1759" i="27" l="1"/>
  <c r="S1759" i="27" s="1"/>
  <c r="T1759" i="27" s="1"/>
  <c r="M1759" i="27"/>
  <c r="P1759" i="27"/>
  <c r="V1759" i="27" s="1"/>
  <c r="Q1759" i="27"/>
  <c r="U1759" i="27" l="1"/>
  <c r="H1760" i="27"/>
  <c r="X1760" i="27" s="1"/>
  <c r="N1760" i="27" s="1"/>
  <c r="G1760" i="27" s="1"/>
  <c r="W1759" i="27"/>
  <c r="J1760" i="27" l="1"/>
  <c r="K1760" i="27" s="1"/>
  <c r="O1760" i="27" s="1"/>
  <c r="I1760" i="27" l="1"/>
  <c r="L1760" i="27" s="1"/>
  <c r="M1760" i="27" s="1"/>
  <c r="R1760" i="27"/>
  <c r="S1760" i="27" s="1"/>
  <c r="T1760" i="27" s="1"/>
  <c r="Q1760" i="27"/>
  <c r="P1760" i="27" l="1"/>
  <c r="V1760" i="27" s="1"/>
  <c r="U1760" i="27"/>
  <c r="W1760" i="27" s="1"/>
  <c r="H1761" i="27"/>
  <c r="X1761" i="27" s="1"/>
  <c r="N1761" i="27" s="1"/>
  <c r="G1761" i="27" s="1"/>
  <c r="J1761" i="27" l="1"/>
  <c r="K1761" i="27" s="1"/>
  <c r="O1761" i="27" s="1"/>
  <c r="I1761" i="27" l="1"/>
  <c r="L1761" i="27" s="1"/>
  <c r="M1761" i="27" s="1"/>
  <c r="R1761" i="27"/>
  <c r="S1761" i="27" s="1"/>
  <c r="T1761" i="27" s="1"/>
  <c r="Q1761" i="27"/>
  <c r="P1761" i="27" l="1"/>
  <c r="V1761" i="27" s="1"/>
  <c r="U1761" i="27"/>
  <c r="W1761" i="27" s="1"/>
  <c r="H1762" i="27"/>
  <c r="X1762" i="27" s="1"/>
  <c r="N1762" i="27" s="1"/>
  <c r="G1762" i="27" s="1"/>
  <c r="J1762" i="27"/>
  <c r="K1762" i="27" s="1"/>
  <c r="O1762" i="27" l="1"/>
  <c r="I1762" i="27" l="1"/>
  <c r="L1762" i="27" s="1"/>
  <c r="R1762" i="27"/>
  <c r="S1762" i="27" s="1"/>
  <c r="T1762" i="27" s="1"/>
  <c r="Q1762" i="27"/>
  <c r="H1763" i="27" l="1"/>
  <c r="X1763" i="27" s="1"/>
  <c r="N1763" i="27" s="1"/>
  <c r="G1763" i="27" s="1"/>
  <c r="P1762" i="27"/>
  <c r="V1762" i="27" s="1"/>
  <c r="J1763" i="27"/>
  <c r="K1763" i="27" s="1"/>
  <c r="M1762" i="27"/>
  <c r="U1762" i="27" s="1"/>
  <c r="W1762" i="27" s="1"/>
  <c r="O1763" i="27" l="1"/>
  <c r="I1763" i="27" l="1"/>
  <c r="L1763" i="27" s="1"/>
  <c r="P1763" i="27" s="1"/>
  <c r="R1763" i="27"/>
  <c r="S1763" i="27" s="1"/>
  <c r="T1763" i="27" s="1"/>
  <c r="Q1763" i="27"/>
  <c r="M1763" i="27" l="1"/>
  <c r="U1763" i="27" s="1"/>
  <c r="W1763" i="27" s="1"/>
  <c r="H1764" i="27"/>
  <c r="X1764" i="27" s="1"/>
  <c r="N1764" i="27" s="1"/>
  <c r="G1764" i="27" s="1"/>
  <c r="V1763" i="27"/>
  <c r="J1764" i="27" l="1"/>
  <c r="K1764" i="27" s="1"/>
  <c r="O1764" i="27" s="1"/>
  <c r="I1764" i="27" l="1"/>
  <c r="L1764" i="27" s="1"/>
  <c r="P1764" i="27" s="1"/>
  <c r="R1764" i="27"/>
  <c r="S1764" i="27" s="1"/>
  <c r="T1764" i="27" s="1"/>
  <c r="Q1764" i="27"/>
  <c r="M1764" i="27" l="1"/>
  <c r="U1764" i="27"/>
  <c r="W1764" i="27" s="1"/>
  <c r="H1765" i="27"/>
  <c r="X1765" i="27" s="1"/>
  <c r="N1765" i="27" s="1"/>
  <c r="G1765" i="27" s="1"/>
  <c r="V1764" i="27"/>
  <c r="J1765" i="27"/>
  <c r="K1765" i="27" s="1"/>
  <c r="O1765" i="27" l="1"/>
  <c r="I1765" i="27" l="1"/>
  <c r="L1765" i="27" s="1"/>
  <c r="P1765" i="27" s="1"/>
  <c r="R1765" i="27"/>
  <c r="S1765" i="27" s="1"/>
  <c r="T1765" i="27" s="1"/>
  <c r="Q1765" i="27"/>
  <c r="M1765" i="27" l="1"/>
  <c r="U1765" i="27" s="1"/>
  <c r="W1765" i="27" s="1"/>
  <c r="H1766" i="27"/>
  <c r="X1766" i="27" s="1"/>
  <c r="N1766" i="27" s="1"/>
  <c r="G1766" i="27" s="1"/>
  <c r="V1765" i="27"/>
  <c r="J1766" i="27" l="1"/>
  <c r="K1766" i="27" s="1"/>
  <c r="O1766" i="27"/>
  <c r="I1766" i="27" l="1"/>
  <c r="L1766" i="27" s="1"/>
  <c r="M1766" i="27" s="1"/>
  <c r="R1766" i="27"/>
  <c r="S1766" i="27" s="1"/>
  <c r="T1766" i="27" s="1"/>
  <c r="Q1766" i="27"/>
  <c r="P1766" i="27" l="1"/>
  <c r="V1766" i="27" s="1"/>
  <c r="U1766" i="27"/>
  <c r="W1766" i="27" s="1"/>
  <c r="H1767" i="27"/>
  <c r="X1767" i="27" s="1"/>
  <c r="N1767" i="27" s="1"/>
  <c r="G1767" i="27" s="1"/>
  <c r="J1767" i="27" l="1"/>
  <c r="K1767" i="27" s="1"/>
  <c r="O1767" i="27"/>
  <c r="I1767" i="27" l="1"/>
  <c r="L1767" i="27" s="1"/>
  <c r="M1767" i="27" s="1"/>
  <c r="R1767" i="27"/>
  <c r="S1767" i="27" s="1"/>
  <c r="T1767" i="27" s="1"/>
  <c r="Q1767" i="27"/>
  <c r="P1767" i="27" l="1"/>
  <c r="V1767" i="27" s="1"/>
  <c r="U1767" i="27"/>
  <c r="W1767" i="27" s="1"/>
  <c r="H1768" i="27"/>
  <c r="X1768" i="27" s="1"/>
  <c r="N1768" i="27" s="1"/>
  <c r="G1768" i="27" s="1"/>
  <c r="J1768" i="27" l="1"/>
  <c r="K1768" i="27" s="1"/>
  <c r="O1768" i="27" s="1"/>
  <c r="I1768" i="27" l="1"/>
  <c r="L1768" i="27" s="1"/>
  <c r="M1768" i="27" s="1"/>
  <c r="R1768" i="27"/>
  <c r="S1768" i="27" s="1"/>
  <c r="T1768" i="27" s="1"/>
  <c r="Q1768" i="27"/>
  <c r="P1768" i="27" l="1"/>
  <c r="V1768" i="27" s="1"/>
  <c r="U1768" i="27"/>
  <c r="W1768" i="27" s="1"/>
  <c r="H1769" i="27"/>
  <c r="X1769" i="27" s="1"/>
  <c r="N1769" i="27" s="1"/>
  <c r="G1769" i="27" s="1"/>
  <c r="J1769" i="27" l="1"/>
  <c r="K1769" i="27" s="1"/>
  <c r="O1769" i="27" s="1"/>
  <c r="I1769" i="27" l="1"/>
  <c r="L1769" i="27" s="1"/>
  <c r="P1769" i="27" s="1"/>
  <c r="R1769" i="27"/>
  <c r="S1769" i="27" s="1"/>
  <c r="T1769" i="27" s="1"/>
  <c r="Q1769" i="27"/>
  <c r="M1769" i="27" l="1"/>
  <c r="U1769" i="27" s="1"/>
  <c r="W1769" i="27" s="1"/>
  <c r="H1770" i="27"/>
  <c r="X1770" i="27" s="1"/>
  <c r="N1770" i="27" s="1"/>
  <c r="G1770" i="27" s="1"/>
  <c r="V1769" i="27"/>
  <c r="J1770" i="27" l="1"/>
  <c r="K1770" i="27" s="1"/>
  <c r="O1770" i="27" s="1"/>
  <c r="I1770" i="27" l="1"/>
  <c r="L1770" i="27" s="1"/>
  <c r="R1770" i="27"/>
  <c r="S1770" i="27" s="1"/>
  <c r="T1770" i="27" s="1"/>
  <c r="Q1770" i="27"/>
  <c r="H1771" i="27" l="1"/>
  <c r="X1771" i="27" s="1"/>
  <c r="N1771" i="27" s="1"/>
  <c r="G1771" i="27" s="1"/>
  <c r="P1770" i="27"/>
  <c r="V1770" i="27" s="1"/>
  <c r="J1771" i="27"/>
  <c r="K1771" i="27" s="1"/>
  <c r="M1770" i="27"/>
  <c r="U1770" i="27" s="1"/>
  <c r="W1770" i="27" s="1"/>
  <c r="O1771" i="27" l="1"/>
  <c r="I1771" i="27" l="1"/>
  <c r="L1771" i="27" s="1"/>
  <c r="P1771" i="27" s="1"/>
  <c r="R1771" i="27"/>
  <c r="S1771" i="27" s="1"/>
  <c r="T1771" i="27" s="1"/>
  <c r="Q1771" i="27"/>
  <c r="M1771" i="27" l="1"/>
  <c r="U1771" i="27" s="1"/>
  <c r="W1771" i="27" s="1"/>
  <c r="H1772" i="27"/>
  <c r="X1772" i="27" s="1"/>
  <c r="N1772" i="27" s="1"/>
  <c r="G1772" i="27" s="1"/>
  <c r="V1771" i="27"/>
  <c r="J1772" i="27" l="1"/>
  <c r="K1772" i="27" s="1"/>
  <c r="O1772" i="27" s="1"/>
  <c r="I1772" i="27" l="1"/>
  <c r="L1772" i="27" s="1"/>
  <c r="M1772" i="27" s="1"/>
  <c r="R1772" i="27"/>
  <c r="S1772" i="27" s="1"/>
  <c r="T1772" i="27" s="1"/>
  <c r="Q1772" i="27"/>
  <c r="P1772" i="27" l="1"/>
  <c r="V1772" i="27" s="1"/>
  <c r="U1772" i="27"/>
  <c r="W1772" i="27" s="1"/>
  <c r="H1773" i="27"/>
  <c r="J1773" i="27" l="1"/>
  <c r="K1773" i="27" s="1"/>
  <c r="O1773" i="27" s="1"/>
  <c r="X1773" i="27"/>
  <c r="N1773" i="27" s="1"/>
  <c r="G1773" i="27" s="1"/>
  <c r="Q1773" i="27" l="1"/>
  <c r="H1774" i="27" s="1"/>
  <c r="R1773" i="27"/>
  <c r="S1773" i="27" s="1"/>
  <c r="T1773" i="27" s="1"/>
  <c r="I1773" i="27"/>
  <c r="L1773" i="27" s="1"/>
  <c r="P1773" i="27" s="1"/>
  <c r="V1773" i="27" s="1"/>
  <c r="M1773" i="27" l="1"/>
  <c r="X1774" i="27"/>
  <c r="N1774" i="27" s="1"/>
  <c r="G1774" i="27" s="1"/>
  <c r="J1774" i="27"/>
  <c r="K1774" i="27" s="1"/>
  <c r="O1774" i="27" s="1"/>
  <c r="U1773" i="27"/>
  <c r="W1773" i="27" s="1"/>
  <c r="I1774" i="27" l="1"/>
  <c r="L1774" i="27" s="1"/>
  <c r="M1774" i="27" s="1"/>
  <c r="R1774" i="27"/>
  <c r="Q1774" i="27"/>
  <c r="P1774" i="27" l="1"/>
  <c r="V1774" i="27" s="1"/>
  <c r="H1775" i="27"/>
  <c r="X1775" i="27" s="1"/>
  <c r="N1775" i="27" s="1"/>
  <c r="G1775" i="27" s="1"/>
  <c r="S1774" i="27"/>
  <c r="T1774" i="27" s="1"/>
  <c r="J1775" i="27" l="1"/>
  <c r="K1775" i="27" s="1"/>
  <c r="O1775" i="27" s="1"/>
  <c r="U1774" i="27"/>
  <c r="W1774" i="27" s="1"/>
  <c r="I1775" i="27" l="1"/>
  <c r="L1775" i="27" s="1"/>
  <c r="P1775" i="27" s="1"/>
  <c r="V1775" i="27" s="1"/>
  <c r="R1775" i="27"/>
  <c r="S1775" i="27" s="1"/>
  <c r="T1775" i="27" s="1"/>
  <c r="Q1775" i="27"/>
  <c r="M1775" i="27" l="1"/>
  <c r="U1775" i="27"/>
  <c r="W1775" i="27" s="1"/>
  <c r="H1776" i="27"/>
  <c r="X1776" i="27" s="1"/>
  <c r="N1776" i="27" s="1"/>
  <c r="G1776" i="27" s="1"/>
  <c r="J1776" i="27" l="1"/>
  <c r="K1776" i="27" s="1"/>
  <c r="O1776" i="27" s="1"/>
  <c r="I1776" i="27" l="1"/>
  <c r="L1776" i="27" s="1"/>
  <c r="P1776" i="27" s="1"/>
  <c r="R1776" i="27"/>
  <c r="S1776" i="27" s="1"/>
  <c r="T1776" i="27" s="1"/>
  <c r="Q1776" i="27"/>
  <c r="M1776" i="27" l="1"/>
  <c r="U1776" i="27"/>
  <c r="W1776" i="27" s="1"/>
  <c r="H1777" i="27"/>
  <c r="X1777" i="27" s="1"/>
  <c r="N1777" i="27" s="1"/>
  <c r="G1777" i="27" s="1"/>
  <c r="V1776" i="27"/>
  <c r="J1777" i="27" l="1"/>
  <c r="K1777" i="27" s="1"/>
  <c r="O1777" i="27"/>
  <c r="I1777" i="27" l="1"/>
  <c r="L1777" i="27" s="1"/>
  <c r="P1777" i="27" s="1"/>
  <c r="R1777" i="27"/>
  <c r="S1777" i="27" s="1"/>
  <c r="T1777" i="27" s="1"/>
  <c r="Q1777" i="27"/>
  <c r="M1777" i="27" l="1"/>
  <c r="U1777" i="27" s="1"/>
  <c r="W1777" i="27" s="1"/>
  <c r="H1778" i="27"/>
  <c r="X1778" i="27" s="1"/>
  <c r="N1778" i="27" s="1"/>
  <c r="G1778" i="27" s="1"/>
  <c r="V1777" i="27"/>
  <c r="J1778" i="27" l="1"/>
  <c r="K1778" i="27" s="1"/>
  <c r="O1778" i="27" s="1"/>
  <c r="I1778" i="27" l="1"/>
  <c r="L1778" i="27" s="1"/>
  <c r="P1778" i="27" s="1"/>
  <c r="R1778" i="27"/>
  <c r="S1778" i="27" s="1"/>
  <c r="T1778" i="27" s="1"/>
  <c r="Q1778" i="27"/>
  <c r="M1778" i="27" l="1"/>
  <c r="U1778" i="27"/>
  <c r="H1779" i="27"/>
  <c r="X1779" i="27" s="1"/>
  <c r="N1779" i="27" s="1"/>
  <c r="G1779" i="27" s="1"/>
  <c r="W1778" i="27"/>
  <c r="V1778" i="27"/>
  <c r="J1779" i="27" l="1"/>
  <c r="K1779" i="27" s="1"/>
  <c r="O1779" i="27" s="1"/>
  <c r="I1779" i="27" l="1"/>
  <c r="L1779" i="27" s="1"/>
  <c r="P1779" i="27" s="1"/>
  <c r="R1779" i="27"/>
  <c r="S1779" i="27" s="1"/>
  <c r="T1779" i="27" s="1"/>
  <c r="Q1779" i="27"/>
  <c r="M1779" i="27" l="1"/>
  <c r="U1779" i="27" s="1"/>
  <c r="W1779" i="27" s="1"/>
  <c r="H1780" i="27"/>
  <c r="X1780" i="27" s="1"/>
  <c r="N1780" i="27" s="1"/>
  <c r="G1780" i="27" s="1"/>
  <c r="V1779" i="27"/>
  <c r="J1780" i="27" l="1"/>
  <c r="K1780" i="27" s="1"/>
  <c r="O1780" i="27" s="1"/>
  <c r="I1780" i="27" l="1"/>
  <c r="L1780" i="27" s="1"/>
  <c r="M1780" i="27" s="1"/>
  <c r="R1780" i="27"/>
  <c r="S1780" i="27" s="1"/>
  <c r="T1780" i="27" s="1"/>
  <c r="Q1780" i="27"/>
  <c r="P1780" i="27" l="1"/>
  <c r="V1780" i="27" s="1"/>
  <c r="U1780" i="27"/>
  <c r="W1780" i="27" s="1"/>
  <c r="H1781" i="27"/>
  <c r="X1781" i="27" s="1"/>
  <c r="N1781" i="27" s="1"/>
  <c r="G1781" i="27" s="1"/>
  <c r="J1781" i="27" l="1"/>
  <c r="K1781" i="27" s="1"/>
  <c r="O1781" i="27" s="1"/>
  <c r="I1781" i="27" l="1"/>
  <c r="L1781" i="27" s="1"/>
  <c r="P1781" i="27" s="1"/>
  <c r="R1781" i="27"/>
  <c r="S1781" i="27" s="1"/>
  <c r="T1781" i="27" s="1"/>
  <c r="Q1781" i="27"/>
  <c r="M1781" i="27" l="1"/>
  <c r="U1781" i="27" s="1"/>
  <c r="W1781" i="27" s="1"/>
  <c r="H1782" i="27"/>
  <c r="X1782" i="27" s="1"/>
  <c r="N1782" i="27" s="1"/>
  <c r="G1782" i="27" s="1"/>
  <c r="V1781" i="27"/>
  <c r="J1782" i="27" l="1"/>
  <c r="K1782" i="27" s="1"/>
  <c r="O1782" i="27" s="1"/>
  <c r="I1782" i="27" l="1"/>
  <c r="L1782" i="27" s="1"/>
  <c r="R1782" i="27"/>
  <c r="S1782" i="27" s="1"/>
  <c r="T1782" i="27" s="1"/>
  <c r="Q1782" i="27"/>
  <c r="H1783" i="27" l="1"/>
  <c r="X1783" i="27" s="1"/>
  <c r="N1783" i="27" s="1"/>
  <c r="G1783" i="27" s="1"/>
  <c r="P1782" i="27"/>
  <c r="V1782" i="27" s="1"/>
  <c r="M1782" i="27"/>
  <c r="U1782" i="27" s="1"/>
  <c r="W1782" i="27" s="1"/>
  <c r="J1783" i="27" l="1"/>
  <c r="K1783" i="27" s="1"/>
  <c r="O1783" i="27" s="1"/>
  <c r="I1783" i="27" l="1"/>
  <c r="L1783" i="27" s="1"/>
  <c r="P1783" i="27" s="1"/>
  <c r="R1783" i="27"/>
  <c r="S1783" i="27" s="1"/>
  <c r="T1783" i="27" s="1"/>
  <c r="Q1783" i="27"/>
  <c r="M1783" i="27" l="1"/>
  <c r="U1783" i="27" s="1"/>
  <c r="W1783" i="27" s="1"/>
  <c r="H1784" i="27"/>
  <c r="X1784" i="27" s="1"/>
  <c r="N1784" i="27" s="1"/>
  <c r="G1784" i="27" s="1"/>
  <c r="V1783" i="27"/>
  <c r="J1784" i="27" l="1"/>
  <c r="K1784" i="27" s="1"/>
  <c r="O1784" i="27" s="1"/>
  <c r="I1784" i="27" l="1"/>
  <c r="L1784" i="27" s="1"/>
  <c r="P1784" i="27" s="1"/>
  <c r="R1784" i="27"/>
  <c r="S1784" i="27" s="1"/>
  <c r="T1784" i="27" s="1"/>
  <c r="Q1784" i="27"/>
  <c r="M1784" i="27" l="1"/>
  <c r="U1784" i="27" s="1"/>
  <c r="W1784" i="27" s="1"/>
  <c r="H1785" i="27"/>
  <c r="X1785" i="27" s="1"/>
  <c r="N1785" i="27" s="1"/>
  <c r="G1785" i="27" s="1"/>
  <c r="V1784" i="27"/>
  <c r="J1785" i="27"/>
  <c r="K1785" i="27" s="1"/>
  <c r="O1785" i="27" l="1"/>
  <c r="I1785" i="27" l="1"/>
  <c r="R1785" i="27"/>
  <c r="S1785" i="27" s="1"/>
  <c r="T1785" i="27" s="1"/>
  <c r="L1785" i="27"/>
  <c r="Q1785" i="27"/>
  <c r="H1786" i="27" l="1"/>
  <c r="X1786" i="27" s="1"/>
  <c r="N1786" i="27" s="1"/>
  <c r="G1786" i="27" s="1"/>
  <c r="P1785" i="27"/>
  <c r="V1785" i="27" s="1"/>
  <c r="M1785" i="27"/>
  <c r="U1785" i="27" s="1"/>
  <c r="W1785" i="27" s="1"/>
  <c r="J1786" i="27" l="1"/>
  <c r="K1786" i="27" s="1"/>
  <c r="O1786" i="27" s="1"/>
  <c r="I1786" i="27" l="1"/>
  <c r="L1786" i="27" s="1"/>
  <c r="M1786" i="27" s="1"/>
  <c r="R1786" i="27"/>
  <c r="S1786" i="27" s="1"/>
  <c r="T1786" i="27" s="1"/>
  <c r="P1786" i="27"/>
  <c r="Q1786" i="27"/>
  <c r="U1786" i="27" l="1"/>
  <c r="W1786" i="27" s="1"/>
  <c r="H1787" i="27"/>
  <c r="X1787" i="27" s="1"/>
  <c r="N1787" i="27" s="1"/>
  <c r="G1787" i="27" s="1"/>
  <c r="V1786" i="27"/>
  <c r="J1787" i="27" l="1"/>
  <c r="K1787" i="27" s="1"/>
  <c r="O1787" i="27" s="1"/>
  <c r="I1787" i="27" l="1"/>
  <c r="L1787" i="27" s="1"/>
  <c r="M1787" i="27" s="1"/>
  <c r="R1787" i="27"/>
  <c r="S1787" i="27" s="1"/>
  <c r="T1787" i="27" s="1"/>
  <c r="Q1787" i="27"/>
  <c r="P1787" i="27" l="1"/>
  <c r="V1787" i="27" s="1"/>
  <c r="U1787" i="27"/>
  <c r="W1787" i="27" s="1"/>
  <c r="H1788" i="27"/>
  <c r="X1788" i="27" s="1"/>
  <c r="N1788" i="27" s="1"/>
  <c r="G1788" i="27" s="1"/>
  <c r="J1788" i="27" l="1"/>
  <c r="K1788" i="27" s="1"/>
  <c r="O1788" i="27" s="1"/>
  <c r="I1788" i="27" l="1"/>
  <c r="L1788" i="27" s="1"/>
  <c r="R1788" i="27"/>
  <c r="S1788" i="27" s="1"/>
  <c r="T1788" i="27" s="1"/>
  <c r="Q1788" i="27"/>
  <c r="H1789" i="27" l="1"/>
  <c r="X1789" i="27" s="1"/>
  <c r="N1789" i="27" s="1"/>
  <c r="G1789" i="27" s="1"/>
  <c r="P1788" i="27"/>
  <c r="V1788" i="27" s="1"/>
  <c r="J1789" i="27"/>
  <c r="K1789" i="27" s="1"/>
  <c r="M1788" i="27"/>
  <c r="U1788" i="27" s="1"/>
  <c r="W1788" i="27" s="1"/>
  <c r="O1789" i="27" l="1"/>
  <c r="I1789" i="27" l="1"/>
  <c r="L1789" i="27" s="1"/>
  <c r="M1789" i="27" s="1"/>
  <c r="R1789" i="27"/>
  <c r="S1789" i="27" s="1"/>
  <c r="T1789" i="27" s="1"/>
  <c r="Q1789" i="27"/>
  <c r="P1789" i="27" l="1"/>
  <c r="V1789" i="27" s="1"/>
  <c r="H1790" i="27"/>
  <c r="X1790" i="27" s="1"/>
  <c r="N1790" i="27" s="1"/>
  <c r="G1790" i="27" s="1"/>
  <c r="U1789" i="27"/>
  <c r="W1789" i="27" s="1"/>
  <c r="J1790" i="27" l="1"/>
  <c r="K1790" i="27" s="1"/>
  <c r="O1790" i="27" s="1"/>
  <c r="I1790" i="27" l="1"/>
  <c r="L1790" i="27" s="1"/>
  <c r="P1790" i="27" s="1"/>
  <c r="R1790" i="27"/>
  <c r="S1790" i="27" s="1"/>
  <c r="T1790" i="27" s="1"/>
  <c r="Q1790" i="27"/>
  <c r="M1790" i="27" l="1"/>
  <c r="U1790" i="27" s="1"/>
  <c r="W1790" i="27" s="1"/>
  <c r="H1791" i="27"/>
  <c r="X1791" i="27" s="1"/>
  <c r="N1791" i="27" s="1"/>
  <c r="G1791" i="27" s="1"/>
  <c r="V1790" i="27"/>
  <c r="J1791" i="27" l="1"/>
  <c r="K1791" i="27" s="1"/>
  <c r="O1791" i="27" s="1"/>
  <c r="I1791" i="27" l="1"/>
  <c r="L1791" i="27" s="1"/>
  <c r="P1791" i="27" s="1"/>
  <c r="R1791" i="27"/>
  <c r="S1791" i="27" s="1"/>
  <c r="T1791" i="27" s="1"/>
  <c r="Q1791" i="27"/>
  <c r="M1791" i="27" l="1"/>
  <c r="U1791" i="27"/>
  <c r="W1791" i="27" s="1"/>
  <c r="V1791" i="27"/>
  <c r="H1792" i="27"/>
  <c r="X1792" i="27" s="1"/>
  <c r="N1792" i="27" s="1"/>
  <c r="G1792" i="27" s="1"/>
  <c r="J1792" i="27"/>
  <c r="K1792" i="27" s="1"/>
  <c r="O1792" i="27" l="1"/>
  <c r="I1792" i="27" l="1"/>
  <c r="L1792" i="27" s="1"/>
  <c r="M1792" i="27" s="1"/>
  <c r="R1792" i="27"/>
  <c r="S1792" i="27" s="1"/>
  <c r="T1792" i="27" s="1"/>
  <c r="Q1792" i="27"/>
  <c r="P1792" i="27" l="1"/>
  <c r="V1792" i="27" s="1"/>
  <c r="U1792" i="27"/>
  <c r="W1792" i="27" s="1"/>
  <c r="H1793" i="27"/>
  <c r="X1793" i="27" s="1"/>
  <c r="N1793" i="27" s="1"/>
  <c r="G1793" i="27" s="1"/>
  <c r="J1793" i="27" l="1"/>
  <c r="K1793" i="27" s="1"/>
  <c r="O1793" i="27"/>
  <c r="I1793" i="27" l="1"/>
  <c r="L1793" i="27" s="1"/>
  <c r="M1793" i="27" s="1"/>
  <c r="R1793" i="27"/>
  <c r="S1793" i="27" s="1"/>
  <c r="T1793" i="27" s="1"/>
  <c r="Q1793" i="27"/>
  <c r="P1793" i="27" l="1"/>
  <c r="V1793" i="27" s="1"/>
  <c r="U1793" i="27"/>
  <c r="W1793" i="27" s="1"/>
  <c r="H1794" i="27"/>
  <c r="X1794" i="27" s="1"/>
  <c r="N1794" i="27" s="1"/>
  <c r="G1794" i="27" s="1"/>
  <c r="J1794" i="27" l="1"/>
  <c r="K1794" i="27" s="1"/>
  <c r="O1794" i="27"/>
  <c r="I1794" i="27" l="1"/>
  <c r="L1794" i="27" s="1"/>
  <c r="P1794" i="27" s="1"/>
  <c r="R1794" i="27"/>
  <c r="S1794" i="27" s="1"/>
  <c r="T1794" i="27" s="1"/>
  <c r="Q1794" i="27"/>
  <c r="M1794" i="27" l="1"/>
  <c r="U1794" i="27" s="1"/>
  <c r="W1794" i="27" s="1"/>
  <c r="H1795" i="27"/>
  <c r="X1795" i="27" s="1"/>
  <c r="N1795" i="27" s="1"/>
  <c r="G1795" i="27" s="1"/>
  <c r="V1794" i="27"/>
  <c r="J1795" i="27" l="1"/>
  <c r="K1795" i="27" s="1"/>
  <c r="O1795" i="27" s="1"/>
  <c r="I1795" i="27" l="1"/>
  <c r="L1795" i="27" s="1"/>
  <c r="P1795" i="27" s="1"/>
  <c r="R1795" i="27"/>
  <c r="S1795" i="27" s="1"/>
  <c r="T1795" i="27" s="1"/>
  <c r="Q1795" i="27"/>
  <c r="M1795" i="27" l="1"/>
  <c r="U1795" i="27" s="1"/>
  <c r="W1795" i="27" s="1"/>
  <c r="H1796" i="27"/>
  <c r="X1796" i="27" s="1"/>
  <c r="N1796" i="27" s="1"/>
  <c r="G1796" i="27" s="1"/>
  <c r="V1795" i="27"/>
  <c r="J1796" i="27" l="1"/>
  <c r="K1796" i="27" s="1"/>
  <c r="O1796" i="27" s="1"/>
  <c r="I1796" i="27" l="1"/>
  <c r="L1796" i="27" s="1"/>
  <c r="P1796" i="27" s="1"/>
  <c r="R1796" i="27"/>
  <c r="S1796" i="27" s="1"/>
  <c r="T1796" i="27" s="1"/>
  <c r="Q1796" i="27"/>
  <c r="M1796" i="27" l="1"/>
  <c r="U1796" i="27" s="1"/>
  <c r="W1796" i="27" s="1"/>
  <c r="H1797" i="27"/>
  <c r="X1797" i="27" s="1"/>
  <c r="N1797" i="27" s="1"/>
  <c r="G1797" i="27" s="1"/>
  <c r="V1796" i="27"/>
  <c r="J1797" i="27"/>
  <c r="K1797" i="27" s="1"/>
  <c r="O1797" i="27" l="1"/>
  <c r="I1797" i="27" l="1"/>
  <c r="L1797" i="27" s="1"/>
  <c r="M1797" i="27" s="1"/>
  <c r="R1797" i="27"/>
  <c r="S1797" i="27" s="1"/>
  <c r="T1797" i="27" s="1"/>
  <c r="Q1797" i="27"/>
  <c r="P1797" i="27" l="1"/>
  <c r="V1797" i="27" s="1"/>
  <c r="U1797" i="27"/>
  <c r="W1797" i="27" s="1"/>
  <c r="H1798" i="27"/>
  <c r="X1798" i="27" s="1"/>
  <c r="N1798" i="27" s="1"/>
  <c r="G1798" i="27" s="1"/>
  <c r="J1798" i="27" l="1"/>
  <c r="K1798" i="27" s="1"/>
  <c r="O1798" i="27"/>
  <c r="I1798" i="27" l="1"/>
  <c r="L1798" i="27" s="1"/>
  <c r="P1798" i="27" s="1"/>
  <c r="R1798" i="27"/>
  <c r="S1798" i="27" s="1"/>
  <c r="T1798" i="27" s="1"/>
  <c r="Q1798" i="27"/>
  <c r="M1798" i="27" l="1"/>
  <c r="U1798" i="27" s="1"/>
  <c r="W1798" i="27" s="1"/>
  <c r="H1799" i="27"/>
  <c r="X1799" i="27" s="1"/>
  <c r="N1799" i="27" s="1"/>
  <c r="G1799" i="27" s="1"/>
  <c r="V1798" i="27"/>
  <c r="J1799" i="27"/>
  <c r="K1799" i="27" s="1"/>
  <c r="O1799" i="27" l="1"/>
  <c r="I1799" i="27" l="1"/>
  <c r="L1799" i="27" s="1"/>
  <c r="M1799" i="27" s="1"/>
  <c r="R1799" i="27"/>
  <c r="S1799" i="27" s="1"/>
  <c r="T1799" i="27" s="1"/>
  <c r="Q1799" i="27"/>
  <c r="P1799" i="27" l="1"/>
  <c r="V1799" i="27" s="1"/>
  <c r="U1799" i="27"/>
  <c r="H1800" i="27"/>
  <c r="X1800" i="27" s="1"/>
  <c r="N1800" i="27" s="1"/>
  <c r="G1800" i="27" s="1"/>
  <c r="W1799" i="27"/>
  <c r="J1800" i="27"/>
  <c r="K1800" i="27" s="1"/>
  <c r="O1800" i="27" l="1"/>
  <c r="I1800" i="27" l="1"/>
  <c r="L1800" i="27" s="1"/>
  <c r="R1800" i="27"/>
  <c r="S1800" i="27" s="1"/>
  <c r="T1800" i="27" s="1"/>
  <c r="Q1800" i="27"/>
  <c r="H1801" i="27" l="1"/>
  <c r="X1801" i="27" s="1"/>
  <c r="N1801" i="27" s="1"/>
  <c r="G1801" i="27" s="1"/>
  <c r="P1800" i="27"/>
  <c r="V1800" i="27" s="1"/>
  <c r="M1800" i="27"/>
  <c r="U1800" i="27" s="1"/>
  <c r="W1800" i="27" s="1"/>
  <c r="J1801" i="27" l="1"/>
  <c r="K1801" i="27" s="1"/>
  <c r="O1801" i="27" s="1"/>
  <c r="I1801" i="27" l="1"/>
  <c r="L1801" i="27" s="1"/>
  <c r="M1801" i="27" s="1"/>
  <c r="R1801" i="27"/>
  <c r="S1801" i="27" s="1"/>
  <c r="T1801" i="27" s="1"/>
  <c r="Q1801" i="27"/>
  <c r="U1801" i="27" l="1"/>
  <c r="H1802" i="27"/>
  <c r="X1802" i="27" s="1"/>
  <c r="N1802" i="27" s="1"/>
  <c r="G1802" i="27" s="1"/>
  <c r="W1801" i="27"/>
  <c r="P1801" i="27"/>
  <c r="V1801" i="27" s="1"/>
  <c r="J1802" i="27" l="1"/>
  <c r="K1802" i="27" s="1"/>
  <c r="O1802" i="27" s="1"/>
  <c r="I1802" i="27" l="1"/>
  <c r="L1802" i="27" s="1"/>
  <c r="P1802" i="27" s="1"/>
  <c r="R1802" i="27"/>
  <c r="S1802" i="27" s="1"/>
  <c r="T1802" i="27" s="1"/>
  <c r="Q1802" i="27"/>
  <c r="M1802" i="27" l="1"/>
  <c r="U1802" i="27" s="1"/>
  <c r="W1802" i="27" s="1"/>
  <c r="H1803" i="27"/>
  <c r="X1803" i="27" s="1"/>
  <c r="N1803" i="27" s="1"/>
  <c r="G1803" i="27" s="1"/>
  <c r="V1802" i="27"/>
  <c r="J1803" i="27" l="1"/>
  <c r="K1803" i="27" s="1"/>
  <c r="O1803" i="27" s="1"/>
  <c r="I1803" i="27" l="1"/>
  <c r="L1803" i="27" s="1"/>
  <c r="M1803" i="27" s="1"/>
  <c r="R1803" i="27"/>
  <c r="S1803" i="27" s="1"/>
  <c r="T1803" i="27" s="1"/>
  <c r="Q1803" i="27"/>
  <c r="P1803" i="27" l="1"/>
  <c r="V1803" i="27" s="1"/>
  <c r="U1803" i="27"/>
  <c r="W1803" i="27" s="1"/>
  <c r="H1804" i="27"/>
  <c r="X1804" i="27" s="1"/>
  <c r="N1804" i="27" s="1"/>
  <c r="G1804" i="27" s="1"/>
  <c r="J1804" i="27"/>
  <c r="K1804" i="27" s="1"/>
  <c r="O1804" i="27" l="1"/>
  <c r="I1804" i="27" l="1"/>
  <c r="L1804" i="27" s="1"/>
  <c r="P1804" i="27" s="1"/>
  <c r="R1804" i="27"/>
  <c r="S1804" i="27" s="1"/>
  <c r="T1804" i="27" s="1"/>
  <c r="Q1804" i="27"/>
  <c r="M1804" i="27" l="1"/>
  <c r="U1804" i="27" s="1"/>
  <c r="W1804" i="27" s="1"/>
  <c r="H1805" i="27"/>
  <c r="X1805" i="27" s="1"/>
  <c r="N1805" i="27" s="1"/>
  <c r="G1805" i="27" s="1"/>
  <c r="V1804" i="27"/>
  <c r="J1805" i="27" l="1"/>
  <c r="K1805" i="27" s="1"/>
  <c r="O1805" i="27" s="1"/>
  <c r="I1805" i="27" l="1"/>
  <c r="L1805" i="27" s="1"/>
  <c r="P1805" i="27" s="1"/>
  <c r="R1805" i="27"/>
  <c r="S1805" i="27" s="1"/>
  <c r="T1805" i="27" s="1"/>
  <c r="Q1805" i="27"/>
  <c r="M1805" i="27" l="1"/>
  <c r="U1805" i="27" s="1"/>
  <c r="W1805" i="27" s="1"/>
  <c r="H1806" i="27"/>
  <c r="X1806" i="27" s="1"/>
  <c r="N1806" i="27" s="1"/>
  <c r="G1806" i="27" s="1"/>
  <c r="V1805" i="27"/>
  <c r="J1806" i="27" l="1"/>
  <c r="K1806" i="27" s="1"/>
  <c r="O1806" i="27"/>
  <c r="I1806" i="27" l="1"/>
  <c r="L1806" i="27" s="1"/>
  <c r="P1806" i="27" s="1"/>
  <c r="R1806" i="27"/>
  <c r="S1806" i="27" s="1"/>
  <c r="T1806" i="27" s="1"/>
  <c r="Q1806" i="27"/>
  <c r="M1806" i="27" l="1"/>
  <c r="U1806" i="27" s="1"/>
  <c r="W1806" i="27" s="1"/>
  <c r="H1807" i="27"/>
  <c r="X1807" i="27" s="1"/>
  <c r="N1807" i="27" s="1"/>
  <c r="G1807" i="27" s="1"/>
  <c r="V1806" i="27"/>
  <c r="J1807" i="27" l="1"/>
  <c r="K1807" i="27" s="1"/>
  <c r="O1807" i="27"/>
  <c r="I1807" i="27" l="1"/>
  <c r="L1807" i="27" s="1"/>
  <c r="P1807" i="27" s="1"/>
  <c r="R1807" i="27"/>
  <c r="S1807" i="27" s="1"/>
  <c r="T1807" i="27" s="1"/>
  <c r="Q1807" i="27"/>
  <c r="M1807" i="27" l="1"/>
  <c r="U1807" i="27" s="1"/>
  <c r="W1807" i="27" s="1"/>
  <c r="H1808" i="27"/>
  <c r="X1808" i="27" s="1"/>
  <c r="N1808" i="27" s="1"/>
  <c r="G1808" i="27" s="1"/>
  <c r="V1807" i="27"/>
  <c r="J1808" i="27"/>
  <c r="K1808" i="27" s="1"/>
  <c r="O1808" i="27" l="1"/>
  <c r="I1808" i="27" l="1"/>
  <c r="R1808" i="27"/>
  <c r="S1808" i="27" s="1"/>
  <c r="T1808" i="27" s="1"/>
  <c r="L1808" i="27"/>
  <c r="Q1808" i="27"/>
  <c r="H1809" i="27" l="1"/>
  <c r="X1809" i="27" s="1"/>
  <c r="N1809" i="27" s="1"/>
  <c r="G1809" i="27" s="1"/>
  <c r="P1808" i="27"/>
  <c r="V1808" i="27" s="1"/>
  <c r="J1809" i="27"/>
  <c r="K1809" i="27" s="1"/>
  <c r="M1808" i="27"/>
  <c r="U1808" i="27" s="1"/>
  <c r="W1808" i="27" s="1"/>
  <c r="O1809" i="27" l="1"/>
  <c r="I1809" i="27" l="1"/>
  <c r="L1809" i="27" s="1"/>
  <c r="P1809" i="27" s="1"/>
  <c r="R1809" i="27"/>
  <c r="S1809" i="27" s="1"/>
  <c r="T1809" i="27" s="1"/>
  <c r="Q1809" i="27"/>
  <c r="M1809" i="27" l="1"/>
  <c r="U1809" i="27" s="1"/>
  <c r="W1809" i="27" s="1"/>
  <c r="H1810" i="27"/>
  <c r="X1810" i="27" s="1"/>
  <c r="N1810" i="27" s="1"/>
  <c r="G1810" i="27" s="1"/>
  <c r="V1809" i="27"/>
  <c r="J1810" i="27" l="1"/>
  <c r="K1810" i="27" s="1"/>
  <c r="O1810" i="27" s="1"/>
  <c r="I1810" i="27" l="1"/>
  <c r="L1810" i="27" s="1"/>
  <c r="M1810" i="27" s="1"/>
  <c r="R1810" i="27"/>
  <c r="S1810" i="27" s="1"/>
  <c r="T1810" i="27" s="1"/>
  <c r="Q1810" i="27"/>
  <c r="P1810" i="27" l="1"/>
  <c r="V1810" i="27" s="1"/>
  <c r="U1810" i="27"/>
  <c r="W1810" i="27" s="1"/>
  <c r="H1811" i="27"/>
  <c r="X1811" i="27" s="1"/>
  <c r="N1811" i="27" s="1"/>
  <c r="G1811" i="27" s="1"/>
  <c r="J1811" i="27"/>
  <c r="K1811" i="27" s="1"/>
  <c r="O1811" i="27" l="1"/>
  <c r="I1811" i="27" l="1"/>
  <c r="L1811" i="27" s="1"/>
  <c r="R1811" i="27"/>
  <c r="S1811" i="27" s="1"/>
  <c r="T1811" i="27" s="1"/>
  <c r="Q1811" i="27"/>
  <c r="H1812" i="27" l="1"/>
  <c r="X1812" i="27" s="1"/>
  <c r="N1812" i="27" s="1"/>
  <c r="G1812" i="27" s="1"/>
  <c r="P1811" i="27"/>
  <c r="V1811" i="27" s="1"/>
  <c r="M1811" i="27"/>
  <c r="U1811" i="27" s="1"/>
  <c r="W1811" i="27" s="1"/>
  <c r="J1812" i="27" l="1"/>
  <c r="K1812" i="27" s="1"/>
  <c r="O1812" i="27" s="1"/>
  <c r="I1812" i="27" l="1"/>
  <c r="L1812" i="27" s="1"/>
  <c r="M1812" i="27" s="1"/>
  <c r="R1812" i="27"/>
  <c r="S1812" i="27" s="1"/>
  <c r="T1812" i="27" s="1"/>
  <c r="Q1812" i="27"/>
  <c r="P1812" i="27" l="1"/>
  <c r="V1812" i="27" s="1"/>
  <c r="U1812" i="27"/>
  <c r="W1812" i="27" s="1"/>
  <c r="H1813" i="27"/>
  <c r="X1813" i="27" s="1"/>
  <c r="N1813" i="27" s="1"/>
  <c r="G1813" i="27" s="1"/>
  <c r="J1813" i="27" l="1"/>
  <c r="K1813" i="27" s="1"/>
  <c r="O1813" i="27" s="1"/>
  <c r="I1813" i="27" l="1"/>
  <c r="L1813" i="27" s="1"/>
  <c r="M1813" i="27" s="1"/>
  <c r="R1813" i="27"/>
  <c r="S1813" i="27" s="1"/>
  <c r="T1813" i="27" s="1"/>
  <c r="Q1813" i="27"/>
  <c r="P1813" i="27" l="1"/>
  <c r="V1813" i="27" s="1"/>
  <c r="U1813" i="27"/>
  <c r="W1813" i="27" s="1"/>
  <c r="H1814" i="27"/>
  <c r="X1814" i="27" s="1"/>
  <c r="N1814" i="27" s="1"/>
  <c r="G1814" i="27" s="1"/>
  <c r="J1814" i="27" l="1"/>
  <c r="K1814" i="27" s="1"/>
  <c r="O1814" i="27" s="1"/>
  <c r="I1814" i="27" l="1"/>
  <c r="L1814" i="27" s="1"/>
  <c r="M1814" i="27" s="1"/>
  <c r="R1814" i="27"/>
  <c r="S1814" i="27" s="1"/>
  <c r="T1814" i="27" s="1"/>
  <c r="Q1814" i="27"/>
  <c r="P1814" i="27" l="1"/>
  <c r="V1814" i="27" s="1"/>
  <c r="U1814" i="27"/>
  <c r="W1814" i="27" s="1"/>
  <c r="H1815" i="27"/>
  <c r="X1815" i="27" s="1"/>
  <c r="N1815" i="27" s="1"/>
  <c r="G1815" i="27" s="1"/>
  <c r="J1815" i="27" l="1"/>
  <c r="K1815" i="27" s="1"/>
  <c r="O1815" i="27" s="1"/>
  <c r="I1815" i="27" l="1"/>
  <c r="L1815" i="27" s="1"/>
  <c r="P1815" i="27" s="1"/>
  <c r="R1815" i="27"/>
  <c r="S1815" i="27" s="1"/>
  <c r="T1815" i="27" s="1"/>
  <c r="Q1815" i="27"/>
  <c r="M1815" i="27" l="1"/>
  <c r="U1815" i="27" s="1"/>
  <c r="W1815" i="27" s="1"/>
  <c r="H1816" i="27"/>
  <c r="X1816" i="27" s="1"/>
  <c r="N1816" i="27" s="1"/>
  <c r="G1816" i="27" s="1"/>
  <c r="V1815" i="27"/>
  <c r="J1816" i="27"/>
  <c r="K1816" i="27" s="1"/>
  <c r="O1816" i="27" l="1"/>
  <c r="I1816" i="27" l="1"/>
  <c r="L1816" i="27" s="1"/>
  <c r="P1816" i="27" s="1"/>
  <c r="R1816" i="27"/>
  <c r="S1816" i="27" s="1"/>
  <c r="T1816" i="27" s="1"/>
  <c r="Q1816" i="27"/>
  <c r="M1816" i="27" l="1"/>
  <c r="U1816" i="27" s="1"/>
  <c r="W1816" i="27" s="1"/>
  <c r="H1817" i="27"/>
  <c r="X1817" i="27" s="1"/>
  <c r="N1817" i="27" s="1"/>
  <c r="G1817" i="27" s="1"/>
  <c r="V1816" i="27"/>
  <c r="J1817" i="27"/>
  <c r="K1817" i="27" s="1"/>
  <c r="O1817" i="27" l="1"/>
  <c r="I1817" i="27" l="1"/>
  <c r="L1817" i="27" s="1"/>
  <c r="M1817" i="27" s="1"/>
  <c r="R1817" i="27"/>
  <c r="S1817" i="27" s="1"/>
  <c r="T1817" i="27" s="1"/>
  <c r="Q1817" i="27"/>
  <c r="P1817" i="27" l="1"/>
  <c r="V1817" i="27" s="1"/>
  <c r="U1817" i="27"/>
  <c r="W1817" i="27" s="1"/>
  <c r="H1818" i="27"/>
  <c r="X1818" i="27" s="1"/>
  <c r="N1818" i="27" s="1"/>
  <c r="G1818" i="27" s="1"/>
  <c r="J1818" i="27" l="1"/>
  <c r="K1818" i="27" s="1"/>
  <c r="O1818" i="27" s="1"/>
  <c r="I1818" i="27" l="1"/>
  <c r="L1818" i="27" s="1"/>
  <c r="P1818" i="27" s="1"/>
  <c r="R1818" i="27"/>
  <c r="S1818" i="27" s="1"/>
  <c r="T1818" i="27" s="1"/>
  <c r="Q1818" i="27"/>
  <c r="M1818" i="27" l="1"/>
  <c r="U1818" i="27" s="1"/>
  <c r="W1818" i="27" s="1"/>
  <c r="H1819" i="27"/>
  <c r="X1819" i="27" s="1"/>
  <c r="N1819" i="27" s="1"/>
  <c r="G1819" i="27" s="1"/>
  <c r="V1818" i="27"/>
  <c r="J1819" i="27" l="1"/>
  <c r="K1819" i="27" s="1"/>
  <c r="O1819" i="27" s="1"/>
  <c r="I1819" i="27" l="1"/>
  <c r="L1819" i="27" s="1"/>
  <c r="M1819" i="27" s="1"/>
  <c r="R1819" i="27"/>
  <c r="S1819" i="27" s="1"/>
  <c r="T1819" i="27" s="1"/>
  <c r="Q1819" i="27"/>
  <c r="P1819" i="27" l="1"/>
  <c r="V1819" i="27" s="1"/>
  <c r="U1819" i="27"/>
  <c r="W1819" i="27" s="1"/>
  <c r="H1820" i="27"/>
  <c r="X1820" i="27" s="1"/>
  <c r="N1820" i="27" s="1"/>
  <c r="G1820" i="27" s="1"/>
  <c r="J1820" i="27" l="1"/>
  <c r="K1820" i="27" s="1"/>
  <c r="O1820" i="27" s="1"/>
  <c r="I1820" i="27" l="1"/>
  <c r="L1820" i="27" s="1"/>
  <c r="M1820" i="27" s="1"/>
  <c r="R1820" i="27"/>
  <c r="S1820" i="27" s="1"/>
  <c r="T1820" i="27" s="1"/>
  <c r="Q1820" i="27"/>
  <c r="P1820" i="27" l="1"/>
  <c r="V1820" i="27" s="1"/>
  <c r="U1820" i="27"/>
  <c r="W1820" i="27" s="1"/>
  <c r="H1821" i="27"/>
  <c r="X1821" i="27" s="1"/>
  <c r="N1821" i="27" s="1"/>
  <c r="G1821" i="27" s="1"/>
  <c r="J1821" i="27" l="1"/>
  <c r="K1821" i="27" s="1"/>
  <c r="O1821" i="27" s="1"/>
  <c r="I1821" i="27" l="1"/>
  <c r="L1821" i="27" s="1"/>
  <c r="P1821" i="27" s="1"/>
  <c r="R1821" i="27"/>
  <c r="S1821" i="27" s="1"/>
  <c r="T1821" i="27" s="1"/>
  <c r="Q1821" i="27"/>
  <c r="M1821" i="27" l="1"/>
  <c r="U1821" i="27" s="1"/>
  <c r="W1821" i="27" s="1"/>
  <c r="H1822" i="27"/>
  <c r="X1822" i="27" s="1"/>
  <c r="N1822" i="27" s="1"/>
  <c r="G1822" i="27" s="1"/>
  <c r="V1821" i="27"/>
  <c r="J1822" i="27" l="1"/>
  <c r="K1822" i="27" s="1"/>
  <c r="O1822" i="27"/>
  <c r="I1822" i="27" l="1"/>
  <c r="L1822" i="27" s="1"/>
  <c r="M1822" i="27" s="1"/>
  <c r="R1822" i="27"/>
  <c r="S1822" i="27" s="1"/>
  <c r="T1822" i="27" s="1"/>
  <c r="Q1822" i="27"/>
  <c r="P1822" i="27" l="1"/>
  <c r="V1822" i="27" s="1"/>
  <c r="U1822" i="27"/>
  <c r="W1822" i="27" s="1"/>
  <c r="H1823" i="27"/>
  <c r="X1823" i="27" s="1"/>
  <c r="N1823" i="27" s="1"/>
  <c r="G1823" i="27" s="1"/>
  <c r="J1823" i="27"/>
  <c r="K1823" i="27" s="1"/>
  <c r="O1823" i="27" l="1"/>
  <c r="I1823" i="27" l="1"/>
  <c r="L1823" i="27" s="1"/>
  <c r="P1823" i="27" s="1"/>
  <c r="R1823" i="27"/>
  <c r="S1823" i="27" s="1"/>
  <c r="T1823" i="27" s="1"/>
  <c r="Q1823" i="27"/>
  <c r="M1823" i="27" l="1"/>
  <c r="U1823" i="27" s="1"/>
  <c r="W1823" i="27" s="1"/>
  <c r="H1824" i="27"/>
  <c r="X1824" i="27" s="1"/>
  <c r="N1824" i="27" s="1"/>
  <c r="G1824" i="27" s="1"/>
  <c r="V1823" i="27"/>
  <c r="J1824" i="27"/>
  <c r="K1824" i="27" s="1"/>
  <c r="O1824" i="27" l="1"/>
  <c r="I1824" i="27" l="1"/>
  <c r="L1824" i="27" s="1"/>
  <c r="P1824" i="27" s="1"/>
  <c r="R1824" i="27"/>
  <c r="S1824" i="27" s="1"/>
  <c r="T1824" i="27" s="1"/>
  <c r="Q1824" i="27"/>
  <c r="M1824" i="27" l="1"/>
  <c r="U1824" i="27" s="1"/>
  <c r="W1824" i="27" s="1"/>
  <c r="H1825" i="27"/>
  <c r="X1825" i="27" s="1"/>
  <c r="N1825" i="27" s="1"/>
  <c r="G1825" i="27" s="1"/>
  <c r="V1824" i="27"/>
  <c r="J1825" i="27" l="1"/>
  <c r="K1825" i="27" s="1"/>
  <c r="O1825" i="27" s="1"/>
  <c r="I1825" i="27" l="1"/>
  <c r="L1825" i="27" s="1"/>
  <c r="P1825" i="27" s="1"/>
  <c r="R1825" i="27"/>
  <c r="S1825" i="27" s="1"/>
  <c r="T1825" i="27" s="1"/>
  <c r="Q1825" i="27"/>
  <c r="M1825" i="27" l="1"/>
  <c r="U1825" i="27" s="1"/>
  <c r="W1825" i="27" s="1"/>
  <c r="H1826" i="27"/>
  <c r="X1826" i="27" s="1"/>
  <c r="N1826" i="27" s="1"/>
  <c r="G1826" i="27" s="1"/>
  <c r="V1825" i="27"/>
  <c r="J1826" i="27" l="1"/>
  <c r="K1826" i="27" s="1"/>
  <c r="O1826" i="27" s="1"/>
  <c r="I1826" i="27" s="1"/>
  <c r="L1826" i="27" s="1"/>
  <c r="R1826" i="27" l="1"/>
  <c r="S1826" i="27" s="1"/>
  <c r="T1826" i="27" s="1"/>
  <c r="M1826" i="27"/>
  <c r="P1826" i="27"/>
  <c r="V1826" i="27" s="1"/>
  <c r="Q1826" i="27"/>
  <c r="U1826" i="27" l="1"/>
  <c r="W1826" i="27" s="1"/>
  <c r="H1827" i="27"/>
  <c r="X1827" i="27" s="1"/>
  <c r="N1827" i="27" s="1"/>
  <c r="G1827" i="27" s="1"/>
  <c r="J1827" i="27"/>
  <c r="K1827" i="27" s="1"/>
  <c r="O1827" i="27" l="1"/>
  <c r="I1827" i="27" l="1"/>
  <c r="R1827" i="27"/>
  <c r="S1827" i="27" s="1"/>
  <c r="T1827" i="27" s="1"/>
  <c r="L1827" i="27"/>
  <c r="Q1827" i="27"/>
  <c r="H1828" i="27" l="1"/>
  <c r="X1828" i="27" s="1"/>
  <c r="N1828" i="27" s="1"/>
  <c r="G1828" i="27" s="1"/>
  <c r="P1827" i="27"/>
  <c r="V1827" i="27" s="1"/>
  <c r="M1827" i="27"/>
  <c r="U1827" i="27" s="1"/>
  <c r="W1827" i="27" s="1"/>
  <c r="J1828" i="27" l="1"/>
  <c r="K1828" i="27" s="1"/>
  <c r="O1828" i="27" s="1"/>
  <c r="I1828" i="27" l="1"/>
  <c r="L1828" i="27" s="1"/>
  <c r="P1828" i="27" s="1"/>
  <c r="R1828" i="27"/>
  <c r="S1828" i="27" s="1"/>
  <c r="T1828" i="27" s="1"/>
  <c r="Q1828" i="27"/>
  <c r="M1828" i="27" l="1"/>
  <c r="U1828" i="27" s="1"/>
  <c r="W1828" i="27" s="1"/>
  <c r="H1829" i="27"/>
  <c r="X1829" i="27" s="1"/>
  <c r="N1829" i="27" s="1"/>
  <c r="G1829" i="27" s="1"/>
  <c r="V1828" i="27"/>
  <c r="J1829" i="27"/>
  <c r="K1829" i="27" s="1"/>
  <c r="O1829" i="27" l="1"/>
  <c r="I1829" i="27" l="1"/>
  <c r="L1829" i="27" s="1"/>
  <c r="M1829" i="27" s="1"/>
  <c r="R1829" i="27"/>
  <c r="S1829" i="27" s="1"/>
  <c r="T1829" i="27" s="1"/>
  <c r="Q1829" i="27"/>
  <c r="P1829" i="27" l="1"/>
  <c r="V1829" i="27" s="1"/>
  <c r="U1829" i="27"/>
  <c r="W1829" i="27" s="1"/>
  <c r="H1830" i="27"/>
  <c r="X1830" i="27" s="1"/>
  <c r="N1830" i="27" s="1"/>
  <c r="G1830" i="27" s="1"/>
  <c r="J1830" i="27" l="1"/>
  <c r="K1830" i="27" s="1"/>
  <c r="O1830" i="27" s="1"/>
  <c r="I1830" i="27" l="1"/>
  <c r="L1830" i="27" s="1"/>
  <c r="P1830" i="27" s="1"/>
  <c r="R1830" i="27"/>
  <c r="S1830" i="27" s="1"/>
  <c r="T1830" i="27" s="1"/>
  <c r="Q1830" i="27"/>
  <c r="M1830" i="27" l="1"/>
  <c r="U1830" i="27" s="1"/>
  <c r="W1830" i="27" s="1"/>
  <c r="H1831" i="27"/>
  <c r="X1831" i="27" s="1"/>
  <c r="N1831" i="27" s="1"/>
  <c r="G1831" i="27" s="1"/>
  <c r="V1830" i="27"/>
  <c r="J1831" i="27" l="1"/>
  <c r="K1831" i="27" s="1"/>
  <c r="O1831" i="27" s="1"/>
  <c r="I1831" i="27" l="1"/>
  <c r="L1831" i="27" s="1"/>
  <c r="R1831" i="27"/>
  <c r="S1831" i="27" s="1"/>
  <c r="T1831" i="27" s="1"/>
  <c r="Q1831" i="27"/>
  <c r="H1832" i="27" l="1"/>
  <c r="X1832" i="27" s="1"/>
  <c r="N1832" i="27" s="1"/>
  <c r="G1832" i="27" s="1"/>
  <c r="P1831" i="27"/>
  <c r="V1831" i="27" s="1"/>
  <c r="M1831" i="27"/>
  <c r="U1831" i="27" s="1"/>
  <c r="W1831" i="27" s="1"/>
  <c r="J1832" i="27" l="1"/>
  <c r="K1832" i="27" s="1"/>
  <c r="O1832" i="27" s="1"/>
  <c r="I1832" i="27" l="1"/>
  <c r="L1832" i="27" s="1"/>
  <c r="M1832" i="27" s="1"/>
  <c r="R1832" i="27"/>
  <c r="S1832" i="27" s="1"/>
  <c r="T1832" i="27" s="1"/>
  <c r="Q1832" i="27"/>
  <c r="P1832" i="27" l="1"/>
  <c r="V1832" i="27" s="1"/>
  <c r="U1832" i="27"/>
  <c r="W1832" i="27" s="1"/>
  <c r="H1833" i="27"/>
  <c r="X1833" i="27" s="1"/>
  <c r="N1833" i="27" s="1"/>
  <c r="G1833" i="27" s="1"/>
  <c r="J1833" i="27"/>
  <c r="K1833" i="27" s="1"/>
  <c r="O1833" i="27" l="1"/>
  <c r="I1833" i="27" l="1"/>
  <c r="L1833" i="27" s="1"/>
  <c r="P1833" i="27" s="1"/>
  <c r="R1833" i="27"/>
  <c r="S1833" i="27" s="1"/>
  <c r="T1833" i="27" s="1"/>
  <c r="Q1833" i="27"/>
  <c r="M1833" i="27" l="1"/>
  <c r="U1833" i="27" s="1"/>
  <c r="W1833" i="27" s="1"/>
  <c r="H1834" i="27"/>
  <c r="X1834" i="27" s="1"/>
  <c r="N1834" i="27" s="1"/>
  <c r="G1834" i="27" s="1"/>
  <c r="V1833" i="27"/>
  <c r="J1834" i="27" l="1"/>
  <c r="K1834" i="27" s="1"/>
  <c r="O1834" i="27" s="1"/>
  <c r="I1834" i="27" l="1"/>
  <c r="L1834" i="27" s="1"/>
  <c r="P1834" i="27" s="1"/>
  <c r="R1834" i="27"/>
  <c r="S1834" i="27" s="1"/>
  <c r="T1834" i="27" s="1"/>
  <c r="Q1834" i="27"/>
  <c r="M1834" i="27" l="1"/>
  <c r="U1834" i="27" s="1"/>
  <c r="W1834" i="27" s="1"/>
  <c r="H1835" i="27"/>
  <c r="X1835" i="27" s="1"/>
  <c r="N1835" i="27" s="1"/>
  <c r="G1835" i="27" s="1"/>
  <c r="V1834" i="27"/>
  <c r="J1835" i="27" l="1"/>
  <c r="K1835" i="27" s="1"/>
  <c r="O1835" i="27" s="1"/>
  <c r="I1835" i="27" s="1"/>
  <c r="R1835" i="27" l="1"/>
  <c r="S1835" i="27" s="1"/>
  <c r="T1835" i="27" s="1"/>
  <c r="L1835" i="27"/>
  <c r="Q1835" i="27"/>
  <c r="H1836" i="27" l="1"/>
  <c r="X1836" i="27" s="1"/>
  <c r="N1836" i="27" s="1"/>
  <c r="G1836" i="27" s="1"/>
  <c r="P1835" i="27"/>
  <c r="V1835" i="27" s="1"/>
  <c r="M1835" i="27"/>
  <c r="U1835" i="27" s="1"/>
  <c r="W1835" i="27" s="1"/>
  <c r="J1836" i="27" l="1"/>
  <c r="K1836" i="27" s="1"/>
  <c r="O1836" i="27"/>
  <c r="I1836" i="27" l="1"/>
  <c r="L1836" i="27" s="1"/>
  <c r="P1836" i="27" s="1"/>
  <c r="R1836" i="27"/>
  <c r="S1836" i="27" s="1"/>
  <c r="T1836" i="27" s="1"/>
  <c r="Q1836" i="27"/>
  <c r="M1836" i="27" l="1"/>
  <c r="U1836" i="27" s="1"/>
  <c r="W1836" i="27" s="1"/>
  <c r="H1837" i="27"/>
  <c r="X1837" i="27" s="1"/>
  <c r="N1837" i="27" s="1"/>
  <c r="G1837" i="27" s="1"/>
  <c r="V1836" i="27"/>
  <c r="J1837" i="27"/>
  <c r="K1837" i="27" s="1"/>
  <c r="O1837" i="27" l="1"/>
  <c r="I1837" i="27" l="1"/>
  <c r="L1837" i="27" s="1"/>
  <c r="P1837" i="27" s="1"/>
  <c r="R1837" i="27"/>
  <c r="S1837" i="27" s="1"/>
  <c r="T1837" i="27" s="1"/>
  <c r="Q1837" i="27"/>
  <c r="M1837" i="27" l="1"/>
  <c r="U1837" i="27" s="1"/>
  <c r="W1837" i="27" s="1"/>
  <c r="H1838" i="27"/>
  <c r="X1838" i="27" s="1"/>
  <c r="N1838" i="27" s="1"/>
  <c r="G1838" i="27" s="1"/>
  <c r="V1837" i="27"/>
  <c r="J1838" i="27"/>
  <c r="K1838" i="27" s="1"/>
  <c r="O1838" i="27" l="1"/>
  <c r="I1838" i="27" l="1"/>
  <c r="L1838" i="27" s="1"/>
  <c r="P1838" i="27" s="1"/>
  <c r="R1838" i="27"/>
  <c r="S1838" i="27" s="1"/>
  <c r="T1838" i="27" s="1"/>
  <c r="Q1838" i="27"/>
  <c r="M1838" i="27" l="1"/>
  <c r="U1838" i="27" s="1"/>
  <c r="W1838" i="27" s="1"/>
  <c r="H1839" i="27"/>
  <c r="X1839" i="27" s="1"/>
  <c r="N1839" i="27" s="1"/>
  <c r="G1839" i="27" s="1"/>
  <c r="V1838" i="27"/>
  <c r="J1839" i="27" l="1"/>
  <c r="K1839" i="27" s="1"/>
  <c r="O1839" i="27" s="1"/>
  <c r="I1839" i="27" l="1"/>
  <c r="L1839" i="27" s="1"/>
  <c r="P1839" i="27" s="1"/>
  <c r="R1839" i="27"/>
  <c r="S1839" i="27" s="1"/>
  <c r="T1839" i="27" s="1"/>
  <c r="Q1839" i="27"/>
  <c r="M1839" i="27" l="1"/>
  <c r="U1839" i="27" s="1"/>
  <c r="W1839" i="27" s="1"/>
  <c r="H1840" i="27"/>
  <c r="X1840" i="27" s="1"/>
  <c r="N1840" i="27" s="1"/>
  <c r="G1840" i="27" s="1"/>
  <c r="V1839" i="27"/>
  <c r="J1840" i="27"/>
  <c r="K1840" i="27" s="1"/>
  <c r="O1840" i="27" l="1"/>
  <c r="I1840" i="27" l="1"/>
  <c r="L1840" i="27" s="1"/>
  <c r="P1840" i="27" s="1"/>
  <c r="R1840" i="27"/>
  <c r="S1840" i="27" s="1"/>
  <c r="T1840" i="27" s="1"/>
  <c r="Q1840" i="27"/>
  <c r="M1840" i="27" l="1"/>
  <c r="U1840" i="27" s="1"/>
  <c r="W1840" i="27" s="1"/>
  <c r="H1841" i="27"/>
  <c r="X1841" i="27" s="1"/>
  <c r="N1841" i="27" s="1"/>
  <c r="G1841" i="27" s="1"/>
  <c r="V1840" i="27"/>
  <c r="J1841" i="27"/>
  <c r="K1841" i="27" s="1"/>
  <c r="O1841" i="27" l="1"/>
  <c r="I1841" i="27" l="1"/>
  <c r="L1841" i="27" s="1"/>
  <c r="P1841" i="27" s="1"/>
  <c r="R1841" i="27"/>
  <c r="S1841" i="27" s="1"/>
  <c r="T1841" i="27" s="1"/>
  <c r="Q1841" i="27"/>
  <c r="M1841" i="27" l="1"/>
  <c r="U1841" i="27" s="1"/>
  <c r="W1841" i="27" s="1"/>
  <c r="H1842" i="27"/>
  <c r="X1842" i="27" s="1"/>
  <c r="N1842" i="27" s="1"/>
  <c r="G1842" i="27" s="1"/>
  <c r="V1841" i="27"/>
  <c r="J1842" i="27"/>
  <c r="K1842" i="27" s="1"/>
  <c r="O1842" i="27" l="1"/>
  <c r="I1842" i="27" l="1"/>
  <c r="L1842" i="27" s="1"/>
  <c r="M1842" i="27" s="1"/>
  <c r="R1842" i="27"/>
  <c r="S1842" i="27" s="1"/>
  <c r="T1842" i="27" s="1"/>
  <c r="Q1842" i="27"/>
  <c r="U1842" i="27" l="1"/>
  <c r="W1842" i="27" s="1"/>
  <c r="P1842" i="27"/>
  <c r="V1842" i="27" s="1"/>
  <c r="H1843" i="27"/>
  <c r="X1843" i="27" s="1"/>
  <c r="N1843" i="27" s="1"/>
  <c r="G1843" i="27" s="1"/>
  <c r="J1843" i="27" l="1"/>
  <c r="K1843" i="27" s="1"/>
  <c r="O1843" i="27" s="1"/>
  <c r="I1843" i="27" l="1"/>
  <c r="L1843" i="27" s="1"/>
  <c r="P1843" i="27" s="1"/>
  <c r="R1843" i="27"/>
  <c r="S1843" i="27" s="1"/>
  <c r="T1843" i="27" s="1"/>
  <c r="Q1843" i="27"/>
  <c r="M1843" i="27" l="1"/>
  <c r="U1843" i="27" s="1"/>
  <c r="W1843" i="27" s="1"/>
  <c r="H1844" i="27"/>
  <c r="X1844" i="27" s="1"/>
  <c r="N1844" i="27" s="1"/>
  <c r="G1844" i="27" s="1"/>
  <c r="V1843" i="27"/>
  <c r="J1844" i="27" l="1"/>
  <c r="K1844" i="27" s="1"/>
  <c r="O1844" i="27" s="1"/>
  <c r="I1844" i="27" l="1"/>
  <c r="L1844" i="27" s="1"/>
  <c r="P1844" i="27" s="1"/>
  <c r="R1844" i="27"/>
  <c r="S1844" i="27" s="1"/>
  <c r="T1844" i="27" s="1"/>
  <c r="Q1844" i="27"/>
  <c r="M1844" i="27" l="1"/>
  <c r="U1844" i="27" s="1"/>
  <c r="W1844" i="27" s="1"/>
  <c r="H1845" i="27"/>
  <c r="X1845" i="27" s="1"/>
  <c r="N1845" i="27" s="1"/>
  <c r="G1845" i="27" s="1"/>
  <c r="V1844" i="27"/>
  <c r="J1845" i="27" l="1"/>
  <c r="K1845" i="27" s="1"/>
  <c r="O1845" i="27" s="1"/>
  <c r="I1845" i="27" l="1"/>
  <c r="L1845" i="27" s="1"/>
  <c r="P1845" i="27" s="1"/>
  <c r="R1845" i="27"/>
  <c r="S1845" i="27" s="1"/>
  <c r="T1845" i="27" s="1"/>
  <c r="Q1845" i="27"/>
  <c r="M1845" i="27" l="1"/>
  <c r="H1846" i="27"/>
  <c r="X1846" i="27" s="1"/>
  <c r="N1846" i="27" s="1"/>
  <c r="G1846" i="27" s="1"/>
  <c r="U1845" i="27"/>
  <c r="W1845" i="27" s="1"/>
  <c r="V1845" i="27"/>
  <c r="J1846" i="27" l="1"/>
  <c r="K1846" i="27" s="1"/>
  <c r="O1846" i="27" s="1"/>
  <c r="I1846" i="27" s="1"/>
  <c r="R1846" i="27" l="1"/>
  <c r="S1846" i="27" s="1"/>
  <c r="T1846" i="27" s="1"/>
  <c r="L1846" i="27"/>
  <c r="Q1846" i="27"/>
  <c r="P1846" i="27" l="1"/>
  <c r="V1846" i="27" s="1"/>
  <c r="H1847" i="27"/>
  <c r="X1847" i="27" s="1"/>
  <c r="N1847" i="27" s="1"/>
  <c r="G1847" i="27" s="1"/>
  <c r="M1846" i="27"/>
  <c r="U1846" i="27" s="1"/>
  <c r="W1846" i="27" s="1"/>
  <c r="J1847" i="27" l="1"/>
  <c r="K1847" i="27" s="1"/>
  <c r="O1847" i="27" s="1"/>
  <c r="I1847" i="27" s="1"/>
  <c r="R1847" i="27" l="1"/>
  <c r="S1847" i="27" s="1"/>
  <c r="T1847" i="27" s="1"/>
  <c r="L1847" i="27"/>
  <c r="Q1847" i="27"/>
  <c r="H1848" i="27" l="1"/>
  <c r="X1848" i="27" s="1"/>
  <c r="N1848" i="27" s="1"/>
  <c r="G1848" i="27" s="1"/>
  <c r="P1847" i="27"/>
  <c r="V1847" i="27" s="1"/>
  <c r="M1847" i="27"/>
  <c r="U1847" i="27" s="1"/>
  <c r="W1847" i="27" s="1"/>
  <c r="J1848" i="27" l="1"/>
  <c r="K1848" i="27" s="1"/>
  <c r="O1848" i="27" s="1"/>
  <c r="I1848" i="27" l="1"/>
  <c r="L1848" i="27" s="1"/>
  <c r="P1848" i="27" s="1"/>
  <c r="R1848" i="27"/>
  <c r="S1848" i="27" s="1"/>
  <c r="T1848" i="27" s="1"/>
  <c r="Q1848" i="27"/>
  <c r="M1848" i="27" l="1"/>
  <c r="U1848" i="27" s="1"/>
  <c r="W1848" i="27" s="1"/>
  <c r="H1849" i="27"/>
  <c r="X1849" i="27" s="1"/>
  <c r="N1849" i="27" s="1"/>
  <c r="G1849" i="27" s="1"/>
  <c r="V1848" i="27"/>
  <c r="J1849" i="27" l="1"/>
  <c r="K1849" i="27" s="1"/>
  <c r="O1849" i="27" s="1"/>
  <c r="I1849" i="27" l="1"/>
  <c r="L1849" i="27" s="1"/>
  <c r="M1849" i="27" s="1"/>
  <c r="R1849" i="27"/>
  <c r="S1849" i="27" s="1"/>
  <c r="T1849" i="27" s="1"/>
  <c r="Q1849" i="27"/>
  <c r="U1849" i="27" l="1"/>
  <c r="W1849" i="27" s="1"/>
  <c r="H1850" i="27"/>
  <c r="X1850" i="27" s="1"/>
  <c r="N1850" i="27" s="1"/>
  <c r="G1850" i="27" s="1"/>
  <c r="P1849" i="27"/>
  <c r="V1849" i="27" s="1"/>
  <c r="J1850" i="27" l="1"/>
  <c r="K1850" i="27" s="1"/>
  <c r="O1850" i="27" s="1"/>
  <c r="I1850" i="27" l="1"/>
  <c r="L1850" i="27" s="1"/>
  <c r="P1850" i="27" s="1"/>
  <c r="R1850" i="27"/>
  <c r="S1850" i="27" s="1"/>
  <c r="T1850" i="27" s="1"/>
  <c r="Q1850" i="27"/>
  <c r="M1850" i="27" l="1"/>
  <c r="U1850" i="27" s="1"/>
  <c r="W1850" i="27" s="1"/>
  <c r="H1851" i="27"/>
  <c r="X1851" i="27" s="1"/>
  <c r="N1851" i="27" s="1"/>
  <c r="G1851" i="27" s="1"/>
  <c r="V1850" i="27"/>
  <c r="J1851" i="27" l="1"/>
  <c r="K1851" i="27" s="1"/>
  <c r="O1851" i="27" s="1"/>
  <c r="I1851" i="27" l="1"/>
  <c r="L1851" i="27" s="1"/>
  <c r="P1851" i="27" s="1"/>
  <c r="R1851" i="27"/>
  <c r="S1851" i="27" s="1"/>
  <c r="T1851" i="27" s="1"/>
  <c r="Q1851" i="27"/>
  <c r="M1851" i="27" l="1"/>
  <c r="U1851" i="27" s="1"/>
  <c r="W1851" i="27" s="1"/>
  <c r="H1852" i="27"/>
  <c r="X1852" i="27" s="1"/>
  <c r="N1852" i="27" s="1"/>
  <c r="G1852" i="27" s="1"/>
  <c r="V1851" i="27"/>
  <c r="J1852" i="27" l="1"/>
  <c r="K1852" i="27" s="1"/>
  <c r="O1852" i="27" s="1"/>
  <c r="I1852" i="27" l="1"/>
  <c r="L1852" i="27" s="1"/>
  <c r="P1852" i="27" s="1"/>
  <c r="R1852" i="27"/>
  <c r="S1852" i="27" s="1"/>
  <c r="T1852" i="27" s="1"/>
  <c r="Q1852" i="27"/>
  <c r="M1852" i="27" l="1"/>
  <c r="U1852" i="27" s="1"/>
  <c r="W1852" i="27" s="1"/>
  <c r="H1853" i="27"/>
  <c r="X1853" i="27" s="1"/>
  <c r="N1853" i="27" s="1"/>
  <c r="G1853" i="27" s="1"/>
  <c r="V1852" i="27"/>
  <c r="J1853" i="27" l="1"/>
  <c r="K1853" i="27" s="1"/>
  <c r="O1853" i="27" s="1"/>
  <c r="I1853" i="27" l="1"/>
  <c r="L1853" i="27" s="1"/>
  <c r="P1853" i="27" s="1"/>
  <c r="R1853" i="27"/>
  <c r="S1853" i="27" s="1"/>
  <c r="T1853" i="27" s="1"/>
  <c r="Q1853" i="27"/>
  <c r="M1853" i="27" l="1"/>
  <c r="U1853" i="27" s="1"/>
  <c r="W1853" i="27" s="1"/>
  <c r="H1854" i="27"/>
  <c r="X1854" i="27" s="1"/>
  <c r="N1854" i="27" s="1"/>
  <c r="G1854" i="27" s="1"/>
  <c r="V1853" i="27"/>
  <c r="J1854" i="27"/>
  <c r="K1854" i="27" s="1"/>
  <c r="O1854" i="27" l="1"/>
  <c r="I1854" i="27" l="1"/>
  <c r="L1854" i="27" s="1"/>
  <c r="M1854" i="27" s="1"/>
  <c r="R1854" i="27"/>
  <c r="S1854" i="27" s="1"/>
  <c r="T1854" i="27" s="1"/>
  <c r="Q1854" i="27"/>
  <c r="P1854" i="27" l="1"/>
  <c r="V1854" i="27" s="1"/>
  <c r="U1854" i="27"/>
  <c r="W1854" i="27" s="1"/>
  <c r="H1855" i="27"/>
  <c r="X1855" i="27" s="1"/>
  <c r="N1855" i="27" s="1"/>
  <c r="G1855" i="27" s="1"/>
  <c r="J1855" i="27" l="1"/>
  <c r="K1855" i="27" s="1"/>
  <c r="O1855" i="27" s="1"/>
  <c r="I1855" i="27" l="1"/>
  <c r="L1855" i="27" s="1"/>
  <c r="P1855" i="27" s="1"/>
  <c r="R1855" i="27"/>
  <c r="S1855" i="27" s="1"/>
  <c r="T1855" i="27" s="1"/>
  <c r="Q1855" i="27"/>
  <c r="M1855" i="27" l="1"/>
  <c r="U1855" i="27" s="1"/>
  <c r="W1855" i="27" s="1"/>
  <c r="H1856" i="27"/>
  <c r="X1856" i="27" s="1"/>
  <c r="N1856" i="27" s="1"/>
  <c r="G1856" i="27" s="1"/>
  <c r="V1855" i="27"/>
  <c r="J1856" i="27" l="1"/>
  <c r="K1856" i="27" s="1"/>
  <c r="O1856" i="27" s="1"/>
  <c r="I1856" i="27" l="1"/>
  <c r="L1856" i="27" s="1"/>
  <c r="P1856" i="27" s="1"/>
  <c r="R1856" i="27"/>
  <c r="S1856" i="27" s="1"/>
  <c r="T1856" i="27" s="1"/>
  <c r="Q1856" i="27"/>
  <c r="M1856" i="27" l="1"/>
  <c r="U1856" i="27" s="1"/>
  <c r="W1856" i="27" s="1"/>
  <c r="H1857" i="27"/>
  <c r="X1857" i="27" s="1"/>
  <c r="N1857" i="27" s="1"/>
  <c r="G1857" i="27" s="1"/>
  <c r="V1856" i="27"/>
  <c r="J1857" i="27" l="1"/>
  <c r="K1857" i="27" s="1"/>
  <c r="O1857" i="27" s="1"/>
  <c r="I1857" i="27" l="1"/>
  <c r="L1857" i="27" s="1"/>
  <c r="P1857" i="27" s="1"/>
  <c r="R1857" i="27"/>
  <c r="S1857" i="27" s="1"/>
  <c r="T1857" i="27" s="1"/>
  <c r="Q1857" i="27"/>
  <c r="M1857" i="27" l="1"/>
  <c r="U1857" i="27" s="1"/>
  <c r="W1857" i="27" s="1"/>
  <c r="H1858" i="27"/>
  <c r="X1858" i="27" s="1"/>
  <c r="N1858" i="27" s="1"/>
  <c r="G1858" i="27" s="1"/>
  <c r="V1857" i="27"/>
  <c r="J1858" i="27" l="1"/>
  <c r="K1858" i="27" s="1"/>
  <c r="O1858" i="27" s="1"/>
  <c r="I1858" i="27" l="1"/>
  <c r="L1858" i="27" s="1"/>
  <c r="M1858" i="27" s="1"/>
  <c r="R1858" i="27"/>
  <c r="S1858" i="27" s="1"/>
  <c r="T1858" i="27" s="1"/>
  <c r="Q1858" i="27"/>
  <c r="P1858" i="27" l="1"/>
  <c r="V1858" i="27" s="1"/>
  <c r="H1859" i="27"/>
  <c r="X1859" i="27" s="1"/>
  <c r="N1859" i="27" s="1"/>
  <c r="G1859" i="27" s="1"/>
  <c r="U1858" i="27"/>
  <c r="W1858" i="27" s="1"/>
  <c r="J1859" i="27" l="1"/>
  <c r="K1859" i="27" s="1"/>
  <c r="O1859" i="27" s="1"/>
  <c r="I1859" i="27" s="1"/>
  <c r="L1859" i="27" s="1"/>
  <c r="R1859" i="27" l="1"/>
  <c r="S1859" i="27" s="1"/>
  <c r="T1859" i="27" s="1"/>
  <c r="M1859" i="27"/>
  <c r="P1859" i="27"/>
  <c r="V1859" i="27" s="1"/>
  <c r="Q1859" i="27"/>
  <c r="U1859" i="27" l="1"/>
  <c r="H1860" i="27"/>
  <c r="X1860" i="27" s="1"/>
  <c r="N1860" i="27" s="1"/>
  <c r="G1860" i="27" s="1"/>
  <c r="W1859" i="27"/>
  <c r="J1860" i="27" l="1"/>
  <c r="K1860" i="27" s="1"/>
  <c r="O1860" i="27" s="1"/>
  <c r="I1860" i="27" l="1"/>
  <c r="L1860" i="27" s="1"/>
  <c r="P1860" i="27" s="1"/>
  <c r="R1860" i="27"/>
  <c r="S1860" i="27" s="1"/>
  <c r="T1860" i="27" s="1"/>
  <c r="Q1860" i="27"/>
  <c r="M1860" i="27" l="1"/>
  <c r="U1860" i="27"/>
  <c r="W1860" i="27" s="1"/>
  <c r="H1861" i="27"/>
  <c r="X1861" i="27" s="1"/>
  <c r="N1861" i="27" s="1"/>
  <c r="G1861" i="27" s="1"/>
  <c r="V1860" i="27"/>
  <c r="AT1309" i="27" s="1"/>
  <c r="J1861" i="27"/>
  <c r="K1861" i="27" s="1"/>
  <c r="AZ1309" i="27" l="1"/>
  <c r="AY1309" i="27"/>
  <c r="BB1309" i="27" s="1"/>
  <c r="AW1309" i="27"/>
  <c r="BA1309" i="27" s="1"/>
  <c r="O1861" i="27"/>
  <c r="I1861" i="27" l="1"/>
  <c r="L1861" i="27" s="1"/>
  <c r="P1861" i="27" s="1"/>
  <c r="R1861" i="27"/>
  <c r="S1861" i="27" s="1"/>
  <c r="T1861" i="27" s="1"/>
  <c r="Q1861" i="27"/>
  <c r="M1861" i="27" l="1"/>
  <c r="U1861" i="27" s="1"/>
  <c r="W1861" i="27" s="1"/>
  <c r="H1862" i="27"/>
  <c r="X1862" i="27" s="1"/>
  <c r="N1862" i="27" s="1"/>
  <c r="G1862" i="27" s="1"/>
  <c r="V1861" i="27"/>
  <c r="AT1310" i="27" s="1"/>
  <c r="J1862" i="27"/>
  <c r="K1862" i="27" s="1"/>
  <c r="AZ1310" i="27" l="1"/>
  <c r="AY1310" i="27"/>
  <c r="BB1310" i="27" s="1"/>
  <c r="AW1310" i="27"/>
  <c r="BA1310" i="27" s="1"/>
  <c r="O1862" i="27"/>
  <c r="I1862" i="27" l="1"/>
  <c r="L1862" i="27" s="1"/>
  <c r="R1862" i="27"/>
  <c r="S1862" i="27" s="1"/>
  <c r="T1862" i="27" s="1"/>
  <c r="Q1862" i="27"/>
  <c r="P1862" i="27" l="1"/>
  <c r="V1862" i="27" s="1"/>
  <c r="AT1311" i="27" s="1"/>
  <c r="H1863" i="27"/>
  <c r="X1863" i="27" s="1"/>
  <c r="N1863" i="27" s="1"/>
  <c r="G1863" i="27" s="1"/>
  <c r="M1862" i="27"/>
  <c r="U1862" i="27" s="1"/>
  <c r="W1862" i="27" s="1"/>
  <c r="J1863" i="27" l="1"/>
  <c r="K1863" i="27" s="1"/>
  <c r="O1863" i="27" s="1"/>
  <c r="AZ1311" i="27"/>
  <c r="AY1311" i="27"/>
  <c r="BB1311" i="27" s="1"/>
  <c r="AW1311" i="27"/>
  <c r="BA1311" i="27" s="1"/>
  <c r="I1863" i="27" l="1"/>
  <c r="L1863" i="27" s="1"/>
  <c r="M1863" i="27" s="1"/>
  <c r="R1863" i="27"/>
  <c r="S1863" i="27" s="1"/>
  <c r="T1863" i="27" s="1"/>
  <c r="P1863" i="27"/>
  <c r="Q1863" i="27"/>
  <c r="H1864" i="27" l="1"/>
  <c r="X1864" i="27" s="1"/>
  <c r="N1864" i="27" s="1"/>
  <c r="G1864" i="27" s="1"/>
  <c r="U1863" i="27"/>
  <c r="W1863" i="27" s="1"/>
  <c r="V1863" i="27"/>
  <c r="AT1312" i="27" s="1"/>
  <c r="J1864" i="27"/>
  <c r="K1864" i="27" s="1"/>
  <c r="AZ1312" i="27" l="1"/>
  <c r="AY1312" i="27"/>
  <c r="BB1312" i="27" s="1"/>
  <c r="AW1312" i="27"/>
  <c r="BA1312" i="27" s="1"/>
  <c r="O1864" i="27"/>
  <c r="I1864" i="27" s="1"/>
  <c r="L1864" i="27" s="1"/>
  <c r="R1864" i="27" l="1"/>
  <c r="S1864" i="27" s="1"/>
  <c r="T1864" i="27" s="1"/>
  <c r="M1864" i="27"/>
  <c r="P1864" i="27"/>
  <c r="V1864" i="27" s="1"/>
  <c r="AT1313" i="27" s="1"/>
  <c r="Q1864" i="27"/>
  <c r="U1864" i="27" l="1"/>
  <c r="W1864" i="27" s="1"/>
  <c r="AZ1313" i="27"/>
  <c r="AY1313" i="27"/>
  <c r="BB1313" i="27" s="1"/>
  <c r="AW1313" i="27"/>
  <c r="BA1313" i="27" s="1"/>
  <c r="H1865" i="27"/>
  <c r="X1865" i="27" s="1"/>
  <c r="N1865" i="27" s="1"/>
  <c r="G1865" i="27" s="1"/>
  <c r="J1865" i="27" l="1"/>
  <c r="K1865" i="27" s="1"/>
  <c r="O1865" i="27" s="1"/>
  <c r="I1865" i="27" l="1"/>
  <c r="L1865" i="27" s="1"/>
  <c r="M1865" i="27" s="1"/>
  <c r="R1865" i="27"/>
  <c r="S1865" i="27" s="1"/>
  <c r="T1865" i="27" s="1"/>
  <c r="Q1865" i="27"/>
  <c r="P1865" i="27" l="1"/>
  <c r="V1865" i="27" s="1"/>
  <c r="AT1314" i="27" s="1"/>
  <c r="U1865" i="27"/>
  <c r="W1865" i="27" s="1"/>
  <c r="H1866" i="27"/>
  <c r="X1866" i="27" s="1"/>
  <c r="N1866" i="27" s="1"/>
  <c r="G1866" i="27" s="1"/>
  <c r="J1866" i="27" l="1"/>
  <c r="K1866" i="27" s="1"/>
  <c r="O1866" i="27" s="1"/>
  <c r="AZ1314" i="27"/>
  <c r="AY1314" i="27"/>
  <c r="BB1314" i="27" s="1"/>
  <c r="AW1314" i="27"/>
  <c r="BA1314" i="27" s="1"/>
  <c r="I1866" i="27" l="1"/>
  <c r="L1866" i="27" s="1"/>
  <c r="M1866" i="27" s="1"/>
  <c r="R1866" i="27"/>
  <c r="S1866" i="27" s="1"/>
  <c r="T1866" i="27" s="1"/>
  <c r="Q1866" i="27"/>
  <c r="P1866" i="27" l="1"/>
  <c r="V1866" i="27" s="1"/>
  <c r="AT1315" i="27" s="1"/>
  <c r="U1866" i="27"/>
  <c r="W1866" i="27" s="1"/>
  <c r="H1867" i="27"/>
  <c r="X1867" i="27" s="1"/>
  <c r="N1867" i="27" s="1"/>
  <c r="G1867" i="27" s="1"/>
  <c r="J1867" i="27"/>
  <c r="K1867" i="27" s="1"/>
  <c r="AZ1315" i="27" l="1"/>
  <c r="AW1315" i="27"/>
  <c r="BA1315" i="27" s="1"/>
  <c r="AY1315" i="27"/>
  <c r="BB1315" i="27" s="1"/>
  <c r="O1867" i="27"/>
  <c r="I1867" i="27" l="1"/>
  <c r="L1867" i="27" s="1"/>
  <c r="P1867" i="27" s="1"/>
  <c r="R1867" i="27"/>
  <c r="S1867" i="27" s="1"/>
  <c r="T1867" i="27" s="1"/>
  <c r="Q1867" i="27"/>
  <c r="M1867" i="27" l="1"/>
  <c r="U1867" i="27" s="1"/>
  <c r="W1867" i="27" s="1"/>
  <c r="H1868" i="27"/>
  <c r="X1868" i="27" s="1"/>
  <c r="N1868" i="27" s="1"/>
  <c r="G1868" i="27" s="1"/>
  <c r="V1867" i="27"/>
  <c r="AT1316" i="27" s="1"/>
  <c r="J1868" i="27"/>
  <c r="K1868" i="27" s="1"/>
  <c r="AZ1316" i="27" l="1"/>
  <c r="AY1316" i="27"/>
  <c r="BB1316" i="27" s="1"/>
  <c r="AW1316" i="27"/>
  <c r="BA1316" i="27" s="1"/>
  <c r="O1868" i="27"/>
  <c r="I1868" i="27" l="1"/>
  <c r="L1868" i="27" s="1"/>
  <c r="M1868" i="27" s="1"/>
  <c r="R1868" i="27"/>
  <c r="S1868" i="27" s="1"/>
  <c r="T1868" i="27" s="1"/>
  <c r="Q1868" i="27"/>
  <c r="P1868" i="27" l="1"/>
  <c r="U1868" i="27"/>
  <c r="H1869" i="27"/>
  <c r="X1869" i="27" s="1"/>
  <c r="N1869" i="27" s="1"/>
  <c r="G1869" i="27" s="1"/>
  <c r="W1868" i="27"/>
  <c r="V1868" i="27"/>
  <c r="AT1317" i="27" s="1"/>
  <c r="J1869" i="27"/>
  <c r="K1869" i="27" s="1"/>
  <c r="AZ1317" i="27" l="1"/>
  <c r="AY1317" i="27"/>
  <c r="BB1317" i="27" s="1"/>
  <c r="AW1317" i="27"/>
  <c r="BA1317" i="27" s="1"/>
  <c r="O1869" i="27"/>
  <c r="I1869" i="27" l="1"/>
  <c r="L1869" i="27" s="1"/>
  <c r="R1869" i="27"/>
  <c r="S1869" i="27" s="1"/>
  <c r="T1869" i="27" s="1"/>
  <c r="Q1869" i="27"/>
  <c r="H1870" i="27" l="1"/>
  <c r="X1870" i="27" s="1"/>
  <c r="N1870" i="27" s="1"/>
  <c r="G1870" i="27" s="1"/>
  <c r="P1869" i="27"/>
  <c r="V1869" i="27" s="1"/>
  <c r="AT1318" i="27" s="1"/>
  <c r="J1870" i="27"/>
  <c r="K1870" i="27" s="1"/>
  <c r="M1869" i="27"/>
  <c r="U1869" i="27" s="1"/>
  <c r="W1869" i="27" s="1"/>
  <c r="AZ1318" i="27" l="1"/>
  <c r="AY1318" i="27"/>
  <c r="BB1318" i="27" s="1"/>
  <c r="AW1318" i="27"/>
  <c r="BA1318" i="27" s="1"/>
  <c r="O1870" i="27"/>
  <c r="I1870" i="27" l="1"/>
  <c r="R1870" i="27"/>
  <c r="S1870" i="27" s="1"/>
  <c r="T1870" i="27" s="1"/>
  <c r="L1870" i="27"/>
  <c r="M1870" i="27" s="1"/>
  <c r="Q1870" i="27"/>
  <c r="U1870" i="27" l="1"/>
  <c r="H1871" i="27"/>
  <c r="X1871" i="27" s="1"/>
  <c r="N1871" i="27" s="1"/>
  <c r="G1871" i="27" s="1"/>
  <c r="W1870" i="27"/>
  <c r="P1870" i="27"/>
  <c r="V1870" i="27" s="1"/>
  <c r="AT1319" i="27" s="1"/>
  <c r="AZ1319" i="27" l="1"/>
  <c r="AY1319" i="27"/>
  <c r="BB1319" i="27" s="1"/>
  <c r="AW1319" i="27"/>
  <c r="BA1319" i="27" s="1"/>
  <c r="J1871" i="27"/>
  <c r="K1871" i="27" s="1"/>
  <c r="O1871" i="27" s="1"/>
  <c r="I1871" i="27" l="1"/>
  <c r="L1871" i="27" s="1"/>
  <c r="R1871" i="27"/>
  <c r="S1871" i="27" s="1"/>
  <c r="T1871" i="27" s="1"/>
  <c r="Q1871" i="27"/>
  <c r="H1872" i="27" l="1"/>
  <c r="X1872" i="27" s="1"/>
  <c r="N1872" i="27" s="1"/>
  <c r="G1872" i="27" s="1"/>
  <c r="P1871" i="27"/>
  <c r="V1871" i="27" s="1"/>
  <c r="AT1320" i="27" s="1"/>
  <c r="M1871" i="27"/>
  <c r="U1871" i="27" s="1"/>
  <c r="W1871" i="27" s="1"/>
  <c r="J1872" i="27" l="1"/>
  <c r="K1872" i="27" s="1"/>
  <c r="O1872" i="27" s="1"/>
  <c r="AZ1320" i="27"/>
  <c r="AY1320" i="27"/>
  <c r="BB1320" i="27" s="1"/>
  <c r="AW1320" i="27"/>
  <c r="BA1320" i="27" s="1"/>
  <c r="I1872" i="27" l="1"/>
  <c r="L1872" i="27" s="1"/>
  <c r="P1872" i="27" s="1"/>
  <c r="R1872" i="27"/>
  <c r="S1872" i="27" s="1"/>
  <c r="T1872" i="27" s="1"/>
  <c r="Q1872" i="27"/>
  <c r="M1872" i="27" l="1"/>
  <c r="U1872" i="27" s="1"/>
  <c r="W1872" i="27" s="1"/>
  <c r="H1873" i="27"/>
  <c r="X1873" i="27" s="1"/>
  <c r="N1873" i="27" s="1"/>
  <c r="G1873" i="27" s="1"/>
  <c r="V1872" i="27"/>
  <c r="AT1321" i="27" s="1"/>
  <c r="J1873" i="27"/>
  <c r="K1873" i="27" s="1"/>
  <c r="AZ1321" i="27" l="1"/>
  <c r="AY1321" i="27"/>
  <c r="BB1321" i="27" s="1"/>
  <c r="AW1321" i="27"/>
  <c r="BA1321" i="27" s="1"/>
  <c r="O1873" i="27"/>
  <c r="I1873" i="27" l="1"/>
  <c r="L1873" i="27" s="1"/>
  <c r="R1873" i="27"/>
  <c r="S1873" i="27" s="1"/>
  <c r="T1873" i="27" s="1"/>
  <c r="Q1873" i="27"/>
  <c r="H1874" i="27" l="1"/>
  <c r="X1874" i="27" s="1"/>
  <c r="N1874" i="27" s="1"/>
  <c r="G1874" i="27" s="1"/>
  <c r="P1873" i="27"/>
  <c r="V1873" i="27" s="1"/>
  <c r="AT1322" i="27" s="1"/>
  <c r="M1873" i="27"/>
  <c r="U1873" i="27" s="1"/>
  <c r="W1873" i="27" s="1"/>
  <c r="J1874" i="27" l="1"/>
  <c r="K1874" i="27" s="1"/>
  <c r="O1874" i="27" s="1"/>
  <c r="AZ1322" i="27"/>
  <c r="AY1322" i="27"/>
  <c r="BB1322" i="27" s="1"/>
  <c r="AW1322" i="27"/>
  <c r="BA1322" i="27" s="1"/>
  <c r="I1874" i="27" l="1"/>
  <c r="L1874" i="27" s="1"/>
  <c r="P1874" i="27" s="1"/>
  <c r="R1874" i="27"/>
  <c r="S1874" i="27" s="1"/>
  <c r="T1874" i="27" s="1"/>
  <c r="Q1874" i="27"/>
  <c r="M1874" i="27" l="1"/>
  <c r="U1874" i="27"/>
  <c r="W1874" i="27" s="1"/>
  <c r="H1875" i="27"/>
  <c r="X1875" i="27" s="1"/>
  <c r="N1875" i="27" s="1"/>
  <c r="G1875" i="27" s="1"/>
  <c r="V1874" i="27"/>
  <c r="AT1323" i="27" s="1"/>
  <c r="J1875" i="27"/>
  <c r="K1875" i="27" s="1"/>
  <c r="AZ1323" i="27" l="1"/>
  <c r="AY1323" i="27"/>
  <c r="BB1323" i="27" s="1"/>
  <c r="AW1323" i="27"/>
  <c r="BA1323" i="27" s="1"/>
  <c r="O1875" i="27"/>
  <c r="I1875" i="27" l="1"/>
  <c r="L1875" i="27" s="1"/>
  <c r="M1875" i="27" s="1"/>
  <c r="R1875" i="27"/>
  <c r="S1875" i="27" s="1"/>
  <c r="T1875" i="27" s="1"/>
  <c r="Q1875" i="27"/>
  <c r="P1875" i="27" l="1"/>
  <c r="V1875" i="27" s="1"/>
  <c r="AT1324" i="27" s="1"/>
  <c r="U1875" i="27"/>
  <c r="W1875" i="27" s="1"/>
  <c r="H1876" i="27"/>
  <c r="X1876" i="27" s="1"/>
  <c r="N1876" i="27" s="1"/>
  <c r="G1876" i="27" s="1"/>
  <c r="J1876" i="27"/>
  <c r="K1876" i="27" s="1"/>
  <c r="AY1324" i="27" l="1"/>
  <c r="BB1324" i="27" s="1"/>
  <c r="AW1324" i="27"/>
  <c r="BA1324" i="27" s="1"/>
  <c r="AZ1324" i="27"/>
  <c r="O1876" i="27"/>
  <c r="I1876" i="27" l="1"/>
  <c r="L1876" i="27" s="1"/>
  <c r="P1876" i="27" s="1"/>
  <c r="R1876" i="27"/>
  <c r="S1876" i="27" s="1"/>
  <c r="T1876" i="27" s="1"/>
  <c r="Q1876" i="27"/>
  <c r="M1876" i="27" l="1"/>
  <c r="U1876" i="27" s="1"/>
  <c r="W1876" i="27" s="1"/>
  <c r="H1877" i="27"/>
  <c r="X1877" i="27" s="1"/>
  <c r="N1877" i="27" s="1"/>
  <c r="G1877" i="27" s="1"/>
  <c r="V1876" i="27"/>
  <c r="AT1325" i="27" s="1"/>
  <c r="J1877" i="27"/>
  <c r="K1877" i="27" s="1"/>
  <c r="AZ1325" i="27" l="1"/>
  <c r="AY1325" i="27"/>
  <c r="BB1325" i="27" s="1"/>
  <c r="AW1325" i="27"/>
  <c r="BA1325" i="27" s="1"/>
  <c r="O1877" i="27"/>
  <c r="I1877" i="27" l="1"/>
  <c r="L1877" i="27" s="1"/>
  <c r="R1877" i="27"/>
  <c r="S1877" i="27" s="1"/>
  <c r="T1877" i="27" s="1"/>
  <c r="Q1877" i="27"/>
  <c r="H1878" i="27" l="1"/>
  <c r="X1878" i="27" s="1"/>
  <c r="N1878" i="27" s="1"/>
  <c r="G1878" i="27" s="1"/>
  <c r="P1877" i="27"/>
  <c r="V1877" i="27" s="1"/>
  <c r="AT1326" i="27" s="1"/>
  <c r="M1877" i="27"/>
  <c r="U1877" i="27" s="1"/>
  <c r="W1877" i="27" s="1"/>
  <c r="J1878" i="27" l="1"/>
  <c r="K1878" i="27" s="1"/>
  <c r="O1878" i="27" s="1"/>
  <c r="AZ1326" i="27"/>
  <c r="AY1326" i="27"/>
  <c r="BB1326" i="27" s="1"/>
  <c r="AW1326" i="27"/>
  <c r="BA1326" i="27" s="1"/>
  <c r="I1878" i="27" l="1"/>
  <c r="L1878" i="27" s="1"/>
  <c r="R1878" i="27"/>
  <c r="S1878" i="27" s="1"/>
  <c r="T1878" i="27" s="1"/>
  <c r="M1878" i="27"/>
  <c r="P1878" i="27"/>
  <c r="Q1878" i="27"/>
  <c r="U1878" i="27" l="1"/>
  <c r="H1879" i="27"/>
  <c r="X1879" i="27" s="1"/>
  <c r="N1879" i="27" s="1"/>
  <c r="G1879" i="27" s="1"/>
  <c r="W1878" i="27"/>
  <c r="V1878" i="27"/>
  <c r="AT1327" i="27" s="1"/>
  <c r="J1879" i="27" l="1"/>
  <c r="K1879" i="27" s="1"/>
  <c r="AW1327" i="27"/>
  <c r="BA1327" i="27" s="1"/>
  <c r="AY1327" i="27"/>
  <c r="BB1327" i="27" s="1"/>
  <c r="AZ1327" i="27"/>
  <c r="O1879" i="27"/>
  <c r="I1879" i="27" l="1"/>
  <c r="L1879" i="27" s="1"/>
  <c r="P1879" i="27" s="1"/>
  <c r="R1879" i="27"/>
  <c r="S1879" i="27" s="1"/>
  <c r="T1879" i="27" s="1"/>
  <c r="Q1879" i="27"/>
  <c r="M1879" i="27" l="1"/>
  <c r="U1879" i="27" s="1"/>
  <c r="W1879" i="27" s="1"/>
  <c r="H1880" i="27"/>
  <c r="X1880" i="27" s="1"/>
  <c r="N1880" i="27" s="1"/>
  <c r="G1880" i="27" s="1"/>
  <c r="V1879" i="27"/>
  <c r="AT1328" i="27" s="1"/>
  <c r="J1880" i="27" l="1"/>
  <c r="K1880" i="27" s="1"/>
  <c r="AY1328" i="27"/>
  <c r="BB1328" i="27" s="1"/>
  <c r="AW1328" i="27"/>
  <c r="BA1328" i="27" s="1"/>
  <c r="AZ1328" i="27"/>
  <c r="O1880" i="27"/>
  <c r="I1880" i="27" l="1"/>
  <c r="L1880" i="27" s="1"/>
  <c r="M1880" i="27" s="1"/>
  <c r="R1880" i="27"/>
  <c r="S1880" i="27" s="1"/>
  <c r="T1880" i="27" s="1"/>
  <c r="Q1880" i="27"/>
  <c r="P1880" i="27" l="1"/>
  <c r="V1880" i="27" s="1"/>
  <c r="AT1329" i="27" s="1"/>
  <c r="U1880" i="27"/>
  <c r="H1881" i="27"/>
  <c r="X1881" i="27" s="1"/>
  <c r="N1881" i="27" s="1"/>
  <c r="G1881" i="27" s="1"/>
  <c r="W1880" i="27"/>
  <c r="J1881" i="27"/>
  <c r="K1881" i="27" s="1"/>
  <c r="AZ1329" i="27" l="1"/>
  <c r="AY1329" i="27"/>
  <c r="BB1329" i="27" s="1"/>
  <c r="AW1329" i="27"/>
  <c r="BA1329" i="27" s="1"/>
  <c r="O1881" i="27"/>
  <c r="I1881" i="27" l="1"/>
  <c r="L1881" i="27" s="1"/>
  <c r="P1881" i="27" s="1"/>
  <c r="R1881" i="27"/>
  <c r="S1881" i="27" s="1"/>
  <c r="T1881" i="27" s="1"/>
  <c r="Q1881" i="27"/>
  <c r="M1881" i="27" l="1"/>
  <c r="U1881" i="27" s="1"/>
  <c r="W1881" i="27" s="1"/>
  <c r="H1882" i="27"/>
  <c r="X1882" i="27" s="1"/>
  <c r="N1882" i="27" s="1"/>
  <c r="G1882" i="27" s="1"/>
  <c r="V1881" i="27"/>
  <c r="AT1330" i="27" s="1"/>
  <c r="J1882" i="27"/>
  <c r="K1882" i="27" s="1"/>
  <c r="AZ1330" i="27" l="1"/>
  <c r="AY1330" i="27"/>
  <c r="BB1330" i="27" s="1"/>
  <c r="AW1330" i="27"/>
  <c r="BA1330" i="27" s="1"/>
  <c r="O1882" i="27"/>
  <c r="I1882" i="27" l="1"/>
  <c r="L1882" i="27" s="1"/>
  <c r="M1882" i="27" s="1"/>
  <c r="R1882" i="27"/>
  <c r="S1882" i="27" s="1"/>
  <c r="T1882" i="27" s="1"/>
  <c r="Q1882" i="27"/>
  <c r="U1882" i="27" l="1"/>
  <c r="H1883" i="27"/>
  <c r="X1883" i="27" s="1"/>
  <c r="N1883" i="27" s="1"/>
  <c r="G1883" i="27" s="1"/>
  <c r="W1882" i="27"/>
  <c r="P1882" i="27"/>
  <c r="V1882" i="27" s="1"/>
  <c r="AT1331" i="27" s="1"/>
  <c r="J1883" i="27" l="1"/>
  <c r="K1883" i="27" s="1"/>
  <c r="O1883" i="27" s="1"/>
  <c r="AZ1331" i="27"/>
  <c r="AY1331" i="27"/>
  <c r="BB1331" i="27" s="1"/>
  <c r="AW1331" i="27"/>
  <c r="BA1331" i="27" s="1"/>
  <c r="I1883" i="27" l="1"/>
  <c r="R1883" i="27"/>
  <c r="S1883" i="27" s="1"/>
  <c r="T1883" i="27" s="1"/>
  <c r="L1883" i="27"/>
  <c r="Q1883" i="27"/>
  <c r="H1884" i="27" l="1"/>
  <c r="X1884" i="27" s="1"/>
  <c r="N1884" i="27" s="1"/>
  <c r="G1884" i="27" s="1"/>
  <c r="P1883" i="27"/>
  <c r="V1883" i="27" s="1"/>
  <c r="AT1332" i="27" s="1"/>
  <c r="M1883" i="27"/>
  <c r="U1883" i="27" s="1"/>
  <c r="W1883" i="27" s="1"/>
  <c r="J1884" i="27" l="1"/>
  <c r="K1884" i="27" s="1"/>
  <c r="O1884" i="27" s="1"/>
  <c r="AZ1332" i="27"/>
  <c r="AY1332" i="27"/>
  <c r="BB1332" i="27" s="1"/>
  <c r="AW1332" i="27"/>
  <c r="BA1332" i="27" s="1"/>
  <c r="I1884" i="27" l="1"/>
  <c r="L1884" i="27" s="1"/>
  <c r="M1884" i="27" s="1"/>
  <c r="R1884" i="27"/>
  <c r="S1884" i="27" s="1"/>
  <c r="T1884" i="27" s="1"/>
  <c r="Q1884" i="27"/>
  <c r="P1884" i="27" l="1"/>
  <c r="V1884" i="27" s="1"/>
  <c r="AT1333" i="27" s="1"/>
  <c r="U1884" i="27"/>
  <c r="W1884" i="27" s="1"/>
  <c r="H1885" i="27"/>
  <c r="X1885" i="27" s="1"/>
  <c r="N1885" i="27" s="1"/>
  <c r="G1885" i="27" s="1"/>
  <c r="J1885" i="27" l="1"/>
  <c r="K1885" i="27" s="1"/>
  <c r="AZ1333" i="27"/>
  <c r="AY1333" i="27"/>
  <c r="BB1333" i="27" s="1"/>
  <c r="AW1333" i="27"/>
  <c r="BA1333" i="27" s="1"/>
  <c r="O1885" i="27"/>
  <c r="I1885" i="27" l="1"/>
  <c r="L1885" i="27" s="1"/>
  <c r="P1885" i="27" s="1"/>
  <c r="R1885" i="27"/>
  <c r="S1885" i="27" s="1"/>
  <c r="T1885" i="27" s="1"/>
  <c r="Q1885" i="27"/>
  <c r="M1885" i="27" l="1"/>
  <c r="U1885" i="27" s="1"/>
  <c r="W1885" i="27" s="1"/>
  <c r="H1886" i="27"/>
  <c r="X1886" i="27" s="1"/>
  <c r="N1886" i="27" s="1"/>
  <c r="G1886" i="27" s="1"/>
  <c r="V1885" i="27"/>
  <c r="AT1334" i="27" s="1"/>
  <c r="J1886" i="27" l="1"/>
  <c r="K1886" i="27" s="1"/>
  <c r="O1886" i="27" s="1"/>
  <c r="AZ1334" i="27"/>
  <c r="AY1334" i="27"/>
  <c r="BB1334" i="27" s="1"/>
  <c r="AW1334" i="27"/>
  <c r="BA1334" i="27" s="1"/>
  <c r="I1886" i="27" l="1"/>
  <c r="L1886" i="27" s="1"/>
  <c r="M1886" i="27" s="1"/>
  <c r="R1886" i="27"/>
  <c r="S1886" i="27" s="1"/>
  <c r="T1886" i="27" s="1"/>
  <c r="Q1886" i="27"/>
  <c r="P1886" i="27" l="1"/>
  <c r="V1886" i="27" s="1"/>
  <c r="AT1335" i="27" s="1"/>
  <c r="U1886" i="27"/>
  <c r="W1886" i="27" s="1"/>
  <c r="H1887" i="27"/>
  <c r="X1887" i="27" s="1"/>
  <c r="N1887" i="27" s="1"/>
  <c r="G1887" i="27" s="1"/>
  <c r="J1887" i="27" l="1"/>
  <c r="K1887" i="27" s="1"/>
  <c r="O1887" i="27" s="1"/>
  <c r="AZ1335" i="27"/>
  <c r="AW1335" i="27"/>
  <c r="BA1335" i="27" s="1"/>
  <c r="AY1335" i="27"/>
  <c r="BB1335" i="27" s="1"/>
  <c r="I1887" i="27" l="1"/>
  <c r="L1887" i="27" s="1"/>
  <c r="M1887" i="27" s="1"/>
  <c r="R1887" i="27"/>
  <c r="S1887" i="27" s="1"/>
  <c r="T1887" i="27" s="1"/>
  <c r="Q1887" i="27"/>
  <c r="P1887" i="27" l="1"/>
  <c r="V1887" i="27" s="1"/>
  <c r="AT1336" i="27" s="1"/>
  <c r="U1887" i="27"/>
  <c r="W1887" i="27" s="1"/>
  <c r="H1888" i="27"/>
  <c r="X1888" i="27" s="1"/>
  <c r="N1888" i="27" s="1"/>
  <c r="G1888" i="27" s="1"/>
  <c r="J1888" i="27" l="1"/>
  <c r="K1888" i="27" s="1"/>
  <c r="O1888" i="27" s="1"/>
  <c r="AZ1336" i="27"/>
  <c r="AY1336" i="27"/>
  <c r="BB1336" i="27" s="1"/>
  <c r="AW1336" i="27"/>
  <c r="BA1336" i="27" s="1"/>
  <c r="I1888" i="27" l="1"/>
  <c r="L1888" i="27" s="1"/>
  <c r="M1888" i="27" s="1"/>
  <c r="R1888" i="27"/>
  <c r="S1888" i="27" s="1"/>
  <c r="T1888" i="27" s="1"/>
  <c r="Q1888" i="27"/>
  <c r="P1888" i="27" l="1"/>
  <c r="V1888" i="27" s="1"/>
  <c r="AT1337" i="27" s="1"/>
  <c r="U1888" i="27"/>
  <c r="W1888" i="27" s="1"/>
  <c r="H1889" i="27"/>
  <c r="X1889" i="27" s="1"/>
  <c r="N1889" i="27" s="1"/>
  <c r="G1889" i="27" s="1"/>
  <c r="J1889" i="27" l="1"/>
  <c r="K1889" i="27" s="1"/>
  <c r="O1889" i="27" s="1"/>
  <c r="AY1337" i="27"/>
  <c r="BB1337" i="27" s="1"/>
  <c r="AW1337" i="27"/>
  <c r="BA1337" i="27" s="1"/>
  <c r="AZ1337" i="27"/>
  <c r="I1889" i="27" l="1"/>
  <c r="L1889" i="27" s="1"/>
  <c r="P1889" i="27" s="1"/>
  <c r="R1889" i="27"/>
  <c r="S1889" i="27" s="1"/>
  <c r="T1889" i="27" s="1"/>
  <c r="Q1889" i="27"/>
  <c r="M1889" i="27" l="1"/>
  <c r="U1889" i="27" s="1"/>
  <c r="W1889" i="27" s="1"/>
  <c r="H1890" i="27"/>
  <c r="X1890" i="27" s="1"/>
  <c r="N1890" i="27" s="1"/>
  <c r="G1890" i="27" s="1"/>
  <c r="V1889" i="27"/>
  <c r="AT1338" i="27" s="1"/>
  <c r="J1890" i="27" l="1"/>
  <c r="K1890" i="27" s="1"/>
  <c r="O1890" i="27" s="1"/>
  <c r="AZ1338" i="27"/>
  <c r="AY1338" i="27"/>
  <c r="BB1338" i="27" s="1"/>
  <c r="AW1338" i="27"/>
  <c r="BA1338" i="27" s="1"/>
  <c r="I1890" i="27" l="1"/>
  <c r="L1890" i="27" s="1"/>
  <c r="P1890" i="27" s="1"/>
  <c r="R1890" i="27"/>
  <c r="S1890" i="27" s="1"/>
  <c r="T1890" i="27" s="1"/>
  <c r="Q1890" i="27"/>
  <c r="M1890" i="27" l="1"/>
  <c r="U1890" i="27" s="1"/>
  <c r="W1890" i="27" s="1"/>
  <c r="H1891" i="27"/>
  <c r="X1891" i="27" s="1"/>
  <c r="N1891" i="27" s="1"/>
  <c r="G1891" i="27" s="1"/>
  <c r="V1890" i="27"/>
  <c r="AT1339" i="27" s="1"/>
  <c r="J1891" i="27" l="1"/>
  <c r="K1891" i="27" s="1"/>
  <c r="O1891" i="27" s="1"/>
  <c r="AZ1339" i="27"/>
  <c r="AY1339" i="27"/>
  <c r="BB1339" i="27" s="1"/>
  <c r="AW1339" i="27"/>
  <c r="BA1339" i="27" s="1"/>
  <c r="I1891" i="27" l="1"/>
  <c r="L1891" i="27" s="1"/>
  <c r="P1891" i="27" s="1"/>
  <c r="R1891" i="27"/>
  <c r="S1891" i="27" s="1"/>
  <c r="T1891" i="27" s="1"/>
  <c r="Q1891" i="27"/>
  <c r="M1891" i="27" l="1"/>
  <c r="U1891" i="27" s="1"/>
  <c r="W1891" i="27" s="1"/>
  <c r="H1892" i="27"/>
  <c r="X1892" i="27" s="1"/>
  <c r="N1892" i="27" s="1"/>
  <c r="G1892" i="27" s="1"/>
  <c r="V1891" i="27"/>
  <c r="AT1340" i="27" s="1"/>
  <c r="J1892" i="27"/>
  <c r="K1892" i="27" s="1"/>
  <c r="AZ1340" i="27" l="1"/>
  <c r="AY1340" i="27"/>
  <c r="BB1340" i="27" s="1"/>
  <c r="AW1340" i="27"/>
  <c r="BA1340" i="27" s="1"/>
  <c r="O1892" i="27"/>
  <c r="I1892" i="27" l="1"/>
  <c r="L1892" i="27" s="1"/>
  <c r="P1892" i="27" s="1"/>
  <c r="R1892" i="27"/>
  <c r="S1892" i="27" s="1"/>
  <c r="T1892" i="27" s="1"/>
  <c r="Q1892" i="27"/>
  <c r="M1892" i="27" l="1"/>
  <c r="U1892" i="27" s="1"/>
  <c r="W1892" i="27" s="1"/>
  <c r="H1893" i="27"/>
  <c r="X1893" i="27" s="1"/>
  <c r="N1893" i="27" s="1"/>
  <c r="G1893" i="27" s="1"/>
  <c r="V1892" i="27"/>
  <c r="AT1341" i="27" s="1"/>
  <c r="J1893" i="27" l="1"/>
  <c r="K1893" i="27" s="1"/>
  <c r="AZ1341" i="27"/>
  <c r="AY1341" i="27"/>
  <c r="BB1341" i="27" s="1"/>
  <c r="AW1341" i="27"/>
  <c r="BA1341" i="27" s="1"/>
  <c r="O1893" i="27"/>
  <c r="I1893" i="27" l="1"/>
  <c r="L1893" i="27" s="1"/>
  <c r="R1893" i="27"/>
  <c r="S1893" i="27" s="1"/>
  <c r="T1893" i="27" s="1"/>
  <c r="Q1893" i="27"/>
  <c r="P1893" i="27" l="1"/>
  <c r="V1893" i="27" s="1"/>
  <c r="AT1342" i="27" s="1"/>
  <c r="H1894" i="27"/>
  <c r="X1894" i="27" s="1"/>
  <c r="N1894" i="27" s="1"/>
  <c r="G1894" i="27" s="1"/>
  <c r="M1893" i="27"/>
  <c r="U1893" i="27" s="1"/>
  <c r="W1893" i="27" s="1"/>
  <c r="J1894" i="27" l="1"/>
  <c r="K1894" i="27" s="1"/>
  <c r="O1894" i="27" s="1"/>
  <c r="AZ1342" i="27"/>
  <c r="AY1342" i="27"/>
  <c r="BB1342" i="27" s="1"/>
  <c r="AW1342" i="27"/>
  <c r="BA1342" i="27" s="1"/>
  <c r="I1894" i="27" l="1"/>
  <c r="L1894" i="27" s="1"/>
  <c r="M1894" i="27" s="1"/>
  <c r="R1894" i="27"/>
  <c r="S1894" i="27" s="1"/>
  <c r="T1894" i="27" s="1"/>
  <c r="Q1894" i="27"/>
  <c r="P1894" i="27" l="1"/>
  <c r="V1894" i="27" s="1"/>
  <c r="AT1343" i="27" s="1"/>
  <c r="U1894" i="27"/>
  <c r="W1894" i="27" s="1"/>
  <c r="H1895" i="27"/>
  <c r="X1895" i="27" s="1"/>
  <c r="N1895" i="27" s="1"/>
  <c r="G1895" i="27" s="1"/>
  <c r="J1895" i="27" l="1"/>
  <c r="K1895" i="27" s="1"/>
  <c r="O1895" i="27" s="1"/>
  <c r="AZ1343" i="27"/>
  <c r="AY1343" i="27"/>
  <c r="BB1343" i="27" s="1"/>
  <c r="AW1343" i="27"/>
  <c r="BA1343" i="27" s="1"/>
  <c r="I1895" i="27" l="1"/>
  <c r="L1895" i="27" s="1"/>
  <c r="P1895" i="27" s="1"/>
  <c r="R1895" i="27"/>
  <c r="S1895" i="27" s="1"/>
  <c r="T1895" i="27" s="1"/>
  <c r="Q1895" i="27"/>
  <c r="M1895" i="27" l="1"/>
  <c r="U1895" i="27" s="1"/>
  <c r="W1895" i="27" s="1"/>
  <c r="H1896" i="27"/>
  <c r="X1896" i="27" s="1"/>
  <c r="N1896" i="27" s="1"/>
  <c r="G1896" i="27" s="1"/>
  <c r="V1895" i="27"/>
  <c r="AT1344" i="27" s="1"/>
  <c r="J1896" i="27"/>
  <c r="K1896" i="27" s="1"/>
  <c r="AZ1344" i="27" l="1"/>
  <c r="AY1344" i="27"/>
  <c r="BB1344" i="27" s="1"/>
  <c r="AW1344" i="27"/>
  <c r="BA1344" i="27" s="1"/>
  <c r="O1896" i="27"/>
  <c r="I1896" i="27" l="1"/>
  <c r="L1896" i="27" s="1"/>
  <c r="P1896" i="27" s="1"/>
  <c r="R1896" i="27"/>
  <c r="S1896" i="27" s="1"/>
  <c r="T1896" i="27" s="1"/>
  <c r="Q1896" i="27"/>
  <c r="M1896" i="27" l="1"/>
  <c r="U1896" i="27" s="1"/>
  <c r="W1896" i="27" s="1"/>
  <c r="H1897" i="27"/>
  <c r="X1897" i="27" s="1"/>
  <c r="N1897" i="27" s="1"/>
  <c r="G1897" i="27" s="1"/>
  <c r="V1896" i="27"/>
  <c r="AT1345" i="27" s="1"/>
  <c r="J1897" i="27" l="1"/>
  <c r="K1897" i="27" s="1"/>
  <c r="AZ1345" i="27"/>
  <c r="AY1345" i="27"/>
  <c r="BB1345" i="27" s="1"/>
  <c r="AW1345" i="27"/>
  <c r="BA1345" i="27" s="1"/>
  <c r="O1897" i="27"/>
  <c r="I1897" i="27" s="1"/>
  <c r="L1897" i="27" s="1"/>
  <c r="R1897" i="27" l="1"/>
  <c r="S1897" i="27" s="1"/>
  <c r="T1897" i="27" s="1"/>
  <c r="M1897" i="27"/>
  <c r="P1897" i="27"/>
  <c r="V1897" i="27" s="1"/>
  <c r="AT1346" i="27" s="1"/>
  <c r="Q1897" i="27"/>
  <c r="U1897" i="27" l="1"/>
  <c r="AZ1346" i="27"/>
  <c r="AY1346" i="27"/>
  <c r="BB1346" i="27" s="1"/>
  <c r="AW1346" i="27"/>
  <c r="BA1346" i="27" s="1"/>
  <c r="H1898" i="27"/>
  <c r="X1898" i="27" s="1"/>
  <c r="N1898" i="27" s="1"/>
  <c r="G1898" i="27" s="1"/>
  <c r="W1897" i="27"/>
  <c r="J1898" i="27" l="1"/>
  <c r="K1898" i="27" s="1"/>
  <c r="O1898" i="27" s="1"/>
  <c r="I1898" i="27" l="1"/>
  <c r="L1898" i="27" s="1"/>
  <c r="P1898" i="27" s="1"/>
  <c r="R1898" i="27"/>
  <c r="S1898" i="27" s="1"/>
  <c r="T1898" i="27" s="1"/>
  <c r="Q1898" i="27"/>
  <c r="M1898" i="27" l="1"/>
  <c r="U1898" i="27" s="1"/>
  <c r="W1898" i="27" s="1"/>
  <c r="H1899" i="27"/>
  <c r="X1899" i="27" s="1"/>
  <c r="N1899" i="27" s="1"/>
  <c r="G1899" i="27" s="1"/>
  <c r="V1898" i="27"/>
  <c r="AT1347" i="27" s="1"/>
  <c r="J1899" i="27" l="1"/>
  <c r="K1899" i="27" s="1"/>
  <c r="O1899" i="27" s="1"/>
  <c r="AZ1347" i="27"/>
  <c r="AY1347" i="27"/>
  <c r="BB1347" i="27" s="1"/>
  <c r="AW1347" i="27"/>
  <c r="BA1347" i="27" s="1"/>
  <c r="I1899" i="27" l="1"/>
  <c r="L1899" i="27" s="1"/>
  <c r="M1899" i="27" s="1"/>
  <c r="R1899" i="27"/>
  <c r="S1899" i="27" s="1"/>
  <c r="T1899" i="27" s="1"/>
  <c r="Q1899" i="27"/>
  <c r="P1899" i="27" l="1"/>
  <c r="V1899" i="27" s="1"/>
  <c r="AT1348" i="27" s="1"/>
  <c r="U1899" i="27"/>
  <c r="W1899" i="27" s="1"/>
  <c r="H1900" i="27"/>
  <c r="X1900" i="27" s="1"/>
  <c r="N1900" i="27" s="1"/>
  <c r="G1900" i="27" s="1"/>
  <c r="J1900" i="27" l="1"/>
  <c r="K1900" i="27" s="1"/>
  <c r="O1900" i="27" s="1"/>
  <c r="AZ1348" i="27"/>
  <c r="AY1348" i="27"/>
  <c r="BB1348" i="27" s="1"/>
  <c r="AW1348" i="27"/>
  <c r="BA1348" i="27" s="1"/>
  <c r="I1900" i="27" l="1"/>
  <c r="L1900" i="27" s="1"/>
  <c r="R1900" i="27"/>
  <c r="S1900" i="27" s="1"/>
  <c r="T1900" i="27" s="1"/>
  <c r="Q1900" i="27"/>
  <c r="H1901" i="27" l="1"/>
  <c r="X1901" i="27" s="1"/>
  <c r="N1901" i="27" s="1"/>
  <c r="G1901" i="27" s="1"/>
  <c r="P1900" i="27"/>
  <c r="V1900" i="27" s="1"/>
  <c r="AT1349" i="27" s="1"/>
  <c r="M1900" i="27"/>
  <c r="U1900" i="27" s="1"/>
  <c r="W1900" i="27" s="1"/>
  <c r="J1901" i="27" l="1"/>
  <c r="K1901" i="27" s="1"/>
  <c r="O1901" i="27" s="1"/>
  <c r="AZ1349" i="27"/>
  <c r="AY1349" i="27"/>
  <c r="BB1349" i="27" s="1"/>
  <c r="AW1349" i="27"/>
  <c r="BA1349" i="27" s="1"/>
  <c r="I1901" i="27" l="1"/>
  <c r="L1901" i="27" s="1"/>
  <c r="P1901" i="27" s="1"/>
  <c r="R1901" i="27"/>
  <c r="S1901" i="27" s="1"/>
  <c r="T1901" i="27" s="1"/>
  <c r="M1901" i="27"/>
  <c r="Q1901" i="27"/>
  <c r="U1901" i="27" l="1"/>
  <c r="W1901" i="27" s="1"/>
  <c r="H1902" i="27"/>
  <c r="X1902" i="27" s="1"/>
  <c r="N1902" i="27" s="1"/>
  <c r="G1902" i="27" s="1"/>
  <c r="V1901" i="27"/>
  <c r="AT1350" i="27" s="1"/>
  <c r="J1902" i="27" l="1"/>
  <c r="K1902" i="27" s="1"/>
  <c r="O1902" i="27" s="1"/>
  <c r="AZ1350" i="27"/>
  <c r="AY1350" i="27"/>
  <c r="BB1350" i="27" s="1"/>
  <c r="AW1350" i="27"/>
  <c r="BA1350" i="27" s="1"/>
  <c r="I1902" i="27" l="1"/>
  <c r="L1902" i="27" s="1"/>
  <c r="P1902" i="27" s="1"/>
  <c r="R1902" i="27"/>
  <c r="S1902" i="27" s="1"/>
  <c r="T1902" i="27" s="1"/>
  <c r="Q1902" i="27"/>
  <c r="M1902" i="27" l="1"/>
  <c r="U1902" i="27" s="1"/>
  <c r="W1902" i="27" s="1"/>
  <c r="H1903" i="27"/>
  <c r="X1903" i="27" s="1"/>
  <c r="N1903" i="27" s="1"/>
  <c r="G1903" i="27" s="1"/>
  <c r="V1902" i="27"/>
  <c r="AT1351" i="27" s="1"/>
  <c r="AZ1351" i="27" l="1"/>
  <c r="AW1351" i="27"/>
  <c r="BA1351" i="27" s="1"/>
  <c r="AY1351" i="27"/>
  <c r="BB1351" i="27" s="1"/>
  <c r="J1903" i="27"/>
  <c r="K1903" i="27" s="1"/>
  <c r="O1903" i="27" s="1"/>
  <c r="I1903" i="27" l="1"/>
  <c r="L1903" i="27" s="1"/>
  <c r="M1903" i="27" s="1"/>
  <c r="R1903" i="27"/>
  <c r="S1903" i="27" s="1"/>
  <c r="T1903" i="27" s="1"/>
  <c r="Q1903" i="27"/>
  <c r="P1903" i="27" l="1"/>
  <c r="V1903" i="27" s="1"/>
  <c r="AT1352" i="27" s="1"/>
  <c r="U1903" i="27"/>
  <c r="W1903" i="27" s="1"/>
  <c r="H1904" i="27"/>
  <c r="X1904" i="27" s="1"/>
  <c r="N1904" i="27" s="1"/>
  <c r="G1904" i="27" s="1"/>
  <c r="J1904" i="27" l="1"/>
  <c r="K1904" i="27" s="1"/>
  <c r="O1904" i="27" s="1"/>
  <c r="AZ1352" i="27"/>
  <c r="AY1352" i="27"/>
  <c r="BB1352" i="27" s="1"/>
  <c r="AW1352" i="27"/>
  <c r="BA1352" i="27" s="1"/>
  <c r="I1904" i="27" l="1"/>
  <c r="L1904" i="27" s="1"/>
  <c r="M1904" i="27" s="1"/>
  <c r="R1904" i="27"/>
  <c r="S1904" i="27" s="1"/>
  <c r="T1904" i="27" s="1"/>
  <c r="Q1904" i="27"/>
  <c r="U1904" i="27" l="1"/>
  <c r="W1904" i="27" s="1"/>
  <c r="H1905" i="27"/>
  <c r="X1905" i="27" s="1"/>
  <c r="N1905" i="27" s="1"/>
  <c r="G1905" i="27" s="1"/>
  <c r="P1904" i="27"/>
  <c r="V1904" i="27" s="1"/>
  <c r="AT1353" i="27" s="1"/>
  <c r="J1905" i="27" l="1"/>
  <c r="K1905" i="27" s="1"/>
  <c r="O1905" i="27" s="1"/>
  <c r="AZ1353" i="27"/>
  <c r="AW1353" i="27"/>
  <c r="BA1353" i="27" s="1"/>
  <c r="AY1353" i="27"/>
  <c r="BB1353" i="27" s="1"/>
  <c r="I1905" i="27" l="1"/>
  <c r="L1905" i="27" s="1"/>
  <c r="M1905" i="27" s="1"/>
  <c r="R1905" i="27"/>
  <c r="S1905" i="27" s="1"/>
  <c r="T1905" i="27" s="1"/>
  <c r="Q1905" i="27"/>
  <c r="P1905" i="27" l="1"/>
  <c r="V1905" i="27" s="1"/>
  <c r="AT1354" i="27" s="1"/>
  <c r="U1905" i="27"/>
  <c r="W1905" i="27" s="1"/>
  <c r="H1906" i="27"/>
  <c r="X1906" i="27" s="1"/>
  <c r="N1906" i="27" s="1"/>
  <c r="G1906" i="27" s="1"/>
  <c r="J1906" i="27" l="1"/>
  <c r="K1906" i="27" s="1"/>
  <c r="AZ1354" i="27"/>
  <c r="AW1354" i="27"/>
  <c r="BA1354" i="27" s="1"/>
  <c r="AY1354" i="27"/>
  <c r="BB1354" i="27" s="1"/>
  <c r="O1906" i="27"/>
  <c r="I1906" i="27" l="1"/>
  <c r="L1906" i="27" s="1"/>
  <c r="M1906" i="27" s="1"/>
  <c r="R1906" i="27"/>
  <c r="Q1906" i="27"/>
  <c r="H1907" i="27" l="1"/>
  <c r="X1907" i="27" s="1"/>
  <c r="N1907" i="27" s="1"/>
  <c r="G1907" i="27" s="1"/>
  <c r="P1906" i="27"/>
  <c r="V1906" i="27" s="1"/>
  <c r="AT1355" i="27" s="1"/>
  <c r="S1906" i="27"/>
  <c r="T1906" i="27" s="1"/>
  <c r="AZ1355" i="27" l="1"/>
  <c r="AW1355" i="27"/>
  <c r="BA1355" i="27" s="1"/>
  <c r="AY1355" i="27"/>
  <c r="BB1355" i="27" s="1"/>
  <c r="J1907" i="27"/>
  <c r="K1907" i="27" s="1"/>
  <c r="O1907" i="27" s="1"/>
  <c r="U1906" i="27"/>
  <c r="W1906" i="27" s="1"/>
  <c r="I1907" i="27" l="1"/>
  <c r="L1907" i="27" s="1"/>
  <c r="P1907" i="27" s="1"/>
  <c r="V1907" i="27" s="1"/>
  <c r="AT1356" i="27" s="1"/>
  <c r="R1907" i="27"/>
  <c r="S1907" i="27" s="1"/>
  <c r="T1907" i="27" s="1"/>
  <c r="Q1907" i="27"/>
  <c r="M1907" i="27" l="1"/>
  <c r="U1907" i="27" s="1"/>
  <c r="W1907" i="27" s="1"/>
  <c r="AZ1356" i="27"/>
  <c r="AY1356" i="27"/>
  <c r="BB1356" i="27" s="1"/>
  <c r="AW1356" i="27"/>
  <c r="BA1356" i="27" s="1"/>
  <c r="H1908" i="27"/>
  <c r="X1908" i="27" s="1"/>
  <c r="N1908" i="27" s="1"/>
  <c r="G1908" i="27" s="1"/>
  <c r="J1908" i="27" l="1"/>
  <c r="K1908" i="27" s="1"/>
  <c r="O1908" i="27" s="1"/>
  <c r="I1908" i="27" l="1"/>
  <c r="L1908" i="27" s="1"/>
  <c r="R1908" i="27"/>
  <c r="S1908" i="27" s="1"/>
  <c r="T1908" i="27" s="1"/>
  <c r="Q1908" i="27"/>
  <c r="H1909" i="27" l="1"/>
  <c r="X1909" i="27" s="1"/>
  <c r="N1909" i="27" s="1"/>
  <c r="G1909" i="27" s="1"/>
  <c r="P1908" i="27"/>
  <c r="V1908" i="27" s="1"/>
  <c r="AT1357" i="27" s="1"/>
  <c r="M1908" i="27"/>
  <c r="U1908" i="27" s="1"/>
  <c r="W1908" i="27" s="1"/>
  <c r="J1909" i="27" l="1"/>
  <c r="K1909" i="27" s="1"/>
  <c r="O1909" i="27" s="1"/>
  <c r="AZ1357" i="27"/>
  <c r="AY1357" i="27"/>
  <c r="BB1357" i="27" s="1"/>
  <c r="AW1357" i="27"/>
  <c r="BA1357" i="27" s="1"/>
  <c r="I1909" i="27" l="1"/>
  <c r="L1909" i="27" s="1"/>
  <c r="M1909" i="27" s="1"/>
  <c r="R1909" i="27"/>
  <c r="S1909" i="27" s="1"/>
  <c r="T1909" i="27" s="1"/>
  <c r="Q1909" i="27"/>
  <c r="U1909" i="27" l="1"/>
  <c r="W1909" i="27" s="1"/>
  <c r="H1910" i="27"/>
  <c r="X1910" i="27" s="1"/>
  <c r="N1910" i="27" s="1"/>
  <c r="G1910" i="27" s="1"/>
  <c r="P1909" i="27"/>
  <c r="V1909" i="27" s="1"/>
  <c r="AT1358" i="27" s="1"/>
  <c r="J1910" i="27"/>
  <c r="K1910" i="27" s="1"/>
  <c r="AZ1358" i="27" l="1"/>
  <c r="AY1358" i="27"/>
  <c r="BB1358" i="27" s="1"/>
  <c r="AW1358" i="27"/>
  <c r="BA1358" i="27" s="1"/>
  <c r="O1910" i="27"/>
  <c r="I1910" i="27" l="1"/>
  <c r="L1910" i="27" s="1"/>
  <c r="M1910" i="27" s="1"/>
  <c r="R1910" i="27"/>
  <c r="Q1910" i="27"/>
  <c r="P1910" i="27" l="1"/>
  <c r="V1910" i="27" s="1"/>
  <c r="AT1359" i="27" s="1"/>
  <c r="H1911" i="27"/>
  <c r="X1911" i="27" s="1"/>
  <c r="N1911" i="27" s="1"/>
  <c r="G1911" i="27" s="1"/>
  <c r="S1910" i="27"/>
  <c r="T1910" i="27" s="1"/>
  <c r="J1911" i="27" l="1"/>
  <c r="K1911" i="27" s="1"/>
  <c r="O1911" i="27" s="1"/>
  <c r="AZ1359" i="27"/>
  <c r="AY1359" i="27"/>
  <c r="BB1359" i="27" s="1"/>
  <c r="AW1359" i="27"/>
  <c r="BA1359" i="27" s="1"/>
  <c r="U1910" i="27"/>
  <c r="W1910" i="27" s="1"/>
  <c r="I1911" i="27" l="1"/>
  <c r="L1911" i="27" s="1"/>
  <c r="P1911" i="27" s="1"/>
  <c r="V1911" i="27" s="1"/>
  <c r="AT1360" i="27" s="1"/>
  <c r="R1911" i="27"/>
  <c r="S1911" i="27" s="1"/>
  <c r="T1911" i="27" s="1"/>
  <c r="Q1911" i="27"/>
  <c r="M1911" i="27" l="1"/>
  <c r="U1911" i="27" s="1"/>
  <c r="W1911" i="27" s="1"/>
  <c r="AZ1360" i="27"/>
  <c r="AY1360" i="27"/>
  <c r="BB1360" i="27" s="1"/>
  <c r="AW1360" i="27"/>
  <c r="BA1360" i="27" s="1"/>
  <c r="H1912" i="27"/>
  <c r="X1912" i="27" s="1"/>
  <c r="N1912" i="27" s="1"/>
  <c r="G1912" i="27" s="1"/>
  <c r="J1912" i="27" l="1"/>
  <c r="K1912" i="27" s="1"/>
  <c r="O1912" i="27" s="1"/>
  <c r="I1912" i="27" l="1"/>
  <c r="L1912" i="27" s="1"/>
  <c r="R1912" i="27"/>
  <c r="S1912" i="27" s="1"/>
  <c r="T1912" i="27" s="1"/>
  <c r="Q1912" i="27"/>
  <c r="H1913" i="27" l="1"/>
  <c r="X1913" i="27" s="1"/>
  <c r="N1913" i="27" s="1"/>
  <c r="G1913" i="27" s="1"/>
  <c r="P1912" i="27"/>
  <c r="V1912" i="27" s="1"/>
  <c r="AT1361" i="27" s="1"/>
  <c r="J1913" i="27"/>
  <c r="K1913" i="27" s="1"/>
  <c r="M1912" i="27"/>
  <c r="U1912" i="27" s="1"/>
  <c r="W1912" i="27" s="1"/>
  <c r="AZ1361" i="27" l="1"/>
  <c r="AY1361" i="27"/>
  <c r="BB1361" i="27" s="1"/>
  <c r="AW1361" i="27"/>
  <c r="BA1361" i="27" s="1"/>
  <c r="O1913" i="27"/>
  <c r="I1913" i="27" l="1"/>
  <c r="L1913" i="27" s="1"/>
  <c r="P1913" i="27" s="1"/>
  <c r="R1913" i="27"/>
  <c r="S1913" i="27" s="1"/>
  <c r="T1913" i="27" s="1"/>
  <c r="Q1913" i="27"/>
  <c r="M1913" i="27" l="1"/>
  <c r="U1913" i="27" s="1"/>
  <c r="W1913" i="27" s="1"/>
  <c r="H1914" i="27"/>
  <c r="X1914" i="27" s="1"/>
  <c r="N1914" i="27" s="1"/>
  <c r="G1914" i="27" s="1"/>
  <c r="V1913" i="27"/>
  <c r="AT1362" i="27" s="1"/>
  <c r="J1914" i="27"/>
  <c r="K1914" i="27" s="1"/>
  <c r="AZ1362" i="27" l="1"/>
  <c r="AY1362" i="27"/>
  <c r="BB1362" i="27" s="1"/>
  <c r="AW1362" i="27"/>
  <c r="BA1362" i="27" s="1"/>
  <c r="O1914" i="27"/>
  <c r="I1914" i="27" l="1"/>
  <c r="L1914" i="27" s="1"/>
  <c r="M1914" i="27" s="1"/>
  <c r="R1914" i="27"/>
  <c r="S1914" i="27" s="1"/>
  <c r="T1914" i="27" s="1"/>
  <c r="Q1914" i="27"/>
  <c r="U1914" i="27" l="1"/>
  <c r="W1914" i="27" s="1"/>
  <c r="P1914" i="27"/>
  <c r="V1914" i="27" s="1"/>
  <c r="AT1363" i="27" s="1"/>
  <c r="H1915" i="27"/>
  <c r="X1915" i="27" s="1"/>
  <c r="N1915" i="27" s="1"/>
  <c r="G1915" i="27" s="1"/>
  <c r="J1915" i="27" l="1"/>
  <c r="K1915" i="27" s="1"/>
  <c r="O1915" i="27" s="1"/>
  <c r="AZ1363" i="27"/>
  <c r="AY1363" i="27"/>
  <c r="BB1363" i="27" s="1"/>
  <c r="AW1363" i="27"/>
  <c r="BA1363" i="27" s="1"/>
  <c r="I1915" i="27" l="1"/>
  <c r="L1915" i="27" s="1"/>
  <c r="M1915" i="27" s="1"/>
  <c r="R1915" i="27"/>
  <c r="S1915" i="27" s="1"/>
  <c r="T1915" i="27" s="1"/>
  <c r="Q1915" i="27"/>
  <c r="U1915" i="27" l="1"/>
  <c r="H1916" i="27"/>
  <c r="X1916" i="27" s="1"/>
  <c r="N1916" i="27" s="1"/>
  <c r="G1916" i="27" s="1"/>
  <c r="W1915" i="27"/>
  <c r="P1915" i="27"/>
  <c r="V1915" i="27" s="1"/>
  <c r="AT1364" i="27" s="1"/>
  <c r="J1916" i="27"/>
  <c r="K1916" i="27" s="1"/>
  <c r="AZ1364" i="27" l="1"/>
  <c r="AY1364" i="27"/>
  <c r="BB1364" i="27" s="1"/>
  <c r="AW1364" i="27"/>
  <c r="BA1364" i="27" s="1"/>
  <c r="O1916" i="27"/>
  <c r="I1916" i="27" l="1"/>
  <c r="R1916" i="27"/>
  <c r="S1916" i="27" s="1"/>
  <c r="T1916" i="27" s="1"/>
  <c r="L1916" i="27"/>
  <c r="Q1916" i="27"/>
  <c r="H1917" i="27" l="1"/>
  <c r="X1917" i="27" s="1"/>
  <c r="N1917" i="27" s="1"/>
  <c r="G1917" i="27" s="1"/>
  <c r="P1916" i="27"/>
  <c r="V1916" i="27" s="1"/>
  <c r="AT1365" i="27" s="1"/>
  <c r="J1917" i="27"/>
  <c r="K1917" i="27" s="1"/>
  <c r="M1916" i="27"/>
  <c r="U1916" i="27" s="1"/>
  <c r="W1916" i="27" s="1"/>
  <c r="AZ1365" i="27" l="1"/>
  <c r="AY1365" i="27"/>
  <c r="BB1365" i="27" s="1"/>
  <c r="AW1365" i="27"/>
  <c r="BA1365" i="27" s="1"/>
  <c r="O1917" i="27"/>
  <c r="I1917" i="27" l="1"/>
  <c r="L1917" i="27" s="1"/>
  <c r="P1917" i="27" s="1"/>
  <c r="R1917" i="27"/>
  <c r="S1917" i="27" s="1"/>
  <c r="T1917" i="27" s="1"/>
  <c r="Q1917" i="27"/>
  <c r="M1917" i="27" l="1"/>
  <c r="U1917" i="27" s="1"/>
  <c r="W1917" i="27" s="1"/>
  <c r="H1918" i="27"/>
  <c r="X1918" i="27" s="1"/>
  <c r="N1918" i="27" s="1"/>
  <c r="G1918" i="27" s="1"/>
  <c r="V1917" i="27"/>
  <c r="AT1366" i="27" s="1"/>
  <c r="J1918" i="27"/>
  <c r="K1918" i="27" s="1"/>
  <c r="AZ1366" i="27" l="1"/>
  <c r="AY1366" i="27"/>
  <c r="BB1366" i="27" s="1"/>
  <c r="AW1366" i="27"/>
  <c r="BA1366" i="27" s="1"/>
  <c r="O1918" i="27"/>
  <c r="I1918" i="27" l="1"/>
  <c r="L1918" i="27" s="1"/>
  <c r="R1918" i="27"/>
  <c r="S1918" i="27" s="1"/>
  <c r="T1918" i="27" s="1"/>
  <c r="Q1918" i="27"/>
  <c r="H1919" i="27" l="1"/>
  <c r="X1919" i="27" s="1"/>
  <c r="N1919" i="27" s="1"/>
  <c r="G1919" i="27" s="1"/>
  <c r="P1918" i="27"/>
  <c r="V1918" i="27" s="1"/>
  <c r="AT1367" i="27" s="1"/>
  <c r="M1918" i="27"/>
  <c r="U1918" i="27" s="1"/>
  <c r="W1918" i="27" s="1"/>
  <c r="J1919" i="27" l="1"/>
  <c r="K1919" i="27" s="1"/>
  <c r="O1919" i="27" s="1"/>
  <c r="AZ1367" i="27"/>
  <c r="AW1367" i="27"/>
  <c r="BA1367" i="27" s="1"/>
  <c r="AY1367" i="27"/>
  <c r="BB1367" i="27" s="1"/>
  <c r="I1919" i="27" l="1"/>
  <c r="L1919" i="27" s="1"/>
  <c r="R1919" i="27"/>
  <c r="S1919" i="27" s="1"/>
  <c r="T1919" i="27" s="1"/>
  <c r="Q1919" i="27"/>
  <c r="H1920" i="27" l="1"/>
  <c r="X1920" i="27" s="1"/>
  <c r="N1920" i="27" s="1"/>
  <c r="G1920" i="27" s="1"/>
  <c r="P1919" i="27"/>
  <c r="V1919" i="27" s="1"/>
  <c r="AT1368" i="27" s="1"/>
  <c r="M1919" i="27"/>
  <c r="U1919" i="27" s="1"/>
  <c r="W1919" i="27" s="1"/>
  <c r="J1920" i="27" l="1"/>
  <c r="K1920" i="27" s="1"/>
  <c r="O1920" i="27" s="1"/>
  <c r="AZ1368" i="27"/>
  <c r="AW1368" i="27"/>
  <c r="BA1368" i="27" s="1"/>
  <c r="AY1368" i="27"/>
  <c r="BB1368" i="27" s="1"/>
  <c r="I1920" i="27" l="1"/>
  <c r="L1920" i="27" s="1"/>
  <c r="P1920" i="27" s="1"/>
  <c r="R1920" i="27"/>
  <c r="S1920" i="27" s="1"/>
  <c r="T1920" i="27" s="1"/>
  <c r="Q1920" i="27"/>
  <c r="M1920" i="27" l="1"/>
  <c r="U1920" i="27" s="1"/>
  <c r="W1920" i="27" s="1"/>
  <c r="H1921" i="27"/>
  <c r="X1921" i="27" s="1"/>
  <c r="N1921" i="27" s="1"/>
  <c r="G1921" i="27" s="1"/>
  <c r="V1920" i="27"/>
  <c r="AT1369" i="27" s="1"/>
  <c r="J1921" i="27"/>
  <c r="K1921" i="27" s="1"/>
  <c r="AZ1369" i="27" l="1"/>
  <c r="AY1369" i="27"/>
  <c r="BB1369" i="27" s="1"/>
  <c r="AW1369" i="27"/>
  <c r="BA1369" i="27" s="1"/>
  <c r="O1921" i="27"/>
  <c r="I1921" i="27" l="1"/>
  <c r="L1921" i="27" s="1"/>
  <c r="M1921" i="27" s="1"/>
  <c r="R1921" i="27"/>
  <c r="S1921" i="27" s="1"/>
  <c r="T1921" i="27" s="1"/>
  <c r="Q1921" i="27"/>
  <c r="P1921" i="27" l="1"/>
  <c r="V1921" i="27" s="1"/>
  <c r="AT1370" i="27" s="1"/>
  <c r="U1921" i="27"/>
  <c r="W1921" i="27" s="1"/>
  <c r="H1922" i="27"/>
  <c r="X1922" i="27" s="1"/>
  <c r="N1922" i="27" s="1"/>
  <c r="G1922" i="27" s="1"/>
  <c r="J1922" i="27" l="1"/>
  <c r="K1922" i="27" s="1"/>
  <c r="AZ1370" i="27"/>
  <c r="AY1370" i="27"/>
  <c r="BB1370" i="27" s="1"/>
  <c r="AW1370" i="27"/>
  <c r="BA1370" i="27" s="1"/>
  <c r="O1922" i="27"/>
  <c r="I1922" i="27" l="1"/>
  <c r="L1922" i="27" s="1"/>
  <c r="R1922" i="27"/>
  <c r="S1922" i="27" s="1"/>
  <c r="T1922" i="27" s="1"/>
  <c r="Q1922" i="27"/>
  <c r="P1922" i="27" l="1"/>
  <c r="V1922" i="27" s="1"/>
  <c r="AT1371" i="27" s="1"/>
  <c r="H1923" i="27"/>
  <c r="X1923" i="27" s="1"/>
  <c r="N1923" i="27" s="1"/>
  <c r="G1923" i="27" s="1"/>
  <c r="M1922" i="27"/>
  <c r="U1922" i="27" s="1"/>
  <c r="W1922" i="27" s="1"/>
  <c r="J1923" i="27" l="1"/>
  <c r="K1923" i="27" s="1"/>
  <c r="O1923" i="27" s="1"/>
  <c r="AZ1371" i="27"/>
  <c r="AY1371" i="27"/>
  <c r="BB1371" i="27" s="1"/>
  <c r="AW1371" i="27"/>
  <c r="BA1371" i="27" s="1"/>
  <c r="I1923" i="27" l="1"/>
  <c r="L1923" i="27" s="1"/>
  <c r="P1923" i="27" s="1"/>
  <c r="R1923" i="27"/>
  <c r="S1923" i="27" s="1"/>
  <c r="T1923" i="27" s="1"/>
  <c r="Q1923" i="27"/>
  <c r="M1923" i="27" l="1"/>
  <c r="U1923" i="27" s="1"/>
  <c r="W1923" i="27" s="1"/>
  <c r="H1924" i="27"/>
  <c r="X1924" i="27" s="1"/>
  <c r="N1924" i="27" s="1"/>
  <c r="G1924" i="27" s="1"/>
  <c r="V1923" i="27"/>
  <c r="AT1372" i="27" s="1"/>
  <c r="J1924" i="27"/>
  <c r="K1924" i="27" s="1"/>
  <c r="AZ1372" i="27" l="1"/>
  <c r="AY1372" i="27"/>
  <c r="BB1372" i="27" s="1"/>
  <c r="AW1372" i="27"/>
  <c r="BA1372" i="27" s="1"/>
  <c r="O1924" i="27"/>
  <c r="I1924" i="27" l="1"/>
  <c r="L1924" i="27" s="1"/>
  <c r="M1924" i="27" s="1"/>
  <c r="R1924" i="27"/>
  <c r="S1924" i="27" s="1"/>
  <c r="T1924" i="27" s="1"/>
  <c r="Q1924" i="27"/>
  <c r="P1924" i="27" l="1"/>
  <c r="V1924" i="27" s="1"/>
  <c r="AT1373" i="27" s="1"/>
  <c r="U1924" i="27"/>
  <c r="W1924" i="27" s="1"/>
  <c r="H1925" i="27"/>
  <c r="X1925" i="27" s="1"/>
  <c r="N1925" i="27" s="1"/>
  <c r="G1925" i="27" s="1"/>
  <c r="J1925" i="27" l="1"/>
  <c r="K1925" i="27" s="1"/>
  <c r="AZ1373" i="27"/>
  <c r="AY1373" i="27"/>
  <c r="BB1373" i="27" s="1"/>
  <c r="AW1373" i="27"/>
  <c r="BA1373" i="27" s="1"/>
  <c r="O1925" i="27"/>
  <c r="I1925" i="27" l="1"/>
  <c r="L1925" i="27" s="1"/>
  <c r="P1925" i="27" s="1"/>
  <c r="R1925" i="27"/>
  <c r="S1925" i="27" s="1"/>
  <c r="T1925" i="27" s="1"/>
  <c r="Q1925" i="27"/>
  <c r="M1925" i="27" l="1"/>
  <c r="U1925" i="27" s="1"/>
  <c r="W1925" i="27" s="1"/>
  <c r="H1926" i="27"/>
  <c r="X1926" i="27" s="1"/>
  <c r="N1926" i="27" s="1"/>
  <c r="G1926" i="27" s="1"/>
  <c r="V1925" i="27"/>
  <c r="AT1374" i="27" s="1"/>
  <c r="J1926" i="27" l="1"/>
  <c r="K1926" i="27" s="1"/>
  <c r="AZ1374" i="27"/>
  <c r="AY1374" i="27"/>
  <c r="BB1374" i="27" s="1"/>
  <c r="AW1374" i="27"/>
  <c r="BA1374" i="27" s="1"/>
  <c r="O1926" i="27"/>
  <c r="I1926" i="27" l="1"/>
  <c r="L1926" i="27" s="1"/>
  <c r="R1926" i="27"/>
  <c r="S1926" i="27" s="1"/>
  <c r="T1926" i="27" s="1"/>
  <c r="Q1926" i="27"/>
  <c r="H1927" i="27" l="1"/>
  <c r="X1927" i="27" s="1"/>
  <c r="N1927" i="27" s="1"/>
  <c r="G1927" i="27" s="1"/>
  <c r="P1926" i="27"/>
  <c r="V1926" i="27" s="1"/>
  <c r="AT1375" i="27" s="1"/>
  <c r="M1926" i="27"/>
  <c r="U1926" i="27" s="1"/>
  <c r="W1926" i="27" s="1"/>
  <c r="J1927" i="27" l="1"/>
  <c r="K1927" i="27" s="1"/>
  <c r="AZ1375" i="27"/>
  <c r="AW1375" i="27"/>
  <c r="BA1375" i="27" s="1"/>
  <c r="AY1375" i="27"/>
  <c r="BB1375" i="27" s="1"/>
  <c r="O1927" i="27"/>
  <c r="I1927" i="27" l="1"/>
  <c r="L1927" i="27" s="1"/>
  <c r="P1927" i="27" s="1"/>
  <c r="R1927" i="27"/>
  <c r="S1927" i="27" s="1"/>
  <c r="T1927" i="27" s="1"/>
  <c r="Q1927" i="27"/>
  <c r="M1927" i="27" l="1"/>
  <c r="U1927" i="27" s="1"/>
  <c r="W1927" i="27" s="1"/>
  <c r="H1928" i="27"/>
  <c r="X1928" i="27" s="1"/>
  <c r="N1928" i="27" s="1"/>
  <c r="G1928" i="27" s="1"/>
  <c r="V1927" i="27"/>
  <c r="AT1376" i="27" s="1"/>
  <c r="J1928" i="27" l="1"/>
  <c r="K1928" i="27" s="1"/>
  <c r="O1928" i="27" s="1"/>
  <c r="AZ1376" i="27"/>
  <c r="AY1376" i="27"/>
  <c r="BB1376" i="27" s="1"/>
  <c r="AW1376" i="27"/>
  <c r="BA1376" i="27" s="1"/>
  <c r="I1928" i="27" l="1"/>
  <c r="L1928" i="27" s="1"/>
  <c r="R1928" i="27"/>
  <c r="S1928" i="27" s="1"/>
  <c r="T1928" i="27" s="1"/>
  <c r="Q1928" i="27"/>
  <c r="H1929" i="27" l="1"/>
  <c r="X1929" i="27" s="1"/>
  <c r="N1929" i="27" s="1"/>
  <c r="G1929" i="27" s="1"/>
  <c r="P1928" i="27"/>
  <c r="V1928" i="27" s="1"/>
  <c r="AT1377" i="27" s="1"/>
  <c r="M1928" i="27"/>
  <c r="U1928" i="27" s="1"/>
  <c r="W1928" i="27" s="1"/>
  <c r="J1929" i="27" l="1"/>
  <c r="K1929" i="27" s="1"/>
  <c r="O1929" i="27" s="1"/>
  <c r="AZ1377" i="27"/>
  <c r="AY1377" i="27"/>
  <c r="BB1377" i="27" s="1"/>
  <c r="AW1377" i="27"/>
  <c r="BA1377" i="27" s="1"/>
  <c r="I1929" i="27" l="1"/>
  <c r="L1929" i="27" s="1"/>
  <c r="M1929" i="27" s="1"/>
  <c r="R1929" i="27"/>
  <c r="S1929" i="27" s="1"/>
  <c r="T1929" i="27" s="1"/>
  <c r="Q1929" i="27"/>
  <c r="U1929" i="27" l="1"/>
  <c r="H1930" i="27"/>
  <c r="X1930" i="27" s="1"/>
  <c r="N1930" i="27" s="1"/>
  <c r="G1930" i="27" s="1"/>
  <c r="W1929" i="27"/>
  <c r="P1929" i="27"/>
  <c r="V1929" i="27" s="1"/>
  <c r="AT1378" i="27" s="1"/>
  <c r="J1930" i="27"/>
  <c r="K1930" i="27" s="1"/>
  <c r="AY1378" i="27" l="1"/>
  <c r="BB1378" i="27" s="1"/>
  <c r="AZ1378" i="27"/>
  <c r="AW1378" i="27"/>
  <c r="BA1378" i="27" s="1"/>
  <c r="O1930" i="27"/>
  <c r="I1930" i="27" l="1"/>
  <c r="L1930" i="27" s="1"/>
  <c r="P1930" i="27" s="1"/>
  <c r="R1930" i="27"/>
  <c r="Q1930" i="27"/>
  <c r="M1930" i="27" l="1"/>
  <c r="S1930" i="27"/>
  <c r="T1930" i="27" s="1"/>
  <c r="H1931" i="27"/>
  <c r="X1931" i="27" s="1"/>
  <c r="N1931" i="27" s="1"/>
  <c r="G1931" i="27" s="1"/>
  <c r="V1930" i="27"/>
  <c r="AT1379" i="27" s="1"/>
  <c r="J1931" i="27"/>
  <c r="K1931" i="27" s="1"/>
  <c r="AY1379" i="27" l="1"/>
  <c r="BB1379" i="27" s="1"/>
  <c r="AZ1379" i="27"/>
  <c r="AW1379" i="27"/>
  <c r="BA1379" i="27" s="1"/>
  <c r="U1930" i="27"/>
  <c r="W1930" i="27" s="1"/>
  <c r="O1931" i="27"/>
  <c r="I1931" i="27" l="1"/>
  <c r="L1931" i="27" s="1"/>
  <c r="P1931" i="27" s="1"/>
  <c r="V1931" i="27" s="1"/>
  <c r="AT1380" i="27" s="1"/>
  <c r="R1931" i="27"/>
  <c r="Q1931" i="27"/>
  <c r="M1931" i="27" l="1"/>
  <c r="AZ1380" i="27"/>
  <c r="AY1380" i="27"/>
  <c r="BB1380" i="27" s="1"/>
  <c r="AW1380" i="27"/>
  <c r="BA1380" i="27" s="1"/>
  <c r="H1932" i="27"/>
  <c r="X1932" i="27" s="1"/>
  <c r="N1932" i="27" s="1"/>
  <c r="G1932" i="27" s="1"/>
  <c r="S1931" i="27"/>
  <c r="T1931" i="27" s="1"/>
  <c r="J1932" i="27" l="1"/>
  <c r="K1932" i="27" s="1"/>
  <c r="O1932" i="27" s="1"/>
  <c r="U1931" i="27"/>
  <c r="W1931" i="27" s="1"/>
  <c r="I1932" i="27" l="1"/>
  <c r="L1932" i="27" s="1"/>
  <c r="P1932" i="27" s="1"/>
  <c r="V1932" i="27" s="1"/>
  <c r="AT1381" i="27" s="1"/>
  <c r="R1932" i="27"/>
  <c r="S1932" i="27" s="1"/>
  <c r="T1932" i="27" s="1"/>
  <c r="Q1932" i="27"/>
  <c r="M1932" i="27" l="1"/>
  <c r="U1932" i="27" s="1"/>
  <c r="W1932" i="27" s="1"/>
  <c r="AZ1381" i="27"/>
  <c r="AY1381" i="27"/>
  <c r="BB1381" i="27" s="1"/>
  <c r="AW1381" i="27"/>
  <c r="BA1381" i="27" s="1"/>
  <c r="H1933" i="27"/>
  <c r="X1933" i="27" s="1"/>
  <c r="N1933" i="27" s="1"/>
  <c r="G1933" i="27" s="1"/>
  <c r="J1933" i="27" l="1"/>
  <c r="K1933" i="27" s="1"/>
  <c r="O1933" i="27" s="1"/>
  <c r="I1933" i="27" l="1"/>
  <c r="L1933" i="27" s="1"/>
  <c r="R1933" i="27"/>
  <c r="S1933" i="27" s="1"/>
  <c r="T1933" i="27" s="1"/>
  <c r="Q1933" i="27"/>
  <c r="P1933" i="27" l="1"/>
  <c r="V1933" i="27" s="1"/>
  <c r="AT1382" i="27" s="1"/>
  <c r="H1934" i="27"/>
  <c r="X1934" i="27" s="1"/>
  <c r="N1934" i="27" s="1"/>
  <c r="G1934" i="27" s="1"/>
  <c r="M1933" i="27"/>
  <c r="U1933" i="27" s="1"/>
  <c r="W1933" i="27" s="1"/>
  <c r="J1934" i="27" l="1"/>
  <c r="K1934" i="27" s="1"/>
  <c r="O1934" i="27" s="1"/>
  <c r="AZ1382" i="27"/>
  <c r="AY1382" i="27"/>
  <c r="BB1382" i="27" s="1"/>
  <c r="AW1382" i="27"/>
  <c r="BA1382" i="27" s="1"/>
  <c r="I1934" i="27" l="1"/>
  <c r="L1934" i="27" s="1"/>
  <c r="P1934" i="27" s="1"/>
  <c r="R1934" i="27"/>
  <c r="S1934" i="27" s="1"/>
  <c r="T1934" i="27" s="1"/>
  <c r="Q1934" i="27"/>
  <c r="M1934" i="27" l="1"/>
  <c r="U1934" i="27" s="1"/>
  <c r="W1934" i="27" s="1"/>
  <c r="H1935" i="27"/>
  <c r="X1935" i="27" s="1"/>
  <c r="N1935" i="27" s="1"/>
  <c r="G1935" i="27" s="1"/>
  <c r="V1934" i="27"/>
  <c r="AT1383" i="27" s="1"/>
  <c r="J1935" i="27" l="1"/>
  <c r="K1935" i="27" s="1"/>
  <c r="O1935" i="27" s="1"/>
  <c r="AZ1383" i="27"/>
  <c r="AY1383" i="27"/>
  <c r="BB1383" i="27" s="1"/>
  <c r="AW1383" i="27"/>
  <c r="BA1383" i="27" s="1"/>
  <c r="I1935" i="27" l="1"/>
  <c r="L1935" i="27" s="1"/>
  <c r="P1935" i="27" s="1"/>
  <c r="R1935" i="27"/>
  <c r="S1935" i="27" s="1"/>
  <c r="T1935" i="27" s="1"/>
  <c r="Q1935" i="27"/>
  <c r="M1935" i="27" l="1"/>
  <c r="U1935" i="27" s="1"/>
  <c r="W1935" i="27" s="1"/>
  <c r="H1936" i="27"/>
  <c r="X1936" i="27" s="1"/>
  <c r="N1936" i="27" s="1"/>
  <c r="G1936" i="27" s="1"/>
  <c r="V1935" i="27"/>
  <c r="AT1384" i="27" s="1"/>
  <c r="AZ1384" i="27" l="1"/>
  <c r="AY1384" i="27"/>
  <c r="BB1384" i="27" s="1"/>
  <c r="AW1384" i="27"/>
  <c r="BA1384" i="27" s="1"/>
  <c r="J1936" i="27"/>
  <c r="K1936" i="27" s="1"/>
  <c r="O1936" i="27" s="1"/>
  <c r="I1936" i="27" l="1"/>
  <c r="L1936" i="27" s="1"/>
  <c r="P1936" i="27" s="1"/>
  <c r="R1936" i="27"/>
  <c r="S1936" i="27" s="1"/>
  <c r="T1936" i="27" s="1"/>
  <c r="Q1936" i="27"/>
  <c r="M1936" i="27" l="1"/>
  <c r="U1936" i="27" s="1"/>
  <c r="W1936" i="27" s="1"/>
  <c r="H1937" i="27"/>
  <c r="X1937" i="27" s="1"/>
  <c r="N1937" i="27" s="1"/>
  <c r="G1937" i="27" s="1"/>
  <c r="V1936" i="27"/>
  <c r="AT1385" i="27" s="1"/>
  <c r="J1937" i="27"/>
  <c r="K1937" i="27" s="1"/>
  <c r="AZ1385" i="27" l="1"/>
  <c r="AY1385" i="27"/>
  <c r="BB1385" i="27" s="1"/>
  <c r="AW1385" i="27"/>
  <c r="BA1385" i="27" s="1"/>
  <c r="O1937" i="27"/>
  <c r="I1937" i="27" l="1"/>
  <c r="L1937" i="27" s="1"/>
  <c r="P1937" i="27" s="1"/>
  <c r="R1937" i="27"/>
  <c r="S1937" i="27" s="1"/>
  <c r="T1937" i="27" s="1"/>
  <c r="Q1937" i="27"/>
  <c r="M1937" i="27" l="1"/>
  <c r="U1937" i="27" s="1"/>
  <c r="W1937" i="27" s="1"/>
  <c r="H1938" i="27"/>
  <c r="X1938" i="27" s="1"/>
  <c r="N1938" i="27" s="1"/>
  <c r="G1938" i="27" s="1"/>
  <c r="V1937" i="27"/>
  <c r="AT1386" i="27" s="1"/>
  <c r="J1938" i="27"/>
  <c r="K1938" i="27" s="1"/>
  <c r="AZ1386" i="27" l="1"/>
  <c r="AY1386" i="27"/>
  <c r="BB1386" i="27" s="1"/>
  <c r="AW1386" i="27"/>
  <c r="BA1386" i="27" s="1"/>
  <c r="O1938" i="27"/>
  <c r="I1938" i="27" l="1"/>
  <c r="L1938" i="27" s="1"/>
  <c r="M1938" i="27" s="1"/>
  <c r="R1938" i="27"/>
  <c r="S1938" i="27" s="1"/>
  <c r="T1938" i="27" s="1"/>
  <c r="Q1938" i="27"/>
  <c r="U1938" i="27" l="1"/>
  <c r="H1939" i="27"/>
  <c r="X1939" i="27" s="1"/>
  <c r="N1939" i="27" s="1"/>
  <c r="G1939" i="27" s="1"/>
  <c r="W1938" i="27"/>
  <c r="P1938" i="27"/>
  <c r="V1938" i="27" s="1"/>
  <c r="AT1387" i="27" s="1"/>
  <c r="J1939" i="27"/>
  <c r="K1939" i="27" s="1"/>
  <c r="AZ1387" i="27" l="1"/>
  <c r="AY1387" i="27"/>
  <c r="BB1387" i="27" s="1"/>
  <c r="AW1387" i="27"/>
  <c r="BA1387" i="27" s="1"/>
  <c r="O1939" i="27"/>
  <c r="I1939" i="27" l="1"/>
  <c r="L1939" i="27" s="1"/>
  <c r="P1939" i="27" s="1"/>
  <c r="R1939" i="27"/>
  <c r="S1939" i="27" s="1"/>
  <c r="T1939" i="27" s="1"/>
  <c r="Q1939" i="27"/>
  <c r="M1939" i="27" l="1"/>
  <c r="U1939" i="27" s="1"/>
  <c r="W1939" i="27" s="1"/>
  <c r="H1940" i="27"/>
  <c r="X1940" i="27" s="1"/>
  <c r="N1940" i="27" s="1"/>
  <c r="G1940" i="27" s="1"/>
  <c r="V1939" i="27"/>
  <c r="AT1388" i="27" s="1"/>
  <c r="J1940" i="27" l="1"/>
  <c r="K1940" i="27" s="1"/>
  <c r="O1940" i="27" s="1"/>
  <c r="AZ1388" i="27"/>
  <c r="AY1388" i="27"/>
  <c r="BB1388" i="27" s="1"/>
  <c r="AW1388" i="27"/>
  <c r="BA1388" i="27" s="1"/>
  <c r="I1940" i="27" l="1"/>
  <c r="L1940" i="27" s="1"/>
  <c r="P1940" i="27" s="1"/>
  <c r="R1940" i="27"/>
  <c r="S1940" i="27" s="1"/>
  <c r="T1940" i="27" s="1"/>
  <c r="Q1940" i="27"/>
  <c r="M1940" i="27" l="1"/>
  <c r="U1940" i="27" s="1"/>
  <c r="W1940" i="27" s="1"/>
  <c r="H1941" i="27"/>
  <c r="X1941" i="27" s="1"/>
  <c r="N1941" i="27" s="1"/>
  <c r="G1941" i="27" s="1"/>
  <c r="V1940" i="27"/>
  <c r="AT1389" i="27" s="1"/>
  <c r="J1941" i="27" l="1"/>
  <c r="K1941" i="27" s="1"/>
  <c r="O1941" i="27" s="1"/>
  <c r="AZ1389" i="27"/>
  <c r="AY1389" i="27"/>
  <c r="BB1389" i="27" s="1"/>
  <c r="AW1389" i="27"/>
  <c r="BA1389" i="27" s="1"/>
  <c r="I1941" i="27" l="1"/>
  <c r="L1941" i="27" s="1"/>
  <c r="P1941" i="27" s="1"/>
  <c r="R1941" i="27"/>
  <c r="S1941" i="27" s="1"/>
  <c r="T1941" i="27" s="1"/>
  <c r="Q1941" i="27"/>
  <c r="M1941" i="27" l="1"/>
  <c r="U1941" i="27" s="1"/>
  <c r="W1941" i="27" s="1"/>
  <c r="H1942" i="27"/>
  <c r="X1942" i="27" s="1"/>
  <c r="N1942" i="27" s="1"/>
  <c r="G1942" i="27" s="1"/>
  <c r="V1941" i="27"/>
  <c r="AT1390" i="27" s="1"/>
  <c r="J1942" i="27"/>
  <c r="K1942" i="27" s="1"/>
  <c r="AZ1390" i="27" l="1"/>
  <c r="AY1390" i="27"/>
  <c r="BB1390" i="27" s="1"/>
  <c r="AW1390" i="27"/>
  <c r="BA1390" i="27" s="1"/>
  <c r="O1942" i="27"/>
  <c r="I1942" i="27" l="1"/>
  <c r="L1942" i="27" s="1"/>
  <c r="M1942" i="27" s="1"/>
  <c r="R1942" i="27"/>
  <c r="S1942" i="27" s="1"/>
  <c r="T1942" i="27" s="1"/>
  <c r="Q1942" i="27"/>
  <c r="P1942" i="27" l="1"/>
  <c r="V1942" i="27" s="1"/>
  <c r="AT1391" i="27" s="1"/>
  <c r="U1942" i="27"/>
  <c r="W1942" i="27" s="1"/>
  <c r="H1943" i="27"/>
  <c r="X1943" i="27" s="1"/>
  <c r="N1943" i="27" s="1"/>
  <c r="G1943" i="27" s="1"/>
  <c r="J1943" i="27"/>
  <c r="K1943" i="27" s="1"/>
  <c r="AZ1391" i="27" l="1"/>
  <c r="AY1391" i="27"/>
  <c r="BB1391" i="27" s="1"/>
  <c r="AW1391" i="27"/>
  <c r="BA1391" i="27" s="1"/>
  <c r="O1943" i="27"/>
  <c r="I1943" i="27" l="1"/>
  <c r="L1943" i="27" s="1"/>
  <c r="M1943" i="27" s="1"/>
  <c r="R1943" i="27"/>
  <c r="S1943" i="27" s="1"/>
  <c r="T1943" i="27" s="1"/>
  <c r="Q1943" i="27"/>
  <c r="P1943" i="27" l="1"/>
  <c r="V1943" i="27" s="1"/>
  <c r="AT1392" i="27" s="1"/>
  <c r="U1943" i="27"/>
  <c r="W1943" i="27" s="1"/>
  <c r="H1944" i="27"/>
  <c r="X1944" i="27" s="1"/>
  <c r="N1944" i="27" s="1"/>
  <c r="G1944" i="27" s="1"/>
  <c r="J1944" i="27" l="1"/>
  <c r="K1944" i="27" s="1"/>
  <c r="O1944" i="27" s="1"/>
  <c r="AZ1392" i="27"/>
  <c r="AW1392" i="27"/>
  <c r="BA1392" i="27" s="1"/>
  <c r="AY1392" i="27"/>
  <c r="BB1392" i="27" s="1"/>
  <c r="I1944" i="27" l="1"/>
  <c r="L1944" i="27" s="1"/>
  <c r="M1944" i="27" s="1"/>
  <c r="R1944" i="27"/>
  <c r="S1944" i="27" s="1"/>
  <c r="T1944" i="27" s="1"/>
  <c r="Q1944" i="27"/>
  <c r="P1944" i="27" l="1"/>
  <c r="V1944" i="27" s="1"/>
  <c r="AT1393" i="27" s="1"/>
  <c r="U1944" i="27"/>
  <c r="H1945" i="27"/>
  <c r="X1945" i="27" s="1"/>
  <c r="N1945" i="27" s="1"/>
  <c r="G1945" i="27" s="1"/>
  <c r="W1944" i="27"/>
  <c r="J1945" i="27"/>
  <c r="K1945" i="27" s="1"/>
  <c r="AZ1393" i="27" l="1"/>
  <c r="AW1393" i="27"/>
  <c r="BA1393" i="27" s="1"/>
  <c r="AY1393" i="27"/>
  <c r="BB1393" i="27" s="1"/>
  <c r="O1945" i="27"/>
  <c r="I1945" i="27" l="1"/>
  <c r="L1945" i="27" s="1"/>
  <c r="M1945" i="27" s="1"/>
  <c r="R1945" i="27"/>
  <c r="S1945" i="27" s="1"/>
  <c r="T1945" i="27" s="1"/>
  <c r="Q1945" i="27"/>
  <c r="P1945" i="27" l="1"/>
  <c r="V1945" i="27" s="1"/>
  <c r="AT1394" i="27" s="1"/>
  <c r="U1945" i="27"/>
  <c r="W1945" i="27" s="1"/>
  <c r="H1946" i="27"/>
  <c r="X1946" i="27" s="1"/>
  <c r="N1946" i="27" s="1"/>
  <c r="G1946" i="27" s="1"/>
  <c r="J1946" i="27" l="1"/>
  <c r="K1946" i="27" s="1"/>
  <c r="O1946" i="27" s="1"/>
  <c r="AZ1394" i="27"/>
  <c r="AY1394" i="27"/>
  <c r="BB1394" i="27" s="1"/>
  <c r="AW1394" i="27"/>
  <c r="BA1394" i="27" s="1"/>
  <c r="I1946" i="27" l="1"/>
  <c r="L1946" i="27" s="1"/>
  <c r="P1946" i="27" s="1"/>
  <c r="R1946" i="27"/>
  <c r="S1946" i="27" s="1"/>
  <c r="T1946" i="27" s="1"/>
  <c r="Q1946" i="27"/>
  <c r="M1946" i="27" l="1"/>
  <c r="U1946" i="27" s="1"/>
  <c r="W1946" i="27" s="1"/>
  <c r="H1947" i="27"/>
  <c r="X1947" i="27" s="1"/>
  <c r="N1947" i="27" s="1"/>
  <c r="G1947" i="27" s="1"/>
  <c r="V1946" i="27"/>
  <c r="AT1395" i="27" s="1"/>
  <c r="J1947" i="27"/>
  <c r="K1947" i="27" s="1"/>
  <c r="AZ1395" i="27" l="1"/>
  <c r="AW1395" i="27"/>
  <c r="BA1395" i="27" s="1"/>
  <c r="AY1395" i="27"/>
  <c r="BB1395" i="27" s="1"/>
  <c r="O1947" i="27"/>
  <c r="I1947" i="27" l="1"/>
  <c r="L1947" i="27" s="1"/>
  <c r="R1947" i="27"/>
  <c r="S1947" i="27" s="1"/>
  <c r="T1947" i="27" s="1"/>
  <c r="Q1947" i="27"/>
  <c r="H1948" i="27" l="1"/>
  <c r="X1948" i="27" s="1"/>
  <c r="N1948" i="27" s="1"/>
  <c r="G1948" i="27" s="1"/>
  <c r="P1947" i="27"/>
  <c r="V1947" i="27" s="1"/>
  <c r="AT1396" i="27" s="1"/>
  <c r="M1947" i="27"/>
  <c r="U1947" i="27" s="1"/>
  <c r="W1947" i="27" s="1"/>
  <c r="J1948" i="27" l="1"/>
  <c r="K1948" i="27" s="1"/>
  <c r="O1948" i="27" s="1"/>
  <c r="AZ1396" i="27"/>
  <c r="AY1396" i="27"/>
  <c r="BB1396" i="27" s="1"/>
  <c r="AW1396" i="27"/>
  <c r="BA1396" i="27" s="1"/>
  <c r="I1948" i="27" l="1"/>
  <c r="L1948" i="27" s="1"/>
  <c r="P1948" i="27" s="1"/>
  <c r="R1948" i="27"/>
  <c r="S1948" i="27" s="1"/>
  <c r="T1948" i="27" s="1"/>
  <c r="Q1948" i="27"/>
  <c r="M1948" i="27" l="1"/>
  <c r="U1948" i="27"/>
  <c r="H1949" i="27"/>
  <c r="X1949" i="27" s="1"/>
  <c r="N1949" i="27" s="1"/>
  <c r="G1949" i="27" s="1"/>
  <c r="W1948" i="27"/>
  <c r="V1948" i="27"/>
  <c r="AT1397" i="27" s="1"/>
  <c r="J1949" i="27"/>
  <c r="K1949" i="27" s="1"/>
  <c r="AZ1397" i="27" l="1"/>
  <c r="AY1397" i="27"/>
  <c r="BB1397" i="27" s="1"/>
  <c r="AW1397" i="27"/>
  <c r="BA1397" i="27" s="1"/>
  <c r="O1949" i="27"/>
  <c r="I1949" i="27" l="1"/>
  <c r="L1949" i="27" s="1"/>
  <c r="M1949" i="27" s="1"/>
  <c r="R1949" i="27"/>
  <c r="S1949" i="27" s="1"/>
  <c r="T1949" i="27" s="1"/>
  <c r="Q1949" i="27"/>
  <c r="P1949" i="27" l="1"/>
  <c r="V1949" i="27" s="1"/>
  <c r="AT1398" i="27" s="1"/>
  <c r="U1949" i="27"/>
  <c r="H1950" i="27"/>
  <c r="X1950" i="27" s="1"/>
  <c r="N1950" i="27" s="1"/>
  <c r="G1950" i="27" s="1"/>
  <c r="W1949" i="27"/>
  <c r="J1950" i="27" l="1"/>
  <c r="K1950" i="27" s="1"/>
  <c r="AZ1398" i="27"/>
  <c r="AY1398" i="27"/>
  <c r="BB1398" i="27" s="1"/>
  <c r="AW1398" i="27"/>
  <c r="BA1398" i="27" s="1"/>
  <c r="O1950" i="27"/>
  <c r="I1950" i="27" l="1"/>
  <c r="L1950" i="27" s="1"/>
  <c r="P1950" i="27" s="1"/>
  <c r="R1950" i="27"/>
  <c r="S1950" i="27" s="1"/>
  <c r="T1950" i="27" s="1"/>
  <c r="Q1950" i="27"/>
  <c r="M1950" i="27" l="1"/>
  <c r="U1950" i="27"/>
  <c r="H1951" i="27"/>
  <c r="X1951" i="27" s="1"/>
  <c r="N1951" i="27" s="1"/>
  <c r="G1951" i="27" s="1"/>
  <c r="W1950" i="27"/>
  <c r="V1950" i="27"/>
  <c r="AT1399" i="27" s="1"/>
  <c r="J1951" i="27"/>
  <c r="K1951" i="27" s="1"/>
  <c r="AY1399" i="27" l="1"/>
  <c r="BB1399" i="27" s="1"/>
  <c r="AZ1399" i="27"/>
  <c r="AW1399" i="27"/>
  <c r="BA1399" i="27" s="1"/>
  <c r="O1951" i="27"/>
  <c r="I1951" i="27" l="1"/>
  <c r="L1951" i="27" s="1"/>
  <c r="P1951" i="27" s="1"/>
  <c r="R1951" i="27"/>
  <c r="S1951" i="27" s="1"/>
  <c r="T1951" i="27" s="1"/>
  <c r="Q1951" i="27"/>
  <c r="M1951" i="27" l="1"/>
  <c r="U1951" i="27" s="1"/>
  <c r="W1951" i="27" s="1"/>
  <c r="H1952" i="27"/>
  <c r="X1952" i="27" s="1"/>
  <c r="N1952" i="27" s="1"/>
  <c r="G1952" i="27" s="1"/>
  <c r="V1951" i="27"/>
  <c r="AT1400" i="27" s="1"/>
  <c r="J1952" i="27"/>
  <c r="K1952" i="27" s="1"/>
  <c r="AY1400" i="27" l="1"/>
  <c r="BB1400" i="27" s="1"/>
  <c r="AZ1400" i="27"/>
  <c r="AW1400" i="27"/>
  <c r="BA1400" i="27" s="1"/>
  <c r="O1952" i="27"/>
  <c r="I1952" i="27" l="1"/>
  <c r="L1952" i="27" s="1"/>
  <c r="P1952" i="27" s="1"/>
  <c r="R1952" i="27"/>
  <c r="S1952" i="27" s="1"/>
  <c r="T1952" i="27" s="1"/>
  <c r="Q1952" i="27"/>
  <c r="M1952" i="27" l="1"/>
  <c r="U1952" i="27"/>
  <c r="H1953" i="27"/>
  <c r="X1953" i="27" s="1"/>
  <c r="N1953" i="27" s="1"/>
  <c r="G1953" i="27" s="1"/>
  <c r="W1952" i="27"/>
  <c r="V1952" i="27"/>
  <c r="AT1401" i="27" s="1"/>
  <c r="J1953" i="27"/>
  <c r="K1953" i="27" s="1"/>
  <c r="AY1401" i="27" l="1"/>
  <c r="BB1401" i="27" s="1"/>
  <c r="AZ1401" i="27"/>
  <c r="AW1401" i="27"/>
  <c r="BA1401" i="27" s="1"/>
  <c r="O1953" i="27"/>
  <c r="I1953" i="27" l="1"/>
  <c r="L1953" i="27" s="1"/>
  <c r="P1953" i="27" s="1"/>
  <c r="R1953" i="27"/>
  <c r="S1953" i="27" s="1"/>
  <c r="T1953" i="27" s="1"/>
  <c r="Q1953" i="27"/>
  <c r="M1953" i="27" l="1"/>
  <c r="U1953" i="27" s="1"/>
  <c r="W1953" i="27" s="1"/>
  <c r="H1954" i="27"/>
  <c r="X1954" i="27" s="1"/>
  <c r="N1954" i="27" s="1"/>
  <c r="G1954" i="27" s="1"/>
  <c r="V1953" i="27"/>
  <c r="AT1402" i="27" s="1"/>
  <c r="J1954" i="27" l="1"/>
  <c r="K1954" i="27" s="1"/>
  <c r="O1954" i="27" s="1"/>
  <c r="AY1402" i="27"/>
  <c r="BB1402" i="27" s="1"/>
  <c r="AZ1402" i="27"/>
  <c r="AW1402" i="27"/>
  <c r="BA1402" i="27" s="1"/>
  <c r="I1954" i="27" l="1"/>
  <c r="L1954" i="27" s="1"/>
  <c r="P1954" i="27" s="1"/>
  <c r="R1954" i="27"/>
  <c r="S1954" i="27" s="1"/>
  <c r="T1954" i="27" s="1"/>
  <c r="Q1954" i="27"/>
  <c r="M1954" i="27" l="1"/>
  <c r="U1954" i="27" s="1"/>
  <c r="W1954" i="27" s="1"/>
  <c r="H1955" i="27"/>
  <c r="X1955" i="27" s="1"/>
  <c r="N1955" i="27" s="1"/>
  <c r="G1955" i="27" s="1"/>
  <c r="V1954" i="27"/>
  <c r="AT1403" i="27" s="1"/>
  <c r="J1955" i="27"/>
  <c r="K1955" i="27" s="1"/>
  <c r="AY1403" i="27" l="1"/>
  <c r="BB1403" i="27" s="1"/>
  <c r="AZ1403" i="27"/>
  <c r="AW1403" i="27"/>
  <c r="BA1403" i="27" s="1"/>
  <c r="O1955" i="27"/>
  <c r="I1955" i="27" l="1"/>
  <c r="L1955" i="27" s="1"/>
  <c r="R1955" i="27"/>
  <c r="S1955" i="27" s="1"/>
  <c r="T1955" i="27" s="1"/>
  <c r="Q1955" i="27"/>
  <c r="H1956" i="27" l="1"/>
  <c r="X1956" i="27" s="1"/>
  <c r="N1956" i="27" s="1"/>
  <c r="G1956" i="27" s="1"/>
  <c r="P1955" i="27"/>
  <c r="V1955" i="27" s="1"/>
  <c r="AT1404" i="27" s="1"/>
  <c r="M1955" i="27"/>
  <c r="U1955" i="27" s="1"/>
  <c r="W1955" i="27" s="1"/>
  <c r="J1956" i="27" l="1"/>
  <c r="K1956" i="27" s="1"/>
  <c r="O1956" i="27" s="1"/>
  <c r="AY1404" i="27"/>
  <c r="BB1404" i="27" s="1"/>
  <c r="AZ1404" i="27"/>
  <c r="AW1404" i="27"/>
  <c r="BA1404" i="27" s="1"/>
  <c r="I1956" i="27" l="1"/>
  <c r="L1956" i="27" s="1"/>
  <c r="M1956" i="27" s="1"/>
  <c r="R1956" i="27"/>
  <c r="S1956" i="27" s="1"/>
  <c r="T1956" i="27" s="1"/>
  <c r="Q1956" i="27"/>
  <c r="P1956" i="27" l="1"/>
  <c r="V1956" i="27" s="1"/>
  <c r="AT1405" i="27" s="1"/>
  <c r="U1956" i="27"/>
  <c r="W1956" i="27" s="1"/>
  <c r="H1957" i="27"/>
  <c r="X1957" i="27" s="1"/>
  <c r="N1957" i="27" s="1"/>
  <c r="G1957" i="27" s="1"/>
  <c r="J1957" i="27" l="1"/>
  <c r="K1957" i="27" s="1"/>
  <c r="O1957" i="27" s="1"/>
  <c r="AZ1405" i="27"/>
  <c r="AY1405" i="27"/>
  <c r="BB1405" i="27" s="1"/>
  <c r="AW1405" i="27"/>
  <c r="BA1405" i="27" s="1"/>
  <c r="I1957" i="27" l="1"/>
  <c r="L1957" i="27" s="1"/>
  <c r="P1957" i="27" s="1"/>
  <c r="R1957" i="27"/>
  <c r="S1957" i="27" s="1"/>
  <c r="T1957" i="27" s="1"/>
  <c r="Q1957" i="27"/>
  <c r="M1957" i="27" l="1"/>
  <c r="U1957" i="27" s="1"/>
  <c r="W1957" i="27" s="1"/>
  <c r="H1958" i="27"/>
  <c r="X1958" i="27" s="1"/>
  <c r="N1958" i="27" s="1"/>
  <c r="G1958" i="27" s="1"/>
  <c r="V1957" i="27"/>
  <c r="AT1406" i="27" s="1"/>
  <c r="J1958" i="27"/>
  <c r="K1958" i="27" s="1"/>
  <c r="AZ1406" i="27" l="1"/>
  <c r="AY1406" i="27"/>
  <c r="BB1406" i="27" s="1"/>
  <c r="AW1406" i="27"/>
  <c r="BA1406" i="27" s="1"/>
  <c r="O1958" i="27"/>
  <c r="I1958" i="27" l="1"/>
  <c r="L1958" i="27" s="1"/>
  <c r="P1958" i="27" s="1"/>
  <c r="R1958" i="27"/>
  <c r="S1958" i="27" s="1"/>
  <c r="T1958" i="27" s="1"/>
  <c r="Q1958" i="27"/>
  <c r="M1958" i="27" l="1"/>
  <c r="U1958" i="27" s="1"/>
  <c r="W1958" i="27" s="1"/>
  <c r="H1959" i="27"/>
  <c r="X1959" i="27" s="1"/>
  <c r="N1959" i="27" s="1"/>
  <c r="G1959" i="27" s="1"/>
  <c r="V1958" i="27"/>
  <c r="AT1407" i="27" s="1"/>
  <c r="J1959" i="27"/>
  <c r="K1959" i="27" s="1"/>
  <c r="AZ1407" i="27" l="1"/>
  <c r="AY1407" i="27"/>
  <c r="BB1407" i="27" s="1"/>
  <c r="AW1407" i="27"/>
  <c r="BA1407" i="27" s="1"/>
  <c r="O1959" i="27"/>
  <c r="I1959" i="27" l="1"/>
  <c r="L1959" i="27" s="1"/>
  <c r="M1959" i="27" s="1"/>
  <c r="R1959" i="27"/>
  <c r="S1959" i="27" s="1"/>
  <c r="T1959" i="27" s="1"/>
  <c r="Q1959" i="27"/>
  <c r="U1959" i="27" l="1"/>
  <c r="W1959" i="27" s="1"/>
  <c r="H1960" i="27"/>
  <c r="X1960" i="27" s="1"/>
  <c r="N1960" i="27" s="1"/>
  <c r="G1960" i="27" s="1"/>
  <c r="P1959" i="27"/>
  <c r="V1959" i="27" s="1"/>
  <c r="AT1408" i="27" s="1"/>
  <c r="J1960" i="27"/>
  <c r="K1960" i="27" s="1"/>
  <c r="AZ1408" i="27" l="1"/>
  <c r="AY1408" i="27"/>
  <c r="BB1408" i="27" s="1"/>
  <c r="AW1408" i="27"/>
  <c r="BA1408" i="27" s="1"/>
  <c r="O1960" i="27"/>
  <c r="I1960" i="27" l="1"/>
  <c r="L1960" i="27" s="1"/>
  <c r="P1960" i="27" s="1"/>
  <c r="R1960" i="27"/>
  <c r="S1960" i="27" s="1"/>
  <c r="T1960" i="27" s="1"/>
  <c r="Q1960" i="27"/>
  <c r="M1960" i="27" l="1"/>
  <c r="U1960" i="27" s="1"/>
  <c r="W1960" i="27" s="1"/>
  <c r="H1961" i="27"/>
  <c r="X1961" i="27" s="1"/>
  <c r="N1961" i="27" s="1"/>
  <c r="G1961" i="27" s="1"/>
  <c r="V1960" i="27"/>
  <c r="AT1409" i="27" s="1"/>
  <c r="J1961" i="27" l="1"/>
  <c r="K1961" i="27" s="1"/>
  <c r="O1961" i="27" s="1"/>
  <c r="AZ1409" i="27"/>
  <c r="AY1409" i="27"/>
  <c r="BB1409" i="27" s="1"/>
  <c r="AW1409" i="27"/>
  <c r="BA1409" i="27" s="1"/>
  <c r="I1961" i="27" l="1"/>
  <c r="R1961" i="27"/>
  <c r="S1961" i="27" s="1"/>
  <c r="T1961" i="27" s="1"/>
  <c r="L1961" i="27"/>
  <c r="Q1961" i="27"/>
  <c r="H1962" i="27" l="1"/>
  <c r="X1962" i="27" s="1"/>
  <c r="N1962" i="27" s="1"/>
  <c r="G1962" i="27" s="1"/>
  <c r="P1961" i="27"/>
  <c r="V1961" i="27" s="1"/>
  <c r="AT1410" i="27" s="1"/>
  <c r="J1962" i="27"/>
  <c r="K1962" i="27" s="1"/>
  <c r="M1961" i="27"/>
  <c r="U1961" i="27" s="1"/>
  <c r="W1961" i="27" s="1"/>
  <c r="AZ1410" i="27" l="1"/>
  <c r="AW1410" i="27"/>
  <c r="BA1410" i="27" s="1"/>
  <c r="AY1410" i="27"/>
  <c r="BB1410" i="27" s="1"/>
  <c r="O1962" i="27"/>
  <c r="I1962" i="27" l="1"/>
  <c r="L1962" i="27" s="1"/>
  <c r="P1962" i="27" s="1"/>
  <c r="R1962" i="27"/>
  <c r="S1962" i="27" s="1"/>
  <c r="T1962" i="27" s="1"/>
  <c r="Q1962" i="27"/>
  <c r="M1962" i="27" l="1"/>
  <c r="U1962" i="27"/>
  <c r="H1963" i="27"/>
  <c r="X1963" i="27" s="1"/>
  <c r="N1963" i="27" s="1"/>
  <c r="G1963" i="27" s="1"/>
  <c r="W1962" i="27"/>
  <c r="V1962" i="27"/>
  <c r="AT1411" i="27" s="1"/>
  <c r="J1963" i="27"/>
  <c r="K1963" i="27" s="1"/>
  <c r="AZ1411" i="27" l="1"/>
  <c r="AY1411" i="27"/>
  <c r="BB1411" i="27" s="1"/>
  <c r="AW1411" i="27"/>
  <c r="BA1411" i="27" s="1"/>
  <c r="O1963" i="27"/>
  <c r="I1963" i="27" l="1"/>
  <c r="L1963" i="27" s="1"/>
  <c r="P1963" i="27" s="1"/>
  <c r="R1963" i="27"/>
  <c r="S1963" i="27" s="1"/>
  <c r="T1963" i="27" s="1"/>
  <c r="Q1963" i="27"/>
  <c r="M1963" i="27" l="1"/>
  <c r="U1963" i="27" s="1"/>
  <c r="W1963" i="27" s="1"/>
  <c r="H1964" i="27"/>
  <c r="X1964" i="27" s="1"/>
  <c r="N1964" i="27" s="1"/>
  <c r="G1964" i="27" s="1"/>
  <c r="V1963" i="27"/>
  <c r="AT1412" i="27" s="1"/>
  <c r="J1964" i="27"/>
  <c r="K1964" i="27" s="1"/>
  <c r="AZ1412" i="27" l="1"/>
  <c r="AY1412" i="27"/>
  <c r="BB1412" i="27" s="1"/>
  <c r="AW1412" i="27"/>
  <c r="BA1412" i="27" s="1"/>
  <c r="O1964" i="27"/>
  <c r="I1964" i="27" l="1"/>
  <c r="R1964" i="27"/>
  <c r="S1964" i="27" s="1"/>
  <c r="T1964" i="27" s="1"/>
  <c r="L1964" i="27"/>
  <c r="Q1964" i="27"/>
  <c r="H1965" i="27" l="1"/>
  <c r="X1965" i="27" s="1"/>
  <c r="N1965" i="27" s="1"/>
  <c r="G1965" i="27" s="1"/>
  <c r="P1964" i="27"/>
  <c r="V1964" i="27" s="1"/>
  <c r="AT1413" i="27" s="1"/>
  <c r="M1964" i="27"/>
  <c r="U1964" i="27" s="1"/>
  <c r="W1964" i="27" s="1"/>
  <c r="J1965" i="27" l="1"/>
  <c r="K1965" i="27" s="1"/>
  <c r="O1965" i="27" s="1"/>
  <c r="AZ1413" i="27"/>
  <c r="AY1413" i="27"/>
  <c r="BB1413" i="27" s="1"/>
  <c r="AW1413" i="27"/>
  <c r="BA1413" i="27" s="1"/>
  <c r="I1965" i="27" l="1"/>
  <c r="L1965" i="27" s="1"/>
  <c r="P1965" i="27" s="1"/>
  <c r="R1965" i="27"/>
  <c r="S1965" i="27" s="1"/>
  <c r="T1965" i="27" s="1"/>
  <c r="Q1965" i="27"/>
  <c r="M1965" i="27" l="1"/>
  <c r="H1966" i="27"/>
  <c r="X1966" i="27" s="1"/>
  <c r="N1966" i="27" s="1"/>
  <c r="G1966" i="27" s="1"/>
  <c r="U1965" i="27"/>
  <c r="W1965" i="27" s="1"/>
  <c r="V1965" i="27"/>
  <c r="AT1414" i="27" s="1"/>
  <c r="J1966" i="27"/>
  <c r="K1966" i="27" s="1"/>
  <c r="AZ1414" i="27" l="1"/>
  <c r="AY1414" i="27"/>
  <c r="BB1414" i="27" s="1"/>
  <c r="AW1414" i="27"/>
  <c r="BA1414" i="27" s="1"/>
  <c r="O1966" i="27"/>
  <c r="I1966" i="27" s="1"/>
  <c r="R1966" i="27" l="1"/>
  <c r="S1966" i="27" s="1"/>
  <c r="T1966" i="27" s="1"/>
  <c r="L1966" i="27"/>
  <c r="Q1966" i="27"/>
  <c r="P1966" i="27" l="1"/>
  <c r="V1966" i="27" s="1"/>
  <c r="AT1415" i="27" s="1"/>
  <c r="H1967" i="27"/>
  <c r="X1967" i="27" s="1"/>
  <c r="N1967" i="27" s="1"/>
  <c r="G1967" i="27" s="1"/>
  <c r="M1966" i="27"/>
  <c r="U1966" i="27" s="1"/>
  <c r="W1966" i="27" s="1"/>
  <c r="J1967" i="27" l="1"/>
  <c r="K1967" i="27" s="1"/>
  <c r="AZ1415" i="27"/>
  <c r="AW1415" i="27"/>
  <c r="BA1415" i="27" s="1"/>
  <c r="AY1415" i="27"/>
  <c r="BB1415" i="27" s="1"/>
  <c r="O1967" i="27"/>
  <c r="I1967" i="27" l="1"/>
  <c r="L1967" i="27" s="1"/>
  <c r="P1967" i="27" s="1"/>
  <c r="R1967" i="27"/>
  <c r="S1967" i="27" s="1"/>
  <c r="T1967" i="27" s="1"/>
  <c r="Q1967" i="27"/>
  <c r="M1967" i="27" l="1"/>
  <c r="U1967" i="27"/>
  <c r="H1968" i="27"/>
  <c r="X1968" i="27" s="1"/>
  <c r="N1968" i="27" s="1"/>
  <c r="G1968" i="27" s="1"/>
  <c r="W1967" i="27"/>
  <c r="V1967" i="27"/>
  <c r="AT1416" i="27" s="1"/>
  <c r="J1968" i="27" l="1"/>
  <c r="K1968" i="27" s="1"/>
  <c r="O1968" i="27" s="1"/>
  <c r="AZ1416" i="27"/>
  <c r="AY1416" i="27"/>
  <c r="BB1416" i="27" s="1"/>
  <c r="AW1416" i="27"/>
  <c r="BA1416" i="27" s="1"/>
  <c r="I1968" i="27" l="1"/>
  <c r="L1968" i="27" s="1"/>
  <c r="P1968" i="27" s="1"/>
  <c r="R1968" i="27"/>
  <c r="S1968" i="27" s="1"/>
  <c r="T1968" i="27" s="1"/>
  <c r="Q1968" i="27"/>
  <c r="M1968" i="27" l="1"/>
  <c r="U1968" i="27" s="1"/>
  <c r="W1968" i="27" s="1"/>
  <c r="H1969" i="27"/>
  <c r="X1969" i="27" s="1"/>
  <c r="N1969" i="27" s="1"/>
  <c r="G1969" i="27" s="1"/>
  <c r="V1968" i="27"/>
  <c r="AT1417" i="27" s="1"/>
  <c r="J1969" i="27" l="1"/>
  <c r="K1969" i="27" s="1"/>
  <c r="AZ1417" i="27"/>
  <c r="AY1417" i="27"/>
  <c r="BB1417" i="27" s="1"/>
  <c r="AW1417" i="27"/>
  <c r="BA1417" i="27" s="1"/>
  <c r="O1969" i="27"/>
  <c r="I1969" i="27" l="1"/>
  <c r="L1969" i="27" s="1"/>
  <c r="M1969" i="27" s="1"/>
  <c r="R1969" i="27"/>
  <c r="S1969" i="27" s="1"/>
  <c r="T1969" i="27" s="1"/>
  <c r="Q1969" i="27"/>
  <c r="P1969" i="27" l="1"/>
  <c r="V1969" i="27" s="1"/>
  <c r="AT1418" i="27" s="1"/>
  <c r="U1969" i="27"/>
  <c r="W1969" i="27" s="1"/>
  <c r="H1970" i="27"/>
  <c r="X1970" i="27" s="1"/>
  <c r="N1970" i="27" s="1"/>
  <c r="G1970" i="27" s="1"/>
  <c r="J1970" i="27" l="1"/>
  <c r="K1970" i="27" s="1"/>
  <c r="O1970" i="27" s="1"/>
  <c r="AZ1418" i="27"/>
  <c r="AY1418" i="27"/>
  <c r="BB1418" i="27" s="1"/>
  <c r="AW1418" i="27"/>
  <c r="BA1418" i="27" s="1"/>
  <c r="I1970" i="27" l="1"/>
  <c r="L1970" i="27" s="1"/>
  <c r="M1970" i="27" s="1"/>
  <c r="R1970" i="27"/>
  <c r="S1970" i="27" s="1"/>
  <c r="T1970" i="27" s="1"/>
  <c r="Q1970" i="27"/>
  <c r="P1970" i="27" l="1"/>
  <c r="V1970" i="27" s="1"/>
  <c r="AT1419" i="27" s="1"/>
  <c r="U1970" i="27"/>
  <c r="W1970" i="27" s="1"/>
  <c r="H1971" i="27"/>
  <c r="X1971" i="27" s="1"/>
  <c r="N1971" i="27" s="1"/>
  <c r="G1971" i="27" s="1"/>
  <c r="J1971" i="27" l="1"/>
  <c r="K1971" i="27" s="1"/>
  <c r="AZ1419" i="27"/>
  <c r="AY1419" i="27"/>
  <c r="BB1419" i="27" s="1"/>
  <c r="AW1419" i="27"/>
  <c r="BA1419" i="27" s="1"/>
  <c r="O1971" i="27"/>
  <c r="I1971" i="27" l="1"/>
  <c r="L1971" i="27" s="1"/>
  <c r="R1971" i="27"/>
  <c r="S1971" i="27" s="1"/>
  <c r="T1971" i="27" s="1"/>
  <c r="M1971" i="27"/>
  <c r="P1971" i="27"/>
  <c r="Q1971" i="27"/>
  <c r="U1971" i="27" l="1"/>
  <c r="W1971" i="27" s="1"/>
  <c r="H1972" i="27"/>
  <c r="X1972" i="27" s="1"/>
  <c r="N1972" i="27" s="1"/>
  <c r="G1972" i="27" s="1"/>
  <c r="V1971" i="27"/>
  <c r="AT1420" i="27" s="1"/>
  <c r="J1972" i="27" l="1"/>
  <c r="K1972" i="27" s="1"/>
  <c r="AZ1420" i="27"/>
  <c r="AY1420" i="27"/>
  <c r="BB1420" i="27" s="1"/>
  <c r="AW1420" i="27"/>
  <c r="BA1420" i="27" s="1"/>
  <c r="O1972" i="27"/>
  <c r="I1972" i="27" l="1"/>
  <c r="L1972" i="27" s="1"/>
  <c r="P1972" i="27" s="1"/>
  <c r="R1972" i="27"/>
  <c r="S1972" i="27" s="1"/>
  <c r="T1972" i="27" s="1"/>
  <c r="Q1972" i="27"/>
  <c r="M1972" i="27" l="1"/>
  <c r="U1972" i="27" s="1"/>
  <c r="W1972" i="27" s="1"/>
  <c r="H1973" i="27"/>
  <c r="X1973" i="27" s="1"/>
  <c r="N1973" i="27" s="1"/>
  <c r="G1973" i="27" s="1"/>
  <c r="V1972" i="27"/>
  <c r="AT1421" i="27" s="1"/>
  <c r="J1973" i="27"/>
  <c r="K1973" i="27" s="1"/>
  <c r="AZ1421" i="27" l="1"/>
  <c r="AY1421" i="27"/>
  <c r="BB1421" i="27" s="1"/>
  <c r="AW1421" i="27"/>
  <c r="BA1421" i="27" s="1"/>
  <c r="O1973" i="27"/>
  <c r="I1973" i="27" l="1"/>
  <c r="L1973" i="27" s="1"/>
  <c r="P1973" i="27" s="1"/>
  <c r="R1973" i="27"/>
  <c r="S1973" i="27" s="1"/>
  <c r="T1973" i="27" s="1"/>
  <c r="Q1973" i="27"/>
  <c r="M1973" i="27" l="1"/>
  <c r="U1973" i="27" s="1"/>
  <c r="W1973" i="27" s="1"/>
  <c r="H1974" i="27"/>
  <c r="X1974" i="27" s="1"/>
  <c r="N1974" i="27" s="1"/>
  <c r="G1974" i="27" s="1"/>
  <c r="V1973" i="27"/>
  <c r="AT1422" i="27" s="1"/>
  <c r="J1974" i="27"/>
  <c r="K1974" i="27" s="1"/>
  <c r="AZ1422" i="27" l="1"/>
  <c r="AY1422" i="27"/>
  <c r="BB1422" i="27" s="1"/>
  <c r="AW1422" i="27"/>
  <c r="BA1422" i="27" s="1"/>
  <c r="O1974" i="27"/>
  <c r="I1974" i="27" l="1"/>
  <c r="L1974" i="27" s="1"/>
  <c r="P1974" i="27" s="1"/>
  <c r="R1974" i="27"/>
  <c r="S1974" i="27" s="1"/>
  <c r="T1974" i="27" s="1"/>
  <c r="Q1974" i="27"/>
  <c r="M1974" i="27" l="1"/>
  <c r="U1974" i="27" s="1"/>
  <c r="W1974" i="27" s="1"/>
  <c r="H1975" i="27"/>
  <c r="X1975" i="27" s="1"/>
  <c r="N1975" i="27" s="1"/>
  <c r="G1975" i="27" s="1"/>
  <c r="V1974" i="27"/>
  <c r="AT1423" i="27" s="1"/>
  <c r="J1975" i="27" l="1"/>
  <c r="K1975" i="27" s="1"/>
  <c r="AZ1423" i="27"/>
  <c r="AY1423" i="27"/>
  <c r="BB1423" i="27" s="1"/>
  <c r="AW1423" i="27"/>
  <c r="BA1423" i="27" s="1"/>
  <c r="O1975" i="27"/>
  <c r="I1975" i="27" l="1"/>
  <c r="L1975" i="27" s="1"/>
  <c r="M1975" i="27" s="1"/>
  <c r="R1975" i="27"/>
  <c r="S1975" i="27" s="1"/>
  <c r="T1975" i="27" s="1"/>
  <c r="Q1975" i="27"/>
  <c r="P1975" i="27" l="1"/>
  <c r="U1975" i="27"/>
  <c r="H1976" i="27"/>
  <c r="X1976" i="27" s="1"/>
  <c r="N1976" i="27" s="1"/>
  <c r="G1976" i="27" s="1"/>
  <c r="W1975" i="27"/>
  <c r="V1975" i="27"/>
  <c r="AT1424" i="27" s="1"/>
  <c r="J1976" i="27"/>
  <c r="K1976" i="27" s="1"/>
  <c r="AZ1424" i="27" l="1"/>
  <c r="AY1424" i="27"/>
  <c r="BB1424" i="27" s="1"/>
  <c r="AW1424" i="27"/>
  <c r="BA1424" i="27" s="1"/>
  <c r="O1976" i="27"/>
  <c r="I1976" i="27" l="1"/>
  <c r="L1976" i="27" s="1"/>
  <c r="P1976" i="27" s="1"/>
  <c r="R1976" i="27"/>
  <c r="S1976" i="27" s="1"/>
  <c r="T1976" i="27" s="1"/>
  <c r="Q1976" i="27"/>
  <c r="M1976" i="27" l="1"/>
  <c r="U1976" i="27" s="1"/>
  <c r="W1976" i="27" s="1"/>
  <c r="H1977" i="27"/>
  <c r="X1977" i="27" s="1"/>
  <c r="N1977" i="27" s="1"/>
  <c r="G1977" i="27" s="1"/>
  <c r="V1976" i="27"/>
  <c r="AT1425" i="27" s="1"/>
  <c r="J1977" i="27"/>
  <c r="K1977" i="27" s="1"/>
  <c r="AZ1425" i="27" l="1"/>
  <c r="AY1425" i="27"/>
  <c r="BB1425" i="27" s="1"/>
  <c r="AW1425" i="27"/>
  <c r="BA1425" i="27" s="1"/>
  <c r="O1977" i="27"/>
  <c r="I1977" i="27" l="1"/>
  <c r="L1977" i="27" s="1"/>
  <c r="M1977" i="27" s="1"/>
  <c r="R1977" i="27"/>
  <c r="S1977" i="27" s="1"/>
  <c r="T1977" i="27" s="1"/>
  <c r="Q1977" i="27"/>
  <c r="U1977" i="27" l="1"/>
  <c r="W1977" i="27" s="1"/>
  <c r="H1978" i="27"/>
  <c r="X1978" i="27" s="1"/>
  <c r="N1978" i="27" s="1"/>
  <c r="G1978" i="27" s="1"/>
  <c r="P1977" i="27"/>
  <c r="V1977" i="27" s="1"/>
  <c r="AT1426" i="27" s="1"/>
  <c r="AZ1426" i="27" l="1"/>
  <c r="AY1426" i="27"/>
  <c r="BB1426" i="27" s="1"/>
  <c r="AW1426" i="27"/>
  <c r="BA1426" i="27" s="1"/>
  <c r="J1978" i="27"/>
  <c r="K1978" i="27" s="1"/>
  <c r="O1978" i="27" s="1"/>
  <c r="I1978" i="27" l="1"/>
  <c r="L1978" i="27" s="1"/>
  <c r="P1978" i="27" s="1"/>
  <c r="R1978" i="27"/>
  <c r="S1978" i="27" s="1"/>
  <c r="T1978" i="27" s="1"/>
  <c r="Q1978" i="27"/>
  <c r="M1978" i="27" l="1"/>
  <c r="U1978" i="27" s="1"/>
  <c r="W1978" i="27" s="1"/>
  <c r="H1979" i="27"/>
  <c r="X1979" i="27" s="1"/>
  <c r="N1979" i="27" s="1"/>
  <c r="G1979" i="27" s="1"/>
  <c r="V1978" i="27"/>
  <c r="AT1427" i="27" s="1"/>
  <c r="AZ1427" i="27" l="1"/>
  <c r="AY1427" i="27"/>
  <c r="BB1427" i="27" s="1"/>
  <c r="AW1427" i="27"/>
  <c r="BA1427" i="27" s="1"/>
  <c r="J1979" i="27"/>
  <c r="K1979" i="27" s="1"/>
  <c r="O1979" i="27" s="1"/>
  <c r="I1979" i="27" l="1"/>
  <c r="L1979" i="27" s="1"/>
  <c r="M1979" i="27" s="1"/>
  <c r="R1979" i="27"/>
  <c r="S1979" i="27" s="1"/>
  <c r="T1979" i="27" s="1"/>
  <c r="Q1979" i="27"/>
  <c r="P1979" i="27" l="1"/>
  <c r="U1979" i="27"/>
  <c r="W1979" i="27" s="1"/>
  <c r="H1980" i="27"/>
  <c r="X1980" i="27" s="1"/>
  <c r="N1980" i="27" s="1"/>
  <c r="G1980" i="27" s="1"/>
  <c r="V1979" i="27"/>
  <c r="AT1428" i="27" s="1"/>
  <c r="J1980" i="27"/>
  <c r="K1980" i="27" s="1"/>
  <c r="AZ1428" i="27" l="1"/>
  <c r="AY1428" i="27"/>
  <c r="BB1428" i="27" s="1"/>
  <c r="AW1428" i="27"/>
  <c r="BA1428" i="27" s="1"/>
  <c r="O1980" i="27"/>
  <c r="I1980" i="27" l="1"/>
  <c r="L1980" i="27" s="1"/>
  <c r="M1980" i="27" s="1"/>
  <c r="R1980" i="27"/>
  <c r="S1980" i="27" s="1"/>
  <c r="T1980" i="27" s="1"/>
  <c r="Q1980" i="27"/>
  <c r="P1980" i="27" l="1"/>
  <c r="U1980" i="27"/>
  <c r="W1980" i="27" s="1"/>
  <c r="H1981" i="27"/>
  <c r="X1981" i="27" s="1"/>
  <c r="N1981" i="27" s="1"/>
  <c r="G1981" i="27" s="1"/>
  <c r="V1980" i="27"/>
  <c r="AT1429" i="27" s="1"/>
  <c r="J1981" i="27"/>
  <c r="K1981" i="27" s="1"/>
  <c r="AZ1429" i="27" l="1"/>
  <c r="AY1429" i="27"/>
  <c r="BB1429" i="27" s="1"/>
  <c r="AW1429" i="27"/>
  <c r="BA1429" i="27" s="1"/>
  <c r="O1981" i="27"/>
  <c r="I1981" i="27" l="1"/>
  <c r="L1981" i="27" s="1"/>
  <c r="P1981" i="27" s="1"/>
  <c r="R1981" i="27"/>
  <c r="S1981" i="27" s="1"/>
  <c r="T1981" i="27" s="1"/>
  <c r="Q1981" i="27"/>
  <c r="M1981" i="27" l="1"/>
  <c r="U1981" i="27" s="1"/>
  <c r="W1981" i="27" s="1"/>
  <c r="H1982" i="27"/>
  <c r="X1982" i="27" s="1"/>
  <c r="N1982" i="27" s="1"/>
  <c r="G1982" i="27" s="1"/>
  <c r="V1981" i="27"/>
  <c r="AT1430" i="27" s="1"/>
  <c r="J1982" i="27" l="1"/>
  <c r="K1982" i="27" s="1"/>
  <c r="O1982" i="27" s="1"/>
  <c r="AZ1430" i="27"/>
  <c r="AY1430" i="27"/>
  <c r="BB1430" i="27" s="1"/>
  <c r="AW1430" i="27"/>
  <c r="BA1430" i="27" s="1"/>
  <c r="I1982" i="27" l="1"/>
  <c r="L1982" i="27" s="1"/>
  <c r="P1982" i="27" s="1"/>
  <c r="R1982" i="27"/>
  <c r="S1982" i="27" s="1"/>
  <c r="T1982" i="27" s="1"/>
  <c r="Q1982" i="27"/>
  <c r="M1982" i="27" l="1"/>
  <c r="U1982" i="27" s="1"/>
  <c r="W1982" i="27" s="1"/>
  <c r="H1983" i="27"/>
  <c r="X1983" i="27" s="1"/>
  <c r="N1983" i="27" s="1"/>
  <c r="G1983" i="27" s="1"/>
  <c r="V1982" i="27"/>
  <c r="AT1431" i="27" s="1"/>
  <c r="J1983" i="27"/>
  <c r="K1983" i="27" s="1"/>
  <c r="AZ1431" i="27" l="1"/>
  <c r="AY1431" i="27"/>
  <c r="BB1431" i="27" s="1"/>
  <c r="AW1431" i="27"/>
  <c r="BA1431" i="27" s="1"/>
  <c r="O1983" i="27"/>
  <c r="I1983" i="27" l="1"/>
  <c r="L1983" i="27" s="1"/>
  <c r="P1983" i="27" s="1"/>
  <c r="R1983" i="27"/>
  <c r="S1983" i="27" s="1"/>
  <c r="T1983" i="27" s="1"/>
  <c r="Q1983" i="27"/>
  <c r="M1983" i="27" l="1"/>
  <c r="U1983" i="27" s="1"/>
  <c r="W1983" i="27" s="1"/>
  <c r="H1984" i="27"/>
  <c r="X1984" i="27" s="1"/>
  <c r="N1984" i="27" s="1"/>
  <c r="G1984" i="27" s="1"/>
  <c r="V1983" i="27"/>
  <c r="AT1432" i="27" s="1"/>
  <c r="J1984" i="27" l="1"/>
  <c r="K1984" i="27" s="1"/>
  <c r="AZ1432" i="27"/>
  <c r="AY1432" i="27"/>
  <c r="BB1432" i="27" s="1"/>
  <c r="AW1432" i="27"/>
  <c r="BA1432" i="27" s="1"/>
  <c r="O1984" i="27"/>
  <c r="I1984" i="27" l="1"/>
  <c r="L1984" i="27" s="1"/>
  <c r="P1984" i="27" s="1"/>
  <c r="R1984" i="27"/>
  <c r="S1984" i="27" s="1"/>
  <c r="T1984" i="27" s="1"/>
  <c r="Q1984" i="27"/>
  <c r="M1984" i="27" l="1"/>
  <c r="U1984" i="27" s="1"/>
  <c r="W1984" i="27" s="1"/>
  <c r="H1985" i="27"/>
  <c r="X1985" i="27" s="1"/>
  <c r="N1985" i="27" s="1"/>
  <c r="G1985" i="27" s="1"/>
  <c r="V1984" i="27"/>
  <c r="AT1433" i="27" s="1"/>
  <c r="J1985" i="27"/>
  <c r="K1985" i="27" s="1"/>
  <c r="AZ1433" i="27" l="1"/>
  <c r="AY1433" i="27"/>
  <c r="BB1433" i="27" s="1"/>
  <c r="AW1433" i="27"/>
  <c r="BA1433" i="27" s="1"/>
  <c r="O1985" i="27"/>
  <c r="I1985" i="27" l="1"/>
  <c r="L1985" i="27" s="1"/>
  <c r="M1985" i="27" s="1"/>
  <c r="R1985" i="27"/>
  <c r="S1985" i="27" s="1"/>
  <c r="T1985" i="27" s="1"/>
  <c r="Q1985" i="27"/>
  <c r="P1985" i="27" l="1"/>
  <c r="U1985" i="27"/>
  <c r="W1985" i="27" s="1"/>
  <c r="H1986" i="27"/>
  <c r="X1986" i="27" s="1"/>
  <c r="N1986" i="27" s="1"/>
  <c r="G1986" i="27" s="1"/>
  <c r="V1985" i="27"/>
  <c r="AT1434" i="27" s="1"/>
  <c r="J1986" i="27" l="1"/>
  <c r="K1986" i="27" s="1"/>
  <c r="AZ1434" i="27"/>
  <c r="AW1434" i="27"/>
  <c r="BA1434" i="27" s="1"/>
  <c r="AY1434" i="27"/>
  <c r="BB1434" i="27" s="1"/>
  <c r="O1986" i="27"/>
  <c r="I1986" i="27" l="1"/>
  <c r="L1986" i="27" s="1"/>
  <c r="M1986" i="27" s="1"/>
  <c r="R1986" i="27"/>
  <c r="S1986" i="27" s="1"/>
  <c r="T1986" i="27" s="1"/>
  <c r="Q1986" i="27"/>
  <c r="P1986" i="27" l="1"/>
  <c r="V1986" i="27" s="1"/>
  <c r="AT1435" i="27" s="1"/>
  <c r="U1986" i="27"/>
  <c r="W1986" i="27" s="1"/>
  <c r="H1987" i="27"/>
  <c r="X1987" i="27" s="1"/>
  <c r="N1987" i="27" s="1"/>
  <c r="G1987" i="27" s="1"/>
  <c r="J1987" i="27" l="1"/>
  <c r="K1987" i="27" s="1"/>
  <c r="O1987" i="27" s="1"/>
  <c r="AZ1435" i="27"/>
  <c r="AW1435" i="27"/>
  <c r="BA1435" i="27" s="1"/>
  <c r="AY1435" i="27"/>
  <c r="BB1435" i="27" s="1"/>
  <c r="I1987" i="27" l="1"/>
  <c r="L1987" i="27" s="1"/>
  <c r="P1987" i="27" s="1"/>
  <c r="R1987" i="27"/>
  <c r="S1987" i="27" s="1"/>
  <c r="T1987" i="27" s="1"/>
  <c r="Q1987" i="27"/>
  <c r="M1987" i="27" l="1"/>
  <c r="U1987" i="27"/>
  <c r="W1987" i="27" s="1"/>
  <c r="H1988" i="27"/>
  <c r="X1988" i="27" s="1"/>
  <c r="N1988" i="27" s="1"/>
  <c r="G1988" i="27" s="1"/>
  <c r="V1987" i="27"/>
  <c r="AT1436" i="27" s="1"/>
  <c r="J1988" i="27"/>
  <c r="K1988" i="27" s="1"/>
  <c r="AZ1436" i="27" l="1"/>
  <c r="AY1436" i="27"/>
  <c r="BB1436" i="27" s="1"/>
  <c r="AW1436" i="27"/>
  <c r="BA1436" i="27" s="1"/>
  <c r="O1988" i="27"/>
  <c r="I1988" i="27" l="1"/>
  <c r="L1988" i="27" s="1"/>
  <c r="P1988" i="27" s="1"/>
  <c r="R1988" i="27"/>
  <c r="S1988" i="27" s="1"/>
  <c r="T1988" i="27" s="1"/>
  <c r="Q1988" i="27"/>
  <c r="M1988" i="27" l="1"/>
  <c r="U1988" i="27"/>
  <c r="H1989" i="27"/>
  <c r="X1989" i="27" s="1"/>
  <c r="N1989" i="27" s="1"/>
  <c r="G1989" i="27" s="1"/>
  <c r="W1988" i="27"/>
  <c r="V1988" i="27"/>
  <c r="AT1437" i="27" s="1"/>
  <c r="J1989" i="27"/>
  <c r="K1989" i="27" s="1"/>
  <c r="AZ1437" i="27" l="1"/>
  <c r="AY1437" i="27"/>
  <c r="BB1437" i="27" s="1"/>
  <c r="AW1437" i="27"/>
  <c r="BA1437" i="27" s="1"/>
  <c r="O1989" i="27"/>
  <c r="I1989" i="27" l="1"/>
  <c r="R1989" i="27"/>
  <c r="S1989" i="27" s="1"/>
  <c r="T1989" i="27" s="1"/>
  <c r="L1989" i="27"/>
  <c r="M1989" i="27" s="1"/>
  <c r="Q1989" i="27"/>
  <c r="U1989" i="27" l="1"/>
  <c r="W1989" i="27" s="1"/>
  <c r="H1990" i="27"/>
  <c r="X1990" i="27" s="1"/>
  <c r="N1990" i="27" s="1"/>
  <c r="G1990" i="27" s="1"/>
  <c r="P1989" i="27"/>
  <c r="V1989" i="27" s="1"/>
  <c r="AT1438" i="27" s="1"/>
  <c r="J1990" i="27"/>
  <c r="K1990" i="27" s="1"/>
  <c r="AZ1438" i="27" l="1"/>
  <c r="AY1438" i="27"/>
  <c r="BB1438" i="27" s="1"/>
  <c r="AW1438" i="27"/>
  <c r="BA1438" i="27" s="1"/>
  <c r="O1990" i="27"/>
  <c r="I1990" i="27" l="1"/>
  <c r="L1990" i="27" s="1"/>
  <c r="P1990" i="27" s="1"/>
  <c r="R1990" i="27"/>
  <c r="S1990" i="27" s="1"/>
  <c r="T1990" i="27" s="1"/>
  <c r="Q1990" i="27"/>
  <c r="M1990" i="27" l="1"/>
  <c r="U1990" i="27"/>
  <c r="W1990" i="27" s="1"/>
  <c r="H1991" i="27"/>
  <c r="X1991" i="27" s="1"/>
  <c r="N1991" i="27" s="1"/>
  <c r="G1991" i="27" s="1"/>
  <c r="V1990" i="27"/>
  <c r="AT1439" i="27" s="1"/>
  <c r="J1991" i="27"/>
  <c r="K1991" i="27" s="1"/>
  <c r="AZ1439" i="27" l="1"/>
  <c r="AY1439" i="27"/>
  <c r="BB1439" i="27" s="1"/>
  <c r="AW1439" i="27"/>
  <c r="BA1439" i="27" s="1"/>
  <c r="O1991" i="27"/>
  <c r="I1991" i="27" l="1"/>
  <c r="L1991" i="27" s="1"/>
  <c r="M1991" i="27" s="1"/>
  <c r="R1991" i="27"/>
  <c r="S1991" i="27" s="1"/>
  <c r="T1991" i="27" s="1"/>
  <c r="Q1991" i="27"/>
  <c r="P1991" i="27" l="1"/>
  <c r="U1991" i="27"/>
  <c r="W1991" i="27" s="1"/>
  <c r="H1992" i="27"/>
  <c r="X1992" i="27" s="1"/>
  <c r="N1992" i="27" s="1"/>
  <c r="G1992" i="27" s="1"/>
  <c r="V1991" i="27"/>
  <c r="AT1440" i="27" s="1"/>
  <c r="J1992" i="27" l="1"/>
  <c r="K1992" i="27" s="1"/>
  <c r="AZ1440" i="27"/>
  <c r="AY1440" i="27"/>
  <c r="BB1440" i="27" s="1"/>
  <c r="AW1440" i="27"/>
  <c r="BA1440" i="27" s="1"/>
  <c r="O1992" i="27"/>
  <c r="I1992" i="27" l="1"/>
  <c r="L1992" i="27" s="1"/>
  <c r="R1992" i="27"/>
  <c r="S1992" i="27" s="1"/>
  <c r="T1992" i="27" s="1"/>
  <c r="Q1992" i="27"/>
  <c r="H1993" i="27" l="1"/>
  <c r="X1993" i="27" s="1"/>
  <c r="N1993" i="27" s="1"/>
  <c r="G1993" i="27" s="1"/>
  <c r="P1992" i="27"/>
  <c r="V1992" i="27" s="1"/>
  <c r="AT1441" i="27" s="1"/>
  <c r="M1992" i="27"/>
  <c r="U1992" i="27" s="1"/>
  <c r="W1992" i="27" s="1"/>
  <c r="J1993" i="27" l="1"/>
  <c r="K1993" i="27" s="1"/>
  <c r="O1993" i="27" s="1"/>
  <c r="AZ1441" i="27"/>
  <c r="AY1441" i="27"/>
  <c r="BB1441" i="27" s="1"/>
  <c r="AW1441" i="27"/>
  <c r="BA1441" i="27" s="1"/>
  <c r="I1993" i="27" l="1"/>
  <c r="L1993" i="27" s="1"/>
  <c r="M1993" i="27" s="1"/>
  <c r="R1993" i="27"/>
  <c r="S1993" i="27" s="1"/>
  <c r="T1993" i="27" s="1"/>
  <c r="Q1993" i="27"/>
  <c r="P1993" i="27" l="1"/>
  <c r="U1993" i="27"/>
  <c r="W1993" i="27" s="1"/>
  <c r="H1994" i="27"/>
  <c r="X1994" i="27" s="1"/>
  <c r="N1994" i="27" s="1"/>
  <c r="G1994" i="27" s="1"/>
  <c r="V1993" i="27"/>
  <c r="AT1442" i="27" s="1"/>
  <c r="J1994" i="27"/>
  <c r="K1994" i="27" s="1"/>
  <c r="AY1442" i="27" l="1"/>
  <c r="BB1442" i="27" s="1"/>
  <c r="AZ1442" i="27"/>
  <c r="AW1442" i="27"/>
  <c r="BA1442" i="27" s="1"/>
  <c r="O1994" i="27"/>
  <c r="I1994" i="27" l="1"/>
  <c r="L1994" i="27" s="1"/>
  <c r="P1994" i="27" s="1"/>
  <c r="R1994" i="27"/>
  <c r="S1994" i="27" s="1"/>
  <c r="T1994" i="27" s="1"/>
  <c r="Q1994" i="27"/>
  <c r="M1994" i="27" l="1"/>
  <c r="U1994" i="27" s="1"/>
  <c r="W1994" i="27" s="1"/>
  <c r="H1995" i="27"/>
  <c r="X1995" i="27" s="1"/>
  <c r="N1995" i="27" s="1"/>
  <c r="G1995" i="27" s="1"/>
  <c r="V1994" i="27"/>
  <c r="AT1443" i="27" s="1"/>
  <c r="J1995" i="27" l="1"/>
  <c r="K1995" i="27" s="1"/>
  <c r="O1995" i="27" s="1"/>
  <c r="AY1443" i="27"/>
  <c r="BB1443" i="27" s="1"/>
  <c r="AZ1443" i="27"/>
  <c r="AW1443" i="27"/>
  <c r="BA1443" i="27" s="1"/>
  <c r="I1995" i="27" l="1"/>
  <c r="L1995" i="27" s="1"/>
  <c r="R1995" i="27"/>
  <c r="S1995" i="27" s="1"/>
  <c r="T1995" i="27" s="1"/>
  <c r="Q1995" i="27"/>
  <c r="H1996" i="27" l="1"/>
  <c r="X1996" i="27" s="1"/>
  <c r="N1996" i="27" s="1"/>
  <c r="G1996" i="27" s="1"/>
  <c r="P1995" i="27"/>
  <c r="V1995" i="27" s="1"/>
  <c r="AT1444" i="27" s="1"/>
  <c r="M1995" i="27"/>
  <c r="U1995" i="27" s="1"/>
  <c r="W1995" i="27" s="1"/>
  <c r="J1996" i="27" l="1"/>
  <c r="K1996" i="27" s="1"/>
  <c r="O1996" i="27" s="1"/>
  <c r="AZ1444" i="27"/>
  <c r="AY1444" i="27"/>
  <c r="BB1444" i="27" s="1"/>
  <c r="AW1444" i="27"/>
  <c r="BA1444" i="27" s="1"/>
  <c r="I1996" i="27" l="1"/>
  <c r="L1996" i="27" s="1"/>
  <c r="M1996" i="27" s="1"/>
  <c r="R1996" i="27"/>
  <c r="S1996" i="27" s="1"/>
  <c r="T1996" i="27" s="1"/>
  <c r="Q1996" i="27"/>
  <c r="U1996" i="27" l="1"/>
  <c r="W1996" i="27" s="1"/>
  <c r="H1997" i="27"/>
  <c r="X1997" i="27" s="1"/>
  <c r="N1997" i="27" s="1"/>
  <c r="G1997" i="27" s="1"/>
  <c r="P1996" i="27"/>
  <c r="V1996" i="27" s="1"/>
  <c r="AT1445" i="27" s="1"/>
  <c r="J1997" i="27"/>
  <c r="K1997" i="27" s="1"/>
  <c r="AZ1445" i="27" l="1"/>
  <c r="AY1445" i="27"/>
  <c r="BB1445" i="27" s="1"/>
  <c r="AW1445" i="27"/>
  <c r="BA1445" i="27" s="1"/>
  <c r="O1997" i="27"/>
  <c r="I1997" i="27" l="1"/>
  <c r="L1997" i="27" s="1"/>
  <c r="M1997" i="27" s="1"/>
  <c r="R1997" i="27"/>
  <c r="S1997" i="27" s="1"/>
  <c r="T1997" i="27" s="1"/>
  <c r="Q1997" i="27"/>
  <c r="U1997" i="27" l="1"/>
  <c r="W1997" i="27" s="1"/>
  <c r="H1998" i="27"/>
  <c r="X1998" i="27" s="1"/>
  <c r="N1998" i="27" s="1"/>
  <c r="G1998" i="27" s="1"/>
  <c r="P1997" i="27"/>
  <c r="V1997" i="27" s="1"/>
  <c r="AT1446" i="27" s="1"/>
  <c r="J1998" i="27"/>
  <c r="K1998" i="27" s="1"/>
  <c r="AZ1446" i="27" l="1"/>
  <c r="AY1446" i="27"/>
  <c r="BB1446" i="27" s="1"/>
  <c r="AW1446" i="27"/>
  <c r="BA1446" i="27" s="1"/>
  <c r="O1998" i="27"/>
  <c r="I1998" i="27" l="1"/>
  <c r="L1998" i="27" s="1"/>
  <c r="M1998" i="27" s="1"/>
  <c r="R1998" i="27"/>
  <c r="S1998" i="27" s="1"/>
  <c r="T1998" i="27" s="1"/>
  <c r="Q1998" i="27"/>
  <c r="P1998" i="27" l="1"/>
  <c r="V1998" i="27" s="1"/>
  <c r="AT1447" i="27" s="1"/>
  <c r="U1998" i="27"/>
  <c r="W1998" i="27" s="1"/>
  <c r="H1999" i="27"/>
  <c r="X1999" i="27" s="1"/>
  <c r="N1999" i="27" s="1"/>
  <c r="G1999" i="27" s="1"/>
  <c r="J1999" i="27" l="1"/>
  <c r="K1999" i="27" s="1"/>
  <c r="O1999" i="27" s="1"/>
  <c r="AZ1447" i="27"/>
  <c r="AY1447" i="27"/>
  <c r="BB1447" i="27" s="1"/>
  <c r="AW1447" i="27"/>
  <c r="BA1447" i="27" s="1"/>
  <c r="I1999" i="27" l="1"/>
  <c r="L1999" i="27" s="1"/>
  <c r="P1999" i="27" s="1"/>
  <c r="R1999" i="27"/>
  <c r="S1999" i="27" s="1"/>
  <c r="T1999" i="27" s="1"/>
  <c r="Q1999" i="27"/>
  <c r="H2000" i="27" l="1"/>
  <c r="X2000" i="27" s="1"/>
  <c r="N2000" i="27" s="1"/>
  <c r="G2000" i="27" s="1"/>
  <c r="M1999" i="27"/>
  <c r="U1999" i="27" s="1"/>
  <c r="W1999" i="27" s="1"/>
  <c r="V1999" i="27"/>
  <c r="AT1448" i="27" s="1"/>
  <c r="J2000" i="27" l="1"/>
  <c r="K2000" i="27" s="1"/>
  <c r="O2000" i="27" s="1"/>
  <c r="AZ1448" i="27"/>
  <c r="AY1448" i="27"/>
  <c r="BB1448" i="27" s="1"/>
  <c r="AW1448" i="27"/>
  <c r="BA1448" i="27" s="1"/>
  <c r="I2000" i="27" l="1"/>
  <c r="R2000" i="27"/>
  <c r="S2000" i="27" s="1"/>
  <c r="T2000" i="27" s="1"/>
  <c r="L2000" i="27"/>
  <c r="Q2000" i="27"/>
  <c r="P2000" i="27" l="1"/>
  <c r="V2000" i="27" s="1"/>
  <c r="AT1449" i="27" s="1"/>
  <c r="H2001" i="27"/>
  <c r="X2001" i="27" s="1"/>
  <c r="N2001" i="27" s="1"/>
  <c r="G2001" i="27" s="1"/>
  <c r="M2000" i="27"/>
  <c r="U2000" i="27" s="1"/>
  <c r="W2000" i="27" s="1"/>
  <c r="J2001" i="27" l="1"/>
  <c r="K2001" i="27" s="1"/>
  <c r="O2001" i="27" s="1"/>
  <c r="AZ1449" i="27"/>
  <c r="AY1449" i="27"/>
  <c r="BB1449" i="27" s="1"/>
  <c r="AW1449" i="27"/>
  <c r="BA1449" i="27" s="1"/>
  <c r="I2001" i="27" l="1"/>
  <c r="L2001" i="27" s="1"/>
  <c r="R2001" i="27"/>
  <c r="S2001" i="27" s="1"/>
  <c r="T2001" i="27" s="1"/>
  <c r="Q2001" i="27"/>
  <c r="P2001" i="27" l="1"/>
  <c r="V2001" i="27" s="1"/>
  <c r="AT1450" i="27" s="1"/>
  <c r="H2002" i="27"/>
  <c r="X2002" i="27" s="1"/>
  <c r="N2002" i="27" s="1"/>
  <c r="G2002" i="27" s="1"/>
  <c r="M2001" i="27"/>
  <c r="U2001" i="27" s="1"/>
  <c r="W2001" i="27" s="1"/>
  <c r="J2002" i="27" l="1"/>
  <c r="K2002" i="27" s="1"/>
  <c r="O2002" i="27" s="1"/>
  <c r="AZ1450" i="27"/>
  <c r="AY1450" i="27"/>
  <c r="BB1450" i="27" s="1"/>
  <c r="AW1450" i="27"/>
  <c r="BA1450" i="27" s="1"/>
  <c r="I2002" i="27" l="1"/>
  <c r="L2002" i="27" s="1"/>
  <c r="P2002" i="27" s="1"/>
  <c r="R2002" i="27"/>
  <c r="S2002" i="27" s="1"/>
  <c r="T2002" i="27" s="1"/>
  <c r="Q2002" i="27"/>
  <c r="M2002" i="27" l="1"/>
  <c r="H2003" i="27"/>
  <c r="X2003" i="27" s="1"/>
  <c r="N2003" i="27" s="1"/>
  <c r="G2003" i="27" s="1"/>
  <c r="U2002" i="27"/>
  <c r="W2002" i="27" s="1"/>
  <c r="V2002" i="27"/>
  <c r="AT1451" i="27" s="1"/>
  <c r="J2003" i="27" l="1"/>
  <c r="K2003" i="27" s="1"/>
  <c r="O2003" i="27" s="1"/>
  <c r="AZ1451" i="27"/>
  <c r="AY1451" i="27"/>
  <c r="BB1451" i="27" s="1"/>
  <c r="AW1451" i="27"/>
  <c r="BA1451" i="27" s="1"/>
  <c r="I2003" i="27" l="1"/>
  <c r="L2003" i="27" s="1"/>
  <c r="P2003" i="27" s="1"/>
  <c r="R2003" i="27"/>
  <c r="S2003" i="27" s="1"/>
  <c r="T2003" i="27" s="1"/>
  <c r="Q2003" i="27"/>
  <c r="M2003" i="27" l="1"/>
  <c r="U2003" i="27" s="1"/>
  <c r="W2003" i="27" s="1"/>
  <c r="H2004" i="27"/>
  <c r="X2004" i="27" s="1"/>
  <c r="N2004" i="27" s="1"/>
  <c r="G2004" i="27" s="1"/>
  <c r="V2003" i="27"/>
  <c r="AT1452" i="27" s="1"/>
  <c r="J2004" i="27" l="1"/>
  <c r="K2004" i="27" s="1"/>
  <c r="AZ1452" i="27"/>
  <c r="AY1452" i="27"/>
  <c r="BB1452" i="27" s="1"/>
  <c r="AW1452" i="27"/>
  <c r="BA1452" i="27" s="1"/>
  <c r="O2004" i="27"/>
  <c r="I2004" i="27" l="1"/>
  <c r="L2004" i="27" s="1"/>
  <c r="P2004" i="27" s="1"/>
  <c r="R2004" i="27"/>
  <c r="S2004" i="27" s="1"/>
  <c r="T2004" i="27" s="1"/>
  <c r="Q2004" i="27"/>
  <c r="M2004" i="27" l="1"/>
  <c r="U2004" i="27" s="1"/>
  <c r="W2004" i="27" s="1"/>
  <c r="H2005" i="27"/>
  <c r="X2005" i="27" s="1"/>
  <c r="N2005" i="27" s="1"/>
  <c r="G2005" i="27" s="1"/>
  <c r="V2004" i="27"/>
  <c r="AT1453" i="27" s="1"/>
  <c r="J2005" i="27" l="1"/>
  <c r="K2005" i="27" s="1"/>
  <c r="O2005" i="27" s="1"/>
  <c r="AZ1453" i="27"/>
  <c r="AY1453" i="27"/>
  <c r="BB1453" i="27" s="1"/>
  <c r="AW1453" i="27"/>
  <c r="BA1453" i="27" s="1"/>
  <c r="I2005" i="27" l="1"/>
  <c r="L2005" i="27" s="1"/>
  <c r="M2005" i="27" s="1"/>
  <c r="R2005" i="27"/>
  <c r="S2005" i="27" s="1"/>
  <c r="T2005" i="27" s="1"/>
  <c r="Q2005" i="27"/>
  <c r="P2005" i="27" l="1"/>
  <c r="V2005" i="27" s="1"/>
  <c r="AT1454" i="27" s="1"/>
  <c r="U2005" i="27"/>
  <c r="W2005" i="27" s="1"/>
  <c r="H2006" i="27"/>
  <c r="X2006" i="27" s="1"/>
  <c r="N2006" i="27" s="1"/>
  <c r="G2006" i="27" s="1"/>
  <c r="J2006" i="27" l="1"/>
  <c r="K2006" i="27" s="1"/>
  <c r="O2006" i="27" s="1"/>
  <c r="AZ1454" i="27"/>
  <c r="AY1454" i="27"/>
  <c r="BB1454" i="27" s="1"/>
  <c r="AW1454" i="27"/>
  <c r="BA1454" i="27" s="1"/>
  <c r="I2006" i="27" l="1"/>
  <c r="L2006" i="27" s="1"/>
  <c r="P2006" i="27" s="1"/>
  <c r="R2006" i="27"/>
  <c r="S2006" i="27" s="1"/>
  <c r="T2006" i="27" s="1"/>
  <c r="Q2006" i="27"/>
  <c r="M2006" i="27" l="1"/>
  <c r="U2006" i="27" s="1"/>
  <c r="W2006" i="27" s="1"/>
  <c r="H2007" i="27"/>
  <c r="X2007" i="27" s="1"/>
  <c r="N2007" i="27" s="1"/>
  <c r="G2007" i="27" s="1"/>
  <c r="V2006" i="27"/>
  <c r="AT1455" i="27" s="1"/>
  <c r="J2007" i="27" l="1"/>
  <c r="K2007" i="27" s="1"/>
  <c r="O2007" i="27" s="1"/>
  <c r="AZ1455" i="27"/>
  <c r="AW1455" i="27"/>
  <c r="BA1455" i="27" s="1"/>
  <c r="AY1455" i="27"/>
  <c r="BB1455" i="27" s="1"/>
  <c r="I2007" i="27" l="1"/>
  <c r="L2007" i="27" s="1"/>
  <c r="P2007" i="27" s="1"/>
  <c r="R2007" i="27"/>
  <c r="S2007" i="27" s="1"/>
  <c r="T2007" i="27" s="1"/>
  <c r="M2007" i="27"/>
  <c r="Q2007" i="27"/>
  <c r="U2007" i="27" l="1"/>
  <c r="H2008" i="27"/>
  <c r="X2008" i="27" s="1"/>
  <c r="N2008" i="27" s="1"/>
  <c r="G2008" i="27" s="1"/>
  <c r="W2007" i="27"/>
  <c r="V2007" i="27"/>
  <c r="AT1456" i="27" s="1"/>
  <c r="J2008" i="27"/>
  <c r="K2008" i="27" s="1"/>
  <c r="AZ1456" i="27" l="1"/>
  <c r="AY1456" i="27"/>
  <c r="BB1456" i="27" s="1"/>
  <c r="AW1456" i="27"/>
  <c r="BA1456" i="27" s="1"/>
  <c r="O2008" i="27"/>
  <c r="I2008" i="27" l="1"/>
  <c r="L2008" i="27" s="1"/>
  <c r="M2008" i="27" s="1"/>
  <c r="R2008" i="27"/>
  <c r="S2008" i="27" s="1"/>
  <c r="T2008" i="27" s="1"/>
  <c r="Q2008" i="27"/>
  <c r="P2008" i="27" l="1"/>
  <c r="U2008" i="27"/>
  <c r="W2008" i="27" s="1"/>
  <c r="H2009" i="27"/>
  <c r="X2009" i="27" s="1"/>
  <c r="N2009" i="27" s="1"/>
  <c r="G2009" i="27" s="1"/>
  <c r="V2008" i="27"/>
  <c r="AT1457" i="27" s="1"/>
  <c r="J2009" i="27" l="1"/>
  <c r="K2009" i="27" s="1"/>
  <c r="O2009" i="27" s="1"/>
  <c r="AZ1457" i="27"/>
  <c r="AY1457" i="27"/>
  <c r="BB1457" i="27" s="1"/>
  <c r="AW1457" i="27"/>
  <c r="BA1457" i="27" s="1"/>
  <c r="I2009" i="27" l="1"/>
  <c r="L2009" i="27" s="1"/>
  <c r="M2009" i="27" s="1"/>
  <c r="R2009" i="27"/>
  <c r="S2009" i="27" s="1"/>
  <c r="T2009" i="27" s="1"/>
  <c r="Q2009" i="27"/>
  <c r="P2009" i="27" l="1"/>
  <c r="V2009" i="27" s="1"/>
  <c r="AT1458" i="27" s="1"/>
  <c r="U2009" i="27"/>
  <c r="W2009" i="27" s="1"/>
  <c r="H2010" i="27"/>
  <c r="X2010" i="27" s="1"/>
  <c r="N2010" i="27" s="1"/>
  <c r="G2010" i="27" s="1"/>
  <c r="J2010" i="27" l="1"/>
  <c r="K2010" i="27" s="1"/>
  <c r="O2010" i="27" s="1"/>
  <c r="AZ1458" i="27"/>
  <c r="AY1458" i="27"/>
  <c r="BB1458" i="27" s="1"/>
  <c r="AW1458" i="27"/>
  <c r="BA1458" i="27" s="1"/>
  <c r="I2010" i="27" l="1"/>
  <c r="L2010" i="27" s="1"/>
  <c r="P2010" i="27" s="1"/>
  <c r="R2010" i="27"/>
  <c r="S2010" i="27" s="1"/>
  <c r="T2010" i="27" s="1"/>
  <c r="Q2010" i="27"/>
  <c r="M2010" i="27" l="1"/>
  <c r="U2010" i="27" s="1"/>
  <c r="W2010" i="27" s="1"/>
  <c r="H2011" i="27"/>
  <c r="X2011" i="27" s="1"/>
  <c r="N2011" i="27" s="1"/>
  <c r="G2011" i="27" s="1"/>
  <c r="V2010" i="27"/>
  <c r="AT1459" i="27" s="1"/>
  <c r="J2011" i="27" l="1"/>
  <c r="K2011" i="27" s="1"/>
  <c r="O2011" i="27" s="1"/>
  <c r="AZ1459" i="27"/>
  <c r="AY1459" i="27"/>
  <c r="BB1459" i="27" s="1"/>
  <c r="AW1459" i="27"/>
  <c r="BA1459" i="27" s="1"/>
  <c r="I2011" i="27" l="1"/>
  <c r="L2011" i="27" s="1"/>
  <c r="P2011" i="27" s="1"/>
  <c r="R2011" i="27"/>
  <c r="S2011" i="27" s="1"/>
  <c r="T2011" i="27" s="1"/>
  <c r="Q2011" i="27"/>
  <c r="M2011" i="27" l="1"/>
  <c r="U2011" i="27" s="1"/>
  <c r="W2011" i="27" s="1"/>
  <c r="H2012" i="27"/>
  <c r="X2012" i="27" s="1"/>
  <c r="N2012" i="27" s="1"/>
  <c r="G2012" i="27" s="1"/>
  <c r="V2011" i="27"/>
  <c r="AT1460" i="27" s="1"/>
  <c r="J2012" i="27" l="1"/>
  <c r="K2012" i="27" s="1"/>
  <c r="O2012" i="27" s="1"/>
  <c r="AY1460" i="27"/>
  <c r="BB1460" i="27" s="1"/>
  <c r="AZ1460" i="27"/>
  <c r="AW1460" i="27"/>
  <c r="BA1460" i="27" s="1"/>
  <c r="I2012" i="27" l="1"/>
  <c r="L2012" i="27" s="1"/>
  <c r="P2012" i="27" s="1"/>
  <c r="R2012" i="27"/>
  <c r="S2012" i="27" s="1"/>
  <c r="T2012" i="27" s="1"/>
  <c r="Q2012" i="27"/>
  <c r="M2012" i="27" l="1"/>
  <c r="U2012" i="27" s="1"/>
  <c r="W2012" i="27" s="1"/>
  <c r="H2013" i="27"/>
  <c r="X2013" i="27" s="1"/>
  <c r="N2013" i="27" s="1"/>
  <c r="G2013" i="27" s="1"/>
  <c r="V2012" i="27"/>
  <c r="AT1461" i="27" s="1"/>
  <c r="J2013" i="27" l="1"/>
  <c r="K2013" i="27" s="1"/>
  <c r="O2013" i="27" s="1"/>
  <c r="AZ1461" i="27"/>
  <c r="AY1461" i="27"/>
  <c r="BB1461" i="27" s="1"/>
  <c r="AW1461" i="27"/>
  <c r="BA1461" i="27" s="1"/>
  <c r="I2013" i="27" l="1"/>
  <c r="L2013" i="27" s="1"/>
  <c r="P2013" i="27" s="1"/>
  <c r="R2013" i="27"/>
  <c r="S2013" i="27" s="1"/>
  <c r="T2013" i="27" s="1"/>
  <c r="Q2013" i="27"/>
  <c r="M2013" i="27" l="1"/>
  <c r="U2013" i="27" s="1"/>
  <c r="W2013" i="27" s="1"/>
  <c r="H2014" i="27"/>
  <c r="X2014" i="27" s="1"/>
  <c r="N2014" i="27" s="1"/>
  <c r="G2014" i="27" s="1"/>
  <c r="V2013" i="27"/>
  <c r="AT1462" i="27" s="1"/>
  <c r="J2014" i="27"/>
  <c r="K2014" i="27" s="1"/>
  <c r="AZ1462" i="27" l="1"/>
  <c r="AY1462" i="27"/>
  <c r="BB1462" i="27" s="1"/>
  <c r="AW1462" i="27"/>
  <c r="BA1462" i="27" s="1"/>
  <c r="O2014" i="27"/>
  <c r="I2014" i="27" l="1"/>
  <c r="L2014" i="27" s="1"/>
  <c r="P2014" i="27" s="1"/>
  <c r="R2014" i="27"/>
  <c r="S2014" i="27" s="1"/>
  <c r="T2014" i="27" s="1"/>
  <c r="Q2014" i="27"/>
  <c r="M2014" i="27" l="1"/>
  <c r="U2014" i="27" s="1"/>
  <c r="W2014" i="27" s="1"/>
  <c r="H2015" i="27"/>
  <c r="X2015" i="27" s="1"/>
  <c r="N2015" i="27" s="1"/>
  <c r="G2015" i="27" s="1"/>
  <c r="V2014" i="27"/>
  <c r="AT1463" i="27" s="1"/>
  <c r="J2015" i="27" l="1"/>
  <c r="K2015" i="27" s="1"/>
  <c r="O2015" i="27" s="1"/>
  <c r="AY1463" i="27"/>
  <c r="BB1463" i="27" s="1"/>
  <c r="AZ1463" i="27"/>
  <c r="AW1463" i="27"/>
  <c r="BA1463" i="27" s="1"/>
  <c r="I2015" i="27" l="1"/>
  <c r="L2015" i="27" s="1"/>
  <c r="P2015" i="27" s="1"/>
  <c r="R2015" i="27"/>
  <c r="S2015" i="27" s="1"/>
  <c r="T2015" i="27" s="1"/>
  <c r="Q2015" i="27"/>
  <c r="M2015" i="27" l="1"/>
  <c r="U2015" i="27" s="1"/>
  <c r="W2015" i="27" s="1"/>
  <c r="H2016" i="27"/>
  <c r="X2016" i="27" s="1"/>
  <c r="N2016" i="27" s="1"/>
  <c r="G2016" i="27" s="1"/>
  <c r="V2015" i="27"/>
  <c r="AT1464" i="27" s="1"/>
  <c r="J2016" i="27"/>
  <c r="K2016" i="27" s="1"/>
  <c r="AY1464" i="27" l="1"/>
  <c r="BB1464" i="27" s="1"/>
  <c r="AZ1464" i="27"/>
  <c r="AW1464" i="27"/>
  <c r="BA1464" i="27" s="1"/>
  <c r="O2016" i="27"/>
  <c r="I2016" i="27" l="1"/>
  <c r="L2016" i="27" s="1"/>
  <c r="P2016" i="27" s="1"/>
  <c r="R2016" i="27"/>
  <c r="S2016" i="27" s="1"/>
  <c r="T2016" i="27" s="1"/>
  <c r="Q2016" i="27"/>
  <c r="M2016" i="27" l="1"/>
  <c r="U2016" i="27" s="1"/>
  <c r="W2016" i="27" s="1"/>
  <c r="H2017" i="27"/>
  <c r="X2017" i="27" s="1"/>
  <c r="N2017" i="27" s="1"/>
  <c r="G2017" i="27" s="1"/>
  <c r="V2016" i="27"/>
  <c r="AT1465" i="27" s="1"/>
  <c r="J2017" i="27" l="1"/>
  <c r="K2017" i="27" s="1"/>
  <c r="O2017" i="27" s="1"/>
  <c r="AY1465" i="27"/>
  <c r="BB1465" i="27" s="1"/>
  <c r="AZ1465" i="27"/>
  <c r="AW1465" i="27"/>
  <c r="BA1465" i="27" s="1"/>
  <c r="I2017" i="27" l="1"/>
  <c r="L2017" i="27" s="1"/>
  <c r="P2017" i="27" s="1"/>
  <c r="R2017" i="27"/>
  <c r="S2017" i="27" s="1"/>
  <c r="T2017" i="27" s="1"/>
  <c r="Q2017" i="27"/>
  <c r="M2017" i="27" l="1"/>
  <c r="U2017" i="27" s="1"/>
  <c r="W2017" i="27" s="1"/>
  <c r="H2018" i="27"/>
  <c r="X2018" i="27" s="1"/>
  <c r="N2018" i="27" s="1"/>
  <c r="G2018" i="27" s="1"/>
  <c r="V2017" i="27"/>
  <c r="AT1466" i="27" s="1"/>
  <c r="J2018" i="27"/>
  <c r="K2018" i="27" s="1"/>
  <c r="AY1466" i="27" l="1"/>
  <c r="BB1466" i="27" s="1"/>
  <c r="AZ1466" i="27"/>
  <c r="AW1466" i="27"/>
  <c r="BA1466" i="27" s="1"/>
  <c r="O2018" i="27"/>
  <c r="I2018" i="27" l="1"/>
  <c r="L2018" i="27" s="1"/>
  <c r="M2018" i="27" s="1"/>
  <c r="R2018" i="27"/>
  <c r="S2018" i="27" s="1"/>
  <c r="T2018" i="27" s="1"/>
  <c r="Q2018" i="27"/>
  <c r="P2018" i="27" l="1"/>
  <c r="V2018" i="27" s="1"/>
  <c r="AT1467" i="27" s="1"/>
  <c r="U2018" i="27"/>
  <c r="W2018" i="27" s="1"/>
  <c r="H2019" i="27"/>
  <c r="X2019" i="27" s="1"/>
  <c r="N2019" i="27" s="1"/>
  <c r="G2019" i="27" s="1"/>
  <c r="J2019" i="27" l="1"/>
  <c r="K2019" i="27" s="1"/>
  <c r="O2019" i="27" s="1"/>
  <c r="AY1467" i="27"/>
  <c r="BB1467" i="27" s="1"/>
  <c r="AZ1467" i="27"/>
  <c r="AW1467" i="27"/>
  <c r="BA1467" i="27" s="1"/>
  <c r="I2019" i="27" l="1"/>
  <c r="L2019" i="27" s="1"/>
  <c r="M2019" i="27" s="1"/>
  <c r="R2019" i="27"/>
  <c r="S2019" i="27" s="1"/>
  <c r="T2019" i="27" s="1"/>
  <c r="Q2019" i="27"/>
  <c r="P2019" i="27" l="1"/>
  <c r="V2019" i="27" s="1"/>
  <c r="AT1468" i="27" s="1"/>
  <c r="U2019" i="27"/>
  <c r="W2019" i="27" s="1"/>
  <c r="H2020" i="27"/>
  <c r="X2020" i="27" s="1"/>
  <c r="N2020" i="27" s="1"/>
  <c r="G2020" i="27" s="1"/>
  <c r="J2020" i="27" l="1"/>
  <c r="K2020" i="27" s="1"/>
  <c r="O2020" i="27" s="1"/>
  <c r="AZ1468" i="27"/>
  <c r="AY1468" i="27"/>
  <c r="BB1468" i="27" s="1"/>
  <c r="AW1468" i="27"/>
  <c r="BA1468" i="27" s="1"/>
  <c r="I2020" i="27" l="1"/>
  <c r="L2020" i="27" s="1"/>
  <c r="R2020" i="27"/>
  <c r="S2020" i="27" s="1"/>
  <c r="T2020" i="27" s="1"/>
  <c r="Q2020" i="27"/>
  <c r="H2021" i="27" l="1"/>
  <c r="X2021" i="27" s="1"/>
  <c r="N2021" i="27" s="1"/>
  <c r="G2021" i="27" s="1"/>
  <c r="P2020" i="27"/>
  <c r="V2020" i="27" s="1"/>
  <c r="AT1469" i="27" s="1"/>
  <c r="J2021" i="27"/>
  <c r="K2021" i="27" s="1"/>
  <c r="M2020" i="27"/>
  <c r="U2020" i="27" s="1"/>
  <c r="W2020" i="27" s="1"/>
  <c r="AZ1469" i="27" l="1"/>
  <c r="AY1469" i="27"/>
  <c r="BB1469" i="27" s="1"/>
  <c r="AW1469" i="27"/>
  <c r="BA1469" i="27" s="1"/>
  <c r="O2021" i="27"/>
  <c r="I2021" i="27" l="1"/>
  <c r="L2021" i="27" s="1"/>
  <c r="M2021" i="27" s="1"/>
  <c r="R2021" i="27"/>
  <c r="S2021" i="27" s="1"/>
  <c r="T2021" i="27" s="1"/>
  <c r="Q2021" i="27"/>
  <c r="P2021" i="27" l="1"/>
  <c r="V2021" i="27" s="1"/>
  <c r="AT1470" i="27" s="1"/>
  <c r="U2021" i="27"/>
  <c r="W2021" i="27" s="1"/>
  <c r="H2022" i="27"/>
  <c r="X2022" i="27" s="1"/>
  <c r="N2022" i="27" s="1"/>
  <c r="G2022" i="27" s="1"/>
  <c r="J2022" i="27" l="1"/>
  <c r="K2022" i="27" s="1"/>
  <c r="O2022" i="27" s="1"/>
  <c r="AZ1470" i="27"/>
  <c r="AY1470" i="27"/>
  <c r="BB1470" i="27" s="1"/>
  <c r="AW1470" i="27"/>
  <c r="BA1470" i="27" s="1"/>
  <c r="I2022" i="27" l="1"/>
  <c r="L2022" i="27" s="1"/>
  <c r="P2022" i="27" s="1"/>
  <c r="R2022" i="27"/>
  <c r="S2022" i="27" s="1"/>
  <c r="T2022" i="27" s="1"/>
  <c r="Q2022" i="27"/>
  <c r="M2022" i="27" l="1"/>
  <c r="U2022" i="27" s="1"/>
  <c r="W2022" i="27" s="1"/>
  <c r="H2023" i="27"/>
  <c r="X2023" i="27" s="1"/>
  <c r="N2023" i="27" s="1"/>
  <c r="G2023" i="27" s="1"/>
  <c r="V2022" i="27"/>
  <c r="AT1471" i="27" s="1"/>
  <c r="J2023" i="27"/>
  <c r="K2023" i="27" s="1"/>
  <c r="AZ1471" i="27" l="1"/>
  <c r="AY1471" i="27"/>
  <c r="BB1471" i="27" s="1"/>
  <c r="AW1471" i="27"/>
  <c r="BA1471" i="27" s="1"/>
  <c r="O2023" i="27"/>
  <c r="I2023" i="27" l="1"/>
  <c r="R2023" i="27"/>
  <c r="S2023" i="27" s="1"/>
  <c r="T2023" i="27" s="1"/>
  <c r="L2023" i="27"/>
  <c r="M2023" i="27" s="1"/>
  <c r="Q2023" i="27"/>
  <c r="U2023" i="27" l="1"/>
  <c r="W2023" i="27" s="1"/>
  <c r="H2024" i="27"/>
  <c r="X2024" i="27" s="1"/>
  <c r="N2024" i="27" s="1"/>
  <c r="G2024" i="27" s="1"/>
  <c r="P2023" i="27"/>
  <c r="V2023" i="27" s="1"/>
  <c r="AT1472" i="27" s="1"/>
  <c r="J2024" i="27"/>
  <c r="K2024" i="27" s="1"/>
  <c r="AZ1472" i="27" l="1"/>
  <c r="AY1472" i="27"/>
  <c r="BB1472" i="27" s="1"/>
  <c r="AW1472" i="27"/>
  <c r="BA1472" i="27" s="1"/>
  <c r="O2024" i="27"/>
  <c r="I2024" i="27" l="1"/>
  <c r="L2024" i="27" s="1"/>
  <c r="P2024" i="27" s="1"/>
  <c r="R2024" i="27"/>
  <c r="S2024" i="27" s="1"/>
  <c r="T2024" i="27" s="1"/>
  <c r="Q2024" i="27"/>
  <c r="M2024" i="27" l="1"/>
  <c r="U2024" i="27" s="1"/>
  <c r="W2024" i="27" s="1"/>
  <c r="H2025" i="27"/>
  <c r="X2025" i="27" s="1"/>
  <c r="N2025" i="27" s="1"/>
  <c r="G2025" i="27" s="1"/>
  <c r="V2024" i="27"/>
  <c r="AT1473" i="27" s="1"/>
  <c r="J2025" i="27"/>
  <c r="K2025" i="27" s="1"/>
  <c r="AZ1473" i="27" l="1"/>
  <c r="AY1473" i="27"/>
  <c r="BB1473" i="27" s="1"/>
  <c r="AW1473" i="27"/>
  <c r="BA1473" i="27" s="1"/>
  <c r="O2025" i="27"/>
  <c r="I2025" i="27" l="1"/>
  <c r="R2025" i="27"/>
  <c r="S2025" i="27" s="1"/>
  <c r="T2025" i="27" s="1"/>
  <c r="Q2025" i="27"/>
  <c r="L2025" i="27" l="1"/>
  <c r="H2026" i="27"/>
  <c r="X2026" i="27" s="1"/>
  <c r="N2026" i="27" s="1"/>
  <c r="G2026" i="27" s="1"/>
  <c r="J2026" i="27" l="1"/>
  <c r="K2026" i="27" s="1"/>
  <c r="O2026" i="27" s="1"/>
  <c r="P2025" i="27"/>
  <c r="V2025" i="27" s="1"/>
  <c r="AT1474" i="27" s="1"/>
  <c r="M2025" i="27"/>
  <c r="U2025" i="27" s="1"/>
  <c r="W2025" i="27" s="1"/>
  <c r="AZ1474" i="27" l="1"/>
  <c r="AY1474" i="27"/>
  <c r="BB1474" i="27" s="1"/>
  <c r="AW1474" i="27"/>
  <c r="BA1474" i="27" s="1"/>
  <c r="I2026" i="27"/>
  <c r="L2026" i="27" s="1"/>
  <c r="M2026" i="27" s="1"/>
  <c r="R2026" i="27"/>
  <c r="S2026" i="27" s="1"/>
  <c r="T2026" i="27" s="1"/>
  <c r="Q2026" i="27"/>
  <c r="P2026" i="27" l="1"/>
  <c r="V2026" i="27" s="1"/>
  <c r="AT1475" i="27" s="1"/>
  <c r="U2026" i="27"/>
  <c r="W2026" i="27" s="1"/>
  <c r="H2027" i="27"/>
  <c r="X2027" i="27" s="1"/>
  <c r="N2027" i="27" s="1"/>
  <c r="G2027" i="27" s="1"/>
  <c r="J2027" i="27" l="1"/>
  <c r="K2027" i="27" s="1"/>
  <c r="O2027" i="27" s="1"/>
  <c r="AZ1475" i="27"/>
  <c r="AW1475" i="27"/>
  <c r="BA1475" i="27" s="1"/>
  <c r="AY1475" i="27"/>
  <c r="BB1475" i="27" s="1"/>
  <c r="I2027" i="27" l="1"/>
  <c r="L2027" i="27" s="1"/>
  <c r="M2027" i="27" s="1"/>
  <c r="R2027" i="27"/>
  <c r="S2027" i="27" s="1"/>
  <c r="T2027" i="27" s="1"/>
  <c r="Q2027" i="27"/>
  <c r="U2027" i="27" l="1"/>
  <c r="W2027" i="27" s="1"/>
  <c r="H2028" i="27"/>
  <c r="X2028" i="27" s="1"/>
  <c r="N2028" i="27" s="1"/>
  <c r="G2028" i="27" s="1"/>
  <c r="P2027" i="27"/>
  <c r="V2027" i="27" s="1"/>
  <c r="AT1476" i="27" s="1"/>
  <c r="J2028" i="27" l="1"/>
  <c r="K2028" i="27" s="1"/>
  <c r="O2028" i="27" s="1"/>
  <c r="AZ1476" i="27"/>
  <c r="AY1476" i="27"/>
  <c r="BB1476" i="27" s="1"/>
  <c r="AW1476" i="27"/>
  <c r="BA1476" i="27" s="1"/>
  <c r="I2028" i="27" l="1"/>
  <c r="L2028" i="27" s="1"/>
  <c r="M2028" i="27" s="1"/>
  <c r="R2028" i="27"/>
  <c r="S2028" i="27" s="1"/>
  <c r="T2028" i="27" s="1"/>
  <c r="Q2028" i="27"/>
  <c r="P2028" i="27" l="1"/>
  <c r="V2028" i="27" s="1"/>
  <c r="AT1477" i="27" s="1"/>
  <c r="U2028" i="27"/>
  <c r="W2028" i="27" s="1"/>
  <c r="H2029" i="27"/>
  <c r="X2029" i="27" s="1"/>
  <c r="N2029" i="27" s="1"/>
  <c r="G2029" i="27" s="1"/>
  <c r="J2029" i="27" l="1"/>
  <c r="K2029" i="27" s="1"/>
  <c r="O2029" i="27" s="1"/>
  <c r="AZ1477" i="27"/>
  <c r="AY1477" i="27"/>
  <c r="BB1477" i="27" s="1"/>
  <c r="AW1477" i="27"/>
  <c r="BA1477" i="27" s="1"/>
  <c r="I2029" i="27" l="1"/>
  <c r="L2029" i="27" s="1"/>
  <c r="M2029" i="27" s="1"/>
  <c r="R2029" i="27"/>
  <c r="S2029" i="27" s="1"/>
  <c r="T2029" i="27" s="1"/>
  <c r="Q2029" i="27"/>
  <c r="P2029" i="27" l="1"/>
  <c r="V2029" i="27" s="1"/>
  <c r="AT1478" i="27" s="1"/>
  <c r="U2029" i="27"/>
  <c r="W2029" i="27" s="1"/>
  <c r="H2030" i="27"/>
  <c r="X2030" i="27" s="1"/>
  <c r="N2030" i="27" s="1"/>
  <c r="G2030" i="27" s="1"/>
  <c r="J2030" i="27" l="1"/>
  <c r="K2030" i="27" s="1"/>
  <c r="AZ1478" i="27"/>
  <c r="AY1478" i="27"/>
  <c r="BB1478" i="27" s="1"/>
  <c r="AW1478" i="27"/>
  <c r="BA1478" i="27" s="1"/>
  <c r="O2030" i="27"/>
  <c r="I2030" i="27" l="1"/>
  <c r="L2030" i="27" s="1"/>
  <c r="R2030" i="27"/>
  <c r="S2030" i="27" s="1"/>
  <c r="T2030" i="27" s="1"/>
  <c r="Q2030" i="27"/>
  <c r="H2031" i="27" l="1"/>
  <c r="X2031" i="27" s="1"/>
  <c r="N2031" i="27" s="1"/>
  <c r="G2031" i="27" s="1"/>
  <c r="P2030" i="27"/>
  <c r="V2030" i="27" s="1"/>
  <c r="AT1479" i="27" s="1"/>
  <c r="M2030" i="27"/>
  <c r="U2030" i="27" s="1"/>
  <c r="W2030" i="27" s="1"/>
  <c r="J2031" i="27" l="1"/>
  <c r="K2031" i="27" s="1"/>
  <c r="O2031" i="27" s="1"/>
  <c r="AZ1479" i="27"/>
  <c r="AY1479" i="27"/>
  <c r="BB1479" i="27" s="1"/>
  <c r="AW1479" i="27"/>
  <c r="BA1479" i="27" s="1"/>
  <c r="I2031" i="27" l="1"/>
  <c r="L2031" i="27" s="1"/>
  <c r="M2031" i="27" s="1"/>
  <c r="R2031" i="27"/>
  <c r="S2031" i="27" s="1"/>
  <c r="T2031" i="27" s="1"/>
  <c r="Q2031" i="27"/>
  <c r="P2031" i="27" l="1"/>
  <c r="V2031" i="27" s="1"/>
  <c r="AT1480" i="27" s="1"/>
  <c r="U2031" i="27"/>
  <c r="W2031" i="27" s="1"/>
  <c r="H2032" i="27"/>
  <c r="X2032" i="27" s="1"/>
  <c r="N2032" i="27" s="1"/>
  <c r="G2032" i="27" s="1"/>
  <c r="J2032" i="27" l="1"/>
  <c r="K2032" i="27" s="1"/>
  <c r="O2032" i="27" s="1"/>
  <c r="AZ1480" i="27"/>
  <c r="AY1480" i="27"/>
  <c r="BB1480" i="27" s="1"/>
  <c r="AW1480" i="27"/>
  <c r="BA1480" i="27" s="1"/>
  <c r="I2032" i="27" l="1"/>
  <c r="L2032" i="27" s="1"/>
  <c r="M2032" i="27" s="1"/>
  <c r="R2032" i="27"/>
  <c r="S2032" i="27" s="1"/>
  <c r="T2032" i="27" s="1"/>
  <c r="Q2032" i="27"/>
  <c r="P2032" i="27" l="1"/>
  <c r="U2032" i="27"/>
  <c r="H2033" i="27"/>
  <c r="X2033" i="27" s="1"/>
  <c r="N2033" i="27" s="1"/>
  <c r="G2033" i="27" s="1"/>
  <c r="W2032" i="27"/>
  <c r="V2032" i="27"/>
  <c r="AT1481" i="27" s="1"/>
  <c r="J2033" i="27"/>
  <c r="K2033" i="27" s="1"/>
  <c r="AZ1481" i="27" l="1"/>
  <c r="AY1481" i="27"/>
  <c r="BB1481" i="27" s="1"/>
  <c r="AW1481" i="27"/>
  <c r="BA1481" i="27" s="1"/>
  <c r="O2033" i="27"/>
  <c r="I2033" i="27" l="1"/>
  <c r="L2033" i="27" s="1"/>
  <c r="P2033" i="27" s="1"/>
  <c r="R2033" i="27"/>
  <c r="S2033" i="27" s="1"/>
  <c r="T2033" i="27" s="1"/>
  <c r="Q2033" i="27"/>
  <c r="M2033" i="27" l="1"/>
  <c r="U2033" i="27"/>
  <c r="W2033" i="27" s="1"/>
  <c r="H2034" i="27"/>
  <c r="X2034" i="27" s="1"/>
  <c r="N2034" i="27" s="1"/>
  <c r="G2034" i="27" s="1"/>
  <c r="V2033" i="27"/>
  <c r="AT1482" i="27" s="1"/>
  <c r="J2034" i="27"/>
  <c r="K2034" i="27" s="1"/>
  <c r="AZ1482" i="27" l="1"/>
  <c r="AY1482" i="27"/>
  <c r="BB1482" i="27" s="1"/>
  <c r="AW1482" i="27"/>
  <c r="BA1482" i="27" s="1"/>
  <c r="O2034" i="27"/>
  <c r="I2034" i="27" l="1"/>
  <c r="L2034" i="27" s="1"/>
  <c r="M2034" i="27" s="1"/>
  <c r="R2034" i="27"/>
  <c r="S2034" i="27" s="1"/>
  <c r="T2034" i="27" s="1"/>
  <c r="Q2034" i="27"/>
  <c r="P2034" i="27" l="1"/>
  <c r="V2034" i="27" s="1"/>
  <c r="AT1483" i="27" s="1"/>
  <c r="H2035" i="27"/>
  <c r="X2035" i="27" s="1"/>
  <c r="N2035" i="27" s="1"/>
  <c r="G2035" i="27" s="1"/>
  <c r="U2034" i="27"/>
  <c r="W2034" i="27" s="1"/>
  <c r="J2035" i="27" l="1"/>
  <c r="K2035" i="27" s="1"/>
  <c r="AZ1483" i="27"/>
  <c r="AY1483" i="27"/>
  <c r="BB1483" i="27" s="1"/>
  <c r="AW1483" i="27"/>
  <c r="BA1483" i="27" s="1"/>
  <c r="O2035" i="27"/>
  <c r="I2035" i="27" s="1"/>
  <c r="L2035" i="27" s="1"/>
  <c r="R2035" i="27" l="1"/>
  <c r="S2035" i="27" s="1"/>
  <c r="T2035" i="27" s="1"/>
  <c r="M2035" i="27"/>
  <c r="P2035" i="27"/>
  <c r="V2035" i="27" s="1"/>
  <c r="AT1484" i="27" s="1"/>
  <c r="Q2035" i="27"/>
  <c r="AZ1484" i="27" l="1"/>
  <c r="AY1484" i="27"/>
  <c r="BB1484" i="27" s="1"/>
  <c r="AW1484" i="27"/>
  <c r="BA1484" i="27" s="1"/>
  <c r="U2035" i="27"/>
  <c r="H2036" i="27"/>
  <c r="X2036" i="27" s="1"/>
  <c r="N2036" i="27" s="1"/>
  <c r="G2036" i="27" s="1"/>
  <c r="W2035" i="27"/>
  <c r="J2036" i="27" l="1"/>
  <c r="K2036" i="27" s="1"/>
  <c r="O2036" i="27" s="1"/>
  <c r="I2036" i="27" s="1"/>
  <c r="R2036" i="27" l="1"/>
  <c r="S2036" i="27" s="1"/>
  <c r="T2036" i="27" s="1"/>
  <c r="L2036" i="27"/>
  <c r="Q2036" i="27"/>
  <c r="P2036" i="27" l="1"/>
  <c r="V2036" i="27" s="1"/>
  <c r="AT1485" i="27" s="1"/>
  <c r="H2037" i="27"/>
  <c r="X2037" i="27" s="1"/>
  <c r="N2037" i="27" s="1"/>
  <c r="G2037" i="27" s="1"/>
  <c r="M2036" i="27"/>
  <c r="U2036" i="27" s="1"/>
  <c r="W2036" i="27" s="1"/>
  <c r="AZ1485" i="27" l="1"/>
  <c r="AY1485" i="27"/>
  <c r="BB1485" i="27" s="1"/>
  <c r="AW1485" i="27"/>
  <c r="BA1485" i="27" s="1"/>
  <c r="J2037" i="27"/>
  <c r="K2037" i="27" s="1"/>
  <c r="O2037" i="27" s="1"/>
  <c r="I2037" i="27" l="1"/>
  <c r="L2037" i="27" s="1"/>
  <c r="M2037" i="27" s="1"/>
  <c r="R2037" i="27"/>
  <c r="S2037" i="27" s="1"/>
  <c r="T2037" i="27" s="1"/>
  <c r="Q2037" i="27"/>
  <c r="P2037" i="27" l="1"/>
  <c r="V2037" i="27" s="1"/>
  <c r="AT1486" i="27" s="1"/>
  <c r="H2038" i="27"/>
  <c r="X2038" i="27" s="1"/>
  <c r="N2038" i="27" s="1"/>
  <c r="G2038" i="27" s="1"/>
  <c r="U2037" i="27"/>
  <c r="W2037" i="27" s="1"/>
  <c r="J2038" i="27" l="1"/>
  <c r="K2038" i="27" s="1"/>
  <c r="AZ1486" i="27"/>
  <c r="AY1486" i="27"/>
  <c r="BB1486" i="27" s="1"/>
  <c r="AW1486" i="27"/>
  <c r="BA1486" i="27" s="1"/>
  <c r="O2038" i="27"/>
  <c r="I2038" i="27" s="1"/>
  <c r="R2038" i="27" l="1"/>
  <c r="S2038" i="27" s="1"/>
  <c r="T2038" i="27" s="1"/>
  <c r="L2038" i="27"/>
  <c r="Q2038" i="27"/>
  <c r="H2039" i="27" l="1"/>
  <c r="X2039" i="27" s="1"/>
  <c r="N2039" i="27" s="1"/>
  <c r="G2039" i="27" s="1"/>
  <c r="P2038" i="27"/>
  <c r="V2038" i="27" s="1"/>
  <c r="AT1487" i="27" s="1"/>
  <c r="J2039" i="27"/>
  <c r="K2039" i="27" s="1"/>
  <c r="M2038" i="27"/>
  <c r="U2038" i="27" s="1"/>
  <c r="W2038" i="27" s="1"/>
  <c r="AZ1487" i="27" l="1"/>
  <c r="AW1487" i="27"/>
  <c r="BA1487" i="27" s="1"/>
  <c r="AY1487" i="27"/>
  <c r="BB1487" i="27" s="1"/>
  <c r="O2039" i="27"/>
  <c r="I2039" i="27" l="1"/>
  <c r="L2039" i="27" s="1"/>
  <c r="P2039" i="27" s="1"/>
  <c r="R2039" i="27"/>
  <c r="S2039" i="27" s="1"/>
  <c r="T2039" i="27" s="1"/>
  <c r="Q2039" i="27"/>
  <c r="M2039" i="27" l="1"/>
  <c r="U2039" i="27"/>
  <c r="W2039" i="27" s="1"/>
  <c r="H2040" i="27"/>
  <c r="X2040" i="27" s="1"/>
  <c r="N2040" i="27" s="1"/>
  <c r="G2040" i="27" s="1"/>
  <c r="V2039" i="27"/>
  <c r="AT1488" i="27" s="1"/>
  <c r="J2040" i="27"/>
  <c r="K2040" i="27" s="1"/>
  <c r="AZ1488" i="27" l="1"/>
  <c r="AW1488" i="27"/>
  <c r="BA1488" i="27" s="1"/>
  <c r="AY1488" i="27"/>
  <c r="BB1488" i="27" s="1"/>
  <c r="O2040" i="27"/>
  <c r="I2040" i="27" l="1"/>
  <c r="L2040" i="27" s="1"/>
  <c r="P2040" i="27" s="1"/>
  <c r="R2040" i="27"/>
  <c r="S2040" i="27" s="1"/>
  <c r="T2040" i="27" s="1"/>
  <c r="Q2040" i="27"/>
  <c r="M2040" i="27" l="1"/>
  <c r="U2040" i="27" s="1"/>
  <c r="H2041" i="27"/>
  <c r="X2041" i="27" s="1"/>
  <c r="N2041" i="27" s="1"/>
  <c r="G2041" i="27" s="1"/>
  <c r="W2040" i="27"/>
  <c r="V2040" i="27"/>
  <c r="AT1489" i="27" s="1"/>
  <c r="J2041" i="27"/>
  <c r="K2041" i="27" s="1"/>
  <c r="AZ1489" i="27" l="1"/>
  <c r="AY1489" i="27"/>
  <c r="BB1489" i="27" s="1"/>
  <c r="AW1489" i="27"/>
  <c r="BA1489" i="27" s="1"/>
  <c r="O2041" i="27"/>
  <c r="I2041" i="27" l="1"/>
  <c r="L2041" i="27" s="1"/>
  <c r="M2041" i="27" s="1"/>
  <c r="R2041" i="27"/>
  <c r="S2041" i="27" s="1"/>
  <c r="T2041" i="27" s="1"/>
  <c r="Q2041" i="27"/>
  <c r="P2041" i="27" l="1"/>
  <c r="V2041" i="27" s="1"/>
  <c r="AT1490" i="27" s="1"/>
  <c r="U2041" i="27"/>
  <c r="W2041" i="27" s="1"/>
  <c r="H2042" i="27"/>
  <c r="X2042" i="27" s="1"/>
  <c r="N2042" i="27" s="1"/>
  <c r="G2042" i="27" s="1"/>
  <c r="J2042" i="27" l="1"/>
  <c r="K2042" i="27" s="1"/>
  <c r="O2042" i="27" s="1"/>
  <c r="AZ1490" i="27"/>
  <c r="AW1490" i="27"/>
  <c r="BA1490" i="27" s="1"/>
  <c r="AY1490" i="27"/>
  <c r="BB1490" i="27" s="1"/>
  <c r="I2042" i="27" l="1"/>
  <c r="L2042" i="27" s="1"/>
  <c r="P2042" i="27" s="1"/>
  <c r="R2042" i="27"/>
  <c r="S2042" i="27" s="1"/>
  <c r="T2042" i="27" s="1"/>
  <c r="Q2042" i="27"/>
  <c r="M2042" i="27" l="1"/>
  <c r="U2042" i="27" s="1"/>
  <c r="W2042" i="27" s="1"/>
  <c r="H2043" i="27"/>
  <c r="X2043" i="27" s="1"/>
  <c r="N2043" i="27" s="1"/>
  <c r="G2043" i="27" s="1"/>
  <c r="V2042" i="27"/>
  <c r="AT1491" i="27" s="1"/>
  <c r="J2043" i="27" l="1"/>
  <c r="K2043" i="27" s="1"/>
  <c r="O2043" i="27" s="1"/>
  <c r="AZ1491" i="27"/>
  <c r="AW1491" i="27"/>
  <c r="BA1491" i="27" s="1"/>
  <c r="AY1491" i="27"/>
  <c r="BB1491" i="27" s="1"/>
  <c r="I2043" i="27" l="1"/>
  <c r="L2043" i="27" s="1"/>
  <c r="R2043" i="27"/>
  <c r="S2043" i="27" s="1"/>
  <c r="T2043" i="27" s="1"/>
  <c r="Q2043" i="27"/>
  <c r="H2044" i="27" l="1"/>
  <c r="X2044" i="27" s="1"/>
  <c r="N2044" i="27" s="1"/>
  <c r="G2044" i="27" s="1"/>
  <c r="P2043" i="27"/>
  <c r="V2043" i="27" s="1"/>
  <c r="AT1492" i="27" s="1"/>
  <c r="J2044" i="27"/>
  <c r="K2044" i="27" s="1"/>
  <c r="M2043" i="27"/>
  <c r="U2043" i="27" s="1"/>
  <c r="W2043" i="27" s="1"/>
  <c r="AZ1492" i="27" l="1"/>
  <c r="AY1492" i="27"/>
  <c r="BB1492" i="27" s="1"/>
  <c r="AW1492" i="27"/>
  <c r="BA1492" i="27" s="1"/>
  <c r="O2044" i="27"/>
  <c r="I2044" i="27" l="1"/>
  <c r="L2044" i="27" s="1"/>
  <c r="M2044" i="27" s="1"/>
  <c r="R2044" i="27"/>
  <c r="S2044" i="27" s="1"/>
  <c r="T2044" i="27" s="1"/>
  <c r="Q2044" i="27"/>
  <c r="P2044" i="27" l="1"/>
  <c r="V2044" i="27" s="1"/>
  <c r="AT1493" i="27" s="1"/>
  <c r="U2044" i="27"/>
  <c r="W2044" i="27" s="1"/>
  <c r="H2045" i="27"/>
  <c r="X2045" i="27" s="1"/>
  <c r="N2045" i="27" s="1"/>
  <c r="G2045" i="27" s="1"/>
  <c r="J2045" i="27" l="1"/>
  <c r="K2045" i="27" s="1"/>
  <c r="O2045" i="27" s="1"/>
  <c r="AZ1493" i="27"/>
  <c r="AW1493" i="27"/>
  <c r="BA1493" i="27" s="1"/>
  <c r="AY1493" i="27"/>
  <c r="BB1493" i="27" s="1"/>
  <c r="I2045" i="27" l="1"/>
  <c r="L2045" i="27" s="1"/>
  <c r="P2045" i="27" s="1"/>
  <c r="R2045" i="27"/>
  <c r="S2045" i="27" s="1"/>
  <c r="T2045" i="27" s="1"/>
  <c r="Q2045" i="27"/>
  <c r="M2045" i="27" l="1"/>
  <c r="U2045" i="27"/>
  <c r="H2046" i="27"/>
  <c r="X2046" i="27" s="1"/>
  <c r="N2046" i="27" s="1"/>
  <c r="G2046" i="27" s="1"/>
  <c r="W2045" i="27"/>
  <c r="V2045" i="27"/>
  <c r="AT1494" i="27" s="1"/>
  <c r="J2046" i="27"/>
  <c r="K2046" i="27" s="1"/>
  <c r="AZ1494" i="27" l="1"/>
  <c r="AW1494" i="27"/>
  <c r="BA1494" i="27" s="1"/>
  <c r="AY1494" i="27"/>
  <c r="BB1494" i="27" s="1"/>
  <c r="O2046" i="27"/>
  <c r="I2046" i="27" l="1"/>
  <c r="L2046" i="27" s="1"/>
  <c r="P2046" i="27" s="1"/>
  <c r="R2046" i="27"/>
  <c r="S2046" i="27" s="1"/>
  <c r="T2046" i="27" s="1"/>
  <c r="Q2046" i="27"/>
  <c r="M2046" i="27" l="1"/>
  <c r="U2046" i="27"/>
  <c r="H2047" i="27"/>
  <c r="X2047" i="27" s="1"/>
  <c r="N2047" i="27" s="1"/>
  <c r="G2047" i="27" s="1"/>
  <c r="W2046" i="27"/>
  <c r="V2046" i="27"/>
  <c r="AT1495" i="27" s="1"/>
  <c r="J2047" i="27"/>
  <c r="K2047" i="27" s="1"/>
  <c r="AZ1495" i="27" l="1"/>
  <c r="AW1495" i="27"/>
  <c r="BA1495" i="27" s="1"/>
  <c r="AY1495" i="27"/>
  <c r="BB1495" i="27" s="1"/>
  <c r="O2047" i="27"/>
  <c r="I2047" i="27" l="1"/>
  <c r="R2047" i="27"/>
  <c r="S2047" i="27" s="1"/>
  <c r="T2047" i="27" s="1"/>
  <c r="L2047" i="27"/>
  <c r="Q2047" i="27"/>
  <c r="H2048" i="27" l="1"/>
  <c r="X2048" i="27" s="1"/>
  <c r="N2048" i="27" s="1"/>
  <c r="G2048" i="27" s="1"/>
  <c r="P2047" i="27"/>
  <c r="V2047" i="27" s="1"/>
  <c r="AT1496" i="27" s="1"/>
  <c r="J2048" i="27"/>
  <c r="K2048" i="27" s="1"/>
  <c r="M2047" i="27"/>
  <c r="U2047" i="27" s="1"/>
  <c r="W2047" i="27" s="1"/>
  <c r="AZ1496" i="27" l="1"/>
  <c r="AY1496" i="27"/>
  <c r="BB1496" i="27" s="1"/>
  <c r="AW1496" i="27"/>
  <c r="BA1496" i="27" s="1"/>
  <c r="O2048" i="27"/>
  <c r="I2048" i="27" l="1"/>
  <c r="L2048" i="27" s="1"/>
  <c r="P2048" i="27" s="1"/>
  <c r="R2048" i="27"/>
  <c r="S2048" i="27" s="1"/>
  <c r="T2048" i="27" s="1"/>
  <c r="Q2048" i="27"/>
  <c r="M2048" i="27" l="1"/>
  <c r="U2048" i="27" s="1"/>
  <c r="W2048" i="27" s="1"/>
  <c r="H2049" i="27"/>
  <c r="X2049" i="27" s="1"/>
  <c r="N2049" i="27" s="1"/>
  <c r="G2049" i="27" s="1"/>
  <c r="V2048" i="27"/>
  <c r="AT1497" i="27" s="1"/>
  <c r="J2049" i="27" l="1"/>
  <c r="K2049" i="27" s="1"/>
  <c r="AZ1497" i="27"/>
  <c r="AY1497" i="27"/>
  <c r="BB1497" i="27" s="1"/>
  <c r="AW1497" i="27"/>
  <c r="BA1497" i="27" s="1"/>
  <c r="O2049" i="27"/>
  <c r="I2049" i="27" l="1"/>
  <c r="L2049" i="27" s="1"/>
  <c r="P2049" i="27" s="1"/>
  <c r="R2049" i="27"/>
  <c r="S2049" i="27" s="1"/>
  <c r="T2049" i="27" s="1"/>
  <c r="Q2049" i="27"/>
  <c r="M2049" i="27" l="1"/>
  <c r="U2049" i="27" s="1"/>
  <c r="H2050" i="27"/>
  <c r="X2050" i="27" s="1"/>
  <c r="N2050" i="27" s="1"/>
  <c r="G2050" i="27" s="1"/>
  <c r="W2049" i="27"/>
  <c r="V2049" i="27"/>
  <c r="AT1498" i="27" s="1"/>
  <c r="J2050" i="27"/>
  <c r="K2050" i="27" s="1"/>
  <c r="AZ1498" i="27" l="1"/>
  <c r="AY1498" i="27"/>
  <c r="BB1498" i="27" s="1"/>
  <c r="AW1498" i="27"/>
  <c r="BA1498" i="27" s="1"/>
  <c r="O2050" i="27"/>
  <c r="I2050" i="27" l="1"/>
  <c r="L2050" i="27" s="1"/>
  <c r="P2050" i="27" s="1"/>
  <c r="R2050" i="27"/>
  <c r="S2050" i="27" s="1"/>
  <c r="T2050" i="27" s="1"/>
  <c r="Q2050" i="27"/>
  <c r="M2050" i="27" l="1"/>
  <c r="U2050" i="27" s="1"/>
  <c r="W2050" i="27" s="1"/>
  <c r="H2051" i="27"/>
  <c r="X2051" i="27" s="1"/>
  <c r="N2051" i="27" s="1"/>
  <c r="G2051" i="27" s="1"/>
  <c r="V2050" i="27"/>
  <c r="AT1499" i="27" s="1"/>
  <c r="J2051" i="27" l="1"/>
  <c r="K2051" i="27" s="1"/>
  <c r="O2051" i="27" s="1"/>
  <c r="AZ1499" i="27"/>
  <c r="AY1499" i="27"/>
  <c r="BB1499" i="27" s="1"/>
  <c r="AW1499" i="27"/>
  <c r="BA1499" i="27" s="1"/>
  <c r="I2051" i="27" l="1"/>
  <c r="L2051" i="27" s="1"/>
  <c r="M2051" i="27" s="1"/>
  <c r="R2051" i="27"/>
  <c r="S2051" i="27" s="1"/>
  <c r="T2051" i="27" s="1"/>
  <c r="Q2051" i="27"/>
  <c r="P2051" i="27" l="1"/>
  <c r="V2051" i="27" s="1"/>
  <c r="AT1500" i="27" s="1"/>
  <c r="U2051" i="27"/>
  <c r="W2051" i="27" s="1"/>
  <c r="H2052" i="27"/>
  <c r="X2052" i="27" s="1"/>
  <c r="N2052" i="27" s="1"/>
  <c r="G2052" i="27" s="1"/>
  <c r="J2052" i="27" l="1"/>
  <c r="K2052" i="27" s="1"/>
  <c r="O2052" i="27" s="1"/>
  <c r="AZ1500" i="27"/>
  <c r="AY1500" i="27"/>
  <c r="BB1500" i="27" s="1"/>
  <c r="AW1500" i="27"/>
  <c r="BA1500" i="27" s="1"/>
  <c r="I2052" i="27" l="1"/>
  <c r="L2052" i="27" s="1"/>
  <c r="R2052" i="27"/>
  <c r="S2052" i="27" s="1"/>
  <c r="T2052" i="27" s="1"/>
  <c r="Q2052" i="27"/>
  <c r="H2053" i="27" l="1"/>
  <c r="X2053" i="27" s="1"/>
  <c r="N2053" i="27" s="1"/>
  <c r="G2053" i="27" s="1"/>
  <c r="P2052" i="27"/>
  <c r="V2052" i="27" s="1"/>
  <c r="AT1501" i="27" s="1"/>
  <c r="M2052" i="27"/>
  <c r="U2052" i="27" s="1"/>
  <c r="W2052" i="27" s="1"/>
  <c r="J2053" i="27" l="1"/>
  <c r="K2053" i="27" s="1"/>
  <c r="AZ1501" i="27"/>
  <c r="AY1501" i="27"/>
  <c r="BB1501" i="27" s="1"/>
  <c r="AW1501" i="27"/>
  <c r="BA1501" i="27" s="1"/>
  <c r="O2053" i="27"/>
  <c r="I2053" i="27" l="1"/>
  <c r="L2053" i="27" s="1"/>
  <c r="P2053" i="27" s="1"/>
  <c r="R2053" i="27"/>
  <c r="S2053" i="27" s="1"/>
  <c r="T2053" i="27" s="1"/>
  <c r="Q2053" i="27"/>
  <c r="M2053" i="27" l="1"/>
  <c r="U2053" i="27" s="1"/>
  <c r="W2053" i="27" s="1"/>
  <c r="H2054" i="27"/>
  <c r="X2054" i="27" s="1"/>
  <c r="N2054" i="27" s="1"/>
  <c r="G2054" i="27" s="1"/>
  <c r="V2053" i="27"/>
  <c r="AT1502" i="27" s="1"/>
  <c r="J2054" i="27"/>
  <c r="K2054" i="27" s="1"/>
  <c r="AZ1502" i="27" l="1"/>
  <c r="AY1502" i="27"/>
  <c r="BB1502" i="27" s="1"/>
  <c r="AW1502" i="27"/>
  <c r="BA1502" i="27" s="1"/>
  <c r="O2054" i="27"/>
  <c r="I2054" i="27" l="1"/>
  <c r="L2054" i="27" s="1"/>
  <c r="M2054" i="27" s="1"/>
  <c r="R2054" i="27"/>
  <c r="S2054" i="27" s="1"/>
  <c r="T2054" i="27" s="1"/>
  <c r="Q2054" i="27"/>
  <c r="P2054" i="27" l="1"/>
  <c r="U2054" i="27"/>
  <c r="W2054" i="27" s="1"/>
  <c r="H2055" i="27"/>
  <c r="X2055" i="27" s="1"/>
  <c r="N2055" i="27" s="1"/>
  <c r="G2055" i="27" s="1"/>
  <c r="V2054" i="27"/>
  <c r="AT1503" i="27" s="1"/>
  <c r="J2055" i="27" l="1"/>
  <c r="K2055" i="27" s="1"/>
  <c r="AZ1503" i="27"/>
  <c r="AY1503" i="27"/>
  <c r="BB1503" i="27" s="1"/>
  <c r="AW1503" i="27"/>
  <c r="BA1503" i="27" s="1"/>
  <c r="O2055" i="27"/>
  <c r="I2055" i="27" l="1"/>
  <c r="L2055" i="27" s="1"/>
  <c r="M2055" i="27" s="1"/>
  <c r="R2055" i="27"/>
  <c r="S2055" i="27" s="1"/>
  <c r="T2055" i="27" s="1"/>
  <c r="Q2055" i="27"/>
  <c r="P2055" i="27" l="1"/>
  <c r="V2055" i="27" s="1"/>
  <c r="AT1504" i="27" s="1"/>
  <c r="U2055" i="27"/>
  <c r="W2055" i="27" s="1"/>
  <c r="H2056" i="27"/>
  <c r="X2056" i="27" s="1"/>
  <c r="N2056" i="27" s="1"/>
  <c r="G2056" i="27" s="1"/>
  <c r="J2056" i="27"/>
  <c r="K2056" i="27" s="1"/>
  <c r="AZ1504" i="27" l="1"/>
  <c r="AY1504" i="27"/>
  <c r="BB1504" i="27" s="1"/>
  <c r="AW1504" i="27"/>
  <c r="BA1504" i="27" s="1"/>
  <c r="O2056" i="27"/>
  <c r="I2056" i="27" l="1"/>
  <c r="L2056" i="27" s="1"/>
  <c r="P2056" i="27" s="1"/>
  <c r="R2056" i="27"/>
  <c r="S2056" i="27" s="1"/>
  <c r="T2056" i="27" s="1"/>
  <c r="Q2056" i="27"/>
  <c r="M2056" i="27" l="1"/>
  <c r="U2056" i="27" s="1"/>
  <c r="W2056" i="27" s="1"/>
  <c r="H2057" i="27"/>
  <c r="X2057" i="27" s="1"/>
  <c r="N2057" i="27" s="1"/>
  <c r="G2057" i="27" s="1"/>
  <c r="V2056" i="27"/>
  <c r="AT1505" i="27" s="1"/>
  <c r="J2057" i="27" l="1"/>
  <c r="K2057" i="27" s="1"/>
  <c r="O2057" i="27" s="1"/>
  <c r="AZ1505" i="27"/>
  <c r="AY1505" i="27"/>
  <c r="BB1505" i="27" s="1"/>
  <c r="AW1505" i="27"/>
  <c r="BA1505" i="27" s="1"/>
  <c r="I2057" i="27" l="1"/>
  <c r="L2057" i="27" s="1"/>
  <c r="P2057" i="27" s="1"/>
  <c r="R2057" i="27"/>
  <c r="S2057" i="27" s="1"/>
  <c r="T2057" i="27" s="1"/>
  <c r="Q2057" i="27"/>
  <c r="M2057" i="27" l="1"/>
  <c r="U2057" i="27" s="1"/>
  <c r="W2057" i="27" s="1"/>
  <c r="H2058" i="27"/>
  <c r="X2058" i="27" s="1"/>
  <c r="N2058" i="27" s="1"/>
  <c r="G2058" i="27" s="1"/>
  <c r="V2057" i="27"/>
  <c r="AT1506" i="27" s="1"/>
  <c r="J2058" i="27" l="1"/>
  <c r="K2058" i="27" s="1"/>
  <c r="O2058" i="27" s="1"/>
  <c r="AZ1506" i="27"/>
  <c r="AY1506" i="27"/>
  <c r="BB1506" i="27" s="1"/>
  <c r="AW1506" i="27"/>
  <c r="BA1506" i="27" s="1"/>
  <c r="I2058" i="27" l="1"/>
  <c r="L2058" i="27" s="1"/>
  <c r="P2058" i="27" s="1"/>
  <c r="R2058" i="27"/>
  <c r="S2058" i="27" s="1"/>
  <c r="T2058" i="27" s="1"/>
  <c r="Q2058" i="27"/>
  <c r="M2058" i="27" l="1"/>
  <c r="U2058" i="27" s="1"/>
  <c r="W2058" i="27" s="1"/>
  <c r="H2059" i="27"/>
  <c r="X2059" i="27" s="1"/>
  <c r="N2059" i="27" s="1"/>
  <c r="G2059" i="27" s="1"/>
  <c r="V2058" i="27"/>
  <c r="AT1507" i="27" s="1"/>
  <c r="J2059" i="27" l="1"/>
  <c r="K2059" i="27" s="1"/>
  <c r="O2059" i="27" s="1"/>
  <c r="AZ1507" i="27"/>
  <c r="AY1507" i="27"/>
  <c r="BB1507" i="27" s="1"/>
  <c r="AW1507" i="27"/>
  <c r="BA1507" i="27" s="1"/>
  <c r="I2059" i="27" l="1"/>
  <c r="L2059" i="27" s="1"/>
  <c r="M2059" i="27" s="1"/>
  <c r="R2059" i="27"/>
  <c r="S2059" i="27" s="1"/>
  <c r="T2059" i="27" s="1"/>
  <c r="Q2059" i="27"/>
  <c r="P2059" i="27" l="1"/>
  <c r="V2059" i="27" s="1"/>
  <c r="AT1508" i="27" s="1"/>
  <c r="U2059" i="27"/>
  <c r="W2059" i="27" s="1"/>
  <c r="H2060" i="27"/>
  <c r="X2060" i="27" s="1"/>
  <c r="N2060" i="27" s="1"/>
  <c r="G2060" i="27" s="1"/>
  <c r="J2060" i="27"/>
  <c r="K2060" i="27" s="1"/>
  <c r="AZ1508" i="27" l="1"/>
  <c r="AY1508" i="27"/>
  <c r="BB1508" i="27" s="1"/>
  <c r="AW1508" i="27"/>
  <c r="BA1508" i="27" s="1"/>
  <c r="O2060" i="27"/>
  <c r="I2060" i="27" l="1"/>
  <c r="L2060" i="27" s="1"/>
  <c r="M2060" i="27" s="1"/>
  <c r="R2060" i="27"/>
  <c r="S2060" i="27" s="1"/>
  <c r="T2060" i="27" s="1"/>
  <c r="Q2060" i="27"/>
  <c r="U2060" i="27" l="1"/>
  <c r="W2060" i="27" s="1"/>
  <c r="P2060" i="27"/>
  <c r="H2061" i="27"/>
  <c r="X2061" i="27" s="1"/>
  <c r="N2061" i="27" s="1"/>
  <c r="G2061" i="27" s="1"/>
  <c r="V2060" i="27"/>
  <c r="AT1509" i="27" s="1"/>
  <c r="J2061" i="27"/>
  <c r="K2061" i="27" s="1"/>
  <c r="AZ1509" i="27" l="1"/>
  <c r="AY1509" i="27"/>
  <c r="BB1509" i="27" s="1"/>
  <c r="AW1509" i="27"/>
  <c r="BA1509" i="27" s="1"/>
  <c r="O2061" i="27"/>
  <c r="I2061" i="27" l="1"/>
  <c r="L2061" i="27" s="1"/>
  <c r="M2061" i="27" s="1"/>
  <c r="R2061" i="27"/>
  <c r="S2061" i="27" s="1"/>
  <c r="T2061" i="27" s="1"/>
  <c r="Q2061" i="27"/>
  <c r="P2061" i="27" l="1"/>
  <c r="U2061" i="27"/>
  <c r="W2061" i="27" s="1"/>
  <c r="H2062" i="27"/>
  <c r="X2062" i="27" s="1"/>
  <c r="N2062" i="27" s="1"/>
  <c r="G2062" i="27" s="1"/>
  <c r="V2061" i="27"/>
  <c r="AT1510" i="27" s="1"/>
  <c r="J2062" i="27"/>
  <c r="K2062" i="27" s="1"/>
  <c r="AZ1510" i="27" l="1"/>
  <c r="AY1510" i="27"/>
  <c r="BB1510" i="27" s="1"/>
  <c r="AW1510" i="27"/>
  <c r="BA1510" i="27" s="1"/>
  <c r="O2062" i="27"/>
  <c r="I2062" i="27" l="1"/>
  <c r="L2062" i="27" s="1"/>
  <c r="P2062" i="27" s="1"/>
  <c r="R2062" i="27"/>
  <c r="S2062" i="27" s="1"/>
  <c r="T2062" i="27" s="1"/>
  <c r="Q2062" i="27"/>
  <c r="M2062" i="27" l="1"/>
  <c r="U2062" i="27" s="1"/>
  <c r="W2062" i="27" s="1"/>
  <c r="H2063" i="27"/>
  <c r="X2063" i="27" s="1"/>
  <c r="N2063" i="27" s="1"/>
  <c r="G2063" i="27" s="1"/>
  <c r="V2062" i="27"/>
  <c r="AT1511" i="27" s="1"/>
  <c r="J2063" i="27" l="1"/>
  <c r="K2063" i="27" s="1"/>
  <c r="O2063" i="27" s="1"/>
  <c r="AZ1511" i="27"/>
  <c r="AY1511" i="27"/>
  <c r="BB1511" i="27" s="1"/>
  <c r="AW1511" i="27"/>
  <c r="BA1511" i="27" s="1"/>
  <c r="I2063" i="27" l="1"/>
  <c r="L2063" i="27" s="1"/>
  <c r="P2063" i="27" s="1"/>
  <c r="R2063" i="27"/>
  <c r="S2063" i="27" s="1"/>
  <c r="T2063" i="27" s="1"/>
  <c r="Q2063" i="27"/>
  <c r="M2063" i="27" l="1"/>
  <c r="U2063" i="27" s="1"/>
  <c r="W2063" i="27" s="1"/>
  <c r="H2064" i="27"/>
  <c r="X2064" i="27" s="1"/>
  <c r="N2064" i="27" s="1"/>
  <c r="G2064" i="27" s="1"/>
  <c r="V2063" i="27"/>
  <c r="AT1512" i="27" s="1"/>
  <c r="J2064" i="27"/>
  <c r="K2064" i="27" s="1"/>
  <c r="AZ1512" i="27" l="1"/>
  <c r="AY1512" i="27"/>
  <c r="BB1512" i="27" s="1"/>
  <c r="AW1512" i="27"/>
  <c r="BA1512" i="27" s="1"/>
  <c r="O2064" i="27"/>
  <c r="I2064" i="27" l="1"/>
  <c r="L2064" i="27" s="1"/>
  <c r="R2064" i="27"/>
  <c r="S2064" i="27" s="1"/>
  <c r="T2064" i="27" s="1"/>
  <c r="Q2064" i="27"/>
  <c r="H2065" i="27" l="1"/>
  <c r="X2065" i="27" s="1"/>
  <c r="N2065" i="27" s="1"/>
  <c r="G2065" i="27" s="1"/>
  <c r="P2064" i="27"/>
  <c r="V2064" i="27" s="1"/>
  <c r="AT1513" i="27" s="1"/>
  <c r="J2065" i="27"/>
  <c r="K2065" i="27" s="1"/>
  <c r="M2064" i="27"/>
  <c r="U2064" i="27" s="1"/>
  <c r="W2064" i="27" s="1"/>
  <c r="AZ1513" i="27" l="1"/>
  <c r="AY1513" i="27"/>
  <c r="BB1513" i="27" s="1"/>
  <c r="AW1513" i="27"/>
  <c r="BA1513" i="27" s="1"/>
  <c r="O2065" i="27"/>
  <c r="I2065" i="27" l="1"/>
  <c r="L2065" i="27" s="1"/>
  <c r="R2065" i="27"/>
  <c r="S2065" i="27" s="1"/>
  <c r="T2065" i="27" s="1"/>
  <c r="Q2065" i="27"/>
  <c r="H2066" i="27" l="1"/>
  <c r="X2066" i="27" s="1"/>
  <c r="N2066" i="27" s="1"/>
  <c r="G2066" i="27" s="1"/>
  <c r="P2065" i="27"/>
  <c r="V2065" i="27" s="1"/>
  <c r="AT1514" i="27" s="1"/>
  <c r="J2066" i="27"/>
  <c r="K2066" i="27" s="1"/>
  <c r="M2065" i="27"/>
  <c r="U2065" i="27" s="1"/>
  <c r="W2065" i="27" s="1"/>
  <c r="AZ1514" i="27" l="1"/>
  <c r="AY1514" i="27"/>
  <c r="BB1514" i="27" s="1"/>
  <c r="AW1514" i="27"/>
  <c r="BA1514" i="27" s="1"/>
  <c r="O2066" i="27"/>
  <c r="I2066" i="27" l="1"/>
  <c r="L2066" i="27" s="1"/>
  <c r="M2066" i="27" s="1"/>
  <c r="R2066" i="27"/>
  <c r="S2066" i="27" s="1"/>
  <c r="T2066" i="27" s="1"/>
  <c r="Q2066" i="27"/>
  <c r="P2066" i="27" l="1"/>
  <c r="V2066" i="27" s="1"/>
  <c r="AT1515" i="27" s="1"/>
  <c r="U2066" i="27"/>
  <c r="W2066" i="27" s="1"/>
  <c r="H2067" i="27"/>
  <c r="X2067" i="27" s="1"/>
  <c r="N2067" i="27" s="1"/>
  <c r="G2067" i="27" s="1"/>
  <c r="J2067" i="27" l="1"/>
  <c r="K2067" i="27" s="1"/>
  <c r="AZ1515" i="27"/>
  <c r="AW1515" i="27"/>
  <c r="BA1515" i="27" s="1"/>
  <c r="AY1515" i="27"/>
  <c r="BB1515" i="27" s="1"/>
  <c r="O2067" i="27"/>
  <c r="I2067" i="27" l="1"/>
  <c r="L2067" i="27" s="1"/>
  <c r="P2067" i="27" s="1"/>
  <c r="R2067" i="27"/>
  <c r="S2067" i="27" s="1"/>
  <c r="T2067" i="27" s="1"/>
  <c r="Q2067" i="27"/>
  <c r="M2067" i="27" l="1"/>
  <c r="U2067" i="27" s="1"/>
  <c r="W2067" i="27" s="1"/>
  <c r="H2068" i="27"/>
  <c r="X2068" i="27" s="1"/>
  <c r="N2068" i="27" s="1"/>
  <c r="G2068" i="27" s="1"/>
  <c r="V2067" i="27"/>
  <c r="AT1516" i="27" s="1"/>
  <c r="J2068" i="27" l="1"/>
  <c r="K2068" i="27" s="1"/>
  <c r="O2068" i="27" s="1"/>
  <c r="AZ1516" i="27"/>
  <c r="AY1516" i="27"/>
  <c r="BB1516" i="27" s="1"/>
  <c r="AW1516" i="27"/>
  <c r="BA1516" i="27" s="1"/>
  <c r="I2068" i="27" l="1"/>
  <c r="L2068" i="27" s="1"/>
  <c r="M2068" i="27" s="1"/>
  <c r="R2068" i="27"/>
  <c r="S2068" i="27" s="1"/>
  <c r="T2068" i="27" s="1"/>
  <c r="Q2068" i="27"/>
  <c r="P2068" i="27" l="1"/>
  <c r="V2068" i="27" s="1"/>
  <c r="AT1517" i="27" s="1"/>
  <c r="H2069" i="27"/>
  <c r="X2069" i="27" s="1"/>
  <c r="N2069" i="27" s="1"/>
  <c r="G2069" i="27" s="1"/>
  <c r="U2068" i="27"/>
  <c r="W2068" i="27" s="1"/>
  <c r="J2069" i="27" l="1"/>
  <c r="K2069" i="27" s="1"/>
  <c r="AZ1517" i="27"/>
  <c r="AY1517" i="27"/>
  <c r="BB1517" i="27" s="1"/>
  <c r="AW1517" i="27"/>
  <c r="BA1517" i="27" s="1"/>
  <c r="O2069" i="27"/>
  <c r="I2069" i="27" s="1"/>
  <c r="R2069" i="27" l="1"/>
  <c r="S2069" i="27" s="1"/>
  <c r="T2069" i="27" s="1"/>
  <c r="L2069" i="27"/>
  <c r="Q2069" i="27"/>
  <c r="H2070" i="27" l="1"/>
  <c r="X2070" i="27" s="1"/>
  <c r="N2070" i="27" s="1"/>
  <c r="G2070" i="27" s="1"/>
  <c r="P2069" i="27"/>
  <c r="V2069" i="27" s="1"/>
  <c r="AT1518" i="27" s="1"/>
  <c r="J2070" i="27"/>
  <c r="K2070" i="27" s="1"/>
  <c r="M2069" i="27"/>
  <c r="U2069" i="27" s="1"/>
  <c r="W2069" i="27" s="1"/>
  <c r="AZ1518" i="27" l="1"/>
  <c r="AY1518" i="27"/>
  <c r="BB1518" i="27" s="1"/>
  <c r="AW1518" i="27"/>
  <c r="BA1518" i="27" s="1"/>
  <c r="O2070" i="27"/>
  <c r="I2070" i="27" l="1"/>
  <c r="R2070" i="27"/>
  <c r="S2070" i="27" s="1"/>
  <c r="T2070" i="27" s="1"/>
  <c r="L2070" i="27"/>
  <c r="Q2070" i="27"/>
  <c r="H2071" i="27" l="1"/>
  <c r="X2071" i="27" s="1"/>
  <c r="N2071" i="27" s="1"/>
  <c r="G2071" i="27" s="1"/>
  <c r="P2070" i="27"/>
  <c r="V2070" i="27" s="1"/>
  <c r="AT1519" i="27" s="1"/>
  <c r="M2070" i="27"/>
  <c r="U2070" i="27" s="1"/>
  <c r="W2070" i="27" s="1"/>
  <c r="AZ1519" i="27" l="1"/>
  <c r="AY1519" i="27"/>
  <c r="BB1519" i="27" s="1"/>
  <c r="AW1519" i="27"/>
  <c r="BA1519" i="27" s="1"/>
  <c r="J2071" i="27"/>
  <c r="K2071" i="27" s="1"/>
  <c r="O2071" i="27" s="1"/>
  <c r="I2071" i="27" l="1"/>
  <c r="L2071" i="27" s="1"/>
  <c r="P2071" i="27" s="1"/>
  <c r="R2071" i="27"/>
  <c r="S2071" i="27" s="1"/>
  <c r="T2071" i="27" s="1"/>
  <c r="Q2071" i="27"/>
  <c r="M2071" i="27" l="1"/>
  <c r="U2071" i="27" s="1"/>
  <c r="W2071" i="27" s="1"/>
  <c r="H2072" i="27"/>
  <c r="X2072" i="27" s="1"/>
  <c r="N2072" i="27" s="1"/>
  <c r="G2072" i="27" s="1"/>
  <c r="V2071" i="27"/>
  <c r="AT1520" i="27" s="1"/>
  <c r="J2072" i="27"/>
  <c r="K2072" i="27" s="1"/>
  <c r="AZ1520" i="27" l="1"/>
  <c r="AY1520" i="27"/>
  <c r="BB1520" i="27" s="1"/>
  <c r="AW1520" i="27"/>
  <c r="BA1520" i="27" s="1"/>
  <c r="O2072" i="27"/>
  <c r="I2072" i="27" s="1"/>
  <c r="L2072" i="27" s="1"/>
  <c r="R2072" i="27" l="1"/>
  <c r="S2072" i="27" s="1"/>
  <c r="T2072" i="27" s="1"/>
  <c r="M2072" i="27"/>
  <c r="P2072" i="27"/>
  <c r="V2072" i="27" s="1"/>
  <c r="AT1521" i="27" s="1"/>
  <c r="Q2072" i="27"/>
  <c r="U2072" i="27" l="1"/>
  <c r="AZ1521" i="27"/>
  <c r="AY1521" i="27"/>
  <c r="BB1521" i="27" s="1"/>
  <c r="AW1521" i="27"/>
  <c r="BA1521" i="27" s="1"/>
  <c r="H2073" i="27"/>
  <c r="X2073" i="27" s="1"/>
  <c r="N2073" i="27" s="1"/>
  <c r="G2073" i="27" s="1"/>
  <c r="W2072" i="27"/>
  <c r="J2073" i="27" l="1"/>
  <c r="K2073" i="27" s="1"/>
  <c r="O2073" i="27" s="1"/>
  <c r="I2073" i="27" l="1"/>
  <c r="L2073" i="27" s="1"/>
  <c r="R2073" i="27"/>
  <c r="S2073" i="27" s="1"/>
  <c r="T2073" i="27" s="1"/>
  <c r="Q2073" i="27"/>
  <c r="P2073" i="27" l="1"/>
  <c r="V2073" i="27" s="1"/>
  <c r="AT1522" i="27" s="1"/>
  <c r="H2074" i="27"/>
  <c r="X2074" i="27" s="1"/>
  <c r="N2074" i="27" s="1"/>
  <c r="G2074" i="27" s="1"/>
  <c r="M2073" i="27"/>
  <c r="U2073" i="27" s="1"/>
  <c r="W2073" i="27" s="1"/>
  <c r="J2074" i="27" l="1"/>
  <c r="K2074" i="27" s="1"/>
  <c r="O2074" i="27" s="1"/>
  <c r="I2074" i="27" s="1"/>
  <c r="AZ1522" i="27"/>
  <c r="AY1522" i="27"/>
  <c r="BB1522" i="27" s="1"/>
  <c r="AW1522" i="27"/>
  <c r="BA1522" i="27" s="1"/>
  <c r="R2074" i="27" l="1"/>
  <c r="S2074" i="27" s="1"/>
  <c r="T2074" i="27" s="1"/>
  <c r="L2074" i="27"/>
  <c r="Q2074" i="27"/>
  <c r="H2075" i="27" l="1"/>
  <c r="X2075" i="27" s="1"/>
  <c r="N2075" i="27" s="1"/>
  <c r="G2075" i="27" s="1"/>
  <c r="P2074" i="27"/>
  <c r="V2074" i="27" s="1"/>
  <c r="AT1523" i="27" s="1"/>
  <c r="M2074" i="27"/>
  <c r="U2074" i="27" s="1"/>
  <c r="W2074" i="27" s="1"/>
  <c r="J2075" i="27" l="1"/>
  <c r="K2075" i="27" s="1"/>
  <c r="O2075" i="27" s="1"/>
  <c r="AZ1523" i="27"/>
  <c r="AY1523" i="27"/>
  <c r="BB1523" i="27" s="1"/>
  <c r="AW1523" i="27"/>
  <c r="BA1523" i="27" s="1"/>
  <c r="I2075" i="27" l="1"/>
  <c r="L2075" i="27" s="1"/>
  <c r="M2075" i="27" s="1"/>
  <c r="R2075" i="27"/>
  <c r="S2075" i="27" s="1"/>
  <c r="T2075" i="27" s="1"/>
  <c r="Q2075" i="27"/>
  <c r="P2075" i="27" l="1"/>
  <c r="V2075" i="27" s="1"/>
  <c r="AT1524" i="27" s="1"/>
  <c r="U2075" i="27"/>
  <c r="W2075" i="27" s="1"/>
  <c r="H2076" i="27"/>
  <c r="X2076" i="27" s="1"/>
  <c r="N2076" i="27" s="1"/>
  <c r="G2076" i="27" s="1"/>
  <c r="J2076" i="27" l="1"/>
  <c r="K2076" i="27" s="1"/>
  <c r="AZ1524" i="27"/>
  <c r="AY1524" i="27"/>
  <c r="BB1524" i="27" s="1"/>
  <c r="AW1524" i="27"/>
  <c r="BA1524" i="27" s="1"/>
  <c r="O2076" i="27"/>
  <c r="I2076" i="27" l="1"/>
  <c r="L2076" i="27" s="1"/>
  <c r="M2076" i="27" s="1"/>
  <c r="R2076" i="27"/>
  <c r="S2076" i="27" s="1"/>
  <c r="T2076" i="27" s="1"/>
  <c r="Q2076" i="27"/>
  <c r="P2076" i="27" l="1"/>
  <c r="V2076" i="27" s="1"/>
  <c r="AT1525" i="27" s="1"/>
  <c r="U2076" i="27"/>
  <c r="W2076" i="27" s="1"/>
  <c r="H2077" i="27"/>
  <c r="X2077" i="27" s="1"/>
  <c r="N2077" i="27" s="1"/>
  <c r="G2077" i="27" s="1"/>
  <c r="J2077" i="27" l="1"/>
  <c r="K2077" i="27" s="1"/>
  <c r="AZ1525" i="27"/>
  <c r="AY1525" i="27"/>
  <c r="BB1525" i="27" s="1"/>
  <c r="AW1525" i="27"/>
  <c r="BA1525" i="27" s="1"/>
  <c r="O2077" i="27"/>
  <c r="I2077" i="27" l="1"/>
  <c r="L2077" i="27" s="1"/>
  <c r="M2077" i="27" s="1"/>
  <c r="R2077" i="27"/>
  <c r="S2077" i="27" s="1"/>
  <c r="T2077" i="27" s="1"/>
  <c r="Q2077" i="27"/>
  <c r="U2077" i="27" l="1"/>
  <c r="W2077" i="27" s="1"/>
  <c r="P2077" i="27"/>
  <c r="V2077" i="27" s="1"/>
  <c r="AT1526" i="27" s="1"/>
  <c r="H2078" i="27"/>
  <c r="X2078" i="27" s="1"/>
  <c r="N2078" i="27" s="1"/>
  <c r="G2078" i="27" s="1"/>
  <c r="J2078" i="27" l="1"/>
  <c r="K2078" i="27" s="1"/>
  <c r="O2078" i="27" s="1"/>
  <c r="AZ1526" i="27"/>
  <c r="AY1526" i="27"/>
  <c r="BB1526" i="27" s="1"/>
  <c r="AW1526" i="27"/>
  <c r="BA1526" i="27" s="1"/>
  <c r="I2078" i="27" l="1"/>
  <c r="L2078" i="27" s="1"/>
  <c r="R2078" i="27"/>
  <c r="S2078" i="27" s="1"/>
  <c r="T2078" i="27" s="1"/>
  <c r="Q2078" i="27"/>
  <c r="H2079" i="27" l="1"/>
  <c r="X2079" i="27" s="1"/>
  <c r="N2079" i="27" s="1"/>
  <c r="G2079" i="27" s="1"/>
  <c r="P2078" i="27"/>
  <c r="V2078" i="27" s="1"/>
  <c r="AT1527" i="27" s="1"/>
  <c r="M2078" i="27"/>
  <c r="U2078" i="27" s="1"/>
  <c r="W2078" i="27" s="1"/>
  <c r="J2079" i="27" l="1"/>
  <c r="K2079" i="27" s="1"/>
  <c r="O2079" i="27" s="1"/>
  <c r="AZ1527" i="27"/>
  <c r="AY1527" i="27"/>
  <c r="BB1527" i="27" s="1"/>
  <c r="AW1527" i="27"/>
  <c r="BA1527" i="27" s="1"/>
  <c r="I2079" i="27" l="1"/>
  <c r="L2079" i="27" s="1"/>
  <c r="M2079" i="27" s="1"/>
  <c r="R2079" i="27"/>
  <c r="S2079" i="27" s="1"/>
  <c r="T2079" i="27" s="1"/>
  <c r="Q2079" i="27"/>
  <c r="U2079" i="27" l="1"/>
  <c r="W2079" i="27" s="1"/>
  <c r="H2080" i="27"/>
  <c r="X2080" i="27" s="1"/>
  <c r="N2080" i="27" s="1"/>
  <c r="G2080" i="27" s="1"/>
  <c r="P2079" i="27"/>
  <c r="V2079" i="27" s="1"/>
  <c r="AT1528" i="27" s="1"/>
  <c r="J2080" i="27"/>
  <c r="K2080" i="27" s="1"/>
  <c r="AZ1528" i="27" l="1"/>
  <c r="AY1528" i="27"/>
  <c r="BB1528" i="27" s="1"/>
  <c r="AW1528" i="27"/>
  <c r="BA1528" i="27" s="1"/>
  <c r="O2080" i="27"/>
  <c r="I2080" i="27" l="1"/>
  <c r="L2080" i="27" s="1"/>
  <c r="M2080" i="27" s="1"/>
  <c r="R2080" i="27"/>
  <c r="S2080" i="27" s="1"/>
  <c r="T2080" i="27" s="1"/>
  <c r="Q2080" i="27"/>
  <c r="P2080" i="27" l="1"/>
  <c r="V2080" i="27" s="1"/>
  <c r="AT1529" i="27" s="1"/>
  <c r="U2080" i="27"/>
  <c r="W2080" i="27" s="1"/>
  <c r="H2081" i="27"/>
  <c r="X2081" i="27" s="1"/>
  <c r="N2081" i="27" s="1"/>
  <c r="G2081" i="27" s="1"/>
  <c r="J2081" i="27" l="1"/>
  <c r="K2081" i="27" s="1"/>
  <c r="O2081" i="27" s="1"/>
  <c r="AZ1529" i="27"/>
  <c r="AW1529" i="27"/>
  <c r="BA1529" i="27" s="1"/>
  <c r="AY1529" i="27"/>
  <c r="BB1529" i="27" s="1"/>
  <c r="I2081" i="27" l="1"/>
  <c r="L2081" i="27" s="1"/>
  <c r="P2081" i="27" s="1"/>
  <c r="R2081" i="27"/>
  <c r="S2081" i="27" s="1"/>
  <c r="T2081" i="27" s="1"/>
  <c r="Q2081" i="27"/>
  <c r="M2081" i="27" l="1"/>
  <c r="U2081" i="27" s="1"/>
  <c r="W2081" i="27" s="1"/>
  <c r="H2082" i="27"/>
  <c r="X2082" i="27" s="1"/>
  <c r="N2082" i="27" s="1"/>
  <c r="G2082" i="27" s="1"/>
  <c r="V2081" i="27"/>
  <c r="AT1530" i="27" s="1"/>
  <c r="J2082" i="27"/>
  <c r="K2082" i="27" s="1"/>
  <c r="AZ1530" i="27" l="1"/>
  <c r="AW1530" i="27"/>
  <c r="BA1530" i="27" s="1"/>
  <c r="AY1530" i="27"/>
  <c r="BB1530" i="27" s="1"/>
  <c r="O2082" i="27"/>
  <c r="I2082" i="27" l="1"/>
  <c r="L2082" i="27" s="1"/>
  <c r="M2082" i="27" s="1"/>
  <c r="R2082" i="27"/>
  <c r="S2082" i="27" s="1"/>
  <c r="T2082" i="27" s="1"/>
  <c r="Q2082" i="27"/>
  <c r="P2082" i="27" l="1"/>
  <c r="V2082" i="27" s="1"/>
  <c r="AT1531" i="27" s="1"/>
  <c r="U2082" i="27"/>
  <c r="W2082" i="27" s="1"/>
  <c r="H2083" i="27"/>
  <c r="X2083" i="27" s="1"/>
  <c r="N2083" i="27" s="1"/>
  <c r="G2083" i="27" s="1"/>
  <c r="J2083" i="27" l="1"/>
  <c r="K2083" i="27" s="1"/>
  <c r="O2083" i="27" s="1"/>
  <c r="AZ1531" i="27"/>
  <c r="AY1531" i="27"/>
  <c r="BB1531" i="27" s="1"/>
  <c r="AW1531" i="27"/>
  <c r="BA1531" i="27" s="1"/>
  <c r="I2083" i="27" l="1"/>
  <c r="L2083" i="27" s="1"/>
  <c r="P2083" i="27" s="1"/>
  <c r="R2083" i="27"/>
  <c r="S2083" i="27" s="1"/>
  <c r="T2083" i="27" s="1"/>
  <c r="Q2083" i="27"/>
  <c r="M2083" i="27" l="1"/>
  <c r="U2083" i="27" s="1"/>
  <c r="W2083" i="27" s="1"/>
  <c r="H2084" i="27"/>
  <c r="X2084" i="27" s="1"/>
  <c r="N2084" i="27" s="1"/>
  <c r="G2084" i="27" s="1"/>
  <c r="V2083" i="27"/>
  <c r="AT1532" i="27" s="1"/>
  <c r="J2084" i="27" l="1"/>
  <c r="K2084" i="27" s="1"/>
  <c r="O2084" i="27" s="1"/>
  <c r="AZ1532" i="27"/>
  <c r="AW1532" i="27"/>
  <c r="BA1532" i="27" s="1"/>
  <c r="AY1532" i="27"/>
  <c r="BB1532" i="27" s="1"/>
  <c r="I2084" i="27" l="1"/>
  <c r="L2084" i="27" s="1"/>
  <c r="P2084" i="27" s="1"/>
  <c r="R2084" i="27"/>
  <c r="S2084" i="27" s="1"/>
  <c r="T2084" i="27" s="1"/>
  <c r="Q2084" i="27"/>
  <c r="M2084" i="27" l="1"/>
  <c r="U2084" i="27" s="1"/>
  <c r="W2084" i="27" s="1"/>
  <c r="H2085" i="27"/>
  <c r="X2085" i="27" s="1"/>
  <c r="N2085" i="27" s="1"/>
  <c r="G2085" i="27" s="1"/>
  <c r="V2084" i="27"/>
  <c r="AT1533" i="27" s="1"/>
  <c r="J2085" i="27"/>
  <c r="K2085" i="27" s="1"/>
  <c r="AZ1533" i="27" l="1"/>
  <c r="AY1533" i="27"/>
  <c r="BB1533" i="27" s="1"/>
  <c r="AW1533" i="27"/>
  <c r="BA1533" i="27" s="1"/>
  <c r="O2085" i="27"/>
  <c r="I2085" i="27" l="1"/>
  <c r="L2085" i="27" s="1"/>
  <c r="P2085" i="27" s="1"/>
  <c r="R2085" i="27"/>
  <c r="S2085" i="27" s="1"/>
  <c r="T2085" i="27" s="1"/>
  <c r="Q2085" i="27"/>
  <c r="M2085" i="27" l="1"/>
  <c r="H2086" i="27"/>
  <c r="X2086" i="27" s="1"/>
  <c r="N2086" i="27" s="1"/>
  <c r="G2086" i="27" s="1"/>
  <c r="U2085" i="27"/>
  <c r="W2085" i="27" s="1"/>
  <c r="V2085" i="27"/>
  <c r="AT1534" i="27" s="1"/>
  <c r="J2086" i="27"/>
  <c r="K2086" i="27" s="1"/>
  <c r="AZ1534" i="27" l="1"/>
  <c r="AY1534" i="27"/>
  <c r="BB1534" i="27" s="1"/>
  <c r="AW1534" i="27"/>
  <c r="BA1534" i="27" s="1"/>
  <c r="O2086" i="27"/>
  <c r="I2086" i="27" l="1"/>
  <c r="L2086" i="27" s="1"/>
  <c r="R2086" i="27"/>
  <c r="S2086" i="27" s="1"/>
  <c r="T2086" i="27" s="1"/>
  <c r="Q2086" i="27"/>
  <c r="H2087" i="27" l="1"/>
  <c r="X2087" i="27" s="1"/>
  <c r="N2087" i="27" s="1"/>
  <c r="G2087" i="27" s="1"/>
  <c r="P2086" i="27"/>
  <c r="V2086" i="27" s="1"/>
  <c r="AT1535" i="27" s="1"/>
  <c r="M2086" i="27"/>
  <c r="U2086" i="27" s="1"/>
  <c r="W2086" i="27" s="1"/>
  <c r="J2087" i="27" l="1"/>
  <c r="K2087" i="27" s="1"/>
  <c r="O2087" i="27" s="1"/>
  <c r="AZ1535" i="27"/>
  <c r="AW1535" i="27"/>
  <c r="BA1535" i="27" s="1"/>
  <c r="AY1535" i="27"/>
  <c r="BB1535" i="27" s="1"/>
  <c r="I2087" i="27" l="1"/>
  <c r="L2087" i="27" s="1"/>
  <c r="P2087" i="27" s="1"/>
  <c r="R2087" i="27"/>
  <c r="S2087" i="27" s="1"/>
  <c r="T2087" i="27" s="1"/>
  <c r="Q2087" i="27"/>
  <c r="M2087" i="27" l="1"/>
  <c r="U2087" i="27" s="1"/>
  <c r="W2087" i="27" s="1"/>
  <c r="H2088" i="27"/>
  <c r="X2088" i="27" s="1"/>
  <c r="N2088" i="27" s="1"/>
  <c r="G2088" i="27" s="1"/>
  <c r="V2087" i="27"/>
  <c r="AT1536" i="27" s="1"/>
  <c r="J2088" i="27"/>
  <c r="K2088" i="27" s="1"/>
  <c r="AZ1536" i="27" l="1"/>
  <c r="AY1536" i="27"/>
  <c r="BB1536" i="27" s="1"/>
  <c r="AW1536" i="27"/>
  <c r="BA1536" i="27" s="1"/>
  <c r="O2088" i="27"/>
  <c r="I2088" i="27" l="1"/>
  <c r="L2088" i="27" s="1"/>
  <c r="M2088" i="27" s="1"/>
  <c r="R2088" i="27"/>
  <c r="S2088" i="27" s="1"/>
  <c r="T2088" i="27" s="1"/>
  <c r="Q2088" i="27"/>
  <c r="P2088" i="27" l="1"/>
  <c r="V2088" i="27" s="1"/>
  <c r="AT1537" i="27" s="1"/>
  <c r="U2088" i="27"/>
  <c r="W2088" i="27" s="1"/>
  <c r="H2089" i="27"/>
  <c r="X2089" i="27" s="1"/>
  <c r="N2089" i="27" s="1"/>
  <c r="G2089" i="27" s="1"/>
  <c r="J2089" i="27" l="1"/>
  <c r="K2089" i="27" s="1"/>
  <c r="O2089" i="27" s="1"/>
  <c r="AZ1537" i="27"/>
  <c r="AY1537" i="27"/>
  <c r="BB1537" i="27" s="1"/>
  <c r="AW1537" i="27"/>
  <c r="BA1537" i="27" s="1"/>
  <c r="I2089" i="27" l="1"/>
  <c r="L2089" i="27" s="1"/>
  <c r="M2089" i="27" s="1"/>
  <c r="R2089" i="27"/>
  <c r="S2089" i="27" s="1"/>
  <c r="T2089" i="27" s="1"/>
  <c r="Q2089" i="27"/>
  <c r="P2089" i="27" l="1"/>
  <c r="V2089" i="27" s="1"/>
  <c r="AT1538" i="27" s="1"/>
  <c r="U2089" i="27"/>
  <c r="W2089" i="27" s="1"/>
  <c r="H2090" i="27"/>
  <c r="X2090" i="27" s="1"/>
  <c r="N2090" i="27" s="1"/>
  <c r="G2090" i="27" s="1"/>
  <c r="J2090" i="27" l="1"/>
  <c r="K2090" i="27" s="1"/>
  <c r="AY1538" i="27"/>
  <c r="BB1538" i="27" s="1"/>
  <c r="AZ1538" i="27"/>
  <c r="AW1538" i="27"/>
  <c r="BA1538" i="27" s="1"/>
  <c r="O2090" i="27"/>
  <c r="I2090" i="27" l="1"/>
  <c r="L2090" i="27" s="1"/>
  <c r="R2090" i="27"/>
  <c r="S2090" i="27" s="1"/>
  <c r="T2090" i="27" s="1"/>
  <c r="Q2090" i="27"/>
  <c r="H2091" i="27" l="1"/>
  <c r="X2091" i="27" s="1"/>
  <c r="N2091" i="27" s="1"/>
  <c r="G2091" i="27" s="1"/>
  <c r="P2090" i="27"/>
  <c r="V2090" i="27" s="1"/>
  <c r="AT1539" i="27" s="1"/>
  <c r="M2090" i="27"/>
  <c r="U2090" i="27" s="1"/>
  <c r="W2090" i="27" s="1"/>
  <c r="J2091" i="27" l="1"/>
  <c r="K2091" i="27" s="1"/>
  <c r="O2091" i="27" s="1"/>
  <c r="AY1539" i="27"/>
  <c r="BB1539" i="27" s="1"/>
  <c r="AZ1539" i="27"/>
  <c r="AW1539" i="27"/>
  <c r="BA1539" i="27" s="1"/>
  <c r="I2091" i="27" l="1"/>
  <c r="L2091" i="27" s="1"/>
  <c r="M2091" i="27" s="1"/>
  <c r="R2091" i="27"/>
  <c r="S2091" i="27" s="1"/>
  <c r="T2091" i="27" s="1"/>
  <c r="Q2091" i="27"/>
  <c r="U2091" i="27" l="1"/>
  <c r="H2092" i="27"/>
  <c r="X2092" i="27" s="1"/>
  <c r="N2092" i="27" s="1"/>
  <c r="G2092" i="27" s="1"/>
  <c r="W2091" i="27"/>
  <c r="P2091" i="27"/>
  <c r="V2091" i="27" s="1"/>
  <c r="AT1540" i="27" s="1"/>
  <c r="J2092" i="27" l="1"/>
  <c r="K2092" i="27" s="1"/>
  <c r="O2092" i="27" s="1"/>
  <c r="AZ1540" i="27"/>
  <c r="AY1540" i="27"/>
  <c r="BB1540" i="27" s="1"/>
  <c r="AW1540" i="27"/>
  <c r="BA1540" i="27" s="1"/>
  <c r="I2092" i="27" l="1"/>
  <c r="L2092" i="27" s="1"/>
  <c r="M2092" i="27" s="1"/>
  <c r="R2092" i="27"/>
  <c r="S2092" i="27" s="1"/>
  <c r="T2092" i="27" s="1"/>
  <c r="Q2092" i="27"/>
  <c r="P2092" i="27" l="1"/>
  <c r="V2092" i="27" s="1"/>
  <c r="AT1541" i="27" s="1"/>
  <c r="U2092" i="27"/>
  <c r="W2092" i="27" s="1"/>
  <c r="H2093" i="27"/>
  <c r="X2093" i="27" s="1"/>
  <c r="N2093" i="27" s="1"/>
  <c r="G2093" i="27" s="1"/>
  <c r="J2093" i="27" l="1"/>
  <c r="K2093" i="27" s="1"/>
  <c r="AZ1541" i="27"/>
  <c r="AY1541" i="27"/>
  <c r="BB1541" i="27" s="1"/>
  <c r="AW1541" i="27"/>
  <c r="BA1541" i="27" s="1"/>
  <c r="O2093" i="27"/>
  <c r="I2093" i="27" l="1"/>
  <c r="L2093" i="27" s="1"/>
  <c r="M2093" i="27" s="1"/>
  <c r="R2093" i="27"/>
  <c r="S2093" i="27" s="1"/>
  <c r="T2093" i="27" s="1"/>
  <c r="Q2093" i="27"/>
  <c r="P2093" i="27" l="1"/>
  <c r="V2093" i="27" s="1"/>
  <c r="AT1542" i="27" s="1"/>
  <c r="U2093" i="27"/>
  <c r="W2093" i="27" s="1"/>
  <c r="H2094" i="27"/>
  <c r="X2094" i="27" s="1"/>
  <c r="N2094" i="27" s="1"/>
  <c r="G2094" i="27" s="1"/>
  <c r="J2094" i="27" l="1"/>
  <c r="K2094" i="27" s="1"/>
  <c r="AZ1542" i="27"/>
  <c r="AY1542" i="27"/>
  <c r="BB1542" i="27" s="1"/>
  <c r="AW1542" i="27"/>
  <c r="BA1542" i="27" s="1"/>
  <c r="O2094" i="27"/>
  <c r="I2094" i="27" l="1"/>
  <c r="L2094" i="27" s="1"/>
  <c r="M2094" i="27" s="1"/>
  <c r="R2094" i="27"/>
  <c r="S2094" i="27" s="1"/>
  <c r="T2094" i="27" s="1"/>
  <c r="Q2094" i="27"/>
  <c r="P2094" i="27" l="1"/>
  <c r="V2094" i="27" s="1"/>
  <c r="AT1543" i="27" s="1"/>
  <c r="U2094" i="27"/>
  <c r="W2094" i="27" s="1"/>
  <c r="H2095" i="27"/>
  <c r="X2095" i="27" s="1"/>
  <c r="N2095" i="27" s="1"/>
  <c r="G2095" i="27" s="1"/>
  <c r="J2095" i="27" l="1"/>
  <c r="K2095" i="27" s="1"/>
  <c r="O2095" i="27" s="1"/>
  <c r="AZ1543" i="27"/>
  <c r="AY1543" i="27"/>
  <c r="BB1543" i="27" s="1"/>
  <c r="AW1543" i="27"/>
  <c r="BA1543" i="27" s="1"/>
  <c r="I2095" i="27" l="1"/>
  <c r="L2095" i="27" s="1"/>
  <c r="M2095" i="27" s="1"/>
  <c r="R2095" i="27"/>
  <c r="S2095" i="27" s="1"/>
  <c r="T2095" i="27" s="1"/>
  <c r="Q2095" i="27"/>
  <c r="P2095" i="27" l="1"/>
  <c r="V2095" i="27" s="1"/>
  <c r="AT1544" i="27" s="1"/>
  <c r="H2096" i="27"/>
  <c r="X2096" i="27" s="1"/>
  <c r="N2096" i="27" s="1"/>
  <c r="G2096" i="27" s="1"/>
  <c r="U2095" i="27"/>
  <c r="W2095" i="27" s="1"/>
  <c r="J2096" i="27" l="1"/>
  <c r="K2096" i="27" s="1"/>
  <c r="O2096" i="27" s="1"/>
  <c r="I2096" i="27" s="1"/>
  <c r="L2096" i="27" s="1"/>
  <c r="AZ1544" i="27"/>
  <c r="AY1544" i="27"/>
  <c r="BB1544" i="27" s="1"/>
  <c r="AW1544" i="27"/>
  <c r="BA1544" i="27" s="1"/>
  <c r="R2096" i="27" l="1"/>
  <c r="S2096" i="27" s="1"/>
  <c r="T2096" i="27" s="1"/>
  <c r="M2096" i="27"/>
  <c r="P2096" i="27"/>
  <c r="V2096" i="27" s="1"/>
  <c r="AT1545" i="27" s="1"/>
  <c r="Q2096" i="27"/>
  <c r="U2096" i="27" l="1"/>
  <c r="AZ1545" i="27"/>
  <c r="AY1545" i="27"/>
  <c r="BB1545" i="27" s="1"/>
  <c r="AW1545" i="27"/>
  <c r="BA1545" i="27" s="1"/>
  <c r="H2097" i="27"/>
  <c r="X2097" i="27" s="1"/>
  <c r="N2097" i="27" s="1"/>
  <c r="G2097" i="27" s="1"/>
  <c r="W2096" i="27"/>
  <c r="J2097" i="27"/>
  <c r="K2097" i="27" s="1"/>
  <c r="O2097" i="27" l="1"/>
  <c r="I2097" i="27" l="1"/>
  <c r="L2097" i="27" s="1"/>
  <c r="P2097" i="27" s="1"/>
  <c r="R2097" i="27"/>
  <c r="S2097" i="27" s="1"/>
  <c r="T2097" i="27" s="1"/>
  <c r="Q2097" i="27"/>
  <c r="M2097" i="27" l="1"/>
  <c r="U2097" i="27" s="1"/>
  <c r="W2097" i="27" s="1"/>
  <c r="H2098" i="27"/>
  <c r="X2098" i="27" s="1"/>
  <c r="N2098" i="27" s="1"/>
  <c r="G2098" i="27" s="1"/>
  <c r="V2097" i="27"/>
  <c r="AT1546" i="27" s="1"/>
  <c r="J2098" i="27" l="1"/>
  <c r="K2098" i="27" s="1"/>
  <c r="O2098" i="27" s="1"/>
  <c r="AZ1546" i="27"/>
  <c r="AY1546" i="27"/>
  <c r="BB1546" i="27" s="1"/>
  <c r="AW1546" i="27"/>
  <c r="BA1546" i="27" s="1"/>
  <c r="I2098" i="27" l="1"/>
  <c r="L2098" i="27" s="1"/>
  <c r="P2098" i="27" s="1"/>
  <c r="R2098" i="27"/>
  <c r="S2098" i="27" s="1"/>
  <c r="T2098" i="27" s="1"/>
  <c r="Q2098" i="27"/>
  <c r="M2098" i="27" l="1"/>
  <c r="U2098" i="27" s="1"/>
  <c r="W2098" i="27" s="1"/>
  <c r="H2099" i="27"/>
  <c r="X2099" i="27" s="1"/>
  <c r="N2099" i="27" s="1"/>
  <c r="G2099" i="27" s="1"/>
  <c r="V2098" i="27"/>
  <c r="AT1547" i="27" s="1"/>
  <c r="J2099" i="27" l="1"/>
  <c r="K2099" i="27" s="1"/>
  <c r="O2099" i="27" s="1"/>
  <c r="AZ1547" i="27"/>
  <c r="AW1547" i="27"/>
  <c r="BA1547" i="27" s="1"/>
  <c r="AY1547" i="27"/>
  <c r="BB1547" i="27" s="1"/>
  <c r="I2099" i="27" l="1"/>
  <c r="L2099" i="27" s="1"/>
  <c r="P2099" i="27" s="1"/>
  <c r="R2099" i="27"/>
  <c r="S2099" i="27" s="1"/>
  <c r="T2099" i="27" s="1"/>
  <c r="Q2099" i="27"/>
  <c r="M2099" i="27" l="1"/>
  <c r="U2099" i="27" s="1"/>
  <c r="W2099" i="27" s="1"/>
  <c r="H2100" i="27"/>
  <c r="X2100" i="27" s="1"/>
  <c r="N2100" i="27" s="1"/>
  <c r="G2100" i="27" s="1"/>
  <c r="V2099" i="27"/>
  <c r="AT1548" i="27" s="1"/>
  <c r="J2100" i="27" l="1"/>
  <c r="K2100" i="27" s="1"/>
  <c r="O2100" i="27" s="1"/>
  <c r="AZ1548" i="27"/>
  <c r="AW1548" i="27"/>
  <c r="BA1548" i="27" s="1"/>
  <c r="AY1548" i="27"/>
  <c r="BB1548" i="27" s="1"/>
  <c r="I2100" i="27" l="1"/>
  <c r="L2100" i="27" s="1"/>
  <c r="P2100" i="27" s="1"/>
  <c r="R2100" i="27"/>
  <c r="S2100" i="27" s="1"/>
  <c r="T2100" i="27" s="1"/>
  <c r="Q2100" i="27"/>
  <c r="M2100" i="27" l="1"/>
  <c r="U2100" i="27" s="1"/>
  <c r="W2100" i="27" s="1"/>
  <c r="H2101" i="27"/>
  <c r="X2101" i="27" s="1"/>
  <c r="N2101" i="27" s="1"/>
  <c r="G2101" i="27" s="1"/>
  <c r="V2100" i="27"/>
  <c r="AT1549" i="27" s="1"/>
  <c r="J2101" i="27" l="1"/>
  <c r="K2101" i="27" s="1"/>
  <c r="O2101" i="27" s="1"/>
  <c r="AZ1549" i="27"/>
  <c r="AY1549" i="27"/>
  <c r="BB1549" i="27" s="1"/>
  <c r="AW1549" i="27"/>
  <c r="BA1549" i="27" s="1"/>
  <c r="I2101" i="27" l="1"/>
  <c r="L2101" i="27" s="1"/>
  <c r="R2101" i="27"/>
  <c r="S2101" i="27" s="1"/>
  <c r="T2101" i="27" s="1"/>
  <c r="Q2101" i="27"/>
  <c r="H2102" i="27" l="1"/>
  <c r="X2102" i="27" s="1"/>
  <c r="N2102" i="27" s="1"/>
  <c r="G2102" i="27" s="1"/>
  <c r="P2101" i="27"/>
  <c r="V2101" i="27" s="1"/>
  <c r="AT1550" i="27" s="1"/>
  <c r="M2101" i="27"/>
  <c r="U2101" i="27" s="1"/>
  <c r="W2101" i="27" s="1"/>
  <c r="J2102" i="27" l="1"/>
  <c r="K2102" i="27" s="1"/>
  <c r="O2102" i="27" s="1"/>
  <c r="AZ1550" i="27"/>
  <c r="AY1550" i="27"/>
  <c r="BB1550" i="27" s="1"/>
  <c r="AW1550" i="27"/>
  <c r="BA1550" i="27" s="1"/>
  <c r="I2102" i="27" l="1"/>
  <c r="L2102" i="27" s="1"/>
  <c r="P2102" i="27" s="1"/>
  <c r="R2102" i="27"/>
  <c r="S2102" i="27" s="1"/>
  <c r="T2102" i="27" s="1"/>
  <c r="Q2102" i="27"/>
  <c r="M2102" i="27" l="1"/>
  <c r="U2102" i="27" s="1"/>
  <c r="W2102" i="27" s="1"/>
  <c r="H2103" i="27"/>
  <c r="X2103" i="27" s="1"/>
  <c r="N2103" i="27" s="1"/>
  <c r="G2103" i="27" s="1"/>
  <c r="V2102" i="27"/>
  <c r="AT1551" i="27" s="1"/>
  <c r="J2103" i="27" l="1"/>
  <c r="K2103" i="27" s="1"/>
  <c r="AZ1551" i="27"/>
  <c r="AY1551" i="27"/>
  <c r="BB1551" i="27" s="1"/>
  <c r="AW1551" i="27"/>
  <c r="BA1551" i="27" s="1"/>
  <c r="AM1040" i="27"/>
  <c r="AN1040" i="27" s="1"/>
  <c r="AM673" i="27"/>
  <c r="AN673" i="27" s="1"/>
  <c r="O2103" i="27"/>
  <c r="I2103" i="27" l="1"/>
  <c r="L2103" i="27" s="1"/>
  <c r="P2103" i="27" s="1"/>
  <c r="R2103" i="27"/>
  <c r="S2103" i="27" s="1"/>
  <c r="T2103" i="27" s="1"/>
  <c r="Q2103" i="27"/>
  <c r="M2103" i="27" l="1"/>
  <c r="U2103" i="27" s="1"/>
  <c r="W2103" i="27" s="1"/>
  <c r="H2104" i="27"/>
  <c r="X2104" i="27" s="1"/>
  <c r="N2104" i="27" s="1"/>
  <c r="G2104" i="27" s="1"/>
  <c r="V2103" i="27"/>
  <c r="AT1552" i="27" s="1"/>
  <c r="J2104" i="27" l="1"/>
  <c r="K2104" i="27" s="1"/>
  <c r="AZ1552" i="27"/>
  <c r="AY1552" i="27"/>
  <c r="BB1552" i="27" s="1"/>
  <c r="AW1552" i="27"/>
  <c r="BA1552" i="27" s="1"/>
  <c r="AM1041" i="27"/>
  <c r="AN1041" i="27" s="1"/>
  <c r="AM674" i="27"/>
  <c r="AN674" i="27" s="1"/>
  <c r="O2104" i="27"/>
  <c r="I2104" i="27" l="1"/>
  <c r="L2104" i="27" s="1"/>
  <c r="M2104" i="27" s="1"/>
  <c r="R2104" i="27"/>
  <c r="S2104" i="27" s="1"/>
  <c r="T2104" i="27" s="1"/>
  <c r="Q2104" i="27"/>
  <c r="P2104" i="27" l="1"/>
  <c r="V2104" i="27" s="1"/>
  <c r="AT1553" i="27" s="1"/>
  <c r="U2104" i="27"/>
  <c r="H2105" i="27"/>
  <c r="X2105" i="27" s="1"/>
  <c r="N2105" i="27" s="1"/>
  <c r="G2105" i="27" s="1"/>
  <c r="W2104" i="27"/>
  <c r="J2105" i="27" l="1"/>
  <c r="K2105" i="27" s="1"/>
  <c r="O2105" i="27" s="1"/>
  <c r="AY1553" i="27"/>
  <c r="BB1553" i="27" s="1"/>
  <c r="AZ1553" i="27"/>
  <c r="AW1553" i="27"/>
  <c r="BA1553" i="27" s="1"/>
  <c r="AM1042" i="27"/>
  <c r="AN1042" i="27" s="1"/>
  <c r="AM675" i="27"/>
  <c r="AN675" i="27" s="1"/>
  <c r="I2105" i="27" l="1"/>
  <c r="L2105" i="27" s="1"/>
  <c r="R2105" i="27"/>
  <c r="S2105" i="27" s="1"/>
  <c r="T2105" i="27" s="1"/>
  <c r="Q2105" i="27"/>
  <c r="P2105" i="27" l="1"/>
  <c r="V2105" i="27" s="1"/>
  <c r="AT1554" i="27" s="1"/>
  <c r="H2106" i="27"/>
  <c r="X2106" i="27" s="1"/>
  <c r="N2106" i="27" s="1"/>
  <c r="G2106" i="27" s="1"/>
  <c r="M2105" i="27"/>
  <c r="U2105" i="27" s="1"/>
  <c r="W2105" i="27" s="1"/>
  <c r="J2106" i="27" l="1"/>
  <c r="K2106" i="27" s="1"/>
  <c r="O2106" i="27" s="1"/>
  <c r="AY1554" i="27"/>
  <c r="BB1554" i="27" s="1"/>
  <c r="AW1554" i="27"/>
  <c r="BA1554" i="27" s="1"/>
  <c r="AZ1554" i="27"/>
  <c r="AM676" i="27"/>
  <c r="AN676" i="27" s="1"/>
  <c r="AM1043" i="27"/>
  <c r="AN1043" i="27" s="1"/>
  <c r="I2106" i="27" l="1"/>
  <c r="L2106" i="27" s="1"/>
  <c r="P2106" i="27" s="1"/>
  <c r="R2106" i="27"/>
  <c r="S2106" i="27" s="1"/>
  <c r="T2106" i="27" s="1"/>
  <c r="Q2106" i="27"/>
  <c r="M2106" i="27" l="1"/>
  <c r="U2106" i="27" s="1"/>
  <c r="W2106" i="27" s="1"/>
  <c r="H2107" i="27"/>
  <c r="X2107" i="27" s="1"/>
  <c r="N2107" i="27" s="1"/>
  <c r="G2107" i="27" s="1"/>
  <c r="V2106" i="27"/>
  <c r="AT1555" i="27" s="1"/>
  <c r="J2107" i="27" l="1"/>
  <c r="K2107" i="27" s="1"/>
  <c r="AW1555" i="27"/>
  <c r="BA1555" i="27" s="1"/>
  <c r="AY1555" i="27"/>
  <c r="BB1555" i="27" s="1"/>
  <c r="AZ1555" i="27"/>
  <c r="AM1044" i="27"/>
  <c r="AN1044" i="27" s="1"/>
  <c r="AM677" i="27"/>
  <c r="AN677" i="27" s="1"/>
  <c r="O2107" i="27"/>
  <c r="I2107" i="27" l="1"/>
  <c r="L2107" i="27" s="1"/>
  <c r="P2107" i="27" s="1"/>
  <c r="R2107" i="27"/>
  <c r="S2107" i="27" s="1"/>
  <c r="T2107" i="27" s="1"/>
  <c r="Q2107" i="27"/>
  <c r="M2107" i="27" l="1"/>
  <c r="U2107" i="27" s="1"/>
  <c r="W2107" i="27" s="1"/>
  <c r="H2108" i="27"/>
  <c r="X2108" i="27" s="1"/>
  <c r="N2108" i="27" s="1"/>
  <c r="G2108" i="27" s="1"/>
  <c r="V2107" i="27"/>
  <c r="AT1556" i="27" s="1"/>
  <c r="J2108" i="27"/>
  <c r="K2108" i="27" s="1"/>
  <c r="AY1556" i="27" l="1"/>
  <c r="BB1556" i="27" s="1"/>
  <c r="AW1556" i="27"/>
  <c r="BA1556" i="27" s="1"/>
  <c r="AZ1556" i="27"/>
  <c r="AM1045" i="27"/>
  <c r="AN1045" i="27" s="1"/>
  <c r="AM678" i="27"/>
  <c r="AN678" i="27" s="1"/>
  <c r="O2108" i="27"/>
  <c r="I2108" i="27" l="1"/>
  <c r="L2108" i="27" s="1"/>
  <c r="P2108" i="27" s="1"/>
  <c r="R2108" i="27"/>
  <c r="S2108" i="27" s="1"/>
  <c r="T2108" i="27" s="1"/>
  <c r="Q2108" i="27"/>
  <c r="M2108" i="27" l="1"/>
  <c r="U2108" i="27" s="1"/>
  <c r="W2108" i="27" s="1"/>
  <c r="H2109" i="27"/>
  <c r="X2109" i="27" s="1"/>
  <c r="N2109" i="27" s="1"/>
  <c r="G2109" i="27" s="1"/>
  <c r="V2108" i="27"/>
  <c r="AT1557" i="27" s="1"/>
  <c r="J2109" i="27"/>
  <c r="K2109" i="27" s="1"/>
  <c r="AY1557" i="27" l="1"/>
  <c r="BB1557" i="27" s="1"/>
  <c r="AW1557" i="27"/>
  <c r="BA1557" i="27" s="1"/>
  <c r="AZ1557" i="27"/>
  <c r="AM1046" i="27"/>
  <c r="AN1046" i="27" s="1"/>
  <c r="AM679" i="27"/>
  <c r="AN679" i="27" s="1"/>
  <c r="O2109" i="27"/>
  <c r="I2109" i="27" s="1"/>
  <c r="L2109" i="27" s="1"/>
  <c r="R2109" i="27" l="1"/>
  <c r="S2109" i="27" s="1"/>
  <c r="T2109" i="27" s="1"/>
  <c r="M2109" i="27"/>
  <c r="P2109" i="27"/>
  <c r="V2109" i="27" s="1"/>
  <c r="AT1558" i="27" s="1"/>
  <c r="Q2109" i="27"/>
  <c r="U2109" i="27" l="1"/>
  <c r="AY1558" i="27"/>
  <c r="BB1558" i="27" s="1"/>
  <c r="AW1558" i="27"/>
  <c r="BA1558" i="27" s="1"/>
  <c r="AZ1558" i="27"/>
  <c r="AM1047" i="27"/>
  <c r="AN1047" i="27" s="1"/>
  <c r="AM680" i="27"/>
  <c r="AN680" i="27" s="1"/>
  <c r="H2110" i="27"/>
  <c r="X2110" i="27" s="1"/>
  <c r="N2110" i="27" s="1"/>
  <c r="G2110" i="27" s="1"/>
  <c r="W2109" i="27"/>
  <c r="J2110" i="27" l="1"/>
  <c r="K2110" i="27" s="1"/>
  <c r="O2110" i="27"/>
  <c r="I2110" i="27" l="1"/>
  <c r="L2110" i="27" s="1"/>
  <c r="P2110" i="27" s="1"/>
  <c r="R2110" i="27"/>
  <c r="S2110" i="27" s="1"/>
  <c r="T2110" i="27" s="1"/>
  <c r="Q2110" i="27"/>
  <c r="M2110" i="27" l="1"/>
  <c r="U2110" i="27" s="1"/>
  <c r="W2110" i="27" s="1"/>
  <c r="H2111" i="27"/>
  <c r="X2111" i="27" s="1"/>
  <c r="N2111" i="27" s="1"/>
  <c r="G2111" i="27" s="1"/>
  <c r="V2110" i="27"/>
  <c r="AT1559" i="27" s="1"/>
  <c r="J2111" i="27"/>
  <c r="K2111" i="27" s="1"/>
  <c r="AZ1559" i="27" l="1"/>
  <c r="AY1559" i="27"/>
  <c r="BB1559" i="27" s="1"/>
  <c r="AW1559" i="27"/>
  <c r="BA1559" i="27" s="1"/>
  <c r="AM1048" i="27"/>
  <c r="AN1048" i="27" s="1"/>
  <c r="AM681" i="27"/>
  <c r="AN681" i="27" s="1"/>
  <c r="O2111" i="27"/>
  <c r="I2111" i="27" l="1"/>
  <c r="L2111" i="27" s="1"/>
  <c r="P2111" i="27" s="1"/>
  <c r="R2111" i="27"/>
  <c r="S2111" i="27" s="1"/>
  <c r="T2111" i="27" s="1"/>
  <c r="Q2111" i="27"/>
  <c r="M2111" i="27" l="1"/>
  <c r="U2111" i="27" s="1"/>
  <c r="W2111" i="27" s="1"/>
  <c r="H2112" i="27"/>
  <c r="X2112" i="27" s="1"/>
  <c r="N2112" i="27" s="1"/>
  <c r="G2112" i="27" s="1"/>
  <c r="V2111" i="27"/>
  <c r="AT1560" i="27" s="1"/>
  <c r="J2112" i="27"/>
  <c r="K2112" i="27" s="1"/>
  <c r="AZ1560" i="27" l="1"/>
  <c r="AY1560" i="27"/>
  <c r="BB1560" i="27" s="1"/>
  <c r="AW1560" i="27"/>
  <c r="BA1560" i="27" s="1"/>
  <c r="AM682" i="27"/>
  <c r="AN682" i="27" s="1"/>
  <c r="AM1049" i="27"/>
  <c r="AN1049" i="27" s="1"/>
  <c r="O2112" i="27"/>
  <c r="I2112" i="27" l="1"/>
  <c r="L2112" i="27" s="1"/>
  <c r="P2112" i="27" s="1"/>
  <c r="R2112" i="27"/>
  <c r="S2112" i="27" s="1"/>
  <c r="T2112" i="27" s="1"/>
  <c r="Q2112" i="27"/>
  <c r="M2112" i="27" l="1"/>
  <c r="U2112" i="27" s="1"/>
  <c r="W2112" i="27" s="1"/>
  <c r="H2113" i="27"/>
  <c r="X2113" i="27" s="1"/>
  <c r="N2113" i="27" s="1"/>
  <c r="G2113" i="27" s="1"/>
  <c r="V2112" i="27"/>
  <c r="AT1561" i="27" s="1"/>
  <c r="J2113" i="27"/>
  <c r="K2113" i="27" s="1"/>
  <c r="AZ1561" i="27" l="1"/>
  <c r="AY1561" i="27"/>
  <c r="BB1561" i="27" s="1"/>
  <c r="AW1561" i="27"/>
  <c r="BA1561" i="27" s="1"/>
  <c r="AM683" i="27"/>
  <c r="AN683" i="27" s="1"/>
  <c r="AM1050" i="27"/>
  <c r="AN1050" i="27" s="1"/>
  <c r="O2113" i="27"/>
  <c r="I2113" i="27" l="1"/>
  <c r="L2113" i="27" s="1"/>
  <c r="P2113" i="27" s="1"/>
  <c r="R2113" i="27"/>
  <c r="S2113" i="27" s="1"/>
  <c r="T2113" i="27" s="1"/>
  <c r="Q2113" i="27"/>
  <c r="M2113" i="27" l="1"/>
  <c r="U2113" i="27" s="1"/>
  <c r="W2113" i="27" s="1"/>
  <c r="H2114" i="27"/>
  <c r="X2114" i="27" s="1"/>
  <c r="N2114" i="27" s="1"/>
  <c r="G2114" i="27" s="1"/>
  <c r="V2113" i="27"/>
  <c r="AT1562" i="27" s="1"/>
  <c r="J2114" i="27"/>
  <c r="K2114" i="27" s="1"/>
  <c r="AZ1562" i="27" l="1"/>
  <c r="AY1562" i="27"/>
  <c r="BB1562" i="27" s="1"/>
  <c r="AW1562" i="27"/>
  <c r="BA1562" i="27" s="1"/>
  <c r="AM684" i="27"/>
  <c r="AN684" i="27" s="1"/>
  <c r="AM1051" i="27"/>
  <c r="AN1051" i="27" s="1"/>
  <c r="O2114" i="27"/>
  <c r="I2114" i="27" l="1"/>
  <c r="L2114" i="27" s="1"/>
  <c r="P2114" i="27" s="1"/>
  <c r="R2114" i="27"/>
  <c r="S2114" i="27" s="1"/>
  <c r="T2114" i="27" s="1"/>
  <c r="Q2114" i="27"/>
  <c r="M2114" i="27" l="1"/>
  <c r="U2114" i="27" s="1"/>
  <c r="W2114" i="27" s="1"/>
  <c r="H2115" i="27"/>
  <c r="X2115" i="27" s="1"/>
  <c r="N2115" i="27" s="1"/>
  <c r="G2115" i="27" s="1"/>
  <c r="V2114" i="27"/>
  <c r="AT1563" i="27" s="1"/>
  <c r="J2115" i="27"/>
  <c r="K2115" i="27" s="1"/>
  <c r="AZ1563" i="27" l="1"/>
  <c r="AY1563" i="27"/>
  <c r="BB1563" i="27" s="1"/>
  <c r="AW1563" i="27"/>
  <c r="BA1563" i="27" s="1"/>
  <c r="AM1052" i="27"/>
  <c r="AN1052" i="27" s="1"/>
  <c r="AM685" i="27"/>
  <c r="AN685" i="27" s="1"/>
  <c r="O2115" i="27"/>
  <c r="I2115" i="27" l="1"/>
  <c r="L2115" i="27" s="1"/>
  <c r="P2115" i="27" s="1"/>
  <c r="R2115" i="27"/>
  <c r="S2115" i="27" s="1"/>
  <c r="T2115" i="27" s="1"/>
  <c r="Q2115" i="27"/>
  <c r="M2115" i="27" l="1"/>
  <c r="U2115" i="27" s="1"/>
  <c r="W2115" i="27" s="1"/>
  <c r="H2116" i="27"/>
  <c r="X2116" i="27" s="1"/>
  <c r="N2116" i="27" s="1"/>
  <c r="G2116" i="27" s="1"/>
  <c r="V2115" i="27"/>
  <c r="AT1564" i="27" s="1"/>
  <c r="J2116" i="27"/>
  <c r="K2116" i="27" s="1"/>
  <c r="AZ1564" i="27" l="1"/>
  <c r="AY1564" i="27"/>
  <c r="BB1564" i="27" s="1"/>
  <c r="AW1564" i="27"/>
  <c r="BA1564" i="27" s="1"/>
  <c r="AM1053" i="27"/>
  <c r="AN1053" i="27" s="1"/>
  <c r="AM686" i="27"/>
  <c r="AN686" i="27" s="1"/>
  <c r="O2116" i="27"/>
  <c r="I2116" i="27" l="1"/>
  <c r="L2116" i="27" s="1"/>
  <c r="M2116" i="27" s="1"/>
  <c r="R2116" i="27"/>
  <c r="S2116" i="27" s="1"/>
  <c r="T2116" i="27" s="1"/>
  <c r="Q2116" i="27"/>
  <c r="P2116" i="27" l="1"/>
  <c r="V2116" i="27" s="1"/>
  <c r="AT1565" i="27" s="1"/>
  <c r="U2116" i="27"/>
  <c r="H2117" i="27"/>
  <c r="X2117" i="27" s="1"/>
  <c r="N2117" i="27" s="1"/>
  <c r="G2117" i="27" s="1"/>
  <c r="W2116" i="27"/>
  <c r="J2117" i="27" l="1"/>
  <c r="K2117" i="27" s="1"/>
  <c r="AZ1565" i="27"/>
  <c r="AY1565" i="27"/>
  <c r="BB1565" i="27" s="1"/>
  <c r="AW1565" i="27"/>
  <c r="BA1565" i="27" s="1"/>
  <c r="AM1054" i="27"/>
  <c r="AN1054" i="27" s="1"/>
  <c r="AM687" i="27"/>
  <c r="AN687" i="27" s="1"/>
  <c r="O2117" i="27"/>
  <c r="I2117" i="27" l="1"/>
  <c r="L2117" i="27" s="1"/>
  <c r="P2117" i="27" s="1"/>
  <c r="R2117" i="27"/>
  <c r="S2117" i="27" s="1"/>
  <c r="T2117" i="27" s="1"/>
  <c r="Q2117" i="27"/>
  <c r="M2117" i="27" l="1"/>
  <c r="U2117" i="27" s="1"/>
  <c r="W2117" i="27" s="1"/>
  <c r="H2118" i="27"/>
  <c r="X2118" i="27" s="1"/>
  <c r="N2118" i="27" s="1"/>
  <c r="G2118" i="27" s="1"/>
  <c r="V2117" i="27"/>
  <c r="AT1566" i="27" s="1"/>
  <c r="J2118" i="27" l="1"/>
  <c r="K2118" i="27" s="1"/>
  <c r="AZ1566" i="27"/>
  <c r="AY1566" i="27"/>
  <c r="BB1566" i="27" s="1"/>
  <c r="AW1566" i="27"/>
  <c r="BA1566" i="27" s="1"/>
  <c r="AM1055" i="27"/>
  <c r="AN1055" i="27" s="1"/>
  <c r="AM688" i="27"/>
  <c r="AN688" i="27" s="1"/>
  <c r="O2118" i="27"/>
  <c r="I2118" i="27" l="1"/>
  <c r="L2118" i="27" s="1"/>
  <c r="M2118" i="27" s="1"/>
  <c r="R2118" i="27"/>
  <c r="S2118" i="27" s="1"/>
  <c r="T2118" i="27" s="1"/>
  <c r="Q2118" i="27"/>
  <c r="P2118" i="27" l="1"/>
  <c r="V2118" i="27" s="1"/>
  <c r="AT1567" i="27" s="1"/>
  <c r="U2118" i="27"/>
  <c r="W2118" i="27" s="1"/>
  <c r="H2119" i="27"/>
  <c r="X2119" i="27" s="1"/>
  <c r="N2119" i="27" s="1"/>
  <c r="G2119" i="27" s="1"/>
  <c r="J2119" i="27" l="1"/>
  <c r="K2119" i="27" s="1"/>
  <c r="AZ1567" i="27"/>
  <c r="AY1567" i="27"/>
  <c r="BB1567" i="27" s="1"/>
  <c r="AW1567" i="27"/>
  <c r="BA1567" i="27" s="1"/>
  <c r="AM1056" i="27"/>
  <c r="AN1056" i="27" s="1"/>
  <c r="AM689" i="27"/>
  <c r="AN689" i="27" s="1"/>
  <c r="O2119" i="27"/>
  <c r="I2119" i="27" s="1"/>
  <c r="L2119" i="27" s="1"/>
  <c r="R2119" i="27" l="1"/>
  <c r="S2119" i="27" s="1"/>
  <c r="T2119" i="27" s="1"/>
  <c r="M2119" i="27"/>
  <c r="P2119" i="27"/>
  <c r="V2119" i="27" s="1"/>
  <c r="AT1568" i="27" s="1"/>
  <c r="Q2119" i="27"/>
  <c r="U2119" i="27" l="1"/>
  <c r="AZ1568" i="27"/>
  <c r="AY1568" i="27"/>
  <c r="BB1568" i="27" s="1"/>
  <c r="AW1568" i="27"/>
  <c r="BA1568" i="27" s="1"/>
  <c r="AM1057" i="27"/>
  <c r="AN1057" i="27" s="1"/>
  <c r="AM690" i="27"/>
  <c r="AN690" i="27" s="1"/>
  <c r="H2120" i="27"/>
  <c r="X2120" i="27" s="1"/>
  <c r="N2120" i="27" s="1"/>
  <c r="G2120" i="27" s="1"/>
  <c r="W2119" i="27"/>
  <c r="J2120" i="27" l="1"/>
  <c r="K2120" i="27" s="1"/>
  <c r="O2120" i="27" s="1"/>
  <c r="I2120" i="27" l="1"/>
  <c r="L2120" i="27" s="1"/>
  <c r="P2120" i="27" s="1"/>
  <c r="R2120" i="27"/>
  <c r="S2120" i="27" s="1"/>
  <c r="T2120" i="27" s="1"/>
  <c r="Q2120" i="27"/>
  <c r="M2120" i="27" l="1"/>
  <c r="U2120" i="27" s="1"/>
  <c r="W2120" i="27" s="1"/>
  <c r="H2121" i="27"/>
  <c r="X2121" i="27" s="1"/>
  <c r="N2121" i="27" s="1"/>
  <c r="G2121" i="27" s="1"/>
  <c r="V2120" i="27"/>
  <c r="AT1569" i="27" s="1"/>
  <c r="J2121" i="27"/>
  <c r="K2121" i="27" s="1"/>
  <c r="AZ1569" i="27" l="1"/>
  <c r="AY1569" i="27"/>
  <c r="BB1569" i="27" s="1"/>
  <c r="AW1569" i="27"/>
  <c r="BA1569" i="27" s="1"/>
  <c r="AM1058" i="27"/>
  <c r="AN1058" i="27" s="1"/>
  <c r="AM691" i="27"/>
  <c r="AN691" i="27" s="1"/>
  <c r="O2121" i="27"/>
  <c r="I2121" i="27" l="1"/>
  <c r="L2121" i="27" s="1"/>
  <c r="M2121" i="27" s="1"/>
  <c r="R2121" i="27"/>
  <c r="S2121" i="27" s="1"/>
  <c r="T2121" i="27" s="1"/>
  <c r="Q2121" i="27"/>
  <c r="P2121" i="27" l="1"/>
  <c r="V2121" i="27" s="1"/>
  <c r="AT1570" i="27" s="1"/>
  <c r="U2121" i="27"/>
  <c r="W2121" i="27" s="1"/>
  <c r="H2122" i="27"/>
  <c r="X2122" i="27" s="1"/>
  <c r="N2122" i="27" s="1"/>
  <c r="G2122" i="27" s="1"/>
  <c r="J2122" i="27" l="1"/>
  <c r="K2122" i="27" s="1"/>
  <c r="AZ1570" i="27"/>
  <c r="AY1570" i="27"/>
  <c r="BB1570" i="27" s="1"/>
  <c r="AW1570" i="27"/>
  <c r="BA1570" i="27" s="1"/>
  <c r="AM1059" i="27"/>
  <c r="AN1059" i="27" s="1"/>
  <c r="AM692" i="27"/>
  <c r="AN692" i="27" s="1"/>
  <c r="O2122" i="27"/>
  <c r="I2122" i="27" l="1"/>
  <c r="L2122" i="27" s="1"/>
  <c r="P2122" i="27" s="1"/>
  <c r="R2122" i="27"/>
  <c r="S2122" i="27" s="1"/>
  <c r="T2122" i="27" s="1"/>
  <c r="Q2122" i="27"/>
  <c r="M2122" i="27" l="1"/>
  <c r="U2122" i="27" s="1"/>
  <c r="W2122" i="27" s="1"/>
  <c r="H2123" i="27"/>
  <c r="X2123" i="27" s="1"/>
  <c r="N2123" i="27" s="1"/>
  <c r="G2123" i="27" s="1"/>
  <c r="V2122" i="27"/>
  <c r="AT1571" i="27" s="1"/>
  <c r="J2123" i="27"/>
  <c r="K2123" i="27" s="1"/>
  <c r="AZ1571" i="27" l="1"/>
  <c r="AW1571" i="27"/>
  <c r="BA1571" i="27" s="1"/>
  <c r="AY1571" i="27"/>
  <c r="BB1571" i="27" s="1"/>
  <c r="AM1060" i="27"/>
  <c r="AN1060" i="27" s="1"/>
  <c r="AM693" i="27"/>
  <c r="AN693" i="27" s="1"/>
  <c r="O2123" i="27"/>
  <c r="I2123" i="27" s="1"/>
  <c r="L2123" i="27" s="1"/>
  <c r="R2123" i="27" l="1"/>
  <c r="S2123" i="27" s="1"/>
  <c r="T2123" i="27" s="1"/>
  <c r="M2123" i="27"/>
  <c r="P2123" i="27"/>
  <c r="V2123" i="27" s="1"/>
  <c r="AT1572" i="27" s="1"/>
  <c r="Q2123" i="27"/>
  <c r="U2123" i="27" l="1"/>
  <c r="AZ1572" i="27"/>
  <c r="AW1572" i="27"/>
  <c r="BA1572" i="27" s="1"/>
  <c r="AY1572" i="27"/>
  <c r="BB1572" i="27" s="1"/>
  <c r="AM1061" i="27"/>
  <c r="AN1061" i="27" s="1"/>
  <c r="AM694" i="27"/>
  <c r="AN694" i="27" s="1"/>
  <c r="H2124" i="27"/>
  <c r="X2124" i="27" s="1"/>
  <c r="N2124" i="27" s="1"/>
  <c r="G2124" i="27" s="1"/>
  <c r="W2123" i="27"/>
  <c r="J2124" i="27" l="1"/>
  <c r="K2124" i="27" s="1"/>
  <c r="O2124" i="27"/>
  <c r="I2124" i="27" l="1"/>
  <c r="L2124" i="27" s="1"/>
  <c r="M2124" i="27" s="1"/>
  <c r="R2124" i="27"/>
  <c r="S2124" i="27" s="1"/>
  <c r="T2124" i="27" s="1"/>
  <c r="Q2124" i="27"/>
  <c r="P2124" i="27" l="1"/>
  <c r="V2124" i="27" s="1"/>
  <c r="AT1573" i="27" s="1"/>
  <c r="U2124" i="27"/>
  <c r="W2124" i="27" s="1"/>
  <c r="H2125" i="27"/>
  <c r="X2125" i="27" s="1"/>
  <c r="N2125" i="27" s="1"/>
  <c r="G2125" i="27" s="1"/>
  <c r="J2125" i="27" l="1"/>
  <c r="K2125" i="27" s="1"/>
  <c r="AZ1573" i="27"/>
  <c r="AY1573" i="27"/>
  <c r="BB1573" i="27" s="1"/>
  <c r="AW1573" i="27"/>
  <c r="BA1573" i="27" s="1"/>
  <c r="AM1062" i="27"/>
  <c r="AN1062" i="27" s="1"/>
  <c r="AM695" i="27"/>
  <c r="AN695" i="27" s="1"/>
  <c r="O2125" i="27"/>
  <c r="I2125" i="27" l="1"/>
  <c r="L2125" i="27" s="1"/>
  <c r="M2125" i="27" s="1"/>
  <c r="R2125" i="27"/>
  <c r="S2125" i="27" s="1"/>
  <c r="T2125" i="27" s="1"/>
  <c r="Q2125" i="27"/>
  <c r="P2125" i="27" l="1"/>
  <c r="V2125" i="27" s="1"/>
  <c r="AT1574" i="27" s="1"/>
  <c r="U2125" i="27"/>
  <c r="W2125" i="27" s="1"/>
  <c r="H2126" i="27"/>
  <c r="X2126" i="27" s="1"/>
  <c r="N2126" i="27" s="1"/>
  <c r="G2126" i="27" s="1"/>
  <c r="J2126" i="27" l="1"/>
  <c r="K2126" i="27" s="1"/>
  <c r="AZ1574" i="27"/>
  <c r="AW1574" i="27"/>
  <c r="BA1574" i="27" s="1"/>
  <c r="AY1574" i="27"/>
  <c r="BB1574" i="27" s="1"/>
  <c r="AM696" i="27"/>
  <c r="AN696" i="27" s="1"/>
  <c r="AM1063" i="27"/>
  <c r="AN1063" i="27" s="1"/>
  <c r="O2126" i="27"/>
  <c r="I2126" i="27" l="1"/>
  <c r="L2126" i="27" s="1"/>
  <c r="P2126" i="27" s="1"/>
  <c r="R2126" i="27"/>
  <c r="S2126" i="27" s="1"/>
  <c r="T2126" i="27" s="1"/>
  <c r="Q2126" i="27"/>
  <c r="M2126" i="27" l="1"/>
  <c r="U2126" i="27" s="1"/>
  <c r="W2126" i="27" s="1"/>
  <c r="H2127" i="27"/>
  <c r="X2127" i="27" s="1"/>
  <c r="N2127" i="27" s="1"/>
  <c r="G2127" i="27" s="1"/>
  <c r="V2126" i="27"/>
  <c r="AT1575" i="27" s="1"/>
  <c r="J2127" i="27"/>
  <c r="K2127" i="27" s="1"/>
  <c r="AZ1575" i="27" l="1"/>
  <c r="AW1575" i="27"/>
  <c r="BA1575" i="27" s="1"/>
  <c r="AY1575" i="27"/>
  <c r="BB1575" i="27" s="1"/>
  <c r="AM697" i="27"/>
  <c r="AN697" i="27" s="1"/>
  <c r="AM1064" i="27"/>
  <c r="AN1064" i="27" s="1"/>
  <c r="O2127" i="27"/>
  <c r="I2127" i="27" l="1"/>
  <c r="L2127" i="27" s="1"/>
  <c r="P2127" i="27" s="1"/>
  <c r="R2127" i="27"/>
  <c r="S2127" i="27" s="1"/>
  <c r="T2127" i="27" s="1"/>
  <c r="Q2127" i="27"/>
  <c r="M2127" i="27" l="1"/>
  <c r="U2127" i="27" s="1"/>
  <c r="W2127" i="27" s="1"/>
  <c r="H2128" i="27"/>
  <c r="X2128" i="27" s="1"/>
  <c r="N2128" i="27" s="1"/>
  <c r="G2128" i="27" s="1"/>
  <c r="V2127" i="27"/>
  <c r="AT1576" i="27" s="1"/>
  <c r="J2128" i="27"/>
  <c r="K2128" i="27" s="1"/>
  <c r="AZ1576" i="27" l="1"/>
  <c r="AY1576" i="27"/>
  <c r="BB1576" i="27" s="1"/>
  <c r="AW1576" i="27"/>
  <c r="BA1576" i="27" s="1"/>
  <c r="AM1065" i="27"/>
  <c r="AN1065" i="27" s="1"/>
  <c r="AM698" i="27"/>
  <c r="AN698" i="27" s="1"/>
  <c r="O2128" i="27"/>
  <c r="I2128" i="27" l="1"/>
  <c r="L2128" i="27" s="1"/>
  <c r="P2128" i="27" s="1"/>
  <c r="R2128" i="27"/>
  <c r="S2128" i="27" s="1"/>
  <c r="T2128" i="27" s="1"/>
  <c r="Q2128" i="27"/>
  <c r="M2128" i="27" l="1"/>
  <c r="U2128" i="27" s="1"/>
  <c r="W2128" i="27" s="1"/>
  <c r="H2129" i="27"/>
  <c r="X2129" i="27" s="1"/>
  <c r="N2129" i="27" s="1"/>
  <c r="G2129" i="27" s="1"/>
  <c r="V2128" i="27"/>
  <c r="AT1577" i="27" s="1"/>
  <c r="J2129" i="27" l="1"/>
  <c r="K2129" i="27" s="1"/>
  <c r="O2129" i="27" s="1"/>
  <c r="AZ1577" i="27"/>
  <c r="AY1577" i="27"/>
  <c r="BB1577" i="27" s="1"/>
  <c r="AW1577" i="27"/>
  <c r="BA1577" i="27" s="1"/>
  <c r="AM699" i="27"/>
  <c r="AN699" i="27" s="1"/>
  <c r="AM1066" i="27"/>
  <c r="AN1066" i="27" s="1"/>
  <c r="I2129" i="27" l="1"/>
  <c r="L2129" i="27" s="1"/>
  <c r="M2129" i="27" s="1"/>
  <c r="R2129" i="27"/>
  <c r="S2129" i="27" s="1"/>
  <c r="T2129" i="27" s="1"/>
  <c r="Q2129" i="27"/>
  <c r="P2129" i="27" l="1"/>
  <c r="U2129" i="27"/>
  <c r="W2129" i="27" s="1"/>
  <c r="H2130" i="27"/>
  <c r="X2130" i="27" s="1"/>
  <c r="N2130" i="27" s="1"/>
  <c r="G2130" i="27" s="1"/>
  <c r="V2129" i="27"/>
  <c r="AT1578" i="27" s="1"/>
  <c r="J2130" i="27"/>
  <c r="K2130" i="27" s="1"/>
  <c r="AZ1578" i="27" l="1"/>
  <c r="AY1578" i="27"/>
  <c r="BB1578" i="27" s="1"/>
  <c r="AW1578" i="27"/>
  <c r="BA1578" i="27" s="1"/>
  <c r="AM700" i="27"/>
  <c r="AN700" i="27" s="1"/>
  <c r="AM1067" i="27"/>
  <c r="AN1067" i="27" s="1"/>
  <c r="O2130" i="27"/>
  <c r="I2130" i="27" l="1"/>
  <c r="L2130" i="27" s="1"/>
  <c r="P2130" i="27" s="1"/>
  <c r="R2130" i="27"/>
  <c r="S2130" i="27" s="1"/>
  <c r="T2130" i="27" s="1"/>
  <c r="Q2130" i="27"/>
  <c r="M2130" i="27" l="1"/>
  <c r="U2130" i="27" s="1"/>
  <c r="W2130" i="27" s="1"/>
  <c r="H2131" i="27"/>
  <c r="X2131" i="27" s="1"/>
  <c r="N2131" i="27" s="1"/>
  <c r="G2131" i="27" s="1"/>
  <c r="V2130" i="27"/>
  <c r="AT1579" i="27" s="1"/>
  <c r="J2131" i="27"/>
  <c r="K2131" i="27" s="1"/>
  <c r="AZ1579" i="27" l="1"/>
  <c r="AY1579" i="27"/>
  <c r="BB1579" i="27" s="1"/>
  <c r="AW1579" i="27"/>
  <c r="BA1579" i="27" s="1"/>
  <c r="AM701" i="27"/>
  <c r="AN701" i="27" s="1"/>
  <c r="AM1068" i="27"/>
  <c r="AN1068" i="27" s="1"/>
  <c r="O2131" i="27"/>
  <c r="I2131" i="27" l="1"/>
  <c r="L2131" i="27" s="1"/>
  <c r="M2131" i="27" s="1"/>
  <c r="R2131" i="27"/>
  <c r="S2131" i="27" s="1"/>
  <c r="T2131" i="27" s="1"/>
  <c r="Q2131" i="27"/>
  <c r="P2131" i="27" l="1"/>
  <c r="V2131" i="27" s="1"/>
  <c r="AT1580" i="27" s="1"/>
  <c r="U2131" i="27"/>
  <c r="W2131" i="27" s="1"/>
  <c r="H2132" i="27"/>
  <c r="X2132" i="27" s="1"/>
  <c r="N2132" i="27" s="1"/>
  <c r="G2132" i="27" s="1"/>
  <c r="J2132" i="27"/>
  <c r="K2132" i="27" s="1"/>
  <c r="AZ1580" i="27" l="1"/>
  <c r="AY1580" i="27"/>
  <c r="BB1580" i="27" s="1"/>
  <c r="AW1580" i="27"/>
  <c r="BA1580" i="27" s="1"/>
  <c r="AM702" i="27"/>
  <c r="AN702" i="27" s="1"/>
  <c r="AM1069" i="27"/>
  <c r="AN1069" i="27" s="1"/>
  <c r="O2132" i="27"/>
  <c r="I2132" i="27" l="1"/>
  <c r="L2132" i="27" s="1"/>
  <c r="M2132" i="27" s="1"/>
  <c r="R2132" i="27"/>
  <c r="S2132" i="27" s="1"/>
  <c r="T2132" i="27" s="1"/>
  <c r="Q2132" i="27"/>
  <c r="U2132" i="27" l="1"/>
  <c r="H2133" i="27"/>
  <c r="X2133" i="27" s="1"/>
  <c r="N2133" i="27" s="1"/>
  <c r="G2133" i="27" s="1"/>
  <c r="W2132" i="27"/>
  <c r="P2132" i="27"/>
  <c r="V2132" i="27" s="1"/>
  <c r="AT1581" i="27" s="1"/>
  <c r="J2133" i="27" l="1"/>
  <c r="K2133" i="27" s="1"/>
  <c r="AZ1581" i="27"/>
  <c r="AY1581" i="27"/>
  <c r="BB1581" i="27" s="1"/>
  <c r="AW1581" i="27"/>
  <c r="BA1581" i="27" s="1"/>
  <c r="AM703" i="27"/>
  <c r="AN703" i="27" s="1"/>
  <c r="AM1070" i="27"/>
  <c r="AN1070" i="27" s="1"/>
  <c r="O2133" i="27"/>
  <c r="I2133" i="27" l="1"/>
  <c r="L2133" i="27" s="1"/>
  <c r="M2133" i="27" s="1"/>
  <c r="R2133" i="27"/>
  <c r="S2133" i="27" s="1"/>
  <c r="T2133" i="27" s="1"/>
  <c r="Q2133" i="27"/>
  <c r="P2133" i="27" l="1"/>
  <c r="V2133" i="27" s="1"/>
  <c r="AT1582" i="27" s="1"/>
  <c r="U2133" i="27"/>
  <c r="W2133" i="27" s="1"/>
  <c r="H2134" i="27"/>
  <c r="X2134" i="27" s="1"/>
  <c r="N2134" i="27" s="1"/>
  <c r="G2134" i="27" s="1"/>
  <c r="J2134" i="27" l="1"/>
  <c r="K2134" i="27" s="1"/>
  <c r="AY1582" i="27"/>
  <c r="BB1582" i="27" s="1"/>
  <c r="AZ1582" i="27"/>
  <c r="AW1582" i="27"/>
  <c r="BA1582" i="27" s="1"/>
  <c r="O2134" i="27"/>
  <c r="I2134" i="27" l="1"/>
  <c r="L2134" i="27" s="1"/>
  <c r="M2134" i="27" s="1"/>
  <c r="R2134" i="27"/>
  <c r="S2134" i="27" s="1"/>
  <c r="T2134" i="27" s="1"/>
  <c r="Q2134" i="27"/>
  <c r="U2134" i="27" l="1"/>
  <c r="W2134" i="27" s="1"/>
  <c r="P2134" i="27"/>
  <c r="V2134" i="27" s="1"/>
  <c r="AT1583" i="27" s="1"/>
  <c r="H2135" i="27"/>
  <c r="X2135" i="27" s="1"/>
  <c r="N2135" i="27" s="1"/>
  <c r="G2135" i="27" s="1"/>
  <c r="J2135" i="27" l="1"/>
  <c r="K2135" i="27" s="1"/>
  <c r="O2135" i="27" s="1"/>
  <c r="AZ1583" i="27"/>
  <c r="AY1583" i="27"/>
  <c r="BB1583" i="27" s="1"/>
  <c r="AW1583" i="27"/>
  <c r="BA1583" i="27" s="1"/>
  <c r="I2135" i="27" l="1"/>
  <c r="L2135" i="27" s="1"/>
  <c r="P2135" i="27" s="1"/>
  <c r="R2135" i="27"/>
  <c r="S2135" i="27" s="1"/>
  <c r="T2135" i="27" s="1"/>
  <c r="Q2135" i="27"/>
  <c r="M2135" i="27" l="1"/>
  <c r="U2135" i="27" s="1"/>
  <c r="W2135" i="27" s="1"/>
  <c r="H2136" i="27"/>
  <c r="X2136" i="27" s="1"/>
  <c r="N2136" i="27" s="1"/>
  <c r="G2136" i="27" s="1"/>
  <c r="V2135" i="27"/>
  <c r="AT1584" i="27" s="1"/>
  <c r="J2136" i="27"/>
  <c r="K2136" i="27" s="1"/>
  <c r="AZ1584" i="27" l="1"/>
  <c r="AY1584" i="27"/>
  <c r="BB1584" i="27" s="1"/>
  <c r="AW1584" i="27"/>
  <c r="BA1584" i="27" s="1"/>
  <c r="O2136" i="27"/>
  <c r="I2136" i="27" l="1"/>
  <c r="L2136" i="27" s="1"/>
  <c r="P2136" i="27" s="1"/>
  <c r="R2136" i="27"/>
  <c r="S2136" i="27" s="1"/>
  <c r="T2136" i="27" s="1"/>
  <c r="Q2136" i="27"/>
  <c r="M2136" i="27" l="1"/>
  <c r="U2136" i="27" s="1"/>
  <c r="W2136" i="27" s="1"/>
  <c r="H2137" i="27"/>
  <c r="X2137" i="27" s="1"/>
  <c r="N2137" i="27" s="1"/>
  <c r="G2137" i="27" s="1"/>
  <c r="V2136" i="27"/>
  <c r="AT1585" i="27" s="1"/>
  <c r="J2137" i="27"/>
  <c r="K2137" i="27" s="1"/>
  <c r="AZ1585" i="27" l="1"/>
  <c r="AY1585" i="27"/>
  <c r="BB1585" i="27" s="1"/>
  <c r="AW1585" i="27"/>
  <c r="BA1585" i="27" s="1"/>
  <c r="O2137" i="27"/>
  <c r="I2137" i="27" l="1"/>
  <c r="L2137" i="27" s="1"/>
  <c r="P2137" i="27" s="1"/>
  <c r="R2137" i="27"/>
  <c r="S2137" i="27" s="1"/>
  <c r="T2137" i="27" s="1"/>
  <c r="Q2137" i="27"/>
  <c r="M2137" i="27" l="1"/>
  <c r="U2137" i="27" s="1"/>
  <c r="W2137" i="27" s="1"/>
  <c r="H2138" i="27"/>
  <c r="X2138" i="27" s="1"/>
  <c r="N2138" i="27" s="1"/>
  <c r="G2138" i="27" s="1"/>
  <c r="V2137" i="27"/>
  <c r="AT1586" i="27" s="1"/>
  <c r="J2138" i="27" l="1"/>
  <c r="K2138" i="27" s="1"/>
  <c r="O2138" i="27" s="1"/>
  <c r="AZ1586" i="27"/>
  <c r="AY1586" i="27"/>
  <c r="BB1586" i="27" s="1"/>
  <c r="AW1586" i="27"/>
  <c r="BA1586" i="27" s="1"/>
  <c r="I2138" i="27" l="1"/>
  <c r="L2138" i="27" s="1"/>
  <c r="R2138" i="27"/>
  <c r="S2138" i="27" s="1"/>
  <c r="T2138" i="27" s="1"/>
  <c r="Q2138" i="27"/>
  <c r="H2139" i="27" l="1"/>
  <c r="X2139" i="27" s="1"/>
  <c r="N2139" i="27" s="1"/>
  <c r="G2139" i="27" s="1"/>
  <c r="P2138" i="27"/>
  <c r="V2138" i="27" s="1"/>
  <c r="AT1587" i="27" s="1"/>
  <c r="M2138" i="27"/>
  <c r="U2138" i="27" s="1"/>
  <c r="W2138" i="27" s="1"/>
  <c r="J2139" i="27" l="1"/>
  <c r="K2139" i="27" s="1"/>
  <c r="O2139" i="27" s="1"/>
  <c r="AZ1587" i="27"/>
  <c r="AY1587" i="27"/>
  <c r="BB1587" i="27" s="1"/>
  <c r="AW1587" i="27"/>
  <c r="BA1587" i="27" s="1"/>
  <c r="I2139" i="27" l="1"/>
  <c r="L2139" i="27" s="1"/>
  <c r="P2139" i="27" s="1"/>
  <c r="R2139" i="27"/>
  <c r="S2139" i="27" s="1"/>
  <c r="T2139" i="27" s="1"/>
  <c r="Q2139" i="27"/>
  <c r="M2139" i="27" l="1"/>
  <c r="U2139" i="27" s="1"/>
  <c r="W2139" i="27" s="1"/>
  <c r="H2140" i="27"/>
  <c r="X2140" i="27" s="1"/>
  <c r="N2140" i="27" s="1"/>
  <c r="G2140" i="27" s="1"/>
  <c r="V2139" i="27"/>
  <c r="AT1588" i="27" s="1"/>
  <c r="J2140" i="27"/>
  <c r="K2140" i="27" s="1"/>
  <c r="AZ1588" i="27" l="1"/>
  <c r="AY1588" i="27"/>
  <c r="BB1588" i="27" s="1"/>
  <c r="AW1588" i="27"/>
  <c r="BA1588" i="27" s="1"/>
  <c r="O2140" i="27"/>
  <c r="I2140" i="27" s="1"/>
  <c r="L2140" i="27" s="1"/>
  <c r="R2140" i="27" l="1"/>
  <c r="S2140" i="27" s="1"/>
  <c r="T2140" i="27" s="1"/>
  <c r="M2140" i="27"/>
  <c r="P2140" i="27"/>
  <c r="V2140" i="27" s="1"/>
  <c r="AT1589" i="27" s="1"/>
  <c r="Q2140" i="27"/>
  <c r="AZ1589" i="27" l="1"/>
  <c r="AY1589" i="27"/>
  <c r="BB1589" i="27" s="1"/>
  <c r="AW1589" i="27"/>
  <c r="BA1589" i="27" s="1"/>
  <c r="U2140" i="27"/>
  <c r="H2141" i="27"/>
  <c r="X2141" i="27" s="1"/>
  <c r="N2141" i="27" s="1"/>
  <c r="G2141" i="27" s="1"/>
  <c r="W2140" i="27"/>
  <c r="J2141" i="27" l="1"/>
  <c r="K2141" i="27" s="1"/>
  <c r="O2141" i="27" s="1"/>
  <c r="I2141" i="27" l="1"/>
  <c r="L2141" i="27" s="1"/>
  <c r="M2141" i="27" s="1"/>
  <c r="R2141" i="27"/>
  <c r="S2141" i="27" s="1"/>
  <c r="T2141" i="27" s="1"/>
  <c r="Q2141" i="27"/>
  <c r="U2141" i="27" l="1"/>
  <c r="W2141" i="27" s="1"/>
  <c r="H2142" i="27"/>
  <c r="X2142" i="27" s="1"/>
  <c r="N2142" i="27" s="1"/>
  <c r="G2142" i="27" s="1"/>
  <c r="P2141" i="27"/>
  <c r="V2141" i="27" s="1"/>
  <c r="AT1590" i="27" s="1"/>
  <c r="J2142" i="27"/>
  <c r="K2142" i="27" s="1"/>
  <c r="AZ1590" i="27" l="1"/>
  <c r="AW1590" i="27"/>
  <c r="BA1590" i="27" s="1"/>
  <c r="AY1590" i="27"/>
  <c r="BB1590" i="27" s="1"/>
  <c r="O2142" i="27"/>
  <c r="I2142" i="27" l="1"/>
  <c r="L2142" i="27" s="1"/>
  <c r="M2142" i="27" s="1"/>
  <c r="R2142" i="27"/>
  <c r="S2142" i="27" s="1"/>
  <c r="T2142" i="27" s="1"/>
  <c r="Q2142" i="27"/>
  <c r="P2142" i="27" l="1"/>
  <c r="V2142" i="27" s="1"/>
  <c r="AT1591" i="27" s="1"/>
  <c r="U2142" i="27"/>
  <c r="W2142" i="27" s="1"/>
  <c r="H2143" i="27"/>
  <c r="X2143" i="27" s="1"/>
  <c r="N2143" i="27" s="1"/>
  <c r="G2143" i="27" s="1"/>
  <c r="J2143" i="27"/>
  <c r="K2143" i="27" s="1"/>
  <c r="AZ1591" i="27" l="1"/>
  <c r="AY1591" i="27"/>
  <c r="BB1591" i="27" s="1"/>
  <c r="AW1591" i="27"/>
  <c r="BA1591" i="27" s="1"/>
  <c r="O2143" i="27"/>
  <c r="I2143" i="27" l="1"/>
  <c r="L2143" i="27" s="1"/>
  <c r="P2143" i="27" s="1"/>
  <c r="R2143" i="27"/>
  <c r="S2143" i="27" s="1"/>
  <c r="T2143" i="27" s="1"/>
  <c r="Q2143" i="27"/>
  <c r="M2143" i="27" l="1"/>
  <c r="U2143" i="27" s="1"/>
  <c r="W2143" i="27" s="1"/>
  <c r="H2144" i="27"/>
  <c r="X2144" i="27" s="1"/>
  <c r="N2144" i="27" s="1"/>
  <c r="G2144" i="27" s="1"/>
  <c r="V2143" i="27"/>
  <c r="AT1592" i="27" s="1"/>
  <c r="J2144" i="27"/>
  <c r="K2144" i="27" s="1"/>
  <c r="AZ1592" i="27" l="1"/>
  <c r="AY1592" i="27"/>
  <c r="BB1592" i="27" s="1"/>
  <c r="AW1592" i="27"/>
  <c r="BA1592" i="27" s="1"/>
  <c r="O2144" i="27"/>
  <c r="I2144" i="27" l="1"/>
  <c r="L2144" i="27" s="1"/>
  <c r="P2144" i="27" s="1"/>
  <c r="R2144" i="27"/>
  <c r="S2144" i="27" s="1"/>
  <c r="T2144" i="27" s="1"/>
  <c r="Q2144" i="27"/>
  <c r="M2144" i="27" l="1"/>
  <c r="U2144" i="27" s="1"/>
  <c r="W2144" i="27" s="1"/>
  <c r="H2145" i="27"/>
  <c r="X2145" i="27" s="1"/>
  <c r="N2145" i="27" s="1"/>
  <c r="G2145" i="27" s="1"/>
  <c r="V2144" i="27"/>
  <c r="AT1593" i="27" s="1"/>
  <c r="J2145" i="27" l="1"/>
  <c r="K2145" i="27" s="1"/>
  <c r="O2145" i="27" s="1"/>
  <c r="AZ1593" i="27"/>
  <c r="AY1593" i="27"/>
  <c r="BB1593" i="27" s="1"/>
  <c r="AW1593" i="27"/>
  <c r="BA1593" i="27" s="1"/>
  <c r="I2145" i="27" l="1"/>
  <c r="L2145" i="27" s="1"/>
  <c r="R2145" i="27"/>
  <c r="S2145" i="27" s="1"/>
  <c r="T2145" i="27" s="1"/>
  <c r="Q2145" i="27"/>
  <c r="H2146" i="27" l="1"/>
  <c r="X2146" i="27" s="1"/>
  <c r="N2146" i="27" s="1"/>
  <c r="G2146" i="27" s="1"/>
  <c r="P2145" i="27"/>
  <c r="V2145" i="27" s="1"/>
  <c r="AT1594" i="27" s="1"/>
  <c r="M2145" i="27"/>
  <c r="U2145" i="27" s="1"/>
  <c r="W2145" i="27" s="1"/>
  <c r="J2146" i="27" l="1"/>
  <c r="K2146" i="27" s="1"/>
  <c r="AZ1594" i="27"/>
  <c r="AY1594" i="27"/>
  <c r="BB1594" i="27" s="1"/>
  <c r="AW1594" i="27"/>
  <c r="BA1594" i="27" s="1"/>
  <c r="O2146" i="27"/>
  <c r="I2146" i="27" l="1"/>
  <c r="L2146" i="27" s="1"/>
  <c r="R2146" i="27"/>
  <c r="S2146" i="27" s="1"/>
  <c r="T2146" i="27" s="1"/>
  <c r="Q2146" i="27"/>
  <c r="H2147" i="27" l="1"/>
  <c r="X2147" i="27" s="1"/>
  <c r="N2147" i="27" s="1"/>
  <c r="G2147" i="27" s="1"/>
  <c r="P2146" i="27"/>
  <c r="V2146" i="27" s="1"/>
  <c r="AT1595" i="27" s="1"/>
  <c r="M2146" i="27"/>
  <c r="U2146" i="27" s="1"/>
  <c r="W2146" i="27" s="1"/>
  <c r="J2147" i="27" l="1"/>
  <c r="K2147" i="27" s="1"/>
  <c r="O2147" i="27" s="1"/>
  <c r="AZ1595" i="27"/>
  <c r="AY1595" i="27"/>
  <c r="BB1595" i="27" s="1"/>
  <c r="AW1595" i="27"/>
  <c r="BA1595" i="27" s="1"/>
  <c r="I2147" i="27" l="1"/>
  <c r="L2147" i="27" s="1"/>
  <c r="P2147" i="27" s="1"/>
  <c r="R2147" i="27"/>
  <c r="S2147" i="27" s="1"/>
  <c r="T2147" i="27" s="1"/>
  <c r="Q2147" i="27"/>
  <c r="M2147" i="27" l="1"/>
  <c r="U2147" i="27" s="1"/>
  <c r="W2147" i="27" s="1"/>
  <c r="H2148" i="27"/>
  <c r="X2148" i="27" s="1"/>
  <c r="N2148" i="27" s="1"/>
  <c r="G2148" i="27" s="1"/>
  <c r="V2147" i="27"/>
  <c r="AT1596" i="27" s="1"/>
  <c r="J2148" i="27" l="1"/>
  <c r="K2148" i="27" s="1"/>
  <c r="O2148" i="27" s="1"/>
  <c r="AZ1596" i="27"/>
  <c r="AY1596" i="27"/>
  <c r="BB1596" i="27" s="1"/>
  <c r="AW1596" i="27"/>
  <c r="BA1596" i="27" s="1"/>
  <c r="I2148" i="27" l="1"/>
  <c r="L2148" i="27" s="1"/>
  <c r="R2148" i="27"/>
  <c r="S2148" i="27" s="1"/>
  <c r="T2148" i="27" s="1"/>
  <c r="Q2148" i="27"/>
  <c r="H2149" i="27" l="1"/>
  <c r="X2149" i="27" s="1"/>
  <c r="N2149" i="27" s="1"/>
  <c r="G2149" i="27" s="1"/>
  <c r="P2148" i="27"/>
  <c r="V2148" i="27" s="1"/>
  <c r="AT1597" i="27" s="1"/>
  <c r="M2148" i="27"/>
  <c r="U2148" i="27" s="1"/>
  <c r="W2148" i="27" s="1"/>
  <c r="J2149" i="27" l="1"/>
  <c r="K2149" i="27" s="1"/>
  <c r="O2149" i="27" s="1"/>
  <c r="AY1597" i="27"/>
  <c r="BB1597" i="27" s="1"/>
  <c r="AZ1597" i="27"/>
  <c r="AW1597" i="27"/>
  <c r="BA1597" i="27" s="1"/>
  <c r="I2149" i="27" l="1"/>
  <c r="L2149" i="27" s="1"/>
  <c r="P2149" i="27" s="1"/>
  <c r="R2149" i="27"/>
  <c r="S2149" i="27" s="1"/>
  <c r="T2149" i="27" s="1"/>
  <c r="Q2149" i="27"/>
  <c r="M2149" i="27" l="1"/>
  <c r="U2149" i="27" s="1"/>
  <c r="W2149" i="27" s="1"/>
  <c r="H2150" i="27"/>
  <c r="X2150" i="27" s="1"/>
  <c r="N2150" i="27" s="1"/>
  <c r="G2150" i="27" s="1"/>
  <c r="V2149" i="27"/>
  <c r="AT1598" i="27" s="1"/>
  <c r="J2150" i="27"/>
  <c r="K2150" i="27" s="1"/>
  <c r="AY1598" i="27" l="1"/>
  <c r="BB1598" i="27" s="1"/>
  <c r="AZ1598" i="27"/>
  <c r="AW1598" i="27"/>
  <c r="BA1598" i="27" s="1"/>
  <c r="O2150" i="27"/>
  <c r="I2150" i="27" l="1"/>
  <c r="L2150" i="27" s="1"/>
  <c r="M2150" i="27" s="1"/>
  <c r="R2150" i="27"/>
  <c r="S2150" i="27" s="1"/>
  <c r="T2150" i="27" s="1"/>
  <c r="Q2150" i="27"/>
  <c r="P2150" i="27" l="1"/>
  <c r="V2150" i="27" s="1"/>
  <c r="AT1599" i="27" s="1"/>
  <c r="U2150" i="27"/>
  <c r="W2150" i="27" s="1"/>
  <c r="H2151" i="27"/>
  <c r="X2151" i="27" s="1"/>
  <c r="N2151" i="27" s="1"/>
  <c r="G2151" i="27" s="1"/>
  <c r="J2151" i="27" l="1"/>
  <c r="K2151" i="27" s="1"/>
  <c r="AY1599" i="27"/>
  <c r="BB1599" i="27" s="1"/>
  <c r="AZ1599" i="27"/>
  <c r="AW1599" i="27"/>
  <c r="BA1599" i="27" s="1"/>
  <c r="O2151" i="27"/>
  <c r="I2151" i="27" l="1"/>
  <c r="L2151" i="27" s="1"/>
  <c r="M2151" i="27" s="1"/>
  <c r="R2151" i="27"/>
  <c r="S2151" i="27" s="1"/>
  <c r="T2151" i="27" s="1"/>
  <c r="Q2151" i="27"/>
  <c r="U2151" i="27" l="1"/>
  <c r="W2151" i="27" s="1"/>
  <c r="H2152" i="27"/>
  <c r="X2152" i="27" s="1"/>
  <c r="N2152" i="27" s="1"/>
  <c r="G2152" i="27" s="1"/>
  <c r="P2151" i="27"/>
  <c r="V2151" i="27" s="1"/>
  <c r="AT1600" i="27" s="1"/>
  <c r="J2152" i="27" l="1"/>
  <c r="K2152" i="27" s="1"/>
  <c r="O2152" i="27" s="1"/>
  <c r="AY1600" i="27"/>
  <c r="BB1600" i="27" s="1"/>
  <c r="AZ1600" i="27"/>
  <c r="AW1600" i="27"/>
  <c r="BA1600" i="27" s="1"/>
  <c r="I2152" i="27" l="1"/>
  <c r="L2152" i="27" s="1"/>
  <c r="R2152" i="27"/>
  <c r="S2152" i="27" s="1"/>
  <c r="T2152" i="27" s="1"/>
  <c r="Q2152" i="27"/>
  <c r="H2153" i="27" l="1"/>
  <c r="X2153" i="27" s="1"/>
  <c r="N2153" i="27" s="1"/>
  <c r="G2153" i="27" s="1"/>
  <c r="P2152" i="27"/>
  <c r="V2152" i="27" s="1"/>
  <c r="AT1601" i="27" s="1"/>
  <c r="M2152" i="27"/>
  <c r="U2152" i="27" s="1"/>
  <c r="W2152" i="27" s="1"/>
  <c r="J2153" i="27" l="1"/>
  <c r="K2153" i="27" s="1"/>
  <c r="O2153" i="27" s="1"/>
  <c r="AY1601" i="27"/>
  <c r="BB1601" i="27" s="1"/>
  <c r="AZ1601" i="27"/>
  <c r="AW1601" i="27"/>
  <c r="BA1601" i="27" s="1"/>
  <c r="I2153" i="27" l="1"/>
  <c r="L2153" i="27" s="1"/>
  <c r="P2153" i="27" s="1"/>
  <c r="R2153" i="27"/>
  <c r="S2153" i="27" s="1"/>
  <c r="T2153" i="27" s="1"/>
  <c r="Q2153" i="27"/>
  <c r="M2153" i="27" l="1"/>
  <c r="U2153" i="27" s="1"/>
  <c r="W2153" i="27" s="1"/>
  <c r="H2154" i="27"/>
  <c r="X2154" i="27" s="1"/>
  <c r="N2154" i="27" s="1"/>
  <c r="G2154" i="27" s="1"/>
  <c r="V2153" i="27"/>
  <c r="AT1602" i="27" s="1"/>
  <c r="J2154" i="27"/>
  <c r="K2154" i="27" s="1"/>
  <c r="AY1602" i="27" l="1"/>
  <c r="BB1602" i="27" s="1"/>
  <c r="AZ1602" i="27"/>
  <c r="AW1602" i="27"/>
  <c r="BA1602" i="27" s="1"/>
  <c r="O2154" i="27"/>
  <c r="I2154" i="27" l="1"/>
  <c r="L2154" i="27" s="1"/>
  <c r="P2154" i="27" s="1"/>
  <c r="R2154" i="27"/>
  <c r="S2154" i="27" s="1"/>
  <c r="T2154" i="27" s="1"/>
  <c r="Q2154" i="27"/>
  <c r="M2154" i="27" l="1"/>
  <c r="U2154" i="27" s="1"/>
  <c r="W2154" i="27" s="1"/>
  <c r="H2155" i="27"/>
  <c r="X2155" i="27" s="1"/>
  <c r="N2155" i="27" s="1"/>
  <c r="G2155" i="27" s="1"/>
  <c r="V2154" i="27"/>
  <c r="AT1603" i="27" s="1"/>
  <c r="J2155" i="27"/>
  <c r="K2155" i="27" s="1"/>
  <c r="AZ1603" i="27" l="1"/>
  <c r="AY1603" i="27"/>
  <c r="BB1603" i="27" s="1"/>
  <c r="AW1603" i="27"/>
  <c r="BA1603" i="27" s="1"/>
  <c r="O2155" i="27"/>
  <c r="I2155" i="27" l="1"/>
  <c r="L2155" i="27" s="1"/>
  <c r="P2155" i="27" s="1"/>
  <c r="R2155" i="27"/>
  <c r="S2155" i="27" s="1"/>
  <c r="T2155" i="27" s="1"/>
  <c r="Q2155" i="27"/>
  <c r="M2155" i="27" l="1"/>
  <c r="U2155" i="27" s="1"/>
  <c r="W2155" i="27" s="1"/>
  <c r="H2156" i="27"/>
  <c r="X2156" i="27" s="1"/>
  <c r="N2156" i="27" s="1"/>
  <c r="G2156" i="27" s="1"/>
  <c r="V2155" i="27"/>
  <c r="AT1604" i="27" s="1"/>
  <c r="J2156" i="27"/>
  <c r="K2156" i="27" s="1"/>
  <c r="AZ1604" i="27" l="1"/>
  <c r="AY1604" i="27"/>
  <c r="BB1604" i="27" s="1"/>
  <c r="AW1604" i="27"/>
  <c r="BA1604" i="27" s="1"/>
  <c r="O2156" i="27"/>
  <c r="I2156" i="27" l="1"/>
  <c r="L2156" i="27" s="1"/>
  <c r="M2156" i="27" s="1"/>
  <c r="R2156" i="27"/>
  <c r="S2156" i="27" s="1"/>
  <c r="T2156" i="27" s="1"/>
  <c r="Q2156" i="27"/>
  <c r="P2156" i="27" l="1"/>
  <c r="V2156" i="27" s="1"/>
  <c r="AT1605" i="27" s="1"/>
  <c r="U2156" i="27"/>
  <c r="W2156" i="27" s="1"/>
  <c r="H2157" i="27"/>
  <c r="X2157" i="27" s="1"/>
  <c r="N2157" i="27" s="1"/>
  <c r="G2157" i="27" s="1"/>
  <c r="J2157" i="27" l="1"/>
  <c r="K2157" i="27" s="1"/>
  <c r="AZ1605" i="27"/>
  <c r="AY1605" i="27"/>
  <c r="BB1605" i="27" s="1"/>
  <c r="AW1605" i="27"/>
  <c r="BA1605" i="27" s="1"/>
  <c r="O2157" i="27"/>
  <c r="I2157" i="27" l="1"/>
  <c r="L2157" i="27" s="1"/>
  <c r="M2157" i="27" s="1"/>
  <c r="R2157" i="27"/>
  <c r="S2157" i="27" s="1"/>
  <c r="T2157" i="27" s="1"/>
  <c r="Q2157" i="27"/>
  <c r="P2157" i="27" l="1"/>
  <c r="V2157" i="27" s="1"/>
  <c r="AT1606" i="27" s="1"/>
  <c r="H2158" i="27"/>
  <c r="X2158" i="27" s="1"/>
  <c r="N2158" i="27" s="1"/>
  <c r="G2158" i="27" s="1"/>
  <c r="U2157" i="27"/>
  <c r="W2157" i="27" s="1"/>
  <c r="J2158" i="27" l="1"/>
  <c r="K2158" i="27" s="1"/>
  <c r="O2158" i="27" s="1"/>
  <c r="AZ1606" i="27"/>
  <c r="AY1606" i="27"/>
  <c r="BB1606" i="27" s="1"/>
  <c r="AW1606" i="27"/>
  <c r="BA1606" i="27" s="1"/>
  <c r="I2158" i="27" l="1"/>
  <c r="L2158" i="27" s="1"/>
  <c r="P2158" i="27" s="1"/>
  <c r="R2158" i="27"/>
  <c r="S2158" i="27" s="1"/>
  <c r="T2158" i="27" s="1"/>
  <c r="Q2158" i="27"/>
  <c r="M2158" i="27" l="1"/>
  <c r="U2158" i="27" s="1"/>
  <c r="W2158" i="27" s="1"/>
  <c r="H2159" i="27"/>
  <c r="X2159" i="27" s="1"/>
  <c r="N2159" i="27" s="1"/>
  <c r="G2159" i="27" s="1"/>
  <c r="V2158" i="27"/>
  <c r="AT1607" i="27" s="1"/>
  <c r="J2159" i="27"/>
  <c r="K2159" i="27" s="1"/>
  <c r="AZ1607" i="27" l="1"/>
  <c r="AY1607" i="27"/>
  <c r="BB1607" i="27" s="1"/>
  <c r="AW1607" i="27"/>
  <c r="BA1607" i="27" s="1"/>
  <c r="O2159" i="27"/>
  <c r="I2159" i="27" l="1"/>
  <c r="L2159" i="27" s="1"/>
  <c r="M2159" i="27" s="1"/>
  <c r="R2159" i="27"/>
  <c r="S2159" i="27" s="1"/>
  <c r="T2159" i="27" s="1"/>
  <c r="Q2159" i="27"/>
  <c r="U2159" i="27" l="1"/>
  <c r="H2160" i="27"/>
  <c r="X2160" i="27" s="1"/>
  <c r="N2160" i="27" s="1"/>
  <c r="G2160" i="27" s="1"/>
  <c r="W2159" i="27"/>
  <c r="P2159" i="27"/>
  <c r="V2159" i="27" s="1"/>
  <c r="AT1608" i="27" s="1"/>
  <c r="J2160" i="27"/>
  <c r="K2160" i="27" s="1"/>
  <c r="AZ1608" i="27" l="1"/>
  <c r="AY1608" i="27"/>
  <c r="BB1608" i="27" s="1"/>
  <c r="AW1608" i="27"/>
  <c r="BA1608" i="27" s="1"/>
  <c r="O2160" i="27"/>
  <c r="I2160" i="27" l="1"/>
  <c r="L2160" i="27" s="1"/>
  <c r="M2160" i="27" s="1"/>
  <c r="R2160" i="27"/>
  <c r="S2160" i="27" s="1"/>
  <c r="T2160" i="27" s="1"/>
  <c r="Q2160" i="27"/>
  <c r="P2160" i="27" l="1"/>
  <c r="V2160" i="27" s="1"/>
  <c r="AT1609" i="27" s="1"/>
  <c r="U2160" i="27"/>
  <c r="W2160" i="27" s="1"/>
  <c r="H2161" i="27"/>
  <c r="X2161" i="27" s="1"/>
  <c r="N2161" i="27" s="1"/>
  <c r="G2161" i="27" s="1"/>
  <c r="J2161" i="27" l="1"/>
  <c r="K2161" i="27" s="1"/>
  <c r="AZ1609" i="27"/>
  <c r="AY1609" i="27"/>
  <c r="BB1609" i="27" s="1"/>
  <c r="AW1609" i="27"/>
  <c r="BA1609" i="27" s="1"/>
  <c r="O2161" i="27"/>
  <c r="I2161" i="27" l="1"/>
  <c r="L2161" i="27" s="1"/>
  <c r="P2161" i="27" s="1"/>
  <c r="R2161" i="27"/>
  <c r="S2161" i="27" s="1"/>
  <c r="T2161" i="27" s="1"/>
  <c r="Q2161" i="27"/>
  <c r="M2161" i="27" l="1"/>
  <c r="U2161" i="27" s="1"/>
  <c r="W2161" i="27" s="1"/>
  <c r="H2162" i="27"/>
  <c r="X2162" i="27" s="1"/>
  <c r="N2162" i="27" s="1"/>
  <c r="G2162" i="27" s="1"/>
  <c r="V2161" i="27"/>
  <c r="AT1610" i="27" s="1"/>
  <c r="J2162" i="27" l="1"/>
  <c r="K2162" i="27" s="1"/>
  <c r="O2162" i="27" s="1"/>
  <c r="AZ1610" i="27"/>
  <c r="AY1610" i="27"/>
  <c r="BB1610" i="27" s="1"/>
  <c r="AW1610" i="27"/>
  <c r="BA1610" i="27" s="1"/>
  <c r="I2162" i="27" l="1"/>
  <c r="L2162" i="27" s="1"/>
  <c r="R2162" i="27"/>
  <c r="S2162" i="27" s="1"/>
  <c r="T2162" i="27" s="1"/>
  <c r="Q2162" i="27"/>
  <c r="H2163" i="27" l="1"/>
  <c r="X2163" i="27" s="1"/>
  <c r="N2163" i="27" s="1"/>
  <c r="G2163" i="27" s="1"/>
  <c r="P2162" i="27"/>
  <c r="V2162" i="27" s="1"/>
  <c r="AT1611" i="27" s="1"/>
  <c r="J2163" i="27"/>
  <c r="K2163" i="27" s="1"/>
  <c r="M2162" i="27"/>
  <c r="U2162" i="27" s="1"/>
  <c r="W2162" i="27" s="1"/>
  <c r="AZ1611" i="27" l="1"/>
  <c r="AY1611" i="27"/>
  <c r="BB1611" i="27" s="1"/>
  <c r="AW1611" i="27"/>
  <c r="BA1611" i="27" s="1"/>
  <c r="O2163" i="27"/>
  <c r="I2163" i="27" l="1"/>
  <c r="L2163" i="27" s="1"/>
  <c r="P2163" i="27" s="1"/>
  <c r="R2163" i="27"/>
  <c r="S2163" i="27" s="1"/>
  <c r="T2163" i="27" s="1"/>
  <c r="Q2163" i="27"/>
  <c r="M2163" i="27" l="1"/>
  <c r="U2163" i="27" s="1"/>
  <c r="W2163" i="27" s="1"/>
  <c r="H2164" i="27"/>
  <c r="X2164" i="27" s="1"/>
  <c r="N2164" i="27" s="1"/>
  <c r="G2164" i="27" s="1"/>
  <c r="V2163" i="27"/>
  <c r="J2164" i="27"/>
  <c r="K2164" i="27" s="1"/>
  <c r="O2164" i="27" l="1"/>
  <c r="I2164" i="27" l="1"/>
  <c r="L2164" i="27" s="1"/>
  <c r="P2164" i="27" s="1"/>
  <c r="R2164" i="27"/>
  <c r="S2164" i="27" s="1"/>
  <c r="T2164" i="27" s="1"/>
  <c r="Q2164" i="27"/>
  <c r="M2164" i="27" l="1"/>
  <c r="U2164" i="27" s="1"/>
  <c r="W2164" i="27" s="1"/>
  <c r="H2165" i="27"/>
  <c r="X2165" i="27" s="1"/>
  <c r="N2165" i="27" s="1"/>
  <c r="G2165" i="27" s="1"/>
  <c r="V2164" i="27"/>
  <c r="J2165" i="27"/>
  <c r="K2165" i="27" s="1"/>
  <c r="O2165" i="27" l="1"/>
  <c r="I2165" i="27" l="1"/>
  <c r="L2165" i="27" s="1"/>
  <c r="P2165" i="27" s="1"/>
  <c r="R2165" i="27"/>
  <c r="S2165" i="27" s="1"/>
  <c r="T2165" i="27" s="1"/>
  <c r="Q2165" i="27"/>
  <c r="M2165" i="27" l="1"/>
  <c r="U2165" i="27" s="1"/>
  <c r="W2165" i="27" s="1"/>
  <c r="H2166" i="27"/>
  <c r="X2166" i="27" s="1"/>
  <c r="N2166" i="27" s="1"/>
  <c r="G2166" i="27" s="1"/>
  <c r="V2165" i="27"/>
  <c r="J2166" i="27"/>
  <c r="K2166" i="27" s="1"/>
  <c r="O2166" i="27" l="1"/>
  <c r="I2166" i="27" l="1"/>
  <c r="L2166" i="27" s="1"/>
  <c r="M2166" i="27" s="1"/>
  <c r="R2166" i="27"/>
  <c r="S2166" i="27" s="1"/>
  <c r="T2166" i="27" s="1"/>
  <c r="Q2166" i="27"/>
  <c r="U2166" i="27" l="1"/>
  <c r="W2166" i="27" s="1"/>
  <c r="P2166" i="27"/>
  <c r="V2166" i="27" s="1"/>
  <c r="H2167" i="27"/>
  <c r="X2167" i="27" s="1"/>
  <c r="N2167" i="27" s="1"/>
  <c r="G2167" i="27" s="1"/>
  <c r="J2167" i="27" l="1"/>
  <c r="K2167" i="27" s="1"/>
  <c r="O2167" i="27" s="1"/>
  <c r="I2167" i="27" l="1"/>
  <c r="L2167" i="27" s="1"/>
  <c r="P2167" i="27" s="1"/>
  <c r="R2167" i="27"/>
  <c r="S2167" i="27" s="1"/>
  <c r="T2167" i="27" s="1"/>
  <c r="Q2167" i="27"/>
  <c r="M2167" i="27" l="1"/>
  <c r="U2167" i="27" s="1"/>
  <c r="W2167" i="27" s="1"/>
  <c r="H2168" i="27"/>
  <c r="X2168" i="27" s="1"/>
  <c r="N2168" i="27" s="1"/>
  <c r="G2168" i="27" s="1"/>
  <c r="V2167" i="27"/>
  <c r="J2168" i="27"/>
  <c r="K2168" i="27" s="1"/>
  <c r="O2168" i="27" l="1"/>
  <c r="I2168" i="27" l="1"/>
  <c r="L2168" i="27" s="1"/>
  <c r="P2168" i="27" s="1"/>
  <c r="R2168" i="27"/>
  <c r="S2168" i="27" s="1"/>
  <c r="T2168" i="27" s="1"/>
  <c r="Q2168" i="27"/>
  <c r="M2168" i="27" l="1"/>
  <c r="U2168" i="27" s="1"/>
  <c r="W2168" i="27" s="1"/>
  <c r="H2169" i="27"/>
  <c r="X2169" i="27" s="1"/>
  <c r="N2169" i="27" s="1"/>
  <c r="G2169" i="27" s="1"/>
  <c r="V2168" i="27"/>
  <c r="J2169" i="27" l="1"/>
  <c r="K2169" i="27" s="1"/>
  <c r="O2169" i="27" s="1"/>
  <c r="I2169" i="27" l="1"/>
  <c r="L2169" i="27" s="1"/>
  <c r="P2169" i="27" s="1"/>
  <c r="R2169" i="27"/>
  <c r="S2169" i="27" s="1"/>
  <c r="T2169" i="27" s="1"/>
  <c r="Q2169" i="27"/>
  <c r="M2169" i="27" l="1"/>
  <c r="U2169" i="27" s="1"/>
  <c r="W2169" i="27" s="1"/>
  <c r="H2170" i="27"/>
  <c r="X2170" i="27" s="1"/>
  <c r="N2170" i="27" s="1"/>
  <c r="G2170" i="27" s="1"/>
  <c r="V2169" i="27"/>
  <c r="J2170" i="27"/>
  <c r="K2170" i="27" s="1"/>
  <c r="O2170" i="27" l="1"/>
  <c r="I2170" i="27" l="1"/>
  <c r="L2170" i="27" s="1"/>
  <c r="P2170" i="27" s="1"/>
  <c r="R2170" i="27"/>
  <c r="S2170" i="27" s="1"/>
  <c r="T2170" i="27" s="1"/>
  <c r="Q2170" i="27"/>
  <c r="M2170" i="27" l="1"/>
  <c r="U2170" i="27" s="1"/>
  <c r="W2170" i="27" s="1"/>
  <c r="H2171" i="27"/>
  <c r="X2171" i="27" s="1"/>
  <c r="N2171" i="27" s="1"/>
  <c r="G2171" i="27" s="1"/>
  <c r="V2170" i="27"/>
  <c r="J2171" i="27" l="1"/>
  <c r="K2171" i="27" s="1"/>
  <c r="O2171" i="27" s="1"/>
  <c r="I2171" i="27" l="1"/>
  <c r="L2171" i="27" s="1"/>
  <c r="M2171" i="27" s="1"/>
  <c r="R2171" i="27"/>
  <c r="S2171" i="27" s="1"/>
  <c r="T2171" i="27" s="1"/>
  <c r="Q2171" i="27"/>
  <c r="P2171" i="27" l="1"/>
  <c r="V2171" i="27" s="1"/>
  <c r="U2171" i="27"/>
  <c r="W2171" i="27" s="1"/>
  <c r="H2172" i="27"/>
  <c r="X2172" i="27" s="1"/>
  <c r="N2172" i="27" s="1"/>
  <c r="G2172" i="27" s="1"/>
  <c r="J2172" i="27" l="1"/>
  <c r="K2172" i="27" s="1"/>
  <c r="O2172" i="27"/>
  <c r="I2172" i="27" l="1"/>
  <c r="L2172" i="27" s="1"/>
  <c r="P2172" i="27" s="1"/>
  <c r="R2172" i="27"/>
  <c r="S2172" i="27" s="1"/>
  <c r="T2172" i="27" s="1"/>
  <c r="Q2172" i="27"/>
  <c r="M2172" i="27" l="1"/>
  <c r="U2172" i="27" s="1"/>
  <c r="W2172" i="27" s="1"/>
  <c r="H2173" i="27"/>
  <c r="X2173" i="27" s="1"/>
  <c r="N2173" i="27" s="1"/>
  <c r="G2173" i="27" s="1"/>
  <c r="V2172" i="27"/>
  <c r="J2173" i="27" l="1"/>
  <c r="K2173" i="27" s="1"/>
  <c r="O2173" i="27" s="1"/>
  <c r="I2173" i="27" l="1"/>
  <c r="L2173" i="27" s="1"/>
  <c r="P2173" i="27" s="1"/>
  <c r="R2173" i="27"/>
  <c r="S2173" i="27" s="1"/>
  <c r="T2173" i="27" s="1"/>
  <c r="Q2173" i="27"/>
  <c r="M2173" i="27" l="1"/>
  <c r="U2173" i="27" s="1"/>
  <c r="W2173" i="27" s="1"/>
  <c r="H2174" i="27"/>
  <c r="X2174" i="27" s="1"/>
  <c r="N2174" i="27" s="1"/>
  <c r="G2174" i="27" s="1"/>
  <c r="V2173" i="27"/>
  <c r="J2174" i="27"/>
  <c r="K2174" i="27" s="1"/>
  <c r="O2174" i="27" l="1"/>
  <c r="I2174" i="27" l="1"/>
  <c r="L2174" i="27" s="1"/>
  <c r="M2174" i="27" s="1"/>
  <c r="R2174" i="27"/>
  <c r="S2174" i="27" s="1"/>
  <c r="T2174" i="27" s="1"/>
  <c r="Q2174" i="27"/>
  <c r="P2174" i="27" l="1"/>
  <c r="V2174" i="27" s="1"/>
  <c r="U2174" i="27"/>
  <c r="W2174" i="27" s="1"/>
  <c r="H2175" i="27"/>
  <c r="X2175" i="27" s="1"/>
  <c r="N2175" i="27" s="1"/>
  <c r="G2175" i="27" s="1"/>
  <c r="J2175" i="27" l="1"/>
  <c r="K2175" i="27" s="1"/>
  <c r="O2175" i="27" s="1"/>
  <c r="I2175" i="27" l="1"/>
  <c r="L2175" i="27" s="1"/>
  <c r="P2175" i="27" s="1"/>
  <c r="R2175" i="27"/>
  <c r="S2175" i="27" s="1"/>
  <c r="T2175" i="27" s="1"/>
  <c r="Q2175" i="27"/>
  <c r="M2175" i="27" l="1"/>
  <c r="H2176" i="27"/>
  <c r="X2176" i="27" s="1"/>
  <c r="N2176" i="27" s="1"/>
  <c r="G2176" i="27" s="1"/>
  <c r="U2175" i="27"/>
  <c r="W2175" i="27" s="1"/>
  <c r="V2175" i="27"/>
  <c r="J2176" i="27"/>
  <c r="K2176" i="27" s="1"/>
  <c r="O2176" i="27" l="1"/>
  <c r="I2176" i="27" l="1"/>
  <c r="L2176" i="27" s="1"/>
  <c r="P2176" i="27" s="1"/>
  <c r="R2176" i="27"/>
  <c r="S2176" i="27" s="1"/>
  <c r="T2176" i="27" s="1"/>
  <c r="Q2176" i="27"/>
  <c r="M2176" i="27" l="1"/>
  <c r="U2176" i="27" s="1"/>
  <c r="W2176" i="27" s="1"/>
  <c r="H2177" i="27"/>
  <c r="X2177" i="27" s="1"/>
  <c r="N2177" i="27" s="1"/>
  <c r="G2177" i="27" s="1"/>
  <c r="V2176" i="27"/>
  <c r="J2177" i="27" l="1"/>
  <c r="K2177" i="27" s="1"/>
  <c r="O2177" i="27" s="1"/>
  <c r="I2177" i="27" s="1"/>
  <c r="L2177" i="27" s="1"/>
  <c r="R2177" i="27" l="1"/>
  <c r="S2177" i="27" s="1"/>
  <c r="T2177" i="27" s="1"/>
  <c r="M2177" i="27"/>
  <c r="P2177" i="27"/>
  <c r="V2177" i="27" s="1"/>
  <c r="Q2177" i="27"/>
  <c r="U2177" i="27" l="1"/>
  <c r="H2178" i="27"/>
  <c r="X2178" i="27" s="1"/>
  <c r="N2178" i="27" s="1"/>
  <c r="G2178" i="27" s="1"/>
  <c r="W2177" i="27"/>
  <c r="J2178" i="27"/>
  <c r="K2178" i="27" s="1"/>
  <c r="O2178" i="27" l="1"/>
  <c r="I2178" i="27" l="1"/>
  <c r="L2178" i="27" s="1"/>
  <c r="R2178" i="27"/>
  <c r="S2178" i="27" s="1"/>
  <c r="T2178" i="27" s="1"/>
  <c r="Q2178" i="27"/>
  <c r="H2179" i="27" l="1"/>
  <c r="X2179" i="27" s="1"/>
  <c r="N2179" i="27" s="1"/>
  <c r="G2179" i="27" s="1"/>
  <c r="P2178" i="27"/>
  <c r="V2178" i="27" s="1"/>
  <c r="M2178" i="27"/>
  <c r="U2178" i="27" s="1"/>
  <c r="W2178" i="27" s="1"/>
  <c r="J2179" i="27" l="1"/>
  <c r="K2179" i="27" s="1"/>
  <c r="O2179" i="27" s="1"/>
  <c r="I2179" i="27" l="1"/>
  <c r="L2179" i="27" s="1"/>
  <c r="M2179" i="27" s="1"/>
  <c r="R2179" i="27"/>
  <c r="S2179" i="27" s="1"/>
  <c r="T2179" i="27" s="1"/>
  <c r="Q2179" i="27"/>
  <c r="P2179" i="27" l="1"/>
  <c r="U2179" i="27"/>
  <c r="W2179" i="27" s="1"/>
  <c r="H2180" i="27"/>
  <c r="X2180" i="27" s="1"/>
  <c r="N2180" i="27" s="1"/>
  <c r="G2180" i="27" s="1"/>
  <c r="V2179" i="27"/>
  <c r="J2180" i="27" l="1"/>
  <c r="K2180" i="27" s="1"/>
  <c r="O2180" i="27" s="1"/>
  <c r="I2180" i="27" l="1"/>
  <c r="L2180" i="27" s="1"/>
  <c r="R2180" i="27"/>
  <c r="S2180" i="27" s="1"/>
  <c r="T2180" i="27" s="1"/>
  <c r="Q2180" i="27"/>
  <c r="H2181" i="27" l="1"/>
  <c r="X2181" i="27" s="1"/>
  <c r="N2181" i="27" s="1"/>
  <c r="G2181" i="27" s="1"/>
  <c r="P2180" i="27"/>
  <c r="V2180" i="27" s="1"/>
  <c r="M2180" i="27"/>
  <c r="U2180" i="27" s="1"/>
  <c r="W2180" i="27" s="1"/>
  <c r="J2181" i="27" l="1"/>
  <c r="K2181" i="27" s="1"/>
  <c r="O2181" i="27" s="1"/>
  <c r="I2181" i="27" l="1"/>
  <c r="L2181" i="27" s="1"/>
  <c r="M2181" i="27" s="1"/>
  <c r="R2181" i="27"/>
  <c r="S2181" i="27" s="1"/>
  <c r="T2181" i="27" s="1"/>
  <c r="Q2181" i="27"/>
  <c r="P2181" i="27" l="1"/>
  <c r="V2181" i="27" s="1"/>
  <c r="U2181" i="27"/>
  <c r="W2181" i="27" s="1"/>
  <c r="H2182" i="27"/>
  <c r="X2182" i="27" s="1"/>
  <c r="N2182" i="27" s="1"/>
  <c r="G2182" i="27" s="1"/>
  <c r="J2182" i="27"/>
  <c r="K2182" i="27" s="1"/>
  <c r="O2182" i="27" l="1"/>
  <c r="I2182" i="27" l="1"/>
  <c r="L2182" i="27" s="1"/>
  <c r="R2182" i="27"/>
  <c r="S2182" i="27" s="1"/>
  <c r="T2182" i="27" s="1"/>
  <c r="Q2182" i="27"/>
  <c r="H2183" i="27" l="1"/>
  <c r="X2183" i="27" s="1"/>
  <c r="N2183" i="27" s="1"/>
  <c r="G2183" i="27" s="1"/>
  <c r="P2182" i="27"/>
  <c r="V2182" i="27" s="1"/>
  <c r="J2183" i="27"/>
  <c r="K2183" i="27" s="1"/>
  <c r="M2182" i="27"/>
  <c r="U2182" i="27" s="1"/>
  <c r="W2182" i="27" s="1"/>
  <c r="O2183" i="27" l="1"/>
  <c r="I2183" i="27" l="1"/>
  <c r="L2183" i="27" s="1"/>
  <c r="M2183" i="27" s="1"/>
  <c r="R2183" i="27"/>
  <c r="S2183" i="27" s="1"/>
  <c r="T2183" i="27" s="1"/>
  <c r="Q2183" i="27"/>
  <c r="P2183" i="27" l="1"/>
  <c r="V2183" i="27" s="1"/>
  <c r="U2183" i="27"/>
  <c r="W2183" i="27" s="1"/>
  <c r="H2184" i="27"/>
  <c r="X2184" i="27" s="1"/>
  <c r="N2184" i="27" s="1"/>
  <c r="G2184" i="27" s="1"/>
  <c r="J2184" i="27" l="1"/>
  <c r="K2184" i="27" s="1"/>
  <c r="O2184" i="27" s="1"/>
  <c r="I2184" i="27" l="1"/>
  <c r="L2184" i="27" s="1"/>
  <c r="M2184" i="27" s="1"/>
  <c r="R2184" i="27"/>
  <c r="S2184" i="27" s="1"/>
  <c r="T2184" i="27" s="1"/>
  <c r="Q2184" i="27"/>
  <c r="P2184" i="27" l="1"/>
  <c r="V2184" i="27" s="1"/>
  <c r="U2184" i="27"/>
  <c r="W2184" i="27" s="1"/>
  <c r="H2185" i="27"/>
  <c r="X2185" i="27" s="1"/>
  <c r="N2185" i="27" s="1"/>
  <c r="G2185" i="27" s="1"/>
  <c r="J2185" i="27" l="1"/>
  <c r="K2185" i="27" s="1"/>
  <c r="O2185" i="27"/>
  <c r="I2185" i="27" l="1"/>
  <c r="L2185" i="27" s="1"/>
  <c r="P2185" i="27" s="1"/>
  <c r="R2185" i="27"/>
  <c r="S2185" i="27" s="1"/>
  <c r="T2185" i="27" s="1"/>
  <c r="Q2185" i="27"/>
  <c r="M2185" i="27" l="1"/>
  <c r="U2185" i="27" s="1"/>
  <c r="W2185" i="27" s="1"/>
  <c r="H2186" i="27"/>
  <c r="X2186" i="27" s="1"/>
  <c r="N2186" i="27" s="1"/>
  <c r="G2186" i="27" s="1"/>
  <c r="V2185" i="27"/>
  <c r="J2186" i="27" l="1"/>
  <c r="K2186" i="27" s="1"/>
  <c r="O2186" i="27" s="1"/>
  <c r="I2186" i="27" l="1"/>
  <c r="L2186" i="27" s="1"/>
  <c r="P2186" i="27" s="1"/>
  <c r="R2186" i="27"/>
  <c r="S2186" i="27" s="1"/>
  <c r="T2186" i="27" s="1"/>
  <c r="Q2186" i="27"/>
  <c r="M2186" i="27" l="1"/>
  <c r="U2186" i="27" s="1"/>
  <c r="W2186" i="27" s="1"/>
  <c r="H2187" i="27"/>
  <c r="X2187" i="27" s="1"/>
  <c r="N2187" i="27" s="1"/>
  <c r="G2187" i="27" s="1"/>
  <c r="V2186" i="27"/>
  <c r="J2187" i="27" l="1"/>
  <c r="K2187" i="27" s="1"/>
  <c r="O2187" i="27" s="1"/>
  <c r="I2187" i="27" l="1"/>
  <c r="L2187" i="27" s="1"/>
  <c r="M2187" i="27" s="1"/>
  <c r="R2187" i="27"/>
  <c r="S2187" i="27" s="1"/>
  <c r="T2187" i="27" s="1"/>
  <c r="P2187" i="27"/>
  <c r="Q2187" i="27"/>
  <c r="U2187" i="27" l="1"/>
  <c r="W2187" i="27" s="1"/>
  <c r="H2188" i="27"/>
  <c r="X2188" i="27" s="1"/>
  <c r="N2188" i="27" s="1"/>
  <c r="G2188" i="27" s="1"/>
  <c r="V2187" i="27"/>
  <c r="J2188" i="27" l="1"/>
  <c r="K2188" i="27" s="1"/>
  <c r="O2188" i="27" s="1"/>
  <c r="I2188" i="27" l="1"/>
  <c r="L2188" i="27" s="1"/>
  <c r="P2188" i="27" s="1"/>
  <c r="R2188" i="27"/>
  <c r="S2188" i="27" s="1"/>
  <c r="T2188" i="27" s="1"/>
  <c r="Q2188" i="27"/>
  <c r="M2188" i="27" l="1"/>
  <c r="U2188" i="27" s="1"/>
  <c r="W2188" i="27" s="1"/>
  <c r="H2189" i="27"/>
  <c r="X2189" i="27" s="1"/>
  <c r="N2189" i="27" s="1"/>
  <c r="G2189" i="27" s="1"/>
  <c r="V2188" i="27"/>
  <c r="J2189" i="27" l="1"/>
  <c r="K2189" i="27" s="1"/>
  <c r="O2189" i="27" s="1"/>
  <c r="I2189" i="27" l="1"/>
  <c r="L2189" i="27" s="1"/>
  <c r="P2189" i="27" s="1"/>
  <c r="R2189" i="27"/>
  <c r="S2189" i="27" s="1"/>
  <c r="T2189" i="27" s="1"/>
  <c r="Q2189" i="27"/>
  <c r="M2189" i="27" l="1"/>
  <c r="U2189" i="27" s="1"/>
  <c r="W2189" i="27" s="1"/>
  <c r="H2190" i="27"/>
  <c r="X2190" i="27" s="1"/>
  <c r="N2190" i="27" s="1"/>
  <c r="G2190" i="27" s="1"/>
  <c r="V2189" i="27"/>
  <c r="J2190" i="27" l="1"/>
  <c r="K2190" i="27" s="1"/>
  <c r="O2190" i="27" s="1"/>
  <c r="I2190" i="27" l="1"/>
  <c r="L2190" i="27" s="1"/>
  <c r="M2190" i="27" s="1"/>
  <c r="R2190" i="27"/>
  <c r="S2190" i="27" s="1"/>
  <c r="T2190" i="27" s="1"/>
  <c r="Q2190" i="27"/>
  <c r="P2190" i="27" l="1"/>
  <c r="V2190" i="27" s="1"/>
  <c r="U2190" i="27"/>
  <c r="W2190" i="27" s="1"/>
  <c r="H2191" i="27"/>
  <c r="X2191" i="27" s="1"/>
  <c r="N2191" i="27" s="1"/>
  <c r="G2191" i="27" s="1"/>
  <c r="J2191" i="27" l="1"/>
  <c r="K2191" i="27" s="1"/>
  <c r="O2191" i="27" s="1"/>
  <c r="I2191" i="27" l="1"/>
  <c r="L2191" i="27" s="1"/>
  <c r="P2191" i="27" s="1"/>
  <c r="R2191" i="27"/>
  <c r="S2191" i="27" s="1"/>
  <c r="T2191" i="27" s="1"/>
  <c r="Q2191" i="27"/>
  <c r="M2191" i="27" l="1"/>
  <c r="U2191" i="27" s="1"/>
  <c r="W2191" i="27" s="1"/>
  <c r="H2192" i="27"/>
  <c r="X2192" i="27" s="1"/>
  <c r="N2192" i="27" s="1"/>
  <c r="G2192" i="27" s="1"/>
  <c r="V2191" i="27"/>
  <c r="J2192" i="27" l="1"/>
  <c r="K2192" i="27" s="1"/>
  <c r="O2192" i="27" s="1"/>
  <c r="I2192" i="27" l="1"/>
  <c r="L2192" i="27" s="1"/>
  <c r="M2192" i="27" s="1"/>
  <c r="R2192" i="27"/>
  <c r="S2192" i="27" s="1"/>
  <c r="T2192" i="27" s="1"/>
  <c r="P2192" i="27"/>
  <c r="Q2192" i="27"/>
  <c r="U2192" i="27" l="1"/>
  <c r="W2192" i="27" s="1"/>
  <c r="H2193" i="27"/>
  <c r="X2193" i="27" s="1"/>
  <c r="N2193" i="27" s="1"/>
  <c r="G2193" i="27" s="1"/>
  <c r="V2192" i="27"/>
  <c r="J2193" i="27"/>
  <c r="K2193" i="27" s="1"/>
  <c r="O2193" i="27" l="1"/>
  <c r="I2193" i="27" l="1"/>
  <c r="L2193" i="27" s="1"/>
  <c r="M2193" i="27" s="1"/>
  <c r="R2193" i="27"/>
  <c r="S2193" i="27" s="1"/>
  <c r="T2193" i="27" s="1"/>
  <c r="Q2193" i="27"/>
  <c r="P2193" i="27" l="1"/>
  <c r="U2193" i="27"/>
  <c r="H2194" i="27"/>
  <c r="X2194" i="27" s="1"/>
  <c r="N2194" i="27" s="1"/>
  <c r="G2194" i="27" s="1"/>
  <c r="W2193" i="27"/>
  <c r="V2193" i="27"/>
  <c r="J2194" i="27"/>
  <c r="K2194" i="27" s="1"/>
  <c r="O2194" i="27" l="1"/>
  <c r="I2194" i="27" l="1"/>
  <c r="L2194" i="27" s="1"/>
  <c r="P2194" i="27" s="1"/>
  <c r="R2194" i="27"/>
  <c r="S2194" i="27" s="1"/>
  <c r="T2194" i="27" s="1"/>
  <c r="Q2194" i="27"/>
  <c r="M2194" i="27" l="1"/>
  <c r="U2194" i="27"/>
  <c r="W2194" i="27" s="1"/>
  <c r="H2195" i="27"/>
  <c r="X2195" i="27" s="1"/>
  <c r="N2195" i="27" s="1"/>
  <c r="G2195" i="27" s="1"/>
  <c r="V2194" i="27"/>
  <c r="AT1612" i="27" s="1"/>
  <c r="J2195" i="27"/>
  <c r="K2195" i="27" s="1"/>
  <c r="AZ1612" i="27" l="1"/>
  <c r="AY1612" i="27"/>
  <c r="BB1612" i="27" s="1"/>
  <c r="AW1612" i="27"/>
  <c r="BA1612" i="27" s="1"/>
  <c r="O2195" i="27"/>
  <c r="I2195" i="27" l="1"/>
  <c r="L2195" i="27" s="1"/>
  <c r="R2195" i="27"/>
  <c r="S2195" i="27" s="1"/>
  <c r="T2195" i="27" s="1"/>
  <c r="Q2195" i="27"/>
  <c r="H2196" i="27" l="1"/>
  <c r="X2196" i="27" s="1"/>
  <c r="N2196" i="27" s="1"/>
  <c r="G2196" i="27" s="1"/>
  <c r="P2195" i="27"/>
  <c r="V2195" i="27" s="1"/>
  <c r="AT1613" i="27" s="1"/>
  <c r="J2196" i="27"/>
  <c r="K2196" i="27" s="1"/>
  <c r="M2195" i="27"/>
  <c r="U2195" i="27" s="1"/>
  <c r="W2195" i="27" s="1"/>
  <c r="AZ1613" i="27" l="1"/>
  <c r="AW1613" i="27"/>
  <c r="BA1613" i="27" s="1"/>
  <c r="AY1613" i="27"/>
  <c r="BB1613" i="27" s="1"/>
  <c r="O2196" i="27"/>
  <c r="I2196" i="27" l="1"/>
  <c r="L2196" i="27" s="1"/>
  <c r="R2196" i="27"/>
  <c r="S2196" i="27" s="1"/>
  <c r="T2196" i="27" s="1"/>
  <c r="Q2196" i="27"/>
  <c r="H2197" i="27" l="1"/>
  <c r="X2197" i="27" s="1"/>
  <c r="N2197" i="27" s="1"/>
  <c r="G2197" i="27" s="1"/>
  <c r="P2196" i="27"/>
  <c r="V2196" i="27" s="1"/>
  <c r="AT1614" i="27" s="1"/>
  <c r="M2196" i="27"/>
  <c r="U2196" i="27" s="1"/>
  <c r="W2196" i="27" s="1"/>
  <c r="J2197" i="27" l="1"/>
  <c r="K2197" i="27" s="1"/>
  <c r="O2197" i="27" s="1"/>
  <c r="AZ1614" i="27"/>
  <c r="AW1614" i="27"/>
  <c r="BA1614" i="27" s="1"/>
  <c r="AY1614" i="27"/>
  <c r="BB1614" i="27" s="1"/>
  <c r="I2197" i="27" l="1"/>
  <c r="L2197" i="27" s="1"/>
  <c r="M2197" i="27" s="1"/>
  <c r="R2197" i="27"/>
  <c r="S2197" i="27" s="1"/>
  <c r="T2197" i="27" s="1"/>
  <c r="Q2197" i="27"/>
  <c r="P2197" i="27" l="1"/>
  <c r="V2197" i="27" s="1"/>
  <c r="AT1615" i="27" s="1"/>
  <c r="U2197" i="27"/>
  <c r="W2197" i="27" s="1"/>
  <c r="H2198" i="27"/>
  <c r="X2198" i="27" s="1"/>
  <c r="N2198" i="27" s="1"/>
  <c r="G2198" i="27" s="1"/>
  <c r="J2198" i="27" l="1"/>
  <c r="K2198" i="27" s="1"/>
  <c r="AZ1615" i="27"/>
  <c r="AY1615" i="27"/>
  <c r="BB1615" i="27" s="1"/>
  <c r="AW1615" i="27"/>
  <c r="BA1615" i="27" s="1"/>
  <c r="O2198" i="27"/>
  <c r="I2198" i="27" l="1"/>
  <c r="L2198" i="27" s="1"/>
  <c r="P2198" i="27" s="1"/>
  <c r="R2198" i="27"/>
  <c r="S2198" i="27" s="1"/>
  <c r="T2198" i="27" s="1"/>
  <c r="Q2198" i="27"/>
  <c r="M2198" i="27" l="1"/>
  <c r="U2198" i="27" s="1"/>
  <c r="W2198" i="27" s="1"/>
  <c r="H2199" i="27"/>
  <c r="X2199" i="27" s="1"/>
  <c r="N2199" i="27" s="1"/>
  <c r="G2199" i="27" s="1"/>
  <c r="V2198" i="27"/>
  <c r="AT1616" i="27" s="1"/>
  <c r="J2199" i="27" l="1"/>
  <c r="K2199" i="27" s="1"/>
  <c r="O2199" i="27" s="1"/>
  <c r="AZ1616" i="27"/>
  <c r="AY1616" i="27"/>
  <c r="BB1616" i="27" s="1"/>
  <c r="AW1616" i="27"/>
  <c r="BA1616" i="27" s="1"/>
  <c r="I2199" i="27" l="1"/>
  <c r="L2199" i="27" s="1"/>
  <c r="R2199" i="27"/>
  <c r="S2199" i="27" s="1"/>
  <c r="T2199" i="27" s="1"/>
  <c r="Q2199" i="27"/>
  <c r="H2200" i="27" l="1"/>
  <c r="X2200" i="27" s="1"/>
  <c r="N2200" i="27" s="1"/>
  <c r="G2200" i="27" s="1"/>
  <c r="P2199" i="27"/>
  <c r="V2199" i="27" s="1"/>
  <c r="AT1617" i="27" s="1"/>
  <c r="M2199" i="27"/>
  <c r="U2199" i="27" s="1"/>
  <c r="W2199" i="27" s="1"/>
  <c r="J2200" i="27" l="1"/>
  <c r="K2200" i="27" s="1"/>
  <c r="O2200" i="27" s="1"/>
  <c r="AZ1617" i="27"/>
  <c r="AY1617" i="27"/>
  <c r="BB1617" i="27" s="1"/>
  <c r="AW1617" i="27"/>
  <c r="BA1617" i="27" s="1"/>
  <c r="I2200" i="27" l="1"/>
  <c r="L2200" i="27" s="1"/>
  <c r="P2200" i="27" s="1"/>
  <c r="R2200" i="27"/>
  <c r="S2200" i="27" s="1"/>
  <c r="T2200" i="27" s="1"/>
  <c r="Q2200" i="27"/>
  <c r="M2200" i="27" l="1"/>
  <c r="U2200" i="27" s="1"/>
  <c r="W2200" i="27" s="1"/>
  <c r="H2201" i="27"/>
  <c r="X2201" i="27" s="1"/>
  <c r="N2201" i="27" s="1"/>
  <c r="G2201" i="27" s="1"/>
  <c r="V2200" i="27"/>
  <c r="AT1618" i="27" s="1"/>
  <c r="J2201" i="27"/>
  <c r="K2201" i="27" s="1"/>
  <c r="AZ1618" i="27" l="1"/>
  <c r="AY1618" i="27"/>
  <c r="BB1618" i="27" s="1"/>
  <c r="AW1618" i="27"/>
  <c r="BA1618" i="27" s="1"/>
  <c r="O2201" i="27"/>
  <c r="I2201" i="27" l="1"/>
  <c r="L2201" i="27" s="1"/>
  <c r="P2201" i="27" s="1"/>
  <c r="R2201" i="27"/>
  <c r="S2201" i="27" s="1"/>
  <c r="T2201" i="27" s="1"/>
  <c r="Q2201" i="27"/>
  <c r="M2201" i="27" l="1"/>
  <c r="U2201" i="27" s="1"/>
  <c r="W2201" i="27" s="1"/>
  <c r="H2202" i="27"/>
  <c r="X2202" i="27" s="1"/>
  <c r="N2202" i="27" s="1"/>
  <c r="G2202" i="27" s="1"/>
  <c r="V2201" i="27"/>
  <c r="AT1619" i="27" s="1"/>
  <c r="J2202" i="27"/>
  <c r="K2202" i="27" s="1"/>
  <c r="AZ1619" i="27" l="1"/>
  <c r="AY1619" i="27"/>
  <c r="BB1619" i="27" s="1"/>
  <c r="AW1619" i="27"/>
  <c r="BA1619" i="27" s="1"/>
  <c r="O2202" i="27"/>
  <c r="I2202" i="27" l="1"/>
  <c r="L2202" i="27" s="1"/>
  <c r="R2202" i="27"/>
  <c r="Q2202" i="27"/>
  <c r="H2203" i="27" l="1"/>
  <c r="X2203" i="27" s="1"/>
  <c r="N2203" i="27" s="1"/>
  <c r="G2203" i="27" s="1"/>
  <c r="P2202" i="27"/>
  <c r="V2202" i="27" s="1"/>
  <c r="AT1620" i="27" s="1"/>
  <c r="S2202" i="27"/>
  <c r="T2202" i="27" s="1"/>
  <c r="M2202" i="27"/>
  <c r="J2203" i="27" l="1"/>
  <c r="K2203" i="27" s="1"/>
  <c r="AZ1620" i="27"/>
  <c r="AY1620" i="27"/>
  <c r="BB1620" i="27" s="1"/>
  <c r="AW1620" i="27"/>
  <c r="BA1620" i="27" s="1"/>
  <c r="U2202" i="27"/>
  <c r="W2202" i="27" s="1"/>
  <c r="O2203" i="27"/>
  <c r="I2203" i="27" l="1"/>
  <c r="L2203" i="27" s="1"/>
  <c r="M2203" i="27" s="1"/>
  <c r="R2203" i="27"/>
  <c r="S2203" i="27" s="1"/>
  <c r="T2203" i="27" s="1"/>
  <c r="Q2203" i="27"/>
  <c r="P2203" i="27" l="1"/>
  <c r="V2203" i="27" s="1"/>
  <c r="AT1621" i="27" s="1"/>
  <c r="AZ1621" i="27" s="1"/>
  <c r="U2203" i="27"/>
  <c r="W2203" i="27" s="1"/>
  <c r="H2204" i="27"/>
  <c r="X2204" i="27" s="1"/>
  <c r="N2204" i="27" s="1"/>
  <c r="G2204" i="27" s="1"/>
  <c r="AW1621" i="27" l="1"/>
  <c r="BA1621" i="27" s="1"/>
  <c r="AY1621" i="27"/>
  <c r="BB1621" i="27" s="1"/>
  <c r="J2204" i="27"/>
  <c r="K2204" i="27" s="1"/>
  <c r="O2204" i="27" s="1"/>
  <c r="I2204" i="27" l="1"/>
  <c r="R2204" i="27"/>
  <c r="S2204" i="27" s="1"/>
  <c r="T2204" i="27" s="1"/>
  <c r="L2204" i="27"/>
  <c r="Q2204" i="27"/>
  <c r="H2205" i="27" l="1"/>
  <c r="X2205" i="27" s="1"/>
  <c r="N2205" i="27" s="1"/>
  <c r="G2205" i="27" s="1"/>
  <c r="P2204" i="27"/>
  <c r="V2204" i="27" s="1"/>
  <c r="AT1622" i="27" s="1"/>
  <c r="M2204" i="27"/>
  <c r="U2204" i="27" s="1"/>
  <c r="W2204" i="27" s="1"/>
  <c r="J2205" i="27" l="1"/>
  <c r="K2205" i="27" s="1"/>
  <c r="AZ1622" i="27"/>
  <c r="AY1622" i="27"/>
  <c r="BB1622" i="27" s="1"/>
  <c r="AW1622" i="27"/>
  <c r="BA1622" i="27" s="1"/>
  <c r="O2205" i="27"/>
  <c r="I2205" i="27" l="1"/>
  <c r="L2205" i="27" s="1"/>
  <c r="M2205" i="27" s="1"/>
  <c r="R2205" i="27"/>
  <c r="S2205" i="27" s="1"/>
  <c r="T2205" i="27" s="1"/>
  <c r="Q2205" i="27"/>
  <c r="P2205" i="27" l="1"/>
  <c r="V2205" i="27" s="1"/>
  <c r="AT1623" i="27" s="1"/>
  <c r="U2205" i="27"/>
  <c r="W2205" i="27" s="1"/>
  <c r="H2206" i="27"/>
  <c r="X2206" i="27" s="1"/>
  <c r="N2206" i="27" s="1"/>
  <c r="G2206" i="27" s="1"/>
  <c r="J2206" i="27" l="1"/>
  <c r="K2206" i="27" s="1"/>
  <c r="AZ1623" i="27"/>
  <c r="AY1623" i="27"/>
  <c r="BB1623" i="27" s="1"/>
  <c r="AW1623" i="27"/>
  <c r="BA1623" i="27" s="1"/>
  <c r="O2206" i="27"/>
  <c r="I2206" i="27" l="1"/>
  <c r="L2206" i="27" s="1"/>
  <c r="R2206" i="27"/>
  <c r="S2206" i="27" s="1"/>
  <c r="T2206" i="27" s="1"/>
  <c r="Q2206" i="27"/>
  <c r="H2207" i="27" l="1"/>
  <c r="X2207" i="27" s="1"/>
  <c r="N2207" i="27" s="1"/>
  <c r="G2207" i="27" s="1"/>
  <c r="P2206" i="27"/>
  <c r="V2206" i="27" s="1"/>
  <c r="AT1624" i="27" s="1"/>
  <c r="J2207" i="27"/>
  <c r="K2207" i="27" s="1"/>
  <c r="M2206" i="27"/>
  <c r="U2206" i="27" s="1"/>
  <c r="W2206" i="27" s="1"/>
  <c r="AZ1624" i="27" l="1"/>
  <c r="AY1624" i="27"/>
  <c r="BB1624" i="27" s="1"/>
  <c r="AW1624" i="27"/>
  <c r="BA1624" i="27" s="1"/>
  <c r="O2207" i="27"/>
  <c r="I2207" i="27" l="1"/>
  <c r="L2207" i="27" s="1"/>
  <c r="P2207" i="27" s="1"/>
  <c r="R2207" i="27"/>
  <c r="S2207" i="27" s="1"/>
  <c r="T2207" i="27" s="1"/>
  <c r="Q2207" i="27"/>
  <c r="M2207" i="27" l="1"/>
  <c r="U2207" i="27" s="1"/>
  <c r="W2207" i="27" s="1"/>
  <c r="H2208" i="27"/>
  <c r="X2208" i="27" s="1"/>
  <c r="N2208" i="27" s="1"/>
  <c r="G2208" i="27" s="1"/>
  <c r="V2207" i="27"/>
  <c r="AT1625" i="27" s="1"/>
  <c r="J2208" i="27" l="1"/>
  <c r="K2208" i="27" s="1"/>
  <c r="AZ1625" i="27"/>
  <c r="AY1625" i="27"/>
  <c r="BB1625" i="27" s="1"/>
  <c r="AW1625" i="27"/>
  <c r="BA1625" i="27" s="1"/>
  <c r="O2208" i="27"/>
  <c r="I2208" i="27" l="1"/>
  <c r="L2208" i="27" s="1"/>
  <c r="M2208" i="27" s="1"/>
  <c r="R2208" i="27"/>
  <c r="S2208" i="27" s="1"/>
  <c r="T2208" i="27" s="1"/>
  <c r="Q2208" i="27"/>
  <c r="P2208" i="27" l="1"/>
  <c r="V2208" i="27" s="1"/>
  <c r="AT1626" i="27" s="1"/>
  <c r="U2208" i="27"/>
  <c r="W2208" i="27" s="1"/>
  <c r="H2209" i="27"/>
  <c r="X2209" i="27" s="1"/>
  <c r="N2209" i="27" s="1"/>
  <c r="G2209" i="27" s="1"/>
  <c r="J2209" i="27" l="1"/>
  <c r="K2209" i="27" s="1"/>
  <c r="AZ1626" i="27"/>
  <c r="AY1626" i="27"/>
  <c r="BB1626" i="27" s="1"/>
  <c r="AW1626" i="27"/>
  <c r="BA1626" i="27" s="1"/>
  <c r="O2209" i="27"/>
  <c r="I2209" i="27" l="1"/>
  <c r="L2209" i="27" s="1"/>
  <c r="P2209" i="27" s="1"/>
  <c r="R2209" i="27"/>
  <c r="S2209" i="27" s="1"/>
  <c r="T2209" i="27" s="1"/>
  <c r="Q2209" i="27"/>
  <c r="H2210" i="27" l="1"/>
  <c r="X2210" i="27" s="1"/>
  <c r="N2210" i="27" s="1"/>
  <c r="G2210" i="27" s="1"/>
  <c r="M2209" i="27"/>
  <c r="U2209" i="27" s="1"/>
  <c r="W2209" i="27" s="1"/>
  <c r="V2209" i="27"/>
  <c r="AT1627" i="27" s="1"/>
  <c r="J2210" i="27"/>
  <c r="K2210" i="27" s="1"/>
  <c r="AZ1627" i="27" l="1"/>
  <c r="AY1627" i="27"/>
  <c r="BB1627" i="27" s="1"/>
  <c r="AW1627" i="27"/>
  <c r="BA1627" i="27" s="1"/>
  <c r="O2210" i="27"/>
  <c r="I2210" i="27" l="1"/>
  <c r="L2210" i="27" s="1"/>
  <c r="P2210" i="27" s="1"/>
  <c r="R2210" i="27"/>
  <c r="S2210" i="27" s="1"/>
  <c r="T2210" i="27" s="1"/>
  <c r="Q2210" i="27"/>
  <c r="M2210" i="27" l="1"/>
  <c r="U2210" i="27"/>
  <c r="W2210" i="27" s="1"/>
  <c r="H2211" i="27"/>
  <c r="X2211" i="27" s="1"/>
  <c r="N2211" i="27" s="1"/>
  <c r="G2211" i="27" s="1"/>
  <c r="V2210" i="27"/>
  <c r="AT1628" i="27" s="1"/>
  <c r="J2211" i="27"/>
  <c r="K2211" i="27" s="1"/>
  <c r="AZ1628" i="27" l="1"/>
  <c r="AY1628" i="27"/>
  <c r="BB1628" i="27" s="1"/>
  <c r="AW1628" i="27"/>
  <c r="BA1628" i="27" s="1"/>
  <c r="O2211" i="27"/>
  <c r="I2211" i="27" s="1"/>
  <c r="L2211" i="27" s="1"/>
  <c r="R2211" i="27" l="1"/>
  <c r="S2211" i="27" s="1"/>
  <c r="T2211" i="27" s="1"/>
  <c r="M2211" i="27"/>
  <c r="P2211" i="27"/>
  <c r="V2211" i="27" s="1"/>
  <c r="AT1629" i="27" s="1"/>
  <c r="Q2211" i="27"/>
  <c r="U2211" i="27" l="1"/>
  <c r="W2211" i="27" s="1"/>
  <c r="AZ1629" i="27"/>
  <c r="AW1629" i="27"/>
  <c r="BA1629" i="27" s="1"/>
  <c r="AY1629" i="27"/>
  <c r="BB1629" i="27" s="1"/>
  <c r="H2212" i="27"/>
  <c r="X2212" i="27" s="1"/>
  <c r="N2212" i="27" s="1"/>
  <c r="G2212" i="27" s="1"/>
  <c r="J2212" i="27" l="1"/>
  <c r="K2212" i="27" s="1"/>
  <c r="O2212" i="27" s="1"/>
  <c r="I2212" i="27" l="1"/>
  <c r="L2212" i="27" s="1"/>
  <c r="M2212" i="27" s="1"/>
  <c r="R2212" i="27"/>
  <c r="S2212" i="27" s="1"/>
  <c r="T2212" i="27" s="1"/>
  <c r="Q2212" i="27"/>
  <c r="P2212" i="27" l="1"/>
  <c r="V2212" i="27" s="1"/>
  <c r="AT1630" i="27" s="1"/>
  <c r="U2212" i="27"/>
  <c r="W2212" i="27" s="1"/>
  <c r="H2213" i="27"/>
  <c r="X2213" i="27" s="1"/>
  <c r="N2213" i="27" s="1"/>
  <c r="G2213" i="27" s="1"/>
  <c r="J2213" i="27" l="1"/>
  <c r="K2213" i="27" s="1"/>
  <c r="O2213" i="27" s="1"/>
  <c r="AZ1630" i="27"/>
  <c r="AW1630" i="27"/>
  <c r="BA1630" i="27" s="1"/>
  <c r="AY1630" i="27"/>
  <c r="BB1630" i="27" s="1"/>
  <c r="I2213" i="27" l="1"/>
  <c r="L2213" i="27" s="1"/>
  <c r="P2213" i="27" s="1"/>
  <c r="R2213" i="27"/>
  <c r="S2213" i="27" s="1"/>
  <c r="T2213" i="27" s="1"/>
  <c r="Q2213" i="27"/>
  <c r="M2213" i="27" l="1"/>
  <c r="U2213" i="27" s="1"/>
  <c r="W2213" i="27" s="1"/>
  <c r="H2214" i="27"/>
  <c r="X2214" i="27" s="1"/>
  <c r="N2214" i="27" s="1"/>
  <c r="G2214" i="27" s="1"/>
  <c r="V2213" i="27"/>
  <c r="AT1631" i="27" s="1"/>
  <c r="J2214" i="27"/>
  <c r="K2214" i="27" s="1"/>
  <c r="AZ1631" i="27" l="1"/>
  <c r="AW1631" i="27"/>
  <c r="BA1631" i="27" s="1"/>
  <c r="AY1631" i="27"/>
  <c r="BB1631" i="27" s="1"/>
  <c r="O2214" i="27"/>
  <c r="I2214" i="27" s="1"/>
  <c r="R2214" i="27" l="1"/>
  <c r="S2214" i="27" s="1"/>
  <c r="T2214" i="27" s="1"/>
  <c r="L2214" i="27"/>
  <c r="M2214" i="27" s="1"/>
  <c r="Q2214" i="27"/>
  <c r="U2214" i="27" l="1"/>
  <c r="H2215" i="27"/>
  <c r="X2215" i="27" s="1"/>
  <c r="N2215" i="27" s="1"/>
  <c r="G2215" i="27" s="1"/>
  <c r="W2214" i="27"/>
  <c r="P2214" i="27"/>
  <c r="V2214" i="27" s="1"/>
  <c r="AT1632" i="27" s="1"/>
  <c r="J2215" i="27"/>
  <c r="K2215" i="27" s="1"/>
  <c r="AZ1632" i="27" l="1"/>
  <c r="AY1632" i="27"/>
  <c r="BB1632" i="27" s="1"/>
  <c r="AW1632" i="27"/>
  <c r="BA1632" i="27" s="1"/>
  <c r="O2215" i="27"/>
  <c r="I2215" i="27" l="1"/>
  <c r="L2215" i="27" s="1"/>
  <c r="P2215" i="27" s="1"/>
  <c r="R2215" i="27"/>
  <c r="S2215" i="27" s="1"/>
  <c r="T2215" i="27" s="1"/>
  <c r="Q2215" i="27"/>
  <c r="M2215" i="27" l="1"/>
  <c r="U2215" i="27" s="1"/>
  <c r="W2215" i="27" s="1"/>
  <c r="H2216" i="27"/>
  <c r="X2216" i="27" s="1"/>
  <c r="N2216" i="27" s="1"/>
  <c r="G2216" i="27" s="1"/>
  <c r="V2215" i="27"/>
  <c r="AT1633" i="27" s="1"/>
  <c r="J2216" i="27" l="1"/>
  <c r="K2216" i="27" s="1"/>
  <c r="AZ1633" i="27"/>
  <c r="AY1633" i="27"/>
  <c r="BB1633" i="27" s="1"/>
  <c r="AW1633" i="27"/>
  <c r="BA1633" i="27" s="1"/>
  <c r="O2216" i="27"/>
  <c r="I2216" i="27" l="1"/>
  <c r="L2216" i="27" s="1"/>
  <c r="P2216" i="27" s="1"/>
  <c r="R2216" i="27"/>
  <c r="Q2216" i="27"/>
  <c r="M2216" i="27" l="1"/>
  <c r="S2216" i="27"/>
  <c r="T2216" i="27" s="1"/>
  <c r="U2216" i="27" s="1"/>
  <c r="W2216" i="27" s="1"/>
  <c r="H2217" i="27"/>
  <c r="X2217" i="27" s="1"/>
  <c r="N2217" i="27" s="1"/>
  <c r="G2217" i="27" s="1"/>
  <c r="V2216" i="27"/>
  <c r="AT1634" i="27" s="1"/>
  <c r="J2217" i="27"/>
  <c r="K2217" i="27" s="1"/>
  <c r="AZ1634" i="27" l="1"/>
  <c r="AY1634" i="27"/>
  <c r="BB1634" i="27" s="1"/>
  <c r="AW1634" i="27"/>
  <c r="BA1634" i="27" s="1"/>
  <c r="O2217" i="27"/>
  <c r="I2217" i="27" s="1"/>
  <c r="L2217" i="27" s="1"/>
  <c r="R2217" i="27" l="1"/>
  <c r="S2217" i="27" s="1"/>
  <c r="T2217" i="27" s="1"/>
  <c r="M2217" i="27"/>
  <c r="P2217" i="27"/>
  <c r="V2217" i="27" s="1"/>
  <c r="AT1635" i="27" s="1"/>
  <c r="Q2217" i="27"/>
  <c r="U2217" i="27" l="1"/>
  <c r="W2217" i="27" s="1"/>
  <c r="AZ1635" i="27"/>
  <c r="AY1635" i="27"/>
  <c r="BB1635" i="27" s="1"/>
  <c r="AW1635" i="27"/>
  <c r="BA1635" i="27" s="1"/>
  <c r="H2218" i="27"/>
  <c r="X2218" i="27" s="1"/>
  <c r="N2218" i="27" s="1"/>
  <c r="G2218" i="27" s="1"/>
  <c r="J2218" i="27" l="1"/>
  <c r="K2218" i="27" s="1"/>
  <c r="O2218" i="27" s="1"/>
  <c r="I2218" i="27" l="1"/>
  <c r="L2218" i="27" s="1"/>
  <c r="M2218" i="27" s="1"/>
  <c r="R2218" i="27"/>
  <c r="S2218" i="27" s="1"/>
  <c r="T2218" i="27" s="1"/>
  <c r="P2218" i="27"/>
  <c r="Q2218" i="27"/>
  <c r="U2218" i="27" l="1"/>
  <c r="H2219" i="27"/>
  <c r="X2219" i="27" s="1"/>
  <c r="N2219" i="27" s="1"/>
  <c r="G2219" i="27" s="1"/>
  <c r="W2218" i="27"/>
  <c r="V2218" i="27"/>
  <c r="AT1636" i="27" s="1"/>
  <c r="J2219" i="27"/>
  <c r="K2219" i="27" s="1"/>
  <c r="AZ1636" i="27" l="1"/>
  <c r="AY1636" i="27"/>
  <c r="BB1636" i="27" s="1"/>
  <c r="AW1636" i="27"/>
  <c r="BA1636" i="27" s="1"/>
  <c r="O2219" i="27"/>
  <c r="I2219" i="27" l="1"/>
  <c r="L2219" i="27" s="1"/>
  <c r="P2219" i="27" s="1"/>
  <c r="R2219" i="27"/>
  <c r="S2219" i="27" s="1"/>
  <c r="T2219" i="27" s="1"/>
  <c r="Q2219" i="27"/>
  <c r="M2219" i="27" l="1"/>
  <c r="H2220" i="27"/>
  <c r="U2219" i="27"/>
  <c r="W2219" i="27" s="1"/>
  <c r="V2219" i="27"/>
  <c r="AT1637" i="27" s="1"/>
  <c r="AZ1637" i="27" l="1"/>
  <c r="AY1637" i="27"/>
  <c r="BB1637" i="27" s="1"/>
  <c r="AW1637" i="27"/>
  <c r="BA1637" i="27" s="1"/>
  <c r="J2220" i="27"/>
  <c r="K2220" i="27" s="1"/>
  <c r="O2220" i="27" s="1"/>
  <c r="X2220" i="27"/>
  <c r="N2220" i="27" s="1"/>
  <c r="G2220" i="27" s="1"/>
  <c r="I2220" i="27" l="1"/>
  <c r="L2220" i="27" s="1"/>
  <c r="R2220" i="27"/>
  <c r="S2220" i="27" s="1"/>
  <c r="T2220" i="27" s="1"/>
  <c r="Q2220" i="27"/>
  <c r="P2220" i="27" l="1"/>
  <c r="V2220" i="27" s="1"/>
  <c r="AT1638" i="27" s="1"/>
  <c r="H2221" i="27"/>
  <c r="X2221" i="27" s="1"/>
  <c r="N2221" i="27" s="1"/>
  <c r="G2221" i="27" s="1"/>
  <c r="M2220" i="27"/>
  <c r="U2220" i="27" s="1"/>
  <c r="W2220" i="27" s="1"/>
  <c r="AY1638" i="27" l="1"/>
  <c r="BB1638" i="27" s="1"/>
  <c r="AZ1638" i="27"/>
  <c r="AW1638" i="27"/>
  <c r="BA1638" i="27" s="1"/>
  <c r="J2221" i="27"/>
  <c r="K2221" i="27" s="1"/>
  <c r="O2221" i="27" s="1"/>
  <c r="I2221" i="27" l="1"/>
  <c r="L2221" i="27" s="1"/>
  <c r="M2221" i="27" s="1"/>
  <c r="R2221" i="27"/>
  <c r="S2221" i="27" s="1"/>
  <c r="T2221" i="27" s="1"/>
  <c r="Q2221" i="27"/>
  <c r="U2221" i="27" l="1"/>
  <c r="W2221" i="27" s="1"/>
  <c r="H2222" i="27"/>
  <c r="X2222" i="27" s="1"/>
  <c r="N2222" i="27" s="1"/>
  <c r="G2222" i="27" s="1"/>
  <c r="P2221" i="27"/>
  <c r="V2221" i="27" s="1"/>
  <c r="AT1639" i="27" s="1"/>
  <c r="AZ1639" i="27" l="1"/>
  <c r="AY1639" i="27"/>
  <c r="BB1639" i="27" s="1"/>
  <c r="AW1639" i="27"/>
  <c r="BA1639" i="27" s="1"/>
  <c r="J2222" i="27"/>
  <c r="K2222" i="27" s="1"/>
  <c r="O2222" i="27" s="1"/>
  <c r="I2222" i="27" s="1"/>
  <c r="L2222" i="27" s="1"/>
  <c r="R2222" i="27" l="1"/>
  <c r="S2222" i="27" s="1"/>
  <c r="T2222" i="27" s="1"/>
  <c r="M2222" i="27"/>
  <c r="P2222" i="27"/>
  <c r="V2222" i="27" s="1"/>
  <c r="AT1640" i="27" s="1"/>
  <c r="Q2222" i="27"/>
  <c r="U2222" i="27" l="1"/>
  <c r="W2222" i="27" s="1"/>
  <c r="AZ1640" i="27"/>
  <c r="AY1640" i="27"/>
  <c r="BB1640" i="27" s="1"/>
  <c r="AW1640" i="27"/>
  <c r="BA1640" i="27" s="1"/>
  <c r="H2223" i="27"/>
  <c r="X2223" i="27" s="1"/>
  <c r="N2223" i="27" s="1"/>
  <c r="G2223" i="27" s="1"/>
  <c r="J2223" i="27" l="1"/>
  <c r="K2223" i="27" s="1"/>
  <c r="O2223" i="27" s="1"/>
  <c r="I2223" i="27" l="1"/>
  <c r="L2223" i="27" s="1"/>
  <c r="P2223" i="27" s="1"/>
  <c r="R2223" i="27"/>
  <c r="S2223" i="27" s="1"/>
  <c r="T2223" i="27" s="1"/>
  <c r="Q2223" i="27"/>
  <c r="M2223" i="27" l="1"/>
  <c r="U2223" i="27" s="1"/>
  <c r="W2223" i="27" s="1"/>
  <c r="H2224" i="27"/>
  <c r="X2224" i="27" s="1"/>
  <c r="N2224" i="27" s="1"/>
  <c r="G2224" i="27" s="1"/>
  <c r="V2223" i="27"/>
  <c r="AT1641" i="27" s="1"/>
  <c r="J2224" i="27" l="1"/>
  <c r="K2224" i="27" s="1"/>
  <c r="O2224" i="27" s="1"/>
  <c r="I2224" i="27" s="1"/>
  <c r="L2224" i="27" s="1"/>
  <c r="AY1641" i="27"/>
  <c r="BB1641" i="27" s="1"/>
  <c r="AW1641" i="27"/>
  <c r="BA1641" i="27" s="1"/>
  <c r="AZ1641" i="27"/>
  <c r="R2224" i="27" l="1"/>
  <c r="S2224" i="27" s="1"/>
  <c r="T2224" i="27" s="1"/>
  <c r="M2224" i="27"/>
  <c r="P2224" i="27"/>
  <c r="V2224" i="27" s="1"/>
  <c r="AT1642" i="27" s="1"/>
  <c r="Q2224" i="27"/>
  <c r="AY1642" i="27" l="1"/>
  <c r="BB1642" i="27" s="1"/>
  <c r="AW1642" i="27"/>
  <c r="BA1642" i="27" s="1"/>
  <c r="AZ1642" i="27"/>
  <c r="U2224" i="27"/>
  <c r="H2225" i="27"/>
  <c r="X2225" i="27" s="1"/>
  <c r="N2225" i="27" s="1"/>
  <c r="G2225" i="27" s="1"/>
  <c r="W2224" i="27"/>
  <c r="J2225" i="27"/>
  <c r="K2225" i="27" s="1"/>
  <c r="O2225" i="27" l="1"/>
  <c r="I2225" i="27" l="1"/>
  <c r="L2225" i="27" s="1"/>
  <c r="P2225" i="27" s="1"/>
  <c r="R2225" i="27"/>
  <c r="S2225" i="27" s="1"/>
  <c r="T2225" i="27" s="1"/>
  <c r="M2225" i="27"/>
  <c r="Q2225" i="27"/>
  <c r="H2226" i="27" l="1"/>
  <c r="X2226" i="27" s="1"/>
  <c r="N2226" i="27" s="1"/>
  <c r="G2226" i="27" s="1"/>
  <c r="U2225" i="27"/>
  <c r="W2225" i="27" s="1"/>
  <c r="V2225" i="27"/>
  <c r="AT1643" i="27" s="1"/>
  <c r="J2226" i="27" l="1"/>
  <c r="K2226" i="27" s="1"/>
  <c r="AY1643" i="27"/>
  <c r="BB1643" i="27" s="1"/>
  <c r="AW1643" i="27"/>
  <c r="BA1643" i="27" s="1"/>
  <c r="AZ1643" i="27"/>
  <c r="O2226" i="27"/>
  <c r="I2226" i="27" s="1"/>
  <c r="L2226" i="27" s="1"/>
  <c r="R2226" i="27" l="1"/>
  <c r="S2226" i="27" s="1"/>
  <c r="T2226" i="27" s="1"/>
  <c r="M2226" i="27"/>
  <c r="P2226" i="27"/>
  <c r="V2226" i="27" s="1"/>
  <c r="AT1644" i="27" s="1"/>
  <c r="Q2226" i="27"/>
  <c r="U2226" i="27" l="1"/>
  <c r="W2226" i="27" s="1"/>
  <c r="AY1644" i="27"/>
  <c r="BB1644" i="27" s="1"/>
  <c r="AZ1644" i="27"/>
  <c r="AW1644" i="27"/>
  <c r="BA1644" i="27" s="1"/>
  <c r="H2227" i="27"/>
  <c r="X2227" i="27" s="1"/>
  <c r="N2227" i="27" s="1"/>
  <c r="G2227" i="27" s="1"/>
  <c r="J2227" i="27"/>
  <c r="K2227" i="27" s="1"/>
  <c r="O2227" i="27" l="1"/>
  <c r="I2227" i="27" l="1"/>
  <c r="L2227" i="27" s="1"/>
  <c r="M2227" i="27" s="1"/>
  <c r="R2227" i="27"/>
  <c r="S2227" i="27" s="1"/>
  <c r="T2227" i="27" s="1"/>
  <c r="Q2227" i="27"/>
  <c r="P2227" i="27" l="1"/>
  <c r="V2227" i="27" s="1"/>
  <c r="AT1645" i="27" s="1"/>
  <c r="U2227" i="27"/>
  <c r="W2227" i="27" s="1"/>
  <c r="H2228" i="27"/>
  <c r="X2228" i="27" s="1"/>
  <c r="N2228" i="27" s="1"/>
  <c r="G2228" i="27" s="1"/>
  <c r="J2228" i="27" l="1"/>
  <c r="K2228" i="27" s="1"/>
  <c r="O2228" i="27" s="1"/>
  <c r="AY1645" i="27"/>
  <c r="BB1645" i="27" s="1"/>
  <c r="AZ1645" i="27"/>
  <c r="AW1645" i="27"/>
  <c r="BA1645" i="27" s="1"/>
  <c r="I2228" i="27" l="1"/>
  <c r="R2228" i="27"/>
  <c r="S2228" i="27" s="1"/>
  <c r="T2228" i="27" s="1"/>
  <c r="L2228" i="27"/>
  <c r="Q2228" i="27"/>
  <c r="H2229" i="27" l="1"/>
  <c r="X2229" i="27" s="1"/>
  <c r="N2229" i="27" s="1"/>
  <c r="G2229" i="27" s="1"/>
  <c r="P2228" i="27"/>
  <c r="V2228" i="27" s="1"/>
  <c r="AT1646" i="27" s="1"/>
  <c r="J2229" i="27"/>
  <c r="K2229" i="27" s="1"/>
  <c r="M2228" i="27"/>
  <c r="U2228" i="27" s="1"/>
  <c r="W2228" i="27" s="1"/>
  <c r="AY1646" i="27" l="1"/>
  <c r="BB1646" i="27" s="1"/>
  <c r="AZ1646" i="27"/>
  <c r="AW1646" i="27"/>
  <c r="BA1646" i="27" s="1"/>
  <c r="O2229" i="27"/>
  <c r="I2229" i="27" l="1"/>
  <c r="L2229" i="27" s="1"/>
  <c r="P2229" i="27" s="1"/>
  <c r="R2229" i="27"/>
  <c r="S2229" i="27" s="1"/>
  <c r="T2229" i="27" s="1"/>
  <c r="Q2229" i="27"/>
  <c r="M2229" i="27" l="1"/>
  <c r="U2229" i="27" s="1"/>
  <c r="W2229" i="27" s="1"/>
  <c r="H2230" i="27"/>
  <c r="X2230" i="27" s="1"/>
  <c r="N2230" i="27" s="1"/>
  <c r="G2230" i="27" s="1"/>
  <c r="V2229" i="27"/>
  <c r="AT1647" i="27" s="1"/>
  <c r="J2230" i="27"/>
  <c r="K2230" i="27" s="1"/>
  <c r="AZ1647" i="27" l="1"/>
  <c r="AY1647" i="27"/>
  <c r="BB1647" i="27" s="1"/>
  <c r="AW1647" i="27"/>
  <c r="BA1647" i="27" s="1"/>
  <c r="O2230" i="27"/>
  <c r="I2230" i="27" l="1"/>
  <c r="L2230" i="27" s="1"/>
  <c r="M2230" i="27" s="1"/>
  <c r="R2230" i="27"/>
  <c r="S2230" i="27" s="1"/>
  <c r="T2230" i="27" s="1"/>
  <c r="Q2230" i="27"/>
  <c r="P2230" i="27" l="1"/>
  <c r="V2230" i="27" s="1"/>
  <c r="AT1648" i="27" s="1"/>
  <c r="U2230" i="27"/>
  <c r="W2230" i="27" s="1"/>
  <c r="H2231" i="27"/>
  <c r="X2231" i="27" s="1"/>
  <c r="N2231" i="27" s="1"/>
  <c r="G2231" i="27" s="1"/>
  <c r="J2231" i="27" l="1"/>
  <c r="K2231" i="27" s="1"/>
  <c r="O2231" i="27" s="1"/>
  <c r="AZ1648" i="27"/>
  <c r="AY1648" i="27"/>
  <c r="BB1648" i="27" s="1"/>
  <c r="AW1648" i="27"/>
  <c r="BA1648" i="27" s="1"/>
  <c r="I2231" i="27" l="1"/>
  <c r="L2231" i="27" s="1"/>
  <c r="M2231" i="27" s="1"/>
  <c r="R2231" i="27"/>
  <c r="S2231" i="27" s="1"/>
  <c r="T2231" i="27" s="1"/>
  <c r="Q2231" i="27"/>
  <c r="P2231" i="27" l="1"/>
  <c r="V2231" i="27" s="1"/>
  <c r="AT1649" i="27" s="1"/>
  <c r="U2231" i="27"/>
  <c r="W2231" i="27" s="1"/>
  <c r="H2232" i="27"/>
  <c r="X2232" i="27" s="1"/>
  <c r="N2232" i="27" s="1"/>
  <c r="G2232" i="27" s="1"/>
  <c r="J2232" i="27" l="1"/>
  <c r="K2232" i="27" s="1"/>
  <c r="AZ1649" i="27"/>
  <c r="AY1649" i="27"/>
  <c r="BB1649" i="27" s="1"/>
  <c r="AW1649" i="27"/>
  <c r="BA1649" i="27" s="1"/>
  <c r="O2232" i="27"/>
  <c r="I2232" i="27" l="1"/>
  <c r="L2232" i="27" s="1"/>
  <c r="P2232" i="27" s="1"/>
  <c r="R2232" i="27"/>
  <c r="S2232" i="27" s="1"/>
  <c r="T2232" i="27" s="1"/>
  <c r="Q2232" i="27"/>
  <c r="M2232" i="27" l="1"/>
  <c r="U2232" i="27"/>
  <c r="W2232" i="27" s="1"/>
  <c r="H2233" i="27"/>
  <c r="X2233" i="27" s="1"/>
  <c r="N2233" i="27" s="1"/>
  <c r="G2233" i="27" s="1"/>
  <c r="V2232" i="27"/>
  <c r="AT1650" i="27" s="1"/>
  <c r="J2233" i="27"/>
  <c r="K2233" i="27" s="1"/>
  <c r="AZ1650" i="27" l="1"/>
  <c r="AY1650" i="27"/>
  <c r="BB1650" i="27" s="1"/>
  <c r="AW1650" i="27"/>
  <c r="BA1650" i="27" s="1"/>
  <c r="O2233" i="27"/>
  <c r="I2233" i="27" l="1"/>
  <c r="L2233" i="27" s="1"/>
  <c r="M2233" i="27" s="1"/>
  <c r="R2233" i="27"/>
  <c r="S2233" i="27" s="1"/>
  <c r="T2233" i="27" s="1"/>
  <c r="Q2233" i="27"/>
  <c r="P2233" i="27" l="1"/>
  <c r="V2233" i="27" s="1"/>
  <c r="AT1651" i="27" s="1"/>
  <c r="U2233" i="27"/>
  <c r="W2233" i="27" s="1"/>
  <c r="H2234" i="27"/>
  <c r="X2234" i="27" s="1"/>
  <c r="N2234" i="27" s="1"/>
  <c r="G2234" i="27" s="1"/>
  <c r="J2234" i="27" l="1"/>
  <c r="K2234" i="27" s="1"/>
  <c r="O2234" i="27" s="1"/>
  <c r="AZ1651" i="27"/>
  <c r="AY1651" i="27"/>
  <c r="BB1651" i="27" s="1"/>
  <c r="AW1651" i="27"/>
  <c r="BA1651" i="27" s="1"/>
  <c r="I2234" i="27" l="1"/>
  <c r="L2234" i="27" s="1"/>
  <c r="P2234" i="27" s="1"/>
  <c r="R2234" i="27"/>
  <c r="S2234" i="27" s="1"/>
  <c r="T2234" i="27" s="1"/>
  <c r="Q2234" i="27"/>
  <c r="M2234" i="27" l="1"/>
  <c r="U2234" i="27" s="1"/>
  <c r="H2235" i="27"/>
  <c r="X2235" i="27" s="1"/>
  <c r="N2235" i="27" s="1"/>
  <c r="G2235" i="27" s="1"/>
  <c r="W2234" i="27"/>
  <c r="V2234" i="27"/>
  <c r="AT1652" i="27" s="1"/>
  <c r="J2235" i="27" l="1"/>
  <c r="K2235" i="27" s="1"/>
  <c r="O2235" i="27" s="1"/>
  <c r="AZ1652" i="27"/>
  <c r="AY1652" i="27"/>
  <c r="BB1652" i="27" s="1"/>
  <c r="AW1652" i="27"/>
  <c r="BA1652" i="27" s="1"/>
  <c r="I2235" i="27" l="1"/>
  <c r="L2235" i="27" s="1"/>
  <c r="P2235" i="27" s="1"/>
  <c r="R2235" i="27"/>
  <c r="S2235" i="27" s="1"/>
  <c r="T2235" i="27" s="1"/>
  <c r="Q2235" i="27"/>
  <c r="M2235" i="27" l="1"/>
  <c r="U2235" i="27" s="1"/>
  <c r="W2235" i="27" s="1"/>
  <c r="H2236" i="27"/>
  <c r="X2236" i="27" s="1"/>
  <c r="N2236" i="27" s="1"/>
  <c r="G2236" i="27" s="1"/>
  <c r="V2235" i="27"/>
  <c r="AT1653" i="27" s="1"/>
  <c r="J2236" i="27" l="1"/>
  <c r="K2236" i="27" s="1"/>
  <c r="O2236" i="27" s="1"/>
  <c r="AZ1653" i="27"/>
  <c r="AY1653" i="27"/>
  <c r="BB1653" i="27" s="1"/>
  <c r="AW1653" i="27"/>
  <c r="BA1653" i="27" s="1"/>
  <c r="I2236" i="27" l="1"/>
  <c r="L2236" i="27" s="1"/>
  <c r="M2236" i="27" s="1"/>
  <c r="R2236" i="27"/>
  <c r="S2236" i="27" s="1"/>
  <c r="T2236" i="27" s="1"/>
  <c r="Q2236" i="27"/>
  <c r="P2236" i="27" l="1"/>
  <c r="V2236" i="27" s="1"/>
  <c r="AT1654" i="27" s="1"/>
  <c r="U2236" i="27"/>
  <c r="W2236" i="27" s="1"/>
  <c r="H2237" i="27"/>
  <c r="X2237" i="27" s="1"/>
  <c r="N2237" i="27" s="1"/>
  <c r="G2237" i="27" s="1"/>
  <c r="J2237" i="27" l="1"/>
  <c r="K2237" i="27" s="1"/>
  <c r="O2237" i="27" s="1"/>
  <c r="AZ1654" i="27"/>
  <c r="AY1654" i="27"/>
  <c r="BB1654" i="27" s="1"/>
  <c r="AW1654" i="27"/>
  <c r="BA1654" i="27" s="1"/>
  <c r="I2237" i="27" l="1"/>
  <c r="L2237" i="27" s="1"/>
  <c r="R2237" i="27"/>
  <c r="S2237" i="27" s="1"/>
  <c r="T2237" i="27" s="1"/>
  <c r="Q2237" i="27"/>
  <c r="H2238" i="27" l="1"/>
  <c r="X2238" i="27" s="1"/>
  <c r="N2238" i="27" s="1"/>
  <c r="G2238" i="27" s="1"/>
  <c r="P2237" i="27"/>
  <c r="V2237" i="27" s="1"/>
  <c r="AT1655" i="27" s="1"/>
  <c r="M2237" i="27"/>
  <c r="U2237" i="27" s="1"/>
  <c r="W2237" i="27" s="1"/>
  <c r="J2238" i="27" l="1"/>
  <c r="K2238" i="27" s="1"/>
  <c r="O2238" i="27" s="1"/>
  <c r="AZ1655" i="27"/>
  <c r="AY1655" i="27"/>
  <c r="BB1655" i="27" s="1"/>
  <c r="AW1655" i="27"/>
  <c r="BA1655" i="27" s="1"/>
  <c r="I2238" i="27" l="1"/>
  <c r="L2238" i="27" s="1"/>
  <c r="M2238" i="27" s="1"/>
  <c r="R2238" i="27"/>
  <c r="S2238" i="27" s="1"/>
  <c r="T2238" i="27" s="1"/>
  <c r="Q2238" i="27"/>
  <c r="U2238" i="27" l="1"/>
  <c r="W2238" i="27" s="1"/>
  <c r="H2239" i="27"/>
  <c r="X2239" i="27" s="1"/>
  <c r="N2239" i="27" s="1"/>
  <c r="G2239" i="27" s="1"/>
  <c r="P2238" i="27"/>
  <c r="V2238" i="27" s="1"/>
  <c r="AT1656" i="27" s="1"/>
  <c r="J2239" i="27"/>
  <c r="K2239" i="27" s="1"/>
  <c r="AZ1656" i="27" l="1"/>
  <c r="AY1656" i="27"/>
  <c r="BB1656" i="27" s="1"/>
  <c r="AW1656" i="27"/>
  <c r="BA1656" i="27" s="1"/>
  <c r="O2239" i="27"/>
  <c r="I2239" i="27" l="1"/>
  <c r="L2239" i="27" s="1"/>
  <c r="P2239" i="27" s="1"/>
  <c r="R2239" i="27"/>
  <c r="S2239" i="27" s="1"/>
  <c r="T2239" i="27" s="1"/>
  <c r="Q2239" i="27"/>
  <c r="M2239" i="27" l="1"/>
  <c r="U2239" i="27"/>
  <c r="W2239" i="27" s="1"/>
  <c r="H2240" i="27"/>
  <c r="X2240" i="27" s="1"/>
  <c r="N2240" i="27" s="1"/>
  <c r="G2240" i="27" s="1"/>
  <c r="V2239" i="27"/>
  <c r="AT1657" i="27" s="1"/>
  <c r="J2240" i="27"/>
  <c r="K2240" i="27" s="1"/>
  <c r="AZ1657" i="27" l="1"/>
  <c r="AY1657" i="27"/>
  <c r="BB1657" i="27" s="1"/>
  <c r="AW1657" i="27"/>
  <c r="BA1657" i="27" s="1"/>
  <c r="O2240" i="27"/>
  <c r="I2240" i="27" l="1"/>
  <c r="L2240" i="27" s="1"/>
  <c r="P2240" i="27" s="1"/>
  <c r="R2240" i="27"/>
  <c r="S2240" i="27" s="1"/>
  <c r="T2240" i="27" s="1"/>
  <c r="Q2240" i="27"/>
  <c r="M2240" i="27" l="1"/>
  <c r="U2240" i="27" s="1"/>
  <c r="W2240" i="27" s="1"/>
  <c r="H2241" i="27"/>
  <c r="X2241" i="27" s="1"/>
  <c r="N2241" i="27" s="1"/>
  <c r="G2241" i="27" s="1"/>
  <c r="V2240" i="27"/>
  <c r="AT1658" i="27" s="1"/>
  <c r="J2241" i="27" l="1"/>
  <c r="K2241" i="27" s="1"/>
  <c r="O2241" i="27" s="1"/>
  <c r="AZ1658" i="27"/>
  <c r="AY1658" i="27"/>
  <c r="BB1658" i="27" s="1"/>
  <c r="AW1658" i="27"/>
  <c r="BA1658" i="27" s="1"/>
  <c r="I2241" i="27" l="1"/>
  <c r="L2241" i="27" s="1"/>
  <c r="P2241" i="27" s="1"/>
  <c r="R2241" i="27"/>
  <c r="S2241" i="27" s="1"/>
  <c r="T2241" i="27" s="1"/>
  <c r="Q2241" i="27"/>
  <c r="M2241" i="27" l="1"/>
  <c r="U2241" i="27"/>
  <c r="W2241" i="27" s="1"/>
  <c r="H2242" i="27"/>
  <c r="X2242" i="27" s="1"/>
  <c r="N2242" i="27" s="1"/>
  <c r="G2242" i="27" s="1"/>
  <c r="V2241" i="27"/>
  <c r="AT1659" i="27" s="1"/>
  <c r="J2242" i="27"/>
  <c r="K2242" i="27" s="1"/>
  <c r="AZ1659" i="27" l="1"/>
  <c r="AY1659" i="27"/>
  <c r="BB1659" i="27" s="1"/>
  <c r="AW1659" i="27"/>
  <c r="BA1659" i="27" s="1"/>
  <c r="O2242" i="27"/>
  <c r="I2242" i="27" l="1"/>
  <c r="L2242" i="27" s="1"/>
  <c r="M2242" i="27" s="1"/>
  <c r="R2242" i="27"/>
  <c r="S2242" i="27" s="1"/>
  <c r="T2242" i="27" s="1"/>
  <c r="Q2242" i="27"/>
  <c r="P2242" i="27" l="1"/>
  <c r="V2242" i="27" s="1"/>
  <c r="AT1660" i="27" s="1"/>
  <c r="U2242" i="27"/>
  <c r="W2242" i="27" s="1"/>
  <c r="H2243" i="27"/>
  <c r="X2243" i="27" s="1"/>
  <c r="N2243" i="27" s="1"/>
  <c r="G2243" i="27" s="1"/>
  <c r="J2243" i="27" l="1"/>
  <c r="K2243" i="27" s="1"/>
  <c r="AZ1660" i="27"/>
  <c r="AY1660" i="27"/>
  <c r="BB1660" i="27" s="1"/>
  <c r="AW1660" i="27"/>
  <c r="BA1660" i="27" s="1"/>
  <c r="O2243" i="27"/>
  <c r="I2243" i="27" l="1"/>
  <c r="L2243" i="27" s="1"/>
  <c r="P2243" i="27" s="1"/>
  <c r="R2243" i="27"/>
  <c r="S2243" i="27" s="1"/>
  <c r="T2243" i="27" s="1"/>
  <c r="Q2243" i="27"/>
  <c r="M2243" i="27" l="1"/>
  <c r="U2243" i="27" s="1"/>
  <c r="W2243" i="27" s="1"/>
  <c r="H2244" i="27"/>
  <c r="X2244" i="27" s="1"/>
  <c r="N2244" i="27" s="1"/>
  <c r="G2244" i="27" s="1"/>
  <c r="V2243" i="27"/>
  <c r="AT1661" i="27" s="1"/>
  <c r="J2244" i="27"/>
  <c r="K2244" i="27" s="1"/>
  <c r="AZ1661" i="27" l="1"/>
  <c r="AY1661" i="27"/>
  <c r="BB1661" i="27" s="1"/>
  <c r="AW1661" i="27"/>
  <c r="BA1661" i="27" s="1"/>
  <c r="O2244" i="27"/>
  <c r="I2244" i="27" l="1"/>
  <c r="L2244" i="27" s="1"/>
  <c r="R2244" i="27"/>
  <c r="S2244" i="27" s="1"/>
  <c r="T2244" i="27" s="1"/>
  <c r="Q2244" i="27"/>
  <c r="H2245" i="27" l="1"/>
  <c r="X2245" i="27" s="1"/>
  <c r="N2245" i="27" s="1"/>
  <c r="G2245" i="27" s="1"/>
  <c r="P2244" i="27"/>
  <c r="V2244" i="27" s="1"/>
  <c r="AT1662" i="27" s="1"/>
  <c r="M2244" i="27"/>
  <c r="U2244" i="27" s="1"/>
  <c r="W2244" i="27" s="1"/>
  <c r="J2245" i="27" l="1"/>
  <c r="K2245" i="27" s="1"/>
  <c r="O2245" i="27" s="1"/>
  <c r="AZ1662" i="27"/>
  <c r="AY1662" i="27"/>
  <c r="BB1662" i="27" s="1"/>
  <c r="AW1662" i="27"/>
  <c r="BA1662" i="27" s="1"/>
  <c r="I2245" i="27" l="1"/>
  <c r="L2245" i="27" s="1"/>
  <c r="P2245" i="27" s="1"/>
  <c r="R2245" i="27"/>
  <c r="S2245" i="27" s="1"/>
  <c r="T2245" i="27" s="1"/>
  <c r="Q2245" i="27"/>
  <c r="M2245" i="27" l="1"/>
  <c r="U2245" i="27" s="1"/>
  <c r="W2245" i="27" s="1"/>
  <c r="H2246" i="27"/>
  <c r="X2246" i="27" s="1"/>
  <c r="N2246" i="27" s="1"/>
  <c r="G2246" i="27" s="1"/>
  <c r="V2245" i="27"/>
  <c r="AT1663" i="27" s="1"/>
  <c r="J2246" i="27"/>
  <c r="K2246" i="27" s="1"/>
  <c r="AZ1663" i="27" l="1"/>
  <c r="AY1663" i="27"/>
  <c r="BB1663" i="27" s="1"/>
  <c r="AW1663" i="27"/>
  <c r="BA1663" i="27" s="1"/>
  <c r="O2246" i="27"/>
  <c r="I2246" i="27" l="1"/>
  <c r="L2246" i="27" s="1"/>
  <c r="M2246" i="27" s="1"/>
  <c r="R2246" i="27"/>
  <c r="S2246" i="27" s="1"/>
  <c r="T2246" i="27" s="1"/>
  <c r="Q2246" i="27"/>
  <c r="P2246" i="27" l="1"/>
  <c r="V2246" i="27" s="1"/>
  <c r="AT1664" i="27" s="1"/>
  <c r="U2246" i="27"/>
  <c r="W2246" i="27" s="1"/>
  <c r="H2247" i="27"/>
  <c r="X2247" i="27" s="1"/>
  <c r="N2247" i="27" s="1"/>
  <c r="G2247" i="27" s="1"/>
  <c r="J2247" i="27" l="1"/>
  <c r="K2247" i="27" s="1"/>
  <c r="AZ1664" i="27"/>
  <c r="AY1664" i="27"/>
  <c r="BB1664" i="27" s="1"/>
  <c r="AW1664" i="27"/>
  <c r="BA1664" i="27" s="1"/>
  <c r="O2247" i="27"/>
  <c r="I2247" i="27" l="1"/>
  <c r="L2247" i="27" s="1"/>
  <c r="P2247" i="27" s="1"/>
  <c r="R2247" i="27"/>
  <c r="S2247" i="27" s="1"/>
  <c r="T2247" i="27" s="1"/>
  <c r="Q2247" i="27"/>
  <c r="M2247" i="27" l="1"/>
  <c r="U2247" i="27" s="1"/>
  <c r="W2247" i="27" s="1"/>
  <c r="H2248" i="27"/>
  <c r="X2248" i="27" s="1"/>
  <c r="N2248" i="27" s="1"/>
  <c r="G2248" i="27" s="1"/>
  <c r="V2247" i="27"/>
  <c r="AT1665" i="27" s="1"/>
  <c r="J2248" i="27"/>
  <c r="K2248" i="27" s="1"/>
  <c r="AZ1665" i="27" l="1"/>
  <c r="AY1665" i="27"/>
  <c r="BB1665" i="27" s="1"/>
  <c r="AW1665" i="27"/>
  <c r="BA1665" i="27" s="1"/>
  <c r="O2248" i="27"/>
  <c r="I2248" i="27" l="1"/>
  <c r="L2248" i="27" s="1"/>
  <c r="P2248" i="27" s="1"/>
  <c r="R2248" i="27"/>
  <c r="S2248" i="27" s="1"/>
  <c r="T2248" i="27" s="1"/>
  <c r="Q2248" i="27"/>
  <c r="M2248" i="27" l="1"/>
  <c r="U2248" i="27" s="1"/>
  <c r="W2248" i="27" s="1"/>
  <c r="H2249" i="27"/>
  <c r="X2249" i="27" s="1"/>
  <c r="N2249" i="27" s="1"/>
  <c r="G2249" i="27" s="1"/>
  <c r="V2248" i="27"/>
  <c r="AT1666" i="27" s="1"/>
  <c r="J2249" i="27"/>
  <c r="K2249" i="27" s="1"/>
  <c r="AZ1666" i="27" l="1"/>
  <c r="AY1666" i="27"/>
  <c r="BB1666" i="27" s="1"/>
  <c r="AW1666" i="27"/>
  <c r="BA1666" i="27" s="1"/>
  <c r="O2249" i="27"/>
  <c r="I2249" i="27" l="1"/>
  <c r="L2249" i="27" s="1"/>
  <c r="P2249" i="27" s="1"/>
  <c r="R2249" i="27"/>
  <c r="S2249" i="27" s="1"/>
  <c r="T2249" i="27" s="1"/>
  <c r="Q2249" i="27"/>
  <c r="M2249" i="27" l="1"/>
  <c r="U2249" i="27" s="1"/>
  <c r="W2249" i="27" s="1"/>
  <c r="H2250" i="27"/>
  <c r="X2250" i="27" s="1"/>
  <c r="N2250" i="27" s="1"/>
  <c r="G2250" i="27" s="1"/>
  <c r="V2249" i="27"/>
  <c r="AT1667" i="27" s="1"/>
  <c r="J2250" i="27"/>
  <c r="K2250" i="27" s="1"/>
  <c r="AZ1667" i="27" l="1"/>
  <c r="AY1667" i="27"/>
  <c r="BB1667" i="27" s="1"/>
  <c r="AW1667" i="27"/>
  <c r="BA1667" i="27" s="1"/>
  <c r="O2250" i="27"/>
  <c r="I2250" i="27" l="1"/>
  <c r="L2250" i="27" s="1"/>
  <c r="M2250" i="27" s="1"/>
  <c r="R2250" i="27"/>
  <c r="S2250" i="27" s="1"/>
  <c r="T2250" i="27" s="1"/>
  <c r="Q2250" i="27"/>
  <c r="P2250" i="27" l="1"/>
  <c r="V2250" i="27" s="1"/>
  <c r="AT1668" i="27" s="1"/>
  <c r="U2250" i="27"/>
  <c r="W2250" i="27" s="1"/>
  <c r="H2251" i="27"/>
  <c r="X2251" i="27" s="1"/>
  <c r="N2251" i="27" s="1"/>
  <c r="G2251" i="27" s="1"/>
  <c r="J2251" i="27" l="1"/>
  <c r="K2251" i="27" s="1"/>
  <c r="AZ1668" i="27"/>
  <c r="AY1668" i="27"/>
  <c r="BB1668" i="27" s="1"/>
  <c r="AW1668" i="27"/>
  <c r="BA1668" i="27" s="1"/>
  <c r="O2251" i="27"/>
  <c r="I2251" i="27" l="1"/>
  <c r="L2251" i="27" s="1"/>
  <c r="P2251" i="27" s="1"/>
  <c r="R2251" i="27"/>
  <c r="S2251" i="27" s="1"/>
  <c r="T2251" i="27" s="1"/>
  <c r="M2251" i="27"/>
  <c r="Q2251" i="27"/>
  <c r="U2251" i="27" l="1"/>
  <c r="W2251" i="27" s="1"/>
  <c r="H2252" i="27"/>
  <c r="X2252" i="27" s="1"/>
  <c r="N2252" i="27" s="1"/>
  <c r="G2252" i="27" s="1"/>
  <c r="V2251" i="27"/>
  <c r="AT1669" i="27" s="1"/>
  <c r="J2252" i="27"/>
  <c r="K2252" i="27" s="1"/>
  <c r="AZ1669" i="27" l="1"/>
  <c r="AY1669" i="27"/>
  <c r="BB1669" i="27" s="1"/>
  <c r="AW1669" i="27"/>
  <c r="BA1669" i="27" s="1"/>
  <c r="O2252" i="27"/>
  <c r="I2252" i="27" l="1"/>
  <c r="L2252" i="27" s="1"/>
  <c r="M2252" i="27" s="1"/>
  <c r="R2252" i="27"/>
  <c r="S2252" i="27" s="1"/>
  <c r="T2252" i="27" s="1"/>
  <c r="Q2252" i="27"/>
  <c r="P2252" i="27" l="1"/>
  <c r="V2252" i="27" s="1"/>
  <c r="AT1670" i="27" s="1"/>
  <c r="U2252" i="27"/>
  <c r="W2252" i="27" s="1"/>
  <c r="H2253" i="27"/>
  <c r="X2253" i="27" s="1"/>
  <c r="N2253" i="27" s="1"/>
  <c r="G2253" i="27" s="1"/>
  <c r="J2253" i="27" l="1"/>
  <c r="K2253" i="27" s="1"/>
  <c r="AZ1670" i="27"/>
  <c r="AW1670" i="27"/>
  <c r="BA1670" i="27" s="1"/>
  <c r="AY1670" i="27"/>
  <c r="BB1670" i="27" s="1"/>
  <c r="O2253" i="27"/>
  <c r="I2253" i="27" l="1"/>
  <c r="L2253" i="27" s="1"/>
  <c r="M2253" i="27" s="1"/>
  <c r="R2253" i="27"/>
  <c r="S2253" i="27" s="1"/>
  <c r="T2253" i="27" s="1"/>
  <c r="Q2253" i="27"/>
  <c r="P2253" i="27" l="1"/>
  <c r="V2253" i="27" s="1"/>
  <c r="AT1671" i="27" s="1"/>
  <c r="H2254" i="27"/>
  <c r="X2254" i="27" s="1"/>
  <c r="N2254" i="27" s="1"/>
  <c r="G2254" i="27" s="1"/>
  <c r="U2253" i="27"/>
  <c r="W2253" i="27" s="1"/>
  <c r="J2254" i="27" l="1"/>
  <c r="K2254" i="27" s="1"/>
  <c r="O2254" i="27" s="1"/>
  <c r="AZ1671" i="27"/>
  <c r="AW1671" i="27"/>
  <c r="BA1671" i="27" s="1"/>
  <c r="AY1671" i="27"/>
  <c r="BB1671" i="27" s="1"/>
  <c r="I2254" i="27" l="1"/>
  <c r="L2254" i="27" s="1"/>
  <c r="M2254" i="27" s="1"/>
  <c r="R2254" i="27"/>
  <c r="S2254" i="27" s="1"/>
  <c r="T2254" i="27" s="1"/>
  <c r="Q2254" i="27"/>
  <c r="P2254" i="27" l="1"/>
  <c r="V2254" i="27" s="1"/>
  <c r="AT1672" i="27" s="1"/>
  <c r="U2254" i="27"/>
  <c r="W2254" i="27" s="1"/>
  <c r="H2255" i="27"/>
  <c r="X2255" i="27" s="1"/>
  <c r="N2255" i="27" s="1"/>
  <c r="G2255" i="27" s="1"/>
  <c r="J2255" i="27" l="1"/>
  <c r="K2255" i="27" s="1"/>
  <c r="O2255" i="27" s="1"/>
  <c r="AZ1672" i="27"/>
  <c r="AW1672" i="27"/>
  <c r="BA1672" i="27" s="1"/>
  <c r="AY1672" i="27"/>
  <c r="BB1672" i="27" s="1"/>
  <c r="I2255" i="27" l="1"/>
  <c r="L2255" i="27" s="1"/>
  <c r="P2255" i="27" s="1"/>
  <c r="R2255" i="27"/>
  <c r="S2255" i="27" s="1"/>
  <c r="T2255" i="27" s="1"/>
  <c r="Q2255" i="27"/>
  <c r="M2255" i="27" l="1"/>
  <c r="U2255" i="27" s="1"/>
  <c r="W2255" i="27" s="1"/>
  <c r="H2256" i="27"/>
  <c r="X2256" i="27" s="1"/>
  <c r="N2256" i="27" s="1"/>
  <c r="G2256" i="27" s="1"/>
  <c r="V2255" i="27"/>
  <c r="AT1673" i="27" s="1"/>
  <c r="J2256" i="27" l="1"/>
  <c r="K2256" i="27" s="1"/>
  <c r="O2256" i="27" s="1"/>
  <c r="AZ1673" i="27"/>
  <c r="AW1673" i="27"/>
  <c r="BA1673" i="27" s="1"/>
  <c r="AY1673" i="27"/>
  <c r="BB1673" i="27" s="1"/>
  <c r="I2256" i="27" l="1"/>
  <c r="L2256" i="27" s="1"/>
  <c r="M2256" i="27" s="1"/>
  <c r="R2256" i="27"/>
  <c r="S2256" i="27" s="1"/>
  <c r="T2256" i="27" s="1"/>
  <c r="Q2256" i="27"/>
  <c r="P2256" i="27" l="1"/>
  <c r="V2256" i="27" s="1"/>
  <c r="AT1674" i="27" s="1"/>
  <c r="U2256" i="27"/>
  <c r="W2256" i="27" s="1"/>
  <c r="H2257" i="27"/>
  <c r="X2257" i="27" s="1"/>
  <c r="N2257" i="27" s="1"/>
  <c r="G2257" i="27" s="1"/>
  <c r="J2257" i="27" l="1"/>
  <c r="K2257" i="27" s="1"/>
  <c r="AZ1674" i="27"/>
  <c r="AW1674" i="27"/>
  <c r="BA1674" i="27" s="1"/>
  <c r="AY1674" i="27"/>
  <c r="BB1674" i="27" s="1"/>
  <c r="O2257" i="27"/>
  <c r="I2257" i="27" l="1"/>
  <c r="L2257" i="27" s="1"/>
  <c r="P2257" i="27" s="1"/>
  <c r="R2257" i="27"/>
  <c r="S2257" i="27" s="1"/>
  <c r="T2257" i="27" s="1"/>
  <c r="Q2257" i="27"/>
  <c r="M2257" i="27" l="1"/>
  <c r="U2257" i="27" s="1"/>
  <c r="W2257" i="27" s="1"/>
  <c r="H2258" i="27"/>
  <c r="X2258" i="27" s="1"/>
  <c r="N2258" i="27" s="1"/>
  <c r="G2258" i="27" s="1"/>
  <c r="V2257" i="27"/>
  <c r="AT1675" i="27" s="1"/>
  <c r="J2258" i="27" l="1"/>
  <c r="K2258" i="27" s="1"/>
  <c r="AZ1675" i="27"/>
  <c r="AY1675" i="27"/>
  <c r="BB1675" i="27" s="1"/>
  <c r="AW1675" i="27"/>
  <c r="BA1675" i="27" s="1"/>
  <c r="O2258" i="27"/>
  <c r="I2258" i="27" s="1"/>
  <c r="L2258" i="27" s="1"/>
  <c r="R2258" i="27" l="1"/>
  <c r="S2258" i="27" s="1"/>
  <c r="T2258" i="27" s="1"/>
  <c r="M2258" i="27"/>
  <c r="P2258" i="27"/>
  <c r="V2258" i="27" s="1"/>
  <c r="AT1676" i="27" s="1"/>
  <c r="Q2258" i="27"/>
  <c r="U2258" i="27" l="1"/>
  <c r="W2258" i="27" s="1"/>
  <c r="AZ1676" i="27"/>
  <c r="AY1676" i="27"/>
  <c r="BB1676" i="27" s="1"/>
  <c r="AW1676" i="27"/>
  <c r="BA1676" i="27" s="1"/>
  <c r="H2259" i="27"/>
  <c r="X2259" i="27" s="1"/>
  <c r="N2259" i="27" s="1"/>
  <c r="G2259" i="27" s="1"/>
  <c r="J2259" i="27" l="1"/>
  <c r="K2259" i="27" s="1"/>
  <c r="O2259" i="27" s="1"/>
  <c r="I2259" i="27" l="1"/>
  <c r="L2259" i="27" s="1"/>
  <c r="P2259" i="27" s="1"/>
  <c r="R2259" i="27"/>
  <c r="Q2259" i="27"/>
  <c r="M2259" i="27" l="1"/>
  <c r="H2260" i="27"/>
  <c r="X2260" i="27" s="1"/>
  <c r="N2260" i="27" s="1"/>
  <c r="G2260" i="27" s="1"/>
  <c r="S2259" i="27"/>
  <c r="T2259" i="27" s="1"/>
  <c r="U2259" i="27" s="1"/>
  <c r="W2259" i="27" s="1"/>
  <c r="V2259" i="27"/>
  <c r="AT1677" i="27" s="1"/>
  <c r="J2260" i="27"/>
  <c r="K2260" i="27" s="1"/>
  <c r="AZ1677" i="27" l="1"/>
  <c r="AY1677" i="27"/>
  <c r="BB1677" i="27" s="1"/>
  <c r="AW1677" i="27"/>
  <c r="BA1677" i="27" s="1"/>
  <c r="O2260" i="27"/>
  <c r="I2260" i="27" s="1"/>
  <c r="L2260" i="27" s="1"/>
  <c r="R2260" i="27" l="1"/>
  <c r="S2260" i="27" s="1"/>
  <c r="T2260" i="27" s="1"/>
  <c r="M2260" i="27"/>
  <c r="P2260" i="27"/>
  <c r="V2260" i="27" s="1"/>
  <c r="AT1678" i="27" s="1"/>
  <c r="Q2260" i="27"/>
  <c r="U2260" i="27" l="1"/>
  <c r="W2260" i="27" s="1"/>
  <c r="AZ1678" i="27"/>
  <c r="AY1678" i="27"/>
  <c r="BB1678" i="27" s="1"/>
  <c r="AW1678" i="27"/>
  <c r="BA1678" i="27" s="1"/>
  <c r="H2261" i="27"/>
  <c r="X2261" i="27" s="1"/>
  <c r="N2261" i="27" s="1"/>
  <c r="G2261" i="27" s="1"/>
  <c r="J2261" i="27" l="1"/>
  <c r="K2261" i="27" s="1"/>
  <c r="O2261" i="27" s="1"/>
  <c r="I2261" i="27" l="1"/>
  <c r="L2261" i="27" s="1"/>
  <c r="R2261" i="27"/>
  <c r="S2261" i="27" s="1"/>
  <c r="T2261" i="27" s="1"/>
  <c r="Q2261" i="27"/>
  <c r="P2261" i="27" l="1"/>
  <c r="V2261" i="27" s="1"/>
  <c r="AT1679" i="27" s="1"/>
  <c r="H2262" i="27"/>
  <c r="X2262" i="27" s="1"/>
  <c r="N2262" i="27" s="1"/>
  <c r="G2262" i="27" s="1"/>
  <c r="M2261" i="27"/>
  <c r="U2261" i="27" s="1"/>
  <c r="W2261" i="27" s="1"/>
  <c r="J2262" i="27" l="1"/>
  <c r="K2262" i="27" s="1"/>
  <c r="O2262" i="27" s="1"/>
  <c r="I2262" i="27" s="1"/>
  <c r="L2262" i="27" s="1"/>
  <c r="AZ1679" i="27"/>
  <c r="AY1679" i="27"/>
  <c r="BB1679" i="27" s="1"/>
  <c r="AW1679" i="27"/>
  <c r="BA1679" i="27" s="1"/>
  <c r="R2262" i="27" l="1"/>
  <c r="S2262" i="27" s="1"/>
  <c r="T2262" i="27" s="1"/>
  <c r="M2262" i="27"/>
  <c r="P2262" i="27"/>
  <c r="V2262" i="27" s="1"/>
  <c r="AT1680" i="27" s="1"/>
  <c r="Q2262" i="27"/>
  <c r="U2262" i="27" l="1"/>
  <c r="W2262" i="27" s="1"/>
  <c r="AZ1680" i="27"/>
  <c r="AY1680" i="27"/>
  <c r="BB1680" i="27" s="1"/>
  <c r="AW1680" i="27"/>
  <c r="BA1680" i="27" s="1"/>
  <c r="H2263" i="27"/>
  <c r="X2263" i="27" s="1"/>
  <c r="N2263" i="27" s="1"/>
  <c r="G2263" i="27" s="1"/>
  <c r="J2263" i="27" l="1"/>
  <c r="K2263" i="27" s="1"/>
  <c r="O2263" i="27" s="1"/>
  <c r="I2263" i="27" l="1"/>
  <c r="L2263" i="27" s="1"/>
  <c r="P2263" i="27" s="1"/>
  <c r="R2263" i="27"/>
  <c r="S2263" i="27" s="1"/>
  <c r="T2263" i="27" s="1"/>
  <c r="Q2263" i="27"/>
  <c r="M2263" i="27" l="1"/>
  <c r="U2263" i="27"/>
  <c r="W2263" i="27" s="1"/>
  <c r="H2264" i="27"/>
  <c r="X2264" i="27" s="1"/>
  <c r="N2264" i="27" s="1"/>
  <c r="G2264" i="27" s="1"/>
  <c r="V2263" i="27"/>
  <c r="AT1681" i="27" s="1"/>
  <c r="J2264" i="27"/>
  <c r="K2264" i="27" s="1"/>
  <c r="AZ1681" i="27" l="1"/>
  <c r="AY1681" i="27"/>
  <c r="BB1681" i="27" s="1"/>
  <c r="AW1681" i="27"/>
  <c r="BA1681" i="27" s="1"/>
  <c r="O2264" i="27"/>
  <c r="I2264" i="27" l="1"/>
  <c r="R2264" i="27"/>
  <c r="S2264" i="27" s="1"/>
  <c r="T2264" i="27" s="1"/>
  <c r="L2264" i="27"/>
  <c r="Q2264" i="27"/>
  <c r="H2265" i="27" l="1"/>
  <c r="X2265" i="27" s="1"/>
  <c r="N2265" i="27" s="1"/>
  <c r="G2265" i="27" s="1"/>
  <c r="P2264" i="27"/>
  <c r="V2264" i="27" s="1"/>
  <c r="AT1682" i="27" s="1"/>
  <c r="J2265" i="27"/>
  <c r="K2265" i="27" s="1"/>
  <c r="M2264" i="27"/>
  <c r="U2264" i="27" s="1"/>
  <c r="W2264" i="27" s="1"/>
  <c r="AY1682" i="27" l="1"/>
  <c r="BB1682" i="27" s="1"/>
  <c r="AZ1682" i="27"/>
  <c r="AW1682" i="27"/>
  <c r="BA1682" i="27" s="1"/>
  <c r="O2265" i="27"/>
  <c r="I2265" i="27" l="1"/>
  <c r="L2265" i="27" s="1"/>
  <c r="P2265" i="27" s="1"/>
  <c r="R2265" i="27"/>
  <c r="S2265" i="27" s="1"/>
  <c r="T2265" i="27" s="1"/>
  <c r="Q2265" i="27"/>
  <c r="M2265" i="27" l="1"/>
  <c r="U2265" i="27" s="1"/>
  <c r="W2265" i="27" s="1"/>
  <c r="H2266" i="27"/>
  <c r="X2266" i="27" s="1"/>
  <c r="N2266" i="27" s="1"/>
  <c r="G2266" i="27" s="1"/>
  <c r="V2265" i="27"/>
  <c r="AT1683" i="27" s="1"/>
  <c r="J2266" i="27" l="1"/>
  <c r="K2266" i="27" s="1"/>
  <c r="O2266" i="27" s="1"/>
  <c r="AZ1683" i="27"/>
  <c r="AY1683" i="27"/>
  <c r="BB1683" i="27" s="1"/>
  <c r="AW1683" i="27"/>
  <c r="BA1683" i="27" s="1"/>
  <c r="I2266" i="27" l="1"/>
  <c r="L2266" i="27" s="1"/>
  <c r="P2266" i="27" s="1"/>
  <c r="R2266" i="27"/>
  <c r="S2266" i="27" s="1"/>
  <c r="T2266" i="27" s="1"/>
  <c r="Q2266" i="27"/>
  <c r="M2266" i="27" l="1"/>
  <c r="U2266" i="27" s="1"/>
  <c r="W2266" i="27" s="1"/>
  <c r="H2267" i="27"/>
  <c r="X2267" i="27" s="1"/>
  <c r="N2267" i="27" s="1"/>
  <c r="G2267" i="27" s="1"/>
  <c r="V2266" i="27"/>
  <c r="AT1684" i="27" s="1"/>
  <c r="J2267" i="27"/>
  <c r="K2267" i="27" s="1"/>
  <c r="AZ1684" i="27" l="1"/>
  <c r="AY1684" i="27"/>
  <c r="BB1684" i="27" s="1"/>
  <c r="AW1684" i="27"/>
  <c r="BA1684" i="27" s="1"/>
  <c r="O2267" i="27"/>
  <c r="I2267" i="27" l="1"/>
  <c r="L2267" i="27" s="1"/>
  <c r="P2267" i="27" s="1"/>
  <c r="R2267" i="27"/>
  <c r="S2267" i="27" s="1"/>
  <c r="T2267" i="27" s="1"/>
  <c r="Q2267" i="27"/>
  <c r="M2267" i="27" l="1"/>
  <c r="U2267" i="27" s="1"/>
  <c r="W2267" i="27" s="1"/>
  <c r="H2268" i="27"/>
  <c r="X2268" i="27" s="1"/>
  <c r="N2268" i="27" s="1"/>
  <c r="G2268" i="27" s="1"/>
  <c r="V2267" i="27"/>
  <c r="AT1685" i="27" s="1"/>
  <c r="J2268" i="27"/>
  <c r="K2268" i="27" s="1"/>
  <c r="AZ1685" i="27" l="1"/>
  <c r="AY1685" i="27"/>
  <c r="BB1685" i="27" s="1"/>
  <c r="AW1685" i="27"/>
  <c r="BA1685" i="27" s="1"/>
  <c r="O2268" i="27"/>
  <c r="I2268" i="27" l="1"/>
  <c r="L2268" i="27" s="1"/>
  <c r="P2268" i="27" s="1"/>
  <c r="R2268" i="27"/>
  <c r="S2268" i="27" s="1"/>
  <c r="T2268" i="27" s="1"/>
  <c r="Q2268" i="27"/>
  <c r="M2268" i="27" l="1"/>
  <c r="U2268" i="27" s="1"/>
  <c r="W2268" i="27" s="1"/>
  <c r="H2269" i="27"/>
  <c r="X2269" i="27" s="1"/>
  <c r="N2269" i="27" s="1"/>
  <c r="G2269" i="27" s="1"/>
  <c r="V2268" i="27"/>
  <c r="AT1686" i="27" s="1"/>
  <c r="J2269" i="27"/>
  <c r="K2269" i="27" s="1"/>
  <c r="AZ1686" i="27" l="1"/>
  <c r="AY1686" i="27"/>
  <c r="BB1686" i="27" s="1"/>
  <c r="AW1686" i="27"/>
  <c r="BA1686" i="27" s="1"/>
  <c r="O2269" i="27"/>
  <c r="I2269" i="27" l="1"/>
  <c r="R2269" i="27"/>
  <c r="S2269" i="27" s="1"/>
  <c r="T2269" i="27" s="1"/>
  <c r="L2269" i="27"/>
  <c r="Q2269" i="27"/>
  <c r="H2270" i="27" l="1"/>
  <c r="X2270" i="27" s="1"/>
  <c r="N2270" i="27" s="1"/>
  <c r="G2270" i="27" s="1"/>
  <c r="P2269" i="27"/>
  <c r="V2269" i="27" s="1"/>
  <c r="AT1687" i="27" s="1"/>
  <c r="M2269" i="27"/>
  <c r="U2269" i="27" s="1"/>
  <c r="W2269" i="27" s="1"/>
  <c r="J2270" i="27" l="1"/>
  <c r="K2270" i="27" s="1"/>
  <c r="O2270" i="27" s="1"/>
  <c r="AZ1687" i="27"/>
  <c r="AY1687" i="27"/>
  <c r="BB1687" i="27" s="1"/>
  <c r="AW1687" i="27"/>
  <c r="BA1687" i="27" s="1"/>
  <c r="I2270" i="27" l="1"/>
  <c r="L2270" i="27" s="1"/>
  <c r="P2270" i="27" s="1"/>
  <c r="R2270" i="27"/>
  <c r="S2270" i="27" s="1"/>
  <c r="T2270" i="27" s="1"/>
  <c r="Q2270" i="27"/>
  <c r="M2270" i="27" l="1"/>
  <c r="U2270" i="27" s="1"/>
  <c r="H2271" i="27"/>
  <c r="X2271" i="27" s="1"/>
  <c r="N2271" i="27" s="1"/>
  <c r="G2271" i="27" s="1"/>
  <c r="W2270" i="27"/>
  <c r="V2270" i="27"/>
  <c r="AT1688" i="27" s="1"/>
  <c r="J2271" i="27"/>
  <c r="K2271" i="27" s="1"/>
  <c r="AZ1688" i="27" l="1"/>
  <c r="AY1688" i="27"/>
  <c r="BB1688" i="27" s="1"/>
  <c r="AW1688" i="27"/>
  <c r="BA1688" i="27" s="1"/>
  <c r="O2271" i="27"/>
  <c r="I2271" i="27" l="1"/>
  <c r="L2271" i="27" s="1"/>
  <c r="R2271" i="27"/>
  <c r="S2271" i="27" s="1"/>
  <c r="T2271" i="27" s="1"/>
  <c r="Q2271" i="27"/>
  <c r="H2272" i="27" l="1"/>
  <c r="X2272" i="27" s="1"/>
  <c r="N2272" i="27" s="1"/>
  <c r="G2272" i="27" s="1"/>
  <c r="P2271" i="27"/>
  <c r="V2271" i="27" s="1"/>
  <c r="AT1689" i="27" s="1"/>
  <c r="J2272" i="27"/>
  <c r="K2272" i="27" s="1"/>
  <c r="M2271" i="27"/>
  <c r="U2271" i="27" s="1"/>
  <c r="W2271" i="27" s="1"/>
  <c r="AZ1689" i="27" l="1"/>
  <c r="AY1689" i="27"/>
  <c r="BB1689" i="27" s="1"/>
  <c r="AW1689" i="27"/>
  <c r="BA1689" i="27" s="1"/>
  <c r="O2272" i="27"/>
  <c r="I2272" i="27" l="1"/>
  <c r="L2272" i="27" s="1"/>
  <c r="P2272" i="27" s="1"/>
  <c r="R2272" i="27"/>
  <c r="S2272" i="27" s="1"/>
  <c r="T2272" i="27" s="1"/>
  <c r="Q2272" i="27"/>
  <c r="M2272" i="27" l="1"/>
  <c r="U2272" i="27" s="1"/>
  <c r="W2272" i="27" s="1"/>
  <c r="H2273" i="27"/>
  <c r="X2273" i="27" s="1"/>
  <c r="N2273" i="27" s="1"/>
  <c r="G2273" i="27" s="1"/>
  <c r="V2272" i="27"/>
  <c r="AT1690" i="27" s="1"/>
  <c r="J2273" i="27"/>
  <c r="K2273" i="27" s="1"/>
  <c r="AZ1690" i="27" l="1"/>
  <c r="AY1690" i="27"/>
  <c r="BB1690" i="27" s="1"/>
  <c r="AW1690" i="27"/>
  <c r="BA1690" i="27" s="1"/>
  <c r="O2273" i="27"/>
  <c r="I2273" i="27" l="1"/>
  <c r="L2273" i="27" s="1"/>
  <c r="P2273" i="27" s="1"/>
  <c r="R2273" i="27"/>
  <c r="S2273" i="27" s="1"/>
  <c r="T2273" i="27" s="1"/>
  <c r="Q2273" i="27"/>
  <c r="M2273" i="27" l="1"/>
  <c r="U2273" i="27" s="1"/>
  <c r="W2273" i="27" s="1"/>
  <c r="H2274" i="27"/>
  <c r="X2274" i="27" s="1"/>
  <c r="N2274" i="27" s="1"/>
  <c r="G2274" i="27" s="1"/>
  <c r="V2273" i="27"/>
  <c r="AT1691" i="27" s="1"/>
  <c r="J2274" i="27" l="1"/>
  <c r="K2274" i="27" s="1"/>
  <c r="O2274" i="27" s="1"/>
  <c r="AZ1691" i="27"/>
  <c r="AY1691" i="27"/>
  <c r="BB1691" i="27" s="1"/>
  <c r="AW1691" i="27"/>
  <c r="BA1691" i="27" s="1"/>
  <c r="I2274" i="27" l="1"/>
  <c r="L2274" i="27" s="1"/>
  <c r="P2274" i="27" s="1"/>
  <c r="R2274" i="27"/>
  <c r="S2274" i="27" s="1"/>
  <c r="T2274" i="27" s="1"/>
  <c r="Q2274" i="27"/>
  <c r="M2274" i="27" l="1"/>
  <c r="U2274" i="27" s="1"/>
  <c r="W2274" i="27" s="1"/>
  <c r="H2275" i="27"/>
  <c r="X2275" i="27" s="1"/>
  <c r="N2275" i="27" s="1"/>
  <c r="G2275" i="27" s="1"/>
  <c r="V2274" i="27"/>
  <c r="AT1692" i="27" s="1"/>
  <c r="J2275" i="27"/>
  <c r="K2275" i="27" s="1"/>
  <c r="AZ1692" i="27" l="1"/>
  <c r="AY1692" i="27"/>
  <c r="BB1692" i="27" s="1"/>
  <c r="AW1692" i="27"/>
  <c r="BA1692" i="27" s="1"/>
  <c r="O2275" i="27"/>
  <c r="I2275" i="27" l="1"/>
  <c r="L2275" i="27" s="1"/>
  <c r="M2275" i="27" s="1"/>
  <c r="R2275" i="27"/>
  <c r="S2275" i="27" s="1"/>
  <c r="T2275" i="27" s="1"/>
  <c r="Q2275" i="27"/>
  <c r="U2275" i="27" l="1"/>
  <c r="W2275" i="27" s="1"/>
  <c r="H2276" i="27"/>
  <c r="X2276" i="27" s="1"/>
  <c r="N2276" i="27" s="1"/>
  <c r="G2276" i="27" s="1"/>
  <c r="P2275" i="27"/>
  <c r="V2275" i="27" s="1"/>
  <c r="AT1693" i="27" s="1"/>
  <c r="J2276" i="27" l="1"/>
  <c r="K2276" i="27" s="1"/>
  <c r="O2276" i="27" s="1"/>
  <c r="AZ1693" i="27"/>
  <c r="AY1693" i="27"/>
  <c r="BB1693" i="27" s="1"/>
  <c r="AW1693" i="27"/>
  <c r="BA1693" i="27" s="1"/>
  <c r="I2276" i="27" l="1"/>
  <c r="L2276" i="27" s="1"/>
  <c r="P2276" i="27" s="1"/>
  <c r="R2276" i="27"/>
  <c r="S2276" i="27" s="1"/>
  <c r="T2276" i="27" s="1"/>
  <c r="Q2276" i="27"/>
  <c r="M2276" i="27" l="1"/>
  <c r="U2276" i="27" s="1"/>
  <c r="W2276" i="27" s="1"/>
  <c r="H2277" i="27"/>
  <c r="X2277" i="27" s="1"/>
  <c r="N2277" i="27" s="1"/>
  <c r="G2277" i="27" s="1"/>
  <c r="V2276" i="27"/>
  <c r="AT1694" i="27" s="1"/>
  <c r="J2277" i="27" l="1"/>
  <c r="K2277" i="27" s="1"/>
  <c r="AZ1694" i="27"/>
  <c r="AY1694" i="27"/>
  <c r="BB1694" i="27" s="1"/>
  <c r="AW1694" i="27"/>
  <c r="BA1694" i="27" s="1"/>
  <c r="O2277" i="27"/>
  <c r="I2277" i="27" l="1"/>
  <c r="L2277" i="27" s="1"/>
  <c r="P2277" i="27" s="1"/>
  <c r="R2277" i="27"/>
  <c r="S2277" i="27" s="1"/>
  <c r="T2277" i="27" s="1"/>
  <c r="Q2277" i="27"/>
  <c r="M2277" i="27" l="1"/>
  <c r="U2277" i="27" s="1"/>
  <c r="W2277" i="27" s="1"/>
  <c r="H2278" i="27"/>
  <c r="X2278" i="27" s="1"/>
  <c r="N2278" i="27" s="1"/>
  <c r="G2278" i="27" s="1"/>
  <c r="V2277" i="27"/>
  <c r="AT1695" i="27" s="1"/>
  <c r="J2278" i="27" l="1"/>
  <c r="K2278" i="27" s="1"/>
  <c r="AZ1695" i="27"/>
  <c r="AY1695" i="27"/>
  <c r="BB1695" i="27" s="1"/>
  <c r="AW1695" i="27"/>
  <c r="BA1695" i="27" s="1"/>
  <c r="O2278" i="27"/>
  <c r="I2278" i="27" l="1"/>
  <c r="L2278" i="27" s="1"/>
  <c r="M2278" i="27" s="1"/>
  <c r="R2278" i="27"/>
  <c r="S2278" i="27" s="1"/>
  <c r="T2278" i="27" s="1"/>
  <c r="Q2278" i="27"/>
  <c r="P2278" i="27" l="1"/>
  <c r="V2278" i="27" s="1"/>
  <c r="AT1696" i="27" s="1"/>
  <c r="U2278" i="27"/>
  <c r="W2278" i="27" s="1"/>
  <c r="H2279" i="27"/>
  <c r="X2279" i="27" s="1"/>
  <c r="N2279" i="27" s="1"/>
  <c r="G2279" i="27" s="1"/>
  <c r="J2279" i="27" l="1"/>
  <c r="K2279" i="27" s="1"/>
  <c r="O2279" i="27" s="1"/>
  <c r="AZ1696" i="27"/>
  <c r="AY1696" i="27"/>
  <c r="BB1696" i="27" s="1"/>
  <c r="AW1696" i="27"/>
  <c r="BA1696" i="27" s="1"/>
  <c r="I2279" i="27" l="1"/>
  <c r="L2279" i="27" s="1"/>
  <c r="P2279" i="27" s="1"/>
  <c r="R2279" i="27"/>
  <c r="S2279" i="27" s="1"/>
  <c r="T2279" i="27" s="1"/>
  <c r="Q2279" i="27"/>
  <c r="M2279" i="27" l="1"/>
  <c r="U2279" i="27"/>
  <c r="W2279" i="27" s="1"/>
  <c r="H2280" i="27"/>
  <c r="X2280" i="27" s="1"/>
  <c r="N2280" i="27" s="1"/>
  <c r="G2280" i="27" s="1"/>
  <c r="V2279" i="27"/>
  <c r="AT1697" i="27" s="1"/>
  <c r="J2280" i="27"/>
  <c r="K2280" i="27" s="1"/>
  <c r="AZ1697" i="27" l="1"/>
  <c r="AY1697" i="27"/>
  <c r="BB1697" i="27" s="1"/>
  <c r="AW1697" i="27"/>
  <c r="BA1697" i="27" s="1"/>
  <c r="O2280" i="27"/>
  <c r="I2280" i="27" l="1"/>
  <c r="L2280" i="27" s="1"/>
  <c r="P2280" i="27" s="1"/>
  <c r="R2280" i="27"/>
  <c r="S2280" i="27" s="1"/>
  <c r="T2280" i="27" s="1"/>
  <c r="Q2280" i="27"/>
  <c r="M2280" i="27" l="1"/>
  <c r="U2280" i="27" s="1"/>
  <c r="W2280" i="27" s="1"/>
  <c r="H2281" i="27"/>
  <c r="X2281" i="27" s="1"/>
  <c r="N2281" i="27" s="1"/>
  <c r="G2281" i="27" s="1"/>
  <c r="V2280" i="27"/>
  <c r="AT1698" i="27" s="1"/>
  <c r="J2281" i="27" l="1"/>
  <c r="K2281" i="27" s="1"/>
  <c r="O2281" i="27" s="1"/>
  <c r="AZ1698" i="27"/>
  <c r="AY1698" i="27"/>
  <c r="BB1698" i="27" s="1"/>
  <c r="AW1698" i="27"/>
  <c r="BA1698" i="27" s="1"/>
  <c r="I2281" i="27" l="1"/>
  <c r="L2281" i="27" s="1"/>
  <c r="M2281" i="27" s="1"/>
  <c r="R2281" i="27"/>
  <c r="S2281" i="27" s="1"/>
  <c r="T2281" i="27" s="1"/>
  <c r="Q2281" i="27"/>
  <c r="P2281" i="27" l="1"/>
  <c r="U2281" i="27"/>
  <c r="W2281" i="27" s="1"/>
  <c r="H2282" i="27"/>
  <c r="X2282" i="27" s="1"/>
  <c r="N2282" i="27" s="1"/>
  <c r="G2282" i="27" s="1"/>
  <c r="V2281" i="27"/>
  <c r="AT1699" i="27" s="1"/>
  <c r="J2282" i="27"/>
  <c r="K2282" i="27" s="1"/>
  <c r="AZ1699" i="27" l="1"/>
  <c r="AY1699" i="27"/>
  <c r="BB1699" i="27" s="1"/>
  <c r="AW1699" i="27"/>
  <c r="BA1699" i="27" s="1"/>
  <c r="O2282" i="27"/>
  <c r="I2282" i="27" l="1"/>
  <c r="L2282" i="27" s="1"/>
  <c r="M2282" i="27" s="1"/>
  <c r="R2282" i="27"/>
  <c r="S2282" i="27" s="1"/>
  <c r="T2282" i="27" s="1"/>
  <c r="Q2282" i="27"/>
  <c r="P2282" i="27" l="1"/>
  <c r="V2282" i="27" s="1"/>
  <c r="AT1700" i="27" s="1"/>
  <c r="U2282" i="27"/>
  <c r="W2282" i="27" s="1"/>
  <c r="H2283" i="27"/>
  <c r="X2283" i="27" s="1"/>
  <c r="N2283" i="27" s="1"/>
  <c r="G2283" i="27" s="1"/>
  <c r="J2283" i="27" l="1"/>
  <c r="K2283" i="27" s="1"/>
  <c r="O2283" i="27" s="1"/>
  <c r="AZ1700" i="27"/>
  <c r="AY1700" i="27"/>
  <c r="BB1700" i="27" s="1"/>
  <c r="AW1700" i="27"/>
  <c r="BA1700" i="27" s="1"/>
  <c r="I2283" i="27" l="1"/>
  <c r="R2283" i="27"/>
  <c r="S2283" i="27" s="1"/>
  <c r="T2283" i="27" s="1"/>
  <c r="L2283" i="27"/>
  <c r="M2283" i="27" s="1"/>
  <c r="Q2283" i="27"/>
  <c r="U2283" i="27" l="1"/>
  <c r="W2283" i="27" s="1"/>
  <c r="H2284" i="27"/>
  <c r="X2284" i="27" s="1"/>
  <c r="N2284" i="27" s="1"/>
  <c r="G2284" i="27" s="1"/>
  <c r="P2283" i="27"/>
  <c r="V2283" i="27" s="1"/>
  <c r="AT1701" i="27" s="1"/>
  <c r="J2284" i="27"/>
  <c r="K2284" i="27" s="1"/>
  <c r="AZ1701" i="27" l="1"/>
  <c r="AY1701" i="27"/>
  <c r="BB1701" i="27" s="1"/>
  <c r="AW1701" i="27"/>
  <c r="BA1701" i="27" s="1"/>
  <c r="O2284" i="27"/>
  <c r="I2284" i="27" l="1"/>
  <c r="L2284" i="27" s="1"/>
  <c r="M2284" i="27" s="1"/>
  <c r="R2284" i="27"/>
  <c r="S2284" i="27" s="1"/>
  <c r="T2284" i="27" s="1"/>
  <c r="Q2284" i="27"/>
  <c r="U2284" i="27" l="1"/>
  <c r="W2284" i="27" s="1"/>
  <c r="H2285" i="27"/>
  <c r="X2285" i="27" s="1"/>
  <c r="N2285" i="27" s="1"/>
  <c r="G2285" i="27" s="1"/>
  <c r="P2284" i="27"/>
  <c r="V2284" i="27" s="1"/>
  <c r="AT1702" i="27" s="1"/>
  <c r="J2285" i="27"/>
  <c r="K2285" i="27" s="1"/>
  <c r="AZ1702" i="27" l="1"/>
  <c r="AY1702" i="27"/>
  <c r="BB1702" i="27" s="1"/>
  <c r="AW1702" i="27"/>
  <c r="BA1702" i="27" s="1"/>
  <c r="O2285" i="27"/>
  <c r="I2285" i="27" l="1"/>
  <c r="L2285" i="27" s="1"/>
  <c r="M2285" i="27" s="1"/>
  <c r="R2285" i="27"/>
  <c r="S2285" i="27" s="1"/>
  <c r="T2285" i="27" s="1"/>
  <c r="Q2285" i="27"/>
  <c r="P2285" i="27" l="1"/>
  <c r="H2286" i="27"/>
  <c r="X2286" i="27" s="1"/>
  <c r="N2286" i="27" s="1"/>
  <c r="G2286" i="27" s="1"/>
  <c r="U2285" i="27"/>
  <c r="W2285" i="27" s="1"/>
  <c r="V2285" i="27"/>
  <c r="AT1703" i="27" s="1"/>
  <c r="J2286" i="27" l="1"/>
  <c r="K2286" i="27" s="1"/>
  <c r="O2286" i="27" s="1"/>
  <c r="I2286" i="27" s="1"/>
  <c r="L2286" i="27" s="1"/>
  <c r="AZ1703" i="27"/>
  <c r="AY1703" i="27"/>
  <c r="BB1703" i="27" s="1"/>
  <c r="AW1703" i="27"/>
  <c r="BA1703" i="27" s="1"/>
  <c r="R2286" i="27" l="1"/>
  <c r="S2286" i="27" s="1"/>
  <c r="T2286" i="27" s="1"/>
  <c r="M2286" i="27"/>
  <c r="U2286" i="27" s="1"/>
  <c r="P2286" i="27"/>
  <c r="V2286" i="27" s="1"/>
  <c r="AT1704" i="27" s="1"/>
  <c r="Q2286" i="27"/>
  <c r="AZ1704" i="27" l="1"/>
  <c r="AY1704" i="27"/>
  <c r="BB1704" i="27" s="1"/>
  <c r="AW1704" i="27"/>
  <c r="BA1704" i="27" s="1"/>
  <c r="H2287" i="27"/>
  <c r="X2287" i="27" s="1"/>
  <c r="N2287" i="27" s="1"/>
  <c r="G2287" i="27" s="1"/>
  <c r="W2286" i="27"/>
  <c r="J2287" i="27"/>
  <c r="K2287" i="27" s="1"/>
  <c r="O2287" i="27" l="1"/>
  <c r="I2287" i="27" l="1"/>
  <c r="L2287" i="27" s="1"/>
  <c r="P2287" i="27" s="1"/>
  <c r="R2287" i="27"/>
  <c r="S2287" i="27" s="1"/>
  <c r="T2287" i="27" s="1"/>
  <c r="Q2287" i="27"/>
  <c r="M2287" i="27" l="1"/>
  <c r="U2287" i="27" s="1"/>
  <c r="W2287" i="27" s="1"/>
  <c r="H2288" i="27"/>
  <c r="X2288" i="27" s="1"/>
  <c r="N2288" i="27" s="1"/>
  <c r="G2288" i="27" s="1"/>
  <c r="V2287" i="27"/>
  <c r="AT1705" i="27" s="1"/>
  <c r="J2288" i="27" l="1"/>
  <c r="K2288" i="27" s="1"/>
  <c r="O2288" i="27" s="1"/>
  <c r="I2288" i="27" s="1"/>
  <c r="L2288" i="27" s="1"/>
  <c r="AZ1705" i="27"/>
  <c r="AY1705" i="27"/>
  <c r="BB1705" i="27" s="1"/>
  <c r="AW1705" i="27"/>
  <c r="BA1705" i="27" s="1"/>
  <c r="R2288" i="27" l="1"/>
  <c r="S2288" i="27" s="1"/>
  <c r="T2288" i="27" s="1"/>
  <c r="M2288" i="27"/>
  <c r="P2288" i="27"/>
  <c r="V2288" i="27" s="1"/>
  <c r="AT1706" i="27" s="1"/>
  <c r="Q2288" i="27"/>
  <c r="U2288" i="27" l="1"/>
  <c r="W2288" i="27" s="1"/>
  <c r="AZ1706" i="27"/>
  <c r="AY1706" i="27"/>
  <c r="BB1706" i="27" s="1"/>
  <c r="AW1706" i="27"/>
  <c r="BA1706" i="27" s="1"/>
  <c r="H2289" i="27"/>
  <c r="X2289" i="27" s="1"/>
  <c r="N2289" i="27" s="1"/>
  <c r="G2289" i="27" s="1"/>
  <c r="J2289" i="27" l="1"/>
  <c r="K2289" i="27" s="1"/>
  <c r="O2289" i="27" s="1"/>
  <c r="I2289" i="27" l="1"/>
  <c r="L2289" i="27" s="1"/>
  <c r="R2289" i="27"/>
  <c r="S2289" i="27" s="1"/>
  <c r="T2289" i="27" s="1"/>
  <c r="Q2289" i="27"/>
  <c r="H2290" i="27" l="1"/>
  <c r="X2290" i="27" s="1"/>
  <c r="N2290" i="27" s="1"/>
  <c r="G2290" i="27" s="1"/>
  <c r="P2289" i="27"/>
  <c r="V2289" i="27" s="1"/>
  <c r="AT1707" i="27" s="1"/>
  <c r="M2289" i="27"/>
  <c r="U2289" i="27" s="1"/>
  <c r="W2289" i="27" s="1"/>
  <c r="J2290" i="27" l="1"/>
  <c r="K2290" i="27" s="1"/>
  <c r="O2290" i="27" s="1"/>
  <c r="AZ1707" i="27"/>
  <c r="AY1707" i="27"/>
  <c r="BB1707" i="27" s="1"/>
  <c r="AW1707" i="27"/>
  <c r="BA1707" i="27" s="1"/>
  <c r="I2290" i="27" l="1"/>
  <c r="L2290" i="27" s="1"/>
  <c r="R2290" i="27"/>
  <c r="S2290" i="27" s="1"/>
  <c r="T2290" i="27" s="1"/>
  <c r="Q2290" i="27"/>
  <c r="H2291" i="27" l="1"/>
  <c r="X2291" i="27" s="1"/>
  <c r="N2291" i="27" s="1"/>
  <c r="G2291" i="27" s="1"/>
  <c r="P2290" i="27"/>
  <c r="V2290" i="27" s="1"/>
  <c r="AT1708" i="27" s="1"/>
  <c r="M2290" i="27"/>
  <c r="U2290" i="27" s="1"/>
  <c r="W2290" i="27" s="1"/>
  <c r="AZ1708" i="27" l="1"/>
  <c r="AY1708" i="27"/>
  <c r="BB1708" i="27" s="1"/>
  <c r="AW1708" i="27"/>
  <c r="BA1708" i="27" s="1"/>
  <c r="J2291" i="27"/>
  <c r="K2291" i="27" s="1"/>
  <c r="O2291" i="27" s="1"/>
  <c r="I2291" i="27" l="1"/>
  <c r="L2291" i="27" s="1"/>
  <c r="P2291" i="27" s="1"/>
  <c r="R2291" i="27"/>
  <c r="S2291" i="27" s="1"/>
  <c r="T2291" i="27" s="1"/>
  <c r="Q2291" i="27"/>
  <c r="M2291" i="27" l="1"/>
  <c r="U2291" i="27" s="1"/>
  <c r="W2291" i="27" s="1"/>
  <c r="H2292" i="27"/>
  <c r="X2292" i="27" s="1"/>
  <c r="N2292" i="27" s="1"/>
  <c r="G2292" i="27" s="1"/>
  <c r="V2291" i="27"/>
  <c r="AT1709" i="27" s="1"/>
  <c r="J2292" i="27" l="1"/>
  <c r="K2292" i="27" s="1"/>
  <c r="O2292" i="27" s="1"/>
  <c r="AZ1709" i="27"/>
  <c r="AY1709" i="27"/>
  <c r="BB1709" i="27" s="1"/>
  <c r="AW1709" i="27"/>
  <c r="BA1709" i="27" s="1"/>
  <c r="I2292" i="27" l="1"/>
  <c r="L2292" i="27" s="1"/>
  <c r="R2292" i="27"/>
  <c r="S2292" i="27" s="1"/>
  <c r="T2292" i="27" s="1"/>
  <c r="Q2292" i="27"/>
  <c r="H2293" i="27" l="1"/>
  <c r="X2293" i="27" s="1"/>
  <c r="N2293" i="27" s="1"/>
  <c r="G2293" i="27" s="1"/>
  <c r="P2292" i="27"/>
  <c r="V2292" i="27" s="1"/>
  <c r="AT1710" i="27" s="1"/>
  <c r="M2292" i="27"/>
  <c r="U2292" i="27" s="1"/>
  <c r="W2292" i="27" s="1"/>
  <c r="J2293" i="27" l="1"/>
  <c r="K2293" i="27" s="1"/>
  <c r="O2293" i="27" s="1"/>
  <c r="AZ1710" i="27"/>
  <c r="AY1710" i="27"/>
  <c r="BB1710" i="27" s="1"/>
  <c r="AW1710" i="27"/>
  <c r="BA1710" i="27" s="1"/>
  <c r="I2293" i="27" l="1"/>
  <c r="L2293" i="27" s="1"/>
  <c r="P2293" i="27" s="1"/>
  <c r="R2293" i="27"/>
  <c r="S2293" i="27" s="1"/>
  <c r="T2293" i="27" s="1"/>
  <c r="Q2293" i="27"/>
  <c r="M2293" i="27" l="1"/>
  <c r="U2293" i="27" s="1"/>
  <c r="W2293" i="27" s="1"/>
  <c r="H2294" i="27"/>
  <c r="X2294" i="27" s="1"/>
  <c r="N2294" i="27" s="1"/>
  <c r="G2294" i="27" s="1"/>
  <c r="V2293" i="27"/>
  <c r="AT1711" i="27" s="1"/>
  <c r="J2294" i="27" l="1"/>
  <c r="K2294" i="27" s="1"/>
  <c r="O2294" i="27" s="1"/>
  <c r="AZ1711" i="27"/>
  <c r="AW1711" i="27"/>
  <c r="BA1711" i="27" s="1"/>
  <c r="AY1711" i="27"/>
  <c r="BB1711" i="27" s="1"/>
  <c r="I2294" i="27" l="1"/>
  <c r="L2294" i="27" s="1"/>
  <c r="M2294" i="27" s="1"/>
  <c r="R2294" i="27"/>
  <c r="S2294" i="27" s="1"/>
  <c r="T2294" i="27" s="1"/>
  <c r="Q2294" i="27"/>
  <c r="P2294" i="27" l="1"/>
  <c r="U2294" i="27"/>
  <c r="W2294" i="27" s="1"/>
  <c r="H2295" i="27"/>
  <c r="X2295" i="27" s="1"/>
  <c r="N2295" i="27" s="1"/>
  <c r="G2295" i="27" s="1"/>
  <c r="V2294" i="27"/>
  <c r="AT1712" i="27" s="1"/>
  <c r="J2295" i="27"/>
  <c r="K2295" i="27" s="1"/>
  <c r="AZ1712" i="27" l="1"/>
  <c r="AW1712" i="27"/>
  <c r="BA1712" i="27" s="1"/>
  <c r="AY1712" i="27"/>
  <c r="BB1712" i="27" s="1"/>
  <c r="O2295" i="27"/>
  <c r="I2295" i="27" l="1"/>
  <c r="L2295" i="27" s="1"/>
  <c r="P2295" i="27" s="1"/>
  <c r="R2295" i="27"/>
  <c r="S2295" i="27" s="1"/>
  <c r="T2295" i="27" s="1"/>
  <c r="Q2295" i="27"/>
  <c r="M2295" i="27" l="1"/>
  <c r="U2295" i="27"/>
  <c r="W2295" i="27" s="1"/>
  <c r="H2296" i="27"/>
  <c r="X2296" i="27" s="1"/>
  <c r="N2296" i="27" s="1"/>
  <c r="G2296" i="27" s="1"/>
  <c r="V2295" i="27"/>
  <c r="AT1713" i="27" s="1"/>
  <c r="J2296" i="27"/>
  <c r="K2296" i="27" s="1"/>
  <c r="AZ1713" i="27" l="1"/>
  <c r="AW1713" i="27"/>
  <c r="BA1713" i="27" s="1"/>
  <c r="AY1713" i="27"/>
  <c r="BB1713" i="27" s="1"/>
  <c r="O2296" i="27"/>
  <c r="I2296" i="27" l="1"/>
  <c r="L2296" i="27" s="1"/>
  <c r="M2296" i="27" s="1"/>
  <c r="R2296" i="27"/>
  <c r="S2296" i="27" s="1"/>
  <c r="T2296" i="27" s="1"/>
  <c r="Q2296" i="27"/>
  <c r="P2296" i="27" l="1"/>
  <c r="U2296" i="27"/>
  <c r="H2297" i="27"/>
  <c r="X2297" i="27" s="1"/>
  <c r="N2297" i="27" s="1"/>
  <c r="G2297" i="27" s="1"/>
  <c r="W2296" i="27"/>
  <c r="V2296" i="27"/>
  <c r="AT1714" i="27" s="1"/>
  <c r="J2297" i="27" l="1"/>
  <c r="K2297" i="27" s="1"/>
  <c r="O2297" i="27" s="1"/>
  <c r="AZ1714" i="27"/>
  <c r="AW1714" i="27"/>
  <c r="BA1714" i="27" s="1"/>
  <c r="AY1714" i="27"/>
  <c r="BB1714" i="27" s="1"/>
  <c r="I2297" i="27" l="1"/>
  <c r="L2297" i="27" s="1"/>
  <c r="M2297" i="27" s="1"/>
  <c r="R2297" i="27"/>
  <c r="S2297" i="27" s="1"/>
  <c r="T2297" i="27" s="1"/>
  <c r="Q2297" i="27"/>
  <c r="U2297" i="27" l="1"/>
  <c r="W2297" i="27" s="1"/>
  <c r="H2298" i="27"/>
  <c r="X2298" i="27" s="1"/>
  <c r="N2298" i="27" s="1"/>
  <c r="G2298" i="27" s="1"/>
  <c r="P2297" i="27"/>
  <c r="V2297" i="27" s="1"/>
  <c r="AT1715" i="27" s="1"/>
  <c r="AZ1715" i="27" l="1"/>
  <c r="AW1715" i="27"/>
  <c r="BA1715" i="27" s="1"/>
  <c r="AY1715" i="27"/>
  <c r="BB1715" i="27" s="1"/>
  <c r="J2298" i="27"/>
  <c r="K2298" i="27" s="1"/>
  <c r="O2298" i="27" s="1"/>
  <c r="I2298" i="27" l="1"/>
  <c r="L2298" i="27" s="1"/>
  <c r="P2298" i="27" s="1"/>
  <c r="R2298" i="27"/>
  <c r="S2298" i="27" s="1"/>
  <c r="T2298" i="27" s="1"/>
  <c r="Q2298" i="27"/>
  <c r="M2298" i="27" l="1"/>
  <c r="U2298" i="27" s="1"/>
  <c r="W2298" i="27" s="1"/>
  <c r="H2299" i="27"/>
  <c r="X2299" i="27" s="1"/>
  <c r="N2299" i="27" s="1"/>
  <c r="G2299" i="27" s="1"/>
  <c r="V2298" i="27"/>
  <c r="AT1716" i="27" s="1"/>
  <c r="J2299" i="27" l="1"/>
  <c r="K2299" i="27" s="1"/>
  <c r="O2299" i="27" s="1"/>
  <c r="AY1716" i="27"/>
  <c r="BB1716" i="27" s="1"/>
  <c r="AZ1716" i="27"/>
  <c r="AW1716" i="27"/>
  <c r="BA1716" i="27" s="1"/>
  <c r="I2299" i="27" l="1"/>
  <c r="L2299" i="27" s="1"/>
  <c r="M2299" i="27" s="1"/>
  <c r="R2299" i="27"/>
  <c r="S2299" i="27" s="1"/>
  <c r="T2299" i="27" s="1"/>
  <c r="Q2299" i="27"/>
  <c r="P2299" i="27" l="1"/>
  <c r="V2299" i="27" s="1"/>
  <c r="AT1717" i="27" s="1"/>
  <c r="U2299" i="27"/>
  <c r="W2299" i="27" s="1"/>
  <c r="H2300" i="27"/>
  <c r="X2300" i="27" s="1"/>
  <c r="N2300" i="27" s="1"/>
  <c r="G2300" i="27" s="1"/>
  <c r="J2300" i="27" l="1"/>
  <c r="K2300" i="27" s="1"/>
  <c r="AY1717" i="27"/>
  <c r="BB1717" i="27" s="1"/>
  <c r="AZ1717" i="27"/>
  <c r="AW1717" i="27"/>
  <c r="BA1717" i="27" s="1"/>
  <c r="O2300" i="27"/>
  <c r="I2300" i="27" l="1"/>
  <c r="L2300" i="27" s="1"/>
  <c r="P2300" i="27" s="1"/>
  <c r="R2300" i="27"/>
  <c r="S2300" i="27" s="1"/>
  <c r="T2300" i="27" s="1"/>
  <c r="Q2300" i="27"/>
  <c r="M2300" i="27" l="1"/>
  <c r="U2300" i="27"/>
  <c r="W2300" i="27" s="1"/>
  <c r="H2301" i="27"/>
  <c r="X2301" i="27" s="1"/>
  <c r="N2301" i="27" s="1"/>
  <c r="G2301" i="27" s="1"/>
  <c r="V2300" i="27"/>
  <c r="AT1718" i="27" s="1"/>
  <c r="J2301" i="27" l="1"/>
  <c r="K2301" i="27" s="1"/>
  <c r="O2301" i="27" s="1"/>
  <c r="AZ1718" i="27"/>
  <c r="AY1718" i="27"/>
  <c r="BB1718" i="27" s="1"/>
  <c r="AW1718" i="27"/>
  <c r="BA1718" i="27" s="1"/>
  <c r="I2301" i="27" l="1"/>
  <c r="L2301" i="27" s="1"/>
  <c r="P2301" i="27" s="1"/>
  <c r="R2301" i="27"/>
  <c r="S2301" i="27" s="1"/>
  <c r="T2301" i="27" s="1"/>
  <c r="Q2301" i="27"/>
  <c r="M2301" i="27" l="1"/>
  <c r="U2301" i="27" s="1"/>
  <c r="W2301" i="27" s="1"/>
  <c r="H2302" i="27"/>
  <c r="X2302" i="27" s="1"/>
  <c r="N2302" i="27" s="1"/>
  <c r="G2302" i="27" s="1"/>
  <c r="V2301" i="27"/>
  <c r="AT1719" i="27" s="1"/>
  <c r="J2302" i="27"/>
  <c r="K2302" i="27" s="1"/>
  <c r="AZ1719" i="27" l="1"/>
  <c r="AY1719" i="27"/>
  <c r="BB1719" i="27" s="1"/>
  <c r="AW1719" i="27"/>
  <c r="BA1719" i="27" s="1"/>
  <c r="O2302" i="27"/>
  <c r="I2302" i="27" l="1"/>
  <c r="L2302" i="27" s="1"/>
  <c r="P2302" i="27" s="1"/>
  <c r="R2302" i="27"/>
  <c r="S2302" i="27" s="1"/>
  <c r="T2302" i="27" s="1"/>
  <c r="Q2302" i="27"/>
  <c r="M2302" i="27" l="1"/>
  <c r="U2302" i="27" s="1"/>
  <c r="W2302" i="27" s="1"/>
  <c r="H2303" i="27"/>
  <c r="X2303" i="27" s="1"/>
  <c r="N2303" i="27" s="1"/>
  <c r="G2303" i="27" s="1"/>
  <c r="V2302" i="27"/>
  <c r="AT1720" i="27" s="1"/>
  <c r="J2303" i="27" l="1"/>
  <c r="K2303" i="27" s="1"/>
  <c r="AZ1720" i="27"/>
  <c r="AY1720" i="27"/>
  <c r="BB1720" i="27" s="1"/>
  <c r="AW1720" i="27"/>
  <c r="BA1720" i="27" s="1"/>
  <c r="O2303" i="27"/>
  <c r="I2303" i="27" l="1"/>
  <c r="L2303" i="27" s="1"/>
  <c r="P2303" i="27" s="1"/>
  <c r="R2303" i="27"/>
  <c r="S2303" i="27" s="1"/>
  <c r="T2303" i="27" s="1"/>
  <c r="Q2303" i="27"/>
  <c r="M2303" i="27" l="1"/>
  <c r="U2303" i="27" s="1"/>
  <c r="W2303" i="27" s="1"/>
  <c r="H2304" i="27"/>
  <c r="X2304" i="27" s="1"/>
  <c r="N2304" i="27" s="1"/>
  <c r="G2304" i="27" s="1"/>
  <c r="V2303" i="27"/>
  <c r="AT1721" i="27" s="1"/>
  <c r="J2304" i="27"/>
  <c r="K2304" i="27" s="1"/>
  <c r="AZ1721" i="27" l="1"/>
  <c r="AY1721" i="27"/>
  <c r="BB1721" i="27" s="1"/>
  <c r="AW1721" i="27"/>
  <c r="BA1721" i="27" s="1"/>
  <c r="O2304" i="27"/>
  <c r="I2304" i="27" l="1"/>
  <c r="L2304" i="27" s="1"/>
  <c r="M2304" i="27" s="1"/>
  <c r="R2304" i="27"/>
  <c r="S2304" i="27" s="1"/>
  <c r="T2304" i="27" s="1"/>
  <c r="Q2304" i="27"/>
  <c r="P2304" i="27" l="1"/>
  <c r="V2304" i="27" s="1"/>
  <c r="AT1722" i="27" s="1"/>
  <c r="U2304" i="27"/>
  <c r="W2304" i="27" s="1"/>
  <c r="H2305" i="27"/>
  <c r="X2305" i="27" s="1"/>
  <c r="N2305" i="27" s="1"/>
  <c r="G2305" i="27" s="1"/>
  <c r="J2305" i="27" l="1"/>
  <c r="K2305" i="27" s="1"/>
  <c r="O2305" i="27" s="1"/>
  <c r="AZ1722" i="27"/>
  <c r="AY1722" i="27"/>
  <c r="BB1722" i="27" s="1"/>
  <c r="AW1722" i="27"/>
  <c r="BA1722" i="27" s="1"/>
  <c r="I2305" i="27" l="1"/>
  <c r="R2305" i="27"/>
  <c r="S2305" i="27" s="1"/>
  <c r="T2305" i="27" s="1"/>
  <c r="L2305" i="27"/>
  <c r="Q2305" i="27"/>
  <c r="H2306" i="27" l="1"/>
  <c r="X2306" i="27" s="1"/>
  <c r="N2306" i="27" s="1"/>
  <c r="G2306" i="27" s="1"/>
  <c r="P2305" i="27"/>
  <c r="V2305" i="27" s="1"/>
  <c r="AT1723" i="27" s="1"/>
  <c r="J2306" i="27"/>
  <c r="K2306" i="27" s="1"/>
  <c r="M2305" i="27"/>
  <c r="U2305" i="27" s="1"/>
  <c r="W2305" i="27" s="1"/>
  <c r="AZ1723" i="27" l="1"/>
  <c r="AY1723" i="27"/>
  <c r="BB1723" i="27" s="1"/>
  <c r="AW1723" i="27"/>
  <c r="BA1723" i="27" s="1"/>
  <c r="O2306" i="27"/>
  <c r="I2306" i="27" l="1"/>
  <c r="L2306" i="27" s="1"/>
  <c r="P2306" i="27" s="1"/>
  <c r="R2306" i="27"/>
  <c r="S2306" i="27" s="1"/>
  <c r="T2306" i="27" s="1"/>
  <c r="Q2306" i="27"/>
  <c r="M2306" i="27" l="1"/>
  <c r="U2306" i="27" s="1"/>
  <c r="W2306" i="27" s="1"/>
  <c r="H2307" i="27"/>
  <c r="X2307" i="27" s="1"/>
  <c r="N2307" i="27" s="1"/>
  <c r="G2307" i="27" s="1"/>
  <c r="V2306" i="27"/>
  <c r="AT1724" i="27" s="1"/>
  <c r="J2307" i="27" l="1"/>
  <c r="K2307" i="27" s="1"/>
  <c r="O2307" i="27" s="1"/>
  <c r="AZ1724" i="27"/>
  <c r="AY1724" i="27"/>
  <c r="BB1724" i="27" s="1"/>
  <c r="AW1724" i="27"/>
  <c r="BA1724" i="27" s="1"/>
  <c r="I2307" i="27" l="1"/>
  <c r="L2307" i="27" s="1"/>
  <c r="M2307" i="27" s="1"/>
  <c r="R2307" i="27"/>
  <c r="S2307" i="27" s="1"/>
  <c r="T2307" i="27" s="1"/>
  <c r="Q2307" i="27"/>
  <c r="P2307" i="27" l="1"/>
  <c r="V2307" i="27" s="1"/>
  <c r="AT1725" i="27" s="1"/>
  <c r="U2307" i="27"/>
  <c r="W2307" i="27" s="1"/>
  <c r="H2308" i="27"/>
  <c r="X2308" i="27" s="1"/>
  <c r="N2308" i="27" s="1"/>
  <c r="G2308" i="27" s="1"/>
  <c r="J2308" i="27" l="1"/>
  <c r="K2308" i="27" s="1"/>
  <c r="O2308" i="27" s="1"/>
  <c r="AZ1725" i="27"/>
  <c r="AY1725" i="27"/>
  <c r="BB1725" i="27" s="1"/>
  <c r="AW1725" i="27"/>
  <c r="BA1725" i="27" s="1"/>
  <c r="I2308" i="27" l="1"/>
  <c r="L2308" i="27" s="1"/>
  <c r="P2308" i="27" s="1"/>
  <c r="R2308" i="27"/>
  <c r="S2308" i="27" s="1"/>
  <c r="T2308" i="27" s="1"/>
  <c r="Q2308" i="27"/>
  <c r="M2308" i="27" l="1"/>
  <c r="U2308" i="27" s="1"/>
  <c r="W2308" i="27" s="1"/>
  <c r="H2309" i="27"/>
  <c r="X2309" i="27" s="1"/>
  <c r="N2309" i="27" s="1"/>
  <c r="G2309" i="27" s="1"/>
  <c r="V2308" i="27"/>
  <c r="AT1726" i="27" s="1"/>
  <c r="J2309" i="27" l="1"/>
  <c r="K2309" i="27" s="1"/>
  <c r="AZ1726" i="27"/>
  <c r="AY1726" i="27"/>
  <c r="BB1726" i="27" s="1"/>
  <c r="AW1726" i="27"/>
  <c r="BA1726" i="27" s="1"/>
  <c r="O2309" i="27"/>
  <c r="I2309" i="27" l="1"/>
  <c r="L2309" i="27" s="1"/>
  <c r="P2309" i="27" s="1"/>
  <c r="R2309" i="27"/>
  <c r="S2309" i="27" s="1"/>
  <c r="T2309" i="27" s="1"/>
  <c r="Q2309" i="27"/>
  <c r="M2309" i="27" l="1"/>
  <c r="U2309" i="27" s="1"/>
  <c r="W2309" i="27" s="1"/>
  <c r="H2310" i="27"/>
  <c r="X2310" i="27" s="1"/>
  <c r="N2310" i="27" s="1"/>
  <c r="G2310" i="27" s="1"/>
  <c r="V2309" i="27"/>
  <c r="AT1727" i="27" s="1"/>
  <c r="J2310" i="27"/>
  <c r="K2310" i="27" s="1"/>
  <c r="AZ1727" i="27" l="1"/>
  <c r="AY1727" i="27"/>
  <c r="BB1727" i="27" s="1"/>
  <c r="AW1727" i="27"/>
  <c r="BA1727" i="27" s="1"/>
  <c r="O2310" i="27"/>
  <c r="I2310" i="27" l="1"/>
  <c r="L2310" i="27" s="1"/>
  <c r="P2310" i="27" s="1"/>
  <c r="R2310" i="27"/>
  <c r="S2310" i="27" s="1"/>
  <c r="T2310" i="27" s="1"/>
  <c r="Q2310" i="27"/>
  <c r="M2310" i="27" l="1"/>
  <c r="U2310" i="27" s="1"/>
  <c r="W2310" i="27" s="1"/>
  <c r="H2311" i="27"/>
  <c r="X2311" i="27" s="1"/>
  <c r="N2311" i="27" s="1"/>
  <c r="G2311" i="27" s="1"/>
  <c r="V2310" i="27"/>
  <c r="AT1728" i="27" s="1"/>
  <c r="J2311" i="27" l="1"/>
  <c r="K2311" i="27" s="1"/>
  <c r="O2311" i="27" s="1"/>
  <c r="AZ1728" i="27"/>
  <c r="AY1728" i="27"/>
  <c r="BB1728" i="27" s="1"/>
  <c r="AW1728" i="27"/>
  <c r="BA1728" i="27" s="1"/>
  <c r="I2311" i="27" l="1"/>
  <c r="L2311" i="27" s="1"/>
  <c r="M2311" i="27" s="1"/>
  <c r="R2311" i="27"/>
  <c r="S2311" i="27" s="1"/>
  <c r="T2311" i="27" s="1"/>
  <c r="Q2311" i="27"/>
  <c r="P2311" i="27" l="1"/>
  <c r="V2311" i="27" s="1"/>
  <c r="AT1729" i="27" s="1"/>
  <c r="U2311" i="27"/>
  <c r="W2311" i="27" s="1"/>
  <c r="H2312" i="27"/>
  <c r="X2312" i="27" s="1"/>
  <c r="N2312" i="27" s="1"/>
  <c r="G2312" i="27" s="1"/>
  <c r="J2312" i="27" l="1"/>
  <c r="K2312" i="27" s="1"/>
  <c r="O2312" i="27" s="1"/>
  <c r="AZ1729" i="27"/>
  <c r="AY1729" i="27"/>
  <c r="BB1729" i="27" s="1"/>
  <c r="AW1729" i="27"/>
  <c r="BA1729" i="27" s="1"/>
  <c r="I2312" i="27" l="1"/>
  <c r="R2312" i="27"/>
  <c r="S2312" i="27" s="1"/>
  <c r="T2312" i="27" s="1"/>
  <c r="L2312" i="27"/>
  <c r="M2312" i="27" s="1"/>
  <c r="U2312" i="27" s="1"/>
  <c r="Q2312" i="27"/>
  <c r="H2313" i="27" l="1"/>
  <c r="X2313" i="27" s="1"/>
  <c r="N2313" i="27" s="1"/>
  <c r="G2313" i="27" s="1"/>
  <c r="W2312" i="27"/>
  <c r="P2312" i="27"/>
  <c r="V2312" i="27" s="1"/>
  <c r="AT1730" i="27" s="1"/>
  <c r="J2313" i="27" l="1"/>
  <c r="K2313" i="27" s="1"/>
  <c r="O2313" i="27" s="1"/>
  <c r="AZ1730" i="27"/>
  <c r="AY1730" i="27"/>
  <c r="BB1730" i="27" s="1"/>
  <c r="AW1730" i="27"/>
  <c r="BA1730" i="27" s="1"/>
  <c r="I2313" i="27" l="1"/>
  <c r="L2313" i="27" s="1"/>
  <c r="P2313" i="27" s="1"/>
  <c r="R2313" i="27"/>
  <c r="S2313" i="27" s="1"/>
  <c r="T2313" i="27" s="1"/>
  <c r="Q2313" i="27"/>
  <c r="M2313" i="27" l="1"/>
  <c r="U2313" i="27" s="1"/>
  <c r="W2313" i="27" s="1"/>
  <c r="H2314" i="27"/>
  <c r="X2314" i="27" s="1"/>
  <c r="N2314" i="27" s="1"/>
  <c r="G2314" i="27" s="1"/>
  <c r="V2313" i="27"/>
  <c r="AT1731" i="27" s="1"/>
  <c r="J2314" i="27" l="1"/>
  <c r="K2314" i="27" s="1"/>
  <c r="O2314" i="27" s="1"/>
  <c r="AZ1731" i="27"/>
  <c r="AY1731" i="27"/>
  <c r="BB1731" i="27" s="1"/>
  <c r="AW1731" i="27"/>
  <c r="BA1731" i="27" s="1"/>
  <c r="I2314" i="27" l="1"/>
  <c r="L2314" i="27" s="1"/>
  <c r="M2314" i="27" s="1"/>
  <c r="R2314" i="27"/>
  <c r="S2314" i="27" s="1"/>
  <c r="T2314" i="27" s="1"/>
  <c r="Q2314" i="27"/>
  <c r="P2314" i="27" l="1"/>
  <c r="V2314" i="27" s="1"/>
  <c r="AT1732" i="27" s="1"/>
  <c r="U2314" i="27"/>
  <c r="W2314" i="27" s="1"/>
  <c r="H2315" i="27"/>
  <c r="X2315" i="27" s="1"/>
  <c r="N2315" i="27" s="1"/>
  <c r="G2315" i="27" s="1"/>
  <c r="J2315" i="27" l="1"/>
  <c r="K2315" i="27" s="1"/>
  <c r="AZ1732" i="27"/>
  <c r="AY1732" i="27"/>
  <c r="BB1732" i="27" s="1"/>
  <c r="AW1732" i="27"/>
  <c r="BA1732" i="27" s="1"/>
  <c r="O2315" i="27"/>
  <c r="I2315" i="27" l="1"/>
  <c r="L2315" i="27" s="1"/>
  <c r="R2315" i="27"/>
  <c r="S2315" i="27" s="1"/>
  <c r="T2315" i="27" s="1"/>
  <c r="Q2315" i="27"/>
  <c r="H2316" i="27" l="1"/>
  <c r="X2316" i="27" s="1"/>
  <c r="N2316" i="27" s="1"/>
  <c r="G2316" i="27" s="1"/>
  <c r="P2315" i="27"/>
  <c r="V2315" i="27" s="1"/>
  <c r="AT1733" i="27" s="1"/>
  <c r="J2316" i="27"/>
  <c r="K2316" i="27" s="1"/>
  <c r="M2315" i="27"/>
  <c r="U2315" i="27" s="1"/>
  <c r="W2315" i="27" s="1"/>
  <c r="AY1733" i="27" l="1"/>
  <c r="BB1733" i="27" s="1"/>
  <c r="AZ1733" i="27"/>
  <c r="AW1733" i="27"/>
  <c r="BA1733" i="27" s="1"/>
  <c r="O2316" i="27"/>
  <c r="I2316" i="27" l="1"/>
  <c r="L2316" i="27" s="1"/>
  <c r="P2316" i="27" s="1"/>
  <c r="R2316" i="27"/>
  <c r="S2316" i="27" s="1"/>
  <c r="T2316" i="27" s="1"/>
  <c r="Q2316" i="27"/>
  <c r="M2316" i="27" l="1"/>
  <c r="U2316" i="27" s="1"/>
  <c r="W2316" i="27" s="1"/>
  <c r="H2317" i="27"/>
  <c r="X2317" i="27" s="1"/>
  <c r="N2317" i="27" s="1"/>
  <c r="G2317" i="27" s="1"/>
  <c r="V2316" i="27"/>
  <c r="AT1734" i="27" s="1"/>
  <c r="J2317" i="27"/>
  <c r="K2317" i="27" s="1"/>
  <c r="AY1734" i="27" l="1"/>
  <c r="BB1734" i="27" s="1"/>
  <c r="AZ1734" i="27"/>
  <c r="AW1734" i="27"/>
  <c r="BA1734" i="27" s="1"/>
  <c r="O2317" i="27"/>
  <c r="I2317" i="27" l="1"/>
  <c r="L2317" i="27" s="1"/>
  <c r="M2317" i="27" s="1"/>
  <c r="R2317" i="27"/>
  <c r="S2317" i="27" s="1"/>
  <c r="T2317" i="27" s="1"/>
  <c r="Q2317" i="27"/>
  <c r="P2317" i="27" l="1"/>
  <c r="V2317" i="27" s="1"/>
  <c r="AT1735" i="27" s="1"/>
  <c r="U2317" i="27"/>
  <c r="W2317" i="27" s="1"/>
  <c r="H2318" i="27"/>
  <c r="X2318" i="27" s="1"/>
  <c r="N2318" i="27" s="1"/>
  <c r="G2318" i="27" s="1"/>
  <c r="J2318" i="27" l="1"/>
  <c r="K2318" i="27" s="1"/>
  <c r="AY1735" i="27"/>
  <c r="BB1735" i="27" s="1"/>
  <c r="AZ1735" i="27"/>
  <c r="AW1735" i="27"/>
  <c r="BA1735" i="27" s="1"/>
  <c r="O2318" i="27"/>
  <c r="I2318" i="27" l="1"/>
  <c r="R2318" i="27"/>
  <c r="S2318" i="27" s="1"/>
  <c r="T2318" i="27" s="1"/>
  <c r="L2318" i="27"/>
  <c r="M2318" i="27" s="1"/>
  <c r="U2318" i="27" s="1"/>
  <c r="Q2318" i="27"/>
  <c r="H2319" i="27" l="1"/>
  <c r="X2319" i="27" s="1"/>
  <c r="N2319" i="27" s="1"/>
  <c r="G2319" i="27" s="1"/>
  <c r="W2318" i="27"/>
  <c r="P2318" i="27"/>
  <c r="V2318" i="27" s="1"/>
  <c r="AT1736" i="27" s="1"/>
  <c r="J2319" i="27" l="1"/>
  <c r="K2319" i="27" s="1"/>
  <c r="O2319" i="27" s="1"/>
  <c r="AY1736" i="27"/>
  <c r="BB1736" i="27" s="1"/>
  <c r="AZ1736" i="27"/>
  <c r="AW1736" i="27"/>
  <c r="BA1736" i="27" s="1"/>
  <c r="I2319" i="27" l="1"/>
  <c r="L2319" i="27" s="1"/>
  <c r="P2319" i="27" s="1"/>
  <c r="R2319" i="27"/>
  <c r="S2319" i="27" s="1"/>
  <c r="T2319" i="27" s="1"/>
  <c r="Q2319" i="27"/>
  <c r="M2319" i="27" l="1"/>
  <c r="U2319" i="27" s="1"/>
  <c r="W2319" i="27" s="1"/>
  <c r="H2320" i="27"/>
  <c r="X2320" i="27" s="1"/>
  <c r="N2320" i="27" s="1"/>
  <c r="G2320" i="27" s="1"/>
  <c r="V2319" i="27"/>
  <c r="AT1737" i="27" s="1"/>
  <c r="J2320" i="27" l="1"/>
  <c r="K2320" i="27" s="1"/>
  <c r="O2320" i="27" s="1"/>
  <c r="AZ1737" i="27"/>
  <c r="AY1737" i="27"/>
  <c r="BB1737" i="27" s="1"/>
  <c r="AW1737" i="27"/>
  <c r="BA1737" i="27" s="1"/>
  <c r="I2320" i="27" l="1"/>
  <c r="L2320" i="27" s="1"/>
  <c r="P2320" i="27" s="1"/>
  <c r="R2320" i="27"/>
  <c r="S2320" i="27" s="1"/>
  <c r="T2320" i="27" s="1"/>
  <c r="Q2320" i="27"/>
  <c r="M2320" i="27" l="1"/>
  <c r="U2320" i="27" s="1"/>
  <c r="W2320" i="27" s="1"/>
  <c r="H2321" i="27"/>
  <c r="X2321" i="27" s="1"/>
  <c r="N2321" i="27" s="1"/>
  <c r="G2321" i="27" s="1"/>
  <c r="V2320" i="27"/>
  <c r="AT1738" i="27" s="1"/>
  <c r="J2321" i="27" l="1"/>
  <c r="K2321" i="27" s="1"/>
  <c r="O2321" i="27" s="1"/>
  <c r="I2321" i="27" s="1"/>
  <c r="L2321" i="27" s="1"/>
  <c r="AZ1738" i="27"/>
  <c r="AY1738" i="27"/>
  <c r="BB1738" i="27" s="1"/>
  <c r="AW1738" i="27"/>
  <c r="BA1738" i="27" s="1"/>
  <c r="R2321" i="27" l="1"/>
  <c r="S2321" i="27" s="1"/>
  <c r="T2321" i="27" s="1"/>
  <c r="M2321" i="27"/>
  <c r="P2321" i="27"/>
  <c r="V2321" i="27" s="1"/>
  <c r="AT1739" i="27" s="1"/>
  <c r="Q2321" i="27"/>
  <c r="U2321" i="27" l="1"/>
  <c r="W2321" i="27" s="1"/>
  <c r="AZ1739" i="27"/>
  <c r="AY1739" i="27"/>
  <c r="BB1739" i="27" s="1"/>
  <c r="AW1739" i="27"/>
  <c r="BA1739" i="27" s="1"/>
  <c r="H2322" i="27"/>
  <c r="X2322" i="27" s="1"/>
  <c r="N2322" i="27" s="1"/>
  <c r="G2322" i="27" s="1"/>
  <c r="J2322" i="27" l="1"/>
  <c r="K2322" i="27" s="1"/>
  <c r="O2322" i="27" s="1"/>
  <c r="I2322" i="27" l="1"/>
  <c r="L2322" i="27" s="1"/>
  <c r="R2322" i="27"/>
  <c r="S2322" i="27" s="1"/>
  <c r="T2322" i="27" s="1"/>
  <c r="Q2322" i="27"/>
  <c r="P2322" i="27" l="1"/>
  <c r="V2322" i="27" s="1"/>
  <c r="AT1740" i="27" s="1"/>
  <c r="H2323" i="27"/>
  <c r="X2323" i="27" s="1"/>
  <c r="N2323" i="27" s="1"/>
  <c r="G2323" i="27" s="1"/>
  <c r="M2322" i="27"/>
  <c r="U2322" i="27" s="1"/>
  <c r="W2322" i="27" s="1"/>
  <c r="J2323" i="27" l="1"/>
  <c r="K2323" i="27" s="1"/>
  <c r="O2323" i="27" s="1"/>
  <c r="I2323" i="27" s="1"/>
  <c r="AZ1740" i="27"/>
  <c r="AY1740" i="27"/>
  <c r="BB1740" i="27" s="1"/>
  <c r="AW1740" i="27"/>
  <c r="BA1740" i="27" s="1"/>
  <c r="R2323" i="27" l="1"/>
  <c r="S2323" i="27" s="1"/>
  <c r="T2323" i="27" s="1"/>
  <c r="L2323" i="27"/>
  <c r="Q2323" i="27"/>
  <c r="P2323" i="27" l="1"/>
  <c r="V2323" i="27" s="1"/>
  <c r="AT1741" i="27" s="1"/>
  <c r="H2324" i="27"/>
  <c r="X2324" i="27" s="1"/>
  <c r="N2324" i="27" s="1"/>
  <c r="G2324" i="27" s="1"/>
  <c r="M2323" i="27"/>
  <c r="U2323" i="27" s="1"/>
  <c r="W2323" i="27" s="1"/>
  <c r="J2324" i="27" l="1"/>
  <c r="K2324" i="27" s="1"/>
  <c r="O2324" i="27" s="1"/>
  <c r="AZ1741" i="27"/>
  <c r="AY1741" i="27"/>
  <c r="BB1741" i="27" s="1"/>
  <c r="AW1741" i="27"/>
  <c r="BA1741" i="27" s="1"/>
  <c r="I2324" i="27" l="1"/>
  <c r="L2324" i="27" s="1"/>
  <c r="P2324" i="27" s="1"/>
  <c r="R2324" i="27"/>
  <c r="S2324" i="27" s="1"/>
  <c r="T2324" i="27" s="1"/>
  <c r="Q2324" i="27"/>
  <c r="M2324" i="27" l="1"/>
  <c r="U2324" i="27" s="1"/>
  <c r="W2324" i="27" s="1"/>
  <c r="H2325" i="27"/>
  <c r="X2325" i="27" s="1"/>
  <c r="N2325" i="27" s="1"/>
  <c r="G2325" i="27" s="1"/>
  <c r="V2324" i="27"/>
  <c r="AT1742" i="27" s="1"/>
  <c r="J2325" i="27" l="1"/>
  <c r="K2325" i="27" s="1"/>
  <c r="O2325" i="27" s="1"/>
  <c r="AZ1742" i="27"/>
  <c r="AY1742" i="27"/>
  <c r="BB1742" i="27" s="1"/>
  <c r="AW1742" i="27"/>
  <c r="BA1742" i="27" s="1"/>
  <c r="I2325" i="27" l="1"/>
  <c r="L2325" i="27" s="1"/>
  <c r="P2325" i="27" s="1"/>
  <c r="R2325" i="27"/>
  <c r="S2325" i="27" s="1"/>
  <c r="T2325" i="27" s="1"/>
  <c r="Q2325" i="27"/>
  <c r="M2325" i="27" l="1"/>
  <c r="U2325" i="27" s="1"/>
  <c r="W2325" i="27" s="1"/>
  <c r="H2326" i="27"/>
  <c r="X2326" i="27" s="1"/>
  <c r="N2326" i="27" s="1"/>
  <c r="G2326" i="27" s="1"/>
  <c r="V2325" i="27"/>
  <c r="AT1743" i="27" s="1"/>
  <c r="J2326" i="27" l="1"/>
  <c r="K2326" i="27" s="1"/>
  <c r="O2326" i="27" s="1"/>
  <c r="AZ1743" i="27"/>
  <c r="AY1743" i="27"/>
  <c r="BB1743" i="27" s="1"/>
  <c r="AW1743" i="27"/>
  <c r="BA1743" i="27" s="1"/>
  <c r="I2326" i="27" l="1"/>
  <c r="L2326" i="27" s="1"/>
  <c r="P2326" i="27" s="1"/>
  <c r="R2326" i="27"/>
  <c r="S2326" i="27" s="1"/>
  <c r="T2326" i="27" s="1"/>
  <c r="Q2326" i="27"/>
  <c r="M2326" i="27" l="1"/>
  <c r="U2326" i="27" s="1"/>
  <c r="W2326" i="27" s="1"/>
  <c r="H2327" i="27"/>
  <c r="X2327" i="27" s="1"/>
  <c r="N2327" i="27" s="1"/>
  <c r="G2327" i="27" s="1"/>
  <c r="V2326" i="27"/>
  <c r="AT1744" i="27" s="1"/>
  <c r="J2327" i="27"/>
  <c r="K2327" i="27" s="1"/>
  <c r="AZ1744" i="27" l="1"/>
  <c r="AY1744" i="27"/>
  <c r="BB1744" i="27" s="1"/>
  <c r="AW1744" i="27"/>
  <c r="BA1744" i="27" s="1"/>
  <c r="O2327" i="27"/>
  <c r="I2327" i="27" l="1"/>
  <c r="R2327" i="27"/>
  <c r="S2327" i="27" s="1"/>
  <c r="T2327" i="27" s="1"/>
  <c r="L2327" i="27"/>
  <c r="M2327" i="27" s="1"/>
  <c r="Q2327" i="27"/>
  <c r="U2327" i="27" l="1"/>
  <c r="H2328" i="27"/>
  <c r="X2328" i="27" s="1"/>
  <c r="N2328" i="27" s="1"/>
  <c r="G2328" i="27" s="1"/>
  <c r="W2327" i="27"/>
  <c r="P2327" i="27"/>
  <c r="V2327" i="27" s="1"/>
  <c r="AT1745" i="27" s="1"/>
  <c r="J2328" i="27"/>
  <c r="K2328" i="27" s="1"/>
  <c r="AZ1745" i="27" l="1"/>
  <c r="AY1745" i="27"/>
  <c r="BB1745" i="27" s="1"/>
  <c r="AW1745" i="27"/>
  <c r="BA1745" i="27" s="1"/>
  <c r="O2328" i="27"/>
  <c r="I2328" i="27" l="1"/>
  <c r="L2328" i="27" s="1"/>
  <c r="M2328" i="27" s="1"/>
  <c r="R2328" i="27"/>
  <c r="Q2328" i="27"/>
  <c r="P2328" i="27" l="1"/>
  <c r="V2328" i="27" s="1"/>
  <c r="AT1746" i="27" s="1"/>
  <c r="H2329" i="27"/>
  <c r="X2329" i="27" s="1"/>
  <c r="N2329" i="27" s="1"/>
  <c r="G2329" i="27" s="1"/>
  <c r="S2328" i="27"/>
  <c r="T2328" i="27" s="1"/>
  <c r="J2329" i="27" l="1"/>
  <c r="K2329" i="27" s="1"/>
  <c r="O2329" i="27" s="1"/>
  <c r="AZ1746" i="27"/>
  <c r="AY1746" i="27"/>
  <c r="BB1746" i="27" s="1"/>
  <c r="AW1746" i="27"/>
  <c r="BA1746" i="27" s="1"/>
  <c r="U2328" i="27"/>
  <c r="W2328" i="27" s="1"/>
  <c r="I2329" i="27" l="1"/>
  <c r="L2329" i="27" s="1"/>
  <c r="M2329" i="27" s="1"/>
  <c r="R2329" i="27"/>
  <c r="S2329" i="27" s="1"/>
  <c r="T2329" i="27" s="1"/>
  <c r="Q2329" i="27"/>
  <c r="P2329" i="27" l="1"/>
  <c r="V2329" i="27" s="1"/>
  <c r="AT1747" i="27" s="1"/>
  <c r="AZ1747" i="27" s="1"/>
  <c r="U2329" i="27"/>
  <c r="W2329" i="27" s="1"/>
  <c r="H2330" i="27"/>
  <c r="X2330" i="27" s="1"/>
  <c r="N2330" i="27" s="1"/>
  <c r="G2330" i="27" s="1"/>
  <c r="AW1747" i="27" l="1"/>
  <c r="BA1747" i="27" s="1"/>
  <c r="AY1747" i="27"/>
  <c r="BB1747" i="27" s="1"/>
  <c r="J2330" i="27"/>
  <c r="K2330" i="27" s="1"/>
  <c r="O2330" i="27" s="1"/>
  <c r="I2330" i="27" l="1"/>
  <c r="L2330" i="27" s="1"/>
  <c r="M2330" i="27" s="1"/>
  <c r="R2330" i="27"/>
  <c r="S2330" i="27" s="1"/>
  <c r="T2330" i="27" s="1"/>
  <c r="Q2330" i="27"/>
  <c r="P2330" i="27" l="1"/>
  <c r="V2330" i="27" s="1"/>
  <c r="AT1748" i="27" s="1"/>
  <c r="U2330" i="27"/>
  <c r="W2330" i="27" s="1"/>
  <c r="H2331" i="27"/>
  <c r="X2331" i="27" s="1"/>
  <c r="N2331" i="27" s="1"/>
  <c r="G2331" i="27" s="1"/>
  <c r="J2331" i="27" l="1"/>
  <c r="K2331" i="27" s="1"/>
  <c r="O2331" i="27" s="1"/>
  <c r="AZ1748" i="27"/>
  <c r="AY1748" i="27"/>
  <c r="BB1748" i="27" s="1"/>
  <c r="AW1748" i="27"/>
  <c r="BA1748" i="27" s="1"/>
  <c r="I2331" i="27" l="1"/>
  <c r="L2331" i="27" s="1"/>
  <c r="P2331" i="27" s="1"/>
  <c r="R2331" i="27"/>
  <c r="S2331" i="27" s="1"/>
  <c r="T2331" i="27" s="1"/>
  <c r="Q2331" i="27"/>
  <c r="M2331" i="27" l="1"/>
  <c r="U2331" i="27" s="1"/>
  <c r="W2331" i="27" s="1"/>
  <c r="H2332" i="27"/>
  <c r="X2332" i="27" s="1"/>
  <c r="N2332" i="27" s="1"/>
  <c r="G2332" i="27" s="1"/>
  <c r="V2331" i="27"/>
  <c r="AT1749" i="27" s="1"/>
  <c r="J2332" i="27" l="1"/>
  <c r="K2332" i="27" s="1"/>
  <c r="O2332" i="27" s="1"/>
  <c r="AZ1749" i="27"/>
  <c r="AY1749" i="27"/>
  <c r="BB1749" i="27" s="1"/>
  <c r="AW1749" i="27"/>
  <c r="BA1749" i="27" s="1"/>
  <c r="I2332" i="27" l="1"/>
  <c r="L2332" i="27" s="1"/>
  <c r="R2332" i="27"/>
  <c r="S2332" i="27" s="1"/>
  <c r="T2332" i="27" s="1"/>
  <c r="Q2332" i="27"/>
  <c r="H2333" i="27" l="1"/>
  <c r="X2333" i="27" s="1"/>
  <c r="N2333" i="27" s="1"/>
  <c r="G2333" i="27" s="1"/>
  <c r="P2332" i="27"/>
  <c r="V2332" i="27" s="1"/>
  <c r="AT1750" i="27" s="1"/>
  <c r="M2332" i="27"/>
  <c r="U2332" i="27" s="1"/>
  <c r="W2332" i="27" s="1"/>
  <c r="J2333" i="27" l="1"/>
  <c r="K2333" i="27" s="1"/>
  <c r="O2333" i="27" s="1"/>
  <c r="AZ1750" i="27"/>
  <c r="AW1750" i="27"/>
  <c r="BA1750" i="27" s="1"/>
  <c r="AY1750" i="27"/>
  <c r="BB1750" i="27" s="1"/>
  <c r="I2333" i="27" l="1"/>
  <c r="L2333" i="27" s="1"/>
  <c r="P2333" i="27" s="1"/>
  <c r="R2333" i="27"/>
  <c r="S2333" i="27" s="1"/>
  <c r="T2333" i="27" s="1"/>
  <c r="Q2333" i="27"/>
  <c r="M2333" i="27" l="1"/>
  <c r="U2333" i="27" s="1"/>
  <c r="W2333" i="27" s="1"/>
  <c r="H2334" i="27"/>
  <c r="X2334" i="27" s="1"/>
  <c r="N2334" i="27" s="1"/>
  <c r="G2334" i="27" s="1"/>
  <c r="V2333" i="27"/>
  <c r="AT1751" i="27" s="1"/>
  <c r="J2334" i="27" l="1"/>
  <c r="K2334" i="27" s="1"/>
  <c r="O2334" i="27" s="1"/>
  <c r="AZ1751" i="27"/>
  <c r="AW1751" i="27"/>
  <c r="BA1751" i="27" s="1"/>
  <c r="AY1751" i="27"/>
  <c r="BB1751" i="27" s="1"/>
  <c r="I2334" i="27" l="1"/>
  <c r="L2334" i="27" s="1"/>
  <c r="P2334" i="27" s="1"/>
  <c r="R2334" i="27"/>
  <c r="S2334" i="27" s="1"/>
  <c r="T2334" i="27" s="1"/>
  <c r="Q2334" i="27"/>
  <c r="M2334" i="27" l="1"/>
  <c r="U2334" i="27" s="1"/>
  <c r="W2334" i="27" s="1"/>
  <c r="H2335" i="27"/>
  <c r="X2335" i="27" s="1"/>
  <c r="N2335" i="27" s="1"/>
  <c r="G2335" i="27" s="1"/>
  <c r="V2334" i="27"/>
  <c r="AT1752" i="27" s="1"/>
  <c r="J2335" i="27"/>
  <c r="K2335" i="27" s="1"/>
  <c r="AZ1752" i="27" l="1"/>
  <c r="AY1752" i="27"/>
  <c r="BB1752" i="27" s="1"/>
  <c r="AW1752" i="27"/>
  <c r="BA1752" i="27" s="1"/>
  <c r="O2335" i="27"/>
  <c r="I2335" i="27" l="1"/>
  <c r="L2335" i="27" s="1"/>
  <c r="P2335" i="27" s="1"/>
  <c r="R2335" i="27"/>
  <c r="S2335" i="27" s="1"/>
  <c r="T2335" i="27" s="1"/>
  <c r="Q2335" i="27"/>
  <c r="M2335" i="27" l="1"/>
  <c r="U2335" i="27" s="1"/>
  <c r="W2335" i="27" s="1"/>
  <c r="H2336" i="27"/>
  <c r="X2336" i="27" s="1"/>
  <c r="N2336" i="27" s="1"/>
  <c r="G2336" i="27" s="1"/>
  <c r="V2335" i="27"/>
  <c r="AT1753" i="27" s="1"/>
  <c r="J2336" i="27"/>
  <c r="K2336" i="27" s="1"/>
  <c r="AZ1753" i="27" l="1"/>
  <c r="AW1753" i="27"/>
  <c r="BA1753" i="27" s="1"/>
  <c r="AY1753" i="27"/>
  <c r="BB1753" i="27" s="1"/>
  <c r="O2336" i="27"/>
  <c r="I2336" i="27" l="1"/>
  <c r="L2336" i="27" s="1"/>
  <c r="P2336" i="27" s="1"/>
  <c r="R2336" i="27"/>
  <c r="S2336" i="27" s="1"/>
  <c r="T2336" i="27" s="1"/>
  <c r="Q2336" i="27"/>
  <c r="M2336" i="27" l="1"/>
  <c r="U2336" i="27" s="1"/>
  <c r="W2336" i="27" s="1"/>
  <c r="H2337" i="27"/>
  <c r="X2337" i="27" s="1"/>
  <c r="N2337" i="27" s="1"/>
  <c r="G2337" i="27" s="1"/>
  <c r="V2336" i="27"/>
  <c r="AT1754" i="27" s="1"/>
  <c r="J2337" i="27"/>
  <c r="K2337" i="27" s="1"/>
  <c r="AZ1754" i="27" l="1"/>
  <c r="AY1754" i="27"/>
  <c r="BB1754" i="27" s="1"/>
  <c r="AW1754" i="27"/>
  <c r="BA1754" i="27" s="1"/>
  <c r="O2337" i="27"/>
  <c r="I2337" i="27" l="1"/>
  <c r="L2337" i="27" s="1"/>
  <c r="P2337" i="27" s="1"/>
  <c r="R2337" i="27"/>
  <c r="S2337" i="27" s="1"/>
  <c r="T2337" i="27" s="1"/>
  <c r="Q2337" i="27"/>
  <c r="M2337" i="27" l="1"/>
  <c r="U2337" i="27"/>
  <c r="H2338" i="27"/>
  <c r="X2338" i="27" s="1"/>
  <c r="N2338" i="27" s="1"/>
  <c r="G2338" i="27" s="1"/>
  <c r="W2337" i="27"/>
  <c r="V2337" i="27"/>
  <c r="AT1755" i="27" s="1"/>
  <c r="J2338" i="27" l="1"/>
  <c r="K2338" i="27" s="1"/>
  <c r="AZ1755" i="27"/>
  <c r="AY1755" i="27"/>
  <c r="BB1755" i="27" s="1"/>
  <c r="AW1755" i="27"/>
  <c r="BA1755" i="27" s="1"/>
  <c r="O2338" i="27"/>
  <c r="I2338" i="27" l="1"/>
  <c r="R2338" i="27"/>
  <c r="S2338" i="27" s="1"/>
  <c r="T2338" i="27" s="1"/>
  <c r="L2338" i="27"/>
  <c r="Q2338" i="27"/>
  <c r="H2339" i="27" l="1"/>
  <c r="X2339" i="27" s="1"/>
  <c r="N2339" i="27" s="1"/>
  <c r="G2339" i="27" s="1"/>
  <c r="P2338" i="27"/>
  <c r="V2338" i="27" s="1"/>
  <c r="AT1756" i="27" s="1"/>
  <c r="M2338" i="27"/>
  <c r="U2338" i="27" s="1"/>
  <c r="W2338" i="27" s="1"/>
  <c r="J2339" i="27" l="1"/>
  <c r="K2339" i="27" s="1"/>
  <c r="O2339" i="27" s="1"/>
  <c r="AZ1756" i="27"/>
  <c r="AY1756" i="27"/>
  <c r="BB1756" i="27" s="1"/>
  <c r="AW1756" i="27"/>
  <c r="BA1756" i="27" s="1"/>
  <c r="I2339" i="27" l="1"/>
  <c r="L2339" i="27" s="1"/>
  <c r="P2339" i="27" s="1"/>
  <c r="R2339" i="27"/>
  <c r="S2339" i="27" s="1"/>
  <c r="T2339" i="27" s="1"/>
  <c r="Q2339" i="27"/>
  <c r="M2339" i="27" l="1"/>
  <c r="U2339" i="27" s="1"/>
  <c r="W2339" i="27" s="1"/>
  <c r="H2340" i="27"/>
  <c r="X2340" i="27" s="1"/>
  <c r="N2340" i="27" s="1"/>
  <c r="G2340" i="27" s="1"/>
  <c r="V2339" i="27"/>
  <c r="AT1757" i="27" s="1"/>
  <c r="J2340" i="27"/>
  <c r="K2340" i="27" s="1"/>
  <c r="AZ1757" i="27" l="1"/>
  <c r="AY1757" i="27"/>
  <c r="BB1757" i="27" s="1"/>
  <c r="AW1757" i="27"/>
  <c r="BA1757" i="27" s="1"/>
  <c r="O2340" i="27"/>
  <c r="I2340" i="27" l="1"/>
  <c r="L2340" i="27" s="1"/>
  <c r="P2340" i="27" s="1"/>
  <c r="R2340" i="27"/>
  <c r="S2340" i="27" s="1"/>
  <c r="T2340" i="27" s="1"/>
  <c r="Q2340" i="27"/>
  <c r="M2340" i="27" l="1"/>
  <c r="U2340" i="27"/>
  <c r="W2340" i="27" s="1"/>
  <c r="H2341" i="27"/>
  <c r="X2341" i="27" s="1"/>
  <c r="N2341" i="27" s="1"/>
  <c r="G2341" i="27" s="1"/>
  <c r="V2340" i="27"/>
  <c r="AT1758" i="27" s="1"/>
  <c r="J2341" i="27"/>
  <c r="K2341" i="27" s="1"/>
  <c r="AZ1758" i="27" l="1"/>
  <c r="AY1758" i="27"/>
  <c r="BB1758" i="27" s="1"/>
  <c r="AW1758" i="27"/>
  <c r="BA1758" i="27" s="1"/>
  <c r="O2341" i="27"/>
  <c r="I2341" i="27" l="1"/>
  <c r="L2341" i="27" s="1"/>
  <c r="P2341" i="27" s="1"/>
  <c r="R2341" i="27"/>
  <c r="S2341" i="27" s="1"/>
  <c r="T2341" i="27" s="1"/>
  <c r="Q2341" i="27"/>
  <c r="M2341" i="27" l="1"/>
  <c r="U2341" i="27" s="1"/>
  <c r="W2341" i="27" s="1"/>
  <c r="H2342" i="27"/>
  <c r="X2342" i="27" s="1"/>
  <c r="N2342" i="27" s="1"/>
  <c r="G2342" i="27" s="1"/>
  <c r="V2341" i="27"/>
  <c r="AT1759" i="27" s="1"/>
  <c r="J2342" i="27" l="1"/>
  <c r="K2342" i="27" s="1"/>
  <c r="O2342" i="27" s="1"/>
  <c r="AZ1759" i="27"/>
  <c r="AY1759" i="27"/>
  <c r="BB1759" i="27" s="1"/>
  <c r="AW1759" i="27"/>
  <c r="BA1759" i="27" s="1"/>
  <c r="I2342" i="27" l="1"/>
  <c r="L2342" i="27" s="1"/>
  <c r="P2342" i="27" s="1"/>
  <c r="R2342" i="27"/>
  <c r="S2342" i="27" s="1"/>
  <c r="T2342" i="27" s="1"/>
  <c r="Q2342" i="27"/>
  <c r="M2342" i="27" l="1"/>
  <c r="U2342" i="27" s="1"/>
  <c r="W2342" i="27" s="1"/>
  <c r="H2343" i="27"/>
  <c r="X2343" i="27" s="1"/>
  <c r="N2343" i="27" s="1"/>
  <c r="G2343" i="27" s="1"/>
  <c r="V2342" i="27"/>
  <c r="AT1760" i="27" s="1"/>
  <c r="J2343" i="27"/>
  <c r="K2343" i="27" s="1"/>
  <c r="AY1760" i="27" l="1"/>
  <c r="BB1760" i="27" s="1"/>
  <c r="AZ1760" i="27"/>
  <c r="AW1760" i="27"/>
  <c r="BA1760" i="27" s="1"/>
  <c r="O2343" i="27"/>
  <c r="I2343" i="27" l="1"/>
  <c r="L2343" i="27" s="1"/>
  <c r="M2343" i="27" s="1"/>
  <c r="R2343" i="27"/>
  <c r="S2343" i="27" s="1"/>
  <c r="T2343" i="27" s="1"/>
  <c r="Q2343" i="27"/>
  <c r="P2343" i="27" l="1"/>
  <c r="V2343" i="27" s="1"/>
  <c r="AT1761" i="27" s="1"/>
  <c r="U2343" i="27"/>
  <c r="W2343" i="27" s="1"/>
  <c r="H2344" i="27"/>
  <c r="X2344" i="27" s="1"/>
  <c r="N2344" i="27" s="1"/>
  <c r="G2344" i="27" s="1"/>
  <c r="J2344" i="27" l="1"/>
  <c r="K2344" i="27" s="1"/>
  <c r="O2344" i="27" s="1"/>
  <c r="AY1761" i="27"/>
  <c r="BB1761" i="27" s="1"/>
  <c r="AZ1761" i="27"/>
  <c r="AW1761" i="27"/>
  <c r="BA1761" i="27" s="1"/>
  <c r="I2344" i="27" l="1"/>
  <c r="L2344" i="27" s="1"/>
  <c r="M2344" i="27" s="1"/>
  <c r="R2344" i="27"/>
  <c r="S2344" i="27" s="1"/>
  <c r="T2344" i="27" s="1"/>
  <c r="Q2344" i="27"/>
  <c r="P2344" i="27" l="1"/>
  <c r="V2344" i="27" s="1"/>
  <c r="AT1762" i="27" s="1"/>
  <c r="H2345" i="27"/>
  <c r="X2345" i="27" s="1"/>
  <c r="N2345" i="27" s="1"/>
  <c r="G2345" i="27" s="1"/>
  <c r="U2344" i="27"/>
  <c r="W2344" i="27" s="1"/>
  <c r="J2345" i="27" l="1"/>
  <c r="K2345" i="27" s="1"/>
  <c r="O2345" i="27" s="1"/>
  <c r="AZ1762" i="27"/>
  <c r="AY1762" i="27"/>
  <c r="BB1762" i="27" s="1"/>
  <c r="AW1762" i="27"/>
  <c r="BA1762" i="27" s="1"/>
  <c r="I2345" i="27" l="1"/>
  <c r="L2345" i="27" s="1"/>
  <c r="M2345" i="27" s="1"/>
  <c r="R2345" i="27"/>
  <c r="S2345" i="27" s="1"/>
  <c r="T2345" i="27" s="1"/>
  <c r="Q2345" i="27"/>
  <c r="P2345" i="27" l="1"/>
  <c r="V2345" i="27" s="1"/>
  <c r="AT1763" i="27" s="1"/>
  <c r="H2346" i="27"/>
  <c r="X2346" i="27" s="1"/>
  <c r="N2346" i="27" s="1"/>
  <c r="G2346" i="27" s="1"/>
  <c r="U2345" i="27"/>
  <c r="W2345" i="27" s="1"/>
  <c r="J2346" i="27" l="1"/>
  <c r="K2346" i="27" s="1"/>
  <c r="O2346" i="27" s="1"/>
  <c r="I2346" i="27" s="1"/>
  <c r="L2346" i="27" s="1"/>
  <c r="AZ1763" i="27"/>
  <c r="AY1763" i="27"/>
  <c r="BB1763" i="27" s="1"/>
  <c r="AW1763" i="27"/>
  <c r="BA1763" i="27" s="1"/>
  <c r="R2346" i="27" l="1"/>
  <c r="S2346" i="27" s="1"/>
  <c r="T2346" i="27" s="1"/>
  <c r="M2346" i="27"/>
  <c r="P2346" i="27"/>
  <c r="V2346" i="27" s="1"/>
  <c r="AT1764" i="27" s="1"/>
  <c r="Q2346" i="27"/>
  <c r="U2346" i="27" l="1"/>
  <c r="AZ1764" i="27"/>
  <c r="AY1764" i="27"/>
  <c r="BB1764" i="27" s="1"/>
  <c r="AW1764" i="27"/>
  <c r="BA1764" i="27" s="1"/>
  <c r="H2347" i="27"/>
  <c r="X2347" i="27" s="1"/>
  <c r="N2347" i="27" s="1"/>
  <c r="G2347" i="27" s="1"/>
  <c r="W2346" i="27"/>
  <c r="J2347" i="27"/>
  <c r="K2347" i="27" s="1"/>
  <c r="O2347" i="27" l="1"/>
  <c r="I2347" i="27" l="1"/>
  <c r="L2347" i="27" s="1"/>
  <c r="R2347" i="27"/>
  <c r="S2347" i="27" s="1"/>
  <c r="T2347" i="27" s="1"/>
  <c r="Q2347" i="27"/>
  <c r="P2347" i="27" l="1"/>
  <c r="V2347" i="27" s="1"/>
  <c r="AT1765" i="27" s="1"/>
  <c r="H2348" i="27"/>
  <c r="X2348" i="27" s="1"/>
  <c r="N2348" i="27" s="1"/>
  <c r="G2348" i="27" s="1"/>
  <c r="M2347" i="27"/>
  <c r="U2347" i="27" s="1"/>
  <c r="W2347" i="27" s="1"/>
  <c r="J2348" i="27" l="1"/>
  <c r="K2348" i="27" s="1"/>
  <c r="O2348" i="27" s="1"/>
  <c r="AZ1765" i="27"/>
  <c r="AY1765" i="27"/>
  <c r="BB1765" i="27" s="1"/>
  <c r="AW1765" i="27"/>
  <c r="BA1765" i="27" s="1"/>
  <c r="I2348" i="27" l="1"/>
  <c r="L2348" i="27" s="1"/>
  <c r="P2348" i="27" s="1"/>
  <c r="R2348" i="27"/>
  <c r="S2348" i="27" s="1"/>
  <c r="T2348" i="27" s="1"/>
  <c r="Q2348" i="27"/>
  <c r="M2348" i="27" l="1"/>
  <c r="U2348" i="27"/>
  <c r="H2349" i="27"/>
  <c r="X2349" i="27" s="1"/>
  <c r="N2349" i="27" s="1"/>
  <c r="G2349" i="27" s="1"/>
  <c r="W2348" i="27"/>
  <c r="V2348" i="27"/>
  <c r="AT1766" i="27" s="1"/>
  <c r="J2349" i="27" l="1"/>
  <c r="K2349" i="27" s="1"/>
  <c r="O2349" i="27" s="1"/>
  <c r="AZ1766" i="27"/>
  <c r="AY1766" i="27"/>
  <c r="BB1766" i="27" s="1"/>
  <c r="AW1766" i="27"/>
  <c r="BA1766" i="27" s="1"/>
  <c r="I2349" i="27" l="1"/>
  <c r="L2349" i="27" s="1"/>
  <c r="P2349" i="27" s="1"/>
  <c r="R2349" i="27"/>
  <c r="S2349" i="27" s="1"/>
  <c r="T2349" i="27" s="1"/>
  <c r="Q2349" i="27"/>
  <c r="M2349" i="27" l="1"/>
  <c r="U2349" i="27" s="1"/>
  <c r="W2349" i="27" s="1"/>
  <c r="H2350" i="27"/>
  <c r="X2350" i="27" s="1"/>
  <c r="N2350" i="27" s="1"/>
  <c r="G2350" i="27" s="1"/>
  <c r="V2349" i="27"/>
  <c r="AT1767" i="27" s="1"/>
  <c r="J2350" i="27" l="1"/>
  <c r="K2350" i="27" s="1"/>
  <c r="AZ1767" i="27"/>
  <c r="AY1767" i="27"/>
  <c r="BB1767" i="27" s="1"/>
  <c r="AW1767" i="27"/>
  <c r="BA1767" i="27" s="1"/>
  <c r="O2350" i="27"/>
  <c r="I2350" i="27" s="1"/>
  <c r="R2350" i="27" l="1"/>
  <c r="S2350" i="27" s="1"/>
  <c r="T2350" i="27" s="1"/>
  <c r="L2350" i="27"/>
  <c r="Q2350" i="27"/>
  <c r="P2350" i="27" l="1"/>
  <c r="V2350" i="27" s="1"/>
  <c r="AT1768" i="27" s="1"/>
  <c r="H2351" i="27"/>
  <c r="X2351" i="27" s="1"/>
  <c r="N2351" i="27" s="1"/>
  <c r="G2351" i="27" s="1"/>
  <c r="M2350" i="27"/>
  <c r="U2350" i="27" s="1"/>
  <c r="W2350" i="27" s="1"/>
  <c r="J2351" i="27" l="1"/>
  <c r="K2351" i="27" s="1"/>
  <c r="AZ1768" i="27"/>
  <c r="AY1768" i="27"/>
  <c r="BB1768" i="27" s="1"/>
  <c r="AW1768" i="27"/>
  <c r="BA1768" i="27" s="1"/>
  <c r="O2351" i="27"/>
  <c r="I2351" i="27" l="1"/>
  <c r="L2351" i="27" s="1"/>
  <c r="M2351" i="27" s="1"/>
  <c r="R2351" i="27"/>
  <c r="S2351" i="27" s="1"/>
  <c r="T2351" i="27" s="1"/>
  <c r="P2351" i="27"/>
  <c r="Q2351" i="27"/>
  <c r="U2351" i="27" l="1"/>
  <c r="W2351" i="27" s="1"/>
  <c r="H2352" i="27"/>
  <c r="X2352" i="27" s="1"/>
  <c r="N2352" i="27" s="1"/>
  <c r="G2352" i="27" s="1"/>
  <c r="V2351" i="27"/>
  <c r="AT1769" i="27" s="1"/>
  <c r="J2352" i="27"/>
  <c r="K2352" i="27" s="1"/>
  <c r="AZ1769" i="27" l="1"/>
  <c r="AY1769" i="27"/>
  <c r="BB1769" i="27" s="1"/>
  <c r="AW1769" i="27"/>
  <c r="BA1769" i="27" s="1"/>
  <c r="O2352" i="27"/>
  <c r="I2352" i="27" l="1"/>
  <c r="L2352" i="27" s="1"/>
  <c r="P2352" i="27" s="1"/>
  <c r="R2352" i="27"/>
  <c r="S2352" i="27" s="1"/>
  <c r="T2352" i="27" s="1"/>
  <c r="Q2352" i="27"/>
  <c r="M2352" i="27" l="1"/>
  <c r="U2352" i="27" s="1"/>
  <c r="W2352" i="27" s="1"/>
  <c r="H2353" i="27"/>
  <c r="X2353" i="27" s="1"/>
  <c r="N2353" i="27" s="1"/>
  <c r="G2353" i="27" s="1"/>
  <c r="V2352" i="27"/>
  <c r="AT1770" i="27" s="1"/>
  <c r="J2353" i="27"/>
  <c r="K2353" i="27" s="1"/>
  <c r="AY1770" i="27" l="1"/>
  <c r="BB1770" i="27" s="1"/>
  <c r="AW1770" i="27"/>
  <c r="BA1770" i="27" s="1"/>
  <c r="AZ1770" i="27"/>
  <c r="O2353" i="27"/>
  <c r="I2353" i="27" l="1"/>
  <c r="L2353" i="27" s="1"/>
  <c r="P2353" i="27" s="1"/>
  <c r="R2353" i="27"/>
  <c r="S2353" i="27" s="1"/>
  <c r="T2353" i="27" s="1"/>
  <c r="Q2353" i="27"/>
  <c r="M2353" i="27" l="1"/>
  <c r="U2353" i="27" s="1"/>
  <c r="W2353" i="27" s="1"/>
  <c r="H2354" i="27"/>
  <c r="X2354" i="27" s="1"/>
  <c r="N2354" i="27" s="1"/>
  <c r="G2354" i="27" s="1"/>
  <c r="V2353" i="27"/>
  <c r="AT1771" i="27" s="1"/>
  <c r="AZ1771" i="27" l="1"/>
  <c r="AY1771" i="27"/>
  <c r="BB1771" i="27" s="1"/>
  <c r="AW1771" i="27"/>
  <c r="BA1771" i="27" s="1"/>
  <c r="J2354" i="27"/>
  <c r="K2354" i="27" s="1"/>
  <c r="O2354" i="27" s="1"/>
  <c r="I2354" i="27" l="1"/>
  <c r="L2354" i="27" s="1"/>
  <c r="M2354" i="27" s="1"/>
  <c r="R2354" i="27"/>
  <c r="S2354" i="27" s="1"/>
  <c r="T2354" i="27" s="1"/>
  <c r="Q2354" i="27"/>
  <c r="P2354" i="27" l="1"/>
  <c r="V2354" i="27" s="1"/>
  <c r="AT1772" i="27" s="1"/>
  <c r="U2354" i="27"/>
  <c r="W2354" i="27" s="1"/>
  <c r="H2355" i="27"/>
  <c r="X2355" i="27" s="1"/>
  <c r="N2355" i="27" s="1"/>
  <c r="G2355" i="27" s="1"/>
  <c r="J2355" i="27" l="1"/>
  <c r="K2355" i="27" s="1"/>
  <c r="AZ1772" i="27"/>
  <c r="AY1772" i="27"/>
  <c r="BB1772" i="27" s="1"/>
  <c r="AW1772" i="27"/>
  <c r="BA1772" i="27" s="1"/>
  <c r="O2355" i="27"/>
  <c r="I2355" i="27" l="1"/>
  <c r="L2355" i="27" s="1"/>
  <c r="P2355" i="27" s="1"/>
  <c r="R2355" i="27"/>
  <c r="S2355" i="27" s="1"/>
  <c r="T2355" i="27" s="1"/>
  <c r="Q2355" i="27"/>
  <c r="M2355" i="27" l="1"/>
  <c r="U2355" i="27" s="1"/>
  <c r="W2355" i="27" s="1"/>
  <c r="H2356" i="27"/>
  <c r="X2356" i="27" s="1"/>
  <c r="N2356" i="27" s="1"/>
  <c r="G2356" i="27" s="1"/>
  <c r="V2355" i="27"/>
  <c r="AT1773" i="27" s="1"/>
  <c r="J2356" i="27" l="1"/>
  <c r="K2356" i="27" s="1"/>
  <c r="O2356" i="27" s="1"/>
  <c r="AZ1773" i="27"/>
  <c r="AY1773" i="27"/>
  <c r="BB1773" i="27" s="1"/>
  <c r="AW1773" i="27"/>
  <c r="BA1773" i="27" s="1"/>
  <c r="I2356" i="27" l="1"/>
  <c r="L2356" i="27" s="1"/>
  <c r="P2356" i="27" s="1"/>
  <c r="R2356" i="27"/>
  <c r="S2356" i="27" s="1"/>
  <c r="T2356" i="27" s="1"/>
  <c r="Q2356" i="27"/>
  <c r="M2356" i="27" l="1"/>
  <c r="U2356" i="27"/>
  <c r="W2356" i="27" s="1"/>
  <c r="H2357" i="27"/>
  <c r="X2357" i="27" s="1"/>
  <c r="N2357" i="27" s="1"/>
  <c r="G2357" i="27" s="1"/>
  <c r="V2356" i="27"/>
  <c r="AT1774" i="27" s="1"/>
  <c r="J2357" i="27" l="1"/>
  <c r="K2357" i="27" s="1"/>
  <c r="O2357" i="27" s="1"/>
  <c r="AY1774" i="27"/>
  <c r="BB1774" i="27" s="1"/>
  <c r="AZ1774" i="27"/>
  <c r="AW1774" i="27"/>
  <c r="BA1774" i="27" s="1"/>
  <c r="I2357" i="27" l="1"/>
  <c r="L2357" i="27" s="1"/>
  <c r="P2357" i="27" s="1"/>
  <c r="R2357" i="27"/>
  <c r="S2357" i="27" s="1"/>
  <c r="T2357" i="27" s="1"/>
  <c r="Q2357" i="27"/>
  <c r="M2357" i="27" l="1"/>
  <c r="U2357" i="27" s="1"/>
  <c r="W2357" i="27" s="1"/>
  <c r="H2358" i="27"/>
  <c r="X2358" i="27" s="1"/>
  <c r="N2358" i="27" s="1"/>
  <c r="G2358" i="27" s="1"/>
  <c r="V2357" i="27"/>
  <c r="AT1775" i="27" s="1"/>
  <c r="J2358" i="27"/>
  <c r="K2358" i="27" s="1"/>
  <c r="AY1775" i="27" l="1"/>
  <c r="BB1775" i="27" s="1"/>
  <c r="AW1775" i="27"/>
  <c r="BA1775" i="27" s="1"/>
  <c r="AZ1775" i="27"/>
  <c r="O2358" i="27"/>
  <c r="I2358" i="27" l="1"/>
  <c r="L2358" i="27" s="1"/>
  <c r="M2358" i="27" s="1"/>
  <c r="R2358" i="27"/>
  <c r="S2358" i="27" s="1"/>
  <c r="T2358" i="27" s="1"/>
  <c r="Q2358" i="27"/>
  <c r="P2358" i="27" l="1"/>
  <c r="U2358" i="27"/>
  <c r="H2359" i="27"/>
  <c r="X2359" i="27" s="1"/>
  <c r="N2359" i="27" s="1"/>
  <c r="G2359" i="27" s="1"/>
  <c r="W2358" i="27"/>
  <c r="V2358" i="27"/>
  <c r="AT1776" i="27" s="1"/>
  <c r="J2359" i="27"/>
  <c r="K2359" i="27" s="1"/>
  <c r="AZ1776" i="27" l="1"/>
  <c r="AY1776" i="27"/>
  <c r="BB1776" i="27" s="1"/>
  <c r="AW1776" i="27"/>
  <c r="BA1776" i="27" s="1"/>
  <c r="O2359" i="27"/>
  <c r="I2359" i="27" l="1"/>
  <c r="R2359" i="27"/>
  <c r="S2359" i="27" s="1"/>
  <c r="T2359" i="27" s="1"/>
  <c r="L2359" i="27"/>
  <c r="Q2359" i="27"/>
  <c r="H2360" i="27" l="1"/>
  <c r="X2360" i="27" s="1"/>
  <c r="N2360" i="27" s="1"/>
  <c r="G2360" i="27" s="1"/>
  <c r="P2359" i="27"/>
  <c r="V2359" i="27" s="1"/>
  <c r="AT1777" i="27" s="1"/>
  <c r="J2360" i="27"/>
  <c r="K2360" i="27" s="1"/>
  <c r="M2359" i="27"/>
  <c r="U2359" i="27" s="1"/>
  <c r="W2359" i="27" s="1"/>
  <c r="AZ1777" i="27" l="1"/>
  <c r="AY1777" i="27"/>
  <c r="BB1777" i="27" s="1"/>
  <c r="AW1777" i="27"/>
  <c r="BA1777" i="27" s="1"/>
  <c r="O2360" i="27"/>
  <c r="I2360" i="27" l="1"/>
  <c r="L2360" i="27" s="1"/>
  <c r="P2360" i="27" s="1"/>
  <c r="R2360" i="27"/>
  <c r="S2360" i="27" s="1"/>
  <c r="T2360" i="27" s="1"/>
  <c r="Q2360" i="27"/>
  <c r="M2360" i="27" l="1"/>
  <c r="U2360" i="27"/>
  <c r="H2361" i="27"/>
  <c r="X2361" i="27" s="1"/>
  <c r="N2361" i="27" s="1"/>
  <c r="G2361" i="27" s="1"/>
  <c r="W2360" i="27"/>
  <c r="V2360" i="27"/>
  <c r="AT1778" i="27" s="1"/>
  <c r="J2361" i="27"/>
  <c r="K2361" i="27" s="1"/>
  <c r="AZ1778" i="27" l="1"/>
  <c r="AY1778" i="27"/>
  <c r="BB1778" i="27" s="1"/>
  <c r="AW1778" i="27"/>
  <c r="BA1778" i="27" s="1"/>
  <c r="O2361" i="27"/>
  <c r="I2361" i="27" l="1"/>
  <c r="L2361" i="27" s="1"/>
  <c r="P2361" i="27" s="1"/>
  <c r="R2361" i="27"/>
  <c r="S2361" i="27" s="1"/>
  <c r="T2361" i="27" s="1"/>
  <c r="M2361" i="27"/>
  <c r="Q2361" i="27"/>
  <c r="U2361" i="27" l="1"/>
  <c r="H2362" i="27"/>
  <c r="X2362" i="27" s="1"/>
  <c r="N2362" i="27" s="1"/>
  <c r="G2362" i="27" s="1"/>
  <c r="W2361" i="27"/>
  <c r="V2361" i="27"/>
  <c r="AT1779" i="27" s="1"/>
  <c r="J2362" i="27" l="1"/>
  <c r="K2362" i="27" s="1"/>
  <c r="O2362" i="27" s="1"/>
  <c r="AZ1779" i="27"/>
  <c r="AY1779" i="27"/>
  <c r="BB1779" i="27" s="1"/>
  <c r="AW1779" i="27"/>
  <c r="BA1779" i="27" s="1"/>
  <c r="I2362" i="27" l="1"/>
  <c r="L2362" i="27" s="1"/>
  <c r="R2362" i="27"/>
  <c r="S2362" i="27" s="1"/>
  <c r="T2362" i="27" s="1"/>
  <c r="Q2362" i="27"/>
  <c r="H2363" i="27" l="1"/>
  <c r="X2363" i="27" s="1"/>
  <c r="N2363" i="27" s="1"/>
  <c r="G2363" i="27" s="1"/>
  <c r="P2362" i="27"/>
  <c r="V2362" i="27" s="1"/>
  <c r="AT1780" i="27" s="1"/>
  <c r="M2362" i="27"/>
  <c r="U2362" i="27" s="1"/>
  <c r="W2362" i="27" s="1"/>
  <c r="J2363" i="27" l="1"/>
  <c r="K2363" i="27" s="1"/>
  <c r="O2363" i="27" s="1"/>
  <c r="AZ1780" i="27"/>
  <c r="AY1780" i="27"/>
  <c r="BB1780" i="27" s="1"/>
  <c r="AW1780" i="27"/>
  <c r="BA1780" i="27" s="1"/>
  <c r="I2363" i="27" l="1"/>
  <c r="L2363" i="27" s="1"/>
  <c r="M2363" i="27" s="1"/>
  <c r="R2363" i="27"/>
  <c r="S2363" i="27" s="1"/>
  <c r="T2363" i="27" s="1"/>
  <c r="Q2363" i="27"/>
  <c r="P2363" i="27" l="1"/>
  <c r="U2363" i="27"/>
  <c r="W2363" i="27" s="1"/>
  <c r="H2364" i="27"/>
  <c r="X2364" i="27" s="1"/>
  <c r="N2364" i="27" s="1"/>
  <c r="G2364" i="27" s="1"/>
  <c r="V2363" i="27"/>
  <c r="AT1781" i="27" s="1"/>
  <c r="J2364" i="27"/>
  <c r="K2364" i="27" s="1"/>
  <c r="AZ1781" i="27" l="1"/>
  <c r="AY1781" i="27"/>
  <c r="BB1781" i="27" s="1"/>
  <c r="AW1781" i="27"/>
  <c r="BA1781" i="27" s="1"/>
  <c r="O2364" i="27"/>
  <c r="I2364" i="27" l="1"/>
  <c r="L2364" i="27" s="1"/>
  <c r="M2364" i="27" s="1"/>
  <c r="R2364" i="27"/>
  <c r="S2364" i="27" s="1"/>
  <c r="T2364" i="27" s="1"/>
  <c r="Q2364" i="27"/>
  <c r="U2364" i="27" l="1"/>
  <c r="W2364" i="27" s="1"/>
  <c r="H2365" i="27"/>
  <c r="X2365" i="27" s="1"/>
  <c r="N2365" i="27" s="1"/>
  <c r="G2365" i="27" s="1"/>
  <c r="P2364" i="27"/>
  <c r="V2364" i="27" s="1"/>
  <c r="AT1782" i="27" s="1"/>
  <c r="J2365" i="27"/>
  <c r="K2365" i="27" s="1"/>
  <c r="AZ1782" i="27" l="1"/>
  <c r="AY1782" i="27"/>
  <c r="BB1782" i="27" s="1"/>
  <c r="AW1782" i="27"/>
  <c r="BA1782" i="27" s="1"/>
  <c r="O2365" i="27"/>
  <c r="I2365" i="27" l="1"/>
  <c r="L2365" i="27" s="1"/>
  <c r="M2365" i="27" s="1"/>
  <c r="R2365" i="27"/>
  <c r="S2365" i="27" s="1"/>
  <c r="T2365" i="27" s="1"/>
  <c r="Q2365" i="27"/>
  <c r="P2365" i="27" l="1"/>
  <c r="V2365" i="27" s="1"/>
  <c r="AT1783" i="27" s="1"/>
  <c r="U2365" i="27"/>
  <c r="H2366" i="27"/>
  <c r="X2366" i="27" s="1"/>
  <c r="N2366" i="27" s="1"/>
  <c r="G2366" i="27" s="1"/>
  <c r="W2365" i="27"/>
  <c r="J2366" i="27"/>
  <c r="K2366" i="27" s="1"/>
  <c r="AZ1783" i="27" l="1"/>
  <c r="AY1783" i="27"/>
  <c r="BB1783" i="27" s="1"/>
  <c r="AW1783" i="27"/>
  <c r="BA1783" i="27" s="1"/>
  <c r="O2366" i="27"/>
  <c r="I2366" i="27" l="1"/>
  <c r="L2366" i="27" s="1"/>
  <c r="M2366" i="27" s="1"/>
  <c r="R2366" i="27"/>
  <c r="S2366" i="27" s="1"/>
  <c r="T2366" i="27" s="1"/>
  <c r="Q2366" i="27"/>
  <c r="P2366" i="27" l="1"/>
  <c r="U2366" i="27"/>
  <c r="W2366" i="27" s="1"/>
  <c r="H2367" i="27"/>
  <c r="X2367" i="27" s="1"/>
  <c r="N2367" i="27" s="1"/>
  <c r="G2367" i="27" s="1"/>
  <c r="V2366" i="27"/>
  <c r="AT1784" i="27" s="1"/>
  <c r="J2367" i="27" l="1"/>
  <c r="K2367" i="27" s="1"/>
  <c r="O2367" i="27" s="1"/>
  <c r="AZ1784" i="27"/>
  <c r="AY1784" i="27"/>
  <c r="BB1784" i="27" s="1"/>
  <c r="AW1784" i="27"/>
  <c r="BA1784" i="27" s="1"/>
  <c r="I2367" i="27" l="1"/>
  <c r="L2367" i="27" s="1"/>
  <c r="M2367" i="27" s="1"/>
  <c r="R2367" i="27"/>
  <c r="S2367" i="27" s="1"/>
  <c r="T2367" i="27" s="1"/>
  <c r="Q2367" i="27"/>
  <c r="P2367" i="27" l="1"/>
  <c r="V2367" i="27" s="1"/>
  <c r="AT1785" i="27" s="1"/>
  <c r="U2367" i="27"/>
  <c r="W2367" i="27" s="1"/>
  <c r="H2368" i="27"/>
  <c r="X2368" i="27" s="1"/>
  <c r="N2368" i="27" s="1"/>
  <c r="G2368" i="27" s="1"/>
  <c r="AZ1785" i="27" l="1"/>
  <c r="AY1785" i="27"/>
  <c r="BB1785" i="27" s="1"/>
  <c r="AW1785" i="27"/>
  <c r="BA1785" i="27" s="1"/>
  <c r="J2368" i="27"/>
  <c r="K2368" i="27" s="1"/>
  <c r="O2368" i="27" s="1"/>
  <c r="I2368" i="27" l="1"/>
  <c r="L2368" i="27" s="1"/>
  <c r="R2368" i="27"/>
  <c r="S2368" i="27" s="1"/>
  <c r="T2368" i="27" s="1"/>
  <c r="Q2368" i="27"/>
  <c r="H2369" i="27" l="1"/>
  <c r="X2369" i="27" s="1"/>
  <c r="N2369" i="27" s="1"/>
  <c r="G2369" i="27" s="1"/>
  <c r="P2368" i="27"/>
  <c r="V2368" i="27" s="1"/>
  <c r="AT1786" i="27" s="1"/>
  <c r="M2368" i="27"/>
  <c r="U2368" i="27" s="1"/>
  <c r="W2368" i="27" s="1"/>
  <c r="J2369" i="27" l="1"/>
  <c r="K2369" i="27" s="1"/>
  <c r="AZ1786" i="27"/>
  <c r="AY1786" i="27"/>
  <c r="BB1786" i="27" s="1"/>
  <c r="AW1786" i="27"/>
  <c r="BA1786" i="27" s="1"/>
  <c r="O2369" i="27"/>
  <c r="I2369" i="27" l="1"/>
  <c r="L2369" i="27" s="1"/>
  <c r="P2369" i="27" s="1"/>
  <c r="R2369" i="27"/>
  <c r="S2369" i="27" s="1"/>
  <c r="T2369" i="27" s="1"/>
  <c r="Q2369" i="27"/>
  <c r="M2369" i="27" l="1"/>
  <c r="U2369" i="27" s="1"/>
  <c r="W2369" i="27" s="1"/>
  <c r="H2370" i="27"/>
  <c r="X2370" i="27" s="1"/>
  <c r="N2370" i="27" s="1"/>
  <c r="G2370" i="27" s="1"/>
  <c r="V2369" i="27"/>
  <c r="AT1787" i="27" s="1"/>
  <c r="J2370" i="27" l="1"/>
  <c r="K2370" i="27" s="1"/>
  <c r="O2370" i="27" s="1"/>
  <c r="AZ1787" i="27"/>
  <c r="AY1787" i="27"/>
  <c r="BB1787" i="27" s="1"/>
  <c r="AW1787" i="27"/>
  <c r="BA1787" i="27" s="1"/>
  <c r="I2370" i="27" l="1"/>
  <c r="L2370" i="27" s="1"/>
  <c r="P2370" i="27" s="1"/>
  <c r="R2370" i="27"/>
  <c r="S2370" i="27" s="1"/>
  <c r="T2370" i="27" s="1"/>
  <c r="Q2370" i="27"/>
  <c r="M2370" i="27" l="1"/>
  <c r="U2370" i="27"/>
  <c r="H2371" i="27"/>
  <c r="X2371" i="27" s="1"/>
  <c r="N2371" i="27" s="1"/>
  <c r="G2371" i="27" s="1"/>
  <c r="W2370" i="27"/>
  <c r="V2370" i="27"/>
  <c r="AT1788" i="27" s="1"/>
  <c r="J2371" i="27"/>
  <c r="K2371" i="27" s="1"/>
  <c r="AZ1788" i="27" l="1"/>
  <c r="AY1788" i="27"/>
  <c r="BB1788" i="27" s="1"/>
  <c r="AW1788" i="27"/>
  <c r="BA1788" i="27" s="1"/>
  <c r="O2371" i="27"/>
  <c r="I2371" i="27" l="1"/>
  <c r="L2371" i="27" s="1"/>
  <c r="M2371" i="27" s="1"/>
  <c r="R2371" i="27"/>
  <c r="S2371" i="27" s="1"/>
  <c r="T2371" i="27" s="1"/>
  <c r="Q2371" i="27"/>
  <c r="P2371" i="27" l="1"/>
  <c r="U2371" i="27"/>
  <c r="W2371" i="27" s="1"/>
  <c r="H2372" i="27"/>
  <c r="X2372" i="27" s="1"/>
  <c r="N2372" i="27" s="1"/>
  <c r="G2372" i="27" s="1"/>
  <c r="V2371" i="27"/>
  <c r="AT1789" i="27" s="1"/>
  <c r="J2372" i="27" l="1"/>
  <c r="K2372" i="27" s="1"/>
  <c r="AZ1789" i="27"/>
  <c r="AY1789" i="27"/>
  <c r="BB1789" i="27" s="1"/>
  <c r="AW1789" i="27"/>
  <c r="BA1789" i="27" s="1"/>
  <c r="O2372" i="27"/>
  <c r="I2372" i="27" l="1"/>
  <c r="L2372" i="27" s="1"/>
  <c r="M2372" i="27" s="1"/>
  <c r="R2372" i="27"/>
  <c r="S2372" i="27" s="1"/>
  <c r="T2372" i="27" s="1"/>
  <c r="Q2372" i="27"/>
  <c r="P2372" i="27" l="1"/>
  <c r="V2372" i="27" s="1"/>
  <c r="AT1790" i="27" s="1"/>
  <c r="U2372" i="27"/>
  <c r="W2372" i="27" s="1"/>
  <c r="H2373" i="27"/>
  <c r="X2373" i="27" s="1"/>
  <c r="N2373" i="27" s="1"/>
  <c r="G2373" i="27" s="1"/>
  <c r="J2373" i="27" l="1"/>
  <c r="K2373" i="27" s="1"/>
  <c r="AZ1790" i="27"/>
  <c r="AY1790" i="27"/>
  <c r="BB1790" i="27" s="1"/>
  <c r="AW1790" i="27"/>
  <c r="BA1790" i="27" s="1"/>
  <c r="O2373" i="27"/>
  <c r="I2373" i="27" l="1"/>
  <c r="L2373" i="27" s="1"/>
  <c r="P2373" i="27" s="1"/>
  <c r="R2373" i="27"/>
  <c r="S2373" i="27" s="1"/>
  <c r="T2373" i="27" s="1"/>
  <c r="Q2373" i="27"/>
  <c r="M2373" i="27" l="1"/>
  <c r="U2373" i="27" s="1"/>
  <c r="W2373" i="27" s="1"/>
  <c r="H2374" i="27"/>
  <c r="X2374" i="27" s="1"/>
  <c r="N2374" i="27" s="1"/>
  <c r="G2374" i="27" s="1"/>
  <c r="V2373" i="27"/>
  <c r="AT1791" i="27" s="1"/>
  <c r="J2374" i="27"/>
  <c r="K2374" i="27" s="1"/>
  <c r="AZ1791" i="27" l="1"/>
  <c r="AY1791" i="27"/>
  <c r="BB1791" i="27" s="1"/>
  <c r="AW1791" i="27"/>
  <c r="BA1791" i="27" s="1"/>
  <c r="O2374" i="27"/>
  <c r="I2374" i="27" l="1"/>
  <c r="R2374" i="27"/>
  <c r="S2374" i="27" s="1"/>
  <c r="T2374" i="27" s="1"/>
  <c r="L2374" i="27"/>
  <c r="M2374" i="27" s="1"/>
  <c r="U2374" i="27" s="1"/>
  <c r="Q2374" i="27"/>
  <c r="H2375" i="27" l="1"/>
  <c r="X2375" i="27" s="1"/>
  <c r="N2375" i="27" s="1"/>
  <c r="G2375" i="27" s="1"/>
  <c r="W2374" i="27"/>
  <c r="P2374" i="27"/>
  <c r="V2374" i="27" s="1"/>
  <c r="AT1792" i="27" s="1"/>
  <c r="J2375" i="27" l="1"/>
  <c r="K2375" i="27" s="1"/>
  <c r="O2375" i="27" s="1"/>
  <c r="AZ1792" i="27"/>
  <c r="AW1792" i="27"/>
  <c r="BA1792" i="27" s="1"/>
  <c r="AY1792" i="27"/>
  <c r="BB1792" i="27" s="1"/>
  <c r="I2375" i="27" l="1"/>
  <c r="L2375" i="27" s="1"/>
  <c r="M2375" i="27" s="1"/>
  <c r="R2375" i="27"/>
  <c r="S2375" i="27" s="1"/>
  <c r="T2375" i="27" s="1"/>
  <c r="Q2375" i="27"/>
  <c r="P2375" i="27" l="1"/>
  <c r="V2375" i="27" s="1"/>
  <c r="AT1793" i="27" s="1"/>
  <c r="U2375" i="27"/>
  <c r="W2375" i="27" s="1"/>
  <c r="H2376" i="27"/>
  <c r="X2376" i="27" s="1"/>
  <c r="N2376" i="27" s="1"/>
  <c r="G2376" i="27" s="1"/>
  <c r="J2376" i="27" l="1"/>
  <c r="K2376" i="27" s="1"/>
  <c r="AZ1793" i="27"/>
  <c r="AW1793" i="27"/>
  <c r="BA1793" i="27" s="1"/>
  <c r="AY1793" i="27"/>
  <c r="BB1793" i="27" s="1"/>
  <c r="O2376" i="27"/>
  <c r="I2376" i="27" l="1"/>
  <c r="L2376" i="27" s="1"/>
  <c r="R2376" i="27"/>
  <c r="S2376" i="27" s="1"/>
  <c r="T2376" i="27" s="1"/>
  <c r="Q2376" i="27"/>
  <c r="H2377" i="27" l="1"/>
  <c r="X2377" i="27" s="1"/>
  <c r="N2377" i="27" s="1"/>
  <c r="G2377" i="27" s="1"/>
  <c r="P2376" i="27"/>
  <c r="V2376" i="27" s="1"/>
  <c r="AT1794" i="27" s="1"/>
  <c r="M2376" i="27"/>
  <c r="U2376" i="27" s="1"/>
  <c r="W2376" i="27" s="1"/>
  <c r="J2377" i="27" l="1"/>
  <c r="K2377" i="27" s="1"/>
  <c r="AZ1794" i="27"/>
  <c r="AY1794" i="27"/>
  <c r="BB1794" i="27" s="1"/>
  <c r="AW1794" i="27"/>
  <c r="BA1794" i="27" s="1"/>
  <c r="O2377" i="27"/>
  <c r="I2377" i="27" l="1"/>
  <c r="L2377" i="27" s="1"/>
  <c r="M2377" i="27" s="1"/>
  <c r="R2377" i="27"/>
  <c r="S2377" i="27" s="1"/>
  <c r="T2377" i="27" s="1"/>
  <c r="Q2377" i="27"/>
  <c r="P2377" i="27" l="1"/>
  <c r="V2377" i="27" s="1"/>
  <c r="AT1795" i="27" s="1"/>
  <c r="H2378" i="27"/>
  <c r="X2378" i="27" s="1"/>
  <c r="N2378" i="27" s="1"/>
  <c r="G2378" i="27" s="1"/>
  <c r="U2377" i="27"/>
  <c r="W2377" i="27" s="1"/>
  <c r="J2378" i="27" l="1"/>
  <c r="K2378" i="27" s="1"/>
  <c r="O2378" i="27" s="1"/>
  <c r="I2378" i="27" s="1"/>
  <c r="AZ1795" i="27"/>
  <c r="AW1795" i="27"/>
  <c r="BA1795" i="27" s="1"/>
  <c r="AY1795" i="27"/>
  <c r="BB1795" i="27" s="1"/>
  <c r="R2378" i="27" l="1"/>
  <c r="S2378" i="27" s="1"/>
  <c r="T2378" i="27" s="1"/>
  <c r="L2378" i="27"/>
  <c r="Q2378" i="27"/>
  <c r="P2378" i="27" l="1"/>
  <c r="V2378" i="27" s="1"/>
  <c r="AT1796" i="27" s="1"/>
  <c r="H2379" i="27"/>
  <c r="X2379" i="27" s="1"/>
  <c r="N2379" i="27" s="1"/>
  <c r="G2379" i="27" s="1"/>
  <c r="M2378" i="27"/>
  <c r="U2378" i="27" s="1"/>
  <c r="W2378" i="27" s="1"/>
  <c r="J2379" i="27" l="1"/>
  <c r="K2379" i="27" s="1"/>
  <c r="AZ1796" i="27"/>
  <c r="AY1796" i="27"/>
  <c r="BB1796" i="27" s="1"/>
  <c r="AW1796" i="27"/>
  <c r="BA1796" i="27" s="1"/>
  <c r="O2379" i="27"/>
  <c r="I2379" i="27" l="1"/>
  <c r="L2379" i="27" s="1"/>
  <c r="M2379" i="27" s="1"/>
  <c r="R2379" i="27"/>
  <c r="S2379" i="27" s="1"/>
  <c r="T2379" i="27" s="1"/>
  <c r="Q2379" i="27"/>
  <c r="P2379" i="27" l="1"/>
  <c r="V2379" i="27" s="1"/>
  <c r="AT1797" i="27" s="1"/>
  <c r="H2380" i="27"/>
  <c r="X2380" i="27" s="1"/>
  <c r="N2380" i="27" s="1"/>
  <c r="G2380" i="27" s="1"/>
  <c r="U2379" i="27"/>
  <c r="W2379" i="27" s="1"/>
  <c r="J2380" i="27" l="1"/>
  <c r="K2380" i="27" s="1"/>
  <c r="AZ1797" i="27"/>
  <c r="AY1797" i="27"/>
  <c r="BB1797" i="27" s="1"/>
  <c r="AW1797" i="27"/>
  <c r="BA1797" i="27" s="1"/>
  <c r="O2380" i="27"/>
  <c r="I2380" i="27" l="1"/>
  <c r="L2380" i="27" s="1"/>
  <c r="R2380" i="27"/>
  <c r="S2380" i="27" s="1"/>
  <c r="T2380" i="27" s="1"/>
  <c r="Q2380" i="27"/>
  <c r="H2381" i="27" l="1"/>
  <c r="X2381" i="27" s="1"/>
  <c r="N2381" i="27" s="1"/>
  <c r="G2381" i="27" s="1"/>
  <c r="P2380" i="27"/>
  <c r="V2380" i="27" s="1"/>
  <c r="AT1798" i="27" s="1"/>
  <c r="M2380" i="27"/>
  <c r="U2380" i="27" s="1"/>
  <c r="W2380" i="27" s="1"/>
  <c r="AZ1798" i="27" l="1"/>
  <c r="AY1798" i="27"/>
  <c r="BB1798" i="27" s="1"/>
  <c r="AW1798" i="27"/>
  <c r="BA1798" i="27" s="1"/>
  <c r="J2381" i="27"/>
  <c r="K2381" i="27" s="1"/>
  <c r="O2381" i="27" s="1"/>
  <c r="I2381" i="27" l="1"/>
  <c r="L2381" i="27" s="1"/>
  <c r="P2381" i="27" s="1"/>
  <c r="R2381" i="27"/>
  <c r="S2381" i="27" s="1"/>
  <c r="T2381" i="27" s="1"/>
  <c r="Q2381" i="27"/>
  <c r="M2381" i="27" l="1"/>
  <c r="U2381" i="27" s="1"/>
  <c r="W2381" i="27" s="1"/>
  <c r="H2382" i="27"/>
  <c r="X2382" i="27" s="1"/>
  <c r="N2382" i="27" s="1"/>
  <c r="G2382" i="27" s="1"/>
  <c r="V2381" i="27"/>
  <c r="AT1799" i="27" s="1"/>
  <c r="J2382" i="27" l="1"/>
  <c r="K2382" i="27" s="1"/>
  <c r="O2382" i="27" s="1"/>
  <c r="AZ1799" i="27"/>
  <c r="AY1799" i="27"/>
  <c r="BB1799" i="27" s="1"/>
  <c r="AW1799" i="27"/>
  <c r="BA1799" i="27" s="1"/>
  <c r="I2382" i="27" l="1"/>
  <c r="L2382" i="27" s="1"/>
  <c r="M2382" i="27" s="1"/>
  <c r="R2382" i="27"/>
  <c r="S2382" i="27" s="1"/>
  <c r="T2382" i="27" s="1"/>
  <c r="Q2382" i="27"/>
  <c r="P2382" i="27" l="1"/>
  <c r="V2382" i="27" s="1"/>
  <c r="AT1800" i="27" s="1"/>
  <c r="U2382" i="27"/>
  <c r="W2382" i="27" s="1"/>
  <c r="H2383" i="27"/>
  <c r="X2383" i="27" s="1"/>
  <c r="N2383" i="27" s="1"/>
  <c r="G2383" i="27" s="1"/>
  <c r="J2383" i="27" l="1"/>
  <c r="K2383" i="27" s="1"/>
  <c r="AZ1800" i="27"/>
  <c r="AY1800" i="27"/>
  <c r="BB1800" i="27" s="1"/>
  <c r="AW1800" i="27"/>
  <c r="BA1800" i="27" s="1"/>
  <c r="O2383" i="27"/>
  <c r="I2383" i="27" l="1"/>
  <c r="L2383" i="27" s="1"/>
  <c r="M2383" i="27" s="1"/>
  <c r="R2383" i="27"/>
  <c r="S2383" i="27" s="1"/>
  <c r="T2383" i="27" s="1"/>
  <c r="Q2383" i="27"/>
  <c r="U2383" i="27" l="1"/>
  <c r="W2383" i="27" s="1"/>
  <c r="P2383" i="27"/>
  <c r="V2383" i="27" s="1"/>
  <c r="AT1801" i="27" s="1"/>
  <c r="H2384" i="27"/>
  <c r="X2384" i="27" s="1"/>
  <c r="N2384" i="27" s="1"/>
  <c r="G2384" i="27" s="1"/>
  <c r="J2384" i="27" l="1"/>
  <c r="K2384" i="27" s="1"/>
  <c r="O2384" i="27" s="1"/>
  <c r="AZ1801" i="27"/>
  <c r="AY1801" i="27"/>
  <c r="BB1801" i="27" s="1"/>
  <c r="AW1801" i="27"/>
  <c r="BA1801" i="27" s="1"/>
  <c r="I2384" i="27" l="1"/>
  <c r="L2384" i="27" s="1"/>
  <c r="P2384" i="27" s="1"/>
  <c r="R2384" i="27"/>
  <c r="S2384" i="27" s="1"/>
  <c r="T2384" i="27" s="1"/>
  <c r="Q2384" i="27"/>
  <c r="M2384" i="27" l="1"/>
  <c r="U2384" i="27" s="1"/>
  <c r="W2384" i="27" s="1"/>
  <c r="H2385" i="27"/>
  <c r="X2385" i="27" s="1"/>
  <c r="N2385" i="27" s="1"/>
  <c r="G2385" i="27" s="1"/>
  <c r="V2384" i="27"/>
  <c r="AT1802" i="27" s="1"/>
  <c r="J2385" i="27"/>
  <c r="K2385" i="27" s="1"/>
  <c r="AZ1802" i="27" l="1"/>
  <c r="AY1802" i="27"/>
  <c r="BB1802" i="27" s="1"/>
  <c r="AW1802" i="27"/>
  <c r="BA1802" i="27" s="1"/>
  <c r="O2385" i="27"/>
  <c r="I2385" i="27" l="1"/>
  <c r="L2385" i="27" s="1"/>
  <c r="M2385" i="27" s="1"/>
  <c r="R2385" i="27"/>
  <c r="S2385" i="27" s="1"/>
  <c r="T2385" i="27" s="1"/>
  <c r="Q2385" i="27"/>
  <c r="P2385" i="27" l="1"/>
  <c r="V2385" i="27" s="1"/>
  <c r="AT1803" i="27" s="1"/>
  <c r="U2385" i="27"/>
  <c r="W2385" i="27" s="1"/>
  <c r="H2386" i="27"/>
  <c r="X2386" i="27" s="1"/>
  <c r="N2386" i="27" s="1"/>
  <c r="G2386" i="27" s="1"/>
  <c r="J2386" i="27" l="1"/>
  <c r="K2386" i="27" s="1"/>
  <c r="AZ1803" i="27"/>
  <c r="AY1803" i="27"/>
  <c r="BB1803" i="27" s="1"/>
  <c r="AW1803" i="27"/>
  <c r="BA1803" i="27" s="1"/>
  <c r="O2386" i="27"/>
  <c r="I2386" i="27" l="1"/>
  <c r="L2386" i="27" s="1"/>
  <c r="P2386" i="27" s="1"/>
  <c r="R2386" i="27"/>
  <c r="S2386" i="27" s="1"/>
  <c r="T2386" i="27" s="1"/>
  <c r="Q2386" i="27"/>
  <c r="M2386" i="27" l="1"/>
  <c r="U2386" i="27" s="1"/>
  <c r="W2386" i="27" s="1"/>
  <c r="H2387" i="27"/>
  <c r="X2387" i="27" s="1"/>
  <c r="N2387" i="27" s="1"/>
  <c r="G2387" i="27" s="1"/>
  <c r="V2386" i="27"/>
  <c r="AT1804" i="27" s="1"/>
  <c r="J2387" i="27"/>
  <c r="K2387" i="27" s="1"/>
  <c r="AZ1804" i="27" l="1"/>
  <c r="AY1804" i="27"/>
  <c r="BB1804" i="27" s="1"/>
  <c r="AW1804" i="27"/>
  <c r="BA1804" i="27" s="1"/>
  <c r="O2387" i="27"/>
  <c r="I2387" i="27" l="1"/>
  <c r="L2387" i="27" s="1"/>
  <c r="P2387" i="27" s="1"/>
  <c r="R2387" i="27"/>
  <c r="S2387" i="27" s="1"/>
  <c r="T2387" i="27" s="1"/>
  <c r="Q2387" i="27"/>
  <c r="M2387" i="27" l="1"/>
  <c r="U2387" i="27" s="1"/>
  <c r="W2387" i="27" s="1"/>
  <c r="H2388" i="27"/>
  <c r="X2388" i="27" s="1"/>
  <c r="N2388" i="27" s="1"/>
  <c r="G2388" i="27" s="1"/>
  <c r="V2387" i="27"/>
  <c r="AT1805" i="27" s="1"/>
  <c r="J2388" i="27" l="1"/>
  <c r="K2388" i="27" s="1"/>
  <c r="O2388" i="27" s="1"/>
  <c r="AZ1805" i="27"/>
  <c r="AY1805" i="27"/>
  <c r="BB1805" i="27" s="1"/>
  <c r="AW1805" i="27"/>
  <c r="BA1805" i="27" s="1"/>
  <c r="I2388" i="27" l="1"/>
  <c r="L2388" i="27" s="1"/>
  <c r="P2388" i="27" s="1"/>
  <c r="R2388" i="27"/>
  <c r="S2388" i="27" s="1"/>
  <c r="T2388" i="27" s="1"/>
  <c r="Q2388" i="27"/>
  <c r="M2388" i="27" l="1"/>
  <c r="U2388" i="27" s="1"/>
  <c r="W2388" i="27" s="1"/>
  <c r="H2389" i="27"/>
  <c r="X2389" i="27" s="1"/>
  <c r="N2389" i="27" s="1"/>
  <c r="G2389" i="27" s="1"/>
  <c r="V2388" i="27"/>
  <c r="AT1806" i="27" s="1"/>
  <c r="AZ1806" i="27" l="1"/>
  <c r="AY1806" i="27"/>
  <c r="BB1806" i="27" s="1"/>
  <c r="AW1806" i="27"/>
  <c r="BA1806" i="27" s="1"/>
  <c r="J2389" i="27"/>
  <c r="K2389" i="27" s="1"/>
  <c r="O2389" i="27" s="1"/>
  <c r="I2389" i="27" l="1"/>
  <c r="L2389" i="27" s="1"/>
  <c r="M2389" i="27" s="1"/>
  <c r="R2389" i="27"/>
  <c r="S2389" i="27" s="1"/>
  <c r="T2389" i="27" s="1"/>
  <c r="Q2389" i="27"/>
  <c r="U2389" i="27" l="1"/>
  <c r="H2390" i="27"/>
  <c r="X2390" i="27" s="1"/>
  <c r="N2390" i="27" s="1"/>
  <c r="G2390" i="27" s="1"/>
  <c r="W2389" i="27"/>
  <c r="P2389" i="27"/>
  <c r="V2389" i="27" s="1"/>
  <c r="AT1807" i="27" s="1"/>
  <c r="J2390" i="27" l="1"/>
  <c r="K2390" i="27" s="1"/>
  <c r="O2390" i="27" s="1"/>
  <c r="AZ1807" i="27"/>
  <c r="AY1807" i="27"/>
  <c r="BB1807" i="27" s="1"/>
  <c r="AW1807" i="27"/>
  <c r="BA1807" i="27" s="1"/>
  <c r="I2390" i="27" l="1"/>
  <c r="L2390" i="27" s="1"/>
  <c r="M2390" i="27" s="1"/>
  <c r="R2390" i="27"/>
  <c r="S2390" i="27" s="1"/>
  <c r="T2390" i="27" s="1"/>
  <c r="Q2390" i="27"/>
  <c r="P2390" i="27" l="1"/>
  <c r="V2390" i="27" s="1"/>
  <c r="AT1808" i="27" s="1"/>
  <c r="U2390" i="27"/>
  <c r="W2390" i="27" s="1"/>
  <c r="H2391" i="27"/>
  <c r="X2391" i="27" s="1"/>
  <c r="N2391" i="27" s="1"/>
  <c r="G2391" i="27" s="1"/>
  <c r="J2391" i="27" l="1"/>
  <c r="K2391" i="27" s="1"/>
  <c r="AZ1808" i="27"/>
  <c r="AY1808" i="27"/>
  <c r="BB1808" i="27" s="1"/>
  <c r="AW1808" i="27"/>
  <c r="BA1808" i="27" s="1"/>
  <c r="O2391" i="27"/>
  <c r="I2391" i="27" l="1"/>
  <c r="L2391" i="27" s="1"/>
  <c r="P2391" i="27" s="1"/>
  <c r="R2391" i="27"/>
  <c r="S2391" i="27" s="1"/>
  <c r="T2391" i="27" s="1"/>
  <c r="Q2391" i="27"/>
  <c r="M2391" i="27" l="1"/>
  <c r="U2391" i="27" s="1"/>
  <c r="W2391" i="27" s="1"/>
  <c r="H2392" i="27"/>
  <c r="X2392" i="27" s="1"/>
  <c r="N2392" i="27" s="1"/>
  <c r="G2392" i="27" s="1"/>
  <c r="V2391" i="27"/>
  <c r="AT1809" i="27" s="1"/>
  <c r="J2392" i="27"/>
  <c r="K2392" i="27" s="1"/>
  <c r="AZ1809" i="27" l="1"/>
  <c r="AY1809" i="27"/>
  <c r="BB1809" i="27" s="1"/>
  <c r="AW1809" i="27"/>
  <c r="BA1809" i="27" s="1"/>
  <c r="O2392" i="27"/>
  <c r="I2392" i="27" l="1"/>
  <c r="L2392" i="27" s="1"/>
  <c r="P2392" i="27" s="1"/>
  <c r="R2392" i="27"/>
  <c r="S2392" i="27" s="1"/>
  <c r="T2392" i="27" s="1"/>
  <c r="Q2392" i="27"/>
  <c r="M2392" i="27" l="1"/>
  <c r="U2392" i="27" s="1"/>
  <c r="W2392" i="27" s="1"/>
  <c r="H2393" i="27"/>
  <c r="X2393" i="27" s="1"/>
  <c r="N2393" i="27" s="1"/>
  <c r="G2393" i="27" s="1"/>
  <c r="V2392" i="27"/>
  <c r="AT1810" i="27" s="1"/>
  <c r="J2393" i="27"/>
  <c r="K2393" i="27" s="1"/>
  <c r="AZ1810" i="27" l="1"/>
  <c r="AW1810" i="27"/>
  <c r="BA1810" i="27" s="1"/>
  <c r="AY1810" i="27"/>
  <c r="BB1810" i="27" s="1"/>
  <c r="O2393" i="27"/>
  <c r="I2393" i="27" l="1"/>
  <c r="L2393" i="27" s="1"/>
  <c r="P2393" i="27" s="1"/>
  <c r="R2393" i="27"/>
  <c r="S2393" i="27" s="1"/>
  <c r="T2393" i="27" s="1"/>
  <c r="Q2393" i="27"/>
  <c r="M2393" i="27" l="1"/>
  <c r="U2393" i="27" s="1"/>
  <c r="W2393" i="27" s="1"/>
  <c r="H2394" i="27"/>
  <c r="X2394" i="27" s="1"/>
  <c r="N2394" i="27" s="1"/>
  <c r="G2394" i="27" s="1"/>
  <c r="V2393" i="27"/>
  <c r="AT1811" i="27" s="1"/>
  <c r="J2394" i="27"/>
  <c r="K2394" i="27" s="1"/>
  <c r="AZ1811" i="27" l="1"/>
  <c r="AW1811" i="27"/>
  <c r="BA1811" i="27" s="1"/>
  <c r="AY1811" i="27"/>
  <c r="BB1811" i="27" s="1"/>
  <c r="O2394" i="27"/>
  <c r="I2394" i="27" l="1"/>
  <c r="L2394" i="27" s="1"/>
  <c r="P2394" i="27" s="1"/>
  <c r="R2394" i="27"/>
  <c r="S2394" i="27" s="1"/>
  <c r="T2394" i="27" s="1"/>
  <c r="Q2394" i="27"/>
  <c r="M2394" i="27" l="1"/>
  <c r="U2394" i="27" s="1"/>
  <c r="W2394" i="27" s="1"/>
  <c r="H2395" i="27"/>
  <c r="X2395" i="27" s="1"/>
  <c r="N2395" i="27" s="1"/>
  <c r="G2395" i="27" s="1"/>
  <c r="V2394" i="27"/>
  <c r="AT1812" i="27" s="1"/>
  <c r="J2395" i="27"/>
  <c r="K2395" i="27" s="1"/>
  <c r="AZ1812" i="27" l="1"/>
  <c r="AY1812" i="27"/>
  <c r="BB1812" i="27" s="1"/>
  <c r="AW1812" i="27"/>
  <c r="BA1812" i="27" s="1"/>
  <c r="O2395" i="27"/>
  <c r="I2395" i="27" l="1"/>
  <c r="L2395" i="27" s="1"/>
  <c r="P2395" i="27" s="1"/>
  <c r="R2395" i="27"/>
  <c r="S2395" i="27" s="1"/>
  <c r="T2395" i="27" s="1"/>
  <c r="Q2395" i="27"/>
  <c r="M2395" i="27" l="1"/>
  <c r="U2395" i="27" s="1"/>
  <c r="W2395" i="27" s="1"/>
  <c r="H2396" i="27"/>
  <c r="X2396" i="27" s="1"/>
  <c r="N2396" i="27" s="1"/>
  <c r="G2396" i="27" s="1"/>
  <c r="V2395" i="27"/>
  <c r="AT1813" i="27" s="1"/>
  <c r="J2396" i="27" l="1"/>
  <c r="K2396" i="27" s="1"/>
  <c r="O2396" i="27" s="1"/>
  <c r="AZ1813" i="27"/>
  <c r="AY1813" i="27"/>
  <c r="BB1813" i="27" s="1"/>
  <c r="AW1813" i="27"/>
  <c r="BA1813" i="27" s="1"/>
  <c r="I2396" i="27" l="1"/>
  <c r="L2396" i="27" s="1"/>
  <c r="P2396" i="27" s="1"/>
  <c r="R2396" i="27"/>
  <c r="S2396" i="27" s="1"/>
  <c r="T2396" i="27" s="1"/>
  <c r="Q2396" i="27"/>
  <c r="M2396" i="27" l="1"/>
  <c r="U2396" i="27" s="1"/>
  <c r="W2396" i="27" s="1"/>
  <c r="H2397" i="27"/>
  <c r="X2397" i="27" s="1"/>
  <c r="N2397" i="27" s="1"/>
  <c r="G2397" i="27" s="1"/>
  <c r="V2396" i="27"/>
  <c r="AT1814" i="27" s="1"/>
  <c r="J2397" i="27" l="1"/>
  <c r="K2397" i="27" s="1"/>
  <c r="O2397" i="27" s="1"/>
  <c r="AZ1814" i="27"/>
  <c r="AY1814" i="27"/>
  <c r="BB1814" i="27" s="1"/>
  <c r="AW1814" i="27"/>
  <c r="BA1814" i="27" s="1"/>
  <c r="I2397" i="27" l="1"/>
  <c r="L2397" i="27" s="1"/>
  <c r="M2397" i="27" s="1"/>
  <c r="R2397" i="27"/>
  <c r="S2397" i="27" s="1"/>
  <c r="T2397" i="27" s="1"/>
  <c r="Q2397" i="27"/>
  <c r="P2397" i="27" l="1"/>
  <c r="V2397" i="27" s="1"/>
  <c r="AT1815" i="27" s="1"/>
  <c r="U2397" i="27"/>
  <c r="H2398" i="27"/>
  <c r="X2398" i="27" s="1"/>
  <c r="N2398" i="27" s="1"/>
  <c r="G2398" i="27" s="1"/>
  <c r="W2397" i="27"/>
  <c r="J2398" i="27" l="1"/>
  <c r="K2398" i="27" s="1"/>
  <c r="O2398" i="27" s="1"/>
  <c r="AZ1815" i="27"/>
  <c r="AY1815" i="27"/>
  <c r="BB1815" i="27" s="1"/>
  <c r="AW1815" i="27"/>
  <c r="BA1815" i="27" s="1"/>
  <c r="I2398" i="27" l="1"/>
  <c r="L2398" i="27" s="1"/>
  <c r="P2398" i="27" s="1"/>
  <c r="R2398" i="27"/>
  <c r="S2398" i="27" s="1"/>
  <c r="T2398" i="27" s="1"/>
  <c r="Q2398" i="27"/>
  <c r="M2398" i="27" l="1"/>
  <c r="U2398" i="27" s="1"/>
  <c r="W2398" i="27" s="1"/>
  <c r="H2399" i="27"/>
  <c r="X2399" i="27" s="1"/>
  <c r="N2399" i="27" s="1"/>
  <c r="G2399" i="27" s="1"/>
  <c r="V2398" i="27"/>
  <c r="AT1816" i="27" s="1"/>
  <c r="J2399" i="27"/>
  <c r="K2399" i="27" s="1"/>
  <c r="AY1816" i="27" l="1"/>
  <c r="BB1816" i="27" s="1"/>
  <c r="AZ1816" i="27"/>
  <c r="AW1816" i="27"/>
  <c r="BA1816" i="27" s="1"/>
  <c r="O2399" i="27"/>
  <c r="I2399" i="27" l="1"/>
  <c r="L2399" i="27" s="1"/>
  <c r="P2399" i="27" s="1"/>
  <c r="R2399" i="27"/>
  <c r="S2399" i="27" s="1"/>
  <c r="T2399" i="27" s="1"/>
  <c r="Q2399" i="27"/>
  <c r="M2399" i="27" l="1"/>
  <c r="U2399" i="27" s="1"/>
  <c r="W2399" i="27" s="1"/>
  <c r="H2400" i="27"/>
  <c r="X2400" i="27" s="1"/>
  <c r="N2400" i="27" s="1"/>
  <c r="G2400" i="27" s="1"/>
  <c r="V2399" i="27"/>
  <c r="AT1817" i="27" s="1"/>
  <c r="J2400" i="27"/>
  <c r="K2400" i="27" s="1"/>
  <c r="AY1817" i="27" l="1"/>
  <c r="BB1817" i="27" s="1"/>
  <c r="AZ1817" i="27"/>
  <c r="AW1817" i="27"/>
  <c r="BA1817" i="27" s="1"/>
  <c r="O2400" i="27"/>
  <c r="I2400" i="27" l="1"/>
  <c r="L2400" i="27" s="1"/>
  <c r="M2400" i="27" s="1"/>
  <c r="R2400" i="27"/>
  <c r="S2400" i="27" s="1"/>
  <c r="T2400" i="27" s="1"/>
  <c r="Q2400" i="27"/>
  <c r="P2400" i="27" l="1"/>
  <c r="V2400" i="27" s="1"/>
  <c r="AT1818" i="27" s="1"/>
  <c r="U2400" i="27"/>
  <c r="W2400" i="27" s="1"/>
  <c r="H2401" i="27"/>
  <c r="X2401" i="27" s="1"/>
  <c r="N2401" i="27" s="1"/>
  <c r="G2401" i="27" s="1"/>
  <c r="J2401" i="27" l="1"/>
  <c r="K2401" i="27" s="1"/>
  <c r="AY1818" i="27"/>
  <c r="BB1818" i="27" s="1"/>
  <c r="AZ1818" i="27"/>
  <c r="AW1818" i="27"/>
  <c r="BA1818" i="27" s="1"/>
  <c r="O2401" i="27"/>
  <c r="I2401" i="27" l="1"/>
  <c r="L2401" i="27" s="1"/>
  <c r="M2401" i="27" s="1"/>
  <c r="R2401" i="27"/>
  <c r="S2401" i="27" s="1"/>
  <c r="T2401" i="27" s="1"/>
  <c r="Q2401" i="27"/>
  <c r="P2401" i="27" l="1"/>
  <c r="V2401" i="27" s="1"/>
  <c r="AT1819" i="27" s="1"/>
  <c r="U2401" i="27"/>
  <c r="W2401" i="27" s="1"/>
  <c r="H2402" i="27"/>
  <c r="X2402" i="27" s="1"/>
  <c r="N2402" i="27" s="1"/>
  <c r="G2402" i="27" s="1"/>
  <c r="J2402" i="27" l="1"/>
  <c r="K2402" i="27" s="1"/>
  <c r="O2402" i="27" s="1"/>
  <c r="AY1819" i="27"/>
  <c r="BB1819" i="27" s="1"/>
  <c r="AZ1819" i="27"/>
  <c r="AW1819" i="27"/>
  <c r="BA1819" i="27" s="1"/>
  <c r="I2402" i="27" l="1"/>
  <c r="L2402" i="27" s="1"/>
  <c r="M2402" i="27" s="1"/>
  <c r="R2402" i="27"/>
  <c r="S2402" i="27" s="1"/>
  <c r="T2402" i="27" s="1"/>
  <c r="Q2402" i="27"/>
  <c r="P2402" i="27" l="1"/>
  <c r="V2402" i="27" s="1"/>
  <c r="AT1820" i="27" s="1"/>
  <c r="U2402" i="27"/>
  <c r="W2402" i="27" s="1"/>
  <c r="H2403" i="27"/>
  <c r="X2403" i="27" s="1"/>
  <c r="N2403" i="27" s="1"/>
  <c r="G2403" i="27" s="1"/>
  <c r="J2403" i="27" l="1"/>
  <c r="K2403" i="27" s="1"/>
  <c r="O2403" i="27" s="1"/>
  <c r="AY1820" i="27"/>
  <c r="BB1820" i="27" s="1"/>
  <c r="AZ1820" i="27"/>
  <c r="AW1820" i="27"/>
  <c r="BA1820" i="27" s="1"/>
  <c r="I2403" i="27" l="1"/>
  <c r="L2403" i="27" s="1"/>
  <c r="M2403" i="27" s="1"/>
  <c r="R2403" i="27"/>
  <c r="S2403" i="27" s="1"/>
  <c r="T2403" i="27" s="1"/>
  <c r="Q2403" i="27"/>
  <c r="U2403" i="27" l="1"/>
  <c r="W2403" i="27" s="1"/>
  <c r="H2404" i="27"/>
  <c r="X2404" i="27" s="1"/>
  <c r="N2404" i="27" s="1"/>
  <c r="G2404" i="27" s="1"/>
  <c r="P2403" i="27"/>
  <c r="V2403" i="27" s="1"/>
  <c r="AT1821" i="27" s="1"/>
  <c r="J2404" i="27" l="1"/>
  <c r="K2404" i="27" s="1"/>
  <c r="O2404" i="27" s="1"/>
  <c r="AY1821" i="27"/>
  <c r="BB1821" i="27" s="1"/>
  <c r="AZ1821" i="27"/>
  <c r="AW1821" i="27"/>
  <c r="BA1821" i="27" s="1"/>
  <c r="I2404" i="27" l="1"/>
  <c r="L2404" i="27" s="1"/>
  <c r="M2404" i="27" s="1"/>
  <c r="R2404" i="27"/>
  <c r="S2404" i="27" s="1"/>
  <c r="T2404" i="27" s="1"/>
  <c r="Q2404" i="27"/>
  <c r="P2404" i="27" l="1"/>
  <c r="V2404" i="27" s="1"/>
  <c r="AT1822" i="27" s="1"/>
  <c r="U2404" i="27"/>
  <c r="W2404" i="27" s="1"/>
  <c r="H2405" i="27"/>
  <c r="X2405" i="27" s="1"/>
  <c r="N2405" i="27" s="1"/>
  <c r="G2405" i="27" s="1"/>
  <c r="J2405" i="27" l="1"/>
  <c r="K2405" i="27" s="1"/>
  <c r="O2405" i="27" s="1"/>
  <c r="AZ1822" i="27"/>
  <c r="AY1822" i="27"/>
  <c r="BB1822" i="27" s="1"/>
  <c r="AW1822" i="27"/>
  <c r="BA1822" i="27" s="1"/>
  <c r="I2405" i="27" l="1"/>
  <c r="L2405" i="27" s="1"/>
  <c r="P2405" i="27" s="1"/>
  <c r="R2405" i="27"/>
  <c r="S2405" i="27" s="1"/>
  <c r="T2405" i="27" s="1"/>
  <c r="Q2405" i="27"/>
  <c r="M2405" i="27" l="1"/>
  <c r="U2405" i="27" s="1"/>
  <c r="W2405" i="27" s="1"/>
  <c r="H2406" i="27"/>
  <c r="X2406" i="27" s="1"/>
  <c r="N2406" i="27" s="1"/>
  <c r="G2406" i="27" s="1"/>
  <c r="V2405" i="27"/>
  <c r="AT1823" i="27" s="1"/>
  <c r="J2406" i="27" l="1"/>
  <c r="K2406" i="27" s="1"/>
  <c r="O2406" i="27" s="1"/>
  <c r="AZ1823" i="27"/>
  <c r="AY1823" i="27"/>
  <c r="BB1823" i="27" s="1"/>
  <c r="AW1823" i="27"/>
  <c r="BA1823" i="27" s="1"/>
  <c r="I2406" i="27" l="1"/>
  <c r="L2406" i="27" s="1"/>
  <c r="M2406" i="27" s="1"/>
  <c r="R2406" i="27"/>
  <c r="S2406" i="27" s="1"/>
  <c r="T2406" i="27" s="1"/>
  <c r="Q2406" i="27"/>
  <c r="P2406" i="27" l="1"/>
  <c r="V2406" i="27" s="1"/>
  <c r="H2407" i="27"/>
  <c r="X2407" i="27" s="1"/>
  <c r="N2407" i="27" s="1"/>
  <c r="G2407" i="27" s="1"/>
  <c r="U2406" i="27"/>
  <c r="W2406" i="27" s="1"/>
  <c r="J2407" i="27" l="1"/>
  <c r="K2407" i="27" s="1"/>
  <c r="O2407" i="27" s="1"/>
  <c r="I2407" i="27" s="1"/>
  <c r="L2407" i="27" s="1"/>
  <c r="R2407" i="27" l="1"/>
  <c r="S2407" i="27" s="1"/>
  <c r="T2407" i="27" s="1"/>
  <c r="M2407" i="27"/>
  <c r="P2407" i="27"/>
  <c r="V2407" i="27" s="1"/>
  <c r="Q2407" i="27"/>
  <c r="U2407" i="27" l="1"/>
  <c r="W2407" i="27" s="1"/>
  <c r="H2408" i="27"/>
  <c r="X2408" i="27" s="1"/>
  <c r="N2408" i="27" s="1"/>
  <c r="G2408" i="27" s="1"/>
  <c r="J2408" i="27" l="1"/>
  <c r="K2408" i="27" s="1"/>
  <c r="O2408" i="27" s="1"/>
  <c r="I2408" i="27" l="1"/>
  <c r="L2408" i="27" s="1"/>
  <c r="P2408" i="27" s="1"/>
  <c r="R2408" i="27"/>
  <c r="S2408" i="27" s="1"/>
  <c r="T2408" i="27" s="1"/>
  <c r="Q2408" i="27"/>
  <c r="M2408" i="27" l="1"/>
  <c r="U2408" i="27" s="1"/>
  <c r="W2408" i="27" s="1"/>
  <c r="H2409" i="27"/>
  <c r="X2409" i="27" s="1"/>
  <c r="N2409" i="27" s="1"/>
  <c r="G2409" i="27" s="1"/>
  <c r="V2408" i="27"/>
  <c r="J2409" i="27" l="1"/>
  <c r="K2409" i="27" s="1"/>
  <c r="O2409" i="27" s="1"/>
  <c r="I2409" i="27" l="1"/>
  <c r="L2409" i="27" s="1"/>
  <c r="P2409" i="27" s="1"/>
  <c r="R2409" i="27"/>
  <c r="S2409" i="27" s="1"/>
  <c r="T2409" i="27" s="1"/>
  <c r="Q2409" i="27"/>
  <c r="M2409" i="27" l="1"/>
  <c r="U2409" i="27" s="1"/>
  <c r="W2409" i="27" s="1"/>
  <c r="H2410" i="27"/>
  <c r="X2410" i="27" s="1"/>
  <c r="N2410" i="27" s="1"/>
  <c r="G2410" i="27" s="1"/>
  <c r="V2409" i="27"/>
  <c r="J2410" i="27" l="1"/>
  <c r="K2410" i="27" s="1"/>
  <c r="O2410" i="27" s="1"/>
  <c r="I2410" i="27" l="1"/>
  <c r="L2410" i="27" s="1"/>
  <c r="P2410" i="27" s="1"/>
  <c r="R2410" i="27"/>
  <c r="S2410" i="27" s="1"/>
  <c r="T2410" i="27" s="1"/>
  <c r="Q2410" i="27"/>
  <c r="M2410" i="27" l="1"/>
  <c r="U2410" i="27" s="1"/>
  <c r="W2410" i="27" s="1"/>
  <c r="H2411" i="27"/>
  <c r="X2411" i="27" s="1"/>
  <c r="N2411" i="27" s="1"/>
  <c r="G2411" i="27" s="1"/>
  <c r="V2410" i="27"/>
  <c r="J2411" i="27"/>
  <c r="K2411" i="27" s="1"/>
  <c r="O2411" i="27" l="1"/>
  <c r="I2411" i="27" l="1"/>
  <c r="L2411" i="27" s="1"/>
  <c r="R2411" i="27"/>
  <c r="S2411" i="27" s="1"/>
  <c r="T2411" i="27" s="1"/>
  <c r="Q2411" i="27"/>
  <c r="H2412" i="27" l="1"/>
  <c r="X2412" i="27" s="1"/>
  <c r="N2412" i="27" s="1"/>
  <c r="G2412" i="27" s="1"/>
  <c r="P2411" i="27"/>
  <c r="V2411" i="27" s="1"/>
  <c r="M2411" i="27"/>
  <c r="U2411" i="27" s="1"/>
  <c r="W2411" i="27" s="1"/>
  <c r="J2412" i="27" l="1"/>
  <c r="K2412" i="27" s="1"/>
  <c r="O2412" i="27" s="1"/>
  <c r="I2412" i="27" l="1"/>
  <c r="L2412" i="27" s="1"/>
  <c r="P2412" i="27" s="1"/>
  <c r="R2412" i="27"/>
  <c r="S2412" i="27" s="1"/>
  <c r="T2412" i="27" s="1"/>
  <c r="Q2412" i="27"/>
  <c r="M2412" i="27" l="1"/>
  <c r="U2412" i="27" s="1"/>
  <c r="W2412" i="27" s="1"/>
  <c r="H2413" i="27"/>
  <c r="X2413" i="27" s="1"/>
  <c r="N2413" i="27" s="1"/>
  <c r="G2413" i="27" s="1"/>
  <c r="V2412" i="27"/>
  <c r="J2413" i="27" l="1"/>
  <c r="K2413" i="27" s="1"/>
  <c r="O2413" i="27" s="1"/>
  <c r="I2413" i="27" l="1"/>
  <c r="L2413" i="27" s="1"/>
  <c r="M2413" i="27" s="1"/>
  <c r="R2413" i="27"/>
  <c r="S2413" i="27" s="1"/>
  <c r="T2413" i="27" s="1"/>
  <c r="Q2413" i="27"/>
  <c r="P2413" i="27" l="1"/>
  <c r="H2414" i="27"/>
  <c r="X2414" i="27" s="1"/>
  <c r="N2414" i="27" s="1"/>
  <c r="G2414" i="27" s="1"/>
  <c r="U2413" i="27"/>
  <c r="W2413" i="27" s="1"/>
  <c r="V2413" i="27"/>
  <c r="J2414" i="27"/>
  <c r="K2414" i="27" s="1"/>
  <c r="O2414" i="27" l="1"/>
  <c r="I2414" i="27" s="1"/>
  <c r="L2414" i="27" s="1"/>
  <c r="R2414" i="27" l="1"/>
  <c r="S2414" i="27" s="1"/>
  <c r="T2414" i="27" s="1"/>
  <c r="M2414" i="27"/>
  <c r="P2414" i="27"/>
  <c r="V2414" i="27" s="1"/>
  <c r="Q2414" i="27"/>
  <c r="U2414" i="27" l="1"/>
  <c r="H2415" i="27"/>
  <c r="X2415" i="27" s="1"/>
  <c r="N2415" i="27" s="1"/>
  <c r="G2415" i="27" s="1"/>
  <c r="W2414" i="27"/>
  <c r="J2415" i="27" l="1"/>
  <c r="K2415" i="27" s="1"/>
  <c r="O2415" i="27" s="1"/>
  <c r="I2415" i="27" l="1"/>
  <c r="L2415" i="27" s="1"/>
  <c r="P2415" i="27" s="1"/>
  <c r="R2415" i="27"/>
  <c r="S2415" i="27" s="1"/>
  <c r="T2415" i="27" s="1"/>
  <c r="Q2415" i="27"/>
  <c r="M2415" i="27" l="1"/>
  <c r="U2415" i="27" s="1"/>
  <c r="W2415" i="27" s="1"/>
  <c r="H2416" i="27"/>
  <c r="X2416" i="27" s="1"/>
  <c r="N2416" i="27" s="1"/>
  <c r="G2416" i="27" s="1"/>
  <c r="V2415" i="27"/>
  <c r="J2416" i="27" l="1"/>
  <c r="K2416" i="27" s="1"/>
  <c r="O2416" i="27" s="1"/>
  <c r="I2416" i="27" l="1"/>
  <c r="L2416" i="27" s="1"/>
  <c r="M2416" i="27" s="1"/>
  <c r="R2416" i="27"/>
  <c r="S2416" i="27" s="1"/>
  <c r="T2416" i="27" s="1"/>
  <c r="Q2416" i="27"/>
  <c r="P2416" i="27" l="1"/>
  <c r="V2416" i="27" s="1"/>
  <c r="U2416" i="27"/>
  <c r="W2416" i="27" s="1"/>
  <c r="H2417" i="27"/>
  <c r="X2417" i="27" s="1"/>
  <c r="N2417" i="27" s="1"/>
  <c r="G2417" i="27" s="1"/>
  <c r="J2417" i="27" l="1"/>
  <c r="K2417" i="27" s="1"/>
  <c r="O2417" i="27" s="1"/>
  <c r="I2417" i="27" l="1"/>
  <c r="L2417" i="27" s="1"/>
  <c r="M2417" i="27" s="1"/>
  <c r="R2417" i="27"/>
  <c r="S2417" i="27" s="1"/>
  <c r="T2417" i="27" s="1"/>
  <c r="Q2417" i="27"/>
  <c r="P2417" i="27" l="1"/>
  <c r="V2417" i="27" s="1"/>
  <c r="U2417" i="27"/>
  <c r="W2417" i="27" s="1"/>
  <c r="H2418" i="27"/>
  <c r="X2418" i="27" s="1"/>
  <c r="N2418" i="27" s="1"/>
  <c r="G2418" i="27" s="1"/>
  <c r="J2418" i="27"/>
  <c r="K2418" i="27" s="1"/>
  <c r="O2418" i="27" l="1"/>
  <c r="I2418" i="27" l="1"/>
  <c r="L2418" i="27" s="1"/>
  <c r="M2418" i="27" s="1"/>
  <c r="R2418" i="27"/>
  <c r="S2418" i="27" s="1"/>
  <c r="T2418" i="27" s="1"/>
  <c r="Q2418" i="27"/>
  <c r="P2418" i="27" l="1"/>
  <c r="V2418" i="27" s="1"/>
  <c r="U2418" i="27"/>
  <c r="H2419" i="27"/>
  <c r="X2419" i="27" s="1"/>
  <c r="N2419" i="27" s="1"/>
  <c r="G2419" i="27" s="1"/>
  <c r="W2418" i="27"/>
  <c r="J2419" i="27"/>
  <c r="K2419" i="27" s="1"/>
  <c r="O2419" i="27" l="1"/>
  <c r="I2419" i="27" l="1"/>
  <c r="L2419" i="27" s="1"/>
  <c r="M2419" i="27" s="1"/>
  <c r="R2419" i="27"/>
  <c r="S2419" i="27" s="1"/>
  <c r="T2419" i="27" s="1"/>
  <c r="P2419" i="27"/>
  <c r="Q2419" i="27"/>
  <c r="U2419" i="27" l="1"/>
  <c r="H2420" i="27"/>
  <c r="X2420" i="27" s="1"/>
  <c r="N2420" i="27" s="1"/>
  <c r="G2420" i="27" s="1"/>
  <c r="W2419" i="27"/>
  <c r="V2419" i="27"/>
  <c r="J2420" i="27" l="1"/>
  <c r="K2420" i="27" s="1"/>
  <c r="O2420" i="27" s="1"/>
  <c r="I2420" i="27" l="1"/>
  <c r="L2420" i="27" s="1"/>
  <c r="P2420" i="27" s="1"/>
  <c r="R2420" i="27"/>
  <c r="S2420" i="27" s="1"/>
  <c r="T2420" i="27" s="1"/>
  <c r="Q2420" i="27"/>
  <c r="M2420" i="27" l="1"/>
  <c r="U2420" i="27" s="1"/>
  <c r="W2420" i="27" s="1"/>
  <c r="H2421" i="27"/>
  <c r="X2421" i="27" s="1"/>
  <c r="N2421" i="27" s="1"/>
  <c r="G2421" i="27" s="1"/>
  <c r="V2420" i="27"/>
  <c r="J2421" i="27" l="1"/>
  <c r="K2421" i="27" s="1"/>
  <c r="O2421" i="27" s="1"/>
  <c r="I2421" i="27" l="1"/>
  <c r="L2421" i="27" s="1"/>
  <c r="M2421" i="27" s="1"/>
  <c r="R2421" i="27"/>
  <c r="S2421" i="27" s="1"/>
  <c r="T2421" i="27" s="1"/>
  <c r="Q2421" i="27"/>
  <c r="P2421" i="27" l="1"/>
  <c r="V2421" i="27" s="1"/>
  <c r="U2421" i="27"/>
  <c r="W2421" i="27" s="1"/>
  <c r="H2422" i="27"/>
  <c r="X2422" i="27" s="1"/>
  <c r="N2422" i="27" s="1"/>
  <c r="G2422" i="27" s="1"/>
  <c r="J2422" i="27" l="1"/>
  <c r="K2422" i="27" s="1"/>
  <c r="O2422" i="27" s="1"/>
  <c r="I2422" i="27" l="1"/>
  <c r="L2422" i="27" s="1"/>
  <c r="P2422" i="27" s="1"/>
  <c r="R2422" i="27"/>
  <c r="S2422" i="27" s="1"/>
  <c r="T2422" i="27" s="1"/>
  <c r="Q2422" i="27"/>
  <c r="M2422" i="27" l="1"/>
  <c r="U2422" i="27" s="1"/>
  <c r="W2422" i="27" s="1"/>
  <c r="H2423" i="27"/>
  <c r="X2423" i="27" s="1"/>
  <c r="N2423" i="27" s="1"/>
  <c r="G2423" i="27" s="1"/>
  <c r="V2422" i="27"/>
  <c r="J2423" i="27" l="1"/>
  <c r="K2423" i="27" s="1"/>
  <c r="O2423" i="27" s="1"/>
  <c r="I2423" i="27" l="1"/>
  <c r="L2423" i="27" s="1"/>
  <c r="R2423" i="27"/>
  <c r="S2423" i="27" s="1"/>
  <c r="T2423" i="27" s="1"/>
  <c r="Q2423" i="27"/>
  <c r="M2423" i="27" l="1"/>
  <c r="U2423" i="27" s="1"/>
  <c r="W2423" i="27" s="1"/>
  <c r="H2424" i="27"/>
  <c r="X2424" i="27" s="1"/>
  <c r="N2424" i="27" s="1"/>
  <c r="G2424" i="27" s="1"/>
  <c r="P2423" i="27"/>
  <c r="V2423" i="27" s="1"/>
  <c r="J2424" i="27" l="1"/>
  <c r="K2424" i="27" s="1"/>
  <c r="O2424" i="27" s="1"/>
  <c r="I2424" i="27" l="1"/>
  <c r="L2424" i="27" s="1"/>
  <c r="M2424" i="27" s="1"/>
  <c r="R2424" i="27"/>
  <c r="S2424" i="27" s="1"/>
  <c r="T2424" i="27" s="1"/>
  <c r="Q2424" i="27"/>
  <c r="U2424" i="27" l="1"/>
  <c r="W2424" i="27" s="1"/>
  <c r="H2425" i="27"/>
  <c r="X2425" i="27" s="1"/>
  <c r="N2425" i="27" s="1"/>
  <c r="G2425" i="27" s="1"/>
  <c r="P2424" i="27"/>
  <c r="V2424" i="27" s="1"/>
  <c r="J2425" i="27"/>
  <c r="K2425" i="27" s="1"/>
  <c r="O2425" i="27" l="1"/>
  <c r="I2425" i="27" l="1"/>
  <c r="L2425" i="27" s="1"/>
  <c r="M2425" i="27" s="1"/>
  <c r="R2425" i="27"/>
  <c r="S2425" i="27" s="1"/>
  <c r="T2425" i="27" s="1"/>
  <c r="Q2425" i="27"/>
  <c r="P2425" i="27" l="1"/>
  <c r="V2425" i="27" s="1"/>
  <c r="H2426" i="27"/>
  <c r="X2426" i="27" s="1"/>
  <c r="N2426" i="27" s="1"/>
  <c r="G2426" i="27" s="1"/>
  <c r="U2425" i="27"/>
  <c r="W2425" i="27" s="1"/>
  <c r="J2426" i="27"/>
  <c r="K2426" i="27" s="1"/>
  <c r="O2426" i="27" l="1"/>
  <c r="I2426" i="27" s="1"/>
  <c r="L2426" i="27" s="1"/>
  <c r="R2426" i="27" l="1"/>
  <c r="S2426" i="27" s="1"/>
  <c r="T2426" i="27" s="1"/>
  <c r="M2426" i="27"/>
  <c r="P2426" i="27"/>
  <c r="V2426" i="27" s="1"/>
  <c r="Q2426" i="27"/>
  <c r="U2426" i="27" l="1"/>
  <c r="H2427" i="27"/>
  <c r="X2427" i="27" s="1"/>
  <c r="N2427" i="27" s="1"/>
  <c r="G2427" i="27" s="1"/>
  <c r="W2426" i="27"/>
  <c r="J2427" i="27" l="1"/>
  <c r="K2427" i="27" s="1"/>
  <c r="O2427" i="27"/>
  <c r="I2427" i="27" l="1"/>
  <c r="L2427" i="27" s="1"/>
  <c r="P2427" i="27" s="1"/>
  <c r="R2427" i="27"/>
  <c r="S2427" i="27" s="1"/>
  <c r="T2427" i="27" s="1"/>
  <c r="Q2427" i="27"/>
  <c r="M2427" i="27" l="1"/>
  <c r="U2427" i="27" s="1"/>
  <c r="W2427" i="27" s="1"/>
  <c r="H2428" i="27"/>
  <c r="X2428" i="27" s="1"/>
  <c r="N2428" i="27" s="1"/>
  <c r="G2428" i="27" s="1"/>
  <c r="V2427" i="27"/>
  <c r="J2428" i="27" l="1"/>
  <c r="K2428" i="27" s="1"/>
  <c r="O2428" i="27"/>
  <c r="I2428" i="27" l="1"/>
  <c r="L2428" i="27" s="1"/>
  <c r="P2428" i="27" s="1"/>
  <c r="R2428" i="27"/>
  <c r="S2428" i="27" s="1"/>
  <c r="T2428" i="27" s="1"/>
  <c r="Q2428" i="27"/>
  <c r="M2428" i="27" l="1"/>
  <c r="H2429" i="27"/>
  <c r="X2429" i="27" s="1"/>
  <c r="N2429" i="27" s="1"/>
  <c r="G2429" i="27" s="1"/>
  <c r="U2428" i="27"/>
  <c r="W2428" i="27" s="1"/>
  <c r="V2428" i="27"/>
  <c r="J2429" i="27"/>
  <c r="K2429" i="27" s="1"/>
  <c r="O2429" i="27" l="1"/>
  <c r="I2429" i="27" s="1"/>
  <c r="L2429" i="27" s="1"/>
  <c r="R2429" i="27" l="1"/>
  <c r="S2429" i="27" s="1"/>
  <c r="T2429" i="27" s="1"/>
  <c r="M2429" i="27"/>
  <c r="P2429" i="27"/>
  <c r="V2429" i="27" s="1"/>
  <c r="Q2429" i="27"/>
  <c r="U2429" i="27" l="1"/>
  <c r="H2430" i="27"/>
  <c r="X2430" i="27" s="1"/>
  <c r="N2430" i="27" s="1"/>
  <c r="G2430" i="27" s="1"/>
  <c r="W2429" i="27"/>
  <c r="J2430" i="27" l="1"/>
  <c r="K2430" i="27" s="1"/>
  <c r="O2430" i="27" s="1"/>
  <c r="I2430" i="27" l="1"/>
  <c r="R2430" i="27"/>
  <c r="S2430" i="27" s="1"/>
  <c r="T2430" i="27" s="1"/>
  <c r="L2430" i="27"/>
  <c r="Q2430" i="27"/>
  <c r="P2430" i="27" l="1"/>
  <c r="V2430" i="27" s="1"/>
  <c r="H2431" i="27"/>
  <c r="X2431" i="27" s="1"/>
  <c r="N2431" i="27" s="1"/>
  <c r="G2431" i="27" s="1"/>
  <c r="M2430" i="27"/>
  <c r="U2430" i="27" s="1"/>
  <c r="W2430" i="27" s="1"/>
  <c r="J2431" i="27" l="1"/>
  <c r="K2431" i="27" s="1"/>
  <c r="O2431" i="27" s="1"/>
  <c r="I2431" i="27" l="1"/>
  <c r="L2431" i="27" s="1"/>
  <c r="P2431" i="27" s="1"/>
  <c r="R2431" i="27"/>
  <c r="S2431" i="27" s="1"/>
  <c r="T2431" i="27" s="1"/>
  <c r="Q2431" i="27"/>
  <c r="M2431" i="27" l="1"/>
  <c r="H2432" i="27"/>
  <c r="X2432" i="27" s="1"/>
  <c r="N2432" i="27" s="1"/>
  <c r="G2432" i="27" s="1"/>
  <c r="U2431" i="27"/>
  <c r="W2431" i="27" s="1"/>
  <c r="V2431" i="27"/>
  <c r="J2432" i="27" l="1"/>
  <c r="K2432" i="27" s="1"/>
  <c r="O2432" i="27" s="1"/>
  <c r="I2432" i="27" s="1"/>
  <c r="L2432" i="27" s="1"/>
  <c r="R2432" i="27" l="1"/>
  <c r="S2432" i="27" s="1"/>
  <c r="T2432" i="27" s="1"/>
  <c r="M2432" i="27"/>
  <c r="P2432" i="27"/>
  <c r="V2432" i="27" s="1"/>
  <c r="Q2432" i="27"/>
  <c r="U2432" i="27" l="1"/>
  <c r="W2432" i="27" s="1"/>
  <c r="H2433" i="27"/>
  <c r="X2433" i="27" s="1"/>
  <c r="N2433" i="27" s="1"/>
  <c r="G2433" i="27" s="1"/>
  <c r="J2433" i="27"/>
  <c r="K2433" i="27" s="1"/>
  <c r="O2433" i="27" l="1"/>
  <c r="I2433" i="27" l="1"/>
  <c r="L2433" i="27" s="1"/>
  <c r="P2433" i="27" s="1"/>
  <c r="R2433" i="27"/>
  <c r="S2433" i="27" s="1"/>
  <c r="T2433" i="27" s="1"/>
  <c r="Q2433" i="27"/>
  <c r="M2433" i="27" l="1"/>
  <c r="U2433" i="27" s="1"/>
  <c r="W2433" i="27" s="1"/>
  <c r="H2434" i="27"/>
  <c r="X2434" i="27" s="1"/>
  <c r="N2434" i="27" s="1"/>
  <c r="G2434" i="27" s="1"/>
  <c r="V2433" i="27"/>
  <c r="J2434" i="27" l="1"/>
  <c r="K2434" i="27" s="1"/>
  <c r="O2434" i="27" s="1"/>
  <c r="I2434" i="27" l="1"/>
  <c r="L2434" i="27" s="1"/>
  <c r="P2434" i="27" s="1"/>
  <c r="R2434" i="27"/>
  <c r="S2434" i="27" s="1"/>
  <c r="T2434" i="27" s="1"/>
  <c r="Q2434" i="27"/>
  <c r="M2434" i="27" l="1"/>
  <c r="U2434" i="27" s="1"/>
  <c r="W2434" i="27" s="1"/>
  <c r="H2435" i="27"/>
  <c r="X2435" i="27" s="1"/>
  <c r="N2435" i="27" s="1"/>
  <c r="G2435" i="27" s="1"/>
  <c r="V2434" i="27"/>
  <c r="J2435" i="27"/>
  <c r="K2435" i="27" s="1"/>
  <c r="O2435" i="27" l="1"/>
  <c r="I2435" i="27" l="1"/>
  <c r="R2435" i="27"/>
  <c r="S2435" i="27" s="1"/>
  <c r="T2435" i="27" s="1"/>
  <c r="L2435" i="27"/>
  <c r="Q2435" i="27"/>
  <c r="H2436" i="27" l="1"/>
  <c r="X2436" i="27" s="1"/>
  <c r="N2436" i="27" s="1"/>
  <c r="G2436" i="27" s="1"/>
  <c r="P2435" i="27"/>
  <c r="V2435" i="27" s="1"/>
  <c r="M2435" i="27"/>
  <c r="U2435" i="27" s="1"/>
  <c r="W2435" i="27" s="1"/>
  <c r="J2436" i="27" l="1"/>
  <c r="K2436" i="27" s="1"/>
  <c r="O2436" i="27" s="1"/>
  <c r="I2436" i="27" l="1"/>
  <c r="L2436" i="27" s="1"/>
  <c r="M2436" i="27" s="1"/>
  <c r="R2436" i="27"/>
  <c r="S2436" i="27" s="1"/>
  <c r="T2436" i="27" s="1"/>
  <c r="Q2436" i="27"/>
  <c r="P2436" i="27" l="1"/>
  <c r="V2436" i="27" s="1"/>
  <c r="U2436" i="27"/>
  <c r="H2437" i="27"/>
  <c r="X2437" i="27" s="1"/>
  <c r="N2437" i="27" s="1"/>
  <c r="G2437" i="27" s="1"/>
  <c r="W2436" i="27"/>
  <c r="J2437" i="27"/>
  <c r="K2437" i="27" s="1"/>
  <c r="O2437" i="27" l="1"/>
  <c r="I2437" i="27" s="1"/>
  <c r="R2437" i="27" l="1"/>
  <c r="S2437" i="27" s="1"/>
  <c r="T2437" i="27" s="1"/>
  <c r="L2437" i="27"/>
  <c r="Q2437" i="27"/>
  <c r="H2438" i="27" l="1"/>
  <c r="X2438" i="27" s="1"/>
  <c r="N2438" i="27" s="1"/>
  <c r="G2438" i="27" s="1"/>
  <c r="P2437" i="27"/>
  <c r="V2437" i="27" s="1"/>
  <c r="M2437" i="27"/>
  <c r="U2437" i="27" s="1"/>
  <c r="W2437" i="27" s="1"/>
  <c r="J2438" i="27" l="1"/>
  <c r="K2438" i="27" s="1"/>
  <c r="O2438" i="27" s="1"/>
  <c r="I2438" i="27" l="1"/>
  <c r="L2438" i="27" s="1"/>
  <c r="P2438" i="27" s="1"/>
  <c r="R2438" i="27"/>
  <c r="S2438" i="27" s="1"/>
  <c r="T2438" i="27" s="1"/>
  <c r="Q2438" i="27"/>
  <c r="M2438" i="27" l="1"/>
  <c r="U2438" i="27" s="1"/>
  <c r="W2438" i="27" s="1"/>
  <c r="H2439" i="27"/>
  <c r="X2439" i="27" s="1"/>
  <c r="N2439" i="27" s="1"/>
  <c r="G2439" i="27" s="1"/>
  <c r="V2438" i="27"/>
  <c r="J2439" i="27"/>
  <c r="K2439" i="27" s="1"/>
  <c r="O2439" i="27" l="1"/>
  <c r="I2439" i="27" l="1"/>
  <c r="L2439" i="27" s="1"/>
  <c r="M2439" i="27" s="1"/>
  <c r="R2439" i="27"/>
  <c r="S2439" i="27" s="1"/>
  <c r="T2439" i="27" s="1"/>
  <c r="Q2439" i="27"/>
  <c r="P2439" i="27" l="1"/>
  <c r="V2439" i="27" s="1"/>
  <c r="U2439" i="27"/>
  <c r="H2440" i="27"/>
  <c r="X2440" i="27" s="1"/>
  <c r="N2440" i="27" s="1"/>
  <c r="G2440" i="27" s="1"/>
  <c r="W2439" i="27"/>
  <c r="J2440" i="27"/>
  <c r="K2440" i="27" s="1"/>
  <c r="O2440" i="27" l="1"/>
  <c r="I2440" i="27" l="1"/>
  <c r="L2440" i="27" s="1"/>
  <c r="P2440" i="27" s="1"/>
  <c r="R2440" i="27"/>
  <c r="S2440" i="27" s="1"/>
  <c r="T2440" i="27" s="1"/>
  <c r="Q2440" i="27"/>
  <c r="M2440" i="27" l="1"/>
  <c r="U2440" i="27" s="1"/>
  <c r="W2440" i="27" s="1"/>
  <c r="H2441" i="27"/>
  <c r="X2441" i="27" s="1"/>
  <c r="N2441" i="27" s="1"/>
  <c r="G2441" i="27" s="1"/>
  <c r="V2440" i="27"/>
  <c r="J2441" i="27"/>
  <c r="K2441" i="27" s="1"/>
  <c r="O2441" i="27" l="1"/>
  <c r="I2441" i="27" l="1"/>
  <c r="L2441" i="27" s="1"/>
  <c r="M2441" i="27" s="1"/>
  <c r="R2441" i="27"/>
  <c r="S2441" i="27" s="1"/>
  <c r="T2441" i="27" s="1"/>
  <c r="Q2441" i="27"/>
  <c r="P2441" i="27" l="1"/>
  <c r="V2441" i="27" s="1"/>
  <c r="U2441" i="27"/>
  <c r="W2441" i="27" s="1"/>
  <c r="H2442" i="27"/>
  <c r="X2442" i="27" s="1"/>
  <c r="N2442" i="27" s="1"/>
  <c r="G2442" i="27" s="1"/>
  <c r="J2442" i="27"/>
  <c r="K2442" i="27" s="1"/>
  <c r="O2442" i="27" l="1"/>
  <c r="I2442" i="27" l="1"/>
  <c r="L2442" i="27" s="1"/>
  <c r="R2442" i="27"/>
  <c r="S2442" i="27" s="1"/>
  <c r="T2442" i="27" s="1"/>
  <c r="Q2442" i="27"/>
  <c r="H2443" i="27" l="1"/>
  <c r="X2443" i="27" s="1"/>
  <c r="N2443" i="27" s="1"/>
  <c r="G2443" i="27" s="1"/>
  <c r="P2442" i="27"/>
  <c r="V2442" i="27" s="1"/>
  <c r="M2442" i="27"/>
  <c r="U2442" i="27" s="1"/>
  <c r="W2442" i="27" s="1"/>
  <c r="J2443" i="27" l="1"/>
  <c r="K2443" i="27" s="1"/>
  <c r="O2443" i="27" s="1"/>
  <c r="I2443" i="27" l="1"/>
  <c r="L2443" i="27" s="1"/>
  <c r="M2443" i="27" s="1"/>
  <c r="R2443" i="27"/>
  <c r="S2443" i="27" s="1"/>
  <c r="T2443" i="27" s="1"/>
  <c r="Q2443" i="27"/>
  <c r="P2443" i="27" l="1"/>
  <c r="V2443" i="27" s="1"/>
  <c r="U2443" i="27"/>
  <c r="W2443" i="27" s="1"/>
  <c r="H2444" i="27"/>
  <c r="X2444" i="27" s="1"/>
  <c r="N2444" i="27" s="1"/>
  <c r="G2444" i="27" s="1"/>
  <c r="J2444" i="27"/>
  <c r="K2444" i="27" s="1"/>
  <c r="O2444" i="27" l="1"/>
  <c r="I2444" i="27" l="1"/>
  <c r="L2444" i="27" s="1"/>
  <c r="P2444" i="27" s="1"/>
  <c r="R2444" i="27"/>
  <c r="S2444" i="27" s="1"/>
  <c r="T2444" i="27" s="1"/>
  <c r="Q2444" i="27"/>
  <c r="M2444" i="27" l="1"/>
  <c r="U2444" i="27"/>
  <c r="W2444" i="27" s="1"/>
  <c r="H2445" i="27"/>
  <c r="X2445" i="27" s="1"/>
  <c r="N2445" i="27" s="1"/>
  <c r="G2445" i="27" s="1"/>
  <c r="V2444" i="27"/>
  <c r="J2445" i="27" l="1"/>
  <c r="K2445" i="27" s="1"/>
  <c r="O2445" i="27" s="1"/>
  <c r="I2445" i="27" l="1"/>
  <c r="L2445" i="27" s="1"/>
  <c r="M2445" i="27" s="1"/>
  <c r="R2445" i="27"/>
  <c r="S2445" i="27" s="1"/>
  <c r="T2445" i="27" s="1"/>
  <c r="Q2445" i="27"/>
  <c r="P2445" i="27" l="1"/>
  <c r="V2445" i="27" s="1"/>
  <c r="U2445" i="27"/>
  <c r="W2445" i="27" s="1"/>
  <c r="H2446" i="27"/>
  <c r="X2446" i="27" s="1"/>
  <c r="N2446" i="27" s="1"/>
  <c r="G2446" i="27" s="1"/>
  <c r="J2446" i="27" l="1"/>
  <c r="K2446" i="27" s="1"/>
  <c r="O2446" i="27" s="1"/>
  <c r="I2446" i="27" l="1"/>
  <c r="L2446" i="27" s="1"/>
  <c r="R2446" i="27"/>
  <c r="S2446" i="27" s="1"/>
  <c r="T2446" i="27" s="1"/>
  <c r="Q2446" i="27"/>
  <c r="P2446" i="27" l="1"/>
  <c r="V2446" i="27" s="1"/>
  <c r="H2447" i="27"/>
  <c r="X2447" i="27" s="1"/>
  <c r="N2447" i="27" s="1"/>
  <c r="G2447" i="27" s="1"/>
  <c r="M2446" i="27"/>
  <c r="U2446" i="27" s="1"/>
  <c r="W2446" i="27" s="1"/>
  <c r="J2447" i="27"/>
  <c r="K2447" i="27" s="1"/>
  <c r="O2447" i="27" l="1"/>
  <c r="I2447" i="27" l="1"/>
  <c r="L2447" i="27" s="1"/>
  <c r="M2447" i="27" s="1"/>
  <c r="R2447" i="27"/>
  <c r="S2447" i="27" s="1"/>
  <c r="T2447" i="27" s="1"/>
  <c r="Q2447" i="27"/>
  <c r="P2447" i="27" l="1"/>
  <c r="V2447" i="27" s="1"/>
  <c r="H2448" i="27"/>
  <c r="X2448" i="27" s="1"/>
  <c r="N2448" i="27" s="1"/>
  <c r="G2448" i="27" s="1"/>
  <c r="U2447" i="27"/>
  <c r="W2447" i="27" s="1"/>
  <c r="J2448" i="27" l="1"/>
  <c r="K2448" i="27" s="1"/>
  <c r="O2448" i="27"/>
  <c r="I2448" i="27" s="1"/>
  <c r="R2448" i="27" l="1"/>
  <c r="S2448" i="27" s="1"/>
  <c r="T2448" i="27" s="1"/>
  <c r="L2448" i="27"/>
  <c r="Q2448" i="27"/>
  <c r="P2448" i="27" l="1"/>
  <c r="V2448" i="27" s="1"/>
  <c r="H2449" i="27"/>
  <c r="X2449" i="27" s="1"/>
  <c r="N2449" i="27" s="1"/>
  <c r="G2449" i="27" s="1"/>
  <c r="M2448" i="27"/>
  <c r="U2448" i="27" s="1"/>
  <c r="W2448" i="27" s="1"/>
  <c r="J2449" i="27" l="1"/>
  <c r="K2449" i="27" s="1"/>
  <c r="O2449" i="27" s="1"/>
  <c r="I2449" i="27" l="1"/>
  <c r="R2449" i="27"/>
  <c r="S2449" i="27" s="1"/>
  <c r="T2449" i="27" s="1"/>
  <c r="L2449" i="27"/>
  <c r="Q2449" i="27"/>
  <c r="P2449" i="27" l="1"/>
  <c r="V2449" i="27" s="1"/>
  <c r="H2450" i="27"/>
  <c r="X2450" i="27" s="1"/>
  <c r="N2450" i="27" s="1"/>
  <c r="G2450" i="27" s="1"/>
  <c r="M2449" i="27"/>
  <c r="U2449" i="27" s="1"/>
  <c r="W2449" i="27" s="1"/>
  <c r="J2450" i="27" l="1"/>
  <c r="K2450" i="27" s="1"/>
  <c r="O2450" i="27" s="1"/>
  <c r="I2450" i="27" l="1"/>
  <c r="L2450" i="27" s="1"/>
  <c r="M2450" i="27" s="1"/>
  <c r="R2450" i="27"/>
  <c r="S2450" i="27" s="1"/>
  <c r="T2450" i="27" s="1"/>
  <c r="Q2450" i="27"/>
  <c r="P2450" i="27" l="1"/>
  <c r="V2450" i="27" s="1"/>
  <c r="H2451" i="27"/>
  <c r="X2451" i="27" s="1"/>
  <c r="N2451" i="27" s="1"/>
  <c r="G2451" i="27" s="1"/>
  <c r="U2450" i="27"/>
  <c r="W2450" i="27" s="1"/>
  <c r="J2451" i="27" l="1"/>
  <c r="K2451" i="27" s="1"/>
  <c r="O2451" i="27" s="1"/>
  <c r="I2451" i="27" s="1"/>
  <c r="L2451" i="27" s="1"/>
  <c r="R2451" i="27" l="1"/>
  <c r="S2451" i="27" s="1"/>
  <c r="T2451" i="27" s="1"/>
  <c r="M2451" i="27"/>
  <c r="P2451" i="27"/>
  <c r="V2451" i="27" s="1"/>
  <c r="Q2451" i="27"/>
  <c r="U2451" i="27" l="1"/>
  <c r="W2451" i="27" s="1"/>
  <c r="H2452" i="27"/>
  <c r="X2452" i="27" s="1"/>
  <c r="N2452" i="27" s="1"/>
  <c r="G2452" i="27" s="1"/>
  <c r="J2452" i="27" l="1"/>
  <c r="K2452" i="27" s="1"/>
  <c r="O2452" i="27" s="1"/>
  <c r="I2452" i="27" l="1"/>
  <c r="R2452" i="27"/>
  <c r="S2452" i="27" s="1"/>
  <c r="T2452" i="27" s="1"/>
  <c r="L2452" i="27"/>
  <c r="Q2452" i="27"/>
  <c r="H2453" i="27" l="1"/>
  <c r="X2453" i="27" s="1"/>
  <c r="N2453" i="27" s="1"/>
  <c r="G2453" i="27" s="1"/>
  <c r="P2452" i="27"/>
  <c r="V2452" i="27" s="1"/>
  <c r="M2452" i="27"/>
  <c r="U2452" i="27" s="1"/>
  <c r="W2452" i="27" s="1"/>
  <c r="J2453" i="27" l="1"/>
  <c r="K2453" i="27" s="1"/>
  <c r="O2453" i="27" s="1"/>
  <c r="I2453" i="27" l="1"/>
  <c r="L2453" i="27" s="1"/>
  <c r="P2453" i="27" s="1"/>
  <c r="R2453" i="27"/>
  <c r="S2453" i="27" s="1"/>
  <c r="T2453" i="27" s="1"/>
  <c r="Q2453" i="27"/>
  <c r="M2453" i="27" l="1"/>
  <c r="U2453" i="27" s="1"/>
  <c r="W2453" i="27" s="1"/>
  <c r="H2454" i="27"/>
  <c r="X2454" i="27" s="1"/>
  <c r="N2454" i="27" s="1"/>
  <c r="G2454" i="27" s="1"/>
  <c r="V2453" i="27"/>
  <c r="J2454" i="27" l="1"/>
  <c r="K2454" i="27" s="1"/>
  <c r="O2454" i="27" s="1"/>
  <c r="I2454" i="27" s="1"/>
  <c r="L2454" i="27" s="1"/>
  <c r="R2454" i="27" l="1"/>
  <c r="S2454" i="27" s="1"/>
  <c r="T2454" i="27" s="1"/>
  <c r="M2454" i="27"/>
  <c r="P2454" i="27"/>
  <c r="V2454" i="27" s="1"/>
  <c r="Q2454" i="27"/>
  <c r="U2454" i="27" l="1"/>
  <c r="W2454" i="27" s="1"/>
  <c r="H2455" i="27"/>
  <c r="X2455" i="27" s="1"/>
  <c r="N2455" i="27" s="1"/>
  <c r="G2455" i="27" s="1"/>
  <c r="J2455" i="27" l="1"/>
  <c r="K2455" i="27" s="1"/>
  <c r="O2455" i="27" s="1"/>
  <c r="I2455" i="27" l="1"/>
  <c r="L2455" i="27" s="1"/>
  <c r="P2455" i="27" s="1"/>
  <c r="R2455" i="27"/>
  <c r="S2455" i="27" s="1"/>
  <c r="T2455" i="27" s="1"/>
  <c r="Q2455" i="27"/>
  <c r="M2455" i="27" l="1"/>
  <c r="U2455" i="27" s="1"/>
  <c r="W2455" i="27" s="1"/>
  <c r="H2456" i="27"/>
  <c r="X2456" i="27" s="1"/>
  <c r="N2456" i="27" s="1"/>
  <c r="G2456" i="27" s="1"/>
  <c r="V2455" i="27"/>
  <c r="J2456" i="27"/>
  <c r="K2456" i="27" s="1"/>
  <c r="O2456" i="27" l="1"/>
  <c r="I2456" i="27" l="1"/>
  <c r="L2456" i="27" s="1"/>
  <c r="M2456" i="27" s="1"/>
  <c r="R2456" i="27"/>
  <c r="S2456" i="27" s="1"/>
  <c r="T2456" i="27" s="1"/>
  <c r="Q2456" i="27"/>
  <c r="U2456" i="27" l="1"/>
  <c r="W2456" i="27" s="1"/>
  <c r="H2457" i="27"/>
  <c r="X2457" i="27" s="1"/>
  <c r="N2457" i="27" s="1"/>
  <c r="G2457" i="27" s="1"/>
  <c r="P2456" i="27"/>
  <c r="V2456" i="27" s="1"/>
  <c r="J2457" i="27" l="1"/>
  <c r="K2457" i="27" s="1"/>
  <c r="O2457" i="27" s="1"/>
  <c r="I2457" i="27" l="1"/>
  <c r="L2457" i="27" s="1"/>
  <c r="P2457" i="27" s="1"/>
  <c r="R2457" i="27"/>
  <c r="S2457" i="27" s="1"/>
  <c r="T2457" i="27" s="1"/>
  <c r="Q2457" i="27"/>
  <c r="M2457" i="27" l="1"/>
  <c r="U2457" i="27" s="1"/>
  <c r="W2457" i="27" s="1"/>
  <c r="H2458" i="27"/>
  <c r="X2458" i="27" s="1"/>
  <c r="N2458" i="27" s="1"/>
  <c r="G2458" i="27" s="1"/>
  <c r="V2457" i="27"/>
  <c r="J2458" i="27" l="1"/>
  <c r="K2458" i="27" s="1"/>
  <c r="O2458" i="27" s="1"/>
  <c r="I2458" i="27" l="1"/>
  <c r="L2458" i="27" s="1"/>
  <c r="P2458" i="27" s="1"/>
  <c r="R2458" i="27"/>
  <c r="S2458" i="27" s="1"/>
  <c r="T2458" i="27" s="1"/>
  <c r="Q2458" i="27"/>
  <c r="M2458" i="27" l="1"/>
  <c r="U2458" i="27" s="1"/>
  <c r="W2458" i="27" s="1"/>
  <c r="H2459" i="27"/>
  <c r="X2459" i="27" s="1"/>
  <c r="N2459" i="27" s="1"/>
  <c r="G2459" i="27" s="1"/>
  <c r="V2458" i="27"/>
  <c r="J2459" i="27"/>
  <c r="K2459" i="27" s="1"/>
  <c r="O2459" i="27" l="1"/>
  <c r="I2459" i="27" l="1"/>
  <c r="L2459" i="27" s="1"/>
  <c r="R2459" i="27"/>
  <c r="S2459" i="27" s="1"/>
  <c r="T2459" i="27" s="1"/>
  <c r="Q2459" i="27"/>
  <c r="H2460" i="27" l="1"/>
  <c r="X2460" i="27" s="1"/>
  <c r="N2460" i="27" s="1"/>
  <c r="G2460" i="27" s="1"/>
  <c r="P2459" i="27"/>
  <c r="V2459" i="27" s="1"/>
  <c r="M2459" i="27"/>
  <c r="U2459" i="27" s="1"/>
  <c r="W2459" i="27" s="1"/>
  <c r="J2460" i="27" l="1"/>
  <c r="K2460" i="27" s="1"/>
  <c r="O2460" i="27" s="1"/>
  <c r="I2460" i="27" l="1"/>
  <c r="L2460" i="27" s="1"/>
  <c r="M2460" i="27" s="1"/>
  <c r="R2460" i="27"/>
  <c r="S2460" i="27" s="1"/>
  <c r="T2460" i="27" s="1"/>
  <c r="P2460" i="27"/>
  <c r="Q2460" i="27"/>
  <c r="U2460" i="27" l="1"/>
  <c r="W2460" i="27" s="1"/>
  <c r="H2461" i="27"/>
  <c r="X2461" i="27" s="1"/>
  <c r="N2461" i="27" s="1"/>
  <c r="G2461" i="27" s="1"/>
  <c r="V2460" i="27"/>
  <c r="J2461" i="27" l="1"/>
  <c r="K2461" i="27" s="1"/>
  <c r="O2461" i="27" s="1"/>
  <c r="I2461" i="27" s="1"/>
  <c r="L2461" i="27" s="1"/>
  <c r="R2461" i="27" l="1"/>
  <c r="S2461" i="27" s="1"/>
  <c r="T2461" i="27" s="1"/>
  <c r="M2461" i="27"/>
  <c r="P2461" i="27"/>
  <c r="V2461" i="27" s="1"/>
  <c r="Q2461" i="27"/>
  <c r="U2461" i="27" l="1"/>
  <c r="W2461" i="27" s="1"/>
  <c r="H2462" i="27"/>
  <c r="X2462" i="27" s="1"/>
  <c r="N2462" i="27" s="1"/>
  <c r="G2462" i="27" s="1"/>
  <c r="J2462" i="27"/>
  <c r="K2462" i="27" s="1"/>
  <c r="O2462" i="27" l="1"/>
  <c r="I2462" i="27" l="1"/>
  <c r="L2462" i="27" s="1"/>
  <c r="P2462" i="27" s="1"/>
  <c r="R2462" i="27"/>
  <c r="S2462" i="27" s="1"/>
  <c r="T2462" i="27" s="1"/>
  <c r="Q2462" i="27"/>
  <c r="M2462" i="27" l="1"/>
  <c r="U2462" i="27" s="1"/>
  <c r="W2462" i="27" s="1"/>
  <c r="H2463" i="27"/>
  <c r="X2463" i="27" s="1"/>
  <c r="N2463" i="27" s="1"/>
  <c r="G2463" i="27" s="1"/>
  <c r="V2462" i="27"/>
  <c r="J2463" i="27"/>
  <c r="K2463" i="27" s="1"/>
  <c r="O2463" i="27" l="1"/>
  <c r="I2463" i="27" l="1"/>
  <c r="L2463" i="27" s="1"/>
  <c r="P2463" i="27" s="1"/>
  <c r="R2463" i="27"/>
  <c r="S2463" i="27" s="1"/>
  <c r="T2463" i="27" s="1"/>
  <c r="Q2463" i="27"/>
  <c r="M2463" i="27" l="1"/>
  <c r="U2463" i="27" s="1"/>
  <c r="W2463" i="27" s="1"/>
  <c r="H2464" i="27"/>
  <c r="X2464" i="27" s="1"/>
  <c r="N2464" i="27" s="1"/>
  <c r="G2464" i="27" s="1"/>
  <c r="V2463" i="27"/>
  <c r="J2464" i="27"/>
  <c r="K2464" i="27" s="1"/>
  <c r="O2464" i="27" l="1"/>
  <c r="I2464" i="27" l="1"/>
  <c r="L2464" i="27" s="1"/>
  <c r="P2464" i="27" s="1"/>
  <c r="R2464" i="27"/>
  <c r="S2464" i="27" s="1"/>
  <c r="T2464" i="27" s="1"/>
  <c r="Q2464" i="27"/>
  <c r="M2464" i="27" l="1"/>
  <c r="U2464" i="27" s="1"/>
  <c r="W2464" i="27" s="1"/>
  <c r="H2465" i="27"/>
  <c r="X2465" i="27" s="1"/>
  <c r="N2465" i="27" s="1"/>
  <c r="G2465" i="27" s="1"/>
  <c r="V2464" i="27"/>
  <c r="J2465" i="27"/>
  <c r="K2465" i="27" s="1"/>
  <c r="O2465" i="27" l="1"/>
  <c r="I2465" i="27" l="1"/>
  <c r="L2465" i="27" s="1"/>
  <c r="P2465" i="27" s="1"/>
  <c r="R2465" i="27"/>
  <c r="S2465" i="27" s="1"/>
  <c r="T2465" i="27" s="1"/>
  <c r="Q2465" i="27"/>
  <c r="M2465" i="27" l="1"/>
  <c r="U2465" i="27" s="1"/>
  <c r="H2466" i="27"/>
  <c r="X2466" i="27" s="1"/>
  <c r="N2466" i="27" s="1"/>
  <c r="G2466" i="27" s="1"/>
  <c r="W2465" i="27"/>
  <c r="V2465" i="27"/>
  <c r="J2466" i="27" l="1"/>
  <c r="K2466" i="27" s="1"/>
  <c r="O2466" i="27" s="1"/>
  <c r="I2466" i="27" l="1"/>
  <c r="L2466" i="27" s="1"/>
  <c r="P2466" i="27" s="1"/>
  <c r="R2466" i="27"/>
  <c r="S2466" i="27" s="1"/>
  <c r="T2466" i="27" s="1"/>
  <c r="Q2466" i="27"/>
  <c r="M2466" i="27" l="1"/>
  <c r="U2466" i="27" s="1"/>
  <c r="W2466" i="27" s="1"/>
  <c r="H2467" i="27"/>
  <c r="X2467" i="27" s="1"/>
  <c r="N2467" i="27" s="1"/>
  <c r="G2467" i="27" s="1"/>
  <c r="V2466" i="27"/>
  <c r="J2467" i="27"/>
  <c r="K2467" i="27" s="1"/>
  <c r="O2467" i="27" l="1"/>
  <c r="I2467" i="27" l="1"/>
  <c r="L2467" i="27" s="1"/>
  <c r="M2467" i="27" s="1"/>
  <c r="R2467" i="27"/>
  <c r="S2467" i="27" s="1"/>
  <c r="T2467" i="27" s="1"/>
  <c r="Q2467" i="27"/>
  <c r="P2467" i="27" l="1"/>
  <c r="V2467" i="27" s="1"/>
  <c r="U2467" i="27"/>
  <c r="H2468" i="27"/>
  <c r="X2468" i="27" s="1"/>
  <c r="N2468" i="27" s="1"/>
  <c r="G2468" i="27" s="1"/>
  <c r="W2467" i="27"/>
  <c r="J2468" i="27"/>
  <c r="K2468" i="27" s="1"/>
  <c r="O2468" i="27" l="1"/>
  <c r="I2468" i="27" l="1"/>
  <c r="L2468" i="27" s="1"/>
  <c r="R2468" i="27"/>
  <c r="S2468" i="27" s="1"/>
  <c r="T2468" i="27" s="1"/>
  <c r="Q2468" i="27"/>
  <c r="H2469" i="27" l="1"/>
  <c r="X2469" i="27" s="1"/>
  <c r="N2469" i="27" s="1"/>
  <c r="G2469" i="27" s="1"/>
  <c r="P2468" i="27"/>
  <c r="V2468" i="27" s="1"/>
  <c r="M2468" i="27"/>
  <c r="U2468" i="27" s="1"/>
  <c r="W2468" i="27" s="1"/>
  <c r="J2469" i="27" l="1"/>
  <c r="K2469" i="27" s="1"/>
  <c r="O2469" i="27" s="1"/>
  <c r="I2469" i="27" l="1"/>
  <c r="L2469" i="27" s="1"/>
  <c r="R2469" i="27"/>
  <c r="S2469" i="27" s="1"/>
  <c r="T2469" i="27" s="1"/>
  <c r="M2469" i="27"/>
  <c r="P2469" i="27"/>
  <c r="Q2469" i="27"/>
  <c r="U2469" i="27" l="1"/>
  <c r="H2470" i="27"/>
  <c r="X2470" i="27" s="1"/>
  <c r="N2470" i="27" s="1"/>
  <c r="G2470" i="27" s="1"/>
  <c r="W2469" i="27"/>
  <c r="V2469" i="27"/>
  <c r="J2470" i="27"/>
  <c r="K2470" i="27" s="1"/>
  <c r="O2470" i="27" l="1"/>
  <c r="I2470" i="27" l="1"/>
  <c r="L2470" i="27" s="1"/>
  <c r="P2470" i="27" s="1"/>
  <c r="R2470" i="27"/>
  <c r="S2470" i="27" s="1"/>
  <c r="T2470" i="27" s="1"/>
  <c r="Q2470" i="27"/>
  <c r="M2470" i="27" l="1"/>
  <c r="U2470" i="27"/>
  <c r="H2471" i="27"/>
  <c r="X2471" i="27" s="1"/>
  <c r="N2471" i="27" s="1"/>
  <c r="G2471" i="27" s="1"/>
  <c r="W2470" i="27"/>
  <c r="V2470" i="27"/>
  <c r="J2471" i="27"/>
  <c r="K2471" i="27" s="1"/>
  <c r="O2471" i="27" l="1"/>
  <c r="I2471" i="27" l="1"/>
  <c r="L2471" i="27" s="1"/>
  <c r="M2471" i="27" s="1"/>
  <c r="R2471" i="27"/>
  <c r="S2471" i="27" s="1"/>
  <c r="T2471" i="27" s="1"/>
  <c r="Q2471" i="27"/>
  <c r="P2471" i="27" l="1"/>
  <c r="V2471" i="27" s="1"/>
  <c r="U2471" i="27"/>
  <c r="H2472" i="27"/>
  <c r="X2472" i="27" s="1"/>
  <c r="N2472" i="27" s="1"/>
  <c r="G2472" i="27" s="1"/>
  <c r="W2471" i="27"/>
  <c r="J2472" i="27"/>
  <c r="K2472" i="27" s="1"/>
  <c r="O2472" i="27" l="1"/>
  <c r="I2472" i="27" l="1"/>
  <c r="L2472" i="27" s="1"/>
  <c r="M2472" i="27" s="1"/>
  <c r="R2472" i="27"/>
  <c r="S2472" i="27" s="1"/>
  <c r="T2472" i="27" s="1"/>
  <c r="Q2472" i="27"/>
  <c r="P2472" i="27" l="1"/>
  <c r="V2472" i="27" s="1"/>
  <c r="U2472" i="27"/>
  <c r="H2473" i="27"/>
  <c r="X2473" i="27" s="1"/>
  <c r="N2473" i="27" s="1"/>
  <c r="G2473" i="27" s="1"/>
  <c r="W2472" i="27"/>
  <c r="J2473" i="27" l="1"/>
  <c r="K2473" i="27" s="1"/>
  <c r="O2473" i="27" s="1"/>
  <c r="I2473" i="27" l="1"/>
  <c r="L2473" i="27" s="1"/>
  <c r="P2473" i="27" s="1"/>
  <c r="R2473" i="27"/>
  <c r="S2473" i="27" s="1"/>
  <c r="T2473" i="27" s="1"/>
  <c r="Q2473" i="27"/>
  <c r="M2473" i="27" l="1"/>
  <c r="U2473" i="27" s="1"/>
  <c r="W2473" i="27" s="1"/>
  <c r="H2474" i="27"/>
  <c r="X2474" i="27" s="1"/>
  <c r="N2474" i="27" s="1"/>
  <c r="G2474" i="27" s="1"/>
  <c r="V2473" i="27"/>
  <c r="J2474" i="27"/>
  <c r="K2474" i="27" s="1"/>
  <c r="O2474" i="27" l="1"/>
  <c r="I2474" i="27" l="1"/>
  <c r="L2474" i="27" s="1"/>
  <c r="P2474" i="27" s="1"/>
  <c r="R2474" i="27"/>
  <c r="S2474" i="27" s="1"/>
  <c r="T2474" i="27" s="1"/>
  <c r="Q2474" i="27"/>
  <c r="M2474" i="27" l="1"/>
  <c r="U2474" i="27" s="1"/>
  <c r="W2474" i="27" s="1"/>
  <c r="H2475" i="27"/>
  <c r="X2475" i="27" s="1"/>
  <c r="N2475" i="27" s="1"/>
  <c r="G2475" i="27" s="1"/>
  <c r="V2474" i="27"/>
  <c r="J2475" i="27"/>
  <c r="K2475" i="27" s="1"/>
  <c r="O2475" i="27" l="1"/>
  <c r="I2475" i="27" l="1"/>
  <c r="L2475" i="27" s="1"/>
  <c r="P2475" i="27" s="1"/>
  <c r="R2475" i="27"/>
  <c r="S2475" i="27" s="1"/>
  <c r="T2475" i="27" s="1"/>
  <c r="Q2475" i="27"/>
  <c r="M2475" i="27" l="1"/>
  <c r="U2475" i="27" s="1"/>
  <c r="W2475" i="27" s="1"/>
  <c r="H2476" i="27"/>
  <c r="X2476" i="27" s="1"/>
  <c r="N2476" i="27" s="1"/>
  <c r="G2476" i="27" s="1"/>
  <c r="V2475" i="27"/>
  <c r="J2476" i="27"/>
  <c r="K2476" i="27" s="1"/>
  <c r="O2476" i="27" l="1"/>
  <c r="I2476" i="27" l="1"/>
  <c r="L2476" i="27" s="1"/>
  <c r="M2476" i="27" s="1"/>
  <c r="R2476" i="27"/>
  <c r="S2476" i="27" s="1"/>
  <c r="T2476" i="27" s="1"/>
  <c r="Q2476" i="27"/>
  <c r="P2476" i="27" l="1"/>
  <c r="V2476" i="27" s="1"/>
  <c r="U2476" i="27"/>
  <c r="W2476" i="27" s="1"/>
  <c r="H2477" i="27"/>
  <c r="X2477" i="27" s="1"/>
  <c r="N2477" i="27" s="1"/>
  <c r="G2477" i="27" s="1"/>
  <c r="J2477" i="27" l="1"/>
  <c r="K2477" i="27" s="1"/>
  <c r="O2477" i="27" s="1"/>
  <c r="I2477" i="27" l="1"/>
  <c r="L2477" i="27" s="1"/>
  <c r="R2477" i="27"/>
  <c r="S2477" i="27" s="1"/>
  <c r="T2477" i="27" s="1"/>
  <c r="M2477" i="27"/>
  <c r="P2477" i="27"/>
  <c r="Q2477" i="27"/>
  <c r="U2477" i="27" l="1"/>
  <c r="W2477" i="27" s="1"/>
  <c r="H2478" i="27"/>
  <c r="X2478" i="27" s="1"/>
  <c r="N2478" i="27" s="1"/>
  <c r="G2478" i="27" s="1"/>
  <c r="V2477" i="27"/>
  <c r="J2478" i="27"/>
  <c r="K2478" i="27" s="1"/>
  <c r="O2478" i="27" l="1"/>
  <c r="I2478" i="27" l="1"/>
  <c r="L2478" i="27" s="1"/>
  <c r="P2478" i="27" s="1"/>
  <c r="R2478" i="27"/>
  <c r="S2478" i="27" s="1"/>
  <c r="T2478" i="27" s="1"/>
  <c r="Q2478" i="27"/>
  <c r="M2478" i="27" l="1"/>
  <c r="U2478" i="27" s="1"/>
  <c r="W2478" i="27" s="1"/>
  <c r="H2479" i="27"/>
  <c r="X2479" i="27" s="1"/>
  <c r="N2479" i="27" s="1"/>
  <c r="G2479" i="27" s="1"/>
  <c r="V2478" i="27"/>
  <c r="J2479" i="27"/>
  <c r="K2479" i="27" s="1"/>
  <c r="O2479" i="27" l="1"/>
  <c r="I2479" i="27" l="1"/>
  <c r="L2479" i="27" s="1"/>
  <c r="M2479" i="27" s="1"/>
  <c r="R2479" i="27"/>
  <c r="S2479" i="27" s="1"/>
  <c r="T2479" i="27" s="1"/>
  <c r="Q2479" i="27"/>
  <c r="P2479" i="27" l="1"/>
  <c r="V2479" i="27" s="1"/>
  <c r="U2479" i="27"/>
  <c r="W2479" i="27" s="1"/>
  <c r="H2480" i="27"/>
  <c r="X2480" i="27" s="1"/>
  <c r="N2480" i="27" s="1"/>
  <c r="G2480" i="27" s="1"/>
  <c r="J2480" i="27" l="1"/>
  <c r="K2480" i="27" s="1"/>
  <c r="O2480" i="27" s="1"/>
  <c r="I2480" i="27" l="1"/>
  <c r="L2480" i="27" s="1"/>
  <c r="M2480" i="27" s="1"/>
  <c r="R2480" i="27"/>
  <c r="S2480" i="27" s="1"/>
  <c r="T2480" i="27" s="1"/>
  <c r="Q2480" i="27"/>
  <c r="P2480" i="27" l="1"/>
  <c r="V2480" i="27" s="1"/>
  <c r="H2481" i="27"/>
  <c r="X2481" i="27" s="1"/>
  <c r="N2481" i="27" s="1"/>
  <c r="G2481" i="27" s="1"/>
  <c r="U2480" i="27"/>
  <c r="W2480" i="27" s="1"/>
  <c r="J2481" i="27"/>
  <c r="K2481" i="27" s="1"/>
  <c r="O2481" i="27" l="1"/>
  <c r="I2481" i="27" s="1"/>
  <c r="L2481" i="27" s="1"/>
  <c r="R2481" i="27" l="1"/>
  <c r="S2481" i="27" s="1"/>
  <c r="T2481" i="27" s="1"/>
  <c r="M2481" i="27"/>
  <c r="P2481" i="27"/>
  <c r="V2481" i="27" s="1"/>
  <c r="Q2481" i="27"/>
  <c r="U2481" i="27" l="1"/>
  <c r="H2482" i="27"/>
  <c r="X2482" i="27" s="1"/>
  <c r="N2482" i="27" s="1"/>
  <c r="G2482" i="27" s="1"/>
  <c r="W2481" i="27"/>
  <c r="J2482" i="27" l="1"/>
  <c r="K2482" i="27" s="1"/>
  <c r="O2482" i="27" s="1"/>
  <c r="I2482" i="27" l="1"/>
  <c r="L2482" i="27" s="1"/>
  <c r="P2482" i="27" s="1"/>
  <c r="R2482" i="27"/>
  <c r="S2482" i="27" s="1"/>
  <c r="T2482" i="27" s="1"/>
  <c r="Q2482" i="27"/>
  <c r="M2482" i="27" l="1"/>
  <c r="H2483" i="27"/>
  <c r="X2483" i="27" s="1"/>
  <c r="N2483" i="27" s="1"/>
  <c r="G2483" i="27" s="1"/>
  <c r="U2482" i="27"/>
  <c r="W2482" i="27" s="1"/>
  <c r="V2482" i="27"/>
  <c r="J2483" i="27" l="1"/>
  <c r="K2483" i="27" s="1"/>
  <c r="O2483" i="27"/>
  <c r="I2483" i="27" l="1"/>
  <c r="L2483" i="27" s="1"/>
  <c r="M2483" i="27" s="1"/>
  <c r="R2483" i="27"/>
  <c r="S2483" i="27" s="1"/>
  <c r="T2483" i="27" s="1"/>
  <c r="Q2483" i="27"/>
  <c r="U2483" i="27" l="1"/>
  <c r="W2483" i="27" s="1"/>
  <c r="H2484" i="27"/>
  <c r="X2484" i="27" s="1"/>
  <c r="N2484" i="27" s="1"/>
  <c r="G2484" i="27" s="1"/>
  <c r="P2483" i="27"/>
  <c r="V2483" i="27" s="1"/>
  <c r="J2484" i="27" l="1"/>
  <c r="K2484" i="27" s="1"/>
  <c r="O2484" i="27"/>
  <c r="I2484" i="27" l="1"/>
  <c r="L2484" i="27" s="1"/>
  <c r="M2484" i="27" s="1"/>
  <c r="R2484" i="27"/>
  <c r="S2484" i="27" s="1"/>
  <c r="T2484" i="27" s="1"/>
  <c r="Q2484" i="27"/>
  <c r="P2484" i="27" l="1"/>
  <c r="V2484" i="27" s="1"/>
  <c r="U2484" i="27"/>
  <c r="H2485" i="27"/>
  <c r="X2485" i="27" s="1"/>
  <c r="N2485" i="27" s="1"/>
  <c r="G2485" i="27" s="1"/>
  <c r="W2484" i="27"/>
  <c r="J2485" i="27" l="1"/>
  <c r="K2485" i="27" s="1"/>
  <c r="O2485" i="27" s="1"/>
  <c r="I2485" i="27" l="1"/>
  <c r="L2485" i="27" s="1"/>
  <c r="M2485" i="27" s="1"/>
  <c r="R2485" i="27"/>
  <c r="S2485" i="27" s="1"/>
  <c r="T2485" i="27" s="1"/>
  <c r="Q2485" i="27"/>
  <c r="P2485" i="27" l="1"/>
  <c r="V2485" i="27" s="1"/>
  <c r="U2485" i="27"/>
  <c r="H2486" i="27"/>
  <c r="X2486" i="27" s="1"/>
  <c r="N2486" i="27" s="1"/>
  <c r="G2486" i="27" s="1"/>
  <c r="W2485" i="27"/>
  <c r="J2486" i="27" l="1"/>
  <c r="K2486" i="27" s="1"/>
  <c r="O2486" i="27" s="1"/>
  <c r="I2486" i="27" l="1"/>
  <c r="L2486" i="27" s="1"/>
  <c r="M2486" i="27" s="1"/>
  <c r="R2486" i="27"/>
  <c r="S2486" i="27" s="1"/>
  <c r="T2486" i="27" s="1"/>
  <c r="Q2486" i="27"/>
  <c r="P2486" i="27" l="1"/>
  <c r="V2486" i="27" s="1"/>
  <c r="U2486" i="27"/>
  <c r="W2486" i="27" s="1"/>
  <c r="H2487" i="27"/>
  <c r="X2487" i="27" s="1"/>
  <c r="N2487" i="27" s="1"/>
  <c r="G2487" i="27" s="1"/>
  <c r="J2487" i="27" l="1"/>
  <c r="K2487" i="27" s="1"/>
  <c r="O2487" i="27" s="1"/>
  <c r="I2487" i="27" l="1"/>
  <c r="L2487" i="27" s="1"/>
  <c r="M2487" i="27" s="1"/>
  <c r="R2487" i="27"/>
  <c r="S2487" i="27" s="1"/>
  <c r="T2487" i="27" s="1"/>
  <c r="Q2487" i="27"/>
  <c r="U2487" i="27" l="1"/>
  <c r="H2488" i="27"/>
  <c r="X2488" i="27" s="1"/>
  <c r="N2488" i="27" s="1"/>
  <c r="G2488" i="27" s="1"/>
  <c r="W2487" i="27"/>
  <c r="P2487" i="27"/>
  <c r="V2487" i="27" s="1"/>
  <c r="J2488" i="27"/>
  <c r="K2488" i="27" s="1"/>
  <c r="O2488" i="27" l="1"/>
  <c r="I2488" i="27" l="1"/>
  <c r="L2488" i="27" s="1"/>
  <c r="P2488" i="27" s="1"/>
  <c r="R2488" i="27"/>
  <c r="S2488" i="27" s="1"/>
  <c r="T2488" i="27" s="1"/>
  <c r="Q2488" i="27"/>
  <c r="M2488" i="27" l="1"/>
  <c r="U2488" i="27" s="1"/>
  <c r="W2488" i="27" s="1"/>
  <c r="H2489" i="27"/>
  <c r="X2489" i="27" s="1"/>
  <c r="N2489" i="27" s="1"/>
  <c r="G2489" i="27" s="1"/>
  <c r="V2488" i="27"/>
  <c r="J2489" i="27" l="1"/>
  <c r="K2489" i="27" s="1"/>
  <c r="O2489" i="27" s="1"/>
  <c r="I2489" i="27" l="1"/>
  <c r="L2489" i="27" s="1"/>
  <c r="R2489" i="27"/>
  <c r="S2489" i="27" s="1"/>
  <c r="T2489" i="27" s="1"/>
  <c r="M2489" i="27"/>
  <c r="P2489" i="27"/>
  <c r="Q2489" i="27"/>
  <c r="U2489" i="27" l="1"/>
  <c r="W2489" i="27" s="1"/>
  <c r="H2490" i="27"/>
  <c r="X2490" i="27" s="1"/>
  <c r="N2490" i="27" s="1"/>
  <c r="G2490" i="27" s="1"/>
  <c r="V2489" i="27"/>
  <c r="J2490" i="27"/>
  <c r="K2490" i="27" s="1"/>
  <c r="O2490" i="27" l="1"/>
  <c r="I2490" i="27" l="1"/>
  <c r="L2490" i="27" s="1"/>
  <c r="M2490" i="27" s="1"/>
  <c r="R2490" i="27"/>
  <c r="S2490" i="27" s="1"/>
  <c r="T2490" i="27" s="1"/>
  <c r="Q2490" i="27"/>
  <c r="P2490" i="27" l="1"/>
  <c r="U2490" i="27"/>
  <c r="W2490" i="27" s="1"/>
  <c r="H2491" i="27"/>
  <c r="V2490" i="27"/>
  <c r="J2491" i="27" l="1"/>
  <c r="K2491" i="27" s="1"/>
  <c r="O2491" i="27" s="1"/>
  <c r="X2491" i="27"/>
  <c r="N2491" i="27" s="1"/>
  <c r="G2491" i="27" s="1"/>
  <c r="Q2491" i="27" l="1"/>
  <c r="H2492" i="27" s="1"/>
  <c r="X2492" i="27" s="1"/>
  <c r="N2492" i="27" s="1"/>
  <c r="G2492" i="27" s="1"/>
  <c r="R2491" i="27"/>
  <c r="S2491" i="27" s="1"/>
  <c r="T2491" i="27" s="1"/>
  <c r="I2491" i="27"/>
  <c r="L2491" i="27" s="1"/>
  <c r="M2491" i="27" s="1"/>
  <c r="U2491" i="27" l="1"/>
  <c r="W2491" i="27" s="1"/>
  <c r="P2491" i="27"/>
  <c r="V2491" i="27" s="1"/>
  <c r="J2492" i="27"/>
  <c r="K2492" i="27" s="1"/>
  <c r="O2492" i="27" s="1"/>
  <c r="I2492" i="27" l="1"/>
  <c r="L2492" i="27" s="1"/>
  <c r="R2492" i="27"/>
  <c r="S2492" i="27" s="1"/>
  <c r="T2492" i="27" s="1"/>
  <c r="Q2492" i="27"/>
  <c r="H2493" i="27" l="1"/>
  <c r="X2493" i="27" s="1"/>
  <c r="N2493" i="27" s="1"/>
  <c r="G2493" i="27" s="1"/>
  <c r="P2492" i="27"/>
  <c r="V2492" i="27" s="1"/>
  <c r="J2493" i="27"/>
  <c r="K2493" i="27" s="1"/>
  <c r="M2492" i="27"/>
  <c r="U2492" i="27" s="1"/>
  <c r="W2492" i="27" s="1"/>
  <c r="O2493" i="27" l="1"/>
  <c r="I2493" i="27" l="1"/>
  <c r="L2493" i="27" s="1"/>
  <c r="P2493" i="27" s="1"/>
  <c r="R2493" i="27"/>
  <c r="S2493" i="27" s="1"/>
  <c r="T2493" i="27" s="1"/>
  <c r="Q2493" i="27"/>
  <c r="M2493" i="27" l="1"/>
  <c r="U2493" i="27" s="1"/>
  <c r="W2493" i="27" s="1"/>
  <c r="H2494" i="27"/>
  <c r="X2494" i="27" s="1"/>
  <c r="N2494" i="27" s="1"/>
  <c r="G2494" i="27" s="1"/>
  <c r="V2493" i="27"/>
  <c r="J2494" i="27"/>
  <c r="K2494" i="27" s="1"/>
  <c r="O2494" i="27" l="1"/>
  <c r="I2494" i="27" l="1"/>
  <c r="L2494" i="27" s="1"/>
  <c r="P2494" i="27" s="1"/>
  <c r="R2494" i="27"/>
  <c r="S2494" i="27" s="1"/>
  <c r="T2494" i="27" s="1"/>
  <c r="Q2494" i="27"/>
  <c r="M2494" i="27" l="1"/>
  <c r="U2494" i="27" s="1"/>
  <c r="W2494" i="27" s="1"/>
  <c r="H2495" i="27"/>
  <c r="X2495" i="27" s="1"/>
  <c r="N2495" i="27" s="1"/>
  <c r="G2495" i="27" s="1"/>
  <c r="V2494" i="27"/>
  <c r="J2495" i="27" l="1"/>
  <c r="K2495" i="27" s="1"/>
  <c r="O2495" i="27" s="1"/>
  <c r="I2495" i="27" l="1"/>
  <c r="L2495" i="27" s="1"/>
  <c r="M2495" i="27" s="1"/>
  <c r="R2495" i="27"/>
  <c r="S2495" i="27" s="1"/>
  <c r="T2495" i="27" s="1"/>
  <c r="Q2495" i="27"/>
  <c r="P2495" i="27" l="1"/>
  <c r="V2495" i="27" s="1"/>
  <c r="U2495" i="27"/>
  <c r="H2496" i="27"/>
  <c r="X2496" i="27" s="1"/>
  <c r="N2496" i="27" s="1"/>
  <c r="G2496" i="27" s="1"/>
  <c r="W2495" i="27"/>
  <c r="J2496" i="27"/>
  <c r="K2496" i="27" s="1"/>
  <c r="O2496" i="27" l="1"/>
  <c r="I2496" i="27" l="1"/>
  <c r="L2496" i="27" s="1"/>
  <c r="P2496" i="27" s="1"/>
  <c r="R2496" i="27"/>
  <c r="S2496" i="27" s="1"/>
  <c r="T2496" i="27" s="1"/>
  <c r="Q2496" i="27"/>
  <c r="M2496" i="27" l="1"/>
  <c r="U2496" i="27" s="1"/>
  <c r="W2496" i="27" s="1"/>
  <c r="H2497" i="27"/>
  <c r="X2497" i="27" s="1"/>
  <c r="N2497" i="27" s="1"/>
  <c r="G2497" i="27" s="1"/>
  <c r="V2496" i="27"/>
  <c r="J2497" i="27" l="1"/>
  <c r="K2497" i="27" s="1"/>
  <c r="O2497" i="27"/>
  <c r="I2497" i="27" l="1"/>
  <c r="L2497" i="27" s="1"/>
  <c r="P2497" i="27" s="1"/>
  <c r="R2497" i="27"/>
  <c r="S2497" i="27" s="1"/>
  <c r="T2497" i="27" s="1"/>
  <c r="Q2497" i="27"/>
  <c r="M2497" i="27" l="1"/>
  <c r="U2497" i="27" s="1"/>
  <c r="W2497" i="27" s="1"/>
  <c r="H2498" i="27"/>
  <c r="X2498" i="27" s="1"/>
  <c r="N2498" i="27" s="1"/>
  <c r="G2498" i="27" s="1"/>
  <c r="V2497" i="27"/>
  <c r="J2498" i="27" l="1"/>
  <c r="K2498" i="27" s="1"/>
  <c r="O2498" i="27" s="1"/>
  <c r="I2498" i="27" l="1"/>
  <c r="L2498" i="27" s="1"/>
  <c r="R2498" i="27"/>
  <c r="S2498" i="27" s="1"/>
  <c r="T2498" i="27" s="1"/>
  <c r="Q2498" i="27"/>
  <c r="H2499" i="27" l="1"/>
  <c r="X2499" i="27" s="1"/>
  <c r="N2499" i="27" s="1"/>
  <c r="G2499" i="27" s="1"/>
  <c r="P2498" i="27"/>
  <c r="V2498" i="27" s="1"/>
  <c r="J2499" i="27"/>
  <c r="K2499" i="27" s="1"/>
  <c r="M2498" i="27"/>
  <c r="U2498" i="27" s="1"/>
  <c r="W2498" i="27" s="1"/>
  <c r="O2499" i="27" l="1"/>
  <c r="I2499" i="27" l="1"/>
  <c r="L2499" i="27" s="1"/>
  <c r="P2499" i="27" s="1"/>
  <c r="R2499" i="27"/>
  <c r="S2499" i="27" s="1"/>
  <c r="T2499" i="27" s="1"/>
  <c r="Q2499" i="27"/>
  <c r="M2499" i="27" l="1"/>
  <c r="U2499" i="27" s="1"/>
  <c r="W2499" i="27" s="1"/>
  <c r="H2500" i="27"/>
  <c r="X2500" i="27" s="1"/>
  <c r="N2500" i="27" s="1"/>
  <c r="G2500" i="27" s="1"/>
  <c r="V2499" i="27"/>
  <c r="J2500" i="27"/>
  <c r="K2500" i="27" s="1"/>
  <c r="O2500" i="27" l="1"/>
  <c r="I2500" i="27" l="1"/>
  <c r="L2500" i="27" s="1"/>
  <c r="M2500" i="27" s="1"/>
  <c r="R2500" i="27"/>
  <c r="S2500" i="27" s="1"/>
  <c r="T2500" i="27" s="1"/>
  <c r="Q2500" i="27"/>
  <c r="P2500" i="27" l="1"/>
  <c r="V2500" i="27" s="1"/>
  <c r="U2500" i="27"/>
  <c r="H2501" i="27"/>
  <c r="X2501" i="27" s="1"/>
  <c r="N2501" i="27" s="1"/>
  <c r="G2501" i="27" s="1"/>
  <c r="W2500" i="27"/>
  <c r="J2501" i="27"/>
  <c r="K2501" i="27" s="1"/>
  <c r="O2501" i="27" l="1"/>
  <c r="I2501" i="27" l="1"/>
  <c r="L2501" i="27" s="1"/>
  <c r="R2501" i="27"/>
  <c r="S2501" i="27" s="1"/>
  <c r="T2501" i="27" s="1"/>
  <c r="Q2501" i="27"/>
  <c r="P2501" i="27" l="1"/>
  <c r="V2501" i="27" s="1"/>
  <c r="H2502" i="27"/>
  <c r="X2502" i="27" s="1"/>
  <c r="N2502" i="27" s="1"/>
  <c r="G2502" i="27" s="1"/>
  <c r="M2501" i="27"/>
  <c r="U2501" i="27" s="1"/>
  <c r="W2501" i="27" s="1"/>
  <c r="J2502" i="27"/>
  <c r="K2502" i="27" s="1"/>
  <c r="O2502" i="27" l="1"/>
  <c r="I2502" i="27" l="1"/>
  <c r="L2502" i="27" s="1"/>
  <c r="M2502" i="27" s="1"/>
  <c r="R2502" i="27"/>
  <c r="S2502" i="27" s="1"/>
  <c r="T2502" i="27" s="1"/>
  <c r="Q2502" i="27"/>
  <c r="P2502" i="27" l="1"/>
  <c r="U2502" i="27"/>
  <c r="W2502" i="27" s="1"/>
  <c r="H2503" i="27"/>
  <c r="X2503" i="27" s="1"/>
  <c r="N2503" i="27" s="1"/>
  <c r="G2503" i="27" s="1"/>
  <c r="V2502" i="27"/>
  <c r="J2503" i="27" l="1"/>
  <c r="K2503" i="27" s="1"/>
  <c r="O2503" i="27" s="1"/>
  <c r="I2503" i="27" l="1"/>
  <c r="L2503" i="27" s="1"/>
  <c r="R2503" i="27"/>
  <c r="S2503" i="27" s="1"/>
  <c r="T2503" i="27" s="1"/>
  <c r="Q2503" i="27"/>
  <c r="H2504" i="27" l="1"/>
  <c r="X2504" i="27" s="1"/>
  <c r="N2504" i="27" s="1"/>
  <c r="G2504" i="27" s="1"/>
  <c r="P2503" i="27"/>
  <c r="V2503" i="27" s="1"/>
  <c r="J2504" i="27"/>
  <c r="K2504" i="27" s="1"/>
  <c r="M2503" i="27"/>
  <c r="U2503" i="27" s="1"/>
  <c r="W2503" i="27" s="1"/>
  <c r="O2504" i="27" l="1"/>
  <c r="I2504" i="27" l="1"/>
  <c r="L2504" i="27" s="1"/>
  <c r="M2504" i="27" s="1"/>
  <c r="R2504" i="27"/>
  <c r="S2504" i="27" s="1"/>
  <c r="T2504" i="27" s="1"/>
  <c r="Q2504" i="27"/>
  <c r="P2504" i="27" l="1"/>
  <c r="U2504" i="27"/>
  <c r="W2504" i="27" s="1"/>
  <c r="H2505" i="27"/>
  <c r="X2505" i="27" s="1"/>
  <c r="N2505" i="27" s="1"/>
  <c r="G2505" i="27" s="1"/>
  <c r="V2504" i="27"/>
  <c r="J2505" i="27" l="1"/>
  <c r="K2505" i="27" s="1"/>
  <c r="O2505" i="27" s="1"/>
  <c r="I2505" i="27" l="1"/>
  <c r="L2505" i="27" s="1"/>
  <c r="M2505" i="27" s="1"/>
  <c r="R2505" i="27"/>
  <c r="S2505" i="27" s="1"/>
  <c r="T2505" i="27" s="1"/>
  <c r="Q2505" i="27"/>
  <c r="P2505" i="27" l="1"/>
  <c r="U2505" i="27"/>
  <c r="H2506" i="27"/>
  <c r="X2506" i="27" s="1"/>
  <c r="N2506" i="27" s="1"/>
  <c r="G2506" i="27" s="1"/>
  <c r="W2505" i="27"/>
  <c r="V2505" i="27"/>
  <c r="J2506" i="27"/>
  <c r="K2506" i="27" s="1"/>
  <c r="O2506" i="27" l="1"/>
  <c r="I2506" i="27" l="1"/>
  <c r="L2506" i="27" s="1"/>
  <c r="R2506" i="27"/>
  <c r="S2506" i="27" s="1"/>
  <c r="T2506" i="27" s="1"/>
  <c r="Q2506" i="27"/>
  <c r="H2507" i="27" l="1"/>
  <c r="X2507" i="27" s="1"/>
  <c r="N2507" i="27" s="1"/>
  <c r="G2507" i="27" s="1"/>
  <c r="P2506" i="27"/>
  <c r="V2506" i="27" s="1"/>
  <c r="M2506" i="27"/>
  <c r="U2506" i="27" s="1"/>
  <c r="W2506" i="27" s="1"/>
  <c r="J2507" i="27" l="1"/>
  <c r="K2507" i="27" s="1"/>
  <c r="O2507" i="27" s="1"/>
  <c r="I2507" i="27" l="1"/>
  <c r="L2507" i="27" s="1"/>
  <c r="M2507" i="27" s="1"/>
  <c r="R2507" i="27"/>
  <c r="S2507" i="27" s="1"/>
  <c r="T2507" i="27" s="1"/>
  <c r="Q2507" i="27"/>
  <c r="P2507" i="27" l="1"/>
  <c r="V2507" i="27" s="1"/>
  <c r="U2507" i="27"/>
  <c r="W2507" i="27" s="1"/>
  <c r="H2508" i="27"/>
  <c r="X2508" i="27" s="1"/>
  <c r="N2508" i="27" s="1"/>
  <c r="G2508" i="27" s="1"/>
  <c r="J2508" i="27" l="1"/>
  <c r="K2508" i="27" s="1"/>
  <c r="O2508" i="27" s="1"/>
  <c r="I2508" i="27" l="1"/>
  <c r="L2508" i="27" s="1"/>
  <c r="R2508" i="27"/>
  <c r="S2508" i="27" s="1"/>
  <c r="T2508" i="27" s="1"/>
  <c r="Q2508" i="27"/>
  <c r="H2509" i="27" l="1"/>
  <c r="X2509" i="27" s="1"/>
  <c r="N2509" i="27" s="1"/>
  <c r="G2509" i="27" s="1"/>
  <c r="P2508" i="27"/>
  <c r="V2508" i="27" s="1"/>
  <c r="M2508" i="27"/>
  <c r="U2508" i="27" s="1"/>
  <c r="W2508" i="27" s="1"/>
  <c r="J2509" i="27" l="1"/>
  <c r="K2509" i="27" s="1"/>
  <c r="O2509" i="27" s="1"/>
  <c r="I2509" i="27" l="1"/>
  <c r="L2509" i="27" s="1"/>
  <c r="M2509" i="27" s="1"/>
  <c r="R2509" i="27"/>
  <c r="S2509" i="27" s="1"/>
  <c r="T2509" i="27" s="1"/>
  <c r="P2509" i="27"/>
  <c r="Q2509" i="27"/>
  <c r="U2509" i="27" l="1"/>
  <c r="W2509" i="27" s="1"/>
  <c r="H2510" i="27"/>
  <c r="X2510" i="27" s="1"/>
  <c r="N2510" i="27" s="1"/>
  <c r="G2510" i="27" s="1"/>
  <c r="V2509" i="27"/>
  <c r="J2510" i="27" l="1"/>
  <c r="K2510" i="27" s="1"/>
  <c r="O2510" i="27" s="1"/>
  <c r="I2510" i="27" l="1"/>
  <c r="L2510" i="27" s="1"/>
  <c r="P2510" i="27" s="1"/>
  <c r="R2510" i="27"/>
  <c r="S2510" i="27" s="1"/>
  <c r="T2510" i="27" s="1"/>
  <c r="Q2510" i="27"/>
  <c r="M2510" i="27" l="1"/>
  <c r="U2510" i="27" s="1"/>
  <c r="W2510" i="27" s="1"/>
  <c r="H2511" i="27"/>
  <c r="X2511" i="27" s="1"/>
  <c r="N2511" i="27" s="1"/>
  <c r="G2511" i="27" s="1"/>
  <c r="V2510" i="27"/>
  <c r="J2511" i="27"/>
  <c r="K2511" i="27" s="1"/>
  <c r="O2511" i="27" l="1"/>
  <c r="I2511" i="27" l="1"/>
  <c r="L2511" i="27" s="1"/>
  <c r="M2511" i="27" s="1"/>
  <c r="R2511" i="27"/>
  <c r="S2511" i="27" s="1"/>
  <c r="T2511" i="27" s="1"/>
  <c r="Q2511" i="27"/>
  <c r="P2511" i="27" l="1"/>
  <c r="V2511" i="27" s="1"/>
  <c r="U2511" i="27"/>
  <c r="W2511" i="27" s="1"/>
  <c r="H2512" i="27"/>
  <c r="X2512" i="27" s="1"/>
  <c r="N2512" i="27" s="1"/>
  <c r="G2512" i="27" s="1"/>
  <c r="J2512" i="27" l="1"/>
  <c r="K2512" i="27" s="1"/>
  <c r="O2512" i="27" s="1"/>
  <c r="I2512" i="27" l="1"/>
  <c r="L2512" i="27" s="1"/>
  <c r="P2512" i="27" s="1"/>
  <c r="R2512" i="27"/>
  <c r="S2512" i="27" s="1"/>
  <c r="T2512" i="27" s="1"/>
  <c r="Q2512" i="27"/>
  <c r="M2512" i="27" l="1"/>
  <c r="U2512" i="27" s="1"/>
  <c r="W2512" i="27" s="1"/>
  <c r="H2513" i="27"/>
  <c r="X2513" i="27" s="1"/>
  <c r="N2513" i="27" s="1"/>
  <c r="G2513" i="27" s="1"/>
  <c r="V2512" i="27"/>
  <c r="J2513" i="27" l="1"/>
  <c r="K2513" i="27" s="1"/>
  <c r="O2513" i="27" s="1"/>
  <c r="I2513" i="27" l="1"/>
  <c r="L2513" i="27" s="1"/>
  <c r="M2513" i="27" s="1"/>
  <c r="R2513" i="27"/>
  <c r="S2513" i="27" s="1"/>
  <c r="T2513" i="27" s="1"/>
  <c r="Q2513" i="27"/>
  <c r="U2513" i="27" l="1"/>
  <c r="W2513" i="27" s="1"/>
  <c r="P2513" i="27"/>
  <c r="V2513" i="27" s="1"/>
  <c r="H2514" i="27"/>
  <c r="X2514" i="27" s="1"/>
  <c r="N2514" i="27" s="1"/>
  <c r="G2514" i="27" s="1"/>
  <c r="J2514" i="27" l="1"/>
  <c r="K2514" i="27" s="1"/>
  <c r="O2514" i="27" s="1"/>
  <c r="I2514" i="27" l="1"/>
  <c r="L2514" i="27" s="1"/>
  <c r="P2514" i="27" s="1"/>
  <c r="R2514" i="27"/>
  <c r="S2514" i="27" s="1"/>
  <c r="T2514" i="27" s="1"/>
  <c r="Q2514" i="27"/>
  <c r="M2514" i="27" l="1"/>
  <c r="U2514" i="27" s="1"/>
  <c r="W2514" i="27" s="1"/>
  <c r="H2515" i="27"/>
  <c r="X2515" i="27" s="1"/>
  <c r="N2515" i="27" s="1"/>
  <c r="G2515" i="27" s="1"/>
  <c r="V2514" i="27"/>
  <c r="J2515" i="27"/>
  <c r="K2515" i="27" s="1"/>
  <c r="O2515" i="27" l="1"/>
  <c r="I2515" i="27" l="1"/>
  <c r="L2515" i="27" s="1"/>
  <c r="P2515" i="27" s="1"/>
  <c r="R2515" i="27"/>
  <c r="S2515" i="27" s="1"/>
  <c r="T2515" i="27" s="1"/>
  <c r="Q2515" i="27"/>
  <c r="M2515" i="27" l="1"/>
  <c r="U2515" i="27"/>
  <c r="W2515" i="27" s="1"/>
  <c r="H2516" i="27"/>
  <c r="X2516" i="27" s="1"/>
  <c r="N2516" i="27" s="1"/>
  <c r="G2516" i="27" s="1"/>
  <c r="V2515" i="27"/>
  <c r="J2516" i="27" l="1"/>
  <c r="K2516" i="27" s="1"/>
  <c r="O2516" i="27"/>
  <c r="I2516" i="27" l="1"/>
  <c r="L2516" i="27" s="1"/>
  <c r="M2516" i="27" s="1"/>
  <c r="R2516" i="27"/>
  <c r="S2516" i="27" s="1"/>
  <c r="T2516" i="27" s="1"/>
  <c r="Q2516" i="27"/>
  <c r="P2516" i="27" l="1"/>
  <c r="V2516" i="27" s="1"/>
  <c r="U2516" i="27"/>
  <c r="W2516" i="27" s="1"/>
  <c r="H2517" i="27"/>
  <c r="X2517" i="27" s="1"/>
  <c r="N2517" i="27" s="1"/>
  <c r="G2517" i="27" s="1"/>
  <c r="J2517" i="27"/>
  <c r="K2517" i="27" s="1"/>
  <c r="O2517" i="27" l="1"/>
  <c r="I2517" i="27" l="1"/>
  <c r="L2517" i="27" s="1"/>
  <c r="M2517" i="27" s="1"/>
  <c r="R2517" i="27"/>
  <c r="S2517" i="27" s="1"/>
  <c r="T2517" i="27" s="1"/>
  <c r="Q2517" i="27"/>
  <c r="P2517" i="27" l="1"/>
  <c r="V2517" i="27" s="1"/>
  <c r="H2518" i="27"/>
  <c r="X2518" i="27" s="1"/>
  <c r="N2518" i="27" s="1"/>
  <c r="G2518" i="27" s="1"/>
  <c r="U2517" i="27"/>
  <c r="W2517" i="27" s="1"/>
  <c r="J2518" i="27" l="1"/>
  <c r="K2518" i="27" s="1"/>
  <c r="O2518" i="27" s="1"/>
  <c r="I2518" i="27" s="1"/>
  <c r="R2518" i="27" l="1"/>
  <c r="S2518" i="27" s="1"/>
  <c r="T2518" i="27" s="1"/>
  <c r="L2518" i="27"/>
  <c r="Q2518" i="27"/>
  <c r="H2519" i="27" l="1"/>
  <c r="X2519" i="27" s="1"/>
  <c r="N2519" i="27" s="1"/>
  <c r="G2519" i="27" s="1"/>
  <c r="P2518" i="27"/>
  <c r="V2518" i="27" s="1"/>
  <c r="M2518" i="27"/>
  <c r="U2518" i="27" s="1"/>
  <c r="W2518" i="27" s="1"/>
  <c r="J2519" i="27" l="1"/>
  <c r="K2519" i="27" s="1"/>
  <c r="O2519" i="27" s="1"/>
  <c r="I2519" i="27" l="1"/>
  <c r="L2519" i="27" s="1"/>
  <c r="P2519" i="27" s="1"/>
  <c r="R2519" i="27"/>
  <c r="S2519" i="27" s="1"/>
  <c r="T2519" i="27" s="1"/>
  <c r="Q2519" i="27"/>
  <c r="M2519" i="27" l="1"/>
  <c r="U2519" i="27" s="1"/>
  <c r="W2519" i="27" s="1"/>
  <c r="H2520" i="27"/>
  <c r="X2520" i="27" s="1"/>
  <c r="N2520" i="27" s="1"/>
  <c r="G2520" i="27" s="1"/>
  <c r="V2519" i="27"/>
  <c r="J2520" i="27" l="1"/>
  <c r="K2520" i="27" s="1"/>
  <c r="O2520" i="27" s="1"/>
  <c r="I2520" i="27" l="1"/>
  <c r="L2520" i="27" s="1"/>
  <c r="P2520" i="27" s="1"/>
  <c r="R2520" i="27"/>
  <c r="S2520" i="27" s="1"/>
  <c r="T2520" i="27" s="1"/>
  <c r="Q2520" i="27"/>
  <c r="M2520" i="27" l="1"/>
  <c r="U2520" i="27" s="1"/>
  <c r="W2520" i="27" s="1"/>
  <c r="H2521" i="27"/>
  <c r="X2521" i="27" s="1"/>
  <c r="N2521" i="27" s="1"/>
  <c r="G2521" i="27" s="1"/>
  <c r="V2520" i="27"/>
  <c r="J2521" i="27" l="1"/>
  <c r="K2521" i="27" s="1"/>
  <c r="O2521" i="27" s="1"/>
  <c r="I2521" i="27" l="1"/>
  <c r="L2521" i="27" s="1"/>
  <c r="M2521" i="27" s="1"/>
  <c r="R2521" i="27"/>
  <c r="S2521" i="27" s="1"/>
  <c r="T2521" i="27" s="1"/>
  <c r="Q2521" i="27"/>
  <c r="U2521" i="27" l="1"/>
  <c r="W2521" i="27" s="1"/>
  <c r="H2522" i="27"/>
  <c r="X2522" i="27" s="1"/>
  <c r="N2522" i="27" s="1"/>
  <c r="G2522" i="27" s="1"/>
  <c r="P2521" i="27"/>
  <c r="V2521" i="27" s="1"/>
  <c r="J2522" i="27"/>
  <c r="K2522" i="27" s="1"/>
  <c r="O2522" i="27" l="1"/>
  <c r="I2522" i="27" l="1"/>
  <c r="L2522" i="27" s="1"/>
  <c r="R2522" i="27"/>
  <c r="S2522" i="27" s="1"/>
  <c r="T2522" i="27" s="1"/>
  <c r="Q2522" i="27"/>
  <c r="H2523" i="27" l="1"/>
  <c r="X2523" i="27" s="1"/>
  <c r="N2523" i="27" s="1"/>
  <c r="G2523" i="27" s="1"/>
  <c r="P2522" i="27"/>
  <c r="V2522" i="27" s="1"/>
  <c r="M2522" i="27"/>
  <c r="U2522" i="27" s="1"/>
  <c r="W2522" i="27" s="1"/>
  <c r="J2523" i="27" l="1"/>
  <c r="K2523" i="27" s="1"/>
  <c r="O2523" i="27" s="1"/>
  <c r="I2523" i="27" l="1"/>
  <c r="L2523" i="27" s="1"/>
  <c r="M2523" i="27" s="1"/>
  <c r="R2523" i="27"/>
  <c r="S2523" i="27" s="1"/>
  <c r="T2523" i="27" s="1"/>
  <c r="Q2523" i="27"/>
  <c r="P2523" i="27" l="1"/>
  <c r="V2523" i="27" s="1"/>
  <c r="U2523" i="27"/>
  <c r="W2523" i="27" s="1"/>
  <c r="H2524" i="27"/>
  <c r="X2524" i="27" s="1"/>
  <c r="N2524" i="27" s="1"/>
  <c r="G2524" i="27" s="1"/>
  <c r="J2524" i="27" l="1"/>
  <c r="K2524" i="27" s="1"/>
  <c r="O2524" i="27" s="1"/>
  <c r="I2524" i="27" l="1"/>
  <c r="L2524" i="27" s="1"/>
  <c r="P2524" i="27" s="1"/>
  <c r="R2524" i="27"/>
  <c r="S2524" i="27" s="1"/>
  <c r="T2524" i="27" s="1"/>
  <c r="Q2524" i="27"/>
  <c r="M2524" i="27" l="1"/>
  <c r="U2524" i="27" s="1"/>
  <c r="W2524" i="27" s="1"/>
  <c r="H2525" i="27"/>
  <c r="X2525" i="27" s="1"/>
  <c r="N2525" i="27" s="1"/>
  <c r="G2525" i="27" s="1"/>
  <c r="V2524" i="27"/>
  <c r="J2525" i="27"/>
  <c r="K2525" i="27" s="1"/>
  <c r="O2525" i="27" l="1"/>
  <c r="I2525" i="27" l="1"/>
  <c r="L2525" i="27" s="1"/>
  <c r="M2525" i="27" s="1"/>
  <c r="R2525" i="27"/>
  <c r="S2525" i="27" s="1"/>
  <c r="T2525" i="27" s="1"/>
  <c r="Q2525" i="27"/>
  <c r="P2525" i="27" l="1"/>
  <c r="V2525" i="27" s="1"/>
  <c r="U2525" i="27"/>
  <c r="W2525" i="27" s="1"/>
  <c r="H2526" i="27"/>
  <c r="X2526" i="27" s="1"/>
  <c r="N2526" i="27" s="1"/>
  <c r="G2526" i="27" s="1"/>
  <c r="J2526" i="27" l="1"/>
  <c r="K2526" i="27" s="1"/>
  <c r="O2526" i="27" s="1"/>
  <c r="I2526" i="27" l="1"/>
  <c r="L2526" i="27" s="1"/>
  <c r="M2526" i="27" s="1"/>
  <c r="R2526" i="27"/>
  <c r="S2526" i="27" s="1"/>
  <c r="T2526" i="27" s="1"/>
  <c r="Q2526" i="27"/>
  <c r="P2526" i="27" l="1"/>
  <c r="V2526" i="27" s="1"/>
  <c r="U2526" i="27"/>
  <c r="W2526" i="27" s="1"/>
  <c r="H2527" i="27"/>
  <c r="J2527" i="27" l="1"/>
  <c r="K2527" i="27" s="1"/>
  <c r="O2527" i="27" s="1"/>
  <c r="X2527" i="27"/>
  <c r="N2527" i="27" s="1"/>
  <c r="G2527" i="27" s="1"/>
  <c r="Q2527" i="27" l="1"/>
  <c r="H2528" i="27" s="1"/>
  <c r="X2528" i="27" s="1"/>
  <c r="N2528" i="27" s="1"/>
  <c r="G2528" i="27" s="1"/>
  <c r="R2527" i="27"/>
  <c r="S2527" i="27" s="1"/>
  <c r="T2527" i="27" s="1"/>
  <c r="I2527" i="27"/>
  <c r="L2527" i="27" s="1"/>
  <c r="P2527" i="27" s="1"/>
  <c r="V2527" i="27" s="1"/>
  <c r="M2527" i="27" l="1"/>
  <c r="U2527" i="27" s="1"/>
  <c r="W2527" i="27" s="1"/>
  <c r="J2528" i="27"/>
  <c r="K2528" i="27" s="1"/>
  <c r="O2528" i="27" s="1"/>
  <c r="I2528" i="27" l="1"/>
  <c r="L2528" i="27" s="1"/>
  <c r="R2528" i="27"/>
  <c r="S2528" i="27" s="1"/>
  <c r="T2528" i="27" s="1"/>
  <c r="Q2528" i="27"/>
  <c r="H2529" i="27" l="1"/>
  <c r="X2529" i="27" s="1"/>
  <c r="N2529" i="27" s="1"/>
  <c r="G2529" i="27" s="1"/>
  <c r="P2528" i="27"/>
  <c r="V2528" i="27" s="1"/>
  <c r="M2528" i="27"/>
  <c r="U2528" i="27" s="1"/>
  <c r="W2528" i="27" s="1"/>
  <c r="J2529" i="27" l="1"/>
  <c r="K2529" i="27" s="1"/>
  <c r="O2529" i="27" s="1"/>
  <c r="I2529" i="27" l="1"/>
  <c r="L2529" i="27" s="1"/>
  <c r="R2529" i="27"/>
  <c r="S2529" i="27" s="1"/>
  <c r="T2529" i="27" s="1"/>
  <c r="Q2529" i="27"/>
  <c r="H2530" i="27" l="1"/>
  <c r="X2530" i="27" s="1"/>
  <c r="N2530" i="27" s="1"/>
  <c r="G2530" i="27" s="1"/>
  <c r="P2529" i="27"/>
  <c r="V2529" i="27" s="1"/>
  <c r="M2529" i="27"/>
  <c r="U2529" i="27" s="1"/>
  <c r="W2529" i="27" s="1"/>
  <c r="J2530" i="27" l="1"/>
  <c r="K2530" i="27" s="1"/>
  <c r="O2530" i="27" s="1"/>
  <c r="I2530" i="27" l="1"/>
  <c r="L2530" i="27" s="1"/>
  <c r="P2530" i="27" s="1"/>
  <c r="R2530" i="27"/>
  <c r="S2530" i="27" s="1"/>
  <c r="T2530" i="27" s="1"/>
  <c r="Q2530" i="27"/>
  <c r="M2530" i="27" l="1"/>
  <c r="U2530" i="27" s="1"/>
  <c r="W2530" i="27" s="1"/>
  <c r="H2531" i="27"/>
  <c r="X2531" i="27" s="1"/>
  <c r="N2531" i="27" s="1"/>
  <c r="G2531" i="27" s="1"/>
  <c r="V2530" i="27"/>
  <c r="J2531" i="27" l="1"/>
  <c r="K2531" i="27" s="1"/>
  <c r="O2531" i="27" s="1"/>
  <c r="I2531" i="27" l="1"/>
  <c r="L2531" i="27" s="1"/>
  <c r="M2531" i="27" s="1"/>
  <c r="R2531" i="27"/>
  <c r="S2531" i="27" s="1"/>
  <c r="T2531" i="27" s="1"/>
  <c r="Q2531" i="27"/>
  <c r="P2531" i="27" l="1"/>
  <c r="V2531" i="27" s="1"/>
  <c r="U2531" i="27"/>
  <c r="W2531" i="27" s="1"/>
  <c r="H2532" i="27"/>
  <c r="X2532" i="27" s="1"/>
  <c r="N2532" i="27" s="1"/>
  <c r="G2532" i="27" s="1"/>
  <c r="J2532" i="27" l="1"/>
  <c r="K2532" i="27" s="1"/>
  <c r="O2532" i="27" s="1"/>
  <c r="I2532" i="27" l="1"/>
  <c r="L2532" i="27" s="1"/>
  <c r="M2532" i="27" s="1"/>
  <c r="R2532" i="27"/>
  <c r="S2532" i="27" s="1"/>
  <c r="T2532" i="27" s="1"/>
  <c r="Q2532" i="27"/>
  <c r="P2532" i="27" l="1"/>
  <c r="V2532" i="27" s="1"/>
  <c r="U2532" i="27"/>
  <c r="W2532" i="27" s="1"/>
  <c r="H2533" i="27"/>
  <c r="X2533" i="27" s="1"/>
  <c r="N2533" i="27" s="1"/>
  <c r="G2533" i="27" s="1"/>
  <c r="J2533" i="27" l="1"/>
  <c r="K2533" i="27" s="1"/>
  <c r="O2533" i="27" s="1"/>
  <c r="I2533" i="27" l="1"/>
  <c r="L2533" i="27" s="1"/>
  <c r="M2533" i="27" s="1"/>
  <c r="R2533" i="27"/>
  <c r="S2533" i="27" s="1"/>
  <c r="T2533" i="27" s="1"/>
  <c r="Q2533" i="27"/>
  <c r="U2533" i="27" l="1"/>
  <c r="W2533" i="27" s="1"/>
  <c r="H2534" i="27"/>
  <c r="X2534" i="27" s="1"/>
  <c r="N2534" i="27" s="1"/>
  <c r="G2534" i="27" s="1"/>
  <c r="P2533" i="27"/>
  <c r="V2533" i="27" s="1"/>
  <c r="J2534" i="27" l="1"/>
  <c r="K2534" i="27" s="1"/>
  <c r="O2534" i="27" s="1"/>
  <c r="I2534" i="27" l="1"/>
  <c r="L2534" i="27" s="1"/>
  <c r="P2534" i="27" s="1"/>
  <c r="R2534" i="27"/>
  <c r="S2534" i="27" s="1"/>
  <c r="T2534" i="27" s="1"/>
  <c r="Q2534" i="27"/>
  <c r="M2534" i="27" l="1"/>
  <c r="U2534" i="27" s="1"/>
  <c r="W2534" i="27" s="1"/>
  <c r="H2535" i="27"/>
  <c r="X2535" i="27" s="1"/>
  <c r="N2535" i="27" s="1"/>
  <c r="G2535" i="27" s="1"/>
  <c r="V2534" i="27"/>
  <c r="J2535" i="27" l="1"/>
  <c r="K2535" i="27" s="1"/>
  <c r="O2535" i="27" s="1"/>
  <c r="I2535" i="27" l="1"/>
  <c r="L2535" i="27" s="1"/>
  <c r="P2535" i="27" s="1"/>
  <c r="R2535" i="27"/>
  <c r="S2535" i="27" s="1"/>
  <c r="T2535" i="27" s="1"/>
  <c r="Q2535" i="27"/>
  <c r="M2535" i="27" l="1"/>
  <c r="U2535" i="27" s="1"/>
  <c r="W2535" i="27" s="1"/>
  <c r="H2536" i="27"/>
  <c r="X2536" i="27" s="1"/>
  <c r="N2536" i="27" s="1"/>
  <c r="G2536" i="27" s="1"/>
  <c r="V2535" i="27"/>
  <c r="J2536" i="27"/>
  <c r="K2536" i="27" s="1"/>
  <c r="O2536" i="27" l="1"/>
  <c r="I2536" i="27" l="1"/>
  <c r="L2536" i="27" s="1"/>
  <c r="M2536" i="27" s="1"/>
  <c r="R2536" i="27"/>
  <c r="S2536" i="27" s="1"/>
  <c r="T2536" i="27" s="1"/>
  <c r="Q2536" i="27"/>
  <c r="U2536" i="27" l="1"/>
  <c r="W2536" i="27" s="1"/>
  <c r="H2537" i="27"/>
  <c r="X2537" i="27" s="1"/>
  <c r="N2537" i="27" s="1"/>
  <c r="G2537" i="27" s="1"/>
  <c r="P2536" i="27"/>
  <c r="V2536" i="27" s="1"/>
  <c r="J2537" i="27"/>
  <c r="K2537" i="27" s="1"/>
  <c r="O2537" i="27" l="1"/>
  <c r="I2537" i="27" l="1"/>
  <c r="L2537" i="27" s="1"/>
  <c r="P2537" i="27" s="1"/>
  <c r="R2537" i="27"/>
  <c r="S2537" i="27" s="1"/>
  <c r="T2537" i="27" s="1"/>
  <c r="Q2537" i="27"/>
  <c r="M2537" i="27" l="1"/>
  <c r="U2537" i="27" s="1"/>
  <c r="W2537" i="27" s="1"/>
  <c r="H2538" i="27"/>
  <c r="X2538" i="27" s="1"/>
  <c r="N2538" i="27" s="1"/>
  <c r="G2538" i="27" s="1"/>
  <c r="V2537" i="27"/>
  <c r="J2538" i="27"/>
  <c r="K2538" i="27" s="1"/>
  <c r="O2538" i="27" l="1"/>
  <c r="I2538" i="27" l="1"/>
  <c r="L2538" i="27" s="1"/>
  <c r="M2538" i="27" s="1"/>
  <c r="R2538" i="27"/>
  <c r="S2538" i="27" s="1"/>
  <c r="T2538" i="27" s="1"/>
  <c r="Q2538" i="27"/>
  <c r="P2538" i="27" l="1"/>
  <c r="U2538" i="27"/>
  <c r="W2538" i="27" s="1"/>
  <c r="H2539" i="27"/>
  <c r="X2539" i="27" s="1"/>
  <c r="N2539" i="27" s="1"/>
  <c r="G2539" i="27" s="1"/>
  <c r="V2538" i="27"/>
  <c r="J2539" i="27"/>
  <c r="K2539" i="27" s="1"/>
  <c r="O2539" i="27" l="1"/>
  <c r="I2539" i="27" l="1"/>
  <c r="L2539" i="27" s="1"/>
  <c r="P2539" i="27" s="1"/>
  <c r="R2539" i="27"/>
  <c r="S2539" i="27" s="1"/>
  <c r="T2539" i="27" s="1"/>
  <c r="Q2539" i="27"/>
  <c r="M2539" i="27" l="1"/>
  <c r="U2539" i="27" s="1"/>
  <c r="W2539" i="27" s="1"/>
  <c r="H2540" i="27"/>
  <c r="X2540" i="27" s="1"/>
  <c r="N2540" i="27" s="1"/>
  <c r="G2540" i="27" s="1"/>
  <c r="V2539" i="27"/>
  <c r="J2540" i="27"/>
  <c r="K2540" i="27" s="1"/>
  <c r="O2540" i="27" l="1"/>
  <c r="I2540" i="27" l="1"/>
  <c r="L2540" i="27" s="1"/>
  <c r="R2540" i="27"/>
  <c r="S2540" i="27" s="1"/>
  <c r="T2540" i="27" s="1"/>
  <c r="Q2540" i="27"/>
  <c r="H2541" i="27" l="1"/>
  <c r="X2541" i="27" s="1"/>
  <c r="N2541" i="27" s="1"/>
  <c r="G2541" i="27" s="1"/>
  <c r="P2540" i="27"/>
  <c r="V2540" i="27" s="1"/>
  <c r="M2540" i="27"/>
  <c r="U2540" i="27" s="1"/>
  <c r="W2540" i="27" s="1"/>
  <c r="J2541" i="27" l="1"/>
  <c r="K2541" i="27" s="1"/>
  <c r="O2541" i="27" s="1"/>
  <c r="I2541" i="27" l="1"/>
  <c r="R2541" i="27"/>
  <c r="S2541" i="27" s="1"/>
  <c r="T2541" i="27" s="1"/>
  <c r="L2541" i="27"/>
  <c r="Q2541" i="27"/>
  <c r="H2542" i="27" l="1"/>
  <c r="X2542" i="27" s="1"/>
  <c r="N2542" i="27" s="1"/>
  <c r="G2542" i="27" s="1"/>
  <c r="P2541" i="27"/>
  <c r="V2541" i="27" s="1"/>
  <c r="M2541" i="27"/>
  <c r="U2541" i="27" s="1"/>
  <c r="W2541" i="27" s="1"/>
  <c r="J2542" i="27" l="1"/>
  <c r="K2542" i="27" s="1"/>
  <c r="O2542" i="27" s="1"/>
  <c r="I2542" i="27" l="1"/>
  <c r="L2542" i="27" s="1"/>
  <c r="M2542" i="27" s="1"/>
  <c r="R2542" i="27"/>
  <c r="S2542" i="27" s="1"/>
  <c r="T2542" i="27" s="1"/>
  <c r="Q2542" i="27"/>
  <c r="P2542" i="27" l="1"/>
  <c r="V2542" i="27" s="1"/>
  <c r="U2542" i="27"/>
  <c r="H2543" i="27"/>
  <c r="X2543" i="27" s="1"/>
  <c r="N2543" i="27" s="1"/>
  <c r="G2543" i="27" s="1"/>
  <c r="W2542" i="27"/>
  <c r="J2543" i="27" l="1"/>
  <c r="K2543" i="27" s="1"/>
  <c r="O2543" i="27" s="1"/>
  <c r="I2543" i="27" l="1"/>
  <c r="L2543" i="27" s="1"/>
  <c r="P2543" i="27" s="1"/>
  <c r="R2543" i="27"/>
  <c r="S2543" i="27" s="1"/>
  <c r="T2543" i="27" s="1"/>
  <c r="Q2543" i="27"/>
  <c r="M2543" i="27" l="1"/>
  <c r="U2543" i="27" s="1"/>
  <c r="W2543" i="27" s="1"/>
  <c r="H2544" i="27"/>
  <c r="X2544" i="27" s="1"/>
  <c r="N2544" i="27" s="1"/>
  <c r="G2544" i="27" s="1"/>
  <c r="V2543" i="27"/>
  <c r="J2544" i="27" l="1"/>
  <c r="K2544" i="27" s="1"/>
  <c r="O2544" i="27" s="1"/>
  <c r="I2544" i="27" l="1"/>
  <c r="L2544" i="27" s="1"/>
  <c r="P2544" i="27" s="1"/>
  <c r="R2544" i="27"/>
  <c r="S2544" i="27" s="1"/>
  <c r="T2544" i="27" s="1"/>
  <c r="Q2544" i="27"/>
  <c r="M2544" i="27" l="1"/>
  <c r="U2544" i="27" s="1"/>
  <c r="W2544" i="27" s="1"/>
  <c r="H2545" i="27"/>
  <c r="X2545" i="27" s="1"/>
  <c r="N2545" i="27" s="1"/>
  <c r="G2545" i="27" s="1"/>
  <c r="V2544" i="27"/>
  <c r="J2545" i="27"/>
  <c r="K2545" i="27" s="1"/>
  <c r="O2545" i="27" l="1"/>
  <c r="I2545" i="27" l="1"/>
  <c r="L2545" i="27" s="1"/>
  <c r="M2545" i="27" s="1"/>
  <c r="R2545" i="27"/>
  <c r="S2545" i="27" s="1"/>
  <c r="T2545" i="27" s="1"/>
  <c r="Q2545" i="27"/>
  <c r="P2545" i="27" l="1"/>
  <c r="V2545" i="27" s="1"/>
  <c r="U2545" i="27"/>
  <c r="W2545" i="27" s="1"/>
  <c r="H2546" i="27"/>
  <c r="X2546" i="27" s="1"/>
  <c r="N2546" i="27" s="1"/>
  <c r="G2546" i="27" s="1"/>
  <c r="J2546" i="27" l="1"/>
  <c r="K2546" i="27" s="1"/>
  <c r="O2546" i="27" s="1"/>
  <c r="I2546" i="27" l="1"/>
  <c r="L2546" i="27" s="1"/>
  <c r="P2546" i="27" s="1"/>
  <c r="R2546" i="27"/>
  <c r="S2546" i="27" s="1"/>
  <c r="T2546" i="27" s="1"/>
  <c r="Q2546" i="27"/>
  <c r="M2546" i="27" l="1"/>
  <c r="U2546" i="27" s="1"/>
  <c r="W2546" i="27" s="1"/>
  <c r="H2547" i="27"/>
  <c r="X2547" i="27" s="1"/>
  <c r="N2547" i="27" s="1"/>
  <c r="G2547" i="27" s="1"/>
  <c r="V2546" i="27"/>
  <c r="J2547" i="27"/>
  <c r="K2547" i="27" s="1"/>
  <c r="O2547" i="27" l="1"/>
  <c r="I2547" i="27" l="1"/>
  <c r="L2547" i="27" s="1"/>
  <c r="M2547" i="27" s="1"/>
  <c r="R2547" i="27"/>
  <c r="S2547" i="27" s="1"/>
  <c r="T2547" i="27" s="1"/>
  <c r="Q2547" i="27"/>
  <c r="P2547" i="27" l="1"/>
  <c r="V2547" i="27" s="1"/>
  <c r="U2547" i="27"/>
  <c r="W2547" i="27" s="1"/>
  <c r="H2548" i="27"/>
  <c r="X2548" i="27" s="1"/>
  <c r="N2548" i="27" s="1"/>
  <c r="G2548" i="27" s="1"/>
  <c r="J2548" i="27" l="1"/>
  <c r="K2548" i="27" s="1"/>
  <c r="O2548" i="27" s="1"/>
  <c r="I2548" i="27" l="1"/>
  <c r="L2548" i="27" s="1"/>
  <c r="P2548" i="27" s="1"/>
  <c r="R2548" i="27"/>
  <c r="S2548" i="27" s="1"/>
  <c r="T2548" i="27" s="1"/>
  <c r="Q2548" i="27"/>
  <c r="M2548" i="27" l="1"/>
  <c r="U2548" i="27" s="1"/>
  <c r="W2548" i="27" s="1"/>
  <c r="H2549" i="27"/>
  <c r="X2549" i="27" s="1"/>
  <c r="N2549" i="27" s="1"/>
  <c r="G2549" i="27" s="1"/>
  <c r="V2548" i="27"/>
  <c r="J2549" i="27"/>
  <c r="K2549" i="27" s="1"/>
  <c r="O2549" i="27" l="1"/>
  <c r="I2549" i="27" l="1"/>
  <c r="L2549" i="27" s="1"/>
  <c r="M2549" i="27" s="1"/>
  <c r="R2549" i="27"/>
  <c r="S2549" i="27" s="1"/>
  <c r="T2549" i="27" s="1"/>
  <c r="Q2549" i="27"/>
  <c r="U2549" i="27" l="1"/>
  <c r="W2549" i="27" s="1"/>
  <c r="H2550" i="27"/>
  <c r="X2550" i="27" s="1"/>
  <c r="N2550" i="27" s="1"/>
  <c r="G2550" i="27" s="1"/>
  <c r="P2549" i="27"/>
  <c r="V2549" i="27" s="1"/>
  <c r="J2550" i="27" l="1"/>
  <c r="K2550" i="27" s="1"/>
  <c r="O2550" i="27" s="1"/>
  <c r="I2550" i="27" l="1"/>
  <c r="L2550" i="27" s="1"/>
  <c r="P2550" i="27" s="1"/>
  <c r="R2550" i="27"/>
  <c r="S2550" i="27" s="1"/>
  <c r="T2550" i="27" s="1"/>
  <c r="Q2550" i="27"/>
  <c r="M2550" i="27" l="1"/>
  <c r="U2550" i="27" s="1"/>
  <c r="W2550" i="27" s="1"/>
  <c r="H2551" i="27"/>
  <c r="X2551" i="27" s="1"/>
  <c r="N2551" i="27" s="1"/>
  <c r="G2551" i="27" s="1"/>
  <c r="V2550" i="27"/>
  <c r="J2551" i="27"/>
  <c r="K2551" i="27" s="1"/>
  <c r="O2551" i="27" l="1"/>
  <c r="I2551" i="27" l="1"/>
  <c r="L2551" i="27" s="1"/>
  <c r="M2551" i="27" s="1"/>
  <c r="R2551" i="27"/>
  <c r="S2551" i="27" s="1"/>
  <c r="T2551" i="27" s="1"/>
  <c r="Q2551" i="27"/>
  <c r="P2551" i="27" l="1"/>
  <c r="V2551" i="27" s="1"/>
  <c r="U2551" i="27"/>
  <c r="W2551" i="27" s="1"/>
  <c r="H2552" i="27"/>
  <c r="X2552" i="27" s="1"/>
  <c r="N2552" i="27" s="1"/>
  <c r="G2552" i="27" s="1"/>
  <c r="J2552" i="27" l="1"/>
  <c r="K2552" i="27" s="1"/>
  <c r="O2552" i="27" s="1"/>
  <c r="I2552" i="27" l="1"/>
  <c r="L2552" i="27" s="1"/>
  <c r="M2552" i="27" s="1"/>
  <c r="R2552" i="27"/>
  <c r="S2552" i="27" s="1"/>
  <c r="T2552" i="27" s="1"/>
  <c r="Q2552" i="27"/>
  <c r="P2552" i="27" l="1"/>
  <c r="V2552" i="27" s="1"/>
  <c r="U2552" i="27"/>
  <c r="W2552" i="27" s="1"/>
  <c r="H2553" i="27"/>
  <c r="X2553" i="27" s="1"/>
  <c r="N2553" i="27" s="1"/>
  <c r="G2553" i="27" s="1"/>
  <c r="J2553" i="27" l="1"/>
  <c r="K2553" i="27" s="1"/>
  <c r="O2553" i="27" s="1"/>
  <c r="I2553" i="27" l="1"/>
  <c r="L2553" i="27" s="1"/>
  <c r="P2553" i="27" s="1"/>
  <c r="R2553" i="27"/>
  <c r="S2553" i="27" s="1"/>
  <c r="T2553" i="27" s="1"/>
  <c r="Q2553" i="27"/>
  <c r="M2553" i="27" l="1"/>
  <c r="U2553" i="27" s="1"/>
  <c r="W2553" i="27" s="1"/>
  <c r="H2554" i="27"/>
  <c r="X2554" i="27" s="1"/>
  <c r="N2554" i="27" s="1"/>
  <c r="G2554" i="27" s="1"/>
  <c r="V2553" i="27"/>
  <c r="J2554" i="27" l="1"/>
  <c r="K2554" i="27" s="1"/>
  <c r="O2554" i="27" s="1"/>
  <c r="I2554" i="27" l="1"/>
  <c r="L2554" i="27" s="1"/>
  <c r="R2554" i="27"/>
  <c r="S2554" i="27" s="1"/>
  <c r="T2554" i="27" s="1"/>
  <c r="Q2554" i="27"/>
  <c r="P2554" i="27" l="1"/>
  <c r="V2554" i="27" s="1"/>
  <c r="H2555" i="27"/>
  <c r="X2555" i="27" s="1"/>
  <c r="N2555" i="27" s="1"/>
  <c r="G2555" i="27" s="1"/>
  <c r="M2554" i="27"/>
  <c r="U2554" i="27" s="1"/>
  <c r="W2554" i="27" s="1"/>
  <c r="J2555" i="27" l="1"/>
  <c r="K2555" i="27" s="1"/>
  <c r="O2555" i="27" s="1"/>
  <c r="I2555" i="27" l="1"/>
  <c r="L2555" i="27" s="1"/>
  <c r="M2555" i="27" s="1"/>
  <c r="R2555" i="27"/>
  <c r="S2555" i="27" s="1"/>
  <c r="T2555" i="27" s="1"/>
  <c r="Q2555" i="27"/>
  <c r="P2555" i="27" l="1"/>
  <c r="V2555" i="27" s="1"/>
  <c r="H2556" i="27"/>
  <c r="X2556" i="27" s="1"/>
  <c r="N2556" i="27" s="1"/>
  <c r="G2556" i="27" s="1"/>
  <c r="U2555" i="27"/>
  <c r="W2555" i="27" s="1"/>
  <c r="J2556" i="27" l="1"/>
  <c r="K2556" i="27" s="1"/>
  <c r="O2556" i="27" s="1"/>
  <c r="I2556" i="27" s="1"/>
  <c r="L2556" i="27" s="1"/>
  <c r="R2556" i="27" l="1"/>
  <c r="S2556" i="27" s="1"/>
  <c r="T2556" i="27" s="1"/>
  <c r="M2556" i="27"/>
  <c r="P2556" i="27"/>
  <c r="V2556" i="27" s="1"/>
  <c r="Q2556" i="27"/>
  <c r="U2556" i="27" l="1"/>
  <c r="W2556" i="27" s="1"/>
  <c r="H2557" i="27"/>
  <c r="X2557" i="27" s="1"/>
  <c r="N2557" i="27" s="1"/>
  <c r="G2557" i="27" s="1"/>
  <c r="J2557" i="27"/>
  <c r="K2557" i="27" s="1"/>
  <c r="O2557" i="27" l="1"/>
  <c r="I2557" i="27" l="1"/>
  <c r="L2557" i="27" s="1"/>
  <c r="R2557" i="27"/>
  <c r="S2557" i="27" s="1"/>
  <c r="T2557" i="27" s="1"/>
  <c r="Q2557" i="27"/>
  <c r="H2558" i="27" l="1"/>
  <c r="X2558" i="27" s="1"/>
  <c r="N2558" i="27" s="1"/>
  <c r="G2558" i="27" s="1"/>
  <c r="P2557" i="27"/>
  <c r="V2557" i="27" s="1"/>
  <c r="M2557" i="27"/>
  <c r="U2557" i="27" s="1"/>
  <c r="W2557" i="27" s="1"/>
  <c r="J2558" i="27" l="1"/>
  <c r="K2558" i="27" s="1"/>
  <c r="O2558" i="27" s="1"/>
  <c r="I2558" i="27" l="1"/>
  <c r="L2558" i="27" s="1"/>
  <c r="M2558" i="27" s="1"/>
  <c r="R2558" i="27"/>
  <c r="S2558" i="27" s="1"/>
  <c r="T2558" i="27" s="1"/>
  <c r="Q2558" i="27"/>
  <c r="P2558" i="27" l="1"/>
  <c r="V2558" i="27" s="1"/>
  <c r="U2558" i="27"/>
  <c r="W2558" i="27" s="1"/>
  <c r="H2559" i="27"/>
  <c r="X2559" i="27" s="1"/>
  <c r="N2559" i="27" s="1"/>
  <c r="G2559" i="27" s="1"/>
  <c r="J2559" i="27" l="1"/>
  <c r="K2559" i="27" s="1"/>
  <c r="O2559" i="27" s="1"/>
  <c r="I2559" i="27" l="1"/>
  <c r="L2559" i="27" s="1"/>
  <c r="P2559" i="27" s="1"/>
  <c r="R2559" i="27"/>
  <c r="S2559" i="27" s="1"/>
  <c r="T2559" i="27" s="1"/>
  <c r="Q2559" i="27"/>
  <c r="M2559" i="27" l="1"/>
  <c r="U2559" i="27" s="1"/>
  <c r="W2559" i="27" s="1"/>
  <c r="H2560" i="27"/>
  <c r="X2560" i="27" s="1"/>
  <c r="N2560" i="27" s="1"/>
  <c r="G2560" i="27" s="1"/>
  <c r="V2559" i="27"/>
  <c r="J2560" i="27"/>
  <c r="K2560" i="27" s="1"/>
  <c r="O2560" i="27" l="1"/>
  <c r="I2560" i="27" l="1"/>
  <c r="L2560" i="27" s="1"/>
  <c r="P2560" i="27" s="1"/>
  <c r="R2560" i="27"/>
  <c r="S2560" i="27" s="1"/>
  <c r="T2560" i="27" s="1"/>
  <c r="Q2560" i="27"/>
  <c r="M2560" i="27" l="1"/>
  <c r="U2560" i="27" s="1"/>
  <c r="W2560" i="27" s="1"/>
  <c r="H2561" i="27"/>
  <c r="X2561" i="27" s="1"/>
  <c r="N2561" i="27" s="1"/>
  <c r="G2561" i="27" s="1"/>
  <c r="V2560" i="27"/>
  <c r="J2561" i="27" l="1"/>
  <c r="K2561" i="27" s="1"/>
  <c r="O2561" i="27"/>
  <c r="I2561" i="27" l="1"/>
  <c r="L2561" i="27" s="1"/>
  <c r="M2561" i="27" s="1"/>
  <c r="R2561" i="27"/>
  <c r="S2561" i="27" s="1"/>
  <c r="T2561" i="27" s="1"/>
  <c r="Q2561" i="27"/>
  <c r="P2561" i="27" l="1"/>
  <c r="V2561" i="27" s="1"/>
  <c r="U2561" i="27"/>
  <c r="W2561" i="27" s="1"/>
  <c r="H2562" i="27"/>
  <c r="X2562" i="27" s="1"/>
  <c r="N2562" i="27" s="1"/>
  <c r="G2562" i="27" s="1"/>
  <c r="J2562" i="27" l="1"/>
  <c r="K2562" i="27" s="1"/>
  <c r="O2562" i="27"/>
  <c r="I2562" i="27" l="1"/>
  <c r="L2562" i="27" s="1"/>
  <c r="P2562" i="27" s="1"/>
  <c r="R2562" i="27"/>
  <c r="S2562" i="27" s="1"/>
  <c r="T2562" i="27" s="1"/>
  <c r="Q2562" i="27"/>
  <c r="M2562" i="27" l="1"/>
  <c r="U2562" i="27" s="1"/>
  <c r="W2562" i="27" s="1"/>
  <c r="H2563" i="27"/>
  <c r="X2563" i="27" s="1"/>
  <c r="N2563" i="27" s="1"/>
  <c r="G2563" i="27" s="1"/>
  <c r="V2562" i="27"/>
  <c r="J2563" i="27" l="1"/>
  <c r="K2563" i="27" s="1"/>
  <c r="O2563" i="27" s="1"/>
  <c r="I2563" i="27" l="1"/>
  <c r="L2563" i="27" s="1"/>
  <c r="P2563" i="27" s="1"/>
  <c r="R2563" i="27"/>
  <c r="S2563" i="27" s="1"/>
  <c r="T2563" i="27" s="1"/>
  <c r="Q2563" i="27"/>
  <c r="M2563" i="27" l="1"/>
  <c r="U2563" i="27" s="1"/>
  <c r="W2563" i="27" s="1"/>
  <c r="H2564" i="27"/>
  <c r="X2564" i="27" s="1"/>
  <c r="N2564" i="27" s="1"/>
  <c r="G2564" i="27" s="1"/>
  <c r="V2563" i="27"/>
  <c r="J2564" i="27" l="1"/>
  <c r="K2564" i="27" s="1"/>
  <c r="O2564" i="27" s="1"/>
  <c r="I2564" i="27" l="1"/>
  <c r="L2564" i="27" s="1"/>
  <c r="P2564" i="27" s="1"/>
  <c r="R2564" i="27"/>
  <c r="S2564" i="27" s="1"/>
  <c r="T2564" i="27" s="1"/>
  <c r="Q2564" i="27"/>
  <c r="M2564" i="27" l="1"/>
  <c r="U2564" i="27" s="1"/>
  <c r="W2564" i="27" s="1"/>
  <c r="H2565" i="27"/>
  <c r="X2565" i="27" s="1"/>
  <c r="N2565" i="27" s="1"/>
  <c r="G2565" i="27" s="1"/>
  <c r="V2564" i="27"/>
  <c r="J2565" i="27" l="1"/>
  <c r="K2565" i="27" s="1"/>
  <c r="O2565" i="27" s="1"/>
  <c r="I2565" i="27" l="1"/>
  <c r="L2565" i="27" s="1"/>
  <c r="P2565" i="27" s="1"/>
  <c r="R2565" i="27"/>
  <c r="S2565" i="27" s="1"/>
  <c r="T2565" i="27" s="1"/>
  <c r="Q2565" i="27"/>
  <c r="M2565" i="27" l="1"/>
  <c r="U2565" i="27" s="1"/>
  <c r="W2565" i="27" s="1"/>
  <c r="H2566" i="27"/>
  <c r="X2566" i="27" s="1"/>
  <c r="N2566" i="27" s="1"/>
  <c r="G2566" i="27" s="1"/>
  <c r="V2565" i="27"/>
  <c r="J2566" i="27"/>
  <c r="K2566" i="27" s="1"/>
  <c r="O2566" i="27" l="1"/>
  <c r="I2566" i="27" l="1"/>
  <c r="L2566" i="27" s="1"/>
  <c r="P2566" i="27" s="1"/>
  <c r="R2566" i="27"/>
  <c r="S2566" i="27" s="1"/>
  <c r="T2566" i="27" s="1"/>
  <c r="Q2566" i="27"/>
  <c r="M2566" i="27" l="1"/>
  <c r="U2566" i="27" s="1"/>
  <c r="W2566" i="27" s="1"/>
  <c r="H2567" i="27"/>
  <c r="X2567" i="27" s="1"/>
  <c r="N2567" i="27" s="1"/>
  <c r="G2567" i="27" s="1"/>
  <c r="V2566" i="27"/>
  <c r="J2567" i="27" l="1"/>
  <c r="K2567" i="27" s="1"/>
  <c r="O2567" i="27" s="1"/>
  <c r="I2567" i="27" l="1"/>
  <c r="L2567" i="27" s="1"/>
  <c r="R2567" i="27"/>
  <c r="S2567" i="27" s="1"/>
  <c r="T2567" i="27" s="1"/>
  <c r="Q2567" i="27"/>
  <c r="H2568" i="27" l="1"/>
  <c r="X2568" i="27" s="1"/>
  <c r="N2568" i="27" s="1"/>
  <c r="G2568" i="27" s="1"/>
  <c r="P2567" i="27"/>
  <c r="V2567" i="27" s="1"/>
  <c r="J2568" i="27"/>
  <c r="K2568" i="27" s="1"/>
  <c r="M2567" i="27"/>
  <c r="U2567" i="27" s="1"/>
  <c r="W2567" i="27" s="1"/>
  <c r="O2568" i="27" l="1"/>
  <c r="I2568" i="27" l="1"/>
  <c r="L2568" i="27" s="1"/>
  <c r="P2568" i="27" s="1"/>
  <c r="R2568" i="27"/>
  <c r="S2568" i="27" s="1"/>
  <c r="T2568" i="27" s="1"/>
  <c r="Q2568" i="27"/>
  <c r="M2568" i="27" l="1"/>
  <c r="U2568" i="27"/>
  <c r="W2568" i="27" s="1"/>
  <c r="H2569" i="27"/>
  <c r="X2569" i="27" s="1"/>
  <c r="N2569" i="27" s="1"/>
  <c r="G2569" i="27" s="1"/>
  <c r="V2568" i="27"/>
  <c r="J2569" i="27" l="1"/>
  <c r="K2569" i="27" s="1"/>
  <c r="O2569" i="27" s="1"/>
  <c r="I2569" i="27" l="1"/>
  <c r="L2569" i="27" s="1"/>
  <c r="M2569" i="27" s="1"/>
  <c r="R2569" i="27"/>
  <c r="S2569" i="27" s="1"/>
  <c r="T2569" i="27" s="1"/>
  <c r="Q2569" i="27"/>
  <c r="P2569" i="27" l="1"/>
  <c r="V2569" i="27" s="1"/>
  <c r="U2569" i="27"/>
  <c r="W2569" i="27" s="1"/>
  <c r="H2570" i="27"/>
  <c r="X2570" i="27" s="1"/>
  <c r="N2570" i="27" s="1"/>
  <c r="G2570" i="27" s="1"/>
  <c r="J2570" i="27" l="1"/>
  <c r="K2570" i="27" s="1"/>
  <c r="O2570" i="27"/>
  <c r="I2570" i="27" l="1"/>
  <c r="L2570" i="27" s="1"/>
  <c r="P2570" i="27" s="1"/>
  <c r="R2570" i="27"/>
  <c r="S2570" i="27" s="1"/>
  <c r="T2570" i="27" s="1"/>
  <c r="Q2570" i="27"/>
  <c r="M2570" i="27" l="1"/>
  <c r="U2570" i="27" s="1"/>
  <c r="W2570" i="27" s="1"/>
  <c r="H2571" i="27"/>
  <c r="X2571" i="27" s="1"/>
  <c r="N2571" i="27" s="1"/>
  <c r="G2571" i="27" s="1"/>
  <c r="V2570" i="27"/>
  <c r="J2571" i="27" l="1"/>
  <c r="K2571" i="27" s="1"/>
  <c r="O2571" i="27" s="1"/>
  <c r="I2571" i="27" l="1"/>
  <c r="L2571" i="27" s="1"/>
  <c r="P2571" i="27" s="1"/>
  <c r="R2571" i="27"/>
  <c r="S2571" i="27" s="1"/>
  <c r="T2571" i="27" s="1"/>
  <c r="Q2571" i="27"/>
  <c r="M2571" i="27" l="1"/>
  <c r="U2571" i="27" s="1"/>
  <c r="W2571" i="27" s="1"/>
  <c r="H2572" i="27"/>
  <c r="X2572" i="27" s="1"/>
  <c r="N2572" i="27" s="1"/>
  <c r="G2572" i="27" s="1"/>
  <c r="V2571" i="27"/>
  <c r="J2572" i="27" l="1"/>
  <c r="K2572" i="27" s="1"/>
  <c r="O2572" i="27" s="1"/>
  <c r="I2572" i="27" l="1"/>
  <c r="L2572" i="27" s="1"/>
  <c r="P2572" i="27" s="1"/>
  <c r="R2572" i="27"/>
  <c r="S2572" i="27" s="1"/>
  <c r="T2572" i="27" s="1"/>
  <c r="Q2572" i="27"/>
  <c r="M2572" i="27" l="1"/>
  <c r="U2572" i="27" s="1"/>
  <c r="W2572" i="27" s="1"/>
  <c r="H2573" i="27"/>
  <c r="X2573" i="27" s="1"/>
  <c r="N2573" i="27" s="1"/>
  <c r="G2573" i="27" s="1"/>
  <c r="V2572" i="27"/>
  <c r="J2573" i="27" l="1"/>
  <c r="K2573" i="27" s="1"/>
  <c r="O2573" i="27" s="1"/>
  <c r="I2573" i="27" l="1"/>
  <c r="L2573" i="27" s="1"/>
  <c r="R2573" i="27"/>
  <c r="S2573" i="27" s="1"/>
  <c r="T2573" i="27" s="1"/>
  <c r="Q2573" i="27"/>
  <c r="H2574" i="27" l="1"/>
  <c r="X2574" i="27" s="1"/>
  <c r="N2574" i="27" s="1"/>
  <c r="G2574" i="27" s="1"/>
  <c r="P2573" i="27"/>
  <c r="V2573" i="27" s="1"/>
  <c r="J2574" i="27"/>
  <c r="K2574" i="27" s="1"/>
  <c r="M2573" i="27"/>
  <c r="U2573" i="27" s="1"/>
  <c r="W2573" i="27" s="1"/>
  <c r="O2574" i="27" l="1"/>
  <c r="I2574" i="27" l="1"/>
  <c r="L2574" i="27" s="1"/>
  <c r="M2574" i="27" s="1"/>
  <c r="R2574" i="27"/>
  <c r="S2574" i="27" s="1"/>
  <c r="T2574" i="27" s="1"/>
  <c r="Q2574" i="27"/>
  <c r="P2574" i="27" l="1"/>
  <c r="U2574" i="27"/>
  <c r="W2574" i="27" s="1"/>
  <c r="H2575" i="27"/>
  <c r="X2575" i="27" s="1"/>
  <c r="N2575" i="27" s="1"/>
  <c r="G2575" i="27" s="1"/>
  <c r="V2574" i="27"/>
  <c r="J2575" i="27" l="1"/>
  <c r="K2575" i="27" s="1"/>
  <c r="O2575" i="27" s="1"/>
  <c r="I2575" i="27" l="1"/>
  <c r="L2575" i="27" s="1"/>
  <c r="P2575" i="27" s="1"/>
  <c r="R2575" i="27"/>
  <c r="S2575" i="27" s="1"/>
  <c r="T2575" i="27" s="1"/>
  <c r="Q2575" i="27"/>
  <c r="M2575" i="27" l="1"/>
  <c r="U2575" i="27"/>
  <c r="W2575" i="27" s="1"/>
  <c r="H2576" i="27"/>
  <c r="X2576" i="27" s="1"/>
  <c r="N2576" i="27" s="1"/>
  <c r="G2576" i="27" s="1"/>
  <c r="V2575" i="27"/>
  <c r="J2576" i="27" l="1"/>
  <c r="K2576" i="27" s="1"/>
  <c r="O2576" i="27" s="1"/>
  <c r="I2576" i="27" l="1"/>
  <c r="L2576" i="27" s="1"/>
  <c r="P2576" i="27" s="1"/>
  <c r="R2576" i="27"/>
  <c r="S2576" i="27" s="1"/>
  <c r="T2576" i="27" s="1"/>
  <c r="Q2576" i="27"/>
  <c r="M2576" i="27" l="1"/>
  <c r="U2576" i="27" s="1"/>
  <c r="W2576" i="27" s="1"/>
  <c r="H2577" i="27"/>
  <c r="X2577" i="27" s="1"/>
  <c r="N2577" i="27" s="1"/>
  <c r="G2577" i="27" s="1"/>
  <c r="V2576" i="27"/>
  <c r="J2577" i="27" l="1"/>
  <c r="K2577" i="27" s="1"/>
  <c r="O2577" i="27" s="1"/>
  <c r="I2577" i="27" l="1"/>
  <c r="L2577" i="27" s="1"/>
  <c r="M2577" i="27" s="1"/>
  <c r="R2577" i="27"/>
  <c r="S2577" i="27" s="1"/>
  <c r="T2577" i="27" s="1"/>
  <c r="Q2577" i="27"/>
  <c r="P2577" i="27" l="1"/>
  <c r="V2577" i="27" s="1"/>
  <c r="U2577" i="27"/>
  <c r="W2577" i="27" s="1"/>
  <c r="H2578" i="27"/>
  <c r="X2578" i="27" s="1"/>
  <c r="N2578" i="27" s="1"/>
  <c r="G2578" i="27" s="1"/>
  <c r="J2578" i="27" l="1"/>
  <c r="K2578" i="27" s="1"/>
  <c r="O2578" i="27" s="1"/>
  <c r="I2578" i="27" l="1"/>
  <c r="R2578" i="27"/>
  <c r="S2578" i="27" s="1"/>
  <c r="T2578" i="27" s="1"/>
  <c r="L2578" i="27"/>
  <c r="Q2578" i="27"/>
  <c r="H2579" i="27" l="1"/>
  <c r="X2579" i="27" s="1"/>
  <c r="N2579" i="27" s="1"/>
  <c r="G2579" i="27" s="1"/>
  <c r="P2578" i="27"/>
  <c r="V2578" i="27" s="1"/>
  <c r="M2578" i="27"/>
  <c r="U2578" i="27" s="1"/>
  <c r="W2578" i="27" s="1"/>
  <c r="J2579" i="27" l="1"/>
  <c r="K2579" i="27" s="1"/>
  <c r="O2579" i="27" s="1"/>
  <c r="I2579" i="27" l="1"/>
  <c r="L2579" i="27" s="1"/>
  <c r="M2579" i="27" s="1"/>
  <c r="R2579" i="27"/>
  <c r="S2579" i="27" s="1"/>
  <c r="T2579" i="27" s="1"/>
  <c r="Q2579" i="27"/>
  <c r="P2579" i="27" l="1"/>
  <c r="V2579" i="27" s="1"/>
  <c r="U2579" i="27"/>
  <c r="W2579" i="27" s="1"/>
  <c r="H2580" i="27"/>
  <c r="X2580" i="27" s="1"/>
  <c r="N2580" i="27" s="1"/>
  <c r="G2580" i="27" s="1"/>
  <c r="J2580" i="27" l="1"/>
  <c r="K2580" i="27" s="1"/>
  <c r="O2580" i="27"/>
  <c r="I2580" i="27" l="1"/>
  <c r="L2580" i="27" s="1"/>
  <c r="P2580" i="27" s="1"/>
  <c r="R2580" i="27"/>
  <c r="S2580" i="27" s="1"/>
  <c r="T2580" i="27" s="1"/>
  <c r="M2580" i="27"/>
  <c r="Q2580" i="27"/>
  <c r="U2580" i="27" l="1"/>
  <c r="H2581" i="27"/>
  <c r="X2581" i="27" s="1"/>
  <c r="N2581" i="27" s="1"/>
  <c r="G2581" i="27" s="1"/>
  <c r="W2580" i="27"/>
  <c r="V2580" i="27"/>
  <c r="J2581" i="27" l="1"/>
  <c r="K2581" i="27" s="1"/>
  <c r="O2581" i="27" s="1"/>
  <c r="I2581" i="27" l="1"/>
  <c r="L2581" i="27" s="1"/>
  <c r="R2581" i="27"/>
  <c r="S2581" i="27" s="1"/>
  <c r="T2581" i="27" s="1"/>
  <c r="Q2581" i="27"/>
  <c r="H2582" i="27" l="1"/>
  <c r="X2582" i="27" s="1"/>
  <c r="N2582" i="27" s="1"/>
  <c r="G2582" i="27" s="1"/>
  <c r="P2581" i="27"/>
  <c r="V2581" i="27" s="1"/>
  <c r="M2581" i="27"/>
  <c r="U2581" i="27" s="1"/>
  <c r="W2581" i="27" s="1"/>
  <c r="J2582" i="27" l="1"/>
  <c r="K2582" i="27" s="1"/>
  <c r="O2582" i="27" s="1"/>
  <c r="I2582" i="27" l="1"/>
  <c r="L2582" i="27" s="1"/>
  <c r="M2582" i="27" s="1"/>
  <c r="R2582" i="27"/>
  <c r="S2582" i="27" s="1"/>
  <c r="T2582" i="27" s="1"/>
  <c r="Q2582" i="27"/>
  <c r="U2582" i="27" l="1"/>
  <c r="H2583" i="27"/>
  <c r="X2583" i="27" s="1"/>
  <c r="N2583" i="27" s="1"/>
  <c r="G2583" i="27" s="1"/>
  <c r="W2582" i="27"/>
  <c r="P2582" i="27"/>
  <c r="V2582" i="27" s="1"/>
  <c r="J2583" i="27"/>
  <c r="K2583" i="27" s="1"/>
  <c r="O2583" i="27" l="1"/>
  <c r="I2583" i="27" l="1"/>
  <c r="L2583" i="27" s="1"/>
  <c r="P2583" i="27" s="1"/>
  <c r="R2583" i="27"/>
  <c r="S2583" i="27" s="1"/>
  <c r="T2583" i="27" s="1"/>
  <c r="Q2583" i="27"/>
  <c r="M2583" i="27" l="1"/>
  <c r="U2583" i="27" s="1"/>
  <c r="W2583" i="27" s="1"/>
  <c r="H2584" i="27"/>
  <c r="X2584" i="27" s="1"/>
  <c r="N2584" i="27" s="1"/>
  <c r="G2584" i="27" s="1"/>
  <c r="V2583" i="27"/>
  <c r="J2584" i="27"/>
  <c r="K2584" i="27" s="1"/>
  <c r="O2584" i="27" l="1"/>
  <c r="I2584" i="27" l="1"/>
  <c r="L2584" i="27" s="1"/>
  <c r="P2584" i="27" s="1"/>
  <c r="R2584" i="27"/>
  <c r="S2584" i="27" s="1"/>
  <c r="T2584" i="27" s="1"/>
  <c r="Q2584" i="27"/>
  <c r="M2584" i="27" l="1"/>
  <c r="U2584" i="27"/>
  <c r="H2585" i="27"/>
  <c r="X2585" i="27" s="1"/>
  <c r="N2585" i="27" s="1"/>
  <c r="G2585" i="27" s="1"/>
  <c r="W2584" i="27"/>
  <c r="V2584" i="27"/>
  <c r="J2585" i="27"/>
  <c r="K2585" i="27" s="1"/>
  <c r="O2585" i="27" l="1"/>
  <c r="I2585" i="27" l="1"/>
  <c r="L2585" i="27" s="1"/>
  <c r="M2585" i="27" s="1"/>
  <c r="R2585" i="27"/>
  <c r="S2585" i="27" s="1"/>
  <c r="T2585" i="27" s="1"/>
  <c r="Q2585" i="27"/>
  <c r="P2585" i="27" l="1"/>
  <c r="V2585" i="27" s="1"/>
  <c r="U2585" i="27"/>
  <c r="W2585" i="27" s="1"/>
  <c r="H2586" i="27"/>
  <c r="X2586" i="27" s="1"/>
  <c r="N2586" i="27" s="1"/>
  <c r="G2586" i="27" s="1"/>
  <c r="J2586" i="27" l="1"/>
  <c r="K2586" i="27" s="1"/>
  <c r="O2586" i="27" s="1"/>
  <c r="I2586" i="27" l="1"/>
  <c r="L2586" i="27" s="1"/>
  <c r="R2586" i="27"/>
  <c r="S2586" i="27" s="1"/>
  <c r="T2586" i="27" s="1"/>
  <c r="Q2586" i="27"/>
  <c r="H2587" i="27" l="1"/>
  <c r="X2587" i="27" s="1"/>
  <c r="N2587" i="27" s="1"/>
  <c r="G2587" i="27" s="1"/>
  <c r="P2586" i="27"/>
  <c r="V2586" i="27" s="1"/>
  <c r="M2586" i="27"/>
  <c r="U2586" i="27" s="1"/>
  <c r="W2586" i="27" s="1"/>
  <c r="J2587" i="27" l="1"/>
  <c r="K2587" i="27" s="1"/>
  <c r="O2587" i="27" s="1"/>
  <c r="I2587" i="27" l="1"/>
  <c r="L2587" i="27" s="1"/>
  <c r="M2587" i="27" s="1"/>
  <c r="R2587" i="27"/>
  <c r="S2587" i="27" s="1"/>
  <c r="T2587" i="27" s="1"/>
  <c r="Q2587" i="27"/>
  <c r="P2587" i="27" l="1"/>
  <c r="V2587" i="27" s="1"/>
  <c r="U2587" i="27"/>
  <c r="W2587" i="27" s="1"/>
  <c r="H2588" i="27"/>
  <c r="X2588" i="27" s="1"/>
  <c r="N2588" i="27" s="1"/>
  <c r="G2588" i="27" s="1"/>
  <c r="J2588" i="27" l="1"/>
  <c r="K2588" i="27" s="1"/>
  <c r="O2588" i="27" s="1"/>
  <c r="I2588" i="27" l="1"/>
  <c r="L2588" i="27" s="1"/>
  <c r="M2588" i="27" s="1"/>
  <c r="R2588" i="27"/>
  <c r="S2588" i="27" s="1"/>
  <c r="T2588" i="27" s="1"/>
  <c r="Q2588" i="27"/>
  <c r="U2588" i="27" l="1"/>
  <c r="W2588" i="27" s="1"/>
  <c r="P2588" i="27"/>
  <c r="V2588" i="27" s="1"/>
  <c r="H2589" i="27"/>
  <c r="X2589" i="27" s="1"/>
  <c r="N2589" i="27" s="1"/>
  <c r="G2589" i="27" s="1"/>
  <c r="J2589" i="27" l="1"/>
  <c r="K2589" i="27" s="1"/>
  <c r="O2589" i="27"/>
  <c r="I2589" i="27" l="1"/>
  <c r="L2589" i="27" s="1"/>
  <c r="P2589" i="27" s="1"/>
  <c r="R2589" i="27"/>
  <c r="S2589" i="27" s="1"/>
  <c r="T2589" i="27" s="1"/>
  <c r="Q2589" i="27"/>
  <c r="M2589" i="27" l="1"/>
  <c r="U2589" i="27" s="1"/>
  <c r="W2589" i="27" s="1"/>
  <c r="H2590" i="27"/>
  <c r="X2590" i="27" s="1"/>
  <c r="N2590" i="27" s="1"/>
  <c r="G2590" i="27" s="1"/>
  <c r="V2589" i="27"/>
  <c r="J2590" i="27" l="1"/>
  <c r="K2590" i="27" s="1"/>
  <c r="O2590" i="27" s="1"/>
  <c r="I2590" i="27" l="1"/>
  <c r="L2590" i="27" s="1"/>
  <c r="P2590" i="27" s="1"/>
  <c r="R2590" i="27"/>
  <c r="S2590" i="27" s="1"/>
  <c r="T2590" i="27" s="1"/>
  <c r="Q2590" i="27"/>
  <c r="M2590" i="27" l="1"/>
  <c r="U2590" i="27" s="1"/>
  <c r="W2590" i="27" s="1"/>
  <c r="H2591" i="27"/>
  <c r="X2591" i="27" s="1"/>
  <c r="N2591" i="27" s="1"/>
  <c r="G2591" i="27" s="1"/>
  <c r="V2590" i="27"/>
  <c r="AT1824" i="27" s="1"/>
  <c r="J2591" i="27" l="1"/>
  <c r="K2591" i="27" s="1"/>
  <c r="AZ1824" i="27"/>
  <c r="AY1824" i="27"/>
  <c r="BB1824" i="27" s="1"/>
  <c r="AW1824" i="27"/>
  <c r="BA1824" i="27" s="1"/>
  <c r="O2591" i="27"/>
  <c r="I2591" i="27" l="1"/>
  <c r="L2591" i="27" s="1"/>
  <c r="R2591" i="27"/>
  <c r="S2591" i="27" s="1"/>
  <c r="T2591" i="27" s="1"/>
  <c r="Q2591" i="27"/>
  <c r="P2591" i="27" l="1"/>
  <c r="V2591" i="27" s="1"/>
  <c r="AT1825" i="27" s="1"/>
  <c r="H2592" i="27"/>
  <c r="X2592" i="27" s="1"/>
  <c r="N2592" i="27" s="1"/>
  <c r="G2592" i="27" s="1"/>
  <c r="M2591" i="27"/>
  <c r="U2591" i="27" s="1"/>
  <c r="W2591" i="27" s="1"/>
  <c r="J2592" i="27" l="1"/>
  <c r="K2592" i="27" s="1"/>
  <c r="O2592" i="27" s="1"/>
  <c r="AZ1825" i="27"/>
  <c r="AY1825" i="27"/>
  <c r="BB1825" i="27" s="1"/>
  <c r="AW1825" i="27"/>
  <c r="BA1825" i="27" s="1"/>
  <c r="I2592" i="27" l="1"/>
  <c r="L2592" i="27" s="1"/>
  <c r="P2592" i="27" s="1"/>
  <c r="R2592" i="27"/>
  <c r="S2592" i="27" s="1"/>
  <c r="T2592" i="27" s="1"/>
  <c r="Q2592" i="27"/>
  <c r="M2592" i="27" l="1"/>
  <c r="U2592" i="27" s="1"/>
  <c r="W2592" i="27" s="1"/>
  <c r="H2593" i="27"/>
  <c r="X2593" i="27" s="1"/>
  <c r="N2593" i="27" s="1"/>
  <c r="G2593" i="27" s="1"/>
  <c r="V2592" i="27"/>
  <c r="AT1826" i="27" s="1"/>
  <c r="J2593" i="27" l="1"/>
  <c r="K2593" i="27" s="1"/>
  <c r="AZ1826" i="27"/>
  <c r="AY1826" i="27"/>
  <c r="BB1826" i="27" s="1"/>
  <c r="AW1826" i="27"/>
  <c r="BA1826" i="27" s="1"/>
  <c r="O2593" i="27"/>
  <c r="I2593" i="27" l="1"/>
  <c r="L2593" i="27" s="1"/>
  <c r="M2593" i="27" s="1"/>
  <c r="R2593" i="27"/>
  <c r="S2593" i="27" s="1"/>
  <c r="T2593" i="27" s="1"/>
  <c r="Q2593" i="27"/>
  <c r="P2593" i="27" l="1"/>
  <c r="V2593" i="27" s="1"/>
  <c r="AT1827" i="27" s="1"/>
  <c r="U2593" i="27"/>
  <c r="W2593" i="27" s="1"/>
  <c r="H2594" i="27"/>
  <c r="X2594" i="27" s="1"/>
  <c r="N2594" i="27" s="1"/>
  <c r="G2594" i="27" s="1"/>
  <c r="J2594" i="27" l="1"/>
  <c r="K2594" i="27" s="1"/>
  <c r="O2594" i="27" s="1"/>
  <c r="AZ1827" i="27"/>
  <c r="AY1827" i="27"/>
  <c r="BB1827" i="27" s="1"/>
  <c r="AW1827" i="27"/>
  <c r="BA1827" i="27" s="1"/>
  <c r="I2594" i="27" l="1"/>
  <c r="L2594" i="27" s="1"/>
  <c r="P2594" i="27" s="1"/>
  <c r="R2594" i="27"/>
  <c r="S2594" i="27" s="1"/>
  <c r="T2594" i="27" s="1"/>
  <c r="Q2594" i="27"/>
  <c r="M2594" i="27" l="1"/>
  <c r="U2594" i="27" s="1"/>
  <c r="W2594" i="27" s="1"/>
  <c r="H2595" i="27"/>
  <c r="X2595" i="27" s="1"/>
  <c r="N2595" i="27" s="1"/>
  <c r="G2595" i="27" s="1"/>
  <c r="V2594" i="27"/>
  <c r="AT1828" i="27" s="1"/>
  <c r="J2595" i="27" l="1"/>
  <c r="K2595" i="27" s="1"/>
  <c r="O2595" i="27" s="1"/>
  <c r="AZ1828" i="27"/>
  <c r="AY1828" i="27"/>
  <c r="BB1828" i="27" s="1"/>
  <c r="AW1828" i="27"/>
  <c r="BA1828" i="27" s="1"/>
  <c r="I2595" i="27" l="1"/>
  <c r="L2595" i="27" s="1"/>
  <c r="P2595" i="27" s="1"/>
  <c r="R2595" i="27"/>
  <c r="S2595" i="27" s="1"/>
  <c r="T2595" i="27" s="1"/>
  <c r="Q2595" i="27"/>
  <c r="M2595" i="27" l="1"/>
  <c r="U2595" i="27" s="1"/>
  <c r="W2595" i="27" s="1"/>
  <c r="H2596" i="27"/>
  <c r="X2596" i="27" s="1"/>
  <c r="N2596" i="27" s="1"/>
  <c r="G2596" i="27" s="1"/>
  <c r="V2595" i="27"/>
  <c r="AT1829" i="27" s="1"/>
  <c r="J2596" i="27"/>
  <c r="K2596" i="27" s="1"/>
  <c r="AZ1829" i="27" l="1"/>
  <c r="AY1829" i="27"/>
  <c r="BB1829" i="27" s="1"/>
  <c r="AW1829" i="27"/>
  <c r="BA1829" i="27" s="1"/>
  <c r="O2596" i="27"/>
  <c r="I2596" i="27" l="1"/>
  <c r="L2596" i="27" s="1"/>
  <c r="M2596" i="27" s="1"/>
  <c r="R2596" i="27"/>
  <c r="S2596" i="27" s="1"/>
  <c r="T2596" i="27" s="1"/>
  <c r="Q2596" i="27"/>
  <c r="P2596" i="27" l="1"/>
  <c r="V2596" i="27" s="1"/>
  <c r="AT1830" i="27" s="1"/>
  <c r="U2596" i="27"/>
  <c r="W2596" i="27" s="1"/>
  <c r="H2597" i="27"/>
  <c r="X2597" i="27" s="1"/>
  <c r="N2597" i="27" s="1"/>
  <c r="G2597" i="27" s="1"/>
  <c r="J2597" i="27"/>
  <c r="K2597" i="27" s="1"/>
  <c r="AZ1830" i="27" l="1"/>
  <c r="AY1830" i="27"/>
  <c r="BB1830" i="27" s="1"/>
  <c r="AW1830" i="27"/>
  <c r="BA1830" i="27" s="1"/>
  <c r="O2597" i="27"/>
  <c r="I2597" i="27" l="1"/>
  <c r="L2597" i="27" s="1"/>
  <c r="P2597" i="27" s="1"/>
  <c r="R2597" i="27"/>
  <c r="S2597" i="27" s="1"/>
  <c r="T2597" i="27" s="1"/>
  <c r="Q2597" i="27"/>
  <c r="M2597" i="27" l="1"/>
  <c r="U2597" i="27" s="1"/>
  <c r="W2597" i="27" s="1"/>
  <c r="H2598" i="27"/>
  <c r="X2598" i="27" s="1"/>
  <c r="N2598" i="27" s="1"/>
  <c r="G2598" i="27" s="1"/>
  <c r="V2597" i="27"/>
  <c r="AT1831" i="27" s="1"/>
  <c r="J2598" i="27" l="1"/>
  <c r="K2598" i="27" s="1"/>
  <c r="O2598" i="27" s="1"/>
  <c r="AZ1831" i="27"/>
  <c r="AY1831" i="27"/>
  <c r="BB1831" i="27" s="1"/>
  <c r="AW1831" i="27"/>
  <c r="BA1831" i="27" s="1"/>
  <c r="I2598" i="27" l="1"/>
  <c r="L2598" i="27" s="1"/>
  <c r="M2598" i="27" s="1"/>
  <c r="R2598" i="27"/>
  <c r="S2598" i="27" s="1"/>
  <c r="T2598" i="27" s="1"/>
  <c r="Q2598" i="27"/>
  <c r="P2598" i="27" l="1"/>
  <c r="V2598" i="27" s="1"/>
  <c r="AT1832" i="27" s="1"/>
  <c r="U2598" i="27"/>
  <c r="W2598" i="27" s="1"/>
  <c r="H2599" i="27"/>
  <c r="X2599" i="27" s="1"/>
  <c r="N2599" i="27" s="1"/>
  <c r="G2599" i="27" s="1"/>
  <c r="J2599" i="27" l="1"/>
  <c r="K2599" i="27" s="1"/>
  <c r="O2599" i="27" s="1"/>
  <c r="AZ1832" i="27"/>
  <c r="AY1832" i="27"/>
  <c r="BB1832" i="27" s="1"/>
  <c r="AW1832" i="27"/>
  <c r="BA1832" i="27" s="1"/>
  <c r="I2599" i="27" l="1"/>
  <c r="L2599" i="27" s="1"/>
  <c r="P2599" i="27" s="1"/>
  <c r="R2599" i="27"/>
  <c r="S2599" i="27" s="1"/>
  <c r="T2599" i="27" s="1"/>
  <c r="Q2599" i="27"/>
  <c r="M2599" i="27" l="1"/>
  <c r="U2599" i="27" s="1"/>
  <c r="W2599" i="27" s="1"/>
  <c r="H2600" i="27"/>
  <c r="X2600" i="27" s="1"/>
  <c r="N2600" i="27" s="1"/>
  <c r="G2600" i="27" s="1"/>
  <c r="V2599" i="27"/>
  <c r="AT1833" i="27" s="1"/>
  <c r="J2600" i="27" l="1"/>
  <c r="K2600" i="27" s="1"/>
  <c r="AZ1833" i="27"/>
  <c r="AY1833" i="27"/>
  <c r="BB1833" i="27" s="1"/>
  <c r="AW1833" i="27"/>
  <c r="BA1833" i="27" s="1"/>
  <c r="O2600" i="27"/>
  <c r="I2600" i="27" s="1"/>
  <c r="R2600" i="27" l="1"/>
  <c r="S2600" i="27" s="1"/>
  <c r="T2600" i="27" s="1"/>
  <c r="L2600" i="27"/>
  <c r="M2600" i="27" s="1"/>
  <c r="Q2600" i="27"/>
  <c r="U2600" i="27" l="1"/>
  <c r="W2600" i="27" s="1"/>
  <c r="H2601" i="27"/>
  <c r="X2601" i="27" s="1"/>
  <c r="N2601" i="27" s="1"/>
  <c r="G2601" i="27" s="1"/>
  <c r="P2600" i="27"/>
  <c r="V2600" i="27" s="1"/>
  <c r="AT1834" i="27" s="1"/>
  <c r="J2601" i="27"/>
  <c r="K2601" i="27" s="1"/>
  <c r="AZ1834" i="27" l="1"/>
  <c r="AW1834" i="27"/>
  <c r="BA1834" i="27" s="1"/>
  <c r="AY1834" i="27"/>
  <c r="BB1834" i="27" s="1"/>
  <c r="O2601" i="27"/>
  <c r="I2601" i="27" l="1"/>
  <c r="L2601" i="27" s="1"/>
  <c r="P2601" i="27" s="1"/>
  <c r="R2601" i="27"/>
  <c r="S2601" i="27" s="1"/>
  <c r="T2601" i="27" s="1"/>
  <c r="Q2601" i="27"/>
  <c r="M2601" i="27" l="1"/>
  <c r="U2601" i="27" s="1"/>
  <c r="W2601" i="27" s="1"/>
  <c r="H2602" i="27"/>
  <c r="X2602" i="27" s="1"/>
  <c r="N2602" i="27" s="1"/>
  <c r="G2602" i="27" s="1"/>
  <c r="V2601" i="27"/>
  <c r="AT1835" i="27" s="1"/>
  <c r="J2602" i="27" l="1"/>
  <c r="K2602" i="27" s="1"/>
  <c r="O2602" i="27" s="1"/>
  <c r="AZ1835" i="27"/>
  <c r="AW1835" i="27"/>
  <c r="BA1835" i="27" s="1"/>
  <c r="AY1835" i="27"/>
  <c r="BB1835" i="27" s="1"/>
  <c r="I2602" i="27" l="1"/>
  <c r="L2602" i="27" s="1"/>
  <c r="P2602" i="27" s="1"/>
  <c r="R2602" i="27"/>
  <c r="S2602" i="27" s="1"/>
  <c r="T2602" i="27" s="1"/>
  <c r="Q2602" i="27"/>
  <c r="M2602" i="27" l="1"/>
  <c r="U2602" i="27" s="1"/>
  <c r="H2603" i="27"/>
  <c r="X2603" i="27" s="1"/>
  <c r="N2603" i="27" s="1"/>
  <c r="G2603" i="27" s="1"/>
  <c r="W2602" i="27"/>
  <c r="V2602" i="27"/>
  <c r="AT1836" i="27" s="1"/>
  <c r="J2603" i="27" l="1"/>
  <c r="K2603" i="27" s="1"/>
  <c r="O2603" i="27" s="1"/>
  <c r="AZ1836" i="27"/>
  <c r="AY1836" i="27"/>
  <c r="BB1836" i="27" s="1"/>
  <c r="AW1836" i="27"/>
  <c r="BA1836" i="27" s="1"/>
  <c r="I2603" i="27" l="1"/>
  <c r="L2603" i="27" s="1"/>
  <c r="M2603" i="27" s="1"/>
  <c r="R2603" i="27"/>
  <c r="S2603" i="27" s="1"/>
  <c r="T2603" i="27" s="1"/>
  <c r="Q2603" i="27"/>
  <c r="P2603" i="27" l="1"/>
  <c r="V2603" i="27" s="1"/>
  <c r="AT1837" i="27" s="1"/>
  <c r="U2603" i="27"/>
  <c r="W2603" i="27" s="1"/>
  <c r="H2604" i="27"/>
  <c r="X2604" i="27" s="1"/>
  <c r="N2604" i="27" s="1"/>
  <c r="G2604" i="27" s="1"/>
  <c r="J2604" i="27" l="1"/>
  <c r="K2604" i="27" s="1"/>
  <c r="O2604" i="27" s="1"/>
  <c r="AZ1837" i="27"/>
  <c r="AY1837" i="27"/>
  <c r="BB1837" i="27" s="1"/>
  <c r="AW1837" i="27"/>
  <c r="BA1837" i="27" s="1"/>
  <c r="I2604" i="27" l="1"/>
  <c r="L2604" i="27" s="1"/>
  <c r="M2604" i="27" s="1"/>
  <c r="R2604" i="27"/>
  <c r="S2604" i="27" s="1"/>
  <c r="T2604" i="27" s="1"/>
  <c r="Q2604" i="27"/>
  <c r="P2604" i="27" l="1"/>
  <c r="V2604" i="27" s="1"/>
  <c r="AT1838" i="27" s="1"/>
  <c r="U2604" i="27"/>
  <c r="W2604" i="27" s="1"/>
  <c r="H2605" i="27"/>
  <c r="X2605" i="27" s="1"/>
  <c r="N2605" i="27" s="1"/>
  <c r="G2605" i="27" s="1"/>
  <c r="J2605" i="27" l="1"/>
  <c r="K2605" i="27" s="1"/>
  <c r="O2605" i="27" s="1"/>
  <c r="AZ1838" i="27"/>
  <c r="AY1838" i="27"/>
  <c r="BB1838" i="27" s="1"/>
  <c r="AW1838" i="27"/>
  <c r="BA1838" i="27" s="1"/>
  <c r="I2605" i="27" l="1"/>
  <c r="L2605" i="27" s="1"/>
  <c r="P2605" i="27" s="1"/>
  <c r="R2605" i="27"/>
  <c r="S2605" i="27" s="1"/>
  <c r="T2605" i="27" s="1"/>
  <c r="Q2605" i="27"/>
  <c r="M2605" i="27" l="1"/>
  <c r="U2605" i="27"/>
  <c r="W2605" i="27" s="1"/>
  <c r="H2606" i="27"/>
  <c r="X2606" i="27" s="1"/>
  <c r="N2606" i="27" s="1"/>
  <c r="G2606" i="27" s="1"/>
  <c r="V2605" i="27"/>
  <c r="AT1839" i="27" s="1"/>
  <c r="J2606" i="27"/>
  <c r="K2606" i="27" s="1"/>
  <c r="AZ1839" i="27" l="1"/>
  <c r="AY1839" i="27"/>
  <c r="BB1839" i="27" s="1"/>
  <c r="AW1839" i="27"/>
  <c r="BA1839" i="27" s="1"/>
  <c r="O2606" i="27"/>
  <c r="I2606" i="27" l="1"/>
  <c r="L2606" i="27" s="1"/>
  <c r="P2606" i="27" s="1"/>
  <c r="R2606" i="27"/>
  <c r="S2606" i="27" s="1"/>
  <c r="T2606" i="27" s="1"/>
  <c r="Q2606" i="27"/>
  <c r="M2606" i="27" l="1"/>
  <c r="U2606" i="27" s="1"/>
  <c r="W2606" i="27" s="1"/>
  <c r="H2607" i="27"/>
  <c r="X2607" i="27" s="1"/>
  <c r="N2607" i="27" s="1"/>
  <c r="G2607" i="27" s="1"/>
  <c r="V2606" i="27"/>
  <c r="AT1840" i="27" s="1"/>
  <c r="J2607" i="27" l="1"/>
  <c r="K2607" i="27" s="1"/>
  <c r="O2607" i="27" s="1"/>
  <c r="AZ1840" i="27"/>
  <c r="AY1840" i="27"/>
  <c r="BB1840" i="27" s="1"/>
  <c r="AW1840" i="27"/>
  <c r="BA1840" i="27" s="1"/>
  <c r="I2607" i="27" l="1"/>
  <c r="L2607" i="27" s="1"/>
  <c r="P2607" i="27" s="1"/>
  <c r="R2607" i="27"/>
  <c r="S2607" i="27" s="1"/>
  <c r="T2607" i="27" s="1"/>
  <c r="Q2607" i="27"/>
  <c r="M2607" i="27" l="1"/>
  <c r="U2607" i="27" s="1"/>
  <c r="W2607" i="27" s="1"/>
  <c r="H2608" i="27"/>
  <c r="X2608" i="27" s="1"/>
  <c r="N2608" i="27" s="1"/>
  <c r="G2608" i="27" s="1"/>
  <c r="V2607" i="27"/>
  <c r="AT1841" i="27" s="1"/>
  <c r="J2608" i="27" l="1"/>
  <c r="K2608" i="27" s="1"/>
  <c r="O2608" i="27" s="1"/>
  <c r="AZ1841" i="27"/>
  <c r="AY1841" i="27"/>
  <c r="BB1841" i="27" s="1"/>
  <c r="AW1841" i="27"/>
  <c r="BA1841" i="27" s="1"/>
  <c r="I2608" i="27" l="1"/>
  <c r="L2608" i="27" s="1"/>
  <c r="P2608" i="27" s="1"/>
  <c r="R2608" i="27"/>
  <c r="S2608" i="27" s="1"/>
  <c r="T2608" i="27" s="1"/>
  <c r="M2608" i="27"/>
  <c r="Q2608" i="27"/>
  <c r="U2608" i="27" l="1"/>
  <c r="W2608" i="27" s="1"/>
  <c r="H2609" i="27"/>
  <c r="X2609" i="27" s="1"/>
  <c r="N2609" i="27" s="1"/>
  <c r="G2609" i="27" s="1"/>
  <c r="V2608" i="27"/>
  <c r="AT1842" i="27" s="1"/>
  <c r="J2609" i="27" l="1"/>
  <c r="K2609" i="27" s="1"/>
  <c r="O2609" i="27" s="1"/>
  <c r="AZ1842" i="27"/>
  <c r="AY1842" i="27"/>
  <c r="BB1842" i="27" s="1"/>
  <c r="AW1842" i="27"/>
  <c r="BA1842" i="27" s="1"/>
  <c r="I2609" i="27" l="1"/>
  <c r="L2609" i="27" s="1"/>
  <c r="P2609" i="27" s="1"/>
  <c r="R2609" i="27"/>
  <c r="S2609" i="27" s="1"/>
  <c r="T2609" i="27" s="1"/>
  <c r="Q2609" i="27"/>
  <c r="M2609" i="27" l="1"/>
  <c r="U2609" i="27" s="1"/>
  <c r="W2609" i="27" s="1"/>
  <c r="H2610" i="27"/>
  <c r="X2610" i="27" s="1"/>
  <c r="N2610" i="27" s="1"/>
  <c r="G2610" i="27" s="1"/>
  <c r="V2609" i="27"/>
  <c r="AT1843" i="27" s="1"/>
  <c r="J2610" i="27"/>
  <c r="K2610" i="27" s="1"/>
  <c r="AZ1843" i="27" l="1"/>
  <c r="AY1843" i="27"/>
  <c r="BB1843" i="27" s="1"/>
  <c r="AW1843" i="27"/>
  <c r="BA1843" i="27" s="1"/>
  <c r="O2610" i="27"/>
  <c r="I2610" i="27" l="1"/>
  <c r="L2610" i="27" s="1"/>
  <c r="M2610" i="27" s="1"/>
  <c r="R2610" i="27"/>
  <c r="S2610" i="27" s="1"/>
  <c r="T2610" i="27" s="1"/>
  <c r="Q2610" i="27"/>
  <c r="P2610" i="27" l="1"/>
  <c r="V2610" i="27" s="1"/>
  <c r="AT1844" i="27" s="1"/>
  <c r="U2610" i="27"/>
  <c r="W2610" i="27" s="1"/>
  <c r="H2611" i="27"/>
  <c r="X2611" i="27" s="1"/>
  <c r="N2611" i="27" s="1"/>
  <c r="G2611" i="27" s="1"/>
  <c r="J2611" i="27" l="1"/>
  <c r="K2611" i="27" s="1"/>
  <c r="O2611" i="27" s="1"/>
  <c r="AY1844" i="27"/>
  <c r="BB1844" i="27" s="1"/>
  <c r="AZ1844" i="27"/>
  <c r="AW1844" i="27"/>
  <c r="BA1844" i="27" s="1"/>
  <c r="I2611" i="27" l="1"/>
  <c r="L2611" i="27" s="1"/>
  <c r="R2611" i="27"/>
  <c r="S2611" i="27" s="1"/>
  <c r="T2611" i="27" s="1"/>
  <c r="Q2611" i="27"/>
  <c r="M2611" i="27" l="1"/>
  <c r="U2611" i="27" s="1"/>
  <c r="W2611" i="27" s="1"/>
  <c r="H2612" i="27"/>
  <c r="X2612" i="27" s="1"/>
  <c r="N2612" i="27" s="1"/>
  <c r="G2612" i="27" s="1"/>
  <c r="P2611" i="27"/>
  <c r="V2611" i="27" s="1"/>
  <c r="AT1845" i="27" s="1"/>
  <c r="J2612" i="27" l="1"/>
  <c r="K2612" i="27" s="1"/>
  <c r="O2612" i="27" s="1"/>
  <c r="AY1845" i="27"/>
  <c r="BB1845" i="27" s="1"/>
  <c r="AZ1845" i="27"/>
  <c r="AW1845" i="27"/>
  <c r="BA1845" i="27" s="1"/>
  <c r="I2612" i="27" l="1"/>
  <c r="L2612" i="27" s="1"/>
  <c r="P2612" i="27" s="1"/>
  <c r="R2612" i="27"/>
  <c r="S2612" i="27" s="1"/>
  <c r="T2612" i="27" s="1"/>
  <c r="Q2612" i="27"/>
  <c r="M2612" i="27" l="1"/>
  <c r="U2612" i="27" s="1"/>
  <c r="W2612" i="27" s="1"/>
  <c r="H2613" i="27"/>
  <c r="X2613" i="27" s="1"/>
  <c r="N2613" i="27" s="1"/>
  <c r="G2613" i="27" s="1"/>
  <c r="V2612" i="27"/>
  <c r="AT1846" i="27" s="1"/>
  <c r="J2613" i="27"/>
  <c r="K2613" i="27" s="1"/>
  <c r="AZ1846" i="27" l="1"/>
  <c r="AY1846" i="27"/>
  <c r="BB1846" i="27" s="1"/>
  <c r="AW1846" i="27"/>
  <c r="BA1846" i="27" s="1"/>
  <c r="O2613" i="27"/>
  <c r="I2613" i="27" l="1"/>
  <c r="L2613" i="27" s="1"/>
  <c r="P2613" i="27" s="1"/>
  <c r="R2613" i="27"/>
  <c r="S2613" i="27" s="1"/>
  <c r="T2613" i="27" s="1"/>
  <c r="Q2613" i="27"/>
  <c r="M2613" i="27" l="1"/>
  <c r="U2613" i="27" s="1"/>
  <c r="W2613" i="27" s="1"/>
  <c r="H2614" i="27"/>
  <c r="X2614" i="27" s="1"/>
  <c r="N2614" i="27" s="1"/>
  <c r="G2614" i="27" s="1"/>
  <c r="V2613" i="27"/>
  <c r="AT1847" i="27" s="1"/>
  <c r="J2614" i="27" l="1"/>
  <c r="K2614" i="27" s="1"/>
  <c r="O2614" i="27" s="1"/>
  <c r="AZ1847" i="27"/>
  <c r="AY1847" i="27"/>
  <c r="BB1847" i="27" s="1"/>
  <c r="AW1847" i="27"/>
  <c r="BA1847" i="27" s="1"/>
  <c r="I2614" i="27" l="1"/>
  <c r="L2614" i="27" s="1"/>
  <c r="P2614" i="27" s="1"/>
  <c r="R2614" i="27"/>
  <c r="S2614" i="27" s="1"/>
  <c r="T2614" i="27" s="1"/>
  <c r="Q2614" i="27"/>
  <c r="M2614" i="27" l="1"/>
  <c r="U2614" i="27" s="1"/>
  <c r="H2615" i="27"/>
  <c r="X2615" i="27" s="1"/>
  <c r="N2615" i="27" s="1"/>
  <c r="G2615" i="27" s="1"/>
  <c r="W2614" i="27"/>
  <c r="V2614" i="27"/>
  <c r="AT1848" i="27" s="1"/>
  <c r="J2615" i="27" l="1"/>
  <c r="K2615" i="27" s="1"/>
  <c r="O2615" i="27" s="1"/>
  <c r="AZ1848" i="27"/>
  <c r="AW1848" i="27"/>
  <c r="BA1848" i="27" s="1"/>
  <c r="AY1848" i="27"/>
  <c r="BB1848" i="27" s="1"/>
  <c r="I2615" i="27" l="1"/>
  <c r="L2615" i="27" s="1"/>
  <c r="P2615" i="27" s="1"/>
  <c r="R2615" i="27"/>
  <c r="S2615" i="27" s="1"/>
  <c r="T2615" i="27" s="1"/>
  <c r="Q2615" i="27"/>
  <c r="M2615" i="27" l="1"/>
  <c r="U2615" i="27" s="1"/>
  <c r="W2615" i="27" s="1"/>
  <c r="H2616" i="27"/>
  <c r="X2616" i="27" s="1"/>
  <c r="N2616" i="27" s="1"/>
  <c r="G2616" i="27" s="1"/>
  <c r="V2615" i="27"/>
  <c r="AT1849" i="27" s="1"/>
  <c r="J2616" i="27" l="1"/>
  <c r="K2616" i="27" s="1"/>
  <c r="O2616" i="27" s="1"/>
  <c r="AZ1849" i="27"/>
  <c r="AY1849" i="27"/>
  <c r="BB1849" i="27" s="1"/>
  <c r="AW1849" i="27"/>
  <c r="BA1849" i="27" s="1"/>
  <c r="I2616" i="27" l="1"/>
  <c r="L2616" i="27" s="1"/>
  <c r="M2616" i="27" s="1"/>
  <c r="R2616" i="27"/>
  <c r="S2616" i="27" s="1"/>
  <c r="T2616" i="27" s="1"/>
  <c r="Q2616" i="27"/>
  <c r="P2616" i="27" l="1"/>
  <c r="V2616" i="27" s="1"/>
  <c r="AT1850" i="27" s="1"/>
  <c r="U2616" i="27"/>
  <c r="W2616" i="27" s="1"/>
  <c r="H2617" i="27"/>
  <c r="X2617" i="27" s="1"/>
  <c r="N2617" i="27" s="1"/>
  <c r="G2617" i="27" s="1"/>
  <c r="J2617" i="27" l="1"/>
  <c r="K2617" i="27" s="1"/>
  <c r="O2617" i="27" s="1"/>
  <c r="AZ1850" i="27"/>
  <c r="AW1850" i="27"/>
  <c r="BA1850" i="27" s="1"/>
  <c r="AY1850" i="27"/>
  <c r="BB1850" i="27" s="1"/>
  <c r="I2617" i="27" l="1"/>
  <c r="L2617" i="27" s="1"/>
  <c r="M2617" i="27" s="1"/>
  <c r="R2617" i="27"/>
  <c r="S2617" i="27" s="1"/>
  <c r="T2617" i="27" s="1"/>
  <c r="Q2617" i="27"/>
  <c r="P2617" i="27" l="1"/>
  <c r="V2617" i="27" s="1"/>
  <c r="AT1851" i="27" s="1"/>
  <c r="U2617" i="27"/>
  <c r="W2617" i="27" s="1"/>
  <c r="H2618" i="27"/>
  <c r="X2618" i="27" s="1"/>
  <c r="N2618" i="27" s="1"/>
  <c r="G2618" i="27" s="1"/>
  <c r="J2618" i="27" l="1"/>
  <c r="K2618" i="27" s="1"/>
  <c r="O2618" i="27" s="1"/>
  <c r="AZ1851" i="27"/>
  <c r="AW1851" i="27"/>
  <c r="BA1851" i="27" s="1"/>
  <c r="AY1851" i="27"/>
  <c r="BB1851" i="27" s="1"/>
  <c r="I2618" i="27" l="1"/>
  <c r="L2618" i="27" s="1"/>
  <c r="P2618" i="27" s="1"/>
  <c r="R2618" i="27"/>
  <c r="S2618" i="27" s="1"/>
  <c r="T2618" i="27" s="1"/>
  <c r="Q2618" i="27"/>
  <c r="M2618" i="27" l="1"/>
  <c r="U2618" i="27" s="1"/>
  <c r="W2618" i="27" s="1"/>
  <c r="H2619" i="27"/>
  <c r="X2619" i="27" s="1"/>
  <c r="N2619" i="27" s="1"/>
  <c r="G2619" i="27" s="1"/>
  <c r="V2618" i="27"/>
  <c r="AT1852" i="27" s="1"/>
  <c r="J2619" i="27"/>
  <c r="K2619" i="27" s="1"/>
  <c r="AZ1852" i="27" l="1"/>
  <c r="AW1852" i="27"/>
  <c r="BA1852" i="27" s="1"/>
  <c r="AY1852" i="27"/>
  <c r="BB1852" i="27" s="1"/>
  <c r="AM825" i="27"/>
  <c r="AN825" i="27" s="1"/>
  <c r="AM458" i="27"/>
  <c r="AN458" i="27" s="1"/>
  <c r="O2619" i="27"/>
  <c r="I2619" i="27" l="1"/>
  <c r="L2619" i="27" s="1"/>
  <c r="P2619" i="27" s="1"/>
  <c r="R2619" i="27"/>
  <c r="S2619" i="27" s="1"/>
  <c r="T2619" i="27" s="1"/>
  <c r="Q2619" i="27"/>
  <c r="M2619" i="27" l="1"/>
  <c r="U2619" i="27" s="1"/>
  <c r="W2619" i="27" s="1"/>
  <c r="H2620" i="27"/>
  <c r="X2620" i="27" s="1"/>
  <c r="N2620" i="27" s="1"/>
  <c r="G2620" i="27" s="1"/>
  <c r="V2619" i="27"/>
  <c r="AT1853" i="27" s="1"/>
  <c r="J2620" i="27"/>
  <c r="K2620" i="27" s="1"/>
  <c r="AZ1853" i="27" l="1"/>
  <c r="AY1853" i="27"/>
  <c r="BB1853" i="27" s="1"/>
  <c r="AW1853" i="27"/>
  <c r="BA1853" i="27" s="1"/>
  <c r="O2620" i="27"/>
  <c r="I2620" i="27" l="1"/>
  <c r="L2620" i="27" s="1"/>
  <c r="M2620" i="27" s="1"/>
  <c r="R2620" i="27"/>
  <c r="S2620" i="27" s="1"/>
  <c r="T2620" i="27" s="1"/>
  <c r="Q2620" i="27"/>
  <c r="P2620" i="27" l="1"/>
  <c r="V2620" i="27" s="1"/>
  <c r="AT1854" i="27" s="1"/>
  <c r="U2620" i="27"/>
  <c r="W2620" i="27" s="1"/>
  <c r="H2621" i="27"/>
  <c r="X2621" i="27" s="1"/>
  <c r="N2621" i="27" s="1"/>
  <c r="G2621" i="27" s="1"/>
  <c r="J2621" i="27" l="1"/>
  <c r="K2621" i="27" s="1"/>
  <c r="AZ1854" i="27"/>
  <c r="AY1854" i="27"/>
  <c r="BB1854" i="27" s="1"/>
  <c r="AW1854" i="27"/>
  <c r="BA1854" i="27" s="1"/>
  <c r="O2621" i="27"/>
  <c r="I2621" i="27" l="1"/>
  <c r="L2621" i="27" s="1"/>
  <c r="M2621" i="27" s="1"/>
  <c r="R2621" i="27"/>
  <c r="S2621" i="27" s="1"/>
  <c r="T2621" i="27" s="1"/>
  <c r="Q2621" i="27"/>
  <c r="P2621" i="27" l="1"/>
  <c r="V2621" i="27" s="1"/>
  <c r="AT1855" i="27" s="1"/>
  <c r="U2621" i="27"/>
  <c r="W2621" i="27" s="1"/>
  <c r="H2622" i="27"/>
  <c r="X2622" i="27" s="1"/>
  <c r="N2622" i="27" s="1"/>
  <c r="G2622" i="27" s="1"/>
  <c r="J2622" i="27" l="1"/>
  <c r="K2622" i="27" s="1"/>
  <c r="O2622" i="27" s="1"/>
  <c r="AY1855" i="27"/>
  <c r="BB1855" i="27" s="1"/>
  <c r="AZ1855" i="27"/>
  <c r="AW1855" i="27"/>
  <c r="BA1855" i="27" s="1"/>
  <c r="I2622" i="27" l="1"/>
  <c r="L2622" i="27" s="1"/>
  <c r="P2622" i="27" s="1"/>
  <c r="R2622" i="27"/>
  <c r="S2622" i="27" s="1"/>
  <c r="T2622" i="27" s="1"/>
  <c r="Q2622" i="27"/>
  <c r="M2622" i="27" l="1"/>
  <c r="U2622" i="27" s="1"/>
  <c r="W2622" i="27" s="1"/>
  <c r="H2623" i="27"/>
  <c r="X2623" i="27" s="1"/>
  <c r="N2623" i="27" s="1"/>
  <c r="G2623" i="27" s="1"/>
  <c r="V2622" i="27"/>
  <c r="AT1856" i="27" s="1"/>
  <c r="AZ1856" i="27" l="1"/>
  <c r="AY1856" i="27"/>
  <c r="BB1856" i="27" s="1"/>
  <c r="AW1856" i="27"/>
  <c r="BA1856" i="27" s="1"/>
  <c r="J2623" i="27"/>
  <c r="K2623" i="27" s="1"/>
  <c r="O2623" i="27" s="1"/>
  <c r="I2623" i="27" l="1"/>
  <c r="L2623" i="27" s="1"/>
  <c r="P2623" i="27" s="1"/>
  <c r="R2623" i="27"/>
  <c r="S2623" i="27" s="1"/>
  <c r="T2623" i="27" s="1"/>
  <c r="Q2623" i="27"/>
  <c r="M2623" i="27" l="1"/>
  <c r="U2623" i="27" s="1"/>
  <c r="W2623" i="27" s="1"/>
  <c r="H2624" i="27"/>
  <c r="X2624" i="27" s="1"/>
  <c r="N2624" i="27" s="1"/>
  <c r="G2624" i="27" s="1"/>
  <c r="V2623" i="27"/>
  <c r="AT1857" i="27" s="1"/>
  <c r="J2624" i="27" l="1"/>
  <c r="K2624" i="27" s="1"/>
  <c r="AZ1857" i="27"/>
  <c r="AY1857" i="27"/>
  <c r="BB1857" i="27" s="1"/>
  <c r="AW1857" i="27"/>
  <c r="BA1857" i="27" s="1"/>
  <c r="O2624" i="27"/>
  <c r="I2624" i="27" l="1"/>
  <c r="L2624" i="27" s="1"/>
  <c r="P2624" i="27" s="1"/>
  <c r="R2624" i="27"/>
  <c r="S2624" i="27" s="1"/>
  <c r="T2624" i="27" s="1"/>
  <c r="Q2624" i="27"/>
  <c r="M2624" i="27" l="1"/>
  <c r="U2624" i="27"/>
  <c r="W2624" i="27" s="1"/>
  <c r="H2625" i="27"/>
  <c r="X2625" i="27" s="1"/>
  <c r="N2625" i="27" s="1"/>
  <c r="G2625" i="27" s="1"/>
  <c r="V2624" i="27"/>
  <c r="AT1858" i="27" s="1"/>
  <c r="J2625" i="27" l="1"/>
  <c r="K2625" i="27" s="1"/>
  <c r="O2625" i="27" s="1"/>
  <c r="AY1858" i="27"/>
  <c r="BB1858" i="27" s="1"/>
  <c r="AZ1858" i="27"/>
  <c r="AW1858" i="27"/>
  <c r="BA1858" i="27" s="1"/>
  <c r="I2625" i="27" l="1"/>
  <c r="L2625" i="27" s="1"/>
  <c r="M2625" i="27" s="1"/>
  <c r="R2625" i="27"/>
  <c r="S2625" i="27" s="1"/>
  <c r="T2625" i="27" s="1"/>
  <c r="Q2625" i="27"/>
  <c r="P2625" i="27" l="1"/>
  <c r="U2625" i="27"/>
  <c r="W2625" i="27" s="1"/>
  <c r="H2626" i="27"/>
  <c r="X2626" i="27" s="1"/>
  <c r="N2626" i="27" s="1"/>
  <c r="G2626" i="27" s="1"/>
  <c r="V2625" i="27"/>
  <c r="AT1859" i="27" s="1"/>
  <c r="J2626" i="27" l="1"/>
  <c r="K2626" i="27" s="1"/>
  <c r="O2626" i="27" s="1"/>
  <c r="AY1859" i="27"/>
  <c r="BB1859" i="27" s="1"/>
  <c r="AZ1859" i="27"/>
  <c r="AW1859" i="27"/>
  <c r="BA1859" i="27" s="1"/>
  <c r="I2626" i="27" l="1"/>
  <c r="L2626" i="27" s="1"/>
  <c r="M2626" i="27" s="1"/>
  <c r="R2626" i="27"/>
  <c r="S2626" i="27" s="1"/>
  <c r="T2626" i="27" s="1"/>
  <c r="Q2626" i="27"/>
  <c r="P2626" i="27" l="1"/>
  <c r="V2626" i="27" s="1"/>
  <c r="AT1860" i="27" s="1"/>
  <c r="H2627" i="27"/>
  <c r="X2627" i="27" s="1"/>
  <c r="N2627" i="27" s="1"/>
  <c r="G2627" i="27" s="1"/>
  <c r="U2626" i="27"/>
  <c r="W2626" i="27" s="1"/>
  <c r="J2627" i="27" l="1"/>
  <c r="K2627" i="27" s="1"/>
  <c r="O2627" i="27" s="1"/>
  <c r="AY1860" i="27"/>
  <c r="BB1860" i="27" s="1"/>
  <c r="AZ1860" i="27"/>
  <c r="AW1860" i="27"/>
  <c r="BA1860" i="27" s="1"/>
  <c r="I2627" i="27" l="1"/>
  <c r="L2627" i="27" s="1"/>
  <c r="M2627" i="27" s="1"/>
  <c r="R2627" i="27"/>
  <c r="S2627" i="27" s="1"/>
  <c r="T2627" i="27" s="1"/>
  <c r="Q2627" i="27"/>
  <c r="P2627" i="27" l="1"/>
  <c r="U2627" i="27"/>
  <c r="H2628" i="27"/>
  <c r="X2628" i="27" s="1"/>
  <c r="N2628" i="27" s="1"/>
  <c r="G2628" i="27" s="1"/>
  <c r="W2627" i="27"/>
  <c r="V2627" i="27"/>
  <c r="AT1861" i="27" s="1"/>
  <c r="J2628" i="27"/>
  <c r="K2628" i="27" s="1"/>
  <c r="AY1861" i="27" l="1"/>
  <c r="BB1861" i="27" s="1"/>
  <c r="AZ1861" i="27"/>
  <c r="AW1861" i="27"/>
  <c r="BA1861" i="27" s="1"/>
  <c r="O2628" i="27"/>
  <c r="I2628" i="27" l="1"/>
  <c r="L2628" i="27" s="1"/>
  <c r="M2628" i="27" s="1"/>
  <c r="R2628" i="27"/>
  <c r="S2628" i="27" s="1"/>
  <c r="T2628" i="27" s="1"/>
  <c r="Q2628" i="27"/>
  <c r="P2628" i="27" l="1"/>
  <c r="V2628" i="27" s="1"/>
  <c r="AT1862" i="27" s="1"/>
  <c r="U2628" i="27"/>
  <c r="W2628" i="27" s="1"/>
  <c r="H2629" i="27"/>
  <c r="X2629" i="27" s="1"/>
  <c r="N2629" i="27" s="1"/>
  <c r="G2629" i="27" s="1"/>
  <c r="J2629" i="27" l="1"/>
  <c r="K2629" i="27" s="1"/>
  <c r="AZ1862" i="27"/>
  <c r="AY1862" i="27"/>
  <c r="BB1862" i="27" s="1"/>
  <c r="AW1862" i="27"/>
  <c r="BA1862" i="27" s="1"/>
  <c r="O2629" i="27"/>
  <c r="I2629" i="27" s="1"/>
  <c r="L2629" i="27" s="1"/>
  <c r="R2629" i="27" l="1"/>
  <c r="S2629" i="27" s="1"/>
  <c r="T2629" i="27" s="1"/>
  <c r="M2629" i="27"/>
  <c r="P2629" i="27"/>
  <c r="V2629" i="27" s="1"/>
  <c r="AT1863" i="27" s="1"/>
  <c r="Q2629" i="27"/>
  <c r="AZ1863" i="27" l="1"/>
  <c r="AY1863" i="27"/>
  <c r="BB1863" i="27" s="1"/>
  <c r="AW1863" i="27"/>
  <c r="BA1863" i="27" s="1"/>
  <c r="H2630" i="27"/>
  <c r="X2630" i="27" s="1"/>
  <c r="N2630" i="27" s="1"/>
  <c r="G2630" i="27" s="1"/>
  <c r="U2629" i="27"/>
  <c r="W2629" i="27" s="1"/>
  <c r="J2630" i="27" l="1"/>
  <c r="K2630" i="27" s="1"/>
  <c r="O2630" i="27" s="1"/>
  <c r="I2630" i="27" s="1"/>
  <c r="L2630" i="27" s="1"/>
  <c r="R2630" i="27" l="1"/>
  <c r="S2630" i="27" s="1"/>
  <c r="T2630" i="27" s="1"/>
  <c r="M2630" i="27"/>
  <c r="P2630" i="27"/>
  <c r="V2630" i="27" s="1"/>
  <c r="AT1864" i="27" s="1"/>
  <c r="Q2630" i="27"/>
  <c r="U2630" i="27" l="1"/>
  <c r="AZ1864" i="27"/>
  <c r="AY1864" i="27"/>
  <c r="BB1864" i="27" s="1"/>
  <c r="AW1864" i="27"/>
  <c r="BA1864" i="27" s="1"/>
  <c r="H2631" i="27"/>
  <c r="X2631" i="27" s="1"/>
  <c r="N2631" i="27" s="1"/>
  <c r="G2631" i="27" s="1"/>
  <c r="W2630" i="27"/>
  <c r="J2631" i="27" l="1"/>
  <c r="K2631" i="27" s="1"/>
  <c r="O2631" i="27" s="1"/>
  <c r="I2631" i="27" l="1"/>
  <c r="L2631" i="27" s="1"/>
  <c r="R2631" i="27"/>
  <c r="S2631" i="27" s="1"/>
  <c r="T2631" i="27" s="1"/>
  <c r="Q2631" i="27"/>
  <c r="H2632" i="27" l="1"/>
  <c r="X2632" i="27" s="1"/>
  <c r="N2632" i="27" s="1"/>
  <c r="G2632" i="27" s="1"/>
  <c r="P2631" i="27"/>
  <c r="V2631" i="27" s="1"/>
  <c r="AT1865" i="27" s="1"/>
  <c r="M2631" i="27"/>
  <c r="U2631" i="27" s="1"/>
  <c r="W2631" i="27" s="1"/>
  <c r="J2632" i="27" l="1"/>
  <c r="K2632" i="27" s="1"/>
  <c r="O2632" i="27" s="1"/>
  <c r="AZ1865" i="27"/>
  <c r="AY1865" i="27"/>
  <c r="BB1865" i="27" s="1"/>
  <c r="AW1865" i="27"/>
  <c r="BA1865" i="27" s="1"/>
  <c r="I2632" i="27" l="1"/>
  <c r="L2632" i="27" s="1"/>
  <c r="P2632" i="27" s="1"/>
  <c r="R2632" i="27"/>
  <c r="S2632" i="27" s="1"/>
  <c r="T2632" i="27" s="1"/>
  <c r="Q2632" i="27"/>
  <c r="M2632" i="27" l="1"/>
  <c r="U2632" i="27" s="1"/>
  <c r="W2632" i="27" s="1"/>
  <c r="H2633" i="27"/>
  <c r="X2633" i="27" s="1"/>
  <c r="N2633" i="27" s="1"/>
  <c r="G2633" i="27" s="1"/>
  <c r="V2632" i="27"/>
  <c r="AT1866" i="27" s="1"/>
  <c r="J2633" i="27" l="1"/>
  <c r="K2633" i="27" s="1"/>
  <c r="AZ1866" i="27"/>
  <c r="AY1866" i="27"/>
  <c r="BB1866" i="27" s="1"/>
  <c r="AW1866" i="27"/>
  <c r="BA1866" i="27" s="1"/>
  <c r="O2633" i="27"/>
  <c r="I2633" i="27" l="1"/>
  <c r="L2633" i="27" s="1"/>
  <c r="P2633" i="27" s="1"/>
  <c r="R2633" i="27"/>
  <c r="S2633" i="27" s="1"/>
  <c r="T2633" i="27" s="1"/>
  <c r="Q2633" i="27"/>
  <c r="M2633" i="27" l="1"/>
  <c r="U2633" i="27"/>
  <c r="H2634" i="27"/>
  <c r="X2634" i="27" s="1"/>
  <c r="N2634" i="27" s="1"/>
  <c r="G2634" i="27" s="1"/>
  <c r="W2633" i="27"/>
  <c r="V2633" i="27"/>
  <c r="AT1867" i="27" s="1"/>
  <c r="J2634" i="27"/>
  <c r="K2634" i="27" s="1"/>
  <c r="AZ1867" i="27" l="1"/>
  <c r="AY1867" i="27"/>
  <c r="BB1867" i="27" s="1"/>
  <c r="AW1867" i="27"/>
  <c r="BA1867" i="27" s="1"/>
  <c r="O2634" i="27"/>
  <c r="I2634" i="27" l="1"/>
  <c r="L2634" i="27" s="1"/>
  <c r="P2634" i="27" s="1"/>
  <c r="R2634" i="27"/>
  <c r="S2634" i="27" s="1"/>
  <c r="T2634" i="27" s="1"/>
  <c r="Q2634" i="27"/>
  <c r="M2634" i="27" l="1"/>
  <c r="U2634" i="27"/>
  <c r="H2635" i="27"/>
  <c r="X2635" i="27" s="1"/>
  <c r="N2635" i="27" s="1"/>
  <c r="G2635" i="27" s="1"/>
  <c r="W2634" i="27"/>
  <c r="V2634" i="27"/>
  <c r="AT1868" i="27" s="1"/>
  <c r="J2635" i="27" l="1"/>
  <c r="K2635" i="27" s="1"/>
  <c r="O2635" i="27" s="1"/>
  <c r="AZ1868" i="27"/>
  <c r="AY1868" i="27"/>
  <c r="BB1868" i="27" s="1"/>
  <c r="AW1868" i="27"/>
  <c r="BA1868" i="27" s="1"/>
  <c r="I2635" i="27" l="1"/>
  <c r="L2635" i="27" s="1"/>
  <c r="P2635" i="27" s="1"/>
  <c r="R2635" i="27"/>
  <c r="S2635" i="27" s="1"/>
  <c r="T2635" i="27" s="1"/>
  <c r="Q2635" i="27"/>
  <c r="M2635" i="27" l="1"/>
  <c r="U2635" i="27" s="1"/>
  <c r="W2635" i="27" s="1"/>
  <c r="H2636" i="27"/>
  <c r="X2636" i="27" s="1"/>
  <c r="N2636" i="27" s="1"/>
  <c r="G2636" i="27" s="1"/>
  <c r="V2635" i="27"/>
  <c r="AT1869" i="27" s="1"/>
  <c r="J2636" i="27" l="1"/>
  <c r="K2636" i="27" s="1"/>
  <c r="O2636" i="27" s="1"/>
  <c r="AZ1869" i="27"/>
  <c r="AY1869" i="27"/>
  <c r="BB1869" i="27" s="1"/>
  <c r="AW1869" i="27"/>
  <c r="BA1869" i="27" s="1"/>
  <c r="I2636" i="27" l="1"/>
  <c r="L2636" i="27" s="1"/>
  <c r="R2636" i="27"/>
  <c r="S2636" i="27" s="1"/>
  <c r="T2636" i="27" s="1"/>
  <c r="Q2636" i="27"/>
  <c r="H2637" i="27" l="1"/>
  <c r="X2637" i="27" s="1"/>
  <c r="N2637" i="27" s="1"/>
  <c r="G2637" i="27" s="1"/>
  <c r="P2636" i="27"/>
  <c r="V2636" i="27" s="1"/>
  <c r="AT1870" i="27" s="1"/>
  <c r="J2637" i="27"/>
  <c r="K2637" i="27" s="1"/>
  <c r="M2636" i="27"/>
  <c r="U2636" i="27" s="1"/>
  <c r="W2636" i="27" s="1"/>
  <c r="AZ1870" i="27" l="1"/>
  <c r="AY1870" i="27"/>
  <c r="BB1870" i="27" s="1"/>
  <c r="AW1870" i="27"/>
  <c r="BA1870" i="27" s="1"/>
  <c r="O2637" i="27"/>
  <c r="I2637" i="27" l="1"/>
  <c r="L2637" i="27" s="1"/>
  <c r="P2637" i="27" s="1"/>
  <c r="R2637" i="27"/>
  <c r="S2637" i="27" s="1"/>
  <c r="T2637" i="27" s="1"/>
  <c r="Q2637" i="27"/>
  <c r="M2637" i="27" l="1"/>
  <c r="U2637" i="27" s="1"/>
  <c r="W2637" i="27" s="1"/>
  <c r="H2638" i="27"/>
  <c r="X2638" i="27" s="1"/>
  <c r="N2638" i="27" s="1"/>
  <c r="G2638" i="27" s="1"/>
  <c r="V2637" i="27"/>
  <c r="AT1871" i="27" s="1"/>
  <c r="J2638" i="27" l="1"/>
  <c r="K2638" i="27" s="1"/>
  <c r="O2638" i="27" s="1"/>
  <c r="AZ1871" i="27"/>
  <c r="AY1871" i="27"/>
  <c r="BB1871" i="27" s="1"/>
  <c r="AW1871" i="27"/>
  <c r="BA1871" i="27" s="1"/>
  <c r="I2638" i="27" l="1"/>
  <c r="L2638" i="27" s="1"/>
  <c r="M2638" i="27" s="1"/>
  <c r="R2638" i="27"/>
  <c r="S2638" i="27" s="1"/>
  <c r="T2638" i="27" s="1"/>
  <c r="Q2638" i="27"/>
  <c r="P2638" i="27" l="1"/>
  <c r="V2638" i="27" s="1"/>
  <c r="AT1872" i="27" s="1"/>
  <c r="U2638" i="27"/>
  <c r="W2638" i="27" s="1"/>
  <c r="H2639" i="27"/>
  <c r="X2639" i="27" s="1"/>
  <c r="N2639" i="27" s="1"/>
  <c r="G2639" i="27" s="1"/>
  <c r="J2639" i="27"/>
  <c r="K2639" i="27" s="1"/>
  <c r="AZ1872" i="27" l="1"/>
  <c r="AY1872" i="27"/>
  <c r="BB1872" i="27" s="1"/>
  <c r="AW1872" i="27"/>
  <c r="BA1872" i="27" s="1"/>
  <c r="O2639" i="27"/>
  <c r="I2639" i="27" l="1"/>
  <c r="L2639" i="27" s="1"/>
  <c r="P2639" i="27" s="1"/>
  <c r="R2639" i="27"/>
  <c r="S2639" i="27" s="1"/>
  <c r="T2639" i="27" s="1"/>
  <c r="Q2639" i="27"/>
  <c r="M2639" i="27" l="1"/>
  <c r="U2639" i="27" s="1"/>
  <c r="W2639" i="27" s="1"/>
  <c r="H2640" i="27"/>
  <c r="X2640" i="27" s="1"/>
  <c r="N2640" i="27" s="1"/>
  <c r="G2640" i="27" s="1"/>
  <c r="V2639" i="27"/>
  <c r="AT1873" i="27" s="1"/>
  <c r="J2640" i="27"/>
  <c r="K2640" i="27" s="1"/>
  <c r="AZ1873" i="27" l="1"/>
  <c r="AY1873" i="27"/>
  <c r="BB1873" i="27" s="1"/>
  <c r="AW1873" i="27"/>
  <c r="BA1873" i="27" s="1"/>
  <c r="O2640" i="27"/>
  <c r="I2640" i="27" l="1"/>
  <c r="L2640" i="27" s="1"/>
  <c r="M2640" i="27" s="1"/>
  <c r="R2640" i="27"/>
  <c r="S2640" i="27" s="1"/>
  <c r="T2640" i="27" s="1"/>
  <c r="Q2640" i="27"/>
  <c r="P2640" i="27" l="1"/>
  <c r="V2640" i="27" s="1"/>
  <c r="AT1874" i="27" s="1"/>
  <c r="U2640" i="27"/>
  <c r="H2641" i="27"/>
  <c r="X2641" i="27" s="1"/>
  <c r="N2641" i="27" s="1"/>
  <c r="G2641" i="27" s="1"/>
  <c r="W2640" i="27"/>
  <c r="J2641" i="27" l="1"/>
  <c r="K2641" i="27" s="1"/>
  <c r="O2641" i="27" s="1"/>
  <c r="AZ1874" i="27"/>
  <c r="AY1874" i="27"/>
  <c r="BB1874" i="27" s="1"/>
  <c r="AW1874" i="27"/>
  <c r="BA1874" i="27" s="1"/>
  <c r="I2641" i="27" l="1"/>
  <c r="L2641" i="27" s="1"/>
  <c r="P2641" i="27" s="1"/>
  <c r="R2641" i="27"/>
  <c r="S2641" i="27" s="1"/>
  <c r="T2641" i="27" s="1"/>
  <c r="Q2641" i="27"/>
  <c r="M2641" i="27" l="1"/>
  <c r="U2641" i="27" s="1"/>
  <c r="W2641" i="27" s="1"/>
  <c r="H2642" i="27"/>
  <c r="X2642" i="27" s="1"/>
  <c r="N2642" i="27" s="1"/>
  <c r="G2642" i="27" s="1"/>
  <c r="V2641" i="27"/>
  <c r="AT1875" i="27" s="1"/>
  <c r="J2642" i="27"/>
  <c r="K2642" i="27" s="1"/>
  <c r="AZ1875" i="27" l="1"/>
  <c r="AY1875" i="27"/>
  <c r="BB1875" i="27" s="1"/>
  <c r="AW1875" i="27"/>
  <c r="BA1875" i="27" s="1"/>
  <c r="O2642" i="27"/>
  <c r="I2642" i="27" l="1"/>
  <c r="R2642" i="27"/>
  <c r="S2642" i="27" s="1"/>
  <c r="T2642" i="27" s="1"/>
  <c r="L2642" i="27"/>
  <c r="M2642" i="27" s="1"/>
  <c r="Q2642" i="27"/>
  <c r="U2642" i="27" l="1"/>
  <c r="H2643" i="27"/>
  <c r="X2643" i="27" s="1"/>
  <c r="N2643" i="27" s="1"/>
  <c r="G2643" i="27" s="1"/>
  <c r="W2642" i="27"/>
  <c r="P2642" i="27"/>
  <c r="V2642" i="27" s="1"/>
  <c r="AT1876" i="27" s="1"/>
  <c r="J2643" i="27"/>
  <c r="K2643" i="27" s="1"/>
  <c r="AZ1876" i="27" l="1"/>
  <c r="AY1876" i="27"/>
  <c r="BB1876" i="27" s="1"/>
  <c r="AW1876" i="27"/>
  <c r="BA1876" i="27" s="1"/>
  <c r="O2643" i="27"/>
  <c r="I2643" i="27" l="1"/>
  <c r="L2643" i="27" s="1"/>
  <c r="P2643" i="27" s="1"/>
  <c r="R2643" i="27"/>
  <c r="S2643" i="27" s="1"/>
  <c r="T2643" i="27" s="1"/>
  <c r="Q2643" i="27"/>
  <c r="M2643" i="27" l="1"/>
  <c r="U2643" i="27" s="1"/>
  <c r="W2643" i="27" s="1"/>
  <c r="H2644" i="27"/>
  <c r="X2644" i="27" s="1"/>
  <c r="N2644" i="27" s="1"/>
  <c r="G2644" i="27" s="1"/>
  <c r="V2643" i="27"/>
  <c r="AT1877" i="27" s="1"/>
  <c r="J2644" i="27"/>
  <c r="K2644" i="27" s="1"/>
  <c r="AZ1877" i="27" l="1"/>
  <c r="AY1877" i="27"/>
  <c r="BB1877" i="27" s="1"/>
  <c r="AW1877" i="27"/>
  <c r="BA1877" i="27" s="1"/>
  <c r="O2644" i="27"/>
  <c r="I2644" i="27" l="1"/>
  <c r="L2644" i="27" s="1"/>
  <c r="M2644" i="27" s="1"/>
  <c r="R2644" i="27"/>
  <c r="S2644" i="27" s="1"/>
  <c r="T2644" i="27" s="1"/>
  <c r="Q2644" i="27"/>
  <c r="P2644" i="27" l="1"/>
  <c r="V2644" i="27" s="1"/>
  <c r="AT1878" i="27" s="1"/>
  <c r="U2644" i="27"/>
  <c r="H2645" i="27"/>
  <c r="X2645" i="27" s="1"/>
  <c r="N2645" i="27" s="1"/>
  <c r="G2645" i="27" s="1"/>
  <c r="W2644" i="27"/>
  <c r="J2645" i="27"/>
  <c r="K2645" i="27" s="1"/>
  <c r="AZ1878" i="27" l="1"/>
  <c r="AY1878" i="27"/>
  <c r="BB1878" i="27" s="1"/>
  <c r="AW1878" i="27"/>
  <c r="BA1878" i="27" s="1"/>
  <c r="O2645" i="27"/>
  <c r="I2645" i="27" l="1"/>
  <c r="L2645" i="27" s="1"/>
  <c r="P2645" i="27" s="1"/>
  <c r="R2645" i="27"/>
  <c r="S2645" i="27" s="1"/>
  <c r="T2645" i="27" s="1"/>
  <c r="Q2645" i="27"/>
  <c r="M2645" i="27" l="1"/>
  <c r="U2645" i="27"/>
  <c r="H2646" i="27"/>
  <c r="X2646" i="27" s="1"/>
  <c r="N2646" i="27" s="1"/>
  <c r="G2646" i="27" s="1"/>
  <c r="W2645" i="27"/>
  <c r="V2645" i="27"/>
  <c r="AT1879" i="27" s="1"/>
  <c r="AZ1879" i="27" l="1"/>
  <c r="AY1879" i="27"/>
  <c r="BB1879" i="27" s="1"/>
  <c r="AW1879" i="27"/>
  <c r="BA1879" i="27" s="1"/>
  <c r="J2646" i="27"/>
  <c r="K2646" i="27" s="1"/>
  <c r="O2646" i="27" s="1"/>
  <c r="I2646" i="27" l="1"/>
  <c r="L2646" i="27" s="1"/>
  <c r="M2646" i="27" s="1"/>
  <c r="R2646" i="27"/>
  <c r="S2646" i="27" s="1"/>
  <c r="T2646" i="27" s="1"/>
  <c r="Q2646" i="27"/>
  <c r="P2646" i="27" l="1"/>
  <c r="V2646" i="27" s="1"/>
  <c r="AT1880" i="27" s="1"/>
  <c r="U2646" i="27"/>
  <c r="W2646" i="27" s="1"/>
  <c r="H2647" i="27"/>
  <c r="X2647" i="27" s="1"/>
  <c r="N2647" i="27" s="1"/>
  <c r="G2647" i="27" s="1"/>
  <c r="J2647" i="27" l="1"/>
  <c r="K2647" i="27" s="1"/>
  <c r="AZ1880" i="27"/>
  <c r="AY1880" i="27"/>
  <c r="BB1880" i="27" s="1"/>
  <c r="AW1880" i="27"/>
  <c r="BA1880" i="27" s="1"/>
  <c r="O2647" i="27"/>
  <c r="I2647" i="27" l="1"/>
  <c r="L2647" i="27" s="1"/>
  <c r="P2647" i="27" s="1"/>
  <c r="R2647" i="27"/>
  <c r="S2647" i="27" s="1"/>
  <c r="T2647" i="27" s="1"/>
  <c r="Q2647" i="27"/>
  <c r="M2647" i="27" l="1"/>
  <c r="U2647" i="27" s="1"/>
  <c r="W2647" i="27" s="1"/>
  <c r="H2648" i="27"/>
  <c r="X2648" i="27" s="1"/>
  <c r="N2648" i="27" s="1"/>
  <c r="G2648" i="27" s="1"/>
  <c r="V2647" i="27"/>
  <c r="AT1881" i="27" s="1"/>
  <c r="J2648" i="27"/>
  <c r="K2648" i="27" s="1"/>
  <c r="AZ1881" i="27" l="1"/>
  <c r="AY1881" i="27"/>
  <c r="BB1881" i="27" s="1"/>
  <c r="AW1881" i="27"/>
  <c r="BA1881" i="27" s="1"/>
  <c r="O2648" i="27"/>
  <c r="I2648" i="27" l="1"/>
  <c r="L2648" i="27" s="1"/>
  <c r="P2648" i="27" s="1"/>
  <c r="R2648" i="27"/>
  <c r="S2648" i="27" s="1"/>
  <c r="T2648" i="27" s="1"/>
  <c r="Q2648" i="27"/>
  <c r="M2648" i="27" l="1"/>
  <c r="U2648" i="27" s="1"/>
  <c r="W2648" i="27" s="1"/>
  <c r="H2649" i="27"/>
  <c r="X2649" i="27" s="1"/>
  <c r="N2649" i="27" s="1"/>
  <c r="G2649" i="27" s="1"/>
  <c r="V2648" i="27"/>
  <c r="AT1882" i="27" s="1"/>
  <c r="J2649" i="27" l="1"/>
  <c r="K2649" i="27" s="1"/>
  <c r="AZ1882" i="27"/>
  <c r="AY1882" i="27"/>
  <c r="BB1882" i="27" s="1"/>
  <c r="AW1882" i="27"/>
  <c r="BA1882" i="27" s="1"/>
  <c r="O2649" i="27"/>
  <c r="I2649" i="27" l="1"/>
  <c r="R2649" i="27"/>
  <c r="S2649" i="27" s="1"/>
  <c r="T2649" i="27" s="1"/>
  <c r="L2649" i="27"/>
  <c r="Q2649" i="27"/>
  <c r="H2650" i="27" l="1"/>
  <c r="X2650" i="27" s="1"/>
  <c r="N2650" i="27" s="1"/>
  <c r="G2650" i="27" s="1"/>
  <c r="P2649" i="27"/>
  <c r="V2649" i="27" s="1"/>
  <c r="AT1883" i="27" s="1"/>
  <c r="J2650" i="27"/>
  <c r="K2650" i="27" s="1"/>
  <c r="M2649" i="27"/>
  <c r="U2649" i="27" s="1"/>
  <c r="W2649" i="27" s="1"/>
  <c r="AZ1883" i="27" l="1"/>
  <c r="AY1883" i="27"/>
  <c r="BB1883" i="27" s="1"/>
  <c r="AW1883" i="27"/>
  <c r="BA1883" i="27" s="1"/>
  <c r="O2650" i="27"/>
  <c r="I2650" i="27" l="1"/>
  <c r="L2650" i="27" s="1"/>
  <c r="P2650" i="27" s="1"/>
  <c r="R2650" i="27"/>
  <c r="S2650" i="27" s="1"/>
  <c r="T2650" i="27" s="1"/>
  <c r="Q2650" i="27"/>
  <c r="M2650" i="27" l="1"/>
  <c r="U2650" i="27"/>
  <c r="W2650" i="27" s="1"/>
  <c r="H2651" i="27"/>
  <c r="X2651" i="27" s="1"/>
  <c r="N2651" i="27" s="1"/>
  <c r="G2651" i="27" s="1"/>
  <c r="V2650" i="27"/>
  <c r="AT1884" i="27" s="1"/>
  <c r="J2651" i="27"/>
  <c r="K2651" i="27" s="1"/>
  <c r="AZ1884" i="27" l="1"/>
  <c r="AY1884" i="27"/>
  <c r="BB1884" i="27" s="1"/>
  <c r="AW1884" i="27"/>
  <c r="BA1884" i="27" s="1"/>
  <c r="O2651" i="27"/>
  <c r="I2651" i="27" l="1"/>
  <c r="L2651" i="27" s="1"/>
  <c r="M2651" i="27" s="1"/>
  <c r="R2651" i="27"/>
  <c r="S2651" i="27" s="1"/>
  <c r="T2651" i="27" s="1"/>
  <c r="Q2651" i="27"/>
  <c r="P2651" i="27" l="1"/>
  <c r="V2651" i="27" s="1"/>
  <c r="AT1885" i="27" s="1"/>
  <c r="U2651" i="27"/>
  <c r="H2652" i="27"/>
  <c r="X2652" i="27" s="1"/>
  <c r="N2652" i="27" s="1"/>
  <c r="G2652" i="27" s="1"/>
  <c r="W2651" i="27"/>
  <c r="J2652" i="27" l="1"/>
  <c r="K2652" i="27" s="1"/>
  <c r="O2652" i="27" s="1"/>
  <c r="AZ1885" i="27"/>
  <c r="AY1885" i="27"/>
  <c r="BB1885" i="27" s="1"/>
  <c r="AW1885" i="27"/>
  <c r="BA1885" i="27" s="1"/>
  <c r="I2652" i="27" l="1"/>
  <c r="L2652" i="27" s="1"/>
  <c r="R2652" i="27"/>
  <c r="S2652" i="27" s="1"/>
  <c r="T2652" i="27" s="1"/>
  <c r="Q2652" i="27"/>
  <c r="P2652" i="27" l="1"/>
  <c r="V2652" i="27" s="1"/>
  <c r="AT1886" i="27" s="1"/>
  <c r="H2653" i="27"/>
  <c r="M2652" i="27"/>
  <c r="U2652" i="27" s="1"/>
  <c r="W2652" i="27" s="1"/>
  <c r="AZ1886" i="27" l="1"/>
  <c r="AY1886" i="27"/>
  <c r="BB1886" i="27" s="1"/>
  <c r="AW1886" i="27"/>
  <c r="BA1886" i="27" s="1"/>
  <c r="J2653" i="27"/>
  <c r="K2653" i="27" s="1"/>
  <c r="O2653" i="27" s="1"/>
  <c r="X2653" i="27"/>
  <c r="N2653" i="27" s="1"/>
  <c r="G2653" i="27" s="1"/>
  <c r="I2653" i="27" s="1"/>
  <c r="L2653" i="27" s="1"/>
  <c r="Q2653" i="27" l="1"/>
  <c r="H2654" i="27" s="1"/>
  <c r="R2653" i="27"/>
  <c r="S2653" i="27" s="1"/>
  <c r="T2653" i="27" s="1"/>
  <c r="P2653" i="27"/>
  <c r="V2653" i="27" s="1"/>
  <c r="AT1887" i="27" s="1"/>
  <c r="M2653" i="27"/>
  <c r="U2653" i="27" s="1"/>
  <c r="W2653" i="27" l="1"/>
  <c r="X2654" i="27"/>
  <c r="N2654" i="27" s="1"/>
  <c r="G2654" i="27" s="1"/>
  <c r="J2654" i="27"/>
  <c r="K2654" i="27" s="1"/>
  <c r="O2654" i="27" s="1"/>
  <c r="AZ1887" i="27"/>
  <c r="AY1887" i="27"/>
  <c r="BB1887" i="27" s="1"/>
  <c r="AW1887" i="27"/>
  <c r="BA1887" i="27" s="1"/>
  <c r="I2654" i="27" l="1"/>
  <c r="L2654" i="27" s="1"/>
  <c r="P2654" i="27" s="1"/>
  <c r="V2654" i="27" s="1"/>
  <c r="AT1888" i="27" s="1"/>
  <c r="R2654" i="27"/>
  <c r="S2654" i="27" s="1"/>
  <c r="T2654" i="27" s="1"/>
  <c r="Q2654" i="27"/>
  <c r="M2654" i="27" l="1"/>
  <c r="U2654" i="27" s="1"/>
  <c r="W2654" i="27" s="1"/>
  <c r="AZ1888" i="27"/>
  <c r="AY1888" i="27"/>
  <c r="BB1888" i="27" s="1"/>
  <c r="AW1888" i="27"/>
  <c r="BA1888" i="27" s="1"/>
  <c r="H2655" i="27"/>
  <c r="X2655" i="27" s="1"/>
  <c r="N2655" i="27" s="1"/>
  <c r="G2655" i="27" s="1"/>
  <c r="J2655" i="27" l="1"/>
  <c r="K2655" i="27" s="1"/>
  <c r="O2655" i="27"/>
  <c r="I2655" i="27" l="1"/>
  <c r="L2655" i="27" s="1"/>
  <c r="M2655" i="27" s="1"/>
  <c r="R2655" i="27"/>
  <c r="S2655" i="27" s="1"/>
  <c r="T2655" i="27" s="1"/>
  <c r="Q2655" i="27"/>
  <c r="U2655" i="27" l="1"/>
  <c r="W2655" i="27" s="1"/>
  <c r="P2655" i="27"/>
  <c r="H2656" i="27"/>
  <c r="X2656" i="27" s="1"/>
  <c r="N2656" i="27" s="1"/>
  <c r="G2656" i="27" s="1"/>
  <c r="V2655" i="27"/>
  <c r="AT1889" i="27" s="1"/>
  <c r="J2656" i="27" l="1"/>
  <c r="K2656" i="27" s="1"/>
  <c r="O2656" i="27" s="1"/>
  <c r="AZ1889" i="27"/>
  <c r="AY1889" i="27"/>
  <c r="BB1889" i="27" s="1"/>
  <c r="AW1889" i="27"/>
  <c r="BA1889" i="27" s="1"/>
  <c r="I2656" i="27" l="1"/>
  <c r="L2656" i="27" s="1"/>
  <c r="P2656" i="27" s="1"/>
  <c r="R2656" i="27"/>
  <c r="S2656" i="27" s="1"/>
  <c r="T2656" i="27" s="1"/>
  <c r="Q2656" i="27"/>
  <c r="M2656" i="27" l="1"/>
  <c r="U2656" i="27" s="1"/>
  <c r="W2656" i="27" s="1"/>
  <c r="H2657" i="27"/>
  <c r="X2657" i="27" s="1"/>
  <c r="N2657" i="27" s="1"/>
  <c r="G2657" i="27" s="1"/>
  <c r="V2656" i="27"/>
  <c r="AT1890" i="27" s="1"/>
  <c r="J2657" i="27"/>
  <c r="K2657" i="27" s="1"/>
  <c r="AZ1890" i="27" l="1"/>
  <c r="AW1890" i="27"/>
  <c r="BA1890" i="27" s="1"/>
  <c r="AY1890" i="27"/>
  <c r="BB1890" i="27" s="1"/>
  <c r="O2657" i="27"/>
  <c r="I2657" i="27" l="1"/>
  <c r="L2657" i="27" s="1"/>
  <c r="P2657" i="27" s="1"/>
  <c r="R2657" i="27"/>
  <c r="S2657" i="27" s="1"/>
  <c r="T2657" i="27" s="1"/>
  <c r="Q2657" i="27"/>
  <c r="M2657" i="27" l="1"/>
  <c r="U2657" i="27" s="1"/>
  <c r="W2657" i="27" s="1"/>
  <c r="H2658" i="27"/>
  <c r="X2658" i="27" s="1"/>
  <c r="N2658" i="27" s="1"/>
  <c r="G2658" i="27" s="1"/>
  <c r="V2657" i="27"/>
  <c r="AT1891" i="27" s="1"/>
  <c r="J2658" i="27"/>
  <c r="K2658" i="27" s="1"/>
  <c r="AZ1891" i="27" l="1"/>
  <c r="AW1891" i="27"/>
  <c r="BA1891" i="27" s="1"/>
  <c r="AY1891" i="27"/>
  <c r="BB1891" i="27" s="1"/>
  <c r="O2658" i="27"/>
  <c r="I2658" i="27" l="1"/>
  <c r="R2658" i="27"/>
  <c r="S2658" i="27" s="1"/>
  <c r="T2658" i="27" s="1"/>
  <c r="L2658" i="27"/>
  <c r="Q2658" i="27"/>
  <c r="H2659" i="27" l="1"/>
  <c r="X2659" i="27" s="1"/>
  <c r="N2659" i="27" s="1"/>
  <c r="G2659" i="27" s="1"/>
  <c r="P2658" i="27"/>
  <c r="V2658" i="27" s="1"/>
  <c r="AT1892" i="27" s="1"/>
  <c r="M2658" i="27"/>
  <c r="U2658" i="27" s="1"/>
  <c r="W2658" i="27" s="1"/>
  <c r="J2659" i="27" l="1"/>
  <c r="K2659" i="27" s="1"/>
  <c r="O2659" i="27" s="1"/>
  <c r="AZ1892" i="27"/>
  <c r="AW1892" i="27"/>
  <c r="BA1892" i="27" s="1"/>
  <c r="AY1892" i="27"/>
  <c r="BB1892" i="27" s="1"/>
  <c r="I2659" i="27" l="1"/>
  <c r="L2659" i="27" s="1"/>
  <c r="P2659" i="27" s="1"/>
  <c r="R2659" i="27"/>
  <c r="S2659" i="27" s="1"/>
  <c r="T2659" i="27" s="1"/>
  <c r="M2659" i="27"/>
  <c r="Q2659" i="27"/>
  <c r="U2659" i="27" l="1"/>
  <c r="H2660" i="27"/>
  <c r="X2660" i="27" s="1"/>
  <c r="N2660" i="27" s="1"/>
  <c r="G2660" i="27" s="1"/>
  <c r="W2659" i="27"/>
  <c r="V2659" i="27"/>
  <c r="AT1893" i="27" s="1"/>
  <c r="J2660" i="27"/>
  <c r="K2660" i="27" s="1"/>
  <c r="AZ1893" i="27" l="1"/>
  <c r="AW1893" i="27"/>
  <c r="BA1893" i="27" s="1"/>
  <c r="AY1893" i="27"/>
  <c r="BB1893" i="27" s="1"/>
  <c r="O2660" i="27"/>
  <c r="I2660" i="27" l="1"/>
  <c r="L2660" i="27" s="1"/>
  <c r="P2660" i="27" s="1"/>
  <c r="R2660" i="27"/>
  <c r="S2660" i="27" s="1"/>
  <c r="T2660" i="27" s="1"/>
  <c r="Q2660" i="27"/>
  <c r="M2660" i="27" l="1"/>
  <c r="U2660" i="27" s="1"/>
  <c r="W2660" i="27" s="1"/>
  <c r="H2661" i="27"/>
  <c r="X2661" i="27" s="1"/>
  <c r="N2661" i="27" s="1"/>
  <c r="G2661" i="27" s="1"/>
  <c r="V2660" i="27"/>
  <c r="AT1894" i="27" s="1"/>
  <c r="J2661" i="27" l="1"/>
  <c r="K2661" i="27" s="1"/>
  <c r="AZ1894" i="27"/>
  <c r="AW1894" i="27"/>
  <c r="BA1894" i="27" s="1"/>
  <c r="AY1894" i="27"/>
  <c r="BB1894" i="27" s="1"/>
  <c r="O2661" i="27"/>
  <c r="I2661" i="27" l="1"/>
  <c r="L2661" i="27" s="1"/>
  <c r="R2661" i="27"/>
  <c r="S2661" i="27" s="1"/>
  <c r="T2661" i="27" s="1"/>
  <c r="Q2661" i="27"/>
  <c r="H2662" i="27" l="1"/>
  <c r="X2662" i="27" s="1"/>
  <c r="N2662" i="27" s="1"/>
  <c r="G2662" i="27" s="1"/>
  <c r="P2661" i="27"/>
  <c r="V2661" i="27" s="1"/>
  <c r="AT1895" i="27" s="1"/>
  <c r="M2661" i="27"/>
  <c r="U2661" i="27" s="1"/>
  <c r="W2661" i="27" s="1"/>
  <c r="J2662" i="27" l="1"/>
  <c r="K2662" i="27" s="1"/>
  <c r="O2662" i="27" s="1"/>
  <c r="AZ1895" i="27"/>
  <c r="AW1895" i="27"/>
  <c r="BA1895" i="27" s="1"/>
  <c r="AY1895" i="27"/>
  <c r="BB1895" i="27" s="1"/>
  <c r="I2662" i="27" l="1"/>
  <c r="L2662" i="27" s="1"/>
  <c r="P2662" i="27" s="1"/>
  <c r="R2662" i="27"/>
  <c r="S2662" i="27" s="1"/>
  <c r="T2662" i="27" s="1"/>
  <c r="Q2662" i="27"/>
  <c r="H2663" i="27" l="1"/>
  <c r="X2663" i="27" s="1"/>
  <c r="N2663" i="27" s="1"/>
  <c r="G2663" i="27" s="1"/>
  <c r="M2662" i="27"/>
  <c r="U2662" i="27" s="1"/>
  <c r="W2662" i="27" s="1"/>
  <c r="V2662" i="27"/>
  <c r="AT1896" i="27" s="1"/>
  <c r="J2663" i="27" l="1"/>
  <c r="K2663" i="27" s="1"/>
  <c r="O2663" i="27" s="1"/>
  <c r="AZ1896" i="27"/>
  <c r="AY1896" i="27"/>
  <c r="BB1896" i="27" s="1"/>
  <c r="AW1896" i="27"/>
  <c r="BA1896" i="27" s="1"/>
  <c r="I2663" i="27" l="1"/>
  <c r="L2663" i="27" s="1"/>
  <c r="M2663" i="27" s="1"/>
  <c r="R2663" i="27"/>
  <c r="S2663" i="27" s="1"/>
  <c r="T2663" i="27" s="1"/>
  <c r="Q2663" i="27"/>
  <c r="P2663" i="27" l="1"/>
  <c r="V2663" i="27" s="1"/>
  <c r="AT1897" i="27" s="1"/>
  <c r="U2663" i="27"/>
  <c r="W2663" i="27" s="1"/>
  <c r="H2664" i="27"/>
  <c r="X2664" i="27" s="1"/>
  <c r="N2664" i="27" s="1"/>
  <c r="G2664" i="27" s="1"/>
  <c r="J2664" i="27" l="1"/>
  <c r="K2664" i="27" s="1"/>
  <c r="O2664" i="27" s="1"/>
  <c r="I2664" i="27" s="1"/>
  <c r="L2664" i="27" s="1"/>
  <c r="AY1897" i="27"/>
  <c r="BB1897" i="27" s="1"/>
  <c r="AZ1897" i="27"/>
  <c r="AW1897" i="27"/>
  <c r="BA1897" i="27" s="1"/>
  <c r="R2664" i="27" l="1"/>
  <c r="S2664" i="27" s="1"/>
  <c r="T2664" i="27" s="1"/>
  <c r="M2664" i="27"/>
  <c r="P2664" i="27"/>
  <c r="V2664" i="27" s="1"/>
  <c r="AT1898" i="27" s="1"/>
  <c r="Q2664" i="27"/>
  <c r="U2664" i="27" l="1"/>
  <c r="W2664" i="27" s="1"/>
  <c r="AZ1898" i="27"/>
  <c r="AY1898" i="27"/>
  <c r="BB1898" i="27" s="1"/>
  <c r="AW1898" i="27"/>
  <c r="BA1898" i="27" s="1"/>
  <c r="H2665" i="27"/>
  <c r="X2665" i="27" s="1"/>
  <c r="N2665" i="27" s="1"/>
  <c r="G2665" i="27" s="1"/>
  <c r="J2665" i="27" l="1"/>
  <c r="K2665" i="27" s="1"/>
  <c r="O2665" i="27" s="1"/>
  <c r="I2665" i="27" l="1"/>
  <c r="L2665" i="27" s="1"/>
  <c r="P2665" i="27" s="1"/>
  <c r="R2665" i="27"/>
  <c r="S2665" i="27" s="1"/>
  <c r="T2665" i="27" s="1"/>
  <c r="Q2665" i="27"/>
  <c r="M2665" i="27" l="1"/>
  <c r="U2665" i="27" s="1"/>
  <c r="W2665" i="27" s="1"/>
  <c r="H2666" i="27"/>
  <c r="X2666" i="27" s="1"/>
  <c r="N2666" i="27" s="1"/>
  <c r="G2666" i="27" s="1"/>
  <c r="V2665" i="27"/>
  <c r="AT1899" i="27" s="1"/>
  <c r="J2666" i="27" l="1"/>
  <c r="K2666" i="27" s="1"/>
  <c r="O2666" i="27" s="1"/>
  <c r="AZ1899" i="27"/>
  <c r="AY1899" i="27"/>
  <c r="BB1899" i="27" s="1"/>
  <c r="AW1899" i="27"/>
  <c r="BA1899" i="27" s="1"/>
  <c r="I2666" i="27" l="1"/>
  <c r="L2666" i="27" s="1"/>
  <c r="M2666" i="27" s="1"/>
  <c r="R2666" i="27"/>
  <c r="S2666" i="27" s="1"/>
  <c r="T2666" i="27" s="1"/>
  <c r="Q2666" i="27"/>
  <c r="P2666" i="27" l="1"/>
  <c r="V2666" i="27" s="1"/>
  <c r="AT1900" i="27" s="1"/>
  <c r="U2666" i="27"/>
  <c r="W2666" i="27" s="1"/>
  <c r="H2667" i="27"/>
  <c r="X2667" i="27" s="1"/>
  <c r="N2667" i="27" s="1"/>
  <c r="G2667" i="27" s="1"/>
  <c r="J2667" i="27" l="1"/>
  <c r="K2667" i="27" s="1"/>
  <c r="AY1900" i="27"/>
  <c r="BB1900" i="27" s="1"/>
  <c r="AZ1900" i="27"/>
  <c r="AW1900" i="27"/>
  <c r="BA1900" i="27" s="1"/>
  <c r="O2667" i="27"/>
  <c r="I2667" i="27" l="1"/>
  <c r="L2667" i="27" s="1"/>
  <c r="M2667" i="27" s="1"/>
  <c r="R2667" i="27"/>
  <c r="S2667" i="27" s="1"/>
  <c r="T2667" i="27" s="1"/>
  <c r="Q2667" i="27"/>
  <c r="P2667" i="27" l="1"/>
  <c r="V2667" i="27" s="1"/>
  <c r="AT1901" i="27" s="1"/>
  <c r="U2667" i="27"/>
  <c r="W2667" i="27" s="1"/>
  <c r="H2668" i="27"/>
  <c r="X2668" i="27" s="1"/>
  <c r="N2668" i="27" s="1"/>
  <c r="G2668" i="27" s="1"/>
  <c r="J2668" i="27" l="1"/>
  <c r="K2668" i="27" s="1"/>
  <c r="O2668" i="27" s="1"/>
  <c r="AY1901" i="27"/>
  <c r="BB1901" i="27" s="1"/>
  <c r="AZ1901" i="27"/>
  <c r="AW1901" i="27"/>
  <c r="BA1901" i="27" s="1"/>
  <c r="I2668" i="27" l="1"/>
  <c r="L2668" i="27" s="1"/>
  <c r="R2668" i="27"/>
  <c r="S2668" i="27" s="1"/>
  <c r="T2668" i="27" s="1"/>
  <c r="Q2668" i="27"/>
  <c r="H2669" i="27" l="1"/>
  <c r="X2669" i="27" s="1"/>
  <c r="N2669" i="27" s="1"/>
  <c r="G2669" i="27" s="1"/>
  <c r="P2668" i="27"/>
  <c r="V2668" i="27" s="1"/>
  <c r="AT1902" i="27" s="1"/>
  <c r="J2669" i="27"/>
  <c r="K2669" i="27" s="1"/>
  <c r="M2668" i="27"/>
  <c r="U2668" i="27" s="1"/>
  <c r="W2668" i="27" s="1"/>
  <c r="AY1902" i="27" l="1"/>
  <c r="BB1902" i="27" s="1"/>
  <c r="AZ1902" i="27"/>
  <c r="AW1902" i="27"/>
  <c r="BA1902" i="27" s="1"/>
  <c r="O2669" i="27"/>
  <c r="I2669" i="27" l="1"/>
  <c r="L2669" i="27" s="1"/>
  <c r="P2669" i="27" s="1"/>
  <c r="R2669" i="27"/>
  <c r="S2669" i="27" s="1"/>
  <c r="T2669" i="27" s="1"/>
  <c r="Q2669" i="27"/>
  <c r="M2669" i="27" l="1"/>
  <c r="U2669" i="27" s="1"/>
  <c r="W2669" i="27" s="1"/>
  <c r="H2670" i="27"/>
  <c r="X2670" i="27" s="1"/>
  <c r="N2670" i="27" s="1"/>
  <c r="G2670" i="27" s="1"/>
  <c r="V2669" i="27"/>
  <c r="AT1903" i="27" s="1"/>
  <c r="J2670" i="27" l="1"/>
  <c r="K2670" i="27" s="1"/>
  <c r="AY1903" i="27"/>
  <c r="BB1903" i="27" s="1"/>
  <c r="AZ1903" i="27"/>
  <c r="AW1903" i="27"/>
  <c r="BA1903" i="27" s="1"/>
  <c r="O2670" i="27"/>
  <c r="I2670" i="27" l="1"/>
  <c r="L2670" i="27" s="1"/>
  <c r="P2670" i="27" s="1"/>
  <c r="R2670" i="27"/>
  <c r="S2670" i="27" s="1"/>
  <c r="T2670" i="27" s="1"/>
  <c r="Q2670" i="27"/>
  <c r="M2670" i="27" l="1"/>
  <c r="U2670" i="27"/>
  <c r="H2671" i="27"/>
  <c r="X2671" i="27" s="1"/>
  <c r="N2671" i="27" s="1"/>
  <c r="G2671" i="27" s="1"/>
  <c r="W2670" i="27"/>
  <c r="V2670" i="27"/>
  <c r="AT1904" i="27" s="1"/>
  <c r="J2671" i="27"/>
  <c r="K2671" i="27" s="1"/>
  <c r="AY1904" i="27" l="1"/>
  <c r="BB1904" i="27" s="1"/>
  <c r="AZ1904" i="27"/>
  <c r="AW1904" i="27"/>
  <c r="BA1904" i="27" s="1"/>
  <c r="O2671" i="27"/>
  <c r="I2671" i="27" l="1"/>
  <c r="R2671" i="27"/>
  <c r="S2671" i="27" s="1"/>
  <c r="T2671" i="27" s="1"/>
  <c r="L2671" i="27"/>
  <c r="M2671" i="27" s="1"/>
  <c r="Q2671" i="27"/>
  <c r="U2671" i="27" l="1"/>
  <c r="W2671" i="27" s="1"/>
  <c r="H2672" i="27"/>
  <c r="X2672" i="27" s="1"/>
  <c r="N2672" i="27" s="1"/>
  <c r="G2672" i="27" s="1"/>
  <c r="P2671" i="27"/>
  <c r="V2671" i="27" s="1"/>
  <c r="AT1905" i="27" s="1"/>
  <c r="J2672" i="27" l="1"/>
  <c r="K2672" i="27" s="1"/>
  <c r="O2672" i="27" s="1"/>
  <c r="AY1905" i="27"/>
  <c r="BB1905" i="27" s="1"/>
  <c r="AZ1905" i="27"/>
  <c r="AW1905" i="27"/>
  <c r="BA1905" i="27" s="1"/>
  <c r="I2672" i="27" l="1"/>
  <c r="L2672" i="27" s="1"/>
  <c r="P2672" i="27" s="1"/>
  <c r="R2672" i="27"/>
  <c r="S2672" i="27" s="1"/>
  <c r="T2672" i="27" s="1"/>
  <c r="Q2672" i="27"/>
  <c r="M2672" i="27" l="1"/>
  <c r="U2672" i="27" s="1"/>
  <c r="W2672" i="27" s="1"/>
  <c r="H2673" i="27"/>
  <c r="X2673" i="27" s="1"/>
  <c r="N2673" i="27" s="1"/>
  <c r="G2673" i="27" s="1"/>
  <c r="V2672" i="27"/>
  <c r="AT1906" i="27" s="1"/>
  <c r="J2673" i="27" l="1"/>
  <c r="K2673" i="27" s="1"/>
  <c r="O2673" i="27" s="1"/>
  <c r="AZ1906" i="27"/>
  <c r="AY1906" i="27"/>
  <c r="BB1906" i="27" s="1"/>
  <c r="AW1906" i="27"/>
  <c r="BA1906" i="27" s="1"/>
  <c r="I2673" i="27" l="1"/>
  <c r="L2673" i="27" s="1"/>
  <c r="P2673" i="27" s="1"/>
  <c r="R2673" i="27"/>
  <c r="S2673" i="27" s="1"/>
  <c r="T2673" i="27" s="1"/>
  <c r="Q2673" i="27"/>
  <c r="M2673" i="27" l="1"/>
  <c r="U2673" i="27"/>
  <c r="W2673" i="27" s="1"/>
  <c r="H2674" i="27"/>
  <c r="X2674" i="27" s="1"/>
  <c r="N2674" i="27" s="1"/>
  <c r="G2674" i="27" s="1"/>
  <c r="V2673" i="27"/>
  <c r="AT1907" i="27" s="1"/>
  <c r="J2674" i="27"/>
  <c r="K2674" i="27" s="1"/>
  <c r="AZ1907" i="27" l="1"/>
  <c r="AY1907" i="27"/>
  <c r="BB1907" i="27" s="1"/>
  <c r="AW1907" i="27"/>
  <c r="BA1907" i="27" s="1"/>
  <c r="O2674" i="27"/>
  <c r="I2674" i="27" l="1"/>
  <c r="L2674" i="27" s="1"/>
  <c r="M2674" i="27" s="1"/>
  <c r="R2674" i="27"/>
  <c r="S2674" i="27" s="1"/>
  <c r="T2674" i="27" s="1"/>
  <c r="Q2674" i="27"/>
  <c r="P2674" i="27" l="1"/>
  <c r="V2674" i="27" s="1"/>
  <c r="AT1908" i="27" s="1"/>
  <c r="U2674" i="27"/>
  <c r="W2674" i="27" s="1"/>
  <c r="H2675" i="27"/>
  <c r="X2675" i="27" s="1"/>
  <c r="N2675" i="27" s="1"/>
  <c r="G2675" i="27" s="1"/>
  <c r="AZ1908" i="27" l="1"/>
  <c r="AY1908" i="27"/>
  <c r="BB1908" i="27" s="1"/>
  <c r="AW1908" i="27"/>
  <c r="BA1908" i="27" s="1"/>
  <c r="J2675" i="27"/>
  <c r="K2675" i="27" s="1"/>
  <c r="O2675" i="27" s="1"/>
  <c r="I2675" i="27" l="1"/>
  <c r="L2675" i="27" s="1"/>
  <c r="M2675" i="27" s="1"/>
  <c r="R2675" i="27"/>
  <c r="S2675" i="27" s="1"/>
  <c r="T2675" i="27" s="1"/>
  <c r="Q2675" i="27"/>
  <c r="P2675" i="27" l="1"/>
  <c r="V2675" i="27" s="1"/>
  <c r="AT1909" i="27" s="1"/>
  <c r="U2675" i="27"/>
  <c r="W2675" i="27" s="1"/>
  <c r="H2676" i="27"/>
  <c r="X2676" i="27" s="1"/>
  <c r="N2676" i="27" s="1"/>
  <c r="G2676" i="27" s="1"/>
  <c r="J2676" i="27" l="1"/>
  <c r="K2676" i="27" s="1"/>
  <c r="AZ1909" i="27"/>
  <c r="AY1909" i="27"/>
  <c r="BB1909" i="27" s="1"/>
  <c r="AW1909" i="27"/>
  <c r="BA1909" i="27" s="1"/>
  <c r="O2676" i="27"/>
  <c r="I2676" i="27" l="1"/>
  <c r="L2676" i="27" s="1"/>
  <c r="P2676" i="27" s="1"/>
  <c r="R2676" i="27"/>
  <c r="S2676" i="27" s="1"/>
  <c r="T2676" i="27" s="1"/>
  <c r="Q2676" i="27"/>
  <c r="M2676" i="27" l="1"/>
  <c r="U2676" i="27"/>
  <c r="W2676" i="27" s="1"/>
  <c r="H2677" i="27"/>
  <c r="X2677" i="27" s="1"/>
  <c r="N2677" i="27" s="1"/>
  <c r="G2677" i="27" s="1"/>
  <c r="V2676" i="27"/>
  <c r="AT1910" i="27" s="1"/>
  <c r="J2677" i="27" l="1"/>
  <c r="K2677" i="27" s="1"/>
  <c r="AZ1910" i="27"/>
  <c r="AY1910" i="27"/>
  <c r="BB1910" i="27" s="1"/>
  <c r="AW1910" i="27"/>
  <c r="BA1910" i="27" s="1"/>
  <c r="O2677" i="27"/>
  <c r="I2677" i="27" l="1"/>
  <c r="L2677" i="27" s="1"/>
  <c r="P2677" i="27" s="1"/>
  <c r="R2677" i="27"/>
  <c r="S2677" i="27" s="1"/>
  <c r="T2677" i="27" s="1"/>
  <c r="Q2677" i="27"/>
  <c r="M2677" i="27" l="1"/>
  <c r="U2677" i="27" s="1"/>
  <c r="W2677" i="27" s="1"/>
  <c r="H2678" i="27"/>
  <c r="X2678" i="27" s="1"/>
  <c r="N2678" i="27" s="1"/>
  <c r="G2678" i="27" s="1"/>
  <c r="V2677" i="27"/>
  <c r="AT1911" i="27" s="1"/>
  <c r="J2678" i="27" l="1"/>
  <c r="K2678" i="27" s="1"/>
  <c r="AZ1911" i="27"/>
  <c r="AY1911" i="27"/>
  <c r="BB1911" i="27" s="1"/>
  <c r="AW1911" i="27"/>
  <c r="BA1911" i="27" s="1"/>
  <c r="O2678" i="27"/>
  <c r="I2678" i="27" l="1"/>
  <c r="L2678" i="27" s="1"/>
  <c r="M2678" i="27" s="1"/>
  <c r="R2678" i="27"/>
  <c r="S2678" i="27" s="1"/>
  <c r="T2678" i="27" s="1"/>
  <c r="Q2678" i="27"/>
  <c r="P2678" i="27" l="1"/>
  <c r="V2678" i="27" s="1"/>
  <c r="AT1912" i="27" s="1"/>
  <c r="U2678" i="27"/>
  <c r="W2678" i="27" s="1"/>
  <c r="H2679" i="27"/>
  <c r="X2679" i="27" s="1"/>
  <c r="N2679" i="27" s="1"/>
  <c r="G2679" i="27" s="1"/>
  <c r="J2679" i="27" l="1"/>
  <c r="K2679" i="27" s="1"/>
  <c r="AZ1912" i="27"/>
  <c r="AY1912" i="27"/>
  <c r="BB1912" i="27" s="1"/>
  <c r="AW1912" i="27"/>
  <c r="BA1912" i="27" s="1"/>
  <c r="O2679" i="27"/>
  <c r="I2679" i="27" l="1"/>
  <c r="L2679" i="27" s="1"/>
  <c r="P2679" i="27" s="1"/>
  <c r="R2679" i="27"/>
  <c r="S2679" i="27" s="1"/>
  <c r="T2679" i="27" s="1"/>
  <c r="Q2679" i="27"/>
  <c r="M2679" i="27" l="1"/>
  <c r="U2679" i="27" s="1"/>
  <c r="W2679" i="27" s="1"/>
  <c r="H2680" i="27"/>
  <c r="X2680" i="27" s="1"/>
  <c r="N2680" i="27" s="1"/>
  <c r="G2680" i="27" s="1"/>
  <c r="V2679" i="27"/>
  <c r="AT1913" i="27" s="1"/>
  <c r="J2680" i="27" l="1"/>
  <c r="K2680" i="27" s="1"/>
  <c r="O2680" i="27" s="1"/>
  <c r="AZ1913" i="27"/>
  <c r="AY1913" i="27"/>
  <c r="BB1913" i="27" s="1"/>
  <c r="AW1913" i="27"/>
  <c r="BA1913" i="27" s="1"/>
  <c r="I2680" i="27" l="1"/>
  <c r="L2680" i="27" s="1"/>
  <c r="M2680" i="27" s="1"/>
  <c r="R2680" i="27"/>
  <c r="S2680" i="27" s="1"/>
  <c r="T2680" i="27" s="1"/>
  <c r="Q2680" i="27"/>
  <c r="U2680" i="27" l="1"/>
  <c r="W2680" i="27" s="1"/>
  <c r="P2680" i="27"/>
  <c r="V2680" i="27" s="1"/>
  <c r="AT1914" i="27" s="1"/>
  <c r="H2681" i="27"/>
  <c r="X2681" i="27" s="1"/>
  <c r="N2681" i="27" s="1"/>
  <c r="G2681" i="27" s="1"/>
  <c r="J2681" i="27" l="1"/>
  <c r="K2681" i="27" s="1"/>
  <c r="O2681" i="27" s="1"/>
  <c r="AZ1914" i="27"/>
  <c r="AY1914" i="27"/>
  <c r="BB1914" i="27" s="1"/>
  <c r="AW1914" i="27"/>
  <c r="BA1914" i="27" s="1"/>
  <c r="I2681" i="27" l="1"/>
  <c r="L2681" i="27" s="1"/>
  <c r="P2681" i="27" s="1"/>
  <c r="R2681" i="27"/>
  <c r="S2681" i="27" s="1"/>
  <c r="T2681" i="27" s="1"/>
  <c r="Q2681" i="27"/>
  <c r="M2681" i="27" l="1"/>
  <c r="U2681" i="27"/>
  <c r="W2681" i="27" s="1"/>
  <c r="H2682" i="27"/>
  <c r="X2682" i="27" s="1"/>
  <c r="N2682" i="27" s="1"/>
  <c r="G2682" i="27" s="1"/>
  <c r="V2681" i="27"/>
  <c r="AT1915" i="27" s="1"/>
  <c r="J2682" i="27"/>
  <c r="K2682" i="27" s="1"/>
  <c r="AZ1915" i="27" l="1"/>
  <c r="AY1915" i="27"/>
  <c r="BB1915" i="27" s="1"/>
  <c r="AW1915" i="27"/>
  <c r="BA1915" i="27" s="1"/>
  <c r="O2682" i="27"/>
  <c r="I2682" i="27" l="1"/>
  <c r="L2682" i="27" s="1"/>
  <c r="P2682" i="27" s="1"/>
  <c r="R2682" i="27"/>
  <c r="S2682" i="27" s="1"/>
  <c r="T2682" i="27" s="1"/>
  <c r="Q2682" i="27"/>
  <c r="M2682" i="27" l="1"/>
  <c r="U2682" i="27" s="1"/>
  <c r="W2682" i="27" s="1"/>
  <c r="H2683" i="27"/>
  <c r="X2683" i="27" s="1"/>
  <c r="N2683" i="27" s="1"/>
  <c r="G2683" i="27" s="1"/>
  <c r="V2682" i="27"/>
  <c r="AT1916" i="27" s="1"/>
  <c r="J2683" i="27"/>
  <c r="K2683" i="27" s="1"/>
  <c r="AZ1916" i="27" l="1"/>
  <c r="AY1916" i="27"/>
  <c r="BB1916" i="27" s="1"/>
  <c r="AW1916" i="27"/>
  <c r="BA1916" i="27" s="1"/>
  <c r="O2683" i="27"/>
  <c r="I2683" i="27" l="1"/>
  <c r="L2683" i="27" s="1"/>
  <c r="M2683" i="27" s="1"/>
  <c r="R2683" i="27"/>
  <c r="S2683" i="27" s="1"/>
  <c r="T2683" i="27" s="1"/>
  <c r="Q2683" i="27"/>
  <c r="U2683" i="27" l="1"/>
  <c r="W2683" i="27" s="1"/>
  <c r="H2684" i="27"/>
  <c r="X2684" i="27" s="1"/>
  <c r="N2684" i="27" s="1"/>
  <c r="G2684" i="27" s="1"/>
  <c r="P2683" i="27"/>
  <c r="V2683" i="27" s="1"/>
  <c r="AT1917" i="27" s="1"/>
  <c r="J2684" i="27" l="1"/>
  <c r="K2684" i="27" s="1"/>
  <c r="O2684" i="27" s="1"/>
  <c r="AZ1917" i="27"/>
  <c r="AY1917" i="27"/>
  <c r="BB1917" i="27" s="1"/>
  <c r="AW1917" i="27"/>
  <c r="BA1917" i="27" s="1"/>
  <c r="I2684" i="27" l="1"/>
  <c r="L2684" i="27" s="1"/>
  <c r="M2684" i="27" s="1"/>
  <c r="R2684" i="27"/>
  <c r="S2684" i="27" s="1"/>
  <c r="T2684" i="27" s="1"/>
  <c r="Q2684" i="27"/>
  <c r="P2684" i="27" l="1"/>
  <c r="V2684" i="27" s="1"/>
  <c r="AT1918" i="27" s="1"/>
  <c r="U2684" i="27"/>
  <c r="W2684" i="27" s="1"/>
  <c r="H2685" i="27"/>
  <c r="X2685" i="27" s="1"/>
  <c r="N2685" i="27" s="1"/>
  <c r="G2685" i="27" s="1"/>
  <c r="J2685" i="27" l="1"/>
  <c r="K2685" i="27" s="1"/>
  <c r="O2685" i="27" s="1"/>
  <c r="AZ1918" i="27"/>
  <c r="AY1918" i="27"/>
  <c r="BB1918" i="27" s="1"/>
  <c r="AW1918" i="27"/>
  <c r="BA1918" i="27" s="1"/>
  <c r="I2685" i="27" l="1"/>
  <c r="R2685" i="27"/>
  <c r="S2685" i="27" s="1"/>
  <c r="T2685" i="27" s="1"/>
  <c r="L2685" i="27"/>
  <c r="Q2685" i="27"/>
  <c r="H2686" i="27" l="1"/>
  <c r="X2686" i="27" s="1"/>
  <c r="N2686" i="27" s="1"/>
  <c r="G2686" i="27" s="1"/>
  <c r="P2685" i="27"/>
  <c r="V2685" i="27" s="1"/>
  <c r="AT1919" i="27" s="1"/>
  <c r="M2685" i="27"/>
  <c r="U2685" i="27" s="1"/>
  <c r="W2685" i="27" s="1"/>
  <c r="AZ1919" i="27" l="1"/>
  <c r="AY1919" i="27"/>
  <c r="BB1919" i="27" s="1"/>
  <c r="AW1919" i="27"/>
  <c r="BA1919" i="27" s="1"/>
  <c r="J2686" i="27"/>
  <c r="K2686" i="27" s="1"/>
  <c r="O2686" i="27" s="1"/>
  <c r="I2686" i="27" l="1"/>
  <c r="L2686" i="27" s="1"/>
  <c r="M2686" i="27" s="1"/>
  <c r="R2686" i="27"/>
  <c r="S2686" i="27" s="1"/>
  <c r="T2686" i="27" s="1"/>
  <c r="Q2686" i="27"/>
  <c r="P2686" i="27" l="1"/>
  <c r="U2686" i="27"/>
  <c r="H2687" i="27"/>
  <c r="X2687" i="27" s="1"/>
  <c r="N2687" i="27" s="1"/>
  <c r="G2687" i="27" s="1"/>
  <c r="W2686" i="27"/>
  <c r="V2686" i="27"/>
  <c r="AT1920" i="27" s="1"/>
  <c r="J2687" i="27"/>
  <c r="K2687" i="27" s="1"/>
  <c r="AZ1920" i="27" l="1"/>
  <c r="AY1920" i="27"/>
  <c r="BB1920" i="27" s="1"/>
  <c r="AW1920" i="27"/>
  <c r="BA1920" i="27" s="1"/>
  <c r="O2687" i="27"/>
  <c r="I2687" i="27" l="1"/>
  <c r="L2687" i="27" s="1"/>
  <c r="P2687" i="27" s="1"/>
  <c r="R2687" i="27"/>
  <c r="S2687" i="27" s="1"/>
  <c r="T2687" i="27" s="1"/>
  <c r="Q2687" i="27"/>
  <c r="M2687" i="27" l="1"/>
  <c r="U2687" i="27" s="1"/>
  <c r="W2687" i="27" s="1"/>
  <c r="H2688" i="27"/>
  <c r="X2688" i="27" s="1"/>
  <c r="N2688" i="27" s="1"/>
  <c r="G2688" i="27" s="1"/>
  <c r="V2687" i="27"/>
  <c r="AT1921" i="27" s="1"/>
  <c r="J2688" i="27"/>
  <c r="K2688" i="27" s="1"/>
  <c r="AZ1921" i="27" l="1"/>
  <c r="AY1921" i="27"/>
  <c r="BB1921" i="27" s="1"/>
  <c r="AW1921" i="27"/>
  <c r="BA1921" i="27" s="1"/>
  <c r="O2688" i="27"/>
  <c r="I2688" i="27" l="1"/>
  <c r="L2688" i="27" s="1"/>
  <c r="M2688" i="27" s="1"/>
  <c r="R2688" i="27"/>
  <c r="S2688" i="27" s="1"/>
  <c r="T2688" i="27" s="1"/>
  <c r="Q2688" i="27"/>
  <c r="P2688" i="27" l="1"/>
  <c r="V2688" i="27" s="1"/>
  <c r="AT1922" i="27" s="1"/>
  <c r="U2688" i="27"/>
  <c r="W2688" i="27" s="1"/>
  <c r="H2689" i="27"/>
  <c r="X2689" i="27" s="1"/>
  <c r="N2689" i="27" s="1"/>
  <c r="G2689" i="27" s="1"/>
  <c r="J2689" i="27" l="1"/>
  <c r="K2689" i="27" s="1"/>
  <c r="AZ1922" i="27"/>
  <c r="AY1922" i="27"/>
  <c r="BB1922" i="27" s="1"/>
  <c r="AW1922" i="27"/>
  <c r="BA1922" i="27" s="1"/>
  <c r="O2689" i="27"/>
  <c r="I2689" i="27" l="1"/>
  <c r="R2689" i="27"/>
  <c r="S2689" i="27" s="1"/>
  <c r="T2689" i="27" s="1"/>
  <c r="L2689" i="27"/>
  <c r="Q2689" i="27"/>
  <c r="H2690" i="27" l="1"/>
  <c r="X2690" i="27" s="1"/>
  <c r="N2690" i="27" s="1"/>
  <c r="G2690" i="27" s="1"/>
  <c r="P2689" i="27"/>
  <c r="V2689" i="27" s="1"/>
  <c r="AT1923" i="27" s="1"/>
  <c r="J2690" i="27"/>
  <c r="K2690" i="27" s="1"/>
  <c r="M2689" i="27"/>
  <c r="U2689" i="27" s="1"/>
  <c r="W2689" i="27" s="1"/>
  <c r="AZ1923" i="27" l="1"/>
  <c r="AY1923" i="27"/>
  <c r="BB1923" i="27" s="1"/>
  <c r="AW1923" i="27"/>
  <c r="BA1923" i="27" s="1"/>
  <c r="O2690" i="27"/>
  <c r="I2690" i="27" l="1"/>
  <c r="L2690" i="27" s="1"/>
  <c r="M2690" i="27" s="1"/>
  <c r="R2690" i="27"/>
  <c r="S2690" i="27" s="1"/>
  <c r="T2690" i="27" s="1"/>
  <c r="Q2690" i="27"/>
  <c r="P2690" i="27" l="1"/>
  <c r="V2690" i="27" s="1"/>
  <c r="AT1924" i="27" s="1"/>
  <c r="U2690" i="27"/>
  <c r="W2690" i="27" s="1"/>
  <c r="H2691" i="27"/>
  <c r="X2691" i="27" s="1"/>
  <c r="N2691" i="27" s="1"/>
  <c r="G2691" i="27" s="1"/>
  <c r="J2691" i="27" l="1"/>
  <c r="K2691" i="27" s="1"/>
  <c r="AZ1924" i="27"/>
  <c r="AY1924" i="27"/>
  <c r="BB1924" i="27" s="1"/>
  <c r="AW1924" i="27"/>
  <c r="BA1924" i="27" s="1"/>
  <c r="O2691" i="27"/>
  <c r="I2691" i="27" l="1"/>
  <c r="L2691" i="27" s="1"/>
  <c r="M2691" i="27" s="1"/>
  <c r="R2691" i="27"/>
  <c r="S2691" i="27" s="1"/>
  <c r="T2691" i="27" s="1"/>
  <c r="Q2691" i="27"/>
  <c r="P2691" i="27" l="1"/>
  <c r="U2691" i="27"/>
  <c r="H2692" i="27"/>
  <c r="X2692" i="27" s="1"/>
  <c r="N2692" i="27" s="1"/>
  <c r="G2692" i="27" s="1"/>
  <c r="W2691" i="27"/>
  <c r="V2691" i="27"/>
  <c r="AT1925" i="27" s="1"/>
  <c r="J2692" i="27"/>
  <c r="K2692" i="27" s="1"/>
  <c r="AZ1925" i="27" l="1"/>
  <c r="AY1925" i="27"/>
  <c r="BB1925" i="27" s="1"/>
  <c r="AW1925" i="27"/>
  <c r="BA1925" i="27" s="1"/>
  <c r="O2692" i="27"/>
  <c r="I2692" i="27" l="1"/>
  <c r="L2692" i="27" s="1"/>
  <c r="R2692" i="27"/>
  <c r="S2692" i="27" s="1"/>
  <c r="T2692" i="27" s="1"/>
  <c r="Q2692" i="27"/>
  <c r="H2693" i="27" l="1"/>
  <c r="X2693" i="27" s="1"/>
  <c r="N2693" i="27" s="1"/>
  <c r="G2693" i="27" s="1"/>
  <c r="P2692" i="27"/>
  <c r="V2692" i="27" s="1"/>
  <c r="AT1926" i="27" s="1"/>
  <c r="M2692" i="27"/>
  <c r="U2692" i="27" s="1"/>
  <c r="W2692" i="27" s="1"/>
  <c r="J2693" i="27" l="1"/>
  <c r="K2693" i="27" s="1"/>
  <c r="O2693" i="27" s="1"/>
  <c r="AZ1926" i="27"/>
  <c r="AY1926" i="27"/>
  <c r="BB1926" i="27" s="1"/>
  <c r="AW1926" i="27"/>
  <c r="BA1926" i="27" s="1"/>
  <c r="I2693" i="27" l="1"/>
  <c r="L2693" i="27" s="1"/>
  <c r="M2693" i="27" s="1"/>
  <c r="R2693" i="27"/>
  <c r="S2693" i="27" s="1"/>
  <c r="T2693" i="27" s="1"/>
  <c r="Q2693" i="27"/>
  <c r="P2693" i="27" l="1"/>
  <c r="V2693" i="27" s="1"/>
  <c r="AT1927" i="27" s="1"/>
  <c r="U2693" i="27"/>
  <c r="W2693" i="27" s="1"/>
  <c r="H2694" i="27"/>
  <c r="X2694" i="27" s="1"/>
  <c r="N2694" i="27" s="1"/>
  <c r="G2694" i="27" s="1"/>
  <c r="J2694" i="27" l="1"/>
  <c r="K2694" i="27" s="1"/>
  <c r="O2694" i="27" s="1"/>
  <c r="AZ1927" i="27"/>
  <c r="AY1927" i="27"/>
  <c r="BB1927" i="27" s="1"/>
  <c r="AW1927" i="27"/>
  <c r="BA1927" i="27" s="1"/>
  <c r="I2694" i="27" l="1"/>
  <c r="L2694" i="27" s="1"/>
  <c r="M2694" i="27" s="1"/>
  <c r="R2694" i="27"/>
  <c r="S2694" i="27" s="1"/>
  <c r="T2694" i="27" s="1"/>
  <c r="Q2694" i="27"/>
  <c r="P2694" i="27" l="1"/>
  <c r="V2694" i="27" s="1"/>
  <c r="AT1928" i="27" s="1"/>
  <c r="U2694" i="27"/>
  <c r="W2694" i="27" s="1"/>
  <c r="H2695" i="27"/>
  <c r="X2695" i="27" s="1"/>
  <c r="N2695" i="27" s="1"/>
  <c r="G2695" i="27" s="1"/>
  <c r="J2695" i="27" l="1"/>
  <c r="K2695" i="27" s="1"/>
  <c r="AZ1928" i="27"/>
  <c r="AY1928" i="27"/>
  <c r="BB1928" i="27" s="1"/>
  <c r="AW1928" i="27"/>
  <c r="BA1928" i="27" s="1"/>
  <c r="O2695" i="27"/>
  <c r="I2695" i="27" l="1"/>
  <c r="L2695" i="27" s="1"/>
  <c r="M2695" i="27" s="1"/>
  <c r="R2695" i="27"/>
  <c r="S2695" i="27" s="1"/>
  <c r="T2695" i="27" s="1"/>
  <c r="Q2695" i="27"/>
  <c r="P2695" i="27" l="1"/>
  <c r="V2695" i="27" s="1"/>
  <c r="AT1929" i="27" s="1"/>
  <c r="U2695" i="27"/>
  <c r="W2695" i="27" s="1"/>
  <c r="H2696" i="27"/>
  <c r="X2696" i="27" s="1"/>
  <c r="N2696" i="27" s="1"/>
  <c r="G2696" i="27" s="1"/>
  <c r="J2696" i="27" l="1"/>
  <c r="K2696" i="27" s="1"/>
  <c r="O2696" i="27" s="1"/>
  <c r="AZ1929" i="27"/>
  <c r="AY1929" i="27"/>
  <c r="BB1929" i="27" s="1"/>
  <c r="AW1929" i="27"/>
  <c r="BA1929" i="27" s="1"/>
  <c r="I2696" i="27" l="1"/>
  <c r="L2696" i="27" s="1"/>
  <c r="M2696" i="27" s="1"/>
  <c r="R2696" i="27"/>
  <c r="S2696" i="27" s="1"/>
  <c r="T2696" i="27" s="1"/>
  <c r="Q2696" i="27"/>
  <c r="P2696" i="27" l="1"/>
  <c r="V2696" i="27" s="1"/>
  <c r="AT1930" i="27" s="1"/>
  <c r="U2696" i="27"/>
  <c r="W2696" i="27" s="1"/>
  <c r="H2697" i="27"/>
  <c r="X2697" i="27" s="1"/>
  <c r="N2697" i="27" s="1"/>
  <c r="G2697" i="27" s="1"/>
  <c r="J2697" i="27" l="1"/>
  <c r="K2697" i="27" s="1"/>
  <c r="O2697" i="27" s="1"/>
  <c r="AZ1930" i="27"/>
  <c r="AW1930" i="27"/>
  <c r="BA1930" i="27" s="1"/>
  <c r="AY1930" i="27"/>
  <c r="BB1930" i="27" s="1"/>
  <c r="I2697" i="27" l="1"/>
  <c r="L2697" i="27" s="1"/>
  <c r="M2697" i="27" s="1"/>
  <c r="R2697" i="27"/>
  <c r="S2697" i="27" s="1"/>
  <c r="T2697" i="27" s="1"/>
  <c r="Q2697" i="27"/>
  <c r="P2697" i="27" l="1"/>
  <c r="V2697" i="27" s="1"/>
  <c r="AT1931" i="27" s="1"/>
  <c r="U2697" i="27"/>
  <c r="W2697" i="27" s="1"/>
  <c r="H2698" i="27"/>
  <c r="X2698" i="27" s="1"/>
  <c r="N2698" i="27" s="1"/>
  <c r="G2698" i="27" s="1"/>
  <c r="J2698" i="27" l="1"/>
  <c r="K2698" i="27" s="1"/>
  <c r="AZ1931" i="27"/>
  <c r="AY1931" i="27"/>
  <c r="BB1931" i="27" s="1"/>
  <c r="AW1931" i="27"/>
  <c r="BA1931" i="27" s="1"/>
  <c r="O2698" i="27"/>
  <c r="I2698" i="27" s="1"/>
  <c r="L2698" i="27" s="1"/>
  <c r="R2698" i="27" l="1"/>
  <c r="S2698" i="27" s="1"/>
  <c r="T2698" i="27" s="1"/>
  <c r="M2698" i="27"/>
  <c r="P2698" i="27"/>
  <c r="V2698" i="27" s="1"/>
  <c r="AT1932" i="27" s="1"/>
  <c r="Q2698" i="27"/>
  <c r="U2698" i="27" l="1"/>
  <c r="W2698" i="27" s="1"/>
  <c r="AZ1932" i="27"/>
  <c r="AW1932" i="27"/>
  <c r="BA1932" i="27" s="1"/>
  <c r="AY1932" i="27"/>
  <c r="BB1932" i="27" s="1"/>
  <c r="H2699" i="27"/>
  <c r="X2699" i="27" s="1"/>
  <c r="N2699" i="27" s="1"/>
  <c r="G2699" i="27" s="1"/>
  <c r="J2699" i="27" l="1"/>
  <c r="K2699" i="27" s="1"/>
  <c r="O2699" i="27" s="1"/>
  <c r="I2699" i="27" l="1"/>
  <c r="L2699" i="27" s="1"/>
  <c r="M2699" i="27" s="1"/>
  <c r="R2699" i="27"/>
  <c r="Q2699" i="27"/>
  <c r="P2699" i="27" l="1"/>
  <c r="V2699" i="27" s="1"/>
  <c r="AT1933" i="27" s="1"/>
  <c r="H2700" i="27"/>
  <c r="X2700" i="27" s="1"/>
  <c r="N2700" i="27" s="1"/>
  <c r="G2700" i="27" s="1"/>
  <c r="S2699" i="27"/>
  <c r="T2699" i="27" s="1"/>
  <c r="J2700" i="27"/>
  <c r="K2700" i="27" s="1"/>
  <c r="AZ1933" i="27" l="1"/>
  <c r="AW1933" i="27"/>
  <c r="BA1933" i="27" s="1"/>
  <c r="AY1933" i="27"/>
  <c r="BB1933" i="27" s="1"/>
  <c r="U2699" i="27"/>
  <c r="W2699" i="27" s="1"/>
  <c r="O2700" i="27"/>
  <c r="I2700" i="27" s="1"/>
  <c r="R2700" i="27" l="1"/>
  <c r="L2700" i="27"/>
  <c r="Q2700" i="27"/>
  <c r="H2701" i="27" l="1"/>
  <c r="X2701" i="27" s="1"/>
  <c r="N2701" i="27" s="1"/>
  <c r="G2701" i="27" s="1"/>
  <c r="P2700" i="27"/>
  <c r="V2700" i="27" s="1"/>
  <c r="AT1934" i="27" s="1"/>
  <c r="S2700" i="27"/>
  <c r="T2700" i="27" s="1"/>
  <c r="M2700" i="27"/>
  <c r="J2701" i="27" l="1"/>
  <c r="K2701" i="27" s="1"/>
  <c r="O2701" i="27" s="1"/>
  <c r="AZ1934" i="27"/>
  <c r="AW1934" i="27"/>
  <c r="BA1934" i="27" s="1"/>
  <c r="AY1934" i="27"/>
  <c r="BB1934" i="27" s="1"/>
  <c r="U2700" i="27"/>
  <c r="W2700" i="27" s="1"/>
  <c r="I2701" i="27" l="1"/>
  <c r="L2701" i="27" s="1"/>
  <c r="P2701" i="27" s="1"/>
  <c r="V2701" i="27" s="1"/>
  <c r="AT1935" i="27" s="1"/>
  <c r="R2701" i="27"/>
  <c r="S2701" i="27" s="1"/>
  <c r="T2701" i="27" s="1"/>
  <c r="Q2701" i="27"/>
  <c r="M2701" i="27" l="1"/>
  <c r="U2701" i="27"/>
  <c r="AZ1935" i="27"/>
  <c r="AW1935" i="27"/>
  <c r="BA1935" i="27" s="1"/>
  <c r="AY1935" i="27"/>
  <c r="BB1935" i="27" s="1"/>
  <c r="H2702" i="27"/>
  <c r="X2702" i="27" s="1"/>
  <c r="N2702" i="27" s="1"/>
  <c r="G2702" i="27" s="1"/>
  <c r="W2701" i="27"/>
  <c r="J2702" i="27"/>
  <c r="K2702" i="27" s="1"/>
  <c r="O2702" i="27" l="1"/>
  <c r="I2702" i="27" l="1"/>
  <c r="L2702" i="27" s="1"/>
  <c r="P2702" i="27" s="1"/>
  <c r="R2702" i="27"/>
  <c r="S2702" i="27" s="1"/>
  <c r="T2702" i="27" s="1"/>
  <c r="Q2702" i="27"/>
  <c r="M2702" i="27" l="1"/>
  <c r="U2702" i="27" s="1"/>
  <c r="W2702" i="27" s="1"/>
  <c r="H2703" i="27"/>
  <c r="X2703" i="27" s="1"/>
  <c r="N2703" i="27" s="1"/>
  <c r="G2703" i="27" s="1"/>
  <c r="V2702" i="27"/>
  <c r="AT1936" i="27" s="1"/>
  <c r="J2703" i="27" l="1"/>
  <c r="K2703" i="27" s="1"/>
  <c r="O2703" i="27" s="1"/>
  <c r="AZ1936" i="27"/>
  <c r="AY1936" i="27"/>
  <c r="BB1936" i="27" s="1"/>
  <c r="AW1936" i="27"/>
  <c r="BA1936" i="27" s="1"/>
  <c r="I2703" i="27" l="1"/>
  <c r="L2703" i="27" s="1"/>
  <c r="P2703" i="27" s="1"/>
  <c r="R2703" i="27"/>
  <c r="S2703" i="27" s="1"/>
  <c r="T2703" i="27" s="1"/>
  <c r="Q2703" i="27"/>
  <c r="M2703" i="27" l="1"/>
  <c r="U2703" i="27" s="1"/>
  <c r="W2703" i="27" s="1"/>
  <c r="H2704" i="27"/>
  <c r="X2704" i="27" s="1"/>
  <c r="N2704" i="27" s="1"/>
  <c r="G2704" i="27" s="1"/>
  <c r="V2703" i="27"/>
  <c r="AT1937" i="27" s="1"/>
  <c r="J2704" i="27"/>
  <c r="K2704" i="27" s="1"/>
  <c r="AZ1937" i="27" l="1"/>
  <c r="AY1937" i="27"/>
  <c r="BB1937" i="27" s="1"/>
  <c r="AW1937" i="27"/>
  <c r="BA1937" i="27" s="1"/>
  <c r="O2704" i="27"/>
  <c r="I2704" i="27" l="1"/>
  <c r="L2704" i="27" s="1"/>
  <c r="R2704" i="27"/>
  <c r="S2704" i="27" s="1"/>
  <c r="T2704" i="27" s="1"/>
  <c r="Q2704" i="27"/>
  <c r="H2705" i="27" l="1"/>
  <c r="X2705" i="27" s="1"/>
  <c r="N2705" i="27" s="1"/>
  <c r="G2705" i="27" s="1"/>
  <c r="P2704" i="27"/>
  <c r="V2704" i="27" s="1"/>
  <c r="AT1938" i="27" s="1"/>
  <c r="M2704" i="27"/>
  <c r="U2704" i="27" s="1"/>
  <c r="W2704" i="27" s="1"/>
  <c r="J2705" i="27" l="1"/>
  <c r="K2705" i="27" s="1"/>
  <c r="O2705" i="27" s="1"/>
  <c r="AZ1938" i="27"/>
  <c r="AY1938" i="27"/>
  <c r="BB1938" i="27" s="1"/>
  <c r="AW1938" i="27"/>
  <c r="BA1938" i="27" s="1"/>
  <c r="I2705" i="27" l="1"/>
  <c r="L2705" i="27" s="1"/>
  <c r="P2705" i="27" s="1"/>
  <c r="R2705" i="27"/>
  <c r="S2705" i="27" s="1"/>
  <c r="T2705" i="27" s="1"/>
  <c r="Q2705" i="27"/>
  <c r="M2705" i="27" l="1"/>
  <c r="U2705" i="27" s="1"/>
  <c r="W2705" i="27" s="1"/>
  <c r="H2706" i="27"/>
  <c r="X2706" i="27" s="1"/>
  <c r="N2706" i="27" s="1"/>
  <c r="G2706" i="27" s="1"/>
  <c r="V2705" i="27"/>
  <c r="AT1939" i="27" s="1"/>
  <c r="J2706" i="27" l="1"/>
  <c r="K2706" i="27" s="1"/>
  <c r="O2706" i="27" s="1"/>
  <c r="AY1939" i="27"/>
  <c r="BB1939" i="27" s="1"/>
  <c r="AZ1939" i="27"/>
  <c r="AW1939" i="27"/>
  <c r="BA1939" i="27" s="1"/>
  <c r="I2706" i="27" l="1"/>
  <c r="L2706" i="27" s="1"/>
  <c r="P2706" i="27" s="1"/>
  <c r="R2706" i="27"/>
  <c r="S2706" i="27" s="1"/>
  <c r="T2706" i="27" s="1"/>
  <c r="Q2706" i="27"/>
  <c r="M2706" i="27" l="1"/>
  <c r="U2706" i="27"/>
  <c r="H2707" i="27"/>
  <c r="X2707" i="27" s="1"/>
  <c r="N2707" i="27" s="1"/>
  <c r="G2707" i="27" s="1"/>
  <c r="W2706" i="27"/>
  <c r="V2706" i="27"/>
  <c r="AT1940" i="27" s="1"/>
  <c r="J2707" i="27"/>
  <c r="K2707" i="27" s="1"/>
  <c r="AZ1940" i="27" l="1"/>
  <c r="AY1940" i="27"/>
  <c r="BB1940" i="27" s="1"/>
  <c r="AW1940" i="27"/>
  <c r="BA1940" i="27" s="1"/>
  <c r="O2707" i="27"/>
  <c r="I2707" i="27" l="1"/>
  <c r="L2707" i="27" s="1"/>
  <c r="P2707" i="27" s="1"/>
  <c r="R2707" i="27"/>
  <c r="S2707" i="27" s="1"/>
  <c r="T2707" i="27" s="1"/>
  <c r="Q2707" i="27"/>
  <c r="M2707" i="27" l="1"/>
  <c r="U2707" i="27" s="1"/>
  <c r="W2707" i="27" s="1"/>
  <c r="H2708" i="27"/>
  <c r="X2708" i="27" s="1"/>
  <c r="N2708" i="27" s="1"/>
  <c r="G2708" i="27" s="1"/>
  <c r="V2707" i="27"/>
  <c r="AT1941" i="27" s="1"/>
  <c r="J2708" i="27"/>
  <c r="K2708" i="27" s="1"/>
  <c r="AZ1941" i="27" l="1"/>
  <c r="AY1941" i="27"/>
  <c r="BB1941" i="27" s="1"/>
  <c r="AW1941" i="27"/>
  <c r="BA1941" i="27" s="1"/>
  <c r="O2708" i="27"/>
  <c r="I2708" i="27" l="1"/>
  <c r="L2708" i="27" s="1"/>
  <c r="M2708" i="27" s="1"/>
  <c r="R2708" i="27"/>
  <c r="S2708" i="27" s="1"/>
  <c r="T2708" i="27" s="1"/>
  <c r="Q2708" i="27"/>
  <c r="P2708" i="27" l="1"/>
  <c r="U2708" i="27"/>
  <c r="H2709" i="27"/>
  <c r="X2709" i="27" s="1"/>
  <c r="N2709" i="27" s="1"/>
  <c r="G2709" i="27" s="1"/>
  <c r="W2708" i="27"/>
  <c r="V2708" i="27"/>
  <c r="AT1942" i="27" s="1"/>
  <c r="J2709" i="27"/>
  <c r="K2709" i="27" s="1"/>
  <c r="AY1942" i="27" l="1"/>
  <c r="BB1942" i="27" s="1"/>
  <c r="AZ1942" i="27"/>
  <c r="AW1942" i="27"/>
  <c r="BA1942" i="27" s="1"/>
  <c r="O2709" i="27"/>
  <c r="I2709" i="27" l="1"/>
  <c r="L2709" i="27" s="1"/>
  <c r="P2709" i="27" s="1"/>
  <c r="R2709" i="27"/>
  <c r="S2709" i="27" s="1"/>
  <c r="T2709" i="27" s="1"/>
  <c r="Q2709" i="27"/>
  <c r="M2709" i="27" l="1"/>
  <c r="H2710" i="27"/>
  <c r="X2710" i="27" s="1"/>
  <c r="N2710" i="27" s="1"/>
  <c r="G2710" i="27" s="1"/>
  <c r="U2709" i="27"/>
  <c r="W2709" i="27" s="1"/>
  <c r="V2709" i="27"/>
  <c r="AT1943" i="27" s="1"/>
  <c r="J2710" i="27"/>
  <c r="K2710" i="27" s="1"/>
  <c r="AY1943" i="27" l="1"/>
  <c r="BB1943" i="27" s="1"/>
  <c r="AZ1943" i="27"/>
  <c r="AW1943" i="27"/>
  <c r="BA1943" i="27" s="1"/>
  <c r="O2710" i="27"/>
  <c r="I2710" i="27" l="1"/>
  <c r="L2710" i="27" s="1"/>
  <c r="P2710" i="27" s="1"/>
  <c r="R2710" i="27"/>
  <c r="S2710" i="27" s="1"/>
  <c r="T2710" i="27" s="1"/>
  <c r="Q2710" i="27"/>
  <c r="M2710" i="27" l="1"/>
  <c r="U2710" i="27" s="1"/>
  <c r="W2710" i="27" s="1"/>
  <c r="H2711" i="27"/>
  <c r="X2711" i="27" s="1"/>
  <c r="N2711" i="27" s="1"/>
  <c r="G2711" i="27" s="1"/>
  <c r="V2710" i="27"/>
  <c r="AT1944" i="27" s="1"/>
  <c r="J2711" i="27" l="1"/>
  <c r="K2711" i="27" s="1"/>
  <c r="O2711" i="27" s="1"/>
  <c r="AY1944" i="27"/>
  <c r="BB1944" i="27" s="1"/>
  <c r="AZ1944" i="27"/>
  <c r="AW1944" i="27"/>
  <c r="BA1944" i="27" s="1"/>
  <c r="I2711" i="27" l="1"/>
  <c r="L2711" i="27" s="1"/>
  <c r="R2711" i="27"/>
  <c r="S2711" i="27" s="1"/>
  <c r="T2711" i="27" s="1"/>
  <c r="Q2711" i="27"/>
  <c r="H2712" i="27" l="1"/>
  <c r="X2712" i="27" s="1"/>
  <c r="N2712" i="27" s="1"/>
  <c r="G2712" i="27" s="1"/>
  <c r="P2711" i="27"/>
  <c r="V2711" i="27" s="1"/>
  <c r="AT1945" i="27" s="1"/>
  <c r="M2711" i="27"/>
  <c r="U2711" i="27" s="1"/>
  <c r="W2711" i="27" s="1"/>
  <c r="J2712" i="27" l="1"/>
  <c r="K2712" i="27" s="1"/>
  <c r="O2712" i="27" s="1"/>
  <c r="AY1945" i="27"/>
  <c r="BB1945" i="27" s="1"/>
  <c r="AZ1945" i="27"/>
  <c r="AW1945" i="27"/>
  <c r="BA1945" i="27" s="1"/>
  <c r="I2712" i="27" l="1"/>
  <c r="L2712" i="27" s="1"/>
  <c r="P2712" i="27" s="1"/>
  <c r="R2712" i="27"/>
  <c r="S2712" i="27" s="1"/>
  <c r="T2712" i="27" s="1"/>
  <c r="Q2712" i="27"/>
  <c r="M2712" i="27" l="1"/>
  <c r="U2712" i="27" s="1"/>
  <c r="W2712" i="27" s="1"/>
  <c r="H2713" i="27"/>
  <c r="X2713" i="27" s="1"/>
  <c r="N2713" i="27" s="1"/>
  <c r="G2713" i="27" s="1"/>
  <c r="V2712" i="27"/>
  <c r="AT1946" i="27" s="1"/>
  <c r="J2713" i="27"/>
  <c r="K2713" i="27" s="1"/>
  <c r="AY1946" i="27" l="1"/>
  <c r="BB1946" i="27" s="1"/>
  <c r="AZ1946" i="27"/>
  <c r="AW1946" i="27"/>
  <c r="BA1946" i="27" s="1"/>
  <c r="O2713" i="27"/>
  <c r="I2713" i="27" l="1"/>
  <c r="L2713" i="27" s="1"/>
  <c r="P2713" i="27" s="1"/>
  <c r="R2713" i="27"/>
  <c r="S2713" i="27" s="1"/>
  <c r="T2713" i="27" s="1"/>
  <c r="Q2713" i="27"/>
  <c r="M2713" i="27" l="1"/>
  <c r="U2713" i="27" s="1"/>
  <c r="H2714" i="27"/>
  <c r="X2714" i="27" s="1"/>
  <c r="N2714" i="27" s="1"/>
  <c r="G2714" i="27" s="1"/>
  <c r="W2713" i="27"/>
  <c r="V2713" i="27"/>
  <c r="AT1947" i="27" s="1"/>
  <c r="J2714" i="27"/>
  <c r="K2714" i="27" s="1"/>
  <c r="AZ1947" i="27" l="1"/>
  <c r="AY1947" i="27"/>
  <c r="BB1947" i="27" s="1"/>
  <c r="AW1947" i="27"/>
  <c r="BA1947" i="27" s="1"/>
  <c r="O2714" i="27"/>
  <c r="I2714" i="27" l="1"/>
  <c r="L2714" i="27" s="1"/>
  <c r="R2714" i="27"/>
  <c r="S2714" i="27" s="1"/>
  <c r="T2714" i="27" s="1"/>
  <c r="M2714" i="27"/>
  <c r="P2714" i="27"/>
  <c r="Q2714" i="27"/>
  <c r="U2714" i="27" l="1"/>
  <c r="W2714" i="27" s="1"/>
  <c r="H2715" i="27"/>
  <c r="X2715" i="27" s="1"/>
  <c r="N2715" i="27" s="1"/>
  <c r="G2715" i="27" s="1"/>
  <c r="V2714" i="27"/>
  <c r="AT1948" i="27" s="1"/>
  <c r="J2715" i="27"/>
  <c r="K2715" i="27" s="1"/>
  <c r="AZ1948" i="27" l="1"/>
  <c r="AW1948" i="27"/>
  <c r="BA1948" i="27" s="1"/>
  <c r="AY1948" i="27"/>
  <c r="BB1948" i="27" s="1"/>
  <c r="O2715" i="27"/>
  <c r="I2715" i="27" l="1"/>
  <c r="L2715" i="27" s="1"/>
  <c r="M2715" i="27" s="1"/>
  <c r="R2715" i="27"/>
  <c r="S2715" i="27" s="1"/>
  <c r="T2715" i="27" s="1"/>
  <c r="Q2715" i="27"/>
  <c r="P2715" i="27" l="1"/>
  <c r="U2715" i="27"/>
  <c r="W2715" i="27" s="1"/>
  <c r="H2716" i="27"/>
  <c r="X2716" i="27" s="1"/>
  <c r="N2716" i="27" s="1"/>
  <c r="G2716" i="27" s="1"/>
  <c r="V2715" i="27"/>
  <c r="AT1949" i="27" s="1"/>
  <c r="J2716" i="27"/>
  <c r="K2716" i="27" s="1"/>
  <c r="AZ1949" i="27" l="1"/>
  <c r="AY1949" i="27"/>
  <c r="BB1949" i="27" s="1"/>
  <c r="AW1949" i="27"/>
  <c r="BA1949" i="27" s="1"/>
  <c r="O2716" i="27"/>
  <c r="I2716" i="27" l="1"/>
  <c r="L2716" i="27" s="1"/>
  <c r="P2716" i="27" s="1"/>
  <c r="R2716" i="27"/>
  <c r="S2716" i="27" s="1"/>
  <c r="T2716" i="27" s="1"/>
  <c r="Q2716" i="27"/>
  <c r="M2716" i="27" l="1"/>
  <c r="U2716" i="27" s="1"/>
  <c r="W2716" i="27" s="1"/>
  <c r="H2717" i="27"/>
  <c r="X2717" i="27" s="1"/>
  <c r="N2717" i="27" s="1"/>
  <c r="G2717" i="27" s="1"/>
  <c r="V2716" i="27"/>
  <c r="AT1950" i="27" s="1"/>
  <c r="J2717" i="27" l="1"/>
  <c r="K2717" i="27" s="1"/>
  <c r="AZ1950" i="27"/>
  <c r="AY1950" i="27"/>
  <c r="BB1950" i="27" s="1"/>
  <c r="AW1950" i="27"/>
  <c r="BA1950" i="27" s="1"/>
  <c r="O2717" i="27"/>
  <c r="I2717" i="27" l="1"/>
  <c r="L2717" i="27" s="1"/>
  <c r="P2717" i="27" s="1"/>
  <c r="R2717" i="27"/>
  <c r="S2717" i="27" s="1"/>
  <c r="T2717" i="27" s="1"/>
  <c r="Q2717" i="27"/>
  <c r="M2717" i="27" l="1"/>
  <c r="U2717" i="27" s="1"/>
  <c r="W2717" i="27" s="1"/>
  <c r="H2718" i="27"/>
  <c r="X2718" i="27" s="1"/>
  <c r="N2718" i="27" s="1"/>
  <c r="G2718" i="27" s="1"/>
  <c r="V2717" i="27"/>
  <c r="AT1951" i="27" s="1"/>
  <c r="J2718" i="27" l="1"/>
  <c r="K2718" i="27" s="1"/>
  <c r="O2718" i="27" s="1"/>
  <c r="AZ1951" i="27"/>
  <c r="AY1951" i="27"/>
  <c r="BB1951" i="27" s="1"/>
  <c r="AW1951" i="27"/>
  <c r="BA1951" i="27" s="1"/>
  <c r="I2718" i="27" l="1"/>
  <c r="L2718" i="27" s="1"/>
  <c r="P2718" i="27" s="1"/>
  <c r="R2718" i="27"/>
  <c r="S2718" i="27" s="1"/>
  <c r="T2718" i="27" s="1"/>
  <c r="Q2718" i="27"/>
  <c r="M2718" i="27" l="1"/>
  <c r="U2718" i="27" s="1"/>
  <c r="W2718" i="27" s="1"/>
  <c r="H2719" i="27"/>
  <c r="X2719" i="27" s="1"/>
  <c r="N2719" i="27" s="1"/>
  <c r="G2719" i="27" s="1"/>
  <c r="V2718" i="27"/>
  <c r="AT1952" i="27" s="1"/>
  <c r="J2719" i="27" l="1"/>
  <c r="K2719" i="27" s="1"/>
  <c r="O2719" i="27" s="1"/>
  <c r="AZ1952" i="27"/>
  <c r="AY1952" i="27"/>
  <c r="BB1952" i="27" s="1"/>
  <c r="AW1952" i="27"/>
  <c r="BA1952" i="27" s="1"/>
  <c r="I2719" i="27" l="1"/>
  <c r="L2719" i="27" s="1"/>
  <c r="M2719" i="27" s="1"/>
  <c r="R2719" i="27"/>
  <c r="S2719" i="27" s="1"/>
  <c r="T2719" i="27" s="1"/>
  <c r="Q2719" i="27"/>
  <c r="U2719" i="27" l="1"/>
  <c r="H2720" i="27"/>
  <c r="X2720" i="27" s="1"/>
  <c r="N2720" i="27" s="1"/>
  <c r="G2720" i="27" s="1"/>
  <c r="W2719" i="27"/>
  <c r="P2719" i="27"/>
  <c r="V2719" i="27" s="1"/>
  <c r="AT1953" i="27" s="1"/>
  <c r="J2720" i="27"/>
  <c r="K2720" i="27" s="1"/>
  <c r="AZ1953" i="27" l="1"/>
  <c r="AY1953" i="27"/>
  <c r="BB1953" i="27" s="1"/>
  <c r="AW1953" i="27"/>
  <c r="BA1953" i="27" s="1"/>
  <c r="O2720" i="27"/>
  <c r="I2720" i="27" l="1"/>
  <c r="L2720" i="27" s="1"/>
  <c r="M2720" i="27" s="1"/>
  <c r="R2720" i="27"/>
  <c r="S2720" i="27" s="1"/>
  <c r="T2720" i="27" s="1"/>
  <c r="Q2720" i="27"/>
  <c r="U2720" i="27" l="1"/>
  <c r="W2720" i="27" s="1"/>
  <c r="H2721" i="27"/>
  <c r="X2721" i="27" s="1"/>
  <c r="N2721" i="27" s="1"/>
  <c r="G2721" i="27" s="1"/>
  <c r="P2720" i="27"/>
  <c r="V2720" i="27" s="1"/>
  <c r="AT1954" i="27" s="1"/>
  <c r="J2721" i="27" l="1"/>
  <c r="K2721" i="27" s="1"/>
  <c r="AZ1954" i="27"/>
  <c r="AY1954" i="27"/>
  <c r="BB1954" i="27" s="1"/>
  <c r="AW1954" i="27"/>
  <c r="BA1954" i="27" s="1"/>
  <c r="O2721" i="27"/>
  <c r="I2721" i="27" l="1"/>
  <c r="L2721" i="27" s="1"/>
  <c r="P2721" i="27" s="1"/>
  <c r="R2721" i="27"/>
  <c r="S2721" i="27" s="1"/>
  <c r="T2721" i="27" s="1"/>
  <c r="Q2721" i="27"/>
  <c r="M2721" i="27" l="1"/>
  <c r="U2721" i="27" s="1"/>
  <c r="W2721" i="27" s="1"/>
  <c r="H2722" i="27"/>
  <c r="X2722" i="27" s="1"/>
  <c r="N2722" i="27" s="1"/>
  <c r="G2722" i="27" s="1"/>
  <c r="V2721" i="27"/>
  <c r="AT1955" i="27" s="1"/>
  <c r="J2722" i="27" l="1"/>
  <c r="K2722" i="27" s="1"/>
  <c r="O2722" i="27" s="1"/>
  <c r="AZ1955" i="27"/>
  <c r="AY1955" i="27"/>
  <c r="BB1955" i="27" s="1"/>
  <c r="AW1955" i="27"/>
  <c r="BA1955" i="27" s="1"/>
  <c r="I2722" i="27" l="1"/>
  <c r="L2722" i="27" s="1"/>
  <c r="M2722" i="27" s="1"/>
  <c r="R2722" i="27"/>
  <c r="S2722" i="27" s="1"/>
  <c r="T2722" i="27" s="1"/>
  <c r="Q2722" i="27"/>
  <c r="U2722" i="27" l="1"/>
  <c r="H2723" i="27"/>
  <c r="X2723" i="27" s="1"/>
  <c r="N2723" i="27" s="1"/>
  <c r="G2723" i="27" s="1"/>
  <c r="W2722" i="27"/>
  <c r="P2722" i="27"/>
  <c r="V2722" i="27" s="1"/>
  <c r="AT1956" i="27" s="1"/>
  <c r="J2723" i="27"/>
  <c r="K2723" i="27" s="1"/>
  <c r="AZ1956" i="27" l="1"/>
  <c r="AY1956" i="27"/>
  <c r="BB1956" i="27" s="1"/>
  <c r="AW1956" i="27"/>
  <c r="BA1956" i="27" s="1"/>
  <c r="O2723" i="27"/>
  <c r="I2723" i="27" l="1"/>
  <c r="L2723" i="27" s="1"/>
  <c r="P2723" i="27" s="1"/>
  <c r="R2723" i="27"/>
  <c r="S2723" i="27" s="1"/>
  <c r="T2723" i="27" s="1"/>
  <c r="Q2723" i="27"/>
  <c r="M2723" i="27" l="1"/>
  <c r="U2723" i="27" s="1"/>
  <c r="W2723" i="27" s="1"/>
  <c r="H2724" i="27"/>
  <c r="X2724" i="27" s="1"/>
  <c r="N2724" i="27" s="1"/>
  <c r="G2724" i="27" s="1"/>
  <c r="V2723" i="27"/>
  <c r="AT1957" i="27" s="1"/>
  <c r="J2724" i="27"/>
  <c r="K2724" i="27" s="1"/>
  <c r="AZ1957" i="27" l="1"/>
  <c r="AY1957" i="27"/>
  <c r="BB1957" i="27" s="1"/>
  <c r="AW1957" i="27"/>
  <c r="BA1957" i="27" s="1"/>
  <c r="O2724" i="27"/>
  <c r="I2724" i="27" l="1"/>
  <c r="L2724" i="27" s="1"/>
  <c r="P2724" i="27" s="1"/>
  <c r="R2724" i="27"/>
  <c r="S2724" i="27" s="1"/>
  <c r="T2724" i="27" s="1"/>
  <c r="Q2724" i="27"/>
  <c r="M2724" i="27" l="1"/>
  <c r="U2724" i="27" s="1"/>
  <c r="W2724" i="27" s="1"/>
  <c r="H2725" i="27"/>
  <c r="X2725" i="27" s="1"/>
  <c r="N2725" i="27" s="1"/>
  <c r="G2725" i="27" s="1"/>
  <c r="V2724" i="27"/>
  <c r="AT1958" i="27" s="1"/>
  <c r="J2725" i="27" l="1"/>
  <c r="K2725" i="27" s="1"/>
  <c r="O2725" i="27" s="1"/>
  <c r="AZ1958" i="27"/>
  <c r="AY1958" i="27"/>
  <c r="BB1958" i="27" s="1"/>
  <c r="AW1958" i="27"/>
  <c r="BA1958" i="27" s="1"/>
  <c r="I2725" i="27" l="1"/>
  <c r="L2725" i="27" s="1"/>
  <c r="M2725" i="27" s="1"/>
  <c r="R2725" i="27"/>
  <c r="S2725" i="27" s="1"/>
  <c r="T2725" i="27" s="1"/>
  <c r="Q2725" i="27"/>
  <c r="U2725" i="27" l="1"/>
  <c r="H2726" i="27"/>
  <c r="X2726" i="27" s="1"/>
  <c r="N2726" i="27" s="1"/>
  <c r="G2726" i="27" s="1"/>
  <c r="W2725" i="27"/>
  <c r="P2725" i="27"/>
  <c r="V2725" i="27" s="1"/>
  <c r="AT1959" i="27" s="1"/>
  <c r="J2726" i="27" l="1"/>
  <c r="K2726" i="27" s="1"/>
  <c r="O2726" i="27" s="1"/>
  <c r="AZ1959" i="27"/>
  <c r="AY1959" i="27"/>
  <c r="BB1959" i="27" s="1"/>
  <c r="AW1959" i="27"/>
  <c r="BA1959" i="27" s="1"/>
  <c r="I2726" i="27" l="1"/>
  <c r="L2726" i="27" s="1"/>
  <c r="R2726" i="27"/>
  <c r="S2726" i="27" s="1"/>
  <c r="T2726" i="27" s="1"/>
  <c r="Q2726" i="27"/>
  <c r="H2727" i="27" l="1"/>
  <c r="X2727" i="27" s="1"/>
  <c r="N2727" i="27" s="1"/>
  <c r="G2727" i="27" s="1"/>
  <c r="P2726" i="27"/>
  <c r="V2726" i="27" s="1"/>
  <c r="AT1960" i="27" s="1"/>
  <c r="M2726" i="27"/>
  <c r="U2726" i="27" s="1"/>
  <c r="W2726" i="27" s="1"/>
  <c r="J2727" i="27" l="1"/>
  <c r="K2727" i="27" s="1"/>
  <c r="AZ1960" i="27"/>
  <c r="AY1960" i="27"/>
  <c r="BB1960" i="27" s="1"/>
  <c r="AW1960" i="27"/>
  <c r="BA1960" i="27" s="1"/>
  <c r="O2727" i="27"/>
  <c r="I2727" i="27" l="1"/>
  <c r="L2727" i="27" s="1"/>
  <c r="P2727" i="27" s="1"/>
  <c r="R2727" i="27"/>
  <c r="S2727" i="27" s="1"/>
  <c r="T2727" i="27" s="1"/>
  <c r="Q2727" i="27"/>
  <c r="M2727" i="27" l="1"/>
  <c r="U2727" i="27" s="1"/>
  <c r="W2727" i="27" s="1"/>
  <c r="H2728" i="27"/>
  <c r="X2728" i="27" s="1"/>
  <c r="N2728" i="27" s="1"/>
  <c r="G2728" i="27" s="1"/>
  <c r="V2727" i="27"/>
  <c r="AT1961" i="27" s="1"/>
  <c r="J2728" i="27"/>
  <c r="K2728" i="27" s="1"/>
  <c r="AZ1961" i="27" l="1"/>
  <c r="AY1961" i="27"/>
  <c r="BB1961" i="27" s="1"/>
  <c r="AW1961" i="27"/>
  <c r="BA1961" i="27" s="1"/>
  <c r="O2728" i="27"/>
  <c r="I2728" i="27" l="1"/>
  <c r="L2728" i="27" s="1"/>
  <c r="M2728" i="27" s="1"/>
  <c r="R2728" i="27"/>
  <c r="S2728" i="27" s="1"/>
  <c r="T2728" i="27" s="1"/>
  <c r="Q2728" i="27"/>
  <c r="P2728" i="27" l="1"/>
  <c r="V2728" i="27" s="1"/>
  <c r="AT1962" i="27" s="1"/>
  <c r="U2728" i="27"/>
  <c r="W2728" i="27" s="1"/>
  <c r="H2729" i="27"/>
  <c r="X2729" i="27" s="1"/>
  <c r="N2729" i="27" s="1"/>
  <c r="G2729" i="27" s="1"/>
  <c r="J2729" i="27" l="1"/>
  <c r="K2729" i="27" s="1"/>
  <c r="AZ1962" i="27"/>
  <c r="AY1962" i="27"/>
  <c r="BB1962" i="27" s="1"/>
  <c r="AW1962" i="27"/>
  <c r="BA1962" i="27" s="1"/>
  <c r="O2729" i="27"/>
  <c r="I2729" i="27" l="1"/>
  <c r="L2729" i="27" s="1"/>
  <c r="P2729" i="27" s="1"/>
  <c r="R2729" i="27"/>
  <c r="S2729" i="27" s="1"/>
  <c r="T2729" i="27" s="1"/>
  <c r="Q2729" i="27"/>
  <c r="M2729" i="27" l="1"/>
  <c r="U2729" i="27"/>
  <c r="W2729" i="27" s="1"/>
  <c r="H2730" i="27"/>
  <c r="X2730" i="27" s="1"/>
  <c r="N2730" i="27" s="1"/>
  <c r="G2730" i="27" s="1"/>
  <c r="V2729" i="27"/>
  <c r="AT1963" i="27" s="1"/>
  <c r="J2730" i="27"/>
  <c r="K2730" i="27" s="1"/>
  <c r="AZ1963" i="27" l="1"/>
  <c r="AY1963" i="27"/>
  <c r="BB1963" i="27" s="1"/>
  <c r="AW1963" i="27"/>
  <c r="BA1963" i="27" s="1"/>
  <c r="O2730" i="27"/>
  <c r="I2730" i="27" l="1"/>
  <c r="L2730" i="27" s="1"/>
  <c r="P2730" i="27" s="1"/>
  <c r="R2730" i="27"/>
  <c r="S2730" i="27" s="1"/>
  <c r="T2730" i="27" s="1"/>
  <c r="Q2730" i="27"/>
  <c r="M2730" i="27" l="1"/>
  <c r="U2730" i="27" s="1"/>
  <c r="W2730" i="27" s="1"/>
  <c r="H2731" i="27"/>
  <c r="X2731" i="27" s="1"/>
  <c r="N2731" i="27" s="1"/>
  <c r="G2731" i="27" s="1"/>
  <c r="V2730" i="27"/>
  <c r="AT1964" i="27" s="1"/>
  <c r="J2731" i="27"/>
  <c r="K2731" i="27" s="1"/>
  <c r="AZ1964" i="27" l="1"/>
  <c r="AY1964" i="27"/>
  <c r="BB1964" i="27" s="1"/>
  <c r="AW1964" i="27"/>
  <c r="BA1964" i="27" s="1"/>
  <c r="O2731" i="27"/>
  <c r="I2731" i="27" l="1"/>
  <c r="L2731" i="27" s="1"/>
  <c r="P2731" i="27" s="1"/>
  <c r="R2731" i="27"/>
  <c r="S2731" i="27" s="1"/>
  <c r="T2731" i="27" s="1"/>
  <c r="Q2731" i="27"/>
  <c r="M2731" i="27" l="1"/>
  <c r="U2731" i="27" s="1"/>
  <c r="W2731" i="27" s="1"/>
  <c r="H2732" i="27"/>
  <c r="X2732" i="27" s="1"/>
  <c r="N2732" i="27" s="1"/>
  <c r="G2732" i="27" s="1"/>
  <c r="V2731" i="27"/>
  <c r="AT1965" i="27" s="1"/>
  <c r="J2732" i="27"/>
  <c r="K2732" i="27" s="1"/>
  <c r="AZ1965" i="27" l="1"/>
  <c r="AY1965" i="27"/>
  <c r="BB1965" i="27" s="1"/>
  <c r="AW1965" i="27"/>
  <c r="BA1965" i="27" s="1"/>
  <c r="O2732" i="27"/>
  <c r="I2732" i="27" l="1"/>
  <c r="L2732" i="27" s="1"/>
  <c r="P2732" i="27" s="1"/>
  <c r="R2732" i="27"/>
  <c r="S2732" i="27" s="1"/>
  <c r="T2732" i="27" s="1"/>
  <c r="Q2732" i="27"/>
  <c r="H2733" i="27" l="1"/>
  <c r="X2733" i="27" s="1"/>
  <c r="N2733" i="27" s="1"/>
  <c r="G2733" i="27" s="1"/>
  <c r="M2732" i="27"/>
  <c r="U2732" i="27" s="1"/>
  <c r="W2732" i="27" s="1"/>
  <c r="V2732" i="27"/>
  <c r="AT1966" i="27" s="1"/>
  <c r="J2733" i="27"/>
  <c r="K2733" i="27" s="1"/>
  <c r="AZ1966" i="27" l="1"/>
  <c r="AY1966" i="27"/>
  <c r="BB1966" i="27" s="1"/>
  <c r="AW1966" i="27"/>
  <c r="BA1966" i="27" s="1"/>
  <c r="O2733" i="27"/>
  <c r="I2733" i="27" l="1"/>
  <c r="L2733" i="27" s="1"/>
  <c r="M2733" i="27" s="1"/>
  <c r="R2733" i="27"/>
  <c r="S2733" i="27" s="1"/>
  <c r="T2733" i="27" s="1"/>
  <c r="Q2733" i="27"/>
  <c r="P2733" i="27" l="1"/>
  <c r="H2734" i="27"/>
  <c r="X2734" i="27" s="1"/>
  <c r="N2734" i="27" s="1"/>
  <c r="G2734" i="27" s="1"/>
  <c r="U2733" i="27"/>
  <c r="W2733" i="27" s="1"/>
  <c r="V2733" i="27"/>
  <c r="AT1967" i="27" s="1"/>
  <c r="J2734" i="27" l="1"/>
  <c r="K2734" i="27" s="1"/>
  <c r="O2734" i="27" s="1"/>
  <c r="I2734" i="27" s="1"/>
  <c r="L2734" i="27" s="1"/>
  <c r="AZ1967" i="27"/>
  <c r="AY1967" i="27"/>
  <c r="BB1967" i="27" s="1"/>
  <c r="AW1967" i="27"/>
  <c r="BA1967" i="27" s="1"/>
  <c r="R2734" i="27" l="1"/>
  <c r="S2734" i="27" s="1"/>
  <c r="T2734" i="27" s="1"/>
  <c r="M2734" i="27"/>
  <c r="P2734" i="27"/>
  <c r="V2734" i="27" s="1"/>
  <c r="AT1968" i="27" s="1"/>
  <c r="Q2734" i="27"/>
  <c r="U2734" i="27" l="1"/>
  <c r="W2734" i="27" s="1"/>
  <c r="AZ1968" i="27"/>
  <c r="AY1968" i="27"/>
  <c r="BB1968" i="27" s="1"/>
  <c r="AW1968" i="27"/>
  <c r="BA1968" i="27" s="1"/>
  <c r="H2735" i="27"/>
  <c r="X2735" i="27" s="1"/>
  <c r="N2735" i="27" s="1"/>
  <c r="G2735" i="27" s="1"/>
  <c r="J2735" i="27" l="1"/>
  <c r="K2735" i="27" s="1"/>
  <c r="O2735" i="27" s="1"/>
  <c r="I2735" i="27" l="1"/>
  <c r="L2735" i="27" s="1"/>
  <c r="R2735" i="27"/>
  <c r="S2735" i="27" s="1"/>
  <c r="T2735" i="27" s="1"/>
  <c r="Q2735" i="27"/>
  <c r="H2736" i="27" l="1"/>
  <c r="X2736" i="27" s="1"/>
  <c r="N2736" i="27" s="1"/>
  <c r="G2736" i="27" s="1"/>
  <c r="P2735" i="27"/>
  <c r="V2735" i="27" s="1"/>
  <c r="AT1969" i="27" s="1"/>
  <c r="M2735" i="27"/>
  <c r="U2735" i="27" s="1"/>
  <c r="W2735" i="27" s="1"/>
  <c r="AZ1969" i="27" l="1"/>
  <c r="AY1969" i="27"/>
  <c r="BB1969" i="27" s="1"/>
  <c r="AW1969" i="27"/>
  <c r="BA1969" i="27" s="1"/>
  <c r="J2736" i="27"/>
  <c r="K2736" i="27" s="1"/>
  <c r="O2736" i="27" s="1"/>
  <c r="I2736" i="27" l="1"/>
  <c r="L2736" i="27" s="1"/>
  <c r="P2736" i="27" s="1"/>
  <c r="R2736" i="27"/>
  <c r="S2736" i="27" s="1"/>
  <c r="T2736" i="27" s="1"/>
  <c r="Q2736" i="27"/>
  <c r="M2736" i="27" l="1"/>
  <c r="U2736" i="27" s="1"/>
  <c r="W2736" i="27" s="1"/>
  <c r="H2737" i="27"/>
  <c r="X2737" i="27" s="1"/>
  <c r="N2737" i="27" s="1"/>
  <c r="G2737" i="27" s="1"/>
  <c r="V2736" i="27"/>
  <c r="AT1970" i="27" s="1"/>
  <c r="J2737" i="27" l="1"/>
  <c r="K2737" i="27" s="1"/>
  <c r="O2737" i="27" s="1"/>
  <c r="AZ1970" i="27"/>
  <c r="AY1970" i="27"/>
  <c r="BB1970" i="27" s="1"/>
  <c r="AW1970" i="27"/>
  <c r="BA1970" i="27" s="1"/>
  <c r="I2737" i="27" l="1"/>
  <c r="L2737" i="27" s="1"/>
  <c r="M2737" i="27" s="1"/>
  <c r="R2737" i="27"/>
  <c r="S2737" i="27" s="1"/>
  <c r="T2737" i="27" s="1"/>
  <c r="Q2737" i="27"/>
  <c r="P2737" i="27" l="1"/>
  <c r="V2737" i="27" s="1"/>
  <c r="AT1971" i="27" s="1"/>
  <c r="U2737" i="27"/>
  <c r="W2737" i="27" s="1"/>
  <c r="H2738" i="27"/>
  <c r="X2738" i="27" s="1"/>
  <c r="N2738" i="27" s="1"/>
  <c r="G2738" i="27" s="1"/>
  <c r="J2738" i="27" l="1"/>
  <c r="K2738" i="27" s="1"/>
  <c r="AZ1971" i="27"/>
  <c r="AW1971" i="27"/>
  <c r="BA1971" i="27" s="1"/>
  <c r="AY1971" i="27"/>
  <c r="BB1971" i="27" s="1"/>
  <c r="O2738" i="27"/>
  <c r="I2738" i="27" l="1"/>
  <c r="L2738" i="27" s="1"/>
  <c r="P2738" i="27" s="1"/>
  <c r="R2738" i="27"/>
  <c r="S2738" i="27" s="1"/>
  <c r="T2738" i="27" s="1"/>
  <c r="Q2738" i="27"/>
  <c r="M2738" i="27" l="1"/>
  <c r="U2738" i="27" s="1"/>
  <c r="W2738" i="27" s="1"/>
  <c r="H2739" i="27"/>
  <c r="X2739" i="27" s="1"/>
  <c r="N2739" i="27" s="1"/>
  <c r="G2739" i="27" s="1"/>
  <c r="V2738" i="27"/>
  <c r="AT1972" i="27" s="1"/>
  <c r="J2739" i="27"/>
  <c r="K2739" i="27" s="1"/>
  <c r="AZ1972" i="27" l="1"/>
  <c r="AW1972" i="27"/>
  <c r="BA1972" i="27" s="1"/>
  <c r="AY1972" i="27"/>
  <c r="BB1972" i="27" s="1"/>
  <c r="O2739" i="27"/>
  <c r="I2739" i="27" l="1"/>
  <c r="L2739" i="27" s="1"/>
  <c r="P2739" i="27" s="1"/>
  <c r="R2739" i="27"/>
  <c r="S2739" i="27" s="1"/>
  <c r="T2739" i="27" s="1"/>
  <c r="Q2739" i="27"/>
  <c r="M2739" i="27" l="1"/>
  <c r="U2739" i="27" s="1"/>
  <c r="W2739" i="27" s="1"/>
  <c r="H2740" i="27"/>
  <c r="X2740" i="27" s="1"/>
  <c r="N2740" i="27" s="1"/>
  <c r="G2740" i="27" s="1"/>
  <c r="V2739" i="27"/>
  <c r="AT1973" i="27" s="1"/>
  <c r="J2740" i="27" l="1"/>
  <c r="K2740" i="27" s="1"/>
  <c r="AZ1973" i="27"/>
  <c r="AY1973" i="27"/>
  <c r="BB1973" i="27" s="1"/>
  <c r="AW1973" i="27"/>
  <c r="BA1973" i="27" s="1"/>
  <c r="O2740" i="27"/>
  <c r="I2740" i="27" l="1"/>
  <c r="L2740" i="27" s="1"/>
  <c r="M2740" i="27" s="1"/>
  <c r="R2740" i="27"/>
  <c r="S2740" i="27" s="1"/>
  <c r="T2740" i="27" s="1"/>
  <c r="Q2740" i="27"/>
  <c r="P2740" i="27" l="1"/>
  <c r="U2740" i="27"/>
  <c r="W2740" i="27" s="1"/>
  <c r="H2741" i="27"/>
  <c r="X2741" i="27" s="1"/>
  <c r="N2741" i="27" s="1"/>
  <c r="G2741" i="27" s="1"/>
  <c r="V2740" i="27"/>
  <c r="AT1974" i="27" s="1"/>
  <c r="J2741" i="27" l="1"/>
  <c r="K2741" i="27" s="1"/>
  <c r="O2741" i="27" s="1"/>
  <c r="AZ1974" i="27"/>
  <c r="AW1974" i="27"/>
  <c r="BA1974" i="27" s="1"/>
  <c r="AY1974" i="27"/>
  <c r="BB1974" i="27" s="1"/>
  <c r="I2741" i="27" l="1"/>
  <c r="R2741" i="27"/>
  <c r="S2741" i="27" s="1"/>
  <c r="T2741" i="27" s="1"/>
  <c r="L2741" i="27"/>
  <c r="M2741" i="27" s="1"/>
  <c r="U2741" i="27" s="1"/>
  <c r="Q2741" i="27"/>
  <c r="H2742" i="27" l="1"/>
  <c r="X2742" i="27" s="1"/>
  <c r="N2742" i="27" s="1"/>
  <c r="G2742" i="27" s="1"/>
  <c r="W2741" i="27"/>
  <c r="P2741" i="27"/>
  <c r="V2741" i="27" s="1"/>
  <c r="AT1975" i="27" s="1"/>
  <c r="J2742" i="27" l="1"/>
  <c r="K2742" i="27" s="1"/>
  <c r="O2742" i="27" s="1"/>
  <c r="AZ1975" i="27"/>
  <c r="AY1975" i="27"/>
  <c r="BB1975" i="27" s="1"/>
  <c r="AW1975" i="27"/>
  <c r="BA1975" i="27" s="1"/>
  <c r="I2742" i="27" l="1"/>
  <c r="L2742" i="27" s="1"/>
  <c r="M2742" i="27" s="1"/>
  <c r="R2742" i="27"/>
  <c r="S2742" i="27" s="1"/>
  <c r="T2742" i="27" s="1"/>
  <c r="Q2742" i="27"/>
  <c r="P2742" i="27" l="1"/>
  <c r="V2742" i="27" s="1"/>
  <c r="AT1976" i="27" s="1"/>
  <c r="U2742" i="27"/>
  <c r="W2742" i="27" s="1"/>
  <c r="H2743" i="27"/>
  <c r="X2743" i="27" s="1"/>
  <c r="N2743" i="27" s="1"/>
  <c r="G2743" i="27" s="1"/>
  <c r="J2743" i="27" l="1"/>
  <c r="K2743" i="27" s="1"/>
  <c r="AZ1976" i="27"/>
  <c r="AY1976" i="27"/>
  <c r="BB1976" i="27" s="1"/>
  <c r="AW1976" i="27"/>
  <c r="BA1976" i="27" s="1"/>
  <c r="O2743" i="27"/>
  <c r="I2743" i="27" l="1"/>
  <c r="L2743" i="27" s="1"/>
  <c r="R2743" i="27"/>
  <c r="S2743" i="27" s="1"/>
  <c r="T2743" i="27" s="1"/>
  <c r="Q2743" i="27"/>
  <c r="P2743" i="27" l="1"/>
  <c r="V2743" i="27" s="1"/>
  <c r="AT1977" i="27" s="1"/>
  <c r="H2744" i="27"/>
  <c r="X2744" i="27" s="1"/>
  <c r="N2744" i="27" s="1"/>
  <c r="G2744" i="27" s="1"/>
  <c r="M2743" i="27"/>
  <c r="U2743" i="27" s="1"/>
  <c r="W2743" i="27" s="1"/>
  <c r="J2744" i="27" l="1"/>
  <c r="K2744" i="27" s="1"/>
  <c r="O2744" i="27" s="1"/>
  <c r="AZ1977" i="27"/>
  <c r="AY1977" i="27"/>
  <c r="BB1977" i="27" s="1"/>
  <c r="AW1977" i="27"/>
  <c r="BA1977" i="27" s="1"/>
  <c r="I2744" i="27" l="1"/>
  <c r="L2744" i="27" s="1"/>
  <c r="R2744" i="27"/>
  <c r="S2744" i="27" s="1"/>
  <c r="T2744" i="27" s="1"/>
  <c r="Q2744" i="27"/>
  <c r="H2745" i="27" l="1"/>
  <c r="X2745" i="27" s="1"/>
  <c r="N2745" i="27" s="1"/>
  <c r="G2745" i="27" s="1"/>
  <c r="P2744" i="27"/>
  <c r="V2744" i="27" s="1"/>
  <c r="AT1978" i="27" s="1"/>
  <c r="M2744" i="27"/>
  <c r="U2744" i="27" s="1"/>
  <c r="W2744" i="27" s="1"/>
  <c r="J2745" i="27" l="1"/>
  <c r="K2745" i="27" s="1"/>
  <c r="AZ1978" i="27"/>
  <c r="AY1978" i="27"/>
  <c r="BB1978" i="27" s="1"/>
  <c r="AW1978" i="27"/>
  <c r="BA1978" i="27" s="1"/>
  <c r="O2745" i="27"/>
  <c r="I2745" i="27" l="1"/>
  <c r="L2745" i="27" s="1"/>
  <c r="M2745" i="27" s="1"/>
  <c r="R2745" i="27"/>
  <c r="S2745" i="27" s="1"/>
  <c r="T2745" i="27" s="1"/>
  <c r="Q2745" i="27"/>
  <c r="P2745" i="27" l="1"/>
  <c r="V2745" i="27" s="1"/>
  <c r="AT1979" i="27" s="1"/>
  <c r="U2745" i="27"/>
  <c r="W2745" i="27" s="1"/>
  <c r="H2746" i="27"/>
  <c r="X2746" i="27" s="1"/>
  <c r="N2746" i="27" s="1"/>
  <c r="G2746" i="27" s="1"/>
  <c r="J2746" i="27" l="1"/>
  <c r="K2746" i="27" s="1"/>
  <c r="O2746" i="27" s="1"/>
  <c r="AZ1979" i="27"/>
  <c r="AY1979" i="27"/>
  <c r="BB1979" i="27" s="1"/>
  <c r="AW1979" i="27"/>
  <c r="BA1979" i="27" s="1"/>
  <c r="I2746" i="27" l="1"/>
  <c r="L2746" i="27" s="1"/>
  <c r="P2746" i="27" s="1"/>
  <c r="R2746" i="27"/>
  <c r="S2746" i="27" s="1"/>
  <c r="T2746" i="27" s="1"/>
  <c r="Q2746" i="27"/>
  <c r="M2746" i="27" l="1"/>
  <c r="U2746" i="27" s="1"/>
  <c r="W2746" i="27" s="1"/>
  <c r="H2747" i="27"/>
  <c r="X2747" i="27" s="1"/>
  <c r="N2747" i="27" s="1"/>
  <c r="G2747" i="27" s="1"/>
  <c r="V2746" i="27"/>
  <c r="AT1980" i="27" s="1"/>
  <c r="J2747" i="27" l="1"/>
  <c r="K2747" i="27" s="1"/>
  <c r="O2747" i="27" s="1"/>
  <c r="AZ1980" i="27"/>
  <c r="AY1980" i="27"/>
  <c r="BB1980" i="27" s="1"/>
  <c r="AW1980" i="27"/>
  <c r="BA1980" i="27" s="1"/>
  <c r="I2747" i="27" l="1"/>
  <c r="L2747" i="27" s="1"/>
  <c r="R2747" i="27"/>
  <c r="S2747" i="27" s="1"/>
  <c r="T2747" i="27" s="1"/>
  <c r="Q2747" i="27"/>
  <c r="H2748" i="27" l="1"/>
  <c r="X2748" i="27" s="1"/>
  <c r="N2748" i="27" s="1"/>
  <c r="G2748" i="27" s="1"/>
  <c r="P2747" i="27"/>
  <c r="V2747" i="27" s="1"/>
  <c r="AT1981" i="27" s="1"/>
  <c r="M2747" i="27"/>
  <c r="U2747" i="27" s="1"/>
  <c r="W2747" i="27" s="1"/>
  <c r="J2748" i="27" l="1"/>
  <c r="K2748" i="27" s="1"/>
  <c r="AZ1981" i="27"/>
  <c r="AY1981" i="27"/>
  <c r="BB1981" i="27" s="1"/>
  <c r="AW1981" i="27"/>
  <c r="BA1981" i="27" s="1"/>
  <c r="O2748" i="27"/>
  <c r="I2748" i="27" l="1"/>
  <c r="L2748" i="27" s="1"/>
  <c r="M2748" i="27" s="1"/>
  <c r="R2748" i="27"/>
  <c r="S2748" i="27" s="1"/>
  <c r="T2748" i="27" s="1"/>
  <c r="Q2748" i="27"/>
  <c r="P2748" i="27" l="1"/>
  <c r="V2748" i="27" s="1"/>
  <c r="AT1982" i="27" s="1"/>
  <c r="U2748" i="27"/>
  <c r="W2748" i="27" s="1"/>
  <c r="H2749" i="27"/>
  <c r="X2749" i="27" s="1"/>
  <c r="N2749" i="27" s="1"/>
  <c r="G2749" i="27" s="1"/>
  <c r="J2749" i="27" l="1"/>
  <c r="K2749" i="27" s="1"/>
  <c r="AZ1982" i="27"/>
  <c r="AY1982" i="27"/>
  <c r="BB1982" i="27" s="1"/>
  <c r="AW1982" i="27"/>
  <c r="BA1982" i="27" s="1"/>
  <c r="O2749" i="27"/>
  <c r="I2749" i="27" l="1"/>
  <c r="L2749" i="27" s="1"/>
  <c r="M2749" i="27" s="1"/>
  <c r="R2749" i="27"/>
  <c r="S2749" i="27" s="1"/>
  <c r="T2749" i="27" s="1"/>
  <c r="Q2749" i="27"/>
  <c r="P2749" i="27" l="1"/>
  <c r="U2749" i="27"/>
  <c r="H2750" i="27"/>
  <c r="X2750" i="27" s="1"/>
  <c r="N2750" i="27" s="1"/>
  <c r="G2750" i="27" s="1"/>
  <c r="W2749" i="27"/>
  <c r="V2749" i="27"/>
  <c r="AT1983" i="27" s="1"/>
  <c r="J2750" i="27"/>
  <c r="K2750" i="27" s="1"/>
  <c r="AZ1983" i="27" l="1"/>
  <c r="AY1983" i="27"/>
  <c r="BB1983" i="27" s="1"/>
  <c r="AW1983" i="27"/>
  <c r="BA1983" i="27" s="1"/>
  <c r="O2750" i="27"/>
  <c r="I2750" i="27" l="1"/>
  <c r="L2750" i="27" s="1"/>
  <c r="M2750" i="27" s="1"/>
  <c r="R2750" i="27"/>
  <c r="S2750" i="27" s="1"/>
  <c r="T2750" i="27" s="1"/>
  <c r="P2750" i="27"/>
  <c r="Q2750" i="27"/>
  <c r="U2750" i="27" l="1"/>
  <c r="W2750" i="27" s="1"/>
  <c r="H2751" i="27"/>
  <c r="X2751" i="27" s="1"/>
  <c r="N2751" i="27" s="1"/>
  <c r="G2751" i="27" s="1"/>
  <c r="V2750" i="27"/>
  <c r="AT1984" i="27" s="1"/>
  <c r="J2751" i="27" l="1"/>
  <c r="K2751" i="27" s="1"/>
  <c r="O2751" i="27" s="1"/>
  <c r="AZ1984" i="27"/>
  <c r="AY1984" i="27"/>
  <c r="BB1984" i="27" s="1"/>
  <c r="AW1984" i="27"/>
  <c r="BA1984" i="27" s="1"/>
  <c r="I2751" i="27" l="1"/>
  <c r="L2751" i="27" s="1"/>
  <c r="R2751" i="27"/>
  <c r="S2751" i="27" s="1"/>
  <c r="T2751" i="27" s="1"/>
  <c r="M2751" i="27"/>
  <c r="P2751" i="27"/>
  <c r="Q2751" i="27"/>
  <c r="U2751" i="27" l="1"/>
  <c r="H2752" i="27"/>
  <c r="X2752" i="27" s="1"/>
  <c r="N2752" i="27" s="1"/>
  <c r="G2752" i="27" s="1"/>
  <c r="W2751" i="27"/>
  <c r="V2751" i="27"/>
  <c r="AT1985" i="27" s="1"/>
  <c r="J2752" i="27"/>
  <c r="K2752" i="27" s="1"/>
  <c r="AZ1985" i="27" l="1"/>
  <c r="AY1985" i="27"/>
  <c r="BB1985" i="27" s="1"/>
  <c r="AW1985" i="27"/>
  <c r="BA1985" i="27" s="1"/>
  <c r="O2752" i="27"/>
  <c r="I2752" i="27" l="1"/>
  <c r="L2752" i="27" s="1"/>
  <c r="P2752" i="27" s="1"/>
  <c r="R2752" i="27"/>
  <c r="S2752" i="27" s="1"/>
  <c r="T2752" i="27" s="1"/>
  <c r="Q2752" i="27"/>
  <c r="M2752" i="27" l="1"/>
  <c r="U2752" i="27"/>
  <c r="W2752" i="27" s="1"/>
  <c r="H2753" i="27"/>
  <c r="X2753" i="27" s="1"/>
  <c r="N2753" i="27" s="1"/>
  <c r="G2753" i="27" s="1"/>
  <c r="V2752" i="27"/>
  <c r="AT1986" i="27" s="1"/>
  <c r="AZ1986" i="27" l="1"/>
  <c r="AY1986" i="27"/>
  <c r="BB1986" i="27" s="1"/>
  <c r="AW1986" i="27"/>
  <c r="BA1986" i="27" s="1"/>
  <c r="J2753" i="27"/>
  <c r="K2753" i="27" s="1"/>
  <c r="O2753" i="27" s="1"/>
  <c r="I2753" i="27" l="1"/>
  <c r="L2753" i="27" s="1"/>
  <c r="R2753" i="27"/>
  <c r="S2753" i="27" s="1"/>
  <c r="T2753" i="27" s="1"/>
  <c r="M2753" i="27"/>
  <c r="P2753" i="27"/>
  <c r="Q2753" i="27"/>
  <c r="U2753" i="27" l="1"/>
  <c r="H2754" i="27"/>
  <c r="X2754" i="27" s="1"/>
  <c r="N2754" i="27" s="1"/>
  <c r="G2754" i="27" s="1"/>
  <c r="W2753" i="27"/>
  <c r="V2753" i="27"/>
  <c r="AT1987" i="27" s="1"/>
  <c r="J2754" i="27"/>
  <c r="K2754" i="27" s="1"/>
  <c r="AZ1987" i="27" l="1"/>
  <c r="AY1987" i="27"/>
  <c r="BB1987" i="27" s="1"/>
  <c r="AW1987" i="27"/>
  <c r="BA1987" i="27" s="1"/>
  <c r="O2754" i="27"/>
  <c r="I2754" i="27" l="1"/>
  <c r="L2754" i="27" s="1"/>
  <c r="M2754" i="27" s="1"/>
  <c r="R2754" i="27"/>
  <c r="S2754" i="27" s="1"/>
  <c r="T2754" i="27" s="1"/>
  <c r="P2754" i="27"/>
  <c r="Q2754" i="27"/>
  <c r="U2754" i="27" l="1"/>
  <c r="W2754" i="27" s="1"/>
  <c r="H2755" i="27"/>
  <c r="X2755" i="27" s="1"/>
  <c r="N2755" i="27" s="1"/>
  <c r="G2755" i="27" s="1"/>
  <c r="V2754" i="27"/>
  <c r="AT1988" i="27" s="1"/>
  <c r="AZ1988" i="27" l="1"/>
  <c r="AY1988" i="27"/>
  <c r="BB1988" i="27" s="1"/>
  <c r="AW1988" i="27"/>
  <c r="BA1988" i="27" s="1"/>
  <c r="J2755" i="27"/>
  <c r="K2755" i="27" s="1"/>
  <c r="O2755" i="27" s="1"/>
  <c r="I2755" i="27" s="1"/>
  <c r="R2755" i="27" l="1"/>
  <c r="S2755" i="27" s="1"/>
  <c r="T2755" i="27" s="1"/>
  <c r="L2755" i="27"/>
  <c r="Q2755" i="27"/>
  <c r="H2756" i="27" l="1"/>
  <c r="X2756" i="27" s="1"/>
  <c r="N2756" i="27" s="1"/>
  <c r="G2756" i="27" s="1"/>
  <c r="P2755" i="27"/>
  <c r="V2755" i="27" s="1"/>
  <c r="AT1989" i="27" s="1"/>
  <c r="J2756" i="27"/>
  <c r="K2756" i="27" s="1"/>
  <c r="M2755" i="27"/>
  <c r="U2755" i="27" s="1"/>
  <c r="W2755" i="27" s="1"/>
  <c r="AZ1989" i="27" l="1"/>
  <c r="AY1989" i="27"/>
  <c r="BB1989" i="27" s="1"/>
  <c r="AW1989" i="27"/>
  <c r="BA1989" i="27" s="1"/>
  <c r="O2756" i="27"/>
  <c r="I2756" i="27" l="1"/>
  <c r="L2756" i="27" s="1"/>
  <c r="M2756" i="27" s="1"/>
  <c r="R2756" i="27"/>
  <c r="S2756" i="27" s="1"/>
  <c r="T2756" i="27" s="1"/>
  <c r="Q2756" i="27"/>
  <c r="P2756" i="27" l="1"/>
  <c r="V2756" i="27" s="1"/>
  <c r="AT1990" i="27" s="1"/>
  <c r="U2756" i="27"/>
  <c r="W2756" i="27" s="1"/>
  <c r="H2757" i="27"/>
  <c r="X2757" i="27" s="1"/>
  <c r="N2757" i="27" s="1"/>
  <c r="G2757" i="27" s="1"/>
  <c r="J2757" i="27" l="1"/>
  <c r="K2757" i="27" s="1"/>
  <c r="O2757" i="27" s="1"/>
  <c r="AZ1990" i="27"/>
  <c r="AW1990" i="27"/>
  <c r="BA1990" i="27" s="1"/>
  <c r="AY1990" i="27"/>
  <c r="BB1990" i="27" s="1"/>
  <c r="I2757" i="27" l="1"/>
  <c r="L2757" i="27" s="1"/>
  <c r="M2757" i="27" s="1"/>
  <c r="R2757" i="27"/>
  <c r="S2757" i="27" s="1"/>
  <c r="T2757" i="27" s="1"/>
  <c r="Q2757" i="27"/>
  <c r="P2757" i="27" l="1"/>
  <c r="V2757" i="27" s="1"/>
  <c r="AT1991" i="27" s="1"/>
  <c r="U2757" i="27"/>
  <c r="W2757" i="27" s="1"/>
  <c r="H2758" i="27"/>
  <c r="X2758" i="27" s="1"/>
  <c r="N2758" i="27" s="1"/>
  <c r="G2758" i="27" s="1"/>
  <c r="J2758" i="27" l="1"/>
  <c r="K2758" i="27" s="1"/>
  <c r="AZ1991" i="27"/>
  <c r="AY1991" i="27"/>
  <c r="BB1991" i="27" s="1"/>
  <c r="AW1991" i="27"/>
  <c r="BA1991" i="27" s="1"/>
  <c r="O2758" i="27"/>
  <c r="I2758" i="27" l="1"/>
  <c r="R2758" i="27"/>
  <c r="S2758" i="27" s="1"/>
  <c r="T2758" i="27" s="1"/>
  <c r="L2758" i="27"/>
  <c r="M2758" i="27" s="1"/>
  <c r="Q2758" i="27"/>
  <c r="U2758" i="27" l="1"/>
  <c r="W2758" i="27" s="1"/>
  <c r="H2759" i="27"/>
  <c r="X2759" i="27" s="1"/>
  <c r="N2759" i="27" s="1"/>
  <c r="G2759" i="27" s="1"/>
  <c r="P2758" i="27"/>
  <c r="V2758" i="27" s="1"/>
  <c r="AT1992" i="27" s="1"/>
  <c r="J2759" i="27" l="1"/>
  <c r="K2759" i="27" s="1"/>
  <c r="O2759" i="27" s="1"/>
  <c r="AZ1992" i="27"/>
  <c r="AY1992" i="27"/>
  <c r="BB1992" i="27" s="1"/>
  <c r="AW1992" i="27"/>
  <c r="BA1992" i="27" s="1"/>
  <c r="I2759" i="27" l="1"/>
  <c r="L2759" i="27" s="1"/>
  <c r="M2759" i="27" s="1"/>
  <c r="R2759" i="27"/>
  <c r="S2759" i="27" s="1"/>
  <c r="T2759" i="27" s="1"/>
  <c r="Q2759" i="27"/>
  <c r="P2759" i="27" l="1"/>
  <c r="V2759" i="27" s="1"/>
  <c r="AT1993" i="27" s="1"/>
  <c r="U2759" i="27"/>
  <c r="W2759" i="27" s="1"/>
  <c r="H2760" i="27"/>
  <c r="X2760" i="27" s="1"/>
  <c r="N2760" i="27" s="1"/>
  <c r="G2760" i="27" s="1"/>
  <c r="J2760" i="27" l="1"/>
  <c r="K2760" i="27" s="1"/>
  <c r="AZ1993" i="27"/>
  <c r="AY1993" i="27"/>
  <c r="BB1993" i="27" s="1"/>
  <c r="AW1993" i="27"/>
  <c r="BA1993" i="27" s="1"/>
  <c r="O2760" i="27"/>
  <c r="I2760" i="27" l="1"/>
  <c r="R2760" i="27"/>
  <c r="S2760" i="27" s="1"/>
  <c r="T2760" i="27" s="1"/>
  <c r="L2760" i="27"/>
  <c r="Q2760" i="27"/>
  <c r="H2761" i="27" l="1"/>
  <c r="X2761" i="27" s="1"/>
  <c r="N2761" i="27" s="1"/>
  <c r="G2761" i="27" s="1"/>
  <c r="P2760" i="27"/>
  <c r="V2760" i="27" s="1"/>
  <c r="AT1994" i="27" s="1"/>
  <c r="M2760" i="27"/>
  <c r="U2760" i="27" s="1"/>
  <c r="W2760" i="27" s="1"/>
  <c r="J2761" i="27" l="1"/>
  <c r="K2761" i="27" s="1"/>
  <c r="O2761" i="27" s="1"/>
  <c r="AZ1994" i="27"/>
  <c r="AY1994" i="27"/>
  <c r="BB1994" i="27" s="1"/>
  <c r="AW1994" i="27"/>
  <c r="BA1994" i="27" s="1"/>
  <c r="I2761" i="27" l="1"/>
  <c r="L2761" i="27" s="1"/>
  <c r="M2761" i="27" s="1"/>
  <c r="R2761" i="27"/>
  <c r="S2761" i="27" s="1"/>
  <c r="T2761" i="27" s="1"/>
  <c r="Q2761" i="27"/>
  <c r="U2761" i="27" l="1"/>
  <c r="W2761" i="27" s="1"/>
  <c r="H2762" i="27"/>
  <c r="X2762" i="27" s="1"/>
  <c r="N2762" i="27" s="1"/>
  <c r="G2762" i="27" s="1"/>
  <c r="P2761" i="27"/>
  <c r="V2761" i="27" s="1"/>
  <c r="AT1995" i="27" s="1"/>
  <c r="J2762" i="27" l="1"/>
  <c r="K2762" i="27" s="1"/>
  <c r="O2762" i="27" s="1"/>
  <c r="AZ1995" i="27"/>
  <c r="AY1995" i="27"/>
  <c r="BB1995" i="27" s="1"/>
  <c r="AW1995" i="27"/>
  <c r="BA1995" i="27" s="1"/>
  <c r="I2762" i="27" l="1"/>
  <c r="L2762" i="27" s="1"/>
  <c r="R2762" i="27"/>
  <c r="S2762" i="27" s="1"/>
  <c r="T2762" i="27" s="1"/>
  <c r="Q2762" i="27"/>
  <c r="H2763" i="27" l="1"/>
  <c r="X2763" i="27" s="1"/>
  <c r="N2763" i="27" s="1"/>
  <c r="G2763" i="27" s="1"/>
  <c r="P2762" i="27"/>
  <c r="V2762" i="27" s="1"/>
  <c r="AT1996" i="27" s="1"/>
  <c r="M2762" i="27"/>
  <c r="U2762" i="27" s="1"/>
  <c r="W2762" i="27" s="1"/>
  <c r="J2763" i="27" l="1"/>
  <c r="K2763" i="27" s="1"/>
  <c r="O2763" i="27" s="1"/>
  <c r="AZ1996" i="27"/>
  <c r="AY1996" i="27"/>
  <c r="BB1996" i="27" s="1"/>
  <c r="AW1996" i="27"/>
  <c r="BA1996" i="27" s="1"/>
  <c r="I2763" i="27" l="1"/>
  <c r="L2763" i="27" s="1"/>
  <c r="P2763" i="27" s="1"/>
  <c r="R2763" i="27"/>
  <c r="S2763" i="27" s="1"/>
  <c r="T2763" i="27" s="1"/>
  <c r="Q2763" i="27"/>
  <c r="M2763" i="27" l="1"/>
  <c r="U2763" i="27" s="1"/>
  <c r="W2763" i="27" s="1"/>
  <c r="H2764" i="27"/>
  <c r="X2764" i="27" s="1"/>
  <c r="N2764" i="27" s="1"/>
  <c r="G2764" i="27" s="1"/>
  <c r="V2763" i="27"/>
  <c r="AT1997" i="27" s="1"/>
  <c r="J2764" i="27" l="1"/>
  <c r="K2764" i="27" s="1"/>
  <c r="O2764" i="27" s="1"/>
  <c r="AZ1997" i="27"/>
  <c r="AY1997" i="27"/>
  <c r="BB1997" i="27" s="1"/>
  <c r="AW1997" i="27"/>
  <c r="BA1997" i="27" s="1"/>
  <c r="I2764" i="27" l="1"/>
  <c r="L2764" i="27" s="1"/>
  <c r="R2764" i="27"/>
  <c r="S2764" i="27" s="1"/>
  <c r="T2764" i="27" s="1"/>
  <c r="Q2764" i="27"/>
  <c r="H2765" i="27" l="1"/>
  <c r="X2765" i="27" s="1"/>
  <c r="N2765" i="27" s="1"/>
  <c r="G2765" i="27" s="1"/>
  <c r="P2764" i="27"/>
  <c r="V2764" i="27" s="1"/>
  <c r="AT1998" i="27" s="1"/>
  <c r="M2764" i="27"/>
  <c r="U2764" i="27" s="1"/>
  <c r="W2764" i="27" s="1"/>
  <c r="J2765" i="27" l="1"/>
  <c r="K2765" i="27" s="1"/>
  <c r="O2765" i="27" s="1"/>
  <c r="AZ1998" i="27"/>
  <c r="AY1998" i="27"/>
  <c r="BB1998" i="27" s="1"/>
  <c r="AW1998" i="27"/>
  <c r="BA1998" i="27" s="1"/>
  <c r="I2765" i="27" l="1"/>
  <c r="L2765" i="27" s="1"/>
  <c r="M2765" i="27" s="1"/>
  <c r="R2765" i="27"/>
  <c r="S2765" i="27" s="1"/>
  <c r="T2765" i="27" s="1"/>
  <c r="Q2765" i="27"/>
  <c r="P2765" i="27" l="1"/>
  <c r="U2765" i="27"/>
  <c r="W2765" i="27" s="1"/>
  <c r="H2766" i="27"/>
  <c r="X2766" i="27" s="1"/>
  <c r="N2766" i="27" s="1"/>
  <c r="G2766" i="27" s="1"/>
  <c r="V2765" i="27"/>
  <c r="AT1999" i="27" s="1"/>
  <c r="J2766" i="27"/>
  <c r="K2766" i="27" s="1"/>
  <c r="AZ1999" i="27" l="1"/>
  <c r="AY1999" i="27"/>
  <c r="BB1999" i="27" s="1"/>
  <c r="AW1999" i="27"/>
  <c r="BA1999" i="27" s="1"/>
  <c r="O2766" i="27"/>
  <c r="I2766" i="27" l="1"/>
  <c r="L2766" i="27" s="1"/>
  <c r="P2766" i="27" s="1"/>
  <c r="R2766" i="27"/>
  <c r="S2766" i="27" s="1"/>
  <c r="T2766" i="27" s="1"/>
  <c r="Q2766" i="27"/>
  <c r="M2766" i="27" l="1"/>
  <c r="U2766" i="27" s="1"/>
  <c r="H2767" i="27"/>
  <c r="X2767" i="27" s="1"/>
  <c r="N2767" i="27" s="1"/>
  <c r="G2767" i="27" s="1"/>
  <c r="W2766" i="27"/>
  <c r="V2766" i="27"/>
  <c r="AT2000" i="27" s="1"/>
  <c r="J2767" i="27"/>
  <c r="K2767" i="27" s="1"/>
  <c r="AZ2000" i="27" l="1"/>
  <c r="AY2000" i="27"/>
  <c r="BB2000" i="27" s="1"/>
  <c r="AW2000" i="27"/>
  <c r="BA2000" i="27" s="1"/>
  <c r="O2767" i="27"/>
  <c r="I2767" i="27" l="1"/>
  <c r="L2767" i="27" s="1"/>
  <c r="M2767" i="27" s="1"/>
  <c r="R2767" i="27"/>
  <c r="S2767" i="27" s="1"/>
  <c r="T2767" i="27" s="1"/>
  <c r="Q2767" i="27"/>
  <c r="P2767" i="27" l="1"/>
  <c r="V2767" i="27" s="1"/>
  <c r="AT2001" i="27" s="1"/>
  <c r="U2767" i="27"/>
  <c r="W2767" i="27" s="1"/>
  <c r="H2768" i="27"/>
  <c r="X2768" i="27" s="1"/>
  <c r="N2768" i="27" s="1"/>
  <c r="G2768" i="27" s="1"/>
  <c r="J2768" i="27" l="1"/>
  <c r="K2768" i="27" s="1"/>
  <c r="AZ2001" i="27"/>
  <c r="AY2001" i="27"/>
  <c r="BB2001" i="27" s="1"/>
  <c r="AW2001" i="27"/>
  <c r="BA2001" i="27" s="1"/>
  <c r="O2768" i="27"/>
  <c r="I2768" i="27" l="1"/>
  <c r="L2768" i="27" s="1"/>
  <c r="R2768" i="27"/>
  <c r="S2768" i="27" s="1"/>
  <c r="T2768" i="27" s="1"/>
  <c r="Q2768" i="27"/>
  <c r="H2769" i="27" l="1"/>
  <c r="X2769" i="27" s="1"/>
  <c r="N2769" i="27" s="1"/>
  <c r="G2769" i="27" s="1"/>
  <c r="P2768" i="27"/>
  <c r="V2768" i="27" s="1"/>
  <c r="AT2002" i="27" s="1"/>
  <c r="M2768" i="27"/>
  <c r="U2768" i="27" s="1"/>
  <c r="W2768" i="27" s="1"/>
  <c r="J2769" i="27" l="1"/>
  <c r="K2769" i="27" s="1"/>
  <c r="O2769" i="27" s="1"/>
  <c r="AZ2002" i="27"/>
  <c r="AY2002" i="27"/>
  <c r="BB2002" i="27" s="1"/>
  <c r="AW2002" i="27"/>
  <c r="BA2002" i="27" s="1"/>
  <c r="I2769" i="27" l="1"/>
  <c r="L2769" i="27" s="1"/>
  <c r="M2769" i="27" s="1"/>
  <c r="R2769" i="27"/>
  <c r="S2769" i="27" s="1"/>
  <c r="T2769" i="27" s="1"/>
  <c r="Q2769" i="27"/>
  <c r="P2769" i="27" l="1"/>
  <c r="V2769" i="27" s="1"/>
  <c r="AT2003" i="27" s="1"/>
  <c r="H2770" i="27"/>
  <c r="X2770" i="27" s="1"/>
  <c r="N2770" i="27" s="1"/>
  <c r="G2770" i="27" s="1"/>
  <c r="U2769" i="27"/>
  <c r="W2769" i="27" s="1"/>
  <c r="J2770" i="27" l="1"/>
  <c r="K2770" i="27" s="1"/>
  <c r="O2770" i="27" s="1"/>
  <c r="AZ2003" i="27"/>
  <c r="AY2003" i="27"/>
  <c r="BB2003" i="27" s="1"/>
  <c r="AW2003" i="27"/>
  <c r="BA2003" i="27" s="1"/>
  <c r="I2770" i="27" l="1"/>
  <c r="L2770" i="27" s="1"/>
  <c r="P2770" i="27" s="1"/>
  <c r="R2770" i="27"/>
  <c r="S2770" i="27" s="1"/>
  <c r="T2770" i="27" s="1"/>
  <c r="Q2770" i="27"/>
  <c r="M2770" i="27" l="1"/>
  <c r="U2770" i="27" s="1"/>
  <c r="W2770" i="27" s="1"/>
  <c r="H2771" i="27"/>
  <c r="X2771" i="27" s="1"/>
  <c r="N2771" i="27" s="1"/>
  <c r="G2771" i="27" s="1"/>
  <c r="V2770" i="27"/>
  <c r="AT2004" i="27" s="1"/>
  <c r="J2771" i="27"/>
  <c r="K2771" i="27" s="1"/>
  <c r="AZ2004" i="27" l="1"/>
  <c r="AY2004" i="27"/>
  <c r="BB2004" i="27" s="1"/>
  <c r="AW2004" i="27"/>
  <c r="BA2004" i="27" s="1"/>
  <c r="O2771" i="27"/>
  <c r="I2771" i="27" l="1"/>
  <c r="R2771" i="27"/>
  <c r="S2771" i="27" s="1"/>
  <c r="T2771" i="27" s="1"/>
  <c r="L2771" i="27"/>
  <c r="Q2771" i="27"/>
  <c r="H2772" i="27" l="1"/>
  <c r="X2772" i="27" s="1"/>
  <c r="N2772" i="27" s="1"/>
  <c r="G2772" i="27" s="1"/>
  <c r="P2771" i="27"/>
  <c r="V2771" i="27" s="1"/>
  <c r="AT2005" i="27" s="1"/>
  <c r="M2771" i="27"/>
  <c r="U2771" i="27" s="1"/>
  <c r="W2771" i="27" s="1"/>
  <c r="J2772" i="27" l="1"/>
  <c r="K2772" i="27" s="1"/>
  <c r="AZ2005" i="27"/>
  <c r="AY2005" i="27"/>
  <c r="BB2005" i="27" s="1"/>
  <c r="AW2005" i="27"/>
  <c r="BA2005" i="27" s="1"/>
  <c r="O2772" i="27"/>
  <c r="I2772" i="27" l="1"/>
  <c r="L2772" i="27" s="1"/>
  <c r="P2772" i="27" s="1"/>
  <c r="R2772" i="27"/>
  <c r="S2772" i="27" s="1"/>
  <c r="T2772" i="27" s="1"/>
  <c r="Q2772" i="27"/>
  <c r="M2772" i="27" l="1"/>
  <c r="U2772" i="27" s="1"/>
  <c r="W2772" i="27" s="1"/>
  <c r="H2773" i="27"/>
  <c r="X2773" i="27" s="1"/>
  <c r="N2773" i="27" s="1"/>
  <c r="G2773" i="27" s="1"/>
  <c r="V2772" i="27"/>
  <c r="J2773" i="27"/>
  <c r="K2773" i="27" s="1"/>
  <c r="O2773" i="27" l="1"/>
  <c r="I2773" i="27" l="1"/>
  <c r="L2773" i="27" s="1"/>
  <c r="M2773" i="27" s="1"/>
  <c r="R2773" i="27"/>
  <c r="S2773" i="27" s="1"/>
  <c r="T2773" i="27" s="1"/>
  <c r="Q2773" i="27"/>
  <c r="P2773" i="27" l="1"/>
  <c r="V2773" i="27" s="1"/>
  <c r="U2773" i="27"/>
  <c r="W2773" i="27" s="1"/>
  <c r="H2774" i="27"/>
  <c r="X2774" i="27" s="1"/>
  <c r="N2774" i="27" s="1"/>
  <c r="G2774" i="27" s="1"/>
  <c r="J2774" i="27" l="1"/>
  <c r="K2774" i="27" s="1"/>
  <c r="O2774" i="27" s="1"/>
  <c r="I2774" i="27" l="1"/>
  <c r="L2774" i="27" s="1"/>
  <c r="P2774" i="27" s="1"/>
  <c r="R2774" i="27"/>
  <c r="S2774" i="27" s="1"/>
  <c r="T2774" i="27" s="1"/>
  <c r="Q2774" i="27"/>
  <c r="M2774" i="27" l="1"/>
  <c r="U2774" i="27" s="1"/>
  <c r="W2774" i="27" s="1"/>
  <c r="H2775" i="27"/>
  <c r="X2775" i="27" s="1"/>
  <c r="N2775" i="27" s="1"/>
  <c r="G2775" i="27" s="1"/>
  <c r="V2774" i="27"/>
  <c r="J2775" i="27" l="1"/>
  <c r="K2775" i="27" s="1"/>
  <c r="O2775" i="27" s="1"/>
  <c r="I2775" i="27" l="1"/>
  <c r="L2775" i="27" s="1"/>
  <c r="P2775" i="27" s="1"/>
  <c r="R2775" i="27"/>
  <c r="S2775" i="27" s="1"/>
  <c r="T2775" i="27" s="1"/>
  <c r="Q2775" i="27"/>
  <c r="M2775" i="27" l="1"/>
  <c r="U2775" i="27"/>
  <c r="H2776" i="27"/>
  <c r="X2776" i="27" s="1"/>
  <c r="N2776" i="27" s="1"/>
  <c r="G2776" i="27" s="1"/>
  <c r="W2775" i="27"/>
  <c r="V2775" i="27"/>
  <c r="J2776" i="27" l="1"/>
  <c r="K2776" i="27" s="1"/>
  <c r="O2776" i="27" s="1"/>
  <c r="I2776" i="27" l="1"/>
  <c r="L2776" i="27" s="1"/>
  <c r="P2776" i="27" s="1"/>
  <c r="R2776" i="27"/>
  <c r="S2776" i="27" s="1"/>
  <c r="T2776" i="27" s="1"/>
  <c r="Q2776" i="27"/>
  <c r="M2776" i="27" l="1"/>
  <c r="U2776" i="27" s="1"/>
  <c r="W2776" i="27" s="1"/>
  <c r="H2777" i="27"/>
  <c r="X2777" i="27" s="1"/>
  <c r="N2777" i="27" s="1"/>
  <c r="G2777" i="27" s="1"/>
  <c r="V2776" i="27"/>
  <c r="J2777" i="27" l="1"/>
  <c r="K2777" i="27" s="1"/>
  <c r="O2777" i="27" s="1"/>
  <c r="I2777" i="27" l="1"/>
  <c r="L2777" i="27" s="1"/>
  <c r="R2777" i="27"/>
  <c r="S2777" i="27" s="1"/>
  <c r="T2777" i="27" s="1"/>
  <c r="Q2777" i="27"/>
  <c r="H2778" i="27" l="1"/>
  <c r="X2778" i="27" s="1"/>
  <c r="N2778" i="27" s="1"/>
  <c r="G2778" i="27" s="1"/>
  <c r="P2777" i="27"/>
  <c r="V2777" i="27" s="1"/>
  <c r="M2777" i="27"/>
  <c r="U2777" i="27" s="1"/>
  <c r="W2777" i="27" s="1"/>
  <c r="J2778" i="27" l="1"/>
  <c r="K2778" i="27" s="1"/>
  <c r="O2778" i="27" s="1"/>
  <c r="I2778" i="27" l="1"/>
  <c r="L2778" i="27" s="1"/>
  <c r="P2778" i="27" s="1"/>
  <c r="R2778" i="27"/>
  <c r="S2778" i="27" s="1"/>
  <c r="T2778" i="27" s="1"/>
  <c r="Q2778" i="27"/>
  <c r="M2778" i="27" l="1"/>
  <c r="U2778" i="27" s="1"/>
  <c r="W2778" i="27" s="1"/>
  <c r="H2779" i="27"/>
  <c r="X2779" i="27" s="1"/>
  <c r="N2779" i="27" s="1"/>
  <c r="G2779" i="27" s="1"/>
  <c r="V2778" i="27"/>
  <c r="J2779" i="27"/>
  <c r="K2779" i="27" s="1"/>
  <c r="O2779" i="27" l="1"/>
  <c r="I2779" i="27" l="1"/>
  <c r="L2779" i="27" s="1"/>
  <c r="M2779" i="27" s="1"/>
  <c r="R2779" i="27"/>
  <c r="S2779" i="27" s="1"/>
  <c r="T2779" i="27" s="1"/>
  <c r="Q2779" i="27"/>
  <c r="U2779" i="27" l="1"/>
  <c r="W2779" i="27" s="1"/>
  <c r="H2780" i="27"/>
  <c r="X2780" i="27" s="1"/>
  <c r="N2780" i="27" s="1"/>
  <c r="G2780" i="27" s="1"/>
  <c r="P2779" i="27"/>
  <c r="V2779" i="27" s="1"/>
  <c r="J2780" i="27" l="1"/>
  <c r="K2780" i="27" s="1"/>
  <c r="O2780" i="27" s="1"/>
  <c r="I2780" i="27" l="1"/>
  <c r="L2780" i="27" s="1"/>
  <c r="P2780" i="27" s="1"/>
  <c r="R2780" i="27"/>
  <c r="S2780" i="27" s="1"/>
  <c r="T2780" i="27" s="1"/>
  <c r="Q2780" i="27"/>
  <c r="M2780" i="27" l="1"/>
  <c r="U2780" i="27"/>
  <c r="W2780" i="27" s="1"/>
  <c r="H2781" i="27"/>
  <c r="X2781" i="27" s="1"/>
  <c r="N2781" i="27" s="1"/>
  <c r="G2781" i="27" s="1"/>
  <c r="V2780" i="27"/>
  <c r="J2781" i="27" l="1"/>
  <c r="K2781" i="27" s="1"/>
  <c r="O2781" i="27" s="1"/>
  <c r="I2781" i="27" l="1"/>
  <c r="L2781" i="27" s="1"/>
  <c r="M2781" i="27" s="1"/>
  <c r="R2781" i="27"/>
  <c r="S2781" i="27" s="1"/>
  <c r="T2781" i="27" s="1"/>
  <c r="Q2781" i="27"/>
  <c r="P2781" i="27" l="1"/>
  <c r="V2781" i="27" s="1"/>
  <c r="U2781" i="27"/>
  <c r="W2781" i="27" s="1"/>
  <c r="H2782" i="27"/>
  <c r="X2782" i="27" s="1"/>
  <c r="N2782" i="27" s="1"/>
  <c r="G2782" i="27" s="1"/>
  <c r="J2782" i="27" l="1"/>
  <c r="K2782" i="27" s="1"/>
  <c r="O2782" i="27" s="1"/>
  <c r="I2782" i="27" l="1"/>
  <c r="L2782" i="27" s="1"/>
  <c r="P2782" i="27" s="1"/>
  <c r="R2782" i="27"/>
  <c r="S2782" i="27" s="1"/>
  <c r="T2782" i="27" s="1"/>
  <c r="Q2782" i="27"/>
  <c r="M2782" i="27" l="1"/>
  <c r="U2782" i="27" s="1"/>
  <c r="W2782" i="27" s="1"/>
  <c r="H2783" i="27"/>
  <c r="X2783" i="27" s="1"/>
  <c r="N2783" i="27" s="1"/>
  <c r="G2783" i="27" s="1"/>
  <c r="V2782" i="27"/>
  <c r="J2783" i="27" l="1"/>
  <c r="K2783" i="27" s="1"/>
  <c r="O2783" i="27" s="1"/>
  <c r="I2783" i="27" l="1"/>
  <c r="L2783" i="27" s="1"/>
  <c r="P2783" i="27" s="1"/>
  <c r="R2783" i="27"/>
  <c r="S2783" i="27" s="1"/>
  <c r="T2783" i="27" s="1"/>
  <c r="Q2783" i="27"/>
  <c r="M2783" i="27" l="1"/>
  <c r="U2783" i="27" s="1"/>
  <c r="W2783" i="27" s="1"/>
  <c r="H2784" i="27"/>
  <c r="X2784" i="27" s="1"/>
  <c r="N2784" i="27" s="1"/>
  <c r="G2784" i="27" s="1"/>
  <c r="V2783" i="27"/>
  <c r="J2784" i="27" l="1"/>
  <c r="K2784" i="27" s="1"/>
  <c r="O2784" i="27" s="1"/>
  <c r="I2784" i="27" l="1"/>
  <c r="L2784" i="27" s="1"/>
  <c r="R2784" i="27"/>
  <c r="S2784" i="27" s="1"/>
  <c r="T2784" i="27" s="1"/>
  <c r="M2784" i="27"/>
  <c r="P2784" i="27"/>
  <c r="Q2784" i="27"/>
  <c r="U2784" i="27" l="1"/>
  <c r="H2785" i="27"/>
  <c r="X2785" i="27" s="1"/>
  <c r="N2785" i="27" s="1"/>
  <c r="G2785" i="27" s="1"/>
  <c r="W2784" i="27"/>
  <c r="V2784" i="27"/>
  <c r="J2785" i="27"/>
  <c r="K2785" i="27" s="1"/>
  <c r="O2785" i="27" l="1"/>
  <c r="I2785" i="27" l="1"/>
  <c r="L2785" i="27" s="1"/>
  <c r="M2785" i="27" s="1"/>
  <c r="R2785" i="27"/>
  <c r="S2785" i="27" s="1"/>
  <c r="T2785" i="27" s="1"/>
  <c r="Q2785" i="27"/>
  <c r="P2785" i="27" l="1"/>
  <c r="V2785" i="27" s="1"/>
  <c r="U2785" i="27"/>
  <c r="W2785" i="27" s="1"/>
  <c r="H2786" i="27"/>
  <c r="X2786" i="27" s="1"/>
  <c r="N2786" i="27" s="1"/>
  <c r="G2786" i="27" s="1"/>
  <c r="J2786" i="27"/>
  <c r="K2786" i="27" s="1"/>
  <c r="O2786" i="27" l="1"/>
  <c r="I2786" i="27" l="1"/>
  <c r="L2786" i="27" s="1"/>
  <c r="M2786" i="27" s="1"/>
  <c r="R2786" i="27"/>
  <c r="S2786" i="27" s="1"/>
  <c r="T2786" i="27" s="1"/>
  <c r="Q2786" i="27"/>
  <c r="P2786" i="27" l="1"/>
  <c r="V2786" i="27" s="1"/>
  <c r="U2786" i="27"/>
  <c r="W2786" i="27" s="1"/>
  <c r="H2787" i="27"/>
  <c r="X2787" i="27" s="1"/>
  <c r="N2787" i="27" s="1"/>
  <c r="G2787" i="27" s="1"/>
  <c r="J2787" i="27" l="1"/>
  <c r="K2787" i="27" s="1"/>
  <c r="O2787" i="27" s="1"/>
  <c r="I2787" i="27" l="1"/>
  <c r="L2787" i="27" s="1"/>
  <c r="P2787" i="27" s="1"/>
  <c r="R2787" i="27"/>
  <c r="S2787" i="27" s="1"/>
  <c r="T2787" i="27" s="1"/>
  <c r="Q2787" i="27"/>
  <c r="M2787" i="27" l="1"/>
  <c r="U2787" i="27" s="1"/>
  <c r="W2787" i="27" s="1"/>
  <c r="H2788" i="27"/>
  <c r="X2788" i="27" s="1"/>
  <c r="N2788" i="27" s="1"/>
  <c r="G2788" i="27" s="1"/>
  <c r="V2787" i="27"/>
  <c r="J2788" i="27" l="1"/>
  <c r="K2788" i="27" s="1"/>
  <c r="O2788" i="27" s="1"/>
  <c r="I2788" i="27" l="1"/>
  <c r="L2788" i="27" s="1"/>
  <c r="P2788" i="27" s="1"/>
  <c r="R2788" i="27"/>
  <c r="S2788" i="27" s="1"/>
  <c r="T2788" i="27" s="1"/>
  <c r="Q2788" i="27"/>
  <c r="M2788" i="27" l="1"/>
  <c r="U2788" i="27" s="1"/>
  <c r="W2788" i="27" s="1"/>
  <c r="H2789" i="27"/>
  <c r="X2789" i="27" s="1"/>
  <c r="N2789" i="27" s="1"/>
  <c r="G2789" i="27" s="1"/>
  <c r="V2788" i="27"/>
  <c r="J2789" i="27" l="1"/>
  <c r="K2789" i="27" s="1"/>
  <c r="O2789" i="27" s="1"/>
  <c r="I2789" i="27" l="1"/>
  <c r="L2789" i="27" s="1"/>
  <c r="R2789" i="27"/>
  <c r="S2789" i="27" s="1"/>
  <c r="T2789" i="27" s="1"/>
  <c r="Q2789" i="27"/>
  <c r="H2790" i="27" l="1"/>
  <c r="X2790" i="27" s="1"/>
  <c r="N2790" i="27" s="1"/>
  <c r="G2790" i="27" s="1"/>
  <c r="P2789" i="27"/>
  <c r="V2789" i="27" s="1"/>
  <c r="M2789" i="27"/>
  <c r="U2789" i="27" s="1"/>
  <c r="W2789" i="27" s="1"/>
  <c r="J2790" i="27" l="1"/>
  <c r="K2790" i="27" s="1"/>
  <c r="O2790" i="27" s="1"/>
  <c r="I2790" i="27" l="1"/>
  <c r="L2790" i="27" s="1"/>
  <c r="M2790" i="27" s="1"/>
  <c r="R2790" i="27"/>
  <c r="S2790" i="27" s="1"/>
  <c r="T2790" i="27" s="1"/>
  <c r="Q2790" i="27"/>
  <c r="U2790" i="27" l="1"/>
  <c r="W2790" i="27" s="1"/>
  <c r="P2790" i="27"/>
  <c r="V2790" i="27" s="1"/>
  <c r="H2791" i="27"/>
  <c r="X2791" i="27" s="1"/>
  <c r="N2791" i="27" s="1"/>
  <c r="G2791" i="27" s="1"/>
  <c r="J2791" i="27" l="1"/>
  <c r="K2791" i="27" s="1"/>
  <c r="O2791" i="27" s="1"/>
  <c r="I2791" i="27" l="1"/>
  <c r="L2791" i="27" s="1"/>
  <c r="M2791" i="27" s="1"/>
  <c r="R2791" i="27"/>
  <c r="S2791" i="27" s="1"/>
  <c r="T2791" i="27" s="1"/>
  <c r="Q2791" i="27"/>
  <c r="U2791" i="27" l="1"/>
  <c r="W2791" i="27" s="1"/>
  <c r="H2792" i="27"/>
  <c r="X2792" i="27" s="1"/>
  <c r="N2792" i="27" s="1"/>
  <c r="G2792" i="27" s="1"/>
  <c r="P2791" i="27"/>
  <c r="V2791" i="27" s="1"/>
  <c r="J2792" i="27" l="1"/>
  <c r="K2792" i="27" s="1"/>
  <c r="O2792" i="27" s="1"/>
  <c r="I2792" i="27" l="1"/>
  <c r="L2792" i="27" s="1"/>
  <c r="P2792" i="27" s="1"/>
  <c r="R2792" i="27"/>
  <c r="S2792" i="27" s="1"/>
  <c r="T2792" i="27" s="1"/>
  <c r="Q2792" i="27"/>
  <c r="M2792" i="27" l="1"/>
  <c r="U2792" i="27" s="1"/>
  <c r="W2792" i="27" s="1"/>
  <c r="H2793" i="27"/>
  <c r="X2793" i="27" s="1"/>
  <c r="N2793" i="27" s="1"/>
  <c r="G2793" i="27" s="1"/>
  <c r="V2792" i="27"/>
  <c r="J2793" i="27"/>
  <c r="K2793" i="27" s="1"/>
  <c r="O2793" i="27" l="1"/>
  <c r="I2793" i="27" l="1"/>
  <c r="R2793" i="27"/>
  <c r="S2793" i="27" s="1"/>
  <c r="T2793" i="27" s="1"/>
  <c r="L2793" i="27"/>
  <c r="Q2793" i="27"/>
  <c r="H2794" i="27" l="1"/>
  <c r="X2794" i="27" s="1"/>
  <c r="N2794" i="27" s="1"/>
  <c r="G2794" i="27" s="1"/>
  <c r="P2793" i="27"/>
  <c r="V2793" i="27" s="1"/>
  <c r="M2793" i="27"/>
  <c r="U2793" i="27" s="1"/>
  <c r="W2793" i="27" s="1"/>
  <c r="J2794" i="27" l="1"/>
  <c r="K2794" i="27" s="1"/>
  <c r="O2794" i="27" s="1"/>
  <c r="I2794" i="27" l="1"/>
  <c r="L2794" i="27" s="1"/>
  <c r="P2794" i="27" s="1"/>
  <c r="R2794" i="27"/>
  <c r="S2794" i="27" s="1"/>
  <c r="T2794" i="27" s="1"/>
  <c r="Q2794" i="27"/>
  <c r="M2794" i="27" l="1"/>
  <c r="U2794" i="27" s="1"/>
  <c r="W2794" i="27" s="1"/>
  <c r="H2795" i="27"/>
  <c r="X2795" i="27" s="1"/>
  <c r="N2795" i="27" s="1"/>
  <c r="G2795" i="27" s="1"/>
  <c r="V2794" i="27"/>
  <c r="J2795" i="27" l="1"/>
  <c r="K2795" i="27" s="1"/>
  <c r="O2795" i="27" s="1"/>
  <c r="I2795" i="27" l="1"/>
  <c r="L2795" i="27" s="1"/>
  <c r="P2795" i="27" s="1"/>
  <c r="R2795" i="27"/>
  <c r="S2795" i="27" s="1"/>
  <c r="T2795" i="27" s="1"/>
  <c r="Q2795" i="27"/>
  <c r="M2795" i="27" l="1"/>
  <c r="U2795" i="27" s="1"/>
  <c r="W2795" i="27" s="1"/>
  <c r="H2796" i="27"/>
  <c r="X2796" i="27" s="1"/>
  <c r="N2796" i="27" s="1"/>
  <c r="G2796" i="27" s="1"/>
  <c r="V2795" i="27"/>
  <c r="J2796" i="27"/>
  <c r="K2796" i="27" s="1"/>
  <c r="O2796" i="27" l="1"/>
  <c r="I2796" i="27" l="1"/>
  <c r="R2796" i="27"/>
  <c r="S2796" i="27" s="1"/>
  <c r="T2796" i="27" s="1"/>
  <c r="L2796" i="27"/>
  <c r="Q2796" i="27"/>
  <c r="H2797" i="27" l="1"/>
  <c r="X2797" i="27" s="1"/>
  <c r="N2797" i="27" s="1"/>
  <c r="G2797" i="27" s="1"/>
  <c r="P2796" i="27"/>
  <c r="V2796" i="27" s="1"/>
  <c r="J2797" i="27"/>
  <c r="K2797" i="27" s="1"/>
  <c r="M2796" i="27"/>
  <c r="U2796" i="27" s="1"/>
  <c r="W2796" i="27" s="1"/>
  <c r="O2797" i="27" l="1"/>
  <c r="I2797" i="27" l="1"/>
  <c r="L2797" i="27" s="1"/>
  <c r="P2797" i="27" s="1"/>
  <c r="R2797" i="27"/>
  <c r="S2797" i="27" s="1"/>
  <c r="T2797" i="27" s="1"/>
  <c r="Q2797" i="27"/>
  <c r="M2797" i="27" l="1"/>
  <c r="U2797" i="27" s="1"/>
  <c r="W2797" i="27" s="1"/>
  <c r="H2798" i="27"/>
  <c r="X2798" i="27" s="1"/>
  <c r="N2798" i="27" s="1"/>
  <c r="G2798" i="27" s="1"/>
  <c r="V2797" i="27"/>
  <c r="J2798" i="27"/>
  <c r="K2798" i="27" s="1"/>
  <c r="O2798" i="27" l="1"/>
  <c r="I2798" i="27" l="1"/>
  <c r="L2798" i="27" s="1"/>
  <c r="P2798" i="27" s="1"/>
  <c r="R2798" i="27"/>
  <c r="S2798" i="27" s="1"/>
  <c r="T2798" i="27" s="1"/>
  <c r="Q2798" i="27"/>
  <c r="M2798" i="27" l="1"/>
  <c r="U2798" i="27" s="1"/>
  <c r="W2798" i="27" s="1"/>
  <c r="H2799" i="27"/>
  <c r="X2799" i="27" s="1"/>
  <c r="N2799" i="27" s="1"/>
  <c r="G2799" i="27" s="1"/>
  <c r="V2798" i="27"/>
  <c r="J2799" i="27" l="1"/>
  <c r="K2799" i="27" s="1"/>
  <c r="O2799" i="27" s="1"/>
  <c r="I2799" i="27" s="1"/>
  <c r="L2799" i="27" s="1"/>
  <c r="R2799" i="27" l="1"/>
  <c r="S2799" i="27" s="1"/>
  <c r="T2799" i="27" s="1"/>
  <c r="M2799" i="27"/>
  <c r="P2799" i="27"/>
  <c r="V2799" i="27" s="1"/>
  <c r="Q2799" i="27"/>
  <c r="U2799" i="27" l="1"/>
  <c r="H2800" i="27"/>
  <c r="X2800" i="27" s="1"/>
  <c r="N2800" i="27" s="1"/>
  <c r="G2800" i="27" s="1"/>
  <c r="W2799" i="27"/>
  <c r="J2800" i="27"/>
  <c r="K2800" i="27" s="1"/>
  <c r="O2800" i="27" l="1"/>
  <c r="I2800" i="27" l="1"/>
  <c r="R2800" i="27"/>
  <c r="S2800" i="27" s="1"/>
  <c r="T2800" i="27" s="1"/>
  <c r="L2800" i="27"/>
  <c r="M2800" i="27" s="1"/>
  <c r="U2800" i="27" s="1"/>
  <c r="Q2800" i="27"/>
  <c r="H2801" i="27" l="1"/>
  <c r="X2801" i="27" s="1"/>
  <c r="N2801" i="27" s="1"/>
  <c r="G2801" i="27" s="1"/>
  <c r="W2800" i="27"/>
  <c r="P2800" i="27"/>
  <c r="V2800" i="27" s="1"/>
  <c r="J2801" i="27" l="1"/>
  <c r="K2801" i="27" s="1"/>
  <c r="O2801" i="27" s="1"/>
  <c r="I2801" i="27" l="1"/>
  <c r="L2801" i="27" s="1"/>
  <c r="P2801" i="27" s="1"/>
  <c r="R2801" i="27"/>
  <c r="S2801" i="27" s="1"/>
  <c r="T2801" i="27" s="1"/>
  <c r="Q2801" i="27"/>
  <c r="M2801" i="27" l="1"/>
  <c r="U2801" i="27" s="1"/>
  <c r="W2801" i="27" s="1"/>
  <c r="H2802" i="27"/>
  <c r="X2802" i="27" s="1"/>
  <c r="N2802" i="27" s="1"/>
  <c r="G2802" i="27" s="1"/>
  <c r="V2801" i="27"/>
  <c r="J2802" i="27"/>
  <c r="K2802" i="27" s="1"/>
  <c r="O2802" i="27" l="1"/>
  <c r="I2802" i="27" l="1"/>
  <c r="L2802" i="27" s="1"/>
  <c r="P2802" i="27" s="1"/>
  <c r="R2802" i="27"/>
  <c r="S2802" i="27" s="1"/>
  <c r="T2802" i="27" s="1"/>
  <c r="Q2802" i="27"/>
  <c r="M2802" i="27" l="1"/>
  <c r="U2802" i="27" s="1"/>
  <c r="W2802" i="27" s="1"/>
  <c r="H2803" i="27"/>
  <c r="X2803" i="27" s="1"/>
  <c r="N2803" i="27" s="1"/>
  <c r="G2803" i="27" s="1"/>
  <c r="V2802" i="27"/>
  <c r="J2803" i="27" l="1"/>
  <c r="K2803" i="27" s="1"/>
  <c r="O2803" i="27" s="1"/>
  <c r="I2803" i="27" s="1"/>
  <c r="R2803" i="27" l="1"/>
  <c r="S2803" i="27" s="1"/>
  <c r="T2803" i="27" s="1"/>
  <c r="L2803" i="27"/>
  <c r="Q2803" i="27"/>
  <c r="P2803" i="27" l="1"/>
  <c r="V2803" i="27" s="1"/>
  <c r="H2804" i="27"/>
  <c r="X2804" i="27" s="1"/>
  <c r="N2804" i="27" s="1"/>
  <c r="G2804" i="27" s="1"/>
  <c r="M2803" i="27"/>
  <c r="U2803" i="27" s="1"/>
  <c r="W2803" i="27" s="1"/>
  <c r="J2804" i="27" l="1"/>
  <c r="K2804" i="27" s="1"/>
  <c r="O2804" i="27" s="1"/>
  <c r="I2804" i="27" l="1"/>
  <c r="L2804" i="27" s="1"/>
  <c r="M2804" i="27" s="1"/>
  <c r="R2804" i="27"/>
  <c r="S2804" i="27" s="1"/>
  <c r="T2804" i="27" s="1"/>
  <c r="Q2804" i="27"/>
  <c r="P2804" i="27" l="1"/>
  <c r="V2804" i="27" s="1"/>
  <c r="H2805" i="27"/>
  <c r="X2805" i="27" s="1"/>
  <c r="N2805" i="27" s="1"/>
  <c r="G2805" i="27" s="1"/>
  <c r="U2804" i="27"/>
  <c r="W2804" i="27" s="1"/>
  <c r="J2805" i="27" l="1"/>
  <c r="K2805" i="27" s="1"/>
  <c r="O2805" i="27" s="1"/>
  <c r="I2805" i="27" l="1"/>
  <c r="L2805" i="27" s="1"/>
  <c r="P2805" i="27" s="1"/>
  <c r="R2805" i="27"/>
  <c r="S2805" i="27" s="1"/>
  <c r="T2805" i="27" s="1"/>
  <c r="Q2805" i="27"/>
  <c r="M2805" i="27" l="1"/>
  <c r="U2805" i="27" s="1"/>
  <c r="W2805" i="27" s="1"/>
  <c r="H2806" i="27"/>
  <c r="X2806" i="27" s="1"/>
  <c r="N2806" i="27" s="1"/>
  <c r="G2806" i="27" s="1"/>
  <c r="V2805" i="27"/>
  <c r="J2806" i="27" l="1"/>
  <c r="K2806" i="27" s="1"/>
  <c r="O2806" i="27" s="1"/>
  <c r="I2806" i="27" l="1"/>
  <c r="L2806" i="27" s="1"/>
  <c r="P2806" i="27" s="1"/>
  <c r="R2806" i="27"/>
  <c r="S2806" i="27" s="1"/>
  <c r="T2806" i="27" s="1"/>
  <c r="Q2806" i="27"/>
  <c r="M2806" i="27" l="1"/>
  <c r="U2806" i="27" s="1"/>
  <c r="W2806" i="27" s="1"/>
  <c r="H2807" i="27"/>
  <c r="X2807" i="27" s="1"/>
  <c r="N2807" i="27" s="1"/>
  <c r="G2807" i="27" s="1"/>
  <c r="V2806" i="27"/>
  <c r="J2807" i="27" l="1"/>
  <c r="K2807" i="27" s="1"/>
  <c r="O2807" i="27" s="1"/>
  <c r="I2807" i="27" l="1"/>
  <c r="L2807" i="27" s="1"/>
  <c r="M2807" i="27" s="1"/>
  <c r="R2807" i="27"/>
  <c r="S2807" i="27" s="1"/>
  <c r="T2807" i="27" s="1"/>
  <c r="Q2807" i="27"/>
  <c r="P2807" i="27" l="1"/>
  <c r="V2807" i="27" s="1"/>
  <c r="U2807" i="27"/>
  <c r="W2807" i="27" s="1"/>
  <c r="H2808" i="27"/>
  <c r="X2808" i="27" s="1"/>
  <c r="N2808" i="27" s="1"/>
  <c r="G2808" i="27" s="1"/>
  <c r="J2808" i="27" l="1"/>
  <c r="K2808" i="27" s="1"/>
  <c r="O2808" i="27" s="1"/>
  <c r="I2808" i="27" l="1"/>
  <c r="L2808" i="27" s="1"/>
  <c r="P2808" i="27" s="1"/>
  <c r="R2808" i="27"/>
  <c r="S2808" i="27" s="1"/>
  <c r="T2808" i="27" s="1"/>
  <c r="M2808" i="27"/>
  <c r="Q2808" i="27"/>
  <c r="U2808" i="27" l="1"/>
  <c r="W2808" i="27" s="1"/>
  <c r="H2809" i="27"/>
  <c r="X2809" i="27" s="1"/>
  <c r="N2809" i="27" s="1"/>
  <c r="G2809" i="27" s="1"/>
  <c r="V2808" i="27"/>
  <c r="J2809" i="27" l="1"/>
  <c r="K2809" i="27" s="1"/>
  <c r="O2809" i="27" s="1"/>
  <c r="I2809" i="27" s="1"/>
  <c r="L2809" i="27" s="1"/>
  <c r="R2809" i="27" l="1"/>
  <c r="S2809" i="27" s="1"/>
  <c r="T2809" i="27" s="1"/>
  <c r="M2809" i="27"/>
  <c r="P2809" i="27"/>
  <c r="V2809" i="27" s="1"/>
  <c r="Q2809" i="27"/>
  <c r="U2809" i="27" l="1"/>
  <c r="W2809" i="27" s="1"/>
  <c r="H2810" i="27"/>
  <c r="X2810" i="27" s="1"/>
  <c r="N2810" i="27" s="1"/>
  <c r="G2810" i="27" s="1"/>
  <c r="J2810" i="27" l="1"/>
  <c r="K2810" i="27" s="1"/>
  <c r="O2810" i="27" s="1"/>
  <c r="I2810" i="27" l="1"/>
  <c r="L2810" i="27" s="1"/>
  <c r="R2810" i="27"/>
  <c r="S2810" i="27" s="1"/>
  <c r="T2810" i="27" s="1"/>
  <c r="Q2810" i="27"/>
  <c r="H2811" i="27" l="1"/>
  <c r="X2811" i="27" s="1"/>
  <c r="N2811" i="27" s="1"/>
  <c r="G2811" i="27" s="1"/>
  <c r="P2810" i="27"/>
  <c r="V2810" i="27" s="1"/>
  <c r="M2810" i="27"/>
  <c r="U2810" i="27" s="1"/>
  <c r="W2810" i="27" s="1"/>
  <c r="J2811" i="27" l="1"/>
  <c r="K2811" i="27" s="1"/>
  <c r="O2811" i="27" s="1"/>
  <c r="I2811" i="27" l="1"/>
  <c r="L2811" i="27" s="1"/>
  <c r="M2811" i="27" s="1"/>
  <c r="R2811" i="27"/>
  <c r="S2811" i="27" s="1"/>
  <c r="T2811" i="27" s="1"/>
  <c r="Q2811" i="27"/>
  <c r="P2811" i="27" l="1"/>
  <c r="V2811" i="27" s="1"/>
  <c r="U2811" i="27"/>
  <c r="W2811" i="27" s="1"/>
  <c r="H2812" i="27"/>
  <c r="X2812" i="27" s="1"/>
  <c r="N2812" i="27" s="1"/>
  <c r="G2812" i="27" s="1"/>
  <c r="J2812" i="27" l="1"/>
  <c r="K2812" i="27" s="1"/>
  <c r="O2812" i="27" s="1"/>
  <c r="I2812" i="27" l="1"/>
  <c r="L2812" i="27" s="1"/>
  <c r="M2812" i="27" s="1"/>
  <c r="R2812" i="27"/>
  <c r="S2812" i="27" s="1"/>
  <c r="T2812" i="27" s="1"/>
  <c r="Q2812" i="27"/>
  <c r="U2812" i="27" l="1"/>
  <c r="W2812" i="27" s="1"/>
  <c r="P2812" i="27"/>
  <c r="V2812" i="27" s="1"/>
  <c r="H2813" i="27"/>
  <c r="X2813" i="27" s="1"/>
  <c r="N2813" i="27" s="1"/>
  <c r="G2813" i="27" s="1"/>
  <c r="J2813" i="27" l="1"/>
  <c r="K2813" i="27" s="1"/>
  <c r="O2813" i="27" s="1"/>
  <c r="I2813" i="27" l="1"/>
  <c r="L2813" i="27" s="1"/>
  <c r="M2813" i="27" s="1"/>
  <c r="R2813" i="27"/>
  <c r="S2813" i="27" s="1"/>
  <c r="T2813" i="27" s="1"/>
  <c r="Q2813" i="27"/>
  <c r="P2813" i="27" l="1"/>
  <c r="U2813" i="27"/>
  <c r="W2813" i="27" s="1"/>
  <c r="H2814" i="27"/>
  <c r="X2814" i="27" s="1"/>
  <c r="N2814" i="27" s="1"/>
  <c r="G2814" i="27" s="1"/>
  <c r="V2813" i="27"/>
  <c r="J2814" i="27"/>
  <c r="K2814" i="27" s="1"/>
  <c r="O2814" i="27" l="1"/>
  <c r="I2814" i="27" l="1"/>
  <c r="L2814" i="27" s="1"/>
  <c r="R2814" i="27"/>
  <c r="S2814" i="27" s="1"/>
  <c r="T2814" i="27" s="1"/>
  <c r="Q2814" i="27"/>
  <c r="P2814" i="27" l="1"/>
  <c r="V2814" i="27" s="1"/>
  <c r="H2815" i="27"/>
  <c r="X2815" i="27" s="1"/>
  <c r="N2815" i="27" s="1"/>
  <c r="G2815" i="27" s="1"/>
  <c r="M2814" i="27"/>
  <c r="U2814" i="27" s="1"/>
  <c r="W2814" i="27" s="1"/>
  <c r="J2815" i="27" l="1"/>
  <c r="K2815" i="27" s="1"/>
  <c r="O2815" i="27" s="1"/>
  <c r="I2815" i="27" l="1"/>
  <c r="L2815" i="27" s="1"/>
  <c r="P2815" i="27" s="1"/>
  <c r="R2815" i="27"/>
  <c r="S2815" i="27" s="1"/>
  <c r="T2815" i="27" s="1"/>
  <c r="Q2815" i="27"/>
  <c r="M2815" i="27" l="1"/>
  <c r="U2815" i="27" s="1"/>
  <c r="W2815" i="27" s="1"/>
  <c r="H2816" i="27"/>
  <c r="X2816" i="27" s="1"/>
  <c r="N2816" i="27" s="1"/>
  <c r="G2816" i="27" s="1"/>
  <c r="V2815" i="27"/>
  <c r="J2816" i="27" l="1"/>
  <c r="K2816" i="27" s="1"/>
  <c r="O2816" i="27" s="1"/>
  <c r="I2816" i="27" l="1"/>
  <c r="L2816" i="27" s="1"/>
  <c r="M2816" i="27" s="1"/>
  <c r="R2816" i="27"/>
  <c r="S2816" i="27" s="1"/>
  <c r="T2816" i="27" s="1"/>
  <c r="Q2816" i="27"/>
  <c r="P2816" i="27" l="1"/>
  <c r="V2816" i="27" s="1"/>
  <c r="U2816" i="27"/>
  <c r="W2816" i="27" s="1"/>
  <c r="H2817" i="27"/>
  <c r="X2817" i="27" s="1"/>
  <c r="N2817" i="27" s="1"/>
  <c r="G2817" i="27" s="1"/>
  <c r="J2817" i="27" l="1"/>
  <c r="K2817" i="27" s="1"/>
  <c r="O2817" i="27"/>
  <c r="I2817" i="27" l="1"/>
  <c r="L2817" i="27" s="1"/>
  <c r="M2817" i="27" s="1"/>
  <c r="R2817" i="27"/>
  <c r="S2817" i="27" s="1"/>
  <c r="T2817" i="27" s="1"/>
  <c r="Q2817" i="27"/>
  <c r="U2817" i="27" l="1"/>
  <c r="W2817" i="27" s="1"/>
  <c r="H2818" i="27"/>
  <c r="X2818" i="27" s="1"/>
  <c r="N2818" i="27" s="1"/>
  <c r="G2818" i="27" s="1"/>
  <c r="P2817" i="27"/>
  <c r="V2817" i="27" s="1"/>
  <c r="J2818" i="27" l="1"/>
  <c r="K2818" i="27" s="1"/>
  <c r="O2818" i="27"/>
  <c r="I2818" i="27" l="1"/>
  <c r="R2818" i="27"/>
  <c r="S2818" i="27" s="1"/>
  <c r="T2818" i="27" s="1"/>
  <c r="L2818" i="27"/>
  <c r="M2818" i="27" s="1"/>
  <c r="U2818" i="27" s="1"/>
  <c r="Q2818" i="27"/>
  <c r="H2819" i="27" l="1"/>
  <c r="X2819" i="27" s="1"/>
  <c r="N2819" i="27" s="1"/>
  <c r="G2819" i="27" s="1"/>
  <c r="W2818" i="27"/>
  <c r="P2818" i="27"/>
  <c r="V2818" i="27" s="1"/>
  <c r="J2819" i="27" l="1"/>
  <c r="K2819" i="27" s="1"/>
  <c r="O2819" i="27"/>
  <c r="I2819" i="27" l="1"/>
  <c r="L2819" i="27" s="1"/>
  <c r="M2819" i="27" s="1"/>
  <c r="R2819" i="27"/>
  <c r="S2819" i="27" s="1"/>
  <c r="T2819" i="27" s="1"/>
  <c r="P2819" i="27"/>
  <c r="Q2819" i="27"/>
  <c r="U2819" i="27" l="1"/>
  <c r="H2820" i="27"/>
  <c r="X2820" i="27" s="1"/>
  <c r="N2820" i="27" s="1"/>
  <c r="G2820" i="27" s="1"/>
  <c r="W2819" i="27"/>
  <c r="V2819" i="27"/>
  <c r="J2820" i="27"/>
  <c r="K2820" i="27" s="1"/>
  <c r="O2820" i="27" l="1"/>
  <c r="I2820" i="27" l="1"/>
  <c r="L2820" i="27" s="1"/>
  <c r="P2820" i="27" s="1"/>
  <c r="R2820" i="27"/>
  <c r="S2820" i="27" s="1"/>
  <c r="T2820" i="27" s="1"/>
  <c r="Q2820" i="27"/>
  <c r="M2820" i="27" l="1"/>
  <c r="U2820" i="27" s="1"/>
  <c r="W2820" i="27" s="1"/>
  <c r="H2821" i="27"/>
  <c r="X2821" i="27" s="1"/>
  <c r="N2821" i="27" s="1"/>
  <c r="G2821" i="27" s="1"/>
  <c r="V2820" i="27"/>
  <c r="J2821" i="27" l="1"/>
  <c r="K2821" i="27" s="1"/>
  <c r="O2821" i="27" s="1"/>
  <c r="I2821" i="27" l="1"/>
  <c r="L2821" i="27" s="1"/>
  <c r="M2821" i="27" s="1"/>
  <c r="R2821" i="27"/>
  <c r="S2821" i="27" s="1"/>
  <c r="T2821" i="27" s="1"/>
  <c r="Q2821" i="27"/>
  <c r="P2821" i="27" l="1"/>
  <c r="V2821" i="27" s="1"/>
  <c r="U2821" i="27"/>
  <c r="W2821" i="27" s="1"/>
  <c r="H2822" i="27"/>
  <c r="X2822" i="27" s="1"/>
  <c r="N2822" i="27" s="1"/>
  <c r="G2822" i="27" s="1"/>
  <c r="J2822" i="27" l="1"/>
  <c r="K2822" i="27" s="1"/>
  <c r="O2822" i="27" s="1"/>
  <c r="I2822" i="27" l="1"/>
  <c r="L2822" i="27" s="1"/>
  <c r="M2822" i="27" s="1"/>
  <c r="R2822" i="27"/>
  <c r="S2822" i="27" s="1"/>
  <c r="T2822" i="27" s="1"/>
  <c r="Q2822" i="27"/>
  <c r="P2822" i="27" l="1"/>
  <c r="V2822" i="27" s="1"/>
  <c r="U2822" i="27"/>
  <c r="W2822" i="27" s="1"/>
  <c r="H2823" i="27"/>
  <c r="X2823" i="27" s="1"/>
  <c r="N2823" i="27" s="1"/>
  <c r="G2823" i="27" s="1"/>
  <c r="J2823" i="27" l="1"/>
  <c r="K2823" i="27" s="1"/>
  <c r="O2823" i="27" s="1"/>
  <c r="I2823" i="27" l="1"/>
  <c r="L2823" i="27" s="1"/>
  <c r="R2823" i="27"/>
  <c r="S2823" i="27" s="1"/>
  <c r="T2823" i="27" s="1"/>
  <c r="Q2823" i="27"/>
  <c r="H2824" i="27" l="1"/>
  <c r="X2824" i="27" s="1"/>
  <c r="N2824" i="27" s="1"/>
  <c r="G2824" i="27" s="1"/>
  <c r="P2823" i="27"/>
  <c r="V2823" i="27" s="1"/>
  <c r="M2823" i="27"/>
  <c r="U2823" i="27" s="1"/>
  <c r="W2823" i="27" s="1"/>
  <c r="J2824" i="27" l="1"/>
  <c r="K2824" i="27" s="1"/>
  <c r="O2824" i="27" s="1"/>
  <c r="I2824" i="27" l="1"/>
  <c r="L2824" i="27" s="1"/>
  <c r="R2824" i="27"/>
  <c r="S2824" i="27" s="1"/>
  <c r="T2824" i="27" s="1"/>
  <c r="Q2824" i="27"/>
  <c r="H2825" i="27" l="1"/>
  <c r="X2825" i="27" s="1"/>
  <c r="N2825" i="27" s="1"/>
  <c r="G2825" i="27" s="1"/>
  <c r="P2824" i="27"/>
  <c r="V2824" i="27" s="1"/>
  <c r="M2824" i="27"/>
  <c r="U2824" i="27" s="1"/>
  <c r="W2824" i="27" s="1"/>
  <c r="J2825" i="27" l="1"/>
  <c r="K2825" i="27" s="1"/>
  <c r="O2825" i="27" s="1"/>
  <c r="I2825" i="27" l="1"/>
  <c r="L2825" i="27" s="1"/>
  <c r="P2825" i="27" s="1"/>
  <c r="R2825" i="27"/>
  <c r="S2825" i="27" s="1"/>
  <c r="T2825" i="27" s="1"/>
  <c r="Q2825" i="27"/>
  <c r="M2825" i="27" l="1"/>
  <c r="U2825" i="27" s="1"/>
  <c r="W2825" i="27" s="1"/>
  <c r="H2826" i="27"/>
  <c r="X2826" i="27" s="1"/>
  <c r="N2826" i="27" s="1"/>
  <c r="G2826" i="27" s="1"/>
  <c r="V2825" i="27"/>
  <c r="J2826" i="27"/>
  <c r="K2826" i="27" s="1"/>
  <c r="O2826" i="27" l="1"/>
  <c r="I2826" i="27" l="1"/>
  <c r="L2826" i="27" s="1"/>
  <c r="P2826" i="27" s="1"/>
  <c r="R2826" i="27"/>
  <c r="S2826" i="27" s="1"/>
  <c r="T2826" i="27" s="1"/>
  <c r="Q2826" i="27"/>
  <c r="M2826" i="27" l="1"/>
  <c r="U2826" i="27" s="1"/>
  <c r="W2826" i="27" s="1"/>
  <c r="H2827" i="27"/>
  <c r="X2827" i="27" s="1"/>
  <c r="N2827" i="27" s="1"/>
  <c r="G2827" i="27" s="1"/>
  <c r="V2826" i="27"/>
  <c r="J2827" i="27" l="1"/>
  <c r="K2827" i="27" s="1"/>
  <c r="O2827" i="27" s="1"/>
  <c r="I2827" i="27" l="1"/>
  <c r="L2827" i="27" s="1"/>
  <c r="M2827" i="27" s="1"/>
  <c r="R2827" i="27"/>
  <c r="S2827" i="27" s="1"/>
  <c r="T2827" i="27" s="1"/>
  <c r="Q2827" i="27"/>
  <c r="P2827" i="27" l="1"/>
  <c r="U2827" i="27"/>
  <c r="W2827" i="27" s="1"/>
  <c r="H2828" i="27"/>
  <c r="X2828" i="27" s="1"/>
  <c r="N2828" i="27" s="1"/>
  <c r="G2828" i="27" s="1"/>
  <c r="V2827" i="27"/>
  <c r="J2828" i="27"/>
  <c r="K2828" i="27" s="1"/>
  <c r="O2828" i="27" l="1"/>
  <c r="I2828" i="27" l="1"/>
  <c r="L2828" i="27" s="1"/>
  <c r="M2828" i="27" s="1"/>
  <c r="R2828" i="27"/>
  <c r="S2828" i="27" s="1"/>
  <c r="T2828" i="27" s="1"/>
  <c r="Q2828" i="27"/>
  <c r="P2828" i="27" l="1"/>
  <c r="U2828" i="27"/>
  <c r="H2829" i="27"/>
  <c r="X2829" i="27" s="1"/>
  <c r="N2829" i="27" s="1"/>
  <c r="G2829" i="27" s="1"/>
  <c r="W2828" i="27"/>
  <c r="V2828" i="27"/>
  <c r="J2829" i="27"/>
  <c r="K2829" i="27" s="1"/>
  <c r="O2829" i="27" l="1"/>
  <c r="I2829" i="27" l="1"/>
  <c r="L2829" i="27" s="1"/>
  <c r="M2829" i="27" s="1"/>
  <c r="R2829" i="27"/>
  <c r="S2829" i="27" s="1"/>
  <c r="T2829" i="27" s="1"/>
  <c r="Q2829" i="27"/>
  <c r="P2829" i="27" l="1"/>
  <c r="V2829" i="27" s="1"/>
  <c r="U2829" i="27"/>
  <c r="W2829" i="27" s="1"/>
  <c r="H2830" i="27"/>
  <c r="X2830" i="27" s="1"/>
  <c r="N2830" i="27" s="1"/>
  <c r="G2830" i="27" s="1"/>
  <c r="J2830" i="27" l="1"/>
  <c r="K2830" i="27" s="1"/>
  <c r="O2830" i="27"/>
  <c r="I2830" i="27" l="1"/>
  <c r="L2830" i="27" s="1"/>
  <c r="M2830" i="27" s="1"/>
  <c r="R2830" i="27"/>
  <c r="S2830" i="27" s="1"/>
  <c r="T2830" i="27" s="1"/>
  <c r="Q2830" i="27"/>
  <c r="P2830" i="27" l="1"/>
  <c r="V2830" i="27" s="1"/>
  <c r="U2830" i="27"/>
  <c r="W2830" i="27" s="1"/>
  <c r="H2831" i="27"/>
  <c r="X2831" i="27" s="1"/>
  <c r="N2831" i="27" s="1"/>
  <c r="G2831" i="27" s="1"/>
  <c r="J2831" i="27" l="1"/>
  <c r="K2831" i="27" s="1"/>
  <c r="O2831" i="27" s="1"/>
  <c r="I2831" i="27" l="1"/>
  <c r="L2831" i="27" s="1"/>
  <c r="M2831" i="27" s="1"/>
  <c r="R2831" i="27"/>
  <c r="S2831" i="27" s="1"/>
  <c r="T2831" i="27" s="1"/>
  <c r="Q2831" i="27"/>
  <c r="U2831" i="27" l="1"/>
  <c r="W2831" i="27" s="1"/>
  <c r="H2832" i="27"/>
  <c r="X2832" i="27" s="1"/>
  <c r="N2832" i="27" s="1"/>
  <c r="G2832" i="27" s="1"/>
  <c r="P2831" i="27"/>
  <c r="V2831" i="27" s="1"/>
  <c r="J2832" i="27" l="1"/>
  <c r="K2832" i="27" s="1"/>
  <c r="O2832" i="27" s="1"/>
  <c r="I2832" i="27" l="1"/>
  <c r="L2832" i="27" s="1"/>
  <c r="R2832" i="27"/>
  <c r="S2832" i="27" s="1"/>
  <c r="T2832" i="27" s="1"/>
  <c r="Q2832" i="27"/>
  <c r="H2833" i="27" l="1"/>
  <c r="X2833" i="27" s="1"/>
  <c r="N2833" i="27" s="1"/>
  <c r="G2833" i="27" s="1"/>
  <c r="P2832" i="27"/>
  <c r="V2832" i="27" s="1"/>
  <c r="M2832" i="27"/>
  <c r="U2832" i="27" s="1"/>
  <c r="W2832" i="27" s="1"/>
  <c r="J2833" i="27" l="1"/>
  <c r="K2833" i="27" s="1"/>
  <c r="O2833" i="27" s="1"/>
  <c r="I2833" i="27" l="1"/>
  <c r="L2833" i="27" s="1"/>
  <c r="P2833" i="27" s="1"/>
  <c r="R2833" i="27"/>
  <c r="S2833" i="27" s="1"/>
  <c r="T2833" i="27" s="1"/>
  <c r="Q2833" i="27"/>
  <c r="M2833" i="27" l="1"/>
  <c r="U2833" i="27" s="1"/>
  <c r="W2833" i="27" s="1"/>
  <c r="H2834" i="27"/>
  <c r="X2834" i="27" s="1"/>
  <c r="N2834" i="27" s="1"/>
  <c r="G2834" i="27" s="1"/>
  <c r="V2833" i="27"/>
  <c r="J2834" i="27" l="1"/>
  <c r="K2834" i="27" s="1"/>
  <c r="O2834" i="27" s="1"/>
  <c r="I2834" i="27" l="1"/>
  <c r="L2834" i="27" s="1"/>
  <c r="P2834" i="27" s="1"/>
  <c r="R2834" i="27"/>
  <c r="S2834" i="27" s="1"/>
  <c r="T2834" i="27" s="1"/>
  <c r="Q2834" i="27"/>
  <c r="M2834" i="27" l="1"/>
  <c r="U2834" i="27" s="1"/>
  <c r="W2834" i="27" s="1"/>
  <c r="H2835" i="27"/>
  <c r="X2835" i="27" s="1"/>
  <c r="N2835" i="27" s="1"/>
  <c r="G2835" i="27" s="1"/>
  <c r="V2834" i="27"/>
  <c r="J2835" i="27" l="1"/>
  <c r="K2835" i="27" s="1"/>
  <c r="O2835" i="27" s="1"/>
  <c r="I2835" i="27" l="1"/>
  <c r="L2835" i="27" s="1"/>
  <c r="P2835" i="27" s="1"/>
  <c r="R2835" i="27"/>
  <c r="S2835" i="27" s="1"/>
  <c r="T2835" i="27" s="1"/>
  <c r="Q2835" i="27"/>
  <c r="M2835" i="27" l="1"/>
  <c r="U2835" i="27" s="1"/>
  <c r="W2835" i="27" s="1"/>
  <c r="H2836" i="27"/>
  <c r="X2836" i="27" s="1"/>
  <c r="N2836" i="27" s="1"/>
  <c r="G2836" i="27" s="1"/>
  <c r="V2835" i="27"/>
  <c r="J2836" i="27"/>
  <c r="K2836" i="27" s="1"/>
  <c r="O2836" i="27" l="1"/>
  <c r="I2836" i="27" l="1"/>
  <c r="L2836" i="27" s="1"/>
  <c r="P2836" i="27" s="1"/>
  <c r="R2836" i="27"/>
  <c r="S2836" i="27" s="1"/>
  <c r="T2836" i="27" s="1"/>
  <c r="Q2836" i="27"/>
  <c r="M2836" i="27" l="1"/>
  <c r="U2836" i="27" s="1"/>
  <c r="W2836" i="27" s="1"/>
  <c r="H2837" i="27"/>
  <c r="X2837" i="27" s="1"/>
  <c r="N2837" i="27" s="1"/>
  <c r="G2837" i="27" s="1"/>
  <c r="V2836" i="27"/>
  <c r="J2837" i="27" l="1"/>
  <c r="K2837" i="27" s="1"/>
  <c r="O2837" i="27" s="1"/>
  <c r="I2837" i="27" l="1"/>
  <c r="L2837" i="27" s="1"/>
  <c r="R2837" i="27"/>
  <c r="S2837" i="27" s="1"/>
  <c r="T2837" i="27" s="1"/>
  <c r="Q2837" i="27"/>
  <c r="P2837" i="27" l="1"/>
  <c r="V2837" i="27" s="1"/>
  <c r="H2838" i="27"/>
  <c r="X2838" i="27" s="1"/>
  <c r="N2838" i="27" s="1"/>
  <c r="G2838" i="27" s="1"/>
  <c r="M2837" i="27"/>
  <c r="U2837" i="27" s="1"/>
  <c r="W2837" i="27" s="1"/>
  <c r="J2838" i="27" l="1"/>
  <c r="K2838" i="27" s="1"/>
  <c r="O2838" i="27" s="1"/>
  <c r="I2838" i="27" s="1"/>
  <c r="L2838" i="27" s="1"/>
  <c r="R2838" i="27" l="1"/>
  <c r="S2838" i="27" s="1"/>
  <c r="T2838" i="27" s="1"/>
  <c r="M2838" i="27"/>
  <c r="P2838" i="27"/>
  <c r="V2838" i="27" s="1"/>
  <c r="Q2838" i="27"/>
  <c r="U2838" i="27" l="1"/>
  <c r="H2839" i="27"/>
  <c r="X2839" i="27" s="1"/>
  <c r="N2839" i="27" s="1"/>
  <c r="G2839" i="27" s="1"/>
  <c r="W2838" i="27"/>
  <c r="J2839" i="27" l="1"/>
  <c r="K2839" i="27" s="1"/>
  <c r="O2839" i="27"/>
  <c r="I2839" i="27" l="1"/>
  <c r="L2839" i="27" s="1"/>
  <c r="M2839" i="27" s="1"/>
  <c r="R2839" i="27"/>
  <c r="S2839" i="27" s="1"/>
  <c r="T2839" i="27" s="1"/>
  <c r="Q2839" i="27"/>
  <c r="P2839" i="27" l="1"/>
  <c r="V2839" i="27" s="1"/>
  <c r="H2840" i="27"/>
  <c r="X2840" i="27" s="1"/>
  <c r="N2840" i="27" s="1"/>
  <c r="G2840" i="27" s="1"/>
  <c r="U2839" i="27"/>
  <c r="W2839" i="27" s="1"/>
  <c r="J2840" i="27" l="1"/>
  <c r="K2840" i="27" s="1"/>
  <c r="O2840" i="27" s="1"/>
  <c r="I2840" i="27" s="1"/>
  <c r="L2840" i="27" s="1"/>
  <c r="R2840" i="27" l="1"/>
  <c r="S2840" i="27" s="1"/>
  <c r="T2840" i="27" s="1"/>
  <c r="M2840" i="27"/>
  <c r="P2840" i="27"/>
  <c r="V2840" i="27" s="1"/>
  <c r="Q2840" i="27"/>
  <c r="U2840" i="27" l="1"/>
  <c r="H2841" i="27"/>
  <c r="X2841" i="27" s="1"/>
  <c r="N2841" i="27" s="1"/>
  <c r="G2841" i="27" s="1"/>
  <c r="W2840" i="27"/>
  <c r="J2841" i="27" l="1"/>
  <c r="K2841" i="27" s="1"/>
  <c r="O2841" i="27"/>
  <c r="I2841" i="27" l="1"/>
  <c r="L2841" i="27" s="1"/>
  <c r="M2841" i="27" s="1"/>
  <c r="R2841" i="27"/>
  <c r="S2841" i="27" s="1"/>
  <c r="T2841" i="27" s="1"/>
  <c r="Q2841" i="27"/>
  <c r="U2841" i="27" l="1"/>
  <c r="H2842" i="27"/>
  <c r="X2842" i="27" s="1"/>
  <c r="N2842" i="27" s="1"/>
  <c r="G2842" i="27" s="1"/>
  <c r="W2841" i="27"/>
  <c r="P2841" i="27"/>
  <c r="V2841" i="27" s="1"/>
  <c r="J2842" i="27" l="1"/>
  <c r="K2842" i="27" s="1"/>
  <c r="O2842" i="27" s="1"/>
  <c r="I2842" i="27" l="1"/>
  <c r="L2842" i="27" s="1"/>
  <c r="P2842" i="27" s="1"/>
  <c r="R2842" i="27"/>
  <c r="S2842" i="27" s="1"/>
  <c r="T2842" i="27" s="1"/>
  <c r="Q2842" i="27"/>
  <c r="M2842" i="27" l="1"/>
  <c r="U2842" i="27"/>
  <c r="W2842" i="27" s="1"/>
  <c r="H2843" i="27"/>
  <c r="X2843" i="27" s="1"/>
  <c r="N2843" i="27" s="1"/>
  <c r="G2843" i="27" s="1"/>
  <c r="V2842" i="27"/>
  <c r="J2843" i="27" l="1"/>
  <c r="K2843" i="27" s="1"/>
  <c r="O2843" i="27" s="1"/>
  <c r="I2843" i="27" l="1"/>
  <c r="L2843" i="27" s="1"/>
  <c r="P2843" i="27" s="1"/>
  <c r="R2843" i="27"/>
  <c r="S2843" i="27" s="1"/>
  <c r="T2843" i="27" s="1"/>
  <c r="Q2843" i="27"/>
  <c r="M2843" i="27" l="1"/>
  <c r="U2843" i="27"/>
  <c r="W2843" i="27" s="1"/>
  <c r="H2844" i="27"/>
  <c r="X2844" i="27" s="1"/>
  <c r="N2844" i="27" s="1"/>
  <c r="G2844" i="27" s="1"/>
  <c r="V2843" i="27"/>
  <c r="J2844" i="27" l="1"/>
  <c r="K2844" i="27" s="1"/>
  <c r="O2844" i="27" s="1"/>
  <c r="I2844" i="27" l="1"/>
  <c r="L2844" i="27" s="1"/>
  <c r="P2844" i="27" s="1"/>
  <c r="R2844" i="27"/>
  <c r="S2844" i="27" s="1"/>
  <c r="T2844" i="27" s="1"/>
  <c r="Q2844" i="27"/>
  <c r="M2844" i="27" l="1"/>
  <c r="U2844" i="27" s="1"/>
  <c r="W2844" i="27" s="1"/>
  <c r="H2845" i="27"/>
  <c r="X2845" i="27" s="1"/>
  <c r="N2845" i="27" s="1"/>
  <c r="G2845" i="27" s="1"/>
  <c r="V2844" i="27"/>
  <c r="J2845" i="27" l="1"/>
  <c r="K2845" i="27" s="1"/>
  <c r="O2845" i="27" s="1"/>
  <c r="I2845" i="27" l="1"/>
  <c r="L2845" i="27" s="1"/>
  <c r="M2845" i="27" s="1"/>
  <c r="R2845" i="27"/>
  <c r="S2845" i="27" s="1"/>
  <c r="T2845" i="27" s="1"/>
  <c r="Q2845" i="27"/>
  <c r="P2845" i="27" l="1"/>
  <c r="V2845" i="27" s="1"/>
  <c r="U2845" i="27"/>
  <c r="W2845" i="27" s="1"/>
  <c r="H2846" i="27"/>
  <c r="X2846" i="27" s="1"/>
  <c r="N2846" i="27" s="1"/>
  <c r="G2846" i="27" s="1"/>
  <c r="J2846" i="27" l="1"/>
  <c r="K2846" i="27" s="1"/>
  <c r="O2846" i="27" s="1"/>
  <c r="I2846" i="27" l="1"/>
  <c r="L2846" i="27" s="1"/>
  <c r="P2846" i="27" s="1"/>
  <c r="R2846" i="27"/>
  <c r="S2846" i="27" s="1"/>
  <c r="T2846" i="27" s="1"/>
  <c r="Q2846" i="27"/>
  <c r="M2846" i="27" l="1"/>
  <c r="U2846" i="27"/>
  <c r="W2846" i="27" s="1"/>
  <c r="H2847" i="27"/>
  <c r="X2847" i="27" s="1"/>
  <c r="N2847" i="27" s="1"/>
  <c r="G2847" i="27" s="1"/>
  <c r="V2846" i="27"/>
  <c r="J2847" i="27" l="1"/>
  <c r="K2847" i="27" s="1"/>
  <c r="O2847" i="27" s="1"/>
  <c r="I2847" i="27" l="1"/>
  <c r="L2847" i="27" s="1"/>
  <c r="P2847" i="27" s="1"/>
  <c r="R2847" i="27"/>
  <c r="S2847" i="27" s="1"/>
  <c r="T2847" i="27" s="1"/>
  <c r="Q2847" i="27"/>
  <c r="M2847" i="27" l="1"/>
  <c r="U2847" i="27" s="1"/>
  <c r="W2847" i="27" s="1"/>
  <c r="H2848" i="27"/>
  <c r="X2848" i="27" s="1"/>
  <c r="N2848" i="27" s="1"/>
  <c r="G2848" i="27" s="1"/>
  <c r="V2847" i="27"/>
  <c r="J2848" i="27"/>
  <c r="K2848" i="27" s="1"/>
  <c r="O2848" i="27" l="1"/>
  <c r="I2848" i="27" l="1"/>
  <c r="L2848" i="27" s="1"/>
  <c r="M2848" i="27" s="1"/>
  <c r="R2848" i="27"/>
  <c r="S2848" i="27" s="1"/>
  <c r="T2848" i="27" s="1"/>
  <c r="Q2848" i="27"/>
  <c r="P2848" i="27" l="1"/>
  <c r="V2848" i="27" s="1"/>
  <c r="U2848" i="27"/>
  <c r="W2848" i="27" s="1"/>
  <c r="H2849" i="27"/>
  <c r="X2849" i="27" s="1"/>
  <c r="N2849" i="27" s="1"/>
  <c r="G2849" i="27" s="1"/>
  <c r="J2849" i="27" l="1"/>
  <c r="K2849" i="27" s="1"/>
  <c r="O2849" i="27" s="1"/>
  <c r="I2849" i="27" l="1"/>
  <c r="L2849" i="27" s="1"/>
  <c r="P2849" i="27" s="1"/>
  <c r="R2849" i="27"/>
  <c r="S2849" i="27" s="1"/>
  <c r="T2849" i="27" s="1"/>
  <c r="Q2849" i="27"/>
  <c r="M2849" i="27" l="1"/>
  <c r="U2849" i="27" s="1"/>
  <c r="W2849" i="27" s="1"/>
  <c r="H2850" i="27"/>
  <c r="X2850" i="27" s="1"/>
  <c r="N2850" i="27" s="1"/>
  <c r="G2850" i="27" s="1"/>
  <c r="V2849" i="27"/>
  <c r="J2850" i="27" l="1"/>
  <c r="K2850" i="27" s="1"/>
  <c r="O2850" i="27" s="1"/>
  <c r="I2850" i="27" l="1"/>
  <c r="L2850" i="27" s="1"/>
  <c r="M2850" i="27" s="1"/>
  <c r="R2850" i="27"/>
  <c r="S2850" i="27" s="1"/>
  <c r="T2850" i="27" s="1"/>
  <c r="Q2850" i="27"/>
  <c r="P2850" i="27" l="1"/>
  <c r="V2850" i="27" s="1"/>
  <c r="U2850" i="27"/>
  <c r="W2850" i="27" s="1"/>
  <c r="H2851" i="27"/>
  <c r="X2851" i="27" s="1"/>
  <c r="N2851" i="27" s="1"/>
  <c r="G2851" i="27" s="1"/>
  <c r="J2851" i="27" l="1"/>
  <c r="K2851" i="27" s="1"/>
  <c r="O2851" i="27" s="1"/>
  <c r="I2851" i="27" l="1"/>
  <c r="L2851" i="27" s="1"/>
  <c r="P2851" i="27" s="1"/>
  <c r="R2851" i="27"/>
  <c r="S2851" i="27" s="1"/>
  <c r="T2851" i="27" s="1"/>
  <c r="Q2851" i="27"/>
  <c r="M2851" i="27" l="1"/>
  <c r="U2851" i="27" s="1"/>
  <c r="W2851" i="27" s="1"/>
  <c r="H2852" i="27"/>
  <c r="X2852" i="27" s="1"/>
  <c r="N2852" i="27" s="1"/>
  <c r="G2852" i="27" s="1"/>
  <c r="V2851" i="27"/>
  <c r="J2852" i="27" l="1"/>
  <c r="K2852" i="27" s="1"/>
  <c r="O2852" i="27"/>
  <c r="I2852" i="27" l="1"/>
  <c r="L2852" i="27" s="1"/>
  <c r="P2852" i="27" s="1"/>
  <c r="R2852" i="27"/>
  <c r="S2852" i="27" s="1"/>
  <c r="T2852" i="27" s="1"/>
  <c r="Q2852" i="27"/>
  <c r="M2852" i="27" l="1"/>
  <c r="U2852" i="27" s="1"/>
  <c r="W2852" i="27" s="1"/>
  <c r="H2853" i="27"/>
  <c r="X2853" i="27" s="1"/>
  <c r="N2853" i="27" s="1"/>
  <c r="G2853" i="27" s="1"/>
  <c r="V2852" i="27"/>
  <c r="J2853" i="27"/>
  <c r="K2853" i="27" s="1"/>
  <c r="O2853" i="27" l="1"/>
  <c r="I2853" i="27" l="1"/>
  <c r="L2853" i="27" s="1"/>
  <c r="M2853" i="27" s="1"/>
  <c r="R2853" i="27"/>
  <c r="S2853" i="27" s="1"/>
  <c r="T2853" i="27" s="1"/>
  <c r="Q2853" i="27"/>
  <c r="P2853" i="27" l="1"/>
  <c r="V2853" i="27" s="1"/>
  <c r="U2853" i="27"/>
  <c r="W2853" i="27" s="1"/>
  <c r="H2854" i="27"/>
  <c r="X2854" i="27" s="1"/>
  <c r="N2854" i="27" s="1"/>
  <c r="G2854" i="27" s="1"/>
  <c r="J2854" i="27" l="1"/>
  <c r="K2854" i="27" s="1"/>
  <c r="O2854" i="27" s="1"/>
  <c r="I2854" i="27" l="1"/>
  <c r="L2854" i="27" s="1"/>
  <c r="P2854" i="27" s="1"/>
  <c r="R2854" i="27"/>
  <c r="S2854" i="27" s="1"/>
  <c r="T2854" i="27" s="1"/>
  <c r="Q2854" i="27"/>
  <c r="M2854" i="27" l="1"/>
  <c r="U2854" i="27" s="1"/>
  <c r="W2854" i="27" s="1"/>
  <c r="H2855" i="27"/>
  <c r="X2855" i="27" s="1"/>
  <c r="N2855" i="27" s="1"/>
  <c r="G2855" i="27" s="1"/>
  <c r="V2854" i="27"/>
  <c r="J2855" i="27" l="1"/>
  <c r="K2855" i="27" s="1"/>
  <c r="O2855" i="27" s="1"/>
  <c r="I2855" i="27" l="1"/>
  <c r="L2855" i="27" s="1"/>
  <c r="P2855" i="27" s="1"/>
  <c r="R2855" i="27"/>
  <c r="S2855" i="27" s="1"/>
  <c r="T2855" i="27" s="1"/>
  <c r="Q2855" i="27"/>
  <c r="M2855" i="27" l="1"/>
  <c r="U2855" i="27" s="1"/>
  <c r="W2855" i="27" s="1"/>
  <c r="H2856" i="27"/>
  <c r="X2856" i="27" s="1"/>
  <c r="N2856" i="27" s="1"/>
  <c r="G2856" i="27" s="1"/>
  <c r="V2855" i="27"/>
  <c r="J2856" i="27" l="1"/>
  <c r="K2856" i="27" s="1"/>
  <c r="O2856" i="27" s="1"/>
  <c r="I2856" i="27" l="1"/>
  <c r="L2856" i="27" s="1"/>
  <c r="R2856" i="27"/>
  <c r="S2856" i="27" s="1"/>
  <c r="T2856" i="27" s="1"/>
  <c r="Q2856" i="27"/>
  <c r="H2857" i="27" l="1"/>
  <c r="X2857" i="27" s="1"/>
  <c r="N2857" i="27" s="1"/>
  <c r="G2857" i="27" s="1"/>
  <c r="P2856" i="27"/>
  <c r="V2856" i="27" s="1"/>
  <c r="M2856" i="27"/>
  <c r="U2856" i="27" s="1"/>
  <c r="W2856" i="27" s="1"/>
  <c r="J2857" i="27" l="1"/>
  <c r="K2857" i="27" s="1"/>
  <c r="O2857" i="27" s="1"/>
  <c r="I2857" i="27" l="1"/>
  <c r="L2857" i="27" s="1"/>
  <c r="M2857" i="27" s="1"/>
  <c r="R2857" i="27"/>
  <c r="S2857" i="27" s="1"/>
  <c r="T2857" i="27" s="1"/>
  <c r="Q2857" i="27"/>
  <c r="P2857" i="27" l="1"/>
  <c r="V2857" i="27" s="1"/>
  <c r="U2857" i="27"/>
  <c r="W2857" i="27" s="1"/>
  <c r="H2858" i="27"/>
  <c r="X2858" i="27" s="1"/>
  <c r="N2858" i="27" s="1"/>
  <c r="G2858" i="27" s="1"/>
  <c r="J2858" i="27" l="1"/>
  <c r="K2858" i="27" s="1"/>
  <c r="O2858" i="27" s="1"/>
  <c r="I2858" i="27" l="1"/>
  <c r="L2858" i="27" s="1"/>
  <c r="P2858" i="27" s="1"/>
  <c r="R2858" i="27"/>
  <c r="S2858" i="27" s="1"/>
  <c r="T2858" i="27" s="1"/>
  <c r="Q2858" i="27"/>
  <c r="M2858" i="27" l="1"/>
  <c r="U2858" i="27" s="1"/>
  <c r="W2858" i="27" s="1"/>
  <c r="H2859" i="27"/>
  <c r="X2859" i="27" s="1"/>
  <c r="N2859" i="27" s="1"/>
  <c r="G2859" i="27" s="1"/>
  <c r="V2858" i="27"/>
  <c r="J2859" i="27" l="1"/>
  <c r="K2859" i="27" s="1"/>
  <c r="O2859" i="27"/>
  <c r="I2859" i="27" l="1"/>
  <c r="L2859" i="27" s="1"/>
  <c r="R2859" i="27"/>
  <c r="S2859" i="27" s="1"/>
  <c r="T2859" i="27" s="1"/>
  <c r="Q2859" i="27"/>
  <c r="H2860" i="27" l="1"/>
  <c r="X2860" i="27" s="1"/>
  <c r="N2860" i="27" s="1"/>
  <c r="G2860" i="27" s="1"/>
  <c r="P2859" i="27"/>
  <c r="V2859" i="27" s="1"/>
  <c r="M2859" i="27"/>
  <c r="U2859" i="27" s="1"/>
  <c r="W2859" i="27" s="1"/>
  <c r="J2860" i="27" l="1"/>
  <c r="K2860" i="27" s="1"/>
  <c r="O2860" i="27" s="1"/>
  <c r="I2860" i="27" l="1"/>
  <c r="L2860" i="27" s="1"/>
  <c r="M2860" i="27" s="1"/>
  <c r="R2860" i="27"/>
  <c r="S2860" i="27" s="1"/>
  <c r="T2860" i="27" s="1"/>
  <c r="Q2860" i="27"/>
  <c r="P2860" i="27" l="1"/>
  <c r="V2860" i="27" s="1"/>
  <c r="U2860" i="27"/>
  <c r="W2860" i="27" s="1"/>
  <c r="H2861" i="27"/>
  <c r="X2861" i="27" s="1"/>
  <c r="N2861" i="27" s="1"/>
  <c r="G2861" i="27" s="1"/>
  <c r="J2861" i="27" l="1"/>
  <c r="K2861" i="27" s="1"/>
  <c r="O2861" i="27" s="1"/>
  <c r="I2861" i="27" l="1"/>
  <c r="L2861" i="27" s="1"/>
  <c r="P2861" i="27" s="1"/>
  <c r="R2861" i="27"/>
  <c r="S2861" i="27" s="1"/>
  <c r="T2861" i="27" s="1"/>
  <c r="Q2861" i="27"/>
  <c r="M2861" i="27" l="1"/>
  <c r="U2861" i="27" s="1"/>
  <c r="W2861" i="27" s="1"/>
  <c r="H2862" i="27"/>
  <c r="X2862" i="27" s="1"/>
  <c r="N2862" i="27" s="1"/>
  <c r="G2862" i="27" s="1"/>
  <c r="V2861" i="27"/>
  <c r="J2862" i="27" l="1"/>
  <c r="K2862" i="27" s="1"/>
  <c r="O2862" i="27" s="1"/>
  <c r="I2862" i="27" l="1"/>
  <c r="L2862" i="27" s="1"/>
  <c r="P2862" i="27" s="1"/>
  <c r="R2862" i="27"/>
  <c r="S2862" i="27" s="1"/>
  <c r="T2862" i="27" s="1"/>
  <c r="Q2862" i="27"/>
  <c r="M2862" i="27" l="1"/>
  <c r="U2862" i="27" s="1"/>
  <c r="W2862" i="27" s="1"/>
  <c r="H2863" i="27"/>
  <c r="X2863" i="27" s="1"/>
  <c r="N2863" i="27" s="1"/>
  <c r="G2863" i="27" s="1"/>
  <c r="V2862" i="27"/>
  <c r="J2863" i="27" l="1"/>
  <c r="K2863" i="27" s="1"/>
  <c r="O2863" i="27" s="1"/>
  <c r="I2863" i="27" l="1"/>
  <c r="L2863" i="27" s="1"/>
  <c r="P2863" i="27" s="1"/>
  <c r="R2863" i="27"/>
  <c r="S2863" i="27" s="1"/>
  <c r="T2863" i="27" s="1"/>
  <c r="Q2863" i="27"/>
  <c r="M2863" i="27" l="1"/>
  <c r="U2863" i="27" s="1"/>
  <c r="W2863" i="27" s="1"/>
  <c r="H2864" i="27"/>
  <c r="X2864" i="27" s="1"/>
  <c r="N2864" i="27" s="1"/>
  <c r="G2864" i="27" s="1"/>
  <c r="V2863" i="27"/>
  <c r="J2864" i="27" l="1"/>
  <c r="K2864" i="27" s="1"/>
  <c r="O2864" i="27" s="1"/>
  <c r="I2864" i="27" l="1"/>
  <c r="L2864" i="27" s="1"/>
  <c r="P2864" i="27" s="1"/>
  <c r="R2864" i="27"/>
  <c r="S2864" i="27" s="1"/>
  <c r="T2864" i="27" s="1"/>
  <c r="Q2864" i="27"/>
  <c r="M2864" i="27" l="1"/>
  <c r="U2864" i="27" s="1"/>
  <c r="W2864" i="27" s="1"/>
  <c r="H2865" i="27"/>
  <c r="X2865" i="27" s="1"/>
  <c r="N2865" i="27" s="1"/>
  <c r="G2865" i="27" s="1"/>
  <c r="V2864" i="27"/>
  <c r="AT2006" i="27" s="1"/>
  <c r="J2865" i="27" l="1"/>
  <c r="K2865" i="27" s="1"/>
  <c r="AZ2006" i="27"/>
  <c r="AY2006" i="27"/>
  <c r="BB2006" i="27" s="1"/>
  <c r="AW2006" i="27"/>
  <c r="BA2006" i="27" s="1"/>
  <c r="AM704" i="27"/>
  <c r="AN704" i="27" s="1"/>
  <c r="AM1071" i="27"/>
  <c r="AN1071" i="27" s="1"/>
  <c r="O2865" i="27"/>
  <c r="I2865" i="27" l="1"/>
  <c r="L2865" i="27" s="1"/>
  <c r="M2865" i="27" s="1"/>
  <c r="R2865" i="27"/>
  <c r="S2865" i="27" s="1"/>
  <c r="T2865" i="27" s="1"/>
  <c r="Q2865" i="27"/>
  <c r="P2865" i="27" l="1"/>
  <c r="V2865" i="27" s="1"/>
  <c r="AT2007" i="27" s="1"/>
  <c r="U2865" i="27"/>
  <c r="W2865" i="27" s="1"/>
  <c r="H2866" i="27"/>
  <c r="X2866" i="27" s="1"/>
  <c r="N2866" i="27" s="1"/>
  <c r="G2866" i="27" s="1"/>
  <c r="J2866" i="27" l="1"/>
  <c r="K2866" i="27" s="1"/>
  <c r="AZ2007" i="27"/>
  <c r="AY2007" i="27"/>
  <c r="BB2007" i="27" s="1"/>
  <c r="AW2007" i="27"/>
  <c r="BA2007" i="27" s="1"/>
  <c r="AM1072" i="27"/>
  <c r="AN1072" i="27" s="1"/>
  <c r="AM705" i="27"/>
  <c r="AN705" i="27" s="1"/>
  <c r="O2866" i="27"/>
  <c r="I2866" i="27" l="1"/>
  <c r="L2866" i="27" s="1"/>
  <c r="P2866" i="27" s="1"/>
  <c r="R2866" i="27"/>
  <c r="S2866" i="27" s="1"/>
  <c r="T2866" i="27" s="1"/>
  <c r="Q2866" i="27"/>
  <c r="M2866" i="27" l="1"/>
  <c r="U2866" i="27" s="1"/>
  <c r="W2866" i="27" s="1"/>
  <c r="H2867" i="27"/>
  <c r="X2867" i="27" s="1"/>
  <c r="N2867" i="27" s="1"/>
  <c r="G2867" i="27" s="1"/>
  <c r="V2866" i="27"/>
  <c r="AT2008" i="27" s="1"/>
  <c r="J2867" i="27"/>
  <c r="K2867" i="27" s="1"/>
  <c r="AZ2008" i="27" l="1"/>
  <c r="AY2008" i="27"/>
  <c r="BB2008" i="27" s="1"/>
  <c r="AW2008" i="27"/>
  <c r="BA2008" i="27" s="1"/>
  <c r="AM1073" i="27"/>
  <c r="AN1073" i="27" s="1"/>
  <c r="AM706" i="27"/>
  <c r="AN706" i="27" s="1"/>
  <c r="O2867" i="27"/>
  <c r="I2867" i="27" l="1"/>
  <c r="L2867" i="27" s="1"/>
  <c r="M2867" i="27" s="1"/>
  <c r="R2867" i="27"/>
  <c r="S2867" i="27" s="1"/>
  <c r="T2867" i="27" s="1"/>
  <c r="Q2867" i="27"/>
  <c r="P2867" i="27" l="1"/>
  <c r="V2867" i="27" s="1"/>
  <c r="AT2009" i="27" s="1"/>
  <c r="U2867" i="27"/>
  <c r="W2867" i="27" s="1"/>
  <c r="H2868" i="27"/>
  <c r="X2868" i="27" s="1"/>
  <c r="N2868" i="27" s="1"/>
  <c r="G2868" i="27" s="1"/>
  <c r="J2868" i="27" l="1"/>
  <c r="K2868" i="27" s="1"/>
  <c r="AZ2009" i="27"/>
  <c r="AY2009" i="27"/>
  <c r="BB2009" i="27" s="1"/>
  <c r="AW2009" i="27"/>
  <c r="BA2009" i="27" s="1"/>
  <c r="AM1074" i="27"/>
  <c r="AN1074" i="27" s="1"/>
  <c r="AM707" i="27"/>
  <c r="AN707" i="27" s="1"/>
  <c r="O2868" i="27"/>
  <c r="I2868" i="27" l="1"/>
  <c r="L2868" i="27" s="1"/>
  <c r="M2868" i="27" s="1"/>
  <c r="R2868" i="27"/>
  <c r="S2868" i="27" s="1"/>
  <c r="T2868" i="27" s="1"/>
  <c r="Q2868" i="27"/>
  <c r="P2868" i="27" l="1"/>
  <c r="V2868" i="27" s="1"/>
  <c r="AT2010" i="27" s="1"/>
  <c r="U2868" i="27"/>
  <c r="W2868" i="27" s="1"/>
  <c r="H2869" i="27"/>
  <c r="X2869" i="27" s="1"/>
  <c r="N2869" i="27" s="1"/>
  <c r="G2869" i="27" s="1"/>
  <c r="J2869" i="27" l="1"/>
  <c r="K2869" i="27" s="1"/>
  <c r="AZ2010" i="27"/>
  <c r="AY2010" i="27"/>
  <c r="BB2010" i="27" s="1"/>
  <c r="AW2010" i="27"/>
  <c r="BA2010" i="27" s="1"/>
  <c r="AM1075" i="27"/>
  <c r="AN1075" i="27" s="1"/>
  <c r="AM708" i="27"/>
  <c r="AN708" i="27" s="1"/>
  <c r="O2869" i="27"/>
  <c r="I2869" i="27" l="1"/>
  <c r="L2869" i="27" s="1"/>
  <c r="P2869" i="27" s="1"/>
  <c r="R2869" i="27"/>
  <c r="S2869" i="27" s="1"/>
  <c r="T2869" i="27" s="1"/>
  <c r="Q2869" i="27"/>
  <c r="M2869" i="27" l="1"/>
  <c r="U2869" i="27" s="1"/>
  <c r="W2869" i="27" s="1"/>
  <c r="H2870" i="27"/>
  <c r="X2870" i="27" s="1"/>
  <c r="N2870" i="27" s="1"/>
  <c r="G2870" i="27" s="1"/>
  <c r="V2869" i="27"/>
  <c r="AT2011" i="27" s="1"/>
  <c r="J2870" i="27" l="1"/>
  <c r="K2870" i="27" s="1"/>
  <c r="O2870" i="27" s="1"/>
  <c r="AZ2011" i="27"/>
  <c r="AY2011" i="27"/>
  <c r="BB2011" i="27" s="1"/>
  <c r="AW2011" i="27"/>
  <c r="BA2011" i="27" s="1"/>
  <c r="AM1076" i="27"/>
  <c r="AN1076" i="27" s="1"/>
  <c r="AM709" i="27"/>
  <c r="AN709" i="27" s="1"/>
  <c r="I2870" i="27" l="1"/>
  <c r="L2870" i="27" s="1"/>
  <c r="P2870" i="27" s="1"/>
  <c r="R2870" i="27"/>
  <c r="S2870" i="27" s="1"/>
  <c r="T2870" i="27" s="1"/>
  <c r="Q2870" i="27"/>
  <c r="M2870" i="27" l="1"/>
  <c r="U2870" i="27"/>
  <c r="W2870" i="27" s="1"/>
  <c r="H2871" i="27"/>
  <c r="X2871" i="27" s="1"/>
  <c r="N2871" i="27" s="1"/>
  <c r="G2871" i="27" s="1"/>
  <c r="V2870" i="27"/>
  <c r="AT2012" i="27" s="1"/>
  <c r="AZ2012" i="27" l="1"/>
  <c r="AY2012" i="27"/>
  <c r="BB2012" i="27" s="1"/>
  <c r="AW2012" i="27"/>
  <c r="BA2012" i="27" s="1"/>
  <c r="AM1077" i="27"/>
  <c r="AN1077" i="27" s="1"/>
  <c r="AM710" i="27"/>
  <c r="AN710" i="27" s="1"/>
  <c r="J2871" i="27"/>
  <c r="K2871" i="27" s="1"/>
  <c r="O2871" i="27" s="1"/>
  <c r="I2871" i="27" l="1"/>
  <c r="L2871" i="27" s="1"/>
  <c r="M2871" i="27" s="1"/>
  <c r="R2871" i="27"/>
  <c r="S2871" i="27" s="1"/>
  <c r="T2871" i="27" s="1"/>
  <c r="Q2871" i="27"/>
  <c r="P2871" i="27" l="1"/>
  <c r="V2871" i="27" s="1"/>
  <c r="AT2013" i="27" s="1"/>
  <c r="U2871" i="27"/>
  <c r="W2871" i="27" s="1"/>
  <c r="H2872" i="27"/>
  <c r="X2872" i="27" s="1"/>
  <c r="N2872" i="27" s="1"/>
  <c r="G2872" i="27" s="1"/>
  <c r="J2872" i="27" l="1"/>
  <c r="K2872" i="27" s="1"/>
  <c r="AZ2013" i="27"/>
  <c r="AW2013" i="27"/>
  <c r="BA2013" i="27" s="1"/>
  <c r="AY2013" i="27"/>
  <c r="BB2013" i="27" s="1"/>
  <c r="AM1078" i="27"/>
  <c r="AN1078" i="27" s="1"/>
  <c r="AM711" i="27"/>
  <c r="AN711" i="27" s="1"/>
  <c r="O2872" i="27"/>
  <c r="I2872" i="27" l="1"/>
  <c r="L2872" i="27" s="1"/>
  <c r="R2872" i="27"/>
  <c r="S2872" i="27" s="1"/>
  <c r="T2872" i="27" s="1"/>
  <c r="Q2872" i="27"/>
  <c r="H2873" i="27" l="1"/>
  <c r="X2873" i="27" s="1"/>
  <c r="N2873" i="27" s="1"/>
  <c r="G2873" i="27" s="1"/>
  <c r="P2872" i="27"/>
  <c r="V2872" i="27" s="1"/>
  <c r="AT2014" i="27" s="1"/>
  <c r="M2872" i="27"/>
  <c r="U2872" i="27" s="1"/>
  <c r="W2872" i="27" s="1"/>
  <c r="J2873" i="27" l="1"/>
  <c r="K2873" i="27" s="1"/>
  <c r="AZ2014" i="27"/>
  <c r="AW2014" i="27"/>
  <c r="BA2014" i="27" s="1"/>
  <c r="AY2014" i="27"/>
  <c r="BB2014" i="27" s="1"/>
  <c r="AM1079" i="27"/>
  <c r="AN1079" i="27" s="1"/>
  <c r="AM712" i="27"/>
  <c r="AN712" i="27" s="1"/>
  <c r="O2873" i="27"/>
  <c r="I2873" i="27" l="1"/>
  <c r="L2873" i="27" s="1"/>
  <c r="M2873" i="27" s="1"/>
  <c r="R2873" i="27"/>
  <c r="S2873" i="27" s="1"/>
  <c r="T2873" i="27" s="1"/>
  <c r="Q2873" i="27"/>
  <c r="U2873" i="27" l="1"/>
  <c r="W2873" i="27" s="1"/>
  <c r="H2874" i="27"/>
  <c r="X2874" i="27" s="1"/>
  <c r="N2874" i="27" s="1"/>
  <c r="G2874" i="27" s="1"/>
  <c r="P2873" i="27"/>
  <c r="V2873" i="27" s="1"/>
  <c r="AT2015" i="27" s="1"/>
  <c r="J2874" i="27"/>
  <c r="K2874" i="27" s="1"/>
  <c r="AZ2015" i="27" l="1"/>
  <c r="AY2015" i="27"/>
  <c r="BB2015" i="27" s="1"/>
  <c r="AW2015" i="27"/>
  <c r="BA2015" i="27" s="1"/>
  <c r="AM1080" i="27"/>
  <c r="AN1080" i="27" s="1"/>
  <c r="AM713" i="27"/>
  <c r="AN713" i="27" s="1"/>
  <c r="O2874" i="27"/>
  <c r="I2874" i="27" l="1"/>
  <c r="L2874" i="27" s="1"/>
  <c r="R2874" i="27"/>
  <c r="S2874" i="27" s="1"/>
  <c r="T2874" i="27" s="1"/>
  <c r="Q2874" i="27"/>
  <c r="P2874" i="27" l="1"/>
  <c r="V2874" i="27" s="1"/>
  <c r="AT2016" i="27" s="1"/>
  <c r="H2875" i="27"/>
  <c r="X2875" i="27" s="1"/>
  <c r="N2875" i="27" s="1"/>
  <c r="G2875" i="27" s="1"/>
  <c r="M2874" i="27"/>
  <c r="U2874" i="27" s="1"/>
  <c r="W2874" i="27" s="1"/>
  <c r="AZ2016" i="27" l="1"/>
  <c r="AY2016" i="27"/>
  <c r="BB2016" i="27" s="1"/>
  <c r="AW2016" i="27"/>
  <c r="BA2016" i="27" s="1"/>
  <c r="AM1081" i="27"/>
  <c r="AN1081" i="27" s="1"/>
  <c r="AM714" i="27"/>
  <c r="AN714" i="27" s="1"/>
  <c r="J2875" i="27"/>
  <c r="K2875" i="27" s="1"/>
  <c r="O2875" i="27" s="1"/>
  <c r="I2875" i="27" s="1"/>
  <c r="R2875" i="27" l="1"/>
  <c r="S2875" i="27" s="1"/>
  <c r="T2875" i="27" s="1"/>
  <c r="L2875" i="27"/>
  <c r="Q2875" i="27"/>
  <c r="H2876" i="27" l="1"/>
  <c r="X2876" i="27" s="1"/>
  <c r="N2876" i="27" s="1"/>
  <c r="G2876" i="27" s="1"/>
  <c r="P2875" i="27"/>
  <c r="V2875" i="27" s="1"/>
  <c r="AT2017" i="27" s="1"/>
  <c r="M2875" i="27"/>
  <c r="U2875" i="27" s="1"/>
  <c r="W2875" i="27" s="1"/>
  <c r="J2876" i="27" l="1"/>
  <c r="K2876" i="27" s="1"/>
  <c r="O2876" i="27" s="1"/>
  <c r="AZ2017" i="27"/>
  <c r="AY2017" i="27"/>
  <c r="BB2017" i="27" s="1"/>
  <c r="AW2017" i="27"/>
  <c r="BA2017" i="27" s="1"/>
  <c r="AM1082" i="27"/>
  <c r="AN1082" i="27" s="1"/>
  <c r="AM715" i="27"/>
  <c r="AN715" i="27" s="1"/>
  <c r="I2876" i="27" l="1"/>
  <c r="L2876" i="27" s="1"/>
  <c r="R2876" i="27"/>
  <c r="S2876" i="27" s="1"/>
  <c r="T2876" i="27" s="1"/>
  <c r="Q2876" i="27"/>
  <c r="P2876" i="27" l="1"/>
  <c r="V2876" i="27" s="1"/>
  <c r="AT2018" i="27" s="1"/>
  <c r="H2877" i="27"/>
  <c r="X2877" i="27" s="1"/>
  <c r="N2877" i="27" s="1"/>
  <c r="G2877" i="27" s="1"/>
  <c r="M2876" i="27"/>
  <c r="U2876" i="27" s="1"/>
  <c r="W2876" i="27" s="1"/>
  <c r="J2877" i="27" l="1"/>
  <c r="K2877" i="27" s="1"/>
  <c r="AZ2018" i="27"/>
  <c r="AY2018" i="27"/>
  <c r="BB2018" i="27" s="1"/>
  <c r="AW2018" i="27"/>
  <c r="BA2018" i="27" s="1"/>
  <c r="AM716" i="27"/>
  <c r="AN716" i="27" s="1"/>
  <c r="AM1083" i="27"/>
  <c r="AN1083" i="27" s="1"/>
  <c r="O2877" i="27"/>
  <c r="I2877" i="27" l="1"/>
  <c r="L2877" i="27" s="1"/>
  <c r="M2877" i="27" s="1"/>
  <c r="R2877" i="27"/>
  <c r="S2877" i="27" s="1"/>
  <c r="T2877" i="27" s="1"/>
  <c r="Q2877" i="27"/>
  <c r="P2877" i="27" l="1"/>
  <c r="V2877" i="27" s="1"/>
  <c r="AT2019" i="27" s="1"/>
  <c r="U2877" i="27"/>
  <c r="H2878" i="27"/>
  <c r="X2878" i="27" s="1"/>
  <c r="N2878" i="27" s="1"/>
  <c r="G2878" i="27" s="1"/>
  <c r="W2877" i="27"/>
  <c r="J2878" i="27"/>
  <c r="K2878" i="27" s="1"/>
  <c r="AZ2019" i="27" l="1"/>
  <c r="AY2019" i="27"/>
  <c r="BB2019" i="27" s="1"/>
  <c r="AW2019" i="27"/>
  <c r="BA2019" i="27" s="1"/>
  <c r="AM1084" i="27"/>
  <c r="AN1084" i="27" s="1"/>
  <c r="AM717" i="27"/>
  <c r="AN717" i="27" s="1"/>
  <c r="O2878" i="27"/>
  <c r="I2878" i="27" l="1"/>
  <c r="L2878" i="27" s="1"/>
  <c r="M2878" i="27" s="1"/>
  <c r="R2878" i="27"/>
  <c r="S2878" i="27" s="1"/>
  <c r="T2878" i="27" s="1"/>
  <c r="Q2878" i="27"/>
  <c r="P2878" i="27" l="1"/>
  <c r="V2878" i="27" s="1"/>
  <c r="AT2020" i="27" s="1"/>
  <c r="U2878" i="27"/>
  <c r="H2879" i="27"/>
  <c r="X2879" i="27" s="1"/>
  <c r="N2879" i="27" s="1"/>
  <c r="G2879" i="27" s="1"/>
  <c r="W2878" i="27"/>
  <c r="J2879" i="27" l="1"/>
  <c r="K2879" i="27" s="1"/>
  <c r="AZ2020" i="27"/>
  <c r="AY2020" i="27"/>
  <c r="BB2020" i="27" s="1"/>
  <c r="AW2020" i="27"/>
  <c r="BA2020" i="27" s="1"/>
  <c r="AM1085" i="27"/>
  <c r="AN1085" i="27" s="1"/>
  <c r="AM718" i="27"/>
  <c r="AN718" i="27" s="1"/>
  <c r="O2879" i="27"/>
  <c r="I2879" i="27" l="1"/>
  <c r="L2879" i="27" s="1"/>
  <c r="P2879" i="27" s="1"/>
  <c r="R2879" i="27"/>
  <c r="S2879" i="27" s="1"/>
  <c r="T2879" i="27" s="1"/>
  <c r="Q2879" i="27"/>
  <c r="M2879" i="27" l="1"/>
  <c r="U2879" i="27" s="1"/>
  <c r="W2879" i="27" s="1"/>
  <c r="H2880" i="27"/>
  <c r="X2880" i="27" s="1"/>
  <c r="N2880" i="27" s="1"/>
  <c r="G2880" i="27" s="1"/>
  <c r="V2879" i="27"/>
  <c r="AT2021" i="27" s="1"/>
  <c r="J2880" i="27"/>
  <c r="K2880" i="27" s="1"/>
  <c r="AZ2021" i="27" l="1"/>
  <c r="AY2021" i="27"/>
  <c r="BB2021" i="27" s="1"/>
  <c r="AW2021" i="27"/>
  <c r="BA2021" i="27" s="1"/>
  <c r="AM1086" i="27"/>
  <c r="AN1086" i="27" s="1"/>
  <c r="AM719" i="27"/>
  <c r="AN719" i="27" s="1"/>
  <c r="O2880" i="27"/>
  <c r="I2880" i="27" l="1"/>
  <c r="L2880" i="27" s="1"/>
  <c r="R2880" i="27"/>
  <c r="S2880" i="27" s="1"/>
  <c r="T2880" i="27" s="1"/>
  <c r="Q2880" i="27"/>
  <c r="H2881" i="27" l="1"/>
  <c r="X2881" i="27" s="1"/>
  <c r="N2881" i="27" s="1"/>
  <c r="G2881" i="27" s="1"/>
  <c r="P2880" i="27"/>
  <c r="V2880" i="27" s="1"/>
  <c r="AT2022" i="27" s="1"/>
  <c r="M2880" i="27"/>
  <c r="U2880" i="27" s="1"/>
  <c r="W2880" i="27" s="1"/>
  <c r="J2881" i="27" l="1"/>
  <c r="K2881" i="27" s="1"/>
  <c r="O2881" i="27" s="1"/>
  <c r="AZ2022" i="27"/>
  <c r="AY2022" i="27"/>
  <c r="BB2022" i="27" s="1"/>
  <c r="AW2022" i="27"/>
  <c r="BA2022" i="27" s="1"/>
  <c r="AM1087" i="27"/>
  <c r="AN1087" i="27" s="1"/>
  <c r="AM720" i="27"/>
  <c r="AN720" i="27" s="1"/>
  <c r="I2881" i="27" l="1"/>
  <c r="R2881" i="27"/>
  <c r="S2881" i="27" s="1"/>
  <c r="T2881" i="27" s="1"/>
  <c r="L2881" i="27"/>
  <c r="Q2881" i="27"/>
  <c r="H2882" i="27" l="1"/>
  <c r="X2882" i="27" s="1"/>
  <c r="N2882" i="27" s="1"/>
  <c r="G2882" i="27" s="1"/>
  <c r="P2881" i="27"/>
  <c r="V2881" i="27" s="1"/>
  <c r="AT2023" i="27" s="1"/>
  <c r="M2881" i="27"/>
  <c r="U2881" i="27" s="1"/>
  <c r="W2881" i="27" s="1"/>
  <c r="J2882" i="27" l="1"/>
  <c r="K2882" i="27" s="1"/>
  <c r="AY2023" i="27"/>
  <c r="BB2023" i="27" s="1"/>
  <c r="AZ2023" i="27"/>
  <c r="AW2023" i="27"/>
  <c r="BA2023" i="27" s="1"/>
  <c r="AM1088" i="27"/>
  <c r="AN1088" i="27" s="1"/>
  <c r="AM721" i="27"/>
  <c r="AN721" i="27" s="1"/>
  <c r="O2882" i="27"/>
  <c r="I2882" i="27" l="1"/>
  <c r="L2882" i="27" s="1"/>
  <c r="M2882" i="27" s="1"/>
  <c r="R2882" i="27"/>
  <c r="S2882" i="27" s="1"/>
  <c r="T2882" i="27" s="1"/>
  <c r="Q2882" i="27"/>
  <c r="P2882" i="27" l="1"/>
  <c r="V2882" i="27" s="1"/>
  <c r="AT2024" i="27" s="1"/>
  <c r="U2882" i="27"/>
  <c r="W2882" i="27" s="1"/>
  <c r="H2883" i="27"/>
  <c r="X2883" i="27" s="1"/>
  <c r="N2883" i="27" s="1"/>
  <c r="G2883" i="27" s="1"/>
  <c r="J2883" i="27" l="1"/>
  <c r="K2883" i="27" s="1"/>
  <c r="O2883" i="27" s="1"/>
  <c r="AZ2024" i="27"/>
  <c r="AY2024" i="27"/>
  <c r="BB2024" i="27" s="1"/>
  <c r="AW2024" i="27"/>
  <c r="BA2024" i="27" s="1"/>
  <c r="AM1089" i="27"/>
  <c r="AN1089" i="27" s="1"/>
  <c r="AM722" i="27"/>
  <c r="AN722" i="27" s="1"/>
  <c r="I2883" i="27" l="1"/>
  <c r="L2883" i="27" s="1"/>
  <c r="P2883" i="27" s="1"/>
  <c r="R2883" i="27"/>
  <c r="S2883" i="27" s="1"/>
  <c r="T2883" i="27" s="1"/>
  <c r="Q2883" i="27"/>
  <c r="M2883" i="27" l="1"/>
  <c r="U2883" i="27" s="1"/>
  <c r="W2883" i="27" s="1"/>
  <c r="H2884" i="27"/>
  <c r="X2884" i="27" s="1"/>
  <c r="N2884" i="27" s="1"/>
  <c r="G2884" i="27" s="1"/>
  <c r="V2883" i="27"/>
  <c r="AT2025" i="27" s="1"/>
  <c r="J2884" i="27" l="1"/>
  <c r="K2884" i="27" s="1"/>
  <c r="O2884" i="27" s="1"/>
  <c r="AZ2025" i="27"/>
  <c r="AY2025" i="27"/>
  <c r="BB2025" i="27" s="1"/>
  <c r="AW2025" i="27"/>
  <c r="BA2025" i="27" s="1"/>
  <c r="AM723" i="27"/>
  <c r="AN723" i="27" s="1"/>
  <c r="AM1090" i="27"/>
  <c r="AN1090" i="27" s="1"/>
  <c r="I2884" i="27" l="1"/>
  <c r="L2884" i="27" s="1"/>
  <c r="P2884" i="27" s="1"/>
  <c r="R2884" i="27"/>
  <c r="S2884" i="27" s="1"/>
  <c r="T2884" i="27" s="1"/>
  <c r="Q2884" i="27"/>
  <c r="M2884" i="27" l="1"/>
  <c r="U2884" i="27" s="1"/>
  <c r="W2884" i="27" s="1"/>
  <c r="H2885" i="27"/>
  <c r="X2885" i="27" s="1"/>
  <c r="N2885" i="27" s="1"/>
  <c r="G2885" i="27" s="1"/>
  <c r="V2884" i="27"/>
  <c r="AT2026" i="27" s="1"/>
  <c r="J2885" i="27" l="1"/>
  <c r="K2885" i="27" s="1"/>
  <c r="O2885" i="27" s="1"/>
  <c r="AY2026" i="27"/>
  <c r="BB2026" i="27" s="1"/>
  <c r="AZ2026" i="27"/>
  <c r="AW2026" i="27"/>
  <c r="BA2026" i="27" s="1"/>
  <c r="AM724" i="27"/>
  <c r="AN724" i="27" s="1"/>
  <c r="AM1091" i="27"/>
  <c r="AN1091" i="27" s="1"/>
  <c r="I2885" i="27" l="1"/>
  <c r="L2885" i="27" s="1"/>
  <c r="M2885" i="27" s="1"/>
  <c r="R2885" i="27"/>
  <c r="S2885" i="27" s="1"/>
  <c r="T2885" i="27" s="1"/>
  <c r="Q2885" i="27"/>
  <c r="P2885" i="27" l="1"/>
  <c r="V2885" i="27" s="1"/>
  <c r="AT2027" i="27" s="1"/>
  <c r="U2885" i="27"/>
  <c r="W2885" i="27" s="1"/>
  <c r="H2886" i="27"/>
  <c r="X2886" i="27" s="1"/>
  <c r="N2886" i="27" s="1"/>
  <c r="G2886" i="27" s="1"/>
  <c r="J2886" i="27"/>
  <c r="K2886" i="27" s="1"/>
  <c r="AY2027" i="27" l="1"/>
  <c r="BB2027" i="27" s="1"/>
  <c r="AZ2027" i="27"/>
  <c r="AW2027" i="27"/>
  <c r="BA2027" i="27" s="1"/>
  <c r="AM1092" i="27"/>
  <c r="AN1092" i="27" s="1"/>
  <c r="AM725" i="27"/>
  <c r="AN725" i="27" s="1"/>
  <c r="O2886" i="27"/>
  <c r="I2886" i="27" l="1"/>
  <c r="L2886" i="27" s="1"/>
  <c r="P2886" i="27" s="1"/>
  <c r="R2886" i="27"/>
  <c r="S2886" i="27" s="1"/>
  <c r="T2886" i="27" s="1"/>
  <c r="Q2886" i="27"/>
  <c r="H2887" i="27" l="1"/>
  <c r="X2887" i="27" s="1"/>
  <c r="N2887" i="27" s="1"/>
  <c r="G2887" i="27" s="1"/>
  <c r="M2886" i="27"/>
  <c r="U2886" i="27" s="1"/>
  <c r="W2886" i="27" s="1"/>
  <c r="V2886" i="27"/>
  <c r="AT2028" i="27" s="1"/>
  <c r="J2887" i="27" l="1"/>
  <c r="K2887" i="27" s="1"/>
  <c r="O2887" i="27" s="1"/>
  <c r="AY2028" i="27"/>
  <c r="BB2028" i="27" s="1"/>
  <c r="AZ2028" i="27"/>
  <c r="AW2028" i="27"/>
  <c r="BA2028" i="27" s="1"/>
  <c r="AM1093" i="27"/>
  <c r="AN1093" i="27" s="1"/>
  <c r="AM726" i="27"/>
  <c r="AN726" i="27" s="1"/>
  <c r="I2887" i="27" l="1"/>
  <c r="L2887" i="27" s="1"/>
  <c r="P2887" i="27" s="1"/>
  <c r="R2887" i="27"/>
  <c r="S2887" i="27" s="1"/>
  <c r="T2887" i="27" s="1"/>
  <c r="Q2887" i="27"/>
  <c r="M2887" i="27" l="1"/>
  <c r="U2887" i="27" s="1"/>
  <c r="W2887" i="27" s="1"/>
  <c r="H2888" i="27"/>
  <c r="X2888" i="27" s="1"/>
  <c r="N2888" i="27" s="1"/>
  <c r="G2888" i="27" s="1"/>
  <c r="V2887" i="27"/>
  <c r="AT2029" i="27" s="1"/>
  <c r="J2888" i="27" l="1"/>
  <c r="K2888" i="27" s="1"/>
  <c r="AY2029" i="27"/>
  <c r="BB2029" i="27" s="1"/>
  <c r="AZ2029" i="27"/>
  <c r="AW2029" i="27"/>
  <c r="BA2029" i="27" s="1"/>
  <c r="AM1094" i="27"/>
  <c r="AN1094" i="27" s="1"/>
  <c r="AM727" i="27"/>
  <c r="AN727" i="27" s="1"/>
  <c r="O2888" i="27"/>
  <c r="I2888" i="27" l="1"/>
  <c r="L2888" i="27" s="1"/>
  <c r="M2888" i="27" s="1"/>
  <c r="R2888" i="27"/>
  <c r="S2888" i="27" s="1"/>
  <c r="T2888" i="27" s="1"/>
  <c r="Q2888" i="27"/>
  <c r="U2888" i="27" l="1"/>
  <c r="W2888" i="27" s="1"/>
  <c r="P2888" i="27"/>
  <c r="V2888" i="27" s="1"/>
  <c r="AT2030" i="27" s="1"/>
  <c r="H2889" i="27"/>
  <c r="X2889" i="27" s="1"/>
  <c r="N2889" i="27" s="1"/>
  <c r="G2889" i="27" s="1"/>
  <c r="J2889" i="27" l="1"/>
  <c r="K2889" i="27" s="1"/>
  <c r="AW2030" i="27"/>
  <c r="BA2030" i="27" s="1"/>
  <c r="AY2030" i="27"/>
  <c r="BB2030" i="27" s="1"/>
  <c r="AZ2030" i="27"/>
  <c r="AM1095" i="27"/>
  <c r="AN1095" i="27" s="1"/>
  <c r="AM728" i="27"/>
  <c r="AN728" i="27" s="1"/>
  <c r="O2889" i="27"/>
  <c r="I2889" i="27" l="1"/>
  <c r="L2889" i="27" s="1"/>
  <c r="P2889" i="27" s="1"/>
  <c r="R2889" i="27"/>
  <c r="S2889" i="27" s="1"/>
  <c r="T2889" i="27" s="1"/>
  <c r="Q2889" i="27"/>
  <c r="M2889" i="27" l="1"/>
  <c r="U2889" i="27" s="1"/>
  <c r="W2889" i="27" s="1"/>
  <c r="H2890" i="27"/>
  <c r="X2890" i="27" s="1"/>
  <c r="N2890" i="27" s="1"/>
  <c r="G2890" i="27" s="1"/>
  <c r="V2889" i="27"/>
  <c r="AT2031" i="27" s="1"/>
  <c r="AW2031" i="27" l="1"/>
  <c r="BA2031" i="27" s="1"/>
  <c r="AZ2031" i="27"/>
  <c r="AY2031" i="27"/>
  <c r="BB2031" i="27" s="1"/>
  <c r="AM1096" i="27"/>
  <c r="AN1096" i="27" s="1"/>
  <c r="AM729" i="27"/>
  <c r="AN729" i="27" s="1"/>
  <c r="J2890" i="27"/>
  <c r="K2890" i="27" s="1"/>
  <c r="O2890" i="27" s="1"/>
  <c r="I2890" i="27" s="1"/>
  <c r="L2890" i="27" s="1"/>
  <c r="R2890" i="27" l="1"/>
  <c r="S2890" i="27" s="1"/>
  <c r="T2890" i="27" s="1"/>
  <c r="M2890" i="27"/>
  <c r="P2890" i="27"/>
  <c r="V2890" i="27" s="1"/>
  <c r="AT2032" i="27" s="1"/>
  <c r="Q2890" i="27"/>
  <c r="U2890" i="27" l="1"/>
  <c r="W2890" i="27" s="1"/>
  <c r="AZ2032" i="27"/>
  <c r="AW2032" i="27"/>
  <c r="BA2032" i="27" s="1"/>
  <c r="AY2032" i="27"/>
  <c r="BB2032" i="27" s="1"/>
  <c r="AM1097" i="27"/>
  <c r="AN1097" i="27" s="1"/>
  <c r="AM730" i="27"/>
  <c r="AN730" i="27" s="1"/>
  <c r="H2891" i="27"/>
  <c r="X2891" i="27" s="1"/>
  <c r="N2891" i="27" s="1"/>
  <c r="G2891" i="27" s="1"/>
  <c r="J2891" i="27" l="1"/>
  <c r="K2891" i="27" s="1"/>
  <c r="O2891" i="27"/>
  <c r="I2891" i="27" l="1"/>
  <c r="L2891" i="27" s="1"/>
  <c r="M2891" i="27" s="1"/>
  <c r="R2891" i="27"/>
  <c r="S2891" i="27" s="1"/>
  <c r="T2891" i="27" s="1"/>
  <c r="Q2891" i="27"/>
  <c r="P2891" i="27" l="1"/>
  <c r="V2891" i="27" s="1"/>
  <c r="AT2033" i="27" s="1"/>
  <c r="U2891" i="27"/>
  <c r="H2892" i="27"/>
  <c r="X2892" i="27" s="1"/>
  <c r="N2892" i="27" s="1"/>
  <c r="G2892" i="27" s="1"/>
  <c r="W2891" i="27"/>
  <c r="J2892" i="27" l="1"/>
  <c r="K2892" i="27" s="1"/>
  <c r="AZ2033" i="27"/>
  <c r="AY2033" i="27"/>
  <c r="BB2033" i="27" s="1"/>
  <c r="AW2033" i="27"/>
  <c r="BA2033" i="27" s="1"/>
  <c r="AM1098" i="27"/>
  <c r="AN1098" i="27" s="1"/>
  <c r="AM731" i="27"/>
  <c r="AN731" i="27" s="1"/>
  <c r="O2892" i="27"/>
  <c r="I2892" i="27" l="1"/>
  <c r="L2892" i="27" s="1"/>
  <c r="M2892" i="27" s="1"/>
  <c r="R2892" i="27"/>
  <c r="S2892" i="27" s="1"/>
  <c r="T2892" i="27" s="1"/>
  <c r="Q2892" i="27"/>
  <c r="P2892" i="27" l="1"/>
  <c r="U2892" i="27"/>
  <c r="H2893" i="27"/>
  <c r="X2893" i="27" s="1"/>
  <c r="N2893" i="27" s="1"/>
  <c r="G2893" i="27" s="1"/>
  <c r="W2892" i="27"/>
  <c r="V2892" i="27"/>
  <c r="AT2034" i="27" s="1"/>
  <c r="J2893" i="27"/>
  <c r="K2893" i="27" s="1"/>
  <c r="AZ2034" i="27" l="1"/>
  <c r="AY2034" i="27"/>
  <c r="BB2034" i="27" s="1"/>
  <c r="AW2034" i="27"/>
  <c r="BA2034" i="27" s="1"/>
  <c r="AM732" i="27"/>
  <c r="AN732" i="27" s="1"/>
  <c r="AM1099" i="27"/>
  <c r="AN1099" i="27" s="1"/>
  <c r="O2893" i="27"/>
  <c r="I2893" i="27" l="1"/>
  <c r="L2893" i="27" s="1"/>
  <c r="M2893" i="27" s="1"/>
  <c r="R2893" i="27"/>
  <c r="S2893" i="27" s="1"/>
  <c r="T2893" i="27" s="1"/>
  <c r="P2893" i="27"/>
  <c r="Q2893" i="27"/>
  <c r="U2893" i="27" l="1"/>
  <c r="H2894" i="27"/>
  <c r="X2894" i="27" s="1"/>
  <c r="N2894" i="27" s="1"/>
  <c r="G2894" i="27" s="1"/>
  <c r="W2893" i="27"/>
  <c r="V2893" i="27"/>
  <c r="AT2035" i="27" s="1"/>
  <c r="J2894" i="27" l="1"/>
  <c r="K2894" i="27" s="1"/>
  <c r="O2894" i="27" s="1"/>
  <c r="AZ2035" i="27"/>
  <c r="AY2035" i="27"/>
  <c r="BB2035" i="27" s="1"/>
  <c r="AW2035" i="27"/>
  <c r="BA2035" i="27" s="1"/>
  <c r="AM1100" i="27"/>
  <c r="AN1100" i="27" s="1"/>
  <c r="AM733" i="27"/>
  <c r="AN733" i="27" s="1"/>
  <c r="I2894" i="27" l="1"/>
  <c r="L2894" i="27" s="1"/>
  <c r="M2894" i="27" s="1"/>
  <c r="R2894" i="27"/>
  <c r="S2894" i="27" s="1"/>
  <c r="T2894" i="27" s="1"/>
  <c r="P2894" i="27"/>
  <c r="Q2894" i="27"/>
  <c r="U2894" i="27" l="1"/>
  <c r="W2894" i="27" s="1"/>
  <c r="H2895" i="27"/>
  <c r="X2895" i="27" s="1"/>
  <c r="N2895" i="27" s="1"/>
  <c r="G2895" i="27" s="1"/>
  <c r="V2894" i="27"/>
  <c r="J2895" i="27" l="1"/>
  <c r="K2895" i="27" s="1"/>
  <c r="O2895" i="27"/>
  <c r="I2895" i="27" l="1"/>
  <c r="L2895" i="27" s="1"/>
  <c r="P2895" i="27" s="1"/>
  <c r="R2895" i="27"/>
  <c r="S2895" i="27" s="1"/>
  <c r="T2895" i="27" s="1"/>
  <c r="Q2895" i="27"/>
  <c r="M2895" i="27" l="1"/>
  <c r="U2895" i="27"/>
  <c r="W2895" i="27" s="1"/>
  <c r="H2896" i="27"/>
  <c r="X2896" i="27" s="1"/>
  <c r="N2896" i="27" s="1"/>
  <c r="G2896" i="27" s="1"/>
  <c r="V2895" i="27"/>
  <c r="J2896" i="27" l="1"/>
  <c r="K2896" i="27" s="1"/>
  <c r="O2896" i="27" s="1"/>
  <c r="I2896" i="27" l="1"/>
  <c r="L2896" i="27" s="1"/>
  <c r="M2896" i="27" s="1"/>
  <c r="R2896" i="27"/>
  <c r="S2896" i="27" s="1"/>
  <c r="T2896" i="27" s="1"/>
  <c r="Q2896" i="27"/>
  <c r="U2896" i="27" l="1"/>
  <c r="H2897" i="27"/>
  <c r="X2897" i="27" s="1"/>
  <c r="N2897" i="27" s="1"/>
  <c r="G2897" i="27" s="1"/>
  <c r="W2896" i="27"/>
  <c r="P2896" i="27"/>
  <c r="V2896" i="27" s="1"/>
  <c r="J2897" i="27" l="1"/>
  <c r="K2897" i="27" s="1"/>
  <c r="O2897" i="27" s="1"/>
  <c r="I2897" i="27" l="1"/>
  <c r="L2897" i="27" s="1"/>
  <c r="M2897" i="27" s="1"/>
  <c r="R2897" i="27"/>
  <c r="S2897" i="27" s="1"/>
  <c r="T2897" i="27" s="1"/>
  <c r="Q2897" i="27"/>
  <c r="U2897" i="27" l="1"/>
  <c r="H2898" i="27"/>
  <c r="X2898" i="27" s="1"/>
  <c r="N2898" i="27" s="1"/>
  <c r="G2898" i="27" s="1"/>
  <c r="W2897" i="27"/>
  <c r="P2897" i="27"/>
  <c r="V2897" i="27" s="1"/>
  <c r="J2898" i="27" l="1"/>
  <c r="K2898" i="27" s="1"/>
  <c r="O2898" i="27" s="1"/>
  <c r="I2898" i="27" l="1"/>
  <c r="L2898" i="27" s="1"/>
  <c r="P2898" i="27" s="1"/>
  <c r="R2898" i="27"/>
  <c r="S2898" i="27" s="1"/>
  <c r="T2898" i="27" s="1"/>
  <c r="Q2898" i="27"/>
  <c r="M2898" i="27" l="1"/>
  <c r="U2898" i="27"/>
  <c r="W2898" i="27" s="1"/>
  <c r="H2899" i="27"/>
  <c r="X2899" i="27" s="1"/>
  <c r="N2899" i="27" s="1"/>
  <c r="G2899" i="27" s="1"/>
  <c r="V2898" i="27"/>
  <c r="J2899" i="27"/>
  <c r="K2899" i="27" s="1"/>
  <c r="O2899" i="27" l="1"/>
  <c r="I2899" i="27" l="1"/>
  <c r="L2899" i="27" s="1"/>
  <c r="P2899" i="27" s="1"/>
  <c r="R2899" i="27"/>
  <c r="S2899" i="27" s="1"/>
  <c r="T2899" i="27" s="1"/>
  <c r="Q2899" i="27"/>
  <c r="M2899" i="27" l="1"/>
  <c r="U2899" i="27"/>
  <c r="H2900" i="27"/>
  <c r="X2900" i="27" s="1"/>
  <c r="N2900" i="27" s="1"/>
  <c r="G2900" i="27" s="1"/>
  <c r="W2899" i="27"/>
  <c r="V2899" i="27"/>
  <c r="J2900" i="27"/>
  <c r="K2900" i="27" s="1"/>
  <c r="O2900" i="27" l="1"/>
  <c r="I2900" i="27" l="1"/>
  <c r="L2900" i="27" s="1"/>
  <c r="P2900" i="27" s="1"/>
  <c r="R2900" i="27"/>
  <c r="S2900" i="27" s="1"/>
  <c r="T2900" i="27" s="1"/>
  <c r="Q2900" i="27"/>
  <c r="M2900" i="27" l="1"/>
  <c r="U2900" i="27" s="1"/>
  <c r="W2900" i="27" s="1"/>
  <c r="H2901" i="27"/>
  <c r="X2901" i="27" s="1"/>
  <c r="N2901" i="27" s="1"/>
  <c r="G2901" i="27" s="1"/>
  <c r="V2900" i="27"/>
  <c r="J2901" i="27"/>
  <c r="K2901" i="27" s="1"/>
  <c r="O2901" i="27" l="1"/>
  <c r="I2901" i="27" l="1"/>
  <c r="L2901" i="27" s="1"/>
  <c r="R2901" i="27"/>
  <c r="S2901" i="27" s="1"/>
  <c r="T2901" i="27" s="1"/>
  <c r="M2901" i="27"/>
  <c r="P2901" i="27"/>
  <c r="Q2901" i="27"/>
  <c r="U2901" i="27" l="1"/>
  <c r="W2901" i="27" s="1"/>
  <c r="H2902" i="27"/>
  <c r="X2902" i="27" s="1"/>
  <c r="N2902" i="27" s="1"/>
  <c r="G2902" i="27" s="1"/>
  <c r="V2901" i="27"/>
  <c r="J2902" i="27"/>
  <c r="K2902" i="27" s="1"/>
  <c r="O2902" i="27" l="1"/>
  <c r="I2902" i="27" l="1"/>
  <c r="L2902" i="27" s="1"/>
  <c r="R2902" i="27"/>
  <c r="S2902" i="27" s="1"/>
  <c r="T2902" i="27" s="1"/>
  <c r="Q2902" i="27"/>
  <c r="H2903" i="27" l="1"/>
  <c r="X2903" i="27" s="1"/>
  <c r="N2903" i="27" s="1"/>
  <c r="G2903" i="27" s="1"/>
  <c r="P2902" i="27"/>
  <c r="V2902" i="27" s="1"/>
  <c r="M2902" i="27"/>
  <c r="U2902" i="27" s="1"/>
  <c r="W2902" i="27" s="1"/>
  <c r="J2903" i="27" l="1"/>
  <c r="K2903" i="27" s="1"/>
  <c r="O2903" i="27" s="1"/>
  <c r="I2903" i="27" l="1"/>
  <c r="L2903" i="27" s="1"/>
  <c r="R2903" i="27"/>
  <c r="S2903" i="27" s="1"/>
  <c r="T2903" i="27" s="1"/>
  <c r="Q2903" i="27"/>
  <c r="H2904" i="27" l="1"/>
  <c r="X2904" i="27" s="1"/>
  <c r="N2904" i="27" s="1"/>
  <c r="G2904" i="27" s="1"/>
  <c r="P2903" i="27"/>
  <c r="V2903" i="27" s="1"/>
  <c r="M2903" i="27"/>
  <c r="U2903" i="27" s="1"/>
  <c r="W2903" i="27" s="1"/>
  <c r="J2904" i="27" l="1"/>
  <c r="K2904" i="27" s="1"/>
  <c r="O2904" i="27" s="1"/>
  <c r="I2904" i="27" l="1"/>
  <c r="L2904" i="27" s="1"/>
  <c r="M2904" i="27" s="1"/>
  <c r="R2904" i="27"/>
  <c r="S2904" i="27" s="1"/>
  <c r="T2904" i="27" s="1"/>
  <c r="Q2904" i="27"/>
  <c r="U2904" i="27" l="1"/>
  <c r="W2904" i="27" s="1"/>
  <c r="H2905" i="27"/>
  <c r="X2905" i="27" s="1"/>
  <c r="N2905" i="27" s="1"/>
  <c r="G2905" i="27" s="1"/>
  <c r="P2904" i="27"/>
  <c r="V2904" i="27" s="1"/>
  <c r="J2905" i="27"/>
  <c r="K2905" i="27" s="1"/>
  <c r="O2905" i="27" l="1"/>
  <c r="I2905" i="27" l="1"/>
  <c r="L2905" i="27" s="1"/>
  <c r="R2905" i="27"/>
  <c r="S2905" i="27" s="1"/>
  <c r="T2905" i="27" s="1"/>
  <c r="Q2905" i="27"/>
  <c r="H2906" i="27" l="1"/>
  <c r="X2906" i="27" s="1"/>
  <c r="N2906" i="27" s="1"/>
  <c r="G2906" i="27" s="1"/>
  <c r="P2905" i="27"/>
  <c r="V2905" i="27" s="1"/>
  <c r="M2905" i="27"/>
  <c r="U2905" i="27" s="1"/>
  <c r="W2905" i="27" s="1"/>
  <c r="J2906" i="27" l="1"/>
  <c r="K2906" i="27" s="1"/>
  <c r="O2906" i="27" s="1"/>
  <c r="I2906" i="27" l="1"/>
  <c r="L2906" i="27" s="1"/>
  <c r="M2906" i="27" s="1"/>
  <c r="R2906" i="27"/>
  <c r="S2906" i="27" s="1"/>
  <c r="T2906" i="27" s="1"/>
  <c r="Q2906" i="27"/>
  <c r="P2906" i="27" l="1"/>
  <c r="V2906" i="27" s="1"/>
  <c r="U2906" i="27"/>
  <c r="W2906" i="27" s="1"/>
  <c r="H2907" i="27"/>
  <c r="X2907" i="27" s="1"/>
  <c r="N2907" i="27" s="1"/>
  <c r="G2907" i="27" s="1"/>
  <c r="J2907" i="27" l="1"/>
  <c r="K2907" i="27" s="1"/>
  <c r="O2907" i="27" s="1"/>
  <c r="I2907" i="27" l="1"/>
  <c r="L2907" i="27" s="1"/>
  <c r="R2907" i="27"/>
  <c r="S2907" i="27" s="1"/>
  <c r="T2907" i="27" s="1"/>
  <c r="M2907" i="27"/>
  <c r="P2907" i="27"/>
  <c r="Q2907" i="27"/>
  <c r="H2908" i="27" l="1"/>
  <c r="X2908" i="27" s="1"/>
  <c r="N2908" i="27" s="1"/>
  <c r="G2908" i="27" s="1"/>
  <c r="U2907" i="27"/>
  <c r="W2907" i="27" s="1"/>
  <c r="V2907" i="27"/>
  <c r="J2908" i="27" l="1"/>
  <c r="K2908" i="27" s="1"/>
  <c r="O2908" i="27" s="1"/>
  <c r="I2908" i="27" s="1"/>
  <c r="L2908" i="27" s="1"/>
  <c r="R2908" i="27" l="1"/>
  <c r="S2908" i="27" s="1"/>
  <c r="T2908" i="27" s="1"/>
  <c r="M2908" i="27"/>
  <c r="P2908" i="27"/>
  <c r="V2908" i="27" s="1"/>
  <c r="Q2908" i="27"/>
  <c r="U2908" i="27" l="1"/>
  <c r="W2908" i="27" s="1"/>
  <c r="H2909" i="27"/>
  <c r="X2909" i="27" s="1"/>
  <c r="N2909" i="27" s="1"/>
  <c r="G2909" i="27" s="1"/>
  <c r="J2909" i="27" l="1"/>
  <c r="K2909" i="27" s="1"/>
  <c r="O2909" i="27" s="1"/>
  <c r="I2909" i="27" l="1"/>
  <c r="L2909" i="27" s="1"/>
  <c r="P2909" i="27" s="1"/>
  <c r="R2909" i="27"/>
  <c r="S2909" i="27" s="1"/>
  <c r="T2909" i="27" s="1"/>
  <c r="Q2909" i="27"/>
  <c r="M2909" i="27" l="1"/>
  <c r="U2909" i="27" s="1"/>
  <c r="W2909" i="27" s="1"/>
  <c r="H2910" i="27"/>
  <c r="X2910" i="27" s="1"/>
  <c r="N2910" i="27" s="1"/>
  <c r="G2910" i="27" s="1"/>
  <c r="V2909" i="27"/>
  <c r="J2910" i="27"/>
  <c r="K2910" i="27" s="1"/>
  <c r="O2910" i="27" l="1"/>
  <c r="I2910" i="27" s="1"/>
  <c r="L2910" i="27" s="1"/>
  <c r="R2910" i="27" l="1"/>
  <c r="S2910" i="27" s="1"/>
  <c r="T2910" i="27" s="1"/>
  <c r="M2910" i="27"/>
  <c r="P2910" i="27"/>
  <c r="V2910" i="27" s="1"/>
  <c r="Q2910" i="27"/>
  <c r="U2910" i="27" l="1"/>
  <c r="H2911" i="27"/>
  <c r="X2911" i="27" s="1"/>
  <c r="N2911" i="27" s="1"/>
  <c r="G2911" i="27" s="1"/>
  <c r="W2910" i="27"/>
  <c r="J2911" i="27" l="1"/>
  <c r="K2911" i="27" s="1"/>
  <c r="O2911" i="27" s="1"/>
  <c r="I2911" i="27" l="1"/>
  <c r="R2911" i="27"/>
  <c r="S2911" i="27" s="1"/>
  <c r="T2911" i="27" s="1"/>
  <c r="L2911" i="27"/>
  <c r="M2911" i="27" s="1"/>
  <c r="U2911" i="27" s="1"/>
  <c r="Q2911" i="27"/>
  <c r="H2912" i="27" l="1"/>
  <c r="X2912" i="27" s="1"/>
  <c r="N2912" i="27" s="1"/>
  <c r="G2912" i="27" s="1"/>
  <c r="W2911" i="27"/>
  <c r="P2911" i="27"/>
  <c r="V2911" i="27" s="1"/>
  <c r="J2912" i="27"/>
  <c r="K2912" i="27" s="1"/>
  <c r="O2912" i="27" l="1"/>
  <c r="I2912" i="27" l="1"/>
  <c r="L2912" i="27" s="1"/>
  <c r="M2912" i="27" s="1"/>
  <c r="R2912" i="27"/>
  <c r="S2912" i="27" s="1"/>
  <c r="T2912" i="27" s="1"/>
  <c r="Q2912" i="27"/>
  <c r="U2912" i="27" l="1"/>
  <c r="W2912" i="27" s="1"/>
  <c r="H2913" i="27"/>
  <c r="X2913" i="27" s="1"/>
  <c r="N2913" i="27" s="1"/>
  <c r="G2913" i="27" s="1"/>
  <c r="P2912" i="27"/>
  <c r="V2912" i="27" s="1"/>
  <c r="J2913" i="27"/>
  <c r="K2913" i="27" s="1"/>
  <c r="O2913" i="27" l="1"/>
  <c r="I2913" i="27" l="1"/>
  <c r="L2913" i="27" s="1"/>
  <c r="M2913" i="27" s="1"/>
  <c r="R2913" i="27"/>
  <c r="S2913" i="27" s="1"/>
  <c r="T2913" i="27" s="1"/>
  <c r="Q2913" i="27"/>
  <c r="P2913" i="27" l="1"/>
  <c r="V2913" i="27" s="1"/>
  <c r="U2913" i="27"/>
  <c r="W2913" i="27" s="1"/>
  <c r="H2914" i="27"/>
  <c r="X2914" i="27" s="1"/>
  <c r="N2914" i="27" s="1"/>
  <c r="G2914" i="27" s="1"/>
  <c r="J2914" i="27"/>
  <c r="K2914" i="27" s="1"/>
  <c r="O2914" i="27" l="1"/>
  <c r="I2914" i="27" l="1"/>
  <c r="L2914" i="27" s="1"/>
  <c r="M2914" i="27" s="1"/>
  <c r="R2914" i="27"/>
  <c r="S2914" i="27" s="1"/>
  <c r="T2914" i="27" s="1"/>
  <c r="Q2914" i="27"/>
  <c r="U2914" i="27" l="1"/>
  <c r="W2914" i="27" s="1"/>
  <c r="H2915" i="27"/>
  <c r="X2915" i="27" s="1"/>
  <c r="N2915" i="27" s="1"/>
  <c r="G2915" i="27" s="1"/>
  <c r="P2914" i="27"/>
  <c r="V2914" i="27" s="1"/>
  <c r="J2915" i="27" l="1"/>
  <c r="K2915" i="27" s="1"/>
  <c r="O2915" i="27" s="1"/>
  <c r="I2915" i="27" l="1"/>
  <c r="L2915" i="27" s="1"/>
  <c r="M2915" i="27" s="1"/>
  <c r="R2915" i="27"/>
  <c r="S2915" i="27" s="1"/>
  <c r="T2915" i="27" s="1"/>
  <c r="P2915" i="27"/>
  <c r="Q2915" i="27"/>
  <c r="U2915" i="27" l="1"/>
  <c r="W2915" i="27" s="1"/>
  <c r="H2916" i="27"/>
  <c r="X2916" i="27" s="1"/>
  <c r="N2916" i="27" s="1"/>
  <c r="G2916" i="27" s="1"/>
  <c r="V2915" i="27"/>
  <c r="J2916" i="27"/>
  <c r="K2916" i="27" s="1"/>
  <c r="O2916" i="27" l="1"/>
  <c r="I2916" i="27" l="1"/>
  <c r="L2916" i="27" s="1"/>
  <c r="P2916" i="27" s="1"/>
  <c r="R2916" i="27"/>
  <c r="S2916" i="27" s="1"/>
  <c r="T2916" i="27" s="1"/>
  <c r="Q2916" i="27"/>
  <c r="M2916" i="27" l="1"/>
  <c r="U2916" i="27" s="1"/>
  <c r="W2916" i="27" s="1"/>
  <c r="H2917" i="27"/>
  <c r="X2917" i="27" s="1"/>
  <c r="N2917" i="27" s="1"/>
  <c r="G2917" i="27" s="1"/>
  <c r="V2916" i="27"/>
  <c r="J2917" i="27"/>
  <c r="K2917" i="27" s="1"/>
  <c r="O2917" i="27" l="1"/>
  <c r="I2917" i="27" l="1"/>
  <c r="L2917" i="27" s="1"/>
  <c r="R2917" i="27"/>
  <c r="Q2917" i="27"/>
  <c r="H2918" i="27" l="1"/>
  <c r="X2918" i="27" s="1"/>
  <c r="N2918" i="27" s="1"/>
  <c r="G2918" i="27" s="1"/>
  <c r="P2917" i="27"/>
  <c r="V2917" i="27" s="1"/>
  <c r="S2917" i="27"/>
  <c r="T2917" i="27" s="1"/>
  <c r="M2917" i="27"/>
  <c r="J2918" i="27" l="1"/>
  <c r="K2918" i="27" s="1"/>
  <c r="O2918" i="27" s="1"/>
  <c r="U2917" i="27"/>
  <c r="W2917" i="27" s="1"/>
  <c r="I2918" i="27" l="1"/>
  <c r="L2918" i="27" s="1"/>
  <c r="R2918" i="27"/>
  <c r="S2918" i="27" s="1"/>
  <c r="T2918" i="27" s="1"/>
  <c r="M2918" i="27"/>
  <c r="P2918" i="27"/>
  <c r="V2918" i="27" s="1"/>
  <c r="Q2918" i="27"/>
  <c r="U2918" i="27" l="1"/>
  <c r="H2919" i="27"/>
  <c r="X2919" i="27" s="1"/>
  <c r="N2919" i="27" s="1"/>
  <c r="G2919" i="27" s="1"/>
  <c r="W2918" i="27"/>
  <c r="J2919" i="27"/>
  <c r="K2919" i="27" s="1"/>
  <c r="O2919" i="27" l="1"/>
  <c r="I2919" i="27" l="1"/>
  <c r="L2919" i="27" s="1"/>
  <c r="M2919" i="27" s="1"/>
  <c r="R2919" i="27"/>
  <c r="Q2919" i="27"/>
  <c r="P2919" i="27" l="1"/>
  <c r="V2919" i="27" s="1"/>
  <c r="H2920" i="27"/>
  <c r="X2920" i="27" s="1"/>
  <c r="N2920" i="27" s="1"/>
  <c r="G2920" i="27" s="1"/>
  <c r="S2919" i="27"/>
  <c r="T2919" i="27" s="1"/>
  <c r="J2920" i="27" l="1"/>
  <c r="K2920" i="27" s="1"/>
  <c r="O2920" i="27" s="1"/>
  <c r="U2919" i="27"/>
  <c r="W2919" i="27" s="1"/>
  <c r="I2920" i="27" l="1"/>
  <c r="L2920" i="27" s="1"/>
  <c r="M2920" i="27" s="1"/>
  <c r="R2920" i="27"/>
  <c r="S2920" i="27" s="1"/>
  <c r="T2920" i="27" s="1"/>
  <c r="Q2920" i="27"/>
  <c r="P2920" i="27" l="1"/>
  <c r="V2920" i="27" s="1"/>
  <c r="U2920" i="27"/>
  <c r="W2920" i="27" s="1"/>
  <c r="H2921" i="27"/>
  <c r="X2921" i="27" s="1"/>
  <c r="N2921" i="27" s="1"/>
  <c r="G2921" i="27" s="1"/>
  <c r="J2921" i="27"/>
  <c r="K2921" i="27" s="1"/>
  <c r="O2921" i="27" l="1"/>
  <c r="I2921" i="27" l="1"/>
  <c r="L2921" i="27" s="1"/>
  <c r="P2921" i="27" s="1"/>
  <c r="R2921" i="27"/>
  <c r="S2921" i="27" s="1"/>
  <c r="T2921" i="27" s="1"/>
  <c r="Q2921" i="27"/>
  <c r="M2921" i="27" l="1"/>
  <c r="U2921" i="27" s="1"/>
  <c r="W2921" i="27" s="1"/>
  <c r="H2922" i="27"/>
  <c r="X2922" i="27" s="1"/>
  <c r="N2922" i="27" s="1"/>
  <c r="G2922" i="27" s="1"/>
  <c r="V2921" i="27"/>
  <c r="J2922" i="27" l="1"/>
  <c r="K2922" i="27" s="1"/>
  <c r="O2922" i="27" s="1"/>
  <c r="I2922" i="27" l="1"/>
  <c r="L2922" i="27" s="1"/>
  <c r="P2922" i="27" s="1"/>
  <c r="R2922" i="27"/>
  <c r="S2922" i="27" s="1"/>
  <c r="T2922" i="27" s="1"/>
  <c r="Q2922" i="27"/>
  <c r="M2922" i="27" l="1"/>
  <c r="U2922" i="27" s="1"/>
  <c r="W2922" i="27" s="1"/>
  <c r="H2923" i="27"/>
  <c r="X2923" i="27" s="1"/>
  <c r="N2923" i="27" s="1"/>
  <c r="G2923" i="27" s="1"/>
  <c r="V2922" i="27"/>
  <c r="J2923" i="27"/>
  <c r="K2923" i="27" s="1"/>
  <c r="O2923" i="27" l="1"/>
  <c r="I2923" i="27" l="1"/>
  <c r="L2923" i="27" s="1"/>
  <c r="M2923" i="27" s="1"/>
  <c r="R2923" i="27"/>
  <c r="S2923" i="27" s="1"/>
  <c r="T2923" i="27" s="1"/>
  <c r="Q2923" i="27"/>
  <c r="P2923" i="27" l="1"/>
  <c r="V2923" i="27" s="1"/>
  <c r="U2923" i="27"/>
  <c r="W2923" i="27" s="1"/>
  <c r="H2924" i="27"/>
  <c r="X2924" i="27" s="1"/>
  <c r="N2924" i="27" s="1"/>
  <c r="G2924" i="27" s="1"/>
  <c r="J2924" i="27" l="1"/>
  <c r="K2924" i="27" s="1"/>
  <c r="O2924" i="27" s="1"/>
  <c r="I2924" i="27" l="1"/>
  <c r="L2924" i="27" s="1"/>
  <c r="M2924" i="27" s="1"/>
  <c r="R2924" i="27"/>
  <c r="S2924" i="27" s="1"/>
  <c r="T2924" i="27" s="1"/>
  <c r="Q2924" i="27"/>
  <c r="P2924" i="27" l="1"/>
  <c r="U2924" i="27"/>
  <c r="W2924" i="27" s="1"/>
  <c r="H2925" i="27"/>
  <c r="X2925" i="27" s="1"/>
  <c r="N2925" i="27" s="1"/>
  <c r="G2925" i="27" s="1"/>
  <c r="V2924" i="27"/>
  <c r="J2925" i="27" l="1"/>
  <c r="K2925" i="27" s="1"/>
  <c r="O2925" i="27" s="1"/>
  <c r="I2925" i="27" l="1"/>
  <c r="R2925" i="27"/>
  <c r="S2925" i="27" s="1"/>
  <c r="T2925" i="27" s="1"/>
  <c r="L2925" i="27"/>
  <c r="Q2925" i="27"/>
  <c r="H2926" i="27" l="1"/>
  <c r="X2926" i="27" s="1"/>
  <c r="N2926" i="27" s="1"/>
  <c r="G2926" i="27" s="1"/>
  <c r="P2925" i="27"/>
  <c r="V2925" i="27" s="1"/>
  <c r="J2926" i="27"/>
  <c r="K2926" i="27" s="1"/>
  <c r="M2925" i="27"/>
  <c r="U2925" i="27" s="1"/>
  <c r="W2925" i="27" s="1"/>
  <c r="O2926" i="27" l="1"/>
  <c r="I2926" i="27" l="1"/>
  <c r="R2926" i="27"/>
  <c r="S2926" i="27" s="1"/>
  <c r="T2926" i="27" s="1"/>
  <c r="L2926" i="27"/>
  <c r="Q2926" i="27"/>
  <c r="H2927" i="27" l="1"/>
  <c r="X2927" i="27" s="1"/>
  <c r="N2927" i="27" s="1"/>
  <c r="G2927" i="27" s="1"/>
  <c r="P2926" i="27"/>
  <c r="V2926" i="27" s="1"/>
  <c r="M2926" i="27"/>
  <c r="U2926" i="27" s="1"/>
  <c r="W2926" i="27" s="1"/>
  <c r="J2927" i="27" l="1"/>
  <c r="K2927" i="27" s="1"/>
  <c r="O2927" i="27" s="1"/>
  <c r="I2927" i="27" l="1"/>
  <c r="L2927" i="27" s="1"/>
  <c r="P2927" i="27" s="1"/>
  <c r="R2927" i="27"/>
  <c r="S2927" i="27" s="1"/>
  <c r="T2927" i="27" s="1"/>
  <c r="Q2927" i="27"/>
  <c r="M2927" i="27" l="1"/>
  <c r="U2927" i="27" s="1"/>
  <c r="W2927" i="27" s="1"/>
  <c r="H2928" i="27"/>
  <c r="X2928" i="27" s="1"/>
  <c r="N2928" i="27" s="1"/>
  <c r="G2928" i="27" s="1"/>
  <c r="V2927" i="27"/>
  <c r="J2928" i="27" l="1"/>
  <c r="K2928" i="27" s="1"/>
  <c r="O2928" i="27" s="1"/>
  <c r="I2928" i="27" l="1"/>
  <c r="L2928" i="27" s="1"/>
  <c r="M2928" i="27" s="1"/>
  <c r="R2928" i="27"/>
  <c r="S2928" i="27" s="1"/>
  <c r="T2928" i="27" s="1"/>
  <c r="Q2928" i="27"/>
  <c r="P2928" i="27" l="1"/>
  <c r="V2928" i="27" s="1"/>
  <c r="U2928" i="27"/>
  <c r="W2928" i="27" s="1"/>
  <c r="H2929" i="27"/>
  <c r="X2929" i="27" s="1"/>
  <c r="N2929" i="27" s="1"/>
  <c r="G2929" i="27" s="1"/>
  <c r="J2929" i="27" l="1"/>
  <c r="K2929" i="27" s="1"/>
  <c r="O2929" i="27" s="1"/>
  <c r="I2929" i="27" l="1"/>
  <c r="L2929" i="27" s="1"/>
  <c r="P2929" i="27" s="1"/>
  <c r="R2929" i="27"/>
  <c r="S2929" i="27" s="1"/>
  <c r="T2929" i="27" s="1"/>
  <c r="Q2929" i="27"/>
  <c r="M2929" i="27" l="1"/>
  <c r="U2929" i="27"/>
  <c r="W2929" i="27" s="1"/>
  <c r="H2930" i="27"/>
  <c r="X2930" i="27" s="1"/>
  <c r="N2930" i="27" s="1"/>
  <c r="G2930" i="27" s="1"/>
  <c r="V2929" i="27"/>
  <c r="J2930" i="27" l="1"/>
  <c r="K2930" i="27" s="1"/>
  <c r="O2930" i="27" s="1"/>
  <c r="I2930" i="27" l="1"/>
  <c r="L2930" i="27" s="1"/>
  <c r="P2930" i="27" s="1"/>
  <c r="R2930" i="27"/>
  <c r="S2930" i="27" s="1"/>
  <c r="T2930" i="27" s="1"/>
  <c r="Q2930" i="27"/>
  <c r="M2930" i="27" l="1"/>
  <c r="U2930" i="27" s="1"/>
  <c r="W2930" i="27" s="1"/>
  <c r="H2931" i="27"/>
  <c r="X2931" i="27" s="1"/>
  <c r="N2931" i="27" s="1"/>
  <c r="G2931" i="27" s="1"/>
  <c r="V2930" i="27"/>
  <c r="J2931" i="27"/>
  <c r="K2931" i="27" s="1"/>
  <c r="O2931" i="27" l="1"/>
  <c r="I2931" i="27" l="1"/>
  <c r="L2931" i="27" s="1"/>
  <c r="P2931" i="27" s="1"/>
  <c r="R2931" i="27"/>
  <c r="S2931" i="27" s="1"/>
  <c r="T2931" i="27" s="1"/>
  <c r="Q2931" i="27"/>
  <c r="M2931" i="27" l="1"/>
  <c r="U2931" i="27" s="1"/>
  <c r="W2931" i="27" s="1"/>
  <c r="H2932" i="27"/>
  <c r="X2932" i="27" s="1"/>
  <c r="N2932" i="27" s="1"/>
  <c r="G2932" i="27" s="1"/>
  <c r="V2931" i="27"/>
  <c r="J2932" i="27" l="1"/>
  <c r="K2932" i="27" s="1"/>
  <c r="O2932" i="27" s="1"/>
  <c r="I2932" i="27" l="1"/>
  <c r="L2932" i="27" s="1"/>
  <c r="M2932" i="27" s="1"/>
  <c r="R2932" i="27"/>
  <c r="S2932" i="27" s="1"/>
  <c r="T2932" i="27" s="1"/>
  <c r="Q2932" i="27"/>
  <c r="P2932" i="27" l="1"/>
  <c r="V2932" i="27" s="1"/>
  <c r="U2932" i="27"/>
  <c r="W2932" i="27" s="1"/>
  <c r="H2933" i="27"/>
  <c r="X2933" i="27" s="1"/>
  <c r="N2933" i="27" s="1"/>
  <c r="G2933" i="27" s="1"/>
  <c r="J2933" i="27"/>
  <c r="K2933" i="27" s="1"/>
  <c r="O2933" i="27" l="1"/>
  <c r="I2933" i="27" l="1"/>
  <c r="L2933" i="27" s="1"/>
  <c r="P2933" i="27" s="1"/>
  <c r="R2933" i="27"/>
  <c r="S2933" i="27" s="1"/>
  <c r="T2933" i="27" s="1"/>
  <c r="Q2933" i="27"/>
  <c r="M2933" i="27" l="1"/>
  <c r="U2933" i="27" s="1"/>
  <c r="W2933" i="27" s="1"/>
  <c r="H2934" i="27"/>
  <c r="X2934" i="27" s="1"/>
  <c r="N2934" i="27" s="1"/>
  <c r="G2934" i="27" s="1"/>
  <c r="V2933" i="27"/>
  <c r="J2934" i="27"/>
  <c r="K2934" i="27" s="1"/>
  <c r="O2934" i="27" l="1"/>
  <c r="I2934" i="27" l="1"/>
  <c r="L2934" i="27" s="1"/>
  <c r="P2934" i="27" s="1"/>
  <c r="R2934" i="27"/>
  <c r="S2934" i="27" s="1"/>
  <c r="T2934" i="27" s="1"/>
  <c r="Q2934" i="27"/>
  <c r="M2934" i="27" l="1"/>
  <c r="U2934" i="27" s="1"/>
  <c r="W2934" i="27" s="1"/>
  <c r="H2935" i="27"/>
  <c r="X2935" i="27" s="1"/>
  <c r="N2935" i="27" s="1"/>
  <c r="G2935" i="27" s="1"/>
  <c r="V2934" i="27"/>
  <c r="J2935" i="27" l="1"/>
  <c r="K2935" i="27" s="1"/>
  <c r="O2935" i="27" s="1"/>
  <c r="I2935" i="27" l="1"/>
  <c r="L2935" i="27" s="1"/>
  <c r="M2935" i="27" s="1"/>
  <c r="R2935" i="27"/>
  <c r="S2935" i="27" s="1"/>
  <c r="T2935" i="27" s="1"/>
  <c r="Q2935" i="27"/>
  <c r="U2935" i="27" l="1"/>
  <c r="H2936" i="27"/>
  <c r="X2936" i="27" s="1"/>
  <c r="N2936" i="27" s="1"/>
  <c r="G2936" i="27" s="1"/>
  <c r="W2935" i="27"/>
  <c r="P2935" i="27"/>
  <c r="V2935" i="27" s="1"/>
  <c r="J2936" i="27" l="1"/>
  <c r="K2936" i="27" s="1"/>
  <c r="O2936" i="27" s="1"/>
  <c r="I2936" i="27" l="1"/>
  <c r="L2936" i="27" s="1"/>
  <c r="M2936" i="27" s="1"/>
  <c r="R2936" i="27"/>
  <c r="S2936" i="27" s="1"/>
  <c r="T2936" i="27" s="1"/>
  <c r="Q2936" i="27"/>
  <c r="P2936" i="27" l="1"/>
  <c r="V2936" i="27" s="1"/>
  <c r="U2936" i="27"/>
  <c r="W2936" i="27" s="1"/>
  <c r="H2937" i="27"/>
  <c r="X2937" i="27" s="1"/>
  <c r="N2937" i="27" s="1"/>
  <c r="G2937" i="27" s="1"/>
  <c r="J2937" i="27" l="1"/>
  <c r="K2937" i="27" s="1"/>
  <c r="O2937" i="27" s="1"/>
  <c r="I2937" i="27" l="1"/>
  <c r="L2937" i="27" s="1"/>
  <c r="M2937" i="27" s="1"/>
  <c r="R2937" i="27"/>
  <c r="S2937" i="27" s="1"/>
  <c r="T2937" i="27" s="1"/>
  <c r="Q2937" i="27"/>
  <c r="P2937" i="27" l="1"/>
  <c r="U2937" i="27"/>
  <c r="W2937" i="27" s="1"/>
  <c r="H2938" i="27"/>
  <c r="X2938" i="27" s="1"/>
  <c r="N2938" i="27" s="1"/>
  <c r="G2938" i="27" s="1"/>
  <c r="V2937" i="27"/>
  <c r="J2938" i="27" l="1"/>
  <c r="K2938" i="27" s="1"/>
  <c r="O2938" i="27" s="1"/>
  <c r="I2938" i="27" l="1"/>
  <c r="L2938" i="27" s="1"/>
  <c r="M2938" i="27" s="1"/>
  <c r="R2938" i="27"/>
  <c r="S2938" i="27" s="1"/>
  <c r="T2938" i="27" s="1"/>
  <c r="Q2938" i="27"/>
  <c r="P2938" i="27" l="1"/>
  <c r="V2938" i="27" s="1"/>
  <c r="U2938" i="27"/>
  <c r="W2938" i="27" s="1"/>
  <c r="H2939" i="27"/>
  <c r="X2939" i="27" s="1"/>
  <c r="N2939" i="27" s="1"/>
  <c r="G2939" i="27" s="1"/>
  <c r="J2939" i="27" l="1"/>
  <c r="K2939" i="27" s="1"/>
  <c r="O2939" i="27" s="1"/>
  <c r="I2939" i="27" l="1"/>
  <c r="L2939" i="27" s="1"/>
  <c r="M2939" i="27" s="1"/>
  <c r="R2939" i="27"/>
  <c r="S2939" i="27" s="1"/>
  <c r="T2939" i="27" s="1"/>
  <c r="Q2939" i="27"/>
  <c r="U2939" i="27" l="1"/>
  <c r="W2939" i="27" s="1"/>
  <c r="H2940" i="27"/>
  <c r="X2940" i="27" s="1"/>
  <c r="N2940" i="27" s="1"/>
  <c r="G2940" i="27" s="1"/>
  <c r="P2939" i="27"/>
  <c r="V2939" i="27" s="1"/>
  <c r="J2940" i="27" l="1"/>
  <c r="K2940" i="27" s="1"/>
  <c r="O2940" i="27" s="1"/>
  <c r="I2940" i="27" l="1"/>
  <c r="L2940" i="27" s="1"/>
  <c r="P2940" i="27" s="1"/>
  <c r="R2940" i="27"/>
  <c r="S2940" i="27" s="1"/>
  <c r="T2940" i="27" s="1"/>
  <c r="Q2940" i="27"/>
  <c r="M2940" i="27" l="1"/>
  <c r="U2940" i="27" s="1"/>
  <c r="W2940" i="27" s="1"/>
  <c r="H2941" i="27"/>
  <c r="X2941" i="27" s="1"/>
  <c r="N2941" i="27" s="1"/>
  <c r="G2941" i="27" s="1"/>
  <c r="V2940" i="27"/>
  <c r="J2941" i="27" l="1"/>
  <c r="K2941" i="27" s="1"/>
  <c r="O2941" i="27" s="1"/>
  <c r="I2941" i="27" l="1"/>
  <c r="L2941" i="27" s="1"/>
  <c r="P2941" i="27" s="1"/>
  <c r="R2941" i="27"/>
  <c r="S2941" i="27" s="1"/>
  <c r="T2941" i="27" s="1"/>
  <c r="Q2941" i="27"/>
  <c r="M2941" i="27" l="1"/>
  <c r="U2941" i="27" s="1"/>
  <c r="W2941" i="27" s="1"/>
  <c r="H2942" i="27"/>
  <c r="X2942" i="27" s="1"/>
  <c r="N2942" i="27" s="1"/>
  <c r="G2942" i="27" s="1"/>
  <c r="V2941" i="27"/>
  <c r="J2942" i="27" l="1"/>
  <c r="K2942" i="27" s="1"/>
  <c r="O2942" i="27" s="1"/>
  <c r="I2942" i="27" l="1"/>
  <c r="L2942" i="27" s="1"/>
  <c r="P2942" i="27" s="1"/>
  <c r="R2942" i="27"/>
  <c r="S2942" i="27" s="1"/>
  <c r="T2942" i="27" s="1"/>
  <c r="Q2942" i="27"/>
  <c r="M2942" i="27" l="1"/>
  <c r="U2942" i="27" s="1"/>
  <c r="W2942" i="27" s="1"/>
  <c r="H2943" i="27"/>
  <c r="X2943" i="27" s="1"/>
  <c r="N2943" i="27" s="1"/>
  <c r="G2943" i="27" s="1"/>
  <c r="V2942" i="27"/>
  <c r="J2943" i="27" l="1"/>
  <c r="K2943" i="27" s="1"/>
  <c r="O2943" i="27" s="1"/>
  <c r="I2943" i="27" l="1"/>
  <c r="L2943" i="27" s="1"/>
  <c r="P2943" i="27" s="1"/>
  <c r="R2943" i="27"/>
  <c r="S2943" i="27" s="1"/>
  <c r="T2943" i="27" s="1"/>
  <c r="Q2943" i="27"/>
  <c r="M2943" i="27" l="1"/>
  <c r="U2943" i="27" s="1"/>
  <c r="W2943" i="27" s="1"/>
  <c r="H2944" i="27"/>
  <c r="X2944" i="27" s="1"/>
  <c r="N2944" i="27" s="1"/>
  <c r="G2944" i="27" s="1"/>
  <c r="V2943" i="27"/>
  <c r="J2944" i="27" l="1"/>
  <c r="K2944" i="27" s="1"/>
  <c r="O2944" i="27" s="1"/>
  <c r="I2944" i="27" l="1"/>
  <c r="L2944" i="27" s="1"/>
  <c r="M2944" i="27" s="1"/>
  <c r="R2944" i="27"/>
  <c r="S2944" i="27" s="1"/>
  <c r="T2944" i="27" s="1"/>
  <c r="Q2944" i="27"/>
  <c r="P2944" i="27" l="1"/>
  <c r="V2944" i="27" s="1"/>
  <c r="U2944" i="27"/>
  <c r="W2944" i="27" s="1"/>
  <c r="H2945" i="27"/>
  <c r="X2945" i="27" s="1"/>
  <c r="N2945" i="27" s="1"/>
  <c r="G2945" i="27" s="1"/>
  <c r="J2945" i="27" l="1"/>
  <c r="K2945" i="27" s="1"/>
  <c r="O2945" i="27"/>
  <c r="I2945" i="27" l="1"/>
  <c r="L2945" i="27" s="1"/>
  <c r="M2945" i="27" s="1"/>
  <c r="R2945" i="27"/>
  <c r="S2945" i="27" s="1"/>
  <c r="T2945" i="27" s="1"/>
  <c r="Q2945" i="27"/>
  <c r="P2945" i="27" l="1"/>
  <c r="V2945" i="27" s="1"/>
  <c r="U2945" i="27"/>
  <c r="W2945" i="27" s="1"/>
  <c r="H2946" i="27"/>
  <c r="X2946" i="27" s="1"/>
  <c r="N2946" i="27" s="1"/>
  <c r="G2946" i="27" s="1"/>
  <c r="J2946" i="27" l="1"/>
  <c r="K2946" i="27" s="1"/>
  <c r="O2946" i="27" s="1"/>
  <c r="I2946" i="27" l="1"/>
  <c r="L2946" i="27" s="1"/>
  <c r="P2946" i="27" s="1"/>
  <c r="R2946" i="27"/>
  <c r="S2946" i="27" s="1"/>
  <c r="T2946" i="27" s="1"/>
  <c r="Q2946" i="27"/>
  <c r="M2946" i="27" l="1"/>
  <c r="U2946" i="27" s="1"/>
  <c r="W2946" i="27" s="1"/>
  <c r="H2947" i="27"/>
  <c r="X2947" i="27" s="1"/>
  <c r="N2947" i="27" s="1"/>
  <c r="G2947" i="27" s="1"/>
  <c r="V2946" i="27"/>
  <c r="J2947" i="27" l="1"/>
  <c r="K2947" i="27" s="1"/>
  <c r="O2947" i="27" s="1"/>
  <c r="I2947" i="27" l="1"/>
  <c r="L2947" i="27" s="1"/>
  <c r="M2947" i="27" s="1"/>
  <c r="R2947" i="27"/>
  <c r="S2947" i="27" s="1"/>
  <c r="T2947" i="27" s="1"/>
  <c r="Q2947" i="27"/>
  <c r="P2947" i="27" l="1"/>
  <c r="V2947" i="27" s="1"/>
  <c r="U2947" i="27"/>
  <c r="W2947" i="27" s="1"/>
  <c r="H2948" i="27"/>
  <c r="X2948" i="27" s="1"/>
  <c r="N2948" i="27" s="1"/>
  <c r="G2948" i="27" s="1"/>
  <c r="J2948" i="27" l="1"/>
  <c r="K2948" i="27" s="1"/>
  <c r="O2948" i="27" s="1"/>
  <c r="I2948" i="27" l="1"/>
  <c r="L2948" i="27" s="1"/>
  <c r="M2948" i="27" s="1"/>
  <c r="R2948" i="27"/>
  <c r="Q2948" i="27"/>
  <c r="P2948" i="27" l="1"/>
  <c r="V2948" i="27" s="1"/>
  <c r="H2949" i="27"/>
  <c r="X2949" i="27" s="1"/>
  <c r="N2949" i="27" s="1"/>
  <c r="G2949" i="27" s="1"/>
  <c r="S2948" i="27"/>
  <c r="T2948" i="27" s="1"/>
  <c r="J2949" i="27"/>
  <c r="K2949" i="27" s="1"/>
  <c r="U2948" i="27" l="1"/>
  <c r="W2948" i="27" s="1"/>
  <c r="O2949" i="27"/>
  <c r="I2949" i="27" l="1"/>
  <c r="L2949" i="27" s="1"/>
  <c r="M2949" i="27" s="1"/>
  <c r="R2949" i="27"/>
  <c r="S2949" i="27" s="1"/>
  <c r="T2949" i="27" s="1"/>
  <c r="Q2949" i="27"/>
  <c r="P2949" i="27" l="1"/>
  <c r="V2949" i="27" s="1"/>
  <c r="U2949" i="27"/>
  <c r="W2949" i="27" s="1"/>
  <c r="H2950" i="27"/>
  <c r="X2950" i="27" s="1"/>
  <c r="N2950" i="27" s="1"/>
  <c r="G2950" i="27" s="1"/>
  <c r="J2950" i="27" l="1"/>
  <c r="K2950" i="27" s="1"/>
  <c r="O2950" i="27" s="1"/>
  <c r="I2950" i="27" l="1"/>
  <c r="L2950" i="27" s="1"/>
  <c r="P2950" i="27" s="1"/>
  <c r="R2950" i="27"/>
  <c r="S2950" i="27" s="1"/>
  <c r="T2950" i="27" s="1"/>
  <c r="Q2950" i="27"/>
  <c r="M2950" i="27" l="1"/>
  <c r="U2950" i="27"/>
  <c r="W2950" i="27" s="1"/>
  <c r="H2951" i="27"/>
  <c r="X2951" i="27" s="1"/>
  <c r="N2951" i="27" s="1"/>
  <c r="G2951" i="27" s="1"/>
  <c r="V2950" i="27"/>
  <c r="J2951" i="27" l="1"/>
  <c r="K2951" i="27" s="1"/>
  <c r="O2951" i="27" s="1"/>
  <c r="I2951" i="27" l="1"/>
  <c r="L2951" i="27" s="1"/>
  <c r="P2951" i="27" s="1"/>
  <c r="R2951" i="27"/>
  <c r="S2951" i="27" s="1"/>
  <c r="T2951" i="27" s="1"/>
  <c r="Q2951" i="27"/>
  <c r="M2951" i="27" l="1"/>
  <c r="U2951" i="27"/>
  <c r="W2951" i="27" s="1"/>
  <c r="H2952" i="27"/>
  <c r="X2952" i="27" s="1"/>
  <c r="N2952" i="27" s="1"/>
  <c r="G2952" i="27" s="1"/>
  <c r="V2951" i="27"/>
  <c r="J2952" i="27" l="1"/>
  <c r="K2952" i="27" s="1"/>
  <c r="O2952" i="27" s="1"/>
  <c r="I2952" i="27" l="1"/>
  <c r="L2952" i="27" s="1"/>
  <c r="M2952" i="27" s="1"/>
  <c r="R2952" i="27"/>
  <c r="S2952" i="27" s="1"/>
  <c r="T2952" i="27" s="1"/>
  <c r="Q2952" i="27"/>
  <c r="P2952" i="27" l="1"/>
  <c r="V2952" i="27" s="1"/>
  <c r="U2952" i="27"/>
  <c r="W2952" i="27" s="1"/>
  <c r="H2953" i="27"/>
  <c r="X2953" i="27" s="1"/>
  <c r="N2953" i="27" s="1"/>
  <c r="G2953" i="27" s="1"/>
  <c r="J2953" i="27" l="1"/>
  <c r="K2953" i="27" s="1"/>
  <c r="O2953" i="27" s="1"/>
  <c r="I2953" i="27" l="1"/>
  <c r="L2953" i="27" s="1"/>
  <c r="P2953" i="27" s="1"/>
  <c r="R2953" i="27"/>
  <c r="S2953" i="27" s="1"/>
  <c r="T2953" i="27" s="1"/>
  <c r="Q2953" i="27"/>
  <c r="M2953" i="27" l="1"/>
  <c r="U2953" i="27" s="1"/>
  <c r="W2953" i="27" s="1"/>
  <c r="H2954" i="27"/>
  <c r="X2954" i="27" s="1"/>
  <c r="N2954" i="27" s="1"/>
  <c r="G2954" i="27" s="1"/>
  <c r="V2953" i="27"/>
  <c r="J2954" i="27" l="1"/>
  <c r="K2954" i="27" s="1"/>
  <c r="O2954" i="27" s="1"/>
  <c r="I2954" i="27" l="1"/>
  <c r="L2954" i="27" s="1"/>
  <c r="M2954" i="27" s="1"/>
  <c r="R2954" i="27"/>
  <c r="S2954" i="27" s="1"/>
  <c r="T2954" i="27" s="1"/>
  <c r="Q2954" i="27"/>
  <c r="P2954" i="27" l="1"/>
  <c r="V2954" i="27" s="1"/>
  <c r="U2954" i="27"/>
  <c r="W2954" i="27" s="1"/>
  <c r="H2955" i="27"/>
  <c r="X2955" i="27" s="1"/>
  <c r="N2955" i="27" s="1"/>
  <c r="G2955" i="27" s="1"/>
  <c r="J2955" i="27" l="1"/>
  <c r="K2955" i="27" s="1"/>
  <c r="O2955" i="27" s="1"/>
  <c r="I2955" i="27" l="1"/>
  <c r="L2955" i="27" s="1"/>
  <c r="M2955" i="27" s="1"/>
  <c r="R2955" i="27"/>
  <c r="S2955" i="27" s="1"/>
  <c r="T2955" i="27" s="1"/>
  <c r="Q2955" i="27"/>
  <c r="P2955" i="27" l="1"/>
  <c r="U2955" i="27"/>
  <c r="W2955" i="27" s="1"/>
  <c r="H2956" i="27"/>
  <c r="X2956" i="27" s="1"/>
  <c r="N2956" i="27" s="1"/>
  <c r="G2956" i="27" s="1"/>
  <c r="V2955" i="27"/>
  <c r="J2956" i="27" l="1"/>
  <c r="K2956" i="27" s="1"/>
  <c r="O2956" i="27" s="1"/>
  <c r="I2956" i="27" l="1"/>
  <c r="L2956" i="27" s="1"/>
  <c r="M2956" i="27" s="1"/>
  <c r="R2956" i="27"/>
  <c r="S2956" i="27" s="1"/>
  <c r="T2956" i="27" s="1"/>
  <c r="Q2956" i="27"/>
  <c r="P2956" i="27" l="1"/>
  <c r="V2956" i="27" s="1"/>
  <c r="U2956" i="27"/>
  <c r="W2956" i="27" s="1"/>
  <c r="H2957" i="27"/>
  <c r="X2957" i="27" s="1"/>
  <c r="N2957" i="27" s="1"/>
  <c r="G2957" i="27" s="1"/>
  <c r="J2957" i="27" l="1"/>
  <c r="K2957" i="27" s="1"/>
  <c r="O2957" i="27" s="1"/>
  <c r="I2957" i="27" l="1"/>
  <c r="L2957" i="27" s="1"/>
  <c r="P2957" i="27" s="1"/>
  <c r="R2957" i="27"/>
  <c r="S2957" i="27" s="1"/>
  <c r="T2957" i="27" s="1"/>
  <c r="Q2957" i="27"/>
  <c r="M2957" i="27" l="1"/>
  <c r="U2957" i="27" s="1"/>
  <c r="W2957" i="27" s="1"/>
  <c r="H2958" i="27"/>
  <c r="X2958" i="27" s="1"/>
  <c r="N2958" i="27" s="1"/>
  <c r="G2958" i="27" s="1"/>
  <c r="V2957" i="27"/>
  <c r="J2958" i="27"/>
  <c r="K2958" i="27" s="1"/>
  <c r="O2958" i="27" l="1"/>
  <c r="I2958" i="27" l="1"/>
  <c r="L2958" i="27" s="1"/>
  <c r="M2958" i="27" s="1"/>
  <c r="R2958" i="27"/>
  <c r="S2958" i="27" s="1"/>
  <c r="T2958" i="27" s="1"/>
  <c r="Q2958" i="27"/>
  <c r="U2958" i="27" l="1"/>
  <c r="H2959" i="27"/>
  <c r="X2959" i="27" s="1"/>
  <c r="N2959" i="27" s="1"/>
  <c r="G2959" i="27" s="1"/>
  <c r="W2958" i="27"/>
  <c r="P2958" i="27"/>
  <c r="V2958" i="27" s="1"/>
  <c r="J2959" i="27"/>
  <c r="K2959" i="27" s="1"/>
  <c r="O2959" i="27" l="1"/>
  <c r="I2959" i="27" l="1"/>
  <c r="L2959" i="27" s="1"/>
  <c r="M2959" i="27" s="1"/>
  <c r="R2959" i="27"/>
  <c r="S2959" i="27" s="1"/>
  <c r="T2959" i="27" s="1"/>
  <c r="Q2959" i="27"/>
  <c r="P2959" i="27" l="1"/>
  <c r="V2959" i="27" s="1"/>
  <c r="U2959" i="27"/>
  <c r="H2960" i="27"/>
  <c r="X2960" i="27" s="1"/>
  <c r="N2960" i="27" s="1"/>
  <c r="G2960" i="27" s="1"/>
  <c r="W2959" i="27"/>
  <c r="J2960" i="27"/>
  <c r="K2960" i="27" s="1"/>
  <c r="O2960" i="27" l="1"/>
  <c r="I2960" i="27" l="1"/>
  <c r="L2960" i="27" s="1"/>
  <c r="P2960" i="27" s="1"/>
  <c r="R2960" i="27"/>
  <c r="S2960" i="27" s="1"/>
  <c r="T2960" i="27" s="1"/>
  <c r="Q2960" i="27"/>
  <c r="M2960" i="27" l="1"/>
  <c r="U2960" i="27" s="1"/>
  <c r="W2960" i="27" s="1"/>
  <c r="H2961" i="27"/>
  <c r="X2961" i="27" s="1"/>
  <c r="N2961" i="27" s="1"/>
  <c r="G2961" i="27" s="1"/>
  <c r="V2960" i="27"/>
  <c r="J2961" i="27"/>
  <c r="K2961" i="27" s="1"/>
  <c r="O2961" i="27" l="1"/>
  <c r="I2961" i="27" l="1"/>
  <c r="L2961" i="27" s="1"/>
  <c r="M2961" i="27" s="1"/>
  <c r="R2961" i="27"/>
  <c r="S2961" i="27" s="1"/>
  <c r="T2961" i="27" s="1"/>
  <c r="Q2961" i="27"/>
  <c r="U2961" i="27" l="1"/>
  <c r="H2962" i="27"/>
  <c r="X2962" i="27" s="1"/>
  <c r="N2962" i="27" s="1"/>
  <c r="G2962" i="27" s="1"/>
  <c r="W2961" i="27"/>
  <c r="P2961" i="27"/>
  <c r="V2961" i="27" s="1"/>
  <c r="J2962" i="27"/>
  <c r="K2962" i="27" s="1"/>
  <c r="O2962" i="27" l="1"/>
  <c r="I2962" i="27" l="1"/>
  <c r="L2962" i="27" s="1"/>
  <c r="R2962" i="27"/>
  <c r="S2962" i="27" s="1"/>
  <c r="T2962" i="27" s="1"/>
  <c r="Q2962" i="27"/>
  <c r="H2963" i="27" l="1"/>
  <c r="X2963" i="27" s="1"/>
  <c r="N2963" i="27" s="1"/>
  <c r="G2963" i="27" s="1"/>
  <c r="P2962" i="27"/>
  <c r="V2962" i="27" s="1"/>
  <c r="M2962" i="27"/>
  <c r="U2962" i="27" s="1"/>
  <c r="W2962" i="27" s="1"/>
  <c r="J2963" i="27" l="1"/>
  <c r="K2963" i="27" s="1"/>
  <c r="O2963" i="27" s="1"/>
  <c r="I2963" i="27" l="1"/>
  <c r="L2963" i="27" s="1"/>
  <c r="P2963" i="27" s="1"/>
  <c r="R2963" i="27"/>
  <c r="S2963" i="27" s="1"/>
  <c r="T2963" i="27" s="1"/>
  <c r="Q2963" i="27"/>
  <c r="M2963" i="27" l="1"/>
  <c r="U2963" i="27" s="1"/>
  <c r="W2963" i="27" s="1"/>
  <c r="H2964" i="27"/>
  <c r="X2964" i="27" s="1"/>
  <c r="N2964" i="27" s="1"/>
  <c r="G2964" i="27" s="1"/>
  <c r="V2963" i="27"/>
  <c r="J2964" i="27" l="1"/>
  <c r="K2964" i="27" s="1"/>
  <c r="O2964" i="27" s="1"/>
  <c r="I2964" i="27" l="1"/>
  <c r="L2964" i="27" s="1"/>
  <c r="M2964" i="27" s="1"/>
  <c r="R2964" i="27"/>
  <c r="S2964" i="27" s="1"/>
  <c r="T2964" i="27" s="1"/>
  <c r="Q2964" i="27"/>
  <c r="P2964" i="27" l="1"/>
  <c r="V2964" i="27" s="1"/>
  <c r="U2964" i="27"/>
  <c r="H2965" i="27"/>
  <c r="X2965" i="27" s="1"/>
  <c r="N2965" i="27" s="1"/>
  <c r="G2965" i="27" s="1"/>
  <c r="W2964" i="27"/>
  <c r="J2965" i="27"/>
  <c r="K2965" i="27" s="1"/>
  <c r="O2965" i="27" l="1"/>
  <c r="I2965" i="27" s="1"/>
  <c r="L2965" i="27" s="1"/>
  <c r="R2965" i="27" l="1"/>
  <c r="S2965" i="27" s="1"/>
  <c r="T2965" i="27" s="1"/>
  <c r="M2965" i="27"/>
  <c r="P2965" i="27"/>
  <c r="V2965" i="27" s="1"/>
  <c r="Q2965" i="27"/>
  <c r="U2965" i="27" l="1"/>
  <c r="W2965" i="27" s="1"/>
  <c r="H2966" i="27"/>
  <c r="X2966" i="27" s="1"/>
  <c r="N2966" i="27" s="1"/>
  <c r="G2966" i="27" s="1"/>
  <c r="J2966" i="27" l="1"/>
  <c r="K2966" i="27" s="1"/>
  <c r="O2966" i="27" s="1"/>
  <c r="I2966" i="27" l="1"/>
  <c r="L2966" i="27" s="1"/>
  <c r="R2966" i="27"/>
  <c r="S2966" i="27" s="1"/>
  <c r="T2966" i="27" s="1"/>
  <c r="Q2966" i="27"/>
  <c r="H2967" i="27" l="1"/>
  <c r="X2967" i="27" s="1"/>
  <c r="N2967" i="27" s="1"/>
  <c r="G2967" i="27" s="1"/>
  <c r="P2966" i="27"/>
  <c r="V2966" i="27" s="1"/>
  <c r="M2966" i="27"/>
  <c r="U2966" i="27" s="1"/>
  <c r="W2966" i="27" s="1"/>
  <c r="J2967" i="27" l="1"/>
  <c r="K2967" i="27" s="1"/>
  <c r="O2967" i="27" s="1"/>
  <c r="I2967" i="27" l="1"/>
  <c r="L2967" i="27" s="1"/>
  <c r="R2967" i="27"/>
  <c r="M2967" i="27"/>
  <c r="P2967" i="27"/>
  <c r="Q2967" i="27"/>
  <c r="H2968" i="27" l="1"/>
  <c r="X2968" i="27" s="1"/>
  <c r="N2968" i="27" s="1"/>
  <c r="G2968" i="27" s="1"/>
  <c r="S2967" i="27"/>
  <c r="T2967" i="27" s="1"/>
  <c r="V2967" i="27"/>
  <c r="J2968" i="27" l="1"/>
  <c r="K2968" i="27" s="1"/>
  <c r="O2968" i="27" s="1"/>
  <c r="U2967" i="27"/>
  <c r="W2967" i="27" s="1"/>
  <c r="I2968" i="27" l="1"/>
  <c r="L2968" i="27" s="1"/>
  <c r="M2968" i="27" s="1"/>
  <c r="R2968" i="27"/>
  <c r="S2968" i="27" s="1"/>
  <c r="T2968" i="27" s="1"/>
  <c r="Q2968" i="27"/>
  <c r="U2968" i="27" l="1"/>
  <c r="W2968" i="27" s="1"/>
  <c r="H2969" i="27"/>
  <c r="X2969" i="27" s="1"/>
  <c r="N2969" i="27" s="1"/>
  <c r="G2969" i="27" s="1"/>
  <c r="P2968" i="27"/>
  <c r="V2968" i="27" s="1"/>
  <c r="J2969" i="27" l="1"/>
  <c r="K2969" i="27" s="1"/>
  <c r="O2969" i="27" s="1"/>
  <c r="I2969" i="27" l="1"/>
  <c r="L2969" i="27" s="1"/>
  <c r="R2969" i="27"/>
  <c r="S2969" i="27" s="1"/>
  <c r="T2969" i="27" s="1"/>
  <c r="Q2969" i="27"/>
  <c r="H2970" i="27" l="1"/>
  <c r="X2970" i="27" s="1"/>
  <c r="N2970" i="27" s="1"/>
  <c r="G2970" i="27" s="1"/>
  <c r="P2969" i="27"/>
  <c r="V2969" i="27" s="1"/>
  <c r="M2969" i="27"/>
  <c r="U2969" i="27" s="1"/>
  <c r="W2969" i="27" s="1"/>
  <c r="J2970" i="27" l="1"/>
  <c r="K2970" i="27" s="1"/>
  <c r="O2970" i="27" s="1"/>
  <c r="I2970" i="27" l="1"/>
  <c r="L2970" i="27" s="1"/>
  <c r="P2970" i="27" s="1"/>
  <c r="R2970" i="27"/>
  <c r="S2970" i="27" s="1"/>
  <c r="T2970" i="27" s="1"/>
  <c r="Q2970" i="27"/>
  <c r="M2970" i="27" l="1"/>
  <c r="U2970" i="27" s="1"/>
  <c r="W2970" i="27" s="1"/>
  <c r="H2971" i="27"/>
  <c r="X2971" i="27" s="1"/>
  <c r="N2971" i="27" s="1"/>
  <c r="G2971" i="27" s="1"/>
  <c r="V2970" i="27"/>
  <c r="J2971" i="27" l="1"/>
  <c r="K2971" i="27" s="1"/>
  <c r="O2971" i="27" s="1"/>
  <c r="I2971" i="27" l="1"/>
  <c r="L2971" i="27" s="1"/>
  <c r="M2971" i="27" s="1"/>
  <c r="R2971" i="27"/>
  <c r="S2971" i="27" s="1"/>
  <c r="T2971" i="27" s="1"/>
  <c r="Q2971" i="27"/>
  <c r="P2971" i="27" l="1"/>
  <c r="V2971" i="27" s="1"/>
  <c r="U2971" i="27"/>
  <c r="W2971" i="27" s="1"/>
  <c r="H2972" i="27"/>
  <c r="X2972" i="27" s="1"/>
  <c r="N2972" i="27" s="1"/>
  <c r="G2972" i="27" s="1"/>
  <c r="J2972" i="27"/>
  <c r="K2972" i="27" s="1"/>
  <c r="O2972" i="27" l="1"/>
  <c r="I2972" i="27" l="1"/>
  <c r="L2972" i="27" s="1"/>
  <c r="M2972" i="27" s="1"/>
  <c r="R2972" i="27"/>
  <c r="S2972" i="27" s="1"/>
  <c r="T2972" i="27" s="1"/>
  <c r="Q2972" i="27"/>
  <c r="P2972" i="27" l="1"/>
  <c r="V2972" i="27" s="1"/>
  <c r="U2972" i="27"/>
  <c r="H2973" i="27"/>
  <c r="X2973" i="27" s="1"/>
  <c r="N2973" i="27" s="1"/>
  <c r="G2973" i="27" s="1"/>
  <c r="W2972" i="27"/>
  <c r="J2973" i="27"/>
  <c r="K2973" i="27" s="1"/>
  <c r="O2973" i="27" l="1"/>
  <c r="I2973" i="27" l="1"/>
  <c r="L2973" i="27" s="1"/>
  <c r="P2973" i="27" s="1"/>
  <c r="R2973" i="27"/>
  <c r="S2973" i="27" s="1"/>
  <c r="T2973" i="27" s="1"/>
  <c r="Q2973" i="27"/>
  <c r="M2973" i="27" l="1"/>
  <c r="U2973" i="27" s="1"/>
  <c r="W2973" i="27" s="1"/>
  <c r="H2974" i="27"/>
  <c r="X2974" i="27" s="1"/>
  <c r="N2974" i="27" s="1"/>
  <c r="G2974" i="27" s="1"/>
  <c r="V2973" i="27"/>
  <c r="J2974" i="27"/>
  <c r="K2974" i="27" s="1"/>
  <c r="O2974" i="27" l="1"/>
  <c r="I2974" i="27" l="1"/>
  <c r="L2974" i="27" s="1"/>
  <c r="R2974" i="27"/>
  <c r="S2974" i="27" s="1"/>
  <c r="T2974" i="27" s="1"/>
  <c r="Q2974" i="27"/>
  <c r="H2975" i="27" l="1"/>
  <c r="X2975" i="27" s="1"/>
  <c r="N2975" i="27" s="1"/>
  <c r="G2975" i="27" s="1"/>
  <c r="P2974" i="27"/>
  <c r="V2974" i="27" s="1"/>
  <c r="M2974" i="27"/>
  <c r="U2974" i="27" s="1"/>
  <c r="W2974" i="27" s="1"/>
  <c r="J2975" i="27" l="1"/>
  <c r="K2975" i="27" s="1"/>
  <c r="O2975" i="27" s="1"/>
  <c r="I2975" i="27" l="1"/>
  <c r="L2975" i="27" s="1"/>
  <c r="P2975" i="27" s="1"/>
  <c r="R2975" i="27"/>
  <c r="S2975" i="27" s="1"/>
  <c r="T2975" i="27" s="1"/>
  <c r="Q2975" i="27"/>
  <c r="M2975" i="27" l="1"/>
  <c r="U2975" i="27" s="1"/>
  <c r="W2975" i="27" s="1"/>
  <c r="H2976" i="27"/>
  <c r="X2976" i="27" s="1"/>
  <c r="N2976" i="27" s="1"/>
  <c r="G2976" i="27" s="1"/>
  <c r="V2975" i="27"/>
  <c r="J2976" i="27" l="1"/>
  <c r="K2976" i="27" s="1"/>
  <c r="O2976" i="27"/>
  <c r="I2976" i="27" l="1"/>
  <c r="R2976" i="27"/>
  <c r="S2976" i="27" s="1"/>
  <c r="T2976" i="27" s="1"/>
  <c r="L2976" i="27"/>
  <c r="Q2976" i="27"/>
  <c r="H2977" i="27" l="1"/>
  <c r="X2977" i="27" s="1"/>
  <c r="N2977" i="27" s="1"/>
  <c r="G2977" i="27" s="1"/>
  <c r="P2976" i="27"/>
  <c r="V2976" i="27" s="1"/>
  <c r="M2976" i="27"/>
  <c r="U2976" i="27" s="1"/>
  <c r="W2976" i="27" s="1"/>
  <c r="J2977" i="27" l="1"/>
  <c r="K2977" i="27" s="1"/>
  <c r="O2977" i="27" s="1"/>
  <c r="I2977" i="27" l="1"/>
  <c r="L2977" i="27" s="1"/>
  <c r="P2977" i="27" s="1"/>
  <c r="R2977" i="27"/>
  <c r="S2977" i="27" s="1"/>
  <c r="T2977" i="27" s="1"/>
  <c r="Q2977" i="27"/>
  <c r="M2977" i="27" l="1"/>
  <c r="U2977" i="27" s="1"/>
  <c r="W2977" i="27" s="1"/>
  <c r="H2978" i="27"/>
  <c r="X2978" i="27" s="1"/>
  <c r="N2978" i="27" s="1"/>
  <c r="G2978" i="27" s="1"/>
  <c r="V2977" i="27"/>
  <c r="J2978" i="27" l="1"/>
  <c r="K2978" i="27" s="1"/>
  <c r="O2978" i="27" s="1"/>
  <c r="I2978" i="27" l="1"/>
  <c r="L2978" i="27" s="1"/>
  <c r="P2978" i="27" s="1"/>
  <c r="R2978" i="27"/>
  <c r="S2978" i="27" s="1"/>
  <c r="T2978" i="27" s="1"/>
  <c r="Q2978" i="27"/>
  <c r="M2978" i="27" l="1"/>
  <c r="H2979" i="27"/>
  <c r="X2979" i="27" s="1"/>
  <c r="N2979" i="27" s="1"/>
  <c r="G2979" i="27" s="1"/>
  <c r="U2978" i="27"/>
  <c r="W2978" i="27" s="1"/>
  <c r="V2978" i="27"/>
  <c r="J2979" i="27"/>
  <c r="K2979" i="27" s="1"/>
  <c r="O2979" i="27" l="1"/>
  <c r="I2979" i="27" l="1"/>
  <c r="L2979" i="27" s="1"/>
  <c r="M2979" i="27" s="1"/>
  <c r="R2979" i="27"/>
  <c r="S2979" i="27" s="1"/>
  <c r="T2979" i="27" s="1"/>
  <c r="Q2979" i="27"/>
  <c r="P2979" i="27" l="1"/>
  <c r="V2979" i="27" s="1"/>
  <c r="H2980" i="27"/>
  <c r="X2980" i="27" s="1"/>
  <c r="N2980" i="27" s="1"/>
  <c r="G2980" i="27" s="1"/>
  <c r="U2979" i="27"/>
  <c r="W2979" i="27" s="1"/>
  <c r="J2980" i="27"/>
  <c r="K2980" i="27" s="1"/>
  <c r="O2980" i="27" l="1"/>
  <c r="I2980" i="27" s="1"/>
  <c r="L2980" i="27" s="1"/>
  <c r="R2980" i="27" l="1"/>
  <c r="S2980" i="27" s="1"/>
  <c r="T2980" i="27" s="1"/>
  <c r="M2980" i="27"/>
  <c r="P2980" i="27"/>
  <c r="V2980" i="27" s="1"/>
  <c r="Q2980" i="27"/>
  <c r="U2980" i="27" l="1"/>
  <c r="W2980" i="27" s="1"/>
  <c r="H2981" i="27"/>
  <c r="X2981" i="27" s="1"/>
  <c r="N2981" i="27" s="1"/>
  <c r="G2981" i="27" s="1"/>
  <c r="J2981" i="27" l="1"/>
  <c r="K2981" i="27" s="1"/>
  <c r="O2981" i="27"/>
  <c r="I2981" i="27" l="1"/>
  <c r="L2981" i="27" s="1"/>
  <c r="M2981" i="27" s="1"/>
  <c r="R2981" i="27"/>
  <c r="S2981" i="27" s="1"/>
  <c r="T2981" i="27" s="1"/>
  <c r="Q2981" i="27"/>
  <c r="P2981" i="27" l="1"/>
  <c r="V2981" i="27" s="1"/>
  <c r="U2981" i="27"/>
  <c r="W2981" i="27" s="1"/>
  <c r="H2982" i="27"/>
  <c r="X2982" i="27" s="1"/>
  <c r="N2982" i="27" s="1"/>
  <c r="G2982" i="27" s="1"/>
  <c r="J2982" i="27" l="1"/>
  <c r="K2982" i="27" s="1"/>
  <c r="O2982" i="27" s="1"/>
  <c r="I2982" i="27" s="1"/>
  <c r="L2982" i="27" s="1"/>
  <c r="R2982" i="27" l="1"/>
  <c r="S2982" i="27" s="1"/>
  <c r="T2982" i="27" s="1"/>
  <c r="M2982" i="27"/>
  <c r="P2982" i="27"/>
  <c r="V2982" i="27" s="1"/>
  <c r="Q2982" i="27"/>
  <c r="U2982" i="27" l="1"/>
  <c r="W2982" i="27" s="1"/>
  <c r="H2983" i="27"/>
  <c r="X2983" i="27" s="1"/>
  <c r="N2983" i="27" s="1"/>
  <c r="G2983" i="27" s="1"/>
  <c r="J2983" i="27" l="1"/>
  <c r="K2983" i="27" s="1"/>
  <c r="O2983" i="27" s="1"/>
  <c r="I2983" i="27" l="1"/>
  <c r="L2983" i="27" s="1"/>
  <c r="P2983" i="27" s="1"/>
  <c r="R2983" i="27"/>
  <c r="S2983" i="27" s="1"/>
  <c r="T2983" i="27" s="1"/>
  <c r="Q2983" i="27"/>
  <c r="M2983" i="27" l="1"/>
  <c r="U2983" i="27" s="1"/>
  <c r="W2983" i="27" s="1"/>
  <c r="H2984" i="27"/>
  <c r="X2984" i="27" s="1"/>
  <c r="N2984" i="27" s="1"/>
  <c r="G2984" i="27" s="1"/>
  <c r="V2983" i="27"/>
  <c r="J2984" i="27" l="1"/>
  <c r="K2984" i="27" s="1"/>
  <c r="O2984" i="27" s="1"/>
  <c r="I2984" i="27" l="1"/>
  <c r="L2984" i="27" s="1"/>
  <c r="P2984" i="27" s="1"/>
  <c r="R2984" i="27"/>
  <c r="S2984" i="27" s="1"/>
  <c r="T2984" i="27" s="1"/>
  <c r="Q2984" i="27"/>
  <c r="M2984" i="27" l="1"/>
  <c r="U2984" i="27" s="1"/>
  <c r="W2984" i="27" s="1"/>
  <c r="H2985" i="27"/>
  <c r="X2985" i="27" s="1"/>
  <c r="N2985" i="27" s="1"/>
  <c r="G2985" i="27" s="1"/>
  <c r="V2984" i="27"/>
  <c r="AT2036" i="27" s="1"/>
  <c r="J2985" i="27"/>
  <c r="K2985" i="27" s="1"/>
  <c r="AZ2036" i="27" l="1"/>
  <c r="AY2036" i="27"/>
  <c r="BB2036" i="27" s="1"/>
  <c r="AW2036" i="27"/>
  <c r="BA2036" i="27" s="1"/>
  <c r="O2985" i="27"/>
  <c r="I2985" i="27" l="1"/>
  <c r="L2985" i="27" s="1"/>
  <c r="R2985" i="27"/>
  <c r="S2985" i="27" s="1"/>
  <c r="T2985" i="27" s="1"/>
  <c r="M2985" i="27"/>
  <c r="P2985" i="27"/>
  <c r="Q2985" i="27"/>
  <c r="U2985" i="27" l="1"/>
  <c r="H2986" i="27"/>
  <c r="X2986" i="27" s="1"/>
  <c r="N2986" i="27" s="1"/>
  <c r="G2986" i="27" s="1"/>
  <c r="W2985" i="27"/>
  <c r="V2985" i="27"/>
  <c r="AT2037" i="27" s="1"/>
  <c r="J2986" i="27"/>
  <c r="K2986" i="27" s="1"/>
  <c r="AZ2037" i="27" l="1"/>
  <c r="AY2037" i="27"/>
  <c r="BB2037" i="27" s="1"/>
  <c r="AW2037" i="27"/>
  <c r="BA2037" i="27" s="1"/>
  <c r="O2986" i="27"/>
  <c r="I2986" i="27" l="1"/>
  <c r="L2986" i="27" s="1"/>
  <c r="M2986" i="27" s="1"/>
  <c r="R2986" i="27"/>
  <c r="S2986" i="27" s="1"/>
  <c r="T2986" i="27" s="1"/>
  <c r="Q2986" i="27"/>
  <c r="P2986" i="27" l="1"/>
  <c r="V2986" i="27" s="1"/>
  <c r="AT2038" i="27" s="1"/>
  <c r="U2986" i="27"/>
  <c r="W2986" i="27" s="1"/>
  <c r="H2987" i="27"/>
  <c r="X2987" i="27" s="1"/>
  <c r="N2987" i="27" s="1"/>
  <c r="G2987" i="27" s="1"/>
  <c r="J2987" i="27" l="1"/>
  <c r="K2987" i="27" s="1"/>
  <c r="AZ2038" i="27"/>
  <c r="AY2038" i="27"/>
  <c r="BB2038" i="27" s="1"/>
  <c r="AW2038" i="27"/>
  <c r="BA2038" i="27" s="1"/>
  <c r="O2987" i="27"/>
  <c r="I2987" i="27" l="1"/>
  <c r="L2987" i="27" s="1"/>
  <c r="P2987" i="27" s="1"/>
  <c r="R2987" i="27"/>
  <c r="S2987" i="27" s="1"/>
  <c r="T2987" i="27" s="1"/>
  <c r="Q2987" i="27"/>
  <c r="M2987" i="27" l="1"/>
  <c r="U2987" i="27" s="1"/>
  <c r="W2987" i="27" s="1"/>
  <c r="H2988" i="27"/>
  <c r="X2988" i="27" s="1"/>
  <c r="N2988" i="27" s="1"/>
  <c r="G2988" i="27" s="1"/>
  <c r="V2987" i="27"/>
  <c r="AT2039" i="27" s="1"/>
  <c r="J2988" i="27"/>
  <c r="K2988" i="27" s="1"/>
  <c r="AZ2039" i="27" l="1"/>
  <c r="AY2039" i="27"/>
  <c r="BB2039" i="27" s="1"/>
  <c r="AW2039" i="27"/>
  <c r="BA2039" i="27" s="1"/>
  <c r="O2988" i="27"/>
  <c r="I2988" i="27" l="1"/>
  <c r="L2988" i="27" s="1"/>
  <c r="M2988" i="27" s="1"/>
  <c r="R2988" i="27"/>
  <c r="S2988" i="27" s="1"/>
  <c r="T2988" i="27" s="1"/>
  <c r="Q2988" i="27"/>
  <c r="P2988" i="27" l="1"/>
  <c r="V2988" i="27" s="1"/>
  <c r="AT2040" i="27" s="1"/>
  <c r="U2988" i="27"/>
  <c r="H2989" i="27"/>
  <c r="X2989" i="27" s="1"/>
  <c r="N2989" i="27" s="1"/>
  <c r="G2989" i="27" s="1"/>
  <c r="W2988" i="27"/>
  <c r="J2989" i="27" l="1"/>
  <c r="K2989" i="27" s="1"/>
  <c r="O2989" i="27" s="1"/>
  <c r="AZ2040" i="27"/>
  <c r="AY2040" i="27"/>
  <c r="BB2040" i="27" s="1"/>
  <c r="AW2040" i="27"/>
  <c r="BA2040" i="27" s="1"/>
  <c r="I2989" i="27" l="1"/>
  <c r="L2989" i="27" s="1"/>
  <c r="P2989" i="27" s="1"/>
  <c r="R2989" i="27"/>
  <c r="S2989" i="27" s="1"/>
  <c r="T2989" i="27" s="1"/>
  <c r="Q2989" i="27"/>
  <c r="M2989" i="27" l="1"/>
  <c r="U2989" i="27" s="1"/>
  <c r="W2989" i="27" s="1"/>
  <c r="H2990" i="27"/>
  <c r="X2990" i="27" s="1"/>
  <c r="N2990" i="27" s="1"/>
  <c r="G2990" i="27" s="1"/>
  <c r="V2989" i="27"/>
  <c r="AT2041" i="27" s="1"/>
  <c r="J2990" i="27"/>
  <c r="K2990" i="27" s="1"/>
  <c r="AZ2041" i="27" l="1"/>
  <c r="AY2041" i="27"/>
  <c r="BB2041" i="27" s="1"/>
  <c r="AW2041" i="27"/>
  <c r="BA2041" i="27" s="1"/>
  <c r="O2990" i="27"/>
  <c r="I2990" i="27" l="1"/>
  <c r="L2990" i="27" s="1"/>
  <c r="P2990" i="27" s="1"/>
  <c r="R2990" i="27"/>
  <c r="S2990" i="27" s="1"/>
  <c r="T2990" i="27" s="1"/>
  <c r="Q2990" i="27"/>
  <c r="M2990" i="27" l="1"/>
  <c r="U2990" i="27"/>
  <c r="H2991" i="27"/>
  <c r="X2991" i="27" s="1"/>
  <c r="N2991" i="27" s="1"/>
  <c r="G2991" i="27" s="1"/>
  <c r="W2990" i="27"/>
  <c r="V2990" i="27"/>
  <c r="AT2042" i="27" s="1"/>
  <c r="J2991" i="27"/>
  <c r="K2991" i="27" s="1"/>
  <c r="AZ2042" i="27" l="1"/>
  <c r="AY2042" i="27"/>
  <c r="BB2042" i="27" s="1"/>
  <c r="AW2042" i="27"/>
  <c r="BA2042" i="27" s="1"/>
  <c r="O2991" i="27"/>
  <c r="I2991" i="27" l="1"/>
  <c r="L2991" i="27" s="1"/>
  <c r="P2991" i="27" s="1"/>
  <c r="R2991" i="27"/>
  <c r="S2991" i="27" s="1"/>
  <c r="T2991" i="27" s="1"/>
  <c r="Q2991" i="27"/>
  <c r="M2991" i="27" l="1"/>
  <c r="U2991" i="27" s="1"/>
  <c r="W2991" i="27" s="1"/>
  <c r="H2992" i="27"/>
  <c r="X2992" i="27" s="1"/>
  <c r="N2992" i="27" s="1"/>
  <c r="G2992" i="27" s="1"/>
  <c r="V2991" i="27"/>
  <c r="AT2043" i="27" s="1"/>
  <c r="J2992" i="27"/>
  <c r="K2992" i="27" s="1"/>
  <c r="AZ2043" i="27" l="1"/>
  <c r="AY2043" i="27"/>
  <c r="BB2043" i="27" s="1"/>
  <c r="AW2043" i="27"/>
  <c r="BA2043" i="27" s="1"/>
  <c r="O2992" i="27"/>
  <c r="I2992" i="27" l="1"/>
  <c r="L2992" i="27" s="1"/>
  <c r="R2992" i="27"/>
  <c r="S2992" i="27" s="1"/>
  <c r="T2992" i="27" s="1"/>
  <c r="Q2992" i="27"/>
  <c r="H2993" i="27" l="1"/>
  <c r="X2993" i="27" s="1"/>
  <c r="N2993" i="27" s="1"/>
  <c r="G2993" i="27" s="1"/>
  <c r="P2992" i="27"/>
  <c r="V2992" i="27" s="1"/>
  <c r="AT2044" i="27" s="1"/>
  <c r="M2992" i="27"/>
  <c r="U2992" i="27" s="1"/>
  <c r="W2992" i="27" s="1"/>
  <c r="J2993" i="27" l="1"/>
  <c r="K2993" i="27" s="1"/>
  <c r="O2993" i="27" s="1"/>
  <c r="AZ2044" i="27"/>
  <c r="AY2044" i="27"/>
  <c r="BB2044" i="27" s="1"/>
  <c r="AW2044" i="27"/>
  <c r="BA2044" i="27" s="1"/>
  <c r="I2993" i="27" l="1"/>
  <c r="L2993" i="27" s="1"/>
  <c r="M2993" i="27" s="1"/>
  <c r="R2993" i="27"/>
  <c r="S2993" i="27" s="1"/>
  <c r="T2993" i="27" s="1"/>
  <c r="Q2993" i="27"/>
  <c r="P2993" i="27" l="1"/>
  <c r="V2993" i="27" s="1"/>
  <c r="AT2045" i="27" s="1"/>
  <c r="U2993" i="27"/>
  <c r="W2993" i="27" s="1"/>
  <c r="H2994" i="27"/>
  <c r="X2994" i="27" s="1"/>
  <c r="N2994" i="27" s="1"/>
  <c r="G2994" i="27" s="1"/>
  <c r="J2994" i="27" l="1"/>
  <c r="K2994" i="27" s="1"/>
  <c r="O2994" i="27" s="1"/>
  <c r="AZ2045" i="27"/>
  <c r="AY2045" i="27"/>
  <c r="BB2045" i="27" s="1"/>
  <c r="AW2045" i="27"/>
  <c r="BA2045" i="27" s="1"/>
  <c r="I2994" i="27" l="1"/>
  <c r="L2994" i="27" s="1"/>
  <c r="M2994" i="27" s="1"/>
  <c r="R2994" i="27"/>
  <c r="S2994" i="27" s="1"/>
  <c r="T2994" i="27" s="1"/>
  <c r="Q2994" i="27"/>
  <c r="P2994" i="27" l="1"/>
  <c r="V2994" i="27" s="1"/>
  <c r="AT2046" i="27" s="1"/>
  <c r="U2994" i="27"/>
  <c r="W2994" i="27" s="1"/>
  <c r="H2995" i="27"/>
  <c r="X2995" i="27" s="1"/>
  <c r="N2995" i="27" s="1"/>
  <c r="G2995" i="27" s="1"/>
  <c r="J2995" i="27" l="1"/>
  <c r="K2995" i="27" s="1"/>
  <c r="O2995" i="27" s="1"/>
  <c r="AZ2046" i="27"/>
  <c r="AY2046" i="27"/>
  <c r="BB2046" i="27" s="1"/>
  <c r="AW2046" i="27"/>
  <c r="BA2046" i="27" s="1"/>
  <c r="I2995" i="27" l="1"/>
  <c r="L2995" i="27" s="1"/>
  <c r="P2995" i="27" s="1"/>
  <c r="R2995" i="27"/>
  <c r="S2995" i="27" s="1"/>
  <c r="T2995" i="27" s="1"/>
  <c r="Q2995" i="27"/>
  <c r="M2995" i="27" l="1"/>
  <c r="U2995" i="27" s="1"/>
  <c r="W2995" i="27" s="1"/>
  <c r="H2996" i="27"/>
  <c r="X2996" i="27" s="1"/>
  <c r="N2996" i="27" s="1"/>
  <c r="G2996" i="27" s="1"/>
  <c r="V2995" i="27"/>
  <c r="AT2047" i="27" s="1"/>
  <c r="J2996" i="27" l="1"/>
  <c r="K2996" i="27" s="1"/>
  <c r="O2996" i="27" s="1"/>
  <c r="AZ2047" i="27"/>
  <c r="AY2047" i="27"/>
  <c r="BB2047" i="27" s="1"/>
  <c r="AW2047" i="27"/>
  <c r="BA2047" i="27" s="1"/>
  <c r="I2996" i="27" l="1"/>
  <c r="L2996" i="27" s="1"/>
  <c r="P2996" i="27" s="1"/>
  <c r="R2996" i="27"/>
  <c r="S2996" i="27" s="1"/>
  <c r="T2996" i="27" s="1"/>
  <c r="Q2996" i="27"/>
  <c r="M2996" i="27" l="1"/>
  <c r="U2996" i="27" s="1"/>
  <c r="W2996" i="27" s="1"/>
  <c r="H2997" i="27"/>
  <c r="X2997" i="27" s="1"/>
  <c r="N2997" i="27" s="1"/>
  <c r="G2997" i="27" s="1"/>
  <c r="V2996" i="27"/>
  <c r="AT2048" i="27" s="1"/>
  <c r="J2997" i="27" l="1"/>
  <c r="K2997" i="27" s="1"/>
  <c r="O2997" i="27" s="1"/>
  <c r="AZ2048" i="27"/>
  <c r="AY2048" i="27"/>
  <c r="BB2048" i="27" s="1"/>
  <c r="AW2048" i="27"/>
  <c r="BA2048" i="27" s="1"/>
  <c r="I2997" i="27" l="1"/>
  <c r="L2997" i="27" s="1"/>
  <c r="P2997" i="27" s="1"/>
  <c r="R2997" i="27"/>
  <c r="S2997" i="27" s="1"/>
  <c r="T2997" i="27" s="1"/>
  <c r="Q2997" i="27"/>
  <c r="M2997" i="27" l="1"/>
  <c r="U2997" i="27" s="1"/>
  <c r="W2997" i="27" s="1"/>
  <c r="H2998" i="27"/>
  <c r="X2998" i="27" s="1"/>
  <c r="N2998" i="27" s="1"/>
  <c r="G2998" i="27" s="1"/>
  <c r="V2997" i="27"/>
  <c r="AT2049" i="27" s="1"/>
  <c r="J2998" i="27" l="1"/>
  <c r="K2998" i="27" s="1"/>
  <c r="AZ2049" i="27"/>
  <c r="AY2049" i="27"/>
  <c r="BB2049" i="27" s="1"/>
  <c r="AW2049" i="27"/>
  <c r="BA2049" i="27" s="1"/>
  <c r="O2998" i="27"/>
  <c r="I2998" i="27" l="1"/>
  <c r="L2998" i="27" s="1"/>
  <c r="P2998" i="27" s="1"/>
  <c r="R2998" i="27"/>
  <c r="S2998" i="27" s="1"/>
  <c r="T2998" i="27" s="1"/>
  <c r="Q2998" i="27"/>
  <c r="M2998" i="27" l="1"/>
  <c r="U2998" i="27" s="1"/>
  <c r="W2998" i="27" s="1"/>
  <c r="H2999" i="27"/>
  <c r="X2999" i="27" s="1"/>
  <c r="N2999" i="27" s="1"/>
  <c r="G2999" i="27" s="1"/>
  <c r="V2998" i="27"/>
  <c r="AT2050" i="27" s="1"/>
  <c r="J2999" i="27" l="1"/>
  <c r="K2999" i="27" s="1"/>
  <c r="O2999" i="27" s="1"/>
  <c r="AZ2050" i="27"/>
  <c r="AY2050" i="27"/>
  <c r="BB2050" i="27" s="1"/>
  <c r="AW2050" i="27"/>
  <c r="BA2050" i="27" s="1"/>
  <c r="I2999" i="27" l="1"/>
  <c r="L2999" i="27" s="1"/>
  <c r="P2999" i="27" s="1"/>
  <c r="R2999" i="27"/>
  <c r="S2999" i="27" s="1"/>
  <c r="T2999" i="27" s="1"/>
  <c r="Q2999" i="27"/>
  <c r="M2999" i="27" l="1"/>
  <c r="U2999" i="27" s="1"/>
  <c r="W2999" i="27" s="1"/>
  <c r="H3000" i="27"/>
  <c r="X3000" i="27" s="1"/>
  <c r="N3000" i="27" s="1"/>
  <c r="G3000" i="27" s="1"/>
  <c r="V2999" i="27"/>
  <c r="AT2051" i="27" s="1"/>
  <c r="J3000" i="27"/>
  <c r="K3000" i="27" s="1"/>
  <c r="AZ2051" i="27" l="1"/>
  <c r="AY2051" i="27"/>
  <c r="BB2051" i="27" s="1"/>
  <c r="AW2051" i="27"/>
  <c r="BA2051" i="27" s="1"/>
  <c r="O3000" i="27"/>
  <c r="I3000" i="27" l="1"/>
  <c r="L3000" i="27" s="1"/>
  <c r="P3000" i="27" s="1"/>
  <c r="R3000" i="27"/>
  <c r="S3000" i="27" s="1"/>
  <c r="T3000" i="27" s="1"/>
  <c r="Q3000" i="27"/>
  <c r="M3000" i="27" l="1"/>
  <c r="U3000" i="27" s="1"/>
  <c r="W3000" i="27" s="1"/>
  <c r="H3001" i="27"/>
  <c r="X3001" i="27" s="1"/>
  <c r="N3001" i="27" s="1"/>
  <c r="G3001" i="27" s="1"/>
  <c r="V3000" i="27"/>
  <c r="AT2052" i="27" s="1"/>
  <c r="J3001" i="27" l="1"/>
  <c r="K3001" i="27" s="1"/>
  <c r="O3001" i="27" s="1"/>
  <c r="AZ2052" i="27"/>
  <c r="AY2052" i="27"/>
  <c r="BB2052" i="27" s="1"/>
  <c r="AW2052" i="27"/>
  <c r="BA2052" i="27" s="1"/>
  <c r="I3001" i="27" l="1"/>
  <c r="L3001" i="27" s="1"/>
  <c r="P3001" i="27" s="1"/>
  <c r="R3001" i="27"/>
  <c r="S3001" i="27" s="1"/>
  <c r="T3001" i="27" s="1"/>
  <c r="Q3001" i="27"/>
  <c r="M3001" i="27" l="1"/>
  <c r="U3001" i="27" s="1"/>
  <c r="W3001" i="27" s="1"/>
  <c r="H3002" i="27"/>
  <c r="X3002" i="27" s="1"/>
  <c r="N3002" i="27" s="1"/>
  <c r="G3002" i="27" s="1"/>
  <c r="V3001" i="27"/>
  <c r="AT2053" i="27" s="1"/>
  <c r="J3002" i="27"/>
  <c r="K3002" i="27" s="1"/>
  <c r="AZ2053" i="27" l="1"/>
  <c r="AY2053" i="27"/>
  <c r="BB2053" i="27" s="1"/>
  <c r="AW2053" i="27"/>
  <c r="BA2053" i="27" s="1"/>
  <c r="O3002" i="27"/>
  <c r="I3002" i="27" l="1"/>
  <c r="L3002" i="27" s="1"/>
  <c r="P3002" i="27" s="1"/>
  <c r="R3002" i="27"/>
  <c r="S3002" i="27" s="1"/>
  <c r="T3002" i="27" s="1"/>
  <c r="Q3002" i="27"/>
  <c r="M3002" i="27" l="1"/>
  <c r="U3002" i="27"/>
  <c r="W3002" i="27" s="1"/>
  <c r="H3003" i="27"/>
  <c r="X3003" i="27" s="1"/>
  <c r="N3003" i="27" s="1"/>
  <c r="G3003" i="27" s="1"/>
  <c r="V3002" i="27"/>
  <c r="AT2054" i="27" s="1"/>
  <c r="AZ2054" i="27" l="1"/>
  <c r="AY2054" i="27"/>
  <c r="BB2054" i="27" s="1"/>
  <c r="AW2054" i="27"/>
  <c r="BA2054" i="27" s="1"/>
  <c r="J3003" i="27"/>
  <c r="K3003" i="27" s="1"/>
  <c r="O3003" i="27" s="1"/>
  <c r="I3003" i="27" l="1"/>
  <c r="L3003" i="27" s="1"/>
  <c r="P3003" i="27" s="1"/>
  <c r="R3003" i="27"/>
  <c r="S3003" i="27" s="1"/>
  <c r="T3003" i="27" s="1"/>
  <c r="Q3003" i="27"/>
  <c r="M3003" i="27" l="1"/>
  <c r="U3003" i="27" s="1"/>
  <c r="W3003" i="27" s="1"/>
  <c r="H3004" i="27"/>
  <c r="X3004" i="27" s="1"/>
  <c r="N3004" i="27" s="1"/>
  <c r="G3004" i="27" s="1"/>
  <c r="V3003" i="27"/>
  <c r="AT2055" i="27" s="1"/>
  <c r="J3004" i="27" l="1"/>
  <c r="K3004" i="27" s="1"/>
  <c r="AZ2055" i="27"/>
  <c r="AW2055" i="27"/>
  <c r="BA2055" i="27" s="1"/>
  <c r="AY2055" i="27"/>
  <c r="BB2055" i="27" s="1"/>
  <c r="O3004" i="27"/>
  <c r="I3004" i="27" l="1"/>
  <c r="L3004" i="27" s="1"/>
  <c r="M3004" i="27" s="1"/>
  <c r="R3004" i="27"/>
  <c r="S3004" i="27" s="1"/>
  <c r="T3004" i="27" s="1"/>
  <c r="Q3004" i="27"/>
  <c r="P3004" i="27" l="1"/>
  <c r="V3004" i="27" s="1"/>
  <c r="AT2056" i="27" s="1"/>
  <c r="U3004" i="27"/>
  <c r="W3004" i="27" s="1"/>
  <c r="H3005" i="27"/>
  <c r="X3005" i="27" s="1"/>
  <c r="N3005" i="27" s="1"/>
  <c r="G3005" i="27" s="1"/>
  <c r="J3005" i="27" l="1"/>
  <c r="K3005" i="27" s="1"/>
  <c r="AY2056" i="27"/>
  <c r="BB2056" i="27" s="1"/>
  <c r="AZ2056" i="27"/>
  <c r="AW2056" i="27"/>
  <c r="BA2056" i="27" s="1"/>
  <c r="O3005" i="27"/>
  <c r="I3005" i="27" l="1"/>
  <c r="L3005" i="27" s="1"/>
  <c r="M3005" i="27" s="1"/>
  <c r="R3005" i="27"/>
  <c r="S3005" i="27" s="1"/>
  <c r="T3005" i="27" s="1"/>
  <c r="Q3005" i="27"/>
  <c r="U3005" i="27" l="1"/>
  <c r="W3005" i="27" s="1"/>
  <c r="H3006" i="27"/>
  <c r="X3006" i="27" s="1"/>
  <c r="N3006" i="27" s="1"/>
  <c r="G3006" i="27" s="1"/>
  <c r="P3005" i="27"/>
  <c r="V3005" i="27" s="1"/>
  <c r="AT2057" i="27" s="1"/>
  <c r="J3006" i="27"/>
  <c r="K3006" i="27" s="1"/>
  <c r="AZ2057" i="27" l="1"/>
  <c r="AY2057" i="27"/>
  <c r="BB2057" i="27" s="1"/>
  <c r="AW2057" i="27"/>
  <c r="BA2057" i="27" s="1"/>
  <c r="O3006" i="27"/>
  <c r="I3006" i="27" l="1"/>
  <c r="L3006" i="27" s="1"/>
  <c r="M3006" i="27" s="1"/>
  <c r="R3006" i="27"/>
  <c r="S3006" i="27" s="1"/>
  <c r="T3006" i="27" s="1"/>
  <c r="P3006" i="27"/>
  <c r="Q3006" i="27"/>
  <c r="U3006" i="27" l="1"/>
  <c r="W3006" i="27" s="1"/>
  <c r="H3007" i="27"/>
  <c r="X3007" i="27" s="1"/>
  <c r="N3007" i="27" s="1"/>
  <c r="G3007" i="27" s="1"/>
  <c r="V3006" i="27"/>
  <c r="AT2058" i="27" s="1"/>
  <c r="J3007" i="27" l="1"/>
  <c r="K3007" i="27" s="1"/>
  <c r="O3007" i="27" s="1"/>
  <c r="AZ2058" i="27"/>
  <c r="AY2058" i="27"/>
  <c r="BB2058" i="27" s="1"/>
  <c r="AW2058" i="27"/>
  <c r="BA2058" i="27" s="1"/>
  <c r="I3007" i="27" l="1"/>
  <c r="L3007" i="27" s="1"/>
  <c r="P3007" i="27" s="1"/>
  <c r="R3007" i="27"/>
  <c r="S3007" i="27" s="1"/>
  <c r="T3007" i="27" s="1"/>
  <c r="Q3007" i="27"/>
  <c r="M3007" i="27" l="1"/>
  <c r="U3007" i="27" s="1"/>
  <c r="W3007" i="27" s="1"/>
  <c r="H3008" i="27"/>
  <c r="X3008" i="27" s="1"/>
  <c r="N3008" i="27" s="1"/>
  <c r="G3008" i="27" s="1"/>
  <c r="V3007" i="27"/>
  <c r="AT2059" i="27" s="1"/>
  <c r="J3008" i="27" l="1"/>
  <c r="K3008" i="27" s="1"/>
  <c r="O3008" i="27" s="1"/>
  <c r="AZ2059" i="27"/>
  <c r="AY2059" i="27"/>
  <c r="BB2059" i="27" s="1"/>
  <c r="AW2059" i="27"/>
  <c r="BA2059" i="27" s="1"/>
  <c r="I3008" i="27" l="1"/>
  <c r="L3008" i="27" s="1"/>
  <c r="M3008" i="27" s="1"/>
  <c r="R3008" i="27"/>
  <c r="S3008" i="27" s="1"/>
  <c r="T3008" i="27" s="1"/>
  <c r="Q3008" i="27"/>
  <c r="U3008" i="27" l="1"/>
  <c r="W3008" i="27" s="1"/>
  <c r="H3009" i="27"/>
  <c r="X3009" i="27" s="1"/>
  <c r="N3009" i="27" s="1"/>
  <c r="G3009" i="27" s="1"/>
  <c r="P3008" i="27"/>
  <c r="V3008" i="27" s="1"/>
  <c r="AT2060" i="27" s="1"/>
  <c r="J3009" i="27"/>
  <c r="K3009" i="27" s="1"/>
  <c r="AZ2060" i="27" l="1"/>
  <c r="AY2060" i="27"/>
  <c r="BB2060" i="27" s="1"/>
  <c r="AW2060" i="27"/>
  <c r="BA2060" i="27" s="1"/>
  <c r="O3009" i="27"/>
  <c r="I3009" i="27" l="1"/>
  <c r="L3009" i="27" s="1"/>
  <c r="P3009" i="27" s="1"/>
  <c r="R3009" i="27"/>
  <c r="S3009" i="27" s="1"/>
  <c r="T3009" i="27" s="1"/>
  <c r="Q3009" i="27"/>
  <c r="M3009" i="27" l="1"/>
  <c r="U3009" i="27"/>
  <c r="W3009" i="27" s="1"/>
  <c r="H3010" i="27"/>
  <c r="X3010" i="27" s="1"/>
  <c r="N3010" i="27" s="1"/>
  <c r="G3010" i="27" s="1"/>
  <c r="V3009" i="27"/>
  <c r="AT2061" i="27" s="1"/>
  <c r="J3010" i="27"/>
  <c r="K3010" i="27" s="1"/>
  <c r="AZ2061" i="27" l="1"/>
  <c r="AY2061" i="27"/>
  <c r="BB2061" i="27" s="1"/>
  <c r="AW2061" i="27"/>
  <c r="BA2061" i="27" s="1"/>
  <c r="O3010" i="27"/>
  <c r="I3010" i="27" l="1"/>
  <c r="L3010" i="27" s="1"/>
  <c r="R3010" i="27"/>
  <c r="S3010" i="27" s="1"/>
  <c r="T3010" i="27" s="1"/>
  <c r="Q3010" i="27"/>
  <c r="H3011" i="27" l="1"/>
  <c r="X3011" i="27" s="1"/>
  <c r="N3011" i="27" s="1"/>
  <c r="G3011" i="27" s="1"/>
  <c r="P3010" i="27"/>
  <c r="V3010" i="27" s="1"/>
  <c r="AT2062" i="27" s="1"/>
  <c r="J3011" i="27"/>
  <c r="K3011" i="27" s="1"/>
  <c r="M3010" i="27"/>
  <c r="U3010" i="27" s="1"/>
  <c r="W3010" i="27" s="1"/>
  <c r="AZ2062" i="27" l="1"/>
  <c r="AY2062" i="27"/>
  <c r="BB2062" i="27" s="1"/>
  <c r="AW2062" i="27"/>
  <c r="BA2062" i="27" s="1"/>
  <c r="O3011" i="27"/>
  <c r="I3011" i="27" l="1"/>
  <c r="L3011" i="27" s="1"/>
  <c r="R3011" i="27"/>
  <c r="S3011" i="27" s="1"/>
  <c r="T3011" i="27" s="1"/>
  <c r="Q3011" i="27"/>
  <c r="H3012" i="27" l="1"/>
  <c r="X3012" i="27" s="1"/>
  <c r="N3012" i="27" s="1"/>
  <c r="G3012" i="27" s="1"/>
  <c r="P3011" i="27"/>
  <c r="V3011" i="27" s="1"/>
  <c r="AT2063" i="27" s="1"/>
  <c r="M3011" i="27"/>
  <c r="U3011" i="27" s="1"/>
  <c r="W3011" i="27" s="1"/>
  <c r="J3012" i="27" l="1"/>
  <c r="K3012" i="27" s="1"/>
  <c r="O3012" i="27" s="1"/>
  <c r="AZ2063" i="27"/>
  <c r="AY2063" i="27"/>
  <c r="BB2063" i="27" s="1"/>
  <c r="AW2063" i="27"/>
  <c r="BA2063" i="27" s="1"/>
  <c r="I3012" i="27" l="1"/>
  <c r="L3012" i="27" s="1"/>
  <c r="P3012" i="27" s="1"/>
  <c r="R3012" i="27"/>
  <c r="S3012" i="27" s="1"/>
  <c r="T3012" i="27" s="1"/>
  <c r="Q3012" i="27"/>
  <c r="M3012" i="27" l="1"/>
  <c r="U3012" i="27"/>
  <c r="W3012" i="27" s="1"/>
  <c r="H3013" i="27"/>
  <c r="X3013" i="27" s="1"/>
  <c r="N3013" i="27" s="1"/>
  <c r="G3013" i="27" s="1"/>
  <c r="V3012" i="27"/>
  <c r="AT2064" i="27" s="1"/>
  <c r="J3013" i="27"/>
  <c r="K3013" i="27" s="1"/>
  <c r="AZ2064" i="27" l="1"/>
  <c r="AY2064" i="27"/>
  <c r="BB2064" i="27" s="1"/>
  <c r="AW2064" i="27"/>
  <c r="BA2064" i="27" s="1"/>
  <c r="O3013" i="27"/>
  <c r="I3013" i="27" l="1"/>
  <c r="L3013" i="27" s="1"/>
  <c r="P3013" i="27" s="1"/>
  <c r="R3013" i="27"/>
  <c r="S3013" i="27" s="1"/>
  <c r="T3013" i="27" s="1"/>
  <c r="Q3013" i="27"/>
  <c r="M3013" i="27" l="1"/>
  <c r="U3013" i="27" s="1"/>
  <c r="W3013" i="27" s="1"/>
  <c r="H3014" i="27"/>
  <c r="X3014" i="27" s="1"/>
  <c r="N3014" i="27" s="1"/>
  <c r="G3014" i="27" s="1"/>
  <c r="V3013" i="27"/>
  <c r="AT2065" i="27" s="1"/>
  <c r="J3014" i="27"/>
  <c r="K3014" i="27" s="1"/>
  <c r="AZ2065" i="27" l="1"/>
  <c r="AY2065" i="27"/>
  <c r="BB2065" i="27" s="1"/>
  <c r="AW2065" i="27"/>
  <c r="BA2065" i="27" s="1"/>
  <c r="O3014" i="27"/>
  <c r="I3014" i="27" l="1"/>
  <c r="L3014" i="27" s="1"/>
  <c r="P3014" i="27" s="1"/>
  <c r="R3014" i="27"/>
  <c r="S3014" i="27" s="1"/>
  <c r="T3014" i="27" s="1"/>
  <c r="Q3014" i="27"/>
  <c r="M3014" i="27" l="1"/>
  <c r="U3014" i="27" s="1"/>
  <c r="W3014" i="27" s="1"/>
  <c r="H3015" i="27"/>
  <c r="X3015" i="27" s="1"/>
  <c r="N3015" i="27" s="1"/>
  <c r="G3015" i="27" s="1"/>
  <c r="V3014" i="27"/>
  <c r="AT2066" i="27" s="1"/>
  <c r="J3015" i="27"/>
  <c r="K3015" i="27" s="1"/>
  <c r="AZ2066" i="27" l="1"/>
  <c r="AY2066" i="27"/>
  <c r="BB2066" i="27" s="1"/>
  <c r="AW2066" i="27"/>
  <c r="BA2066" i="27" s="1"/>
  <c r="O3015" i="27"/>
  <c r="I3015" i="27" l="1"/>
  <c r="L3015" i="27" s="1"/>
  <c r="P3015" i="27" s="1"/>
  <c r="R3015" i="27"/>
  <c r="S3015" i="27" s="1"/>
  <c r="T3015" i="27" s="1"/>
  <c r="Q3015" i="27"/>
  <c r="M3015" i="27" l="1"/>
  <c r="U3015" i="27"/>
  <c r="W3015" i="27" s="1"/>
  <c r="H3016" i="27"/>
  <c r="X3016" i="27" s="1"/>
  <c r="N3016" i="27" s="1"/>
  <c r="G3016" i="27" s="1"/>
  <c r="V3015" i="27"/>
  <c r="AT2067" i="27" s="1"/>
  <c r="J3016" i="27"/>
  <c r="K3016" i="27" s="1"/>
  <c r="AZ2067" i="27" l="1"/>
  <c r="AY2067" i="27"/>
  <c r="BB2067" i="27" s="1"/>
  <c r="AW2067" i="27"/>
  <c r="BA2067" i="27" s="1"/>
  <c r="O3016" i="27"/>
  <c r="I3016" i="27" l="1"/>
  <c r="L3016" i="27" s="1"/>
  <c r="R3016" i="27"/>
  <c r="S3016" i="27" s="1"/>
  <c r="T3016" i="27" s="1"/>
  <c r="Q3016" i="27"/>
  <c r="H3017" i="27" l="1"/>
  <c r="X3017" i="27" s="1"/>
  <c r="N3017" i="27" s="1"/>
  <c r="G3017" i="27" s="1"/>
  <c r="P3016" i="27"/>
  <c r="V3016" i="27" s="1"/>
  <c r="AT2068" i="27" s="1"/>
  <c r="J3017" i="27"/>
  <c r="K3017" i="27" s="1"/>
  <c r="M3016" i="27"/>
  <c r="U3016" i="27" s="1"/>
  <c r="W3016" i="27" s="1"/>
  <c r="AZ2068" i="27" l="1"/>
  <c r="AY2068" i="27"/>
  <c r="BB2068" i="27" s="1"/>
  <c r="AW2068" i="27"/>
  <c r="BA2068" i="27" s="1"/>
  <c r="O3017" i="27"/>
  <c r="I3017" i="27" l="1"/>
  <c r="L3017" i="27" s="1"/>
  <c r="P3017" i="27" s="1"/>
  <c r="R3017" i="27"/>
  <c r="S3017" i="27" s="1"/>
  <c r="T3017" i="27" s="1"/>
  <c r="Q3017" i="27"/>
  <c r="M3017" i="27" l="1"/>
  <c r="U3017" i="27" s="1"/>
  <c r="W3017" i="27" s="1"/>
  <c r="H3018" i="27"/>
  <c r="X3018" i="27" s="1"/>
  <c r="N3018" i="27" s="1"/>
  <c r="G3018" i="27" s="1"/>
  <c r="V3017" i="27"/>
  <c r="AT2069" i="27" s="1"/>
  <c r="J3018" i="27"/>
  <c r="K3018" i="27" s="1"/>
  <c r="AZ2069" i="27" l="1"/>
  <c r="AW2069" i="27"/>
  <c r="BA2069" i="27" s="1"/>
  <c r="AY2069" i="27"/>
  <c r="BB2069" i="27" s="1"/>
  <c r="O3018" i="27"/>
  <c r="I3018" i="27" l="1"/>
  <c r="L3018" i="27" s="1"/>
  <c r="P3018" i="27" s="1"/>
  <c r="R3018" i="27"/>
  <c r="Q3018" i="27"/>
  <c r="M3018" i="27" l="1"/>
  <c r="H3019" i="27"/>
  <c r="X3019" i="27" s="1"/>
  <c r="N3019" i="27" s="1"/>
  <c r="G3019" i="27" s="1"/>
  <c r="S3018" i="27"/>
  <c r="T3018" i="27" s="1"/>
  <c r="V3018" i="27"/>
  <c r="AT2070" i="27" s="1"/>
  <c r="J3019" i="27"/>
  <c r="K3019" i="27" s="1"/>
  <c r="AZ2070" i="27" l="1"/>
  <c r="AW2070" i="27"/>
  <c r="BA2070" i="27" s="1"/>
  <c r="AY2070" i="27"/>
  <c r="BB2070" i="27" s="1"/>
  <c r="U3018" i="27"/>
  <c r="W3018" i="27" s="1"/>
  <c r="O3019" i="27"/>
  <c r="I3019" i="27" l="1"/>
  <c r="L3019" i="27" s="1"/>
  <c r="M3019" i="27" s="1"/>
  <c r="R3019" i="27"/>
  <c r="Q3019" i="27"/>
  <c r="P3019" i="27" l="1"/>
  <c r="V3019" i="27" s="1"/>
  <c r="AT2071" i="27" s="1"/>
  <c r="AZ2071" i="27" s="1"/>
  <c r="H3020" i="27"/>
  <c r="X3020" i="27" s="1"/>
  <c r="N3020" i="27" s="1"/>
  <c r="G3020" i="27" s="1"/>
  <c r="S3019" i="27"/>
  <c r="T3019" i="27" s="1"/>
  <c r="J3020" i="27" l="1"/>
  <c r="K3020" i="27" s="1"/>
  <c r="AY2071" i="27"/>
  <c r="BB2071" i="27" s="1"/>
  <c r="AW2071" i="27"/>
  <c r="BA2071" i="27" s="1"/>
  <c r="U3019" i="27"/>
  <c r="W3019" i="27" s="1"/>
  <c r="O3020" i="27"/>
  <c r="I3020" i="27" s="1"/>
  <c r="R3020" i="27" l="1"/>
  <c r="S3020" i="27" s="1"/>
  <c r="T3020" i="27" s="1"/>
  <c r="L3020" i="27"/>
  <c r="Q3020" i="27"/>
  <c r="H3021" i="27" l="1"/>
  <c r="X3021" i="27" s="1"/>
  <c r="N3021" i="27" s="1"/>
  <c r="G3021" i="27" s="1"/>
  <c r="P3020" i="27"/>
  <c r="V3020" i="27" s="1"/>
  <c r="AT2072" i="27" s="1"/>
  <c r="M3020" i="27"/>
  <c r="U3020" i="27" s="1"/>
  <c r="W3020" i="27" s="1"/>
  <c r="J3021" i="27" l="1"/>
  <c r="K3021" i="27" s="1"/>
  <c r="O3021" i="27" s="1"/>
  <c r="AZ2072" i="27"/>
  <c r="AW2072" i="27"/>
  <c r="BA2072" i="27" s="1"/>
  <c r="AY2072" i="27"/>
  <c r="BB2072" i="27" s="1"/>
  <c r="I3021" i="27" l="1"/>
  <c r="L3021" i="27" s="1"/>
  <c r="P3021" i="27" s="1"/>
  <c r="R3021" i="27"/>
  <c r="S3021" i="27" s="1"/>
  <c r="T3021" i="27" s="1"/>
  <c r="Q3021" i="27"/>
  <c r="M3021" i="27" l="1"/>
  <c r="U3021" i="27" s="1"/>
  <c r="W3021" i="27" s="1"/>
  <c r="H3022" i="27"/>
  <c r="X3022" i="27" s="1"/>
  <c r="N3022" i="27" s="1"/>
  <c r="G3022" i="27" s="1"/>
  <c r="V3021" i="27"/>
  <c r="AT2073" i="27" s="1"/>
  <c r="J3022" i="27"/>
  <c r="K3022" i="27" s="1"/>
  <c r="AZ2073" i="27" l="1"/>
  <c r="AW2073" i="27"/>
  <c r="BA2073" i="27" s="1"/>
  <c r="AY2073" i="27"/>
  <c r="BB2073" i="27" s="1"/>
  <c r="O3022" i="27"/>
  <c r="I3022" i="27" l="1"/>
  <c r="L3022" i="27" s="1"/>
  <c r="P3022" i="27" s="1"/>
  <c r="R3022" i="27"/>
  <c r="S3022" i="27" s="1"/>
  <c r="T3022" i="27" s="1"/>
  <c r="Q3022" i="27"/>
  <c r="M3022" i="27" l="1"/>
  <c r="U3022" i="27" s="1"/>
  <c r="W3022" i="27" s="1"/>
  <c r="H3023" i="27"/>
  <c r="X3023" i="27" s="1"/>
  <c r="N3023" i="27" s="1"/>
  <c r="G3023" i="27" s="1"/>
  <c r="V3022" i="27"/>
  <c r="AT2074" i="27" s="1"/>
  <c r="J3023" i="27" l="1"/>
  <c r="K3023" i="27" s="1"/>
  <c r="AZ2074" i="27"/>
  <c r="AY2074" i="27"/>
  <c r="BB2074" i="27" s="1"/>
  <c r="AW2074" i="27"/>
  <c r="BA2074" i="27" s="1"/>
  <c r="O3023" i="27"/>
  <c r="I3023" i="27" l="1"/>
  <c r="L3023" i="27" s="1"/>
  <c r="M3023" i="27" s="1"/>
  <c r="R3023" i="27"/>
  <c r="S3023" i="27" s="1"/>
  <c r="T3023" i="27" s="1"/>
  <c r="Q3023" i="27"/>
  <c r="P3023" i="27" l="1"/>
  <c r="V3023" i="27" s="1"/>
  <c r="AT2075" i="27" s="1"/>
  <c r="U3023" i="27"/>
  <c r="W3023" i="27" s="1"/>
  <c r="H3024" i="27"/>
  <c r="X3024" i="27" s="1"/>
  <c r="N3024" i="27" s="1"/>
  <c r="G3024" i="27" s="1"/>
  <c r="J3024" i="27" l="1"/>
  <c r="K3024" i="27" s="1"/>
  <c r="O3024" i="27" s="1"/>
  <c r="AZ2075" i="27"/>
  <c r="AY2075" i="27"/>
  <c r="BB2075" i="27" s="1"/>
  <c r="AW2075" i="27"/>
  <c r="BA2075" i="27" s="1"/>
  <c r="I3024" i="27" l="1"/>
  <c r="L3024" i="27" s="1"/>
  <c r="P3024" i="27" s="1"/>
  <c r="R3024" i="27"/>
  <c r="S3024" i="27" s="1"/>
  <c r="T3024" i="27" s="1"/>
  <c r="M3024" i="27"/>
  <c r="Q3024" i="27"/>
  <c r="U3024" i="27" l="1"/>
  <c r="W3024" i="27" s="1"/>
  <c r="H3025" i="27"/>
  <c r="X3025" i="27" s="1"/>
  <c r="N3025" i="27" s="1"/>
  <c r="G3025" i="27" s="1"/>
  <c r="V3024" i="27"/>
  <c r="AT2076" i="27" s="1"/>
  <c r="J3025" i="27"/>
  <c r="K3025" i="27" s="1"/>
  <c r="AZ2076" i="27" l="1"/>
  <c r="AY2076" i="27"/>
  <c r="BB2076" i="27" s="1"/>
  <c r="AW2076" i="27"/>
  <c r="BA2076" i="27" s="1"/>
  <c r="O3025" i="27"/>
  <c r="I3025" i="27" l="1"/>
  <c r="L3025" i="27" s="1"/>
  <c r="P3025" i="27" s="1"/>
  <c r="R3025" i="27"/>
  <c r="S3025" i="27" s="1"/>
  <c r="T3025" i="27" s="1"/>
  <c r="Q3025" i="27"/>
  <c r="M3025" i="27" l="1"/>
  <c r="U3025" i="27" s="1"/>
  <c r="W3025" i="27" s="1"/>
  <c r="H3026" i="27"/>
  <c r="X3026" i="27" s="1"/>
  <c r="N3026" i="27" s="1"/>
  <c r="G3026" i="27" s="1"/>
  <c r="V3025" i="27"/>
  <c r="AT2077" i="27" s="1"/>
  <c r="J3026" i="27"/>
  <c r="K3026" i="27" s="1"/>
  <c r="AZ2077" i="27" l="1"/>
  <c r="AY2077" i="27"/>
  <c r="BB2077" i="27" s="1"/>
  <c r="AW2077" i="27"/>
  <c r="BA2077" i="27" s="1"/>
  <c r="O3026" i="27"/>
  <c r="I3026" i="27" l="1"/>
  <c r="L3026" i="27" s="1"/>
  <c r="P3026" i="27" s="1"/>
  <c r="R3026" i="27"/>
  <c r="S3026" i="27" s="1"/>
  <c r="T3026" i="27" s="1"/>
  <c r="Q3026" i="27"/>
  <c r="M3026" i="27" l="1"/>
  <c r="U3026" i="27" s="1"/>
  <c r="W3026" i="27" s="1"/>
  <c r="H3027" i="27"/>
  <c r="X3027" i="27" s="1"/>
  <c r="N3027" i="27" s="1"/>
  <c r="G3027" i="27" s="1"/>
  <c r="V3026" i="27"/>
  <c r="AT2078" i="27" s="1"/>
  <c r="J3027" i="27"/>
  <c r="K3027" i="27" s="1"/>
  <c r="AZ2078" i="27" l="1"/>
  <c r="AY2078" i="27"/>
  <c r="BB2078" i="27" s="1"/>
  <c r="AW2078" i="27"/>
  <c r="BA2078" i="27" s="1"/>
  <c r="O3027" i="27"/>
  <c r="I3027" i="27" l="1"/>
  <c r="L3027" i="27" s="1"/>
  <c r="P3027" i="27" s="1"/>
  <c r="R3027" i="27"/>
  <c r="S3027" i="27" s="1"/>
  <c r="T3027" i="27" s="1"/>
  <c r="Q3027" i="27"/>
  <c r="M3027" i="27" l="1"/>
  <c r="U3027" i="27" s="1"/>
  <c r="W3027" i="27" s="1"/>
  <c r="H3028" i="27"/>
  <c r="X3028" i="27" s="1"/>
  <c r="N3028" i="27" s="1"/>
  <c r="G3028" i="27" s="1"/>
  <c r="V3027" i="27"/>
  <c r="AT2079" i="27" s="1"/>
  <c r="J3028" i="27" l="1"/>
  <c r="K3028" i="27" s="1"/>
  <c r="O3028" i="27" s="1"/>
  <c r="AZ2079" i="27"/>
  <c r="AY2079" i="27"/>
  <c r="BB2079" i="27" s="1"/>
  <c r="AW2079" i="27"/>
  <c r="BA2079" i="27" s="1"/>
  <c r="I3028" i="27" l="1"/>
  <c r="L3028" i="27" s="1"/>
  <c r="P3028" i="27" s="1"/>
  <c r="R3028" i="27"/>
  <c r="S3028" i="27" s="1"/>
  <c r="T3028" i="27" s="1"/>
  <c r="Q3028" i="27"/>
  <c r="M3028" i="27" l="1"/>
  <c r="U3028" i="27"/>
  <c r="H3029" i="27"/>
  <c r="X3029" i="27" s="1"/>
  <c r="N3029" i="27" s="1"/>
  <c r="G3029" i="27" s="1"/>
  <c r="W3028" i="27"/>
  <c r="V3028" i="27"/>
  <c r="AT2080" i="27" s="1"/>
  <c r="J3029" i="27"/>
  <c r="K3029" i="27" s="1"/>
  <c r="AZ2080" i="27" l="1"/>
  <c r="AY2080" i="27"/>
  <c r="BB2080" i="27" s="1"/>
  <c r="AW2080" i="27"/>
  <c r="BA2080" i="27" s="1"/>
  <c r="O3029" i="27"/>
  <c r="I3029" i="27" l="1"/>
  <c r="R3029" i="27"/>
  <c r="S3029" i="27" s="1"/>
  <c r="T3029" i="27" s="1"/>
  <c r="L3029" i="27"/>
  <c r="Q3029" i="27"/>
  <c r="H3030" i="27" l="1"/>
  <c r="X3030" i="27" s="1"/>
  <c r="N3030" i="27" s="1"/>
  <c r="G3030" i="27" s="1"/>
  <c r="P3029" i="27"/>
  <c r="V3029" i="27" s="1"/>
  <c r="AT2081" i="27" s="1"/>
  <c r="M3029" i="27"/>
  <c r="U3029" i="27" s="1"/>
  <c r="W3029" i="27" s="1"/>
  <c r="J3030" i="27" l="1"/>
  <c r="K3030" i="27" s="1"/>
  <c r="O3030" i="27" s="1"/>
  <c r="AZ2081" i="27"/>
  <c r="AY2081" i="27"/>
  <c r="BB2081" i="27" s="1"/>
  <c r="AW2081" i="27"/>
  <c r="BA2081" i="27" s="1"/>
  <c r="I3030" i="27" l="1"/>
  <c r="L3030" i="27" s="1"/>
  <c r="M3030" i="27" s="1"/>
  <c r="R3030" i="27"/>
  <c r="S3030" i="27" s="1"/>
  <c r="T3030" i="27" s="1"/>
  <c r="Q3030" i="27"/>
  <c r="P3030" i="27" l="1"/>
  <c r="V3030" i="27" s="1"/>
  <c r="AT2082" i="27" s="1"/>
  <c r="U3030" i="27"/>
  <c r="W3030" i="27" s="1"/>
  <c r="H3031" i="27"/>
  <c r="X3031" i="27" s="1"/>
  <c r="N3031" i="27" s="1"/>
  <c r="G3031" i="27" s="1"/>
  <c r="J3031" i="27" l="1"/>
  <c r="K3031" i="27" s="1"/>
  <c r="AZ2082" i="27"/>
  <c r="AY2082" i="27"/>
  <c r="BB2082" i="27" s="1"/>
  <c r="AW2082" i="27"/>
  <c r="BA2082" i="27" s="1"/>
  <c r="O3031" i="27"/>
  <c r="I3031" i="27" l="1"/>
  <c r="L3031" i="27" s="1"/>
  <c r="P3031" i="27" s="1"/>
  <c r="R3031" i="27"/>
  <c r="S3031" i="27" s="1"/>
  <c r="T3031" i="27" s="1"/>
  <c r="Q3031" i="27"/>
  <c r="M3031" i="27" l="1"/>
  <c r="U3031" i="27" s="1"/>
  <c r="W3031" i="27" s="1"/>
  <c r="H3032" i="27"/>
  <c r="X3032" i="27" s="1"/>
  <c r="N3032" i="27" s="1"/>
  <c r="G3032" i="27" s="1"/>
  <c r="V3031" i="27"/>
  <c r="AT2083" i="27" s="1"/>
  <c r="J3032" i="27"/>
  <c r="K3032" i="27" s="1"/>
  <c r="AZ2083" i="27" l="1"/>
  <c r="AY2083" i="27"/>
  <c r="BB2083" i="27" s="1"/>
  <c r="AW2083" i="27"/>
  <c r="BA2083" i="27" s="1"/>
  <c r="O3032" i="27"/>
  <c r="I3032" i="27" l="1"/>
  <c r="L3032" i="27" s="1"/>
  <c r="R3032" i="27"/>
  <c r="S3032" i="27" s="1"/>
  <c r="T3032" i="27" s="1"/>
  <c r="Q3032" i="27"/>
  <c r="H3033" i="27" l="1"/>
  <c r="X3033" i="27" s="1"/>
  <c r="N3033" i="27" s="1"/>
  <c r="G3033" i="27" s="1"/>
  <c r="P3032" i="27"/>
  <c r="V3032" i="27" s="1"/>
  <c r="AT2084" i="27" s="1"/>
  <c r="J3033" i="27"/>
  <c r="K3033" i="27" s="1"/>
  <c r="M3032" i="27"/>
  <c r="U3032" i="27" s="1"/>
  <c r="W3032" i="27" s="1"/>
  <c r="AZ2084" i="27" l="1"/>
  <c r="AY2084" i="27"/>
  <c r="BB2084" i="27" s="1"/>
  <c r="AW2084" i="27"/>
  <c r="BA2084" i="27" s="1"/>
  <c r="O3033" i="27"/>
  <c r="I3033" i="27" l="1"/>
  <c r="L3033" i="27" s="1"/>
  <c r="M3033" i="27" s="1"/>
  <c r="R3033" i="27"/>
  <c r="S3033" i="27" s="1"/>
  <c r="T3033" i="27" s="1"/>
  <c r="Q3033" i="27"/>
  <c r="P3033" i="27" l="1"/>
  <c r="V3033" i="27" s="1"/>
  <c r="AT2085" i="27" s="1"/>
  <c r="U3033" i="27"/>
  <c r="W3033" i="27" s="1"/>
  <c r="H3034" i="27"/>
  <c r="X3034" i="27" s="1"/>
  <c r="N3034" i="27" s="1"/>
  <c r="G3034" i="27" s="1"/>
  <c r="J3034" i="27" l="1"/>
  <c r="K3034" i="27" s="1"/>
  <c r="O3034" i="27" s="1"/>
  <c r="AZ2085" i="27"/>
  <c r="AY2085" i="27"/>
  <c r="BB2085" i="27" s="1"/>
  <c r="AW2085" i="27"/>
  <c r="BA2085" i="27" s="1"/>
  <c r="I3034" i="27" l="1"/>
  <c r="L3034" i="27" s="1"/>
  <c r="R3034" i="27"/>
  <c r="S3034" i="27" s="1"/>
  <c r="T3034" i="27" s="1"/>
  <c r="Q3034" i="27"/>
  <c r="H3035" i="27" l="1"/>
  <c r="X3035" i="27" s="1"/>
  <c r="N3035" i="27" s="1"/>
  <c r="G3035" i="27" s="1"/>
  <c r="P3034" i="27"/>
  <c r="V3034" i="27" s="1"/>
  <c r="AT2086" i="27" s="1"/>
  <c r="M3034" i="27"/>
  <c r="U3034" i="27" s="1"/>
  <c r="W3034" i="27" s="1"/>
  <c r="J3035" i="27" l="1"/>
  <c r="K3035" i="27" s="1"/>
  <c r="O3035" i="27" s="1"/>
  <c r="AZ2086" i="27"/>
  <c r="AY2086" i="27"/>
  <c r="BB2086" i="27" s="1"/>
  <c r="AW2086" i="27"/>
  <c r="BA2086" i="27" s="1"/>
  <c r="I3035" i="27" l="1"/>
  <c r="L3035" i="27" s="1"/>
  <c r="M3035" i="27" s="1"/>
  <c r="R3035" i="27"/>
  <c r="S3035" i="27" s="1"/>
  <c r="T3035" i="27" s="1"/>
  <c r="Q3035" i="27"/>
  <c r="P3035" i="27" l="1"/>
  <c r="V3035" i="27" s="1"/>
  <c r="AT2087" i="27" s="1"/>
  <c r="U3035" i="27"/>
  <c r="W3035" i="27" s="1"/>
  <c r="H3036" i="27"/>
  <c r="X3036" i="27" s="1"/>
  <c r="N3036" i="27" s="1"/>
  <c r="G3036" i="27" s="1"/>
  <c r="J3036" i="27" l="1"/>
  <c r="K3036" i="27" s="1"/>
  <c r="O3036" i="27" s="1"/>
  <c r="AZ2087" i="27"/>
  <c r="AY2087" i="27"/>
  <c r="BB2087" i="27" s="1"/>
  <c r="AW2087" i="27"/>
  <c r="BA2087" i="27" s="1"/>
  <c r="I3036" i="27" l="1"/>
  <c r="L3036" i="27" s="1"/>
  <c r="M3036" i="27" s="1"/>
  <c r="R3036" i="27"/>
  <c r="S3036" i="27" s="1"/>
  <c r="T3036" i="27" s="1"/>
  <c r="Q3036" i="27"/>
  <c r="P3036" i="27" l="1"/>
  <c r="V3036" i="27" s="1"/>
  <c r="AT2088" i="27" s="1"/>
  <c r="U3036" i="27"/>
  <c r="W3036" i="27" s="1"/>
  <c r="H3037" i="27"/>
  <c r="X3037" i="27" s="1"/>
  <c r="N3037" i="27" s="1"/>
  <c r="G3037" i="27" s="1"/>
  <c r="J3037" i="27" l="1"/>
  <c r="K3037" i="27" s="1"/>
  <c r="O3037" i="27" s="1"/>
  <c r="AZ2088" i="27"/>
  <c r="AY2088" i="27"/>
  <c r="BB2088" i="27" s="1"/>
  <c r="AW2088" i="27"/>
  <c r="BA2088" i="27" s="1"/>
  <c r="I3037" i="27" l="1"/>
  <c r="L3037" i="27" s="1"/>
  <c r="P3037" i="27" s="1"/>
  <c r="R3037" i="27"/>
  <c r="S3037" i="27" s="1"/>
  <c r="T3037" i="27" s="1"/>
  <c r="Q3037" i="27"/>
  <c r="M3037" i="27" l="1"/>
  <c r="U3037" i="27" s="1"/>
  <c r="W3037" i="27" s="1"/>
  <c r="H3038" i="27"/>
  <c r="X3038" i="27" s="1"/>
  <c r="N3038" i="27" s="1"/>
  <c r="G3038" i="27" s="1"/>
  <c r="V3037" i="27"/>
  <c r="AT2089" i="27" s="1"/>
  <c r="J3038" i="27" l="1"/>
  <c r="K3038" i="27" s="1"/>
  <c r="O3038" i="27" s="1"/>
  <c r="AZ2089" i="27"/>
  <c r="AY2089" i="27"/>
  <c r="BB2089" i="27" s="1"/>
  <c r="AW2089" i="27"/>
  <c r="BA2089" i="27" s="1"/>
  <c r="I3038" i="27" l="1"/>
  <c r="L3038" i="27" s="1"/>
  <c r="P3038" i="27" s="1"/>
  <c r="R3038" i="27"/>
  <c r="S3038" i="27" s="1"/>
  <c r="T3038" i="27" s="1"/>
  <c r="Q3038" i="27"/>
  <c r="M3038" i="27" l="1"/>
  <c r="U3038" i="27" s="1"/>
  <c r="W3038" i="27" s="1"/>
  <c r="H3039" i="27"/>
  <c r="X3039" i="27" s="1"/>
  <c r="N3039" i="27" s="1"/>
  <c r="G3039" i="27" s="1"/>
  <c r="V3038" i="27"/>
  <c r="AT2090" i="27" s="1"/>
  <c r="J3039" i="27"/>
  <c r="K3039" i="27" s="1"/>
  <c r="AZ2090" i="27" l="1"/>
  <c r="AY2090" i="27"/>
  <c r="BB2090" i="27" s="1"/>
  <c r="AW2090" i="27"/>
  <c r="BA2090" i="27" s="1"/>
  <c r="O3039" i="27"/>
  <c r="I3039" i="27" l="1"/>
  <c r="L3039" i="27" s="1"/>
  <c r="M3039" i="27" s="1"/>
  <c r="R3039" i="27"/>
  <c r="S3039" i="27" s="1"/>
  <c r="T3039" i="27" s="1"/>
  <c r="Q3039" i="27"/>
  <c r="P3039" i="27" l="1"/>
  <c r="V3039" i="27" s="1"/>
  <c r="AT2091" i="27" s="1"/>
  <c r="U3039" i="27"/>
  <c r="W3039" i="27" s="1"/>
  <c r="H3040" i="27"/>
  <c r="X3040" i="27" s="1"/>
  <c r="N3040" i="27" s="1"/>
  <c r="G3040" i="27" s="1"/>
  <c r="J3040" i="27" l="1"/>
  <c r="K3040" i="27" s="1"/>
  <c r="AZ2091" i="27"/>
  <c r="AY2091" i="27"/>
  <c r="BB2091" i="27" s="1"/>
  <c r="AW2091" i="27"/>
  <c r="BA2091" i="27" s="1"/>
  <c r="O3040" i="27"/>
  <c r="I3040" i="27" l="1"/>
  <c r="L3040" i="27" s="1"/>
  <c r="M3040" i="27" s="1"/>
  <c r="R3040" i="27"/>
  <c r="S3040" i="27" s="1"/>
  <c r="T3040" i="27" s="1"/>
  <c r="Q3040" i="27"/>
  <c r="U3040" i="27" l="1"/>
  <c r="W3040" i="27" s="1"/>
  <c r="P3040" i="27"/>
  <c r="V3040" i="27" s="1"/>
  <c r="AT2092" i="27" s="1"/>
  <c r="H3041" i="27"/>
  <c r="X3041" i="27" s="1"/>
  <c r="N3041" i="27" s="1"/>
  <c r="G3041" i="27" s="1"/>
  <c r="J3041" i="27" l="1"/>
  <c r="K3041" i="27" s="1"/>
  <c r="O3041" i="27" s="1"/>
  <c r="AZ2092" i="27"/>
  <c r="AY2092" i="27"/>
  <c r="BB2092" i="27" s="1"/>
  <c r="AW2092" i="27"/>
  <c r="BA2092" i="27" s="1"/>
  <c r="I3041" i="27" l="1"/>
  <c r="L3041" i="27" s="1"/>
  <c r="P3041" i="27" s="1"/>
  <c r="R3041" i="27"/>
  <c r="S3041" i="27" s="1"/>
  <c r="T3041" i="27" s="1"/>
  <c r="Q3041" i="27"/>
  <c r="M3041" i="27" l="1"/>
  <c r="U3041" i="27" s="1"/>
  <c r="W3041" i="27" s="1"/>
  <c r="H3042" i="27"/>
  <c r="X3042" i="27" s="1"/>
  <c r="N3042" i="27" s="1"/>
  <c r="G3042" i="27" s="1"/>
  <c r="V3041" i="27"/>
  <c r="AT2093" i="27" s="1"/>
  <c r="J3042" i="27"/>
  <c r="K3042" i="27" s="1"/>
  <c r="AZ2093" i="27" l="1"/>
  <c r="AY2093" i="27"/>
  <c r="BB2093" i="27" s="1"/>
  <c r="AW2093" i="27"/>
  <c r="BA2093" i="27" s="1"/>
  <c r="O3042" i="27"/>
  <c r="I3042" i="27" l="1"/>
  <c r="L3042" i="27" s="1"/>
  <c r="R3042" i="27"/>
  <c r="S3042" i="27" s="1"/>
  <c r="T3042" i="27" s="1"/>
  <c r="Q3042" i="27"/>
  <c r="H3043" i="27" l="1"/>
  <c r="X3043" i="27" s="1"/>
  <c r="N3043" i="27" s="1"/>
  <c r="G3043" i="27" s="1"/>
  <c r="P3042" i="27"/>
  <c r="V3042" i="27" s="1"/>
  <c r="AT2094" i="27" s="1"/>
  <c r="M3042" i="27"/>
  <c r="U3042" i="27" s="1"/>
  <c r="W3042" i="27" s="1"/>
  <c r="J3043" i="27" l="1"/>
  <c r="K3043" i="27" s="1"/>
  <c r="O3043" i="27" s="1"/>
  <c r="AZ2094" i="27"/>
  <c r="AY2094" i="27"/>
  <c r="BB2094" i="27" s="1"/>
  <c r="AW2094" i="27"/>
  <c r="BA2094" i="27" s="1"/>
  <c r="I3043" i="27" l="1"/>
  <c r="L3043" i="27" s="1"/>
  <c r="P3043" i="27" s="1"/>
  <c r="R3043" i="27"/>
  <c r="S3043" i="27" s="1"/>
  <c r="T3043" i="27" s="1"/>
  <c r="Q3043" i="27"/>
  <c r="M3043" i="27" l="1"/>
  <c r="U3043" i="27" s="1"/>
  <c r="W3043" i="27" s="1"/>
  <c r="H3044" i="27"/>
  <c r="X3044" i="27" s="1"/>
  <c r="N3044" i="27" s="1"/>
  <c r="G3044" i="27" s="1"/>
  <c r="V3043" i="27"/>
  <c r="AT2095" i="27" s="1"/>
  <c r="J3044" i="27"/>
  <c r="K3044" i="27" s="1"/>
  <c r="AZ2095" i="27" l="1"/>
  <c r="AY2095" i="27"/>
  <c r="BB2095" i="27" s="1"/>
  <c r="AW2095" i="27"/>
  <c r="BA2095" i="27" s="1"/>
  <c r="O3044" i="27"/>
  <c r="I3044" i="27" l="1"/>
  <c r="L3044" i="27" s="1"/>
  <c r="R3044" i="27"/>
  <c r="S3044" i="27" s="1"/>
  <c r="T3044" i="27" s="1"/>
  <c r="Q3044" i="27"/>
  <c r="H3045" i="27" l="1"/>
  <c r="X3045" i="27" s="1"/>
  <c r="N3045" i="27" s="1"/>
  <c r="G3045" i="27" s="1"/>
  <c r="P3044" i="27"/>
  <c r="V3044" i="27" s="1"/>
  <c r="AT2096" i="27" s="1"/>
  <c r="M3044" i="27"/>
  <c r="U3044" i="27" s="1"/>
  <c r="W3044" i="27" s="1"/>
  <c r="J3045" i="27" l="1"/>
  <c r="K3045" i="27" s="1"/>
  <c r="O3045" i="27" s="1"/>
  <c r="AZ2096" i="27"/>
  <c r="AY2096" i="27"/>
  <c r="BB2096" i="27" s="1"/>
  <c r="AW2096" i="27"/>
  <c r="BA2096" i="27" s="1"/>
  <c r="I3045" i="27" l="1"/>
  <c r="L3045" i="27" s="1"/>
  <c r="P3045" i="27" s="1"/>
  <c r="R3045" i="27"/>
  <c r="S3045" i="27" s="1"/>
  <c r="T3045" i="27" s="1"/>
  <c r="Q3045" i="27"/>
  <c r="M3045" i="27" l="1"/>
  <c r="U3045" i="27" s="1"/>
  <c r="W3045" i="27" s="1"/>
  <c r="H3046" i="27"/>
  <c r="X3046" i="27" s="1"/>
  <c r="N3046" i="27" s="1"/>
  <c r="G3046" i="27" s="1"/>
  <c r="V3045" i="27"/>
  <c r="AT2097" i="27" s="1"/>
  <c r="J3046" i="27"/>
  <c r="K3046" i="27" s="1"/>
  <c r="AY2097" i="27" l="1"/>
  <c r="BB2097" i="27" s="1"/>
  <c r="AZ2097" i="27"/>
  <c r="AW2097" i="27"/>
  <c r="BA2097" i="27" s="1"/>
  <c r="O3046" i="27"/>
  <c r="I3046" i="27" l="1"/>
  <c r="L3046" i="27" s="1"/>
  <c r="P3046" i="27" s="1"/>
  <c r="R3046" i="27"/>
  <c r="S3046" i="27" s="1"/>
  <c r="T3046" i="27" s="1"/>
  <c r="Q3046" i="27"/>
  <c r="M3046" i="27" l="1"/>
  <c r="U3046" i="27" s="1"/>
  <c r="W3046" i="27" s="1"/>
  <c r="H3047" i="27"/>
  <c r="X3047" i="27" s="1"/>
  <c r="N3047" i="27" s="1"/>
  <c r="G3047" i="27" s="1"/>
  <c r="V3046" i="27"/>
  <c r="AT2098" i="27" s="1"/>
  <c r="J3047" i="27"/>
  <c r="K3047" i="27" s="1"/>
  <c r="AY2098" i="27" l="1"/>
  <c r="BB2098" i="27" s="1"/>
  <c r="AZ2098" i="27"/>
  <c r="AW2098" i="27"/>
  <c r="BA2098" i="27" s="1"/>
  <c r="O3047" i="27"/>
  <c r="I3047" i="27" l="1"/>
  <c r="L3047" i="27" s="1"/>
  <c r="M3047" i="27" s="1"/>
  <c r="R3047" i="27"/>
  <c r="S3047" i="27" s="1"/>
  <c r="T3047" i="27" s="1"/>
  <c r="Q3047" i="27"/>
  <c r="U3047" i="27" l="1"/>
  <c r="W3047" i="27" s="1"/>
  <c r="P3047" i="27"/>
  <c r="V3047" i="27" s="1"/>
  <c r="AT2099" i="27" s="1"/>
  <c r="H3048" i="27"/>
  <c r="X3048" i="27" s="1"/>
  <c r="N3048" i="27" s="1"/>
  <c r="G3048" i="27" s="1"/>
  <c r="J3048" i="27" l="1"/>
  <c r="K3048" i="27" s="1"/>
  <c r="AZ2099" i="27"/>
  <c r="AY2099" i="27"/>
  <c r="BB2099" i="27" s="1"/>
  <c r="AW2099" i="27"/>
  <c r="BA2099" i="27" s="1"/>
  <c r="O3048" i="27"/>
  <c r="I3048" i="27" l="1"/>
  <c r="L3048" i="27" s="1"/>
  <c r="P3048" i="27" s="1"/>
  <c r="R3048" i="27"/>
  <c r="S3048" i="27" s="1"/>
  <c r="T3048" i="27" s="1"/>
  <c r="Q3048" i="27"/>
  <c r="M3048" i="27" l="1"/>
  <c r="U3048" i="27" s="1"/>
  <c r="W3048" i="27" s="1"/>
  <c r="H3049" i="27"/>
  <c r="X3049" i="27" s="1"/>
  <c r="N3049" i="27" s="1"/>
  <c r="G3049" i="27" s="1"/>
  <c r="V3048" i="27"/>
  <c r="AT2100" i="27" s="1"/>
  <c r="J3049" i="27"/>
  <c r="K3049" i="27" s="1"/>
  <c r="AZ2100" i="27" l="1"/>
  <c r="AY2100" i="27"/>
  <c r="BB2100" i="27" s="1"/>
  <c r="AW2100" i="27"/>
  <c r="BA2100" i="27" s="1"/>
  <c r="O3049" i="27"/>
  <c r="I3049" i="27" l="1"/>
  <c r="L3049" i="27" s="1"/>
  <c r="M3049" i="27" s="1"/>
  <c r="R3049" i="27"/>
  <c r="S3049" i="27" s="1"/>
  <c r="T3049" i="27" s="1"/>
  <c r="Q3049" i="27"/>
  <c r="U3049" i="27" l="1"/>
  <c r="H3050" i="27"/>
  <c r="X3050" i="27" s="1"/>
  <c r="N3050" i="27" s="1"/>
  <c r="G3050" i="27" s="1"/>
  <c r="W3049" i="27"/>
  <c r="P3049" i="27"/>
  <c r="V3049" i="27" s="1"/>
  <c r="AT2101" i="27" s="1"/>
  <c r="J3050" i="27"/>
  <c r="K3050" i="27" s="1"/>
  <c r="AZ2101" i="27" l="1"/>
  <c r="AY2101" i="27"/>
  <c r="BB2101" i="27" s="1"/>
  <c r="AW2101" i="27"/>
  <c r="BA2101" i="27" s="1"/>
  <c r="O3050" i="27"/>
  <c r="I3050" i="27" l="1"/>
  <c r="L3050" i="27" s="1"/>
  <c r="P3050" i="27" s="1"/>
  <c r="R3050" i="27"/>
  <c r="S3050" i="27" s="1"/>
  <c r="T3050" i="27" s="1"/>
  <c r="Q3050" i="27"/>
  <c r="M3050" i="27" l="1"/>
  <c r="U3050" i="27" s="1"/>
  <c r="W3050" i="27" s="1"/>
  <c r="H3051" i="27"/>
  <c r="X3051" i="27" s="1"/>
  <c r="N3051" i="27" s="1"/>
  <c r="G3051" i="27" s="1"/>
  <c r="V3050" i="27"/>
  <c r="AT2102" i="27" s="1"/>
  <c r="J3051" i="27" l="1"/>
  <c r="K3051" i="27" s="1"/>
  <c r="O3051" i="27" s="1"/>
  <c r="AZ2102" i="27"/>
  <c r="AY2102" i="27"/>
  <c r="BB2102" i="27" s="1"/>
  <c r="AW2102" i="27"/>
  <c r="BA2102" i="27" s="1"/>
  <c r="I3051" i="27" l="1"/>
  <c r="L3051" i="27" s="1"/>
  <c r="M3051" i="27" s="1"/>
  <c r="R3051" i="27"/>
  <c r="S3051" i="27" s="1"/>
  <c r="T3051" i="27" s="1"/>
  <c r="Q3051" i="27"/>
  <c r="P3051" i="27" l="1"/>
  <c r="V3051" i="27" s="1"/>
  <c r="AT2103" i="27" s="1"/>
  <c r="U3051" i="27"/>
  <c r="W3051" i="27" s="1"/>
  <c r="H3052" i="27"/>
  <c r="X3052" i="27" s="1"/>
  <c r="N3052" i="27" s="1"/>
  <c r="G3052" i="27" s="1"/>
  <c r="J3052" i="27" l="1"/>
  <c r="K3052" i="27" s="1"/>
  <c r="O3052" i="27" s="1"/>
  <c r="AZ2103" i="27"/>
  <c r="AY2103" i="27"/>
  <c r="BB2103" i="27" s="1"/>
  <c r="AW2103" i="27"/>
  <c r="BA2103" i="27" s="1"/>
  <c r="I3052" i="27" l="1"/>
  <c r="L3052" i="27" s="1"/>
  <c r="P3052" i="27" s="1"/>
  <c r="R3052" i="27"/>
  <c r="S3052" i="27" s="1"/>
  <c r="T3052" i="27" s="1"/>
  <c r="Q3052" i="27"/>
  <c r="M3052" i="27" l="1"/>
  <c r="U3052" i="27" s="1"/>
  <c r="W3052" i="27" s="1"/>
  <c r="H3053" i="27"/>
  <c r="X3053" i="27" s="1"/>
  <c r="N3053" i="27" s="1"/>
  <c r="G3053" i="27" s="1"/>
  <c r="V3052" i="27"/>
  <c r="AT2104" i="27" s="1"/>
  <c r="J3053" i="27"/>
  <c r="K3053" i="27" s="1"/>
  <c r="AZ2104" i="27" l="1"/>
  <c r="AY2104" i="27"/>
  <c r="BB2104" i="27" s="1"/>
  <c r="AW2104" i="27"/>
  <c r="BA2104" i="27" s="1"/>
  <c r="O3053" i="27"/>
  <c r="I3053" i="27" l="1"/>
  <c r="L3053" i="27" s="1"/>
  <c r="P3053" i="27" s="1"/>
  <c r="R3053" i="27"/>
  <c r="S3053" i="27" s="1"/>
  <c r="T3053" i="27" s="1"/>
  <c r="Q3053" i="27"/>
  <c r="M3053" i="27" l="1"/>
  <c r="U3053" i="27" s="1"/>
  <c r="W3053" i="27" s="1"/>
  <c r="H3054" i="27"/>
  <c r="X3054" i="27" s="1"/>
  <c r="N3054" i="27" s="1"/>
  <c r="G3054" i="27" s="1"/>
  <c r="V3053" i="27"/>
  <c r="AT2105" i="27" s="1"/>
  <c r="J3054" i="27" l="1"/>
  <c r="K3054" i="27" s="1"/>
  <c r="O3054" i="27" s="1"/>
  <c r="AZ2105" i="27"/>
  <c r="AY2105" i="27"/>
  <c r="BB2105" i="27" s="1"/>
  <c r="AW2105" i="27"/>
  <c r="BA2105" i="27" s="1"/>
  <c r="I3054" i="27" l="1"/>
  <c r="L3054" i="27" s="1"/>
  <c r="M3054" i="27" s="1"/>
  <c r="R3054" i="27"/>
  <c r="S3054" i="27" s="1"/>
  <c r="T3054" i="27" s="1"/>
  <c r="Q3054" i="27"/>
  <c r="P3054" i="27" l="1"/>
  <c r="U3054" i="27"/>
  <c r="W3054" i="27" s="1"/>
  <c r="H3055" i="27"/>
  <c r="X3055" i="27" s="1"/>
  <c r="N3055" i="27" s="1"/>
  <c r="G3055" i="27" s="1"/>
  <c r="V3054" i="27"/>
  <c r="AT2106" i="27" s="1"/>
  <c r="J3055" i="27"/>
  <c r="K3055" i="27" s="1"/>
  <c r="AZ2106" i="27" l="1"/>
  <c r="AY2106" i="27"/>
  <c r="BB2106" i="27" s="1"/>
  <c r="AW2106" i="27"/>
  <c r="BA2106" i="27" s="1"/>
  <c r="O3055" i="27"/>
  <c r="I3055" i="27" l="1"/>
  <c r="R3055" i="27"/>
  <c r="S3055" i="27" s="1"/>
  <c r="T3055" i="27" s="1"/>
  <c r="L3055" i="27"/>
  <c r="Q3055" i="27"/>
  <c r="H3056" i="27" l="1"/>
  <c r="X3056" i="27" s="1"/>
  <c r="N3056" i="27" s="1"/>
  <c r="G3056" i="27" s="1"/>
  <c r="P3055" i="27"/>
  <c r="V3055" i="27" s="1"/>
  <c r="AT2107" i="27" s="1"/>
  <c r="M3055" i="27"/>
  <c r="U3055" i="27" s="1"/>
  <c r="W3055" i="27" s="1"/>
  <c r="J3056" i="27" l="1"/>
  <c r="K3056" i="27" s="1"/>
  <c r="O3056" i="27" s="1"/>
  <c r="AZ2107" i="27"/>
  <c r="AY2107" i="27"/>
  <c r="BB2107" i="27" s="1"/>
  <c r="AW2107" i="27"/>
  <c r="BA2107" i="27" s="1"/>
  <c r="I3056" i="27" l="1"/>
  <c r="L3056" i="27" s="1"/>
  <c r="P3056" i="27" s="1"/>
  <c r="R3056" i="27"/>
  <c r="S3056" i="27" s="1"/>
  <c r="T3056" i="27" s="1"/>
  <c r="Q3056" i="27"/>
  <c r="M3056" i="27" l="1"/>
  <c r="U3056" i="27" s="1"/>
  <c r="W3056" i="27" s="1"/>
  <c r="H3057" i="27"/>
  <c r="X3057" i="27" s="1"/>
  <c r="N3057" i="27" s="1"/>
  <c r="G3057" i="27" s="1"/>
  <c r="V3056" i="27"/>
  <c r="AT2108" i="27" s="1"/>
  <c r="J3057" i="27"/>
  <c r="K3057" i="27" s="1"/>
  <c r="AZ2108" i="27" l="1"/>
  <c r="AY2108" i="27"/>
  <c r="BB2108" i="27" s="1"/>
  <c r="AW2108" i="27"/>
  <c r="BA2108" i="27" s="1"/>
  <c r="O3057" i="27"/>
  <c r="I3057" i="27" l="1"/>
  <c r="R3057" i="27"/>
  <c r="S3057" i="27" s="1"/>
  <c r="T3057" i="27" s="1"/>
  <c r="L3057" i="27"/>
  <c r="Q3057" i="27"/>
  <c r="H3058" i="27" l="1"/>
  <c r="X3058" i="27" s="1"/>
  <c r="N3058" i="27" s="1"/>
  <c r="G3058" i="27" s="1"/>
  <c r="P3057" i="27"/>
  <c r="V3057" i="27" s="1"/>
  <c r="AT2109" i="27" s="1"/>
  <c r="M3057" i="27"/>
  <c r="U3057" i="27" s="1"/>
  <c r="W3057" i="27" s="1"/>
  <c r="J3058" i="27" l="1"/>
  <c r="K3058" i="27" s="1"/>
  <c r="O3058" i="27" s="1"/>
  <c r="AZ2109" i="27"/>
  <c r="AY2109" i="27"/>
  <c r="BB2109" i="27" s="1"/>
  <c r="AW2109" i="27"/>
  <c r="BA2109" i="27" s="1"/>
  <c r="I3058" i="27" l="1"/>
  <c r="L3058" i="27" s="1"/>
  <c r="P3058" i="27" s="1"/>
  <c r="R3058" i="27"/>
  <c r="S3058" i="27" s="1"/>
  <c r="T3058" i="27" s="1"/>
  <c r="Q3058" i="27"/>
  <c r="M3058" i="27" l="1"/>
  <c r="U3058" i="27" s="1"/>
  <c r="W3058" i="27" s="1"/>
  <c r="H3059" i="27"/>
  <c r="X3059" i="27" s="1"/>
  <c r="N3059" i="27" s="1"/>
  <c r="G3059" i="27" s="1"/>
  <c r="V3058" i="27"/>
  <c r="AT2110" i="27" s="1"/>
  <c r="J3059" i="27"/>
  <c r="K3059" i="27" s="1"/>
  <c r="AZ2110" i="27" l="1"/>
  <c r="AY2110" i="27"/>
  <c r="BB2110" i="27" s="1"/>
  <c r="AW2110" i="27"/>
  <c r="BA2110" i="27" s="1"/>
  <c r="O3059" i="27"/>
  <c r="I3059" i="27" l="1"/>
  <c r="L3059" i="27" s="1"/>
  <c r="P3059" i="27" s="1"/>
  <c r="R3059" i="27"/>
  <c r="S3059" i="27" s="1"/>
  <c r="T3059" i="27" s="1"/>
  <c r="Q3059" i="27"/>
  <c r="M3059" i="27" l="1"/>
  <c r="U3059" i="27" s="1"/>
  <c r="W3059" i="27" s="1"/>
  <c r="H3060" i="27"/>
  <c r="X3060" i="27" s="1"/>
  <c r="N3060" i="27" s="1"/>
  <c r="G3060" i="27" s="1"/>
  <c r="V3059" i="27"/>
  <c r="AT2111" i="27" s="1"/>
  <c r="J3060" i="27" l="1"/>
  <c r="K3060" i="27" s="1"/>
  <c r="O3060" i="27" s="1"/>
  <c r="AZ2111" i="27"/>
  <c r="AW2111" i="27"/>
  <c r="BA2111" i="27" s="1"/>
  <c r="AY2111" i="27"/>
  <c r="BB2111" i="27" s="1"/>
  <c r="I3060" i="27" l="1"/>
  <c r="L3060" i="27" s="1"/>
  <c r="M3060" i="27" s="1"/>
  <c r="R3060" i="27"/>
  <c r="S3060" i="27" s="1"/>
  <c r="T3060" i="27" s="1"/>
  <c r="Q3060" i="27"/>
  <c r="P3060" i="27" l="1"/>
  <c r="V3060" i="27" s="1"/>
  <c r="AT2112" i="27" s="1"/>
  <c r="U3060" i="27"/>
  <c r="W3060" i="27" s="1"/>
  <c r="H3061" i="27"/>
  <c r="X3061" i="27" s="1"/>
  <c r="N3061" i="27" s="1"/>
  <c r="G3061" i="27" s="1"/>
  <c r="J3061" i="27" l="1"/>
  <c r="K3061" i="27" s="1"/>
  <c r="AZ2112" i="27"/>
  <c r="AW2112" i="27"/>
  <c r="BA2112" i="27" s="1"/>
  <c r="AY2112" i="27"/>
  <c r="BB2112" i="27" s="1"/>
  <c r="O3061" i="27"/>
  <c r="I3061" i="27" l="1"/>
  <c r="L3061" i="27" s="1"/>
  <c r="P3061" i="27" s="1"/>
  <c r="R3061" i="27"/>
  <c r="S3061" i="27" s="1"/>
  <c r="T3061" i="27" s="1"/>
  <c r="Q3061" i="27"/>
  <c r="M3061" i="27" l="1"/>
  <c r="U3061" i="27"/>
  <c r="H3062" i="27"/>
  <c r="X3062" i="27" s="1"/>
  <c r="N3062" i="27" s="1"/>
  <c r="G3062" i="27" s="1"/>
  <c r="W3061" i="27"/>
  <c r="V3061" i="27"/>
  <c r="AT2113" i="27" s="1"/>
  <c r="J3062" i="27"/>
  <c r="K3062" i="27" s="1"/>
  <c r="AZ2113" i="27" l="1"/>
  <c r="AW2113" i="27"/>
  <c r="BA2113" i="27" s="1"/>
  <c r="AY2113" i="27"/>
  <c r="BB2113" i="27" s="1"/>
  <c r="O3062" i="27"/>
  <c r="I3062" i="27" l="1"/>
  <c r="L3062" i="27" s="1"/>
  <c r="M3062" i="27" s="1"/>
  <c r="R3062" i="27"/>
  <c r="S3062" i="27" s="1"/>
  <c r="T3062" i="27" s="1"/>
  <c r="Q3062" i="27"/>
  <c r="U3062" i="27" l="1"/>
  <c r="H3063" i="27"/>
  <c r="X3063" i="27" s="1"/>
  <c r="N3063" i="27" s="1"/>
  <c r="G3063" i="27" s="1"/>
  <c r="W3062" i="27"/>
  <c r="P3062" i="27"/>
  <c r="V3062" i="27" s="1"/>
  <c r="AT2114" i="27" s="1"/>
  <c r="J3063" i="27"/>
  <c r="K3063" i="27" s="1"/>
  <c r="AZ2114" i="27" l="1"/>
  <c r="AW2114" i="27"/>
  <c r="BA2114" i="27" s="1"/>
  <c r="AY2114" i="27"/>
  <c r="BB2114" i="27" s="1"/>
  <c r="O3063" i="27"/>
  <c r="I3063" i="27" l="1"/>
  <c r="R3063" i="27"/>
  <c r="S3063" i="27" s="1"/>
  <c r="T3063" i="27" s="1"/>
  <c r="L3063" i="27"/>
  <c r="M3063" i="27" s="1"/>
  <c r="Q3063" i="27"/>
  <c r="U3063" i="27" l="1"/>
  <c r="W3063" i="27" s="1"/>
  <c r="H3064" i="27"/>
  <c r="X3064" i="27" s="1"/>
  <c r="N3064" i="27" s="1"/>
  <c r="G3064" i="27" s="1"/>
  <c r="P3063" i="27"/>
  <c r="V3063" i="27" s="1"/>
  <c r="AT2115" i="27" s="1"/>
  <c r="J3064" i="27"/>
  <c r="K3064" i="27" s="1"/>
  <c r="AZ2115" i="27" l="1"/>
  <c r="AW2115" i="27"/>
  <c r="BA2115" i="27" s="1"/>
  <c r="AY2115" i="27"/>
  <c r="BB2115" i="27" s="1"/>
  <c r="O3064" i="27"/>
  <c r="I3064" i="27" l="1"/>
  <c r="L3064" i="27" s="1"/>
  <c r="M3064" i="27" s="1"/>
  <c r="R3064" i="27"/>
  <c r="S3064" i="27" s="1"/>
  <c r="T3064" i="27" s="1"/>
  <c r="Q3064" i="27"/>
  <c r="P3064" i="27" l="1"/>
  <c r="V3064" i="27" s="1"/>
  <c r="AT2116" i="27" s="1"/>
  <c r="U3064" i="27"/>
  <c r="W3064" i="27" s="1"/>
  <c r="H3065" i="27"/>
  <c r="X3065" i="27" s="1"/>
  <c r="N3065" i="27" s="1"/>
  <c r="G3065" i="27" s="1"/>
  <c r="J3065" i="27" l="1"/>
  <c r="K3065" i="27" s="1"/>
  <c r="AY2116" i="27"/>
  <c r="BB2116" i="27" s="1"/>
  <c r="AZ2116" i="27"/>
  <c r="AW2116" i="27"/>
  <c r="BA2116" i="27" s="1"/>
  <c r="O3065" i="27"/>
  <c r="I3065" i="27" l="1"/>
  <c r="L3065" i="27" s="1"/>
  <c r="P3065" i="27" s="1"/>
  <c r="R3065" i="27"/>
  <c r="S3065" i="27" s="1"/>
  <c r="T3065" i="27" s="1"/>
  <c r="Q3065" i="27"/>
  <c r="M3065" i="27" l="1"/>
  <c r="U3065" i="27" s="1"/>
  <c r="W3065" i="27" s="1"/>
  <c r="H3066" i="27"/>
  <c r="X3066" i="27" s="1"/>
  <c r="N3066" i="27" s="1"/>
  <c r="G3066" i="27" s="1"/>
  <c r="V3065" i="27"/>
  <c r="AT2117" i="27" s="1"/>
  <c r="J3066" i="27"/>
  <c r="K3066" i="27" s="1"/>
  <c r="AZ2117" i="27" l="1"/>
  <c r="AY2117" i="27"/>
  <c r="BB2117" i="27" s="1"/>
  <c r="AW2117" i="27"/>
  <c r="BA2117" i="27" s="1"/>
  <c r="O3066" i="27"/>
  <c r="I3066" i="27" l="1"/>
  <c r="L3066" i="27" s="1"/>
  <c r="P3066" i="27" s="1"/>
  <c r="R3066" i="27"/>
  <c r="S3066" i="27" s="1"/>
  <c r="T3066" i="27" s="1"/>
  <c r="Q3066" i="27"/>
  <c r="M3066" i="27" l="1"/>
  <c r="U3066" i="27" s="1"/>
  <c r="W3066" i="27" s="1"/>
  <c r="H3067" i="27"/>
  <c r="X3067" i="27" s="1"/>
  <c r="N3067" i="27" s="1"/>
  <c r="G3067" i="27" s="1"/>
  <c r="V3066" i="27"/>
  <c r="AT2118" i="27" s="1"/>
  <c r="J3067" i="27"/>
  <c r="K3067" i="27" s="1"/>
  <c r="AZ2118" i="27" l="1"/>
  <c r="AY2118" i="27"/>
  <c r="BB2118" i="27" s="1"/>
  <c r="AW2118" i="27"/>
  <c r="BA2118" i="27" s="1"/>
  <c r="O3067" i="27"/>
  <c r="I3067" i="27" l="1"/>
  <c r="L3067" i="27" s="1"/>
  <c r="P3067" i="27" s="1"/>
  <c r="R3067" i="27"/>
  <c r="S3067" i="27" s="1"/>
  <c r="T3067" i="27" s="1"/>
  <c r="Q3067" i="27"/>
  <c r="M3067" i="27" l="1"/>
  <c r="U3067" i="27" s="1"/>
  <c r="W3067" i="27" s="1"/>
  <c r="H3068" i="27"/>
  <c r="X3068" i="27" s="1"/>
  <c r="N3068" i="27" s="1"/>
  <c r="G3068" i="27" s="1"/>
  <c r="V3067" i="27"/>
  <c r="AT2119" i="27" s="1"/>
  <c r="J3068" i="27"/>
  <c r="K3068" i="27" s="1"/>
  <c r="AZ2119" i="27" l="1"/>
  <c r="AY2119" i="27"/>
  <c r="BB2119" i="27" s="1"/>
  <c r="AW2119" i="27"/>
  <c r="BA2119" i="27" s="1"/>
  <c r="O3068" i="27"/>
  <c r="I3068" i="27" l="1"/>
  <c r="L3068" i="27" s="1"/>
  <c r="M3068" i="27" s="1"/>
  <c r="R3068" i="27"/>
  <c r="S3068" i="27" s="1"/>
  <c r="T3068" i="27" s="1"/>
  <c r="Q3068" i="27"/>
  <c r="U3068" i="27" l="1"/>
  <c r="W3068" i="27" s="1"/>
  <c r="H3069" i="27"/>
  <c r="X3069" i="27" s="1"/>
  <c r="N3069" i="27" s="1"/>
  <c r="G3069" i="27" s="1"/>
  <c r="P3068" i="27"/>
  <c r="V3068" i="27" s="1"/>
  <c r="AT2120" i="27" s="1"/>
  <c r="J3069" i="27" l="1"/>
  <c r="K3069" i="27" s="1"/>
  <c r="AZ2120" i="27"/>
  <c r="AY2120" i="27"/>
  <c r="BB2120" i="27" s="1"/>
  <c r="AW2120" i="27"/>
  <c r="BA2120" i="27" s="1"/>
  <c r="O3069" i="27"/>
  <c r="I3069" i="27" l="1"/>
  <c r="L3069" i="27" s="1"/>
  <c r="R3069" i="27"/>
  <c r="S3069" i="27" s="1"/>
  <c r="T3069" i="27" s="1"/>
  <c r="M3069" i="27"/>
  <c r="P3069" i="27"/>
  <c r="Q3069" i="27"/>
  <c r="U3069" i="27" l="1"/>
  <c r="W3069" i="27" s="1"/>
  <c r="H3070" i="27"/>
  <c r="X3070" i="27" s="1"/>
  <c r="N3070" i="27" s="1"/>
  <c r="G3070" i="27" s="1"/>
  <c r="V3069" i="27"/>
  <c r="AT2121" i="27" s="1"/>
  <c r="J3070" i="27"/>
  <c r="K3070" i="27" s="1"/>
  <c r="AZ2121" i="27" l="1"/>
  <c r="AY2121" i="27"/>
  <c r="BB2121" i="27" s="1"/>
  <c r="AW2121" i="27"/>
  <c r="BA2121" i="27" s="1"/>
  <c r="O3070" i="27"/>
  <c r="I3070" i="27" l="1"/>
  <c r="L3070" i="27" s="1"/>
  <c r="R3070" i="27"/>
  <c r="S3070" i="27" s="1"/>
  <c r="T3070" i="27" s="1"/>
  <c r="Q3070" i="27"/>
  <c r="P3070" i="27" l="1"/>
  <c r="V3070" i="27" s="1"/>
  <c r="AT2122" i="27" s="1"/>
  <c r="H3071" i="27"/>
  <c r="X3071" i="27" s="1"/>
  <c r="N3071" i="27" s="1"/>
  <c r="G3071" i="27" s="1"/>
  <c r="M3070" i="27"/>
  <c r="U3070" i="27" s="1"/>
  <c r="W3070" i="27" s="1"/>
  <c r="J3071" i="27" l="1"/>
  <c r="K3071" i="27" s="1"/>
  <c r="O3071" i="27" s="1"/>
  <c r="I3071" i="27" s="1"/>
  <c r="L3071" i="27" s="1"/>
  <c r="AZ2122" i="27"/>
  <c r="AY2122" i="27"/>
  <c r="BB2122" i="27" s="1"/>
  <c r="AW2122" i="27"/>
  <c r="BA2122" i="27" s="1"/>
  <c r="R3071" i="27" l="1"/>
  <c r="S3071" i="27" s="1"/>
  <c r="T3071" i="27" s="1"/>
  <c r="M3071" i="27"/>
  <c r="P3071" i="27"/>
  <c r="V3071" i="27" s="1"/>
  <c r="AT2123" i="27" s="1"/>
  <c r="Q3071" i="27"/>
  <c r="AZ2123" i="27" l="1"/>
  <c r="AY2123" i="27"/>
  <c r="BB2123" i="27" s="1"/>
  <c r="AW2123" i="27"/>
  <c r="BA2123" i="27" s="1"/>
  <c r="U3071" i="27"/>
  <c r="H3072" i="27"/>
  <c r="X3072" i="27" s="1"/>
  <c r="N3072" i="27" s="1"/>
  <c r="G3072" i="27" s="1"/>
  <c r="W3071" i="27"/>
  <c r="J3072" i="27" l="1"/>
  <c r="K3072" i="27" s="1"/>
  <c r="O3072" i="27" s="1"/>
  <c r="I3072" i="27" l="1"/>
  <c r="L3072" i="27" s="1"/>
  <c r="P3072" i="27" s="1"/>
  <c r="R3072" i="27"/>
  <c r="S3072" i="27" s="1"/>
  <c r="T3072" i="27" s="1"/>
  <c r="Q3072" i="27"/>
  <c r="M3072" i="27" l="1"/>
  <c r="U3072" i="27" s="1"/>
  <c r="W3072" i="27" s="1"/>
  <c r="H3073" i="27"/>
  <c r="X3073" i="27" s="1"/>
  <c r="N3073" i="27" s="1"/>
  <c r="G3073" i="27" s="1"/>
  <c r="V3072" i="27"/>
  <c r="AT2124" i="27" s="1"/>
  <c r="J3073" i="27" l="1"/>
  <c r="K3073" i="27" s="1"/>
  <c r="O3073" i="27" s="1"/>
  <c r="AZ2124" i="27"/>
  <c r="AY2124" i="27"/>
  <c r="BB2124" i="27" s="1"/>
  <c r="AW2124" i="27"/>
  <c r="BA2124" i="27" s="1"/>
  <c r="I3073" i="27" l="1"/>
  <c r="L3073" i="27" s="1"/>
  <c r="M3073" i="27" s="1"/>
  <c r="R3073" i="27"/>
  <c r="S3073" i="27" s="1"/>
  <c r="T3073" i="27" s="1"/>
  <c r="Q3073" i="27"/>
  <c r="P3073" i="27" l="1"/>
  <c r="U3073" i="27"/>
  <c r="H3074" i="27"/>
  <c r="W3073" i="27"/>
  <c r="V3073" i="27"/>
  <c r="AT2125" i="27" s="1"/>
  <c r="AZ2125" i="27" l="1"/>
  <c r="AY2125" i="27"/>
  <c r="BB2125" i="27" s="1"/>
  <c r="AW2125" i="27"/>
  <c r="BA2125" i="27" s="1"/>
  <c r="J3074" i="27"/>
  <c r="K3074" i="27" s="1"/>
  <c r="O3074" i="27" s="1"/>
  <c r="X3074" i="27"/>
  <c r="N3074" i="27" s="1"/>
  <c r="G3074" i="27" s="1"/>
  <c r="Q3074" i="27" l="1"/>
  <c r="H3075" i="27" s="1"/>
  <c r="X3075" i="27" s="1"/>
  <c r="N3075" i="27" s="1"/>
  <c r="G3075" i="27" s="1"/>
  <c r="R3074" i="27"/>
  <c r="S3074" i="27" s="1"/>
  <c r="T3074" i="27" s="1"/>
  <c r="I3074" i="27"/>
  <c r="J3075" i="27" l="1"/>
  <c r="K3075" i="27" s="1"/>
  <c r="O3075" i="27" s="1"/>
  <c r="L3074" i="27"/>
  <c r="P3074" i="27" s="1"/>
  <c r="V3074" i="27" s="1"/>
  <c r="AT2126" i="27" s="1"/>
  <c r="M3074" i="27" l="1"/>
  <c r="U3074" i="27" s="1"/>
  <c r="W3074" i="27" s="1"/>
  <c r="AZ2126" i="27"/>
  <c r="AY2126" i="27"/>
  <c r="BB2126" i="27" s="1"/>
  <c r="AW2126" i="27"/>
  <c r="BA2126" i="27" s="1"/>
  <c r="I3075" i="27"/>
  <c r="L3075" i="27" s="1"/>
  <c r="M3075" i="27" s="1"/>
  <c r="R3075" i="27"/>
  <c r="S3075" i="27" s="1"/>
  <c r="T3075" i="27" s="1"/>
  <c r="Q3075" i="27"/>
  <c r="P3075" i="27" l="1"/>
  <c r="V3075" i="27" s="1"/>
  <c r="AT2127" i="27" s="1"/>
  <c r="U3075" i="27"/>
  <c r="W3075" i="27" s="1"/>
  <c r="H3076" i="27"/>
  <c r="X3076" i="27" s="1"/>
  <c r="N3076" i="27" s="1"/>
  <c r="G3076" i="27" s="1"/>
  <c r="J3076" i="27" l="1"/>
  <c r="K3076" i="27" s="1"/>
  <c r="O3076" i="27" s="1"/>
  <c r="AZ2127" i="27"/>
  <c r="AY2127" i="27"/>
  <c r="BB2127" i="27" s="1"/>
  <c r="AW2127" i="27"/>
  <c r="BA2127" i="27" s="1"/>
  <c r="I3076" i="27" l="1"/>
  <c r="L3076" i="27" s="1"/>
  <c r="M3076" i="27" s="1"/>
  <c r="R3076" i="27"/>
  <c r="S3076" i="27" s="1"/>
  <c r="T3076" i="27" s="1"/>
  <c r="Q3076" i="27"/>
  <c r="P3076" i="27" l="1"/>
  <c r="V3076" i="27" s="1"/>
  <c r="AT2128" i="27" s="1"/>
  <c r="U3076" i="27"/>
  <c r="W3076" i="27" s="1"/>
  <c r="H3077" i="27"/>
  <c r="X3077" i="27" s="1"/>
  <c r="N3077" i="27" s="1"/>
  <c r="G3077" i="27" s="1"/>
  <c r="J3077" i="27" l="1"/>
  <c r="K3077" i="27" s="1"/>
  <c r="O3077" i="27" s="1"/>
  <c r="AZ2128" i="27"/>
  <c r="AY2128" i="27"/>
  <c r="BB2128" i="27" s="1"/>
  <c r="AW2128" i="27"/>
  <c r="BA2128" i="27" s="1"/>
  <c r="I3077" i="27" l="1"/>
  <c r="L3077" i="27" s="1"/>
  <c r="P3077" i="27" s="1"/>
  <c r="R3077" i="27"/>
  <c r="S3077" i="27" s="1"/>
  <c r="T3077" i="27" s="1"/>
  <c r="Q3077" i="27"/>
  <c r="M3077" i="27" l="1"/>
  <c r="U3077" i="27" s="1"/>
  <c r="W3077" i="27" s="1"/>
  <c r="H3078" i="27"/>
  <c r="X3078" i="27" s="1"/>
  <c r="N3078" i="27" s="1"/>
  <c r="G3078" i="27" s="1"/>
  <c r="V3077" i="27"/>
  <c r="AT2129" i="27" s="1"/>
  <c r="J3078" i="27" l="1"/>
  <c r="K3078" i="27" s="1"/>
  <c r="O3078" i="27" s="1"/>
  <c r="AZ2129" i="27"/>
  <c r="AY2129" i="27"/>
  <c r="BB2129" i="27" s="1"/>
  <c r="AW2129" i="27"/>
  <c r="BA2129" i="27" s="1"/>
  <c r="I3078" i="27" l="1"/>
  <c r="L3078" i="27" s="1"/>
  <c r="P3078" i="27" s="1"/>
  <c r="R3078" i="27"/>
  <c r="S3078" i="27" s="1"/>
  <c r="T3078" i="27" s="1"/>
  <c r="Q3078" i="27"/>
  <c r="M3078" i="27" l="1"/>
  <c r="U3078" i="27" s="1"/>
  <c r="W3078" i="27" s="1"/>
  <c r="H3079" i="27"/>
  <c r="X3079" i="27" s="1"/>
  <c r="N3079" i="27" s="1"/>
  <c r="G3079" i="27" s="1"/>
  <c r="V3078" i="27"/>
  <c r="AT2130" i="27" s="1"/>
  <c r="J3079" i="27"/>
  <c r="K3079" i="27" s="1"/>
  <c r="AZ2130" i="27" l="1"/>
  <c r="AY2130" i="27"/>
  <c r="BB2130" i="27" s="1"/>
  <c r="AW2130" i="27"/>
  <c r="BA2130" i="27" s="1"/>
  <c r="O3079" i="27"/>
  <c r="I3079" i="27" l="1"/>
  <c r="L3079" i="27" s="1"/>
  <c r="P3079" i="27" s="1"/>
  <c r="R3079" i="27"/>
  <c r="S3079" i="27" s="1"/>
  <c r="T3079" i="27" s="1"/>
  <c r="Q3079" i="27"/>
  <c r="M3079" i="27" l="1"/>
  <c r="U3079" i="27" s="1"/>
  <c r="W3079" i="27" s="1"/>
  <c r="H3080" i="27"/>
  <c r="X3080" i="27" s="1"/>
  <c r="N3080" i="27" s="1"/>
  <c r="G3080" i="27" s="1"/>
  <c r="V3079" i="27"/>
  <c r="AT2131" i="27" s="1"/>
  <c r="J3080" i="27" l="1"/>
  <c r="K3080" i="27" s="1"/>
  <c r="O3080" i="27" s="1"/>
  <c r="AZ2131" i="27"/>
  <c r="AY2131" i="27"/>
  <c r="BB2131" i="27" s="1"/>
  <c r="AW2131" i="27"/>
  <c r="BA2131" i="27" s="1"/>
  <c r="I3080" i="27" l="1"/>
  <c r="L3080" i="27" s="1"/>
  <c r="P3080" i="27" s="1"/>
  <c r="R3080" i="27"/>
  <c r="S3080" i="27" s="1"/>
  <c r="T3080" i="27" s="1"/>
  <c r="Q3080" i="27"/>
  <c r="M3080" i="27" l="1"/>
  <c r="U3080" i="27" s="1"/>
  <c r="W3080" i="27" s="1"/>
  <c r="H3081" i="27"/>
  <c r="X3081" i="27" s="1"/>
  <c r="N3081" i="27" s="1"/>
  <c r="G3081" i="27" s="1"/>
  <c r="V3080" i="27"/>
  <c r="AT2132" i="27" s="1"/>
  <c r="J3081" i="27"/>
  <c r="K3081" i="27" s="1"/>
  <c r="AZ2132" i="27" l="1"/>
  <c r="AY2132" i="27"/>
  <c r="BB2132" i="27" s="1"/>
  <c r="AW2132" i="27"/>
  <c r="BA2132" i="27" s="1"/>
  <c r="O3081" i="27"/>
  <c r="I3081" i="27" l="1"/>
  <c r="L3081" i="27" s="1"/>
  <c r="M3081" i="27" s="1"/>
  <c r="R3081" i="27"/>
  <c r="S3081" i="27" s="1"/>
  <c r="T3081" i="27" s="1"/>
  <c r="Q3081" i="27"/>
  <c r="U3081" i="27" l="1"/>
  <c r="H3082" i="27"/>
  <c r="X3082" i="27" s="1"/>
  <c r="N3082" i="27" s="1"/>
  <c r="G3082" i="27" s="1"/>
  <c r="W3081" i="27"/>
  <c r="P3081" i="27"/>
  <c r="V3081" i="27" s="1"/>
  <c r="AT2133" i="27" s="1"/>
  <c r="J3082" i="27" l="1"/>
  <c r="K3082" i="27" s="1"/>
  <c r="O3082" i="27" s="1"/>
  <c r="AZ2133" i="27"/>
  <c r="AY2133" i="27"/>
  <c r="BB2133" i="27" s="1"/>
  <c r="AW2133" i="27"/>
  <c r="BA2133" i="27" s="1"/>
  <c r="I3082" i="27" l="1"/>
  <c r="L3082" i="27" s="1"/>
  <c r="R3082" i="27"/>
  <c r="S3082" i="27" s="1"/>
  <c r="T3082" i="27" s="1"/>
  <c r="M3082" i="27"/>
  <c r="P3082" i="27"/>
  <c r="Q3082" i="27"/>
  <c r="H3083" i="27" l="1"/>
  <c r="X3083" i="27" s="1"/>
  <c r="N3083" i="27" s="1"/>
  <c r="G3083" i="27" s="1"/>
  <c r="U3082" i="27"/>
  <c r="W3082" i="27" s="1"/>
  <c r="V3082" i="27"/>
  <c r="AT2134" i="27" s="1"/>
  <c r="J3083" i="27"/>
  <c r="K3083" i="27" s="1"/>
  <c r="AZ2134" i="27" l="1"/>
  <c r="AY2134" i="27"/>
  <c r="BB2134" i="27" s="1"/>
  <c r="AW2134" i="27"/>
  <c r="BA2134" i="27" s="1"/>
  <c r="O3083" i="27"/>
  <c r="I3083" i="27" l="1"/>
  <c r="L3083" i="27" s="1"/>
  <c r="R3083" i="27"/>
  <c r="S3083" i="27" s="1"/>
  <c r="T3083" i="27" s="1"/>
  <c r="Q3083" i="27"/>
  <c r="H3084" i="27" l="1"/>
  <c r="X3084" i="27" s="1"/>
  <c r="N3084" i="27" s="1"/>
  <c r="G3084" i="27" s="1"/>
  <c r="P3083" i="27"/>
  <c r="V3083" i="27" s="1"/>
  <c r="AT2135" i="27" s="1"/>
  <c r="J3084" i="27"/>
  <c r="K3084" i="27" s="1"/>
  <c r="M3083" i="27"/>
  <c r="U3083" i="27" s="1"/>
  <c r="W3083" i="27" s="1"/>
  <c r="AZ2135" i="27" l="1"/>
  <c r="AY2135" i="27"/>
  <c r="BB2135" i="27" s="1"/>
  <c r="AW2135" i="27"/>
  <c r="BA2135" i="27" s="1"/>
  <c r="O3084" i="27"/>
  <c r="I3084" i="27" l="1"/>
  <c r="L3084" i="27" s="1"/>
  <c r="M3084" i="27" s="1"/>
  <c r="R3084" i="27"/>
  <c r="S3084" i="27" s="1"/>
  <c r="T3084" i="27" s="1"/>
  <c r="Q3084" i="27"/>
  <c r="P3084" i="27" l="1"/>
  <c r="V3084" i="27" s="1"/>
  <c r="AT2136" i="27" s="1"/>
  <c r="U3084" i="27"/>
  <c r="W3084" i="27" s="1"/>
  <c r="H3085" i="27"/>
  <c r="X3085" i="27" s="1"/>
  <c r="N3085" i="27" s="1"/>
  <c r="G3085" i="27" s="1"/>
  <c r="J3085" i="27" l="1"/>
  <c r="K3085" i="27" s="1"/>
  <c r="AZ2136" i="27"/>
  <c r="AY2136" i="27"/>
  <c r="BB2136" i="27" s="1"/>
  <c r="AW2136" i="27"/>
  <c r="BA2136" i="27" s="1"/>
  <c r="O3085" i="27"/>
  <c r="I3085" i="27" s="1"/>
  <c r="L3085" i="27" s="1"/>
  <c r="R3085" i="27" l="1"/>
  <c r="S3085" i="27" s="1"/>
  <c r="T3085" i="27" s="1"/>
  <c r="M3085" i="27"/>
  <c r="P3085" i="27"/>
  <c r="V3085" i="27" s="1"/>
  <c r="AT2137" i="27" s="1"/>
  <c r="Q3085" i="27"/>
  <c r="U3085" i="27" l="1"/>
  <c r="W3085" i="27" s="1"/>
  <c r="AZ2137" i="27"/>
  <c r="AY2137" i="27"/>
  <c r="BB2137" i="27" s="1"/>
  <c r="AW2137" i="27"/>
  <c r="BA2137" i="27" s="1"/>
  <c r="H3086" i="27"/>
  <c r="X3086" i="27" s="1"/>
  <c r="N3086" i="27" s="1"/>
  <c r="G3086" i="27" s="1"/>
  <c r="J3086" i="27"/>
  <c r="K3086" i="27" s="1"/>
  <c r="O3086" i="27" l="1"/>
  <c r="I3086" i="27" l="1"/>
  <c r="L3086" i="27" s="1"/>
  <c r="P3086" i="27" s="1"/>
  <c r="R3086" i="27"/>
  <c r="S3086" i="27" s="1"/>
  <c r="T3086" i="27" s="1"/>
  <c r="Q3086" i="27"/>
  <c r="M3086" i="27" l="1"/>
  <c r="U3086" i="27" s="1"/>
  <c r="W3086" i="27" s="1"/>
  <c r="H3087" i="27"/>
  <c r="X3087" i="27" s="1"/>
  <c r="N3087" i="27" s="1"/>
  <c r="G3087" i="27" s="1"/>
  <c r="V3086" i="27"/>
  <c r="AT2138" i="27" s="1"/>
  <c r="J3087" i="27"/>
  <c r="K3087" i="27" s="1"/>
  <c r="AZ2138" i="27" l="1"/>
  <c r="AY2138" i="27"/>
  <c r="BB2138" i="27" s="1"/>
  <c r="AW2138" i="27"/>
  <c r="BA2138" i="27" s="1"/>
  <c r="O3087" i="27"/>
  <c r="I3087" i="27" s="1"/>
  <c r="L3087" i="27" s="1"/>
  <c r="R3087" i="27" l="1"/>
  <c r="S3087" i="27" s="1"/>
  <c r="T3087" i="27" s="1"/>
  <c r="M3087" i="27"/>
  <c r="P3087" i="27"/>
  <c r="V3087" i="27" s="1"/>
  <c r="AT2139" i="27" s="1"/>
  <c r="Q3087" i="27"/>
  <c r="U3087" i="27" l="1"/>
  <c r="W3087" i="27" s="1"/>
  <c r="AY2139" i="27"/>
  <c r="BB2139" i="27" s="1"/>
  <c r="AZ2139" i="27"/>
  <c r="AW2139" i="27"/>
  <c r="BA2139" i="27" s="1"/>
  <c r="H3088" i="27"/>
  <c r="X3088" i="27" s="1"/>
  <c r="N3088" i="27" s="1"/>
  <c r="G3088" i="27" s="1"/>
  <c r="J3088" i="27"/>
  <c r="K3088" i="27" s="1"/>
  <c r="O3088" i="27" l="1"/>
  <c r="I3088" i="27" l="1"/>
  <c r="L3088" i="27" s="1"/>
  <c r="M3088" i="27" s="1"/>
  <c r="R3088" i="27"/>
  <c r="S3088" i="27" s="1"/>
  <c r="T3088" i="27" s="1"/>
  <c r="Q3088" i="27"/>
  <c r="P3088" i="27" l="1"/>
  <c r="U3088" i="27"/>
  <c r="W3088" i="27" s="1"/>
  <c r="H3089" i="27"/>
  <c r="X3089" i="27" s="1"/>
  <c r="N3089" i="27" s="1"/>
  <c r="G3089" i="27" s="1"/>
  <c r="V3088" i="27"/>
  <c r="AT2140" i="27" s="1"/>
  <c r="J3089" i="27" l="1"/>
  <c r="K3089" i="27" s="1"/>
  <c r="O3089" i="27" s="1"/>
  <c r="AY2140" i="27"/>
  <c r="BB2140" i="27" s="1"/>
  <c r="AZ2140" i="27"/>
  <c r="AW2140" i="27"/>
  <c r="BA2140" i="27" s="1"/>
  <c r="I3089" i="27" l="1"/>
  <c r="L3089" i="27" s="1"/>
  <c r="P3089" i="27" s="1"/>
  <c r="R3089" i="27"/>
  <c r="S3089" i="27" s="1"/>
  <c r="T3089" i="27" s="1"/>
  <c r="Q3089" i="27"/>
  <c r="M3089" i="27" l="1"/>
  <c r="U3089" i="27" s="1"/>
  <c r="W3089" i="27" s="1"/>
  <c r="H3090" i="27"/>
  <c r="X3090" i="27" s="1"/>
  <c r="N3090" i="27" s="1"/>
  <c r="G3090" i="27" s="1"/>
  <c r="V3089" i="27"/>
  <c r="AT2141" i="27" s="1"/>
  <c r="J3090" i="27" l="1"/>
  <c r="K3090" i="27" s="1"/>
  <c r="O3090" i="27" s="1"/>
  <c r="I3090" i="27" s="1"/>
  <c r="L3090" i="27" s="1"/>
  <c r="AZ2141" i="27"/>
  <c r="AY2141" i="27"/>
  <c r="BB2141" i="27" s="1"/>
  <c r="AW2141" i="27"/>
  <c r="BA2141" i="27" s="1"/>
  <c r="R3090" i="27" l="1"/>
  <c r="S3090" i="27" s="1"/>
  <c r="T3090" i="27" s="1"/>
  <c r="M3090" i="27"/>
  <c r="P3090" i="27"/>
  <c r="V3090" i="27" s="1"/>
  <c r="AT2142" i="27" s="1"/>
  <c r="Q3090" i="27"/>
  <c r="U3090" i="27" l="1"/>
  <c r="AZ2142" i="27"/>
  <c r="AY2142" i="27"/>
  <c r="BB2142" i="27" s="1"/>
  <c r="AW2142" i="27"/>
  <c r="BA2142" i="27" s="1"/>
  <c r="H3091" i="27"/>
  <c r="X3091" i="27" s="1"/>
  <c r="N3091" i="27" s="1"/>
  <c r="G3091" i="27" s="1"/>
  <c r="W3090" i="27"/>
  <c r="J3091" i="27"/>
  <c r="K3091" i="27" s="1"/>
  <c r="O3091" i="27" l="1"/>
  <c r="I3091" i="27" l="1"/>
  <c r="L3091" i="27" s="1"/>
  <c r="P3091" i="27" s="1"/>
  <c r="R3091" i="27"/>
  <c r="S3091" i="27" s="1"/>
  <c r="T3091" i="27" s="1"/>
  <c r="Q3091" i="27"/>
  <c r="M3091" i="27" l="1"/>
  <c r="U3091" i="27" s="1"/>
  <c r="W3091" i="27" s="1"/>
  <c r="H3092" i="27"/>
  <c r="X3092" i="27" s="1"/>
  <c r="N3092" i="27" s="1"/>
  <c r="G3092" i="27" s="1"/>
  <c r="V3091" i="27"/>
  <c r="AT2143" i="27" s="1"/>
  <c r="J3092" i="27" l="1"/>
  <c r="K3092" i="27" s="1"/>
  <c r="O3092" i="27" s="1"/>
  <c r="AZ2143" i="27"/>
  <c r="AY2143" i="27"/>
  <c r="BB2143" i="27" s="1"/>
  <c r="AW2143" i="27"/>
  <c r="BA2143" i="27" s="1"/>
  <c r="I3092" i="27" l="1"/>
  <c r="L3092" i="27" s="1"/>
  <c r="P3092" i="27" s="1"/>
  <c r="R3092" i="27"/>
  <c r="S3092" i="27" s="1"/>
  <c r="T3092" i="27" s="1"/>
  <c r="Q3092" i="27"/>
  <c r="M3092" i="27" l="1"/>
  <c r="U3092" i="27" s="1"/>
  <c r="W3092" i="27" s="1"/>
  <c r="H3093" i="27"/>
  <c r="X3093" i="27" s="1"/>
  <c r="N3093" i="27" s="1"/>
  <c r="G3093" i="27" s="1"/>
  <c r="V3092" i="27"/>
  <c r="AT2144" i="27" s="1"/>
  <c r="J3093" i="27" l="1"/>
  <c r="K3093" i="27" s="1"/>
  <c r="O3093" i="27" s="1"/>
  <c r="AZ2144" i="27"/>
  <c r="AY2144" i="27"/>
  <c r="BB2144" i="27" s="1"/>
  <c r="AW2144" i="27"/>
  <c r="BA2144" i="27" s="1"/>
  <c r="I3093" i="27" l="1"/>
  <c r="L3093" i="27" s="1"/>
  <c r="R3093" i="27"/>
  <c r="S3093" i="27" s="1"/>
  <c r="T3093" i="27" s="1"/>
  <c r="Q3093" i="27"/>
  <c r="H3094" i="27" l="1"/>
  <c r="X3094" i="27" s="1"/>
  <c r="N3094" i="27" s="1"/>
  <c r="G3094" i="27" s="1"/>
  <c r="P3093" i="27"/>
  <c r="V3093" i="27" s="1"/>
  <c r="AT2145" i="27" s="1"/>
  <c r="M3093" i="27"/>
  <c r="U3093" i="27" s="1"/>
  <c r="W3093" i="27" s="1"/>
  <c r="J3094" i="27" l="1"/>
  <c r="K3094" i="27" s="1"/>
  <c r="O3094" i="27" s="1"/>
  <c r="AZ2145" i="27"/>
  <c r="AY2145" i="27"/>
  <c r="BB2145" i="27" s="1"/>
  <c r="AW2145" i="27"/>
  <c r="BA2145" i="27" s="1"/>
  <c r="I3094" i="27" l="1"/>
  <c r="L3094" i="27" s="1"/>
  <c r="P3094" i="27" s="1"/>
  <c r="R3094" i="27"/>
  <c r="S3094" i="27" s="1"/>
  <c r="T3094" i="27" s="1"/>
  <c r="Q3094" i="27"/>
  <c r="M3094" i="27" l="1"/>
  <c r="U3094" i="27" s="1"/>
  <c r="W3094" i="27" s="1"/>
  <c r="H3095" i="27"/>
  <c r="X3095" i="27" s="1"/>
  <c r="N3095" i="27" s="1"/>
  <c r="G3095" i="27" s="1"/>
  <c r="V3094" i="27"/>
  <c r="AT2146" i="27" s="1"/>
  <c r="J3095" i="27" l="1"/>
  <c r="K3095" i="27" s="1"/>
  <c r="O3095" i="27" s="1"/>
  <c r="AZ2146" i="27"/>
  <c r="AY2146" i="27"/>
  <c r="BB2146" i="27" s="1"/>
  <c r="AW2146" i="27"/>
  <c r="BA2146" i="27" s="1"/>
  <c r="I3095" i="27" l="1"/>
  <c r="R3095" i="27"/>
  <c r="S3095" i="27" s="1"/>
  <c r="T3095" i="27" s="1"/>
  <c r="L3095" i="27"/>
  <c r="M3095" i="27" s="1"/>
  <c r="U3095" i="27" s="1"/>
  <c r="Q3095" i="27"/>
  <c r="H3096" i="27" l="1"/>
  <c r="X3096" i="27" s="1"/>
  <c r="N3096" i="27" s="1"/>
  <c r="G3096" i="27" s="1"/>
  <c r="W3095" i="27"/>
  <c r="P3095" i="27"/>
  <c r="V3095" i="27" s="1"/>
  <c r="AT2147" i="27" s="1"/>
  <c r="J3096" i="27"/>
  <c r="K3096" i="27" s="1"/>
  <c r="AZ2147" i="27" l="1"/>
  <c r="AY2147" i="27"/>
  <c r="BB2147" i="27" s="1"/>
  <c r="AW2147" i="27"/>
  <c r="BA2147" i="27" s="1"/>
  <c r="O3096" i="27"/>
  <c r="I3096" i="27" l="1"/>
  <c r="L3096" i="27" s="1"/>
  <c r="P3096" i="27" s="1"/>
  <c r="R3096" i="27"/>
  <c r="S3096" i="27" s="1"/>
  <c r="T3096" i="27" s="1"/>
  <c r="Q3096" i="27"/>
  <c r="M3096" i="27" l="1"/>
  <c r="U3096" i="27" s="1"/>
  <c r="W3096" i="27" s="1"/>
  <c r="H3097" i="27"/>
  <c r="X3097" i="27" s="1"/>
  <c r="N3097" i="27" s="1"/>
  <c r="G3097" i="27" s="1"/>
  <c r="V3096" i="27"/>
  <c r="AT2148" i="27" s="1"/>
  <c r="J3097" i="27"/>
  <c r="K3097" i="27" s="1"/>
  <c r="AZ2148" i="27" l="1"/>
  <c r="AY2148" i="27"/>
  <c r="BB2148" i="27" s="1"/>
  <c r="AW2148" i="27"/>
  <c r="BA2148" i="27" s="1"/>
  <c r="O3097" i="27"/>
  <c r="I3097" i="27" l="1"/>
  <c r="L3097" i="27" s="1"/>
  <c r="P3097" i="27" s="1"/>
  <c r="R3097" i="27"/>
  <c r="S3097" i="27" s="1"/>
  <c r="T3097" i="27" s="1"/>
  <c r="Q3097" i="27"/>
  <c r="M3097" i="27" l="1"/>
  <c r="U3097" i="27" s="1"/>
  <c r="W3097" i="27" s="1"/>
  <c r="H3098" i="27"/>
  <c r="X3098" i="27" s="1"/>
  <c r="N3098" i="27" s="1"/>
  <c r="G3098" i="27" s="1"/>
  <c r="V3097" i="27"/>
  <c r="AT2149" i="27" s="1"/>
  <c r="J3098" i="27"/>
  <c r="K3098" i="27" s="1"/>
  <c r="AZ2149" i="27" l="1"/>
  <c r="AY2149" i="27"/>
  <c r="BB2149" i="27" s="1"/>
  <c r="AW2149" i="27"/>
  <c r="BA2149" i="27" s="1"/>
  <c r="O3098" i="27"/>
  <c r="I3098" i="27" l="1"/>
  <c r="L3098" i="27" s="1"/>
  <c r="P3098" i="27" s="1"/>
  <c r="R3098" i="27"/>
  <c r="S3098" i="27" s="1"/>
  <c r="T3098" i="27" s="1"/>
  <c r="Q3098" i="27"/>
  <c r="M3098" i="27" l="1"/>
  <c r="U3098" i="27" s="1"/>
  <c r="W3098" i="27" s="1"/>
  <c r="H3099" i="27"/>
  <c r="X3099" i="27" s="1"/>
  <c r="N3099" i="27" s="1"/>
  <c r="G3099" i="27" s="1"/>
  <c r="V3098" i="27"/>
  <c r="AT2150" i="27" s="1"/>
  <c r="J3099" i="27" l="1"/>
  <c r="K3099" i="27" s="1"/>
  <c r="O3099" i="27" s="1"/>
  <c r="AZ2150" i="27"/>
  <c r="AW2150" i="27"/>
  <c r="BA2150" i="27" s="1"/>
  <c r="AY2150" i="27"/>
  <c r="BB2150" i="27" s="1"/>
  <c r="I3099" i="27" l="1"/>
  <c r="R3099" i="27"/>
  <c r="S3099" i="27" s="1"/>
  <c r="T3099" i="27" s="1"/>
  <c r="L3099" i="27"/>
  <c r="M3099" i="27" s="1"/>
  <c r="U3099" i="27" s="1"/>
  <c r="Q3099" i="27"/>
  <c r="H3100" i="27" l="1"/>
  <c r="X3100" i="27" s="1"/>
  <c r="N3100" i="27" s="1"/>
  <c r="G3100" i="27" s="1"/>
  <c r="W3099" i="27"/>
  <c r="P3099" i="27"/>
  <c r="V3099" i="27" s="1"/>
  <c r="AT2151" i="27" s="1"/>
  <c r="J3100" i="27"/>
  <c r="K3100" i="27" s="1"/>
  <c r="AZ2151" i="27" l="1"/>
  <c r="AW2151" i="27"/>
  <c r="BA2151" i="27" s="1"/>
  <c r="AY2151" i="27"/>
  <c r="BB2151" i="27" s="1"/>
  <c r="O3100" i="27"/>
  <c r="I3100" i="27" l="1"/>
  <c r="L3100" i="27" s="1"/>
  <c r="P3100" i="27" s="1"/>
  <c r="R3100" i="27"/>
  <c r="S3100" i="27" s="1"/>
  <c r="T3100" i="27" s="1"/>
  <c r="Q3100" i="27"/>
  <c r="M3100" i="27" l="1"/>
  <c r="U3100" i="27"/>
  <c r="W3100" i="27" s="1"/>
  <c r="H3101" i="27"/>
  <c r="X3101" i="27" s="1"/>
  <c r="N3101" i="27" s="1"/>
  <c r="G3101" i="27" s="1"/>
  <c r="V3100" i="27"/>
  <c r="AT2152" i="27" s="1"/>
  <c r="J3101" i="27" l="1"/>
  <c r="K3101" i="27" s="1"/>
  <c r="AZ2152" i="27"/>
  <c r="AY2152" i="27"/>
  <c r="BB2152" i="27" s="1"/>
  <c r="AW2152" i="27"/>
  <c r="BA2152" i="27" s="1"/>
  <c r="O3101" i="27"/>
  <c r="I3101" i="27" l="1"/>
  <c r="L3101" i="27" s="1"/>
  <c r="M3101" i="27" s="1"/>
  <c r="R3101" i="27"/>
  <c r="S3101" i="27" s="1"/>
  <c r="T3101" i="27" s="1"/>
  <c r="Q3101" i="27"/>
  <c r="P3101" i="27" l="1"/>
  <c r="V3101" i="27" s="1"/>
  <c r="AT2153" i="27" s="1"/>
  <c r="U3101" i="27"/>
  <c r="W3101" i="27" s="1"/>
  <c r="H3102" i="27"/>
  <c r="X3102" i="27" s="1"/>
  <c r="N3102" i="27" s="1"/>
  <c r="G3102" i="27" s="1"/>
  <c r="J3102" i="27" l="1"/>
  <c r="K3102" i="27" s="1"/>
  <c r="O3102" i="27" s="1"/>
  <c r="AZ2153" i="27"/>
  <c r="AW2153" i="27"/>
  <c r="BA2153" i="27" s="1"/>
  <c r="AY2153" i="27"/>
  <c r="BB2153" i="27" s="1"/>
  <c r="I3102" i="27" l="1"/>
  <c r="L3102" i="27" s="1"/>
  <c r="P3102" i="27" s="1"/>
  <c r="R3102" i="27"/>
  <c r="S3102" i="27" s="1"/>
  <c r="T3102" i="27" s="1"/>
  <c r="Q3102" i="27"/>
  <c r="M3102" i="27" l="1"/>
  <c r="U3102" i="27" s="1"/>
  <c r="W3102" i="27" s="1"/>
  <c r="H3103" i="27"/>
  <c r="X3103" i="27" s="1"/>
  <c r="N3103" i="27" s="1"/>
  <c r="G3103" i="27" s="1"/>
  <c r="V3102" i="27"/>
  <c r="AT2154" i="27" s="1"/>
  <c r="J3103" i="27" l="1"/>
  <c r="K3103" i="27" s="1"/>
  <c r="O3103" i="27" s="1"/>
  <c r="I3103" i="27" s="1"/>
  <c r="AZ2154" i="27"/>
  <c r="AW2154" i="27"/>
  <c r="BA2154" i="27" s="1"/>
  <c r="AY2154" i="27"/>
  <c r="BB2154" i="27" s="1"/>
  <c r="R3103" i="27" l="1"/>
  <c r="S3103" i="27" s="1"/>
  <c r="T3103" i="27" s="1"/>
  <c r="L3103" i="27"/>
  <c r="Q3103" i="27"/>
  <c r="H3104" i="27" l="1"/>
  <c r="X3104" i="27" s="1"/>
  <c r="N3104" i="27" s="1"/>
  <c r="G3104" i="27" s="1"/>
  <c r="P3103" i="27"/>
  <c r="V3103" i="27" s="1"/>
  <c r="AT2155" i="27" s="1"/>
  <c r="J3104" i="27"/>
  <c r="K3104" i="27" s="1"/>
  <c r="M3103" i="27"/>
  <c r="U3103" i="27" s="1"/>
  <c r="W3103" i="27" s="1"/>
  <c r="AZ2155" i="27" l="1"/>
  <c r="AW2155" i="27"/>
  <c r="BA2155" i="27" s="1"/>
  <c r="AY2155" i="27"/>
  <c r="BB2155" i="27" s="1"/>
  <c r="O3104" i="27"/>
  <c r="I3104" i="27" l="1"/>
  <c r="L3104" i="27" s="1"/>
  <c r="R3104" i="27"/>
  <c r="S3104" i="27" s="1"/>
  <c r="T3104" i="27" s="1"/>
  <c r="Q3104" i="27"/>
  <c r="H3105" i="27" l="1"/>
  <c r="X3105" i="27" s="1"/>
  <c r="N3105" i="27" s="1"/>
  <c r="G3105" i="27" s="1"/>
  <c r="P3104" i="27"/>
  <c r="V3104" i="27" s="1"/>
  <c r="AT2156" i="27" s="1"/>
  <c r="J3105" i="27"/>
  <c r="K3105" i="27" s="1"/>
  <c r="M3104" i="27"/>
  <c r="U3104" i="27" s="1"/>
  <c r="W3104" i="27" s="1"/>
  <c r="AY2156" i="27" l="1"/>
  <c r="BB2156" i="27" s="1"/>
  <c r="AZ2156" i="27"/>
  <c r="AW2156" i="27"/>
  <c r="BA2156" i="27" s="1"/>
  <c r="O3105" i="27"/>
  <c r="I3105" i="27" l="1"/>
  <c r="L3105" i="27" s="1"/>
  <c r="P3105" i="27" s="1"/>
  <c r="R3105" i="27"/>
  <c r="S3105" i="27" s="1"/>
  <c r="T3105" i="27" s="1"/>
  <c r="Q3105" i="27"/>
  <c r="M3105" i="27" l="1"/>
  <c r="U3105" i="27" s="1"/>
  <c r="W3105" i="27" s="1"/>
  <c r="H3106" i="27"/>
  <c r="X3106" i="27" s="1"/>
  <c r="N3106" i="27" s="1"/>
  <c r="G3106" i="27" s="1"/>
  <c r="V3105" i="27"/>
  <c r="AT2157" i="27" s="1"/>
  <c r="J3106" i="27" l="1"/>
  <c r="K3106" i="27" s="1"/>
  <c r="AY2157" i="27"/>
  <c r="BB2157" i="27" s="1"/>
  <c r="AZ2157" i="27"/>
  <c r="AW2157" i="27"/>
  <c r="BA2157" i="27" s="1"/>
  <c r="O3106" i="27"/>
  <c r="I3106" i="27" l="1"/>
  <c r="L3106" i="27" s="1"/>
  <c r="P3106" i="27" s="1"/>
  <c r="R3106" i="27"/>
  <c r="S3106" i="27" s="1"/>
  <c r="T3106" i="27" s="1"/>
  <c r="Q3106" i="27"/>
  <c r="M3106" i="27" l="1"/>
  <c r="U3106" i="27"/>
  <c r="W3106" i="27" s="1"/>
  <c r="H3107" i="27"/>
  <c r="X3107" i="27" s="1"/>
  <c r="N3107" i="27" s="1"/>
  <c r="G3107" i="27" s="1"/>
  <c r="V3106" i="27"/>
  <c r="AT2158" i="27" s="1"/>
  <c r="J3107" i="27"/>
  <c r="K3107" i="27" s="1"/>
  <c r="AY2158" i="27" l="1"/>
  <c r="BB2158" i="27" s="1"/>
  <c r="AZ2158" i="27"/>
  <c r="AW2158" i="27"/>
  <c r="BA2158" i="27" s="1"/>
  <c r="O3107" i="27"/>
  <c r="I3107" i="27" l="1"/>
  <c r="L3107" i="27" s="1"/>
  <c r="P3107" i="27" s="1"/>
  <c r="R3107" i="27"/>
  <c r="S3107" i="27" s="1"/>
  <c r="T3107" i="27" s="1"/>
  <c r="Q3107" i="27"/>
  <c r="M3107" i="27" l="1"/>
  <c r="U3107" i="27" s="1"/>
  <c r="W3107" i="27" s="1"/>
  <c r="H3108" i="27"/>
  <c r="X3108" i="27" s="1"/>
  <c r="N3108" i="27" s="1"/>
  <c r="G3108" i="27" s="1"/>
  <c r="V3107" i="27"/>
  <c r="AT2159" i="27" s="1"/>
  <c r="J3108" i="27" l="1"/>
  <c r="K3108" i="27" s="1"/>
  <c r="O3108" i="27" s="1"/>
  <c r="AZ2159" i="27"/>
  <c r="AY2159" i="27"/>
  <c r="BB2159" i="27" s="1"/>
  <c r="AW2159" i="27"/>
  <c r="BA2159" i="27" s="1"/>
  <c r="I3108" i="27" l="1"/>
  <c r="L3108" i="27" s="1"/>
  <c r="P3108" i="27" s="1"/>
  <c r="R3108" i="27"/>
  <c r="S3108" i="27" s="1"/>
  <c r="T3108" i="27" s="1"/>
  <c r="Q3108" i="27"/>
  <c r="M3108" i="27" l="1"/>
  <c r="U3108" i="27" s="1"/>
  <c r="W3108" i="27" s="1"/>
  <c r="H3109" i="27"/>
  <c r="X3109" i="27" s="1"/>
  <c r="N3109" i="27" s="1"/>
  <c r="G3109" i="27" s="1"/>
  <c r="V3108" i="27"/>
  <c r="AT2160" i="27" s="1"/>
  <c r="J3109" i="27"/>
  <c r="K3109" i="27" s="1"/>
  <c r="AZ2160" i="27" l="1"/>
  <c r="AY2160" i="27"/>
  <c r="BB2160" i="27" s="1"/>
  <c r="AW2160" i="27"/>
  <c r="BA2160" i="27" s="1"/>
  <c r="O3109" i="27"/>
  <c r="I3109" i="27" l="1"/>
  <c r="R3109" i="27"/>
  <c r="S3109" i="27" s="1"/>
  <c r="T3109" i="27" s="1"/>
  <c r="L3109" i="27"/>
  <c r="Q3109" i="27"/>
  <c r="H3110" i="27" l="1"/>
  <c r="X3110" i="27" s="1"/>
  <c r="N3110" i="27" s="1"/>
  <c r="G3110" i="27" s="1"/>
  <c r="P3109" i="27"/>
  <c r="V3109" i="27" s="1"/>
  <c r="AT2161" i="27" s="1"/>
  <c r="J3110" i="27"/>
  <c r="K3110" i="27" s="1"/>
  <c r="M3109" i="27"/>
  <c r="U3109" i="27" s="1"/>
  <c r="W3109" i="27" s="1"/>
  <c r="AZ2161" i="27" l="1"/>
  <c r="AY2161" i="27"/>
  <c r="BB2161" i="27" s="1"/>
  <c r="AW2161" i="27"/>
  <c r="BA2161" i="27" s="1"/>
  <c r="O3110" i="27"/>
  <c r="I3110" i="27" l="1"/>
  <c r="L3110" i="27" s="1"/>
  <c r="P3110" i="27" s="1"/>
  <c r="R3110" i="27"/>
  <c r="S3110" i="27" s="1"/>
  <c r="T3110" i="27" s="1"/>
  <c r="Q3110" i="27"/>
  <c r="M3110" i="27" l="1"/>
  <c r="U3110" i="27" s="1"/>
  <c r="W3110" i="27" s="1"/>
  <c r="H3111" i="27"/>
  <c r="X3111" i="27" s="1"/>
  <c r="N3111" i="27" s="1"/>
  <c r="G3111" i="27" s="1"/>
  <c r="V3110" i="27"/>
  <c r="AT2162" i="27" s="1"/>
  <c r="J3111" i="27"/>
  <c r="K3111" i="27" s="1"/>
  <c r="AZ2162" i="27" l="1"/>
  <c r="AY2162" i="27"/>
  <c r="BB2162" i="27" s="1"/>
  <c r="AW2162" i="27"/>
  <c r="BA2162" i="27" s="1"/>
  <c r="O3111" i="27"/>
  <c r="I3111" i="27" l="1"/>
  <c r="L3111" i="27" s="1"/>
  <c r="P3111" i="27" s="1"/>
  <c r="R3111" i="27"/>
  <c r="S3111" i="27" s="1"/>
  <c r="T3111" i="27" s="1"/>
  <c r="Q3111" i="27"/>
  <c r="M3111" i="27" l="1"/>
  <c r="U3111" i="27"/>
  <c r="H3112" i="27"/>
  <c r="X3112" i="27" s="1"/>
  <c r="N3112" i="27" s="1"/>
  <c r="G3112" i="27" s="1"/>
  <c r="W3111" i="27"/>
  <c r="V3111" i="27"/>
  <c r="AT2163" i="27" s="1"/>
  <c r="J3112" i="27" l="1"/>
  <c r="K3112" i="27" s="1"/>
  <c r="AZ2163" i="27"/>
  <c r="AY2163" i="27"/>
  <c r="BB2163" i="27" s="1"/>
  <c r="AW2163" i="27"/>
  <c r="BA2163" i="27" s="1"/>
  <c r="O3112" i="27"/>
  <c r="I3112" i="27" l="1"/>
  <c r="L3112" i="27" s="1"/>
  <c r="P3112" i="27" s="1"/>
  <c r="R3112" i="27"/>
  <c r="S3112" i="27" s="1"/>
  <c r="T3112" i="27" s="1"/>
  <c r="Q3112" i="27"/>
  <c r="M3112" i="27" l="1"/>
  <c r="U3112" i="27"/>
  <c r="W3112" i="27" s="1"/>
  <c r="H3113" i="27"/>
  <c r="X3113" i="27" s="1"/>
  <c r="N3113" i="27" s="1"/>
  <c r="G3113" i="27" s="1"/>
  <c r="V3112" i="27"/>
  <c r="AT2164" i="27" s="1"/>
  <c r="J3113" i="27"/>
  <c r="K3113" i="27" s="1"/>
  <c r="AZ2164" i="27" l="1"/>
  <c r="AY2164" i="27"/>
  <c r="BB2164" i="27" s="1"/>
  <c r="AW2164" i="27"/>
  <c r="BA2164" i="27" s="1"/>
  <c r="O3113" i="27"/>
  <c r="I3113" i="27" l="1"/>
  <c r="L3113" i="27" s="1"/>
  <c r="P3113" i="27" s="1"/>
  <c r="R3113" i="27"/>
  <c r="S3113" i="27" s="1"/>
  <c r="T3113" i="27" s="1"/>
  <c r="Q3113" i="27"/>
  <c r="M3113" i="27" l="1"/>
  <c r="U3113" i="27" s="1"/>
  <c r="W3113" i="27" s="1"/>
  <c r="H3114" i="27"/>
  <c r="X3114" i="27" s="1"/>
  <c r="N3114" i="27" s="1"/>
  <c r="G3114" i="27" s="1"/>
  <c r="V3113" i="27"/>
  <c r="AT2165" i="27" s="1"/>
  <c r="J3114" i="27"/>
  <c r="K3114" i="27" s="1"/>
  <c r="AZ2165" i="27" l="1"/>
  <c r="AY2165" i="27"/>
  <c r="BB2165" i="27" s="1"/>
  <c r="AW2165" i="27"/>
  <c r="BA2165" i="27" s="1"/>
  <c r="O3114" i="27"/>
  <c r="I3114" i="27" l="1"/>
  <c r="L3114" i="27" s="1"/>
  <c r="P3114" i="27" s="1"/>
  <c r="R3114" i="27"/>
  <c r="S3114" i="27" s="1"/>
  <c r="T3114" i="27" s="1"/>
  <c r="Q3114" i="27"/>
  <c r="M3114" i="27" l="1"/>
  <c r="U3114" i="27" s="1"/>
  <c r="W3114" i="27" s="1"/>
  <c r="H3115" i="27"/>
  <c r="X3115" i="27" s="1"/>
  <c r="N3115" i="27" s="1"/>
  <c r="G3115" i="27" s="1"/>
  <c r="V3114" i="27"/>
  <c r="AT2166" i="27" s="1"/>
  <c r="J3115" i="27"/>
  <c r="K3115" i="27" s="1"/>
  <c r="AZ2166" i="27" l="1"/>
  <c r="AY2166" i="27"/>
  <c r="BB2166" i="27" s="1"/>
  <c r="AW2166" i="27"/>
  <c r="BA2166" i="27" s="1"/>
  <c r="O3115" i="27"/>
  <c r="I3115" i="27" l="1"/>
  <c r="L3115" i="27" s="1"/>
  <c r="P3115" i="27" s="1"/>
  <c r="R3115" i="27"/>
  <c r="S3115" i="27" s="1"/>
  <c r="T3115" i="27" s="1"/>
  <c r="Q3115" i="27"/>
  <c r="M3115" i="27" l="1"/>
  <c r="U3115" i="27" s="1"/>
  <c r="W3115" i="27" s="1"/>
  <c r="H3116" i="27"/>
  <c r="X3116" i="27" s="1"/>
  <c r="N3116" i="27" s="1"/>
  <c r="G3116" i="27" s="1"/>
  <c r="V3115" i="27"/>
  <c r="AT2167" i="27" s="1"/>
  <c r="J3116" i="27"/>
  <c r="K3116" i="27" s="1"/>
  <c r="AZ2167" i="27" l="1"/>
  <c r="AY2167" i="27"/>
  <c r="BB2167" i="27" s="1"/>
  <c r="AW2167" i="27"/>
  <c r="BA2167" i="27" s="1"/>
  <c r="O3116" i="27"/>
  <c r="I3116" i="27" l="1"/>
  <c r="L3116" i="27" s="1"/>
  <c r="P3116" i="27" s="1"/>
  <c r="R3116" i="27"/>
  <c r="S3116" i="27" s="1"/>
  <c r="T3116" i="27" s="1"/>
  <c r="Q3116" i="27"/>
  <c r="M3116" i="27" l="1"/>
  <c r="U3116" i="27" s="1"/>
  <c r="W3116" i="27" s="1"/>
  <c r="H3117" i="27"/>
  <c r="X3117" i="27" s="1"/>
  <c r="N3117" i="27" s="1"/>
  <c r="G3117" i="27" s="1"/>
  <c r="V3116" i="27"/>
  <c r="AT2168" i="27" s="1"/>
  <c r="J3117" i="27"/>
  <c r="K3117" i="27" s="1"/>
  <c r="AZ2168" i="27" l="1"/>
  <c r="AY2168" i="27"/>
  <c r="BB2168" i="27" s="1"/>
  <c r="AW2168" i="27"/>
  <c r="BA2168" i="27" s="1"/>
  <c r="O3117" i="27"/>
  <c r="I3117" i="27" l="1"/>
  <c r="L3117" i="27" s="1"/>
  <c r="M3117" i="27" s="1"/>
  <c r="R3117" i="27"/>
  <c r="S3117" i="27" s="1"/>
  <c r="T3117" i="27" s="1"/>
  <c r="Q3117" i="27"/>
  <c r="P3117" i="27" l="1"/>
  <c r="V3117" i="27" s="1"/>
  <c r="AT2169" i="27" s="1"/>
  <c r="H3118" i="27"/>
  <c r="X3118" i="27" s="1"/>
  <c r="N3118" i="27" s="1"/>
  <c r="G3118" i="27" s="1"/>
  <c r="U3117" i="27"/>
  <c r="W3117" i="27" s="1"/>
  <c r="J3118" i="27" l="1"/>
  <c r="K3118" i="27" s="1"/>
  <c r="O3118" i="27" s="1"/>
  <c r="I3118" i="27" s="1"/>
  <c r="AZ2169" i="27"/>
  <c r="AY2169" i="27"/>
  <c r="BB2169" i="27" s="1"/>
  <c r="AW2169" i="27"/>
  <c r="BA2169" i="27" s="1"/>
  <c r="R3118" i="27" l="1"/>
  <c r="S3118" i="27" s="1"/>
  <c r="T3118" i="27" s="1"/>
  <c r="L3118" i="27"/>
  <c r="M3118" i="27" s="1"/>
  <c r="Q3118" i="27"/>
  <c r="U3118" i="27" l="1"/>
  <c r="W3118" i="27" s="1"/>
  <c r="H3119" i="27"/>
  <c r="X3119" i="27" s="1"/>
  <c r="N3119" i="27" s="1"/>
  <c r="G3119" i="27" s="1"/>
  <c r="P3118" i="27"/>
  <c r="V3118" i="27" s="1"/>
  <c r="AT2170" i="27" s="1"/>
  <c r="J3119" i="27" l="1"/>
  <c r="K3119" i="27" s="1"/>
  <c r="O3119" i="27" s="1"/>
  <c r="AZ2170" i="27"/>
  <c r="AY2170" i="27"/>
  <c r="BB2170" i="27" s="1"/>
  <c r="AW2170" i="27"/>
  <c r="BA2170" i="27" s="1"/>
  <c r="I3119" i="27" l="1"/>
  <c r="L3119" i="27" s="1"/>
  <c r="M3119" i="27" s="1"/>
  <c r="R3119" i="27"/>
  <c r="S3119" i="27" s="1"/>
  <c r="T3119" i="27" s="1"/>
  <c r="Q3119" i="27"/>
  <c r="P3119" i="27" l="1"/>
  <c r="V3119" i="27" s="1"/>
  <c r="AT2171" i="27" s="1"/>
  <c r="H3120" i="27"/>
  <c r="X3120" i="27" s="1"/>
  <c r="N3120" i="27" s="1"/>
  <c r="G3120" i="27" s="1"/>
  <c r="U3119" i="27"/>
  <c r="W3119" i="27" s="1"/>
  <c r="J3120" i="27" l="1"/>
  <c r="K3120" i="27" s="1"/>
  <c r="AZ2171" i="27"/>
  <c r="AY2171" i="27"/>
  <c r="BB2171" i="27" s="1"/>
  <c r="AW2171" i="27"/>
  <c r="BA2171" i="27" s="1"/>
  <c r="O3120" i="27"/>
  <c r="I3120" i="27" s="1"/>
  <c r="R3120" i="27" l="1"/>
  <c r="S3120" i="27" s="1"/>
  <c r="T3120" i="27" s="1"/>
  <c r="L3120" i="27"/>
  <c r="Q3120" i="27"/>
  <c r="P3120" i="27" l="1"/>
  <c r="V3120" i="27" s="1"/>
  <c r="AT2172" i="27" s="1"/>
  <c r="H3121" i="27"/>
  <c r="X3121" i="27" s="1"/>
  <c r="N3121" i="27" s="1"/>
  <c r="G3121" i="27" s="1"/>
  <c r="M3120" i="27"/>
  <c r="U3120" i="27" s="1"/>
  <c r="W3120" i="27" s="1"/>
  <c r="J3121" i="27" l="1"/>
  <c r="K3121" i="27" s="1"/>
  <c r="O3121" i="27" s="1"/>
  <c r="AZ2172" i="27"/>
  <c r="AY2172" i="27"/>
  <c r="BB2172" i="27" s="1"/>
  <c r="AW2172" i="27"/>
  <c r="BA2172" i="27" s="1"/>
  <c r="I3121" i="27" l="1"/>
  <c r="L3121" i="27" s="1"/>
  <c r="P3121" i="27" s="1"/>
  <c r="R3121" i="27"/>
  <c r="S3121" i="27" s="1"/>
  <c r="T3121" i="27" s="1"/>
  <c r="Q3121" i="27"/>
  <c r="M3121" i="27" l="1"/>
  <c r="U3121" i="27" s="1"/>
  <c r="W3121" i="27" s="1"/>
  <c r="H3122" i="27"/>
  <c r="X3122" i="27" s="1"/>
  <c r="N3122" i="27" s="1"/>
  <c r="G3122" i="27" s="1"/>
  <c r="V3121" i="27"/>
  <c r="AT2173" i="27" s="1"/>
  <c r="J3122" i="27"/>
  <c r="K3122" i="27" s="1"/>
  <c r="AZ2173" i="27" l="1"/>
  <c r="AY2173" i="27"/>
  <c r="BB2173" i="27" s="1"/>
  <c r="AW2173" i="27"/>
  <c r="BA2173" i="27" s="1"/>
  <c r="O3122" i="27"/>
  <c r="I3122" i="27" l="1"/>
  <c r="L3122" i="27" s="1"/>
  <c r="P3122" i="27" s="1"/>
  <c r="R3122" i="27"/>
  <c r="S3122" i="27" s="1"/>
  <c r="T3122" i="27" s="1"/>
  <c r="Q3122" i="27"/>
  <c r="M3122" i="27" l="1"/>
  <c r="U3122" i="27" s="1"/>
  <c r="W3122" i="27" s="1"/>
  <c r="H3123" i="27"/>
  <c r="X3123" i="27" s="1"/>
  <c r="N3123" i="27" s="1"/>
  <c r="G3123" i="27" s="1"/>
  <c r="V3122" i="27"/>
  <c r="AT2174" i="27" s="1"/>
  <c r="J3123" i="27"/>
  <c r="K3123" i="27" s="1"/>
  <c r="AZ2174" i="27" l="1"/>
  <c r="AY2174" i="27"/>
  <c r="BB2174" i="27" s="1"/>
  <c r="AW2174" i="27"/>
  <c r="BA2174" i="27" s="1"/>
  <c r="O3123" i="27"/>
  <c r="I3123" i="27" l="1"/>
  <c r="L3123" i="27" s="1"/>
  <c r="P3123" i="27" s="1"/>
  <c r="R3123" i="27"/>
  <c r="S3123" i="27" s="1"/>
  <c r="T3123" i="27" s="1"/>
  <c r="Q3123" i="27"/>
  <c r="M3123" i="27" l="1"/>
  <c r="U3123" i="27" s="1"/>
  <c r="W3123" i="27" s="1"/>
  <c r="H3124" i="27"/>
  <c r="X3124" i="27" s="1"/>
  <c r="N3124" i="27" s="1"/>
  <c r="G3124" i="27" s="1"/>
  <c r="V3123" i="27"/>
  <c r="AT2175" i="27" s="1"/>
  <c r="J3124" i="27"/>
  <c r="K3124" i="27" s="1"/>
  <c r="AZ2175" i="27" l="1"/>
  <c r="AY2175" i="27"/>
  <c r="BB2175" i="27" s="1"/>
  <c r="AW2175" i="27"/>
  <c r="BA2175" i="27" s="1"/>
  <c r="O3124" i="27"/>
  <c r="I3124" i="27" l="1"/>
  <c r="L3124" i="27" s="1"/>
  <c r="M3124" i="27" s="1"/>
  <c r="R3124" i="27"/>
  <c r="S3124" i="27" s="1"/>
  <c r="T3124" i="27" s="1"/>
  <c r="Q3124" i="27"/>
  <c r="P3124" i="27" l="1"/>
  <c r="V3124" i="27" s="1"/>
  <c r="AT2176" i="27" s="1"/>
  <c r="U3124" i="27"/>
  <c r="W3124" i="27" s="1"/>
  <c r="H3125" i="27"/>
  <c r="X3125" i="27" s="1"/>
  <c r="N3125" i="27" s="1"/>
  <c r="G3125" i="27" s="1"/>
  <c r="J3125" i="27" l="1"/>
  <c r="K3125" i="27" s="1"/>
  <c r="O3125" i="27" s="1"/>
  <c r="AZ2176" i="27"/>
  <c r="AY2176" i="27"/>
  <c r="BB2176" i="27" s="1"/>
  <c r="AW2176" i="27"/>
  <c r="BA2176" i="27" s="1"/>
  <c r="I3125" i="27" l="1"/>
  <c r="L3125" i="27" s="1"/>
  <c r="M3125" i="27" s="1"/>
  <c r="R3125" i="27"/>
  <c r="Q3125" i="27"/>
  <c r="P3125" i="27" l="1"/>
  <c r="V3125" i="27" s="1"/>
  <c r="AT2177" i="27" s="1"/>
  <c r="H3126" i="27"/>
  <c r="X3126" i="27" s="1"/>
  <c r="N3126" i="27" s="1"/>
  <c r="G3126" i="27" s="1"/>
  <c r="S3125" i="27"/>
  <c r="T3125" i="27" s="1"/>
  <c r="J3126" i="27" l="1"/>
  <c r="K3126" i="27" s="1"/>
  <c r="O3126" i="27" s="1"/>
  <c r="AZ2177" i="27"/>
  <c r="AY2177" i="27"/>
  <c r="BB2177" i="27" s="1"/>
  <c r="AW2177" i="27"/>
  <c r="BA2177" i="27" s="1"/>
  <c r="U3125" i="27"/>
  <c r="W3125" i="27" s="1"/>
  <c r="I3126" i="27" l="1"/>
  <c r="L3126" i="27" s="1"/>
  <c r="P3126" i="27" s="1"/>
  <c r="V3126" i="27" s="1"/>
  <c r="AT2178" i="27" s="1"/>
  <c r="R3126" i="27"/>
  <c r="S3126" i="27" s="1"/>
  <c r="T3126" i="27" s="1"/>
  <c r="Q3126" i="27"/>
  <c r="M3126" i="27" l="1"/>
  <c r="U3126" i="27" s="1"/>
  <c r="W3126" i="27" s="1"/>
  <c r="AZ2178" i="27"/>
  <c r="AY2178" i="27"/>
  <c r="BB2178" i="27" s="1"/>
  <c r="AW2178" i="27"/>
  <c r="BA2178" i="27" s="1"/>
  <c r="H3127" i="27"/>
  <c r="X3127" i="27" s="1"/>
  <c r="N3127" i="27" s="1"/>
  <c r="G3127" i="27" s="1"/>
  <c r="J3127" i="27" l="1"/>
  <c r="K3127" i="27" s="1"/>
  <c r="O3127" i="27" s="1"/>
  <c r="I3127" i="27" l="1"/>
  <c r="L3127" i="27" s="1"/>
  <c r="M3127" i="27" s="1"/>
  <c r="R3127" i="27"/>
  <c r="S3127" i="27" s="1"/>
  <c r="T3127" i="27" s="1"/>
  <c r="Q3127" i="27"/>
  <c r="P3127" i="27" l="1"/>
  <c r="V3127" i="27" s="1"/>
  <c r="AT2179" i="27" s="1"/>
  <c r="U3127" i="27"/>
  <c r="W3127" i="27" s="1"/>
  <c r="H3128" i="27"/>
  <c r="X3128" i="27" s="1"/>
  <c r="N3128" i="27" s="1"/>
  <c r="G3128" i="27" s="1"/>
  <c r="J3128" i="27" l="1"/>
  <c r="K3128" i="27" s="1"/>
  <c r="AZ2179" i="27"/>
  <c r="AY2179" i="27"/>
  <c r="BB2179" i="27" s="1"/>
  <c r="AW2179" i="27"/>
  <c r="BA2179" i="27" s="1"/>
  <c r="O3128" i="27"/>
  <c r="I3128" i="27" l="1"/>
  <c r="L3128" i="27" s="1"/>
  <c r="M3128" i="27" s="1"/>
  <c r="R3128" i="27"/>
  <c r="S3128" i="27" s="1"/>
  <c r="T3128" i="27" s="1"/>
  <c r="Q3128" i="27"/>
  <c r="P3128" i="27" l="1"/>
  <c r="U3128" i="27"/>
  <c r="H3129" i="27"/>
  <c r="X3129" i="27" s="1"/>
  <c r="N3129" i="27" s="1"/>
  <c r="G3129" i="27" s="1"/>
  <c r="W3128" i="27"/>
  <c r="V3128" i="27"/>
  <c r="AT2180" i="27" s="1"/>
  <c r="J3129" i="27" l="1"/>
  <c r="K3129" i="27" s="1"/>
  <c r="O3129" i="27" s="1"/>
  <c r="AZ2180" i="27"/>
  <c r="AY2180" i="27"/>
  <c r="BB2180" i="27" s="1"/>
  <c r="AW2180" i="27"/>
  <c r="BA2180" i="27" s="1"/>
  <c r="I3129" i="27" l="1"/>
  <c r="L3129" i="27" s="1"/>
  <c r="M3129" i="27" s="1"/>
  <c r="R3129" i="27"/>
  <c r="S3129" i="27" s="1"/>
  <c r="T3129" i="27" s="1"/>
  <c r="Q3129" i="27"/>
  <c r="P3129" i="27" l="1"/>
  <c r="V3129" i="27" s="1"/>
  <c r="AT2181" i="27" s="1"/>
  <c r="U3129" i="27"/>
  <c r="W3129" i="27" s="1"/>
  <c r="H3130" i="27"/>
  <c r="X3130" i="27" s="1"/>
  <c r="N3130" i="27" s="1"/>
  <c r="G3130" i="27" s="1"/>
  <c r="J3130" i="27" l="1"/>
  <c r="K3130" i="27" s="1"/>
  <c r="AZ2181" i="27"/>
  <c r="AY2181" i="27"/>
  <c r="BB2181" i="27" s="1"/>
  <c r="AW2181" i="27"/>
  <c r="BA2181" i="27" s="1"/>
  <c r="O3130" i="27"/>
  <c r="I3130" i="27" l="1"/>
  <c r="L3130" i="27" s="1"/>
  <c r="M3130" i="27" s="1"/>
  <c r="R3130" i="27"/>
  <c r="S3130" i="27" s="1"/>
  <c r="T3130" i="27" s="1"/>
  <c r="Q3130" i="27"/>
  <c r="P3130" i="27" l="1"/>
  <c r="V3130" i="27" s="1"/>
  <c r="AT2182" i="27" s="1"/>
  <c r="U3130" i="27"/>
  <c r="W3130" i="27" s="1"/>
  <c r="H3131" i="27"/>
  <c r="X3131" i="27" s="1"/>
  <c r="N3131" i="27" s="1"/>
  <c r="G3131" i="27" s="1"/>
  <c r="J3131" i="27" l="1"/>
  <c r="K3131" i="27" s="1"/>
  <c r="O3131" i="27" s="1"/>
  <c r="AZ2182" i="27"/>
  <c r="AY2182" i="27"/>
  <c r="BB2182" i="27" s="1"/>
  <c r="AW2182" i="27"/>
  <c r="BA2182" i="27" s="1"/>
  <c r="I3131" i="27" l="1"/>
  <c r="L3131" i="27" s="1"/>
  <c r="M3131" i="27" s="1"/>
  <c r="R3131" i="27"/>
  <c r="S3131" i="27" s="1"/>
  <c r="T3131" i="27" s="1"/>
  <c r="Q3131" i="27"/>
  <c r="P3131" i="27" l="1"/>
  <c r="V3131" i="27" s="1"/>
  <c r="AT2183" i="27" s="1"/>
  <c r="U3131" i="27"/>
  <c r="W3131" i="27" s="1"/>
  <c r="H3132" i="27"/>
  <c r="X3132" i="27" s="1"/>
  <c r="N3132" i="27" s="1"/>
  <c r="G3132" i="27" s="1"/>
  <c r="J3132" i="27" l="1"/>
  <c r="K3132" i="27" s="1"/>
  <c r="AZ2183" i="27"/>
  <c r="AY2183" i="27"/>
  <c r="BB2183" i="27" s="1"/>
  <c r="AW2183" i="27"/>
  <c r="BA2183" i="27" s="1"/>
  <c r="O3132" i="27"/>
  <c r="I3132" i="27" s="1"/>
  <c r="L3132" i="27" s="1"/>
  <c r="R3132" i="27" l="1"/>
  <c r="S3132" i="27" s="1"/>
  <c r="T3132" i="27" s="1"/>
  <c r="M3132" i="27"/>
  <c r="P3132" i="27"/>
  <c r="V3132" i="27" s="1"/>
  <c r="AT2184" i="27" s="1"/>
  <c r="Q3132" i="27"/>
  <c r="U3132" i="27" l="1"/>
  <c r="AZ2184" i="27"/>
  <c r="AY2184" i="27"/>
  <c r="BB2184" i="27" s="1"/>
  <c r="AW2184" i="27"/>
  <c r="BA2184" i="27" s="1"/>
  <c r="H3133" i="27"/>
  <c r="X3133" i="27" s="1"/>
  <c r="N3133" i="27" s="1"/>
  <c r="G3133" i="27" s="1"/>
  <c r="W3132" i="27"/>
  <c r="J3133" i="27" l="1"/>
  <c r="K3133" i="27" s="1"/>
  <c r="O3133" i="27" s="1"/>
  <c r="I3133" i="27" l="1"/>
  <c r="L3133" i="27" s="1"/>
  <c r="P3133" i="27" s="1"/>
  <c r="R3133" i="27"/>
  <c r="S3133" i="27" s="1"/>
  <c r="T3133" i="27" s="1"/>
  <c r="Q3133" i="27"/>
  <c r="M3133" i="27" l="1"/>
  <c r="U3133" i="27" s="1"/>
  <c r="W3133" i="27" s="1"/>
  <c r="H3134" i="27"/>
  <c r="X3134" i="27" s="1"/>
  <c r="N3134" i="27" s="1"/>
  <c r="G3134" i="27" s="1"/>
  <c r="V3133" i="27"/>
  <c r="AT2185" i="27" s="1"/>
  <c r="J3134" i="27"/>
  <c r="K3134" i="27" s="1"/>
  <c r="AZ2185" i="27" l="1"/>
  <c r="AY2185" i="27"/>
  <c r="BB2185" i="27" s="1"/>
  <c r="AW2185" i="27"/>
  <c r="BA2185" i="27" s="1"/>
  <c r="O3134" i="27"/>
  <c r="I3134" i="27" l="1"/>
  <c r="L3134" i="27" s="1"/>
  <c r="M3134" i="27" s="1"/>
  <c r="R3134" i="27"/>
  <c r="S3134" i="27" s="1"/>
  <c r="T3134" i="27" s="1"/>
  <c r="Q3134" i="27"/>
  <c r="P3134" i="27" l="1"/>
  <c r="U3134" i="27"/>
  <c r="H3135" i="27"/>
  <c r="X3135" i="27" s="1"/>
  <c r="N3135" i="27" s="1"/>
  <c r="G3135" i="27" s="1"/>
  <c r="W3134" i="27"/>
  <c r="V3134" i="27"/>
  <c r="AT2186" i="27" s="1"/>
  <c r="J3135" i="27" l="1"/>
  <c r="K3135" i="27" s="1"/>
  <c r="O3135" i="27" s="1"/>
  <c r="AZ2186" i="27"/>
  <c r="AY2186" i="27"/>
  <c r="BB2186" i="27" s="1"/>
  <c r="AW2186" i="27"/>
  <c r="BA2186" i="27" s="1"/>
  <c r="I3135" i="27" l="1"/>
  <c r="L3135" i="27" s="1"/>
  <c r="P3135" i="27" s="1"/>
  <c r="R3135" i="27"/>
  <c r="S3135" i="27" s="1"/>
  <c r="T3135" i="27" s="1"/>
  <c r="Q3135" i="27"/>
  <c r="M3135" i="27" l="1"/>
  <c r="U3135" i="27" s="1"/>
  <c r="W3135" i="27" s="1"/>
  <c r="H3136" i="27"/>
  <c r="X3136" i="27" s="1"/>
  <c r="N3136" i="27" s="1"/>
  <c r="G3136" i="27" s="1"/>
  <c r="V3135" i="27"/>
  <c r="AT2187" i="27" s="1"/>
  <c r="J3136" i="27"/>
  <c r="K3136" i="27" s="1"/>
  <c r="AZ2187" i="27" l="1"/>
  <c r="AY2187" i="27"/>
  <c r="BB2187" i="27" s="1"/>
  <c r="AW2187" i="27"/>
  <c r="BA2187" i="27" s="1"/>
  <c r="O3136" i="27"/>
  <c r="I3136" i="27" l="1"/>
  <c r="L3136" i="27" s="1"/>
  <c r="R3136" i="27"/>
  <c r="S3136" i="27" s="1"/>
  <c r="T3136" i="27" s="1"/>
  <c r="Q3136" i="27"/>
  <c r="H3137" i="27" l="1"/>
  <c r="X3137" i="27" s="1"/>
  <c r="N3137" i="27" s="1"/>
  <c r="G3137" i="27" s="1"/>
  <c r="P3136" i="27"/>
  <c r="V3136" i="27" s="1"/>
  <c r="AT2188" i="27" s="1"/>
  <c r="J3137" i="27"/>
  <c r="K3137" i="27" s="1"/>
  <c r="M3136" i="27"/>
  <c r="U3136" i="27" s="1"/>
  <c r="W3136" i="27" s="1"/>
  <c r="AZ2188" i="27" l="1"/>
  <c r="AY2188" i="27"/>
  <c r="BB2188" i="27" s="1"/>
  <c r="AW2188" i="27"/>
  <c r="BA2188" i="27" s="1"/>
  <c r="O3137" i="27"/>
  <c r="I3137" i="27" l="1"/>
  <c r="L3137" i="27" s="1"/>
  <c r="M3137" i="27" s="1"/>
  <c r="R3137" i="27"/>
  <c r="S3137" i="27" s="1"/>
  <c r="T3137" i="27" s="1"/>
  <c r="Q3137" i="27"/>
  <c r="P3137" i="27" l="1"/>
  <c r="V3137" i="27" s="1"/>
  <c r="U3137" i="27"/>
  <c r="H3138" i="27"/>
  <c r="X3138" i="27" s="1"/>
  <c r="N3138" i="27" s="1"/>
  <c r="G3138" i="27" s="1"/>
  <c r="W3137" i="27"/>
  <c r="J3138" i="27"/>
  <c r="K3138" i="27" s="1"/>
  <c r="O3138" i="27" l="1"/>
  <c r="I3138" i="27" s="1"/>
  <c r="L3138" i="27" s="1"/>
  <c r="R3138" i="27" l="1"/>
  <c r="S3138" i="27" s="1"/>
  <c r="T3138" i="27" s="1"/>
  <c r="M3138" i="27"/>
  <c r="P3138" i="27"/>
  <c r="V3138" i="27" s="1"/>
  <c r="Q3138" i="27"/>
  <c r="U3138" i="27" l="1"/>
  <c r="W3138" i="27" s="1"/>
  <c r="H3139" i="27"/>
  <c r="X3139" i="27" s="1"/>
  <c r="N3139" i="27" s="1"/>
  <c r="G3139" i="27" s="1"/>
  <c r="J3139" i="27" l="1"/>
  <c r="K3139" i="27" s="1"/>
  <c r="O3139" i="27" s="1"/>
  <c r="I3139" i="27" l="1"/>
  <c r="L3139" i="27" s="1"/>
  <c r="P3139" i="27" s="1"/>
  <c r="R3139" i="27"/>
  <c r="S3139" i="27" s="1"/>
  <c r="T3139" i="27" s="1"/>
  <c r="Q3139" i="27"/>
  <c r="M3139" i="27" l="1"/>
  <c r="U3139" i="27" s="1"/>
  <c r="W3139" i="27" s="1"/>
  <c r="H3140" i="27"/>
  <c r="X3140" i="27" s="1"/>
  <c r="N3140" i="27" s="1"/>
  <c r="G3140" i="27" s="1"/>
  <c r="V3139" i="27"/>
  <c r="J3140" i="27"/>
  <c r="K3140" i="27" s="1"/>
  <c r="O3140" i="27" l="1"/>
  <c r="I3140" i="27" l="1"/>
  <c r="L3140" i="27" s="1"/>
  <c r="P3140" i="27" s="1"/>
  <c r="R3140" i="27"/>
  <c r="S3140" i="27" s="1"/>
  <c r="T3140" i="27" s="1"/>
  <c r="Q3140" i="27"/>
  <c r="M3140" i="27" l="1"/>
  <c r="U3140" i="27"/>
  <c r="H3141" i="27"/>
  <c r="X3141" i="27" s="1"/>
  <c r="N3141" i="27" s="1"/>
  <c r="G3141" i="27" s="1"/>
  <c r="W3140" i="27"/>
  <c r="V3140" i="27"/>
  <c r="J3141" i="27" l="1"/>
  <c r="K3141" i="27" s="1"/>
  <c r="O3141" i="27" s="1"/>
  <c r="I3141" i="27" l="1"/>
  <c r="L3141" i="27" s="1"/>
  <c r="M3141" i="27" s="1"/>
  <c r="R3141" i="27"/>
  <c r="S3141" i="27" s="1"/>
  <c r="T3141" i="27" s="1"/>
  <c r="Q3141" i="27"/>
  <c r="U3141" i="27" l="1"/>
  <c r="W3141" i="27" s="1"/>
  <c r="H3142" i="27"/>
  <c r="X3142" i="27" s="1"/>
  <c r="N3142" i="27" s="1"/>
  <c r="G3142" i="27" s="1"/>
  <c r="P3141" i="27"/>
  <c r="V3141" i="27" s="1"/>
  <c r="J3142" i="27"/>
  <c r="K3142" i="27" s="1"/>
  <c r="O3142" i="27" l="1"/>
  <c r="I3142" i="27" l="1"/>
  <c r="L3142" i="27" s="1"/>
  <c r="M3142" i="27" s="1"/>
  <c r="R3142" i="27"/>
  <c r="S3142" i="27" s="1"/>
  <c r="T3142" i="27" s="1"/>
  <c r="Q3142" i="27"/>
  <c r="P3142" i="27" l="1"/>
  <c r="V3142" i="27" s="1"/>
  <c r="U3142" i="27"/>
  <c r="H3143" i="27"/>
  <c r="X3143" i="27" s="1"/>
  <c r="N3143" i="27" s="1"/>
  <c r="G3143" i="27" s="1"/>
  <c r="W3142" i="27"/>
  <c r="J3143" i="27"/>
  <c r="K3143" i="27" s="1"/>
  <c r="O3143" i="27" l="1"/>
  <c r="I3143" i="27" l="1"/>
  <c r="L3143" i="27" s="1"/>
  <c r="P3143" i="27" s="1"/>
  <c r="R3143" i="27"/>
  <c r="S3143" i="27" s="1"/>
  <c r="T3143" i="27" s="1"/>
  <c r="Q3143" i="27"/>
  <c r="M3143" i="27" l="1"/>
  <c r="U3143" i="27"/>
  <c r="H3144" i="27"/>
  <c r="X3144" i="27" s="1"/>
  <c r="N3144" i="27" s="1"/>
  <c r="G3144" i="27" s="1"/>
  <c r="W3143" i="27"/>
  <c r="V3143" i="27"/>
  <c r="J3144" i="27"/>
  <c r="K3144" i="27" s="1"/>
  <c r="O3144" i="27" l="1"/>
  <c r="I3144" i="27" l="1"/>
  <c r="L3144" i="27" s="1"/>
  <c r="P3144" i="27" s="1"/>
  <c r="R3144" i="27"/>
  <c r="S3144" i="27" s="1"/>
  <c r="T3144" i="27" s="1"/>
  <c r="Q3144" i="27"/>
  <c r="M3144" i="27" l="1"/>
  <c r="U3144" i="27" s="1"/>
  <c r="W3144" i="27" s="1"/>
  <c r="H3145" i="27"/>
  <c r="X3145" i="27" s="1"/>
  <c r="N3145" i="27" s="1"/>
  <c r="G3145" i="27" s="1"/>
  <c r="V3144" i="27"/>
  <c r="J3145" i="27" l="1"/>
  <c r="K3145" i="27" s="1"/>
  <c r="O3145" i="27" s="1"/>
  <c r="I3145" i="27" l="1"/>
  <c r="L3145" i="27" s="1"/>
  <c r="P3145" i="27" s="1"/>
  <c r="R3145" i="27"/>
  <c r="S3145" i="27" s="1"/>
  <c r="T3145" i="27" s="1"/>
  <c r="Q3145" i="27"/>
  <c r="M3145" i="27" l="1"/>
  <c r="U3145" i="27" s="1"/>
  <c r="W3145" i="27" s="1"/>
  <c r="H3146" i="27"/>
  <c r="X3146" i="27" s="1"/>
  <c r="N3146" i="27" s="1"/>
  <c r="G3146" i="27" s="1"/>
  <c r="V3145" i="27"/>
  <c r="J3146" i="27"/>
  <c r="K3146" i="27" s="1"/>
  <c r="O3146" i="27" l="1"/>
  <c r="I3146" i="27" l="1"/>
  <c r="L3146" i="27" s="1"/>
  <c r="P3146" i="27" s="1"/>
  <c r="R3146" i="27"/>
  <c r="S3146" i="27" s="1"/>
  <c r="T3146" i="27" s="1"/>
  <c r="Q3146" i="27"/>
  <c r="M3146" i="27" l="1"/>
  <c r="U3146" i="27" s="1"/>
  <c r="W3146" i="27" s="1"/>
  <c r="H3147" i="27"/>
  <c r="X3147" i="27" s="1"/>
  <c r="N3147" i="27" s="1"/>
  <c r="G3147" i="27" s="1"/>
  <c r="V3146" i="27"/>
  <c r="J3147" i="27" l="1"/>
  <c r="K3147" i="27" s="1"/>
  <c r="O3147" i="27" s="1"/>
  <c r="I3147" i="27" l="1"/>
  <c r="L3147" i="27" s="1"/>
  <c r="P3147" i="27" s="1"/>
  <c r="R3147" i="27"/>
  <c r="S3147" i="27" s="1"/>
  <c r="T3147" i="27" s="1"/>
  <c r="Q3147" i="27"/>
  <c r="M3147" i="27" l="1"/>
  <c r="U3147" i="27" s="1"/>
  <c r="W3147" i="27" s="1"/>
  <c r="H3148" i="27"/>
  <c r="X3148" i="27" s="1"/>
  <c r="N3148" i="27" s="1"/>
  <c r="G3148" i="27" s="1"/>
  <c r="V3147" i="27"/>
  <c r="J3148" i="27"/>
  <c r="K3148" i="27" s="1"/>
  <c r="O3148" i="27" l="1"/>
  <c r="I3148" i="27" l="1"/>
  <c r="L3148" i="27" s="1"/>
  <c r="M3148" i="27" s="1"/>
  <c r="R3148" i="27"/>
  <c r="S3148" i="27" s="1"/>
  <c r="T3148" i="27" s="1"/>
  <c r="Q3148" i="27"/>
  <c r="P3148" i="27" l="1"/>
  <c r="V3148" i="27" s="1"/>
  <c r="U3148" i="27"/>
  <c r="W3148" i="27" s="1"/>
  <c r="H3149" i="27"/>
  <c r="X3149" i="27" s="1"/>
  <c r="N3149" i="27" s="1"/>
  <c r="G3149" i="27" s="1"/>
  <c r="J3149" i="27" l="1"/>
  <c r="K3149" i="27" s="1"/>
  <c r="O3149" i="27" s="1"/>
  <c r="I3149" i="27" l="1"/>
  <c r="L3149" i="27" s="1"/>
  <c r="P3149" i="27" s="1"/>
  <c r="R3149" i="27"/>
  <c r="S3149" i="27" s="1"/>
  <c r="T3149" i="27" s="1"/>
  <c r="Q3149" i="27"/>
  <c r="M3149" i="27" l="1"/>
  <c r="U3149" i="27" s="1"/>
  <c r="W3149" i="27" s="1"/>
  <c r="H3150" i="27"/>
  <c r="X3150" i="27" s="1"/>
  <c r="N3150" i="27" s="1"/>
  <c r="G3150" i="27" s="1"/>
  <c r="V3149" i="27"/>
  <c r="J3150" i="27"/>
  <c r="K3150" i="27" s="1"/>
  <c r="O3150" i="27" l="1"/>
  <c r="I3150" i="27" l="1"/>
  <c r="L3150" i="27" s="1"/>
  <c r="M3150" i="27" s="1"/>
  <c r="R3150" i="27"/>
  <c r="S3150" i="27" s="1"/>
  <c r="T3150" i="27" s="1"/>
  <c r="Q3150" i="27"/>
  <c r="P3150" i="27" l="1"/>
  <c r="V3150" i="27" s="1"/>
  <c r="U3150" i="27"/>
  <c r="W3150" i="27" s="1"/>
  <c r="H3151" i="27"/>
  <c r="X3151" i="27" s="1"/>
  <c r="N3151" i="27" s="1"/>
  <c r="G3151" i="27" s="1"/>
  <c r="J3151" i="27"/>
  <c r="K3151" i="27" s="1"/>
  <c r="O3151" i="27" l="1"/>
  <c r="I3151" i="27" l="1"/>
  <c r="L3151" i="27" s="1"/>
  <c r="P3151" i="27" s="1"/>
  <c r="R3151" i="27"/>
  <c r="S3151" i="27" s="1"/>
  <c r="T3151" i="27" s="1"/>
  <c r="Q3151" i="27"/>
  <c r="M3151" i="27" l="1"/>
  <c r="U3151" i="27" s="1"/>
  <c r="W3151" i="27" s="1"/>
  <c r="H3152" i="27"/>
  <c r="X3152" i="27" s="1"/>
  <c r="N3152" i="27" s="1"/>
  <c r="G3152" i="27" s="1"/>
  <c r="V3151" i="27"/>
  <c r="J3152" i="27" l="1"/>
  <c r="K3152" i="27" s="1"/>
  <c r="O3152" i="27" s="1"/>
  <c r="I3152" i="27" l="1"/>
  <c r="L3152" i="27" s="1"/>
  <c r="M3152" i="27" s="1"/>
  <c r="R3152" i="27"/>
  <c r="S3152" i="27" s="1"/>
  <c r="T3152" i="27" s="1"/>
  <c r="Q3152" i="27"/>
  <c r="P3152" i="27" l="1"/>
  <c r="V3152" i="27" s="1"/>
  <c r="H3153" i="27"/>
  <c r="X3153" i="27" s="1"/>
  <c r="N3153" i="27" s="1"/>
  <c r="G3153" i="27" s="1"/>
  <c r="U3152" i="27"/>
  <c r="W3152" i="27" s="1"/>
  <c r="J3153" i="27" l="1"/>
  <c r="K3153" i="27" s="1"/>
  <c r="O3153" i="27" s="1"/>
  <c r="I3153" i="27" s="1"/>
  <c r="L3153" i="27" s="1"/>
  <c r="R3153" i="27" l="1"/>
  <c r="S3153" i="27" s="1"/>
  <c r="T3153" i="27" s="1"/>
  <c r="M3153" i="27"/>
  <c r="P3153" i="27"/>
  <c r="V3153" i="27" s="1"/>
  <c r="Q3153" i="27"/>
  <c r="U3153" i="27" l="1"/>
  <c r="W3153" i="27" s="1"/>
  <c r="H3154" i="27"/>
  <c r="X3154" i="27" s="1"/>
  <c r="N3154" i="27" s="1"/>
  <c r="G3154" i="27" s="1"/>
  <c r="J3154" i="27" l="1"/>
  <c r="K3154" i="27" s="1"/>
  <c r="O3154" i="27" s="1"/>
  <c r="I3154" i="27" l="1"/>
  <c r="L3154" i="27" s="1"/>
  <c r="P3154" i="27" s="1"/>
  <c r="R3154" i="27"/>
  <c r="S3154" i="27" s="1"/>
  <c r="T3154" i="27" s="1"/>
  <c r="Q3154" i="27"/>
  <c r="M3154" i="27" l="1"/>
  <c r="U3154" i="27" s="1"/>
  <c r="W3154" i="27" s="1"/>
  <c r="H3155" i="27"/>
  <c r="X3155" i="27" s="1"/>
  <c r="N3155" i="27" s="1"/>
  <c r="G3155" i="27" s="1"/>
  <c r="V3154" i="27"/>
  <c r="J3155" i="27"/>
  <c r="K3155" i="27" s="1"/>
  <c r="O3155" i="27" l="1"/>
  <c r="I3155" i="27" s="1"/>
  <c r="L3155" i="27" s="1"/>
  <c r="R3155" i="27" l="1"/>
  <c r="S3155" i="27" s="1"/>
  <c r="T3155" i="27" s="1"/>
  <c r="M3155" i="27"/>
  <c r="P3155" i="27"/>
  <c r="V3155" i="27" s="1"/>
  <c r="Q3155" i="27"/>
  <c r="U3155" i="27" l="1"/>
  <c r="W3155" i="27" s="1"/>
  <c r="H3156" i="27"/>
  <c r="X3156" i="27" s="1"/>
  <c r="N3156" i="27" s="1"/>
  <c r="G3156" i="27" s="1"/>
  <c r="J3156" i="27" l="1"/>
  <c r="K3156" i="27" s="1"/>
  <c r="O3156" i="27"/>
  <c r="I3156" i="27" l="1"/>
  <c r="R3156" i="27"/>
  <c r="S3156" i="27" s="1"/>
  <c r="T3156" i="27" s="1"/>
  <c r="L3156" i="27"/>
  <c r="M3156" i="27" s="1"/>
  <c r="U3156" i="27" s="1"/>
  <c r="Q3156" i="27"/>
  <c r="H3157" i="27" l="1"/>
  <c r="X3157" i="27" s="1"/>
  <c r="N3157" i="27" s="1"/>
  <c r="G3157" i="27" s="1"/>
  <c r="W3156" i="27"/>
  <c r="P3156" i="27"/>
  <c r="V3156" i="27" s="1"/>
  <c r="J3157" i="27" l="1"/>
  <c r="K3157" i="27" s="1"/>
  <c r="O3157" i="27" s="1"/>
  <c r="I3157" i="27" l="1"/>
  <c r="L3157" i="27" s="1"/>
  <c r="P3157" i="27" s="1"/>
  <c r="R3157" i="27"/>
  <c r="S3157" i="27" s="1"/>
  <c r="T3157" i="27" s="1"/>
  <c r="Q3157" i="27"/>
  <c r="M3157" i="27" l="1"/>
  <c r="U3157" i="27" s="1"/>
  <c r="W3157" i="27" s="1"/>
  <c r="H3158" i="27"/>
  <c r="X3158" i="27" s="1"/>
  <c r="N3158" i="27" s="1"/>
  <c r="G3158" i="27" s="1"/>
  <c r="V3157" i="27"/>
  <c r="J3158" i="27"/>
  <c r="K3158" i="27" s="1"/>
  <c r="O3158" i="27" l="1"/>
  <c r="I3158" i="27" l="1"/>
  <c r="L3158" i="27" s="1"/>
  <c r="M3158" i="27" s="1"/>
  <c r="R3158" i="27"/>
  <c r="S3158" i="27" s="1"/>
  <c r="T3158" i="27" s="1"/>
  <c r="Q3158" i="27"/>
  <c r="P3158" i="27" l="1"/>
  <c r="U3158" i="27"/>
  <c r="W3158" i="27" s="1"/>
  <c r="H3159" i="27"/>
  <c r="X3159" i="27" s="1"/>
  <c r="N3159" i="27" s="1"/>
  <c r="G3159" i="27" s="1"/>
  <c r="V3158" i="27"/>
  <c r="J3159" i="27" l="1"/>
  <c r="K3159" i="27" s="1"/>
  <c r="O3159" i="27" s="1"/>
  <c r="I3159" i="27" l="1"/>
  <c r="L3159" i="27" s="1"/>
  <c r="M3159" i="27" s="1"/>
  <c r="R3159" i="27"/>
  <c r="S3159" i="27" s="1"/>
  <c r="T3159" i="27" s="1"/>
  <c r="Q3159" i="27"/>
  <c r="P3159" i="27" l="1"/>
  <c r="V3159" i="27" s="1"/>
  <c r="U3159" i="27"/>
  <c r="W3159" i="27" s="1"/>
  <c r="H3160" i="27"/>
  <c r="X3160" i="27" s="1"/>
  <c r="N3160" i="27" s="1"/>
  <c r="G3160" i="27" s="1"/>
  <c r="J3160" i="27" l="1"/>
  <c r="K3160" i="27" s="1"/>
  <c r="O3160" i="27" s="1"/>
  <c r="I3160" i="27" l="1"/>
  <c r="L3160" i="27" s="1"/>
  <c r="R3160" i="27"/>
  <c r="S3160" i="27" s="1"/>
  <c r="T3160" i="27" s="1"/>
  <c r="Q3160" i="27"/>
  <c r="P3160" i="27" l="1"/>
  <c r="V3160" i="27" s="1"/>
  <c r="H3161" i="27"/>
  <c r="X3161" i="27" s="1"/>
  <c r="N3161" i="27" s="1"/>
  <c r="G3161" i="27" s="1"/>
  <c r="M3160" i="27"/>
  <c r="U3160" i="27" s="1"/>
  <c r="W3160" i="27" s="1"/>
  <c r="J3161" i="27" l="1"/>
  <c r="K3161" i="27" s="1"/>
  <c r="O3161" i="27" s="1"/>
  <c r="I3161" i="27" l="1"/>
  <c r="L3161" i="27" s="1"/>
  <c r="P3161" i="27" s="1"/>
  <c r="R3161" i="27"/>
  <c r="S3161" i="27" s="1"/>
  <c r="T3161" i="27" s="1"/>
  <c r="Q3161" i="27"/>
  <c r="M3161" i="27" l="1"/>
  <c r="U3161" i="27" s="1"/>
  <c r="W3161" i="27" s="1"/>
  <c r="H3162" i="27"/>
  <c r="X3162" i="27" s="1"/>
  <c r="N3162" i="27" s="1"/>
  <c r="G3162" i="27" s="1"/>
  <c r="V3161" i="27"/>
  <c r="J3162" i="27" l="1"/>
  <c r="K3162" i="27" s="1"/>
  <c r="O3162" i="27" s="1"/>
  <c r="I3162" i="27" l="1"/>
  <c r="L3162" i="27" s="1"/>
  <c r="P3162" i="27" s="1"/>
  <c r="R3162" i="27"/>
  <c r="S3162" i="27" s="1"/>
  <c r="T3162" i="27" s="1"/>
  <c r="Q3162" i="27"/>
  <c r="M3162" i="27" l="1"/>
  <c r="U3162" i="27" s="1"/>
  <c r="W3162" i="27" s="1"/>
  <c r="H3163" i="27"/>
  <c r="X3163" i="27" s="1"/>
  <c r="N3163" i="27" s="1"/>
  <c r="G3163" i="27" s="1"/>
  <c r="V3162" i="27"/>
  <c r="J3163" i="27"/>
  <c r="K3163" i="27" s="1"/>
  <c r="O3163" i="27" l="1"/>
  <c r="I3163" i="27" l="1"/>
  <c r="L3163" i="27" s="1"/>
  <c r="M3163" i="27" s="1"/>
  <c r="R3163" i="27"/>
  <c r="S3163" i="27" s="1"/>
  <c r="T3163" i="27" s="1"/>
  <c r="Q3163" i="27"/>
  <c r="P3163" i="27" l="1"/>
  <c r="V3163" i="27" s="1"/>
  <c r="H3164" i="27"/>
  <c r="X3164" i="27" s="1"/>
  <c r="N3164" i="27" s="1"/>
  <c r="G3164" i="27" s="1"/>
  <c r="U3163" i="27"/>
  <c r="W3163" i="27" s="1"/>
  <c r="J3164" i="27"/>
  <c r="K3164" i="27" s="1"/>
  <c r="O3164" i="27" l="1"/>
  <c r="I3164" i="27" s="1"/>
  <c r="R3164" i="27" l="1"/>
  <c r="S3164" i="27" s="1"/>
  <c r="T3164" i="27" s="1"/>
  <c r="L3164" i="27"/>
  <c r="Q3164" i="27"/>
  <c r="H3165" i="27" l="1"/>
  <c r="X3165" i="27" s="1"/>
  <c r="N3165" i="27" s="1"/>
  <c r="G3165" i="27" s="1"/>
  <c r="P3164" i="27"/>
  <c r="V3164" i="27" s="1"/>
  <c r="M3164" i="27"/>
  <c r="U3164" i="27" s="1"/>
  <c r="W3164" i="27" s="1"/>
  <c r="J3165" i="27" l="1"/>
  <c r="K3165" i="27" s="1"/>
  <c r="O3165" i="27" s="1"/>
  <c r="I3165" i="27" l="1"/>
  <c r="L3165" i="27" s="1"/>
  <c r="R3165" i="27"/>
  <c r="S3165" i="27" s="1"/>
  <c r="T3165" i="27" s="1"/>
  <c r="Q3165" i="27"/>
  <c r="H3166" i="27" l="1"/>
  <c r="X3166" i="27" s="1"/>
  <c r="N3166" i="27" s="1"/>
  <c r="G3166" i="27" s="1"/>
  <c r="P3165" i="27"/>
  <c r="V3165" i="27" s="1"/>
  <c r="M3165" i="27"/>
  <c r="U3165" i="27" s="1"/>
  <c r="W3165" i="27" s="1"/>
  <c r="J3166" i="27" l="1"/>
  <c r="K3166" i="27" s="1"/>
  <c r="O3166" i="27" s="1"/>
  <c r="I3166" i="27" l="1"/>
  <c r="L3166" i="27" s="1"/>
  <c r="P3166" i="27" s="1"/>
  <c r="R3166" i="27"/>
  <c r="S3166" i="27" s="1"/>
  <c r="T3166" i="27" s="1"/>
  <c r="Q3166" i="27"/>
  <c r="M3166" i="27" l="1"/>
  <c r="U3166" i="27" s="1"/>
  <c r="W3166" i="27" s="1"/>
  <c r="H3167" i="27"/>
  <c r="X3167" i="27" s="1"/>
  <c r="N3167" i="27" s="1"/>
  <c r="G3167" i="27" s="1"/>
  <c r="V3166" i="27"/>
  <c r="J3167" i="27" l="1"/>
  <c r="K3167" i="27" s="1"/>
  <c r="O3167" i="27" s="1"/>
  <c r="I3167" i="27" l="1"/>
  <c r="L3167" i="27" s="1"/>
  <c r="M3167" i="27" s="1"/>
  <c r="R3167" i="27"/>
  <c r="S3167" i="27" s="1"/>
  <c r="T3167" i="27" s="1"/>
  <c r="Q3167" i="27"/>
  <c r="P3167" i="27" l="1"/>
  <c r="V3167" i="27" s="1"/>
  <c r="U3167" i="27"/>
  <c r="W3167" i="27" s="1"/>
  <c r="H3168" i="27"/>
  <c r="X3168" i="27" s="1"/>
  <c r="N3168" i="27" s="1"/>
  <c r="G3168" i="27" s="1"/>
  <c r="J3168" i="27" l="1"/>
  <c r="K3168" i="27" s="1"/>
  <c r="O3168" i="27" s="1"/>
  <c r="I3168" i="27" l="1"/>
  <c r="L3168" i="27" s="1"/>
  <c r="P3168" i="27" s="1"/>
  <c r="R3168" i="27"/>
  <c r="S3168" i="27" s="1"/>
  <c r="T3168" i="27" s="1"/>
  <c r="Q3168" i="27"/>
  <c r="M3168" i="27" l="1"/>
  <c r="U3168" i="27" s="1"/>
  <c r="W3168" i="27" s="1"/>
  <c r="H3169" i="27"/>
  <c r="X3169" i="27" s="1"/>
  <c r="N3169" i="27" s="1"/>
  <c r="G3169" i="27" s="1"/>
  <c r="V3168" i="27"/>
  <c r="J3169" i="27" l="1"/>
  <c r="K3169" i="27" s="1"/>
  <c r="O3169" i="27"/>
  <c r="I3169" i="27" l="1"/>
  <c r="R3169" i="27"/>
  <c r="S3169" i="27" s="1"/>
  <c r="T3169" i="27" s="1"/>
  <c r="L3169" i="27"/>
  <c r="M3169" i="27" s="1"/>
  <c r="Q3169" i="27"/>
  <c r="U3169" i="27" l="1"/>
  <c r="W3169" i="27" s="1"/>
  <c r="H3170" i="27"/>
  <c r="X3170" i="27" s="1"/>
  <c r="N3170" i="27" s="1"/>
  <c r="G3170" i="27" s="1"/>
  <c r="P3169" i="27"/>
  <c r="V3169" i="27" s="1"/>
  <c r="J3170" i="27" l="1"/>
  <c r="K3170" i="27" s="1"/>
  <c r="O3170" i="27" s="1"/>
  <c r="I3170" i="27" l="1"/>
  <c r="L3170" i="27" s="1"/>
  <c r="R3170" i="27"/>
  <c r="S3170" i="27" s="1"/>
  <c r="T3170" i="27" s="1"/>
  <c r="Q3170" i="27"/>
  <c r="H3171" i="27" l="1"/>
  <c r="X3171" i="27" s="1"/>
  <c r="N3171" i="27" s="1"/>
  <c r="G3171" i="27" s="1"/>
  <c r="P3170" i="27"/>
  <c r="V3170" i="27" s="1"/>
  <c r="M3170" i="27"/>
  <c r="U3170" i="27" s="1"/>
  <c r="W3170" i="27" s="1"/>
  <c r="J3171" i="27" l="1"/>
  <c r="K3171" i="27" s="1"/>
  <c r="O3171" i="27" s="1"/>
  <c r="I3171" i="27" l="1"/>
  <c r="L3171" i="27" s="1"/>
  <c r="P3171" i="27" s="1"/>
  <c r="R3171" i="27"/>
  <c r="S3171" i="27" s="1"/>
  <c r="T3171" i="27" s="1"/>
  <c r="Q3171" i="27"/>
  <c r="M3171" i="27" l="1"/>
  <c r="U3171" i="27" s="1"/>
  <c r="W3171" i="27" s="1"/>
  <c r="H3172" i="27"/>
  <c r="X3172" i="27" s="1"/>
  <c r="N3172" i="27" s="1"/>
  <c r="G3172" i="27" s="1"/>
  <c r="V3171" i="27"/>
  <c r="J3172" i="27" l="1"/>
  <c r="K3172" i="27" s="1"/>
  <c r="O3172" i="27" s="1"/>
  <c r="I3172" i="27" l="1"/>
  <c r="L3172" i="27" s="1"/>
  <c r="P3172" i="27" s="1"/>
  <c r="R3172" i="27"/>
  <c r="S3172" i="27" s="1"/>
  <c r="T3172" i="27" s="1"/>
  <c r="Q3172" i="27"/>
  <c r="M3172" i="27" l="1"/>
  <c r="U3172" i="27" s="1"/>
  <c r="W3172" i="27" s="1"/>
  <c r="H3173" i="27"/>
  <c r="X3173" i="27" s="1"/>
  <c r="N3173" i="27" s="1"/>
  <c r="G3173" i="27" s="1"/>
  <c r="V3172" i="27"/>
  <c r="J3173" i="27" l="1"/>
  <c r="K3173" i="27" s="1"/>
  <c r="O3173" i="27" s="1"/>
  <c r="I3173" i="27" l="1"/>
  <c r="L3173" i="27" s="1"/>
  <c r="P3173" i="27" s="1"/>
  <c r="R3173" i="27"/>
  <c r="S3173" i="27" s="1"/>
  <c r="T3173" i="27" s="1"/>
  <c r="Q3173" i="27"/>
  <c r="M3173" i="27" l="1"/>
  <c r="U3173" i="27" s="1"/>
  <c r="W3173" i="27" s="1"/>
  <c r="H3174" i="27"/>
  <c r="X3174" i="27" s="1"/>
  <c r="N3174" i="27" s="1"/>
  <c r="G3174" i="27" s="1"/>
  <c r="V3173" i="27"/>
  <c r="J3174" i="27" l="1"/>
  <c r="K3174" i="27" s="1"/>
  <c r="O3174" i="27" s="1"/>
  <c r="I3174" i="27" l="1"/>
  <c r="L3174" i="27" s="1"/>
  <c r="P3174" i="27" s="1"/>
  <c r="R3174" i="27"/>
  <c r="S3174" i="27" s="1"/>
  <c r="T3174" i="27" s="1"/>
  <c r="Q3174" i="27"/>
  <c r="M3174" i="27" l="1"/>
  <c r="U3174" i="27" s="1"/>
  <c r="W3174" i="27" s="1"/>
  <c r="H3175" i="27"/>
  <c r="X3175" i="27" s="1"/>
  <c r="N3175" i="27" s="1"/>
  <c r="G3175" i="27" s="1"/>
  <c r="V3174" i="27"/>
  <c r="J3175" i="27"/>
  <c r="K3175" i="27" s="1"/>
  <c r="O3175" i="27" l="1"/>
  <c r="I3175" i="27" l="1"/>
  <c r="L3175" i="27" s="1"/>
  <c r="M3175" i="27" s="1"/>
  <c r="R3175" i="27"/>
  <c r="S3175" i="27" s="1"/>
  <c r="T3175" i="27" s="1"/>
  <c r="Q3175" i="27"/>
  <c r="P3175" i="27" l="1"/>
  <c r="V3175" i="27" s="1"/>
  <c r="U3175" i="27"/>
  <c r="W3175" i="27" s="1"/>
  <c r="H3176" i="27"/>
  <c r="X3176" i="27" s="1"/>
  <c r="N3176" i="27" s="1"/>
  <c r="G3176" i="27" s="1"/>
  <c r="J3176" i="27" l="1"/>
  <c r="K3176" i="27" s="1"/>
  <c r="O3176" i="27"/>
  <c r="I3176" i="27" l="1"/>
  <c r="L3176" i="27" s="1"/>
  <c r="M3176" i="27" s="1"/>
  <c r="R3176" i="27"/>
  <c r="S3176" i="27" s="1"/>
  <c r="T3176" i="27" s="1"/>
  <c r="Q3176" i="27"/>
  <c r="P3176" i="27" l="1"/>
  <c r="V3176" i="27" s="1"/>
  <c r="U3176" i="27"/>
  <c r="W3176" i="27" s="1"/>
  <c r="H3177" i="27"/>
  <c r="X3177" i="27" s="1"/>
  <c r="N3177" i="27" s="1"/>
  <c r="G3177" i="27" s="1"/>
  <c r="J3177" i="27" l="1"/>
  <c r="K3177" i="27" s="1"/>
  <c r="O3177" i="27" s="1"/>
  <c r="I3177" i="27" l="1"/>
  <c r="L3177" i="27" s="1"/>
  <c r="P3177" i="27" s="1"/>
  <c r="R3177" i="27"/>
  <c r="S3177" i="27" s="1"/>
  <c r="T3177" i="27" s="1"/>
  <c r="Q3177" i="27"/>
  <c r="M3177" i="27" l="1"/>
  <c r="U3177" i="27" s="1"/>
  <c r="W3177" i="27" s="1"/>
  <c r="H3178" i="27"/>
  <c r="X3178" i="27" s="1"/>
  <c r="N3178" i="27" s="1"/>
  <c r="G3178" i="27" s="1"/>
  <c r="V3177" i="27"/>
  <c r="J3178" i="27"/>
  <c r="K3178" i="27" s="1"/>
  <c r="O3178" i="27" l="1"/>
  <c r="I3178" i="27" l="1"/>
  <c r="L3178" i="27" s="1"/>
  <c r="P3178" i="27" s="1"/>
  <c r="R3178" i="27"/>
  <c r="S3178" i="27" s="1"/>
  <c r="T3178" i="27" s="1"/>
  <c r="Q3178" i="27"/>
  <c r="M3178" i="27" l="1"/>
  <c r="U3178" i="27" s="1"/>
  <c r="W3178" i="27" s="1"/>
  <c r="H3179" i="27"/>
  <c r="X3179" i="27" s="1"/>
  <c r="N3179" i="27" s="1"/>
  <c r="G3179" i="27" s="1"/>
  <c r="V3178" i="27"/>
  <c r="J3179" i="27" l="1"/>
  <c r="K3179" i="27" s="1"/>
  <c r="O3179" i="27"/>
  <c r="I3179" i="27" l="1"/>
  <c r="L3179" i="27" s="1"/>
  <c r="R3179" i="27"/>
  <c r="S3179" i="27" s="1"/>
  <c r="T3179" i="27" s="1"/>
  <c r="Q3179" i="27"/>
  <c r="H3180" i="27" l="1"/>
  <c r="X3180" i="27" s="1"/>
  <c r="N3180" i="27" s="1"/>
  <c r="G3180" i="27" s="1"/>
  <c r="P3179" i="27"/>
  <c r="V3179" i="27" s="1"/>
  <c r="M3179" i="27"/>
  <c r="U3179" i="27" s="1"/>
  <c r="W3179" i="27" s="1"/>
  <c r="J3180" i="27" l="1"/>
  <c r="K3180" i="27" s="1"/>
  <c r="O3180" i="27" s="1"/>
  <c r="I3180" i="27" l="1"/>
  <c r="L3180" i="27" s="1"/>
  <c r="M3180" i="27" s="1"/>
  <c r="R3180" i="27"/>
  <c r="S3180" i="27" s="1"/>
  <c r="T3180" i="27" s="1"/>
  <c r="Q3180" i="27"/>
  <c r="U3180" i="27" l="1"/>
  <c r="W3180" i="27" s="1"/>
  <c r="H3181" i="27"/>
  <c r="X3181" i="27" s="1"/>
  <c r="N3181" i="27" s="1"/>
  <c r="G3181" i="27" s="1"/>
  <c r="P3180" i="27"/>
  <c r="V3180" i="27" s="1"/>
  <c r="J3181" i="27" l="1"/>
  <c r="K3181" i="27" s="1"/>
  <c r="O3181" i="27" s="1"/>
  <c r="I3181" i="27" l="1"/>
  <c r="L3181" i="27" s="1"/>
  <c r="M3181" i="27" s="1"/>
  <c r="R3181" i="27"/>
  <c r="S3181" i="27" s="1"/>
  <c r="T3181" i="27" s="1"/>
  <c r="Q3181" i="27"/>
  <c r="P3181" i="27" l="1"/>
  <c r="V3181" i="27" s="1"/>
  <c r="U3181" i="27"/>
  <c r="W3181" i="27" s="1"/>
  <c r="H3182" i="27"/>
  <c r="X3182" i="27" s="1"/>
  <c r="N3182" i="27" s="1"/>
  <c r="G3182" i="27" s="1"/>
  <c r="J3182" i="27" l="1"/>
  <c r="K3182" i="27" s="1"/>
  <c r="O3182" i="27" s="1"/>
  <c r="I3182" i="27" l="1"/>
  <c r="L3182" i="27" s="1"/>
  <c r="M3182" i="27" s="1"/>
  <c r="R3182" i="27"/>
  <c r="S3182" i="27" s="1"/>
  <c r="T3182" i="27" s="1"/>
  <c r="Q3182" i="27"/>
  <c r="P3182" i="27" l="1"/>
  <c r="V3182" i="27" s="1"/>
  <c r="U3182" i="27"/>
  <c r="W3182" i="27" s="1"/>
  <c r="H3183" i="27"/>
  <c r="X3183" i="27" s="1"/>
  <c r="N3183" i="27" s="1"/>
  <c r="G3183" i="27" s="1"/>
  <c r="J3183" i="27" l="1"/>
  <c r="K3183" i="27" s="1"/>
  <c r="O3183" i="27" s="1"/>
  <c r="I3183" i="27" l="1"/>
  <c r="L3183" i="27" s="1"/>
  <c r="M3183" i="27" s="1"/>
  <c r="R3183" i="27"/>
  <c r="S3183" i="27" s="1"/>
  <c r="T3183" i="27" s="1"/>
  <c r="Q3183" i="27"/>
  <c r="P3183" i="27" l="1"/>
  <c r="V3183" i="27" s="1"/>
  <c r="U3183" i="27"/>
  <c r="W3183" i="27" s="1"/>
  <c r="H3184" i="27"/>
  <c r="X3184" i="27" s="1"/>
  <c r="N3184" i="27" s="1"/>
  <c r="G3184" i="27" s="1"/>
  <c r="J3184" i="27" l="1"/>
  <c r="K3184" i="27" s="1"/>
  <c r="O3184" i="27" s="1"/>
  <c r="I3184" i="27" l="1"/>
  <c r="L3184" i="27" s="1"/>
  <c r="P3184" i="27" s="1"/>
  <c r="R3184" i="27"/>
  <c r="S3184" i="27" s="1"/>
  <c r="T3184" i="27" s="1"/>
  <c r="Q3184" i="27"/>
  <c r="M3184" i="27" l="1"/>
  <c r="U3184" i="27" s="1"/>
  <c r="W3184" i="27" s="1"/>
  <c r="H3185" i="27"/>
  <c r="X3185" i="27" s="1"/>
  <c r="N3185" i="27" s="1"/>
  <c r="G3185" i="27" s="1"/>
  <c r="V3184" i="27"/>
  <c r="J3185" i="27"/>
  <c r="K3185" i="27" s="1"/>
  <c r="O3185" i="27" l="1"/>
  <c r="I3185" i="27" l="1"/>
  <c r="L3185" i="27" s="1"/>
  <c r="R3185" i="27"/>
  <c r="S3185" i="27" s="1"/>
  <c r="T3185" i="27" s="1"/>
  <c r="Q3185" i="27"/>
  <c r="H3186" i="27" l="1"/>
  <c r="X3186" i="27" s="1"/>
  <c r="N3186" i="27" s="1"/>
  <c r="G3186" i="27" s="1"/>
  <c r="P3185" i="27"/>
  <c r="V3185" i="27" s="1"/>
  <c r="M3185" i="27"/>
  <c r="U3185" i="27" s="1"/>
  <c r="W3185" i="27" s="1"/>
  <c r="J3186" i="27" l="1"/>
  <c r="K3186" i="27" s="1"/>
  <c r="O3186" i="27" s="1"/>
  <c r="I3186" i="27" l="1"/>
  <c r="L3186" i="27" s="1"/>
  <c r="P3186" i="27" s="1"/>
  <c r="R3186" i="27"/>
  <c r="S3186" i="27" s="1"/>
  <c r="T3186" i="27" s="1"/>
  <c r="Q3186" i="27"/>
  <c r="M3186" i="27" l="1"/>
  <c r="U3186" i="27" s="1"/>
  <c r="W3186" i="27" s="1"/>
  <c r="H3187" i="27"/>
  <c r="X3187" i="27" s="1"/>
  <c r="N3187" i="27" s="1"/>
  <c r="G3187" i="27" s="1"/>
  <c r="V3186" i="27"/>
  <c r="J3187" i="27" l="1"/>
  <c r="K3187" i="27" s="1"/>
  <c r="O3187" i="27" s="1"/>
  <c r="I3187" i="27" l="1"/>
  <c r="L3187" i="27" s="1"/>
  <c r="R3187" i="27"/>
  <c r="S3187" i="27" s="1"/>
  <c r="T3187" i="27" s="1"/>
  <c r="Q3187" i="27"/>
  <c r="P3187" i="27" l="1"/>
  <c r="V3187" i="27" s="1"/>
  <c r="H3188" i="27"/>
  <c r="X3188" i="27" s="1"/>
  <c r="N3188" i="27" s="1"/>
  <c r="G3188" i="27" s="1"/>
  <c r="M3187" i="27"/>
  <c r="U3187" i="27" s="1"/>
  <c r="W3187" i="27" s="1"/>
  <c r="J3188" i="27" l="1"/>
  <c r="K3188" i="27" s="1"/>
  <c r="O3188" i="27" s="1"/>
  <c r="I3188" i="27" l="1"/>
  <c r="L3188" i="27" s="1"/>
  <c r="P3188" i="27" s="1"/>
  <c r="R3188" i="27"/>
  <c r="S3188" i="27" s="1"/>
  <c r="T3188" i="27" s="1"/>
  <c r="Q3188" i="27"/>
  <c r="M3188" i="27" l="1"/>
  <c r="U3188" i="27" s="1"/>
  <c r="W3188" i="27" s="1"/>
  <c r="H3189" i="27"/>
  <c r="X3189" i="27" s="1"/>
  <c r="N3189" i="27" s="1"/>
  <c r="G3189" i="27" s="1"/>
  <c r="V3188" i="27"/>
  <c r="J3189" i="27" l="1"/>
  <c r="K3189" i="27" s="1"/>
  <c r="O3189" i="27" s="1"/>
  <c r="I3189" i="27" s="1"/>
  <c r="L3189" i="27" s="1"/>
  <c r="R3189" i="27" l="1"/>
  <c r="S3189" i="27" s="1"/>
  <c r="T3189" i="27" s="1"/>
  <c r="M3189" i="27"/>
  <c r="P3189" i="27"/>
  <c r="V3189" i="27" s="1"/>
  <c r="Q3189" i="27"/>
  <c r="U3189" i="27" l="1"/>
  <c r="W3189" i="27" s="1"/>
  <c r="H3190" i="27"/>
  <c r="X3190" i="27" s="1"/>
  <c r="N3190" i="27" s="1"/>
  <c r="G3190" i="27" s="1"/>
  <c r="J3190" i="27" l="1"/>
  <c r="K3190" i="27" s="1"/>
  <c r="O3190" i="27" s="1"/>
  <c r="I3190" i="27" l="1"/>
  <c r="L3190" i="27" s="1"/>
  <c r="P3190" i="27" s="1"/>
  <c r="R3190" i="27"/>
  <c r="S3190" i="27" s="1"/>
  <c r="T3190" i="27" s="1"/>
  <c r="Q3190" i="27"/>
  <c r="M3190" i="27" l="1"/>
  <c r="U3190" i="27" s="1"/>
  <c r="W3190" i="27" s="1"/>
  <c r="H3191" i="27"/>
  <c r="X3191" i="27" s="1"/>
  <c r="N3191" i="27" s="1"/>
  <c r="G3191" i="27" s="1"/>
  <c r="V3190" i="27"/>
  <c r="J3191" i="27" l="1"/>
  <c r="K3191" i="27" s="1"/>
  <c r="O3191" i="27" s="1"/>
  <c r="I3191" i="27" l="1"/>
  <c r="L3191" i="27" s="1"/>
  <c r="M3191" i="27" s="1"/>
  <c r="R3191" i="27"/>
  <c r="S3191" i="27" s="1"/>
  <c r="T3191" i="27" s="1"/>
  <c r="Q3191" i="27"/>
  <c r="P3191" i="27" l="1"/>
  <c r="V3191" i="27" s="1"/>
  <c r="U3191" i="27"/>
  <c r="H3192" i="27"/>
  <c r="X3192" i="27" s="1"/>
  <c r="N3192" i="27" s="1"/>
  <c r="G3192" i="27" s="1"/>
  <c r="W3191" i="27"/>
  <c r="J3192" i="27"/>
  <c r="K3192" i="27" s="1"/>
  <c r="O3192" i="27" l="1"/>
  <c r="I3192" i="27" l="1"/>
  <c r="L3192" i="27" s="1"/>
  <c r="P3192" i="27" s="1"/>
  <c r="R3192" i="27"/>
  <c r="S3192" i="27" s="1"/>
  <c r="T3192" i="27" s="1"/>
  <c r="Q3192" i="27"/>
  <c r="M3192" i="27" l="1"/>
  <c r="U3192" i="27" s="1"/>
  <c r="W3192" i="27" s="1"/>
  <c r="H3193" i="27"/>
  <c r="X3193" i="27" s="1"/>
  <c r="N3193" i="27" s="1"/>
  <c r="G3193" i="27" s="1"/>
  <c r="V3192" i="27"/>
  <c r="J3193" i="27" l="1"/>
  <c r="K3193" i="27" s="1"/>
  <c r="O3193" i="27" s="1"/>
  <c r="I3193" i="27" l="1"/>
  <c r="L3193" i="27" s="1"/>
  <c r="P3193" i="27" s="1"/>
  <c r="R3193" i="27"/>
  <c r="S3193" i="27" s="1"/>
  <c r="T3193" i="27" s="1"/>
  <c r="Q3193" i="27"/>
  <c r="M3193" i="27" l="1"/>
  <c r="U3193" i="27" s="1"/>
  <c r="W3193" i="27" s="1"/>
  <c r="H3194" i="27"/>
  <c r="X3194" i="27" s="1"/>
  <c r="N3194" i="27" s="1"/>
  <c r="G3194" i="27" s="1"/>
  <c r="V3193" i="27"/>
  <c r="J3194" i="27" l="1"/>
  <c r="K3194" i="27" s="1"/>
  <c r="O3194" i="27" s="1"/>
  <c r="I3194" i="27" l="1"/>
  <c r="L3194" i="27" s="1"/>
  <c r="P3194" i="27" s="1"/>
  <c r="R3194" i="27"/>
  <c r="S3194" i="27" s="1"/>
  <c r="T3194" i="27" s="1"/>
  <c r="Q3194" i="27"/>
  <c r="M3194" i="27" l="1"/>
  <c r="U3194" i="27" s="1"/>
  <c r="W3194" i="27" s="1"/>
  <c r="H3195" i="27"/>
  <c r="X3195" i="27" s="1"/>
  <c r="N3195" i="27" s="1"/>
  <c r="G3195" i="27" s="1"/>
  <c r="V3194" i="27"/>
  <c r="J3195" i="27" l="1"/>
  <c r="K3195" i="27" s="1"/>
  <c r="O3195" i="27" s="1"/>
  <c r="I3195" i="27" l="1"/>
  <c r="L3195" i="27" s="1"/>
  <c r="M3195" i="27" s="1"/>
  <c r="R3195" i="27"/>
  <c r="S3195" i="27" s="1"/>
  <c r="T3195" i="27" s="1"/>
  <c r="Q3195" i="27"/>
  <c r="P3195" i="27" l="1"/>
  <c r="V3195" i="27" s="1"/>
  <c r="U3195" i="27"/>
  <c r="W3195" i="27" s="1"/>
  <c r="H3196" i="27"/>
  <c r="X3196" i="27" s="1"/>
  <c r="N3196" i="27" s="1"/>
  <c r="G3196" i="27" s="1"/>
  <c r="J3196" i="27" l="1"/>
  <c r="K3196" i="27" s="1"/>
  <c r="O3196" i="27" s="1"/>
  <c r="I3196" i="27" l="1"/>
  <c r="L3196" i="27" s="1"/>
  <c r="M3196" i="27" s="1"/>
  <c r="R3196" i="27"/>
  <c r="S3196" i="27" s="1"/>
  <c r="T3196" i="27" s="1"/>
  <c r="Q3196" i="27"/>
  <c r="P3196" i="27" l="1"/>
  <c r="V3196" i="27" s="1"/>
  <c r="U3196" i="27"/>
  <c r="W3196" i="27" s="1"/>
  <c r="H3197" i="27"/>
  <c r="X3197" i="27" s="1"/>
  <c r="N3197" i="27" s="1"/>
  <c r="G3197" i="27" s="1"/>
  <c r="J3197" i="27"/>
  <c r="K3197" i="27" s="1"/>
  <c r="O3197" i="27" l="1"/>
  <c r="I3197" i="27" l="1"/>
  <c r="L3197" i="27" s="1"/>
  <c r="P3197" i="27" s="1"/>
  <c r="R3197" i="27"/>
  <c r="S3197" i="27" s="1"/>
  <c r="T3197" i="27" s="1"/>
  <c r="Q3197" i="27"/>
  <c r="M3197" i="27" l="1"/>
  <c r="U3197" i="27" s="1"/>
  <c r="W3197" i="27" s="1"/>
  <c r="H3198" i="27"/>
  <c r="X3198" i="27" s="1"/>
  <c r="N3198" i="27" s="1"/>
  <c r="G3198" i="27" s="1"/>
  <c r="V3197" i="27"/>
  <c r="J3198" i="27" l="1"/>
  <c r="K3198" i="27" s="1"/>
  <c r="O3198" i="27" s="1"/>
  <c r="I3198" i="27" l="1"/>
  <c r="L3198" i="27" s="1"/>
  <c r="P3198" i="27" s="1"/>
  <c r="R3198" i="27"/>
  <c r="S3198" i="27" s="1"/>
  <c r="T3198" i="27" s="1"/>
  <c r="Q3198" i="27"/>
  <c r="M3198" i="27" l="1"/>
  <c r="U3198" i="27" s="1"/>
  <c r="W3198" i="27" s="1"/>
  <c r="H3199" i="27"/>
  <c r="X3199" i="27" s="1"/>
  <c r="N3199" i="27" s="1"/>
  <c r="G3199" i="27" s="1"/>
  <c r="V3198" i="27"/>
  <c r="J3199" i="27"/>
  <c r="K3199" i="27" s="1"/>
  <c r="O3199" i="27" l="1"/>
  <c r="I3199" i="27" l="1"/>
  <c r="L3199" i="27" s="1"/>
  <c r="M3199" i="27" s="1"/>
  <c r="R3199" i="27"/>
  <c r="S3199" i="27" s="1"/>
  <c r="T3199" i="27" s="1"/>
  <c r="Q3199" i="27"/>
  <c r="U3199" i="27" l="1"/>
  <c r="W3199" i="27" s="1"/>
  <c r="H3200" i="27"/>
  <c r="X3200" i="27" s="1"/>
  <c r="N3200" i="27" s="1"/>
  <c r="G3200" i="27" s="1"/>
  <c r="P3199" i="27"/>
  <c r="V3199" i="27" s="1"/>
  <c r="J3200" i="27"/>
  <c r="K3200" i="27" s="1"/>
  <c r="O3200" i="27" l="1"/>
  <c r="I3200" i="27" l="1"/>
  <c r="L3200" i="27" s="1"/>
  <c r="P3200" i="27" s="1"/>
  <c r="R3200" i="27"/>
  <c r="S3200" i="27" s="1"/>
  <c r="T3200" i="27" s="1"/>
  <c r="Q3200" i="27"/>
  <c r="M3200" i="27" l="1"/>
  <c r="U3200" i="27" s="1"/>
  <c r="W3200" i="27" s="1"/>
  <c r="H3201" i="27"/>
  <c r="X3201" i="27" s="1"/>
  <c r="N3201" i="27" s="1"/>
  <c r="G3201" i="27" s="1"/>
  <c r="V3200" i="27"/>
  <c r="J3201" i="27"/>
  <c r="K3201" i="27" s="1"/>
  <c r="O3201" i="27" l="1"/>
  <c r="I3201" i="27" l="1"/>
  <c r="L3201" i="27" s="1"/>
  <c r="R3201" i="27"/>
  <c r="S3201" i="27" s="1"/>
  <c r="T3201" i="27" s="1"/>
  <c r="M3201" i="27"/>
  <c r="P3201" i="27"/>
  <c r="Q3201" i="27"/>
  <c r="U3201" i="27" l="1"/>
  <c r="H3202" i="27"/>
  <c r="X3202" i="27" s="1"/>
  <c r="N3202" i="27" s="1"/>
  <c r="G3202" i="27" s="1"/>
  <c r="W3201" i="27"/>
  <c r="V3201" i="27"/>
  <c r="J3202" i="27"/>
  <c r="K3202" i="27" s="1"/>
  <c r="O3202" i="27" l="1"/>
  <c r="I3202" i="27" l="1"/>
  <c r="L3202" i="27" s="1"/>
  <c r="M3202" i="27" s="1"/>
  <c r="R3202" i="27"/>
  <c r="S3202" i="27" s="1"/>
  <c r="T3202" i="27" s="1"/>
  <c r="Q3202" i="27"/>
  <c r="U3202" i="27" l="1"/>
  <c r="H3203" i="27"/>
  <c r="X3203" i="27" s="1"/>
  <c r="N3203" i="27" s="1"/>
  <c r="G3203" i="27" s="1"/>
  <c r="W3202" i="27"/>
  <c r="P3202" i="27"/>
  <c r="V3202" i="27" s="1"/>
  <c r="J3203" i="27"/>
  <c r="K3203" i="27" s="1"/>
  <c r="O3203" i="27" l="1"/>
  <c r="I3203" i="27" l="1"/>
  <c r="L3203" i="27" s="1"/>
  <c r="M3203" i="27" s="1"/>
  <c r="R3203" i="27"/>
  <c r="S3203" i="27" s="1"/>
  <c r="T3203" i="27" s="1"/>
  <c r="Q3203" i="27"/>
  <c r="P3203" i="27" l="1"/>
  <c r="V3203" i="27" s="1"/>
  <c r="U3203" i="27"/>
  <c r="W3203" i="27" s="1"/>
  <c r="H3204" i="27"/>
  <c r="X3204" i="27" s="1"/>
  <c r="N3204" i="27" s="1"/>
  <c r="G3204" i="27" s="1"/>
  <c r="J3204" i="27"/>
  <c r="K3204" i="27" s="1"/>
  <c r="O3204" i="27" l="1"/>
  <c r="I3204" i="27" l="1"/>
  <c r="L3204" i="27" s="1"/>
  <c r="R3204" i="27"/>
  <c r="S3204" i="27" s="1"/>
  <c r="T3204" i="27" s="1"/>
  <c r="Q3204" i="27"/>
  <c r="H3205" i="27" l="1"/>
  <c r="X3205" i="27" s="1"/>
  <c r="N3205" i="27" s="1"/>
  <c r="G3205" i="27" s="1"/>
  <c r="P3204" i="27"/>
  <c r="V3204" i="27" s="1"/>
  <c r="M3204" i="27"/>
  <c r="U3204" i="27" s="1"/>
  <c r="W3204" i="27" s="1"/>
  <c r="J3205" i="27" l="1"/>
  <c r="K3205" i="27" s="1"/>
  <c r="O3205" i="27" s="1"/>
  <c r="I3205" i="27" l="1"/>
  <c r="L3205" i="27" s="1"/>
  <c r="P3205" i="27" s="1"/>
  <c r="R3205" i="27"/>
  <c r="S3205" i="27" s="1"/>
  <c r="T3205" i="27" s="1"/>
  <c r="Q3205" i="27"/>
  <c r="M3205" i="27" l="1"/>
  <c r="U3205" i="27" s="1"/>
  <c r="W3205" i="27" s="1"/>
  <c r="H3206" i="27"/>
  <c r="X3206" i="27" s="1"/>
  <c r="N3206" i="27" s="1"/>
  <c r="G3206" i="27" s="1"/>
  <c r="V3205" i="27"/>
  <c r="J3206" i="27" l="1"/>
  <c r="K3206" i="27" s="1"/>
  <c r="O3206" i="27" s="1"/>
  <c r="I3206" i="27" l="1"/>
  <c r="L3206" i="27" s="1"/>
  <c r="P3206" i="27" s="1"/>
  <c r="R3206" i="27"/>
  <c r="S3206" i="27" s="1"/>
  <c r="T3206" i="27" s="1"/>
  <c r="Q3206" i="27"/>
  <c r="M3206" i="27" l="1"/>
  <c r="U3206" i="27" s="1"/>
  <c r="W3206" i="27" s="1"/>
  <c r="H3207" i="27"/>
  <c r="X3207" i="27" s="1"/>
  <c r="N3207" i="27" s="1"/>
  <c r="G3207" i="27" s="1"/>
  <c r="V3206" i="27"/>
  <c r="J3207" i="27"/>
  <c r="K3207" i="27" s="1"/>
  <c r="O3207" i="27" l="1"/>
  <c r="I3207" i="27" l="1"/>
  <c r="L3207" i="27" s="1"/>
  <c r="P3207" i="27" s="1"/>
  <c r="R3207" i="27"/>
  <c r="S3207" i="27" s="1"/>
  <c r="T3207" i="27" s="1"/>
  <c r="Q3207" i="27"/>
  <c r="M3207" i="27" l="1"/>
  <c r="U3207" i="27" s="1"/>
  <c r="W3207" i="27" s="1"/>
  <c r="H3208" i="27"/>
  <c r="X3208" i="27" s="1"/>
  <c r="N3208" i="27" s="1"/>
  <c r="G3208" i="27" s="1"/>
  <c r="V3207" i="27"/>
  <c r="J3208" i="27" l="1"/>
  <c r="K3208" i="27" s="1"/>
  <c r="O3208" i="27" s="1"/>
  <c r="I3208" i="27" l="1"/>
  <c r="L3208" i="27" s="1"/>
  <c r="M3208" i="27" s="1"/>
  <c r="R3208" i="27"/>
  <c r="S3208" i="27" s="1"/>
  <c r="T3208" i="27" s="1"/>
  <c r="Q3208" i="27"/>
  <c r="P3208" i="27" l="1"/>
  <c r="V3208" i="27" s="1"/>
  <c r="U3208" i="27"/>
  <c r="W3208" i="27" s="1"/>
  <c r="H3209" i="27"/>
  <c r="X3209" i="27" s="1"/>
  <c r="N3209" i="27" s="1"/>
  <c r="G3209" i="27" s="1"/>
  <c r="J3209" i="27" l="1"/>
  <c r="K3209" i="27" s="1"/>
  <c r="O3209" i="27" s="1"/>
  <c r="I3209" i="27" l="1"/>
  <c r="L3209" i="27" s="1"/>
  <c r="P3209" i="27" s="1"/>
  <c r="R3209" i="27"/>
  <c r="S3209" i="27" s="1"/>
  <c r="T3209" i="27" s="1"/>
  <c r="Q3209" i="27"/>
  <c r="M3209" i="27" l="1"/>
  <c r="U3209" i="27" s="1"/>
  <c r="W3209" i="27" s="1"/>
  <c r="H3210" i="27"/>
  <c r="X3210" i="27" s="1"/>
  <c r="N3210" i="27" s="1"/>
  <c r="G3210" i="27" s="1"/>
  <c r="V3209" i="27"/>
  <c r="J3210" i="27" l="1"/>
  <c r="K3210" i="27" s="1"/>
  <c r="O3210" i="27"/>
  <c r="I3210" i="27" l="1"/>
  <c r="L3210" i="27" s="1"/>
  <c r="P3210" i="27" s="1"/>
  <c r="R3210" i="27"/>
  <c r="S3210" i="27" s="1"/>
  <c r="T3210" i="27" s="1"/>
  <c r="Q3210" i="27"/>
  <c r="M3210" i="27" l="1"/>
  <c r="U3210" i="27"/>
  <c r="W3210" i="27" s="1"/>
  <c r="H3211" i="27"/>
  <c r="X3211" i="27" s="1"/>
  <c r="N3211" i="27" s="1"/>
  <c r="G3211" i="27" s="1"/>
  <c r="V3210" i="27"/>
  <c r="J3211" i="27"/>
  <c r="K3211" i="27" s="1"/>
  <c r="O3211" i="27" l="1"/>
  <c r="I3211" i="27" l="1"/>
  <c r="L3211" i="27" s="1"/>
  <c r="M3211" i="27" s="1"/>
  <c r="R3211" i="27"/>
  <c r="S3211" i="27" s="1"/>
  <c r="T3211" i="27" s="1"/>
  <c r="Q3211" i="27"/>
  <c r="P3211" i="27" l="1"/>
  <c r="V3211" i="27" s="1"/>
  <c r="U3211" i="27"/>
  <c r="W3211" i="27" s="1"/>
  <c r="H3212" i="27"/>
  <c r="X3212" i="27" s="1"/>
  <c r="N3212" i="27" s="1"/>
  <c r="G3212" i="27" s="1"/>
  <c r="J3212" i="27" l="1"/>
  <c r="K3212" i="27" s="1"/>
  <c r="O3212" i="27" s="1"/>
  <c r="I3212" i="27" l="1"/>
  <c r="L3212" i="27" s="1"/>
  <c r="M3212" i="27" s="1"/>
  <c r="R3212" i="27"/>
  <c r="S3212" i="27" s="1"/>
  <c r="T3212" i="27" s="1"/>
  <c r="Q3212" i="27"/>
  <c r="P3212" i="27" l="1"/>
  <c r="U3212" i="27"/>
  <c r="H3213" i="27"/>
  <c r="X3213" i="27" s="1"/>
  <c r="N3213" i="27" s="1"/>
  <c r="G3213" i="27" s="1"/>
  <c r="W3212" i="27"/>
  <c r="V3212" i="27"/>
  <c r="J3213" i="27"/>
  <c r="K3213" i="27" s="1"/>
  <c r="O3213" i="27" l="1"/>
  <c r="I3213" i="27" l="1"/>
  <c r="L3213" i="27" s="1"/>
  <c r="P3213" i="27" s="1"/>
  <c r="R3213" i="27"/>
  <c r="S3213" i="27" s="1"/>
  <c r="T3213" i="27" s="1"/>
  <c r="Q3213" i="27"/>
  <c r="M3213" i="27" l="1"/>
  <c r="U3213" i="27" s="1"/>
  <c r="W3213" i="27" s="1"/>
  <c r="H3214" i="27"/>
  <c r="X3214" i="27" s="1"/>
  <c r="N3214" i="27" s="1"/>
  <c r="G3214" i="27" s="1"/>
  <c r="V3213" i="27"/>
  <c r="J3214" i="27"/>
  <c r="K3214" i="27" s="1"/>
  <c r="O3214" i="27" l="1"/>
  <c r="I3214" i="27" l="1"/>
  <c r="L3214" i="27" s="1"/>
  <c r="P3214" i="27" s="1"/>
  <c r="R3214" i="27"/>
  <c r="S3214" i="27" s="1"/>
  <c r="T3214" i="27" s="1"/>
  <c r="Q3214" i="27"/>
  <c r="M3214" i="27" l="1"/>
  <c r="U3214" i="27" s="1"/>
  <c r="W3214" i="27" s="1"/>
  <c r="H3215" i="27"/>
  <c r="X3215" i="27" s="1"/>
  <c r="N3215" i="27" s="1"/>
  <c r="G3215" i="27" s="1"/>
  <c r="V3214" i="27"/>
  <c r="J3215" i="27"/>
  <c r="K3215" i="27" s="1"/>
  <c r="O3215" i="27" l="1"/>
  <c r="I3215" i="27" l="1"/>
  <c r="L3215" i="27" s="1"/>
  <c r="M3215" i="27" s="1"/>
  <c r="R3215" i="27"/>
  <c r="S3215" i="27" s="1"/>
  <c r="T3215" i="27" s="1"/>
  <c r="Q3215" i="27"/>
  <c r="P3215" i="27" l="1"/>
  <c r="U3215" i="27"/>
  <c r="H3216" i="27"/>
  <c r="X3216" i="27" s="1"/>
  <c r="N3216" i="27" s="1"/>
  <c r="G3216" i="27" s="1"/>
  <c r="W3215" i="27"/>
  <c r="V3215" i="27"/>
  <c r="J3216" i="27" l="1"/>
  <c r="K3216" i="27" s="1"/>
  <c r="O3216" i="27"/>
  <c r="I3216" i="27" l="1"/>
  <c r="L3216" i="27" s="1"/>
  <c r="R3216" i="27"/>
  <c r="S3216" i="27" s="1"/>
  <c r="T3216" i="27" s="1"/>
  <c r="M3216" i="27"/>
  <c r="P3216" i="27"/>
  <c r="Q3216" i="27"/>
  <c r="U3216" i="27" l="1"/>
  <c r="H3217" i="27"/>
  <c r="X3217" i="27" s="1"/>
  <c r="N3217" i="27" s="1"/>
  <c r="G3217" i="27" s="1"/>
  <c r="W3216" i="27"/>
  <c r="V3216" i="27"/>
  <c r="J3217" i="27" l="1"/>
  <c r="K3217" i="27" s="1"/>
  <c r="O3217" i="27" s="1"/>
  <c r="I3217" i="27" l="1"/>
  <c r="L3217" i="27" s="1"/>
  <c r="M3217" i="27" s="1"/>
  <c r="R3217" i="27"/>
  <c r="S3217" i="27" s="1"/>
  <c r="T3217" i="27" s="1"/>
  <c r="Q3217" i="27"/>
  <c r="P3217" i="27" l="1"/>
  <c r="U3217" i="27"/>
  <c r="H3218" i="27"/>
  <c r="X3218" i="27" s="1"/>
  <c r="N3218" i="27" s="1"/>
  <c r="G3218" i="27" s="1"/>
  <c r="W3217" i="27"/>
  <c r="V3217" i="27"/>
  <c r="J3218" i="27" l="1"/>
  <c r="K3218" i="27" s="1"/>
  <c r="O3218" i="27" s="1"/>
  <c r="I3218" i="27" l="1"/>
  <c r="L3218" i="27" s="1"/>
  <c r="M3218" i="27" s="1"/>
  <c r="R3218" i="27"/>
  <c r="S3218" i="27" s="1"/>
  <c r="T3218" i="27" s="1"/>
  <c r="Q3218" i="27"/>
  <c r="P3218" i="27" l="1"/>
  <c r="U3218" i="27"/>
  <c r="W3218" i="27" s="1"/>
  <c r="H3219" i="27"/>
  <c r="X3219" i="27" s="1"/>
  <c r="N3219" i="27" s="1"/>
  <c r="G3219" i="27" s="1"/>
  <c r="V3218" i="27"/>
  <c r="J3219" i="27" l="1"/>
  <c r="K3219" i="27" s="1"/>
  <c r="O3219" i="27" s="1"/>
  <c r="I3219" i="27" l="1"/>
  <c r="L3219" i="27" s="1"/>
  <c r="R3219" i="27"/>
  <c r="S3219" i="27" s="1"/>
  <c r="T3219" i="27" s="1"/>
  <c r="M3219" i="27"/>
  <c r="P3219" i="27"/>
  <c r="Q3219" i="27"/>
  <c r="U3219" i="27" l="1"/>
  <c r="W3219" i="27" s="1"/>
  <c r="H3220" i="27"/>
  <c r="X3220" i="27" s="1"/>
  <c r="N3220" i="27" s="1"/>
  <c r="G3220" i="27" s="1"/>
  <c r="V3219" i="27"/>
  <c r="J3220" i="27"/>
  <c r="K3220" i="27" s="1"/>
  <c r="O3220" i="27" l="1"/>
  <c r="I3220" i="27" l="1"/>
  <c r="R3220" i="27"/>
  <c r="S3220" i="27" s="1"/>
  <c r="T3220" i="27" s="1"/>
  <c r="L3220" i="27"/>
  <c r="M3220" i="27" s="1"/>
  <c r="U3220" i="27" s="1"/>
  <c r="Q3220" i="27"/>
  <c r="H3221" i="27" l="1"/>
  <c r="X3221" i="27" s="1"/>
  <c r="N3221" i="27" s="1"/>
  <c r="G3221" i="27" s="1"/>
  <c r="W3220" i="27"/>
  <c r="P3220" i="27"/>
  <c r="V3220" i="27" s="1"/>
  <c r="J3221" i="27" l="1"/>
  <c r="K3221" i="27" s="1"/>
  <c r="O3221" i="27" s="1"/>
  <c r="I3221" i="27" l="1"/>
  <c r="L3221" i="27" s="1"/>
  <c r="R3221" i="27"/>
  <c r="M3221" i="27"/>
  <c r="P3221" i="27"/>
  <c r="Q3221" i="27"/>
  <c r="H3222" i="27" l="1"/>
  <c r="X3222" i="27" s="1"/>
  <c r="N3222" i="27" s="1"/>
  <c r="G3222" i="27" s="1"/>
  <c r="S3221" i="27"/>
  <c r="T3221" i="27" s="1"/>
  <c r="V3221" i="27"/>
  <c r="J3222" i="27" l="1"/>
  <c r="K3222" i="27" s="1"/>
  <c r="U3221" i="27"/>
  <c r="W3221" i="27" s="1"/>
  <c r="O3222" i="27"/>
  <c r="I3222" i="27" l="1"/>
  <c r="L3222" i="27" s="1"/>
  <c r="M3222" i="27" s="1"/>
  <c r="R3222" i="27"/>
  <c r="S3222" i="27" s="1"/>
  <c r="T3222" i="27" s="1"/>
  <c r="P3222" i="27"/>
  <c r="V3222" i="27" s="1"/>
  <c r="Q3222" i="27"/>
  <c r="U3222" i="27" l="1"/>
  <c r="W3222" i="27" s="1"/>
  <c r="H3223" i="27"/>
  <c r="X3223" i="27" s="1"/>
  <c r="N3223" i="27" s="1"/>
  <c r="G3223" i="27" s="1"/>
  <c r="J3223" i="27" l="1"/>
  <c r="K3223" i="27" s="1"/>
  <c r="O3223" i="27" s="1"/>
  <c r="I3223" i="27" l="1"/>
  <c r="L3223" i="27" s="1"/>
  <c r="P3223" i="27" s="1"/>
  <c r="R3223" i="27"/>
  <c r="S3223" i="27" s="1"/>
  <c r="T3223" i="27" s="1"/>
  <c r="Q3223" i="27"/>
  <c r="M3223" i="27" l="1"/>
  <c r="H3224" i="27"/>
  <c r="X3224" i="27" s="1"/>
  <c r="N3224" i="27" s="1"/>
  <c r="G3224" i="27" s="1"/>
  <c r="U3223" i="27"/>
  <c r="W3223" i="27" s="1"/>
  <c r="V3223" i="27"/>
  <c r="J3224" i="27" l="1"/>
  <c r="K3224" i="27" s="1"/>
  <c r="O3224" i="27" s="1"/>
  <c r="I3224" i="27" s="1"/>
  <c r="L3224" i="27" s="1"/>
  <c r="R3224" i="27" l="1"/>
  <c r="S3224" i="27" s="1"/>
  <c r="T3224" i="27" s="1"/>
  <c r="M3224" i="27"/>
  <c r="U3224" i="27" s="1"/>
  <c r="P3224" i="27"/>
  <c r="V3224" i="27" s="1"/>
  <c r="Q3224" i="27"/>
  <c r="H3225" i="27" l="1"/>
  <c r="X3225" i="27" s="1"/>
  <c r="N3225" i="27" s="1"/>
  <c r="G3225" i="27" s="1"/>
  <c r="W3224" i="27"/>
  <c r="J3225" i="27"/>
  <c r="K3225" i="27" s="1"/>
  <c r="O3225" i="27" l="1"/>
  <c r="I3225" i="27" l="1"/>
  <c r="L3225" i="27" s="1"/>
  <c r="P3225" i="27" s="1"/>
  <c r="R3225" i="27"/>
  <c r="S3225" i="27" s="1"/>
  <c r="T3225" i="27" s="1"/>
  <c r="Q3225" i="27"/>
  <c r="M3225" i="27" l="1"/>
  <c r="U3225" i="27" s="1"/>
  <c r="W3225" i="27" s="1"/>
  <c r="H3226" i="27"/>
  <c r="X3226" i="27" s="1"/>
  <c r="N3226" i="27" s="1"/>
  <c r="G3226" i="27" s="1"/>
  <c r="V3225" i="27"/>
  <c r="J3226" i="27" l="1"/>
  <c r="K3226" i="27" s="1"/>
  <c r="O3226" i="27" s="1"/>
  <c r="I3226" i="27" l="1"/>
  <c r="L3226" i="27" s="1"/>
  <c r="P3226" i="27" s="1"/>
  <c r="R3226" i="27"/>
  <c r="S3226" i="27" s="1"/>
  <c r="T3226" i="27" s="1"/>
  <c r="Q3226" i="27"/>
  <c r="M3226" i="27" l="1"/>
  <c r="U3226" i="27"/>
  <c r="H3227" i="27"/>
  <c r="X3227" i="27" s="1"/>
  <c r="N3227" i="27" s="1"/>
  <c r="G3227" i="27" s="1"/>
  <c r="W3226" i="27"/>
  <c r="V3226" i="27"/>
  <c r="J3227" i="27" l="1"/>
  <c r="K3227" i="27" s="1"/>
  <c r="O3227" i="27" s="1"/>
  <c r="I3227" i="27" l="1"/>
  <c r="L3227" i="27" s="1"/>
  <c r="P3227" i="27" s="1"/>
  <c r="R3227" i="27"/>
  <c r="S3227" i="27" s="1"/>
  <c r="T3227" i="27" s="1"/>
  <c r="Q3227" i="27"/>
  <c r="M3227" i="27" l="1"/>
  <c r="U3227" i="27" s="1"/>
  <c r="W3227" i="27" s="1"/>
  <c r="H3228" i="27"/>
  <c r="X3228" i="27" s="1"/>
  <c r="N3228" i="27" s="1"/>
  <c r="G3228" i="27" s="1"/>
  <c r="V3227" i="27"/>
  <c r="J3228" i="27"/>
  <c r="K3228" i="27" s="1"/>
  <c r="O3228" i="27" l="1"/>
  <c r="I3228" i="27" l="1"/>
  <c r="L3228" i="27" s="1"/>
  <c r="M3228" i="27" s="1"/>
  <c r="R3228" i="27"/>
  <c r="S3228" i="27" s="1"/>
  <c r="T3228" i="27" s="1"/>
  <c r="Q3228" i="27"/>
  <c r="P3228" i="27" l="1"/>
  <c r="V3228" i="27" s="1"/>
  <c r="U3228" i="27"/>
  <c r="W3228" i="27" s="1"/>
  <c r="H3229" i="27"/>
  <c r="X3229" i="27" s="1"/>
  <c r="N3229" i="27" s="1"/>
  <c r="G3229" i="27" s="1"/>
  <c r="J3229" i="27" l="1"/>
  <c r="K3229" i="27" s="1"/>
  <c r="O3229" i="27" s="1"/>
  <c r="I3229" i="27" l="1"/>
  <c r="L3229" i="27" s="1"/>
  <c r="R3229" i="27"/>
  <c r="S3229" i="27" s="1"/>
  <c r="T3229" i="27" s="1"/>
  <c r="M3229" i="27"/>
  <c r="P3229" i="27"/>
  <c r="Q3229" i="27"/>
  <c r="U3229" i="27" l="1"/>
  <c r="H3230" i="27"/>
  <c r="X3230" i="27" s="1"/>
  <c r="N3230" i="27" s="1"/>
  <c r="G3230" i="27" s="1"/>
  <c r="W3229" i="27"/>
  <c r="V3229" i="27"/>
  <c r="J3230" i="27" l="1"/>
  <c r="K3230" i="27" s="1"/>
  <c r="O3230" i="27" s="1"/>
  <c r="I3230" i="27" l="1"/>
  <c r="R3230" i="27"/>
  <c r="S3230" i="27" s="1"/>
  <c r="T3230" i="27" s="1"/>
  <c r="L3230" i="27"/>
  <c r="Q3230" i="27"/>
  <c r="H3231" i="27" l="1"/>
  <c r="X3231" i="27" s="1"/>
  <c r="N3231" i="27" s="1"/>
  <c r="G3231" i="27" s="1"/>
  <c r="P3230" i="27"/>
  <c r="V3230" i="27" s="1"/>
  <c r="M3230" i="27"/>
  <c r="U3230" i="27" s="1"/>
  <c r="W3230" i="27" s="1"/>
  <c r="J3231" i="27" l="1"/>
  <c r="K3231" i="27" s="1"/>
  <c r="O3231" i="27" s="1"/>
  <c r="I3231" i="27" l="1"/>
  <c r="L3231" i="27" s="1"/>
  <c r="P3231" i="27" s="1"/>
  <c r="R3231" i="27"/>
  <c r="S3231" i="27" s="1"/>
  <c r="T3231" i="27" s="1"/>
  <c r="Q3231" i="27"/>
  <c r="M3231" i="27" l="1"/>
  <c r="H3232" i="27"/>
  <c r="X3232" i="27" s="1"/>
  <c r="N3232" i="27" s="1"/>
  <c r="G3232" i="27" s="1"/>
  <c r="U3231" i="27"/>
  <c r="W3231" i="27" s="1"/>
  <c r="V3231" i="27"/>
  <c r="J3232" i="27" l="1"/>
  <c r="K3232" i="27" s="1"/>
  <c r="O3232" i="27" s="1"/>
  <c r="I3232" i="27" s="1"/>
  <c r="L3232" i="27" s="1"/>
  <c r="R3232" i="27" l="1"/>
  <c r="S3232" i="27" s="1"/>
  <c r="T3232" i="27" s="1"/>
  <c r="M3232" i="27"/>
  <c r="P3232" i="27"/>
  <c r="V3232" i="27" s="1"/>
  <c r="Q3232" i="27"/>
  <c r="U3232" i="27" l="1"/>
  <c r="H3233" i="27"/>
  <c r="X3233" i="27" s="1"/>
  <c r="N3233" i="27" s="1"/>
  <c r="G3233" i="27" s="1"/>
  <c r="W3232" i="27"/>
  <c r="J3233" i="27" l="1"/>
  <c r="K3233" i="27" s="1"/>
  <c r="O3233" i="27" s="1"/>
  <c r="I3233" i="27" l="1"/>
  <c r="L3233" i="27" s="1"/>
  <c r="M3233" i="27" s="1"/>
  <c r="R3233" i="27"/>
  <c r="S3233" i="27" s="1"/>
  <c r="T3233" i="27" s="1"/>
  <c r="P3233" i="27"/>
  <c r="Q3233" i="27"/>
  <c r="U3233" i="27" l="1"/>
  <c r="H3234" i="27"/>
  <c r="X3234" i="27" s="1"/>
  <c r="N3234" i="27" s="1"/>
  <c r="G3234" i="27" s="1"/>
  <c r="W3233" i="27"/>
  <c r="V3233" i="27"/>
  <c r="J3234" i="27" l="1"/>
  <c r="K3234" i="27" s="1"/>
  <c r="O3234" i="27" s="1"/>
  <c r="I3234" i="27" l="1"/>
  <c r="L3234" i="27" s="1"/>
  <c r="P3234" i="27" s="1"/>
  <c r="R3234" i="27"/>
  <c r="S3234" i="27" s="1"/>
  <c r="T3234" i="27" s="1"/>
  <c r="Q3234" i="27"/>
  <c r="M3234" i="27" l="1"/>
  <c r="U3234" i="27"/>
  <c r="H3235" i="27"/>
  <c r="X3235" i="27" s="1"/>
  <c r="N3235" i="27" s="1"/>
  <c r="G3235" i="27" s="1"/>
  <c r="W3234" i="27"/>
  <c r="V3234" i="27"/>
  <c r="J3235" i="27"/>
  <c r="K3235" i="27" s="1"/>
  <c r="O3235" i="27" l="1"/>
  <c r="I3235" i="27" l="1"/>
  <c r="L3235" i="27" s="1"/>
  <c r="R3235" i="27"/>
  <c r="S3235" i="27" s="1"/>
  <c r="T3235" i="27" s="1"/>
  <c r="M3235" i="27"/>
  <c r="P3235" i="27"/>
  <c r="Q3235" i="27"/>
  <c r="U3235" i="27" l="1"/>
  <c r="W3235" i="27" s="1"/>
  <c r="H3236" i="27"/>
  <c r="X3236" i="27" s="1"/>
  <c r="N3236" i="27" s="1"/>
  <c r="G3236" i="27" s="1"/>
  <c r="V3235" i="27"/>
  <c r="J3236" i="27" l="1"/>
  <c r="K3236" i="27" s="1"/>
  <c r="O3236" i="27" s="1"/>
  <c r="I3236" i="27" l="1"/>
  <c r="L3236" i="27" s="1"/>
  <c r="M3236" i="27" s="1"/>
  <c r="R3236" i="27"/>
  <c r="S3236" i="27" s="1"/>
  <c r="T3236" i="27" s="1"/>
  <c r="Q3236" i="27"/>
  <c r="P3236" i="27" l="1"/>
  <c r="U3236" i="27"/>
  <c r="H3237" i="27"/>
  <c r="X3237" i="27" s="1"/>
  <c r="N3237" i="27" s="1"/>
  <c r="G3237" i="27" s="1"/>
  <c r="W3236" i="27"/>
  <c r="V3236" i="27"/>
  <c r="J3237" i="27"/>
  <c r="K3237" i="27" s="1"/>
  <c r="O3237" i="27" l="1"/>
  <c r="I3237" i="27" l="1"/>
  <c r="L3237" i="27" s="1"/>
  <c r="M3237" i="27" s="1"/>
  <c r="R3237" i="27"/>
  <c r="S3237" i="27" s="1"/>
  <c r="T3237" i="27" s="1"/>
  <c r="Q3237" i="27"/>
  <c r="U3237" i="27" l="1"/>
  <c r="H3238" i="27"/>
  <c r="X3238" i="27" s="1"/>
  <c r="N3238" i="27" s="1"/>
  <c r="G3238" i="27" s="1"/>
  <c r="W3237" i="27"/>
  <c r="P3237" i="27"/>
  <c r="V3237" i="27" s="1"/>
  <c r="J3238" i="27" l="1"/>
  <c r="K3238" i="27" s="1"/>
  <c r="O3238" i="27" s="1"/>
  <c r="I3238" i="27" l="1"/>
  <c r="L3238" i="27" s="1"/>
  <c r="R3238" i="27"/>
  <c r="S3238" i="27" s="1"/>
  <c r="T3238" i="27" s="1"/>
  <c r="M3238" i="27"/>
  <c r="P3238" i="27"/>
  <c r="Q3238" i="27"/>
  <c r="U3238" i="27" l="1"/>
  <c r="H3239" i="27"/>
  <c r="X3239" i="27" s="1"/>
  <c r="N3239" i="27" s="1"/>
  <c r="G3239" i="27" s="1"/>
  <c r="W3238" i="27"/>
  <c r="V3238" i="27"/>
  <c r="J3239" i="27" l="1"/>
  <c r="K3239" i="27" s="1"/>
  <c r="O3239" i="27" s="1"/>
  <c r="I3239" i="27" l="1"/>
  <c r="R3239" i="27"/>
  <c r="S3239" i="27" s="1"/>
  <c r="T3239" i="27" s="1"/>
  <c r="L3239" i="27"/>
  <c r="M3239" i="27" s="1"/>
  <c r="Q3239" i="27"/>
  <c r="U3239" i="27" l="1"/>
  <c r="W3239" i="27" s="1"/>
  <c r="H3240" i="27"/>
  <c r="X3240" i="27" s="1"/>
  <c r="N3240" i="27" s="1"/>
  <c r="G3240" i="27" s="1"/>
  <c r="P3239" i="27"/>
  <c r="V3239" i="27" s="1"/>
  <c r="J3240" i="27" l="1"/>
  <c r="K3240" i="27" s="1"/>
  <c r="O3240" i="27" s="1"/>
  <c r="I3240" i="27" l="1"/>
  <c r="L3240" i="27" s="1"/>
  <c r="M3240" i="27" s="1"/>
  <c r="R3240" i="27"/>
  <c r="S3240" i="27" s="1"/>
  <c r="T3240" i="27" s="1"/>
  <c r="Q3240" i="27"/>
  <c r="U3240" i="27" l="1"/>
  <c r="H3241" i="27"/>
  <c r="X3241" i="27" s="1"/>
  <c r="N3241" i="27" s="1"/>
  <c r="G3241" i="27" s="1"/>
  <c r="W3240" i="27"/>
  <c r="P3240" i="27"/>
  <c r="V3240" i="27" s="1"/>
  <c r="J3241" i="27"/>
  <c r="K3241" i="27" s="1"/>
  <c r="O3241" i="27" l="1"/>
  <c r="I3241" i="27" l="1"/>
  <c r="L3241" i="27" s="1"/>
  <c r="P3241" i="27" s="1"/>
  <c r="R3241" i="27"/>
  <c r="S3241" i="27" s="1"/>
  <c r="T3241" i="27" s="1"/>
  <c r="Q3241" i="27"/>
  <c r="M3241" i="27" l="1"/>
  <c r="U3241" i="27" s="1"/>
  <c r="W3241" i="27" s="1"/>
  <c r="H3242" i="27"/>
  <c r="X3242" i="27" s="1"/>
  <c r="N3242" i="27" s="1"/>
  <c r="G3242" i="27" s="1"/>
  <c r="V3241" i="27"/>
  <c r="J3242" i="27" l="1"/>
  <c r="K3242" i="27" s="1"/>
  <c r="O3242" i="27" s="1"/>
  <c r="I3242" i="27" l="1"/>
  <c r="L3242" i="27" s="1"/>
  <c r="M3242" i="27" s="1"/>
  <c r="R3242" i="27"/>
  <c r="S3242" i="27" s="1"/>
  <c r="T3242" i="27" s="1"/>
  <c r="Q3242" i="27"/>
  <c r="P3242" i="27" l="1"/>
  <c r="V3242" i="27" s="1"/>
  <c r="U3242" i="27"/>
  <c r="H3243" i="27"/>
  <c r="X3243" i="27" s="1"/>
  <c r="N3243" i="27" s="1"/>
  <c r="G3243" i="27" s="1"/>
  <c r="W3242" i="27"/>
  <c r="J3243" i="27"/>
  <c r="K3243" i="27" s="1"/>
  <c r="O3243" i="27" l="1"/>
  <c r="I3243" i="27" l="1"/>
  <c r="L3243" i="27" s="1"/>
  <c r="R3243" i="27"/>
  <c r="S3243" i="27" s="1"/>
  <c r="T3243" i="27" s="1"/>
  <c r="M3243" i="27"/>
  <c r="P3243" i="27"/>
  <c r="Q3243" i="27"/>
  <c r="U3243" i="27" l="1"/>
  <c r="H3244" i="27"/>
  <c r="X3244" i="27" s="1"/>
  <c r="N3244" i="27" s="1"/>
  <c r="G3244" i="27" s="1"/>
  <c r="W3243" i="27"/>
  <c r="V3243" i="27"/>
  <c r="J3244" i="27" l="1"/>
  <c r="K3244" i="27" s="1"/>
  <c r="O3244" i="27" s="1"/>
  <c r="I3244" i="27" l="1"/>
  <c r="L3244" i="27" s="1"/>
  <c r="M3244" i="27" s="1"/>
  <c r="R3244" i="27"/>
  <c r="S3244" i="27" s="1"/>
  <c r="T3244" i="27" s="1"/>
  <c r="Q3244" i="27"/>
  <c r="P3244" i="27" l="1"/>
  <c r="U3244" i="27"/>
  <c r="H3245" i="27"/>
  <c r="X3245" i="27" s="1"/>
  <c r="N3245" i="27" s="1"/>
  <c r="G3245" i="27" s="1"/>
  <c r="W3244" i="27"/>
  <c r="V3244" i="27"/>
  <c r="J3245" i="27"/>
  <c r="K3245" i="27" s="1"/>
  <c r="O3245" i="27" l="1"/>
  <c r="I3245" i="27" l="1"/>
  <c r="L3245" i="27" s="1"/>
  <c r="R3245" i="27"/>
  <c r="S3245" i="27" s="1"/>
  <c r="T3245" i="27" s="1"/>
  <c r="Q3245" i="27"/>
  <c r="H3246" i="27" l="1"/>
  <c r="X3246" i="27" s="1"/>
  <c r="N3246" i="27" s="1"/>
  <c r="G3246" i="27" s="1"/>
  <c r="P3245" i="27"/>
  <c r="V3245" i="27" s="1"/>
  <c r="M3245" i="27"/>
  <c r="U3245" i="27" s="1"/>
  <c r="W3245" i="27" s="1"/>
  <c r="J3246" i="27" l="1"/>
  <c r="K3246" i="27" s="1"/>
  <c r="O3246" i="27" s="1"/>
  <c r="I3246" i="27" l="1"/>
  <c r="L3246" i="27" s="1"/>
  <c r="M3246" i="27" s="1"/>
  <c r="R3246" i="27"/>
  <c r="S3246" i="27" s="1"/>
  <c r="T3246" i="27" s="1"/>
  <c r="Q3246" i="27"/>
  <c r="P3246" i="27" l="1"/>
  <c r="V3246" i="27" s="1"/>
  <c r="U3246" i="27"/>
  <c r="W3246" i="27" s="1"/>
  <c r="H3247" i="27"/>
  <c r="X3247" i="27" s="1"/>
  <c r="N3247" i="27" s="1"/>
  <c r="G3247" i="27" s="1"/>
  <c r="J3247" i="27"/>
  <c r="K3247" i="27" s="1"/>
  <c r="O3247" i="27" l="1"/>
  <c r="I3247" i="27" l="1"/>
  <c r="L3247" i="27" s="1"/>
  <c r="R3247" i="27"/>
  <c r="S3247" i="27" s="1"/>
  <c r="T3247" i="27" s="1"/>
  <c r="Q3247" i="27"/>
  <c r="H3248" i="27" l="1"/>
  <c r="X3248" i="27" s="1"/>
  <c r="N3248" i="27" s="1"/>
  <c r="G3248" i="27" s="1"/>
  <c r="P3247" i="27"/>
  <c r="V3247" i="27" s="1"/>
  <c r="J3248" i="27"/>
  <c r="K3248" i="27" s="1"/>
  <c r="M3247" i="27"/>
  <c r="U3247" i="27" s="1"/>
  <c r="W3247" i="27" s="1"/>
  <c r="O3248" i="27" l="1"/>
  <c r="I3248" i="27" l="1"/>
  <c r="L3248" i="27" s="1"/>
  <c r="P3248" i="27" s="1"/>
  <c r="R3248" i="27"/>
  <c r="S3248" i="27" s="1"/>
  <c r="T3248" i="27" s="1"/>
  <c r="Q3248" i="27"/>
  <c r="M3248" i="27" l="1"/>
  <c r="U3248" i="27" s="1"/>
  <c r="W3248" i="27" s="1"/>
  <c r="H3249" i="27"/>
  <c r="X3249" i="27" s="1"/>
  <c r="N3249" i="27" s="1"/>
  <c r="G3249" i="27" s="1"/>
  <c r="V3248" i="27"/>
  <c r="J3249" i="27"/>
  <c r="K3249" i="27" s="1"/>
  <c r="O3249" i="27" l="1"/>
  <c r="I3249" i="27" l="1"/>
  <c r="L3249" i="27" s="1"/>
  <c r="P3249" i="27" s="1"/>
  <c r="R3249" i="27"/>
  <c r="S3249" i="27" s="1"/>
  <c r="T3249" i="27" s="1"/>
  <c r="Q3249" i="27"/>
  <c r="M3249" i="27" l="1"/>
  <c r="U3249" i="27" s="1"/>
  <c r="W3249" i="27" s="1"/>
  <c r="H3250" i="27"/>
  <c r="X3250" i="27" s="1"/>
  <c r="N3250" i="27" s="1"/>
  <c r="G3250" i="27" s="1"/>
  <c r="V3249" i="27"/>
  <c r="J3250" i="27"/>
  <c r="K3250" i="27" s="1"/>
  <c r="O3250" i="27" l="1"/>
  <c r="I3250" i="27" l="1"/>
  <c r="L3250" i="27" s="1"/>
  <c r="P3250" i="27" s="1"/>
  <c r="R3250" i="27"/>
  <c r="S3250" i="27" s="1"/>
  <c r="T3250" i="27" s="1"/>
  <c r="Q3250" i="27"/>
  <c r="M3250" i="27" l="1"/>
  <c r="U3250" i="27" s="1"/>
  <c r="W3250" i="27" s="1"/>
  <c r="H3251" i="27"/>
  <c r="X3251" i="27" s="1"/>
  <c r="N3251" i="27" s="1"/>
  <c r="G3251" i="27" s="1"/>
  <c r="V3250" i="27"/>
  <c r="J3251" i="27"/>
  <c r="K3251" i="27" s="1"/>
  <c r="O3251" i="27" l="1"/>
  <c r="I3251" i="27" l="1"/>
  <c r="R3251" i="27"/>
  <c r="S3251" i="27" s="1"/>
  <c r="T3251" i="27" s="1"/>
  <c r="L3251" i="27"/>
  <c r="Q3251" i="27"/>
  <c r="H3252" i="27" l="1"/>
  <c r="X3252" i="27" s="1"/>
  <c r="N3252" i="27" s="1"/>
  <c r="G3252" i="27" s="1"/>
  <c r="P3251" i="27"/>
  <c r="V3251" i="27" s="1"/>
  <c r="M3251" i="27"/>
  <c r="U3251" i="27" s="1"/>
  <c r="W3251" i="27" s="1"/>
  <c r="J3252" i="27" l="1"/>
  <c r="K3252" i="27" s="1"/>
  <c r="O3252" i="27"/>
  <c r="I3252" i="27" l="1"/>
  <c r="L3252" i="27" s="1"/>
  <c r="M3252" i="27" s="1"/>
  <c r="R3252" i="27"/>
  <c r="S3252" i="27" s="1"/>
  <c r="T3252" i="27" s="1"/>
  <c r="Q3252" i="27"/>
  <c r="P3252" i="27" l="1"/>
  <c r="V3252" i="27" s="1"/>
  <c r="U3252" i="27"/>
  <c r="W3252" i="27" s="1"/>
  <c r="H3253" i="27"/>
  <c r="X3253" i="27" s="1"/>
  <c r="N3253" i="27" s="1"/>
  <c r="G3253" i="27" s="1"/>
  <c r="J3253" i="27" l="1"/>
  <c r="K3253" i="27" s="1"/>
  <c r="O3253" i="27" s="1"/>
  <c r="I3253" i="27" l="1"/>
  <c r="L3253" i="27" s="1"/>
  <c r="P3253" i="27" s="1"/>
  <c r="R3253" i="27"/>
  <c r="S3253" i="27" s="1"/>
  <c r="T3253" i="27" s="1"/>
  <c r="Q3253" i="27"/>
  <c r="M3253" i="27" l="1"/>
  <c r="U3253" i="27"/>
  <c r="W3253" i="27" s="1"/>
  <c r="H3254" i="27"/>
  <c r="X3254" i="27" s="1"/>
  <c r="N3254" i="27" s="1"/>
  <c r="G3254" i="27" s="1"/>
  <c r="V3253" i="27"/>
  <c r="J3254" i="27"/>
  <c r="K3254" i="27" s="1"/>
  <c r="O3254" i="27" l="1"/>
  <c r="I3254" i="27" l="1"/>
  <c r="L3254" i="27" s="1"/>
  <c r="P3254" i="27" s="1"/>
  <c r="R3254" i="27"/>
  <c r="S3254" i="27" s="1"/>
  <c r="T3254" i="27" s="1"/>
  <c r="Q3254" i="27"/>
  <c r="M3254" i="27" l="1"/>
  <c r="U3254" i="27"/>
  <c r="W3254" i="27" s="1"/>
  <c r="H3255" i="27"/>
  <c r="X3255" i="27" s="1"/>
  <c r="N3255" i="27" s="1"/>
  <c r="G3255" i="27" s="1"/>
  <c r="V3254" i="27"/>
  <c r="J3255" i="27" l="1"/>
  <c r="K3255" i="27" s="1"/>
  <c r="O3255" i="27" s="1"/>
  <c r="I3255" i="27" l="1"/>
  <c r="L3255" i="27" s="1"/>
  <c r="P3255" i="27" s="1"/>
  <c r="R3255" i="27"/>
  <c r="S3255" i="27" s="1"/>
  <c r="T3255" i="27" s="1"/>
  <c r="Q3255" i="27"/>
  <c r="M3255" i="27" l="1"/>
  <c r="U3255" i="27" s="1"/>
  <c r="W3255" i="27" s="1"/>
  <c r="H3256" i="27"/>
  <c r="X3256" i="27" s="1"/>
  <c r="N3256" i="27" s="1"/>
  <c r="G3256" i="27" s="1"/>
  <c r="V3255" i="27"/>
  <c r="J3256" i="27" l="1"/>
  <c r="K3256" i="27" s="1"/>
  <c r="O3256" i="27" s="1"/>
  <c r="I3256" i="27" l="1"/>
  <c r="L3256" i="27" s="1"/>
  <c r="P3256" i="27" s="1"/>
  <c r="R3256" i="27"/>
  <c r="S3256" i="27" s="1"/>
  <c r="T3256" i="27" s="1"/>
  <c r="Q3256" i="27"/>
  <c r="M3256" i="27" l="1"/>
  <c r="U3256" i="27" s="1"/>
  <c r="W3256" i="27" s="1"/>
  <c r="H3257" i="27"/>
  <c r="X3257" i="27" s="1"/>
  <c r="N3257" i="27" s="1"/>
  <c r="G3257" i="27" s="1"/>
  <c r="V3256" i="27"/>
  <c r="J3257" i="27"/>
  <c r="K3257" i="27" s="1"/>
  <c r="O3257" i="27" l="1"/>
  <c r="I3257" i="27" l="1"/>
  <c r="L3257" i="27" s="1"/>
  <c r="P3257" i="27" s="1"/>
  <c r="R3257" i="27"/>
  <c r="Q3257" i="27"/>
  <c r="M3257" i="27" l="1"/>
  <c r="H3258" i="27"/>
  <c r="S3257" i="27"/>
  <c r="T3257" i="27" s="1"/>
  <c r="V3257" i="27"/>
  <c r="J3258" i="27" l="1"/>
  <c r="K3258" i="27" s="1"/>
  <c r="X3258" i="27"/>
  <c r="N3258" i="27" s="1"/>
  <c r="G3258" i="27" s="1"/>
  <c r="U3257" i="27"/>
  <c r="W3257" i="27" s="1"/>
  <c r="O3258" i="27"/>
  <c r="I3258" i="27" l="1"/>
  <c r="L3258" i="27" s="1"/>
  <c r="P3258" i="27" s="1"/>
  <c r="V3258" i="27" s="1"/>
  <c r="R3258" i="27"/>
  <c r="Q3258" i="27"/>
  <c r="M3258" i="27" l="1"/>
  <c r="H3259" i="27"/>
  <c r="S3258" i="27"/>
  <c r="T3258" i="27" s="1"/>
  <c r="J3259" i="27" l="1"/>
  <c r="K3259" i="27" s="1"/>
  <c r="O3259" i="27" s="1"/>
  <c r="X3259" i="27"/>
  <c r="N3259" i="27" s="1"/>
  <c r="G3259" i="27" s="1"/>
  <c r="U3258" i="27"/>
  <c r="W3258" i="27" s="1"/>
  <c r="I3259" i="27" l="1"/>
  <c r="L3259" i="27" s="1"/>
  <c r="P3259" i="27" s="1"/>
  <c r="V3259" i="27" s="1"/>
  <c r="R3259" i="27"/>
  <c r="S3259" i="27" s="1"/>
  <c r="T3259" i="27" s="1"/>
  <c r="Q3259" i="27"/>
  <c r="M3259" i="27" l="1"/>
  <c r="U3259" i="27"/>
  <c r="W3259" i="27" s="1"/>
  <c r="H3260" i="27"/>
  <c r="X3260" i="27" s="1"/>
  <c r="N3260" i="27" s="1"/>
  <c r="G3260" i="27" s="1"/>
  <c r="J3260" i="27" l="1"/>
  <c r="K3260" i="27" s="1"/>
  <c r="O3260" i="27" s="1"/>
  <c r="I3260" i="27" l="1"/>
  <c r="R3260" i="27"/>
  <c r="S3260" i="27" s="1"/>
  <c r="T3260" i="27" s="1"/>
  <c r="L3260" i="27"/>
  <c r="Q3260" i="27"/>
  <c r="P3260" i="27" l="1"/>
  <c r="V3260" i="27" s="1"/>
  <c r="H3261" i="27"/>
  <c r="X3261" i="27" s="1"/>
  <c r="N3261" i="27" s="1"/>
  <c r="G3261" i="27" s="1"/>
  <c r="M3260" i="27"/>
  <c r="U3260" i="27" s="1"/>
  <c r="W3260" i="27" s="1"/>
  <c r="J3261" i="27" l="1"/>
  <c r="K3261" i="27" s="1"/>
  <c r="O3261" i="27" s="1"/>
  <c r="I3261" i="27" l="1"/>
  <c r="L3261" i="27" s="1"/>
  <c r="P3261" i="27" s="1"/>
  <c r="R3261" i="27"/>
  <c r="S3261" i="27" s="1"/>
  <c r="T3261" i="27" s="1"/>
  <c r="Q3261" i="27"/>
  <c r="M3261" i="27" l="1"/>
  <c r="H3262" i="27"/>
  <c r="X3262" i="27" s="1"/>
  <c r="N3262" i="27" s="1"/>
  <c r="G3262" i="27" s="1"/>
  <c r="U3261" i="27"/>
  <c r="W3261" i="27" s="1"/>
  <c r="V3261" i="27"/>
  <c r="J3262" i="27" l="1"/>
  <c r="K3262" i="27" s="1"/>
  <c r="O3262" i="27" s="1"/>
  <c r="I3262" i="27" s="1"/>
  <c r="L3262" i="27" s="1"/>
  <c r="R3262" i="27" l="1"/>
  <c r="S3262" i="27" s="1"/>
  <c r="T3262" i="27" s="1"/>
  <c r="M3262" i="27"/>
  <c r="P3262" i="27"/>
  <c r="V3262" i="27" s="1"/>
  <c r="Q3262" i="27"/>
  <c r="U3262" i="27" l="1"/>
  <c r="H3263" i="27"/>
  <c r="X3263" i="27" s="1"/>
  <c r="N3263" i="27" s="1"/>
  <c r="G3263" i="27" s="1"/>
  <c r="W3262" i="27"/>
  <c r="J3263" i="27" l="1"/>
  <c r="K3263" i="27" s="1"/>
  <c r="O3263" i="27" s="1"/>
  <c r="I3263" i="27" l="1"/>
  <c r="L3263" i="27" s="1"/>
  <c r="M3263" i="27" s="1"/>
  <c r="R3263" i="27"/>
  <c r="S3263" i="27" s="1"/>
  <c r="T3263" i="27" s="1"/>
  <c r="P3263" i="27"/>
  <c r="Q3263" i="27"/>
  <c r="H3264" i="27" l="1"/>
  <c r="X3264" i="27" s="1"/>
  <c r="N3264" i="27" s="1"/>
  <c r="G3264" i="27" s="1"/>
  <c r="U3263" i="27"/>
  <c r="W3263" i="27" s="1"/>
  <c r="V3263" i="27"/>
  <c r="J3264" i="27"/>
  <c r="K3264" i="27" s="1"/>
  <c r="O3264" i="27" l="1"/>
  <c r="I3264" i="27" s="1"/>
  <c r="L3264" i="27" s="1"/>
  <c r="R3264" i="27" l="1"/>
  <c r="S3264" i="27" s="1"/>
  <c r="T3264" i="27" s="1"/>
  <c r="M3264" i="27"/>
  <c r="P3264" i="27"/>
  <c r="V3264" i="27" s="1"/>
  <c r="Q3264" i="27"/>
  <c r="U3264" i="27" l="1"/>
  <c r="H3265" i="27"/>
  <c r="X3265" i="27" s="1"/>
  <c r="N3265" i="27" s="1"/>
  <c r="G3265" i="27" s="1"/>
  <c r="W3264" i="27"/>
  <c r="J3265" i="27" l="1"/>
  <c r="K3265" i="27" s="1"/>
  <c r="O3265" i="27" s="1"/>
  <c r="I3265" i="27" l="1"/>
  <c r="L3265" i="27" s="1"/>
  <c r="P3265" i="27" s="1"/>
  <c r="R3265" i="27"/>
  <c r="S3265" i="27" s="1"/>
  <c r="T3265" i="27" s="1"/>
  <c r="Q3265" i="27"/>
  <c r="M3265" i="27" l="1"/>
  <c r="U3265" i="27" s="1"/>
  <c r="W3265" i="27" s="1"/>
  <c r="H3266" i="27"/>
  <c r="X3266" i="27" s="1"/>
  <c r="N3266" i="27" s="1"/>
  <c r="G3266" i="27" s="1"/>
  <c r="V3265" i="27"/>
  <c r="J3266" i="27" l="1"/>
  <c r="K3266" i="27" s="1"/>
  <c r="O3266" i="27" s="1"/>
  <c r="I3266" i="27" s="1"/>
  <c r="R3266" i="27" l="1"/>
  <c r="S3266" i="27" s="1"/>
  <c r="T3266" i="27" s="1"/>
  <c r="L3266" i="27"/>
  <c r="Q3266" i="27"/>
  <c r="P3266" i="27" l="1"/>
  <c r="V3266" i="27" s="1"/>
  <c r="H3267" i="27"/>
  <c r="X3267" i="27" s="1"/>
  <c r="N3267" i="27" s="1"/>
  <c r="G3267" i="27" s="1"/>
  <c r="M3266" i="27"/>
  <c r="U3266" i="27" s="1"/>
  <c r="W3266" i="27" s="1"/>
  <c r="J3267" i="27" l="1"/>
  <c r="K3267" i="27" s="1"/>
  <c r="O3267" i="27" s="1"/>
  <c r="I3267" i="27" l="1"/>
  <c r="L3267" i="27" s="1"/>
  <c r="P3267" i="27" s="1"/>
  <c r="R3267" i="27"/>
  <c r="S3267" i="27" s="1"/>
  <c r="T3267" i="27" s="1"/>
  <c r="Q3267" i="27"/>
  <c r="M3267" i="27" l="1"/>
  <c r="U3267" i="27" s="1"/>
  <c r="W3267" i="27" s="1"/>
  <c r="H3268" i="27"/>
  <c r="X3268" i="27" s="1"/>
  <c r="N3268" i="27" s="1"/>
  <c r="G3268" i="27" s="1"/>
  <c r="V3267" i="27"/>
  <c r="J3268" i="27"/>
  <c r="K3268" i="27" s="1"/>
  <c r="O3268" i="27" l="1"/>
  <c r="I3268" i="27" s="1"/>
  <c r="L3268" i="27" s="1"/>
  <c r="R3268" i="27" l="1"/>
  <c r="S3268" i="27" s="1"/>
  <c r="T3268" i="27" s="1"/>
  <c r="M3268" i="27"/>
  <c r="P3268" i="27"/>
  <c r="V3268" i="27" s="1"/>
  <c r="Q3268" i="27"/>
  <c r="U3268" i="27" l="1"/>
  <c r="H3269" i="27"/>
  <c r="X3269" i="27" s="1"/>
  <c r="N3269" i="27" s="1"/>
  <c r="G3269" i="27" s="1"/>
  <c r="W3268" i="27"/>
  <c r="J3269" i="27" l="1"/>
  <c r="K3269" i="27" s="1"/>
  <c r="O3269" i="27" s="1"/>
  <c r="I3269" i="27" l="1"/>
  <c r="L3269" i="27" s="1"/>
  <c r="M3269" i="27" s="1"/>
  <c r="R3269" i="27"/>
  <c r="S3269" i="27" s="1"/>
  <c r="T3269" i="27" s="1"/>
  <c r="Q3269" i="27"/>
  <c r="P3269" i="27" l="1"/>
  <c r="V3269" i="27" s="1"/>
  <c r="U3269" i="27"/>
  <c r="W3269" i="27" s="1"/>
  <c r="H3270" i="27"/>
  <c r="X3270" i="27" s="1"/>
  <c r="N3270" i="27" s="1"/>
  <c r="G3270" i="27" s="1"/>
  <c r="J3270" i="27" l="1"/>
  <c r="K3270" i="27" s="1"/>
  <c r="O3270" i="27" s="1"/>
  <c r="I3270" i="27" l="1"/>
  <c r="L3270" i="27" s="1"/>
  <c r="R3270" i="27"/>
  <c r="S3270" i="27" s="1"/>
  <c r="T3270" i="27" s="1"/>
  <c r="M3270" i="27"/>
  <c r="P3270" i="27"/>
  <c r="Q3270" i="27"/>
  <c r="U3270" i="27" l="1"/>
  <c r="W3270" i="27" s="1"/>
  <c r="H3271" i="27"/>
  <c r="X3271" i="27" s="1"/>
  <c r="N3271" i="27" s="1"/>
  <c r="G3271" i="27" s="1"/>
  <c r="V3270" i="27"/>
  <c r="J3271" i="27"/>
  <c r="K3271" i="27" s="1"/>
  <c r="O3271" i="27" l="1"/>
  <c r="I3271" i="27" l="1"/>
  <c r="L3271" i="27" s="1"/>
  <c r="M3271" i="27" s="1"/>
  <c r="R3271" i="27"/>
  <c r="S3271" i="27" s="1"/>
  <c r="T3271" i="27" s="1"/>
  <c r="Q3271" i="27"/>
  <c r="P3271" i="27" l="1"/>
  <c r="U3271" i="27"/>
  <c r="H3272" i="27"/>
  <c r="X3272" i="27" s="1"/>
  <c r="N3272" i="27" s="1"/>
  <c r="G3272" i="27" s="1"/>
  <c r="W3271" i="27"/>
  <c r="V3271" i="27"/>
  <c r="J3272" i="27"/>
  <c r="K3272" i="27" s="1"/>
  <c r="O3272" i="27" l="1"/>
  <c r="I3272" i="27" l="1"/>
  <c r="L3272" i="27" s="1"/>
  <c r="P3272" i="27" s="1"/>
  <c r="R3272" i="27"/>
  <c r="S3272" i="27" s="1"/>
  <c r="T3272" i="27" s="1"/>
  <c r="Q3272" i="27"/>
  <c r="M3272" i="27" l="1"/>
  <c r="U3272" i="27" s="1"/>
  <c r="W3272" i="27" s="1"/>
  <c r="H3273" i="27"/>
  <c r="X3273" i="27" s="1"/>
  <c r="N3273" i="27" s="1"/>
  <c r="G3273" i="27" s="1"/>
  <c r="V3272" i="27"/>
  <c r="J3273" i="27" l="1"/>
  <c r="K3273" i="27" s="1"/>
  <c r="O3273" i="27" s="1"/>
  <c r="I3273" i="27" l="1"/>
  <c r="L3273" i="27" s="1"/>
  <c r="P3273" i="27" s="1"/>
  <c r="R3273" i="27"/>
  <c r="S3273" i="27" s="1"/>
  <c r="T3273" i="27" s="1"/>
  <c r="Q3273" i="27"/>
  <c r="M3273" i="27" l="1"/>
  <c r="U3273" i="27" s="1"/>
  <c r="W3273" i="27" s="1"/>
  <c r="H3274" i="27"/>
  <c r="X3274" i="27" s="1"/>
  <c r="N3274" i="27" s="1"/>
  <c r="G3274" i="27" s="1"/>
  <c r="V3273" i="27"/>
  <c r="J3274" i="27" l="1"/>
  <c r="K3274" i="27" s="1"/>
  <c r="O3274" i="27" s="1"/>
  <c r="I3274" i="27" s="1"/>
  <c r="L3274" i="27" s="1"/>
  <c r="R3274" i="27" l="1"/>
  <c r="S3274" i="27" s="1"/>
  <c r="T3274" i="27" s="1"/>
  <c r="M3274" i="27"/>
  <c r="P3274" i="27"/>
  <c r="V3274" i="27" s="1"/>
  <c r="Q3274" i="27"/>
  <c r="U3274" i="27" l="1"/>
  <c r="H3275" i="27"/>
  <c r="X3275" i="27" s="1"/>
  <c r="N3275" i="27" s="1"/>
  <c r="G3275" i="27" s="1"/>
  <c r="W3274" i="27"/>
  <c r="J3275" i="27" l="1"/>
  <c r="K3275" i="27" s="1"/>
  <c r="O3275" i="27" s="1"/>
  <c r="I3275" i="27" s="1"/>
  <c r="L3275" i="27" s="1"/>
  <c r="R3275" i="27" l="1"/>
  <c r="S3275" i="27" s="1"/>
  <c r="T3275" i="27" s="1"/>
  <c r="M3275" i="27"/>
  <c r="P3275" i="27"/>
  <c r="V3275" i="27" s="1"/>
  <c r="Q3275" i="27"/>
  <c r="U3275" i="27" l="1"/>
  <c r="H3276" i="27"/>
  <c r="X3276" i="27" s="1"/>
  <c r="N3276" i="27" s="1"/>
  <c r="G3276" i="27" s="1"/>
  <c r="W3275" i="27"/>
  <c r="J3276" i="27"/>
  <c r="K3276" i="27" s="1"/>
  <c r="O3276" i="27" l="1"/>
  <c r="I3276" i="27" l="1"/>
  <c r="L3276" i="27" s="1"/>
  <c r="P3276" i="27" s="1"/>
  <c r="R3276" i="27"/>
  <c r="S3276" i="27" s="1"/>
  <c r="T3276" i="27" s="1"/>
  <c r="Q3276" i="27"/>
  <c r="M3276" i="27" l="1"/>
  <c r="U3276" i="27" s="1"/>
  <c r="W3276" i="27" s="1"/>
  <c r="H3277" i="27"/>
  <c r="X3277" i="27" s="1"/>
  <c r="N3277" i="27" s="1"/>
  <c r="G3277" i="27" s="1"/>
  <c r="V3276" i="27"/>
  <c r="J3277" i="27" l="1"/>
  <c r="K3277" i="27" s="1"/>
  <c r="O3277" i="27" s="1"/>
  <c r="I3277" i="27" l="1"/>
  <c r="L3277" i="27" s="1"/>
  <c r="M3277" i="27" s="1"/>
  <c r="R3277" i="27"/>
  <c r="S3277" i="27" s="1"/>
  <c r="T3277" i="27" s="1"/>
  <c r="Q3277" i="27"/>
  <c r="U3277" i="27" l="1"/>
  <c r="H3278" i="27"/>
  <c r="X3278" i="27" s="1"/>
  <c r="N3278" i="27" s="1"/>
  <c r="G3278" i="27" s="1"/>
  <c r="W3277" i="27"/>
  <c r="P3277" i="27"/>
  <c r="V3277" i="27" s="1"/>
  <c r="J3278" i="27"/>
  <c r="K3278" i="27" s="1"/>
  <c r="O3278" i="27" l="1"/>
  <c r="I3278" i="27" l="1"/>
  <c r="L3278" i="27" s="1"/>
  <c r="M3278" i="27" s="1"/>
  <c r="R3278" i="27"/>
  <c r="S3278" i="27" s="1"/>
  <c r="T3278" i="27" s="1"/>
  <c r="Q3278" i="27"/>
  <c r="P3278" i="27" l="1"/>
  <c r="U3278" i="27"/>
  <c r="H3279" i="27"/>
  <c r="X3279" i="27" s="1"/>
  <c r="N3279" i="27" s="1"/>
  <c r="G3279" i="27" s="1"/>
  <c r="W3278" i="27"/>
  <c r="V3278" i="27"/>
  <c r="J3279" i="27"/>
  <c r="K3279" i="27" s="1"/>
  <c r="O3279" i="27" l="1"/>
  <c r="I3279" i="27" l="1"/>
  <c r="L3279" i="27" s="1"/>
  <c r="P3279" i="27" s="1"/>
  <c r="R3279" i="27"/>
  <c r="S3279" i="27" s="1"/>
  <c r="T3279" i="27" s="1"/>
  <c r="Q3279" i="27"/>
  <c r="M3279" i="27" l="1"/>
  <c r="H3280" i="27"/>
  <c r="X3280" i="27" s="1"/>
  <c r="N3280" i="27" s="1"/>
  <c r="G3280" i="27" s="1"/>
  <c r="U3279" i="27"/>
  <c r="W3279" i="27" s="1"/>
  <c r="V3279" i="27"/>
  <c r="J3280" i="27" l="1"/>
  <c r="K3280" i="27" s="1"/>
  <c r="O3280" i="27" s="1"/>
  <c r="I3280" i="27" l="1"/>
  <c r="L3280" i="27" s="1"/>
  <c r="M3280" i="27" s="1"/>
  <c r="R3280" i="27"/>
  <c r="S3280" i="27" s="1"/>
  <c r="T3280" i="27" s="1"/>
  <c r="Q3280" i="27"/>
  <c r="P3280" i="27" l="1"/>
  <c r="V3280" i="27" s="1"/>
  <c r="H3281" i="27"/>
  <c r="X3281" i="27" s="1"/>
  <c r="N3281" i="27" s="1"/>
  <c r="G3281" i="27" s="1"/>
  <c r="U3280" i="27"/>
  <c r="W3280" i="27" s="1"/>
  <c r="J3281" i="27"/>
  <c r="K3281" i="27" s="1"/>
  <c r="O3281" i="27" l="1"/>
  <c r="I3281" i="27" s="1"/>
  <c r="L3281" i="27" s="1"/>
  <c r="R3281" i="27" l="1"/>
  <c r="S3281" i="27" s="1"/>
  <c r="T3281" i="27" s="1"/>
  <c r="M3281" i="27"/>
  <c r="P3281" i="27"/>
  <c r="V3281" i="27" s="1"/>
  <c r="Q3281" i="27"/>
  <c r="U3281" i="27" l="1"/>
  <c r="W3281" i="27" s="1"/>
  <c r="H3282" i="27"/>
  <c r="X3282" i="27" s="1"/>
  <c r="N3282" i="27" s="1"/>
  <c r="G3282" i="27" s="1"/>
  <c r="J3282" i="27" l="1"/>
  <c r="K3282" i="27" s="1"/>
  <c r="O3282" i="27" s="1"/>
  <c r="I3282" i="27" l="1"/>
  <c r="L3282" i="27" s="1"/>
  <c r="P3282" i="27" s="1"/>
  <c r="R3282" i="27"/>
  <c r="S3282" i="27" s="1"/>
  <c r="T3282" i="27" s="1"/>
  <c r="Q3282" i="27"/>
  <c r="M3282" i="27" l="1"/>
  <c r="U3282" i="27" s="1"/>
  <c r="W3282" i="27" s="1"/>
  <c r="H3283" i="27"/>
  <c r="X3283" i="27" s="1"/>
  <c r="N3283" i="27" s="1"/>
  <c r="G3283" i="27" s="1"/>
  <c r="V3282" i="27"/>
  <c r="J3283" i="27"/>
  <c r="K3283" i="27" s="1"/>
  <c r="O3283" i="27" l="1"/>
  <c r="I3283" i="27" l="1"/>
  <c r="L3283" i="27" s="1"/>
  <c r="R3283" i="27"/>
  <c r="S3283" i="27" s="1"/>
  <c r="T3283" i="27" s="1"/>
  <c r="Q3283" i="27"/>
  <c r="P3283" i="27" l="1"/>
  <c r="V3283" i="27" s="1"/>
  <c r="H3284" i="27"/>
  <c r="X3284" i="27" s="1"/>
  <c r="N3284" i="27" s="1"/>
  <c r="G3284" i="27" s="1"/>
  <c r="M3283" i="27"/>
  <c r="U3283" i="27" s="1"/>
  <c r="W3283" i="27" s="1"/>
  <c r="J3284" i="27" l="1"/>
  <c r="K3284" i="27" s="1"/>
  <c r="O3284" i="27" s="1"/>
  <c r="I3284" i="27" l="1"/>
  <c r="L3284" i="27" s="1"/>
  <c r="P3284" i="27" s="1"/>
  <c r="R3284" i="27"/>
  <c r="S3284" i="27" s="1"/>
  <c r="T3284" i="27" s="1"/>
  <c r="Q3284" i="27"/>
  <c r="M3284" i="27" l="1"/>
  <c r="U3284" i="27"/>
  <c r="H3285" i="27"/>
  <c r="X3285" i="27" s="1"/>
  <c r="N3285" i="27" s="1"/>
  <c r="G3285" i="27" s="1"/>
  <c r="W3284" i="27"/>
  <c r="V3284" i="27"/>
  <c r="J3285" i="27"/>
  <c r="K3285" i="27" s="1"/>
  <c r="O3285" i="27" l="1"/>
  <c r="I3285" i="27" l="1"/>
  <c r="L3285" i="27" s="1"/>
  <c r="P3285" i="27" s="1"/>
  <c r="R3285" i="27"/>
  <c r="S3285" i="27" s="1"/>
  <c r="T3285" i="27" s="1"/>
  <c r="Q3285" i="27"/>
  <c r="M3285" i="27" l="1"/>
  <c r="U3285" i="27" s="1"/>
  <c r="W3285" i="27" s="1"/>
  <c r="H3286" i="27"/>
  <c r="X3286" i="27" s="1"/>
  <c r="N3286" i="27" s="1"/>
  <c r="G3286" i="27" s="1"/>
  <c r="V3285" i="27"/>
  <c r="J3286" i="27"/>
  <c r="K3286" i="27" s="1"/>
  <c r="O3286" i="27" l="1"/>
  <c r="I3286" i="27" s="1"/>
  <c r="L3286" i="27" s="1"/>
  <c r="R3286" i="27" l="1"/>
  <c r="S3286" i="27" s="1"/>
  <c r="T3286" i="27" s="1"/>
  <c r="M3286" i="27"/>
  <c r="P3286" i="27"/>
  <c r="V3286" i="27" s="1"/>
  <c r="Q3286" i="27"/>
  <c r="U3286" i="27" l="1"/>
  <c r="W3286" i="27" s="1"/>
  <c r="H3287" i="27"/>
  <c r="X3287" i="27" s="1"/>
  <c r="N3287" i="27" s="1"/>
  <c r="G3287" i="27" s="1"/>
  <c r="J3287" i="27" l="1"/>
  <c r="K3287" i="27" s="1"/>
  <c r="O3287" i="27" s="1"/>
  <c r="I3287" i="27" l="1"/>
  <c r="L3287" i="27" s="1"/>
  <c r="P3287" i="27" s="1"/>
  <c r="R3287" i="27"/>
  <c r="S3287" i="27" s="1"/>
  <c r="T3287" i="27" s="1"/>
  <c r="Q3287" i="27"/>
  <c r="M3287" i="27" l="1"/>
  <c r="U3287" i="27"/>
  <c r="W3287" i="27" s="1"/>
  <c r="H3288" i="27"/>
  <c r="X3288" i="27" s="1"/>
  <c r="N3288" i="27" s="1"/>
  <c r="G3288" i="27" s="1"/>
  <c r="V3287" i="27"/>
  <c r="J3288" i="27"/>
  <c r="K3288" i="27" s="1"/>
  <c r="O3288" i="27" l="1"/>
  <c r="I3288" i="27" l="1"/>
  <c r="L3288" i="27" s="1"/>
  <c r="R3288" i="27"/>
  <c r="S3288" i="27" s="1"/>
  <c r="T3288" i="27" s="1"/>
  <c r="Q3288" i="27"/>
  <c r="M3288" i="27" l="1"/>
  <c r="U3288" i="27" s="1"/>
  <c r="H3289" i="27"/>
  <c r="X3289" i="27" s="1"/>
  <c r="N3289" i="27" s="1"/>
  <c r="G3289" i="27" s="1"/>
  <c r="W3288" i="27"/>
  <c r="P3288" i="27"/>
  <c r="V3288" i="27" s="1"/>
  <c r="J3289" i="27" l="1"/>
  <c r="K3289" i="27" s="1"/>
  <c r="O3289" i="27" s="1"/>
  <c r="I3289" i="27" l="1"/>
  <c r="L3289" i="27" s="1"/>
  <c r="M3289" i="27" s="1"/>
  <c r="R3289" i="27"/>
  <c r="S3289" i="27" s="1"/>
  <c r="T3289" i="27" s="1"/>
  <c r="Q3289" i="27"/>
  <c r="U3289" i="27" l="1"/>
  <c r="W3289" i="27" s="1"/>
  <c r="H3290" i="27"/>
  <c r="X3290" i="27" s="1"/>
  <c r="N3290" i="27" s="1"/>
  <c r="G3290" i="27" s="1"/>
  <c r="P3289" i="27"/>
  <c r="V3289" i="27" s="1"/>
  <c r="J3290" i="27"/>
  <c r="K3290" i="27" s="1"/>
  <c r="O3290" i="27" l="1"/>
  <c r="I3290" i="27" l="1"/>
  <c r="L3290" i="27" s="1"/>
  <c r="M3290" i="27" s="1"/>
  <c r="R3290" i="27"/>
  <c r="S3290" i="27" s="1"/>
  <c r="T3290" i="27" s="1"/>
  <c r="Q3290" i="27"/>
  <c r="U3290" i="27" l="1"/>
  <c r="W3290" i="27" s="1"/>
  <c r="H3291" i="27"/>
  <c r="X3291" i="27" s="1"/>
  <c r="N3291" i="27" s="1"/>
  <c r="G3291" i="27" s="1"/>
  <c r="P3290" i="27"/>
  <c r="V3290" i="27" s="1"/>
  <c r="J3291" i="27" l="1"/>
  <c r="K3291" i="27" s="1"/>
  <c r="O3291" i="27" s="1"/>
  <c r="I3291" i="27" l="1"/>
  <c r="L3291" i="27" s="1"/>
  <c r="M3291" i="27" s="1"/>
  <c r="R3291" i="27"/>
  <c r="S3291" i="27" s="1"/>
  <c r="T3291" i="27" s="1"/>
  <c r="Q3291" i="27"/>
  <c r="P3291" i="27" l="1"/>
  <c r="V3291" i="27" s="1"/>
  <c r="H3292" i="27"/>
  <c r="X3292" i="27" s="1"/>
  <c r="N3292" i="27" s="1"/>
  <c r="G3292" i="27" s="1"/>
  <c r="U3291" i="27"/>
  <c r="W3291" i="27" s="1"/>
  <c r="J3292" i="27" l="1"/>
  <c r="K3292" i="27" s="1"/>
  <c r="O3292" i="27" s="1"/>
  <c r="I3292" i="27" l="1"/>
  <c r="L3292" i="27" s="1"/>
  <c r="M3292" i="27" s="1"/>
  <c r="R3292" i="27"/>
  <c r="S3292" i="27" s="1"/>
  <c r="T3292" i="27" s="1"/>
  <c r="Q3292" i="27"/>
  <c r="P3292" i="27" l="1"/>
  <c r="V3292" i="27" s="1"/>
  <c r="H3293" i="27"/>
  <c r="X3293" i="27" s="1"/>
  <c r="N3293" i="27" s="1"/>
  <c r="G3293" i="27" s="1"/>
  <c r="U3292" i="27"/>
  <c r="W3292" i="27" s="1"/>
  <c r="J3293" i="27" l="1"/>
  <c r="K3293" i="27" s="1"/>
  <c r="O3293" i="27" s="1"/>
  <c r="I3293" i="27" l="1"/>
  <c r="L3293" i="27" s="1"/>
  <c r="R3293" i="27"/>
  <c r="S3293" i="27" s="1"/>
  <c r="T3293" i="27" s="1"/>
  <c r="Q3293" i="27"/>
  <c r="P3293" i="27" l="1"/>
  <c r="V3293" i="27" s="1"/>
  <c r="H3294" i="27"/>
  <c r="X3294" i="27" s="1"/>
  <c r="N3294" i="27" s="1"/>
  <c r="G3294" i="27" s="1"/>
  <c r="M3293" i="27"/>
  <c r="U3293" i="27" s="1"/>
  <c r="W3293" i="27" s="1"/>
  <c r="J3294" i="27" l="1"/>
  <c r="K3294" i="27" s="1"/>
  <c r="O3294" i="27" s="1"/>
  <c r="I3294" i="27" l="1"/>
  <c r="L3294" i="27" s="1"/>
  <c r="R3294" i="27"/>
  <c r="S3294" i="27" s="1"/>
  <c r="T3294" i="27" s="1"/>
  <c r="Q3294" i="27"/>
  <c r="H3295" i="27" l="1"/>
  <c r="X3295" i="27" s="1"/>
  <c r="N3295" i="27" s="1"/>
  <c r="G3295" i="27" s="1"/>
  <c r="P3294" i="27"/>
  <c r="V3294" i="27" s="1"/>
  <c r="M3294" i="27"/>
  <c r="U3294" i="27" s="1"/>
  <c r="W3294" i="27" s="1"/>
  <c r="J3295" i="27" l="1"/>
  <c r="K3295" i="27" s="1"/>
  <c r="O3295" i="27" s="1"/>
  <c r="I3295" i="27" l="1"/>
  <c r="L3295" i="27" s="1"/>
  <c r="M3295" i="27" s="1"/>
  <c r="R3295" i="27"/>
  <c r="S3295" i="27" s="1"/>
  <c r="T3295" i="27" s="1"/>
  <c r="Q3295" i="27"/>
  <c r="P3295" i="27" l="1"/>
  <c r="V3295" i="27" s="1"/>
  <c r="U3295" i="27"/>
  <c r="H3296" i="27"/>
  <c r="X3296" i="27" s="1"/>
  <c r="N3296" i="27" s="1"/>
  <c r="G3296" i="27" s="1"/>
  <c r="W3295" i="27"/>
  <c r="J3296" i="27"/>
  <c r="K3296" i="27" s="1"/>
  <c r="O3296" i="27" l="1"/>
  <c r="I3296" i="27" l="1"/>
  <c r="L3296" i="27" s="1"/>
  <c r="M3296" i="27" s="1"/>
  <c r="R3296" i="27"/>
  <c r="S3296" i="27" s="1"/>
  <c r="T3296" i="27" s="1"/>
  <c r="Q3296" i="27"/>
  <c r="P3296" i="27" l="1"/>
  <c r="V3296" i="27" s="1"/>
  <c r="U3296" i="27"/>
  <c r="W3296" i="27" s="1"/>
  <c r="H3297" i="27"/>
  <c r="X3297" i="27" s="1"/>
  <c r="N3297" i="27" s="1"/>
  <c r="G3297" i="27" s="1"/>
  <c r="J3297" i="27" l="1"/>
  <c r="K3297" i="27" s="1"/>
  <c r="O3297" i="27" s="1"/>
  <c r="I3297" i="27" l="1"/>
  <c r="L3297" i="27" s="1"/>
  <c r="P3297" i="27" s="1"/>
  <c r="R3297" i="27"/>
  <c r="S3297" i="27" s="1"/>
  <c r="T3297" i="27" s="1"/>
  <c r="Q3297" i="27"/>
  <c r="M3297" i="27" l="1"/>
  <c r="U3297" i="27" s="1"/>
  <c r="W3297" i="27" s="1"/>
  <c r="H3298" i="27"/>
  <c r="X3298" i="27" s="1"/>
  <c r="N3298" i="27" s="1"/>
  <c r="G3298" i="27" s="1"/>
  <c r="V3297" i="27"/>
  <c r="J3298" i="27" l="1"/>
  <c r="K3298" i="27" s="1"/>
  <c r="O3298" i="27" s="1"/>
  <c r="I3298" i="27" l="1"/>
  <c r="L3298" i="27" s="1"/>
  <c r="M3298" i="27" s="1"/>
  <c r="R3298" i="27"/>
  <c r="S3298" i="27" s="1"/>
  <c r="T3298" i="27" s="1"/>
  <c r="Q3298" i="27"/>
  <c r="P3298" i="27" l="1"/>
  <c r="V3298" i="27" s="1"/>
  <c r="U3298" i="27"/>
  <c r="W3298" i="27" s="1"/>
  <c r="H3299" i="27"/>
  <c r="X3299" i="27" s="1"/>
  <c r="N3299" i="27" s="1"/>
  <c r="G3299" i="27" s="1"/>
  <c r="J3299" i="27" l="1"/>
  <c r="K3299" i="27" s="1"/>
  <c r="O3299" i="27" s="1"/>
  <c r="I3299" i="27" l="1"/>
  <c r="L3299" i="27" s="1"/>
  <c r="M3299" i="27" s="1"/>
  <c r="R3299" i="27"/>
  <c r="S3299" i="27" s="1"/>
  <c r="T3299" i="27" s="1"/>
  <c r="Q3299" i="27"/>
  <c r="P3299" i="27" l="1"/>
  <c r="V3299" i="27" s="1"/>
  <c r="U3299" i="27"/>
  <c r="W3299" i="27" s="1"/>
  <c r="H3300" i="27"/>
  <c r="X3300" i="27" s="1"/>
  <c r="N3300" i="27" s="1"/>
  <c r="G3300" i="27" s="1"/>
  <c r="J3300" i="27"/>
  <c r="K3300" i="27" s="1"/>
  <c r="O3300" i="27" l="1"/>
  <c r="I3300" i="27" l="1"/>
  <c r="L3300" i="27" s="1"/>
  <c r="P3300" i="27" s="1"/>
  <c r="R3300" i="27"/>
  <c r="S3300" i="27" s="1"/>
  <c r="T3300" i="27" s="1"/>
  <c r="Q3300" i="27"/>
  <c r="M3300" i="27" l="1"/>
  <c r="U3300" i="27" s="1"/>
  <c r="W3300" i="27" s="1"/>
  <c r="H3301" i="27"/>
  <c r="X3301" i="27" s="1"/>
  <c r="N3301" i="27" s="1"/>
  <c r="G3301" i="27" s="1"/>
  <c r="V3300" i="27"/>
  <c r="J3301" i="27" l="1"/>
  <c r="K3301" i="27" s="1"/>
  <c r="O3301" i="27" s="1"/>
  <c r="I3301" i="27" l="1"/>
  <c r="L3301" i="27" s="1"/>
  <c r="M3301" i="27" s="1"/>
  <c r="R3301" i="27"/>
  <c r="S3301" i="27" s="1"/>
  <c r="T3301" i="27" s="1"/>
  <c r="Q3301" i="27"/>
  <c r="U3301" i="27" l="1"/>
  <c r="W3301" i="27" s="1"/>
  <c r="H3302" i="27"/>
  <c r="X3302" i="27" s="1"/>
  <c r="N3302" i="27" s="1"/>
  <c r="G3302" i="27" s="1"/>
  <c r="P3301" i="27"/>
  <c r="V3301" i="27" s="1"/>
  <c r="J3302" i="27" l="1"/>
  <c r="K3302" i="27" s="1"/>
  <c r="O3302" i="27" s="1"/>
  <c r="I3302" i="27" l="1"/>
  <c r="L3302" i="27" s="1"/>
  <c r="M3302" i="27" s="1"/>
  <c r="R3302" i="27"/>
  <c r="S3302" i="27" s="1"/>
  <c r="T3302" i="27" s="1"/>
  <c r="Q3302" i="27"/>
  <c r="P3302" i="27" l="1"/>
  <c r="V3302" i="27" s="1"/>
  <c r="U3302" i="27"/>
  <c r="W3302" i="27" s="1"/>
  <c r="H3303" i="27"/>
  <c r="X3303" i="27" s="1"/>
  <c r="N3303" i="27" s="1"/>
  <c r="G3303" i="27" s="1"/>
  <c r="J3303" i="27" l="1"/>
  <c r="K3303" i="27" s="1"/>
  <c r="O3303" i="27" s="1"/>
  <c r="I3303" i="27" l="1"/>
  <c r="L3303" i="27" s="1"/>
  <c r="P3303" i="27" s="1"/>
  <c r="R3303" i="27"/>
  <c r="S3303" i="27" s="1"/>
  <c r="T3303" i="27" s="1"/>
  <c r="Q3303" i="27"/>
  <c r="M3303" i="27" l="1"/>
  <c r="U3303" i="27" s="1"/>
  <c r="W3303" i="27" s="1"/>
  <c r="H3304" i="27"/>
  <c r="X3304" i="27" s="1"/>
  <c r="N3304" i="27" s="1"/>
  <c r="G3304" i="27" s="1"/>
  <c r="V3303" i="27"/>
  <c r="J3304" i="27"/>
  <c r="K3304" i="27" s="1"/>
  <c r="O3304" i="27" l="1"/>
  <c r="I3304" i="27" l="1"/>
  <c r="L3304" i="27" s="1"/>
  <c r="M3304" i="27" s="1"/>
  <c r="R3304" i="27"/>
  <c r="S3304" i="27" s="1"/>
  <c r="T3304" i="27" s="1"/>
  <c r="Q3304" i="27"/>
  <c r="U3304" i="27" l="1"/>
  <c r="W3304" i="27" s="1"/>
  <c r="H3305" i="27"/>
  <c r="X3305" i="27" s="1"/>
  <c r="N3305" i="27" s="1"/>
  <c r="G3305" i="27" s="1"/>
  <c r="P3304" i="27"/>
  <c r="V3304" i="27" s="1"/>
  <c r="J3305" i="27" l="1"/>
  <c r="K3305" i="27" s="1"/>
  <c r="O3305" i="27" s="1"/>
  <c r="I3305" i="27" l="1"/>
  <c r="R3305" i="27"/>
  <c r="S3305" i="27" s="1"/>
  <c r="T3305" i="27" s="1"/>
  <c r="L3305" i="27"/>
  <c r="Q3305" i="27"/>
  <c r="H3306" i="27" l="1"/>
  <c r="X3306" i="27" s="1"/>
  <c r="N3306" i="27" s="1"/>
  <c r="G3306" i="27" s="1"/>
  <c r="P3305" i="27"/>
  <c r="V3305" i="27" s="1"/>
  <c r="M3305" i="27"/>
  <c r="U3305" i="27" s="1"/>
  <c r="W3305" i="27" s="1"/>
  <c r="J3306" i="27" l="1"/>
  <c r="K3306" i="27" s="1"/>
  <c r="O3306" i="27" s="1"/>
  <c r="I3306" i="27" l="1"/>
  <c r="L3306" i="27" s="1"/>
  <c r="M3306" i="27" s="1"/>
  <c r="R3306" i="27"/>
  <c r="S3306" i="27" s="1"/>
  <c r="T3306" i="27" s="1"/>
  <c r="Q3306" i="27"/>
  <c r="P3306" i="27" l="1"/>
  <c r="V3306" i="27" s="1"/>
  <c r="U3306" i="27"/>
  <c r="W3306" i="27" s="1"/>
  <c r="H3307" i="27"/>
  <c r="X3307" i="27" s="1"/>
  <c r="N3307" i="27" s="1"/>
  <c r="G3307" i="27" s="1"/>
  <c r="J3307" i="27" l="1"/>
  <c r="K3307" i="27" s="1"/>
  <c r="O3307" i="27" s="1"/>
  <c r="I3307" i="27" l="1"/>
  <c r="L3307" i="27" s="1"/>
  <c r="P3307" i="27" s="1"/>
  <c r="R3307" i="27"/>
  <c r="S3307" i="27" s="1"/>
  <c r="T3307" i="27" s="1"/>
  <c r="Q3307" i="27"/>
  <c r="M3307" i="27" l="1"/>
  <c r="U3307" i="27" s="1"/>
  <c r="W3307" i="27" s="1"/>
  <c r="H3308" i="27"/>
  <c r="X3308" i="27" s="1"/>
  <c r="N3308" i="27" s="1"/>
  <c r="G3308" i="27" s="1"/>
  <c r="V3307" i="27"/>
  <c r="J3308" i="27" l="1"/>
  <c r="K3308" i="27" s="1"/>
  <c r="O3308" i="27" s="1"/>
  <c r="I3308" i="27" l="1"/>
  <c r="L3308" i="27" s="1"/>
  <c r="P3308" i="27" s="1"/>
  <c r="R3308" i="27"/>
  <c r="S3308" i="27" s="1"/>
  <c r="T3308" i="27" s="1"/>
  <c r="Q3308" i="27"/>
  <c r="M3308" i="27" l="1"/>
  <c r="U3308" i="27" s="1"/>
  <c r="W3308" i="27" s="1"/>
  <c r="H3309" i="27"/>
  <c r="X3309" i="27" s="1"/>
  <c r="N3309" i="27" s="1"/>
  <c r="G3309" i="27" s="1"/>
  <c r="V3308" i="27"/>
  <c r="J3309" i="27"/>
  <c r="K3309" i="27" s="1"/>
  <c r="O3309" i="27" l="1"/>
  <c r="I3309" i="27" l="1"/>
  <c r="L3309" i="27" s="1"/>
  <c r="P3309" i="27" s="1"/>
  <c r="R3309" i="27"/>
  <c r="S3309" i="27" s="1"/>
  <c r="T3309" i="27" s="1"/>
  <c r="Q3309" i="27"/>
  <c r="M3309" i="27" l="1"/>
  <c r="U3309" i="27" s="1"/>
  <c r="W3309" i="27" s="1"/>
  <c r="H3310" i="27"/>
  <c r="X3310" i="27" s="1"/>
  <c r="N3310" i="27" s="1"/>
  <c r="G3310" i="27" s="1"/>
  <c r="V3309" i="27"/>
  <c r="J3310" i="27" l="1"/>
  <c r="K3310" i="27" s="1"/>
  <c r="O3310" i="27" s="1"/>
  <c r="I3310" i="27" l="1"/>
  <c r="L3310" i="27" s="1"/>
  <c r="P3310" i="27" s="1"/>
  <c r="R3310" i="27"/>
  <c r="S3310" i="27" s="1"/>
  <c r="T3310" i="27" s="1"/>
  <c r="Q3310" i="27"/>
  <c r="M3310" i="27" l="1"/>
  <c r="U3310" i="27" s="1"/>
  <c r="W3310" i="27" s="1"/>
  <c r="H3311" i="27"/>
  <c r="X3311" i="27" s="1"/>
  <c r="N3311" i="27" s="1"/>
  <c r="G3311" i="27" s="1"/>
  <c r="V3310" i="27"/>
  <c r="J3311" i="27" l="1"/>
  <c r="K3311" i="27" s="1"/>
  <c r="O3311" i="27" s="1"/>
  <c r="I3311" i="27" l="1"/>
  <c r="L3311" i="27" s="1"/>
  <c r="P3311" i="27" s="1"/>
  <c r="R3311" i="27"/>
  <c r="S3311" i="27" s="1"/>
  <c r="T3311" i="27" s="1"/>
  <c r="Q3311" i="27"/>
  <c r="M3311" i="27" l="1"/>
  <c r="U3311" i="27"/>
  <c r="W3311" i="27" s="1"/>
  <c r="H3312" i="27"/>
  <c r="X3312" i="27" s="1"/>
  <c r="N3312" i="27" s="1"/>
  <c r="G3312" i="27" s="1"/>
  <c r="V3311" i="27"/>
  <c r="J3312" i="27"/>
  <c r="K3312" i="27" s="1"/>
  <c r="O3312" i="27" l="1"/>
  <c r="I3312" i="27" l="1"/>
  <c r="R3312" i="27"/>
  <c r="S3312" i="27" s="1"/>
  <c r="T3312" i="27" s="1"/>
  <c r="L3312" i="27"/>
  <c r="Q3312" i="27"/>
  <c r="H3313" i="27" l="1"/>
  <c r="X3313" i="27" s="1"/>
  <c r="N3313" i="27" s="1"/>
  <c r="G3313" i="27" s="1"/>
  <c r="P3312" i="27"/>
  <c r="V3312" i="27" s="1"/>
  <c r="M3312" i="27"/>
  <c r="U3312" i="27" s="1"/>
  <c r="W3312" i="27" s="1"/>
  <c r="J3313" i="27" l="1"/>
  <c r="K3313" i="27" s="1"/>
  <c r="O3313" i="27" s="1"/>
  <c r="I3313" i="27" l="1"/>
  <c r="L3313" i="27" s="1"/>
  <c r="P3313" i="27" s="1"/>
  <c r="R3313" i="27"/>
  <c r="S3313" i="27" s="1"/>
  <c r="T3313" i="27" s="1"/>
  <c r="Q3313" i="27"/>
  <c r="M3313" i="27" l="1"/>
  <c r="U3313" i="27"/>
  <c r="H3314" i="27"/>
  <c r="X3314" i="27" s="1"/>
  <c r="N3314" i="27" s="1"/>
  <c r="G3314" i="27" s="1"/>
  <c r="W3313" i="27"/>
  <c r="V3313" i="27"/>
  <c r="J3314" i="27"/>
  <c r="K3314" i="27" s="1"/>
  <c r="O3314" i="27" l="1"/>
  <c r="I3314" i="27" l="1"/>
  <c r="L3314" i="27" s="1"/>
  <c r="M3314" i="27" s="1"/>
  <c r="R3314" i="27"/>
  <c r="S3314" i="27" s="1"/>
  <c r="T3314" i="27" s="1"/>
  <c r="Q3314" i="27"/>
  <c r="P3314" i="27" l="1"/>
  <c r="V3314" i="27" s="1"/>
  <c r="U3314" i="27"/>
  <c r="W3314" i="27" s="1"/>
  <c r="H3315" i="27"/>
  <c r="X3315" i="27" s="1"/>
  <c r="N3315" i="27" s="1"/>
  <c r="G3315" i="27" s="1"/>
  <c r="J3315" i="27" l="1"/>
  <c r="K3315" i="27" s="1"/>
  <c r="O3315" i="27"/>
  <c r="I3315" i="27" l="1"/>
  <c r="L3315" i="27" s="1"/>
  <c r="P3315" i="27" s="1"/>
  <c r="R3315" i="27"/>
  <c r="S3315" i="27" s="1"/>
  <c r="T3315" i="27" s="1"/>
  <c r="Q3315" i="27"/>
  <c r="M3315" i="27" l="1"/>
  <c r="U3315" i="27" s="1"/>
  <c r="H3316" i="27"/>
  <c r="X3316" i="27" s="1"/>
  <c r="N3316" i="27" s="1"/>
  <c r="G3316" i="27" s="1"/>
  <c r="W3315" i="27"/>
  <c r="V3315" i="27"/>
  <c r="J3316" i="27" l="1"/>
  <c r="K3316" i="27" s="1"/>
  <c r="O3316" i="27" s="1"/>
  <c r="I3316" i="27" l="1"/>
  <c r="L3316" i="27" s="1"/>
  <c r="P3316" i="27" s="1"/>
  <c r="R3316" i="27"/>
  <c r="S3316" i="27" s="1"/>
  <c r="T3316" i="27" s="1"/>
  <c r="Q3316" i="27"/>
  <c r="M3316" i="27" l="1"/>
  <c r="U3316" i="27" s="1"/>
  <c r="W3316" i="27" s="1"/>
  <c r="H3317" i="27"/>
  <c r="X3317" i="27" s="1"/>
  <c r="N3317" i="27" s="1"/>
  <c r="G3317" i="27" s="1"/>
  <c r="V3316" i="27"/>
  <c r="J3317" i="27" l="1"/>
  <c r="K3317" i="27" s="1"/>
  <c r="O3317" i="27"/>
  <c r="I3317" i="27" l="1"/>
  <c r="L3317" i="27" s="1"/>
  <c r="P3317" i="27" s="1"/>
  <c r="R3317" i="27"/>
  <c r="S3317" i="27" s="1"/>
  <c r="T3317" i="27" s="1"/>
  <c r="Q3317" i="27"/>
  <c r="M3317" i="27" l="1"/>
  <c r="U3317" i="27" s="1"/>
  <c r="W3317" i="27" s="1"/>
  <c r="H3318" i="27"/>
  <c r="X3318" i="27" s="1"/>
  <c r="N3318" i="27" s="1"/>
  <c r="G3318" i="27" s="1"/>
  <c r="V3317" i="27"/>
  <c r="J3318" i="27" l="1"/>
  <c r="K3318" i="27" s="1"/>
  <c r="O3318" i="27" s="1"/>
  <c r="I3318" i="27" s="1"/>
  <c r="L3318" i="27" s="1"/>
  <c r="R3318" i="27" l="1"/>
  <c r="S3318" i="27" s="1"/>
  <c r="T3318" i="27" s="1"/>
  <c r="M3318" i="27"/>
  <c r="P3318" i="27"/>
  <c r="V3318" i="27" s="1"/>
  <c r="Q3318" i="27"/>
  <c r="U3318" i="27" l="1"/>
  <c r="W3318" i="27" s="1"/>
  <c r="H3319" i="27"/>
  <c r="X3319" i="27" s="1"/>
  <c r="N3319" i="27" s="1"/>
  <c r="G3319" i="27" s="1"/>
  <c r="J3319" i="27" l="1"/>
  <c r="K3319" i="27" s="1"/>
  <c r="O3319" i="27" s="1"/>
  <c r="I3319" i="27" l="1"/>
  <c r="L3319" i="27" s="1"/>
  <c r="M3319" i="27" s="1"/>
  <c r="R3319" i="27"/>
  <c r="S3319" i="27" s="1"/>
  <c r="T3319" i="27" s="1"/>
  <c r="Q3319" i="27"/>
  <c r="P3319" i="27" l="1"/>
  <c r="V3319" i="27" s="1"/>
  <c r="U3319" i="27"/>
  <c r="W3319" i="27" s="1"/>
  <c r="H3320" i="27"/>
  <c r="X3320" i="27" s="1"/>
  <c r="N3320" i="27" s="1"/>
  <c r="G3320" i="27" s="1"/>
  <c r="J3320" i="27"/>
  <c r="K3320" i="27" s="1"/>
  <c r="O3320" i="27" l="1"/>
  <c r="I3320" i="27" l="1"/>
  <c r="L3320" i="27" s="1"/>
  <c r="R3320" i="27"/>
  <c r="S3320" i="27" s="1"/>
  <c r="T3320" i="27" s="1"/>
  <c r="Q3320" i="27"/>
  <c r="H3321" i="27" l="1"/>
  <c r="X3321" i="27" s="1"/>
  <c r="N3321" i="27" s="1"/>
  <c r="G3321" i="27" s="1"/>
  <c r="P3320" i="27"/>
  <c r="V3320" i="27" s="1"/>
  <c r="M3320" i="27"/>
  <c r="U3320" i="27" s="1"/>
  <c r="W3320" i="27" s="1"/>
  <c r="J3321" i="27"/>
  <c r="K3321" i="27" s="1"/>
  <c r="O3321" i="27" l="1"/>
  <c r="I3321" i="27" l="1"/>
  <c r="L3321" i="27" s="1"/>
  <c r="P3321" i="27" s="1"/>
  <c r="R3321" i="27"/>
  <c r="S3321" i="27" s="1"/>
  <c r="T3321" i="27" s="1"/>
  <c r="Q3321" i="27"/>
  <c r="M3321" i="27" l="1"/>
  <c r="U3321" i="27" s="1"/>
  <c r="W3321" i="27" s="1"/>
  <c r="H3322" i="27"/>
  <c r="X3322" i="27" s="1"/>
  <c r="N3322" i="27" s="1"/>
  <c r="G3322" i="27" s="1"/>
  <c r="V3321" i="27"/>
  <c r="J3322" i="27"/>
  <c r="K3322" i="27" s="1"/>
  <c r="O3322" i="27" l="1"/>
  <c r="I3322" i="27" l="1"/>
  <c r="L3322" i="27" s="1"/>
  <c r="P3322" i="27" s="1"/>
  <c r="R3322" i="27"/>
  <c r="S3322" i="27" s="1"/>
  <c r="T3322" i="27" s="1"/>
  <c r="Q3322" i="27"/>
  <c r="M3322" i="27" l="1"/>
  <c r="U3322" i="27" s="1"/>
  <c r="W3322" i="27" s="1"/>
  <c r="H3323" i="27"/>
  <c r="X3323" i="27" s="1"/>
  <c r="N3323" i="27" s="1"/>
  <c r="G3323" i="27" s="1"/>
  <c r="V3322" i="27"/>
  <c r="J3323" i="27" l="1"/>
  <c r="K3323" i="27" s="1"/>
  <c r="O3323" i="27" s="1"/>
  <c r="I3323" i="27" s="1"/>
  <c r="R3323" i="27" l="1"/>
  <c r="S3323" i="27" s="1"/>
  <c r="T3323" i="27" s="1"/>
  <c r="L3323" i="27"/>
  <c r="Q3323" i="27"/>
  <c r="P3323" i="27" l="1"/>
  <c r="V3323" i="27" s="1"/>
  <c r="H3324" i="27"/>
  <c r="X3324" i="27" s="1"/>
  <c r="N3324" i="27" s="1"/>
  <c r="G3324" i="27" s="1"/>
  <c r="M3323" i="27"/>
  <c r="U3323" i="27" s="1"/>
  <c r="W3323" i="27" s="1"/>
  <c r="J3324" i="27" l="1"/>
  <c r="K3324" i="27" s="1"/>
  <c r="O3324" i="27" s="1"/>
  <c r="I3324" i="27" l="1"/>
  <c r="L3324" i="27" s="1"/>
  <c r="M3324" i="27" s="1"/>
  <c r="R3324" i="27"/>
  <c r="S3324" i="27" s="1"/>
  <c r="T3324" i="27" s="1"/>
  <c r="Q3324" i="27"/>
  <c r="P3324" i="27" l="1"/>
  <c r="V3324" i="27" s="1"/>
  <c r="U3324" i="27"/>
  <c r="W3324" i="27" s="1"/>
  <c r="H3325" i="27"/>
  <c r="X3325" i="27" s="1"/>
  <c r="N3325" i="27" s="1"/>
  <c r="G3325" i="27" s="1"/>
  <c r="J3325" i="27" l="1"/>
  <c r="K3325" i="27" s="1"/>
  <c r="O3325" i="27" s="1"/>
  <c r="I3325" i="27" s="1"/>
  <c r="L3325" i="27" s="1"/>
  <c r="R3325" i="27" l="1"/>
  <c r="S3325" i="27" s="1"/>
  <c r="T3325" i="27" s="1"/>
  <c r="M3325" i="27"/>
  <c r="P3325" i="27"/>
  <c r="V3325" i="27" s="1"/>
  <c r="Q3325" i="27"/>
  <c r="U3325" i="27" l="1"/>
  <c r="W3325" i="27" s="1"/>
  <c r="H3326" i="27"/>
  <c r="X3326" i="27" s="1"/>
  <c r="N3326" i="27" s="1"/>
  <c r="G3326" i="27" s="1"/>
  <c r="J3326" i="27"/>
  <c r="K3326" i="27" s="1"/>
  <c r="O3326" i="27" l="1"/>
  <c r="I3326" i="27" l="1"/>
  <c r="L3326" i="27" s="1"/>
  <c r="M3326" i="27" s="1"/>
  <c r="R3326" i="27"/>
  <c r="S3326" i="27" s="1"/>
  <c r="T3326" i="27" s="1"/>
  <c r="Q3326" i="27"/>
  <c r="P3326" i="27" l="1"/>
  <c r="U3326" i="27"/>
  <c r="W3326" i="27" s="1"/>
  <c r="H3327" i="27"/>
  <c r="X3327" i="27" s="1"/>
  <c r="N3327" i="27" s="1"/>
  <c r="G3327" i="27" s="1"/>
  <c r="V3326" i="27"/>
  <c r="J3327" i="27"/>
  <c r="K3327" i="27" s="1"/>
  <c r="O3327" i="27" l="1"/>
  <c r="I3327" i="27" l="1"/>
  <c r="L3327" i="27" s="1"/>
  <c r="M3327" i="27" s="1"/>
  <c r="R3327" i="27"/>
  <c r="S3327" i="27" s="1"/>
  <c r="T3327" i="27" s="1"/>
  <c r="Q3327" i="27"/>
  <c r="P3327" i="27" l="1"/>
  <c r="V3327" i="27" s="1"/>
  <c r="U3327" i="27"/>
  <c r="W3327" i="27" s="1"/>
  <c r="H3328" i="27"/>
  <c r="X3328" i="27" s="1"/>
  <c r="N3328" i="27" s="1"/>
  <c r="G3328" i="27" s="1"/>
  <c r="J3328" i="27" l="1"/>
  <c r="K3328" i="27" s="1"/>
  <c r="O3328" i="27" s="1"/>
  <c r="I3328" i="27" l="1"/>
  <c r="L3328" i="27" s="1"/>
  <c r="P3328" i="27" s="1"/>
  <c r="R3328" i="27"/>
  <c r="S3328" i="27" s="1"/>
  <c r="T3328" i="27" s="1"/>
  <c r="Q3328" i="27"/>
  <c r="M3328" i="27" l="1"/>
  <c r="U3328" i="27"/>
  <c r="W3328" i="27" s="1"/>
  <c r="H3329" i="27"/>
  <c r="X3329" i="27" s="1"/>
  <c r="N3329" i="27" s="1"/>
  <c r="G3329" i="27" s="1"/>
  <c r="V3328" i="27"/>
  <c r="J3329" i="27"/>
  <c r="K3329" i="27" s="1"/>
  <c r="O3329" i="27" l="1"/>
  <c r="I3329" i="27" l="1"/>
  <c r="L3329" i="27" s="1"/>
  <c r="R3329" i="27"/>
  <c r="S3329" i="27" s="1"/>
  <c r="T3329" i="27" s="1"/>
  <c r="Q3329" i="27"/>
  <c r="H3330" i="27" l="1"/>
  <c r="X3330" i="27" s="1"/>
  <c r="N3330" i="27" s="1"/>
  <c r="G3330" i="27" s="1"/>
  <c r="P3329" i="27"/>
  <c r="V3329" i="27" s="1"/>
  <c r="M3329" i="27"/>
  <c r="U3329" i="27" s="1"/>
  <c r="W3329" i="27" s="1"/>
  <c r="J3330" i="27" l="1"/>
  <c r="K3330" i="27" s="1"/>
  <c r="O3330" i="27" s="1"/>
  <c r="I3330" i="27" l="1"/>
  <c r="L3330" i="27" s="1"/>
  <c r="P3330" i="27" s="1"/>
  <c r="R3330" i="27"/>
  <c r="S3330" i="27" s="1"/>
  <c r="T3330" i="27" s="1"/>
  <c r="Q3330" i="27"/>
  <c r="M3330" i="27" l="1"/>
  <c r="U3330" i="27" s="1"/>
  <c r="W3330" i="27" s="1"/>
  <c r="H3331" i="27"/>
  <c r="X3331" i="27" s="1"/>
  <c r="N3331" i="27" s="1"/>
  <c r="G3331" i="27" s="1"/>
  <c r="V3330" i="27"/>
  <c r="J3331" i="27" l="1"/>
  <c r="K3331" i="27" s="1"/>
  <c r="O3331" i="27"/>
  <c r="I3331" i="27" l="1"/>
  <c r="L3331" i="27" s="1"/>
  <c r="M3331" i="27" s="1"/>
  <c r="R3331" i="27"/>
  <c r="S3331" i="27" s="1"/>
  <c r="T3331" i="27" s="1"/>
  <c r="Q3331" i="27"/>
  <c r="P3331" i="27" l="1"/>
  <c r="V3331" i="27" s="1"/>
  <c r="U3331" i="27"/>
  <c r="W3331" i="27" s="1"/>
  <c r="H3332" i="27"/>
  <c r="X3332" i="27" s="1"/>
  <c r="N3332" i="27" s="1"/>
  <c r="G3332" i="27" s="1"/>
  <c r="J3332" i="27" l="1"/>
  <c r="K3332" i="27" s="1"/>
  <c r="O3332" i="27" s="1"/>
  <c r="I3332" i="27" l="1"/>
  <c r="L3332" i="27" s="1"/>
  <c r="M3332" i="27" s="1"/>
  <c r="R3332" i="27"/>
  <c r="S3332" i="27" s="1"/>
  <c r="T3332" i="27" s="1"/>
  <c r="Q3332" i="27"/>
  <c r="U3332" i="27" l="1"/>
  <c r="H3333" i="27"/>
  <c r="X3333" i="27" s="1"/>
  <c r="N3333" i="27" s="1"/>
  <c r="G3333" i="27" s="1"/>
  <c r="W3332" i="27"/>
  <c r="P3332" i="27"/>
  <c r="V3332" i="27" s="1"/>
  <c r="J3333" i="27" l="1"/>
  <c r="K3333" i="27" s="1"/>
  <c r="O3333" i="27" s="1"/>
  <c r="I3333" i="27" l="1"/>
  <c r="L3333" i="27" s="1"/>
  <c r="R3333" i="27"/>
  <c r="S3333" i="27" s="1"/>
  <c r="T3333" i="27" s="1"/>
  <c r="Q3333" i="27"/>
  <c r="P3333" i="27" l="1"/>
  <c r="V3333" i="27" s="1"/>
  <c r="H3334" i="27"/>
  <c r="X3334" i="27" s="1"/>
  <c r="N3334" i="27" s="1"/>
  <c r="G3334" i="27" s="1"/>
  <c r="M3333" i="27"/>
  <c r="U3333" i="27" s="1"/>
  <c r="W3333" i="27" s="1"/>
  <c r="J3334" i="27" l="1"/>
  <c r="K3334" i="27" s="1"/>
  <c r="O3334" i="27" s="1"/>
  <c r="I3334" i="27" l="1"/>
  <c r="L3334" i="27" s="1"/>
  <c r="P3334" i="27" s="1"/>
  <c r="R3334" i="27"/>
  <c r="S3334" i="27" s="1"/>
  <c r="T3334" i="27" s="1"/>
  <c r="Q3334" i="27"/>
  <c r="M3334" i="27" l="1"/>
  <c r="U3334" i="27" s="1"/>
  <c r="W3334" i="27" s="1"/>
  <c r="H3335" i="27"/>
  <c r="X3335" i="27" s="1"/>
  <c r="N3335" i="27" s="1"/>
  <c r="G3335" i="27" s="1"/>
  <c r="V3334" i="27"/>
  <c r="J3335" i="27"/>
  <c r="K3335" i="27" s="1"/>
  <c r="O3335" i="27" l="1"/>
  <c r="I3335" i="27" l="1"/>
  <c r="L3335" i="27" s="1"/>
  <c r="P3335" i="27" s="1"/>
  <c r="R3335" i="27"/>
  <c r="S3335" i="27" s="1"/>
  <c r="T3335" i="27" s="1"/>
  <c r="Q3335" i="27"/>
  <c r="M3335" i="27" l="1"/>
  <c r="U3335" i="27" s="1"/>
  <c r="W3335" i="27" s="1"/>
  <c r="H3336" i="27"/>
  <c r="X3336" i="27" s="1"/>
  <c r="N3336" i="27" s="1"/>
  <c r="G3336" i="27" s="1"/>
  <c r="V3335" i="27"/>
  <c r="J3336" i="27" l="1"/>
  <c r="K3336" i="27" s="1"/>
  <c r="O3336" i="27" s="1"/>
  <c r="I3336" i="27" l="1"/>
  <c r="R3336" i="27"/>
  <c r="S3336" i="27" s="1"/>
  <c r="T3336" i="27" s="1"/>
  <c r="L3336" i="27"/>
  <c r="Q3336" i="27"/>
  <c r="H3337" i="27" l="1"/>
  <c r="X3337" i="27" s="1"/>
  <c r="N3337" i="27" s="1"/>
  <c r="G3337" i="27" s="1"/>
  <c r="P3336" i="27"/>
  <c r="V3336" i="27" s="1"/>
  <c r="M3336" i="27"/>
  <c r="U3336" i="27" s="1"/>
  <c r="W3336" i="27" s="1"/>
  <c r="J3337" i="27" l="1"/>
  <c r="K3337" i="27" s="1"/>
  <c r="O3337" i="27" s="1"/>
  <c r="I3337" i="27" l="1"/>
  <c r="L3337" i="27" s="1"/>
  <c r="M3337" i="27" s="1"/>
  <c r="R3337" i="27"/>
  <c r="S3337" i="27" s="1"/>
  <c r="T3337" i="27" s="1"/>
  <c r="Q3337" i="27"/>
  <c r="P3337" i="27" l="1"/>
  <c r="V3337" i="27" s="1"/>
  <c r="U3337" i="27"/>
  <c r="W3337" i="27" s="1"/>
  <c r="H3338" i="27"/>
  <c r="X3338" i="27" s="1"/>
  <c r="N3338" i="27" s="1"/>
  <c r="G3338" i="27" s="1"/>
  <c r="J3338" i="27" l="1"/>
  <c r="K3338" i="27" s="1"/>
  <c r="O3338" i="27" s="1"/>
  <c r="I3338" i="27" l="1"/>
  <c r="L3338" i="27" s="1"/>
  <c r="P3338" i="27" s="1"/>
  <c r="R3338" i="27"/>
  <c r="S3338" i="27" s="1"/>
  <c r="T3338" i="27" s="1"/>
  <c r="Q3338" i="27"/>
  <c r="M3338" i="27" l="1"/>
  <c r="U3338" i="27" s="1"/>
  <c r="W3338" i="27" s="1"/>
  <c r="H3339" i="27"/>
  <c r="X3339" i="27" s="1"/>
  <c r="N3339" i="27" s="1"/>
  <c r="G3339" i="27" s="1"/>
  <c r="V3338" i="27"/>
  <c r="J3339" i="27" l="1"/>
  <c r="K3339" i="27" s="1"/>
  <c r="O3339" i="27" s="1"/>
  <c r="I3339" i="27" s="1"/>
  <c r="L3339" i="27" s="1"/>
  <c r="R3339" i="27" l="1"/>
  <c r="S3339" i="27" s="1"/>
  <c r="T3339" i="27" s="1"/>
  <c r="M3339" i="27"/>
  <c r="P3339" i="27"/>
  <c r="V3339" i="27" s="1"/>
  <c r="Q3339" i="27"/>
  <c r="U3339" i="27" l="1"/>
  <c r="W3339" i="27" s="1"/>
  <c r="H3340" i="27"/>
  <c r="X3340" i="27" s="1"/>
  <c r="N3340" i="27" s="1"/>
  <c r="G3340" i="27" s="1"/>
  <c r="J3340" i="27" l="1"/>
  <c r="K3340" i="27" s="1"/>
  <c r="O3340" i="27" s="1"/>
  <c r="I3340" i="27" l="1"/>
  <c r="L3340" i="27" s="1"/>
  <c r="P3340" i="27" s="1"/>
  <c r="R3340" i="27"/>
  <c r="S3340" i="27" s="1"/>
  <c r="T3340" i="27" s="1"/>
  <c r="Q3340" i="27"/>
  <c r="M3340" i="27" l="1"/>
  <c r="U3340" i="27" s="1"/>
  <c r="W3340" i="27" s="1"/>
  <c r="H3341" i="27"/>
  <c r="X3341" i="27" s="1"/>
  <c r="N3341" i="27" s="1"/>
  <c r="G3341" i="27" s="1"/>
  <c r="V3340" i="27"/>
  <c r="J3341" i="27"/>
  <c r="K3341" i="27" s="1"/>
  <c r="O3341" i="27" l="1"/>
  <c r="I3341" i="27" l="1"/>
  <c r="L3341" i="27" s="1"/>
  <c r="M3341" i="27" s="1"/>
  <c r="R3341" i="27"/>
  <c r="S3341" i="27" s="1"/>
  <c r="T3341" i="27" s="1"/>
  <c r="Q3341" i="27"/>
  <c r="P3341" i="27" l="1"/>
  <c r="U3341" i="27"/>
  <c r="W3341" i="27" s="1"/>
  <c r="H3342" i="27"/>
  <c r="X3342" i="27" s="1"/>
  <c r="N3342" i="27" s="1"/>
  <c r="G3342" i="27" s="1"/>
  <c r="V3341" i="27"/>
  <c r="J3342" i="27" l="1"/>
  <c r="K3342" i="27" s="1"/>
  <c r="O3342" i="27" s="1"/>
  <c r="I3342" i="27" l="1"/>
  <c r="L3342" i="27" s="1"/>
  <c r="P3342" i="27" s="1"/>
  <c r="R3342" i="27"/>
  <c r="S3342" i="27" s="1"/>
  <c r="T3342" i="27" s="1"/>
  <c r="Q3342" i="27"/>
  <c r="M3342" i="27" l="1"/>
  <c r="U3342" i="27" s="1"/>
  <c r="W3342" i="27" s="1"/>
  <c r="H3343" i="27"/>
  <c r="X3343" i="27" s="1"/>
  <c r="N3343" i="27" s="1"/>
  <c r="G3343" i="27" s="1"/>
  <c r="V3342" i="27"/>
  <c r="J3343" i="27" l="1"/>
  <c r="K3343" i="27" s="1"/>
  <c r="O3343" i="27" s="1"/>
  <c r="I3343" i="27" s="1"/>
  <c r="R3343" i="27" l="1"/>
  <c r="S3343" i="27" s="1"/>
  <c r="T3343" i="27" s="1"/>
  <c r="L3343" i="27"/>
  <c r="M3343" i="27" s="1"/>
  <c r="Q3343" i="27"/>
  <c r="U3343" i="27" l="1"/>
  <c r="H3344" i="27"/>
  <c r="X3344" i="27" s="1"/>
  <c r="N3344" i="27" s="1"/>
  <c r="G3344" i="27" s="1"/>
  <c r="W3343" i="27"/>
  <c r="P3343" i="27"/>
  <c r="V3343" i="27" s="1"/>
  <c r="J3344" i="27"/>
  <c r="K3344" i="27" s="1"/>
  <c r="O3344" i="27" l="1"/>
  <c r="I3344" i="27" l="1"/>
  <c r="L3344" i="27" s="1"/>
  <c r="P3344" i="27" s="1"/>
  <c r="R3344" i="27"/>
  <c r="S3344" i="27" s="1"/>
  <c r="T3344" i="27" s="1"/>
  <c r="Q3344" i="27"/>
  <c r="M3344" i="27" l="1"/>
  <c r="U3344" i="27" s="1"/>
  <c r="W3344" i="27" s="1"/>
  <c r="H3345" i="27"/>
  <c r="X3345" i="27" s="1"/>
  <c r="N3345" i="27" s="1"/>
  <c r="G3345" i="27" s="1"/>
  <c r="V3344" i="27"/>
  <c r="J3345" i="27"/>
  <c r="K3345" i="27" s="1"/>
  <c r="O3345" i="27" l="1"/>
  <c r="I3345" i="27" l="1"/>
  <c r="L3345" i="27" s="1"/>
  <c r="P3345" i="27" s="1"/>
  <c r="R3345" i="27"/>
  <c r="S3345" i="27" s="1"/>
  <c r="T3345" i="27" s="1"/>
  <c r="Q3345" i="27"/>
  <c r="M3345" i="27" l="1"/>
  <c r="U3345" i="27" s="1"/>
  <c r="W3345" i="27" s="1"/>
  <c r="H3346" i="27"/>
  <c r="X3346" i="27" s="1"/>
  <c r="N3346" i="27" s="1"/>
  <c r="G3346" i="27" s="1"/>
  <c r="V3345" i="27"/>
  <c r="J3346" i="27"/>
  <c r="K3346" i="27" s="1"/>
  <c r="O3346" i="27" l="1"/>
  <c r="I3346" i="27" l="1"/>
  <c r="L3346" i="27" s="1"/>
  <c r="M3346" i="27" s="1"/>
  <c r="R3346" i="27"/>
  <c r="S3346" i="27" s="1"/>
  <c r="T3346" i="27" s="1"/>
  <c r="Q3346" i="27"/>
  <c r="U3346" i="27" l="1"/>
  <c r="W3346" i="27" s="1"/>
  <c r="H3347" i="27"/>
  <c r="X3347" i="27" s="1"/>
  <c r="N3347" i="27" s="1"/>
  <c r="G3347" i="27" s="1"/>
  <c r="P3346" i="27"/>
  <c r="V3346" i="27" s="1"/>
  <c r="J3347" i="27"/>
  <c r="K3347" i="27" s="1"/>
  <c r="O3347" i="27" l="1"/>
  <c r="I3347" i="27" l="1"/>
  <c r="L3347" i="27" s="1"/>
  <c r="M3347" i="27" s="1"/>
  <c r="R3347" i="27"/>
  <c r="S3347" i="27" s="1"/>
  <c r="T3347" i="27" s="1"/>
  <c r="Q3347" i="27"/>
  <c r="P3347" i="27" l="1"/>
  <c r="V3347" i="27" s="1"/>
  <c r="U3347" i="27"/>
  <c r="W3347" i="27" s="1"/>
  <c r="H3348" i="27"/>
  <c r="X3348" i="27" s="1"/>
  <c r="N3348" i="27" s="1"/>
  <c r="G3348" i="27" s="1"/>
  <c r="J3348" i="27" l="1"/>
  <c r="K3348" i="27" s="1"/>
  <c r="O3348" i="27" s="1"/>
  <c r="I3348" i="27" l="1"/>
  <c r="L3348" i="27" s="1"/>
  <c r="P3348" i="27" s="1"/>
  <c r="R3348" i="27"/>
  <c r="S3348" i="27" s="1"/>
  <c r="T3348" i="27" s="1"/>
  <c r="Q3348" i="27"/>
  <c r="M3348" i="27" l="1"/>
  <c r="U3348" i="27" s="1"/>
  <c r="W3348" i="27" s="1"/>
  <c r="H3349" i="27"/>
  <c r="X3349" i="27" s="1"/>
  <c r="N3349" i="27" s="1"/>
  <c r="G3349" i="27" s="1"/>
  <c r="V3348" i="27"/>
  <c r="J3349" i="27"/>
  <c r="K3349" i="27" s="1"/>
  <c r="O3349" i="27" l="1"/>
  <c r="I3349" i="27" l="1"/>
  <c r="L3349" i="27" s="1"/>
  <c r="R3349" i="27"/>
  <c r="S3349" i="27" s="1"/>
  <c r="T3349" i="27" s="1"/>
  <c r="Q3349" i="27"/>
  <c r="H3350" i="27" l="1"/>
  <c r="X3350" i="27" s="1"/>
  <c r="N3350" i="27" s="1"/>
  <c r="G3350" i="27" s="1"/>
  <c r="P3349" i="27"/>
  <c r="V3349" i="27" s="1"/>
  <c r="AT2189" i="27" s="1"/>
  <c r="M3349" i="27"/>
  <c r="U3349" i="27" s="1"/>
  <c r="W3349" i="27" s="1"/>
  <c r="J3350" i="27" l="1"/>
  <c r="K3350" i="27" s="1"/>
  <c r="O3350" i="27" s="1"/>
  <c r="AZ2189" i="27"/>
  <c r="AY2189" i="27"/>
  <c r="BB2189" i="27" s="1"/>
  <c r="AW2189" i="27"/>
  <c r="BA2189" i="27" s="1"/>
  <c r="I3350" i="27" l="1"/>
  <c r="L3350" i="27" s="1"/>
  <c r="P3350" i="27" s="1"/>
  <c r="R3350" i="27"/>
  <c r="S3350" i="27" s="1"/>
  <c r="T3350" i="27" s="1"/>
  <c r="Q3350" i="27"/>
  <c r="M3350" i="27" l="1"/>
  <c r="U3350" i="27" s="1"/>
  <c r="W3350" i="27" s="1"/>
  <c r="H3351" i="27"/>
  <c r="X3351" i="27" s="1"/>
  <c r="N3351" i="27" s="1"/>
  <c r="G3351" i="27" s="1"/>
  <c r="V3350" i="27"/>
  <c r="AT2190" i="27" s="1"/>
  <c r="J3351" i="27"/>
  <c r="K3351" i="27" s="1"/>
  <c r="AZ2190" i="27" l="1"/>
  <c r="AY2190" i="27"/>
  <c r="BB2190" i="27" s="1"/>
  <c r="AW2190" i="27"/>
  <c r="BA2190" i="27" s="1"/>
  <c r="O3351" i="27"/>
  <c r="I3351" i="27" l="1"/>
  <c r="L3351" i="27" s="1"/>
  <c r="P3351" i="27" s="1"/>
  <c r="R3351" i="27"/>
  <c r="S3351" i="27" s="1"/>
  <c r="T3351" i="27" s="1"/>
  <c r="Q3351" i="27"/>
  <c r="M3351" i="27" l="1"/>
  <c r="U3351" i="27" s="1"/>
  <c r="W3351" i="27" s="1"/>
  <c r="H3352" i="27"/>
  <c r="X3352" i="27" s="1"/>
  <c r="N3352" i="27" s="1"/>
  <c r="G3352" i="27" s="1"/>
  <c r="V3351" i="27"/>
  <c r="AT2191" i="27" s="1"/>
  <c r="J3352" i="27" l="1"/>
  <c r="K3352" i="27" s="1"/>
  <c r="O3352" i="27" s="1"/>
  <c r="AZ2191" i="27"/>
  <c r="AY2191" i="27"/>
  <c r="BB2191" i="27" s="1"/>
  <c r="AW2191" i="27"/>
  <c r="BA2191" i="27" s="1"/>
  <c r="I3352" i="27" l="1"/>
  <c r="L3352" i="27" s="1"/>
  <c r="P3352" i="27" s="1"/>
  <c r="R3352" i="27"/>
  <c r="S3352" i="27" s="1"/>
  <c r="T3352" i="27" s="1"/>
  <c r="Q3352" i="27"/>
  <c r="M3352" i="27" l="1"/>
  <c r="U3352" i="27" s="1"/>
  <c r="W3352" i="27" s="1"/>
  <c r="H3353" i="27"/>
  <c r="X3353" i="27" s="1"/>
  <c r="N3353" i="27" s="1"/>
  <c r="G3353" i="27" s="1"/>
  <c r="V3352" i="27"/>
  <c r="AT2192" i="27" s="1"/>
  <c r="J3353" i="27"/>
  <c r="K3353" i="27" s="1"/>
  <c r="AZ2192" i="27" l="1"/>
  <c r="AW2192" i="27"/>
  <c r="BA2192" i="27" s="1"/>
  <c r="AY2192" i="27"/>
  <c r="BB2192" i="27" s="1"/>
  <c r="O3353" i="27"/>
  <c r="I3353" i="27" s="1"/>
  <c r="L3353" i="27" s="1"/>
  <c r="R3353" i="27" l="1"/>
  <c r="S3353" i="27" s="1"/>
  <c r="T3353" i="27" s="1"/>
  <c r="M3353" i="27"/>
  <c r="P3353" i="27"/>
  <c r="V3353" i="27" s="1"/>
  <c r="AT2193" i="27" s="1"/>
  <c r="Q3353" i="27"/>
  <c r="U3353" i="27" l="1"/>
  <c r="W3353" i="27" s="1"/>
  <c r="AZ2193" i="27"/>
  <c r="AW2193" i="27"/>
  <c r="BA2193" i="27" s="1"/>
  <c r="AY2193" i="27"/>
  <c r="BB2193" i="27" s="1"/>
  <c r="H3354" i="27"/>
  <c r="X3354" i="27" s="1"/>
  <c r="N3354" i="27" s="1"/>
  <c r="G3354" i="27" s="1"/>
  <c r="J3354" i="27" l="1"/>
  <c r="K3354" i="27" s="1"/>
  <c r="O3354" i="27" s="1"/>
  <c r="I3354" i="27" l="1"/>
  <c r="L3354" i="27" s="1"/>
  <c r="P3354" i="27" s="1"/>
  <c r="R3354" i="27"/>
  <c r="S3354" i="27" s="1"/>
  <c r="T3354" i="27" s="1"/>
  <c r="Q3354" i="27"/>
  <c r="M3354" i="27" l="1"/>
  <c r="U3354" i="27" s="1"/>
  <c r="W3354" i="27" s="1"/>
  <c r="H3355" i="27"/>
  <c r="X3355" i="27" s="1"/>
  <c r="N3355" i="27" s="1"/>
  <c r="G3355" i="27" s="1"/>
  <c r="V3354" i="27"/>
  <c r="AT2194" i="27" s="1"/>
  <c r="J3355" i="27"/>
  <c r="K3355" i="27" s="1"/>
  <c r="AZ2194" i="27" l="1"/>
  <c r="AY2194" i="27"/>
  <c r="BB2194" i="27" s="1"/>
  <c r="AW2194" i="27"/>
  <c r="BA2194" i="27" s="1"/>
  <c r="O3355" i="27"/>
  <c r="I3355" i="27" l="1"/>
  <c r="L3355" i="27" s="1"/>
  <c r="P3355" i="27" s="1"/>
  <c r="R3355" i="27"/>
  <c r="S3355" i="27" s="1"/>
  <c r="T3355" i="27" s="1"/>
  <c r="Q3355" i="27"/>
  <c r="M3355" i="27" l="1"/>
  <c r="U3355" i="27" s="1"/>
  <c r="W3355" i="27" s="1"/>
  <c r="H3356" i="27"/>
  <c r="X3356" i="27" s="1"/>
  <c r="N3356" i="27" s="1"/>
  <c r="G3356" i="27" s="1"/>
  <c r="V3355" i="27"/>
  <c r="AT2195" i="27" s="1"/>
  <c r="J3356" i="27" l="1"/>
  <c r="K3356" i="27" s="1"/>
  <c r="O3356" i="27" s="1"/>
  <c r="AZ2195" i="27"/>
  <c r="AW2195" i="27"/>
  <c r="BA2195" i="27" s="1"/>
  <c r="AY2195" i="27"/>
  <c r="BB2195" i="27" s="1"/>
  <c r="I3356" i="27" l="1"/>
  <c r="L3356" i="27" s="1"/>
  <c r="M3356" i="27" s="1"/>
  <c r="R3356" i="27"/>
  <c r="S3356" i="27" s="1"/>
  <c r="T3356" i="27" s="1"/>
  <c r="Q3356" i="27"/>
  <c r="P3356" i="27" l="1"/>
  <c r="V3356" i="27" s="1"/>
  <c r="AT2196" i="27" s="1"/>
  <c r="U3356" i="27"/>
  <c r="W3356" i="27" s="1"/>
  <c r="H3357" i="27"/>
  <c r="X3357" i="27" s="1"/>
  <c r="N3357" i="27" s="1"/>
  <c r="G3357" i="27" s="1"/>
  <c r="J3357" i="27"/>
  <c r="K3357" i="27" s="1"/>
  <c r="AY2196" i="27" l="1"/>
  <c r="BB2196" i="27" s="1"/>
  <c r="AZ2196" i="27"/>
  <c r="AW2196" i="27"/>
  <c r="BA2196" i="27" s="1"/>
  <c r="O3357" i="27"/>
  <c r="I3357" i="27" s="1"/>
  <c r="L3357" i="27" s="1"/>
  <c r="R3357" i="27" l="1"/>
  <c r="S3357" i="27" s="1"/>
  <c r="T3357" i="27" s="1"/>
  <c r="M3357" i="27"/>
  <c r="P3357" i="27"/>
  <c r="V3357" i="27" s="1"/>
  <c r="AT2197" i="27" s="1"/>
  <c r="Q3357" i="27"/>
  <c r="U3357" i="27" l="1"/>
  <c r="W3357" i="27" s="1"/>
  <c r="AY2197" i="27"/>
  <c r="BB2197" i="27" s="1"/>
  <c r="AZ2197" i="27"/>
  <c r="AW2197" i="27"/>
  <c r="BA2197" i="27" s="1"/>
  <c r="H3358" i="27"/>
  <c r="X3358" i="27" s="1"/>
  <c r="N3358" i="27" s="1"/>
  <c r="G3358" i="27" s="1"/>
  <c r="J3358" i="27" l="1"/>
  <c r="K3358" i="27" s="1"/>
  <c r="O3358" i="27" s="1"/>
  <c r="I3358" i="27" l="1"/>
  <c r="L3358" i="27" s="1"/>
  <c r="M3358" i="27" s="1"/>
  <c r="R3358" i="27"/>
  <c r="S3358" i="27" s="1"/>
  <c r="T3358" i="27" s="1"/>
  <c r="P3358" i="27"/>
  <c r="Q3358" i="27"/>
  <c r="U3358" i="27" l="1"/>
  <c r="H3359" i="27"/>
  <c r="X3359" i="27" s="1"/>
  <c r="N3359" i="27" s="1"/>
  <c r="G3359" i="27" s="1"/>
  <c r="W3358" i="27"/>
  <c r="V3358" i="27"/>
  <c r="AT2198" i="27" s="1"/>
  <c r="J3359" i="27" l="1"/>
  <c r="K3359" i="27" s="1"/>
  <c r="O3359" i="27" s="1"/>
  <c r="AY2198" i="27"/>
  <c r="BB2198" i="27" s="1"/>
  <c r="AW2198" i="27"/>
  <c r="BA2198" i="27" s="1"/>
  <c r="AZ2198" i="27"/>
  <c r="I3359" i="27" l="1"/>
  <c r="L3359" i="27" s="1"/>
  <c r="M3359" i="27" s="1"/>
  <c r="R3359" i="27"/>
  <c r="S3359" i="27" s="1"/>
  <c r="T3359" i="27" s="1"/>
  <c r="Q3359" i="27"/>
  <c r="P3359" i="27" l="1"/>
  <c r="U3359" i="27"/>
  <c r="H3360" i="27"/>
  <c r="X3360" i="27" s="1"/>
  <c r="N3360" i="27" s="1"/>
  <c r="G3360" i="27" s="1"/>
  <c r="W3359" i="27"/>
  <c r="V3359" i="27"/>
  <c r="AT2199" i="27" s="1"/>
  <c r="J3360" i="27" l="1"/>
  <c r="K3360" i="27" s="1"/>
  <c r="O3360" i="27" s="1"/>
  <c r="AY2199" i="27"/>
  <c r="BB2199" i="27" s="1"/>
  <c r="AW2199" i="27"/>
  <c r="BA2199" i="27" s="1"/>
  <c r="AZ2199" i="27"/>
  <c r="I3360" i="27" l="1"/>
  <c r="L3360" i="27" s="1"/>
  <c r="M3360" i="27" s="1"/>
  <c r="R3360" i="27"/>
  <c r="S3360" i="27" s="1"/>
  <c r="T3360" i="27" s="1"/>
  <c r="Q3360" i="27"/>
  <c r="P3360" i="27" l="1"/>
  <c r="U3360" i="27"/>
  <c r="W3360" i="27" s="1"/>
  <c r="H3361" i="27"/>
  <c r="X3361" i="27" s="1"/>
  <c r="N3361" i="27" s="1"/>
  <c r="G3361" i="27" s="1"/>
  <c r="V3360" i="27"/>
  <c r="AT2200" i="27" s="1"/>
  <c r="J3361" i="27" l="1"/>
  <c r="K3361" i="27" s="1"/>
  <c r="O3361" i="27" s="1"/>
  <c r="AY2200" i="27"/>
  <c r="BB2200" i="27" s="1"/>
  <c r="AZ2200" i="27"/>
  <c r="AW2200" i="27"/>
  <c r="BA2200" i="27" s="1"/>
  <c r="I3361" i="27" l="1"/>
  <c r="L3361" i="27" s="1"/>
  <c r="P3361" i="27" s="1"/>
  <c r="R3361" i="27"/>
  <c r="S3361" i="27" s="1"/>
  <c r="T3361" i="27" s="1"/>
  <c r="Q3361" i="27"/>
  <c r="M3361" i="27" l="1"/>
  <c r="U3361" i="27" s="1"/>
  <c r="W3361" i="27" s="1"/>
  <c r="H3362" i="27"/>
  <c r="X3362" i="27" s="1"/>
  <c r="N3362" i="27" s="1"/>
  <c r="G3362" i="27" s="1"/>
  <c r="V3361" i="27"/>
  <c r="AT2201" i="27" s="1"/>
  <c r="J3362" i="27"/>
  <c r="K3362" i="27" s="1"/>
  <c r="AZ2201" i="27" l="1"/>
  <c r="AY2201" i="27"/>
  <c r="BB2201" i="27" s="1"/>
  <c r="AW2201" i="27"/>
  <c r="BA2201" i="27" s="1"/>
  <c r="O3362" i="27"/>
  <c r="I3362" i="27" l="1"/>
  <c r="L3362" i="27" s="1"/>
  <c r="M3362" i="27" s="1"/>
  <c r="R3362" i="27"/>
  <c r="S3362" i="27" s="1"/>
  <c r="T3362" i="27" s="1"/>
  <c r="Q3362" i="27"/>
  <c r="P3362" i="27" l="1"/>
  <c r="U3362" i="27"/>
  <c r="H3363" i="27"/>
  <c r="X3363" i="27" s="1"/>
  <c r="N3363" i="27" s="1"/>
  <c r="G3363" i="27" s="1"/>
  <c r="W3362" i="27"/>
  <c r="V3362" i="27"/>
  <c r="AT2202" i="27" s="1"/>
  <c r="J3363" i="27"/>
  <c r="K3363" i="27" s="1"/>
  <c r="AZ2202" i="27" l="1"/>
  <c r="AY2202" i="27"/>
  <c r="BB2202" i="27" s="1"/>
  <c r="AW2202" i="27"/>
  <c r="BA2202" i="27" s="1"/>
  <c r="O3363" i="27"/>
  <c r="I3363" i="27" l="1"/>
  <c r="L3363" i="27" s="1"/>
  <c r="P3363" i="27" s="1"/>
  <c r="R3363" i="27"/>
  <c r="S3363" i="27" s="1"/>
  <c r="T3363" i="27" s="1"/>
  <c r="Q3363" i="27"/>
  <c r="M3363" i="27" l="1"/>
  <c r="U3363" i="27" s="1"/>
  <c r="W3363" i="27" s="1"/>
  <c r="H3364" i="27"/>
  <c r="X3364" i="27" s="1"/>
  <c r="N3364" i="27" s="1"/>
  <c r="G3364" i="27" s="1"/>
  <c r="V3363" i="27"/>
  <c r="AT2203" i="27" s="1"/>
  <c r="J3364" i="27"/>
  <c r="K3364" i="27" s="1"/>
  <c r="AZ2203" i="27" l="1"/>
  <c r="AY2203" i="27"/>
  <c r="BB2203" i="27" s="1"/>
  <c r="AW2203" i="27"/>
  <c r="BA2203" i="27" s="1"/>
  <c r="O3364" i="27"/>
  <c r="I3364" i="27" l="1"/>
  <c r="L3364" i="27" s="1"/>
  <c r="P3364" i="27" s="1"/>
  <c r="R3364" i="27"/>
  <c r="S3364" i="27" s="1"/>
  <c r="T3364" i="27" s="1"/>
  <c r="Q3364" i="27"/>
  <c r="M3364" i="27" l="1"/>
  <c r="U3364" i="27" s="1"/>
  <c r="W3364" i="27" s="1"/>
  <c r="H3365" i="27"/>
  <c r="X3365" i="27" s="1"/>
  <c r="N3365" i="27" s="1"/>
  <c r="G3365" i="27" s="1"/>
  <c r="V3364" i="27"/>
  <c r="AT2204" i="27" s="1"/>
  <c r="J3365" i="27" l="1"/>
  <c r="K3365" i="27" s="1"/>
  <c r="O3365" i="27" s="1"/>
  <c r="AZ2204" i="27"/>
  <c r="AY2204" i="27"/>
  <c r="BB2204" i="27" s="1"/>
  <c r="AW2204" i="27"/>
  <c r="BA2204" i="27" s="1"/>
  <c r="I3365" i="27" l="1"/>
  <c r="R3365" i="27"/>
  <c r="S3365" i="27" s="1"/>
  <c r="T3365" i="27" s="1"/>
  <c r="L3365" i="27"/>
  <c r="Q3365" i="27"/>
  <c r="H3366" i="27" l="1"/>
  <c r="X3366" i="27" s="1"/>
  <c r="N3366" i="27" s="1"/>
  <c r="G3366" i="27" s="1"/>
  <c r="P3365" i="27"/>
  <c r="V3365" i="27" s="1"/>
  <c r="AT2205" i="27" s="1"/>
  <c r="J3366" i="27"/>
  <c r="K3366" i="27" s="1"/>
  <c r="M3365" i="27"/>
  <c r="U3365" i="27" s="1"/>
  <c r="W3365" i="27" s="1"/>
  <c r="AZ2205" i="27" l="1"/>
  <c r="AY2205" i="27"/>
  <c r="BB2205" i="27" s="1"/>
  <c r="AW2205" i="27"/>
  <c r="BA2205" i="27" s="1"/>
  <c r="O3366" i="27"/>
  <c r="I3366" i="27" l="1"/>
  <c r="L3366" i="27" s="1"/>
  <c r="M3366" i="27" s="1"/>
  <c r="R3366" i="27"/>
  <c r="S3366" i="27" s="1"/>
  <c r="T3366" i="27" s="1"/>
  <c r="Q3366" i="27"/>
  <c r="P3366" i="27" l="1"/>
  <c r="U3366" i="27"/>
  <c r="H3367" i="27"/>
  <c r="X3367" i="27" s="1"/>
  <c r="N3367" i="27" s="1"/>
  <c r="G3367" i="27" s="1"/>
  <c r="W3366" i="27"/>
  <c r="V3366" i="27"/>
  <c r="AT2206" i="27" s="1"/>
  <c r="J3367" i="27"/>
  <c r="K3367" i="27" s="1"/>
  <c r="AZ2206" i="27" l="1"/>
  <c r="AY2206" i="27"/>
  <c r="BB2206" i="27" s="1"/>
  <c r="AW2206" i="27"/>
  <c r="BA2206" i="27" s="1"/>
  <c r="O3367" i="27"/>
  <c r="I3367" i="27" l="1"/>
  <c r="L3367" i="27" s="1"/>
  <c r="R3367" i="27"/>
  <c r="S3367" i="27" s="1"/>
  <c r="T3367" i="27" s="1"/>
  <c r="Q3367" i="27"/>
  <c r="H3368" i="27" l="1"/>
  <c r="X3368" i="27" s="1"/>
  <c r="N3368" i="27" s="1"/>
  <c r="G3368" i="27" s="1"/>
  <c r="P3367" i="27"/>
  <c r="V3367" i="27" s="1"/>
  <c r="AT2207" i="27" s="1"/>
  <c r="M3367" i="27"/>
  <c r="U3367" i="27" s="1"/>
  <c r="W3367" i="27" s="1"/>
  <c r="J3368" i="27" l="1"/>
  <c r="K3368" i="27" s="1"/>
  <c r="O3368" i="27" s="1"/>
  <c r="AZ2207" i="27"/>
  <c r="AY2207" i="27"/>
  <c r="BB2207" i="27" s="1"/>
  <c r="AW2207" i="27"/>
  <c r="BA2207" i="27" s="1"/>
  <c r="I3368" i="27" l="1"/>
  <c r="L3368" i="27" s="1"/>
  <c r="R3368" i="27"/>
  <c r="S3368" i="27" s="1"/>
  <c r="T3368" i="27" s="1"/>
  <c r="Q3368" i="27"/>
  <c r="H3369" i="27" l="1"/>
  <c r="X3369" i="27" s="1"/>
  <c r="N3369" i="27" s="1"/>
  <c r="G3369" i="27" s="1"/>
  <c r="P3368" i="27"/>
  <c r="V3368" i="27" s="1"/>
  <c r="AT2208" i="27" s="1"/>
  <c r="J3369" i="27"/>
  <c r="K3369" i="27" s="1"/>
  <c r="M3368" i="27"/>
  <c r="U3368" i="27" s="1"/>
  <c r="W3368" i="27" s="1"/>
  <c r="AZ2208" i="27" l="1"/>
  <c r="AY2208" i="27"/>
  <c r="BB2208" i="27" s="1"/>
  <c r="AW2208" i="27"/>
  <c r="BA2208" i="27" s="1"/>
  <c r="O3369" i="27"/>
  <c r="I3369" i="27" l="1"/>
  <c r="L3369" i="27" s="1"/>
  <c r="P3369" i="27" s="1"/>
  <c r="R3369" i="27"/>
  <c r="S3369" i="27" s="1"/>
  <c r="T3369" i="27" s="1"/>
  <c r="Q3369" i="27"/>
  <c r="M3369" i="27" l="1"/>
  <c r="U3369" i="27" s="1"/>
  <c r="W3369" i="27" s="1"/>
  <c r="H3370" i="27"/>
  <c r="X3370" i="27" s="1"/>
  <c r="N3370" i="27" s="1"/>
  <c r="G3370" i="27" s="1"/>
  <c r="V3369" i="27"/>
  <c r="AT2209" i="27" s="1"/>
  <c r="J3370" i="27" l="1"/>
  <c r="K3370" i="27" s="1"/>
  <c r="O3370" i="27" s="1"/>
  <c r="AZ2209" i="27"/>
  <c r="AY2209" i="27"/>
  <c r="BB2209" i="27" s="1"/>
  <c r="AW2209" i="27"/>
  <c r="BA2209" i="27" s="1"/>
  <c r="I3370" i="27" l="1"/>
  <c r="L3370" i="27" s="1"/>
  <c r="P3370" i="27" s="1"/>
  <c r="R3370" i="27"/>
  <c r="S3370" i="27" s="1"/>
  <c r="T3370" i="27" s="1"/>
  <c r="Q3370" i="27"/>
  <c r="M3370" i="27" l="1"/>
  <c r="U3370" i="27" s="1"/>
  <c r="W3370" i="27" s="1"/>
  <c r="H3371" i="27"/>
  <c r="X3371" i="27" s="1"/>
  <c r="N3371" i="27" s="1"/>
  <c r="G3371" i="27" s="1"/>
  <c r="V3370" i="27"/>
  <c r="AT2210" i="27" s="1"/>
  <c r="J3371" i="27" l="1"/>
  <c r="K3371" i="27" s="1"/>
  <c r="AZ2210" i="27"/>
  <c r="AW2210" i="27"/>
  <c r="BA2210" i="27" s="1"/>
  <c r="AY2210" i="27"/>
  <c r="BB2210" i="27" s="1"/>
  <c r="O3371" i="27"/>
  <c r="I3371" i="27" l="1"/>
  <c r="L3371" i="27" s="1"/>
  <c r="M3371" i="27" s="1"/>
  <c r="R3371" i="27"/>
  <c r="S3371" i="27" s="1"/>
  <c r="T3371" i="27" s="1"/>
  <c r="Q3371" i="27"/>
  <c r="P3371" i="27" l="1"/>
  <c r="V3371" i="27" s="1"/>
  <c r="AT2211" i="27" s="1"/>
  <c r="U3371" i="27"/>
  <c r="W3371" i="27" s="1"/>
  <c r="H3372" i="27"/>
  <c r="X3372" i="27" s="1"/>
  <c r="N3372" i="27" s="1"/>
  <c r="G3372" i="27" s="1"/>
  <c r="AZ2211" i="27" l="1"/>
  <c r="AW2211" i="27"/>
  <c r="BA2211" i="27" s="1"/>
  <c r="AY2211" i="27"/>
  <c r="BB2211" i="27" s="1"/>
  <c r="J3372" i="27"/>
  <c r="K3372" i="27" s="1"/>
  <c r="O3372" i="27" s="1"/>
  <c r="I3372" i="27" l="1"/>
  <c r="L3372" i="27" s="1"/>
  <c r="P3372" i="27" s="1"/>
  <c r="R3372" i="27"/>
  <c r="S3372" i="27" s="1"/>
  <c r="T3372" i="27" s="1"/>
  <c r="Q3372" i="27"/>
  <c r="M3372" i="27" l="1"/>
  <c r="U3372" i="27" s="1"/>
  <c r="W3372" i="27" s="1"/>
  <c r="H3373" i="27"/>
  <c r="X3373" i="27" s="1"/>
  <c r="N3373" i="27" s="1"/>
  <c r="G3373" i="27" s="1"/>
  <c r="V3372" i="27"/>
  <c r="AT2212" i="27" s="1"/>
  <c r="J3373" i="27" l="1"/>
  <c r="K3373" i="27" s="1"/>
  <c r="O3373" i="27" s="1"/>
  <c r="AZ2212" i="27"/>
  <c r="AY2212" i="27"/>
  <c r="BB2212" i="27" s="1"/>
  <c r="AW2212" i="27"/>
  <c r="BA2212" i="27" s="1"/>
  <c r="I3373" i="27" l="1"/>
  <c r="L3373" i="27" s="1"/>
  <c r="P3373" i="27" s="1"/>
  <c r="R3373" i="27"/>
  <c r="S3373" i="27" s="1"/>
  <c r="T3373" i="27" s="1"/>
  <c r="Q3373" i="27"/>
  <c r="M3373" i="27" l="1"/>
  <c r="U3373" i="27" s="1"/>
  <c r="W3373" i="27" s="1"/>
  <c r="H3374" i="27"/>
  <c r="X3374" i="27" s="1"/>
  <c r="N3374" i="27" s="1"/>
  <c r="G3374" i="27" s="1"/>
  <c r="V3373" i="27"/>
  <c r="AT2213" i="27" s="1"/>
  <c r="J3374" i="27" l="1"/>
  <c r="K3374" i="27" s="1"/>
  <c r="O3374" i="27" s="1"/>
  <c r="AZ2213" i="27"/>
  <c r="AY2213" i="27"/>
  <c r="BB2213" i="27" s="1"/>
  <c r="AW2213" i="27"/>
  <c r="BA2213" i="27" s="1"/>
  <c r="I3374" i="27" l="1"/>
  <c r="L3374" i="27" s="1"/>
  <c r="R3374" i="27"/>
  <c r="S3374" i="27" s="1"/>
  <c r="T3374" i="27" s="1"/>
  <c r="Q3374" i="27"/>
  <c r="H3375" i="27" l="1"/>
  <c r="X3375" i="27" s="1"/>
  <c r="N3375" i="27" s="1"/>
  <c r="G3375" i="27" s="1"/>
  <c r="P3374" i="27"/>
  <c r="V3374" i="27" s="1"/>
  <c r="AT2214" i="27" s="1"/>
  <c r="M3374" i="27"/>
  <c r="U3374" i="27" s="1"/>
  <c r="W3374" i="27" s="1"/>
  <c r="J3375" i="27" l="1"/>
  <c r="K3375" i="27" s="1"/>
  <c r="O3375" i="27" s="1"/>
  <c r="AZ2214" i="27"/>
  <c r="AY2214" i="27"/>
  <c r="BB2214" i="27" s="1"/>
  <c r="AW2214" i="27"/>
  <c r="BA2214" i="27" s="1"/>
  <c r="I3375" i="27" l="1"/>
  <c r="L3375" i="27" s="1"/>
  <c r="R3375" i="27"/>
  <c r="S3375" i="27" s="1"/>
  <c r="T3375" i="27" s="1"/>
  <c r="Q3375" i="27"/>
  <c r="H3376" i="27" l="1"/>
  <c r="X3376" i="27" s="1"/>
  <c r="N3376" i="27" s="1"/>
  <c r="G3376" i="27" s="1"/>
  <c r="P3375" i="27"/>
  <c r="V3375" i="27" s="1"/>
  <c r="AT2215" i="27" s="1"/>
  <c r="M3375" i="27"/>
  <c r="U3375" i="27" s="1"/>
  <c r="W3375" i="27" s="1"/>
  <c r="J3376" i="27" l="1"/>
  <c r="K3376" i="27" s="1"/>
  <c r="O3376" i="27" s="1"/>
  <c r="AZ2215" i="27"/>
  <c r="AY2215" i="27"/>
  <c r="BB2215" i="27" s="1"/>
  <c r="AW2215" i="27"/>
  <c r="BA2215" i="27" s="1"/>
  <c r="I3376" i="27" l="1"/>
  <c r="L3376" i="27" s="1"/>
  <c r="P3376" i="27" s="1"/>
  <c r="R3376" i="27"/>
  <c r="S3376" i="27" s="1"/>
  <c r="T3376" i="27" s="1"/>
  <c r="Q3376" i="27"/>
  <c r="M3376" i="27" l="1"/>
  <c r="U3376" i="27" s="1"/>
  <c r="W3376" i="27" s="1"/>
  <c r="H3377" i="27"/>
  <c r="X3377" i="27" s="1"/>
  <c r="N3377" i="27" s="1"/>
  <c r="G3377" i="27" s="1"/>
  <c r="V3376" i="27"/>
  <c r="AT2216" i="27" s="1"/>
  <c r="J3377" i="27"/>
  <c r="K3377" i="27" s="1"/>
  <c r="AZ2216" i="27" l="1"/>
  <c r="AY2216" i="27"/>
  <c r="BB2216" i="27" s="1"/>
  <c r="AW2216" i="27"/>
  <c r="BA2216" i="27" s="1"/>
  <c r="O3377" i="27"/>
  <c r="I3377" i="27" l="1"/>
  <c r="R3377" i="27"/>
  <c r="S3377" i="27" s="1"/>
  <c r="T3377" i="27" s="1"/>
  <c r="L3377" i="27"/>
  <c r="Q3377" i="27"/>
  <c r="H3378" i="27" l="1"/>
  <c r="X3378" i="27" s="1"/>
  <c r="N3378" i="27" s="1"/>
  <c r="G3378" i="27" s="1"/>
  <c r="P3377" i="27"/>
  <c r="V3377" i="27" s="1"/>
  <c r="AT2217" i="27" s="1"/>
  <c r="J3378" i="27"/>
  <c r="K3378" i="27" s="1"/>
  <c r="M3377" i="27"/>
  <c r="U3377" i="27" s="1"/>
  <c r="W3377" i="27" s="1"/>
  <c r="AZ2217" i="27" l="1"/>
  <c r="AY2217" i="27"/>
  <c r="BB2217" i="27" s="1"/>
  <c r="AW2217" i="27"/>
  <c r="BA2217" i="27" s="1"/>
  <c r="O3378" i="27"/>
  <c r="I3378" i="27" l="1"/>
  <c r="L3378" i="27" s="1"/>
  <c r="M3378" i="27" s="1"/>
  <c r="R3378" i="27"/>
  <c r="S3378" i="27" s="1"/>
  <c r="T3378" i="27" s="1"/>
  <c r="Q3378" i="27"/>
  <c r="U3378" i="27" l="1"/>
  <c r="H3379" i="27"/>
  <c r="X3379" i="27" s="1"/>
  <c r="N3379" i="27" s="1"/>
  <c r="G3379" i="27" s="1"/>
  <c r="W3378" i="27"/>
  <c r="P3378" i="27"/>
  <c r="V3378" i="27" s="1"/>
  <c r="AT2218" i="27" s="1"/>
  <c r="J3379" i="27" l="1"/>
  <c r="K3379" i="27" s="1"/>
  <c r="O3379" i="27" s="1"/>
  <c r="AZ2218" i="27"/>
  <c r="AY2218" i="27"/>
  <c r="BB2218" i="27" s="1"/>
  <c r="AW2218" i="27"/>
  <c r="BA2218" i="27" s="1"/>
  <c r="I3379" i="27" l="1"/>
  <c r="L3379" i="27" s="1"/>
  <c r="M3379" i="27" s="1"/>
  <c r="R3379" i="27"/>
  <c r="S3379" i="27" s="1"/>
  <c r="T3379" i="27" s="1"/>
  <c r="Q3379" i="27"/>
  <c r="P3379" i="27" l="1"/>
  <c r="V3379" i="27" s="1"/>
  <c r="AT2219" i="27" s="1"/>
  <c r="U3379" i="27"/>
  <c r="W3379" i="27" s="1"/>
  <c r="H3380" i="27"/>
  <c r="X3380" i="27" s="1"/>
  <c r="N3380" i="27" s="1"/>
  <c r="G3380" i="27" s="1"/>
  <c r="J3380" i="27" l="1"/>
  <c r="K3380" i="27" s="1"/>
  <c r="AZ2219" i="27"/>
  <c r="AY2219" i="27"/>
  <c r="BB2219" i="27" s="1"/>
  <c r="AW2219" i="27"/>
  <c r="BA2219" i="27" s="1"/>
  <c r="O3380" i="27"/>
  <c r="I3380" i="27" l="1"/>
  <c r="L3380" i="27" s="1"/>
  <c r="M3380" i="27" s="1"/>
  <c r="R3380" i="27"/>
  <c r="S3380" i="27" s="1"/>
  <c r="T3380" i="27" s="1"/>
  <c r="Q3380" i="27"/>
  <c r="U3380" i="27" l="1"/>
  <c r="W3380" i="27" s="1"/>
  <c r="P3380" i="27"/>
  <c r="H3381" i="27"/>
  <c r="X3381" i="27" s="1"/>
  <c r="N3381" i="27" s="1"/>
  <c r="G3381" i="27" s="1"/>
  <c r="V3380" i="27"/>
  <c r="AT2220" i="27" s="1"/>
  <c r="J3381" i="27"/>
  <c r="K3381" i="27" s="1"/>
  <c r="AZ2220" i="27" l="1"/>
  <c r="AY2220" i="27"/>
  <c r="BB2220" i="27" s="1"/>
  <c r="AW2220" i="27"/>
  <c r="BA2220" i="27" s="1"/>
  <c r="O3381" i="27"/>
  <c r="I3381" i="27" l="1"/>
  <c r="L3381" i="27" s="1"/>
  <c r="P3381" i="27" s="1"/>
  <c r="R3381" i="27"/>
  <c r="S3381" i="27" s="1"/>
  <c r="T3381" i="27" s="1"/>
  <c r="Q3381" i="27"/>
  <c r="M3381" i="27" l="1"/>
  <c r="U3381" i="27" s="1"/>
  <c r="W3381" i="27" s="1"/>
  <c r="H3382" i="27"/>
  <c r="X3382" i="27" s="1"/>
  <c r="N3382" i="27" s="1"/>
  <c r="G3382" i="27" s="1"/>
  <c r="V3381" i="27"/>
  <c r="AT2221" i="27" s="1"/>
  <c r="J3382" i="27"/>
  <c r="K3382" i="27" s="1"/>
  <c r="AZ2221" i="27" l="1"/>
  <c r="AY2221" i="27"/>
  <c r="BB2221" i="27" s="1"/>
  <c r="AW2221" i="27"/>
  <c r="BA2221" i="27" s="1"/>
  <c r="O3382" i="27"/>
  <c r="I3382" i="27" l="1"/>
  <c r="L3382" i="27" s="1"/>
  <c r="P3382" i="27" s="1"/>
  <c r="R3382" i="27"/>
  <c r="S3382" i="27" s="1"/>
  <c r="T3382" i="27" s="1"/>
  <c r="Q3382" i="27"/>
  <c r="M3382" i="27" l="1"/>
  <c r="U3382" i="27"/>
  <c r="H3383" i="27"/>
  <c r="X3383" i="27" s="1"/>
  <c r="N3383" i="27" s="1"/>
  <c r="G3383" i="27" s="1"/>
  <c r="W3382" i="27"/>
  <c r="V3382" i="27"/>
  <c r="AT2222" i="27" s="1"/>
  <c r="J3383" i="27"/>
  <c r="K3383" i="27" s="1"/>
  <c r="AZ2222" i="27" l="1"/>
  <c r="AY2222" i="27"/>
  <c r="BB2222" i="27" s="1"/>
  <c r="AW2222" i="27"/>
  <c r="BA2222" i="27" s="1"/>
  <c r="O3383" i="27"/>
  <c r="I3383" i="27" l="1"/>
  <c r="L3383" i="27" s="1"/>
  <c r="P3383" i="27" s="1"/>
  <c r="R3383" i="27"/>
  <c r="S3383" i="27" s="1"/>
  <c r="T3383" i="27" s="1"/>
  <c r="M3383" i="27"/>
  <c r="Q3383" i="27"/>
  <c r="U3383" i="27" l="1"/>
  <c r="H3384" i="27"/>
  <c r="X3384" i="27" s="1"/>
  <c r="N3384" i="27" s="1"/>
  <c r="G3384" i="27" s="1"/>
  <c r="W3383" i="27"/>
  <c r="V3383" i="27"/>
  <c r="AT2223" i="27" s="1"/>
  <c r="J3384" i="27"/>
  <c r="K3384" i="27" s="1"/>
  <c r="AY2223" i="27" l="1"/>
  <c r="BB2223" i="27" s="1"/>
  <c r="AW2223" i="27"/>
  <c r="BA2223" i="27" s="1"/>
  <c r="AZ2223" i="27"/>
  <c r="O3384" i="27"/>
  <c r="I3384" i="27" l="1"/>
  <c r="L3384" i="27" s="1"/>
  <c r="P3384" i="27" s="1"/>
  <c r="R3384" i="27"/>
  <c r="S3384" i="27" s="1"/>
  <c r="T3384" i="27" s="1"/>
  <c r="Q3384" i="27"/>
  <c r="M3384" i="27" l="1"/>
  <c r="U3384" i="27" s="1"/>
  <c r="W3384" i="27" s="1"/>
  <c r="H3385" i="27"/>
  <c r="X3385" i="27" s="1"/>
  <c r="N3385" i="27" s="1"/>
  <c r="G3385" i="27" s="1"/>
  <c r="V3384" i="27"/>
  <c r="AT2224" i="27" s="1"/>
  <c r="J3385" i="27"/>
  <c r="K3385" i="27" s="1"/>
  <c r="AY2224" i="27" l="1"/>
  <c r="BB2224" i="27" s="1"/>
  <c r="AZ2224" i="27"/>
  <c r="AW2224" i="27"/>
  <c r="BA2224" i="27" s="1"/>
  <c r="O3385" i="27"/>
  <c r="I3385" i="27" l="1"/>
  <c r="L3385" i="27" s="1"/>
  <c r="P3385" i="27" s="1"/>
  <c r="R3385" i="27"/>
  <c r="S3385" i="27" s="1"/>
  <c r="T3385" i="27" s="1"/>
  <c r="Q3385" i="27"/>
  <c r="M3385" i="27" l="1"/>
  <c r="U3385" i="27" s="1"/>
  <c r="W3385" i="27" s="1"/>
  <c r="H3386" i="27"/>
  <c r="X3386" i="27" s="1"/>
  <c r="N3386" i="27" s="1"/>
  <c r="G3386" i="27" s="1"/>
  <c r="V3385" i="27"/>
  <c r="AT2225" i="27" s="1"/>
  <c r="J3386" i="27" l="1"/>
  <c r="K3386" i="27" s="1"/>
  <c r="O3386" i="27" s="1"/>
  <c r="AZ2225" i="27"/>
  <c r="AY2225" i="27"/>
  <c r="BB2225" i="27" s="1"/>
  <c r="AW2225" i="27"/>
  <c r="BA2225" i="27" s="1"/>
  <c r="I3386" i="27" l="1"/>
  <c r="L3386" i="27" s="1"/>
  <c r="M3386" i="27" s="1"/>
  <c r="R3386" i="27"/>
  <c r="S3386" i="27" s="1"/>
  <c r="T3386" i="27" s="1"/>
  <c r="Q3386" i="27"/>
  <c r="P3386" i="27" l="1"/>
  <c r="V3386" i="27" s="1"/>
  <c r="AT2226" i="27" s="1"/>
  <c r="H3387" i="27"/>
  <c r="X3387" i="27" s="1"/>
  <c r="N3387" i="27" s="1"/>
  <c r="G3387" i="27" s="1"/>
  <c r="U3386" i="27"/>
  <c r="W3386" i="27" s="1"/>
  <c r="J3387" i="27" l="1"/>
  <c r="K3387" i="27" s="1"/>
  <c r="AZ2226" i="27"/>
  <c r="AY2226" i="27"/>
  <c r="BB2226" i="27" s="1"/>
  <c r="AW2226" i="27"/>
  <c r="BA2226" i="27" s="1"/>
  <c r="O3387" i="27"/>
  <c r="I3387" i="27" l="1"/>
  <c r="L3387" i="27" s="1"/>
  <c r="M3387" i="27" s="1"/>
  <c r="R3387" i="27"/>
  <c r="S3387" i="27" s="1"/>
  <c r="T3387" i="27" s="1"/>
  <c r="Q3387" i="27"/>
  <c r="P3387" i="27" l="1"/>
  <c r="V3387" i="27" s="1"/>
  <c r="AT2227" i="27" s="1"/>
  <c r="U3387" i="27"/>
  <c r="W3387" i="27" s="1"/>
  <c r="H3388" i="27"/>
  <c r="X3388" i="27" s="1"/>
  <c r="N3388" i="27" s="1"/>
  <c r="G3388" i="27" s="1"/>
  <c r="J3388" i="27" l="1"/>
  <c r="K3388" i="27" s="1"/>
  <c r="AZ2227" i="27"/>
  <c r="AY2227" i="27"/>
  <c r="BB2227" i="27" s="1"/>
  <c r="AW2227" i="27"/>
  <c r="BA2227" i="27" s="1"/>
  <c r="O3388" i="27"/>
  <c r="I3388" i="27" l="1"/>
  <c r="L3388" i="27" s="1"/>
  <c r="M3388" i="27" s="1"/>
  <c r="R3388" i="27"/>
  <c r="S3388" i="27" s="1"/>
  <c r="T3388" i="27" s="1"/>
  <c r="Q3388" i="27"/>
  <c r="P3388" i="27" l="1"/>
  <c r="V3388" i="27" s="1"/>
  <c r="AT2228" i="27" s="1"/>
  <c r="U3388" i="27"/>
  <c r="W3388" i="27" s="1"/>
  <c r="H3389" i="27"/>
  <c r="X3389" i="27" s="1"/>
  <c r="N3389" i="27" s="1"/>
  <c r="G3389" i="27" s="1"/>
  <c r="J3389" i="27" l="1"/>
  <c r="K3389" i="27" s="1"/>
  <c r="O3389" i="27" s="1"/>
  <c r="I3389" i="27" s="1"/>
  <c r="L3389" i="27" s="1"/>
  <c r="AZ2228" i="27"/>
  <c r="AY2228" i="27"/>
  <c r="BB2228" i="27" s="1"/>
  <c r="AW2228" i="27"/>
  <c r="BA2228" i="27" s="1"/>
  <c r="R3389" i="27" l="1"/>
  <c r="S3389" i="27" s="1"/>
  <c r="T3389" i="27" s="1"/>
  <c r="M3389" i="27"/>
  <c r="P3389" i="27"/>
  <c r="V3389" i="27" s="1"/>
  <c r="AT2229" i="27" s="1"/>
  <c r="Q3389" i="27"/>
  <c r="U3389" i="27" l="1"/>
  <c r="W3389" i="27" s="1"/>
  <c r="AZ2229" i="27"/>
  <c r="AY2229" i="27"/>
  <c r="BB2229" i="27" s="1"/>
  <c r="AW2229" i="27"/>
  <c r="BA2229" i="27" s="1"/>
  <c r="H3390" i="27"/>
  <c r="X3390" i="27" s="1"/>
  <c r="N3390" i="27" s="1"/>
  <c r="G3390" i="27" s="1"/>
  <c r="J3390" i="27" l="1"/>
  <c r="K3390" i="27" s="1"/>
  <c r="O3390" i="27" s="1"/>
  <c r="I3390" i="27" l="1"/>
  <c r="L3390" i="27" s="1"/>
  <c r="M3390" i="27" s="1"/>
  <c r="R3390" i="27"/>
  <c r="S3390" i="27" s="1"/>
  <c r="T3390" i="27" s="1"/>
  <c r="Q3390" i="27"/>
  <c r="P3390" i="27" l="1"/>
  <c r="U3390" i="27"/>
  <c r="W3390" i="27" s="1"/>
  <c r="H3391" i="27"/>
  <c r="X3391" i="27" s="1"/>
  <c r="N3391" i="27" s="1"/>
  <c r="G3391" i="27" s="1"/>
  <c r="V3390" i="27"/>
  <c r="AT2230" i="27" s="1"/>
  <c r="J3391" i="27"/>
  <c r="K3391" i="27" s="1"/>
  <c r="AZ2230" i="27" l="1"/>
  <c r="AY2230" i="27"/>
  <c r="BB2230" i="27" s="1"/>
  <c r="AW2230" i="27"/>
  <c r="BA2230" i="27" s="1"/>
  <c r="O3391" i="27"/>
  <c r="I3391" i="27" l="1"/>
  <c r="L3391" i="27" s="1"/>
  <c r="P3391" i="27" s="1"/>
  <c r="R3391" i="27"/>
  <c r="S3391" i="27" s="1"/>
  <c r="T3391" i="27" s="1"/>
  <c r="Q3391" i="27"/>
  <c r="M3391" i="27" l="1"/>
  <c r="U3391" i="27" s="1"/>
  <c r="W3391" i="27" s="1"/>
  <c r="H3392" i="27"/>
  <c r="X3392" i="27" s="1"/>
  <c r="N3392" i="27" s="1"/>
  <c r="G3392" i="27" s="1"/>
  <c r="V3391" i="27"/>
  <c r="AT2231" i="27" s="1"/>
  <c r="J3392" i="27" l="1"/>
  <c r="K3392" i="27" s="1"/>
  <c r="O3392" i="27" s="1"/>
  <c r="AZ2231" i="27"/>
  <c r="AY2231" i="27"/>
  <c r="BB2231" i="27" s="1"/>
  <c r="AW2231" i="27"/>
  <c r="BA2231" i="27" s="1"/>
  <c r="I3392" i="27" l="1"/>
  <c r="L3392" i="27" s="1"/>
  <c r="P3392" i="27" s="1"/>
  <c r="R3392" i="27"/>
  <c r="S3392" i="27" s="1"/>
  <c r="T3392" i="27" s="1"/>
  <c r="Q3392" i="27"/>
  <c r="M3392" i="27" l="1"/>
  <c r="U3392" i="27" s="1"/>
  <c r="W3392" i="27" s="1"/>
  <c r="H3393" i="27"/>
  <c r="X3393" i="27" s="1"/>
  <c r="N3393" i="27" s="1"/>
  <c r="G3393" i="27" s="1"/>
  <c r="V3392" i="27"/>
  <c r="AT2232" i="27" s="1"/>
  <c r="J3393" i="27" l="1"/>
  <c r="K3393" i="27" s="1"/>
  <c r="O3393" i="27" s="1"/>
  <c r="AZ2232" i="27"/>
  <c r="AY2232" i="27"/>
  <c r="BB2232" i="27" s="1"/>
  <c r="AW2232" i="27"/>
  <c r="BA2232" i="27" s="1"/>
  <c r="I3393" i="27" l="1"/>
  <c r="L3393" i="27" s="1"/>
  <c r="R3393" i="27"/>
  <c r="S3393" i="27" s="1"/>
  <c r="T3393" i="27" s="1"/>
  <c r="Q3393" i="27"/>
  <c r="H3394" i="27" l="1"/>
  <c r="X3394" i="27" s="1"/>
  <c r="N3394" i="27" s="1"/>
  <c r="G3394" i="27" s="1"/>
  <c r="P3393" i="27"/>
  <c r="V3393" i="27" s="1"/>
  <c r="AT2233" i="27" s="1"/>
  <c r="M3393" i="27"/>
  <c r="U3393" i="27" s="1"/>
  <c r="W3393" i="27" s="1"/>
  <c r="J3394" i="27" l="1"/>
  <c r="K3394" i="27" s="1"/>
  <c r="O3394" i="27" s="1"/>
  <c r="AZ2233" i="27"/>
  <c r="AY2233" i="27"/>
  <c r="BB2233" i="27" s="1"/>
  <c r="AW2233" i="27"/>
  <c r="BA2233" i="27" s="1"/>
  <c r="I3394" i="27" l="1"/>
  <c r="L3394" i="27" s="1"/>
  <c r="M3394" i="27" s="1"/>
  <c r="R3394" i="27"/>
  <c r="S3394" i="27" s="1"/>
  <c r="T3394" i="27" s="1"/>
  <c r="Q3394" i="27"/>
  <c r="P3394" i="27" l="1"/>
  <c r="V3394" i="27" s="1"/>
  <c r="AT2234" i="27" s="1"/>
  <c r="U3394" i="27"/>
  <c r="W3394" i="27" s="1"/>
  <c r="H3395" i="27"/>
  <c r="X3395" i="27" s="1"/>
  <c r="N3395" i="27" s="1"/>
  <c r="G3395" i="27" s="1"/>
  <c r="J3395" i="27"/>
  <c r="K3395" i="27" s="1"/>
  <c r="AW2234" i="27" l="1"/>
  <c r="BA2234" i="27" s="1"/>
  <c r="AY2234" i="27"/>
  <c r="BB2234" i="27" s="1"/>
  <c r="AZ2234" i="27"/>
  <c r="O3395" i="27"/>
  <c r="I3395" i="27" l="1"/>
  <c r="L3395" i="27" s="1"/>
  <c r="P3395" i="27" s="1"/>
  <c r="R3395" i="27"/>
  <c r="S3395" i="27" s="1"/>
  <c r="T3395" i="27" s="1"/>
  <c r="Q3395" i="27"/>
  <c r="M3395" i="27" l="1"/>
  <c r="U3395" i="27" s="1"/>
  <c r="W3395" i="27" s="1"/>
  <c r="H3396" i="27"/>
  <c r="X3396" i="27" s="1"/>
  <c r="N3396" i="27" s="1"/>
  <c r="G3396" i="27" s="1"/>
  <c r="V3395" i="27"/>
  <c r="AT2235" i="27" s="1"/>
  <c r="J3396" i="27"/>
  <c r="K3396" i="27" s="1"/>
  <c r="AZ2235" i="27" l="1"/>
  <c r="AW2235" i="27"/>
  <c r="BA2235" i="27" s="1"/>
  <c r="AY2235" i="27"/>
  <c r="BB2235" i="27" s="1"/>
  <c r="O3396" i="27"/>
  <c r="I3396" i="27" l="1"/>
  <c r="L3396" i="27" s="1"/>
  <c r="P3396" i="27" s="1"/>
  <c r="R3396" i="27"/>
  <c r="S3396" i="27" s="1"/>
  <c r="T3396" i="27" s="1"/>
  <c r="Q3396" i="27"/>
  <c r="M3396" i="27" l="1"/>
  <c r="U3396" i="27" s="1"/>
  <c r="W3396" i="27" s="1"/>
  <c r="H3397" i="27"/>
  <c r="X3397" i="27" s="1"/>
  <c r="N3397" i="27" s="1"/>
  <c r="G3397" i="27" s="1"/>
  <c r="V3396" i="27"/>
  <c r="AT2236" i="27" s="1"/>
  <c r="J3397" i="27" l="1"/>
  <c r="K3397" i="27" s="1"/>
  <c r="O3397" i="27" s="1"/>
  <c r="AZ2236" i="27"/>
  <c r="AY2236" i="27"/>
  <c r="BB2236" i="27" s="1"/>
  <c r="AW2236" i="27"/>
  <c r="BA2236" i="27" s="1"/>
  <c r="I3397" i="27" l="1"/>
  <c r="L3397" i="27" s="1"/>
  <c r="M3397" i="27" s="1"/>
  <c r="R3397" i="27"/>
  <c r="S3397" i="27" s="1"/>
  <c r="T3397" i="27" s="1"/>
  <c r="Q3397" i="27"/>
  <c r="P3397" i="27" l="1"/>
  <c r="V3397" i="27" s="1"/>
  <c r="AT2237" i="27" s="1"/>
  <c r="U3397" i="27"/>
  <c r="H3398" i="27"/>
  <c r="X3398" i="27" s="1"/>
  <c r="N3398" i="27" s="1"/>
  <c r="G3398" i="27" s="1"/>
  <c r="W3397" i="27"/>
  <c r="J3398" i="27" l="1"/>
  <c r="K3398" i="27" s="1"/>
  <c r="AY2237" i="27"/>
  <c r="BB2237" i="27" s="1"/>
  <c r="AW2237" i="27"/>
  <c r="BA2237" i="27" s="1"/>
  <c r="AZ2237" i="27"/>
  <c r="O3398" i="27"/>
  <c r="I3398" i="27" l="1"/>
  <c r="L3398" i="27" s="1"/>
  <c r="M3398" i="27" s="1"/>
  <c r="R3398" i="27"/>
  <c r="S3398" i="27" s="1"/>
  <c r="T3398" i="27" s="1"/>
  <c r="Q3398" i="27"/>
  <c r="P3398" i="27" l="1"/>
  <c r="V3398" i="27" s="1"/>
  <c r="AT2238" i="27" s="1"/>
  <c r="U3398" i="27"/>
  <c r="W3398" i="27" s="1"/>
  <c r="H3399" i="27"/>
  <c r="X3399" i="27" s="1"/>
  <c r="N3399" i="27" s="1"/>
  <c r="G3399" i="27" s="1"/>
  <c r="AY2238" i="27" l="1"/>
  <c r="BB2238" i="27" s="1"/>
  <c r="AW2238" i="27"/>
  <c r="BA2238" i="27" s="1"/>
  <c r="AZ2238" i="27"/>
  <c r="J3399" i="27"/>
  <c r="K3399" i="27" s="1"/>
  <c r="O3399" i="27" s="1"/>
  <c r="I3399" i="27" l="1"/>
  <c r="L3399" i="27" s="1"/>
  <c r="P3399" i="27" s="1"/>
  <c r="R3399" i="27"/>
  <c r="S3399" i="27" s="1"/>
  <c r="T3399" i="27" s="1"/>
  <c r="Q3399" i="27"/>
  <c r="M3399" i="27" l="1"/>
  <c r="U3399" i="27" s="1"/>
  <c r="W3399" i="27" s="1"/>
  <c r="H3400" i="27"/>
  <c r="X3400" i="27" s="1"/>
  <c r="N3400" i="27" s="1"/>
  <c r="G3400" i="27" s="1"/>
  <c r="V3399" i="27"/>
  <c r="AT2239" i="27" s="1"/>
  <c r="J3400" i="27"/>
  <c r="K3400" i="27" s="1"/>
  <c r="AY2239" i="27" l="1"/>
  <c r="BB2239" i="27" s="1"/>
  <c r="AZ2239" i="27"/>
  <c r="AW2239" i="27"/>
  <c r="BA2239" i="27" s="1"/>
  <c r="O3400" i="27"/>
  <c r="I3400" i="27" l="1"/>
  <c r="L3400" i="27" s="1"/>
  <c r="P3400" i="27" s="1"/>
  <c r="R3400" i="27"/>
  <c r="S3400" i="27" s="1"/>
  <c r="T3400" i="27" s="1"/>
  <c r="Q3400" i="27"/>
  <c r="M3400" i="27" l="1"/>
  <c r="U3400" i="27" s="1"/>
  <c r="W3400" i="27" s="1"/>
  <c r="H3401" i="27"/>
  <c r="X3401" i="27" s="1"/>
  <c r="N3401" i="27" s="1"/>
  <c r="G3401" i="27" s="1"/>
  <c r="V3400" i="27"/>
  <c r="AT2240" i="27" s="1"/>
  <c r="J3401" i="27" l="1"/>
  <c r="K3401" i="27" s="1"/>
  <c r="O3401" i="27" s="1"/>
  <c r="AZ2240" i="27"/>
  <c r="AY2240" i="27"/>
  <c r="BB2240" i="27" s="1"/>
  <c r="AW2240" i="27"/>
  <c r="BA2240" i="27" s="1"/>
  <c r="I3401" i="27" l="1"/>
  <c r="L3401" i="27" s="1"/>
  <c r="P3401" i="27" s="1"/>
  <c r="R3401" i="27"/>
  <c r="S3401" i="27" s="1"/>
  <c r="T3401" i="27" s="1"/>
  <c r="Q3401" i="27"/>
  <c r="M3401" i="27" l="1"/>
  <c r="U3401" i="27" s="1"/>
  <c r="W3401" i="27" s="1"/>
  <c r="H3402" i="27"/>
  <c r="X3402" i="27" s="1"/>
  <c r="N3402" i="27" s="1"/>
  <c r="G3402" i="27" s="1"/>
  <c r="V3401" i="27"/>
  <c r="AT2241" i="27" s="1"/>
  <c r="J3402" i="27" l="1"/>
  <c r="K3402" i="27" s="1"/>
  <c r="O3402" i="27" s="1"/>
  <c r="AZ2241" i="27"/>
  <c r="AY2241" i="27"/>
  <c r="BB2241" i="27" s="1"/>
  <c r="AW2241" i="27"/>
  <c r="BA2241" i="27" s="1"/>
  <c r="I3402" i="27" l="1"/>
  <c r="L3402" i="27" s="1"/>
  <c r="M3402" i="27" s="1"/>
  <c r="R3402" i="27"/>
  <c r="Q3402" i="27"/>
  <c r="P3402" i="27" l="1"/>
  <c r="V3402" i="27" s="1"/>
  <c r="AT2242" i="27" s="1"/>
  <c r="H3403" i="27"/>
  <c r="X3403" i="27" s="1"/>
  <c r="N3403" i="27" s="1"/>
  <c r="G3403" i="27" s="1"/>
  <c r="S3402" i="27"/>
  <c r="T3402" i="27" s="1"/>
  <c r="J3403" i="27" l="1"/>
  <c r="K3403" i="27" s="1"/>
  <c r="O3403" i="27" s="1"/>
  <c r="AZ2242" i="27"/>
  <c r="AY2242" i="27"/>
  <c r="BB2242" i="27" s="1"/>
  <c r="AW2242" i="27"/>
  <c r="BA2242" i="27" s="1"/>
  <c r="U3402" i="27"/>
  <c r="W3402" i="27" s="1"/>
  <c r="I3403" i="27" l="1"/>
  <c r="L3403" i="27" s="1"/>
  <c r="P3403" i="27" s="1"/>
  <c r="V3403" i="27" s="1"/>
  <c r="AT2243" i="27" s="1"/>
  <c r="R3403" i="27"/>
  <c r="S3403" i="27" s="1"/>
  <c r="T3403" i="27" s="1"/>
  <c r="Q3403" i="27"/>
  <c r="M3403" i="27" l="1"/>
  <c r="U3403" i="27" s="1"/>
  <c r="W3403" i="27" s="1"/>
  <c r="AZ2243" i="27"/>
  <c r="AY2243" i="27"/>
  <c r="BB2243" i="27" s="1"/>
  <c r="AW2243" i="27"/>
  <c r="BA2243" i="27" s="1"/>
  <c r="H3404" i="27"/>
  <c r="X3404" i="27" s="1"/>
  <c r="N3404" i="27" s="1"/>
  <c r="G3404" i="27" s="1"/>
  <c r="J3404" i="27" l="1"/>
  <c r="K3404" i="27" s="1"/>
  <c r="O3404" i="27" s="1"/>
  <c r="I3404" i="27" l="1"/>
  <c r="L3404" i="27" s="1"/>
  <c r="P3404" i="27" s="1"/>
  <c r="R3404" i="27"/>
  <c r="S3404" i="27" s="1"/>
  <c r="T3404" i="27" s="1"/>
  <c r="Q3404" i="27"/>
  <c r="M3404" i="27" l="1"/>
  <c r="U3404" i="27" s="1"/>
  <c r="W3404" i="27" s="1"/>
  <c r="H3405" i="27"/>
  <c r="X3405" i="27" s="1"/>
  <c r="N3405" i="27" s="1"/>
  <c r="G3405" i="27" s="1"/>
  <c r="V3404" i="27"/>
  <c r="AT2244" i="27" s="1"/>
  <c r="J3405" i="27"/>
  <c r="K3405" i="27" s="1"/>
  <c r="AZ2244" i="27" l="1"/>
  <c r="AY2244" i="27"/>
  <c r="BB2244" i="27" s="1"/>
  <c r="AW2244" i="27"/>
  <c r="BA2244" i="27" s="1"/>
  <c r="O3405" i="27"/>
  <c r="I3405" i="27" l="1"/>
  <c r="L3405" i="27" s="1"/>
  <c r="M3405" i="27" s="1"/>
  <c r="R3405" i="27"/>
  <c r="S3405" i="27" s="1"/>
  <c r="T3405" i="27" s="1"/>
  <c r="Q3405" i="27"/>
  <c r="P3405" i="27" l="1"/>
  <c r="U3405" i="27"/>
  <c r="H3406" i="27"/>
  <c r="X3406" i="27" s="1"/>
  <c r="N3406" i="27" s="1"/>
  <c r="G3406" i="27" s="1"/>
  <c r="W3405" i="27"/>
  <c r="V3405" i="27"/>
  <c r="AT2245" i="27" s="1"/>
  <c r="J3406" i="27"/>
  <c r="K3406" i="27" s="1"/>
  <c r="AZ2245" i="27" l="1"/>
  <c r="AY2245" i="27"/>
  <c r="BB2245" i="27" s="1"/>
  <c r="AW2245" i="27"/>
  <c r="BA2245" i="27" s="1"/>
  <c r="O3406" i="27"/>
  <c r="I3406" i="27" l="1"/>
  <c r="L3406" i="27" s="1"/>
  <c r="P3406" i="27" s="1"/>
  <c r="R3406" i="27"/>
  <c r="S3406" i="27" s="1"/>
  <c r="T3406" i="27" s="1"/>
  <c r="Q3406" i="27"/>
  <c r="M3406" i="27" l="1"/>
  <c r="U3406" i="27" s="1"/>
  <c r="W3406" i="27" s="1"/>
  <c r="H3407" i="27"/>
  <c r="X3407" i="27" s="1"/>
  <c r="N3407" i="27" s="1"/>
  <c r="G3407" i="27" s="1"/>
  <c r="V3406" i="27"/>
  <c r="AT2246" i="27" s="1"/>
  <c r="J3407" i="27"/>
  <c r="K3407" i="27" s="1"/>
  <c r="AZ2246" i="27" l="1"/>
  <c r="AY2246" i="27"/>
  <c r="BB2246" i="27" s="1"/>
  <c r="AW2246" i="27"/>
  <c r="BA2246" i="27" s="1"/>
  <c r="O3407" i="27"/>
  <c r="I3407" i="27" l="1"/>
  <c r="L3407" i="27" s="1"/>
  <c r="P3407" i="27" s="1"/>
  <c r="R3407" i="27"/>
  <c r="S3407" i="27" s="1"/>
  <c r="T3407" i="27" s="1"/>
  <c r="Q3407" i="27"/>
  <c r="M3407" i="27" l="1"/>
  <c r="U3407" i="27" s="1"/>
  <c r="W3407" i="27" s="1"/>
  <c r="H3408" i="27"/>
  <c r="X3408" i="27" s="1"/>
  <c r="N3408" i="27" s="1"/>
  <c r="G3408" i="27" s="1"/>
  <c r="V3407" i="27"/>
  <c r="AT2247" i="27" s="1"/>
  <c r="J3408" i="27" l="1"/>
  <c r="K3408" i="27" s="1"/>
  <c r="O3408" i="27" s="1"/>
  <c r="AZ2247" i="27"/>
  <c r="AY2247" i="27"/>
  <c r="BB2247" i="27" s="1"/>
  <c r="AW2247" i="27"/>
  <c r="BA2247" i="27" s="1"/>
  <c r="I3408" i="27" l="1"/>
  <c r="L3408" i="27" s="1"/>
  <c r="P3408" i="27" s="1"/>
  <c r="R3408" i="27"/>
  <c r="S3408" i="27" s="1"/>
  <c r="T3408" i="27" s="1"/>
  <c r="Q3408" i="27"/>
  <c r="M3408" i="27" l="1"/>
  <c r="U3408" i="27" s="1"/>
  <c r="W3408" i="27" s="1"/>
  <c r="H3409" i="27"/>
  <c r="X3409" i="27" s="1"/>
  <c r="N3409" i="27" s="1"/>
  <c r="G3409" i="27" s="1"/>
  <c r="V3408" i="27"/>
  <c r="AT2248" i="27" s="1"/>
  <c r="J3409" i="27" l="1"/>
  <c r="K3409" i="27" s="1"/>
  <c r="O3409" i="27" s="1"/>
  <c r="AZ2248" i="27"/>
  <c r="AY2248" i="27"/>
  <c r="BB2248" i="27" s="1"/>
  <c r="AW2248" i="27"/>
  <c r="BA2248" i="27" s="1"/>
  <c r="I3409" i="27" l="1"/>
  <c r="L3409" i="27" s="1"/>
  <c r="P3409" i="27" s="1"/>
  <c r="R3409" i="27"/>
  <c r="S3409" i="27" s="1"/>
  <c r="T3409" i="27" s="1"/>
  <c r="Q3409" i="27"/>
  <c r="M3409" i="27" l="1"/>
  <c r="U3409" i="27"/>
  <c r="W3409" i="27" s="1"/>
  <c r="H3410" i="27"/>
  <c r="X3410" i="27" s="1"/>
  <c r="N3410" i="27" s="1"/>
  <c r="G3410" i="27" s="1"/>
  <c r="V3409" i="27"/>
  <c r="AT2249" i="27" s="1"/>
  <c r="J3410" i="27" l="1"/>
  <c r="K3410" i="27" s="1"/>
  <c r="O3410" i="27" s="1"/>
  <c r="AZ2249" i="27"/>
  <c r="AY2249" i="27"/>
  <c r="BB2249" i="27" s="1"/>
  <c r="AW2249" i="27"/>
  <c r="BA2249" i="27" s="1"/>
  <c r="I3410" i="27" l="1"/>
  <c r="L3410" i="27" s="1"/>
  <c r="P3410" i="27" s="1"/>
  <c r="R3410" i="27"/>
  <c r="S3410" i="27" s="1"/>
  <c r="T3410" i="27" s="1"/>
  <c r="Q3410" i="27"/>
  <c r="M3410" i="27" l="1"/>
  <c r="U3410" i="27" s="1"/>
  <c r="W3410" i="27" s="1"/>
  <c r="V3410" i="27"/>
  <c r="AT2250" i="27" s="1"/>
  <c r="H3411" i="27"/>
  <c r="X3411" i="27" s="1"/>
  <c r="N3411" i="27" s="1"/>
  <c r="G3411" i="27" s="1"/>
  <c r="J3411" i="27" l="1"/>
  <c r="K3411" i="27" s="1"/>
  <c r="O3411" i="27" s="1"/>
  <c r="AZ2250" i="27"/>
  <c r="AW2250" i="27"/>
  <c r="BA2250" i="27" s="1"/>
  <c r="AY2250" i="27"/>
  <c r="BB2250" i="27" s="1"/>
  <c r="I3411" i="27" l="1"/>
  <c r="L3411" i="27" s="1"/>
  <c r="M3411" i="27" s="1"/>
  <c r="R3411" i="27"/>
  <c r="S3411" i="27" s="1"/>
  <c r="T3411" i="27" s="1"/>
  <c r="Q3411" i="27"/>
  <c r="P3411" i="27" l="1"/>
  <c r="V3411" i="27" s="1"/>
  <c r="AT2251" i="27" s="1"/>
  <c r="U3411" i="27"/>
  <c r="H3412" i="27"/>
  <c r="X3412" i="27" s="1"/>
  <c r="N3412" i="27" s="1"/>
  <c r="G3412" i="27" s="1"/>
  <c r="W3411" i="27"/>
  <c r="J3412" i="27"/>
  <c r="K3412" i="27" s="1"/>
  <c r="AZ2251" i="27" l="1"/>
  <c r="AW2251" i="27"/>
  <c r="BA2251" i="27" s="1"/>
  <c r="AY2251" i="27"/>
  <c r="BB2251" i="27" s="1"/>
  <c r="O3412" i="27"/>
  <c r="I3412" i="27" l="1"/>
  <c r="L3412" i="27" s="1"/>
  <c r="P3412" i="27" s="1"/>
  <c r="R3412" i="27"/>
  <c r="S3412" i="27" s="1"/>
  <c r="T3412" i="27" s="1"/>
  <c r="Q3412" i="27"/>
  <c r="M3412" i="27" l="1"/>
  <c r="U3412" i="27"/>
  <c r="W3412" i="27" s="1"/>
  <c r="H3413" i="27"/>
  <c r="X3413" i="27" s="1"/>
  <c r="N3413" i="27" s="1"/>
  <c r="G3413" i="27" s="1"/>
  <c r="V3412" i="27"/>
  <c r="AT2252" i="27" s="1"/>
  <c r="J3413" i="27" l="1"/>
  <c r="K3413" i="27" s="1"/>
  <c r="O3413" i="27" s="1"/>
  <c r="AZ2252" i="27"/>
  <c r="AW2252" i="27"/>
  <c r="BA2252" i="27" s="1"/>
  <c r="AY2252" i="27"/>
  <c r="BB2252" i="27" s="1"/>
  <c r="I3413" i="27" l="1"/>
  <c r="L3413" i="27" s="1"/>
  <c r="P3413" i="27" s="1"/>
  <c r="R3413" i="27"/>
  <c r="S3413" i="27" s="1"/>
  <c r="T3413" i="27" s="1"/>
  <c r="Q3413" i="27"/>
  <c r="M3413" i="27" l="1"/>
  <c r="U3413" i="27" s="1"/>
  <c r="W3413" i="27" s="1"/>
  <c r="H3414" i="27"/>
  <c r="X3414" i="27" s="1"/>
  <c r="N3414" i="27" s="1"/>
  <c r="G3414" i="27" s="1"/>
  <c r="V3413" i="27"/>
  <c r="AT2253" i="27" s="1"/>
  <c r="J3414" i="27"/>
  <c r="K3414" i="27" s="1"/>
  <c r="AZ2253" i="27" l="1"/>
  <c r="AW2253" i="27"/>
  <c r="BA2253" i="27" s="1"/>
  <c r="AY2253" i="27"/>
  <c r="BB2253" i="27" s="1"/>
  <c r="O3414" i="27"/>
  <c r="I3414" i="27" l="1"/>
  <c r="L3414" i="27" s="1"/>
  <c r="M3414" i="27" s="1"/>
  <c r="R3414" i="27"/>
  <c r="S3414" i="27" s="1"/>
  <c r="T3414" i="27" s="1"/>
  <c r="Q3414" i="27"/>
  <c r="U3414" i="27" l="1"/>
  <c r="W3414" i="27" s="1"/>
  <c r="P3414" i="27"/>
  <c r="H3415" i="27"/>
  <c r="X3415" i="27" s="1"/>
  <c r="N3415" i="27" s="1"/>
  <c r="G3415" i="27" s="1"/>
  <c r="V3414" i="27"/>
  <c r="AT2254" i="27" s="1"/>
  <c r="J3415" i="27"/>
  <c r="K3415" i="27" s="1"/>
  <c r="AZ2254" i="27" l="1"/>
  <c r="AY2254" i="27"/>
  <c r="BB2254" i="27" s="1"/>
  <c r="AW2254" i="27"/>
  <c r="BA2254" i="27" s="1"/>
  <c r="O3415" i="27"/>
  <c r="I3415" i="27" l="1"/>
  <c r="L3415" i="27" s="1"/>
  <c r="P3415" i="27" s="1"/>
  <c r="R3415" i="27"/>
  <c r="S3415" i="27" s="1"/>
  <c r="T3415" i="27" s="1"/>
  <c r="Q3415" i="27"/>
  <c r="M3415" i="27" l="1"/>
  <c r="U3415" i="27" s="1"/>
  <c r="W3415" i="27" s="1"/>
  <c r="H3416" i="27"/>
  <c r="X3416" i="27" s="1"/>
  <c r="N3416" i="27" s="1"/>
  <c r="G3416" i="27" s="1"/>
  <c r="V3415" i="27"/>
  <c r="AT2255" i="27" s="1"/>
  <c r="J3416" i="27"/>
  <c r="K3416" i="27" s="1"/>
  <c r="AZ2255" i="27" l="1"/>
  <c r="AY2255" i="27"/>
  <c r="BB2255" i="27" s="1"/>
  <c r="AW2255" i="27"/>
  <c r="BA2255" i="27" s="1"/>
  <c r="O3416" i="27"/>
  <c r="I3416" i="27" l="1"/>
  <c r="L3416" i="27" s="1"/>
  <c r="R3416" i="27"/>
  <c r="S3416" i="27" s="1"/>
  <c r="T3416" i="27" s="1"/>
  <c r="Q3416" i="27"/>
  <c r="H3417" i="27" l="1"/>
  <c r="X3417" i="27" s="1"/>
  <c r="N3417" i="27" s="1"/>
  <c r="G3417" i="27" s="1"/>
  <c r="P3416" i="27"/>
  <c r="V3416" i="27" s="1"/>
  <c r="AT2256" i="27" s="1"/>
  <c r="J3417" i="27"/>
  <c r="K3417" i="27" s="1"/>
  <c r="M3416" i="27"/>
  <c r="U3416" i="27" s="1"/>
  <c r="W3416" i="27" s="1"/>
  <c r="AZ2256" i="27" l="1"/>
  <c r="AY2256" i="27"/>
  <c r="BB2256" i="27" s="1"/>
  <c r="AW2256" i="27"/>
  <c r="BA2256" i="27" s="1"/>
  <c r="O3417" i="27"/>
  <c r="I3417" i="27" l="1"/>
  <c r="L3417" i="27" s="1"/>
  <c r="P3417" i="27" s="1"/>
  <c r="R3417" i="27"/>
  <c r="S3417" i="27" s="1"/>
  <c r="T3417" i="27" s="1"/>
  <c r="Q3417" i="27"/>
  <c r="M3417" i="27" l="1"/>
  <c r="U3417" i="27" s="1"/>
  <c r="W3417" i="27" s="1"/>
  <c r="H3418" i="27"/>
  <c r="X3418" i="27" s="1"/>
  <c r="N3418" i="27" s="1"/>
  <c r="G3418" i="27" s="1"/>
  <c r="V3417" i="27"/>
  <c r="AT2257" i="27" s="1"/>
  <c r="J3418" i="27"/>
  <c r="K3418" i="27" s="1"/>
  <c r="AZ2257" i="27" l="1"/>
  <c r="AY2257" i="27"/>
  <c r="BB2257" i="27" s="1"/>
  <c r="AW2257" i="27"/>
  <c r="BA2257" i="27" s="1"/>
  <c r="O3418" i="27"/>
  <c r="I3418" i="27" l="1"/>
  <c r="L3418" i="27" s="1"/>
  <c r="M3418" i="27" s="1"/>
  <c r="R3418" i="27"/>
  <c r="S3418" i="27" s="1"/>
  <c r="T3418" i="27" s="1"/>
  <c r="Q3418" i="27"/>
  <c r="P3418" i="27" l="1"/>
  <c r="V3418" i="27" s="1"/>
  <c r="AT2258" i="27" s="1"/>
  <c r="U3418" i="27"/>
  <c r="W3418" i="27" s="1"/>
  <c r="H3419" i="27"/>
  <c r="X3419" i="27" s="1"/>
  <c r="N3419" i="27" s="1"/>
  <c r="G3419" i="27" s="1"/>
  <c r="J3419" i="27" l="1"/>
  <c r="K3419" i="27" s="1"/>
  <c r="O3419" i="27" s="1"/>
  <c r="AZ2258" i="27"/>
  <c r="AY2258" i="27"/>
  <c r="BB2258" i="27" s="1"/>
  <c r="AW2258" i="27"/>
  <c r="BA2258" i="27" s="1"/>
  <c r="I3419" i="27" l="1"/>
  <c r="L3419" i="27" s="1"/>
  <c r="P3419" i="27" s="1"/>
  <c r="R3419" i="27"/>
  <c r="S3419" i="27" s="1"/>
  <c r="T3419" i="27" s="1"/>
  <c r="Q3419" i="27"/>
  <c r="M3419" i="27" l="1"/>
  <c r="U3419" i="27" s="1"/>
  <c r="W3419" i="27" s="1"/>
  <c r="H3420" i="27"/>
  <c r="X3420" i="27" s="1"/>
  <c r="N3420" i="27" s="1"/>
  <c r="G3420" i="27" s="1"/>
  <c r="V3419" i="27"/>
  <c r="AT2259" i="27" s="1"/>
  <c r="J3420" i="27"/>
  <c r="K3420" i="27" s="1"/>
  <c r="AZ2259" i="27" l="1"/>
  <c r="AY2259" i="27"/>
  <c r="BB2259" i="27" s="1"/>
  <c r="AW2259" i="27"/>
  <c r="BA2259" i="27" s="1"/>
  <c r="O3420" i="27"/>
  <c r="I3420" i="27" l="1"/>
  <c r="L3420" i="27" s="1"/>
  <c r="M3420" i="27" s="1"/>
  <c r="R3420" i="27"/>
  <c r="S3420" i="27" s="1"/>
  <c r="T3420" i="27" s="1"/>
  <c r="Q3420" i="27"/>
  <c r="P3420" i="27" l="1"/>
  <c r="V3420" i="27" s="1"/>
  <c r="AT2260" i="27" s="1"/>
  <c r="U3420" i="27"/>
  <c r="W3420" i="27" s="1"/>
  <c r="H3421" i="27"/>
  <c r="X3421" i="27" s="1"/>
  <c r="N3421" i="27" s="1"/>
  <c r="G3421" i="27" s="1"/>
  <c r="J3421" i="27" l="1"/>
  <c r="K3421" i="27" s="1"/>
  <c r="AZ2260" i="27"/>
  <c r="AY2260" i="27"/>
  <c r="BB2260" i="27" s="1"/>
  <c r="AW2260" i="27"/>
  <c r="BA2260" i="27" s="1"/>
  <c r="O3421" i="27"/>
  <c r="I3421" i="27" s="1"/>
  <c r="L3421" i="27" s="1"/>
  <c r="R3421" i="27" l="1"/>
  <c r="S3421" i="27" s="1"/>
  <c r="T3421" i="27" s="1"/>
  <c r="M3421" i="27"/>
  <c r="P3421" i="27"/>
  <c r="V3421" i="27" s="1"/>
  <c r="AT2261" i="27" s="1"/>
  <c r="Q3421" i="27"/>
  <c r="U3421" i="27" l="1"/>
  <c r="W3421" i="27" s="1"/>
  <c r="AZ2261" i="27"/>
  <c r="AY2261" i="27"/>
  <c r="BB2261" i="27" s="1"/>
  <c r="AW2261" i="27"/>
  <c r="BA2261" i="27" s="1"/>
  <c r="H3422" i="27"/>
  <c r="X3422" i="27" s="1"/>
  <c r="N3422" i="27" s="1"/>
  <c r="G3422" i="27" s="1"/>
  <c r="J3422" i="27" l="1"/>
  <c r="K3422" i="27" s="1"/>
  <c r="O3422" i="27" s="1"/>
  <c r="I3422" i="27" l="1"/>
  <c r="R3422" i="27"/>
  <c r="S3422" i="27" s="1"/>
  <c r="T3422" i="27" s="1"/>
  <c r="L3422" i="27"/>
  <c r="Q3422" i="27"/>
  <c r="H3423" i="27" l="1"/>
  <c r="X3423" i="27" s="1"/>
  <c r="N3423" i="27" s="1"/>
  <c r="G3423" i="27" s="1"/>
  <c r="P3422" i="27"/>
  <c r="V3422" i="27" s="1"/>
  <c r="AT2262" i="27" s="1"/>
  <c r="J3423" i="27"/>
  <c r="K3423" i="27" s="1"/>
  <c r="M3422" i="27"/>
  <c r="U3422" i="27" s="1"/>
  <c r="W3422" i="27" s="1"/>
  <c r="AZ2262" i="27" l="1"/>
  <c r="AY2262" i="27"/>
  <c r="BB2262" i="27" s="1"/>
  <c r="AW2262" i="27"/>
  <c r="BA2262" i="27" s="1"/>
  <c r="O3423" i="27"/>
  <c r="I3423" i="27" l="1"/>
  <c r="L3423" i="27" s="1"/>
  <c r="R3423" i="27"/>
  <c r="S3423" i="27" s="1"/>
  <c r="T3423" i="27" s="1"/>
  <c r="Q3423" i="27"/>
  <c r="H3424" i="27" l="1"/>
  <c r="X3424" i="27" s="1"/>
  <c r="N3424" i="27" s="1"/>
  <c r="G3424" i="27" s="1"/>
  <c r="P3423" i="27"/>
  <c r="V3423" i="27" s="1"/>
  <c r="AT2263" i="27" s="1"/>
  <c r="M3423" i="27"/>
  <c r="U3423" i="27" s="1"/>
  <c r="W3423" i="27" s="1"/>
  <c r="J3424" i="27" l="1"/>
  <c r="K3424" i="27" s="1"/>
  <c r="O3424" i="27" s="1"/>
  <c r="AZ2263" i="27"/>
  <c r="AY2263" i="27"/>
  <c r="BB2263" i="27" s="1"/>
  <c r="AW2263" i="27"/>
  <c r="BA2263" i="27" s="1"/>
  <c r="I3424" i="27" l="1"/>
  <c r="L3424" i="27" s="1"/>
  <c r="P3424" i="27" s="1"/>
  <c r="R3424" i="27"/>
  <c r="S3424" i="27" s="1"/>
  <c r="T3424" i="27" s="1"/>
  <c r="Q3424" i="27"/>
  <c r="M3424" i="27" l="1"/>
  <c r="U3424" i="27" s="1"/>
  <c r="W3424" i="27" s="1"/>
  <c r="H3425" i="27"/>
  <c r="X3425" i="27" s="1"/>
  <c r="N3425" i="27" s="1"/>
  <c r="G3425" i="27" s="1"/>
  <c r="V3424" i="27"/>
  <c r="AT2264" i="27" s="1"/>
  <c r="J3425" i="27" l="1"/>
  <c r="K3425" i="27" s="1"/>
  <c r="O3425" i="27" s="1"/>
  <c r="AZ2264" i="27"/>
  <c r="AY2264" i="27"/>
  <c r="BB2264" i="27" s="1"/>
  <c r="AW2264" i="27"/>
  <c r="BA2264" i="27" s="1"/>
  <c r="I3425" i="27" l="1"/>
  <c r="L3425" i="27" s="1"/>
  <c r="M3425" i="27" s="1"/>
  <c r="R3425" i="27"/>
  <c r="S3425" i="27" s="1"/>
  <c r="T3425" i="27" s="1"/>
  <c r="Q3425" i="27"/>
  <c r="P3425" i="27" l="1"/>
  <c r="V3425" i="27" s="1"/>
  <c r="AT2265" i="27" s="1"/>
  <c r="H3426" i="27"/>
  <c r="X3426" i="27" s="1"/>
  <c r="N3426" i="27" s="1"/>
  <c r="G3426" i="27" s="1"/>
  <c r="U3425" i="27"/>
  <c r="W3425" i="27" s="1"/>
  <c r="J3426" i="27" l="1"/>
  <c r="K3426" i="27" s="1"/>
  <c r="O3426" i="27" s="1"/>
  <c r="I3426" i="27" s="1"/>
  <c r="L3426" i="27" s="1"/>
  <c r="AZ2265" i="27"/>
  <c r="AY2265" i="27"/>
  <c r="BB2265" i="27" s="1"/>
  <c r="AW2265" i="27"/>
  <c r="BA2265" i="27" s="1"/>
  <c r="R3426" i="27" l="1"/>
  <c r="S3426" i="27" s="1"/>
  <c r="T3426" i="27" s="1"/>
  <c r="M3426" i="27"/>
  <c r="P3426" i="27"/>
  <c r="V3426" i="27" s="1"/>
  <c r="AT2266" i="27" s="1"/>
  <c r="Q3426" i="27"/>
  <c r="U3426" i="27" l="1"/>
  <c r="AZ2266" i="27"/>
  <c r="AY2266" i="27"/>
  <c r="BB2266" i="27" s="1"/>
  <c r="AW2266" i="27"/>
  <c r="BA2266" i="27" s="1"/>
  <c r="H3427" i="27"/>
  <c r="X3427" i="27" s="1"/>
  <c r="N3427" i="27" s="1"/>
  <c r="G3427" i="27" s="1"/>
  <c r="W3426" i="27"/>
  <c r="J3427" i="27" l="1"/>
  <c r="K3427" i="27" s="1"/>
  <c r="O3427" i="27" s="1"/>
  <c r="I3427" i="27" l="1"/>
  <c r="R3427" i="27"/>
  <c r="S3427" i="27" s="1"/>
  <c r="T3427" i="27" s="1"/>
  <c r="L3427" i="27"/>
  <c r="Q3427" i="27"/>
  <c r="H3428" i="27" l="1"/>
  <c r="X3428" i="27" s="1"/>
  <c r="N3428" i="27" s="1"/>
  <c r="G3428" i="27" s="1"/>
  <c r="P3427" i="27"/>
  <c r="V3427" i="27" s="1"/>
  <c r="AT2267" i="27" s="1"/>
  <c r="M3427" i="27"/>
  <c r="U3427" i="27" s="1"/>
  <c r="W3427" i="27" s="1"/>
  <c r="J3428" i="27" l="1"/>
  <c r="K3428" i="27" s="1"/>
  <c r="O3428" i="27" s="1"/>
  <c r="AZ2267" i="27"/>
  <c r="AY2267" i="27"/>
  <c r="BB2267" i="27" s="1"/>
  <c r="AW2267" i="27"/>
  <c r="BA2267" i="27" s="1"/>
  <c r="I3428" i="27" l="1"/>
  <c r="L3428" i="27" s="1"/>
  <c r="P3428" i="27" s="1"/>
  <c r="R3428" i="27"/>
  <c r="S3428" i="27" s="1"/>
  <c r="T3428" i="27" s="1"/>
  <c r="Q3428" i="27"/>
  <c r="M3428" i="27" l="1"/>
  <c r="U3428" i="27"/>
  <c r="W3428" i="27" s="1"/>
  <c r="H3429" i="27"/>
  <c r="X3429" i="27" s="1"/>
  <c r="N3429" i="27" s="1"/>
  <c r="G3429" i="27" s="1"/>
  <c r="V3428" i="27"/>
  <c r="AT2268" i="27" s="1"/>
  <c r="J3429" i="27"/>
  <c r="K3429" i="27" s="1"/>
  <c r="AZ2268" i="27" l="1"/>
  <c r="AY2268" i="27"/>
  <c r="BB2268" i="27" s="1"/>
  <c r="AW2268" i="27"/>
  <c r="BA2268" i="27" s="1"/>
  <c r="O3429" i="27"/>
  <c r="I3429" i="27" l="1"/>
  <c r="L3429" i="27" s="1"/>
  <c r="P3429" i="27" s="1"/>
  <c r="R3429" i="27"/>
  <c r="S3429" i="27" s="1"/>
  <c r="T3429" i="27" s="1"/>
  <c r="Q3429" i="27"/>
  <c r="M3429" i="27" l="1"/>
  <c r="U3429" i="27" s="1"/>
  <c r="W3429" i="27" s="1"/>
  <c r="H3430" i="27"/>
  <c r="X3430" i="27" s="1"/>
  <c r="N3430" i="27" s="1"/>
  <c r="G3430" i="27" s="1"/>
  <c r="V3429" i="27"/>
  <c r="AT2269" i="27" s="1"/>
  <c r="J3430" i="27"/>
  <c r="K3430" i="27" s="1"/>
  <c r="AZ2269" i="27" l="1"/>
  <c r="AY2269" i="27"/>
  <c r="BB2269" i="27" s="1"/>
  <c r="AW2269" i="27"/>
  <c r="BA2269" i="27" s="1"/>
  <c r="O3430" i="27"/>
  <c r="I3430" i="27" l="1"/>
  <c r="L3430" i="27" s="1"/>
  <c r="P3430" i="27" s="1"/>
  <c r="R3430" i="27"/>
  <c r="S3430" i="27" s="1"/>
  <c r="T3430" i="27" s="1"/>
  <c r="Q3430" i="27"/>
  <c r="M3430" i="27" l="1"/>
  <c r="U3430" i="27" s="1"/>
  <c r="W3430" i="27" s="1"/>
  <c r="H3431" i="27"/>
  <c r="X3431" i="27" s="1"/>
  <c r="N3431" i="27" s="1"/>
  <c r="G3431" i="27" s="1"/>
  <c r="V3430" i="27"/>
  <c r="AT2270" i="27" s="1"/>
  <c r="J3431" i="27"/>
  <c r="K3431" i="27" s="1"/>
  <c r="AZ2270" i="27" l="1"/>
  <c r="AY2270" i="27"/>
  <c r="BB2270" i="27" s="1"/>
  <c r="AW2270" i="27"/>
  <c r="BA2270" i="27" s="1"/>
  <c r="O3431" i="27"/>
  <c r="I3431" i="27" s="1"/>
  <c r="R3431" i="27" l="1"/>
  <c r="S3431" i="27" s="1"/>
  <c r="T3431" i="27" s="1"/>
  <c r="L3431" i="27"/>
  <c r="M3431" i="27" s="1"/>
  <c r="U3431" i="27" s="1"/>
  <c r="Q3431" i="27"/>
  <c r="H3432" i="27" l="1"/>
  <c r="X3432" i="27" s="1"/>
  <c r="N3432" i="27" s="1"/>
  <c r="G3432" i="27" s="1"/>
  <c r="W3431" i="27"/>
  <c r="P3431" i="27"/>
  <c r="V3431" i="27" s="1"/>
  <c r="AT2271" i="27" s="1"/>
  <c r="J3432" i="27"/>
  <c r="K3432" i="27" s="1"/>
  <c r="AZ2271" i="27" l="1"/>
  <c r="AY2271" i="27"/>
  <c r="BB2271" i="27" s="1"/>
  <c r="AW2271" i="27"/>
  <c r="BA2271" i="27" s="1"/>
  <c r="O3432" i="27"/>
  <c r="I3432" i="27" l="1"/>
  <c r="L3432" i="27" s="1"/>
  <c r="P3432" i="27" s="1"/>
  <c r="R3432" i="27"/>
  <c r="S3432" i="27" s="1"/>
  <c r="T3432" i="27" s="1"/>
  <c r="Q3432" i="27"/>
  <c r="M3432" i="27" l="1"/>
  <c r="U3432" i="27" s="1"/>
  <c r="W3432" i="27" s="1"/>
  <c r="H3433" i="27"/>
  <c r="X3433" i="27" s="1"/>
  <c r="N3433" i="27" s="1"/>
  <c r="G3433" i="27" s="1"/>
  <c r="V3432" i="27"/>
  <c r="AT2272" i="27" s="1"/>
  <c r="J3433" i="27"/>
  <c r="K3433" i="27" s="1"/>
  <c r="AZ2272" i="27" l="1"/>
  <c r="AY2272" i="27"/>
  <c r="BB2272" i="27" s="1"/>
  <c r="AW2272" i="27"/>
  <c r="BA2272" i="27" s="1"/>
  <c r="O3433" i="27"/>
  <c r="I3433" i="27" l="1"/>
  <c r="L3433" i="27" s="1"/>
  <c r="P3433" i="27" s="1"/>
  <c r="R3433" i="27"/>
  <c r="S3433" i="27" s="1"/>
  <c r="T3433" i="27" s="1"/>
  <c r="Q3433" i="27"/>
  <c r="M3433" i="27" l="1"/>
  <c r="U3433" i="27" s="1"/>
  <c r="W3433" i="27" s="1"/>
  <c r="H3434" i="27"/>
  <c r="X3434" i="27" s="1"/>
  <c r="N3434" i="27" s="1"/>
  <c r="G3434" i="27" s="1"/>
  <c r="V3433" i="27"/>
  <c r="AT2273" i="27" s="1"/>
  <c r="J3434" i="27"/>
  <c r="K3434" i="27" s="1"/>
  <c r="AZ2273" i="27" l="1"/>
  <c r="AY2273" i="27"/>
  <c r="BB2273" i="27" s="1"/>
  <c r="AW2273" i="27"/>
  <c r="BA2273" i="27" s="1"/>
  <c r="O3434" i="27"/>
  <c r="I3434" i="27" l="1"/>
  <c r="R3434" i="27"/>
  <c r="S3434" i="27" s="1"/>
  <c r="T3434" i="27" s="1"/>
  <c r="L3434" i="27"/>
  <c r="Q3434" i="27"/>
  <c r="H3435" i="27" l="1"/>
  <c r="X3435" i="27" s="1"/>
  <c r="N3435" i="27" s="1"/>
  <c r="G3435" i="27" s="1"/>
  <c r="P3434" i="27"/>
  <c r="V3434" i="27" s="1"/>
  <c r="AT2274" i="27" s="1"/>
  <c r="M3434" i="27"/>
  <c r="U3434" i="27" s="1"/>
  <c r="W3434" i="27" s="1"/>
  <c r="J3435" i="27" l="1"/>
  <c r="K3435" i="27" s="1"/>
  <c r="O3435" i="27" s="1"/>
  <c r="AZ2274" i="27"/>
  <c r="AY2274" i="27"/>
  <c r="BB2274" i="27" s="1"/>
  <c r="AW2274" i="27"/>
  <c r="BA2274" i="27" s="1"/>
  <c r="I3435" i="27" l="1"/>
  <c r="L3435" i="27" s="1"/>
  <c r="P3435" i="27" s="1"/>
  <c r="R3435" i="27"/>
  <c r="S3435" i="27" s="1"/>
  <c r="T3435" i="27" s="1"/>
  <c r="Q3435" i="27"/>
  <c r="M3435" i="27" l="1"/>
  <c r="U3435" i="27" s="1"/>
  <c r="W3435" i="27" s="1"/>
  <c r="H3436" i="27"/>
  <c r="X3436" i="27" s="1"/>
  <c r="N3436" i="27" s="1"/>
  <c r="G3436" i="27" s="1"/>
  <c r="V3435" i="27"/>
  <c r="AT2275" i="27" s="1"/>
  <c r="J3436" i="27"/>
  <c r="K3436" i="27" s="1"/>
  <c r="AZ2275" i="27" l="1"/>
  <c r="AY2275" i="27"/>
  <c r="BB2275" i="27" s="1"/>
  <c r="AW2275" i="27"/>
  <c r="BA2275" i="27" s="1"/>
  <c r="O3436" i="27"/>
  <c r="I3436" i="27" l="1"/>
  <c r="L3436" i="27" s="1"/>
  <c r="P3436" i="27" s="1"/>
  <c r="R3436" i="27"/>
  <c r="S3436" i="27" s="1"/>
  <c r="T3436" i="27" s="1"/>
  <c r="Q3436" i="27"/>
  <c r="M3436" i="27" l="1"/>
  <c r="U3436" i="27" s="1"/>
  <c r="W3436" i="27" s="1"/>
  <c r="H3437" i="27"/>
  <c r="X3437" i="27" s="1"/>
  <c r="N3437" i="27" s="1"/>
  <c r="G3437" i="27" s="1"/>
  <c r="V3436" i="27"/>
  <c r="AT2276" i="27" s="1"/>
  <c r="J3437" i="27"/>
  <c r="K3437" i="27" s="1"/>
  <c r="AY2276" i="27" l="1"/>
  <c r="BB2276" i="27" s="1"/>
  <c r="AZ2276" i="27"/>
  <c r="AW2276" i="27"/>
  <c r="BA2276" i="27" s="1"/>
  <c r="O3437" i="27"/>
  <c r="I3437" i="27" l="1"/>
  <c r="L3437" i="27" s="1"/>
  <c r="P3437" i="27" s="1"/>
  <c r="R3437" i="27"/>
  <c r="S3437" i="27" s="1"/>
  <c r="T3437" i="27" s="1"/>
  <c r="Q3437" i="27"/>
  <c r="M3437" i="27" l="1"/>
  <c r="U3437" i="27" s="1"/>
  <c r="W3437" i="27" s="1"/>
  <c r="H3438" i="27"/>
  <c r="X3438" i="27" s="1"/>
  <c r="N3438" i="27" s="1"/>
  <c r="G3438" i="27" s="1"/>
  <c r="V3437" i="27"/>
  <c r="AT2277" i="27" s="1"/>
  <c r="J3438" i="27"/>
  <c r="K3438" i="27" s="1"/>
  <c r="AZ2277" i="27" l="1"/>
  <c r="AY2277" i="27"/>
  <c r="BB2277" i="27" s="1"/>
  <c r="AW2277" i="27"/>
  <c r="BA2277" i="27" s="1"/>
  <c r="O3438" i="27"/>
  <c r="I3438" i="27" l="1"/>
  <c r="L3438" i="27" s="1"/>
  <c r="M3438" i="27" s="1"/>
  <c r="R3438" i="27"/>
  <c r="S3438" i="27" s="1"/>
  <c r="T3438" i="27" s="1"/>
  <c r="Q3438" i="27"/>
  <c r="H3439" i="27" l="1"/>
  <c r="X3439" i="27" s="1"/>
  <c r="N3439" i="27" s="1"/>
  <c r="G3439" i="27" s="1"/>
  <c r="U3438" i="27"/>
  <c r="W3438" i="27" s="1"/>
  <c r="P3438" i="27"/>
  <c r="V3438" i="27" s="1"/>
  <c r="AT2278" i="27" s="1"/>
  <c r="J3439" i="27"/>
  <c r="K3439" i="27" s="1"/>
  <c r="AZ2278" i="27" l="1"/>
  <c r="AY2278" i="27"/>
  <c r="BB2278" i="27" s="1"/>
  <c r="AW2278" i="27"/>
  <c r="BA2278" i="27" s="1"/>
  <c r="O3439" i="27"/>
  <c r="I3439" i="27" l="1"/>
  <c r="L3439" i="27" s="1"/>
  <c r="M3439" i="27" s="1"/>
  <c r="R3439" i="27"/>
  <c r="S3439" i="27" s="1"/>
  <c r="T3439" i="27" s="1"/>
  <c r="P3439" i="27"/>
  <c r="Q3439" i="27"/>
  <c r="U3439" i="27" l="1"/>
  <c r="W3439" i="27" s="1"/>
  <c r="H3440" i="27"/>
  <c r="X3440" i="27" s="1"/>
  <c r="N3440" i="27" s="1"/>
  <c r="G3440" i="27" s="1"/>
  <c r="V3439" i="27"/>
  <c r="AT2279" i="27" s="1"/>
  <c r="J3440" i="27" l="1"/>
  <c r="K3440" i="27" s="1"/>
  <c r="O3440" i="27" s="1"/>
  <c r="AY2279" i="27"/>
  <c r="BB2279" i="27" s="1"/>
  <c r="AZ2279" i="27"/>
  <c r="AW2279" i="27"/>
  <c r="BA2279" i="27" s="1"/>
  <c r="I3440" i="27" l="1"/>
  <c r="L3440" i="27" s="1"/>
  <c r="M3440" i="27" s="1"/>
  <c r="R3440" i="27"/>
  <c r="S3440" i="27" s="1"/>
  <c r="T3440" i="27" s="1"/>
  <c r="Q3440" i="27"/>
  <c r="P3440" i="27" l="1"/>
  <c r="U3440" i="27"/>
  <c r="W3440" i="27" s="1"/>
  <c r="H3441" i="27"/>
  <c r="X3441" i="27" s="1"/>
  <c r="N3441" i="27" s="1"/>
  <c r="G3441" i="27" s="1"/>
  <c r="V3440" i="27"/>
  <c r="AT2280" i="27" s="1"/>
  <c r="AY2280" i="27" l="1"/>
  <c r="BB2280" i="27" s="1"/>
  <c r="AZ2280" i="27"/>
  <c r="AW2280" i="27"/>
  <c r="BA2280" i="27" s="1"/>
  <c r="J3441" i="27"/>
  <c r="K3441" i="27" s="1"/>
  <c r="O3441" i="27" s="1"/>
  <c r="I3441" i="27" l="1"/>
  <c r="L3441" i="27" s="1"/>
  <c r="P3441" i="27" s="1"/>
  <c r="R3441" i="27"/>
  <c r="S3441" i="27" s="1"/>
  <c r="T3441" i="27" s="1"/>
  <c r="Q3441" i="27"/>
  <c r="M3441" i="27" l="1"/>
  <c r="U3441" i="27" s="1"/>
  <c r="W3441" i="27" s="1"/>
  <c r="H3442" i="27"/>
  <c r="X3442" i="27" s="1"/>
  <c r="N3442" i="27" s="1"/>
  <c r="G3442" i="27" s="1"/>
  <c r="V3441" i="27"/>
  <c r="AT2281" i="27" s="1"/>
  <c r="J3442" i="27" l="1"/>
  <c r="K3442" i="27" s="1"/>
  <c r="O3442" i="27" s="1"/>
  <c r="AY2281" i="27"/>
  <c r="BB2281" i="27" s="1"/>
  <c r="AZ2281" i="27"/>
  <c r="AW2281" i="27"/>
  <c r="BA2281" i="27" s="1"/>
  <c r="I3442" i="27" l="1"/>
  <c r="L3442" i="27" s="1"/>
  <c r="P3442" i="27" s="1"/>
  <c r="R3442" i="27"/>
  <c r="S3442" i="27" s="1"/>
  <c r="T3442" i="27" s="1"/>
  <c r="Q3442" i="27"/>
  <c r="M3442" i="27" l="1"/>
  <c r="U3442" i="27" s="1"/>
  <c r="W3442" i="27" s="1"/>
  <c r="H3443" i="27"/>
  <c r="X3443" i="27" s="1"/>
  <c r="N3443" i="27" s="1"/>
  <c r="G3443" i="27" s="1"/>
  <c r="V3442" i="27"/>
  <c r="AT2282" i="27" s="1"/>
  <c r="J3443" i="27"/>
  <c r="K3443" i="27" s="1"/>
  <c r="AY2282" i="27" l="1"/>
  <c r="BB2282" i="27" s="1"/>
  <c r="AZ2282" i="27"/>
  <c r="AW2282" i="27"/>
  <c r="BA2282" i="27" s="1"/>
  <c r="O3443" i="27"/>
  <c r="I3443" i="27" l="1"/>
  <c r="L3443" i="27" s="1"/>
  <c r="R3443" i="27"/>
  <c r="S3443" i="27" s="1"/>
  <c r="T3443" i="27" s="1"/>
  <c r="Q3443" i="27"/>
  <c r="H3444" i="27" l="1"/>
  <c r="X3444" i="27" s="1"/>
  <c r="N3444" i="27" s="1"/>
  <c r="G3444" i="27" s="1"/>
  <c r="P3443" i="27"/>
  <c r="V3443" i="27" s="1"/>
  <c r="AT2283" i="27" s="1"/>
  <c r="M3443" i="27"/>
  <c r="U3443" i="27" s="1"/>
  <c r="W3443" i="27" s="1"/>
  <c r="J3444" i="27" l="1"/>
  <c r="K3444" i="27" s="1"/>
  <c r="O3444" i="27" s="1"/>
  <c r="AY2283" i="27"/>
  <c r="BB2283" i="27" s="1"/>
  <c r="AZ2283" i="27"/>
  <c r="AW2283" i="27"/>
  <c r="BA2283" i="27" s="1"/>
  <c r="I3444" i="27" l="1"/>
  <c r="L3444" i="27" s="1"/>
  <c r="R3444" i="27"/>
  <c r="S3444" i="27" s="1"/>
  <c r="T3444" i="27" s="1"/>
  <c r="Q3444" i="27"/>
  <c r="H3445" i="27" l="1"/>
  <c r="X3445" i="27" s="1"/>
  <c r="N3445" i="27" s="1"/>
  <c r="G3445" i="27" s="1"/>
  <c r="P3444" i="27"/>
  <c r="V3444" i="27" s="1"/>
  <c r="AT2284" i="27" s="1"/>
  <c r="M3444" i="27"/>
  <c r="U3444" i="27" s="1"/>
  <c r="W3444" i="27" s="1"/>
  <c r="J3445" i="27" l="1"/>
  <c r="K3445" i="27" s="1"/>
  <c r="O3445" i="27" s="1"/>
  <c r="AY2284" i="27"/>
  <c r="BB2284" i="27" s="1"/>
  <c r="AZ2284" i="27"/>
  <c r="AW2284" i="27"/>
  <c r="BA2284" i="27" s="1"/>
  <c r="I3445" i="27" l="1"/>
  <c r="L3445" i="27" s="1"/>
  <c r="P3445" i="27" s="1"/>
  <c r="R3445" i="27"/>
  <c r="S3445" i="27" s="1"/>
  <c r="T3445" i="27" s="1"/>
  <c r="Q3445" i="27"/>
  <c r="M3445" i="27" l="1"/>
  <c r="U3445" i="27" s="1"/>
  <c r="W3445" i="27" s="1"/>
  <c r="H3446" i="27"/>
  <c r="X3446" i="27" s="1"/>
  <c r="N3446" i="27" s="1"/>
  <c r="G3446" i="27" s="1"/>
  <c r="V3445" i="27"/>
  <c r="AT2285" i="27" s="1"/>
  <c r="J3446" i="27" l="1"/>
  <c r="K3446" i="27" s="1"/>
  <c r="O3446" i="27" s="1"/>
  <c r="AZ2285" i="27"/>
  <c r="AY2285" i="27"/>
  <c r="BB2285" i="27" s="1"/>
  <c r="AW2285" i="27"/>
  <c r="BA2285" i="27" s="1"/>
  <c r="I3446" i="27" l="1"/>
  <c r="L3446" i="27" s="1"/>
  <c r="R3446" i="27"/>
  <c r="S3446" i="27" s="1"/>
  <c r="T3446" i="27" s="1"/>
  <c r="Q3446" i="27"/>
  <c r="H3447" i="27" l="1"/>
  <c r="X3447" i="27" s="1"/>
  <c r="N3447" i="27" s="1"/>
  <c r="G3447" i="27" s="1"/>
  <c r="P3446" i="27"/>
  <c r="V3446" i="27" s="1"/>
  <c r="AT2286" i="27" s="1"/>
  <c r="M3446" i="27"/>
  <c r="U3446" i="27" s="1"/>
  <c r="W3446" i="27" s="1"/>
  <c r="J3447" i="27" l="1"/>
  <c r="K3447" i="27" s="1"/>
  <c r="O3447" i="27" s="1"/>
  <c r="AZ2286" i="27"/>
  <c r="AY2286" i="27"/>
  <c r="BB2286" i="27" s="1"/>
  <c r="AW2286" i="27"/>
  <c r="BA2286" i="27" s="1"/>
  <c r="I3447" i="27" l="1"/>
  <c r="L3447" i="27" s="1"/>
  <c r="P3447" i="27" s="1"/>
  <c r="R3447" i="27"/>
  <c r="S3447" i="27" s="1"/>
  <c r="T3447" i="27" s="1"/>
  <c r="Q3447" i="27"/>
  <c r="M3447" i="27" l="1"/>
  <c r="U3447" i="27" s="1"/>
  <c r="W3447" i="27" s="1"/>
  <c r="H3448" i="27"/>
  <c r="X3448" i="27" s="1"/>
  <c r="N3448" i="27" s="1"/>
  <c r="G3448" i="27" s="1"/>
  <c r="V3447" i="27"/>
  <c r="AT2287" i="27" s="1"/>
  <c r="J3448" i="27"/>
  <c r="K3448" i="27" s="1"/>
  <c r="AZ2287" i="27" l="1"/>
  <c r="AY2287" i="27"/>
  <c r="BB2287" i="27" s="1"/>
  <c r="AW2287" i="27"/>
  <c r="BA2287" i="27" s="1"/>
  <c r="O3448" i="27"/>
  <c r="I3448" i="27" l="1"/>
  <c r="L3448" i="27" s="1"/>
  <c r="P3448" i="27" s="1"/>
  <c r="R3448" i="27"/>
  <c r="S3448" i="27" s="1"/>
  <c r="T3448" i="27" s="1"/>
  <c r="Q3448" i="27"/>
  <c r="M3448" i="27" l="1"/>
  <c r="U3448" i="27" s="1"/>
  <c r="W3448" i="27" s="1"/>
  <c r="H3449" i="27"/>
  <c r="X3449" i="27" s="1"/>
  <c r="N3449" i="27" s="1"/>
  <c r="G3449" i="27" s="1"/>
  <c r="V3448" i="27"/>
  <c r="AT2288" i="27" s="1"/>
  <c r="J3449" i="27"/>
  <c r="K3449" i="27" s="1"/>
  <c r="AZ2288" i="27" l="1"/>
  <c r="AW2288" i="27"/>
  <c r="BA2288" i="27" s="1"/>
  <c r="AY2288" i="27"/>
  <c r="BB2288" i="27" s="1"/>
  <c r="O3449" i="27"/>
  <c r="I3449" i="27" s="1"/>
  <c r="L3449" i="27" s="1"/>
  <c r="R3449" i="27" l="1"/>
  <c r="S3449" i="27" s="1"/>
  <c r="T3449" i="27" s="1"/>
  <c r="M3449" i="27"/>
  <c r="P3449" i="27"/>
  <c r="V3449" i="27" s="1"/>
  <c r="AT2289" i="27" s="1"/>
  <c r="Q3449" i="27"/>
  <c r="U3449" i="27" l="1"/>
  <c r="W3449" i="27" s="1"/>
  <c r="AZ2289" i="27"/>
  <c r="AY2289" i="27"/>
  <c r="BB2289" i="27" s="1"/>
  <c r="AW2289" i="27"/>
  <c r="BA2289" i="27" s="1"/>
  <c r="H3450" i="27"/>
  <c r="X3450" i="27" s="1"/>
  <c r="N3450" i="27" s="1"/>
  <c r="G3450" i="27" s="1"/>
  <c r="J3450" i="27" l="1"/>
  <c r="K3450" i="27" s="1"/>
  <c r="O3450" i="27" s="1"/>
  <c r="I3450" i="27" l="1"/>
  <c r="L3450" i="27" s="1"/>
  <c r="R3450" i="27"/>
  <c r="S3450" i="27" s="1"/>
  <c r="T3450" i="27" s="1"/>
  <c r="Q3450" i="27"/>
  <c r="H3451" i="27" l="1"/>
  <c r="X3451" i="27" s="1"/>
  <c r="N3451" i="27" s="1"/>
  <c r="G3451" i="27" s="1"/>
  <c r="P3450" i="27"/>
  <c r="V3450" i="27" s="1"/>
  <c r="AT2290" i="27" s="1"/>
  <c r="M3450" i="27"/>
  <c r="U3450" i="27" s="1"/>
  <c r="W3450" i="27" s="1"/>
  <c r="J3451" i="27" l="1"/>
  <c r="K3451" i="27" s="1"/>
  <c r="O3451" i="27" s="1"/>
  <c r="AZ2290" i="27"/>
  <c r="AW2290" i="27"/>
  <c r="BA2290" i="27" s="1"/>
  <c r="AY2290" i="27"/>
  <c r="BB2290" i="27" s="1"/>
  <c r="I3451" i="27" l="1"/>
  <c r="L3451" i="27" s="1"/>
  <c r="M3451" i="27" s="1"/>
  <c r="R3451" i="27"/>
  <c r="S3451" i="27" s="1"/>
  <c r="T3451" i="27" s="1"/>
  <c r="P3451" i="27"/>
  <c r="Q3451" i="27"/>
  <c r="H3452" i="27" l="1"/>
  <c r="X3452" i="27" s="1"/>
  <c r="N3452" i="27" s="1"/>
  <c r="G3452" i="27" s="1"/>
  <c r="U3451" i="27"/>
  <c r="W3451" i="27" s="1"/>
  <c r="V3451" i="27"/>
  <c r="AT2291" i="27" s="1"/>
  <c r="J3452" i="27"/>
  <c r="K3452" i="27" s="1"/>
  <c r="AZ2291" i="27" l="1"/>
  <c r="AW2291" i="27"/>
  <c r="BA2291" i="27" s="1"/>
  <c r="AY2291" i="27"/>
  <c r="BB2291" i="27" s="1"/>
  <c r="O3452" i="27"/>
  <c r="I3452" i="27" l="1"/>
  <c r="L3452" i="27" s="1"/>
  <c r="M3452" i="27" s="1"/>
  <c r="R3452" i="27"/>
  <c r="S3452" i="27" s="1"/>
  <c r="T3452" i="27" s="1"/>
  <c r="Q3452" i="27"/>
  <c r="P3452" i="27" l="1"/>
  <c r="V3452" i="27" s="1"/>
  <c r="AT2292" i="27" s="1"/>
  <c r="U3452" i="27"/>
  <c r="W3452" i="27" s="1"/>
  <c r="H3453" i="27"/>
  <c r="X3453" i="27" s="1"/>
  <c r="N3453" i="27" s="1"/>
  <c r="G3453" i="27" s="1"/>
  <c r="J3453" i="27" l="1"/>
  <c r="K3453" i="27" s="1"/>
  <c r="AZ2292" i="27"/>
  <c r="AW2292" i="27"/>
  <c r="BA2292" i="27" s="1"/>
  <c r="AY2292" i="27"/>
  <c r="BB2292" i="27" s="1"/>
  <c r="O3453" i="27"/>
  <c r="I3453" i="27" l="1"/>
  <c r="L3453" i="27" s="1"/>
  <c r="R3453" i="27"/>
  <c r="S3453" i="27" s="1"/>
  <c r="T3453" i="27" s="1"/>
  <c r="Q3453" i="27"/>
  <c r="H3454" i="27" l="1"/>
  <c r="X3454" i="27" s="1"/>
  <c r="N3454" i="27" s="1"/>
  <c r="G3454" i="27" s="1"/>
  <c r="P3453" i="27"/>
  <c r="V3453" i="27" s="1"/>
  <c r="AT2293" i="27" s="1"/>
  <c r="M3453" i="27"/>
  <c r="U3453" i="27" s="1"/>
  <c r="W3453" i="27" s="1"/>
  <c r="J3454" i="27" l="1"/>
  <c r="K3454" i="27" s="1"/>
  <c r="O3454" i="27" s="1"/>
  <c r="AZ2293" i="27"/>
  <c r="AW2293" i="27"/>
  <c r="BA2293" i="27" s="1"/>
  <c r="AY2293" i="27"/>
  <c r="BB2293" i="27" s="1"/>
  <c r="I3454" i="27" l="1"/>
  <c r="L3454" i="27" s="1"/>
  <c r="M3454" i="27" s="1"/>
  <c r="R3454" i="27"/>
  <c r="S3454" i="27" s="1"/>
  <c r="T3454" i="27" s="1"/>
  <c r="Q3454" i="27"/>
  <c r="P3454" i="27" l="1"/>
  <c r="V3454" i="27" s="1"/>
  <c r="AT2294" i="27" s="1"/>
  <c r="U3454" i="27"/>
  <c r="W3454" i="27" s="1"/>
  <c r="H3455" i="27"/>
  <c r="X3455" i="27" s="1"/>
  <c r="N3455" i="27" s="1"/>
  <c r="G3455" i="27" s="1"/>
  <c r="J3455" i="27" l="1"/>
  <c r="K3455" i="27" s="1"/>
  <c r="O3455" i="27" s="1"/>
  <c r="AZ2294" i="27"/>
  <c r="AW2294" i="27"/>
  <c r="BA2294" i="27" s="1"/>
  <c r="AY2294" i="27"/>
  <c r="BB2294" i="27" s="1"/>
  <c r="I3455" i="27" l="1"/>
  <c r="L3455" i="27" s="1"/>
  <c r="P3455" i="27" s="1"/>
  <c r="R3455" i="27"/>
  <c r="S3455" i="27" s="1"/>
  <c r="T3455" i="27" s="1"/>
  <c r="Q3455" i="27"/>
  <c r="M3455" i="27" l="1"/>
  <c r="U3455" i="27" s="1"/>
  <c r="W3455" i="27" s="1"/>
  <c r="H3456" i="27"/>
  <c r="X3456" i="27" s="1"/>
  <c r="N3456" i="27" s="1"/>
  <c r="G3456" i="27" s="1"/>
  <c r="V3455" i="27"/>
  <c r="AT2295" i="27" s="1"/>
  <c r="J3456" i="27"/>
  <c r="K3456" i="27" s="1"/>
  <c r="AZ2295" i="27" l="1"/>
  <c r="AY2295" i="27"/>
  <c r="BB2295" i="27" s="1"/>
  <c r="AW2295" i="27"/>
  <c r="BA2295" i="27" s="1"/>
  <c r="O3456" i="27"/>
  <c r="I3456" i="27" l="1"/>
  <c r="L3456" i="27" s="1"/>
  <c r="P3456" i="27" s="1"/>
  <c r="R3456" i="27"/>
  <c r="S3456" i="27" s="1"/>
  <c r="T3456" i="27" s="1"/>
  <c r="Q3456" i="27"/>
  <c r="M3456" i="27" l="1"/>
  <c r="U3456" i="27" s="1"/>
  <c r="W3456" i="27" s="1"/>
  <c r="H3457" i="27"/>
  <c r="X3457" i="27" s="1"/>
  <c r="N3457" i="27" s="1"/>
  <c r="G3457" i="27" s="1"/>
  <c r="V3456" i="27"/>
  <c r="AT2296" i="27" s="1"/>
  <c r="J3457" i="27"/>
  <c r="K3457" i="27" s="1"/>
  <c r="AZ2296" i="27" l="1"/>
  <c r="AY2296" i="27"/>
  <c r="BB2296" i="27" s="1"/>
  <c r="AW2296" i="27"/>
  <c r="BA2296" i="27" s="1"/>
  <c r="O3457" i="27"/>
  <c r="I3457" i="27" l="1"/>
  <c r="L3457" i="27" s="1"/>
  <c r="P3457" i="27" s="1"/>
  <c r="R3457" i="27"/>
  <c r="S3457" i="27" s="1"/>
  <c r="T3457" i="27" s="1"/>
  <c r="Q3457" i="27"/>
  <c r="M3457" i="27" l="1"/>
  <c r="U3457" i="27" s="1"/>
  <c r="W3457" i="27" s="1"/>
  <c r="H3458" i="27"/>
  <c r="X3458" i="27" s="1"/>
  <c r="N3458" i="27" s="1"/>
  <c r="G3458" i="27" s="1"/>
  <c r="V3457" i="27"/>
  <c r="AT2297" i="27" s="1"/>
  <c r="J3458" i="27" l="1"/>
  <c r="K3458" i="27" s="1"/>
  <c r="O3458" i="27" s="1"/>
  <c r="AZ2297" i="27"/>
  <c r="AY2297" i="27"/>
  <c r="BB2297" i="27" s="1"/>
  <c r="AW2297" i="27"/>
  <c r="BA2297" i="27" s="1"/>
  <c r="I3458" i="27" l="1"/>
  <c r="L3458" i="27" s="1"/>
  <c r="M3458" i="27" s="1"/>
  <c r="R3458" i="27"/>
  <c r="S3458" i="27" s="1"/>
  <c r="T3458" i="27" s="1"/>
  <c r="Q3458" i="27"/>
  <c r="P3458" i="27" l="1"/>
  <c r="V3458" i="27" s="1"/>
  <c r="AT2298" i="27" s="1"/>
  <c r="U3458" i="27"/>
  <c r="W3458" i="27" s="1"/>
  <c r="H3459" i="27"/>
  <c r="X3459" i="27" s="1"/>
  <c r="N3459" i="27" s="1"/>
  <c r="G3459" i="27" s="1"/>
  <c r="J3459" i="27" l="1"/>
  <c r="K3459" i="27" s="1"/>
  <c r="AZ2298" i="27"/>
  <c r="AY2298" i="27"/>
  <c r="BB2298" i="27" s="1"/>
  <c r="AW2298" i="27"/>
  <c r="BA2298" i="27" s="1"/>
  <c r="O3459" i="27"/>
  <c r="I3459" i="27" l="1"/>
  <c r="L3459" i="27" s="1"/>
  <c r="P3459" i="27" s="1"/>
  <c r="R3459" i="27"/>
  <c r="S3459" i="27" s="1"/>
  <c r="T3459" i="27" s="1"/>
  <c r="Q3459" i="27"/>
  <c r="M3459" i="27" l="1"/>
  <c r="U3459" i="27" s="1"/>
  <c r="W3459" i="27" s="1"/>
  <c r="H3460" i="27"/>
  <c r="X3460" i="27" s="1"/>
  <c r="N3460" i="27" s="1"/>
  <c r="G3460" i="27" s="1"/>
  <c r="V3459" i="27"/>
  <c r="AT2299" i="27" s="1"/>
  <c r="J3460" i="27"/>
  <c r="K3460" i="27" s="1"/>
  <c r="AZ2299" i="27" l="1"/>
  <c r="AY2299" i="27"/>
  <c r="BB2299" i="27" s="1"/>
  <c r="AW2299" i="27"/>
  <c r="BA2299" i="27" s="1"/>
  <c r="O3460" i="27"/>
  <c r="I3460" i="27" l="1"/>
  <c r="L3460" i="27" s="1"/>
  <c r="M3460" i="27" s="1"/>
  <c r="R3460" i="27"/>
  <c r="S3460" i="27" s="1"/>
  <c r="T3460" i="27" s="1"/>
  <c r="Q3460" i="27"/>
  <c r="P3460" i="27" l="1"/>
  <c r="U3460" i="27"/>
  <c r="H3461" i="27"/>
  <c r="X3461" i="27" s="1"/>
  <c r="N3461" i="27" s="1"/>
  <c r="G3461" i="27" s="1"/>
  <c r="W3460" i="27"/>
  <c r="V3460" i="27"/>
  <c r="AT2300" i="27" s="1"/>
  <c r="J3461" i="27"/>
  <c r="K3461" i="27" s="1"/>
  <c r="AZ2300" i="27" l="1"/>
  <c r="AY2300" i="27"/>
  <c r="BB2300" i="27" s="1"/>
  <c r="AW2300" i="27"/>
  <c r="BA2300" i="27" s="1"/>
  <c r="O3461" i="27"/>
  <c r="I3461" i="27" l="1"/>
  <c r="L3461" i="27" s="1"/>
  <c r="M3461" i="27" s="1"/>
  <c r="R3461" i="27"/>
  <c r="S3461" i="27" s="1"/>
  <c r="T3461" i="27" s="1"/>
  <c r="Q3461" i="27"/>
  <c r="P3461" i="27" l="1"/>
  <c r="V3461" i="27" s="1"/>
  <c r="AT2301" i="27" s="1"/>
  <c r="U3461" i="27"/>
  <c r="W3461" i="27" s="1"/>
  <c r="H3462" i="27"/>
  <c r="X3462" i="27" s="1"/>
  <c r="N3462" i="27" s="1"/>
  <c r="G3462" i="27" s="1"/>
  <c r="J3462" i="27" l="1"/>
  <c r="K3462" i="27" s="1"/>
  <c r="AZ2301" i="27"/>
  <c r="AY2301" i="27"/>
  <c r="BB2301" i="27" s="1"/>
  <c r="AW2301" i="27"/>
  <c r="BA2301" i="27" s="1"/>
  <c r="O3462" i="27"/>
  <c r="I3462" i="27" l="1"/>
  <c r="L3462" i="27" s="1"/>
  <c r="P3462" i="27" s="1"/>
  <c r="R3462" i="27"/>
  <c r="S3462" i="27" s="1"/>
  <c r="T3462" i="27" s="1"/>
  <c r="Q3462" i="27"/>
  <c r="M3462" i="27" l="1"/>
  <c r="U3462" i="27" s="1"/>
  <c r="W3462" i="27" s="1"/>
  <c r="H3463" i="27"/>
  <c r="X3463" i="27" s="1"/>
  <c r="N3463" i="27" s="1"/>
  <c r="G3463" i="27" s="1"/>
  <c r="V3462" i="27"/>
  <c r="AT2302" i="27" s="1"/>
  <c r="J3463" i="27" l="1"/>
  <c r="K3463" i="27" s="1"/>
  <c r="O3463" i="27" s="1"/>
  <c r="AZ2302" i="27"/>
  <c r="AY2302" i="27"/>
  <c r="BB2302" i="27" s="1"/>
  <c r="AW2302" i="27"/>
  <c r="BA2302" i="27" s="1"/>
  <c r="I3463" i="27" l="1"/>
  <c r="L3463" i="27" s="1"/>
  <c r="R3463" i="27"/>
  <c r="S3463" i="27" s="1"/>
  <c r="T3463" i="27" s="1"/>
  <c r="M3463" i="27"/>
  <c r="P3463" i="27"/>
  <c r="Q3463" i="27"/>
  <c r="U3463" i="27" l="1"/>
  <c r="W3463" i="27" s="1"/>
  <c r="H3464" i="27"/>
  <c r="X3464" i="27" s="1"/>
  <c r="N3464" i="27" s="1"/>
  <c r="G3464" i="27" s="1"/>
  <c r="V3463" i="27"/>
  <c r="AT2303" i="27" s="1"/>
  <c r="J3464" i="27"/>
  <c r="K3464" i="27" s="1"/>
  <c r="AZ2303" i="27" l="1"/>
  <c r="AY2303" i="27"/>
  <c r="BB2303" i="27" s="1"/>
  <c r="AW2303" i="27"/>
  <c r="BA2303" i="27" s="1"/>
  <c r="O3464" i="27"/>
  <c r="I3464" i="27" l="1"/>
  <c r="L3464" i="27" s="1"/>
  <c r="M3464" i="27" s="1"/>
  <c r="R3464" i="27"/>
  <c r="S3464" i="27" s="1"/>
  <c r="T3464" i="27" s="1"/>
  <c r="Q3464" i="27"/>
  <c r="P3464" i="27" l="1"/>
  <c r="V3464" i="27" s="1"/>
  <c r="AT2304" i="27" s="1"/>
  <c r="U3464" i="27"/>
  <c r="W3464" i="27" s="1"/>
  <c r="H3465" i="27"/>
  <c r="X3465" i="27" s="1"/>
  <c r="N3465" i="27" s="1"/>
  <c r="G3465" i="27" s="1"/>
  <c r="J3465" i="27" l="1"/>
  <c r="K3465" i="27" s="1"/>
  <c r="O3465" i="27" s="1"/>
  <c r="AZ2304" i="27"/>
  <c r="AY2304" i="27"/>
  <c r="BB2304" i="27" s="1"/>
  <c r="AW2304" i="27"/>
  <c r="BA2304" i="27" s="1"/>
  <c r="I3465" i="27" l="1"/>
  <c r="L3465" i="27" s="1"/>
  <c r="M3465" i="27" s="1"/>
  <c r="R3465" i="27"/>
  <c r="Q3465" i="27"/>
  <c r="P3465" i="27" l="1"/>
  <c r="V3465" i="27" s="1"/>
  <c r="AT2305" i="27" s="1"/>
  <c r="H3466" i="27"/>
  <c r="X3466" i="27" s="1"/>
  <c r="N3466" i="27" s="1"/>
  <c r="G3466" i="27" s="1"/>
  <c r="S3465" i="27"/>
  <c r="T3465" i="27" s="1"/>
  <c r="J3466" i="27" l="1"/>
  <c r="K3466" i="27" s="1"/>
  <c r="O3466" i="27" s="1"/>
  <c r="AZ2305" i="27"/>
  <c r="AY2305" i="27"/>
  <c r="BB2305" i="27" s="1"/>
  <c r="AW2305" i="27"/>
  <c r="BA2305" i="27" s="1"/>
  <c r="U3465" i="27"/>
  <c r="W3465" i="27" s="1"/>
  <c r="I3466" i="27" l="1"/>
  <c r="L3466" i="27" s="1"/>
  <c r="P3466" i="27" s="1"/>
  <c r="V3466" i="27" s="1"/>
  <c r="AT2306" i="27" s="1"/>
  <c r="R3466" i="27"/>
  <c r="S3466" i="27" s="1"/>
  <c r="T3466" i="27" s="1"/>
  <c r="Q3466" i="27"/>
  <c r="M3466" i="27" l="1"/>
  <c r="U3466" i="27" s="1"/>
  <c r="W3466" i="27" s="1"/>
  <c r="AZ2306" i="27"/>
  <c r="AY2306" i="27"/>
  <c r="BB2306" i="27" s="1"/>
  <c r="AW2306" i="27"/>
  <c r="BA2306" i="27" s="1"/>
  <c r="H3467" i="27"/>
  <c r="X3467" i="27" s="1"/>
  <c r="N3467" i="27" s="1"/>
  <c r="G3467" i="27" s="1"/>
  <c r="J3467" i="27" l="1"/>
  <c r="K3467" i="27" s="1"/>
  <c r="O3467" i="27" s="1"/>
  <c r="I3467" i="27" l="1"/>
  <c r="L3467" i="27" s="1"/>
  <c r="M3467" i="27" s="1"/>
  <c r="R3467" i="27"/>
  <c r="S3467" i="27" s="1"/>
  <c r="T3467" i="27" s="1"/>
  <c r="Q3467" i="27"/>
  <c r="P3467" i="27" l="1"/>
  <c r="V3467" i="27" s="1"/>
  <c r="AT2307" i="27" s="1"/>
  <c r="U3467" i="27"/>
  <c r="W3467" i="27" s="1"/>
  <c r="H3468" i="27"/>
  <c r="X3468" i="27" s="1"/>
  <c r="N3468" i="27" s="1"/>
  <c r="G3468" i="27" s="1"/>
  <c r="J3468" i="27" l="1"/>
  <c r="K3468" i="27" s="1"/>
  <c r="O3468" i="27" s="1"/>
  <c r="AY2307" i="27"/>
  <c r="BB2307" i="27" s="1"/>
  <c r="AZ2307" i="27"/>
  <c r="AW2307" i="27"/>
  <c r="BA2307" i="27" s="1"/>
  <c r="I3468" i="27" l="1"/>
  <c r="L3468" i="27" s="1"/>
  <c r="P3468" i="27" s="1"/>
  <c r="R3468" i="27"/>
  <c r="S3468" i="27" s="1"/>
  <c r="T3468" i="27" s="1"/>
  <c r="Q3468" i="27"/>
  <c r="M3468" i="27" l="1"/>
  <c r="U3468" i="27" s="1"/>
  <c r="W3468" i="27" s="1"/>
  <c r="H3469" i="27"/>
  <c r="X3469" i="27" s="1"/>
  <c r="N3469" i="27" s="1"/>
  <c r="G3469" i="27" s="1"/>
  <c r="V3468" i="27"/>
  <c r="AT2308" i="27" s="1"/>
  <c r="J3469" i="27"/>
  <c r="K3469" i="27" s="1"/>
  <c r="AY2308" i="27" l="1"/>
  <c r="BB2308" i="27" s="1"/>
  <c r="AZ2308" i="27"/>
  <c r="AW2308" i="27"/>
  <c r="BA2308" i="27" s="1"/>
  <c r="O3469" i="27"/>
  <c r="I3469" i="27" l="1"/>
  <c r="L3469" i="27" s="1"/>
  <c r="P3469" i="27" s="1"/>
  <c r="R3469" i="27"/>
  <c r="Q3469" i="27"/>
  <c r="M3469" i="27" l="1"/>
  <c r="H3470" i="27"/>
  <c r="X3470" i="27" s="1"/>
  <c r="N3470" i="27" s="1"/>
  <c r="G3470" i="27" s="1"/>
  <c r="S3469" i="27"/>
  <c r="T3469" i="27" s="1"/>
  <c r="V3469" i="27"/>
  <c r="AT2309" i="27" s="1"/>
  <c r="J3470" i="27"/>
  <c r="K3470" i="27" s="1"/>
  <c r="AZ2309" i="27" l="1"/>
  <c r="AY2309" i="27"/>
  <c r="BB2309" i="27" s="1"/>
  <c r="AW2309" i="27"/>
  <c r="BA2309" i="27" s="1"/>
  <c r="U3469" i="27"/>
  <c r="W3469" i="27" s="1"/>
  <c r="O3470" i="27"/>
  <c r="I3470" i="27" s="1"/>
  <c r="L3470" i="27" s="1"/>
  <c r="R3470" i="27" l="1"/>
  <c r="S3470" i="27" s="1"/>
  <c r="T3470" i="27" s="1"/>
  <c r="M3470" i="27"/>
  <c r="P3470" i="27"/>
  <c r="V3470" i="27" s="1"/>
  <c r="AT2310" i="27" s="1"/>
  <c r="Q3470" i="27"/>
  <c r="U3470" i="27" l="1"/>
  <c r="W3470" i="27" s="1"/>
  <c r="AZ2310" i="27"/>
  <c r="AY2310" i="27"/>
  <c r="BB2310" i="27" s="1"/>
  <c r="AW2310" i="27"/>
  <c r="BA2310" i="27" s="1"/>
  <c r="H3471" i="27"/>
  <c r="X3471" i="27" s="1"/>
  <c r="N3471" i="27" s="1"/>
  <c r="G3471" i="27" s="1"/>
  <c r="J3471" i="27" l="1"/>
  <c r="K3471" i="27" s="1"/>
  <c r="O3471" i="27" s="1"/>
  <c r="I3471" i="27" l="1"/>
  <c r="L3471" i="27" s="1"/>
  <c r="P3471" i="27" s="1"/>
  <c r="R3471" i="27"/>
  <c r="S3471" i="27" s="1"/>
  <c r="T3471" i="27" s="1"/>
  <c r="Q3471" i="27"/>
  <c r="M3471" i="27" l="1"/>
  <c r="U3471" i="27" s="1"/>
  <c r="H3472" i="27"/>
  <c r="X3472" i="27" s="1"/>
  <c r="N3472" i="27" s="1"/>
  <c r="G3472" i="27" s="1"/>
  <c r="W3471" i="27"/>
  <c r="V3471" i="27"/>
  <c r="AT2311" i="27" s="1"/>
  <c r="J3472" i="27" l="1"/>
  <c r="K3472" i="27" s="1"/>
  <c r="O3472" i="27" s="1"/>
  <c r="AZ2311" i="27"/>
  <c r="AY2311" i="27"/>
  <c r="BB2311" i="27" s="1"/>
  <c r="AW2311" i="27"/>
  <c r="BA2311" i="27" s="1"/>
  <c r="I3472" i="27" l="1"/>
  <c r="L3472" i="27" s="1"/>
  <c r="P3472" i="27" s="1"/>
  <c r="R3472" i="27"/>
  <c r="S3472" i="27" s="1"/>
  <c r="T3472" i="27" s="1"/>
  <c r="Q3472" i="27"/>
  <c r="M3472" i="27" l="1"/>
  <c r="U3472" i="27" s="1"/>
  <c r="W3472" i="27" s="1"/>
  <c r="H3473" i="27"/>
  <c r="X3473" i="27" s="1"/>
  <c r="N3473" i="27" s="1"/>
  <c r="G3473" i="27" s="1"/>
  <c r="V3472" i="27"/>
  <c r="AT2312" i="27" s="1"/>
  <c r="J3473" i="27"/>
  <c r="K3473" i="27" s="1"/>
  <c r="AZ2312" i="27" l="1"/>
  <c r="AY2312" i="27"/>
  <c r="BB2312" i="27" s="1"/>
  <c r="AW2312" i="27"/>
  <c r="BA2312" i="27" s="1"/>
  <c r="O3473" i="27"/>
  <c r="I3473" i="27" l="1"/>
  <c r="L3473" i="27" s="1"/>
  <c r="P3473" i="27" s="1"/>
  <c r="R3473" i="27"/>
  <c r="S3473" i="27" s="1"/>
  <c r="T3473" i="27" s="1"/>
  <c r="Q3473" i="27"/>
  <c r="M3473" i="27" l="1"/>
  <c r="U3473" i="27" s="1"/>
  <c r="W3473" i="27" s="1"/>
  <c r="H3474" i="27"/>
  <c r="X3474" i="27" s="1"/>
  <c r="N3474" i="27" s="1"/>
  <c r="G3474" i="27" s="1"/>
  <c r="V3473" i="27"/>
  <c r="AT2313" i="27" s="1"/>
  <c r="J3474" i="27"/>
  <c r="K3474" i="27" s="1"/>
  <c r="AZ2313" i="27" l="1"/>
  <c r="AY2313" i="27"/>
  <c r="BB2313" i="27" s="1"/>
  <c r="AW2313" i="27"/>
  <c r="BA2313" i="27" s="1"/>
  <c r="O3474" i="27"/>
  <c r="I3474" i="27" l="1"/>
  <c r="L3474" i="27" s="1"/>
  <c r="M3474" i="27" s="1"/>
  <c r="R3474" i="27"/>
  <c r="S3474" i="27" s="1"/>
  <c r="T3474" i="27" s="1"/>
  <c r="Q3474" i="27"/>
  <c r="U3474" i="27" l="1"/>
  <c r="W3474" i="27" s="1"/>
  <c r="H3475" i="27"/>
  <c r="X3475" i="27" s="1"/>
  <c r="N3475" i="27" s="1"/>
  <c r="G3475" i="27" s="1"/>
  <c r="P3474" i="27"/>
  <c r="V3474" i="27" s="1"/>
  <c r="AT2314" i="27" s="1"/>
  <c r="J3475" i="27"/>
  <c r="K3475" i="27" s="1"/>
  <c r="AZ2314" i="27" l="1"/>
  <c r="AY2314" i="27"/>
  <c r="BB2314" i="27" s="1"/>
  <c r="AW2314" i="27"/>
  <c r="BA2314" i="27" s="1"/>
  <c r="O3475" i="27"/>
  <c r="I3475" i="27" l="1"/>
  <c r="L3475" i="27" s="1"/>
  <c r="M3475" i="27" s="1"/>
  <c r="R3475" i="27"/>
  <c r="S3475" i="27" s="1"/>
  <c r="T3475" i="27" s="1"/>
  <c r="Q3475" i="27"/>
  <c r="P3475" i="27" l="1"/>
  <c r="V3475" i="27" s="1"/>
  <c r="AT2315" i="27" s="1"/>
  <c r="U3475" i="27"/>
  <c r="W3475" i="27" s="1"/>
  <c r="H3476" i="27"/>
  <c r="X3476" i="27" s="1"/>
  <c r="N3476" i="27" s="1"/>
  <c r="G3476" i="27" s="1"/>
  <c r="J3476" i="27" l="1"/>
  <c r="K3476" i="27" s="1"/>
  <c r="O3476" i="27" s="1"/>
  <c r="AZ2315" i="27"/>
  <c r="AY2315" i="27"/>
  <c r="BB2315" i="27" s="1"/>
  <c r="AW2315" i="27"/>
  <c r="BA2315" i="27" s="1"/>
  <c r="I3476" i="27" l="1"/>
  <c r="L3476" i="27" s="1"/>
  <c r="P3476" i="27" s="1"/>
  <c r="R3476" i="27"/>
  <c r="S3476" i="27" s="1"/>
  <c r="T3476" i="27" s="1"/>
  <c r="Q3476" i="27"/>
  <c r="M3476" i="27" l="1"/>
  <c r="U3476" i="27"/>
  <c r="H3477" i="27"/>
  <c r="X3477" i="27" s="1"/>
  <c r="N3477" i="27" s="1"/>
  <c r="G3477" i="27" s="1"/>
  <c r="W3476" i="27"/>
  <c r="V3476" i="27"/>
  <c r="AT2316" i="27" s="1"/>
  <c r="J3477" i="27"/>
  <c r="K3477" i="27" s="1"/>
  <c r="AZ2316" i="27" l="1"/>
  <c r="AY2316" i="27"/>
  <c r="BB2316" i="27" s="1"/>
  <c r="AW2316" i="27"/>
  <c r="BA2316" i="27" s="1"/>
  <c r="O3477" i="27"/>
  <c r="I3477" i="27" l="1"/>
  <c r="L3477" i="27" s="1"/>
  <c r="P3477" i="27" s="1"/>
  <c r="R3477" i="27"/>
  <c r="S3477" i="27" s="1"/>
  <c r="T3477" i="27" s="1"/>
  <c r="Q3477" i="27"/>
  <c r="M3477" i="27" l="1"/>
  <c r="U3477" i="27" s="1"/>
  <c r="W3477" i="27" s="1"/>
  <c r="H3478" i="27"/>
  <c r="X3478" i="27" s="1"/>
  <c r="N3478" i="27" s="1"/>
  <c r="G3478" i="27" s="1"/>
  <c r="V3477" i="27"/>
  <c r="AT2317" i="27" s="1"/>
  <c r="J3478" i="27"/>
  <c r="K3478" i="27" s="1"/>
  <c r="AZ2317" i="27" l="1"/>
  <c r="AY2317" i="27"/>
  <c r="BB2317" i="27" s="1"/>
  <c r="AW2317" i="27"/>
  <c r="BA2317" i="27" s="1"/>
  <c r="O3478" i="27"/>
  <c r="I3478" i="27" l="1"/>
  <c r="L3478" i="27" s="1"/>
  <c r="M3478" i="27" s="1"/>
  <c r="R3478" i="27"/>
  <c r="S3478" i="27" s="1"/>
  <c r="T3478" i="27" s="1"/>
  <c r="Q3478" i="27"/>
  <c r="P3478" i="27" l="1"/>
  <c r="V3478" i="27" s="1"/>
  <c r="AT2318" i="27" s="1"/>
  <c r="U3478" i="27"/>
  <c r="W3478" i="27" s="1"/>
  <c r="H3479" i="27"/>
  <c r="X3479" i="27" s="1"/>
  <c r="N3479" i="27" s="1"/>
  <c r="G3479" i="27" s="1"/>
  <c r="J3479" i="27" l="1"/>
  <c r="K3479" i="27" s="1"/>
  <c r="O3479" i="27" s="1"/>
  <c r="AY2318" i="27"/>
  <c r="BB2318" i="27" s="1"/>
  <c r="AZ2318" i="27"/>
  <c r="AW2318" i="27"/>
  <c r="BA2318" i="27" s="1"/>
  <c r="I3479" i="27" l="1"/>
  <c r="L3479" i="27" s="1"/>
  <c r="M3479" i="27" s="1"/>
  <c r="R3479" i="27"/>
  <c r="S3479" i="27" s="1"/>
  <c r="T3479" i="27" s="1"/>
  <c r="Q3479" i="27"/>
  <c r="P3479" i="27" l="1"/>
  <c r="V3479" i="27" s="1"/>
  <c r="AT2319" i="27" s="1"/>
  <c r="H3480" i="27"/>
  <c r="X3480" i="27" s="1"/>
  <c r="N3480" i="27" s="1"/>
  <c r="G3480" i="27" s="1"/>
  <c r="U3479" i="27"/>
  <c r="W3479" i="27" s="1"/>
  <c r="J3480" i="27" l="1"/>
  <c r="K3480" i="27" s="1"/>
  <c r="O3480" i="27" s="1"/>
  <c r="I3480" i="27" s="1"/>
  <c r="L3480" i="27" s="1"/>
  <c r="AZ2319" i="27"/>
  <c r="AY2319" i="27"/>
  <c r="BB2319" i="27" s="1"/>
  <c r="AW2319" i="27"/>
  <c r="BA2319" i="27" s="1"/>
  <c r="R3480" i="27" l="1"/>
  <c r="S3480" i="27" s="1"/>
  <c r="T3480" i="27" s="1"/>
  <c r="M3480" i="27"/>
  <c r="P3480" i="27"/>
  <c r="V3480" i="27" s="1"/>
  <c r="AT2320" i="27" s="1"/>
  <c r="Q3480" i="27"/>
  <c r="U3480" i="27" l="1"/>
  <c r="W3480" i="27" s="1"/>
  <c r="AZ2320" i="27"/>
  <c r="AY2320" i="27"/>
  <c r="BB2320" i="27" s="1"/>
  <c r="AW2320" i="27"/>
  <c r="BA2320" i="27" s="1"/>
  <c r="H3481" i="27"/>
  <c r="X3481" i="27" s="1"/>
  <c r="N3481" i="27" s="1"/>
  <c r="G3481" i="27" s="1"/>
  <c r="J3481" i="27"/>
  <c r="K3481" i="27" s="1"/>
  <c r="O3481" i="27" l="1"/>
  <c r="I3481" i="27" l="1"/>
  <c r="L3481" i="27" s="1"/>
  <c r="M3481" i="27" s="1"/>
  <c r="R3481" i="27"/>
  <c r="S3481" i="27" s="1"/>
  <c r="T3481" i="27" s="1"/>
  <c r="Q3481" i="27"/>
  <c r="P3481" i="27" l="1"/>
  <c r="V3481" i="27" s="1"/>
  <c r="AT2321" i="27" s="1"/>
  <c r="U3481" i="27"/>
  <c r="W3481" i="27" s="1"/>
  <c r="H3482" i="27"/>
  <c r="X3482" i="27" s="1"/>
  <c r="N3482" i="27" s="1"/>
  <c r="G3482" i="27" s="1"/>
  <c r="J3482" i="27" l="1"/>
  <c r="K3482" i="27" s="1"/>
  <c r="O3482" i="27" s="1"/>
  <c r="AY2321" i="27"/>
  <c r="BB2321" i="27" s="1"/>
  <c r="AZ2321" i="27"/>
  <c r="AW2321" i="27"/>
  <c r="BA2321" i="27" s="1"/>
  <c r="I3482" i="27" l="1"/>
  <c r="L3482" i="27" s="1"/>
  <c r="M3482" i="27" s="1"/>
  <c r="R3482" i="27"/>
  <c r="S3482" i="27" s="1"/>
  <c r="T3482" i="27" s="1"/>
  <c r="Q3482" i="27"/>
  <c r="P3482" i="27" l="1"/>
  <c r="V3482" i="27" s="1"/>
  <c r="AT2322" i="27" s="1"/>
  <c r="H3483" i="27"/>
  <c r="X3483" i="27" s="1"/>
  <c r="N3483" i="27" s="1"/>
  <c r="G3483" i="27" s="1"/>
  <c r="U3482" i="27"/>
  <c r="W3482" i="27" s="1"/>
  <c r="J3483" i="27" l="1"/>
  <c r="K3483" i="27" s="1"/>
  <c r="O3483" i="27" s="1"/>
  <c r="I3483" i="27" s="1"/>
  <c r="L3483" i="27" s="1"/>
  <c r="AY2322" i="27"/>
  <c r="BB2322" i="27" s="1"/>
  <c r="AZ2322" i="27"/>
  <c r="AW2322" i="27"/>
  <c r="BA2322" i="27" s="1"/>
  <c r="R3483" i="27" l="1"/>
  <c r="S3483" i="27" s="1"/>
  <c r="T3483" i="27" s="1"/>
  <c r="M3483" i="27"/>
  <c r="P3483" i="27"/>
  <c r="V3483" i="27" s="1"/>
  <c r="AT2323" i="27" s="1"/>
  <c r="Q3483" i="27"/>
  <c r="U3483" i="27" l="1"/>
  <c r="AY2323" i="27"/>
  <c r="BB2323" i="27" s="1"/>
  <c r="AZ2323" i="27"/>
  <c r="AW2323" i="27"/>
  <c r="BA2323" i="27" s="1"/>
  <c r="H3484" i="27"/>
  <c r="X3484" i="27" s="1"/>
  <c r="N3484" i="27" s="1"/>
  <c r="G3484" i="27" s="1"/>
  <c r="W3483" i="27"/>
  <c r="J3484" i="27" l="1"/>
  <c r="K3484" i="27" s="1"/>
  <c r="O3484" i="27" s="1"/>
  <c r="I3484" i="27" l="1"/>
  <c r="L3484" i="27" s="1"/>
  <c r="M3484" i="27" s="1"/>
  <c r="R3484" i="27"/>
  <c r="S3484" i="27" s="1"/>
  <c r="T3484" i="27" s="1"/>
  <c r="Q3484" i="27"/>
  <c r="P3484" i="27" l="1"/>
  <c r="V3484" i="27" s="1"/>
  <c r="AT2324" i="27" s="1"/>
  <c r="U3484" i="27"/>
  <c r="W3484" i="27" s="1"/>
  <c r="H3485" i="27"/>
  <c r="X3485" i="27" s="1"/>
  <c r="N3485" i="27" s="1"/>
  <c r="G3485" i="27" s="1"/>
  <c r="J3485" i="27" l="1"/>
  <c r="K3485" i="27" s="1"/>
  <c r="O3485" i="27" s="1"/>
  <c r="AY2324" i="27"/>
  <c r="BB2324" i="27" s="1"/>
  <c r="AZ2324" i="27"/>
  <c r="AW2324" i="27"/>
  <c r="BA2324" i="27" s="1"/>
  <c r="I3485" i="27" l="1"/>
  <c r="L3485" i="27" s="1"/>
  <c r="P3485" i="27" s="1"/>
  <c r="R3485" i="27"/>
  <c r="S3485" i="27" s="1"/>
  <c r="T3485" i="27" s="1"/>
  <c r="Q3485" i="27"/>
  <c r="M3485" i="27" l="1"/>
  <c r="U3485" i="27" s="1"/>
  <c r="W3485" i="27" s="1"/>
  <c r="H3486" i="27"/>
  <c r="X3486" i="27" s="1"/>
  <c r="N3486" i="27" s="1"/>
  <c r="G3486" i="27" s="1"/>
  <c r="V3485" i="27"/>
  <c r="AT2325" i="27" s="1"/>
  <c r="J3486" i="27" l="1"/>
  <c r="K3486" i="27" s="1"/>
  <c r="O3486" i="27" s="1"/>
  <c r="AY2325" i="27"/>
  <c r="BB2325" i="27" s="1"/>
  <c r="AZ2325" i="27"/>
  <c r="AW2325" i="27"/>
  <c r="BA2325" i="27" s="1"/>
  <c r="I3486" i="27" l="1"/>
  <c r="L3486" i="27" s="1"/>
  <c r="R3486" i="27"/>
  <c r="S3486" i="27" s="1"/>
  <c r="T3486" i="27" s="1"/>
  <c r="Q3486" i="27"/>
  <c r="H3487" i="27" l="1"/>
  <c r="X3487" i="27" s="1"/>
  <c r="N3487" i="27" s="1"/>
  <c r="G3487" i="27" s="1"/>
  <c r="P3486" i="27"/>
  <c r="V3486" i="27" s="1"/>
  <c r="AT2326" i="27" s="1"/>
  <c r="M3486" i="27"/>
  <c r="U3486" i="27" s="1"/>
  <c r="W3486" i="27" s="1"/>
  <c r="J3487" i="27" l="1"/>
  <c r="K3487" i="27" s="1"/>
  <c r="O3487" i="27" s="1"/>
  <c r="AZ2326" i="27"/>
  <c r="AY2326" i="27"/>
  <c r="BB2326" i="27" s="1"/>
  <c r="AW2326" i="27"/>
  <c r="BA2326" i="27" s="1"/>
  <c r="I3487" i="27" l="1"/>
  <c r="L3487" i="27" s="1"/>
  <c r="R3487" i="27"/>
  <c r="S3487" i="27" s="1"/>
  <c r="T3487" i="27" s="1"/>
  <c r="Q3487" i="27"/>
  <c r="H3488" i="27" l="1"/>
  <c r="X3488" i="27" s="1"/>
  <c r="N3488" i="27" s="1"/>
  <c r="G3488" i="27" s="1"/>
  <c r="P3487" i="27"/>
  <c r="V3487" i="27" s="1"/>
  <c r="AT2327" i="27" s="1"/>
  <c r="M3487" i="27"/>
  <c r="U3487" i="27" s="1"/>
  <c r="W3487" i="27" s="1"/>
  <c r="J3488" i="27" l="1"/>
  <c r="K3488" i="27" s="1"/>
  <c r="O3488" i="27" s="1"/>
  <c r="AZ2327" i="27"/>
  <c r="AY2327" i="27"/>
  <c r="BB2327" i="27" s="1"/>
  <c r="AW2327" i="27"/>
  <c r="BA2327" i="27" s="1"/>
  <c r="I3488" i="27" l="1"/>
  <c r="L3488" i="27" s="1"/>
  <c r="M3488" i="27" s="1"/>
  <c r="R3488" i="27"/>
  <c r="S3488" i="27" s="1"/>
  <c r="T3488" i="27" s="1"/>
  <c r="Q3488" i="27"/>
  <c r="U3488" i="27" l="1"/>
  <c r="H3489" i="27"/>
  <c r="X3489" i="27" s="1"/>
  <c r="N3489" i="27" s="1"/>
  <c r="G3489" i="27" s="1"/>
  <c r="W3488" i="27"/>
  <c r="P3488" i="27"/>
  <c r="V3488" i="27" s="1"/>
  <c r="AT2328" i="27" s="1"/>
  <c r="J3489" i="27" l="1"/>
  <c r="K3489" i="27" s="1"/>
  <c r="O3489" i="27" s="1"/>
  <c r="AZ2328" i="27"/>
  <c r="AY2328" i="27"/>
  <c r="BB2328" i="27" s="1"/>
  <c r="AW2328" i="27"/>
  <c r="BA2328" i="27" s="1"/>
  <c r="I3489" i="27" l="1"/>
  <c r="L3489" i="27" s="1"/>
  <c r="R3489" i="27"/>
  <c r="S3489" i="27" s="1"/>
  <c r="T3489" i="27" s="1"/>
  <c r="Q3489" i="27"/>
  <c r="H3490" i="27" l="1"/>
  <c r="X3490" i="27" s="1"/>
  <c r="N3490" i="27" s="1"/>
  <c r="G3490" i="27" s="1"/>
  <c r="P3489" i="27"/>
  <c r="V3489" i="27" s="1"/>
  <c r="AT2329" i="27" s="1"/>
  <c r="M3489" i="27"/>
  <c r="U3489" i="27" s="1"/>
  <c r="W3489" i="27" s="1"/>
  <c r="J3490" i="27" l="1"/>
  <c r="K3490" i="27" s="1"/>
  <c r="O3490" i="27" s="1"/>
  <c r="AZ2329" i="27"/>
  <c r="AY2329" i="27"/>
  <c r="BB2329" i="27" s="1"/>
  <c r="AW2329" i="27"/>
  <c r="BA2329" i="27" s="1"/>
  <c r="I3490" i="27" l="1"/>
  <c r="L3490" i="27" s="1"/>
  <c r="P3490" i="27" s="1"/>
  <c r="R3490" i="27"/>
  <c r="S3490" i="27" s="1"/>
  <c r="T3490" i="27" s="1"/>
  <c r="Q3490" i="27"/>
  <c r="M3490" i="27" l="1"/>
  <c r="U3490" i="27" s="1"/>
  <c r="W3490" i="27" s="1"/>
  <c r="H3491" i="27"/>
  <c r="X3491" i="27" s="1"/>
  <c r="N3491" i="27" s="1"/>
  <c r="G3491" i="27" s="1"/>
  <c r="V3490" i="27"/>
  <c r="AT2330" i="27" s="1"/>
  <c r="J3491" i="27" l="1"/>
  <c r="K3491" i="27" s="1"/>
  <c r="O3491" i="27" s="1"/>
  <c r="AZ2330" i="27"/>
  <c r="AW2330" i="27"/>
  <c r="BA2330" i="27" s="1"/>
  <c r="AY2330" i="27"/>
  <c r="BB2330" i="27" s="1"/>
  <c r="I3491" i="27" l="1"/>
  <c r="L3491" i="27" s="1"/>
  <c r="M3491" i="27" s="1"/>
  <c r="R3491" i="27"/>
  <c r="S3491" i="27" s="1"/>
  <c r="T3491" i="27" s="1"/>
  <c r="Q3491" i="27"/>
  <c r="P3491" i="27" l="1"/>
  <c r="V3491" i="27" s="1"/>
  <c r="AT2331" i="27" s="1"/>
  <c r="U3491" i="27"/>
  <c r="W3491" i="27" s="1"/>
  <c r="H3492" i="27"/>
  <c r="X3492" i="27" s="1"/>
  <c r="N3492" i="27" s="1"/>
  <c r="G3492" i="27" s="1"/>
  <c r="J3492" i="27" l="1"/>
  <c r="K3492" i="27" s="1"/>
  <c r="O3492" i="27" s="1"/>
  <c r="AZ2331" i="27"/>
  <c r="AY2331" i="27"/>
  <c r="BB2331" i="27" s="1"/>
  <c r="AW2331" i="27"/>
  <c r="BA2331" i="27" s="1"/>
  <c r="I3492" i="27" l="1"/>
  <c r="L3492" i="27" s="1"/>
  <c r="P3492" i="27" s="1"/>
  <c r="R3492" i="27"/>
  <c r="S3492" i="27" s="1"/>
  <c r="T3492" i="27" s="1"/>
  <c r="Q3492" i="27"/>
  <c r="M3492" i="27" l="1"/>
  <c r="U3492" i="27" s="1"/>
  <c r="W3492" i="27" s="1"/>
  <c r="H3493" i="27"/>
  <c r="X3493" i="27" s="1"/>
  <c r="N3493" i="27" s="1"/>
  <c r="G3493" i="27" s="1"/>
  <c r="V3492" i="27"/>
  <c r="AT2332" i="27" s="1"/>
  <c r="J3493" i="27" l="1"/>
  <c r="K3493" i="27" s="1"/>
  <c r="O3493" i="27" s="1"/>
  <c r="AZ2332" i="27"/>
  <c r="AW2332" i="27"/>
  <c r="BA2332" i="27" s="1"/>
  <c r="AY2332" i="27"/>
  <c r="BB2332" i="27" s="1"/>
  <c r="I3493" i="27" l="1"/>
  <c r="L3493" i="27" s="1"/>
  <c r="M3493" i="27" s="1"/>
  <c r="R3493" i="27"/>
  <c r="S3493" i="27" s="1"/>
  <c r="T3493" i="27" s="1"/>
  <c r="Q3493" i="27"/>
  <c r="P3493" i="27" l="1"/>
  <c r="V3493" i="27" s="1"/>
  <c r="AT2333" i="27" s="1"/>
  <c r="U3493" i="27"/>
  <c r="W3493" i="27" s="1"/>
  <c r="H3494" i="27"/>
  <c r="X3494" i="27" s="1"/>
  <c r="N3494" i="27" s="1"/>
  <c r="G3494" i="27" s="1"/>
  <c r="J3494" i="27" l="1"/>
  <c r="K3494" i="27" s="1"/>
  <c r="O3494" i="27" s="1"/>
  <c r="AZ2333" i="27"/>
  <c r="AW2333" i="27"/>
  <c r="BA2333" i="27" s="1"/>
  <c r="AY2333" i="27"/>
  <c r="BB2333" i="27" s="1"/>
  <c r="I3494" i="27" l="1"/>
  <c r="L3494" i="27" s="1"/>
  <c r="P3494" i="27" s="1"/>
  <c r="R3494" i="27"/>
  <c r="S3494" i="27" s="1"/>
  <c r="T3494" i="27" s="1"/>
  <c r="Q3494" i="27"/>
  <c r="M3494" i="27" l="1"/>
  <c r="U3494" i="27" s="1"/>
  <c r="W3494" i="27" s="1"/>
  <c r="H3495" i="27"/>
  <c r="X3495" i="27" s="1"/>
  <c r="N3495" i="27" s="1"/>
  <c r="G3495" i="27" s="1"/>
  <c r="V3494" i="27"/>
  <c r="AT2334" i="27" s="1"/>
  <c r="J3495" i="27" l="1"/>
  <c r="K3495" i="27" s="1"/>
  <c r="O3495" i="27" s="1"/>
  <c r="AZ2334" i="27"/>
  <c r="AW2334" i="27"/>
  <c r="BA2334" i="27" s="1"/>
  <c r="AY2334" i="27"/>
  <c r="BB2334" i="27" s="1"/>
  <c r="I3495" i="27" l="1"/>
  <c r="L3495" i="27" s="1"/>
  <c r="M3495" i="27" s="1"/>
  <c r="R3495" i="27"/>
  <c r="S3495" i="27" s="1"/>
  <c r="T3495" i="27" s="1"/>
  <c r="Q3495" i="27"/>
  <c r="P3495" i="27" l="1"/>
  <c r="U3495" i="27"/>
  <c r="W3495" i="27" s="1"/>
  <c r="H3496" i="27"/>
  <c r="X3496" i="27" s="1"/>
  <c r="N3496" i="27" s="1"/>
  <c r="G3496" i="27" s="1"/>
  <c r="V3495" i="27"/>
  <c r="AT2335" i="27" s="1"/>
  <c r="J3496" i="27"/>
  <c r="K3496" i="27" s="1"/>
  <c r="AZ2335" i="27" l="1"/>
  <c r="AW2335" i="27"/>
  <c r="BA2335" i="27" s="1"/>
  <c r="AY2335" i="27"/>
  <c r="BB2335" i="27" s="1"/>
  <c r="O3496" i="27"/>
  <c r="I3496" i="27" l="1"/>
  <c r="L3496" i="27" s="1"/>
  <c r="M3496" i="27" s="1"/>
  <c r="R3496" i="27"/>
  <c r="S3496" i="27" s="1"/>
  <c r="T3496" i="27" s="1"/>
  <c r="Q3496" i="27"/>
  <c r="U3496" i="27" l="1"/>
  <c r="P3496" i="27"/>
  <c r="V3496" i="27" s="1"/>
  <c r="AT2336" i="27" s="1"/>
  <c r="H3497" i="27"/>
  <c r="X3497" i="27" s="1"/>
  <c r="N3497" i="27" s="1"/>
  <c r="G3497" i="27" s="1"/>
  <c r="W3496" i="27"/>
  <c r="J3497" i="27" l="1"/>
  <c r="K3497" i="27" s="1"/>
  <c r="O3497" i="27" s="1"/>
  <c r="AZ2336" i="27"/>
  <c r="AY2336" i="27"/>
  <c r="BB2336" i="27" s="1"/>
  <c r="AW2336" i="27"/>
  <c r="BA2336" i="27" s="1"/>
  <c r="I3497" i="27" l="1"/>
  <c r="L3497" i="27" s="1"/>
  <c r="P3497" i="27" s="1"/>
  <c r="R3497" i="27"/>
  <c r="S3497" i="27" s="1"/>
  <c r="T3497" i="27" s="1"/>
  <c r="Q3497" i="27"/>
  <c r="M3497" i="27" l="1"/>
  <c r="U3497" i="27" s="1"/>
  <c r="W3497" i="27" s="1"/>
  <c r="H3498" i="27"/>
  <c r="X3498" i="27" s="1"/>
  <c r="N3498" i="27" s="1"/>
  <c r="G3498" i="27" s="1"/>
  <c r="V3497" i="27"/>
  <c r="AT2337" i="27" s="1"/>
  <c r="J3498" i="27" l="1"/>
  <c r="K3498" i="27" s="1"/>
  <c r="O3498" i="27" s="1"/>
  <c r="AZ2337" i="27"/>
  <c r="AY2337" i="27"/>
  <c r="BB2337" i="27" s="1"/>
  <c r="AW2337" i="27"/>
  <c r="BA2337" i="27" s="1"/>
  <c r="I3498" i="27" l="1"/>
  <c r="L3498" i="27" s="1"/>
  <c r="P3498" i="27" s="1"/>
  <c r="R3498" i="27"/>
  <c r="S3498" i="27" s="1"/>
  <c r="T3498" i="27" s="1"/>
  <c r="Q3498" i="27"/>
  <c r="M3498" i="27" l="1"/>
  <c r="U3498" i="27" s="1"/>
  <c r="W3498" i="27" s="1"/>
  <c r="H3499" i="27"/>
  <c r="X3499" i="27" s="1"/>
  <c r="N3499" i="27" s="1"/>
  <c r="G3499" i="27" s="1"/>
  <c r="V3498" i="27"/>
  <c r="AT2338" i="27" s="1"/>
  <c r="J3499" i="27"/>
  <c r="K3499" i="27" s="1"/>
  <c r="AZ2338" i="27" l="1"/>
  <c r="AY2338" i="27"/>
  <c r="BB2338" i="27" s="1"/>
  <c r="AW2338" i="27"/>
  <c r="BA2338" i="27" s="1"/>
  <c r="O3499" i="27"/>
  <c r="I3499" i="27" l="1"/>
  <c r="L3499" i="27" s="1"/>
  <c r="M3499" i="27" s="1"/>
  <c r="R3499" i="27"/>
  <c r="S3499" i="27" s="1"/>
  <c r="T3499" i="27" s="1"/>
  <c r="Q3499" i="27"/>
  <c r="U3499" i="27" l="1"/>
  <c r="P3499" i="27"/>
  <c r="H3500" i="27"/>
  <c r="X3500" i="27" s="1"/>
  <c r="N3500" i="27" s="1"/>
  <c r="G3500" i="27" s="1"/>
  <c r="W3499" i="27"/>
  <c r="V3499" i="27"/>
  <c r="AT2339" i="27" s="1"/>
  <c r="J3500" i="27" l="1"/>
  <c r="K3500" i="27" s="1"/>
  <c r="O3500" i="27" s="1"/>
  <c r="AZ2339" i="27"/>
  <c r="AY2339" i="27"/>
  <c r="BB2339" i="27" s="1"/>
  <c r="AW2339" i="27"/>
  <c r="BA2339" i="27" s="1"/>
  <c r="I3500" i="27" l="1"/>
  <c r="L3500" i="27" s="1"/>
  <c r="P3500" i="27" s="1"/>
  <c r="R3500" i="27"/>
  <c r="S3500" i="27" s="1"/>
  <c r="T3500" i="27" s="1"/>
  <c r="Q3500" i="27"/>
  <c r="M3500" i="27" l="1"/>
  <c r="U3500" i="27" s="1"/>
  <c r="W3500" i="27" s="1"/>
  <c r="H3501" i="27"/>
  <c r="X3501" i="27" s="1"/>
  <c r="N3501" i="27" s="1"/>
  <c r="G3501" i="27" s="1"/>
  <c r="V3500" i="27"/>
  <c r="AT2340" i="27" s="1"/>
  <c r="J3501" i="27"/>
  <c r="K3501" i="27" s="1"/>
  <c r="AZ2340" i="27" l="1"/>
  <c r="AY2340" i="27"/>
  <c r="BB2340" i="27" s="1"/>
  <c r="AW2340" i="27"/>
  <c r="BA2340" i="27" s="1"/>
  <c r="O3501" i="27"/>
  <c r="I3501" i="27" l="1"/>
  <c r="L3501" i="27" s="1"/>
  <c r="P3501" i="27" s="1"/>
  <c r="R3501" i="27"/>
  <c r="S3501" i="27" s="1"/>
  <c r="T3501" i="27" s="1"/>
  <c r="Q3501" i="27"/>
  <c r="M3501" i="27" l="1"/>
  <c r="U3501" i="27" s="1"/>
  <c r="W3501" i="27" s="1"/>
  <c r="H3502" i="27"/>
  <c r="X3502" i="27" s="1"/>
  <c r="N3502" i="27" s="1"/>
  <c r="G3502" i="27" s="1"/>
  <c r="V3501" i="27"/>
  <c r="AT2341" i="27" s="1"/>
  <c r="J3502" i="27"/>
  <c r="K3502" i="27" s="1"/>
  <c r="AZ2341" i="27" l="1"/>
  <c r="AY2341" i="27"/>
  <c r="BB2341" i="27" s="1"/>
  <c r="AW2341" i="27"/>
  <c r="BA2341" i="27" s="1"/>
  <c r="O3502" i="27"/>
  <c r="I3502" i="27" l="1"/>
  <c r="L3502" i="27" s="1"/>
  <c r="R3502" i="27"/>
  <c r="S3502" i="27" s="1"/>
  <c r="T3502" i="27" s="1"/>
  <c r="P3502" i="27"/>
  <c r="Q3502" i="27"/>
  <c r="M3502" i="27" l="1"/>
  <c r="U3502" i="27" s="1"/>
  <c r="W3502" i="27" s="1"/>
  <c r="H3503" i="27"/>
  <c r="X3503" i="27" s="1"/>
  <c r="N3503" i="27" s="1"/>
  <c r="G3503" i="27" s="1"/>
  <c r="V3502" i="27"/>
  <c r="J3503" i="27" l="1"/>
  <c r="K3503" i="27" s="1"/>
  <c r="O3503" i="27" s="1"/>
  <c r="I3503" i="27" l="1"/>
  <c r="L3503" i="27" s="1"/>
  <c r="R3503" i="27"/>
  <c r="S3503" i="27" s="1"/>
  <c r="T3503" i="27" s="1"/>
  <c r="Q3503" i="27"/>
  <c r="H3504" i="27" l="1"/>
  <c r="X3504" i="27" s="1"/>
  <c r="N3504" i="27" s="1"/>
  <c r="G3504" i="27" s="1"/>
  <c r="P3503" i="27"/>
  <c r="V3503" i="27" s="1"/>
  <c r="M3503" i="27"/>
  <c r="U3503" i="27" s="1"/>
  <c r="W3503" i="27" s="1"/>
  <c r="J3504" i="27" l="1"/>
  <c r="K3504" i="27" s="1"/>
  <c r="O3504" i="27" s="1"/>
  <c r="I3504" i="27" l="1"/>
  <c r="L3504" i="27" s="1"/>
  <c r="M3504" i="27" s="1"/>
  <c r="R3504" i="27"/>
  <c r="S3504" i="27" s="1"/>
  <c r="T3504" i="27" s="1"/>
  <c r="Q3504" i="27"/>
  <c r="P3504" i="27" l="1"/>
  <c r="U3504" i="27"/>
  <c r="W3504" i="27" s="1"/>
  <c r="H3505" i="27"/>
  <c r="X3505" i="27" s="1"/>
  <c r="N3505" i="27" s="1"/>
  <c r="G3505" i="27" s="1"/>
  <c r="V3504" i="27"/>
  <c r="J3505" i="27"/>
  <c r="K3505" i="27" s="1"/>
  <c r="O3505" i="27" l="1"/>
  <c r="I3505" i="27" l="1"/>
  <c r="L3505" i="27" s="1"/>
  <c r="R3505" i="27"/>
  <c r="S3505" i="27" s="1"/>
  <c r="T3505" i="27" s="1"/>
  <c r="Q3505" i="27"/>
  <c r="H3506" i="27" l="1"/>
  <c r="X3506" i="27" s="1"/>
  <c r="N3506" i="27" s="1"/>
  <c r="G3506" i="27" s="1"/>
  <c r="P3505" i="27"/>
  <c r="V3505" i="27" s="1"/>
  <c r="M3505" i="27"/>
  <c r="U3505" i="27" s="1"/>
  <c r="W3505" i="27" s="1"/>
  <c r="J3506" i="27" l="1"/>
  <c r="K3506" i="27" s="1"/>
  <c r="O3506" i="27" s="1"/>
  <c r="I3506" i="27" l="1"/>
  <c r="L3506" i="27" s="1"/>
  <c r="P3506" i="27" s="1"/>
  <c r="R3506" i="27"/>
  <c r="S3506" i="27" s="1"/>
  <c r="T3506" i="27" s="1"/>
  <c r="Q3506" i="27"/>
  <c r="M3506" i="27" l="1"/>
  <c r="U3506" i="27" s="1"/>
  <c r="W3506" i="27" s="1"/>
  <c r="H3507" i="27"/>
  <c r="X3507" i="27" s="1"/>
  <c r="N3507" i="27" s="1"/>
  <c r="G3507" i="27" s="1"/>
  <c r="V3506" i="27"/>
  <c r="J3507" i="27" l="1"/>
  <c r="K3507" i="27" s="1"/>
  <c r="O3507" i="27" s="1"/>
  <c r="I3507" i="27" l="1"/>
  <c r="L3507" i="27" s="1"/>
  <c r="P3507" i="27" s="1"/>
  <c r="R3507" i="27"/>
  <c r="S3507" i="27" s="1"/>
  <c r="T3507" i="27" s="1"/>
  <c r="Q3507" i="27"/>
  <c r="M3507" i="27" l="1"/>
  <c r="U3507" i="27" s="1"/>
  <c r="W3507" i="27" s="1"/>
  <c r="H3508" i="27"/>
  <c r="X3508" i="27" s="1"/>
  <c r="N3508" i="27" s="1"/>
  <c r="G3508" i="27" s="1"/>
  <c r="V3507" i="27"/>
  <c r="J3508" i="27"/>
  <c r="K3508" i="27" s="1"/>
  <c r="O3508" i="27" l="1"/>
  <c r="I3508" i="27" l="1"/>
  <c r="L3508" i="27" s="1"/>
  <c r="P3508" i="27" s="1"/>
  <c r="R3508" i="27"/>
  <c r="S3508" i="27" s="1"/>
  <c r="T3508" i="27" s="1"/>
  <c r="Q3508" i="27"/>
  <c r="H3509" i="27" l="1"/>
  <c r="X3509" i="27" s="1"/>
  <c r="N3509" i="27" s="1"/>
  <c r="G3509" i="27" s="1"/>
  <c r="M3508" i="27"/>
  <c r="U3508" i="27" s="1"/>
  <c r="W3508" i="27" s="1"/>
  <c r="V3508" i="27"/>
  <c r="J3509" i="27"/>
  <c r="K3509" i="27" s="1"/>
  <c r="O3509" i="27" l="1"/>
  <c r="I3509" i="27" l="1"/>
  <c r="R3509" i="27"/>
  <c r="S3509" i="27" s="1"/>
  <c r="T3509" i="27" s="1"/>
  <c r="L3509" i="27"/>
  <c r="Q3509" i="27"/>
  <c r="H3510" i="27" l="1"/>
  <c r="X3510" i="27" s="1"/>
  <c r="N3510" i="27" s="1"/>
  <c r="G3510" i="27" s="1"/>
  <c r="P3509" i="27"/>
  <c r="V3509" i="27" s="1"/>
  <c r="J3510" i="27"/>
  <c r="K3510" i="27" s="1"/>
  <c r="M3509" i="27"/>
  <c r="U3509" i="27" s="1"/>
  <c r="W3509" i="27" s="1"/>
  <c r="O3510" i="27" l="1"/>
  <c r="I3510" i="27" l="1"/>
  <c r="L3510" i="27" s="1"/>
  <c r="P3510" i="27" s="1"/>
  <c r="R3510" i="27"/>
  <c r="S3510" i="27" s="1"/>
  <c r="T3510" i="27" s="1"/>
  <c r="Q3510" i="27"/>
  <c r="M3510" i="27" l="1"/>
  <c r="U3510" i="27" s="1"/>
  <c r="W3510" i="27" s="1"/>
  <c r="H3511" i="27"/>
  <c r="X3511" i="27" s="1"/>
  <c r="N3511" i="27" s="1"/>
  <c r="G3511" i="27" s="1"/>
  <c r="V3510" i="27"/>
  <c r="J3511" i="27" l="1"/>
  <c r="K3511" i="27" s="1"/>
  <c r="O3511" i="27" s="1"/>
  <c r="I3511" i="27" l="1"/>
  <c r="L3511" i="27" s="1"/>
  <c r="P3511" i="27" s="1"/>
  <c r="R3511" i="27"/>
  <c r="Q3511" i="27"/>
  <c r="M3511" i="27" l="1"/>
  <c r="H3512" i="27"/>
  <c r="X3512" i="27" s="1"/>
  <c r="N3512" i="27" s="1"/>
  <c r="G3512" i="27" s="1"/>
  <c r="S3511" i="27"/>
  <c r="T3511" i="27" s="1"/>
  <c r="V3511" i="27"/>
  <c r="J3512" i="27" l="1"/>
  <c r="K3512" i="27" s="1"/>
  <c r="O3512" i="27" s="1"/>
  <c r="U3511" i="27"/>
  <c r="W3511" i="27" s="1"/>
  <c r="I3512" i="27" l="1"/>
  <c r="L3512" i="27" s="1"/>
  <c r="P3512" i="27" s="1"/>
  <c r="V3512" i="27" s="1"/>
  <c r="R3512" i="27"/>
  <c r="S3512" i="27" s="1"/>
  <c r="T3512" i="27" s="1"/>
  <c r="Q3512" i="27"/>
  <c r="M3512" i="27" l="1"/>
  <c r="U3512" i="27" s="1"/>
  <c r="W3512" i="27" s="1"/>
  <c r="H3513" i="27"/>
  <c r="X3513" i="27" s="1"/>
  <c r="N3513" i="27" s="1"/>
  <c r="G3513" i="27" s="1"/>
  <c r="J3513" i="27" l="1"/>
  <c r="K3513" i="27" s="1"/>
  <c r="O3513" i="27" s="1"/>
  <c r="I3513" i="27" l="1"/>
  <c r="L3513" i="27" s="1"/>
  <c r="P3513" i="27" s="1"/>
  <c r="R3513" i="27"/>
  <c r="S3513" i="27" s="1"/>
  <c r="T3513" i="27" s="1"/>
  <c r="Q3513" i="27"/>
  <c r="M3513" i="27" l="1"/>
  <c r="U3513" i="27" s="1"/>
  <c r="W3513" i="27" s="1"/>
  <c r="H3514" i="27"/>
  <c r="X3514" i="27" s="1"/>
  <c r="N3514" i="27" s="1"/>
  <c r="G3514" i="27" s="1"/>
  <c r="V3513" i="27"/>
  <c r="J3514" i="27" l="1"/>
  <c r="K3514" i="27" s="1"/>
  <c r="O3514" i="27" s="1"/>
  <c r="I3514" i="27" s="1"/>
  <c r="R3514" i="27" l="1"/>
  <c r="S3514" i="27" s="1"/>
  <c r="T3514" i="27" s="1"/>
  <c r="L3514" i="27"/>
  <c r="Q3514" i="27"/>
  <c r="P3514" i="27" l="1"/>
  <c r="V3514" i="27" s="1"/>
  <c r="H3515" i="27"/>
  <c r="X3515" i="27" s="1"/>
  <c r="N3515" i="27" s="1"/>
  <c r="G3515" i="27" s="1"/>
  <c r="M3514" i="27"/>
  <c r="U3514" i="27" s="1"/>
  <c r="W3514" i="27" s="1"/>
  <c r="J3515" i="27" l="1"/>
  <c r="K3515" i="27" s="1"/>
  <c r="O3515" i="27" s="1"/>
  <c r="I3515" i="27" l="1"/>
  <c r="L3515" i="27" s="1"/>
  <c r="P3515" i="27" s="1"/>
  <c r="R3515" i="27"/>
  <c r="S3515" i="27" s="1"/>
  <c r="T3515" i="27" s="1"/>
  <c r="Q3515" i="27"/>
  <c r="M3515" i="27" l="1"/>
  <c r="U3515" i="27" s="1"/>
  <c r="W3515" i="27" s="1"/>
  <c r="H3516" i="27"/>
  <c r="X3516" i="27" s="1"/>
  <c r="N3516" i="27" s="1"/>
  <c r="G3516" i="27" s="1"/>
  <c r="V3515" i="27"/>
  <c r="J3516" i="27" l="1"/>
  <c r="K3516" i="27" s="1"/>
  <c r="O3516" i="27" s="1"/>
  <c r="I3516" i="27" s="1"/>
  <c r="L3516" i="27" s="1"/>
  <c r="R3516" i="27" l="1"/>
  <c r="S3516" i="27" s="1"/>
  <c r="T3516" i="27" s="1"/>
  <c r="M3516" i="27"/>
  <c r="P3516" i="27"/>
  <c r="V3516" i="27" s="1"/>
  <c r="Q3516" i="27"/>
  <c r="U3516" i="27" l="1"/>
  <c r="W3516" i="27" s="1"/>
  <c r="H3517" i="27"/>
  <c r="X3517" i="27" s="1"/>
  <c r="N3517" i="27" s="1"/>
  <c r="G3517" i="27" s="1"/>
  <c r="J3517" i="27" l="1"/>
  <c r="K3517" i="27" s="1"/>
  <c r="O3517" i="27" s="1"/>
  <c r="I3517" i="27" l="1"/>
  <c r="L3517" i="27" s="1"/>
  <c r="P3517" i="27" s="1"/>
  <c r="R3517" i="27"/>
  <c r="S3517" i="27" s="1"/>
  <c r="T3517" i="27" s="1"/>
  <c r="Q3517" i="27"/>
  <c r="M3517" i="27" l="1"/>
  <c r="U3517" i="27" s="1"/>
  <c r="W3517" i="27" s="1"/>
  <c r="H3518" i="27"/>
  <c r="X3518" i="27" s="1"/>
  <c r="N3518" i="27" s="1"/>
  <c r="G3518" i="27" s="1"/>
  <c r="V3517" i="27"/>
  <c r="J3518" i="27" l="1"/>
  <c r="K3518" i="27" s="1"/>
  <c r="O3518" i="27" s="1"/>
  <c r="I3518" i="27" l="1"/>
  <c r="L3518" i="27" s="1"/>
  <c r="M3518" i="27" s="1"/>
  <c r="R3518" i="27"/>
  <c r="S3518" i="27" s="1"/>
  <c r="T3518" i="27" s="1"/>
  <c r="Q3518" i="27"/>
  <c r="P3518" i="27" l="1"/>
  <c r="U3518" i="27"/>
  <c r="H3519" i="27"/>
  <c r="X3519" i="27" s="1"/>
  <c r="N3519" i="27" s="1"/>
  <c r="G3519" i="27" s="1"/>
  <c r="W3518" i="27"/>
  <c r="V3518" i="27"/>
  <c r="J3519" i="27"/>
  <c r="K3519" i="27" s="1"/>
  <c r="O3519" i="27" l="1"/>
  <c r="I3519" i="27" l="1"/>
  <c r="L3519" i="27" s="1"/>
  <c r="M3519" i="27" s="1"/>
  <c r="R3519" i="27"/>
  <c r="S3519" i="27" s="1"/>
  <c r="T3519" i="27" s="1"/>
  <c r="Q3519" i="27"/>
  <c r="P3519" i="27" l="1"/>
  <c r="U3519" i="27"/>
  <c r="W3519" i="27" s="1"/>
  <c r="H3520" i="27"/>
  <c r="X3520" i="27" s="1"/>
  <c r="N3520" i="27" s="1"/>
  <c r="G3520" i="27" s="1"/>
  <c r="V3519" i="27"/>
  <c r="J3520" i="27"/>
  <c r="K3520" i="27" s="1"/>
  <c r="O3520" i="27" l="1"/>
  <c r="I3520" i="27" l="1"/>
  <c r="L3520" i="27" s="1"/>
  <c r="R3520" i="27"/>
  <c r="S3520" i="27" s="1"/>
  <c r="T3520" i="27" s="1"/>
  <c r="M3520" i="27"/>
  <c r="P3520" i="27"/>
  <c r="Q3520" i="27"/>
  <c r="U3520" i="27" l="1"/>
  <c r="W3520" i="27" s="1"/>
  <c r="H3521" i="27"/>
  <c r="X3521" i="27" s="1"/>
  <c r="N3521" i="27" s="1"/>
  <c r="G3521" i="27" s="1"/>
  <c r="V3520" i="27"/>
  <c r="J3521" i="27" l="1"/>
  <c r="K3521" i="27" s="1"/>
  <c r="O3521" i="27" s="1"/>
  <c r="I3521" i="27" l="1"/>
  <c r="L3521" i="27" s="1"/>
  <c r="P3521" i="27" s="1"/>
  <c r="R3521" i="27"/>
  <c r="S3521" i="27" s="1"/>
  <c r="T3521" i="27" s="1"/>
  <c r="Q3521" i="27"/>
  <c r="M3521" i="27" l="1"/>
  <c r="U3521" i="27"/>
  <c r="H3522" i="27"/>
  <c r="X3522" i="27" s="1"/>
  <c r="N3522" i="27" s="1"/>
  <c r="G3522" i="27" s="1"/>
  <c r="W3521" i="27"/>
  <c r="V3521" i="27"/>
  <c r="J3522" i="27"/>
  <c r="K3522" i="27" s="1"/>
  <c r="O3522" i="27" l="1"/>
  <c r="I3522" i="27" l="1"/>
  <c r="L3522" i="27" s="1"/>
  <c r="P3522" i="27" s="1"/>
  <c r="R3522" i="27"/>
  <c r="S3522" i="27" s="1"/>
  <c r="T3522" i="27" s="1"/>
  <c r="Q3522" i="27"/>
  <c r="M3522" i="27" l="1"/>
  <c r="U3522" i="27" s="1"/>
  <c r="W3522" i="27" s="1"/>
  <c r="H3523" i="27"/>
  <c r="X3523" i="27" s="1"/>
  <c r="N3523" i="27" s="1"/>
  <c r="G3523" i="27" s="1"/>
  <c r="V3522" i="27"/>
  <c r="J3523" i="27" l="1"/>
  <c r="K3523" i="27" s="1"/>
  <c r="O3523" i="27" s="1"/>
  <c r="I3523" i="27" l="1"/>
  <c r="L3523" i="27" s="1"/>
  <c r="P3523" i="27" s="1"/>
  <c r="R3523" i="27"/>
  <c r="S3523" i="27" s="1"/>
  <c r="T3523" i="27" s="1"/>
  <c r="Q3523" i="27"/>
  <c r="M3523" i="27" l="1"/>
  <c r="U3523" i="27" s="1"/>
  <c r="W3523" i="27" s="1"/>
  <c r="H3524" i="27"/>
  <c r="X3524" i="27" s="1"/>
  <c r="N3524" i="27" s="1"/>
  <c r="G3524" i="27" s="1"/>
  <c r="V3523" i="27"/>
  <c r="J3524" i="27"/>
  <c r="K3524" i="27" s="1"/>
  <c r="O3524" i="27" l="1"/>
  <c r="I3524" i="27" l="1"/>
  <c r="L3524" i="27" s="1"/>
  <c r="M3524" i="27" s="1"/>
  <c r="R3524" i="27"/>
  <c r="S3524" i="27" s="1"/>
  <c r="T3524" i="27" s="1"/>
  <c r="Q3524" i="27"/>
  <c r="P3524" i="27" l="1"/>
  <c r="U3524" i="27"/>
  <c r="W3524" i="27" s="1"/>
  <c r="H3525" i="27"/>
  <c r="X3525" i="27" s="1"/>
  <c r="N3525" i="27" s="1"/>
  <c r="G3525" i="27" s="1"/>
  <c r="V3524" i="27"/>
  <c r="J3525" i="27" l="1"/>
  <c r="K3525" i="27" s="1"/>
  <c r="O3525" i="27" s="1"/>
  <c r="I3525" i="27" l="1"/>
  <c r="L3525" i="27" s="1"/>
  <c r="P3525" i="27" s="1"/>
  <c r="R3525" i="27"/>
  <c r="S3525" i="27" s="1"/>
  <c r="T3525" i="27" s="1"/>
  <c r="Q3525" i="27"/>
  <c r="M3525" i="27" l="1"/>
  <c r="U3525" i="27" s="1"/>
  <c r="W3525" i="27" s="1"/>
  <c r="H3526" i="27"/>
  <c r="X3526" i="27" s="1"/>
  <c r="N3526" i="27" s="1"/>
  <c r="G3526" i="27" s="1"/>
  <c r="V3525" i="27"/>
  <c r="J3526" i="27" l="1"/>
  <c r="K3526" i="27" s="1"/>
  <c r="O3526" i="27"/>
  <c r="I3526" i="27" l="1"/>
  <c r="L3526" i="27" s="1"/>
  <c r="M3526" i="27" s="1"/>
  <c r="R3526" i="27"/>
  <c r="S3526" i="27" s="1"/>
  <c r="T3526" i="27" s="1"/>
  <c r="Q3526" i="27"/>
  <c r="P3526" i="27" l="1"/>
  <c r="V3526" i="27" s="1"/>
  <c r="U3526" i="27"/>
  <c r="W3526" i="27" s="1"/>
  <c r="H3527" i="27"/>
  <c r="X3527" i="27" s="1"/>
  <c r="N3527" i="27" s="1"/>
  <c r="G3527" i="27" s="1"/>
  <c r="J3527" i="27" l="1"/>
  <c r="K3527" i="27" s="1"/>
  <c r="O3527" i="27" s="1"/>
  <c r="I3527" i="27" l="1"/>
  <c r="L3527" i="27" s="1"/>
  <c r="P3527" i="27" s="1"/>
  <c r="R3527" i="27"/>
  <c r="S3527" i="27" s="1"/>
  <c r="T3527" i="27" s="1"/>
  <c r="Q3527" i="27"/>
  <c r="M3527" i="27" l="1"/>
  <c r="U3527" i="27" s="1"/>
  <c r="W3527" i="27" s="1"/>
  <c r="H3528" i="27"/>
  <c r="X3528" i="27" s="1"/>
  <c r="N3528" i="27" s="1"/>
  <c r="G3528" i="27" s="1"/>
  <c r="V3527" i="27"/>
  <c r="J3528" i="27"/>
  <c r="K3528" i="27" s="1"/>
  <c r="O3528" i="27" l="1"/>
  <c r="I3528" i="27" l="1"/>
  <c r="L3528" i="27" s="1"/>
  <c r="M3528" i="27" s="1"/>
  <c r="R3528" i="27"/>
  <c r="S3528" i="27" s="1"/>
  <c r="T3528" i="27" s="1"/>
  <c r="Q3528" i="27"/>
  <c r="P3528" i="27" l="1"/>
  <c r="V3528" i="27" s="1"/>
  <c r="U3528" i="27"/>
  <c r="W3528" i="27" s="1"/>
  <c r="H3529" i="27"/>
  <c r="X3529" i="27" s="1"/>
  <c r="N3529" i="27" s="1"/>
  <c r="G3529" i="27" s="1"/>
  <c r="J3529" i="27" l="1"/>
  <c r="K3529" i="27" s="1"/>
  <c r="O3529" i="27" s="1"/>
  <c r="I3529" i="27" l="1"/>
  <c r="L3529" i="27" s="1"/>
  <c r="P3529" i="27" s="1"/>
  <c r="R3529" i="27"/>
  <c r="S3529" i="27" s="1"/>
  <c r="T3529" i="27" s="1"/>
  <c r="Q3529" i="27"/>
  <c r="M3529" i="27" l="1"/>
  <c r="U3529" i="27"/>
  <c r="W3529" i="27" s="1"/>
  <c r="H3530" i="27"/>
  <c r="X3530" i="27" s="1"/>
  <c r="N3530" i="27" s="1"/>
  <c r="G3530" i="27" s="1"/>
  <c r="V3529" i="27"/>
  <c r="J3530" i="27"/>
  <c r="K3530" i="27" s="1"/>
  <c r="O3530" i="27" l="1"/>
  <c r="I3530" i="27" l="1"/>
  <c r="L3530" i="27" s="1"/>
  <c r="P3530" i="27" s="1"/>
  <c r="R3530" i="27"/>
  <c r="S3530" i="27" s="1"/>
  <c r="T3530" i="27" s="1"/>
  <c r="Q3530" i="27"/>
  <c r="M3530" i="27" l="1"/>
  <c r="U3530" i="27" s="1"/>
  <c r="H3531" i="27"/>
  <c r="X3531" i="27" s="1"/>
  <c r="N3531" i="27" s="1"/>
  <c r="G3531" i="27" s="1"/>
  <c r="W3530" i="27"/>
  <c r="V3530" i="27"/>
  <c r="J3531" i="27"/>
  <c r="K3531" i="27" s="1"/>
  <c r="O3531" i="27" l="1"/>
  <c r="I3531" i="27" l="1"/>
  <c r="L3531" i="27" s="1"/>
  <c r="R3531" i="27"/>
  <c r="S3531" i="27" s="1"/>
  <c r="T3531" i="27" s="1"/>
  <c r="Q3531" i="27"/>
  <c r="H3532" i="27" l="1"/>
  <c r="X3532" i="27" s="1"/>
  <c r="N3532" i="27" s="1"/>
  <c r="G3532" i="27" s="1"/>
  <c r="P3531" i="27"/>
  <c r="V3531" i="27" s="1"/>
  <c r="M3531" i="27"/>
  <c r="U3531" i="27" s="1"/>
  <c r="W3531" i="27" s="1"/>
  <c r="J3532" i="27" l="1"/>
  <c r="K3532" i="27" s="1"/>
  <c r="O3532" i="27" s="1"/>
  <c r="I3532" i="27" l="1"/>
  <c r="L3532" i="27" s="1"/>
  <c r="R3532" i="27"/>
  <c r="S3532" i="27" s="1"/>
  <c r="T3532" i="27" s="1"/>
  <c r="Q3532" i="27"/>
  <c r="H3533" i="27" l="1"/>
  <c r="X3533" i="27" s="1"/>
  <c r="N3533" i="27" s="1"/>
  <c r="G3533" i="27" s="1"/>
  <c r="P3532" i="27"/>
  <c r="V3532" i="27" s="1"/>
  <c r="J3533" i="27"/>
  <c r="K3533" i="27" s="1"/>
  <c r="M3532" i="27"/>
  <c r="U3532" i="27" s="1"/>
  <c r="W3532" i="27" s="1"/>
  <c r="O3533" i="27" l="1"/>
  <c r="I3533" i="27" l="1"/>
  <c r="L3533" i="27" s="1"/>
  <c r="P3533" i="27" s="1"/>
  <c r="R3533" i="27"/>
  <c r="S3533" i="27" s="1"/>
  <c r="T3533" i="27" s="1"/>
  <c r="Q3533" i="27"/>
  <c r="M3533" i="27" l="1"/>
  <c r="U3533" i="27"/>
  <c r="H3534" i="27"/>
  <c r="X3534" i="27" s="1"/>
  <c r="N3534" i="27" s="1"/>
  <c r="G3534" i="27" s="1"/>
  <c r="W3533" i="27"/>
  <c r="V3533" i="27"/>
  <c r="J3534" i="27"/>
  <c r="K3534" i="27" s="1"/>
  <c r="O3534" i="27" l="1"/>
  <c r="I3534" i="27" l="1"/>
  <c r="L3534" i="27" s="1"/>
  <c r="P3534" i="27" s="1"/>
  <c r="R3534" i="27"/>
  <c r="S3534" i="27" s="1"/>
  <c r="T3534" i="27" s="1"/>
  <c r="Q3534" i="27"/>
  <c r="M3534" i="27" l="1"/>
  <c r="U3534" i="27" s="1"/>
  <c r="W3534" i="27" s="1"/>
  <c r="H3535" i="27"/>
  <c r="X3535" i="27" s="1"/>
  <c r="N3535" i="27" s="1"/>
  <c r="G3535" i="27" s="1"/>
  <c r="V3534" i="27"/>
  <c r="J3535" i="27" l="1"/>
  <c r="K3535" i="27" s="1"/>
  <c r="O3535" i="27"/>
  <c r="I3535" i="27" l="1"/>
  <c r="L3535" i="27" s="1"/>
  <c r="P3535" i="27" s="1"/>
  <c r="R3535" i="27"/>
  <c r="S3535" i="27" s="1"/>
  <c r="T3535" i="27" s="1"/>
  <c r="Q3535" i="27"/>
  <c r="M3535" i="27" l="1"/>
  <c r="U3535" i="27" s="1"/>
  <c r="W3535" i="27" s="1"/>
  <c r="H3536" i="27"/>
  <c r="X3536" i="27" s="1"/>
  <c r="N3536" i="27" s="1"/>
  <c r="G3536" i="27" s="1"/>
  <c r="V3535" i="27"/>
  <c r="J3536" i="27" l="1"/>
  <c r="K3536" i="27" s="1"/>
  <c r="O3536" i="27" s="1"/>
  <c r="I3536" i="27" l="1"/>
  <c r="L3536" i="27" s="1"/>
  <c r="R3536" i="27"/>
  <c r="S3536" i="27" s="1"/>
  <c r="T3536" i="27" s="1"/>
  <c r="Q3536" i="27"/>
  <c r="H3537" i="27" l="1"/>
  <c r="X3537" i="27" s="1"/>
  <c r="N3537" i="27" s="1"/>
  <c r="G3537" i="27" s="1"/>
  <c r="P3536" i="27"/>
  <c r="V3536" i="27" s="1"/>
  <c r="M3536" i="27"/>
  <c r="U3536" i="27" s="1"/>
  <c r="W3536" i="27" s="1"/>
  <c r="J3537" i="27" l="1"/>
  <c r="K3537" i="27" s="1"/>
  <c r="O3537" i="27" s="1"/>
  <c r="I3537" i="27" l="1"/>
  <c r="L3537" i="27" s="1"/>
  <c r="M3537" i="27" s="1"/>
  <c r="R3537" i="27"/>
  <c r="S3537" i="27" s="1"/>
  <c r="T3537" i="27" s="1"/>
  <c r="Q3537" i="27"/>
  <c r="U3537" i="27" l="1"/>
  <c r="W3537" i="27" s="1"/>
  <c r="P3537" i="27"/>
  <c r="V3537" i="27" s="1"/>
  <c r="H3538" i="27"/>
  <c r="X3538" i="27" s="1"/>
  <c r="N3538" i="27" s="1"/>
  <c r="G3538" i="27" s="1"/>
  <c r="J3538" i="27" l="1"/>
  <c r="K3538" i="27" s="1"/>
  <c r="O3538" i="27" s="1"/>
  <c r="I3538" i="27" l="1"/>
  <c r="L3538" i="27" s="1"/>
  <c r="R3538" i="27"/>
  <c r="S3538" i="27" s="1"/>
  <c r="T3538" i="27" s="1"/>
  <c r="Q3538" i="27"/>
  <c r="H3539" i="27" l="1"/>
  <c r="X3539" i="27" s="1"/>
  <c r="N3539" i="27" s="1"/>
  <c r="G3539" i="27" s="1"/>
  <c r="P3538" i="27"/>
  <c r="V3538" i="27" s="1"/>
  <c r="M3538" i="27"/>
  <c r="U3538" i="27" s="1"/>
  <c r="W3538" i="27" s="1"/>
  <c r="J3539" i="27" l="1"/>
  <c r="K3539" i="27" s="1"/>
  <c r="O3539" i="27" s="1"/>
  <c r="I3539" i="27" l="1"/>
  <c r="L3539" i="27" s="1"/>
  <c r="M3539" i="27" s="1"/>
  <c r="R3539" i="27"/>
  <c r="S3539" i="27" s="1"/>
  <c r="T3539" i="27" s="1"/>
  <c r="Q3539" i="27"/>
  <c r="P3539" i="27" l="1"/>
  <c r="U3539" i="27"/>
  <c r="W3539" i="27" s="1"/>
  <c r="H3540" i="27"/>
  <c r="X3540" i="27" s="1"/>
  <c r="N3540" i="27" s="1"/>
  <c r="G3540" i="27" s="1"/>
  <c r="V3539" i="27"/>
  <c r="J3540" i="27" l="1"/>
  <c r="K3540" i="27" s="1"/>
  <c r="O3540" i="27" s="1"/>
  <c r="I3540" i="27" l="1"/>
  <c r="L3540" i="27" s="1"/>
  <c r="P3540" i="27" s="1"/>
  <c r="R3540" i="27"/>
  <c r="S3540" i="27" s="1"/>
  <c r="T3540" i="27" s="1"/>
  <c r="Q3540" i="27"/>
  <c r="M3540" i="27" l="1"/>
  <c r="U3540" i="27" s="1"/>
  <c r="W3540" i="27" s="1"/>
  <c r="H3541" i="27"/>
  <c r="X3541" i="27" s="1"/>
  <c r="N3541" i="27" s="1"/>
  <c r="G3541" i="27" s="1"/>
  <c r="V3540" i="27"/>
  <c r="J3541" i="27" l="1"/>
  <c r="K3541" i="27" s="1"/>
  <c r="O3541" i="27" s="1"/>
  <c r="I3541" i="27" l="1"/>
  <c r="L3541" i="27" s="1"/>
  <c r="M3541" i="27" s="1"/>
  <c r="R3541" i="27"/>
  <c r="S3541" i="27" s="1"/>
  <c r="T3541" i="27" s="1"/>
  <c r="Q3541" i="27"/>
  <c r="P3541" i="27" l="1"/>
  <c r="U3541" i="27"/>
  <c r="W3541" i="27" s="1"/>
  <c r="H3542" i="27"/>
  <c r="X3542" i="27" s="1"/>
  <c r="N3542" i="27" s="1"/>
  <c r="G3542" i="27" s="1"/>
  <c r="V3541" i="27"/>
  <c r="J3542" i="27"/>
  <c r="K3542" i="27" s="1"/>
  <c r="O3542" i="27" l="1"/>
  <c r="I3542" i="27" l="1"/>
  <c r="L3542" i="27" s="1"/>
  <c r="M3542" i="27" s="1"/>
  <c r="R3542" i="27"/>
  <c r="S3542" i="27" s="1"/>
  <c r="T3542" i="27" s="1"/>
  <c r="Q3542" i="27"/>
  <c r="U3542" i="27" l="1"/>
  <c r="W3542" i="27" s="1"/>
  <c r="H3543" i="27"/>
  <c r="X3543" i="27" s="1"/>
  <c r="N3543" i="27" s="1"/>
  <c r="G3543" i="27" s="1"/>
  <c r="P3542" i="27"/>
  <c r="V3542" i="27" s="1"/>
  <c r="J3543" i="27" l="1"/>
  <c r="K3543" i="27" s="1"/>
  <c r="O3543" i="27" s="1"/>
  <c r="I3543" i="27" l="1"/>
  <c r="L3543" i="27" s="1"/>
  <c r="P3543" i="27" s="1"/>
  <c r="R3543" i="27"/>
  <c r="S3543" i="27" s="1"/>
  <c r="T3543" i="27" s="1"/>
  <c r="Q3543" i="27"/>
  <c r="M3543" i="27" l="1"/>
  <c r="U3543" i="27" s="1"/>
  <c r="W3543" i="27" s="1"/>
  <c r="H3544" i="27"/>
  <c r="X3544" i="27" s="1"/>
  <c r="N3544" i="27" s="1"/>
  <c r="G3544" i="27" s="1"/>
  <c r="V3543" i="27"/>
  <c r="J3544" i="27"/>
  <c r="K3544" i="27" s="1"/>
  <c r="O3544" i="27" l="1"/>
  <c r="I3544" i="27" l="1"/>
  <c r="L3544" i="27" s="1"/>
  <c r="R3544" i="27"/>
  <c r="S3544" i="27" s="1"/>
  <c r="T3544" i="27" s="1"/>
  <c r="M3544" i="27"/>
  <c r="P3544" i="27"/>
  <c r="Q3544" i="27"/>
  <c r="U3544" i="27" l="1"/>
  <c r="W3544" i="27" s="1"/>
  <c r="H3545" i="27"/>
  <c r="X3545" i="27" s="1"/>
  <c r="N3545" i="27" s="1"/>
  <c r="G3545" i="27" s="1"/>
  <c r="V3544" i="27"/>
  <c r="J3545" i="27" l="1"/>
  <c r="K3545" i="27" s="1"/>
  <c r="O3545" i="27" s="1"/>
  <c r="I3545" i="27" l="1"/>
  <c r="L3545" i="27" s="1"/>
  <c r="M3545" i="27" s="1"/>
  <c r="R3545" i="27"/>
  <c r="S3545" i="27" s="1"/>
  <c r="T3545" i="27" s="1"/>
  <c r="Q3545" i="27"/>
  <c r="P3545" i="27" l="1"/>
  <c r="U3545" i="27"/>
  <c r="W3545" i="27" s="1"/>
  <c r="H3546" i="27"/>
  <c r="X3546" i="27" s="1"/>
  <c r="N3546" i="27" s="1"/>
  <c r="G3546" i="27" s="1"/>
  <c r="V3545" i="27"/>
  <c r="J3546" i="27" l="1"/>
  <c r="K3546" i="27" s="1"/>
  <c r="O3546" i="27" s="1"/>
  <c r="I3546" i="27" s="1"/>
  <c r="L3546" i="27" s="1"/>
  <c r="R3546" i="27" l="1"/>
  <c r="S3546" i="27" s="1"/>
  <c r="T3546" i="27" s="1"/>
  <c r="M3546" i="27"/>
  <c r="P3546" i="27"/>
  <c r="V3546" i="27" s="1"/>
  <c r="Q3546" i="27"/>
  <c r="U3546" i="27" l="1"/>
  <c r="W3546" i="27" s="1"/>
  <c r="H3547" i="27"/>
  <c r="X3547" i="27" s="1"/>
  <c r="N3547" i="27" s="1"/>
  <c r="G3547" i="27" s="1"/>
  <c r="J3547" i="27" l="1"/>
  <c r="K3547" i="27" s="1"/>
  <c r="O3547" i="27" s="1"/>
  <c r="I3547" i="27" l="1"/>
  <c r="L3547" i="27" s="1"/>
  <c r="M3547" i="27" s="1"/>
  <c r="R3547" i="27"/>
  <c r="S3547" i="27" s="1"/>
  <c r="T3547" i="27" s="1"/>
  <c r="Q3547" i="27"/>
  <c r="U3547" i="27" l="1"/>
  <c r="P3547" i="27"/>
  <c r="V3547" i="27" s="1"/>
  <c r="H3548" i="27"/>
  <c r="X3548" i="27" s="1"/>
  <c r="N3548" i="27" s="1"/>
  <c r="G3548" i="27" s="1"/>
  <c r="W3547" i="27"/>
  <c r="J3548" i="27" l="1"/>
  <c r="K3548" i="27" s="1"/>
  <c r="O3548" i="27" s="1"/>
  <c r="I3548" i="27" l="1"/>
  <c r="L3548" i="27" s="1"/>
  <c r="P3548" i="27" s="1"/>
  <c r="R3548" i="27"/>
  <c r="S3548" i="27" s="1"/>
  <c r="T3548" i="27" s="1"/>
  <c r="Q3548" i="27"/>
  <c r="M3548" i="27" l="1"/>
  <c r="U3548" i="27" s="1"/>
  <c r="W3548" i="27" s="1"/>
  <c r="H3549" i="27"/>
  <c r="X3549" i="27" s="1"/>
  <c r="N3549" i="27" s="1"/>
  <c r="G3549" i="27" s="1"/>
  <c r="V3548" i="27"/>
  <c r="J3549" i="27" l="1"/>
  <c r="K3549" i="27" s="1"/>
  <c r="O3549" i="27" s="1"/>
  <c r="I3549" i="27" l="1"/>
  <c r="L3549" i="27" s="1"/>
  <c r="P3549" i="27" s="1"/>
  <c r="R3549" i="27"/>
  <c r="S3549" i="27" s="1"/>
  <c r="T3549" i="27" s="1"/>
  <c r="Q3549" i="27"/>
  <c r="M3549" i="27" l="1"/>
  <c r="U3549" i="27" s="1"/>
  <c r="W3549" i="27" s="1"/>
  <c r="H3550" i="27"/>
  <c r="X3550" i="27" s="1"/>
  <c r="N3550" i="27" s="1"/>
  <c r="G3550" i="27" s="1"/>
  <c r="V3549" i="27"/>
  <c r="J3550" i="27" l="1"/>
  <c r="K3550" i="27" s="1"/>
  <c r="O3550" i="27" s="1"/>
  <c r="I3550" i="27" l="1"/>
  <c r="L3550" i="27" s="1"/>
  <c r="P3550" i="27" s="1"/>
  <c r="R3550" i="27"/>
  <c r="S3550" i="27" s="1"/>
  <c r="T3550" i="27" s="1"/>
  <c r="Q3550" i="27"/>
  <c r="M3550" i="27" l="1"/>
  <c r="U3550" i="27" s="1"/>
  <c r="W3550" i="27" s="1"/>
  <c r="H3551" i="27"/>
  <c r="X3551" i="27" s="1"/>
  <c r="N3551" i="27" s="1"/>
  <c r="G3551" i="27" s="1"/>
  <c r="V3550" i="27"/>
  <c r="J3551" i="27"/>
  <c r="K3551" i="27" s="1"/>
  <c r="O3551" i="27" l="1"/>
  <c r="I3551" i="27" l="1"/>
  <c r="L3551" i="27" s="1"/>
  <c r="M3551" i="27" s="1"/>
  <c r="R3551" i="27"/>
  <c r="S3551" i="27" s="1"/>
  <c r="T3551" i="27" s="1"/>
  <c r="Q3551" i="27"/>
  <c r="P3551" i="27" l="1"/>
  <c r="V3551" i="27" s="1"/>
  <c r="U3551" i="27"/>
  <c r="W3551" i="27" s="1"/>
  <c r="H3552" i="27"/>
  <c r="X3552" i="27" s="1"/>
  <c r="N3552" i="27" s="1"/>
  <c r="G3552" i="27" s="1"/>
  <c r="J3552" i="27" l="1"/>
  <c r="K3552" i="27" s="1"/>
  <c r="O3552" i="27" s="1"/>
  <c r="I3552" i="27" l="1"/>
  <c r="L3552" i="27" s="1"/>
  <c r="M3552" i="27" s="1"/>
  <c r="R3552" i="27"/>
  <c r="S3552" i="27" s="1"/>
  <c r="T3552" i="27" s="1"/>
  <c r="Q3552" i="27"/>
  <c r="P3552" i="27" l="1"/>
  <c r="V3552" i="27" s="1"/>
  <c r="U3552" i="27"/>
  <c r="H3553" i="27"/>
  <c r="X3553" i="27" s="1"/>
  <c r="N3553" i="27" s="1"/>
  <c r="G3553" i="27" s="1"/>
  <c r="W3552" i="27"/>
  <c r="J3553" i="27" l="1"/>
  <c r="K3553" i="27" s="1"/>
  <c r="O3553" i="27" s="1"/>
  <c r="I3553" i="27" l="1"/>
  <c r="L3553" i="27" s="1"/>
  <c r="P3553" i="27" s="1"/>
  <c r="R3553" i="27"/>
  <c r="S3553" i="27" s="1"/>
  <c r="T3553" i="27" s="1"/>
  <c r="Q3553" i="27"/>
  <c r="M3553" i="27" l="1"/>
  <c r="U3553" i="27" s="1"/>
  <c r="W3553" i="27" s="1"/>
  <c r="H3554" i="27"/>
  <c r="X3554" i="27" s="1"/>
  <c r="N3554" i="27" s="1"/>
  <c r="G3554" i="27" s="1"/>
  <c r="V3553" i="27"/>
  <c r="J3554" i="27" l="1"/>
  <c r="K3554" i="27" s="1"/>
  <c r="O3554" i="27" s="1"/>
  <c r="I3554" i="27" l="1"/>
  <c r="L3554" i="27" s="1"/>
  <c r="P3554" i="27" s="1"/>
  <c r="R3554" i="27"/>
  <c r="S3554" i="27" s="1"/>
  <c r="T3554" i="27" s="1"/>
  <c r="Q3554" i="27"/>
  <c r="M3554" i="27" l="1"/>
  <c r="U3554" i="27"/>
  <c r="W3554" i="27" s="1"/>
  <c r="H3555" i="27"/>
  <c r="X3555" i="27" s="1"/>
  <c r="N3555" i="27" s="1"/>
  <c r="G3555" i="27" s="1"/>
  <c r="V3554" i="27"/>
  <c r="J3555" i="27" l="1"/>
  <c r="K3555" i="27" s="1"/>
  <c r="O3555" i="27" s="1"/>
  <c r="I3555" i="27" l="1"/>
  <c r="L3555" i="27" s="1"/>
  <c r="P3555" i="27" s="1"/>
  <c r="R3555" i="27"/>
  <c r="S3555" i="27" s="1"/>
  <c r="T3555" i="27" s="1"/>
  <c r="Q3555" i="27"/>
  <c r="M3555" i="27" l="1"/>
  <c r="U3555" i="27" s="1"/>
  <c r="W3555" i="27" s="1"/>
  <c r="H3556" i="27"/>
  <c r="X3556" i="27" s="1"/>
  <c r="N3556" i="27" s="1"/>
  <c r="G3556" i="27" s="1"/>
  <c r="V3555" i="27"/>
  <c r="J3556" i="27" l="1"/>
  <c r="K3556" i="27" s="1"/>
  <c r="O3556" i="27" s="1"/>
  <c r="I3556" i="27" l="1"/>
  <c r="L3556" i="27" s="1"/>
  <c r="P3556" i="27" s="1"/>
  <c r="R3556" i="27"/>
  <c r="S3556" i="27" s="1"/>
  <c r="T3556" i="27" s="1"/>
  <c r="Q3556" i="27"/>
  <c r="M3556" i="27" l="1"/>
  <c r="U3556" i="27" s="1"/>
  <c r="W3556" i="27" s="1"/>
  <c r="H3557" i="27"/>
  <c r="X3557" i="27" s="1"/>
  <c r="N3557" i="27" s="1"/>
  <c r="G3557" i="27" s="1"/>
  <c r="V3556" i="27"/>
  <c r="J3557" i="27" l="1"/>
  <c r="K3557" i="27" s="1"/>
  <c r="O3557" i="27" s="1"/>
  <c r="I3557" i="27" l="1"/>
  <c r="L3557" i="27" s="1"/>
  <c r="M3557" i="27" s="1"/>
  <c r="R3557" i="27"/>
  <c r="S3557" i="27" s="1"/>
  <c r="T3557" i="27" s="1"/>
  <c r="Q3557" i="27"/>
  <c r="P3557" i="27" l="1"/>
  <c r="V3557" i="27" s="1"/>
  <c r="U3557" i="27"/>
  <c r="W3557" i="27" s="1"/>
  <c r="H3558" i="27"/>
  <c r="X3558" i="27" s="1"/>
  <c r="N3558" i="27" s="1"/>
  <c r="G3558" i="27" s="1"/>
  <c r="J3558" i="27" l="1"/>
  <c r="K3558" i="27" s="1"/>
  <c r="O3558" i="27" s="1"/>
  <c r="I3558" i="27" l="1"/>
  <c r="L3558" i="27" s="1"/>
  <c r="P3558" i="27" s="1"/>
  <c r="R3558" i="27"/>
  <c r="S3558" i="27" s="1"/>
  <c r="T3558" i="27" s="1"/>
  <c r="Q3558" i="27"/>
  <c r="M3558" i="27" l="1"/>
  <c r="U3558" i="27" s="1"/>
  <c r="W3558" i="27" s="1"/>
  <c r="H3559" i="27"/>
  <c r="X3559" i="27" s="1"/>
  <c r="N3559" i="27" s="1"/>
  <c r="G3559" i="27" s="1"/>
  <c r="V3558" i="27"/>
  <c r="J3559" i="27" l="1"/>
  <c r="K3559" i="27" s="1"/>
  <c r="O3559" i="27" s="1"/>
  <c r="I3559" i="27" l="1"/>
  <c r="R3559" i="27"/>
  <c r="S3559" i="27" s="1"/>
  <c r="T3559" i="27" s="1"/>
  <c r="L3559" i="27"/>
  <c r="Q3559" i="27"/>
  <c r="H3560" i="27" l="1"/>
  <c r="X3560" i="27" s="1"/>
  <c r="N3560" i="27" s="1"/>
  <c r="G3560" i="27" s="1"/>
  <c r="P3559" i="27"/>
  <c r="V3559" i="27" s="1"/>
  <c r="M3559" i="27"/>
  <c r="U3559" i="27" s="1"/>
  <c r="W3559" i="27" s="1"/>
  <c r="J3560" i="27" l="1"/>
  <c r="K3560" i="27" s="1"/>
  <c r="O3560" i="27" s="1"/>
  <c r="I3560" i="27" l="1"/>
  <c r="L3560" i="27" s="1"/>
  <c r="M3560" i="27" s="1"/>
  <c r="R3560" i="27"/>
  <c r="S3560" i="27" s="1"/>
  <c r="T3560" i="27" s="1"/>
  <c r="Q3560" i="27"/>
  <c r="P3560" i="27" l="1"/>
  <c r="V3560" i="27" s="1"/>
  <c r="U3560" i="27"/>
  <c r="W3560" i="27" s="1"/>
  <c r="H3561" i="27"/>
  <c r="X3561" i="27" s="1"/>
  <c r="N3561" i="27" s="1"/>
  <c r="G3561" i="27" s="1"/>
  <c r="J3561" i="27" l="1"/>
  <c r="K3561" i="27" s="1"/>
  <c r="O3561" i="27" s="1"/>
  <c r="I3561" i="27" l="1"/>
  <c r="L3561" i="27" s="1"/>
  <c r="P3561" i="27" s="1"/>
  <c r="R3561" i="27"/>
  <c r="S3561" i="27" s="1"/>
  <c r="T3561" i="27" s="1"/>
  <c r="Q3561" i="27"/>
  <c r="M3561" i="27" l="1"/>
  <c r="U3561" i="27" s="1"/>
  <c r="W3561" i="27" s="1"/>
  <c r="H3562" i="27"/>
  <c r="X3562" i="27" s="1"/>
  <c r="N3562" i="27" s="1"/>
  <c r="G3562" i="27" s="1"/>
  <c r="V3561" i="27"/>
  <c r="J3562" i="27" l="1"/>
  <c r="K3562" i="27" s="1"/>
  <c r="O3562" i="27" s="1"/>
  <c r="I3562" i="27" l="1"/>
  <c r="L3562" i="27" s="1"/>
  <c r="P3562" i="27" s="1"/>
  <c r="R3562" i="27"/>
  <c r="S3562" i="27" s="1"/>
  <c r="T3562" i="27" s="1"/>
  <c r="Q3562" i="27"/>
  <c r="M3562" i="27" l="1"/>
  <c r="U3562" i="27" s="1"/>
  <c r="W3562" i="27" s="1"/>
  <c r="H3563" i="27"/>
  <c r="X3563" i="27" s="1"/>
  <c r="N3563" i="27" s="1"/>
  <c r="G3563" i="27" s="1"/>
  <c r="V3562" i="27"/>
  <c r="J3563" i="27" l="1"/>
  <c r="K3563" i="27" s="1"/>
  <c r="O3563" i="27" s="1"/>
  <c r="I3563" i="27" l="1"/>
  <c r="L3563" i="27" s="1"/>
  <c r="M3563" i="27" s="1"/>
  <c r="R3563" i="27"/>
  <c r="S3563" i="27" s="1"/>
  <c r="T3563" i="27" s="1"/>
  <c r="Q3563" i="27"/>
  <c r="P3563" i="27" l="1"/>
  <c r="V3563" i="27" s="1"/>
  <c r="U3563" i="27"/>
  <c r="W3563" i="27" s="1"/>
  <c r="H3564" i="27"/>
  <c r="X3564" i="27" s="1"/>
  <c r="N3564" i="27" s="1"/>
  <c r="G3564" i="27" s="1"/>
  <c r="J3564" i="27" l="1"/>
  <c r="K3564" i="27" s="1"/>
  <c r="O3564" i="27" s="1"/>
  <c r="I3564" i="27" l="1"/>
  <c r="L3564" i="27" s="1"/>
  <c r="P3564" i="27" s="1"/>
  <c r="R3564" i="27"/>
  <c r="Q3564" i="27"/>
  <c r="M3564" i="27" l="1"/>
  <c r="H3565" i="27"/>
  <c r="X3565" i="27" s="1"/>
  <c r="N3565" i="27" s="1"/>
  <c r="G3565" i="27" s="1"/>
  <c r="S3564" i="27"/>
  <c r="T3564" i="27" s="1"/>
  <c r="V3564" i="27"/>
  <c r="J3565" i="27" l="1"/>
  <c r="K3565" i="27" s="1"/>
  <c r="O3565" i="27" s="1"/>
  <c r="U3564" i="27"/>
  <c r="W3564" i="27" s="1"/>
  <c r="I3565" i="27" l="1"/>
  <c r="R3565" i="27"/>
  <c r="S3565" i="27" s="1"/>
  <c r="T3565" i="27" s="1"/>
  <c r="L3565" i="27"/>
  <c r="Q3565" i="27"/>
  <c r="H3566" i="27" l="1"/>
  <c r="X3566" i="27" s="1"/>
  <c r="N3566" i="27" s="1"/>
  <c r="G3566" i="27" s="1"/>
  <c r="P3565" i="27"/>
  <c r="V3565" i="27" s="1"/>
  <c r="M3565" i="27"/>
  <c r="U3565" i="27" s="1"/>
  <c r="W3565" i="27" s="1"/>
  <c r="J3566" i="27" l="1"/>
  <c r="K3566" i="27" s="1"/>
  <c r="O3566" i="27" s="1"/>
  <c r="I3566" i="27" l="1"/>
  <c r="L3566" i="27" s="1"/>
  <c r="M3566" i="27" s="1"/>
  <c r="R3566" i="27"/>
  <c r="S3566" i="27" s="1"/>
  <c r="T3566" i="27" s="1"/>
  <c r="Q3566" i="27"/>
  <c r="P3566" i="27" l="1"/>
  <c r="V3566" i="27" s="1"/>
  <c r="U3566" i="27"/>
  <c r="W3566" i="27" s="1"/>
  <c r="H3567" i="27"/>
  <c r="X3567" i="27" s="1"/>
  <c r="N3567" i="27" s="1"/>
  <c r="G3567" i="27" s="1"/>
  <c r="J3567" i="27"/>
  <c r="K3567" i="27" s="1"/>
  <c r="O3567" i="27" l="1"/>
  <c r="I3567" i="27" l="1"/>
  <c r="L3567" i="27" s="1"/>
  <c r="R3567" i="27"/>
  <c r="S3567" i="27" s="1"/>
  <c r="T3567" i="27" s="1"/>
  <c r="Q3567" i="27"/>
  <c r="H3568" i="27" l="1"/>
  <c r="X3568" i="27" s="1"/>
  <c r="N3568" i="27" s="1"/>
  <c r="G3568" i="27" s="1"/>
  <c r="P3567" i="27"/>
  <c r="V3567" i="27" s="1"/>
  <c r="M3567" i="27"/>
  <c r="U3567" i="27" s="1"/>
  <c r="W3567" i="27" s="1"/>
  <c r="J3568" i="27" l="1"/>
  <c r="K3568" i="27" s="1"/>
  <c r="O3568" i="27" s="1"/>
  <c r="I3568" i="27" l="1"/>
  <c r="L3568" i="27" s="1"/>
  <c r="M3568" i="27" s="1"/>
  <c r="R3568" i="27"/>
  <c r="S3568" i="27" s="1"/>
  <c r="T3568" i="27" s="1"/>
  <c r="Q3568" i="27"/>
  <c r="P3568" i="27" l="1"/>
  <c r="V3568" i="27" s="1"/>
  <c r="U3568" i="27"/>
  <c r="H3569" i="27"/>
  <c r="X3569" i="27" s="1"/>
  <c r="N3569" i="27" s="1"/>
  <c r="G3569" i="27" s="1"/>
  <c r="W3568" i="27"/>
  <c r="J3569" i="27"/>
  <c r="K3569" i="27" s="1"/>
  <c r="O3569" i="27" l="1"/>
  <c r="I3569" i="27" l="1"/>
  <c r="L3569" i="27" s="1"/>
  <c r="P3569" i="27" s="1"/>
  <c r="R3569" i="27"/>
  <c r="S3569" i="27" s="1"/>
  <c r="T3569" i="27" s="1"/>
  <c r="Q3569" i="27"/>
  <c r="M3569" i="27" l="1"/>
  <c r="U3569" i="27" s="1"/>
  <c r="W3569" i="27" s="1"/>
  <c r="H3570" i="27"/>
  <c r="X3570" i="27" s="1"/>
  <c r="N3570" i="27" s="1"/>
  <c r="G3570" i="27" s="1"/>
  <c r="V3569" i="27"/>
  <c r="J3570" i="27" l="1"/>
  <c r="K3570" i="27" s="1"/>
  <c r="O3570" i="27" s="1"/>
  <c r="I3570" i="27" l="1"/>
  <c r="L3570" i="27" s="1"/>
  <c r="P3570" i="27" s="1"/>
  <c r="R3570" i="27"/>
  <c r="S3570" i="27" s="1"/>
  <c r="T3570" i="27" s="1"/>
  <c r="Q3570" i="27"/>
  <c r="M3570" i="27" l="1"/>
  <c r="U3570" i="27" s="1"/>
  <c r="W3570" i="27" s="1"/>
  <c r="H3571" i="27"/>
  <c r="X3571" i="27" s="1"/>
  <c r="N3571" i="27" s="1"/>
  <c r="G3571" i="27" s="1"/>
  <c r="V3570" i="27"/>
  <c r="J3571" i="27"/>
  <c r="K3571" i="27" s="1"/>
  <c r="O3571" i="27" l="1"/>
  <c r="I3571" i="27" l="1"/>
  <c r="L3571" i="27" s="1"/>
  <c r="P3571" i="27" s="1"/>
  <c r="R3571" i="27"/>
  <c r="S3571" i="27" s="1"/>
  <c r="T3571" i="27" s="1"/>
  <c r="Q3571" i="27"/>
  <c r="M3571" i="27" l="1"/>
  <c r="U3571" i="27" s="1"/>
  <c r="W3571" i="27" s="1"/>
  <c r="H3572" i="27"/>
  <c r="X3572" i="27" s="1"/>
  <c r="N3572" i="27" s="1"/>
  <c r="G3572" i="27" s="1"/>
  <c r="V3571" i="27"/>
  <c r="J3572" i="27"/>
  <c r="K3572" i="27" s="1"/>
  <c r="O3572" i="27" l="1"/>
  <c r="I3572" i="27" l="1"/>
  <c r="L3572" i="27" s="1"/>
  <c r="P3572" i="27" s="1"/>
  <c r="R3572" i="27"/>
  <c r="S3572" i="27" s="1"/>
  <c r="T3572" i="27" s="1"/>
  <c r="Q3572" i="27"/>
  <c r="M3572" i="27" l="1"/>
  <c r="U3572" i="27"/>
  <c r="W3572" i="27" s="1"/>
  <c r="H3573" i="27"/>
  <c r="X3573" i="27" s="1"/>
  <c r="N3573" i="27" s="1"/>
  <c r="G3573" i="27" s="1"/>
  <c r="V3572" i="27"/>
  <c r="J3573" i="27" l="1"/>
  <c r="K3573" i="27" s="1"/>
  <c r="O3573" i="27" s="1"/>
  <c r="I3573" i="27" l="1"/>
  <c r="L3573" i="27" s="1"/>
  <c r="P3573" i="27" s="1"/>
  <c r="R3573" i="27"/>
  <c r="S3573" i="27" s="1"/>
  <c r="T3573" i="27" s="1"/>
  <c r="Q3573" i="27"/>
  <c r="M3573" i="27" l="1"/>
  <c r="U3573" i="27" s="1"/>
  <c r="W3573" i="27" s="1"/>
  <c r="H3574" i="27"/>
  <c r="X3574" i="27" s="1"/>
  <c r="N3574" i="27" s="1"/>
  <c r="G3574" i="27" s="1"/>
  <c r="V3573" i="27"/>
  <c r="J3574" i="27" l="1"/>
  <c r="K3574" i="27" s="1"/>
  <c r="O3574" i="27" s="1"/>
  <c r="I3574" i="27" l="1"/>
  <c r="L3574" i="27" s="1"/>
  <c r="R3574" i="27"/>
  <c r="S3574" i="27" s="1"/>
  <c r="T3574" i="27" s="1"/>
  <c r="Q3574" i="27"/>
  <c r="H3575" i="27" l="1"/>
  <c r="X3575" i="27" s="1"/>
  <c r="N3575" i="27" s="1"/>
  <c r="G3575" i="27" s="1"/>
  <c r="P3574" i="27"/>
  <c r="V3574" i="27" s="1"/>
  <c r="M3574" i="27"/>
  <c r="U3574" i="27" s="1"/>
  <c r="W3574" i="27" s="1"/>
  <c r="J3575" i="27" l="1"/>
  <c r="K3575" i="27" s="1"/>
  <c r="O3575" i="27" s="1"/>
  <c r="I3575" i="27" l="1"/>
  <c r="L3575" i="27" s="1"/>
  <c r="M3575" i="27" s="1"/>
  <c r="R3575" i="27"/>
  <c r="S3575" i="27" s="1"/>
  <c r="T3575" i="27" s="1"/>
  <c r="Q3575" i="27"/>
  <c r="U3575" i="27" l="1"/>
  <c r="W3575" i="27" s="1"/>
  <c r="P3575" i="27"/>
  <c r="V3575" i="27" s="1"/>
  <c r="H3576" i="27"/>
  <c r="X3576" i="27" s="1"/>
  <c r="N3576" i="27" s="1"/>
  <c r="G3576" i="27" s="1"/>
  <c r="J3576" i="27" l="1"/>
  <c r="K3576" i="27" s="1"/>
  <c r="O3576" i="27" s="1"/>
  <c r="I3576" i="27" l="1"/>
  <c r="L3576" i="27" s="1"/>
  <c r="P3576" i="27" s="1"/>
  <c r="R3576" i="27"/>
  <c r="S3576" i="27" s="1"/>
  <c r="T3576" i="27" s="1"/>
  <c r="Q3576" i="27"/>
  <c r="M3576" i="27" l="1"/>
  <c r="U3576" i="27" s="1"/>
  <c r="W3576" i="27" s="1"/>
  <c r="H3577" i="27"/>
  <c r="X3577" i="27" s="1"/>
  <c r="N3577" i="27" s="1"/>
  <c r="G3577" i="27" s="1"/>
  <c r="V3576" i="27"/>
  <c r="J3577" i="27" l="1"/>
  <c r="K3577" i="27" s="1"/>
  <c r="O3577" i="27" s="1"/>
  <c r="I3577" i="27" l="1"/>
  <c r="L3577" i="27" s="1"/>
  <c r="R3577" i="27"/>
  <c r="S3577" i="27" s="1"/>
  <c r="T3577" i="27" s="1"/>
  <c r="Q3577" i="27"/>
  <c r="H3578" i="27" l="1"/>
  <c r="X3578" i="27" s="1"/>
  <c r="N3578" i="27" s="1"/>
  <c r="G3578" i="27" s="1"/>
  <c r="P3577" i="27"/>
  <c r="V3577" i="27" s="1"/>
  <c r="M3577" i="27"/>
  <c r="U3577" i="27" s="1"/>
  <c r="W3577" i="27" s="1"/>
  <c r="J3578" i="27" l="1"/>
  <c r="K3578" i="27" s="1"/>
  <c r="O3578" i="27" s="1"/>
  <c r="I3578" i="27" l="1"/>
  <c r="L3578" i="27" s="1"/>
  <c r="M3578" i="27" s="1"/>
  <c r="R3578" i="27"/>
  <c r="S3578" i="27" s="1"/>
  <c r="T3578" i="27" s="1"/>
  <c r="Q3578" i="27"/>
  <c r="U3578" i="27" l="1"/>
  <c r="W3578" i="27" s="1"/>
  <c r="H3579" i="27"/>
  <c r="X3579" i="27" s="1"/>
  <c r="N3579" i="27" s="1"/>
  <c r="G3579" i="27" s="1"/>
  <c r="P3578" i="27"/>
  <c r="V3578" i="27" s="1"/>
  <c r="J3579" i="27"/>
  <c r="K3579" i="27" s="1"/>
  <c r="O3579" i="27" l="1"/>
  <c r="I3579" i="27" l="1"/>
  <c r="L3579" i="27" s="1"/>
  <c r="P3579" i="27" s="1"/>
  <c r="R3579" i="27"/>
  <c r="S3579" i="27" s="1"/>
  <c r="T3579" i="27" s="1"/>
  <c r="Q3579" i="27"/>
  <c r="M3579" i="27" l="1"/>
  <c r="U3579" i="27" s="1"/>
  <c r="W3579" i="27" s="1"/>
  <c r="H3580" i="27"/>
  <c r="X3580" i="27" s="1"/>
  <c r="N3580" i="27" s="1"/>
  <c r="G3580" i="27" s="1"/>
  <c r="V3579" i="27"/>
  <c r="J3580" i="27" l="1"/>
  <c r="K3580" i="27" s="1"/>
  <c r="O3580" i="27" s="1"/>
  <c r="I3580" i="27" s="1"/>
  <c r="R3580" i="27" l="1"/>
  <c r="S3580" i="27" s="1"/>
  <c r="T3580" i="27" s="1"/>
  <c r="L3580" i="27"/>
  <c r="M3580" i="27" s="1"/>
  <c r="Q3580" i="27"/>
  <c r="U3580" i="27" l="1"/>
  <c r="W3580" i="27" s="1"/>
  <c r="P3580" i="27"/>
  <c r="V3580" i="27" s="1"/>
  <c r="H3581" i="27"/>
  <c r="X3581" i="27" s="1"/>
  <c r="N3581" i="27" s="1"/>
  <c r="G3581" i="27" s="1"/>
  <c r="J3581" i="27" l="1"/>
  <c r="K3581" i="27" s="1"/>
  <c r="O3581" i="27" s="1"/>
  <c r="I3581" i="27" l="1"/>
  <c r="L3581" i="27" s="1"/>
  <c r="M3581" i="27" s="1"/>
  <c r="R3581" i="27"/>
  <c r="S3581" i="27" s="1"/>
  <c r="T3581" i="27" s="1"/>
  <c r="Q3581" i="27"/>
  <c r="U3581" i="27" l="1"/>
  <c r="W3581" i="27" s="1"/>
  <c r="P3581" i="27"/>
  <c r="V3581" i="27" s="1"/>
  <c r="H3582" i="27"/>
  <c r="X3582" i="27" s="1"/>
  <c r="N3582" i="27" s="1"/>
  <c r="G3582" i="27" s="1"/>
  <c r="J3582" i="27" l="1"/>
  <c r="K3582" i="27" s="1"/>
  <c r="O3582" i="27" s="1"/>
  <c r="I3582" i="27" s="1"/>
  <c r="R3582" i="27" l="1"/>
  <c r="S3582" i="27" s="1"/>
  <c r="T3582" i="27" s="1"/>
  <c r="L3582" i="27"/>
  <c r="Q3582" i="27"/>
  <c r="P3582" i="27" l="1"/>
  <c r="V3582" i="27" s="1"/>
  <c r="H3583" i="27"/>
  <c r="X3583" i="27" s="1"/>
  <c r="N3583" i="27" s="1"/>
  <c r="G3583" i="27" s="1"/>
  <c r="M3582" i="27"/>
  <c r="U3582" i="27" s="1"/>
  <c r="W3582" i="27" s="1"/>
  <c r="J3583" i="27" l="1"/>
  <c r="K3583" i="27" s="1"/>
  <c r="O3583" i="27" s="1"/>
  <c r="I3583" i="27" l="1"/>
  <c r="L3583" i="27" s="1"/>
  <c r="P3583" i="27" s="1"/>
  <c r="R3583" i="27"/>
  <c r="S3583" i="27" s="1"/>
  <c r="T3583" i="27" s="1"/>
  <c r="Q3583" i="27"/>
  <c r="M3583" i="27" l="1"/>
  <c r="H3584" i="27"/>
  <c r="X3584" i="27" s="1"/>
  <c r="N3584" i="27" s="1"/>
  <c r="G3584" i="27" s="1"/>
  <c r="U3583" i="27"/>
  <c r="W3583" i="27" s="1"/>
  <c r="V3583" i="27"/>
  <c r="J3584" i="27" l="1"/>
  <c r="K3584" i="27" s="1"/>
  <c r="O3584" i="27" s="1"/>
  <c r="I3584" i="27" s="1"/>
  <c r="R3584" i="27" l="1"/>
  <c r="S3584" i="27" s="1"/>
  <c r="T3584" i="27" s="1"/>
  <c r="L3584" i="27"/>
  <c r="Q3584" i="27"/>
  <c r="P3584" i="27" l="1"/>
  <c r="V3584" i="27" s="1"/>
  <c r="H3585" i="27"/>
  <c r="X3585" i="27" s="1"/>
  <c r="N3585" i="27" s="1"/>
  <c r="G3585" i="27" s="1"/>
  <c r="M3584" i="27"/>
  <c r="U3584" i="27" s="1"/>
  <c r="W3584" i="27" s="1"/>
  <c r="J3585" i="27" l="1"/>
  <c r="K3585" i="27" s="1"/>
  <c r="O3585" i="27" s="1"/>
  <c r="I3585" i="27" l="1"/>
  <c r="L3585" i="27" s="1"/>
  <c r="M3585" i="27" s="1"/>
  <c r="R3585" i="27"/>
  <c r="S3585" i="27" s="1"/>
  <c r="T3585" i="27" s="1"/>
  <c r="Q3585" i="27"/>
  <c r="U3585" i="27" l="1"/>
  <c r="W3585" i="27" s="1"/>
  <c r="H3586" i="27"/>
  <c r="X3586" i="27" s="1"/>
  <c r="N3586" i="27" s="1"/>
  <c r="G3586" i="27" s="1"/>
  <c r="P3585" i="27"/>
  <c r="V3585" i="27" s="1"/>
  <c r="J3586" i="27"/>
  <c r="K3586" i="27" s="1"/>
  <c r="O3586" i="27" l="1"/>
  <c r="I3586" i="27" l="1"/>
  <c r="L3586" i="27" s="1"/>
  <c r="P3586" i="27" s="1"/>
  <c r="R3586" i="27"/>
  <c r="S3586" i="27" s="1"/>
  <c r="T3586" i="27" s="1"/>
  <c r="Q3586" i="27"/>
  <c r="M3586" i="27" l="1"/>
  <c r="U3586" i="27" s="1"/>
  <c r="W3586" i="27" s="1"/>
  <c r="H3587" i="27"/>
  <c r="X3587" i="27" s="1"/>
  <c r="N3587" i="27" s="1"/>
  <c r="G3587" i="27" s="1"/>
  <c r="V3586" i="27"/>
  <c r="J3587" i="27" l="1"/>
  <c r="K3587" i="27" s="1"/>
  <c r="O3587" i="27" s="1"/>
  <c r="I3587" i="27" l="1"/>
  <c r="L3587" i="27" s="1"/>
  <c r="P3587" i="27" s="1"/>
  <c r="R3587" i="27"/>
  <c r="S3587" i="27" s="1"/>
  <c r="T3587" i="27" s="1"/>
  <c r="Q3587" i="27"/>
  <c r="M3587" i="27" l="1"/>
  <c r="U3587" i="27" s="1"/>
  <c r="W3587" i="27" s="1"/>
  <c r="H3588" i="27"/>
  <c r="X3588" i="27" s="1"/>
  <c r="N3588" i="27" s="1"/>
  <c r="G3588" i="27" s="1"/>
  <c r="V3587" i="27"/>
  <c r="J3588" i="27" l="1"/>
  <c r="K3588" i="27" s="1"/>
  <c r="O3588" i="27" s="1"/>
  <c r="I3588" i="27" l="1"/>
  <c r="L3588" i="27" s="1"/>
  <c r="P3588" i="27" s="1"/>
  <c r="R3588" i="27"/>
  <c r="S3588" i="27" s="1"/>
  <c r="T3588" i="27" s="1"/>
  <c r="Q3588" i="27"/>
  <c r="M3588" i="27" l="1"/>
  <c r="U3588" i="27"/>
  <c r="W3588" i="27" s="1"/>
  <c r="H3589" i="27"/>
  <c r="X3589" i="27" s="1"/>
  <c r="N3589" i="27" s="1"/>
  <c r="G3589" i="27" s="1"/>
  <c r="V3588" i="27"/>
  <c r="J3589" i="27"/>
  <c r="K3589" i="27" s="1"/>
  <c r="O3589" i="27" l="1"/>
  <c r="I3589" i="27" l="1"/>
  <c r="L3589" i="27" s="1"/>
  <c r="P3589" i="27" s="1"/>
  <c r="R3589" i="27"/>
  <c r="S3589" i="27" s="1"/>
  <c r="T3589" i="27" s="1"/>
  <c r="Q3589" i="27"/>
  <c r="M3589" i="27" l="1"/>
  <c r="U3589" i="27" s="1"/>
  <c r="W3589" i="27" s="1"/>
  <c r="H3590" i="27"/>
  <c r="X3590" i="27" s="1"/>
  <c r="N3590" i="27" s="1"/>
  <c r="G3590" i="27" s="1"/>
  <c r="V3589" i="27"/>
  <c r="J3590" i="27"/>
  <c r="K3590" i="27" s="1"/>
  <c r="O3590" i="27" l="1"/>
  <c r="I3590" i="27" l="1"/>
  <c r="L3590" i="27" s="1"/>
  <c r="M3590" i="27" s="1"/>
  <c r="R3590" i="27"/>
  <c r="S3590" i="27" s="1"/>
  <c r="T3590" i="27" s="1"/>
  <c r="Q3590" i="27"/>
  <c r="P3590" i="27" l="1"/>
  <c r="V3590" i="27" s="1"/>
  <c r="U3590" i="27"/>
  <c r="H3591" i="27"/>
  <c r="X3591" i="27" s="1"/>
  <c r="N3591" i="27" s="1"/>
  <c r="G3591" i="27" s="1"/>
  <c r="W3590" i="27"/>
  <c r="J3591" i="27"/>
  <c r="K3591" i="27" s="1"/>
  <c r="O3591" i="27" l="1"/>
  <c r="I3591" i="27" l="1"/>
  <c r="L3591" i="27" s="1"/>
  <c r="P3591" i="27" s="1"/>
  <c r="R3591" i="27"/>
  <c r="S3591" i="27" s="1"/>
  <c r="T3591" i="27" s="1"/>
  <c r="Q3591" i="27"/>
  <c r="M3591" i="27" l="1"/>
  <c r="U3591" i="27"/>
  <c r="W3591" i="27" s="1"/>
  <c r="H3592" i="27"/>
  <c r="X3592" i="27" s="1"/>
  <c r="N3592" i="27" s="1"/>
  <c r="G3592" i="27" s="1"/>
  <c r="V3591" i="27"/>
  <c r="J3592" i="27" l="1"/>
  <c r="K3592" i="27" s="1"/>
  <c r="O3592" i="27" s="1"/>
  <c r="I3592" i="27" l="1"/>
  <c r="R3592" i="27"/>
  <c r="S3592" i="27" s="1"/>
  <c r="T3592" i="27" s="1"/>
  <c r="L3592" i="27"/>
  <c r="M3592" i="27" s="1"/>
  <c r="Q3592" i="27"/>
  <c r="U3592" i="27" l="1"/>
  <c r="W3592" i="27" s="1"/>
  <c r="H3593" i="27"/>
  <c r="X3593" i="27" s="1"/>
  <c r="N3593" i="27" s="1"/>
  <c r="G3593" i="27" s="1"/>
  <c r="P3592" i="27"/>
  <c r="V3592" i="27" s="1"/>
  <c r="J3593" i="27"/>
  <c r="K3593" i="27" s="1"/>
  <c r="O3593" i="27" l="1"/>
  <c r="I3593" i="27" l="1"/>
  <c r="L3593" i="27" s="1"/>
  <c r="R3593" i="27"/>
  <c r="S3593" i="27" s="1"/>
  <c r="T3593" i="27" s="1"/>
  <c r="Q3593" i="27"/>
  <c r="H3594" i="27" l="1"/>
  <c r="X3594" i="27" s="1"/>
  <c r="N3594" i="27" s="1"/>
  <c r="G3594" i="27" s="1"/>
  <c r="P3593" i="27"/>
  <c r="V3593" i="27" s="1"/>
  <c r="J3594" i="27"/>
  <c r="K3594" i="27" s="1"/>
  <c r="M3593" i="27"/>
  <c r="U3593" i="27" s="1"/>
  <c r="W3593" i="27" s="1"/>
  <c r="O3594" i="27" l="1"/>
  <c r="I3594" i="27" l="1"/>
  <c r="L3594" i="27" s="1"/>
  <c r="P3594" i="27" s="1"/>
  <c r="R3594" i="27"/>
  <c r="S3594" i="27" s="1"/>
  <c r="T3594" i="27" s="1"/>
  <c r="Q3594" i="27"/>
  <c r="M3594" i="27" l="1"/>
  <c r="U3594" i="27" s="1"/>
  <c r="W3594" i="27" s="1"/>
  <c r="H3595" i="27"/>
  <c r="X3595" i="27" s="1"/>
  <c r="N3595" i="27" s="1"/>
  <c r="G3595" i="27" s="1"/>
  <c r="V3594" i="27"/>
  <c r="J3595" i="27" l="1"/>
  <c r="K3595" i="27" s="1"/>
  <c r="O3595" i="27" s="1"/>
  <c r="I3595" i="27" l="1"/>
  <c r="L3595" i="27" s="1"/>
  <c r="P3595" i="27" s="1"/>
  <c r="R3595" i="27"/>
  <c r="S3595" i="27" s="1"/>
  <c r="T3595" i="27" s="1"/>
  <c r="Q3595" i="27"/>
  <c r="M3595" i="27" l="1"/>
  <c r="U3595" i="27"/>
  <c r="W3595" i="27" s="1"/>
  <c r="H3596" i="27"/>
  <c r="X3596" i="27" s="1"/>
  <c r="N3596" i="27" s="1"/>
  <c r="G3596" i="27" s="1"/>
  <c r="V3595" i="27"/>
  <c r="J3596" i="27" l="1"/>
  <c r="K3596" i="27" s="1"/>
  <c r="O3596" i="27" s="1"/>
  <c r="I3596" i="27" l="1"/>
  <c r="L3596" i="27" s="1"/>
  <c r="P3596" i="27" s="1"/>
  <c r="R3596" i="27"/>
  <c r="S3596" i="27" s="1"/>
  <c r="T3596" i="27" s="1"/>
  <c r="Q3596" i="27"/>
  <c r="M3596" i="27" l="1"/>
  <c r="U3596" i="27" s="1"/>
  <c r="W3596" i="27" s="1"/>
  <c r="H3597" i="27"/>
  <c r="X3597" i="27" s="1"/>
  <c r="N3597" i="27" s="1"/>
  <c r="G3597" i="27" s="1"/>
  <c r="V3596" i="27"/>
  <c r="J3597" i="27" l="1"/>
  <c r="K3597" i="27" s="1"/>
  <c r="O3597" i="27" s="1"/>
  <c r="I3597" i="27" l="1"/>
  <c r="L3597" i="27" s="1"/>
  <c r="M3597" i="27" s="1"/>
  <c r="R3597" i="27"/>
  <c r="S3597" i="27" s="1"/>
  <c r="T3597" i="27" s="1"/>
  <c r="Q3597" i="27"/>
  <c r="U3597" i="27" l="1"/>
  <c r="H3598" i="27"/>
  <c r="X3598" i="27" s="1"/>
  <c r="N3598" i="27" s="1"/>
  <c r="G3598" i="27" s="1"/>
  <c r="W3597" i="27"/>
  <c r="P3597" i="27"/>
  <c r="V3597" i="27" s="1"/>
  <c r="J3598" i="27"/>
  <c r="K3598" i="27" s="1"/>
  <c r="O3598" i="27" l="1"/>
  <c r="I3598" i="27" l="1"/>
  <c r="L3598" i="27" s="1"/>
  <c r="P3598" i="27" s="1"/>
  <c r="R3598" i="27"/>
  <c r="S3598" i="27" s="1"/>
  <c r="T3598" i="27" s="1"/>
  <c r="Q3598" i="27"/>
  <c r="M3598" i="27" l="1"/>
  <c r="U3598" i="27"/>
  <c r="W3598" i="27" s="1"/>
  <c r="H3599" i="27"/>
  <c r="X3599" i="27" s="1"/>
  <c r="N3599" i="27" s="1"/>
  <c r="G3599" i="27" s="1"/>
  <c r="V3598" i="27"/>
  <c r="J3599" i="27" l="1"/>
  <c r="K3599" i="27" s="1"/>
  <c r="O3599" i="27" s="1"/>
  <c r="I3599" i="27" l="1"/>
  <c r="L3599" i="27" s="1"/>
  <c r="P3599" i="27" s="1"/>
  <c r="R3599" i="27"/>
  <c r="S3599" i="27" s="1"/>
  <c r="T3599" i="27" s="1"/>
  <c r="Q3599" i="27"/>
  <c r="M3599" i="27" l="1"/>
  <c r="U3599" i="27" s="1"/>
  <c r="W3599" i="27" s="1"/>
  <c r="H3600" i="27"/>
  <c r="X3600" i="27" s="1"/>
  <c r="N3600" i="27" s="1"/>
  <c r="G3600" i="27" s="1"/>
  <c r="V3599" i="27"/>
  <c r="J3600" i="27" l="1"/>
  <c r="K3600" i="27" s="1"/>
  <c r="O3600" i="27" s="1"/>
  <c r="I3600" i="27" l="1"/>
  <c r="L3600" i="27" s="1"/>
  <c r="P3600" i="27" s="1"/>
  <c r="R3600" i="27"/>
  <c r="S3600" i="27" s="1"/>
  <c r="T3600" i="27" s="1"/>
  <c r="Q3600" i="27"/>
  <c r="M3600" i="27" l="1"/>
  <c r="U3600" i="27"/>
  <c r="H3601" i="27"/>
  <c r="X3601" i="27" s="1"/>
  <c r="N3601" i="27" s="1"/>
  <c r="G3601" i="27" s="1"/>
  <c r="W3600" i="27"/>
  <c r="V3600" i="27"/>
  <c r="J3601" i="27"/>
  <c r="K3601" i="27" s="1"/>
  <c r="O3601" i="27" l="1"/>
  <c r="I3601" i="27" l="1"/>
  <c r="L3601" i="27" s="1"/>
  <c r="P3601" i="27" s="1"/>
  <c r="R3601" i="27"/>
  <c r="S3601" i="27" s="1"/>
  <c r="T3601" i="27" s="1"/>
  <c r="Q3601" i="27"/>
  <c r="M3601" i="27" l="1"/>
  <c r="U3601" i="27" s="1"/>
  <c r="W3601" i="27" s="1"/>
  <c r="H3602" i="27"/>
  <c r="X3602" i="27" s="1"/>
  <c r="N3602" i="27" s="1"/>
  <c r="G3602" i="27" s="1"/>
  <c r="V3601" i="27"/>
  <c r="J3602" i="27" l="1"/>
  <c r="K3602" i="27" s="1"/>
  <c r="O3602" i="27" s="1"/>
  <c r="I3602" i="27" l="1"/>
  <c r="L3602" i="27" s="1"/>
  <c r="M3602" i="27" s="1"/>
  <c r="R3602" i="27"/>
  <c r="S3602" i="27" s="1"/>
  <c r="T3602" i="27" s="1"/>
  <c r="Q3602" i="27"/>
  <c r="P3602" i="27" l="1"/>
  <c r="V3602" i="27" s="1"/>
  <c r="U3602" i="27"/>
  <c r="W3602" i="27" s="1"/>
  <c r="H3603" i="27"/>
  <c r="X3603" i="27" s="1"/>
  <c r="N3603" i="27" s="1"/>
  <c r="G3603" i="27" s="1"/>
  <c r="J3603" i="27" l="1"/>
  <c r="K3603" i="27" s="1"/>
  <c r="O3603" i="27" s="1"/>
  <c r="I3603" i="27" l="1"/>
  <c r="L3603" i="27" s="1"/>
  <c r="M3603" i="27" s="1"/>
  <c r="R3603" i="27"/>
  <c r="S3603" i="27" s="1"/>
  <c r="T3603" i="27" s="1"/>
  <c r="Q3603" i="27"/>
  <c r="U3603" i="27" l="1"/>
  <c r="W3603" i="27" s="1"/>
  <c r="P3603" i="27"/>
  <c r="V3603" i="27" s="1"/>
  <c r="H3604" i="27"/>
  <c r="X3604" i="27" s="1"/>
  <c r="N3604" i="27" s="1"/>
  <c r="G3604" i="27" s="1"/>
  <c r="J3604" i="27" l="1"/>
  <c r="K3604" i="27" s="1"/>
  <c r="O3604" i="27" s="1"/>
  <c r="I3604" i="27" l="1"/>
  <c r="L3604" i="27" s="1"/>
  <c r="R3604" i="27"/>
  <c r="S3604" i="27" s="1"/>
  <c r="T3604" i="27" s="1"/>
  <c r="Q3604" i="27"/>
  <c r="H3605" i="27" l="1"/>
  <c r="X3605" i="27" s="1"/>
  <c r="N3605" i="27" s="1"/>
  <c r="G3605" i="27" s="1"/>
  <c r="P3604" i="27"/>
  <c r="V3604" i="27" s="1"/>
  <c r="M3604" i="27"/>
  <c r="U3604" i="27" s="1"/>
  <c r="W3604" i="27" s="1"/>
  <c r="J3605" i="27" l="1"/>
  <c r="K3605" i="27" s="1"/>
  <c r="O3605" i="27" s="1"/>
  <c r="I3605" i="27" l="1"/>
  <c r="L3605" i="27" s="1"/>
  <c r="R3605" i="27"/>
  <c r="S3605" i="27" s="1"/>
  <c r="T3605" i="27" s="1"/>
  <c r="Q3605" i="27"/>
  <c r="H3606" i="27" l="1"/>
  <c r="X3606" i="27" s="1"/>
  <c r="N3606" i="27" s="1"/>
  <c r="G3606" i="27" s="1"/>
  <c r="P3605" i="27"/>
  <c r="V3605" i="27" s="1"/>
  <c r="M3605" i="27"/>
  <c r="U3605" i="27" s="1"/>
  <c r="W3605" i="27" s="1"/>
  <c r="J3606" i="27" l="1"/>
  <c r="K3606" i="27" s="1"/>
  <c r="O3606" i="27" s="1"/>
  <c r="I3606" i="27" l="1"/>
  <c r="R3606" i="27"/>
  <c r="S3606" i="27" s="1"/>
  <c r="T3606" i="27" s="1"/>
  <c r="L3606" i="27"/>
  <c r="Q3606" i="27"/>
  <c r="H3607" i="27" l="1"/>
  <c r="X3607" i="27" s="1"/>
  <c r="N3607" i="27" s="1"/>
  <c r="G3607" i="27" s="1"/>
  <c r="P3606" i="27"/>
  <c r="V3606" i="27" s="1"/>
  <c r="M3606" i="27"/>
  <c r="U3606" i="27" s="1"/>
  <c r="W3606" i="27" s="1"/>
  <c r="J3607" i="27" l="1"/>
  <c r="K3607" i="27" s="1"/>
  <c r="O3607" i="27" s="1"/>
  <c r="I3607" i="27" l="1"/>
  <c r="L3607" i="27" s="1"/>
  <c r="P3607" i="27" s="1"/>
  <c r="R3607" i="27"/>
  <c r="S3607" i="27" s="1"/>
  <c r="T3607" i="27" s="1"/>
  <c r="Q3607" i="27"/>
  <c r="M3607" i="27" l="1"/>
  <c r="U3607" i="27"/>
  <c r="W3607" i="27" s="1"/>
  <c r="H3608" i="27"/>
  <c r="X3608" i="27" s="1"/>
  <c r="N3608" i="27" s="1"/>
  <c r="G3608" i="27" s="1"/>
  <c r="V3607" i="27"/>
  <c r="J3608" i="27" l="1"/>
  <c r="K3608" i="27" s="1"/>
  <c r="O3608" i="27" s="1"/>
  <c r="I3608" i="27" l="1"/>
  <c r="L3608" i="27" s="1"/>
  <c r="P3608" i="27" s="1"/>
  <c r="R3608" i="27"/>
  <c r="S3608" i="27" s="1"/>
  <c r="T3608" i="27" s="1"/>
  <c r="Q3608" i="27"/>
  <c r="M3608" i="27" l="1"/>
  <c r="U3608" i="27"/>
  <c r="W3608" i="27" s="1"/>
  <c r="H3609" i="27"/>
  <c r="X3609" i="27" s="1"/>
  <c r="N3609" i="27" s="1"/>
  <c r="G3609" i="27" s="1"/>
  <c r="V3608" i="27"/>
  <c r="J3609" i="27" l="1"/>
  <c r="K3609" i="27" s="1"/>
  <c r="O3609" i="27" s="1"/>
  <c r="I3609" i="27" l="1"/>
  <c r="L3609" i="27" s="1"/>
  <c r="P3609" i="27" s="1"/>
  <c r="R3609" i="27"/>
  <c r="S3609" i="27" s="1"/>
  <c r="T3609" i="27" s="1"/>
  <c r="Q3609" i="27"/>
  <c r="M3609" i="27" l="1"/>
  <c r="U3609" i="27" s="1"/>
  <c r="W3609" i="27" s="1"/>
  <c r="H3610" i="27"/>
  <c r="X3610" i="27" s="1"/>
  <c r="N3610" i="27" s="1"/>
  <c r="G3610" i="27" s="1"/>
  <c r="V3609" i="27"/>
  <c r="J3610" i="27" l="1"/>
  <c r="K3610" i="27" s="1"/>
  <c r="O3610" i="27" s="1"/>
  <c r="I3610" i="27" l="1"/>
  <c r="L3610" i="27" s="1"/>
  <c r="M3610" i="27" s="1"/>
  <c r="R3610" i="27"/>
  <c r="S3610" i="27" s="1"/>
  <c r="T3610" i="27" s="1"/>
  <c r="Q3610" i="27"/>
  <c r="P3610" i="27" l="1"/>
  <c r="V3610" i="27" s="1"/>
  <c r="U3610" i="27"/>
  <c r="W3610" i="27" s="1"/>
  <c r="H3611" i="27"/>
  <c r="X3611" i="27" s="1"/>
  <c r="N3611" i="27" s="1"/>
  <c r="G3611" i="27" s="1"/>
  <c r="J3611" i="27" l="1"/>
  <c r="K3611" i="27" s="1"/>
  <c r="O3611" i="27" s="1"/>
  <c r="I3611" i="27" l="1"/>
  <c r="L3611" i="27" s="1"/>
  <c r="P3611" i="27" s="1"/>
  <c r="R3611" i="27"/>
  <c r="S3611" i="27" s="1"/>
  <c r="T3611" i="27" s="1"/>
  <c r="Q3611" i="27"/>
  <c r="M3611" i="27" l="1"/>
  <c r="U3611" i="27" s="1"/>
  <c r="W3611" i="27" s="1"/>
  <c r="H3612" i="27"/>
  <c r="X3612" i="27" s="1"/>
  <c r="N3612" i="27" s="1"/>
  <c r="G3612" i="27" s="1"/>
  <c r="V3611" i="27"/>
  <c r="J3612" i="27" l="1"/>
  <c r="K3612" i="27" s="1"/>
  <c r="O3612" i="27" s="1"/>
  <c r="I3612" i="27" l="1"/>
  <c r="R3612" i="27"/>
  <c r="S3612" i="27" s="1"/>
  <c r="T3612" i="27" s="1"/>
  <c r="L3612" i="27"/>
  <c r="M3612" i="27" s="1"/>
  <c r="U3612" i="27" s="1"/>
  <c r="Q3612" i="27"/>
  <c r="H3613" i="27" l="1"/>
  <c r="X3613" i="27" s="1"/>
  <c r="N3613" i="27" s="1"/>
  <c r="G3613" i="27" s="1"/>
  <c r="W3612" i="27"/>
  <c r="P3612" i="27"/>
  <c r="V3612" i="27" s="1"/>
  <c r="J3613" i="27"/>
  <c r="K3613" i="27" s="1"/>
  <c r="O3613" i="27" l="1"/>
  <c r="I3613" i="27" l="1"/>
  <c r="L3613" i="27" s="1"/>
  <c r="P3613" i="27" s="1"/>
  <c r="R3613" i="27"/>
  <c r="S3613" i="27" s="1"/>
  <c r="T3613" i="27" s="1"/>
  <c r="Q3613" i="27"/>
  <c r="M3613" i="27" l="1"/>
  <c r="U3613" i="27" s="1"/>
  <c r="W3613" i="27" s="1"/>
  <c r="H3614" i="27"/>
  <c r="X3614" i="27" s="1"/>
  <c r="N3614" i="27" s="1"/>
  <c r="G3614" i="27" s="1"/>
  <c r="V3613" i="27"/>
  <c r="J3614" i="27" l="1"/>
  <c r="K3614" i="27" s="1"/>
  <c r="O3614" i="27" s="1"/>
  <c r="I3614" i="27" s="1"/>
  <c r="L3614" i="27" s="1"/>
  <c r="R3614" i="27" l="1"/>
  <c r="S3614" i="27" s="1"/>
  <c r="T3614" i="27" s="1"/>
  <c r="M3614" i="27"/>
  <c r="P3614" i="27"/>
  <c r="V3614" i="27" s="1"/>
  <c r="Q3614" i="27"/>
  <c r="U3614" i="27" l="1"/>
  <c r="W3614" i="27" s="1"/>
  <c r="H3615" i="27"/>
  <c r="X3615" i="27" s="1"/>
  <c r="N3615" i="27" s="1"/>
  <c r="G3615" i="27" s="1"/>
  <c r="J3615" i="27" l="1"/>
  <c r="K3615" i="27" s="1"/>
  <c r="O3615" i="27" s="1"/>
  <c r="I3615" i="27" l="1"/>
  <c r="L3615" i="27" s="1"/>
  <c r="R3615" i="27"/>
  <c r="S3615" i="27" s="1"/>
  <c r="T3615" i="27" s="1"/>
  <c r="Q3615" i="27"/>
  <c r="P3615" i="27" l="1"/>
  <c r="V3615" i="27" s="1"/>
  <c r="H3616" i="27"/>
  <c r="X3616" i="27" s="1"/>
  <c r="N3616" i="27" s="1"/>
  <c r="G3616" i="27" s="1"/>
  <c r="M3615" i="27"/>
  <c r="U3615" i="27" s="1"/>
  <c r="W3615" i="27" s="1"/>
  <c r="J3616" i="27"/>
  <c r="K3616" i="27" s="1"/>
  <c r="O3616" i="27" l="1"/>
  <c r="I3616" i="27" l="1"/>
  <c r="L3616" i="27" s="1"/>
  <c r="M3616" i="27" s="1"/>
  <c r="R3616" i="27"/>
  <c r="S3616" i="27" s="1"/>
  <c r="T3616" i="27" s="1"/>
  <c r="Q3616" i="27"/>
  <c r="P3616" i="27" l="1"/>
  <c r="V3616" i="27" s="1"/>
  <c r="H3617" i="27"/>
  <c r="X3617" i="27" s="1"/>
  <c r="N3617" i="27" s="1"/>
  <c r="G3617" i="27" s="1"/>
  <c r="U3616" i="27"/>
  <c r="W3616" i="27" s="1"/>
  <c r="J3617" i="27"/>
  <c r="K3617" i="27" s="1"/>
  <c r="O3617" i="27" l="1"/>
  <c r="I3617" i="27" s="1"/>
  <c r="L3617" i="27" s="1"/>
  <c r="R3617" i="27" l="1"/>
  <c r="S3617" i="27" s="1"/>
  <c r="T3617" i="27" s="1"/>
  <c r="M3617" i="27"/>
  <c r="P3617" i="27"/>
  <c r="V3617" i="27" s="1"/>
  <c r="Q3617" i="27"/>
  <c r="U3617" i="27" l="1"/>
  <c r="W3617" i="27" s="1"/>
  <c r="H3618" i="27"/>
  <c r="X3618" i="27" s="1"/>
  <c r="N3618" i="27" s="1"/>
  <c r="G3618" i="27" s="1"/>
  <c r="J3618" i="27" l="1"/>
  <c r="K3618" i="27" s="1"/>
  <c r="O3618" i="27" s="1"/>
  <c r="I3618" i="27" l="1"/>
  <c r="L3618" i="27" s="1"/>
  <c r="M3618" i="27" s="1"/>
  <c r="R3618" i="27"/>
  <c r="S3618" i="27" s="1"/>
  <c r="T3618" i="27" s="1"/>
  <c r="Q3618" i="27"/>
  <c r="U3618" i="27" l="1"/>
  <c r="H3619" i="27"/>
  <c r="X3619" i="27" s="1"/>
  <c r="N3619" i="27" s="1"/>
  <c r="G3619" i="27" s="1"/>
  <c r="W3618" i="27"/>
  <c r="P3618" i="27"/>
  <c r="V3618" i="27" s="1"/>
  <c r="J3619" i="27"/>
  <c r="K3619" i="27" s="1"/>
  <c r="O3619" i="27" l="1"/>
  <c r="I3619" i="27" l="1"/>
  <c r="L3619" i="27" s="1"/>
  <c r="P3619" i="27" s="1"/>
  <c r="R3619" i="27"/>
  <c r="S3619" i="27" s="1"/>
  <c r="T3619" i="27" s="1"/>
  <c r="Q3619" i="27"/>
  <c r="M3619" i="27" l="1"/>
  <c r="U3619" i="27" s="1"/>
  <c r="W3619" i="27" s="1"/>
  <c r="H3620" i="27"/>
  <c r="X3620" i="27" s="1"/>
  <c r="N3620" i="27" s="1"/>
  <c r="G3620" i="27" s="1"/>
  <c r="V3619" i="27"/>
  <c r="J3620" i="27" l="1"/>
  <c r="K3620" i="27" s="1"/>
  <c r="O3620" i="27"/>
  <c r="I3620" i="27" l="1"/>
  <c r="L3620" i="27" s="1"/>
  <c r="R3620" i="27"/>
  <c r="S3620" i="27" s="1"/>
  <c r="T3620" i="27" s="1"/>
  <c r="M3620" i="27"/>
  <c r="P3620" i="27"/>
  <c r="Q3620" i="27"/>
  <c r="U3620" i="27" l="1"/>
  <c r="W3620" i="27" s="1"/>
  <c r="H3621" i="27"/>
  <c r="X3621" i="27" s="1"/>
  <c r="N3621" i="27" s="1"/>
  <c r="G3621" i="27" s="1"/>
  <c r="V3620" i="27"/>
  <c r="J3621" i="27"/>
  <c r="K3621" i="27" s="1"/>
  <c r="O3621" i="27" l="1"/>
  <c r="I3621" i="27" l="1"/>
  <c r="L3621" i="27" s="1"/>
  <c r="R3621" i="27"/>
  <c r="S3621" i="27" s="1"/>
  <c r="T3621" i="27" s="1"/>
  <c r="Q3621" i="27"/>
  <c r="H3622" i="27" l="1"/>
  <c r="X3622" i="27" s="1"/>
  <c r="N3622" i="27" s="1"/>
  <c r="G3622" i="27" s="1"/>
  <c r="P3621" i="27"/>
  <c r="V3621" i="27" s="1"/>
  <c r="J3622" i="27"/>
  <c r="K3622" i="27" s="1"/>
  <c r="M3621" i="27"/>
  <c r="U3621" i="27" s="1"/>
  <c r="W3621" i="27" s="1"/>
  <c r="O3622" i="27" l="1"/>
  <c r="I3622" i="27" l="1"/>
  <c r="L3622" i="27" s="1"/>
  <c r="P3622" i="27" s="1"/>
  <c r="R3622" i="27"/>
  <c r="S3622" i="27" s="1"/>
  <c r="T3622" i="27" s="1"/>
  <c r="Q3622" i="27"/>
  <c r="M3622" i="27" l="1"/>
  <c r="U3622" i="27" s="1"/>
  <c r="W3622" i="27" s="1"/>
  <c r="H3623" i="27"/>
  <c r="X3623" i="27" s="1"/>
  <c r="N3623" i="27" s="1"/>
  <c r="G3623" i="27" s="1"/>
  <c r="V3622" i="27"/>
  <c r="J3623" i="27"/>
  <c r="K3623" i="27" s="1"/>
  <c r="O3623" i="27" l="1"/>
  <c r="I3623" i="27" l="1"/>
  <c r="L3623" i="27" s="1"/>
  <c r="M3623" i="27" s="1"/>
  <c r="R3623" i="27"/>
  <c r="S3623" i="27" s="1"/>
  <c r="T3623" i="27" s="1"/>
  <c r="Q3623" i="27"/>
  <c r="U3623" i="27" l="1"/>
  <c r="W3623" i="27" s="1"/>
  <c r="H3624" i="27"/>
  <c r="X3624" i="27" s="1"/>
  <c r="N3624" i="27" s="1"/>
  <c r="G3624" i="27" s="1"/>
  <c r="P3623" i="27"/>
  <c r="V3623" i="27" s="1"/>
  <c r="J3624" i="27" l="1"/>
  <c r="K3624" i="27" s="1"/>
  <c r="O3624" i="27" s="1"/>
  <c r="I3624" i="27" l="1"/>
  <c r="L3624" i="27" s="1"/>
  <c r="P3624" i="27" s="1"/>
  <c r="R3624" i="27"/>
  <c r="S3624" i="27" s="1"/>
  <c r="T3624" i="27" s="1"/>
  <c r="Q3624" i="27"/>
  <c r="M3624" i="27" l="1"/>
  <c r="U3624" i="27" s="1"/>
  <c r="W3624" i="27" s="1"/>
  <c r="H3625" i="27"/>
  <c r="X3625" i="27" s="1"/>
  <c r="N3625" i="27" s="1"/>
  <c r="G3625" i="27" s="1"/>
  <c r="V3624" i="27"/>
  <c r="J3625" i="27" l="1"/>
  <c r="K3625" i="27" s="1"/>
  <c r="O3625" i="27" s="1"/>
  <c r="I3625" i="27" l="1"/>
  <c r="L3625" i="27" s="1"/>
  <c r="P3625" i="27" s="1"/>
  <c r="R3625" i="27"/>
  <c r="S3625" i="27" s="1"/>
  <c r="T3625" i="27" s="1"/>
  <c r="Q3625" i="27"/>
  <c r="M3625" i="27" l="1"/>
  <c r="U3625" i="27" s="1"/>
  <c r="W3625" i="27" s="1"/>
  <c r="H3626" i="27"/>
  <c r="X3626" i="27" s="1"/>
  <c r="N3626" i="27" s="1"/>
  <c r="G3626" i="27" s="1"/>
  <c r="V3625" i="27"/>
  <c r="J3626" i="27"/>
  <c r="K3626" i="27" s="1"/>
  <c r="O3626" i="27" l="1"/>
  <c r="I3626" i="27" l="1"/>
  <c r="L3626" i="27" s="1"/>
  <c r="P3626" i="27" s="1"/>
  <c r="R3626" i="27"/>
  <c r="S3626" i="27" s="1"/>
  <c r="T3626" i="27" s="1"/>
  <c r="Q3626" i="27"/>
  <c r="M3626" i="27" l="1"/>
  <c r="U3626" i="27" s="1"/>
  <c r="W3626" i="27" s="1"/>
  <c r="H3627" i="27"/>
  <c r="X3627" i="27" s="1"/>
  <c r="N3627" i="27" s="1"/>
  <c r="G3627" i="27" s="1"/>
  <c r="V3626" i="27"/>
  <c r="J3627" i="27"/>
  <c r="K3627" i="27" s="1"/>
  <c r="O3627" i="27" l="1"/>
  <c r="I3627" i="27" l="1"/>
  <c r="L3627" i="27" s="1"/>
  <c r="P3627" i="27" s="1"/>
  <c r="R3627" i="27"/>
  <c r="S3627" i="27" s="1"/>
  <c r="T3627" i="27" s="1"/>
  <c r="Q3627" i="27"/>
  <c r="M3627" i="27" l="1"/>
  <c r="U3627" i="27"/>
  <c r="W3627" i="27" s="1"/>
  <c r="H3628" i="27"/>
  <c r="X3628" i="27" s="1"/>
  <c r="N3628" i="27" s="1"/>
  <c r="G3628" i="27" s="1"/>
  <c r="V3627" i="27"/>
  <c r="J3628" i="27"/>
  <c r="K3628" i="27" s="1"/>
  <c r="O3628" i="27" l="1"/>
  <c r="I3628" i="27" l="1"/>
  <c r="L3628" i="27" s="1"/>
  <c r="P3628" i="27" s="1"/>
  <c r="R3628" i="27"/>
  <c r="S3628" i="27" s="1"/>
  <c r="T3628" i="27" s="1"/>
  <c r="Q3628" i="27"/>
  <c r="M3628" i="27" l="1"/>
  <c r="U3628" i="27" s="1"/>
  <c r="W3628" i="27" s="1"/>
  <c r="H3629" i="27"/>
  <c r="X3629" i="27" s="1"/>
  <c r="N3629" i="27" s="1"/>
  <c r="G3629" i="27" s="1"/>
  <c r="V3628" i="27"/>
  <c r="J3629" i="27"/>
  <c r="K3629" i="27" s="1"/>
  <c r="O3629" i="27" l="1"/>
  <c r="I3629" i="27" l="1"/>
  <c r="L3629" i="27" s="1"/>
  <c r="M3629" i="27" s="1"/>
  <c r="R3629" i="27"/>
  <c r="S3629" i="27" s="1"/>
  <c r="T3629" i="27" s="1"/>
  <c r="Q3629" i="27"/>
  <c r="P3629" i="27" l="1"/>
  <c r="U3629" i="27"/>
  <c r="W3629" i="27" s="1"/>
  <c r="H3630" i="27"/>
  <c r="X3630" i="27" s="1"/>
  <c r="N3630" i="27" s="1"/>
  <c r="G3630" i="27" s="1"/>
  <c r="V3629" i="27"/>
  <c r="J3630" i="27"/>
  <c r="K3630" i="27" s="1"/>
  <c r="O3630" i="27" l="1"/>
  <c r="I3630" i="27" l="1"/>
  <c r="L3630" i="27" s="1"/>
  <c r="P3630" i="27" s="1"/>
  <c r="R3630" i="27"/>
  <c r="S3630" i="27" s="1"/>
  <c r="T3630" i="27" s="1"/>
  <c r="Q3630" i="27"/>
  <c r="M3630" i="27" l="1"/>
  <c r="U3630" i="27" s="1"/>
  <c r="W3630" i="27" s="1"/>
  <c r="H3631" i="27"/>
  <c r="X3631" i="27" s="1"/>
  <c r="N3631" i="27" s="1"/>
  <c r="G3631" i="27" s="1"/>
  <c r="V3630" i="27"/>
  <c r="J3631" i="27" l="1"/>
  <c r="K3631" i="27" s="1"/>
  <c r="O3631" i="27" s="1"/>
  <c r="I3631" i="27" l="1"/>
  <c r="L3631" i="27" s="1"/>
  <c r="P3631" i="27" s="1"/>
  <c r="R3631" i="27"/>
  <c r="S3631" i="27" s="1"/>
  <c r="T3631" i="27" s="1"/>
  <c r="Q3631" i="27"/>
  <c r="M3631" i="27" l="1"/>
  <c r="U3631" i="27" s="1"/>
  <c r="W3631" i="27" s="1"/>
  <c r="H3632" i="27"/>
  <c r="X3632" i="27" s="1"/>
  <c r="N3632" i="27" s="1"/>
  <c r="G3632" i="27" s="1"/>
  <c r="V3631" i="27"/>
  <c r="J3632" i="27"/>
  <c r="K3632" i="27" s="1"/>
  <c r="O3632" i="27" l="1"/>
  <c r="I3632" i="27" l="1"/>
  <c r="L3632" i="27" s="1"/>
  <c r="P3632" i="27" s="1"/>
  <c r="R3632" i="27"/>
  <c r="S3632" i="27" s="1"/>
  <c r="T3632" i="27" s="1"/>
  <c r="Q3632" i="27"/>
  <c r="M3632" i="27" l="1"/>
  <c r="U3632" i="27" s="1"/>
  <c r="W3632" i="27" s="1"/>
  <c r="H3633" i="27"/>
  <c r="X3633" i="27" s="1"/>
  <c r="N3633" i="27" s="1"/>
  <c r="G3633" i="27" s="1"/>
  <c r="V3632" i="27"/>
  <c r="J3633" i="27" l="1"/>
  <c r="K3633" i="27" s="1"/>
  <c r="O3633" i="27" s="1"/>
  <c r="I3633" i="27" l="1"/>
  <c r="L3633" i="27" s="1"/>
  <c r="M3633" i="27" s="1"/>
  <c r="R3633" i="27"/>
  <c r="S3633" i="27" s="1"/>
  <c r="T3633" i="27" s="1"/>
  <c r="Q3633" i="27"/>
  <c r="P3633" i="27" l="1"/>
  <c r="V3633" i="27" s="1"/>
  <c r="U3633" i="27"/>
  <c r="W3633" i="27" s="1"/>
  <c r="H3634" i="27"/>
  <c r="X3634" i="27" s="1"/>
  <c r="N3634" i="27" s="1"/>
  <c r="G3634" i="27" s="1"/>
  <c r="J3634" i="27" l="1"/>
  <c r="K3634" i="27" s="1"/>
  <c r="O3634" i="27" s="1"/>
  <c r="I3634" i="27" l="1"/>
  <c r="R3634" i="27"/>
  <c r="S3634" i="27" s="1"/>
  <c r="T3634" i="27" s="1"/>
  <c r="L3634" i="27"/>
  <c r="Q3634" i="27"/>
  <c r="H3635" i="27" l="1"/>
  <c r="X3635" i="27" s="1"/>
  <c r="N3635" i="27" s="1"/>
  <c r="G3635" i="27" s="1"/>
  <c r="P3634" i="27"/>
  <c r="V3634" i="27" s="1"/>
  <c r="M3634" i="27"/>
  <c r="U3634" i="27" s="1"/>
  <c r="W3634" i="27" s="1"/>
  <c r="J3635" i="27" l="1"/>
  <c r="K3635" i="27" s="1"/>
  <c r="O3635" i="27" s="1"/>
  <c r="I3635" i="27" l="1"/>
  <c r="L3635" i="27" s="1"/>
  <c r="R3635" i="27"/>
  <c r="S3635" i="27" s="1"/>
  <c r="T3635" i="27" s="1"/>
  <c r="M3635" i="27"/>
  <c r="P3635" i="27"/>
  <c r="Q3635" i="27"/>
  <c r="U3635" i="27" l="1"/>
  <c r="H3636" i="27"/>
  <c r="X3636" i="27" s="1"/>
  <c r="N3636" i="27" s="1"/>
  <c r="G3636" i="27" s="1"/>
  <c r="W3635" i="27"/>
  <c r="V3635" i="27"/>
  <c r="J3636" i="27" l="1"/>
  <c r="K3636" i="27" s="1"/>
  <c r="O3636" i="27" s="1"/>
  <c r="I3636" i="27" l="1"/>
  <c r="L3636" i="27" s="1"/>
  <c r="R3636" i="27"/>
  <c r="S3636" i="27" s="1"/>
  <c r="T3636" i="27" s="1"/>
  <c r="Q3636" i="27"/>
  <c r="H3637" i="27" l="1"/>
  <c r="X3637" i="27" s="1"/>
  <c r="N3637" i="27" s="1"/>
  <c r="G3637" i="27" s="1"/>
  <c r="P3636" i="27"/>
  <c r="V3636" i="27" s="1"/>
  <c r="M3636" i="27"/>
  <c r="U3636" i="27" s="1"/>
  <c r="W3636" i="27" s="1"/>
  <c r="J3637" i="27" l="1"/>
  <c r="K3637" i="27" s="1"/>
  <c r="O3637" i="27" s="1"/>
  <c r="I3637" i="27" l="1"/>
  <c r="L3637" i="27" s="1"/>
  <c r="P3637" i="27" s="1"/>
  <c r="R3637" i="27"/>
  <c r="S3637" i="27" s="1"/>
  <c r="T3637" i="27" s="1"/>
  <c r="Q3637" i="27"/>
  <c r="M3637" i="27" l="1"/>
  <c r="U3637" i="27" s="1"/>
  <c r="W3637" i="27" s="1"/>
  <c r="H3638" i="27"/>
  <c r="X3638" i="27" s="1"/>
  <c r="N3638" i="27" s="1"/>
  <c r="G3638" i="27" s="1"/>
  <c r="V3637" i="27"/>
  <c r="J3638" i="27"/>
  <c r="K3638" i="27" s="1"/>
  <c r="O3638" i="27" l="1"/>
  <c r="I3638" i="27" l="1"/>
  <c r="L3638" i="27" s="1"/>
  <c r="P3638" i="27" s="1"/>
  <c r="R3638" i="27"/>
  <c r="S3638" i="27" s="1"/>
  <c r="T3638" i="27" s="1"/>
  <c r="Q3638" i="27"/>
  <c r="M3638" i="27" l="1"/>
  <c r="U3638" i="27" s="1"/>
  <c r="W3638" i="27" s="1"/>
  <c r="H3639" i="27"/>
  <c r="X3639" i="27" s="1"/>
  <c r="N3639" i="27" s="1"/>
  <c r="G3639" i="27" s="1"/>
  <c r="V3638" i="27"/>
  <c r="J3639" i="27" l="1"/>
  <c r="K3639" i="27" s="1"/>
  <c r="O3639" i="27" s="1"/>
  <c r="I3639" i="27" l="1"/>
  <c r="L3639" i="27" s="1"/>
  <c r="P3639" i="27" s="1"/>
  <c r="R3639" i="27"/>
  <c r="S3639" i="27" s="1"/>
  <c r="T3639" i="27" s="1"/>
  <c r="Q3639" i="27"/>
  <c r="M3639" i="27" l="1"/>
  <c r="U3639" i="27" s="1"/>
  <c r="W3639" i="27" s="1"/>
  <c r="H3640" i="27"/>
  <c r="X3640" i="27" s="1"/>
  <c r="N3640" i="27" s="1"/>
  <c r="G3640" i="27" s="1"/>
  <c r="V3639" i="27"/>
  <c r="J3640" i="27" l="1"/>
  <c r="K3640" i="27" s="1"/>
  <c r="O3640" i="27" s="1"/>
  <c r="I3640" i="27" l="1"/>
  <c r="L3640" i="27" s="1"/>
  <c r="M3640" i="27" s="1"/>
  <c r="R3640" i="27"/>
  <c r="S3640" i="27" s="1"/>
  <c r="T3640" i="27" s="1"/>
  <c r="Q3640" i="27"/>
  <c r="P3640" i="27" l="1"/>
  <c r="V3640" i="27" s="1"/>
  <c r="U3640" i="27"/>
  <c r="H3641" i="27"/>
  <c r="X3641" i="27" s="1"/>
  <c r="N3641" i="27" s="1"/>
  <c r="G3641" i="27" s="1"/>
  <c r="W3640" i="27"/>
  <c r="J3641" i="27"/>
  <c r="K3641" i="27" s="1"/>
  <c r="O3641" i="27" l="1"/>
  <c r="I3641" i="27" l="1"/>
  <c r="R3641" i="27"/>
  <c r="S3641" i="27" s="1"/>
  <c r="T3641" i="27" s="1"/>
  <c r="L3641" i="27"/>
  <c r="Q3641" i="27"/>
  <c r="H3642" i="27" l="1"/>
  <c r="X3642" i="27" s="1"/>
  <c r="N3642" i="27" s="1"/>
  <c r="G3642" i="27" s="1"/>
  <c r="P3641" i="27"/>
  <c r="V3641" i="27" s="1"/>
  <c r="M3641" i="27"/>
  <c r="U3641" i="27" s="1"/>
  <c r="W3641" i="27" s="1"/>
  <c r="J3642" i="27" l="1"/>
  <c r="K3642" i="27" s="1"/>
  <c r="O3642" i="27" s="1"/>
  <c r="I3642" i="27" l="1"/>
  <c r="L3642" i="27" s="1"/>
  <c r="P3642" i="27" s="1"/>
  <c r="R3642" i="27"/>
  <c r="S3642" i="27" s="1"/>
  <c r="T3642" i="27" s="1"/>
  <c r="Q3642" i="27"/>
  <c r="M3642" i="27" l="1"/>
  <c r="U3642" i="27" s="1"/>
  <c r="W3642" i="27" s="1"/>
  <c r="H3643" i="27"/>
  <c r="X3643" i="27" s="1"/>
  <c r="N3643" i="27" s="1"/>
  <c r="G3643" i="27" s="1"/>
  <c r="V3642" i="27"/>
  <c r="J3643" i="27" l="1"/>
  <c r="K3643" i="27" s="1"/>
  <c r="O3643" i="27" s="1"/>
  <c r="I3643" i="27" s="1"/>
  <c r="L3643" i="27" s="1"/>
  <c r="R3643" i="27" l="1"/>
  <c r="S3643" i="27" s="1"/>
  <c r="T3643" i="27" s="1"/>
  <c r="Q3643" i="27"/>
  <c r="M3643" i="27"/>
  <c r="P3643" i="27"/>
  <c r="V3643" i="27" s="1"/>
  <c r="U3643" i="27" l="1"/>
  <c r="H3644" i="27"/>
  <c r="X3644" i="27" s="1"/>
  <c r="N3644" i="27" s="1"/>
  <c r="G3644" i="27" s="1"/>
  <c r="W3643" i="27"/>
  <c r="J3644" i="27"/>
  <c r="K3644" i="27" s="1"/>
  <c r="O3644" i="27" l="1"/>
  <c r="I3644" i="27" l="1"/>
  <c r="L3644" i="27" s="1"/>
  <c r="M3644" i="27" s="1"/>
  <c r="R3644" i="27"/>
  <c r="S3644" i="27" s="1"/>
  <c r="T3644" i="27" s="1"/>
  <c r="Q3644" i="27"/>
  <c r="U3644" i="27" l="1"/>
  <c r="W3644" i="27" s="1"/>
  <c r="H3645" i="27"/>
  <c r="X3645" i="27" s="1"/>
  <c r="N3645" i="27" s="1"/>
  <c r="G3645" i="27" s="1"/>
  <c r="P3644" i="27"/>
  <c r="V3644" i="27" s="1"/>
  <c r="J3645" i="27" l="1"/>
  <c r="K3645" i="27" s="1"/>
  <c r="O3645" i="27" s="1"/>
  <c r="I3645" i="27" l="1"/>
  <c r="L3645" i="27" s="1"/>
  <c r="M3645" i="27" s="1"/>
  <c r="R3645" i="27"/>
  <c r="S3645" i="27" s="1"/>
  <c r="T3645" i="27" s="1"/>
  <c r="Q3645" i="27"/>
  <c r="P3645" i="27" l="1"/>
  <c r="V3645" i="27" s="1"/>
  <c r="U3645" i="27"/>
  <c r="W3645" i="27" s="1"/>
  <c r="H3646" i="27"/>
  <c r="X3646" i="27" s="1"/>
  <c r="N3646" i="27" s="1"/>
  <c r="G3646" i="27" s="1"/>
  <c r="J3646" i="27" l="1"/>
  <c r="K3646" i="27" s="1"/>
  <c r="O3646" i="27" s="1"/>
  <c r="I3646" i="27" l="1"/>
  <c r="L3646" i="27" s="1"/>
  <c r="P3646" i="27" s="1"/>
  <c r="R3646" i="27"/>
  <c r="S3646" i="27" s="1"/>
  <c r="T3646" i="27" s="1"/>
  <c r="Q3646" i="27"/>
  <c r="M3646" i="27" l="1"/>
  <c r="U3646" i="27" s="1"/>
  <c r="W3646" i="27" s="1"/>
  <c r="H3647" i="27"/>
  <c r="X3647" i="27" s="1"/>
  <c r="N3647" i="27" s="1"/>
  <c r="G3647" i="27" s="1"/>
  <c r="V3646" i="27"/>
  <c r="J3647" i="27" l="1"/>
  <c r="K3647" i="27" s="1"/>
  <c r="O3647" i="27" s="1"/>
  <c r="I3647" i="27" l="1"/>
  <c r="L3647" i="27" s="1"/>
  <c r="P3647" i="27" s="1"/>
  <c r="R3647" i="27"/>
  <c r="S3647" i="27" s="1"/>
  <c r="T3647" i="27" s="1"/>
  <c r="Q3647" i="27"/>
  <c r="M3647" i="27" l="1"/>
  <c r="U3647" i="27" s="1"/>
  <c r="W3647" i="27" s="1"/>
  <c r="H3648" i="27"/>
  <c r="X3648" i="27" s="1"/>
  <c r="N3648" i="27" s="1"/>
  <c r="G3648" i="27" s="1"/>
  <c r="V3647" i="27"/>
  <c r="J3648" i="27" l="1"/>
  <c r="K3648" i="27" s="1"/>
  <c r="O3648" i="27" s="1"/>
  <c r="I3648" i="27" l="1"/>
  <c r="L3648" i="27" s="1"/>
  <c r="P3648" i="27" s="1"/>
  <c r="R3648" i="27"/>
  <c r="S3648" i="27" s="1"/>
  <c r="T3648" i="27" s="1"/>
  <c r="Q3648" i="27"/>
  <c r="M3648" i="27" l="1"/>
  <c r="U3648" i="27" s="1"/>
  <c r="W3648" i="27" s="1"/>
  <c r="H3649" i="27"/>
  <c r="X3649" i="27" s="1"/>
  <c r="N3649" i="27" s="1"/>
  <c r="G3649" i="27" s="1"/>
  <c r="V3648" i="27"/>
  <c r="J3649" i="27" l="1"/>
  <c r="K3649" i="27" s="1"/>
  <c r="O3649" i="27" s="1"/>
  <c r="I3649" i="27" l="1"/>
  <c r="L3649" i="27" s="1"/>
  <c r="M3649" i="27" s="1"/>
  <c r="R3649" i="27"/>
  <c r="S3649" i="27" s="1"/>
  <c r="T3649" i="27" s="1"/>
  <c r="Q3649" i="27"/>
  <c r="U3649" i="27" l="1"/>
  <c r="H3650" i="27"/>
  <c r="X3650" i="27" s="1"/>
  <c r="N3650" i="27" s="1"/>
  <c r="G3650" i="27" s="1"/>
  <c r="W3649" i="27"/>
  <c r="P3649" i="27"/>
  <c r="V3649" i="27" s="1"/>
  <c r="J3650" i="27" l="1"/>
  <c r="K3650" i="27" s="1"/>
  <c r="O3650" i="27" s="1"/>
  <c r="I3650" i="27" l="1"/>
  <c r="L3650" i="27" s="1"/>
  <c r="M3650" i="27" s="1"/>
  <c r="R3650" i="27"/>
  <c r="S3650" i="27" s="1"/>
  <c r="T3650" i="27" s="1"/>
  <c r="Q3650" i="27"/>
  <c r="P3650" i="27" l="1"/>
  <c r="H3651" i="27"/>
  <c r="X3651" i="27" s="1"/>
  <c r="N3651" i="27" s="1"/>
  <c r="G3651" i="27" s="1"/>
  <c r="U3650" i="27"/>
  <c r="W3650" i="27" s="1"/>
  <c r="V3650" i="27"/>
  <c r="J3651" i="27" l="1"/>
  <c r="K3651" i="27" s="1"/>
  <c r="O3651" i="27" s="1"/>
  <c r="I3651" i="27" s="1"/>
  <c r="L3651" i="27" s="1"/>
  <c r="R3651" i="27" l="1"/>
  <c r="S3651" i="27" s="1"/>
  <c r="T3651" i="27" s="1"/>
  <c r="M3651" i="27"/>
  <c r="P3651" i="27"/>
  <c r="V3651" i="27" s="1"/>
  <c r="Q3651" i="27"/>
  <c r="U3651" i="27" l="1"/>
  <c r="H3652" i="27"/>
  <c r="X3652" i="27" s="1"/>
  <c r="N3652" i="27" s="1"/>
  <c r="G3652" i="27" s="1"/>
  <c r="W3651" i="27"/>
  <c r="J3652" i="27" l="1"/>
  <c r="K3652" i="27" s="1"/>
  <c r="O3652" i="27" s="1"/>
  <c r="I3652" i="27" l="1"/>
  <c r="L3652" i="27" s="1"/>
  <c r="R3652" i="27"/>
  <c r="S3652" i="27" s="1"/>
  <c r="T3652" i="27" s="1"/>
  <c r="Q3652" i="27"/>
  <c r="P3652" i="27" l="1"/>
  <c r="V3652" i="27" s="1"/>
  <c r="H3653" i="27"/>
  <c r="X3653" i="27" s="1"/>
  <c r="N3653" i="27" s="1"/>
  <c r="G3653" i="27" s="1"/>
  <c r="M3652" i="27"/>
  <c r="U3652" i="27" s="1"/>
  <c r="W3652" i="27" s="1"/>
  <c r="J3653" i="27" l="1"/>
  <c r="K3653" i="27" s="1"/>
  <c r="O3653" i="27" s="1"/>
  <c r="I3653" i="27" l="1"/>
  <c r="L3653" i="27" s="1"/>
  <c r="M3653" i="27" s="1"/>
  <c r="R3653" i="27"/>
  <c r="S3653" i="27" s="1"/>
  <c r="T3653" i="27" s="1"/>
  <c r="Q3653" i="27"/>
  <c r="P3653" i="27" l="1"/>
  <c r="U3653" i="27"/>
  <c r="W3653" i="27" s="1"/>
  <c r="V3653" i="27"/>
  <c r="H3654" i="27"/>
  <c r="X3654" i="27" s="1"/>
  <c r="N3654" i="27" s="1"/>
  <c r="G3654" i="27" s="1"/>
  <c r="J3654" i="27" l="1"/>
  <c r="K3654" i="27" s="1"/>
  <c r="O3654" i="27" s="1"/>
  <c r="I3654" i="27" l="1"/>
  <c r="L3654" i="27" s="1"/>
  <c r="P3654" i="27" s="1"/>
  <c r="R3654" i="27"/>
  <c r="Q3654" i="27"/>
  <c r="M3654" i="27" l="1"/>
  <c r="H3655" i="27"/>
  <c r="X3655" i="27" s="1"/>
  <c r="N3655" i="27" s="1"/>
  <c r="G3655" i="27" s="1"/>
  <c r="S3654" i="27"/>
  <c r="T3654" i="27" s="1"/>
  <c r="V3654" i="27"/>
  <c r="J3655" i="27" l="1"/>
  <c r="K3655" i="27" s="1"/>
  <c r="O3655" i="27" s="1"/>
  <c r="U3654" i="27"/>
  <c r="W3654" i="27" s="1"/>
  <c r="I3655" i="27" l="1"/>
  <c r="L3655" i="27" s="1"/>
  <c r="P3655" i="27" s="1"/>
  <c r="V3655" i="27" s="1"/>
  <c r="R3655" i="27"/>
  <c r="S3655" i="27" s="1"/>
  <c r="T3655" i="27" s="1"/>
  <c r="Q3655" i="27"/>
  <c r="M3655" i="27" l="1"/>
  <c r="U3655" i="27" s="1"/>
  <c r="W3655" i="27" s="1"/>
  <c r="H3656" i="27"/>
  <c r="X3656" i="27" s="1"/>
  <c r="N3656" i="27" s="1"/>
  <c r="G3656" i="27" s="1"/>
  <c r="J3656" i="27" l="1"/>
  <c r="K3656" i="27" s="1"/>
  <c r="O3656" i="27" s="1"/>
  <c r="I3656" i="27" l="1"/>
  <c r="L3656" i="27" s="1"/>
  <c r="M3656" i="27" s="1"/>
  <c r="R3656" i="27"/>
  <c r="S3656" i="27" s="1"/>
  <c r="T3656" i="27" s="1"/>
  <c r="Q3656" i="27"/>
  <c r="P3656" i="27" l="1"/>
  <c r="V3656" i="27" s="1"/>
  <c r="U3656" i="27"/>
  <c r="W3656" i="27" s="1"/>
  <c r="H3657" i="27"/>
  <c r="X3657" i="27" s="1"/>
  <c r="N3657" i="27" s="1"/>
  <c r="G3657" i="27" s="1"/>
  <c r="J3657" i="27" l="1"/>
  <c r="K3657" i="27" s="1"/>
  <c r="O3657" i="27" s="1"/>
  <c r="I3657" i="27" l="1"/>
  <c r="L3657" i="27" s="1"/>
  <c r="P3657" i="27" s="1"/>
  <c r="R3657" i="27"/>
  <c r="S3657" i="27" s="1"/>
  <c r="T3657" i="27" s="1"/>
  <c r="M3657" i="27"/>
  <c r="Q3657" i="27"/>
  <c r="U3657" i="27" l="1"/>
  <c r="H3658" i="27"/>
  <c r="X3658" i="27" s="1"/>
  <c r="N3658" i="27" s="1"/>
  <c r="G3658" i="27" s="1"/>
  <c r="W3657" i="27"/>
  <c r="V3657" i="27"/>
  <c r="J3658" i="27" l="1"/>
  <c r="K3658" i="27" s="1"/>
  <c r="O3658" i="27" s="1"/>
  <c r="I3658" i="27" l="1"/>
  <c r="L3658" i="27" s="1"/>
  <c r="R3658" i="27"/>
  <c r="S3658" i="27" s="1"/>
  <c r="T3658" i="27" s="1"/>
  <c r="Q3658" i="27"/>
  <c r="H3659" i="27" l="1"/>
  <c r="X3659" i="27" s="1"/>
  <c r="N3659" i="27" s="1"/>
  <c r="G3659" i="27" s="1"/>
  <c r="P3658" i="27"/>
  <c r="V3658" i="27" s="1"/>
  <c r="M3658" i="27"/>
  <c r="U3658" i="27" s="1"/>
  <c r="W3658" i="27" s="1"/>
  <c r="J3659" i="27" l="1"/>
  <c r="K3659" i="27" s="1"/>
  <c r="O3659" i="27" s="1"/>
  <c r="I3659" i="27" l="1"/>
  <c r="L3659" i="27" s="1"/>
  <c r="M3659" i="27" s="1"/>
  <c r="R3659" i="27"/>
  <c r="S3659" i="27" s="1"/>
  <c r="T3659" i="27" s="1"/>
  <c r="Q3659" i="27"/>
  <c r="U3659" i="27" l="1"/>
  <c r="W3659" i="27" s="1"/>
  <c r="P3659" i="27"/>
  <c r="V3659" i="27" s="1"/>
  <c r="H3660" i="27"/>
  <c r="X3660" i="27" s="1"/>
  <c r="N3660" i="27" s="1"/>
  <c r="G3660" i="27" s="1"/>
  <c r="J3660" i="27" l="1"/>
  <c r="K3660" i="27" s="1"/>
  <c r="O3660" i="27" s="1"/>
  <c r="I3660" i="27" l="1"/>
  <c r="L3660" i="27" s="1"/>
  <c r="P3660" i="27" s="1"/>
  <c r="R3660" i="27"/>
  <c r="S3660" i="27" s="1"/>
  <c r="T3660" i="27" s="1"/>
  <c r="Q3660" i="27"/>
  <c r="M3660" i="27" l="1"/>
  <c r="U3660" i="27" s="1"/>
  <c r="H3661" i="27"/>
  <c r="X3661" i="27" s="1"/>
  <c r="N3661" i="27" s="1"/>
  <c r="G3661" i="27" s="1"/>
  <c r="W3660" i="27"/>
  <c r="V3660" i="27"/>
  <c r="J3661" i="27" l="1"/>
  <c r="K3661" i="27" s="1"/>
  <c r="O3661" i="27" s="1"/>
  <c r="I3661" i="27" l="1"/>
  <c r="L3661" i="27" s="1"/>
  <c r="P3661" i="27" s="1"/>
  <c r="R3661" i="27"/>
  <c r="S3661" i="27" s="1"/>
  <c r="T3661" i="27" s="1"/>
  <c r="Q3661" i="27"/>
  <c r="M3661" i="27" l="1"/>
  <c r="U3661" i="27" s="1"/>
  <c r="W3661" i="27" s="1"/>
  <c r="H3662" i="27"/>
  <c r="X3662" i="27" s="1"/>
  <c r="N3662" i="27" s="1"/>
  <c r="G3662" i="27" s="1"/>
  <c r="V3661" i="27"/>
  <c r="J3662" i="27" l="1"/>
  <c r="K3662" i="27" s="1"/>
  <c r="O3662" i="27" s="1"/>
  <c r="I3662" i="27" l="1"/>
  <c r="L3662" i="27" s="1"/>
  <c r="P3662" i="27" s="1"/>
  <c r="R3662" i="27"/>
  <c r="S3662" i="27" s="1"/>
  <c r="T3662" i="27" s="1"/>
  <c r="Q3662" i="27"/>
  <c r="M3662" i="27" l="1"/>
  <c r="U3662" i="27" s="1"/>
  <c r="W3662" i="27" s="1"/>
  <c r="H3663" i="27"/>
  <c r="X3663" i="27" s="1"/>
  <c r="N3663" i="27" s="1"/>
  <c r="G3663" i="27" s="1"/>
  <c r="V3662" i="27"/>
  <c r="J3663" i="27" l="1"/>
  <c r="K3663" i="27" s="1"/>
  <c r="O3663" i="27" s="1"/>
  <c r="I3663" i="27" l="1"/>
  <c r="L3663" i="27" s="1"/>
  <c r="P3663" i="27" s="1"/>
  <c r="R3663" i="27"/>
  <c r="S3663" i="27" s="1"/>
  <c r="T3663" i="27" s="1"/>
  <c r="Q3663" i="27"/>
  <c r="M3663" i="27" l="1"/>
  <c r="U3663" i="27" s="1"/>
  <c r="W3663" i="27" s="1"/>
  <c r="H3664" i="27"/>
  <c r="X3664" i="27" s="1"/>
  <c r="N3664" i="27" s="1"/>
  <c r="G3664" i="27" s="1"/>
  <c r="V3663" i="27"/>
  <c r="J3664" i="27" l="1"/>
  <c r="K3664" i="27" s="1"/>
  <c r="O3664" i="27" s="1"/>
  <c r="I3664" i="27" l="1"/>
  <c r="L3664" i="27" s="1"/>
  <c r="P3664" i="27" s="1"/>
  <c r="R3664" i="27"/>
  <c r="S3664" i="27" s="1"/>
  <c r="T3664" i="27" s="1"/>
  <c r="Q3664" i="27"/>
  <c r="M3664" i="27" l="1"/>
  <c r="U3664" i="27"/>
  <c r="W3664" i="27" s="1"/>
  <c r="H3665" i="27"/>
  <c r="X3665" i="27" s="1"/>
  <c r="N3665" i="27" s="1"/>
  <c r="G3665" i="27" s="1"/>
  <c r="V3664" i="27"/>
  <c r="J3665" i="27"/>
  <c r="K3665" i="27" s="1"/>
  <c r="O3665" i="27" l="1"/>
  <c r="I3665" i="27" l="1"/>
  <c r="L3665" i="27" s="1"/>
  <c r="P3665" i="27" s="1"/>
  <c r="R3665" i="27"/>
  <c r="S3665" i="27" s="1"/>
  <c r="T3665" i="27" s="1"/>
  <c r="Q3665" i="27"/>
  <c r="H3666" i="27" l="1"/>
  <c r="X3666" i="27" s="1"/>
  <c r="N3666" i="27" s="1"/>
  <c r="G3666" i="27" s="1"/>
  <c r="M3665" i="27"/>
  <c r="U3665" i="27" s="1"/>
  <c r="W3665" i="27" s="1"/>
  <c r="V3665" i="27"/>
  <c r="J3666" i="27"/>
  <c r="K3666" i="27" s="1"/>
  <c r="O3666" i="27" l="1"/>
  <c r="I3666" i="27" l="1"/>
  <c r="L3666" i="27" s="1"/>
  <c r="M3666" i="27" s="1"/>
  <c r="R3666" i="27"/>
  <c r="S3666" i="27" s="1"/>
  <c r="T3666" i="27" s="1"/>
  <c r="Q3666" i="27"/>
  <c r="P3666" i="27" l="1"/>
  <c r="V3666" i="27" s="1"/>
  <c r="U3666" i="27"/>
  <c r="W3666" i="27" s="1"/>
  <c r="H3667" i="27"/>
  <c r="X3667" i="27" s="1"/>
  <c r="N3667" i="27" s="1"/>
  <c r="G3667" i="27" s="1"/>
  <c r="J3667" i="27" l="1"/>
  <c r="K3667" i="27" s="1"/>
  <c r="O3667" i="27" s="1"/>
  <c r="I3667" i="27" s="1"/>
  <c r="L3667" i="27" s="1"/>
  <c r="R3667" i="27" l="1"/>
  <c r="S3667" i="27" s="1"/>
  <c r="T3667" i="27" s="1"/>
  <c r="M3667" i="27"/>
  <c r="P3667" i="27"/>
  <c r="V3667" i="27" s="1"/>
  <c r="Q3667" i="27"/>
  <c r="U3667" i="27" l="1"/>
  <c r="H3668" i="27"/>
  <c r="X3668" i="27" s="1"/>
  <c r="N3668" i="27" s="1"/>
  <c r="G3668" i="27" s="1"/>
  <c r="W3667" i="27"/>
  <c r="J3668" i="27" l="1"/>
  <c r="K3668" i="27" s="1"/>
  <c r="O3668" i="27" s="1"/>
  <c r="I3668" i="27" l="1"/>
  <c r="L3668" i="27" s="1"/>
  <c r="M3668" i="27" s="1"/>
  <c r="R3668" i="27"/>
  <c r="S3668" i="27" s="1"/>
  <c r="T3668" i="27" s="1"/>
  <c r="P3668" i="27"/>
  <c r="Q3668" i="27"/>
  <c r="H3669" i="27" l="1"/>
  <c r="X3669" i="27" s="1"/>
  <c r="N3669" i="27" s="1"/>
  <c r="G3669" i="27" s="1"/>
  <c r="U3668" i="27"/>
  <c r="W3668" i="27" s="1"/>
  <c r="V3668" i="27"/>
  <c r="J3669" i="27" l="1"/>
  <c r="K3669" i="27" s="1"/>
  <c r="O3669" i="27" s="1"/>
  <c r="I3669" i="27" l="1"/>
  <c r="L3669" i="27" s="1"/>
  <c r="M3669" i="27" s="1"/>
  <c r="R3669" i="27"/>
  <c r="S3669" i="27" s="1"/>
  <c r="T3669" i="27" s="1"/>
  <c r="Q3669" i="27"/>
  <c r="P3669" i="27" l="1"/>
  <c r="V3669" i="27" s="1"/>
  <c r="U3669" i="27"/>
  <c r="W3669" i="27" s="1"/>
  <c r="H3670" i="27"/>
  <c r="X3670" i="27" s="1"/>
  <c r="N3670" i="27" s="1"/>
  <c r="G3670" i="27" s="1"/>
  <c r="J3670" i="27" l="1"/>
  <c r="K3670" i="27" s="1"/>
  <c r="O3670" i="27" s="1"/>
  <c r="I3670" i="27" l="1"/>
  <c r="L3670" i="27" s="1"/>
  <c r="M3670" i="27" s="1"/>
  <c r="R3670" i="27"/>
  <c r="S3670" i="27" s="1"/>
  <c r="T3670" i="27" s="1"/>
  <c r="Q3670" i="27"/>
  <c r="P3670" i="27" l="1"/>
  <c r="V3670" i="27" s="1"/>
  <c r="U3670" i="27"/>
  <c r="W3670" i="27" s="1"/>
  <c r="H3671" i="27"/>
  <c r="X3671" i="27" s="1"/>
  <c r="N3671" i="27" s="1"/>
  <c r="G3671" i="27" s="1"/>
  <c r="J3671" i="27" l="1"/>
  <c r="K3671" i="27" s="1"/>
  <c r="O3671" i="27" s="1"/>
  <c r="I3671" i="27" l="1"/>
  <c r="L3671" i="27" s="1"/>
  <c r="P3671" i="27" s="1"/>
  <c r="R3671" i="27"/>
  <c r="S3671" i="27" s="1"/>
  <c r="T3671" i="27" s="1"/>
  <c r="Q3671" i="27"/>
  <c r="M3671" i="27" l="1"/>
  <c r="U3671" i="27" s="1"/>
  <c r="H3672" i="27"/>
  <c r="X3672" i="27" s="1"/>
  <c r="N3672" i="27" s="1"/>
  <c r="G3672" i="27" s="1"/>
  <c r="W3671" i="27"/>
  <c r="V3671" i="27"/>
  <c r="J3672" i="27"/>
  <c r="K3672" i="27" s="1"/>
  <c r="O3672" i="27" l="1"/>
  <c r="I3672" i="27" l="1"/>
  <c r="L3672" i="27" s="1"/>
  <c r="P3672" i="27" s="1"/>
  <c r="R3672" i="27"/>
  <c r="S3672" i="27" s="1"/>
  <c r="T3672" i="27" s="1"/>
  <c r="Q3672" i="27"/>
  <c r="M3672" i="27" l="1"/>
  <c r="U3672" i="27" s="1"/>
  <c r="W3672" i="27" s="1"/>
  <c r="H3673" i="27"/>
  <c r="X3673" i="27" s="1"/>
  <c r="N3673" i="27" s="1"/>
  <c r="G3673" i="27" s="1"/>
  <c r="V3672" i="27"/>
  <c r="J3673" i="27"/>
  <c r="K3673" i="27" s="1"/>
  <c r="O3673" i="27" l="1"/>
  <c r="I3673" i="27" l="1"/>
  <c r="L3673" i="27" s="1"/>
  <c r="P3673" i="27" s="1"/>
  <c r="R3673" i="27"/>
  <c r="S3673" i="27" s="1"/>
  <c r="T3673" i="27" s="1"/>
  <c r="Q3673" i="27"/>
  <c r="M3673" i="27" l="1"/>
  <c r="U3673" i="27" s="1"/>
  <c r="W3673" i="27" s="1"/>
  <c r="H3674" i="27"/>
  <c r="X3674" i="27" s="1"/>
  <c r="N3674" i="27" s="1"/>
  <c r="G3674" i="27" s="1"/>
  <c r="V3673" i="27"/>
  <c r="J3674" i="27" l="1"/>
  <c r="K3674" i="27" s="1"/>
  <c r="O3674" i="27" s="1"/>
  <c r="I3674" i="27" l="1"/>
  <c r="L3674" i="27" s="1"/>
  <c r="P3674" i="27" s="1"/>
  <c r="R3674" i="27"/>
  <c r="S3674" i="27" s="1"/>
  <c r="T3674" i="27" s="1"/>
  <c r="M3674" i="27"/>
  <c r="Q3674" i="27"/>
  <c r="U3674" i="27" l="1"/>
  <c r="H3675" i="27"/>
  <c r="X3675" i="27" s="1"/>
  <c r="N3675" i="27" s="1"/>
  <c r="G3675" i="27" s="1"/>
  <c r="W3674" i="27"/>
  <c r="V3674" i="27"/>
  <c r="J3675" i="27"/>
  <c r="K3675" i="27" s="1"/>
  <c r="O3675" i="27" l="1"/>
  <c r="I3675" i="27" l="1"/>
  <c r="L3675" i="27" s="1"/>
  <c r="R3675" i="27"/>
  <c r="S3675" i="27" s="1"/>
  <c r="T3675" i="27" s="1"/>
  <c r="Q3675" i="27"/>
  <c r="H3676" i="27" l="1"/>
  <c r="X3676" i="27" s="1"/>
  <c r="N3676" i="27" s="1"/>
  <c r="G3676" i="27" s="1"/>
  <c r="P3675" i="27"/>
  <c r="V3675" i="27" s="1"/>
  <c r="M3675" i="27"/>
  <c r="U3675" i="27" s="1"/>
  <c r="W3675" i="27" s="1"/>
  <c r="J3676" i="27" l="1"/>
  <c r="K3676" i="27" s="1"/>
  <c r="O3676" i="27" s="1"/>
  <c r="I3676" i="27" l="1"/>
  <c r="L3676" i="27" s="1"/>
  <c r="M3676" i="27" s="1"/>
  <c r="R3676" i="27"/>
  <c r="S3676" i="27" s="1"/>
  <c r="T3676" i="27" s="1"/>
  <c r="Q3676" i="27"/>
  <c r="P3676" i="27" l="1"/>
  <c r="V3676" i="27" s="1"/>
  <c r="U3676" i="27"/>
  <c r="W3676" i="27" s="1"/>
  <c r="H3677" i="27"/>
  <c r="X3677" i="27" s="1"/>
  <c r="N3677" i="27" s="1"/>
  <c r="G3677" i="27" s="1"/>
  <c r="J3677" i="27" l="1"/>
  <c r="K3677" i="27" s="1"/>
  <c r="O3677" i="27" s="1"/>
  <c r="I3677" i="27" l="1"/>
  <c r="L3677" i="27" s="1"/>
  <c r="R3677" i="27"/>
  <c r="S3677" i="27" s="1"/>
  <c r="T3677" i="27" s="1"/>
  <c r="Q3677" i="27"/>
  <c r="H3678" i="27" l="1"/>
  <c r="X3678" i="27" s="1"/>
  <c r="N3678" i="27" s="1"/>
  <c r="G3678" i="27" s="1"/>
  <c r="P3677" i="27"/>
  <c r="V3677" i="27" s="1"/>
  <c r="M3677" i="27"/>
  <c r="U3677" i="27" s="1"/>
  <c r="W3677" i="27" s="1"/>
  <c r="J3678" i="27" l="1"/>
  <c r="K3678" i="27" s="1"/>
  <c r="O3678" i="27" s="1"/>
  <c r="I3678" i="27" l="1"/>
  <c r="L3678" i="27" s="1"/>
  <c r="P3678" i="27" s="1"/>
  <c r="R3678" i="27"/>
  <c r="S3678" i="27" s="1"/>
  <c r="T3678" i="27" s="1"/>
  <c r="Q3678" i="27"/>
  <c r="M3678" i="27" l="1"/>
  <c r="U3678" i="27" s="1"/>
  <c r="W3678" i="27" s="1"/>
  <c r="H3679" i="27"/>
  <c r="X3679" i="27" s="1"/>
  <c r="N3679" i="27" s="1"/>
  <c r="G3679" i="27" s="1"/>
  <c r="V3678" i="27"/>
  <c r="J3679" i="27"/>
  <c r="K3679" i="27" s="1"/>
  <c r="O3679" i="27" l="1"/>
  <c r="I3679" i="27" l="1"/>
  <c r="L3679" i="27" s="1"/>
  <c r="M3679" i="27" s="1"/>
  <c r="R3679" i="27"/>
  <c r="S3679" i="27" s="1"/>
  <c r="T3679" i="27" s="1"/>
  <c r="Q3679" i="27"/>
  <c r="U3679" i="27" l="1"/>
  <c r="H3680" i="27"/>
  <c r="X3680" i="27" s="1"/>
  <c r="N3680" i="27" s="1"/>
  <c r="G3680" i="27" s="1"/>
  <c r="W3679" i="27"/>
  <c r="P3679" i="27"/>
  <c r="V3679" i="27" s="1"/>
  <c r="J3680" i="27"/>
  <c r="K3680" i="27" s="1"/>
  <c r="O3680" i="27" l="1"/>
  <c r="I3680" i="27" l="1"/>
  <c r="L3680" i="27" s="1"/>
  <c r="R3680" i="27"/>
  <c r="S3680" i="27" s="1"/>
  <c r="T3680" i="27" s="1"/>
  <c r="Q3680" i="27"/>
  <c r="H3681" i="27" l="1"/>
  <c r="X3681" i="27" s="1"/>
  <c r="N3681" i="27" s="1"/>
  <c r="G3681" i="27" s="1"/>
  <c r="P3680" i="27"/>
  <c r="V3680" i="27" s="1"/>
  <c r="M3680" i="27"/>
  <c r="U3680" i="27" s="1"/>
  <c r="W3680" i="27" s="1"/>
  <c r="J3681" i="27" l="1"/>
  <c r="K3681" i="27" s="1"/>
  <c r="O3681" i="27" s="1"/>
  <c r="I3681" i="27" l="1"/>
  <c r="L3681" i="27" s="1"/>
  <c r="P3681" i="27" s="1"/>
  <c r="R3681" i="27"/>
  <c r="S3681" i="27" s="1"/>
  <c r="T3681" i="27" s="1"/>
  <c r="Q3681" i="27"/>
  <c r="M3681" i="27" l="1"/>
  <c r="U3681" i="27" s="1"/>
  <c r="W3681" i="27" s="1"/>
  <c r="H3682" i="27"/>
  <c r="X3682" i="27" s="1"/>
  <c r="N3682" i="27" s="1"/>
  <c r="G3682" i="27" s="1"/>
  <c r="V3681" i="27"/>
  <c r="J3682" i="27" l="1"/>
  <c r="K3682" i="27" s="1"/>
  <c r="O3682" i="27" s="1"/>
  <c r="I3682" i="27" l="1"/>
  <c r="L3682" i="27" s="1"/>
  <c r="M3682" i="27" s="1"/>
  <c r="R3682" i="27"/>
  <c r="S3682" i="27" s="1"/>
  <c r="T3682" i="27" s="1"/>
  <c r="Q3682" i="27"/>
  <c r="P3682" i="27" l="1"/>
  <c r="U3682" i="27"/>
  <c r="H3683" i="27"/>
  <c r="X3683" i="27" s="1"/>
  <c r="N3683" i="27" s="1"/>
  <c r="G3683" i="27" s="1"/>
  <c r="W3682" i="27"/>
  <c r="V3682" i="27"/>
  <c r="J3683" i="27"/>
  <c r="K3683" i="27" s="1"/>
  <c r="O3683" i="27" l="1"/>
  <c r="I3683" i="27" l="1"/>
  <c r="L3683" i="27" s="1"/>
  <c r="M3683" i="27" s="1"/>
  <c r="R3683" i="27"/>
  <c r="S3683" i="27" s="1"/>
  <c r="T3683" i="27" s="1"/>
  <c r="P3683" i="27"/>
  <c r="Q3683" i="27"/>
  <c r="U3683" i="27" l="1"/>
  <c r="H3684" i="27"/>
  <c r="X3684" i="27" s="1"/>
  <c r="N3684" i="27" s="1"/>
  <c r="G3684" i="27" s="1"/>
  <c r="W3683" i="27"/>
  <c r="V3683" i="27"/>
  <c r="J3684" i="27" l="1"/>
  <c r="K3684" i="27" s="1"/>
  <c r="O3684" i="27" s="1"/>
  <c r="I3684" i="27" l="1"/>
  <c r="L3684" i="27" s="1"/>
  <c r="P3684" i="27" s="1"/>
  <c r="R3684" i="27"/>
  <c r="S3684" i="27" s="1"/>
  <c r="T3684" i="27" s="1"/>
  <c r="Q3684" i="27"/>
  <c r="M3684" i="27" l="1"/>
  <c r="U3684" i="27"/>
  <c r="W3684" i="27" s="1"/>
  <c r="H3685" i="27"/>
  <c r="X3685" i="27" s="1"/>
  <c r="N3685" i="27" s="1"/>
  <c r="G3685" i="27" s="1"/>
  <c r="V3684" i="27"/>
  <c r="J3685" i="27"/>
  <c r="K3685" i="27" s="1"/>
  <c r="O3685" i="27" l="1"/>
  <c r="I3685" i="27" l="1"/>
  <c r="L3685" i="27" s="1"/>
  <c r="M3685" i="27" s="1"/>
  <c r="R3685" i="27"/>
  <c r="S3685" i="27" s="1"/>
  <c r="T3685" i="27" s="1"/>
  <c r="Q3685" i="27"/>
  <c r="U3685" i="27" l="1"/>
  <c r="P3685" i="27"/>
  <c r="H3686" i="27"/>
  <c r="X3686" i="27" s="1"/>
  <c r="N3686" i="27" s="1"/>
  <c r="G3686" i="27" s="1"/>
  <c r="W3685" i="27"/>
  <c r="V3685" i="27"/>
  <c r="J3686" i="27"/>
  <c r="K3686" i="27" s="1"/>
  <c r="O3686" i="27" l="1"/>
  <c r="I3686" i="27" l="1"/>
  <c r="L3686" i="27" s="1"/>
  <c r="P3686" i="27" s="1"/>
  <c r="R3686" i="27"/>
  <c r="S3686" i="27" s="1"/>
  <c r="T3686" i="27" s="1"/>
  <c r="Q3686" i="27"/>
  <c r="M3686" i="27" l="1"/>
  <c r="U3686" i="27" s="1"/>
  <c r="W3686" i="27" s="1"/>
  <c r="H3687" i="27"/>
  <c r="X3687" i="27" s="1"/>
  <c r="N3687" i="27" s="1"/>
  <c r="G3687" i="27" s="1"/>
  <c r="V3686" i="27"/>
  <c r="AT2342" i="27" s="1"/>
  <c r="J3687" i="27"/>
  <c r="K3687" i="27" s="1"/>
  <c r="AZ2342" i="27" l="1"/>
  <c r="AY2342" i="27"/>
  <c r="BB2342" i="27" s="1"/>
  <c r="AW2342" i="27"/>
  <c r="BA2342" i="27" s="1"/>
  <c r="O3687" i="27"/>
  <c r="I3687" i="27" l="1"/>
  <c r="R3687" i="27"/>
  <c r="S3687" i="27" s="1"/>
  <c r="T3687" i="27" s="1"/>
  <c r="L3687" i="27"/>
  <c r="Q3687" i="27"/>
  <c r="P3687" i="27" l="1"/>
  <c r="V3687" i="27" s="1"/>
  <c r="AT2343" i="27" s="1"/>
  <c r="H3688" i="27"/>
  <c r="X3688" i="27" s="1"/>
  <c r="N3688" i="27" s="1"/>
  <c r="G3688" i="27" s="1"/>
  <c r="M3687" i="27"/>
  <c r="U3687" i="27" s="1"/>
  <c r="W3687" i="27" s="1"/>
  <c r="J3688" i="27"/>
  <c r="K3688" i="27" s="1"/>
  <c r="AZ2343" i="27" l="1"/>
  <c r="AY2343" i="27"/>
  <c r="BB2343" i="27" s="1"/>
  <c r="AW2343" i="27"/>
  <c r="BA2343" i="27" s="1"/>
  <c r="O3688" i="27"/>
  <c r="I3688" i="27" l="1"/>
  <c r="L3688" i="27" s="1"/>
  <c r="P3688" i="27" s="1"/>
  <c r="R3688" i="27"/>
  <c r="S3688" i="27" s="1"/>
  <c r="T3688" i="27" s="1"/>
  <c r="Q3688" i="27"/>
  <c r="M3688" i="27" l="1"/>
  <c r="U3688" i="27" s="1"/>
  <c r="W3688" i="27" s="1"/>
  <c r="H3689" i="27"/>
  <c r="X3689" i="27" s="1"/>
  <c r="N3689" i="27" s="1"/>
  <c r="G3689" i="27" s="1"/>
  <c r="V3688" i="27"/>
  <c r="AT2344" i="27" s="1"/>
  <c r="J3689" i="27" l="1"/>
  <c r="K3689" i="27" s="1"/>
  <c r="O3689" i="27" s="1"/>
  <c r="I3689" i="27" s="1"/>
  <c r="L3689" i="27" s="1"/>
  <c r="AZ2344" i="27"/>
  <c r="AY2344" i="27"/>
  <c r="BB2344" i="27" s="1"/>
  <c r="AW2344" i="27"/>
  <c r="BA2344" i="27" s="1"/>
  <c r="R3689" i="27" l="1"/>
  <c r="S3689" i="27" s="1"/>
  <c r="T3689" i="27" s="1"/>
  <c r="M3689" i="27"/>
  <c r="P3689" i="27"/>
  <c r="V3689" i="27" s="1"/>
  <c r="AT2345" i="27" s="1"/>
  <c r="Q3689" i="27"/>
  <c r="U3689" i="27" l="1"/>
  <c r="AZ2345" i="27"/>
  <c r="AY2345" i="27"/>
  <c r="BB2345" i="27" s="1"/>
  <c r="AW2345" i="27"/>
  <c r="BA2345" i="27" s="1"/>
  <c r="H3690" i="27"/>
  <c r="X3690" i="27" s="1"/>
  <c r="N3690" i="27" s="1"/>
  <c r="G3690" i="27" s="1"/>
  <c r="W3689" i="27"/>
  <c r="J3690" i="27" l="1"/>
  <c r="K3690" i="27" s="1"/>
  <c r="O3690" i="27" s="1"/>
  <c r="I3690" i="27" l="1"/>
  <c r="L3690" i="27" s="1"/>
  <c r="P3690" i="27" s="1"/>
  <c r="R3690" i="27"/>
  <c r="S3690" i="27" s="1"/>
  <c r="T3690" i="27" s="1"/>
  <c r="Q3690" i="27"/>
  <c r="M3690" i="27" l="1"/>
  <c r="U3690" i="27" s="1"/>
  <c r="W3690" i="27" s="1"/>
  <c r="H3691" i="27"/>
  <c r="X3691" i="27" s="1"/>
  <c r="N3691" i="27" s="1"/>
  <c r="G3691" i="27" s="1"/>
  <c r="V3690" i="27"/>
  <c r="AT2346" i="27" s="1"/>
  <c r="J3691" i="27" l="1"/>
  <c r="K3691" i="27" s="1"/>
  <c r="O3691" i="27" s="1"/>
  <c r="I3691" i="27" s="1"/>
  <c r="L3691" i="27" s="1"/>
  <c r="AZ2346" i="27"/>
  <c r="AY2346" i="27"/>
  <c r="BB2346" i="27" s="1"/>
  <c r="AW2346" i="27"/>
  <c r="BA2346" i="27" s="1"/>
  <c r="R3691" i="27" l="1"/>
  <c r="S3691" i="27" s="1"/>
  <c r="T3691" i="27" s="1"/>
  <c r="M3691" i="27"/>
  <c r="P3691" i="27"/>
  <c r="V3691" i="27" s="1"/>
  <c r="AT2347" i="27" s="1"/>
  <c r="Q3691" i="27"/>
  <c r="U3691" i="27" l="1"/>
  <c r="AZ2347" i="27"/>
  <c r="AY2347" i="27"/>
  <c r="BB2347" i="27" s="1"/>
  <c r="AW2347" i="27"/>
  <c r="BA2347" i="27" s="1"/>
  <c r="H3692" i="27"/>
  <c r="X3692" i="27" s="1"/>
  <c r="N3692" i="27" s="1"/>
  <c r="G3692" i="27" s="1"/>
  <c r="W3691" i="27"/>
  <c r="J3692" i="27" l="1"/>
  <c r="K3692" i="27" s="1"/>
  <c r="O3692" i="27" s="1"/>
  <c r="I3692" i="27" l="1"/>
  <c r="L3692" i="27" s="1"/>
  <c r="M3692" i="27" s="1"/>
  <c r="R3692" i="27"/>
  <c r="S3692" i="27" s="1"/>
  <c r="T3692" i="27" s="1"/>
  <c r="Q3692" i="27"/>
  <c r="P3692" i="27" l="1"/>
  <c r="V3692" i="27" s="1"/>
  <c r="AT2348" i="27" s="1"/>
  <c r="H3693" i="27"/>
  <c r="X3693" i="27" s="1"/>
  <c r="N3693" i="27" s="1"/>
  <c r="G3693" i="27" s="1"/>
  <c r="U3692" i="27"/>
  <c r="W3692" i="27" s="1"/>
  <c r="J3693" i="27"/>
  <c r="K3693" i="27" s="1"/>
  <c r="AZ2348" i="27" l="1"/>
  <c r="AY2348" i="27"/>
  <c r="BB2348" i="27" s="1"/>
  <c r="AW2348" i="27"/>
  <c r="BA2348" i="27" s="1"/>
  <c r="O3693" i="27"/>
  <c r="I3693" i="27" s="1"/>
  <c r="L3693" i="27" s="1"/>
  <c r="R3693" i="27" l="1"/>
  <c r="S3693" i="27" s="1"/>
  <c r="T3693" i="27" s="1"/>
  <c r="M3693" i="27"/>
  <c r="P3693" i="27"/>
  <c r="V3693" i="27" s="1"/>
  <c r="AT2349" i="27" s="1"/>
  <c r="Q3693" i="27"/>
  <c r="U3693" i="27" l="1"/>
  <c r="W3693" i="27" s="1"/>
  <c r="AZ2349" i="27"/>
  <c r="AY2349" i="27"/>
  <c r="BB2349" i="27" s="1"/>
  <c r="AW2349" i="27"/>
  <c r="BA2349" i="27" s="1"/>
  <c r="H3694" i="27"/>
  <c r="X3694" i="27" s="1"/>
  <c r="N3694" i="27" s="1"/>
  <c r="G3694" i="27" s="1"/>
  <c r="J3694" i="27" l="1"/>
  <c r="K3694" i="27" s="1"/>
  <c r="O3694" i="27" s="1"/>
  <c r="I3694" i="27" l="1"/>
  <c r="L3694" i="27" s="1"/>
  <c r="P3694" i="27" s="1"/>
  <c r="R3694" i="27"/>
  <c r="S3694" i="27" s="1"/>
  <c r="T3694" i="27" s="1"/>
  <c r="Q3694" i="27"/>
  <c r="M3694" i="27" l="1"/>
  <c r="U3694" i="27" s="1"/>
  <c r="W3694" i="27" s="1"/>
  <c r="H3695" i="27"/>
  <c r="X3695" i="27" s="1"/>
  <c r="N3695" i="27" s="1"/>
  <c r="G3695" i="27" s="1"/>
  <c r="V3694" i="27"/>
  <c r="AT2350" i="27" s="1"/>
  <c r="J3695" i="27" l="1"/>
  <c r="K3695" i="27" s="1"/>
  <c r="O3695" i="27" s="1"/>
  <c r="AZ2350" i="27"/>
  <c r="AY2350" i="27"/>
  <c r="BB2350" i="27" s="1"/>
  <c r="AW2350" i="27"/>
  <c r="BA2350" i="27" s="1"/>
  <c r="I3695" i="27" l="1"/>
  <c r="L3695" i="27" s="1"/>
  <c r="P3695" i="27" s="1"/>
  <c r="R3695" i="27"/>
  <c r="S3695" i="27" s="1"/>
  <c r="T3695" i="27" s="1"/>
  <c r="Q3695" i="27"/>
  <c r="M3695" i="27" l="1"/>
  <c r="U3695" i="27" s="1"/>
  <c r="W3695" i="27" s="1"/>
  <c r="H3696" i="27"/>
  <c r="X3696" i="27" s="1"/>
  <c r="N3696" i="27" s="1"/>
  <c r="G3696" i="27" s="1"/>
  <c r="V3695" i="27"/>
  <c r="AT2351" i="27" s="1"/>
  <c r="J3696" i="27" l="1"/>
  <c r="K3696" i="27" s="1"/>
  <c r="O3696" i="27" s="1"/>
  <c r="AZ2351" i="27"/>
  <c r="AY2351" i="27"/>
  <c r="BB2351" i="27" s="1"/>
  <c r="AW2351" i="27"/>
  <c r="BA2351" i="27" s="1"/>
  <c r="I3696" i="27" l="1"/>
  <c r="L3696" i="27" s="1"/>
  <c r="P3696" i="27" s="1"/>
  <c r="R3696" i="27"/>
  <c r="S3696" i="27" s="1"/>
  <c r="T3696" i="27" s="1"/>
  <c r="Q3696" i="27"/>
  <c r="M3696" i="27" l="1"/>
  <c r="U3696" i="27" s="1"/>
  <c r="W3696" i="27" s="1"/>
  <c r="H3697" i="27"/>
  <c r="X3697" i="27" s="1"/>
  <c r="N3697" i="27" s="1"/>
  <c r="G3697" i="27" s="1"/>
  <c r="V3696" i="27"/>
  <c r="AT2352" i="27" s="1"/>
  <c r="J3697" i="27" l="1"/>
  <c r="K3697" i="27" s="1"/>
  <c r="AZ2352" i="27"/>
  <c r="AY2352" i="27"/>
  <c r="BB2352" i="27" s="1"/>
  <c r="AW2352" i="27"/>
  <c r="BA2352" i="27" s="1"/>
  <c r="O3697" i="27"/>
  <c r="I3697" i="27" l="1"/>
  <c r="L3697" i="27" s="1"/>
  <c r="R3697" i="27"/>
  <c r="S3697" i="27" s="1"/>
  <c r="T3697" i="27" s="1"/>
  <c r="Q3697" i="27"/>
  <c r="H3698" i="27" l="1"/>
  <c r="X3698" i="27" s="1"/>
  <c r="N3698" i="27" s="1"/>
  <c r="G3698" i="27" s="1"/>
  <c r="P3697" i="27"/>
  <c r="V3697" i="27" s="1"/>
  <c r="AT2353" i="27" s="1"/>
  <c r="M3697" i="27"/>
  <c r="U3697" i="27" s="1"/>
  <c r="W3697" i="27" s="1"/>
  <c r="J3698" i="27" l="1"/>
  <c r="K3698" i="27" s="1"/>
  <c r="O3698" i="27" s="1"/>
  <c r="AZ2353" i="27"/>
  <c r="AY2353" i="27"/>
  <c r="BB2353" i="27" s="1"/>
  <c r="AW2353" i="27"/>
  <c r="BA2353" i="27" s="1"/>
  <c r="I3698" i="27" l="1"/>
  <c r="L3698" i="27" s="1"/>
  <c r="M3698" i="27" s="1"/>
  <c r="R3698" i="27"/>
  <c r="S3698" i="27" s="1"/>
  <c r="T3698" i="27" s="1"/>
  <c r="Q3698" i="27"/>
  <c r="U3698" i="27" l="1"/>
  <c r="H3699" i="27"/>
  <c r="X3699" i="27" s="1"/>
  <c r="N3699" i="27" s="1"/>
  <c r="G3699" i="27" s="1"/>
  <c r="W3698" i="27"/>
  <c r="P3698" i="27"/>
  <c r="V3698" i="27" s="1"/>
  <c r="AT2354" i="27" s="1"/>
  <c r="J3699" i="27" l="1"/>
  <c r="K3699" i="27" s="1"/>
  <c r="O3699" i="27" s="1"/>
  <c r="AZ2354" i="27"/>
  <c r="AY2354" i="27"/>
  <c r="BB2354" i="27" s="1"/>
  <c r="AW2354" i="27"/>
  <c r="BA2354" i="27" s="1"/>
  <c r="I3699" i="27" l="1"/>
  <c r="L3699" i="27" s="1"/>
  <c r="P3699" i="27" s="1"/>
  <c r="R3699" i="27"/>
  <c r="S3699" i="27" s="1"/>
  <c r="T3699" i="27" s="1"/>
  <c r="Q3699" i="27"/>
  <c r="M3699" i="27" l="1"/>
  <c r="U3699" i="27" s="1"/>
  <c r="W3699" i="27" s="1"/>
  <c r="H3700" i="27"/>
  <c r="X3700" i="27" s="1"/>
  <c r="N3700" i="27" s="1"/>
  <c r="G3700" i="27" s="1"/>
  <c r="V3699" i="27"/>
  <c r="AT2355" i="27" s="1"/>
  <c r="J3700" i="27" l="1"/>
  <c r="K3700" i="27" s="1"/>
  <c r="AZ2355" i="27"/>
  <c r="AY2355" i="27"/>
  <c r="BB2355" i="27" s="1"/>
  <c r="AW2355" i="27"/>
  <c r="BA2355" i="27" s="1"/>
  <c r="O3700" i="27"/>
  <c r="I3700" i="27" l="1"/>
  <c r="L3700" i="27" s="1"/>
  <c r="R3700" i="27"/>
  <c r="S3700" i="27" s="1"/>
  <c r="T3700" i="27" s="1"/>
  <c r="Q3700" i="27"/>
  <c r="H3701" i="27" l="1"/>
  <c r="X3701" i="27" s="1"/>
  <c r="N3701" i="27" s="1"/>
  <c r="G3701" i="27" s="1"/>
  <c r="P3700" i="27"/>
  <c r="V3700" i="27" s="1"/>
  <c r="AT2356" i="27" s="1"/>
  <c r="M3700" i="27"/>
  <c r="U3700" i="27" s="1"/>
  <c r="W3700" i="27" s="1"/>
  <c r="J3701" i="27" l="1"/>
  <c r="K3701" i="27" s="1"/>
  <c r="O3701" i="27" s="1"/>
  <c r="AZ2356" i="27"/>
  <c r="AY2356" i="27"/>
  <c r="BB2356" i="27" s="1"/>
  <c r="AW2356" i="27"/>
  <c r="BA2356" i="27" s="1"/>
  <c r="I3701" i="27" l="1"/>
  <c r="L3701" i="27" s="1"/>
  <c r="P3701" i="27" s="1"/>
  <c r="R3701" i="27"/>
  <c r="S3701" i="27" s="1"/>
  <c r="T3701" i="27" s="1"/>
  <c r="Q3701" i="27"/>
  <c r="M3701" i="27" l="1"/>
  <c r="U3701" i="27" s="1"/>
  <c r="W3701" i="27" s="1"/>
  <c r="H3702" i="27"/>
  <c r="X3702" i="27" s="1"/>
  <c r="N3702" i="27" s="1"/>
  <c r="G3702" i="27" s="1"/>
  <c r="V3701" i="27"/>
  <c r="AT2357" i="27" s="1"/>
  <c r="J3702" i="27" l="1"/>
  <c r="K3702" i="27" s="1"/>
  <c r="AZ2357" i="27"/>
  <c r="AY2357" i="27"/>
  <c r="BB2357" i="27" s="1"/>
  <c r="AW2357" i="27"/>
  <c r="BA2357" i="27" s="1"/>
  <c r="O3702" i="27"/>
  <c r="I3702" i="27" l="1"/>
  <c r="L3702" i="27" s="1"/>
  <c r="P3702" i="27" s="1"/>
  <c r="R3702" i="27"/>
  <c r="S3702" i="27" s="1"/>
  <c r="T3702" i="27" s="1"/>
  <c r="Q3702" i="27"/>
  <c r="M3702" i="27" l="1"/>
  <c r="U3702" i="27" s="1"/>
  <c r="W3702" i="27" s="1"/>
  <c r="H3703" i="27"/>
  <c r="X3703" i="27" s="1"/>
  <c r="N3703" i="27" s="1"/>
  <c r="G3703" i="27" s="1"/>
  <c r="V3702" i="27"/>
  <c r="AT2358" i="27" s="1"/>
  <c r="J3703" i="27" l="1"/>
  <c r="K3703" i="27" s="1"/>
  <c r="O3703" i="27" s="1"/>
  <c r="AZ2358" i="27"/>
  <c r="AY2358" i="27"/>
  <c r="BB2358" i="27" s="1"/>
  <c r="AW2358" i="27"/>
  <c r="BA2358" i="27" s="1"/>
  <c r="I3703" i="27" l="1"/>
  <c r="L3703" i="27" s="1"/>
  <c r="P3703" i="27" s="1"/>
  <c r="R3703" i="27"/>
  <c r="S3703" i="27" s="1"/>
  <c r="T3703" i="27" s="1"/>
  <c r="Q3703" i="27"/>
  <c r="M3703" i="27" l="1"/>
  <c r="U3703" i="27" s="1"/>
  <c r="W3703" i="27" s="1"/>
  <c r="H3704" i="27"/>
  <c r="X3704" i="27" s="1"/>
  <c r="N3704" i="27" s="1"/>
  <c r="G3704" i="27" s="1"/>
  <c r="V3703" i="27"/>
  <c r="AT2359" i="27" s="1"/>
  <c r="J3704" i="27" l="1"/>
  <c r="K3704" i="27" s="1"/>
  <c r="O3704" i="27" s="1"/>
  <c r="AZ2359" i="27"/>
  <c r="AY2359" i="27"/>
  <c r="BB2359" i="27" s="1"/>
  <c r="AW2359" i="27"/>
  <c r="BA2359" i="27" s="1"/>
  <c r="I3704" i="27" l="1"/>
  <c r="L3704" i="27" s="1"/>
  <c r="P3704" i="27" s="1"/>
  <c r="R3704" i="27"/>
  <c r="S3704" i="27" s="1"/>
  <c r="T3704" i="27" s="1"/>
  <c r="Q3704" i="27"/>
  <c r="M3704" i="27" l="1"/>
  <c r="U3704" i="27" s="1"/>
  <c r="W3704" i="27" s="1"/>
  <c r="H3705" i="27"/>
  <c r="X3705" i="27" s="1"/>
  <c r="N3705" i="27" s="1"/>
  <c r="G3705" i="27" s="1"/>
  <c r="V3704" i="27"/>
  <c r="AT2360" i="27" s="1"/>
  <c r="J3705" i="27"/>
  <c r="K3705" i="27" s="1"/>
  <c r="AZ2360" i="27" l="1"/>
  <c r="AY2360" i="27"/>
  <c r="BB2360" i="27" s="1"/>
  <c r="AW2360" i="27"/>
  <c r="BA2360" i="27" s="1"/>
  <c r="O3705" i="27"/>
  <c r="I3705" i="27" l="1"/>
  <c r="L3705" i="27" s="1"/>
  <c r="P3705" i="27" s="1"/>
  <c r="R3705" i="27"/>
  <c r="S3705" i="27" s="1"/>
  <c r="T3705" i="27" s="1"/>
  <c r="Q3705" i="27"/>
  <c r="M3705" i="27" l="1"/>
  <c r="U3705" i="27" s="1"/>
  <c r="W3705" i="27" s="1"/>
  <c r="H3706" i="27"/>
  <c r="X3706" i="27" s="1"/>
  <c r="N3706" i="27" s="1"/>
  <c r="G3706" i="27" s="1"/>
  <c r="V3705" i="27"/>
  <c r="AT2361" i="27" s="1"/>
  <c r="J3706" i="27"/>
  <c r="K3706" i="27" s="1"/>
  <c r="AZ2361" i="27" l="1"/>
  <c r="AY2361" i="27"/>
  <c r="BB2361" i="27" s="1"/>
  <c r="AW2361" i="27"/>
  <c r="BA2361" i="27" s="1"/>
  <c r="O3706" i="27"/>
  <c r="I3706" i="27" l="1"/>
  <c r="L3706" i="27" s="1"/>
  <c r="P3706" i="27" s="1"/>
  <c r="R3706" i="27"/>
  <c r="S3706" i="27" s="1"/>
  <c r="T3706" i="27" s="1"/>
  <c r="Q3706" i="27"/>
  <c r="M3706" i="27" l="1"/>
  <c r="U3706" i="27" s="1"/>
  <c r="W3706" i="27" s="1"/>
  <c r="H3707" i="27"/>
  <c r="X3707" i="27" s="1"/>
  <c r="N3707" i="27" s="1"/>
  <c r="G3707" i="27" s="1"/>
  <c r="V3706" i="27"/>
  <c r="AT2362" i="27" s="1"/>
  <c r="J3707" i="27"/>
  <c r="K3707" i="27" s="1"/>
  <c r="AZ2362" i="27" l="1"/>
  <c r="AY2362" i="27"/>
  <c r="BB2362" i="27" s="1"/>
  <c r="AW2362" i="27"/>
  <c r="BA2362" i="27" s="1"/>
  <c r="O3707" i="27"/>
  <c r="I3707" i="27" l="1"/>
  <c r="R3707" i="27"/>
  <c r="S3707" i="27" s="1"/>
  <c r="T3707" i="27" s="1"/>
  <c r="L3707" i="27"/>
  <c r="Q3707" i="27"/>
  <c r="H3708" i="27" l="1"/>
  <c r="X3708" i="27" s="1"/>
  <c r="N3708" i="27" s="1"/>
  <c r="G3708" i="27" s="1"/>
  <c r="P3707" i="27"/>
  <c r="V3707" i="27" s="1"/>
  <c r="AT2363" i="27" s="1"/>
  <c r="M3707" i="27"/>
  <c r="U3707" i="27" s="1"/>
  <c r="W3707" i="27" s="1"/>
  <c r="J3708" i="27" l="1"/>
  <c r="K3708" i="27" s="1"/>
  <c r="AZ2363" i="27"/>
  <c r="AY2363" i="27"/>
  <c r="BB2363" i="27" s="1"/>
  <c r="AW2363" i="27"/>
  <c r="BA2363" i="27" s="1"/>
  <c r="O3708" i="27"/>
  <c r="I3708" i="27" l="1"/>
  <c r="L3708" i="27" s="1"/>
  <c r="P3708" i="27" s="1"/>
  <c r="R3708" i="27"/>
  <c r="S3708" i="27" s="1"/>
  <c r="T3708" i="27" s="1"/>
  <c r="Q3708" i="27"/>
  <c r="M3708" i="27" l="1"/>
  <c r="U3708" i="27" s="1"/>
  <c r="W3708" i="27" s="1"/>
  <c r="H3709" i="27"/>
  <c r="X3709" i="27" s="1"/>
  <c r="N3709" i="27" s="1"/>
  <c r="G3709" i="27" s="1"/>
  <c r="V3708" i="27"/>
  <c r="AT2364" i="27" s="1"/>
  <c r="J3709" i="27"/>
  <c r="K3709" i="27" s="1"/>
  <c r="AZ2364" i="27" l="1"/>
  <c r="AY2364" i="27"/>
  <c r="BB2364" i="27" s="1"/>
  <c r="AW2364" i="27"/>
  <c r="BA2364" i="27" s="1"/>
  <c r="O3709" i="27"/>
  <c r="I3709" i="27" l="1"/>
  <c r="L3709" i="27" s="1"/>
  <c r="P3709" i="27" s="1"/>
  <c r="R3709" i="27"/>
  <c r="S3709" i="27" s="1"/>
  <c r="T3709" i="27" s="1"/>
  <c r="Q3709" i="27"/>
  <c r="M3709" i="27" l="1"/>
  <c r="U3709" i="27" s="1"/>
  <c r="W3709" i="27" s="1"/>
  <c r="H3710" i="27"/>
  <c r="X3710" i="27" s="1"/>
  <c r="N3710" i="27" s="1"/>
  <c r="G3710" i="27" s="1"/>
  <c r="V3709" i="27"/>
  <c r="AT2365" i="27" s="1"/>
  <c r="J3710" i="27"/>
  <c r="K3710" i="27" s="1"/>
  <c r="AZ2365" i="27" l="1"/>
  <c r="AY2365" i="27"/>
  <c r="BB2365" i="27" s="1"/>
  <c r="AW2365" i="27"/>
  <c r="BA2365" i="27" s="1"/>
  <c r="O3710" i="27"/>
  <c r="I3710" i="27" l="1"/>
  <c r="L3710" i="27" s="1"/>
  <c r="M3710" i="27" s="1"/>
  <c r="R3710" i="27"/>
  <c r="S3710" i="27" s="1"/>
  <c r="T3710" i="27" s="1"/>
  <c r="Q3710" i="27"/>
  <c r="P3710" i="27" l="1"/>
  <c r="U3710" i="27"/>
  <c r="H3711" i="27"/>
  <c r="X3711" i="27" s="1"/>
  <c r="N3711" i="27" s="1"/>
  <c r="G3711" i="27" s="1"/>
  <c r="W3710" i="27"/>
  <c r="V3710" i="27"/>
  <c r="AT2366" i="27" s="1"/>
  <c r="J3711" i="27" l="1"/>
  <c r="K3711" i="27" s="1"/>
  <c r="O3711" i="27" s="1"/>
  <c r="AZ2366" i="27"/>
  <c r="AY2366" i="27"/>
  <c r="BB2366" i="27" s="1"/>
  <c r="AW2366" i="27"/>
  <c r="BA2366" i="27" s="1"/>
  <c r="I3711" i="27" l="1"/>
  <c r="L3711" i="27" s="1"/>
  <c r="P3711" i="27" s="1"/>
  <c r="R3711" i="27"/>
  <c r="S3711" i="27" s="1"/>
  <c r="T3711" i="27" s="1"/>
  <c r="Q3711" i="27"/>
  <c r="M3711" i="27" l="1"/>
  <c r="U3711" i="27" s="1"/>
  <c r="W3711" i="27" s="1"/>
  <c r="H3712" i="27"/>
  <c r="X3712" i="27" s="1"/>
  <c r="N3712" i="27" s="1"/>
  <c r="G3712" i="27" s="1"/>
  <c r="V3711" i="27"/>
  <c r="AT2367" i="27" s="1"/>
  <c r="J3712" i="27"/>
  <c r="K3712" i="27" s="1"/>
  <c r="AZ2367" i="27" l="1"/>
  <c r="AY2367" i="27"/>
  <c r="BB2367" i="27" s="1"/>
  <c r="AW2367" i="27"/>
  <c r="BA2367" i="27" s="1"/>
  <c r="O3712" i="27"/>
  <c r="I3712" i="27" l="1"/>
  <c r="L3712" i="27" s="1"/>
  <c r="P3712" i="27" s="1"/>
  <c r="R3712" i="27"/>
  <c r="S3712" i="27" s="1"/>
  <c r="T3712" i="27" s="1"/>
  <c r="Q3712" i="27"/>
  <c r="M3712" i="27" l="1"/>
  <c r="U3712" i="27" s="1"/>
  <c r="W3712" i="27" s="1"/>
  <c r="H3713" i="27"/>
  <c r="X3713" i="27" s="1"/>
  <c r="N3713" i="27" s="1"/>
  <c r="G3713" i="27" s="1"/>
  <c r="V3712" i="27"/>
  <c r="AT2368" i="27" s="1"/>
  <c r="J3713" i="27" l="1"/>
  <c r="K3713" i="27" s="1"/>
  <c r="O3713" i="27" s="1"/>
  <c r="AZ2368" i="27"/>
  <c r="AY2368" i="27"/>
  <c r="BB2368" i="27" s="1"/>
  <c r="AW2368" i="27"/>
  <c r="BA2368" i="27" s="1"/>
  <c r="I3713" i="27" l="1"/>
  <c r="R3713" i="27"/>
  <c r="S3713" i="27" s="1"/>
  <c r="T3713" i="27" s="1"/>
  <c r="L3713" i="27"/>
  <c r="Q3713" i="27"/>
  <c r="H3714" i="27" l="1"/>
  <c r="X3714" i="27" s="1"/>
  <c r="N3714" i="27" s="1"/>
  <c r="G3714" i="27" s="1"/>
  <c r="P3713" i="27"/>
  <c r="V3713" i="27" s="1"/>
  <c r="AT2369" i="27" s="1"/>
  <c r="M3713" i="27"/>
  <c r="U3713" i="27" s="1"/>
  <c r="W3713" i="27" s="1"/>
  <c r="J3714" i="27" l="1"/>
  <c r="K3714" i="27" s="1"/>
  <c r="O3714" i="27" s="1"/>
  <c r="AZ2369" i="27"/>
  <c r="AY2369" i="27"/>
  <c r="BB2369" i="27" s="1"/>
  <c r="AW2369" i="27"/>
  <c r="BA2369" i="27" s="1"/>
  <c r="I3714" i="27" l="1"/>
  <c r="L3714" i="27" s="1"/>
  <c r="P3714" i="27" s="1"/>
  <c r="R3714" i="27"/>
  <c r="S3714" i="27" s="1"/>
  <c r="T3714" i="27" s="1"/>
  <c r="Q3714" i="27"/>
  <c r="M3714" i="27" l="1"/>
  <c r="U3714" i="27" s="1"/>
  <c r="W3714" i="27" s="1"/>
  <c r="H3715" i="27"/>
  <c r="X3715" i="27" s="1"/>
  <c r="N3715" i="27" s="1"/>
  <c r="G3715" i="27" s="1"/>
  <c r="V3714" i="27"/>
  <c r="AT2370" i="27" s="1"/>
  <c r="J3715" i="27"/>
  <c r="K3715" i="27" s="1"/>
  <c r="AZ2370" i="27" l="1"/>
  <c r="AY2370" i="27"/>
  <c r="BB2370" i="27" s="1"/>
  <c r="AW2370" i="27"/>
  <c r="BA2370" i="27" s="1"/>
  <c r="O3715" i="27"/>
  <c r="I3715" i="27" l="1"/>
  <c r="R3715" i="27"/>
  <c r="S3715" i="27" s="1"/>
  <c r="T3715" i="27" s="1"/>
  <c r="L3715" i="27"/>
  <c r="M3715" i="27" s="1"/>
  <c r="Q3715" i="27"/>
  <c r="U3715" i="27" l="1"/>
  <c r="H3716" i="27"/>
  <c r="X3716" i="27" s="1"/>
  <c r="N3716" i="27" s="1"/>
  <c r="G3716" i="27" s="1"/>
  <c r="W3715" i="27"/>
  <c r="P3715" i="27"/>
  <c r="V3715" i="27" s="1"/>
  <c r="AT2371" i="27" s="1"/>
  <c r="J3716" i="27"/>
  <c r="K3716" i="27" s="1"/>
  <c r="AZ2371" i="27" l="1"/>
  <c r="AW2371" i="27"/>
  <c r="BA2371" i="27" s="1"/>
  <c r="AY2371" i="27"/>
  <c r="BB2371" i="27" s="1"/>
  <c r="O3716" i="27"/>
  <c r="I3716" i="27" l="1"/>
  <c r="L3716" i="27" s="1"/>
  <c r="M3716" i="27" s="1"/>
  <c r="R3716" i="27"/>
  <c r="S3716" i="27" s="1"/>
  <c r="T3716" i="27" s="1"/>
  <c r="Q3716" i="27"/>
  <c r="P3716" i="27" l="1"/>
  <c r="V3716" i="27" s="1"/>
  <c r="AT2372" i="27" s="1"/>
  <c r="U3716" i="27"/>
  <c r="W3716" i="27" s="1"/>
  <c r="H3717" i="27"/>
  <c r="X3717" i="27" s="1"/>
  <c r="N3717" i="27" s="1"/>
  <c r="G3717" i="27" s="1"/>
  <c r="J3717" i="27" l="1"/>
  <c r="K3717" i="27" s="1"/>
  <c r="O3717" i="27" s="1"/>
  <c r="AZ2372" i="27"/>
  <c r="AW2372" i="27"/>
  <c r="BA2372" i="27" s="1"/>
  <c r="AY2372" i="27"/>
  <c r="BB2372" i="27" s="1"/>
  <c r="I3717" i="27" l="1"/>
  <c r="L3717" i="27" s="1"/>
  <c r="M3717" i="27" s="1"/>
  <c r="R3717" i="27"/>
  <c r="S3717" i="27" s="1"/>
  <c r="T3717" i="27" s="1"/>
  <c r="P3717" i="27"/>
  <c r="Q3717" i="27"/>
  <c r="H3718" i="27" l="1"/>
  <c r="X3718" i="27" s="1"/>
  <c r="N3718" i="27" s="1"/>
  <c r="G3718" i="27" s="1"/>
  <c r="U3717" i="27"/>
  <c r="W3717" i="27" s="1"/>
  <c r="V3717" i="27"/>
  <c r="AT2373" i="27" s="1"/>
  <c r="J3718" i="27" l="1"/>
  <c r="K3718" i="27" s="1"/>
  <c r="O3718" i="27" s="1"/>
  <c r="I3718" i="27" s="1"/>
  <c r="L3718" i="27" s="1"/>
  <c r="AZ2373" i="27"/>
  <c r="AY2373" i="27"/>
  <c r="BB2373" i="27" s="1"/>
  <c r="AW2373" i="27"/>
  <c r="BA2373" i="27" s="1"/>
  <c r="R3718" i="27" l="1"/>
  <c r="S3718" i="27" s="1"/>
  <c r="T3718" i="27" s="1"/>
  <c r="M3718" i="27"/>
  <c r="P3718" i="27"/>
  <c r="V3718" i="27" s="1"/>
  <c r="AT2374" i="27" s="1"/>
  <c r="Q3718" i="27"/>
  <c r="U3718" i="27" l="1"/>
  <c r="AZ2374" i="27"/>
  <c r="AW2374" i="27"/>
  <c r="BA2374" i="27" s="1"/>
  <c r="AY2374" i="27"/>
  <c r="BB2374" i="27" s="1"/>
  <c r="H3719" i="27"/>
  <c r="X3719" i="27" s="1"/>
  <c r="N3719" i="27" s="1"/>
  <c r="G3719" i="27" s="1"/>
  <c r="W3718" i="27"/>
  <c r="J3719" i="27" l="1"/>
  <c r="K3719" i="27" s="1"/>
  <c r="O3719" i="27" s="1"/>
  <c r="I3719" i="27" l="1"/>
  <c r="L3719" i="27" s="1"/>
  <c r="M3719" i="27" s="1"/>
  <c r="R3719" i="27"/>
  <c r="S3719" i="27" s="1"/>
  <c r="T3719" i="27" s="1"/>
  <c r="Q3719" i="27"/>
  <c r="P3719" i="27" l="1"/>
  <c r="V3719" i="27" s="1"/>
  <c r="AT2375" i="27" s="1"/>
  <c r="H3720" i="27"/>
  <c r="X3720" i="27" s="1"/>
  <c r="N3720" i="27" s="1"/>
  <c r="G3720" i="27" s="1"/>
  <c r="U3719" i="27"/>
  <c r="W3719" i="27" s="1"/>
  <c r="J3720" i="27"/>
  <c r="K3720" i="27" s="1"/>
  <c r="AZ2375" i="27" l="1"/>
  <c r="AW2375" i="27"/>
  <c r="BA2375" i="27" s="1"/>
  <c r="AY2375" i="27"/>
  <c r="BB2375" i="27" s="1"/>
  <c r="O3720" i="27"/>
  <c r="I3720" i="27" s="1"/>
  <c r="L3720" i="27" s="1"/>
  <c r="R3720" i="27" l="1"/>
  <c r="S3720" i="27" s="1"/>
  <c r="T3720" i="27" s="1"/>
  <c r="M3720" i="27"/>
  <c r="P3720" i="27"/>
  <c r="V3720" i="27" s="1"/>
  <c r="AT2376" i="27" s="1"/>
  <c r="Q3720" i="27"/>
  <c r="U3720" i="27" l="1"/>
  <c r="AZ2376" i="27"/>
  <c r="AY2376" i="27"/>
  <c r="BB2376" i="27" s="1"/>
  <c r="AW2376" i="27"/>
  <c r="BA2376" i="27" s="1"/>
  <c r="H3721" i="27"/>
  <c r="X3721" i="27" s="1"/>
  <c r="N3721" i="27" s="1"/>
  <c r="G3721" i="27" s="1"/>
  <c r="W3720" i="27"/>
  <c r="J3721" i="27" l="1"/>
  <c r="K3721" i="27" s="1"/>
  <c r="O3721" i="27" s="1"/>
  <c r="I3721" i="27" l="1"/>
  <c r="L3721" i="27" s="1"/>
  <c r="R3721" i="27"/>
  <c r="S3721" i="27" s="1"/>
  <c r="T3721" i="27" s="1"/>
  <c r="M3721" i="27"/>
  <c r="P3721" i="27"/>
  <c r="Q3721" i="27"/>
  <c r="U3721" i="27" l="1"/>
  <c r="W3721" i="27" s="1"/>
  <c r="H3722" i="27"/>
  <c r="X3722" i="27" s="1"/>
  <c r="N3722" i="27" s="1"/>
  <c r="G3722" i="27" s="1"/>
  <c r="V3721" i="27"/>
  <c r="AT2377" i="27" s="1"/>
  <c r="J3722" i="27"/>
  <c r="K3722" i="27" s="1"/>
  <c r="AZ2377" i="27" l="1"/>
  <c r="AY2377" i="27"/>
  <c r="BB2377" i="27" s="1"/>
  <c r="AW2377" i="27"/>
  <c r="BA2377" i="27" s="1"/>
  <c r="O3722" i="27"/>
  <c r="I3722" i="27" l="1"/>
  <c r="L3722" i="27" s="1"/>
  <c r="M3722" i="27" s="1"/>
  <c r="R3722" i="27"/>
  <c r="S3722" i="27" s="1"/>
  <c r="T3722" i="27" s="1"/>
  <c r="Q3722" i="27"/>
  <c r="P3722" i="27" l="1"/>
  <c r="V3722" i="27" s="1"/>
  <c r="AT2378" i="27" s="1"/>
  <c r="U3722" i="27"/>
  <c r="W3722" i="27" s="1"/>
  <c r="H3723" i="27"/>
  <c r="X3723" i="27" s="1"/>
  <c r="N3723" i="27" s="1"/>
  <c r="G3723" i="27" s="1"/>
  <c r="J3723" i="27" l="1"/>
  <c r="K3723" i="27" s="1"/>
  <c r="O3723" i="27" s="1"/>
  <c r="AZ2378" i="27"/>
  <c r="AY2378" i="27"/>
  <c r="BB2378" i="27" s="1"/>
  <c r="AW2378" i="27"/>
  <c r="BA2378" i="27" s="1"/>
  <c r="I3723" i="27" l="1"/>
  <c r="L3723" i="27" s="1"/>
  <c r="M3723" i="27" s="1"/>
  <c r="R3723" i="27"/>
  <c r="S3723" i="27" s="1"/>
  <c r="T3723" i="27" s="1"/>
  <c r="Q3723" i="27"/>
  <c r="P3723" i="27" l="1"/>
  <c r="V3723" i="27" s="1"/>
  <c r="AT2379" i="27" s="1"/>
  <c r="H3724" i="27"/>
  <c r="X3724" i="27" s="1"/>
  <c r="N3724" i="27" s="1"/>
  <c r="G3724" i="27" s="1"/>
  <c r="U3723" i="27"/>
  <c r="W3723" i="27" s="1"/>
  <c r="J3724" i="27" l="1"/>
  <c r="K3724" i="27" s="1"/>
  <c r="AZ2379" i="27"/>
  <c r="AY2379" i="27"/>
  <c r="BB2379" i="27" s="1"/>
  <c r="AW2379" i="27"/>
  <c r="BA2379" i="27" s="1"/>
  <c r="O3724" i="27"/>
  <c r="I3724" i="27" s="1"/>
  <c r="L3724" i="27" s="1"/>
  <c r="R3724" i="27" l="1"/>
  <c r="S3724" i="27" s="1"/>
  <c r="T3724" i="27" s="1"/>
  <c r="M3724" i="27"/>
  <c r="P3724" i="27"/>
  <c r="V3724" i="27" s="1"/>
  <c r="AT2380" i="27" s="1"/>
  <c r="Q3724" i="27"/>
  <c r="U3724" i="27" l="1"/>
  <c r="AZ2380" i="27"/>
  <c r="AY2380" i="27"/>
  <c r="BB2380" i="27" s="1"/>
  <c r="AW2380" i="27"/>
  <c r="BA2380" i="27" s="1"/>
  <c r="H3725" i="27"/>
  <c r="X3725" i="27" s="1"/>
  <c r="N3725" i="27" s="1"/>
  <c r="G3725" i="27" s="1"/>
  <c r="W3724" i="27"/>
  <c r="J3725" i="27" l="1"/>
  <c r="K3725" i="27" s="1"/>
  <c r="O3725" i="27" s="1"/>
  <c r="I3725" i="27" l="1"/>
  <c r="L3725" i="27" s="1"/>
  <c r="P3725" i="27" s="1"/>
  <c r="R3725" i="27"/>
  <c r="S3725" i="27" s="1"/>
  <c r="T3725" i="27" s="1"/>
  <c r="Q3725" i="27"/>
  <c r="M3725" i="27" l="1"/>
  <c r="U3725" i="27" s="1"/>
  <c r="W3725" i="27" s="1"/>
  <c r="H3726" i="27"/>
  <c r="X3726" i="27" s="1"/>
  <c r="N3726" i="27" s="1"/>
  <c r="G3726" i="27" s="1"/>
  <c r="V3725" i="27"/>
  <c r="AT2381" i="27" s="1"/>
  <c r="J3726" i="27" l="1"/>
  <c r="K3726" i="27" s="1"/>
  <c r="AZ2381" i="27"/>
  <c r="AY2381" i="27"/>
  <c r="BB2381" i="27" s="1"/>
  <c r="AW2381" i="27"/>
  <c r="BA2381" i="27" s="1"/>
  <c r="O3726" i="27"/>
  <c r="I3726" i="27" l="1"/>
  <c r="L3726" i="27" s="1"/>
  <c r="M3726" i="27" s="1"/>
  <c r="R3726" i="27"/>
  <c r="S3726" i="27" s="1"/>
  <c r="T3726" i="27" s="1"/>
  <c r="Q3726" i="27"/>
  <c r="U3726" i="27" l="1"/>
  <c r="W3726" i="27" s="1"/>
  <c r="H3727" i="27"/>
  <c r="X3727" i="27" s="1"/>
  <c r="N3727" i="27" s="1"/>
  <c r="G3727" i="27" s="1"/>
  <c r="P3726" i="27"/>
  <c r="V3726" i="27" s="1"/>
  <c r="AT2382" i="27" s="1"/>
  <c r="J3727" i="27"/>
  <c r="K3727" i="27" s="1"/>
  <c r="AZ2382" i="27" l="1"/>
  <c r="AY2382" i="27"/>
  <c r="BB2382" i="27" s="1"/>
  <c r="AW2382" i="27"/>
  <c r="BA2382" i="27" s="1"/>
  <c r="O3727" i="27"/>
  <c r="I3727" i="27" l="1"/>
  <c r="L3727" i="27" s="1"/>
  <c r="R3727" i="27"/>
  <c r="S3727" i="27" s="1"/>
  <c r="T3727" i="27" s="1"/>
  <c r="Q3727" i="27"/>
  <c r="H3728" i="27" l="1"/>
  <c r="X3728" i="27" s="1"/>
  <c r="N3728" i="27" s="1"/>
  <c r="G3728" i="27" s="1"/>
  <c r="P3727" i="27"/>
  <c r="V3727" i="27" s="1"/>
  <c r="AT2383" i="27" s="1"/>
  <c r="M3727" i="27"/>
  <c r="U3727" i="27" s="1"/>
  <c r="W3727" i="27" s="1"/>
  <c r="J3728" i="27" l="1"/>
  <c r="K3728" i="27" s="1"/>
  <c r="O3728" i="27" s="1"/>
  <c r="AZ2383" i="27"/>
  <c r="AY2383" i="27"/>
  <c r="BB2383" i="27" s="1"/>
  <c r="AW2383" i="27"/>
  <c r="BA2383" i="27" s="1"/>
  <c r="I3728" i="27" l="1"/>
  <c r="L3728" i="27" s="1"/>
  <c r="R3728" i="27"/>
  <c r="S3728" i="27" s="1"/>
  <c r="T3728" i="27" s="1"/>
  <c r="Q3728" i="27"/>
  <c r="M3728" i="27" l="1"/>
  <c r="U3728" i="27" s="1"/>
  <c r="W3728" i="27" s="1"/>
  <c r="H3729" i="27"/>
  <c r="X3729" i="27" s="1"/>
  <c r="N3729" i="27" s="1"/>
  <c r="G3729" i="27" s="1"/>
  <c r="P3728" i="27"/>
  <c r="V3728" i="27" s="1"/>
  <c r="AT2384" i="27" s="1"/>
  <c r="J3729" i="27" l="1"/>
  <c r="K3729" i="27" s="1"/>
  <c r="AZ2384" i="27"/>
  <c r="AY2384" i="27"/>
  <c r="BB2384" i="27" s="1"/>
  <c r="AW2384" i="27"/>
  <c r="BA2384" i="27" s="1"/>
  <c r="O3729" i="27"/>
  <c r="I3729" i="27" l="1"/>
  <c r="L3729" i="27" s="1"/>
  <c r="P3729" i="27" s="1"/>
  <c r="R3729" i="27"/>
  <c r="S3729" i="27" s="1"/>
  <c r="T3729" i="27" s="1"/>
  <c r="Q3729" i="27"/>
  <c r="M3729" i="27" l="1"/>
  <c r="U3729" i="27" s="1"/>
  <c r="W3729" i="27" s="1"/>
  <c r="H3730" i="27"/>
  <c r="X3730" i="27" s="1"/>
  <c r="N3730" i="27" s="1"/>
  <c r="G3730" i="27" s="1"/>
  <c r="V3729" i="27"/>
  <c r="AT2385" i="27" s="1"/>
  <c r="J3730" i="27"/>
  <c r="K3730" i="27" s="1"/>
  <c r="AZ2385" i="27" l="1"/>
  <c r="AY2385" i="27"/>
  <c r="BB2385" i="27" s="1"/>
  <c r="AW2385" i="27"/>
  <c r="BA2385" i="27" s="1"/>
  <c r="O3730" i="27"/>
  <c r="I3730" i="27" l="1"/>
  <c r="L3730" i="27" s="1"/>
  <c r="M3730" i="27" s="1"/>
  <c r="R3730" i="27"/>
  <c r="S3730" i="27" s="1"/>
  <c r="T3730" i="27" s="1"/>
  <c r="P3730" i="27"/>
  <c r="Q3730" i="27"/>
  <c r="U3730" i="27" l="1"/>
  <c r="W3730" i="27" s="1"/>
  <c r="H3731" i="27"/>
  <c r="X3731" i="27" s="1"/>
  <c r="N3731" i="27" s="1"/>
  <c r="G3731" i="27" s="1"/>
  <c r="V3730" i="27"/>
  <c r="AT2386" i="27" s="1"/>
  <c r="J3731" i="27"/>
  <c r="K3731" i="27" s="1"/>
  <c r="AZ2386" i="27" l="1"/>
  <c r="AY2386" i="27"/>
  <c r="BB2386" i="27" s="1"/>
  <c r="AW2386" i="27"/>
  <c r="BA2386" i="27" s="1"/>
  <c r="O3731" i="27"/>
  <c r="I3731" i="27" l="1"/>
  <c r="L3731" i="27" s="1"/>
  <c r="M3731" i="27" s="1"/>
  <c r="R3731" i="27"/>
  <c r="S3731" i="27" s="1"/>
  <c r="T3731" i="27" s="1"/>
  <c r="Q3731" i="27"/>
  <c r="U3731" i="27" l="1"/>
  <c r="W3731" i="27" s="1"/>
  <c r="H3732" i="27"/>
  <c r="X3732" i="27" s="1"/>
  <c r="N3732" i="27" s="1"/>
  <c r="G3732" i="27" s="1"/>
  <c r="P3731" i="27"/>
  <c r="V3731" i="27" s="1"/>
  <c r="AT2387" i="27" s="1"/>
  <c r="J3732" i="27"/>
  <c r="K3732" i="27" s="1"/>
  <c r="AZ2387" i="27" l="1"/>
  <c r="AY2387" i="27"/>
  <c r="BB2387" i="27" s="1"/>
  <c r="AW2387" i="27"/>
  <c r="BA2387" i="27" s="1"/>
  <c r="O3732" i="27"/>
  <c r="I3732" i="27" l="1"/>
  <c r="L3732" i="27" s="1"/>
  <c r="M3732" i="27" s="1"/>
  <c r="R3732" i="27"/>
  <c r="S3732" i="27" s="1"/>
  <c r="T3732" i="27" s="1"/>
  <c r="Q3732" i="27"/>
  <c r="P3732" i="27" l="1"/>
  <c r="U3732" i="27"/>
  <c r="W3732" i="27" s="1"/>
  <c r="H3733" i="27"/>
  <c r="X3733" i="27" s="1"/>
  <c r="N3733" i="27" s="1"/>
  <c r="G3733" i="27" s="1"/>
  <c r="V3732" i="27"/>
  <c r="AT2388" i="27" s="1"/>
  <c r="J3733" i="27"/>
  <c r="K3733" i="27" s="1"/>
  <c r="AZ2388" i="27" l="1"/>
  <c r="AW2388" i="27"/>
  <c r="BA2388" i="27" s="1"/>
  <c r="AY2388" i="27"/>
  <c r="BB2388" i="27" s="1"/>
  <c r="O3733" i="27"/>
  <c r="I3733" i="27" l="1"/>
  <c r="L3733" i="27" s="1"/>
  <c r="P3733" i="27" s="1"/>
  <c r="R3733" i="27"/>
  <c r="S3733" i="27" s="1"/>
  <c r="T3733" i="27" s="1"/>
  <c r="Q3733" i="27"/>
  <c r="M3733" i="27" l="1"/>
  <c r="U3733" i="27"/>
  <c r="H3734" i="27"/>
  <c r="X3734" i="27" s="1"/>
  <c r="N3734" i="27" s="1"/>
  <c r="G3734" i="27" s="1"/>
  <c r="W3733" i="27"/>
  <c r="V3733" i="27"/>
  <c r="AT2389" i="27" s="1"/>
  <c r="J3734" i="27"/>
  <c r="K3734" i="27" s="1"/>
  <c r="AZ2389" i="27" l="1"/>
  <c r="AW2389" i="27"/>
  <c r="BA2389" i="27" s="1"/>
  <c r="AY2389" i="27"/>
  <c r="BB2389" i="27" s="1"/>
  <c r="O3734" i="27"/>
  <c r="I3734" i="27" l="1"/>
  <c r="L3734" i="27" s="1"/>
  <c r="P3734" i="27" s="1"/>
  <c r="R3734" i="27"/>
  <c r="S3734" i="27" s="1"/>
  <c r="T3734" i="27" s="1"/>
  <c r="Q3734" i="27"/>
  <c r="M3734" i="27" l="1"/>
  <c r="U3734" i="27" s="1"/>
  <c r="W3734" i="27" s="1"/>
  <c r="H3735" i="27"/>
  <c r="X3735" i="27" s="1"/>
  <c r="N3735" i="27" s="1"/>
  <c r="G3735" i="27" s="1"/>
  <c r="V3734" i="27"/>
  <c r="AT2390" i="27" s="1"/>
  <c r="J3735" i="27"/>
  <c r="K3735" i="27" s="1"/>
  <c r="AZ2390" i="27" l="1"/>
  <c r="AW2390" i="27"/>
  <c r="BA2390" i="27" s="1"/>
  <c r="AY2390" i="27"/>
  <c r="BB2390" i="27" s="1"/>
  <c r="O3735" i="27"/>
  <c r="I3735" i="27" l="1"/>
  <c r="L3735" i="27" s="1"/>
  <c r="M3735" i="27" s="1"/>
  <c r="R3735" i="27"/>
  <c r="S3735" i="27" s="1"/>
  <c r="T3735" i="27" s="1"/>
  <c r="Q3735" i="27"/>
  <c r="P3735" i="27" l="1"/>
  <c r="V3735" i="27" s="1"/>
  <c r="AT2391" i="27" s="1"/>
  <c r="U3735" i="27"/>
  <c r="H3736" i="27"/>
  <c r="X3736" i="27" s="1"/>
  <c r="N3736" i="27" s="1"/>
  <c r="G3736" i="27" s="1"/>
  <c r="W3735" i="27"/>
  <c r="J3736" i="27"/>
  <c r="K3736" i="27" s="1"/>
  <c r="AZ2391" i="27" l="1"/>
  <c r="AY2391" i="27"/>
  <c r="BB2391" i="27" s="1"/>
  <c r="AW2391" i="27"/>
  <c r="BA2391" i="27" s="1"/>
  <c r="O3736" i="27"/>
  <c r="I3736" i="27" l="1"/>
  <c r="L3736" i="27" s="1"/>
  <c r="P3736" i="27" s="1"/>
  <c r="R3736" i="27"/>
  <c r="S3736" i="27" s="1"/>
  <c r="T3736" i="27" s="1"/>
  <c r="Q3736" i="27"/>
  <c r="M3736" i="27" l="1"/>
  <c r="U3736" i="27" s="1"/>
  <c r="W3736" i="27" s="1"/>
  <c r="H3737" i="27"/>
  <c r="X3737" i="27" s="1"/>
  <c r="N3737" i="27" s="1"/>
  <c r="G3737" i="27" s="1"/>
  <c r="V3736" i="27"/>
  <c r="AT2392" i="27" s="1"/>
  <c r="J3737" i="27"/>
  <c r="K3737" i="27" s="1"/>
  <c r="AZ2392" i="27" l="1"/>
  <c r="AY2392" i="27"/>
  <c r="BB2392" i="27" s="1"/>
  <c r="AW2392" i="27"/>
  <c r="BA2392" i="27" s="1"/>
  <c r="O3737" i="27"/>
  <c r="I3737" i="27" l="1"/>
  <c r="L3737" i="27" s="1"/>
  <c r="M3737" i="27" s="1"/>
  <c r="R3737" i="27"/>
  <c r="S3737" i="27" s="1"/>
  <c r="T3737" i="27" s="1"/>
  <c r="Q3737" i="27"/>
  <c r="U3737" i="27" l="1"/>
  <c r="W3737" i="27" s="1"/>
  <c r="H3738" i="27"/>
  <c r="X3738" i="27" s="1"/>
  <c r="N3738" i="27" s="1"/>
  <c r="G3738" i="27" s="1"/>
  <c r="P3737" i="27"/>
  <c r="V3737" i="27" s="1"/>
  <c r="AT2393" i="27" s="1"/>
  <c r="J3738" i="27" l="1"/>
  <c r="K3738" i="27" s="1"/>
  <c r="O3738" i="27" s="1"/>
  <c r="AY2393" i="27"/>
  <c r="BB2393" i="27" s="1"/>
  <c r="AZ2393" i="27"/>
  <c r="AW2393" i="27"/>
  <c r="BA2393" i="27" s="1"/>
  <c r="I3738" i="27" l="1"/>
  <c r="L3738" i="27" s="1"/>
  <c r="P3738" i="27" s="1"/>
  <c r="R3738" i="27"/>
  <c r="S3738" i="27" s="1"/>
  <c r="T3738" i="27" s="1"/>
  <c r="Q3738" i="27"/>
  <c r="M3738" i="27" l="1"/>
  <c r="U3738" i="27" s="1"/>
  <c r="W3738" i="27" s="1"/>
  <c r="H3739" i="27"/>
  <c r="X3739" i="27" s="1"/>
  <c r="N3739" i="27" s="1"/>
  <c r="G3739" i="27" s="1"/>
  <c r="V3738" i="27"/>
  <c r="AT2394" i="27" s="1"/>
  <c r="J3739" i="27"/>
  <c r="K3739" i="27" s="1"/>
  <c r="AZ2394" i="27" l="1"/>
  <c r="AY2394" i="27"/>
  <c r="BB2394" i="27" s="1"/>
  <c r="AW2394" i="27"/>
  <c r="BA2394" i="27" s="1"/>
  <c r="O3739" i="27"/>
  <c r="I3739" i="27" l="1"/>
  <c r="R3739" i="27"/>
  <c r="S3739" i="27" s="1"/>
  <c r="T3739" i="27" s="1"/>
  <c r="L3739" i="27"/>
  <c r="Q3739" i="27"/>
  <c r="H3740" i="27" l="1"/>
  <c r="X3740" i="27" s="1"/>
  <c r="N3740" i="27" s="1"/>
  <c r="G3740" i="27" s="1"/>
  <c r="P3739" i="27"/>
  <c r="V3739" i="27" s="1"/>
  <c r="AT2395" i="27" s="1"/>
  <c r="M3739" i="27"/>
  <c r="U3739" i="27" s="1"/>
  <c r="W3739" i="27" s="1"/>
  <c r="J3740" i="27" l="1"/>
  <c r="K3740" i="27" s="1"/>
  <c r="O3740" i="27" s="1"/>
  <c r="AZ2395" i="27"/>
  <c r="AY2395" i="27"/>
  <c r="BB2395" i="27" s="1"/>
  <c r="AW2395" i="27"/>
  <c r="BA2395" i="27" s="1"/>
  <c r="I3740" i="27" l="1"/>
  <c r="L3740" i="27" s="1"/>
  <c r="P3740" i="27" s="1"/>
  <c r="R3740" i="27"/>
  <c r="S3740" i="27" s="1"/>
  <c r="T3740" i="27" s="1"/>
  <c r="Q3740" i="27"/>
  <c r="M3740" i="27" l="1"/>
  <c r="U3740" i="27"/>
  <c r="H3741" i="27"/>
  <c r="X3741" i="27" s="1"/>
  <c r="N3741" i="27" s="1"/>
  <c r="G3741" i="27" s="1"/>
  <c r="W3740" i="27"/>
  <c r="V3740" i="27"/>
  <c r="AT2396" i="27" s="1"/>
  <c r="J3741" i="27"/>
  <c r="K3741" i="27" s="1"/>
  <c r="AZ2396" i="27" l="1"/>
  <c r="AY2396" i="27"/>
  <c r="BB2396" i="27" s="1"/>
  <c r="AW2396" i="27"/>
  <c r="BA2396" i="27" s="1"/>
  <c r="O3741" i="27"/>
  <c r="I3741" i="27" l="1"/>
  <c r="L3741" i="27" s="1"/>
  <c r="M3741" i="27" s="1"/>
  <c r="R3741" i="27"/>
  <c r="S3741" i="27" s="1"/>
  <c r="T3741" i="27" s="1"/>
  <c r="P3741" i="27"/>
  <c r="Q3741" i="27"/>
  <c r="U3741" i="27" l="1"/>
  <c r="W3741" i="27" s="1"/>
  <c r="H3742" i="27"/>
  <c r="X3742" i="27" s="1"/>
  <c r="N3742" i="27" s="1"/>
  <c r="G3742" i="27" s="1"/>
  <c r="V3741" i="27"/>
  <c r="AT2397" i="27" s="1"/>
  <c r="J3742" i="27" l="1"/>
  <c r="K3742" i="27" s="1"/>
  <c r="O3742" i="27" s="1"/>
  <c r="AZ2397" i="27"/>
  <c r="AY2397" i="27"/>
  <c r="BB2397" i="27" s="1"/>
  <c r="AW2397" i="27"/>
  <c r="BA2397" i="27" s="1"/>
  <c r="I3742" i="27" l="1"/>
  <c r="L3742" i="27" s="1"/>
  <c r="P3742" i="27" s="1"/>
  <c r="R3742" i="27"/>
  <c r="S3742" i="27" s="1"/>
  <c r="T3742" i="27" s="1"/>
  <c r="Q3742" i="27"/>
  <c r="M3742" i="27" l="1"/>
  <c r="U3742" i="27" s="1"/>
  <c r="W3742" i="27" s="1"/>
  <c r="H3743" i="27"/>
  <c r="X3743" i="27" s="1"/>
  <c r="N3743" i="27" s="1"/>
  <c r="G3743" i="27" s="1"/>
  <c r="V3742" i="27"/>
  <c r="AT2398" i="27" s="1"/>
  <c r="J3743" i="27"/>
  <c r="K3743" i="27" s="1"/>
  <c r="AZ2398" i="27" l="1"/>
  <c r="AY2398" i="27"/>
  <c r="BB2398" i="27" s="1"/>
  <c r="AW2398" i="27"/>
  <c r="BA2398" i="27" s="1"/>
  <c r="O3743" i="27"/>
  <c r="I3743" i="27" l="1"/>
  <c r="L3743" i="27" s="1"/>
  <c r="P3743" i="27" s="1"/>
  <c r="R3743" i="27"/>
  <c r="S3743" i="27" s="1"/>
  <c r="T3743" i="27" s="1"/>
  <c r="Q3743" i="27"/>
  <c r="M3743" i="27" l="1"/>
  <c r="U3743" i="27" s="1"/>
  <c r="W3743" i="27" s="1"/>
  <c r="H3744" i="27"/>
  <c r="X3744" i="27" s="1"/>
  <c r="N3744" i="27" s="1"/>
  <c r="G3744" i="27" s="1"/>
  <c r="V3743" i="27"/>
  <c r="AT2399" i="27" s="1"/>
  <c r="J3744" i="27" l="1"/>
  <c r="K3744" i="27" s="1"/>
  <c r="O3744" i="27" s="1"/>
  <c r="AZ2399" i="27"/>
  <c r="AY2399" i="27"/>
  <c r="BB2399" i="27" s="1"/>
  <c r="AW2399" i="27"/>
  <c r="BA2399" i="27" s="1"/>
  <c r="I3744" i="27" l="1"/>
  <c r="L3744" i="27" s="1"/>
  <c r="R3744" i="27"/>
  <c r="S3744" i="27" s="1"/>
  <c r="T3744" i="27" s="1"/>
  <c r="M3744" i="27"/>
  <c r="P3744" i="27"/>
  <c r="Q3744" i="27"/>
  <c r="H3745" i="27" l="1"/>
  <c r="X3745" i="27" s="1"/>
  <c r="N3745" i="27" s="1"/>
  <c r="G3745" i="27" s="1"/>
  <c r="U3744" i="27"/>
  <c r="W3744" i="27" s="1"/>
  <c r="V3744" i="27"/>
  <c r="AT2400" i="27" s="1"/>
  <c r="J3745" i="27"/>
  <c r="K3745" i="27" s="1"/>
  <c r="AZ2400" i="27" l="1"/>
  <c r="AY2400" i="27"/>
  <c r="BB2400" i="27" s="1"/>
  <c r="AW2400" i="27"/>
  <c r="BA2400" i="27" s="1"/>
  <c r="O3745" i="27"/>
  <c r="I3745" i="27" l="1"/>
  <c r="L3745" i="27" s="1"/>
  <c r="P3745" i="27" s="1"/>
  <c r="R3745" i="27"/>
  <c r="S3745" i="27" s="1"/>
  <c r="T3745" i="27" s="1"/>
  <c r="Q3745" i="27"/>
  <c r="M3745" i="27" l="1"/>
  <c r="U3745" i="27" s="1"/>
  <c r="W3745" i="27" s="1"/>
  <c r="H3746" i="27"/>
  <c r="X3746" i="27" s="1"/>
  <c r="N3746" i="27" s="1"/>
  <c r="G3746" i="27" s="1"/>
  <c r="V3745" i="27"/>
  <c r="AT2401" i="27" s="1"/>
  <c r="J3746" i="27"/>
  <c r="K3746" i="27" s="1"/>
  <c r="AZ2401" i="27" l="1"/>
  <c r="AY2401" i="27"/>
  <c r="BB2401" i="27" s="1"/>
  <c r="AW2401" i="27"/>
  <c r="BA2401" i="27" s="1"/>
  <c r="O3746" i="27"/>
  <c r="I3746" i="27" l="1"/>
  <c r="L3746" i="27" s="1"/>
  <c r="P3746" i="27" s="1"/>
  <c r="R3746" i="27"/>
  <c r="S3746" i="27" s="1"/>
  <c r="T3746" i="27" s="1"/>
  <c r="Q3746" i="27"/>
  <c r="M3746" i="27" l="1"/>
  <c r="U3746" i="27" s="1"/>
  <c r="W3746" i="27" s="1"/>
  <c r="H3747" i="27"/>
  <c r="X3747" i="27" s="1"/>
  <c r="N3747" i="27" s="1"/>
  <c r="G3747" i="27" s="1"/>
  <c r="V3746" i="27"/>
  <c r="AT2402" i="27" s="1"/>
  <c r="J3747" i="27"/>
  <c r="K3747" i="27" s="1"/>
  <c r="AY2402" i="27" l="1"/>
  <c r="BB2402" i="27" s="1"/>
  <c r="AZ2402" i="27"/>
  <c r="AW2402" i="27"/>
  <c r="BA2402" i="27" s="1"/>
  <c r="O3747" i="27"/>
  <c r="I3747" i="27" l="1"/>
  <c r="L3747" i="27" s="1"/>
  <c r="P3747" i="27" s="1"/>
  <c r="R3747" i="27"/>
  <c r="S3747" i="27" s="1"/>
  <c r="T3747" i="27" s="1"/>
  <c r="Q3747" i="27"/>
  <c r="M3747" i="27" l="1"/>
  <c r="U3747" i="27" s="1"/>
  <c r="W3747" i="27" s="1"/>
  <c r="H3748" i="27"/>
  <c r="X3748" i="27" s="1"/>
  <c r="N3748" i="27" s="1"/>
  <c r="G3748" i="27" s="1"/>
  <c r="V3747" i="27"/>
  <c r="AT2403" i="27" s="1"/>
  <c r="J3748" i="27" l="1"/>
  <c r="K3748" i="27" s="1"/>
  <c r="O3748" i="27" s="1"/>
  <c r="AZ2403" i="27"/>
  <c r="AY2403" i="27"/>
  <c r="BB2403" i="27" s="1"/>
  <c r="AW2403" i="27"/>
  <c r="BA2403" i="27" s="1"/>
  <c r="I3748" i="27" l="1"/>
  <c r="L3748" i="27" s="1"/>
  <c r="P3748" i="27" s="1"/>
  <c r="R3748" i="27"/>
  <c r="S3748" i="27" s="1"/>
  <c r="T3748" i="27" s="1"/>
  <c r="Q3748" i="27"/>
  <c r="M3748" i="27" l="1"/>
  <c r="U3748" i="27" s="1"/>
  <c r="W3748" i="27" s="1"/>
  <c r="H3749" i="27"/>
  <c r="X3749" i="27" s="1"/>
  <c r="N3749" i="27" s="1"/>
  <c r="G3749" i="27" s="1"/>
  <c r="V3748" i="27"/>
  <c r="AT2404" i="27" s="1"/>
  <c r="J3749" i="27"/>
  <c r="K3749" i="27" s="1"/>
  <c r="AZ2404" i="27" l="1"/>
  <c r="AY2404" i="27"/>
  <c r="BB2404" i="27" s="1"/>
  <c r="AW2404" i="27"/>
  <c r="BA2404" i="27" s="1"/>
  <c r="O3749" i="27"/>
  <c r="I3749" i="27" l="1"/>
  <c r="L3749" i="27" s="1"/>
  <c r="P3749" i="27" s="1"/>
  <c r="R3749" i="27"/>
  <c r="S3749" i="27" s="1"/>
  <c r="T3749" i="27" s="1"/>
  <c r="Q3749" i="27"/>
  <c r="M3749" i="27" l="1"/>
  <c r="U3749" i="27" s="1"/>
  <c r="W3749" i="27" s="1"/>
  <c r="H3750" i="27"/>
  <c r="X3750" i="27" s="1"/>
  <c r="N3750" i="27" s="1"/>
  <c r="G3750" i="27" s="1"/>
  <c r="V3749" i="27"/>
  <c r="AT2405" i="27" s="1"/>
  <c r="J3750" i="27"/>
  <c r="K3750" i="27" s="1"/>
  <c r="AY2405" i="27" l="1"/>
  <c r="BB2405" i="27" s="1"/>
  <c r="AZ2405" i="27"/>
  <c r="AW2405" i="27"/>
  <c r="BA2405" i="27" s="1"/>
  <c r="O3750" i="27"/>
  <c r="I3750" i="27" l="1"/>
  <c r="L3750" i="27" s="1"/>
  <c r="P3750" i="27" s="1"/>
  <c r="R3750" i="27"/>
  <c r="S3750" i="27" s="1"/>
  <c r="T3750" i="27" s="1"/>
  <c r="Q3750" i="27"/>
  <c r="M3750" i="27" l="1"/>
  <c r="H3751" i="27"/>
  <c r="X3751" i="27" s="1"/>
  <c r="N3751" i="27" s="1"/>
  <c r="G3751" i="27" s="1"/>
  <c r="U3750" i="27"/>
  <c r="W3750" i="27" s="1"/>
  <c r="V3750" i="27"/>
  <c r="AT2406" i="27" s="1"/>
  <c r="J3751" i="27" l="1"/>
  <c r="K3751" i="27" s="1"/>
  <c r="AY2406" i="27"/>
  <c r="BB2406" i="27" s="1"/>
  <c r="AZ2406" i="27"/>
  <c r="AW2406" i="27"/>
  <c r="BA2406" i="27" s="1"/>
  <c r="O3751" i="27"/>
  <c r="I3751" i="27" l="1"/>
  <c r="L3751" i="27" s="1"/>
  <c r="P3751" i="27" s="1"/>
  <c r="R3751" i="27"/>
  <c r="S3751" i="27" s="1"/>
  <c r="T3751" i="27" s="1"/>
  <c r="Q3751" i="27"/>
  <c r="M3751" i="27" l="1"/>
  <c r="U3751" i="27" s="1"/>
  <c r="W3751" i="27" s="1"/>
  <c r="H3752" i="27"/>
  <c r="X3752" i="27" s="1"/>
  <c r="N3752" i="27" s="1"/>
  <c r="G3752" i="27" s="1"/>
  <c r="V3751" i="27"/>
  <c r="AT2407" i="27" s="1"/>
  <c r="J3752" i="27" l="1"/>
  <c r="K3752" i="27" s="1"/>
  <c r="O3752" i="27" s="1"/>
  <c r="AY2407" i="27"/>
  <c r="BB2407" i="27" s="1"/>
  <c r="AZ2407" i="27"/>
  <c r="AW2407" i="27"/>
  <c r="BA2407" i="27" s="1"/>
  <c r="I3752" i="27" l="1"/>
  <c r="L3752" i="27" s="1"/>
  <c r="P3752" i="27" s="1"/>
  <c r="R3752" i="27"/>
  <c r="S3752" i="27" s="1"/>
  <c r="T3752" i="27" s="1"/>
  <c r="Q3752" i="27"/>
  <c r="M3752" i="27" l="1"/>
  <c r="U3752" i="27" s="1"/>
  <c r="W3752" i="27" s="1"/>
  <c r="H3753" i="27"/>
  <c r="X3753" i="27" s="1"/>
  <c r="N3753" i="27" s="1"/>
  <c r="G3753" i="27" s="1"/>
  <c r="V3752" i="27"/>
  <c r="AT2408" i="27" s="1"/>
  <c r="J3753" i="27" l="1"/>
  <c r="K3753" i="27" s="1"/>
  <c r="AY2408" i="27"/>
  <c r="BB2408" i="27" s="1"/>
  <c r="AZ2408" i="27"/>
  <c r="AW2408" i="27"/>
  <c r="BA2408" i="27" s="1"/>
  <c r="O3753" i="27"/>
  <c r="I3753" i="27" l="1"/>
  <c r="L3753" i="27" s="1"/>
  <c r="M3753" i="27" s="1"/>
  <c r="R3753" i="27"/>
  <c r="S3753" i="27" s="1"/>
  <c r="T3753" i="27" s="1"/>
  <c r="Q3753" i="27"/>
  <c r="P3753" i="27" l="1"/>
  <c r="H3754" i="27"/>
  <c r="X3754" i="27" s="1"/>
  <c r="N3754" i="27" s="1"/>
  <c r="G3754" i="27" s="1"/>
  <c r="U3753" i="27"/>
  <c r="W3753" i="27" s="1"/>
  <c r="V3753" i="27"/>
  <c r="AT2409" i="27" s="1"/>
  <c r="J3754" i="27" l="1"/>
  <c r="K3754" i="27" s="1"/>
  <c r="AY2409" i="27"/>
  <c r="BB2409" i="27" s="1"/>
  <c r="AZ2409" i="27"/>
  <c r="AW2409" i="27"/>
  <c r="BA2409" i="27" s="1"/>
  <c r="O3754" i="27"/>
  <c r="I3754" i="27" l="1"/>
  <c r="L3754" i="27" s="1"/>
  <c r="P3754" i="27" s="1"/>
  <c r="R3754" i="27"/>
  <c r="S3754" i="27" s="1"/>
  <c r="T3754" i="27" s="1"/>
  <c r="Q3754" i="27"/>
  <c r="M3754" i="27" l="1"/>
  <c r="U3754" i="27" s="1"/>
  <c r="W3754" i="27" s="1"/>
  <c r="H3755" i="27"/>
  <c r="X3755" i="27" s="1"/>
  <c r="N3755" i="27" s="1"/>
  <c r="G3755" i="27" s="1"/>
  <c r="V3754" i="27"/>
  <c r="AT2410" i="27" s="1"/>
  <c r="J3755" i="27"/>
  <c r="K3755" i="27" s="1"/>
  <c r="AY2410" i="27" l="1"/>
  <c r="BB2410" i="27" s="1"/>
  <c r="AW2410" i="27"/>
  <c r="BA2410" i="27" s="1"/>
  <c r="AZ2410" i="27"/>
  <c r="O3755" i="27"/>
  <c r="I3755" i="27" l="1"/>
  <c r="L3755" i="27" s="1"/>
  <c r="M3755" i="27" s="1"/>
  <c r="R3755" i="27"/>
  <c r="S3755" i="27" s="1"/>
  <c r="T3755" i="27" s="1"/>
  <c r="Q3755" i="27"/>
  <c r="U3755" i="27" l="1"/>
  <c r="H3756" i="27"/>
  <c r="X3756" i="27" s="1"/>
  <c r="N3756" i="27" s="1"/>
  <c r="G3756" i="27" s="1"/>
  <c r="W3755" i="27"/>
  <c r="P3755" i="27"/>
  <c r="V3755" i="27" s="1"/>
  <c r="AT2411" i="27" s="1"/>
  <c r="J3756" i="27" l="1"/>
  <c r="K3756" i="27" s="1"/>
  <c r="O3756" i="27" s="1"/>
  <c r="AZ2411" i="27"/>
  <c r="AY2411" i="27"/>
  <c r="BB2411" i="27" s="1"/>
  <c r="AW2411" i="27"/>
  <c r="BA2411" i="27" s="1"/>
  <c r="I3756" i="27" l="1"/>
  <c r="L3756" i="27" s="1"/>
  <c r="P3756" i="27" s="1"/>
  <c r="R3756" i="27"/>
  <c r="S3756" i="27" s="1"/>
  <c r="T3756" i="27" s="1"/>
  <c r="Q3756" i="27"/>
  <c r="M3756" i="27" l="1"/>
  <c r="U3756" i="27" s="1"/>
  <c r="W3756" i="27" s="1"/>
  <c r="H3757" i="27"/>
  <c r="X3757" i="27" s="1"/>
  <c r="N3757" i="27" s="1"/>
  <c r="G3757" i="27" s="1"/>
  <c r="V3756" i="27"/>
  <c r="AT2412" i="27" s="1"/>
  <c r="J3757" i="27" l="1"/>
  <c r="K3757" i="27" s="1"/>
  <c r="AZ2412" i="27"/>
  <c r="AY2412" i="27"/>
  <c r="BB2412" i="27" s="1"/>
  <c r="AW2412" i="27"/>
  <c r="BA2412" i="27" s="1"/>
  <c r="O3757" i="27"/>
  <c r="I3757" i="27" l="1"/>
  <c r="L3757" i="27" s="1"/>
  <c r="P3757" i="27" s="1"/>
  <c r="R3757" i="27"/>
  <c r="S3757" i="27" s="1"/>
  <c r="T3757" i="27" s="1"/>
  <c r="Q3757" i="27"/>
  <c r="M3757" i="27" l="1"/>
  <c r="U3757" i="27" s="1"/>
  <c r="W3757" i="27" s="1"/>
  <c r="H3758" i="27"/>
  <c r="X3758" i="27" s="1"/>
  <c r="N3758" i="27" s="1"/>
  <c r="G3758" i="27" s="1"/>
  <c r="V3757" i="27"/>
  <c r="AT2413" i="27" s="1"/>
  <c r="J3758" i="27" l="1"/>
  <c r="K3758" i="27" s="1"/>
  <c r="AZ2413" i="27"/>
  <c r="AW2413" i="27"/>
  <c r="BA2413" i="27" s="1"/>
  <c r="AY2413" i="27"/>
  <c r="BB2413" i="27" s="1"/>
  <c r="O3758" i="27"/>
  <c r="I3758" i="27" l="1"/>
  <c r="L3758" i="27" s="1"/>
  <c r="M3758" i="27" s="1"/>
  <c r="R3758" i="27"/>
  <c r="S3758" i="27" s="1"/>
  <c r="T3758" i="27" s="1"/>
  <c r="Q3758" i="27"/>
  <c r="U3758" i="27" l="1"/>
  <c r="W3758" i="27" s="1"/>
  <c r="H3759" i="27"/>
  <c r="X3759" i="27" s="1"/>
  <c r="N3759" i="27" s="1"/>
  <c r="G3759" i="27" s="1"/>
  <c r="P3758" i="27"/>
  <c r="V3758" i="27" s="1"/>
  <c r="AT2414" i="27" s="1"/>
  <c r="J3759" i="27" l="1"/>
  <c r="K3759" i="27" s="1"/>
  <c r="AZ2414" i="27"/>
  <c r="AW2414" i="27"/>
  <c r="BA2414" i="27" s="1"/>
  <c r="AY2414" i="27"/>
  <c r="BB2414" i="27" s="1"/>
  <c r="O3759" i="27"/>
  <c r="I3759" i="27" l="1"/>
  <c r="L3759" i="27" s="1"/>
  <c r="R3759" i="27"/>
  <c r="S3759" i="27" s="1"/>
  <c r="T3759" i="27" s="1"/>
  <c r="Q3759" i="27"/>
  <c r="H3760" i="27" l="1"/>
  <c r="X3760" i="27" s="1"/>
  <c r="N3760" i="27" s="1"/>
  <c r="G3760" i="27" s="1"/>
  <c r="P3759" i="27"/>
  <c r="V3759" i="27" s="1"/>
  <c r="AT2415" i="27" s="1"/>
  <c r="J3760" i="27"/>
  <c r="K3760" i="27" s="1"/>
  <c r="M3759" i="27"/>
  <c r="U3759" i="27" s="1"/>
  <c r="W3759" i="27" s="1"/>
  <c r="AZ2415" i="27" l="1"/>
  <c r="AY2415" i="27"/>
  <c r="BB2415" i="27" s="1"/>
  <c r="AW2415" i="27"/>
  <c r="BA2415" i="27" s="1"/>
  <c r="O3760" i="27"/>
  <c r="I3760" i="27" l="1"/>
  <c r="L3760" i="27" s="1"/>
  <c r="M3760" i="27" s="1"/>
  <c r="R3760" i="27"/>
  <c r="S3760" i="27" s="1"/>
  <c r="T3760" i="27" s="1"/>
  <c r="Q3760" i="27"/>
  <c r="P3760" i="27" l="1"/>
  <c r="U3760" i="27"/>
  <c r="W3760" i="27" s="1"/>
  <c r="H3761" i="27"/>
  <c r="X3761" i="27" s="1"/>
  <c r="N3761" i="27" s="1"/>
  <c r="G3761" i="27" s="1"/>
  <c r="V3760" i="27"/>
  <c r="AT2416" i="27" s="1"/>
  <c r="J3761" i="27"/>
  <c r="K3761" i="27" s="1"/>
  <c r="AZ2416" i="27" l="1"/>
  <c r="AY2416" i="27"/>
  <c r="BB2416" i="27" s="1"/>
  <c r="AW2416" i="27"/>
  <c r="BA2416" i="27" s="1"/>
  <c r="O3761" i="27"/>
  <c r="I3761" i="27" l="1"/>
  <c r="L3761" i="27" s="1"/>
  <c r="P3761" i="27" s="1"/>
  <c r="R3761" i="27"/>
  <c r="S3761" i="27" s="1"/>
  <c r="T3761" i="27" s="1"/>
  <c r="Q3761" i="27"/>
  <c r="M3761" i="27" l="1"/>
  <c r="U3761" i="27"/>
  <c r="H3762" i="27"/>
  <c r="X3762" i="27" s="1"/>
  <c r="N3762" i="27" s="1"/>
  <c r="G3762" i="27" s="1"/>
  <c r="W3761" i="27"/>
  <c r="V3761" i="27"/>
  <c r="AT2417" i="27" s="1"/>
  <c r="J3762" i="27"/>
  <c r="K3762" i="27" s="1"/>
  <c r="AZ2417" i="27" l="1"/>
  <c r="AY2417" i="27"/>
  <c r="BB2417" i="27" s="1"/>
  <c r="AW2417" i="27"/>
  <c r="BA2417" i="27" s="1"/>
  <c r="O3762" i="27"/>
  <c r="I3762" i="27" l="1"/>
  <c r="L3762" i="27" s="1"/>
  <c r="P3762" i="27" s="1"/>
  <c r="R3762" i="27"/>
  <c r="S3762" i="27" s="1"/>
  <c r="T3762" i="27" s="1"/>
  <c r="Q3762" i="27"/>
  <c r="M3762" i="27" l="1"/>
  <c r="U3762" i="27" s="1"/>
  <c r="W3762" i="27" s="1"/>
  <c r="H3763" i="27"/>
  <c r="X3763" i="27" s="1"/>
  <c r="N3763" i="27" s="1"/>
  <c r="G3763" i="27" s="1"/>
  <c r="V3762" i="27"/>
  <c r="AT2418" i="27" s="1"/>
  <c r="J3763" i="27"/>
  <c r="K3763" i="27" s="1"/>
  <c r="AZ2418" i="27" l="1"/>
  <c r="AY2418" i="27"/>
  <c r="BB2418" i="27" s="1"/>
  <c r="AW2418" i="27"/>
  <c r="BA2418" i="27" s="1"/>
  <c r="O3763" i="27"/>
  <c r="I3763" i="27" l="1"/>
  <c r="L3763" i="27" s="1"/>
  <c r="R3763" i="27"/>
  <c r="S3763" i="27" s="1"/>
  <c r="T3763" i="27" s="1"/>
  <c r="Q3763" i="27"/>
  <c r="H3764" i="27" l="1"/>
  <c r="X3764" i="27" s="1"/>
  <c r="N3764" i="27" s="1"/>
  <c r="G3764" i="27" s="1"/>
  <c r="P3763" i="27"/>
  <c r="V3763" i="27" s="1"/>
  <c r="AT2419" i="27" s="1"/>
  <c r="M3763" i="27"/>
  <c r="U3763" i="27" s="1"/>
  <c r="W3763" i="27" s="1"/>
  <c r="J3764" i="27" l="1"/>
  <c r="K3764" i="27" s="1"/>
  <c r="AZ2419" i="27"/>
  <c r="AY2419" i="27"/>
  <c r="BB2419" i="27" s="1"/>
  <c r="AW2419" i="27"/>
  <c r="BA2419" i="27" s="1"/>
  <c r="O3764" i="27"/>
  <c r="I3764" i="27" l="1"/>
  <c r="L3764" i="27" s="1"/>
  <c r="R3764" i="27"/>
  <c r="S3764" i="27" s="1"/>
  <c r="T3764" i="27" s="1"/>
  <c r="Q3764" i="27"/>
  <c r="H3765" i="27" l="1"/>
  <c r="X3765" i="27" s="1"/>
  <c r="N3765" i="27" s="1"/>
  <c r="G3765" i="27" s="1"/>
  <c r="P3764" i="27"/>
  <c r="V3764" i="27" s="1"/>
  <c r="AT2420" i="27" s="1"/>
  <c r="M3764" i="27"/>
  <c r="U3764" i="27" s="1"/>
  <c r="W3764" i="27" s="1"/>
  <c r="J3765" i="27" l="1"/>
  <c r="K3765" i="27" s="1"/>
  <c r="O3765" i="27" s="1"/>
  <c r="AZ2420" i="27"/>
  <c r="AY2420" i="27"/>
  <c r="BB2420" i="27" s="1"/>
  <c r="AW2420" i="27"/>
  <c r="BA2420" i="27" s="1"/>
  <c r="I3765" i="27" l="1"/>
  <c r="L3765" i="27" s="1"/>
  <c r="M3765" i="27" s="1"/>
  <c r="R3765" i="27"/>
  <c r="S3765" i="27" s="1"/>
  <c r="T3765" i="27" s="1"/>
  <c r="Q3765" i="27"/>
  <c r="P3765" i="27" l="1"/>
  <c r="U3765" i="27"/>
  <c r="W3765" i="27" s="1"/>
  <c r="H3766" i="27"/>
  <c r="X3766" i="27" s="1"/>
  <c r="N3766" i="27" s="1"/>
  <c r="G3766" i="27" s="1"/>
  <c r="V3765" i="27"/>
  <c r="AT2421" i="27" s="1"/>
  <c r="J3766" i="27"/>
  <c r="K3766" i="27" s="1"/>
  <c r="AZ2421" i="27" l="1"/>
  <c r="AY2421" i="27"/>
  <c r="BB2421" i="27" s="1"/>
  <c r="AW2421" i="27"/>
  <c r="BA2421" i="27" s="1"/>
  <c r="O3766" i="27"/>
  <c r="I3766" i="27" l="1"/>
  <c r="L3766" i="27" s="1"/>
  <c r="P3766" i="27" s="1"/>
  <c r="R3766" i="27"/>
  <c r="S3766" i="27" s="1"/>
  <c r="T3766" i="27" s="1"/>
  <c r="Q3766" i="27"/>
  <c r="M3766" i="27" l="1"/>
  <c r="U3766" i="27" s="1"/>
  <c r="W3766" i="27" s="1"/>
  <c r="H3767" i="27"/>
  <c r="X3767" i="27" s="1"/>
  <c r="N3767" i="27" s="1"/>
  <c r="G3767" i="27" s="1"/>
  <c r="V3766" i="27"/>
  <c r="AT2422" i="27" s="1"/>
  <c r="J3767" i="27"/>
  <c r="K3767" i="27" s="1"/>
  <c r="AZ2422" i="27" l="1"/>
  <c r="AY2422" i="27"/>
  <c r="BB2422" i="27" s="1"/>
  <c r="AW2422" i="27"/>
  <c r="BA2422" i="27" s="1"/>
  <c r="O3767" i="27"/>
  <c r="I3767" i="27" l="1"/>
  <c r="L3767" i="27" s="1"/>
  <c r="M3767" i="27" s="1"/>
  <c r="R3767" i="27"/>
  <c r="S3767" i="27" s="1"/>
  <c r="T3767" i="27" s="1"/>
  <c r="Q3767" i="27"/>
  <c r="U3767" i="27" l="1"/>
  <c r="W3767" i="27" s="1"/>
  <c r="H3768" i="27"/>
  <c r="X3768" i="27" s="1"/>
  <c r="N3768" i="27" s="1"/>
  <c r="G3768" i="27" s="1"/>
  <c r="P3767" i="27"/>
  <c r="V3767" i="27" s="1"/>
  <c r="AT2423" i="27" s="1"/>
  <c r="J3768" i="27" l="1"/>
  <c r="K3768" i="27" s="1"/>
  <c r="O3768" i="27" s="1"/>
  <c r="AZ2423" i="27"/>
  <c r="AY2423" i="27"/>
  <c r="BB2423" i="27" s="1"/>
  <c r="AW2423" i="27"/>
  <c r="BA2423" i="27" s="1"/>
  <c r="I3768" i="27" l="1"/>
  <c r="L3768" i="27" s="1"/>
  <c r="P3768" i="27" s="1"/>
  <c r="R3768" i="27"/>
  <c r="S3768" i="27" s="1"/>
  <c r="T3768" i="27" s="1"/>
  <c r="Q3768" i="27"/>
  <c r="M3768" i="27" l="1"/>
  <c r="U3768" i="27" s="1"/>
  <c r="H3769" i="27"/>
  <c r="X3769" i="27" s="1"/>
  <c r="N3769" i="27" s="1"/>
  <c r="G3769" i="27" s="1"/>
  <c r="W3768" i="27"/>
  <c r="V3768" i="27"/>
  <c r="AT2424" i="27" s="1"/>
  <c r="J3769" i="27"/>
  <c r="K3769" i="27" s="1"/>
  <c r="AZ2424" i="27" l="1"/>
  <c r="AY2424" i="27"/>
  <c r="BB2424" i="27" s="1"/>
  <c r="AW2424" i="27"/>
  <c r="BA2424" i="27" s="1"/>
  <c r="O3769" i="27"/>
  <c r="I3769" i="27" l="1"/>
  <c r="L3769" i="27" s="1"/>
  <c r="P3769" i="27" s="1"/>
  <c r="R3769" i="27"/>
  <c r="S3769" i="27" s="1"/>
  <c r="T3769" i="27" s="1"/>
  <c r="Q3769" i="27"/>
  <c r="M3769" i="27" l="1"/>
  <c r="U3769" i="27"/>
  <c r="H3770" i="27"/>
  <c r="X3770" i="27" s="1"/>
  <c r="N3770" i="27" s="1"/>
  <c r="G3770" i="27" s="1"/>
  <c r="W3769" i="27"/>
  <c r="V3769" i="27"/>
  <c r="AT2425" i="27" s="1"/>
  <c r="J3770" i="27" l="1"/>
  <c r="K3770" i="27" s="1"/>
  <c r="O3770" i="27" s="1"/>
  <c r="AZ2425" i="27"/>
  <c r="AY2425" i="27"/>
  <c r="BB2425" i="27" s="1"/>
  <c r="AW2425" i="27"/>
  <c r="BA2425" i="27" s="1"/>
  <c r="I3770" i="27" l="1"/>
  <c r="L3770" i="27" s="1"/>
  <c r="P3770" i="27" s="1"/>
  <c r="R3770" i="27"/>
  <c r="S3770" i="27" s="1"/>
  <c r="T3770" i="27" s="1"/>
  <c r="Q3770" i="27"/>
  <c r="M3770" i="27" l="1"/>
  <c r="U3770" i="27" s="1"/>
  <c r="W3770" i="27" s="1"/>
  <c r="H3771" i="27"/>
  <c r="X3771" i="27" s="1"/>
  <c r="N3771" i="27" s="1"/>
  <c r="G3771" i="27" s="1"/>
  <c r="V3770" i="27"/>
  <c r="AT2426" i="27" s="1"/>
  <c r="J3771" i="27"/>
  <c r="K3771" i="27" s="1"/>
  <c r="AZ2426" i="27" l="1"/>
  <c r="AY2426" i="27"/>
  <c r="BB2426" i="27" s="1"/>
  <c r="AW2426" i="27"/>
  <c r="BA2426" i="27" s="1"/>
  <c r="O3771" i="27"/>
  <c r="I3771" i="27" l="1"/>
  <c r="L3771" i="27" s="1"/>
  <c r="P3771" i="27" s="1"/>
  <c r="R3771" i="27"/>
  <c r="S3771" i="27" s="1"/>
  <c r="T3771" i="27" s="1"/>
  <c r="Q3771" i="27"/>
  <c r="M3771" i="27" l="1"/>
  <c r="U3771" i="27" s="1"/>
  <c r="W3771" i="27" s="1"/>
  <c r="H3772" i="27"/>
  <c r="X3772" i="27" s="1"/>
  <c r="N3772" i="27" s="1"/>
  <c r="G3772" i="27" s="1"/>
  <c r="V3771" i="27"/>
  <c r="AT2427" i="27" s="1"/>
  <c r="J3772" i="27"/>
  <c r="K3772" i="27" s="1"/>
  <c r="AZ2427" i="27" l="1"/>
  <c r="AY2427" i="27"/>
  <c r="BB2427" i="27" s="1"/>
  <c r="AW2427" i="27"/>
  <c r="BA2427" i="27" s="1"/>
  <c r="O3772" i="27"/>
  <c r="I3772" i="27" l="1"/>
  <c r="L3772" i="27" s="1"/>
  <c r="P3772" i="27" s="1"/>
  <c r="R3772" i="27"/>
  <c r="S3772" i="27" s="1"/>
  <c r="T3772" i="27" s="1"/>
  <c r="Q3772" i="27"/>
  <c r="M3772" i="27" l="1"/>
  <c r="U3772" i="27" s="1"/>
  <c r="W3772" i="27" s="1"/>
  <c r="H3773" i="27"/>
  <c r="X3773" i="27" s="1"/>
  <c r="N3773" i="27" s="1"/>
  <c r="G3773" i="27" s="1"/>
  <c r="V3772" i="27"/>
  <c r="AT2428" i="27" s="1"/>
  <c r="J3773" i="27" l="1"/>
  <c r="K3773" i="27" s="1"/>
  <c r="O3773" i="27" s="1"/>
  <c r="AZ2428" i="27"/>
  <c r="AY2428" i="27"/>
  <c r="BB2428" i="27" s="1"/>
  <c r="AW2428" i="27"/>
  <c r="BA2428" i="27" s="1"/>
  <c r="I3773" i="27" l="1"/>
  <c r="L3773" i="27" s="1"/>
  <c r="P3773" i="27" s="1"/>
  <c r="R3773" i="27"/>
  <c r="S3773" i="27" s="1"/>
  <c r="T3773" i="27" s="1"/>
  <c r="Q3773" i="27"/>
  <c r="M3773" i="27" l="1"/>
  <c r="U3773" i="27" s="1"/>
  <c r="W3773" i="27" s="1"/>
  <c r="H3774" i="27"/>
  <c r="X3774" i="27" s="1"/>
  <c r="N3774" i="27" s="1"/>
  <c r="G3774" i="27" s="1"/>
  <c r="V3773" i="27"/>
  <c r="AT2429" i="27" s="1"/>
  <c r="J3774" i="27"/>
  <c r="K3774" i="27" s="1"/>
  <c r="AZ2429" i="27" l="1"/>
  <c r="AY2429" i="27"/>
  <c r="BB2429" i="27" s="1"/>
  <c r="AW2429" i="27"/>
  <c r="BA2429" i="27" s="1"/>
  <c r="O3774" i="27"/>
  <c r="I3774" i="27" l="1"/>
  <c r="L3774" i="27" s="1"/>
  <c r="M3774" i="27" s="1"/>
  <c r="R3774" i="27"/>
  <c r="S3774" i="27" s="1"/>
  <c r="T3774" i="27" s="1"/>
  <c r="Q3774" i="27"/>
  <c r="P3774" i="27" l="1"/>
  <c r="U3774" i="27"/>
  <c r="W3774" i="27" s="1"/>
  <c r="H3775" i="27"/>
  <c r="X3775" i="27" s="1"/>
  <c r="N3775" i="27" s="1"/>
  <c r="G3775" i="27" s="1"/>
  <c r="V3774" i="27"/>
  <c r="AT2430" i="27" s="1"/>
  <c r="J3775" i="27"/>
  <c r="K3775" i="27" s="1"/>
  <c r="AZ2430" i="27" l="1"/>
  <c r="AW2430" i="27"/>
  <c r="BA2430" i="27" s="1"/>
  <c r="AY2430" i="27"/>
  <c r="BB2430" i="27" s="1"/>
  <c r="O3775" i="27"/>
  <c r="I3775" i="27" l="1"/>
  <c r="L3775" i="27" s="1"/>
  <c r="P3775" i="27" s="1"/>
  <c r="R3775" i="27"/>
  <c r="S3775" i="27" s="1"/>
  <c r="T3775" i="27" s="1"/>
  <c r="Q3775" i="27"/>
  <c r="M3775" i="27" l="1"/>
  <c r="U3775" i="27"/>
  <c r="H3776" i="27"/>
  <c r="X3776" i="27" s="1"/>
  <c r="N3776" i="27" s="1"/>
  <c r="G3776" i="27" s="1"/>
  <c r="W3775" i="27"/>
  <c r="V3775" i="27"/>
  <c r="AT2431" i="27" s="1"/>
  <c r="J3776" i="27"/>
  <c r="K3776" i="27" s="1"/>
  <c r="AZ2431" i="27" l="1"/>
  <c r="AW2431" i="27"/>
  <c r="BA2431" i="27" s="1"/>
  <c r="AY2431" i="27"/>
  <c r="BB2431" i="27" s="1"/>
  <c r="O3776" i="27"/>
  <c r="I3776" i="27" l="1"/>
  <c r="L3776" i="27" s="1"/>
  <c r="P3776" i="27" s="1"/>
  <c r="R3776" i="27"/>
  <c r="Q3776" i="27"/>
  <c r="M3776" i="27" l="1"/>
  <c r="H3777" i="27"/>
  <c r="X3777" i="27" s="1"/>
  <c r="N3777" i="27" s="1"/>
  <c r="G3777" i="27" s="1"/>
  <c r="S3776" i="27"/>
  <c r="T3776" i="27" s="1"/>
  <c r="V3776" i="27"/>
  <c r="AT2432" i="27" s="1"/>
  <c r="J3777" i="27" l="1"/>
  <c r="K3777" i="27" s="1"/>
  <c r="O3777" i="27" s="1"/>
  <c r="AZ2432" i="27"/>
  <c r="AW2432" i="27"/>
  <c r="BA2432" i="27" s="1"/>
  <c r="AY2432" i="27"/>
  <c r="BB2432" i="27" s="1"/>
  <c r="U3776" i="27"/>
  <c r="W3776" i="27" s="1"/>
  <c r="I3777" i="27" l="1"/>
  <c r="L3777" i="27" s="1"/>
  <c r="M3777" i="27" s="1"/>
  <c r="R3777" i="27"/>
  <c r="S3777" i="27" s="1"/>
  <c r="T3777" i="27" s="1"/>
  <c r="Q3777" i="27"/>
  <c r="U3777" i="27" l="1"/>
  <c r="W3777" i="27" s="1"/>
  <c r="H3778" i="27"/>
  <c r="X3778" i="27" s="1"/>
  <c r="N3778" i="27" s="1"/>
  <c r="G3778" i="27" s="1"/>
  <c r="P3777" i="27"/>
  <c r="V3777" i="27" s="1"/>
  <c r="AT2433" i="27" s="1"/>
  <c r="J3778" i="27" l="1"/>
  <c r="K3778" i="27" s="1"/>
  <c r="O3778" i="27" s="1"/>
  <c r="AZ2433" i="27"/>
  <c r="AY2433" i="27"/>
  <c r="BB2433" i="27" s="1"/>
  <c r="AW2433" i="27"/>
  <c r="BA2433" i="27" s="1"/>
  <c r="I3778" i="27" l="1"/>
  <c r="L3778" i="27" s="1"/>
  <c r="P3778" i="27" s="1"/>
  <c r="R3778" i="27"/>
  <c r="S3778" i="27" s="1"/>
  <c r="T3778" i="27" s="1"/>
  <c r="Q3778" i="27"/>
  <c r="M3778" i="27" l="1"/>
  <c r="U3778" i="27" s="1"/>
  <c r="W3778" i="27" s="1"/>
  <c r="H3779" i="27"/>
  <c r="X3779" i="27" s="1"/>
  <c r="N3779" i="27" s="1"/>
  <c r="G3779" i="27" s="1"/>
  <c r="V3778" i="27"/>
  <c r="AT2434" i="27" s="1"/>
  <c r="J3779" i="27" l="1"/>
  <c r="K3779" i="27" s="1"/>
  <c r="AY2434" i="27"/>
  <c r="BB2434" i="27" s="1"/>
  <c r="AW2434" i="27"/>
  <c r="BA2434" i="27" s="1"/>
  <c r="AZ2434" i="27"/>
  <c r="O3779" i="27"/>
  <c r="I3779" i="27" l="1"/>
  <c r="R3779" i="27"/>
  <c r="S3779" i="27" s="1"/>
  <c r="T3779" i="27" s="1"/>
  <c r="L3779" i="27"/>
  <c r="M3779" i="27" s="1"/>
  <c r="U3779" i="27" s="1"/>
  <c r="Q3779" i="27"/>
  <c r="H3780" i="27" l="1"/>
  <c r="X3780" i="27" s="1"/>
  <c r="N3780" i="27" s="1"/>
  <c r="G3780" i="27" s="1"/>
  <c r="W3779" i="27"/>
  <c r="P3779" i="27"/>
  <c r="V3779" i="27" s="1"/>
  <c r="AT2435" i="27" s="1"/>
  <c r="J3780" i="27" l="1"/>
  <c r="K3780" i="27" s="1"/>
  <c r="O3780" i="27" s="1"/>
  <c r="AZ2435" i="27"/>
  <c r="AY2435" i="27"/>
  <c r="BB2435" i="27" s="1"/>
  <c r="AW2435" i="27"/>
  <c r="BA2435" i="27" s="1"/>
  <c r="I3780" i="27" l="1"/>
  <c r="L3780" i="27" s="1"/>
  <c r="R3780" i="27"/>
  <c r="S3780" i="27" s="1"/>
  <c r="T3780" i="27" s="1"/>
  <c r="M3780" i="27"/>
  <c r="P3780" i="27"/>
  <c r="Q3780" i="27"/>
  <c r="U3780" i="27" l="1"/>
  <c r="W3780" i="27" s="1"/>
  <c r="H3781" i="27"/>
  <c r="X3781" i="27" s="1"/>
  <c r="N3781" i="27" s="1"/>
  <c r="G3781" i="27" s="1"/>
  <c r="V3780" i="27"/>
  <c r="AT2436" i="27" s="1"/>
  <c r="J3781" i="27" l="1"/>
  <c r="K3781" i="27" s="1"/>
  <c r="AZ2436" i="27"/>
  <c r="AY2436" i="27"/>
  <c r="BB2436" i="27" s="1"/>
  <c r="AW2436" i="27"/>
  <c r="BA2436" i="27" s="1"/>
  <c r="O3781" i="27"/>
  <c r="I3781" i="27" l="1"/>
  <c r="L3781" i="27" s="1"/>
  <c r="R3781" i="27"/>
  <c r="S3781" i="27" s="1"/>
  <c r="T3781" i="27" s="1"/>
  <c r="M3781" i="27"/>
  <c r="P3781" i="27"/>
  <c r="Q3781" i="27"/>
  <c r="U3781" i="27" l="1"/>
  <c r="H3782" i="27"/>
  <c r="X3782" i="27" s="1"/>
  <c r="N3782" i="27" s="1"/>
  <c r="G3782" i="27" s="1"/>
  <c r="W3781" i="27"/>
  <c r="V3781" i="27"/>
  <c r="AT2437" i="27" s="1"/>
  <c r="J3782" i="27" l="1"/>
  <c r="K3782" i="27" s="1"/>
  <c r="AZ2437" i="27"/>
  <c r="AY2437" i="27"/>
  <c r="BB2437" i="27" s="1"/>
  <c r="AW2437" i="27"/>
  <c r="BA2437" i="27" s="1"/>
  <c r="O3782" i="27"/>
  <c r="I3782" i="27" l="1"/>
  <c r="L3782" i="27" s="1"/>
  <c r="P3782" i="27" s="1"/>
  <c r="R3782" i="27"/>
  <c r="S3782" i="27" s="1"/>
  <c r="T3782" i="27" s="1"/>
  <c r="Q3782" i="27"/>
  <c r="M3782" i="27" l="1"/>
  <c r="U3782" i="27"/>
  <c r="H3783" i="27"/>
  <c r="X3783" i="27" s="1"/>
  <c r="N3783" i="27" s="1"/>
  <c r="G3783" i="27" s="1"/>
  <c r="W3782" i="27"/>
  <c r="V3782" i="27"/>
  <c r="AT2438" i="27" s="1"/>
  <c r="J3783" i="27"/>
  <c r="K3783" i="27" s="1"/>
  <c r="AZ2438" i="27" l="1"/>
  <c r="AY2438" i="27"/>
  <c r="BB2438" i="27" s="1"/>
  <c r="AW2438" i="27"/>
  <c r="BA2438" i="27" s="1"/>
  <c r="O3783" i="27"/>
  <c r="I3783" i="27" l="1"/>
  <c r="L3783" i="27" s="1"/>
  <c r="P3783" i="27" s="1"/>
  <c r="R3783" i="27"/>
  <c r="S3783" i="27" s="1"/>
  <c r="T3783" i="27" s="1"/>
  <c r="Q3783" i="27"/>
  <c r="M3783" i="27" l="1"/>
  <c r="U3783" i="27" s="1"/>
  <c r="W3783" i="27" s="1"/>
  <c r="H3784" i="27"/>
  <c r="X3784" i="27" s="1"/>
  <c r="N3784" i="27" s="1"/>
  <c r="G3784" i="27" s="1"/>
  <c r="V3783" i="27"/>
  <c r="AT2439" i="27" s="1"/>
  <c r="J3784" i="27"/>
  <c r="K3784" i="27" s="1"/>
  <c r="AZ2439" i="27" l="1"/>
  <c r="AY2439" i="27"/>
  <c r="BB2439" i="27" s="1"/>
  <c r="AW2439" i="27"/>
  <c r="BA2439" i="27" s="1"/>
  <c r="O3784" i="27"/>
  <c r="I3784" i="27" l="1"/>
  <c r="L3784" i="27" s="1"/>
  <c r="R3784" i="27"/>
  <c r="S3784" i="27" s="1"/>
  <c r="T3784" i="27" s="1"/>
  <c r="Q3784" i="27"/>
  <c r="H3785" i="27" l="1"/>
  <c r="X3785" i="27" s="1"/>
  <c r="N3785" i="27" s="1"/>
  <c r="G3785" i="27" s="1"/>
  <c r="P3784" i="27"/>
  <c r="V3784" i="27" s="1"/>
  <c r="AT2440" i="27" s="1"/>
  <c r="M3784" i="27"/>
  <c r="U3784" i="27" s="1"/>
  <c r="W3784" i="27" s="1"/>
  <c r="J3785" i="27" l="1"/>
  <c r="K3785" i="27" s="1"/>
  <c r="O3785" i="27" s="1"/>
  <c r="AZ2440" i="27"/>
  <c r="AY2440" i="27"/>
  <c r="BB2440" i="27" s="1"/>
  <c r="AW2440" i="27"/>
  <c r="BA2440" i="27" s="1"/>
  <c r="I3785" i="27" l="1"/>
  <c r="L3785" i="27" s="1"/>
  <c r="M3785" i="27" s="1"/>
  <c r="R3785" i="27"/>
  <c r="S3785" i="27" s="1"/>
  <c r="T3785" i="27" s="1"/>
  <c r="Q3785" i="27"/>
  <c r="P3785" i="27" l="1"/>
  <c r="V3785" i="27" s="1"/>
  <c r="AT2441" i="27" s="1"/>
  <c r="U3785" i="27"/>
  <c r="W3785" i="27" s="1"/>
  <c r="H3786" i="27"/>
  <c r="X3786" i="27" s="1"/>
  <c r="N3786" i="27" s="1"/>
  <c r="G3786" i="27" s="1"/>
  <c r="J3786" i="27" l="1"/>
  <c r="K3786" i="27" s="1"/>
  <c r="AZ2441" i="27"/>
  <c r="AY2441" i="27"/>
  <c r="BB2441" i="27" s="1"/>
  <c r="AW2441" i="27"/>
  <c r="BA2441" i="27" s="1"/>
  <c r="O3786" i="27"/>
  <c r="I3786" i="27" l="1"/>
  <c r="L3786" i="27" s="1"/>
  <c r="M3786" i="27" s="1"/>
  <c r="R3786" i="27"/>
  <c r="S3786" i="27" s="1"/>
  <c r="T3786" i="27" s="1"/>
  <c r="Q3786" i="27"/>
  <c r="P3786" i="27" l="1"/>
  <c r="V3786" i="27" s="1"/>
  <c r="AT2442" i="27" s="1"/>
  <c r="U3786" i="27"/>
  <c r="W3786" i="27" s="1"/>
  <c r="H3787" i="27"/>
  <c r="X3787" i="27" s="1"/>
  <c r="N3787" i="27" s="1"/>
  <c r="G3787" i="27" s="1"/>
  <c r="J3787" i="27" l="1"/>
  <c r="K3787" i="27" s="1"/>
  <c r="O3787" i="27" s="1"/>
  <c r="I3787" i="27" s="1"/>
  <c r="L3787" i="27" s="1"/>
  <c r="AZ2442" i="27"/>
  <c r="AY2442" i="27"/>
  <c r="BB2442" i="27" s="1"/>
  <c r="AW2442" i="27"/>
  <c r="BA2442" i="27" s="1"/>
  <c r="R3787" i="27" l="1"/>
  <c r="S3787" i="27" s="1"/>
  <c r="T3787" i="27" s="1"/>
  <c r="M3787" i="27"/>
  <c r="P3787" i="27"/>
  <c r="V3787" i="27" s="1"/>
  <c r="AT2443" i="27" s="1"/>
  <c r="Q3787" i="27"/>
  <c r="U3787" i="27" l="1"/>
  <c r="W3787" i="27" s="1"/>
  <c r="AZ2443" i="27"/>
  <c r="AY2443" i="27"/>
  <c r="BB2443" i="27" s="1"/>
  <c r="AW2443" i="27"/>
  <c r="BA2443" i="27" s="1"/>
  <c r="H3788" i="27"/>
  <c r="X3788" i="27" s="1"/>
  <c r="N3788" i="27" s="1"/>
  <c r="G3788" i="27" s="1"/>
  <c r="J3788" i="27" l="1"/>
  <c r="K3788" i="27" s="1"/>
  <c r="O3788" i="27" s="1"/>
  <c r="I3788" i="27" l="1"/>
  <c r="L3788" i="27" s="1"/>
  <c r="P3788" i="27" s="1"/>
  <c r="R3788" i="27"/>
  <c r="S3788" i="27" s="1"/>
  <c r="T3788" i="27" s="1"/>
  <c r="Q3788" i="27"/>
  <c r="M3788" i="27" l="1"/>
  <c r="U3788" i="27"/>
  <c r="W3788" i="27" s="1"/>
  <c r="H3789" i="27"/>
  <c r="X3789" i="27" s="1"/>
  <c r="N3789" i="27" s="1"/>
  <c r="G3789" i="27" s="1"/>
  <c r="V3788" i="27"/>
  <c r="AT2444" i="27" s="1"/>
  <c r="J3789" i="27" l="1"/>
  <c r="K3789" i="27" s="1"/>
  <c r="O3789" i="27" s="1"/>
  <c r="I3789" i="27" s="1"/>
  <c r="L3789" i="27" s="1"/>
  <c r="AZ2444" i="27"/>
  <c r="AY2444" i="27"/>
  <c r="BB2444" i="27" s="1"/>
  <c r="AW2444" i="27"/>
  <c r="BA2444" i="27" s="1"/>
  <c r="R3789" i="27" l="1"/>
  <c r="S3789" i="27" s="1"/>
  <c r="T3789" i="27" s="1"/>
  <c r="M3789" i="27"/>
  <c r="P3789" i="27"/>
  <c r="V3789" i="27" s="1"/>
  <c r="AT2445" i="27" s="1"/>
  <c r="Q3789" i="27"/>
  <c r="U3789" i="27" l="1"/>
  <c r="W3789" i="27" s="1"/>
  <c r="AZ2445" i="27"/>
  <c r="AY2445" i="27"/>
  <c r="BB2445" i="27" s="1"/>
  <c r="AW2445" i="27"/>
  <c r="BA2445" i="27" s="1"/>
  <c r="H3790" i="27"/>
  <c r="X3790" i="27" s="1"/>
  <c r="N3790" i="27" s="1"/>
  <c r="G3790" i="27" s="1"/>
  <c r="J3790" i="27" l="1"/>
  <c r="K3790" i="27" s="1"/>
  <c r="O3790" i="27" s="1"/>
  <c r="I3790" i="27" l="1"/>
  <c r="L3790" i="27" s="1"/>
  <c r="M3790" i="27" s="1"/>
  <c r="R3790" i="27"/>
  <c r="S3790" i="27" s="1"/>
  <c r="T3790" i="27" s="1"/>
  <c r="Q3790" i="27"/>
  <c r="P3790" i="27" l="1"/>
  <c r="V3790" i="27" s="1"/>
  <c r="AT2446" i="27" s="1"/>
  <c r="U3790" i="27"/>
  <c r="W3790" i="27" s="1"/>
  <c r="H3791" i="27"/>
  <c r="X3791" i="27" s="1"/>
  <c r="N3791" i="27" s="1"/>
  <c r="G3791" i="27" s="1"/>
  <c r="J3791" i="27" l="1"/>
  <c r="K3791" i="27" s="1"/>
  <c r="O3791" i="27" s="1"/>
  <c r="AZ2446" i="27"/>
  <c r="AY2446" i="27"/>
  <c r="BB2446" i="27" s="1"/>
  <c r="AW2446" i="27"/>
  <c r="BA2446" i="27" s="1"/>
  <c r="I3791" i="27" l="1"/>
  <c r="L3791" i="27" s="1"/>
  <c r="M3791" i="27" s="1"/>
  <c r="R3791" i="27"/>
  <c r="S3791" i="27" s="1"/>
  <c r="T3791" i="27" s="1"/>
  <c r="Q3791" i="27"/>
  <c r="P3791" i="27" l="1"/>
  <c r="V3791" i="27" s="1"/>
  <c r="AT2447" i="27" s="1"/>
  <c r="U3791" i="27"/>
  <c r="W3791" i="27" s="1"/>
  <c r="H3792" i="27"/>
  <c r="X3792" i="27" s="1"/>
  <c r="N3792" i="27" s="1"/>
  <c r="G3792" i="27" s="1"/>
  <c r="J3792" i="27" l="1"/>
  <c r="K3792" i="27" s="1"/>
  <c r="O3792" i="27" s="1"/>
  <c r="AZ2447" i="27"/>
  <c r="AY2447" i="27"/>
  <c r="BB2447" i="27" s="1"/>
  <c r="AW2447" i="27"/>
  <c r="BA2447" i="27" s="1"/>
  <c r="I3792" i="27" l="1"/>
  <c r="L3792" i="27" s="1"/>
  <c r="P3792" i="27" s="1"/>
  <c r="R3792" i="27"/>
  <c r="S3792" i="27" s="1"/>
  <c r="T3792" i="27" s="1"/>
  <c r="Q3792" i="27"/>
  <c r="M3792" i="27" l="1"/>
  <c r="U3792" i="27" s="1"/>
  <c r="W3792" i="27" s="1"/>
  <c r="H3793" i="27"/>
  <c r="X3793" i="27" s="1"/>
  <c r="N3793" i="27" s="1"/>
  <c r="G3793" i="27" s="1"/>
  <c r="V3792" i="27"/>
  <c r="AT2448" i="27" s="1"/>
  <c r="J3793" i="27" l="1"/>
  <c r="K3793" i="27" s="1"/>
  <c r="O3793" i="27" s="1"/>
  <c r="AZ2448" i="27"/>
  <c r="AY2448" i="27"/>
  <c r="BB2448" i="27" s="1"/>
  <c r="AW2448" i="27"/>
  <c r="BA2448" i="27" s="1"/>
  <c r="I3793" i="27" l="1"/>
  <c r="L3793" i="27" s="1"/>
  <c r="M3793" i="27" s="1"/>
  <c r="R3793" i="27"/>
  <c r="S3793" i="27" s="1"/>
  <c r="T3793" i="27" s="1"/>
  <c r="Q3793" i="27"/>
  <c r="P3793" i="27" l="1"/>
  <c r="V3793" i="27" s="1"/>
  <c r="AT2449" i="27" s="1"/>
  <c r="U3793" i="27"/>
  <c r="W3793" i="27" s="1"/>
  <c r="H3794" i="27"/>
  <c r="X3794" i="27" s="1"/>
  <c r="N3794" i="27" s="1"/>
  <c r="G3794" i="27" s="1"/>
  <c r="J3794" i="27" l="1"/>
  <c r="K3794" i="27" s="1"/>
  <c r="O3794" i="27" s="1"/>
  <c r="AZ2449" i="27"/>
  <c r="AY2449" i="27"/>
  <c r="BB2449" i="27" s="1"/>
  <c r="AW2449" i="27"/>
  <c r="BA2449" i="27" s="1"/>
  <c r="I3794" i="27" l="1"/>
  <c r="L3794" i="27" s="1"/>
  <c r="R3794" i="27"/>
  <c r="S3794" i="27" s="1"/>
  <c r="T3794" i="27" s="1"/>
  <c r="Q3794" i="27"/>
  <c r="H3795" i="27" l="1"/>
  <c r="X3795" i="27" s="1"/>
  <c r="N3795" i="27" s="1"/>
  <c r="G3795" i="27" s="1"/>
  <c r="P3794" i="27"/>
  <c r="V3794" i="27" s="1"/>
  <c r="AT2450" i="27" s="1"/>
  <c r="M3794" i="27"/>
  <c r="U3794" i="27" s="1"/>
  <c r="W3794" i="27" s="1"/>
  <c r="J3795" i="27" l="1"/>
  <c r="K3795" i="27" s="1"/>
  <c r="AZ2450" i="27"/>
  <c r="AY2450" i="27"/>
  <c r="BB2450" i="27" s="1"/>
  <c r="AW2450" i="27"/>
  <c r="BA2450" i="27" s="1"/>
  <c r="O3795" i="27"/>
  <c r="I3795" i="27" l="1"/>
  <c r="L3795" i="27" s="1"/>
  <c r="P3795" i="27" s="1"/>
  <c r="R3795" i="27"/>
  <c r="S3795" i="27" s="1"/>
  <c r="T3795" i="27" s="1"/>
  <c r="Q3795" i="27"/>
  <c r="M3795" i="27" l="1"/>
  <c r="U3795" i="27" s="1"/>
  <c r="W3795" i="27" s="1"/>
  <c r="H3796" i="27"/>
  <c r="X3796" i="27" s="1"/>
  <c r="N3796" i="27" s="1"/>
  <c r="G3796" i="27" s="1"/>
  <c r="V3795" i="27"/>
  <c r="AT2451" i="27" s="1"/>
  <c r="J3796" i="27"/>
  <c r="K3796" i="27" s="1"/>
  <c r="AZ2451" i="27" l="1"/>
  <c r="AY2451" i="27"/>
  <c r="BB2451" i="27" s="1"/>
  <c r="AW2451" i="27"/>
  <c r="BA2451" i="27" s="1"/>
  <c r="O3796" i="27"/>
  <c r="I3796" i="27" l="1"/>
  <c r="L3796" i="27" s="1"/>
  <c r="M3796" i="27" s="1"/>
  <c r="R3796" i="27"/>
  <c r="S3796" i="27" s="1"/>
  <c r="T3796" i="27" s="1"/>
  <c r="Q3796" i="27"/>
  <c r="P3796" i="27" l="1"/>
  <c r="U3796" i="27"/>
  <c r="H3797" i="27"/>
  <c r="X3797" i="27" s="1"/>
  <c r="N3797" i="27" s="1"/>
  <c r="G3797" i="27" s="1"/>
  <c r="W3796" i="27"/>
  <c r="V3796" i="27"/>
  <c r="AT2452" i="27" s="1"/>
  <c r="J3797" i="27" l="1"/>
  <c r="K3797" i="27" s="1"/>
  <c r="O3797" i="27" s="1"/>
  <c r="AZ2452" i="27"/>
  <c r="AY2452" i="27"/>
  <c r="BB2452" i="27" s="1"/>
  <c r="AW2452" i="27"/>
  <c r="BA2452" i="27" s="1"/>
  <c r="I3797" i="27" l="1"/>
  <c r="L3797" i="27" s="1"/>
  <c r="P3797" i="27" s="1"/>
  <c r="R3797" i="27"/>
  <c r="S3797" i="27" s="1"/>
  <c r="T3797" i="27" s="1"/>
  <c r="Q3797" i="27"/>
  <c r="M3797" i="27" l="1"/>
  <c r="U3797" i="27" s="1"/>
  <c r="W3797" i="27" s="1"/>
  <c r="H3798" i="27"/>
  <c r="X3798" i="27" s="1"/>
  <c r="N3798" i="27" s="1"/>
  <c r="G3798" i="27" s="1"/>
  <c r="V3797" i="27"/>
  <c r="AT2453" i="27" s="1"/>
  <c r="J3798" i="27"/>
  <c r="K3798" i="27" s="1"/>
  <c r="AZ2453" i="27" l="1"/>
  <c r="AY2453" i="27"/>
  <c r="BB2453" i="27" s="1"/>
  <c r="AW2453" i="27"/>
  <c r="BA2453" i="27" s="1"/>
  <c r="O3798" i="27"/>
  <c r="I3798" i="27" l="1"/>
  <c r="L3798" i="27" s="1"/>
  <c r="M3798" i="27" s="1"/>
  <c r="R3798" i="27"/>
  <c r="S3798" i="27" s="1"/>
  <c r="T3798" i="27" s="1"/>
  <c r="Q3798" i="27"/>
  <c r="U3798" i="27" l="1"/>
  <c r="H3799" i="27"/>
  <c r="X3799" i="27" s="1"/>
  <c r="N3799" i="27" s="1"/>
  <c r="G3799" i="27" s="1"/>
  <c r="W3798" i="27"/>
  <c r="P3798" i="27"/>
  <c r="V3798" i="27" s="1"/>
  <c r="AT2454" i="27" s="1"/>
  <c r="J3799" i="27" l="1"/>
  <c r="K3799" i="27" s="1"/>
  <c r="O3799" i="27" s="1"/>
  <c r="AZ2454" i="27"/>
  <c r="AY2454" i="27"/>
  <c r="BB2454" i="27" s="1"/>
  <c r="AW2454" i="27"/>
  <c r="BA2454" i="27" s="1"/>
  <c r="I3799" i="27" l="1"/>
  <c r="L3799" i="27" s="1"/>
  <c r="R3799" i="27"/>
  <c r="S3799" i="27" s="1"/>
  <c r="T3799" i="27" s="1"/>
  <c r="Q3799" i="27"/>
  <c r="H3800" i="27" l="1"/>
  <c r="X3800" i="27" s="1"/>
  <c r="N3800" i="27" s="1"/>
  <c r="G3800" i="27" s="1"/>
  <c r="P3799" i="27"/>
  <c r="V3799" i="27" s="1"/>
  <c r="AT2455" i="27" s="1"/>
  <c r="J3800" i="27"/>
  <c r="K3800" i="27" s="1"/>
  <c r="M3799" i="27"/>
  <c r="U3799" i="27" s="1"/>
  <c r="W3799" i="27" s="1"/>
  <c r="AZ2455" i="27" l="1"/>
  <c r="AY2455" i="27"/>
  <c r="BB2455" i="27" s="1"/>
  <c r="AW2455" i="27"/>
  <c r="BA2455" i="27" s="1"/>
  <c r="O3800" i="27"/>
  <c r="I3800" i="27" l="1"/>
  <c r="L3800" i="27" s="1"/>
  <c r="M3800" i="27" s="1"/>
  <c r="R3800" i="27"/>
  <c r="S3800" i="27" s="1"/>
  <c r="T3800" i="27" s="1"/>
  <c r="Q3800" i="27"/>
  <c r="P3800" i="27" l="1"/>
  <c r="V3800" i="27" s="1"/>
  <c r="AT2456" i="27" s="1"/>
  <c r="U3800" i="27"/>
  <c r="W3800" i="27" s="1"/>
  <c r="H3801" i="27"/>
  <c r="X3801" i="27" s="1"/>
  <c r="N3801" i="27" s="1"/>
  <c r="G3801" i="27" s="1"/>
  <c r="J3801" i="27" l="1"/>
  <c r="K3801" i="27" s="1"/>
  <c r="AZ2456" i="27"/>
  <c r="AY2456" i="27"/>
  <c r="BB2456" i="27" s="1"/>
  <c r="AW2456" i="27"/>
  <c r="BA2456" i="27" s="1"/>
  <c r="O3801" i="27"/>
  <c r="I3801" i="27" l="1"/>
  <c r="L3801" i="27" s="1"/>
  <c r="P3801" i="27" s="1"/>
  <c r="R3801" i="27"/>
  <c r="S3801" i="27" s="1"/>
  <c r="T3801" i="27" s="1"/>
  <c r="Q3801" i="27"/>
  <c r="M3801" i="27" l="1"/>
  <c r="U3801" i="27"/>
  <c r="H3802" i="27"/>
  <c r="X3802" i="27" s="1"/>
  <c r="N3802" i="27" s="1"/>
  <c r="G3802" i="27" s="1"/>
  <c r="W3801" i="27"/>
  <c r="V3801" i="27"/>
  <c r="AT2457" i="27" s="1"/>
  <c r="J3802" i="27"/>
  <c r="K3802" i="27" s="1"/>
  <c r="AZ2457" i="27" l="1"/>
  <c r="AY2457" i="27"/>
  <c r="BB2457" i="27" s="1"/>
  <c r="AW2457" i="27"/>
  <c r="BA2457" i="27" s="1"/>
  <c r="O3802" i="27"/>
  <c r="I3802" i="27" l="1"/>
  <c r="L3802" i="27" s="1"/>
  <c r="P3802" i="27" s="1"/>
  <c r="R3802" i="27"/>
  <c r="S3802" i="27" s="1"/>
  <c r="T3802" i="27" s="1"/>
  <c r="Q3802" i="27"/>
  <c r="M3802" i="27" l="1"/>
  <c r="U3802" i="27" s="1"/>
  <c r="W3802" i="27" s="1"/>
  <c r="H3803" i="27"/>
  <c r="X3803" i="27" s="1"/>
  <c r="N3803" i="27" s="1"/>
  <c r="G3803" i="27" s="1"/>
  <c r="V3802" i="27"/>
  <c r="AT2458" i="27" s="1"/>
  <c r="J3803" i="27"/>
  <c r="K3803" i="27" s="1"/>
  <c r="AZ2458" i="27" l="1"/>
  <c r="AY2458" i="27"/>
  <c r="BB2458" i="27" s="1"/>
  <c r="AW2458" i="27"/>
  <c r="BA2458" i="27" s="1"/>
  <c r="O3803" i="27"/>
  <c r="I3803" i="27" l="1"/>
  <c r="L3803" i="27" s="1"/>
  <c r="P3803" i="27" s="1"/>
  <c r="R3803" i="27"/>
  <c r="S3803" i="27" s="1"/>
  <c r="T3803" i="27" s="1"/>
  <c r="Q3803" i="27"/>
  <c r="M3803" i="27" l="1"/>
  <c r="U3803" i="27" s="1"/>
  <c r="W3803" i="27" s="1"/>
  <c r="H3804" i="27"/>
  <c r="X3804" i="27" s="1"/>
  <c r="N3804" i="27" s="1"/>
  <c r="G3804" i="27" s="1"/>
  <c r="V3803" i="27"/>
  <c r="AT2459" i="27" s="1"/>
  <c r="J3804" i="27"/>
  <c r="K3804" i="27" s="1"/>
  <c r="AZ2459" i="27" l="1"/>
  <c r="AY2459" i="27"/>
  <c r="BB2459" i="27" s="1"/>
  <c r="AW2459" i="27"/>
  <c r="BA2459" i="27" s="1"/>
  <c r="O3804" i="27"/>
  <c r="I3804" i="27" l="1"/>
  <c r="L3804" i="27" s="1"/>
  <c r="P3804" i="27" s="1"/>
  <c r="R3804" i="27"/>
  <c r="S3804" i="27" s="1"/>
  <c r="T3804" i="27" s="1"/>
  <c r="Q3804" i="27"/>
  <c r="M3804" i="27" l="1"/>
  <c r="U3804" i="27" s="1"/>
  <c r="W3804" i="27" s="1"/>
  <c r="H3805" i="27"/>
  <c r="X3805" i="27" s="1"/>
  <c r="N3805" i="27" s="1"/>
  <c r="G3805" i="27" s="1"/>
  <c r="V3804" i="27"/>
  <c r="AT2460" i="27" s="1"/>
  <c r="J3805" i="27"/>
  <c r="K3805" i="27" s="1"/>
  <c r="AZ2460" i="27" l="1"/>
  <c r="AY2460" i="27"/>
  <c r="BB2460" i="27" s="1"/>
  <c r="AW2460" i="27"/>
  <c r="BA2460" i="27" s="1"/>
  <c r="O3805" i="27"/>
  <c r="I3805" i="27" l="1"/>
  <c r="L3805" i="27" s="1"/>
  <c r="P3805" i="27" s="1"/>
  <c r="R3805" i="27"/>
  <c r="S3805" i="27" s="1"/>
  <c r="T3805" i="27" s="1"/>
  <c r="Q3805" i="27"/>
  <c r="M3805" i="27" l="1"/>
  <c r="U3805" i="27" s="1"/>
  <c r="W3805" i="27" s="1"/>
  <c r="H3806" i="27"/>
  <c r="X3806" i="27" s="1"/>
  <c r="N3806" i="27" s="1"/>
  <c r="G3806" i="27" s="1"/>
  <c r="V3805" i="27"/>
  <c r="AT2461" i="27" s="1"/>
  <c r="AZ2461" i="27" l="1"/>
  <c r="AY2461" i="27"/>
  <c r="BB2461" i="27" s="1"/>
  <c r="AW2461" i="27"/>
  <c r="BA2461" i="27" s="1"/>
  <c r="J3806" i="27"/>
  <c r="K3806" i="27" s="1"/>
  <c r="O3806" i="27" s="1"/>
  <c r="I3806" i="27" l="1"/>
  <c r="L3806" i="27" s="1"/>
  <c r="R3806" i="27"/>
  <c r="S3806" i="27" s="1"/>
  <c r="T3806" i="27" s="1"/>
  <c r="M3806" i="27"/>
  <c r="P3806" i="27"/>
  <c r="Q3806" i="27"/>
  <c r="U3806" i="27" l="1"/>
  <c r="H3807" i="27"/>
  <c r="X3807" i="27" s="1"/>
  <c r="N3807" i="27" s="1"/>
  <c r="G3807" i="27" s="1"/>
  <c r="W3806" i="27"/>
  <c r="V3806" i="27"/>
  <c r="J3807" i="27"/>
  <c r="K3807" i="27" s="1"/>
  <c r="O3807" i="27" l="1"/>
  <c r="I3807" i="27" l="1"/>
  <c r="R3807" i="27"/>
  <c r="S3807" i="27" s="1"/>
  <c r="T3807" i="27" s="1"/>
  <c r="L3807" i="27"/>
  <c r="M3807" i="27" s="1"/>
  <c r="Q3807" i="27"/>
  <c r="U3807" i="27" l="1"/>
  <c r="H3808" i="27"/>
  <c r="X3808" i="27" s="1"/>
  <c r="N3808" i="27" s="1"/>
  <c r="G3808" i="27" s="1"/>
  <c r="W3807" i="27"/>
  <c r="P3807" i="27"/>
  <c r="V3807" i="27" s="1"/>
  <c r="J3808" i="27"/>
  <c r="K3808" i="27" s="1"/>
  <c r="O3808" i="27" l="1"/>
  <c r="I3808" i="27" l="1"/>
  <c r="L3808" i="27" s="1"/>
  <c r="P3808" i="27" s="1"/>
  <c r="R3808" i="27"/>
  <c r="S3808" i="27" s="1"/>
  <c r="T3808" i="27" s="1"/>
  <c r="Q3808" i="27"/>
  <c r="M3808" i="27" l="1"/>
  <c r="U3808" i="27" s="1"/>
  <c r="W3808" i="27" s="1"/>
  <c r="H3809" i="27"/>
  <c r="X3809" i="27" s="1"/>
  <c r="N3809" i="27" s="1"/>
  <c r="G3809" i="27" s="1"/>
  <c r="V3808" i="27"/>
  <c r="J3809" i="27" l="1"/>
  <c r="K3809" i="27" s="1"/>
  <c r="O3809" i="27"/>
  <c r="I3809" i="27" l="1"/>
  <c r="L3809" i="27" s="1"/>
  <c r="M3809" i="27" s="1"/>
  <c r="R3809" i="27"/>
  <c r="S3809" i="27" s="1"/>
  <c r="T3809" i="27" s="1"/>
  <c r="Q3809" i="27"/>
  <c r="P3809" i="27" l="1"/>
  <c r="V3809" i="27" s="1"/>
  <c r="U3809" i="27"/>
  <c r="W3809" i="27" s="1"/>
  <c r="H3810" i="27"/>
  <c r="X3810" i="27" s="1"/>
  <c r="N3810" i="27" s="1"/>
  <c r="G3810" i="27" s="1"/>
  <c r="J3810" i="27" l="1"/>
  <c r="K3810" i="27" s="1"/>
  <c r="O3810" i="27"/>
  <c r="I3810" i="27" l="1"/>
  <c r="L3810" i="27" s="1"/>
  <c r="P3810" i="27" s="1"/>
  <c r="R3810" i="27"/>
  <c r="S3810" i="27" s="1"/>
  <c r="T3810" i="27" s="1"/>
  <c r="Q3810" i="27"/>
  <c r="M3810" i="27" l="1"/>
  <c r="U3810" i="27" s="1"/>
  <c r="W3810" i="27" s="1"/>
  <c r="H3811" i="27"/>
  <c r="X3811" i="27" s="1"/>
  <c r="N3811" i="27" s="1"/>
  <c r="G3811" i="27" s="1"/>
  <c r="V3810" i="27"/>
  <c r="J3811" i="27"/>
  <c r="K3811" i="27" s="1"/>
  <c r="O3811" i="27" l="1"/>
  <c r="I3811" i="27" l="1"/>
  <c r="L3811" i="27" s="1"/>
  <c r="P3811" i="27" s="1"/>
  <c r="R3811" i="27"/>
  <c r="S3811" i="27" s="1"/>
  <c r="T3811" i="27" s="1"/>
  <c r="Q3811" i="27"/>
  <c r="M3811" i="27" l="1"/>
  <c r="U3811" i="27" s="1"/>
  <c r="W3811" i="27" s="1"/>
  <c r="H3812" i="27"/>
  <c r="X3812" i="27" s="1"/>
  <c r="N3812" i="27" s="1"/>
  <c r="G3812" i="27" s="1"/>
  <c r="V3811" i="27"/>
  <c r="J3812" i="27"/>
  <c r="K3812" i="27" s="1"/>
  <c r="O3812" i="27" l="1"/>
  <c r="I3812" i="27" l="1"/>
  <c r="L3812" i="27" s="1"/>
  <c r="P3812" i="27" s="1"/>
  <c r="R3812" i="27"/>
  <c r="S3812" i="27" s="1"/>
  <c r="T3812" i="27" s="1"/>
  <c r="Q3812" i="27"/>
  <c r="M3812" i="27" l="1"/>
  <c r="U3812" i="27" s="1"/>
  <c r="W3812" i="27" s="1"/>
  <c r="H3813" i="27"/>
  <c r="X3813" i="27" s="1"/>
  <c r="N3813" i="27" s="1"/>
  <c r="G3813" i="27" s="1"/>
  <c r="V3812" i="27"/>
  <c r="J3813" i="27"/>
  <c r="K3813" i="27" s="1"/>
  <c r="O3813" i="27" l="1"/>
  <c r="I3813" i="27" l="1"/>
  <c r="L3813" i="27" s="1"/>
  <c r="R3813" i="27"/>
  <c r="S3813" i="27" s="1"/>
  <c r="T3813" i="27" s="1"/>
  <c r="Q3813" i="27"/>
  <c r="H3814" i="27" l="1"/>
  <c r="X3814" i="27" s="1"/>
  <c r="N3814" i="27" s="1"/>
  <c r="G3814" i="27" s="1"/>
  <c r="P3813" i="27"/>
  <c r="V3813" i="27" s="1"/>
  <c r="M3813" i="27"/>
  <c r="U3813" i="27" s="1"/>
  <c r="W3813" i="27" s="1"/>
  <c r="J3814" i="27" l="1"/>
  <c r="K3814" i="27" s="1"/>
  <c r="O3814" i="27"/>
  <c r="I3814" i="27" l="1"/>
  <c r="L3814" i="27" s="1"/>
  <c r="P3814" i="27" s="1"/>
  <c r="R3814" i="27"/>
  <c r="S3814" i="27" s="1"/>
  <c r="T3814" i="27" s="1"/>
  <c r="Q3814" i="27"/>
  <c r="M3814" i="27" l="1"/>
  <c r="U3814" i="27" s="1"/>
  <c r="W3814" i="27" s="1"/>
  <c r="H3815" i="27"/>
  <c r="X3815" i="27" s="1"/>
  <c r="N3815" i="27" s="1"/>
  <c r="G3815" i="27" s="1"/>
  <c r="V3814" i="27"/>
  <c r="J3815" i="27"/>
  <c r="K3815" i="27" s="1"/>
  <c r="O3815" i="27" l="1"/>
  <c r="I3815" i="27" l="1"/>
  <c r="L3815" i="27" s="1"/>
  <c r="M3815" i="27" s="1"/>
  <c r="R3815" i="27"/>
  <c r="S3815" i="27" s="1"/>
  <c r="T3815" i="27" s="1"/>
  <c r="Q3815" i="27"/>
  <c r="P3815" i="27" l="1"/>
  <c r="V3815" i="27" s="1"/>
  <c r="U3815" i="27"/>
  <c r="W3815" i="27" s="1"/>
  <c r="H3816" i="27"/>
  <c r="X3816" i="27" s="1"/>
  <c r="N3816" i="27" s="1"/>
  <c r="G3816" i="27" s="1"/>
  <c r="J3816" i="27" l="1"/>
  <c r="K3816" i="27" s="1"/>
  <c r="O3816" i="27" s="1"/>
  <c r="I3816" i="27" l="1"/>
  <c r="L3816" i="27" s="1"/>
  <c r="P3816" i="27" s="1"/>
  <c r="R3816" i="27"/>
  <c r="S3816" i="27" s="1"/>
  <c r="T3816" i="27" s="1"/>
  <c r="Q3816" i="27"/>
  <c r="M3816" i="27" l="1"/>
  <c r="U3816" i="27"/>
  <c r="W3816" i="27" s="1"/>
  <c r="H3817" i="27"/>
  <c r="X3817" i="27" s="1"/>
  <c r="N3817" i="27" s="1"/>
  <c r="G3817" i="27" s="1"/>
  <c r="V3816" i="27"/>
  <c r="J3817" i="27"/>
  <c r="K3817" i="27" s="1"/>
  <c r="O3817" i="27" l="1"/>
  <c r="I3817" i="27" l="1"/>
  <c r="L3817" i="27" s="1"/>
  <c r="P3817" i="27" s="1"/>
  <c r="R3817" i="27"/>
  <c r="S3817" i="27" s="1"/>
  <c r="T3817" i="27" s="1"/>
  <c r="Q3817" i="27"/>
  <c r="M3817" i="27" l="1"/>
  <c r="U3817" i="27"/>
  <c r="H3818" i="27"/>
  <c r="X3818" i="27" s="1"/>
  <c r="N3818" i="27" s="1"/>
  <c r="G3818" i="27" s="1"/>
  <c r="W3817" i="27"/>
  <c r="V3817" i="27"/>
  <c r="J3818" i="27"/>
  <c r="K3818" i="27" s="1"/>
  <c r="O3818" i="27" l="1"/>
  <c r="I3818" i="27" l="1"/>
  <c r="R3818" i="27"/>
  <c r="S3818" i="27" s="1"/>
  <c r="T3818" i="27" s="1"/>
  <c r="L3818" i="27"/>
  <c r="M3818" i="27" s="1"/>
  <c r="U3818" i="27" s="1"/>
  <c r="Q3818" i="27"/>
  <c r="H3819" i="27" l="1"/>
  <c r="X3819" i="27" s="1"/>
  <c r="N3819" i="27" s="1"/>
  <c r="G3819" i="27" s="1"/>
  <c r="W3818" i="27"/>
  <c r="P3818" i="27"/>
  <c r="V3818" i="27" s="1"/>
  <c r="J3819" i="27" l="1"/>
  <c r="K3819" i="27" s="1"/>
  <c r="O3819" i="27" s="1"/>
  <c r="I3819" i="27" l="1"/>
  <c r="R3819" i="27"/>
  <c r="S3819" i="27" s="1"/>
  <c r="T3819" i="27" s="1"/>
  <c r="L3819" i="27"/>
  <c r="Q3819" i="27"/>
  <c r="H3820" i="27" l="1"/>
  <c r="X3820" i="27" s="1"/>
  <c r="N3820" i="27" s="1"/>
  <c r="G3820" i="27" s="1"/>
  <c r="P3819" i="27"/>
  <c r="V3819" i="27" s="1"/>
  <c r="J3820" i="27"/>
  <c r="K3820" i="27" s="1"/>
  <c r="M3819" i="27"/>
  <c r="U3819" i="27" s="1"/>
  <c r="W3819" i="27" s="1"/>
  <c r="O3820" i="27" l="1"/>
  <c r="I3820" i="27" l="1"/>
  <c r="L3820" i="27" s="1"/>
  <c r="R3820" i="27"/>
  <c r="S3820" i="27" s="1"/>
  <c r="T3820" i="27" s="1"/>
  <c r="Q3820" i="27"/>
  <c r="H3821" i="27" l="1"/>
  <c r="X3821" i="27" s="1"/>
  <c r="N3821" i="27" s="1"/>
  <c r="G3821" i="27" s="1"/>
  <c r="P3820" i="27"/>
  <c r="V3820" i="27" s="1"/>
  <c r="J3821" i="27"/>
  <c r="K3821" i="27" s="1"/>
  <c r="M3820" i="27"/>
  <c r="U3820" i="27" s="1"/>
  <c r="W3820" i="27" s="1"/>
  <c r="O3821" i="27" l="1"/>
  <c r="I3821" i="27" l="1"/>
  <c r="L3821" i="27" s="1"/>
  <c r="P3821" i="27" s="1"/>
  <c r="R3821" i="27"/>
  <c r="S3821" i="27" s="1"/>
  <c r="T3821" i="27" s="1"/>
  <c r="Q3821" i="27"/>
  <c r="M3821" i="27" l="1"/>
  <c r="U3821" i="27"/>
  <c r="H3822" i="27"/>
  <c r="X3822" i="27" s="1"/>
  <c r="N3822" i="27" s="1"/>
  <c r="G3822" i="27" s="1"/>
  <c r="W3821" i="27"/>
  <c r="V3821" i="27"/>
  <c r="J3822" i="27"/>
  <c r="K3822" i="27" s="1"/>
  <c r="O3822" i="27" l="1"/>
  <c r="I3822" i="27" l="1"/>
  <c r="L3822" i="27" s="1"/>
  <c r="P3822" i="27" s="1"/>
  <c r="R3822" i="27"/>
  <c r="S3822" i="27" s="1"/>
  <c r="T3822" i="27" s="1"/>
  <c r="Q3822" i="27"/>
  <c r="M3822" i="27" l="1"/>
  <c r="U3822" i="27"/>
  <c r="W3822" i="27" s="1"/>
  <c r="H3823" i="27"/>
  <c r="X3823" i="27" s="1"/>
  <c r="N3823" i="27" s="1"/>
  <c r="G3823" i="27" s="1"/>
  <c r="V3822" i="27"/>
  <c r="J3823" i="27"/>
  <c r="K3823" i="27" s="1"/>
  <c r="O3823" i="27" l="1"/>
  <c r="I3823" i="27" l="1"/>
  <c r="L3823" i="27" s="1"/>
  <c r="M3823" i="27" s="1"/>
  <c r="R3823" i="27"/>
  <c r="S3823" i="27" s="1"/>
  <c r="T3823" i="27" s="1"/>
  <c r="Q3823" i="27"/>
  <c r="P3823" i="27" l="1"/>
  <c r="V3823" i="27" s="1"/>
  <c r="H3824" i="27"/>
  <c r="X3824" i="27" s="1"/>
  <c r="N3824" i="27" s="1"/>
  <c r="G3824" i="27" s="1"/>
  <c r="U3823" i="27"/>
  <c r="W3823" i="27" s="1"/>
  <c r="J3824" i="27"/>
  <c r="K3824" i="27" s="1"/>
  <c r="O3824" i="27" l="1"/>
  <c r="I3824" i="27" l="1"/>
  <c r="L3824" i="27" s="1"/>
  <c r="R3824" i="27"/>
  <c r="S3824" i="27" s="1"/>
  <c r="T3824" i="27" s="1"/>
  <c r="Q3824" i="27"/>
  <c r="P3824" i="27" l="1"/>
  <c r="V3824" i="27" s="1"/>
  <c r="H3825" i="27"/>
  <c r="X3825" i="27" s="1"/>
  <c r="N3825" i="27" s="1"/>
  <c r="G3825" i="27" s="1"/>
  <c r="M3824" i="27"/>
  <c r="U3824" i="27" s="1"/>
  <c r="W3824" i="27" s="1"/>
  <c r="J3825" i="27"/>
  <c r="K3825" i="27" s="1"/>
  <c r="O3825" i="27" l="1"/>
  <c r="I3825" i="27" l="1"/>
  <c r="L3825" i="27" s="1"/>
  <c r="M3825" i="27" s="1"/>
  <c r="R3825" i="27"/>
  <c r="S3825" i="27" s="1"/>
  <c r="T3825" i="27" s="1"/>
  <c r="Q3825" i="27"/>
  <c r="P3825" i="27" l="1"/>
  <c r="V3825" i="27" s="1"/>
  <c r="H3826" i="27"/>
  <c r="X3826" i="27" s="1"/>
  <c r="N3826" i="27" s="1"/>
  <c r="G3826" i="27" s="1"/>
  <c r="U3825" i="27"/>
  <c r="W3825" i="27" s="1"/>
  <c r="J3826" i="27" l="1"/>
  <c r="K3826" i="27" s="1"/>
  <c r="O3826" i="27" s="1"/>
  <c r="I3826" i="27" s="1"/>
  <c r="R3826" i="27" l="1"/>
  <c r="S3826" i="27" s="1"/>
  <c r="T3826" i="27" s="1"/>
  <c r="L3826" i="27"/>
  <c r="Q3826" i="27"/>
  <c r="P3826" i="27" l="1"/>
  <c r="V3826" i="27" s="1"/>
  <c r="H3827" i="27"/>
  <c r="X3827" i="27" s="1"/>
  <c r="N3827" i="27" s="1"/>
  <c r="G3827" i="27" s="1"/>
  <c r="M3826" i="27"/>
  <c r="U3826" i="27" s="1"/>
  <c r="W3826" i="27" s="1"/>
  <c r="J3827" i="27" l="1"/>
  <c r="K3827" i="27" s="1"/>
  <c r="O3827" i="27" s="1"/>
  <c r="I3827" i="27" l="1"/>
  <c r="L3827" i="27" s="1"/>
  <c r="P3827" i="27" s="1"/>
  <c r="R3827" i="27"/>
  <c r="S3827" i="27" s="1"/>
  <c r="T3827" i="27" s="1"/>
  <c r="Q3827" i="27"/>
  <c r="M3827" i="27" l="1"/>
  <c r="U3827" i="27" s="1"/>
  <c r="W3827" i="27" s="1"/>
  <c r="H3828" i="27"/>
  <c r="X3828" i="27" s="1"/>
  <c r="N3828" i="27" s="1"/>
  <c r="G3828" i="27" s="1"/>
  <c r="V3827" i="27"/>
  <c r="J3828" i="27" l="1"/>
  <c r="K3828" i="27" s="1"/>
  <c r="O3828" i="27" s="1"/>
  <c r="I3828" i="27" l="1"/>
  <c r="L3828" i="27" s="1"/>
  <c r="P3828" i="27" s="1"/>
  <c r="R3828" i="27"/>
  <c r="S3828" i="27" s="1"/>
  <c r="T3828" i="27" s="1"/>
  <c r="Q3828" i="27"/>
  <c r="M3828" i="27" l="1"/>
  <c r="U3828" i="27" s="1"/>
  <c r="W3828" i="27" s="1"/>
  <c r="H3829" i="27"/>
  <c r="X3829" i="27" s="1"/>
  <c r="N3829" i="27" s="1"/>
  <c r="G3829" i="27" s="1"/>
  <c r="V3828" i="27"/>
  <c r="J3829" i="27"/>
  <c r="K3829" i="27" s="1"/>
  <c r="O3829" i="27" l="1"/>
  <c r="I3829" i="27" l="1"/>
  <c r="L3829" i="27" s="1"/>
  <c r="M3829" i="27" s="1"/>
  <c r="R3829" i="27"/>
  <c r="S3829" i="27" s="1"/>
  <c r="T3829" i="27" s="1"/>
  <c r="Q3829" i="27"/>
  <c r="U3829" i="27" l="1"/>
  <c r="H3830" i="27"/>
  <c r="X3830" i="27" s="1"/>
  <c r="N3830" i="27" s="1"/>
  <c r="G3830" i="27" s="1"/>
  <c r="W3829" i="27"/>
  <c r="P3829" i="27"/>
  <c r="V3829" i="27" s="1"/>
  <c r="J3830" i="27"/>
  <c r="K3830" i="27" s="1"/>
  <c r="O3830" i="27" l="1"/>
  <c r="I3830" i="27" l="1"/>
  <c r="R3830" i="27"/>
  <c r="S3830" i="27" s="1"/>
  <c r="T3830" i="27" s="1"/>
  <c r="L3830" i="27"/>
  <c r="Q3830" i="27"/>
  <c r="H3831" i="27" l="1"/>
  <c r="X3831" i="27" s="1"/>
  <c r="N3831" i="27" s="1"/>
  <c r="G3831" i="27" s="1"/>
  <c r="P3830" i="27"/>
  <c r="V3830" i="27" s="1"/>
  <c r="M3830" i="27"/>
  <c r="U3830" i="27" s="1"/>
  <c r="W3830" i="27" s="1"/>
  <c r="J3831" i="27" l="1"/>
  <c r="K3831" i="27" s="1"/>
  <c r="O3831" i="27" s="1"/>
  <c r="I3831" i="27" l="1"/>
  <c r="R3831" i="27"/>
  <c r="S3831" i="27" s="1"/>
  <c r="T3831" i="27" s="1"/>
  <c r="L3831" i="27"/>
  <c r="Q3831" i="27"/>
  <c r="H3832" i="27" l="1"/>
  <c r="X3832" i="27" s="1"/>
  <c r="N3832" i="27" s="1"/>
  <c r="G3832" i="27" s="1"/>
  <c r="P3831" i="27"/>
  <c r="V3831" i="27" s="1"/>
  <c r="M3831" i="27"/>
  <c r="U3831" i="27" s="1"/>
  <c r="W3831" i="27" s="1"/>
  <c r="J3832" i="27" l="1"/>
  <c r="K3832" i="27" s="1"/>
  <c r="O3832" i="27" s="1"/>
  <c r="I3832" i="27" l="1"/>
  <c r="L3832" i="27" s="1"/>
  <c r="R3832" i="27"/>
  <c r="S3832" i="27" s="1"/>
  <c r="T3832" i="27" s="1"/>
  <c r="M3832" i="27"/>
  <c r="P3832" i="27"/>
  <c r="Q3832" i="27"/>
  <c r="U3832" i="27" l="1"/>
  <c r="W3832" i="27" s="1"/>
  <c r="H3833" i="27"/>
  <c r="X3833" i="27" s="1"/>
  <c r="N3833" i="27" s="1"/>
  <c r="G3833" i="27" s="1"/>
  <c r="V3832" i="27"/>
  <c r="J3833" i="27" l="1"/>
  <c r="K3833" i="27" s="1"/>
  <c r="O3833" i="27" s="1"/>
  <c r="I3833" i="27" l="1"/>
  <c r="L3833" i="27" s="1"/>
  <c r="P3833" i="27" s="1"/>
  <c r="R3833" i="27"/>
  <c r="S3833" i="27" s="1"/>
  <c r="T3833" i="27" s="1"/>
  <c r="Q3833" i="27"/>
  <c r="M3833" i="27" l="1"/>
  <c r="U3833" i="27" s="1"/>
  <c r="W3833" i="27" s="1"/>
  <c r="H3834" i="27"/>
  <c r="X3834" i="27" s="1"/>
  <c r="N3834" i="27" s="1"/>
  <c r="G3834" i="27" s="1"/>
  <c r="V3833" i="27"/>
  <c r="J3834" i="27"/>
  <c r="K3834" i="27" s="1"/>
  <c r="O3834" i="27" l="1"/>
  <c r="I3834" i="27" l="1"/>
  <c r="L3834" i="27" s="1"/>
  <c r="P3834" i="27" s="1"/>
  <c r="R3834" i="27"/>
  <c r="S3834" i="27" s="1"/>
  <c r="T3834" i="27" s="1"/>
  <c r="Q3834" i="27"/>
  <c r="M3834" i="27" l="1"/>
  <c r="U3834" i="27"/>
  <c r="H3835" i="27"/>
  <c r="X3835" i="27" s="1"/>
  <c r="N3835" i="27" s="1"/>
  <c r="G3835" i="27" s="1"/>
  <c r="W3834" i="27"/>
  <c r="V3834" i="27"/>
  <c r="J3835" i="27" l="1"/>
  <c r="K3835" i="27" s="1"/>
  <c r="O3835" i="27" s="1"/>
  <c r="I3835" i="27" l="1"/>
  <c r="L3835" i="27" s="1"/>
  <c r="P3835" i="27" s="1"/>
  <c r="R3835" i="27"/>
  <c r="S3835" i="27" s="1"/>
  <c r="T3835" i="27" s="1"/>
  <c r="Q3835" i="27"/>
  <c r="M3835" i="27" l="1"/>
  <c r="U3835" i="27" s="1"/>
  <c r="W3835" i="27" s="1"/>
  <c r="H3836" i="27"/>
  <c r="X3836" i="27" s="1"/>
  <c r="N3836" i="27" s="1"/>
  <c r="G3836" i="27" s="1"/>
  <c r="V3835" i="27"/>
  <c r="J3836" i="27"/>
  <c r="K3836" i="27" s="1"/>
  <c r="O3836" i="27" l="1"/>
  <c r="I3836" i="27" l="1"/>
  <c r="L3836" i="27" s="1"/>
  <c r="P3836" i="27" s="1"/>
  <c r="R3836" i="27"/>
  <c r="S3836" i="27" s="1"/>
  <c r="T3836" i="27" s="1"/>
  <c r="Q3836" i="27"/>
  <c r="M3836" i="27" l="1"/>
  <c r="U3836" i="27"/>
  <c r="H3837" i="27"/>
  <c r="X3837" i="27" s="1"/>
  <c r="N3837" i="27" s="1"/>
  <c r="G3837" i="27" s="1"/>
  <c r="W3836" i="27"/>
  <c r="V3836" i="27"/>
  <c r="J3837" i="27"/>
  <c r="K3837" i="27" s="1"/>
  <c r="O3837" i="27" l="1"/>
  <c r="I3837" i="27" l="1"/>
  <c r="L3837" i="27" s="1"/>
  <c r="P3837" i="27" s="1"/>
  <c r="R3837" i="27"/>
  <c r="S3837" i="27" s="1"/>
  <c r="T3837" i="27" s="1"/>
  <c r="Q3837" i="27"/>
  <c r="M3837" i="27" l="1"/>
  <c r="U3837" i="27"/>
  <c r="H3838" i="27"/>
  <c r="X3838" i="27" s="1"/>
  <c r="N3838" i="27" s="1"/>
  <c r="G3838" i="27" s="1"/>
  <c r="W3837" i="27"/>
  <c r="V3837" i="27"/>
  <c r="J3838" i="27" l="1"/>
  <c r="K3838" i="27" s="1"/>
  <c r="O3838" i="27" s="1"/>
  <c r="I3838" i="27" l="1"/>
  <c r="L3838" i="27" s="1"/>
  <c r="P3838" i="27" s="1"/>
  <c r="R3838" i="27"/>
  <c r="S3838" i="27" s="1"/>
  <c r="T3838" i="27" s="1"/>
  <c r="Q3838" i="27"/>
  <c r="M3838" i="27" l="1"/>
  <c r="U3838" i="27" s="1"/>
  <c r="H3839" i="27"/>
  <c r="X3839" i="27" s="1"/>
  <c r="N3839" i="27" s="1"/>
  <c r="G3839" i="27" s="1"/>
  <c r="W3838" i="27"/>
  <c r="V3838" i="27"/>
  <c r="J3839" i="27"/>
  <c r="K3839" i="27" s="1"/>
  <c r="O3839" i="27" l="1"/>
  <c r="I3839" i="27" l="1"/>
  <c r="L3839" i="27" s="1"/>
  <c r="M3839" i="27" s="1"/>
  <c r="R3839" i="27"/>
  <c r="S3839" i="27" s="1"/>
  <c r="T3839" i="27" s="1"/>
  <c r="Q3839" i="27"/>
  <c r="P3839" i="27" l="1"/>
  <c r="V3839" i="27" s="1"/>
  <c r="U3839" i="27"/>
  <c r="H3840" i="27"/>
  <c r="X3840" i="27" s="1"/>
  <c r="N3840" i="27" s="1"/>
  <c r="G3840" i="27" s="1"/>
  <c r="W3839" i="27"/>
  <c r="J3840" i="27" l="1"/>
  <c r="K3840" i="27" s="1"/>
  <c r="O3840" i="27" s="1"/>
  <c r="I3840" i="27" l="1"/>
  <c r="L3840" i="27" s="1"/>
  <c r="P3840" i="27" s="1"/>
  <c r="R3840" i="27"/>
  <c r="S3840" i="27" s="1"/>
  <c r="T3840" i="27" s="1"/>
  <c r="Q3840" i="27"/>
  <c r="M3840" i="27" l="1"/>
  <c r="U3840" i="27" s="1"/>
  <c r="W3840" i="27" s="1"/>
  <c r="H3841" i="27"/>
  <c r="X3841" i="27" s="1"/>
  <c r="N3841" i="27" s="1"/>
  <c r="G3841" i="27" s="1"/>
  <c r="V3840" i="27"/>
  <c r="J3841" i="27"/>
  <c r="K3841" i="27" s="1"/>
  <c r="O3841" i="27" l="1"/>
  <c r="I3841" i="27" l="1"/>
  <c r="L3841" i="27" s="1"/>
  <c r="P3841" i="27" s="1"/>
  <c r="R3841" i="27"/>
  <c r="S3841" i="27" s="1"/>
  <c r="T3841" i="27" s="1"/>
  <c r="Q3841" i="27"/>
  <c r="M3841" i="27" l="1"/>
  <c r="U3841" i="27"/>
  <c r="H3842" i="27"/>
  <c r="X3842" i="27" s="1"/>
  <c r="N3842" i="27" s="1"/>
  <c r="G3842" i="27" s="1"/>
  <c r="W3841" i="27"/>
  <c r="V3841" i="27"/>
  <c r="J3842" i="27"/>
  <c r="K3842" i="27" s="1"/>
  <c r="O3842" i="27" l="1"/>
  <c r="I3842" i="27" l="1"/>
  <c r="L3842" i="27" s="1"/>
  <c r="M3842" i="27" s="1"/>
  <c r="R3842" i="27"/>
  <c r="S3842" i="27" s="1"/>
  <c r="T3842" i="27" s="1"/>
  <c r="Q3842" i="27"/>
  <c r="U3842" i="27" l="1"/>
  <c r="W3842" i="27" s="1"/>
  <c r="H3843" i="27"/>
  <c r="X3843" i="27" s="1"/>
  <c r="N3843" i="27" s="1"/>
  <c r="G3843" i="27" s="1"/>
  <c r="P3842" i="27"/>
  <c r="V3842" i="27" s="1"/>
  <c r="J3843" i="27" l="1"/>
  <c r="K3843" i="27" s="1"/>
  <c r="O3843" i="27" s="1"/>
  <c r="I3843" i="27" l="1"/>
  <c r="L3843" i="27" s="1"/>
  <c r="M3843" i="27" s="1"/>
  <c r="R3843" i="27"/>
  <c r="S3843" i="27" s="1"/>
  <c r="T3843" i="27" s="1"/>
  <c r="Q3843" i="27"/>
  <c r="U3843" i="27" l="1"/>
  <c r="W3843" i="27" s="1"/>
  <c r="P3843" i="27"/>
  <c r="V3843" i="27" s="1"/>
  <c r="H3844" i="27"/>
  <c r="X3844" i="27" s="1"/>
  <c r="N3844" i="27" s="1"/>
  <c r="G3844" i="27" s="1"/>
  <c r="J3844" i="27" l="1"/>
  <c r="K3844" i="27" s="1"/>
  <c r="O3844" i="27" s="1"/>
  <c r="I3844" i="27" l="1"/>
  <c r="L3844" i="27" s="1"/>
  <c r="M3844" i="27" s="1"/>
  <c r="R3844" i="27"/>
  <c r="S3844" i="27" s="1"/>
  <c r="T3844" i="27" s="1"/>
  <c r="Q3844" i="27"/>
  <c r="P3844" i="27" l="1"/>
  <c r="V3844" i="27" s="1"/>
  <c r="U3844" i="27"/>
  <c r="W3844" i="27" s="1"/>
  <c r="H3845" i="27"/>
  <c r="X3845" i="27" s="1"/>
  <c r="N3845" i="27" s="1"/>
  <c r="G3845" i="27" s="1"/>
  <c r="J3845" i="27"/>
  <c r="K3845" i="27" s="1"/>
  <c r="O3845" i="27" l="1"/>
  <c r="I3845" i="27" l="1"/>
  <c r="L3845" i="27" s="1"/>
  <c r="P3845" i="27" s="1"/>
  <c r="R3845" i="27"/>
  <c r="S3845" i="27" s="1"/>
  <c r="T3845" i="27" s="1"/>
  <c r="Q3845" i="27"/>
  <c r="M3845" i="27" l="1"/>
  <c r="U3845" i="27" s="1"/>
  <c r="W3845" i="27" s="1"/>
  <c r="H3846" i="27"/>
  <c r="X3846" i="27" s="1"/>
  <c r="N3846" i="27" s="1"/>
  <c r="G3846" i="27" s="1"/>
  <c r="V3845" i="27"/>
  <c r="J3846" i="27" l="1"/>
  <c r="K3846" i="27" s="1"/>
  <c r="O3846" i="27" s="1"/>
  <c r="I3846" i="27" l="1"/>
  <c r="L3846" i="27" s="1"/>
  <c r="M3846" i="27" s="1"/>
  <c r="R3846" i="27"/>
  <c r="S3846" i="27" s="1"/>
  <c r="T3846" i="27" s="1"/>
  <c r="Q3846" i="27"/>
  <c r="P3846" i="27" l="1"/>
  <c r="V3846" i="27" s="1"/>
  <c r="H3847" i="27"/>
  <c r="X3847" i="27" s="1"/>
  <c r="N3847" i="27" s="1"/>
  <c r="G3847" i="27" s="1"/>
  <c r="U3846" i="27"/>
  <c r="W3846" i="27" s="1"/>
  <c r="J3847" i="27" l="1"/>
  <c r="K3847" i="27" s="1"/>
  <c r="O3847" i="27" s="1"/>
  <c r="I3847" i="27" l="1"/>
  <c r="L3847" i="27" s="1"/>
  <c r="R3847" i="27"/>
  <c r="S3847" i="27" s="1"/>
  <c r="T3847" i="27" s="1"/>
  <c r="Q3847" i="27"/>
  <c r="H3848" i="27" l="1"/>
  <c r="X3848" i="27" s="1"/>
  <c r="N3848" i="27" s="1"/>
  <c r="G3848" i="27" s="1"/>
  <c r="P3847" i="27"/>
  <c r="V3847" i="27" s="1"/>
  <c r="M3847" i="27"/>
  <c r="U3847" i="27" s="1"/>
  <c r="W3847" i="27" s="1"/>
  <c r="J3848" i="27" l="1"/>
  <c r="K3848" i="27" s="1"/>
  <c r="O3848" i="27" s="1"/>
  <c r="I3848" i="27" l="1"/>
  <c r="L3848" i="27" s="1"/>
  <c r="M3848" i="27" s="1"/>
  <c r="R3848" i="27"/>
  <c r="S3848" i="27" s="1"/>
  <c r="T3848" i="27" s="1"/>
  <c r="Q3848" i="27"/>
  <c r="P3848" i="27" l="1"/>
  <c r="V3848" i="27" s="1"/>
  <c r="U3848" i="27"/>
  <c r="W3848" i="27" s="1"/>
  <c r="H3849" i="27"/>
  <c r="X3849" i="27" s="1"/>
  <c r="N3849" i="27" s="1"/>
  <c r="G3849" i="27" s="1"/>
  <c r="J3849" i="27" l="1"/>
  <c r="K3849" i="27" s="1"/>
  <c r="O3849" i="27" s="1"/>
  <c r="I3849" i="27" l="1"/>
  <c r="L3849" i="27" s="1"/>
  <c r="M3849" i="27" s="1"/>
  <c r="R3849" i="27"/>
  <c r="S3849" i="27" s="1"/>
  <c r="T3849" i="27" s="1"/>
  <c r="Q3849" i="27"/>
  <c r="P3849" i="27" l="1"/>
  <c r="V3849" i="27" s="1"/>
  <c r="U3849" i="27"/>
  <c r="H3850" i="27"/>
  <c r="X3850" i="27" s="1"/>
  <c r="N3850" i="27" s="1"/>
  <c r="G3850" i="27" s="1"/>
  <c r="W3849" i="27"/>
  <c r="J3850" i="27"/>
  <c r="K3850" i="27" s="1"/>
  <c r="O3850" i="27" l="1"/>
  <c r="I3850" i="27" l="1"/>
  <c r="L3850" i="27" s="1"/>
  <c r="P3850" i="27" s="1"/>
  <c r="R3850" i="27"/>
  <c r="S3850" i="27" s="1"/>
  <c r="T3850" i="27" s="1"/>
  <c r="Q3850" i="27"/>
  <c r="M3850" i="27" l="1"/>
  <c r="U3850" i="27"/>
  <c r="H3851" i="27"/>
  <c r="X3851" i="27" s="1"/>
  <c r="N3851" i="27" s="1"/>
  <c r="G3851" i="27" s="1"/>
  <c r="W3850" i="27"/>
  <c r="V3850" i="27"/>
  <c r="J3851" i="27"/>
  <c r="K3851" i="27" s="1"/>
  <c r="O3851" i="27" l="1"/>
  <c r="I3851" i="27" l="1"/>
  <c r="L3851" i="27" s="1"/>
  <c r="P3851" i="27" s="1"/>
  <c r="R3851" i="27"/>
  <c r="S3851" i="27" s="1"/>
  <c r="T3851" i="27" s="1"/>
  <c r="Q3851" i="27"/>
  <c r="M3851" i="27" l="1"/>
  <c r="U3851" i="27" s="1"/>
  <c r="W3851" i="27" s="1"/>
  <c r="H3852" i="27"/>
  <c r="X3852" i="27" s="1"/>
  <c r="N3852" i="27" s="1"/>
  <c r="G3852" i="27" s="1"/>
  <c r="V3851" i="27"/>
  <c r="J3852" i="27"/>
  <c r="K3852" i="27" s="1"/>
  <c r="O3852" i="27" l="1"/>
  <c r="I3852" i="27" l="1"/>
  <c r="L3852" i="27" s="1"/>
  <c r="P3852" i="27" s="1"/>
  <c r="R3852" i="27"/>
  <c r="S3852" i="27" s="1"/>
  <c r="T3852" i="27" s="1"/>
  <c r="Q3852" i="27"/>
  <c r="M3852" i="27" l="1"/>
  <c r="U3852" i="27" s="1"/>
  <c r="W3852" i="27" s="1"/>
  <c r="H3853" i="27"/>
  <c r="X3853" i="27" s="1"/>
  <c r="N3853" i="27" s="1"/>
  <c r="G3853" i="27" s="1"/>
  <c r="V3852" i="27"/>
  <c r="J3853" i="27" l="1"/>
  <c r="K3853" i="27" s="1"/>
  <c r="O3853" i="27" s="1"/>
  <c r="I3853" i="27" l="1"/>
  <c r="R3853" i="27"/>
  <c r="S3853" i="27" s="1"/>
  <c r="T3853" i="27" s="1"/>
  <c r="L3853" i="27"/>
  <c r="Q3853" i="27"/>
  <c r="H3854" i="27" l="1"/>
  <c r="X3854" i="27" s="1"/>
  <c r="N3854" i="27" s="1"/>
  <c r="G3854" i="27" s="1"/>
  <c r="P3853" i="27"/>
  <c r="V3853" i="27" s="1"/>
  <c r="M3853" i="27"/>
  <c r="U3853" i="27" s="1"/>
  <c r="W3853" i="27" s="1"/>
  <c r="J3854" i="27" l="1"/>
  <c r="K3854" i="27" s="1"/>
  <c r="O3854" i="27" s="1"/>
  <c r="I3854" i="27" l="1"/>
  <c r="L3854" i="27" s="1"/>
  <c r="P3854" i="27" s="1"/>
  <c r="R3854" i="27"/>
  <c r="S3854" i="27" s="1"/>
  <c r="T3854" i="27" s="1"/>
  <c r="Q3854" i="27"/>
  <c r="M3854" i="27" l="1"/>
  <c r="U3854" i="27" s="1"/>
  <c r="W3854" i="27" s="1"/>
  <c r="H3855" i="27"/>
  <c r="X3855" i="27" s="1"/>
  <c r="N3855" i="27" s="1"/>
  <c r="G3855" i="27" s="1"/>
  <c r="V3854" i="27"/>
  <c r="J3855" i="27"/>
  <c r="K3855" i="27" s="1"/>
  <c r="O3855" i="27" l="1"/>
  <c r="I3855" i="27" l="1"/>
  <c r="L3855" i="27" s="1"/>
  <c r="P3855" i="27" s="1"/>
  <c r="R3855" i="27"/>
  <c r="S3855" i="27" s="1"/>
  <c r="T3855" i="27" s="1"/>
  <c r="Q3855" i="27"/>
  <c r="M3855" i="27" l="1"/>
  <c r="U3855" i="27" s="1"/>
  <c r="W3855" i="27" s="1"/>
  <c r="H3856" i="27"/>
  <c r="X3856" i="27" s="1"/>
  <c r="N3856" i="27" s="1"/>
  <c r="G3856" i="27" s="1"/>
  <c r="V3855" i="27"/>
  <c r="J3856" i="27" l="1"/>
  <c r="K3856" i="27" s="1"/>
  <c r="O3856" i="27" s="1"/>
  <c r="I3856" i="27" l="1"/>
  <c r="L3856" i="27" s="1"/>
  <c r="P3856" i="27" s="1"/>
  <c r="R3856" i="27"/>
  <c r="S3856" i="27" s="1"/>
  <c r="T3856" i="27" s="1"/>
  <c r="Q3856" i="27"/>
  <c r="M3856" i="27" l="1"/>
  <c r="U3856" i="27" s="1"/>
  <c r="W3856" i="27" s="1"/>
  <c r="H3857" i="27"/>
  <c r="X3857" i="27" s="1"/>
  <c r="N3857" i="27" s="1"/>
  <c r="G3857" i="27" s="1"/>
  <c r="V3856" i="27"/>
  <c r="J3857" i="27" l="1"/>
  <c r="K3857" i="27" s="1"/>
  <c r="O3857" i="27" s="1"/>
  <c r="I3857" i="27" l="1"/>
  <c r="L3857" i="27" s="1"/>
  <c r="R3857" i="27"/>
  <c r="S3857" i="27" s="1"/>
  <c r="T3857" i="27" s="1"/>
  <c r="Q3857" i="27"/>
  <c r="P3857" i="27" l="1"/>
  <c r="V3857" i="27" s="1"/>
  <c r="H3858" i="27"/>
  <c r="X3858" i="27" s="1"/>
  <c r="N3858" i="27" s="1"/>
  <c r="G3858" i="27" s="1"/>
  <c r="M3857" i="27"/>
  <c r="U3857" i="27" s="1"/>
  <c r="W3857" i="27" s="1"/>
  <c r="J3858" i="27" l="1"/>
  <c r="K3858" i="27" s="1"/>
  <c r="O3858" i="27" s="1"/>
  <c r="I3858" i="27" s="1"/>
  <c r="L3858" i="27" s="1"/>
  <c r="R3858" i="27" l="1"/>
  <c r="S3858" i="27" s="1"/>
  <c r="T3858" i="27" s="1"/>
  <c r="M3858" i="27"/>
  <c r="P3858" i="27"/>
  <c r="V3858" i="27" s="1"/>
  <c r="Q3858" i="27"/>
  <c r="U3858" i="27" l="1"/>
  <c r="W3858" i="27" s="1"/>
  <c r="H3859" i="27"/>
  <c r="X3859" i="27" s="1"/>
  <c r="N3859" i="27" s="1"/>
  <c r="G3859" i="27" s="1"/>
  <c r="J3859" i="27" l="1"/>
  <c r="K3859" i="27" s="1"/>
  <c r="O3859" i="27" s="1"/>
  <c r="I3859" i="27" l="1"/>
  <c r="L3859" i="27" s="1"/>
  <c r="P3859" i="27" s="1"/>
  <c r="R3859" i="27"/>
  <c r="S3859" i="27" s="1"/>
  <c r="T3859" i="27" s="1"/>
  <c r="Q3859" i="27"/>
  <c r="M3859" i="27" l="1"/>
  <c r="U3859" i="27" s="1"/>
  <c r="W3859" i="27" s="1"/>
  <c r="H3860" i="27"/>
  <c r="X3860" i="27" s="1"/>
  <c r="N3860" i="27" s="1"/>
  <c r="G3860" i="27" s="1"/>
  <c r="V3859" i="27"/>
  <c r="J3860" i="27" l="1"/>
  <c r="K3860" i="27" s="1"/>
  <c r="O3860" i="27" s="1"/>
  <c r="I3860" i="27" l="1"/>
  <c r="L3860" i="27" s="1"/>
  <c r="P3860" i="27" s="1"/>
  <c r="R3860" i="27"/>
  <c r="S3860" i="27" s="1"/>
  <c r="T3860" i="27" s="1"/>
  <c r="Q3860" i="27"/>
  <c r="M3860" i="27" l="1"/>
  <c r="U3860" i="27"/>
  <c r="W3860" i="27" s="1"/>
  <c r="H3861" i="27"/>
  <c r="X3861" i="27" s="1"/>
  <c r="N3861" i="27" s="1"/>
  <c r="G3861" i="27" s="1"/>
  <c r="V3860" i="27"/>
  <c r="J3861" i="27" l="1"/>
  <c r="K3861" i="27" s="1"/>
  <c r="O3861" i="27" s="1"/>
  <c r="I3861" i="27" l="1"/>
  <c r="L3861" i="27" s="1"/>
  <c r="R3861" i="27"/>
  <c r="S3861" i="27" s="1"/>
  <c r="T3861" i="27" s="1"/>
  <c r="M3861" i="27"/>
  <c r="P3861" i="27"/>
  <c r="Q3861" i="27"/>
  <c r="H3862" i="27" l="1"/>
  <c r="X3862" i="27" s="1"/>
  <c r="N3862" i="27" s="1"/>
  <c r="G3862" i="27" s="1"/>
  <c r="U3861" i="27"/>
  <c r="W3861" i="27" s="1"/>
  <c r="V3861" i="27"/>
  <c r="J3862" i="27" l="1"/>
  <c r="K3862" i="27" s="1"/>
  <c r="O3862" i="27" s="1"/>
  <c r="I3862" i="27" l="1"/>
  <c r="L3862" i="27" s="1"/>
  <c r="M3862" i="27" s="1"/>
  <c r="R3862" i="27"/>
  <c r="S3862" i="27" s="1"/>
  <c r="T3862" i="27" s="1"/>
  <c r="Q3862" i="27"/>
  <c r="U3862" i="27" l="1"/>
  <c r="H3863" i="27"/>
  <c r="X3863" i="27" s="1"/>
  <c r="N3863" i="27" s="1"/>
  <c r="G3863" i="27" s="1"/>
  <c r="W3862" i="27"/>
  <c r="P3862" i="27"/>
  <c r="V3862" i="27" s="1"/>
  <c r="J3863" i="27" l="1"/>
  <c r="K3863" i="27" s="1"/>
  <c r="O3863" i="27" s="1"/>
  <c r="I3863" i="27" l="1"/>
  <c r="L3863" i="27" s="1"/>
  <c r="P3863" i="27" s="1"/>
  <c r="R3863" i="27"/>
  <c r="S3863" i="27" s="1"/>
  <c r="T3863" i="27" s="1"/>
  <c r="Q3863" i="27"/>
  <c r="M3863" i="27" l="1"/>
  <c r="U3863" i="27" s="1"/>
  <c r="W3863" i="27" s="1"/>
  <c r="H3864" i="27"/>
  <c r="X3864" i="27" s="1"/>
  <c r="N3864" i="27" s="1"/>
  <c r="G3864" i="27" s="1"/>
  <c r="V3863" i="27"/>
  <c r="J3864" i="27" l="1"/>
  <c r="K3864" i="27" s="1"/>
  <c r="O3864" i="27" s="1"/>
  <c r="I3864" i="27" l="1"/>
  <c r="L3864" i="27" s="1"/>
  <c r="P3864" i="27" s="1"/>
  <c r="R3864" i="27"/>
  <c r="S3864" i="27" s="1"/>
  <c r="T3864" i="27" s="1"/>
  <c r="Q3864" i="27"/>
  <c r="M3864" i="27" l="1"/>
  <c r="U3864" i="27" s="1"/>
  <c r="W3864" i="27" s="1"/>
  <c r="H3865" i="27"/>
  <c r="X3865" i="27" s="1"/>
  <c r="N3865" i="27" s="1"/>
  <c r="G3865" i="27" s="1"/>
  <c r="V3864" i="27"/>
  <c r="J3865" i="27" l="1"/>
  <c r="K3865" i="27" s="1"/>
  <c r="O3865" i="27"/>
  <c r="I3865" i="27" l="1"/>
  <c r="L3865" i="27" s="1"/>
  <c r="P3865" i="27" s="1"/>
  <c r="R3865" i="27"/>
  <c r="S3865" i="27" s="1"/>
  <c r="T3865" i="27" s="1"/>
  <c r="Q3865" i="27"/>
  <c r="M3865" i="27" l="1"/>
  <c r="U3865" i="27" s="1"/>
  <c r="W3865" i="27" s="1"/>
  <c r="H3866" i="27"/>
  <c r="X3866" i="27" s="1"/>
  <c r="N3866" i="27" s="1"/>
  <c r="G3866" i="27" s="1"/>
  <c r="V3865" i="27"/>
  <c r="J3866" i="27"/>
  <c r="K3866" i="27" s="1"/>
  <c r="O3866" i="27" l="1"/>
  <c r="I3866" i="27" l="1"/>
  <c r="L3866" i="27" s="1"/>
  <c r="P3866" i="27" s="1"/>
  <c r="R3866" i="27"/>
  <c r="S3866" i="27" s="1"/>
  <c r="T3866" i="27" s="1"/>
  <c r="Q3866" i="27"/>
  <c r="M3866" i="27" l="1"/>
  <c r="U3866" i="27" s="1"/>
  <c r="W3866" i="27" s="1"/>
  <c r="H3867" i="27"/>
  <c r="X3867" i="27" s="1"/>
  <c r="N3867" i="27" s="1"/>
  <c r="G3867" i="27" s="1"/>
  <c r="V3866" i="27"/>
  <c r="J3867" i="27" l="1"/>
  <c r="K3867" i="27" s="1"/>
  <c r="O3867" i="27" s="1"/>
  <c r="I3867" i="27" l="1"/>
  <c r="L3867" i="27" s="1"/>
  <c r="R3867" i="27"/>
  <c r="S3867" i="27" s="1"/>
  <c r="T3867" i="27" s="1"/>
  <c r="Q3867" i="27"/>
  <c r="H3868" i="27" l="1"/>
  <c r="X3868" i="27" s="1"/>
  <c r="N3868" i="27" s="1"/>
  <c r="G3868" i="27" s="1"/>
  <c r="P3867" i="27"/>
  <c r="V3867" i="27" s="1"/>
  <c r="M3867" i="27"/>
  <c r="U3867" i="27" s="1"/>
  <c r="W3867" i="27" s="1"/>
  <c r="J3868" i="27" l="1"/>
  <c r="K3868" i="27" s="1"/>
  <c r="O3868" i="27" s="1"/>
  <c r="I3868" i="27" l="1"/>
  <c r="L3868" i="27" s="1"/>
  <c r="P3868" i="27" s="1"/>
  <c r="R3868" i="27"/>
  <c r="S3868" i="27" s="1"/>
  <c r="T3868" i="27" s="1"/>
  <c r="M3868" i="27"/>
  <c r="Q3868" i="27"/>
  <c r="U3868" i="27" l="1"/>
  <c r="W3868" i="27" s="1"/>
  <c r="H3869" i="27"/>
  <c r="X3869" i="27" s="1"/>
  <c r="N3869" i="27" s="1"/>
  <c r="G3869" i="27" s="1"/>
  <c r="V3868" i="27"/>
  <c r="J3869" i="27"/>
  <c r="K3869" i="27" s="1"/>
  <c r="O3869" i="27" l="1"/>
  <c r="I3869" i="27" l="1"/>
  <c r="L3869" i="27" s="1"/>
  <c r="R3869" i="27"/>
  <c r="S3869" i="27" s="1"/>
  <c r="T3869" i="27" s="1"/>
  <c r="Q3869" i="27"/>
  <c r="H3870" i="27" l="1"/>
  <c r="X3870" i="27" s="1"/>
  <c r="N3870" i="27" s="1"/>
  <c r="G3870" i="27" s="1"/>
  <c r="P3869" i="27"/>
  <c r="V3869" i="27" s="1"/>
  <c r="J3870" i="27"/>
  <c r="K3870" i="27" s="1"/>
  <c r="M3869" i="27"/>
  <c r="U3869" i="27" s="1"/>
  <c r="W3869" i="27" s="1"/>
  <c r="O3870" i="27" l="1"/>
  <c r="I3870" i="27" l="1"/>
  <c r="L3870" i="27" s="1"/>
  <c r="P3870" i="27" s="1"/>
  <c r="R3870" i="27"/>
  <c r="S3870" i="27" s="1"/>
  <c r="T3870" i="27" s="1"/>
  <c r="Q3870" i="27"/>
  <c r="M3870" i="27" l="1"/>
  <c r="H3871" i="27"/>
  <c r="X3871" i="27" s="1"/>
  <c r="N3871" i="27" s="1"/>
  <c r="G3871" i="27" s="1"/>
  <c r="U3870" i="27"/>
  <c r="W3870" i="27" s="1"/>
  <c r="V3870" i="27"/>
  <c r="J3871" i="27" l="1"/>
  <c r="K3871" i="27" s="1"/>
  <c r="O3871" i="27" s="1"/>
  <c r="I3871" i="27" l="1"/>
  <c r="L3871" i="27" s="1"/>
  <c r="P3871" i="27" s="1"/>
  <c r="R3871" i="27"/>
  <c r="S3871" i="27" s="1"/>
  <c r="T3871" i="27" s="1"/>
  <c r="Q3871" i="27"/>
  <c r="M3871" i="27" l="1"/>
  <c r="U3871" i="27" s="1"/>
  <c r="W3871" i="27" s="1"/>
  <c r="H3872" i="27"/>
  <c r="X3872" i="27" s="1"/>
  <c r="N3872" i="27" s="1"/>
  <c r="G3872" i="27" s="1"/>
  <c r="V3871" i="27"/>
  <c r="J3872" i="27"/>
  <c r="K3872" i="27" s="1"/>
  <c r="O3872" i="27" l="1"/>
  <c r="I3872" i="27" l="1"/>
  <c r="L3872" i="27" s="1"/>
  <c r="R3872" i="27"/>
  <c r="S3872" i="27" s="1"/>
  <c r="T3872" i="27" s="1"/>
  <c r="M3872" i="27"/>
  <c r="P3872" i="27"/>
  <c r="Q3872" i="27"/>
  <c r="U3872" i="27" l="1"/>
  <c r="W3872" i="27" s="1"/>
  <c r="H3873" i="27"/>
  <c r="X3873" i="27" s="1"/>
  <c r="N3873" i="27" s="1"/>
  <c r="G3873" i="27" s="1"/>
  <c r="V3872" i="27"/>
  <c r="J3873" i="27"/>
  <c r="K3873" i="27" s="1"/>
  <c r="O3873" i="27" l="1"/>
  <c r="I3873" i="27" l="1"/>
  <c r="L3873" i="27" s="1"/>
  <c r="P3873" i="27" s="1"/>
  <c r="R3873" i="27"/>
  <c r="S3873" i="27" s="1"/>
  <c r="T3873" i="27" s="1"/>
  <c r="Q3873" i="27"/>
  <c r="M3873" i="27" l="1"/>
  <c r="U3873" i="27" s="1"/>
  <c r="W3873" i="27" s="1"/>
  <c r="H3874" i="27"/>
  <c r="X3874" i="27" s="1"/>
  <c r="N3874" i="27" s="1"/>
  <c r="G3874" i="27" s="1"/>
  <c r="V3873" i="27"/>
  <c r="J3874" i="27" l="1"/>
  <c r="K3874" i="27" s="1"/>
  <c r="O3874" i="27" s="1"/>
  <c r="I3874" i="27" l="1"/>
  <c r="L3874" i="27" s="1"/>
  <c r="P3874" i="27" s="1"/>
  <c r="R3874" i="27"/>
  <c r="S3874" i="27" s="1"/>
  <c r="T3874" i="27" s="1"/>
  <c r="Q3874" i="27"/>
  <c r="M3874" i="27" l="1"/>
  <c r="U3874" i="27" s="1"/>
  <c r="W3874" i="27" s="1"/>
  <c r="H3875" i="27"/>
  <c r="X3875" i="27" s="1"/>
  <c r="N3875" i="27" s="1"/>
  <c r="G3875" i="27" s="1"/>
  <c r="V3874" i="27"/>
  <c r="J3875" i="27" l="1"/>
  <c r="K3875" i="27" s="1"/>
  <c r="O3875" i="27" s="1"/>
  <c r="I3875" i="27" l="1"/>
  <c r="L3875" i="27" s="1"/>
  <c r="P3875" i="27" s="1"/>
  <c r="R3875" i="27"/>
  <c r="S3875" i="27" s="1"/>
  <c r="T3875" i="27" s="1"/>
  <c r="Q3875" i="27"/>
  <c r="M3875" i="27" l="1"/>
  <c r="U3875" i="27"/>
  <c r="W3875" i="27" s="1"/>
  <c r="H3876" i="27"/>
  <c r="X3876" i="27" s="1"/>
  <c r="N3876" i="27" s="1"/>
  <c r="G3876" i="27" s="1"/>
  <c r="V3875" i="27"/>
  <c r="J3876" i="27" l="1"/>
  <c r="K3876" i="27" s="1"/>
  <c r="O3876" i="27" s="1"/>
  <c r="I3876" i="27" l="1"/>
  <c r="L3876" i="27" s="1"/>
  <c r="M3876" i="27" s="1"/>
  <c r="R3876" i="27"/>
  <c r="S3876" i="27" s="1"/>
  <c r="T3876" i="27" s="1"/>
  <c r="Q3876" i="27"/>
  <c r="P3876" i="27" l="1"/>
  <c r="V3876" i="27" s="1"/>
  <c r="U3876" i="27"/>
  <c r="W3876" i="27" s="1"/>
  <c r="H3877" i="27"/>
  <c r="X3877" i="27" s="1"/>
  <c r="N3877" i="27" s="1"/>
  <c r="G3877" i="27" s="1"/>
  <c r="J3877" i="27" l="1"/>
  <c r="K3877" i="27" s="1"/>
  <c r="O3877" i="27" s="1"/>
  <c r="I3877" i="27" l="1"/>
  <c r="L3877" i="27" s="1"/>
  <c r="M3877" i="27" s="1"/>
  <c r="R3877" i="27"/>
  <c r="S3877" i="27" s="1"/>
  <c r="T3877" i="27" s="1"/>
  <c r="Q3877" i="27"/>
  <c r="P3877" i="27" l="1"/>
  <c r="V3877" i="27" s="1"/>
  <c r="U3877" i="27"/>
  <c r="W3877" i="27" s="1"/>
  <c r="H3878" i="27"/>
  <c r="X3878" i="27" s="1"/>
  <c r="N3878" i="27" s="1"/>
  <c r="G3878" i="27" s="1"/>
  <c r="J3878" i="27" l="1"/>
  <c r="K3878" i="27" s="1"/>
  <c r="O3878" i="27" s="1"/>
  <c r="I3878" i="27" l="1"/>
  <c r="L3878" i="27" s="1"/>
  <c r="P3878" i="27" s="1"/>
  <c r="R3878" i="27"/>
  <c r="S3878" i="27" s="1"/>
  <c r="T3878" i="27" s="1"/>
  <c r="Q3878" i="27"/>
  <c r="M3878" i="27" l="1"/>
  <c r="U3878" i="27" s="1"/>
  <c r="W3878" i="27" s="1"/>
  <c r="H3879" i="27"/>
  <c r="X3879" i="27" s="1"/>
  <c r="N3879" i="27" s="1"/>
  <c r="G3879" i="27" s="1"/>
  <c r="V3878" i="27"/>
  <c r="J3879" i="27"/>
  <c r="K3879" i="27" s="1"/>
  <c r="O3879" i="27" l="1"/>
  <c r="I3879" i="27" l="1"/>
  <c r="L3879" i="27" s="1"/>
  <c r="P3879" i="27" s="1"/>
  <c r="R3879" i="27"/>
  <c r="S3879" i="27" s="1"/>
  <c r="T3879" i="27" s="1"/>
  <c r="Q3879" i="27"/>
  <c r="M3879" i="27" l="1"/>
  <c r="U3879" i="27" s="1"/>
  <c r="W3879" i="27" s="1"/>
  <c r="H3880" i="27"/>
  <c r="X3880" i="27" s="1"/>
  <c r="N3880" i="27" s="1"/>
  <c r="G3880" i="27" s="1"/>
  <c r="V3879" i="27"/>
  <c r="J3880" i="27"/>
  <c r="K3880" i="27" s="1"/>
  <c r="O3880" i="27" l="1"/>
  <c r="I3880" i="27" l="1"/>
  <c r="R3880" i="27"/>
  <c r="S3880" i="27" s="1"/>
  <c r="T3880" i="27" s="1"/>
  <c r="L3880" i="27"/>
  <c r="Q3880" i="27"/>
  <c r="H3881" i="27" l="1"/>
  <c r="X3881" i="27" s="1"/>
  <c r="N3881" i="27" s="1"/>
  <c r="G3881" i="27" s="1"/>
  <c r="P3880" i="27"/>
  <c r="V3880" i="27" s="1"/>
  <c r="M3880" i="27"/>
  <c r="U3880" i="27" s="1"/>
  <c r="W3880" i="27" s="1"/>
  <c r="J3881" i="27" l="1"/>
  <c r="K3881" i="27" s="1"/>
  <c r="O3881" i="27" s="1"/>
  <c r="I3881" i="27" l="1"/>
  <c r="R3881" i="27"/>
  <c r="S3881" i="27" s="1"/>
  <c r="T3881" i="27" s="1"/>
  <c r="L3881" i="27"/>
  <c r="M3881" i="27" s="1"/>
  <c r="Q3881" i="27"/>
  <c r="U3881" i="27" l="1"/>
  <c r="W3881" i="27" s="1"/>
  <c r="H3882" i="27"/>
  <c r="X3882" i="27" s="1"/>
  <c r="N3882" i="27" s="1"/>
  <c r="G3882" i="27" s="1"/>
  <c r="P3881" i="27"/>
  <c r="V3881" i="27" s="1"/>
  <c r="J3882" i="27" l="1"/>
  <c r="K3882" i="27" s="1"/>
  <c r="O3882" i="27" s="1"/>
  <c r="I3882" i="27" l="1"/>
  <c r="L3882" i="27" s="1"/>
  <c r="P3882" i="27" s="1"/>
  <c r="R3882" i="27"/>
  <c r="S3882" i="27" s="1"/>
  <c r="T3882" i="27" s="1"/>
  <c r="Q3882" i="27"/>
  <c r="M3882" i="27" l="1"/>
  <c r="U3882" i="27"/>
  <c r="H3883" i="27"/>
  <c r="X3883" i="27" s="1"/>
  <c r="N3883" i="27" s="1"/>
  <c r="G3883" i="27" s="1"/>
  <c r="W3882" i="27"/>
  <c r="V3882" i="27"/>
  <c r="J3883" i="27"/>
  <c r="K3883" i="27" s="1"/>
  <c r="O3883" i="27" l="1"/>
  <c r="I3883" i="27" l="1"/>
  <c r="L3883" i="27" s="1"/>
  <c r="R3883" i="27"/>
  <c r="S3883" i="27" s="1"/>
  <c r="T3883" i="27" s="1"/>
  <c r="Q3883" i="27"/>
  <c r="H3884" i="27" l="1"/>
  <c r="X3884" i="27" s="1"/>
  <c r="N3884" i="27" s="1"/>
  <c r="G3884" i="27" s="1"/>
  <c r="P3883" i="27"/>
  <c r="V3883" i="27" s="1"/>
  <c r="M3883" i="27"/>
  <c r="U3883" i="27" s="1"/>
  <c r="W3883" i="27" s="1"/>
  <c r="J3884" i="27" l="1"/>
  <c r="K3884" i="27" s="1"/>
  <c r="O3884" i="27" s="1"/>
  <c r="I3884" i="27" l="1"/>
  <c r="L3884" i="27" s="1"/>
  <c r="R3884" i="27"/>
  <c r="S3884" i="27" s="1"/>
  <c r="T3884" i="27" s="1"/>
  <c r="Q3884" i="27"/>
  <c r="H3885" i="27" l="1"/>
  <c r="X3885" i="27" s="1"/>
  <c r="N3885" i="27" s="1"/>
  <c r="G3885" i="27" s="1"/>
  <c r="P3884" i="27"/>
  <c r="V3884" i="27" s="1"/>
  <c r="M3884" i="27"/>
  <c r="U3884" i="27" s="1"/>
  <c r="W3884" i="27" s="1"/>
  <c r="J3885" i="27" l="1"/>
  <c r="K3885" i="27" s="1"/>
  <c r="O3885" i="27" s="1"/>
  <c r="I3885" i="27" l="1"/>
  <c r="L3885" i="27" s="1"/>
  <c r="P3885" i="27" s="1"/>
  <c r="R3885" i="27"/>
  <c r="S3885" i="27" s="1"/>
  <c r="T3885" i="27" s="1"/>
  <c r="Q3885" i="27"/>
  <c r="M3885" i="27" l="1"/>
  <c r="U3885" i="27" s="1"/>
  <c r="W3885" i="27" s="1"/>
  <c r="H3886" i="27"/>
  <c r="X3886" i="27" s="1"/>
  <c r="N3886" i="27" s="1"/>
  <c r="G3886" i="27" s="1"/>
  <c r="V3885" i="27"/>
  <c r="J3886" i="27"/>
  <c r="K3886" i="27" s="1"/>
  <c r="O3886" i="27" l="1"/>
  <c r="I3886" i="27" l="1"/>
  <c r="L3886" i="27" s="1"/>
  <c r="P3886" i="27" s="1"/>
  <c r="R3886" i="27"/>
  <c r="S3886" i="27" s="1"/>
  <c r="T3886" i="27" s="1"/>
  <c r="Q3886" i="27"/>
  <c r="M3886" i="27" l="1"/>
  <c r="U3886" i="27" s="1"/>
  <c r="W3886" i="27" s="1"/>
  <c r="H3887" i="27"/>
  <c r="X3887" i="27" s="1"/>
  <c r="N3887" i="27" s="1"/>
  <c r="G3887" i="27" s="1"/>
  <c r="V3886" i="27"/>
  <c r="J3887" i="27" l="1"/>
  <c r="K3887" i="27" s="1"/>
  <c r="O3887" i="27" s="1"/>
  <c r="I3887" i="27" l="1"/>
  <c r="L3887" i="27" s="1"/>
  <c r="P3887" i="27" s="1"/>
  <c r="R3887" i="27"/>
  <c r="S3887" i="27" s="1"/>
  <c r="T3887" i="27" s="1"/>
  <c r="Q3887" i="27"/>
  <c r="M3887" i="27" l="1"/>
  <c r="U3887" i="27" s="1"/>
  <c r="W3887" i="27" s="1"/>
  <c r="H3888" i="27"/>
  <c r="X3888" i="27" s="1"/>
  <c r="N3888" i="27" s="1"/>
  <c r="G3888" i="27" s="1"/>
  <c r="V3887" i="27"/>
  <c r="J3888" i="27" l="1"/>
  <c r="K3888" i="27" s="1"/>
  <c r="O3888" i="27" s="1"/>
  <c r="I3888" i="27" l="1"/>
  <c r="L3888" i="27" s="1"/>
  <c r="R3888" i="27"/>
  <c r="S3888" i="27" s="1"/>
  <c r="T3888" i="27" s="1"/>
  <c r="M3888" i="27"/>
  <c r="P3888" i="27"/>
  <c r="Q3888" i="27"/>
  <c r="U3888" i="27" l="1"/>
  <c r="W3888" i="27" s="1"/>
  <c r="H3889" i="27"/>
  <c r="X3889" i="27" s="1"/>
  <c r="N3889" i="27" s="1"/>
  <c r="G3889" i="27" s="1"/>
  <c r="V3888" i="27"/>
  <c r="J3889" i="27"/>
  <c r="K3889" i="27" s="1"/>
  <c r="O3889" i="27" l="1"/>
  <c r="I3889" i="27" l="1"/>
  <c r="L3889" i="27" s="1"/>
  <c r="M3889" i="27" s="1"/>
  <c r="R3889" i="27"/>
  <c r="S3889" i="27" s="1"/>
  <c r="T3889" i="27" s="1"/>
  <c r="Q3889" i="27"/>
  <c r="P3889" i="27" l="1"/>
  <c r="V3889" i="27" s="1"/>
  <c r="U3889" i="27"/>
  <c r="W3889" i="27" s="1"/>
  <c r="H3890" i="27"/>
  <c r="X3890" i="27" s="1"/>
  <c r="N3890" i="27" s="1"/>
  <c r="G3890" i="27" s="1"/>
  <c r="J3890" i="27"/>
  <c r="K3890" i="27" s="1"/>
  <c r="O3890" i="27" l="1"/>
  <c r="I3890" i="27" l="1"/>
  <c r="L3890" i="27" s="1"/>
  <c r="P3890" i="27" s="1"/>
  <c r="R3890" i="27"/>
  <c r="S3890" i="27" s="1"/>
  <c r="T3890" i="27" s="1"/>
  <c r="Q3890" i="27"/>
  <c r="M3890" i="27" l="1"/>
  <c r="U3890" i="27" s="1"/>
  <c r="W3890" i="27" s="1"/>
  <c r="H3891" i="27"/>
  <c r="X3891" i="27" s="1"/>
  <c r="N3891" i="27" s="1"/>
  <c r="G3891" i="27" s="1"/>
  <c r="V3890" i="27"/>
  <c r="J3891" i="27" l="1"/>
  <c r="K3891" i="27" s="1"/>
  <c r="O3891" i="27" s="1"/>
  <c r="I3891" i="27" l="1"/>
  <c r="L3891" i="27" s="1"/>
  <c r="P3891" i="27" s="1"/>
  <c r="R3891" i="27"/>
  <c r="S3891" i="27" s="1"/>
  <c r="T3891" i="27" s="1"/>
  <c r="Q3891" i="27"/>
  <c r="M3891" i="27" l="1"/>
  <c r="U3891" i="27" s="1"/>
  <c r="W3891" i="27" s="1"/>
  <c r="H3892" i="27"/>
  <c r="X3892" i="27" s="1"/>
  <c r="N3892" i="27" s="1"/>
  <c r="G3892" i="27" s="1"/>
  <c r="V3891" i="27"/>
  <c r="J3892" i="27"/>
  <c r="K3892" i="27" s="1"/>
  <c r="O3892" i="27" l="1"/>
  <c r="I3892" i="27" l="1"/>
  <c r="L3892" i="27" s="1"/>
  <c r="M3892" i="27" s="1"/>
  <c r="R3892" i="27"/>
  <c r="S3892" i="27" s="1"/>
  <c r="T3892" i="27" s="1"/>
  <c r="Q3892" i="27"/>
  <c r="P3892" i="27" l="1"/>
  <c r="V3892" i="27" s="1"/>
  <c r="U3892" i="27"/>
  <c r="W3892" i="27" s="1"/>
  <c r="H3893" i="27"/>
  <c r="X3893" i="27" s="1"/>
  <c r="N3893" i="27" s="1"/>
  <c r="G3893" i="27" s="1"/>
  <c r="J3893" i="27" l="1"/>
  <c r="K3893" i="27" s="1"/>
  <c r="O3893" i="27" s="1"/>
  <c r="I3893" i="27" l="1"/>
  <c r="L3893" i="27" s="1"/>
  <c r="P3893" i="27" s="1"/>
  <c r="R3893" i="27"/>
  <c r="S3893" i="27" s="1"/>
  <c r="T3893" i="27" s="1"/>
  <c r="Q3893" i="27"/>
  <c r="M3893" i="27" l="1"/>
  <c r="U3893" i="27" s="1"/>
  <c r="W3893" i="27" s="1"/>
  <c r="H3894" i="27"/>
  <c r="X3894" i="27" s="1"/>
  <c r="N3894" i="27" s="1"/>
  <c r="G3894" i="27" s="1"/>
  <c r="V3893" i="27"/>
  <c r="J3894" i="27" l="1"/>
  <c r="K3894" i="27" s="1"/>
  <c r="O3894" i="27" s="1"/>
  <c r="I3894" i="27" l="1"/>
  <c r="L3894" i="27" s="1"/>
  <c r="P3894" i="27" s="1"/>
  <c r="R3894" i="27"/>
  <c r="S3894" i="27" s="1"/>
  <c r="T3894" i="27" s="1"/>
  <c r="Q3894" i="27"/>
  <c r="M3894" i="27" l="1"/>
  <c r="U3894" i="27" s="1"/>
  <c r="W3894" i="27" s="1"/>
  <c r="H3895" i="27"/>
  <c r="X3895" i="27" s="1"/>
  <c r="N3895" i="27" s="1"/>
  <c r="G3895" i="27" s="1"/>
  <c r="V3894" i="27"/>
  <c r="J3895" i="27"/>
  <c r="K3895" i="27" s="1"/>
  <c r="O3895" i="27" l="1"/>
  <c r="I3895" i="27" l="1"/>
  <c r="L3895" i="27" s="1"/>
  <c r="M3895" i="27" s="1"/>
  <c r="R3895" i="27"/>
  <c r="S3895" i="27" s="1"/>
  <c r="T3895" i="27" s="1"/>
  <c r="Q3895" i="27"/>
  <c r="P3895" i="27" l="1"/>
  <c r="V3895" i="27" s="1"/>
  <c r="U3895" i="27"/>
  <c r="W3895" i="27" s="1"/>
  <c r="H3896" i="27"/>
  <c r="X3896" i="27" s="1"/>
  <c r="N3896" i="27" s="1"/>
  <c r="G3896" i="27" s="1"/>
  <c r="J3896" i="27" l="1"/>
  <c r="K3896" i="27" s="1"/>
  <c r="O3896" i="27" s="1"/>
  <c r="I3896" i="27" l="1"/>
  <c r="L3896" i="27" s="1"/>
  <c r="P3896" i="27" s="1"/>
  <c r="R3896" i="27"/>
  <c r="S3896" i="27" s="1"/>
  <c r="T3896" i="27" s="1"/>
  <c r="Q3896" i="27"/>
  <c r="M3896" i="27" l="1"/>
  <c r="U3896" i="27" s="1"/>
  <c r="W3896" i="27" s="1"/>
  <c r="H3897" i="27"/>
  <c r="V3896" i="27"/>
  <c r="J3897" i="27" l="1"/>
  <c r="K3897" i="27" s="1"/>
  <c r="O3897" i="27" s="1"/>
  <c r="X3897" i="27"/>
  <c r="N3897" i="27" s="1"/>
  <c r="G3897" i="27" s="1"/>
  <c r="Q3897" i="27" l="1"/>
  <c r="H3898" i="27" s="1"/>
  <c r="X3898" i="27" s="1"/>
  <c r="N3898" i="27" s="1"/>
  <c r="G3898" i="27" s="1"/>
  <c r="R3897" i="27"/>
  <c r="S3897" i="27" s="1"/>
  <c r="T3897" i="27" s="1"/>
  <c r="I3897" i="27"/>
  <c r="J3898" i="27" l="1"/>
  <c r="K3898" i="27" s="1"/>
  <c r="O3898" i="27" s="1"/>
  <c r="L3897" i="27"/>
  <c r="P3897" i="27" s="1"/>
  <c r="V3897" i="27" s="1"/>
  <c r="M3897" i="27" l="1"/>
  <c r="U3897" i="27" s="1"/>
  <c r="W3897" i="27" s="1"/>
  <c r="R3898" i="27"/>
  <c r="S3898" i="27" s="1"/>
  <c r="T3898" i="27" s="1"/>
  <c r="Q3898" i="27"/>
  <c r="I3898" i="27" l="1"/>
  <c r="L3898" i="27" s="1"/>
  <c r="H3899" i="27"/>
  <c r="X3899" i="27" s="1"/>
  <c r="N3899" i="27" s="1"/>
  <c r="G3899" i="27" s="1"/>
  <c r="J3899" i="27" l="1"/>
  <c r="K3899" i="27" s="1"/>
  <c r="O3899" i="27" s="1"/>
  <c r="M3898" i="27"/>
  <c r="U3898" i="27" s="1"/>
  <c r="W3898" i="27" s="1"/>
  <c r="P3898" i="27"/>
  <c r="V3898" i="27" s="1"/>
  <c r="I3899" i="27" l="1"/>
  <c r="L3899" i="27" s="1"/>
  <c r="P3899" i="27" s="1"/>
  <c r="R3899" i="27"/>
  <c r="S3899" i="27" s="1"/>
  <c r="T3899" i="27" s="1"/>
  <c r="Q3899" i="27"/>
  <c r="M3899" i="27" l="1"/>
  <c r="U3899" i="27" s="1"/>
  <c r="W3899" i="27" s="1"/>
  <c r="H3900" i="27"/>
  <c r="X3900" i="27" s="1"/>
  <c r="N3900" i="27" s="1"/>
  <c r="G3900" i="27" s="1"/>
  <c r="V3899" i="27"/>
  <c r="J3900" i="27" l="1"/>
  <c r="K3900" i="27" s="1"/>
  <c r="O3900" i="27" s="1"/>
  <c r="I3900" i="27" l="1"/>
  <c r="L3900" i="27" s="1"/>
  <c r="M3900" i="27" s="1"/>
  <c r="R3900" i="27"/>
  <c r="S3900" i="27" s="1"/>
  <c r="T3900" i="27" s="1"/>
  <c r="Q3900" i="27"/>
  <c r="P3900" i="27" l="1"/>
  <c r="V3900" i="27" s="1"/>
  <c r="U3900" i="27"/>
  <c r="W3900" i="27" s="1"/>
  <c r="H3901" i="27"/>
  <c r="X3901" i="27" s="1"/>
  <c r="N3901" i="27" s="1"/>
  <c r="G3901" i="27" s="1"/>
  <c r="J3901" i="27" l="1"/>
  <c r="K3901" i="27" s="1"/>
  <c r="O3901" i="27" s="1"/>
  <c r="I3901" i="27" l="1"/>
  <c r="L3901" i="27" s="1"/>
  <c r="R3901" i="27"/>
  <c r="S3901" i="27" s="1"/>
  <c r="T3901" i="27" s="1"/>
  <c r="Q3901" i="27"/>
  <c r="H3902" i="27" l="1"/>
  <c r="X3902" i="27" s="1"/>
  <c r="N3902" i="27" s="1"/>
  <c r="G3902" i="27" s="1"/>
  <c r="P3901" i="27"/>
  <c r="V3901" i="27" s="1"/>
  <c r="M3901" i="27"/>
  <c r="U3901" i="27" s="1"/>
  <c r="W3901" i="27" s="1"/>
  <c r="J3902" i="27" l="1"/>
  <c r="K3902" i="27" s="1"/>
  <c r="O3902" i="27" s="1"/>
  <c r="I3902" i="27" l="1"/>
  <c r="L3902" i="27" s="1"/>
  <c r="M3902" i="27" s="1"/>
  <c r="R3902" i="27"/>
  <c r="S3902" i="27" s="1"/>
  <c r="T3902" i="27" s="1"/>
  <c r="Q3902" i="27"/>
  <c r="P3902" i="27" l="1"/>
  <c r="V3902" i="27" s="1"/>
  <c r="U3902" i="27"/>
  <c r="W3902" i="27" s="1"/>
  <c r="H3903" i="27"/>
  <c r="X3903" i="27" s="1"/>
  <c r="N3903" i="27" s="1"/>
  <c r="G3903" i="27" s="1"/>
  <c r="J3903" i="27" l="1"/>
  <c r="K3903" i="27" s="1"/>
  <c r="O3903" i="27" s="1"/>
  <c r="I3903" i="27" l="1"/>
  <c r="L3903" i="27" s="1"/>
  <c r="R3903" i="27"/>
  <c r="S3903" i="27" s="1"/>
  <c r="T3903" i="27" s="1"/>
  <c r="Q3903" i="27"/>
  <c r="H3904" i="27" l="1"/>
  <c r="X3904" i="27" s="1"/>
  <c r="N3904" i="27" s="1"/>
  <c r="G3904" i="27" s="1"/>
  <c r="P3903" i="27"/>
  <c r="V3903" i="27" s="1"/>
  <c r="M3903" i="27"/>
  <c r="U3903" i="27" s="1"/>
  <c r="W3903" i="27" s="1"/>
  <c r="J3904" i="27" l="1"/>
  <c r="K3904" i="27" s="1"/>
  <c r="O3904" i="27" s="1"/>
  <c r="I3904" i="27" l="1"/>
  <c r="L3904" i="27" s="1"/>
  <c r="P3904" i="27" s="1"/>
  <c r="R3904" i="27"/>
  <c r="S3904" i="27" s="1"/>
  <c r="T3904" i="27" s="1"/>
  <c r="Q3904" i="27"/>
  <c r="M3904" i="27" l="1"/>
  <c r="U3904" i="27" s="1"/>
  <c r="W3904" i="27" s="1"/>
  <c r="H3905" i="27"/>
  <c r="X3905" i="27" s="1"/>
  <c r="N3905" i="27" s="1"/>
  <c r="G3905" i="27" s="1"/>
  <c r="V3904" i="27"/>
  <c r="J3905" i="27" l="1"/>
  <c r="K3905" i="27" s="1"/>
  <c r="O3905" i="27" s="1"/>
  <c r="I3905" i="27" l="1"/>
  <c r="L3905" i="27" s="1"/>
  <c r="P3905" i="27" s="1"/>
  <c r="R3905" i="27"/>
  <c r="S3905" i="27" s="1"/>
  <c r="T3905" i="27" s="1"/>
  <c r="Q3905" i="27"/>
  <c r="M3905" i="27" l="1"/>
  <c r="U3905" i="27" s="1"/>
  <c r="W3905" i="27" s="1"/>
  <c r="H3906" i="27"/>
  <c r="X3906" i="27" s="1"/>
  <c r="N3906" i="27" s="1"/>
  <c r="G3906" i="27" s="1"/>
  <c r="V3905" i="27"/>
  <c r="J3906" i="27"/>
  <c r="K3906" i="27" s="1"/>
  <c r="O3906" i="27" l="1"/>
  <c r="I3906" i="27" l="1"/>
  <c r="L3906" i="27" s="1"/>
  <c r="P3906" i="27" s="1"/>
  <c r="R3906" i="27"/>
  <c r="S3906" i="27" s="1"/>
  <c r="T3906" i="27" s="1"/>
  <c r="Q3906" i="27"/>
  <c r="M3906" i="27" l="1"/>
  <c r="U3906" i="27" s="1"/>
  <c r="W3906" i="27" s="1"/>
  <c r="H3907" i="27"/>
  <c r="X3907" i="27" s="1"/>
  <c r="N3907" i="27" s="1"/>
  <c r="G3907" i="27" s="1"/>
  <c r="V3906" i="27"/>
  <c r="J3907" i="27"/>
  <c r="K3907" i="27" s="1"/>
  <c r="O3907" i="27" l="1"/>
  <c r="I3907" i="27" l="1"/>
  <c r="L3907" i="27" s="1"/>
  <c r="P3907" i="27" s="1"/>
  <c r="R3907" i="27"/>
  <c r="S3907" i="27" s="1"/>
  <c r="T3907" i="27" s="1"/>
  <c r="Q3907" i="27"/>
  <c r="M3907" i="27" l="1"/>
  <c r="U3907" i="27" s="1"/>
  <c r="W3907" i="27" s="1"/>
  <c r="H3908" i="27"/>
  <c r="X3908" i="27" s="1"/>
  <c r="N3908" i="27" s="1"/>
  <c r="G3908" i="27" s="1"/>
  <c r="V3907" i="27"/>
  <c r="J3908" i="27" l="1"/>
  <c r="K3908" i="27" s="1"/>
  <c r="O3908" i="27" s="1"/>
  <c r="I3908" i="27" l="1"/>
  <c r="R3908" i="27"/>
  <c r="S3908" i="27" s="1"/>
  <c r="T3908" i="27" s="1"/>
  <c r="L3908" i="27"/>
  <c r="Q3908" i="27"/>
  <c r="H3909" i="27" l="1"/>
  <c r="X3909" i="27" s="1"/>
  <c r="N3909" i="27" s="1"/>
  <c r="G3909" i="27" s="1"/>
  <c r="P3908" i="27"/>
  <c r="V3908" i="27" s="1"/>
  <c r="M3908" i="27"/>
  <c r="U3908" i="27" s="1"/>
  <c r="W3908" i="27" s="1"/>
  <c r="J3909" i="27" l="1"/>
  <c r="K3909" i="27" s="1"/>
  <c r="O3909" i="27" s="1"/>
  <c r="I3909" i="27" l="1"/>
  <c r="L3909" i="27" s="1"/>
  <c r="M3909" i="27" s="1"/>
  <c r="R3909" i="27"/>
  <c r="S3909" i="27" s="1"/>
  <c r="T3909" i="27" s="1"/>
  <c r="Q3909" i="27"/>
  <c r="P3909" i="27" l="1"/>
  <c r="V3909" i="27" s="1"/>
  <c r="U3909" i="27"/>
  <c r="W3909" i="27" s="1"/>
  <c r="H3910" i="27"/>
  <c r="X3910" i="27" s="1"/>
  <c r="N3910" i="27" s="1"/>
  <c r="G3910" i="27" s="1"/>
  <c r="J3910" i="27"/>
  <c r="K3910" i="27" s="1"/>
  <c r="O3910" i="27" l="1"/>
  <c r="I3910" i="27" l="1"/>
  <c r="L3910" i="27" s="1"/>
  <c r="P3910" i="27" s="1"/>
  <c r="R3910" i="27"/>
  <c r="S3910" i="27" s="1"/>
  <c r="T3910" i="27" s="1"/>
  <c r="Q3910" i="27"/>
  <c r="M3910" i="27" l="1"/>
  <c r="U3910" i="27" s="1"/>
  <c r="W3910" i="27" s="1"/>
  <c r="H3911" i="27"/>
  <c r="X3911" i="27" s="1"/>
  <c r="N3911" i="27" s="1"/>
  <c r="G3911" i="27" s="1"/>
  <c r="V3910" i="27"/>
  <c r="J3911" i="27" l="1"/>
  <c r="K3911" i="27" s="1"/>
  <c r="O3911" i="27" s="1"/>
  <c r="I3911" i="27" s="1"/>
  <c r="L3911" i="27" s="1"/>
  <c r="R3911" i="27" l="1"/>
  <c r="S3911" i="27" s="1"/>
  <c r="T3911" i="27" s="1"/>
  <c r="M3911" i="27"/>
  <c r="P3911" i="27"/>
  <c r="V3911" i="27" s="1"/>
  <c r="Q3911" i="27"/>
  <c r="U3911" i="27" l="1"/>
  <c r="W3911" i="27" s="1"/>
  <c r="H3912" i="27"/>
  <c r="X3912" i="27" s="1"/>
  <c r="N3912" i="27" s="1"/>
  <c r="G3912" i="27" s="1"/>
  <c r="J3912" i="27" l="1"/>
  <c r="K3912" i="27" s="1"/>
  <c r="O3912" i="27" s="1"/>
  <c r="I3912" i="27" l="1"/>
  <c r="L3912" i="27" s="1"/>
  <c r="M3912" i="27" s="1"/>
  <c r="R3912" i="27"/>
  <c r="S3912" i="27" s="1"/>
  <c r="T3912" i="27" s="1"/>
  <c r="Q3912" i="27"/>
  <c r="U3912" i="27" l="1"/>
  <c r="W3912" i="27" s="1"/>
  <c r="H3913" i="27"/>
  <c r="X3913" i="27" s="1"/>
  <c r="N3913" i="27" s="1"/>
  <c r="G3913" i="27" s="1"/>
  <c r="P3912" i="27"/>
  <c r="V3912" i="27" s="1"/>
  <c r="J3913" i="27" l="1"/>
  <c r="K3913" i="27" s="1"/>
  <c r="O3913" i="27" s="1"/>
  <c r="I3913" i="27" l="1"/>
  <c r="L3913" i="27" s="1"/>
  <c r="P3913" i="27" s="1"/>
  <c r="R3913" i="27"/>
  <c r="S3913" i="27" s="1"/>
  <c r="T3913" i="27" s="1"/>
  <c r="Q3913" i="27"/>
  <c r="M3913" i="27" l="1"/>
  <c r="U3913" i="27" s="1"/>
  <c r="W3913" i="27" s="1"/>
  <c r="H3914" i="27"/>
  <c r="X3914" i="27" s="1"/>
  <c r="N3914" i="27" s="1"/>
  <c r="G3914" i="27" s="1"/>
  <c r="V3913" i="27"/>
  <c r="J3914" i="27" l="1"/>
  <c r="K3914" i="27" s="1"/>
  <c r="O3914" i="27" s="1"/>
  <c r="I3914" i="27" l="1"/>
  <c r="L3914" i="27" s="1"/>
  <c r="P3914" i="27" s="1"/>
  <c r="R3914" i="27"/>
  <c r="S3914" i="27" s="1"/>
  <c r="T3914" i="27" s="1"/>
  <c r="Q3914" i="27"/>
  <c r="M3914" i="27" l="1"/>
  <c r="U3914" i="27" s="1"/>
  <c r="W3914" i="27" s="1"/>
  <c r="H3915" i="27"/>
  <c r="X3915" i="27" s="1"/>
  <c r="N3915" i="27" s="1"/>
  <c r="G3915" i="27" s="1"/>
  <c r="V3914" i="27"/>
  <c r="J3915" i="27" l="1"/>
  <c r="K3915" i="27" s="1"/>
  <c r="O3915" i="27" s="1"/>
  <c r="I3915" i="27" l="1"/>
  <c r="L3915" i="27" s="1"/>
  <c r="M3915" i="27" s="1"/>
  <c r="R3915" i="27"/>
  <c r="S3915" i="27" s="1"/>
  <c r="T3915" i="27" s="1"/>
  <c r="Q3915" i="27"/>
  <c r="P3915" i="27" l="1"/>
  <c r="V3915" i="27" s="1"/>
  <c r="U3915" i="27"/>
  <c r="W3915" i="27" s="1"/>
  <c r="H3916" i="27"/>
  <c r="X3916" i="27" s="1"/>
  <c r="N3916" i="27" s="1"/>
  <c r="G3916" i="27" s="1"/>
  <c r="J3916" i="27" l="1"/>
  <c r="K3916" i="27" s="1"/>
  <c r="O3916" i="27" s="1"/>
  <c r="I3916" i="27" l="1"/>
  <c r="L3916" i="27" s="1"/>
  <c r="R3916" i="27"/>
  <c r="S3916" i="27" s="1"/>
  <c r="T3916" i="27" s="1"/>
  <c r="Q3916" i="27"/>
  <c r="H3917" i="27" l="1"/>
  <c r="X3917" i="27" s="1"/>
  <c r="N3917" i="27" s="1"/>
  <c r="G3917" i="27" s="1"/>
  <c r="P3916" i="27"/>
  <c r="V3916" i="27" s="1"/>
  <c r="M3916" i="27"/>
  <c r="U3916" i="27" s="1"/>
  <c r="W3916" i="27" s="1"/>
  <c r="J3917" i="27" l="1"/>
  <c r="K3917" i="27" s="1"/>
  <c r="O3917" i="27" s="1"/>
  <c r="I3917" i="27" l="1"/>
  <c r="L3917" i="27" s="1"/>
  <c r="M3917" i="27" s="1"/>
  <c r="R3917" i="27"/>
  <c r="S3917" i="27" s="1"/>
  <c r="T3917" i="27" s="1"/>
  <c r="Q3917" i="27"/>
  <c r="P3917" i="27" l="1"/>
  <c r="V3917" i="27" s="1"/>
  <c r="U3917" i="27"/>
  <c r="W3917" i="27" s="1"/>
  <c r="H3918" i="27"/>
  <c r="X3918" i="27" s="1"/>
  <c r="N3918" i="27" s="1"/>
  <c r="G3918" i="27" s="1"/>
  <c r="J3918" i="27" l="1"/>
  <c r="K3918" i="27" s="1"/>
  <c r="O3918" i="27" s="1"/>
  <c r="I3918" i="27" l="1"/>
  <c r="L3918" i="27" s="1"/>
  <c r="M3918" i="27" s="1"/>
  <c r="R3918" i="27"/>
  <c r="S3918" i="27" s="1"/>
  <c r="T3918" i="27" s="1"/>
  <c r="Q3918" i="27"/>
  <c r="P3918" i="27" l="1"/>
  <c r="U3918" i="27"/>
  <c r="W3918" i="27" s="1"/>
  <c r="H3919" i="27"/>
  <c r="X3919" i="27" s="1"/>
  <c r="N3919" i="27" s="1"/>
  <c r="G3919" i="27" s="1"/>
  <c r="V3918" i="27"/>
  <c r="J3919" i="27" l="1"/>
  <c r="K3919" i="27" s="1"/>
  <c r="O3919" i="27" s="1"/>
  <c r="I3919" i="27" l="1"/>
  <c r="L3919" i="27" s="1"/>
  <c r="P3919" i="27" s="1"/>
  <c r="R3919" i="27"/>
  <c r="S3919" i="27" s="1"/>
  <c r="T3919" i="27" s="1"/>
  <c r="Q3919" i="27"/>
  <c r="M3919" i="27" l="1"/>
  <c r="U3919" i="27" s="1"/>
  <c r="W3919" i="27" s="1"/>
  <c r="H3920" i="27"/>
  <c r="X3920" i="27" s="1"/>
  <c r="N3920" i="27" s="1"/>
  <c r="G3920" i="27" s="1"/>
  <c r="V3919" i="27"/>
  <c r="J3920" i="27" l="1"/>
  <c r="K3920" i="27" s="1"/>
  <c r="O3920" i="27" s="1"/>
  <c r="I3920" i="27" l="1"/>
  <c r="L3920" i="27" s="1"/>
  <c r="P3920" i="27" s="1"/>
  <c r="R3920" i="27"/>
  <c r="S3920" i="27" s="1"/>
  <c r="T3920" i="27" s="1"/>
  <c r="Q3920" i="27"/>
  <c r="M3920" i="27" l="1"/>
  <c r="U3920" i="27" s="1"/>
  <c r="W3920" i="27" s="1"/>
  <c r="H3921" i="27"/>
  <c r="X3921" i="27" s="1"/>
  <c r="N3921" i="27" s="1"/>
  <c r="G3921" i="27" s="1"/>
  <c r="V3920" i="27"/>
  <c r="J3921" i="27"/>
  <c r="K3921" i="27" s="1"/>
  <c r="O3921" i="27" l="1"/>
  <c r="I3921" i="27" l="1"/>
  <c r="L3921" i="27" s="1"/>
  <c r="P3921" i="27" s="1"/>
  <c r="R3921" i="27"/>
  <c r="S3921" i="27" s="1"/>
  <c r="T3921" i="27" s="1"/>
  <c r="Q3921" i="27"/>
  <c r="M3921" i="27" l="1"/>
  <c r="U3921" i="27" s="1"/>
  <c r="W3921" i="27" s="1"/>
  <c r="H3922" i="27"/>
  <c r="X3922" i="27" s="1"/>
  <c r="N3922" i="27" s="1"/>
  <c r="G3922" i="27" s="1"/>
  <c r="V3921" i="27"/>
  <c r="J3922" i="27"/>
  <c r="K3922" i="27" s="1"/>
  <c r="O3922" i="27" l="1"/>
  <c r="I3922" i="27" l="1"/>
  <c r="R3922" i="27"/>
  <c r="S3922" i="27" s="1"/>
  <c r="T3922" i="27" s="1"/>
  <c r="L3922" i="27"/>
  <c r="Q3922" i="27"/>
  <c r="H3923" i="27" l="1"/>
  <c r="X3923" i="27" s="1"/>
  <c r="N3923" i="27" s="1"/>
  <c r="G3923" i="27" s="1"/>
  <c r="P3922" i="27"/>
  <c r="V3922" i="27" s="1"/>
  <c r="J3923" i="27"/>
  <c r="K3923" i="27" s="1"/>
  <c r="M3922" i="27"/>
  <c r="U3922" i="27" s="1"/>
  <c r="W3922" i="27" s="1"/>
  <c r="O3923" i="27" l="1"/>
  <c r="I3923" i="27" l="1"/>
  <c r="L3923" i="27" s="1"/>
  <c r="M3923" i="27" s="1"/>
  <c r="R3923" i="27"/>
  <c r="S3923" i="27" s="1"/>
  <c r="T3923" i="27" s="1"/>
  <c r="Q3923" i="27"/>
  <c r="U3923" i="27" l="1"/>
  <c r="P3923" i="27"/>
  <c r="H3924" i="27"/>
  <c r="X3924" i="27" s="1"/>
  <c r="N3924" i="27" s="1"/>
  <c r="G3924" i="27" s="1"/>
  <c r="W3923" i="27"/>
  <c r="V3923" i="27"/>
  <c r="J3924" i="27" l="1"/>
  <c r="K3924" i="27" s="1"/>
  <c r="O3924" i="27" s="1"/>
  <c r="I3924" i="27" l="1"/>
  <c r="L3924" i="27" s="1"/>
  <c r="P3924" i="27" s="1"/>
  <c r="R3924" i="27"/>
  <c r="S3924" i="27" s="1"/>
  <c r="T3924" i="27" s="1"/>
  <c r="Q3924" i="27"/>
  <c r="M3924" i="27" l="1"/>
  <c r="U3924" i="27" s="1"/>
  <c r="W3924" i="27" s="1"/>
  <c r="H3925" i="27"/>
  <c r="X3925" i="27" s="1"/>
  <c r="N3925" i="27" s="1"/>
  <c r="G3925" i="27" s="1"/>
  <c r="V3924" i="27"/>
  <c r="J3925" i="27" l="1"/>
  <c r="K3925" i="27" s="1"/>
  <c r="O3925" i="27" s="1"/>
  <c r="I3925" i="27" l="1"/>
  <c r="L3925" i="27" s="1"/>
  <c r="P3925" i="27" s="1"/>
  <c r="R3925" i="27"/>
  <c r="S3925" i="27" s="1"/>
  <c r="T3925" i="27" s="1"/>
  <c r="Q3925" i="27"/>
  <c r="M3925" i="27" l="1"/>
  <c r="U3925" i="27" s="1"/>
  <c r="W3925" i="27" s="1"/>
  <c r="H3926" i="27"/>
  <c r="X3926" i="27" s="1"/>
  <c r="N3926" i="27" s="1"/>
  <c r="G3926" i="27" s="1"/>
  <c r="V3925" i="27"/>
  <c r="J3926" i="27"/>
  <c r="K3926" i="27" s="1"/>
  <c r="O3926" i="27" l="1"/>
  <c r="I3926" i="27" l="1"/>
  <c r="L3926" i="27" s="1"/>
  <c r="R3926" i="27"/>
  <c r="S3926" i="27" s="1"/>
  <c r="T3926" i="27" s="1"/>
  <c r="Q3926" i="27"/>
  <c r="H3927" i="27" l="1"/>
  <c r="X3927" i="27" s="1"/>
  <c r="N3927" i="27" s="1"/>
  <c r="G3927" i="27" s="1"/>
  <c r="P3926" i="27"/>
  <c r="V3926" i="27" s="1"/>
  <c r="J3927" i="27"/>
  <c r="K3927" i="27" s="1"/>
  <c r="M3926" i="27"/>
  <c r="U3926" i="27" s="1"/>
  <c r="W3926" i="27" s="1"/>
  <c r="O3927" i="27" l="1"/>
  <c r="I3927" i="27" l="1"/>
  <c r="R3927" i="27"/>
  <c r="S3927" i="27" s="1"/>
  <c r="T3927" i="27" s="1"/>
  <c r="L3927" i="27"/>
  <c r="Q3927" i="27"/>
  <c r="H3928" i="27" l="1"/>
  <c r="X3928" i="27" s="1"/>
  <c r="N3928" i="27" s="1"/>
  <c r="G3928" i="27" s="1"/>
  <c r="P3927" i="27"/>
  <c r="V3927" i="27" s="1"/>
  <c r="M3927" i="27"/>
  <c r="U3927" i="27" s="1"/>
  <c r="W3927" i="27" s="1"/>
  <c r="J3928" i="27" l="1"/>
  <c r="K3928" i="27" s="1"/>
  <c r="O3928" i="27" s="1"/>
  <c r="I3928" i="27" l="1"/>
  <c r="L3928" i="27" s="1"/>
  <c r="M3928" i="27" s="1"/>
  <c r="R3928" i="27"/>
  <c r="S3928" i="27" s="1"/>
  <c r="T3928" i="27" s="1"/>
  <c r="Q3928" i="27"/>
  <c r="P3928" i="27" l="1"/>
  <c r="U3928" i="27"/>
  <c r="W3928" i="27" s="1"/>
  <c r="H3929" i="27"/>
  <c r="X3929" i="27" s="1"/>
  <c r="N3929" i="27" s="1"/>
  <c r="G3929" i="27" s="1"/>
  <c r="V3928" i="27"/>
  <c r="J3929" i="27"/>
  <c r="K3929" i="27" s="1"/>
  <c r="O3929" i="27" l="1"/>
  <c r="I3929" i="27" l="1"/>
  <c r="L3929" i="27" s="1"/>
  <c r="M3929" i="27" s="1"/>
  <c r="R3929" i="27"/>
  <c r="S3929" i="27" s="1"/>
  <c r="T3929" i="27" s="1"/>
  <c r="Q3929" i="27"/>
  <c r="P3929" i="27" l="1"/>
  <c r="H3930" i="27"/>
  <c r="X3930" i="27" s="1"/>
  <c r="N3930" i="27" s="1"/>
  <c r="G3930" i="27" s="1"/>
  <c r="U3929" i="27"/>
  <c r="W3929" i="27" s="1"/>
  <c r="V3929" i="27"/>
  <c r="J3930" i="27"/>
  <c r="K3930" i="27" s="1"/>
  <c r="O3930" i="27" l="1"/>
  <c r="I3930" i="27" s="1"/>
  <c r="L3930" i="27" s="1"/>
  <c r="R3930" i="27" l="1"/>
  <c r="S3930" i="27" s="1"/>
  <c r="T3930" i="27" s="1"/>
  <c r="M3930" i="27"/>
  <c r="P3930" i="27"/>
  <c r="V3930" i="27" s="1"/>
  <c r="Q3930" i="27"/>
  <c r="U3930" i="27" l="1"/>
  <c r="H3931" i="27"/>
  <c r="X3931" i="27" s="1"/>
  <c r="N3931" i="27" s="1"/>
  <c r="G3931" i="27" s="1"/>
  <c r="W3930" i="27"/>
  <c r="J3931" i="27" l="1"/>
  <c r="K3931" i="27" s="1"/>
  <c r="O3931" i="27" s="1"/>
  <c r="Q3931" i="27" l="1"/>
  <c r="H3932" i="27" s="1"/>
  <c r="X3932" i="27" s="1"/>
  <c r="N3932" i="27" s="1"/>
  <c r="G3932" i="27" s="1"/>
  <c r="I3931" i="27"/>
  <c r="L3931" i="27" s="1"/>
  <c r="M3931" i="27" s="1"/>
  <c r="R3931" i="27"/>
  <c r="S3931" i="27" s="1"/>
  <c r="T3931" i="27" s="1"/>
  <c r="J3932" i="27" l="1"/>
  <c r="K3932" i="27" s="1"/>
  <c r="O3932" i="27" s="1"/>
  <c r="U3931" i="27"/>
  <c r="W3931" i="27" s="1"/>
  <c r="P3931" i="27"/>
  <c r="V3931" i="27" s="1"/>
  <c r="I3932" i="27" l="1"/>
  <c r="R3932" i="27"/>
  <c r="S3932" i="27" s="1"/>
  <c r="T3932" i="27" s="1"/>
  <c r="L3932" i="27"/>
  <c r="Q3932" i="27"/>
  <c r="H3933" i="27" l="1"/>
  <c r="X3933" i="27" s="1"/>
  <c r="N3933" i="27" s="1"/>
  <c r="G3933" i="27" s="1"/>
  <c r="P3932" i="27"/>
  <c r="V3932" i="27" s="1"/>
  <c r="J3933" i="27"/>
  <c r="K3933" i="27" s="1"/>
  <c r="M3932" i="27"/>
  <c r="U3932" i="27" s="1"/>
  <c r="W3932" i="27" s="1"/>
  <c r="O3933" i="27" l="1"/>
  <c r="I3933" i="27" l="1"/>
  <c r="L3933" i="27" s="1"/>
  <c r="M3933" i="27" s="1"/>
  <c r="R3933" i="27"/>
  <c r="S3933" i="27" s="1"/>
  <c r="T3933" i="27" s="1"/>
  <c r="Q3933" i="27"/>
  <c r="P3933" i="27" l="1"/>
  <c r="U3933" i="27"/>
  <c r="W3933" i="27" s="1"/>
  <c r="H3934" i="27"/>
  <c r="X3934" i="27" s="1"/>
  <c r="N3934" i="27" s="1"/>
  <c r="G3934" i="27" s="1"/>
  <c r="V3933" i="27"/>
  <c r="J3934" i="27" l="1"/>
  <c r="K3934" i="27" s="1"/>
  <c r="O3934" i="27" s="1"/>
  <c r="I3934" i="27" l="1"/>
  <c r="L3934" i="27" s="1"/>
  <c r="R3934" i="27"/>
  <c r="S3934" i="27" s="1"/>
  <c r="T3934" i="27" s="1"/>
  <c r="M3934" i="27"/>
  <c r="P3934" i="27"/>
  <c r="Q3934" i="27"/>
  <c r="U3934" i="27" l="1"/>
  <c r="W3934" i="27" s="1"/>
  <c r="H3935" i="27"/>
  <c r="X3935" i="27" s="1"/>
  <c r="N3935" i="27" s="1"/>
  <c r="G3935" i="27" s="1"/>
  <c r="V3934" i="27"/>
  <c r="J3935" i="27" l="1"/>
  <c r="K3935" i="27" s="1"/>
  <c r="O3935" i="27" s="1"/>
  <c r="I3935" i="27" l="1"/>
  <c r="L3935" i="27" s="1"/>
  <c r="M3935" i="27" s="1"/>
  <c r="R3935" i="27"/>
  <c r="S3935" i="27" s="1"/>
  <c r="T3935" i="27" s="1"/>
  <c r="Q3935" i="27"/>
  <c r="P3935" i="27" l="1"/>
  <c r="V3935" i="27" s="1"/>
  <c r="U3935" i="27"/>
  <c r="W3935" i="27" s="1"/>
  <c r="H3936" i="27"/>
  <c r="X3936" i="27" s="1"/>
  <c r="N3936" i="27" s="1"/>
  <c r="G3936" i="27" s="1"/>
  <c r="J3936" i="27"/>
  <c r="K3936" i="27" s="1"/>
  <c r="O3936" i="27" l="1"/>
  <c r="I3936" i="27" l="1"/>
  <c r="L3936" i="27" s="1"/>
  <c r="M3936" i="27" s="1"/>
  <c r="R3936" i="27"/>
  <c r="S3936" i="27" s="1"/>
  <c r="T3936" i="27" s="1"/>
  <c r="Q3936" i="27"/>
  <c r="P3936" i="27" l="1"/>
  <c r="V3936" i="27" s="1"/>
  <c r="U3936" i="27"/>
  <c r="W3936" i="27" s="1"/>
  <c r="H3937" i="27"/>
  <c r="X3937" i="27" s="1"/>
  <c r="N3937" i="27" s="1"/>
  <c r="G3937" i="27" s="1"/>
  <c r="J3937" i="27" l="1"/>
  <c r="K3937" i="27" s="1"/>
  <c r="O3937" i="27" s="1"/>
  <c r="I3937" i="27" l="1"/>
  <c r="L3937" i="27" s="1"/>
  <c r="M3937" i="27" s="1"/>
  <c r="R3937" i="27"/>
  <c r="S3937" i="27" s="1"/>
  <c r="T3937" i="27" s="1"/>
  <c r="Q3937" i="27"/>
  <c r="P3937" i="27" l="1"/>
  <c r="U3937" i="27"/>
  <c r="W3937" i="27" s="1"/>
  <c r="H3938" i="27"/>
  <c r="X3938" i="27" s="1"/>
  <c r="N3938" i="27" s="1"/>
  <c r="G3938" i="27" s="1"/>
  <c r="V3937" i="27"/>
  <c r="J3938" i="27"/>
  <c r="K3938" i="27" s="1"/>
  <c r="O3938" i="27" l="1"/>
  <c r="I3938" i="27" l="1"/>
  <c r="L3938" i="27" s="1"/>
  <c r="M3938" i="27" s="1"/>
  <c r="R3938" i="27"/>
  <c r="S3938" i="27" s="1"/>
  <c r="T3938" i="27" s="1"/>
  <c r="Q3938" i="27"/>
  <c r="P3938" i="27" l="1"/>
  <c r="V3938" i="27" s="1"/>
  <c r="U3938" i="27"/>
  <c r="H3939" i="27"/>
  <c r="X3939" i="27" s="1"/>
  <c r="N3939" i="27" s="1"/>
  <c r="G3939" i="27" s="1"/>
  <c r="W3938" i="27"/>
  <c r="J3939" i="27"/>
  <c r="K3939" i="27" s="1"/>
  <c r="O3939" i="27" l="1"/>
  <c r="I3939" i="27" l="1"/>
  <c r="L3939" i="27" s="1"/>
  <c r="M3939" i="27" s="1"/>
  <c r="R3939" i="27"/>
  <c r="S3939" i="27" s="1"/>
  <c r="T3939" i="27" s="1"/>
  <c r="Q3939" i="27"/>
  <c r="P3939" i="27" l="1"/>
  <c r="U3939" i="27"/>
  <c r="W3939" i="27" s="1"/>
  <c r="H3940" i="27"/>
  <c r="X3940" i="27" s="1"/>
  <c r="N3940" i="27" s="1"/>
  <c r="G3940" i="27" s="1"/>
  <c r="V3939" i="27"/>
  <c r="J3940" i="27" l="1"/>
  <c r="K3940" i="27" s="1"/>
  <c r="O3940" i="27" s="1"/>
  <c r="I3940" i="27" l="1"/>
  <c r="L3940" i="27" s="1"/>
  <c r="M3940" i="27" s="1"/>
  <c r="R3940" i="27"/>
  <c r="S3940" i="27" s="1"/>
  <c r="T3940" i="27" s="1"/>
  <c r="Q3940" i="27"/>
  <c r="P3940" i="27" l="1"/>
  <c r="V3940" i="27" s="1"/>
  <c r="U3940" i="27"/>
  <c r="W3940" i="27" s="1"/>
  <c r="H3941" i="27"/>
  <c r="X3941" i="27" s="1"/>
  <c r="N3941" i="27" s="1"/>
  <c r="G3941" i="27" s="1"/>
  <c r="J3941" i="27" l="1"/>
  <c r="K3941" i="27" s="1"/>
  <c r="O3941" i="27" s="1"/>
  <c r="I3941" i="27" l="1"/>
  <c r="L3941" i="27" s="1"/>
  <c r="P3941" i="27" s="1"/>
  <c r="R3941" i="27"/>
  <c r="S3941" i="27" s="1"/>
  <c r="T3941" i="27" s="1"/>
  <c r="Q3941" i="27"/>
  <c r="M3941" i="27" l="1"/>
  <c r="U3941" i="27" s="1"/>
  <c r="W3941" i="27" s="1"/>
  <c r="H3942" i="27"/>
  <c r="X3942" i="27" s="1"/>
  <c r="N3942" i="27" s="1"/>
  <c r="G3942" i="27" s="1"/>
  <c r="V3941" i="27"/>
  <c r="J3942" i="27" l="1"/>
  <c r="K3942" i="27" s="1"/>
  <c r="O3942" i="27" s="1"/>
  <c r="I3942" i="27" s="1"/>
  <c r="R3942" i="27" l="1"/>
  <c r="S3942" i="27" s="1"/>
  <c r="T3942" i="27" s="1"/>
  <c r="L3942" i="27"/>
  <c r="M3942" i="27" s="1"/>
  <c r="Q3942" i="27"/>
  <c r="U3942" i="27" l="1"/>
  <c r="W3942" i="27" s="1"/>
  <c r="H3943" i="27"/>
  <c r="X3943" i="27" s="1"/>
  <c r="N3943" i="27" s="1"/>
  <c r="G3943" i="27" s="1"/>
  <c r="P3942" i="27"/>
  <c r="V3942" i="27" s="1"/>
  <c r="J3943" i="27"/>
  <c r="K3943" i="27" s="1"/>
  <c r="O3943" i="27" l="1"/>
  <c r="I3943" i="27" l="1"/>
  <c r="L3943" i="27" s="1"/>
  <c r="P3943" i="27" s="1"/>
  <c r="R3943" i="27"/>
  <c r="S3943" i="27" s="1"/>
  <c r="T3943" i="27" s="1"/>
  <c r="Q3943" i="27"/>
  <c r="M3943" i="27" l="1"/>
  <c r="U3943" i="27" s="1"/>
  <c r="W3943" i="27" s="1"/>
  <c r="H3944" i="27"/>
  <c r="X3944" i="27" s="1"/>
  <c r="N3944" i="27" s="1"/>
  <c r="G3944" i="27" s="1"/>
  <c r="V3943" i="27"/>
  <c r="J3944" i="27" l="1"/>
  <c r="K3944" i="27" s="1"/>
  <c r="O3944" i="27" s="1"/>
  <c r="I3944" i="27" l="1"/>
  <c r="L3944" i="27" s="1"/>
  <c r="P3944" i="27" s="1"/>
  <c r="R3944" i="27"/>
  <c r="S3944" i="27" s="1"/>
  <c r="T3944" i="27" s="1"/>
  <c r="Q3944" i="27"/>
  <c r="M3944" i="27" l="1"/>
  <c r="U3944" i="27" s="1"/>
  <c r="W3944" i="27" s="1"/>
  <c r="H3945" i="27"/>
  <c r="X3945" i="27" s="1"/>
  <c r="N3945" i="27" s="1"/>
  <c r="G3945" i="27" s="1"/>
  <c r="V3944" i="27"/>
  <c r="J3945" i="27" l="1"/>
  <c r="K3945" i="27" s="1"/>
  <c r="O3945" i="27" s="1"/>
  <c r="I3945" i="27" l="1"/>
  <c r="L3945" i="27" s="1"/>
  <c r="M3945" i="27" s="1"/>
  <c r="R3945" i="27"/>
  <c r="S3945" i="27" s="1"/>
  <c r="T3945" i="27" s="1"/>
  <c r="Q3945" i="27"/>
  <c r="P3945" i="27" l="1"/>
  <c r="V3945" i="27" s="1"/>
  <c r="U3945" i="27"/>
  <c r="W3945" i="27" s="1"/>
  <c r="H3946" i="27"/>
  <c r="X3946" i="27" s="1"/>
  <c r="N3946" i="27" s="1"/>
  <c r="G3946" i="27" s="1"/>
  <c r="J3946" i="27" l="1"/>
  <c r="K3946" i="27" s="1"/>
  <c r="O3946" i="27" s="1"/>
  <c r="I3946" i="27" l="1"/>
  <c r="L3946" i="27" s="1"/>
  <c r="P3946" i="27" s="1"/>
  <c r="R3946" i="27"/>
  <c r="S3946" i="27" s="1"/>
  <c r="T3946" i="27" s="1"/>
  <c r="Q3946" i="27"/>
  <c r="M3946" i="27" l="1"/>
  <c r="U3946" i="27"/>
  <c r="W3946" i="27" s="1"/>
  <c r="H3947" i="27"/>
  <c r="X3947" i="27" s="1"/>
  <c r="N3947" i="27" s="1"/>
  <c r="G3947" i="27" s="1"/>
  <c r="V3946" i="27"/>
  <c r="J3947" i="27"/>
  <c r="K3947" i="27" s="1"/>
  <c r="O3947" i="27" l="1"/>
  <c r="I3947" i="27" s="1"/>
  <c r="L3947" i="27" s="1"/>
  <c r="R3947" i="27" l="1"/>
  <c r="S3947" i="27" s="1"/>
  <c r="T3947" i="27" s="1"/>
  <c r="M3947" i="27"/>
  <c r="P3947" i="27"/>
  <c r="V3947" i="27" s="1"/>
  <c r="Q3947" i="27"/>
  <c r="U3947" i="27" l="1"/>
  <c r="W3947" i="27" s="1"/>
  <c r="H3948" i="27"/>
  <c r="X3948" i="27" s="1"/>
  <c r="N3948" i="27" s="1"/>
  <c r="G3948" i="27" s="1"/>
  <c r="J3948" i="27" l="1"/>
  <c r="K3948" i="27" s="1"/>
  <c r="O3948" i="27" s="1"/>
  <c r="I3948" i="27" l="1"/>
  <c r="L3948" i="27" s="1"/>
  <c r="P3948" i="27" s="1"/>
  <c r="R3948" i="27"/>
  <c r="S3948" i="27" s="1"/>
  <c r="T3948" i="27" s="1"/>
  <c r="Q3948" i="27"/>
  <c r="M3948" i="27" l="1"/>
  <c r="U3948" i="27" s="1"/>
  <c r="W3948" i="27" s="1"/>
  <c r="H3949" i="27"/>
  <c r="X3949" i="27" s="1"/>
  <c r="N3949" i="27" s="1"/>
  <c r="G3949" i="27" s="1"/>
  <c r="V3948" i="27"/>
  <c r="J3949" i="27" l="1"/>
  <c r="K3949" i="27" s="1"/>
  <c r="O3949" i="27" s="1"/>
  <c r="I3949" i="27" l="1"/>
  <c r="L3949" i="27" s="1"/>
  <c r="P3949" i="27" s="1"/>
  <c r="R3949" i="27"/>
  <c r="S3949" i="27" s="1"/>
  <c r="T3949" i="27" s="1"/>
  <c r="Q3949" i="27"/>
  <c r="M3949" i="27" l="1"/>
  <c r="U3949" i="27" s="1"/>
  <c r="W3949" i="27" s="1"/>
  <c r="H3950" i="27"/>
  <c r="X3950" i="27" s="1"/>
  <c r="N3950" i="27" s="1"/>
  <c r="G3950" i="27" s="1"/>
  <c r="V3949" i="27"/>
  <c r="J3950" i="27"/>
  <c r="K3950" i="27" s="1"/>
  <c r="O3950" i="27" l="1"/>
  <c r="I3950" i="27" l="1"/>
  <c r="L3950" i="27" s="1"/>
  <c r="P3950" i="27" s="1"/>
  <c r="R3950" i="27"/>
  <c r="S3950" i="27" s="1"/>
  <c r="T3950" i="27" s="1"/>
  <c r="Q3950" i="27"/>
  <c r="M3950" i="27" l="1"/>
  <c r="U3950" i="27" s="1"/>
  <c r="W3950" i="27" s="1"/>
  <c r="H3951" i="27"/>
  <c r="X3951" i="27" s="1"/>
  <c r="N3951" i="27" s="1"/>
  <c r="G3951" i="27" s="1"/>
  <c r="V3950" i="27"/>
  <c r="J3951" i="27"/>
  <c r="K3951" i="27" s="1"/>
  <c r="O3951" i="27" l="1"/>
  <c r="I3951" i="27" l="1"/>
  <c r="L3951" i="27" s="1"/>
  <c r="P3951" i="27" s="1"/>
  <c r="R3951" i="27"/>
  <c r="S3951" i="27" s="1"/>
  <c r="T3951" i="27" s="1"/>
  <c r="Q3951" i="27"/>
  <c r="M3951" i="27" l="1"/>
  <c r="U3951" i="27" s="1"/>
  <c r="W3951" i="27" s="1"/>
  <c r="H3952" i="27"/>
  <c r="X3952" i="27" s="1"/>
  <c r="N3952" i="27" s="1"/>
  <c r="G3952" i="27" s="1"/>
  <c r="V3951" i="27"/>
  <c r="J3952" i="27" l="1"/>
  <c r="K3952" i="27" s="1"/>
  <c r="O3952" i="27" s="1"/>
  <c r="I3952" i="27" l="1"/>
  <c r="L3952" i="27" s="1"/>
  <c r="P3952" i="27" s="1"/>
  <c r="R3952" i="27"/>
  <c r="S3952" i="27" s="1"/>
  <c r="T3952" i="27" s="1"/>
  <c r="Q3952" i="27"/>
  <c r="M3952" i="27" l="1"/>
  <c r="U3952" i="27" s="1"/>
  <c r="W3952" i="27" s="1"/>
  <c r="H3953" i="27"/>
  <c r="X3953" i="27" s="1"/>
  <c r="N3953" i="27" s="1"/>
  <c r="G3953" i="27" s="1"/>
  <c r="V3952" i="27"/>
  <c r="J3953" i="27" l="1"/>
  <c r="K3953" i="27" s="1"/>
  <c r="O3953" i="27" s="1"/>
  <c r="I3953" i="27" l="1"/>
  <c r="L3953" i="27" s="1"/>
  <c r="P3953" i="27" s="1"/>
  <c r="R3953" i="27"/>
  <c r="S3953" i="27" s="1"/>
  <c r="T3953" i="27" s="1"/>
  <c r="Q3953" i="27"/>
  <c r="M3953" i="27" l="1"/>
  <c r="U3953" i="27" s="1"/>
  <c r="W3953" i="27" s="1"/>
  <c r="H3954" i="27"/>
  <c r="X3954" i="27" s="1"/>
  <c r="N3954" i="27" s="1"/>
  <c r="G3954" i="27" s="1"/>
  <c r="V3953" i="27"/>
  <c r="J3954" i="27"/>
  <c r="K3954" i="27" s="1"/>
  <c r="O3954" i="27" l="1"/>
  <c r="I3954" i="27" l="1"/>
  <c r="L3954" i="27" s="1"/>
  <c r="M3954" i="27" s="1"/>
  <c r="R3954" i="27"/>
  <c r="S3954" i="27" s="1"/>
  <c r="T3954" i="27" s="1"/>
  <c r="Q3954" i="27"/>
  <c r="U3954" i="27" l="1"/>
  <c r="P3954" i="27"/>
  <c r="H3955" i="27"/>
  <c r="X3955" i="27" s="1"/>
  <c r="N3955" i="27" s="1"/>
  <c r="G3955" i="27" s="1"/>
  <c r="W3954" i="27"/>
  <c r="V3954" i="27"/>
  <c r="J3955" i="27"/>
  <c r="K3955" i="27" s="1"/>
  <c r="O3955" i="27" l="1"/>
  <c r="I3955" i="27" l="1"/>
  <c r="L3955" i="27" s="1"/>
  <c r="M3955" i="27" s="1"/>
  <c r="R3955" i="27"/>
  <c r="S3955" i="27" s="1"/>
  <c r="T3955" i="27" s="1"/>
  <c r="Q3955" i="27"/>
  <c r="P3955" i="27" l="1"/>
  <c r="V3955" i="27" s="1"/>
  <c r="U3955" i="27"/>
  <c r="H3956" i="27"/>
  <c r="X3956" i="27" s="1"/>
  <c r="N3956" i="27" s="1"/>
  <c r="G3956" i="27" s="1"/>
  <c r="W3955" i="27"/>
  <c r="J3956" i="27"/>
  <c r="K3956" i="27" s="1"/>
  <c r="O3956" i="27" l="1"/>
  <c r="I3956" i="27" l="1"/>
  <c r="L3956" i="27" s="1"/>
  <c r="M3956" i="27" s="1"/>
  <c r="R3956" i="27"/>
  <c r="S3956" i="27" s="1"/>
  <c r="T3956" i="27" s="1"/>
  <c r="P3956" i="27"/>
  <c r="Q3956" i="27"/>
  <c r="U3956" i="27" l="1"/>
  <c r="H3957" i="27"/>
  <c r="X3957" i="27" s="1"/>
  <c r="N3957" i="27" s="1"/>
  <c r="G3957" i="27" s="1"/>
  <c r="W3956" i="27"/>
  <c r="V3956" i="27"/>
  <c r="J3957" i="27"/>
  <c r="K3957" i="27" s="1"/>
  <c r="O3957" i="27" l="1"/>
  <c r="I3957" i="27" l="1"/>
  <c r="L3957" i="27" s="1"/>
  <c r="M3957" i="27" s="1"/>
  <c r="R3957" i="27"/>
  <c r="S3957" i="27" s="1"/>
  <c r="T3957" i="27" s="1"/>
  <c r="Q3957" i="27"/>
  <c r="U3957" i="27" l="1"/>
  <c r="W3957" i="27" s="1"/>
  <c r="H3958" i="27"/>
  <c r="X3958" i="27" s="1"/>
  <c r="N3958" i="27" s="1"/>
  <c r="G3958" i="27" s="1"/>
  <c r="P3957" i="27"/>
  <c r="V3957" i="27" s="1"/>
  <c r="J3958" i="27"/>
  <c r="K3958" i="27" s="1"/>
  <c r="O3958" i="27" l="1"/>
  <c r="I3958" i="27" l="1"/>
  <c r="L3958" i="27" s="1"/>
  <c r="P3958" i="27" s="1"/>
  <c r="R3958" i="27"/>
  <c r="S3958" i="27" s="1"/>
  <c r="T3958" i="27" s="1"/>
  <c r="Q3958" i="27"/>
  <c r="M3958" i="27" l="1"/>
  <c r="U3958" i="27" s="1"/>
  <c r="W3958" i="27" s="1"/>
  <c r="H3959" i="27"/>
  <c r="X3959" i="27" s="1"/>
  <c r="N3959" i="27" s="1"/>
  <c r="G3959" i="27" s="1"/>
  <c r="V3958" i="27"/>
  <c r="J3959" i="27"/>
  <c r="K3959" i="27" s="1"/>
  <c r="O3959" i="27" l="1"/>
  <c r="I3959" i="27" l="1"/>
  <c r="L3959" i="27" s="1"/>
  <c r="M3959" i="27" s="1"/>
  <c r="R3959" i="27"/>
  <c r="S3959" i="27" s="1"/>
  <c r="T3959" i="27" s="1"/>
  <c r="Q3959" i="27"/>
  <c r="U3959" i="27" l="1"/>
  <c r="W3959" i="27" s="1"/>
  <c r="H3960" i="27"/>
  <c r="X3960" i="27" s="1"/>
  <c r="N3960" i="27" s="1"/>
  <c r="G3960" i="27" s="1"/>
  <c r="P3959" i="27"/>
  <c r="V3959" i="27" s="1"/>
  <c r="J3960" i="27" l="1"/>
  <c r="K3960" i="27" s="1"/>
  <c r="O3960" i="27" s="1"/>
  <c r="I3960" i="27" l="1"/>
  <c r="L3960" i="27" s="1"/>
  <c r="M3960" i="27" s="1"/>
  <c r="R3960" i="27"/>
  <c r="S3960" i="27" s="1"/>
  <c r="T3960" i="27" s="1"/>
  <c r="Q3960" i="27"/>
  <c r="U3960" i="27" l="1"/>
  <c r="H3961" i="27"/>
  <c r="X3961" i="27" s="1"/>
  <c r="N3961" i="27" s="1"/>
  <c r="G3961" i="27" s="1"/>
  <c r="W3960" i="27"/>
  <c r="P3960" i="27"/>
  <c r="V3960" i="27" s="1"/>
  <c r="J3961" i="27" l="1"/>
  <c r="K3961" i="27" s="1"/>
  <c r="O3961" i="27" s="1"/>
  <c r="I3961" i="27" l="1"/>
  <c r="L3961" i="27" s="1"/>
  <c r="M3961" i="27" s="1"/>
  <c r="R3961" i="27"/>
  <c r="S3961" i="27" s="1"/>
  <c r="T3961" i="27" s="1"/>
  <c r="Q3961" i="27"/>
  <c r="P3961" i="27" l="1"/>
  <c r="V3961" i="27" s="1"/>
  <c r="U3961" i="27"/>
  <c r="W3961" i="27" s="1"/>
  <c r="H3962" i="27"/>
  <c r="X3962" i="27" s="1"/>
  <c r="N3962" i="27" s="1"/>
  <c r="G3962" i="27" s="1"/>
  <c r="J3962" i="27" l="1"/>
  <c r="K3962" i="27" s="1"/>
  <c r="O3962" i="27" s="1"/>
  <c r="I3962" i="27" l="1"/>
  <c r="L3962" i="27" s="1"/>
  <c r="P3962" i="27" s="1"/>
  <c r="R3962" i="27"/>
  <c r="S3962" i="27" s="1"/>
  <c r="T3962" i="27" s="1"/>
  <c r="Q3962" i="27"/>
  <c r="M3962" i="27" l="1"/>
  <c r="U3962" i="27"/>
  <c r="W3962" i="27" s="1"/>
  <c r="H3963" i="27"/>
  <c r="X3963" i="27" s="1"/>
  <c r="N3963" i="27" s="1"/>
  <c r="G3963" i="27" s="1"/>
  <c r="V3962" i="27"/>
  <c r="J3963" i="27"/>
  <c r="K3963" i="27" s="1"/>
  <c r="O3963" i="27" l="1"/>
  <c r="I3963" i="27" l="1"/>
  <c r="L3963" i="27" s="1"/>
  <c r="P3963" i="27" s="1"/>
  <c r="R3963" i="27"/>
  <c r="S3963" i="27" s="1"/>
  <c r="T3963" i="27" s="1"/>
  <c r="Q3963" i="27"/>
  <c r="M3963" i="27" l="1"/>
  <c r="U3963" i="27" s="1"/>
  <c r="W3963" i="27" s="1"/>
  <c r="H3964" i="27"/>
  <c r="X3964" i="27" s="1"/>
  <c r="N3964" i="27" s="1"/>
  <c r="G3964" i="27" s="1"/>
  <c r="V3963" i="27"/>
  <c r="J3964" i="27" l="1"/>
  <c r="K3964" i="27" s="1"/>
  <c r="O3964" i="27" s="1"/>
  <c r="I3964" i="27" l="1"/>
  <c r="L3964" i="27" s="1"/>
  <c r="P3964" i="27" s="1"/>
  <c r="R3964" i="27"/>
  <c r="S3964" i="27" s="1"/>
  <c r="T3964" i="27" s="1"/>
  <c r="Q3964" i="27"/>
  <c r="M3964" i="27" l="1"/>
  <c r="U3964" i="27"/>
  <c r="W3964" i="27" s="1"/>
  <c r="H3965" i="27"/>
  <c r="X3965" i="27" s="1"/>
  <c r="N3965" i="27" s="1"/>
  <c r="G3965" i="27" s="1"/>
  <c r="V3964" i="27"/>
  <c r="J3965" i="27"/>
  <c r="K3965" i="27" s="1"/>
  <c r="O3965" i="27" l="1"/>
  <c r="I3965" i="27" l="1"/>
  <c r="L3965" i="27" s="1"/>
  <c r="P3965" i="27" s="1"/>
  <c r="R3965" i="27"/>
  <c r="S3965" i="27" s="1"/>
  <c r="T3965" i="27" s="1"/>
  <c r="Q3965" i="27"/>
  <c r="M3965" i="27" l="1"/>
  <c r="U3965" i="27" s="1"/>
  <c r="W3965" i="27" s="1"/>
  <c r="H3966" i="27"/>
  <c r="X3966" i="27" s="1"/>
  <c r="N3966" i="27" s="1"/>
  <c r="G3966" i="27" s="1"/>
  <c r="V3965" i="27"/>
  <c r="J3966" i="27" l="1"/>
  <c r="K3966" i="27" s="1"/>
  <c r="O3966" i="27" s="1"/>
  <c r="I3966" i="27" l="1"/>
  <c r="L3966" i="27" s="1"/>
  <c r="R3966" i="27"/>
  <c r="S3966" i="27" s="1"/>
  <c r="T3966" i="27" s="1"/>
  <c r="Q3966" i="27"/>
  <c r="P3966" i="27" l="1"/>
  <c r="V3966" i="27" s="1"/>
  <c r="H3967" i="27"/>
  <c r="X3967" i="27" s="1"/>
  <c r="N3967" i="27" s="1"/>
  <c r="G3967" i="27" s="1"/>
  <c r="M3966" i="27"/>
  <c r="U3966" i="27" s="1"/>
  <c r="W3966" i="27" s="1"/>
  <c r="J3967" i="27" l="1"/>
  <c r="K3967" i="27" s="1"/>
  <c r="O3967" i="27" s="1"/>
  <c r="I3967" i="27" l="1"/>
  <c r="L3967" i="27" s="1"/>
  <c r="R3967" i="27"/>
  <c r="S3967" i="27" s="1"/>
  <c r="T3967" i="27" s="1"/>
  <c r="Q3967" i="27"/>
  <c r="P3967" i="27" l="1"/>
  <c r="V3967" i="27" s="1"/>
  <c r="H3968" i="27"/>
  <c r="X3968" i="27" s="1"/>
  <c r="N3968" i="27" s="1"/>
  <c r="G3968" i="27" s="1"/>
  <c r="M3967" i="27"/>
  <c r="U3967" i="27" s="1"/>
  <c r="W3967" i="27" s="1"/>
  <c r="J3968" i="27"/>
  <c r="K3968" i="27" s="1"/>
  <c r="O3968" i="27" l="1"/>
  <c r="I3968" i="27" l="1"/>
  <c r="L3968" i="27" s="1"/>
  <c r="P3968" i="27" s="1"/>
  <c r="R3968" i="27"/>
  <c r="S3968" i="27" s="1"/>
  <c r="T3968" i="27" s="1"/>
  <c r="Q3968" i="27"/>
  <c r="M3968" i="27" l="1"/>
  <c r="U3968" i="27" s="1"/>
  <c r="W3968" i="27" s="1"/>
  <c r="H3969" i="27"/>
  <c r="X3969" i="27" s="1"/>
  <c r="N3969" i="27" s="1"/>
  <c r="G3969" i="27" s="1"/>
  <c r="V3968" i="27"/>
  <c r="J3969" i="27"/>
  <c r="K3969" i="27" s="1"/>
  <c r="O3969" i="27" l="1"/>
  <c r="I3969" i="27" l="1"/>
  <c r="L3969" i="27" s="1"/>
  <c r="P3969" i="27" s="1"/>
  <c r="R3969" i="27"/>
  <c r="S3969" i="27" s="1"/>
  <c r="T3969" i="27" s="1"/>
  <c r="Q3969" i="27"/>
  <c r="M3969" i="27" l="1"/>
  <c r="U3969" i="27" s="1"/>
  <c r="W3969" i="27" s="1"/>
  <c r="H3970" i="27"/>
  <c r="X3970" i="27" s="1"/>
  <c r="N3970" i="27" s="1"/>
  <c r="G3970" i="27" s="1"/>
  <c r="V3969" i="27"/>
  <c r="J3970" i="27" l="1"/>
  <c r="K3970" i="27" s="1"/>
  <c r="O3970" i="27" s="1"/>
  <c r="I3970" i="27" l="1"/>
  <c r="L3970" i="27" s="1"/>
  <c r="M3970" i="27" s="1"/>
  <c r="R3970" i="27"/>
  <c r="S3970" i="27" s="1"/>
  <c r="T3970" i="27" s="1"/>
  <c r="Q3970" i="27"/>
  <c r="P3970" i="27" l="1"/>
  <c r="V3970" i="27" s="1"/>
  <c r="U3970" i="27"/>
  <c r="W3970" i="27" s="1"/>
  <c r="H3971" i="27"/>
  <c r="X3971" i="27" s="1"/>
  <c r="N3971" i="27" s="1"/>
  <c r="G3971" i="27" s="1"/>
  <c r="J3971" i="27" l="1"/>
  <c r="K3971" i="27" s="1"/>
  <c r="O3971" i="27" s="1"/>
  <c r="I3971" i="27" l="1"/>
  <c r="L3971" i="27" s="1"/>
  <c r="P3971" i="27" s="1"/>
  <c r="R3971" i="27"/>
  <c r="S3971" i="27" s="1"/>
  <c r="T3971" i="27" s="1"/>
  <c r="Q3971" i="27"/>
  <c r="M3971" i="27" l="1"/>
  <c r="U3971" i="27" s="1"/>
  <c r="W3971" i="27" s="1"/>
  <c r="H3972" i="27"/>
  <c r="X3972" i="27" s="1"/>
  <c r="N3972" i="27" s="1"/>
  <c r="G3972" i="27" s="1"/>
  <c r="V3971" i="27"/>
  <c r="J3972" i="27"/>
  <c r="K3972" i="27" s="1"/>
  <c r="O3972" i="27" l="1"/>
  <c r="I3972" i="27" l="1"/>
  <c r="L3972" i="27" s="1"/>
  <c r="M3972" i="27" s="1"/>
  <c r="R3972" i="27"/>
  <c r="S3972" i="27" s="1"/>
  <c r="T3972" i="27" s="1"/>
  <c r="P3972" i="27"/>
  <c r="Q3972" i="27"/>
  <c r="U3972" i="27" l="1"/>
  <c r="H3973" i="27"/>
  <c r="X3973" i="27" s="1"/>
  <c r="N3973" i="27" s="1"/>
  <c r="G3973" i="27" s="1"/>
  <c r="W3972" i="27"/>
  <c r="V3972" i="27"/>
  <c r="J3973" i="27" l="1"/>
  <c r="K3973" i="27" s="1"/>
  <c r="O3973" i="27" s="1"/>
  <c r="I3973" i="27" l="1"/>
  <c r="L3973" i="27" s="1"/>
  <c r="M3973" i="27" s="1"/>
  <c r="R3973" i="27"/>
  <c r="S3973" i="27" s="1"/>
  <c r="T3973" i="27" s="1"/>
  <c r="P3973" i="27"/>
  <c r="Q3973" i="27"/>
  <c r="U3973" i="27" l="1"/>
  <c r="W3973" i="27" s="1"/>
  <c r="H3974" i="27"/>
  <c r="X3974" i="27" s="1"/>
  <c r="N3974" i="27" s="1"/>
  <c r="G3974" i="27" s="1"/>
  <c r="V3973" i="27"/>
  <c r="J3974" i="27" l="1"/>
  <c r="K3974" i="27" s="1"/>
  <c r="O3974" i="27" s="1"/>
  <c r="I3974" i="27" l="1"/>
  <c r="L3974" i="27" s="1"/>
  <c r="M3974" i="27" s="1"/>
  <c r="R3974" i="27"/>
  <c r="S3974" i="27" s="1"/>
  <c r="T3974" i="27" s="1"/>
  <c r="Q3974" i="27"/>
  <c r="P3974" i="27" l="1"/>
  <c r="U3974" i="27"/>
  <c r="W3974" i="27" s="1"/>
  <c r="H3975" i="27"/>
  <c r="X3975" i="27" s="1"/>
  <c r="N3975" i="27" s="1"/>
  <c r="G3975" i="27" s="1"/>
  <c r="V3974" i="27"/>
  <c r="J3975" i="27"/>
  <c r="K3975" i="27" s="1"/>
  <c r="O3975" i="27" l="1"/>
  <c r="I3975" i="27" l="1"/>
  <c r="R3975" i="27"/>
  <c r="S3975" i="27" s="1"/>
  <c r="T3975" i="27" s="1"/>
  <c r="L3975" i="27"/>
  <c r="Q3975" i="27"/>
  <c r="H3976" i="27" l="1"/>
  <c r="X3976" i="27" s="1"/>
  <c r="N3976" i="27" s="1"/>
  <c r="G3976" i="27" s="1"/>
  <c r="P3975" i="27"/>
  <c r="V3975" i="27" s="1"/>
  <c r="J3976" i="27"/>
  <c r="K3976" i="27" s="1"/>
  <c r="M3975" i="27"/>
  <c r="U3975" i="27" s="1"/>
  <c r="W3975" i="27" s="1"/>
  <c r="O3976" i="27" l="1"/>
  <c r="I3976" i="27" l="1"/>
  <c r="L3976" i="27" s="1"/>
  <c r="P3976" i="27" s="1"/>
  <c r="R3976" i="27"/>
  <c r="S3976" i="27" s="1"/>
  <c r="T3976" i="27" s="1"/>
  <c r="Q3976" i="27"/>
  <c r="M3976" i="27" l="1"/>
  <c r="U3976" i="27" s="1"/>
  <c r="W3976" i="27" s="1"/>
  <c r="H3977" i="27"/>
  <c r="X3977" i="27" s="1"/>
  <c r="N3977" i="27" s="1"/>
  <c r="G3977" i="27" s="1"/>
  <c r="V3976" i="27"/>
  <c r="J3977" i="27"/>
  <c r="K3977" i="27" s="1"/>
  <c r="O3977" i="27" l="1"/>
  <c r="I3977" i="27" l="1"/>
  <c r="L3977" i="27" s="1"/>
  <c r="M3977" i="27" s="1"/>
  <c r="R3977" i="27"/>
  <c r="S3977" i="27" s="1"/>
  <c r="T3977" i="27" s="1"/>
  <c r="Q3977" i="27"/>
  <c r="U3977" i="27" l="1"/>
  <c r="W3977" i="27" s="1"/>
  <c r="P3977" i="27"/>
  <c r="V3977" i="27" s="1"/>
  <c r="H3978" i="27"/>
  <c r="X3978" i="27" s="1"/>
  <c r="N3978" i="27" s="1"/>
  <c r="G3978" i="27" s="1"/>
  <c r="J3978" i="27" l="1"/>
  <c r="K3978" i="27" s="1"/>
  <c r="O3978" i="27" s="1"/>
  <c r="I3978" i="27" l="1"/>
  <c r="L3978" i="27" s="1"/>
  <c r="M3978" i="27" s="1"/>
  <c r="R3978" i="27"/>
  <c r="S3978" i="27" s="1"/>
  <c r="T3978" i="27" s="1"/>
  <c r="Q3978" i="27"/>
  <c r="P3978" i="27" l="1"/>
  <c r="V3978" i="27" s="1"/>
  <c r="U3978" i="27"/>
  <c r="W3978" i="27" s="1"/>
  <c r="H3979" i="27"/>
  <c r="X3979" i="27" s="1"/>
  <c r="N3979" i="27" s="1"/>
  <c r="G3979" i="27" s="1"/>
  <c r="J3979" i="27" l="1"/>
  <c r="K3979" i="27" s="1"/>
  <c r="O3979" i="27" s="1"/>
  <c r="I3979" i="27" l="1"/>
  <c r="L3979" i="27" s="1"/>
  <c r="P3979" i="27" s="1"/>
  <c r="R3979" i="27"/>
  <c r="S3979" i="27" s="1"/>
  <c r="T3979" i="27" s="1"/>
  <c r="Q3979" i="27"/>
  <c r="M3979" i="27" l="1"/>
  <c r="U3979" i="27" s="1"/>
  <c r="W3979" i="27" s="1"/>
  <c r="H3980" i="27"/>
  <c r="X3980" i="27" s="1"/>
  <c r="N3980" i="27" s="1"/>
  <c r="G3980" i="27" s="1"/>
  <c r="V3979" i="27"/>
  <c r="J3980" i="27" l="1"/>
  <c r="K3980" i="27" s="1"/>
  <c r="O3980" i="27" s="1"/>
  <c r="I3980" i="27" l="1"/>
  <c r="L3980" i="27" s="1"/>
  <c r="M3980" i="27" s="1"/>
  <c r="R3980" i="27"/>
  <c r="S3980" i="27" s="1"/>
  <c r="T3980" i="27" s="1"/>
  <c r="Q3980" i="27"/>
  <c r="P3980" i="27" l="1"/>
  <c r="U3980" i="27"/>
  <c r="H3981" i="27"/>
  <c r="X3981" i="27" s="1"/>
  <c r="N3981" i="27" s="1"/>
  <c r="G3981" i="27" s="1"/>
  <c r="W3980" i="27"/>
  <c r="V3980" i="27"/>
  <c r="J3981" i="27"/>
  <c r="K3981" i="27" s="1"/>
  <c r="O3981" i="27" l="1"/>
  <c r="I3981" i="27" l="1"/>
  <c r="L3981" i="27" s="1"/>
  <c r="M3981" i="27" s="1"/>
  <c r="R3981" i="27"/>
  <c r="S3981" i="27" s="1"/>
  <c r="T3981" i="27" s="1"/>
  <c r="Q3981" i="27"/>
  <c r="P3981" i="27" l="1"/>
  <c r="V3981" i="27" s="1"/>
  <c r="U3981" i="27"/>
  <c r="W3981" i="27" s="1"/>
  <c r="H3982" i="27"/>
  <c r="X3982" i="27" s="1"/>
  <c r="N3982" i="27" s="1"/>
  <c r="G3982" i="27" s="1"/>
  <c r="J3982" i="27" l="1"/>
  <c r="K3982" i="27" s="1"/>
  <c r="O3982" i="27" s="1"/>
  <c r="I3982" i="27" l="1"/>
  <c r="L3982" i="27" s="1"/>
  <c r="P3982" i="27" s="1"/>
  <c r="R3982" i="27"/>
  <c r="S3982" i="27" s="1"/>
  <c r="T3982" i="27" s="1"/>
  <c r="Q3982" i="27"/>
  <c r="M3982" i="27" l="1"/>
  <c r="U3982" i="27" s="1"/>
  <c r="W3982" i="27" s="1"/>
  <c r="H3983" i="27"/>
  <c r="X3983" i="27" s="1"/>
  <c r="N3983" i="27" s="1"/>
  <c r="G3983" i="27" s="1"/>
  <c r="V3982" i="27"/>
  <c r="J3983" i="27" l="1"/>
  <c r="K3983" i="27" s="1"/>
  <c r="O3983" i="27" s="1"/>
  <c r="I3983" i="27" l="1"/>
  <c r="L3983" i="27" s="1"/>
  <c r="M3983" i="27" s="1"/>
  <c r="R3983" i="27"/>
  <c r="S3983" i="27" s="1"/>
  <c r="T3983" i="27" s="1"/>
  <c r="Q3983" i="27"/>
  <c r="P3983" i="27" l="1"/>
  <c r="V3983" i="27" s="1"/>
  <c r="U3983" i="27"/>
  <c r="W3983" i="27" s="1"/>
  <c r="H3984" i="27"/>
  <c r="X3984" i="27" s="1"/>
  <c r="N3984" i="27" s="1"/>
  <c r="G3984" i="27" s="1"/>
  <c r="J3984" i="27"/>
  <c r="K3984" i="27" s="1"/>
  <c r="O3984" i="27" l="1"/>
  <c r="I3984" i="27" l="1"/>
  <c r="L3984" i="27" s="1"/>
  <c r="R3984" i="27"/>
  <c r="S3984" i="27" s="1"/>
  <c r="T3984" i="27" s="1"/>
  <c r="Q3984" i="27"/>
  <c r="H3985" i="27" l="1"/>
  <c r="X3985" i="27" s="1"/>
  <c r="N3985" i="27" s="1"/>
  <c r="G3985" i="27" s="1"/>
  <c r="P3984" i="27"/>
  <c r="V3984" i="27" s="1"/>
  <c r="M3984" i="27"/>
  <c r="U3984" i="27" s="1"/>
  <c r="W3984" i="27" s="1"/>
  <c r="J3985" i="27" l="1"/>
  <c r="K3985" i="27" s="1"/>
  <c r="O3985" i="27" s="1"/>
  <c r="I3985" i="27" l="1"/>
  <c r="L3985" i="27" s="1"/>
  <c r="M3985" i="27" s="1"/>
  <c r="R3985" i="27"/>
  <c r="S3985" i="27" s="1"/>
  <c r="T3985" i="27" s="1"/>
  <c r="Q3985" i="27"/>
  <c r="P3985" i="27" l="1"/>
  <c r="V3985" i="27" s="1"/>
  <c r="U3985" i="27"/>
  <c r="W3985" i="27" s="1"/>
  <c r="H3986" i="27"/>
  <c r="X3986" i="27" s="1"/>
  <c r="N3986" i="27" s="1"/>
  <c r="G3986" i="27" s="1"/>
  <c r="J3986" i="27" l="1"/>
  <c r="K3986" i="27" s="1"/>
  <c r="O3986" i="27"/>
  <c r="I3986" i="27" l="1"/>
  <c r="L3986" i="27" s="1"/>
  <c r="R3986" i="27"/>
  <c r="Q3986" i="27"/>
  <c r="H3987" i="27" l="1"/>
  <c r="X3987" i="27" s="1"/>
  <c r="N3987" i="27" s="1"/>
  <c r="G3987" i="27" s="1"/>
  <c r="P3986" i="27"/>
  <c r="V3986" i="27" s="1"/>
  <c r="S3986" i="27"/>
  <c r="T3986" i="27" s="1"/>
  <c r="J3987" i="27"/>
  <c r="K3987" i="27" s="1"/>
  <c r="M3986" i="27"/>
  <c r="U3986" i="27" l="1"/>
  <c r="W3986" i="27" s="1"/>
  <c r="O3987" i="27"/>
  <c r="I3987" i="27" s="1"/>
  <c r="L3987" i="27" s="1"/>
  <c r="R3987" i="27" l="1"/>
  <c r="S3987" i="27" s="1"/>
  <c r="T3987" i="27" s="1"/>
  <c r="M3987" i="27"/>
  <c r="P3987" i="27"/>
  <c r="V3987" i="27" s="1"/>
  <c r="Q3987" i="27"/>
  <c r="U3987" i="27" l="1"/>
  <c r="H3988" i="27"/>
  <c r="X3988" i="27" s="1"/>
  <c r="N3988" i="27" s="1"/>
  <c r="G3988" i="27" s="1"/>
  <c r="W3987" i="27"/>
  <c r="J3988" i="27" l="1"/>
  <c r="K3988" i="27" s="1"/>
  <c r="O3988" i="27" s="1"/>
  <c r="I3988" i="27" l="1"/>
  <c r="R3988" i="27"/>
  <c r="S3988" i="27" s="1"/>
  <c r="T3988" i="27" s="1"/>
  <c r="L3988" i="27"/>
  <c r="Q3988" i="27"/>
  <c r="H3989" i="27" l="1"/>
  <c r="X3989" i="27" s="1"/>
  <c r="N3989" i="27" s="1"/>
  <c r="G3989" i="27" s="1"/>
  <c r="P3988" i="27"/>
  <c r="V3988" i="27" s="1"/>
  <c r="J3989" i="27"/>
  <c r="K3989" i="27" s="1"/>
  <c r="M3988" i="27"/>
  <c r="U3988" i="27" s="1"/>
  <c r="W3988" i="27" s="1"/>
  <c r="O3989" i="27" l="1"/>
  <c r="I3989" i="27" l="1"/>
  <c r="L3989" i="27" s="1"/>
  <c r="P3989" i="27" s="1"/>
  <c r="R3989" i="27"/>
  <c r="S3989" i="27" s="1"/>
  <c r="T3989" i="27" s="1"/>
  <c r="Q3989" i="27"/>
  <c r="M3989" i="27" l="1"/>
  <c r="U3989" i="27"/>
  <c r="W3989" i="27" s="1"/>
  <c r="H3990" i="27"/>
  <c r="X3990" i="27" s="1"/>
  <c r="N3990" i="27" s="1"/>
  <c r="G3990" i="27" s="1"/>
  <c r="V3989" i="27"/>
  <c r="J3990" i="27"/>
  <c r="K3990" i="27" s="1"/>
  <c r="O3990" i="27" l="1"/>
  <c r="I3990" i="27" l="1"/>
  <c r="L3990" i="27" s="1"/>
  <c r="P3990" i="27" s="1"/>
  <c r="R3990" i="27"/>
  <c r="S3990" i="27" s="1"/>
  <c r="T3990" i="27" s="1"/>
  <c r="Q3990" i="27"/>
  <c r="M3990" i="27" l="1"/>
  <c r="U3990" i="27"/>
  <c r="W3990" i="27" s="1"/>
  <c r="H3991" i="27"/>
  <c r="X3991" i="27" s="1"/>
  <c r="N3991" i="27" s="1"/>
  <c r="G3991" i="27" s="1"/>
  <c r="V3990" i="27"/>
  <c r="J3991" i="27"/>
  <c r="K3991" i="27" s="1"/>
  <c r="O3991" i="27" l="1"/>
  <c r="I3991" i="27" l="1"/>
  <c r="L3991" i="27" s="1"/>
  <c r="P3991" i="27" s="1"/>
  <c r="R3991" i="27"/>
  <c r="S3991" i="27" s="1"/>
  <c r="T3991" i="27" s="1"/>
  <c r="Q3991" i="27"/>
  <c r="M3991" i="27" l="1"/>
  <c r="U3991" i="27"/>
  <c r="W3991" i="27" s="1"/>
  <c r="H3992" i="27"/>
  <c r="X3992" i="27" s="1"/>
  <c r="N3992" i="27" s="1"/>
  <c r="G3992" i="27" s="1"/>
  <c r="V3991" i="27"/>
  <c r="J3992" i="27"/>
  <c r="K3992" i="27" s="1"/>
  <c r="O3992" i="27" l="1"/>
  <c r="I3992" i="27" l="1"/>
  <c r="L3992" i="27" s="1"/>
  <c r="P3992" i="27" s="1"/>
  <c r="R3992" i="27"/>
  <c r="S3992" i="27" s="1"/>
  <c r="T3992" i="27" s="1"/>
  <c r="Q3992" i="27"/>
  <c r="M3992" i="27" l="1"/>
  <c r="U3992" i="27" s="1"/>
  <c r="W3992" i="27" s="1"/>
  <c r="H3993" i="27"/>
  <c r="X3993" i="27" s="1"/>
  <c r="N3993" i="27" s="1"/>
  <c r="G3993" i="27" s="1"/>
  <c r="V3992" i="27"/>
  <c r="J3993" i="27"/>
  <c r="K3993" i="27" s="1"/>
  <c r="O3993" i="27" l="1"/>
  <c r="I3993" i="27" l="1"/>
  <c r="L3993" i="27" s="1"/>
  <c r="P3993" i="27" s="1"/>
  <c r="R3993" i="27"/>
  <c r="S3993" i="27" s="1"/>
  <c r="T3993" i="27" s="1"/>
  <c r="Q3993" i="27"/>
  <c r="M3993" i="27" l="1"/>
  <c r="U3993" i="27" s="1"/>
  <c r="W3993" i="27" s="1"/>
  <c r="H3994" i="27"/>
  <c r="X3994" i="27" s="1"/>
  <c r="N3994" i="27" s="1"/>
  <c r="G3994" i="27" s="1"/>
  <c r="V3993" i="27"/>
  <c r="J3994" i="27" l="1"/>
  <c r="K3994" i="27" s="1"/>
  <c r="O3994" i="27" s="1"/>
  <c r="I3994" i="27" l="1"/>
  <c r="L3994" i="27" s="1"/>
  <c r="M3994" i="27" s="1"/>
  <c r="R3994" i="27"/>
  <c r="S3994" i="27" s="1"/>
  <c r="T3994" i="27" s="1"/>
  <c r="Q3994" i="27"/>
  <c r="U3994" i="27" l="1"/>
  <c r="W3994" i="27" s="1"/>
  <c r="P3994" i="27"/>
  <c r="V3994" i="27" s="1"/>
  <c r="H3995" i="27"/>
  <c r="X3995" i="27" s="1"/>
  <c r="N3995" i="27" s="1"/>
  <c r="G3995" i="27" s="1"/>
  <c r="J3995" i="27" l="1"/>
  <c r="K3995" i="27" s="1"/>
  <c r="O3995" i="27" s="1"/>
  <c r="I3995" i="27" l="1"/>
  <c r="L3995" i="27" s="1"/>
  <c r="P3995" i="27" s="1"/>
  <c r="R3995" i="27"/>
  <c r="S3995" i="27" s="1"/>
  <c r="T3995" i="27" s="1"/>
  <c r="M3995" i="27"/>
  <c r="Q3995" i="27"/>
  <c r="U3995" i="27" l="1"/>
  <c r="H3996" i="27"/>
  <c r="X3996" i="27" s="1"/>
  <c r="N3996" i="27" s="1"/>
  <c r="G3996" i="27" s="1"/>
  <c r="W3995" i="27"/>
  <c r="V3995" i="27"/>
  <c r="J3996" i="27"/>
  <c r="K3996" i="27" s="1"/>
  <c r="O3996" i="27" l="1"/>
  <c r="I3996" i="27" l="1"/>
  <c r="L3996" i="27" s="1"/>
  <c r="P3996" i="27" s="1"/>
  <c r="R3996" i="27"/>
  <c r="S3996" i="27" s="1"/>
  <c r="T3996" i="27" s="1"/>
  <c r="Q3996" i="27"/>
  <c r="M3996" i="27" l="1"/>
  <c r="U3996" i="27" s="1"/>
  <c r="W3996" i="27" s="1"/>
  <c r="H3997" i="27"/>
  <c r="X3997" i="27" s="1"/>
  <c r="N3997" i="27" s="1"/>
  <c r="G3997" i="27" s="1"/>
  <c r="V3996" i="27"/>
  <c r="J3997" i="27"/>
  <c r="K3997" i="27" s="1"/>
  <c r="O3997" i="27" l="1"/>
  <c r="I3997" i="27" l="1"/>
  <c r="L3997" i="27" s="1"/>
  <c r="P3997" i="27" s="1"/>
  <c r="R3997" i="27"/>
  <c r="S3997" i="27" s="1"/>
  <c r="T3997" i="27" s="1"/>
  <c r="Q3997" i="27"/>
  <c r="M3997" i="27" l="1"/>
  <c r="U3997" i="27" s="1"/>
  <c r="W3997" i="27" s="1"/>
  <c r="H3998" i="27"/>
  <c r="X3998" i="27" s="1"/>
  <c r="N3998" i="27" s="1"/>
  <c r="G3998" i="27" s="1"/>
  <c r="V3997" i="27"/>
  <c r="J3998" i="27"/>
  <c r="K3998" i="27" s="1"/>
  <c r="O3998" i="27" l="1"/>
  <c r="I3998" i="27" l="1"/>
  <c r="L3998" i="27" s="1"/>
  <c r="P3998" i="27" s="1"/>
  <c r="R3998" i="27"/>
  <c r="S3998" i="27" s="1"/>
  <c r="T3998" i="27" s="1"/>
  <c r="Q3998" i="27"/>
  <c r="M3998" i="27" l="1"/>
  <c r="U3998" i="27" s="1"/>
  <c r="W3998" i="27" s="1"/>
  <c r="H3999" i="27"/>
  <c r="X3999" i="27" s="1"/>
  <c r="N3999" i="27" s="1"/>
  <c r="G3999" i="27" s="1"/>
  <c r="V3998" i="27"/>
  <c r="J3999" i="27" l="1"/>
  <c r="K3999" i="27" s="1"/>
  <c r="O3999" i="27" s="1"/>
  <c r="I3999" i="27" l="1"/>
  <c r="L3999" i="27" s="1"/>
  <c r="M3999" i="27" s="1"/>
  <c r="R3999" i="27"/>
  <c r="S3999" i="27" s="1"/>
  <c r="T3999" i="27" s="1"/>
  <c r="Q3999" i="27"/>
  <c r="P3999" i="27" l="1"/>
  <c r="V3999" i="27" s="1"/>
  <c r="U3999" i="27"/>
  <c r="W3999" i="27" s="1"/>
  <c r="H4000" i="27"/>
  <c r="X4000" i="27" s="1"/>
  <c r="N4000" i="27" s="1"/>
  <c r="G4000" i="27" s="1"/>
  <c r="J4000" i="27" l="1"/>
  <c r="K4000" i="27" s="1"/>
  <c r="O4000" i="27" s="1"/>
  <c r="I4000" i="27" l="1"/>
  <c r="L4000" i="27" s="1"/>
  <c r="R4000" i="27"/>
  <c r="S4000" i="27" s="1"/>
  <c r="T4000" i="27" s="1"/>
  <c r="Q4000" i="27"/>
  <c r="P4000" i="27" l="1"/>
  <c r="V4000" i="27" s="1"/>
  <c r="H4001" i="27"/>
  <c r="X4001" i="27" s="1"/>
  <c r="N4001" i="27" s="1"/>
  <c r="G4001" i="27" s="1"/>
  <c r="M4000" i="27"/>
  <c r="U4000" i="27" s="1"/>
  <c r="W4000" i="27" s="1"/>
  <c r="J4001" i="27" l="1"/>
  <c r="K4001" i="27" s="1"/>
  <c r="O4001" i="27" s="1"/>
  <c r="I4001" i="27" l="1"/>
  <c r="L4001" i="27" s="1"/>
  <c r="M4001" i="27" s="1"/>
  <c r="R4001" i="27"/>
  <c r="S4001" i="27" s="1"/>
  <c r="T4001" i="27" s="1"/>
  <c r="Q4001" i="27"/>
  <c r="P4001" i="27" l="1"/>
  <c r="V4001" i="27" s="1"/>
  <c r="U4001" i="27"/>
  <c r="W4001" i="27" s="1"/>
  <c r="H4002" i="27"/>
  <c r="X4002" i="27" s="1"/>
  <c r="N4002" i="27" s="1"/>
  <c r="G4002" i="27" s="1"/>
  <c r="J4002" i="27" l="1"/>
  <c r="K4002" i="27" s="1"/>
  <c r="O4002" i="27" s="1"/>
  <c r="I4002" i="27" l="1"/>
  <c r="L4002" i="27" s="1"/>
  <c r="P4002" i="27" s="1"/>
  <c r="R4002" i="27"/>
  <c r="S4002" i="27" s="1"/>
  <c r="T4002" i="27" s="1"/>
  <c r="Q4002" i="27"/>
  <c r="M4002" i="27" l="1"/>
  <c r="U4002" i="27" s="1"/>
  <c r="W4002" i="27" s="1"/>
  <c r="H4003" i="27"/>
  <c r="X4003" i="27" s="1"/>
  <c r="N4003" i="27" s="1"/>
  <c r="G4003" i="27" s="1"/>
  <c r="V4002" i="27"/>
  <c r="J4003" i="27"/>
  <c r="K4003" i="27" s="1"/>
  <c r="O4003" i="27" l="1"/>
  <c r="I4003" i="27" l="1"/>
  <c r="L4003" i="27" s="1"/>
  <c r="P4003" i="27" s="1"/>
  <c r="R4003" i="27"/>
  <c r="S4003" i="27" s="1"/>
  <c r="T4003" i="27" s="1"/>
  <c r="Q4003" i="27"/>
  <c r="M4003" i="27" l="1"/>
  <c r="U4003" i="27" s="1"/>
  <c r="W4003" i="27" s="1"/>
  <c r="H4004" i="27"/>
  <c r="X4004" i="27" s="1"/>
  <c r="N4004" i="27" s="1"/>
  <c r="G4004" i="27" s="1"/>
  <c r="V4003" i="27"/>
  <c r="J4004" i="27" l="1"/>
  <c r="K4004" i="27" s="1"/>
  <c r="O4004" i="27" s="1"/>
  <c r="I4004" i="27" l="1"/>
  <c r="L4004" i="27" s="1"/>
  <c r="P4004" i="27" s="1"/>
  <c r="R4004" i="27"/>
  <c r="S4004" i="27" s="1"/>
  <c r="T4004" i="27" s="1"/>
  <c r="Q4004" i="27"/>
  <c r="M4004" i="27" l="1"/>
  <c r="U4004" i="27" s="1"/>
  <c r="W4004" i="27" s="1"/>
  <c r="H4005" i="27"/>
  <c r="X4005" i="27" s="1"/>
  <c r="N4005" i="27" s="1"/>
  <c r="G4005" i="27" s="1"/>
  <c r="V4004" i="27"/>
  <c r="J4005" i="27"/>
  <c r="K4005" i="27" s="1"/>
  <c r="O4005" i="27" l="1"/>
  <c r="I4005" i="27" l="1"/>
  <c r="L4005" i="27" s="1"/>
  <c r="M4005" i="27" s="1"/>
  <c r="R4005" i="27"/>
  <c r="S4005" i="27" s="1"/>
  <c r="T4005" i="27" s="1"/>
  <c r="Q4005" i="27"/>
  <c r="P4005" i="27" l="1"/>
  <c r="V4005" i="27" s="1"/>
  <c r="U4005" i="27"/>
  <c r="H4006" i="27"/>
  <c r="X4006" i="27" s="1"/>
  <c r="N4006" i="27" s="1"/>
  <c r="G4006" i="27" s="1"/>
  <c r="W4005" i="27"/>
  <c r="J4006" i="27"/>
  <c r="K4006" i="27" s="1"/>
  <c r="O4006" i="27" l="1"/>
  <c r="I4006" i="27" l="1"/>
  <c r="L4006" i="27" s="1"/>
  <c r="M4006" i="27" s="1"/>
  <c r="R4006" i="27"/>
  <c r="S4006" i="27" s="1"/>
  <c r="T4006" i="27" s="1"/>
  <c r="Q4006" i="27"/>
  <c r="P4006" i="27" l="1"/>
  <c r="V4006" i="27" s="1"/>
  <c r="U4006" i="27"/>
  <c r="W4006" i="27" s="1"/>
  <c r="H4007" i="27"/>
  <c r="X4007" i="27" s="1"/>
  <c r="N4007" i="27" s="1"/>
  <c r="G4007" i="27" s="1"/>
  <c r="J4007" i="27" l="1"/>
  <c r="K4007" i="27" s="1"/>
  <c r="O4007" i="27" s="1"/>
  <c r="I4007" i="27" l="1"/>
  <c r="L4007" i="27" s="1"/>
  <c r="P4007" i="27" s="1"/>
  <c r="R4007" i="27"/>
  <c r="S4007" i="27" s="1"/>
  <c r="T4007" i="27" s="1"/>
  <c r="Q4007" i="27"/>
  <c r="M4007" i="27" l="1"/>
  <c r="U4007" i="27" s="1"/>
  <c r="W4007" i="27" s="1"/>
  <c r="H4008" i="27"/>
  <c r="X4008" i="27" s="1"/>
  <c r="N4008" i="27" s="1"/>
  <c r="G4008" i="27" s="1"/>
  <c r="V4007" i="27"/>
  <c r="J4008" i="27"/>
  <c r="K4008" i="27" s="1"/>
  <c r="O4008" i="27" l="1"/>
  <c r="I4008" i="27" l="1"/>
  <c r="L4008" i="27" s="1"/>
  <c r="M4008" i="27" s="1"/>
  <c r="R4008" i="27"/>
  <c r="S4008" i="27" s="1"/>
  <c r="T4008" i="27" s="1"/>
  <c r="Q4008" i="27"/>
  <c r="U4008" i="27" l="1"/>
  <c r="W4008" i="27" s="1"/>
  <c r="P4008" i="27"/>
  <c r="V4008" i="27" s="1"/>
  <c r="H4009" i="27"/>
  <c r="X4009" i="27" s="1"/>
  <c r="N4009" i="27" s="1"/>
  <c r="G4009" i="27" s="1"/>
  <c r="J4009" i="27" l="1"/>
  <c r="K4009" i="27" s="1"/>
  <c r="O4009" i="27" s="1"/>
  <c r="I4009" i="27" l="1"/>
  <c r="L4009" i="27" s="1"/>
  <c r="M4009" i="27" s="1"/>
  <c r="R4009" i="27"/>
  <c r="S4009" i="27" s="1"/>
  <c r="T4009" i="27" s="1"/>
  <c r="Q4009" i="27"/>
  <c r="P4009" i="27" l="1"/>
  <c r="V4009" i="27" s="1"/>
  <c r="U4009" i="27"/>
  <c r="W4009" i="27" s="1"/>
  <c r="H4010" i="27"/>
  <c r="X4010" i="27" s="1"/>
  <c r="N4010" i="27" s="1"/>
  <c r="G4010" i="27" s="1"/>
  <c r="J4010" i="27" l="1"/>
  <c r="K4010" i="27" s="1"/>
  <c r="O4010" i="27" s="1"/>
  <c r="I4010" i="27" l="1"/>
  <c r="L4010" i="27" s="1"/>
  <c r="M4010" i="27" s="1"/>
  <c r="R4010" i="27"/>
  <c r="S4010" i="27" s="1"/>
  <c r="T4010" i="27" s="1"/>
  <c r="Q4010" i="27"/>
  <c r="U4010" i="27" l="1"/>
  <c r="W4010" i="27" s="1"/>
  <c r="H4011" i="27"/>
  <c r="X4011" i="27" s="1"/>
  <c r="N4011" i="27" s="1"/>
  <c r="G4011" i="27" s="1"/>
  <c r="P4010" i="27"/>
  <c r="V4010" i="27" s="1"/>
  <c r="J4011" i="27"/>
  <c r="K4011" i="27" s="1"/>
  <c r="O4011" i="27" l="1"/>
  <c r="I4011" i="27" l="1"/>
  <c r="L4011" i="27" s="1"/>
  <c r="P4011" i="27" s="1"/>
  <c r="R4011" i="27"/>
  <c r="S4011" i="27" s="1"/>
  <c r="T4011" i="27" s="1"/>
  <c r="Q4011" i="27"/>
  <c r="M4011" i="27" l="1"/>
  <c r="U4011" i="27" s="1"/>
  <c r="W4011" i="27" s="1"/>
  <c r="H4012" i="27"/>
  <c r="X4012" i="27" s="1"/>
  <c r="N4012" i="27" s="1"/>
  <c r="G4012" i="27" s="1"/>
  <c r="V4011" i="27"/>
  <c r="J4012" i="27"/>
  <c r="K4012" i="27" s="1"/>
  <c r="O4012" i="27" l="1"/>
  <c r="I4012" i="27" l="1"/>
  <c r="R4012" i="27"/>
  <c r="S4012" i="27" s="1"/>
  <c r="T4012" i="27" s="1"/>
  <c r="L4012" i="27"/>
  <c r="Q4012" i="27"/>
  <c r="H4013" i="27" l="1"/>
  <c r="X4013" i="27" s="1"/>
  <c r="N4013" i="27" s="1"/>
  <c r="G4013" i="27" s="1"/>
  <c r="P4012" i="27"/>
  <c r="V4012" i="27" s="1"/>
  <c r="J4013" i="27"/>
  <c r="K4013" i="27" s="1"/>
  <c r="M4012" i="27"/>
  <c r="U4012" i="27" s="1"/>
  <c r="W4012" i="27" s="1"/>
  <c r="O4013" i="27" l="1"/>
  <c r="I4013" i="27" l="1"/>
  <c r="L4013" i="27" s="1"/>
  <c r="P4013" i="27" s="1"/>
  <c r="R4013" i="27"/>
  <c r="S4013" i="27" s="1"/>
  <c r="T4013" i="27" s="1"/>
  <c r="Q4013" i="27"/>
  <c r="M4013" i="27" l="1"/>
  <c r="U4013" i="27"/>
  <c r="W4013" i="27" s="1"/>
  <c r="H4014" i="27"/>
  <c r="X4014" i="27" s="1"/>
  <c r="N4014" i="27" s="1"/>
  <c r="G4014" i="27" s="1"/>
  <c r="V4013" i="27"/>
  <c r="J4014" i="27"/>
  <c r="K4014" i="27" s="1"/>
  <c r="O4014" i="27" l="1"/>
  <c r="I4014" i="27" l="1"/>
  <c r="L4014" i="27" s="1"/>
  <c r="M4014" i="27" s="1"/>
  <c r="R4014" i="27"/>
  <c r="S4014" i="27" s="1"/>
  <c r="T4014" i="27" s="1"/>
  <c r="Q4014" i="27"/>
  <c r="P4014" i="27" l="1"/>
  <c r="V4014" i="27" s="1"/>
  <c r="U4014" i="27"/>
  <c r="W4014" i="27" s="1"/>
  <c r="H4015" i="27"/>
  <c r="X4015" i="27" s="1"/>
  <c r="N4015" i="27" s="1"/>
  <c r="G4015" i="27" s="1"/>
  <c r="J4015" i="27" l="1"/>
  <c r="K4015" i="27" s="1"/>
  <c r="O4015" i="27" s="1"/>
  <c r="I4015" i="27" l="1"/>
  <c r="L4015" i="27" s="1"/>
  <c r="P4015" i="27" s="1"/>
  <c r="R4015" i="27"/>
  <c r="S4015" i="27" s="1"/>
  <c r="T4015" i="27" s="1"/>
  <c r="Q4015" i="27"/>
  <c r="M4015" i="27" l="1"/>
  <c r="U4015" i="27" s="1"/>
  <c r="W4015" i="27" s="1"/>
  <c r="H4016" i="27"/>
  <c r="X4016" i="27" s="1"/>
  <c r="N4016" i="27" s="1"/>
  <c r="G4016" i="27" s="1"/>
  <c r="V4015" i="27"/>
  <c r="J4016" i="27" l="1"/>
  <c r="K4016" i="27" s="1"/>
  <c r="O4016" i="27" s="1"/>
  <c r="I4016" i="27" l="1"/>
  <c r="R4016" i="27"/>
  <c r="S4016" i="27" s="1"/>
  <c r="T4016" i="27" s="1"/>
  <c r="L4016" i="27"/>
  <c r="M4016" i="27" s="1"/>
  <c r="Q4016" i="27"/>
  <c r="U4016" i="27" l="1"/>
  <c r="W4016" i="27" s="1"/>
  <c r="H4017" i="27"/>
  <c r="X4017" i="27" s="1"/>
  <c r="N4017" i="27" s="1"/>
  <c r="G4017" i="27" s="1"/>
  <c r="P4016" i="27"/>
  <c r="V4016" i="27" s="1"/>
  <c r="J4017" i="27" l="1"/>
  <c r="K4017" i="27" s="1"/>
  <c r="O4017" i="27" s="1"/>
  <c r="I4017" i="27" l="1"/>
  <c r="L4017" i="27" s="1"/>
  <c r="M4017" i="27" s="1"/>
  <c r="R4017" i="27"/>
  <c r="S4017" i="27" s="1"/>
  <c r="T4017" i="27" s="1"/>
  <c r="Q4017" i="27"/>
  <c r="P4017" i="27" l="1"/>
  <c r="V4017" i="27" s="1"/>
  <c r="U4017" i="27"/>
  <c r="W4017" i="27" s="1"/>
  <c r="H4018" i="27"/>
  <c r="X4018" i="27" s="1"/>
  <c r="N4018" i="27" s="1"/>
  <c r="G4018" i="27" s="1"/>
  <c r="J4018" i="27"/>
  <c r="K4018" i="27" s="1"/>
  <c r="O4018" i="27" l="1"/>
  <c r="I4018" i="27" l="1"/>
  <c r="L4018" i="27" s="1"/>
  <c r="M4018" i="27" s="1"/>
  <c r="R4018" i="27"/>
  <c r="S4018" i="27" s="1"/>
  <c r="T4018" i="27" s="1"/>
  <c r="Q4018" i="27"/>
  <c r="P4018" i="27" l="1"/>
  <c r="U4018" i="27"/>
  <c r="H4019" i="27"/>
  <c r="X4019" i="27" s="1"/>
  <c r="N4019" i="27" s="1"/>
  <c r="G4019" i="27" s="1"/>
  <c r="W4018" i="27"/>
  <c r="V4018" i="27"/>
  <c r="J4019" i="27" l="1"/>
  <c r="K4019" i="27" s="1"/>
  <c r="O4019" i="27" s="1"/>
  <c r="I4019" i="27" l="1"/>
  <c r="R4019" i="27"/>
  <c r="S4019" i="27" s="1"/>
  <c r="T4019" i="27" s="1"/>
  <c r="L4019" i="27"/>
  <c r="M4019" i="27" s="1"/>
  <c r="Q4019" i="27"/>
  <c r="U4019" i="27" l="1"/>
  <c r="H4020" i="27"/>
  <c r="X4020" i="27" s="1"/>
  <c r="N4020" i="27" s="1"/>
  <c r="G4020" i="27" s="1"/>
  <c r="W4019" i="27"/>
  <c r="P4019" i="27"/>
  <c r="V4019" i="27" s="1"/>
  <c r="J4020" i="27" l="1"/>
  <c r="K4020" i="27" s="1"/>
  <c r="O4020" i="27" s="1"/>
  <c r="I4020" i="27" l="1"/>
  <c r="L4020" i="27" s="1"/>
  <c r="P4020" i="27" s="1"/>
  <c r="R4020" i="27"/>
  <c r="S4020" i="27" s="1"/>
  <c r="T4020" i="27" s="1"/>
  <c r="Q4020" i="27"/>
  <c r="M4020" i="27" l="1"/>
  <c r="U4020" i="27"/>
  <c r="H4021" i="27"/>
  <c r="X4021" i="27" s="1"/>
  <c r="N4021" i="27" s="1"/>
  <c r="G4021" i="27" s="1"/>
  <c r="W4020" i="27"/>
  <c r="V4020" i="27"/>
  <c r="J4021" i="27"/>
  <c r="K4021" i="27" s="1"/>
  <c r="O4021" i="27" l="1"/>
  <c r="I4021" i="27" l="1"/>
  <c r="L4021" i="27" s="1"/>
  <c r="P4021" i="27" s="1"/>
  <c r="R4021" i="27"/>
  <c r="S4021" i="27" s="1"/>
  <c r="T4021" i="27" s="1"/>
  <c r="Q4021" i="27"/>
  <c r="M4021" i="27" l="1"/>
  <c r="U4021" i="27" s="1"/>
  <c r="W4021" i="27" s="1"/>
  <c r="H4022" i="27"/>
  <c r="X4022" i="27" s="1"/>
  <c r="N4022" i="27" s="1"/>
  <c r="G4022" i="27" s="1"/>
  <c r="V4021" i="27"/>
  <c r="J4022" i="27"/>
  <c r="K4022" i="27" s="1"/>
  <c r="O4022" i="27" l="1"/>
  <c r="I4022" i="27" l="1"/>
  <c r="L4022" i="27" s="1"/>
  <c r="M4022" i="27" s="1"/>
  <c r="R4022" i="27"/>
  <c r="S4022" i="27" s="1"/>
  <c r="T4022" i="27" s="1"/>
  <c r="Q4022" i="27"/>
  <c r="P4022" i="27" l="1"/>
  <c r="V4022" i="27" s="1"/>
  <c r="U4022" i="27"/>
  <c r="W4022" i="27" s="1"/>
  <c r="H4023" i="27"/>
  <c r="X4023" i="27" s="1"/>
  <c r="N4023" i="27" s="1"/>
  <c r="G4023" i="27" s="1"/>
  <c r="J4023" i="27"/>
  <c r="K4023" i="27" s="1"/>
  <c r="O4023" i="27" l="1"/>
  <c r="I4023" i="27" l="1"/>
  <c r="L4023" i="27" s="1"/>
  <c r="P4023" i="27" s="1"/>
  <c r="R4023" i="27"/>
  <c r="S4023" i="27" s="1"/>
  <c r="T4023" i="27" s="1"/>
  <c r="Q4023" i="27"/>
  <c r="M4023" i="27" l="1"/>
  <c r="U4023" i="27" s="1"/>
  <c r="W4023" i="27" s="1"/>
  <c r="H4024" i="27"/>
  <c r="X4024" i="27" s="1"/>
  <c r="N4024" i="27" s="1"/>
  <c r="G4024" i="27" s="1"/>
  <c r="V4023" i="27"/>
  <c r="J4024" i="27" l="1"/>
  <c r="K4024" i="27" s="1"/>
  <c r="O4024" i="27" s="1"/>
  <c r="I4024" i="27" l="1"/>
  <c r="L4024" i="27" s="1"/>
  <c r="P4024" i="27" s="1"/>
  <c r="R4024" i="27"/>
  <c r="S4024" i="27" s="1"/>
  <c r="T4024" i="27" s="1"/>
  <c r="Q4024" i="27"/>
  <c r="M4024" i="27" l="1"/>
  <c r="U4024" i="27"/>
  <c r="W4024" i="27" s="1"/>
  <c r="H4025" i="27"/>
  <c r="X4025" i="27" s="1"/>
  <c r="N4025" i="27" s="1"/>
  <c r="G4025" i="27" s="1"/>
  <c r="V4024" i="27"/>
  <c r="J4025" i="27"/>
  <c r="K4025" i="27" s="1"/>
  <c r="O4025" i="27" l="1"/>
  <c r="I4025" i="27" l="1"/>
  <c r="L4025" i="27" s="1"/>
  <c r="M4025" i="27" s="1"/>
  <c r="R4025" i="27"/>
  <c r="S4025" i="27" s="1"/>
  <c r="T4025" i="27" s="1"/>
  <c r="Q4025" i="27"/>
  <c r="U4025" i="27" l="1"/>
  <c r="P4025" i="27"/>
  <c r="V4025" i="27" s="1"/>
  <c r="H4026" i="27"/>
  <c r="X4026" i="27" s="1"/>
  <c r="N4026" i="27" s="1"/>
  <c r="G4026" i="27" s="1"/>
  <c r="W4025" i="27"/>
  <c r="J4026" i="27"/>
  <c r="K4026" i="27" s="1"/>
  <c r="O4026" i="27" l="1"/>
  <c r="I4026" i="27" l="1"/>
  <c r="L4026" i="27" s="1"/>
  <c r="M4026" i="27" s="1"/>
  <c r="R4026" i="27"/>
  <c r="S4026" i="27" s="1"/>
  <c r="T4026" i="27" s="1"/>
  <c r="Q4026" i="27"/>
  <c r="P4026" i="27" l="1"/>
  <c r="U4026" i="27"/>
  <c r="W4026" i="27" s="1"/>
  <c r="H4027" i="27"/>
  <c r="X4027" i="27" s="1"/>
  <c r="N4027" i="27" s="1"/>
  <c r="G4027" i="27" s="1"/>
  <c r="V4026" i="27"/>
  <c r="J4027" i="27"/>
  <c r="K4027" i="27" s="1"/>
  <c r="O4027" i="27" l="1"/>
  <c r="I4027" i="27" l="1"/>
  <c r="L4027" i="27" s="1"/>
  <c r="P4027" i="27" s="1"/>
  <c r="R4027" i="27"/>
  <c r="S4027" i="27" s="1"/>
  <c r="T4027" i="27" s="1"/>
  <c r="Q4027" i="27"/>
  <c r="M4027" i="27" l="1"/>
  <c r="U4027" i="27" s="1"/>
  <c r="W4027" i="27" s="1"/>
  <c r="H4028" i="27"/>
  <c r="X4028" i="27" s="1"/>
  <c r="N4028" i="27" s="1"/>
  <c r="G4028" i="27" s="1"/>
  <c r="V4027" i="27"/>
  <c r="J4028" i="27"/>
  <c r="K4028" i="27" s="1"/>
  <c r="O4028" i="27" l="1"/>
  <c r="I4028" i="27" l="1"/>
  <c r="L4028" i="27" s="1"/>
  <c r="P4028" i="27" s="1"/>
  <c r="R4028" i="27"/>
  <c r="S4028" i="27" s="1"/>
  <c r="T4028" i="27" s="1"/>
  <c r="Q4028" i="27"/>
  <c r="M4028" i="27" l="1"/>
  <c r="U4028" i="27" s="1"/>
  <c r="W4028" i="27" s="1"/>
  <c r="H4029" i="27"/>
  <c r="X4029" i="27" s="1"/>
  <c r="N4029" i="27" s="1"/>
  <c r="G4029" i="27" s="1"/>
  <c r="V4028" i="27"/>
  <c r="J4029" i="27" l="1"/>
  <c r="K4029" i="27" s="1"/>
  <c r="O4029" i="27" s="1"/>
  <c r="I4029" i="27" l="1"/>
  <c r="L4029" i="27" s="1"/>
  <c r="P4029" i="27" s="1"/>
  <c r="R4029" i="27"/>
  <c r="S4029" i="27" s="1"/>
  <c r="T4029" i="27" s="1"/>
  <c r="Q4029" i="27"/>
  <c r="M4029" i="27" l="1"/>
  <c r="U4029" i="27" s="1"/>
  <c r="W4029" i="27" s="1"/>
  <c r="H4030" i="27"/>
  <c r="X4030" i="27" s="1"/>
  <c r="N4030" i="27" s="1"/>
  <c r="G4030" i="27" s="1"/>
  <c r="V4029" i="27"/>
  <c r="J4030" i="27"/>
  <c r="K4030" i="27" s="1"/>
  <c r="O4030" i="27" l="1"/>
  <c r="I4030" i="27" s="1"/>
  <c r="L4030" i="27" s="1"/>
  <c r="R4030" i="27" l="1"/>
  <c r="S4030" i="27" s="1"/>
  <c r="T4030" i="27" s="1"/>
  <c r="M4030" i="27"/>
  <c r="P4030" i="27"/>
  <c r="V4030" i="27" s="1"/>
  <c r="Q4030" i="27"/>
  <c r="U4030" i="27" l="1"/>
  <c r="W4030" i="27" s="1"/>
  <c r="H4031" i="27"/>
  <c r="X4031" i="27" s="1"/>
  <c r="N4031" i="27" s="1"/>
  <c r="G4031" i="27" s="1"/>
  <c r="J4031" i="27" l="1"/>
  <c r="K4031" i="27" s="1"/>
  <c r="O4031" i="27" s="1"/>
  <c r="I4031" i="27" l="1"/>
  <c r="R4031" i="27"/>
  <c r="S4031" i="27" s="1"/>
  <c r="T4031" i="27" s="1"/>
  <c r="L4031" i="27"/>
  <c r="M4031" i="27" s="1"/>
  <c r="U4031" i="27" s="1"/>
  <c r="Q4031" i="27"/>
  <c r="H4032" i="27" l="1"/>
  <c r="X4032" i="27" s="1"/>
  <c r="N4032" i="27" s="1"/>
  <c r="G4032" i="27" s="1"/>
  <c r="W4031" i="27"/>
  <c r="P4031" i="27"/>
  <c r="V4031" i="27" s="1"/>
  <c r="J4032" i="27" l="1"/>
  <c r="K4032" i="27" s="1"/>
  <c r="O4032" i="27" s="1"/>
  <c r="I4032" i="27" l="1"/>
  <c r="R4032" i="27"/>
  <c r="S4032" i="27" s="1"/>
  <c r="T4032" i="27" s="1"/>
  <c r="L4032" i="27"/>
  <c r="Q4032" i="27"/>
  <c r="P4032" i="27" l="1"/>
  <c r="V4032" i="27" s="1"/>
  <c r="H4033" i="27"/>
  <c r="X4033" i="27" s="1"/>
  <c r="N4033" i="27" s="1"/>
  <c r="G4033" i="27" s="1"/>
  <c r="M4032" i="27"/>
  <c r="U4032" i="27" s="1"/>
  <c r="W4032" i="27" s="1"/>
  <c r="J4033" i="27" l="1"/>
  <c r="K4033" i="27" s="1"/>
  <c r="O4033" i="27" s="1"/>
  <c r="I4033" i="27" l="1"/>
  <c r="L4033" i="27" s="1"/>
  <c r="P4033" i="27" s="1"/>
  <c r="R4033" i="27"/>
  <c r="S4033" i="27" s="1"/>
  <c r="T4033" i="27" s="1"/>
  <c r="Q4033" i="27"/>
  <c r="M4033" i="27" l="1"/>
  <c r="U4033" i="27" s="1"/>
  <c r="W4033" i="27" s="1"/>
  <c r="H4034" i="27"/>
  <c r="X4034" i="27" s="1"/>
  <c r="N4034" i="27" s="1"/>
  <c r="G4034" i="27" s="1"/>
  <c r="V4033" i="27"/>
  <c r="J4034" i="27"/>
  <c r="K4034" i="27" s="1"/>
  <c r="O4034" i="27" l="1"/>
  <c r="I4034" i="27" l="1"/>
  <c r="L4034" i="27" s="1"/>
  <c r="P4034" i="27" s="1"/>
  <c r="R4034" i="27"/>
  <c r="S4034" i="27" s="1"/>
  <c r="T4034" i="27" s="1"/>
  <c r="Q4034" i="27"/>
  <c r="M4034" i="27" l="1"/>
  <c r="U4034" i="27" s="1"/>
  <c r="W4034" i="27" s="1"/>
  <c r="H4035" i="27"/>
  <c r="X4035" i="27" s="1"/>
  <c r="N4035" i="27" s="1"/>
  <c r="G4035" i="27" s="1"/>
  <c r="V4034" i="27"/>
  <c r="J4035" i="27" l="1"/>
  <c r="K4035" i="27" s="1"/>
  <c r="O4035" i="27" s="1"/>
  <c r="I4035" i="27" l="1"/>
  <c r="L4035" i="27" s="1"/>
  <c r="P4035" i="27" s="1"/>
  <c r="R4035" i="27"/>
  <c r="S4035" i="27" s="1"/>
  <c r="T4035" i="27" s="1"/>
  <c r="Q4035" i="27"/>
  <c r="M4035" i="27" l="1"/>
  <c r="H4036" i="27"/>
  <c r="X4036" i="27" s="1"/>
  <c r="N4036" i="27" s="1"/>
  <c r="G4036" i="27" s="1"/>
  <c r="U4035" i="27"/>
  <c r="W4035" i="27" s="1"/>
  <c r="V4035" i="27"/>
  <c r="J4036" i="27" l="1"/>
  <c r="K4036" i="27" s="1"/>
  <c r="O4036" i="27" s="1"/>
  <c r="I4036" i="27" l="1"/>
  <c r="L4036" i="27" s="1"/>
  <c r="P4036" i="27" s="1"/>
  <c r="R4036" i="27"/>
  <c r="S4036" i="27" s="1"/>
  <c r="T4036" i="27" s="1"/>
  <c r="M4036" i="27"/>
  <c r="Q4036" i="27"/>
  <c r="U4036" i="27" l="1"/>
  <c r="H4037" i="27"/>
  <c r="X4037" i="27" s="1"/>
  <c r="N4037" i="27" s="1"/>
  <c r="G4037" i="27" s="1"/>
  <c r="W4036" i="27"/>
  <c r="V4036" i="27"/>
  <c r="J4037" i="27" l="1"/>
  <c r="K4037" i="27" s="1"/>
  <c r="O4037" i="27" s="1"/>
  <c r="I4037" i="27" l="1"/>
  <c r="L4037" i="27" s="1"/>
  <c r="P4037" i="27" s="1"/>
  <c r="R4037" i="27"/>
  <c r="S4037" i="27" s="1"/>
  <c r="T4037" i="27" s="1"/>
  <c r="Q4037" i="27"/>
  <c r="M4037" i="27" l="1"/>
  <c r="U4037" i="27" s="1"/>
  <c r="W4037" i="27" s="1"/>
  <c r="H4038" i="27"/>
  <c r="X4038" i="27" s="1"/>
  <c r="N4038" i="27" s="1"/>
  <c r="G4038" i="27" s="1"/>
  <c r="V4037" i="27"/>
  <c r="J4038" i="27"/>
  <c r="K4038" i="27" s="1"/>
  <c r="O4038" i="27" l="1"/>
  <c r="I4038" i="27" l="1"/>
  <c r="L4038" i="27" s="1"/>
  <c r="P4038" i="27" s="1"/>
  <c r="R4038" i="27"/>
  <c r="S4038" i="27" s="1"/>
  <c r="T4038" i="27" s="1"/>
  <c r="Q4038" i="27"/>
  <c r="M4038" i="27" l="1"/>
  <c r="U4038" i="27" s="1"/>
  <c r="W4038" i="27" s="1"/>
  <c r="H4039" i="27"/>
  <c r="X4039" i="27" s="1"/>
  <c r="N4039" i="27" s="1"/>
  <c r="G4039" i="27" s="1"/>
  <c r="V4038" i="27"/>
  <c r="J4039" i="27" l="1"/>
  <c r="K4039" i="27" s="1"/>
  <c r="O4039" i="27" s="1"/>
  <c r="I4039" i="27" l="1"/>
  <c r="L4039" i="27" s="1"/>
  <c r="M4039" i="27" s="1"/>
  <c r="R4039" i="27"/>
  <c r="S4039" i="27" s="1"/>
  <c r="T4039" i="27" s="1"/>
  <c r="Q4039" i="27"/>
  <c r="P4039" i="27" l="1"/>
  <c r="V4039" i="27" s="1"/>
  <c r="U4039" i="27"/>
  <c r="W4039" i="27" s="1"/>
  <c r="H4040" i="27"/>
  <c r="X4040" i="27" s="1"/>
  <c r="N4040" i="27" s="1"/>
  <c r="G4040" i="27" s="1"/>
  <c r="J4040" i="27" l="1"/>
  <c r="K4040" i="27" s="1"/>
  <c r="O4040" i="27" s="1"/>
  <c r="I4040" i="27" l="1"/>
  <c r="L4040" i="27" s="1"/>
  <c r="P4040" i="27" s="1"/>
  <c r="R4040" i="27"/>
  <c r="S4040" i="27" s="1"/>
  <c r="T4040" i="27" s="1"/>
  <c r="Q4040" i="27"/>
  <c r="M4040" i="27" l="1"/>
  <c r="U4040" i="27" s="1"/>
  <c r="H4041" i="27"/>
  <c r="X4041" i="27" s="1"/>
  <c r="N4041" i="27" s="1"/>
  <c r="G4041" i="27" s="1"/>
  <c r="W4040" i="27"/>
  <c r="V4040" i="27"/>
  <c r="J4041" i="27"/>
  <c r="K4041" i="27" s="1"/>
  <c r="O4041" i="27" l="1"/>
  <c r="I4041" i="27" l="1"/>
  <c r="L4041" i="27" s="1"/>
  <c r="P4041" i="27" s="1"/>
  <c r="R4041" i="27"/>
  <c r="S4041" i="27" s="1"/>
  <c r="T4041" i="27" s="1"/>
  <c r="Q4041" i="27"/>
  <c r="M4041" i="27" l="1"/>
  <c r="U4041" i="27"/>
  <c r="W4041" i="27" s="1"/>
  <c r="H4042" i="27"/>
  <c r="X4042" i="27" s="1"/>
  <c r="N4042" i="27" s="1"/>
  <c r="G4042" i="27" s="1"/>
  <c r="V4041" i="27"/>
  <c r="J4042" i="27" l="1"/>
  <c r="K4042" i="27" s="1"/>
  <c r="O4042" i="27" s="1"/>
  <c r="I4042" i="27" l="1"/>
  <c r="L4042" i="27" s="1"/>
  <c r="M4042" i="27" s="1"/>
  <c r="R4042" i="27"/>
  <c r="S4042" i="27" s="1"/>
  <c r="T4042" i="27" s="1"/>
  <c r="Q4042" i="27"/>
  <c r="P4042" i="27" l="1"/>
  <c r="V4042" i="27" s="1"/>
  <c r="U4042" i="27"/>
  <c r="W4042" i="27" s="1"/>
  <c r="H4043" i="27"/>
  <c r="X4043" i="27" s="1"/>
  <c r="N4043" i="27" s="1"/>
  <c r="G4043" i="27" s="1"/>
  <c r="J4043" i="27"/>
  <c r="K4043" i="27" s="1"/>
  <c r="O4043" i="27" l="1"/>
  <c r="I4043" i="27" l="1"/>
  <c r="L4043" i="27" s="1"/>
  <c r="P4043" i="27" s="1"/>
  <c r="R4043" i="27"/>
  <c r="S4043" i="27" s="1"/>
  <c r="T4043" i="27" s="1"/>
  <c r="Q4043" i="27"/>
  <c r="M4043" i="27" l="1"/>
  <c r="U4043" i="27"/>
  <c r="W4043" i="27" s="1"/>
  <c r="H4044" i="27"/>
  <c r="X4044" i="27" s="1"/>
  <c r="N4044" i="27" s="1"/>
  <c r="G4044" i="27" s="1"/>
  <c r="V4043" i="27"/>
  <c r="J4044" i="27" l="1"/>
  <c r="K4044" i="27" s="1"/>
  <c r="O4044" i="27" s="1"/>
  <c r="I4044" i="27" l="1"/>
  <c r="L4044" i="27" s="1"/>
  <c r="P4044" i="27" s="1"/>
  <c r="R4044" i="27"/>
  <c r="S4044" i="27" s="1"/>
  <c r="T4044" i="27" s="1"/>
  <c r="M4044" i="27"/>
  <c r="Q4044" i="27"/>
  <c r="U4044" i="27" l="1"/>
  <c r="W4044" i="27" s="1"/>
  <c r="H4045" i="27"/>
  <c r="X4045" i="27" s="1"/>
  <c r="N4045" i="27" s="1"/>
  <c r="G4045" i="27" s="1"/>
  <c r="V4044" i="27"/>
  <c r="J4045" i="27"/>
  <c r="K4045" i="27" s="1"/>
  <c r="O4045" i="27" l="1"/>
  <c r="I4045" i="27" l="1"/>
  <c r="L4045" i="27" s="1"/>
  <c r="M4045" i="27" s="1"/>
  <c r="R4045" i="27"/>
  <c r="S4045" i="27" s="1"/>
  <c r="T4045" i="27" s="1"/>
  <c r="P4045" i="27"/>
  <c r="Q4045" i="27"/>
  <c r="U4045" i="27" l="1"/>
  <c r="H4046" i="27"/>
  <c r="X4046" i="27" s="1"/>
  <c r="N4046" i="27" s="1"/>
  <c r="G4046" i="27" s="1"/>
  <c r="W4045" i="27"/>
  <c r="V4045" i="27"/>
  <c r="J4046" i="27" l="1"/>
  <c r="K4046" i="27" s="1"/>
  <c r="O4046" i="27" s="1"/>
  <c r="I4046" i="27" l="1"/>
  <c r="L4046" i="27" s="1"/>
  <c r="P4046" i="27" s="1"/>
  <c r="R4046" i="27"/>
  <c r="Q4046" i="27"/>
  <c r="M4046" i="27" l="1"/>
  <c r="H4047" i="27"/>
  <c r="X4047" i="27" s="1"/>
  <c r="N4047" i="27" s="1"/>
  <c r="G4047" i="27" s="1"/>
  <c r="S4046" i="27"/>
  <c r="T4046" i="27" s="1"/>
  <c r="V4046" i="27"/>
  <c r="J4047" i="27"/>
  <c r="K4047" i="27" s="1"/>
  <c r="U4046" i="27" l="1"/>
  <c r="W4046" i="27" s="1"/>
  <c r="O4047" i="27"/>
  <c r="I4047" i="27" s="1"/>
  <c r="R4047" i="27" l="1"/>
  <c r="S4047" i="27" s="1"/>
  <c r="T4047" i="27" s="1"/>
  <c r="L4047" i="27"/>
  <c r="Q4047" i="27"/>
  <c r="H4048" i="27" l="1"/>
  <c r="X4048" i="27" s="1"/>
  <c r="N4048" i="27" s="1"/>
  <c r="G4048" i="27" s="1"/>
  <c r="P4047" i="27"/>
  <c r="V4047" i="27" s="1"/>
  <c r="M4047" i="27"/>
  <c r="U4047" i="27" s="1"/>
  <c r="W4047" i="27" s="1"/>
  <c r="J4048" i="27" l="1"/>
  <c r="K4048" i="27" s="1"/>
  <c r="O4048" i="27" s="1"/>
  <c r="I4048" i="27" l="1"/>
  <c r="L4048" i="27" s="1"/>
  <c r="P4048" i="27" s="1"/>
  <c r="R4048" i="27"/>
  <c r="S4048" i="27" s="1"/>
  <c r="T4048" i="27" s="1"/>
  <c r="Q4048" i="27"/>
  <c r="M4048" i="27" l="1"/>
  <c r="U4048" i="27" s="1"/>
  <c r="W4048" i="27" s="1"/>
  <c r="H4049" i="27"/>
  <c r="X4049" i="27" s="1"/>
  <c r="N4049" i="27" s="1"/>
  <c r="G4049" i="27" s="1"/>
  <c r="V4048" i="27"/>
  <c r="J4049" i="27"/>
  <c r="K4049" i="27" s="1"/>
  <c r="O4049" i="27" l="1"/>
  <c r="I4049" i="27" l="1"/>
  <c r="L4049" i="27" s="1"/>
  <c r="M4049" i="27" s="1"/>
  <c r="R4049" i="27"/>
  <c r="S4049" i="27" s="1"/>
  <c r="T4049" i="27" s="1"/>
  <c r="Q4049" i="27"/>
  <c r="U4049" i="27" l="1"/>
  <c r="W4049" i="27" s="1"/>
  <c r="H4050" i="27"/>
  <c r="X4050" i="27" s="1"/>
  <c r="N4050" i="27" s="1"/>
  <c r="G4050" i="27" s="1"/>
  <c r="P4049" i="27"/>
  <c r="V4049" i="27" s="1"/>
  <c r="J4050" i="27"/>
  <c r="K4050" i="27" s="1"/>
  <c r="O4050" i="27" l="1"/>
  <c r="I4050" i="27" l="1"/>
  <c r="L4050" i="27" s="1"/>
  <c r="P4050" i="27" s="1"/>
  <c r="R4050" i="27"/>
  <c r="S4050" i="27" s="1"/>
  <c r="T4050" i="27" s="1"/>
  <c r="Q4050" i="27"/>
  <c r="M4050" i="27" l="1"/>
  <c r="U4050" i="27"/>
  <c r="W4050" i="27" s="1"/>
  <c r="H4051" i="27"/>
  <c r="X4051" i="27" s="1"/>
  <c r="N4051" i="27" s="1"/>
  <c r="G4051" i="27" s="1"/>
  <c r="V4050" i="27"/>
  <c r="J4051" i="27"/>
  <c r="K4051" i="27" s="1"/>
  <c r="O4051" i="27" l="1"/>
  <c r="I4051" i="27" l="1"/>
  <c r="L4051" i="27" s="1"/>
  <c r="P4051" i="27" s="1"/>
  <c r="R4051" i="27"/>
  <c r="S4051" i="27" s="1"/>
  <c r="T4051" i="27" s="1"/>
  <c r="Q4051" i="27"/>
  <c r="M4051" i="27" l="1"/>
  <c r="U4051" i="27" s="1"/>
  <c r="W4051" i="27" s="1"/>
  <c r="H4052" i="27"/>
  <c r="X4052" i="27" s="1"/>
  <c r="N4052" i="27" s="1"/>
  <c r="G4052" i="27" s="1"/>
  <c r="V4051" i="27"/>
  <c r="J4052" i="27"/>
  <c r="K4052" i="27" s="1"/>
  <c r="O4052" i="27" l="1"/>
  <c r="I4052" i="27" l="1"/>
  <c r="L4052" i="27" s="1"/>
  <c r="P4052" i="27" s="1"/>
  <c r="R4052" i="27"/>
  <c r="S4052" i="27" s="1"/>
  <c r="T4052" i="27" s="1"/>
  <c r="Q4052" i="27"/>
  <c r="M4052" i="27" l="1"/>
  <c r="U4052" i="27" s="1"/>
  <c r="W4052" i="27" s="1"/>
  <c r="H4053" i="27"/>
  <c r="X4053" i="27" s="1"/>
  <c r="N4053" i="27" s="1"/>
  <c r="G4053" i="27" s="1"/>
  <c r="V4052" i="27"/>
  <c r="J4053" i="27" l="1"/>
  <c r="K4053" i="27" s="1"/>
  <c r="O4053" i="27" s="1"/>
  <c r="I4053" i="27" l="1"/>
  <c r="L4053" i="27" s="1"/>
  <c r="M4053" i="27" s="1"/>
  <c r="R4053" i="27"/>
  <c r="S4053" i="27" s="1"/>
  <c r="T4053" i="27" s="1"/>
  <c r="Q4053" i="27"/>
  <c r="P4053" i="27" l="1"/>
  <c r="V4053" i="27" s="1"/>
  <c r="U4053" i="27"/>
  <c r="W4053" i="27" s="1"/>
  <c r="H4054" i="27"/>
  <c r="X4054" i="27" s="1"/>
  <c r="N4054" i="27" s="1"/>
  <c r="G4054" i="27" s="1"/>
  <c r="J4054" i="27" l="1"/>
  <c r="K4054" i="27" s="1"/>
  <c r="O4054" i="27" s="1"/>
  <c r="I4054" i="27" l="1"/>
  <c r="L4054" i="27" s="1"/>
  <c r="M4054" i="27" s="1"/>
  <c r="R4054" i="27"/>
  <c r="S4054" i="27" s="1"/>
  <c r="T4054" i="27" s="1"/>
  <c r="Q4054" i="27"/>
  <c r="P4054" i="27" l="1"/>
  <c r="V4054" i="27" s="1"/>
  <c r="U4054" i="27"/>
  <c r="W4054" i="27" s="1"/>
  <c r="H4055" i="27"/>
  <c r="X4055" i="27" s="1"/>
  <c r="N4055" i="27" s="1"/>
  <c r="G4055" i="27" s="1"/>
  <c r="J4055" i="27"/>
  <c r="K4055" i="27" s="1"/>
  <c r="O4055" i="27" l="1"/>
  <c r="I4055" i="27" l="1"/>
  <c r="L4055" i="27" s="1"/>
  <c r="P4055" i="27" s="1"/>
  <c r="R4055" i="27"/>
  <c r="S4055" i="27" s="1"/>
  <c r="T4055" i="27" s="1"/>
  <c r="Q4055" i="27"/>
  <c r="M4055" i="27" l="1"/>
  <c r="U4055" i="27" s="1"/>
  <c r="W4055" i="27" s="1"/>
  <c r="H4056" i="27"/>
  <c r="X4056" i="27" s="1"/>
  <c r="N4056" i="27" s="1"/>
  <c r="G4056" i="27" s="1"/>
  <c r="V4055" i="27"/>
  <c r="J4056" i="27" l="1"/>
  <c r="K4056" i="27" s="1"/>
  <c r="O4056" i="27" s="1"/>
  <c r="I4056" i="27" l="1"/>
  <c r="L4056" i="27" s="1"/>
  <c r="M4056" i="27" s="1"/>
  <c r="R4056" i="27"/>
  <c r="S4056" i="27" s="1"/>
  <c r="T4056" i="27" s="1"/>
  <c r="Q4056" i="27"/>
  <c r="P4056" i="27" l="1"/>
  <c r="V4056" i="27" s="1"/>
  <c r="U4056" i="27"/>
  <c r="W4056" i="27" s="1"/>
  <c r="H4057" i="27"/>
  <c r="X4057" i="27" s="1"/>
  <c r="N4057" i="27" s="1"/>
  <c r="G4057" i="27" s="1"/>
  <c r="J4057" i="27" l="1"/>
  <c r="K4057" i="27" s="1"/>
  <c r="O4057" i="27" s="1"/>
  <c r="I4057" i="27" l="1"/>
  <c r="L4057" i="27" s="1"/>
  <c r="M4057" i="27" s="1"/>
  <c r="R4057" i="27"/>
  <c r="S4057" i="27" s="1"/>
  <c r="T4057" i="27" s="1"/>
  <c r="Q4057" i="27"/>
  <c r="P4057" i="27" l="1"/>
  <c r="V4057" i="27" s="1"/>
  <c r="U4057" i="27"/>
  <c r="W4057" i="27" s="1"/>
  <c r="H4058" i="27"/>
  <c r="X4058" i="27" s="1"/>
  <c r="N4058" i="27" s="1"/>
  <c r="G4058" i="27" s="1"/>
  <c r="J4058" i="27" l="1"/>
  <c r="K4058" i="27" s="1"/>
  <c r="O4058" i="27" s="1"/>
  <c r="I4058" i="27" l="1"/>
  <c r="L4058" i="27" s="1"/>
  <c r="P4058" i="27" s="1"/>
  <c r="R4058" i="27"/>
  <c r="S4058" i="27" s="1"/>
  <c r="T4058" i="27" s="1"/>
  <c r="Q4058" i="27"/>
  <c r="M4058" i="27" l="1"/>
  <c r="U4058" i="27" s="1"/>
  <c r="W4058" i="27" s="1"/>
  <c r="H4059" i="27"/>
  <c r="X4059" i="27" s="1"/>
  <c r="N4059" i="27" s="1"/>
  <c r="G4059" i="27" s="1"/>
  <c r="V4058" i="27"/>
  <c r="J4059" i="27"/>
  <c r="K4059" i="27" s="1"/>
  <c r="O4059" i="27" l="1"/>
  <c r="I4059" i="27" l="1"/>
  <c r="L4059" i="27" s="1"/>
  <c r="P4059" i="27" s="1"/>
  <c r="R4059" i="27"/>
  <c r="S4059" i="27" s="1"/>
  <c r="T4059" i="27" s="1"/>
  <c r="Q4059" i="27"/>
  <c r="M4059" i="27" l="1"/>
  <c r="U4059" i="27" s="1"/>
  <c r="H4060" i="27"/>
  <c r="X4060" i="27" s="1"/>
  <c r="N4060" i="27" s="1"/>
  <c r="G4060" i="27" s="1"/>
  <c r="W4059" i="27"/>
  <c r="V4059" i="27"/>
  <c r="J4060" i="27"/>
  <c r="K4060" i="27" s="1"/>
  <c r="O4060" i="27" l="1"/>
  <c r="I4060" i="27" l="1"/>
  <c r="L4060" i="27" s="1"/>
  <c r="P4060" i="27" s="1"/>
  <c r="R4060" i="27"/>
  <c r="S4060" i="27" s="1"/>
  <c r="T4060" i="27" s="1"/>
  <c r="Q4060" i="27"/>
  <c r="M4060" i="27" l="1"/>
  <c r="U4060" i="27"/>
  <c r="W4060" i="27" s="1"/>
  <c r="H4061" i="27"/>
  <c r="X4061" i="27" s="1"/>
  <c r="N4061" i="27" s="1"/>
  <c r="G4061" i="27" s="1"/>
  <c r="V4060" i="27"/>
  <c r="J4061" i="27" l="1"/>
  <c r="K4061" i="27" s="1"/>
  <c r="O4061" i="27" s="1"/>
  <c r="I4061" i="27" l="1"/>
  <c r="L4061" i="27" s="1"/>
  <c r="P4061" i="27" s="1"/>
  <c r="R4061" i="27"/>
  <c r="S4061" i="27" s="1"/>
  <c r="T4061" i="27" s="1"/>
  <c r="Q4061" i="27"/>
  <c r="M4061" i="27" l="1"/>
  <c r="U4061" i="27" s="1"/>
  <c r="W4061" i="27" s="1"/>
  <c r="H4062" i="27"/>
  <c r="X4062" i="27" s="1"/>
  <c r="N4062" i="27" s="1"/>
  <c r="G4062" i="27" s="1"/>
  <c r="V4061" i="27"/>
  <c r="J4062" i="27"/>
  <c r="K4062" i="27" s="1"/>
  <c r="O4062" i="27" l="1"/>
  <c r="I4062" i="27" l="1"/>
  <c r="L4062" i="27" s="1"/>
  <c r="P4062" i="27" s="1"/>
  <c r="R4062" i="27"/>
  <c r="S4062" i="27" s="1"/>
  <c r="T4062" i="27" s="1"/>
  <c r="Q4062" i="27"/>
  <c r="M4062" i="27" l="1"/>
  <c r="U4062" i="27" s="1"/>
  <c r="W4062" i="27" s="1"/>
  <c r="H4063" i="27"/>
  <c r="X4063" i="27" s="1"/>
  <c r="N4063" i="27" s="1"/>
  <c r="G4063" i="27" s="1"/>
  <c r="V4062" i="27"/>
  <c r="J4063" i="27"/>
  <c r="K4063" i="27" s="1"/>
  <c r="O4063" i="27" l="1"/>
  <c r="I4063" i="27" l="1"/>
  <c r="L4063" i="27" s="1"/>
  <c r="P4063" i="27" s="1"/>
  <c r="R4063" i="27"/>
  <c r="S4063" i="27" s="1"/>
  <c r="T4063" i="27" s="1"/>
  <c r="Q4063" i="27"/>
  <c r="M4063" i="27" l="1"/>
  <c r="U4063" i="27" s="1"/>
  <c r="W4063" i="27" s="1"/>
  <c r="H4064" i="27"/>
  <c r="X4064" i="27" s="1"/>
  <c r="N4064" i="27" s="1"/>
  <c r="G4064" i="27" s="1"/>
  <c r="V4063" i="27"/>
  <c r="J4064" i="27" l="1"/>
  <c r="K4064" i="27" s="1"/>
  <c r="O4064" i="27" s="1"/>
  <c r="I4064" i="27" l="1"/>
  <c r="L4064" i="27" s="1"/>
  <c r="M4064" i="27" s="1"/>
  <c r="R4064" i="27"/>
  <c r="S4064" i="27" s="1"/>
  <c r="T4064" i="27" s="1"/>
  <c r="Q4064" i="27"/>
  <c r="P4064" i="27" l="1"/>
  <c r="V4064" i="27" s="1"/>
  <c r="U4064" i="27"/>
  <c r="W4064" i="27" s="1"/>
  <c r="H4065" i="27"/>
  <c r="X4065" i="27" s="1"/>
  <c r="N4065" i="27" s="1"/>
  <c r="G4065" i="27" s="1"/>
  <c r="J4065" i="27" l="1"/>
  <c r="K4065" i="27" s="1"/>
  <c r="O4065" i="27" s="1"/>
  <c r="I4065" i="27" l="1"/>
  <c r="L4065" i="27" s="1"/>
  <c r="P4065" i="27" s="1"/>
  <c r="R4065" i="27"/>
  <c r="S4065" i="27" s="1"/>
  <c r="T4065" i="27" s="1"/>
  <c r="Q4065" i="27"/>
  <c r="M4065" i="27" l="1"/>
  <c r="U4065" i="27" s="1"/>
  <c r="W4065" i="27" s="1"/>
  <c r="H4066" i="27"/>
  <c r="X4066" i="27" s="1"/>
  <c r="N4066" i="27" s="1"/>
  <c r="G4066" i="27" s="1"/>
  <c r="V4065" i="27"/>
  <c r="J4066" i="27" l="1"/>
  <c r="K4066" i="27" s="1"/>
  <c r="O4066" i="27" s="1"/>
  <c r="I4066" i="27" l="1"/>
  <c r="L4066" i="27" s="1"/>
  <c r="M4066" i="27" s="1"/>
  <c r="R4066" i="27"/>
  <c r="S4066" i="27" s="1"/>
  <c r="T4066" i="27" s="1"/>
  <c r="Q4066" i="27"/>
  <c r="P4066" i="27" l="1"/>
  <c r="V4066" i="27" s="1"/>
  <c r="U4066" i="27"/>
  <c r="W4066" i="27" s="1"/>
  <c r="H4067" i="27"/>
  <c r="X4067" i="27" s="1"/>
  <c r="N4067" i="27" s="1"/>
  <c r="G4067" i="27" s="1"/>
  <c r="J4067" i="27" l="1"/>
  <c r="K4067" i="27" s="1"/>
  <c r="O4067" i="27" s="1"/>
  <c r="I4067" i="27" l="1"/>
  <c r="L4067" i="27" s="1"/>
  <c r="P4067" i="27" s="1"/>
  <c r="R4067" i="27"/>
  <c r="S4067" i="27" s="1"/>
  <c r="T4067" i="27" s="1"/>
  <c r="Q4067" i="27"/>
  <c r="M4067" i="27" l="1"/>
  <c r="U4067" i="27" s="1"/>
  <c r="W4067" i="27" s="1"/>
  <c r="H4068" i="27"/>
  <c r="X4068" i="27" s="1"/>
  <c r="N4068" i="27" s="1"/>
  <c r="G4068" i="27" s="1"/>
  <c r="V4067" i="27"/>
  <c r="J4068" i="27"/>
  <c r="K4068" i="27" s="1"/>
  <c r="O4068" i="27" l="1"/>
  <c r="I4068" i="27" l="1"/>
  <c r="L4068" i="27" s="1"/>
  <c r="R4068" i="27"/>
  <c r="S4068" i="27" s="1"/>
  <c r="T4068" i="27" s="1"/>
  <c r="Q4068" i="27"/>
  <c r="P4068" i="27" l="1"/>
  <c r="V4068" i="27" s="1"/>
  <c r="H4069" i="27"/>
  <c r="X4069" i="27" s="1"/>
  <c r="N4069" i="27" s="1"/>
  <c r="G4069" i="27" s="1"/>
  <c r="M4068" i="27"/>
  <c r="U4068" i="27" s="1"/>
  <c r="W4068" i="27" s="1"/>
  <c r="J4069" i="27" l="1"/>
  <c r="K4069" i="27" s="1"/>
  <c r="O4069" i="27" s="1"/>
  <c r="I4069" i="27" l="1"/>
  <c r="L4069" i="27" s="1"/>
  <c r="R4069" i="27"/>
  <c r="S4069" i="27" s="1"/>
  <c r="T4069" i="27" s="1"/>
  <c r="Q4069" i="27"/>
  <c r="H4070" i="27" l="1"/>
  <c r="X4070" i="27" s="1"/>
  <c r="N4070" i="27" s="1"/>
  <c r="G4070" i="27" s="1"/>
  <c r="P4069" i="27"/>
  <c r="V4069" i="27" s="1"/>
  <c r="M4069" i="27"/>
  <c r="U4069" i="27" s="1"/>
  <c r="W4069" i="27" s="1"/>
  <c r="J4070" i="27" l="1"/>
  <c r="K4070" i="27" s="1"/>
  <c r="O4070" i="27" s="1"/>
  <c r="Q4070" i="27" s="1"/>
  <c r="H4071" i="27" l="1"/>
  <c r="X4071" i="27" s="1"/>
  <c r="N4071" i="27" s="1"/>
  <c r="G4071" i="27" s="1"/>
  <c r="I4070" i="27"/>
  <c r="L4070" i="27" s="1"/>
  <c r="R4070" i="27"/>
  <c r="S4070" i="27" s="1"/>
  <c r="T4070" i="27" s="1"/>
  <c r="J4071" i="27" l="1"/>
  <c r="K4071" i="27" s="1"/>
  <c r="O4071" i="27" s="1"/>
  <c r="R4071" i="27" s="1"/>
  <c r="S4071" i="27" s="1"/>
  <c r="T4071" i="27" s="1"/>
  <c r="P4070" i="27"/>
  <c r="V4070" i="27" s="1"/>
  <c r="M4070" i="27"/>
  <c r="U4070" i="27" s="1"/>
  <c r="W4070" i="27" s="1"/>
  <c r="I4071" i="27" l="1"/>
  <c r="L4071" i="27" s="1"/>
  <c r="P4071" i="27" s="1"/>
  <c r="Q4071" i="27"/>
  <c r="M4071" i="27" l="1"/>
  <c r="U4071" i="27" s="1"/>
  <c r="W4071" i="27" s="1"/>
  <c r="H4072" i="27"/>
  <c r="X4072" i="27" s="1"/>
  <c r="N4072" i="27" s="1"/>
  <c r="G4072" i="27" s="1"/>
  <c r="V4071" i="27"/>
  <c r="J4072" i="27"/>
  <c r="K4072" i="27" s="1"/>
  <c r="O4072" i="27" l="1"/>
  <c r="I4072" i="27" s="1"/>
  <c r="L4072" i="27" s="1"/>
  <c r="R4072" i="27" l="1"/>
  <c r="S4072" i="27" s="1"/>
  <c r="T4072" i="27" s="1"/>
  <c r="M4072" i="27"/>
  <c r="P4072" i="27"/>
  <c r="V4072" i="27" s="1"/>
  <c r="Q4072" i="27"/>
  <c r="U4072" i="27" l="1"/>
  <c r="W4072" i="27" s="1"/>
  <c r="H4073" i="27"/>
  <c r="X4073" i="27" s="1"/>
  <c r="N4073" i="27" s="1"/>
  <c r="G4073" i="27" s="1"/>
  <c r="J4073" i="27" l="1"/>
  <c r="K4073" i="27" s="1"/>
  <c r="O4073" i="27" s="1"/>
  <c r="I4073" i="27" l="1"/>
  <c r="L4073" i="27" s="1"/>
  <c r="R4073" i="27"/>
  <c r="S4073" i="27" s="1"/>
  <c r="T4073" i="27" s="1"/>
  <c r="Q4073" i="27"/>
  <c r="H4074" i="27" l="1"/>
  <c r="X4074" i="27" s="1"/>
  <c r="N4074" i="27" s="1"/>
  <c r="G4074" i="27" s="1"/>
  <c r="P4073" i="27"/>
  <c r="V4073" i="27" s="1"/>
  <c r="M4073" i="27"/>
  <c r="U4073" i="27" s="1"/>
  <c r="W4073" i="27" s="1"/>
  <c r="J4074" i="27" l="1"/>
  <c r="K4074" i="27" s="1"/>
  <c r="O4074" i="27" s="1"/>
  <c r="I4074" i="27" l="1"/>
  <c r="L4074" i="27" s="1"/>
  <c r="P4074" i="27" s="1"/>
  <c r="R4074" i="27"/>
  <c r="S4074" i="27" s="1"/>
  <c r="T4074" i="27" s="1"/>
  <c r="Q4074" i="27"/>
  <c r="M4074" i="27" l="1"/>
  <c r="U4074" i="27" s="1"/>
  <c r="W4074" i="27" s="1"/>
  <c r="H4075" i="27"/>
  <c r="X4075" i="27" s="1"/>
  <c r="N4075" i="27" s="1"/>
  <c r="G4075" i="27" s="1"/>
  <c r="V4074" i="27"/>
  <c r="J4075" i="27" l="1"/>
  <c r="K4075" i="27" s="1"/>
  <c r="O4075" i="27" s="1"/>
  <c r="I4075" i="27" l="1"/>
  <c r="L4075" i="27" s="1"/>
  <c r="M4075" i="27" s="1"/>
  <c r="R4075" i="27"/>
  <c r="S4075" i="27" s="1"/>
  <c r="T4075" i="27" s="1"/>
  <c r="Q4075" i="27"/>
  <c r="P4075" i="27" l="1"/>
  <c r="V4075" i="27" s="1"/>
  <c r="U4075" i="27"/>
  <c r="H4076" i="27"/>
  <c r="X4076" i="27" s="1"/>
  <c r="N4076" i="27" s="1"/>
  <c r="G4076" i="27" s="1"/>
  <c r="W4075" i="27"/>
  <c r="J4076" i="27" l="1"/>
  <c r="K4076" i="27" s="1"/>
  <c r="O4076" i="27" s="1"/>
  <c r="I4076" i="27" l="1"/>
  <c r="L4076" i="27" s="1"/>
  <c r="M4076" i="27" s="1"/>
  <c r="R4076" i="27"/>
  <c r="S4076" i="27" s="1"/>
  <c r="T4076" i="27" s="1"/>
  <c r="Q4076" i="27"/>
  <c r="P4076" i="27" l="1"/>
  <c r="U4076" i="27"/>
  <c r="H4077" i="27"/>
  <c r="X4077" i="27" s="1"/>
  <c r="N4077" i="27" s="1"/>
  <c r="G4077" i="27" s="1"/>
  <c r="W4076" i="27"/>
  <c r="V4076" i="27"/>
  <c r="J4077" i="27" l="1"/>
  <c r="K4077" i="27" s="1"/>
  <c r="O4077" i="27" s="1"/>
  <c r="I4077" i="27" l="1"/>
  <c r="L4077" i="27" s="1"/>
  <c r="P4077" i="27" s="1"/>
  <c r="R4077" i="27"/>
  <c r="S4077" i="27" s="1"/>
  <c r="T4077" i="27" s="1"/>
  <c r="Q4077" i="27"/>
  <c r="M4077" i="27" l="1"/>
  <c r="U4077" i="27" s="1"/>
  <c r="W4077" i="27" s="1"/>
  <c r="H4078" i="27"/>
  <c r="X4078" i="27" s="1"/>
  <c r="N4078" i="27" s="1"/>
  <c r="G4078" i="27" s="1"/>
  <c r="V4077" i="27"/>
  <c r="J4078" i="27"/>
  <c r="K4078" i="27" s="1"/>
  <c r="O4078" i="27" l="1"/>
  <c r="I4078" i="27" l="1"/>
  <c r="R4078" i="27"/>
  <c r="S4078" i="27" s="1"/>
  <c r="T4078" i="27" s="1"/>
  <c r="L4078" i="27"/>
  <c r="M4078" i="27" s="1"/>
  <c r="U4078" i="27" s="1"/>
  <c r="Q4078" i="27"/>
  <c r="H4079" i="27" l="1"/>
  <c r="X4079" i="27" s="1"/>
  <c r="N4079" i="27" s="1"/>
  <c r="G4079" i="27" s="1"/>
  <c r="W4078" i="27"/>
  <c r="P4078" i="27"/>
  <c r="V4078" i="27" s="1"/>
  <c r="J4079" i="27" l="1"/>
  <c r="K4079" i="27" s="1"/>
  <c r="O4079" i="27" s="1"/>
  <c r="I4079" i="27" l="1"/>
  <c r="L4079" i="27" s="1"/>
  <c r="P4079" i="27" s="1"/>
  <c r="R4079" i="27"/>
  <c r="S4079" i="27" s="1"/>
  <c r="T4079" i="27" s="1"/>
  <c r="Q4079" i="27"/>
  <c r="M4079" i="27" l="1"/>
  <c r="U4079" i="27" s="1"/>
  <c r="W4079" i="27" s="1"/>
  <c r="H4080" i="27"/>
  <c r="X4080" i="27" s="1"/>
  <c r="N4080" i="27" s="1"/>
  <c r="G4080" i="27" s="1"/>
  <c r="V4079" i="27"/>
  <c r="J4080" i="27"/>
  <c r="K4080" i="27" s="1"/>
  <c r="O4080" i="27" l="1"/>
  <c r="I4080" i="27" l="1"/>
  <c r="L4080" i="27" s="1"/>
  <c r="P4080" i="27" s="1"/>
  <c r="R4080" i="27"/>
  <c r="S4080" i="27" s="1"/>
  <c r="T4080" i="27" s="1"/>
  <c r="Q4080" i="27"/>
  <c r="M4080" i="27" l="1"/>
  <c r="U4080" i="27" s="1"/>
  <c r="W4080" i="27" s="1"/>
  <c r="H4081" i="27"/>
  <c r="X4081" i="27" s="1"/>
  <c r="N4081" i="27" s="1"/>
  <c r="G4081" i="27" s="1"/>
  <c r="V4080" i="27"/>
  <c r="AT2462" i="27" s="1"/>
  <c r="J4081" i="27" l="1"/>
  <c r="K4081" i="27" s="1"/>
  <c r="O4081" i="27" s="1"/>
  <c r="AZ2462" i="27"/>
  <c r="AY2462" i="27"/>
  <c r="BB2462" i="27" s="1"/>
  <c r="AW2462" i="27"/>
  <c r="BA2462" i="27" s="1"/>
  <c r="I4081" i="27" l="1"/>
  <c r="L4081" i="27" s="1"/>
  <c r="P4081" i="27" s="1"/>
  <c r="R4081" i="27"/>
  <c r="S4081" i="27" s="1"/>
  <c r="T4081" i="27" s="1"/>
  <c r="Q4081" i="27"/>
  <c r="M4081" i="27" l="1"/>
  <c r="U4081" i="27" s="1"/>
  <c r="W4081" i="27" s="1"/>
  <c r="H4082" i="27"/>
  <c r="X4082" i="27" s="1"/>
  <c r="N4082" i="27" s="1"/>
  <c r="G4082" i="27" s="1"/>
  <c r="V4081" i="27"/>
  <c r="AT2463" i="27" s="1"/>
  <c r="J4082" i="27"/>
  <c r="K4082" i="27" s="1"/>
  <c r="AZ2463" i="27" l="1"/>
  <c r="AY2463" i="27"/>
  <c r="BB2463" i="27" s="1"/>
  <c r="AW2463" i="27"/>
  <c r="BA2463" i="27" s="1"/>
  <c r="O4082" i="27"/>
  <c r="I4082" i="27" l="1"/>
  <c r="L4082" i="27" s="1"/>
  <c r="M4082" i="27" s="1"/>
  <c r="R4082" i="27"/>
  <c r="S4082" i="27" s="1"/>
  <c r="T4082" i="27" s="1"/>
  <c r="Q4082" i="27"/>
  <c r="P4082" i="27" l="1"/>
  <c r="U4082" i="27"/>
  <c r="W4082" i="27" s="1"/>
  <c r="H4083" i="27"/>
  <c r="X4083" i="27" s="1"/>
  <c r="N4083" i="27" s="1"/>
  <c r="G4083" i="27" s="1"/>
  <c r="V4082" i="27"/>
  <c r="AT2464" i="27" s="1"/>
  <c r="J4083" i="27"/>
  <c r="K4083" i="27" s="1"/>
  <c r="AZ2464" i="27" l="1"/>
  <c r="AY2464" i="27"/>
  <c r="BB2464" i="27" s="1"/>
  <c r="AW2464" i="27"/>
  <c r="BA2464" i="27" s="1"/>
  <c r="O4083" i="27"/>
  <c r="I4083" i="27" l="1"/>
  <c r="L4083" i="27" s="1"/>
  <c r="P4083" i="27" s="1"/>
  <c r="R4083" i="27"/>
  <c r="S4083" i="27" s="1"/>
  <c r="T4083" i="27" s="1"/>
  <c r="Q4083" i="27"/>
  <c r="M4083" i="27" l="1"/>
  <c r="U4083" i="27" s="1"/>
  <c r="W4083" i="27" s="1"/>
  <c r="H4084" i="27"/>
  <c r="X4084" i="27" s="1"/>
  <c r="N4084" i="27" s="1"/>
  <c r="G4084" i="27" s="1"/>
  <c r="V4083" i="27"/>
  <c r="AT2465" i="27" s="1"/>
  <c r="J4084" i="27"/>
  <c r="K4084" i="27" s="1"/>
  <c r="AZ2465" i="27" l="1"/>
  <c r="AY2465" i="27"/>
  <c r="BB2465" i="27" s="1"/>
  <c r="AW2465" i="27"/>
  <c r="BA2465" i="27" s="1"/>
  <c r="O4084" i="27"/>
  <c r="I4084" i="27" l="1"/>
  <c r="L4084" i="27" s="1"/>
  <c r="R4084" i="27"/>
  <c r="S4084" i="27" s="1"/>
  <c r="T4084" i="27" s="1"/>
  <c r="Q4084" i="27"/>
  <c r="H4085" i="27" l="1"/>
  <c r="X4085" i="27" s="1"/>
  <c r="N4085" i="27" s="1"/>
  <c r="G4085" i="27" s="1"/>
  <c r="P4084" i="27"/>
  <c r="V4084" i="27" s="1"/>
  <c r="AT2466" i="27" s="1"/>
  <c r="M4084" i="27"/>
  <c r="U4084" i="27" s="1"/>
  <c r="W4084" i="27" s="1"/>
  <c r="J4085" i="27" l="1"/>
  <c r="K4085" i="27" s="1"/>
  <c r="O4085" i="27" s="1"/>
  <c r="AZ2466" i="27"/>
  <c r="AY2466" i="27"/>
  <c r="BB2466" i="27" s="1"/>
  <c r="AW2466" i="27"/>
  <c r="BA2466" i="27" s="1"/>
  <c r="I4085" i="27" l="1"/>
  <c r="L4085" i="27" s="1"/>
  <c r="P4085" i="27" s="1"/>
  <c r="R4085" i="27"/>
  <c r="S4085" i="27" s="1"/>
  <c r="T4085" i="27" s="1"/>
  <c r="Q4085" i="27"/>
  <c r="M4085" i="27" l="1"/>
  <c r="U4085" i="27" s="1"/>
  <c r="W4085" i="27" s="1"/>
  <c r="H4086" i="27"/>
  <c r="X4086" i="27" s="1"/>
  <c r="N4086" i="27" s="1"/>
  <c r="G4086" i="27" s="1"/>
  <c r="V4085" i="27"/>
  <c r="AT2467" i="27" s="1"/>
  <c r="J4086" i="27" l="1"/>
  <c r="K4086" i="27" s="1"/>
  <c r="O4086" i="27" s="1"/>
  <c r="AZ2467" i="27"/>
  <c r="AY2467" i="27"/>
  <c r="BB2467" i="27" s="1"/>
  <c r="AW2467" i="27"/>
  <c r="BA2467" i="27" s="1"/>
  <c r="I4086" i="27" l="1"/>
  <c r="L4086" i="27" s="1"/>
  <c r="P4086" i="27" s="1"/>
  <c r="R4086" i="27"/>
  <c r="S4086" i="27" s="1"/>
  <c r="T4086" i="27" s="1"/>
  <c r="Q4086" i="27"/>
  <c r="M4086" i="27" l="1"/>
  <c r="U4086" i="27" s="1"/>
  <c r="W4086" i="27" s="1"/>
  <c r="H4087" i="27"/>
  <c r="X4087" i="27" s="1"/>
  <c r="N4087" i="27" s="1"/>
  <c r="G4087" i="27" s="1"/>
  <c r="V4086" i="27"/>
  <c r="AT2468" i="27" s="1"/>
  <c r="J4087" i="27"/>
  <c r="K4087" i="27" s="1"/>
  <c r="AZ2468" i="27" l="1"/>
  <c r="AY2468" i="27"/>
  <c r="BB2468" i="27" s="1"/>
  <c r="AW2468" i="27"/>
  <c r="BA2468" i="27" s="1"/>
  <c r="O4087" i="27"/>
  <c r="I4087" i="27" l="1"/>
  <c r="L4087" i="27" s="1"/>
  <c r="P4087" i="27" s="1"/>
  <c r="R4087" i="27"/>
  <c r="S4087" i="27" s="1"/>
  <c r="T4087" i="27" s="1"/>
  <c r="Q4087" i="27"/>
  <c r="M4087" i="27" l="1"/>
  <c r="U4087" i="27" s="1"/>
  <c r="W4087" i="27" s="1"/>
  <c r="H4088" i="27"/>
  <c r="X4088" i="27" s="1"/>
  <c r="N4088" i="27" s="1"/>
  <c r="G4088" i="27" s="1"/>
  <c r="V4087" i="27"/>
  <c r="AT2469" i="27" s="1"/>
  <c r="J4088" i="27"/>
  <c r="K4088" i="27" s="1"/>
  <c r="AZ2469" i="27" l="1"/>
  <c r="AY2469" i="27"/>
  <c r="BB2469" i="27" s="1"/>
  <c r="AW2469" i="27"/>
  <c r="BA2469" i="27" s="1"/>
  <c r="O4088" i="27"/>
  <c r="I4088" i="27" l="1"/>
  <c r="L4088" i="27" s="1"/>
  <c r="M4088" i="27" s="1"/>
  <c r="R4088" i="27"/>
  <c r="S4088" i="27" s="1"/>
  <c r="T4088" i="27" s="1"/>
  <c r="Q4088" i="27"/>
  <c r="P4088" i="27" l="1"/>
  <c r="U4088" i="27"/>
  <c r="W4088" i="27" s="1"/>
  <c r="H4089" i="27"/>
  <c r="X4089" i="27" s="1"/>
  <c r="N4089" i="27" s="1"/>
  <c r="G4089" i="27" s="1"/>
  <c r="V4088" i="27"/>
  <c r="AT2470" i="27" s="1"/>
  <c r="J4089" i="27" l="1"/>
  <c r="K4089" i="27" s="1"/>
  <c r="O4089" i="27" s="1"/>
  <c r="AZ2470" i="27"/>
  <c r="AW2470" i="27"/>
  <c r="BA2470" i="27" s="1"/>
  <c r="AY2470" i="27"/>
  <c r="BB2470" i="27" s="1"/>
  <c r="I4089" i="27" l="1"/>
  <c r="L4089" i="27" s="1"/>
  <c r="M4089" i="27" s="1"/>
  <c r="R4089" i="27"/>
  <c r="S4089" i="27" s="1"/>
  <c r="T4089" i="27" s="1"/>
  <c r="Q4089" i="27"/>
  <c r="P4089" i="27" l="1"/>
  <c r="V4089" i="27" s="1"/>
  <c r="AT2471" i="27" s="1"/>
  <c r="U4089" i="27"/>
  <c r="W4089" i="27" s="1"/>
  <c r="H4090" i="27"/>
  <c r="X4090" i="27" s="1"/>
  <c r="N4090" i="27" s="1"/>
  <c r="G4090" i="27" s="1"/>
  <c r="J4090" i="27" l="1"/>
  <c r="K4090" i="27" s="1"/>
  <c r="AZ2471" i="27"/>
  <c r="AW2471" i="27"/>
  <c r="BA2471" i="27" s="1"/>
  <c r="AY2471" i="27"/>
  <c r="BB2471" i="27" s="1"/>
  <c r="O4090" i="27"/>
  <c r="I4090" i="27" l="1"/>
  <c r="L4090" i="27" s="1"/>
  <c r="M4090" i="27" s="1"/>
  <c r="R4090" i="27"/>
  <c r="S4090" i="27" s="1"/>
  <c r="T4090" i="27" s="1"/>
  <c r="Q4090" i="27"/>
  <c r="P4090" i="27" l="1"/>
  <c r="V4090" i="27" s="1"/>
  <c r="AT2472" i="27" s="1"/>
  <c r="U4090" i="27"/>
  <c r="W4090" i="27" s="1"/>
  <c r="H4091" i="27"/>
  <c r="X4091" i="27" s="1"/>
  <c r="N4091" i="27" s="1"/>
  <c r="G4091" i="27" s="1"/>
  <c r="J4091" i="27" l="1"/>
  <c r="K4091" i="27" s="1"/>
  <c r="AZ2472" i="27"/>
  <c r="AW2472" i="27"/>
  <c r="BA2472" i="27" s="1"/>
  <c r="AY2472" i="27"/>
  <c r="BB2472" i="27" s="1"/>
  <c r="O4091" i="27"/>
  <c r="I4091" i="27" l="1"/>
  <c r="L4091" i="27" s="1"/>
  <c r="P4091" i="27" s="1"/>
  <c r="R4091" i="27"/>
  <c r="S4091" i="27" s="1"/>
  <c r="T4091" i="27" s="1"/>
  <c r="Q4091" i="27"/>
  <c r="M4091" i="27" l="1"/>
  <c r="U4091" i="27" s="1"/>
  <c r="W4091" i="27" s="1"/>
  <c r="H4092" i="27"/>
  <c r="X4092" i="27" s="1"/>
  <c r="N4092" i="27" s="1"/>
  <c r="G4092" i="27" s="1"/>
  <c r="V4091" i="27"/>
  <c r="AT2473" i="27" s="1"/>
  <c r="J4092" i="27" l="1"/>
  <c r="K4092" i="27" s="1"/>
  <c r="O4092" i="27" s="1"/>
  <c r="AZ2473" i="27"/>
  <c r="AW2473" i="27"/>
  <c r="BA2473" i="27" s="1"/>
  <c r="AY2473" i="27"/>
  <c r="BB2473" i="27" s="1"/>
  <c r="I4092" i="27" l="1"/>
  <c r="L4092" i="27" s="1"/>
  <c r="R4092" i="27"/>
  <c r="S4092" i="27" s="1"/>
  <c r="T4092" i="27" s="1"/>
  <c r="M4092" i="27"/>
  <c r="P4092" i="27"/>
  <c r="Q4092" i="27"/>
  <c r="U4092" i="27" l="1"/>
  <c r="H4093" i="27"/>
  <c r="X4093" i="27" s="1"/>
  <c r="N4093" i="27" s="1"/>
  <c r="G4093" i="27" s="1"/>
  <c r="W4092" i="27"/>
  <c r="V4092" i="27"/>
  <c r="AT2474" i="27" s="1"/>
  <c r="J4093" i="27"/>
  <c r="K4093" i="27" s="1"/>
  <c r="AZ2474" i="27" l="1"/>
  <c r="AW2474" i="27"/>
  <c r="BA2474" i="27" s="1"/>
  <c r="AY2474" i="27"/>
  <c r="BB2474" i="27" s="1"/>
  <c r="O4093" i="27"/>
  <c r="I4093" i="27" l="1"/>
  <c r="L4093" i="27" s="1"/>
  <c r="P4093" i="27" s="1"/>
  <c r="R4093" i="27"/>
  <c r="S4093" i="27" s="1"/>
  <c r="T4093" i="27" s="1"/>
  <c r="Q4093" i="27"/>
  <c r="M4093" i="27" l="1"/>
  <c r="U4093" i="27" s="1"/>
  <c r="W4093" i="27" s="1"/>
  <c r="H4094" i="27"/>
  <c r="X4094" i="27" s="1"/>
  <c r="N4094" i="27" s="1"/>
  <c r="G4094" i="27" s="1"/>
  <c r="V4093" i="27"/>
  <c r="AT2475" i="27" s="1"/>
  <c r="J4094" i="27" l="1"/>
  <c r="K4094" i="27" s="1"/>
  <c r="O4094" i="27" s="1"/>
  <c r="AZ2475" i="27"/>
  <c r="AY2475" i="27"/>
  <c r="BB2475" i="27" s="1"/>
  <c r="AW2475" i="27"/>
  <c r="BA2475" i="27" s="1"/>
  <c r="I4094" i="27" l="1"/>
  <c r="L4094" i="27" s="1"/>
  <c r="M4094" i="27" s="1"/>
  <c r="R4094" i="27"/>
  <c r="S4094" i="27" s="1"/>
  <c r="T4094" i="27" s="1"/>
  <c r="Q4094" i="27"/>
  <c r="P4094" i="27" l="1"/>
  <c r="V4094" i="27" s="1"/>
  <c r="AT2476" i="27" s="1"/>
  <c r="U4094" i="27"/>
  <c r="W4094" i="27" s="1"/>
  <c r="H4095" i="27"/>
  <c r="X4095" i="27" s="1"/>
  <c r="N4095" i="27" s="1"/>
  <c r="G4095" i="27" s="1"/>
  <c r="J4095" i="27" l="1"/>
  <c r="K4095" i="27" s="1"/>
  <c r="AZ2476" i="27"/>
  <c r="AY2476" i="27"/>
  <c r="BB2476" i="27" s="1"/>
  <c r="AW2476" i="27"/>
  <c r="BA2476" i="27" s="1"/>
  <c r="O4095" i="27"/>
  <c r="I4095" i="27" l="1"/>
  <c r="L4095" i="27" s="1"/>
  <c r="P4095" i="27" s="1"/>
  <c r="R4095" i="27"/>
  <c r="S4095" i="27" s="1"/>
  <c r="T4095" i="27" s="1"/>
  <c r="Q4095" i="27"/>
  <c r="M4095" i="27" l="1"/>
  <c r="U4095" i="27" s="1"/>
  <c r="W4095" i="27" s="1"/>
  <c r="H4096" i="27"/>
  <c r="X4096" i="27" s="1"/>
  <c r="N4096" i="27" s="1"/>
  <c r="G4096" i="27" s="1"/>
  <c r="V4095" i="27"/>
  <c r="AT2477" i="27" s="1"/>
  <c r="J4096" i="27"/>
  <c r="K4096" i="27" s="1"/>
  <c r="AZ2477" i="27" l="1"/>
  <c r="AY2477" i="27"/>
  <c r="BB2477" i="27" s="1"/>
  <c r="AW2477" i="27"/>
  <c r="BA2477" i="27" s="1"/>
  <c r="O4096" i="27"/>
  <c r="I4096" i="27" l="1"/>
  <c r="L4096" i="27" s="1"/>
  <c r="M4096" i="27" s="1"/>
  <c r="R4096" i="27"/>
  <c r="S4096" i="27" s="1"/>
  <c r="T4096" i="27" s="1"/>
  <c r="Q4096" i="27"/>
  <c r="P4096" i="27" l="1"/>
  <c r="U4096" i="27"/>
  <c r="W4096" i="27" s="1"/>
  <c r="H4097" i="27"/>
  <c r="X4097" i="27" s="1"/>
  <c r="N4097" i="27" s="1"/>
  <c r="G4097" i="27" s="1"/>
  <c r="V4096" i="27"/>
  <c r="AT2478" i="27" s="1"/>
  <c r="J4097" i="27"/>
  <c r="K4097" i="27" s="1"/>
  <c r="AZ2478" i="27" l="1"/>
  <c r="AY2478" i="27"/>
  <c r="BB2478" i="27" s="1"/>
  <c r="AW2478" i="27"/>
  <c r="BA2478" i="27" s="1"/>
  <c r="O4097" i="27"/>
  <c r="I4097" i="27" l="1"/>
  <c r="L4097" i="27" s="1"/>
  <c r="M4097" i="27" s="1"/>
  <c r="R4097" i="27"/>
  <c r="S4097" i="27" s="1"/>
  <c r="T4097" i="27" s="1"/>
  <c r="Q4097" i="27"/>
  <c r="P4097" i="27" l="1"/>
  <c r="V4097" i="27" s="1"/>
  <c r="AT2479" i="27" s="1"/>
  <c r="U4097" i="27"/>
  <c r="W4097" i="27" s="1"/>
  <c r="H4098" i="27"/>
  <c r="X4098" i="27" s="1"/>
  <c r="N4098" i="27" s="1"/>
  <c r="G4098" i="27" s="1"/>
  <c r="J4098" i="27" l="1"/>
  <c r="K4098" i="27" s="1"/>
  <c r="AZ2479" i="27"/>
  <c r="AY2479" i="27"/>
  <c r="BB2479" i="27" s="1"/>
  <c r="AW2479" i="27"/>
  <c r="BA2479" i="27" s="1"/>
  <c r="O4098" i="27"/>
  <c r="I4098" i="27" l="1"/>
  <c r="L4098" i="27" s="1"/>
  <c r="R4098" i="27"/>
  <c r="S4098" i="27" s="1"/>
  <c r="T4098" i="27" s="1"/>
  <c r="Q4098" i="27"/>
  <c r="H4099" i="27" l="1"/>
  <c r="X4099" i="27" s="1"/>
  <c r="N4099" i="27" s="1"/>
  <c r="G4099" i="27" s="1"/>
  <c r="P4098" i="27"/>
  <c r="V4098" i="27" s="1"/>
  <c r="AT2480" i="27" s="1"/>
  <c r="M4098" i="27"/>
  <c r="U4098" i="27" s="1"/>
  <c r="W4098" i="27" s="1"/>
  <c r="J4099" i="27" l="1"/>
  <c r="K4099" i="27" s="1"/>
  <c r="O4099" i="27" s="1"/>
  <c r="AZ2480" i="27"/>
  <c r="AY2480" i="27"/>
  <c r="BB2480" i="27" s="1"/>
  <c r="AW2480" i="27"/>
  <c r="BA2480" i="27" s="1"/>
  <c r="I4099" i="27" l="1"/>
  <c r="L4099" i="27" s="1"/>
  <c r="R4099" i="27"/>
  <c r="S4099" i="27" s="1"/>
  <c r="T4099" i="27" s="1"/>
  <c r="Q4099" i="27"/>
  <c r="H4100" i="27" l="1"/>
  <c r="X4100" i="27" s="1"/>
  <c r="N4100" i="27" s="1"/>
  <c r="G4100" i="27" s="1"/>
  <c r="P4099" i="27"/>
  <c r="V4099" i="27" s="1"/>
  <c r="AT2481" i="27" s="1"/>
  <c r="M4099" i="27"/>
  <c r="U4099" i="27" s="1"/>
  <c r="W4099" i="27" s="1"/>
  <c r="J4100" i="27"/>
  <c r="K4100" i="27" s="1"/>
  <c r="AZ2481" i="27" l="1"/>
  <c r="AY2481" i="27"/>
  <c r="BB2481" i="27" s="1"/>
  <c r="AW2481" i="27"/>
  <c r="BA2481" i="27" s="1"/>
  <c r="O4100" i="27"/>
  <c r="I4100" i="27" l="1"/>
  <c r="L4100" i="27" s="1"/>
  <c r="M4100" i="27" s="1"/>
  <c r="R4100" i="27"/>
  <c r="S4100" i="27" s="1"/>
  <c r="T4100" i="27" s="1"/>
  <c r="Q4100" i="27"/>
  <c r="P4100" i="27" l="1"/>
  <c r="V4100" i="27" s="1"/>
  <c r="AT2482" i="27" s="1"/>
  <c r="U4100" i="27"/>
  <c r="W4100" i="27" s="1"/>
  <c r="H4101" i="27"/>
  <c r="X4101" i="27" s="1"/>
  <c r="N4101" i="27" s="1"/>
  <c r="G4101" i="27" s="1"/>
  <c r="J4101" i="27" l="1"/>
  <c r="K4101" i="27" s="1"/>
  <c r="O4101" i="27" s="1"/>
  <c r="AZ2482" i="27"/>
  <c r="AY2482" i="27"/>
  <c r="BB2482" i="27" s="1"/>
  <c r="AW2482" i="27"/>
  <c r="BA2482" i="27" s="1"/>
  <c r="I4101" i="27" l="1"/>
  <c r="L4101" i="27" s="1"/>
  <c r="P4101" i="27" s="1"/>
  <c r="R4101" i="27"/>
  <c r="S4101" i="27" s="1"/>
  <c r="T4101" i="27" s="1"/>
  <c r="Q4101" i="27"/>
  <c r="M4101" i="27" l="1"/>
  <c r="U4101" i="27" s="1"/>
  <c r="W4101" i="27" s="1"/>
  <c r="H4102" i="27"/>
  <c r="X4102" i="27" s="1"/>
  <c r="N4102" i="27" s="1"/>
  <c r="G4102" i="27" s="1"/>
  <c r="V4101" i="27"/>
  <c r="AT2483" i="27" s="1"/>
  <c r="J4102" i="27" l="1"/>
  <c r="K4102" i="27" s="1"/>
  <c r="AZ2483" i="27"/>
  <c r="AY2483" i="27"/>
  <c r="BB2483" i="27" s="1"/>
  <c r="AW2483" i="27"/>
  <c r="BA2483" i="27" s="1"/>
  <c r="O4102" i="27"/>
  <c r="I4102" i="27" l="1"/>
  <c r="L4102" i="27" s="1"/>
  <c r="M4102" i="27" s="1"/>
  <c r="R4102" i="27"/>
  <c r="S4102" i="27" s="1"/>
  <c r="T4102" i="27" s="1"/>
  <c r="Q4102" i="27"/>
  <c r="U4102" i="27" l="1"/>
  <c r="H4103" i="27"/>
  <c r="X4103" i="27" s="1"/>
  <c r="N4103" i="27" s="1"/>
  <c r="G4103" i="27" s="1"/>
  <c r="W4102" i="27"/>
  <c r="P4102" i="27"/>
  <c r="V4102" i="27" s="1"/>
  <c r="AT2484" i="27" s="1"/>
  <c r="J4103" i="27"/>
  <c r="K4103" i="27" s="1"/>
  <c r="AY2484" i="27" l="1"/>
  <c r="BB2484" i="27" s="1"/>
  <c r="AZ2484" i="27"/>
  <c r="AW2484" i="27"/>
  <c r="BA2484" i="27" s="1"/>
  <c r="O4103" i="27"/>
  <c r="I4103" i="27" l="1"/>
  <c r="L4103" i="27" s="1"/>
  <c r="M4103" i="27" s="1"/>
  <c r="R4103" i="27"/>
  <c r="S4103" i="27" s="1"/>
  <c r="T4103" i="27" s="1"/>
  <c r="Q4103" i="27"/>
  <c r="P4103" i="27" l="1"/>
  <c r="V4103" i="27" s="1"/>
  <c r="AT2485" i="27" s="1"/>
  <c r="U4103" i="27"/>
  <c r="W4103" i="27" s="1"/>
  <c r="H4104" i="27"/>
  <c r="X4104" i="27" s="1"/>
  <c r="N4104" i="27" s="1"/>
  <c r="G4104" i="27" s="1"/>
  <c r="J4104" i="27" l="1"/>
  <c r="K4104" i="27" s="1"/>
  <c r="AZ2485" i="27"/>
  <c r="AY2485" i="27"/>
  <c r="BB2485" i="27" s="1"/>
  <c r="AW2485" i="27"/>
  <c r="BA2485" i="27" s="1"/>
  <c r="O4104" i="27"/>
  <c r="I4104" i="27" l="1"/>
  <c r="L4104" i="27" s="1"/>
  <c r="P4104" i="27" s="1"/>
  <c r="R4104" i="27"/>
  <c r="S4104" i="27" s="1"/>
  <c r="T4104" i="27" s="1"/>
  <c r="Q4104" i="27"/>
  <c r="M4104" i="27" l="1"/>
  <c r="H4105" i="27"/>
  <c r="X4105" i="27" s="1"/>
  <c r="N4105" i="27" s="1"/>
  <c r="G4105" i="27" s="1"/>
  <c r="U4104" i="27"/>
  <c r="W4104" i="27" s="1"/>
  <c r="V4104" i="27"/>
  <c r="AT2486" i="27" s="1"/>
  <c r="J4105" i="27"/>
  <c r="K4105" i="27" s="1"/>
  <c r="AZ2486" i="27" l="1"/>
  <c r="AY2486" i="27"/>
  <c r="BB2486" i="27" s="1"/>
  <c r="AW2486" i="27"/>
  <c r="BA2486" i="27" s="1"/>
  <c r="O4105" i="27"/>
  <c r="I4105" i="27" l="1"/>
  <c r="L4105" i="27" s="1"/>
  <c r="R4105" i="27"/>
  <c r="S4105" i="27" s="1"/>
  <c r="T4105" i="27" s="1"/>
  <c r="Q4105" i="27"/>
  <c r="P4105" i="27" l="1"/>
  <c r="V4105" i="27" s="1"/>
  <c r="AT2487" i="27" s="1"/>
  <c r="H4106" i="27"/>
  <c r="X4106" i="27" s="1"/>
  <c r="N4106" i="27" s="1"/>
  <c r="G4106" i="27" s="1"/>
  <c r="M4105" i="27"/>
  <c r="U4105" i="27" s="1"/>
  <c r="W4105" i="27" s="1"/>
  <c r="J4106" i="27" l="1"/>
  <c r="K4106" i="27" s="1"/>
  <c r="O4106" i="27" s="1"/>
  <c r="I4106" i="27" s="1"/>
  <c r="AY2487" i="27"/>
  <c r="BB2487" i="27" s="1"/>
  <c r="AZ2487" i="27"/>
  <c r="AW2487" i="27"/>
  <c r="BA2487" i="27" s="1"/>
  <c r="R4106" i="27" l="1"/>
  <c r="S4106" i="27" s="1"/>
  <c r="T4106" i="27" s="1"/>
  <c r="L4106" i="27"/>
  <c r="Q4106" i="27"/>
  <c r="P4106" i="27" l="1"/>
  <c r="V4106" i="27" s="1"/>
  <c r="AT2488" i="27" s="1"/>
  <c r="H4107" i="27"/>
  <c r="X4107" i="27" s="1"/>
  <c r="N4107" i="27" s="1"/>
  <c r="G4107" i="27" s="1"/>
  <c r="M4106" i="27"/>
  <c r="U4106" i="27" s="1"/>
  <c r="W4106" i="27" s="1"/>
  <c r="AY2488" i="27" l="1"/>
  <c r="BB2488" i="27" s="1"/>
  <c r="AZ2488" i="27"/>
  <c r="AW2488" i="27"/>
  <c r="BA2488" i="27" s="1"/>
  <c r="J4107" i="27"/>
  <c r="K4107" i="27" s="1"/>
  <c r="O4107" i="27" s="1"/>
  <c r="I4107" i="27" s="1"/>
  <c r="L4107" i="27" s="1"/>
  <c r="R4107" i="27" l="1"/>
  <c r="S4107" i="27" s="1"/>
  <c r="T4107" i="27" s="1"/>
  <c r="M4107" i="27"/>
  <c r="P4107" i="27"/>
  <c r="V4107" i="27" s="1"/>
  <c r="AT2489" i="27" s="1"/>
  <c r="Q4107" i="27"/>
  <c r="U4107" i="27" l="1"/>
  <c r="W4107" i="27" s="1"/>
  <c r="AZ2489" i="27"/>
  <c r="AY2489" i="27"/>
  <c r="BB2489" i="27" s="1"/>
  <c r="AW2489" i="27"/>
  <c r="BA2489" i="27" s="1"/>
  <c r="H4108" i="27"/>
  <c r="X4108" i="27" s="1"/>
  <c r="N4108" i="27" s="1"/>
  <c r="G4108" i="27" s="1"/>
  <c r="J4108" i="27" l="1"/>
  <c r="K4108" i="27" s="1"/>
  <c r="O4108" i="27" s="1"/>
  <c r="I4108" i="27" l="1"/>
  <c r="L4108" i="27" s="1"/>
  <c r="M4108" i="27" s="1"/>
  <c r="R4108" i="27"/>
  <c r="S4108" i="27" s="1"/>
  <c r="T4108" i="27" s="1"/>
  <c r="Q4108" i="27"/>
  <c r="U4108" i="27" l="1"/>
  <c r="W4108" i="27" s="1"/>
  <c r="H4109" i="27"/>
  <c r="X4109" i="27" s="1"/>
  <c r="N4109" i="27" s="1"/>
  <c r="G4109" i="27" s="1"/>
  <c r="P4108" i="27"/>
  <c r="V4108" i="27" s="1"/>
  <c r="AT2490" i="27" s="1"/>
  <c r="J4109" i="27"/>
  <c r="K4109" i="27" s="1"/>
  <c r="AZ2490" i="27" l="1"/>
  <c r="AY2490" i="27"/>
  <c r="BB2490" i="27" s="1"/>
  <c r="AW2490" i="27"/>
  <c r="BA2490" i="27" s="1"/>
  <c r="O4109" i="27"/>
  <c r="I4109" i="27" l="1"/>
  <c r="L4109" i="27" s="1"/>
  <c r="M4109" i="27" s="1"/>
  <c r="R4109" i="27"/>
  <c r="S4109" i="27" s="1"/>
  <c r="T4109" i="27" s="1"/>
  <c r="Q4109" i="27"/>
  <c r="P4109" i="27" l="1"/>
  <c r="U4109" i="27"/>
  <c r="W4109" i="27" s="1"/>
  <c r="H4110" i="27"/>
  <c r="X4110" i="27" s="1"/>
  <c r="N4110" i="27" s="1"/>
  <c r="G4110" i="27" s="1"/>
  <c r="V4109" i="27"/>
  <c r="AT2491" i="27" s="1"/>
  <c r="J4110" i="27"/>
  <c r="K4110" i="27" s="1"/>
  <c r="AZ2491" i="27" l="1"/>
  <c r="AY2491" i="27"/>
  <c r="BB2491" i="27" s="1"/>
  <c r="AW2491" i="27"/>
  <c r="BA2491" i="27" s="1"/>
  <c r="O4110" i="27"/>
  <c r="I4110" i="27" l="1"/>
  <c r="L4110" i="27" s="1"/>
  <c r="R4110" i="27"/>
  <c r="S4110" i="27" s="1"/>
  <c r="T4110" i="27" s="1"/>
  <c r="M4110" i="27"/>
  <c r="P4110" i="27"/>
  <c r="Q4110" i="27"/>
  <c r="U4110" i="27" l="1"/>
  <c r="W4110" i="27" s="1"/>
  <c r="H4111" i="27"/>
  <c r="X4111" i="27" s="1"/>
  <c r="N4111" i="27" s="1"/>
  <c r="G4111" i="27" s="1"/>
  <c r="V4110" i="27"/>
  <c r="AT2492" i="27" s="1"/>
  <c r="J4111" i="27"/>
  <c r="K4111" i="27" s="1"/>
  <c r="AZ2492" i="27" l="1"/>
  <c r="AY2492" i="27"/>
  <c r="BB2492" i="27" s="1"/>
  <c r="AW2492" i="27"/>
  <c r="BA2492" i="27" s="1"/>
  <c r="O4111" i="27"/>
  <c r="I4111" i="27" l="1"/>
  <c r="L4111" i="27" s="1"/>
  <c r="P4111" i="27" s="1"/>
  <c r="R4111" i="27"/>
  <c r="S4111" i="27" s="1"/>
  <c r="T4111" i="27" s="1"/>
  <c r="Q4111" i="27"/>
  <c r="M4111" i="27" l="1"/>
  <c r="U4111" i="27" s="1"/>
  <c r="W4111" i="27" s="1"/>
  <c r="H4112" i="27"/>
  <c r="X4112" i="27" s="1"/>
  <c r="N4112" i="27" s="1"/>
  <c r="G4112" i="27" s="1"/>
  <c r="V4111" i="27"/>
  <c r="AT2493" i="27" s="1"/>
  <c r="J4112" i="27"/>
  <c r="K4112" i="27" s="1"/>
  <c r="AZ2493" i="27" l="1"/>
  <c r="AY2493" i="27"/>
  <c r="BB2493" i="27" s="1"/>
  <c r="AW2493" i="27"/>
  <c r="BA2493" i="27" s="1"/>
  <c r="O4112" i="27"/>
  <c r="I4112" i="27" l="1"/>
  <c r="L4112" i="27" s="1"/>
  <c r="P4112" i="27" s="1"/>
  <c r="R4112" i="27"/>
  <c r="S4112" i="27" s="1"/>
  <c r="T4112" i="27" s="1"/>
  <c r="Q4112" i="27"/>
  <c r="M4112" i="27" l="1"/>
  <c r="U4112" i="27" s="1"/>
  <c r="W4112" i="27" s="1"/>
  <c r="H4113" i="27"/>
  <c r="X4113" i="27" s="1"/>
  <c r="N4113" i="27" s="1"/>
  <c r="G4113" i="27" s="1"/>
  <c r="V4112" i="27"/>
  <c r="AT2494" i="27" s="1"/>
  <c r="J4113" i="27" l="1"/>
  <c r="K4113" i="27" s="1"/>
  <c r="O4113" i="27" s="1"/>
  <c r="AZ2494" i="27"/>
  <c r="AY2494" i="27"/>
  <c r="BB2494" i="27" s="1"/>
  <c r="AW2494" i="27"/>
  <c r="BA2494" i="27" s="1"/>
  <c r="I4113" i="27" l="1"/>
  <c r="L4113" i="27" s="1"/>
  <c r="P4113" i="27" s="1"/>
  <c r="R4113" i="27"/>
  <c r="S4113" i="27" s="1"/>
  <c r="T4113" i="27" s="1"/>
  <c r="Q4113" i="27"/>
  <c r="M4113" i="27" l="1"/>
  <c r="U4113" i="27" s="1"/>
  <c r="W4113" i="27" s="1"/>
  <c r="H4114" i="27"/>
  <c r="X4114" i="27" s="1"/>
  <c r="N4114" i="27" s="1"/>
  <c r="G4114" i="27" s="1"/>
  <c r="V4113" i="27"/>
  <c r="AT2495" i="27" s="1"/>
  <c r="J4114" i="27"/>
  <c r="K4114" i="27" s="1"/>
  <c r="AZ2495" i="27" l="1"/>
  <c r="AY2495" i="27"/>
  <c r="BB2495" i="27" s="1"/>
  <c r="AW2495" i="27"/>
  <c r="BA2495" i="27" s="1"/>
  <c r="O4114" i="27"/>
  <c r="I4114" i="27" l="1"/>
  <c r="L4114" i="27" s="1"/>
  <c r="M4114" i="27" s="1"/>
  <c r="R4114" i="27"/>
  <c r="S4114" i="27" s="1"/>
  <c r="T4114" i="27" s="1"/>
  <c r="Q4114" i="27"/>
  <c r="P4114" i="27" l="1"/>
  <c r="V4114" i="27" s="1"/>
  <c r="AT2496" i="27" s="1"/>
  <c r="U4114" i="27"/>
  <c r="H4115" i="27"/>
  <c r="X4115" i="27" s="1"/>
  <c r="N4115" i="27" s="1"/>
  <c r="G4115" i="27" s="1"/>
  <c r="W4114" i="27"/>
  <c r="J4115" i="27" l="1"/>
  <c r="K4115" i="27" s="1"/>
  <c r="AZ2496" i="27"/>
  <c r="AY2496" i="27"/>
  <c r="BB2496" i="27" s="1"/>
  <c r="AW2496" i="27"/>
  <c r="BA2496" i="27" s="1"/>
  <c r="O4115" i="27"/>
  <c r="I4115" i="27" l="1"/>
  <c r="L4115" i="27" s="1"/>
  <c r="P4115" i="27" s="1"/>
  <c r="R4115" i="27"/>
  <c r="S4115" i="27" s="1"/>
  <c r="T4115" i="27" s="1"/>
  <c r="Q4115" i="27"/>
  <c r="M4115" i="27" l="1"/>
  <c r="U4115" i="27" s="1"/>
  <c r="W4115" i="27" s="1"/>
  <c r="H4116" i="27"/>
  <c r="X4116" i="27" s="1"/>
  <c r="N4116" i="27" s="1"/>
  <c r="G4116" i="27" s="1"/>
  <c r="V4115" i="27"/>
  <c r="AT2497" i="27" s="1"/>
  <c r="J4116" i="27"/>
  <c r="K4116" i="27" s="1"/>
  <c r="AZ2497" i="27" l="1"/>
  <c r="AY2497" i="27"/>
  <c r="BB2497" i="27" s="1"/>
  <c r="AW2497" i="27"/>
  <c r="BA2497" i="27" s="1"/>
  <c r="O4116" i="27"/>
  <c r="I4116" i="27" l="1"/>
  <c r="L4116" i="27" s="1"/>
  <c r="P4116" i="27" s="1"/>
  <c r="R4116" i="27"/>
  <c r="S4116" i="27" s="1"/>
  <c r="T4116" i="27" s="1"/>
  <c r="Q4116" i="27"/>
  <c r="M4116" i="27" l="1"/>
  <c r="U4116" i="27" s="1"/>
  <c r="W4116" i="27" s="1"/>
  <c r="H4117" i="27"/>
  <c r="X4117" i="27" s="1"/>
  <c r="N4117" i="27" s="1"/>
  <c r="G4117" i="27" s="1"/>
  <c r="V4116" i="27"/>
  <c r="AT2498" i="27" s="1"/>
  <c r="J4117" i="27"/>
  <c r="K4117" i="27" s="1"/>
  <c r="AZ2498" i="27" l="1"/>
  <c r="AY2498" i="27"/>
  <c r="BB2498" i="27" s="1"/>
  <c r="AW2498" i="27"/>
  <c r="BA2498" i="27" s="1"/>
  <c r="O4117" i="27"/>
  <c r="I4117" i="27" l="1"/>
  <c r="L4117" i="27" s="1"/>
  <c r="P4117" i="27" s="1"/>
  <c r="R4117" i="27"/>
  <c r="S4117" i="27" s="1"/>
  <c r="T4117" i="27" s="1"/>
  <c r="Q4117" i="27"/>
  <c r="M4117" i="27" l="1"/>
  <c r="U4117" i="27" s="1"/>
  <c r="W4117" i="27" s="1"/>
  <c r="H4118" i="27"/>
  <c r="X4118" i="27" s="1"/>
  <c r="N4118" i="27" s="1"/>
  <c r="G4118" i="27" s="1"/>
  <c r="V4117" i="27"/>
  <c r="AT2499" i="27" s="1"/>
  <c r="J4118" i="27" l="1"/>
  <c r="K4118" i="27" s="1"/>
  <c r="AZ2499" i="27"/>
  <c r="AY2499" i="27"/>
  <c r="BB2499" i="27" s="1"/>
  <c r="AW2499" i="27"/>
  <c r="BA2499" i="27" s="1"/>
  <c r="O4118" i="27"/>
  <c r="I4118" i="27" l="1"/>
  <c r="L4118" i="27" s="1"/>
  <c r="P4118" i="27" s="1"/>
  <c r="R4118" i="27"/>
  <c r="S4118" i="27" s="1"/>
  <c r="T4118" i="27" s="1"/>
  <c r="M4118" i="27"/>
  <c r="Q4118" i="27"/>
  <c r="U4118" i="27" l="1"/>
  <c r="W4118" i="27" s="1"/>
  <c r="H4119" i="27"/>
  <c r="X4119" i="27" s="1"/>
  <c r="N4119" i="27" s="1"/>
  <c r="G4119" i="27" s="1"/>
  <c r="V4118" i="27"/>
  <c r="AT2500" i="27" s="1"/>
  <c r="J4119" i="27"/>
  <c r="K4119" i="27" s="1"/>
  <c r="AZ2500" i="27" l="1"/>
  <c r="AY2500" i="27"/>
  <c r="BB2500" i="27" s="1"/>
  <c r="AW2500" i="27"/>
  <c r="BA2500" i="27" s="1"/>
  <c r="O4119" i="27"/>
  <c r="I4119" i="27" l="1"/>
  <c r="L4119" i="27" s="1"/>
  <c r="P4119" i="27" s="1"/>
  <c r="R4119" i="27"/>
  <c r="S4119" i="27" s="1"/>
  <c r="T4119" i="27" s="1"/>
  <c r="Q4119" i="27"/>
  <c r="M4119" i="27" l="1"/>
  <c r="U4119" i="27"/>
  <c r="W4119" i="27" s="1"/>
  <c r="H4120" i="27"/>
  <c r="X4120" i="27" s="1"/>
  <c r="N4120" i="27" s="1"/>
  <c r="G4120" i="27" s="1"/>
  <c r="V4119" i="27"/>
  <c r="AT2501" i="27" s="1"/>
  <c r="J4120" i="27"/>
  <c r="K4120" i="27" s="1"/>
  <c r="AZ2501" i="27" l="1"/>
  <c r="AY2501" i="27"/>
  <c r="BB2501" i="27" s="1"/>
  <c r="AW2501" i="27"/>
  <c r="BA2501" i="27" s="1"/>
  <c r="O4120" i="27"/>
  <c r="I4120" i="27" l="1"/>
  <c r="L4120" i="27" s="1"/>
  <c r="P4120" i="27" s="1"/>
  <c r="R4120" i="27"/>
  <c r="S4120" i="27" s="1"/>
  <c r="T4120" i="27" s="1"/>
  <c r="Q4120" i="27"/>
  <c r="M4120" i="27" l="1"/>
  <c r="U4120" i="27" s="1"/>
  <c r="W4120" i="27" s="1"/>
  <c r="H4121" i="27"/>
  <c r="X4121" i="27" s="1"/>
  <c r="N4121" i="27" s="1"/>
  <c r="G4121" i="27" s="1"/>
  <c r="V4120" i="27"/>
  <c r="AT2502" i="27" s="1"/>
  <c r="J4121" i="27"/>
  <c r="K4121" i="27" s="1"/>
  <c r="AZ2502" i="27" l="1"/>
  <c r="AY2502" i="27"/>
  <c r="BB2502" i="27" s="1"/>
  <c r="AW2502" i="27"/>
  <c r="BA2502" i="27" s="1"/>
  <c r="O4121" i="27"/>
  <c r="I4121" i="27" s="1"/>
  <c r="R4121" i="27" l="1"/>
  <c r="S4121" i="27" s="1"/>
  <c r="T4121" i="27" s="1"/>
  <c r="L4121" i="27"/>
  <c r="Q4121" i="27"/>
  <c r="H4122" i="27" l="1"/>
  <c r="X4122" i="27" s="1"/>
  <c r="N4122" i="27" s="1"/>
  <c r="G4122" i="27" s="1"/>
  <c r="P4121" i="27"/>
  <c r="V4121" i="27" s="1"/>
  <c r="AT2503" i="27" s="1"/>
  <c r="M4121" i="27"/>
  <c r="U4121" i="27" s="1"/>
  <c r="W4121" i="27" s="1"/>
  <c r="J4122" i="27" l="1"/>
  <c r="K4122" i="27" s="1"/>
  <c r="O4122" i="27" s="1"/>
  <c r="AZ2503" i="27"/>
  <c r="AY2503" i="27"/>
  <c r="BB2503" i="27" s="1"/>
  <c r="AW2503" i="27"/>
  <c r="BA2503" i="27" s="1"/>
  <c r="I4122" i="27" l="1"/>
  <c r="L4122" i="27" s="1"/>
  <c r="P4122" i="27" s="1"/>
  <c r="R4122" i="27"/>
  <c r="S4122" i="27" s="1"/>
  <c r="T4122" i="27" s="1"/>
  <c r="Q4122" i="27"/>
  <c r="M4122" i="27" l="1"/>
  <c r="U4122" i="27" s="1"/>
  <c r="W4122" i="27" s="1"/>
  <c r="H4123" i="27"/>
  <c r="X4123" i="27" s="1"/>
  <c r="N4123" i="27" s="1"/>
  <c r="G4123" i="27" s="1"/>
  <c r="V4122" i="27"/>
  <c r="AT2504" i="27" s="1"/>
  <c r="J4123" i="27" l="1"/>
  <c r="K4123" i="27" s="1"/>
  <c r="AZ2504" i="27"/>
  <c r="AY2504" i="27"/>
  <c r="BB2504" i="27" s="1"/>
  <c r="AW2504" i="27"/>
  <c r="BA2504" i="27" s="1"/>
  <c r="O4123" i="27"/>
  <c r="I4123" i="27" l="1"/>
  <c r="L4123" i="27" s="1"/>
  <c r="P4123" i="27" s="1"/>
  <c r="R4123" i="27"/>
  <c r="S4123" i="27" s="1"/>
  <c r="T4123" i="27" s="1"/>
  <c r="Q4123" i="27"/>
  <c r="M4123" i="27" l="1"/>
  <c r="U4123" i="27" s="1"/>
  <c r="W4123" i="27" s="1"/>
  <c r="H4124" i="27"/>
  <c r="X4124" i="27" s="1"/>
  <c r="N4124" i="27" s="1"/>
  <c r="G4124" i="27" s="1"/>
  <c r="V4123" i="27"/>
  <c r="AT2505" i="27" s="1"/>
  <c r="J4124" i="27"/>
  <c r="K4124" i="27" s="1"/>
  <c r="AZ2505" i="27" l="1"/>
  <c r="AY2505" i="27"/>
  <c r="BB2505" i="27" s="1"/>
  <c r="AW2505" i="27"/>
  <c r="BA2505" i="27" s="1"/>
  <c r="O4124" i="27"/>
  <c r="I4124" i="27" l="1"/>
  <c r="L4124" i="27" s="1"/>
  <c r="M4124" i="27" s="1"/>
  <c r="R4124" i="27"/>
  <c r="S4124" i="27" s="1"/>
  <c r="T4124" i="27" s="1"/>
  <c r="Q4124" i="27"/>
  <c r="P4124" i="27" l="1"/>
  <c r="V4124" i="27" s="1"/>
  <c r="AT2506" i="27" s="1"/>
  <c r="U4124" i="27"/>
  <c r="W4124" i="27" s="1"/>
  <c r="H4125" i="27"/>
  <c r="X4125" i="27" s="1"/>
  <c r="N4125" i="27" s="1"/>
  <c r="G4125" i="27" s="1"/>
  <c r="J4125" i="27" l="1"/>
  <c r="K4125" i="27" s="1"/>
  <c r="AZ2506" i="27"/>
  <c r="AY2506" i="27"/>
  <c r="BB2506" i="27" s="1"/>
  <c r="AW2506" i="27"/>
  <c r="BA2506" i="27" s="1"/>
  <c r="O4125" i="27"/>
  <c r="I4125" i="27" l="1"/>
  <c r="L4125" i="27" s="1"/>
  <c r="P4125" i="27" s="1"/>
  <c r="R4125" i="27"/>
  <c r="S4125" i="27" s="1"/>
  <c r="T4125" i="27" s="1"/>
  <c r="Q4125" i="27"/>
  <c r="M4125" i="27" l="1"/>
  <c r="U4125" i="27" s="1"/>
  <c r="W4125" i="27" s="1"/>
  <c r="H4126" i="27"/>
  <c r="X4126" i="27" s="1"/>
  <c r="N4126" i="27" s="1"/>
  <c r="G4126" i="27" s="1"/>
  <c r="V4125" i="27"/>
  <c r="AT2507" i="27" s="1"/>
  <c r="J4126" i="27"/>
  <c r="K4126" i="27" s="1"/>
  <c r="AZ2507" i="27" l="1"/>
  <c r="AY2507" i="27"/>
  <c r="BB2507" i="27" s="1"/>
  <c r="AW2507" i="27"/>
  <c r="BA2507" i="27" s="1"/>
  <c r="O4126" i="27"/>
  <c r="I4126" i="27" s="1"/>
  <c r="L4126" i="27" s="1"/>
  <c r="R4126" i="27" l="1"/>
  <c r="S4126" i="27" s="1"/>
  <c r="T4126" i="27" s="1"/>
  <c r="M4126" i="27"/>
  <c r="P4126" i="27"/>
  <c r="V4126" i="27" s="1"/>
  <c r="AT2508" i="27" s="1"/>
  <c r="Q4126" i="27"/>
  <c r="U4126" i="27" l="1"/>
  <c r="W4126" i="27" s="1"/>
  <c r="AZ2508" i="27"/>
  <c r="AY2508" i="27"/>
  <c r="BB2508" i="27" s="1"/>
  <c r="AW2508" i="27"/>
  <c r="BA2508" i="27" s="1"/>
  <c r="H4127" i="27"/>
  <c r="X4127" i="27" s="1"/>
  <c r="N4127" i="27" s="1"/>
  <c r="G4127" i="27" s="1"/>
  <c r="J4127" i="27" l="1"/>
  <c r="K4127" i="27" s="1"/>
  <c r="O4127" i="27" s="1"/>
  <c r="I4127" i="27" l="1"/>
  <c r="L4127" i="27" s="1"/>
  <c r="R4127" i="27"/>
  <c r="S4127" i="27" s="1"/>
  <c r="T4127" i="27" s="1"/>
  <c r="Q4127" i="27"/>
  <c r="H4128" i="27" l="1"/>
  <c r="X4128" i="27" s="1"/>
  <c r="N4128" i="27" s="1"/>
  <c r="G4128" i="27" s="1"/>
  <c r="P4127" i="27"/>
  <c r="V4127" i="27" s="1"/>
  <c r="AT2509" i="27" s="1"/>
  <c r="M4127" i="27"/>
  <c r="U4127" i="27" s="1"/>
  <c r="W4127" i="27" s="1"/>
  <c r="J4128" i="27" l="1"/>
  <c r="K4128" i="27" s="1"/>
  <c r="O4128" i="27" s="1"/>
  <c r="AZ2509" i="27"/>
  <c r="AY2509" i="27"/>
  <c r="BB2509" i="27" s="1"/>
  <c r="AW2509" i="27"/>
  <c r="BA2509" i="27" s="1"/>
  <c r="I4128" i="27" l="1"/>
  <c r="L4128" i="27" s="1"/>
  <c r="M4128" i="27" s="1"/>
  <c r="R4128" i="27"/>
  <c r="Q4128" i="27"/>
  <c r="P4128" i="27" l="1"/>
  <c r="V4128" i="27" s="1"/>
  <c r="AT2510" i="27" s="1"/>
  <c r="H4129" i="27"/>
  <c r="X4129" i="27" s="1"/>
  <c r="N4129" i="27" s="1"/>
  <c r="G4129" i="27" s="1"/>
  <c r="S4128" i="27"/>
  <c r="T4128" i="27" s="1"/>
  <c r="J4129" i="27" l="1"/>
  <c r="K4129" i="27" s="1"/>
  <c r="O4129" i="27" s="1"/>
  <c r="AZ2510" i="27"/>
  <c r="AY2510" i="27"/>
  <c r="BB2510" i="27" s="1"/>
  <c r="AW2510" i="27"/>
  <c r="BA2510" i="27" s="1"/>
  <c r="U4128" i="27"/>
  <c r="W4128" i="27" s="1"/>
  <c r="I4129" i="27" l="1"/>
  <c r="L4129" i="27" s="1"/>
  <c r="P4129" i="27" s="1"/>
  <c r="V4129" i="27" s="1"/>
  <c r="AT2511" i="27" s="1"/>
  <c r="R4129" i="27"/>
  <c r="S4129" i="27" s="1"/>
  <c r="T4129" i="27" s="1"/>
  <c r="Q4129" i="27"/>
  <c r="M4129" i="27" l="1"/>
  <c r="U4129" i="27" s="1"/>
  <c r="W4129" i="27" s="1"/>
  <c r="AZ2511" i="27"/>
  <c r="AW2511" i="27"/>
  <c r="BA2511" i="27" s="1"/>
  <c r="AY2511" i="27"/>
  <c r="BB2511" i="27" s="1"/>
  <c r="H4130" i="27"/>
  <c r="X4130" i="27" s="1"/>
  <c r="N4130" i="27" s="1"/>
  <c r="G4130" i="27" s="1"/>
  <c r="J4130" i="27" l="1"/>
  <c r="K4130" i="27" s="1"/>
  <c r="O4130" i="27" s="1"/>
  <c r="I4130" i="27" l="1"/>
  <c r="L4130" i="27" s="1"/>
  <c r="M4130" i="27" s="1"/>
  <c r="R4130" i="27"/>
  <c r="S4130" i="27" s="1"/>
  <c r="T4130" i="27" s="1"/>
  <c r="Q4130" i="27"/>
  <c r="P4130" i="27" l="1"/>
  <c r="V4130" i="27" s="1"/>
  <c r="AT2512" i="27" s="1"/>
  <c r="U4130" i="27"/>
  <c r="W4130" i="27" s="1"/>
  <c r="H4131" i="27"/>
  <c r="X4131" i="27" s="1"/>
  <c r="N4131" i="27" s="1"/>
  <c r="G4131" i="27" s="1"/>
  <c r="J4131" i="27" l="1"/>
  <c r="K4131" i="27" s="1"/>
  <c r="O4131" i="27" s="1"/>
  <c r="Q4131" i="27" s="1"/>
  <c r="AZ2512" i="27"/>
  <c r="AW2512" i="27"/>
  <c r="BA2512" i="27" s="1"/>
  <c r="AY2512" i="27"/>
  <c r="BB2512" i="27" s="1"/>
  <c r="H4132" i="27" l="1"/>
  <c r="X4132" i="27" s="1"/>
  <c r="N4132" i="27" s="1"/>
  <c r="G4132" i="27" s="1"/>
  <c r="I4131" i="27"/>
  <c r="L4131" i="27" s="1"/>
  <c r="R4131" i="27"/>
  <c r="J4132" i="27"/>
  <c r="K4132" i="27" s="1"/>
  <c r="P4131" i="27" l="1"/>
  <c r="V4131" i="27" s="1"/>
  <c r="AT2513" i="27" s="1"/>
  <c r="S4131" i="27"/>
  <c r="T4131" i="27" s="1"/>
  <c r="O4132" i="27"/>
  <c r="M4131" i="27"/>
  <c r="AZ2513" i="27" l="1"/>
  <c r="AW2513" i="27"/>
  <c r="BA2513" i="27" s="1"/>
  <c r="AY2513" i="27"/>
  <c r="BB2513" i="27" s="1"/>
  <c r="U4131" i="27"/>
  <c r="W4131" i="27" s="1"/>
  <c r="R4132" i="27"/>
  <c r="Q4132" i="27"/>
  <c r="I4132" i="27" l="1"/>
  <c r="L4132" i="27" s="1"/>
  <c r="M4132" i="27" s="1"/>
  <c r="H4133" i="27"/>
  <c r="X4133" i="27" s="1"/>
  <c r="N4133" i="27" s="1"/>
  <c r="G4133" i="27" s="1"/>
  <c r="S4132" i="27"/>
  <c r="T4132" i="27" s="1"/>
  <c r="P4132" i="27" l="1"/>
  <c r="V4132" i="27" s="1"/>
  <c r="AT2514" i="27" s="1"/>
  <c r="AW2514" i="27" s="1"/>
  <c r="BA2514" i="27" s="1"/>
  <c r="J4133" i="27"/>
  <c r="K4133" i="27" s="1"/>
  <c r="O4133" i="27" s="1"/>
  <c r="U4132" i="27"/>
  <c r="W4132" i="27" s="1"/>
  <c r="AY2514" i="27" l="1"/>
  <c r="BB2514" i="27" s="1"/>
  <c r="AZ2514" i="27"/>
  <c r="I4133" i="27"/>
  <c r="L4133" i="27" s="1"/>
  <c r="P4133" i="27" s="1"/>
  <c r="V4133" i="27" s="1"/>
  <c r="AT2515" i="27" s="1"/>
  <c r="R4133" i="27"/>
  <c r="Q4133" i="27"/>
  <c r="M4133" i="27" l="1"/>
  <c r="AZ2515" i="27"/>
  <c r="AW2515" i="27"/>
  <c r="BA2515" i="27" s="1"/>
  <c r="AY2515" i="27"/>
  <c r="BB2515" i="27" s="1"/>
  <c r="H4134" i="27"/>
  <c r="X4134" i="27" s="1"/>
  <c r="N4134" i="27" s="1"/>
  <c r="G4134" i="27" s="1"/>
  <c r="S4133" i="27"/>
  <c r="T4133" i="27" s="1"/>
  <c r="J4134" i="27"/>
  <c r="K4134" i="27" s="1"/>
  <c r="U4133" i="27" l="1"/>
  <c r="W4133" i="27" s="1"/>
  <c r="O4134" i="27"/>
  <c r="I4134" i="27" l="1"/>
  <c r="R4134" i="27"/>
  <c r="L4134" i="27"/>
  <c r="Q4134" i="27"/>
  <c r="H4135" i="27" l="1"/>
  <c r="X4135" i="27" s="1"/>
  <c r="N4135" i="27" s="1"/>
  <c r="G4135" i="27" s="1"/>
  <c r="P4134" i="27"/>
  <c r="V4134" i="27" s="1"/>
  <c r="AT2516" i="27" s="1"/>
  <c r="S4134" i="27"/>
  <c r="T4134" i="27" s="1"/>
  <c r="M4134" i="27"/>
  <c r="J4135" i="27" l="1"/>
  <c r="K4135" i="27" s="1"/>
  <c r="O4135" i="27" s="1"/>
  <c r="U4134" i="27"/>
  <c r="W4134" i="27" s="1"/>
  <c r="AZ2516" i="27"/>
  <c r="AY2516" i="27"/>
  <c r="BB2516" i="27" s="1"/>
  <c r="AW2516" i="27"/>
  <c r="BA2516" i="27" s="1"/>
  <c r="I4135" i="27" l="1"/>
  <c r="L4135" i="27" s="1"/>
  <c r="M4135" i="27" s="1"/>
  <c r="R4135" i="27"/>
  <c r="S4135" i="27" s="1"/>
  <c r="T4135" i="27" s="1"/>
  <c r="Q4135" i="27"/>
  <c r="P4135" i="27" l="1"/>
  <c r="V4135" i="27" s="1"/>
  <c r="AT2517" i="27" s="1"/>
  <c r="AZ2517" i="27" s="1"/>
  <c r="U4135" i="27"/>
  <c r="W4135" i="27" s="1"/>
  <c r="H4136" i="27"/>
  <c r="X4136" i="27" s="1"/>
  <c r="N4136" i="27" s="1"/>
  <c r="G4136" i="27" s="1"/>
  <c r="AW2517" i="27" l="1"/>
  <c r="BA2517" i="27" s="1"/>
  <c r="AY2517" i="27"/>
  <c r="BB2517" i="27" s="1"/>
  <c r="J4136" i="27"/>
  <c r="K4136" i="27" s="1"/>
  <c r="O4136" i="27" s="1"/>
  <c r="I4136" i="27" l="1"/>
  <c r="L4136" i="27" s="1"/>
  <c r="P4136" i="27" s="1"/>
  <c r="R4136" i="27"/>
  <c r="S4136" i="27" s="1"/>
  <c r="T4136" i="27" s="1"/>
  <c r="Q4136" i="27"/>
  <c r="M4136" i="27" l="1"/>
  <c r="U4136" i="27" s="1"/>
  <c r="W4136" i="27" s="1"/>
  <c r="H4137" i="27"/>
  <c r="X4137" i="27" s="1"/>
  <c r="N4137" i="27" s="1"/>
  <c r="G4137" i="27" s="1"/>
  <c r="V4136" i="27"/>
  <c r="AT2518" i="27" s="1"/>
  <c r="J4137" i="27"/>
  <c r="K4137" i="27" s="1"/>
  <c r="AZ2518" i="27" l="1"/>
  <c r="AY2518" i="27"/>
  <c r="BB2518" i="27" s="1"/>
  <c r="AW2518" i="27"/>
  <c r="BA2518" i="27" s="1"/>
  <c r="O4137" i="27"/>
  <c r="I4137" i="27" l="1"/>
  <c r="L4137" i="27" s="1"/>
  <c r="P4137" i="27" s="1"/>
  <c r="R4137" i="27"/>
  <c r="S4137" i="27" s="1"/>
  <c r="T4137" i="27" s="1"/>
  <c r="Q4137" i="27"/>
  <c r="M4137" i="27" l="1"/>
  <c r="U4137" i="27" s="1"/>
  <c r="W4137" i="27" s="1"/>
  <c r="H4138" i="27"/>
  <c r="X4138" i="27" s="1"/>
  <c r="N4138" i="27" s="1"/>
  <c r="G4138" i="27" s="1"/>
  <c r="V4137" i="27"/>
  <c r="AT2519" i="27" s="1"/>
  <c r="J4138" i="27"/>
  <c r="K4138" i="27" s="1"/>
  <c r="AZ2519" i="27" l="1"/>
  <c r="AY2519" i="27"/>
  <c r="BB2519" i="27" s="1"/>
  <c r="AW2519" i="27"/>
  <c r="BA2519" i="27" s="1"/>
  <c r="O4138" i="27"/>
  <c r="I4138" i="27" l="1"/>
  <c r="L4138" i="27" s="1"/>
  <c r="M4138" i="27" s="1"/>
  <c r="R4138" i="27"/>
  <c r="S4138" i="27" s="1"/>
  <c r="T4138" i="27" s="1"/>
  <c r="Q4138" i="27"/>
  <c r="P4138" i="27" l="1"/>
  <c r="V4138" i="27" s="1"/>
  <c r="AT2520" i="27" s="1"/>
  <c r="H4139" i="27"/>
  <c r="X4139" i="27" s="1"/>
  <c r="N4139" i="27" s="1"/>
  <c r="G4139" i="27" s="1"/>
  <c r="U4138" i="27"/>
  <c r="W4138" i="27" s="1"/>
  <c r="J4139" i="27" l="1"/>
  <c r="K4139" i="27" s="1"/>
  <c r="O4139" i="27" s="1"/>
  <c r="I4139" i="27" s="1"/>
  <c r="AZ2520" i="27"/>
  <c r="AY2520" i="27"/>
  <c r="BB2520" i="27" s="1"/>
  <c r="AW2520" i="27"/>
  <c r="BA2520" i="27" s="1"/>
  <c r="R4139" i="27" l="1"/>
  <c r="S4139" i="27" s="1"/>
  <c r="T4139" i="27" s="1"/>
  <c r="L4139" i="27"/>
  <c r="Q4139" i="27"/>
  <c r="P4139" i="27" l="1"/>
  <c r="V4139" i="27" s="1"/>
  <c r="AT2521" i="27" s="1"/>
  <c r="H4140" i="27"/>
  <c r="X4140" i="27" s="1"/>
  <c r="N4140" i="27" s="1"/>
  <c r="G4140" i="27" s="1"/>
  <c r="M4139" i="27"/>
  <c r="U4139" i="27" s="1"/>
  <c r="W4139" i="27" s="1"/>
  <c r="J4140" i="27" l="1"/>
  <c r="K4140" i="27" s="1"/>
  <c r="O4140" i="27" s="1"/>
  <c r="AZ2521" i="27"/>
  <c r="AY2521" i="27"/>
  <c r="BB2521" i="27" s="1"/>
  <c r="AW2521" i="27"/>
  <c r="BA2521" i="27" s="1"/>
  <c r="I4140" i="27" l="1"/>
  <c r="L4140" i="27" s="1"/>
  <c r="P4140" i="27" s="1"/>
  <c r="R4140" i="27"/>
  <c r="S4140" i="27" s="1"/>
  <c r="T4140" i="27" s="1"/>
  <c r="Q4140" i="27"/>
  <c r="M4140" i="27" l="1"/>
  <c r="U4140" i="27" s="1"/>
  <c r="W4140" i="27" s="1"/>
  <c r="H4141" i="27"/>
  <c r="X4141" i="27" s="1"/>
  <c r="N4141" i="27" s="1"/>
  <c r="G4141" i="27" s="1"/>
  <c r="V4140" i="27"/>
  <c r="AT2522" i="27" s="1"/>
  <c r="J4141" i="27" l="1"/>
  <c r="K4141" i="27" s="1"/>
  <c r="AZ2522" i="27"/>
  <c r="AY2522" i="27"/>
  <c r="BB2522" i="27" s="1"/>
  <c r="AW2522" i="27"/>
  <c r="BA2522" i="27" s="1"/>
  <c r="O4141" i="27"/>
  <c r="I4141" i="27" s="1"/>
  <c r="L4141" i="27" s="1"/>
  <c r="R4141" i="27" l="1"/>
  <c r="S4141" i="27" s="1"/>
  <c r="T4141" i="27" s="1"/>
  <c r="M4141" i="27"/>
  <c r="P4141" i="27"/>
  <c r="V4141" i="27" s="1"/>
  <c r="AT2523" i="27" s="1"/>
  <c r="Q4141" i="27"/>
  <c r="U4141" i="27" l="1"/>
  <c r="W4141" i="27" s="1"/>
  <c r="AZ2523" i="27"/>
  <c r="AY2523" i="27"/>
  <c r="BB2523" i="27" s="1"/>
  <c r="AW2523" i="27"/>
  <c r="BA2523" i="27" s="1"/>
  <c r="H4142" i="27"/>
  <c r="X4142" i="27" s="1"/>
  <c r="N4142" i="27" s="1"/>
  <c r="G4142" i="27" s="1"/>
  <c r="J4142" i="27" l="1"/>
  <c r="K4142" i="27" s="1"/>
  <c r="O4142" i="27" s="1"/>
  <c r="I4142" i="27" l="1"/>
  <c r="L4142" i="27" s="1"/>
  <c r="P4142" i="27" s="1"/>
  <c r="R4142" i="27"/>
  <c r="S4142" i="27" s="1"/>
  <c r="T4142" i="27" s="1"/>
  <c r="Q4142" i="27"/>
  <c r="M4142" i="27" l="1"/>
  <c r="U4142" i="27" s="1"/>
  <c r="W4142" i="27" s="1"/>
  <c r="H4143" i="27"/>
  <c r="X4143" i="27" s="1"/>
  <c r="N4143" i="27" s="1"/>
  <c r="G4143" i="27" s="1"/>
  <c r="V4142" i="27"/>
  <c r="AT2524" i="27" s="1"/>
  <c r="J4143" i="27" l="1"/>
  <c r="K4143" i="27" s="1"/>
  <c r="O4143" i="27" s="1"/>
  <c r="AY2524" i="27"/>
  <c r="BB2524" i="27" s="1"/>
  <c r="AZ2524" i="27"/>
  <c r="AW2524" i="27"/>
  <c r="BA2524" i="27" s="1"/>
  <c r="I4143" i="27" l="1"/>
  <c r="L4143" i="27" s="1"/>
  <c r="P4143" i="27" s="1"/>
  <c r="R4143" i="27"/>
  <c r="S4143" i="27" s="1"/>
  <c r="T4143" i="27" s="1"/>
  <c r="Q4143" i="27"/>
  <c r="M4143" i="27" l="1"/>
  <c r="U4143" i="27" s="1"/>
  <c r="W4143" i="27" s="1"/>
  <c r="H4144" i="27"/>
  <c r="X4144" i="27" s="1"/>
  <c r="N4144" i="27" s="1"/>
  <c r="G4144" i="27" s="1"/>
  <c r="V4143" i="27"/>
  <c r="AT2525" i="27" s="1"/>
  <c r="J4144" i="27" l="1"/>
  <c r="K4144" i="27" s="1"/>
  <c r="O4144" i="27" s="1"/>
  <c r="AZ2525" i="27"/>
  <c r="AY2525" i="27"/>
  <c r="BB2525" i="27" s="1"/>
  <c r="AW2525" i="27"/>
  <c r="BA2525" i="27" s="1"/>
  <c r="I4144" i="27" l="1"/>
  <c r="L4144" i="27" s="1"/>
  <c r="P4144" i="27" s="1"/>
  <c r="R4144" i="27"/>
  <c r="S4144" i="27" s="1"/>
  <c r="T4144" i="27" s="1"/>
  <c r="Q4144" i="27"/>
  <c r="M4144" i="27" l="1"/>
  <c r="U4144" i="27"/>
  <c r="W4144" i="27" s="1"/>
  <c r="H4145" i="27"/>
  <c r="X4145" i="27" s="1"/>
  <c r="N4145" i="27" s="1"/>
  <c r="G4145" i="27" s="1"/>
  <c r="V4144" i="27"/>
  <c r="AT2526" i="27" s="1"/>
  <c r="J4145" i="27" l="1"/>
  <c r="K4145" i="27" s="1"/>
  <c r="O4145" i="27" s="1"/>
  <c r="AZ2526" i="27"/>
  <c r="AY2526" i="27"/>
  <c r="BB2526" i="27" s="1"/>
  <c r="AW2526" i="27"/>
  <c r="BA2526" i="27" s="1"/>
  <c r="I4145" i="27" l="1"/>
  <c r="L4145" i="27" s="1"/>
  <c r="P4145" i="27" s="1"/>
  <c r="R4145" i="27"/>
  <c r="S4145" i="27" s="1"/>
  <c r="T4145" i="27" s="1"/>
  <c r="Q4145" i="27"/>
  <c r="M4145" i="27" l="1"/>
  <c r="U4145" i="27" s="1"/>
  <c r="W4145" i="27" s="1"/>
  <c r="H4146" i="27"/>
  <c r="X4146" i="27" s="1"/>
  <c r="N4146" i="27" s="1"/>
  <c r="G4146" i="27" s="1"/>
  <c r="V4145" i="27"/>
  <c r="AT2527" i="27" s="1"/>
  <c r="AZ2527" i="27" l="1"/>
  <c r="AY2527" i="27"/>
  <c r="BB2527" i="27" s="1"/>
  <c r="AW2527" i="27"/>
  <c r="BA2527" i="27" s="1"/>
  <c r="J4146" i="27"/>
  <c r="K4146" i="27" s="1"/>
  <c r="O4146" i="27" s="1"/>
  <c r="I4146" i="27" l="1"/>
  <c r="L4146" i="27" s="1"/>
  <c r="P4146" i="27" s="1"/>
  <c r="R4146" i="27"/>
  <c r="S4146" i="27" s="1"/>
  <c r="T4146" i="27" s="1"/>
  <c r="Q4146" i="27"/>
  <c r="M4146" i="27" l="1"/>
  <c r="U4146" i="27" s="1"/>
  <c r="W4146" i="27" s="1"/>
  <c r="H4147" i="27"/>
  <c r="X4147" i="27" s="1"/>
  <c r="N4147" i="27" s="1"/>
  <c r="G4147" i="27" s="1"/>
  <c r="V4146" i="27"/>
  <c r="AT2528" i="27" s="1"/>
  <c r="J4147" i="27" l="1"/>
  <c r="K4147" i="27" s="1"/>
  <c r="O4147" i="27" s="1"/>
  <c r="AZ2528" i="27"/>
  <c r="AY2528" i="27"/>
  <c r="BB2528" i="27" s="1"/>
  <c r="AW2528" i="27"/>
  <c r="BA2528" i="27" s="1"/>
  <c r="I4147" i="27" l="1"/>
  <c r="L4147" i="27" s="1"/>
  <c r="P4147" i="27" s="1"/>
  <c r="R4147" i="27"/>
  <c r="S4147" i="27" s="1"/>
  <c r="T4147" i="27" s="1"/>
  <c r="Q4147" i="27"/>
  <c r="M4147" i="27" l="1"/>
  <c r="U4147" i="27" s="1"/>
  <c r="W4147" i="27" s="1"/>
  <c r="H4148" i="27"/>
  <c r="X4148" i="27" s="1"/>
  <c r="N4148" i="27" s="1"/>
  <c r="G4148" i="27" s="1"/>
  <c r="V4147" i="27"/>
  <c r="AT2529" i="27" s="1"/>
  <c r="J4148" i="27" l="1"/>
  <c r="K4148" i="27" s="1"/>
  <c r="O4148" i="27" s="1"/>
  <c r="AZ2529" i="27"/>
  <c r="AY2529" i="27"/>
  <c r="BB2529" i="27" s="1"/>
  <c r="AW2529" i="27"/>
  <c r="BA2529" i="27" s="1"/>
  <c r="I4148" i="27" l="1"/>
  <c r="L4148" i="27" s="1"/>
  <c r="P4148" i="27" s="1"/>
  <c r="R4148" i="27"/>
  <c r="S4148" i="27" s="1"/>
  <c r="T4148" i="27" s="1"/>
  <c r="Q4148" i="27"/>
  <c r="M4148" i="27" l="1"/>
  <c r="H4149" i="27"/>
  <c r="X4149" i="27" s="1"/>
  <c r="N4149" i="27" s="1"/>
  <c r="G4149" i="27" s="1"/>
  <c r="U4148" i="27"/>
  <c r="W4148" i="27" s="1"/>
  <c r="V4148" i="27"/>
  <c r="AT2530" i="27" s="1"/>
  <c r="J4149" i="27"/>
  <c r="K4149" i="27" s="1"/>
  <c r="AZ2530" i="27" l="1"/>
  <c r="AY2530" i="27"/>
  <c r="BB2530" i="27" s="1"/>
  <c r="AW2530" i="27"/>
  <c r="BA2530" i="27" s="1"/>
  <c r="O4149" i="27"/>
  <c r="I4149" i="27" s="1"/>
  <c r="L4149" i="27" s="1"/>
  <c r="R4149" i="27" l="1"/>
  <c r="S4149" i="27" s="1"/>
  <c r="T4149" i="27" s="1"/>
  <c r="M4149" i="27"/>
  <c r="P4149" i="27"/>
  <c r="V4149" i="27" s="1"/>
  <c r="AT2531" i="27" s="1"/>
  <c r="Q4149" i="27"/>
  <c r="U4149" i="27" l="1"/>
  <c r="W4149" i="27" s="1"/>
  <c r="AZ2531" i="27"/>
  <c r="AY2531" i="27"/>
  <c r="BB2531" i="27" s="1"/>
  <c r="AW2531" i="27"/>
  <c r="BA2531" i="27" s="1"/>
  <c r="H4150" i="27"/>
  <c r="X4150" i="27" s="1"/>
  <c r="N4150" i="27" s="1"/>
  <c r="G4150" i="27" s="1"/>
  <c r="J4150" i="27" l="1"/>
  <c r="K4150" i="27" s="1"/>
  <c r="O4150" i="27" s="1"/>
  <c r="I4150" i="27" l="1"/>
  <c r="R4150" i="27"/>
  <c r="S4150" i="27" s="1"/>
  <c r="T4150" i="27" s="1"/>
  <c r="L4150" i="27"/>
  <c r="Q4150" i="27"/>
  <c r="H4151" i="27" l="1"/>
  <c r="X4151" i="27" s="1"/>
  <c r="N4151" i="27" s="1"/>
  <c r="G4151" i="27" s="1"/>
  <c r="P4150" i="27"/>
  <c r="V4150" i="27" s="1"/>
  <c r="AT2532" i="27" s="1"/>
  <c r="M4150" i="27"/>
  <c r="U4150" i="27" s="1"/>
  <c r="W4150" i="27" s="1"/>
  <c r="J4151" i="27" l="1"/>
  <c r="K4151" i="27" s="1"/>
  <c r="O4151" i="27" s="1"/>
  <c r="AZ2532" i="27"/>
  <c r="AY2532" i="27"/>
  <c r="BB2532" i="27" s="1"/>
  <c r="AW2532" i="27"/>
  <c r="BA2532" i="27" s="1"/>
  <c r="I4151" i="27" l="1"/>
  <c r="L4151" i="27" s="1"/>
  <c r="M4151" i="27" s="1"/>
  <c r="R4151" i="27"/>
  <c r="S4151" i="27" s="1"/>
  <c r="T4151" i="27" s="1"/>
  <c r="Q4151" i="27"/>
  <c r="P4151" i="27" l="1"/>
  <c r="V4151" i="27" s="1"/>
  <c r="AT2533" i="27" s="1"/>
  <c r="U4151" i="27"/>
  <c r="W4151" i="27" s="1"/>
  <c r="H4152" i="27"/>
  <c r="X4152" i="27" s="1"/>
  <c r="N4152" i="27" s="1"/>
  <c r="G4152" i="27" s="1"/>
  <c r="J4152" i="27" l="1"/>
  <c r="K4152" i="27" s="1"/>
  <c r="O4152" i="27" s="1"/>
  <c r="AZ2533" i="27"/>
  <c r="AY2533" i="27"/>
  <c r="BB2533" i="27" s="1"/>
  <c r="AW2533" i="27"/>
  <c r="BA2533" i="27" s="1"/>
  <c r="I4152" i="27" l="1"/>
  <c r="R4152" i="27"/>
  <c r="S4152" i="27" s="1"/>
  <c r="T4152" i="27" s="1"/>
  <c r="L4152" i="27"/>
  <c r="M4152" i="27" s="1"/>
  <c r="Q4152" i="27"/>
  <c r="U4152" i="27" l="1"/>
  <c r="W4152" i="27" s="1"/>
  <c r="H4153" i="27"/>
  <c r="X4153" i="27" s="1"/>
  <c r="N4153" i="27" s="1"/>
  <c r="G4153" i="27" s="1"/>
  <c r="P4152" i="27"/>
  <c r="V4152" i="27" s="1"/>
  <c r="AT2534" i="27" s="1"/>
  <c r="J4153" i="27" l="1"/>
  <c r="K4153" i="27" s="1"/>
  <c r="O4153" i="27" s="1"/>
  <c r="AZ2534" i="27"/>
  <c r="AY2534" i="27"/>
  <c r="BB2534" i="27" s="1"/>
  <c r="AW2534" i="27"/>
  <c r="BA2534" i="27" s="1"/>
  <c r="I4153" i="27" l="1"/>
  <c r="R4153" i="27"/>
  <c r="S4153" i="27" s="1"/>
  <c r="T4153" i="27" s="1"/>
  <c r="L4153" i="27"/>
  <c r="Q4153" i="27"/>
  <c r="H4154" i="27" l="1"/>
  <c r="X4154" i="27" s="1"/>
  <c r="N4154" i="27" s="1"/>
  <c r="G4154" i="27" s="1"/>
  <c r="P4153" i="27"/>
  <c r="V4153" i="27" s="1"/>
  <c r="AT2535" i="27" s="1"/>
  <c r="J4154" i="27"/>
  <c r="K4154" i="27" s="1"/>
  <c r="M4153" i="27"/>
  <c r="U4153" i="27" s="1"/>
  <c r="W4153" i="27" s="1"/>
  <c r="AZ2535" i="27" l="1"/>
  <c r="AY2535" i="27"/>
  <c r="BB2535" i="27" s="1"/>
  <c r="AW2535" i="27"/>
  <c r="BA2535" i="27" s="1"/>
  <c r="O4154" i="27"/>
  <c r="I4154" i="27" l="1"/>
  <c r="L4154" i="27" s="1"/>
  <c r="P4154" i="27" s="1"/>
  <c r="R4154" i="27"/>
  <c r="S4154" i="27" s="1"/>
  <c r="T4154" i="27" s="1"/>
  <c r="Q4154" i="27"/>
  <c r="M4154" i="27" l="1"/>
  <c r="U4154" i="27" s="1"/>
  <c r="W4154" i="27" s="1"/>
  <c r="H4155" i="27"/>
  <c r="X4155" i="27" s="1"/>
  <c r="N4155" i="27" s="1"/>
  <c r="G4155" i="27" s="1"/>
  <c r="V4154" i="27"/>
  <c r="AT2536" i="27" s="1"/>
  <c r="J4155" i="27" l="1"/>
  <c r="K4155" i="27" s="1"/>
  <c r="O4155" i="27" s="1"/>
  <c r="AZ2536" i="27"/>
  <c r="AY2536" i="27"/>
  <c r="BB2536" i="27" s="1"/>
  <c r="AW2536" i="27"/>
  <c r="BA2536" i="27" s="1"/>
  <c r="I4155" i="27" l="1"/>
  <c r="L4155" i="27" s="1"/>
  <c r="P4155" i="27" s="1"/>
  <c r="R4155" i="27"/>
  <c r="S4155" i="27" s="1"/>
  <c r="T4155" i="27" s="1"/>
  <c r="Q4155" i="27"/>
  <c r="M4155" i="27" l="1"/>
  <c r="U4155" i="27" s="1"/>
  <c r="W4155" i="27" s="1"/>
  <c r="H4156" i="27"/>
  <c r="X4156" i="27" s="1"/>
  <c r="N4156" i="27" s="1"/>
  <c r="G4156" i="27" s="1"/>
  <c r="V4155" i="27"/>
  <c r="AT2537" i="27" s="1"/>
  <c r="J4156" i="27" l="1"/>
  <c r="K4156" i="27" s="1"/>
  <c r="O4156" i="27" s="1"/>
  <c r="AZ2537" i="27"/>
  <c r="AY2537" i="27"/>
  <c r="BB2537" i="27" s="1"/>
  <c r="AW2537" i="27"/>
  <c r="BA2537" i="27" s="1"/>
  <c r="I4156" i="27" l="1"/>
  <c r="L4156" i="27" s="1"/>
  <c r="P4156" i="27" s="1"/>
  <c r="R4156" i="27"/>
  <c r="S4156" i="27" s="1"/>
  <c r="T4156" i="27" s="1"/>
  <c r="Q4156" i="27"/>
  <c r="M4156" i="27" l="1"/>
  <c r="U4156" i="27" s="1"/>
  <c r="W4156" i="27" s="1"/>
  <c r="H4157" i="27"/>
  <c r="X4157" i="27" s="1"/>
  <c r="N4157" i="27" s="1"/>
  <c r="G4157" i="27" s="1"/>
  <c r="V4156" i="27"/>
  <c r="AT2538" i="27" s="1"/>
  <c r="J4157" i="27" l="1"/>
  <c r="K4157" i="27" s="1"/>
  <c r="O4157" i="27" s="1"/>
  <c r="AZ2538" i="27"/>
  <c r="AY2538" i="27"/>
  <c r="BB2538" i="27" s="1"/>
  <c r="AW2538" i="27"/>
  <c r="BA2538" i="27" s="1"/>
  <c r="I4157" i="27" l="1"/>
  <c r="L4157" i="27" s="1"/>
  <c r="M4157" i="27" s="1"/>
  <c r="R4157" i="27"/>
  <c r="S4157" i="27" s="1"/>
  <c r="T4157" i="27" s="1"/>
  <c r="Q4157" i="27"/>
  <c r="P4157" i="27" l="1"/>
  <c r="V4157" i="27" s="1"/>
  <c r="AT2539" i="27" s="1"/>
  <c r="U4157" i="27"/>
  <c r="H4158" i="27"/>
  <c r="X4158" i="27" s="1"/>
  <c r="N4158" i="27" s="1"/>
  <c r="G4158" i="27" s="1"/>
  <c r="W4157" i="27"/>
  <c r="J4158" i="27" l="1"/>
  <c r="K4158" i="27" s="1"/>
  <c r="O4158" i="27" s="1"/>
  <c r="AZ2539" i="27"/>
  <c r="AY2539" i="27"/>
  <c r="BB2539" i="27" s="1"/>
  <c r="AW2539" i="27"/>
  <c r="BA2539" i="27" s="1"/>
  <c r="I4158" i="27" l="1"/>
  <c r="L4158" i="27" s="1"/>
  <c r="M4158" i="27" s="1"/>
  <c r="R4158" i="27"/>
  <c r="S4158" i="27" s="1"/>
  <c r="T4158" i="27" s="1"/>
  <c r="Q4158" i="27"/>
  <c r="U4158" i="27" l="1"/>
  <c r="W4158" i="27" s="1"/>
  <c r="H4159" i="27"/>
  <c r="X4159" i="27" s="1"/>
  <c r="N4159" i="27" s="1"/>
  <c r="G4159" i="27" s="1"/>
  <c r="P4158" i="27"/>
  <c r="V4158" i="27" s="1"/>
  <c r="AT2540" i="27" s="1"/>
  <c r="J4159" i="27" l="1"/>
  <c r="K4159" i="27" s="1"/>
  <c r="O4159" i="27" s="1"/>
  <c r="AZ2540" i="27"/>
  <c r="AY2540" i="27"/>
  <c r="BB2540" i="27" s="1"/>
  <c r="AW2540" i="27"/>
  <c r="BA2540" i="27" s="1"/>
  <c r="I4159" i="27" l="1"/>
  <c r="R4159" i="27"/>
  <c r="S4159" i="27" s="1"/>
  <c r="T4159" i="27" s="1"/>
  <c r="L4159" i="27"/>
  <c r="M4159" i="27" s="1"/>
  <c r="Q4159" i="27"/>
  <c r="U4159" i="27" l="1"/>
  <c r="H4160" i="27"/>
  <c r="X4160" i="27" s="1"/>
  <c r="N4160" i="27" s="1"/>
  <c r="G4160" i="27" s="1"/>
  <c r="W4159" i="27"/>
  <c r="P4159" i="27"/>
  <c r="V4159" i="27" s="1"/>
  <c r="AT2541" i="27" s="1"/>
  <c r="J4160" i="27" l="1"/>
  <c r="K4160" i="27" s="1"/>
  <c r="O4160" i="27" s="1"/>
  <c r="AZ2541" i="27"/>
  <c r="AY2541" i="27"/>
  <c r="BB2541" i="27" s="1"/>
  <c r="AW2541" i="27"/>
  <c r="BA2541" i="27" s="1"/>
  <c r="I4160" i="27" l="1"/>
  <c r="L4160" i="27" s="1"/>
  <c r="M4160" i="27" s="1"/>
  <c r="R4160" i="27"/>
  <c r="S4160" i="27" s="1"/>
  <c r="T4160" i="27" s="1"/>
  <c r="Q4160" i="27"/>
  <c r="P4160" i="27" l="1"/>
  <c r="V4160" i="27" s="1"/>
  <c r="AT2542" i="27" s="1"/>
  <c r="U4160" i="27"/>
  <c r="W4160" i="27" s="1"/>
  <c r="H4161" i="27"/>
  <c r="X4161" i="27" s="1"/>
  <c r="N4161" i="27" s="1"/>
  <c r="G4161" i="27" s="1"/>
  <c r="J4161" i="27" l="1"/>
  <c r="K4161" i="27" s="1"/>
  <c r="AZ2542" i="27"/>
  <c r="AY2542" i="27"/>
  <c r="BB2542" i="27" s="1"/>
  <c r="AW2542" i="27"/>
  <c r="BA2542" i="27" s="1"/>
  <c r="O4161" i="27"/>
  <c r="I4161" i="27" l="1"/>
  <c r="L4161" i="27" s="1"/>
  <c r="P4161" i="27" s="1"/>
  <c r="R4161" i="27"/>
  <c r="S4161" i="27" s="1"/>
  <c r="T4161" i="27" s="1"/>
  <c r="Q4161" i="27"/>
  <c r="M4161" i="27" l="1"/>
  <c r="U4161" i="27"/>
  <c r="W4161" i="27" s="1"/>
  <c r="H4162" i="27"/>
  <c r="X4162" i="27" s="1"/>
  <c r="N4162" i="27" s="1"/>
  <c r="G4162" i="27" s="1"/>
  <c r="V4161" i="27"/>
  <c r="AT2543" i="27" s="1"/>
  <c r="J4162" i="27"/>
  <c r="K4162" i="27" s="1"/>
  <c r="AZ2543" i="27" l="1"/>
  <c r="AY2543" i="27"/>
  <c r="BB2543" i="27" s="1"/>
  <c r="AW2543" i="27"/>
  <c r="BA2543" i="27" s="1"/>
  <c r="O4162" i="27"/>
  <c r="I4162" i="27" l="1"/>
  <c r="R4162" i="27"/>
  <c r="S4162" i="27" s="1"/>
  <c r="T4162" i="27" s="1"/>
  <c r="L4162" i="27"/>
  <c r="Q4162" i="27"/>
  <c r="H4163" i="27" l="1"/>
  <c r="P4162" i="27"/>
  <c r="V4162" i="27" s="1"/>
  <c r="AT2544" i="27" s="1"/>
  <c r="M4162" i="27"/>
  <c r="U4162" i="27" s="1"/>
  <c r="W4162" i="27" s="1"/>
  <c r="AZ2544" i="27" l="1"/>
  <c r="AY2544" i="27"/>
  <c r="BB2544" i="27" s="1"/>
  <c r="AW2544" i="27"/>
  <c r="BA2544" i="27" s="1"/>
  <c r="J4163" i="27"/>
  <c r="K4163" i="27" s="1"/>
  <c r="O4163" i="27" s="1"/>
  <c r="X4163" i="27"/>
  <c r="N4163" i="27" s="1"/>
  <c r="G4163" i="27" s="1"/>
  <c r="I4163" i="27" l="1"/>
  <c r="L4163" i="27" s="1"/>
  <c r="M4163" i="27" s="1"/>
  <c r="R4163" i="27"/>
  <c r="S4163" i="27" s="1"/>
  <c r="T4163" i="27" s="1"/>
  <c r="Q4163" i="27"/>
  <c r="P4163" i="27" l="1"/>
  <c r="V4163" i="27" s="1"/>
  <c r="AT2545" i="27" s="1"/>
  <c r="AZ2545" i="27" s="1"/>
  <c r="U4163" i="27"/>
  <c r="W4163" i="27" s="1"/>
  <c r="H4164" i="27"/>
  <c r="X4164" i="27" s="1"/>
  <c r="N4164" i="27" s="1"/>
  <c r="G4164" i="27" s="1"/>
  <c r="AW2545" i="27" l="1"/>
  <c r="BA2545" i="27" s="1"/>
  <c r="AY2545" i="27"/>
  <c r="BB2545" i="27" s="1"/>
  <c r="J4164" i="27"/>
  <c r="K4164" i="27" s="1"/>
  <c r="O4164" i="27" s="1"/>
  <c r="I4164" i="27" l="1"/>
  <c r="L4164" i="27" s="1"/>
  <c r="M4164" i="27" s="1"/>
  <c r="R4164" i="27"/>
  <c r="S4164" i="27" s="1"/>
  <c r="T4164" i="27" s="1"/>
  <c r="Q4164" i="27"/>
  <c r="P4164" i="27" l="1"/>
  <c r="V4164" i="27" s="1"/>
  <c r="AT2546" i="27" s="1"/>
  <c r="U4164" i="27"/>
  <c r="W4164" i="27" s="1"/>
  <c r="H4165" i="27"/>
  <c r="X4165" i="27" s="1"/>
  <c r="N4165" i="27" s="1"/>
  <c r="G4165" i="27" s="1"/>
  <c r="J4165" i="27" l="1"/>
  <c r="K4165" i="27" s="1"/>
  <c r="AZ2546" i="27"/>
  <c r="AY2546" i="27"/>
  <c r="BB2546" i="27" s="1"/>
  <c r="AW2546" i="27"/>
  <c r="BA2546" i="27" s="1"/>
  <c r="O4165" i="27"/>
  <c r="I4165" i="27" l="1"/>
  <c r="L4165" i="27" s="1"/>
  <c r="P4165" i="27" s="1"/>
  <c r="R4165" i="27"/>
  <c r="S4165" i="27" s="1"/>
  <c r="T4165" i="27" s="1"/>
  <c r="Q4165" i="27"/>
  <c r="M4165" i="27" l="1"/>
  <c r="U4165" i="27" s="1"/>
  <c r="W4165" i="27" s="1"/>
  <c r="H4166" i="27"/>
  <c r="X4166" i="27" s="1"/>
  <c r="N4166" i="27" s="1"/>
  <c r="G4166" i="27" s="1"/>
  <c r="V4165" i="27"/>
  <c r="AT2547" i="27" s="1"/>
  <c r="J4166" i="27" l="1"/>
  <c r="K4166" i="27" s="1"/>
  <c r="O4166" i="27" s="1"/>
  <c r="AZ2547" i="27"/>
  <c r="AY2547" i="27"/>
  <c r="BB2547" i="27" s="1"/>
  <c r="AW2547" i="27"/>
  <c r="BA2547" i="27" s="1"/>
  <c r="I4166" i="27" l="1"/>
  <c r="L4166" i="27" s="1"/>
  <c r="M4166" i="27" s="1"/>
  <c r="R4166" i="27"/>
  <c r="S4166" i="27" s="1"/>
  <c r="T4166" i="27" s="1"/>
  <c r="P4166" i="27"/>
  <c r="Q4166" i="27"/>
  <c r="U4166" i="27" l="1"/>
  <c r="W4166" i="27" s="1"/>
  <c r="H4167" i="27"/>
  <c r="X4167" i="27" s="1"/>
  <c r="N4167" i="27" s="1"/>
  <c r="G4167" i="27" s="1"/>
  <c r="V4166" i="27"/>
  <c r="AT2548" i="27" s="1"/>
  <c r="J4167" i="27" l="1"/>
  <c r="K4167" i="27" s="1"/>
  <c r="O4167" i="27" s="1"/>
  <c r="AZ2548" i="27"/>
  <c r="AY2548" i="27"/>
  <c r="BB2548" i="27" s="1"/>
  <c r="AW2548" i="27"/>
  <c r="BA2548" i="27" s="1"/>
  <c r="I4167" i="27" l="1"/>
  <c r="L4167" i="27" s="1"/>
  <c r="M4167" i="27" s="1"/>
  <c r="R4167" i="27"/>
  <c r="S4167" i="27" s="1"/>
  <c r="T4167" i="27" s="1"/>
  <c r="Q4167" i="27"/>
  <c r="P4167" i="27" l="1"/>
  <c r="V4167" i="27" s="1"/>
  <c r="AT2549" i="27" s="1"/>
  <c r="U4167" i="27"/>
  <c r="W4167" i="27" s="1"/>
  <c r="H4168" i="27"/>
  <c r="X4168" i="27" s="1"/>
  <c r="N4168" i="27" s="1"/>
  <c r="G4168" i="27" s="1"/>
  <c r="J4168" i="27" l="1"/>
  <c r="K4168" i="27" s="1"/>
  <c r="O4168" i="27" s="1"/>
  <c r="AZ2549" i="27"/>
  <c r="AY2549" i="27"/>
  <c r="BB2549" i="27" s="1"/>
  <c r="AW2549" i="27"/>
  <c r="BA2549" i="27" s="1"/>
  <c r="I4168" i="27" l="1"/>
  <c r="L4168" i="27" s="1"/>
  <c r="P4168" i="27" s="1"/>
  <c r="R4168" i="27"/>
  <c r="S4168" i="27" s="1"/>
  <c r="T4168" i="27" s="1"/>
  <c r="Q4168" i="27"/>
  <c r="M4168" i="27" l="1"/>
  <c r="U4168" i="27" s="1"/>
  <c r="W4168" i="27" s="1"/>
  <c r="H4169" i="27"/>
  <c r="X4169" i="27" s="1"/>
  <c r="N4169" i="27" s="1"/>
  <c r="G4169" i="27" s="1"/>
  <c r="V4168" i="27"/>
  <c r="AT2550" i="27" s="1"/>
  <c r="J4169" i="27" l="1"/>
  <c r="K4169" i="27" s="1"/>
  <c r="O4169" i="27" s="1"/>
  <c r="AZ2550" i="27"/>
  <c r="AW2550" i="27"/>
  <c r="BA2550" i="27" s="1"/>
  <c r="AY2550" i="27"/>
  <c r="BB2550" i="27" s="1"/>
  <c r="I4169" i="27" l="1"/>
  <c r="L4169" i="27" s="1"/>
  <c r="M4169" i="27" s="1"/>
  <c r="R4169" i="27"/>
  <c r="S4169" i="27" s="1"/>
  <c r="T4169" i="27" s="1"/>
  <c r="Q4169" i="27"/>
  <c r="P4169" i="27" l="1"/>
  <c r="V4169" i="27" s="1"/>
  <c r="AT2551" i="27" s="1"/>
  <c r="U4169" i="27"/>
  <c r="W4169" i="27" s="1"/>
  <c r="H4170" i="27"/>
  <c r="X4170" i="27" s="1"/>
  <c r="N4170" i="27" s="1"/>
  <c r="G4170" i="27" s="1"/>
  <c r="J4170" i="27" l="1"/>
  <c r="K4170" i="27" s="1"/>
  <c r="AZ2551" i="27"/>
  <c r="AW2551" i="27"/>
  <c r="BA2551" i="27" s="1"/>
  <c r="AY2551" i="27"/>
  <c r="BB2551" i="27" s="1"/>
  <c r="O4170" i="27"/>
  <c r="I4170" i="27" l="1"/>
  <c r="L4170" i="27" s="1"/>
  <c r="M4170" i="27" s="1"/>
  <c r="R4170" i="27"/>
  <c r="S4170" i="27" s="1"/>
  <c r="T4170" i="27" s="1"/>
  <c r="Q4170" i="27"/>
  <c r="P4170" i="27" l="1"/>
  <c r="V4170" i="27" s="1"/>
  <c r="AT2552" i="27" s="1"/>
  <c r="U4170" i="27"/>
  <c r="W4170" i="27" s="1"/>
  <c r="H4171" i="27"/>
  <c r="X4171" i="27" s="1"/>
  <c r="N4171" i="27" s="1"/>
  <c r="G4171" i="27" s="1"/>
  <c r="J4171" i="27" l="1"/>
  <c r="K4171" i="27" s="1"/>
  <c r="O4171" i="27" s="1"/>
  <c r="AZ2552" i="27"/>
  <c r="AY2552" i="27"/>
  <c r="BB2552" i="27" s="1"/>
  <c r="AW2552" i="27"/>
  <c r="BA2552" i="27" s="1"/>
  <c r="I4171" i="27" l="1"/>
  <c r="L4171" i="27" s="1"/>
  <c r="M4171" i="27" s="1"/>
  <c r="R4171" i="27"/>
  <c r="S4171" i="27" s="1"/>
  <c r="T4171" i="27" s="1"/>
  <c r="Q4171" i="27"/>
  <c r="P4171" i="27" l="1"/>
  <c r="V4171" i="27" s="1"/>
  <c r="AT2553" i="27" s="1"/>
  <c r="U4171" i="27"/>
  <c r="W4171" i="27" s="1"/>
  <c r="H4172" i="27"/>
  <c r="X4172" i="27" s="1"/>
  <c r="N4172" i="27" s="1"/>
  <c r="G4172" i="27" s="1"/>
  <c r="J4172" i="27" l="1"/>
  <c r="K4172" i="27" s="1"/>
  <c r="O4172" i="27" s="1"/>
  <c r="AZ2553" i="27"/>
  <c r="AY2553" i="27"/>
  <c r="BB2553" i="27" s="1"/>
  <c r="AW2553" i="27"/>
  <c r="BA2553" i="27" s="1"/>
  <c r="I4172" i="27" l="1"/>
  <c r="L4172" i="27" s="1"/>
  <c r="P4172" i="27" s="1"/>
  <c r="R4172" i="27"/>
  <c r="S4172" i="27" s="1"/>
  <c r="T4172" i="27" s="1"/>
  <c r="Q4172" i="27"/>
  <c r="M4172" i="27" l="1"/>
  <c r="U4172" i="27" s="1"/>
  <c r="W4172" i="27" s="1"/>
  <c r="H4173" i="27"/>
  <c r="X4173" i="27" s="1"/>
  <c r="N4173" i="27" s="1"/>
  <c r="G4173" i="27" s="1"/>
  <c r="V4172" i="27"/>
  <c r="AT2554" i="27" s="1"/>
  <c r="J4173" i="27" l="1"/>
  <c r="K4173" i="27" s="1"/>
  <c r="O4173" i="27" s="1"/>
  <c r="AZ2554" i="27"/>
  <c r="AY2554" i="27"/>
  <c r="BB2554" i="27" s="1"/>
  <c r="AW2554" i="27"/>
  <c r="BA2554" i="27" s="1"/>
  <c r="I4173" i="27" l="1"/>
  <c r="L4173" i="27" s="1"/>
  <c r="M4173" i="27" s="1"/>
  <c r="R4173" i="27"/>
  <c r="S4173" i="27" s="1"/>
  <c r="T4173" i="27" s="1"/>
  <c r="Q4173" i="27"/>
  <c r="P4173" i="27" l="1"/>
  <c r="V4173" i="27" s="1"/>
  <c r="AT2555" i="27" s="1"/>
  <c r="H4174" i="27"/>
  <c r="X4174" i="27" s="1"/>
  <c r="N4174" i="27" s="1"/>
  <c r="G4174" i="27" s="1"/>
  <c r="U4173" i="27"/>
  <c r="W4173" i="27" s="1"/>
  <c r="J4174" i="27" l="1"/>
  <c r="K4174" i="27" s="1"/>
  <c r="O4174" i="27" s="1"/>
  <c r="I4174" i="27" s="1"/>
  <c r="AZ2555" i="27"/>
  <c r="AY2555" i="27"/>
  <c r="BB2555" i="27" s="1"/>
  <c r="AW2555" i="27"/>
  <c r="BA2555" i="27" s="1"/>
  <c r="R4174" i="27" l="1"/>
  <c r="S4174" i="27" s="1"/>
  <c r="T4174" i="27" s="1"/>
  <c r="L4174" i="27"/>
  <c r="Q4174" i="27"/>
  <c r="P4174" i="27" l="1"/>
  <c r="V4174" i="27" s="1"/>
  <c r="AT2556" i="27" s="1"/>
  <c r="H4175" i="27"/>
  <c r="X4175" i="27" s="1"/>
  <c r="N4175" i="27" s="1"/>
  <c r="G4175" i="27" s="1"/>
  <c r="M4174" i="27"/>
  <c r="U4174" i="27" s="1"/>
  <c r="W4174" i="27" s="1"/>
  <c r="AZ2556" i="27" l="1"/>
  <c r="AY2556" i="27"/>
  <c r="BB2556" i="27" s="1"/>
  <c r="AW2556" i="27"/>
  <c r="BA2556" i="27" s="1"/>
  <c r="J4175" i="27"/>
  <c r="K4175" i="27" s="1"/>
  <c r="O4175" i="27" s="1"/>
  <c r="I4175" i="27" l="1"/>
  <c r="L4175" i="27" s="1"/>
  <c r="M4175" i="27" s="1"/>
  <c r="R4175" i="27"/>
  <c r="S4175" i="27" s="1"/>
  <c r="T4175" i="27" s="1"/>
  <c r="Q4175" i="27"/>
  <c r="U4175" i="27" l="1"/>
  <c r="W4175" i="27" s="1"/>
  <c r="H4176" i="27"/>
  <c r="X4176" i="27" s="1"/>
  <c r="N4176" i="27" s="1"/>
  <c r="G4176" i="27" s="1"/>
  <c r="P4175" i="27"/>
  <c r="V4175" i="27" s="1"/>
  <c r="AT2557" i="27" s="1"/>
  <c r="J4176" i="27" l="1"/>
  <c r="K4176" i="27" s="1"/>
  <c r="AZ2557" i="27"/>
  <c r="AY2557" i="27"/>
  <c r="BB2557" i="27" s="1"/>
  <c r="AW2557" i="27"/>
  <c r="BA2557" i="27" s="1"/>
  <c r="O4176" i="27"/>
  <c r="I4176" i="27" l="1"/>
  <c r="L4176" i="27" s="1"/>
  <c r="P4176" i="27" s="1"/>
  <c r="R4176" i="27"/>
  <c r="S4176" i="27" s="1"/>
  <c r="T4176" i="27" s="1"/>
  <c r="Q4176" i="27"/>
  <c r="M4176" i="27" l="1"/>
  <c r="U4176" i="27" s="1"/>
  <c r="W4176" i="27" s="1"/>
  <c r="H4177" i="27"/>
  <c r="X4177" i="27" s="1"/>
  <c r="N4177" i="27" s="1"/>
  <c r="G4177" i="27" s="1"/>
  <c r="V4176" i="27"/>
  <c r="AT2558" i="27" s="1"/>
  <c r="J4177" i="27" l="1"/>
  <c r="K4177" i="27" s="1"/>
  <c r="O4177" i="27" s="1"/>
  <c r="AZ2558" i="27"/>
  <c r="AY2558" i="27"/>
  <c r="BB2558" i="27" s="1"/>
  <c r="AW2558" i="27"/>
  <c r="BA2558" i="27" s="1"/>
  <c r="I4177" i="27" l="1"/>
  <c r="L4177" i="27" s="1"/>
  <c r="P4177" i="27" s="1"/>
  <c r="R4177" i="27"/>
  <c r="S4177" i="27" s="1"/>
  <c r="T4177" i="27" s="1"/>
  <c r="Q4177" i="27"/>
  <c r="M4177" i="27" l="1"/>
  <c r="U4177" i="27" s="1"/>
  <c r="W4177" i="27" s="1"/>
  <c r="H4178" i="27"/>
  <c r="X4178" i="27" s="1"/>
  <c r="N4178" i="27" s="1"/>
  <c r="G4178" i="27" s="1"/>
  <c r="V4177" i="27"/>
  <c r="AT2559" i="27" s="1"/>
  <c r="J4178" i="27" l="1"/>
  <c r="K4178" i="27" s="1"/>
  <c r="O4178" i="27" s="1"/>
  <c r="AZ2559" i="27"/>
  <c r="AY2559" i="27"/>
  <c r="BB2559" i="27" s="1"/>
  <c r="AW2559" i="27"/>
  <c r="BA2559" i="27" s="1"/>
  <c r="I4178" i="27" l="1"/>
  <c r="L4178" i="27" s="1"/>
  <c r="P4178" i="27" s="1"/>
  <c r="R4178" i="27"/>
  <c r="S4178" i="27" s="1"/>
  <c r="T4178" i="27" s="1"/>
  <c r="Q4178" i="27"/>
  <c r="M4178" i="27" l="1"/>
  <c r="U4178" i="27" s="1"/>
  <c r="W4178" i="27" s="1"/>
  <c r="H4179" i="27"/>
  <c r="X4179" i="27" s="1"/>
  <c r="N4179" i="27" s="1"/>
  <c r="G4179" i="27" s="1"/>
  <c r="V4178" i="27"/>
  <c r="AT2560" i="27" s="1"/>
  <c r="AZ2560" i="27" l="1"/>
  <c r="AY2560" i="27"/>
  <c r="BB2560" i="27" s="1"/>
  <c r="AW2560" i="27"/>
  <c r="BA2560" i="27" s="1"/>
  <c r="J4179" i="27"/>
  <c r="K4179" i="27" s="1"/>
  <c r="O4179" i="27" s="1"/>
  <c r="I4179" i="27" l="1"/>
  <c r="L4179" i="27" s="1"/>
  <c r="P4179" i="27" s="1"/>
  <c r="R4179" i="27"/>
  <c r="S4179" i="27" s="1"/>
  <c r="T4179" i="27" s="1"/>
  <c r="Q4179" i="27"/>
  <c r="M4179" i="27" l="1"/>
  <c r="U4179" i="27" s="1"/>
  <c r="W4179" i="27" s="1"/>
  <c r="H4180" i="27"/>
  <c r="X4180" i="27" s="1"/>
  <c r="N4180" i="27" s="1"/>
  <c r="G4180" i="27" s="1"/>
  <c r="V4179" i="27"/>
  <c r="AT2561" i="27" s="1"/>
  <c r="J4180" i="27" l="1"/>
  <c r="K4180" i="27" s="1"/>
  <c r="O4180" i="27" s="1"/>
  <c r="AZ2561" i="27"/>
  <c r="AY2561" i="27"/>
  <c r="BB2561" i="27" s="1"/>
  <c r="AW2561" i="27"/>
  <c r="BA2561" i="27" s="1"/>
  <c r="I4180" i="27" l="1"/>
  <c r="L4180" i="27" s="1"/>
  <c r="M4180" i="27" s="1"/>
  <c r="R4180" i="27"/>
  <c r="S4180" i="27" s="1"/>
  <c r="T4180" i="27" s="1"/>
  <c r="Q4180" i="27"/>
  <c r="P4180" i="27" l="1"/>
  <c r="V4180" i="27" s="1"/>
  <c r="AT2562" i="27" s="1"/>
  <c r="U4180" i="27"/>
  <c r="W4180" i="27" s="1"/>
  <c r="H4181" i="27"/>
  <c r="X4181" i="27" s="1"/>
  <c r="N4181" i="27" s="1"/>
  <c r="G4181" i="27" s="1"/>
  <c r="J4181" i="27" l="1"/>
  <c r="K4181" i="27" s="1"/>
  <c r="O4181" i="27" s="1"/>
  <c r="AZ2562" i="27"/>
  <c r="AY2562" i="27"/>
  <c r="BB2562" i="27" s="1"/>
  <c r="AW2562" i="27"/>
  <c r="BA2562" i="27" s="1"/>
  <c r="I4181" i="27" l="1"/>
  <c r="L4181" i="27" s="1"/>
  <c r="P4181" i="27" s="1"/>
  <c r="R4181" i="27"/>
  <c r="S4181" i="27" s="1"/>
  <c r="T4181" i="27" s="1"/>
  <c r="Q4181" i="27"/>
  <c r="M4181" i="27" l="1"/>
  <c r="U4181" i="27" s="1"/>
  <c r="W4181" i="27" s="1"/>
  <c r="H4182" i="27"/>
  <c r="X4182" i="27" s="1"/>
  <c r="N4182" i="27" s="1"/>
  <c r="G4182" i="27" s="1"/>
  <c r="V4181" i="27"/>
  <c r="AT2563" i="27" s="1"/>
  <c r="J4182" i="27"/>
  <c r="K4182" i="27" s="1"/>
  <c r="AZ2563" i="27" l="1"/>
  <c r="AY2563" i="27"/>
  <c r="BB2563" i="27" s="1"/>
  <c r="AW2563" i="27"/>
  <c r="BA2563" i="27" s="1"/>
  <c r="O4182" i="27"/>
  <c r="I4182" i="27" l="1"/>
  <c r="L4182" i="27" s="1"/>
  <c r="R4182" i="27"/>
  <c r="S4182" i="27" s="1"/>
  <c r="T4182" i="27" s="1"/>
  <c r="M4182" i="27"/>
  <c r="P4182" i="27"/>
  <c r="Q4182" i="27"/>
  <c r="U4182" i="27" l="1"/>
  <c r="W4182" i="27" s="1"/>
  <c r="H4183" i="27"/>
  <c r="X4183" i="27" s="1"/>
  <c r="N4183" i="27" s="1"/>
  <c r="G4183" i="27" s="1"/>
  <c r="V4182" i="27"/>
  <c r="AT2564" i="27" s="1"/>
  <c r="J4183" i="27" l="1"/>
  <c r="K4183" i="27" s="1"/>
  <c r="AZ2564" i="27"/>
  <c r="AY2564" i="27"/>
  <c r="BB2564" i="27" s="1"/>
  <c r="AW2564" i="27"/>
  <c r="BA2564" i="27" s="1"/>
  <c r="O4183" i="27"/>
  <c r="I4183" i="27" l="1"/>
  <c r="L4183" i="27" s="1"/>
  <c r="M4183" i="27" s="1"/>
  <c r="R4183" i="27"/>
  <c r="S4183" i="27" s="1"/>
  <c r="T4183" i="27" s="1"/>
  <c r="Q4183" i="27"/>
  <c r="P4183" i="27" l="1"/>
  <c r="V4183" i="27" s="1"/>
  <c r="AT2565" i="27" s="1"/>
  <c r="U4183" i="27"/>
  <c r="H4184" i="27"/>
  <c r="X4184" i="27" s="1"/>
  <c r="N4184" i="27" s="1"/>
  <c r="G4184" i="27" s="1"/>
  <c r="W4183" i="27"/>
  <c r="J4184" i="27" l="1"/>
  <c r="K4184" i="27" s="1"/>
  <c r="O4184" i="27" s="1"/>
  <c r="AZ2565" i="27"/>
  <c r="AY2565" i="27"/>
  <c r="BB2565" i="27" s="1"/>
  <c r="AW2565" i="27"/>
  <c r="BA2565" i="27" s="1"/>
  <c r="I4184" i="27" l="1"/>
  <c r="L4184" i="27" s="1"/>
  <c r="M4184" i="27" s="1"/>
  <c r="R4184" i="27"/>
  <c r="S4184" i="27" s="1"/>
  <c r="T4184" i="27" s="1"/>
  <c r="Q4184" i="27"/>
  <c r="P4184" i="27" l="1"/>
  <c r="V4184" i="27" s="1"/>
  <c r="AT2566" i="27" s="1"/>
  <c r="U4184" i="27"/>
  <c r="W4184" i="27" s="1"/>
  <c r="H4185" i="27"/>
  <c r="X4185" i="27" s="1"/>
  <c r="N4185" i="27" s="1"/>
  <c r="G4185" i="27" s="1"/>
  <c r="J4185" i="27" l="1"/>
  <c r="K4185" i="27" s="1"/>
  <c r="O4185" i="27" s="1"/>
  <c r="AZ2566" i="27"/>
  <c r="AY2566" i="27"/>
  <c r="BB2566" i="27" s="1"/>
  <c r="AW2566" i="27"/>
  <c r="BA2566" i="27" s="1"/>
  <c r="I4185" i="27" l="1"/>
  <c r="L4185" i="27" s="1"/>
  <c r="M4185" i="27" s="1"/>
  <c r="R4185" i="27"/>
  <c r="S4185" i="27" s="1"/>
  <c r="T4185" i="27" s="1"/>
  <c r="Q4185" i="27"/>
  <c r="P4185" i="27" l="1"/>
  <c r="U4185" i="27"/>
  <c r="W4185" i="27" s="1"/>
  <c r="H4186" i="27"/>
  <c r="X4186" i="27" s="1"/>
  <c r="N4186" i="27" s="1"/>
  <c r="G4186" i="27" s="1"/>
  <c r="V4185" i="27"/>
  <c r="AT2567" i="27" s="1"/>
  <c r="J4186" i="27" l="1"/>
  <c r="K4186" i="27" s="1"/>
  <c r="O4186" i="27" s="1"/>
  <c r="AZ2567" i="27"/>
  <c r="AY2567" i="27"/>
  <c r="BB2567" i="27" s="1"/>
  <c r="AW2567" i="27"/>
  <c r="BA2567" i="27" s="1"/>
  <c r="I4186" i="27" l="1"/>
  <c r="L4186" i="27" s="1"/>
  <c r="R4186" i="27"/>
  <c r="S4186" i="27" s="1"/>
  <c r="T4186" i="27" s="1"/>
  <c r="Q4186" i="27"/>
  <c r="H4187" i="27" l="1"/>
  <c r="X4187" i="27" s="1"/>
  <c r="N4187" i="27" s="1"/>
  <c r="G4187" i="27" s="1"/>
  <c r="P4186" i="27"/>
  <c r="V4186" i="27" s="1"/>
  <c r="AT2568" i="27" s="1"/>
  <c r="J4187" i="27"/>
  <c r="K4187" i="27" s="1"/>
  <c r="M4186" i="27"/>
  <c r="U4186" i="27" s="1"/>
  <c r="W4186" i="27" s="1"/>
  <c r="AZ2568" i="27" l="1"/>
  <c r="AY2568" i="27"/>
  <c r="BB2568" i="27" s="1"/>
  <c r="AW2568" i="27"/>
  <c r="BA2568" i="27" s="1"/>
  <c r="O4187" i="27"/>
  <c r="I4187" i="27" l="1"/>
  <c r="L4187" i="27" s="1"/>
  <c r="P4187" i="27" s="1"/>
  <c r="R4187" i="27"/>
  <c r="S4187" i="27" s="1"/>
  <c r="T4187" i="27" s="1"/>
  <c r="Q4187" i="27"/>
  <c r="M4187" i="27" l="1"/>
  <c r="U4187" i="27" s="1"/>
  <c r="W4187" i="27" s="1"/>
  <c r="H4188" i="27"/>
  <c r="X4188" i="27" s="1"/>
  <c r="N4188" i="27" s="1"/>
  <c r="G4188" i="27" s="1"/>
  <c r="V4187" i="27"/>
  <c r="AT2569" i="27" s="1"/>
  <c r="J4188" i="27" l="1"/>
  <c r="K4188" i="27" s="1"/>
  <c r="O4188" i="27" s="1"/>
  <c r="AZ2569" i="27"/>
  <c r="AY2569" i="27"/>
  <c r="BB2569" i="27" s="1"/>
  <c r="AW2569" i="27"/>
  <c r="BA2569" i="27" s="1"/>
  <c r="I4188" i="27" l="1"/>
  <c r="L4188" i="27" s="1"/>
  <c r="M4188" i="27" s="1"/>
  <c r="R4188" i="27"/>
  <c r="S4188" i="27" s="1"/>
  <c r="T4188" i="27" s="1"/>
  <c r="Q4188" i="27"/>
  <c r="U4188" i="27" l="1"/>
  <c r="W4188" i="27" s="1"/>
  <c r="P4188" i="27"/>
  <c r="V4188" i="27" s="1"/>
  <c r="AT2570" i="27" s="1"/>
  <c r="H4189" i="27"/>
  <c r="X4189" i="27" s="1"/>
  <c r="N4189" i="27" s="1"/>
  <c r="G4189" i="27" s="1"/>
  <c r="J4189" i="27" l="1"/>
  <c r="K4189" i="27" s="1"/>
  <c r="AY2570" i="27"/>
  <c r="BB2570" i="27" s="1"/>
  <c r="AZ2570" i="27"/>
  <c r="AW2570" i="27"/>
  <c r="BA2570" i="27" s="1"/>
  <c r="O4189" i="27"/>
  <c r="I4189" i="27" l="1"/>
  <c r="L4189" i="27" s="1"/>
  <c r="M4189" i="27" s="1"/>
  <c r="R4189" i="27"/>
  <c r="S4189" i="27" s="1"/>
  <c r="T4189" i="27" s="1"/>
  <c r="Q4189" i="27"/>
  <c r="U4189" i="27" l="1"/>
  <c r="H4190" i="27"/>
  <c r="X4190" i="27" s="1"/>
  <c r="N4190" i="27" s="1"/>
  <c r="G4190" i="27" s="1"/>
  <c r="W4189" i="27"/>
  <c r="P4189" i="27"/>
  <c r="V4189" i="27" s="1"/>
  <c r="AT2571" i="27" s="1"/>
  <c r="J4190" i="27"/>
  <c r="K4190" i="27" s="1"/>
  <c r="AY2571" i="27" l="1"/>
  <c r="BB2571" i="27" s="1"/>
  <c r="AZ2571" i="27"/>
  <c r="AW2571" i="27"/>
  <c r="BA2571" i="27" s="1"/>
  <c r="O4190" i="27"/>
  <c r="I4190" i="27" l="1"/>
  <c r="L4190" i="27" s="1"/>
  <c r="M4190" i="27" s="1"/>
  <c r="R4190" i="27"/>
  <c r="S4190" i="27" s="1"/>
  <c r="T4190" i="27" s="1"/>
  <c r="Q4190" i="27"/>
  <c r="P4190" i="27" l="1"/>
  <c r="V4190" i="27" s="1"/>
  <c r="AT2572" i="27" s="1"/>
  <c r="U4190" i="27"/>
  <c r="W4190" i="27" s="1"/>
  <c r="H4191" i="27"/>
  <c r="X4191" i="27" s="1"/>
  <c r="N4191" i="27" s="1"/>
  <c r="G4191" i="27" s="1"/>
  <c r="J4191" i="27" l="1"/>
  <c r="K4191" i="27" s="1"/>
  <c r="O4191" i="27" s="1"/>
  <c r="AY2572" i="27"/>
  <c r="BB2572" i="27" s="1"/>
  <c r="AZ2572" i="27"/>
  <c r="AW2572" i="27"/>
  <c r="BA2572" i="27" s="1"/>
  <c r="I4191" i="27" l="1"/>
  <c r="L4191" i="27" s="1"/>
  <c r="R4191" i="27"/>
  <c r="S4191" i="27" s="1"/>
  <c r="T4191" i="27" s="1"/>
  <c r="Q4191" i="27"/>
  <c r="H4192" i="27" l="1"/>
  <c r="X4192" i="27" s="1"/>
  <c r="N4192" i="27" s="1"/>
  <c r="G4192" i="27" s="1"/>
  <c r="P4191" i="27"/>
  <c r="V4191" i="27" s="1"/>
  <c r="AT2573" i="27" s="1"/>
  <c r="M4191" i="27"/>
  <c r="U4191" i="27" s="1"/>
  <c r="W4191" i="27" s="1"/>
  <c r="J4192" i="27" l="1"/>
  <c r="K4192" i="27" s="1"/>
  <c r="O4192" i="27" s="1"/>
  <c r="AZ2573" i="27"/>
  <c r="AY2573" i="27"/>
  <c r="BB2573" i="27" s="1"/>
  <c r="AW2573" i="27"/>
  <c r="BA2573" i="27" s="1"/>
  <c r="I4192" i="27" l="1"/>
  <c r="L4192" i="27" s="1"/>
  <c r="M4192" i="27" s="1"/>
  <c r="R4192" i="27"/>
  <c r="S4192" i="27" s="1"/>
  <c r="T4192" i="27" s="1"/>
  <c r="Q4192" i="27"/>
  <c r="P4192" i="27" l="1"/>
  <c r="V4192" i="27" s="1"/>
  <c r="AT2574" i="27" s="1"/>
  <c r="U4192" i="27"/>
  <c r="W4192" i="27" s="1"/>
  <c r="H4193" i="27"/>
  <c r="X4193" i="27" s="1"/>
  <c r="N4193" i="27" s="1"/>
  <c r="G4193" i="27" s="1"/>
  <c r="J4193" i="27" l="1"/>
  <c r="K4193" i="27" s="1"/>
  <c r="AZ2574" i="27"/>
  <c r="AY2574" i="27"/>
  <c r="BB2574" i="27" s="1"/>
  <c r="AW2574" i="27"/>
  <c r="BA2574" i="27" s="1"/>
  <c r="O4193" i="27"/>
  <c r="I4193" i="27" l="1"/>
  <c r="L4193" i="27" s="1"/>
  <c r="P4193" i="27" s="1"/>
  <c r="R4193" i="27"/>
  <c r="S4193" i="27" s="1"/>
  <c r="T4193" i="27" s="1"/>
  <c r="Q4193" i="27"/>
  <c r="M4193" i="27" l="1"/>
  <c r="U4193" i="27" s="1"/>
  <c r="W4193" i="27" s="1"/>
  <c r="H4194" i="27"/>
  <c r="X4194" i="27" s="1"/>
  <c r="N4194" i="27" s="1"/>
  <c r="G4194" i="27" s="1"/>
  <c r="V4193" i="27"/>
  <c r="AT2575" i="27" s="1"/>
  <c r="J4194" i="27"/>
  <c r="K4194" i="27" s="1"/>
  <c r="AZ2575" i="27" l="1"/>
  <c r="AY2575" i="27"/>
  <c r="BB2575" i="27" s="1"/>
  <c r="AW2575" i="27"/>
  <c r="BA2575" i="27" s="1"/>
  <c r="O4194" i="27"/>
  <c r="I4194" i="27" l="1"/>
  <c r="L4194" i="27" s="1"/>
  <c r="M4194" i="27" s="1"/>
  <c r="R4194" i="27"/>
  <c r="S4194" i="27" s="1"/>
  <c r="T4194" i="27" s="1"/>
  <c r="Q4194" i="27"/>
  <c r="P4194" i="27" l="1"/>
  <c r="V4194" i="27" s="1"/>
  <c r="AT2576" i="27" s="1"/>
  <c r="U4194" i="27"/>
  <c r="W4194" i="27" s="1"/>
  <c r="H4195" i="27"/>
  <c r="X4195" i="27" s="1"/>
  <c r="N4195" i="27" s="1"/>
  <c r="G4195" i="27" s="1"/>
  <c r="J4195" i="27" l="1"/>
  <c r="K4195" i="27" s="1"/>
  <c r="O4195" i="27" s="1"/>
  <c r="AZ2576" i="27"/>
  <c r="AY2576" i="27"/>
  <c r="BB2576" i="27" s="1"/>
  <c r="AW2576" i="27"/>
  <c r="BA2576" i="27" s="1"/>
  <c r="I4195" i="27" l="1"/>
  <c r="L4195" i="27" s="1"/>
  <c r="P4195" i="27" s="1"/>
  <c r="R4195" i="27"/>
  <c r="S4195" i="27" s="1"/>
  <c r="T4195" i="27" s="1"/>
  <c r="Q4195" i="27"/>
  <c r="M4195" i="27" l="1"/>
  <c r="U4195" i="27" s="1"/>
  <c r="W4195" i="27" s="1"/>
  <c r="H4196" i="27"/>
  <c r="X4196" i="27" s="1"/>
  <c r="N4196" i="27" s="1"/>
  <c r="G4196" i="27" s="1"/>
  <c r="V4195" i="27"/>
  <c r="AT2577" i="27" s="1"/>
  <c r="J4196" i="27"/>
  <c r="K4196" i="27" s="1"/>
  <c r="AZ2577" i="27" l="1"/>
  <c r="AY2577" i="27"/>
  <c r="BB2577" i="27" s="1"/>
  <c r="AW2577" i="27"/>
  <c r="BA2577" i="27" s="1"/>
  <c r="O4196" i="27"/>
  <c r="I4196" i="27" l="1"/>
  <c r="L4196" i="27" s="1"/>
  <c r="P4196" i="27" s="1"/>
  <c r="R4196" i="27"/>
  <c r="S4196" i="27" s="1"/>
  <c r="T4196" i="27" s="1"/>
  <c r="Q4196" i="27"/>
  <c r="M4196" i="27" l="1"/>
  <c r="U4196" i="27"/>
  <c r="W4196" i="27" s="1"/>
  <c r="H4197" i="27"/>
  <c r="X4197" i="27" s="1"/>
  <c r="N4197" i="27" s="1"/>
  <c r="G4197" i="27" s="1"/>
  <c r="V4196" i="27"/>
  <c r="AT2578" i="27" s="1"/>
  <c r="J4197" i="27"/>
  <c r="K4197" i="27" s="1"/>
  <c r="AZ2578" i="27" l="1"/>
  <c r="AY2578" i="27"/>
  <c r="BB2578" i="27" s="1"/>
  <c r="AW2578" i="27"/>
  <c r="BA2578" i="27" s="1"/>
  <c r="O4197" i="27"/>
  <c r="I4197" i="27" l="1"/>
  <c r="R4197" i="27"/>
  <c r="S4197" i="27" s="1"/>
  <c r="T4197" i="27" s="1"/>
  <c r="L4197" i="27"/>
  <c r="M4197" i="27" s="1"/>
  <c r="U4197" i="27" s="1"/>
  <c r="Q4197" i="27"/>
  <c r="H4198" i="27" l="1"/>
  <c r="X4198" i="27" s="1"/>
  <c r="N4198" i="27" s="1"/>
  <c r="G4198" i="27" s="1"/>
  <c r="W4197" i="27"/>
  <c r="P4197" i="27"/>
  <c r="V4197" i="27" s="1"/>
  <c r="AT2579" i="27" s="1"/>
  <c r="J4198" i="27"/>
  <c r="K4198" i="27" s="1"/>
  <c r="AZ2579" i="27" l="1"/>
  <c r="AY2579" i="27"/>
  <c r="BB2579" i="27" s="1"/>
  <c r="AW2579" i="27"/>
  <c r="BA2579" i="27" s="1"/>
  <c r="O4198" i="27"/>
  <c r="I4198" i="27" l="1"/>
  <c r="L4198" i="27" s="1"/>
  <c r="P4198" i="27" s="1"/>
  <c r="R4198" i="27"/>
  <c r="S4198" i="27" s="1"/>
  <c r="T4198" i="27" s="1"/>
  <c r="Q4198" i="27"/>
  <c r="M4198" i="27" l="1"/>
  <c r="U4198" i="27"/>
  <c r="W4198" i="27" s="1"/>
  <c r="H4199" i="27"/>
  <c r="X4199" i="27" s="1"/>
  <c r="N4199" i="27" s="1"/>
  <c r="G4199" i="27" s="1"/>
  <c r="V4198" i="27"/>
  <c r="AT2580" i="27" s="1"/>
  <c r="J4199" i="27"/>
  <c r="K4199" i="27" s="1"/>
  <c r="AZ2580" i="27" l="1"/>
  <c r="AY2580" i="27"/>
  <c r="BB2580" i="27" s="1"/>
  <c r="AW2580" i="27"/>
  <c r="BA2580" i="27" s="1"/>
  <c r="O4199" i="27"/>
  <c r="I4199" i="27" l="1"/>
  <c r="L4199" i="27" s="1"/>
  <c r="P4199" i="27" s="1"/>
  <c r="R4199" i="27"/>
  <c r="S4199" i="27" s="1"/>
  <c r="T4199" i="27" s="1"/>
  <c r="Q4199" i="27"/>
  <c r="M4199" i="27" l="1"/>
  <c r="U4199" i="27"/>
  <c r="W4199" i="27" s="1"/>
  <c r="H4200" i="27"/>
  <c r="X4200" i="27" s="1"/>
  <c r="N4200" i="27" s="1"/>
  <c r="G4200" i="27" s="1"/>
  <c r="V4199" i="27"/>
  <c r="AT2581" i="27" s="1"/>
  <c r="J4200" i="27"/>
  <c r="K4200" i="27" s="1"/>
  <c r="AZ2581" i="27" l="1"/>
  <c r="AY2581" i="27"/>
  <c r="BB2581" i="27" s="1"/>
  <c r="AW2581" i="27"/>
  <c r="BA2581" i="27" s="1"/>
  <c r="O4200" i="27"/>
  <c r="I4200" i="27" l="1"/>
  <c r="L4200" i="27" s="1"/>
  <c r="P4200" i="27" s="1"/>
  <c r="R4200" i="27"/>
  <c r="S4200" i="27" s="1"/>
  <c r="T4200" i="27" s="1"/>
  <c r="Q4200" i="27"/>
  <c r="M4200" i="27" l="1"/>
  <c r="U4200" i="27" s="1"/>
  <c r="W4200" i="27" s="1"/>
  <c r="H4201" i="27"/>
  <c r="X4201" i="27" s="1"/>
  <c r="N4201" i="27" s="1"/>
  <c r="G4201" i="27" s="1"/>
  <c r="V4200" i="27"/>
  <c r="AT2582" i="27" s="1"/>
  <c r="J4201" i="27"/>
  <c r="K4201" i="27" s="1"/>
  <c r="AZ2582" i="27" l="1"/>
  <c r="AY2582" i="27"/>
  <c r="BB2582" i="27" s="1"/>
  <c r="AW2582" i="27"/>
  <c r="BA2582" i="27" s="1"/>
  <c r="O4201" i="27"/>
  <c r="I4201" i="27" l="1"/>
  <c r="L4201" i="27" s="1"/>
  <c r="R4201" i="27"/>
  <c r="S4201" i="27" s="1"/>
  <c r="T4201" i="27" s="1"/>
  <c r="Q4201" i="27"/>
  <c r="H4202" i="27" l="1"/>
  <c r="X4202" i="27" s="1"/>
  <c r="N4202" i="27" s="1"/>
  <c r="G4202" i="27" s="1"/>
  <c r="P4201" i="27"/>
  <c r="V4201" i="27" s="1"/>
  <c r="AT2583" i="27" s="1"/>
  <c r="M4201" i="27"/>
  <c r="U4201" i="27" s="1"/>
  <c r="W4201" i="27" s="1"/>
  <c r="J4202" i="27" l="1"/>
  <c r="K4202" i="27" s="1"/>
  <c r="O4202" i="27" s="1"/>
  <c r="AZ2583" i="27"/>
  <c r="AY2583" i="27"/>
  <c r="BB2583" i="27" s="1"/>
  <c r="AW2583" i="27"/>
  <c r="BA2583" i="27" s="1"/>
  <c r="I4202" i="27" l="1"/>
  <c r="L4202" i="27" s="1"/>
  <c r="P4202" i="27" s="1"/>
  <c r="R4202" i="27"/>
  <c r="S4202" i="27" s="1"/>
  <c r="T4202" i="27" s="1"/>
  <c r="Q4202" i="27"/>
  <c r="M4202" i="27" l="1"/>
  <c r="U4202" i="27" s="1"/>
  <c r="W4202" i="27" s="1"/>
  <c r="H4203" i="27"/>
  <c r="X4203" i="27" s="1"/>
  <c r="N4203" i="27" s="1"/>
  <c r="G4203" i="27" s="1"/>
  <c r="V4202" i="27"/>
  <c r="AT2584" i="27" s="1"/>
  <c r="AZ2584" i="27" l="1"/>
  <c r="AY2584" i="27"/>
  <c r="BB2584" i="27" s="1"/>
  <c r="AW2584" i="27"/>
  <c r="BA2584" i="27" s="1"/>
  <c r="J4203" i="27"/>
  <c r="K4203" i="27" s="1"/>
  <c r="O4203" i="27" s="1"/>
  <c r="I4203" i="27" s="1"/>
  <c r="R4203" i="27" l="1"/>
  <c r="S4203" i="27" s="1"/>
  <c r="T4203" i="27" s="1"/>
  <c r="L4203" i="27"/>
  <c r="Q4203" i="27"/>
  <c r="H4204" i="27" l="1"/>
  <c r="X4204" i="27" s="1"/>
  <c r="N4204" i="27" s="1"/>
  <c r="G4204" i="27" s="1"/>
  <c r="P4203" i="27"/>
  <c r="V4203" i="27" s="1"/>
  <c r="AT2585" i="27" s="1"/>
  <c r="J4204" i="27"/>
  <c r="K4204" i="27" s="1"/>
  <c r="M4203" i="27"/>
  <c r="U4203" i="27" s="1"/>
  <c r="W4203" i="27" s="1"/>
  <c r="AZ2585" i="27" l="1"/>
  <c r="AY2585" i="27"/>
  <c r="BB2585" i="27" s="1"/>
  <c r="AW2585" i="27"/>
  <c r="BA2585" i="27" s="1"/>
  <c r="O4204" i="27"/>
  <c r="I4204" i="27" l="1"/>
  <c r="L4204" i="27" s="1"/>
  <c r="P4204" i="27" s="1"/>
  <c r="R4204" i="27"/>
  <c r="S4204" i="27" s="1"/>
  <c r="T4204" i="27" s="1"/>
  <c r="Q4204" i="27"/>
  <c r="M4204" i="27" l="1"/>
  <c r="U4204" i="27" s="1"/>
  <c r="W4204" i="27" s="1"/>
  <c r="H4205" i="27"/>
  <c r="X4205" i="27" s="1"/>
  <c r="N4205" i="27" s="1"/>
  <c r="G4205" i="27" s="1"/>
  <c r="V4204" i="27"/>
  <c r="AT2586" i="27" s="1"/>
  <c r="J4205" i="27"/>
  <c r="K4205" i="27" s="1"/>
  <c r="AZ2586" i="27" l="1"/>
  <c r="AY2586" i="27"/>
  <c r="BB2586" i="27" s="1"/>
  <c r="AW2586" i="27"/>
  <c r="BA2586" i="27" s="1"/>
  <c r="O4205" i="27"/>
  <c r="I4205" i="27" l="1"/>
  <c r="L4205" i="27" s="1"/>
  <c r="P4205" i="27" s="1"/>
  <c r="R4205" i="27"/>
  <c r="S4205" i="27" s="1"/>
  <c r="T4205" i="27" s="1"/>
  <c r="Q4205" i="27"/>
  <c r="M4205" i="27" l="1"/>
  <c r="U4205" i="27" s="1"/>
  <c r="W4205" i="27" s="1"/>
  <c r="H4206" i="27"/>
  <c r="X4206" i="27" s="1"/>
  <c r="N4206" i="27" s="1"/>
  <c r="G4206" i="27" s="1"/>
  <c r="V4205" i="27"/>
  <c r="AT2587" i="27" s="1"/>
  <c r="J4206" i="27" l="1"/>
  <c r="K4206" i="27" s="1"/>
  <c r="AZ2587" i="27"/>
  <c r="AY2587" i="27"/>
  <c r="BB2587" i="27" s="1"/>
  <c r="AW2587" i="27"/>
  <c r="BA2587" i="27" s="1"/>
  <c r="O4206" i="27"/>
  <c r="I4206" i="27" l="1"/>
  <c r="L4206" i="27" s="1"/>
  <c r="P4206" i="27" s="1"/>
  <c r="R4206" i="27"/>
  <c r="S4206" i="27" s="1"/>
  <c r="T4206" i="27" s="1"/>
  <c r="Q4206" i="27"/>
  <c r="M4206" i="27" l="1"/>
  <c r="U4206" i="27" s="1"/>
  <c r="W4206" i="27" s="1"/>
  <c r="H4207" i="27"/>
  <c r="X4207" i="27" s="1"/>
  <c r="N4207" i="27" s="1"/>
  <c r="G4207" i="27" s="1"/>
  <c r="V4206" i="27"/>
  <c r="AT2588" i="27" s="1"/>
  <c r="J4207" i="27"/>
  <c r="K4207" i="27" s="1"/>
  <c r="AZ2588" i="27" l="1"/>
  <c r="AY2588" i="27"/>
  <c r="BB2588" i="27" s="1"/>
  <c r="AW2588" i="27"/>
  <c r="BA2588" i="27" s="1"/>
  <c r="O4207" i="27"/>
  <c r="I4207" i="27" l="1"/>
  <c r="L4207" i="27" s="1"/>
  <c r="P4207" i="27" s="1"/>
  <c r="R4207" i="27"/>
  <c r="S4207" i="27" s="1"/>
  <c r="T4207" i="27" s="1"/>
  <c r="Q4207" i="27"/>
  <c r="M4207" i="27" l="1"/>
  <c r="U4207" i="27" s="1"/>
  <c r="W4207" i="27" s="1"/>
  <c r="H4208" i="27"/>
  <c r="X4208" i="27" s="1"/>
  <c r="N4208" i="27" s="1"/>
  <c r="G4208" i="27" s="1"/>
  <c r="V4207" i="27"/>
  <c r="AT2589" i="27" s="1"/>
  <c r="AZ2589" i="27" l="1"/>
  <c r="AY2589" i="27"/>
  <c r="BB2589" i="27" s="1"/>
  <c r="AW2589" i="27"/>
  <c r="BA2589" i="27" s="1"/>
  <c r="J4208" i="27"/>
  <c r="K4208" i="27" s="1"/>
  <c r="O4208" i="27" s="1"/>
  <c r="I4208" i="27" l="1"/>
  <c r="L4208" i="27" s="1"/>
  <c r="P4208" i="27" s="1"/>
  <c r="R4208" i="27"/>
  <c r="S4208" i="27" s="1"/>
  <c r="T4208" i="27" s="1"/>
  <c r="Q4208" i="27"/>
  <c r="M4208" i="27" l="1"/>
  <c r="U4208" i="27" s="1"/>
  <c r="H4209" i="27"/>
  <c r="X4209" i="27" s="1"/>
  <c r="N4209" i="27" s="1"/>
  <c r="G4209" i="27" s="1"/>
  <c r="W4208" i="27"/>
  <c r="V4208" i="27"/>
  <c r="AT2590" i="27" s="1"/>
  <c r="J4209" i="27"/>
  <c r="K4209" i="27" s="1"/>
  <c r="AZ2590" i="27" l="1"/>
  <c r="AY2590" i="27"/>
  <c r="BB2590" i="27" s="1"/>
  <c r="AW2590" i="27"/>
  <c r="BA2590" i="27" s="1"/>
  <c r="O4209" i="27"/>
  <c r="I4209" i="27" l="1"/>
  <c r="L4209" i="27" s="1"/>
  <c r="R4209" i="27"/>
  <c r="S4209" i="27" s="1"/>
  <c r="T4209" i="27" s="1"/>
  <c r="Q4209" i="27"/>
  <c r="P4209" i="27" l="1"/>
  <c r="V4209" i="27" s="1"/>
  <c r="AT2591" i="27" s="1"/>
  <c r="H4210" i="27"/>
  <c r="X4210" i="27" s="1"/>
  <c r="N4210" i="27" s="1"/>
  <c r="G4210" i="27" s="1"/>
  <c r="M4209" i="27"/>
  <c r="U4209" i="27" s="1"/>
  <c r="W4209" i="27" s="1"/>
  <c r="J4210" i="27" l="1"/>
  <c r="K4210" i="27" s="1"/>
  <c r="AZ2591" i="27"/>
  <c r="AY2591" i="27"/>
  <c r="BB2591" i="27" s="1"/>
  <c r="AW2591" i="27"/>
  <c r="BA2591" i="27" s="1"/>
  <c r="O4210" i="27"/>
  <c r="I4210" i="27" l="1"/>
  <c r="L4210" i="27" s="1"/>
  <c r="P4210" i="27" s="1"/>
  <c r="R4210" i="27"/>
  <c r="S4210" i="27" s="1"/>
  <c r="T4210" i="27" s="1"/>
  <c r="Q4210" i="27"/>
  <c r="M4210" i="27" l="1"/>
  <c r="U4210" i="27" s="1"/>
  <c r="W4210" i="27" s="1"/>
  <c r="H4211" i="27"/>
  <c r="X4211" i="27" s="1"/>
  <c r="N4211" i="27" s="1"/>
  <c r="G4211" i="27" s="1"/>
  <c r="V4210" i="27"/>
  <c r="AT2592" i="27" s="1"/>
  <c r="J4211" i="27"/>
  <c r="K4211" i="27" s="1"/>
  <c r="AZ2592" i="27" l="1"/>
  <c r="AW2592" i="27"/>
  <c r="BA2592" i="27" s="1"/>
  <c r="AY2592" i="27"/>
  <c r="BB2592" i="27" s="1"/>
  <c r="O4211" i="27"/>
  <c r="I4211" i="27" s="1"/>
  <c r="L4211" i="27" s="1"/>
  <c r="R4211" i="27" l="1"/>
  <c r="S4211" i="27" s="1"/>
  <c r="T4211" i="27" s="1"/>
  <c r="M4211" i="27"/>
  <c r="P4211" i="27"/>
  <c r="V4211" i="27" s="1"/>
  <c r="AT2593" i="27" s="1"/>
  <c r="Q4211" i="27"/>
  <c r="U4211" i="27" l="1"/>
  <c r="AZ2593" i="27"/>
  <c r="AW2593" i="27"/>
  <c r="BA2593" i="27" s="1"/>
  <c r="AY2593" i="27"/>
  <c r="BB2593" i="27" s="1"/>
  <c r="H4212" i="27"/>
  <c r="X4212" i="27" s="1"/>
  <c r="N4212" i="27" s="1"/>
  <c r="G4212" i="27" s="1"/>
  <c r="W4211" i="27"/>
  <c r="J4212" i="27" l="1"/>
  <c r="K4212" i="27" s="1"/>
  <c r="O4212" i="27" s="1"/>
  <c r="I4212" i="27" l="1"/>
  <c r="L4212" i="27" s="1"/>
  <c r="P4212" i="27" s="1"/>
  <c r="R4212" i="27"/>
  <c r="S4212" i="27" s="1"/>
  <c r="T4212" i="27" s="1"/>
  <c r="Q4212" i="27"/>
  <c r="M4212" i="27" l="1"/>
  <c r="U4212" i="27" s="1"/>
  <c r="W4212" i="27" s="1"/>
  <c r="H4213" i="27"/>
  <c r="X4213" i="27" s="1"/>
  <c r="N4213" i="27" s="1"/>
  <c r="G4213" i="27" s="1"/>
  <c r="V4212" i="27"/>
  <c r="AT2594" i="27" s="1"/>
  <c r="J4213" i="27"/>
  <c r="K4213" i="27" s="1"/>
  <c r="AY2594" i="27" l="1"/>
  <c r="BB2594" i="27" s="1"/>
  <c r="AW2594" i="27"/>
  <c r="BA2594" i="27" s="1"/>
  <c r="AZ2594" i="27"/>
  <c r="O4213" i="27"/>
  <c r="I4213" i="27" s="1"/>
  <c r="R4213" i="27" l="1"/>
  <c r="S4213" i="27" s="1"/>
  <c r="T4213" i="27" s="1"/>
  <c r="L4213" i="27"/>
  <c r="M4213" i="27" s="1"/>
  <c r="Q4213" i="27"/>
  <c r="U4213" i="27" l="1"/>
  <c r="W4213" i="27" s="1"/>
  <c r="H4214" i="27"/>
  <c r="X4214" i="27" s="1"/>
  <c r="N4214" i="27" s="1"/>
  <c r="G4214" i="27" s="1"/>
  <c r="P4213" i="27"/>
  <c r="V4213" i="27" s="1"/>
  <c r="AT2595" i="27" s="1"/>
  <c r="J4214" i="27"/>
  <c r="K4214" i="27" s="1"/>
  <c r="AW2595" i="27" l="1"/>
  <c r="BA2595" i="27" s="1"/>
  <c r="AZ2595" i="27"/>
  <c r="AY2595" i="27"/>
  <c r="BB2595" i="27" s="1"/>
  <c r="O4214" i="27"/>
  <c r="I4214" i="27" l="1"/>
  <c r="L4214" i="27" s="1"/>
  <c r="M4214" i="27" s="1"/>
  <c r="R4214" i="27"/>
  <c r="S4214" i="27" s="1"/>
  <c r="T4214" i="27" s="1"/>
  <c r="Q4214" i="27"/>
  <c r="P4214" i="27" l="1"/>
  <c r="V4214" i="27" s="1"/>
  <c r="AT2596" i="27" s="1"/>
  <c r="U4214" i="27"/>
  <c r="W4214" i="27" s="1"/>
  <c r="H4215" i="27"/>
  <c r="X4215" i="27" s="1"/>
  <c r="N4215" i="27" s="1"/>
  <c r="G4215" i="27" s="1"/>
  <c r="J4215" i="27" l="1"/>
  <c r="K4215" i="27" s="1"/>
  <c r="AZ2596" i="27"/>
  <c r="AY2596" i="27"/>
  <c r="BB2596" i="27" s="1"/>
  <c r="AW2596" i="27"/>
  <c r="BA2596" i="27" s="1"/>
  <c r="O4215" i="27"/>
  <c r="I4215" i="27" l="1"/>
  <c r="L4215" i="27" s="1"/>
  <c r="M4215" i="27" s="1"/>
  <c r="R4215" i="27"/>
  <c r="S4215" i="27" s="1"/>
  <c r="T4215" i="27" s="1"/>
  <c r="Q4215" i="27"/>
  <c r="U4215" i="27" l="1"/>
  <c r="W4215" i="27" s="1"/>
  <c r="H4216" i="27"/>
  <c r="X4216" i="27" s="1"/>
  <c r="N4216" i="27" s="1"/>
  <c r="G4216" i="27" s="1"/>
  <c r="P4215" i="27"/>
  <c r="V4215" i="27" s="1"/>
  <c r="AT2597" i="27" s="1"/>
  <c r="J4216" i="27"/>
  <c r="K4216" i="27" s="1"/>
  <c r="AZ2597" i="27" l="1"/>
  <c r="AY2597" i="27"/>
  <c r="BB2597" i="27" s="1"/>
  <c r="AW2597" i="27"/>
  <c r="BA2597" i="27" s="1"/>
  <c r="O4216" i="27"/>
  <c r="I4216" i="27" l="1"/>
  <c r="L4216" i="27" s="1"/>
  <c r="P4216" i="27" s="1"/>
  <c r="R4216" i="27"/>
  <c r="S4216" i="27" s="1"/>
  <c r="T4216" i="27" s="1"/>
  <c r="Q4216" i="27"/>
  <c r="M4216" i="27" l="1"/>
  <c r="U4216" i="27" s="1"/>
  <c r="W4216" i="27" s="1"/>
  <c r="H4217" i="27"/>
  <c r="X4217" i="27" s="1"/>
  <c r="N4217" i="27" s="1"/>
  <c r="G4217" i="27" s="1"/>
  <c r="V4216" i="27"/>
  <c r="AT2598" i="27" s="1"/>
  <c r="J4217" i="27"/>
  <c r="K4217" i="27" s="1"/>
  <c r="AZ2598" i="27" l="1"/>
  <c r="AY2598" i="27"/>
  <c r="BB2598" i="27" s="1"/>
  <c r="AW2598" i="27"/>
  <c r="BA2598" i="27" s="1"/>
  <c r="O4217" i="27"/>
  <c r="I4217" i="27" l="1"/>
  <c r="L4217" i="27" s="1"/>
  <c r="P4217" i="27" s="1"/>
  <c r="R4217" i="27"/>
  <c r="S4217" i="27" s="1"/>
  <c r="T4217" i="27" s="1"/>
  <c r="Q4217" i="27"/>
  <c r="M4217" i="27" l="1"/>
  <c r="U4217" i="27"/>
  <c r="W4217" i="27" s="1"/>
  <c r="H4218" i="27"/>
  <c r="X4218" i="27" s="1"/>
  <c r="N4218" i="27" s="1"/>
  <c r="G4218" i="27" s="1"/>
  <c r="V4217" i="27"/>
  <c r="AT2599" i="27" s="1"/>
  <c r="J4218" i="27" l="1"/>
  <c r="K4218" i="27" s="1"/>
  <c r="AZ2599" i="27"/>
  <c r="AY2599" i="27"/>
  <c r="BB2599" i="27" s="1"/>
  <c r="AW2599" i="27"/>
  <c r="BA2599" i="27" s="1"/>
  <c r="O4218" i="27"/>
  <c r="I4218" i="27" l="1"/>
  <c r="L4218" i="27" s="1"/>
  <c r="R4218" i="27"/>
  <c r="S4218" i="27" s="1"/>
  <c r="T4218" i="27" s="1"/>
  <c r="Q4218" i="27"/>
  <c r="H4219" i="27" l="1"/>
  <c r="X4219" i="27" s="1"/>
  <c r="N4219" i="27" s="1"/>
  <c r="G4219" i="27" s="1"/>
  <c r="P4218" i="27"/>
  <c r="V4218" i="27" s="1"/>
  <c r="AT2600" i="27" s="1"/>
  <c r="M4218" i="27"/>
  <c r="U4218" i="27" s="1"/>
  <c r="W4218" i="27" s="1"/>
  <c r="J4219" i="27" l="1"/>
  <c r="K4219" i="27" s="1"/>
  <c r="O4219" i="27" s="1"/>
  <c r="AZ2600" i="27"/>
  <c r="AY2600" i="27"/>
  <c r="BB2600" i="27" s="1"/>
  <c r="AW2600" i="27"/>
  <c r="BA2600" i="27" s="1"/>
  <c r="I4219" i="27" l="1"/>
  <c r="L4219" i="27" s="1"/>
  <c r="P4219" i="27" s="1"/>
  <c r="R4219" i="27"/>
  <c r="S4219" i="27" s="1"/>
  <c r="T4219" i="27" s="1"/>
  <c r="Q4219" i="27"/>
  <c r="M4219" i="27" l="1"/>
  <c r="U4219" i="27" s="1"/>
  <c r="W4219" i="27" s="1"/>
  <c r="H4220" i="27"/>
  <c r="X4220" i="27" s="1"/>
  <c r="N4220" i="27" s="1"/>
  <c r="G4220" i="27" s="1"/>
  <c r="V4219" i="27"/>
  <c r="AT2601" i="27" s="1"/>
  <c r="J4220" i="27"/>
  <c r="K4220" i="27" s="1"/>
  <c r="AZ2601" i="27" l="1"/>
  <c r="AY2601" i="27"/>
  <c r="BB2601" i="27" s="1"/>
  <c r="AW2601" i="27"/>
  <c r="BA2601" i="27" s="1"/>
  <c r="O4220" i="27"/>
  <c r="I4220" i="27" l="1"/>
  <c r="L4220" i="27" s="1"/>
  <c r="R4220" i="27"/>
  <c r="S4220" i="27" s="1"/>
  <c r="T4220" i="27" s="1"/>
  <c r="Q4220" i="27"/>
  <c r="H4221" i="27" l="1"/>
  <c r="X4221" i="27" s="1"/>
  <c r="N4221" i="27" s="1"/>
  <c r="G4221" i="27" s="1"/>
  <c r="P4220" i="27"/>
  <c r="V4220" i="27" s="1"/>
  <c r="AT2602" i="27" s="1"/>
  <c r="M4220" i="27"/>
  <c r="U4220" i="27" s="1"/>
  <c r="W4220" i="27" s="1"/>
  <c r="J4221" i="27" l="1"/>
  <c r="K4221" i="27" s="1"/>
  <c r="O4221" i="27" s="1"/>
  <c r="AZ2602" i="27"/>
  <c r="AY2602" i="27"/>
  <c r="BB2602" i="27" s="1"/>
  <c r="AW2602" i="27"/>
  <c r="BA2602" i="27" s="1"/>
  <c r="I4221" i="27" l="1"/>
  <c r="L4221" i="27" s="1"/>
  <c r="M4221" i="27" s="1"/>
  <c r="R4221" i="27"/>
  <c r="S4221" i="27" s="1"/>
  <c r="T4221" i="27" s="1"/>
  <c r="Q4221" i="27"/>
  <c r="P4221" i="27" l="1"/>
  <c r="V4221" i="27" s="1"/>
  <c r="AT2603" i="27" s="1"/>
  <c r="U4221" i="27"/>
  <c r="W4221" i="27" s="1"/>
  <c r="H4222" i="27"/>
  <c r="X4222" i="27" s="1"/>
  <c r="N4222" i="27" s="1"/>
  <c r="G4222" i="27" s="1"/>
  <c r="J4222" i="27" l="1"/>
  <c r="K4222" i="27" s="1"/>
  <c r="O4222" i="27" s="1"/>
  <c r="AZ2603" i="27"/>
  <c r="AY2603" i="27"/>
  <c r="BB2603" i="27" s="1"/>
  <c r="AW2603" i="27"/>
  <c r="BA2603" i="27" s="1"/>
  <c r="I4222" i="27" l="1"/>
  <c r="L4222" i="27" s="1"/>
  <c r="R4222" i="27"/>
  <c r="S4222" i="27" s="1"/>
  <c r="T4222" i="27" s="1"/>
  <c r="Q4222" i="27"/>
  <c r="H4223" i="27" l="1"/>
  <c r="X4223" i="27" s="1"/>
  <c r="N4223" i="27" s="1"/>
  <c r="G4223" i="27" s="1"/>
  <c r="P4222" i="27"/>
  <c r="V4222" i="27" s="1"/>
  <c r="AT2604" i="27" s="1"/>
  <c r="M4222" i="27"/>
  <c r="U4222" i="27" s="1"/>
  <c r="W4222" i="27" s="1"/>
  <c r="J4223" i="27" l="1"/>
  <c r="K4223" i="27" s="1"/>
  <c r="AY2604" i="27"/>
  <c r="BB2604" i="27" s="1"/>
  <c r="AZ2604" i="27"/>
  <c r="AW2604" i="27"/>
  <c r="BA2604" i="27" s="1"/>
  <c r="O4223" i="27"/>
  <c r="I4223" i="27" l="1"/>
  <c r="L4223" i="27" s="1"/>
  <c r="P4223" i="27" s="1"/>
  <c r="R4223" i="27"/>
  <c r="S4223" i="27" s="1"/>
  <c r="T4223" i="27" s="1"/>
  <c r="Q4223" i="27"/>
  <c r="M4223" i="27" l="1"/>
  <c r="U4223" i="27" s="1"/>
  <c r="W4223" i="27" s="1"/>
  <c r="H4224" i="27"/>
  <c r="X4224" i="27" s="1"/>
  <c r="N4224" i="27" s="1"/>
  <c r="G4224" i="27" s="1"/>
  <c r="V4223" i="27"/>
  <c r="AT2605" i="27" s="1"/>
  <c r="J4224" i="27"/>
  <c r="K4224" i="27" s="1"/>
  <c r="AZ2605" i="27" l="1"/>
  <c r="AY2605" i="27"/>
  <c r="BB2605" i="27" s="1"/>
  <c r="AW2605" i="27"/>
  <c r="BA2605" i="27" s="1"/>
  <c r="O4224" i="27"/>
  <c r="I4224" i="27" l="1"/>
  <c r="L4224" i="27" s="1"/>
  <c r="P4224" i="27" s="1"/>
  <c r="R4224" i="27"/>
  <c r="S4224" i="27" s="1"/>
  <c r="T4224" i="27" s="1"/>
  <c r="Q4224" i="27"/>
  <c r="M4224" i="27" l="1"/>
  <c r="U4224" i="27" s="1"/>
  <c r="W4224" i="27" s="1"/>
  <c r="H4225" i="27"/>
  <c r="X4225" i="27" s="1"/>
  <c r="N4225" i="27" s="1"/>
  <c r="G4225" i="27" s="1"/>
  <c r="V4224" i="27"/>
  <c r="AT2606" i="27" s="1"/>
  <c r="J4225" i="27" l="1"/>
  <c r="K4225" i="27" s="1"/>
  <c r="O4225" i="27" s="1"/>
  <c r="AZ2606" i="27"/>
  <c r="AY2606" i="27"/>
  <c r="BB2606" i="27" s="1"/>
  <c r="AW2606" i="27"/>
  <c r="BA2606" i="27" s="1"/>
  <c r="I4225" i="27" l="1"/>
  <c r="L4225" i="27" s="1"/>
  <c r="R4225" i="27"/>
  <c r="S4225" i="27" s="1"/>
  <c r="T4225" i="27" s="1"/>
  <c r="Q4225" i="27"/>
  <c r="H4226" i="27" l="1"/>
  <c r="X4226" i="27" s="1"/>
  <c r="N4226" i="27" s="1"/>
  <c r="G4226" i="27" s="1"/>
  <c r="P4225" i="27"/>
  <c r="V4225" i="27" s="1"/>
  <c r="AT2607" i="27" s="1"/>
  <c r="J4226" i="27"/>
  <c r="K4226" i="27" s="1"/>
  <c r="M4225" i="27"/>
  <c r="U4225" i="27" s="1"/>
  <c r="W4225" i="27" s="1"/>
  <c r="AW2607" i="27" l="1"/>
  <c r="BA2607" i="27" s="1"/>
  <c r="AY2607" i="27"/>
  <c r="BB2607" i="27" s="1"/>
  <c r="AZ2607" i="27"/>
  <c r="O4226" i="27"/>
  <c r="I4226" i="27" l="1"/>
  <c r="L4226" i="27" s="1"/>
  <c r="P4226" i="27" s="1"/>
  <c r="R4226" i="27"/>
  <c r="S4226" i="27" s="1"/>
  <c r="T4226" i="27" s="1"/>
  <c r="Q4226" i="27"/>
  <c r="M4226" i="27" l="1"/>
  <c r="U4226" i="27" s="1"/>
  <c r="W4226" i="27" s="1"/>
  <c r="H4227" i="27"/>
  <c r="X4227" i="27" s="1"/>
  <c r="N4227" i="27" s="1"/>
  <c r="G4227" i="27" s="1"/>
  <c r="V4226" i="27"/>
  <c r="AT2608" i="27" s="1"/>
  <c r="J4227" i="27"/>
  <c r="K4227" i="27" s="1"/>
  <c r="AY2608" i="27" l="1"/>
  <c r="BB2608" i="27" s="1"/>
  <c r="AZ2608" i="27"/>
  <c r="AW2608" i="27"/>
  <c r="BA2608" i="27" s="1"/>
  <c r="O4227" i="27"/>
  <c r="I4227" i="27" l="1"/>
  <c r="L4227" i="27" s="1"/>
  <c r="P4227" i="27" s="1"/>
  <c r="R4227" i="27"/>
  <c r="S4227" i="27" s="1"/>
  <c r="T4227" i="27" s="1"/>
  <c r="Q4227" i="27"/>
  <c r="M4227" i="27" l="1"/>
  <c r="U4227" i="27"/>
  <c r="W4227" i="27" s="1"/>
  <c r="H4228" i="27"/>
  <c r="X4228" i="27" s="1"/>
  <c r="N4228" i="27" s="1"/>
  <c r="G4228" i="27" s="1"/>
  <c r="V4227" i="27"/>
  <c r="AT2609" i="27" s="1"/>
  <c r="J4228" i="27" l="1"/>
  <c r="K4228" i="27" s="1"/>
  <c r="O4228" i="27" s="1"/>
  <c r="AZ2609" i="27"/>
  <c r="AY2609" i="27"/>
  <c r="BB2609" i="27" s="1"/>
  <c r="AW2609" i="27"/>
  <c r="BA2609" i="27" s="1"/>
  <c r="I4228" i="27" l="1"/>
  <c r="L4228" i="27" s="1"/>
  <c r="M4228" i="27" s="1"/>
  <c r="R4228" i="27"/>
  <c r="S4228" i="27" s="1"/>
  <c r="T4228" i="27" s="1"/>
  <c r="Q4228" i="27"/>
  <c r="P4228" i="27" l="1"/>
  <c r="V4228" i="27" s="1"/>
  <c r="AT2610" i="27" s="1"/>
  <c r="U4228" i="27"/>
  <c r="W4228" i="27" s="1"/>
  <c r="H4229" i="27"/>
  <c r="X4229" i="27" s="1"/>
  <c r="N4229" i="27" s="1"/>
  <c r="G4229" i="27" s="1"/>
  <c r="J4229" i="27" l="1"/>
  <c r="K4229" i="27" s="1"/>
  <c r="O4229" i="27" s="1"/>
  <c r="AZ2610" i="27"/>
  <c r="AW2610" i="27"/>
  <c r="BA2610" i="27" s="1"/>
  <c r="AY2610" i="27"/>
  <c r="BB2610" i="27" s="1"/>
  <c r="I4229" i="27" l="1"/>
  <c r="L4229" i="27" s="1"/>
  <c r="P4229" i="27" s="1"/>
  <c r="R4229" i="27"/>
  <c r="S4229" i="27" s="1"/>
  <c r="T4229" i="27" s="1"/>
  <c r="Q4229" i="27"/>
  <c r="M4229" i="27" l="1"/>
  <c r="U4229" i="27" s="1"/>
  <c r="W4229" i="27" s="1"/>
  <c r="H4230" i="27"/>
  <c r="X4230" i="27" s="1"/>
  <c r="N4230" i="27" s="1"/>
  <c r="G4230" i="27" s="1"/>
  <c r="V4229" i="27"/>
  <c r="AT2611" i="27" s="1"/>
  <c r="J4230" i="27" l="1"/>
  <c r="K4230" i="27" s="1"/>
  <c r="O4230" i="27" s="1"/>
  <c r="AZ2611" i="27"/>
  <c r="AW2611" i="27"/>
  <c r="BA2611" i="27" s="1"/>
  <c r="AY2611" i="27"/>
  <c r="BB2611" i="27" s="1"/>
  <c r="I4230" i="27" l="1"/>
  <c r="L4230" i="27" s="1"/>
  <c r="P4230" i="27" s="1"/>
  <c r="R4230" i="27"/>
  <c r="S4230" i="27" s="1"/>
  <c r="T4230" i="27" s="1"/>
  <c r="Q4230" i="27"/>
  <c r="M4230" i="27" l="1"/>
  <c r="U4230" i="27" s="1"/>
  <c r="W4230" i="27" s="1"/>
  <c r="H4231" i="27"/>
  <c r="X4231" i="27" s="1"/>
  <c r="N4231" i="27" s="1"/>
  <c r="G4231" i="27" s="1"/>
  <c r="V4230" i="27"/>
  <c r="AT2612" i="27" s="1"/>
  <c r="J4231" i="27" l="1"/>
  <c r="K4231" i="27" s="1"/>
  <c r="O4231" i="27" s="1"/>
  <c r="AZ2612" i="27"/>
  <c r="AY2612" i="27"/>
  <c r="BB2612" i="27" s="1"/>
  <c r="AW2612" i="27"/>
  <c r="BA2612" i="27" s="1"/>
  <c r="I4231" i="27" l="1"/>
  <c r="L4231" i="27" s="1"/>
  <c r="M4231" i="27" s="1"/>
  <c r="R4231" i="27"/>
  <c r="S4231" i="27" s="1"/>
  <c r="T4231" i="27" s="1"/>
  <c r="Q4231" i="27"/>
  <c r="U4231" i="27" l="1"/>
  <c r="W4231" i="27" s="1"/>
  <c r="P4231" i="27"/>
  <c r="V4231" i="27" s="1"/>
  <c r="AT2613" i="27" s="1"/>
  <c r="H4232" i="27"/>
  <c r="X4232" i="27" s="1"/>
  <c r="N4232" i="27" s="1"/>
  <c r="G4232" i="27" s="1"/>
  <c r="J4232" i="27" l="1"/>
  <c r="K4232" i="27" s="1"/>
  <c r="AZ2613" i="27"/>
  <c r="AY2613" i="27"/>
  <c r="BB2613" i="27" s="1"/>
  <c r="AW2613" i="27"/>
  <c r="BA2613" i="27" s="1"/>
  <c r="O4232" i="27"/>
  <c r="I4232" i="27" l="1"/>
  <c r="L4232" i="27" s="1"/>
  <c r="P4232" i="27" s="1"/>
  <c r="R4232" i="27"/>
  <c r="S4232" i="27" s="1"/>
  <c r="T4232" i="27" s="1"/>
  <c r="Q4232" i="27"/>
  <c r="M4232" i="27" l="1"/>
  <c r="U4232" i="27" s="1"/>
  <c r="W4232" i="27" s="1"/>
  <c r="H4233" i="27"/>
  <c r="X4233" i="27" s="1"/>
  <c r="N4233" i="27" s="1"/>
  <c r="G4233" i="27" s="1"/>
  <c r="V4232" i="27"/>
  <c r="AT2614" i="27" s="1"/>
  <c r="J4233" i="27"/>
  <c r="K4233" i="27" s="1"/>
  <c r="AZ2614" i="27" l="1"/>
  <c r="AY2614" i="27"/>
  <c r="BB2614" i="27" s="1"/>
  <c r="AW2614" i="27"/>
  <c r="BA2614" i="27" s="1"/>
  <c r="O4233" i="27"/>
  <c r="I4233" i="27" l="1"/>
  <c r="L4233" i="27" s="1"/>
  <c r="P4233" i="27" s="1"/>
  <c r="R4233" i="27"/>
  <c r="S4233" i="27" s="1"/>
  <c r="T4233" i="27" s="1"/>
  <c r="Q4233" i="27"/>
  <c r="M4233" i="27" l="1"/>
  <c r="U4233" i="27" s="1"/>
  <c r="W4233" i="27" s="1"/>
  <c r="H4234" i="27"/>
  <c r="X4234" i="27" s="1"/>
  <c r="N4234" i="27" s="1"/>
  <c r="G4234" i="27" s="1"/>
  <c r="V4233" i="27"/>
  <c r="AT2615" i="27" s="1"/>
  <c r="J4234" i="27"/>
  <c r="K4234" i="27" s="1"/>
  <c r="AZ2615" i="27" l="1"/>
  <c r="AY2615" i="27"/>
  <c r="BB2615" i="27" s="1"/>
  <c r="AW2615" i="27"/>
  <c r="BA2615" i="27" s="1"/>
  <c r="O4234" i="27"/>
  <c r="I4234" i="27" l="1"/>
  <c r="L4234" i="27" s="1"/>
  <c r="R4234" i="27"/>
  <c r="S4234" i="27" s="1"/>
  <c r="T4234" i="27" s="1"/>
  <c r="Q4234" i="27"/>
  <c r="H4235" i="27" l="1"/>
  <c r="X4235" i="27" s="1"/>
  <c r="N4235" i="27" s="1"/>
  <c r="G4235" i="27" s="1"/>
  <c r="P4234" i="27"/>
  <c r="V4234" i="27" s="1"/>
  <c r="AT2616" i="27" s="1"/>
  <c r="M4234" i="27"/>
  <c r="U4234" i="27" s="1"/>
  <c r="W4234" i="27" s="1"/>
  <c r="J4235" i="27" l="1"/>
  <c r="K4235" i="27" s="1"/>
  <c r="O4235" i="27" s="1"/>
  <c r="AZ2616" i="27"/>
  <c r="AY2616" i="27"/>
  <c r="BB2616" i="27" s="1"/>
  <c r="AW2616" i="27"/>
  <c r="BA2616" i="27" s="1"/>
  <c r="I4235" i="27" l="1"/>
  <c r="L4235" i="27" s="1"/>
  <c r="P4235" i="27" s="1"/>
  <c r="R4235" i="27"/>
  <c r="S4235" i="27" s="1"/>
  <c r="T4235" i="27" s="1"/>
  <c r="Q4235" i="27"/>
  <c r="M4235" i="27" l="1"/>
  <c r="U4235" i="27" s="1"/>
  <c r="W4235" i="27" s="1"/>
  <c r="H4236" i="27"/>
  <c r="X4236" i="27" s="1"/>
  <c r="N4236" i="27" s="1"/>
  <c r="G4236" i="27" s="1"/>
  <c r="V4235" i="27"/>
  <c r="AT2617" i="27" s="1"/>
  <c r="J4236" i="27" l="1"/>
  <c r="K4236" i="27" s="1"/>
  <c r="AZ2617" i="27"/>
  <c r="AY2617" i="27"/>
  <c r="BB2617" i="27" s="1"/>
  <c r="AW2617" i="27"/>
  <c r="BA2617" i="27" s="1"/>
  <c r="O4236" i="27"/>
  <c r="I4236" i="27" l="1"/>
  <c r="L4236" i="27" s="1"/>
  <c r="P4236" i="27" s="1"/>
  <c r="R4236" i="27"/>
  <c r="S4236" i="27" s="1"/>
  <c r="T4236" i="27" s="1"/>
  <c r="Q4236" i="27"/>
  <c r="M4236" i="27" l="1"/>
  <c r="U4236" i="27" s="1"/>
  <c r="W4236" i="27" s="1"/>
  <c r="H4237" i="27"/>
  <c r="X4237" i="27" s="1"/>
  <c r="N4237" i="27" s="1"/>
  <c r="G4237" i="27" s="1"/>
  <c r="V4236" i="27"/>
  <c r="AT2618" i="27" s="1"/>
  <c r="J4237" i="27"/>
  <c r="K4237" i="27" s="1"/>
  <c r="AZ2618" i="27" l="1"/>
  <c r="AY2618" i="27"/>
  <c r="BB2618" i="27" s="1"/>
  <c r="AW2618" i="27"/>
  <c r="BA2618" i="27" s="1"/>
  <c r="O4237" i="27"/>
  <c r="I4237" i="27" l="1"/>
  <c r="L4237" i="27" s="1"/>
  <c r="P4237" i="27" s="1"/>
  <c r="R4237" i="27"/>
  <c r="S4237" i="27" s="1"/>
  <c r="T4237" i="27" s="1"/>
  <c r="Q4237" i="27"/>
  <c r="M4237" i="27" l="1"/>
  <c r="U4237" i="27" s="1"/>
  <c r="W4237" i="27" s="1"/>
  <c r="H4238" i="27"/>
  <c r="X4238" i="27" s="1"/>
  <c r="N4238" i="27" s="1"/>
  <c r="G4238" i="27" s="1"/>
  <c r="V4237" i="27"/>
  <c r="AT2619" i="27" s="1"/>
  <c r="J4238" i="27"/>
  <c r="K4238" i="27" s="1"/>
  <c r="AZ2619" i="27" l="1"/>
  <c r="AY2619" i="27"/>
  <c r="BB2619" i="27" s="1"/>
  <c r="AW2619" i="27"/>
  <c r="BA2619" i="27" s="1"/>
  <c r="O4238" i="27"/>
  <c r="I4238" i="27" l="1"/>
  <c r="L4238" i="27" s="1"/>
  <c r="R4238" i="27"/>
  <c r="S4238" i="27" s="1"/>
  <c r="T4238" i="27" s="1"/>
  <c r="Q4238" i="27"/>
  <c r="H4239" i="27" l="1"/>
  <c r="X4239" i="27" s="1"/>
  <c r="N4239" i="27" s="1"/>
  <c r="G4239" i="27" s="1"/>
  <c r="P4238" i="27"/>
  <c r="V4238" i="27" s="1"/>
  <c r="AT2620" i="27" s="1"/>
  <c r="J4239" i="27"/>
  <c r="K4239" i="27" s="1"/>
  <c r="M4238" i="27"/>
  <c r="U4238" i="27" s="1"/>
  <c r="W4238" i="27" s="1"/>
  <c r="AZ2620" i="27" l="1"/>
  <c r="AY2620" i="27"/>
  <c r="BB2620" i="27" s="1"/>
  <c r="AW2620" i="27"/>
  <c r="BA2620" i="27" s="1"/>
  <c r="O4239" i="27"/>
  <c r="I4239" i="27" l="1"/>
  <c r="L4239" i="27" s="1"/>
  <c r="M4239" i="27" s="1"/>
  <c r="R4239" i="27"/>
  <c r="S4239" i="27" s="1"/>
  <c r="T4239" i="27" s="1"/>
  <c r="Q4239" i="27"/>
  <c r="U4239" i="27" l="1"/>
  <c r="W4239" i="27" s="1"/>
  <c r="H4240" i="27"/>
  <c r="X4240" i="27" s="1"/>
  <c r="N4240" i="27" s="1"/>
  <c r="G4240" i="27" s="1"/>
  <c r="P4239" i="27"/>
  <c r="V4239" i="27" s="1"/>
  <c r="AT2621" i="27" s="1"/>
  <c r="J4240" i="27" l="1"/>
  <c r="K4240" i="27" s="1"/>
  <c r="O4240" i="27" s="1"/>
  <c r="AZ2621" i="27"/>
  <c r="AY2621" i="27"/>
  <c r="BB2621" i="27" s="1"/>
  <c r="AW2621" i="27"/>
  <c r="BA2621" i="27" s="1"/>
  <c r="I4240" i="27" l="1"/>
  <c r="L4240" i="27" s="1"/>
  <c r="P4240" i="27" s="1"/>
  <c r="R4240" i="27"/>
  <c r="S4240" i="27" s="1"/>
  <c r="T4240" i="27" s="1"/>
  <c r="Q4240" i="27"/>
  <c r="M4240" i="27" l="1"/>
  <c r="U4240" i="27" s="1"/>
  <c r="W4240" i="27" s="1"/>
  <c r="H4241" i="27"/>
  <c r="X4241" i="27" s="1"/>
  <c r="N4241" i="27" s="1"/>
  <c r="G4241" i="27" s="1"/>
  <c r="V4240" i="27"/>
  <c r="AT2622" i="27" s="1"/>
  <c r="J4241" i="27"/>
  <c r="K4241" i="27" s="1"/>
  <c r="AZ2622" i="27" l="1"/>
  <c r="AY2622" i="27"/>
  <c r="BB2622" i="27" s="1"/>
  <c r="AW2622" i="27"/>
  <c r="BA2622" i="27" s="1"/>
  <c r="O4241" i="27"/>
  <c r="I4241" i="27" l="1"/>
  <c r="L4241" i="27" s="1"/>
  <c r="M4241" i="27" s="1"/>
  <c r="R4241" i="27"/>
  <c r="S4241" i="27" s="1"/>
  <c r="T4241" i="27" s="1"/>
  <c r="Q4241" i="27"/>
  <c r="P4241" i="27" l="1"/>
  <c r="V4241" i="27" s="1"/>
  <c r="AT2623" i="27" s="1"/>
  <c r="U4241" i="27"/>
  <c r="W4241" i="27" s="1"/>
  <c r="H4242" i="27"/>
  <c r="X4242" i="27" s="1"/>
  <c r="N4242" i="27" s="1"/>
  <c r="G4242" i="27" s="1"/>
  <c r="J4242" i="27" l="1"/>
  <c r="K4242" i="27" s="1"/>
  <c r="AZ2623" i="27"/>
  <c r="AY2623" i="27"/>
  <c r="BB2623" i="27" s="1"/>
  <c r="AW2623" i="27"/>
  <c r="BA2623" i="27" s="1"/>
  <c r="O4242" i="27"/>
  <c r="I4242" i="27" l="1"/>
  <c r="L4242" i="27" s="1"/>
  <c r="M4242" i="27" s="1"/>
  <c r="R4242" i="27"/>
  <c r="S4242" i="27" s="1"/>
  <c r="T4242" i="27" s="1"/>
  <c r="Q4242" i="27"/>
  <c r="P4242" i="27" l="1"/>
  <c r="V4242" i="27" s="1"/>
  <c r="AT2624" i="27" s="1"/>
  <c r="U4242" i="27"/>
  <c r="H4243" i="27"/>
  <c r="X4243" i="27" s="1"/>
  <c r="N4243" i="27" s="1"/>
  <c r="G4243" i="27" s="1"/>
  <c r="W4242" i="27"/>
  <c r="J4243" i="27" l="1"/>
  <c r="K4243" i="27" s="1"/>
  <c r="AZ2624" i="27"/>
  <c r="AY2624" i="27"/>
  <c r="BB2624" i="27" s="1"/>
  <c r="AW2624" i="27"/>
  <c r="BA2624" i="27" s="1"/>
  <c r="O4243" i="27"/>
  <c r="I4243" i="27" l="1"/>
  <c r="L4243" i="27" s="1"/>
  <c r="P4243" i="27" s="1"/>
  <c r="R4243" i="27"/>
  <c r="S4243" i="27" s="1"/>
  <c r="T4243" i="27" s="1"/>
  <c r="Q4243" i="27"/>
  <c r="M4243" i="27" l="1"/>
  <c r="U4243" i="27"/>
  <c r="W4243" i="27" s="1"/>
  <c r="H4244" i="27"/>
  <c r="X4244" i="27" s="1"/>
  <c r="N4244" i="27" s="1"/>
  <c r="G4244" i="27" s="1"/>
  <c r="V4243" i="27"/>
  <c r="AT2625" i="27" s="1"/>
  <c r="J4244" i="27"/>
  <c r="K4244" i="27" s="1"/>
  <c r="AZ2625" i="27" l="1"/>
  <c r="AY2625" i="27"/>
  <c r="BB2625" i="27" s="1"/>
  <c r="AW2625" i="27"/>
  <c r="BA2625" i="27" s="1"/>
  <c r="O4244" i="27"/>
  <c r="I4244" i="27" l="1"/>
  <c r="L4244" i="27" s="1"/>
  <c r="P4244" i="27" s="1"/>
  <c r="R4244" i="27"/>
  <c r="S4244" i="27" s="1"/>
  <c r="T4244" i="27" s="1"/>
  <c r="Q4244" i="27"/>
  <c r="M4244" i="27" l="1"/>
  <c r="U4244" i="27" s="1"/>
  <c r="W4244" i="27" s="1"/>
  <c r="H4245" i="27"/>
  <c r="X4245" i="27" s="1"/>
  <c r="N4245" i="27" s="1"/>
  <c r="G4245" i="27" s="1"/>
  <c r="V4244" i="27"/>
  <c r="AT2626" i="27" s="1"/>
  <c r="J4245" i="27"/>
  <c r="K4245" i="27" s="1"/>
  <c r="AZ2626" i="27" l="1"/>
  <c r="AY2626" i="27"/>
  <c r="BB2626" i="27" s="1"/>
  <c r="AW2626" i="27"/>
  <c r="BA2626" i="27" s="1"/>
  <c r="O4245" i="27"/>
  <c r="I4245" i="27" s="1"/>
  <c r="R4245" i="27" l="1"/>
  <c r="L4245" i="27"/>
  <c r="Q4245" i="27"/>
  <c r="P4245" i="27" l="1"/>
  <c r="V4245" i="27" s="1"/>
  <c r="AT2627" i="27" s="1"/>
  <c r="H4246" i="27"/>
  <c r="X4246" i="27" s="1"/>
  <c r="N4246" i="27" s="1"/>
  <c r="G4246" i="27" s="1"/>
  <c r="S4245" i="27"/>
  <c r="T4245" i="27" s="1"/>
  <c r="M4245" i="27"/>
  <c r="J4246" i="27" l="1"/>
  <c r="K4246" i="27" s="1"/>
  <c r="AZ2627" i="27"/>
  <c r="AY2627" i="27"/>
  <c r="BB2627" i="27" s="1"/>
  <c r="AW2627" i="27"/>
  <c r="BA2627" i="27" s="1"/>
  <c r="U4245" i="27"/>
  <c r="W4245" i="27" s="1"/>
  <c r="O4246" i="27"/>
  <c r="I4246" i="27" l="1"/>
  <c r="L4246" i="27" s="1"/>
  <c r="P4246" i="27" s="1"/>
  <c r="V4246" i="27" s="1"/>
  <c r="AT2628" i="27" s="1"/>
  <c r="R4246" i="27"/>
  <c r="S4246" i="27" s="1"/>
  <c r="T4246" i="27" s="1"/>
  <c r="Q4246" i="27"/>
  <c r="M4246" i="27" l="1"/>
  <c r="U4246" i="27" s="1"/>
  <c r="W4246" i="27" s="1"/>
  <c r="AZ2628" i="27"/>
  <c r="AY2628" i="27"/>
  <c r="BB2628" i="27" s="1"/>
  <c r="AW2628" i="27"/>
  <c r="BA2628" i="27" s="1"/>
  <c r="H4247" i="27"/>
  <c r="X4247" i="27" s="1"/>
  <c r="N4247" i="27" s="1"/>
  <c r="G4247" i="27" s="1"/>
  <c r="J4247" i="27" l="1"/>
  <c r="K4247" i="27" s="1"/>
  <c r="O4247" i="27" s="1"/>
  <c r="I4247" i="27" l="1"/>
  <c r="L4247" i="27" s="1"/>
  <c r="P4247" i="27" s="1"/>
  <c r="R4247" i="27"/>
  <c r="S4247" i="27" s="1"/>
  <c r="T4247" i="27" s="1"/>
  <c r="Q4247" i="27"/>
  <c r="M4247" i="27" l="1"/>
  <c r="U4247" i="27" s="1"/>
  <c r="W4247" i="27" s="1"/>
  <c r="H4248" i="27"/>
  <c r="X4248" i="27" s="1"/>
  <c r="N4248" i="27" s="1"/>
  <c r="G4248" i="27" s="1"/>
  <c r="V4247" i="27"/>
  <c r="AT2629" i="27" s="1"/>
  <c r="J4248" i="27"/>
  <c r="K4248" i="27" s="1"/>
  <c r="AZ2629" i="27" l="1"/>
  <c r="AY2629" i="27"/>
  <c r="BB2629" i="27" s="1"/>
  <c r="AW2629" i="27"/>
  <c r="BA2629" i="27" s="1"/>
  <c r="O4248" i="27"/>
  <c r="I4248" i="27" l="1"/>
  <c r="L4248" i="27" s="1"/>
  <c r="R4248" i="27"/>
  <c r="S4248" i="27" s="1"/>
  <c r="T4248" i="27" s="1"/>
  <c r="Q4248" i="27"/>
  <c r="H4249" i="27" l="1"/>
  <c r="X4249" i="27" s="1"/>
  <c r="N4249" i="27" s="1"/>
  <c r="G4249" i="27" s="1"/>
  <c r="P4248" i="27"/>
  <c r="V4248" i="27" s="1"/>
  <c r="AT2630" i="27" s="1"/>
  <c r="M4248" i="27"/>
  <c r="U4248" i="27" s="1"/>
  <c r="W4248" i="27" s="1"/>
  <c r="J4249" i="27" l="1"/>
  <c r="K4249" i="27" s="1"/>
  <c r="O4249" i="27" s="1"/>
  <c r="AZ2630" i="27"/>
  <c r="AY2630" i="27"/>
  <c r="BB2630" i="27" s="1"/>
  <c r="AW2630" i="27"/>
  <c r="BA2630" i="27" s="1"/>
  <c r="I4249" i="27" l="1"/>
  <c r="L4249" i="27" s="1"/>
  <c r="M4249" i="27" s="1"/>
  <c r="R4249" i="27"/>
  <c r="S4249" i="27" s="1"/>
  <c r="T4249" i="27" s="1"/>
  <c r="Q4249" i="27"/>
  <c r="P4249" i="27" l="1"/>
  <c r="V4249" i="27" s="1"/>
  <c r="AT2631" i="27" s="1"/>
  <c r="U4249" i="27"/>
  <c r="W4249" i="27" s="1"/>
  <c r="H4250" i="27"/>
  <c r="X4250" i="27" s="1"/>
  <c r="N4250" i="27" s="1"/>
  <c r="G4250" i="27" s="1"/>
  <c r="J4250" i="27" l="1"/>
  <c r="K4250" i="27" s="1"/>
  <c r="AZ2631" i="27"/>
  <c r="AY2631" i="27"/>
  <c r="BB2631" i="27" s="1"/>
  <c r="AW2631" i="27"/>
  <c r="BA2631" i="27" s="1"/>
  <c r="O4250" i="27"/>
  <c r="I4250" i="27" l="1"/>
  <c r="L4250" i="27" s="1"/>
  <c r="P4250" i="27" s="1"/>
  <c r="R4250" i="27"/>
  <c r="S4250" i="27" s="1"/>
  <c r="T4250" i="27" s="1"/>
  <c r="Q4250" i="27"/>
  <c r="M4250" i="27" l="1"/>
  <c r="U4250" i="27" s="1"/>
  <c r="W4250" i="27" s="1"/>
  <c r="H4251" i="27"/>
  <c r="X4251" i="27" s="1"/>
  <c r="N4251" i="27" s="1"/>
  <c r="G4251" i="27" s="1"/>
  <c r="V4250" i="27"/>
  <c r="AT2632" i="27" s="1"/>
  <c r="J4251" i="27" l="1"/>
  <c r="K4251" i="27" s="1"/>
  <c r="O4251" i="27" s="1"/>
  <c r="AZ2632" i="27"/>
  <c r="AY2632" i="27"/>
  <c r="BB2632" i="27" s="1"/>
  <c r="AW2632" i="27"/>
  <c r="BA2632" i="27" s="1"/>
  <c r="I4251" i="27" l="1"/>
  <c r="L4251" i="27" s="1"/>
  <c r="P4251" i="27" s="1"/>
  <c r="R4251" i="27"/>
  <c r="S4251" i="27" s="1"/>
  <c r="T4251" i="27" s="1"/>
  <c r="Q4251" i="27"/>
  <c r="M4251" i="27" l="1"/>
  <c r="U4251" i="27" s="1"/>
  <c r="W4251" i="27" s="1"/>
  <c r="H4252" i="27"/>
  <c r="X4252" i="27" s="1"/>
  <c r="N4252" i="27" s="1"/>
  <c r="G4252" i="27" s="1"/>
  <c r="V4251" i="27"/>
  <c r="AT2633" i="27" s="1"/>
  <c r="J4252" i="27"/>
  <c r="K4252" i="27" s="1"/>
  <c r="AZ2633" i="27" l="1"/>
  <c r="AY2633" i="27"/>
  <c r="BB2633" i="27" s="1"/>
  <c r="AW2633" i="27"/>
  <c r="BA2633" i="27" s="1"/>
  <c r="O4252" i="27"/>
  <c r="I4252" i="27" l="1"/>
  <c r="L4252" i="27" s="1"/>
  <c r="P4252" i="27" s="1"/>
  <c r="R4252" i="27"/>
  <c r="S4252" i="27" s="1"/>
  <c r="T4252" i="27" s="1"/>
  <c r="Q4252" i="27"/>
  <c r="M4252" i="27" l="1"/>
  <c r="U4252" i="27" s="1"/>
  <c r="W4252" i="27" s="1"/>
  <c r="H4253" i="27"/>
  <c r="X4253" i="27" s="1"/>
  <c r="N4253" i="27" s="1"/>
  <c r="G4253" i="27" s="1"/>
  <c r="V4252" i="27"/>
  <c r="AT2634" i="27" s="1"/>
  <c r="J4253" i="27"/>
  <c r="K4253" i="27" s="1"/>
  <c r="AZ2634" i="27" l="1"/>
  <c r="AW2634" i="27"/>
  <c r="BA2634" i="27" s="1"/>
  <c r="AY2634" i="27"/>
  <c r="BB2634" i="27" s="1"/>
  <c r="O4253" i="27"/>
  <c r="I4253" i="27" l="1"/>
  <c r="L4253" i="27" s="1"/>
  <c r="P4253" i="27" s="1"/>
  <c r="R4253" i="27"/>
  <c r="S4253" i="27" s="1"/>
  <c r="T4253" i="27" s="1"/>
  <c r="Q4253" i="27"/>
  <c r="M4253" i="27" l="1"/>
  <c r="U4253" i="27" s="1"/>
  <c r="W4253" i="27" s="1"/>
  <c r="H4254" i="27"/>
  <c r="X4254" i="27" s="1"/>
  <c r="N4254" i="27" s="1"/>
  <c r="G4254" i="27" s="1"/>
  <c r="V4253" i="27"/>
  <c r="AT2635" i="27" s="1"/>
  <c r="J4254" i="27"/>
  <c r="K4254" i="27" s="1"/>
  <c r="AZ2635" i="27" l="1"/>
  <c r="AW2635" i="27"/>
  <c r="BA2635" i="27" s="1"/>
  <c r="AY2635" i="27"/>
  <c r="BB2635" i="27" s="1"/>
  <c r="O4254" i="27"/>
  <c r="I4254" i="27" l="1"/>
  <c r="L4254" i="27" s="1"/>
  <c r="P4254" i="27" s="1"/>
  <c r="R4254" i="27"/>
  <c r="S4254" i="27" s="1"/>
  <c r="T4254" i="27" s="1"/>
  <c r="Q4254" i="27"/>
  <c r="M4254" i="27" l="1"/>
  <c r="U4254" i="27" s="1"/>
  <c r="W4254" i="27" s="1"/>
  <c r="H4255" i="27"/>
  <c r="X4255" i="27" s="1"/>
  <c r="N4255" i="27" s="1"/>
  <c r="G4255" i="27" s="1"/>
  <c r="V4254" i="27"/>
  <c r="AT2636" i="27" s="1"/>
  <c r="J4255" i="27"/>
  <c r="K4255" i="27" s="1"/>
  <c r="AZ2636" i="27" l="1"/>
  <c r="AY2636" i="27"/>
  <c r="BB2636" i="27" s="1"/>
  <c r="AW2636" i="27"/>
  <c r="BA2636" i="27" s="1"/>
  <c r="O4255" i="27"/>
  <c r="I4255" i="27" l="1"/>
  <c r="L4255" i="27" s="1"/>
  <c r="P4255" i="27" s="1"/>
  <c r="R4255" i="27"/>
  <c r="S4255" i="27" s="1"/>
  <c r="T4255" i="27" s="1"/>
  <c r="Q4255" i="27"/>
  <c r="M4255" i="27" l="1"/>
  <c r="U4255" i="27" s="1"/>
  <c r="W4255" i="27" s="1"/>
  <c r="H4256" i="27"/>
  <c r="X4256" i="27" s="1"/>
  <c r="N4256" i="27" s="1"/>
  <c r="G4256" i="27" s="1"/>
  <c r="V4255" i="27"/>
  <c r="AT2637" i="27" s="1"/>
  <c r="J4256" i="27" l="1"/>
  <c r="K4256" i="27" s="1"/>
  <c r="O4256" i="27" s="1"/>
  <c r="AZ2637" i="27"/>
  <c r="AY2637" i="27"/>
  <c r="BB2637" i="27" s="1"/>
  <c r="AW2637" i="27"/>
  <c r="BA2637" i="27" s="1"/>
  <c r="I4256" i="27" l="1"/>
  <c r="L4256" i="27" s="1"/>
  <c r="M4256" i="27" s="1"/>
  <c r="R4256" i="27"/>
  <c r="S4256" i="27" s="1"/>
  <c r="T4256" i="27" s="1"/>
  <c r="Q4256" i="27"/>
  <c r="U4256" i="27" l="1"/>
  <c r="H4257" i="27"/>
  <c r="X4257" i="27" s="1"/>
  <c r="N4257" i="27" s="1"/>
  <c r="G4257" i="27" s="1"/>
  <c r="W4256" i="27"/>
  <c r="P4256" i="27"/>
  <c r="V4256" i="27" s="1"/>
  <c r="AT2638" i="27" s="1"/>
  <c r="J4257" i="27" l="1"/>
  <c r="K4257" i="27" s="1"/>
  <c r="O4257" i="27" s="1"/>
  <c r="AZ2638" i="27"/>
  <c r="AY2638" i="27"/>
  <c r="BB2638" i="27" s="1"/>
  <c r="AW2638" i="27"/>
  <c r="BA2638" i="27" s="1"/>
  <c r="I4257" i="27" l="1"/>
  <c r="L4257" i="27" s="1"/>
  <c r="P4257" i="27" s="1"/>
  <c r="R4257" i="27"/>
  <c r="S4257" i="27" s="1"/>
  <c r="T4257" i="27" s="1"/>
  <c r="Q4257" i="27"/>
  <c r="M4257" i="27" l="1"/>
  <c r="U4257" i="27"/>
  <c r="H4258" i="27"/>
  <c r="X4258" i="27" s="1"/>
  <c r="N4258" i="27" s="1"/>
  <c r="G4258" i="27" s="1"/>
  <c r="W4257" i="27"/>
  <c r="V4257" i="27"/>
  <c r="AT2639" i="27" s="1"/>
  <c r="J4258" i="27" l="1"/>
  <c r="K4258" i="27" s="1"/>
  <c r="O4258" i="27" s="1"/>
  <c r="AZ2639" i="27"/>
  <c r="AY2639" i="27"/>
  <c r="BB2639" i="27" s="1"/>
  <c r="AW2639" i="27"/>
  <c r="BA2639" i="27" s="1"/>
  <c r="I4258" i="27" l="1"/>
  <c r="L4258" i="27" s="1"/>
  <c r="P4258" i="27" s="1"/>
  <c r="R4258" i="27"/>
  <c r="S4258" i="27" s="1"/>
  <c r="T4258" i="27" s="1"/>
  <c r="Q4258" i="27"/>
  <c r="M4258" i="27" l="1"/>
  <c r="U4258" i="27" s="1"/>
  <c r="W4258" i="27" s="1"/>
  <c r="H4259" i="27"/>
  <c r="X4259" i="27" s="1"/>
  <c r="N4259" i="27" s="1"/>
  <c r="G4259" i="27" s="1"/>
  <c r="V4258" i="27"/>
  <c r="AT2640" i="27" s="1"/>
  <c r="J4259" i="27" l="1"/>
  <c r="K4259" i="27" s="1"/>
  <c r="AZ2640" i="27"/>
  <c r="AY2640" i="27"/>
  <c r="BB2640" i="27" s="1"/>
  <c r="AW2640" i="27"/>
  <c r="BA2640" i="27" s="1"/>
  <c r="O4259" i="27"/>
  <c r="I4259" i="27" l="1"/>
  <c r="L4259" i="27" s="1"/>
  <c r="M4259" i="27" s="1"/>
  <c r="R4259" i="27"/>
  <c r="S4259" i="27" s="1"/>
  <c r="T4259" i="27" s="1"/>
  <c r="Q4259" i="27"/>
  <c r="P4259" i="27" l="1"/>
  <c r="V4259" i="27" s="1"/>
  <c r="AT2641" i="27" s="1"/>
  <c r="U4259" i="27"/>
  <c r="W4259" i="27" s="1"/>
  <c r="H4260" i="27"/>
  <c r="X4260" i="27" s="1"/>
  <c r="N4260" i="27" s="1"/>
  <c r="G4260" i="27" s="1"/>
  <c r="J4260" i="27" l="1"/>
  <c r="K4260" i="27" s="1"/>
  <c r="AZ2641" i="27"/>
  <c r="AY2641" i="27"/>
  <c r="BB2641" i="27" s="1"/>
  <c r="AW2641" i="27"/>
  <c r="BA2641" i="27" s="1"/>
  <c r="O4260" i="27"/>
  <c r="I4260" i="27" l="1"/>
  <c r="L4260" i="27" s="1"/>
  <c r="M4260" i="27" s="1"/>
  <c r="R4260" i="27"/>
  <c r="S4260" i="27" s="1"/>
  <c r="T4260" i="27" s="1"/>
  <c r="Q4260" i="27"/>
  <c r="P4260" i="27" l="1"/>
  <c r="V4260" i="27" s="1"/>
  <c r="AT2642" i="27" s="1"/>
  <c r="U4260" i="27"/>
  <c r="W4260" i="27" s="1"/>
  <c r="H4261" i="27"/>
  <c r="X4261" i="27" s="1"/>
  <c r="N4261" i="27" s="1"/>
  <c r="G4261" i="27" s="1"/>
  <c r="J4261" i="27" l="1"/>
  <c r="K4261" i="27" s="1"/>
  <c r="O4261" i="27" s="1"/>
  <c r="AZ2642" i="27"/>
  <c r="AY2642" i="27"/>
  <c r="BB2642" i="27" s="1"/>
  <c r="AW2642" i="27"/>
  <c r="BA2642" i="27" s="1"/>
  <c r="I4261" i="27" l="1"/>
  <c r="L4261" i="27" s="1"/>
  <c r="R4261" i="27"/>
  <c r="S4261" i="27" s="1"/>
  <c r="T4261" i="27" s="1"/>
  <c r="Q4261" i="27"/>
  <c r="H4262" i="27" l="1"/>
  <c r="X4262" i="27" s="1"/>
  <c r="N4262" i="27" s="1"/>
  <c r="G4262" i="27" s="1"/>
  <c r="P4261" i="27"/>
  <c r="V4261" i="27" s="1"/>
  <c r="AT2643" i="27" s="1"/>
  <c r="M4261" i="27"/>
  <c r="U4261" i="27" s="1"/>
  <c r="W4261" i="27" s="1"/>
  <c r="J4262" i="27" l="1"/>
  <c r="K4262" i="27" s="1"/>
  <c r="O4262" i="27" s="1"/>
  <c r="AZ2643" i="27"/>
  <c r="AY2643" i="27"/>
  <c r="BB2643" i="27" s="1"/>
  <c r="AW2643" i="27"/>
  <c r="BA2643" i="27" s="1"/>
  <c r="I4262" i="27" l="1"/>
  <c r="L4262" i="27" s="1"/>
  <c r="P4262" i="27" s="1"/>
  <c r="R4262" i="27"/>
  <c r="S4262" i="27" s="1"/>
  <c r="T4262" i="27" s="1"/>
  <c r="Q4262" i="27"/>
  <c r="M4262" i="27" l="1"/>
  <c r="U4262" i="27" s="1"/>
  <c r="W4262" i="27" s="1"/>
  <c r="H4263" i="27"/>
  <c r="X4263" i="27" s="1"/>
  <c r="N4263" i="27" s="1"/>
  <c r="G4263" i="27" s="1"/>
  <c r="V4262" i="27"/>
  <c r="AT2644" i="27" s="1"/>
  <c r="J4263" i="27" l="1"/>
  <c r="K4263" i="27" s="1"/>
  <c r="O4263" i="27" s="1"/>
  <c r="AZ2644" i="27"/>
  <c r="AY2644" i="27"/>
  <c r="BB2644" i="27" s="1"/>
  <c r="AW2644" i="27"/>
  <c r="BA2644" i="27" s="1"/>
  <c r="I4263" i="27" l="1"/>
  <c r="L4263" i="27" s="1"/>
  <c r="P4263" i="27" s="1"/>
  <c r="R4263" i="27"/>
  <c r="S4263" i="27" s="1"/>
  <c r="T4263" i="27" s="1"/>
  <c r="Q4263" i="27"/>
  <c r="M4263" i="27" l="1"/>
  <c r="U4263" i="27"/>
  <c r="W4263" i="27" s="1"/>
  <c r="H4264" i="27"/>
  <c r="X4264" i="27" s="1"/>
  <c r="N4264" i="27" s="1"/>
  <c r="G4264" i="27" s="1"/>
  <c r="V4263" i="27"/>
  <c r="AT2645" i="27" s="1"/>
  <c r="J4264" i="27"/>
  <c r="K4264" i="27" s="1"/>
  <c r="AZ2645" i="27" l="1"/>
  <c r="AY2645" i="27"/>
  <c r="BB2645" i="27" s="1"/>
  <c r="AW2645" i="27"/>
  <c r="BA2645" i="27" s="1"/>
  <c r="O4264" i="27"/>
  <c r="I4264" i="27" l="1"/>
  <c r="L4264" i="27" s="1"/>
  <c r="R4264" i="27"/>
  <c r="S4264" i="27" s="1"/>
  <c r="T4264" i="27" s="1"/>
  <c r="Q4264" i="27"/>
  <c r="P4264" i="27" l="1"/>
  <c r="V4264" i="27" s="1"/>
  <c r="H4265" i="27"/>
  <c r="X4265" i="27" s="1"/>
  <c r="N4265" i="27" s="1"/>
  <c r="G4265" i="27" s="1"/>
  <c r="M4264" i="27"/>
  <c r="U4264" i="27" s="1"/>
  <c r="W4264" i="27" s="1"/>
  <c r="J4265" i="27" l="1"/>
  <c r="K4265" i="27" s="1"/>
  <c r="O4265" i="27"/>
  <c r="I4265" i="27" l="1"/>
  <c r="L4265" i="27" s="1"/>
  <c r="P4265" i="27" s="1"/>
  <c r="R4265" i="27"/>
  <c r="S4265" i="27" s="1"/>
  <c r="T4265" i="27" s="1"/>
  <c r="Q4265" i="27"/>
  <c r="M4265" i="27" l="1"/>
  <c r="U4265" i="27" s="1"/>
  <c r="W4265" i="27" s="1"/>
  <c r="H4266" i="27"/>
  <c r="X4266" i="27" s="1"/>
  <c r="N4266" i="27" s="1"/>
  <c r="G4266" i="27" s="1"/>
  <c r="V4265" i="27"/>
  <c r="J4266" i="27" l="1"/>
  <c r="K4266" i="27" s="1"/>
  <c r="O4266" i="27" s="1"/>
  <c r="I4266" i="27" l="1"/>
  <c r="L4266" i="27" s="1"/>
  <c r="R4266" i="27"/>
  <c r="S4266" i="27" s="1"/>
  <c r="T4266" i="27" s="1"/>
  <c r="Q4266" i="27"/>
  <c r="H4267" i="27" l="1"/>
  <c r="X4267" i="27" s="1"/>
  <c r="N4267" i="27" s="1"/>
  <c r="G4267" i="27" s="1"/>
  <c r="P4266" i="27"/>
  <c r="V4266" i="27" s="1"/>
  <c r="M4266" i="27"/>
  <c r="U4266" i="27" s="1"/>
  <c r="W4266" i="27" s="1"/>
  <c r="J4267" i="27" l="1"/>
  <c r="K4267" i="27" s="1"/>
  <c r="O4267" i="27" s="1"/>
  <c r="I4267" i="27" l="1"/>
  <c r="L4267" i="27" s="1"/>
  <c r="R4267" i="27"/>
  <c r="S4267" i="27" s="1"/>
  <c r="T4267" i="27" s="1"/>
  <c r="Q4267" i="27"/>
  <c r="H4268" i="27" l="1"/>
  <c r="X4268" i="27" s="1"/>
  <c r="N4268" i="27" s="1"/>
  <c r="G4268" i="27" s="1"/>
  <c r="P4267" i="27"/>
  <c r="V4267" i="27" s="1"/>
  <c r="M4267" i="27"/>
  <c r="U4267" i="27" s="1"/>
  <c r="W4267" i="27" s="1"/>
  <c r="J4268" i="27" l="1"/>
  <c r="K4268" i="27" s="1"/>
  <c r="O4268" i="27" s="1"/>
  <c r="I4268" i="27" l="1"/>
  <c r="L4268" i="27" s="1"/>
  <c r="M4268" i="27" s="1"/>
  <c r="R4268" i="27"/>
  <c r="S4268" i="27" s="1"/>
  <c r="T4268" i="27" s="1"/>
  <c r="Q4268" i="27"/>
  <c r="U4268" i="27" l="1"/>
  <c r="W4268" i="27" s="1"/>
  <c r="H4269" i="27"/>
  <c r="X4269" i="27" s="1"/>
  <c r="N4269" i="27" s="1"/>
  <c r="G4269" i="27" s="1"/>
  <c r="P4268" i="27"/>
  <c r="V4268" i="27" s="1"/>
  <c r="J4269" i="27"/>
  <c r="K4269" i="27" s="1"/>
  <c r="O4269" i="27" l="1"/>
  <c r="I4269" i="27" l="1"/>
  <c r="L4269" i="27" s="1"/>
  <c r="P4269" i="27" s="1"/>
  <c r="R4269" i="27"/>
  <c r="S4269" i="27" s="1"/>
  <c r="T4269" i="27" s="1"/>
  <c r="Q4269" i="27"/>
  <c r="M4269" i="27" l="1"/>
  <c r="U4269" i="27" s="1"/>
  <c r="W4269" i="27" s="1"/>
  <c r="H4270" i="27"/>
  <c r="X4270" i="27" s="1"/>
  <c r="N4270" i="27" s="1"/>
  <c r="G4270" i="27" s="1"/>
  <c r="V4269" i="27"/>
  <c r="J4270" i="27" l="1"/>
  <c r="K4270" i="27" s="1"/>
  <c r="O4270" i="27" s="1"/>
  <c r="I4270" i="27" l="1"/>
  <c r="L4270" i="27" s="1"/>
  <c r="P4270" i="27" s="1"/>
  <c r="R4270" i="27"/>
  <c r="S4270" i="27" s="1"/>
  <c r="T4270" i="27" s="1"/>
  <c r="Q4270" i="27"/>
  <c r="M4270" i="27" l="1"/>
  <c r="U4270" i="27" s="1"/>
  <c r="W4270" i="27" s="1"/>
  <c r="H4271" i="27"/>
  <c r="X4271" i="27" s="1"/>
  <c r="N4271" i="27" s="1"/>
  <c r="G4271" i="27" s="1"/>
  <c r="V4270" i="27"/>
  <c r="J4271" i="27"/>
  <c r="K4271" i="27" s="1"/>
  <c r="O4271" i="27" l="1"/>
  <c r="I4271" i="27" l="1"/>
  <c r="L4271" i="27" s="1"/>
  <c r="P4271" i="27" s="1"/>
  <c r="R4271" i="27"/>
  <c r="S4271" i="27" s="1"/>
  <c r="T4271" i="27" s="1"/>
  <c r="Q4271" i="27"/>
  <c r="M4271" i="27" l="1"/>
  <c r="U4271" i="27" s="1"/>
  <c r="W4271" i="27" s="1"/>
  <c r="H4272" i="27"/>
  <c r="X4272" i="27" s="1"/>
  <c r="N4272" i="27" s="1"/>
  <c r="G4272" i="27" s="1"/>
  <c r="V4271" i="27"/>
  <c r="J4272" i="27"/>
  <c r="K4272" i="27" s="1"/>
  <c r="O4272" i="27" l="1"/>
  <c r="I4272" i="27" l="1"/>
  <c r="R4272" i="27"/>
  <c r="S4272" i="27" s="1"/>
  <c r="T4272" i="27" s="1"/>
  <c r="L4272" i="27"/>
  <c r="Q4272" i="27"/>
  <c r="H4273" i="27" l="1"/>
  <c r="X4273" i="27" s="1"/>
  <c r="N4273" i="27" s="1"/>
  <c r="G4273" i="27" s="1"/>
  <c r="P4272" i="27"/>
  <c r="V4272" i="27" s="1"/>
  <c r="M4272" i="27"/>
  <c r="U4272" i="27" s="1"/>
  <c r="W4272" i="27" s="1"/>
  <c r="J4273" i="27" l="1"/>
  <c r="K4273" i="27" s="1"/>
  <c r="O4273" i="27" s="1"/>
  <c r="I4273" i="27" l="1"/>
  <c r="L4273" i="27" s="1"/>
  <c r="R4273" i="27"/>
  <c r="S4273" i="27" s="1"/>
  <c r="T4273" i="27" s="1"/>
  <c r="Q4273" i="27"/>
  <c r="H4274" i="27" l="1"/>
  <c r="X4274" i="27" s="1"/>
  <c r="N4274" i="27" s="1"/>
  <c r="G4274" i="27" s="1"/>
  <c r="P4273" i="27"/>
  <c r="V4273" i="27" s="1"/>
  <c r="M4273" i="27"/>
  <c r="U4273" i="27" s="1"/>
  <c r="W4273" i="27" s="1"/>
  <c r="J4274" i="27" l="1"/>
  <c r="K4274" i="27" s="1"/>
  <c r="O4274" i="27" s="1"/>
  <c r="I4274" i="27" l="1"/>
  <c r="L4274" i="27" s="1"/>
  <c r="R4274" i="27"/>
  <c r="S4274" i="27" s="1"/>
  <c r="T4274" i="27" s="1"/>
  <c r="Q4274" i="27"/>
  <c r="H4275" i="27" l="1"/>
  <c r="X4275" i="27" s="1"/>
  <c r="N4275" i="27" s="1"/>
  <c r="G4275" i="27" s="1"/>
  <c r="P4274" i="27"/>
  <c r="V4274" i="27" s="1"/>
  <c r="M4274" i="27"/>
  <c r="U4274" i="27" s="1"/>
  <c r="W4274" i="27" s="1"/>
  <c r="J4275" i="27" l="1"/>
  <c r="K4275" i="27" s="1"/>
  <c r="O4275" i="27" s="1"/>
  <c r="I4275" i="27" l="1"/>
  <c r="L4275" i="27" s="1"/>
  <c r="P4275" i="27" s="1"/>
  <c r="R4275" i="27"/>
  <c r="S4275" i="27" s="1"/>
  <c r="T4275" i="27" s="1"/>
  <c r="Q4275" i="27"/>
  <c r="M4275" i="27" l="1"/>
  <c r="U4275" i="27" s="1"/>
  <c r="W4275" i="27" s="1"/>
  <c r="H4276" i="27"/>
  <c r="X4276" i="27" s="1"/>
  <c r="N4276" i="27" s="1"/>
  <c r="G4276" i="27" s="1"/>
  <c r="V4275" i="27"/>
  <c r="J4276" i="27" l="1"/>
  <c r="K4276" i="27" s="1"/>
  <c r="O4276" i="27" s="1"/>
  <c r="I4276" i="27" l="1"/>
  <c r="L4276" i="27" s="1"/>
  <c r="M4276" i="27" s="1"/>
  <c r="R4276" i="27"/>
  <c r="S4276" i="27" s="1"/>
  <c r="T4276" i="27" s="1"/>
  <c r="Q4276" i="27"/>
  <c r="P4276" i="27" l="1"/>
  <c r="V4276" i="27" s="1"/>
  <c r="U4276" i="27"/>
  <c r="W4276" i="27" s="1"/>
  <c r="H4277" i="27"/>
  <c r="X4277" i="27" s="1"/>
  <c r="N4277" i="27" s="1"/>
  <c r="G4277" i="27" s="1"/>
  <c r="J4277" i="27" l="1"/>
  <c r="K4277" i="27" s="1"/>
  <c r="O4277" i="27"/>
  <c r="I4277" i="27" l="1"/>
  <c r="L4277" i="27" s="1"/>
  <c r="M4277" i="27" s="1"/>
  <c r="R4277" i="27"/>
  <c r="S4277" i="27" s="1"/>
  <c r="T4277" i="27" s="1"/>
  <c r="Q4277" i="27"/>
  <c r="U4277" i="27" l="1"/>
  <c r="W4277" i="27" s="1"/>
  <c r="H4278" i="27"/>
  <c r="X4278" i="27" s="1"/>
  <c r="N4278" i="27" s="1"/>
  <c r="G4278" i="27" s="1"/>
  <c r="P4277" i="27"/>
  <c r="V4277" i="27" s="1"/>
  <c r="J4278" i="27"/>
  <c r="K4278" i="27" s="1"/>
  <c r="O4278" i="27" l="1"/>
  <c r="I4278" i="27" l="1"/>
  <c r="L4278" i="27" s="1"/>
  <c r="P4278" i="27" s="1"/>
  <c r="R4278" i="27"/>
  <c r="S4278" i="27" s="1"/>
  <c r="T4278" i="27" s="1"/>
  <c r="Q4278" i="27"/>
  <c r="M4278" i="27" l="1"/>
  <c r="U4278" i="27" s="1"/>
  <c r="W4278" i="27" s="1"/>
  <c r="H4279" i="27"/>
  <c r="X4279" i="27" s="1"/>
  <c r="N4279" i="27" s="1"/>
  <c r="G4279" i="27" s="1"/>
  <c r="V4278" i="27"/>
  <c r="J4279" i="27"/>
  <c r="K4279" i="27" s="1"/>
  <c r="O4279" i="27" l="1"/>
  <c r="I4279" i="27" l="1"/>
  <c r="L4279" i="27" s="1"/>
  <c r="M4279" i="27" s="1"/>
  <c r="R4279" i="27"/>
  <c r="S4279" i="27" s="1"/>
  <c r="T4279" i="27" s="1"/>
  <c r="Q4279" i="27"/>
  <c r="P4279" i="27" l="1"/>
  <c r="V4279" i="27" s="1"/>
  <c r="U4279" i="27"/>
  <c r="W4279" i="27" s="1"/>
  <c r="H4280" i="27"/>
  <c r="X4280" i="27" s="1"/>
  <c r="N4280" i="27" s="1"/>
  <c r="G4280" i="27" s="1"/>
  <c r="J4280" i="27" l="1"/>
  <c r="K4280" i="27" s="1"/>
  <c r="O4280" i="27" s="1"/>
  <c r="I4280" i="27" l="1"/>
  <c r="L4280" i="27" s="1"/>
  <c r="P4280" i="27" s="1"/>
  <c r="R4280" i="27"/>
  <c r="S4280" i="27" s="1"/>
  <c r="T4280" i="27" s="1"/>
  <c r="Q4280" i="27"/>
  <c r="M4280" i="27" l="1"/>
  <c r="U4280" i="27" s="1"/>
  <c r="W4280" i="27" s="1"/>
  <c r="H4281" i="27"/>
  <c r="X4281" i="27" s="1"/>
  <c r="N4281" i="27" s="1"/>
  <c r="G4281" i="27" s="1"/>
  <c r="V4280" i="27"/>
  <c r="J4281" i="27" l="1"/>
  <c r="K4281" i="27" s="1"/>
  <c r="O4281" i="27" s="1"/>
  <c r="I4281" i="27" l="1"/>
  <c r="L4281" i="27" s="1"/>
  <c r="P4281" i="27" s="1"/>
  <c r="R4281" i="27"/>
  <c r="S4281" i="27" s="1"/>
  <c r="T4281" i="27" s="1"/>
  <c r="Q4281" i="27"/>
  <c r="M4281" i="27" l="1"/>
  <c r="U4281" i="27" s="1"/>
  <c r="W4281" i="27" s="1"/>
  <c r="H4282" i="27"/>
  <c r="X4282" i="27" s="1"/>
  <c r="N4282" i="27" s="1"/>
  <c r="G4282" i="27" s="1"/>
  <c r="V4281" i="27"/>
  <c r="J4282" i="27"/>
  <c r="K4282" i="27" s="1"/>
  <c r="O4282" i="27" l="1"/>
  <c r="I4282" i="27" l="1"/>
  <c r="L4282" i="27" s="1"/>
  <c r="M4282" i="27" s="1"/>
  <c r="R4282" i="27"/>
  <c r="S4282" i="27" s="1"/>
  <c r="T4282" i="27" s="1"/>
  <c r="Q4282" i="27"/>
  <c r="P4282" i="27" l="1"/>
  <c r="V4282" i="27" s="1"/>
  <c r="U4282" i="27"/>
  <c r="W4282" i="27" s="1"/>
  <c r="H4283" i="27"/>
  <c r="X4283" i="27" s="1"/>
  <c r="N4283" i="27" s="1"/>
  <c r="G4283" i="27" s="1"/>
  <c r="J4283" i="27" l="1"/>
  <c r="K4283" i="27" s="1"/>
  <c r="O4283" i="27" s="1"/>
  <c r="I4283" i="27" l="1"/>
  <c r="L4283" i="27" s="1"/>
  <c r="P4283" i="27" s="1"/>
  <c r="R4283" i="27"/>
  <c r="S4283" i="27" s="1"/>
  <c r="T4283" i="27" s="1"/>
  <c r="Q4283" i="27"/>
  <c r="M4283" i="27" l="1"/>
  <c r="U4283" i="27" s="1"/>
  <c r="W4283" i="27" s="1"/>
  <c r="H4284" i="27"/>
  <c r="X4284" i="27" s="1"/>
  <c r="N4284" i="27" s="1"/>
  <c r="G4284" i="27" s="1"/>
  <c r="V4283" i="27"/>
  <c r="J4284" i="27" l="1"/>
  <c r="K4284" i="27" s="1"/>
  <c r="O4284" i="27" s="1"/>
  <c r="I4284" i="27" s="1"/>
  <c r="R4284" i="27" l="1"/>
  <c r="S4284" i="27" s="1"/>
  <c r="T4284" i="27" s="1"/>
  <c r="L4284" i="27"/>
  <c r="Q4284" i="27"/>
  <c r="H4285" i="27" l="1"/>
  <c r="X4285" i="27" s="1"/>
  <c r="N4285" i="27" s="1"/>
  <c r="G4285" i="27" s="1"/>
  <c r="P4284" i="27"/>
  <c r="V4284" i="27" s="1"/>
  <c r="M4284" i="27"/>
  <c r="U4284" i="27" s="1"/>
  <c r="W4284" i="27" s="1"/>
  <c r="J4285" i="27" l="1"/>
  <c r="K4285" i="27" s="1"/>
  <c r="O4285" i="27" s="1"/>
  <c r="I4285" i="27" l="1"/>
  <c r="L4285" i="27" s="1"/>
  <c r="P4285" i="27" s="1"/>
  <c r="R4285" i="27"/>
  <c r="S4285" i="27" s="1"/>
  <c r="T4285" i="27" s="1"/>
  <c r="Q4285" i="27"/>
  <c r="M4285" i="27" l="1"/>
  <c r="U4285" i="27"/>
  <c r="W4285" i="27" s="1"/>
  <c r="H4286" i="27"/>
  <c r="X4286" i="27" s="1"/>
  <c r="N4286" i="27" s="1"/>
  <c r="G4286" i="27" s="1"/>
  <c r="V4285" i="27"/>
  <c r="J4286" i="27"/>
  <c r="K4286" i="27" s="1"/>
  <c r="O4286" i="27" l="1"/>
  <c r="I4286" i="27" l="1"/>
  <c r="L4286" i="27" s="1"/>
  <c r="P4286" i="27" s="1"/>
  <c r="R4286" i="27"/>
  <c r="S4286" i="27" s="1"/>
  <c r="T4286" i="27" s="1"/>
  <c r="Q4286" i="27"/>
  <c r="M4286" i="27" l="1"/>
  <c r="U4286" i="27" s="1"/>
  <c r="W4286" i="27" s="1"/>
  <c r="H4287" i="27"/>
  <c r="X4287" i="27" s="1"/>
  <c r="N4287" i="27" s="1"/>
  <c r="G4287" i="27" s="1"/>
  <c r="V4286" i="27"/>
  <c r="J4287" i="27"/>
  <c r="K4287" i="27" s="1"/>
  <c r="O4287" i="27" l="1"/>
  <c r="I4287" i="27" l="1"/>
  <c r="L4287" i="27" s="1"/>
  <c r="P4287" i="27" s="1"/>
  <c r="R4287" i="27"/>
  <c r="S4287" i="27" s="1"/>
  <c r="T4287" i="27" s="1"/>
  <c r="Q4287" i="27"/>
  <c r="M4287" i="27" l="1"/>
  <c r="U4287" i="27" s="1"/>
  <c r="W4287" i="27" s="1"/>
  <c r="H4288" i="27"/>
  <c r="X4288" i="27" s="1"/>
  <c r="N4288" i="27" s="1"/>
  <c r="G4288" i="27" s="1"/>
  <c r="V4287" i="27"/>
  <c r="J4288" i="27" l="1"/>
  <c r="K4288" i="27" s="1"/>
  <c r="O4288" i="27" s="1"/>
  <c r="I4288" i="27" l="1"/>
  <c r="L4288" i="27" s="1"/>
  <c r="M4288" i="27" s="1"/>
  <c r="R4288" i="27"/>
  <c r="S4288" i="27" s="1"/>
  <c r="T4288" i="27" s="1"/>
  <c r="Q4288" i="27"/>
  <c r="P4288" i="27" l="1"/>
  <c r="V4288" i="27" s="1"/>
  <c r="U4288" i="27"/>
  <c r="W4288" i="27" s="1"/>
  <c r="H4289" i="27"/>
  <c r="X4289" i="27" s="1"/>
  <c r="N4289" i="27" s="1"/>
  <c r="G4289" i="27" s="1"/>
  <c r="J4289" i="27" l="1"/>
  <c r="K4289" i="27" s="1"/>
  <c r="O4289" i="27" s="1"/>
  <c r="I4289" i="27" l="1"/>
  <c r="L4289" i="27" s="1"/>
  <c r="M4289" i="27" s="1"/>
  <c r="R4289" i="27"/>
  <c r="S4289" i="27" s="1"/>
  <c r="T4289" i="27" s="1"/>
  <c r="Q4289" i="27"/>
  <c r="P4289" i="27" l="1"/>
  <c r="V4289" i="27" s="1"/>
  <c r="U4289" i="27"/>
  <c r="W4289" i="27" s="1"/>
  <c r="H4290" i="27"/>
  <c r="X4290" i="27" s="1"/>
  <c r="N4290" i="27" s="1"/>
  <c r="G4290" i="27" s="1"/>
  <c r="J4290" i="27"/>
  <c r="K4290" i="27" s="1"/>
  <c r="O4290" i="27" l="1"/>
  <c r="I4290" i="27" l="1"/>
  <c r="L4290" i="27" s="1"/>
  <c r="P4290" i="27" s="1"/>
  <c r="R4290" i="27"/>
  <c r="S4290" i="27" s="1"/>
  <c r="T4290" i="27" s="1"/>
  <c r="Q4290" i="27"/>
  <c r="M4290" i="27" l="1"/>
  <c r="U4290" i="27" s="1"/>
  <c r="W4290" i="27" s="1"/>
  <c r="H4291" i="27"/>
  <c r="X4291" i="27" s="1"/>
  <c r="N4291" i="27" s="1"/>
  <c r="G4291" i="27" s="1"/>
  <c r="V4290" i="27"/>
  <c r="J4291" i="27" l="1"/>
  <c r="K4291" i="27" s="1"/>
  <c r="O4291" i="27" s="1"/>
  <c r="I4291" i="27" l="1"/>
  <c r="L4291" i="27" s="1"/>
  <c r="M4291" i="27" s="1"/>
  <c r="R4291" i="27"/>
  <c r="S4291" i="27" s="1"/>
  <c r="T4291" i="27" s="1"/>
  <c r="Q4291" i="27"/>
  <c r="P4291" i="27" l="1"/>
  <c r="V4291" i="27" s="1"/>
  <c r="U4291" i="27"/>
  <c r="H4292" i="27"/>
  <c r="X4292" i="27" s="1"/>
  <c r="N4292" i="27" s="1"/>
  <c r="G4292" i="27" s="1"/>
  <c r="W4291" i="27"/>
  <c r="J4292" i="27" l="1"/>
  <c r="K4292" i="27" s="1"/>
  <c r="O4292" i="27"/>
  <c r="I4292" i="27" l="1"/>
  <c r="L4292" i="27" s="1"/>
  <c r="P4292" i="27" s="1"/>
  <c r="R4292" i="27"/>
  <c r="S4292" i="27" s="1"/>
  <c r="T4292" i="27" s="1"/>
  <c r="Q4292" i="27"/>
  <c r="M4292" i="27" l="1"/>
  <c r="U4292" i="27" s="1"/>
  <c r="W4292" i="27" s="1"/>
  <c r="H4293" i="27"/>
  <c r="X4293" i="27" s="1"/>
  <c r="N4293" i="27" s="1"/>
  <c r="G4293" i="27" s="1"/>
  <c r="V4292" i="27"/>
  <c r="J4293" i="27"/>
  <c r="K4293" i="27" s="1"/>
  <c r="O4293" i="27" l="1"/>
  <c r="I4293" i="27" l="1"/>
  <c r="L4293" i="27" s="1"/>
  <c r="M4293" i="27" s="1"/>
  <c r="R4293" i="27"/>
  <c r="S4293" i="27" s="1"/>
  <c r="T4293" i="27" s="1"/>
  <c r="Q4293" i="27"/>
  <c r="U4293" i="27" l="1"/>
  <c r="W4293" i="27" s="1"/>
  <c r="P4293" i="27"/>
  <c r="V4293" i="27" s="1"/>
  <c r="H4294" i="27"/>
  <c r="X4294" i="27" s="1"/>
  <c r="N4294" i="27" s="1"/>
  <c r="G4294" i="27" s="1"/>
  <c r="J4294" i="27"/>
  <c r="K4294" i="27" s="1"/>
  <c r="O4294" i="27" l="1"/>
  <c r="I4294" i="27" l="1"/>
  <c r="L4294" i="27" s="1"/>
  <c r="M4294" i="27" s="1"/>
  <c r="R4294" i="27"/>
  <c r="S4294" i="27" s="1"/>
  <c r="T4294" i="27" s="1"/>
  <c r="Q4294" i="27"/>
  <c r="P4294" i="27" l="1"/>
  <c r="V4294" i="27" s="1"/>
  <c r="U4294" i="27"/>
  <c r="W4294" i="27" s="1"/>
  <c r="H4295" i="27"/>
  <c r="X4295" i="27" s="1"/>
  <c r="N4295" i="27" s="1"/>
  <c r="G4295" i="27" s="1"/>
  <c r="J4295" i="27" l="1"/>
  <c r="K4295" i="27" s="1"/>
  <c r="O4295" i="27" s="1"/>
  <c r="I4295" i="27" l="1"/>
  <c r="L4295" i="27" s="1"/>
  <c r="P4295" i="27" s="1"/>
  <c r="R4295" i="27"/>
  <c r="S4295" i="27" s="1"/>
  <c r="T4295" i="27" s="1"/>
  <c r="Q4295" i="27"/>
  <c r="M4295" i="27" l="1"/>
  <c r="U4295" i="27" s="1"/>
  <c r="W4295" i="27" s="1"/>
  <c r="H4296" i="27"/>
  <c r="X4296" i="27" s="1"/>
  <c r="N4296" i="27" s="1"/>
  <c r="G4296" i="27" s="1"/>
  <c r="V4295" i="27"/>
  <c r="J4296" i="27"/>
  <c r="K4296" i="27" s="1"/>
  <c r="O4296" i="27" l="1"/>
  <c r="I4296" i="27" l="1"/>
  <c r="L4296" i="27" s="1"/>
  <c r="P4296" i="27" s="1"/>
  <c r="R4296" i="27"/>
  <c r="S4296" i="27" s="1"/>
  <c r="T4296" i="27" s="1"/>
  <c r="Q4296" i="27"/>
  <c r="M4296" i="27" l="1"/>
  <c r="U4296" i="27" s="1"/>
  <c r="W4296" i="27" s="1"/>
  <c r="H4297" i="27"/>
  <c r="X4297" i="27" s="1"/>
  <c r="N4297" i="27" s="1"/>
  <c r="G4297" i="27" s="1"/>
  <c r="V4296" i="27"/>
  <c r="J4297" i="27" l="1"/>
  <c r="K4297" i="27" s="1"/>
  <c r="O4297" i="27" s="1"/>
  <c r="I4297" i="27" l="1"/>
  <c r="L4297" i="27" s="1"/>
  <c r="P4297" i="27" s="1"/>
  <c r="R4297" i="27"/>
  <c r="S4297" i="27" s="1"/>
  <c r="T4297" i="27" s="1"/>
  <c r="Q4297" i="27"/>
  <c r="M4297" i="27" l="1"/>
  <c r="U4297" i="27" s="1"/>
  <c r="W4297" i="27" s="1"/>
  <c r="H4298" i="27"/>
  <c r="X4298" i="27" s="1"/>
  <c r="N4298" i="27" s="1"/>
  <c r="G4298" i="27" s="1"/>
  <c r="V4297" i="27"/>
  <c r="J4298" i="27" l="1"/>
  <c r="K4298" i="27" s="1"/>
  <c r="O4298" i="27" s="1"/>
  <c r="I4298" i="27" l="1"/>
  <c r="L4298" i="27" s="1"/>
  <c r="P4298" i="27" s="1"/>
  <c r="R4298" i="27"/>
  <c r="S4298" i="27" s="1"/>
  <c r="T4298" i="27" s="1"/>
  <c r="Q4298" i="27"/>
  <c r="M4298" i="27" l="1"/>
  <c r="U4298" i="27" s="1"/>
  <c r="W4298" i="27" s="1"/>
  <c r="H4299" i="27"/>
  <c r="X4299" i="27" s="1"/>
  <c r="N4299" i="27" s="1"/>
  <c r="G4299" i="27" s="1"/>
  <c r="V4298" i="27"/>
  <c r="J4299" i="27" l="1"/>
  <c r="K4299" i="27" s="1"/>
  <c r="O4299" i="27" s="1"/>
  <c r="I4299" i="27" l="1"/>
  <c r="L4299" i="27" s="1"/>
  <c r="R4299" i="27"/>
  <c r="S4299" i="27" s="1"/>
  <c r="T4299" i="27" s="1"/>
  <c r="Q4299" i="27"/>
  <c r="H4300" i="27" l="1"/>
  <c r="X4300" i="27" s="1"/>
  <c r="N4300" i="27" s="1"/>
  <c r="G4300" i="27" s="1"/>
  <c r="P4299" i="27"/>
  <c r="V4299" i="27" s="1"/>
  <c r="M4299" i="27"/>
  <c r="U4299" i="27" s="1"/>
  <c r="W4299" i="27" s="1"/>
  <c r="J4300" i="27" l="1"/>
  <c r="K4300" i="27" s="1"/>
  <c r="O4300" i="27" s="1"/>
  <c r="I4300" i="27" l="1"/>
  <c r="L4300" i="27" s="1"/>
  <c r="P4300" i="27" s="1"/>
  <c r="R4300" i="27"/>
  <c r="S4300" i="27" s="1"/>
  <c r="T4300" i="27" s="1"/>
  <c r="Q4300" i="27"/>
  <c r="M4300" i="27" l="1"/>
  <c r="U4300" i="27" s="1"/>
  <c r="W4300" i="27" s="1"/>
  <c r="H4301" i="27"/>
  <c r="X4301" i="27" s="1"/>
  <c r="N4301" i="27" s="1"/>
  <c r="G4301" i="27" s="1"/>
  <c r="V4300" i="27"/>
  <c r="J4301" i="27"/>
  <c r="K4301" i="27" s="1"/>
  <c r="O4301" i="27" l="1"/>
  <c r="I4301" i="27" l="1"/>
  <c r="L4301" i="27" s="1"/>
  <c r="R4301" i="27"/>
  <c r="S4301" i="27" s="1"/>
  <c r="T4301" i="27" s="1"/>
  <c r="Q4301" i="27"/>
  <c r="P4301" i="27" l="1"/>
  <c r="V4301" i="27" s="1"/>
  <c r="H4302" i="27"/>
  <c r="X4302" i="27" s="1"/>
  <c r="N4302" i="27" s="1"/>
  <c r="G4302" i="27" s="1"/>
  <c r="M4301" i="27"/>
  <c r="U4301" i="27" s="1"/>
  <c r="W4301" i="27" s="1"/>
  <c r="J4302" i="27"/>
  <c r="K4302" i="27" s="1"/>
  <c r="O4302" i="27" l="1"/>
  <c r="I4302" i="27" l="1"/>
  <c r="L4302" i="27" s="1"/>
  <c r="P4302" i="27" s="1"/>
  <c r="R4302" i="27"/>
  <c r="S4302" i="27" s="1"/>
  <c r="T4302" i="27" s="1"/>
  <c r="Q4302" i="27"/>
  <c r="M4302" i="27" l="1"/>
  <c r="U4302" i="27" s="1"/>
  <c r="W4302" i="27" s="1"/>
  <c r="H4303" i="27"/>
  <c r="X4303" i="27" s="1"/>
  <c r="N4303" i="27" s="1"/>
  <c r="G4303" i="27" s="1"/>
  <c r="V4302" i="27"/>
  <c r="J4303" i="27" l="1"/>
  <c r="K4303" i="27" s="1"/>
  <c r="O4303" i="27" s="1"/>
  <c r="I4303" i="27" l="1"/>
  <c r="L4303" i="27" s="1"/>
  <c r="R4303" i="27"/>
  <c r="S4303" i="27" s="1"/>
  <c r="T4303" i="27" s="1"/>
  <c r="Q4303" i="27"/>
  <c r="P4303" i="27" l="1"/>
  <c r="V4303" i="27" s="1"/>
  <c r="H4304" i="27"/>
  <c r="X4304" i="27" s="1"/>
  <c r="N4304" i="27" s="1"/>
  <c r="G4304" i="27" s="1"/>
  <c r="M4303" i="27"/>
  <c r="U4303" i="27" s="1"/>
  <c r="W4303" i="27" s="1"/>
  <c r="J4304" i="27"/>
  <c r="K4304" i="27" s="1"/>
  <c r="O4304" i="27" l="1"/>
  <c r="I4304" i="27" l="1"/>
  <c r="L4304" i="27" s="1"/>
  <c r="P4304" i="27" s="1"/>
  <c r="R4304" i="27"/>
  <c r="S4304" i="27" s="1"/>
  <c r="T4304" i="27" s="1"/>
  <c r="Q4304" i="27"/>
  <c r="M4304" i="27" l="1"/>
  <c r="U4304" i="27" s="1"/>
  <c r="W4304" i="27" s="1"/>
  <c r="H4305" i="27"/>
  <c r="X4305" i="27" s="1"/>
  <c r="N4305" i="27" s="1"/>
  <c r="G4305" i="27" s="1"/>
  <c r="V4304" i="27"/>
  <c r="J4305" i="27"/>
  <c r="K4305" i="27" s="1"/>
  <c r="O4305" i="27" l="1"/>
  <c r="I4305" i="27" l="1"/>
  <c r="L4305" i="27" s="1"/>
  <c r="P4305" i="27" s="1"/>
  <c r="R4305" i="27"/>
  <c r="S4305" i="27" s="1"/>
  <c r="T4305" i="27" s="1"/>
  <c r="Q4305" i="27"/>
  <c r="M4305" i="27" l="1"/>
  <c r="U4305" i="27" s="1"/>
  <c r="W4305" i="27" s="1"/>
  <c r="H4306" i="27"/>
  <c r="X4306" i="27" s="1"/>
  <c r="N4306" i="27" s="1"/>
  <c r="G4306" i="27" s="1"/>
  <c r="V4305" i="27"/>
  <c r="J4306" i="27" l="1"/>
  <c r="K4306" i="27" s="1"/>
  <c r="O4306" i="27" s="1"/>
  <c r="I4306" i="27" s="1"/>
  <c r="L4306" i="27" s="1"/>
  <c r="R4306" i="27" l="1"/>
  <c r="S4306" i="27" s="1"/>
  <c r="T4306" i="27" s="1"/>
  <c r="M4306" i="27"/>
  <c r="P4306" i="27"/>
  <c r="V4306" i="27" s="1"/>
  <c r="Q4306" i="27"/>
  <c r="H4307" i="27" l="1"/>
  <c r="X4307" i="27" s="1"/>
  <c r="N4307" i="27" s="1"/>
  <c r="G4307" i="27" s="1"/>
  <c r="U4306" i="27"/>
  <c r="W4306" i="27" s="1"/>
  <c r="J4307" i="27"/>
  <c r="K4307" i="27" s="1"/>
  <c r="O4307" i="27" l="1"/>
  <c r="I4307" i="27" l="1"/>
  <c r="L4307" i="27" s="1"/>
  <c r="P4307" i="27" s="1"/>
  <c r="R4307" i="27"/>
  <c r="S4307" i="27" s="1"/>
  <c r="T4307" i="27" s="1"/>
  <c r="Q4307" i="27"/>
  <c r="M4307" i="27" l="1"/>
  <c r="U4307" i="27" s="1"/>
  <c r="W4307" i="27" s="1"/>
  <c r="H4308" i="27"/>
  <c r="X4308" i="27" s="1"/>
  <c r="N4308" i="27" s="1"/>
  <c r="G4308" i="27" s="1"/>
  <c r="V4307" i="27"/>
  <c r="J4308" i="27" l="1"/>
  <c r="K4308" i="27" s="1"/>
  <c r="O4308" i="27" s="1"/>
  <c r="I4308" i="27" l="1"/>
  <c r="L4308" i="27" s="1"/>
  <c r="R4308" i="27"/>
  <c r="S4308" i="27" s="1"/>
  <c r="T4308" i="27" s="1"/>
  <c r="Q4308" i="27"/>
  <c r="H4309" i="27" l="1"/>
  <c r="X4309" i="27" s="1"/>
  <c r="N4309" i="27" s="1"/>
  <c r="G4309" i="27" s="1"/>
  <c r="P4308" i="27"/>
  <c r="V4308" i="27" s="1"/>
  <c r="M4308" i="27"/>
  <c r="U4308" i="27" s="1"/>
  <c r="W4308" i="27" s="1"/>
  <c r="J4309" i="27" l="1"/>
  <c r="K4309" i="27" s="1"/>
  <c r="O4309" i="27" s="1"/>
  <c r="I4309" i="27" l="1"/>
  <c r="L4309" i="27" s="1"/>
  <c r="P4309" i="27" s="1"/>
  <c r="R4309" i="27"/>
  <c r="S4309" i="27" s="1"/>
  <c r="T4309" i="27" s="1"/>
  <c r="Q4309" i="27"/>
  <c r="M4309" i="27" l="1"/>
  <c r="U4309" i="27" s="1"/>
  <c r="W4309" i="27" s="1"/>
  <c r="H4310" i="27"/>
  <c r="X4310" i="27" s="1"/>
  <c r="N4310" i="27" s="1"/>
  <c r="G4310" i="27" s="1"/>
  <c r="V4309" i="27"/>
  <c r="J4310" i="27" l="1"/>
  <c r="K4310" i="27" s="1"/>
  <c r="O4310" i="27" s="1"/>
  <c r="I4310" i="27" l="1"/>
  <c r="L4310" i="27" s="1"/>
  <c r="P4310" i="27" s="1"/>
  <c r="R4310" i="27"/>
  <c r="S4310" i="27" s="1"/>
  <c r="T4310" i="27" s="1"/>
  <c r="Q4310" i="27"/>
  <c r="M4310" i="27" l="1"/>
  <c r="U4310" i="27" s="1"/>
  <c r="W4310" i="27" s="1"/>
  <c r="H4311" i="27"/>
  <c r="X4311" i="27" s="1"/>
  <c r="N4311" i="27" s="1"/>
  <c r="G4311" i="27" s="1"/>
  <c r="V4310" i="27"/>
  <c r="J4311" i="27" l="1"/>
  <c r="K4311" i="27" s="1"/>
  <c r="O4311" i="27" s="1"/>
  <c r="I4311" i="27" l="1"/>
  <c r="L4311" i="27" s="1"/>
  <c r="P4311" i="27" s="1"/>
  <c r="R4311" i="27"/>
  <c r="S4311" i="27" s="1"/>
  <c r="T4311" i="27" s="1"/>
  <c r="Q4311" i="27"/>
  <c r="M4311" i="27" l="1"/>
  <c r="U4311" i="27" s="1"/>
  <c r="W4311" i="27" s="1"/>
  <c r="H4312" i="27"/>
  <c r="X4312" i="27" s="1"/>
  <c r="N4312" i="27" s="1"/>
  <c r="G4312" i="27" s="1"/>
  <c r="V4311" i="27"/>
  <c r="J4312" i="27"/>
  <c r="K4312" i="27" s="1"/>
  <c r="O4312" i="27" l="1"/>
  <c r="I4312" i="27" l="1"/>
  <c r="L4312" i="27" s="1"/>
  <c r="R4312" i="27"/>
  <c r="S4312" i="27" s="1"/>
  <c r="T4312" i="27" s="1"/>
  <c r="Q4312" i="27"/>
  <c r="P4312" i="27" l="1"/>
  <c r="V4312" i="27" s="1"/>
  <c r="H4313" i="27"/>
  <c r="X4313" i="27" s="1"/>
  <c r="N4313" i="27" s="1"/>
  <c r="G4313" i="27" s="1"/>
  <c r="M4312" i="27"/>
  <c r="U4312" i="27" s="1"/>
  <c r="W4312" i="27" s="1"/>
  <c r="J4313" i="27" l="1"/>
  <c r="K4313" i="27" s="1"/>
  <c r="O4313" i="27" s="1"/>
  <c r="I4313" i="27" l="1"/>
  <c r="L4313" i="27" s="1"/>
  <c r="P4313" i="27" s="1"/>
  <c r="R4313" i="27"/>
  <c r="S4313" i="27" s="1"/>
  <c r="T4313" i="27" s="1"/>
  <c r="Q4313" i="27"/>
  <c r="M4313" i="27" l="1"/>
  <c r="U4313" i="27" s="1"/>
  <c r="W4313" i="27" s="1"/>
  <c r="H4314" i="27"/>
  <c r="X4314" i="27" s="1"/>
  <c r="N4314" i="27" s="1"/>
  <c r="G4314" i="27" s="1"/>
  <c r="V4313" i="27"/>
  <c r="J4314" i="27"/>
  <c r="K4314" i="27" s="1"/>
  <c r="O4314" i="27" l="1"/>
  <c r="I4314" i="27" l="1"/>
  <c r="L4314" i="27" s="1"/>
  <c r="P4314" i="27" s="1"/>
  <c r="R4314" i="27"/>
  <c r="S4314" i="27" s="1"/>
  <c r="T4314" i="27" s="1"/>
  <c r="Q4314" i="27"/>
  <c r="M4314" i="27" l="1"/>
  <c r="U4314" i="27" s="1"/>
  <c r="W4314" i="27" s="1"/>
  <c r="H4315" i="27"/>
  <c r="X4315" i="27" s="1"/>
  <c r="N4315" i="27" s="1"/>
  <c r="G4315" i="27" s="1"/>
  <c r="V4314" i="27"/>
  <c r="J4315" i="27"/>
  <c r="K4315" i="27" s="1"/>
  <c r="O4315" i="27" l="1"/>
  <c r="I4315" i="27" l="1"/>
  <c r="L4315" i="27" s="1"/>
  <c r="M4315" i="27" s="1"/>
  <c r="R4315" i="27"/>
  <c r="S4315" i="27" s="1"/>
  <c r="T4315" i="27" s="1"/>
  <c r="Q4315" i="27"/>
  <c r="P4315" i="27" l="1"/>
  <c r="V4315" i="27" s="1"/>
  <c r="U4315" i="27"/>
  <c r="H4316" i="27"/>
  <c r="X4316" i="27" s="1"/>
  <c r="N4316" i="27" s="1"/>
  <c r="G4316" i="27" s="1"/>
  <c r="W4315" i="27"/>
  <c r="J4316" i="27"/>
  <c r="K4316" i="27" s="1"/>
  <c r="O4316" i="27" l="1"/>
  <c r="I4316" i="27" l="1"/>
  <c r="L4316" i="27" s="1"/>
  <c r="P4316" i="27" s="1"/>
  <c r="R4316" i="27"/>
  <c r="S4316" i="27" s="1"/>
  <c r="T4316" i="27" s="1"/>
  <c r="Q4316" i="27"/>
  <c r="M4316" i="27" l="1"/>
  <c r="U4316" i="27" s="1"/>
  <c r="W4316" i="27" s="1"/>
  <c r="H4317" i="27"/>
  <c r="X4317" i="27" s="1"/>
  <c r="N4317" i="27" s="1"/>
  <c r="G4317" i="27" s="1"/>
  <c r="V4316" i="27"/>
  <c r="J4317" i="27" l="1"/>
  <c r="K4317" i="27" s="1"/>
  <c r="O4317" i="27" s="1"/>
  <c r="I4317" i="27" s="1"/>
  <c r="L4317" i="27" s="1"/>
  <c r="R4317" i="27" l="1"/>
  <c r="S4317" i="27" s="1"/>
  <c r="T4317" i="27" s="1"/>
  <c r="M4317" i="27"/>
  <c r="P4317" i="27"/>
  <c r="V4317" i="27" s="1"/>
  <c r="Q4317" i="27"/>
  <c r="H4318" i="27" l="1"/>
  <c r="X4318" i="27" s="1"/>
  <c r="N4318" i="27" s="1"/>
  <c r="G4318" i="27" s="1"/>
  <c r="U4317" i="27"/>
  <c r="W4317" i="27" s="1"/>
  <c r="J4318" i="27"/>
  <c r="K4318" i="27" s="1"/>
  <c r="O4318" i="27" l="1"/>
  <c r="I4318" i="27" l="1"/>
  <c r="L4318" i="27" s="1"/>
  <c r="M4318" i="27" s="1"/>
  <c r="R4318" i="27"/>
  <c r="S4318" i="27" s="1"/>
  <c r="T4318" i="27" s="1"/>
  <c r="Q4318" i="27"/>
  <c r="P4318" i="27" l="1"/>
  <c r="V4318" i="27" s="1"/>
  <c r="H4319" i="27"/>
  <c r="X4319" i="27" s="1"/>
  <c r="N4319" i="27" s="1"/>
  <c r="G4319" i="27" s="1"/>
  <c r="U4318" i="27"/>
  <c r="W4318" i="27" s="1"/>
  <c r="J4319" i="27"/>
  <c r="K4319" i="27" s="1"/>
  <c r="O4319" i="27" l="1"/>
  <c r="I4319" i="27" l="1"/>
  <c r="L4319" i="27" s="1"/>
  <c r="M4319" i="27" s="1"/>
  <c r="R4319" i="27"/>
  <c r="S4319" i="27" s="1"/>
  <c r="T4319" i="27" s="1"/>
  <c r="Q4319" i="27"/>
  <c r="P4319" i="27" l="1"/>
  <c r="V4319" i="27" s="1"/>
  <c r="U4319" i="27"/>
  <c r="W4319" i="27" s="1"/>
  <c r="H4320" i="27"/>
  <c r="X4320" i="27" s="1"/>
  <c r="N4320" i="27" s="1"/>
  <c r="G4320" i="27" s="1"/>
  <c r="J4320" i="27" l="1"/>
  <c r="K4320" i="27" s="1"/>
  <c r="O4320" i="27" s="1"/>
  <c r="I4320" i="27" s="1"/>
  <c r="L4320" i="27" s="1"/>
  <c r="R4320" i="27" l="1"/>
  <c r="S4320" i="27" s="1"/>
  <c r="T4320" i="27" s="1"/>
  <c r="M4320" i="27"/>
  <c r="P4320" i="27"/>
  <c r="V4320" i="27" s="1"/>
  <c r="Q4320" i="27"/>
  <c r="U4320" i="27" l="1"/>
  <c r="W4320" i="27" s="1"/>
  <c r="H4321" i="27"/>
  <c r="X4321" i="27" s="1"/>
  <c r="N4321" i="27" s="1"/>
  <c r="G4321" i="27" s="1"/>
  <c r="J4321" i="27" l="1"/>
  <c r="K4321" i="27" s="1"/>
  <c r="O4321" i="27"/>
  <c r="I4321" i="27" l="1"/>
  <c r="L4321" i="27" s="1"/>
  <c r="M4321" i="27" s="1"/>
  <c r="R4321" i="27"/>
  <c r="S4321" i="27" s="1"/>
  <c r="T4321" i="27" s="1"/>
  <c r="Q4321" i="27"/>
  <c r="P4321" i="27" l="1"/>
  <c r="V4321" i="27" s="1"/>
  <c r="H4322" i="27"/>
  <c r="X4322" i="27" s="1"/>
  <c r="N4322" i="27" s="1"/>
  <c r="G4322" i="27" s="1"/>
  <c r="U4321" i="27"/>
  <c r="W4321" i="27" s="1"/>
  <c r="J4322" i="27" l="1"/>
  <c r="K4322" i="27" s="1"/>
  <c r="O4322" i="27" s="1"/>
  <c r="I4322" i="27" l="1"/>
  <c r="L4322" i="27" s="1"/>
  <c r="P4322" i="27" s="1"/>
  <c r="R4322" i="27"/>
  <c r="S4322" i="27" s="1"/>
  <c r="T4322" i="27" s="1"/>
  <c r="Q4322" i="27"/>
  <c r="M4322" i="27" l="1"/>
  <c r="U4322" i="27" s="1"/>
  <c r="W4322" i="27" s="1"/>
  <c r="H4323" i="27"/>
  <c r="X4323" i="27" s="1"/>
  <c r="N4323" i="27" s="1"/>
  <c r="G4323" i="27" s="1"/>
  <c r="V4322" i="27"/>
  <c r="J4323" i="27"/>
  <c r="K4323" i="27" s="1"/>
  <c r="O4323" i="27" l="1"/>
  <c r="I4323" i="27" l="1"/>
  <c r="L4323" i="27" s="1"/>
  <c r="M4323" i="27" s="1"/>
  <c r="R4323" i="27"/>
  <c r="S4323" i="27" s="1"/>
  <c r="T4323" i="27" s="1"/>
  <c r="Q4323" i="27"/>
  <c r="P4323" i="27" l="1"/>
  <c r="V4323" i="27" s="1"/>
  <c r="U4323" i="27"/>
  <c r="W4323" i="27" s="1"/>
  <c r="H4324" i="27"/>
  <c r="X4324" i="27" s="1"/>
  <c r="N4324" i="27" s="1"/>
  <c r="G4324" i="27" s="1"/>
  <c r="J4324" i="27" l="1"/>
  <c r="K4324" i="27" s="1"/>
  <c r="O4324" i="27" s="1"/>
  <c r="I4324" i="27" l="1"/>
  <c r="L4324" i="27" s="1"/>
  <c r="P4324" i="27" s="1"/>
  <c r="R4324" i="27"/>
  <c r="S4324" i="27" s="1"/>
  <c r="T4324" i="27" s="1"/>
  <c r="Q4324" i="27"/>
  <c r="M4324" i="27" l="1"/>
  <c r="U4324" i="27" s="1"/>
  <c r="W4324" i="27" s="1"/>
  <c r="H4325" i="27"/>
  <c r="X4325" i="27" s="1"/>
  <c r="N4325" i="27" s="1"/>
  <c r="G4325" i="27" s="1"/>
  <c r="V4324" i="27"/>
  <c r="J4325" i="27"/>
  <c r="K4325" i="27" s="1"/>
  <c r="O4325" i="27" l="1"/>
  <c r="I4325" i="27" l="1"/>
  <c r="L4325" i="27" s="1"/>
  <c r="P4325" i="27" s="1"/>
  <c r="R4325" i="27"/>
  <c r="S4325" i="27" s="1"/>
  <c r="T4325" i="27" s="1"/>
  <c r="Q4325" i="27"/>
  <c r="M4325" i="27" l="1"/>
  <c r="U4325" i="27" s="1"/>
  <c r="W4325" i="27" s="1"/>
  <c r="H4326" i="27"/>
  <c r="X4326" i="27" s="1"/>
  <c r="N4326" i="27" s="1"/>
  <c r="G4326" i="27" s="1"/>
  <c r="V4325" i="27"/>
  <c r="J4326" i="27" l="1"/>
  <c r="K4326" i="27" s="1"/>
  <c r="O4326" i="27" s="1"/>
  <c r="I4326" i="27" l="1"/>
  <c r="L4326" i="27" s="1"/>
  <c r="P4326" i="27" s="1"/>
  <c r="R4326" i="27"/>
  <c r="S4326" i="27" s="1"/>
  <c r="T4326" i="27" s="1"/>
  <c r="Q4326" i="27"/>
  <c r="M4326" i="27" l="1"/>
  <c r="U4326" i="27" s="1"/>
  <c r="W4326" i="27" s="1"/>
  <c r="H4327" i="27"/>
  <c r="X4327" i="27" s="1"/>
  <c r="N4327" i="27" s="1"/>
  <c r="G4327" i="27" s="1"/>
  <c r="V4326" i="27"/>
  <c r="J4327" i="27"/>
  <c r="K4327" i="27" s="1"/>
  <c r="O4327" i="27" l="1"/>
  <c r="I4327" i="27" l="1"/>
  <c r="L4327" i="27" s="1"/>
  <c r="P4327" i="27" s="1"/>
  <c r="R4327" i="27"/>
  <c r="S4327" i="27" s="1"/>
  <c r="T4327" i="27" s="1"/>
  <c r="Q4327" i="27"/>
  <c r="M4327" i="27" l="1"/>
  <c r="U4327" i="27" s="1"/>
  <c r="W4327" i="27" s="1"/>
  <c r="H4328" i="27"/>
  <c r="X4328" i="27" s="1"/>
  <c r="N4328" i="27" s="1"/>
  <c r="G4328" i="27" s="1"/>
  <c r="V4327" i="27"/>
  <c r="J4328" i="27"/>
  <c r="K4328" i="27" s="1"/>
  <c r="O4328" i="27" l="1"/>
  <c r="I4328" i="27" l="1"/>
  <c r="L4328" i="27" s="1"/>
  <c r="P4328" i="27" s="1"/>
  <c r="R4328" i="27"/>
  <c r="S4328" i="27" s="1"/>
  <c r="T4328" i="27" s="1"/>
  <c r="Q4328" i="27"/>
  <c r="M4328" i="27" l="1"/>
  <c r="U4328" i="27" s="1"/>
  <c r="W4328" i="27" s="1"/>
  <c r="H4329" i="27"/>
  <c r="X4329" i="27" s="1"/>
  <c r="N4329" i="27" s="1"/>
  <c r="G4329" i="27" s="1"/>
  <c r="V4328" i="27"/>
  <c r="J4329" i="27"/>
  <c r="K4329" i="27" s="1"/>
  <c r="O4329" i="27" l="1"/>
  <c r="I4329" i="27" l="1"/>
  <c r="L4329" i="27" s="1"/>
  <c r="P4329" i="27" s="1"/>
  <c r="R4329" i="27"/>
  <c r="S4329" i="27" s="1"/>
  <c r="T4329" i="27" s="1"/>
  <c r="Q4329" i="27"/>
  <c r="M4329" i="27" l="1"/>
  <c r="U4329" i="27" s="1"/>
  <c r="W4329" i="27" s="1"/>
  <c r="H4330" i="27"/>
  <c r="X4330" i="27" s="1"/>
  <c r="N4330" i="27" s="1"/>
  <c r="G4330" i="27" s="1"/>
  <c r="V4329" i="27"/>
  <c r="J4330" i="27" l="1"/>
  <c r="K4330" i="27" s="1"/>
  <c r="O4330" i="27" s="1"/>
  <c r="I4330" i="27" l="1"/>
  <c r="L4330" i="27" s="1"/>
  <c r="P4330" i="27" s="1"/>
  <c r="R4330" i="27"/>
  <c r="S4330" i="27" s="1"/>
  <c r="T4330" i="27" s="1"/>
  <c r="Q4330" i="27"/>
  <c r="M4330" i="27" l="1"/>
  <c r="U4330" i="27" s="1"/>
  <c r="W4330" i="27" s="1"/>
  <c r="H4331" i="27"/>
  <c r="X4331" i="27" s="1"/>
  <c r="N4331" i="27" s="1"/>
  <c r="G4331" i="27" s="1"/>
  <c r="V4330" i="27"/>
  <c r="J4331" i="27" l="1"/>
  <c r="K4331" i="27" s="1"/>
  <c r="O4331" i="27" s="1"/>
  <c r="I4331" i="27" l="1"/>
  <c r="L4331" i="27" s="1"/>
  <c r="P4331" i="27" s="1"/>
  <c r="R4331" i="27"/>
  <c r="S4331" i="27" s="1"/>
  <c r="T4331" i="27" s="1"/>
  <c r="Q4331" i="27"/>
  <c r="M4331" i="27" l="1"/>
  <c r="U4331" i="27" s="1"/>
  <c r="W4331" i="27" s="1"/>
  <c r="H4332" i="27"/>
  <c r="X4332" i="27" s="1"/>
  <c r="N4332" i="27" s="1"/>
  <c r="G4332" i="27" s="1"/>
  <c r="V4331" i="27"/>
  <c r="J4332" i="27"/>
  <c r="K4332" i="27" s="1"/>
  <c r="O4332" i="27" l="1"/>
  <c r="I4332" i="27" l="1"/>
  <c r="L4332" i="27" s="1"/>
  <c r="P4332" i="27" s="1"/>
  <c r="R4332" i="27"/>
  <c r="S4332" i="27" s="1"/>
  <c r="T4332" i="27" s="1"/>
  <c r="Q4332" i="27"/>
  <c r="M4332" i="27" l="1"/>
  <c r="U4332" i="27" s="1"/>
  <c r="W4332" i="27" s="1"/>
  <c r="H4333" i="27"/>
  <c r="X4333" i="27" s="1"/>
  <c r="N4333" i="27" s="1"/>
  <c r="G4333" i="27" s="1"/>
  <c r="V4332" i="27"/>
  <c r="J4333" i="27"/>
  <c r="K4333" i="27" s="1"/>
  <c r="O4333" i="27" l="1"/>
  <c r="I4333" i="27" l="1"/>
  <c r="L4333" i="27" s="1"/>
  <c r="P4333" i="27" s="1"/>
  <c r="R4333" i="27"/>
  <c r="S4333" i="27" s="1"/>
  <c r="T4333" i="27" s="1"/>
  <c r="Q4333" i="27"/>
  <c r="M4333" i="27" l="1"/>
  <c r="U4333" i="27" s="1"/>
  <c r="W4333" i="27" s="1"/>
  <c r="H4334" i="27"/>
  <c r="X4334" i="27" s="1"/>
  <c r="N4334" i="27" s="1"/>
  <c r="G4334" i="27" s="1"/>
  <c r="V4333" i="27"/>
  <c r="J4334" i="27"/>
  <c r="K4334" i="27" s="1"/>
  <c r="O4334" i="27" l="1"/>
  <c r="I4334" i="27" l="1"/>
  <c r="L4334" i="27" s="1"/>
  <c r="M4334" i="27" s="1"/>
  <c r="R4334" i="27"/>
  <c r="S4334" i="27" s="1"/>
  <c r="T4334" i="27" s="1"/>
  <c r="Q4334" i="27"/>
  <c r="P4334" i="27" l="1"/>
  <c r="V4334" i="27" s="1"/>
  <c r="U4334" i="27"/>
  <c r="W4334" i="27" s="1"/>
  <c r="H4335" i="27"/>
  <c r="X4335" i="27" s="1"/>
  <c r="N4335" i="27" s="1"/>
  <c r="G4335" i="27" s="1"/>
  <c r="J4335" i="27" l="1"/>
  <c r="K4335" i="27" s="1"/>
  <c r="O4335" i="27" s="1"/>
  <c r="I4335" i="27" l="1"/>
  <c r="L4335" i="27" s="1"/>
  <c r="P4335" i="27" s="1"/>
  <c r="R4335" i="27"/>
  <c r="Q4335" i="27"/>
  <c r="M4335" i="27" l="1"/>
  <c r="H4336" i="27"/>
  <c r="X4336" i="27" s="1"/>
  <c r="N4336" i="27" s="1"/>
  <c r="G4336" i="27" s="1"/>
  <c r="S4335" i="27"/>
  <c r="T4335" i="27" s="1"/>
  <c r="V4335" i="27"/>
  <c r="J4336" i="27"/>
  <c r="K4336" i="27" s="1"/>
  <c r="U4335" i="27" l="1"/>
  <c r="W4335" i="27" s="1"/>
  <c r="O4336" i="27"/>
  <c r="I4336" i="27" l="1"/>
  <c r="L4336" i="27" s="1"/>
  <c r="P4336" i="27" s="1"/>
  <c r="V4336" i="27" s="1"/>
  <c r="R4336" i="27"/>
  <c r="S4336" i="27" s="1"/>
  <c r="T4336" i="27" s="1"/>
  <c r="Q4336" i="27"/>
  <c r="M4336" i="27" l="1"/>
  <c r="U4336" i="27" s="1"/>
  <c r="W4336" i="27" s="1"/>
  <c r="H4337" i="27"/>
  <c r="X4337" i="27" s="1"/>
  <c r="N4337" i="27" s="1"/>
  <c r="G4337" i="27" s="1"/>
  <c r="J4337" i="27" l="1"/>
  <c r="K4337" i="27" s="1"/>
  <c r="O4337" i="27"/>
  <c r="I4337" i="27" l="1"/>
  <c r="L4337" i="27" s="1"/>
  <c r="P4337" i="27" s="1"/>
  <c r="R4337" i="27"/>
  <c r="S4337" i="27" s="1"/>
  <c r="T4337" i="27" s="1"/>
  <c r="Q4337" i="27"/>
  <c r="M4337" i="27" l="1"/>
  <c r="U4337" i="27" s="1"/>
  <c r="W4337" i="27" s="1"/>
  <c r="H4338" i="27"/>
  <c r="X4338" i="27" s="1"/>
  <c r="N4338" i="27" s="1"/>
  <c r="G4338" i="27" s="1"/>
  <c r="V4337" i="27"/>
  <c r="J4338" i="27"/>
  <c r="K4338" i="27" s="1"/>
  <c r="O4338" i="27" l="1"/>
  <c r="I4338" i="27" l="1"/>
  <c r="L4338" i="27" s="1"/>
  <c r="P4338" i="27" s="1"/>
  <c r="R4338" i="27"/>
  <c r="S4338" i="27" s="1"/>
  <c r="T4338" i="27" s="1"/>
  <c r="Q4338" i="27"/>
  <c r="M4338" i="27" l="1"/>
  <c r="U4338" i="27" s="1"/>
  <c r="W4338" i="27" s="1"/>
  <c r="H4339" i="27"/>
  <c r="X4339" i="27" s="1"/>
  <c r="N4339" i="27" s="1"/>
  <c r="G4339" i="27" s="1"/>
  <c r="V4338" i="27"/>
  <c r="J4339" i="27"/>
  <c r="K4339" i="27" s="1"/>
  <c r="O4339" i="27" l="1"/>
  <c r="I4339" i="27" l="1"/>
  <c r="L4339" i="27" s="1"/>
  <c r="M4339" i="27" s="1"/>
  <c r="R4339" i="27"/>
  <c r="S4339" i="27" s="1"/>
  <c r="T4339" i="27" s="1"/>
  <c r="Q4339" i="27"/>
  <c r="P4339" i="27" l="1"/>
  <c r="V4339" i="27" s="1"/>
  <c r="U4339" i="27"/>
  <c r="W4339" i="27" s="1"/>
  <c r="H4340" i="27"/>
  <c r="X4340" i="27" s="1"/>
  <c r="N4340" i="27" s="1"/>
  <c r="G4340" i="27" s="1"/>
  <c r="J4340" i="27" l="1"/>
  <c r="K4340" i="27" s="1"/>
  <c r="O4340" i="27" s="1"/>
  <c r="I4340" i="27" l="1"/>
  <c r="L4340" i="27" s="1"/>
  <c r="M4340" i="27" s="1"/>
  <c r="R4340" i="27"/>
  <c r="S4340" i="27" s="1"/>
  <c r="T4340" i="27" s="1"/>
  <c r="Q4340" i="27"/>
  <c r="P4340" i="27" l="1"/>
  <c r="V4340" i="27" s="1"/>
  <c r="U4340" i="27"/>
  <c r="H4341" i="27"/>
  <c r="X4341" i="27" s="1"/>
  <c r="N4341" i="27" s="1"/>
  <c r="G4341" i="27" s="1"/>
  <c r="W4340" i="27"/>
  <c r="J4341" i="27"/>
  <c r="K4341" i="27" s="1"/>
  <c r="O4341" i="27" l="1"/>
  <c r="I4341" i="27" l="1"/>
  <c r="L4341" i="27" s="1"/>
  <c r="M4341" i="27" s="1"/>
  <c r="R4341" i="27"/>
  <c r="S4341" i="27" s="1"/>
  <c r="T4341" i="27" s="1"/>
  <c r="Q4341" i="27"/>
  <c r="U4341" i="27" l="1"/>
  <c r="W4341" i="27" s="1"/>
  <c r="H4342" i="27"/>
  <c r="X4342" i="27" s="1"/>
  <c r="N4342" i="27" s="1"/>
  <c r="G4342" i="27" s="1"/>
  <c r="P4341" i="27"/>
  <c r="V4341" i="27" s="1"/>
  <c r="J4342" i="27"/>
  <c r="K4342" i="27" s="1"/>
  <c r="O4342" i="27" l="1"/>
  <c r="I4342" i="27" l="1"/>
  <c r="L4342" i="27" s="1"/>
  <c r="P4342" i="27" s="1"/>
  <c r="R4342" i="27"/>
  <c r="S4342" i="27" s="1"/>
  <c r="T4342" i="27" s="1"/>
  <c r="Q4342" i="27"/>
  <c r="M4342" i="27" l="1"/>
  <c r="U4342" i="27" s="1"/>
  <c r="W4342" i="27" s="1"/>
  <c r="H4343" i="27"/>
  <c r="X4343" i="27" s="1"/>
  <c r="N4343" i="27" s="1"/>
  <c r="G4343" i="27" s="1"/>
  <c r="V4342" i="27"/>
  <c r="J4343" i="27" l="1"/>
  <c r="K4343" i="27" s="1"/>
  <c r="O4343" i="27" s="1"/>
  <c r="I4343" i="27" l="1"/>
  <c r="L4343" i="27" s="1"/>
  <c r="R4343" i="27"/>
  <c r="S4343" i="27" s="1"/>
  <c r="T4343" i="27" s="1"/>
  <c r="Q4343" i="27"/>
  <c r="H4344" i="27" l="1"/>
  <c r="X4344" i="27" s="1"/>
  <c r="N4344" i="27" s="1"/>
  <c r="G4344" i="27" s="1"/>
  <c r="P4343" i="27"/>
  <c r="V4343" i="27" s="1"/>
  <c r="M4343" i="27"/>
  <c r="U4343" i="27" s="1"/>
  <c r="W4343" i="27" s="1"/>
  <c r="J4344" i="27" l="1"/>
  <c r="K4344" i="27" s="1"/>
  <c r="O4344" i="27" s="1"/>
  <c r="I4344" i="27" l="1"/>
  <c r="L4344" i="27" s="1"/>
  <c r="P4344" i="27" s="1"/>
  <c r="R4344" i="27"/>
  <c r="S4344" i="27" s="1"/>
  <c r="T4344" i="27" s="1"/>
  <c r="Q4344" i="27"/>
  <c r="M4344" i="27" l="1"/>
  <c r="U4344" i="27" s="1"/>
  <c r="W4344" i="27" s="1"/>
  <c r="H4345" i="27"/>
  <c r="X4345" i="27" s="1"/>
  <c r="N4345" i="27" s="1"/>
  <c r="G4345" i="27" s="1"/>
  <c r="V4344" i="27"/>
  <c r="J4345" i="27"/>
  <c r="K4345" i="27" s="1"/>
  <c r="O4345" i="27" l="1"/>
  <c r="I4345" i="27" l="1"/>
  <c r="L4345" i="27" s="1"/>
  <c r="R4345" i="27"/>
  <c r="S4345" i="27" s="1"/>
  <c r="T4345" i="27" s="1"/>
  <c r="Q4345" i="27"/>
  <c r="H4346" i="27" l="1"/>
  <c r="X4346" i="27" s="1"/>
  <c r="N4346" i="27" s="1"/>
  <c r="G4346" i="27" s="1"/>
  <c r="P4345" i="27"/>
  <c r="V4345" i="27" s="1"/>
  <c r="M4345" i="27"/>
  <c r="U4345" i="27" s="1"/>
  <c r="W4345" i="27" s="1"/>
  <c r="J4346" i="27" l="1"/>
  <c r="K4346" i="27" s="1"/>
  <c r="O4346" i="27" s="1"/>
  <c r="I4346" i="27" l="1"/>
  <c r="L4346" i="27" s="1"/>
  <c r="P4346" i="27" s="1"/>
  <c r="R4346" i="27"/>
  <c r="Q4346" i="27"/>
  <c r="M4346" i="27" l="1"/>
  <c r="H4347" i="27"/>
  <c r="X4347" i="27" s="1"/>
  <c r="N4347" i="27" s="1"/>
  <c r="G4347" i="27" s="1"/>
  <c r="S4346" i="27"/>
  <c r="T4346" i="27" s="1"/>
  <c r="V4346" i="27"/>
  <c r="J4347" i="27" l="1"/>
  <c r="K4347" i="27" s="1"/>
  <c r="O4347" i="27" s="1"/>
  <c r="U4346" i="27"/>
  <c r="W4346" i="27" s="1"/>
  <c r="I4347" i="27" l="1"/>
  <c r="L4347" i="27" s="1"/>
  <c r="M4347" i="27" s="1"/>
  <c r="R4347" i="27"/>
  <c r="Q4347" i="27"/>
  <c r="H4348" i="27" l="1"/>
  <c r="X4348" i="27" s="1"/>
  <c r="N4348" i="27" s="1"/>
  <c r="G4348" i="27" s="1"/>
  <c r="P4347" i="27"/>
  <c r="V4347" i="27" s="1"/>
  <c r="S4347" i="27"/>
  <c r="T4347" i="27" s="1"/>
  <c r="J4348" i="27"/>
  <c r="K4348" i="27" s="1"/>
  <c r="U4347" i="27" l="1"/>
  <c r="W4347" i="27" s="1"/>
  <c r="O4348" i="27"/>
  <c r="I4348" i="27" l="1"/>
  <c r="L4348" i="27" s="1"/>
  <c r="M4348" i="27" s="1"/>
  <c r="R4348" i="27"/>
  <c r="Q4348" i="27"/>
  <c r="P4348" i="27" l="1"/>
  <c r="V4348" i="27" s="1"/>
  <c r="H4349" i="27"/>
  <c r="X4349" i="27" s="1"/>
  <c r="N4349" i="27" s="1"/>
  <c r="G4349" i="27" s="1"/>
  <c r="S4348" i="27"/>
  <c r="T4348" i="27" s="1"/>
  <c r="J4349" i="27" l="1"/>
  <c r="K4349" i="27" s="1"/>
  <c r="O4349" i="27" s="1"/>
  <c r="U4348" i="27"/>
  <c r="W4348" i="27" s="1"/>
  <c r="I4349" i="27" l="1"/>
  <c r="L4349" i="27" s="1"/>
  <c r="M4349" i="27" s="1"/>
  <c r="R4349" i="27"/>
  <c r="S4349" i="27" s="1"/>
  <c r="T4349" i="27" s="1"/>
  <c r="Q4349" i="27"/>
  <c r="P4349" i="27" l="1"/>
  <c r="V4349" i="27" s="1"/>
  <c r="U4349" i="27"/>
  <c r="W4349" i="27" s="1"/>
  <c r="H4350" i="27"/>
  <c r="X4350" i="27" s="1"/>
  <c r="N4350" i="27" s="1"/>
  <c r="G4350" i="27" s="1"/>
  <c r="J4350" i="27" l="1"/>
  <c r="K4350" i="27" s="1"/>
  <c r="O4350" i="27" s="1"/>
  <c r="I4350" i="27" l="1"/>
  <c r="L4350" i="27" s="1"/>
  <c r="M4350" i="27" s="1"/>
  <c r="R4350" i="27"/>
  <c r="S4350" i="27" s="1"/>
  <c r="T4350" i="27" s="1"/>
  <c r="Q4350" i="27"/>
  <c r="P4350" i="27" l="1"/>
  <c r="U4350" i="27"/>
  <c r="H4351" i="27"/>
  <c r="X4351" i="27" s="1"/>
  <c r="N4351" i="27" s="1"/>
  <c r="G4351" i="27" s="1"/>
  <c r="W4350" i="27"/>
  <c r="V4350" i="27"/>
  <c r="J4351" i="27" l="1"/>
  <c r="K4351" i="27" s="1"/>
  <c r="O4351" i="27" s="1"/>
  <c r="I4351" i="27" s="1"/>
  <c r="L4351" i="27" s="1"/>
  <c r="R4351" i="27" l="1"/>
  <c r="M4351" i="27"/>
  <c r="P4351" i="27"/>
  <c r="V4351" i="27" s="1"/>
  <c r="Q4351" i="27"/>
  <c r="H4352" i="27" l="1"/>
  <c r="X4352" i="27" s="1"/>
  <c r="N4352" i="27" s="1"/>
  <c r="G4352" i="27" s="1"/>
  <c r="S4351" i="27"/>
  <c r="T4351" i="27" s="1"/>
  <c r="J4352" i="27" l="1"/>
  <c r="K4352" i="27" s="1"/>
  <c r="O4352" i="27" s="1"/>
  <c r="U4351" i="27"/>
  <c r="W4351" i="27" s="1"/>
  <c r="I4352" i="27" l="1"/>
  <c r="L4352" i="27" s="1"/>
  <c r="M4352" i="27" s="1"/>
  <c r="R4352" i="27"/>
  <c r="S4352" i="27" s="1"/>
  <c r="T4352" i="27" s="1"/>
  <c r="Q4352" i="27"/>
  <c r="P4352" i="27" l="1"/>
  <c r="V4352" i="27" s="1"/>
  <c r="U4352" i="27"/>
  <c r="W4352" i="27" s="1"/>
  <c r="H4353" i="27"/>
  <c r="X4353" i="27" s="1"/>
  <c r="N4353" i="27" s="1"/>
  <c r="G4353" i="27" s="1"/>
  <c r="J4353" i="27" l="1"/>
  <c r="K4353" i="27" s="1"/>
  <c r="O4353" i="27" s="1"/>
  <c r="I4353" i="27" l="1"/>
  <c r="L4353" i="27" s="1"/>
  <c r="M4353" i="27" s="1"/>
  <c r="R4353" i="27"/>
  <c r="S4353" i="27" s="1"/>
  <c r="T4353" i="27" s="1"/>
  <c r="Q4353" i="27"/>
  <c r="P4353" i="27" l="1"/>
  <c r="V4353" i="27" s="1"/>
  <c r="U4353" i="27"/>
  <c r="W4353" i="27" s="1"/>
  <c r="H4354" i="27"/>
  <c r="X4354" i="27" s="1"/>
  <c r="N4354" i="27" s="1"/>
  <c r="G4354" i="27" s="1"/>
  <c r="J4354" i="27" l="1"/>
  <c r="K4354" i="27" s="1"/>
  <c r="O4354" i="27" s="1"/>
  <c r="I4354" i="27" l="1"/>
  <c r="L4354" i="27" s="1"/>
  <c r="P4354" i="27" s="1"/>
  <c r="R4354" i="27"/>
  <c r="S4354" i="27" s="1"/>
  <c r="T4354" i="27" s="1"/>
  <c r="Q4354" i="27"/>
  <c r="M4354" i="27" l="1"/>
  <c r="U4354" i="27" s="1"/>
  <c r="W4354" i="27" s="1"/>
  <c r="H4355" i="27"/>
  <c r="X4355" i="27" s="1"/>
  <c r="N4355" i="27" s="1"/>
  <c r="G4355" i="27" s="1"/>
  <c r="V4354" i="27"/>
  <c r="J4355" i="27" l="1"/>
  <c r="K4355" i="27" s="1"/>
  <c r="O4355" i="27"/>
  <c r="I4355" i="27" l="1"/>
  <c r="L4355" i="27" s="1"/>
  <c r="M4355" i="27" s="1"/>
  <c r="R4355" i="27"/>
  <c r="S4355" i="27" s="1"/>
  <c r="T4355" i="27" s="1"/>
  <c r="Q4355" i="27"/>
  <c r="P4355" i="27" l="1"/>
  <c r="V4355" i="27" s="1"/>
  <c r="U4355" i="27"/>
  <c r="W4355" i="27" s="1"/>
  <c r="H4356" i="27"/>
  <c r="X4356" i="27" s="1"/>
  <c r="N4356" i="27" s="1"/>
  <c r="G4356" i="27" s="1"/>
  <c r="J4356" i="27"/>
  <c r="K4356" i="27" s="1"/>
  <c r="O4356" i="27" l="1"/>
  <c r="I4356" i="27" l="1"/>
  <c r="L4356" i="27" s="1"/>
  <c r="P4356" i="27" s="1"/>
  <c r="R4356" i="27"/>
  <c r="S4356" i="27" s="1"/>
  <c r="T4356" i="27" s="1"/>
  <c r="Q4356" i="27"/>
  <c r="M4356" i="27" l="1"/>
  <c r="U4356" i="27" s="1"/>
  <c r="W4356" i="27" s="1"/>
  <c r="H4357" i="27"/>
  <c r="X4357" i="27" s="1"/>
  <c r="N4357" i="27" s="1"/>
  <c r="G4357" i="27" s="1"/>
  <c r="V4356" i="27"/>
  <c r="J4357" i="27" l="1"/>
  <c r="K4357" i="27" s="1"/>
  <c r="O4357" i="27" s="1"/>
  <c r="I4357" i="27" l="1"/>
  <c r="L4357" i="27" s="1"/>
  <c r="R4357" i="27"/>
  <c r="S4357" i="27" s="1"/>
  <c r="T4357" i="27" s="1"/>
  <c r="Q4357" i="27"/>
  <c r="H4358" i="27" l="1"/>
  <c r="X4358" i="27" s="1"/>
  <c r="N4358" i="27" s="1"/>
  <c r="G4358" i="27" s="1"/>
  <c r="P4357" i="27"/>
  <c r="V4357" i="27" s="1"/>
  <c r="M4357" i="27"/>
  <c r="U4357" i="27" s="1"/>
  <c r="W4357" i="27" s="1"/>
  <c r="J4358" i="27" l="1"/>
  <c r="K4358" i="27" s="1"/>
  <c r="O4358" i="27" s="1"/>
  <c r="I4358" i="27" l="1"/>
  <c r="L4358" i="27" s="1"/>
  <c r="M4358" i="27" s="1"/>
  <c r="R4358" i="27"/>
  <c r="S4358" i="27" s="1"/>
  <c r="T4358" i="27" s="1"/>
  <c r="Q4358" i="27"/>
  <c r="P4358" i="27" l="1"/>
  <c r="V4358" i="27" s="1"/>
  <c r="U4358" i="27"/>
  <c r="W4358" i="27" s="1"/>
  <c r="H4359" i="27"/>
  <c r="X4359" i="27" s="1"/>
  <c r="N4359" i="27" s="1"/>
  <c r="G4359" i="27" s="1"/>
  <c r="J4359" i="27" l="1"/>
  <c r="K4359" i="27" s="1"/>
  <c r="O4359" i="27" s="1"/>
  <c r="I4359" i="27" l="1"/>
  <c r="L4359" i="27" s="1"/>
  <c r="P4359" i="27" s="1"/>
  <c r="R4359" i="27"/>
  <c r="S4359" i="27" s="1"/>
  <c r="T4359" i="27" s="1"/>
  <c r="Q4359" i="27"/>
  <c r="M4359" i="27" l="1"/>
  <c r="U4359" i="27" s="1"/>
  <c r="W4359" i="27" s="1"/>
  <c r="H4360" i="27"/>
  <c r="X4360" i="27" s="1"/>
  <c r="N4360" i="27" s="1"/>
  <c r="G4360" i="27" s="1"/>
  <c r="V4359" i="27"/>
  <c r="J4360" i="27" l="1"/>
  <c r="K4360" i="27" s="1"/>
  <c r="O4360" i="27" s="1"/>
  <c r="I4360" i="27" l="1"/>
  <c r="L4360" i="27" s="1"/>
  <c r="R4360" i="27"/>
  <c r="S4360" i="27" s="1"/>
  <c r="T4360" i="27" s="1"/>
  <c r="Q4360" i="27"/>
  <c r="H4361" i="27" l="1"/>
  <c r="X4361" i="27" s="1"/>
  <c r="N4361" i="27" s="1"/>
  <c r="G4361" i="27" s="1"/>
  <c r="P4360" i="27"/>
  <c r="V4360" i="27" s="1"/>
  <c r="M4360" i="27"/>
  <c r="U4360" i="27" s="1"/>
  <c r="W4360" i="27" s="1"/>
  <c r="J4361" i="27" l="1"/>
  <c r="K4361" i="27" s="1"/>
  <c r="O4361" i="27" s="1"/>
  <c r="I4361" i="27" l="1"/>
  <c r="L4361" i="27" s="1"/>
  <c r="P4361" i="27" s="1"/>
  <c r="R4361" i="27"/>
  <c r="S4361" i="27" s="1"/>
  <c r="T4361" i="27" s="1"/>
  <c r="Q4361" i="27"/>
  <c r="M4361" i="27" l="1"/>
  <c r="U4361" i="27" s="1"/>
  <c r="W4361" i="27" s="1"/>
  <c r="H4362" i="27"/>
  <c r="X4362" i="27" s="1"/>
  <c r="N4362" i="27" s="1"/>
  <c r="G4362" i="27" s="1"/>
  <c r="V4361" i="27"/>
  <c r="J4362" i="27" l="1"/>
  <c r="K4362" i="27" s="1"/>
  <c r="O4362" i="27" s="1"/>
  <c r="I4362" i="27" l="1"/>
  <c r="L4362" i="27" s="1"/>
  <c r="P4362" i="27" s="1"/>
  <c r="R4362" i="27"/>
  <c r="S4362" i="27" s="1"/>
  <c r="T4362" i="27" s="1"/>
  <c r="Q4362" i="27"/>
  <c r="M4362" i="27" l="1"/>
  <c r="U4362" i="27" s="1"/>
  <c r="W4362" i="27" s="1"/>
  <c r="H4363" i="27"/>
  <c r="X4363" i="27" s="1"/>
  <c r="N4363" i="27" s="1"/>
  <c r="G4363" i="27" s="1"/>
  <c r="V4362" i="27"/>
  <c r="J4363" i="27" l="1"/>
  <c r="K4363" i="27" s="1"/>
  <c r="O4363" i="27"/>
  <c r="I4363" i="27" l="1"/>
  <c r="L4363" i="27" s="1"/>
  <c r="P4363" i="27" s="1"/>
  <c r="R4363" i="27"/>
  <c r="S4363" i="27" s="1"/>
  <c r="T4363" i="27" s="1"/>
  <c r="Q4363" i="27"/>
  <c r="M4363" i="27" l="1"/>
  <c r="U4363" i="27" s="1"/>
  <c r="W4363" i="27" s="1"/>
  <c r="H4364" i="27"/>
  <c r="X4364" i="27" s="1"/>
  <c r="N4364" i="27" s="1"/>
  <c r="G4364" i="27" s="1"/>
  <c r="V4363" i="27"/>
  <c r="J4364" i="27"/>
  <c r="K4364" i="27" s="1"/>
  <c r="O4364" i="27" l="1"/>
  <c r="I4364" i="27" l="1"/>
  <c r="L4364" i="27" s="1"/>
  <c r="P4364" i="27" s="1"/>
  <c r="R4364" i="27"/>
  <c r="S4364" i="27" s="1"/>
  <c r="T4364" i="27" s="1"/>
  <c r="Q4364" i="27"/>
  <c r="M4364" i="27" l="1"/>
  <c r="U4364" i="27" s="1"/>
  <c r="W4364" i="27" s="1"/>
  <c r="H4365" i="27"/>
  <c r="X4365" i="27" s="1"/>
  <c r="N4365" i="27" s="1"/>
  <c r="G4365" i="27" s="1"/>
  <c r="V4364" i="27"/>
  <c r="J4365" i="27" l="1"/>
  <c r="K4365" i="27" s="1"/>
  <c r="O4365" i="27" s="1"/>
  <c r="I4365" i="27" l="1"/>
  <c r="L4365" i="27" s="1"/>
  <c r="P4365" i="27" s="1"/>
  <c r="R4365" i="27"/>
  <c r="S4365" i="27" s="1"/>
  <c r="T4365" i="27" s="1"/>
  <c r="Q4365" i="27"/>
  <c r="M4365" i="27" l="1"/>
  <c r="U4365" i="27" s="1"/>
  <c r="W4365" i="27" s="1"/>
  <c r="H4366" i="27"/>
  <c r="X4366" i="27" s="1"/>
  <c r="N4366" i="27" s="1"/>
  <c r="G4366" i="27" s="1"/>
  <c r="V4365" i="27"/>
  <c r="J4366" i="27" l="1"/>
  <c r="K4366" i="27" s="1"/>
  <c r="O4366" i="27" s="1"/>
  <c r="I4366" i="27" l="1"/>
  <c r="L4366" i="27" s="1"/>
  <c r="M4366" i="27" s="1"/>
  <c r="R4366" i="27"/>
  <c r="S4366" i="27" s="1"/>
  <c r="T4366" i="27" s="1"/>
  <c r="Q4366" i="27"/>
  <c r="P4366" i="27" l="1"/>
  <c r="V4366" i="27" s="1"/>
  <c r="U4366" i="27"/>
  <c r="W4366" i="27" s="1"/>
  <c r="H4367" i="27"/>
  <c r="X4367" i="27" s="1"/>
  <c r="N4367" i="27" s="1"/>
  <c r="G4367" i="27" s="1"/>
  <c r="J4367" i="27" l="1"/>
  <c r="K4367" i="27" s="1"/>
  <c r="O4367" i="27"/>
  <c r="I4367" i="27" l="1"/>
  <c r="L4367" i="27" s="1"/>
  <c r="P4367" i="27" s="1"/>
  <c r="R4367" i="27"/>
  <c r="S4367" i="27" s="1"/>
  <c r="T4367" i="27" s="1"/>
  <c r="Q4367" i="27"/>
  <c r="M4367" i="27" l="1"/>
  <c r="U4367" i="27" s="1"/>
  <c r="W4367" i="27" s="1"/>
  <c r="H4368" i="27"/>
  <c r="X4368" i="27" s="1"/>
  <c r="N4368" i="27" s="1"/>
  <c r="G4368" i="27" s="1"/>
  <c r="V4367" i="27"/>
  <c r="J4368" i="27"/>
  <c r="K4368" i="27" s="1"/>
  <c r="O4368" i="27" l="1"/>
  <c r="I4368" i="27" l="1"/>
  <c r="L4368" i="27" s="1"/>
  <c r="M4368" i="27" s="1"/>
  <c r="R4368" i="27"/>
  <c r="S4368" i="27" s="1"/>
  <c r="T4368" i="27" s="1"/>
  <c r="Q4368" i="27"/>
  <c r="P4368" i="27" l="1"/>
  <c r="U4368" i="27"/>
  <c r="W4368" i="27" s="1"/>
  <c r="H4369" i="27"/>
  <c r="X4369" i="27" s="1"/>
  <c r="N4369" i="27" s="1"/>
  <c r="G4369" i="27" s="1"/>
  <c r="V4368" i="27"/>
  <c r="J4369" i="27" l="1"/>
  <c r="K4369" i="27" s="1"/>
  <c r="O4369" i="27" s="1"/>
  <c r="I4369" i="27" l="1"/>
  <c r="L4369" i="27" s="1"/>
  <c r="P4369" i="27" s="1"/>
  <c r="R4369" i="27"/>
  <c r="S4369" i="27" s="1"/>
  <c r="T4369" i="27" s="1"/>
  <c r="Q4369" i="27"/>
  <c r="M4369" i="27" l="1"/>
  <c r="U4369" i="27" s="1"/>
  <c r="W4369" i="27" s="1"/>
  <c r="H4370" i="27"/>
  <c r="X4370" i="27" s="1"/>
  <c r="N4370" i="27" s="1"/>
  <c r="G4370" i="27" s="1"/>
  <c r="V4369" i="27"/>
  <c r="J4370" i="27" l="1"/>
  <c r="K4370" i="27" s="1"/>
  <c r="O4370" i="27" s="1"/>
  <c r="I4370" i="27" l="1"/>
  <c r="L4370" i="27" s="1"/>
  <c r="P4370" i="27" s="1"/>
  <c r="R4370" i="27"/>
  <c r="S4370" i="27" s="1"/>
  <c r="T4370" i="27" s="1"/>
  <c r="Q4370" i="27"/>
  <c r="M4370" i="27" l="1"/>
  <c r="U4370" i="27" s="1"/>
  <c r="W4370" i="27" s="1"/>
  <c r="H4371" i="27"/>
  <c r="X4371" i="27" s="1"/>
  <c r="N4371" i="27" s="1"/>
  <c r="G4371" i="27" s="1"/>
  <c r="V4370" i="27"/>
  <c r="J4371" i="27"/>
  <c r="K4371" i="27" s="1"/>
  <c r="O4371" i="27" l="1"/>
  <c r="I4371" i="27" l="1"/>
  <c r="L4371" i="27" s="1"/>
  <c r="P4371" i="27" s="1"/>
  <c r="R4371" i="27"/>
  <c r="S4371" i="27" s="1"/>
  <c r="T4371" i="27" s="1"/>
  <c r="Q4371" i="27"/>
  <c r="M4371" i="27" l="1"/>
  <c r="U4371" i="27" s="1"/>
  <c r="W4371" i="27" s="1"/>
  <c r="H4372" i="27"/>
  <c r="X4372" i="27" s="1"/>
  <c r="N4372" i="27" s="1"/>
  <c r="G4372" i="27" s="1"/>
  <c r="V4371" i="27"/>
  <c r="J4372" i="27"/>
  <c r="K4372" i="27" s="1"/>
  <c r="O4372" i="27" l="1"/>
  <c r="I4372" i="27" l="1"/>
  <c r="L4372" i="27" s="1"/>
  <c r="M4372" i="27" s="1"/>
  <c r="R4372" i="27"/>
  <c r="S4372" i="27" s="1"/>
  <c r="T4372" i="27" s="1"/>
  <c r="Q4372" i="27"/>
  <c r="P4372" i="27" l="1"/>
  <c r="V4372" i="27" s="1"/>
  <c r="U4372" i="27"/>
  <c r="W4372" i="27" s="1"/>
  <c r="H4373" i="27"/>
  <c r="X4373" i="27" s="1"/>
  <c r="N4373" i="27" s="1"/>
  <c r="G4373" i="27" s="1"/>
  <c r="J4373" i="27" l="1"/>
  <c r="K4373" i="27" s="1"/>
  <c r="O4373" i="27" s="1"/>
  <c r="I4373" i="27" l="1"/>
  <c r="R4373" i="27"/>
  <c r="S4373" i="27" s="1"/>
  <c r="T4373" i="27" s="1"/>
  <c r="L4373" i="27"/>
  <c r="Q4373" i="27"/>
  <c r="H4374" i="27" l="1"/>
  <c r="X4374" i="27" s="1"/>
  <c r="N4374" i="27" s="1"/>
  <c r="G4374" i="27" s="1"/>
  <c r="P4373" i="27"/>
  <c r="V4373" i="27" s="1"/>
  <c r="M4373" i="27"/>
  <c r="U4373" i="27" s="1"/>
  <c r="W4373" i="27" s="1"/>
  <c r="J4374" i="27" l="1"/>
  <c r="K4374" i="27" s="1"/>
  <c r="O4374" i="27" s="1"/>
  <c r="I4374" i="27" l="1"/>
  <c r="L4374" i="27" s="1"/>
  <c r="M4374" i="27" s="1"/>
  <c r="R4374" i="27"/>
  <c r="S4374" i="27" s="1"/>
  <c r="T4374" i="27" s="1"/>
  <c r="P4374" i="27"/>
  <c r="Q4374" i="27"/>
  <c r="U4374" i="27" l="1"/>
  <c r="W4374" i="27" s="1"/>
  <c r="H4375" i="27"/>
  <c r="X4375" i="27" s="1"/>
  <c r="N4375" i="27" s="1"/>
  <c r="G4375" i="27" s="1"/>
  <c r="V4374" i="27"/>
  <c r="J4375" i="27" l="1"/>
  <c r="K4375" i="27" s="1"/>
  <c r="O4375" i="27" s="1"/>
  <c r="I4375" i="27" l="1"/>
  <c r="L4375" i="27" s="1"/>
  <c r="R4375" i="27"/>
  <c r="S4375" i="27" s="1"/>
  <c r="T4375" i="27" s="1"/>
  <c r="M4375" i="27"/>
  <c r="P4375" i="27"/>
  <c r="Q4375" i="27"/>
  <c r="U4375" i="27" l="1"/>
  <c r="H4376" i="27"/>
  <c r="X4376" i="27" s="1"/>
  <c r="N4376" i="27" s="1"/>
  <c r="G4376" i="27" s="1"/>
  <c r="W4375" i="27"/>
  <c r="V4375" i="27"/>
  <c r="J4376" i="27" l="1"/>
  <c r="K4376" i="27" s="1"/>
  <c r="O4376" i="27" s="1"/>
  <c r="I4376" i="27" l="1"/>
  <c r="L4376" i="27" s="1"/>
  <c r="M4376" i="27" s="1"/>
  <c r="R4376" i="27"/>
  <c r="S4376" i="27" s="1"/>
  <c r="T4376" i="27" s="1"/>
  <c r="Q4376" i="27"/>
  <c r="P4376" i="27" l="1"/>
  <c r="V4376" i="27" s="1"/>
  <c r="U4376" i="27"/>
  <c r="H4377" i="27"/>
  <c r="X4377" i="27" s="1"/>
  <c r="N4377" i="27" s="1"/>
  <c r="G4377" i="27" s="1"/>
  <c r="W4376" i="27"/>
  <c r="J4377" i="27" l="1"/>
  <c r="K4377" i="27" s="1"/>
  <c r="O4377" i="27"/>
  <c r="I4377" i="27" l="1"/>
  <c r="L4377" i="27" s="1"/>
  <c r="P4377" i="27" s="1"/>
  <c r="R4377" i="27"/>
  <c r="S4377" i="27" s="1"/>
  <c r="T4377" i="27" s="1"/>
  <c r="Q4377" i="27"/>
  <c r="M4377" i="27" l="1"/>
  <c r="U4377" i="27" s="1"/>
  <c r="W4377" i="27" s="1"/>
  <c r="H4378" i="27"/>
  <c r="X4378" i="27" s="1"/>
  <c r="N4378" i="27" s="1"/>
  <c r="G4378" i="27" s="1"/>
  <c r="V4377" i="27"/>
  <c r="J4378" i="27" l="1"/>
  <c r="K4378" i="27" s="1"/>
  <c r="O4378" i="27" s="1"/>
  <c r="I4378" i="27" l="1"/>
  <c r="L4378" i="27" s="1"/>
  <c r="P4378" i="27" s="1"/>
  <c r="R4378" i="27"/>
  <c r="S4378" i="27" s="1"/>
  <c r="T4378" i="27" s="1"/>
  <c r="Q4378" i="27"/>
  <c r="M4378" i="27" l="1"/>
  <c r="U4378" i="27" s="1"/>
  <c r="W4378" i="27" s="1"/>
  <c r="H4379" i="27"/>
  <c r="X4379" i="27" s="1"/>
  <c r="N4379" i="27" s="1"/>
  <c r="G4379" i="27" s="1"/>
  <c r="V4378" i="27"/>
  <c r="J4379" i="27" l="1"/>
  <c r="K4379" i="27" s="1"/>
  <c r="O4379" i="27" s="1"/>
  <c r="I4379" i="27" l="1"/>
  <c r="L4379" i="27" s="1"/>
  <c r="M4379" i="27" s="1"/>
  <c r="R4379" i="27"/>
  <c r="S4379" i="27" s="1"/>
  <c r="T4379" i="27" s="1"/>
  <c r="Q4379" i="27"/>
  <c r="P4379" i="27" l="1"/>
  <c r="V4379" i="27" s="1"/>
  <c r="U4379" i="27"/>
  <c r="W4379" i="27" s="1"/>
  <c r="H4380" i="27"/>
  <c r="X4380" i="27" s="1"/>
  <c r="N4380" i="27" s="1"/>
  <c r="G4380" i="27" s="1"/>
  <c r="J4380" i="27" l="1"/>
  <c r="K4380" i="27" s="1"/>
  <c r="O4380" i="27" s="1"/>
  <c r="I4380" i="27" l="1"/>
  <c r="L4380" i="27" s="1"/>
  <c r="P4380" i="27" s="1"/>
  <c r="R4380" i="27"/>
  <c r="S4380" i="27" s="1"/>
  <c r="T4380" i="27" s="1"/>
  <c r="Q4380" i="27"/>
  <c r="M4380" i="27" l="1"/>
  <c r="U4380" i="27" s="1"/>
  <c r="W4380" i="27" s="1"/>
  <c r="H4381" i="27"/>
  <c r="X4381" i="27" s="1"/>
  <c r="N4381" i="27" s="1"/>
  <c r="G4381" i="27" s="1"/>
  <c r="V4380" i="27"/>
  <c r="J4381" i="27" l="1"/>
  <c r="K4381" i="27" s="1"/>
  <c r="O4381" i="27" s="1"/>
  <c r="I4381" i="27" l="1"/>
  <c r="L4381" i="27" s="1"/>
  <c r="M4381" i="27" s="1"/>
  <c r="R4381" i="27"/>
  <c r="S4381" i="27" s="1"/>
  <c r="T4381" i="27" s="1"/>
  <c r="Q4381" i="27"/>
  <c r="P4381" i="27" l="1"/>
  <c r="V4381" i="27" s="1"/>
  <c r="U4381" i="27"/>
  <c r="H4382" i="27"/>
  <c r="X4382" i="27" s="1"/>
  <c r="N4382" i="27" s="1"/>
  <c r="G4382" i="27" s="1"/>
  <c r="W4381" i="27"/>
  <c r="J4382" i="27" l="1"/>
  <c r="K4382" i="27" s="1"/>
  <c r="O4382" i="27" s="1"/>
  <c r="I4382" i="27" l="1"/>
  <c r="L4382" i="27" s="1"/>
  <c r="M4382" i="27" s="1"/>
  <c r="R4382" i="27"/>
  <c r="S4382" i="27" s="1"/>
  <c r="T4382" i="27" s="1"/>
  <c r="Q4382" i="27"/>
  <c r="P4382" i="27" l="1"/>
  <c r="U4382" i="27"/>
  <c r="W4382" i="27" s="1"/>
  <c r="H4383" i="27"/>
  <c r="X4383" i="27" s="1"/>
  <c r="N4383" i="27" s="1"/>
  <c r="G4383" i="27" s="1"/>
  <c r="V4382" i="27"/>
  <c r="J4383" i="27" l="1"/>
  <c r="K4383" i="27" s="1"/>
  <c r="O4383" i="27"/>
  <c r="I4383" i="27" l="1"/>
  <c r="L4383" i="27" s="1"/>
  <c r="M4383" i="27" s="1"/>
  <c r="R4383" i="27"/>
  <c r="S4383" i="27" s="1"/>
  <c r="T4383" i="27" s="1"/>
  <c r="Q4383" i="27"/>
  <c r="P4383" i="27" l="1"/>
  <c r="V4383" i="27" s="1"/>
  <c r="U4383" i="27"/>
  <c r="W4383" i="27" s="1"/>
  <c r="H4384" i="27"/>
  <c r="X4384" i="27" s="1"/>
  <c r="N4384" i="27" s="1"/>
  <c r="G4384" i="27" s="1"/>
  <c r="J4384" i="27"/>
  <c r="K4384" i="27" s="1"/>
  <c r="O4384" i="27" l="1"/>
  <c r="I4384" i="27" l="1"/>
  <c r="L4384" i="27" s="1"/>
  <c r="P4384" i="27" s="1"/>
  <c r="R4384" i="27"/>
  <c r="S4384" i="27" s="1"/>
  <c r="T4384" i="27" s="1"/>
  <c r="Q4384" i="27"/>
  <c r="M4384" i="27" l="1"/>
  <c r="U4384" i="27"/>
  <c r="H4385" i="27"/>
  <c r="X4385" i="27" s="1"/>
  <c r="N4385" i="27" s="1"/>
  <c r="G4385" i="27" s="1"/>
  <c r="W4384" i="27"/>
  <c r="V4384" i="27"/>
  <c r="J4385" i="27"/>
  <c r="K4385" i="27" s="1"/>
  <c r="O4385" i="27" l="1"/>
  <c r="I4385" i="27" l="1"/>
  <c r="L4385" i="27" s="1"/>
  <c r="P4385" i="27" s="1"/>
  <c r="R4385" i="27"/>
  <c r="S4385" i="27" s="1"/>
  <c r="T4385" i="27" s="1"/>
  <c r="Q4385" i="27"/>
  <c r="M4385" i="27" l="1"/>
  <c r="U4385" i="27" s="1"/>
  <c r="W4385" i="27" s="1"/>
  <c r="H4386" i="27"/>
  <c r="X4386" i="27" s="1"/>
  <c r="N4386" i="27" s="1"/>
  <c r="G4386" i="27" s="1"/>
  <c r="V4385" i="27"/>
  <c r="J4386" i="27"/>
  <c r="K4386" i="27" s="1"/>
  <c r="O4386" i="27" l="1"/>
  <c r="I4386" i="27" s="1"/>
  <c r="R4386" i="27" l="1"/>
  <c r="S4386" i="27" s="1"/>
  <c r="T4386" i="27" s="1"/>
  <c r="L4386" i="27"/>
  <c r="Q4386" i="27"/>
  <c r="P4386" i="27" l="1"/>
  <c r="V4386" i="27" s="1"/>
  <c r="AT2646" i="27" s="1"/>
  <c r="H4387" i="27"/>
  <c r="X4387" i="27" s="1"/>
  <c r="N4387" i="27" s="1"/>
  <c r="G4387" i="27" s="1"/>
  <c r="M4386" i="27"/>
  <c r="U4386" i="27" s="1"/>
  <c r="W4386" i="27" s="1"/>
  <c r="J4387" i="27" l="1"/>
  <c r="K4387" i="27" s="1"/>
  <c r="AE16" i="27" a="1"/>
  <c r="AE16" i="27" s="1"/>
  <c r="AE3" i="27" s="1"/>
  <c r="AZ2646" i="27"/>
  <c r="AY2646" i="27"/>
  <c r="BB2646" i="27" s="1"/>
  <c r="AW2646" i="27"/>
  <c r="BA2646" i="27" s="1"/>
  <c r="O4387" i="27"/>
  <c r="I4387" i="27" l="1"/>
  <c r="L4387" i="27" s="1"/>
  <c r="M4387" i="27" s="1"/>
  <c r="R4387" i="27"/>
  <c r="S4387" i="27" s="1"/>
  <c r="T4387" i="27" s="1"/>
  <c r="Q4387" i="27"/>
  <c r="P4387" i="27" l="1"/>
  <c r="U4387" i="27"/>
  <c r="W4387" i="27" s="1"/>
  <c r="H4388" i="27"/>
  <c r="X4388" i="27" s="1"/>
  <c r="N4388" i="27" s="1"/>
  <c r="G4388" i="27" s="1"/>
  <c r="V4387" i="27"/>
  <c r="AT2647" i="27" s="1"/>
  <c r="J4388" i="27"/>
  <c r="K4388" i="27" s="1"/>
  <c r="AZ2647" i="27" l="1"/>
  <c r="AY2647" i="27"/>
  <c r="BB2647" i="27" s="1"/>
  <c r="AW2647" i="27"/>
  <c r="BA2647" i="27" s="1"/>
  <c r="O4388" i="27"/>
  <c r="I4388" i="27" l="1"/>
  <c r="L4388" i="27" s="1"/>
  <c r="M4388" i="27" s="1"/>
  <c r="R4388" i="27"/>
  <c r="S4388" i="27" s="1"/>
  <c r="T4388" i="27" s="1"/>
  <c r="Q4388" i="27"/>
  <c r="P4388" i="27" l="1"/>
  <c r="V4388" i="27" s="1"/>
  <c r="AT2648" i="27" s="1"/>
  <c r="U4388" i="27"/>
  <c r="W4388" i="27" s="1"/>
  <c r="H4389" i="27"/>
  <c r="X4389" i="27" s="1"/>
  <c r="N4389" i="27" s="1"/>
  <c r="G4389" i="27" s="1"/>
  <c r="J4389" i="27" l="1"/>
  <c r="K4389" i="27" s="1"/>
  <c r="AZ2648" i="27"/>
  <c r="AW2648" i="27"/>
  <c r="BA2648" i="27" s="1"/>
  <c r="AY2648" i="27"/>
  <c r="BB2648" i="27" s="1"/>
  <c r="O4389" i="27"/>
  <c r="I4389" i="27" l="1"/>
  <c r="L4389" i="27" s="1"/>
  <c r="M4389" i="27" s="1"/>
  <c r="R4389" i="27"/>
  <c r="S4389" i="27" s="1"/>
  <c r="T4389" i="27" s="1"/>
  <c r="Q4389" i="27"/>
  <c r="P4389" i="27" l="1"/>
  <c r="V4389" i="27" s="1"/>
  <c r="AT2649" i="27" s="1"/>
  <c r="U4389" i="27"/>
  <c r="W4389" i="27" s="1"/>
  <c r="H4390" i="27"/>
  <c r="X4390" i="27" s="1"/>
  <c r="N4390" i="27" s="1"/>
  <c r="G4390" i="27" s="1"/>
  <c r="J4390" i="27" l="1"/>
  <c r="K4390" i="27" s="1"/>
  <c r="AZ2649" i="27"/>
  <c r="AY2649" i="27"/>
  <c r="BB2649" i="27" s="1"/>
  <c r="AW2649" i="27"/>
  <c r="BA2649" i="27" s="1"/>
  <c r="O4390" i="27"/>
  <c r="I4390" i="27" l="1"/>
  <c r="L4390" i="27" s="1"/>
  <c r="P4390" i="27" s="1"/>
  <c r="R4390" i="27"/>
  <c r="S4390" i="27" s="1"/>
  <c r="T4390" i="27" s="1"/>
  <c r="Q4390" i="27"/>
  <c r="M4390" i="27" l="1"/>
  <c r="U4390" i="27" s="1"/>
  <c r="W4390" i="27" s="1"/>
  <c r="H4391" i="27"/>
  <c r="X4391" i="27" s="1"/>
  <c r="N4391" i="27" s="1"/>
  <c r="G4391" i="27" s="1"/>
  <c r="V4390" i="27"/>
  <c r="AT2650" i="27" s="1"/>
  <c r="J4391" i="27"/>
  <c r="K4391" i="27" s="1"/>
  <c r="AZ2650" i="27" l="1"/>
  <c r="AW2650" i="27"/>
  <c r="BA2650" i="27" s="1"/>
  <c r="AY2650" i="27"/>
  <c r="BB2650" i="27" s="1"/>
  <c r="O4391" i="27"/>
  <c r="I4391" i="27" l="1"/>
  <c r="L4391" i="27" s="1"/>
  <c r="M4391" i="27" s="1"/>
  <c r="R4391" i="27"/>
  <c r="S4391" i="27" s="1"/>
  <c r="T4391" i="27" s="1"/>
  <c r="Q4391" i="27"/>
  <c r="P4391" i="27" l="1"/>
  <c r="V4391" i="27" s="1"/>
  <c r="AT2651" i="27" s="1"/>
  <c r="U4391" i="27"/>
  <c r="W4391" i="27" s="1"/>
  <c r="H4392" i="27"/>
  <c r="X4392" i="27" s="1"/>
  <c r="N4392" i="27" s="1"/>
  <c r="G4392" i="27" s="1"/>
  <c r="J4392" i="27" l="1"/>
  <c r="K4392" i="27" s="1"/>
  <c r="O4392" i="27" s="1"/>
  <c r="AW2651" i="27"/>
  <c r="BA2651" i="27" s="1"/>
  <c r="AY2651" i="27"/>
  <c r="BB2651" i="27" s="1"/>
  <c r="AZ2651" i="27"/>
  <c r="I4392" i="27" l="1"/>
  <c r="L4392" i="27" s="1"/>
  <c r="P4392" i="27" s="1"/>
  <c r="R4392" i="27"/>
  <c r="S4392" i="27" s="1"/>
  <c r="T4392" i="27" s="1"/>
  <c r="Q4392" i="27"/>
  <c r="M4392" i="27" l="1"/>
  <c r="U4392" i="27" s="1"/>
  <c r="W4392" i="27" s="1"/>
  <c r="H4393" i="27"/>
  <c r="X4393" i="27" s="1"/>
  <c r="N4393" i="27" s="1"/>
  <c r="G4393" i="27" s="1"/>
  <c r="V4392" i="27"/>
  <c r="AT2652" i="27" s="1"/>
  <c r="J4393" i="27" l="1"/>
  <c r="K4393" i="27" s="1"/>
  <c r="O4393" i="27" s="1"/>
  <c r="AW2652" i="27"/>
  <c r="BA2652" i="27" s="1"/>
  <c r="AY2652" i="27"/>
  <c r="BB2652" i="27" s="1"/>
  <c r="AZ2652" i="27"/>
  <c r="I4393" i="27" l="1"/>
  <c r="L4393" i="27" s="1"/>
  <c r="M4393" i="27" s="1"/>
  <c r="R4393" i="27"/>
  <c r="S4393" i="27" s="1"/>
  <c r="T4393" i="27" s="1"/>
  <c r="P4393" i="27"/>
  <c r="Q4393" i="27"/>
  <c r="U4393" i="27" l="1"/>
  <c r="W4393" i="27" s="1"/>
  <c r="H4394" i="27"/>
  <c r="X4394" i="27" s="1"/>
  <c r="N4394" i="27" s="1"/>
  <c r="G4394" i="27" s="1"/>
  <c r="V4393" i="27"/>
  <c r="AT2653" i="27" s="1"/>
  <c r="J4394" i="27" l="1"/>
  <c r="K4394" i="27" s="1"/>
  <c r="O4394" i="27" s="1"/>
  <c r="AZ2653" i="27"/>
  <c r="AW2653" i="27"/>
  <c r="BA2653" i="27" s="1"/>
  <c r="AY2653" i="27"/>
  <c r="BB2653" i="27" s="1"/>
  <c r="I4394" i="27" l="1"/>
  <c r="L4394" i="27" s="1"/>
  <c r="P4394" i="27" s="1"/>
  <c r="R4394" i="27"/>
  <c r="S4394" i="27" s="1"/>
  <c r="T4394" i="27" s="1"/>
  <c r="Q4394" i="27"/>
  <c r="M4394" i="27" l="1"/>
  <c r="U4394" i="27" s="1"/>
  <c r="W4394" i="27" s="1"/>
  <c r="H4395" i="27"/>
  <c r="X4395" i="27" s="1"/>
  <c r="N4395" i="27" s="1"/>
  <c r="G4395" i="27" s="1"/>
  <c r="V4394" i="27"/>
  <c r="AT2654" i="27" s="1"/>
  <c r="J4395" i="27" l="1"/>
  <c r="K4395" i="27" s="1"/>
  <c r="O4395" i="27" s="1"/>
  <c r="AZ2654" i="27"/>
  <c r="AY2654" i="27"/>
  <c r="BB2654" i="27" s="1"/>
  <c r="AW2654" i="27"/>
  <c r="BA2654" i="27" s="1"/>
  <c r="I4395" i="27" l="1"/>
  <c r="L4395" i="27" s="1"/>
  <c r="R4395" i="27"/>
  <c r="S4395" i="27" s="1"/>
  <c r="T4395" i="27" s="1"/>
  <c r="Q4395" i="27"/>
  <c r="H4396" i="27" l="1"/>
  <c r="X4396" i="27" s="1"/>
  <c r="N4396" i="27" s="1"/>
  <c r="G4396" i="27" s="1"/>
  <c r="P4395" i="27"/>
  <c r="V4395" i="27" s="1"/>
  <c r="AT2655" i="27" s="1"/>
  <c r="M4395" i="27"/>
  <c r="U4395" i="27" s="1"/>
  <c r="W4395" i="27" s="1"/>
  <c r="J4396" i="27" l="1"/>
  <c r="K4396" i="27" s="1"/>
  <c r="O4396" i="27" s="1"/>
  <c r="AZ2655" i="27"/>
  <c r="AY2655" i="27"/>
  <c r="BB2655" i="27" s="1"/>
  <c r="AW2655" i="27"/>
  <c r="BA2655" i="27" s="1"/>
  <c r="I4396" i="27" l="1"/>
  <c r="L4396" i="27" s="1"/>
  <c r="P4396" i="27" s="1"/>
  <c r="R4396" i="27"/>
  <c r="S4396" i="27" s="1"/>
  <c r="T4396" i="27" s="1"/>
  <c r="Q4396" i="27"/>
  <c r="M4396" i="27" l="1"/>
  <c r="U4396" i="27" s="1"/>
  <c r="W4396" i="27" s="1"/>
  <c r="H4397" i="27"/>
  <c r="X4397" i="27" s="1"/>
  <c r="N4397" i="27" s="1"/>
  <c r="G4397" i="27" s="1"/>
  <c r="V4396" i="27"/>
  <c r="AT2656" i="27" s="1"/>
  <c r="J4397" i="27" l="1"/>
  <c r="K4397" i="27" s="1"/>
  <c r="O4397" i="27" s="1"/>
  <c r="AZ2656" i="27"/>
  <c r="AY2656" i="27"/>
  <c r="BB2656" i="27" s="1"/>
  <c r="AW2656" i="27"/>
  <c r="BA2656" i="27" s="1"/>
  <c r="I4397" i="27" l="1"/>
  <c r="L4397" i="27" s="1"/>
  <c r="M4397" i="27" s="1"/>
  <c r="R4397" i="27"/>
  <c r="S4397" i="27" s="1"/>
  <c r="T4397" i="27" s="1"/>
  <c r="Q4397" i="27"/>
  <c r="U4397" i="27" l="1"/>
  <c r="W4397" i="27" s="1"/>
  <c r="H4398" i="27"/>
  <c r="X4398" i="27" s="1"/>
  <c r="N4398" i="27" s="1"/>
  <c r="G4398" i="27" s="1"/>
  <c r="P4397" i="27"/>
  <c r="V4397" i="27" s="1"/>
  <c r="AT2657" i="27" s="1"/>
  <c r="J4398" i="27" l="1"/>
  <c r="K4398" i="27" s="1"/>
  <c r="O4398" i="27" s="1"/>
  <c r="AZ2657" i="27"/>
  <c r="AY2657" i="27"/>
  <c r="BB2657" i="27" s="1"/>
  <c r="AW2657" i="27"/>
  <c r="BA2657" i="27" s="1"/>
  <c r="I4398" i="27" l="1"/>
  <c r="L4398" i="27" s="1"/>
  <c r="M4398" i="27" s="1"/>
  <c r="R4398" i="27"/>
  <c r="S4398" i="27" s="1"/>
  <c r="T4398" i="27" s="1"/>
  <c r="Q4398" i="27"/>
  <c r="U4398" i="27" l="1"/>
  <c r="H4399" i="27"/>
  <c r="X4399" i="27" s="1"/>
  <c r="N4399" i="27" s="1"/>
  <c r="G4399" i="27" s="1"/>
  <c r="W4398" i="27"/>
  <c r="P4398" i="27"/>
  <c r="V4398" i="27" s="1"/>
  <c r="AT2658" i="27" s="1"/>
  <c r="J4399" i="27" l="1"/>
  <c r="K4399" i="27" s="1"/>
  <c r="O4399" i="27" s="1"/>
  <c r="AZ2658" i="27"/>
  <c r="AY2658" i="27"/>
  <c r="BB2658" i="27" s="1"/>
  <c r="AW2658" i="27"/>
  <c r="BA2658" i="27" s="1"/>
  <c r="I4399" i="27" l="1"/>
  <c r="L4399" i="27" s="1"/>
  <c r="P4399" i="27" s="1"/>
  <c r="R4399" i="27"/>
  <c r="S4399" i="27" s="1"/>
  <c r="T4399" i="27" s="1"/>
  <c r="Q4399" i="27"/>
  <c r="M4399" i="27" l="1"/>
  <c r="U4399" i="27"/>
  <c r="W4399" i="27" s="1"/>
  <c r="H4400" i="27"/>
  <c r="X4400" i="27" s="1"/>
  <c r="N4400" i="27" s="1"/>
  <c r="G4400" i="27" s="1"/>
  <c r="V4399" i="27"/>
  <c r="AT2659" i="27" s="1"/>
  <c r="J4400" i="27"/>
  <c r="K4400" i="27" s="1"/>
  <c r="AZ2659" i="27" l="1"/>
  <c r="AY2659" i="27"/>
  <c r="BB2659" i="27" s="1"/>
  <c r="AW2659" i="27"/>
  <c r="BA2659" i="27" s="1"/>
  <c r="O4400" i="27"/>
  <c r="I4400" i="27" l="1"/>
  <c r="L4400" i="27" s="1"/>
  <c r="M4400" i="27" s="1"/>
  <c r="R4400" i="27"/>
  <c r="S4400" i="27" s="1"/>
  <c r="T4400" i="27" s="1"/>
  <c r="Q4400" i="27"/>
  <c r="P4400" i="27" l="1"/>
  <c r="V4400" i="27" s="1"/>
  <c r="AT2660" i="27" s="1"/>
  <c r="U4400" i="27"/>
  <c r="W4400" i="27" s="1"/>
  <c r="H4401" i="27"/>
  <c r="X4401" i="27" s="1"/>
  <c r="N4401" i="27" s="1"/>
  <c r="G4401" i="27" s="1"/>
  <c r="J4401" i="27" l="1"/>
  <c r="K4401" i="27" s="1"/>
  <c r="AZ2660" i="27"/>
  <c r="AY2660" i="27"/>
  <c r="BB2660" i="27" s="1"/>
  <c r="AW2660" i="27"/>
  <c r="BA2660" i="27" s="1"/>
  <c r="O4401" i="27"/>
  <c r="I4401" i="27" l="1"/>
  <c r="L4401" i="27" s="1"/>
  <c r="M4401" i="27" s="1"/>
  <c r="R4401" i="27"/>
  <c r="S4401" i="27" s="1"/>
  <c r="T4401" i="27" s="1"/>
  <c r="Q4401" i="27"/>
  <c r="P4401" i="27" l="1"/>
  <c r="V4401" i="27" s="1"/>
  <c r="AT2661" i="27" s="1"/>
  <c r="U4401" i="27"/>
  <c r="W4401" i="27" s="1"/>
  <c r="H4402" i="27"/>
  <c r="X4402" i="27" s="1"/>
  <c r="N4402" i="27" s="1"/>
  <c r="G4402" i="27" s="1"/>
  <c r="J4402" i="27" l="1"/>
  <c r="K4402" i="27" s="1"/>
  <c r="AZ2661" i="27"/>
  <c r="AY2661" i="27"/>
  <c r="BB2661" i="27" s="1"/>
  <c r="AW2661" i="27"/>
  <c r="BA2661" i="27" s="1"/>
  <c r="O4402" i="27"/>
  <c r="I4402" i="27" l="1"/>
  <c r="L4402" i="27" s="1"/>
  <c r="P4402" i="27" s="1"/>
  <c r="R4402" i="27"/>
  <c r="S4402" i="27" s="1"/>
  <c r="T4402" i="27" s="1"/>
  <c r="Q4402" i="27"/>
  <c r="M4402" i="27" l="1"/>
  <c r="U4402" i="27"/>
  <c r="W4402" i="27" s="1"/>
  <c r="H4403" i="27"/>
  <c r="X4403" i="27" s="1"/>
  <c r="N4403" i="27" s="1"/>
  <c r="G4403" i="27" s="1"/>
  <c r="V4402" i="27"/>
  <c r="AT2662" i="27" s="1"/>
  <c r="J4403" i="27"/>
  <c r="K4403" i="27" s="1"/>
  <c r="AZ2662" i="27" l="1"/>
  <c r="AY2662" i="27"/>
  <c r="BB2662" i="27" s="1"/>
  <c r="AW2662" i="27"/>
  <c r="BA2662" i="27" s="1"/>
  <c r="O4403" i="27"/>
  <c r="I4403" i="27" l="1"/>
  <c r="L4403" i="27" s="1"/>
  <c r="M4403" i="27" s="1"/>
  <c r="R4403" i="27"/>
  <c r="S4403" i="27" s="1"/>
  <c r="T4403" i="27" s="1"/>
  <c r="Q4403" i="27"/>
  <c r="U4403" i="27" l="1"/>
  <c r="W4403" i="27" s="1"/>
  <c r="H4404" i="27"/>
  <c r="X4404" i="27" s="1"/>
  <c r="N4404" i="27" s="1"/>
  <c r="G4404" i="27" s="1"/>
  <c r="P4403" i="27"/>
  <c r="V4403" i="27" s="1"/>
  <c r="AT2663" i="27" s="1"/>
  <c r="J4404" i="27" l="1"/>
  <c r="K4404" i="27" s="1"/>
  <c r="O4404" i="27" s="1"/>
  <c r="AZ2663" i="27"/>
  <c r="AY2663" i="27"/>
  <c r="BB2663" i="27" s="1"/>
  <c r="AW2663" i="27"/>
  <c r="BA2663" i="27" s="1"/>
  <c r="I4404" i="27" l="1"/>
  <c r="L4404" i="27" s="1"/>
  <c r="R4404" i="27"/>
  <c r="S4404" i="27" s="1"/>
  <c r="T4404" i="27" s="1"/>
  <c r="M4404" i="27"/>
  <c r="P4404" i="27"/>
  <c r="Q4404" i="27"/>
  <c r="U4404" i="27" l="1"/>
  <c r="W4404" i="27" s="1"/>
  <c r="H4405" i="27"/>
  <c r="X4405" i="27" s="1"/>
  <c r="N4405" i="27" s="1"/>
  <c r="G4405" i="27" s="1"/>
  <c r="V4404" i="27"/>
  <c r="AT2664" i="27" s="1"/>
  <c r="J4405" i="27" l="1"/>
  <c r="K4405" i="27" s="1"/>
  <c r="O4405" i="27" s="1"/>
  <c r="AZ2664" i="27"/>
  <c r="AY2664" i="27"/>
  <c r="BB2664" i="27" s="1"/>
  <c r="AW2664" i="27"/>
  <c r="BA2664" i="27" s="1"/>
  <c r="I4405" i="27" l="1"/>
  <c r="L4405" i="27" s="1"/>
  <c r="P4405" i="27" s="1"/>
  <c r="R4405" i="27"/>
  <c r="S4405" i="27" s="1"/>
  <c r="T4405" i="27" s="1"/>
  <c r="Q4405" i="27"/>
  <c r="M4405" i="27" l="1"/>
  <c r="U4405" i="27" s="1"/>
  <c r="W4405" i="27" s="1"/>
  <c r="H4406" i="27"/>
  <c r="X4406" i="27" s="1"/>
  <c r="N4406" i="27" s="1"/>
  <c r="G4406" i="27" s="1"/>
  <c r="V4405" i="27"/>
  <c r="AT2665" i="27" s="1"/>
  <c r="J4406" i="27" l="1"/>
  <c r="K4406" i="27" s="1"/>
  <c r="O4406" i="27" s="1"/>
  <c r="AZ2665" i="27"/>
  <c r="AY2665" i="27"/>
  <c r="BB2665" i="27" s="1"/>
  <c r="AW2665" i="27"/>
  <c r="BA2665" i="27" s="1"/>
  <c r="I4406" i="27" l="1"/>
  <c r="L4406" i="27" s="1"/>
  <c r="P4406" i="27" s="1"/>
  <c r="R4406" i="27"/>
  <c r="S4406" i="27" s="1"/>
  <c r="T4406" i="27" s="1"/>
  <c r="Q4406" i="27"/>
  <c r="M4406" i="27" l="1"/>
  <c r="U4406" i="27"/>
  <c r="W4406" i="27" s="1"/>
  <c r="H4407" i="27"/>
  <c r="X4407" i="27" s="1"/>
  <c r="N4407" i="27" s="1"/>
  <c r="G4407" i="27" s="1"/>
  <c r="V4406" i="27"/>
  <c r="AT2666" i="27" s="1"/>
  <c r="J4407" i="27"/>
  <c r="K4407" i="27" s="1"/>
  <c r="AZ2666" i="27" l="1"/>
  <c r="AY2666" i="27"/>
  <c r="BB2666" i="27" s="1"/>
  <c r="AW2666" i="27"/>
  <c r="BA2666" i="27" s="1"/>
  <c r="O4407" i="27"/>
  <c r="Q4407" i="27" s="1"/>
  <c r="H4408" i="27" l="1"/>
  <c r="X4408" i="27" s="1"/>
  <c r="N4408" i="27" s="1"/>
  <c r="G4408" i="27" s="1"/>
  <c r="I4407" i="27"/>
  <c r="L4407" i="27" s="1"/>
  <c r="M4407" i="27" s="1"/>
  <c r="R4407" i="27"/>
  <c r="S4407" i="27" s="1"/>
  <c r="T4407" i="27" s="1"/>
  <c r="P4407" i="27" l="1"/>
  <c r="V4407" i="27" s="1"/>
  <c r="AT2667" i="27" s="1"/>
  <c r="U4407" i="27"/>
  <c r="W4407" i="27" s="1"/>
  <c r="J4408" i="27"/>
  <c r="K4408" i="27" s="1"/>
  <c r="O4408" i="27" s="1"/>
  <c r="I4408" i="27" l="1"/>
  <c r="L4408" i="27" s="1"/>
  <c r="P4408" i="27" s="1"/>
  <c r="V4408" i="27" s="1"/>
  <c r="AT2668" i="27" s="1"/>
  <c r="AZ2667" i="27"/>
  <c r="AY2667" i="27"/>
  <c r="BB2667" i="27" s="1"/>
  <c r="AW2667" i="27"/>
  <c r="BA2667" i="27" s="1"/>
  <c r="R4408" i="27"/>
  <c r="S4408" i="27" s="1"/>
  <c r="T4408" i="27" s="1"/>
  <c r="Q4408" i="27"/>
  <c r="M4408" i="27" l="1"/>
  <c r="U4408" i="27"/>
  <c r="W4408" i="27" s="1"/>
  <c r="AZ2668" i="27"/>
  <c r="AY2668" i="27"/>
  <c r="BB2668" i="27" s="1"/>
  <c r="AW2668" i="27"/>
  <c r="BA2668" i="27" s="1"/>
  <c r="H4409" i="27"/>
  <c r="X4409" i="27" s="1"/>
  <c r="N4409" i="27" s="1"/>
  <c r="G4409" i="27" s="1"/>
  <c r="J4409" i="27" l="1"/>
  <c r="K4409" i="27" s="1"/>
  <c r="O4409" i="27" s="1"/>
  <c r="I4409" i="27" l="1"/>
  <c r="L4409" i="27" s="1"/>
  <c r="R4409" i="27"/>
  <c r="S4409" i="27" s="1"/>
  <c r="T4409" i="27" s="1"/>
  <c r="Q4409" i="27"/>
  <c r="H4410" i="27" l="1"/>
  <c r="X4410" i="27" s="1"/>
  <c r="N4410" i="27" s="1"/>
  <c r="G4410" i="27" s="1"/>
  <c r="P4409" i="27"/>
  <c r="V4409" i="27" s="1"/>
  <c r="AT2669" i="27" s="1"/>
  <c r="M4409" i="27"/>
  <c r="U4409" i="27" s="1"/>
  <c r="W4409" i="27" s="1"/>
  <c r="J4410" i="27" l="1"/>
  <c r="K4410" i="27" s="1"/>
  <c r="AZ2669" i="27"/>
  <c r="AY2669" i="27"/>
  <c r="BB2669" i="27" s="1"/>
  <c r="AW2669" i="27"/>
  <c r="BA2669" i="27" s="1"/>
  <c r="O4410" i="27"/>
  <c r="I4410" i="27" l="1"/>
  <c r="L4410" i="27" s="1"/>
  <c r="P4410" i="27" s="1"/>
  <c r="R4410" i="27"/>
  <c r="S4410" i="27" s="1"/>
  <c r="T4410" i="27" s="1"/>
  <c r="Q4410" i="27"/>
  <c r="M4410" i="27" l="1"/>
  <c r="U4410" i="27" s="1"/>
  <c r="W4410" i="27" s="1"/>
  <c r="H4411" i="27"/>
  <c r="X4411" i="27" s="1"/>
  <c r="N4411" i="27" s="1"/>
  <c r="G4411" i="27" s="1"/>
  <c r="V4410" i="27"/>
  <c r="AT2670" i="27" s="1"/>
  <c r="J4411" i="27"/>
  <c r="K4411" i="27" s="1"/>
  <c r="AZ2670" i="27" l="1"/>
  <c r="AY2670" i="27"/>
  <c r="BB2670" i="27" s="1"/>
  <c r="AW2670" i="27"/>
  <c r="BA2670" i="27" s="1"/>
  <c r="O4411" i="27"/>
  <c r="I4411" i="27" l="1"/>
  <c r="L4411" i="27" s="1"/>
  <c r="P4411" i="27" s="1"/>
  <c r="R4411" i="27"/>
  <c r="S4411" i="27" s="1"/>
  <c r="T4411" i="27" s="1"/>
  <c r="Q4411" i="27"/>
  <c r="M4411" i="27" l="1"/>
  <c r="U4411" i="27" s="1"/>
  <c r="W4411" i="27" s="1"/>
  <c r="H4412" i="27"/>
  <c r="X4412" i="27" s="1"/>
  <c r="N4412" i="27" s="1"/>
  <c r="G4412" i="27" s="1"/>
  <c r="V4411" i="27"/>
  <c r="AT2671" i="27" s="1"/>
  <c r="J4412" i="27"/>
  <c r="K4412" i="27" s="1"/>
  <c r="AZ2671" i="27" l="1"/>
  <c r="AY2671" i="27"/>
  <c r="BB2671" i="27" s="1"/>
  <c r="AW2671" i="27"/>
  <c r="BA2671" i="27" s="1"/>
  <c r="O4412" i="27"/>
  <c r="I4412" i="27" l="1"/>
  <c r="L4412" i="27" s="1"/>
  <c r="R4412" i="27"/>
  <c r="S4412" i="27" s="1"/>
  <c r="T4412" i="27" s="1"/>
  <c r="Q4412" i="27"/>
  <c r="H4413" i="27" l="1"/>
  <c r="X4413" i="27" s="1"/>
  <c r="N4413" i="27" s="1"/>
  <c r="G4413" i="27" s="1"/>
  <c r="P4412" i="27"/>
  <c r="V4412" i="27" s="1"/>
  <c r="AT2672" i="27" s="1"/>
  <c r="J4413" i="27"/>
  <c r="K4413" i="27" s="1"/>
  <c r="M4412" i="27"/>
  <c r="U4412" i="27" s="1"/>
  <c r="W4412" i="27" s="1"/>
  <c r="AZ2672" i="27" l="1"/>
  <c r="AY2672" i="27"/>
  <c r="BB2672" i="27" s="1"/>
  <c r="AW2672" i="27"/>
  <c r="BA2672" i="27" s="1"/>
  <c r="O4413" i="27"/>
  <c r="I4413" i="27" l="1"/>
  <c r="L4413" i="27" s="1"/>
  <c r="P4413" i="27" s="1"/>
  <c r="R4413" i="27"/>
  <c r="S4413" i="27" s="1"/>
  <c r="T4413" i="27" s="1"/>
  <c r="Q4413" i="27"/>
  <c r="M4413" i="27" l="1"/>
  <c r="U4413" i="27" s="1"/>
  <c r="W4413" i="27" s="1"/>
  <c r="H4414" i="27"/>
  <c r="X4414" i="27" s="1"/>
  <c r="N4414" i="27" s="1"/>
  <c r="G4414" i="27" s="1"/>
  <c r="V4413" i="27"/>
  <c r="AT2673" i="27" s="1"/>
  <c r="J4414" i="27" l="1"/>
  <c r="K4414" i="27" s="1"/>
  <c r="AZ2673" i="27"/>
  <c r="AY2673" i="27"/>
  <c r="BB2673" i="27" s="1"/>
  <c r="AW2673" i="27"/>
  <c r="BA2673" i="27" s="1"/>
  <c r="O4414" i="27"/>
  <c r="I4414" i="27" l="1"/>
  <c r="L4414" i="27" s="1"/>
  <c r="R4414" i="27"/>
  <c r="S4414" i="27" s="1"/>
  <c r="T4414" i="27" s="1"/>
  <c r="Q4414" i="27"/>
  <c r="H4415" i="27" l="1"/>
  <c r="X4415" i="27" s="1"/>
  <c r="N4415" i="27" s="1"/>
  <c r="G4415" i="27" s="1"/>
  <c r="P4414" i="27"/>
  <c r="V4414" i="27" s="1"/>
  <c r="AT2674" i="27" s="1"/>
  <c r="M4414" i="27"/>
  <c r="U4414" i="27" s="1"/>
  <c r="W4414" i="27" s="1"/>
  <c r="J4415" i="27" l="1"/>
  <c r="K4415" i="27" s="1"/>
  <c r="AY2674" i="27"/>
  <c r="BB2674" i="27" s="1"/>
  <c r="AW2674" i="27"/>
  <c r="BA2674" i="27" s="1"/>
  <c r="AZ2674" i="27"/>
  <c r="O4415" i="27"/>
  <c r="I4415" i="27" l="1"/>
  <c r="L4415" i="27" s="1"/>
  <c r="P4415" i="27" s="1"/>
  <c r="R4415" i="27"/>
  <c r="Q4415" i="27"/>
  <c r="M4415" i="27" l="1"/>
  <c r="H4416" i="27"/>
  <c r="X4416" i="27" s="1"/>
  <c r="N4416" i="27" s="1"/>
  <c r="G4416" i="27" s="1"/>
  <c r="S4415" i="27"/>
  <c r="T4415" i="27" s="1"/>
  <c r="V4415" i="27"/>
  <c r="AT2675" i="27" s="1"/>
  <c r="J4416" i="27" l="1"/>
  <c r="K4416" i="27" s="1"/>
  <c r="O4416" i="27" s="1"/>
  <c r="AY2675" i="27"/>
  <c r="BB2675" i="27" s="1"/>
  <c r="AW2675" i="27"/>
  <c r="BA2675" i="27" s="1"/>
  <c r="AZ2675" i="27"/>
  <c r="U4415" i="27"/>
  <c r="W4415" i="27" s="1"/>
  <c r="I4416" i="27" l="1"/>
  <c r="L4416" i="27" s="1"/>
  <c r="M4416" i="27" s="1"/>
  <c r="R4416" i="27"/>
  <c r="S4416" i="27" s="1"/>
  <c r="T4416" i="27" s="1"/>
  <c r="P4416" i="27"/>
  <c r="V4416" i="27" s="1"/>
  <c r="AT2676" i="27" s="1"/>
  <c r="Q4416" i="27"/>
  <c r="U4416" i="27" l="1"/>
  <c r="W4416" i="27" s="1"/>
  <c r="AZ2676" i="27"/>
  <c r="AY2676" i="27"/>
  <c r="BB2676" i="27" s="1"/>
  <c r="AW2676" i="27"/>
  <c r="BA2676" i="27" s="1"/>
  <c r="H4417" i="27"/>
  <c r="X4417" i="27" s="1"/>
  <c r="N4417" i="27" s="1"/>
  <c r="G4417" i="27" s="1"/>
  <c r="J4417" i="27" l="1"/>
  <c r="K4417" i="27" s="1"/>
  <c r="O4417" i="27" s="1"/>
  <c r="I4417" i="27" l="1"/>
  <c r="L4417" i="27" s="1"/>
  <c r="R4417" i="27"/>
  <c r="S4417" i="27" s="1"/>
  <c r="T4417" i="27" s="1"/>
  <c r="Q4417" i="27"/>
  <c r="H4418" i="27" l="1"/>
  <c r="X4418" i="27" s="1"/>
  <c r="N4418" i="27" s="1"/>
  <c r="G4418" i="27" s="1"/>
  <c r="P4417" i="27"/>
  <c r="V4417" i="27" s="1"/>
  <c r="AT2677" i="27" s="1"/>
  <c r="M4417" i="27"/>
  <c r="U4417" i="27" s="1"/>
  <c r="W4417" i="27" s="1"/>
  <c r="J4418" i="27" l="1"/>
  <c r="K4418" i="27" s="1"/>
  <c r="O4418" i="27" s="1"/>
  <c r="AZ2677" i="27"/>
  <c r="AY2677" i="27"/>
  <c r="BB2677" i="27" s="1"/>
  <c r="AW2677" i="27"/>
  <c r="BA2677" i="27" s="1"/>
  <c r="I4418" i="27" l="1"/>
  <c r="L4418" i="27" s="1"/>
  <c r="P4418" i="27" s="1"/>
  <c r="R4418" i="27"/>
  <c r="S4418" i="27" s="1"/>
  <c r="T4418" i="27" s="1"/>
  <c r="Q4418" i="27"/>
  <c r="M4418" i="27" l="1"/>
  <c r="U4418" i="27" s="1"/>
  <c r="W4418" i="27" s="1"/>
  <c r="H4419" i="27"/>
  <c r="X4419" i="27" s="1"/>
  <c r="N4419" i="27" s="1"/>
  <c r="G4419" i="27" s="1"/>
  <c r="V4418" i="27"/>
  <c r="AT2678" i="27" s="1"/>
  <c r="J4419" i="27" l="1"/>
  <c r="K4419" i="27" s="1"/>
  <c r="O4419" i="27" s="1"/>
  <c r="AZ2678" i="27"/>
  <c r="AY2678" i="27"/>
  <c r="BB2678" i="27" s="1"/>
  <c r="AW2678" i="27"/>
  <c r="BA2678" i="27" s="1"/>
  <c r="I4419" i="27" l="1"/>
  <c r="L4419" i="27" s="1"/>
  <c r="P4419" i="27" s="1"/>
  <c r="R4419" i="27"/>
  <c r="S4419" i="27" s="1"/>
  <c r="T4419" i="27" s="1"/>
  <c r="Q4419" i="27"/>
  <c r="M4419" i="27" l="1"/>
  <c r="U4419" i="27" s="1"/>
  <c r="W4419" i="27" s="1"/>
  <c r="H4420" i="27"/>
  <c r="X4420" i="27" s="1"/>
  <c r="N4420" i="27" s="1"/>
  <c r="G4420" i="27" s="1"/>
  <c r="V4419" i="27"/>
  <c r="AT2679" i="27" s="1"/>
  <c r="J4420" i="27" l="1"/>
  <c r="K4420" i="27" s="1"/>
  <c r="O4420" i="27" s="1"/>
  <c r="AZ2679" i="27"/>
  <c r="AY2679" i="27"/>
  <c r="BB2679" i="27" s="1"/>
  <c r="AW2679" i="27"/>
  <c r="BA2679" i="27" s="1"/>
  <c r="I4420" i="27" l="1"/>
  <c r="L4420" i="27" s="1"/>
  <c r="R4420" i="27"/>
  <c r="S4420" i="27" s="1"/>
  <c r="T4420" i="27" s="1"/>
  <c r="M4420" i="27"/>
  <c r="P4420" i="27"/>
  <c r="Q4420" i="27"/>
  <c r="U4420" i="27" l="1"/>
  <c r="W4420" i="27" s="1"/>
  <c r="H4421" i="27"/>
  <c r="X4421" i="27" s="1"/>
  <c r="N4421" i="27" s="1"/>
  <c r="G4421" i="27" s="1"/>
  <c r="V4420" i="27"/>
  <c r="AT2680" i="27" s="1"/>
  <c r="J4421" i="27"/>
  <c r="K4421" i="27" s="1"/>
  <c r="AZ2680" i="27" l="1"/>
  <c r="AY2680" i="27"/>
  <c r="BB2680" i="27" s="1"/>
  <c r="AW2680" i="27"/>
  <c r="BA2680" i="27" s="1"/>
  <c r="O4421" i="27"/>
  <c r="I4421" i="27" l="1"/>
  <c r="L4421" i="27" s="1"/>
  <c r="P4421" i="27" s="1"/>
  <c r="R4421" i="27"/>
  <c r="S4421" i="27" s="1"/>
  <c r="T4421" i="27" s="1"/>
  <c r="Q4421" i="27"/>
  <c r="M4421" i="27" l="1"/>
  <c r="U4421" i="27" s="1"/>
  <c r="W4421" i="27" s="1"/>
  <c r="H4422" i="27"/>
  <c r="X4422" i="27" s="1"/>
  <c r="N4422" i="27" s="1"/>
  <c r="G4422" i="27" s="1"/>
  <c r="V4421" i="27"/>
  <c r="AT2681" i="27" s="1"/>
  <c r="J4422" i="27" l="1"/>
  <c r="K4422" i="27" s="1"/>
  <c r="O4422" i="27" s="1"/>
  <c r="AZ2681" i="27"/>
  <c r="AY2681" i="27"/>
  <c r="BB2681" i="27" s="1"/>
  <c r="AW2681" i="27"/>
  <c r="BA2681" i="27" s="1"/>
  <c r="I4422" i="27" l="1"/>
  <c r="L4422" i="27" s="1"/>
  <c r="M4422" i="27" s="1"/>
  <c r="R4422" i="27"/>
  <c r="S4422" i="27" s="1"/>
  <c r="T4422" i="27" s="1"/>
  <c r="Q4422" i="27"/>
  <c r="P4422" i="27" l="1"/>
  <c r="U4422" i="27"/>
  <c r="W4422" i="27" s="1"/>
  <c r="H4423" i="27"/>
  <c r="X4423" i="27" s="1"/>
  <c r="N4423" i="27" s="1"/>
  <c r="G4423" i="27" s="1"/>
  <c r="V4422" i="27"/>
  <c r="AT2682" i="27" s="1"/>
  <c r="J4423" i="27" l="1"/>
  <c r="K4423" i="27" s="1"/>
  <c r="AZ2682" i="27"/>
  <c r="AY2682" i="27"/>
  <c r="BB2682" i="27" s="1"/>
  <c r="AW2682" i="27"/>
  <c r="BA2682" i="27" s="1"/>
  <c r="O4423" i="27"/>
  <c r="I4423" i="27" l="1"/>
  <c r="L4423" i="27" s="1"/>
  <c r="P4423" i="27" s="1"/>
  <c r="R4423" i="27"/>
  <c r="S4423" i="27" s="1"/>
  <c r="T4423" i="27" s="1"/>
  <c r="Q4423" i="27"/>
  <c r="M4423" i="27" l="1"/>
  <c r="U4423" i="27" s="1"/>
  <c r="W4423" i="27" s="1"/>
  <c r="H4424" i="27"/>
  <c r="X4424" i="27" s="1"/>
  <c r="N4424" i="27" s="1"/>
  <c r="G4424" i="27" s="1"/>
  <c r="V4423" i="27"/>
  <c r="AT2683" i="27" s="1"/>
  <c r="J4424" i="27"/>
  <c r="K4424" i="27" s="1"/>
  <c r="AZ2683" i="27" l="1"/>
  <c r="AY2683" i="27"/>
  <c r="BB2683" i="27" s="1"/>
  <c r="AW2683" i="27"/>
  <c r="BA2683" i="27" s="1"/>
  <c r="O4424" i="27"/>
  <c r="I4424" i="27" l="1"/>
  <c r="L4424" i="27" s="1"/>
  <c r="P4424" i="27" s="1"/>
  <c r="R4424" i="27"/>
  <c r="S4424" i="27" s="1"/>
  <c r="T4424" i="27" s="1"/>
  <c r="Q4424" i="27"/>
  <c r="M4424" i="27" l="1"/>
  <c r="U4424" i="27"/>
  <c r="W4424" i="27" s="1"/>
  <c r="H4425" i="27"/>
  <c r="X4425" i="27" s="1"/>
  <c r="N4425" i="27" s="1"/>
  <c r="G4425" i="27" s="1"/>
  <c r="V4424" i="27"/>
  <c r="AT2684" i="27" s="1"/>
  <c r="J4425" i="27" l="1"/>
  <c r="K4425" i="27" s="1"/>
  <c r="O4425" i="27" s="1"/>
  <c r="AY2684" i="27"/>
  <c r="BB2684" i="27" s="1"/>
  <c r="AZ2684" i="27"/>
  <c r="AW2684" i="27"/>
  <c r="BA2684" i="27" s="1"/>
  <c r="I4425" i="27" l="1"/>
  <c r="L4425" i="27" s="1"/>
  <c r="R4425" i="27"/>
  <c r="S4425" i="27" s="1"/>
  <c r="T4425" i="27" s="1"/>
  <c r="Q4425" i="27"/>
  <c r="H4426" i="27" l="1"/>
  <c r="X4426" i="27" s="1"/>
  <c r="N4426" i="27" s="1"/>
  <c r="G4426" i="27" s="1"/>
  <c r="P4425" i="27"/>
  <c r="V4425" i="27" s="1"/>
  <c r="AT2685" i="27" s="1"/>
  <c r="M4425" i="27"/>
  <c r="U4425" i="27" s="1"/>
  <c r="W4425" i="27" s="1"/>
  <c r="J4426" i="27" l="1"/>
  <c r="K4426" i="27" s="1"/>
  <c r="O4426" i="27" s="1"/>
  <c r="AZ2685" i="27"/>
  <c r="AY2685" i="27"/>
  <c r="BB2685" i="27" s="1"/>
  <c r="AW2685" i="27"/>
  <c r="BA2685" i="27" s="1"/>
  <c r="I4426" i="27" l="1"/>
  <c r="L4426" i="27" s="1"/>
  <c r="P4426" i="27" s="1"/>
  <c r="R4426" i="27"/>
  <c r="S4426" i="27" s="1"/>
  <c r="T4426" i="27" s="1"/>
  <c r="Q4426" i="27"/>
  <c r="M4426" i="27" l="1"/>
  <c r="U4426" i="27"/>
  <c r="H4427" i="27"/>
  <c r="X4427" i="27" s="1"/>
  <c r="N4427" i="27" s="1"/>
  <c r="G4427" i="27" s="1"/>
  <c r="W4426" i="27"/>
  <c r="V4426" i="27"/>
  <c r="AT2686" i="27" s="1"/>
  <c r="J4427" i="27"/>
  <c r="K4427" i="27" s="1"/>
  <c r="AZ2686" i="27" l="1"/>
  <c r="AY2686" i="27"/>
  <c r="BB2686" i="27" s="1"/>
  <c r="AW2686" i="27"/>
  <c r="BA2686" i="27" s="1"/>
  <c r="O4427" i="27"/>
  <c r="I4427" i="27" l="1"/>
  <c r="L4427" i="27" s="1"/>
  <c r="M4427" i="27" s="1"/>
  <c r="R4427" i="27"/>
  <c r="S4427" i="27" s="1"/>
  <c r="T4427" i="27" s="1"/>
  <c r="Q4427" i="27"/>
  <c r="P4427" i="27" l="1"/>
  <c r="V4427" i="27" s="1"/>
  <c r="AT2687" i="27" s="1"/>
  <c r="U4427" i="27"/>
  <c r="W4427" i="27" s="1"/>
  <c r="H4428" i="27"/>
  <c r="X4428" i="27" s="1"/>
  <c r="N4428" i="27" s="1"/>
  <c r="G4428" i="27" s="1"/>
  <c r="J4428" i="27" l="1"/>
  <c r="K4428" i="27" s="1"/>
  <c r="O4428" i="27" s="1"/>
  <c r="AZ2687" i="27"/>
  <c r="AY2687" i="27"/>
  <c r="BB2687" i="27" s="1"/>
  <c r="AW2687" i="27"/>
  <c r="BA2687" i="27" s="1"/>
  <c r="I4428" i="27" l="1"/>
  <c r="L4428" i="27" s="1"/>
  <c r="P4428" i="27" s="1"/>
  <c r="R4428" i="27"/>
  <c r="S4428" i="27" s="1"/>
  <c r="T4428" i="27" s="1"/>
  <c r="Q4428" i="27"/>
  <c r="M4428" i="27" l="1"/>
  <c r="U4428" i="27" s="1"/>
  <c r="W4428" i="27" s="1"/>
  <c r="H4429" i="27"/>
  <c r="X4429" i="27" s="1"/>
  <c r="N4429" i="27" s="1"/>
  <c r="G4429" i="27" s="1"/>
  <c r="V4428" i="27"/>
  <c r="AT2688" i="27" s="1"/>
  <c r="J4429" i="27"/>
  <c r="K4429" i="27" s="1"/>
  <c r="AZ2688" i="27" l="1"/>
  <c r="AY2688" i="27"/>
  <c r="BB2688" i="27" s="1"/>
  <c r="AW2688" i="27"/>
  <c r="BA2688" i="27" s="1"/>
  <c r="O4429" i="27"/>
  <c r="I4429" i="27" l="1"/>
  <c r="L4429" i="27" s="1"/>
  <c r="P4429" i="27" s="1"/>
  <c r="R4429" i="27"/>
  <c r="S4429" i="27" s="1"/>
  <c r="T4429" i="27" s="1"/>
  <c r="Q4429" i="27"/>
  <c r="M4429" i="27" l="1"/>
  <c r="U4429" i="27" s="1"/>
  <c r="W4429" i="27" s="1"/>
  <c r="H4430" i="27"/>
  <c r="X4430" i="27" s="1"/>
  <c r="N4430" i="27" s="1"/>
  <c r="G4430" i="27" s="1"/>
  <c r="V4429" i="27"/>
  <c r="AT2689" i="27" s="1"/>
  <c r="J4430" i="27" l="1"/>
  <c r="K4430" i="27" s="1"/>
  <c r="O4430" i="27" s="1"/>
  <c r="AZ2689" i="27"/>
  <c r="AY2689" i="27"/>
  <c r="BB2689" i="27" s="1"/>
  <c r="AW2689" i="27"/>
  <c r="BA2689" i="27" s="1"/>
  <c r="I4430" i="27" l="1"/>
  <c r="L4430" i="27" s="1"/>
  <c r="M4430" i="27" s="1"/>
  <c r="R4430" i="27"/>
  <c r="S4430" i="27" s="1"/>
  <c r="T4430" i="27" s="1"/>
  <c r="Q4430" i="27"/>
  <c r="P4430" i="27" l="1"/>
  <c r="U4430" i="27"/>
  <c r="W4430" i="27" s="1"/>
  <c r="H4431" i="27"/>
  <c r="X4431" i="27" s="1"/>
  <c r="N4431" i="27" s="1"/>
  <c r="G4431" i="27" s="1"/>
  <c r="V4430" i="27"/>
  <c r="AT2690" i="27" s="1"/>
  <c r="J4431" i="27" l="1"/>
  <c r="K4431" i="27" s="1"/>
  <c r="O4431" i="27" s="1"/>
  <c r="AZ2690" i="27"/>
  <c r="AW2690" i="27"/>
  <c r="BA2690" i="27" s="1"/>
  <c r="AY2690" i="27"/>
  <c r="BB2690" i="27" s="1"/>
  <c r="I4431" i="27" l="1"/>
  <c r="L4431" i="27" s="1"/>
  <c r="P4431" i="27" s="1"/>
  <c r="R4431" i="27"/>
  <c r="S4431" i="27" s="1"/>
  <c r="T4431" i="27" s="1"/>
  <c r="Q4431" i="27"/>
  <c r="M4431" i="27" l="1"/>
  <c r="U4431" i="27" s="1"/>
  <c r="W4431" i="27" s="1"/>
  <c r="H4432" i="27"/>
  <c r="X4432" i="27" s="1"/>
  <c r="N4432" i="27" s="1"/>
  <c r="G4432" i="27" s="1"/>
  <c r="V4431" i="27"/>
  <c r="AT2691" i="27" s="1"/>
  <c r="J4432" i="27" l="1"/>
  <c r="K4432" i="27" s="1"/>
  <c r="AZ2691" i="27"/>
  <c r="AW2691" i="27"/>
  <c r="BA2691" i="27" s="1"/>
  <c r="AY2691" i="27"/>
  <c r="BB2691" i="27" s="1"/>
  <c r="O4432" i="27"/>
  <c r="I4432" i="27" l="1"/>
  <c r="L4432" i="27" s="1"/>
  <c r="P4432" i="27" s="1"/>
  <c r="R4432" i="27"/>
  <c r="S4432" i="27" s="1"/>
  <c r="T4432" i="27" s="1"/>
  <c r="Q4432" i="27"/>
  <c r="M4432" i="27" l="1"/>
  <c r="U4432" i="27" s="1"/>
  <c r="W4432" i="27" s="1"/>
  <c r="H4433" i="27"/>
  <c r="X4433" i="27" s="1"/>
  <c r="N4433" i="27" s="1"/>
  <c r="G4433" i="27" s="1"/>
  <c r="V4432" i="27"/>
  <c r="AT2692" i="27" s="1"/>
  <c r="J4433" i="27" l="1"/>
  <c r="K4433" i="27" s="1"/>
  <c r="O4433" i="27" s="1"/>
  <c r="AZ2692" i="27"/>
  <c r="AW2692" i="27"/>
  <c r="BA2692" i="27" s="1"/>
  <c r="AY2692" i="27"/>
  <c r="BB2692" i="27" s="1"/>
  <c r="I4433" i="27" l="1"/>
  <c r="L4433" i="27" s="1"/>
  <c r="M4433" i="27" s="1"/>
  <c r="R4433" i="27"/>
  <c r="S4433" i="27" s="1"/>
  <c r="T4433" i="27" s="1"/>
  <c r="P4433" i="27"/>
  <c r="Q4433" i="27"/>
  <c r="U4433" i="27" l="1"/>
  <c r="H4434" i="27"/>
  <c r="X4434" i="27" s="1"/>
  <c r="N4434" i="27" s="1"/>
  <c r="G4434" i="27" s="1"/>
  <c r="W4433" i="27"/>
  <c r="V4433" i="27"/>
  <c r="AT2693" i="27" s="1"/>
  <c r="J4434" i="27" l="1"/>
  <c r="K4434" i="27" s="1"/>
  <c r="O4434" i="27" s="1"/>
  <c r="AZ2693" i="27"/>
  <c r="AW2693" i="27"/>
  <c r="BA2693" i="27" s="1"/>
  <c r="AY2693" i="27"/>
  <c r="BB2693" i="27" s="1"/>
  <c r="I4434" i="27" l="1"/>
  <c r="L4434" i="27" s="1"/>
  <c r="R4434" i="27"/>
  <c r="S4434" i="27" s="1"/>
  <c r="T4434" i="27" s="1"/>
  <c r="Q4434" i="27"/>
  <c r="H4435" i="27" l="1"/>
  <c r="X4435" i="27" s="1"/>
  <c r="N4435" i="27" s="1"/>
  <c r="G4435" i="27" s="1"/>
  <c r="P4434" i="27"/>
  <c r="V4434" i="27" s="1"/>
  <c r="AT2694" i="27" s="1"/>
  <c r="J4435" i="27"/>
  <c r="K4435" i="27" s="1"/>
  <c r="M4434" i="27"/>
  <c r="U4434" i="27" s="1"/>
  <c r="W4434" i="27" s="1"/>
  <c r="AZ2694" i="27" l="1"/>
  <c r="AW2694" i="27"/>
  <c r="BA2694" i="27" s="1"/>
  <c r="AY2694" i="27"/>
  <c r="BB2694" i="27" s="1"/>
  <c r="O4435" i="27"/>
  <c r="I4435" i="27" l="1"/>
  <c r="L4435" i="27" s="1"/>
  <c r="P4435" i="27" s="1"/>
  <c r="R4435" i="27"/>
  <c r="S4435" i="27" s="1"/>
  <c r="T4435" i="27" s="1"/>
  <c r="Q4435" i="27"/>
  <c r="M4435" i="27" l="1"/>
  <c r="U4435" i="27" s="1"/>
  <c r="W4435" i="27" s="1"/>
  <c r="H4436" i="27"/>
  <c r="X4436" i="27" s="1"/>
  <c r="N4436" i="27" s="1"/>
  <c r="G4436" i="27" s="1"/>
  <c r="V4435" i="27"/>
  <c r="AT2695" i="27" s="1"/>
  <c r="J4436" i="27" l="1"/>
  <c r="K4436" i="27" s="1"/>
  <c r="O4436" i="27" s="1"/>
  <c r="AZ2695" i="27"/>
  <c r="AW2695" i="27"/>
  <c r="BA2695" i="27" s="1"/>
  <c r="AY2695" i="27"/>
  <c r="BB2695" i="27" s="1"/>
  <c r="I4436" i="27" l="1"/>
  <c r="L4436" i="27" s="1"/>
  <c r="P4436" i="27" s="1"/>
  <c r="R4436" i="27"/>
  <c r="S4436" i="27" s="1"/>
  <c r="T4436" i="27" s="1"/>
  <c r="Q4436" i="27"/>
  <c r="M4436" i="27" l="1"/>
  <c r="U4436" i="27" s="1"/>
  <c r="W4436" i="27" s="1"/>
  <c r="H4437" i="27"/>
  <c r="X4437" i="27" s="1"/>
  <c r="N4437" i="27" s="1"/>
  <c r="G4437" i="27" s="1"/>
  <c r="V4436" i="27"/>
  <c r="AT2696" i="27" s="1"/>
  <c r="J4437" i="27"/>
  <c r="K4437" i="27" s="1"/>
  <c r="AZ2696" i="27" l="1"/>
  <c r="AY2696" i="27"/>
  <c r="BB2696" i="27" s="1"/>
  <c r="AW2696" i="27"/>
  <c r="BA2696" i="27" s="1"/>
  <c r="O4437" i="27"/>
  <c r="I4437" i="27" l="1"/>
  <c r="L4437" i="27" s="1"/>
  <c r="P4437" i="27" s="1"/>
  <c r="R4437" i="27"/>
  <c r="S4437" i="27" s="1"/>
  <c r="T4437" i="27" s="1"/>
  <c r="Q4437" i="27"/>
  <c r="M4437" i="27" l="1"/>
  <c r="U4437" i="27" s="1"/>
  <c r="W4437" i="27" s="1"/>
  <c r="H4438" i="27"/>
  <c r="X4438" i="27" s="1"/>
  <c r="N4438" i="27" s="1"/>
  <c r="G4438" i="27" s="1"/>
  <c r="V4437" i="27"/>
  <c r="AT2697" i="27" s="1"/>
  <c r="J4438" i="27" l="1"/>
  <c r="K4438" i="27" s="1"/>
  <c r="O4438" i="27" s="1"/>
  <c r="AZ2697" i="27"/>
  <c r="AY2697" i="27"/>
  <c r="BB2697" i="27" s="1"/>
  <c r="AW2697" i="27"/>
  <c r="BA2697" i="27" s="1"/>
  <c r="I4438" i="27" l="1"/>
  <c r="L4438" i="27" s="1"/>
  <c r="M4438" i="27" s="1"/>
  <c r="R4438" i="27"/>
  <c r="S4438" i="27" s="1"/>
  <c r="T4438" i="27" s="1"/>
  <c r="Q4438" i="27"/>
  <c r="U4438" i="27" l="1"/>
  <c r="W4438" i="27" s="1"/>
  <c r="P4438" i="27"/>
  <c r="H4439" i="27"/>
  <c r="X4439" i="27" s="1"/>
  <c r="N4439" i="27" s="1"/>
  <c r="G4439" i="27" s="1"/>
  <c r="V4438" i="27"/>
  <c r="AT2698" i="27" s="1"/>
  <c r="J4439" i="27"/>
  <c r="K4439" i="27" s="1"/>
  <c r="AZ2698" i="27" l="1"/>
  <c r="AY2698" i="27"/>
  <c r="BB2698" i="27" s="1"/>
  <c r="AW2698" i="27"/>
  <c r="BA2698" i="27" s="1"/>
  <c r="O4439" i="27"/>
  <c r="I4439" i="27" l="1"/>
  <c r="L4439" i="27" s="1"/>
  <c r="P4439" i="27" s="1"/>
  <c r="R4439" i="27"/>
  <c r="S4439" i="27" s="1"/>
  <c r="T4439" i="27" s="1"/>
  <c r="Q4439" i="27"/>
  <c r="M4439" i="27" l="1"/>
  <c r="U4439" i="27" s="1"/>
  <c r="W4439" i="27" s="1"/>
  <c r="H4440" i="27"/>
  <c r="X4440" i="27" s="1"/>
  <c r="N4440" i="27" s="1"/>
  <c r="G4440" i="27" s="1"/>
  <c r="V4439" i="27"/>
  <c r="AT2699" i="27" s="1"/>
  <c r="J4440" i="27"/>
  <c r="K4440" i="27" s="1"/>
  <c r="AZ2699" i="27" l="1"/>
  <c r="AY2699" i="27"/>
  <c r="BB2699" i="27" s="1"/>
  <c r="AW2699" i="27"/>
  <c r="BA2699" i="27" s="1"/>
  <c r="O4440" i="27"/>
  <c r="I4440" i="27" l="1"/>
  <c r="L4440" i="27" s="1"/>
  <c r="M4440" i="27" s="1"/>
  <c r="R4440" i="27"/>
  <c r="S4440" i="27" s="1"/>
  <c r="T4440" i="27" s="1"/>
  <c r="Q4440" i="27"/>
  <c r="U4440" i="27" l="1"/>
  <c r="W4440" i="27" s="1"/>
  <c r="H4441" i="27"/>
  <c r="X4441" i="27" s="1"/>
  <c r="N4441" i="27" s="1"/>
  <c r="G4441" i="27" s="1"/>
  <c r="P4440" i="27"/>
  <c r="V4440" i="27" s="1"/>
  <c r="AT2700" i="27" s="1"/>
  <c r="J4441" i="27"/>
  <c r="K4441" i="27" s="1"/>
  <c r="AZ2700" i="27" l="1"/>
  <c r="AY2700" i="27"/>
  <c r="BB2700" i="27" s="1"/>
  <c r="AW2700" i="27"/>
  <c r="BA2700" i="27" s="1"/>
  <c r="O4441" i="27"/>
  <c r="I4441" i="27" l="1"/>
  <c r="L4441" i="27" s="1"/>
  <c r="M4441" i="27" s="1"/>
  <c r="R4441" i="27"/>
  <c r="S4441" i="27" s="1"/>
  <c r="T4441" i="27" s="1"/>
  <c r="Q4441" i="27"/>
  <c r="P4441" i="27" l="1"/>
  <c r="V4441" i="27" s="1"/>
  <c r="AT2701" i="27" s="1"/>
  <c r="U4441" i="27"/>
  <c r="W4441" i="27" s="1"/>
  <c r="H4442" i="27"/>
  <c r="X4442" i="27" s="1"/>
  <c r="N4442" i="27" s="1"/>
  <c r="G4442" i="27" s="1"/>
  <c r="AZ2701" i="27" l="1"/>
  <c r="AY2701" i="27"/>
  <c r="BB2701" i="27" s="1"/>
  <c r="AW2701" i="27"/>
  <c r="BA2701" i="27" s="1"/>
  <c r="J4442" i="27"/>
  <c r="K4442" i="27" s="1"/>
  <c r="O4442" i="27" s="1"/>
  <c r="I4442" i="27" l="1"/>
  <c r="L4442" i="27" s="1"/>
  <c r="P4442" i="27" s="1"/>
  <c r="R4442" i="27"/>
  <c r="S4442" i="27" s="1"/>
  <c r="T4442" i="27" s="1"/>
  <c r="Q4442" i="27"/>
  <c r="M4442" i="27" l="1"/>
  <c r="U4442" i="27" s="1"/>
  <c r="W4442" i="27" s="1"/>
  <c r="H4443" i="27"/>
  <c r="X4443" i="27" s="1"/>
  <c r="N4443" i="27" s="1"/>
  <c r="G4443" i="27" s="1"/>
  <c r="V4442" i="27"/>
  <c r="AT2702" i="27" s="1"/>
  <c r="J4443" i="27"/>
  <c r="K4443" i="27" s="1"/>
  <c r="AZ2702" i="27" l="1"/>
  <c r="AY2702" i="27"/>
  <c r="BB2702" i="27" s="1"/>
  <c r="AW2702" i="27"/>
  <c r="BA2702" i="27" s="1"/>
  <c r="O4443" i="27"/>
  <c r="I4443" i="27" l="1"/>
  <c r="L4443" i="27" s="1"/>
  <c r="P4443" i="27" s="1"/>
  <c r="R4443" i="27"/>
  <c r="S4443" i="27" s="1"/>
  <c r="T4443" i="27" s="1"/>
  <c r="Q4443" i="27"/>
  <c r="M4443" i="27" l="1"/>
  <c r="U4443" i="27" s="1"/>
  <c r="W4443" i="27" s="1"/>
  <c r="H4444" i="27"/>
  <c r="X4444" i="27" s="1"/>
  <c r="N4444" i="27" s="1"/>
  <c r="G4444" i="27" s="1"/>
  <c r="V4443" i="27"/>
  <c r="AT2703" i="27" s="1"/>
  <c r="J4444" i="27"/>
  <c r="K4444" i="27" s="1"/>
  <c r="AZ2703" i="27" l="1"/>
  <c r="AY2703" i="27"/>
  <c r="BB2703" i="27" s="1"/>
  <c r="AW2703" i="27"/>
  <c r="BA2703" i="27" s="1"/>
  <c r="O4444" i="27"/>
  <c r="I4444" i="27" l="1"/>
  <c r="L4444" i="27" s="1"/>
  <c r="P4444" i="27" s="1"/>
  <c r="R4444" i="27"/>
  <c r="S4444" i="27" s="1"/>
  <c r="T4444" i="27" s="1"/>
  <c r="Q4444" i="27"/>
  <c r="M4444" i="27" l="1"/>
  <c r="U4444" i="27" s="1"/>
  <c r="W4444" i="27" s="1"/>
  <c r="H4445" i="27"/>
  <c r="X4445" i="27" s="1"/>
  <c r="N4445" i="27" s="1"/>
  <c r="G4445" i="27" s="1"/>
  <c r="V4444" i="27"/>
  <c r="AT2704" i="27" s="1"/>
  <c r="J4445" i="27"/>
  <c r="K4445" i="27" s="1"/>
  <c r="AZ2704" i="27" l="1"/>
  <c r="AY2704" i="27"/>
  <c r="BB2704" i="27" s="1"/>
  <c r="AW2704" i="27"/>
  <c r="BA2704" i="27" s="1"/>
  <c r="O4445" i="27"/>
  <c r="I4445" i="27" l="1"/>
  <c r="L4445" i="27" s="1"/>
  <c r="M4445" i="27" s="1"/>
  <c r="R4445" i="27"/>
  <c r="S4445" i="27" s="1"/>
  <c r="T4445" i="27" s="1"/>
  <c r="Q4445" i="27"/>
  <c r="P4445" i="27" l="1"/>
  <c r="V4445" i="27" s="1"/>
  <c r="AT2705" i="27" s="1"/>
  <c r="U4445" i="27"/>
  <c r="W4445" i="27" s="1"/>
  <c r="H4446" i="27"/>
  <c r="X4446" i="27" s="1"/>
  <c r="N4446" i="27" s="1"/>
  <c r="G4446" i="27" s="1"/>
  <c r="J4446" i="27" l="1"/>
  <c r="K4446" i="27" s="1"/>
  <c r="O4446" i="27" s="1"/>
  <c r="AZ2705" i="27"/>
  <c r="AY2705" i="27"/>
  <c r="BB2705" i="27" s="1"/>
  <c r="AW2705" i="27"/>
  <c r="BA2705" i="27" s="1"/>
  <c r="I4446" i="27" l="1"/>
  <c r="L4446" i="27" s="1"/>
  <c r="P4446" i="27" s="1"/>
  <c r="R4446" i="27"/>
  <c r="S4446" i="27" s="1"/>
  <c r="T4446" i="27" s="1"/>
  <c r="Q4446" i="27"/>
  <c r="M4446" i="27" l="1"/>
  <c r="U4446" i="27" s="1"/>
  <c r="W4446" i="27" s="1"/>
  <c r="H4447" i="27"/>
  <c r="X4447" i="27" s="1"/>
  <c r="N4447" i="27" s="1"/>
  <c r="G4447" i="27" s="1"/>
  <c r="V4446" i="27"/>
  <c r="AT2706" i="27" s="1"/>
  <c r="J4447" i="27" l="1"/>
  <c r="K4447" i="27" s="1"/>
  <c r="O4447" i="27" s="1"/>
  <c r="AZ2706" i="27"/>
  <c r="AY2706" i="27"/>
  <c r="BB2706" i="27" s="1"/>
  <c r="AW2706" i="27"/>
  <c r="BA2706" i="27" s="1"/>
  <c r="I4447" i="27" l="1"/>
  <c r="L4447" i="27" s="1"/>
  <c r="P4447" i="27" s="1"/>
  <c r="R4447" i="27"/>
  <c r="S4447" i="27" s="1"/>
  <c r="T4447" i="27" s="1"/>
  <c r="Q4447" i="27"/>
  <c r="M4447" i="27" l="1"/>
  <c r="U4447" i="27" s="1"/>
  <c r="W4447" i="27" s="1"/>
  <c r="H4448" i="27"/>
  <c r="X4448" i="27" s="1"/>
  <c r="N4448" i="27" s="1"/>
  <c r="G4448" i="27" s="1"/>
  <c r="V4447" i="27"/>
  <c r="AT2707" i="27" s="1"/>
  <c r="J4448" i="27"/>
  <c r="K4448" i="27" s="1"/>
  <c r="AZ2707" i="27" l="1"/>
  <c r="AY2707" i="27"/>
  <c r="BB2707" i="27" s="1"/>
  <c r="AW2707" i="27"/>
  <c r="BA2707" i="27" s="1"/>
  <c r="O4448" i="27"/>
  <c r="I4448" i="27" l="1"/>
  <c r="L4448" i="27" s="1"/>
  <c r="M4448" i="27" s="1"/>
  <c r="R4448" i="27"/>
  <c r="S4448" i="27" s="1"/>
  <c r="T4448" i="27" s="1"/>
  <c r="Q4448" i="27"/>
  <c r="P4448" i="27" l="1"/>
  <c r="V4448" i="27" s="1"/>
  <c r="AT2708" i="27" s="1"/>
  <c r="U4448" i="27"/>
  <c r="W4448" i="27" s="1"/>
  <c r="H4449" i="27"/>
  <c r="X4449" i="27" s="1"/>
  <c r="N4449" i="27" s="1"/>
  <c r="G4449" i="27" s="1"/>
  <c r="J4449" i="27" l="1"/>
  <c r="K4449" i="27" s="1"/>
  <c r="AZ2708" i="27"/>
  <c r="AY2708" i="27"/>
  <c r="BB2708" i="27" s="1"/>
  <c r="AW2708" i="27"/>
  <c r="BA2708" i="27" s="1"/>
  <c r="O4449" i="27"/>
  <c r="I4449" i="27" l="1"/>
  <c r="L4449" i="27" s="1"/>
  <c r="M4449" i="27" s="1"/>
  <c r="R4449" i="27"/>
  <c r="S4449" i="27" s="1"/>
  <c r="T4449" i="27" s="1"/>
  <c r="Q4449" i="27"/>
  <c r="P4449" i="27" l="1"/>
  <c r="V4449" i="27" s="1"/>
  <c r="AT2709" i="27" s="1"/>
  <c r="U4449" i="27"/>
  <c r="W4449" i="27" s="1"/>
  <c r="H4450" i="27"/>
  <c r="X4450" i="27" s="1"/>
  <c r="N4450" i="27" s="1"/>
  <c r="G4450" i="27" s="1"/>
  <c r="J4450" i="27" l="1"/>
  <c r="K4450" i="27" s="1"/>
  <c r="O4450" i="27" s="1"/>
  <c r="AZ2709" i="27"/>
  <c r="AY2709" i="27"/>
  <c r="BB2709" i="27" s="1"/>
  <c r="AW2709" i="27"/>
  <c r="BA2709" i="27" s="1"/>
  <c r="I4450" i="27" l="1"/>
  <c r="L4450" i="27" s="1"/>
  <c r="P4450" i="27" s="1"/>
  <c r="R4450" i="27"/>
  <c r="S4450" i="27" s="1"/>
  <c r="T4450" i="27" s="1"/>
  <c r="Q4450" i="27"/>
  <c r="M4450" i="27" l="1"/>
  <c r="U4450" i="27" s="1"/>
  <c r="W4450" i="27" s="1"/>
  <c r="H4451" i="27"/>
  <c r="X4451" i="27" s="1"/>
  <c r="N4451" i="27" s="1"/>
  <c r="G4451" i="27" s="1"/>
  <c r="V4450" i="27"/>
  <c r="AT2710" i="27" s="1"/>
  <c r="J4451" i="27" l="1"/>
  <c r="K4451" i="27" s="1"/>
  <c r="AZ2710" i="27"/>
  <c r="AY2710" i="27"/>
  <c r="BB2710" i="27" s="1"/>
  <c r="AW2710" i="27"/>
  <c r="BA2710" i="27" s="1"/>
  <c r="O4451" i="27"/>
  <c r="I4451" i="27" l="1"/>
  <c r="L4451" i="27" s="1"/>
  <c r="R4451" i="27"/>
  <c r="S4451" i="27" s="1"/>
  <c r="T4451" i="27" s="1"/>
  <c r="Q4451" i="27"/>
  <c r="H4452" i="27" l="1"/>
  <c r="X4452" i="27" s="1"/>
  <c r="N4452" i="27" s="1"/>
  <c r="G4452" i="27" s="1"/>
  <c r="P4451" i="27"/>
  <c r="V4451" i="27" s="1"/>
  <c r="AT2711" i="27" s="1"/>
  <c r="M4451" i="27"/>
  <c r="U4451" i="27" s="1"/>
  <c r="W4451" i="27" s="1"/>
  <c r="J4452" i="27" l="1"/>
  <c r="K4452" i="27" s="1"/>
  <c r="AZ2711" i="27"/>
  <c r="AY2711" i="27"/>
  <c r="BB2711" i="27" s="1"/>
  <c r="AW2711" i="27"/>
  <c r="BA2711" i="27" s="1"/>
  <c r="O4452" i="27"/>
  <c r="I4452" i="27" l="1"/>
  <c r="L4452" i="27" s="1"/>
  <c r="P4452" i="27" s="1"/>
  <c r="R4452" i="27"/>
  <c r="S4452" i="27" s="1"/>
  <c r="T4452" i="27" s="1"/>
  <c r="Q4452" i="27"/>
  <c r="M4452" i="27" l="1"/>
  <c r="U4452" i="27" s="1"/>
  <c r="W4452" i="27" s="1"/>
  <c r="H4453" i="27"/>
  <c r="X4453" i="27" s="1"/>
  <c r="N4453" i="27" s="1"/>
  <c r="G4453" i="27" s="1"/>
  <c r="V4452" i="27"/>
  <c r="AT2712" i="27" s="1"/>
  <c r="J4453" i="27" l="1"/>
  <c r="K4453" i="27" s="1"/>
  <c r="O4453" i="27" s="1"/>
  <c r="AZ2712" i="27"/>
  <c r="AY2712" i="27"/>
  <c r="BB2712" i="27" s="1"/>
  <c r="AW2712" i="27"/>
  <c r="BA2712" i="27" s="1"/>
  <c r="I4453" i="27" l="1"/>
  <c r="L4453" i="27" s="1"/>
  <c r="P4453" i="27" s="1"/>
  <c r="R4453" i="27"/>
  <c r="S4453" i="27" s="1"/>
  <c r="T4453" i="27" s="1"/>
  <c r="Q4453" i="27"/>
  <c r="M4453" i="27" l="1"/>
  <c r="U4453" i="27" s="1"/>
  <c r="W4453" i="27" s="1"/>
  <c r="H4454" i="27"/>
  <c r="X4454" i="27" s="1"/>
  <c r="N4454" i="27" s="1"/>
  <c r="G4454" i="27" s="1"/>
  <c r="V4453" i="27"/>
  <c r="AT2713" i="27" s="1"/>
  <c r="J4454" i="27" l="1"/>
  <c r="K4454" i="27" s="1"/>
  <c r="O4454" i="27" s="1"/>
  <c r="AZ2713" i="27"/>
  <c r="AY2713" i="27"/>
  <c r="BB2713" i="27" s="1"/>
  <c r="AW2713" i="27"/>
  <c r="BA2713" i="27" s="1"/>
  <c r="I4454" i="27" l="1"/>
  <c r="L4454" i="27" s="1"/>
  <c r="P4454" i="27" s="1"/>
  <c r="R4454" i="27"/>
  <c r="S4454" i="27" s="1"/>
  <c r="T4454" i="27" s="1"/>
  <c r="Q4454" i="27"/>
  <c r="M4454" i="27" l="1"/>
  <c r="U4454" i="27" s="1"/>
  <c r="W4454" i="27" s="1"/>
  <c r="H4455" i="27"/>
  <c r="X4455" i="27" s="1"/>
  <c r="N4455" i="27" s="1"/>
  <c r="G4455" i="27" s="1"/>
  <c r="V4454" i="27"/>
  <c r="AT2714" i="27" s="1"/>
  <c r="J4455" i="27"/>
  <c r="K4455" i="27" s="1"/>
  <c r="AZ2714" i="27" l="1"/>
  <c r="AY2714" i="27"/>
  <c r="BB2714" i="27" s="1"/>
  <c r="AW2714" i="27"/>
  <c r="BA2714" i="27" s="1"/>
  <c r="O4455" i="27"/>
  <c r="I4455" i="27" l="1"/>
  <c r="L4455" i="27" s="1"/>
  <c r="M4455" i="27" s="1"/>
  <c r="R4455" i="27"/>
  <c r="S4455" i="27" s="1"/>
  <c r="T4455" i="27" s="1"/>
  <c r="Q4455" i="27"/>
  <c r="P4455" i="27" l="1"/>
  <c r="V4455" i="27" s="1"/>
  <c r="AT2715" i="27" s="1"/>
  <c r="U4455" i="27"/>
  <c r="W4455" i="27" s="1"/>
  <c r="H4456" i="27"/>
  <c r="X4456" i="27" s="1"/>
  <c r="N4456" i="27" s="1"/>
  <c r="G4456" i="27" s="1"/>
  <c r="J4456" i="27" l="1"/>
  <c r="K4456" i="27" s="1"/>
  <c r="AZ2715" i="27"/>
  <c r="AY2715" i="27"/>
  <c r="BB2715" i="27" s="1"/>
  <c r="AW2715" i="27"/>
  <c r="BA2715" i="27" s="1"/>
  <c r="O4456" i="27"/>
  <c r="I4456" i="27" l="1"/>
  <c r="L4456" i="27" s="1"/>
  <c r="M4456" i="27" s="1"/>
  <c r="R4456" i="27"/>
  <c r="S4456" i="27" s="1"/>
  <c r="T4456" i="27" s="1"/>
  <c r="Q4456" i="27"/>
  <c r="P4456" i="27" l="1"/>
  <c r="V4456" i="27" s="1"/>
  <c r="AT2716" i="27" s="1"/>
  <c r="H4457" i="27"/>
  <c r="X4457" i="27" s="1"/>
  <c r="N4457" i="27" s="1"/>
  <c r="G4457" i="27" s="1"/>
  <c r="U4456" i="27"/>
  <c r="W4456" i="27" s="1"/>
  <c r="J4457" i="27" l="1"/>
  <c r="K4457" i="27" s="1"/>
  <c r="O4457" i="27" s="1"/>
  <c r="I4457" i="27" s="1"/>
  <c r="L4457" i="27" s="1"/>
  <c r="AZ2716" i="27"/>
  <c r="AY2716" i="27"/>
  <c r="BB2716" i="27" s="1"/>
  <c r="AW2716" i="27"/>
  <c r="BA2716" i="27" s="1"/>
  <c r="R4457" i="27" l="1"/>
  <c r="S4457" i="27" s="1"/>
  <c r="T4457" i="27" s="1"/>
  <c r="M4457" i="27"/>
  <c r="P4457" i="27"/>
  <c r="V4457" i="27" s="1"/>
  <c r="AT2717" i="27" s="1"/>
  <c r="Q4457" i="27"/>
  <c r="U4457" i="27" l="1"/>
  <c r="W4457" i="27" s="1"/>
  <c r="AZ2717" i="27"/>
  <c r="AY2717" i="27"/>
  <c r="BB2717" i="27" s="1"/>
  <c r="AW2717" i="27"/>
  <c r="BA2717" i="27" s="1"/>
  <c r="H4458" i="27"/>
  <c r="X4458" i="27" s="1"/>
  <c r="N4458" i="27" s="1"/>
  <c r="G4458" i="27" s="1"/>
  <c r="J4458" i="27" l="1"/>
  <c r="K4458" i="27" s="1"/>
  <c r="O4458" i="27" s="1"/>
  <c r="I4458" i="27" l="1"/>
  <c r="L4458" i="27" s="1"/>
  <c r="P4458" i="27" s="1"/>
  <c r="R4458" i="27"/>
  <c r="S4458" i="27" s="1"/>
  <c r="T4458" i="27" s="1"/>
  <c r="Q4458" i="27"/>
  <c r="M4458" i="27" l="1"/>
  <c r="U4458" i="27" s="1"/>
  <c r="W4458" i="27" s="1"/>
  <c r="H4459" i="27"/>
  <c r="X4459" i="27" s="1"/>
  <c r="N4459" i="27" s="1"/>
  <c r="G4459" i="27" s="1"/>
  <c r="V4458" i="27"/>
  <c r="AT2718" i="27" s="1"/>
  <c r="J4459" i="27"/>
  <c r="K4459" i="27" s="1"/>
  <c r="AZ2718" i="27" l="1"/>
  <c r="AY2718" i="27"/>
  <c r="BB2718" i="27" s="1"/>
  <c r="AW2718" i="27"/>
  <c r="BA2718" i="27" s="1"/>
  <c r="O4459" i="27"/>
  <c r="I4459" i="27" l="1"/>
  <c r="L4459" i="27" s="1"/>
  <c r="P4459" i="27" s="1"/>
  <c r="R4459" i="27"/>
  <c r="S4459" i="27" s="1"/>
  <c r="T4459" i="27" s="1"/>
  <c r="Q4459" i="27"/>
  <c r="M4459" i="27" l="1"/>
  <c r="U4459" i="27" s="1"/>
  <c r="W4459" i="27" s="1"/>
  <c r="H4460" i="27"/>
  <c r="X4460" i="27" s="1"/>
  <c r="N4460" i="27" s="1"/>
  <c r="G4460" i="27" s="1"/>
  <c r="V4459" i="27"/>
  <c r="AT2719" i="27" s="1"/>
  <c r="J4460" i="27" l="1"/>
  <c r="K4460" i="27" s="1"/>
  <c r="O4460" i="27" s="1"/>
  <c r="AZ2719" i="27"/>
  <c r="AY2719" i="27"/>
  <c r="BB2719" i="27" s="1"/>
  <c r="AW2719" i="27"/>
  <c r="BA2719" i="27" s="1"/>
  <c r="I4460" i="27" l="1"/>
  <c r="L4460" i="27" s="1"/>
  <c r="P4460" i="27" s="1"/>
  <c r="R4460" i="27"/>
  <c r="S4460" i="27" s="1"/>
  <c r="T4460" i="27" s="1"/>
  <c r="Q4460" i="27"/>
  <c r="M4460" i="27" l="1"/>
  <c r="U4460" i="27" s="1"/>
  <c r="W4460" i="27" s="1"/>
  <c r="H4461" i="27"/>
  <c r="X4461" i="27" s="1"/>
  <c r="N4461" i="27" s="1"/>
  <c r="G4461" i="27" s="1"/>
  <c r="V4460" i="27"/>
  <c r="AT2720" i="27" s="1"/>
  <c r="J4461" i="27" l="1"/>
  <c r="K4461" i="27" s="1"/>
  <c r="O4461" i="27" s="1"/>
  <c r="AZ2720" i="27"/>
  <c r="AY2720" i="27"/>
  <c r="BB2720" i="27" s="1"/>
  <c r="AW2720" i="27"/>
  <c r="BA2720" i="27" s="1"/>
  <c r="I4461" i="27" l="1"/>
  <c r="L4461" i="27" s="1"/>
  <c r="M4461" i="27" s="1"/>
  <c r="R4461" i="27"/>
  <c r="S4461" i="27" s="1"/>
  <c r="T4461" i="27" s="1"/>
  <c r="Q4461" i="27"/>
  <c r="P4461" i="27" l="1"/>
  <c r="V4461" i="27" s="1"/>
  <c r="AT2721" i="27" s="1"/>
  <c r="U4461" i="27"/>
  <c r="W4461" i="27" s="1"/>
  <c r="H4462" i="27"/>
  <c r="X4462" i="27" s="1"/>
  <c r="N4462" i="27" s="1"/>
  <c r="G4462" i="27" s="1"/>
  <c r="J4462" i="27" l="1"/>
  <c r="K4462" i="27" s="1"/>
  <c r="AZ2721" i="27"/>
  <c r="AY2721" i="27"/>
  <c r="BB2721" i="27" s="1"/>
  <c r="AW2721" i="27"/>
  <c r="BA2721" i="27" s="1"/>
  <c r="O4462" i="27"/>
  <c r="Q4462" i="27" s="1"/>
  <c r="H4463" i="27" l="1"/>
  <c r="X4463" i="27" s="1"/>
  <c r="N4463" i="27" s="1"/>
  <c r="G4463" i="27" s="1"/>
  <c r="I4462" i="27"/>
  <c r="L4462" i="27" s="1"/>
  <c r="M4462" i="27" s="1"/>
  <c r="R4462" i="27"/>
  <c r="S4462" i="27" s="1"/>
  <c r="T4462" i="27" s="1"/>
  <c r="J4463" i="27" l="1"/>
  <c r="K4463" i="27" s="1"/>
  <c r="O4463" i="27" s="1"/>
  <c r="P4462" i="27"/>
  <c r="V4462" i="27" s="1"/>
  <c r="AT2722" i="27" s="1"/>
  <c r="U4462" i="27"/>
  <c r="W4462" i="27" s="1"/>
  <c r="I4463" i="27" l="1"/>
  <c r="L4463" i="27" s="1"/>
  <c r="P4463" i="27" s="1"/>
  <c r="V4463" i="27" s="1"/>
  <c r="AT2723" i="27" s="1"/>
  <c r="AZ2722" i="27"/>
  <c r="AY2722" i="27"/>
  <c r="BB2722" i="27" s="1"/>
  <c r="AW2722" i="27"/>
  <c r="BA2722" i="27" s="1"/>
  <c r="R4463" i="27"/>
  <c r="S4463" i="27" s="1"/>
  <c r="T4463" i="27" s="1"/>
  <c r="Q4463" i="27"/>
  <c r="M4463" i="27" l="1"/>
  <c r="U4463" i="27" s="1"/>
  <c r="W4463" i="27" s="1"/>
  <c r="AZ2723" i="27"/>
  <c r="AY2723" i="27"/>
  <c r="BB2723" i="27" s="1"/>
  <c r="AW2723" i="27"/>
  <c r="BA2723" i="27" s="1"/>
  <c r="H4464" i="27"/>
  <c r="X4464" i="27" s="1"/>
  <c r="N4464" i="27" s="1"/>
  <c r="G4464" i="27" s="1"/>
  <c r="J4464" i="27" l="1"/>
  <c r="K4464" i="27" s="1"/>
  <c r="O4464" i="27" s="1"/>
  <c r="I4464" i="27" l="1"/>
  <c r="L4464" i="27" s="1"/>
  <c r="P4464" i="27" s="1"/>
  <c r="R4464" i="27"/>
  <c r="S4464" i="27" s="1"/>
  <c r="T4464" i="27" s="1"/>
  <c r="Q4464" i="27"/>
  <c r="M4464" i="27" l="1"/>
  <c r="U4464" i="27"/>
  <c r="W4464" i="27" s="1"/>
  <c r="H4465" i="27"/>
  <c r="X4465" i="27" s="1"/>
  <c r="N4465" i="27" s="1"/>
  <c r="G4465" i="27" s="1"/>
  <c r="V4464" i="27"/>
  <c r="AT2724" i="27" s="1"/>
  <c r="J4465" i="27"/>
  <c r="K4465" i="27" s="1"/>
  <c r="AZ2724" i="27" l="1"/>
  <c r="AY2724" i="27"/>
  <c r="BB2724" i="27" s="1"/>
  <c r="AW2724" i="27"/>
  <c r="BA2724" i="27" s="1"/>
  <c r="O4465" i="27"/>
  <c r="I4465" i="27" l="1"/>
  <c r="L4465" i="27" s="1"/>
  <c r="P4465" i="27" s="1"/>
  <c r="R4465" i="27"/>
  <c r="S4465" i="27" s="1"/>
  <c r="T4465" i="27" s="1"/>
  <c r="Q4465" i="27"/>
  <c r="M4465" i="27" l="1"/>
  <c r="U4465" i="27" s="1"/>
  <c r="W4465" i="27" s="1"/>
  <c r="H4466" i="27"/>
  <c r="X4466" i="27" s="1"/>
  <c r="N4466" i="27" s="1"/>
  <c r="G4466" i="27" s="1"/>
  <c r="V4465" i="27"/>
  <c r="AT2725" i="27" s="1"/>
  <c r="J4466" i="27" l="1"/>
  <c r="K4466" i="27" s="1"/>
  <c r="O4466" i="27" s="1"/>
  <c r="AZ2725" i="27"/>
  <c r="AY2725" i="27"/>
  <c r="BB2725" i="27" s="1"/>
  <c r="AW2725" i="27"/>
  <c r="BA2725" i="27" s="1"/>
  <c r="I4466" i="27" l="1"/>
  <c r="L4466" i="27" s="1"/>
  <c r="P4466" i="27" s="1"/>
  <c r="R4466" i="27"/>
  <c r="S4466" i="27" s="1"/>
  <c r="T4466" i="27" s="1"/>
  <c r="Q4466" i="27"/>
  <c r="M4466" i="27" l="1"/>
  <c r="U4466" i="27" s="1"/>
  <c r="W4466" i="27" s="1"/>
  <c r="H4467" i="27"/>
  <c r="X4467" i="27" s="1"/>
  <c r="N4467" i="27" s="1"/>
  <c r="G4467" i="27" s="1"/>
  <c r="V4466" i="27"/>
  <c r="AT2726" i="27" s="1"/>
  <c r="J4467" i="27"/>
  <c r="K4467" i="27" s="1"/>
  <c r="AZ2726" i="27" l="1"/>
  <c r="AY2726" i="27"/>
  <c r="BB2726" i="27" s="1"/>
  <c r="AW2726" i="27"/>
  <c r="BA2726" i="27" s="1"/>
  <c r="O4467" i="27"/>
  <c r="I4467" i="27" l="1"/>
  <c r="L4467" i="27" s="1"/>
  <c r="M4467" i="27" s="1"/>
  <c r="R4467" i="27"/>
  <c r="S4467" i="27" s="1"/>
  <c r="T4467" i="27" s="1"/>
  <c r="Q4467" i="27"/>
  <c r="P4467" i="27" l="1"/>
  <c r="V4467" i="27" s="1"/>
  <c r="AT2727" i="27" s="1"/>
  <c r="U4467" i="27"/>
  <c r="W4467" i="27" s="1"/>
  <c r="H4468" i="27"/>
  <c r="X4468" i="27" s="1"/>
  <c r="N4468" i="27" s="1"/>
  <c r="G4468" i="27" s="1"/>
  <c r="J4468" i="27" l="1"/>
  <c r="K4468" i="27" s="1"/>
  <c r="AZ2727" i="27"/>
  <c r="AY2727" i="27"/>
  <c r="BB2727" i="27" s="1"/>
  <c r="AW2727" i="27"/>
  <c r="BA2727" i="27" s="1"/>
  <c r="O4468" i="27"/>
  <c r="I4468" i="27" l="1"/>
  <c r="R4468" i="27"/>
  <c r="S4468" i="27" s="1"/>
  <c r="T4468" i="27" s="1"/>
  <c r="L4468" i="27"/>
  <c r="M4468" i="27" s="1"/>
  <c r="Q4468" i="27"/>
  <c r="U4468" i="27" l="1"/>
  <c r="W4468" i="27" s="1"/>
  <c r="H4469" i="27"/>
  <c r="X4469" i="27" s="1"/>
  <c r="N4469" i="27" s="1"/>
  <c r="G4469" i="27" s="1"/>
  <c r="P4468" i="27"/>
  <c r="V4468" i="27" s="1"/>
  <c r="AT2728" i="27" s="1"/>
  <c r="J4469" i="27"/>
  <c r="K4469" i="27" s="1"/>
  <c r="AZ2728" i="27" l="1"/>
  <c r="AY2728" i="27"/>
  <c r="BB2728" i="27" s="1"/>
  <c r="AW2728" i="27"/>
  <c r="BA2728" i="27" s="1"/>
  <c r="O4469" i="27"/>
  <c r="I4469" i="27" l="1"/>
  <c r="L4469" i="27" s="1"/>
  <c r="P4469" i="27" s="1"/>
  <c r="R4469" i="27"/>
  <c r="S4469" i="27" s="1"/>
  <c r="T4469" i="27" s="1"/>
  <c r="Q4469" i="27"/>
  <c r="M4469" i="27" l="1"/>
  <c r="U4469" i="27" s="1"/>
  <c r="W4469" i="27" s="1"/>
  <c r="H4470" i="27"/>
  <c r="X4470" i="27" s="1"/>
  <c r="N4470" i="27" s="1"/>
  <c r="G4470" i="27" s="1"/>
  <c r="V4469" i="27"/>
  <c r="AT2729" i="27" s="1"/>
  <c r="J4470" i="27"/>
  <c r="K4470" i="27" s="1"/>
  <c r="AZ2729" i="27" l="1"/>
  <c r="AY2729" i="27"/>
  <c r="BB2729" i="27" s="1"/>
  <c r="AW2729" i="27"/>
  <c r="BA2729" i="27" s="1"/>
  <c r="O4470" i="27"/>
  <c r="I4470" i="27" l="1"/>
  <c r="L4470" i="27" s="1"/>
  <c r="M4470" i="27" s="1"/>
  <c r="R4470" i="27"/>
  <c r="S4470" i="27" s="1"/>
  <c r="T4470" i="27" s="1"/>
  <c r="Q4470" i="27"/>
  <c r="P4470" i="27" l="1"/>
  <c r="V4470" i="27" s="1"/>
  <c r="AT2730" i="27" s="1"/>
  <c r="U4470" i="27"/>
  <c r="W4470" i="27" s="1"/>
  <c r="H4471" i="27"/>
  <c r="X4471" i="27" s="1"/>
  <c r="N4471" i="27" s="1"/>
  <c r="G4471" i="27" s="1"/>
  <c r="J4471" i="27" l="1"/>
  <c r="K4471" i="27" s="1"/>
  <c r="O4471" i="27" s="1"/>
  <c r="AZ2730" i="27"/>
  <c r="AW2730" i="27"/>
  <c r="BA2730" i="27" s="1"/>
  <c r="AY2730" i="27"/>
  <c r="BB2730" i="27" s="1"/>
  <c r="I4471" i="27" l="1"/>
  <c r="L4471" i="27" s="1"/>
  <c r="P4471" i="27" s="1"/>
  <c r="R4471" i="27"/>
  <c r="S4471" i="27" s="1"/>
  <c r="T4471" i="27" s="1"/>
  <c r="Q4471" i="27"/>
  <c r="M4471" i="27" l="1"/>
  <c r="U4471" i="27" s="1"/>
  <c r="W4471" i="27" s="1"/>
  <c r="H4472" i="27"/>
  <c r="X4472" i="27" s="1"/>
  <c r="N4472" i="27" s="1"/>
  <c r="G4472" i="27" s="1"/>
  <c r="V4471" i="27"/>
  <c r="AT2731" i="27" s="1"/>
  <c r="J4472" i="27" l="1"/>
  <c r="K4472" i="27" s="1"/>
  <c r="O4472" i="27" s="1"/>
  <c r="AZ2731" i="27"/>
  <c r="AY2731" i="27"/>
  <c r="BB2731" i="27" s="1"/>
  <c r="AW2731" i="27"/>
  <c r="BA2731" i="27" s="1"/>
  <c r="I4472" i="27" l="1"/>
  <c r="L4472" i="27" s="1"/>
  <c r="P4472" i="27" s="1"/>
  <c r="R4472" i="27"/>
  <c r="S4472" i="27" s="1"/>
  <c r="T4472" i="27" s="1"/>
  <c r="Q4472" i="27"/>
  <c r="M4472" i="27" l="1"/>
  <c r="U4472" i="27" s="1"/>
  <c r="W4472" i="27" s="1"/>
  <c r="H4473" i="27"/>
  <c r="X4473" i="27" s="1"/>
  <c r="N4473" i="27" s="1"/>
  <c r="G4473" i="27" s="1"/>
  <c r="V4472" i="27"/>
  <c r="AT2732" i="27" s="1"/>
  <c r="J4473" i="27" l="1"/>
  <c r="K4473" i="27" s="1"/>
  <c r="O4473" i="27" s="1"/>
  <c r="AZ2732" i="27"/>
  <c r="AW2732" i="27"/>
  <c r="BA2732" i="27" s="1"/>
  <c r="AY2732" i="27"/>
  <c r="BB2732" i="27" s="1"/>
  <c r="I4473" i="27" l="1"/>
  <c r="L4473" i="27" s="1"/>
  <c r="M4473" i="27" s="1"/>
  <c r="R4473" i="27"/>
  <c r="S4473" i="27" s="1"/>
  <c r="T4473" i="27" s="1"/>
  <c r="Q4473" i="27"/>
  <c r="P4473" i="27" l="1"/>
  <c r="V4473" i="27" s="1"/>
  <c r="AT2733" i="27" s="1"/>
  <c r="U4473" i="27"/>
  <c r="W4473" i="27" s="1"/>
  <c r="H4474" i="27"/>
  <c r="X4474" i="27" s="1"/>
  <c r="N4474" i="27" s="1"/>
  <c r="G4474" i="27" s="1"/>
  <c r="J4474" i="27" l="1"/>
  <c r="K4474" i="27" s="1"/>
  <c r="O4474" i="27" s="1"/>
  <c r="AZ2733" i="27"/>
  <c r="AW2733" i="27"/>
  <c r="BA2733" i="27" s="1"/>
  <c r="AY2733" i="27"/>
  <c r="BB2733" i="27" s="1"/>
  <c r="I4474" i="27" l="1"/>
  <c r="L4474" i="27" s="1"/>
  <c r="P4474" i="27" s="1"/>
  <c r="R4474" i="27"/>
  <c r="S4474" i="27" s="1"/>
  <c r="T4474" i="27" s="1"/>
  <c r="Q4474" i="27"/>
  <c r="M4474" i="27" l="1"/>
  <c r="U4474" i="27" s="1"/>
  <c r="W4474" i="27" s="1"/>
  <c r="H4475" i="27"/>
  <c r="X4475" i="27" s="1"/>
  <c r="N4475" i="27" s="1"/>
  <c r="G4475" i="27" s="1"/>
  <c r="V4474" i="27"/>
  <c r="AT2734" i="27" s="1"/>
  <c r="J4475" i="27"/>
  <c r="K4475" i="27" s="1"/>
  <c r="AZ2734" i="27" l="1"/>
  <c r="AW2734" i="27"/>
  <c r="BA2734" i="27" s="1"/>
  <c r="AY2734" i="27"/>
  <c r="BB2734" i="27" s="1"/>
  <c r="O4475" i="27"/>
  <c r="I4475" i="27" l="1"/>
  <c r="L4475" i="27" s="1"/>
  <c r="M4475" i="27" s="1"/>
  <c r="R4475" i="27"/>
  <c r="S4475" i="27" s="1"/>
  <c r="T4475" i="27" s="1"/>
  <c r="Q4475" i="27"/>
  <c r="P4475" i="27" l="1"/>
  <c r="U4475" i="27"/>
  <c r="W4475" i="27" s="1"/>
  <c r="H4476" i="27"/>
  <c r="X4476" i="27" s="1"/>
  <c r="N4476" i="27" s="1"/>
  <c r="G4476" i="27" s="1"/>
  <c r="V4475" i="27"/>
  <c r="AT2735" i="27" s="1"/>
  <c r="J4476" i="27" l="1"/>
  <c r="K4476" i="27" s="1"/>
  <c r="O4476" i="27" s="1"/>
  <c r="AZ2735" i="27"/>
  <c r="AW2735" i="27"/>
  <c r="BA2735" i="27" s="1"/>
  <c r="AY2735" i="27"/>
  <c r="BB2735" i="27" s="1"/>
  <c r="I4476" i="27" l="1"/>
  <c r="L4476" i="27" s="1"/>
  <c r="P4476" i="27" s="1"/>
  <c r="R4476" i="27"/>
  <c r="S4476" i="27" s="1"/>
  <c r="T4476" i="27" s="1"/>
  <c r="Q4476" i="27"/>
  <c r="M4476" i="27" l="1"/>
  <c r="U4476" i="27" s="1"/>
  <c r="W4476" i="27" s="1"/>
  <c r="H4477" i="27"/>
  <c r="X4477" i="27" s="1"/>
  <c r="N4477" i="27" s="1"/>
  <c r="G4477" i="27" s="1"/>
  <c r="V4476" i="27"/>
  <c r="AT2736" i="27" s="1"/>
  <c r="J4477" i="27" l="1"/>
  <c r="K4477" i="27" s="1"/>
  <c r="O4477" i="27" s="1"/>
  <c r="AZ2736" i="27"/>
  <c r="AY2736" i="27"/>
  <c r="BB2736" i="27" s="1"/>
  <c r="AW2736" i="27"/>
  <c r="BA2736" i="27" s="1"/>
  <c r="I4477" i="27" l="1"/>
  <c r="L4477" i="27" s="1"/>
  <c r="P4477" i="27" s="1"/>
  <c r="R4477" i="27"/>
  <c r="S4477" i="27" s="1"/>
  <c r="T4477" i="27" s="1"/>
  <c r="Q4477" i="27"/>
  <c r="M4477" i="27" l="1"/>
  <c r="U4477" i="27"/>
  <c r="W4477" i="27" s="1"/>
  <c r="H4478" i="27"/>
  <c r="X4478" i="27" s="1"/>
  <c r="N4478" i="27" s="1"/>
  <c r="G4478" i="27" s="1"/>
  <c r="V4477" i="27"/>
  <c r="AT2737" i="27" s="1"/>
  <c r="J4478" i="27"/>
  <c r="K4478" i="27" s="1"/>
  <c r="AZ2737" i="27" l="1"/>
  <c r="AY2737" i="27"/>
  <c r="BB2737" i="27" s="1"/>
  <c r="AW2737" i="27"/>
  <c r="BA2737" i="27" s="1"/>
  <c r="O4478" i="27"/>
  <c r="I4478" i="27" l="1"/>
  <c r="L4478" i="27" s="1"/>
  <c r="P4478" i="27" s="1"/>
  <c r="R4478" i="27"/>
  <c r="S4478" i="27" s="1"/>
  <c r="T4478" i="27" s="1"/>
  <c r="Q4478" i="27"/>
  <c r="M4478" i="27" l="1"/>
  <c r="U4478" i="27" s="1"/>
  <c r="W4478" i="27" s="1"/>
  <c r="H4479" i="27"/>
  <c r="X4479" i="27" s="1"/>
  <c r="N4479" i="27" s="1"/>
  <c r="G4479" i="27" s="1"/>
  <c r="V4478" i="27"/>
  <c r="AT2738" i="27" s="1"/>
  <c r="J4479" i="27" l="1"/>
  <c r="K4479" i="27" s="1"/>
  <c r="O4479" i="27" s="1"/>
  <c r="AZ2738" i="27"/>
  <c r="AY2738" i="27"/>
  <c r="BB2738" i="27" s="1"/>
  <c r="AW2738" i="27"/>
  <c r="BA2738" i="27" s="1"/>
  <c r="I4479" i="27" l="1"/>
  <c r="L4479" i="27" s="1"/>
  <c r="P4479" i="27" s="1"/>
  <c r="R4479" i="27"/>
  <c r="S4479" i="27" s="1"/>
  <c r="T4479" i="27" s="1"/>
  <c r="Q4479" i="27"/>
  <c r="M4479" i="27" l="1"/>
  <c r="U4479" i="27" s="1"/>
  <c r="W4479" i="27" s="1"/>
  <c r="H4480" i="27"/>
  <c r="X4480" i="27" s="1"/>
  <c r="N4480" i="27" s="1"/>
  <c r="G4480" i="27" s="1"/>
  <c r="V4479" i="27"/>
  <c r="AT2739" i="27" s="1"/>
  <c r="J4480" i="27" l="1"/>
  <c r="K4480" i="27" s="1"/>
  <c r="O4480" i="27" s="1"/>
  <c r="AZ2739" i="27"/>
  <c r="AY2739" i="27"/>
  <c r="BB2739" i="27" s="1"/>
  <c r="AW2739" i="27"/>
  <c r="BA2739" i="27" s="1"/>
  <c r="I4480" i="27" l="1"/>
  <c r="L4480" i="27" s="1"/>
  <c r="M4480" i="27" s="1"/>
  <c r="R4480" i="27"/>
  <c r="S4480" i="27" s="1"/>
  <c r="T4480" i="27" s="1"/>
  <c r="Q4480" i="27"/>
  <c r="P4480" i="27" l="1"/>
  <c r="V4480" i="27" s="1"/>
  <c r="AT2740" i="27" s="1"/>
  <c r="H4481" i="27"/>
  <c r="X4481" i="27" s="1"/>
  <c r="N4481" i="27" s="1"/>
  <c r="G4481" i="27" s="1"/>
  <c r="U4480" i="27"/>
  <c r="W4480" i="27" s="1"/>
  <c r="J4481" i="27" l="1"/>
  <c r="K4481" i="27" s="1"/>
  <c r="O4481" i="27" s="1"/>
  <c r="I4481" i="27" s="1"/>
  <c r="AZ2740" i="27"/>
  <c r="AY2740" i="27"/>
  <c r="BB2740" i="27" s="1"/>
  <c r="AW2740" i="27"/>
  <c r="BA2740" i="27" s="1"/>
  <c r="R4481" i="27" l="1"/>
  <c r="S4481" i="27" s="1"/>
  <c r="T4481" i="27" s="1"/>
  <c r="L4481" i="27"/>
  <c r="M4481" i="27" s="1"/>
  <c r="Q4481" i="27"/>
  <c r="U4481" i="27" l="1"/>
  <c r="H4482" i="27"/>
  <c r="X4482" i="27" s="1"/>
  <c r="N4482" i="27" s="1"/>
  <c r="G4482" i="27" s="1"/>
  <c r="W4481" i="27"/>
  <c r="P4481" i="27"/>
  <c r="V4481" i="27" s="1"/>
  <c r="AT2741" i="27" s="1"/>
  <c r="J4482" i="27" l="1"/>
  <c r="K4482" i="27" s="1"/>
  <c r="O4482" i="27" s="1"/>
  <c r="AZ2741" i="27"/>
  <c r="AY2741" i="27"/>
  <c r="BB2741" i="27" s="1"/>
  <c r="AW2741" i="27"/>
  <c r="BA2741" i="27" s="1"/>
  <c r="I4482" i="27" l="1"/>
  <c r="L4482" i="27" s="1"/>
  <c r="P4482" i="27" s="1"/>
  <c r="R4482" i="27"/>
  <c r="S4482" i="27" s="1"/>
  <c r="T4482" i="27" s="1"/>
  <c r="Q4482" i="27"/>
  <c r="M4482" i="27" l="1"/>
  <c r="U4482" i="27" s="1"/>
  <c r="W4482" i="27" s="1"/>
  <c r="H4483" i="27"/>
  <c r="X4483" i="27" s="1"/>
  <c r="N4483" i="27" s="1"/>
  <c r="G4483" i="27" s="1"/>
  <c r="V4482" i="27"/>
  <c r="AT2742" i="27" s="1"/>
  <c r="J4483" i="27" l="1"/>
  <c r="K4483" i="27" s="1"/>
  <c r="O4483" i="27" s="1"/>
  <c r="I4483" i="27" s="1"/>
  <c r="AZ2742" i="27"/>
  <c r="AY2742" i="27"/>
  <c r="BB2742" i="27" s="1"/>
  <c r="AW2742" i="27"/>
  <c r="BA2742" i="27" s="1"/>
  <c r="R4483" i="27" l="1"/>
  <c r="S4483" i="27" s="1"/>
  <c r="T4483" i="27" s="1"/>
  <c r="L4483" i="27"/>
  <c r="M4483" i="27" s="1"/>
  <c r="Q4483" i="27"/>
  <c r="U4483" i="27" l="1"/>
  <c r="W4483" i="27" s="1"/>
  <c r="H4484" i="27"/>
  <c r="X4484" i="27" s="1"/>
  <c r="N4484" i="27" s="1"/>
  <c r="G4484" i="27" s="1"/>
  <c r="P4483" i="27"/>
  <c r="V4483" i="27" s="1"/>
  <c r="AT2743" i="27" s="1"/>
  <c r="J4484" i="27" l="1"/>
  <c r="K4484" i="27" s="1"/>
  <c r="O4484" i="27" s="1"/>
  <c r="AZ2743" i="27"/>
  <c r="AY2743" i="27"/>
  <c r="BB2743" i="27" s="1"/>
  <c r="AW2743" i="27"/>
  <c r="BA2743" i="27" s="1"/>
  <c r="I4484" i="27" l="1"/>
  <c r="L4484" i="27" s="1"/>
  <c r="P4484" i="27" s="1"/>
  <c r="R4484" i="27"/>
  <c r="S4484" i="27" s="1"/>
  <c r="T4484" i="27" s="1"/>
  <c r="Q4484" i="27"/>
  <c r="M4484" i="27" l="1"/>
  <c r="U4484" i="27"/>
  <c r="W4484" i="27" s="1"/>
  <c r="H4485" i="27"/>
  <c r="X4485" i="27" s="1"/>
  <c r="N4485" i="27" s="1"/>
  <c r="G4485" i="27" s="1"/>
  <c r="V4484" i="27"/>
  <c r="AT2744" i="27" s="1"/>
  <c r="J4485" i="27" l="1"/>
  <c r="K4485" i="27" s="1"/>
  <c r="O4485" i="27" s="1"/>
  <c r="AZ2744" i="27"/>
  <c r="AY2744" i="27"/>
  <c r="BB2744" i="27" s="1"/>
  <c r="AW2744" i="27"/>
  <c r="BA2744" i="27" s="1"/>
  <c r="I4485" i="27" l="1"/>
  <c r="L4485" i="27" s="1"/>
  <c r="R4485" i="27"/>
  <c r="S4485" i="27" s="1"/>
  <c r="T4485" i="27" s="1"/>
  <c r="Q4485" i="27"/>
  <c r="H4486" i="27" l="1"/>
  <c r="X4486" i="27" s="1"/>
  <c r="N4486" i="27" s="1"/>
  <c r="G4486" i="27" s="1"/>
  <c r="P4485" i="27"/>
  <c r="V4485" i="27" s="1"/>
  <c r="AT2745" i="27" s="1"/>
  <c r="M4485" i="27"/>
  <c r="U4485" i="27" s="1"/>
  <c r="W4485" i="27" s="1"/>
  <c r="J4486" i="27" l="1"/>
  <c r="K4486" i="27" s="1"/>
  <c r="O4486" i="27" s="1"/>
  <c r="AZ2745" i="27"/>
  <c r="AY2745" i="27"/>
  <c r="BB2745" i="27" s="1"/>
  <c r="AW2745" i="27"/>
  <c r="BA2745" i="27" s="1"/>
  <c r="I4486" i="27" l="1"/>
  <c r="L4486" i="27" s="1"/>
  <c r="P4486" i="27" s="1"/>
  <c r="R4486" i="27"/>
  <c r="S4486" i="27" s="1"/>
  <c r="T4486" i="27" s="1"/>
  <c r="Q4486" i="27"/>
  <c r="M4486" i="27" l="1"/>
  <c r="U4486" i="27" s="1"/>
  <c r="W4486" i="27" s="1"/>
  <c r="H4487" i="27"/>
  <c r="X4487" i="27" s="1"/>
  <c r="N4487" i="27" s="1"/>
  <c r="G4487" i="27" s="1"/>
  <c r="V4486" i="27"/>
  <c r="AT2746" i="27" s="1"/>
  <c r="J4487" i="27" l="1"/>
  <c r="K4487" i="27" s="1"/>
  <c r="O4487" i="27" s="1"/>
  <c r="AZ2746" i="27"/>
  <c r="AY2746" i="27"/>
  <c r="BB2746" i="27" s="1"/>
  <c r="AW2746" i="27"/>
  <c r="BA2746" i="27" s="1"/>
  <c r="I4487" i="27" l="1"/>
  <c r="L4487" i="27" s="1"/>
  <c r="P4487" i="27" s="1"/>
  <c r="R4487" i="27"/>
  <c r="S4487" i="27" s="1"/>
  <c r="T4487" i="27" s="1"/>
  <c r="Q4487" i="27"/>
  <c r="M4487" i="27" l="1"/>
  <c r="U4487" i="27" s="1"/>
  <c r="W4487" i="27" s="1"/>
  <c r="H4488" i="27"/>
  <c r="X4488" i="27" s="1"/>
  <c r="N4488" i="27" s="1"/>
  <c r="G4488" i="27" s="1"/>
  <c r="V4487" i="27"/>
  <c r="AT2747" i="27" s="1"/>
  <c r="J4488" i="27" l="1"/>
  <c r="K4488" i="27" s="1"/>
  <c r="O4488" i="27" s="1"/>
  <c r="AZ2747" i="27"/>
  <c r="AY2747" i="27"/>
  <c r="BB2747" i="27" s="1"/>
  <c r="AW2747" i="27"/>
  <c r="BA2747" i="27" s="1"/>
  <c r="I4488" i="27" l="1"/>
  <c r="L4488" i="27" s="1"/>
  <c r="M4488" i="27" s="1"/>
  <c r="R4488" i="27"/>
  <c r="S4488" i="27" s="1"/>
  <c r="T4488" i="27" s="1"/>
  <c r="Q4488" i="27"/>
  <c r="P4488" i="27" l="1"/>
  <c r="V4488" i="27" s="1"/>
  <c r="AT2748" i="27" s="1"/>
  <c r="U4488" i="27"/>
  <c r="W4488" i="27" s="1"/>
  <c r="H4489" i="27"/>
  <c r="X4489" i="27" s="1"/>
  <c r="N4489" i="27" s="1"/>
  <c r="G4489" i="27" s="1"/>
  <c r="J4489" i="27" l="1"/>
  <c r="K4489" i="27" s="1"/>
  <c r="O4489" i="27" s="1"/>
  <c r="AZ2748" i="27"/>
  <c r="AY2748" i="27"/>
  <c r="BB2748" i="27" s="1"/>
  <c r="AW2748" i="27"/>
  <c r="BA2748" i="27" s="1"/>
  <c r="I4489" i="27" l="1"/>
  <c r="L4489" i="27" s="1"/>
  <c r="M4489" i="27" s="1"/>
  <c r="R4489" i="27"/>
  <c r="S4489" i="27" s="1"/>
  <c r="T4489" i="27" s="1"/>
  <c r="Q4489" i="27"/>
  <c r="P4489" i="27" l="1"/>
  <c r="V4489" i="27" s="1"/>
  <c r="AT2749" i="27" s="1"/>
  <c r="H4490" i="27"/>
  <c r="X4490" i="27" s="1"/>
  <c r="N4490" i="27" s="1"/>
  <c r="G4490" i="27" s="1"/>
  <c r="U4489" i="27"/>
  <c r="W4489" i="27" s="1"/>
  <c r="J4490" i="27" l="1"/>
  <c r="K4490" i="27" s="1"/>
  <c r="O4490" i="27" s="1"/>
  <c r="AZ2749" i="27"/>
  <c r="AY2749" i="27"/>
  <c r="BB2749" i="27" s="1"/>
  <c r="AW2749" i="27"/>
  <c r="BA2749" i="27" s="1"/>
  <c r="I4490" i="27" l="1"/>
  <c r="L4490" i="27" s="1"/>
  <c r="P4490" i="27" s="1"/>
  <c r="R4490" i="27"/>
  <c r="S4490" i="27" s="1"/>
  <c r="T4490" i="27" s="1"/>
  <c r="Q4490" i="27"/>
  <c r="M4490" i="27" l="1"/>
  <c r="U4490" i="27" s="1"/>
  <c r="W4490" i="27" s="1"/>
  <c r="H4491" i="27"/>
  <c r="X4491" i="27" s="1"/>
  <c r="N4491" i="27" s="1"/>
  <c r="G4491" i="27" s="1"/>
  <c r="V4490" i="27"/>
  <c r="AT2750" i="27" s="1"/>
  <c r="J4491" i="27" l="1"/>
  <c r="K4491" i="27" s="1"/>
  <c r="AZ2750" i="27"/>
  <c r="AY2750" i="27"/>
  <c r="BB2750" i="27" s="1"/>
  <c r="AW2750" i="27"/>
  <c r="BA2750" i="27" s="1"/>
  <c r="O4491" i="27"/>
  <c r="I4491" i="27" l="1"/>
  <c r="L4491" i="27" s="1"/>
  <c r="P4491" i="27" s="1"/>
  <c r="R4491" i="27"/>
  <c r="S4491" i="27" s="1"/>
  <c r="T4491" i="27" s="1"/>
  <c r="Q4491" i="27"/>
  <c r="M4491" i="27" l="1"/>
  <c r="U4491" i="27" s="1"/>
  <c r="W4491" i="27" s="1"/>
  <c r="H4492" i="27"/>
  <c r="X4492" i="27" s="1"/>
  <c r="N4492" i="27" s="1"/>
  <c r="G4492" i="27" s="1"/>
  <c r="V4491" i="27"/>
  <c r="AT2751" i="27" s="1"/>
  <c r="J4492" i="27" l="1"/>
  <c r="K4492" i="27" s="1"/>
  <c r="O4492" i="27" s="1"/>
  <c r="AZ2751" i="27"/>
  <c r="AY2751" i="27"/>
  <c r="BB2751" i="27" s="1"/>
  <c r="AW2751" i="27"/>
  <c r="BA2751" i="27" s="1"/>
  <c r="I4492" i="27" l="1"/>
  <c r="L4492" i="27" s="1"/>
  <c r="P4492" i="27" s="1"/>
  <c r="R4492" i="27"/>
  <c r="S4492" i="27" s="1"/>
  <c r="T4492" i="27" s="1"/>
  <c r="Q4492" i="27"/>
  <c r="M4492" i="27" l="1"/>
  <c r="U4492" i="27" s="1"/>
  <c r="W4492" i="27" s="1"/>
  <c r="H4493" i="27"/>
  <c r="X4493" i="27" s="1"/>
  <c r="N4493" i="27" s="1"/>
  <c r="G4493" i="27" s="1"/>
  <c r="V4492" i="27"/>
  <c r="AT2752" i="27" s="1"/>
  <c r="J4493" i="27" l="1"/>
  <c r="K4493" i="27" s="1"/>
  <c r="AZ2752" i="27"/>
  <c r="AY2752" i="27"/>
  <c r="BB2752" i="27" s="1"/>
  <c r="AW2752" i="27"/>
  <c r="BA2752" i="27" s="1"/>
  <c r="O4493" i="27"/>
  <c r="I4493" i="27" l="1"/>
  <c r="L4493" i="27" s="1"/>
  <c r="P4493" i="27" s="1"/>
  <c r="R4493" i="27"/>
  <c r="S4493" i="27" s="1"/>
  <c r="T4493" i="27" s="1"/>
  <c r="Q4493" i="27"/>
  <c r="M4493" i="27" l="1"/>
  <c r="U4493" i="27" s="1"/>
  <c r="W4493" i="27" s="1"/>
  <c r="H4494" i="27"/>
  <c r="X4494" i="27" s="1"/>
  <c r="N4494" i="27" s="1"/>
  <c r="G4494" i="27" s="1"/>
  <c r="V4493" i="27"/>
  <c r="AT2753" i="27" s="1"/>
  <c r="J4494" i="27" l="1"/>
  <c r="K4494" i="27" s="1"/>
  <c r="O4494" i="27" s="1"/>
  <c r="AZ2753" i="27"/>
  <c r="AY2753" i="27"/>
  <c r="BB2753" i="27" s="1"/>
  <c r="AW2753" i="27"/>
  <c r="BA2753" i="27" s="1"/>
  <c r="I4494" i="27" l="1"/>
  <c r="L4494" i="27" s="1"/>
  <c r="P4494" i="27" s="1"/>
  <c r="R4494" i="27"/>
  <c r="S4494" i="27" s="1"/>
  <c r="T4494" i="27" s="1"/>
  <c r="Q4494" i="27"/>
  <c r="M4494" i="27" l="1"/>
  <c r="U4494" i="27" s="1"/>
  <c r="W4494" i="27" s="1"/>
  <c r="H4495" i="27"/>
  <c r="X4495" i="27" s="1"/>
  <c r="N4495" i="27" s="1"/>
  <c r="G4495" i="27" s="1"/>
  <c r="V4494" i="27"/>
  <c r="AT2754" i="27" s="1"/>
  <c r="J4495" i="27" l="1"/>
  <c r="K4495" i="27" s="1"/>
  <c r="O4495" i="27" s="1"/>
  <c r="AZ2754" i="27"/>
  <c r="AY2754" i="27"/>
  <c r="BB2754" i="27" s="1"/>
  <c r="AW2754" i="27"/>
  <c r="BA2754" i="27" s="1"/>
  <c r="I4495" i="27" l="1"/>
  <c r="L4495" i="27" s="1"/>
  <c r="P4495" i="27" s="1"/>
  <c r="R4495" i="27"/>
  <c r="S4495" i="27" s="1"/>
  <c r="T4495" i="27" s="1"/>
  <c r="Q4495" i="27"/>
  <c r="M4495" i="27" l="1"/>
  <c r="U4495" i="27" s="1"/>
  <c r="W4495" i="27" s="1"/>
  <c r="H4496" i="27"/>
  <c r="X4496" i="27" s="1"/>
  <c r="N4496" i="27" s="1"/>
  <c r="G4496" i="27" s="1"/>
  <c r="V4495" i="27"/>
  <c r="AT2755" i="27" s="1"/>
  <c r="J4496" i="27" l="1"/>
  <c r="K4496" i="27" s="1"/>
  <c r="O4496" i="27" s="1"/>
  <c r="AZ2755" i="27"/>
  <c r="AY2755" i="27"/>
  <c r="BB2755" i="27" s="1"/>
  <c r="AW2755" i="27"/>
  <c r="BA2755" i="27" s="1"/>
  <c r="I4496" i="27" l="1"/>
  <c r="L4496" i="27" s="1"/>
  <c r="M4496" i="27" s="1"/>
  <c r="R4496" i="27"/>
  <c r="S4496" i="27" s="1"/>
  <c r="T4496" i="27" s="1"/>
  <c r="Q4496" i="27"/>
  <c r="U4496" i="27" l="1"/>
  <c r="W4496" i="27" s="1"/>
  <c r="P4496" i="27"/>
  <c r="V4496" i="27" s="1"/>
  <c r="AT2756" i="27" s="1"/>
  <c r="H4497" i="27"/>
  <c r="X4497" i="27" s="1"/>
  <c r="N4497" i="27" s="1"/>
  <c r="G4497" i="27" s="1"/>
  <c r="J4497" i="27" l="1"/>
  <c r="K4497" i="27" s="1"/>
  <c r="AZ2756" i="27"/>
  <c r="AY2756" i="27"/>
  <c r="BB2756" i="27" s="1"/>
  <c r="AW2756" i="27"/>
  <c r="BA2756" i="27" s="1"/>
  <c r="O4497" i="27"/>
  <c r="I4497" i="27" l="1"/>
  <c r="L4497" i="27" s="1"/>
  <c r="P4497" i="27" s="1"/>
  <c r="R4497" i="27"/>
  <c r="S4497" i="27" s="1"/>
  <c r="T4497" i="27" s="1"/>
  <c r="Q4497" i="27"/>
  <c r="M4497" i="27" l="1"/>
  <c r="U4497" i="27" s="1"/>
  <c r="W4497" i="27" s="1"/>
  <c r="H4498" i="27"/>
  <c r="X4498" i="27" s="1"/>
  <c r="N4498" i="27" s="1"/>
  <c r="G4498" i="27" s="1"/>
  <c r="V4497" i="27"/>
  <c r="AT2757" i="27" s="1"/>
  <c r="J4498" i="27" l="1"/>
  <c r="K4498" i="27" s="1"/>
  <c r="AZ2757" i="27"/>
  <c r="AY2757" i="27"/>
  <c r="BB2757" i="27" s="1"/>
  <c r="AW2757" i="27"/>
  <c r="BA2757" i="27" s="1"/>
  <c r="O4498" i="27"/>
  <c r="I4498" i="27" l="1"/>
  <c r="L4498" i="27" s="1"/>
  <c r="R4498" i="27"/>
  <c r="S4498" i="27" s="1"/>
  <c r="T4498" i="27" s="1"/>
  <c r="Q4498" i="27"/>
  <c r="H4499" i="27" l="1"/>
  <c r="X4499" i="27" s="1"/>
  <c r="N4499" i="27" s="1"/>
  <c r="G4499" i="27" s="1"/>
  <c r="P4498" i="27"/>
  <c r="V4498" i="27" s="1"/>
  <c r="AT2758" i="27" s="1"/>
  <c r="J4499" i="27"/>
  <c r="K4499" i="27" s="1"/>
  <c r="M4498" i="27"/>
  <c r="U4498" i="27" s="1"/>
  <c r="W4498" i="27" s="1"/>
  <c r="AZ2758" i="27" l="1"/>
  <c r="AY2758" i="27"/>
  <c r="BB2758" i="27" s="1"/>
  <c r="AW2758" i="27"/>
  <c r="BA2758" i="27" s="1"/>
  <c r="O4499" i="27"/>
  <c r="I4499" i="27" l="1"/>
  <c r="L4499" i="27" s="1"/>
  <c r="P4499" i="27" s="1"/>
  <c r="R4499" i="27"/>
  <c r="S4499" i="27" s="1"/>
  <c r="T4499" i="27" s="1"/>
  <c r="Q4499" i="27"/>
  <c r="M4499" i="27" l="1"/>
  <c r="U4499" i="27" s="1"/>
  <c r="W4499" i="27" s="1"/>
  <c r="H4500" i="27"/>
  <c r="X4500" i="27" s="1"/>
  <c r="N4500" i="27" s="1"/>
  <c r="G4500" i="27" s="1"/>
  <c r="V4499" i="27"/>
  <c r="AT2759" i="27" s="1"/>
  <c r="J4500" i="27" l="1"/>
  <c r="K4500" i="27" s="1"/>
  <c r="O4500" i="27" s="1"/>
  <c r="AZ2759" i="27"/>
  <c r="AY2759" i="27"/>
  <c r="BB2759" i="27" s="1"/>
  <c r="AW2759" i="27"/>
  <c r="BA2759" i="27" s="1"/>
  <c r="I4500" i="27" l="1"/>
  <c r="L4500" i="27" s="1"/>
  <c r="M4500" i="27" s="1"/>
  <c r="R4500" i="27"/>
  <c r="S4500" i="27" s="1"/>
  <c r="T4500" i="27" s="1"/>
  <c r="Q4500" i="27"/>
  <c r="P4500" i="27" l="1"/>
  <c r="V4500" i="27" s="1"/>
  <c r="AT2760" i="27" s="1"/>
  <c r="U4500" i="27"/>
  <c r="W4500" i="27" s="1"/>
  <c r="H4501" i="27"/>
  <c r="X4501" i="27" s="1"/>
  <c r="N4501" i="27" s="1"/>
  <c r="G4501" i="27" s="1"/>
  <c r="J4501" i="27" l="1"/>
  <c r="K4501" i="27" s="1"/>
  <c r="O4501" i="27" s="1"/>
  <c r="AZ2760" i="27"/>
  <c r="AY2760" i="27"/>
  <c r="BB2760" i="27" s="1"/>
  <c r="AW2760" i="27"/>
  <c r="BA2760" i="27" s="1"/>
  <c r="I4501" i="27" l="1"/>
  <c r="L4501" i="27" s="1"/>
  <c r="M4501" i="27" s="1"/>
  <c r="R4501" i="27"/>
  <c r="S4501" i="27" s="1"/>
  <c r="T4501" i="27" s="1"/>
  <c r="Q4501" i="27"/>
  <c r="P4501" i="27" l="1"/>
  <c r="V4501" i="27" s="1"/>
  <c r="AT2761" i="27" s="1"/>
  <c r="U4501" i="27"/>
  <c r="W4501" i="27" s="1"/>
  <c r="H4502" i="27"/>
  <c r="X4502" i="27" s="1"/>
  <c r="N4502" i="27" s="1"/>
  <c r="G4502" i="27" s="1"/>
  <c r="J4502" i="27" l="1"/>
  <c r="K4502" i="27" s="1"/>
  <c r="AZ2761" i="27"/>
  <c r="AY2761" i="27"/>
  <c r="BB2761" i="27" s="1"/>
  <c r="AW2761" i="27"/>
  <c r="BA2761" i="27" s="1"/>
  <c r="O4502" i="27"/>
  <c r="I4502" i="27" l="1"/>
  <c r="L4502" i="27" s="1"/>
  <c r="R4502" i="27"/>
  <c r="S4502" i="27" s="1"/>
  <c r="T4502" i="27" s="1"/>
  <c r="Q4502" i="27"/>
  <c r="H4503" i="27" l="1"/>
  <c r="X4503" i="27" s="1"/>
  <c r="N4503" i="27" s="1"/>
  <c r="G4503" i="27" s="1"/>
  <c r="P4502" i="27"/>
  <c r="V4502" i="27" s="1"/>
  <c r="AT2762" i="27" s="1"/>
  <c r="M4502" i="27"/>
  <c r="U4502" i="27" s="1"/>
  <c r="W4502" i="27" s="1"/>
  <c r="J4503" i="27" l="1"/>
  <c r="K4503" i="27" s="1"/>
  <c r="O4503" i="27" s="1"/>
  <c r="AZ2762" i="27"/>
  <c r="AY2762" i="27"/>
  <c r="BB2762" i="27" s="1"/>
  <c r="AW2762" i="27"/>
  <c r="BA2762" i="27" s="1"/>
  <c r="I4503" i="27" l="1"/>
  <c r="L4503" i="27" s="1"/>
  <c r="P4503" i="27" s="1"/>
  <c r="R4503" i="27"/>
  <c r="S4503" i="27" s="1"/>
  <c r="T4503" i="27" s="1"/>
  <c r="Q4503" i="27"/>
  <c r="M4503" i="27" l="1"/>
  <c r="U4503" i="27" s="1"/>
  <c r="W4503" i="27" s="1"/>
  <c r="H4504" i="27"/>
  <c r="X4504" i="27" s="1"/>
  <c r="N4504" i="27" s="1"/>
  <c r="G4504" i="27" s="1"/>
  <c r="V4503" i="27"/>
  <c r="AT2763" i="27" s="1"/>
  <c r="J4504" i="27"/>
  <c r="K4504" i="27" s="1"/>
  <c r="AZ2763" i="27" l="1"/>
  <c r="AY2763" i="27"/>
  <c r="BB2763" i="27" s="1"/>
  <c r="AW2763" i="27"/>
  <c r="BA2763" i="27" s="1"/>
  <c r="O4504" i="27"/>
  <c r="I4504" i="27" l="1"/>
  <c r="L4504" i="27" s="1"/>
  <c r="P4504" i="27" s="1"/>
  <c r="R4504" i="27"/>
  <c r="S4504" i="27" s="1"/>
  <c r="T4504" i="27" s="1"/>
  <c r="Q4504" i="27"/>
  <c r="M4504" i="27" l="1"/>
  <c r="U4504" i="27"/>
  <c r="W4504" i="27" s="1"/>
  <c r="H4505" i="27"/>
  <c r="X4505" i="27" s="1"/>
  <c r="N4505" i="27" s="1"/>
  <c r="G4505" i="27" s="1"/>
  <c r="V4504" i="27"/>
  <c r="AT2764" i="27" s="1"/>
  <c r="J4505" i="27" l="1"/>
  <c r="K4505" i="27" s="1"/>
  <c r="AY2764" i="27"/>
  <c r="BB2764" i="27" s="1"/>
  <c r="AZ2764" i="27"/>
  <c r="AW2764" i="27"/>
  <c r="BA2764" i="27" s="1"/>
  <c r="O4505" i="27"/>
  <c r="I4505" i="27" l="1"/>
  <c r="L4505" i="27" s="1"/>
  <c r="P4505" i="27" s="1"/>
  <c r="R4505" i="27"/>
  <c r="S4505" i="27" s="1"/>
  <c r="T4505" i="27" s="1"/>
  <c r="Q4505" i="27"/>
  <c r="M4505" i="27" l="1"/>
  <c r="U4505" i="27" s="1"/>
  <c r="W4505" i="27" s="1"/>
  <c r="H4506" i="27"/>
  <c r="X4506" i="27" s="1"/>
  <c r="N4506" i="27" s="1"/>
  <c r="G4506" i="27" s="1"/>
  <c r="V4505" i="27"/>
  <c r="AT2765" i="27" s="1"/>
  <c r="J4506" i="27"/>
  <c r="K4506" i="27" s="1"/>
  <c r="AZ2765" i="27" l="1"/>
  <c r="AY2765" i="27"/>
  <c r="BB2765" i="27" s="1"/>
  <c r="AW2765" i="27"/>
  <c r="BA2765" i="27" s="1"/>
  <c r="O4506" i="27"/>
  <c r="I4506" i="27" l="1"/>
  <c r="L4506" i="27" s="1"/>
  <c r="M4506" i="27" s="1"/>
  <c r="R4506" i="27"/>
  <c r="S4506" i="27" s="1"/>
  <c r="T4506" i="27" s="1"/>
  <c r="Q4506" i="27"/>
  <c r="P4506" i="27" l="1"/>
  <c r="V4506" i="27" s="1"/>
  <c r="AT2766" i="27" s="1"/>
  <c r="U4506" i="27"/>
  <c r="W4506" i="27" s="1"/>
  <c r="H4507" i="27"/>
  <c r="X4507" i="27" s="1"/>
  <c r="N4507" i="27" s="1"/>
  <c r="G4507" i="27" s="1"/>
  <c r="J4507" i="27" l="1"/>
  <c r="K4507" i="27" s="1"/>
  <c r="AZ2766" i="27"/>
  <c r="AY2766" i="27"/>
  <c r="BB2766" i="27" s="1"/>
  <c r="AW2766" i="27"/>
  <c r="BA2766" i="27" s="1"/>
  <c r="O4507" i="27"/>
  <c r="I4507" i="27" l="1"/>
  <c r="R4507" i="27"/>
  <c r="S4507" i="27" s="1"/>
  <c r="T4507" i="27" s="1"/>
  <c r="L4507" i="27"/>
  <c r="M4507" i="27" s="1"/>
  <c r="Q4507" i="27"/>
  <c r="U4507" i="27" l="1"/>
  <c r="W4507" i="27" s="1"/>
  <c r="H4508" i="27"/>
  <c r="X4508" i="27" s="1"/>
  <c r="N4508" i="27" s="1"/>
  <c r="G4508" i="27" s="1"/>
  <c r="P4507" i="27"/>
  <c r="V4507" i="27" s="1"/>
  <c r="AT2767" i="27" s="1"/>
  <c r="J4508" i="27" l="1"/>
  <c r="K4508" i="27" s="1"/>
  <c r="O4508" i="27" s="1"/>
  <c r="AY2767" i="27"/>
  <c r="BB2767" i="27" s="1"/>
  <c r="AZ2767" i="27"/>
  <c r="AW2767" i="27"/>
  <c r="BA2767" i="27" s="1"/>
  <c r="I4508" i="27" l="1"/>
  <c r="L4508" i="27" s="1"/>
  <c r="P4508" i="27" s="1"/>
  <c r="R4508" i="27"/>
  <c r="S4508" i="27" s="1"/>
  <c r="T4508" i="27" s="1"/>
  <c r="Q4508" i="27"/>
  <c r="M4508" i="27" l="1"/>
  <c r="U4508" i="27" s="1"/>
  <c r="W4508" i="27" s="1"/>
  <c r="H4509" i="27"/>
  <c r="X4509" i="27" s="1"/>
  <c r="N4509" i="27" s="1"/>
  <c r="G4509" i="27" s="1"/>
  <c r="V4508" i="27"/>
  <c r="AT2768" i="27" s="1"/>
  <c r="J4509" i="27"/>
  <c r="K4509" i="27" s="1"/>
  <c r="AY2768" i="27" l="1"/>
  <c r="BB2768" i="27" s="1"/>
  <c r="AZ2768" i="27"/>
  <c r="AW2768" i="27"/>
  <c r="BA2768" i="27" s="1"/>
  <c r="O4509" i="27"/>
  <c r="I4509" i="27" l="1"/>
  <c r="L4509" i="27" s="1"/>
  <c r="P4509" i="27" s="1"/>
  <c r="R4509" i="27"/>
  <c r="S4509" i="27" s="1"/>
  <c r="T4509" i="27" s="1"/>
  <c r="Q4509" i="27"/>
  <c r="M4509" i="27" l="1"/>
  <c r="U4509" i="27" s="1"/>
  <c r="W4509" i="27" s="1"/>
  <c r="H4510" i="27"/>
  <c r="X4510" i="27" s="1"/>
  <c r="N4510" i="27" s="1"/>
  <c r="G4510" i="27" s="1"/>
  <c r="V4509" i="27"/>
  <c r="AT2769" i="27" s="1"/>
  <c r="J4510" i="27" l="1"/>
  <c r="K4510" i="27" s="1"/>
  <c r="O4510" i="27" s="1"/>
  <c r="AY2769" i="27"/>
  <c r="BB2769" i="27" s="1"/>
  <c r="AZ2769" i="27"/>
  <c r="AW2769" i="27"/>
  <c r="BA2769" i="27" s="1"/>
  <c r="I4510" i="27" l="1"/>
  <c r="L4510" i="27" s="1"/>
  <c r="R4510" i="27"/>
  <c r="S4510" i="27" s="1"/>
  <c r="T4510" i="27" s="1"/>
  <c r="Q4510" i="27"/>
  <c r="H4511" i="27" l="1"/>
  <c r="X4511" i="27" s="1"/>
  <c r="N4511" i="27" s="1"/>
  <c r="G4511" i="27" s="1"/>
  <c r="P4510" i="27"/>
  <c r="V4510" i="27" s="1"/>
  <c r="AT2770" i="27" s="1"/>
  <c r="M4510" i="27"/>
  <c r="U4510" i="27" s="1"/>
  <c r="W4510" i="27" s="1"/>
  <c r="J4511" i="27" l="1"/>
  <c r="K4511" i="27" s="1"/>
  <c r="AY2770" i="27"/>
  <c r="BB2770" i="27" s="1"/>
  <c r="AW2770" i="27"/>
  <c r="BA2770" i="27" s="1"/>
  <c r="AZ2770" i="27"/>
  <c r="O4511" i="27"/>
  <c r="I4511" i="27" l="1"/>
  <c r="L4511" i="27" s="1"/>
  <c r="R4511" i="27"/>
  <c r="S4511" i="27" s="1"/>
  <c r="T4511" i="27" s="1"/>
  <c r="Q4511" i="27"/>
  <c r="H4512" i="27" l="1"/>
  <c r="X4512" i="27" s="1"/>
  <c r="N4512" i="27" s="1"/>
  <c r="G4512" i="27" s="1"/>
  <c r="P4511" i="27"/>
  <c r="V4511" i="27" s="1"/>
  <c r="AT2771" i="27" s="1"/>
  <c r="J4512" i="27"/>
  <c r="K4512" i="27" s="1"/>
  <c r="M4511" i="27"/>
  <c r="U4511" i="27" s="1"/>
  <c r="W4511" i="27" s="1"/>
  <c r="AY2771" i="27" l="1"/>
  <c r="BB2771" i="27" s="1"/>
  <c r="AW2771" i="27"/>
  <c r="BA2771" i="27" s="1"/>
  <c r="AZ2771" i="27"/>
  <c r="O4512" i="27"/>
  <c r="I4512" i="27" l="1"/>
  <c r="L4512" i="27" s="1"/>
  <c r="P4512" i="27" s="1"/>
  <c r="R4512" i="27"/>
  <c r="S4512" i="27" s="1"/>
  <c r="T4512" i="27" s="1"/>
  <c r="Q4512" i="27"/>
  <c r="M4512" i="27" l="1"/>
  <c r="U4512" i="27" s="1"/>
  <c r="W4512" i="27" s="1"/>
  <c r="H4513" i="27"/>
  <c r="X4513" i="27" s="1"/>
  <c r="N4513" i="27" s="1"/>
  <c r="G4513" i="27" s="1"/>
  <c r="V4512" i="27"/>
  <c r="AT2772" i="27" s="1"/>
  <c r="J4513" i="27"/>
  <c r="K4513" i="27" s="1"/>
  <c r="AZ2772" i="27" l="1"/>
  <c r="AY2772" i="27"/>
  <c r="BB2772" i="27" s="1"/>
  <c r="AW2772" i="27"/>
  <c r="BA2772" i="27" s="1"/>
  <c r="O4513" i="27"/>
  <c r="I4513" i="27" l="1"/>
  <c r="L4513" i="27" s="1"/>
  <c r="M4513" i="27" s="1"/>
  <c r="R4513" i="27"/>
  <c r="S4513" i="27" s="1"/>
  <c r="T4513" i="27" s="1"/>
  <c r="Q4513" i="27"/>
  <c r="P4513" i="27" l="1"/>
  <c r="V4513" i="27" s="1"/>
  <c r="AT2773" i="27" s="1"/>
  <c r="U4513" i="27"/>
  <c r="W4513" i="27" s="1"/>
  <c r="H4514" i="27"/>
  <c r="X4514" i="27" s="1"/>
  <c r="N4514" i="27" s="1"/>
  <c r="G4514" i="27" s="1"/>
  <c r="J4514" i="27" l="1"/>
  <c r="K4514" i="27" s="1"/>
  <c r="O4514" i="27" s="1"/>
  <c r="AZ2773" i="27"/>
  <c r="AY2773" i="27"/>
  <c r="BB2773" i="27" s="1"/>
  <c r="AW2773" i="27"/>
  <c r="BA2773" i="27" s="1"/>
  <c r="I4514" i="27" l="1"/>
  <c r="L4514" i="27" s="1"/>
  <c r="P4514" i="27" s="1"/>
  <c r="R4514" i="27"/>
  <c r="S4514" i="27" s="1"/>
  <c r="T4514" i="27" s="1"/>
  <c r="Q4514" i="27"/>
  <c r="M4514" i="27" l="1"/>
  <c r="U4514" i="27" s="1"/>
  <c r="W4514" i="27" s="1"/>
  <c r="H4515" i="27"/>
  <c r="X4515" i="27" s="1"/>
  <c r="N4515" i="27" s="1"/>
  <c r="G4515" i="27" s="1"/>
  <c r="V4514" i="27"/>
  <c r="AT2774" i="27" s="1"/>
  <c r="J4515" i="27" l="1"/>
  <c r="K4515" i="27" s="1"/>
  <c r="AZ2774" i="27"/>
  <c r="AY2774" i="27"/>
  <c r="BB2774" i="27" s="1"/>
  <c r="AW2774" i="27"/>
  <c r="BA2774" i="27" s="1"/>
  <c r="O4515" i="27"/>
  <c r="I4515" i="27" l="1"/>
  <c r="L4515" i="27" s="1"/>
  <c r="M4515" i="27" s="1"/>
  <c r="R4515" i="27"/>
  <c r="S4515" i="27" s="1"/>
  <c r="T4515" i="27" s="1"/>
  <c r="Q4515" i="27"/>
  <c r="P4515" i="27" l="1"/>
  <c r="V4515" i="27" s="1"/>
  <c r="AT2775" i="27" s="1"/>
  <c r="U4515" i="27"/>
  <c r="W4515" i="27" s="1"/>
  <c r="H4516" i="27"/>
  <c r="X4516" i="27" s="1"/>
  <c r="N4516" i="27" s="1"/>
  <c r="G4516" i="27" s="1"/>
  <c r="J4516" i="27" l="1"/>
  <c r="K4516" i="27" s="1"/>
  <c r="AZ2775" i="27"/>
  <c r="AY2775" i="27"/>
  <c r="BB2775" i="27" s="1"/>
  <c r="AW2775" i="27"/>
  <c r="BA2775" i="27" s="1"/>
  <c r="O4516" i="27"/>
  <c r="I4516" i="27" l="1"/>
  <c r="L4516" i="27" s="1"/>
  <c r="P4516" i="27" s="1"/>
  <c r="R4516" i="27"/>
  <c r="S4516" i="27" s="1"/>
  <c r="T4516" i="27" s="1"/>
  <c r="Q4516" i="27"/>
  <c r="M4516" i="27" l="1"/>
  <c r="U4516" i="27" s="1"/>
  <c r="W4516" i="27" s="1"/>
  <c r="H4517" i="27"/>
  <c r="X4517" i="27" s="1"/>
  <c r="N4517" i="27" s="1"/>
  <c r="G4517" i="27" s="1"/>
  <c r="V4516" i="27"/>
  <c r="AT2776" i="27" s="1"/>
  <c r="J4517" i="27" l="1"/>
  <c r="K4517" i="27" s="1"/>
  <c r="AZ2776" i="27"/>
  <c r="AY2776" i="27"/>
  <c r="BB2776" i="27" s="1"/>
  <c r="AW2776" i="27"/>
  <c r="BA2776" i="27" s="1"/>
  <c r="O4517" i="27"/>
  <c r="I4517" i="27" l="1"/>
  <c r="L4517" i="27" s="1"/>
  <c r="P4517" i="27" s="1"/>
  <c r="R4517" i="27"/>
  <c r="S4517" i="27" s="1"/>
  <c r="T4517" i="27" s="1"/>
  <c r="Q4517" i="27"/>
  <c r="M4517" i="27" l="1"/>
  <c r="U4517" i="27" s="1"/>
  <c r="W4517" i="27" s="1"/>
  <c r="H4518" i="27"/>
  <c r="X4518" i="27" s="1"/>
  <c r="N4518" i="27" s="1"/>
  <c r="G4518" i="27" s="1"/>
  <c r="V4517" i="27"/>
  <c r="AT2777" i="27" s="1"/>
  <c r="J4518" i="27"/>
  <c r="K4518" i="27" s="1"/>
  <c r="AZ2777" i="27" l="1"/>
  <c r="AY2777" i="27"/>
  <c r="BB2777" i="27" s="1"/>
  <c r="AW2777" i="27"/>
  <c r="BA2777" i="27" s="1"/>
  <c r="O4518" i="27"/>
  <c r="I4518" i="27" l="1"/>
  <c r="L4518" i="27" s="1"/>
  <c r="P4518" i="27" s="1"/>
  <c r="R4518" i="27"/>
  <c r="S4518" i="27" s="1"/>
  <c r="T4518" i="27" s="1"/>
  <c r="Q4518" i="27"/>
  <c r="M4518" i="27" l="1"/>
  <c r="U4518" i="27" s="1"/>
  <c r="W4518" i="27" s="1"/>
  <c r="H4519" i="27"/>
  <c r="X4519" i="27" s="1"/>
  <c r="N4519" i="27" s="1"/>
  <c r="G4519" i="27" s="1"/>
  <c r="V4518" i="27"/>
  <c r="AT2778" i="27" s="1"/>
  <c r="J4519" i="27"/>
  <c r="K4519" i="27" s="1"/>
  <c r="AZ2778" i="27" l="1"/>
  <c r="AY2778" i="27"/>
  <c r="BB2778" i="27" s="1"/>
  <c r="AW2778" i="27"/>
  <c r="BA2778" i="27" s="1"/>
  <c r="O4519" i="27"/>
  <c r="I4519" i="27" l="1"/>
  <c r="L4519" i="27" s="1"/>
  <c r="P4519" i="27" s="1"/>
  <c r="R4519" i="27"/>
  <c r="S4519" i="27" s="1"/>
  <c r="T4519" i="27" s="1"/>
  <c r="Q4519" i="27"/>
  <c r="M4519" i="27" l="1"/>
  <c r="U4519" i="27" s="1"/>
  <c r="W4519" i="27" s="1"/>
  <c r="H4520" i="27"/>
  <c r="X4520" i="27" s="1"/>
  <c r="N4520" i="27" s="1"/>
  <c r="G4520" i="27" s="1"/>
  <c r="V4519" i="27"/>
  <c r="AT2779" i="27" s="1"/>
  <c r="AZ2779" i="27" l="1"/>
  <c r="AY2779" i="27"/>
  <c r="BB2779" i="27" s="1"/>
  <c r="AW2779" i="27"/>
  <c r="BA2779" i="27" s="1"/>
  <c r="J4520" i="27"/>
  <c r="K4520" i="27" s="1"/>
  <c r="O4520" i="27" s="1"/>
  <c r="I4520" i="27" l="1"/>
  <c r="L4520" i="27" s="1"/>
  <c r="R4520" i="27"/>
  <c r="S4520" i="27" s="1"/>
  <c r="T4520" i="27" s="1"/>
  <c r="Q4520" i="27"/>
  <c r="H4521" i="27" l="1"/>
  <c r="X4521" i="27" s="1"/>
  <c r="N4521" i="27" s="1"/>
  <c r="G4521" i="27" s="1"/>
  <c r="P4520" i="27"/>
  <c r="V4520" i="27" s="1"/>
  <c r="AT2780" i="27" s="1"/>
  <c r="J4521" i="27"/>
  <c r="K4521" i="27" s="1"/>
  <c r="M4520" i="27"/>
  <c r="U4520" i="27" s="1"/>
  <c r="W4520" i="27" s="1"/>
  <c r="AZ2780" i="27" l="1"/>
  <c r="AY2780" i="27"/>
  <c r="BB2780" i="27" s="1"/>
  <c r="AW2780" i="27"/>
  <c r="BA2780" i="27" s="1"/>
  <c r="O4521" i="27"/>
  <c r="I4521" i="27" l="1"/>
  <c r="L4521" i="27" s="1"/>
  <c r="P4521" i="27" s="1"/>
  <c r="R4521" i="27"/>
  <c r="S4521" i="27" s="1"/>
  <c r="T4521" i="27" s="1"/>
  <c r="Q4521" i="27"/>
  <c r="M4521" i="27" l="1"/>
  <c r="U4521" i="27" s="1"/>
  <c r="W4521" i="27" s="1"/>
  <c r="H4522" i="27"/>
  <c r="X4522" i="27" s="1"/>
  <c r="N4522" i="27" s="1"/>
  <c r="G4522" i="27" s="1"/>
  <c r="V4521" i="27"/>
  <c r="AT2781" i="27" s="1"/>
  <c r="J4522" i="27" l="1"/>
  <c r="K4522" i="27" s="1"/>
  <c r="O4522" i="27" s="1"/>
  <c r="AZ2781" i="27"/>
  <c r="AY2781" i="27"/>
  <c r="BB2781" i="27" s="1"/>
  <c r="AW2781" i="27"/>
  <c r="BA2781" i="27" s="1"/>
  <c r="I4522" i="27" l="1"/>
  <c r="L4522" i="27" s="1"/>
  <c r="M4522" i="27" s="1"/>
  <c r="R4522" i="27"/>
  <c r="S4522" i="27" s="1"/>
  <c r="T4522" i="27" s="1"/>
  <c r="Q4522" i="27"/>
  <c r="P4522" i="27" l="1"/>
  <c r="V4522" i="27" s="1"/>
  <c r="AT2782" i="27" s="1"/>
  <c r="U4522" i="27"/>
  <c r="W4522" i="27" s="1"/>
  <c r="H4523" i="27"/>
  <c r="X4523" i="27" s="1"/>
  <c r="N4523" i="27" s="1"/>
  <c r="G4523" i="27" s="1"/>
  <c r="J4523" i="27" l="1"/>
  <c r="K4523" i="27" s="1"/>
  <c r="AZ2782" i="27"/>
  <c r="AY2782" i="27"/>
  <c r="BB2782" i="27" s="1"/>
  <c r="AW2782" i="27"/>
  <c r="BA2782" i="27" s="1"/>
  <c r="O4523" i="27"/>
  <c r="I4523" i="27" l="1"/>
  <c r="L4523" i="27" s="1"/>
  <c r="M4523" i="27" s="1"/>
  <c r="R4523" i="27"/>
  <c r="S4523" i="27" s="1"/>
  <c r="T4523" i="27" s="1"/>
  <c r="Q4523" i="27"/>
  <c r="P4523" i="27" l="1"/>
  <c r="V4523" i="27" s="1"/>
  <c r="AT2783" i="27" s="1"/>
  <c r="U4523" i="27"/>
  <c r="W4523" i="27" s="1"/>
  <c r="H4524" i="27"/>
  <c r="X4524" i="27" s="1"/>
  <c r="N4524" i="27" s="1"/>
  <c r="G4524" i="27" s="1"/>
  <c r="J4524" i="27" l="1"/>
  <c r="K4524" i="27" s="1"/>
  <c r="O4524" i="27" s="1"/>
  <c r="AZ2783" i="27"/>
  <c r="AY2783" i="27"/>
  <c r="BB2783" i="27" s="1"/>
  <c r="AW2783" i="27"/>
  <c r="BA2783" i="27" s="1"/>
  <c r="I4524" i="27" l="1"/>
  <c r="L4524" i="27" s="1"/>
  <c r="P4524" i="27" s="1"/>
  <c r="R4524" i="27"/>
  <c r="S4524" i="27" s="1"/>
  <c r="T4524" i="27" s="1"/>
  <c r="Q4524" i="27"/>
  <c r="M4524" i="27" l="1"/>
  <c r="U4524" i="27" s="1"/>
  <c r="W4524" i="27" s="1"/>
  <c r="H4525" i="27"/>
  <c r="X4525" i="27" s="1"/>
  <c r="N4525" i="27" s="1"/>
  <c r="G4525" i="27" s="1"/>
  <c r="V4524" i="27"/>
  <c r="AT2784" i="27" s="1"/>
  <c r="J4525" i="27" l="1"/>
  <c r="K4525" i="27" s="1"/>
  <c r="O4525" i="27" s="1"/>
  <c r="AZ2784" i="27"/>
  <c r="AY2784" i="27"/>
  <c r="BB2784" i="27" s="1"/>
  <c r="AW2784" i="27"/>
  <c r="BA2784" i="27" s="1"/>
  <c r="I4525" i="27" l="1"/>
  <c r="L4525" i="27" s="1"/>
  <c r="M4525" i="27" s="1"/>
  <c r="R4525" i="27"/>
  <c r="S4525" i="27" s="1"/>
  <c r="T4525" i="27" s="1"/>
  <c r="Q4525" i="27"/>
  <c r="P4525" i="27" l="1"/>
  <c r="V4525" i="27" s="1"/>
  <c r="AT2785" i="27" s="1"/>
  <c r="U4525" i="27"/>
  <c r="W4525" i="27" s="1"/>
  <c r="H4526" i="27"/>
  <c r="X4526" i="27" s="1"/>
  <c r="N4526" i="27" s="1"/>
  <c r="G4526" i="27" s="1"/>
  <c r="J4526" i="27" l="1"/>
  <c r="K4526" i="27" s="1"/>
  <c r="AZ2785" i="27"/>
  <c r="AY2785" i="27"/>
  <c r="BB2785" i="27" s="1"/>
  <c r="AW2785" i="27"/>
  <c r="BA2785" i="27" s="1"/>
  <c r="O4526" i="27"/>
  <c r="I4526" i="27" l="1"/>
  <c r="L4526" i="27" s="1"/>
  <c r="P4526" i="27" s="1"/>
  <c r="R4526" i="27"/>
  <c r="S4526" i="27" s="1"/>
  <c r="T4526" i="27" s="1"/>
  <c r="Q4526" i="27"/>
  <c r="M4526" i="27" l="1"/>
  <c r="U4526" i="27" s="1"/>
  <c r="W4526" i="27" s="1"/>
  <c r="H4527" i="27"/>
  <c r="X4527" i="27" s="1"/>
  <c r="N4527" i="27" s="1"/>
  <c r="G4527" i="27" s="1"/>
  <c r="V4526" i="27"/>
  <c r="AT2786" i="27" s="1"/>
  <c r="J4527" i="27" l="1"/>
  <c r="K4527" i="27" s="1"/>
  <c r="O4527" i="27" s="1"/>
  <c r="I4527" i="27" s="1"/>
  <c r="L4527" i="27" s="1"/>
  <c r="AZ2786" i="27"/>
  <c r="AY2786" i="27"/>
  <c r="BB2786" i="27" s="1"/>
  <c r="AW2786" i="27"/>
  <c r="BA2786" i="27" s="1"/>
  <c r="R4527" i="27" l="1"/>
  <c r="S4527" i="27" s="1"/>
  <c r="T4527" i="27" s="1"/>
  <c r="M4527" i="27"/>
  <c r="P4527" i="27"/>
  <c r="V4527" i="27" s="1"/>
  <c r="AT2787" i="27" s="1"/>
  <c r="Q4527" i="27"/>
  <c r="U4527" i="27" l="1"/>
  <c r="W4527" i="27" s="1"/>
  <c r="AZ2787" i="27"/>
  <c r="AY2787" i="27"/>
  <c r="BB2787" i="27" s="1"/>
  <c r="AW2787" i="27"/>
  <c r="BA2787" i="27" s="1"/>
  <c r="H4528" i="27"/>
  <c r="X4528" i="27" s="1"/>
  <c r="N4528" i="27" s="1"/>
  <c r="G4528" i="27" s="1"/>
  <c r="J4528" i="27" l="1"/>
  <c r="K4528" i="27" s="1"/>
  <c r="O4528" i="27" s="1"/>
  <c r="I4528" i="27" l="1"/>
  <c r="L4528" i="27" s="1"/>
  <c r="R4528" i="27"/>
  <c r="S4528" i="27" s="1"/>
  <c r="T4528" i="27" s="1"/>
  <c r="Q4528" i="27"/>
  <c r="H4529" i="27" l="1"/>
  <c r="X4529" i="27" s="1"/>
  <c r="N4529" i="27" s="1"/>
  <c r="G4529" i="27" s="1"/>
  <c r="P4528" i="27"/>
  <c r="V4528" i="27" s="1"/>
  <c r="AT2788" i="27" s="1"/>
  <c r="M4528" i="27"/>
  <c r="U4528" i="27" s="1"/>
  <c r="W4528" i="27" s="1"/>
  <c r="J4529" i="27"/>
  <c r="K4529" i="27" s="1"/>
  <c r="AZ2788" i="27" l="1"/>
  <c r="AY2788" i="27"/>
  <c r="BB2788" i="27" s="1"/>
  <c r="AW2788" i="27"/>
  <c r="BA2788" i="27" s="1"/>
  <c r="O4529" i="27"/>
  <c r="I4529" i="27" l="1"/>
  <c r="L4529" i="27" s="1"/>
  <c r="R4529" i="27"/>
  <c r="S4529" i="27" s="1"/>
  <c r="T4529" i="27" s="1"/>
  <c r="Q4529" i="27"/>
  <c r="H4530" i="27" l="1"/>
  <c r="X4530" i="27" s="1"/>
  <c r="N4530" i="27" s="1"/>
  <c r="G4530" i="27" s="1"/>
  <c r="P4529" i="27"/>
  <c r="V4529" i="27" s="1"/>
  <c r="AT2789" i="27" s="1"/>
  <c r="M4529" i="27"/>
  <c r="U4529" i="27" s="1"/>
  <c r="W4529" i="27" s="1"/>
  <c r="J4530" i="27" l="1"/>
  <c r="K4530" i="27" s="1"/>
  <c r="O4530" i="27" s="1"/>
  <c r="AZ2789" i="27"/>
  <c r="AY2789" i="27"/>
  <c r="BB2789" i="27" s="1"/>
  <c r="AW2789" i="27"/>
  <c r="BA2789" i="27" s="1"/>
  <c r="I4530" i="27" l="1"/>
  <c r="L4530" i="27" s="1"/>
  <c r="P4530" i="27" s="1"/>
  <c r="R4530" i="27"/>
  <c r="S4530" i="27" s="1"/>
  <c r="T4530" i="27" s="1"/>
  <c r="Q4530" i="27"/>
  <c r="M4530" i="27" l="1"/>
  <c r="U4530" i="27" s="1"/>
  <c r="W4530" i="27" s="1"/>
  <c r="H4531" i="27"/>
  <c r="X4531" i="27" s="1"/>
  <c r="N4531" i="27" s="1"/>
  <c r="G4531" i="27" s="1"/>
  <c r="V4530" i="27"/>
  <c r="AT2790" i="27" s="1"/>
  <c r="J4531" i="27"/>
  <c r="K4531" i="27" s="1"/>
  <c r="AZ2790" i="27" l="1"/>
  <c r="AW2790" i="27"/>
  <c r="BA2790" i="27" s="1"/>
  <c r="AY2790" i="27"/>
  <c r="BB2790" i="27" s="1"/>
  <c r="O4531" i="27"/>
  <c r="I4531" i="27" l="1"/>
  <c r="L4531" i="27" s="1"/>
  <c r="P4531" i="27" s="1"/>
  <c r="R4531" i="27"/>
  <c r="S4531" i="27" s="1"/>
  <c r="T4531" i="27" s="1"/>
  <c r="Q4531" i="27"/>
  <c r="M4531" i="27" l="1"/>
  <c r="U4531" i="27" s="1"/>
  <c r="W4531" i="27" s="1"/>
  <c r="H4532" i="27"/>
  <c r="X4532" i="27" s="1"/>
  <c r="N4532" i="27" s="1"/>
  <c r="G4532" i="27" s="1"/>
  <c r="V4531" i="27"/>
  <c r="AT2791" i="27" s="1"/>
  <c r="J4532" i="27" l="1"/>
  <c r="K4532" i="27" s="1"/>
  <c r="AZ2791" i="27"/>
  <c r="AY2791" i="27"/>
  <c r="BB2791" i="27" s="1"/>
  <c r="AW2791" i="27"/>
  <c r="BA2791" i="27" s="1"/>
  <c r="O4532" i="27"/>
  <c r="I4532" i="27" l="1"/>
  <c r="L4532" i="27" s="1"/>
  <c r="M4532" i="27" s="1"/>
  <c r="R4532" i="27"/>
  <c r="S4532" i="27" s="1"/>
  <c r="T4532" i="27" s="1"/>
  <c r="Q4532" i="27"/>
  <c r="U4532" i="27" l="1"/>
  <c r="W4532" i="27" s="1"/>
  <c r="H4533" i="27"/>
  <c r="X4533" i="27" s="1"/>
  <c r="N4533" i="27" s="1"/>
  <c r="G4533" i="27" s="1"/>
  <c r="P4532" i="27"/>
  <c r="V4532" i="27" s="1"/>
  <c r="AT2792" i="27" s="1"/>
  <c r="J4533" i="27" l="1"/>
  <c r="K4533" i="27" s="1"/>
  <c r="O4533" i="27" s="1"/>
  <c r="AZ2792" i="27"/>
  <c r="AY2792" i="27"/>
  <c r="BB2792" i="27" s="1"/>
  <c r="AW2792" i="27"/>
  <c r="BA2792" i="27" s="1"/>
  <c r="I4533" i="27" l="1"/>
  <c r="L4533" i="27" s="1"/>
  <c r="P4533" i="27" s="1"/>
  <c r="R4533" i="27"/>
  <c r="S4533" i="27" s="1"/>
  <c r="T4533" i="27" s="1"/>
  <c r="Q4533" i="27"/>
  <c r="M4533" i="27" l="1"/>
  <c r="U4533" i="27" s="1"/>
  <c r="W4533" i="27" s="1"/>
  <c r="H4534" i="27"/>
  <c r="X4534" i="27" s="1"/>
  <c r="N4534" i="27" s="1"/>
  <c r="G4534" i="27" s="1"/>
  <c r="V4533" i="27"/>
  <c r="AT2793" i="27" s="1"/>
  <c r="J4534" i="27" l="1"/>
  <c r="K4534" i="27" s="1"/>
  <c r="AZ2793" i="27"/>
  <c r="AY2793" i="27"/>
  <c r="BB2793" i="27" s="1"/>
  <c r="AW2793" i="27"/>
  <c r="BA2793" i="27" s="1"/>
  <c r="O4534" i="27"/>
  <c r="I4534" i="27" l="1"/>
  <c r="L4534" i="27" s="1"/>
  <c r="R4534" i="27"/>
  <c r="S4534" i="27" s="1"/>
  <c r="T4534" i="27" s="1"/>
  <c r="Q4534" i="27"/>
  <c r="H4535" i="27" l="1"/>
  <c r="X4535" i="27" s="1"/>
  <c r="N4535" i="27" s="1"/>
  <c r="G4535" i="27" s="1"/>
  <c r="P4534" i="27"/>
  <c r="V4534" i="27" s="1"/>
  <c r="AT2794" i="27" s="1"/>
  <c r="J4535" i="27"/>
  <c r="K4535" i="27" s="1"/>
  <c r="M4534" i="27"/>
  <c r="U4534" i="27" s="1"/>
  <c r="W4534" i="27" s="1"/>
  <c r="AZ2794" i="27" l="1"/>
  <c r="AY2794" i="27"/>
  <c r="BB2794" i="27" s="1"/>
  <c r="AW2794" i="27"/>
  <c r="BA2794" i="27" s="1"/>
  <c r="O4535" i="27"/>
  <c r="I4535" i="27" l="1"/>
  <c r="L4535" i="27" s="1"/>
  <c r="M4535" i="27" s="1"/>
  <c r="R4535" i="27"/>
  <c r="S4535" i="27" s="1"/>
  <c r="T4535" i="27" s="1"/>
  <c r="Q4535" i="27"/>
  <c r="P4535" i="27" l="1"/>
  <c r="V4535" i="27" s="1"/>
  <c r="AT2795" i="27" s="1"/>
  <c r="U4535" i="27"/>
  <c r="W4535" i="27" s="1"/>
  <c r="H4536" i="27"/>
  <c r="X4536" i="27" s="1"/>
  <c r="N4536" i="27" s="1"/>
  <c r="G4536" i="27" s="1"/>
  <c r="J4536" i="27" l="1"/>
  <c r="K4536" i="27" s="1"/>
  <c r="AZ2795" i="27"/>
  <c r="AY2795" i="27"/>
  <c r="BB2795" i="27" s="1"/>
  <c r="AW2795" i="27"/>
  <c r="BA2795" i="27" s="1"/>
  <c r="O4536" i="27"/>
  <c r="I4536" i="27" l="1"/>
  <c r="L4536" i="27" s="1"/>
  <c r="M4536" i="27" s="1"/>
  <c r="R4536" i="27"/>
  <c r="S4536" i="27" s="1"/>
  <c r="T4536" i="27" s="1"/>
  <c r="Q4536" i="27"/>
  <c r="U4536" i="27" l="1"/>
  <c r="W4536" i="27" s="1"/>
  <c r="H4537" i="27"/>
  <c r="X4537" i="27" s="1"/>
  <c r="N4537" i="27" s="1"/>
  <c r="G4537" i="27" s="1"/>
  <c r="P4536" i="27"/>
  <c r="V4536" i="27" s="1"/>
  <c r="AT2796" i="27" s="1"/>
  <c r="J4537" i="27" l="1"/>
  <c r="K4537" i="27" s="1"/>
  <c r="O4537" i="27" s="1"/>
  <c r="AZ2796" i="27"/>
  <c r="AY2796" i="27"/>
  <c r="BB2796" i="27" s="1"/>
  <c r="AW2796" i="27"/>
  <c r="BA2796" i="27" s="1"/>
  <c r="I4537" i="27" l="1"/>
  <c r="L4537" i="27" s="1"/>
  <c r="P4537" i="27" s="1"/>
  <c r="R4537" i="27"/>
  <c r="S4537" i="27" s="1"/>
  <c r="T4537" i="27" s="1"/>
  <c r="Q4537" i="27"/>
  <c r="M4537" i="27" l="1"/>
  <c r="U4537" i="27" s="1"/>
  <c r="W4537" i="27" s="1"/>
  <c r="H4538" i="27"/>
  <c r="X4538" i="27" s="1"/>
  <c r="N4538" i="27" s="1"/>
  <c r="G4538" i="27" s="1"/>
  <c r="V4537" i="27"/>
  <c r="AT2797" i="27" s="1"/>
  <c r="AZ2797" i="27" l="1"/>
  <c r="AY2797" i="27"/>
  <c r="BB2797" i="27" s="1"/>
  <c r="AW2797" i="27"/>
  <c r="BA2797" i="27" s="1"/>
  <c r="J4538" i="27"/>
  <c r="K4538" i="27" s="1"/>
  <c r="O4538" i="27" s="1"/>
  <c r="I4538" i="27" l="1"/>
  <c r="L4538" i="27" s="1"/>
  <c r="M4538" i="27" s="1"/>
  <c r="R4538" i="27"/>
  <c r="S4538" i="27" s="1"/>
  <c r="T4538" i="27" s="1"/>
  <c r="Q4538" i="27"/>
  <c r="U4538" i="27" l="1"/>
  <c r="H4539" i="27"/>
  <c r="X4539" i="27" s="1"/>
  <c r="N4539" i="27" s="1"/>
  <c r="G4539" i="27" s="1"/>
  <c r="W4538" i="27"/>
  <c r="P4538" i="27"/>
  <c r="V4538" i="27" s="1"/>
  <c r="AT2798" i="27" s="1"/>
  <c r="J4539" i="27" l="1"/>
  <c r="K4539" i="27" s="1"/>
  <c r="O4539" i="27" s="1"/>
  <c r="AZ2798" i="27"/>
  <c r="AY2798" i="27"/>
  <c r="BB2798" i="27" s="1"/>
  <c r="AW2798" i="27"/>
  <c r="BA2798" i="27" s="1"/>
  <c r="I4539" i="27" l="1"/>
  <c r="L4539" i="27" s="1"/>
  <c r="P4539" i="27" s="1"/>
  <c r="R4539" i="27"/>
  <c r="S4539" i="27" s="1"/>
  <c r="T4539" i="27" s="1"/>
  <c r="Q4539" i="27"/>
  <c r="M4539" i="27" l="1"/>
  <c r="U4539" i="27" s="1"/>
  <c r="W4539" i="27" s="1"/>
  <c r="H4540" i="27"/>
  <c r="X4540" i="27" s="1"/>
  <c r="N4540" i="27" s="1"/>
  <c r="G4540" i="27" s="1"/>
  <c r="V4539" i="27"/>
  <c r="AT2799" i="27" s="1"/>
  <c r="J4540" i="27" l="1"/>
  <c r="K4540" i="27" s="1"/>
  <c r="O4540" i="27" s="1"/>
  <c r="AZ2799" i="27"/>
  <c r="AY2799" i="27"/>
  <c r="BB2799" i="27" s="1"/>
  <c r="AW2799" i="27"/>
  <c r="BA2799" i="27" s="1"/>
  <c r="I4540" i="27" l="1"/>
  <c r="L4540" i="27" s="1"/>
  <c r="M4540" i="27" s="1"/>
  <c r="R4540" i="27"/>
  <c r="S4540" i="27" s="1"/>
  <c r="T4540" i="27" s="1"/>
  <c r="Q4540" i="27"/>
  <c r="P4540" i="27" l="1"/>
  <c r="V4540" i="27" s="1"/>
  <c r="AT2800" i="27" s="1"/>
  <c r="U4540" i="27"/>
  <c r="H4541" i="27"/>
  <c r="X4541" i="27" s="1"/>
  <c r="N4541" i="27" s="1"/>
  <c r="G4541" i="27" s="1"/>
  <c r="W4540" i="27"/>
  <c r="J4541" i="27" l="1"/>
  <c r="K4541" i="27" s="1"/>
  <c r="AZ2800" i="27"/>
  <c r="AY2800" i="27"/>
  <c r="BB2800" i="27" s="1"/>
  <c r="AW2800" i="27"/>
  <c r="BA2800" i="27" s="1"/>
  <c r="O4541" i="27"/>
  <c r="I4541" i="27" l="1"/>
  <c r="L4541" i="27" s="1"/>
  <c r="P4541" i="27" s="1"/>
  <c r="R4541" i="27"/>
  <c r="S4541" i="27" s="1"/>
  <c r="T4541" i="27" s="1"/>
  <c r="Q4541" i="27"/>
  <c r="M4541" i="27" l="1"/>
  <c r="U4541" i="27" s="1"/>
  <c r="W4541" i="27" s="1"/>
  <c r="H4542" i="27"/>
  <c r="X4542" i="27" s="1"/>
  <c r="N4542" i="27" s="1"/>
  <c r="G4542" i="27" s="1"/>
  <c r="V4541" i="27"/>
  <c r="AT2801" i="27" s="1"/>
  <c r="J4542" i="27" l="1"/>
  <c r="K4542" i="27" s="1"/>
  <c r="O4542" i="27" s="1"/>
  <c r="AZ2801" i="27"/>
  <c r="AY2801" i="27"/>
  <c r="BB2801" i="27" s="1"/>
  <c r="AW2801" i="27"/>
  <c r="BA2801" i="27" s="1"/>
  <c r="I4542" i="27" l="1"/>
  <c r="L4542" i="27" s="1"/>
  <c r="P4542" i="27" s="1"/>
  <c r="R4542" i="27"/>
  <c r="S4542" i="27" s="1"/>
  <c r="T4542" i="27" s="1"/>
  <c r="Q4542" i="27"/>
  <c r="M4542" i="27" l="1"/>
  <c r="U4542" i="27" s="1"/>
  <c r="W4542" i="27" s="1"/>
  <c r="H4543" i="27"/>
  <c r="X4543" i="27" s="1"/>
  <c r="N4543" i="27" s="1"/>
  <c r="G4543" i="27" s="1"/>
  <c r="V4542" i="27"/>
  <c r="AT2802" i="27" s="1"/>
  <c r="J4543" i="27"/>
  <c r="K4543" i="27" s="1"/>
  <c r="AZ2802" i="27" l="1"/>
  <c r="AY2802" i="27"/>
  <c r="BB2802" i="27" s="1"/>
  <c r="AW2802" i="27"/>
  <c r="BA2802" i="27" s="1"/>
  <c r="O4543" i="27"/>
  <c r="I4543" i="27" l="1"/>
  <c r="L4543" i="27" s="1"/>
  <c r="P4543" i="27" s="1"/>
  <c r="R4543" i="27"/>
  <c r="S4543" i="27" s="1"/>
  <c r="T4543" i="27" s="1"/>
  <c r="Q4543" i="27"/>
  <c r="M4543" i="27" l="1"/>
  <c r="U4543" i="27" s="1"/>
  <c r="W4543" i="27" s="1"/>
  <c r="H4544" i="27"/>
  <c r="X4544" i="27" s="1"/>
  <c r="N4544" i="27" s="1"/>
  <c r="G4544" i="27" s="1"/>
  <c r="V4543" i="27"/>
  <c r="AT2803" i="27" s="1"/>
  <c r="J4544" i="27"/>
  <c r="K4544" i="27" s="1"/>
  <c r="AZ2803" i="27" l="1"/>
  <c r="AY2803" i="27"/>
  <c r="BB2803" i="27" s="1"/>
  <c r="AW2803" i="27"/>
  <c r="BA2803" i="27" s="1"/>
  <c r="O4544" i="27"/>
  <c r="I4544" i="27" l="1"/>
  <c r="L4544" i="27" s="1"/>
  <c r="M4544" i="27" s="1"/>
  <c r="R4544" i="27"/>
  <c r="S4544" i="27" s="1"/>
  <c r="T4544" i="27" s="1"/>
  <c r="Q4544" i="27"/>
  <c r="P4544" i="27" l="1"/>
  <c r="U4544" i="27"/>
  <c r="W4544" i="27" s="1"/>
  <c r="H4545" i="27"/>
  <c r="X4545" i="27" s="1"/>
  <c r="N4545" i="27" s="1"/>
  <c r="G4545" i="27" s="1"/>
  <c r="V4544" i="27"/>
  <c r="AT2804" i="27" s="1"/>
  <c r="J4545" i="27"/>
  <c r="K4545" i="27" s="1"/>
  <c r="AZ2804" i="27" l="1"/>
  <c r="AY2804" i="27"/>
  <c r="BB2804" i="27" s="1"/>
  <c r="AW2804" i="27"/>
  <c r="BA2804" i="27" s="1"/>
  <c r="O4545" i="27"/>
  <c r="I4545" i="27" l="1"/>
  <c r="L4545" i="27" s="1"/>
  <c r="P4545" i="27" s="1"/>
  <c r="R4545" i="27"/>
  <c r="S4545" i="27" s="1"/>
  <c r="T4545" i="27" s="1"/>
  <c r="Q4545" i="27"/>
  <c r="M4545" i="27" l="1"/>
  <c r="U4545" i="27"/>
  <c r="W4545" i="27" s="1"/>
  <c r="H4546" i="27"/>
  <c r="X4546" i="27" s="1"/>
  <c r="N4546" i="27" s="1"/>
  <c r="G4546" i="27" s="1"/>
  <c r="V4545" i="27"/>
  <c r="AT2805" i="27" s="1"/>
  <c r="J4546" i="27" l="1"/>
  <c r="K4546" i="27" s="1"/>
  <c r="O4546" i="27" s="1"/>
  <c r="AZ2805" i="27"/>
  <c r="AY2805" i="27"/>
  <c r="BB2805" i="27" s="1"/>
  <c r="AW2805" i="27"/>
  <c r="BA2805" i="27" s="1"/>
  <c r="I4546" i="27" l="1"/>
  <c r="L4546" i="27" s="1"/>
  <c r="M4546" i="27" s="1"/>
  <c r="R4546" i="27"/>
  <c r="S4546" i="27" s="1"/>
  <c r="T4546" i="27" s="1"/>
  <c r="P4546" i="27"/>
  <c r="Q4546" i="27"/>
  <c r="U4546" i="27" l="1"/>
  <c r="W4546" i="27" s="1"/>
  <c r="H4547" i="27"/>
  <c r="X4547" i="27" s="1"/>
  <c r="N4547" i="27" s="1"/>
  <c r="G4547" i="27" s="1"/>
  <c r="V4546" i="27"/>
  <c r="AT2806" i="27" s="1"/>
  <c r="J4547" i="27" l="1"/>
  <c r="K4547" i="27" s="1"/>
  <c r="O4547" i="27" s="1"/>
  <c r="AZ2806" i="27"/>
  <c r="AY2806" i="27"/>
  <c r="BB2806" i="27" s="1"/>
  <c r="AW2806" i="27"/>
  <c r="BA2806" i="27" s="1"/>
  <c r="I4547" i="27" l="1"/>
  <c r="L4547" i="27" s="1"/>
  <c r="M4547" i="27" s="1"/>
  <c r="R4547" i="27"/>
  <c r="S4547" i="27" s="1"/>
  <c r="T4547" i="27" s="1"/>
  <c r="Q4547" i="27"/>
  <c r="P4547" i="27" l="1"/>
  <c r="V4547" i="27" s="1"/>
  <c r="AT2807" i="27" s="1"/>
  <c r="U4547" i="27"/>
  <c r="W4547" i="27" s="1"/>
  <c r="H4548" i="27"/>
  <c r="X4548" i="27" s="1"/>
  <c r="N4548" i="27" s="1"/>
  <c r="G4548" i="27" s="1"/>
  <c r="J4548" i="27"/>
  <c r="K4548" i="27" s="1"/>
  <c r="AZ2807" i="27" l="1"/>
  <c r="AY2807" i="27"/>
  <c r="BB2807" i="27" s="1"/>
  <c r="AW2807" i="27"/>
  <c r="BA2807" i="27" s="1"/>
  <c r="O4548" i="27"/>
  <c r="I4548" i="27" l="1"/>
  <c r="L4548" i="27" s="1"/>
  <c r="P4548" i="27" s="1"/>
  <c r="R4548" i="27"/>
  <c r="S4548" i="27" s="1"/>
  <c r="T4548" i="27" s="1"/>
  <c r="Q4548" i="27"/>
  <c r="M4548" i="27" l="1"/>
  <c r="U4548" i="27" s="1"/>
  <c r="W4548" i="27" s="1"/>
  <c r="H4549" i="27"/>
  <c r="X4549" i="27" s="1"/>
  <c r="N4549" i="27" s="1"/>
  <c r="G4549" i="27" s="1"/>
  <c r="V4548" i="27"/>
  <c r="AT2808" i="27" s="1"/>
  <c r="J4549" i="27" l="1"/>
  <c r="K4549" i="27" s="1"/>
  <c r="AZ2808" i="27"/>
  <c r="AY2808" i="27"/>
  <c r="BB2808" i="27" s="1"/>
  <c r="AW2808" i="27"/>
  <c r="BA2808" i="27" s="1"/>
  <c r="O4549" i="27"/>
  <c r="I4549" i="27" l="1"/>
  <c r="L4549" i="27" s="1"/>
  <c r="P4549" i="27" s="1"/>
  <c r="R4549" i="27"/>
  <c r="S4549" i="27" s="1"/>
  <c r="T4549" i="27" s="1"/>
  <c r="Q4549" i="27"/>
  <c r="M4549" i="27" l="1"/>
  <c r="U4549" i="27" s="1"/>
  <c r="W4549" i="27" s="1"/>
  <c r="H4550" i="27"/>
  <c r="X4550" i="27" s="1"/>
  <c r="N4550" i="27" s="1"/>
  <c r="G4550" i="27" s="1"/>
  <c r="V4549" i="27"/>
  <c r="AT2809" i="27" s="1"/>
  <c r="J4550" i="27" l="1"/>
  <c r="K4550" i="27" s="1"/>
  <c r="O4550" i="27" s="1"/>
  <c r="AZ2809" i="27"/>
  <c r="AY2809" i="27"/>
  <c r="BB2809" i="27" s="1"/>
  <c r="AW2809" i="27"/>
  <c r="BA2809" i="27" s="1"/>
  <c r="I4550" i="27" l="1"/>
  <c r="L4550" i="27" s="1"/>
  <c r="P4550" i="27" s="1"/>
  <c r="R4550" i="27"/>
  <c r="S4550" i="27" s="1"/>
  <c r="T4550" i="27" s="1"/>
  <c r="Q4550" i="27"/>
  <c r="M4550" i="27" l="1"/>
  <c r="U4550" i="27"/>
  <c r="W4550" i="27" s="1"/>
  <c r="H4551" i="27"/>
  <c r="X4551" i="27" s="1"/>
  <c r="N4551" i="27" s="1"/>
  <c r="G4551" i="27" s="1"/>
  <c r="V4550" i="27"/>
  <c r="AT2810" i="27" s="1"/>
  <c r="J4551" i="27" l="1"/>
  <c r="K4551" i="27" s="1"/>
  <c r="AZ2810" i="27"/>
  <c r="AY2810" i="27"/>
  <c r="BB2810" i="27" s="1"/>
  <c r="AW2810" i="27"/>
  <c r="BA2810" i="27" s="1"/>
  <c r="O4551" i="27"/>
  <c r="I4551" i="27" l="1"/>
  <c r="L4551" i="27" s="1"/>
  <c r="M4551" i="27" s="1"/>
  <c r="R4551" i="27"/>
  <c r="S4551" i="27" s="1"/>
  <c r="T4551" i="27" s="1"/>
  <c r="Q4551" i="27"/>
  <c r="P4551" i="27" l="1"/>
  <c r="V4551" i="27" s="1"/>
  <c r="AT2811" i="27" s="1"/>
  <c r="U4551" i="27"/>
  <c r="W4551" i="27" s="1"/>
  <c r="H4552" i="27"/>
  <c r="X4552" i="27" s="1"/>
  <c r="N4552" i="27" s="1"/>
  <c r="G4552" i="27" s="1"/>
  <c r="J4552" i="27" l="1"/>
  <c r="K4552" i="27" s="1"/>
  <c r="O4552" i="27" s="1"/>
  <c r="AZ2811" i="27"/>
  <c r="AY2811" i="27"/>
  <c r="BB2811" i="27" s="1"/>
  <c r="AW2811" i="27"/>
  <c r="BA2811" i="27" s="1"/>
  <c r="I4552" i="27" l="1"/>
  <c r="R4552" i="27"/>
  <c r="S4552" i="27" s="1"/>
  <c r="T4552" i="27" s="1"/>
  <c r="L4552" i="27"/>
  <c r="M4552" i="27" s="1"/>
  <c r="U4552" i="27" s="1"/>
  <c r="Q4552" i="27"/>
  <c r="H4553" i="27" l="1"/>
  <c r="X4553" i="27" s="1"/>
  <c r="N4553" i="27" s="1"/>
  <c r="G4553" i="27" s="1"/>
  <c r="W4552" i="27"/>
  <c r="P4552" i="27"/>
  <c r="V4552" i="27" s="1"/>
  <c r="AT2812" i="27" s="1"/>
  <c r="J4553" i="27" l="1"/>
  <c r="K4553" i="27" s="1"/>
  <c r="AZ2812" i="27"/>
  <c r="AY2812" i="27"/>
  <c r="BB2812" i="27" s="1"/>
  <c r="AW2812" i="27"/>
  <c r="BA2812" i="27" s="1"/>
  <c r="O4553" i="27"/>
  <c r="I4553" i="27" l="1"/>
  <c r="L4553" i="27" s="1"/>
  <c r="R4553" i="27"/>
  <c r="S4553" i="27" s="1"/>
  <c r="T4553" i="27" s="1"/>
  <c r="Q4553" i="27"/>
  <c r="H4554" i="27" l="1"/>
  <c r="X4554" i="27" s="1"/>
  <c r="N4554" i="27" s="1"/>
  <c r="G4554" i="27" s="1"/>
  <c r="P4553" i="27"/>
  <c r="V4553" i="27" s="1"/>
  <c r="AT2813" i="27" s="1"/>
  <c r="J4554" i="27"/>
  <c r="K4554" i="27" s="1"/>
  <c r="M4553" i="27"/>
  <c r="U4553" i="27" s="1"/>
  <c r="W4553" i="27" s="1"/>
  <c r="AZ2813" i="27" l="1"/>
  <c r="AW2813" i="27"/>
  <c r="BA2813" i="27" s="1"/>
  <c r="AY2813" i="27"/>
  <c r="BB2813" i="27" s="1"/>
  <c r="O4554" i="27"/>
  <c r="I4554" i="27" l="1"/>
  <c r="L4554" i="27" s="1"/>
  <c r="M4554" i="27" s="1"/>
  <c r="R4554" i="27"/>
  <c r="S4554" i="27" s="1"/>
  <c r="T4554" i="27" s="1"/>
  <c r="Q4554" i="27"/>
  <c r="U4554" i="27" l="1"/>
  <c r="W4554" i="27" s="1"/>
  <c r="H4555" i="27"/>
  <c r="X4555" i="27" s="1"/>
  <c r="N4555" i="27" s="1"/>
  <c r="G4555" i="27" s="1"/>
  <c r="P4554" i="27"/>
  <c r="V4554" i="27" s="1"/>
  <c r="AT2814" i="27" s="1"/>
  <c r="J4555" i="27"/>
  <c r="K4555" i="27" s="1"/>
  <c r="AZ2814" i="27" l="1"/>
  <c r="AW2814" i="27"/>
  <c r="BA2814" i="27" s="1"/>
  <c r="AY2814" i="27"/>
  <c r="BB2814" i="27" s="1"/>
  <c r="O4555" i="27"/>
  <c r="I4555" i="27" l="1"/>
  <c r="L4555" i="27" s="1"/>
  <c r="M4555" i="27" s="1"/>
  <c r="R4555" i="27"/>
  <c r="S4555" i="27" s="1"/>
  <c r="T4555" i="27" s="1"/>
  <c r="Q4555" i="27"/>
  <c r="P4555" i="27" l="1"/>
  <c r="U4555" i="27"/>
  <c r="H4556" i="27"/>
  <c r="X4556" i="27" s="1"/>
  <c r="N4556" i="27" s="1"/>
  <c r="G4556" i="27" s="1"/>
  <c r="W4555" i="27"/>
  <c r="V4555" i="27"/>
  <c r="AT2815" i="27" s="1"/>
  <c r="J4556" i="27"/>
  <c r="K4556" i="27" s="1"/>
  <c r="AZ2815" i="27" l="1"/>
  <c r="AY2815" i="27"/>
  <c r="BB2815" i="27" s="1"/>
  <c r="AW2815" i="27"/>
  <c r="BA2815" i="27" s="1"/>
  <c r="O4556" i="27"/>
  <c r="I4556" i="27" l="1"/>
  <c r="L4556" i="27" s="1"/>
  <c r="P4556" i="27" s="1"/>
  <c r="R4556" i="27"/>
  <c r="S4556" i="27" s="1"/>
  <c r="T4556" i="27" s="1"/>
  <c r="Q4556" i="27"/>
  <c r="M4556" i="27" l="1"/>
  <c r="U4556" i="27" s="1"/>
  <c r="W4556" i="27" s="1"/>
  <c r="H4557" i="27"/>
  <c r="X4557" i="27" s="1"/>
  <c r="N4557" i="27" s="1"/>
  <c r="G4557" i="27" s="1"/>
  <c r="V4556" i="27"/>
  <c r="AT2816" i="27" s="1"/>
  <c r="J4557" i="27"/>
  <c r="K4557" i="27" s="1"/>
  <c r="AZ2816" i="27" l="1"/>
  <c r="AY2816" i="27"/>
  <c r="BB2816" i="27" s="1"/>
  <c r="AW2816" i="27"/>
  <c r="BA2816" i="27" s="1"/>
  <c r="O4557" i="27"/>
  <c r="I4557" i="27" l="1"/>
  <c r="L4557" i="27" s="1"/>
  <c r="P4557" i="27" s="1"/>
  <c r="R4557" i="27"/>
  <c r="S4557" i="27" s="1"/>
  <c r="T4557" i="27" s="1"/>
  <c r="Q4557" i="27"/>
  <c r="M4557" i="27" l="1"/>
  <c r="U4557" i="27" s="1"/>
  <c r="W4557" i="27" s="1"/>
  <c r="H4558" i="27"/>
  <c r="X4558" i="27" s="1"/>
  <c r="N4558" i="27" s="1"/>
  <c r="G4558" i="27" s="1"/>
  <c r="V4557" i="27"/>
  <c r="AT2817" i="27" s="1"/>
  <c r="J4558" i="27" l="1"/>
  <c r="K4558" i="27" s="1"/>
  <c r="O4558" i="27" s="1"/>
  <c r="AZ2817" i="27"/>
  <c r="AY2817" i="27"/>
  <c r="BB2817" i="27" s="1"/>
  <c r="AW2817" i="27"/>
  <c r="BA2817" i="27" s="1"/>
  <c r="I4558" i="27" l="1"/>
  <c r="L4558" i="27" s="1"/>
  <c r="P4558" i="27" s="1"/>
  <c r="R4558" i="27"/>
  <c r="S4558" i="27" s="1"/>
  <c r="T4558" i="27" s="1"/>
  <c r="Q4558" i="27"/>
  <c r="M4558" i="27" l="1"/>
  <c r="U4558" i="27" s="1"/>
  <c r="W4558" i="27" s="1"/>
  <c r="H4559" i="27"/>
  <c r="X4559" i="27" s="1"/>
  <c r="N4559" i="27" s="1"/>
  <c r="G4559" i="27" s="1"/>
  <c r="V4558" i="27"/>
  <c r="AT2818" i="27" s="1"/>
  <c r="J4559" i="27"/>
  <c r="K4559" i="27" s="1"/>
  <c r="AZ2818" i="27" l="1"/>
  <c r="AY2818" i="27"/>
  <c r="BB2818" i="27" s="1"/>
  <c r="AW2818" i="27"/>
  <c r="BA2818" i="27" s="1"/>
  <c r="O4559" i="27"/>
  <c r="I4559" i="27" l="1"/>
  <c r="L4559" i="27" s="1"/>
  <c r="R4559" i="27"/>
  <c r="S4559" i="27" s="1"/>
  <c r="T4559" i="27" s="1"/>
  <c r="Q4559" i="27"/>
  <c r="H4560" i="27" l="1"/>
  <c r="X4560" i="27" s="1"/>
  <c r="N4560" i="27" s="1"/>
  <c r="G4560" i="27" s="1"/>
  <c r="P4559" i="27"/>
  <c r="V4559" i="27" s="1"/>
  <c r="AT2819" i="27" s="1"/>
  <c r="J4560" i="27"/>
  <c r="K4560" i="27" s="1"/>
  <c r="M4559" i="27"/>
  <c r="U4559" i="27" s="1"/>
  <c r="W4559" i="27" s="1"/>
  <c r="AZ2819" i="27" l="1"/>
  <c r="AY2819" i="27"/>
  <c r="BB2819" i="27" s="1"/>
  <c r="AW2819" i="27"/>
  <c r="BA2819" i="27" s="1"/>
  <c r="O4560" i="27"/>
  <c r="I4560" i="27" l="1"/>
  <c r="L4560" i="27" s="1"/>
  <c r="P4560" i="27" s="1"/>
  <c r="R4560" i="27"/>
  <c r="S4560" i="27" s="1"/>
  <c r="T4560" i="27" s="1"/>
  <c r="Q4560" i="27"/>
  <c r="M4560" i="27" l="1"/>
  <c r="U4560" i="27"/>
  <c r="W4560" i="27" s="1"/>
  <c r="H4561" i="27"/>
  <c r="X4561" i="27" s="1"/>
  <c r="N4561" i="27" s="1"/>
  <c r="G4561" i="27" s="1"/>
  <c r="V4560" i="27"/>
  <c r="AT2820" i="27" s="1"/>
  <c r="J4561" i="27"/>
  <c r="K4561" i="27" s="1"/>
  <c r="AZ2820" i="27" l="1"/>
  <c r="AY2820" i="27"/>
  <c r="BB2820" i="27" s="1"/>
  <c r="AW2820" i="27"/>
  <c r="BA2820" i="27" s="1"/>
  <c r="O4561" i="27"/>
  <c r="I4561" i="27" l="1"/>
  <c r="L4561" i="27" s="1"/>
  <c r="P4561" i="27" s="1"/>
  <c r="R4561" i="27"/>
  <c r="S4561" i="27" s="1"/>
  <c r="T4561" i="27" s="1"/>
  <c r="Q4561" i="27"/>
  <c r="M4561" i="27" l="1"/>
  <c r="U4561" i="27" s="1"/>
  <c r="W4561" i="27" s="1"/>
  <c r="H4562" i="27"/>
  <c r="X4562" i="27" s="1"/>
  <c r="N4562" i="27" s="1"/>
  <c r="G4562" i="27" s="1"/>
  <c r="V4561" i="27"/>
  <c r="AT2821" i="27" s="1"/>
  <c r="J4562" i="27"/>
  <c r="K4562" i="27" s="1"/>
  <c r="AZ2821" i="27" l="1"/>
  <c r="AY2821" i="27"/>
  <c r="BB2821" i="27" s="1"/>
  <c r="AW2821" i="27"/>
  <c r="BA2821" i="27" s="1"/>
  <c r="O4562" i="27"/>
  <c r="I4562" i="27" l="1"/>
  <c r="L4562" i="27" s="1"/>
  <c r="P4562" i="27" s="1"/>
  <c r="R4562" i="27"/>
  <c r="S4562" i="27" s="1"/>
  <c r="T4562" i="27" s="1"/>
  <c r="Q4562" i="27"/>
  <c r="M4562" i="27" l="1"/>
  <c r="U4562" i="27" s="1"/>
  <c r="W4562" i="27" s="1"/>
  <c r="H4563" i="27"/>
  <c r="X4563" i="27" s="1"/>
  <c r="N4563" i="27" s="1"/>
  <c r="G4563" i="27" s="1"/>
  <c r="V4562" i="27"/>
  <c r="AT2822" i="27" s="1"/>
  <c r="J4563" i="27"/>
  <c r="K4563" i="27" s="1"/>
  <c r="AZ2822" i="27" l="1"/>
  <c r="AY2822" i="27"/>
  <c r="BB2822" i="27" s="1"/>
  <c r="AW2822" i="27"/>
  <c r="BA2822" i="27" s="1"/>
  <c r="O4563" i="27"/>
  <c r="I4563" i="27" s="1"/>
  <c r="L4563" i="27" s="1"/>
  <c r="R4563" i="27" l="1"/>
  <c r="S4563" i="27" s="1"/>
  <c r="T4563" i="27" s="1"/>
  <c r="M4563" i="27"/>
  <c r="P4563" i="27"/>
  <c r="V4563" i="27" s="1"/>
  <c r="AT2823" i="27" s="1"/>
  <c r="Q4563" i="27"/>
  <c r="AZ2823" i="27" l="1"/>
  <c r="AY2823" i="27"/>
  <c r="BB2823" i="27" s="1"/>
  <c r="AW2823" i="27"/>
  <c r="BA2823" i="27" s="1"/>
  <c r="U4563" i="27"/>
  <c r="H4564" i="27"/>
  <c r="X4564" i="27" s="1"/>
  <c r="N4564" i="27" s="1"/>
  <c r="G4564" i="27" s="1"/>
  <c r="W4563" i="27"/>
  <c r="J4564" i="27" l="1"/>
  <c r="K4564" i="27" s="1"/>
  <c r="O4564" i="27" s="1"/>
  <c r="I4564" i="27" l="1"/>
  <c r="L4564" i="27" s="1"/>
  <c r="M4564" i="27" s="1"/>
  <c r="R4564" i="27"/>
  <c r="S4564" i="27" s="1"/>
  <c r="T4564" i="27" s="1"/>
  <c r="Q4564" i="27"/>
  <c r="P4564" i="27" l="1"/>
  <c r="V4564" i="27" s="1"/>
  <c r="AT2824" i="27" s="1"/>
  <c r="U4564" i="27"/>
  <c r="H4565" i="27"/>
  <c r="X4565" i="27" s="1"/>
  <c r="N4565" i="27" s="1"/>
  <c r="G4565" i="27" s="1"/>
  <c r="W4564" i="27"/>
  <c r="J4565" i="27"/>
  <c r="K4565" i="27" s="1"/>
  <c r="AZ2824" i="27" l="1"/>
  <c r="AY2824" i="27"/>
  <c r="BB2824" i="27" s="1"/>
  <c r="AW2824" i="27"/>
  <c r="BA2824" i="27" s="1"/>
  <c r="O4565" i="27"/>
  <c r="I4565" i="27" l="1"/>
  <c r="R4565" i="27"/>
  <c r="S4565" i="27" s="1"/>
  <c r="T4565" i="27" s="1"/>
  <c r="L4565" i="27"/>
  <c r="Q4565" i="27"/>
  <c r="H4566" i="27" l="1"/>
  <c r="X4566" i="27" s="1"/>
  <c r="N4566" i="27" s="1"/>
  <c r="G4566" i="27" s="1"/>
  <c r="P4565" i="27"/>
  <c r="V4565" i="27" s="1"/>
  <c r="AT2825" i="27" s="1"/>
  <c r="M4565" i="27"/>
  <c r="U4565" i="27" s="1"/>
  <c r="W4565" i="27" s="1"/>
  <c r="J4566" i="27" l="1"/>
  <c r="K4566" i="27" s="1"/>
  <c r="AZ2825" i="27"/>
  <c r="AY2825" i="27"/>
  <c r="BB2825" i="27" s="1"/>
  <c r="AW2825" i="27"/>
  <c r="BA2825" i="27" s="1"/>
  <c r="O4566" i="27"/>
  <c r="I4566" i="27" l="1"/>
  <c r="L4566" i="27" s="1"/>
  <c r="R4566" i="27"/>
  <c r="S4566" i="27" s="1"/>
  <c r="T4566" i="27" s="1"/>
  <c r="Q4566" i="27"/>
  <c r="H4567" i="27" l="1"/>
  <c r="X4567" i="27" s="1"/>
  <c r="N4567" i="27" s="1"/>
  <c r="G4567" i="27" s="1"/>
  <c r="P4566" i="27"/>
  <c r="V4566" i="27" s="1"/>
  <c r="AT2826" i="27" s="1"/>
  <c r="M4566" i="27"/>
  <c r="U4566" i="27" s="1"/>
  <c r="W4566" i="27" s="1"/>
  <c r="J4567" i="27" l="1"/>
  <c r="K4567" i="27" s="1"/>
  <c r="O4567" i="27" s="1"/>
  <c r="AZ2826" i="27"/>
  <c r="AY2826" i="27"/>
  <c r="BB2826" i="27" s="1"/>
  <c r="AW2826" i="27"/>
  <c r="BA2826" i="27" s="1"/>
  <c r="I4567" i="27" l="1"/>
  <c r="L4567" i="27" s="1"/>
  <c r="M4567" i="27" s="1"/>
  <c r="R4567" i="27"/>
  <c r="S4567" i="27" s="1"/>
  <c r="T4567" i="27" s="1"/>
  <c r="Q4567" i="27"/>
  <c r="P4567" i="27" l="1"/>
  <c r="U4567" i="27"/>
  <c r="W4567" i="27" s="1"/>
  <c r="H4568" i="27"/>
  <c r="X4568" i="27" s="1"/>
  <c r="N4568" i="27" s="1"/>
  <c r="G4568" i="27" s="1"/>
  <c r="V4567" i="27"/>
  <c r="AT2827" i="27" s="1"/>
  <c r="J4568" i="27"/>
  <c r="K4568" i="27" s="1"/>
  <c r="AZ2827" i="27" l="1"/>
  <c r="AY2827" i="27"/>
  <c r="BB2827" i="27" s="1"/>
  <c r="AW2827" i="27"/>
  <c r="BA2827" i="27" s="1"/>
  <c r="O4568" i="27"/>
  <c r="I4568" i="27" l="1"/>
  <c r="L4568" i="27" s="1"/>
  <c r="P4568" i="27" s="1"/>
  <c r="R4568" i="27"/>
  <c r="S4568" i="27" s="1"/>
  <c r="T4568" i="27" s="1"/>
  <c r="Q4568" i="27"/>
  <c r="M4568" i="27" l="1"/>
  <c r="U4568" i="27" s="1"/>
  <c r="W4568" i="27" s="1"/>
  <c r="H4569" i="27"/>
  <c r="X4569" i="27" s="1"/>
  <c r="N4569" i="27" s="1"/>
  <c r="G4569" i="27" s="1"/>
  <c r="V4568" i="27"/>
  <c r="AT2828" i="27" s="1"/>
  <c r="J4569" i="27"/>
  <c r="K4569" i="27" s="1"/>
  <c r="AZ2828" i="27" l="1"/>
  <c r="AY2828" i="27"/>
  <c r="BB2828" i="27" s="1"/>
  <c r="AW2828" i="27"/>
  <c r="BA2828" i="27" s="1"/>
  <c r="O4569" i="27"/>
  <c r="I4569" i="27" l="1"/>
  <c r="L4569" i="27" s="1"/>
  <c r="M4569" i="27" s="1"/>
  <c r="R4569" i="27"/>
  <c r="S4569" i="27" s="1"/>
  <c r="T4569" i="27" s="1"/>
  <c r="Q4569" i="27"/>
  <c r="P4569" i="27" l="1"/>
  <c r="U4569" i="27"/>
  <c r="W4569" i="27" s="1"/>
  <c r="H4570" i="27"/>
  <c r="X4570" i="27" s="1"/>
  <c r="N4570" i="27" s="1"/>
  <c r="G4570" i="27" s="1"/>
  <c r="V4569" i="27"/>
  <c r="AT2829" i="27" s="1"/>
  <c r="AZ2829" i="27" l="1"/>
  <c r="AY2829" i="27"/>
  <c r="BB2829" i="27" s="1"/>
  <c r="AW2829" i="27"/>
  <c r="BA2829" i="27" s="1"/>
  <c r="J4570" i="27"/>
  <c r="K4570" i="27" s="1"/>
  <c r="O4570" i="27" s="1"/>
  <c r="I4570" i="27" l="1"/>
  <c r="L4570" i="27" s="1"/>
  <c r="P4570" i="27" s="1"/>
  <c r="R4570" i="27"/>
  <c r="S4570" i="27" s="1"/>
  <c r="T4570" i="27" s="1"/>
  <c r="Q4570" i="27"/>
  <c r="M4570" i="27" l="1"/>
  <c r="U4570" i="27" s="1"/>
  <c r="W4570" i="27" s="1"/>
  <c r="H4571" i="27"/>
  <c r="X4571" i="27" s="1"/>
  <c r="N4571" i="27" s="1"/>
  <c r="G4571" i="27" s="1"/>
  <c r="V4570" i="27"/>
  <c r="AT2830" i="27" s="1"/>
  <c r="J4571" i="27"/>
  <c r="K4571" i="27" s="1"/>
  <c r="AZ2830" i="27" l="1"/>
  <c r="AW2830" i="27"/>
  <c r="BA2830" i="27" s="1"/>
  <c r="AY2830" i="27"/>
  <c r="BB2830" i="27" s="1"/>
  <c r="O4571" i="27"/>
  <c r="I4571" i="27" l="1"/>
  <c r="L4571" i="27" s="1"/>
  <c r="P4571" i="27" s="1"/>
  <c r="R4571" i="27"/>
  <c r="S4571" i="27" s="1"/>
  <c r="T4571" i="27" s="1"/>
  <c r="Q4571" i="27"/>
  <c r="M4571" i="27" l="1"/>
  <c r="U4571" i="27" s="1"/>
  <c r="H4572" i="27"/>
  <c r="X4572" i="27" s="1"/>
  <c r="N4572" i="27" s="1"/>
  <c r="G4572" i="27" s="1"/>
  <c r="W4571" i="27"/>
  <c r="V4571" i="27"/>
  <c r="AT2831" i="27" s="1"/>
  <c r="J4572" i="27" l="1"/>
  <c r="K4572" i="27" s="1"/>
  <c r="O4572" i="27" s="1"/>
  <c r="AZ2831" i="27"/>
  <c r="AW2831" i="27"/>
  <c r="BA2831" i="27" s="1"/>
  <c r="AY2831" i="27"/>
  <c r="BB2831" i="27" s="1"/>
  <c r="I4572" i="27" l="1"/>
  <c r="L4572" i="27" s="1"/>
  <c r="P4572" i="27" s="1"/>
  <c r="R4572" i="27"/>
  <c r="S4572" i="27" s="1"/>
  <c r="T4572" i="27" s="1"/>
  <c r="Q4572" i="27"/>
  <c r="M4572" i="27" l="1"/>
  <c r="U4572" i="27" s="1"/>
  <c r="W4572" i="27" s="1"/>
  <c r="H4573" i="27"/>
  <c r="X4573" i="27" s="1"/>
  <c r="N4573" i="27" s="1"/>
  <c r="G4573" i="27" s="1"/>
  <c r="V4572" i="27"/>
  <c r="AT2832" i="27" s="1"/>
  <c r="J4573" i="27" l="1"/>
  <c r="K4573" i="27" s="1"/>
  <c r="O4573" i="27" s="1"/>
  <c r="AZ2832" i="27"/>
  <c r="AW2832" i="27"/>
  <c r="BA2832" i="27" s="1"/>
  <c r="AY2832" i="27"/>
  <c r="BB2832" i="27" s="1"/>
  <c r="I4573" i="27" l="1"/>
  <c r="L4573" i="27" s="1"/>
  <c r="P4573" i="27" s="1"/>
  <c r="R4573" i="27"/>
  <c r="S4573" i="27" s="1"/>
  <c r="T4573" i="27" s="1"/>
  <c r="Q4573" i="27"/>
  <c r="M4573" i="27" l="1"/>
  <c r="U4573" i="27" s="1"/>
  <c r="W4573" i="27" s="1"/>
  <c r="H4574" i="27"/>
  <c r="X4574" i="27" s="1"/>
  <c r="N4574" i="27" s="1"/>
  <c r="G4574" i="27" s="1"/>
  <c r="V4573" i="27"/>
  <c r="AT2833" i="27" s="1"/>
  <c r="J4574" i="27" l="1"/>
  <c r="K4574" i="27" s="1"/>
  <c r="O4574" i="27" s="1"/>
  <c r="AZ2833" i="27"/>
  <c r="AY2833" i="27"/>
  <c r="BB2833" i="27" s="1"/>
  <c r="AW2833" i="27"/>
  <c r="BA2833" i="27" s="1"/>
  <c r="I4574" i="27" l="1"/>
  <c r="L4574" i="27" s="1"/>
  <c r="P4574" i="27" s="1"/>
  <c r="R4574" i="27"/>
  <c r="S4574" i="27" s="1"/>
  <c r="T4574" i="27" s="1"/>
  <c r="Q4574" i="27"/>
  <c r="M4574" i="27" l="1"/>
  <c r="U4574" i="27" s="1"/>
  <c r="W4574" i="27" s="1"/>
  <c r="H4575" i="27"/>
  <c r="X4575" i="27" s="1"/>
  <c r="N4575" i="27" s="1"/>
  <c r="G4575" i="27" s="1"/>
  <c r="V4574" i="27"/>
  <c r="AT2834" i="27" s="1"/>
  <c r="AZ2834" i="27" l="1"/>
  <c r="AY2834" i="27"/>
  <c r="BB2834" i="27" s="1"/>
  <c r="AW2834" i="27"/>
  <c r="BA2834" i="27" s="1"/>
  <c r="J4575" i="27"/>
  <c r="K4575" i="27" s="1"/>
  <c r="O4575" i="27" s="1"/>
  <c r="I4575" i="27" l="1"/>
  <c r="L4575" i="27" s="1"/>
  <c r="M4575" i="27" s="1"/>
  <c r="R4575" i="27"/>
  <c r="S4575" i="27" s="1"/>
  <c r="T4575" i="27" s="1"/>
  <c r="Q4575" i="27"/>
  <c r="U4575" i="27" l="1"/>
  <c r="P4575" i="27"/>
  <c r="V4575" i="27" s="1"/>
  <c r="AT2835" i="27" s="1"/>
  <c r="H4576" i="27"/>
  <c r="X4576" i="27" s="1"/>
  <c r="N4576" i="27" s="1"/>
  <c r="G4576" i="27" s="1"/>
  <c r="W4575" i="27"/>
  <c r="J4576" i="27" l="1"/>
  <c r="K4576" i="27" s="1"/>
  <c r="AZ2835" i="27"/>
  <c r="AY2835" i="27"/>
  <c r="BB2835" i="27" s="1"/>
  <c r="AW2835" i="27"/>
  <c r="BA2835" i="27" s="1"/>
  <c r="O4576" i="27"/>
  <c r="I4576" i="27" s="1"/>
  <c r="L4576" i="27" s="1"/>
  <c r="R4576" i="27" l="1"/>
  <c r="S4576" i="27" s="1"/>
  <c r="T4576" i="27" s="1"/>
  <c r="M4576" i="27"/>
  <c r="P4576" i="27"/>
  <c r="V4576" i="27" s="1"/>
  <c r="AT2836" i="27" s="1"/>
  <c r="Q4576" i="27"/>
  <c r="U4576" i="27" l="1"/>
  <c r="W4576" i="27" s="1"/>
  <c r="AZ2836" i="27"/>
  <c r="AY2836" i="27"/>
  <c r="BB2836" i="27" s="1"/>
  <c r="AW2836" i="27"/>
  <c r="BA2836" i="27" s="1"/>
  <c r="H4577" i="27"/>
  <c r="X4577" i="27" s="1"/>
  <c r="N4577" i="27" s="1"/>
  <c r="G4577" i="27" s="1"/>
  <c r="J4577" i="27" l="1"/>
  <c r="K4577" i="27" s="1"/>
  <c r="O4577" i="27" s="1"/>
  <c r="I4577" i="27" l="1"/>
  <c r="L4577" i="27" s="1"/>
  <c r="M4577" i="27" s="1"/>
  <c r="R4577" i="27"/>
  <c r="S4577" i="27" s="1"/>
  <c r="T4577" i="27" s="1"/>
  <c r="Q4577" i="27"/>
  <c r="P4577" i="27" l="1"/>
  <c r="V4577" i="27" s="1"/>
  <c r="AT2837" i="27" s="1"/>
  <c r="U4577" i="27"/>
  <c r="W4577" i="27" s="1"/>
  <c r="H4578" i="27"/>
  <c r="X4578" i="27" s="1"/>
  <c r="N4578" i="27" s="1"/>
  <c r="G4578" i="27" s="1"/>
  <c r="J4578" i="27" l="1"/>
  <c r="K4578" i="27" s="1"/>
  <c r="O4578" i="27" s="1"/>
  <c r="AZ2837" i="27"/>
  <c r="AY2837" i="27"/>
  <c r="BB2837" i="27" s="1"/>
  <c r="AW2837" i="27"/>
  <c r="BA2837" i="27" s="1"/>
  <c r="I4578" i="27" l="1"/>
  <c r="L4578" i="27" s="1"/>
  <c r="M4578" i="27" s="1"/>
  <c r="R4578" i="27"/>
  <c r="S4578" i="27" s="1"/>
  <c r="T4578" i="27" s="1"/>
  <c r="Q4578" i="27"/>
  <c r="U4578" i="27" l="1"/>
  <c r="W4578" i="27" s="1"/>
  <c r="H4579" i="27"/>
  <c r="X4579" i="27" s="1"/>
  <c r="N4579" i="27" s="1"/>
  <c r="G4579" i="27" s="1"/>
  <c r="P4578" i="27"/>
  <c r="V4578" i="27" s="1"/>
  <c r="AT2838" i="27" s="1"/>
  <c r="AZ2838" i="27" l="1"/>
  <c r="AY2838" i="27"/>
  <c r="BB2838" i="27" s="1"/>
  <c r="AW2838" i="27"/>
  <c r="BA2838" i="27" s="1"/>
  <c r="J4579" i="27"/>
  <c r="K4579" i="27" s="1"/>
  <c r="O4579" i="27" s="1"/>
  <c r="I4579" i="27" l="1"/>
  <c r="L4579" i="27" s="1"/>
  <c r="M4579" i="27" s="1"/>
  <c r="R4579" i="27"/>
  <c r="S4579" i="27" s="1"/>
  <c r="T4579" i="27" s="1"/>
  <c r="Q4579" i="27"/>
  <c r="P4579" i="27" l="1"/>
  <c r="V4579" i="27" s="1"/>
  <c r="AT2839" i="27" s="1"/>
  <c r="U4579" i="27"/>
  <c r="W4579" i="27" s="1"/>
  <c r="H4580" i="27"/>
  <c r="X4580" i="27" s="1"/>
  <c r="N4580" i="27" s="1"/>
  <c r="G4580" i="27" s="1"/>
  <c r="J4580" i="27" l="1"/>
  <c r="K4580" i="27" s="1"/>
  <c r="O4580" i="27" s="1"/>
  <c r="AZ2839" i="27"/>
  <c r="AY2839" i="27"/>
  <c r="BB2839" i="27" s="1"/>
  <c r="AW2839" i="27"/>
  <c r="BA2839" i="27" s="1"/>
  <c r="I4580" i="27" l="1"/>
  <c r="R4580" i="27"/>
  <c r="S4580" i="27" s="1"/>
  <c r="T4580" i="27" s="1"/>
  <c r="L4580" i="27"/>
  <c r="Q4580" i="27"/>
  <c r="P4580" i="27" l="1"/>
  <c r="V4580" i="27" s="1"/>
  <c r="AT2840" i="27" s="1"/>
  <c r="H4581" i="27"/>
  <c r="X4581" i="27" s="1"/>
  <c r="N4581" i="27" s="1"/>
  <c r="G4581" i="27" s="1"/>
  <c r="M4580" i="27"/>
  <c r="U4580" i="27" s="1"/>
  <c r="W4580" i="27" s="1"/>
  <c r="J4581" i="27" l="1"/>
  <c r="K4581" i="27" s="1"/>
  <c r="O4581" i="27" s="1"/>
  <c r="AZ2840" i="27"/>
  <c r="AY2840" i="27"/>
  <c r="BB2840" i="27" s="1"/>
  <c r="AW2840" i="27"/>
  <c r="BA2840" i="27" s="1"/>
  <c r="I4581" i="27" l="1"/>
  <c r="L4581" i="27" s="1"/>
  <c r="P4581" i="27" s="1"/>
  <c r="R4581" i="27"/>
  <c r="S4581" i="27" s="1"/>
  <c r="T4581" i="27" s="1"/>
  <c r="Q4581" i="27"/>
  <c r="M4581" i="27" l="1"/>
  <c r="U4581" i="27" s="1"/>
  <c r="W4581" i="27" s="1"/>
  <c r="H4582" i="27"/>
  <c r="X4582" i="27" s="1"/>
  <c r="N4582" i="27" s="1"/>
  <c r="G4582" i="27" s="1"/>
  <c r="V4581" i="27"/>
  <c r="AT2841" i="27" s="1"/>
  <c r="J4582" i="27"/>
  <c r="K4582" i="27" s="1"/>
  <c r="AZ2841" i="27" l="1"/>
  <c r="AY2841" i="27"/>
  <c r="BB2841" i="27" s="1"/>
  <c r="AW2841" i="27"/>
  <c r="BA2841" i="27" s="1"/>
  <c r="O4582" i="27"/>
  <c r="I4582" i="27" l="1"/>
  <c r="L4582" i="27" s="1"/>
  <c r="M4582" i="27" s="1"/>
  <c r="R4582" i="27"/>
  <c r="S4582" i="27" s="1"/>
  <c r="T4582" i="27" s="1"/>
  <c r="Q4582" i="27"/>
  <c r="P4582" i="27" l="1"/>
  <c r="V4582" i="27" s="1"/>
  <c r="AT2842" i="27" s="1"/>
  <c r="U4582" i="27"/>
  <c r="W4582" i="27" s="1"/>
  <c r="H4583" i="27"/>
  <c r="X4583" i="27" s="1"/>
  <c r="N4583" i="27" s="1"/>
  <c r="G4583" i="27" s="1"/>
  <c r="J4583" i="27" l="1"/>
  <c r="K4583" i="27" s="1"/>
  <c r="AZ2842" i="27"/>
  <c r="AY2842" i="27"/>
  <c r="BB2842" i="27" s="1"/>
  <c r="AW2842" i="27"/>
  <c r="BA2842" i="27" s="1"/>
  <c r="O4583" i="27"/>
  <c r="I4583" i="27" l="1"/>
  <c r="L4583" i="27" s="1"/>
  <c r="M4583" i="27" s="1"/>
  <c r="R4583" i="27"/>
  <c r="S4583" i="27" s="1"/>
  <c r="T4583" i="27" s="1"/>
  <c r="Q4583" i="27"/>
  <c r="U4583" i="27" l="1"/>
  <c r="P4583" i="27"/>
  <c r="V4583" i="27" s="1"/>
  <c r="AT2843" i="27" s="1"/>
  <c r="H4584" i="27"/>
  <c r="X4584" i="27" s="1"/>
  <c r="N4584" i="27" s="1"/>
  <c r="G4584" i="27" s="1"/>
  <c r="W4583" i="27"/>
  <c r="AZ2843" i="27" l="1"/>
  <c r="AY2843" i="27"/>
  <c r="BB2843" i="27" s="1"/>
  <c r="AW2843" i="27"/>
  <c r="BA2843" i="27" s="1"/>
  <c r="J4584" i="27"/>
  <c r="K4584" i="27" s="1"/>
  <c r="O4584" i="27" s="1"/>
  <c r="I4584" i="27" l="1"/>
  <c r="L4584" i="27" s="1"/>
  <c r="M4584" i="27" s="1"/>
  <c r="R4584" i="27"/>
  <c r="S4584" i="27" s="1"/>
  <c r="T4584" i="27" s="1"/>
  <c r="Q4584" i="27"/>
  <c r="P4584" i="27" l="1"/>
  <c r="V4584" i="27" s="1"/>
  <c r="AT2844" i="27" s="1"/>
  <c r="U4584" i="27"/>
  <c r="W4584" i="27" s="1"/>
  <c r="H4585" i="27"/>
  <c r="X4585" i="27" s="1"/>
  <c r="N4585" i="27" s="1"/>
  <c r="G4585" i="27" s="1"/>
  <c r="J4585" i="27" l="1"/>
  <c r="K4585" i="27" s="1"/>
  <c r="AY2844" i="27"/>
  <c r="BB2844" i="27" s="1"/>
  <c r="AW2844" i="27"/>
  <c r="BA2844" i="27" s="1"/>
  <c r="AZ2844" i="27"/>
  <c r="O4585" i="27"/>
  <c r="I4585" i="27" l="1"/>
  <c r="R4585" i="27"/>
  <c r="S4585" i="27" s="1"/>
  <c r="T4585" i="27" s="1"/>
  <c r="L4585" i="27"/>
  <c r="M4585" i="27" s="1"/>
  <c r="U4585" i="27" s="1"/>
  <c r="Q4585" i="27"/>
  <c r="H4586" i="27" l="1"/>
  <c r="X4586" i="27" s="1"/>
  <c r="N4586" i="27" s="1"/>
  <c r="G4586" i="27" s="1"/>
  <c r="W4585" i="27"/>
  <c r="P4585" i="27"/>
  <c r="V4585" i="27" s="1"/>
  <c r="AT2845" i="27" s="1"/>
  <c r="J4586" i="27" l="1"/>
  <c r="K4586" i="27" s="1"/>
  <c r="O4586" i="27" s="1"/>
  <c r="AZ2845" i="27"/>
  <c r="AY2845" i="27"/>
  <c r="BB2845" i="27" s="1"/>
  <c r="AW2845" i="27"/>
  <c r="BA2845" i="27" s="1"/>
  <c r="I4586" i="27" l="1"/>
  <c r="R4586" i="27"/>
  <c r="S4586" i="27" s="1"/>
  <c r="T4586" i="27" s="1"/>
  <c r="L4586" i="27"/>
  <c r="M4586" i="27" s="1"/>
  <c r="U4586" i="27" s="1"/>
  <c r="Q4586" i="27"/>
  <c r="H4587" i="27" l="1"/>
  <c r="X4587" i="27" s="1"/>
  <c r="N4587" i="27" s="1"/>
  <c r="G4587" i="27" s="1"/>
  <c r="W4586" i="27"/>
  <c r="P4586" i="27"/>
  <c r="V4586" i="27" s="1"/>
  <c r="AT2846" i="27" s="1"/>
  <c r="J4587" i="27" l="1"/>
  <c r="K4587" i="27" s="1"/>
  <c r="AZ2846" i="27"/>
  <c r="AY2846" i="27"/>
  <c r="BB2846" i="27" s="1"/>
  <c r="AW2846" i="27"/>
  <c r="BA2846" i="27" s="1"/>
  <c r="O4587" i="27"/>
  <c r="I4587" i="27" l="1"/>
  <c r="L4587" i="27" s="1"/>
  <c r="P4587" i="27" s="1"/>
  <c r="R4587" i="27"/>
  <c r="S4587" i="27" s="1"/>
  <c r="T4587" i="27" s="1"/>
  <c r="Q4587" i="27"/>
  <c r="M4587" i="27" l="1"/>
  <c r="U4587" i="27" s="1"/>
  <c r="W4587" i="27" s="1"/>
  <c r="H4588" i="27"/>
  <c r="X4588" i="27" s="1"/>
  <c r="N4588" i="27" s="1"/>
  <c r="G4588" i="27" s="1"/>
  <c r="V4587" i="27"/>
  <c r="AT2847" i="27" s="1"/>
  <c r="J4588" i="27"/>
  <c r="K4588" i="27" s="1"/>
  <c r="AY2847" i="27" l="1"/>
  <c r="BB2847" i="27" s="1"/>
  <c r="AZ2847" i="27"/>
  <c r="AW2847" i="27"/>
  <c r="BA2847" i="27" s="1"/>
  <c r="O4588" i="27"/>
  <c r="I4588" i="27" l="1"/>
  <c r="L4588" i="27" s="1"/>
  <c r="M4588" i="27" s="1"/>
  <c r="R4588" i="27"/>
  <c r="S4588" i="27" s="1"/>
  <c r="T4588" i="27" s="1"/>
  <c r="Q4588" i="27"/>
  <c r="P4588" i="27" l="1"/>
  <c r="U4588" i="27"/>
  <c r="H4589" i="27"/>
  <c r="X4589" i="27" s="1"/>
  <c r="N4589" i="27" s="1"/>
  <c r="G4589" i="27" s="1"/>
  <c r="W4588" i="27"/>
  <c r="V4588" i="27"/>
  <c r="AT2848" i="27" s="1"/>
  <c r="J4589" i="27"/>
  <c r="K4589" i="27" s="1"/>
  <c r="AY2848" i="27" l="1"/>
  <c r="BB2848" i="27" s="1"/>
  <c r="AZ2848" i="27"/>
  <c r="AW2848" i="27"/>
  <c r="BA2848" i="27" s="1"/>
  <c r="O4589" i="27"/>
  <c r="I4589" i="27" l="1"/>
  <c r="L4589" i="27" s="1"/>
  <c r="P4589" i="27" s="1"/>
  <c r="R4589" i="27"/>
  <c r="S4589" i="27" s="1"/>
  <c r="T4589" i="27" s="1"/>
  <c r="Q4589" i="27"/>
  <c r="M4589" i="27" l="1"/>
  <c r="U4589" i="27" s="1"/>
  <c r="W4589" i="27" s="1"/>
  <c r="H4590" i="27"/>
  <c r="X4590" i="27" s="1"/>
  <c r="N4590" i="27" s="1"/>
  <c r="G4590" i="27" s="1"/>
  <c r="V4589" i="27"/>
  <c r="AT2849" i="27" s="1"/>
  <c r="J4590" i="27"/>
  <c r="K4590" i="27" s="1"/>
  <c r="AY2849" i="27" l="1"/>
  <c r="BB2849" i="27" s="1"/>
  <c r="AZ2849" i="27"/>
  <c r="AW2849" i="27"/>
  <c r="BA2849" i="27" s="1"/>
  <c r="O4590" i="27"/>
  <c r="I4590" i="27" l="1"/>
  <c r="L4590" i="27" s="1"/>
  <c r="M4590" i="27" s="1"/>
  <c r="R4590" i="27"/>
  <c r="S4590" i="27" s="1"/>
  <c r="T4590" i="27" s="1"/>
  <c r="Q4590" i="27"/>
  <c r="U4590" i="27" l="1"/>
  <c r="P4590" i="27"/>
  <c r="V4590" i="27" s="1"/>
  <c r="AT2850" i="27" s="1"/>
  <c r="H4591" i="27"/>
  <c r="X4591" i="27" s="1"/>
  <c r="N4591" i="27" s="1"/>
  <c r="G4591" i="27" s="1"/>
  <c r="W4590" i="27"/>
  <c r="J4591" i="27" l="1"/>
  <c r="K4591" i="27" s="1"/>
  <c r="O4591" i="27" s="1"/>
  <c r="AY2850" i="27"/>
  <c r="BB2850" i="27" s="1"/>
  <c r="AW2850" i="27"/>
  <c r="BA2850" i="27" s="1"/>
  <c r="AZ2850" i="27"/>
  <c r="I4591" i="27" l="1"/>
  <c r="L4591" i="27" s="1"/>
  <c r="P4591" i="27" s="1"/>
  <c r="R4591" i="27"/>
  <c r="S4591" i="27" s="1"/>
  <c r="T4591" i="27" s="1"/>
  <c r="Q4591" i="27"/>
  <c r="M4591" i="27" l="1"/>
  <c r="U4591" i="27"/>
  <c r="H4592" i="27"/>
  <c r="X4592" i="27" s="1"/>
  <c r="N4592" i="27" s="1"/>
  <c r="G4592" i="27" s="1"/>
  <c r="W4591" i="27"/>
  <c r="V4591" i="27"/>
  <c r="AT2851" i="27" s="1"/>
  <c r="J4592" i="27"/>
  <c r="K4592" i="27" s="1"/>
  <c r="AY2851" i="27" l="1"/>
  <c r="BB2851" i="27" s="1"/>
  <c r="AW2851" i="27"/>
  <c r="BA2851" i="27" s="1"/>
  <c r="AZ2851" i="27"/>
  <c r="O4592" i="27"/>
  <c r="I4592" i="27" l="1"/>
  <c r="L4592" i="27" s="1"/>
  <c r="M4592" i="27" s="1"/>
  <c r="R4592" i="27"/>
  <c r="S4592" i="27" s="1"/>
  <c r="T4592" i="27" s="1"/>
  <c r="Q4592" i="27"/>
  <c r="P4592" i="27" l="1"/>
  <c r="U4592" i="27"/>
  <c r="H4593" i="27"/>
  <c r="X4593" i="27" s="1"/>
  <c r="N4593" i="27" s="1"/>
  <c r="G4593" i="27" s="1"/>
  <c r="W4592" i="27"/>
  <c r="V4592" i="27"/>
  <c r="AT2852" i="27" s="1"/>
  <c r="AZ2852" i="27" l="1"/>
  <c r="AY2852" i="27"/>
  <c r="BB2852" i="27" s="1"/>
  <c r="AW2852" i="27"/>
  <c r="BA2852" i="27" s="1"/>
  <c r="J4593" i="27"/>
  <c r="K4593" i="27" s="1"/>
  <c r="O4593" i="27" s="1"/>
  <c r="I4593" i="27" l="1"/>
  <c r="R4593" i="27"/>
  <c r="S4593" i="27" s="1"/>
  <c r="T4593" i="27" s="1"/>
  <c r="L4593" i="27"/>
  <c r="Q4593" i="27"/>
  <c r="H4594" i="27" l="1"/>
  <c r="X4594" i="27" s="1"/>
  <c r="N4594" i="27" s="1"/>
  <c r="G4594" i="27" s="1"/>
  <c r="P4593" i="27"/>
  <c r="V4593" i="27" s="1"/>
  <c r="AT2853" i="27" s="1"/>
  <c r="M4593" i="27"/>
  <c r="U4593" i="27" s="1"/>
  <c r="W4593" i="27" s="1"/>
  <c r="J4594" i="27" l="1"/>
  <c r="K4594" i="27" s="1"/>
  <c r="AZ2853" i="27"/>
  <c r="AY2853" i="27"/>
  <c r="BB2853" i="27" s="1"/>
  <c r="AW2853" i="27"/>
  <c r="BA2853" i="27" s="1"/>
  <c r="O4594" i="27"/>
  <c r="I4594" i="27" l="1"/>
  <c r="L4594" i="27" s="1"/>
  <c r="P4594" i="27" s="1"/>
  <c r="R4594" i="27"/>
  <c r="S4594" i="27" s="1"/>
  <c r="T4594" i="27" s="1"/>
  <c r="Q4594" i="27"/>
  <c r="M4594" i="27" l="1"/>
  <c r="U4594" i="27"/>
  <c r="W4594" i="27" s="1"/>
  <c r="H4595" i="27"/>
  <c r="X4595" i="27" s="1"/>
  <c r="N4595" i="27" s="1"/>
  <c r="G4595" i="27" s="1"/>
  <c r="V4594" i="27"/>
  <c r="AT2854" i="27" s="1"/>
  <c r="J4595" i="27"/>
  <c r="K4595" i="27" s="1"/>
  <c r="AZ2854" i="27" l="1"/>
  <c r="AY2854" i="27"/>
  <c r="BB2854" i="27" s="1"/>
  <c r="AW2854" i="27"/>
  <c r="BA2854" i="27" s="1"/>
  <c r="O4595" i="27"/>
  <c r="I4595" i="27" l="1"/>
  <c r="L4595" i="27" s="1"/>
  <c r="M4595" i="27" s="1"/>
  <c r="R4595" i="27"/>
  <c r="S4595" i="27" s="1"/>
  <c r="T4595" i="27" s="1"/>
  <c r="Q4595" i="27"/>
  <c r="P4595" i="27" l="1"/>
  <c r="V4595" i="27" s="1"/>
  <c r="AT2855" i="27" s="1"/>
  <c r="U4595" i="27"/>
  <c r="W4595" i="27" s="1"/>
  <c r="H4596" i="27"/>
  <c r="X4596" i="27" s="1"/>
  <c r="N4596" i="27" s="1"/>
  <c r="G4596" i="27" s="1"/>
  <c r="J4596" i="27" l="1"/>
  <c r="K4596" i="27" s="1"/>
  <c r="AZ2855" i="27"/>
  <c r="AW2855" i="27"/>
  <c r="BA2855" i="27" s="1"/>
  <c r="AY2855" i="27"/>
  <c r="BB2855" i="27" s="1"/>
  <c r="O4596" i="27"/>
  <c r="I4596" i="27" l="1"/>
  <c r="L4596" i="27" s="1"/>
  <c r="M4596" i="27" s="1"/>
  <c r="R4596" i="27"/>
  <c r="S4596" i="27" s="1"/>
  <c r="T4596" i="27" s="1"/>
  <c r="Q4596" i="27"/>
  <c r="P4596" i="27" l="1"/>
  <c r="V4596" i="27" s="1"/>
  <c r="AT2856" i="27" s="1"/>
  <c r="U4596" i="27"/>
  <c r="W4596" i="27" s="1"/>
  <c r="H4597" i="27"/>
  <c r="X4597" i="27" s="1"/>
  <c r="N4597" i="27" s="1"/>
  <c r="G4597" i="27" s="1"/>
  <c r="J4597" i="27" l="1"/>
  <c r="K4597" i="27" s="1"/>
  <c r="AZ2856" i="27"/>
  <c r="AY2856" i="27"/>
  <c r="BB2856" i="27" s="1"/>
  <c r="AW2856" i="27"/>
  <c r="BA2856" i="27" s="1"/>
  <c r="O4597" i="27"/>
  <c r="I4597" i="27" l="1"/>
  <c r="L4597" i="27" s="1"/>
  <c r="M4597" i="27" s="1"/>
  <c r="R4597" i="27"/>
  <c r="S4597" i="27" s="1"/>
  <c r="T4597" i="27" s="1"/>
  <c r="P4597" i="27"/>
  <c r="Q4597" i="27"/>
  <c r="H4598" i="27" l="1"/>
  <c r="X4598" i="27" s="1"/>
  <c r="N4598" i="27" s="1"/>
  <c r="G4598" i="27" s="1"/>
  <c r="U4597" i="27"/>
  <c r="W4597" i="27" s="1"/>
  <c r="V4597" i="27"/>
  <c r="AT2857" i="27" s="1"/>
  <c r="J4598" i="27" l="1"/>
  <c r="K4598" i="27" s="1"/>
  <c r="O4598" i="27" s="1"/>
  <c r="I4598" i="27" s="1"/>
  <c r="L4598" i="27" s="1"/>
  <c r="AZ2857" i="27"/>
  <c r="AY2857" i="27"/>
  <c r="BB2857" i="27" s="1"/>
  <c r="AW2857" i="27"/>
  <c r="BA2857" i="27" s="1"/>
  <c r="R4598" i="27" l="1"/>
  <c r="S4598" i="27" s="1"/>
  <c r="T4598" i="27" s="1"/>
  <c r="M4598" i="27"/>
  <c r="P4598" i="27"/>
  <c r="V4598" i="27" s="1"/>
  <c r="AT2858" i="27" s="1"/>
  <c r="Q4598" i="27"/>
  <c r="U4598" i="27" l="1"/>
  <c r="W4598" i="27" s="1"/>
  <c r="AZ2858" i="27"/>
  <c r="AY2858" i="27"/>
  <c r="BB2858" i="27" s="1"/>
  <c r="AW2858" i="27"/>
  <c r="BA2858" i="27" s="1"/>
  <c r="H4599" i="27"/>
  <c r="X4599" i="27" s="1"/>
  <c r="N4599" i="27" s="1"/>
  <c r="G4599" i="27" s="1"/>
  <c r="J4599" i="27" l="1"/>
  <c r="K4599" i="27" s="1"/>
  <c r="O4599" i="27" s="1"/>
  <c r="I4599" i="27" l="1"/>
  <c r="L4599" i="27" s="1"/>
  <c r="P4599" i="27" s="1"/>
  <c r="R4599" i="27"/>
  <c r="S4599" i="27" s="1"/>
  <c r="T4599" i="27" s="1"/>
  <c r="Q4599" i="27"/>
  <c r="M4599" i="27" l="1"/>
  <c r="U4599" i="27" s="1"/>
  <c r="W4599" i="27" s="1"/>
  <c r="H4600" i="27"/>
  <c r="X4600" i="27" s="1"/>
  <c r="N4600" i="27" s="1"/>
  <c r="G4600" i="27" s="1"/>
  <c r="V4599" i="27"/>
  <c r="AT2859" i="27" s="1"/>
  <c r="J4600" i="27"/>
  <c r="K4600" i="27" s="1"/>
  <c r="AZ2859" i="27" l="1"/>
  <c r="AY2859" i="27"/>
  <c r="BB2859" i="27" s="1"/>
  <c r="AW2859" i="27"/>
  <c r="BA2859" i="27" s="1"/>
  <c r="O4600" i="27"/>
  <c r="I4600" i="27" l="1"/>
  <c r="L4600" i="27" s="1"/>
  <c r="M4600" i="27" s="1"/>
  <c r="R4600" i="27"/>
  <c r="S4600" i="27" s="1"/>
  <c r="T4600" i="27" s="1"/>
  <c r="Q4600" i="27"/>
  <c r="U4600" i="27" l="1"/>
  <c r="H4601" i="27"/>
  <c r="X4601" i="27" s="1"/>
  <c r="N4601" i="27" s="1"/>
  <c r="G4601" i="27" s="1"/>
  <c r="W4600" i="27"/>
  <c r="P4600" i="27"/>
  <c r="V4600" i="27" s="1"/>
  <c r="AT2860" i="27" s="1"/>
  <c r="J4601" i="27" l="1"/>
  <c r="K4601" i="27" s="1"/>
  <c r="O4601" i="27" s="1"/>
  <c r="AZ2860" i="27"/>
  <c r="AY2860" i="27"/>
  <c r="BB2860" i="27" s="1"/>
  <c r="AW2860" i="27"/>
  <c r="BA2860" i="27" s="1"/>
  <c r="I4601" i="27" l="1"/>
  <c r="L4601" i="27" s="1"/>
  <c r="M4601" i="27" s="1"/>
  <c r="R4601" i="27"/>
  <c r="S4601" i="27" s="1"/>
  <c r="T4601" i="27" s="1"/>
  <c r="P4601" i="27"/>
  <c r="Q4601" i="27"/>
  <c r="U4601" i="27" l="1"/>
  <c r="W4601" i="27" s="1"/>
  <c r="H4602" i="27"/>
  <c r="X4602" i="27" s="1"/>
  <c r="N4602" i="27" s="1"/>
  <c r="G4602" i="27" s="1"/>
  <c r="V4601" i="27"/>
  <c r="AT2861" i="27" s="1"/>
  <c r="J4602" i="27"/>
  <c r="K4602" i="27" s="1"/>
  <c r="AZ2861" i="27" l="1"/>
  <c r="AY2861" i="27"/>
  <c r="BB2861" i="27" s="1"/>
  <c r="AW2861" i="27"/>
  <c r="BA2861" i="27" s="1"/>
  <c r="O4602" i="27"/>
  <c r="I4602" i="27" l="1"/>
  <c r="L4602" i="27" s="1"/>
  <c r="P4602" i="27" s="1"/>
  <c r="R4602" i="27"/>
  <c r="S4602" i="27" s="1"/>
  <c r="T4602" i="27" s="1"/>
  <c r="Q4602" i="27"/>
  <c r="M4602" i="27" l="1"/>
  <c r="U4602" i="27" s="1"/>
  <c r="W4602" i="27" s="1"/>
  <c r="H4603" i="27"/>
  <c r="X4603" i="27" s="1"/>
  <c r="N4603" i="27" s="1"/>
  <c r="G4603" i="27" s="1"/>
  <c r="V4602" i="27"/>
  <c r="AT2862" i="27" s="1"/>
  <c r="J4603" i="27" l="1"/>
  <c r="K4603" i="27" s="1"/>
  <c r="O4603" i="27" s="1"/>
  <c r="AZ2862" i="27"/>
  <c r="AY2862" i="27"/>
  <c r="BB2862" i="27" s="1"/>
  <c r="AW2862" i="27"/>
  <c r="BA2862" i="27" s="1"/>
  <c r="I4603" i="27" l="1"/>
  <c r="L4603" i="27" s="1"/>
  <c r="M4603" i="27" s="1"/>
  <c r="R4603" i="27"/>
  <c r="S4603" i="27" s="1"/>
  <c r="T4603" i="27" s="1"/>
  <c r="Q4603" i="27"/>
  <c r="P4603" i="27" l="1"/>
  <c r="V4603" i="27" s="1"/>
  <c r="AT2863" i="27" s="1"/>
  <c r="U4603" i="27"/>
  <c r="W4603" i="27" s="1"/>
  <c r="H4604" i="27"/>
  <c r="X4604" i="27" s="1"/>
  <c r="N4604" i="27" s="1"/>
  <c r="G4604" i="27" s="1"/>
  <c r="J4604" i="27" l="1"/>
  <c r="K4604" i="27" s="1"/>
  <c r="AZ2863" i="27"/>
  <c r="AY2863" i="27"/>
  <c r="BB2863" i="27" s="1"/>
  <c r="AW2863" i="27"/>
  <c r="BA2863" i="27" s="1"/>
  <c r="O4604" i="27"/>
  <c r="I4604" i="27" l="1"/>
  <c r="L4604" i="27" s="1"/>
  <c r="R4604" i="27"/>
  <c r="S4604" i="27" s="1"/>
  <c r="T4604" i="27" s="1"/>
  <c r="Q4604" i="27"/>
  <c r="H4605" i="27" l="1"/>
  <c r="X4605" i="27" s="1"/>
  <c r="N4605" i="27" s="1"/>
  <c r="G4605" i="27" s="1"/>
  <c r="P4604" i="27"/>
  <c r="V4604" i="27" s="1"/>
  <c r="AT2864" i="27" s="1"/>
  <c r="J4605" i="27"/>
  <c r="K4605" i="27" s="1"/>
  <c r="M4604" i="27"/>
  <c r="U4604" i="27" s="1"/>
  <c r="W4604" i="27" s="1"/>
  <c r="AZ2864" i="27" l="1"/>
  <c r="AY2864" i="27"/>
  <c r="BB2864" i="27" s="1"/>
  <c r="AW2864" i="27"/>
  <c r="BA2864" i="27" s="1"/>
  <c r="O4605" i="27"/>
  <c r="I4605" i="27" l="1"/>
  <c r="L4605" i="27" s="1"/>
  <c r="M4605" i="27" s="1"/>
  <c r="R4605" i="27"/>
  <c r="S4605" i="27" s="1"/>
  <c r="T4605" i="27" s="1"/>
  <c r="Q4605" i="27"/>
  <c r="P4605" i="27" l="1"/>
  <c r="V4605" i="27" s="1"/>
  <c r="AT2865" i="27" s="1"/>
  <c r="U4605" i="27"/>
  <c r="W4605" i="27" s="1"/>
  <c r="H4606" i="27"/>
  <c r="X4606" i="27" s="1"/>
  <c r="N4606" i="27" s="1"/>
  <c r="G4606" i="27" s="1"/>
  <c r="J4606" i="27" l="1"/>
  <c r="K4606" i="27" s="1"/>
  <c r="AZ2865" i="27"/>
  <c r="AY2865" i="27"/>
  <c r="BB2865" i="27" s="1"/>
  <c r="AW2865" i="27"/>
  <c r="BA2865" i="27" s="1"/>
  <c r="O4606" i="27"/>
  <c r="I4606" i="27" l="1"/>
  <c r="L4606" i="27" s="1"/>
  <c r="M4606" i="27" s="1"/>
  <c r="R4606" i="27"/>
  <c r="S4606" i="27" s="1"/>
  <c r="T4606" i="27" s="1"/>
  <c r="Q4606" i="27"/>
  <c r="P4606" i="27" l="1"/>
  <c r="V4606" i="27" s="1"/>
  <c r="AT2866" i="27" s="1"/>
  <c r="U4606" i="27"/>
  <c r="W4606" i="27" s="1"/>
  <c r="H4607" i="27"/>
  <c r="X4607" i="27" s="1"/>
  <c r="N4607" i="27" s="1"/>
  <c r="G4607" i="27" s="1"/>
  <c r="J4607" i="27" l="1"/>
  <c r="K4607" i="27" s="1"/>
  <c r="AZ2866" i="27"/>
  <c r="AY2866" i="27"/>
  <c r="BB2866" i="27" s="1"/>
  <c r="AW2866" i="27"/>
  <c r="BA2866" i="27" s="1"/>
  <c r="O4607" i="27"/>
  <c r="I4607" i="27" l="1"/>
  <c r="L4607" i="27" s="1"/>
  <c r="P4607" i="27" s="1"/>
  <c r="R4607" i="27"/>
  <c r="S4607" i="27" s="1"/>
  <c r="T4607" i="27" s="1"/>
  <c r="Q4607" i="27"/>
  <c r="M4607" i="27" l="1"/>
  <c r="U4607" i="27" s="1"/>
  <c r="W4607" i="27" s="1"/>
  <c r="H4608" i="27"/>
  <c r="X4608" i="27" s="1"/>
  <c r="N4608" i="27" s="1"/>
  <c r="G4608" i="27" s="1"/>
  <c r="V4607" i="27"/>
  <c r="AT2867" i="27" s="1"/>
  <c r="J4608" i="27"/>
  <c r="K4608" i="27" s="1"/>
  <c r="AZ2867" i="27" l="1"/>
  <c r="AY2867" i="27"/>
  <c r="BB2867" i="27" s="1"/>
  <c r="AW2867" i="27"/>
  <c r="BA2867" i="27" s="1"/>
  <c r="O4608" i="27"/>
  <c r="I4608" i="27" l="1"/>
  <c r="L4608" i="27" s="1"/>
  <c r="M4608" i="27" s="1"/>
  <c r="R4608" i="27"/>
  <c r="S4608" i="27" s="1"/>
  <c r="T4608" i="27" s="1"/>
  <c r="Q4608" i="27"/>
  <c r="P4608" i="27" l="1"/>
  <c r="V4608" i="27" s="1"/>
  <c r="AT2868" i="27" s="1"/>
  <c r="U4608" i="27"/>
  <c r="W4608" i="27" s="1"/>
  <c r="H4609" i="27"/>
  <c r="X4609" i="27" s="1"/>
  <c r="N4609" i="27" s="1"/>
  <c r="G4609" i="27" s="1"/>
  <c r="J4609" i="27" l="1"/>
  <c r="K4609" i="27" s="1"/>
  <c r="AZ2868" i="27"/>
  <c r="AY2868" i="27"/>
  <c r="BB2868" i="27" s="1"/>
  <c r="AW2868" i="27"/>
  <c r="BA2868" i="27" s="1"/>
  <c r="O4609" i="27"/>
  <c r="I4609" i="27" l="1"/>
  <c r="L4609" i="27" s="1"/>
  <c r="M4609" i="27" s="1"/>
  <c r="R4609" i="27"/>
  <c r="S4609" i="27" s="1"/>
  <c r="T4609" i="27" s="1"/>
  <c r="Q4609" i="27"/>
  <c r="P4609" i="27" l="1"/>
  <c r="V4609" i="27" s="1"/>
  <c r="AT2869" i="27" s="1"/>
  <c r="U4609" i="27"/>
  <c r="W4609" i="27" s="1"/>
  <c r="H4610" i="27"/>
  <c r="X4610" i="27" s="1"/>
  <c r="N4610" i="27" s="1"/>
  <c r="G4610" i="27" s="1"/>
  <c r="J4610" i="27" l="1"/>
  <c r="K4610" i="27" s="1"/>
  <c r="AZ2869" i="27"/>
  <c r="AY2869" i="27"/>
  <c r="BB2869" i="27" s="1"/>
  <c r="AW2869" i="27"/>
  <c r="BA2869" i="27" s="1"/>
  <c r="O4610" i="27"/>
  <c r="I4610" i="27" l="1"/>
  <c r="L4610" i="27" s="1"/>
  <c r="P4610" i="27" s="1"/>
  <c r="R4610" i="27"/>
  <c r="S4610" i="27" s="1"/>
  <c r="T4610" i="27" s="1"/>
  <c r="Q4610" i="27"/>
  <c r="M4610" i="27" l="1"/>
  <c r="U4610" i="27" s="1"/>
  <c r="W4610" i="27" s="1"/>
  <c r="H4611" i="27"/>
  <c r="X4611" i="27" s="1"/>
  <c r="N4611" i="27" s="1"/>
  <c r="G4611" i="27" s="1"/>
  <c r="V4610" i="27"/>
  <c r="AT2870" i="27" s="1"/>
  <c r="J4611" i="27" l="1"/>
  <c r="K4611" i="27" s="1"/>
  <c r="O4611" i="27" s="1"/>
  <c r="AZ2870" i="27"/>
  <c r="AY2870" i="27"/>
  <c r="BB2870" i="27" s="1"/>
  <c r="AW2870" i="27"/>
  <c r="BA2870" i="27" s="1"/>
  <c r="I4611" i="27" l="1"/>
  <c r="L4611" i="27" s="1"/>
  <c r="P4611" i="27" s="1"/>
  <c r="R4611" i="27"/>
  <c r="S4611" i="27" s="1"/>
  <c r="T4611" i="27" s="1"/>
  <c r="Q4611" i="27"/>
  <c r="M4611" i="27" l="1"/>
  <c r="U4611" i="27"/>
  <c r="W4611" i="27" s="1"/>
  <c r="H4612" i="27"/>
  <c r="X4612" i="27" s="1"/>
  <c r="N4612" i="27" s="1"/>
  <c r="G4612" i="27" s="1"/>
  <c r="V4611" i="27"/>
  <c r="AT2871" i="27" s="1"/>
  <c r="J4612" i="27"/>
  <c r="K4612" i="27" s="1"/>
  <c r="AZ2871" i="27" l="1"/>
  <c r="AY2871" i="27"/>
  <c r="BB2871" i="27" s="1"/>
  <c r="AW2871" i="27"/>
  <c r="BA2871" i="27" s="1"/>
  <c r="O4612" i="27"/>
  <c r="I4612" i="27" l="1"/>
  <c r="L4612" i="27" s="1"/>
  <c r="P4612" i="27" s="1"/>
  <c r="R4612" i="27"/>
  <c r="S4612" i="27" s="1"/>
  <c r="T4612" i="27" s="1"/>
  <c r="Q4612" i="27"/>
  <c r="M4612" i="27" l="1"/>
  <c r="U4612" i="27" s="1"/>
  <c r="W4612" i="27" s="1"/>
  <c r="H4613" i="27"/>
  <c r="X4613" i="27" s="1"/>
  <c r="N4613" i="27" s="1"/>
  <c r="G4613" i="27" s="1"/>
  <c r="V4612" i="27"/>
  <c r="AT2872" i="27" s="1"/>
  <c r="J4613" i="27"/>
  <c r="K4613" i="27" s="1"/>
  <c r="AZ2872" i="27" l="1"/>
  <c r="AY2872" i="27"/>
  <c r="BB2872" i="27" s="1"/>
  <c r="AW2872" i="27"/>
  <c r="BA2872" i="27" s="1"/>
  <c r="O4613" i="27"/>
  <c r="I4613" i="27" l="1"/>
  <c r="L4613" i="27" s="1"/>
  <c r="P4613" i="27" s="1"/>
  <c r="R4613" i="27"/>
  <c r="S4613" i="27" s="1"/>
  <c r="T4613" i="27" s="1"/>
  <c r="Q4613" i="27"/>
  <c r="M4613" i="27" l="1"/>
  <c r="U4613" i="27" s="1"/>
  <c r="W4613" i="27" s="1"/>
  <c r="H4614" i="27"/>
  <c r="X4614" i="27" s="1"/>
  <c r="N4614" i="27" s="1"/>
  <c r="G4614" i="27" s="1"/>
  <c r="V4613" i="27"/>
  <c r="AT2873" i="27" s="1"/>
  <c r="J4614" i="27"/>
  <c r="K4614" i="27" s="1"/>
  <c r="AZ2873" i="27" l="1"/>
  <c r="AY2873" i="27"/>
  <c r="BB2873" i="27" s="1"/>
  <c r="AW2873" i="27"/>
  <c r="BA2873" i="27" s="1"/>
  <c r="O4614" i="27"/>
  <c r="I4614" i="27" l="1"/>
  <c r="L4614" i="27" s="1"/>
  <c r="R4614" i="27"/>
  <c r="S4614" i="27" s="1"/>
  <c r="T4614" i="27" s="1"/>
  <c r="M4614" i="27"/>
  <c r="P4614" i="27"/>
  <c r="Q4614" i="27"/>
  <c r="U4614" i="27" l="1"/>
  <c r="W4614" i="27" s="1"/>
  <c r="H4615" i="27"/>
  <c r="X4615" i="27" s="1"/>
  <c r="N4615" i="27" s="1"/>
  <c r="G4615" i="27" s="1"/>
  <c r="V4614" i="27"/>
  <c r="AT2874" i="27" s="1"/>
  <c r="J4615" i="27"/>
  <c r="K4615" i="27" s="1"/>
  <c r="AZ2874" i="27" l="1"/>
  <c r="AY2874" i="27"/>
  <c r="BB2874" i="27" s="1"/>
  <c r="AW2874" i="27"/>
  <c r="BA2874" i="27" s="1"/>
  <c r="O4615" i="27"/>
  <c r="I4615" i="27" l="1"/>
  <c r="L4615" i="27" s="1"/>
  <c r="M4615" i="27" s="1"/>
  <c r="R4615" i="27"/>
  <c r="S4615" i="27" s="1"/>
  <c r="T4615" i="27" s="1"/>
  <c r="Q4615" i="27"/>
  <c r="P4615" i="27" l="1"/>
  <c r="V4615" i="27" s="1"/>
  <c r="AT2875" i="27" s="1"/>
  <c r="U4615" i="27"/>
  <c r="W4615" i="27" s="1"/>
  <c r="H4616" i="27"/>
  <c r="X4616" i="27" s="1"/>
  <c r="N4616" i="27" s="1"/>
  <c r="G4616" i="27" s="1"/>
  <c r="J4616" i="27" l="1"/>
  <c r="K4616" i="27" s="1"/>
  <c r="O4616" i="27" s="1"/>
  <c r="AY2875" i="27"/>
  <c r="BB2875" i="27" s="1"/>
  <c r="AZ2875" i="27"/>
  <c r="AW2875" i="27"/>
  <c r="BA2875" i="27" s="1"/>
  <c r="I4616" i="27" l="1"/>
  <c r="L4616" i="27" s="1"/>
  <c r="P4616" i="27" s="1"/>
  <c r="R4616" i="27"/>
  <c r="S4616" i="27" s="1"/>
  <c r="T4616" i="27" s="1"/>
  <c r="Q4616" i="27"/>
  <c r="M4616" i="27" l="1"/>
  <c r="U4616" i="27" s="1"/>
  <c r="W4616" i="27" s="1"/>
  <c r="H4617" i="27"/>
  <c r="X4617" i="27" s="1"/>
  <c r="N4617" i="27" s="1"/>
  <c r="G4617" i="27" s="1"/>
  <c r="V4616" i="27"/>
  <c r="AT2876" i="27" s="1"/>
  <c r="J4617" i="27"/>
  <c r="K4617" i="27" s="1"/>
  <c r="AZ2876" i="27" l="1"/>
  <c r="AY2876" i="27"/>
  <c r="BB2876" i="27" s="1"/>
  <c r="AW2876" i="27"/>
  <c r="BA2876" i="27" s="1"/>
  <c r="O4617" i="27"/>
  <c r="I4617" i="27" l="1"/>
  <c r="L4617" i="27" s="1"/>
  <c r="R4617" i="27"/>
  <c r="S4617" i="27" s="1"/>
  <c r="T4617" i="27" s="1"/>
  <c r="Q4617" i="27"/>
  <c r="H4618" i="27" l="1"/>
  <c r="X4618" i="27" s="1"/>
  <c r="N4618" i="27" s="1"/>
  <c r="G4618" i="27" s="1"/>
  <c r="P4617" i="27"/>
  <c r="V4617" i="27" s="1"/>
  <c r="AT2877" i="27" s="1"/>
  <c r="M4617" i="27"/>
  <c r="U4617" i="27" s="1"/>
  <c r="W4617" i="27" s="1"/>
  <c r="J4618" i="27" l="1"/>
  <c r="K4618" i="27" s="1"/>
  <c r="O4618" i="27" s="1"/>
  <c r="AZ2877" i="27"/>
  <c r="AY2877" i="27"/>
  <c r="BB2877" i="27" s="1"/>
  <c r="AW2877" i="27"/>
  <c r="BA2877" i="27" s="1"/>
  <c r="I4618" i="27" l="1"/>
  <c r="L4618" i="27" s="1"/>
  <c r="P4618" i="27" s="1"/>
  <c r="R4618" i="27"/>
  <c r="S4618" i="27" s="1"/>
  <c r="T4618" i="27" s="1"/>
  <c r="Q4618" i="27"/>
  <c r="M4618" i="27" l="1"/>
  <c r="U4618" i="27" s="1"/>
  <c r="W4618" i="27" s="1"/>
  <c r="H4619" i="27"/>
  <c r="X4619" i="27" s="1"/>
  <c r="N4619" i="27" s="1"/>
  <c r="G4619" i="27" s="1"/>
  <c r="V4618" i="27"/>
  <c r="AT2878" i="27" s="1"/>
  <c r="J4619" i="27" l="1"/>
  <c r="K4619" i="27" s="1"/>
  <c r="O4619" i="27" s="1"/>
  <c r="AZ2878" i="27"/>
  <c r="AY2878" i="27"/>
  <c r="BB2878" i="27" s="1"/>
  <c r="AW2878" i="27"/>
  <c r="BA2878" i="27" s="1"/>
  <c r="I4619" i="27" l="1"/>
  <c r="L4619" i="27" s="1"/>
  <c r="P4619" i="27" s="1"/>
  <c r="R4619" i="27"/>
  <c r="S4619" i="27" s="1"/>
  <c r="T4619" i="27" s="1"/>
  <c r="Q4619" i="27"/>
  <c r="M4619" i="27" l="1"/>
  <c r="U4619" i="27" s="1"/>
  <c r="W4619" i="27" s="1"/>
  <c r="H4620" i="27"/>
  <c r="X4620" i="27" s="1"/>
  <c r="N4620" i="27" s="1"/>
  <c r="G4620" i="27" s="1"/>
  <c r="V4619" i="27"/>
  <c r="AT2879" i="27" s="1"/>
  <c r="J4620" i="27"/>
  <c r="K4620" i="27" s="1"/>
  <c r="AZ2879" i="27" l="1"/>
  <c r="AY2879" i="27"/>
  <c r="BB2879" i="27" s="1"/>
  <c r="AW2879" i="27"/>
  <c r="BA2879" i="27" s="1"/>
  <c r="O4620" i="27"/>
  <c r="I4620" i="27" l="1"/>
  <c r="L4620" i="27" s="1"/>
  <c r="M4620" i="27" s="1"/>
  <c r="R4620" i="27"/>
  <c r="S4620" i="27" s="1"/>
  <c r="T4620" i="27" s="1"/>
  <c r="Q4620" i="27"/>
  <c r="P4620" i="27" l="1"/>
  <c r="V4620" i="27" s="1"/>
  <c r="AT2880" i="27" s="1"/>
  <c r="U4620" i="27"/>
  <c r="W4620" i="27" s="1"/>
  <c r="H4621" i="27"/>
  <c r="X4621" i="27" s="1"/>
  <c r="N4621" i="27" s="1"/>
  <c r="G4621" i="27" s="1"/>
  <c r="J4621" i="27" l="1"/>
  <c r="K4621" i="27" s="1"/>
  <c r="AZ2880" i="27"/>
  <c r="AY2880" i="27"/>
  <c r="BB2880" i="27" s="1"/>
  <c r="AW2880" i="27"/>
  <c r="BA2880" i="27" s="1"/>
  <c r="O4621" i="27"/>
  <c r="I4621" i="27" l="1"/>
  <c r="L4621" i="27" s="1"/>
  <c r="M4621" i="27" s="1"/>
  <c r="R4621" i="27"/>
  <c r="S4621" i="27" s="1"/>
  <c r="T4621" i="27" s="1"/>
  <c r="Q4621" i="27"/>
  <c r="P4621" i="27" l="1"/>
  <c r="V4621" i="27" s="1"/>
  <c r="AT2881" i="27" s="1"/>
  <c r="U4621" i="27"/>
  <c r="W4621" i="27" s="1"/>
  <c r="H4622" i="27"/>
  <c r="X4622" i="27" s="1"/>
  <c r="N4622" i="27" s="1"/>
  <c r="G4622" i="27" s="1"/>
  <c r="J4622" i="27" l="1"/>
  <c r="K4622" i="27" s="1"/>
  <c r="AZ2881" i="27"/>
  <c r="AY2881" i="27"/>
  <c r="BB2881" i="27" s="1"/>
  <c r="AW2881" i="27"/>
  <c r="BA2881" i="27" s="1"/>
  <c r="O4622" i="27"/>
  <c r="I4622" i="27" l="1"/>
  <c r="L4622" i="27" s="1"/>
  <c r="P4622" i="27" s="1"/>
  <c r="R4622" i="27"/>
  <c r="S4622" i="27" s="1"/>
  <c r="T4622" i="27" s="1"/>
  <c r="Q4622" i="27"/>
  <c r="M4622" i="27" l="1"/>
  <c r="U4622" i="27" s="1"/>
  <c r="W4622" i="27" s="1"/>
  <c r="H4623" i="27"/>
  <c r="X4623" i="27" s="1"/>
  <c r="N4623" i="27" s="1"/>
  <c r="G4623" i="27" s="1"/>
  <c r="V4622" i="27"/>
  <c r="AT2882" i="27" s="1"/>
  <c r="J4623" i="27"/>
  <c r="K4623" i="27" s="1"/>
  <c r="AZ2882" i="27" l="1"/>
  <c r="AY2882" i="27"/>
  <c r="BB2882" i="27" s="1"/>
  <c r="AW2882" i="27"/>
  <c r="BA2882" i="27" s="1"/>
  <c r="O4623" i="27"/>
  <c r="I4623" i="27" l="1"/>
  <c r="L4623" i="27" s="1"/>
  <c r="P4623" i="27" s="1"/>
  <c r="R4623" i="27"/>
  <c r="S4623" i="27" s="1"/>
  <c r="T4623" i="27" s="1"/>
  <c r="Q4623" i="27"/>
  <c r="M4623" i="27" l="1"/>
  <c r="U4623" i="27" s="1"/>
  <c r="W4623" i="27" s="1"/>
  <c r="H4624" i="27"/>
  <c r="X4624" i="27" s="1"/>
  <c r="N4624" i="27" s="1"/>
  <c r="G4624" i="27" s="1"/>
  <c r="V4623" i="27"/>
  <c r="AT2883" i="27" s="1"/>
  <c r="J4624" i="27"/>
  <c r="K4624" i="27" s="1"/>
  <c r="AZ2883" i="27" l="1"/>
  <c r="AY2883" i="27"/>
  <c r="BB2883" i="27" s="1"/>
  <c r="AW2883" i="27"/>
  <c r="BA2883" i="27" s="1"/>
  <c r="O4624" i="27"/>
  <c r="I4624" i="27" l="1"/>
  <c r="R4624" i="27"/>
  <c r="S4624" i="27" s="1"/>
  <c r="T4624" i="27" s="1"/>
  <c r="L4624" i="27"/>
  <c r="Q4624" i="27"/>
  <c r="H4625" i="27" l="1"/>
  <c r="X4625" i="27" s="1"/>
  <c r="N4625" i="27" s="1"/>
  <c r="G4625" i="27" s="1"/>
  <c r="P4624" i="27"/>
  <c r="V4624" i="27" s="1"/>
  <c r="AT2884" i="27" s="1"/>
  <c r="J4625" i="27"/>
  <c r="K4625" i="27" s="1"/>
  <c r="M4624" i="27"/>
  <c r="U4624" i="27" s="1"/>
  <c r="W4624" i="27" s="1"/>
  <c r="AZ2884" i="27" l="1"/>
  <c r="AY2884" i="27"/>
  <c r="BB2884" i="27" s="1"/>
  <c r="AW2884" i="27"/>
  <c r="BA2884" i="27" s="1"/>
  <c r="O4625" i="27"/>
  <c r="I4625" i="27" l="1"/>
  <c r="L4625" i="27" s="1"/>
  <c r="P4625" i="27" s="1"/>
  <c r="R4625" i="27"/>
  <c r="S4625" i="27" s="1"/>
  <c r="T4625" i="27" s="1"/>
  <c r="Q4625" i="27"/>
  <c r="M4625" i="27" l="1"/>
  <c r="U4625" i="27" s="1"/>
  <c r="W4625" i="27" s="1"/>
  <c r="H4626" i="27"/>
  <c r="X4626" i="27" s="1"/>
  <c r="N4626" i="27" s="1"/>
  <c r="G4626" i="27" s="1"/>
  <c r="V4625" i="27"/>
  <c r="AT2885" i="27" s="1"/>
  <c r="J4626" i="27"/>
  <c r="K4626" i="27" s="1"/>
  <c r="AZ2885" i="27" l="1"/>
  <c r="AY2885" i="27"/>
  <c r="BB2885" i="27" s="1"/>
  <c r="AW2885" i="27"/>
  <c r="BA2885" i="27" s="1"/>
  <c r="O4626" i="27"/>
  <c r="I4626" i="27" l="1"/>
  <c r="R4626" i="27"/>
  <c r="S4626" i="27" s="1"/>
  <c r="T4626" i="27" s="1"/>
  <c r="L4626" i="27"/>
  <c r="M4626" i="27" s="1"/>
  <c r="Q4626" i="27"/>
  <c r="U4626" i="27" l="1"/>
  <c r="W4626" i="27" s="1"/>
  <c r="H4627" i="27"/>
  <c r="X4627" i="27" s="1"/>
  <c r="N4627" i="27" s="1"/>
  <c r="G4627" i="27" s="1"/>
  <c r="P4626" i="27"/>
  <c r="V4626" i="27" s="1"/>
  <c r="AT2886" i="27" s="1"/>
  <c r="J4627" i="27"/>
  <c r="K4627" i="27" s="1"/>
  <c r="AZ2886" i="27" l="1"/>
  <c r="AY2886" i="27"/>
  <c r="BB2886" i="27" s="1"/>
  <c r="AW2886" i="27"/>
  <c r="BA2886" i="27" s="1"/>
  <c r="O4627" i="27"/>
  <c r="I4627" i="27" l="1"/>
  <c r="L4627" i="27" s="1"/>
  <c r="P4627" i="27" s="1"/>
  <c r="R4627" i="27"/>
  <c r="S4627" i="27" s="1"/>
  <c r="T4627" i="27" s="1"/>
  <c r="Q4627" i="27"/>
  <c r="M4627" i="27" l="1"/>
  <c r="U4627" i="27" s="1"/>
  <c r="W4627" i="27" s="1"/>
  <c r="H4628" i="27"/>
  <c r="X4628" i="27" s="1"/>
  <c r="N4628" i="27" s="1"/>
  <c r="G4628" i="27" s="1"/>
  <c r="V4627" i="27"/>
  <c r="AT2887" i="27" s="1"/>
  <c r="J4628" i="27"/>
  <c r="K4628" i="27" s="1"/>
  <c r="AZ2887" i="27" l="1"/>
  <c r="AY2887" i="27"/>
  <c r="BB2887" i="27" s="1"/>
  <c r="AW2887" i="27"/>
  <c r="BA2887" i="27" s="1"/>
  <c r="O4628" i="27"/>
  <c r="I4628" i="27" l="1"/>
  <c r="R4628" i="27"/>
  <c r="S4628" i="27" s="1"/>
  <c r="T4628" i="27" s="1"/>
  <c r="L4628" i="27"/>
  <c r="Q4628" i="27"/>
  <c r="H4629" i="27" l="1"/>
  <c r="X4629" i="27" s="1"/>
  <c r="N4629" i="27" s="1"/>
  <c r="G4629" i="27" s="1"/>
  <c r="P4628" i="27"/>
  <c r="V4628" i="27" s="1"/>
  <c r="AT2888" i="27" s="1"/>
  <c r="J4629" i="27"/>
  <c r="K4629" i="27" s="1"/>
  <c r="M4628" i="27"/>
  <c r="U4628" i="27" s="1"/>
  <c r="W4628" i="27" s="1"/>
  <c r="AZ2888" i="27" l="1"/>
  <c r="AY2888" i="27"/>
  <c r="BB2888" i="27" s="1"/>
  <c r="AW2888" i="27"/>
  <c r="BA2888" i="27" s="1"/>
  <c r="O4629" i="27"/>
  <c r="I4629" i="27" l="1"/>
  <c r="L4629" i="27" s="1"/>
  <c r="P4629" i="27" s="1"/>
  <c r="R4629" i="27"/>
  <c r="S4629" i="27" s="1"/>
  <c r="T4629" i="27" s="1"/>
  <c r="Q4629" i="27"/>
  <c r="M4629" i="27" l="1"/>
  <c r="U4629" i="27" s="1"/>
  <c r="W4629" i="27" s="1"/>
  <c r="H4630" i="27"/>
  <c r="X4630" i="27" s="1"/>
  <c r="N4630" i="27" s="1"/>
  <c r="G4630" i="27" s="1"/>
  <c r="V4629" i="27"/>
  <c r="AT2889" i="27" s="1"/>
  <c r="J4630" i="27"/>
  <c r="K4630" i="27" s="1"/>
  <c r="AZ2889" i="27" l="1"/>
  <c r="AY2889" i="27"/>
  <c r="BB2889" i="27" s="1"/>
  <c r="AW2889" i="27"/>
  <c r="BA2889" i="27" s="1"/>
  <c r="AM1010" i="27"/>
  <c r="AN1010" i="27" s="1"/>
  <c r="AM643" i="27"/>
  <c r="AN643" i="27" s="1"/>
  <c r="O4630" i="27"/>
  <c r="I4630" i="27" l="1"/>
  <c r="L4630" i="27" s="1"/>
  <c r="M4630" i="27" s="1"/>
  <c r="R4630" i="27"/>
  <c r="S4630" i="27" s="1"/>
  <c r="T4630" i="27" s="1"/>
  <c r="Q4630" i="27"/>
  <c r="P4630" i="27" l="1"/>
  <c r="V4630" i="27" s="1"/>
  <c r="AT2890" i="27" s="1"/>
  <c r="U4630" i="27"/>
  <c r="W4630" i="27" s="1"/>
  <c r="H4631" i="27"/>
  <c r="X4631" i="27" s="1"/>
  <c r="N4631" i="27" s="1"/>
  <c r="G4631" i="27" s="1"/>
  <c r="J4631" i="27" l="1"/>
  <c r="K4631" i="27" s="1"/>
  <c r="AZ2890" i="27"/>
  <c r="AY2890" i="27"/>
  <c r="BB2890" i="27" s="1"/>
  <c r="AW2890" i="27"/>
  <c r="BA2890" i="27" s="1"/>
  <c r="AM1011" i="27"/>
  <c r="AN1011" i="27" s="1"/>
  <c r="AM644" i="27"/>
  <c r="AN644" i="27" s="1"/>
  <c r="O4631" i="27"/>
  <c r="I4631" i="27" l="1"/>
  <c r="L4631" i="27" s="1"/>
  <c r="M4631" i="27" s="1"/>
  <c r="R4631" i="27"/>
  <c r="S4631" i="27" s="1"/>
  <c r="T4631" i="27" s="1"/>
  <c r="Q4631" i="27"/>
  <c r="P4631" i="27" l="1"/>
  <c r="V4631" i="27" s="1"/>
  <c r="AT2891" i="27" s="1"/>
  <c r="H4632" i="27"/>
  <c r="X4632" i="27" s="1"/>
  <c r="N4632" i="27" s="1"/>
  <c r="G4632" i="27" s="1"/>
  <c r="U4631" i="27"/>
  <c r="W4631" i="27" s="1"/>
  <c r="J4632" i="27" l="1"/>
  <c r="K4632" i="27" s="1"/>
  <c r="AZ2891" i="27"/>
  <c r="AY2891" i="27"/>
  <c r="BB2891" i="27" s="1"/>
  <c r="AW2891" i="27"/>
  <c r="BA2891" i="27" s="1"/>
  <c r="AM645" i="27"/>
  <c r="AN645" i="27" s="1"/>
  <c r="AM1012" i="27"/>
  <c r="AN1012" i="27" s="1"/>
  <c r="O4632" i="27"/>
  <c r="I4632" i="27" s="1"/>
  <c r="L4632" i="27" s="1"/>
  <c r="R4632" i="27" l="1"/>
  <c r="S4632" i="27" s="1"/>
  <c r="T4632" i="27" s="1"/>
  <c r="M4632" i="27"/>
  <c r="P4632" i="27"/>
  <c r="V4632" i="27" s="1"/>
  <c r="AT2892" i="27" s="1"/>
  <c r="Q4632" i="27"/>
  <c r="U4632" i="27" l="1"/>
  <c r="W4632" i="27" s="1"/>
  <c r="AZ2892" i="27"/>
  <c r="AY2892" i="27"/>
  <c r="BB2892" i="27" s="1"/>
  <c r="AW2892" i="27"/>
  <c r="BA2892" i="27" s="1"/>
  <c r="AM1013" i="27"/>
  <c r="AN1013" i="27" s="1"/>
  <c r="AM646" i="27"/>
  <c r="AN646" i="27" s="1"/>
  <c r="H4633" i="27"/>
  <c r="X4633" i="27" s="1"/>
  <c r="N4633" i="27" s="1"/>
  <c r="G4633" i="27" s="1"/>
  <c r="J4633" i="27" l="1"/>
  <c r="K4633" i="27" s="1"/>
  <c r="O4633" i="27" s="1"/>
  <c r="I4633" i="27" l="1"/>
  <c r="L4633" i="27" s="1"/>
  <c r="P4633" i="27" s="1"/>
  <c r="R4633" i="27"/>
  <c r="S4633" i="27" s="1"/>
  <c r="T4633" i="27" s="1"/>
  <c r="Q4633" i="27"/>
  <c r="M4633" i="27" l="1"/>
  <c r="U4633" i="27" s="1"/>
  <c r="W4633" i="27" s="1"/>
  <c r="H4634" i="27"/>
  <c r="X4634" i="27" s="1"/>
  <c r="N4634" i="27" s="1"/>
  <c r="G4634" i="27" s="1"/>
  <c r="V4633" i="27"/>
  <c r="AT2893" i="27" s="1"/>
  <c r="AZ2893" i="27" l="1"/>
  <c r="AY2893" i="27"/>
  <c r="BB2893" i="27" s="1"/>
  <c r="AW2893" i="27"/>
  <c r="BA2893" i="27" s="1"/>
  <c r="AM1014" i="27"/>
  <c r="AN1014" i="27" s="1"/>
  <c r="AM647" i="27"/>
  <c r="AN647" i="27" s="1"/>
  <c r="J4634" i="27"/>
  <c r="K4634" i="27" s="1"/>
  <c r="O4634" i="27" s="1"/>
  <c r="I4634" i="27" l="1"/>
  <c r="L4634" i="27" s="1"/>
  <c r="M4634" i="27" s="1"/>
  <c r="R4634" i="27"/>
  <c r="S4634" i="27" s="1"/>
  <c r="T4634" i="27" s="1"/>
  <c r="Q4634" i="27"/>
  <c r="P4634" i="27" l="1"/>
  <c r="V4634" i="27" s="1"/>
  <c r="AT2894" i="27" s="1"/>
  <c r="U4634" i="27"/>
  <c r="W4634" i="27" s="1"/>
  <c r="H4635" i="27"/>
  <c r="X4635" i="27" s="1"/>
  <c r="N4635" i="27" s="1"/>
  <c r="G4635" i="27" s="1"/>
  <c r="J4635" i="27" l="1"/>
  <c r="K4635" i="27" s="1"/>
  <c r="O4635" i="27" s="1"/>
  <c r="AZ2894" i="27"/>
  <c r="AY2894" i="27"/>
  <c r="BB2894" i="27" s="1"/>
  <c r="AW2894" i="27"/>
  <c r="BA2894" i="27" s="1"/>
  <c r="AM1015" i="27"/>
  <c r="AN1015" i="27" s="1"/>
  <c r="AM648" i="27"/>
  <c r="AN648" i="27" s="1"/>
  <c r="I4635" i="27" l="1"/>
  <c r="L4635" i="27" s="1"/>
  <c r="P4635" i="27" s="1"/>
  <c r="R4635" i="27"/>
  <c r="S4635" i="27" s="1"/>
  <c r="T4635" i="27" s="1"/>
  <c r="Q4635" i="27"/>
  <c r="M4635" i="27" l="1"/>
  <c r="U4635" i="27" s="1"/>
  <c r="W4635" i="27" s="1"/>
  <c r="H4636" i="27"/>
  <c r="X4636" i="27" s="1"/>
  <c r="N4636" i="27" s="1"/>
  <c r="G4636" i="27" s="1"/>
  <c r="V4635" i="27"/>
  <c r="AT2895" i="27" s="1"/>
  <c r="J4636" i="27" l="1"/>
  <c r="K4636" i="27" s="1"/>
  <c r="O4636" i="27" s="1"/>
  <c r="AZ2895" i="27"/>
  <c r="AY2895" i="27"/>
  <c r="BB2895" i="27" s="1"/>
  <c r="AW2895" i="27"/>
  <c r="BA2895" i="27" s="1"/>
  <c r="AM1016" i="27"/>
  <c r="AN1016" i="27" s="1"/>
  <c r="AM649" i="27"/>
  <c r="AN649" i="27" s="1"/>
  <c r="I4636" i="27" l="1"/>
  <c r="L4636" i="27" s="1"/>
  <c r="M4636" i="27" s="1"/>
  <c r="R4636" i="27"/>
  <c r="Q4636" i="27"/>
  <c r="P4636" i="27" l="1"/>
  <c r="V4636" i="27" s="1"/>
  <c r="AT2896" i="27" s="1"/>
  <c r="H4637" i="27"/>
  <c r="X4637" i="27" s="1"/>
  <c r="N4637" i="27" s="1"/>
  <c r="G4637" i="27" s="1"/>
  <c r="S4636" i="27"/>
  <c r="T4636" i="27" s="1"/>
  <c r="J4637" i="27" l="1"/>
  <c r="K4637" i="27" s="1"/>
  <c r="AZ2896" i="27"/>
  <c r="AY2896" i="27"/>
  <c r="BB2896" i="27" s="1"/>
  <c r="AW2896" i="27"/>
  <c r="BA2896" i="27" s="1"/>
  <c r="AM1017" i="27"/>
  <c r="AN1017" i="27" s="1"/>
  <c r="AM650" i="27"/>
  <c r="AN650" i="27" s="1"/>
  <c r="U4636" i="27"/>
  <c r="W4636" i="27" s="1"/>
  <c r="O4637" i="27"/>
  <c r="I4637" i="27" l="1"/>
  <c r="L4637" i="27" s="1"/>
  <c r="P4637" i="27" s="1"/>
  <c r="V4637" i="27" s="1"/>
  <c r="AT2897" i="27" s="1"/>
  <c r="R4637" i="27"/>
  <c r="S4637" i="27" s="1"/>
  <c r="T4637" i="27" s="1"/>
  <c r="Q4637" i="27"/>
  <c r="M4637" i="27" l="1"/>
  <c r="U4637" i="27" s="1"/>
  <c r="W4637" i="27" s="1"/>
  <c r="AZ2897" i="27"/>
  <c r="AY2897" i="27"/>
  <c r="BB2897" i="27" s="1"/>
  <c r="AW2897" i="27"/>
  <c r="BA2897" i="27" s="1"/>
  <c r="AM1018" i="27"/>
  <c r="AN1018" i="27" s="1"/>
  <c r="AM651" i="27"/>
  <c r="AN651" i="27" s="1"/>
  <c r="H4638" i="27"/>
  <c r="X4638" i="27" s="1"/>
  <c r="N4638" i="27" s="1"/>
  <c r="G4638" i="27" s="1"/>
  <c r="J4638" i="27" l="1"/>
  <c r="K4638" i="27" s="1"/>
  <c r="O4638" i="27"/>
  <c r="I4638" i="27" l="1"/>
  <c r="L4638" i="27" s="1"/>
  <c r="R4638" i="27"/>
  <c r="S4638" i="27" s="1"/>
  <c r="T4638" i="27" s="1"/>
  <c r="Q4638" i="27"/>
  <c r="H4639" i="27" l="1"/>
  <c r="X4639" i="27" s="1"/>
  <c r="N4639" i="27" s="1"/>
  <c r="G4639" i="27" s="1"/>
  <c r="P4638" i="27"/>
  <c r="V4638" i="27" s="1"/>
  <c r="AT2898" i="27" s="1"/>
  <c r="M4638" i="27"/>
  <c r="U4638" i="27" s="1"/>
  <c r="W4638" i="27" s="1"/>
  <c r="J4639" i="27" l="1"/>
  <c r="K4639" i="27" s="1"/>
  <c r="O4639" i="27" s="1"/>
  <c r="AZ2898" i="27"/>
  <c r="AY2898" i="27"/>
  <c r="BB2898" i="27" s="1"/>
  <c r="AW2898" i="27"/>
  <c r="BA2898" i="27" s="1"/>
  <c r="AM1019" i="27"/>
  <c r="AN1019" i="27" s="1"/>
  <c r="AM652" i="27"/>
  <c r="AN652" i="27" s="1"/>
  <c r="I4639" i="27" l="1"/>
  <c r="L4639" i="27" s="1"/>
  <c r="P4639" i="27" s="1"/>
  <c r="R4639" i="27"/>
  <c r="S4639" i="27" s="1"/>
  <c r="T4639" i="27" s="1"/>
  <c r="Q4639" i="27"/>
  <c r="M4639" i="27" l="1"/>
  <c r="U4639" i="27" s="1"/>
  <c r="W4639" i="27" s="1"/>
  <c r="H4640" i="27"/>
  <c r="X4640" i="27" s="1"/>
  <c r="N4640" i="27" s="1"/>
  <c r="G4640" i="27" s="1"/>
  <c r="V4639" i="27"/>
  <c r="AT2899" i="27" s="1"/>
  <c r="J4640" i="27"/>
  <c r="K4640" i="27" s="1"/>
  <c r="AZ2899" i="27" l="1"/>
  <c r="AY2899" i="27"/>
  <c r="BB2899" i="27" s="1"/>
  <c r="AW2899" i="27"/>
  <c r="BA2899" i="27" s="1"/>
  <c r="AM1020" i="27"/>
  <c r="AN1020" i="27" s="1"/>
  <c r="AM653" i="27"/>
  <c r="AN653" i="27" s="1"/>
  <c r="O4640" i="27"/>
  <c r="I4640" i="27" l="1"/>
  <c r="L4640" i="27" s="1"/>
  <c r="P4640" i="27" s="1"/>
  <c r="R4640" i="27"/>
  <c r="S4640" i="27" s="1"/>
  <c r="T4640" i="27" s="1"/>
  <c r="Q4640" i="27"/>
  <c r="M4640" i="27" l="1"/>
  <c r="U4640" i="27" s="1"/>
  <c r="W4640" i="27" s="1"/>
  <c r="H4641" i="27"/>
  <c r="X4641" i="27" s="1"/>
  <c r="N4641" i="27" s="1"/>
  <c r="G4641" i="27" s="1"/>
  <c r="V4640" i="27"/>
  <c r="AT2900" i="27" s="1"/>
  <c r="J4641" i="27"/>
  <c r="K4641" i="27" s="1"/>
  <c r="AZ2900" i="27" l="1"/>
  <c r="AY2900" i="27"/>
  <c r="BB2900" i="27" s="1"/>
  <c r="AW2900" i="27"/>
  <c r="BA2900" i="27" s="1"/>
  <c r="AM654" i="27"/>
  <c r="AN654" i="27" s="1"/>
  <c r="AM1021" i="27"/>
  <c r="AN1021" i="27" s="1"/>
  <c r="O4641" i="27"/>
  <c r="I4641" i="27" l="1"/>
  <c r="L4641" i="27" s="1"/>
  <c r="M4641" i="27" s="1"/>
  <c r="R4641" i="27"/>
  <c r="S4641" i="27" s="1"/>
  <c r="T4641" i="27" s="1"/>
  <c r="Q4641" i="27"/>
  <c r="P4641" i="27" l="1"/>
  <c r="V4641" i="27" s="1"/>
  <c r="AT2901" i="27" s="1"/>
  <c r="U4641" i="27"/>
  <c r="W4641" i="27" s="1"/>
  <c r="H4642" i="27"/>
  <c r="X4642" i="27" s="1"/>
  <c r="N4642" i="27" s="1"/>
  <c r="G4642" i="27" s="1"/>
  <c r="J4642" i="27"/>
  <c r="K4642" i="27" s="1"/>
  <c r="AZ2901" i="27" l="1"/>
  <c r="AY2901" i="27"/>
  <c r="BB2901" i="27" s="1"/>
  <c r="AW2901" i="27"/>
  <c r="BA2901" i="27" s="1"/>
  <c r="AM1022" i="27"/>
  <c r="AN1022" i="27" s="1"/>
  <c r="AM655" i="27"/>
  <c r="AN655" i="27" s="1"/>
  <c r="O4642" i="27"/>
  <c r="I4642" i="27" l="1"/>
  <c r="L4642" i="27" s="1"/>
  <c r="M4642" i="27" s="1"/>
  <c r="R4642" i="27"/>
  <c r="S4642" i="27" s="1"/>
  <c r="T4642" i="27" s="1"/>
  <c r="Q4642" i="27"/>
  <c r="U4642" i="27" l="1"/>
  <c r="W4642" i="27" s="1"/>
  <c r="H4643" i="27"/>
  <c r="X4643" i="27" s="1"/>
  <c r="N4643" i="27" s="1"/>
  <c r="G4643" i="27" s="1"/>
  <c r="P4642" i="27"/>
  <c r="V4642" i="27" s="1"/>
  <c r="AT2902" i="27" s="1"/>
  <c r="J4643" i="27" l="1"/>
  <c r="K4643" i="27" s="1"/>
  <c r="AZ2902" i="27"/>
  <c r="AY2902" i="27"/>
  <c r="BB2902" i="27" s="1"/>
  <c r="AW2902" i="27"/>
  <c r="BA2902" i="27" s="1"/>
  <c r="AM656" i="27"/>
  <c r="AN656" i="27" s="1"/>
  <c r="AM1023" i="27"/>
  <c r="AN1023" i="27" s="1"/>
  <c r="O4643" i="27"/>
  <c r="I4643" i="27" l="1"/>
  <c r="L4643" i="27" s="1"/>
  <c r="P4643" i="27" s="1"/>
  <c r="R4643" i="27"/>
  <c r="S4643" i="27" s="1"/>
  <c r="T4643" i="27" s="1"/>
  <c r="Q4643" i="27"/>
  <c r="M4643" i="27" l="1"/>
  <c r="U4643" i="27" s="1"/>
  <c r="W4643" i="27" s="1"/>
  <c r="H4644" i="27"/>
  <c r="X4644" i="27" s="1"/>
  <c r="N4644" i="27" s="1"/>
  <c r="G4644" i="27" s="1"/>
  <c r="V4643" i="27"/>
  <c r="AT2903" i="27" s="1"/>
  <c r="J4644" i="27"/>
  <c r="K4644" i="27" s="1"/>
  <c r="AZ2903" i="27" l="1"/>
  <c r="AY2903" i="27"/>
  <c r="BB2903" i="27" s="1"/>
  <c r="AW2903" i="27"/>
  <c r="BA2903" i="27" s="1"/>
  <c r="AM1024" i="27"/>
  <c r="AN1024" i="27" s="1"/>
  <c r="AM657" i="27"/>
  <c r="AN657" i="27" s="1"/>
  <c r="O4644" i="27"/>
  <c r="I4644" i="27" l="1"/>
  <c r="L4644" i="27" s="1"/>
  <c r="M4644" i="27" s="1"/>
  <c r="R4644" i="27"/>
  <c r="S4644" i="27" s="1"/>
  <c r="T4644" i="27" s="1"/>
  <c r="Q4644" i="27"/>
  <c r="U4644" i="27" l="1"/>
  <c r="H4645" i="27"/>
  <c r="X4645" i="27" s="1"/>
  <c r="N4645" i="27" s="1"/>
  <c r="G4645" i="27" s="1"/>
  <c r="W4644" i="27"/>
  <c r="P4644" i="27"/>
  <c r="V4644" i="27" s="1"/>
  <c r="AT2904" i="27" s="1"/>
  <c r="J4645" i="27" l="1"/>
  <c r="K4645" i="27" s="1"/>
  <c r="AZ2904" i="27"/>
  <c r="AY2904" i="27"/>
  <c r="BB2904" i="27" s="1"/>
  <c r="AW2904" i="27"/>
  <c r="BA2904" i="27" s="1"/>
  <c r="AM658" i="27"/>
  <c r="AN658" i="27" s="1"/>
  <c r="AM1025" i="27"/>
  <c r="AN1025" i="27" s="1"/>
  <c r="O4645" i="27"/>
  <c r="I4645" i="27" l="1"/>
  <c r="L4645" i="27" s="1"/>
  <c r="R4645" i="27"/>
  <c r="S4645" i="27" s="1"/>
  <c r="T4645" i="27" s="1"/>
  <c r="Q4645" i="27"/>
  <c r="H4646" i="27" l="1"/>
  <c r="X4646" i="27" s="1"/>
  <c r="N4646" i="27" s="1"/>
  <c r="G4646" i="27" s="1"/>
  <c r="P4645" i="27"/>
  <c r="V4645" i="27" s="1"/>
  <c r="AT2905" i="27" s="1"/>
  <c r="M4645" i="27"/>
  <c r="U4645" i="27" s="1"/>
  <c r="W4645" i="27" s="1"/>
  <c r="J4646" i="27" l="1"/>
  <c r="K4646" i="27" s="1"/>
  <c r="AZ2905" i="27"/>
  <c r="AY2905" i="27"/>
  <c r="BB2905" i="27" s="1"/>
  <c r="AW2905" i="27"/>
  <c r="BA2905" i="27" s="1"/>
  <c r="AM1026" i="27"/>
  <c r="AN1026" i="27" s="1"/>
  <c r="AM659" i="27"/>
  <c r="AN659" i="27" s="1"/>
  <c r="O4646" i="27"/>
  <c r="I4646" i="27" l="1"/>
  <c r="L4646" i="27" s="1"/>
  <c r="M4646" i="27" s="1"/>
  <c r="R4646" i="27"/>
  <c r="S4646" i="27" s="1"/>
  <c r="T4646" i="27" s="1"/>
  <c r="Q4646" i="27"/>
  <c r="U4646" i="27" l="1"/>
  <c r="W4646" i="27" s="1"/>
  <c r="H4647" i="27"/>
  <c r="X4647" i="27" s="1"/>
  <c r="N4647" i="27" s="1"/>
  <c r="G4647" i="27" s="1"/>
  <c r="P4646" i="27"/>
  <c r="V4646" i="27" s="1"/>
  <c r="AT2906" i="27" s="1"/>
  <c r="J4647" i="27" l="1"/>
  <c r="K4647" i="27" s="1"/>
  <c r="O4647" i="27" s="1"/>
  <c r="AZ2906" i="27"/>
  <c r="AY2906" i="27"/>
  <c r="BB2906" i="27" s="1"/>
  <c r="AW2906" i="27"/>
  <c r="BA2906" i="27" s="1"/>
  <c r="AM1027" i="27"/>
  <c r="AN1027" i="27" s="1"/>
  <c r="AM660" i="27"/>
  <c r="AN660" i="27" s="1"/>
  <c r="I4647" i="27" l="1"/>
  <c r="L4647" i="27" s="1"/>
  <c r="P4647" i="27" s="1"/>
  <c r="R4647" i="27"/>
  <c r="S4647" i="27" s="1"/>
  <c r="T4647" i="27" s="1"/>
  <c r="Q4647" i="27"/>
  <c r="M4647" i="27" l="1"/>
  <c r="U4647" i="27" s="1"/>
  <c r="W4647" i="27" s="1"/>
  <c r="H4648" i="27"/>
  <c r="X4648" i="27" s="1"/>
  <c r="N4648" i="27" s="1"/>
  <c r="G4648" i="27" s="1"/>
  <c r="V4647" i="27"/>
  <c r="AT2907" i="27" s="1"/>
  <c r="J4648" i="27" l="1"/>
  <c r="K4648" i="27" s="1"/>
  <c r="AZ2907" i="27"/>
  <c r="AY2907" i="27"/>
  <c r="BB2907" i="27" s="1"/>
  <c r="AW2907" i="27"/>
  <c r="BA2907" i="27" s="1"/>
  <c r="AM1028" i="27"/>
  <c r="AN1028" i="27" s="1"/>
  <c r="AM661" i="27"/>
  <c r="AN661" i="27" s="1"/>
  <c r="O4648" i="27"/>
  <c r="I4648" i="27" l="1"/>
  <c r="L4648" i="27" s="1"/>
  <c r="P4648" i="27" s="1"/>
  <c r="R4648" i="27"/>
  <c r="S4648" i="27" s="1"/>
  <c r="T4648" i="27" s="1"/>
  <c r="Q4648" i="27"/>
  <c r="M4648" i="27" l="1"/>
  <c r="U4648" i="27"/>
  <c r="H4649" i="27"/>
  <c r="X4649" i="27" s="1"/>
  <c r="N4649" i="27" s="1"/>
  <c r="G4649" i="27" s="1"/>
  <c r="W4648" i="27"/>
  <c r="V4648" i="27"/>
  <c r="AT2908" i="27" s="1"/>
  <c r="J4649" i="27" l="1"/>
  <c r="K4649" i="27" s="1"/>
  <c r="AZ2908" i="27"/>
  <c r="AY2908" i="27"/>
  <c r="BB2908" i="27" s="1"/>
  <c r="AW2908" i="27"/>
  <c r="BA2908" i="27" s="1"/>
  <c r="AM1029" i="27"/>
  <c r="AN1029" i="27" s="1"/>
  <c r="AM662" i="27"/>
  <c r="AN662" i="27" s="1"/>
  <c r="O4649" i="27"/>
  <c r="I4649" i="27" l="1"/>
  <c r="L4649" i="27" s="1"/>
  <c r="P4649" i="27" s="1"/>
  <c r="R4649" i="27"/>
  <c r="S4649" i="27" s="1"/>
  <c r="T4649" i="27" s="1"/>
  <c r="Q4649" i="27"/>
  <c r="M4649" i="27" l="1"/>
  <c r="U4649" i="27" s="1"/>
  <c r="W4649" i="27" s="1"/>
  <c r="H4650" i="27"/>
  <c r="X4650" i="27" s="1"/>
  <c r="N4650" i="27" s="1"/>
  <c r="G4650" i="27" s="1"/>
  <c r="V4649" i="27"/>
  <c r="AT2909" i="27" s="1"/>
  <c r="AZ2909" i="27" l="1"/>
  <c r="AY2909" i="27"/>
  <c r="BB2909" i="27" s="1"/>
  <c r="AW2909" i="27"/>
  <c r="BA2909" i="27" s="1"/>
  <c r="AM1030" i="27"/>
  <c r="AN1030" i="27" s="1"/>
  <c r="AM663" i="27"/>
  <c r="AN663" i="27" s="1"/>
  <c r="J4650" i="27"/>
  <c r="K4650" i="27" s="1"/>
  <c r="O4650" i="27" s="1"/>
  <c r="I4650" i="27" l="1"/>
  <c r="L4650" i="27" s="1"/>
  <c r="M4650" i="27" s="1"/>
  <c r="R4650" i="27"/>
  <c r="S4650" i="27" s="1"/>
  <c r="T4650" i="27" s="1"/>
  <c r="Q4650" i="27"/>
  <c r="P4650" i="27" l="1"/>
  <c r="V4650" i="27" s="1"/>
  <c r="AT2910" i="27" s="1"/>
  <c r="U4650" i="27"/>
  <c r="W4650" i="27" s="1"/>
  <c r="H4651" i="27"/>
  <c r="X4651" i="27" s="1"/>
  <c r="N4651" i="27" s="1"/>
  <c r="G4651" i="27" s="1"/>
  <c r="J4651" i="27" l="1"/>
  <c r="K4651" i="27" s="1"/>
  <c r="O4651" i="27" s="1"/>
  <c r="AZ2910" i="27"/>
  <c r="AY2910" i="27"/>
  <c r="BB2910" i="27" s="1"/>
  <c r="AW2910" i="27"/>
  <c r="BA2910" i="27" s="1"/>
  <c r="AM664" i="27"/>
  <c r="AN664" i="27" s="1"/>
  <c r="AM1031" i="27"/>
  <c r="AN1031" i="27" s="1"/>
  <c r="I4651" i="27" l="1"/>
  <c r="L4651" i="27" s="1"/>
  <c r="M4651" i="27" s="1"/>
  <c r="R4651" i="27"/>
  <c r="S4651" i="27" s="1"/>
  <c r="T4651" i="27" s="1"/>
  <c r="Q4651" i="27"/>
  <c r="P4651" i="27" l="1"/>
  <c r="V4651" i="27" s="1"/>
  <c r="AT2911" i="27" s="1"/>
  <c r="U4651" i="27"/>
  <c r="W4651" i="27" s="1"/>
  <c r="H4652" i="27"/>
  <c r="X4652" i="27" s="1"/>
  <c r="N4652" i="27" s="1"/>
  <c r="G4652" i="27" s="1"/>
  <c r="J4652" i="27" l="1"/>
  <c r="K4652" i="27" s="1"/>
  <c r="O4652" i="27" s="1"/>
  <c r="AZ2911" i="27"/>
  <c r="AW2911" i="27"/>
  <c r="BA2911" i="27" s="1"/>
  <c r="AY2911" i="27"/>
  <c r="BB2911" i="27" s="1"/>
  <c r="AM1032" i="27"/>
  <c r="AN1032" i="27" s="1"/>
  <c r="AM665" i="27"/>
  <c r="AN665" i="27" s="1"/>
  <c r="I4652" i="27" l="1"/>
  <c r="L4652" i="27" s="1"/>
  <c r="P4652" i="27" s="1"/>
  <c r="R4652" i="27"/>
  <c r="S4652" i="27" s="1"/>
  <c r="T4652" i="27" s="1"/>
  <c r="Q4652" i="27"/>
  <c r="M4652" i="27" l="1"/>
  <c r="U4652" i="27" s="1"/>
  <c r="W4652" i="27" s="1"/>
  <c r="H4653" i="27"/>
  <c r="X4653" i="27" s="1"/>
  <c r="N4653" i="27" s="1"/>
  <c r="G4653" i="27" s="1"/>
  <c r="V4652" i="27"/>
  <c r="AT2912" i="27" s="1"/>
  <c r="J4653" i="27"/>
  <c r="K4653" i="27" s="1"/>
  <c r="AZ2912" i="27" l="1"/>
  <c r="AW2912" i="27"/>
  <c r="BA2912" i="27" s="1"/>
  <c r="AY2912" i="27"/>
  <c r="BB2912" i="27" s="1"/>
  <c r="AM1033" i="27"/>
  <c r="AN1033" i="27" s="1"/>
  <c r="AM666" i="27"/>
  <c r="AN666" i="27" s="1"/>
  <c r="O4653" i="27"/>
  <c r="I4653" i="27" l="1"/>
  <c r="R4653" i="27"/>
  <c r="S4653" i="27" s="1"/>
  <c r="T4653" i="27" s="1"/>
  <c r="L4653" i="27"/>
  <c r="Q4653" i="27"/>
  <c r="H4654" i="27" l="1"/>
  <c r="X4654" i="27" s="1"/>
  <c r="N4654" i="27" s="1"/>
  <c r="G4654" i="27" s="1"/>
  <c r="P4653" i="27"/>
  <c r="V4653" i="27" s="1"/>
  <c r="AT2913" i="27" s="1"/>
  <c r="M4653" i="27"/>
  <c r="U4653" i="27" s="1"/>
  <c r="W4653" i="27" s="1"/>
  <c r="J4654" i="27" l="1"/>
  <c r="K4654" i="27" s="1"/>
  <c r="AZ2913" i="27"/>
  <c r="AW2913" i="27"/>
  <c r="BA2913" i="27" s="1"/>
  <c r="AY2913" i="27"/>
  <c r="BB2913" i="27" s="1"/>
  <c r="AM1034" i="27"/>
  <c r="AN1034" i="27" s="1"/>
  <c r="AM667" i="27"/>
  <c r="AN667" i="27" s="1"/>
  <c r="O4654" i="27"/>
  <c r="I4654" i="27" l="1"/>
  <c r="L4654" i="27" s="1"/>
  <c r="M4654" i="27" s="1"/>
  <c r="R4654" i="27"/>
  <c r="S4654" i="27" s="1"/>
  <c r="T4654" i="27" s="1"/>
  <c r="Q4654" i="27"/>
  <c r="P4654" i="27" l="1"/>
  <c r="V4654" i="27" s="1"/>
  <c r="AT2914" i="27" s="1"/>
  <c r="U4654" i="27"/>
  <c r="W4654" i="27" s="1"/>
  <c r="H4655" i="27"/>
  <c r="X4655" i="27" s="1"/>
  <c r="N4655" i="27" s="1"/>
  <c r="G4655" i="27" s="1"/>
  <c r="J4655" i="27" l="1"/>
  <c r="K4655" i="27" s="1"/>
  <c r="AZ2914" i="27"/>
  <c r="AW2914" i="27"/>
  <c r="BA2914" i="27" s="1"/>
  <c r="AY2914" i="27"/>
  <c r="BB2914" i="27" s="1"/>
  <c r="AM1035" i="27"/>
  <c r="AN1035" i="27" s="1"/>
  <c r="AM668" i="27"/>
  <c r="AN668" i="27" s="1"/>
  <c r="O4655" i="27"/>
  <c r="I4655" i="27" l="1"/>
  <c r="L4655" i="27" s="1"/>
  <c r="P4655" i="27" s="1"/>
  <c r="R4655" i="27"/>
  <c r="S4655" i="27" s="1"/>
  <c r="T4655" i="27" s="1"/>
  <c r="Q4655" i="27"/>
  <c r="M4655" i="27" l="1"/>
  <c r="U4655" i="27" s="1"/>
  <c r="W4655" i="27" s="1"/>
  <c r="H4656" i="27"/>
  <c r="X4656" i="27" s="1"/>
  <c r="N4656" i="27" s="1"/>
  <c r="G4656" i="27" s="1"/>
  <c r="V4655" i="27"/>
  <c r="AT2915" i="27" s="1"/>
  <c r="J4656" i="27" l="1"/>
  <c r="K4656" i="27" s="1"/>
  <c r="AZ2915" i="27"/>
  <c r="AW2915" i="27"/>
  <c r="BA2915" i="27" s="1"/>
  <c r="AY2915" i="27"/>
  <c r="BB2915" i="27" s="1"/>
  <c r="AM1036" i="27"/>
  <c r="AN1036" i="27" s="1"/>
  <c r="AM669" i="27"/>
  <c r="AN669" i="27" s="1"/>
  <c r="O4656" i="27"/>
  <c r="I4656" i="27" l="1"/>
  <c r="L4656" i="27" s="1"/>
  <c r="P4656" i="27" s="1"/>
  <c r="R4656" i="27"/>
  <c r="S4656" i="27" s="1"/>
  <c r="T4656" i="27" s="1"/>
  <c r="Q4656" i="27"/>
  <c r="M4656" i="27" l="1"/>
  <c r="U4656" i="27"/>
  <c r="H4657" i="27"/>
  <c r="X4657" i="27" s="1"/>
  <c r="N4657" i="27" s="1"/>
  <c r="G4657" i="27" s="1"/>
  <c r="W4656" i="27"/>
  <c r="V4656" i="27"/>
  <c r="AT2916" i="27" s="1"/>
  <c r="J4657" i="27" l="1"/>
  <c r="K4657" i="27" s="1"/>
  <c r="AZ2916" i="27"/>
  <c r="AY2916" i="27"/>
  <c r="BB2916" i="27" s="1"/>
  <c r="AW2916" i="27"/>
  <c r="BA2916" i="27" s="1"/>
  <c r="AM1037" i="27"/>
  <c r="AN1037" i="27" s="1"/>
  <c r="AM670" i="27"/>
  <c r="AN670" i="27" s="1"/>
  <c r="O4657" i="27"/>
  <c r="I4657" i="27" l="1"/>
  <c r="L4657" i="27" s="1"/>
  <c r="M4657" i="27" s="1"/>
  <c r="R4657" i="27"/>
  <c r="S4657" i="27" s="1"/>
  <c r="T4657" i="27" s="1"/>
  <c r="Q4657" i="27"/>
  <c r="P4657" i="27" l="1"/>
  <c r="V4657" i="27" s="1"/>
  <c r="AT2917" i="27" s="1"/>
  <c r="U4657" i="27"/>
  <c r="W4657" i="27" s="1"/>
  <c r="H4658" i="27"/>
  <c r="X4658" i="27" s="1"/>
  <c r="N4658" i="27" s="1"/>
  <c r="G4658" i="27" s="1"/>
  <c r="J4658" i="27" l="1"/>
  <c r="K4658" i="27" s="1"/>
  <c r="AZ2917" i="27"/>
  <c r="AY2917" i="27"/>
  <c r="BB2917" i="27" s="1"/>
  <c r="AW2917" i="27"/>
  <c r="BA2917" i="27" s="1"/>
  <c r="AM1038" i="27"/>
  <c r="AN1038" i="27" s="1"/>
  <c r="AM671" i="27"/>
  <c r="AN671" i="27" s="1"/>
  <c r="O4658" i="27"/>
  <c r="I4658" i="27" l="1"/>
  <c r="L4658" i="27" s="1"/>
  <c r="M4658" i="27" s="1"/>
  <c r="R4658" i="27"/>
  <c r="S4658" i="27" s="1"/>
  <c r="T4658" i="27" s="1"/>
  <c r="Q4658" i="27"/>
  <c r="U4658" i="27" l="1"/>
  <c r="W4658" i="27" s="1"/>
  <c r="P4658" i="27"/>
  <c r="V4658" i="27" s="1"/>
  <c r="AT2918" i="27" s="1"/>
  <c r="H4659" i="27"/>
  <c r="X4659" i="27" s="1"/>
  <c r="N4659" i="27" s="1"/>
  <c r="G4659" i="27" s="1"/>
  <c r="J4659" i="27" l="1"/>
  <c r="K4659" i="27" s="1"/>
  <c r="AZ2918" i="27"/>
  <c r="AY2918" i="27"/>
  <c r="BB2918" i="27" s="1"/>
  <c r="AW2918" i="27"/>
  <c r="BA2918" i="27" s="1"/>
  <c r="AM1039" i="27"/>
  <c r="AN1039" i="27" s="1"/>
  <c r="AM672" i="27"/>
  <c r="AN672" i="27" s="1"/>
  <c r="O4659" i="27"/>
  <c r="I4659" i="27" l="1"/>
  <c r="L4659" i="27" s="1"/>
  <c r="P4659" i="27" s="1"/>
  <c r="R4659" i="27"/>
  <c r="S4659" i="27" s="1"/>
  <c r="T4659" i="27" s="1"/>
  <c r="Q4659" i="27"/>
  <c r="M4659" i="27" l="1"/>
  <c r="U4659" i="27" s="1"/>
  <c r="W4659" i="27" s="1"/>
  <c r="H4660" i="27"/>
  <c r="X4660" i="27" s="1"/>
  <c r="N4660" i="27" s="1"/>
  <c r="G4660" i="27" s="1"/>
  <c r="V4659" i="27"/>
  <c r="J4660" i="27"/>
  <c r="K4660" i="27" s="1"/>
  <c r="O4660" i="27" l="1"/>
  <c r="I4660" i="27" l="1"/>
  <c r="L4660" i="27" s="1"/>
  <c r="M4660" i="27" s="1"/>
  <c r="R4660" i="27"/>
  <c r="S4660" i="27" s="1"/>
  <c r="T4660" i="27" s="1"/>
  <c r="Q4660" i="27"/>
  <c r="P4660" i="27" l="1"/>
  <c r="V4660" i="27" s="1"/>
  <c r="U4660" i="27"/>
  <c r="W4660" i="27" s="1"/>
  <c r="H4661" i="27"/>
  <c r="X4661" i="27" s="1"/>
  <c r="N4661" i="27" s="1"/>
  <c r="G4661" i="27" s="1"/>
  <c r="J4661" i="27"/>
  <c r="K4661" i="27" s="1"/>
  <c r="O4661" i="27" l="1"/>
  <c r="I4661" i="27" l="1"/>
  <c r="L4661" i="27" s="1"/>
  <c r="P4661" i="27" s="1"/>
  <c r="R4661" i="27"/>
  <c r="S4661" i="27" s="1"/>
  <c r="T4661" i="27" s="1"/>
  <c r="Q4661" i="27"/>
  <c r="M4661" i="27" l="1"/>
  <c r="U4661" i="27" s="1"/>
  <c r="W4661" i="27" s="1"/>
  <c r="H4662" i="27"/>
  <c r="X4662" i="27" s="1"/>
  <c r="N4662" i="27" s="1"/>
  <c r="G4662" i="27" s="1"/>
  <c r="V4661" i="27"/>
  <c r="J4662" i="27"/>
  <c r="K4662" i="27" s="1"/>
  <c r="O4662" i="27" l="1"/>
  <c r="I4662" i="27" l="1"/>
  <c r="L4662" i="27" s="1"/>
  <c r="P4662" i="27" s="1"/>
  <c r="R4662" i="27"/>
  <c r="S4662" i="27" s="1"/>
  <c r="T4662" i="27" s="1"/>
  <c r="Q4662" i="27"/>
  <c r="M4662" i="27" l="1"/>
  <c r="U4662" i="27" s="1"/>
  <c r="W4662" i="27" s="1"/>
  <c r="H4663" i="27"/>
  <c r="X4663" i="27" s="1"/>
  <c r="N4663" i="27" s="1"/>
  <c r="G4663" i="27" s="1"/>
  <c r="V4662" i="27"/>
  <c r="J4663" i="27"/>
  <c r="K4663" i="27" s="1"/>
  <c r="O4663" i="27" l="1"/>
  <c r="I4663" i="27" l="1"/>
  <c r="L4663" i="27" s="1"/>
  <c r="M4663" i="27" s="1"/>
  <c r="R4663" i="27"/>
  <c r="S4663" i="27" s="1"/>
  <c r="T4663" i="27" s="1"/>
  <c r="Q4663" i="27"/>
  <c r="U4663" i="27" l="1"/>
  <c r="W4663" i="27" s="1"/>
  <c r="P4663" i="27"/>
  <c r="V4663" i="27" s="1"/>
  <c r="H4664" i="27"/>
  <c r="X4664" i="27" s="1"/>
  <c r="N4664" i="27" s="1"/>
  <c r="G4664" i="27" s="1"/>
  <c r="J4664" i="27"/>
  <c r="K4664" i="27" s="1"/>
  <c r="O4664" i="27" l="1"/>
  <c r="I4664" i="27" l="1"/>
  <c r="L4664" i="27" s="1"/>
  <c r="M4664" i="27" s="1"/>
  <c r="R4664" i="27"/>
  <c r="S4664" i="27" s="1"/>
  <c r="T4664" i="27" s="1"/>
  <c r="Q4664" i="27"/>
  <c r="P4664" i="27" l="1"/>
  <c r="V4664" i="27" s="1"/>
  <c r="U4664" i="27"/>
  <c r="W4664" i="27" s="1"/>
  <c r="H4665" i="27"/>
  <c r="X4665" i="27" s="1"/>
  <c r="N4665" i="27" s="1"/>
  <c r="G4665" i="27" s="1"/>
  <c r="J4665" i="27" l="1"/>
  <c r="K4665" i="27" s="1"/>
  <c r="O4665" i="27"/>
  <c r="I4665" i="27" l="1"/>
  <c r="L4665" i="27" s="1"/>
  <c r="R4665" i="27"/>
  <c r="S4665" i="27" s="1"/>
  <c r="T4665" i="27" s="1"/>
  <c r="Q4665" i="27"/>
  <c r="H4666" i="27" l="1"/>
  <c r="X4666" i="27" s="1"/>
  <c r="N4666" i="27" s="1"/>
  <c r="G4666" i="27" s="1"/>
  <c r="P4665" i="27"/>
  <c r="V4665" i="27" s="1"/>
  <c r="J4666" i="27"/>
  <c r="K4666" i="27" s="1"/>
  <c r="M4665" i="27"/>
  <c r="U4665" i="27" s="1"/>
  <c r="W4665" i="27" s="1"/>
  <c r="O4666" i="27" l="1"/>
  <c r="I4666" i="27" l="1"/>
  <c r="L4666" i="27" s="1"/>
  <c r="P4666" i="27" s="1"/>
  <c r="R4666" i="27"/>
  <c r="S4666" i="27" s="1"/>
  <c r="T4666" i="27" s="1"/>
  <c r="Q4666" i="27"/>
  <c r="M4666" i="27" l="1"/>
  <c r="U4666" i="27" s="1"/>
  <c r="W4666" i="27" s="1"/>
  <c r="H4667" i="27"/>
  <c r="X4667" i="27" s="1"/>
  <c r="N4667" i="27" s="1"/>
  <c r="G4667" i="27" s="1"/>
  <c r="V4666" i="27"/>
  <c r="J4667" i="27"/>
  <c r="K4667" i="27" s="1"/>
  <c r="O4667" i="27" l="1"/>
  <c r="I4667" i="27" l="1"/>
  <c r="L4667" i="27" s="1"/>
  <c r="P4667" i="27" s="1"/>
  <c r="R4667" i="27"/>
  <c r="S4667" i="27" s="1"/>
  <c r="T4667" i="27" s="1"/>
  <c r="Q4667" i="27"/>
  <c r="M4667" i="27" l="1"/>
  <c r="U4667" i="27" s="1"/>
  <c r="W4667" i="27" s="1"/>
  <c r="H4668" i="27"/>
  <c r="X4668" i="27" s="1"/>
  <c r="N4668" i="27" s="1"/>
  <c r="G4668" i="27" s="1"/>
  <c r="V4667" i="27"/>
  <c r="J4668" i="27"/>
  <c r="K4668" i="27" s="1"/>
  <c r="O4668" i="27" l="1"/>
  <c r="I4668" i="27" l="1"/>
  <c r="L4668" i="27" s="1"/>
  <c r="M4668" i="27" s="1"/>
  <c r="R4668" i="27"/>
  <c r="S4668" i="27" s="1"/>
  <c r="T4668" i="27" s="1"/>
  <c r="Q4668" i="27"/>
  <c r="P4668" i="27" l="1"/>
  <c r="V4668" i="27" s="1"/>
  <c r="U4668" i="27"/>
  <c r="W4668" i="27" s="1"/>
  <c r="H4669" i="27"/>
  <c r="X4669" i="27" s="1"/>
  <c r="N4669" i="27" s="1"/>
  <c r="G4669" i="27" s="1"/>
  <c r="J4669" i="27"/>
  <c r="K4669" i="27" s="1"/>
  <c r="O4669" i="27" l="1"/>
  <c r="I4669" i="27" l="1"/>
  <c r="L4669" i="27" s="1"/>
  <c r="P4669" i="27" s="1"/>
  <c r="R4669" i="27"/>
  <c r="S4669" i="27" s="1"/>
  <c r="T4669" i="27" s="1"/>
  <c r="Q4669" i="27"/>
  <c r="M4669" i="27" l="1"/>
  <c r="U4669" i="27" s="1"/>
  <c r="W4669" i="27" s="1"/>
  <c r="H4670" i="27"/>
  <c r="X4670" i="27" s="1"/>
  <c r="N4670" i="27" s="1"/>
  <c r="G4670" i="27" s="1"/>
  <c r="V4669" i="27"/>
  <c r="J4670" i="27"/>
  <c r="K4670" i="27" s="1"/>
  <c r="O4670" i="27" l="1"/>
  <c r="I4670" i="27" l="1"/>
  <c r="L4670" i="27" s="1"/>
  <c r="P4670" i="27" s="1"/>
  <c r="R4670" i="27"/>
  <c r="S4670" i="27" s="1"/>
  <c r="T4670" i="27" s="1"/>
  <c r="Q4670" i="27"/>
  <c r="M4670" i="27" l="1"/>
  <c r="U4670" i="27" s="1"/>
  <c r="W4670" i="27" s="1"/>
  <c r="H4671" i="27"/>
  <c r="X4671" i="27" s="1"/>
  <c r="N4671" i="27" s="1"/>
  <c r="G4671" i="27" s="1"/>
  <c r="V4670" i="27"/>
  <c r="J4671" i="27"/>
  <c r="K4671" i="27" s="1"/>
  <c r="O4671" i="27" l="1"/>
  <c r="I4671" i="27" l="1"/>
  <c r="L4671" i="27" s="1"/>
  <c r="M4671" i="27" s="1"/>
  <c r="R4671" i="27"/>
  <c r="S4671" i="27" s="1"/>
  <c r="T4671" i="27" s="1"/>
  <c r="Q4671" i="27"/>
  <c r="P4671" i="27" l="1"/>
  <c r="V4671" i="27" s="1"/>
  <c r="U4671" i="27"/>
  <c r="W4671" i="27" s="1"/>
  <c r="H4672" i="27"/>
  <c r="X4672" i="27" s="1"/>
  <c r="N4672" i="27" s="1"/>
  <c r="G4672" i="27" s="1"/>
  <c r="J4672" i="27" l="1"/>
  <c r="K4672" i="27" s="1"/>
  <c r="O4672" i="27" s="1"/>
  <c r="I4672" i="27" l="1"/>
  <c r="L4672" i="27" s="1"/>
  <c r="M4672" i="27" s="1"/>
  <c r="R4672" i="27"/>
  <c r="S4672" i="27" s="1"/>
  <c r="T4672" i="27" s="1"/>
  <c r="Q4672" i="27"/>
  <c r="P4672" i="27" l="1"/>
  <c r="U4672" i="27"/>
  <c r="H4673" i="27"/>
  <c r="X4673" i="27" s="1"/>
  <c r="N4673" i="27" s="1"/>
  <c r="G4673" i="27" s="1"/>
  <c r="W4672" i="27"/>
  <c r="V4672" i="27"/>
  <c r="J4673" i="27"/>
  <c r="K4673" i="27" s="1"/>
  <c r="O4673" i="27" l="1"/>
  <c r="I4673" i="27" l="1"/>
  <c r="L4673" i="27" s="1"/>
  <c r="M4673" i="27" s="1"/>
  <c r="R4673" i="27"/>
  <c r="S4673" i="27" s="1"/>
  <c r="T4673" i="27" s="1"/>
  <c r="Q4673" i="27"/>
  <c r="U4673" i="27" l="1"/>
  <c r="H4674" i="27"/>
  <c r="X4674" i="27" s="1"/>
  <c r="N4674" i="27" s="1"/>
  <c r="G4674" i="27" s="1"/>
  <c r="W4673" i="27"/>
  <c r="P4673" i="27"/>
  <c r="V4673" i="27" s="1"/>
  <c r="J4674" i="27"/>
  <c r="K4674" i="27" s="1"/>
  <c r="O4674" i="27" l="1"/>
  <c r="I4674" i="27" l="1"/>
  <c r="L4674" i="27" s="1"/>
  <c r="P4674" i="27" s="1"/>
  <c r="R4674" i="27"/>
  <c r="S4674" i="27" s="1"/>
  <c r="T4674" i="27" s="1"/>
  <c r="Q4674" i="27"/>
  <c r="M4674" i="27" l="1"/>
  <c r="U4674" i="27"/>
  <c r="W4674" i="27" s="1"/>
  <c r="H4675" i="27"/>
  <c r="X4675" i="27" s="1"/>
  <c r="N4675" i="27" s="1"/>
  <c r="G4675" i="27" s="1"/>
  <c r="V4674" i="27"/>
  <c r="J4675" i="27"/>
  <c r="K4675" i="27" s="1"/>
  <c r="O4675" i="27" l="1"/>
  <c r="I4675" i="27" l="1"/>
  <c r="L4675" i="27" s="1"/>
  <c r="P4675" i="27" s="1"/>
  <c r="R4675" i="27"/>
  <c r="S4675" i="27" s="1"/>
  <c r="T4675" i="27" s="1"/>
  <c r="Q4675" i="27"/>
  <c r="M4675" i="27" l="1"/>
  <c r="U4675" i="27" s="1"/>
  <c r="W4675" i="27" s="1"/>
  <c r="H4676" i="27"/>
  <c r="X4676" i="27" s="1"/>
  <c r="N4676" i="27" s="1"/>
  <c r="G4676" i="27" s="1"/>
  <c r="V4675" i="27"/>
  <c r="J4676" i="27"/>
  <c r="K4676" i="27" s="1"/>
  <c r="O4676" i="27" l="1"/>
  <c r="I4676" i="27" l="1"/>
  <c r="R4676" i="27"/>
  <c r="S4676" i="27" s="1"/>
  <c r="T4676" i="27" s="1"/>
  <c r="L4676" i="27"/>
  <c r="M4676" i="27" s="1"/>
  <c r="U4676" i="27" s="1"/>
  <c r="Q4676" i="27"/>
  <c r="H4677" i="27" l="1"/>
  <c r="X4677" i="27" s="1"/>
  <c r="N4677" i="27" s="1"/>
  <c r="G4677" i="27" s="1"/>
  <c r="W4676" i="27"/>
  <c r="P4676" i="27"/>
  <c r="V4676" i="27" s="1"/>
  <c r="J4677" i="27" l="1"/>
  <c r="K4677" i="27" s="1"/>
  <c r="O4677" i="27" s="1"/>
  <c r="I4677" i="27" l="1"/>
  <c r="L4677" i="27" s="1"/>
  <c r="M4677" i="27" s="1"/>
  <c r="R4677" i="27"/>
  <c r="S4677" i="27" s="1"/>
  <c r="T4677" i="27" s="1"/>
  <c r="Q4677" i="27"/>
  <c r="U4677" i="27" l="1"/>
  <c r="W4677" i="27" s="1"/>
  <c r="H4678" i="27"/>
  <c r="X4678" i="27" s="1"/>
  <c r="N4678" i="27" s="1"/>
  <c r="G4678" i="27" s="1"/>
  <c r="P4677" i="27"/>
  <c r="V4677" i="27" s="1"/>
  <c r="J4678" i="27" l="1"/>
  <c r="K4678" i="27" s="1"/>
  <c r="O4678" i="27" s="1"/>
  <c r="I4678" i="27" l="1"/>
  <c r="L4678" i="27" s="1"/>
  <c r="P4678" i="27" s="1"/>
  <c r="R4678" i="27"/>
  <c r="S4678" i="27" s="1"/>
  <c r="T4678" i="27" s="1"/>
  <c r="Q4678" i="27"/>
  <c r="M4678" i="27" l="1"/>
  <c r="U4678" i="27" s="1"/>
  <c r="W4678" i="27" s="1"/>
  <c r="H4679" i="27"/>
  <c r="X4679" i="27" s="1"/>
  <c r="N4679" i="27" s="1"/>
  <c r="G4679" i="27" s="1"/>
  <c r="V4678" i="27"/>
  <c r="J4679" i="27"/>
  <c r="K4679" i="27" s="1"/>
  <c r="O4679" i="27" l="1"/>
  <c r="I4679" i="27" l="1"/>
  <c r="L4679" i="27" s="1"/>
  <c r="P4679" i="27" s="1"/>
  <c r="R4679" i="27"/>
  <c r="S4679" i="27" s="1"/>
  <c r="T4679" i="27" s="1"/>
  <c r="Q4679" i="27"/>
  <c r="M4679" i="27" l="1"/>
  <c r="U4679" i="27" s="1"/>
  <c r="W4679" i="27" s="1"/>
  <c r="H4680" i="27"/>
  <c r="X4680" i="27" s="1"/>
  <c r="N4680" i="27" s="1"/>
  <c r="G4680" i="27" s="1"/>
  <c r="V4679" i="27"/>
  <c r="J4680" i="27" l="1"/>
  <c r="K4680" i="27" s="1"/>
  <c r="O4680" i="27"/>
  <c r="I4680" i="27" l="1"/>
  <c r="L4680" i="27" s="1"/>
  <c r="P4680" i="27" s="1"/>
  <c r="R4680" i="27"/>
  <c r="S4680" i="27" s="1"/>
  <c r="T4680" i="27" s="1"/>
  <c r="Q4680" i="27"/>
  <c r="M4680" i="27" l="1"/>
  <c r="U4680" i="27" s="1"/>
  <c r="W4680" i="27" s="1"/>
  <c r="H4681" i="27"/>
  <c r="X4681" i="27" s="1"/>
  <c r="N4681" i="27" s="1"/>
  <c r="G4681" i="27" s="1"/>
  <c r="V4680" i="27"/>
  <c r="J4681" i="27" l="1"/>
  <c r="K4681" i="27" s="1"/>
  <c r="O4681" i="27" s="1"/>
  <c r="I4681" i="27" l="1"/>
  <c r="L4681" i="27" s="1"/>
  <c r="P4681" i="27" s="1"/>
  <c r="R4681" i="27"/>
  <c r="S4681" i="27" s="1"/>
  <c r="T4681" i="27" s="1"/>
  <c r="Q4681" i="27"/>
  <c r="M4681" i="27" l="1"/>
  <c r="U4681" i="27" s="1"/>
  <c r="W4681" i="27" s="1"/>
  <c r="H4682" i="27"/>
  <c r="X4682" i="27" s="1"/>
  <c r="N4682" i="27" s="1"/>
  <c r="G4682" i="27" s="1"/>
  <c r="V4681" i="27"/>
  <c r="J4682" i="27"/>
  <c r="K4682" i="27" s="1"/>
  <c r="O4682" i="27" l="1"/>
  <c r="I4682" i="27" l="1"/>
  <c r="L4682" i="27" s="1"/>
  <c r="M4682" i="27" s="1"/>
  <c r="R4682" i="27"/>
  <c r="S4682" i="27" s="1"/>
  <c r="T4682" i="27" s="1"/>
  <c r="Q4682" i="27"/>
  <c r="P4682" i="27" l="1"/>
  <c r="V4682" i="27" s="1"/>
  <c r="U4682" i="27"/>
  <c r="H4683" i="27"/>
  <c r="X4683" i="27" s="1"/>
  <c r="N4683" i="27" s="1"/>
  <c r="G4683" i="27" s="1"/>
  <c r="W4682" i="27"/>
  <c r="J4683" i="27" l="1"/>
  <c r="K4683" i="27" s="1"/>
  <c r="O4683" i="27" s="1"/>
  <c r="I4683" i="27" l="1"/>
  <c r="L4683" i="27" s="1"/>
  <c r="M4683" i="27" s="1"/>
  <c r="R4683" i="27"/>
  <c r="S4683" i="27" s="1"/>
  <c r="T4683" i="27" s="1"/>
  <c r="Q4683" i="27"/>
  <c r="U4683" i="27" l="1"/>
  <c r="W4683" i="27" s="1"/>
  <c r="H4684" i="27"/>
  <c r="X4684" i="27" s="1"/>
  <c r="N4684" i="27" s="1"/>
  <c r="G4684" i="27" s="1"/>
  <c r="P4683" i="27"/>
  <c r="V4683" i="27" s="1"/>
  <c r="J4684" i="27"/>
  <c r="K4684" i="27" s="1"/>
  <c r="O4684" i="27" l="1"/>
  <c r="I4684" i="27" l="1"/>
  <c r="L4684" i="27" s="1"/>
  <c r="P4684" i="27" s="1"/>
  <c r="R4684" i="27"/>
  <c r="S4684" i="27" s="1"/>
  <c r="T4684" i="27" s="1"/>
  <c r="Q4684" i="27"/>
  <c r="M4684" i="27" l="1"/>
  <c r="U4684" i="27" s="1"/>
  <c r="W4684" i="27" s="1"/>
  <c r="H4685" i="27"/>
  <c r="X4685" i="27" s="1"/>
  <c r="N4685" i="27" s="1"/>
  <c r="G4685" i="27" s="1"/>
  <c r="V4684" i="27"/>
  <c r="J4685" i="27"/>
  <c r="K4685" i="27" s="1"/>
  <c r="O4685" i="27" l="1"/>
  <c r="I4685" i="27" l="1"/>
  <c r="L4685" i="27" s="1"/>
  <c r="M4685" i="27" s="1"/>
  <c r="R4685" i="27"/>
  <c r="S4685" i="27" s="1"/>
  <c r="T4685" i="27" s="1"/>
  <c r="Q4685" i="27"/>
  <c r="P4685" i="27" l="1"/>
  <c r="V4685" i="27" s="1"/>
  <c r="U4685" i="27"/>
  <c r="H4686" i="27"/>
  <c r="X4686" i="27" s="1"/>
  <c r="N4686" i="27" s="1"/>
  <c r="G4686" i="27" s="1"/>
  <c r="W4685" i="27"/>
  <c r="J4686" i="27" l="1"/>
  <c r="K4686" i="27" s="1"/>
  <c r="O4686" i="27"/>
  <c r="I4686" i="27" l="1"/>
  <c r="L4686" i="27" s="1"/>
  <c r="M4686" i="27" s="1"/>
  <c r="R4686" i="27"/>
  <c r="S4686" i="27" s="1"/>
  <c r="T4686" i="27" s="1"/>
  <c r="Q4686" i="27"/>
  <c r="P4686" i="27" l="1"/>
  <c r="V4686" i="27" s="1"/>
  <c r="U4686" i="27"/>
  <c r="W4686" i="27" s="1"/>
  <c r="H4687" i="27"/>
  <c r="X4687" i="27" s="1"/>
  <c r="N4687" i="27" s="1"/>
  <c r="G4687" i="27" s="1"/>
  <c r="J4687" i="27" l="1"/>
  <c r="K4687" i="27" s="1"/>
  <c r="O4687" i="27" s="1"/>
  <c r="I4687" i="27" l="1"/>
  <c r="L4687" i="27" s="1"/>
  <c r="M4687" i="27" s="1"/>
  <c r="R4687" i="27"/>
  <c r="S4687" i="27" s="1"/>
  <c r="T4687" i="27" s="1"/>
  <c r="Q4687" i="27"/>
  <c r="U4687" i="27" l="1"/>
  <c r="P4687" i="27"/>
  <c r="H4688" i="27"/>
  <c r="X4688" i="27" s="1"/>
  <c r="N4688" i="27" s="1"/>
  <c r="G4688" i="27" s="1"/>
  <c r="W4687" i="27"/>
  <c r="V4687" i="27"/>
  <c r="J4688" i="27"/>
  <c r="K4688" i="27" s="1"/>
  <c r="O4688" i="27" l="1"/>
  <c r="I4688" i="27" l="1"/>
  <c r="L4688" i="27" s="1"/>
  <c r="P4688" i="27" s="1"/>
  <c r="R4688" i="27"/>
  <c r="S4688" i="27" s="1"/>
  <c r="T4688" i="27" s="1"/>
  <c r="Q4688" i="27"/>
  <c r="M4688" i="27" l="1"/>
  <c r="U4688" i="27" s="1"/>
  <c r="W4688" i="27" s="1"/>
  <c r="H4689" i="27"/>
  <c r="X4689" i="27" s="1"/>
  <c r="N4689" i="27" s="1"/>
  <c r="G4689" i="27" s="1"/>
  <c r="V4688" i="27"/>
  <c r="J4689" i="27"/>
  <c r="K4689" i="27" s="1"/>
  <c r="O4689" i="27" l="1"/>
  <c r="I4689" i="27" l="1"/>
  <c r="L4689" i="27" s="1"/>
  <c r="P4689" i="27" s="1"/>
  <c r="R4689" i="27"/>
  <c r="S4689" i="27" s="1"/>
  <c r="T4689" i="27" s="1"/>
  <c r="Q4689" i="27"/>
  <c r="M4689" i="27" l="1"/>
  <c r="U4689" i="27" s="1"/>
  <c r="W4689" i="27" s="1"/>
  <c r="H4690" i="27"/>
  <c r="X4690" i="27" s="1"/>
  <c r="N4690" i="27" s="1"/>
  <c r="G4690" i="27" s="1"/>
  <c r="V4689" i="27"/>
  <c r="J4690" i="27"/>
  <c r="K4690" i="27" s="1"/>
  <c r="O4690" i="27" l="1"/>
  <c r="I4690" i="27" l="1"/>
  <c r="L4690" i="27" s="1"/>
  <c r="M4690" i="27" s="1"/>
  <c r="R4690" i="27"/>
  <c r="S4690" i="27" s="1"/>
  <c r="T4690" i="27" s="1"/>
  <c r="Q4690" i="27"/>
  <c r="U4690" i="27" l="1"/>
  <c r="H4691" i="27"/>
  <c r="X4691" i="27" s="1"/>
  <c r="N4691" i="27" s="1"/>
  <c r="G4691" i="27" s="1"/>
  <c r="W4690" i="27"/>
  <c r="P4690" i="27"/>
  <c r="V4690" i="27" s="1"/>
  <c r="J4691" i="27" l="1"/>
  <c r="K4691" i="27" s="1"/>
  <c r="O4691" i="27" s="1"/>
  <c r="I4691" i="27" l="1"/>
  <c r="R4691" i="27"/>
  <c r="S4691" i="27" s="1"/>
  <c r="T4691" i="27" s="1"/>
  <c r="L4691" i="27"/>
  <c r="Q4691" i="27"/>
  <c r="H4692" i="27" l="1"/>
  <c r="X4692" i="27" s="1"/>
  <c r="N4692" i="27" s="1"/>
  <c r="G4692" i="27" s="1"/>
  <c r="P4691" i="27"/>
  <c r="V4691" i="27" s="1"/>
  <c r="M4691" i="27"/>
  <c r="U4691" i="27" s="1"/>
  <c r="W4691" i="27" s="1"/>
  <c r="J4692" i="27" l="1"/>
  <c r="K4692" i="27" s="1"/>
  <c r="O4692" i="27" s="1"/>
  <c r="I4692" i="27" l="1"/>
  <c r="L4692" i="27" s="1"/>
  <c r="P4692" i="27" s="1"/>
  <c r="R4692" i="27"/>
  <c r="S4692" i="27" s="1"/>
  <c r="T4692" i="27" s="1"/>
  <c r="Q4692" i="27"/>
  <c r="M4692" i="27" l="1"/>
  <c r="U4692" i="27" s="1"/>
  <c r="W4692" i="27" s="1"/>
  <c r="H4693" i="27"/>
  <c r="X4693" i="27" s="1"/>
  <c r="N4693" i="27" s="1"/>
  <c r="G4693" i="27" s="1"/>
  <c r="V4692" i="27"/>
  <c r="J4693" i="27" l="1"/>
  <c r="K4693" i="27" s="1"/>
  <c r="O4693" i="27" s="1"/>
  <c r="I4693" i="27" l="1"/>
  <c r="L4693" i="27" s="1"/>
  <c r="M4693" i="27" s="1"/>
  <c r="R4693" i="27"/>
  <c r="S4693" i="27" s="1"/>
  <c r="T4693" i="27" s="1"/>
  <c r="Q4693" i="27"/>
  <c r="P4693" i="27" l="1"/>
  <c r="U4693" i="27"/>
  <c r="W4693" i="27" s="1"/>
  <c r="H4694" i="27"/>
  <c r="X4694" i="27" s="1"/>
  <c r="N4694" i="27" s="1"/>
  <c r="G4694" i="27" s="1"/>
  <c r="V4693" i="27"/>
  <c r="J4694" i="27"/>
  <c r="K4694" i="27" s="1"/>
  <c r="O4694" i="27" l="1"/>
  <c r="I4694" i="27" l="1"/>
  <c r="L4694" i="27" s="1"/>
  <c r="M4694" i="27" s="1"/>
  <c r="R4694" i="27"/>
  <c r="S4694" i="27" s="1"/>
  <c r="T4694" i="27" s="1"/>
  <c r="Q4694" i="27"/>
  <c r="U4694" i="27" l="1"/>
  <c r="W4694" i="27" s="1"/>
  <c r="H4695" i="27"/>
  <c r="X4695" i="27" s="1"/>
  <c r="N4695" i="27" s="1"/>
  <c r="G4695" i="27" s="1"/>
  <c r="P4694" i="27"/>
  <c r="V4694" i="27" s="1"/>
  <c r="J4695" i="27"/>
  <c r="K4695" i="27" s="1"/>
  <c r="O4695" i="27" l="1"/>
  <c r="I4695" i="27" l="1"/>
  <c r="L4695" i="27" s="1"/>
  <c r="M4695" i="27" s="1"/>
  <c r="R4695" i="27"/>
  <c r="S4695" i="27" s="1"/>
  <c r="T4695" i="27" s="1"/>
  <c r="Q4695" i="27"/>
  <c r="P4695" i="27" l="1"/>
  <c r="V4695" i="27" s="1"/>
  <c r="U4695" i="27"/>
  <c r="W4695" i="27" s="1"/>
  <c r="H4696" i="27"/>
  <c r="X4696" i="27" s="1"/>
  <c r="N4696" i="27" s="1"/>
  <c r="G4696" i="27" s="1"/>
  <c r="J4696" i="27"/>
  <c r="K4696" i="27" s="1"/>
  <c r="O4696" i="27" l="1"/>
  <c r="I4696" i="27" l="1"/>
  <c r="L4696" i="27" s="1"/>
  <c r="P4696" i="27" s="1"/>
  <c r="R4696" i="27"/>
  <c r="S4696" i="27" s="1"/>
  <c r="T4696" i="27" s="1"/>
  <c r="Q4696" i="27"/>
  <c r="M4696" i="27" l="1"/>
  <c r="U4696" i="27"/>
  <c r="W4696" i="27" s="1"/>
  <c r="H4697" i="27"/>
  <c r="X4697" i="27" s="1"/>
  <c r="N4697" i="27" s="1"/>
  <c r="G4697" i="27" s="1"/>
  <c r="V4696" i="27"/>
  <c r="J4697" i="27"/>
  <c r="K4697" i="27" s="1"/>
  <c r="O4697" i="27" l="1"/>
  <c r="I4697" i="27" l="1"/>
  <c r="L4697" i="27" s="1"/>
  <c r="M4697" i="27" s="1"/>
  <c r="R4697" i="27"/>
  <c r="S4697" i="27" s="1"/>
  <c r="T4697" i="27" s="1"/>
  <c r="Q4697" i="27"/>
  <c r="P4697" i="27" l="1"/>
  <c r="U4697" i="27"/>
  <c r="W4697" i="27" s="1"/>
  <c r="H4698" i="27"/>
  <c r="X4698" i="27" s="1"/>
  <c r="N4698" i="27" s="1"/>
  <c r="G4698" i="27" s="1"/>
  <c r="V4697" i="27"/>
  <c r="J4698" i="27" l="1"/>
  <c r="K4698" i="27" s="1"/>
  <c r="O4698" i="27" s="1"/>
  <c r="I4698" i="27" l="1"/>
  <c r="L4698" i="27" s="1"/>
  <c r="M4698" i="27" s="1"/>
  <c r="R4698" i="27"/>
  <c r="S4698" i="27" s="1"/>
  <c r="T4698" i="27" s="1"/>
  <c r="Q4698" i="27"/>
  <c r="P4698" i="27" l="1"/>
  <c r="V4698" i="27" s="1"/>
  <c r="U4698" i="27"/>
  <c r="W4698" i="27" s="1"/>
  <c r="H4699" i="27"/>
  <c r="X4699" i="27" s="1"/>
  <c r="N4699" i="27" s="1"/>
  <c r="G4699" i="27" s="1"/>
  <c r="J4699" i="27" l="1"/>
  <c r="K4699" i="27" s="1"/>
  <c r="O4699" i="27" s="1"/>
  <c r="I4699" i="27" l="1"/>
  <c r="L4699" i="27" s="1"/>
  <c r="R4699" i="27"/>
  <c r="S4699" i="27" s="1"/>
  <c r="T4699" i="27" s="1"/>
  <c r="Q4699" i="27"/>
  <c r="H4700" i="27" l="1"/>
  <c r="P4699" i="27"/>
  <c r="V4699" i="27" s="1"/>
  <c r="M4699" i="27"/>
  <c r="U4699" i="27" s="1"/>
  <c r="W4699" i="27" s="1"/>
  <c r="J4700" i="27" l="1"/>
  <c r="K4700" i="27" s="1"/>
  <c r="O4700" i="27" s="1"/>
  <c r="X4700" i="27"/>
  <c r="N4700" i="27" s="1"/>
  <c r="G4700" i="27" s="1"/>
  <c r="I4700" i="27" l="1"/>
  <c r="L4700" i="27" s="1"/>
  <c r="M4700" i="27" s="1"/>
  <c r="R4700" i="27"/>
  <c r="S4700" i="27" s="1"/>
  <c r="T4700" i="27" s="1"/>
  <c r="Q4700" i="27"/>
  <c r="U4700" i="27" l="1"/>
  <c r="H4701" i="27"/>
  <c r="X4701" i="27" s="1"/>
  <c r="N4701" i="27" s="1"/>
  <c r="G4701" i="27" s="1"/>
  <c r="W4700" i="27"/>
  <c r="P4700" i="27"/>
  <c r="V4700" i="27" s="1"/>
  <c r="J4701" i="27" l="1"/>
  <c r="K4701" i="27" s="1"/>
  <c r="O4701" i="27" s="1"/>
  <c r="I4701" i="27" l="1"/>
  <c r="L4701" i="27" s="1"/>
  <c r="P4701" i="27" s="1"/>
  <c r="R4701" i="27"/>
  <c r="S4701" i="27" s="1"/>
  <c r="T4701" i="27" s="1"/>
  <c r="Q4701" i="27"/>
  <c r="M4701" i="27" l="1"/>
  <c r="U4701" i="27" s="1"/>
  <c r="W4701" i="27" s="1"/>
  <c r="H4702" i="27"/>
  <c r="X4702" i="27" s="1"/>
  <c r="N4702" i="27" s="1"/>
  <c r="G4702" i="27" s="1"/>
  <c r="V4701" i="27"/>
  <c r="J4702" i="27"/>
  <c r="K4702" i="27" s="1"/>
  <c r="O4702" i="27" l="1"/>
  <c r="I4702" i="27" l="1"/>
  <c r="L4702" i="27" s="1"/>
  <c r="P4702" i="27" s="1"/>
  <c r="R4702" i="27"/>
  <c r="S4702" i="27" s="1"/>
  <c r="T4702" i="27" s="1"/>
  <c r="Q4702" i="27"/>
  <c r="M4702" i="27" l="1"/>
  <c r="U4702" i="27"/>
  <c r="H4703" i="27"/>
  <c r="X4703" i="27" s="1"/>
  <c r="N4703" i="27" s="1"/>
  <c r="G4703" i="27" s="1"/>
  <c r="W4702" i="27"/>
  <c r="V4702" i="27"/>
  <c r="J4703" i="27"/>
  <c r="K4703" i="27" s="1"/>
  <c r="O4703" i="27" l="1"/>
  <c r="I4703" i="27" l="1"/>
  <c r="L4703" i="27" s="1"/>
  <c r="R4703" i="27"/>
  <c r="S4703" i="27" s="1"/>
  <c r="T4703" i="27" s="1"/>
  <c r="Q4703" i="27"/>
  <c r="H4704" i="27" l="1"/>
  <c r="X4704" i="27" s="1"/>
  <c r="N4704" i="27" s="1"/>
  <c r="G4704" i="27" s="1"/>
  <c r="P4703" i="27"/>
  <c r="V4703" i="27" s="1"/>
  <c r="M4703" i="27"/>
  <c r="U4703" i="27" s="1"/>
  <c r="W4703" i="27" s="1"/>
  <c r="J4704" i="27" l="1"/>
  <c r="K4704" i="27" s="1"/>
  <c r="O4704" i="27" s="1"/>
  <c r="I4704" i="27" l="1"/>
  <c r="L4704" i="27" s="1"/>
  <c r="P4704" i="27" s="1"/>
  <c r="R4704" i="27"/>
  <c r="S4704" i="27" s="1"/>
  <c r="T4704" i="27" s="1"/>
  <c r="Q4704" i="27"/>
  <c r="M4704" i="27" l="1"/>
  <c r="U4704" i="27" s="1"/>
  <c r="W4704" i="27" s="1"/>
  <c r="H4705" i="27"/>
  <c r="X4705" i="27" s="1"/>
  <c r="N4705" i="27" s="1"/>
  <c r="G4705" i="27" s="1"/>
  <c r="V4704" i="27"/>
  <c r="J4705" i="27"/>
  <c r="K4705" i="27" s="1"/>
  <c r="O4705" i="27" l="1"/>
  <c r="I4705" i="27" l="1"/>
  <c r="L4705" i="27" s="1"/>
  <c r="P4705" i="27" s="1"/>
  <c r="R4705" i="27"/>
  <c r="S4705" i="27" s="1"/>
  <c r="T4705" i="27" s="1"/>
  <c r="Q4705" i="27"/>
  <c r="M4705" i="27" l="1"/>
  <c r="U4705" i="27" s="1"/>
  <c r="W4705" i="27" s="1"/>
  <c r="H4706" i="27"/>
  <c r="X4706" i="27" s="1"/>
  <c r="N4706" i="27" s="1"/>
  <c r="G4706" i="27" s="1"/>
  <c r="V4705" i="27"/>
  <c r="J4706" i="27" l="1"/>
  <c r="K4706" i="27" s="1"/>
  <c r="O4706" i="27"/>
  <c r="I4706" i="27" l="1"/>
  <c r="L4706" i="27" s="1"/>
  <c r="P4706" i="27" s="1"/>
  <c r="R4706" i="27"/>
  <c r="S4706" i="27" s="1"/>
  <c r="T4706" i="27" s="1"/>
  <c r="Q4706" i="27"/>
  <c r="M4706" i="27" l="1"/>
  <c r="U4706" i="27" s="1"/>
  <c r="W4706" i="27" s="1"/>
  <c r="H4707" i="27"/>
  <c r="X4707" i="27" s="1"/>
  <c r="N4707" i="27" s="1"/>
  <c r="G4707" i="27" s="1"/>
  <c r="V4706" i="27"/>
  <c r="J4707" i="27" l="1"/>
  <c r="K4707" i="27" s="1"/>
  <c r="O4707" i="27" s="1"/>
  <c r="I4707" i="27" l="1"/>
  <c r="L4707" i="27" s="1"/>
  <c r="P4707" i="27" s="1"/>
  <c r="R4707" i="27"/>
  <c r="S4707" i="27" s="1"/>
  <c r="T4707" i="27" s="1"/>
  <c r="Q4707" i="27"/>
  <c r="M4707" i="27" l="1"/>
  <c r="U4707" i="27" s="1"/>
  <c r="W4707" i="27" s="1"/>
  <c r="H4708" i="27"/>
  <c r="X4708" i="27" s="1"/>
  <c r="N4708" i="27" s="1"/>
  <c r="G4708" i="27" s="1"/>
  <c r="V4707" i="27"/>
  <c r="J4708" i="27"/>
  <c r="K4708" i="27" s="1"/>
  <c r="O4708" i="27" l="1"/>
  <c r="I4708" i="27" l="1"/>
  <c r="L4708" i="27" s="1"/>
  <c r="M4708" i="27" s="1"/>
  <c r="R4708" i="27"/>
  <c r="S4708" i="27" s="1"/>
  <c r="T4708" i="27" s="1"/>
  <c r="Q4708" i="27"/>
  <c r="U4708" i="27" l="1"/>
  <c r="W4708" i="27" s="1"/>
  <c r="H4709" i="27"/>
  <c r="X4709" i="27" s="1"/>
  <c r="N4709" i="27" s="1"/>
  <c r="G4709" i="27" s="1"/>
  <c r="P4708" i="27"/>
  <c r="V4708" i="27" s="1"/>
  <c r="J4709" i="27"/>
  <c r="K4709" i="27" s="1"/>
  <c r="O4709" i="27" l="1"/>
  <c r="I4709" i="27" l="1"/>
  <c r="L4709" i="27" s="1"/>
  <c r="P4709" i="27" s="1"/>
  <c r="R4709" i="27"/>
  <c r="S4709" i="27" s="1"/>
  <c r="T4709" i="27" s="1"/>
  <c r="Q4709" i="27"/>
  <c r="M4709" i="27" l="1"/>
  <c r="U4709" i="27" s="1"/>
  <c r="W4709" i="27" s="1"/>
  <c r="H4710" i="27"/>
  <c r="X4710" i="27" s="1"/>
  <c r="N4710" i="27" s="1"/>
  <c r="G4710" i="27" s="1"/>
  <c r="V4709" i="27"/>
  <c r="J4710" i="27" l="1"/>
  <c r="K4710" i="27" s="1"/>
  <c r="O4710" i="27"/>
  <c r="I4710" i="27" l="1"/>
  <c r="L4710" i="27" s="1"/>
  <c r="M4710" i="27" s="1"/>
  <c r="R4710" i="27"/>
  <c r="S4710" i="27" s="1"/>
  <c r="T4710" i="27" s="1"/>
  <c r="Q4710" i="27"/>
  <c r="U4710" i="27" l="1"/>
  <c r="W4710" i="27" s="1"/>
  <c r="H4711" i="27"/>
  <c r="X4711" i="27" s="1"/>
  <c r="N4711" i="27" s="1"/>
  <c r="G4711" i="27" s="1"/>
  <c r="P4710" i="27"/>
  <c r="V4710" i="27" s="1"/>
  <c r="J4711" i="27"/>
  <c r="K4711" i="27" s="1"/>
  <c r="O4711" i="27" l="1"/>
  <c r="I4711" i="27" l="1"/>
  <c r="L4711" i="27" s="1"/>
  <c r="M4711" i="27" s="1"/>
  <c r="R4711" i="27"/>
  <c r="S4711" i="27" s="1"/>
  <c r="T4711" i="27" s="1"/>
  <c r="Q4711" i="27"/>
  <c r="P4711" i="27" l="1"/>
  <c r="V4711" i="27" s="1"/>
  <c r="U4711" i="27"/>
  <c r="W4711" i="27" s="1"/>
  <c r="H4712" i="27"/>
  <c r="X4712" i="27" s="1"/>
  <c r="N4712" i="27" s="1"/>
  <c r="G4712" i="27" s="1"/>
  <c r="J4712" i="27" l="1"/>
  <c r="K4712" i="27" s="1"/>
  <c r="O4712" i="27" s="1"/>
  <c r="I4712" i="27" l="1"/>
  <c r="L4712" i="27" s="1"/>
  <c r="P4712" i="27" s="1"/>
  <c r="R4712" i="27"/>
  <c r="S4712" i="27" s="1"/>
  <c r="T4712" i="27" s="1"/>
  <c r="Q4712" i="27"/>
  <c r="M4712" i="27" l="1"/>
  <c r="U4712" i="27" s="1"/>
  <c r="W4712" i="27" s="1"/>
  <c r="H4713" i="27"/>
  <c r="X4713" i="27" s="1"/>
  <c r="N4713" i="27" s="1"/>
  <c r="G4713" i="27" s="1"/>
  <c r="V4712" i="27"/>
  <c r="J4713" i="27" l="1"/>
  <c r="K4713" i="27" s="1"/>
  <c r="O4713" i="27" s="1"/>
  <c r="I4713" i="27" l="1"/>
  <c r="L4713" i="27" s="1"/>
  <c r="P4713" i="27" s="1"/>
  <c r="R4713" i="27"/>
  <c r="S4713" i="27" s="1"/>
  <c r="T4713" i="27" s="1"/>
  <c r="Q4713" i="27"/>
  <c r="M4713" i="27" l="1"/>
  <c r="U4713" i="27" s="1"/>
  <c r="W4713" i="27" s="1"/>
  <c r="H4714" i="27"/>
  <c r="X4714" i="27" s="1"/>
  <c r="N4714" i="27" s="1"/>
  <c r="G4714" i="27" s="1"/>
  <c r="V4713" i="27"/>
  <c r="J4714" i="27"/>
  <c r="K4714" i="27" s="1"/>
  <c r="O4714" i="27" l="1"/>
  <c r="I4714" i="27" l="1"/>
  <c r="L4714" i="27" s="1"/>
  <c r="M4714" i="27" s="1"/>
  <c r="R4714" i="27"/>
  <c r="S4714" i="27" s="1"/>
  <c r="T4714" i="27" s="1"/>
  <c r="Q4714" i="27"/>
  <c r="P4714" i="27" l="1"/>
  <c r="V4714" i="27" s="1"/>
  <c r="U4714" i="27"/>
  <c r="W4714" i="27" s="1"/>
  <c r="H4715" i="27"/>
  <c r="X4715" i="27" s="1"/>
  <c r="N4715" i="27" s="1"/>
  <c r="G4715" i="27" s="1"/>
  <c r="J4715" i="27"/>
  <c r="K4715" i="27" s="1"/>
  <c r="O4715" i="27" l="1"/>
  <c r="I4715" i="27" l="1"/>
  <c r="L4715" i="27" s="1"/>
  <c r="M4715" i="27" s="1"/>
  <c r="R4715" i="27"/>
  <c r="S4715" i="27" s="1"/>
  <c r="T4715" i="27" s="1"/>
  <c r="Q4715" i="27"/>
  <c r="P4715" i="27" l="1"/>
  <c r="V4715" i="27" s="1"/>
  <c r="U4715" i="27"/>
  <c r="W4715" i="27" s="1"/>
  <c r="H4716" i="27"/>
  <c r="X4716" i="27" s="1"/>
  <c r="N4716" i="27" s="1"/>
  <c r="G4716" i="27" s="1"/>
  <c r="J4716" i="27" l="1"/>
  <c r="K4716" i="27" s="1"/>
  <c r="O4716" i="27" s="1"/>
  <c r="I4716" i="27" l="1"/>
  <c r="L4716" i="27" s="1"/>
  <c r="P4716" i="27" s="1"/>
  <c r="R4716" i="27"/>
  <c r="S4716" i="27" s="1"/>
  <c r="T4716" i="27" s="1"/>
  <c r="Q4716" i="27"/>
  <c r="M4716" i="27" l="1"/>
  <c r="U4716" i="27" s="1"/>
  <c r="W4716" i="27" s="1"/>
  <c r="H4717" i="27"/>
  <c r="X4717" i="27" s="1"/>
  <c r="N4717" i="27" s="1"/>
  <c r="G4717" i="27" s="1"/>
  <c r="V4716" i="27"/>
  <c r="J4717" i="27"/>
  <c r="K4717" i="27" s="1"/>
  <c r="O4717" i="27" l="1"/>
  <c r="I4717" i="27" l="1"/>
  <c r="L4717" i="27" s="1"/>
  <c r="M4717" i="27" s="1"/>
  <c r="R4717" i="27"/>
  <c r="S4717" i="27" s="1"/>
  <c r="T4717" i="27" s="1"/>
  <c r="P4717" i="27"/>
  <c r="Q4717" i="27"/>
  <c r="U4717" i="27" l="1"/>
  <c r="H4718" i="27"/>
  <c r="X4718" i="27" s="1"/>
  <c r="N4718" i="27" s="1"/>
  <c r="G4718" i="27" s="1"/>
  <c r="W4717" i="27"/>
  <c r="V4717" i="27"/>
  <c r="J4718" i="27" l="1"/>
  <c r="K4718" i="27" s="1"/>
  <c r="O4718" i="27" s="1"/>
  <c r="I4718" i="27" l="1"/>
  <c r="R4718" i="27"/>
  <c r="S4718" i="27" s="1"/>
  <c r="T4718" i="27" s="1"/>
  <c r="L4718" i="27"/>
  <c r="M4718" i="27" s="1"/>
  <c r="Q4718" i="27"/>
  <c r="U4718" i="27" l="1"/>
  <c r="H4719" i="27"/>
  <c r="X4719" i="27" s="1"/>
  <c r="N4719" i="27" s="1"/>
  <c r="G4719" i="27" s="1"/>
  <c r="W4718" i="27"/>
  <c r="P4718" i="27"/>
  <c r="V4718" i="27" s="1"/>
  <c r="J4719" i="27"/>
  <c r="K4719" i="27" s="1"/>
  <c r="O4719" i="27" l="1"/>
  <c r="I4719" i="27" l="1"/>
  <c r="L4719" i="27" s="1"/>
  <c r="P4719" i="27" s="1"/>
  <c r="R4719" i="27"/>
  <c r="S4719" i="27" s="1"/>
  <c r="T4719" i="27" s="1"/>
  <c r="Q4719" i="27"/>
  <c r="M4719" i="27" l="1"/>
  <c r="U4719" i="27"/>
  <c r="H4720" i="27"/>
  <c r="X4720" i="27" s="1"/>
  <c r="N4720" i="27" s="1"/>
  <c r="G4720" i="27" s="1"/>
  <c r="W4719" i="27"/>
  <c r="V4719" i="27"/>
  <c r="J4720" i="27"/>
  <c r="K4720" i="27" s="1"/>
  <c r="O4720" i="27" l="1"/>
  <c r="I4720" i="27" l="1"/>
  <c r="L4720" i="27" s="1"/>
  <c r="R4720" i="27"/>
  <c r="S4720" i="27" s="1"/>
  <c r="T4720" i="27" s="1"/>
  <c r="M4720" i="27"/>
  <c r="P4720" i="27"/>
  <c r="Q4720" i="27"/>
  <c r="U4720" i="27" l="1"/>
  <c r="W4720" i="27" s="1"/>
  <c r="H4721" i="27"/>
  <c r="X4721" i="27" s="1"/>
  <c r="N4721" i="27" s="1"/>
  <c r="G4721" i="27" s="1"/>
  <c r="V4720" i="27"/>
  <c r="AT2919" i="27" s="1"/>
  <c r="J4721" i="27"/>
  <c r="K4721" i="27" s="1"/>
  <c r="AZ2919" i="27" l="1"/>
  <c r="AY2919" i="27"/>
  <c r="BB2919" i="27" s="1"/>
  <c r="AW2919" i="27"/>
  <c r="BA2919" i="27" s="1"/>
  <c r="AM1101" i="27"/>
  <c r="AN1101" i="27" s="1"/>
  <c r="AM734" i="27"/>
  <c r="AN734" i="27" s="1"/>
  <c r="O4721" i="27"/>
  <c r="I4721" i="27" l="1"/>
  <c r="L4721" i="27" s="1"/>
  <c r="R4721" i="27"/>
  <c r="S4721" i="27" s="1"/>
  <c r="T4721" i="27" s="1"/>
  <c r="M4721" i="27"/>
  <c r="P4721" i="27"/>
  <c r="Q4721" i="27"/>
  <c r="U4721" i="27" l="1"/>
  <c r="H4722" i="27"/>
  <c r="X4722" i="27" s="1"/>
  <c r="N4722" i="27" s="1"/>
  <c r="G4722" i="27" s="1"/>
  <c r="W4721" i="27"/>
  <c r="V4721" i="27"/>
  <c r="AT2920" i="27" s="1"/>
  <c r="J4722" i="27"/>
  <c r="K4722" i="27" s="1"/>
  <c r="AZ2920" i="27" l="1"/>
  <c r="AY2920" i="27"/>
  <c r="BB2920" i="27" s="1"/>
  <c r="AW2920" i="27"/>
  <c r="BA2920" i="27" s="1"/>
  <c r="AM1102" i="27"/>
  <c r="AN1102" i="27" s="1"/>
  <c r="AM735" i="27"/>
  <c r="AN735" i="27" s="1"/>
  <c r="O4722" i="27"/>
  <c r="I4722" i="27" l="1"/>
  <c r="L4722" i="27" s="1"/>
  <c r="M4722" i="27" s="1"/>
  <c r="R4722" i="27"/>
  <c r="S4722" i="27" s="1"/>
  <c r="T4722" i="27" s="1"/>
  <c r="P4722" i="27"/>
  <c r="Q4722" i="27"/>
  <c r="U4722" i="27" l="1"/>
  <c r="H4723" i="27"/>
  <c r="X4723" i="27" s="1"/>
  <c r="N4723" i="27" s="1"/>
  <c r="G4723" i="27" s="1"/>
  <c r="W4722" i="27"/>
  <c r="V4722" i="27"/>
  <c r="AT2921" i="27" s="1"/>
  <c r="J4723" i="27"/>
  <c r="K4723" i="27" s="1"/>
  <c r="AZ2921" i="27" l="1"/>
  <c r="AY2921" i="27"/>
  <c r="BB2921" i="27" s="1"/>
  <c r="AW2921" i="27"/>
  <c r="BA2921" i="27" s="1"/>
  <c r="AM736" i="27"/>
  <c r="AN736" i="27" s="1"/>
  <c r="AM1103" i="27"/>
  <c r="AN1103" i="27" s="1"/>
  <c r="O4723" i="27"/>
  <c r="I4723" i="27" l="1"/>
  <c r="L4723" i="27" s="1"/>
  <c r="M4723" i="27" s="1"/>
  <c r="R4723" i="27"/>
  <c r="S4723" i="27" s="1"/>
  <c r="T4723" i="27" s="1"/>
  <c r="Q4723" i="27"/>
  <c r="P4723" i="27" l="1"/>
  <c r="V4723" i="27" s="1"/>
  <c r="AT2922" i="27" s="1"/>
  <c r="U4723" i="27"/>
  <c r="W4723" i="27" s="1"/>
  <c r="H4724" i="27"/>
  <c r="X4724" i="27" s="1"/>
  <c r="N4724" i="27" s="1"/>
  <c r="G4724" i="27" s="1"/>
  <c r="J4724" i="27" l="1"/>
  <c r="K4724" i="27" s="1"/>
  <c r="AY2922" i="27"/>
  <c r="BB2922" i="27" s="1"/>
  <c r="AZ2922" i="27"/>
  <c r="AW2922" i="27"/>
  <c r="BA2922" i="27" s="1"/>
  <c r="AM737" i="27"/>
  <c r="AN737" i="27" s="1"/>
  <c r="AM1104" i="27"/>
  <c r="AN1104" i="27" s="1"/>
  <c r="O4724" i="27"/>
  <c r="I4724" i="27" l="1"/>
  <c r="L4724" i="27" s="1"/>
  <c r="R4724" i="27"/>
  <c r="S4724" i="27" s="1"/>
  <c r="T4724" i="27" s="1"/>
  <c r="M4724" i="27"/>
  <c r="P4724" i="27"/>
  <c r="Q4724" i="27"/>
  <c r="U4724" i="27" l="1"/>
  <c r="H4725" i="27"/>
  <c r="X4725" i="27" s="1"/>
  <c r="N4725" i="27" s="1"/>
  <c r="G4725" i="27" s="1"/>
  <c r="W4724" i="27"/>
  <c r="V4724" i="27"/>
  <c r="AT2923" i="27" s="1"/>
  <c r="J4725" i="27"/>
  <c r="K4725" i="27" s="1"/>
  <c r="AY2923" i="27" l="1"/>
  <c r="BB2923" i="27" s="1"/>
  <c r="AZ2923" i="27"/>
  <c r="AW2923" i="27"/>
  <c r="BA2923" i="27" s="1"/>
  <c r="AM1105" i="27"/>
  <c r="AN1105" i="27" s="1"/>
  <c r="AM738" i="27"/>
  <c r="AN738" i="27" s="1"/>
  <c r="O4725" i="27"/>
  <c r="I4725" i="27" l="1"/>
  <c r="L4725" i="27" s="1"/>
  <c r="P4725" i="27" s="1"/>
  <c r="R4725" i="27"/>
  <c r="S4725" i="27" s="1"/>
  <c r="T4725" i="27" s="1"/>
  <c r="Q4725" i="27"/>
  <c r="M4725" i="27" l="1"/>
  <c r="U4725" i="27" s="1"/>
  <c r="W4725" i="27" s="1"/>
  <c r="H4726" i="27"/>
  <c r="X4726" i="27" s="1"/>
  <c r="N4726" i="27" s="1"/>
  <c r="G4726" i="27" s="1"/>
  <c r="V4725" i="27"/>
  <c r="AT2924" i="27" s="1"/>
  <c r="J4726" i="27"/>
  <c r="K4726" i="27" s="1"/>
  <c r="AZ2924" i="27" l="1"/>
  <c r="AY2924" i="27"/>
  <c r="BB2924" i="27" s="1"/>
  <c r="AW2924" i="27"/>
  <c r="BA2924" i="27" s="1"/>
  <c r="AM739" i="27"/>
  <c r="AN739" i="27" s="1"/>
  <c r="AM1106" i="27"/>
  <c r="AN1106" i="27" s="1"/>
  <c r="O4726" i="27"/>
  <c r="I4726" i="27" l="1"/>
  <c r="L4726" i="27" s="1"/>
  <c r="P4726" i="27" s="1"/>
  <c r="R4726" i="27"/>
  <c r="S4726" i="27" s="1"/>
  <c r="T4726" i="27" s="1"/>
  <c r="Q4726" i="27"/>
  <c r="M4726" i="27" l="1"/>
  <c r="U4726" i="27" s="1"/>
  <c r="W4726" i="27" s="1"/>
  <c r="H4727" i="27"/>
  <c r="X4727" i="27" s="1"/>
  <c r="N4727" i="27" s="1"/>
  <c r="G4727" i="27" s="1"/>
  <c r="V4726" i="27"/>
  <c r="AT2925" i="27" s="1"/>
  <c r="J4727" i="27"/>
  <c r="K4727" i="27" s="1"/>
  <c r="AZ2925" i="27" l="1"/>
  <c r="AY2925" i="27"/>
  <c r="BB2925" i="27" s="1"/>
  <c r="AW2925" i="27"/>
  <c r="BA2925" i="27" s="1"/>
  <c r="AM740" i="27"/>
  <c r="AN740" i="27" s="1"/>
  <c r="AM1107" i="27"/>
  <c r="AN1107" i="27" s="1"/>
  <c r="O4727" i="27"/>
  <c r="I4727" i="27" l="1"/>
  <c r="L4727" i="27" s="1"/>
  <c r="R4727" i="27"/>
  <c r="S4727" i="27" s="1"/>
  <c r="T4727" i="27" s="1"/>
  <c r="M4727" i="27"/>
  <c r="P4727" i="27"/>
  <c r="Q4727" i="27"/>
  <c r="U4727" i="27" l="1"/>
  <c r="W4727" i="27" s="1"/>
  <c r="H4728" i="27"/>
  <c r="X4728" i="27" s="1"/>
  <c r="N4728" i="27" s="1"/>
  <c r="G4728" i="27" s="1"/>
  <c r="V4727" i="27"/>
  <c r="AT2926" i="27" s="1"/>
  <c r="J4728" i="27"/>
  <c r="K4728" i="27" s="1"/>
  <c r="AZ2926" i="27" l="1"/>
  <c r="AY2926" i="27"/>
  <c r="BB2926" i="27" s="1"/>
  <c r="AW2926" i="27"/>
  <c r="BA2926" i="27" s="1"/>
  <c r="AM741" i="27"/>
  <c r="AN741" i="27" s="1"/>
  <c r="AM1108" i="27"/>
  <c r="AN1108" i="27" s="1"/>
  <c r="O4728" i="27"/>
  <c r="I4728" i="27" l="1"/>
  <c r="L4728" i="27" s="1"/>
  <c r="R4728" i="27"/>
  <c r="S4728" i="27" s="1"/>
  <c r="T4728" i="27" s="1"/>
  <c r="M4728" i="27"/>
  <c r="P4728" i="27"/>
  <c r="Q4728" i="27"/>
  <c r="U4728" i="27" l="1"/>
  <c r="W4728" i="27" s="1"/>
  <c r="H4729" i="27"/>
  <c r="X4729" i="27" s="1"/>
  <c r="N4729" i="27" s="1"/>
  <c r="G4729" i="27" s="1"/>
  <c r="V4728" i="27"/>
  <c r="AT2927" i="27" s="1"/>
  <c r="J4729" i="27"/>
  <c r="K4729" i="27" s="1"/>
  <c r="AZ2927" i="27" l="1"/>
  <c r="AW2927" i="27"/>
  <c r="BA2927" i="27" s="1"/>
  <c r="AY2927" i="27"/>
  <c r="BB2927" i="27" s="1"/>
  <c r="AM742" i="27"/>
  <c r="AN742" i="27" s="1"/>
  <c r="AM1109" i="27"/>
  <c r="AN1109" i="27" s="1"/>
  <c r="O4729" i="27"/>
  <c r="I4729" i="27" l="1"/>
  <c r="L4729" i="27" s="1"/>
  <c r="P4729" i="27" s="1"/>
  <c r="R4729" i="27"/>
  <c r="S4729" i="27" s="1"/>
  <c r="T4729" i="27" s="1"/>
  <c r="Q4729" i="27"/>
  <c r="M4729" i="27" l="1"/>
  <c r="U4729" i="27" s="1"/>
  <c r="W4729" i="27" s="1"/>
  <c r="H4730" i="27"/>
  <c r="X4730" i="27" s="1"/>
  <c r="N4730" i="27" s="1"/>
  <c r="G4730" i="27" s="1"/>
  <c r="V4729" i="27"/>
  <c r="AT2928" i="27" s="1"/>
  <c r="J4730" i="27"/>
  <c r="K4730" i="27" s="1"/>
  <c r="AZ2928" i="27" l="1"/>
  <c r="AY2928" i="27"/>
  <c r="BB2928" i="27" s="1"/>
  <c r="AW2928" i="27"/>
  <c r="BA2928" i="27" s="1"/>
  <c r="AM743" i="27"/>
  <c r="AN743" i="27" s="1"/>
  <c r="AM1110" i="27"/>
  <c r="AN1110" i="27" s="1"/>
  <c r="O4730" i="27"/>
  <c r="I4730" i="27" l="1"/>
  <c r="L4730" i="27" s="1"/>
  <c r="M4730" i="27" s="1"/>
  <c r="R4730" i="27"/>
  <c r="S4730" i="27" s="1"/>
  <c r="T4730" i="27" s="1"/>
  <c r="Q4730" i="27"/>
  <c r="P4730" i="27" l="1"/>
  <c r="V4730" i="27" s="1"/>
  <c r="AT2929" i="27" s="1"/>
  <c r="U4730" i="27"/>
  <c r="W4730" i="27" s="1"/>
  <c r="H4731" i="27"/>
  <c r="X4731" i="27" s="1"/>
  <c r="N4731" i="27" s="1"/>
  <c r="G4731" i="27" s="1"/>
  <c r="J4731" i="27" l="1"/>
  <c r="K4731" i="27" s="1"/>
  <c r="AZ2929" i="27"/>
  <c r="AY2929" i="27"/>
  <c r="BB2929" i="27" s="1"/>
  <c r="AW2929" i="27"/>
  <c r="BA2929" i="27" s="1"/>
  <c r="AM744" i="27"/>
  <c r="AN744" i="27" s="1"/>
  <c r="AM1111" i="27"/>
  <c r="AN1111" i="27" s="1"/>
  <c r="O4731" i="27"/>
  <c r="I4731" i="27" l="1"/>
  <c r="L4731" i="27" s="1"/>
  <c r="P4731" i="27" s="1"/>
  <c r="R4731" i="27"/>
  <c r="S4731" i="27" s="1"/>
  <c r="T4731" i="27" s="1"/>
  <c r="Q4731" i="27"/>
  <c r="M4731" i="27" l="1"/>
  <c r="U4731" i="27" s="1"/>
  <c r="W4731" i="27" s="1"/>
  <c r="H4732" i="27"/>
  <c r="X4732" i="27" s="1"/>
  <c r="N4732" i="27" s="1"/>
  <c r="G4732" i="27" s="1"/>
  <c r="V4731" i="27"/>
  <c r="AT2930" i="27" s="1"/>
  <c r="J4732" i="27" l="1"/>
  <c r="K4732" i="27" s="1"/>
  <c r="AZ2930" i="27"/>
  <c r="AY2930" i="27"/>
  <c r="BB2930" i="27" s="1"/>
  <c r="AW2930" i="27"/>
  <c r="BA2930" i="27" s="1"/>
  <c r="AM1112" i="27"/>
  <c r="AN1112" i="27" s="1"/>
  <c r="AM745" i="27"/>
  <c r="AN745" i="27" s="1"/>
  <c r="O4732" i="27"/>
  <c r="I4732" i="27" l="1"/>
  <c r="L4732" i="27" s="1"/>
  <c r="M4732" i="27" s="1"/>
  <c r="R4732" i="27"/>
  <c r="S4732" i="27" s="1"/>
  <c r="T4732" i="27" s="1"/>
  <c r="Q4732" i="27"/>
  <c r="P4732" i="27" l="1"/>
  <c r="U4732" i="27"/>
  <c r="W4732" i="27" s="1"/>
  <c r="H4733" i="27"/>
  <c r="X4733" i="27" s="1"/>
  <c r="N4733" i="27" s="1"/>
  <c r="G4733" i="27" s="1"/>
  <c r="V4732" i="27"/>
  <c r="AT2931" i="27" s="1"/>
  <c r="J4733" i="27"/>
  <c r="K4733" i="27" s="1"/>
  <c r="AZ2931" i="27" l="1"/>
  <c r="AY2931" i="27"/>
  <c r="BB2931" i="27" s="1"/>
  <c r="AW2931" i="27"/>
  <c r="BA2931" i="27" s="1"/>
  <c r="AM1113" i="27"/>
  <c r="AN1113" i="27" s="1"/>
  <c r="AM746" i="27"/>
  <c r="AN746" i="27" s="1"/>
  <c r="O4733" i="27"/>
  <c r="I4733" i="27" l="1"/>
  <c r="L4733" i="27" s="1"/>
  <c r="P4733" i="27" s="1"/>
  <c r="R4733" i="27"/>
  <c r="S4733" i="27" s="1"/>
  <c r="T4733" i="27" s="1"/>
  <c r="Q4733" i="27"/>
  <c r="M4733" i="27" l="1"/>
  <c r="U4733" i="27" s="1"/>
  <c r="W4733" i="27" s="1"/>
  <c r="H4734" i="27"/>
  <c r="X4734" i="27" s="1"/>
  <c r="N4734" i="27" s="1"/>
  <c r="G4734" i="27" s="1"/>
  <c r="V4733" i="27"/>
  <c r="AT2932" i="27" s="1"/>
  <c r="J4734" i="27" l="1"/>
  <c r="K4734" i="27" s="1"/>
  <c r="O4734" i="27" s="1"/>
  <c r="AZ2932" i="27"/>
  <c r="AY2932" i="27"/>
  <c r="BB2932" i="27" s="1"/>
  <c r="AW2932" i="27"/>
  <c r="BA2932" i="27" s="1"/>
  <c r="AM1114" i="27"/>
  <c r="AN1114" i="27" s="1"/>
  <c r="AM747" i="27"/>
  <c r="AN747" i="27" s="1"/>
  <c r="I4734" i="27" l="1"/>
  <c r="L4734" i="27" s="1"/>
  <c r="M4734" i="27" s="1"/>
  <c r="R4734" i="27"/>
  <c r="S4734" i="27" s="1"/>
  <c r="T4734" i="27" s="1"/>
  <c r="Q4734" i="27"/>
  <c r="P4734" i="27" l="1"/>
  <c r="V4734" i="27" s="1"/>
  <c r="AT2933" i="27" s="1"/>
  <c r="U4734" i="27"/>
  <c r="W4734" i="27" s="1"/>
  <c r="H4735" i="27"/>
  <c r="X4735" i="27" s="1"/>
  <c r="N4735" i="27" s="1"/>
  <c r="G4735" i="27" s="1"/>
  <c r="AZ2933" i="27" l="1"/>
  <c r="AY2933" i="27"/>
  <c r="BB2933" i="27" s="1"/>
  <c r="AW2933" i="27"/>
  <c r="BA2933" i="27" s="1"/>
  <c r="AM1115" i="27"/>
  <c r="AN1115" i="27" s="1"/>
  <c r="AM748" i="27"/>
  <c r="AN748" i="27" s="1"/>
  <c r="J4735" i="27"/>
  <c r="K4735" i="27" s="1"/>
  <c r="O4735" i="27" s="1"/>
  <c r="I4735" i="27" l="1"/>
  <c r="R4735" i="27"/>
  <c r="S4735" i="27" s="1"/>
  <c r="T4735" i="27" s="1"/>
  <c r="L4735" i="27"/>
  <c r="Q4735" i="27"/>
  <c r="H4736" i="27" l="1"/>
  <c r="X4736" i="27" s="1"/>
  <c r="N4736" i="27" s="1"/>
  <c r="G4736" i="27" s="1"/>
  <c r="P4735" i="27"/>
  <c r="V4735" i="27" s="1"/>
  <c r="AT2934" i="27" s="1"/>
  <c r="M4735" i="27"/>
  <c r="U4735" i="27" s="1"/>
  <c r="W4735" i="27" s="1"/>
  <c r="J4736" i="27" l="1"/>
  <c r="K4736" i="27" s="1"/>
  <c r="AZ2934" i="27"/>
  <c r="AY2934" i="27"/>
  <c r="BB2934" i="27" s="1"/>
  <c r="AW2934" i="27"/>
  <c r="BA2934" i="27" s="1"/>
  <c r="AM1116" i="27"/>
  <c r="AN1116" i="27" s="1"/>
  <c r="AM749" i="27"/>
  <c r="AN749" i="27" s="1"/>
  <c r="O4736" i="27"/>
  <c r="I4736" i="27" l="1"/>
  <c r="L4736" i="27" s="1"/>
  <c r="M4736" i="27" s="1"/>
  <c r="R4736" i="27"/>
  <c r="S4736" i="27" s="1"/>
  <c r="T4736" i="27" s="1"/>
  <c r="Q4736" i="27"/>
  <c r="P4736" i="27" l="1"/>
  <c r="V4736" i="27" s="1"/>
  <c r="AT2935" i="27" s="1"/>
  <c r="U4736" i="27"/>
  <c r="W4736" i="27" s="1"/>
  <c r="H4737" i="27"/>
  <c r="X4737" i="27" s="1"/>
  <c r="N4737" i="27" s="1"/>
  <c r="G4737" i="27" s="1"/>
  <c r="J4737" i="27" l="1"/>
  <c r="K4737" i="27" s="1"/>
  <c r="AY2935" i="27"/>
  <c r="BB2935" i="27" s="1"/>
  <c r="AZ2935" i="27"/>
  <c r="AW2935" i="27"/>
  <c r="BA2935" i="27" s="1"/>
  <c r="AM1117" i="27"/>
  <c r="AN1117" i="27" s="1"/>
  <c r="AM750" i="27"/>
  <c r="AN750" i="27" s="1"/>
  <c r="O4737" i="27"/>
  <c r="I4737" i="27" l="1"/>
  <c r="L4737" i="27" s="1"/>
  <c r="R4737" i="27"/>
  <c r="S4737" i="27" s="1"/>
  <c r="T4737" i="27" s="1"/>
  <c r="Q4737" i="27"/>
  <c r="H4738" i="27" l="1"/>
  <c r="X4738" i="27" s="1"/>
  <c r="N4738" i="27" s="1"/>
  <c r="G4738" i="27" s="1"/>
  <c r="P4737" i="27"/>
  <c r="V4737" i="27" s="1"/>
  <c r="AT2936" i="27" s="1"/>
  <c r="M4737" i="27"/>
  <c r="U4737" i="27" s="1"/>
  <c r="W4737" i="27" s="1"/>
  <c r="J4738" i="27" l="1"/>
  <c r="K4738" i="27" s="1"/>
  <c r="AZ2936" i="27"/>
  <c r="AY2936" i="27"/>
  <c r="BB2936" i="27" s="1"/>
  <c r="AW2936" i="27"/>
  <c r="BA2936" i="27" s="1"/>
  <c r="AM1118" i="27"/>
  <c r="AN1118" i="27" s="1"/>
  <c r="AM751" i="27"/>
  <c r="AN751" i="27" s="1"/>
  <c r="O4738" i="27"/>
  <c r="I4738" i="27" l="1"/>
  <c r="L4738" i="27" s="1"/>
  <c r="M4738" i="27" s="1"/>
  <c r="R4738" i="27"/>
  <c r="S4738" i="27" s="1"/>
  <c r="T4738" i="27" s="1"/>
  <c r="Q4738" i="27"/>
  <c r="P4738" i="27" l="1"/>
  <c r="V4738" i="27" s="1"/>
  <c r="AT2937" i="27" s="1"/>
  <c r="U4738" i="27"/>
  <c r="W4738" i="27" s="1"/>
  <c r="H4739" i="27"/>
  <c r="X4739" i="27" s="1"/>
  <c r="N4739" i="27" s="1"/>
  <c r="G4739" i="27" s="1"/>
  <c r="J4739" i="27" l="1"/>
  <c r="K4739" i="27" s="1"/>
  <c r="AZ2937" i="27"/>
  <c r="AY2937" i="27"/>
  <c r="BB2937" i="27" s="1"/>
  <c r="AW2937" i="27"/>
  <c r="BA2937" i="27" s="1"/>
  <c r="AM752" i="27"/>
  <c r="AN752" i="27" s="1"/>
  <c r="AM1119" i="27"/>
  <c r="AN1119" i="27" s="1"/>
  <c r="O4739" i="27"/>
  <c r="I4739" i="27" l="1"/>
  <c r="L4739" i="27" s="1"/>
  <c r="P4739" i="27" s="1"/>
  <c r="R4739" i="27"/>
  <c r="S4739" i="27" s="1"/>
  <c r="T4739" i="27" s="1"/>
  <c r="Q4739" i="27"/>
  <c r="M4739" i="27" l="1"/>
  <c r="U4739" i="27" s="1"/>
  <c r="W4739" i="27" s="1"/>
  <c r="H4740" i="27"/>
  <c r="X4740" i="27" s="1"/>
  <c r="N4740" i="27" s="1"/>
  <c r="G4740" i="27" s="1"/>
  <c r="V4739" i="27"/>
  <c r="AT2938" i="27" s="1"/>
  <c r="J4740" i="27" l="1"/>
  <c r="K4740" i="27" s="1"/>
  <c r="O4740" i="27" s="1"/>
  <c r="I4740" i="27" s="1"/>
  <c r="AZ2938" i="27"/>
  <c r="AY2938" i="27"/>
  <c r="BB2938" i="27" s="1"/>
  <c r="AW2938" i="27"/>
  <c r="BA2938" i="27" s="1"/>
  <c r="AM1120" i="27"/>
  <c r="AN1120" i="27" s="1"/>
  <c r="AM753" i="27"/>
  <c r="AN753" i="27" s="1"/>
  <c r="R4740" i="27" l="1"/>
  <c r="S4740" i="27" s="1"/>
  <c r="T4740" i="27" s="1"/>
  <c r="L4740" i="27"/>
  <c r="M4740" i="27" s="1"/>
  <c r="Q4740" i="27"/>
  <c r="U4740" i="27" l="1"/>
  <c r="W4740" i="27" s="1"/>
  <c r="P4740" i="27"/>
  <c r="V4740" i="27" s="1"/>
  <c r="AT2939" i="27" s="1"/>
  <c r="H4741" i="27"/>
  <c r="X4741" i="27" s="1"/>
  <c r="N4741" i="27" s="1"/>
  <c r="G4741" i="27" s="1"/>
  <c r="J4741" i="27" l="1"/>
  <c r="K4741" i="27" s="1"/>
  <c r="O4741" i="27" s="1"/>
  <c r="AZ2939" i="27"/>
  <c r="AY2939" i="27"/>
  <c r="BB2939" i="27" s="1"/>
  <c r="AW2939" i="27"/>
  <c r="BA2939" i="27" s="1"/>
  <c r="AM1121" i="27"/>
  <c r="AN1121" i="27" s="1"/>
  <c r="AM754" i="27"/>
  <c r="AN754" i="27" s="1"/>
  <c r="I4741" i="27" l="1"/>
  <c r="L4741" i="27" s="1"/>
  <c r="P4741" i="27" s="1"/>
  <c r="R4741" i="27"/>
  <c r="S4741" i="27" s="1"/>
  <c r="T4741" i="27" s="1"/>
  <c r="Q4741" i="27"/>
  <c r="M4741" i="27" l="1"/>
  <c r="U4741" i="27" s="1"/>
  <c r="W4741" i="27" s="1"/>
  <c r="H4742" i="27"/>
  <c r="X4742" i="27" s="1"/>
  <c r="N4742" i="27" s="1"/>
  <c r="G4742" i="27" s="1"/>
  <c r="V4741" i="27"/>
  <c r="AT2940" i="27" s="1"/>
  <c r="J4742" i="27" l="1"/>
  <c r="K4742" i="27" s="1"/>
  <c r="AZ2940" i="27"/>
  <c r="AY2940" i="27"/>
  <c r="BB2940" i="27" s="1"/>
  <c r="AW2940" i="27"/>
  <c r="BA2940" i="27" s="1"/>
  <c r="AM1122" i="27"/>
  <c r="AN1122" i="27" s="1"/>
  <c r="AM755" i="27"/>
  <c r="AN755" i="27" s="1"/>
  <c r="O4742" i="27"/>
  <c r="I4742" i="27" s="1"/>
  <c r="L4742" i="27" s="1"/>
  <c r="R4742" i="27" l="1"/>
  <c r="S4742" i="27" s="1"/>
  <c r="T4742" i="27" s="1"/>
  <c r="M4742" i="27"/>
  <c r="P4742" i="27"/>
  <c r="V4742" i="27" s="1"/>
  <c r="AT2941" i="27" s="1"/>
  <c r="Q4742" i="27"/>
  <c r="AZ2941" i="27" l="1"/>
  <c r="AY2941" i="27"/>
  <c r="BB2941" i="27" s="1"/>
  <c r="AW2941" i="27"/>
  <c r="BA2941" i="27" s="1"/>
  <c r="AM756" i="27"/>
  <c r="AN756" i="27" s="1"/>
  <c r="AM1123" i="27"/>
  <c r="AN1123" i="27" s="1"/>
  <c r="H4743" i="27"/>
  <c r="X4743" i="27" s="1"/>
  <c r="N4743" i="27" s="1"/>
  <c r="G4743" i="27" s="1"/>
  <c r="U4742" i="27"/>
  <c r="W4742" i="27" s="1"/>
  <c r="J4743" i="27" l="1"/>
  <c r="K4743" i="27" s="1"/>
  <c r="O4743" i="27" s="1"/>
  <c r="I4743" i="27" l="1"/>
  <c r="L4743" i="27" s="1"/>
  <c r="M4743" i="27" s="1"/>
  <c r="R4743" i="27"/>
  <c r="S4743" i="27" s="1"/>
  <c r="T4743" i="27" s="1"/>
  <c r="Q4743" i="27"/>
  <c r="P4743" i="27" l="1"/>
  <c r="V4743" i="27" s="1"/>
  <c r="AT2942" i="27" s="1"/>
  <c r="U4743" i="27"/>
  <c r="W4743" i="27" s="1"/>
  <c r="H4744" i="27"/>
  <c r="X4744" i="27" s="1"/>
  <c r="N4744" i="27" s="1"/>
  <c r="G4744" i="27" s="1"/>
  <c r="J4744" i="27" l="1"/>
  <c r="K4744" i="27" s="1"/>
  <c r="AY2942" i="27"/>
  <c r="BB2942" i="27" s="1"/>
  <c r="AZ2942" i="27"/>
  <c r="AW2942" i="27"/>
  <c r="BA2942" i="27" s="1"/>
  <c r="AM1124" i="27"/>
  <c r="AN1124" i="27" s="1"/>
  <c r="AM757" i="27"/>
  <c r="AN757" i="27" s="1"/>
  <c r="O4744" i="27"/>
  <c r="I4744" i="27" l="1"/>
  <c r="L4744" i="27" s="1"/>
  <c r="M4744" i="27" s="1"/>
  <c r="R4744" i="27"/>
  <c r="S4744" i="27" s="1"/>
  <c r="T4744" i="27" s="1"/>
  <c r="Q4744" i="27"/>
  <c r="P4744" i="27" l="1"/>
  <c r="V4744" i="27" s="1"/>
  <c r="AT2943" i="27" s="1"/>
  <c r="H4745" i="27"/>
  <c r="X4745" i="27" s="1"/>
  <c r="N4745" i="27" s="1"/>
  <c r="G4745" i="27" s="1"/>
  <c r="U4744" i="27"/>
  <c r="W4744" i="27" s="1"/>
  <c r="J4745" i="27" l="1"/>
  <c r="K4745" i="27" s="1"/>
  <c r="AY2943" i="27"/>
  <c r="BB2943" i="27" s="1"/>
  <c r="AZ2943" i="27"/>
  <c r="AW2943" i="27"/>
  <c r="BA2943" i="27" s="1"/>
  <c r="AM1125" i="27"/>
  <c r="AN1125" i="27" s="1"/>
  <c r="AM758" i="27"/>
  <c r="AN758" i="27" s="1"/>
  <c r="O4745" i="27"/>
  <c r="I4745" i="27" l="1"/>
  <c r="L4745" i="27" s="1"/>
  <c r="M4745" i="27" s="1"/>
  <c r="R4745" i="27"/>
  <c r="S4745" i="27" s="1"/>
  <c r="T4745" i="27" s="1"/>
  <c r="Q4745" i="27"/>
  <c r="P4745" i="27" l="1"/>
  <c r="V4745" i="27" s="1"/>
  <c r="AT2944" i="27" s="1"/>
  <c r="U4745" i="27"/>
  <c r="W4745" i="27" s="1"/>
  <c r="H4746" i="27"/>
  <c r="X4746" i="27" s="1"/>
  <c r="N4746" i="27" s="1"/>
  <c r="G4746" i="27" s="1"/>
  <c r="J4746" i="27" l="1"/>
  <c r="K4746" i="27" s="1"/>
  <c r="AY2944" i="27"/>
  <c r="BB2944" i="27" s="1"/>
  <c r="AZ2944" i="27"/>
  <c r="AW2944" i="27"/>
  <c r="BA2944" i="27" s="1"/>
  <c r="AM1126" i="27"/>
  <c r="AN1126" i="27" s="1"/>
  <c r="AM759" i="27"/>
  <c r="AN759" i="27" s="1"/>
  <c r="O4746" i="27"/>
  <c r="I4746" i="27" l="1"/>
  <c r="L4746" i="27" s="1"/>
  <c r="P4746" i="27" s="1"/>
  <c r="R4746" i="27"/>
  <c r="S4746" i="27" s="1"/>
  <c r="T4746" i="27" s="1"/>
  <c r="Q4746" i="27"/>
  <c r="M4746" i="27" l="1"/>
  <c r="U4746" i="27" s="1"/>
  <c r="W4746" i="27" s="1"/>
  <c r="H4747" i="27"/>
  <c r="X4747" i="27" s="1"/>
  <c r="N4747" i="27" s="1"/>
  <c r="G4747" i="27" s="1"/>
  <c r="V4746" i="27"/>
  <c r="AT2945" i="27" s="1"/>
  <c r="J4747" i="27" l="1"/>
  <c r="K4747" i="27" s="1"/>
  <c r="O4747" i="27" s="1"/>
  <c r="AZ2945" i="27"/>
  <c r="AY2945" i="27"/>
  <c r="BB2945" i="27" s="1"/>
  <c r="AW2945" i="27"/>
  <c r="BA2945" i="27" s="1"/>
  <c r="AM1127" i="27"/>
  <c r="AN1127" i="27" s="1"/>
  <c r="AM760" i="27"/>
  <c r="AN760" i="27" s="1"/>
  <c r="I4747" i="27" l="1"/>
  <c r="L4747" i="27" s="1"/>
  <c r="P4747" i="27" s="1"/>
  <c r="R4747" i="27"/>
  <c r="S4747" i="27" s="1"/>
  <c r="T4747" i="27" s="1"/>
  <c r="Q4747" i="27"/>
  <c r="M4747" i="27" l="1"/>
  <c r="U4747" i="27" s="1"/>
  <c r="W4747" i="27" s="1"/>
  <c r="H4748" i="27"/>
  <c r="X4748" i="27" s="1"/>
  <c r="N4748" i="27" s="1"/>
  <c r="G4748" i="27" s="1"/>
  <c r="V4747" i="27"/>
  <c r="AT2946" i="27" s="1"/>
  <c r="J4748" i="27" l="1"/>
  <c r="K4748" i="27" s="1"/>
  <c r="AZ2946" i="27"/>
  <c r="AY2946" i="27"/>
  <c r="BB2946" i="27" s="1"/>
  <c r="AW2946" i="27"/>
  <c r="BA2946" i="27" s="1"/>
  <c r="AM1128" i="27"/>
  <c r="AN1128" i="27" s="1"/>
  <c r="AM761" i="27"/>
  <c r="AN761" i="27" s="1"/>
  <c r="O4748" i="27"/>
  <c r="I4748" i="27" l="1"/>
  <c r="L4748" i="27" s="1"/>
  <c r="P4748" i="27" s="1"/>
  <c r="R4748" i="27"/>
  <c r="S4748" i="27" s="1"/>
  <c r="T4748" i="27" s="1"/>
  <c r="Q4748" i="27"/>
  <c r="M4748" i="27" l="1"/>
  <c r="U4748" i="27" s="1"/>
  <c r="W4748" i="27" s="1"/>
  <c r="H4749" i="27"/>
  <c r="X4749" i="27" s="1"/>
  <c r="N4749" i="27" s="1"/>
  <c r="G4749" i="27" s="1"/>
  <c r="V4748" i="27"/>
  <c r="AT2947" i="27" s="1"/>
  <c r="J4749" i="27"/>
  <c r="K4749" i="27" s="1"/>
  <c r="AZ2947" i="27" l="1"/>
  <c r="AY2947" i="27"/>
  <c r="BB2947" i="27" s="1"/>
  <c r="AW2947" i="27"/>
  <c r="BA2947" i="27" s="1"/>
  <c r="AM1129" i="27"/>
  <c r="AN1129" i="27" s="1"/>
  <c r="AM762" i="27"/>
  <c r="AN762" i="27" s="1"/>
  <c r="O4749" i="27"/>
  <c r="I4749" i="27" l="1"/>
  <c r="L4749" i="27" s="1"/>
  <c r="P4749" i="27" s="1"/>
  <c r="R4749" i="27"/>
  <c r="S4749" i="27" s="1"/>
  <c r="T4749" i="27" s="1"/>
  <c r="Q4749" i="27"/>
  <c r="M4749" i="27" l="1"/>
  <c r="U4749" i="27" s="1"/>
  <c r="W4749" i="27" s="1"/>
  <c r="H4750" i="27"/>
  <c r="X4750" i="27" s="1"/>
  <c r="N4750" i="27" s="1"/>
  <c r="G4750" i="27" s="1"/>
  <c r="V4749" i="27"/>
  <c r="AT2948" i="27" s="1"/>
  <c r="J4750" i="27" l="1"/>
  <c r="K4750" i="27" s="1"/>
  <c r="O4750" i="27" s="1"/>
  <c r="B73" i="26"/>
  <c r="AZ2948" i="27"/>
  <c r="AY2948" i="27"/>
  <c r="BB2948" i="27" s="1"/>
  <c r="AW2948" i="27"/>
  <c r="BA2948" i="27" s="1"/>
  <c r="AM763" i="27"/>
  <c r="AN763" i="27" s="1"/>
  <c r="AM1130" i="27"/>
  <c r="AN1130" i="27" s="1"/>
  <c r="I4750" i="27" l="1"/>
  <c r="R4750" i="27"/>
  <c r="S4750" i="27" s="1"/>
  <c r="T4750" i="27" s="1"/>
  <c r="Q4750" i="27"/>
  <c r="B76" i="26" l="1"/>
  <c r="L4750" i="27"/>
  <c r="B78" i="26"/>
  <c r="M4750" i="27" l="1"/>
  <c r="U4750" i="27" s="1"/>
  <c r="W4750" i="27" s="1"/>
  <c r="P4750" i="27"/>
  <c r="AM10" i="27"/>
  <c r="AN10" i="27" s="1"/>
  <c r="AM11" i="27"/>
  <c r="AN11" i="27" s="1"/>
  <c r="AM12" i="27"/>
  <c r="AN12" i="27" s="1"/>
  <c r="AM13" i="27"/>
  <c r="AN13" i="27" s="1"/>
  <c r="AM14" i="27"/>
  <c r="AN14" i="27" s="1"/>
  <c r="AM15" i="27"/>
  <c r="AN15" i="27" s="1"/>
  <c r="AM16" i="27"/>
  <c r="AN16" i="27" s="1"/>
  <c r="AM17" i="27"/>
  <c r="AN17" i="27" s="1"/>
  <c r="AM19" i="27"/>
  <c r="AN19" i="27" s="1"/>
  <c r="AM18" i="27"/>
  <c r="AN18" i="27" s="1"/>
  <c r="AM21" i="27"/>
  <c r="AN21" i="27" s="1"/>
  <c r="AM32" i="27"/>
  <c r="AM33" i="27"/>
  <c r="AN33" i="27" s="1"/>
  <c r="AM34" i="27"/>
  <c r="AN34" i="27" s="1"/>
  <c r="AM35" i="27"/>
  <c r="AN35" i="27" s="1"/>
  <c r="AM36" i="27"/>
  <c r="AN36" i="27" s="1"/>
  <c r="AM37" i="27"/>
  <c r="AN37" i="27" s="1"/>
  <c r="AM38" i="27"/>
  <c r="AN38" i="27" s="1"/>
  <c r="AM39" i="27"/>
  <c r="AN39" i="27" s="1"/>
  <c r="AM40" i="27"/>
  <c r="AN40" i="27" s="1"/>
  <c r="AM41" i="27"/>
  <c r="AN41" i="27" s="1"/>
  <c r="AM42" i="27"/>
  <c r="AN42" i="27" s="1"/>
  <c r="AM43" i="27"/>
  <c r="AN43" i="27" s="1"/>
  <c r="AM44" i="27"/>
  <c r="AN44" i="27" s="1"/>
  <c r="AM45" i="27"/>
  <c r="AN45" i="27" s="1"/>
  <c r="AM46" i="27"/>
  <c r="AN46" i="27" s="1"/>
  <c r="AM47" i="27"/>
  <c r="AN47" i="27" s="1"/>
  <c r="AM48" i="27"/>
  <c r="AN48" i="27" s="1"/>
  <c r="AM49" i="27"/>
  <c r="AN49" i="27" s="1"/>
  <c r="AM50" i="27"/>
  <c r="AN50" i="27" s="1"/>
  <c r="AM51" i="27"/>
  <c r="AN51" i="27" s="1"/>
  <c r="AM52" i="27"/>
  <c r="AN52" i="27" s="1"/>
  <c r="AM53" i="27"/>
  <c r="AN53" i="27" s="1"/>
  <c r="AM54" i="27"/>
  <c r="AN54" i="27" s="1"/>
  <c r="AM55" i="27"/>
  <c r="AN55" i="27" s="1"/>
  <c r="AM56" i="27"/>
  <c r="AN56" i="27" s="1"/>
  <c r="AM57" i="27"/>
  <c r="AN57" i="27" s="1"/>
  <c r="AM58" i="27"/>
  <c r="AN58" i="27" s="1"/>
  <c r="AM59" i="27"/>
  <c r="AN59" i="27" s="1"/>
  <c r="AM60" i="27"/>
  <c r="AN60" i="27" s="1"/>
  <c r="AM61" i="27"/>
  <c r="AN61" i="27" s="1"/>
  <c r="AM62" i="27"/>
  <c r="AN62" i="27" s="1"/>
  <c r="AM63" i="27"/>
  <c r="AN63" i="27" s="1"/>
  <c r="AM64" i="27"/>
  <c r="AN64" i="27" s="1"/>
  <c r="AM65" i="27"/>
  <c r="AN65" i="27" s="1"/>
  <c r="AM797" i="27"/>
  <c r="AN797" i="27" s="1"/>
  <c r="AM430" i="27"/>
  <c r="AN430" i="27" s="1"/>
  <c r="AM798" i="27"/>
  <c r="AN798" i="27" s="1"/>
  <c r="AM431" i="27"/>
  <c r="AN431" i="27" s="1"/>
  <c r="AM799" i="27"/>
  <c r="AN799" i="27" s="1"/>
  <c r="AM432" i="27"/>
  <c r="AN432" i="27" s="1"/>
  <c r="AM800" i="27"/>
  <c r="AN800" i="27" s="1"/>
  <c r="AM433" i="27"/>
  <c r="AN433" i="27" s="1"/>
  <c r="AM434" i="27"/>
  <c r="AN434" i="27" s="1"/>
  <c r="AM801" i="27"/>
  <c r="AN801" i="27" s="1"/>
  <c r="AM802" i="27"/>
  <c r="AN802" i="27" s="1"/>
  <c r="AM435" i="27"/>
  <c r="AN435" i="27" s="1"/>
  <c r="AM436" i="27"/>
  <c r="AN436" i="27" s="1"/>
  <c r="AM803" i="27"/>
  <c r="AN803" i="27" s="1"/>
  <c r="AM804" i="27"/>
  <c r="AN804" i="27" s="1"/>
  <c r="AM437" i="27"/>
  <c r="AN437" i="27" s="1"/>
  <c r="AM805" i="27"/>
  <c r="AN805" i="27" s="1"/>
  <c r="AM438" i="27"/>
  <c r="AN438" i="27" s="1"/>
  <c r="AM806" i="27"/>
  <c r="AN806" i="27" s="1"/>
  <c r="AM439" i="27"/>
  <c r="AN439" i="27" s="1"/>
  <c r="AM440" i="27"/>
  <c r="AN440" i="27" s="1"/>
  <c r="AM807" i="27"/>
  <c r="AN807" i="27" s="1"/>
  <c r="AM441" i="27"/>
  <c r="AN441" i="27" s="1"/>
  <c r="AM808" i="27"/>
  <c r="AN808" i="27" s="1"/>
  <c r="AM442" i="27"/>
  <c r="AN442" i="27" s="1"/>
  <c r="AM809" i="27"/>
  <c r="AN809" i="27" s="1"/>
  <c r="AM810" i="27"/>
  <c r="AN810" i="27" s="1"/>
  <c r="AM443" i="27"/>
  <c r="AN443" i="27" s="1"/>
  <c r="AM811" i="27"/>
  <c r="AN811" i="27" s="1"/>
  <c r="AM444" i="27"/>
  <c r="AN444" i="27" s="1"/>
  <c r="AM445" i="27"/>
  <c r="AN445" i="27" s="1"/>
  <c r="AM812" i="27"/>
  <c r="AN812" i="27" s="1"/>
  <c r="AM813" i="27"/>
  <c r="AN813" i="27" s="1"/>
  <c r="AM446" i="27"/>
  <c r="AN446" i="27" s="1"/>
  <c r="AM447" i="27"/>
  <c r="AN447" i="27" s="1"/>
  <c r="AM814" i="27"/>
  <c r="AN814" i="27" s="1"/>
  <c r="AM815" i="27"/>
  <c r="AN815" i="27" s="1"/>
  <c r="AM448" i="27"/>
  <c r="AN448" i="27" s="1"/>
  <c r="AM816" i="27"/>
  <c r="AN816" i="27" s="1"/>
  <c r="AM449" i="27"/>
  <c r="AN449" i="27" s="1"/>
  <c r="AM450" i="27"/>
  <c r="AN450" i="27" s="1"/>
  <c r="AM817" i="27"/>
  <c r="AN817" i="27" s="1"/>
  <c r="AM818" i="27"/>
  <c r="AN818" i="27" s="1"/>
  <c r="AM451" i="27"/>
  <c r="AN451" i="27" s="1"/>
  <c r="AM819" i="27"/>
  <c r="AN819" i="27" s="1"/>
  <c r="AM452" i="27"/>
  <c r="AN452" i="27" s="1"/>
  <c r="AM820" i="27"/>
  <c r="AN820" i="27" s="1"/>
  <c r="AM453" i="27"/>
  <c r="AN453" i="27" s="1"/>
  <c r="AM821" i="27"/>
  <c r="AN821" i="27" s="1"/>
  <c r="AM454" i="27"/>
  <c r="AN454" i="27" s="1"/>
  <c r="AM822" i="27"/>
  <c r="AN822" i="27" s="1"/>
  <c r="AM455" i="27"/>
  <c r="AN455" i="27" s="1"/>
  <c r="AM823" i="27"/>
  <c r="AN823" i="27" s="1"/>
  <c r="AM456" i="27"/>
  <c r="AN456" i="27" s="1"/>
  <c r="AM824" i="27"/>
  <c r="AN824" i="27" s="1"/>
  <c r="AM457" i="27"/>
  <c r="AN457" i="27" s="1"/>
  <c r="AM459" i="27"/>
  <c r="AN459" i="27" s="1"/>
  <c r="AM826" i="27"/>
  <c r="AN826" i="27" s="1"/>
  <c r="AM827" i="27"/>
  <c r="AN827" i="27" s="1"/>
  <c r="AM460" i="27"/>
  <c r="AN460" i="27" s="1"/>
  <c r="AM461" i="27"/>
  <c r="AN461" i="27" s="1"/>
  <c r="AM828" i="27"/>
  <c r="AN828" i="27" s="1"/>
  <c r="AM462" i="27"/>
  <c r="AN462" i="27" s="1"/>
  <c r="AM829" i="27"/>
  <c r="AN829" i="27" s="1"/>
  <c r="AM830" i="27"/>
  <c r="AN830" i="27" s="1"/>
  <c r="AM463" i="27"/>
  <c r="AN463" i="27" s="1"/>
  <c r="AM464" i="27"/>
  <c r="AN464" i="27" s="1"/>
  <c r="AM831" i="27"/>
  <c r="AN831" i="27" s="1"/>
  <c r="AM832" i="27"/>
  <c r="AN832" i="27" s="1"/>
  <c r="AM465" i="27"/>
  <c r="AN465" i="27" s="1"/>
  <c r="AM466" i="27"/>
  <c r="AN466" i="27" s="1"/>
  <c r="AM833" i="27"/>
  <c r="AN833" i="27" s="1"/>
  <c r="AM467" i="27"/>
  <c r="AN467" i="27" s="1"/>
  <c r="AM834" i="27"/>
  <c r="AN834" i="27" s="1"/>
  <c r="AM835" i="27"/>
  <c r="AN835" i="27" s="1"/>
  <c r="AM468" i="27"/>
  <c r="AN468" i="27" s="1"/>
  <c r="AM836" i="27"/>
  <c r="AN836" i="27" s="1"/>
  <c r="AM469" i="27"/>
  <c r="AN469" i="27" s="1"/>
  <c r="AM837" i="27"/>
  <c r="AN837" i="27" s="1"/>
  <c r="AM470" i="27"/>
  <c r="AN470" i="27" s="1"/>
  <c r="AM838" i="27"/>
  <c r="AN838" i="27" s="1"/>
  <c r="AM471" i="27"/>
  <c r="AN471" i="27" s="1"/>
  <c r="AM839" i="27"/>
  <c r="AN839" i="27" s="1"/>
  <c r="AM472" i="27"/>
  <c r="AN472" i="27" s="1"/>
  <c r="AM840" i="27"/>
  <c r="AN840" i="27" s="1"/>
  <c r="AM473" i="27"/>
  <c r="AN473" i="27" s="1"/>
  <c r="AM474" i="27"/>
  <c r="AN474" i="27" s="1"/>
  <c r="AM841" i="27"/>
  <c r="AN841" i="27" s="1"/>
  <c r="AM842" i="27"/>
  <c r="AN842" i="27" s="1"/>
  <c r="AM475" i="27"/>
  <c r="AN475" i="27" s="1"/>
  <c r="AM476" i="27"/>
  <c r="AN476" i="27" s="1"/>
  <c r="AM843" i="27"/>
  <c r="AN843" i="27" s="1"/>
  <c r="AM477" i="27"/>
  <c r="AN477" i="27" s="1"/>
  <c r="AM844" i="27"/>
  <c r="AN844" i="27" s="1"/>
  <c r="AM845" i="27"/>
  <c r="AN845" i="27" s="1"/>
  <c r="AM478" i="27"/>
  <c r="AN478" i="27" s="1"/>
  <c r="AM479" i="27"/>
  <c r="AN479" i="27" s="1"/>
  <c r="AM846" i="27"/>
  <c r="AN846" i="27" s="1"/>
  <c r="AM480" i="27"/>
  <c r="AN480" i="27" s="1"/>
  <c r="AM847" i="27"/>
  <c r="AN847" i="27" s="1"/>
  <c r="AM848" i="27"/>
  <c r="AN848" i="27" s="1"/>
  <c r="AM481" i="27"/>
  <c r="AN481" i="27" s="1"/>
  <c r="AM482" i="27"/>
  <c r="AN482" i="27" s="1"/>
  <c r="AM849" i="27"/>
  <c r="AN849" i="27" s="1"/>
  <c r="AM483" i="27"/>
  <c r="AN483" i="27" s="1"/>
  <c r="AM850" i="27"/>
  <c r="AN850" i="27" s="1"/>
  <c r="AM484" i="27"/>
  <c r="AN484" i="27" s="1"/>
  <c r="AM851" i="27"/>
  <c r="AN851" i="27" s="1"/>
  <c r="AM852" i="27"/>
  <c r="AN852" i="27" s="1"/>
  <c r="AM485" i="27"/>
  <c r="AN485" i="27" s="1"/>
  <c r="AM486" i="27"/>
  <c r="AN486" i="27" s="1"/>
  <c r="AM853" i="27"/>
  <c r="AN853" i="27" s="1"/>
  <c r="AM854" i="27"/>
  <c r="AN854" i="27" s="1"/>
  <c r="AM487" i="27"/>
  <c r="AN487" i="27" s="1"/>
  <c r="AM855" i="27"/>
  <c r="AN855" i="27" s="1"/>
  <c r="AM488" i="27"/>
  <c r="AN488" i="27" s="1"/>
  <c r="AM856" i="27"/>
  <c r="AN856" i="27" s="1"/>
  <c r="AM489" i="27"/>
  <c r="AN489" i="27" s="1"/>
  <c r="AM857" i="27"/>
  <c r="AN857" i="27" s="1"/>
  <c r="AM490" i="27"/>
  <c r="AN490" i="27" s="1"/>
  <c r="AM858" i="27"/>
  <c r="AN858" i="27" s="1"/>
  <c r="AM491" i="27"/>
  <c r="AN491" i="27" s="1"/>
  <c r="AM492" i="27"/>
  <c r="AN492" i="27" s="1"/>
  <c r="AM859" i="27"/>
  <c r="AN859" i="27" s="1"/>
  <c r="AM493" i="27"/>
  <c r="AN493" i="27" s="1"/>
  <c r="AM860" i="27"/>
  <c r="AN860" i="27" s="1"/>
  <c r="AM861" i="27"/>
  <c r="AN861" i="27" s="1"/>
  <c r="AM494" i="27"/>
  <c r="AN494" i="27" s="1"/>
  <c r="AM862" i="27"/>
  <c r="AN862" i="27" s="1"/>
  <c r="AM495" i="27"/>
  <c r="AN495" i="27" s="1"/>
  <c r="AM863" i="27"/>
  <c r="AN863" i="27" s="1"/>
  <c r="AM496" i="27"/>
  <c r="AN496" i="27" s="1"/>
  <c r="AM864" i="27"/>
  <c r="AN864" i="27" s="1"/>
  <c r="AM497" i="27"/>
  <c r="AN497" i="27" s="1"/>
  <c r="AM865" i="27"/>
  <c r="AN865" i="27" s="1"/>
  <c r="AM498" i="27"/>
  <c r="AN498" i="27" s="1"/>
  <c r="AM866" i="27"/>
  <c r="AN866" i="27" s="1"/>
  <c r="AM499" i="27"/>
  <c r="AN499" i="27" s="1"/>
  <c r="AM500" i="27"/>
  <c r="AN500" i="27" s="1"/>
  <c r="AM867" i="27"/>
  <c r="AN867" i="27" s="1"/>
  <c r="AM868" i="27"/>
  <c r="AN868" i="27" s="1"/>
  <c r="AM501" i="27"/>
  <c r="AN501" i="27" s="1"/>
  <c r="AM869" i="27"/>
  <c r="AN869" i="27" s="1"/>
  <c r="AM502" i="27"/>
  <c r="AN502" i="27" s="1"/>
  <c r="AM503" i="27"/>
  <c r="AN503" i="27" s="1"/>
  <c r="AM870" i="27"/>
  <c r="AN870" i="27" s="1"/>
  <c r="AM504" i="27"/>
  <c r="AN504" i="27" s="1"/>
  <c r="AM871" i="27"/>
  <c r="AN871" i="27" s="1"/>
  <c r="AM872" i="27"/>
  <c r="AN872" i="27" s="1"/>
  <c r="AM505" i="27"/>
  <c r="AN505" i="27" s="1"/>
  <c r="AM873" i="27"/>
  <c r="AN873" i="27" s="1"/>
  <c r="AM506" i="27"/>
  <c r="AN506" i="27" s="1"/>
  <c r="AM507" i="27"/>
  <c r="AN507" i="27" s="1"/>
  <c r="AM874" i="27"/>
  <c r="AN874" i="27" s="1"/>
  <c r="AM508" i="27"/>
  <c r="AN508" i="27" s="1"/>
  <c r="AM875" i="27"/>
  <c r="AN875" i="27" s="1"/>
  <c r="AM876" i="27"/>
  <c r="AN876" i="27" s="1"/>
  <c r="AM509" i="27"/>
  <c r="AN509" i="27" s="1"/>
  <c r="AM877" i="27"/>
  <c r="AN877" i="27" s="1"/>
  <c r="AM510" i="27"/>
  <c r="AN510" i="27" s="1"/>
  <c r="AM878" i="27"/>
  <c r="AN878" i="27" s="1"/>
  <c r="AM511" i="27"/>
  <c r="AN511" i="27" s="1"/>
  <c r="AM879" i="27"/>
  <c r="AN879" i="27" s="1"/>
  <c r="AM512" i="27"/>
  <c r="AN512" i="27" s="1"/>
  <c r="AM880" i="27"/>
  <c r="AN880" i="27" s="1"/>
  <c r="AM513" i="27"/>
  <c r="AN513" i="27" s="1"/>
  <c r="AM881" i="27"/>
  <c r="AN881" i="27" s="1"/>
  <c r="AM514" i="27"/>
  <c r="AN514" i="27" s="1"/>
  <c r="AM882" i="27"/>
  <c r="AN882" i="27" s="1"/>
  <c r="AM515" i="27"/>
  <c r="AN515" i="27" s="1"/>
  <c r="AM883" i="27"/>
  <c r="AN883" i="27" s="1"/>
  <c r="AM516" i="27"/>
  <c r="AN516" i="27" s="1"/>
  <c r="AM884" i="27"/>
  <c r="AN884" i="27" s="1"/>
  <c r="AM517" i="27"/>
  <c r="AN517" i="27" s="1"/>
  <c r="AM518" i="27"/>
  <c r="AN518" i="27" s="1"/>
  <c r="AM885" i="27"/>
  <c r="AN885" i="27" s="1"/>
  <c r="AM519" i="27"/>
  <c r="AN519" i="27" s="1"/>
  <c r="AM886" i="27"/>
  <c r="AN886" i="27" s="1"/>
  <c r="AM520" i="27"/>
  <c r="AN520" i="27" s="1"/>
  <c r="AM887" i="27"/>
  <c r="AN887" i="27" s="1"/>
  <c r="AM521" i="27"/>
  <c r="AN521" i="27" s="1"/>
  <c r="AM888" i="27"/>
  <c r="AN888" i="27" s="1"/>
  <c r="AM522" i="27"/>
  <c r="AN522" i="27" s="1"/>
  <c r="AM889" i="27"/>
  <c r="AN889" i="27" s="1"/>
  <c r="AM523" i="27"/>
  <c r="AN523" i="27" s="1"/>
  <c r="AM890" i="27"/>
  <c r="AN890" i="27" s="1"/>
  <c r="AM891" i="27"/>
  <c r="AN891" i="27" s="1"/>
  <c r="AM524" i="27"/>
  <c r="AN524" i="27" s="1"/>
  <c r="AM892" i="27"/>
  <c r="AN892" i="27" s="1"/>
  <c r="AM525" i="27"/>
  <c r="AN525" i="27" s="1"/>
  <c r="AM526" i="27"/>
  <c r="AN526" i="27" s="1"/>
  <c r="AM893" i="27"/>
  <c r="AN893" i="27" s="1"/>
  <c r="AM527" i="27"/>
  <c r="AN527" i="27" s="1"/>
  <c r="AM894" i="27"/>
  <c r="AN894" i="27" s="1"/>
  <c r="AM895" i="27"/>
  <c r="AN895" i="27" s="1"/>
  <c r="AM528" i="27"/>
  <c r="AN528" i="27" s="1"/>
  <c r="AM896" i="27"/>
  <c r="AN896" i="27" s="1"/>
  <c r="AM529" i="27"/>
  <c r="AN529" i="27" s="1"/>
  <c r="AM530" i="27"/>
  <c r="AN530" i="27" s="1"/>
  <c r="AM897" i="27"/>
  <c r="AN897" i="27" s="1"/>
  <c r="AM898" i="27"/>
  <c r="AN898" i="27" s="1"/>
  <c r="AM531" i="27"/>
  <c r="AN531" i="27" s="1"/>
  <c r="AM899" i="27"/>
  <c r="AN899" i="27" s="1"/>
  <c r="AM532" i="27"/>
  <c r="AN532" i="27" s="1"/>
  <c r="AM900" i="27"/>
  <c r="AN900" i="27" s="1"/>
  <c r="AM533" i="27"/>
  <c r="AN533" i="27" s="1"/>
  <c r="AM901" i="27"/>
  <c r="AN901" i="27" s="1"/>
  <c r="AM534" i="27"/>
  <c r="AN534" i="27" s="1"/>
  <c r="AM535" i="27"/>
  <c r="AN535" i="27" s="1"/>
  <c r="AM902" i="27"/>
  <c r="AN902" i="27" s="1"/>
  <c r="AM903" i="27"/>
  <c r="AN903" i="27" s="1"/>
  <c r="AM536" i="27"/>
  <c r="AN536" i="27" s="1"/>
  <c r="AM537" i="27"/>
  <c r="AN537" i="27" s="1"/>
  <c r="AM904" i="27"/>
  <c r="AN904" i="27" s="1"/>
  <c r="AM538" i="27"/>
  <c r="AN538" i="27" s="1"/>
  <c r="AM905" i="27"/>
  <c r="AN905" i="27" s="1"/>
  <c r="AM539" i="27"/>
  <c r="AN539" i="27" s="1"/>
  <c r="AM906" i="27"/>
  <c r="AN906" i="27" s="1"/>
  <c r="AM907" i="27"/>
  <c r="AN907" i="27" s="1"/>
  <c r="AM540" i="27"/>
  <c r="AN540" i="27" s="1"/>
  <c r="AM541" i="27"/>
  <c r="AN541" i="27" s="1"/>
  <c r="AM908" i="27"/>
  <c r="AN908" i="27" s="1"/>
  <c r="AM542" i="27"/>
  <c r="AN542" i="27" s="1"/>
  <c r="AM909" i="27"/>
  <c r="AN909" i="27" s="1"/>
  <c r="AM543" i="27"/>
  <c r="AN543" i="27" s="1"/>
  <c r="AM910" i="27"/>
  <c r="AN910" i="27" s="1"/>
  <c r="AM544" i="27"/>
  <c r="AN544" i="27" s="1"/>
  <c r="AM911" i="27"/>
  <c r="AN911" i="27" s="1"/>
  <c r="AM912" i="27"/>
  <c r="AN912" i="27" s="1"/>
  <c r="AM545" i="27"/>
  <c r="AN545" i="27" s="1"/>
  <c r="AM913" i="27"/>
  <c r="AN913" i="27" s="1"/>
  <c r="AM546" i="27"/>
  <c r="AN546" i="27" s="1"/>
  <c r="AM547" i="27"/>
  <c r="AN547" i="27" s="1"/>
  <c r="AM914" i="27"/>
  <c r="AN914" i="27" s="1"/>
  <c r="AM548" i="27"/>
  <c r="AN548" i="27" s="1"/>
  <c r="AM915" i="27"/>
  <c r="AN915" i="27" s="1"/>
  <c r="AM916" i="27"/>
  <c r="AN916" i="27" s="1"/>
  <c r="AM549" i="27"/>
  <c r="AN549" i="27" s="1"/>
  <c r="AM917" i="27"/>
  <c r="AN917" i="27" s="1"/>
  <c r="AM550" i="27"/>
  <c r="AN550" i="27" s="1"/>
  <c r="AM918" i="27"/>
  <c r="AN918" i="27" s="1"/>
  <c r="AM551" i="27"/>
  <c r="AN551" i="27" s="1"/>
  <c r="AM919" i="27"/>
  <c r="AN919" i="27" s="1"/>
  <c r="AM552" i="27"/>
  <c r="AN552" i="27" s="1"/>
  <c r="AM920" i="27"/>
  <c r="AN920" i="27" s="1"/>
  <c r="AM553" i="27"/>
  <c r="AN553" i="27" s="1"/>
  <c r="AM554" i="27"/>
  <c r="AN554" i="27" s="1"/>
  <c r="AM921" i="27"/>
  <c r="AN921" i="27" s="1"/>
  <c r="AM922" i="27"/>
  <c r="AN922" i="27" s="1"/>
  <c r="AM555" i="27"/>
  <c r="AN555" i="27" s="1"/>
  <c r="AM923" i="27"/>
  <c r="AN923" i="27" s="1"/>
  <c r="AM556" i="27"/>
  <c r="AN556" i="27" s="1"/>
  <c r="AM924" i="27"/>
  <c r="AN924" i="27" s="1"/>
  <c r="AM557" i="27"/>
  <c r="AN557" i="27" s="1"/>
  <c r="AM925" i="27"/>
  <c r="AN925" i="27" s="1"/>
  <c r="AM558" i="27"/>
  <c r="AN558" i="27" s="1"/>
  <c r="AM559" i="27"/>
  <c r="AN559" i="27" s="1"/>
  <c r="AM926" i="27"/>
  <c r="AN926" i="27" s="1"/>
  <c r="AM927" i="27"/>
  <c r="AN927" i="27" s="1"/>
  <c r="AM560" i="27"/>
  <c r="AN560" i="27" s="1"/>
  <c r="AM561" i="27"/>
  <c r="AN561" i="27" s="1"/>
  <c r="AM928" i="27"/>
  <c r="AN928" i="27" s="1"/>
  <c r="AM929" i="27"/>
  <c r="AN929" i="27" s="1"/>
  <c r="AM562" i="27"/>
  <c r="AN562" i="27" s="1"/>
  <c r="AM563" i="27"/>
  <c r="AN563" i="27" s="1"/>
  <c r="AM930" i="27"/>
  <c r="AN930" i="27" s="1"/>
  <c r="AM564" i="27"/>
  <c r="AN564" i="27" s="1"/>
  <c r="AM931" i="27"/>
  <c r="AN931" i="27" s="1"/>
  <c r="AM932" i="27"/>
  <c r="AN932" i="27" s="1"/>
  <c r="AM565" i="27"/>
  <c r="AN565" i="27" s="1"/>
  <c r="AM933" i="27"/>
  <c r="AN933" i="27" s="1"/>
  <c r="AM566" i="27"/>
  <c r="AN566" i="27" s="1"/>
  <c r="AM567" i="27"/>
  <c r="AN567" i="27" s="1"/>
  <c r="AM934" i="27"/>
  <c r="AN934" i="27" s="1"/>
  <c r="AM935" i="27"/>
  <c r="AN935" i="27" s="1"/>
  <c r="AM568" i="27"/>
  <c r="AN568" i="27" s="1"/>
  <c r="AM569" i="27"/>
  <c r="AN569" i="27" s="1"/>
  <c r="AM936" i="27"/>
  <c r="AN936" i="27" s="1"/>
  <c r="AM937" i="27"/>
  <c r="AN937" i="27" s="1"/>
  <c r="AM570" i="27"/>
  <c r="AN570" i="27" s="1"/>
  <c r="AM938" i="27"/>
  <c r="AN938" i="27" s="1"/>
  <c r="AM571" i="27"/>
  <c r="AN571" i="27" s="1"/>
  <c r="AM939" i="27"/>
  <c r="AN939" i="27" s="1"/>
  <c r="AM572" i="27"/>
  <c r="AN572" i="27" s="1"/>
  <c r="AM940" i="27"/>
  <c r="AN940" i="27" s="1"/>
  <c r="AM573" i="27"/>
  <c r="AN573" i="27" s="1"/>
  <c r="AM941" i="27"/>
  <c r="AN941" i="27" s="1"/>
  <c r="AM574" i="27"/>
  <c r="AN574" i="27" s="1"/>
  <c r="AM575" i="27"/>
  <c r="AN575" i="27" s="1"/>
  <c r="AM942" i="27"/>
  <c r="AN942" i="27" s="1"/>
  <c r="AM576" i="27"/>
  <c r="AN576" i="27" s="1"/>
  <c r="AM943" i="27"/>
  <c r="AN943" i="27" s="1"/>
  <c r="AM577" i="27"/>
  <c r="AN577" i="27" s="1"/>
  <c r="AM944" i="27"/>
  <c r="AN944" i="27" s="1"/>
  <c r="AM945" i="27"/>
  <c r="AN945" i="27" s="1"/>
  <c r="AM578" i="27"/>
  <c r="AN578" i="27" s="1"/>
  <c r="AM946" i="27"/>
  <c r="AN946" i="27" s="1"/>
  <c r="AM579" i="27"/>
  <c r="AN579" i="27" s="1"/>
  <c r="AM580" i="27"/>
  <c r="AN580" i="27" s="1"/>
  <c r="AM947" i="27"/>
  <c r="AN947" i="27" s="1"/>
  <c r="AM581" i="27"/>
  <c r="AN581" i="27" s="1"/>
  <c r="AM948" i="27"/>
  <c r="AN948" i="27" s="1"/>
  <c r="AM582" i="27"/>
  <c r="AN582" i="27" s="1"/>
  <c r="AM949" i="27"/>
  <c r="AN949" i="27" s="1"/>
  <c r="AM583" i="27"/>
  <c r="AN583" i="27" s="1"/>
  <c r="AM950" i="27"/>
  <c r="AN950" i="27" s="1"/>
  <c r="AM951" i="27"/>
  <c r="AN951" i="27" s="1"/>
  <c r="AM584" i="27"/>
  <c r="AN584" i="27" s="1"/>
  <c r="AM952" i="27"/>
  <c r="AN952" i="27" s="1"/>
  <c r="AM585" i="27"/>
  <c r="AN585" i="27" s="1"/>
  <c r="AM953" i="27"/>
  <c r="AN953" i="27" s="1"/>
  <c r="AM586" i="27"/>
  <c r="AN586" i="27" s="1"/>
  <c r="AM587" i="27"/>
  <c r="AN587" i="27" s="1"/>
  <c r="AM954" i="27"/>
  <c r="AN954" i="27" s="1"/>
  <c r="AM588" i="27"/>
  <c r="AN588" i="27" s="1"/>
  <c r="AM955" i="27"/>
  <c r="AN955" i="27" s="1"/>
  <c r="AM956" i="27"/>
  <c r="AN956" i="27" s="1"/>
  <c r="AM589" i="27"/>
  <c r="AN589" i="27" s="1"/>
  <c r="AM590" i="27"/>
  <c r="AN590" i="27" s="1"/>
  <c r="AM957" i="27"/>
  <c r="AN957" i="27" s="1"/>
  <c r="AM591" i="27"/>
  <c r="AN591" i="27" s="1"/>
  <c r="AM958" i="27"/>
  <c r="AN958" i="27" s="1"/>
  <c r="AM959" i="27"/>
  <c r="AN959" i="27" s="1"/>
  <c r="AM592" i="27"/>
  <c r="AN592" i="27" s="1"/>
  <c r="AM960" i="27"/>
  <c r="AN960" i="27" s="1"/>
  <c r="AM593" i="27"/>
  <c r="AN593" i="27" s="1"/>
  <c r="AM961" i="27"/>
  <c r="AN961" i="27" s="1"/>
  <c r="AM594" i="27"/>
  <c r="AN594" i="27" s="1"/>
  <c r="AM962" i="27"/>
  <c r="AN962" i="27" s="1"/>
  <c r="AM595" i="27"/>
  <c r="AN595" i="27" s="1"/>
  <c r="AM596" i="27"/>
  <c r="AN596" i="27" s="1"/>
  <c r="AM963" i="27"/>
  <c r="AN963" i="27" s="1"/>
  <c r="AM964" i="27"/>
  <c r="AN964" i="27" s="1"/>
  <c r="AM597" i="27"/>
  <c r="AN597" i="27" s="1"/>
  <c r="AM965" i="27"/>
  <c r="AN965" i="27" s="1"/>
  <c r="AM598" i="27"/>
  <c r="AN598" i="27" s="1"/>
  <c r="AM599" i="27"/>
  <c r="AN599" i="27" s="1"/>
  <c r="AM966" i="27"/>
  <c r="AN966" i="27" s="1"/>
  <c r="AM600" i="27"/>
  <c r="AN600" i="27" s="1"/>
  <c r="AM967" i="27"/>
  <c r="AN967" i="27" s="1"/>
  <c r="AM968" i="27"/>
  <c r="AN968" i="27" s="1"/>
  <c r="AM601" i="27"/>
  <c r="AN601" i="27" s="1"/>
  <c r="AM969" i="27"/>
  <c r="AN969" i="27" s="1"/>
  <c r="AM602" i="27"/>
  <c r="AN602" i="27" s="1"/>
  <c r="AM603" i="27"/>
  <c r="AN603" i="27" s="1"/>
  <c r="AM970" i="27"/>
  <c r="AN970" i="27" s="1"/>
  <c r="AM604" i="27"/>
  <c r="AN604" i="27" s="1"/>
  <c r="AM971" i="27"/>
  <c r="AN971" i="27" s="1"/>
  <c r="AM972" i="27"/>
  <c r="AN972" i="27" s="1"/>
  <c r="AM605" i="27"/>
  <c r="AN605" i="27" s="1"/>
  <c r="AM973" i="27"/>
  <c r="AN973" i="27" s="1"/>
  <c r="AM606" i="27"/>
  <c r="AN606" i="27" s="1"/>
  <c r="AM974" i="27"/>
  <c r="AN974" i="27" s="1"/>
  <c r="AM607" i="27"/>
  <c r="AN607" i="27" s="1"/>
  <c r="AM975" i="27"/>
  <c r="AN975" i="27" s="1"/>
  <c r="AM608" i="27"/>
  <c r="AN608" i="27" s="1"/>
  <c r="AM976" i="27"/>
  <c r="AN976" i="27" s="1"/>
  <c r="AM609" i="27"/>
  <c r="AN609" i="27" s="1"/>
  <c r="AM610" i="27"/>
  <c r="AN610" i="27" s="1"/>
  <c r="AM977" i="27"/>
  <c r="AN977" i="27" s="1"/>
  <c r="AM611" i="27"/>
  <c r="AN611" i="27" s="1"/>
  <c r="AM978" i="27"/>
  <c r="AN978" i="27" s="1"/>
  <c r="AM979" i="27"/>
  <c r="AN979" i="27" s="1"/>
  <c r="AM612" i="27"/>
  <c r="AN612" i="27" s="1"/>
  <c r="AM980" i="27"/>
  <c r="AN980" i="27" s="1"/>
  <c r="AM613" i="27"/>
  <c r="AN613" i="27" s="1"/>
  <c r="AM981" i="27"/>
  <c r="AN981" i="27" s="1"/>
  <c r="AM614" i="27"/>
  <c r="AN614" i="27" s="1"/>
  <c r="AM982" i="27"/>
  <c r="AN982" i="27" s="1"/>
  <c r="AM615" i="27"/>
  <c r="AN615" i="27" s="1"/>
  <c r="AM983" i="27"/>
  <c r="AN983" i="27" s="1"/>
  <c r="AM616" i="27"/>
  <c r="AN616" i="27" s="1"/>
  <c r="AM617" i="27"/>
  <c r="AN617" i="27" s="1"/>
  <c r="AM984" i="27"/>
  <c r="AN984" i="27" s="1"/>
  <c r="AM985" i="27"/>
  <c r="AN985" i="27" s="1"/>
  <c r="AM618" i="27"/>
  <c r="AN618" i="27" s="1"/>
  <c r="AM986" i="27"/>
  <c r="AN986" i="27" s="1"/>
  <c r="AM619" i="27"/>
  <c r="AN619" i="27" s="1"/>
  <c r="AM987" i="27"/>
  <c r="AN987" i="27" s="1"/>
  <c r="AM620" i="27"/>
  <c r="AN620" i="27" s="1"/>
  <c r="AM988" i="27"/>
  <c r="AN988" i="27" s="1"/>
  <c r="AM621" i="27"/>
  <c r="AN621" i="27" s="1"/>
  <c r="AM989" i="27"/>
  <c r="AN989" i="27" s="1"/>
  <c r="AM622" i="27"/>
  <c r="AN622" i="27" s="1"/>
  <c r="AM623" i="27"/>
  <c r="AN623" i="27" s="1"/>
  <c r="AM990" i="27"/>
  <c r="AN990" i="27" s="1"/>
  <c r="AM624" i="27"/>
  <c r="AN624" i="27" s="1"/>
  <c r="AM991" i="27"/>
  <c r="AN991" i="27" s="1"/>
  <c r="AM625" i="27"/>
  <c r="AN625" i="27" s="1"/>
  <c r="AM992" i="27"/>
  <c r="AN992" i="27" s="1"/>
  <c r="AM993" i="27"/>
  <c r="AN993" i="27" s="1"/>
  <c r="AM626" i="27"/>
  <c r="AN626" i="27" s="1"/>
  <c r="AM994" i="27"/>
  <c r="AN994" i="27" s="1"/>
  <c r="AM627" i="27"/>
  <c r="AN627" i="27" s="1"/>
  <c r="AM995" i="27"/>
  <c r="AN995" i="27" s="1"/>
  <c r="AM628" i="27"/>
  <c r="AN628" i="27" s="1"/>
  <c r="AM996" i="27"/>
  <c r="AN996" i="27" s="1"/>
  <c r="AM629" i="27"/>
  <c r="AN629" i="27" s="1"/>
  <c r="AM997" i="27"/>
  <c r="AN997" i="27" s="1"/>
  <c r="AM630" i="27"/>
  <c r="AN630" i="27" s="1"/>
  <c r="AM631" i="27"/>
  <c r="AN631" i="27" s="1"/>
  <c r="AM998" i="27"/>
  <c r="AN998" i="27" s="1"/>
  <c r="AM999" i="27"/>
  <c r="AN999" i="27" s="1"/>
  <c r="AM632" i="27"/>
  <c r="AN632" i="27" s="1"/>
  <c r="AM1000" i="27"/>
  <c r="AN1000" i="27" s="1"/>
  <c r="AM633" i="27"/>
  <c r="AN633" i="27" s="1"/>
  <c r="AM1001" i="27"/>
  <c r="AN1001" i="27" s="1"/>
  <c r="AM634" i="27"/>
  <c r="AN634" i="27" s="1"/>
  <c r="AM1002" i="27"/>
  <c r="AN1002" i="27" s="1"/>
  <c r="AM635" i="27"/>
  <c r="AN635" i="27" s="1"/>
  <c r="AM636" i="27"/>
  <c r="AN636" i="27" s="1"/>
  <c r="AM1003" i="27"/>
  <c r="AN1003" i="27" s="1"/>
  <c r="AM1004" i="27"/>
  <c r="AN1004" i="27" s="1"/>
  <c r="AM637" i="27"/>
  <c r="AN637" i="27" s="1"/>
  <c r="AM638" i="27"/>
  <c r="AN638" i="27" s="1"/>
  <c r="AM1005" i="27"/>
  <c r="AN1005" i="27" s="1"/>
  <c r="AM639" i="27"/>
  <c r="AN639" i="27" s="1"/>
  <c r="AM1006" i="27"/>
  <c r="AN1006" i="27" s="1"/>
  <c r="AM640" i="27"/>
  <c r="AN640" i="27" s="1"/>
  <c r="AM1007" i="27"/>
  <c r="AN1007" i="27" s="1"/>
  <c r="AM1008" i="27"/>
  <c r="AN1008" i="27" s="1"/>
  <c r="AM641" i="27"/>
  <c r="AN641" i="27" s="1"/>
  <c r="AM642" i="27"/>
  <c r="AN642" i="27" s="1"/>
  <c r="AM1009" i="27"/>
  <c r="AN1009" i="27" s="1"/>
  <c r="AM399" i="27"/>
  <c r="AN399" i="27" s="1"/>
  <c r="AM766" i="27"/>
  <c r="AN766" i="27" s="1"/>
  <c r="AM400" i="27"/>
  <c r="AN400" i="27" s="1"/>
  <c r="AM767" i="27"/>
  <c r="AN767" i="27" s="1"/>
  <c r="AM768" i="27"/>
  <c r="AN768" i="27" s="1"/>
  <c r="AM401" i="27"/>
  <c r="AN401" i="27" s="1"/>
  <c r="AM402" i="27"/>
  <c r="AN402" i="27" s="1"/>
  <c r="AM769" i="27"/>
  <c r="AN769" i="27" s="1"/>
  <c r="AM403" i="27"/>
  <c r="AN403" i="27" s="1"/>
  <c r="AM770" i="27"/>
  <c r="AN770" i="27" s="1"/>
  <c r="AM404" i="27"/>
  <c r="AN404" i="27" s="1"/>
  <c r="AM771" i="27"/>
  <c r="AN771" i="27" s="1"/>
  <c r="AM772" i="27"/>
  <c r="AN772" i="27" s="1"/>
  <c r="AM405" i="27"/>
  <c r="AN405" i="27" s="1"/>
  <c r="AM406" i="27"/>
  <c r="AN406" i="27" s="1"/>
  <c r="AM773" i="27"/>
  <c r="AN773" i="27" s="1"/>
  <c r="AM774" i="27"/>
  <c r="AN774" i="27" s="1"/>
  <c r="AM407" i="27"/>
  <c r="AN407" i="27" s="1"/>
  <c r="AM408" i="27"/>
  <c r="AN408" i="27" s="1"/>
  <c r="AM775" i="27"/>
  <c r="AN775" i="27" s="1"/>
  <c r="AM409" i="27"/>
  <c r="AN409" i="27" s="1"/>
  <c r="AM776" i="27"/>
  <c r="AN776" i="27" s="1"/>
  <c r="AM777" i="27"/>
  <c r="AN777" i="27" s="1"/>
  <c r="AM410" i="27"/>
  <c r="AN410" i="27" s="1"/>
  <c r="AM778" i="27"/>
  <c r="AN778" i="27" s="1"/>
  <c r="AM411" i="27"/>
  <c r="AN411" i="27" s="1"/>
  <c r="AM412" i="27"/>
  <c r="AN412" i="27" s="1"/>
  <c r="AM779" i="27"/>
  <c r="AN779" i="27" s="1"/>
  <c r="AM413" i="27"/>
  <c r="AN413" i="27" s="1"/>
  <c r="AM780" i="27"/>
  <c r="AN780" i="27" s="1"/>
  <c r="AM781" i="27"/>
  <c r="AN781" i="27" s="1"/>
  <c r="AM414" i="27"/>
  <c r="AN414" i="27" s="1"/>
  <c r="AM782" i="27"/>
  <c r="AN782" i="27" s="1"/>
  <c r="AM415" i="27"/>
  <c r="AN415" i="27" s="1"/>
  <c r="AM416" i="27"/>
  <c r="AN416" i="27" s="1"/>
  <c r="AM783" i="27"/>
  <c r="AN783" i="27" s="1"/>
  <c r="AM784" i="27"/>
  <c r="AN784" i="27" s="1"/>
  <c r="AM417" i="27"/>
  <c r="AN417" i="27" s="1"/>
  <c r="AM785" i="27"/>
  <c r="AN785" i="27" s="1"/>
  <c r="AM418" i="27"/>
  <c r="AN418" i="27" s="1"/>
  <c r="AM419" i="27"/>
  <c r="AN419" i="27" s="1"/>
  <c r="AM786" i="27"/>
  <c r="AN786" i="27" s="1"/>
  <c r="AM787" i="27"/>
  <c r="AN787" i="27" s="1"/>
  <c r="AM420" i="27"/>
  <c r="AN420" i="27" s="1"/>
  <c r="AM421" i="27"/>
  <c r="AN421" i="27" s="1"/>
  <c r="AM788" i="27"/>
  <c r="AN788" i="27" s="1"/>
  <c r="AM422" i="27"/>
  <c r="AN422" i="27" s="1"/>
  <c r="AM789" i="27"/>
  <c r="AN789" i="27" s="1"/>
  <c r="AM423" i="27"/>
  <c r="AN423" i="27" s="1"/>
  <c r="AM790" i="27"/>
  <c r="AN790" i="27" s="1"/>
  <c r="AM424" i="27"/>
  <c r="AN424" i="27" s="1"/>
  <c r="AM791" i="27"/>
  <c r="AN791" i="27" s="1"/>
  <c r="AM792" i="27"/>
  <c r="AN792" i="27" s="1"/>
  <c r="AM425" i="27"/>
  <c r="AN425" i="27" s="1"/>
  <c r="AM793" i="27"/>
  <c r="AN793" i="27" s="1"/>
  <c r="AM426" i="27"/>
  <c r="AN426" i="27" s="1"/>
  <c r="AM794" i="27"/>
  <c r="AN794" i="27" s="1"/>
  <c r="AM427" i="27"/>
  <c r="AN427" i="27" s="1"/>
  <c r="AM795" i="27"/>
  <c r="AN795" i="27" s="1"/>
  <c r="AM428" i="27"/>
  <c r="AN428" i="27" s="1"/>
  <c r="AM796" i="27"/>
  <c r="AN796" i="27" s="1"/>
  <c r="AM429" i="27"/>
  <c r="AN429" i="27" s="1"/>
  <c r="B79" i="26" l="1"/>
  <c r="B74" i="26" s="1"/>
  <c r="B80" i="26" s="1"/>
  <c r="V4750" i="27"/>
  <c r="AT2949" i="27" s="1"/>
  <c r="AN32" i="27"/>
  <c r="AM28" i="27"/>
  <c r="AN28" i="27" s="1"/>
  <c r="AM25" i="27"/>
  <c r="AN25" i="27" s="1"/>
  <c r="AM26" i="27"/>
  <c r="AN26" i="27" s="1"/>
  <c r="AM24" i="27"/>
  <c r="AN24" i="27" s="1"/>
  <c r="AM27" i="27"/>
  <c r="AN27" i="27" s="1"/>
  <c r="B122" i="26" l="1"/>
  <c r="B114" i="26"/>
  <c r="AG16" i="27"/>
  <c r="AH16" i="27"/>
  <c r="B86" i="26"/>
  <c r="AM4" i="27"/>
  <c r="AN4" i="27" s="1"/>
  <c r="B94" i="26"/>
  <c r="AM764" i="27"/>
  <c r="AN764" i="27" s="1"/>
  <c r="AW2949" i="27"/>
  <c r="BA2949" i="27" s="1"/>
  <c r="AD16" i="27" a="1"/>
  <c r="AD16" i="27" s="1"/>
  <c r="AD3" i="27" s="1"/>
  <c r="AM5" i="27"/>
  <c r="AN5" i="27" s="1"/>
  <c r="AC16" i="27" a="1"/>
  <c r="AC16" i="27" s="1"/>
  <c r="AC3" i="27" s="1"/>
  <c r="AM1131" i="27"/>
  <c r="AN1131" i="27" s="1"/>
  <c r="AZ2949" i="27"/>
  <c r="AI16" i="27"/>
  <c r="AI3" i="27" s="1"/>
  <c r="AY2949" i="27"/>
  <c r="BB2949" i="27" s="1"/>
  <c r="AM3" i="27"/>
  <c r="AN3" i="27" s="1"/>
  <c r="AM6" i="27"/>
  <c r="AN6" i="27" s="1"/>
  <c r="AM7" i="27"/>
  <c r="AN7" i="27" s="1"/>
  <c r="B115" i="26" l="1"/>
  <c r="B121" i="26"/>
  <c r="B120" i="26"/>
  <c r="B118" i="26"/>
  <c r="B119" i="26"/>
  <c r="B93" i="26"/>
  <c r="B90" i="26"/>
  <c r="AF16" i="27"/>
  <c r="AF3" i="27" s="1"/>
  <c r="B87" i="26"/>
  <c r="B92" i="26"/>
  <c r="B91" i="26"/>
  <c r="B88" i="26"/>
  <c r="B116" i="26"/>
  <c r="B89" i="26"/>
  <c r="B117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<sst xmlns="http://schemas.openxmlformats.org/spreadsheetml/2006/main" count="245" uniqueCount="182">
  <si>
    <t>PARÂMETROS DA BACIA</t>
  </si>
  <si>
    <t>Nome da bacia</t>
  </si>
  <si>
    <t>Obs.: Modificar apenas as células com preenchimento amarelo.</t>
  </si>
  <si>
    <t>Desenvolvido pelo prof. José Almir Cirilo (contato: almir.cirilo@gmail.com)</t>
  </si>
  <si>
    <t>https://doi.org/10.1590/2318-0331.252020190106</t>
  </si>
  <si>
    <t>Área da bacia - Ab (km²)</t>
  </si>
  <si>
    <t>Comprimento total da drenagem - Lt (m)</t>
  </si>
  <si>
    <t>Coeficiente de rugosidade de Manning - n</t>
  </si>
  <si>
    <r>
      <rPr>
        <sz val="11"/>
        <color theme="1"/>
        <rFont val="Calibri"/>
        <family val="2"/>
        <charset val="204"/>
      </rPr>
      <t>Intervalo de tempo - ∆</t>
    </r>
    <r>
      <rPr>
        <sz val="11"/>
        <color theme="1"/>
        <rFont val="Calibri"/>
        <family val="2"/>
      </rPr>
      <t>t (s)</t>
    </r>
  </si>
  <si>
    <t>PARÂMETROS PARA CÁLCULOS</t>
  </si>
  <si>
    <r>
      <t xml:space="preserve">Coeficiente da função de evapotranspiração - </t>
    </r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 xml:space="preserve"> (padrão 1,4)</t>
    </r>
  </si>
  <si>
    <t>Citação: CIRILO, J. A.; VERÇOSA, L. F. de M.; GOMES, M. M. de A.; FEITOZA, M. A. B.; FERRAZ, G. de F.; SILVA, B. de M. Development and application of a rainfall-runoff model for semi-arid regions. RBRH, Porto Alegre, v. 25, p. 1-19, 2020.</t>
  </si>
  <si>
    <t>DADOS HIDROMETEOROLÓGICOS</t>
  </si>
  <si>
    <t>Arquivo com a série de dados de precipitação (mm/dia)</t>
  </si>
  <si>
    <t>Arquivo com a série de dados de vazão observada (m³/s)</t>
  </si>
  <si>
    <t>Arquivo com a série de dados de evaporação (mm/dia)</t>
  </si>
  <si>
    <t>Caminho onde se localizam os arquivos</t>
  </si>
  <si>
    <t>Razão entre o RMSE e o desvio padrão - RSR</t>
  </si>
  <si>
    <t>Raiz do erro médio quadrático - RMSE</t>
  </si>
  <si>
    <t>Coeficiente de eficiência Nash-Sutcliffe - NSE</t>
  </si>
  <si>
    <t>Coeficiente de determinação - R²</t>
  </si>
  <si>
    <t>Nome da planilha com o modelo CAWM da bacia</t>
  </si>
  <si>
    <t>EVAP POTENCIAL (mm)</t>
  </si>
  <si>
    <t>EVAP REAL MÁX (mm)</t>
  </si>
  <si>
    <t>LÂMINA Q OBS (mm)</t>
  </si>
  <si>
    <t>VOL PRECIP (mm)</t>
  </si>
  <si>
    <t>EVAP REAL (mm)</t>
  </si>
  <si>
    <t>ESCOADO (mm)</t>
  </si>
  <si>
    <t>SOLO INICIO (mm)</t>
  </si>
  <si>
    <t>SOLO FIM (mm)</t>
  </si>
  <si>
    <t>PERDAS (mm)</t>
  </si>
  <si>
    <t>BALANÇO HÍDRICO DE LONGO PERÍODO</t>
  </si>
  <si>
    <t>INICIALIZAÇÃO DE VARIÁVEIS</t>
  </si>
  <si>
    <t>Reserva no solo inicial</t>
  </si>
  <si>
    <t>Profundo corrigido inicial</t>
  </si>
  <si>
    <t>Rios temporários (0) ou perenes (1)</t>
  </si>
  <si>
    <t>Largura equivalente da seção dos rios - Be (m) (típico: entre 1 e 5)</t>
  </si>
  <si>
    <t>Tipo de planilha</t>
  </si>
  <si>
    <t>HTA .:. Tempo concentração (dias)</t>
  </si>
  <si>
    <t xml:space="preserve">Aplicar Histograma Tempo-Área sintético de Clark (HTA)? </t>
  </si>
  <si>
    <t>HTA .:. Coeficiente "n"</t>
  </si>
  <si>
    <t>HTA .:. Coeficiente "a"</t>
  </si>
  <si>
    <r>
      <t>Obs. sobre HTA: A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=a.t</t>
    </r>
    <r>
      <rPr>
        <vertAlign val="superscript"/>
        <sz val="11"/>
        <color rgb="FFFF0000"/>
        <rFont val="Calibri"/>
        <family val="2"/>
        <scheme val="minor"/>
      </rPr>
      <t>n</t>
    </r>
    <r>
      <rPr>
        <sz val="11"/>
        <color rgb="FFFF0000"/>
        <rFont val="Calibri"/>
        <family val="2"/>
        <scheme val="minor"/>
      </rPr>
      <t xml:space="preserve"> para 0 </t>
    </r>
    <r>
      <rPr>
        <sz val="11"/>
        <color rgb="FFFF0000"/>
        <rFont val="Calibri"/>
        <family val="2"/>
      </rPr>
      <t>≤ t ≤ 0,5.t</t>
    </r>
    <r>
      <rPr>
        <vertAlign val="subscript"/>
        <sz val="11"/>
        <color rgb="FFFF0000"/>
        <rFont val="Calibri"/>
        <family val="2"/>
      </rPr>
      <t>c</t>
    </r>
    <r>
      <rPr>
        <sz val="11"/>
        <color rgb="FFFF0000"/>
        <rFont val="Calibri"/>
        <family val="2"/>
      </rPr>
      <t xml:space="preserve"> </t>
    </r>
    <r>
      <rPr>
        <sz val="11"/>
        <color rgb="FFFF0000"/>
        <rFont val="Calibri"/>
        <family val="2"/>
        <scheme val="minor"/>
      </rPr>
      <t>e A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=1-a(1-t)</t>
    </r>
    <r>
      <rPr>
        <vertAlign val="superscript"/>
        <sz val="11"/>
        <color rgb="FFFF0000"/>
        <rFont val="Calibri"/>
        <family val="2"/>
        <scheme val="minor"/>
      </rPr>
      <t>n</t>
    </r>
    <r>
      <rPr>
        <sz val="11"/>
        <color rgb="FFFF0000"/>
        <rFont val="Calibri"/>
        <family val="2"/>
        <scheme val="minor"/>
      </rPr>
      <t xml:space="preserve"> para 0,5.t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 xml:space="preserve"> ≤ t ≤ 1</t>
    </r>
  </si>
  <si>
    <t>Obs. os arquivos de entrada deve ser "data tabulação valor" ou "data; valor"</t>
  </si>
  <si>
    <t>Obs. caso o arquivo disponha apenas de valores mensais, substituir as datas pelo nome dos meses (jan/fev/mar/abr/mai/ago/set/out/nov/dez)</t>
  </si>
  <si>
    <t>Data inicial</t>
  </si>
  <si>
    <t>Período completo: Data inicial</t>
  </si>
  <si>
    <t>Período completo: Data final</t>
  </si>
  <si>
    <t>INDICADORES DE EFICIÊNCIA DO MODELO: CALIBRAÇÃO</t>
  </si>
  <si>
    <t>Data final</t>
  </si>
  <si>
    <t>INDICADORES DE EFICIÊNCIA DO MODELO: VERIFICAÇÃO</t>
  </si>
  <si>
    <t>Função objetivo da calibração</t>
  </si>
  <si>
    <t>Valor da Função Objetivo</t>
  </si>
  <si>
    <t>Método de otimização</t>
  </si>
  <si>
    <t>Tamanho sugerido do período de verificação (para calibração)</t>
  </si>
  <si>
    <t>BALANÇO (mm)</t>
  </si>
  <si>
    <t>INDICADORES DE EFICIÊNCIA DO MODELO: GLOBAL</t>
  </si>
  <si>
    <t>NSE considerando a raiz quadrada dos valores - NSEsqrt</t>
  </si>
  <si>
    <t>NSE considerando os logaritmos dos valores - NSElog</t>
  </si>
  <si>
    <r>
      <t>Coeficiente do expoente do escoamento na calha (</t>
    </r>
    <r>
      <rPr>
        <sz val="11"/>
        <color theme="1"/>
        <rFont val="Univers"/>
        <family val="2"/>
      </rPr>
      <t>≈</t>
    </r>
    <r>
      <rPr>
        <sz val="11"/>
        <color theme="1"/>
        <rFont val="Calibri"/>
        <family val="2"/>
        <scheme val="minor"/>
      </rPr>
      <t>5/3) - b</t>
    </r>
  </si>
  <si>
    <r>
      <t xml:space="preserve">Coeficiente do expoente das perdas na calha (entre 1 e 2) - </t>
    </r>
    <r>
      <rPr>
        <sz val="11"/>
        <color theme="1"/>
        <rFont val="Calibri"/>
        <family val="2"/>
      </rPr>
      <t>p</t>
    </r>
  </si>
  <si>
    <r>
      <t>Parâmetro de perdas na calha - K</t>
    </r>
    <r>
      <rPr>
        <vertAlign val="subscript"/>
        <sz val="11"/>
        <color theme="1"/>
        <rFont val="Calibri"/>
        <family val="2"/>
        <scheme val="minor"/>
      </rPr>
      <t>L</t>
    </r>
  </si>
  <si>
    <t>Capacidade de armazenamento no solo - S - SUBmax</t>
  </si>
  <si>
    <t>Filtro de data inicial (deixar em branco para não restringir)</t>
  </si>
  <si>
    <t>Filtro de data final (deixar em branco para não restringir)</t>
  </si>
  <si>
    <t>Gerar planilha?</t>
  </si>
  <si>
    <t>Sim</t>
  </si>
  <si>
    <t>Erro médio absoluto - MAE</t>
  </si>
  <si>
    <t>Percentual de tendência - Pbias</t>
  </si>
  <si>
    <t>Coeficiente "kp" de conversão da evapotranspiração .:. ETP = ECA * Kp</t>
  </si>
  <si>
    <t>Declividade equivalente dos rios  - I (m/m)</t>
  </si>
  <si>
    <t>MODELO CHUVA-VAZÃO CAMPUS AGRESTE WATERSHED MODEL (CAWM)</t>
  </si>
  <si>
    <t>Parâmetro do escoamento na calha (calculado) - K</t>
  </si>
  <si>
    <t>Reserva na calha do rio inicial</t>
  </si>
  <si>
    <t>Armazenamento SUPERFICIAL INICIO (mm)</t>
  </si>
  <si>
    <t>Armazenamento SUPERFICIAL FINAL (mm)</t>
  </si>
  <si>
    <t>Versão com aprimoramento computacional feito pelos doutorandos da UFPE Othon Oliveira, Fellipe Alves e Vitor Melo. Dezenas de estudantes da UFPE merecem agradecimentos por suas contribuições nas aplicações do modelo.</t>
  </si>
  <si>
    <t>Vazão média observada (m³/s)</t>
  </si>
  <si>
    <t>Vazão média calculada (m³/s)</t>
  </si>
  <si>
    <t>Calibração</t>
  </si>
  <si>
    <t>As células marcadas em verde devem ser ajustadas se necessário.</t>
  </si>
  <si>
    <t>INICIAL</t>
  </si>
  <si>
    <t xml:space="preserve">Capacidade de armazenamento percolação profunda - Gmax </t>
  </si>
  <si>
    <t>Tipo de cálculo do parâmetro do escoamento na calha - K</t>
  </si>
  <si>
    <t>Parâmetro de percolação  - Ks</t>
  </si>
  <si>
    <t>VARIÁVEIS DE DECISÃO</t>
  </si>
  <si>
    <r>
      <t xml:space="preserve">Parâmetro de recarga - </t>
    </r>
    <r>
      <rPr>
        <sz val="11"/>
        <color theme="1"/>
        <rFont val="Calibri"/>
        <family val="2"/>
      </rPr>
      <t>β (referência = 2)</t>
    </r>
  </si>
  <si>
    <t>Área da bacia</t>
  </si>
  <si>
    <t>TRANSFERÊNCIA DE PARÂMETROS PARA OUTRA BACIA/SUB-BACIA</t>
  </si>
  <si>
    <t>Área da Bacia Principal (Km²)</t>
  </si>
  <si>
    <t>LÂMINA Q OBS (mm) da Área da Bacia Principal</t>
  </si>
  <si>
    <t>Correlação x LÂMINA Q OBS (mm) da Área da Principal</t>
  </si>
  <si>
    <t>PERÍODO DE CALIBRAÇÃO</t>
  </si>
  <si>
    <t>PERÍODO TOTAL</t>
  </si>
  <si>
    <t>CAWM</t>
  </si>
  <si>
    <t>Max(NSE/MAE)</t>
  </si>
  <si>
    <t>GRG Nonlinear</t>
  </si>
  <si>
    <t>Não</t>
  </si>
  <si>
    <t>Kp = 1 e refinado</t>
  </si>
  <si>
    <t>Kp = 0.6 e refinado</t>
  </si>
  <si>
    <t>Período de verificação = 50%</t>
  </si>
  <si>
    <t>Período de verificação = 60%</t>
  </si>
  <si>
    <t>Período de verificação = 65%</t>
  </si>
  <si>
    <t>Período de verificação = 70%</t>
  </si>
  <si>
    <t>Período de verificação = 75%</t>
  </si>
  <si>
    <t>Período de verificação = 80%</t>
  </si>
  <si>
    <t>Período de verificação = 85%</t>
  </si>
  <si>
    <t>Posto Flores</t>
  </si>
  <si>
    <t>Evap_Flores.txt</t>
  </si>
  <si>
    <t>Plu_Flores_red.txt</t>
  </si>
  <si>
    <t>Flu_Flores_red.txt</t>
  </si>
  <si>
    <t>H:\Meu Drive\Mestrado\Planilhas_CAWM\Pajeu</t>
  </si>
  <si>
    <t>DATA</t>
  </si>
  <si>
    <t>CHUVA</t>
  </si>
  <si>
    <t>mm</t>
  </si>
  <si>
    <t>VAZÃO OBS</t>
  </si>
  <si>
    <t>m³/s</t>
  </si>
  <si>
    <t>EVAPOTRANSPIRAÇÃO</t>
  </si>
  <si>
    <t>EVAP. Inicial</t>
  </si>
  <si>
    <t>EVAP. Não Atendida</t>
  </si>
  <si>
    <t>ESCOAMENTO DIRETO</t>
  </si>
  <si>
    <t>RESERVA NO SOLO (t)</t>
  </si>
  <si>
    <t>S1</t>
  </si>
  <si>
    <t>RE</t>
  </si>
  <si>
    <t>SOLO</t>
  </si>
  <si>
    <t>C</t>
  </si>
  <si>
    <t>S2=S1-C</t>
  </si>
  <si>
    <t>REC Solo</t>
  </si>
  <si>
    <t>REC Rio</t>
  </si>
  <si>
    <t>PERDAS DE C</t>
  </si>
  <si>
    <t>RESERVA SOLO Corrigida</t>
  </si>
  <si>
    <t>PROFUNDO</t>
  </si>
  <si>
    <t>PERCOLAÇÃO PROFUNDA</t>
  </si>
  <si>
    <t>PROFUNDO CORRIGIDO</t>
  </si>
  <si>
    <t>S3</t>
  </si>
  <si>
    <t>VAZÃO CAL</t>
  </si>
  <si>
    <t>BALANÇO</t>
  </si>
  <si>
    <t>Perene ou Intermitente</t>
  </si>
  <si>
    <t>SÉRIE COM PERÍODO DE DADOS OBERVADOS</t>
  </si>
  <si>
    <t>Data</t>
  </si>
  <si>
    <t>Mês</t>
  </si>
  <si>
    <t>Dia do ano</t>
  </si>
  <si>
    <t>Q_Obs</t>
  </si>
  <si>
    <t>Q_Cal</t>
  </si>
  <si>
    <t>AUXÍLIO</t>
  </si>
  <si>
    <t>Raiz_Qo</t>
  </si>
  <si>
    <t>Raiz_Qc</t>
  </si>
  <si>
    <t>Log_Qo</t>
  </si>
  <si>
    <t>Log_Qc</t>
  </si>
  <si>
    <t>DIF_QcQo</t>
  </si>
  <si>
    <t>DIF_Raiz_QcQo</t>
  </si>
  <si>
    <t>DIF_Log_QcQo</t>
  </si>
  <si>
    <t>INDICADORES DE EFICIÊNCIA DO MODELO POR ANO</t>
  </si>
  <si>
    <t>EVENTO</t>
  </si>
  <si>
    <t>DATA 1</t>
  </si>
  <si>
    <t>DATA 2</t>
  </si>
  <si>
    <t>NSE</t>
  </si>
  <si>
    <t>NSE RAIZ</t>
  </si>
  <si>
    <t>NSE LOG</t>
  </si>
  <si>
    <t>Pbias</t>
  </si>
  <si>
    <t>PEPF</t>
  </si>
  <si>
    <t>RMSE</t>
  </si>
  <si>
    <t>R2</t>
  </si>
  <si>
    <t>ESTATÍSTICAS HISTÓRICAS</t>
  </si>
  <si>
    <t>Longo Termo</t>
  </si>
  <si>
    <t>Média</t>
  </si>
  <si>
    <t>Perc. 10%</t>
  </si>
  <si>
    <t>Mediana</t>
  </si>
  <si>
    <t>Perc. 90%</t>
  </si>
  <si>
    <t>Máximo</t>
  </si>
  <si>
    <t>Mensal</t>
  </si>
  <si>
    <t>Qobs_LT</t>
  </si>
  <si>
    <t>Qcalc_LT</t>
  </si>
  <si>
    <t>Diferença relativa</t>
  </si>
  <si>
    <t>Qobs_mes</t>
  </si>
  <si>
    <t>Qcalc_mes</t>
  </si>
  <si>
    <t>Q_obs</t>
  </si>
  <si>
    <t>Q_calc</t>
  </si>
  <si>
    <t>Qobs_dia</t>
  </si>
  <si>
    <t>Qcalc_dia</t>
  </si>
  <si>
    <t>Verificação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</si>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</sst>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/yyyy;@"/>
    <numFmt numFmtId="165" formatCode="0.0000"/>
    <numFmt numFmtId="166" formatCode="0.0000000%"/>
    <numFmt numFmtId="167" formatCode="0.0000000"/>
    <numFmt numFmtId="168" formatCode="0.00000000"/>
    <numFmt numFmtId="169" formatCode="#,##0.000"/>
    <numFmt numFmtId="170" formatCode="0.000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1"/>
      <color theme="1"/>
      <name val="Calibri"/>
      <family val="2"/>
      <charset val="204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perscript"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vertAlign val="subscript"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Univers"/>
      <family val="2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color theme="4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6" fillId="3" borderId="0" applyNumberFormat="0" applyBorder="0" applyAlignment="0" applyProtection="0"/>
    <xf numFmtId="0" fontId="7" fillId="0" borderId="0" applyFill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5" fillId="0" borderId="0" xfId="0" applyFont="1"/>
    <xf numFmtId="0" fontId="4" fillId="0" borderId="0" xfId="0" applyFont="1"/>
    <xf numFmtId="0" fontId="9" fillId="0" borderId="0" xfId="0" applyFont="1"/>
    <xf numFmtId="0" fontId="10" fillId="0" borderId="0" xfId="4" applyFont="1"/>
    <xf numFmtId="0" fontId="0" fillId="2" borderId="0" xfId="0" applyFill="1" applyAlignment="1">
      <alignment horizontal="right"/>
    </xf>
    <xf numFmtId="165" fontId="0" fillId="0" borderId="0" xfId="0" applyNumberFormat="1"/>
    <xf numFmtId="9" fontId="15" fillId="2" borderId="0" xfId="0" applyNumberFormat="1" applyFont="1" applyFill="1"/>
    <xf numFmtId="0" fontId="16" fillId="2" borderId="0" xfId="0" applyFont="1" applyFill="1"/>
    <xf numFmtId="2" fontId="0" fillId="0" borderId="0" xfId="0" applyNumberFormat="1"/>
    <xf numFmtId="166" fontId="15" fillId="0" borderId="0" xfId="0" applyNumberFormat="1" applyFont="1"/>
    <xf numFmtId="167" fontId="0" fillId="2" borderId="0" xfId="0" applyNumberFormat="1" applyFill="1"/>
    <xf numFmtId="0" fontId="15" fillId="2" borderId="0" xfId="0" applyFont="1" applyFill="1"/>
    <xf numFmtId="14" fontId="0" fillId="2" borderId="0" xfId="0" applyNumberFormat="1" applyFill="1"/>
    <xf numFmtId="0" fontId="5" fillId="4" borderId="0" xfId="0" applyFont="1" applyFill="1"/>
    <xf numFmtId="0" fontId="0" fillId="4" borderId="0" xfId="0" applyFill="1"/>
    <xf numFmtId="164" fontId="0" fillId="0" borderId="0" xfId="0" applyNumberFormat="1"/>
    <xf numFmtId="0" fontId="0" fillId="5" borderId="0" xfId="0" applyFill="1"/>
    <xf numFmtId="167" fontId="0" fillId="0" borderId="0" xfId="0" applyNumberFormat="1"/>
    <xf numFmtId="0" fontId="15" fillId="0" borderId="0" xfId="0" applyFont="1"/>
    <xf numFmtId="167" fontId="1" fillId="0" borderId="0" xfId="0" applyNumberFormat="1" applyFont="1"/>
    <xf numFmtId="168" fontId="0" fillId="2" borderId="0" xfId="0" applyNumberFormat="1" applyFill="1"/>
    <xf numFmtId="0" fontId="16" fillId="0" borderId="0" xfId="0" applyFont="1"/>
    <xf numFmtId="0" fontId="1" fillId="4" borderId="0" xfId="0" applyFont="1" applyFill="1"/>
    <xf numFmtId="0" fontId="5" fillId="0" borderId="0" xfId="0" applyFont="1" applyAlignment="1">
      <alignment horizontal="center"/>
    </xf>
    <xf numFmtId="2" fontId="2" fillId="6" borderId="0" xfId="0" applyNumberFormat="1" applyFont="1" applyFill="1"/>
    <xf numFmtId="164" fontId="21" fillId="0" borderId="0" xfId="0" applyNumberFormat="1" applyFont="1"/>
    <xf numFmtId="2" fontId="21" fillId="0" borderId="0" xfId="0" applyNumberFormat="1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164" fontId="24" fillId="0" borderId="0" xfId="0" applyNumberFormat="1" applyFont="1"/>
    <xf numFmtId="2" fontId="24" fillId="0" borderId="0" xfId="0" applyNumberFormat="1" applyFont="1"/>
    <xf numFmtId="0" fontId="24" fillId="0" borderId="0" xfId="0" applyFont="1"/>
    <xf numFmtId="0" fontId="25" fillId="0" borderId="0" xfId="0" applyFont="1"/>
    <xf numFmtId="164" fontId="26" fillId="0" borderId="0" xfId="0" applyNumberFormat="1" applyFont="1"/>
    <xf numFmtId="2" fontId="26" fillId="0" borderId="0" xfId="0" applyNumberFormat="1" applyFont="1"/>
    <xf numFmtId="0" fontId="26" fillId="0" borderId="0" xfId="0" applyFont="1"/>
    <xf numFmtId="0" fontId="27" fillId="0" borderId="0" xfId="0" applyFont="1"/>
    <xf numFmtId="164" fontId="28" fillId="0" borderId="0" xfId="0" applyNumberFormat="1" applyFont="1"/>
    <xf numFmtId="2" fontId="28" fillId="0" borderId="0" xfId="0" applyNumberFormat="1" applyFont="1"/>
    <xf numFmtId="0" fontId="28" fillId="0" borderId="0" xfId="0" applyFont="1"/>
    <xf numFmtId="0" fontId="29" fillId="0" borderId="0" xfId="0" applyFont="1"/>
    <xf numFmtId="164" fontId="30" fillId="0" borderId="0" xfId="0" applyNumberFormat="1" applyFont="1"/>
    <xf numFmtId="2" fontId="30" fillId="0" borderId="0" xfId="0" applyNumberFormat="1" applyFont="1"/>
    <xf numFmtId="0" fontId="30" fillId="0" borderId="0" xfId="0" applyFont="1"/>
    <xf numFmtId="0" fontId="27" fillId="7" borderId="0" xfId="0" applyFont="1" applyFill="1"/>
    <xf numFmtId="164" fontId="28" fillId="7" borderId="0" xfId="0" applyNumberFormat="1" applyFont="1" applyFill="1"/>
    <xf numFmtId="2" fontId="28" fillId="7" borderId="0" xfId="0" applyNumberFormat="1" applyFont="1" applyFill="1"/>
    <xf numFmtId="0" fontId="28" fillId="7" borderId="0" xfId="0" applyFont="1" applyFill="1"/>
    <xf numFmtId="0" fontId="5" fillId="8" borderId="1" xfId="0" applyFont="1" applyFill="1" applyBorder="1" applyAlignment="1">
      <alignment horizontal="center" vertical="center"/>
    </xf>
    <xf numFmtId="169" fontId="5" fillId="8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164" fontId="5" fillId="8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" fillId="8" borderId="1" xfId="0" applyNumberFormat="1" applyFont="1" applyFill="1" applyBorder="1" applyAlignment="1">
      <alignment horizontal="center" vertical="center"/>
    </xf>
    <xf numFmtId="2" fontId="5" fillId="8" borderId="1" xfId="0" applyNumberFormat="1" applyFont="1" applyFill="1" applyBorder="1" applyAlignment="1">
      <alignment horizontal="center" vertical="center"/>
    </xf>
    <xf numFmtId="10" fontId="5" fillId="8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/>
    <xf numFmtId="170" fontId="0" fillId="0" borderId="0" xfId="0" applyNumberFormat="1"/>
    <xf numFmtId="0" fontId="0" fillId="0" borderId="1" xfId="0" applyBorder="1" applyAlignment="1">
      <alignment horizontal="center" vertical="center"/>
    </xf>
    <xf numFmtId="164" fontId="5" fillId="8" borderId="1" xfId="0" applyNumberFormat="1" applyFont="1" applyFill="1" applyBorder="1" applyAlignment="1">
      <alignment horizontal="center" vertical="center"/>
    </xf>
    <xf numFmtId="4" fontId="5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</cellXfs>
  <cellStyles count="5">
    <cellStyle name="60% - Ênfase4 2" xfId="2" xr:uid="{00000000-0005-0000-0000-000000000000}"/>
    <cellStyle name="Estilo 1" xfId="3" xr:uid="{00000000-0005-0000-0000-000001000000}"/>
    <cellStyle name="Hiperlink" xfId="4" builtinId="8"/>
    <cellStyle name="Normal" xfId="0" builtinId="0"/>
    <cellStyle name="Normal 2" xfId="1" xr:uid="{00000000-0005-0000-0000-000004000000}"/>
  </cellStyles>
  <dxfs count="0"/>
  <tableStyles count="0" defaultTableStyle="TableStyleMedium2" defaultPivotStyle="PivotStyleLight16"/>
  <colors>
    <mruColors>
      <color rgb="FF00CCFF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Calibração do modelo chuva-vazão diário - Posto Flores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CAWM!$B$3:$B$4751</c:f>
              <c:numCache>
                <c:formatCode>#,##0.000</c:formatCode>
                <c:ptCount val="4749"/>
                <c:pt idx="0">
                  <c:v>0</c:v>
                </c:pt>
                <c:pt idx="1">
                  <c:v>0.19900000000000001</c:v>
                </c:pt>
                <c:pt idx="2">
                  <c:v>1.679</c:v>
                </c:pt>
                <c:pt idx="3">
                  <c:v>5.3250000000000002</c:v>
                </c:pt>
                <c:pt idx="4">
                  <c:v>1.754</c:v>
                </c:pt>
                <c:pt idx="5">
                  <c:v>8.9999999999999993E-3</c:v>
                </c:pt>
                <c:pt idx="6">
                  <c:v>1.4279999999999999</c:v>
                </c:pt>
                <c:pt idx="7">
                  <c:v>2.3809999999999998</c:v>
                </c:pt>
                <c:pt idx="8">
                  <c:v>3.395</c:v>
                </c:pt>
                <c:pt idx="9">
                  <c:v>2.6219999999999999</c:v>
                </c:pt>
                <c:pt idx="10">
                  <c:v>2.3159999999999998</c:v>
                </c:pt>
                <c:pt idx="11">
                  <c:v>1.7849999999999999</c:v>
                </c:pt>
                <c:pt idx="12">
                  <c:v>4.4029999999999996</c:v>
                </c:pt>
                <c:pt idx="13">
                  <c:v>2.258</c:v>
                </c:pt>
                <c:pt idx="14">
                  <c:v>10.51</c:v>
                </c:pt>
                <c:pt idx="15">
                  <c:v>3.1739999999999999</c:v>
                </c:pt>
                <c:pt idx="16">
                  <c:v>1.5449999999999999</c:v>
                </c:pt>
                <c:pt idx="17">
                  <c:v>0.29799999999999999</c:v>
                </c:pt>
                <c:pt idx="18">
                  <c:v>1.23</c:v>
                </c:pt>
                <c:pt idx="19">
                  <c:v>1.165</c:v>
                </c:pt>
                <c:pt idx="20">
                  <c:v>0.64800000000000002</c:v>
                </c:pt>
                <c:pt idx="21">
                  <c:v>0.52</c:v>
                </c:pt>
                <c:pt idx="22">
                  <c:v>7.0000000000000001E-3</c:v>
                </c:pt>
                <c:pt idx="23">
                  <c:v>8.1000000000000003E-2</c:v>
                </c:pt>
                <c:pt idx="24">
                  <c:v>1.6850000000000001</c:v>
                </c:pt>
                <c:pt idx="25">
                  <c:v>2.4319999999999999</c:v>
                </c:pt>
                <c:pt idx="26">
                  <c:v>1.698</c:v>
                </c:pt>
                <c:pt idx="27">
                  <c:v>6.1589999999999998</c:v>
                </c:pt>
                <c:pt idx="28">
                  <c:v>0.30199999999999999</c:v>
                </c:pt>
                <c:pt idx="29">
                  <c:v>0.38600000000000001</c:v>
                </c:pt>
                <c:pt idx="30">
                  <c:v>0.17</c:v>
                </c:pt>
                <c:pt idx="31">
                  <c:v>0</c:v>
                </c:pt>
                <c:pt idx="32">
                  <c:v>2.4E-2</c:v>
                </c:pt>
                <c:pt idx="33">
                  <c:v>0</c:v>
                </c:pt>
                <c:pt idx="34">
                  <c:v>0</c:v>
                </c:pt>
                <c:pt idx="35">
                  <c:v>1.0999999999999999E-2</c:v>
                </c:pt>
                <c:pt idx="36">
                  <c:v>0</c:v>
                </c:pt>
                <c:pt idx="37">
                  <c:v>0</c:v>
                </c:pt>
                <c:pt idx="38">
                  <c:v>4.3999999999999997E-2</c:v>
                </c:pt>
                <c:pt idx="39">
                  <c:v>0.21099999999999999</c:v>
                </c:pt>
                <c:pt idx="40">
                  <c:v>0.312</c:v>
                </c:pt>
                <c:pt idx="41">
                  <c:v>0.13800000000000001</c:v>
                </c:pt>
                <c:pt idx="42">
                  <c:v>0.22500000000000001</c:v>
                </c:pt>
                <c:pt idx="43">
                  <c:v>1.087</c:v>
                </c:pt>
                <c:pt idx="44">
                  <c:v>0</c:v>
                </c:pt>
                <c:pt idx="45">
                  <c:v>0</c:v>
                </c:pt>
                <c:pt idx="46">
                  <c:v>0.112</c:v>
                </c:pt>
                <c:pt idx="47">
                  <c:v>0.61599999999999999</c:v>
                </c:pt>
                <c:pt idx="48">
                  <c:v>1.365</c:v>
                </c:pt>
                <c:pt idx="49">
                  <c:v>5.0670000000000002</c:v>
                </c:pt>
                <c:pt idx="50">
                  <c:v>5.3390000000000004</c:v>
                </c:pt>
                <c:pt idx="51">
                  <c:v>1.7000000000000001E-2</c:v>
                </c:pt>
                <c:pt idx="52">
                  <c:v>0</c:v>
                </c:pt>
                <c:pt idx="53">
                  <c:v>2.5529999999999999</c:v>
                </c:pt>
                <c:pt idx="54">
                  <c:v>2.4020000000000001</c:v>
                </c:pt>
                <c:pt idx="55">
                  <c:v>15.327</c:v>
                </c:pt>
                <c:pt idx="56">
                  <c:v>9.1859999999999999</c:v>
                </c:pt>
                <c:pt idx="57">
                  <c:v>1.7889999999999999</c:v>
                </c:pt>
                <c:pt idx="58">
                  <c:v>1.173</c:v>
                </c:pt>
                <c:pt idx="59">
                  <c:v>8.9999999999999993E-3</c:v>
                </c:pt>
                <c:pt idx="60">
                  <c:v>1.96</c:v>
                </c:pt>
                <c:pt idx="61">
                  <c:v>2.7549999999999999</c:v>
                </c:pt>
                <c:pt idx="62">
                  <c:v>10.348000000000001</c:v>
                </c:pt>
                <c:pt idx="63">
                  <c:v>4.47</c:v>
                </c:pt>
                <c:pt idx="64">
                  <c:v>2.1749999999999998</c:v>
                </c:pt>
                <c:pt idx="65">
                  <c:v>2.4319999999999999</c:v>
                </c:pt>
                <c:pt idx="66">
                  <c:v>0.999</c:v>
                </c:pt>
                <c:pt idx="67">
                  <c:v>1.7450000000000001</c:v>
                </c:pt>
                <c:pt idx="68">
                  <c:v>2.9239999999999999</c:v>
                </c:pt>
                <c:pt idx="69">
                  <c:v>4.3739999999999997</c:v>
                </c:pt>
                <c:pt idx="70">
                  <c:v>27.331</c:v>
                </c:pt>
                <c:pt idx="71">
                  <c:v>2.2869999999999999</c:v>
                </c:pt>
                <c:pt idx="72">
                  <c:v>1.006</c:v>
                </c:pt>
                <c:pt idx="73">
                  <c:v>3.7989999999999999</c:v>
                </c:pt>
                <c:pt idx="74">
                  <c:v>5.6689999999999996</c:v>
                </c:pt>
                <c:pt idx="75">
                  <c:v>1.335</c:v>
                </c:pt>
                <c:pt idx="76">
                  <c:v>0.13800000000000001</c:v>
                </c:pt>
                <c:pt idx="77">
                  <c:v>0.629</c:v>
                </c:pt>
                <c:pt idx="78">
                  <c:v>0.21199999999999999</c:v>
                </c:pt>
                <c:pt idx="79">
                  <c:v>1.946</c:v>
                </c:pt>
                <c:pt idx="80">
                  <c:v>6.75</c:v>
                </c:pt>
                <c:pt idx="81">
                  <c:v>7.8150000000000004</c:v>
                </c:pt>
                <c:pt idx="82">
                  <c:v>9.8640000000000008</c:v>
                </c:pt>
                <c:pt idx="83">
                  <c:v>2.5139999999999998</c:v>
                </c:pt>
                <c:pt idx="84">
                  <c:v>1.383</c:v>
                </c:pt>
                <c:pt idx="85">
                  <c:v>5.7450000000000001</c:v>
                </c:pt>
                <c:pt idx="86">
                  <c:v>1.915</c:v>
                </c:pt>
                <c:pt idx="87">
                  <c:v>4.4340000000000002</c:v>
                </c:pt>
                <c:pt idx="88">
                  <c:v>1.0720000000000001</c:v>
                </c:pt>
                <c:pt idx="89">
                  <c:v>0.76900000000000002</c:v>
                </c:pt>
                <c:pt idx="90">
                  <c:v>0.29199999999999998</c:v>
                </c:pt>
                <c:pt idx="91">
                  <c:v>0.52300000000000002</c:v>
                </c:pt>
                <c:pt idx="92">
                  <c:v>0.80800000000000005</c:v>
                </c:pt>
                <c:pt idx="93">
                  <c:v>0.70299999999999996</c:v>
                </c:pt>
                <c:pt idx="94">
                  <c:v>3.58</c:v>
                </c:pt>
                <c:pt idx="95">
                  <c:v>18.890999999999998</c:v>
                </c:pt>
                <c:pt idx="96">
                  <c:v>9.9550000000000001</c:v>
                </c:pt>
                <c:pt idx="97">
                  <c:v>2.56</c:v>
                </c:pt>
                <c:pt idx="98">
                  <c:v>10.997</c:v>
                </c:pt>
                <c:pt idx="99">
                  <c:v>17.224</c:v>
                </c:pt>
                <c:pt idx="100">
                  <c:v>7.6840000000000002</c:v>
                </c:pt>
                <c:pt idx="101">
                  <c:v>8.0960000000000001</c:v>
                </c:pt>
                <c:pt idx="102">
                  <c:v>27.977</c:v>
                </c:pt>
                <c:pt idx="103">
                  <c:v>25.908000000000001</c:v>
                </c:pt>
                <c:pt idx="104">
                  <c:v>16.629000000000001</c:v>
                </c:pt>
                <c:pt idx="105">
                  <c:v>22.4</c:v>
                </c:pt>
                <c:pt idx="106">
                  <c:v>7.7050000000000001</c:v>
                </c:pt>
                <c:pt idx="107">
                  <c:v>7.58</c:v>
                </c:pt>
                <c:pt idx="108">
                  <c:v>4.6399999999999997</c:v>
                </c:pt>
                <c:pt idx="109">
                  <c:v>1.0289999999999999</c:v>
                </c:pt>
                <c:pt idx="110">
                  <c:v>0.247</c:v>
                </c:pt>
                <c:pt idx="111">
                  <c:v>0.83199999999999996</c:v>
                </c:pt>
                <c:pt idx="112">
                  <c:v>2.8290000000000002</c:v>
                </c:pt>
                <c:pt idx="113">
                  <c:v>1.77</c:v>
                </c:pt>
                <c:pt idx="114">
                  <c:v>2.246</c:v>
                </c:pt>
                <c:pt idx="115">
                  <c:v>4.8570000000000002</c:v>
                </c:pt>
                <c:pt idx="116">
                  <c:v>6.4</c:v>
                </c:pt>
                <c:pt idx="117">
                  <c:v>11.593</c:v>
                </c:pt>
                <c:pt idx="118">
                  <c:v>6.9770000000000003</c:v>
                </c:pt>
                <c:pt idx="119">
                  <c:v>6.1429999999999998</c:v>
                </c:pt>
                <c:pt idx="120">
                  <c:v>6.4729999999999999</c:v>
                </c:pt>
                <c:pt idx="121">
                  <c:v>4.7210000000000001</c:v>
                </c:pt>
                <c:pt idx="122">
                  <c:v>0.215</c:v>
                </c:pt>
                <c:pt idx="123">
                  <c:v>0.17899999999999999</c:v>
                </c:pt>
                <c:pt idx="124">
                  <c:v>3.246</c:v>
                </c:pt>
                <c:pt idx="125">
                  <c:v>5.742</c:v>
                </c:pt>
                <c:pt idx="126">
                  <c:v>4.7629999999999999</c:v>
                </c:pt>
                <c:pt idx="127">
                  <c:v>1.56</c:v>
                </c:pt>
                <c:pt idx="128">
                  <c:v>4.9509999999999996</c:v>
                </c:pt>
                <c:pt idx="129">
                  <c:v>16.137</c:v>
                </c:pt>
                <c:pt idx="130">
                  <c:v>9.4789999999999992</c:v>
                </c:pt>
                <c:pt idx="131">
                  <c:v>3.12</c:v>
                </c:pt>
                <c:pt idx="132">
                  <c:v>1.119</c:v>
                </c:pt>
                <c:pt idx="133">
                  <c:v>1.2210000000000001</c:v>
                </c:pt>
                <c:pt idx="134">
                  <c:v>0.38200000000000001</c:v>
                </c:pt>
                <c:pt idx="135">
                  <c:v>4.1000000000000002E-2</c:v>
                </c:pt>
                <c:pt idx="136">
                  <c:v>2.141</c:v>
                </c:pt>
                <c:pt idx="137">
                  <c:v>0.161</c:v>
                </c:pt>
                <c:pt idx="138">
                  <c:v>0.78600000000000003</c:v>
                </c:pt>
                <c:pt idx="139">
                  <c:v>0.65900000000000003</c:v>
                </c:pt>
                <c:pt idx="140">
                  <c:v>0.93799999999999994</c:v>
                </c:pt>
                <c:pt idx="141">
                  <c:v>0.156</c:v>
                </c:pt>
                <c:pt idx="142">
                  <c:v>0.218</c:v>
                </c:pt>
                <c:pt idx="143">
                  <c:v>0.78300000000000003</c:v>
                </c:pt>
                <c:pt idx="144">
                  <c:v>0.28000000000000003</c:v>
                </c:pt>
                <c:pt idx="145">
                  <c:v>0.33100000000000002</c:v>
                </c:pt>
                <c:pt idx="146">
                  <c:v>0.121</c:v>
                </c:pt>
                <c:pt idx="147">
                  <c:v>5.0060000000000002</c:v>
                </c:pt>
                <c:pt idx="148">
                  <c:v>1.968</c:v>
                </c:pt>
                <c:pt idx="149">
                  <c:v>0.82699999999999996</c:v>
                </c:pt>
                <c:pt idx="150">
                  <c:v>2.3079999999999998</c:v>
                </c:pt>
                <c:pt idx="151">
                  <c:v>0.48899999999999999</c:v>
                </c:pt>
                <c:pt idx="152">
                  <c:v>0.36499999999999999</c:v>
                </c:pt>
                <c:pt idx="153">
                  <c:v>1.103</c:v>
                </c:pt>
                <c:pt idx="154">
                  <c:v>4.3230000000000004</c:v>
                </c:pt>
                <c:pt idx="155">
                  <c:v>0.93</c:v>
                </c:pt>
                <c:pt idx="156">
                  <c:v>1.3580000000000001</c:v>
                </c:pt>
                <c:pt idx="157">
                  <c:v>0.22700000000000001</c:v>
                </c:pt>
                <c:pt idx="158">
                  <c:v>0.89200000000000002</c:v>
                </c:pt>
                <c:pt idx="159">
                  <c:v>0.313</c:v>
                </c:pt>
                <c:pt idx="160">
                  <c:v>1.0940000000000001</c:v>
                </c:pt>
                <c:pt idx="161">
                  <c:v>10.256</c:v>
                </c:pt>
                <c:pt idx="162">
                  <c:v>0.442</c:v>
                </c:pt>
                <c:pt idx="163">
                  <c:v>0.10199999999999999</c:v>
                </c:pt>
                <c:pt idx="164">
                  <c:v>2.1960000000000002</c:v>
                </c:pt>
                <c:pt idx="165">
                  <c:v>2.8439999999999999</c:v>
                </c:pt>
                <c:pt idx="166">
                  <c:v>1.1419999999999999</c:v>
                </c:pt>
                <c:pt idx="167">
                  <c:v>0.40400000000000003</c:v>
                </c:pt>
                <c:pt idx="168">
                  <c:v>1.373</c:v>
                </c:pt>
                <c:pt idx="169">
                  <c:v>0.46700000000000003</c:v>
                </c:pt>
                <c:pt idx="170">
                  <c:v>0.58599999999999997</c:v>
                </c:pt>
                <c:pt idx="171">
                  <c:v>1.236</c:v>
                </c:pt>
                <c:pt idx="172">
                  <c:v>1.153</c:v>
                </c:pt>
                <c:pt idx="173">
                  <c:v>0.17299999999999999</c:v>
                </c:pt>
                <c:pt idx="174">
                  <c:v>0</c:v>
                </c:pt>
                <c:pt idx="175">
                  <c:v>1.7430000000000001</c:v>
                </c:pt>
                <c:pt idx="176">
                  <c:v>9.3780000000000001</c:v>
                </c:pt>
                <c:pt idx="177">
                  <c:v>3.6019999999999999</c:v>
                </c:pt>
                <c:pt idx="178">
                  <c:v>0.81799999999999995</c:v>
                </c:pt>
                <c:pt idx="179">
                  <c:v>0.16200000000000001</c:v>
                </c:pt>
                <c:pt idx="180">
                  <c:v>4.1000000000000002E-2</c:v>
                </c:pt>
                <c:pt idx="181">
                  <c:v>0.105</c:v>
                </c:pt>
                <c:pt idx="182">
                  <c:v>1.2999999999999999E-2</c:v>
                </c:pt>
                <c:pt idx="183">
                  <c:v>5.0000000000000001E-3</c:v>
                </c:pt>
                <c:pt idx="184">
                  <c:v>0</c:v>
                </c:pt>
                <c:pt idx="185">
                  <c:v>0.75700000000000001</c:v>
                </c:pt>
                <c:pt idx="186">
                  <c:v>4.3159999999999998</c:v>
                </c:pt>
                <c:pt idx="187">
                  <c:v>0.56100000000000005</c:v>
                </c:pt>
                <c:pt idx="188">
                  <c:v>0.104</c:v>
                </c:pt>
                <c:pt idx="189">
                  <c:v>0.67500000000000004</c:v>
                </c:pt>
                <c:pt idx="190">
                  <c:v>0.52400000000000002</c:v>
                </c:pt>
                <c:pt idx="191">
                  <c:v>0.47899999999999998</c:v>
                </c:pt>
                <c:pt idx="192">
                  <c:v>0.32100000000000001</c:v>
                </c:pt>
                <c:pt idx="193">
                  <c:v>1.2250000000000001</c:v>
                </c:pt>
                <c:pt idx="194">
                  <c:v>0.32800000000000001</c:v>
                </c:pt>
                <c:pt idx="195">
                  <c:v>0.71</c:v>
                </c:pt>
                <c:pt idx="196">
                  <c:v>1.0389999999999999</c:v>
                </c:pt>
                <c:pt idx="197">
                  <c:v>0.24299999999999999</c:v>
                </c:pt>
                <c:pt idx="198">
                  <c:v>0.35199999999999998</c:v>
                </c:pt>
                <c:pt idx="199">
                  <c:v>9.5000000000000001E-2</c:v>
                </c:pt>
                <c:pt idx="200">
                  <c:v>0</c:v>
                </c:pt>
                <c:pt idx="201">
                  <c:v>0.64300000000000002</c:v>
                </c:pt>
                <c:pt idx="202">
                  <c:v>1.278</c:v>
                </c:pt>
                <c:pt idx="203">
                  <c:v>1.046</c:v>
                </c:pt>
                <c:pt idx="204">
                  <c:v>2.06</c:v>
                </c:pt>
                <c:pt idx="205">
                  <c:v>3.9849999999999999</c:v>
                </c:pt>
                <c:pt idx="206">
                  <c:v>1.4259999999999999</c:v>
                </c:pt>
                <c:pt idx="207">
                  <c:v>0.2</c:v>
                </c:pt>
                <c:pt idx="208">
                  <c:v>0.35399999999999998</c:v>
                </c:pt>
                <c:pt idx="209">
                  <c:v>0</c:v>
                </c:pt>
                <c:pt idx="210">
                  <c:v>0.27500000000000002</c:v>
                </c:pt>
                <c:pt idx="211">
                  <c:v>3.4000000000000002E-2</c:v>
                </c:pt>
                <c:pt idx="212">
                  <c:v>0</c:v>
                </c:pt>
                <c:pt idx="213">
                  <c:v>0.04</c:v>
                </c:pt>
                <c:pt idx="214">
                  <c:v>1.2390000000000001</c:v>
                </c:pt>
                <c:pt idx="215">
                  <c:v>1.034</c:v>
                </c:pt>
                <c:pt idx="216">
                  <c:v>1.5640000000000001</c:v>
                </c:pt>
                <c:pt idx="217">
                  <c:v>1.1439999999999999</c:v>
                </c:pt>
                <c:pt idx="218">
                  <c:v>8.2000000000000003E-2</c:v>
                </c:pt>
                <c:pt idx="219">
                  <c:v>0.36799999999999999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4.8000000000000001E-2</c:v>
                </c:pt>
                <c:pt idx="225">
                  <c:v>0</c:v>
                </c:pt>
                <c:pt idx="226">
                  <c:v>0.441</c:v>
                </c:pt>
                <c:pt idx="227">
                  <c:v>0.14899999999999999</c:v>
                </c:pt>
                <c:pt idx="228">
                  <c:v>0</c:v>
                </c:pt>
                <c:pt idx="229">
                  <c:v>0.14099999999999999</c:v>
                </c:pt>
                <c:pt idx="230">
                  <c:v>2.15</c:v>
                </c:pt>
                <c:pt idx="231">
                  <c:v>0.625</c:v>
                </c:pt>
                <c:pt idx="232">
                  <c:v>1E-3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0.13200000000000001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0.16</c:v>
                </c:pt>
                <c:pt idx="245">
                  <c:v>7.0000000000000001E-3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0.16900000000000001</c:v>
                </c:pt>
                <c:pt idx="250">
                  <c:v>0.624</c:v>
                </c:pt>
                <c:pt idx="251">
                  <c:v>0.58599999999999997</c:v>
                </c:pt>
                <c:pt idx="252">
                  <c:v>0.20100000000000001</c:v>
                </c:pt>
                <c:pt idx="253">
                  <c:v>11.221</c:v>
                </c:pt>
                <c:pt idx="254">
                  <c:v>3.3929999999999998</c:v>
                </c:pt>
                <c:pt idx="255">
                  <c:v>0.46700000000000003</c:v>
                </c:pt>
                <c:pt idx="256">
                  <c:v>1.5960000000000001</c:v>
                </c:pt>
                <c:pt idx="257">
                  <c:v>0</c:v>
                </c:pt>
                <c:pt idx="258">
                  <c:v>0.113</c:v>
                </c:pt>
                <c:pt idx="259">
                  <c:v>0</c:v>
                </c:pt>
                <c:pt idx="260">
                  <c:v>5.0999999999999997E-2</c:v>
                </c:pt>
                <c:pt idx="261">
                  <c:v>0</c:v>
                </c:pt>
                <c:pt idx="262">
                  <c:v>6.0999999999999999E-2</c:v>
                </c:pt>
                <c:pt idx="263">
                  <c:v>0</c:v>
                </c:pt>
                <c:pt idx="264">
                  <c:v>0</c:v>
                </c:pt>
                <c:pt idx="265">
                  <c:v>0.112</c:v>
                </c:pt>
                <c:pt idx="266">
                  <c:v>0.14599999999999999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1.782</c:v>
                </c:pt>
                <c:pt idx="273">
                  <c:v>7.3620000000000001</c:v>
                </c:pt>
                <c:pt idx="274">
                  <c:v>8.984</c:v>
                </c:pt>
                <c:pt idx="275">
                  <c:v>11.544</c:v>
                </c:pt>
                <c:pt idx="276">
                  <c:v>0.60099999999999998</c:v>
                </c:pt>
                <c:pt idx="277">
                  <c:v>0.09</c:v>
                </c:pt>
                <c:pt idx="278">
                  <c:v>0.112</c:v>
                </c:pt>
                <c:pt idx="279">
                  <c:v>0</c:v>
                </c:pt>
                <c:pt idx="280">
                  <c:v>0.21099999999999999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0.107</c:v>
                </c:pt>
                <c:pt idx="287">
                  <c:v>0</c:v>
                </c:pt>
                <c:pt idx="288">
                  <c:v>0</c:v>
                </c:pt>
                <c:pt idx="289">
                  <c:v>7.5999999999999998E-2</c:v>
                </c:pt>
                <c:pt idx="290">
                  <c:v>0.04</c:v>
                </c:pt>
                <c:pt idx="291">
                  <c:v>0.223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0.193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2E-3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0.25700000000000001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0.108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0.151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0.436</c:v>
                </c:pt>
                <c:pt idx="327">
                  <c:v>0.41499999999999998</c:v>
                </c:pt>
                <c:pt idx="328">
                  <c:v>1.0469999999999999</c:v>
                </c:pt>
                <c:pt idx="329">
                  <c:v>9.4E-2</c:v>
                </c:pt>
                <c:pt idx="330">
                  <c:v>0</c:v>
                </c:pt>
                <c:pt idx="331">
                  <c:v>0.23200000000000001</c:v>
                </c:pt>
                <c:pt idx="332">
                  <c:v>0.123</c:v>
                </c:pt>
                <c:pt idx="333">
                  <c:v>0.182</c:v>
                </c:pt>
                <c:pt idx="334">
                  <c:v>0</c:v>
                </c:pt>
                <c:pt idx="335">
                  <c:v>0</c:v>
                </c:pt>
                <c:pt idx="336">
                  <c:v>8.9999999999999993E-3</c:v>
                </c:pt>
                <c:pt idx="337">
                  <c:v>0</c:v>
                </c:pt>
                <c:pt idx="338">
                  <c:v>0</c:v>
                </c:pt>
                <c:pt idx="339">
                  <c:v>0.152</c:v>
                </c:pt>
                <c:pt idx="340">
                  <c:v>5.3999999999999999E-2</c:v>
                </c:pt>
                <c:pt idx="341">
                  <c:v>0.33</c:v>
                </c:pt>
                <c:pt idx="342">
                  <c:v>0.06</c:v>
                </c:pt>
                <c:pt idx="343">
                  <c:v>7.2999999999999995E-2</c:v>
                </c:pt>
                <c:pt idx="344">
                  <c:v>0.41099999999999998</c:v>
                </c:pt>
                <c:pt idx="345">
                  <c:v>0.80100000000000005</c:v>
                </c:pt>
                <c:pt idx="346">
                  <c:v>2.3660000000000001</c:v>
                </c:pt>
                <c:pt idx="347">
                  <c:v>0.495</c:v>
                </c:pt>
                <c:pt idx="348">
                  <c:v>1.421</c:v>
                </c:pt>
                <c:pt idx="349">
                  <c:v>0.21299999999999999</c:v>
                </c:pt>
                <c:pt idx="350">
                  <c:v>0.13</c:v>
                </c:pt>
                <c:pt idx="351">
                  <c:v>6.6000000000000003E-2</c:v>
                </c:pt>
                <c:pt idx="352">
                  <c:v>0.111</c:v>
                </c:pt>
                <c:pt idx="353">
                  <c:v>0.622</c:v>
                </c:pt>
                <c:pt idx="354">
                  <c:v>0.35599999999999998</c:v>
                </c:pt>
                <c:pt idx="355">
                  <c:v>1.135</c:v>
                </c:pt>
                <c:pt idx="356">
                  <c:v>1.21</c:v>
                </c:pt>
                <c:pt idx="357">
                  <c:v>0.42399999999999999</c:v>
                </c:pt>
                <c:pt idx="358">
                  <c:v>0.11600000000000001</c:v>
                </c:pt>
                <c:pt idx="359">
                  <c:v>0.40899999999999997</c:v>
                </c:pt>
                <c:pt idx="360">
                  <c:v>1.3140000000000001</c:v>
                </c:pt>
                <c:pt idx="361">
                  <c:v>4.34</c:v>
                </c:pt>
                <c:pt idx="362">
                  <c:v>4.1500000000000004</c:v>
                </c:pt>
                <c:pt idx="363">
                  <c:v>0.63200000000000001</c:v>
                </c:pt>
                <c:pt idx="364">
                  <c:v>0.311</c:v>
                </c:pt>
                <c:pt idx="365">
                  <c:v>0</c:v>
                </c:pt>
                <c:pt idx="366">
                  <c:v>0</c:v>
                </c:pt>
                <c:pt idx="367">
                  <c:v>6.6000000000000003E-2</c:v>
                </c:pt>
                <c:pt idx="368">
                  <c:v>0.13300000000000001</c:v>
                </c:pt>
                <c:pt idx="369">
                  <c:v>0</c:v>
                </c:pt>
                <c:pt idx="370">
                  <c:v>0.749</c:v>
                </c:pt>
                <c:pt idx="371">
                  <c:v>0</c:v>
                </c:pt>
                <c:pt idx="372">
                  <c:v>0.28100000000000003</c:v>
                </c:pt>
                <c:pt idx="373">
                  <c:v>1.597</c:v>
                </c:pt>
                <c:pt idx="374">
                  <c:v>0.435</c:v>
                </c:pt>
                <c:pt idx="375">
                  <c:v>0.91400000000000003</c:v>
                </c:pt>
                <c:pt idx="376">
                  <c:v>2.6269999999999998</c:v>
                </c:pt>
                <c:pt idx="377">
                  <c:v>2.5310000000000001</c:v>
                </c:pt>
                <c:pt idx="378">
                  <c:v>1.01</c:v>
                </c:pt>
                <c:pt idx="379">
                  <c:v>2.2970000000000002</c:v>
                </c:pt>
                <c:pt idx="380">
                  <c:v>3.157</c:v>
                </c:pt>
                <c:pt idx="381">
                  <c:v>2.1019999999999999</c:v>
                </c:pt>
                <c:pt idx="382">
                  <c:v>6.032</c:v>
                </c:pt>
                <c:pt idx="383">
                  <c:v>12.247999999999999</c:v>
                </c:pt>
                <c:pt idx="384">
                  <c:v>28.817</c:v>
                </c:pt>
                <c:pt idx="385">
                  <c:v>23.234999999999999</c:v>
                </c:pt>
                <c:pt idx="386">
                  <c:v>16.266999999999999</c:v>
                </c:pt>
                <c:pt idx="387">
                  <c:v>5.133</c:v>
                </c:pt>
                <c:pt idx="388">
                  <c:v>4.1369999999999996</c:v>
                </c:pt>
                <c:pt idx="389">
                  <c:v>1.492</c:v>
                </c:pt>
                <c:pt idx="390">
                  <c:v>0.95499999999999996</c:v>
                </c:pt>
                <c:pt idx="391">
                  <c:v>1.907</c:v>
                </c:pt>
                <c:pt idx="392">
                  <c:v>3.964</c:v>
                </c:pt>
                <c:pt idx="393">
                  <c:v>3.6419999999999999</c:v>
                </c:pt>
                <c:pt idx="394">
                  <c:v>32.44</c:v>
                </c:pt>
                <c:pt idx="395">
                  <c:v>0.93700000000000006</c:v>
                </c:pt>
                <c:pt idx="396">
                  <c:v>0.73099999999999998</c:v>
                </c:pt>
                <c:pt idx="397">
                  <c:v>1.833</c:v>
                </c:pt>
                <c:pt idx="398">
                  <c:v>2.77</c:v>
                </c:pt>
                <c:pt idx="399">
                  <c:v>11.478999999999999</c:v>
                </c:pt>
                <c:pt idx="400">
                  <c:v>22.34</c:v>
                </c:pt>
                <c:pt idx="401">
                  <c:v>16.832000000000001</c:v>
                </c:pt>
                <c:pt idx="402">
                  <c:v>12.304</c:v>
                </c:pt>
                <c:pt idx="403">
                  <c:v>5.9379999999999997</c:v>
                </c:pt>
                <c:pt idx="404">
                  <c:v>2.496</c:v>
                </c:pt>
                <c:pt idx="405">
                  <c:v>0.40200000000000002</c:v>
                </c:pt>
                <c:pt idx="406">
                  <c:v>1.9990000000000001</c:v>
                </c:pt>
                <c:pt idx="407">
                  <c:v>2.7919999999999998</c:v>
                </c:pt>
                <c:pt idx="408">
                  <c:v>11.561</c:v>
                </c:pt>
                <c:pt idx="409">
                  <c:v>9.327</c:v>
                </c:pt>
                <c:pt idx="410">
                  <c:v>3.5110000000000001</c:v>
                </c:pt>
                <c:pt idx="411">
                  <c:v>1.8029999999999999</c:v>
                </c:pt>
                <c:pt idx="412">
                  <c:v>0.999</c:v>
                </c:pt>
                <c:pt idx="413">
                  <c:v>5.2380000000000004</c:v>
                </c:pt>
                <c:pt idx="414">
                  <c:v>6.6619999999999999</c:v>
                </c:pt>
                <c:pt idx="415">
                  <c:v>2.3959999999999999</c:v>
                </c:pt>
                <c:pt idx="416">
                  <c:v>2.6269999999999998</c:v>
                </c:pt>
                <c:pt idx="417">
                  <c:v>1.8560000000000001</c:v>
                </c:pt>
                <c:pt idx="418">
                  <c:v>9.0280000000000005</c:v>
                </c:pt>
                <c:pt idx="419">
                  <c:v>23.814</c:v>
                </c:pt>
                <c:pt idx="420">
                  <c:v>17.094999999999999</c:v>
                </c:pt>
                <c:pt idx="421">
                  <c:v>12.577999999999999</c:v>
                </c:pt>
                <c:pt idx="422">
                  <c:v>14.086</c:v>
                </c:pt>
                <c:pt idx="423">
                  <c:v>19.774999999999999</c:v>
                </c:pt>
                <c:pt idx="424">
                  <c:v>16.271000000000001</c:v>
                </c:pt>
                <c:pt idx="425">
                  <c:v>8.2959999999999994</c:v>
                </c:pt>
                <c:pt idx="426">
                  <c:v>7.2709999999999999</c:v>
                </c:pt>
                <c:pt idx="427">
                  <c:v>9.0879999999999992</c:v>
                </c:pt>
                <c:pt idx="428">
                  <c:v>7.3609999999999998</c:v>
                </c:pt>
                <c:pt idx="429">
                  <c:v>9.1240000000000006</c:v>
                </c:pt>
                <c:pt idx="430">
                  <c:v>6.3140000000000001</c:v>
                </c:pt>
                <c:pt idx="431">
                  <c:v>3.835</c:v>
                </c:pt>
                <c:pt idx="432">
                  <c:v>11.597</c:v>
                </c:pt>
                <c:pt idx="433">
                  <c:v>8.4870000000000001</c:v>
                </c:pt>
                <c:pt idx="434">
                  <c:v>2.9540000000000002</c:v>
                </c:pt>
                <c:pt idx="435">
                  <c:v>8.0909999999999993</c:v>
                </c:pt>
                <c:pt idx="436">
                  <c:v>18.355</c:v>
                </c:pt>
                <c:pt idx="437">
                  <c:v>7.0330000000000004</c:v>
                </c:pt>
                <c:pt idx="438">
                  <c:v>11.287000000000001</c:v>
                </c:pt>
                <c:pt idx="439">
                  <c:v>4.282</c:v>
                </c:pt>
                <c:pt idx="440">
                  <c:v>2.7679999999999998</c:v>
                </c:pt>
                <c:pt idx="441">
                  <c:v>2.581</c:v>
                </c:pt>
                <c:pt idx="442">
                  <c:v>5.2770000000000001</c:v>
                </c:pt>
                <c:pt idx="443">
                  <c:v>3.9049999999999998</c:v>
                </c:pt>
                <c:pt idx="444">
                  <c:v>13.72</c:v>
                </c:pt>
                <c:pt idx="445">
                  <c:v>29.027000000000001</c:v>
                </c:pt>
                <c:pt idx="446">
                  <c:v>15.778</c:v>
                </c:pt>
                <c:pt idx="447">
                  <c:v>16.646000000000001</c:v>
                </c:pt>
                <c:pt idx="448">
                  <c:v>14.747999999999999</c:v>
                </c:pt>
                <c:pt idx="449">
                  <c:v>4.5049999999999999</c:v>
                </c:pt>
                <c:pt idx="450">
                  <c:v>2.8439999999999999</c:v>
                </c:pt>
                <c:pt idx="451">
                  <c:v>6.62</c:v>
                </c:pt>
                <c:pt idx="452">
                  <c:v>2.02</c:v>
                </c:pt>
                <c:pt idx="453">
                  <c:v>1.637</c:v>
                </c:pt>
                <c:pt idx="454">
                  <c:v>2.1669999999999998</c:v>
                </c:pt>
                <c:pt idx="455">
                  <c:v>3.8980000000000001</c:v>
                </c:pt>
                <c:pt idx="456">
                  <c:v>5.1890000000000001</c:v>
                </c:pt>
                <c:pt idx="457">
                  <c:v>8.5510000000000002</c:v>
                </c:pt>
                <c:pt idx="458">
                  <c:v>13.394</c:v>
                </c:pt>
                <c:pt idx="459">
                  <c:v>10.098000000000001</c:v>
                </c:pt>
                <c:pt idx="460">
                  <c:v>8.468</c:v>
                </c:pt>
                <c:pt idx="461">
                  <c:v>13.664</c:v>
                </c:pt>
                <c:pt idx="462">
                  <c:v>5.65</c:v>
                </c:pt>
                <c:pt idx="463">
                  <c:v>5.3869999999999996</c:v>
                </c:pt>
                <c:pt idx="464">
                  <c:v>7.8090000000000002</c:v>
                </c:pt>
                <c:pt idx="465">
                  <c:v>16.713000000000001</c:v>
                </c:pt>
                <c:pt idx="466">
                  <c:v>14.978999999999999</c:v>
                </c:pt>
                <c:pt idx="467">
                  <c:v>10.119</c:v>
                </c:pt>
                <c:pt idx="468">
                  <c:v>2.5089999999999999</c:v>
                </c:pt>
                <c:pt idx="469">
                  <c:v>3.55</c:v>
                </c:pt>
                <c:pt idx="470">
                  <c:v>12.064</c:v>
                </c:pt>
                <c:pt idx="471">
                  <c:v>28.998999999999999</c:v>
                </c:pt>
                <c:pt idx="472">
                  <c:v>14.151</c:v>
                </c:pt>
                <c:pt idx="473">
                  <c:v>19.908999999999999</c:v>
                </c:pt>
                <c:pt idx="474">
                  <c:v>15.419</c:v>
                </c:pt>
                <c:pt idx="475">
                  <c:v>18.391999999999999</c:v>
                </c:pt>
                <c:pt idx="476">
                  <c:v>2.7650000000000001</c:v>
                </c:pt>
                <c:pt idx="477">
                  <c:v>6.5519999999999996</c:v>
                </c:pt>
                <c:pt idx="478">
                  <c:v>7.1239999999999997</c:v>
                </c:pt>
                <c:pt idx="479">
                  <c:v>7.1360000000000001</c:v>
                </c:pt>
                <c:pt idx="480">
                  <c:v>2.02</c:v>
                </c:pt>
                <c:pt idx="481">
                  <c:v>3.97</c:v>
                </c:pt>
                <c:pt idx="482">
                  <c:v>9.9320000000000004</c:v>
                </c:pt>
                <c:pt idx="483">
                  <c:v>1.3520000000000001</c:v>
                </c:pt>
                <c:pt idx="484">
                  <c:v>1.857</c:v>
                </c:pt>
                <c:pt idx="485">
                  <c:v>1.86</c:v>
                </c:pt>
                <c:pt idx="486">
                  <c:v>2.7730000000000001</c:v>
                </c:pt>
                <c:pt idx="487">
                  <c:v>2.472</c:v>
                </c:pt>
                <c:pt idx="488">
                  <c:v>0.95599999999999996</c:v>
                </c:pt>
                <c:pt idx="489">
                  <c:v>2.4950000000000001</c:v>
                </c:pt>
                <c:pt idx="490">
                  <c:v>3.7610000000000001</c:v>
                </c:pt>
                <c:pt idx="491">
                  <c:v>3.4980000000000002</c:v>
                </c:pt>
                <c:pt idx="492">
                  <c:v>5.9249999999999998</c:v>
                </c:pt>
                <c:pt idx="493">
                  <c:v>4.5629999999999997</c:v>
                </c:pt>
                <c:pt idx="494">
                  <c:v>8.7520000000000007</c:v>
                </c:pt>
                <c:pt idx="495">
                  <c:v>14.384</c:v>
                </c:pt>
                <c:pt idx="496">
                  <c:v>4.4189999999999996</c:v>
                </c:pt>
                <c:pt idx="497">
                  <c:v>9.4339999999999993</c:v>
                </c:pt>
                <c:pt idx="498">
                  <c:v>0.94899999999999995</c:v>
                </c:pt>
                <c:pt idx="499">
                  <c:v>1.204</c:v>
                </c:pt>
                <c:pt idx="500">
                  <c:v>1.087</c:v>
                </c:pt>
                <c:pt idx="501">
                  <c:v>3.0190000000000001</c:v>
                </c:pt>
                <c:pt idx="502">
                  <c:v>3.66</c:v>
                </c:pt>
                <c:pt idx="503">
                  <c:v>0.79500000000000004</c:v>
                </c:pt>
                <c:pt idx="504">
                  <c:v>1.2949999999999999</c:v>
                </c:pt>
                <c:pt idx="505">
                  <c:v>1.6240000000000001</c:v>
                </c:pt>
                <c:pt idx="506">
                  <c:v>10.887</c:v>
                </c:pt>
                <c:pt idx="507">
                  <c:v>2.6739999999999999</c:v>
                </c:pt>
                <c:pt idx="508">
                  <c:v>3.621</c:v>
                </c:pt>
                <c:pt idx="509">
                  <c:v>1.87</c:v>
                </c:pt>
                <c:pt idx="510">
                  <c:v>2.3889999999999998</c:v>
                </c:pt>
                <c:pt idx="511">
                  <c:v>0.53200000000000003</c:v>
                </c:pt>
                <c:pt idx="512">
                  <c:v>1.3120000000000001</c:v>
                </c:pt>
                <c:pt idx="513">
                  <c:v>4.3710000000000004</c:v>
                </c:pt>
                <c:pt idx="514">
                  <c:v>3.7549999999999999</c:v>
                </c:pt>
                <c:pt idx="515">
                  <c:v>2.81</c:v>
                </c:pt>
                <c:pt idx="516">
                  <c:v>0.35799999999999998</c:v>
                </c:pt>
                <c:pt idx="517">
                  <c:v>0.78</c:v>
                </c:pt>
                <c:pt idx="518">
                  <c:v>0.1</c:v>
                </c:pt>
                <c:pt idx="519">
                  <c:v>1.5489999999999999</c:v>
                </c:pt>
                <c:pt idx="520">
                  <c:v>0.51400000000000001</c:v>
                </c:pt>
                <c:pt idx="521">
                  <c:v>0.57299999999999995</c:v>
                </c:pt>
                <c:pt idx="522">
                  <c:v>1.4419999999999999</c:v>
                </c:pt>
                <c:pt idx="523">
                  <c:v>3.4039999999999999</c:v>
                </c:pt>
                <c:pt idx="524">
                  <c:v>1.266</c:v>
                </c:pt>
                <c:pt idx="525">
                  <c:v>0.70799999999999996</c:v>
                </c:pt>
                <c:pt idx="526">
                  <c:v>1.274</c:v>
                </c:pt>
                <c:pt idx="527">
                  <c:v>0.17100000000000001</c:v>
                </c:pt>
                <c:pt idx="528">
                  <c:v>0.86899999999999999</c:v>
                </c:pt>
                <c:pt idx="529">
                  <c:v>0.39900000000000002</c:v>
                </c:pt>
                <c:pt idx="530">
                  <c:v>1.3280000000000001</c:v>
                </c:pt>
                <c:pt idx="531">
                  <c:v>0.70099999999999996</c:v>
                </c:pt>
                <c:pt idx="532">
                  <c:v>2.7069999999999999</c:v>
                </c:pt>
                <c:pt idx="533">
                  <c:v>1.6479999999999999</c:v>
                </c:pt>
                <c:pt idx="534">
                  <c:v>0.70799999999999996</c:v>
                </c:pt>
                <c:pt idx="535">
                  <c:v>2.0510000000000002</c:v>
                </c:pt>
                <c:pt idx="536">
                  <c:v>2.9729999999999999</c:v>
                </c:pt>
                <c:pt idx="537">
                  <c:v>3.5329999999999999</c:v>
                </c:pt>
                <c:pt idx="538">
                  <c:v>1</c:v>
                </c:pt>
                <c:pt idx="539">
                  <c:v>0.371</c:v>
                </c:pt>
                <c:pt idx="540">
                  <c:v>0.113</c:v>
                </c:pt>
                <c:pt idx="541">
                  <c:v>0.111</c:v>
                </c:pt>
                <c:pt idx="542">
                  <c:v>0.13100000000000001</c:v>
                </c:pt>
                <c:pt idx="543">
                  <c:v>0.95399999999999996</c:v>
                </c:pt>
                <c:pt idx="544">
                  <c:v>1.859</c:v>
                </c:pt>
                <c:pt idx="545">
                  <c:v>0.90100000000000002</c:v>
                </c:pt>
                <c:pt idx="546">
                  <c:v>0.30199999999999999</c:v>
                </c:pt>
                <c:pt idx="547">
                  <c:v>0.31</c:v>
                </c:pt>
                <c:pt idx="548">
                  <c:v>0.71899999999999997</c:v>
                </c:pt>
                <c:pt idx="549">
                  <c:v>1.1890000000000001</c:v>
                </c:pt>
                <c:pt idx="550">
                  <c:v>0.37</c:v>
                </c:pt>
                <c:pt idx="551">
                  <c:v>1.8819999999999999</c:v>
                </c:pt>
                <c:pt idx="552">
                  <c:v>6.8230000000000004</c:v>
                </c:pt>
                <c:pt idx="553">
                  <c:v>3.5720000000000001</c:v>
                </c:pt>
                <c:pt idx="554">
                  <c:v>0.79400000000000004</c:v>
                </c:pt>
                <c:pt idx="555">
                  <c:v>1.4159999999999999</c:v>
                </c:pt>
                <c:pt idx="556">
                  <c:v>0.23100000000000001</c:v>
                </c:pt>
                <c:pt idx="557">
                  <c:v>0.26</c:v>
                </c:pt>
                <c:pt idx="558">
                  <c:v>0.255</c:v>
                </c:pt>
                <c:pt idx="559">
                  <c:v>1.083</c:v>
                </c:pt>
                <c:pt idx="560">
                  <c:v>1.8380000000000001</c:v>
                </c:pt>
                <c:pt idx="561">
                  <c:v>1.4790000000000001</c:v>
                </c:pt>
                <c:pt idx="562">
                  <c:v>0.76200000000000001</c:v>
                </c:pt>
                <c:pt idx="563">
                  <c:v>0.50900000000000001</c:v>
                </c:pt>
                <c:pt idx="564">
                  <c:v>1.4E-2</c:v>
                </c:pt>
                <c:pt idx="565">
                  <c:v>0.86499999999999999</c:v>
                </c:pt>
                <c:pt idx="566">
                  <c:v>0</c:v>
                </c:pt>
                <c:pt idx="567">
                  <c:v>7.1999999999999995E-2</c:v>
                </c:pt>
                <c:pt idx="568">
                  <c:v>0.11600000000000001</c:v>
                </c:pt>
                <c:pt idx="569">
                  <c:v>0.61699999999999999</c:v>
                </c:pt>
                <c:pt idx="570">
                  <c:v>2E-3</c:v>
                </c:pt>
                <c:pt idx="571">
                  <c:v>5.0999999999999997E-2</c:v>
                </c:pt>
                <c:pt idx="572">
                  <c:v>1.7000000000000001E-2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4.0000000000000001E-3</c:v>
                </c:pt>
                <c:pt idx="578">
                  <c:v>8.0000000000000002E-3</c:v>
                </c:pt>
                <c:pt idx="579">
                  <c:v>1.4999999999999999E-2</c:v>
                </c:pt>
                <c:pt idx="580">
                  <c:v>0.52500000000000002</c:v>
                </c:pt>
                <c:pt idx="581">
                  <c:v>0.217</c:v>
                </c:pt>
                <c:pt idx="582">
                  <c:v>0.29199999999999998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4.3999999999999997E-2</c:v>
                </c:pt>
                <c:pt idx="590">
                  <c:v>0</c:v>
                </c:pt>
                <c:pt idx="591">
                  <c:v>0.27200000000000002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2.8000000000000001E-2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0.40500000000000003</c:v>
                </c:pt>
                <c:pt idx="601">
                  <c:v>0</c:v>
                </c:pt>
                <c:pt idx="602">
                  <c:v>0</c:v>
                </c:pt>
                <c:pt idx="603">
                  <c:v>0.19900000000000001</c:v>
                </c:pt>
                <c:pt idx="604">
                  <c:v>0</c:v>
                </c:pt>
                <c:pt idx="605">
                  <c:v>0.03</c:v>
                </c:pt>
                <c:pt idx="606">
                  <c:v>0</c:v>
                </c:pt>
                <c:pt idx="607">
                  <c:v>0</c:v>
                </c:pt>
                <c:pt idx="608">
                  <c:v>0.33200000000000002</c:v>
                </c:pt>
                <c:pt idx="609">
                  <c:v>0.93200000000000005</c:v>
                </c:pt>
                <c:pt idx="610">
                  <c:v>5.8999999999999997E-2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3.5999999999999997E-2</c:v>
                </c:pt>
                <c:pt idx="615">
                  <c:v>8.7999999999999995E-2</c:v>
                </c:pt>
                <c:pt idx="616">
                  <c:v>0.54500000000000004</c:v>
                </c:pt>
                <c:pt idx="617">
                  <c:v>0</c:v>
                </c:pt>
                <c:pt idx="618">
                  <c:v>1.6E-2</c:v>
                </c:pt>
                <c:pt idx="619">
                  <c:v>0</c:v>
                </c:pt>
                <c:pt idx="620">
                  <c:v>0.26600000000000001</c:v>
                </c:pt>
                <c:pt idx="621">
                  <c:v>0.317</c:v>
                </c:pt>
                <c:pt idx="622">
                  <c:v>0</c:v>
                </c:pt>
                <c:pt idx="623">
                  <c:v>0.26300000000000001</c:v>
                </c:pt>
                <c:pt idx="624">
                  <c:v>1.9019999999999999</c:v>
                </c:pt>
                <c:pt idx="625">
                  <c:v>0.96499999999999997</c:v>
                </c:pt>
                <c:pt idx="626">
                  <c:v>0.85299999999999998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0.218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4.0000000000000001E-3</c:v>
                </c:pt>
                <c:pt idx="636">
                  <c:v>0.105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0.18099999999999999</c:v>
                </c:pt>
                <c:pt idx="641">
                  <c:v>0</c:v>
                </c:pt>
                <c:pt idx="642">
                  <c:v>0</c:v>
                </c:pt>
                <c:pt idx="643">
                  <c:v>0.34300000000000003</c:v>
                </c:pt>
                <c:pt idx="644">
                  <c:v>0</c:v>
                </c:pt>
                <c:pt idx="645">
                  <c:v>0</c:v>
                </c:pt>
                <c:pt idx="646">
                  <c:v>1.2130000000000001</c:v>
                </c:pt>
                <c:pt idx="647">
                  <c:v>0.59799999999999998</c:v>
                </c:pt>
                <c:pt idx="648">
                  <c:v>0.82199999999999995</c:v>
                </c:pt>
                <c:pt idx="649">
                  <c:v>0.68400000000000005</c:v>
                </c:pt>
                <c:pt idx="650">
                  <c:v>0</c:v>
                </c:pt>
                <c:pt idx="651">
                  <c:v>0</c:v>
                </c:pt>
                <c:pt idx="652">
                  <c:v>0.10100000000000001</c:v>
                </c:pt>
                <c:pt idx="653">
                  <c:v>0.121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7.0000000000000007E-2</c:v>
                </c:pt>
                <c:pt idx="659">
                  <c:v>8.3000000000000004E-2</c:v>
                </c:pt>
                <c:pt idx="660">
                  <c:v>0.747</c:v>
                </c:pt>
                <c:pt idx="661">
                  <c:v>0</c:v>
                </c:pt>
                <c:pt idx="662">
                  <c:v>0.27800000000000002</c:v>
                </c:pt>
                <c:pt idx="663">
                  <c:v>9.2999999999999999E-2</c:v>
                </c:pt>
                <c:pt idx="664">
                  <c:v>0</c:v>
                </c:pt>
                <c:pt idx="665">
                  <c:v>0.125</c:v>
                </c:pt>
                <c:pt idx="666">
                  <c:v>0.155</c:v>
                </c:pt>
                <c:pt idx="667">
                  <c:v>0.112</c:v>
                </c:pt>
                <c:pt idx="668">
                  <c:v>0.217</c:v>
                </c:pt>
                <c:pt idx="669">
                  <c:v>4.4999999999999998E-2</c:v>
                </c:pt>
                <c:pt idx="670">
                  <c:v>7.1999999999999995E-2</c:v>
                </c:pt>
                <c:pt idx="671">
                  <c:v>0</c:v>
                </c:pt>
                <c:pt idx="672">
                  <c:v>1.5509999999999999</c:v>
                </c:pt>
                <c:pt idx="673">
                  <c:v>1.111</c:v>
                </c:pt>
                <c:pt idx="674">
                  <c:v>0.14000000000000001</c:v>
                </c:pt>
                <c:pt idx="675">
                  <c:v>0.85399999999999998</c:v>
                </c:pt>
                <c:pt idx="676">
                  <c:v>10.933999999999999</c:v>
                </c:pt>
                <c:pt idx="677">
                  <c:v>1.397</c:v>
                </c:pt>
                <c:pt idx="678">
                  <c:v>0.14799999999999999</c:v>
                </c:pt>
                <c:pt idx="679">
                  <c:v>4.7169999999999996</c:v>
                </c:pt>
                <c:pt idx="680">
                  <c:v>8.1379999999999999</c:v>
                </c:pt>
                <c:pt idx="681">
                  <c:v>6.9669999999999996</c:v>
                </c:pt>
                <c:pt idx="682">
                  <c:v>4.37</c:v>
                </c:pt>
                <c:pt idx="683">
                  <c:v>0</c:v>
                </c:pt>
                <c:pt idx="684">
                  <c:v>0.36799999999999999</c:v>
                </c:pt>
                <c:pt idx="685">
                  <c:v>0</c:v>
                </c:pt>
                <c:pt idx="686">
                  <c:v>0.221</c:v>
                </c:pt>
                <c:pt idx="687">
                  <c:v>0.24399999999999999</c:v>
                </c:pt>
                <c:pt idx="688">
                  <c:v>1.0489999999999999</c:v>
                </c:pt>
                <c:pt idx="689">
                  <c:v>0.125</c:v>
                </c:pt>
                <c:pt idx="690">
                  <c:v>0.11700000000000001</c:v>
                </c:pt>
                <c:pt idx="691">
                  <c:v>3.891</c:v>
                </c:pt>
                <c:pt idx="692">
                  <c:v>1.8779999999999999</c:v>
                </c:pt>
                <c:pt idx="693">
                  <c:v>0.39700000000000002</c:v>
                </c:pt>
                <c:pt idx="694">
                  <c:v>0.01</c:v>
                </c:pt>
                <c:pt idx="695">
                  <c:v>0</c:v>
                </c:pt>
                <c:pt idx="696">
                  <c:v>2.5000000000000001E-2</c:v>
                </c:pt>
                <c:pt idx="697">
                  <c:v>1.0669999999999999</c:v>
                </c:pt>
                <c:pt idx="698">
                  <c:v>0.95299999999999996</c:v>
                </c:pt>
                <c:pt idx="699">
                  <c:v>0.74</c:v>
                </c:pt>
                <c:pt idx="700">
                  <c:v>2.7440000000000002</c:v>
                </c:pt>
                <c:pt idx="701">
                  <c:v>3.4830000000000001</c:v>
                </c:pt>
                <c:pt idx="702">
                  <c:v>14.606</c:v>
                </c:pt>
                <c:pt idx="703">
                  <c:v>13.467000000000001</c:v>
                </c:pt>
                <c:pt idx="704">
                  <c:v>4.1130000000000004</c:v>
                </c:pt>
                <c:pt idx="705">
                  <c:v>4.3029999999999999</c:v>
                </c:pt>
                <c:pt idx="706">
                  <c:v>0.32600000000000001</c:v>
                </c:pt>
                <c:pt idx="707">
                  <c:v>0.187</c:v>
                </c:pt>
                <c:pt idx="708">
                  <c:v>1.7010000000000001</c:v>
                </c:pt>
                <c:pt idx="709">
                  <c:v>0.30099999999999999</c:v>
                </c:pt>
                <c:pt idx="710">
                  <c:v>0.14299999999999999</c:v>
                </c:pt>
                <c:pt idx="711">
                  <c:v>0.61299999999999999</c:v>
                </c:pt>
                <c:pt idx="712">
                  <c:v>1.0569999999999999</c:v>
                </c:pt>
                <c:pt idx="713">
                  <c:v>0.29799999999999999</c:v>
                </c:pt>
                <c:pt idx="714">
                  <c:v>1.353</c:v>
                </c:pt>
                <c:pt idx="715">
                  <c:v>1.77</c:v>
                </c:pt>
                <c:pt idx="716">
                  <c:v>0.19700000000000001</c:v>
                </c:pt>
                <c:pt idx="717">
                  <c:v>0.64500000000000002</c:v>
                </c:pt>
                <c:pt idx="718">
                  <c:v>0.26</c:v>
                </c:pt>
                <c:pt idx="719">
                  <c:v>0.30399999999999999</c:v>
                </c:pt>
                <c:pt idx="720">
                  <c:v>0.20699999999999999</c:v>
                </c:pt>
                <c:pt idx="721">
                  <c:v>0.52200000000000002</c:v>
                </c:pt>
                <c:pt idx="722">
                  <c:v>1.0509999999999999</c:v>
                </c:pt>
                <c:pt idx="723">
                  <c:v>0.19700000000000001</c:v>
                </c:pt>
                <c:pt idx="724">
                  <c:v>0.31</c:v>
                </c:pt>
                <c:pt idx="725">
                  <c:v>0.25900000000000001</c:v>
                </c:pt>
                <c:pt idx="726">
                  <c:v>0</c:v>
                </c:pt>
                <c:pt idx="727">
                  <c:v>0.13500000000000001</c:v>
                </c:pt>
                <c:pt idx="728">
                  <c:v>0</c:v>
                </c:pt>
                <c:pt idx="729">
                  <c:v>1.2929999999999999</c:v>
                </c:pt>
                <c:pt idx="730">
                  <c:v>0</c:v>
                </c:pt>
                <c:pt idx="731">
                  <c:v>2.3E-2</c:v>
                </c:pt>
                <c:pt idx="732">
                  <c:v>0.124</c:v>
                </c:pt>
                <c:pt idx="733">
                  <c:v>9.7000000000000003E-2</c:v>
                </c:pt>
                <c:pt idx="734">
                  <c:v>0.63400000000000001</c:v>
                </c:pt>
                <c:pt idx="735">
                  <c:v>0.52100000000000002</c:v>
                </c:pt>
                <c:pt idx="736">
                  <c:v>0.98099999999999998</c:v>
                </c:pt>
                <c:pt idx="737">
                  <c:v>0.52700000000000002</c:v>
                </c:pt>
                <c:pt idx="738">
                  <c:v>3.5999999999999997E-2</c:v>
                </c:pt>
                <c:pt idx="739">
                  <c:v>0.156</c:v>
                </c:pt>
                <c:pt idx="740">
                  <c:v>0.24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0.16600000000000001</c:v>
                </c:pt>
                <c:pt idx="745">
                  <c:v>0.66100000000000003</c:v>
                </c:pt>
                <c:pt idx="746">
                  <c:v>0.128</c:v>
                </c:pt>
                <c:pt idx="747">
                  <c:v>1.4430000000000001</c:v>
                </c:pt>
                <c:pt idx="748">
                  <c:v>4.6840000000000002</c:v>
                </c:pt>
                <c:pt idx="749">
                  <c:v>3.5310000000000001</c:v>
                </c:pt>
                <c:pt idx="750">
                  <c:v>12.581</c:v>
                </c:pt>
                <c:pt idx="751">
                  <c:v>8.3309999999999995</c:v>
                </c:pt>
                <c:pt idx="752">
                  <c:v>8.4870000000000001</c:v>
                </c:pt>
                <c:pt idx="753">
                  <c:v>2.6309999999999998</c:v>
                </c:pt>
                <c:pt idx="754">
                  <c:v>0.51</c:v>
                </c:pt>
                <c:pt idx="755">
                  <c:v>0.95799999999999996</c:v>
                </c:pt>
                <c:pt idx="756">
                  <c:v>0.7</c:v>
                </c:pt>
                <c:pt idx="757">
                  <c:v>1.881</c:v>
                </c:pt>
                <c:pt idx="758">
                  <c:v>4.3010000000000002</c:v>
                </c:pt>
                <c:pt idx="759">
                  <c:v>2.0329999999999999</c:v>
                </c:pt>
                <c:pt idx="760">
                  <c:v>0.72399999999999998</c:v>
                </c:pt>
                <c:pt idx="761">
                  <c:v>7.6999999999999999E-2</c:v>
                </c:pt>
                <c:pt idx="762">
                  <c:v>0.68</c:v>
                </c:pt>
                <c:pt idx="763">
                  <c:v>0.55400000000000005</c:v>
                </c:pt>
                <c:pt idx="764">
                  <c:v>1.3540000000000001</c:v>
                </c:pt>
                <c:pt idx="765">
                  <c:v>0.86199999999999999</c:v>
                </c:pt>
                <c:pt idx="766">
                  <c:v>10.506</c:v>
                </c:pt>
                <c:pt idx="767">
                  <c:v>6.1689999999999996</c:v>
                </c:pt>
                <c:pt idx="768">
                  <c:v>8.0210000000000008</c:v>
                </c:pt>
                <c:pt idx="769">
                  <c:v>9.3460000000000001</c:v>
                </c:pt>
                <c:pt idx="770">
                  <c:v>6.8040000000000003</c:v>
                </c:pt>
                <c:pt idx="771">
                  <c:v>15.605</c:v>
                </c:pt>
                <c:pt idx="772">
                  <c:v>2.2890000000000001</c:v>
                </c:pt>
                <c:pt idx="773">
                  <c:v>0.86099999999999999</c:v>
                </c:pt>
                <c:pt idx="774">
                  <c:v>1.3129999999999999</c:v>
                </c:pt>
                <c:pt idx="775">
                  <c:v>2.3940000000000001</c:v>
                </c:pt>
                <c:pt idx="776">
                  <c:v>5.0810000000000004</c:v>
                </c:pt>
                <c:pt idx="777">
                  <c:v>3.79</c:v>
                </c:pt>
                <c:pt idx="778">
                  <c:v>3.9990000000000001</c:v>
                </c:pt>
                <c:pt idx="779">
                  <c:v>1.9610000000000001</c:v>
                </c:pt>
                <c:pt idx="780">
                  <c:v>3.6539999999999999</c:v>
                </c:pt>
                <c:pt idx="781">
                  <c:v>2.0390000000000001</c:v>
                </c:pt>
                <c:pt idx="782">
                  <c:v>2.669</c:v>
                </c:pt>
                <c:pt idx="783">
                  <c:v>1.881</c:v>
                </c:pt>
                <c:pt idx="784">
                  <c:v>4.57</c:v>
                </c:pt>
                <c:pt idx="785">
                  <c:v>4.0919999999999996</c:v>
                </c:pt>
                <c:pt idx="786">
                  <c:v>6.5</c:v>
                </c:pt>
                <c:pt idx="787">
                  <c:v>9.1430000000000007</c:v>
                </c:pt>
                <c:pt idx="788">
                  <c:v>15.723000000000001</c:v>
                </c:pt>
                <c:pt idx="789">
                  <c:v>26.741</c:v>
                </c:pt>
                <c:pt idx="790">
                  <c:v>33.694000000000003</c:v>
                </c:pt>
                <c:pt idx="791">
                  <c:v>26.727</c:v>
                </c:pt>
                <c:pt idx="792">
                  <c:v>3.3849999999999998</c:v>
                </c:pt>
                <c:pt idx="793">
                  <c:v>10.478</c:v>
                </c:pt>
                <c:pt idx="794">
                  <c:v>21.202999999999999</c:v>
                </c:pt>
                <c:pt idx="795">
                  <c:v>26.959</c:v>
                </c:pt>
                <c:pt idx="796">
                  <c:v>5.82</c:v>
                </c:pt>
                <c:pt idx="797">
                  <c:v>3.72</c:v>
                </c:pt>
                <c:pt idx="798">
                  <c:v>3.089</c:v>
                </c:pt>
                <c:pt idx="799">
                  <c:v>0.96199999999999997</c:v>
                </c:pt>
                <c:pt idx="800">
                  <c:v>2.4300000000000002</c:v>
                </c:pt>
                <c:pt idx="801">
                  <c:v>2.048</c:v>
                </c:pt>
                <c:pt idx="802">
                  <c:v>0.67100000000000004</c:v>
                </c:pt>
                <c:pt idx="803">
                  <c:v>2.028</c:v>
                </c:pt>
                <c:pt idx="804">
                  <c:v>4.109</c:v>
                </c:pt>
                <c:pt idx="805">
                  <c:v>1.405</c:v>
                </c:pt>
                <c:pt idx="806">
                  <c:v>2.59</c:v>
                </c:pt>
                <c:pt idx="807">
                  <c:v>9.0999999999999998E-2</c:v>
                </c:pt>
                <c:pt idx="808">
                  <c:v>0.54</c:v>
                </c:pt>
                <c:pt idx="809">
                  <c:v>1.282</c:v>
                </c:pt>
                <c:pt idx="810">
                  <c:v>5.798</c:v>
                </c:pt>
                <c:pt idx="811">
                  <c:v>3.1989999999999998</c:v>
                </c:pt>
                <c:pt idx="812">
                  <c:v>5.8289999999999997</c:v>
                </c:pt>
                <c:pt idx="813">
                  <c:v>8.6370000000000005</c:v>
                </c:pt>
                <c:pt idx="814">
                  <c:v>3.214</c:v>
                </c:pt>
                <c:pt idx="815">
                  <c:v>13.696999999999999</c:v>
                </c:pt>
                <c:pt idx="816">
                  <c:v>9.2100000000000009</c:v>
                </c:pt>
                <c:pt idx="817">
                  <c:v>7.7439999999999998</c:v>
                </c:pt>
                <c:pt idx="818">
                  <c:v>5.9349999999999996</c:v>
                </c:pt>
                <c:pt idx="819">
                  <c:v>0.126</c:v>
                </c:pt>
                <c:pt idx="820">
                  <c:v>0.51700000000000002</c:v>
                </c:pt>
                <c:pt idx="821">
                  <c:v>0.42</c:v>
                </c:pt>
                <c:pt idx="822">
                  <c:v>2.3330000000000002</c:v>
                </c:pt>
                <c:pt idx="823">
                  <c:v>1.8540000000000001</c:v>
                </c:pt>
                <c:pt idx="824">
                  <c:v>1.796</c:v>
                </c:pt>
                <c:pt idx="825">
                  <c:v>2.6760000000000002</c:v>
                </c:pt>
                <c:pt idx="826">
                  <c:v>1.8</c:v>
                </c:pt>
                <c:pt idx="827">
                  <c:v>4.8739999999999997</c:v>
                </c:pt>
                <c:pt idx="828">
                  <c:v>2.702</c:v>
                </c:pt>
                <c:pt idx="829">
                  <c:v>8.3149999999999995</c:v>
                </c:pt>
                <c:pt idx="830">
                  <c:v>7.7249999999999996</c:v>
                </c:pt>
                <c:pt idx="831">
                  <c:v>3.7269999999999999</c:v>
                </c:pt>
                <c:pt idx="832">
                  <c:v>2.1469999999999998</c:v>
                </c:pt>
                <c:pt idx="833">
                  <c:v>4.524</c:v>
                </c:pt>
                <c:pt idx="834">
                  <c:v>4.0990000000000002</c:v>
                </c:pt>
                <c:pt idx="835">
                  <c:v>10.047000000000001</c:v>
                </c:pt>
                <c:pt idx="836">
                  <c:v>1.3169999999999999</c:v>
                </c:pt>
                <c:pt idx="837">
                  <c:v>1.07</c:v>
                </c:pt>
                <c:pt idx="838">
                  <c:v>0.36399999999999999</c:v>
                </c:pt>
                <c:pt idx="839">
                  <c:v>4.4349999999999996</c:v>
                </c:pt>
                <c:pt idx="840">
                  <c:v>7.8150000000000004</c:v>
                </c:pt>
                <c:pt idx="841">
                  <c:v>11.97</c:v>
                </c:pt>
                <c:pt idx="842">
                  <c:v>9.4740000000000002</c:v>
                </c:pt>
                <c:pt idx="843">
                  <c:v>18.584</c:v>
                </c:pt>
                <c:pt idx="844">
                  <c:v>19.867999999999999</c:v>
                </c:pt>
                <c:pt idx="845">
                  <c:v>14.629</c:v>
                </c:pt>
                <c:pt idx="846">
                  <c:v>12.505000000000001</c:v>
                </c:pt>
                <c:pt idx="847">
                  <c:v>19.600000000000001</c:v>
                </c:pt>
                <c:pt idx="848">
                  <c:v>8.0139999999999993</c:v>
                </c:pt>
                <c:pt idx="849">
                  <c:v>9.5679999999999996</c:v>
                </c:pt>
                <c:pt idx="850">
                  <c:v>9.3140000000000001</c:v>
                </c:pt>
                <c:pt idx="851">
                  <c:v>6.07</c:v>
                </c:pt>
                <c:pt idx="852">
                  <c:v>3.9049999999999998</c:v>
                </c:pt>
                <c:pt idx="853">
                  <c:v>8.1319999999999997</c:v>
                </c:pt>
                <c:pt idx="854">
                  <c:v>3.36</c:v>
                </c:pt>
                <c:pt idx="855">
                  <c:v>0.621</c:v>
                </c:pt>
                <c:pt idx="856">
                  <c:v>1.121</c:v>
                </c:pt>
                <c:pt idx="857">
                  <c:v>0.38800000000000001</c:v>
                </c:pt>
                <c:pt idx="858">
                  <c:v>1.3109999999999999</c:v>
                </c:pt>
                <c:pt idx="859">
                  <c:v>2.1720000000000002</c:v>
                </c:pt>
                <c:pt idx="860">
                  <c:v>2.5259999999999998</c:v>
                </c:pt>
                <c:pt idx="861">
                  <c:v>1.44</c:v>
                </c:pt>
                <c:pt idx="862">
                  <c:v>1.4330000000000001</c:v>
                </c:pt>
                <c:pt idx="863">
                  <c:v>3.6970000000000001</c:v>
                </c:pt>
                <c:pt idx="864">
                  <c:v>2.2530000000000001</c:v>
                </c:pt>
                <c:pt idx="865">
                  <c:v>2.2970000000000002</c:v>
                </c:pt>
                <c:pt idx="866">
                  <c:v>8.2089999999999996</c:v>
                </c:pt>
                <c:pt idx="867">
                  <c:v>2.5960000000000001</c:v>
                </c:pt>
                <c:pt idx="868">
                  <c:v>3.1680000000000001</c:v>
                </c:pt>
                <c:pt idx="869">
                  <c:v>7.4409999999999998</c:v>
                </c:pt>
                <c:pt idx="870">
                  <c:v>7.9</c:v>
                </c:pt>
                <c:pt idx="871">
                  <c:v>0.67300000000000004</c:v>
                </c:pt>
                <c:pt idx="872">
                  <c:v>1.105</c:v>
                </c:pt>
                <c:pt idx="873">
                  <c:v>1.17</c:v>
                </c:pt>
                <c:pt idx="874">
                  <c:v>2.427</c:v>
                </c:pt>
                <c:pt idx="875">
                  <c:v>1.3069999999999999</c:v>
                </c:pt>
                <c:pt idx="876">
                  <c:v>2.1890000000000001</c:v>
                </c:pt>
                <c:pt idx="877">
                  <c:v>1.5780000000000001</c:v>
                </c:pt>
                <c:pt idx="878">
                  <c:v>1.085</c:v>
                </c:pt>
                <c:pt idx="879">
                  <c:v>1.4670000000000001</c:v>
                </c:pt>
                <c:pt idx="880">
                  <c:v>0.218</c:v>
                </c:pt>
                <c:pt idx="881">
                  <c:v>0.75</c:v>
                </c:pt>
                <c:pt idx="882">
                  <c:v>1.9410000000000001</c:v>
                </c:pt>
                <c:pt idx="883">
                  <c:v>0.188</c:v>
                </c:pt>
                <c:pt idx="884">
                  <c:v>1.784</c:v>
                </c:pt>
                <c:pt idx="885">
                  <c:v>2.988</c:v>
                </c:pt>
                <c:pt idx="886">
                  <c:v>0.19</c:v>
                </c:pt>
                <c:pt idx="887">
                  <c:v>0.60599999999999998</c:v>
                </c:pt>
                <c:pt idx="888">
                  <c:v>0.76</c:v>
                </c:pt>
                <c:pt idx="889">
                  <c:v>0.216</c:v>
                </c:pt>
                <c:pt idx="890">
                  <c:v>1.1830000000000001</c:v>
                </c:pt>
                <c:pt idx="891">
                  <c:v>0.42199999999999999</c:v>
                </c:pt>
                <c:pt idx="892">
                  <c:v>1.0089999999999999</c:v>
                </c:pt>
                <c:pt idx="893">
                  <c:v>1.7370000000000001</c:v>
                </c:pt>
                <c:pt idx="894">
                  <c:v>1.637</c:v>
                </c:pt>
                <c:pt idx="895">
                  <c:v>2.0470000000000002</c:v>
                </c:pt>
                <c:pt idx="896">
                  <c:v>0.71699999999999997</c:v>
                </c:pt>
                <c:pt idx="897">
                  <c:v>1.0529999999999999</c:v>
                </c:pt>
                <c:pt idx="898">
                  <c:v>2.6139999999999999</c:v>
                </c:pt>
                <c:pt idx="899">
                  <c:v>4.1100000000000003</c:v>
                </c:pt>
                <c:pt idx="900">
                  <c:v>1.0609999999999999</c:v>
                </c:pt>
                <c:pt idx="901">
                  <c:v>2.1760000000000002</c:v>
                </c:pt>
                <c:pt idx="902">
                  <c:v>0.72</c:v>
                </c:pt>
                <c:pt idx="903">
                  <c:v>4.2249999999999996</c:v>
                </c:pt>
                <c:pt idx="904">
                  <c:v>5.109</c:v>
                </c:pt>
                <c:pt idx="905">
                  <c:v>3.6320000000000001</c:v>
                </c:pt>
                <c:pt idx="906">
                  <c:v>1.506</c:v>
                </c:pt>
                <c:pt idx="907">
                  <c:v>1.216</c:v>
                </c:pt>
                <c:pt idx="908">
                  <c:v>1.6240000000000001</c:v>
                </c:pt>
                <c:pt idx="909">
                  <c:v>7.516</c:v>
                </c:pt>
                <c:pt idx="910">
                  <c:v>0.83</c:v>
                </c:pt>
                <c:pt idx="911">
                  <c:v>0.17199999999999999</c:v>
                </c:pt>
                <c:pt idx="912">
                  <c:v>1.4650000000000001</c:v>
                </c:pt>
                <c:pt idx="913">
                  <c:v>2.1760000000000002</c:v>
                </c:pt>
                <c:pt idx="914">
                  <c:v>0.47199999999999998</c:v>
                </c:pt>
                <c:pt idx="915">
                  <c:v>4.5220000000000002</c:v>
                </c:pt>
                <c:pt idx="916">
                  <c:v>6.3869999999999996</c:v>
                </c:pt>
                <c:pt idx="917">
                  <c:v>2.1349999999999998</c:v>
                </c:pt>
                <c:pt idx="918">
                  <c:v>1.1910000000000001</c:v>
                </c:pt>
                <c:pt idx="919">
                  <c:v>1.488</c:v>
                </c:pt>
                <c:pt idx="920">
                  <c:v>2.677</c:v>
                </c:pt>
                <c:pt idx="921">
                  <c:v>1.0389999999999999</c:v>
                </c:pt>
                <c:pt idx="922">
                  <c:v>2.0019999999999998</c:v>
                </c:pt>
                <c:pt idx="923">
                  <c:v>6.4379999999999997</c:v>
                </c:pt>
                <c:pt idx="924">
                  <c:v>1.5129999999999999</c:v>
                </c:pt>
                <c:pt idx="925">
                  <c:v>2.0830000000000002</c:v>
                </c:pt>
                <c:pt idx="926">
                  <c:v>4.3639999999999999</c:v>
                </c:pt>
                <c:pt idx="927">
                  <c:v>21.227</c:v>
                </c:pt>
                <c:pt idx="928">
                  <c:v>11.116</c:v>
                </c:pt>
                <c:pt idx="929">
                  <c:v>7.0940000000000003</c:v>
                </c:pt>
                <c:pt idx="930">
                  <c:v>0.98399999999999999</c:v>
                </c:pt>
                <c:pt idx="931">
                  <c:v>1.1679999999999999</c:v>
                </c:pt>
                <c:pt idx="932">
                  <c:v>0.221</c:v>
                </c:pt>
                <c:pt idx="933">
                  <c:v>1.1759999999999999</c:v>
                </c:pt>
                <c:pt idx="934">
                  <c:v>0.35299999999999998</c:v>
                </c:pt>
                <c:pt idx="935">
                  <c:v>0.22900000000000001</c:v>
                </c:pt>
                <c:pt idx="936">
                  <c:v>0.16300000000000001</c:v>
                </c:pt>
                <c:pt idx="937">
                  <c:v>0.94</c:v>
                </c:pt>
                <c:pt idx="938">
                  <c:v>2.6869999999999998</c:v>
                </c:pt>
                <c:pt idx="939">
                  <c:v>0.30099999999999999</c:v>
                </c:pt>
                <c:pt idx="940">
                  <c:v>1.466</c:v>
                </c:pt>
                <c:pt idx="941">
                  <c:v>0.04</c:v>
                </c:pt>
                <c:pt idx="942">
                  <c:v>0.19600000000000001</c:v>
                </c:pt>
                <c:pt idx="943">
                  <c:v>0.11799999999999999</c:v>
                </c:pt>
                <c:pt idx="944">
                  <c:v>0.70699999999999996</c:v>
                </c:pt>
                <c:pt idx="945">
                  <c:v>0.16200000000000001</c:v>
                </c:pt>
                <c:pt idx="946">
                  <c:v>0.38400000000000001</c:v>
                </c:pt>
                <c:pt idx="947">
                  <c:v>0.08</c:v>
                </c:pt>
                <c:pt idx="948">
                  <c:v>1.7000000000000001E-2</c:v>
                </c:pt>
                <c:pt idx="949">
                  <c:v>7.0000000000000001E-3</c:v>
                </c:pt>
                <c:pt idx="950">
                  <c:v>0.437</c:v>
                </c:pt>
                <c:pt idx="951">
                  <c:v>0.26400000000000001</c:v>
                </c:pt>
                <c:pt idx="952">
                  <c:v>9.0999999999999998E-2</c:v>
                </c:pt>
                <c:pt idx="953">
                  <c:v>0</c:v>
                </c:pt>
                <c:pt idx="954">
                  <c:v>0</c:v>
                </c:pt>
                <c:pt idx="955">
                  <c:v>0.69599999999999995</c:v>
                </c:pt>
                <c:pt idx="956">
                  <c:v>5.2999999999999999E-2</c:v>
                </c:pt>
                <c:pt idx="957">
                  <c:v>0.75900000000000001</c:v>
                </c:pt>
                <c:pt idx="958">
                  <c:v>0.90800000000000003</c:v>
                </c:pt>
                <c:pt idx="959">
                  <c:v>6.6000000000000003E-2</c:v>
                </c:pt>
                <c:pt idx="960">
                  <c:v>4.0000000000000001E-3</c:v>
                </c:pt>
                <c:pt idx="961">
                  <c:v>0.44900000000000001</c:v>
                </c:pt>
                <c:pt idx="962">
                  <c:v>0.36799999999999999</c:v>
                </c:pt>
                <c:pt idx="963">
                  <c:v>0.224</c:v>
                </c:pt>
                <c:pt idx="964">
                  <c:v>0.08</c:v>
                </c:pt>
                <c:pt idx="965">
                  <c:v>0.1</c:v>
                </c:pt>
                <c:pt idx="966">
                  <c:v>1.377</c:v>
                </c:pt>
                <c:pt idx="967">
                  <c:v>0.152</c:v>
                </c:pt>
                <c:pt idx="968">
                  <c:v>0.68600000000000005</c:v>
                </c:pt>
                <c:pt idx="969">
                  <c:v>0.91700000000000004</c:v>
                </c:pt>
                <c:pt idx="970">
                  <c:v>0.51400000000000001</c:v>
                </c:pt>
                <c:pt idx="971">
                  <c:v>4.7E-2</c:v>
                </c:pt>
                <c:pt idx="972">
                  <c:v>6.2E-2</c:v>
                </c:pt>
                <c:pt idx="973">
                  <c:v>0</c:v>
                </c:pt>
                <c:pt idx="974">
                  <c:v>0</c:v>
                </c:pt>
                <c:pt idx="975">
                  <c:v>1.2999999999999999E-2</c:v>
                </c:pt>
                <c:pt idx="976">
                  <c:v>0.23499999999999999</c:v>
                </c:pt>
                <c:pt idx="977">
                  <c:v>0</c:v>
                </c:pt>
                <c:pt idx="978">
                  <c:v>0.94699999999999995</c:v>
                </c:pt>
                <c:pt idx="979">
                  <c:v>2.847</c:v>
                </c:pt>
                <c:pt idx="980">
                  <c:v>1.151</c:v>
                </c:pt>
                <c:pt idx="981">
                  <c:v>3.0000000000000001E-3</c:v>
                </c:pt>
                <c:pt idx="982">
                  <c:v>3.7999999999999999E-2</c:v>
                </c:pt>
                <c:pt idx="983">
                  <c:v>0</c:v>
                </c:pt>
                <c:pt idx="984">
                  <c:v>0.154</c:v>
                </c:pt>
                <c:pt idx="985">
                  <c:v>0.01</c:v>
                </c:pt>
                <c:pt idx="986">
                  <c:v>1.6E-2</c:v>
                </c:pt>
                <c:pt idx="987">
                  <c:v>3.0000000000000001E-3</c:v>
                </c:pt>
                <c:pt idx="988">
                  <c:v>1.0999999999999999E-2</c:v>
                </c:pt>
                <c:pt idx="989">
                  <c:v>0.47799999999999998</c:v>
                </c:pt>
                <c:pt idx="990">
                  <c:v>0</c:v>
                </c:pt>
                <c:pt idx="991">
                  <c:v>0.23300000000000001</c:v>
                </c:pt>
                <c:pt idx="992">
                  <c:v>0.55100000000000005</c:v>
                </c:pt>
                <c:pt idx="993">
                  <c:v>0.1</c:v>
                </c:pt>
                <c:pt idx="994">
                  <c:v>0</c:v>
                </c:pt>
                <c:pt idx="995">
                  <c:v>0.23799999999999999</c:v>
                </c:pt>
                <c:pt idx="996">
                  <c:v>0.52300000000000002</c:v>
                </c:pt>
                <c:pt idx="997">
                  <c:v>0.77700000000000002</c:v>
                </c:pt>
                <c:pt idx="998">
                  <c:v>4.2999999999999997E-2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5.0000000000000001E-3</c:v>
                </c:pt>
                <c:pt idx="1004">
                  <c:v>0</c:v>
                </c:pt>
                <c:pt idx="1005">
                  <c:v>0</c:v>
                </c:pt>
                <c:pt idx="1006">
                  <c:v>0.105</c:v>
                </c:pt>
                <c:pt idx="1007">
                  <c:v>0</c:v>
                </c:pt>
                <c:pt idx="1008">
                  <c:v>6.8000000000000005E-2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1.6E-2</c:v>
                </c:pt>
                <c:pt idx="1013">
                  <c:v>2.9000000000000001E-2</c:v>
                </c:pt>
                <c:pt idx="1014">
                  <c:v>1E-3</c:v>
                </c:pt>
                <c:pt idx="1015">
                  <c:v>0</c:v>
                </c:pt>
                <c:pt idx="1016">
                  <c:v>0</c:v>
                </c:pt>
                <c:pt idx="1017">
                  <c:v>0.20399999999999999</c:v>
                </c:pt>
                <c:pt idx="1018">
                  <c:v>6.2E-2</c:v>
                </c:pt>
                <c:pt idx="1019">
                  <c:v>1.9E-2</c:v>
                </c:pt>
                <c:pt idx="1020">
                  <c:v>4.9000000000000002E-2</c:v>
                </c:pt>
                <c:pt idx="1021">
                  <c:v>0.11600000000000001</c:v>
                </c:pt>
                <c:pt idx="1022">
                  <c:v>6.6000000000000003E-2</c:v>
                </c:pt>
                <c:pt idx="1023">
                  <c:v>0.224</c:v>
                </c:pt>
                <c:pt idx="1024">
                  <c:v>0.75900000000000001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0.21099999999999999</c:v>
                </c:pt>
                <c:pt idx="1029">
                  <c:v>0</c:v>
                </c:pt>
                <c:pt idx="1030">
                  <c:v>0.443</c:v>
                </c:pt>
                <c:pt idx="1031">
                  <c:v>0.47899999999999998</c:v>
                </c:pt>
                <c:pt idx="1032">
                  <c:v>0</c:v>
                </c:pt>
                <c:pt idx="1033">
                  <c:v>0</c:v>
                </c:pt>
                <c:pt idx="1034">
                  <c:v>1E-3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0.04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2E-3</c:v>
                </c:pt>
                <c:pt idx="1054">
                  <c:v>0</c:v>
                </c:pt>
                <c:pt idx="1055">
                  <c:v>0</c:v>
                </c:pt>
                <c:pt idx="1056">
                  <c:v>1E-3</c:v>
                </c:pt>
                <c:pt idx="1057">
                  <c:v>0</c:v>
                </c:pt>
                <c:pt idx="1058">
                  <c:v>0.40600000000000003</c:v>
                </c:pt>
                <c:pt idx="1059">
                  <c:v>0.113</c:v>
                </c:pt>
                <c:pt idx="1060">
                  <c:v>0.74399999999999999</c:v>
                </c:pt>
                <c:pt idx="1061">
                  <c:v>0.88700000000000001</c:v>
                </c:pt>
                <c:pt idx="1062">
                  <c:v>1.0999999999999999E-2</c:v>
                </c:pt>
                <c:pt idx="1063">
                  <c:v>0</c:v>
                </c:pt>
                <c:pt idx="1064">
                  <c:v>6.0000000000000001E-3</c:v>
                </c:pt>
                <c:pt idx="1065">
                  <c:v>0.152</c:v>
                </c:pt>
                <c:pt idx="1066">
                  <c:v>1.94</c:v>
                </c:pt>
                <c:pt idx="1067">
                  <c:v>2.1989999999999998</c:v>
                </c:pt>
                <c:pt idx="1068">
                  <c:v>2.702</c:v>
                </c:pt>
                <c:pt idx="1069">
                  <c:v>6.2</c:v>
                </c:pt>
                <c:pt idx="1070">
                  <c:v>4.1550000000000002</c:v>
                </c:pt>
                <c:pt idx="1071">
                  <c:v>0.68899999999999995</c:v>
                </c:pt>
                <c:pt idx="1072">
                  <c:v>0</c:v>
                </c:pt>
                <c:pt idx="1073">
                  <c:v>0.34100000000000003</c:v>
                </c:pt>
                <c:pt idx="1074">
                  <c:v>0</c:v>
                </c:pt>
                <c:pt idx="1075">
                  <c:v>0.49299999999999999</c:v>
                </c:pt>
                <c:pt idx="1076">
                  <c:v>0.57999999999999996</c:v>
                </c:pt>
                <c:pt idx="1077">
                  <c:v>0</c:v>
                </c:pt>
                <c:pt idx="1078">
                  <c:v>0.68200000000000005</c:v>
                </c:pt>
                <c:pt idx="1079">
                  <c:v>8.5999999999999993E-2</c:v>
                </c:pt>
                <c:pt idx="1080">
                  <c:v>0</c:v>
                </c:pt>
                <c:pt idx="1081">
                  <c:v>0.13100000000000001</c:v>
                </c:pt>
                <c:pt idx="1082">
                  <c:v>2.8000000000000001E-2</c:v>
                </c:pt>
                <c:pt idx="1083">
                  <c:v>2.875</c:v>
                </c:pt>
                <c:pt idx="1084">
                  <c:v>2.3690000000000002</c:v>
                </c:pt>
                <c:pt idx="1085">
                  <c:v>2.9369999999999998</c:v>
                </c:pt>
                <c:pt idx="1086">
                  <c:v>0.54600000000000004</c:v>
                </c:pt>
                <c:pt idx="1087">
                  <c:v>0.28499999999999998</c:v>
                </c:pt>
                <c:pt idx="1088">
                  <c:v>0</c:v>
                </c:pt>
                <c:pt idx="1089">
                  <c:v>0.20100000000000001</c:v>
                </c:pt>
                <c:pt idx="1090">
                  <c:v>0</c:v>
                </c:pt>
                <c:pt idx="1091">
                  <c:v>0.36299999999999999</c:v>
                </c:pt>
                <c:pt idx="1092">
                  <c:v>1.829</c:v>
                </c:pt>
                <c:pt idx="1093">
                  <c:v>0.38500000000000001</c:v>
                </c:pt>
                <c:pt idx="1094">
                  <c:v>4.3999999999999997E-2</c:v>
                </c:pt>
                <c:pt idx="1095">
                  <c:v>0.125</c:v>
                </c:pt>
                <c:pt idx="1096">
                  <c:v>0.47699999999999998</c:v>
                </c:pt>
                <c:pt idx="1097">
                  <c:v>2.5000000000000001E-2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4.7E-2</c:v>
                </c:pt>
                <c:pt idx="1102">
                  <c:v>0.02</c:v>
                </c:pt>
                <c:pt idx="1103">
                  <c:v>5.5E-2</c:v>
                </c:pt>
                <c:pt idx="1104">
                  <c:v>7.3999999999999996E-2</c:v>
                </c:pt>
                <c:pt idx="1105">
                  <c:v>0.376</c:v>
                </c:pt>
                <c:pt idx="1106">
                  <c:v>0.214</c:v>
                </c:pt>
                <c:pt idx="1107">
                  <c:v>0</c:v>
                </c:pt>
                <c:pt idx="1108">
                  <c:v>0.33900000000000002</c:v>
                </c:pt>
                <c:pt idx="1109">
                  <c:v>0.112</c:v>
                </c:pt>
                <c:pt idx="1110">
                  <c:v>0</c:v>
                </c:pt>
                <c:pt idx="1111">
                  <c:v>3.9E-2</c:v>
                </c:pt>
                <c:pt idx="1112">
                  <c:v>1.599</c:v>
                </c:pt>
                <c:pt idx="1113">
                  <c:v>4.7930000000000001</c:v>
                </c:pt>
                <c:pt idx="1114">
                  <c:v>2.0880000000000001</c:v>
                </c:pt>
                <c:pt idx="1115">
                  <c:v>0.82</c:v>
                </c:pt>
                <c:pt idx="1116">
                  <c:v>0.14099999999999999</c:v>
                </c:pt>
                <c:pt idx="1117">
                  <c:v>0.184</c:v>
                </c:pt>
                <c:pt idx="1118">
                  <c:v>0</c:v>
                </c:pt>
                <c:pt idx="1119">
                  <c:v>0.39</c:v>
                </c:pt>
                <c:pt idx="1120">
                  <c:v>3.98</c:v>
                </c:pt>
                <c:pt idx="1121">
                  <c:v>4.8239999999999998</c:v>
                </c:pt>
                <c:pt idx="1122">
                  <c:v>1.327</c:v>
                </c:pt>
                <c:pt idx="1123">
                  <c:v>2.8759999999999999</c:v>
                </c:pt>
                <c:pt idx="1124">
                  <c:v>0.36199999999999999</c:v>
                </c:pt>
                <c:pt idx="1125">
                  <c:v>0.80500000000000005</c:v>
                </c:pt>
                <c:pt idx="1126">
                  <c:v>7.2690000000000001</c:v>
                </c:pt>
                <c:pt idx="1127">
                  <c:v>25.49</c:v>
                </c:pt>
                <c:pt idx="1128">
                  <c:v>10.263</c:v>
                </c:pt>
                <c:pt idx="1129">
                  <c:v>11.933999999999999</c:v>
                </c:pt>
                <c:pt idx="1130">
                  <c:v>3.0779999999999998</c:v>
                </c:pt>
                <c:pt idx="1131">
                  <c:v>1.927</c:v>
                </c:pt>
                <c:pt idx="1132">
                  <c:v>1.1240000000000001</c:v>
                </c:pt>
                <c:pt idx="1133">
                  <c:v>0.32500000000000001</c:v>
                </c:pt>
                <c:pt idx="1134">
                  <c:v>0.13600000000000001</c:v>
                </c:pt>
                <c:pt idx="1135">
                  <c:v>2.5710000000000002</c:v>
                </c:pt>
                <c:pt idx="1136">
                  <c:v>7.2249999999999996</c:v>
                </c:pt>
                <c:pt idx="1137">
                  <c:v>21.66</c:v>
                </c:pt>
                <c:pt idx="1138">
                  <c:v>25.53</c:v>
                </c:pt>
                <c:pt idx="1139">
                  <c:v>17.199000000000002</c:v>
                </c:pt>
                <c:pt idx="1140">
                  <c:v>3.0019999999999998</c:v>
                </c:pt>
                <c:pt idx="1141">
                  <c:v>0.255</c:v>
                </c:pt>
                <c:pt idx="1142">
                  <c:v>0.19900000000000001</c:v>
                </c:pt>
                <c:pt idx="1143">
                  <c:v>2.5369999999999999</c:v>
                </c:pt>
                <c:pt idx="1144">
                  <c:v>0.34599999999999997</c:v>
                </c:pt>
                <c:pt idx="1145">
                  <c:v>0.82</c:v>
                </c:pt>
                <c:pt idx="1146">
                  <c:v>0.314</c:v>
                </c:pt>
                <c:pt idx="1147">
                  <c:v>0.93400000000000005</c:v>
                </c:pt>
                <c:pt idx="1148">
                  <c:v>3.5990000000000002</c:v>
                </c:pt>
                <c:pt idx="1149">
                  <c:v>4.0110000000000001</c:v>
                </c:pt>
                <c:pt idx="1150">
                  <c:v>0.72</c:v>
                </c:pt>
                <c:pt idx="1151">
                  <c:v>0.26100000000000001</c:v>
                </c:pt>
                <c:pt idx="1152">
                  <c:v>0.68200000000000005</c:v>
                </c:pt>
                <c:pt idx="1153">
                  <c:v>0.249</c:v>
                </c:pt>
                <c:pt idx="1154">
                  <c:v>0.379</c:v>
                </c:pt>
                <c:pt idx="1155">
                  <c:v>0.151</c:v>
                </c:pt>
                <c:pt idx="1156">
                  <c:v>2.149</c:v>
                </c:pt>
                <c:pt idx="1157">
                  <c:v>0.94299999999999995</c:v>
                </c:pt>
                <c:pt idx="1158">
                  <c:v>1.772</c:v>
                </c:pt>
                <c:pt idx="1159">
                  <c:v>1.8740000000000001</c:v>
                </c:pt>
                <c:pt idx="1160">
                  <c:v>5.6710000000000003</c:v>
                </c:pt>
                <c:pt idx="1161">
                  <c:v>14.302</c:v>
                </c:pt>
                <c:pt idx="1162">
                  <c:v>23.861999999999998</c:v>
                </c:pt>
                <c:pt idx="1163">
                  <c:v>20.439</c:v>
                </c:pt>
                <c:pt idx="1164">
                  <c:v>1.306</c:v>
                </c:pt>
                <c:pt idx="1165">
                  <c:v>1.002</c:v>
                </c:pt>
                <c:pt idx="1166">
                  <c:v>1.956</c:v>
                </c:pt>
                <c:pt idx="1167">
                  <c:v>1.575</c:v>
                </c:pt>
                <c:pt idx="1168">
                  <c:v>0.92600000000000005</c:v>
                </c:pt>
                <c:pt idx="1169">
                  <c:v>0.74</c:v>
                </c:pt>
                <c:pt idx="1170">
                  <c:v>4.4999999999999998E-2</c:v>
                </c:pt>
                <c:pt idx="1171">
                  <c:v>1.284</c:v>
                </c:pt>
                <c:pt idx="1172">
                  <c:v>2.5219999999999998</c:v>
                </c:pt>
                <c:pt idx="1173">
                  <c:v>1.034</c:v>
                </c:pt>
                <c:pt idx="1174">
                  <c:v>0.29199999999999998</c:v>
                </c:pt>
                <c:pt idx="1175">
                  <c:v>0.52</c:v>
                </c:pt>
                <c:pt idx="1176">
                  <c:v>0.78200000000000003</c:v>
                </c:pt>
                <c:pt idx="1177">
                  <c:v>1.8759999999999999</c:v>
                </c:pt>
                <c:pt idx="1178">
                  <c:v>6.7619999999999996</c:v>
                </c:pt>
                <c:pt idx="1179">
                  <c:v>10.188000000000001</c:v>
                </c:pt>
                <c:pt idx="1180">
                  <c:v>1.64</c:v>
                </c:pt>
                <c:pt idx="1181">
                  <c:v>2.9609999999999999</c:v>
                </c:pt>
                <c:pt idx="1182">
                  <c:v>6.8330000000000002</c:v>
                </c:pt>
                <c:pt idx="1183">
                  <c:v>14.840999999999999</c:v>
                </c:pt>
                <c:pt idx="1184">
                  <c:v>9.0660000000000007</c:v>
                </c:pt>
                <c:pt idx="1185">
                  <c:v>5.6950000000000003</c:v>
                </c:pt>
                <c:pt idx="1186">
                  <c:v>23.157</c:v>
                </c:pt>
                <c:pt idx="1187">
                  <c:v>10.266</c:v>
                </c:pt>
                <c:pt idx="1188">
                  <c:v>3.3130000000000002</c:v>
                </c:pt>
                <c:pt idx="1189">
                  <c:v>5.7050000000000001</c:v>
                </c:pt>
                <c:pt idx="1190">
                  <c:v>0.84699999999999998</c:v>
                </c:pt>
                <c:pt idx="1191">
                  <c:v>0.115</c:v>
                </c:pt>
                <c:pt idx="1192">
                  <c:v>0.65600000000000003</c:v>
                </c:pt>
                <c:pt idx="1193">
                  <c:v>0.189</c:v>
                </c:pt>
                <c:pt idx="1194">
                  <c:v>1.2669999999999999</c:v>
                </c:pt>
                <c:pt idx="1195">
                  <c:v>1.929</c:v>
                </c:pt>
                <c:pt idx="1196">
                  <c:v>7.0419999999999998</c:v>
                </c:pt>
                <c:pt idx="1197">
                  <c:v>6.8979999999999997</c:v>
                </c:pt>
                <c:pt idx="1198">
                  <c:v>1.1220000000000001</c:v>
                </c:pt>
                <c:pt idx="1199">
                  <c:v>1.758</c:v>
                </c:pt>
                <c:pt idx="1200">
                  <c:v>4.2910000000000004</c:v>
                </c:pt>
                <c:pt idx="1201">
                  <c:v>0.39800000000000002</c:v>
                </c:pt>
                <c:pt idx="1202">
                  <c:v>0.79600000000000004</c:v>
                </c:pt>
                <c:pt idx="1203">
                  <c:v>9.9309999999999992</c:v>
                </c:pt>
                <c:pt idx="1204">
                  <c:v>2.4169999999999998</c:v>
                </c:pt>
                <c:pt idx="1205">
                  <c:v>0.75700000000000001</c:v>
                </c:pt>
                <c:pt idx="1206">
                  <c:v>2.1549999999999998</c:v>
                </c:pt>
                <c:pt idx="1207">
                  <c:v>0.80100000000000005</c:v>
                </c:pt>
                <c:pt idx="1208">
                  <c:v>2.1949999999999998</c:v>
                </c:pt>
                <c:pt idx="1209">
                  <c:v>0.97299999999999998</c:v>
                </c:pt>
                <c:pt idx="1210">
                  <c:v>1.1240000000000001</c:v>
                </c:pt>
                <c:pt idx="1211">
                  <c:v>0.111</c:v>
                </c:pt>
                <c:pt idx="1212">
                  <c:v>0</c:v>
                </c:pt>
                <c:pt idx="1213">
                  <c:v>0</c:v>
                </c:pt>
                <c:pt idx="1214">
                  <c:v>0.126</c:v>
                </c:pt>
                <c:pt idx="1215">
                  <c:v>0.36899999999999999</c:v>
                </c:pt>
                <c:pt idx="1216">
                  <c:v>1.4999999999999999E-2</c:v>
                </c:pt>
                <c:pt idx="1217">
                  <c:v>0.55300000000000005</c:v>
                </c:pt>
                <c:pt idx="1218">
                  <c:v>0.20200000000000001</c:v>
                </c:pt>
                <c:pt idx="1219">
                  <c:v>5.8000000000000003E-2</c:v>
                </c:pt>
                <c:pt idx="1220">
                  <c:v>0.121</c:v>
                </c:pt>
                <c:pt idx="1221">
                  <c:v>3.0000000000000001E-3</c:v>
                </c:pt>
                <c:pt idx="1222">
                  <c:v>0.23300000000000001</c:v>
                </c:pt>
                <c:pt idx="1223">
                  <c:v>5.1999999999999998E-2</c:v>
                </c:pt>
                <c:pt idx="1224">
                  <c:v>3.0000000000000001E-3</c:v>
                </c:pt>
                <c:pt idx="1225">
                  <c:v>3.5000000000000003E-2</c:v>
                </c:pt>
                <c:pt idx="1226">
                  <c:v>0.748</c:v>
                </c:pt>
                <c:pt idx="1227">
                  <c:v>0.214</c:v>
                </c:pt>
                <c:pt idx="1228">
                  <c:v>0.46200000000000002</c:v>
                </c:pt>
                <c:pt idx="1229">
                  <c:v>0</c:v>
                </c:pt>
                <c:pt idx="1230">
                  <c:v>0.38400000000000001</c:v>
                </c:pt>
                <c:pt idx="1231">
                  <c:v>0.121</c:v>
                </c:pt>
                <c:pt idx="1232">
                  <c:v>9.4E-2</c:v>
                </c:pt>
                <c:pt idx="1233">
                  <c:v>1.4830000000000001</c:v>
                </c:pt>
                <c:pt idx="1234">
                  <c:v>0.93700000000000006</c:v>
                </c:pt>
                <c:pt idx="1235">
                  <c:v>1.7000000000000001E-2</c:v>
                </c:pt>
                <c:pt idx="1236">
                  <c:v>1.0740000000000001</c:v>
                </c:pt>
                <c:pt idx="1237">
                  <c:v>3.5369999999999999</c:v>
                </c:pt>
                <c:pt idx="1238">
                  <c:v>11.846</c:v>
                </c:pt>
                <c:pt idx="1239">
                  <c:v>1.0069999999999999</c:v>
                </c:pt>
                <c:pt idx="1240">
                  <c:v>0.26300000000000001</c:v>
                </c:pt>
                <c:pt idx="1241">
                  <c:v>0.22700000000000001</c:v>
                </c:pt>
                <c:pt idx="1242">
                  <c:v>0.27700000000000002</c:v>
                </c:pt>
                <c:pt idx="1243">
                  <c:v>3.0459999999999998</c:v>
                </c:pt>
                <c:pt idx="1244">
                  <c:v>3.4660000000000002</c:v>
                </c:pt>
                <c:pt idx="1245">
                  <c:v>0.14000000000000001</c:v>
                </c:pt>
                <c:pt idx="1246">
                  <c:v>0.13600000000000001</c:v>
                </c:pt>
                <c:pt idx="1247">
                  <c:v>0</c:v>
                </c:pt>
                <c:pt idx="1248">
                  <c:v>6.0000000000000001E-3</c:v>
                </c:pt>
                <c:pt idx="1249">
                  <c:v>5.0000000000000001E-3</c:v>
                </c:pt>
                <c:pt idx="1250">
                  <c:v>1.0900000000000001</c:v>
                </c:pt>
                <c:pt idx="1251">
                  <c:v>0.58799999999999997</c:v>
                </c:pt>
                <c:pt idx="1252">
                  <c:v>0</c:v>
                </c:pt>
                <c:pt idx="1253">
                  <c:v>2.5999999999999999E-2</c:v>
                </c:pt>
                <c:pt idx="1254">
                  <c:v>0.31900000000000001</c:v>
                </c:pt>
                <c:pt idx="1255">
                  <c:v>0.47599999999999998</c:v>
                </c:pt>
                <c:pt idx="1256">
                  <c:v>0.252</c:v>
                </c:pt>
                <c:pt idx="1257">
                  <c:v>0.26200000000000001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0.55200000000000005</c:v>
                </c:pt>
                <c:pt idx="1264">
                  <c:v>0</c:v>
                </c:pt>
                <c:pt idx="1265">
                  <c:v>0.36</c:v>
                </c:pt>
                <c:pt idx="1266">
                  <c:v>1.0429999999999999</c:v>
                </c:pt>
                <c:pt idx="1267">
                  <c:v>0.21299999999999999</c:v>
                </c:pt>
                <c:pt idx="1268">
                  <c:v>0.93899999999999995</c:v>
                </c:pt>
                <c:pt idx="1269">
                  <c:v>0.23699999999999999</c:v>
                </c:pt>
                <c:pt idx="1270">
                  <c:v>1.2999999999999999E-2</c:v>
                </c:pt>
                <c:pt idx="1271">
                  <c:v>0.26100000000000001</c:v>
                </c:pt>
                <c:pt idx="1272">
                  <c:v>0</c:v>
                </c:pt>
                <c:pt idx="1273">
                  <c:v>0</c:v>
                </c:pt>
                <c:pt idx="1274">
                  <c:v>5.0000000000000001E-3</c:v>
                </c:pt>
                <c:pt idx="1275">
                  <c:v>0.23899999999999999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0.1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0.02</c:v>
                </c:pt>
                <c:pt idx="1286">
                  <c:v>0</c:v>
                </c:pt>
                <c:pt idx="1287">
                  <c:v>0</c:v>
                </c:pt>
                <c:pt idx="1288">
                  <c:v>5.6000000000000001E-2</c:v>
                </c:pt>
                <c:pt idx="1289">
                  <c:v>8.0000000000000002E-3</c:v>
                </c:pt>
                <c:pt idx="1290">
                  <c:v>4.0000000000000001E-3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0.01</c:v>
                </c:pt>
                <c:pt idx="1295">
                  <c:v>0.14199999999999999</c:v>
                </c:pt>
                <c:pt idx="1296">
                  <c:v>7.0999999999999994E-2</c:v>
                </c:pt>
                <c:pt idx="1297">
                  <c:v>0.56899999999999995</c:v>
                </c:pt>
                <c:pt idx="1298">
                  <c:v>0.47699999999999998</c:v>
                </c:pt>
                <c:pt idx="1299">
                  <c:v>0.73499999999999999</c:v>
                </c:pt>
                <c:pt idx="1300">
                  <c:v>0.16800000000000001</c:v>
                </c:pt>
                <c:pt idx="1301">
                  <c:v>0.14599999999999999</c:v>
                </c:pt>
                <c:pt idx="1302">
                  <c:v>3.2000000000000001E-2</c:v>
                </c:pt>
                <c:pt idx="1303">
                  <c:v>0.58399999999999996</c:v>
                </c:pt>
                <c:pt idx="1304">
                  <c:v>2.8000000000000001E-2</c:v>
                </c:pt>
                <c:pt idx="1305">
                  <c:v>0.93400000000000005</c:v>
                </c:pt>
                <c:pt idx="1306">
                  <c:v>5.8999999999999997E-2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5.7000000000000002E-2</c:v>
                </c:pt>
                <c:pt idx="1322">
                  <c:v>4.5999999999999999E-2</c:v>
                </c:pt>
                <c:pt idx="1323">
                  <c:v>0</c:v>
                </c:pt>
                <c:pt idx="1324">
                  <c:v>1.7999999999999999E-2</c:v>
                </c:pt>
                <c:pt idx="1325">
                  <c:v>0</c:v>
                </c:pt>
                <c:pt idx="1326">
                  <c:v>0</c:v>
                </c:pt>
                <c:pt idx="1327">
                  <c:v>0.03</c:v>
                </c:pt>
                <c:pt idx="1328">
                  <c:v>0</c:v>
                </c:pt>
                <c:pt idx="1329">
                  <c:v>0</c:v>
                </c:pt>
                <c:pt idx="1330">
                  <c:v>0.17499999999999999</c:v>
                </c:pt>
                <c:pt idx="1331">
                  <c:v>0.60599999999999998</c:v>
                </c:pt>
                <c:pt idx="1332">
                  <c:v>0.68300000000000005</c:v>
                </c:pt>
                <c:pt idx="1333">
                  <c:v>0.44500000000000001</c:v>
                </c:pt>
                <c:pt idx="1334">
                  <c:v>0</c:v>
                </c:pt>
                <c:pt idx="1335">
                  <c:v>0</c:v>
                </c:pt>
                <c:pt idx="1336">
                  <c:v>6.9000000000000006E-2</c:v>
                </c:pt>
                <c:pt idx="1337">
                  <c:v>3.3000000000000002E-2</c:v>
                </c:pt>
                <c:pt idx="1338">
                  <c:v>3.0000000000000001E-3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0.36099999999999999</c:v>
                </c:pt>
                <c:pt idx="1343">
                  <c:v>0</c:v>
                </c:pt>
                <c:pt idx="1344">
                  <c:v>0</c:v>
                </c:pt>
                <c:pt idx="1345">
                  <c:v>4.3999999999999997E-2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0.115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0.129</c:v>
                </c:pt>
                <c:pt idx="1355">
                  <c:v>0.29899999999999999</c:v>
                </c:pt>
                <c:pt idx="1356">
                  <c:v>0</c:v>
                </c:pt>
                <c:pt idx="1357">
                  <c:v>0</c:v>
                </c:pt>
                <c:pt idx="1358">
                  <c:v>0.104</c:v>
                </c:pt>
                <c:pt idx="1359">
                  <c:v>0</c:v>
                </c:pt>
                <c:pt idx="1360">
                  <c:v>0.59499999999999997</c:v>
                </c:pt>
                <c:pt idx="1361">
                  <c:v>1.0900000000000001</c:v>
                </c:pt>
                <c:pt idx="1362">
                  <c:v>1.56</c:v>
                </c:pt>
                <c:pt idx="1363">
                  <c:v>6.484</c:v>
                </c:pt>
                <c:pt idx="1364">
                  <c:v>1.8620000000000001</c:v>
                </c:pt>
                <c:pt idx="1365">
                  <c:v>0.83799999999999997</c:v>
                </c:pt>
                <c:pt idx="1366">
                  <c:v>0.69599999999999995</c:v>
                </c:pt>
                <c:pt idx="1367">
                  <c:v>0.47299999999999998</c:v>
                </c:pt>
                <c:pt idx="1368">
                  <c:v>3.2909999999999999</c:v>
                </c:pt>
                <c:pt idx="1369">
                  <c:v>2.7530000000000001</c:v>
                </c:pt>
                <c:pt idx="1370">
                  <c:v>2.653</c:v>
                </c:pt>
                <c:pt idx="1371">
                  <c:v>1.502</c:v>
                </c:pt>
                <c:pt idx="1372">
                  <c:v>1.758</c:v>
                </c:pt>
                <c:pt idx="1373">
                  <c:v>2.5529999999999999</c:v>
                </c:pt>
                <c:pt idx="1374">
                  <c:v>4.1310000000000002</c:v>
                </c:pt>
                <c:pt idx="1375">
                  <c:v>3.0670000000000002</c:v>
                </c:pt>
                <c:pt idx="1376">
                  <c:v>0.99399999999999999</c:v>
                </c:pt>
                <c:pt idx="1377">
                  <c:v>0.39800000000000002</c:v>
                </c:pt>
                <c:pt idx="1378">
                  <c:v>0.47799999999999998</c:v>
                </c:pt>
                <c:pt idx="1379">
                  <c:v>6.8000000000000005E-2</c:v>
                </c:pt>
                <c:pt idx="1380">
                  <c:v>0.185</c:v>
                </c:pt>
                <c:pt idx="1381">
                  <c:v>0.87</c:v>
                </c:pt>
                <c:pt idx="1382">
                  <c:v>3.8570000000000002</c:v>
                </c:pt>
                <c:pt idx="1383">
                  <c:v>7.665</c:v>
                </c:pt>
                <c:pt idx="1384">
                  <c:v>1.022</c:v>
                </c:pt>
                <c:pt idx="1385">
                  <c:v>0.47299999999999998</c:v>
                </c:pt>
                <c:pt idx="1386">
                  <c:v>0.67500000000000004</c:v>
                </c:pt>
                <c:pt idx="1387">
                  <c:v>0</c:v>
                </c:pt>
                <c:pt idx="1388">
                  <c:v>1.6E-2</c:v>
                </c:pt>
                <c:pt idx="1389">
                  <c:v>0.95899999999999996</c:v>
                </c:pt>
                <c:pt idx="1390">
                  <c:v>2.8980000000000001</c:v>
                </c:pt>
                <c:pt idx="1391">
                  <c:v>1.6910000000000001</c:v>
                </c:pt>
                <c:pt idx="1392">
                  <c:v>1.661</c:v>
                </c:pt>
                <c:pt idx="1393">
                  <c:v>0</c:v>
                </c:pt>
                <c:pt idx="1394">
                  <c:v>0.23300000000000001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0.13900000000000001</c:v>
                </c:pt>
                <c:pt idx="1400">
                  <c:v>1.6E-2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0.71499999999999997</c:v>
                </c:pt>
                <c:pt idx="1407">
                  <c:v>1.415</c:v>
                </c:pt>
                <c:pt idx="1408">
                  <c:v>0.32900000000000001</c:v>
                </c:pt>
                <c:pt idx="1409">
                  <c:v>0.376</c:v>
                </c:pt>
                <c:pt idx="1410">
                  <c:v>0</c:v>
                </c:pt>
                <c:pt idx="1411">
                  <c:v>0.47899999999999998</c:v>
                </c:pt>
                <c:pt idx="1412">
                  <c:v>4.0229999999999997</c:v>
                </c:pt>
                <c:pt idx="1413">
                  <c:v>4.8559999999999999</c:v>
                </c:pt>
                <c:pt idx="1414">
                  <c:v>2.13</c:v>
                </c:pt>
                <c:pt idx="1415">
                  <c:v>1.8220000000000001</c:v>
                </c:pt>
                <c:pt idx="1416">
                  <c:v>0.2</c:v>
                </c:pt>
                <c:pt idx="1417">
                  <c:v>0.77600000000000002</c:v>
                </c:pt>
                <c:pt idx="1418">
                  <c:v>2.1999999999999999E-2</c:v>
                </c:pt>
                <c:pt idx="1419">
                  <c:v>0.443</c:v>
                </c:pt>
                <c:pt idx="1420">
                  <c:v>0.52400000000000002</c:v>
                </c:pt>
                <c:pt idx="1421">
                  <c:v>1.575</c:v>
                </c:pt>
                <c:pt idx="1422">
                  <c:v>0.187</c:v>
                </c:pt>
                <c:pt idx="1423">
                  <c:v>0.53300000000000003</c:v>
                </c:pt>
                <c:pt idx="1424">
                  <c:v>0.24199999999999999</c:v>
                </c:pt>
                <c:pt idx="1425">
                  <c:v>0.77600000000000002</c:v>
                </c:pt>
                <c:pt idx="1426">
                  <c:v>0.876</c:v>
                </c:pt>
                <c:pt idx="1427">
                  <c:v>1.837</c:v>
                </c:pt>
                <c:pt idx="1428">
                  <c:v>3.4489999999999998</c:v>
                </c:pt>
                <c:pt idx="1429">
                  <c:v>5.6280000000000001</c:v>
                </c:pt>
                <c:pt idx="1430">
                  <c:v>3.7120000000000002</c:v>
                </c:pt>
                <c:pt idx="1431">
                  <c:v>0.39</c:v>
                </c:pt>
                <c:pt idx="1432">
                  <c:v>1.696</c:v>
                </c:pt>
                <c:pt idx="1433">
                  <c:v>3.2010000000000001</c:v>
                </c:pt>
                <c:pt idx="1434">
                  <c:v>0.71799999999999997</c:v>
                </c:pt>
                <c:pt idx="1435">
                  <c:v>0.41099999999999998</c:v>
                </c:pt>
                <c:pt idx="1436">
                  <c:v>0.40500000000000003</c:v>
                </c:pt>
                <c:pt idx="1437">
                  <c:v>1.4E-2</c:v>
                </c:pt>
                <c:pt idx="1438">
                  <c:v>0</c:v>
                </c:pt>
                <c:pt idx="1439">
                  <c:v>0.23200000000000001</c:v>
                </c:pt>
                <c:pt idx="1440">
                  <c:v>0.26400000000000001</c:v>
                </c:pt>
                <c:pt idx="1441">
                  <c:v>0</c:v>
                </c:pt>
                <c:pt idx="1442">
                  <c:v>1.7000000000000001E-2</c:v>
                </c:pt>
                <c:pt idx="1443">
                  <c:v>0</c:v>
                </c:pt>
                <c:pt idx="1444">
                  <c:v>6.9000000000000006E-2</c:v>
                </c:pt>
                <c:pt idx="1445">
                  <c:v>0.48099999999999998</c:v>
                </c:pt>
                <c:pt idx="1446">
                  <c:v>0</c:v>
                </c:pt>
                <c:pt idx="1447">
                  <c:v>0.34200000000000003</c:v>
                </c:pt>
                <c:pt idx="1448">
                  <c:v>0.3</c:v>
                </c:pt>
                <c:pt idx="1449">
                  <c:v>0.82899999999999996</c:v>
                </c:pt>
                <c:pt idx="1450">
                  <c:v>3.9E-2</c:v>
                </c:pt>
                <c:pt idx="1451">
                  <c:v>0.375</c:v>
                </c:pt>
                <c:pt idx="1452">
                  <c:v>0</c:v>
                </c:pt>
                <c:pt idx="1453">
                  <c:v>0.499</c:v>
                </c:pt>
                <c:pt idx="1454">
                  <c:v>0.217</c:v>
                </c:pt>
                <c:pt idx="1455">
                  <c:v>0.74399999999999999</c:v>
                </c:pt>
                <c:pt idx="1456">
                  <c:v>0.251</c:v>
                </c:pt>
                <c:pt idx="1457">
                  <c:v>0.442</c:v>
                </c:pt>
                <c:pt idx="1458">
                  <c:v>1.591</c:v>
                </c:pt>
                <c:pt idx="1459">
                  <c:v>8.2759999999999998</c:v>
                </c:pt>
                <c:pt idx="1460">
                  <c:v>0.64900000000000002</c:v>
                </c:pt>
                <c:pt idx="1461">
                  <c:v>6.8000000000000005E-2</c:v>
                </c:pt>
                <c:pt idx="1462">
                  <c:v>0.35299999999999998</c:v>
                </c:pt>
                <c:pt idx="1463">
                  <c:v>0.25800000000000001</c:v>
                </c:pt>
                <c:pt idx="1464">
                  <c:v>1.998</c:v>
                </c:pt>
                <c:pt idx="1465">
                  <c:v>5.2830000000000004</c:v>
                </c:pt>
                <c:pt idx="1466">
                  <c:v>0.56899999999999995</c:v>
                </c:pt>
                <c:pt idx="1467">
                  <c:v>1.282</c:v>
                </c:pt>
                <c:pt idx="1468">
                  <c:v>0.436</c:v>
                </c:pt>
                <c:pt idx="1469">
                  <c:v>0.82799999999999996</c:v>
                </c:pt>
                <c:pt idx="1470">
                  <c:v>1.226</c:v>
                </c:pt>
                <c:pt idx="1471">
                  <c:v>0.58099999999999996</c:v>
                </c:pt>
                <c:pt idx="1472">
                  <c:v>0.255</c:v>
                </c:pt>
                <c:pt idx="1473">
                  <c:v>0.20799999999999999</c:v>
                </c:pt>
                <c:pt idx="1474">
                  <c:v>1.5740000000000001</c:v>
                </c:pt>
                <c:pt idx="1475">
                  <c:v>3.4340000000000002</c:v>
                </c:pt>
                <c:pt idx="1476">
                  <c:v>0.95899999999999996</c:v>
                </c:pt>
                <c:pt idx="1477">
                  <c:v>2.3420000000000001</c:v>
                </c:pt>
                <c:pt idx="1478">
                  <c:v>2.0390000000000001</c:v>
                </c:pt>
                <c:pt idx="1479">
                  <c:v>0.66200000000000003</c:v>
                </c:pt>
                <c:pt idx="1480">
                  <c:v>1.403</c:v>
                </c:pt>
                <c:pt idx="1481">
                  <c:v>3.3359999999999999</c:v>
                </c:pt>
                <c:pt idx="1482">
                  <c:v>20.273</c:v>
                </c:pt>
                <c:pt idx="1483">
                  <c:v>14.172000000000001</c:v>
                </c:pt>
                <c:pt idx="1484">
                  <c:v>2.5720000000000001</c:v>
                </c:pt>
                <c:pt idx="1485">
                  <c:v>0.33600000000000002</c:v>
                </c:pt>
                <c:pt idx="1486">
                  <c:v>8.2840000000000007</c:v>
                </c:pt>
                <c:pt idx="1487">
                  <c:v>6.2729999999999997</c:v>
                </c:pt>
                <c:pt idx="1488">
                  <c:v>1.494</c:v>
                </c:pt>
                <c:pt idx="1489">
                  <c:v>11.231</c:v>
                </c:pt>
                <c:pt idx="1490">
                  <c:v>2.895</c:v>
                </c:pt>
                <c:pt idx="1491">
                  <c:v>5.1479999999999997</c:v>
                </c:pt>
                <c:pt idx="1492">
                  <c:v>3.786</c:v>
                </c:pt>
                <c:pt idx="1493">
                  <c:v>1.835</c:v>
                </c:pt>
                <c:pt idx="1494">
                  <c:v>3.5569999999999999</c:v>
                </c:pt>
                <c:pt idx="1495">
                  <c:v>3.5449999999999999</c:v>
                </c:pt>
                <c:pt idx="1496">
                  <c:v>7.0979999999999999</c:v>
                </c:pt>
                <c:pt idx="1497">
                  <c:v>1.7010000000000001</c:v>
                </c:pt>
                <c:pt idx="1498">
                  <c:v>7.0069999999999997</c:v>
                </c:pt>
                <c:pt idx="1499">
                  <c:v>2.7690000000000001</c:v>
                </c:pt>
                <c:pt idx="1500">
                  <c:v>2.7330000000000001</c:v>
                </c:pt>
                <c:pt idx="1501">
                  <c:v>2.62</c:v>
                </c:pt>
                <c:pt idx="1502">
                  <c:v>1.0649999999999999</c:v>
                </c:pt>
                <c:pt idx="1503">
                  <c:v>0.495</c:v>
                </c:pt>
                <c:pt idx="1504">
                  <c:v>0.25900000000000001</c:v>
                </c:pt>
                <c:pt idx="1505">
                  <c:v>0.49399999999999999</c:v>
                </c:pt>
                <c:pt idx="1506">
                  <c:v>1.58</c:v>
                </c:pt>
                <c:pt idx="1507">
                  <c:v>0.32600000000000001</c:v>
                </c:pt>
                <c:pt idx="1508">
                  <c:v>0</c:v>
                </c:pt>
                <c:pt idx="1509">
                  <c:v>4.2000000000000003E-2</c:v>
                </c:pt>
                <c:pt idx="1510">
                  <c:v>0.214</c:v>
                </c:pt>
                <c:pt idx="1511">
                  <c:v>0.55000000000000004</c:v>
                </c:pt>
                <c:pt idx="1512">
                  <c:v>0.72199999999999998</c:v>
                </c:pt>
                <c:pt idx="1513">
                  <c:v>6.8220000000000001</c:v>
                </c:pt>
                <c:pt idx="1514">
                  <c:v>3.423</c:v>
                </c:pt>
                <c:pt idx="1515">
                  <c:v>5.2489999999999997</c:v>
                </c:pt>
                <c:pt idx="1516">
                  <c:v>3.4119999999999999</c:v>
                </c:pt>
                <c:pt idx="1517">
                  <c:v>3.3279999999999998</c:v>
                </c:pt>
                <c:pt idx="1518">
                  <c:v>1.17</c:v>
                </c:pt>
                <c:pt idx="1519">
                  <c:v>1.0660000000000001</c:v>
                </c:pt>
                <c:pt idx="1520">
                  <c:v>0.22800000000000001</c:v>
                </c:pt>
                <c:pt idx="1521">
                  <c:v>0.89800000000000002</c:v>
                </c:pt>
                <c:pt idx="1522">
                  <c:v>2.923</c:v>
                </c:pt>
                <c:pt idx="1523">
                  <c:v>4.1790000000000003</c:v>
                </c:pt>
                <c:pt idx="1524">
                  <c:v>0.33900000000000002</c:v>
                </c:pt>
                <c:pt idx="1525">
                  <c:v>1.2809999999999999</c:v>
                </c:pt>
                <c:pt idx="1526">
                  <c:v>1.8340000000000001</c:v>
                </c:pt>
                <c:pt idx="1527">
                  <c:v>2.69</c:v>
                </c:pt>
                <c:pt idx="1528">
                  <c:v>2.0099999999999998</c:v>
                </c:pt>
                <c:pt idx="1529">
                  <c:v>2.0760000000000001</c:v>
                </c:pt>
                <c:pt idx="1530">
                  <c:v>4.8449999999999998</c:v>
                </c:pt>
                <c:pt idx="1531">
                  <c:v>2.5489999999999999</c:v>
                </c:pt>
                <c:pt idx="1532">
                  <c:v>4.0359999999999996</c:v>
                </c:pt>
                <c:pt idx="1533">
                  <c:v>5.0410000000000004</c:v>
                </c:pt>
                <c:pt idx="1534">
                  <c:v>6.1660000000000004</c:v>
                </c:pt>
                <c:pt idx="1535">
                  <c:v>3.5609999999999999</c:v>
                </c:pt>
                <c:pt idx="1536">
                  <c:v>6.5170000000000003</c:v>
                </c:pt>
                <c:pt idx="1537">
                  <c:v>15.839</c:v>
                </c:pt>
                <c:pt idx="1538">
                  <c:v>9.4710000000000001</c:v>
                </c:pt>
                <c:pt idx="1539">
                  <c:v>13.756</c:v>
                </c:pt>
                <c:pt idx="1540">
                  <c:v>4.0019999999999998</c:v>
                </c:pt>
                <c:pt idx="1541">
                  <c:v>6.3639999999999999</c:v>
                </c:pt>
                <c:pt idx="1542">
                  <c:v>2.6419999999999999</c:v>
                </c:pt>
                <c:pt idx="1543">
                  <c:v>1.198</c:v>
                </c:pt>
                <c:pt idx="1544">
                  <c:v>3.0990000000000002</c:v>
                </c:pt>
                <c:pt idx="1545">
                  <c:v>2.4009999999999998</c:v>
                </c:pt>
                <c:pt idx="1546">
                  <c:v>6.0439999999999996</c:v>
                </c:pt>
                <c:pt idx="1547">
                  <c:v>3.4910000000000001</c:v>
                </c:pt>
                <c:pt idx="1548">
                  <c:v>4.6159999999999997</c:v>
                </c:pt>
                <c:pt idx="1549">
                  <c:v>9.2560000000000002</c:v>
                </c:pt>
                <c:pt idx="1550">
                  <c:v>8.7680000000000007</c:v>
                </c:pt>
                <c:pt idx="1551">
                  <c:v>19.343</c:v>
                </c:pt>
                <c:pt idx="1552">
                  <c:v>9.8360000000000003</c:v>
                </c:pt>
                <c:pt idx="1553">
                  <c:v>4.2350000000000003</c:v>
                </c:pt>
                <c:pt idx="1554">
                  <c:v>8.7810000000000006</c:v>
                </c:pt>
                <c:pt idx="1555">
                  <c:v>15.595000000000001</c:v>
                </c:pt>
                <c:pt idx="1556">
                  <c:v>9.0090000000000003</c:v>
                </c:pt>
                <c:pt idx="1557">
                  <c:v>5.1139999999999999</c:v>
                </c:pt>
                <c:pt idx="1558">
                  <c:v>2.5990000000000002</c:v>
                </c:pt>
                <c:pt idx="1559">
                  <c:v>1.49</c:v>
                </c:pt>
                <c:pt idx="1560">
                  <c:v>1.3160000000000001</c:v>
                </c:pt>
                <c:pt idx="1561">
                  <c:v>2.6389999999999998</c:v>
                </c:pt>
                <c:pt idx="1562">
                  <c:v>4.3899999999999997</c:v>
                </c:pt>
                <c:pt idx="1563">
                  <c:v>8.7240000000000002</c:v>
                </c:pt>
                <c:pt idx="1564">
                  <c:v>5.5629999999999997</c:v>
                </c:pt>
                <c:pt idx="1565">
                  <c:v>3.0649999999999999</c:v>
                </c:pt>
                <c:pt idx="1566">
                  <c:v>1.3640000000000001</c:v>
                </c:pt>
                <c:pt idx="1567">
                  <c:v>2.9329999999999998</c:v>
                </c:pt>
                <c:pt idx="1568">
                  <c:v>3.5979999999999999</c:v>
                </c:pt>
                <c:pt idx="1569">
                  <c:v>0.56899999999999995</c:v>
                </c:pt>
                <c:pt idx="1570">
                  <c:v>1.841</c:v>
                </c:pt>
                <c:pt idx="1571">
                  <c:v>0.432</c:v>
                </c:pt>
                <c:pt idx="1572">
                  <c:v>1.488</c:v>
                </c:pt>
                <c:pt idx="1573">
                  <c:v>3.1909999999999998</c:v>
                </c:pt>
                <c:pt idx="1574">
                  <c:v>1.6459999999999999</c:v>
                </c:pt>
                <c:pt idx="1575">
                  <c:v>10.747</c:v>
                </c:pt>
                <c:pt idx="1576">
                  <c:v>8.4359999999999999</c:v>
                </c:pt>
                <c:pt idx="1577">
                  <c:v>17.024999999999999</c:v>
                </c:pt>
                <c:pt idx="1578">
                  <c:v>18.026</c:v>
                </c:pt>
                <c:pt idx="1579">
                  <c:v>16.792000000000002</c:v>
                </c:pt>
                <c:pt idx="1580">
                  <c:v>8.8480000000000008</c:v>
                </c:pt>
                <c:pt idx="1581">
                  <c:v>19.050999999999998</c:v>
                </c:pt>
                <c:pt idx="1582">
                  <c:v>21.146000000000001</c:v>
                </c:pt>
                <c:pt idx="1583">
                  <c:v>14.504</c:v>
                </c:pt>
                <c:pt idx="1584">
                  <c:v>5.625</c:v>
                </c:pt>
                <c:pt idx="1585">
                  <c:v>1.748</c:v>
                </c:pt>
                <c:pt idx="1586">
                  <c:v>1.4079999999999999</c:v>
                </c:pt>
                <c:pt idx="1587">
                  <c:v>2.1579999999999999</c:v>
                </c:pt>
                <c:pt idx="1588">
                  <c:v>3.15</c:v>
                </c:pt>
                <c:pt idx="1589">
                  <c:v>3.8119999999999998</c:v>
                </c:pt>
                <c:pt idx="1590">
                  <c:v>6.9749999999999996</c:v>
                </c:pt>
                <c:pt idx="1591">
                  <c:v>5.0789999999999997</c:v>
                </c:pt>
                <c:pt idx="1592">
                  <c:v>9.3569999999999993</c:v>
                </c:pt>
                <c:pt idx="1593">
                  <c:v>0.57199999999999995</c:v>
                </c:pt>
                <c:pt idx="1594">
                  <c:v>0.51</c:v>
                </c:pt>
                <c:pt idx="1595">
                  <c:v>1.028</c:v>
                </c:pt>
                <c:pt idx="1596">
                  <c:v>1.44</c:v>
                </c:pt>
                <c:pt idx="1597">
                  <c:v>0.30399999999999999</c:v>
                </c:pt>
                <c:pt idx="1598">
                  <c:v>1.6160000000000001</c:v>
                </c:pt>
                <c:pt idx="1599">
                  <c:v>2.8820000000000001</c:v>
                </c:pt>
                <c:pt idx="1600">
                  <c:v>9.5879999999999992</c:v>
                </c:pt>
                <c:pt idx="1601">
                  <c:v>0.89800000000000002</c:v>
                </c:pt>
                <c:pt idx="1602">
                  <c:v>1.4670000000000001</c:v>
                </c:pt>
                <c:pt idx="1603">
                  <c:v>0.91500000000000004</c:v>
                </c:pt>
                <c:pt idx="1604">
                  <c:v>2.0409999999999999</c:v>
                </c:pt>
                <c:pt idx="1605">
                  <c:v>1.5009999999999999</c:v>
                </c:pt>
                <c:pt idx="1606">
                  <c:v>2.5179999999999998</c:v>
                </c:pt>
                <c:pt idx="1607">
                  <c:v>6.7229999999999999</c:v>
                </c:pt>
                <c:pt idx="1608">
                  <c:v>3.5819999999999999</c:v>
                </c:pt>
                <c:pt idx="1609">
                  <c:v>1.5429999999999999</c:v>
                </c:pt>
                <c:pt idx="1610">
                  <c:v>2.4140000000000001</c:v>
                </c:pt>
                <c:pt idx="1611">
                  <c:v>0.66500000000000004</c:v>
                </c:pt>
                <c:pt idx="1612">
                  <c:v>0.66500000000000004</c:v>
                </c:pt>
                <c:pt idx="1613">
                  <c:v>3.875</c:v>
                </c:pt>
                <c:pt idx="1614">
                  <c:v>1.3520000000000001</c:v>
                </c:pt>
                <c:pt idx="1615">
                  <c:v>7.82</c:v>
                </c:pt>
                <c:pt idx="1616">
                  <c:v>7.7629999999999999</c:v>
                </c:pt>
                <c:pt idx="1617">
                  <c:v>3.5720000000000001</c:v>
                </c:pt>
                <c:pt idx="1618">
                  <c:v>2.375</c:v>
                </c:pt>
                <c:pt idx="1619">
                  <c:v>1.482</c:v>
                </c:pt>
                <c:pt idx="1620">
                  <c:v>4.2110000000000003</c:v>
                </c:pt>
                <c:pt idx="1621">
                  <c:v>4.0250000000000004</c:v>
                </c:pt>
                <c:pt idx="1622">
                  <c:v>0.54500000000000004</c:v>
                </c:pt>
                <c:pt idx="1623">
                  <c:v>0.57699999999999996</c:v>
                </c:pt>
                <c:pt idx="1624">
                  <c:v>0.70599999999999996</c:v>
                </c:pt>
                <c:pt idx="1625">
                  <c:v>0.878</c:v>
                </c:pt>
                <c:pt idx="1626">
                  <c:v>2.2280000000000002</c:v>
                </c:pt>
                <c:pt idx="1627">
                  <c:v>1.8109999999999999</c:v>
                </c:pt>
                <c:pt idx="1628">
                  <c:v>1.1160000000000001</c:v>
                </c:pt>
                <c:pt idx="1629">
                  <c:v>0.90400000000000003</c:v>
                </c:pt>
                <c:pt idx="1630">
                  <c:v>0.63400000000000001</c:v>
                </c:pt>
                <c:pt idx="1631">
                  <c:v>1.175</c:v>
                </c:pt>
                <c:pt idx="1632">
                  <c:v>2.2320000000000002</c:v>
                </c:pt>
                <c:pt idx="1633">
                  <c:v>1.546</c:v>
                </c:pt>
                <c:pt idx="1634">
                  <c:v>2.7309999999999999</c:v>
                </c:pt>
                <c:pt idx="1635">
                  <c:v>5.5460000000000003</c:v>
                </c:pt>
                <c:pt idx="1636">
                  <c:v>1.5489999999999999</c:v>
                </c:pt>
                <c:pt idx="1637">
                  <c:v>3.45</c:v>
                </c:pt>
                <c:pt idx="1638">
                  <c:v>2.794</c:v>
                </c:pt>
                <c:pt idx="1639">
                  <c:v>1.046</c:v>
                </c:pt>
                <c:pt idx="1640">
                  <c:v>1.595</c:v>
                </c:pt>
                <c:pt idx="1641">
                  <c:v>1.0249999999999999</c:v>
                </c:pt>
                <c:pt idx="1642">
                  <c:v>2.0190000000000001</c:v>
                </c:pt>
                <c:pt idx="1643">
                  <c:v>1.131</c:v>
                </c:pt>
                <c:pt idx="1644">
                  <c:v>0.72599999999999998</c:v>
                </c:pt>
                <c:pt idx="1645">
                  <c:v>2.62</c:v>
                </c:pt>
                <c:pt idx="1646">
                  <c:v>3.17</c:v>
                </c:pt>
                <c:pt idx="1647">
                  <c:v>1.847</c:v>
                </c:pt>
                <c:pt idx="1648">
                  <c:v>1.5429999999999999</c:v>
                </c:pt>
                <c:pt idx="1649">
                  <c:v>5.75</c:v>
                </c:pt>
                <c:pt idx="1650">
                  <c:v>5.0709999999999997</c:v>
                </c:pt>
                <c:pt idx="1651">
                  <c:v>2.3769999999999998</c:v>
                </c:pt>
                <c:pt idx="1652">
                  <c:v>4.806</c:v>
                </c:pt>
                <c:pt idx="1653">
                  <c:v>1.7230000000000001</c:v>
                </c:pt>
                <c:pt idx="1654">
                  <c:v>0.64900000000000002</c:v>
                </c:pt>
                <c:pt idx="1655">
                  <c:v>0.67600000000000005</c:v>
                </c:pt>
                <c:pt idx="1656">
                  <c:v>2.4039999999999999</c:v>
                </c:pt>
                <c:pt idx="1657">
                  <c:v>1.619</c:v>
                </c:pt>
                <c:pt idx="1658">
                  <c:v>0.621</c:v>
                </c:pt>
                <c:pt idx="1659">
                  <c:v>0.316</c:v>
                </c:pt>
                <c:pt idx="1660">
                  <c:v>1.458</c:v>
                </c:pt>
                <c:pt idx="1661">
                  <c:v>0.39300000000000002</c:v>
                </c:pt>
                <c:pt idx="1662">
                  <c:v>0.04</c:v>
                </c:pt>
                <c:pt idx="1663">
                  <c:v>1.6240000000000001</c:v>
                </c:pt>
                <c:pt idx="1664">
                  <c:v>2.15</c:v>
                </c:pt>
                <c:pt idx="1665">
                  <c:v>3.42</c:v>
                </c:pt>
                <c:pt idx="1666">
                  <c:v>15.647</c:v>
                </c:pt>
                <c:pt idx="1667">
                  <c:v>0.38100000000000001</c:v>
                </c:pt>
                <c:pt idx="1668">
                  <c:v>0.879</c:v>
                </c:pt>
                <c:pt idx="1669">
                  <c:v>0.52100000000000002</c:v>
                </c:pt>
                <c:pt idx="1670">
                  <c:v>1.81</c:v>
                </c:pt>
                <c:pt idx="1671">
                  <c:v>10.718999999999999</c:v>
                </c:pt>
                <c:pt idx="1672">
                  <c:v>4.9180000000000001</c:v>
                </c:pt>
                <c:pt idx="1673">
                  <c:v>0.14000000000000001</c:v>
                </c:pt>
                <c:pt idx="1674">
                  <c:v>0</c:v>
                </c:pt>
                <c:pt idx="1675">
                  <c:v>0.18</c:v>
                </c:pt>
                <c:pt idx="1676">
                  <c:v>0.17599999999999999</c:v>
                </c:pt>
                <c:pt idx="1677">
                  <c:v>0</c:v>
                </c:pt>
                <c:pt idx="1678">
                  <c:v>0</c:v>
                </c:pt>
                <c:pt idx="1679">
                  <c:v>0.42199999999999999</c:v>
                </c:pt>
                <c:pt idx="1680">
                  <c:v>1.7000000000000001E-2</c:v>
                </c:pt>
                <c:pt idx="1681">
                  <c:v>0.184</c:v>
                </c:pt>
                <c:pt idx="1682">
                  <c:v>0.13900000000000001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0.218</c:v>
                </c:pt>
                <c:pt idx="1689">
                  <c:v>0.93300000000000005</c:v>
                </c:pt>
                <c:pt idx="1690">
                  <c:v>0.28799999999999998</c:v>
                </c:pt>
                <c:pt idx="1691">
                  <c:v>0.193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4.8000000000000001E-2</c:v>
                </c:pt>
                <c:pt idx="1698">
                  <c:v>0</c:v>
                </c:pt>
                <c:pt idx="1699">
                  <c:v>0.39300000000000002</c:v>
                </c:pt>
                <c:pt idx="1700">
                  <c:v>0</c:v>
                </c:pt>
                <c:pt idx="1701">
                  <c:v>0.85899999999999999</c:v>
                </c:pt>
                <c:pt idx="1702">
                  <c:v>1.347</c:v>
                </c:pt>
                <c:pt idx="1703">
                  <c:v>3.2490000000000001</c:v>
                </c:pt>
                <c:pt idx="1704">
                  <c:v>2.7E-2</c:v>
                </c:pt>
                <c:pt idx="1705">
                  <c:v>1E-3</c:v>
                </c:pt>
                <c:pt idx="1706">
                  <c:v>7.5999999999999998E-2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1.2999999999999999E-2</c:v>
                </c:pt>
                <c:pt idx="1712">
                  <c:v>7.0000000000000001E-3</c:v>
                </c:pt>
                <c:pt idx="1713">
                  <c:v>3.9E-2</c:v>
                </c:pt>
                <c:pt idx="1714">
                  <c:v>0.104</c:v>
                </c:pt>
                <c:pt idx="1715">
                  <c:v>0</c:v>
                </c:pt>
                <c:pt idx="1716">
                  <c:v>0.11799999999999999</c:v>
                </c:pt>
                <c:pt idx="1717">
                  <c:v>0</c:v>
                </c:pt>
                <c:pt idx="1718">
                  <c:v>0.10199999999999999</c:v>
                </c:pt>
                <c:pt idx="1719">
                  <c:v>9.0999999999999998E-2</c:v>
                </c:pt>
                <c:pt idx="1720">
                  <c:v>3.3000000000000002E-2</c:v>
                </c:pt>
                <c:pt idx="1721">
                  <c:v>0.37</c:v>
                </c:pt>
                <c:pt idx="1722">
                  <c:v>7.2999999999999995E-2</c:v>
                </c:pt>
                <c:pt idx="1723">
                  <c:v>0.20499999999999999</c:v>
                </c:pt>
                <c:pt idx="1724">
                  <c:v>0</c:v>
                </c:pt>
                <c:pt idx="1725">
                  <c:v>7.1999999999999995E-2</c:v>
                </c:pt>
                <c:pt idx="1726">
                  <c:v>0.11</c:v>
                </c:pt>
                <c:pt idx="1727">
                  <c:v>1.2030000000000001</c:v>
                </c:pt>
                <c:pt idx="1728">
                  <c:v>8.0000000000000002E-3</c:v>
                </c:pt>
                <c:pt idx="1729">
                  <c:v>0</c:v>
                </c:pt>
                <c:pt idx="1730">
                  <c:v>0.157</c:v>
                </c:pt>
                <c:pt idx="1731">
                  <c:v>0.498</c:v>
                </c:pt>
                <c:pt idx="1732">
                  <c:v>0</c:v>
                </c:pt>
                <c:pt idx="1733">
                  <c:v>6.0000000000000001E-3</c:v>
                </c:pt>
                <c:pt idx="1734">
                  <c:v>1.4999999999999999E-2</c:v>
                </c:pt>
                <c:pt idx="1735">
                  <c:v>2.5390000000000001</c:v>
                </c:pt>
                <c:pt idx="1736">
                  <c:v>0</c:v>
                </c:pt>
                <c:pt idx="1737">
                  <c:v>0</c:v>
                </c:pt>
                <c:pt idx="1738">
                  <c:v>3.4000000000000002E-2</c:v>
                </c:pt>
                <c:pt idx="1739">
                  <c:v>0</c:v>
                </c:pt>
                <c:pt idx="1740">
                  <c:v>9.8000000000000004E-2</c:v>
                </c:pt>
                <c:pt idx="1741">
                  <c:v>0</c:v>
                </c:pt>
                <c:pt idx="1742">
                  <c:v>0</c:v>
                </c:pt>
                <c:pt idx="1743">
                  <c:v>2.8000000000000001E-2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0.22500000000000001</c:v>
                </c:pt>
                <c:pt idx="1749">
                  <c:v>0.68100000000000005</c:v>
                </c:pt>
                <c:pt idx="1750">
                  <c:v>0.43099999999999999</c:v>
                </c:pt>
                <c:pt idx="1751">
                  <c:v>2.4820000000000002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9.5000000000000001E-2</c:v>
                </c:pt>
                <c:pt idx="1757">
                  <c:v>0</c:v>
                </c:pt>
                <c:pt idx="1758">
                  <c:v>0.105</c:v>
                </c:pt>
                <c:pt idx="1759">
                  <c:v>0.36799999999999999</c:v>
                </c:pt>
                <c:pt idx="1760">
                  <c:v>0</c:v>
                </c:pt>
                <c:pt idx="1761">
                  <c:v>0</c:v>
                </c:pt>
                <c:pt idx="1762">
                  <c:v>3.5999999999999997E-2</c:v>
                </c:pt>
                <c:pt idx="1763">
                  <c:v>0</c:v>
                </c:pt>
                <c:pt idx="1764">
                  <c:v>0</c:v>
                </c:pt>
                <c:pt idx="1765">
                  <c:v>0.14000000000000001</c:v>
                </c:pt>
                <c:pt idx="1766">
                  <c:v>0</c:v>
                </c:pt>
                <c:pt idx="1767">
                  <c:v>4.2000000000000003E-2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0.50700000000000001</c:v>
                </c:pt>
                <c:pt idx="1774">
                  <c:v>0.28299999999999997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1.6E-2</c:v>
                </c:pt>
                <c:pt idx="1779">
                  <c:v>6.8000000000000005E-2</c:v>
                </c:pt>
                <c:pt idx="1780">
                  <c:v>0</c:v>
                </c:pt>
                <c:pt idx="1781">
                  <c:v>9.7000000000000003E-2</c:v>
                </c:pt>
                <c:pt idx="1782">
                  <c:v>5.3999999999999999E-2</c:v>
                </c:pt>
                <c:pt idx="1783">
                  <c:v>0</c:v>
                </c:pt>
                <c:pt idx="1784">
                  <c:v>0.06</c:v>
                </c:pt>
                <c:pt idx="1785">
                  <c:v>8.0000000000000002E-3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0.23599999999999999</c:v>
                </c:pt>
                <c:pt idx="1792">
                  <c:v>0.76300000000000001</c:v>
                </c:pt>
                <c:pt idx="1793">
                  <c:v>2.9510000000000001</c:v>
                </c:pt>
                <c:pt idx="1794">
                  <c:v>0.76600000000000001</c:v>
                </c:pt>
                <c:pt idx="1795">
                  <c:v>1.7000000000000001E-2</c:v>
                </c:pt>
                <c:pt idx="1796">
                  <c:v>0</c:v>
                </c:pt>
                <c:pt idx="1797">
                  <c:v>0.13100000000000001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0.16900000000000001</c:v>
                </c:pt>
                <c:pt idx="1804">
                  <c:v>0.89900000000000002</c:v>
                </c:pt>
                <c:pt idx="1805">
                  <c:v>0.98399999999999999</c:v>
                </c:pt>
                <c:pt idx="1806">
                  <c:v>2.4529999999999998</c:v>
                </c:pt>
                <c:pt idx="1807">
                  <c:v>2.802</c:v>
                </c:pt>
                <c:pt idx="1808">
                  <c:v>3.6059999999999999</c:v>
                </c:pt>
                <c:pt idx="1809">
                  <c:v>13.132999999999999</c:v>
                </c:pt>
                <c:pt idx="1810">
                  <c:v>7.0060000000000002</c:v>
                </c:pt>
                <c:pt idx="1811">
                  <c:v>0.85299999999999998</c:v>
                </c:pt>
                <c:pt idx="1812">
                  <c:v>0.13</c:v>
                </c:pt>
                <c:pt idx="1813">
                  <c:v>1.2270000000000001</c:v>
                </c:pt>
                <c:pt idx="1814">
                  <c:v>1.2929999999999999</c:v>
                </c:pt>
                <c:pt idx="1815">
                  <c:v>2.15</c:v>
                </c:pt>
                <c:pt idx="1816">
                  <c:v>0</c:v>
                </c:pt>
                <c:pt idx="1817">
                  <c:v>0</c:v>
                </c:pt>
                <c:pt idx="1818">
                  <c:v>0.28199999999999997</c:v>
                </c:pt>
                <c:pt idx="1819">
                  <c:v>2.1309999999999998</c:v>
                </c:pt>
                <c:pt idx="1820">
                  <c:v>5.6550000000000002</c:v>
                </c:pt>
                <c:pt idx="1821">
                  <c:v>4.524</c:v>
                </c:pt>
                <c:pt idx="1822">
                  <c:v>2.556</c:v>
                </c:pt>
                <c:pt idx="1823">
                  <c:v>3.089</c:v>
                </c:pt>
                <c:pt idx="1824">
                  <c:v>6.33</c:v>
                </c:pt>
                <c:pt idx="1825">
                  <c:v>3.3279999999999998</c:v>
                </c:pt>
                <c:pt idx="1826">
                  <c:v>0.68</c:v>
                </c:pt>
                <c:pt idx="1827">
                  <c:v>1.833</c:v>
                </c:pt>
                <c:pt idx="1828">
                  <c:v>1.028</c:v>
                </c:pt>
                <c:pt idx="1829">
                  <c:v>0.81799999999999995</c:v>
                </c:pt>
                <c:pt idx="1830">
                  <c:v>2.3E-2</c:v>
                </c:pt>
                <c:pt idx="1831">
                  <c:v>0.192</c:v>
                </c:pt>
                <c:pt idx="1832">
                  <c:v>0</c:v>
                </c:pt>
                <c:pt idx="1833">
                  <c:v>0</c:v>
                </c:pt>
                <c:pt idx="1834">
                  <c:v>1.048</c:v>
                </c:pt>
                <c:pt idx="1835">
                  <c:v>11.481999999999999</c:v>
                </c:pt>
                <c:pt idx="1836">
                  <c:v>3.1150000000000002</c:v>
                </c:pt>
                <c:pt idx="1837">
                  <c:v>5.7000000000000002E-2</c:v>
                </c:pt>
                <c:pt idx="1838">
                  <c:v>0.19600000000000001</c:v>
                </c:pt>
                <c:pt idx="1839">
                  <c:v>0.74299999999999999</c:v>
                </c:pt>
                <c:pt idx="1840">
                  <c:v>0.96099999999999997</c:v>
                </c:pt>
                <c:pt idx="1841">
                  <c:v>5.3999999999999999E-2</c:v>
                </c:pt>
                <c:pt idx="1842">
                  <c:v>2.0859999999999999</c:v>
                </c:pt>
                <c:pt idx="1843">
                  <c:v>0.98799999999999999</c:v>
                </c:pt>
                <c:pt idx="1844">
                  <c:v>1.7509999999999999</c:v>
                </c:pt>
                <c:pt idx="1845">
                  <c:v>0.54900000000000004</c:v>
                </c:pt>
                <c:pt idx="1846">
                  <c:v>1.036</c:v>
                </c:pt>
                <c:pt idx="1847">
                  <c:v>1.714</c:v>
                </c:pt>
                <c:pt idx="1848">
                  <c:v>0.45500000000000002</c:v>
                </c:pt>
                <c:pt idx="1849">
                  <c:v>0.23899999999999999</c:v>
                </c:pt>
                <c:pt idx="1850">
                  <c:v>0</c:v>
                </c:pt>
                <c:pt idx="1851">
                  <c:v>0.182</c:v>
                </c:pt>
                <c:pt idx="1852">
                  <c:v>0.20200000000000001</c:v>
                </c:pt>
                <c:pt idx="1853">
                  <c:v>3.4340000000000002</c:v>
                </c:pt>
                <c:pt idx="1854">
                  <c:v>3.4000000000000002E-2</c:v>
                </c:pt>
                <c:pt idx="1855">
                  <c:v>0.54300000000000004</c:v>
                </c:pt>
                <c:pt idx="1856">
                  <c:v>0</c:v>
                </c:pt>
                <c:pt idx="1857">
                  <c:v>0</c:v>
                </c:pt>
                <c:pt idx="1858">
                  <c:v>2.157</c:v>
                </c:pt>
                <c:pt idx="1859">
                  <c:v>1.6060000000000001</c:v>
                </c:pt>
                <c:pt idx="1860">
                  <c:v>2.395</c:v>
                </c:pt>
                <c:pt idx="1861">
                  <c:v>0.16800000000000001</c:v>
                </c:pt>
                <c:pt idx="1862">
                  <c:v>1.879</c:v>
                </c:pt>
                <c:pt idx="1863">
                  <c:v>12.47</c:v>
                </c:pt>
                <c:pt idx="1864">
                  <c:v>18.010000000000002</c:v>
                </c:pt>
                <c:pt idx="1865">
                  <c:v>6.1559999999999997</c:v>
                </c:pt>
                <c:pt idx="1866">
                  <c:v>11.478</c:v>
                </c:pt>
                <c:pt idx="1867">
                  <c:v>19.753</c:v>
                </c:pt>
                <c:pt idx="1868">
                  <c:v>10.188000000000001</c:v>
                </c:pt>
                <c:pt idx="1869">
                  <c:v>5.1210000000000004</c:v>
                </c:pt>
                <c:pt idx="1870">
                  <c:v>2.782</c:v>
                </c:pt>
                <c:pt idx="1871">
                  <c:v>0.64700000000000002</c:v>
                </c:pt>
                <c:pt idx="1872">
                  <c:v>0.108</c:v>
                </c:pt>
                <c:pt idx="1873">
                  <c:v>1.2709999999999999</c:v>
                </c:pt>
                <c:pt idx="1874">
                  <c:v>0.32800000000000001</c:v>
                </c:pt>
                <c:pt idx="1875">
                  <c:v>0.22600000000000001</c:v>
                </c:pt>
                <c:pt idx="1876">
                  <c:v>0.54900000000000004</c:v>
                </c:pt>
                <c:pt idx="1877">
                  <c:v>0.53500000000000003</c:v>
                </c:pt>
                <c:pt idx="1878">
                  <c:v>0.112</c:v>
                </c:pt>
                <c:pt idx="1879">
                  <c:v>0.84899999999999998</c:v>
                </c:pt>
                <c:pt idx="1880">
                  <c:v>0.20599999999999999</c:v>
                </c:pt>
                <c:pt idx="1881">
                  <c:v>4.5190000000000001</c:v>
                </c:pt>
                <c:pt idx="1882">
                  <c:v>12.212999999999999</c:v>
                </c:pt>
                <c:pt idx="1883">
                  <c:v>19.015999999999998</c:v>
                </c:pt>
                <c:pt idx="1884">
                  <c:v>20.614999999999998</c:v>
                </c:pt>
                <c:pt idx="1885">
                  <c:v>18.824000000000002</c:v>
                </c:pt>
                <c:pt idx="1886">
                  <c:v>16.321999999999999</c:v>
                </c:pt>
                <c:pt idx="1887">
                  <c:v>21.382000000000001</c:v>
                </c:pt>
                <c:pt idx="1888">
                  <c:v>8.8670000000000009</c:v>
                </c:pt>
                <c:pt idx="1889">
                  <c:v>19.04</c:v>
                </c:pt>
                <c:pt idx="1890">
                  <c:v>8.1609999999999996</c:v>
                </c:pt>
                <c:pt idx="1891">
                  <c:v>11.99</c:v>
                </c:pt>
                <c:pt idx="1892">
                  <c:v>8.8320000000000007</c:v>
                </c:pt>
                <c:pt idx="1893">
                  <c:v>2.4089999999999998</c:v>
                </c:pt>
                <c:pt idx="1894">
                  <c:v>2.2469999999999999</c:v>
                </c:pt>
                <c:pt idx="1895">
                  <c:v>8.2149999999999999</c:v>
                </c:pt>
                <c:pt idx="1896">
                  <c:v>10.083</c:v>
                </c:pt>
                <c:pt idx="1897">
                  <c:v>3.786</c:v>
                </c:pt>
                <c:pt idx="1898">
                  <c:v>9.968</c:v>
                </c:pt>
                <c:pt idx="1899">
                  <c:v>5.5570000000000004</c:v>
                </c:pt>
                <c:pt idx="1900">
                  <c:v>11.396000000000001</c:v>
                </c:pt>
                <c:pt idx="1901">
                  <c:v>6.843</c:v>
                </c:pt>
                <c:pt idx="1902">
                  <c:v>1.466</c:v>
                </c:pt>
                <c:pt idx="1903">
                  <c:v>0.50900000000000001</c:v>
                </c:pt>
                <c:pt idx="1904">
                  <c:v>0.28599999999999998</c:v>
                </c:pt>
                <c:pt idx="1905">
                  <c:v>0.248</c:v>
                </c:pt>
                <c:pt idx="1906">
                  <c:v>0.56399999999999995</c:v>
                </c:pt>
                <c:pt idx="1907">
                  <c:v>0.71</c:v>
                </c:pt>
                <c:pt idx="1908">
                  <c:v>1.363</c:v>
                </c:pt>
                <c:pt idx="1909">
                  <c:v>0.52300000000000002</c:v>
                </c:pt>
                <c:pt idx="1910">
                  <c:v>0.60599999999999998</c:v>
                </c:pt>
                <c:pt idx="1911">
                  <c:v>0.90500000000000003</c:v>
                </c:pt>
                <c:pt idx="1912">
                  <c:v>0.33200000000000002</c:v>
                </c:pt>
                <c:pt idx="1913">
                  <c:v>0.56799999999999995</c:v>
                </c:pt>
                <c:pt idx="1914">
                  <c:v>0.28699999999999998</c:v>
                </c:pt>
                <c:pt idx="1915">
                  <c:v>0.70799999999999996</c:v>
                </c:pt>
                <c:pt idx="1916">
                  <c:v>2.21</c:v>
                </c:pt>
                <c:pt idx="1917">
                  <c:v>1.8839999999999999</c:v>
                </c:pt>
                <c:pt idx="1918">
                  <c:v>2.0129999999999999</c:v>
                </c:pt>
                <c:pt idx="1919">
                  <c:v>0.46500000000000002</c:v>
                </c:pt>
                <c:pt idx="1920">
                  <c:v>5.8209999999999997</c:v>
                </c:pt>
                <c:pt idx="1921">
                  <c:v>11.874000000000001</c:v>
                </c:pt>
                <c:pt idx="1922">
                  <c:v>5.1230000000000002</c:v>
                </c:pt>
                <c:pt idx="1923">
                  <c:v>0.78500000000000003</c:v>
                </c:pt>
                <c:pt idx="1924">
                  <c:v>3.3860000000000001</c:v>
                </c:pt>
                <c:pt idx="1925">
                  <c:v>12.92</c:v>
                </c:pt>
                <c:pt idx="1926">
                  <c:v>11.198</c:v>
                </c:pt>
                <c:pt idx="1927">
                  <c:v>3.1840000000000002</c:v>
                </c:pt>
                <c:pt idx="1928">
                  <c:v>0.41399999999999998</c:v>
                </c:pt>
                <c:pt idx="1929">
                  <c:v>1.28</c:v>
                </c:pt>
                <c:pt idx="1930">
                  <c:v>1.915</c:v>
                </c:pt>
                <c:pt idx="1931">
                  <c:v>1.407</c:v>
                </c:pt>
                <c:pt idx="1932">
                  <c:v>1.9690000000000001</c:v>
                </c:pt>
                <c:pt idx="1933">
                  <c:v>0.93600000000000005</c:v>
                </c:pt>
                <c:pt idx="1934">
                  <c:v>0.93500000000000005</c:v>
                </c:pt>
                <c:pt idx="1935">
                  <c:v>0.99099999999999999</c:v>
                </c:pt>
                <c:pt idx="1936">
                  <c:v>3.9049999999999998</c:v>
                </c:pt>
                <c:pt idx="1937">
                  <c:v>6.2750000000000004</c:v>
                </c:pt>
                <c:pt idx="1938">
                  <c:v>4.3540000000000001</c:v>
                </c:pt>
                <c:pt idx="1939">
                  <c:v>6.1760000000000002</c:v>
                </c:pt>
                <c:pt idx="1940">
                  <c:v>9.5459999999999994</c:v>
                </c:pt>
                <c:pt idx="1941">
                  <c:v>6.0830000000000002</c:v>
                </c:pt>
                <c:pt idx="1942">
                  <c:v>4.0830000000000002</c:v>
                </c:pt>
                <c:pt idx="1943">
                  <c:v>10.952</c:v>
                </c:pt>
                <c:pt idx="1944">
                  <c:v>9.2390000000000008</c:v>
                </c:pt>
                <c:pt idx="1945">
                  <c:v>4.9240000000000004</c:v>
                </c:pt>
                <c:pt idx="1946">
                  <c:v>5.077</c:v>
                </c:pt>
                <c:pt idx="1947">
                  <c:v>7.0069999999999997</c:v>
                </c:pt>
                <c:pt idx="1948">
                  <c:v>14.263999999999999</c:v>
                </c:pt>
                <c:pt idx="1949">
                  <c:v>8.0109999999999992</c:v>
                </c:pt>
                <c:pt idx="1950">
                  <c:v>5.4290000000000003</c:v>
                </c:pt>
                <c:pt idx="1951">
                  <c:v>2.6150000000000002</c:v>
                </c:pt>
                <c:pt idx="1952">
                  <c:v>1.0229999999999999</c:v>
                </c:pt>
                <c:pt idx="1953">
                  <c:v>0.98399999999999999</c:v>
                </c:pt>
                <c:pt idx="1954">
                  <c:v>2.3039999999999998</c:v>
                </c:pt>
                <c:pt idx="1955">
                  <c:v>2.855</c:v>
                </c:pt>
                <c:pt idx="1956">
                  <c:v>3.726</c:v>
                </c:pt>
                <c:pt idx="1957">
                  <c:v>4.1059999999999999</c:v>
                </c:pt>
                <c:pt idx="1958">
                  <c:v>6.1909999999999998</c:v>
                </c:pt>
                <c:pt idx="1959">
                  <c:v>3.5089999999999999</c:v>
                </c:pt>
                <c:pt idx="1960">
                  <c:v>3.4540000000000002</c:v>
                </c:pt>
                <c:pt idx="1961">
                  <c:v>4.4989999999999997</c:v>
                </c:pt>
                <c:pt idx="1962">
                  <c:v>1.962</c:v>
                </c:pt>
                <c:pt idx="1963">
                  <c:v>0.97699999999999998</c:v>
                </c:pt>
                <c:pt idx="1964">
                  <c:v>1.0640000000000001</c:v>
                </c:pt>
                <c:pt idx="1965">
                  <c:v>0.65300000000000002</c:v>
                </c:pt>
                <c:pt idx="1966">
                  <c:v>1.927</c:v>
                </c:pt>
                <c:pt idx="1967">
                  <c:v>1.4330000000000001</c:v>
                </c:pt>
                <c:pt idx="1968">
                  <c:v>1.0009999999999999</c:v>
                </c:pt>
                <c:pt idx="1969">
                  <c:v>0.92700000000000005</c:v>
                </c:pt>
                <c:pt idx="1970">
                  <c:v>0</c:v>
                </c:pt>
                <c:pt idx="1971">
                  <c:v>0</c:v>
                </c:pt>
                <c:pt idx="1972">
                  <c:v>0.99199999999999999</c:v>
                </c:pt>
                <c:pt idx="1973">
                  <c:v>0.35199999999999998</c:v>
                </c:pt>
                <c:pt idx="1974">
                  <c:v>0.156</c:v>
                </c:pt>
                <c:pt idx="1975">
                  <c:v>0.222</c:v>
                </c:pt>
                <c:pt idx="1976">
                  <c:v>0.442</c:v>
                </c:pt>
                <c:pt idx="1977">
                  <c:v>0.84099999999999997</c:v>
                </c:pt>
                <c:pt idx="1978">
                  <c:v>0.42399999999999999</c:v>
                </c:pt>
                <c:pt idx="1979">
                  <c:v>1.39</c:v>
                </c:pt>
                <c:pt idx="1980">
                  <c:v>0.58099999999999996</c:v>
                </c:pt>
                <c:pt idx="1981">
                  <c:v>0.59599999999999997</c:v>
                </c:pt>
                <c:pt idx="1982">
                  <c:v>0.76100000000000001</c:v>
                </c:pt>
                <c:pt idx="1983">
                  <c:v>0.94199999999999995</c:v>
                </c:pt>
                <c:pt idx="1984">
                  <c:v>0.308</c:v>
                </c:pt>
                <c:pt idx="1985">
                  <c:v>0.64700000000000002</c:v>
                </c:pt>
                <c:pt idx="1986">
                  <c:v>4.2000000000000003E-2</c:v>
                </c:pt>
                <c:pt idx="1987">
                  <c:v>1.863</c:v>
                </c:pt>
                <c:pt idx="1988">
                  <c:v>0.86699999999999999</c:v>
                </c:pt>
                <c:pt idx="1989">
                  <c:v>1.9510000000000001</c:v>
                </c:pt>
                <c:pt idx="1990">
                  <c:v>3.258</c:v>
                </c:pt>
                <c:pt idx="1991">
                  <c:v>1.2549999999999999</c:v>
                </c:pt>
                <c:pt idx="1992">
                  <c:v>0.89400000000000002</c:v>
                </c:pt>
                <c:pt idx="1993">
                  <c:v>3.4449999999999998</c:v>
                </c:pt>
                <c:pt idx="1994">
                  <c:v>1.4319999999999999</c:v>
                </c:pt>
                <c:pt idx="1995">
                  <c:v>0.54300000000000004</c:v>
                </c:pt>
                <c:pt idx="1996">
                  <c:v>1.4039999999999999</c:v>
                </c:pt>
                <c:pt idx="1997">
                  <c:v>0.72599999999999998</c:v>
                </c:pt>
                <c:pt idx="1998">
                  <c:v>1.37</c:v>
                </c:pt>
                <c:pt idx="1999">
                  <c:v>4.2060000000000004</c:v>
                </c:pt>
                <c:pt idx="2000">
                  <c:v>2.6179999999999999</c:v>
                </c:pt>
                <c:pt idx="2001">
                  <c:v>1.4390000000000001</c:v>
                </c:pt>
                <c:pt idx="2002">
                  <c:v>3.8809999999999998</c:v>
                </c:pt>
                <c:pt idx="2003">
                  <c:v>6.4459999999999997</c:v>
                </c:pt>
                <c:pt idx="2004">
                  <c:v>8.7100000000000009</c:v>
                </c:pt>
                <c:pt idx="2005">
                  <c:v>1.7669999999999999</c:v>
                </c:pt>
                <c:pt idx="2006">
                  <c:v>0.46500000000000002</c:v>
                </c:pt>
                <c:pt idx="2007">
                  <c:v>7.8E-2</c:v>
                </c:pt>
                <c:pt idx="2008">
                  <c:v>8.7999999999999995E-2</c:v>
                </c:pt>
                <c:pt idx="2009">
                  <c:v>0.111</c:v>
                </c:pt>
                <c:pt idx="2010">
                  <c:v>0</c:v>
                </c:pt>
                <c:pt idx="2011">
                  <c:v>0.73199999999999998</c:v>
                </c:pt>
                <c:pt idx="2012">
                  <c:v>1.1970000000000001</c:v>
                </c:pt>
                <c:pt idx="2013">
                  <c:v>0.27400000000000002</c:v>
                </c:pt>
                <c:pt idx="2014">
                  <c:v>0.35799999999999998</c:v>
                </c:pt>
                <c:pt idx="2015">
                  <c:v>1.7010000000000001</c:v>
                </c:pt>
                <c:pt idx="2016">
                  <c:v>4.6369999999999996</c:v>
                </c:pt>
                <c:pt idx="2017">
                  <c:v>5.8280000000000003</c:v>
                </c:pt>
                <c:pt idx="2018">
                  <c:v>1.9870000000000001</c:v>
                </c:pt>
                <c:pt idx="2019">
                  <c:v>0.67400000000000004</c:v>
                </c:pt>
                <c:pt idx="2020">
                  <c:v>0.90400000000000003</c:v>
                </c:pt>
                <c:pt idx="2021">
                  <c:v>1.298</c:v>
                </c:pt>
                <c:pt idx="2022">
                  <c:v>0.59299999999999997</c:v>
                </c:pt>
                <c:pt idx="2023">
                  <c:v>0.76200000000000001</c:v>
                </c:pt>
                <c:pt idx="2024">
                  <c:v>4.1040000000000001</c:v>
                </c:pt>
                <c:pt idx="2025">
                  <c:v>3.2309999999999999</c:v>
                </c:pt>
                <c:pt idx="2026">
                  <c:v>0.95199999999999996</c:v>
                </c:pt>
                <c:pt idx="2027">
                  <c:v>0.99199999999999999</c:v>
                </c:pt>
                <c:pt idx="2028">
                  <c:v>0.47199999999999998</c:v>
                </c:pt>
                <c:pt idx="2029">
                  <c:v>0.374</c:v>
                </c:pt>
                <c:pt idx="2030">
                  <c:v>0.79600000000000004</c:v>
                </c:pt>
                <c:pt idx="2031">
                  <c:v>0.82599999999999996</c:v>
                </c:pt>
                <c:pt idx="2032">
                  <c:v>0.39700000000000002</c:v>
                </c:pt>
                <c:pt idx="2033">
                  <c:v>2.1960000000000002</c:v>
                </c:pt>
                <c:pt idx="2034">
                  <c:v>7.4180000000000001</c:v>
                </c:pt>
                <c:pt idx="2035">
                  <c:v>8.9359999999999999</c:v>
                </c:pt>
                <c:pt idx="2036">
                  <c:v>1.6839999999999999</c:v>
                </c:pt>
                <c:pt idx="2037">
                  <c:v>1.3819999999999999</c:v>
                </c:pt>
                <c:pt idx="2038">
                  <c:v>0.36799999999999999</c:v>
                </c:pt>
                <c:pt idx="2039">
                  <c:v>6.2E-2</c:v>
                </c:pt>
                <c:pt idx="2040">
                  <c:v>8.3000000000000004E-2</c:v>
                </c:pt>
                <c:pt idx="2041">
                  <c:v>0</c:v>
                </c:pt>
                <c:pt idx="2042">
                  <c:v>0.312</c:v>
                </c:pt>
                <c:pt idx="2043">
                  <c:v>0.93400000000000005</c:v>
                </c:pt>
                <c:pt idx="2044">
                  <c:v>0</c:v>
                </c:pt>
                <c:pt idx="2045">
                  <c:v>0.20200000000000001</c:v>
                </c:pt>
                <c:pt idx="2046">
                  <c:v>3.4000000000000002E-2</c:v>
                </c:pt>
                <c:pt idx="2047">
                  <c:v>0.53500000000000003</c:v>
                </c:pt>
                <c:pt idx="2048">
                  <c:v>1.19</c:v>
                </c:pt>
                <c:pt idx="2049">
                  <c:v>0.36499999999999999</c:v>
                </c:pt>
                <c:pt idx="2050">
                  <c:v>0.27500000000000002</c:v>
                </c:pt>
                <c:pt idx="2051">
                  <c:v>0</c:v>
                </c:pt>
                <c:pt idx="2052">
                  <c:v>0.14799999999999999</c:v>
                </c:pt>
                <c:pt idx="2053">
                  <c:v>0.77800000000000002</c:v>
                </c:pt>
                <c:pt idx="2054">
                  <c:v>0.19500000000000001</c:v>
                </c:pt>
                <c:pt idx="2055">
                  <c:v>0.19800000000000001</c:v>
                </c:pt>
                <c:pt idx="2056">
                  <c:v>0.16500000000000001</c:v>
                </c:pt>
                <c:pt idx="2057">
                  <c:v>0.62</c:v>
                </c:pt>
                <c:pt idx="2058">
                  <c:v>3.0000000000000001E-3</c:v>
                </c:pt>
                <c:pt idx="2059">
                  <c:v>0</c:v>
                </c:pt>
                <c:pt idx="2060">
                  <c:v>0.55800000000000005</c:v>
                </c:pt>
                <c:pt idx="2061">
                  <c:v>0</c:v>
                </c:pt>
                <c:pt idx="2062">
                  <c:v>4.0000000000000001E-3</c:v>
                </c:pt>
                <c:pt idx="2063">
                  <c:v>8.5000000000000006E-2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6.9000000000000006E-2</c:v>
                </c:pt>
                <c:pt idx="2071">
                  <c:v>0.38200000000000001</c:v>
                </c:pt>
                <c:pt idx="2072">
                  <c:v>1.1879999999999999</c:v>
                </c:pt>
                <c:pt idx="2073">
                  <c:v>3.6379999999999999</c:v>
                </c:pt>
                <c:pt idx="2074">
                  <c:v>0.55800000000000005</c:v>
                </c:pt>
                <c:pt idx="2075">
                  <c:v>0</c:v>
                </c:pt>
                <c:pt idx="2076">
                  <c:v>0.154</c:v>
                </c:pt>
                <c:pt idx="2077">
                  <c:v>0.115</c:v>
                </c:pt>
                <c:pt idx="2078">
                  <c:v>0.23799999999999999</c:v>
                </c:pt>
                <c:pt idx="2079">
                  <c:v>1.2999999999999999E-2</c:v>
                </c:pt>
                <c:pt idx="2080">
                  <c:v>0</c:v>
                </c:pt>
                <c:pt idx="2081">
                  <c:v>0</c:v>
                </c:pt>
                <c:pt idx="2082">
                  <c:v>0.23300000000000001</c:v>
                </c:pt>
                <c:pt idx="2083">
                  <c:v>1.0999999999999999E-2</c:v>
                </c:pt>
                <c:pt idx="2084">
                  <c:v>0.06</c:v>
                </c:pt>
                <c:pt idx="2085">
                  <c:v>1.337</c:v>
                </c:pt>
                <c:pt idx="2086">
                  <c:v>2.3540000000000001</c:v>
                </c:pt>
                <c:pt idx="2087">
                  <c:v>0.121</c:v>
                </c:pt>
                <c:pt idx="2088">
                  <c:v>0.44</c:v>
                </c:pt>
                <c:pt idx="2089">
                  <c:v>0</c:v>
                </c:pt>
                <c:pt idx="2090">
                  <c:v>1.367</c:v>
                </c:pt>
                <c:pt idx="2091">
                  <c:v>3.028</c:v>
                </c:pt>
                <c:pt idx="2092">
                  <c:v>6.0810000000000004</c:v>
                </c:pt>
                <c:pt idx="2093">
                  <c:v>0.19600000000000001</c:v>
                </c:pt>
                <c:pt idx="2094">
                  <c:v>0.42599999999999999</c:v>
                </c:pt>
                <c:pt idx="2095">
                  <c:v>0.24099999999999999</c:v>
                </c:pt>
                <c:pt idx="2096">
                  <c:v>4.7E-2</c:v>
                </c:pt>
                <c:pt idx="2097">
                  <c:v>0.45700000000000002</c:v>
                </c:pt>
                <c:pt idx="2098">
                  <c:v>0.27900000000000003</c:v>
                </c:pt>
                <c:pt idx="2099">
                  <c:v>7.6999999999999999E-2</c:v>
                </c:pt>
                <c:pt idx="2100">
                  <c:v>0.223</c:v>
                </c:pt>
                <c:pt idx="2101">
                  <c:v>0</c:v>
                </c:pt>
                <c:pt idx="2102">
                  <c:v>0</c:v>
                </c:pt>
                <c:pt idx="2103">
                  <c:v>0.14199999999999999</c:v>
                </c:pt>
                <c:pt idx="2104">
                  <c:v>5.6000000000000001E-2</c:v>
                </c:pt>
                <c:pt idx="2105">
                  <c:v>3.6999999999999998E-2</c:v>
                </c:pt>
                <c:pt idx="2106">
                  <c:v>7.1999999999999995E-2</c:v>
                </c:pt>
                <c:pt idx="2107">
                  <c:v>0</c:v>
                </c:pt>
                <c:pt idx="2108">
                  <c:v>0</c:v>
                </c:pt>
                <c:pt idx="2109">
                  <c:v>0.111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9.7000000000000003E-2</c:v>
                </c:pt>
                <c:pt idx="2118">
                  <c:v>0.26400000000000001</c:v>
                </c:pt>
                <c:pt idx="2119">
                  <c:v>0</c:v>
                </c:pt>
                <c:pt idx="2120">
                  <c:v>0.57999999999999996</c:v>
                </c:pt>
                <c:pt idx="2121">
                  <c:v>0.73</c:v>
                </c:pt>
                <c:pt idx="2122">
                  <c:v>4.5999999999999999E-2</c:v>
                </c:pt>
                <c:pt idx="2123">
                  <c:v>0.34599999999999997</c:v>
                </c:pt>
                <c:pt idx="2124">
                  <c:v>0</c:v>
                </c:pt>
                <c:pt idx="2125">
                  <c:v>3.3000000000000002E-2</c:v>
                </c:pt>
                <c:pt idx="2126">
                  <c:v>0</c:v>
                </c:pt>
                <c:pt idx="2127">
                  <c:v>6.9000000000000006E-2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0.19500000000000001</c:v>
                </c:pt>
                <c:pt idx="2133">
                  <c:v>0.16400000000000001</c:v>
                </c:pt>
                <c:pt idx="2134">
                  <c:v>0</c:v>
                </c:pt>
                <c:pt idx="2135">
                  <c:v>0</c:v>
                </c:pt>
                <c:pt idx="2136">
                  <c:v>8.5999999999999993E-2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1.2999999999999999E-2</c:v>
                </c:pt>
                <c:pt idx="2141">
                  <c:v>0.03</c:v>
                </c:pt>
                <c:pt idx="2142">
                  <c:v>0</c:v>
                </c:pt>
                <c:pt idx="2143">
                  <c:v>0.153</c:v>
                </c:pt>
                <c:pt idx="2144">
                  <c:v>7.0000000000000001E-3</c:v>
                </c:pt>
                <c:pt idx="2145">
                  <c:v>0.23200000000000001</c:v>
                </c:pt>
                <c:pt idx="2146">
                  <c:v>0.24299999999999999</c:v>
                </c:pt>
                <c:pt idx="2147">
                  <c:v>0</c:v>
                </c:pt>
                <c:pt idx="2148">
                  <c:v>0.27400000000000002</c:v>
                </c:pt>
                <c:pt idx="2149">
                  <c:v>2.3E-2</c:v>
                </c:pt>
                <c:pt idx="2150">
                  <c:v>0</c:v>
                </c:pt>
                <c:pt idx="2151">
                  <c:v>0.25600000000000001</c:v>
                </c:pt>
                <c:pt idx="2152">
                  <c:v>0</c:v>
                </c:pt>
                <c:pt idx="2153">
                  <c:v>0.29099999999999998</c:v>
                </c:pt>
                <c:pt idx="2154">
                  <c:v>6.7000000000000004E-2</c:v>
                </c:pt>
                <c:pt idx="2155">
                  <c:v>0</c:v>
                </c:pt>
                <c:pt idx="2156">
                  <c:v>1.645</c:v>
                </c:pt>
                <c:pt idx="2157">
                  <c:v>3.2679999999999998</c:v>
                </c:pt>
                <c:pt idx="2158">
                  <c:v>1.87</c:v>
                </c:pt>
                <c:pt idx="2159">
                  <c:v>2.552</c:v>
                </c:pt>
                <c:pt idx="2160">
                  <c:v>0.68100000000000005</c:v>
                </c:pt>
                <c:pt idx="2161">
                  <c:v>2.3929999999999998</c:v>
                </c:pt>
                <c:pt idx="2162">
                  <c:v>0.42599999999999999</c:v>
                </c:pt>
                <c:pt idx="2163">
                  <c:v>0.29899999999999999</c:v>
                </c:pt>
                <c:pt idx="2164">
                  <c:v>0.77700000000000002</c:v>
                </c:pt>
                <c:pt idx="2165">
                  <c:v>2.1469999999999998</c:v>
                </c:pt>
                <c:pt idx="2166">
                  <c:v>9.9000000000000005E-2</c:v>
                </c:pt>
                <c:pt idx="2167">
                  <c:v>0.27</c:v>
                </c:pt>
                <c:pt idx="2168">
                  <c:v>0.113</c:v>
                </c:pt>
                <c:pt idx="2169">
                  <c:v>0.35899999999999999</c:v>
                </c:pt>
                <c:pt idx="2170">
                  <c:v>1.5009999999999999</c:v>
                </c:pt>
                <c:pt idx="2171">
                  <c:v>10.103999999999999</c:v>
                </c:pt>
                <c:pt idx="2172">
                  <c:v>0.23300000000000001</c:v>
                </c:pt>
                <c:pt idx="2173">
                  <c:v>0</c:v>
                </c:pt>
                <c:pt idx="2174">
                  <c:v>0.26300000000000001</c:v>
                </c:pt>
                <c:pt idx="2175">
                  <c:v>0.187</c:v>
                </c:pt>
                <c:pt idx="2176">
                  <c:v>0</c:v>
                </c:pt>
                <c:pt idx="2177">
                  <c:v>0</c:v>
                </c:pt>
                <c:pt idx="2178">
                  <c:v>5.8000000000000003E-2</c:v>
                </c:pt>
                <c:pt idx="2179">
                  <c:v>0.42199999999999999</c:v>
                </c:pt>
                <c:pt idx="2180">
                  <c:v>3.3000000000000002E-2</c:v>
                </c:pt>
                <c:pt idx="2181">
                  <c:v>0</c:v>
                </c:pt>
                <c:pt idx="2182">
                  <c:v>0.155</c:v>
                </c:pt>
                <c:pt idx="2183">
                  <c:v>0.753</c:v>
                </c:pt>
                <c:pt idx="2184">
                  <c:v>1E-3</c:v>
                </c:pt>
                <c:pt idx="2185">
                  <c:v>0</c:v>
                </c:pt>
                <c:pt idx="2186">
                  <c:v>0</c:v>
                </c:pt>
                <c:pt idx="2187">
                  <c:v>2E-3</c:v>
                </c:pt>
                <c:pt idx="2188">
                  <c:v>2E-3</c:v>
                </c:pt>
                <c:pt idx="2189">
                  <c:v>0.17599999999999999</c:v>
                </c:pt>
                <c:pt idx="2190">
                  <c:v>7.4999999999999997E-2</c:v>
                </c:pt>
                <c:pt idx="2191">
                  <c:v>0</c:v>
                </c:pt>
                <c:pt idx="2192">
                  <c:v>3.0000000000000001E-3</c:v>
                </c:pt>
                <c:pt idx="2193">
                  <c:v>0</c:v>
                </c:pt>
                <c:pt idx="2194">
                  <c:v>0.107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1.7909999999999999</c:v>
                </c:pt>
                <c:pt idx="2200">
                  <c:v>0.28299999999999997</c:v>
                </c:pt>
                <c:pt idx="2201">
                  <c:v>0.251</c:v>
                </c:pt>
                <c:pt idx="2202">
                  <c:v>0.14299999999999999</c:v>
                </c:pt>
                <c:pt idx="2203">
                  <c:v>0.96899999999999997</c:v>
                </c:pt>
                <c:pt idx="2204">
                  <c:v>7.8719999999999999</c:v>
                </c:pt>
                <c:pt idx="2205">
                  <c:v>17</c:v>
                </c:pt>
                <c:pt idx="2206">
                  <c:v>7.66</c:v>
                </c:pt>
                <c:pt idx="2207">
                  <c:v>1.3089999999999999</c:v>
                </c:pt>
                <c:pt idx="2208">
                  <c:v>2.1739999999999999</c:v>
                </c:pt>
                <c:pt idx="2209">
                  <c:v>1.0609999999999999</c:v>
                </c:pt>
                <c:pt idx="2210">
                  <c:v>0.38900000000000001</c:v>
                </c:pt>
                <c:pt idx="2211">
                  <c:v>0.36199999999999999</c:v>
                </c:pt>
                <c:pt idx="2212">
                  <c:v>3.649</c:v>
                </c:pt>
                <c:pt idx="2213">
                  <c:v>12.439</c:v>
                </c:pt>
                <c:pt idx="2214">
                  <c:v>14.598000000000001</c:v>
                </c:pt>
                <c:pt idx="2215">
                  <c:v>5.516</c:v>
                </c:pt>
                <c:pt idx="2216">
                  <c:v>9.7330000000000005</c:v>
                </c:pt>
                <c:pt idx="2217">
                  <c:v>1.2030000000000001</c:v>
                </c:pt>
                <c:pt idx="2218">
                  <c:v>0.154</c:v>
                </c:pt>
                <c:pt idx="2219">
                  <c:v>0.27900000000000003</c:v>
                </c:pt>
                <c:pt idx="2220">
                  <c:v>0.34100000000000003</c:v>
                </c:pt>
                <c:pt idx="2221">
                  <c:v>0</c:v>
                </c:pt>
                <c:pt idx="2222">
                  <c:v>2.7E-2</c:v>
                </c:pt>
                <c:pt idx="2223">
                  <c:v>2.516</c:v>
                </c:pt>
                <c:pt idx="2224">
                  <c:v>1.9019999999999999</c:v>
                </c:pt>
                <c:pt idx="2225">
                  <c:v>5.3120000000000003</c:v>
                </c:pt>
                <c:pt idx="2226">
                  <c:v>3.8370000000000002</c:v>
                </c:pt>
                <c:pt idx="2227">
                  <c:v>7.8140000000000001</c:v>
                </c:pt>
                <c:pt idx="2228">
                  <c:v>3.3919999999999999</c:v>
                </c:pt>
                <c:pt idx="2229">
                  <c:v>6.9160000000000004</c:v>
                </c:pt>
                <c:pt idx="2230">
                  <c:v>1.4470000000000001</c:v>
                </c:pt>
                <c:pt idx="2231">
                  <c:v>0.41499999999999998</c:v>
                </c:pt>
                <c:pt idx="2232">
                  <c:v>0.81399999999999995</c:v>
                </c:pt>
                <c:pt idx="2233">
                  <c:v>2.5939999999999999</c:v>
                </c:pt>
                <c:pt idx="2234">
                  <c:v>4.4059999999999997</c:v>
                </c:pt>
                <c:pt idx="2235">
                  <c:v>5.22</c:v>
                </c:pt>
                <c:pt idx="2236">
                  <c:v>3.379</c:v>
                </c:pt>
                <c:pt idx="2237">
                  <c:v>0.19400000000000001</c:v>
                </c:pt>
                <c:pt idx="2238">
                  <c:v>0.14399999999999999</c:v>
                </c:pt>
                <c:pt idx="2239">
                  <c:v>0.94199999999999995</c:v>
                </c:pt>
                <c:pt idx="2240">
                  <c:v>0.53200000000000003</c:v>
                </c:pt>
                <c:pt idx="2241">
                  <c:v>0.59599999999999997</c:v>
                </c:pt>
                <c:pt idx="2242">
                  <c:v>2.97</c:v>
                </c:pt>
                <c:pt idx="2243">
                  <c:v>3.6339999999999999</c:v>
                </c:pt>
                <c:pt idx="2244">
                  <c:v>2.681</c:v>
                </c:pt>
                <c:pt idx="2245">
                  <c:v>7.7389999999999999</c:v>
                </c:pt>
                <c:pt idx="2246">
                  <c:v>7.4770000000000003</c:v>
                </c:pt>
                <c:pt idx="2247">
                  <c:v>9.0150000000000006</c:v>
                </c:pt>
                <c:pt idx="2248">
                  <c:v>13.734999999999999</c:v>
                </c:pt>
                <c:pt idx="2249">
                  <c:v>6.2E-2</c:v>
                </c:pt>
                <c:pt idx="2250">
                  <c:v>0.53200000000000003</c:v>
                </c:pt>
                <c:pt idx="2251">
                  <c:v>1.7410000000000001</c:v>
                </c:pt>
                <c:pt idx="2252">
                  <c:v>1.4039999999999999</c:v>
                </c:pt>
                <c:pt idx="2253">
                  <c:v>0.377</c:v>
                </c:pt>
                <c:pt idx="2254">
                  <c:v>3.6909999999999998</c:v>
                </c:pt>
                <c:pt idx="2255">
                  <c:v>8.1</c:v>
                </c:pt>
                <c:pt idx="2256">
                  <c:v>1.595</c:v>
                </c:pt>
                <c:pt idx="2257">
                  <c:v>0.89</c:v>
                </c:pt>
                <c:pt idx="2258">
                  <c:v>1.98</c:v>
                </c:pt>
                <c:pt idx="2259">
                  <c:v>5.0110000000000001</c:v>
                </c:pt>
                <c:pt idx="2260">
                  <c:v>5.274</c:v>
                </c:pt>
                <c:pt idx="2261">
                  <c:v>4.29</c:v>
                </c:pt>
                <c:pt idx="2262">
                  <c:v>2.9910000000000001</c:v>
                </c:pt>
                <c:pt idx="2263">
                  <c:v>3.9969999999999999</c:v>
                </c:pt>
                <c:pt idx="2264">
                  <c:v>3.915</c:v>
                </c:pt>
                <c:pt idx="2265">
                  <c:v>2.621</c:v>
                </c:pt>
                <c:pt idx="2266">
                  <c:v>2.3370000000000002</c:v>
                </c:pt>
                <c:pt idx="2267">
                  <c:v>0.45800000000000002</c:v>
                </c:pt>
                <c:pt idx="2268">
                  <c:v>0.252</c:v>
                </c:pt>
                <c:pt idx="2269">
                  <c:v>1.3460000000000001</c:v>
                </c:pt>
                <c:pt idx="2270">
                  <c:v>4.13</c:v>
                </c:pt>
                <c:pt idx="2271">
                  <c:v>0.14399999999999999</c:v>
                </c:pt>
                <c:pt idx="2272">
                  <c:v>1.369</c:v>
                </c:pt>
                <c:pt idx="2273">
                  <c:v>6.7000000000000004E-2</c:v>
                </c:pt>
                <c:pt idx="2274">
                  <c:v>1.2190000000000001</c:v>
                </c:pt>
                <c:pt idx="2275">
                  <c:v>1.2529999999999999</c:v>
                </c:pt>
                <c:pt idx="2276">
                  <c:v>1.427</c:v>
                </c:pt>
                <c:pt idx="2277">
                  <c:v>10.253</c:v>
                </c:pt>
                <c:pt idx="2278">
                  <c:v>14.927</c:v>
                </c:pt>
                <c:pt idx="2279">
                  <c:v>10.752000000000001</c:v>
                </c:pt>
                <c:pt idx="2280">
                  <c:v>5.6950000000000003</c:v>
                </c:pt>
                <c:pt idx="2281">
                  <c:v>1.3720000000000001</c:v>
                </c:pt>
                <c:pt idx="2282">
                  <c:v>0.47</c:v>
                </c:pt>
                <c:pt idx="2283">
                  <c:v>0.42199999999999999</c:v>
                </c:pt>
                <c:pt idx="2284">
                  <c:v>0.79800000000000004</c:v>
                </c:pt>
                <c:pt idx="2285">
                  <c:v>0</c:v>
                </c:pt>
                <c:pt idx="2286">
                  <c:v>2.581</c:v>
                </c:pt>
                <c:pt idx="2287">
                  <c:v>4.0170000000000003</c:v>
                </c:pt>
                <c:pt idx="2288">
                  <c:v>6.1660000000000004</c:v>
                </c:pt>
                <c:pt idx="2289">
                  <c:v>14.515000000000001</c:v>
                </c:pt>
                <c:pt idx="2290">
                  <c:v>1.288</c:v>
                </c:pt>
                <c:pt idx="2291">
                  <c:v>0.57899999999999996</c:v>
                </c:pt>
                <c:pt idx="2292">
                  <c:v>0</c:v>
                </c:pt>
                <c:pt idx="2293">
                  <c:v>0</c:v>
                </c:pt>
                <c:pt idx="2294">
                  <c:v>0.127</c:v>
                </c:pt>
                <c:pt idx="2295">
                  <c:v>3.5999999999999997E-2</c:v>
                </c:pt>
                <c:pt idx="2296">
                  <c:v>1.522</c:v>
                </c:pt>
                <c:pt idx="2297">
                  <c:v>2.8109999999999999</c:v>
                </c:pt>
                <c:pt idx="2298">
                  <c:v>1.048</c:v>
                </c:pt>
                <c:pt idx="2299">
                  <c:v>1.274</c:v>
                </c:pt>
                <c:pt idx="2300">
                  <c:v>2.9159999999999999</c:v>
                </c:pt>
                <c:pt idx="2301">
                  <c:v>2.766</c:v>
                </c:pt>
                <c:pt idx="2302">
                  <c:v>3.2530000000000001</c:v>
                </c:pt>
                <c:pt idx="2303">
                  <c:v>1.613</c:v>
                </c:pt>
                <c:pt idx="2304">
                  <c:v>3.4340000000000002</c:v>
                </c:pt>
                <c:pt idx="2305">
                  <c:v>8.1530000000000005</c:v>
                </c:pt>
                <c:pt idx="2306">
                  <c:v>2.4430000000000001</c:v>
                </c:pt>
                <c:pt idx="2307">
                  <c:v>3.976</c:v>
                </c:pt>
                <c:pt idx="2308">
                  <c:v>7.6470000000000002</c:v>
                </c:pt>
                <c:pt idx="2309">
                  <c:v>6.3570000000000002</c:v>
                </c:pt>
                <c:pt idx="2310">
                  <c:v>4.766</c:v>
                </c:pt>
                <c:pt idx="2311">
                  <c:v>8.3149999999999995</c:v>
                </c:pt>
                <c:pt idx="2312">
                  <c:v>10.429</c:v>
                </c:pt>
                <c:pt idx="2313">
                  <c:v>9.9480000000000004</c:v>
                </c:pt>
                <c:pt idx="2314">
                  <c:v>12.112</c:v>
                </c:pt>
                <c:pt idx="2315">
                  <c:v>5.4009999999999998</c:v>
                </c:pt>
                <c:pt idx="2316">
                  <c:v>1.4279999999999999</c:v>
                </c:pt>
                <c:pt idx="2317">
                  <c:v>2.4340000000000002</c:v>
                </c:pt>
                <c:pt idx="2318">
                  <c:v>5.359</c:v>
                </c:pt>
                <c:pt idx="2319">
                  <c:v>0.78900000000000003</c:v>
                </c:pt>
                <c:pt idx="2320">
                  <c:v>1.2509999999999999</c:v>
                </c:pt>
                <c:pt idx="2321">
                  <c:v>1.5880000000000001</c:v>
                </c:pt>
                <c:pt idx="2322">
                  <c:v>6.0449999999999999</c:v>
                </c:pt>
                <c:pt idx="2323">
                  <c:v>3.9740000000000002</c:v>
                </c:pt>
                <c:pt idx="2324">
                  <c:v>0.36199999999999999</c:v>
                </c:pt>
                <c:pt idx="2325">
                  <c:v>0.91100000000000003</c:v>
                </c:pt>
                <c:pt idx="2326">
                  <c:v>2.23</c:v>
                </c:pt>
                <c:pt idx="2327">
                  <c:v>3.6280000000000001</c:v>
                </c:pt>
                <c:pt idx="2328">
                  <c:v>1.68</c:v>
                </c:pt>
                <c:pt idx="2329">
                  <c:v>0.81100000000000005</c:v>
                </c:pt>
                <c:pt idx="2330">
                  <c:v>0.09</c:v>
                </c:pt>
                <c:pt idx="2331">
                  <c:v>0.20699999999999999</c:v>
                </c:pt>
                <c:pt idx="2332">
                  <c:v>0.113</c:v>
                </c:pt>
                <c:pt idx="2333">
                  <c:v>0.13500000000000001</c:v>
                </c:pt>
                <c:pt idx="2334">
                  <c:v>0.45900000000000002</c:v>
                </c:pt>
                <c:pt idx="2335">
                  <c:v>0.38</c:v>
                </c:pt>
                <c:pt idx="2336">
                  <c:v>1.1499999999999999</c:v>
                </c:pt>
                <c:pt idx="2337">
                  <c:v>0</c:v>
                </c:pt>
                <c:pt idx="2338">
                  <c:v>0.02</c:v>
                </c:pt>
                <c:pt idx="2339">
                  <c:v>1.2999999999999999E-2</c:v>
                </c:pt>
                <c:pt idx="2340">
                  <c:v>0.67200000000000004</c:v>
                </c:pt>
                <c:pt idx="2341">
                  <c:v>0</c:v>
                </c:pt>
                <c:pt idx="2342">
                  <c:v>0.27200000000000002</c:v>
                </c:pt>
                <c:pt idx="2343">
                  <c:v>1.103</c:v>
                </c:pt>
                <c:pt idx="2344">
                  <c:v>0.69899999999999995</c:v>
                </c:pt>
                <c:pt idx="2345">
                  <c:v>2.456</c:v>
                </c:pt>
                <c:pt idx="2346">
                  <c:v>0.26500000000000001</c:v>
                </c:pt>
                <c:pt idx="2347">
                  <c:v>0.75600000000000001</c:v>
                </c:pt>
                <c:pt idx="2348">
                  <c:v>2.8359999999999999</c:v>
                </c:pt>
                <c:pt idx="2349">
                  <c:v>1.0469999999999999</c:v>
                </c:pt>
                <c:pt idx="2350">
                  <c:v>0.128</c:v>
                </c:pt>
                <c:pt idx="2351">
                  <c:v>0.25600000000000001</c:v>
                </c:pt>
                <c:pt idx="2352">
                  <c:v>6.4000000000000001E-2</c:v>
                </c:pt>
                <c:pt idx="2353">
                  <c:v>0</c:v>
                </c:pt>
                <c:pt idx="2354">
                  <c:v>0</c:v>
                </c:pt>
                <c:pt idx="2355">
                  <c:v>5.8000000000000003E-2</c:v>
                </c:pt>
                <c:pt idx="2356">
                  <c:v>0.248</c:v>
                </c:pt>
                <c:pt idx="2357">
                  <c:v>1.2E-2</c:v>
                </c:pt>
                <c:pt idx="2358">
                  <c:v>0.189</c:v>
                </c:pt>
                <c:pt idx="2359">
                  <c:v>9.0999999999999998E-2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0.13600000000000001</c:v>
                </c:pt>
                <c:pt idx="2364">
                  <c:v>2E-3</c:v>
                </c:pt>
                <c:pt idx="2365">
                  <c:v>0</c:v>
                </c:pt>
                <c:pt idx="2366">
                  <c:v>0</c:v>
                </c:pt>
                <c:pt idx="2367">
                  <c:v>0.09</c:v>
                </c:pt>
                <c:pt idx="2368">
                  <c:v>1.948</c:v>
                </c:pt>
                <c:pt idx="2369">
                  <c:v>4.7E-2</c:v>
                </c:pt>
                <c:pt idx="2370">
                  <c:v>7.0999999999999994E-2</c:v>
                </c:pt>
                <c:pt idx="2371">
                  <c:v>0.06</c:v>
                </c:pt>
                <c:pt idx="2372">
                  <c:v>0.93600000000000005</c:v>
                </c:pt>
                <c:pt idx="2373">
                  <c:v>2.1659999999999999</c:v>
                </c:pt>
                <c:pt idx="2374">
                  <c:v>1.7030000000000001</c:v>
                </c:pt>
                <c:pt idx="2375">
                  <c:v>0.15</c:v>
                </c:pt>
                <c:pt idx="2376">
                  <c:v>3.3000000000000002E-2</c:v>
                </c:pt>
                <c:pt idx="2377">
                  <c:v>9.8000000000000004E-2</c:v>
                </c:pt>
                <c:pt idx="2378">
                  <c:v>0.14499999999999999</c:v>
                </c:pt>
                <c:pt idx="2379">
                  <c:v>0.45100000000000001</c:v>
                </c:pt>
                <c:pt idx="2380">
                  <c:v>5.8999999999999997E-2</c:v>
                </c:pt>
                <c:pt idx="2381">
                  <c:v>0.23300000000000001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3.7999999999999999E-2</c:v>
                </c:pt>
                <c:pt idx="2386">
                  <c:v>0</c:v>
                </c:pt>
                <c:pt idx="2387">
                  <c:v>0.14199999999999999</c:v>
                </c:pt>
                <c:pt idx="2388">
                  <c:v>0.434</c:v>
                </c:pt>
                <c:pt idx="2389">
                  <c:v>0.26600000000000001</c:v>
                </c:pt>
                <c:pt idx="2390">
                  <c:v>8.7999999999999995E-2</c:v>
                </c:pt>
                <c:pt idx="2391">
                  <c:v>0.20300000000000001</c:v>
                </c:pt>
                <c:pt idx="2392">
                  <c:v>2.5999999999999999E-2</c:v>
                </c:pt>
                <c:pt idx="2393">
                  <c:v>0</c:v>
                </c:pt>
                <c:pt idx="2394">
                  <c:v>7.3999999999999996E-2</c:v>
                </c:pt>
                <c:pt idx="2395">
                  <c:v>0</c:v>
                </c:pt>
                <c:pt idx="2396">
                  <c:v>2.3E-2</c:v>
                </c:pt>
                <c:pt idx="2397">
                  <c:v>4.3999999999999997E-2</c:v>
                </c:pt>
                <c:pt idx="2398">
                  <c:v>5.6000000000000001E-2</c:v>
                </c:pt>
                <c:pt idx="2399">
                  <c:v>0</c:v>
                </c:pt>
                <c:pt idx="2400">
                  <c:v>0</c:v>
                </c:pt>
                <c:pt idx="2401">
                  <c:v>0.18</c:v>
                </c:pt>
                <c:pt idx="2402">
                  <c:v>0</c:v>
                </c:pt>
                <c:pt idx="2403">
                  <c:v>5.8999999999999997E-2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0.01</c:v>
                </c:pt>
                <c:pt idx="2408">
                  <c:v>3.0000000000000001E-3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2E-3</c:v>
                </c:pt>
                <c:pt idx="2416">
                  <c:v>0.63100000000000001</c:v>
                </c:pt>
                <c:pt idx="2417">
                  <c:v>0</c:v>
                </c:pt>
                <c:pt idx="2418">
                  <c:v>0.04</c:v>
                </c:pt>
                <c:pt idx="2419">
                  <c:v>0</c:v>
                </c:pt>
                <c:pt idx="2420">
                  <c:v>0.16800000000000001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6.5000000000000002E-2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5.8000000000000003E-2</c:v>
                </c:pt>
                <c:pt idx="2430">
                  <c:v>0.64200000000000002</c:v>
                </c:pt>
                <c:pt idx="2431">
                  <c:v>0.64600000000000002</c:v>
                </c:pt>
                <c:pt idx="2432">
                  <c:v>3.9E-2</c:v>
                </c:pt>
                <c:pt idx="2433">
                  <c:v>0</c:v>
                </c:pt>
                <c:pt idx="2434">
                  <c:v>0</c:v>
                </c:pt>
                <c:pt idx="2435">
                  <c:v>0.27300000000000002</c:v>
                </c:pt>
                <c:pt idx="2436">
                  <c:v>1.754</c:v>
                </c:pt>
                <c:pt idx="2437">
                  <c:v>4.8230000000000004</c:v>
                </c:pt>
                <c:pt idx="2438">
                  <c:v>1.5229999999999999</c:v>
                </c:pt>
                <c:pt idx="2439">
                  <c:v>3.2480000000000002</c:v>
                </c:pt>
                <c:pt idx="2440">
                  <c:v>0.71499999999999997</c:v>
                </c:pt>
                <c:pt idx="2441">
                  <c:v>0.10199999999999999</c:v>
                </c:pt>
                <c:pt idx="2442">
                  <c:v>1.0649999999999999</c:v>
                </c:pt>
                <c:pt idx="2443">
                  <c:v>0.13900000000000001</c:v>
                </c:pt>
                <c:pt idx="2444">
                  <c:v>0</c:v>
                </c:pt>
                <c:pt idx="2445">
                  <c:v>0.40500000000000003</c:v>
                </c:pt>
                <c:pt idx="2446">
                  <c:v>0</c:v>
                </c:pt>
                <c:pt idx="2447">
                  <c:v>0</c:v>
                </c:pt>
                <c:pt idx="2448">
                  <c:v>0.19500000000000001</c:v>
                </c:pt>
                <c:pt idx="2449">
                  <c:v>6.7000000000000004E-2</c:v>
                </c:pt>
                <c:pt idx="2450">
                  <c:v>0</c:v>
                </c:pt>
                <c:pt idx="2451">
                  <c:v>0.159</c:v>
                </c:pt>
                <c:pt idx="2452">
                  <c:v>0.19500000000000001</c:v>
                </c:pt>
                <c:pt idx="2453">
                  <c:v>0</c:v>
                </c:pt>
                <c:pt idx="2454">
                  <c:v>0.26200000000000001</c:v>
                </c:pt>
                <c:pt idx="2455">
                  <c:v>5.0000000000000001E-3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5.5E-2</c:v>
                </c:pt>
                <c:pt idx="2460">
                  <c:v>0</c:v>
                </c:pt>
                <c:pt idx="2461">
                  <c:v>4.7E-2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2.5999999999999999E-2</c:v>
                </c:pt>
                <c:pt idx="2473">
                  <c:v>2.8000000000000001E-2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3.9E-2</c:v>
                </c:pt>
                <c:pt idx="2482">
                  <c:v>0.192</c:v>
                </c:pt>
                <c:pt idx="2483">
                  <c:v>0.316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0.98899999999999999</c:v>
                </c:pt>
                <c:pt idx="2494">
                  <c:v>0.52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0.17699999999999999</c:v>
                </c:pt>
                <c:pt idx="2500">
                  <c:v>7.1999999999999995E-2</c:v>
                </c:pt>
                <c:pt idx="2501">
                  <c:v>4.2000000000000003E-2</c:v>
                </c:pt>
                <c:pt idx="2502">
                  <c:v>0.85799999999999998</c:v>
                </c:pt>
                <c:pt idx="2503">
                  <c:v>5.3529999999999998</c:v>
                </c:pt>
                <c:pt idx="2504">
                  <c:v>0.32700000000000001</c:v>
                </c:pt>
                <c:pt idx="2505">
                  <c:v>0.54600000000000004</c:v>
                </c:pt>
                <c:pt idx="2506">
                  <c:v>0.313</c:v>
                </c:pt>
                <c:pt idx="2507">
                  <c:v>7.1999999999999995E-2</c:v>
                </c:pt>
                <c:pt idx="2508">
                  <c:v>6.9000000000000006E-2</c:v>
                </c:pt>
                <c:pt idx="2509">
                  <c:v>8.8999999999999996E-2</c:v>
                </c:pt>
                <c:pt idx="2510">
                  <c:v>0.218</c:v>
                </c:pt>
                <c:pt idx="2511">
                  <c:v>2.097</c:v>
                </c:pt>
                <c:pt idx="2512">
                  <c:v>3.327</c:v>
                </c:pt>
                <c:pt idx="2513">
                  <c:v>4.0869999999999997</c:v>
                </c:pt>
                <c:pt idx="2514">
                  <c:v>0.23699999999999999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1.0149999999999999</c:v>
                </c:pt>
                <c:pt idx="2523">
                  <c:v>0.36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2.5999999999999999E-2</c:v>
                </c:pt>
                <c:pt idx="2535">
                  <c:v>0</c:v>
                </c:pt>
                <c:pt idx="2536">
                  <c:v>1.2E-2</c:v>
                </c:pt>
                <c:pt idx="2537">
                  <c:v>0.81599999999999995</c:v>
                </c:pt>
                <c:pt idx="2538">
                  <c:v>1.875</c:v>
                </c:pt>
                <c:pt idx="2539">
                  <c:v>0.27800000000000002</c:v>
                </c:pt>
                <c:pt idx="2540">
                  <c:v>0.50800000000000001</c:v>
                </c:pt>
                <c:pt idx="2541">
                  <c:v>0</c:v>
                </c:pt>
                <c:pt idx="2542">
                  <c:v>0.371</c:v>
                </c:pt>
                <c:pt idx="2543">
                  <c:v>0</c:v>
                </c:pt>
                <c:pt idx="2544">
                  <c:v>2.1909999999999998</c:v>
                </c:pt>
                <c:pt idx="2545">
                  <c:v>1.28</c:v>
                </c:pt>
                <c:pt idx="2546">
                  <c:v>0.21</c:v>
                </c:pt>
                <c:pt idx="2547">
                  <c:v>0.29099999999999998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0.17899999999999999</c:v>
                </c:pt>
                <c:pt idx="2552">
                  <c:v>0.14299999999999999</c:v>
                </c:pt>
                <c:pt idx="2553">
                  <c:v>0</c:v>
                </c:pt>
                <c:pt idx="2554">
                  <c:v>0.30099999999999999</c:v>
                </c:pt>
                <c:pt idx="2555">
                  <c:v>0.35599999999999998</c:v>
                </c:pt>
                <c:pt idx="2556">
                  <c:v>1.6E-2</c:v>
                </c:pt>
                <c:pt idx="2557">
                  <c:v>1.0049999999999999</c:v>
                </c:pt>
                <c:pt idx="2558">
                  <c:v>0.51100000000000001</c:v>
                </c:pt>
                <c:pt idx="2559">
                  <c:v>3.9569999999999999</c:v>
                </c:pt>
                <c:pt idx="2560">
                  <c:v>13.504</c:v>
                </c:pt>
                <c:pt idx="2561">
                  <c:v>1.7869999999999999</c:v>
                </c:pt>
                <c:pt idx="2562">
                  <c:v>3.65</c:v>
                </c:pt>
                <c:pt idx="2563">
                  <c:v>0.187</c:v>
                </c:pt>
                <c:pt idx="2564">
                  <c:v>0.65200000000000002</c:v>
                </c:pt>
                <c:pt idx="2565">
                  <c:v>3.0310000000000001</c:v>
                </c:pt>
                <c:pt idx="2566">
                  <c:v>3.2240000000000002</c:v>
                </c:pt>
                <c:pt idx="2567">
                  <c:v>0.17499999999999999</c:v>
                </c:pt>
                <c:pt idx="2568">
                  <c:v>2.9889999999999999</c:v>
                </c:pt>
                <c:pt idx="2569">
                  <c:v>4.694</c:v>
                </c:pt>
                <c:pt idx="2570">
                  <c:v>1.534</c:v>
                </c:pt>
                <c:pt idx="2571">
                  <c:v>6.452</c:v>
                </c:pt>
                <c:pt idx="2572">
                  <c:v>2.234</c:v>
                </c:pt>
                <c:pt idx="2573">
                  <c:v>2.7029999999999998</c:v>
                </c:pt>
                <c:pt idx="2574">
                  <c:v>7.5209999999999999</c:v>
                </c:pt>
                <c:pt idx="2575">
                  <c:v>2.6850000000000001</c:v>
                </c:pt>
                <c:pt idx="2576">
                  <c:v>2.5089999999999999</c:v>
                </c:pt>
                <c:pt idx="2577">
                  <c:v>0.52800000000000002</c:v>
                </c:pt>
                <c:pt idx="2578">
                  <c:v>0.16400000000000001</c:v>
                </c:pt>
                <c:pt idx="2579">
                  <c:v>3.0049999999999999</c:v>
                </c:pt>
                <c:pt idx="2580">
                  <c:v>0.26100000000000001</c:v>
                </c:pt>
                <c:pt idx="2581">
                  <c:v>0.433</c:v>
                </c:pt>
                <c:pt idx="2582">
                  <c:v>0.94899999999999995</c:v>
                </c:pt>
                <c:pt idx="2583">
                  <c:v>1.327</c:v>
                </c:pt>
                <c:pt idx="2584">
                  <c:v>0.98099999999999998</c:v>
                </c:pt>
                <c:pt idx="2585">
                  <c:v>2.12</c:v>
                </c:pt>
                <c:pt idx="2586">
                  <c:v>1.611</c:v>
                </c:pt>
                <c:pt idx="2587">
                  <c:v>0.216</c:v>
                </c:pt>
                <c:pt idx="2588">
                  <c:v>0.16700000000000001</c:v>
                </c:pt>
                <c:pt idx="2589">
                  <c:v>1.476</c:v>
                </c:pt>
                <c:pt idx="2590">
                  <c:v>0.28899999999999998</c:v>
                </c:pt>
                <c:pt idx="2591">
                  <c:v>1.323</c:v>
                </c:pt>
                <c:pt idx="2592">
                  <c:v>2.8839999999999999</c:v>
                </c:pt>
                <c:pt idx="2593">
                  <c:v>5.9050000000000002</c:v>
                </c:pt>
                <c:pt idx="2594">
                  <c:v>12.355</c:v>
                </c:pt>
                <c:pt idx="2595">
                  <c:v>2.206</c:v>
                </c:pt>
                <c:pt idx="2596">
                  <c:v>2.25</c:v>
                </c:pt>
                <c:pt idx="2597">
                  <c:v>3.6629999999999998</c:v>
                </c:pt>
                <c:pt idx="2598">
                  <c:v>5.6630000000000003</c:v>
                </c:pt>
                <c:pt idx="2599">
                  <c:v>6.9630000000000001</c:v>
                </c:pt>
                <c:pt idx="2600">
                  <c:v>6.7709999999999999</c:v>
                </c:pt>
                <c:pt idx="2601">
                  <c:v>14.359</c:v>
                </c:pt>
                <c:pt idx="2602">
                  <c:v>4.5170000000000003</c:v>
                </c:pt>
                <c:pt idx="2603">
                  <c:v>1.2210000000000001</c:v>
                </c:pt>
                <c:pt idx="2604">
                  <c:v>8.8089999999999993</c:v>
                </c:pt>
                <c:pt idx="2605">
                  <c:v>11.936</c:v>
                </c:pt>
                <c:pt idx="2606">
                  <c:v>23.888999999999999</c:v>
                </c:pt>
                <c:pt idx="2607">
                  <c:v>17.724</c:v>
                </c:pt>
                <c:pt idx="2608">
                  <c:v>6.6050000000000004</c:v>
                </c:pt>
                <c:pt idx="2609">
                  <c:v>9.625</c:v>
                </c:pt>
                <c:pt idx="2610">
                  <c:v>5.2469999999999999</c:v>
                </c:pt>
                <c:pt idx="2611">
                  <c:v>6.6379999999999999</c:v>
                </c:pt>
                <c:pt idx="2612">
                  <c:v>5.1269999999999998</c:v>
                </c:pt>
                <c:pt idx="2613">
                  <c:v>1.7110000000000001</c:v>
                </c:pt>
                <c:pt idx="2614">
                  <c:v>3.532</c:v>
                </c:pt>
                <c:pt idx="2615">
                  <c:v>4.6989999999999998</c:v>
                </c:pt>
                <c:pt idx="2616">
                  <c:v>4.3499999999999996</c:v>
                </c:pt>
                <c:pt idx="2617">
                  <c:v>9.7899999999999991</c:v>
                </c:pt>
                <c:pt idx="2618">
                  <c:v>33.372999999999998</c:v>
                </c:pt>
                <c:pt idx="2619">
                  <c:v>5.7430000000000003</c:v>
                </c:pt>
                <c:pt idx="2620">
                  <c:v>12.332000000000001</c:v>
                </c:pt>
                <c:pt idx="2621">
                  <c:v>7.9379999999999997</c:v>
                </c:pt>
                <c:pt idx="2622">
                  <c:v>4.57</c:v>
                </c:pt>
                <c:pt idx="2623">
                  <c:v>0.78200000000000003</c:v>
                </c:pt>
                <c:pt idx="2624">
                  <c:v>0.42199999999999999</c:v>
                </c:pt>
                <c:pt idx="2625">
                  <c:v>2.1999999999999999E-2</c:v>
                </c:pt>
                <c:pt idx="2626">
                  <c:v>0</c:v>
                </c:pt>
                <c:pt idx="2627">
                  <c:v>0.373</c:v>
                </c:pt>
                <c:pt idx="2628">
                  <c:v>1.3520000000000001</c:v>
                </c:pt>
                <c:pt idx="2629">
                  <c:v>1.5029999999999999</c:v>
                </c:pt>
                <c:pt idx="2630">
                  <c:v>2.419</c:v>
                </c:pt>
                <c:pt idx="2631">
                  <c:v>1.4570000000000001</c:v>
                </c:pt>
                <c:pt idx="2632">
                  <c:v>0.185</c:v>
                </c:pt>
                <c:pt idx="2633">
                  <c:v>0.125</c:v>
                </c:pt>
                <c:pt idx="2634">
                  <c:v>2.7160000000000002</c:v>
                </c:pt>
                <c:pt idx="2635">
                  <c:v>4.2050000000000001</c:v>
                </c:pt>
                <c:pt idx="2636">
                  <c:v>4.0069999999999997</c:v>
                </c:pt>
                <c:pt idx="2637">
                  <c:v>0.64900000000000002</c:v>
                </c:pt>
                <c:pt idx="2638">
                  <c:v>0</c:v>
                </c:pt>
                <c:pt idx="2639">
                  <c:v>9.5000000000000001E-2</c:v>
                </c:pt>
                <c:pt idx="2640">
                  <c:v>3.3000000000000002E-2</c:v>
                </c:pt>
                <c:pt idx="2641">
                  <c:v>0.56399999999999995</c:v>
                </c:pt>
                <c:pt idx="2642">
                  <c:v>0.309</c:v>
                </c:pt>
                <c:pt idx="2643">
                  <c:v>0.28999999999999998</c:v>
                </c:pt>
                <c:pt idx="2644">
                  <c:v>1.1000000000000001</c:v>
                </c:pt>
                <c:pt idx="2645">
                  <c:v>0.09</c:v>
                </c:pt>
                <c:pt idx="2646">
                  <c:v>0</c:v>
                </c:pt>
                <c:pt idx="2647">
                  <c:v>0</c:v>
                </c:pt>
                <c:pt idx="2648">
                  <c:v>0.35</c:v>
                </c:pt>
                <c:pt idx="2649">
                  <c:v>0.70899999999999996</c:v>
                </c:pt>
                <c:pt idx="2650">
                  <c:v>0.876</c:v>
                </c:pt>
                <c:pt idx="2651">
                  <c:v>0.16900000000000001</c:v>
                </c:pt>
                <c:pt idx="2652">
                  <c:v>3.8039999999999998</c:v>
                </c:pt>
                <c:pt idx="2653">
                  <c:v>6.28</c:v>
                </c:pt>
                <c:pt idx="2654">
                  <c:v>4.5460000000000003</c:v>
                </c:pt>
                <c:pt idx="2655">
                  <c:v>0.75600000000000001</c:v>
                </c:pt>
                <c:pt idx="2656">
                  <c:v>8.0000000000000002E-3</c:v>
                </c:pt>
                <c:pt idx="2657">
                  <c:v>0.63600000000000001</c:v>
                </c:pt>
                <c:pt idx="2658">
                  <c:v>2.7589999999999999</c:v>
                </c:pt>
                <c:pt idx="2659">
                  <c:v>0.13700000000000001</c:v>
                </c:pt>
                <c:pt idx="2660">
                  <c:v>0.14599999999999999</c:v>
                </c:pt>
                <c:pt idx="2661">
                  <c:v>0.41199999999999998</c:v>
                </c:pt>
                <c:pt idx="2662">
                  <c:v>1.1970000000000001</c:v>
                </c:pt>
                <c:pt idx="2663">
                  <c:v>8.9999999999999993E-3</c:v>
                </c:pt>
                <c:pt idx="2664">
                  <c:v>0.35899999999999999</c:v>
                </c:pt>
                <c:pt idx="2665">
                  <c:v>3.2629999999999999</c:v>
                </c:pt>
                <c:pt idx="2666">
                  <c:v>5.0999999999999997E-2</c:v>
                </c:pt>
                <c:pt idx="2667">
                  <c:v>0</c:v>
                </c:pt>
                <c:pt idx="2668">
                  <c:v>0.33800000000000002</c:v>
                </c:pt>
                <c:pt idx="2669">
                  <c:v>0.45800000000000002</c:v>
                </c:pt>
                <c:pt idx="2670">
                  <c:v>0.32600000000000001</c:v>
                </c:pt>
                <c:pt idx="2671">
                  <c:v>0.157</c:v>
                </c:pt>
                <c:pt idx="2672">
                  <c:v>4.0000000000000001E-3</c:v>
                </c:pt>
                <c:pt idx="2673">
                  <c:v>4.5999999999999999E-2</c:v>
                </c:pt>
                <c:pt idx="2674">
                  <c:v>0.81799999999999995</c:v>
                </c:pt>
                <c:pt idx="2675">
                  <c:v>0.153</c:v>
                </c:pt>
                <c:pt idx="2676">
                  <c:v>8.0000000000000002E-3</c:v>
                </c:pt>
                <c:pt idx="2677">
                  <c:v>3.4000000000000002E-2</c:v>
                </c:pt>
                <c:pt idx="2678">
                  <c:v>0.14599999999999999</c:v>
                </c:pt>
                <c:pt idx="2679">
                  <c:v>0.68200000000000005</c:v>
                </c:pt>
                <c:pt idx="2680">
                  <c:v>0.56899999999999995</c:v>
                </c:pt>
                <c:pt idx="2681">
                  <c:v>0.874</c:v>
                </c:pt>
                <c:pt idx="2682">
                  <c:v>0.30199999999999999</c:v>
                </c:pt>
                <c:pt idx="2683">
                  <c:v>3.0000000000000001E-3</c:v>
                </c:pt>
                <c:pt idx="2684">
                  <c:v>7.0000000000000001E-3</c:v>
                </c:pt>
                <c:pt idx="2685">
                  <c:v>5.3999999999999999E-2</c:v>
                </c:pt>
                <c:pt idx="2686">
                  <c:v>0</c:v>
                </c:pt>
                <c:pt idx="2687">
                  <c:v>7.0999999999999994E-2</c:v>
                </c:pt>
                <c:pt idx="2688">
                  <c:v>0</c:v>
                </c:pt>
                <c:pt idx="2689">
                  <c:v>0</c:v>
                </c:pt>
                <c:pt idx="2690">
                  <c:v>3.1E-2</c:v>
                </c:pt>
                <c:pt idx="2691">
                  <c:v>0.14499999999999999</c:v>
                </c:pt>
                <c:pt idx="2692">
                  <c:v>0.376</c:v>
                </c:pt>
                <c:pt idx="2693">
                  <c:v>0.16600000000000001</c:v>
                </c:pt>
                <c:pt idx="2694">
                  <c:v>0</c:v>
                </c:pt>
                <c:pt idx="2695">
                  <c:v>0</c:v>
                </c:pt>
                <c:pt idx="2696">
                  <c:v>0.26600000000000001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0.04</c:v>
                </c:pt>
                <c:pt idx="2704">
                  <c:v>0.17699999999999999</c:v>
                </c:pt>
                <c:pt idx="2705">
                  <c:v>0</c:v>
                </c:pt>
                <c:pt idx="2706">
                  <c:v>0</c:v>
                </c:pt>
                <c:pt idx="2707">
                  <c:v>2.8000000000000001E-2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6.4000000000000001E-2</c:v>
                </c:pt>
                <c:pt idx="2712">
                  <c:v>4.9000000000000002E-2</c:v>
                </c:pt>
                <c:pt idx="2713">
                  <c:v>0.245</c:v>
                </c:pt>
                <c:pt idx="2714">
                  <c:v>0.48499999999999999</c:v>
                </c:pt>
                <c:pt idx="2715">
                  <c:v>0</c:v>
                </c:pt>
                <c:pt idx="2716">
                  <c:v>4.95</c:v>
                </c:pt>
                <c:pt idx="2717">
                  <c:v>12.39</c:v>
                </c:pt>
                <c:pt idx="2718">
                  <c:v>1.7330000000000001</c:v>
                </c:pt>
                <c:pt idx="2719">
                  <c:v>2.4580000000000002</c:v>
                </c:pt>
                <c:pt idx="2720">
                  <c:v>4.7050000000000001</c:v>
                </c:pt>
                <c:pt idx="2721">
                  <c:v>9.51</c:v>
                </c:pt>
                <c:pt idx="2722">
                  <c:v>1.0209999999999999</c:v>
                </c:pt>
                <c:pt idx="2723">
                  <c:v>3.5999999999999997E-2</c:v>
                </c:pt>
                <c:pt idx="2724">
                  <c:v>4.4999999999999998E-2</c:v>
                </c:pt>
                <c:pt idx="2725">
                  <c:v>0.34100000000000003</c:v>
                </c:pt>
                <c:pt idx="2726">
                  <c:v>0.13100000000000001</c:v>
                </c:pt>
                <c:pt idx="2727">
                  <c:v>0.126</c:v>
                </c:pt>
                <c:pt idx="2728">
                  <c:v>5.8000000000000003E-2</c:v>
                </c:pt>
                <c:pt idx="2729">
                  <c:v>2.484</c:v>
                </c:pt>
                <c:pt idx="2730">
                  <c:v>0</c:v>
                </c:pt>
                <c:pt idx="2731">
                  <c:v>0.21299999999999999</c:v>
                </c:pt>
                <c:pt idx="2732">
                  <c:v>2.4E-2</c:v>
                </c:pt>
                <c:pt idx="2733">
                  <c:v>0.11</c:v>
                </c:pt>
                <c:pt idx="2734">
                  <c:v>1.9730000000000001</c:v>
                </c:pt>
                <c:pt idx="2735">
                  <c:v>0.218</c:v>
                </c:pt>
                <c:pt idx="2736">
                  <c:v>0.30499999999999999</c:v>
                </c:pt>
                <c:pt idx="2737">
                  <c:v>0</c:v>
                </c:pt>
                <c:pt idx="2738">
                  <c:v>0.82199999999999995</c:v>
                </c:pt>
                <c:pt idx="2739">
                  <c:v>3.6960000000000002</c:v>
                </c:pt>
                <c:pt idx="2740">
                  <c:v>2.6680000000000001</c:v>
                </c:pt>
                <c:pt idx="2741">
                  <c:v>0.122</c:v>
                </c:pt>
                <c:pt idx="2742">
                  <c:v>1.2E-2</c:v>
                </c:pt>
                <c:pt idx="2743">
                  <c:v>0</c:v>
                </c:pt>
                <c:pt idx="2744">
                  <c:v>2.1999999999999999E-2</c:v>
                </c:pt>
                <c:pt idx="2745">
                  <c:v>0.16300000000000001</c:v>
                </c:pt>
                <c:pt idx="2746">
                  <c:v>0</c:v>
                </c:pt>
                <c:pt idx="2747">
                  <c:v>2.1000000000000001E-2</c:v>
                </c:pt>
                <c:pt idx="2748">
                  <c:v>8.0000000000000002E-3</c:v>
                </c:pt>
                <c:pt idx="2749">
                  <c:v>0.19800000000000001</c:v>
                </c:pt>
                <c:pt idx="2750">
                  <c:v>0.113</c:v>
                </c:pt>
                <c:pt idx="2751">
                  <c:v>0.24099999999999999</c:v>
                </c:pt>
                <c:pt idx="2752">
                  <c:v>0.155</c:v>
                </c:pt>
                <c:pt idx="2753">
                  <c:v>0</c:v>
                </c:pt>
                <c:pt idx="2754">
                  <c:v>0</c:v>
                </c:pt>
                <c:pt idx="2755">
                  <c:v>9.1999999999999998E-2</c:v>
                </c:pt>
                <c:pt idx="2756">
                  <c:v>0</c:v>
                </c:pt>
                <c:pt idx="2757">
                  <c:v>0.28199999999999997</c:v>
                </c:pt>
                <c:pt idx="2758">
                  <c:v>5.0000000000000001E-3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2E-3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2E-3</c:v>
                </c:pt>
                <c:pt idx="2777">
                  <c:v>0</c:v>
                </c:pt>
                <c:pt idx="2778">
                  <c:v>0.13</c:v>
                </c:pt>
                <c:pt idx="2779">
                  <c:v>0.48499999999999999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8.9999999999999993E-3</c:v>
                </c:pt>
                <c:pt idx="2794">
                  <c:v>8.0000000000000002E-3</c:v>
                </c:pt>
                <c:pt idx="2795">
                  <c:v>2.4E-2</c:v>
                </c:pt>
                <c:pt idx="2796">
                  <c:v>0.28399999999999997</c:v>
                </c:pt>
                <c:pt idx="2797">
                  <c:v>0</c:v>
                </c:pt>
                <c:pt idx="2798">
                  <c:v>0.13300000000000001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0.14099999999999999</c:v>
                </c:pt>
                <c:pt idx="2812">
                  <c:v>0</c:v>
                </c:pt>
                <c:pt idx="2813">
                  <c:v>0</c:v>
                </c:pt>
                <c:pt idx="2814">
                  <c:v>6.5000000000000002E-2</c:v>
                </c:pt>
                <c:pt idx="2815">
                  <c:v>0</c:v>
                </c:pt>
                <c:pt idx="2816">
                  <c:v>0.628</c:v>
                </c:pt>
                <c:pt idx="2817">
                  <c:v>9.7000000000000003E-2</c:v>
                </c:pt>
                <c:pt idx="2818">
                  <c:v>0</c:v>
                </c:pt>
                <c:pt idx="2819">
                  <c:v>0.17199999999999999</c:v>
                </c:pt>
                <c:pt idx="2820">
                  <c:v>8.4000000000000005E-2</c:v>
                </c:pt>
                <c:pt idx="2821">
                  <c:v>0.29299999999999998</c:v>
                </c:pt>
                <c:pt idx="2822">
                  <c:v>0</c:v>
                </c:pt>
                <c:pt idx="2823">
                  <c:v>0</c:v>
                </c:pt>
                <c:pt idx="2824">
                  <c:v>0.218</c:v>
                </c:pt>
                <c:pt idx="2825">
                  <c:v>0.23699999999999999</c:v>
                </c:pt>
                <c:pt idx="2826">
                  <c:v>0.26700000000000002</c:v>
                </c:pt>
                <c:pt idx="2827">
                  <c:v>0.32500000000000001</c:v>
                </c:pt>
                <c:pt idx="2828">
                  <c:v>0.33400000000000002</c:v>
                </c:pt>
                <c:pt idx="2829">
                  <c:v>0</c:v>
                </c:pt>
                <c:pt idx="2830">
                  <c:v>1.1919999999999999</c:v>
                </c:pt>
                <c:pt idx="2831">
                  <c:v>6.43</c:v>
                </c:pt>
                <c:pt idx="2832">
                  <c:v>1.4279999999999999</c:v>
                </c:pt>
                <c:pt idx="2833">
                  <c:v>0.154</c:v>
                </c:pt>
                <c:pt idx="2834">
                  <c:v>0.223</c:v>
                </c:pt>
                <c:pt idx="2835">
                  <c:v>2.8000000000000001E-2</c:v>
                </c:pt>
                <c:pt idx="2836">
                  <c:v>0.22900000000000001</c:v>
                </c:pt>
                <c:pt idx="2837">
                  <c:v>0.13800000000000001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3.6999999999999998E-2</c:v>
                </c:pt>
                <c:pt idx="2843">
                  <c:v>0</c:v>
                </c:pt>
                <c:pt idx="2844">
                  <c:v>0</c:v>
                </c:pt>
                <c:pt idx="2845">
                  <c:v>4.4999999999999998E-2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2.1999999999999999E-2</c:v>
                </c:pt>
                <c:pt idx="2851">
                  <c:v>0</c:v>
                </c:pt>
                <c:pt idx="2852">
                  <c:v>0</c:v>
                </c:pt>
                <c:pt idx="2853">
                  <c:v>0.79800000000000004</c:v>
                </c:pt>
                <c:pt idx="2854">
                  <c:v>1.0409999999999999</c:v>
                </c:pt>
                <c:pt idx="2855">
                  <c:v>9.4E-2</c:v>
                </c:pt>
                <c:pt idx="2856">
                  <c:v>8.5000000000000006E-2</c:v>
                </c:pt>
                <c:pt idx="2857">
                  <c:v>5.0000000000000001E-3</c:v>
                </c:pt>
                <c:pt idx="2858">
                  <c:v>0</c:v>
                </c:pt>
                <c:pt idx="2859">
                  <c:v>0</c:v>
                </c:pt>
                <c:pt idx="2860">
                  <c:v>1.7999999999999999E-2</c:v>
                </c:pt>
                <c:pt idx="2861">
                  <c:v>0</c:v>
                </c:pt>
                <c:pt idx="2862">
                  <c:v>0.246</c:v>
                </c:pt>
                <c:pt idx="2863">
                  <c:v>0.249</c:v>
                </c:pt>
                <c:pt idx="2864">
                  <c:v>1.7070000000000001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0.94699999999999995</c:v>
                </c:pt>
                <c:pt idx="2872">
                  <c:v>0.57499999999999996</c:v>
                </c:pt>
                <c:pt idx="2873">
                  <c:v>0.42199999999999999</c:v>
                </c:pt>
                <c:pt idx="2874">
                  <c:v>0.496</c:v>
                </c:pt>
                <c:pt idx="2875">
                  <c:v>3.59</c:v>
                </c:pt>
                <c:pt idx="2876">
                  <c:v>19.117999999999999</c:v>
                </c:pt>
                <c:pt idx="2877">
                  <c:v>9.2780000000000005</c:v>
                </c:pt>
                <c:pt idx="2878">
                  <c:v>0.84199999999999997</c:v>
                </c:pt>
                <c:pt idx="2879">
                  <c:v>0</c:v>
                </c:pt>
                <c:pt idx="2880">
                  <c:v>0</c:v>
                </c:pt>
                <c:pt idx="2881">
                  <c:v>9.1999999999999998E-2</c:v>
                </c:pt>
                <c:pt idx="2882">
                  <c:v>0</c:v>
                </c:pt>
                <c:pt idx="2883">
                  <c:v>0</c:v>
                </c:pt>
                <c:pt idx="2884">
                  <c:v>0.123</c:v>
                </c:pt>
                <c:pt idx="2885">
                  <c:v>0.25900000000000001</c:v>
                </c:pt>
                <c:pt idx="2886">
                  <c:v>4.5999999999999999E-2</c:v>
                </c:pt>
                <c:pt idx="2887">
                  <c:v>0</c:v>
                </c:pt>
                <c:pt idx="2888">
                  <c:v>0.60199999999999998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8.0000000000000002E-3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0.105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0.153</c:v>
                </c:pt>
                <c:pt idx="2908">
                  <c:v>0.80900000000000005</c:v>
                </c:pt>
                <c:pt idx="2909">
                  <c:v>2.1720000000000002</c:v>
                </c:pt>
                <c:pt idx="2910">
                  <c:v>1.625</c:v>
                </c:pt>
                <c:pt idx="2911">
                  <c:v>0.74099999999999999</c:v>
                </c:pt>
                <c:pt idx="2912">
                  <c:v>0.18</c:v>
                </c:pt>
                <c:pt idx="2913">
                  <c:v>0.40300000000000002</c:v>
                </c:pt>
                <c:pt idx="2914">
                  <c:v>0.80400000000000005</c:v>
                </c:pt>
                <c:pt idx="2915">
                  <c:v>2.8479999999999999</c:v>
                </c:pt>
                <c:pt idx="2916">
                  <c:v>0.245</c:v>
                </c:pt>
                <c:pt idx="2917">
                  <c:v>0.69399999999999995</c:v>
                </c:pt>
                <c:pt idx="2918">
                  <c:v>0.01</c:v>
                </c:pt>
                <c:pt idx="2919">
                  <c:v>0.16500000000000001</c:v>
                </c:pt>
                <c:pt idx="2920">
                  <c:v>0.36799999999999999</c:v>
                </c:pt>
                <c:pt idx="2921">
                  <c:v>1.0980000000000001</c:v>
                </c:pt>
                <c:pt idx="2922">
                  <c:v>0</c:v>
                </c:pt>
                <c:pt idx="2923">
                  <c:v>5.8000000000000003E-2</c:v>
                </c:pt>
                <c:pt idx="2924">
                  <c:v>8.1000000000000003E-2</c:v>
                </c:pt>
                <c:pt idx="2925">
                  <c:v>0</c:v>
                </c:pt>
                <c:pt idx="2926">
                  <c:v>0.84199999999999997</c:v>
                </c:pt>
                <c:pt idx="2927">
                  <c:v>0.92500000000000004</c:v>
                </c:pt>
                <c:pt idx="2928">
                  <c:v>2.0099999999999998</c:v>
                </c:pt>
                <c:pt idx="2929">
                  <c:v>3.2189999999999999</c:v>
                </c:pt>
                <c:pt idx="2930">
                  <c:v>9.2650000000000006</c:v>
                </c:pt>
                <c:pt idx="2931">
                  <c:v>2.6179999999999999</c:v>
                </c:pt>
                <c:pt idx="2932">
                  <c:v>0.93799999999999994</c:v>
                </c:pt>
                <c:pt idx="2933">
                  <c:v>0.23699999999999999</c:v>
                </c:pt>
                <c:pt idx="2934">
                  <c:v>0</c:v>
                </c:pt>
                <c:pt idx="2935">
                  <c:v>6.8000000000000005E-2</c:v>
                </c:pt>
                <c:pt idx="2936">
                  <c:v>1.2390000000000001</c:v>
                </c:pt>
                <c:pt idx="2937">
                  <c:v>1.4019999999999999</c:v>
                </c:pt>
                <c:pt idx="2938">
                  <c:v>0.84</c:v>
                </c:pt>
                <c:pt idx="2939">
                  <c:v>1</c:v>
                </c:pt>
                <c:pt idx="2940">
                  <c:v>3.6019999999999999</c:v>
                </c:pt>
                <c:pt idx="2941">
                  <c:v>1.5149999999999999</c:v>
                </c:pt>
                <c:pt idx="2942">
                  <c:v>6.1470000000000002</c:v>
                </c:pt>
                <c:pt idx="2943">
                  <c:v>7.0000000000000001E-3</c:v>
                </c:pt>
                <c:pt idx="2944">
                  <c:v>4.8000000000000001E-2</c:v>
                </c:pt>
                <c:pt idx="2945">
                  <c:v>8.2000000000000003E-2</c:v>
                </c:pt>
                <c:pt idx="2946">
                  <c:v>0.48099999999999998</c:v>
                </c:pt>
                <c:pt idx="2947">
                  <c:v>3.38</c:v>
                </c:pt>
                <c:pt idx="2948">
                  <c:v>25.568000000000001</c:v>
                </c:pt>
                <c:pt idx="2949">
                  <c:v>4.4320000000000004</c:v>
                </c:pt>
                <c:pt idx="2950">
                  <c:v>3.37</c:v>
                </c:pt>
                <c:pt idx="2951">
                  <c:v>1.4830000000000001</c:v>
                </c:pt>
                <c:pt idx="2952">
                  <c:v>2.121</c:v>
                </c:pt>
                <c:pt idx="2953">
                  <c:v>1.544</c:v>
                </c:pt>
                <c:pt idx="2954">
                  <c:v>0.28799999999999998</c:v>
                </c:pt>
                <c:pt idx="2955">
                  <c:v>0.36199999999999999</c:v>
                </c:pt>
                <c:pt idx="2956">
                  <c:v>0.14499999999999999</c:v>
                </c:pt>
                <c:pt idx="2957">
                  <c:v>2.3319999999999999</c:v>
                </c:pt>
                <c:pt idx="2958">
                  <c:v>8.3079999999999998</c:v>
                </c:pt>
                <c:pt idx="2959">
                  <c:v>8.1379999999999999</c:v>
                </c:pt>
                <c:pt idx="2960">
                  <c:v>0.42099999999999999</c:v>
                </c:pt>
                <c:pt idx="2961">
                  <c:v>3.5000000000000003E-2</c:v>
                </c:pt>
                <c:pt idx="2962">
                  <c:v>5.6000000000000001E-2</c:v>
                </c:pt>
                <c:pt idx="2963">
                  <c:v>0</c:v>
                </c:pt>
                <c:pt idx="2964">
                  <c:v>0.17299999999999999</c:v>
                </c:pt>
                <c:pt idx="2965">
                  <c:v>0.55000000000000004</c:v>
                </c:pt>
                <c:pt idx="2966">
                  <c:v>0</c:v>
                </c:pt>
                <c:pt idx="2967">
                  <c:v>0</c:v>
                </c:pt>
                <c:pt idx="2968">
                  <c:v>0.20100000000000001</c:v>
                </c:pt>
                <c:pt idx="2969">
                  <c:v>1.6279999999999999</c:v>
                </c:pt>
                <c:pt idx="2970">
                  <c:v>1.51</c:v>
                </c:pt>
                <c:pt idx="2971">
                  <c:v>1.879</c:v>
                </c:pt>
                <c:pt idx="2972">
                  <c:v>0.85799999999999998</c:v>
                </c:pt>
                <c:pt idx="2973">
                  <c:v>0.24199999999999999</c:v>
                </c:pt>
                <c:pt idx="2974">
                  <c:v>0</c:v>
                </c:pt>
                <c:pt idx="2975">
                  <c:v>1.913</c:v>
                </c:pt>
                <c:pt idx="2976">
                  <c:v>2.048</c:v>
                </c:pt>
                <c:pt idx="2977">
                  <c:v>0.35099999999999998</c:v>
                </c:pt>
                <c:pt idx="2978">
                  <c:v>1.371</c:v>
                </c:pt>
                <c:pt idx="2979">
                  <c:v>0</c:v>
                </c:pt>
                <c:pt idx="2980">
                  <c:v>0</c:v>
                </c:pt>
                <c:pt idx="2981">
                  <c:v>0.126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0.108</c:v>
                </c:pt>
                <c:pt idx="2987">
                  <c:v>0.17100000000000001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0.72399999999999998</c:v>
                </c:pt>
                <c:pt idx="2992">
                  <c:v>2.4359999999999999</c:v>
                </c:pt>
                <c:pt idx="2993">
                  <c:v>22.367999999999999</c:v>
                </c:pt>
                <c:pt idx="2994">
                  <c:v>38.228999999999999</c:v>
                </c:pt>
                <c:pt idx="2995">
                  <c:v>21.765999999999998</c:v>
                </c:pt>
                <c:pt idx="2996">
                  <c:v>30.678999999999998</c:v>
                </c:pt>
                <c:pt idx="2997">
                  <c:v>17.265000000000001</c:v>
                </c:pt>
                <c:pt idx="2998">
                  <c:v>12.882</c:v>
                </c:pt>
                <c:pt idx="2999">
                  <c:v>4.3520000000000003</c:v>
                </c:pt>
                <c:pt idx="3000">
                  <c:v>15.539</c:v>
                </c:pt>
                <c:pt idx="3001">
                  <c:v>5.74</c:v>
                </c:pt>
                <c:pt idx="3002">
                  <c:v>12.378</c:v>
                </c:pt>
                <c:pt idx="3003">
                  <c:v>30.774000000000001</c:v>
                </c:pt>
                <c:pt idx="3004">
                  <c:v>23.654</c:v>
                </c:pt>
                <c:pt idx="3005">
                  <c:v>9.49</c:v>
                </c:pt>
                <c:pt idx="3006">
                  <c:v>17.8</c:v>
                </c:pt>
                <c:pt idx="3007">
                  <c:v>3.798</c:v>
                </c:pt>
                <c:pt idx="3008">
                  <c:v>3.7930000000000001</c:v>
                </c:pt>
                <c:pt idx="3009">
                  <c:v>7.9180000000000001</c:v>
                </c:pt>
                <c:pt idx="3010">
                  <c:v>18.725000000000001</c:v>
                </c:pt>
                <c:pt idx="3011">
                  <c:v>18.170999999999999</c:v>
                </c:pt>
                <c:pt idx="3012">
                  <c:v>18.25</c:v>
                </c:pt>
                <c:pt idx="3013">
                  <c:v>12.599</c:v>
                </c:pt>
                <c:pt idx="3014">
                  <c:v>6.39</c:v>
                </c:pt>
                <c:pt idx="3015">
                  <c:v>4.718</c:v>
                </c:pt>
                <c:pt idx="3016">
                  <c:v>1.165</c:v>
                </c:pt>
                <c:pt idx="3017">
                  <c:v>0.20399999999999999</c:v>
                </c:pt>
                <c:pt idx="3018">
                  <c:v>0.38500000000000001</c:v>
                </c:pt>
                <c:pt idx="3019">
                  <c:v>0.123</c:v>
                </c:pt>
                <c:pt idx="3020">
                  <c:v>0</c:v>
                </c:pt>
                <c:pt idx="3021">
                  <c:v>0.15</c:v>
                </c:pt>
                <c:pt idx="3022">
                  <c:v>0</c:v>
                </c:pt>
                <c:pt idx="3023">
                  <c:v>0.19500000000000001</c:v>
                </c:pt>
                <c:pt idx="3024">
                  <c:v>0.10199999999999999</c:v>
                </c:pt>
                <c:pt idx="3025">
                  <c:v>1.0409999999999999</c:v>
                </c:pt>
                <c:pt idx="3026">
                  <c:v>0.217</c:v>
                </c:pt>
                <c:pt idx="3027">
                  <c:v>0</c:v>
                </c:pt>
                <c:pt idx="3028">
                  <c:v>0.29499999999999998</c:v>
                </c:pt>
                <c:pt idx="3029">
                  <c:v>0</c:v>
                </c:pt>
                <c:pt idx="3030">
                  <c:v>1.528</c:v>
                </c:pt>
                <c:pt idx="3031">
                  <c:v>7.1999999999999995E-2</c:v>
                </c:pt>
                <c:pt idx="3032">
                  <c:v>1.7000000000000001E-2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0.64400000000000002</c:v>
                </c:pt>
                <c:pt idx="3037">
                  <c:v>0.13400000000000001</c:v>
                </c:pt>
                <c:pt idx="3038">
                  <c:v>1.7000000000000001E-2</c:v>
                </c:pt>
                <c:pt idx="3039">
                  <c:v>6.0000000000000001E-3</c:v>
                </c:pt>
                <c:pt idx="3040">
                  <c:v>4.7E-2</c:v>
                </c:pt>
                <c:pt idx="3041">
                  <c:v>0.21099999999999999</c:v>
                </c:pt>
                <c:pt idx="3042">
                  <c:v>0.157</c:v>
                </c:pt>
                <c:pt idx="3043">
                  <c:v>1.9359999999999999</c:v>
                </c:pt>
                <c:pt idx="3044">
                  <c:v>1E-3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2E-3</c:v>
                </c:pt>
                <c:pt idx="3049">
                  <c:v>8.4000000000000005E-2</c:v>
                </c:pt>
                <c:pt idx="3050">
                  <c:v>0</c:v>
                </c:pt>
                <c:pt idx="3051">
                  <c:v>0</c:v>
                </c:pt>
                <c:pt idx="3052">
                  <c:v>0.20599999999999999</c:v>
                </c:pt>
                <c:pt idx="3053">
                  <c:v>0</c:v>
                </c:pt>
                <c:pt idx="3054">
                  <c:v>5.0000000000000001E-3</c:v>
                </c:pt>
                <c:pt idx="3055">
                  <c:v>7.0000000000000001E-3</c:v>
                </c:pt>
                <c:pt idx="3056">
                  <c:v>0</c:v>
                </c:pt>
                <c:pt idx="3057">
                  <c:v>0.27300000000000002</c:v>
                </c:pt>
                <c:pt idx="3058">
                  <c:v>0.22800000000000001</c:v>
                </c:pt>
                <c:pt idx="3059">
                  <c:v>1.458</c:v>
                </c:pt>
                <c:pt idx="3060">
                  <c:v>0.80300000000000005</c:v>
                </c:pt>
                <c:pt idx="3061">
                  <c:v>0.36599999999999999</c:v>
                </c:pt>
                <c:pt idx="3062">
                  <c:v>2E-3</c:v>
                </c:pt>
                <c:pt idx="3063">
                  <c:v>2.1999999999999999E-2</c:v>
                </c:pt>
                <c:pt idx="3064">
                  <c:v>0</c:v>
                </c:pt>
                <c:pt idx="3065">
                  <c:v>0</c:v>
                </c:pt>
                <c:pt idx="3066">
                  <c:v>2E-3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6.3E-2</c:v>
                </c:pt>
                <c:pt idx="3072">
                  <c:v>0</c:v>
                </c:pt>
                <c:pt idx="3073">
                  <c:v>1E-3</c:v>
                </c:pt>
                <c:pt idx="3074">
                  <c:v>3.0000000000000001E-3</c:v>
                </c:pt>
                <c:pt idx="3075">
                  <c:v>0</c:v>
                </c:pt>
                <c:pt idx="3076">
                  <c:v>0.251</c:v>
                </c:pt>
                <c:pt idx="3077">
                  <c:v>3.5000000000000003E-2</c:v>
                </c:pt>
                <c:pt idx="3078">
                  <c:v>3.3000000000000002E-2</c:v>
                </c:pt>
                <c:pt idx="3079">
                  <c:v>0.152</c:v>
                </c:pt>
                <c:pt idx="3080">
                  <c:v>1.3660000000000001</c:v>
                </c:pt>
                <c:pt idx="3081">
                  <c:v>1.9E-2</c:v>
                </c:pt>
                <c:pt idx="3082">
                  <c:v>0</c:v>
                </c:pt>
                <c:pt idx="3083">
                  <c:v>0</c:v>
                </c:pt>
                <c:pt idx="3084">
                  <c:v>6.0000000000000001E-3</c:v>
                </c:pt>
                <c:pt idx="3085">
                  <c:v>0.04</c:v>
                </c:pt>
                <c:pt idx="3086">
                  <c:v>2.9000000000000001E-2</c:v>
                </c:pt>
                <c:pt idx="3087">
                  <c:v>0</c:v>
                </c:pt>
                <c:pt idx="3088">
                  <c:v>4.3999999999999997E-2</c:v>
                </c:pt>
                <c:pt idx="3089">
                  <c:v>3.3000000000000002E-2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0.03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4.0000000000000001E-3</c:v>
                </c:pt>
                <c:pt idx="3099">
                  <c:v>3.5999999999999997E-2</c:v>
                </c:pt>
                <c:pt idx="3100">
                  <c:v>9.5000000000000001E-2</c:v>
                </c:pt>
                <c:pt idx="3101">
                  <c:v>1E-3</c:v>
                </c:pt>
                <c:pt idx="3102">
                  <c:v>3.9E-2</c:v>
                </c:pt>
                <c:pt idx="3103">
                  <c:v>8.0000000000000002E-3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1.4999999999999999E-2</c:v>
                </c:pt>
                <c:pt idx="3108">
                  <c:v>6.0000000000000001E-3</c:v>
                </c:pt>
                <c:pt idx="3109">
                  <c:v>0.13600000000000001</c:v>
                </c:pt>
                <c:pt idx="3110">
                  <c:v>7.8E-2</c:v>
                </c:pt>
                <c:pt idx="3111">
                  <c:v>8.9999999999999993E-3</c:v>
                </c:pt>
                <c:pt idx="3112">
                  <c:v>2E-3</c:v>
                </c:pt>
                <c:pt idx="3113">
                  <c:v>0.02</c:v>
                </c:pt>
                <c:pt idx="3114">
                  <c:v>0</c:v>
                </c:pt>
                <c:pt idx="3115">
                  <c:v>0</c:v>
                </c:pt>
                <c:pt idx="3116">
                  <c:v>2.4E-2</c:v>
                </c:pt>
                <c:pt idx="3117">
                  <c:v>7.0999999999999994E-2</c:v>
                </c:pt>
                <c:pt idx="3118">
                  <c:v>4.0000000000000001E-3</c:v>
                </c:pt>
                <c:pt idx="3119">
                  <c:v>0</c:v>
                </c:pt>
                <c:pt idx="3120">
                  <c:v>0.29899999999999999</c:v>
                </c:pt>
                <c:pt idx="3121">
                  <c:v>0.32100000000000001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5.2999999999999999E-2</c:v>
                </c:pt>
                <c:pt idx="3132">
                  <c:v>2.7E-2</c:v>
                </c:pt>
                <c:pt idx="3133">
                  <c:v>0</c:v>
                </c:pt>
                <c:pt idx="3134">
                  <c:v>0</c:v>
                </c:pt>
                <c:pt idx="3135">
                  <c:v>1E-3</c:v>
                </c:pt>
                <c:pt idx="3136">
                  <c:v>0</c:v>
                </c:pt>
                <c:pt idx="3137">
                  <c:v>0</c:v>
                </c:pt>
                <c:pt idx="3138">
                  <c:v>5.5E-2</c:v>
                </c:pt>
                <c:pt idx="3139">
                  <c:v>1.421</c:v>
                </c:pt>
                <c:pt idx="3140">
                  <c:v>1.4E-2</c:v>
                </c:pt>
                <c:pt idx="3141">
                  <c:v>1.9E-2</c:v>
                </c:pt>
                <c:pt idx="3142">
                  <c:v>4.5999999999999999E-2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2E-3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7.0000000000000001E-3</c:v>
                </c:pt>
                <c:pt idx="3158">
                  <c:v>0.48799999999999999</c:v>
                </c:pt>
                <c:pt idx="3159">
                  <c:v>0.114</c:v>
                </c:pt>
                <c:pt idx="3160">
                  <c:v>0.91700000000000004</c:v>
                </c:pt>
                <c:pt idx="3161">
                  <c:v>0</c:v>
                </c:pt>
                <c:pt idx="3162">
                  <c:v>0</c:v>
                </c:pt>
                <c:pt idx="3163">
                  <c:v>0.67300000000000004</c:v>
                </c:pt>
                <c:pt idx="3164">
                  <c:v>0</c:v>
                </c:pt>
                <c:pt idx="3165">
                  <c:v>1.0999999999999999E-2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2.4E-2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0.14499999999999999</c:v>
                </c:pt>
                <c:pt idx="3174">
                  <c:v>0.255</c:v>
                </c:pt>
                <c:pt idx="3175">
                  <c:v>2E-3</c:v>
                </c:pt>
                <c:pt idx="3176">
                  <c:v>0</c:v>
                </c:pt>
                <c:pt idx="3177">
                  <c:v>6.0000000000000001E-3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0.04</c:v>
                </c:pt>
                <c:pt idx="3193">
                  <c:v>2.4E-2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0.26500000000000001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4.4999999999999998E-2</c:v>
                </c:pt>
                <c:pt idx="3224">
                  <c:v>0</c:v>
                </c:pt>
                <c:pt idx="3225">
                  <c:v>0</c:v>
                </c:pt>
                <c:pt idx="3226">
                  <c:v>0.59499999999999997</c:v>
                </c:pt>
                <c:pt idx="3227">
                  <c:v>1.0999999999999999E-2</c:v>
                </c:pt>
                <c:pt idx="3228">
                  <c:v>0.06</c:v>
                </c:pt>
                <c:pt idx="3229">
                  <c:v>0.12</c:v>
                </c:pt>
                <c:pt idx="3230">
                  <c:v>0.25</c:v>
                </c:pt>
                <c:pt idx="3231">
                  <c:v>0.67900000000000005</c:v>
                </c:pt>
                <c:pt idx="3232">
                  <c:v>6.52</c:v>
                </c:pt>
                <c:pt idx="3233">
                  <c:v>17.689</c:v>
                </c:pt>
                <c:pt idx="3234">
                  <c:v>0.34899999999999998</c:v>
                </c:pt>
                <c:pt idx="3235">
                  <c:v>1.0529999999999999</c:v>
                </c:pt>
                <c:pt idx="3236">
                  <c:v>0</c:v>
                </c:pt>
                <c:pt idx="3237">
                  <c:v>8.0000000000000002E-3</c:v>
                </c:pt>
                <c:pt idx="3238">
                  <c:v>0</c:v>
                </c:pt>
                <c:pt idx="3239">
                  <c:v>0.18099999999999999</c:v>
                </c:pt>
                <c:pt idx="3240">
                  <c:v>0.08</c:v>
                </c:pt>
                <c:pt idx="3241">
                  <c:v>0</c:v>
                </c:pt>
                <c:pt idx="3242">
                  <c:v>0</c:v>
                </c:pt>
                <c:pt idx="3243">
                  <c:v>4.0000000000000001E-3</c:v>
                </c:pt>
                <c:pt idx="3244">
                  <c:v>0</c:v>
                </c:pt>
                <c:pt idx="3245">
                  <c:v>0.57599999999999996</c:v>
                </c:pt>
                <c:pt idx="3246">
                  <c:v>0.29399999999999998</c:v>
                </c:pt>
                <c:pt idx="3247">
                  <c:v>5.7000000000000002E-2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0.113</c:v>
                </c:pt>
                <c:pt idx="3255">
                  <c:v>0</c:v>
                </c:pt>
                <c:pt idx="3256">
                  <c:v>0</c:v>
                </c:pt>
                <c:pt idx="3257">
                  <c:v>4.3999999999999997E-2</c:v>
                </c:pt>
                <c:pt idx="3258">
                  <c:v>0</c:v>
                </c:pt>
                <c:pt idx="3259">
                  <c:v>0.41</c:v>
                </c:pt>
                <c:pt idx="3260">
                  <c:v>0.85699999999999998</c:v>
                </c:pt>
                <c:pt idx="3261">
                  <c:v>1.2909999999999999</c:v>
                </c:pt>
                <c:pt idx="3262">
                  <c:v>0</c:v>
                </c:pt>
                <c:pt idx="3263">
                  <c:v>5.5E-2</c:v>
                </c:pt>
                <c:pt idx="3264">
                  <c:v>2.5000000000000001E-2</c:v>
                </c:pt>
                <c:pt idx="3265">
                  <c:v>8.1000000000000003E-2</c:v>
                </c:pt>
                <c:pt idx="3266">
                  <c:v>0</c:v>
                </c:pt>
                <c:pt idx="3267">
                  <c:v>0</c:v>
                </c:pt>
                <c:pt idx="3268">
                  <c:v>0.121</c:v>
                </c:pt>
                <c:pt idx="3269">
                  <c:v>0</c:v>
                </c:pt>
                <c:pt idx="3270">
                  <c:v>0.53500000000000003</c:v>
                </c:pt>
                <c:pt idx="3271">
                  <c:v>0.311</c:v>
                </c:pt>
                <c:pt idx="3272">
                  <c:v>0.11</c:v>
                </c:pt>
                <c:pt idx="3273">
                  <c:v>0.753</c:v>
                </c:pt>
                <c:pt idx="3274">
                  <c:v>0.57099999999999995</c:v>
                </c:pt>
                <c:pt idx="3275">
                  <c:v>2.702</c:v>
                </c:pt>
                <c:pt idx="3276">
                  <c:v>5.0019999999999998</c:v>
                </c:pt>
                <c:pt idx="3277">
                  <c:v>5.1139999999999999</c:v>
                </c:pt>
                <c:pt idx="3278">
                  <c:v>11.558999999999999</c:v>
                </c:pt>
                <c:pt idx="3279">
                  <c:v>2.4020000000000001</c:v>
                </c:pt>
                <c:pt idx="3280">
                  <c:v>0.26600000000000001</c:v>
                </c:pt>
                <c:pt idx="3281">
                  <c:v>1.7000000000000001E-2</c:v>
                </c:pt>
                <c:pt idx="3282">
                  <c:v>0</c:v>
                </c:pt>
                <c:pt idx="3283">
                  <c:v>0.161</c:v>
                </c:pt>
                <c:pt idx="3284">
                  <c:v>0.29099999999999998</c:v>
                </c:pt>
                <c:pt idx="3285">
                  <c:v>1.2789999999999999</c:v>
                </c:pt>
                <c:pt idx="3286">
                  <c:v>0</c:v>
                </c:pt>
                <c:pt idx="3287">
                  <c:v>1.2E-2</c:v>
                </c:pt>
                <c:pt idx="3288">
                  <c:v>7.0000000000000001E-3</c:v>
                </c:pt>
                <c:pt idx="3289">
                  <c:v>0.20100000000000001</c:v>
                </c:pt>
                <c:pt idx="3290">
                  <c:v>0.375</c:v>
                </c:pt>
                <c:pt idx="3291">
                  <c:v>0.20100000000000001</c:v>
                </c:pt>
                <c:pt idx="3292">
                  <c:v>0.96599999999999997</c:v>
                </c:pt>
                <c:pt idx="3293">
                  <c:v>1.222</c:v>
                </c:pt>
                <c:pt idx="3294">
                  <c:v>1.1910000000000001</c:v>
                </c:pt>
                <c:pt idx="3295">
                  <c:v>0.42399999999999999</c:v>
                </c:pt>
                <c:pt idx="3296">
                  <c:v>1.3979999999999999</c:v>
                </c:pt>
                <c:pt idx="3297">
                  <c:v>1.353</c:v>
                </c:pt>
                <c:pt idx="3298">
                  <c:v>0.94199999999999995</c:v>
                </c:pt>
                <c:pt idx="3299">
                  <c:v>0.42099999999999999</c:v>
                </c:pt>
                <c:pt idx="3300">
                  <c:v>0</c:v>
                </c:pt>
                <c:pt idx="3301">
                  <c:v>0.379</c:v>
                </c:pt>
                <c:pt idx="3302">
                  <c:v>6.7000000000000004E-2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0.217</c:v>
                </c:pt>
                <c:pt idx="3307">
                  <c:v>0.31900000000000001</c:v>
                </c:pt>
                <c:pt idx="3308">
                  <c:v>2.1789999999999998</c:v>
                </c:pt>
                <c:pt idx="3309">
                  <c:v>0.22800000000000001</c:v>
                </c:pt>
                <c:pt idx="3310">
                  <c:v>4.1000000000000002E-2</c:v>
                </c:pt>
                <c:pt idx="3311">
                  <c:v>0</c:v>
                </c:pt>
                <c:pt idx="3312">
                  <c:v>0.28499999999999998</c:v>
                </c:pt>
                <c:pt idx="3313">
                  <c:v>0.10100000000000001</c:v>
                </c:pt>
                <c:pt idx="3314">
                  <c:v>2.2509999999999999</c:v>
                </c:pt>
                <c:pt idx="3315">
                  <c:v>0.39600000000000002</c:v>
                </c:pt>
                <c:pt idx="3316">
                  <c:v>0.29699999999999999</c:v>
                </c:pt>
                <c:pt idx="3317">
                  <c:v>0.40400000000000003</c:v>
                </c:pt>
                <c:pt idx="3318">
                  <c:v>5.5E-2</c:v>
                </c:pt>
                <c:pt idx="3319">
                  <c:v>4.2999999999999997E-2</c:v>
                </c:pt>
                <c:pt idx="3320">
                  <c:v>0.11700000000000001</c:v>
                </c:pt>
                <c:pt idx="3321">
                  <c:v>0.13300000000000001</c:v>
                </c:pt>
                <c:pt idx="3322">
                  <c:v>0.153</c:v>
                </c:pt>
                <c:pt idx="3323">
                  <c:v>0</c:v>
                </c:pt>
                <c:pt idx="3324">
                  <c:v>0</c:v>
                </c:pt>
                <c:pt idx="3325">
                  <c:v>2.5779999999999998</c:v>
                </c:pt>
                <c:pt idx="3326">
                  <c:v>4.1749999999999998</c:v>
                </c:pt>
                <c:pt idx="3327">
                  <c:v>1.4E-2</c:v>
                </c:pt>
                <c:pt idx="3328">
                  <c:v>0</c:v>
                </c:pt>
                <c:pt idx="3329">
                  <c:v>0</c:v>
                </c:pt>
                <c:pt idx="3330">
                  <c:v>4.1000000000000002E-2</c:v>
                </c:pt>
                <c:pt idx="3331">
                  <c:v>0.33400000000000002</c:v>
                </c:pt>
                <c:pt idx="3332">
                  <c:v>1.268</c:v>
                </c:pt>
                <c:pt idx="3333">
                  <c:v>9.6000000000000002E-2</c:v>
                </c:pt>
                <c:pt idx="3334">
                  <c:v>3.702</c:v>
                </c:pt>
                <c:pt idx="3335">
                  <c:v>7.8369999999999997</c:v>
                </c:pt>
                <c:pt idx="3336">
                  <c:v>0.95199999999999996</c:v>
                </c:pt>
                <c:pt idx="3337">
                  <c:v>0.80200000000000005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0.28399999999999997</c:v>
                </c:pt>
                <c:pt idx="3342">
                  <c:v>0.84399999999999997</c:v>
                </c:pt>
                <c:pt idx="3343">
                  <c:v>1.6950000000000001</c:v>
                </c:pt>
                <c:pt idx="3344">
                  <c:v>5.0979999999999999</c:v>
                </c:pt>
                <c:pt idx="3345">
                  <c:v>1.298</c:v>
                </c:pt>
                <c:pt idx="3346">
                  <c:v>0.73299999999999998</c:v>
                </c:pt>
                <c:pt idx="3347">
                  <c:v>0.55900000000000005</c:v>
                </c:pt>
                <c:pt idx="3348">
                  <c:v>3.6779999999999999</c:v>
                </c:pt>
                <c:pt idx="3349">
                  <c:v>6.3070000000000004</c:v>
                </c:pt>
                <c:pt idx="3350">
                  <c:v>4.4420000000000002</c:v>
                </c:pt>
                <c:pt idx="3351">
                  <c:v>1.732</c:v>
                </c:pt>
                <c:pt idx="3352">
                  <c:v>0.72899999999999998</c:v>
                </c:pt>
                <c:pt idx="3353">
                  <c:v>3.226</c:v>
                </c:pt>
                <c:pt idx="3354">
                  <c:v>0.81399999999999995</c:v>
                </c:pt>
                <c:pt idx="3355">
                  <c:v>1.42</c:v>
                </c:pt>
                <c:pt idx="3356">
                  <c:v>2.5840000000000001</c:v>
                </c:pt>
                <c:pt idx="3357">
                  <c:v>1.6859999999999999</c:v>
                </c:pt>
                <c:pt idx="3358">
                  <c:v>2.1999999999999999E-2</c:v>
                </c:pt>
                <c:pt idx="3359">
                  <c:v>0</c:v>
                </c:pt>
                <c:pt idx="3360">
                  <c:v>2.1960000000000002</c:v>
                </c:pt>
                <c:pt idx="3361">
                  <c:v>6.2910000000000004</c:v>
                </c:pt>
                <c:pt idx="3362">
                  <c:v>7.9340000000000002</c:v>
                </c:pt>
                <c:pt idx="3363">
                  <c:v>11.712999999999999</c:v>
                </c:pt>
                <c:pt idx="3364">
                  <c:v>2.39</c:v>
                </c:pt>
                <c:pt idx="3365">
                  <c:v>0.41</c:v>
                </c:pt>
                <c:pt idx="3366">
                  <c:v>0.65200000000000002</c:v>
                </c:pt>
                <c:pt idx="3367">
                  <c:v>0.95199999999999996</c:v>
                </c:pt>
                <c:pt idx="3368">
                  <c:v>0.627</c:v>
                </c:pt>
                <c:pt idx="3369">
                  <c:v>0.32700000000000001</c:v>
                </c:pt>
                <c:pt idx="3370">
                  <c:v>4.4999999999999998E-2</c:v>
                </c:pt>
                <c:pt idx="3371">
                  <c:v>0.78700000000000003</c:v>
                </c:pt>
                <c:pt idx="3372">
                  <c:v>6.2E-2</c:v>
                </c:pt>
                <c:pt idx="3373">
                  <c:v>7.0999999999999994E-2</c:v>
                </c:pt>
                <c:pt idx="3374">
                  <c:v>0.20300000000000001</c:v>
                </c:pt>
                <c:pt idx="3375">
                  <c:v>0</c:v>
                </c:pt>
                <c:pt idx="3376">
                  <c:v>1.2230000000000001</c:v>
                </c:pt>
                <c:pt idx="3377">
                  <c:v>2.5939999999999999</c:v>
                </c:pt>
                <c:pt idx="3378">
                  <c:v>0.66200000000000003</c:v>
                </c:pt>
                <c:pt idx="3379">
                  <c:v>0</c:v>
                </c:pt>
                <c:pt idx="3380">
                  <c:v>0.20499999999999999</c:v>
                </c:pt>
                <c:pt idx="3381">
                  <c:v>5.5E-2</c:v>
                </c:pt>
                <c:pt idx="3382">
                  <c:v>0.114</c:v>
                </c:pt>
                <c:pt idx="3383">
                  <c:v>0</c:v>
                </c:pt>
                <c:pt idx="3384">
                  <c:v>0.192</c:v>
                </c:pt>
                <c:pt idx="3385">
                  <c:v>0.112</c:v>
                </c:pt>
                <c:pt idx="3386">
                  <c:v>0.32900000000000001</c:v>
                </c:pt>
                <c:pt idx="3387">
                  <c:v>0.08</c:v>
                </c:pt>
                <c:pt idx="3388">
                  <c:v>1.286</c:v>
                </c:pt>
                <c:pt idx="3389">
                  <c:v>3.05</c:v>
                </c:pt>
                <c:pt idx="3390">
                  <c:v>9.5120000000000005</c:v>
                </c:pt>
                <c:pt idx="3391">
                  <c:v>11.371</c:v>
                </c:pt>
                <c:pt idx="3392">
                  <c:v>11.776999999999999</c:v>
                </c:pt>
                <c:pt idx="3393">
                  <c:v>2.33</c:v>
                </c:pt>
                <c:pt idx="3394">
                  <c:v>5.4530000000000003</c:v>
                </c:pt>
                <c:pt idx="3395">
                  <c:v>7.92</c:v>
                </c:pt>
                <c:pt idx="3396">
                  <c:v>6.4909999999999997</c:v>
                </c:pt>
                <c:pt idx="3397">
                  <c:v>2.0619999999999998</c:v>
                </c:pt>
                <c:pt idx="3398">
                  <c:v>0.53800000000000003</c:v>
                </c:pt>
                <c:pt idx="3399">
                  <c:v>20.582999999999998</c:v>
                </c:pt>
                <c:pt idx="3400">
                  <c:v>31.024999999999999</c:v>
                </c:pt>
                <c:pt idx="3401">
                  <c:v>7.6020000000000003</c:v>
                </c:pt>
                <c:pt idx="3402">
                  <c:v>11.173999999999999</c:v>
                </c:pt>
                <c:pt idx="3403">
                  <c:v>4.1449999999999996</c:v>
                </c:pt>
                <c:pt idx="3404">
                  <c:v>2.8580000000000001</c:v>
                </c:pt>
                <c:pt idx="3405">
                  <c:v>0.48299999999999998</c:v>
                </c:pt>
                <c:pt idx="3406">
                  <c:v>6.7000000000000004E-2</c:v>
                </c:pt>
                <c:pt idx="3407">
                  <c:v>1.244</c:v>
                </c:pt>
                <c:pt idx="3408">
                  <c:v>7.5750000000000002</c:v>
                </c:pt>
                <c:pt idx="3409">
                  <c:v>9.6859999999999999</c:v>
                </c:pt>
                <c:pt idx="3410">
                  <c:v>2.9329999999999998</c:v>
                </c:pt>
                <c:pt idx="3411">
                  <c:v>2.077</c:v>
                </c:pt>
                <c:pt idx="3412">
                  <c:v>3.165</c:v>
                </c:pt>
                <c:pt idx="3413">
                  <c:v>4.2859999999999996</c:v>
                </c:pt>
                <c:pt idx="3414">
                  <c:v>10.366</c:v>
                </c:pt>
                <c:pt idx="3415">
                  <c:v>1.1830000000000001</c:v>
                </c:pt>
                <c:pt idx="3416">
                  <c:v>2.4020000000000001</c:v>
                </c:pt>
                <c:pt idx="3417">
                  <c:v>2.9830000000000001</c:v>
                </c:pt>
                <c:pt idx="3418">
                  <c:v>8.2460000000000004</c:v>
                </c:pt>
                <c:pt idx="3419">
                  <c:v>5.4770000000000003</c:v>
                </c:pt>
                <c:pt idx="3420">
                  <c:v>0.24299999999999999</c:v>
                </c:pt>
                <c:pt idx="3421">
                  <c:v>1.37</c:v>
                </c:pt>
                <c:pt idx="3422">
                  <c:v>1.325</c:v>
                </c:pt>
                <c:pt idx="3423">
                  <c:v>0.746</c:v>
                </c:pt>
                <c:pt idx="3424">
                  <c:v>1.3640000000000001</c:v>
                </c:pt>
                <c:pt idx="3425">
                  <c:v>1.4999999999999999E-2</c:v>
                </c:pt>
                <c:pt idx="3426">
                  <c:v>2.5000000000000001E-2</c:v>
                </c:pt>
                <c:pt idx="3427">
                  <c:v>0.63400000000000001</c:v>
                </c:pt>
                <c:pt idx="3428">
                  <c:v>0.83399999999999996</c:v>
                </c:pt>
                <c:pt idx="3429">
                  <c:v>2.4E-2</c:v>
                </c:pt>
                <c:pt idx="3430">
                  <c:v>0.1</c:v>
                </c:pt>
                <c:pt idx="3431">
                  <c:v>9.2999999999999999E-2</c:v>
                </c:pt>
                <c:pt idx="3432">
                  <c:v>0</c:v>
                </c:pt>
                <c:pt idx="3433">
                  <c:v>2.3E-2</c:v>
                </c:pt>
                <c:pt idx="3434">
                  <c:v>0</c:v>
                </c:pt>
                <c:pt idx="3435">
                  <c:v>0</c:v>
                </c:pt>
                <c:pt idx="3436">
                  <c:v>4.3999999999999997E-2</c:v>
                </c:pt>
                <c:pt idx="3437">
                  <c:v>0.36699999999999999</c:v>
                </c:pt>
                <c:pt idx="3438">
                  <c:v>0.35299999999999998</c:v>
                </c:pt>
                <c:pt idx="3439">
                  <c:v>4.7E-2</c:v>
                </c:pt>
                <c:pt idx="3440">
                  <c:v>0.311</c:v>
                </c:pt>
                <c:pt idx="3441">
                  <c:v>0.46600000000000003</c:v>
                </c:pt>
                <c:pt idx="3442">
                  <c:v>0.95299999999999996</c:v>
                </c:pt>
                <c:pt idx="3443">
                  <c:v>1.9990000000000001</c:v>
                </c:pt>
                <c:pt idx="3444">
                  <c:v>0.14499999999999999</c:v>
                </c:pt>
                <c:pt idx="3445">
                  <c:v>0</c:v>
                </c:pt>
                <c:pt idx="3446">
                  <c:v>1.0999999999999999E-2</c:v>
                </c:pt>
                <c:pt idx="3447">
                  <c:v>0.376</c:v>
                </c:pt>
                <c:pt idx="3448">
                  <c:v>1.046</c:v>
                </c:pt>
                <c:pt idx="3449">
                  <c:v>0.191</c:v>
                </c:pt>
                <c:pt idx="3450">
                  <c:v>7.3999999999999996E-2</c:v>
                </c:pt>
                <c:pt idx="3451">
                  <c:v>0.75900000000000001</c:v>
                </c:pt>
                <c:pt idx="3452">
                  <c:v>0.55800000000000005</c:v>
                </c:pt>
                <c:pt idx="3453">
                  <c:v>0.106</c:v>
                </c:pt>
                <c:pt idx="3454">
                  <c:v>7.0000000000000007E-2</c:v>
                </c:pt>
                <c:pt idx="3455">
                  <c:v>5.8999999999999997E-2</c:v>
                </c:pt>
                <c:pt idx="3456">
                  <c:v>0.68899999999999995</c:v>
                </c:pt>
                <c:pt idx="3457">
                  <c:v>0.76</c:v>
                </c:pt>
                <c:pt idx="3458">
                  <c:v>1.819</c:v>
                </c:pt>
                <c:pt idx="3459">
                  <c:v>1.595</c:v>
                </c:pt>
                <c:pt idx="3460">
                  <c:v>2.33</c:v>
                </c:pt>
                <c:pt idx="3461">
                  <c:v>0.252</c:v>
                </c:pt>
                <c:pt idx="3462">
                  <c:v>9.0999999999999998E-2</c:v>
                </c:pt>
                <c:pt idx="3463">
                  <c:v>0.442</c:v>
                </c:pt>
                <c:pt idx="3464">
                  <c:v>0.51500000000000001</c:v>
                </c:pt>
                <c:pt idx="3465">
                  <c:v>6.9000000000000006E-2</c:v>
                </c:pt>
                <c:pt idx="3466">
                  <c:v>2E-3</c:v>
                </c:pt>
                <c:pt idx="3467">
                  <c:v>2.5999999999999999E-2</c:v>
                </c:pt>
                <c:pt idx="3468">
                  <c:v>7.5999999999999998E-2</c:v>
                </c:pt>
                <c:pt idx="3469">
                  <c:v>3.7999999999999999E-2</c:v>
                </c:pt>
                <c:pt idx="3470">
                  <c:v>0</c:v>
                </c:pt>
                <c:pt idx="3471">
                  <c:v>1E-3</c:v>
                </c:pt>
                <c:pt idx="3472">
                  <c:v>8.3000000000000004E-2</c:v>
                </c:pt>
                <c:pt idx="3473">
                  <c:v>0.105</c:v>
                </c:pt>
                <c:pt idx="3474">
                  <c:v>0.67</c:v>
                </c:pt>
                <c:pt idx="3475">
                  <c:v>0</c:v>
                </c:pt>
                <c:pt idx="3476">
                  <c:v>6.0000000000000001E-3</c:v>
                </c:pt>
                <c:pt idx="3477">
                  <c:v>2.7E-2</c:v>
                </c:pt>
                <c:pt idx="3478">
                  <c:v>0</c:v>
                </c:pt>
                <c:pt idx="3479">
                  <c:v>0</c:v>
                </c:pt>
                <c:pt idx="3480">
                  <c:v>0.311</c:v>
                </c:pt>
                <c:pt idx="3481">
                  <c:v>0.84899999999999998</c:v>
                </c:pt>
                <c:pt idx="3482">
                  <c:v>0</c:v>
                </c:pt>
                <c:pt idx="3483">
                  <c:v>7.6999999999999999E-2</c:v>
                </c:pt>
                <c:pt idx="3484">
                  <c:v>0.19700000000000001</c:v>
                </c:pt>
                <c:pt idx="3485">
                  <c:v>0.85799999999999998</c:v>
                </c:pt>
                <c:pt idx="3486">
                  <c:v>5.8140000000000001</c:v>
                </c:pt>
                <c:pt idx="3487">
                  <c:v>2.3460000000000001</c:v>
                </c:pt>
                <c:pt idx="3488">
                  <c:v>3.0000000000000001E-3</c:v>
                </c:pt>
                <c:pt idx="3489">
                  <c:v>6.0000000000000001E-3</c:v>
                </c:pt>
                <c:pt idx="3490">
                  <c:v>3.0000000000000001E-3</c:v>
                </c:pt>
                <c:pt idx="3491">
                  <c:v>0.04</c:v>
                </c:pt>
                <c:pt idx="3492">
                  <c:v>5.0000000000000001E-3</c:v>
                </c:pt>
                <c:pt idx="3493">
                  <c:v>0.183</c:v>
                </c:pt>
                <c:pt idx="3494">
                  <c:v>2E-3</c:v>
                </c:pt>
                <c:pt idx="3495">
                  <c:v>0.03</c:v>
                </c:pt>
                <c:pt idx="3496">
                  <c:v>0.39600000000000002</c:v>
                </c:pt>
                <c:pt idx="3497">
                  <c:v>0.627</c:v>
                </c:pt>
                <c:pt idx="3498">
                  <c:v>0.106</c:v>
                </c:pt>
                <c:pt idx="3499">
                  <c:v>4.9000000000000002E-2</c:v>
                </c:pt>
                <c:pt idx="3500">
                  <c:v>5.5E-2</c:v>
                </c:pt>
                <c:pt idx="3501">
                  <c:v>9.2999999999999999E-2</c:v>
                </c:pt>
                <c:pt idx="3502">
                  <c:v>0</c:v>
                </c:pt>
                <c:pt idx="3503">
                  <c:v>0</c:v>
                </c:pt>
                <c:pt idx="3504">
                  <c:v>0.371</c:v>
                </c:pt>
                <c:pt idx="3505">
                  <c:v>0.29899999999999999</c:v>
                </c:pt>
                <c:pt idx="3506">
                  <c:v>0.41</c:v>
                </c:pt>
                <c:pt idx="3507">
                  <c:v>0.13900000000000001</c:v>
                </c:pt>
                <c:pt idx="3508">
                  <c:v>4.2999999999999997E-2</c:v>
                </c:pt>
                <c:pt idx="3509">
                  <c:v>5.2999999999999999E-2</c:v>
                </c:pt>
                <c:pt idx="3510">
                  <c:v>4.8000000000000001E-2</c:v>
                </c:pt>
                <c:pt idx="3511">
                  <c:v>0</c:v>
                </c:pt>
                <c:pt idx="3512">
                  <c:v>3.0000000000000001E-3</c:v>
                </c:pt>
                <c:pt idx="3513">
                  <c:v>0.1</c:v>
                </c:pt>
                <c:pt idx="3514">
                  <c:v>5.3999999999999999E-2</c:v>
                </c:pt>
                <c:pt idx="3515">
                  <c:v>5.6000000000000001E-2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2.3E-2</c:v>
                </c:pt>
                <c:pt idx="3522">
                  <c:v>4.0000000000000001E-3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5.3999999999999999E-2</c:v>
                </c:pt>
                <c:pt idx="3527">
                  <c:v>0.36899999999999999</c:v>
                </c:pt>
                <c:pt idx="3528">
                  <c:v>1E-3</c:v>
                </c:pt>
                <c:pt idx="3529">
                  <c:v>0</c:v>
                </c:pt>
                <c:pt idx="3530">
                  <c:v>1.6E-2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6.4000000000000001E-2</c:v>
                </c:pt>
                <c:pt idx="3537">
                  <c:v>2.4260000000000002</c:v>
                </c:pt>
                <c:pt idx="3538">
                  <c:v>0.36399999999999999</c:v>
                </c:pt>
                <c:pt idx="3539">
                  <c:v>0</c:v>
                </c:pt>
                <c:pt idx="3540">
                  <c:v>0.40799999999999997</c:v>
                </c:pt>
                <c:pt idx="3541">
                  <c:v>5.0000000000000001E-3</c:v>
                </c:pt>
                <c:pt idx="3542">
                  <c:v>0.157</c:v>
                </c:pt>
                <c:pt idx="3543">
                  <c:v>0</c:v>
                </c:pt>
                <c:pt idx="3544">
                  <c:v>0</c:v>
                </c:pt>
                <c:pt idx="3545">
                  <c:v>0.26200000000000001</c:v>
                </c:pt>
                <c:pt idx="3546">
                  <c:v>0.65200000000000002</c:v>
                </c:pt>
                <c:pt idx="3547">
                  <c:v>4.0000000000000001E-3</c:v>
                </c:pt>
                <c:pt idx="3548">
                  <c:v>0</c:v>
                </c:pt>
                <c:pt idx="3549">
                  <c:v>4.2999999999999997E-2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4.7E-2</c:v>
                </c:pt>
                <c:pt idx="3555">
                  <c:v>0</c:v>
                </c:pt>
                <c:pt idx="3556">
                  <c:v>0.16300000000000001</c:v>
                </c:pt>
                <c:pt idx="3557">
                  <c:v>0.63</c:v>
                </c:pt>
                <c:pt idx="3558">
                  <c:v>1.002</c:v>
                </c:pt>
                <c:pt idx="3559">
                  <c:v>1.1919999999999999</c:v>
                </c:pt>
                <c:pt idx="3560">
                  <c:v>7.5999999999999998E-2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1.4999999999999999E-2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0.14199999999999999</c:v>
                </c:pt>
                <c:pt idx="3586">
                  <c:v>0.317</c:v>
                </c:pt>
                <c:pt idx="3587">
                  <c:v>0.91600000000000004</c:v>
                </c:pt>
                <c:pt idx="3588">
                  <c:v>1.4450000000000001</c:v>
                </c:pt>
                <c:pt idx="3589">
                  <c:v>1.681</c:v>
                </c:pt>
                <c:pt idx="3590">
                  <c:v>7.1999999999999995E-2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8.9999999999999993E-3</c:v>
                </c:pt>
                <c:pt idx="3597">
                  <c:v>0</c:v>
                </c:pt>
                <c:pt idx="3598">
                  <c:v>0.22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1E-3</c:v>
                </c:pt>
                <c:pt idx="3605">
                  <c:v>0</c:v>
                </c:pt>
                <c:pt idx="3606">
                  <c:v>0</c:v>
                </c:pt>
                <c:pt idx="3607">
                  <c:v>1.7000000000000001E-2</c:v>
                </c:pt>
                <c:pt idx="3608">
                  <c:v>0</c:v>
                </c:pt>
                <c:pt idx="3609">
                  <c:v>2.5999999999999999E-2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8.0000000000000002E-3</c:v>
                </c:pt>
                <c:pt idx="3617">
                  <c:v>0.51300000000000001</c:v>
                </c:pt>
                <c:pt idx="3618">
                  <c:v>2.161</c:v>
                </c:pt>
                <c:pt idx="3619">
                  <c:v>0.42099999999999999</c:v>
                </c:pt>
                <c:pt idx="3620">
                  <c:v>0</c:v>
                </c:pt>
                <c:pt idx="3621">
                  <c:v>0</c:v>
                </c:pt>
                <c:pt idx="3622">
                  <c:v>0.14199999999999999</c:v>
                </c:pt>
                <c:pt idx="3623">
                  <c:v>1.5329999999999999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0.122</c:v>
                </c:pt>
                <c:pt idx="3631">
                  <c:v>1.2999999999999999E-2</c:v>
                </c:pt>
                <c:pt idx="3632">
                  <c:v>0.29599999999999999</c:v>
                </c:pt>
                <c:pt idx="3633">
                  <c:v>0.74099999999999999</c:v>
                </c:pt>
                <c:pt idx="3634">
                  <c:v>0.10299999999999999</c:v>
                </c:pt>
                <c:pt idx="3635">
                  <c:v>0</c:v>
                </c:pt>
                <c:pt idx="3636">
                  <c:v>0</c:v>
                </c:pt>
                <c:pt idx="3637">
                  <c:v>0.28699999999999998</c:v>
                </c:pt>
                <c:pt idx="3638">
                  <c:v>1.0429999999999999</c:v>
                </c:pt>
                <c:pt idx="3639">
                  <c:v>0.29699999999999999</c:v>
                </c:pt>
                <c:pt idx="3640">
                  <c:v>3.2000000000000001E-2</c:v>
                </c:pt>
                <c:pt idx="3641">
                  <c:v>0.152</c:v>
                </c:pt>
                <c:pt idx="3642">
                  <c:v>0</c:v>
                </c:pt>
                <c:pt idx="3643">
                  <c:v>0.46700000000000003</c:v>
                </c:pt>
                <c:pt idx="3644">
                  <c:v>3.0950000000000002</c:v>
                </c:pt>
                <c:pt idx="3645">
                  <c:v>3.9649999999999999</c:v>
                </c:pt>
                <c:pt idx="3646">
                  <c:v>1.879</c:v>
                </c:pt>
                <c:pt idx="3647">
                  <c:v>1.968</c:v>
                </c:pt>
                <c:pt idx="3648">
                  <c:v>1.012</c:v>
                </c:pt>
                <c:pt idx="3649">
                  <c:v>0.22900000000000001</c:v>
                </c:pt>
                <c:pt idx="3650">
                  <c:v>1.7999999999999999E-2</c:v>
                </c:pt>
                <c:pt idx="3651">
                  <c:v>3.2000000000000001E-2</c:v>
                </c:pt>
                <c:pt idx="3652">
                  <c:v>0.17299999999999999</c:v>
                </c:pt>
                <c:pt idx="3653">
                  <c:v>0.84099999999999997</c:v>
                </c:pt>
                <c:pt idx="3654">
                  <c:v>0</c:v>
                </c:pt>
                <c:pt idx="3655">
                  <c:v>0</c:v>
                </c:pt>
                <c:pt idx="3656">
                  <c:v>0.17699999999999999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4.8000000000000001E-2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3.2000000000000001E-2</c:v>
                </c:pt>
                <c:pt idx="3668">
                  <c:v>0.26800000000000002</c:v>
                </c:pt>
                <c:pt idx="3669">
                  <c:v>0.39600000000000002</c:v>
                </c:pt>
                <c:pt idx="3670">
                  <c:v>6.4000000000000001E-2</c:v>
                </c:pt>
                <c:pt idx="3671">
                  <c:v>0.22600000000000001</c:v>
                </c:pt>
                <c:pt idx="3672">
                  <c:v>0.80500000000000005</c:v>
                </c:pt>
                <c:pt idx="3673">
                  <c:v>0.46</c:v>
                </c:pt>
                <c:pt idx="3674">
                  <c:v>0.73499999999999999</c:v>
                </c:pt>
                <c:pt idx="3675">
                  <c:v>1.655</c:v>
                </c:pt>
                <c:pt idx="3676">
                  <c:v>1.504</c:v>
                </c:pt>
                <c:pt idx="3677">
                  <c:v>5.0830000000000002</c:v>
                </c:pt>
                <c:pt idx="3678">
                  <c:v>1.288</c:v>
                </c:pt>
                <c:pt idx="3679">
                  <c:v>15.326000000000001</c:v>
                </c:pt>
                <c:pt idx="3680">
                  <c:v>4.5979999999999999</c:v>
                </c:pt>
                <c:pt idx="3681">
                  <c:v>2.4950000000000001</c:v>
                </c:pt>
                <c:pt idx="3682">
                  <c:v>0.53100000000000003</c:v>
                </c:pt>
                <c:pt idx="3683">
                  <c:v>5.6000000000000001E-2</c:v>
                </c:pt>
                <c:pt idx="3684">
                  <c:v>1.855</c:v>
                </c:pt>
                <c:pt idx="3685">
                  <c:v>4.1260000000000003</c:v>
                </c:pt>
                <c:pt idx="3686">
                  <c:v>8.6340000000000003</c:v>
                </c:pt>
                <c:pt idx="3687">
                  <c:v>18.061</c:v>
                </c:pt>
                <c:pt idx="3688">
                  <c:v>23.524000000000001</c:v>
                </c:pt>
                <c:pt idx="3689">
                  <c:v>21.300999999999998</c:v>
                </c:pt>
                <c:pt idx="3690">
                  <c:v>17.119</c:v>
                </c:pt>
                <c:pt idx="3691">
                  <c:v>8.0730000000000004</c:v>
                </c:pt>
                <c:pt idx="3692">
                  <c:v>4.843</c:v>
                </c:pt>
                <c:pt idx="3693">
                  <c:v>0.52700000000000002</c:v>
                </c:pt>
                <c:pt idx="3694">
                  <c:v>6.93</c:v>
                </c:pt>
                <c:pt idx="3695">
                  <c:v>5.0389999999999997</c:v>
                </c:pt>
                <c:pt idx="3696">
                  <c:v>0.86799999999999999</c:v>
                </c:pt>
                <c:pt idx="3697">
                  <c:v>0.76800000000000002</c:v>
                </c:pt>
                <c:pt idx="3698">
                  <c:v>7.2999999999999995E-2</c:v>
                </c:pt>
                <c:pt idx="3699">
                  <c:v>1.762</c:v>
                </c:pt>
                <c:pt idx="3700">
                  <c:v>7.7759999999999998</c:v>
                </c:pt>
                <c:pt idx="3701">
                  <c:v>1.9179999999999999</c:v>
                </c:pt>
                <c:pt idx="3702">
                  <c:v>6.2110000000000003</c:v>
                </c:pt>
                <c:pt idx="3703">
                  <c:v>3.19</c:v>
                </c:pt>
                <c:pt idx="3704">
                  <c:v>0.25</c:v>
                </c:pt>
                <c:pt idx="3705">
                  <c:v>0</c:v>
                </c:pt>
                <c:pt idx="3706">
                  <c:v>0.106</c:v>
                </c:pt>
                <c:pt idx="3707">
                  <c:v>0.123</c:v>
                </c:pt>
                <c:pt idx="3708">
                  <c:v>2.5000000000000001E-2</c:v>
                </c:pt>
                <c:pt idx="3709">
                  <c:v>0</c:v>
                </c:pt>
                <c:pt idx="3710">
                  <c:v>0.51400000000000001</c:v>
                </c:pt>
                <c:pt idx="3711">
                  <c:v>0</c:v>
                </c:pt>
                <c:pt idx="3712">
                  <c:v>2.1999999999999999E-2</c:v>
                </c:pt>
                <c:pt idx="3713">
                  <c:v>0.21</c:v>
                </c:pt>
                <c:pt idx="3714">
                  <c:v>0.05</c:v>
                </c:pt>
                <c:pt idx="3715">
                  <c:v>2.573</c:v>
                </c:pt>
                <c:pt idx="3716">
                  <c:v>2.08</c:v>
                </c:pt>
                <c:pt idx="3717">
                  <c:v>5.3319999999999999</c:v>
                </c:pt>
                <c:pt idx="3718">
                  <c:v>0.57599999999999996</c:v>
                </c:pt>
                <c:pt idx="3719">
                  <c:v>0.14099999999999999</c:v>
                </c:pt>
                <c:pt idx="3720">
                  <c:v>0.65400000000000003</c:v>
                </c:pt>
                <c:pt idx="3721">
                  <c:v>1.6339999999999999</c:v>
                </c:pt>
                <c:pt idx="3722">
                  <c:v>2.6030000000000002</c:v>
                </c:pt>
                <c:pt idx="3723">
                  <c:v>1.1180000000000001</c:v>
                </c:pt>
                <c:pt idx="3724">
                  <c:v>1.208</c:v>
                </c:pt>
                <c:pt idx="3725">
                  <c:v>0.46100000000000002</c:v>
                </c:pt>
                <c:pt idx="3726">
                  <c:v>1.014</c:v>
                </c:pt>
                <c:pt idx="3727">
                  <c:v>0.96399999999999997</c:v>
                </c:pt>
                <c:pt idx="3728">
                  <c:v>2.9569999999999999</c:v>
                </c:pt>
                <c:pt idx="3729">
                  <c:v>5.1580000000000004</c:v>
                </c:pt>
                <c:pt idx="3730">
                  <c:v>1.9810000000000001</c:v>
                </c:pt>
                <c:pt idx="3731">
                  <c:v>1.367</c:v>
                </c:pt>
                <c:pt idx="3732">
                  <c:v>2.65</c:v>
                </c:pt>
                <c:pt idx="3733">
                  <c:v>6.8310000000000004</c:v>
                </c:pt>
                <c:pt idx="3734">
                  <c:v>17.725999999999999</c:v>
                </c:pt>
                <c:pt idx="3735">
                  <c:v>17.832000000000001</c:v>
                </c:pt>
                <c:pt idx="3736">
                  <c:v>15.801</c:v>
                </c:pt>
                <c:pt idx="3737">
                  <c:v>7.7110000000000003</c:v>
                </c:pt>
                <c:pt idx="3738">
                  <c:v>9.5229999999999997</c:v>
                </c:pt>
                <c:pt idx="3739">
                  <c:v>6.3659999999999997</c:v>
                </c:pt>
                <c:pt idx="3740">
                  <c:v>3.4209999999999998</c:v>
                </c:pt>
                <c:pt idx="3741">
                  <c:v>0</c:v>
                </c:pt>
                <c:pt idx="3742">
                  <c:v>0</c:v>
                </c:pt>
                <c:pt idx="3743">
                  <c:v>0.23699999999999999</c:v>
                </c:pt>
                <c:pt idx="3744">
                  <c:v>1.353</c:v>
                </c:pt>
                <c:pt idx="3745">
                  <c:v>3.4889999999999999</c:v>
                </c:pt>
                <c:pt idx="3746">
                  <c:v>10.723000000000001</c:v>
                </c:pt>
                <c:pt idx="3747">
                  <c:v>7.9509999999999996</c:v>
                </c:pt>
                <c:pt idx="3748">
                  <c:v>29.43</c:v>
                </c:pt>
                <c:pt idx="3749">
                  <c:v>3.032</c:v>
                </c:pt>
                <c:pt idx="3750">
                  <c:v>4.5999999999999999E-2</c:v>
                </c:pt>
                <c:pt idx="3751">
                  <c:v>0</c:v>
                </c:pt>
                <c:pt idx="3752">
                  <c:v>0</c:v>
                </c:pt>
                <c:pt idx="3753">
                  <c:v>7.2999999999999995E-2</c:v>
                </c:pt>
                <c:pt idx="3754">
                  <c:v>0</c:v>
                </c:pt>
                <c:pt idx="3755">
                  <c:v>5.5E-2</c:v>
                </c:pt>
                <c:pt idx="3756">
                  <c:v>0</c:v>
                </c:pt>
                <c:pt idx="3757">
                  <c:v>6.9000000000000006E-2</c:v>
                </c:pt>
                <c:pt idx="3758">
                  <c:v>1.6459999999999999</c:v>
                </c:pt>
                <c:pt idx="3759">
                  <c:v>0.11700000000000001</c:v>
                </c:pt>
                <c:pt idx="3760">
                  <c:v>0</c:v>
                </c:pt>
                <c:pt idx="3761">
                  <c:v>0</c:v>
                </c:pt>
                <c:pt idx="3762">
                  <c:v>2.1999999999999999E-2</c:v>
                </c:pt>
                <c:pt idx="3763">
                  <c:v>0</c:v>
                </c:pt>
                <c:pt idx="3764">
                  <c:v>0.14499999999999999</c:v>
                </c:pt>
                <c:pt idx="3765">
                  <c:v>0.44400000000000001</c:v>
                </c:pt>
                <c:pt idx="3766">
                  <c:v>0.11700000000000001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1.2E-2</c:v>
                </c:pt>
                <c:pt idx="3773">
                  <c:v>0.20799999999999999</c:v>
                </c:pt>
                <c:pt idx="3774">
                  <c:v>3.1E-2</c:v>
                </c:pt>
                <c:pt idx="3775">
                  <c:v>1.4E-2</c:v>
                </c:pt>
                <c:pt idx="3776">
                  <c:v>0</c:v>
                </c:pt>
                <c:pt idx="3777">
                  <c:v>6.0000000000000001E-3</c:v>
                </c:pt>
                <c:pt idx="3778">
                  <c:v>8.0000000000000002E-3</c:v>
                </c:pt>
                <c:pt idx="3779">
                  <c:v>4.9000000000000002E-2</c:v>
                </c:pt>
                <c:pt idx="3780">
                  <c:v>0</c:v>
                </c:pt>
                <c:pt idx="3781">
                  <c:v>1.4750000000000001</c:v>
                </c:pt>
                <c:pt idx="3782">
                  <c:v>4.1900000000000004</c:v>
                </c:pt>
                <c:pt idx="3783">
                  <c:v>0.92400000000000004</c:v>
                </c:pt>
                <c:pt idx="3784">
                  <c:v>5.6000000000000001E-2</c:v>
                </c:pt>
                <c:pt idx="3785">
                  <c:v>0.34499999999999997</c:v>
                </c:pt>
                <c:pt idx="3786">
                  <c:v>8.3000000000000004E-2</c:v>
                </c:pt>
                <c:pt idx="3787">
                  <c:v>0.09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0.314</c:v>
                </c:pt>
                <c:pt idx="3794">
                  <c:v>0.29899999999999999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4.7E-2</c:v>
                </c:pt>
                <c:pt idx="3800">
                  <c:v>0.09</c:v>
                </c:pt>
                <c:pt idx="3801">
                  <c:v>1.915</c:v>
                </c:pt>
                <c:pt idx="3802">
                  <c:v>2.6989999999999998</c:v>
                </c:pt>
                <c:pt idx="3803">
                  <c:v>0.24299999999999999</c:v>
                </c:pt>
                <c:pt idx="3804">
                  <c:v>1.339</c:v>
                </c:pt>
                <c:pt idx="3805">
                  <c:v>5.9950000000000001</c:v>
                </c:pt>
                <c:pt idx="3806">
                  <c:v>0.85599999999999998</c:v>
                </c:pt>
                <c:pt idx="3807">
                  <c:v>0.88300000000000001</c:v>
                </c:pt>
                <c:pt idx="3808">
                  <c:v>0.41299999999999998</c:v>
                </c:pt>
                <c:pt idx="3809">
                  <c:v>0.48299999999999998</c:v>
                </c:pt>
                <c:pt idx="3810">
                  <c:v>3.4000000000000002E-2</c:v>
                </c:pt>
                <c:pt idx="3811">
                  <c:v>4.7E-2</c:v>
                </c:pt>
                <c:pt idx="3812">
                  <c:v>0</c:v>
                </c:pt>
                <c:pt idx="3813">
                  <c:v>0</c:v>
                </c:pt>
                <c:pt idx="3814">
                  <c:v>0.123</c:v>
                </c:pt>
                <c:pt idx="3815">
                  <c:v>0.16900000000000001</c:v>
                </c:pt>
                <c:pt idx="3816">
                  <c:v>0.73</c:v>
                </c:pt>
                <c:pt idx="3817">
                  <c:v>3.048</c:v>
                </c:pt>
                <c:pt idx="3818">
                  <c:v>9.4E-2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1.2999999999999999E-2</c:v>
                </c:pt>
                <c:pt idx="3825">
                  <c:v>0.77600000000000002</c:v>
                </c:pt>
                <c:pt idx="3826">
                  <c:v>1.7350000000000001</c:v>
                </c:pt>
                <c:pt idx="3827">
                  <c:v>0.27600000000000002</c:v>
                </c:pt>
                <c:pt idx="3828">
                  <c:v>4.0000000000000001E-3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9.1999999999999998E-2</c:v>
                </c:pt>
                <c:pt idx="3835">
                  <c:v>2.5000000000000001E-2</c:v>
                </c:pt>
                <c:pt idx="3836">
                  <c:v>8.5999999999999993E-2</c:v>
                </c:pt>
                <c:pt idx="3837">
                  <c:v>2.5999999999999999E-2</c:v>
                </c:pt>
                <c:pt idx="3838">
                  <c:v>0.24099999999999999</c:v>
                </c:pt>
                <c:pt idx="3839">
                  <c:v>1.4999999999999999E-2</c:v>
                </c:pt>
                <c:pt idx="3840">
                  <c:v>7.2999999999999995E-2</c:v>
                </c:pt>
                <c:pt idx="3841">
                  <c:v>0.71699999999999997</c:v>
                </c:pt>
                <c:pt idx="3842">
                  <c:v>6.02</c:v>
                </c:pt>
                <c:pt idx="3843">
                  <c:v>0.375</c:v>
                </c:pt>
                <c:pt idx="3844">
                  <c:v>0.13800000000000001</c:v>
                </c:pt>
                <c:pt idx="3845">
                  <c:v>1.0429999999999999</c:v>
                </c:pt>
                <c:pt idx="3846">
                  <c:v>0.13200000000000001</c:v>
                </c:pt>
                <c:pt idx="3847">
                  <c:v>0.13500000000000001</c:v>
                </c:pt>
                <c:pt idx="3848">
                  <c:v>0</c:v>
                </c:pt>
                <c:pt idx="3849">
                  <c:v>0.189</c:v>
                </c:pt>
                <c:pt idx="3850">
                  <c:v>0.25800000000000001</c:v>
                </c:pt>
                <c:pt idx="3851">
                  <c:v>0</c:v>
                </c:pt>
                <c:pt idx="3852">
                  <c:v>1.6E-2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8.8999999999999996E-2</c:v>
                </c:pt>
                <c:pt idx="3857">
                  <c:v>5.8000000000000003E-2</c:v>
                </c:pt>
                <c:pt idx="3858">
                  <c:v>0</c:v>
                </c:pt>
                <c:pt idx="3859">
                  <c:v>2.4E-2</c:v>
                </c:pt>
                <c:pt idx="3860">
                  <c:v>6.0000000000000001E-3</c:v>
                </c:pt>
                <c:pt idx="3861">
                  <c:v>0.21199999999999999</c:v>
                </c:pt>
                <c:pt idx="3862">
                  <c:v>0.14399999999999999</c:v>
                </c:pt>
                <c:pt idx="3863">
                  <c:v>1.3160000000000001</c:v>
                </c:pt>
                <c:pt idx="3864">
                  <c:v>3.4329999999999998</c:v>
                </c:pt>
                <c:pt idx="3865">
                  <c:v>5.74</c:v>
                </c:pt>
                <c:pt idx="3866">
                  <c:v>6.0999999999999999E-2</c:v>
                </c:pt>
                <c:pt idx="3867">
                  <c:v>5.2999999999999999E-2</c:v>
                </c:pt>
                <c:pt idx="3868">
                  <c:v>0.123</c:v>
                </c:pt>
                <c:pt idx="3869">
                  <c:v>0.59099999999999997</c:v>
                </c:pt>
                <c:pt idx="3870">
                  <c:v>0.30499999999999999</c:v>
                </c:pt>
                <c:pt idx="3871">
                  <c:v>1.4339999999999999</c:v>
                </c:pt>
                <c:pt idx="3872">
                  <c:v>1.5960000000000001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6.0999999999999999E-2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8.9999999999999993E-3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2E-3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5.8999999999999997E-2</c:v>
                </c:pt>
                <c:pt idx="3926">
                  <c:v>2.1999999999999999E-2</c:v>
                </c:pt>
                <c:pt idx="3927">
                  <c:v>0</c:v>
                </c:pt>
                <c:pt idx="3928">
                  <c:v>0</c:v>
                </c:pt>
                <c:pt idx="3929">
                  <c:v>0.106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8.5000000000000006E-2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8.0000000000000002E-3</c:v>
                </c:pt>
                <c:pt idx="3948">
                  <c:v>0</c:v>
                </c:pt>
                <c:pt idx="3949">
                  <c:v>1E-3</c:v>
                </c:pt>
                <c:pt idx="3950">
                  <c:v>5.0000000000000001E-3</c:v>
                </c:pt>
                <c:pt idx="3951">
                  <c:v>1.2999999999999999E-2</c:v>
                </c:pt>
                <c:pt idx="3952">
                  <c:v>0.112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6.8000000000000005E-2</c:v>
                </c:pt>
                <c:pt idx="3979">
                  <c:v>2.7E-2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1.042</c:v>
                </c:pt>
                <c:pt idx="3984">
                  <c:v>1.915</c:v>
                </c:pt>
                <c:pt idx="3985">
                  <c:v>1.9019999999999999</c:v>
                </c:pt>
                <c:pt idx="3986">
                  <c:v>2.8029999999999999</c:v>
                </c:pt>
                <c:pt idx="3987">
                  <c:v>1.323</c:v>
                </c:pt>
                <c:pt idx="3988">
                  <c:v>0.73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8.9999999999999993E-3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6.7000000000000004E-2</c:v>
                </c:pt>
                <c:pt idx="4007">
                  <c:v>0.03</c:v>
                </c:pt>
                <c:pt idx="4008">
                  <c:v>0.247</c:v>
                </c:pt>
                <c:pt idx="4009">
                  <c:v>5.8999999999999997E-2</c:v>
                </c:pt>
                <c:pt idx="4010">
                  <c:v>0</c:v>
                </c:pt>
                <c:pt idx="4011">
                  <c:v>0.13800000000000001</c:v>
                </c:pt>
                <c:pt idx="4012">
                  <c:v>0.432</c:v>
                </c:pt>
                <c:pt idx="4013">
                  <c:v>0</c:v>
                </c:pt>
                <c:pt idx="4014">
                  <c:v>0.28499999999999998</c:v>
                </c:pt>
                <c:pt idx="4015">
                  <c:v>0.27900000000000003</c:v>
                </c:pt>
                <c:pt idx="4016">
                  <c:v>0.315</c:v>
                </c:pt>
                <c:pt idx="4017">
                  <c:v>0</c:v>
                </c:pt>
                <c:pt idx="4018">
                  <c:v>0</c:v>
                </c:pt>
                <c:pt idx="4019">
                  <c:v>8.9999999999999993E-3</c:v>
                </c:pt>
                <c:pt idx="4020">
                  <c:v>3.5999999999999997E-2</c:v>
                </c:pt>
                <c:pt idx="4021">
                  <c:v>1.206</c:v>
                </c:pt>
                <c:pt idx="4022">
                  <c:v>0</c:v>
                </c:pt>
                <c:pt idx="4023">
                  <c:v>2.63</c:v>
                </c:pt>
                <c:pt idx="4024">
                  <c:v>8.0709999999999997</c:v>
                </c:pt>
                <c:pt idx="4025">
                  <c:v>6.5049999999999999</c:v>
                </c:pt>
                <c:pt idx="4026">
                  <c:v>3.6059999999999999</c:v>
                </c:pt>
                <c:pt idx="4027">
                  <c:v>0.57699999999999996</c:v>
                </c:pt>
                <c:pt idx="4028">
                  <c:v>0.71599999999999997</c:v>
                </c:pt>
                <c:pt idx="4029">
                  <c:v>0.79900000000000004</c:v>
                </c:pt>
                <c:pt idx="4030">
                  <c:v>3.1579999999999999</c:v>
                </c:pt>
                <c:pt idx="4031">
                  <c:v>0.34799999999999998</c:v>
                </c:pt>
                <c:pt idx="4032">
                  <c:v>0.17899999999999999</c:v>
                </c:pt>
                <c:pt idx="4033">
                  <c:v>0</c:v>
                </c:pt>
                <c:pt idx="4034">
                  <c:v>0.28000000000000003</c:v>
                </c:pt>
                <c:pt idx="4035">
                  <c:v>0</c:v>
                </c:pt>
                <c:pt idx="4036">
                  <c:v>0.89</c:v>
                </c:pt>
                <c:pt idx="4037">
                  <c:v>0</c:v>
                </c:pt>
                <c:pt idx="4038">
                  <c:v>0</c:v>
                </c:pt>
                <c:pt idx="4039">
                  <c:v>6.6000000000000003E-2</c:v>
                </c:pt>
                <c:pt idx="4040">
                  <c:v>1.9E-2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6.0000000000000001E-3</c:v>
                </c:pt>
                <c:pt idx="4046">
                  <c:v>0.185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0.14299999999999999</c:v>
                </c:pt>
                <c:pt idx="4052">
                  <c:v>0.27100000000000002</c:v>
                </c:pt>
                <c:pt idx="4053">
                  <c:v>0.33100000000000002</c:v>
                </c:pt>
                <c:pt idx="4054">
                  <c:v>0.433</c:v>
                </c:pt>
                <c:pt idx="4055">
                  <c:v>4.8369999999999997</c:v>
                </c:pt>
                <c:pt idx="4056">
                  <c:v>0.184</c:v>
                </c:pt>
                <c:pt idx="4057">
                  <c:v>4.0000000000000001E-3</c:v>
                </c:pt>
                <c:pt idx="4058">
                  <c:v>0.38800000000000001</c:v>
                </c:pt>
                <c:pt idx="4059">
                  <c:v>0.26200000000000001</c:v>
                </c:pt>
                <c:pt idx="4060">
                  <c:v>8.4000000000000005E-2</c:v>
                </c:pt>
                <c:pt idx="4061">
                  <c:v>1.139</c:v>
                </c:pt>
                <c:pt idx="4062">
                  <c:v>1.6140000000000001</c:v>
                </c:pt>
                <c:pt idx="4063">
                  <c:v>3.0000000000000001E-3</c:v>
                </c:pt>
                <c:pt idx="4064">
                  <c:v>8.6999999999999994E-2</c:v>
                </c:pt>
                <c:pt idx="4065">
                  <c:v>0.11700000000000001</c:v>
                </c:pt>
                <c:pt idx="4066">
                  <c:v>0</c:v>
                </c:pt>
                <c:pt idx="4067">
                  <c:v>0.13</c:v>
                </c:pt>
                <c:pt idx="4068">
                  <c:v>5.8000000000000003E-2</c:v>
                </c:pt>
                <c:pt idx="4069">
                  <c:v>0</c:v>
                </c:pt>
                <c:pt idx="4070">
                  <c:v>0</c:v>
                </c:pt>
                <c:pt idx="4071">
                  <c:v>3.1E-2</c:v>
                </c:pt>
                <c:pt idx="4072">
                  <c:v>0</c:v>
                </c:pt>
                <c:pt idx="4073">
                  <c:v>0</c:v>
                </c:pt>
                <c:pt idx="4074">
                  <c:v>2E-3</c:v>
                </c:pt>
                <c:pt idx="4075">
                  <c:v>1.1739999999999999</c:v>
                </c:pt>
                <c:pt idx="4076">
                  <c:v>3.2610000000000001</c:v>
                </c:pt>
                <c:pt idx="4077">
                  <c:v>14.02</c:v>
                </c:pt>
                <c:pt idx="4078">
                  <c:v>0.35399999999999998</c:v>
                </c:pt>
                <c:pt idx="4079">
                  <c:v>4.4950000000000001</c:v>
                </c:pt>
                <c:pt idx="4080">
                  <c:v>10.086</c:v>
                </c:pt>
                <c:pt idx="4081">
                  <c:v>10.125999999999999</c:v>
                </c:pt>
                <c:pt idx="4082">
                  <c:v>7.7</c:v>
                </c:pt>
                <c:pt idx="4083">
                  <c:v>7.7960000000000003</c:v>
                </c:pt>
                <c:pt idx="4084">
                  <c:v>16.190000000000001</c:v>
                </c:pt>
                <c:pt idx="4085">
                  <c:v>3.3610000000000002</c:v>
                </c:pt>
                <c:pt idx="4086">
                  <c:v>6.9020000000000001</c:v>
                </c:pt>
                <c:pt idx="4087">
                  <c:v>11.199</c:v>
                </c:pt>
                <c:pt idx="4088">
                  <c:v>6.2789999999999999</c:v>
                </c:pt>
                <c:pt idx="4089">
                  <c:v>2.0259999999999998</c:v>
                </c:pt>
                <c:pt idx="4090">
                  <c:v>1.5680000000000001</c:v>
                </c:pt>
                <c:pt idx="4091">
                  <c:v>5.2409999999999997</c:v>
                </c:pt>
                <c:pt idx="4092">
                  <c:v>11.443</c:v>
                </c:pt>
                <c:pt idx="4093">
                  <c:v>7.5330000000000004</c:v>
                </c:pt>
                <c:pt idx="4094">
                  <c:v>1.8220000000000001</c:v>
                </c:pt>
                <c:pt idx="4095">
                  <c:v>0.88</c:v>
                </c:pt>
                <c:pt idx="4096">
                  <c:v>0.16800000000000001</c:v>
                </c:pt>
                <c:pt idx="4097">
                  <c:v>1.7849999999999999</c:v>
                </c:pt>
                <c:pt idx="4098">
                  <c:v>8.0920000000000005</c:v>
                </c:pt>
                <c:pt idx="4099">
                  <c:v>18.600999999999999</c:v>
                </c:pt>
                <c:pt idx="4100">
                  <c:v>21.712</c:v>
                </c:pt>
                <c:pt idx="4101">
                  <c:v>3.181</c:v>
                </c:pt>
                <c:pt idx="4102">
                  <c:v>0.81</c:v>
                </c:pt>
                <c:pt idx="4103">
                  <c:v>3.0979999999999999</c:v>
                </c:pt>
                <c:pt idx="4104">
                  <c:v>1.444</c:v>
                </c:pt>
                <c:pt idx="4105">
                  <c:v>8.2129999999999992</c:v>
                </c:pt>
                <c:pt idx="4106">
                  <c:v>2.4729999999999999</c:v>
                </c:pt>
                <c:pt idx="4107">
                  <c:v>0.70499999999999996</c:v>
                </c:pt>
                <c:pt idx="4108">
                  <c:v>3.5059999999999998</c:v>
                </c:pt>
                <c:pt idx="4109">
                  <c:v>11.964</c:v>
                </c:pt>
                <c:pt idx="4110">
                  <c:v>34.863</c:v>
                </c:pt>
                <c:pt idx="4111">
                  <c:v>22.334</c:v>
                </c:pt>
                <c:pt idx="4112">
                  <c:v>20.295000000000002</c:v>
                </c:pt>
                <c:pt idx="4113">
                  <c:v>21.948</c:v>
                </c:pt>
                <c:pt idx="4114">
                  <c:v>5.6139999999999999</c:v>
                </c:pt>
                <c:pt idx="4115">
                  <c:v>2.0539999999999998</c:v>
                </c:pt>
                <c:pt idx="4116">
                  <c:v>3.8940000000000001</c:v>
                </c:pt>
                <c:pt idx="4117">
                  <c:v>2.137</c:v>
                </c:pt>
                <c:pt idx="4118">
                  <c:v>8.4190000000000005</c:v>
                </c:pt>
                <c:pt idx="4119">
                  <c:v>2.0489999999999999</c:v>
                </c:pt>
                <c:pt idx="4120">
                  <c:v>3.4460000000000002</c:v>
                </c:pt>
                <c:pt idx="4121">
                  <c:v>7.6920000000000002</c:v>
                </c:pt>
                <c:pt idx="4122">
                  <c:v>14.098000000000001</c:v>
                </c:pt>
                <c:pt idx="4123">
                  <c:v>9.0180000000000007</c:v>
                </c:pt>
                <c:pt idx="4124">
                  <c:v>3.8860000000000001</c:v>
                </c:pt>
                <c:pt idx="4125">
                  <c:v>6.1909999999999998</c:v>
                </c:pt>
                <c:pt idx="4126">
                  <c:v>16.542999999999999</c:v>
                </c:pt>
                <c:pt idx="4127">
                  <c:v>14.209</c:v>
                </c:pt>
                <c:pt idx="4128">
                  <c:v>21.335000000000001</c:v>
                </c:pt>
                <c:pt idx="4129">
                  <c:v>12.641999999999999</c:v>
                </c:pt>
                <c:pt idx="4130">
                  <c:v>12.154</c:v>
                </c:pt>
                <c:pt idx="4131">
                  <c:v>7.3739999999999997</c:v>
                </c:pt>
                <c:pt idx="4132">
                  <c:v>3.7189999999999999</c:v>
                </c:pt>
                <c:pt idx="4133">
                  <c:v>4.1020000000000003</c:v>
                </c:pt>
                <c:pt idx="4134">
                  <c:v>3.8279999999999998</c:v>
                </c:pt>
                <c:pt idx="4135">
                  <c:v>0.90100000000000002</c:v>
                </c:pt>
                <c:pt idx="4136">
                  <c:v>0.255</c:v>
                </c:pt>
                <c:pt idx="4137">
                  <c:v>0.83099999999999996</c:v>
                </c:pt>
                <c:pt idx="4138">
                  <c:v>0</c:v>
                </c:pt>
                <c:pt idx="4139">
                  <c:v>0.26300000000000001</c:v>
                </c:pt>
                <c:pt idx="4140">
                  <c:v>0.59599999999999997</c:v>
                </c:pt>
                <c:pt idx="4141">
                  <c:v>0.82399999999999995</c:v>
                </c:pt>
                <c:pt idx="4142">
                  <c:v>0.93700000000000006</c:v>
                </c:pt>
                <c:pt idx="4143">
                  <c:v>0.13900000000000001</c:v>
                </c:pt>
                <c:pt idx="4144">
                  <c:v>0.30399999999999999</c:v>
                </c:pt>
                <c:pt idx="4145">
                  <c:v>0.313</c:v>
                </c:pt>
                <c:pt idx="4146">
                  <c:v>1.171</c:v>
                </c:pt>
                <c:pt idx="4147">
                  <c:v>0.13700000000000001</c:v>
                </c:pt>
                <c:pt idx="4148">
                  <c:v>0.187</c:v>
                </c:pt>
                <c:pt idx="4149">
                  <c:v>11.211</c:v>
                </c:pt>
                <c:pt idx="4150">
                  <c:v>3.6869999999999998</c:v>
                </c:pt>
                <c:pt idx="4151">
                  <c:v>7.9409999999999998</c:v>
                </c:pt>
                <c:pt idx="4152">
                  <c:v>8.7780000000000005</c:v>
                </c:pt>
                <c:pt idx="4153">
                  <c:v>2.9790000000000001</c:v>
                </c:pt>
                <c:pt idx="4154">
                  <c:v>1.329</c:v>
                </c:pt>
                <c:pt idx="4155">
                  <c:v>1.464</c:v>
                </c:pt>
                <c:pt idx="4156">
                  <c:v>8.2639999999999993</c:v>
                </c:pt>
                <c:pt idx="4157">
                  <c:v>14.51</c:v>
                </c:pt>
                <c:pt idx="4158">
                  <c:v>9.7050000000000001</c:v>
                </c:pt>
                <c:pt idx="4159">
                  <c:v>5.01</c:v>
                </c:pt>
                <c:pt idx="4160">
                  <c:v>2.1110000000000002</c:v>
                </c:pt>
                <c:pt idx="4161">
                  <c:v>10.237</c:v>
                </c:pt>
                <c:pt idx="4162">
                  <c:v>10.993</c:v>
                </c:pt>
                <c:pt idx="4163">
                  <c:v>6.2169999999999996</c:v>
                </c:pt>
                <c:pt idx="4164">
                  <c:v>0.188</c:v>
                </c:pt>
                <c:pt idx="4165">
                  <c:v>1E-3</c:v>
                </c:pt>
                <c:pt idx="4166">
                  <c:v>4.0000000000000001E-3</c:v>
                </c:pt>
                <c:pt idx="4167">
                  <c:v>5.3999999999999999E-2</c:v>
                </c:pt>
                <c:pt idx="4168">
                  <c:v>0.40200000000000002</c:v>
                </c:pt>
                <c:pt idx="4169">
                  <c:v>7.1999999999999995E-2</c:v>
                </c:pt>
                <c:pt idx="4170">
                  <c:v>0.93100000000000005</c:v>
                </c:pt>
                <c:pt idx="4171">
                  <c:v>0.86799999999999999</c:v>
                </c:pt>
                <c:pt idx="4172">
                  <c:v>0.307</c:v>
                </c:pt>
                <c:pt idx="4173">
                  <c:v>0.59399999999999997</c:v>
                </c:pt>
                <c:pt idx="4174">
                  <c:v>0.57899999999999996</c:v>
                </c:pt>
                <c:pt idx="4175">
                  <c:v>8.5999999999999993E-2</c:v>
                </c:pt>
                <c:pt idx="4176">
                  <c:v>0.02</c:v>
                </c:pt>
                <c:pt idx="4177">
                  <c:v>5.1999999999999998E-2</c:v>
                </c:pt>
                <c:pt idx="4178">
                  <c:v>4.0000000000000001E-3</c:v>
                </c:pt>
                <c:pt idx="4179">
                  <c:v>0.2</c:v>
                </c:pt>
                <c:pt idx="4180">
                  <c:v>0.03</c:v>
                </c:pt>
                <c:pt idx="4181">
                  <c:v>0</c:v>
                </c:pt>
                <c:pt idx="4182">
                  <c:v>0</c:v>
                </c:pt>
                <c:pt idx="4183">
                  <c:v>3.9E-2</c:v>
                </c:pt>
                <c:pt idx="4184">
                  <c:v>0.32300000000000001</c:v>
                </c:pt>
                <c:pt idx="4185">
                  <c:v>0.79200000000000004</c:v>
                </c:pt>
                <c:pt idx="4186">
                  <c:v>0.26500000000000001</c:v>
                </c:pt>
                <c:pt idx="4187">
                  <c:v>8.5000000000000006E-2</c:v>
                </c:pt>
                <c:pt idx="4188">
                  <c:v>0.12</c:v>
                </c:pt>
                <c:pt idx="4189">
                  <c:v>0.1</c:v>
                </c:pt>
                <c:pt idx="4190">
                  <c:v>9.5000000000000001E-2</c:v>
                </c:pt>
                <c:pt idx="4191">
                  <c:v>2.1000000000000001E-2</c:v>
                </c:pt>
                <c:pt idx="4192">
                  <c:v>8.8999999999999996E-2</c:v>
                </c:pt>
                <c:pt idx="4193">
                  <c:v>0.66800000000000004</c:v>
                </c:pt>
                <c:pt idx="4194">
                  <c:v>2.698</c:v>
                </c:pt>
                <c:pt idx="4195">
                  <c:v>0.39100000000000001</c:v>
                </c:pt>
                <c:pt idx="4196">
                  <c:v>0.64300000000000002</c:v>
                </c:pt>
                <c:pt idx="4197">
                  <c:v>2.9000000000000001E-2</c:v>
                </c:pt>
                <c:pt idx="4198">
                  <c:v>0</c:v>
                </c:pt>
                <c:pt idx="4199">
                  <c:v>0.53700000000000003</c:v>
                </c:pt>
                <c:pt idx="4200">
                  <c:v>1.0389999999999999</c:v>
                </c:pt>
                <c:pt idx="4201">
                  <c:v>3.3860000000000001</c:v>
                </c:pt>
                <c:pt idx="4202">
                  <c:v>0.72799999999999998</c:v>
                </c:pt>
                <c:pt idx="4203">
                  <c:v>0.26800000000000002</c:v>
                </c:pt>
                <c:pt idx="4204">
                  <c:v>3.1070000000000002</c:v>
                </c:pt>
                <c:pt idx="4205">
                  <c:v>1.3109999999999999</c:v>
                </c:pt>
                <c:pt idx="4206">
                  <c:v>0.16</c:v>
                </c:pt>
                <c:pt idx="4207">
                  <c:v>0.16700000000000001</c:v>
                </c:pt>
                <c:pt idx="4208">
                  <c:v>0.26</c:v>
                </c:pt>
                <c:pt idx="4209">
                  <c:v>0.17699999999999999</c:v>
                </c:pt>
                <c:pt idx="4210">
                  <c:v>2.5000000000000001E-2</c:v>
                </c:pt>
                <c:pt idx="4211">
                  <c:v>0.34699999999999998</c:v>
                </c:pt>
                <c:pt idx="4212">
                  <c:v>2.7679999999999998</c:v>
                </c:pt>
                <c:pt idx="4213">
                  <c:v>0.48199999999999998</c:v>
                </c:pt>
                <c:pt idx="4214">
                  <c:v>1.6060000000000001</c:v>
                </c:pt>
                <c:pt idx="4215">
                  <c:v>3.77</c:v>
                </c:pt>
                <c:pt idx="4216">
                  <c:v>6.4089999999999998</c:v>
                </c:pt>
                <c:pt idx="4217">
                  <c:v>1.6319999999999999</c:v>
                </c:pt>
                <c:pt idx="4218">
                  <c:v>1.3440000000000001</c:v>
                </c:pt>
                <c:pt idx="4219">
                  <c:v>0.245</c:v>
                </c:pt>
                <c:pt idx="4220">
                  <c:v>0.379</c:v>
                </c:pt>
                <c:pt idx="4221">
                  <c:v>0.433</c:v>
                </c:pt>
                <c:pt idx="4222">
                  <c:v>4.0000000000000001E-3</c:v>
                </c:pt>
                <c:pt idx="4223">
                  <c:v>0</c:v>
                </c:pt>
                <c:pt idx="4224">
                  <c:v>7.0000000000000007E-2</c:v>
                </c:pt>
                <c:pt idx="4225">
                  <c:v>0.35399999999999998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7.2999999999999995E-2</c:v>
                </c:pt>
                <c:pt idx="4230">
                  <c:v>0</c:v>
                </c:pt>
                <c:pt idx="4231">
                  <c:v>0</c:v>
                </c:pt>
                <c:pt idx="4232">
                  <c:v>8.4000000000000005E-2</c:v>
                </c:pt>
                <c:pt idx="4233">
                  <c:v>0</c:v>
                </c:pt>
                <c:pt idx="4234">
                  <c:v>5.7000000000000002E-2</c:v>
                </c:pt>
                <c:pt idx="4235">
                  <c:v>0</c:v>
                </c:pt>
                <c:pt idx="4236">
                  <c:v>0.10199999999999999</c:v>
                </c:pt>
                <c:pt idx="4237">
                  <c:v>1.7999999999999999E-2</c:v>
                </c:pt>
                <c:pt idx="4238">
                  <c:v>0.73099999999999998</c:v>
                </c:pt>
                <c:pt idx="4239">
                  <c:v>0.86199999999999999</c:v>
                </c:pt>
                <c:pt idx="4240">
                  <c:v>3.5999999999999997E-2</c:v>
                </c:pt>
                <c:pt idx="4241">
                  <c:v>0</c:v>
                </c:pt>
                <c:pt idx="4242">
                  <c:v>0.14199999999999999</c:v>
                </c:pt>
                <c:pt idx="4243">
                  <c:v>0.216</c:v>
                </c:pt>
                <c:pt idx="4244">
                  <c:v>0.92</c:v>
                </c:pt>
                <c:pt idx="4245">
                  <c:v>8.7999999999999995E-2</c:v>
                </c:pt>
                <c:pt idx="4246">
                  <c:v>2.8000000000000001E-2</c:v>
                </c:pt>
                <c:pt idx="4247">
                  <c:v>0.755</c:v>
                </c:pt>
                <c:pt idx="4248">
                  <c:v>0</c:v>
                </c:pt>
                <c:pt idx="4249">
                  <c:v>0.42299999999999999</c:v>
                </c:pt>
                <c:pt idx="4250">
                  <c:v>2.5880000000000001</c:v>
                </c:pt>
                <c:pt idx="4251">
                  <c:v>8.1940000000000008</c:v>
                </c:pt>
                <c:pt idx="4252">
                  <c:v>4.5590000000000002</c:v>
                </c:pt>
                <c:pt idx="4253">
                  <c:v>0.77900000000000003</c:v>
                </c:pt>
                <c:pt idx="4254">
                  <c:v>2.0390000000000001</c:v>
                </c:pt>
                <c:pt idx="4255">
                  <c:v>6.2729999999999997</c:v>
                </c:pt>
                <c:pt idx="4256">
                  <c:v>1.917</c:v>
                </c:pt>
                <c:pt idx="4257">
                  <c:v>7.0999999999999994E-2</c:v>
                </c:pt>
                <c:pt idx="4258">
                  <c:v>0.58799999999999997</c:v>
                </c:pt>
                <c:pt idx="4259">
                  <c:v>0.32200000000000001</c:v>
                </c:pt>
                <c:pt idx="4260">
                  <c:v>1.679</c:v>
                </c:pt>
                <c:pt idx="4261">
                  <c:v>0.623</c:v>
                </c:pt>
                <c:pt idx="4262">
                  <c:v>1.1319999999999999</c:v>
                </c:pt>
                <c:pt idx="4263">
                  <c:v>1.9890000000000001</c:v>
                </c:pt>
                <c:pt idx="4264">
                  <c:v>2.6259999999999999</c:v>
                </c:pt>
                <c:pt idx="4265">
                  <c:v>7.5999999999999998E-2</c:v>
                </c:pt>
                <c:pt idx="4266">
                  <c:v>0.152</c:v>
                </c:pt>
                <c:pt idx="4267">
                  <c:v>0.113</c:v>
                </c:pt>
                <c:pt idx="4268">
                  <c:v>0.6</c:v>
                </c:pt>
                <c:pt idx="4269">
                  <c:v>0.20300000000000001</c:v>
                </c:pt>
                <c:pt idx="4270">
                  <c:v>0</c:v>
                </c:pt>
                <c:pt idx="4271">
                  <c:v>0.12</c:v>
                </c:pt>
                <c:pt idx="4272">
                  <c:v>0</c:v>
                </c:pt>
                <c:pt idx="4273">
                  <c:v>1.2E-2</c:v>
                </c:pt>
                <c:pt idx="4274">
                  <c:v>0</c:v>
                </c:pt>
                <c:pt idx="4275">
                  <c:v>1.2E-2</c:v>
                </c:pt>
                <c:pt idx="4276">
                  <c:v>0</c:v>
                </c:pt>
                <c:pt idx="4277">
                  <c:v>0.1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9.4E-2</c:v>
                </c:pt>
                <c:pt idx="4285">
                  <c:v>0.13500000000000001</c:v>
                </c:pt>
                <c:pt idx="4286">
                  <c:v>0</c:v>
                </c:pt>
                <c:pt idx="4287">
                  <c:v>0</c:v>
                </c:pt>
                <c:pt idx="4288">
                  <c:v>2E-3</c:v>
                </c:pt>
                <c:pt idx="4289">
                  <c:v>4.3999999999999997E-2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0.80700000000000005</c:v>
                </c:pt>
                <c:pt idx="4296">
                  <c:v>1.7000000000000001E-2</c:v>
                </c:pt>
                <c:pt idx="4297">
                  <c:v>0</c:v>
                </c:pt>
                <c:pt idx="4298">
                  <c:v>9.6000000000000002E-2</c:v>
                </c:pt>
                <c:pt idx="4299">
                  <c:v>3.859</c:v>
                </c:pt>
                <c:pt idx="4300">
                  <c:v>0.377</c:v>
                </c:pt>
                <c:pt idx="4301">
                  <c:v>1.5129999999999999</c:v>
                </c:pt>
                <c:pt idx="4302">
                  <c:v>0.45700000000000002</c:v>
                </c:pt>
                <c:pt idx="4303">
                  <c:v>6.9000000000000006E-2</c:v>
                </c:pt>
                <c:pt idx="4304">
                  <c:v>0</c:v>
                </c:pt>
                <c:pt idx="4305">
                  <c:v>0</c:v>
                </c:pt>
                <c:pt idx="4306">
                  <c:v>0.187</c:v>
                </c:pt>
                <c:pt idx="4307">
                  <c:v>3.1E-2</c:v>
                </c:pt>
                <c:pt idx="4308">
                  <c:v>3.7999999999999999E-2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0.111</c:v>
                </c:pt>
                <c:pt idx="4315">
                  <c:v>6.0999999999999999E-2</c:v>
                </c:pt>
                <c:pt idx="4316">
                  <c:v>0</c:v>
                </c:pt>
                <c:pt idx="4317">
                  <c:v>0.72699999999999998</c:v>
                </c:pt>
                <c:pt idx="4318">
                  <c:v>2.4E-2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0.65500000000000003</c:v>
                </c:pt>
                <c:pt idx="4325">
                  <c:v>0.248</c:v>
                </c:pt>
                <c:pt idx="4326">
                  <c:v>7.6580000000000004</c:v>
                </c:pt>
                <c:pt idx="4327">
                  <c:v>5.0999999999999997E-2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0.44900000000000001</c:v>
                </c:pt>
                <c:pt idx="4333">
                  <c:v>0.1</c:v>
                </c:pt>
                <c:pt idx="4334">
                  <c:v>0</c:v>
                </c:pt>
                <c:pt idx="4335">
                  <c:v>0.46400000000000002</c:v>
                </c:pt>
                <c:pt idx="4336">
                  <c:v>6.5620000000000003</c:v>
                </c:pt>
                <c:pt idx="4337">
                  <c:v>5.3999999999999999E-2</c:v>
                </c:pt>
                <c:pt idx="4338">
                  <c:v>0.21099999999999999</c:v>
                </c:pt>
                <c:pt idx="4339">
                  <c:v>0</c:v>
                </c:pt>
                <c:pt idx="4340">
                  <c:v>0</c:v>
                </c:pt>
                <c:pt idx="4341">
                  <c:v>4.9000000000000002E-2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0.23799999999999999</c:v>
                </c:pt>
                <c:pt idx="4348">
                  <c:v>1.4E-2</c:v>
                </c:pt>
                <c:pt idx="4349">
                  <c:v>0</c:v>
                </c:pt>
                <c:pt idx="4350">
                  <c:v>5.8999999999999997E-2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0.81599999999999995</c:v>
                </c:pt>
                <c:pt idx="4357">
                  <c:v>0.42799999999999999</c:v>
                </c:pt>
                <c:pt idx="4358">
                  <c:v>7.2999999999999995E-2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3.3000000000000002E-2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5.0000000000000001E-3</c:v>
                </c:pt>
                <c:pt idx="4374">
                  <c:v>0.11700000000000001</c:v>
                </c:pt>
                <c:pt idx="4375">
                  <c:v>0.19900000000000001</c:v>
                </c:pt>
                <c:pt idx="4376">
                  <c:v>1.2410000000000001</c:v>
                </c:pt>
                <c:pt idx="4377">
                  <c:v>0</c:v>
                </c:pt>
                <c:pt idx="4378">
                  <c:v>6.0000000000000001E-3</c:v>
                </c:pt>
                <c:pt idx="4379">
                  <c:v>0</c:v>
                </c:pt>
                <c:pt idx="4380">
                  <c:v>0</c:v>
                </c:pt>
                <c:pt idx="4381">
                  <c:v>1.78</c:v>
                </c:pt>
                <c:pt idx="4382">
                  <c:v>4.8689999999999998</c:v>
                </c:pt>
                <c:pt idx="4383">
                  <c:v>3.6739999999999999</c:v>
                </c:pt>
                <c:pt idx="4384">
                  <c:v>0.28999999999999998</c:v>
                </c:pt>
                <c:pt idx="4385">
                  <c:v>3.7999999999999999E-2</c:v>
                </c:pt>
                <c:pt idx="4386">
                  <c:v>4.9390000000000001</c:v>
                </c:pt>
                <c:pt idx="4387">
                  <c:v>0.39800000000000002</c:v>
                </c:pt>
                <c:pt idx="4388">
                  <c:v>1.1739999999999999</c:v>
                </c:pt>
                <c:pt idx="4389">
                  <c:v>2.4350000000000001</c:v>
                </c:pt>
                <c:pt idx="4390">
                  <c:v>2.0939999999999999</c:v>
                </c:pt>
                <c:pt idx="4391">
                  <c:v>4.91</c:v>
                </c:pt>
                <c:pt idx="4392">
                  <c:v>0.189</c:v>
                </c:pt>
                <c:pt idx="4393">
                  <c:v>3.7189999999999999</c:v>
                </c:pt>
                <c:pt idx="4394">
                  <c:v>7.923</c:v>
                </c:pt>
                <c:pt idx="4395">
                  <c:v>2.173</c:v>
                </c:pt>
                <c:pt idx="4396">
                  <c:v>0</c:v>
                </c:pt>
                <c:pt idx="4397">
                  <c:v>2.0830000000000002</c:v>
                </c:pt>
                <c:pt idx="4398">
                  <c:v>2.6309999999999998</c:v>
                </c:pt>
                <c:pt idx="4399">
                  <c:v>4.8250000000000002</c:v>
                </c:pt>
                <c:pt idx="4400">
                  <c:v>3.0910000000000002</c:v>
                </c:pt>
                <c:pt idx="4401">
                  <c:v>8.7279999999999998</c:v>
                </c:pt>
                <c:pt idx="4402">
                  <c:v>1.1359999999999999</c:v>
                </c:pt>
                <c:pt idx="4403">
                  <c:v>2.9169999999999998</c:v>
                </c:pt>
                <c:pt idx="4404">
                  <c:v>6.673</c:v>
                </c:pt>
                <c:pt idx="4405">
                  <c:v>19.43</c:v>
                </c:pt>
                <c:pt idx="4406">
                  <c:v>13.271000000000001</c:v>
                </c:pt>
                <c:pt idx="4407">
                  <c:v>13.417</c:v>
                </c:pt>
                <c:pt idx="4408">
                  <c:v>21.559000000000001</c:v>
                </c:pt>
                <c:pt idx="4409">
                  <c:v>5.319</c:v>
                </c:pt>
                <c:pt idx="4410">
                  <c:v>12.009</c:v>
                </c:pt>
                <c:pt idx="4411">
                  <c:v>15.12</c:v>
                </c:pt>
                <c:pt idx="4412">
                  <c:v>4.2329999999999997</c:v>
                </c:pt>
                <c:pt idx="4413">
                  <c:v>18.081</c:v>
                </c:pt>
                <c:pt idx="4414">
                  <c:v>22.259</c:v>
                </c:pt>
                <c:pt idx="4415">
                  <c:v>16.498999999999999</c:v>
                </c:pt>
                <c:pt idx="4416">
                  <c:v>1.4610000000000001</c:v>
                </c:pt>
                <c:pt idx="4417">
                  <c:v>6.8849999999999998</c:v>
                </c:pt>
                <c:pt idx="4418">
                  <c:v>14.842000000000001</c:v>
                </c:pt>
                <c:pt idx="4419">
                  <c:v>16.32</c:v>
                </c:pt>
                <c:pt idx="4420">
                  <c:v>2.1120000000000001</c:v>
                </c:pt>
                <c:pt idx="4421">
                  <c:v>1.0880000000000001</c:v>
                </c:pt>
                <c:pt idx="4422">
                  <c:v>0.72699999999999998</c:v>
                </c:pt>
                <c:pt idx="4423">
                  <c:v>4.4320000000000004</c:v>
                </c:pt>
                <c:pt idx="4424">
                  <c:v>17.303999999999998</c:v>
                </c:pt>
                <c:pt idx="4425">
                  <c:v>21.417999999999999</c:v>
                </c:pt>
                <c:pt idx="4426">
                  <c:v>16.059000000000001</c:v>
                </c:pt>
                <c:pt idx="4427">
                  <c:v>16.404</c:v>
                </c:pt>
                <c:pt idx="4428">
                  <c:v>26.821999999999999</c:v>
                </c:pt>
                <c:pt idx="4429">
                  <c:v>8.39</c:v>
                </c:pt>
                <c:pt idx="4430">
                  <c:v>16.62</c:v>
                </c:pt>
                <c:pt idx="4431">
                  <c:v>24.335000000000001</c:v>
                </c:pt>
                <c:pt idx="4432">
                  <c:v>11.964</c:v>
                </c:pt>
                <c:pt idx="4433">
                  <c:v>21.943999999999999</c:v>
                </c:pt>
                <c:pt idx="4434">
                  <c:v>19.103000000000002</c:v>
                </c:pt>
                <c:pt idx="4435">
                  <c:v>9.5389999999999997</c:v>
                </c:pt>
                <c:pt idx="4436">
                  <c:v>2.081</c:v>
                </c:pt>
                <c:pt idx="4437">
                  <c:v>0.14799999999999999</c:v>
                </c:pt>
                <c:pt idx="4438">
                  <c:v>0.78100000000000003</c:v>
                </c:pt>
                <c:pt idx="4439">
                  <c:v>0.14499999999999999</c:v>
                </c:pt>
                <c:pt idx="4440">
                  <c:v>0.61899999999999999</c:v>
                </c:pt>
                <c:pt idx="4441">
                  <c:v>4.6100000000000003</c:v>
                </c:pt>
                <c:pt idx="4442">
                  <c:v>2.3879999999999999</c:v>
                </c:pt>
                <c:pt idx="4443">
                  <c:v>0.61399999999999999</c:v>
                </c:pt>
                <c:pt idx="4444">
                  <c:v>5.5880000000000001</c:v>
                </c:pt>
                <c:pt idx="4445">
                  <c:v>13.67</c:v>
                </c:pt>
                <c:pt idx="4446">
                  <c:v>11.936999999999999</c:v>
                </c:pt>
                <c:pt idx="4447">
                  <c:v>2.2789999999999999</c:v>
                </c:pt>
                <c:pt idx="4448">
                  <c:v>1.1870000000000001</c:v>
                </c:pt>
                <c:pt idx="4449">
                  <c:v>0.255</c:v>
                </c:pt>
                <c:pt idx="4450">
                  <c:v>0.124</c:v>
                </c:pt>
                <c:pt idx="4451">
                  <c:v>0.15</c:v>
                </c:pt>
                <c:pt idx="4452">
                  <c:v>0.35199999999999998</c:v>
                </c:pt>
                <c:pt idx="4453">
                  <c:v>0.67</c:v>
                </c:pt>
                <c:pt idx="4454">
                  <c:v>0.56699999999999995</c:v>
                </c:pt>
                <c:pt idx="4455">
                  <c:v>1.6519999999999999</c:v>
                </c:pt>
                <c:pt idx="4456">
                  <c:v>3.5430000000000001</c:v>
                </c:pt>
                <c:pt idx="4457">
                  <c:v>1.052</c:v>
                </c:pt>
                <c:pt idx="4458">
                  <c:v>1.5289999999999999</c:v>
                </c:pt>
                <c:pt idx="4459">
                  <c:v>3.2730000000000001</c:v>
                </c:pt>
                <c:pt idx="4460">
                  <c:v>17.748000000000001</c:v>
                </c:pt>
                <c:pt idx="4461">
                  <c:v>12.077999999999999</c:v>
                </c:pt>
                <c:pt idx="4462">
                  <c:v>6.2279999999999998</c:v>
                </c:pt>
                <c:pt idx="4463">
                  <c:v>4.0289999999999999</c:v>
                </c:pt>
                <c:pt idx="4464">
                  <c:v>13.837999999999999</c:v>
                </c:pt>
                <c:pt idx="4465">
                  <c:v>25.867000000000001</c:v>
                </c:pt>
                <c:pt idx="4466">
                  <c:v>19.486999999999998</c:v>
                </c:pt>
                <c:pt idx="4467">
                  <c:v>12.031000000000001</c:v>
                </c:pt>
                <c:pt idx="4468">
                  <c:v>21.960999999999999</c:v>
                </c:pt>
                <c:pt idx="4469">
                  <c:v>25.152000000000001</c:v>
                </c:pt>
                <c:pt idx="4470">
                  <c:v>7.3860000000000001</c:v>
                </c:pt>
                <c:pt idx="4471">
                  <c:v>8.9819999999999993</c:v>
                </c:pt>
                <c:pt idx="4472">
                  <c:v>16.187000000000001</c:v>
                </c:pt>
                <c:pt idx="4473">
                  <c:v>12.073</c:v>
                </c:pt>
                <c:pt idx="4474">
                  <c:v>10.212999999999999</c:v>
                </c:pt>
                <c:pt idx="4475">
                  <c:v>8.9220000000000006</c:v>
                </c:pt>
                <c:pt idx="4476">
                  <c:v>24.727</c:v>
                </c:pt>
                <c:pt idx="4477">
                  <c:v>15.525</c:v>
                </c:pt>
                <c:pt idx="4478">
                  <c:v>13.782999999999999</c:v>
                </c:pt>
                <c:pt idx="4479">
                  <c:v>8.3239999999999998</c:v>
                </c:pt>
                <c:pt idx="4480">
                  <c:v>15.243</c:v>
                </c:pt>
                <c:pt idx="4481">
                  <c:v>14.148</c:v>
                </c:pt>
                <c:pt idx="4482">
                  <c:v>11.154</c:v>
                </c:pt>
                <c:pt idx="4483">
                  <c:v>28.036999999999999</c:v>
                </c:pt>
                <c:pt idx="4484">
                  <c:v>32.573999999999998</c:v>
                </c:pt>
                <c:pt idx="4485">
                  <c:v>12.618</c:v>
                </c:pt>
                <c:pt idx="4486">
                  <c:v>8.6050000000000004</c:v>
                </c:pt>
                <c:pt idx="4487">
                  <c:v>7.0460000000000003</c:v>
                </c:pt>
                <c:pt idx="4488">
                  <c:v>5.5869999999999997</c:v>
                </c:pt>
                <c:pt idx="4489">
                  <c:v>3.9670000000000001</c:v>
                </c:pt>
                <c:pt idx="4490">
                  <c:v>0.755</c:v>
                </c:pt>
                <c:pt idx="4491">
                  <c:v>1.427</c:v>
                </c:pt>
                <c:pt idx="4492">
                  <c:v>2.96</c:v>
                </c:pt>
                <c:pt idx="4493">
                  <c:v>2.4009999999999998</c:v>
                </c:pt>
                <c:pt idx="4494">
                  <c:v>3.464</c:v>
                </c:pt>
                <c:pt idx="4495">
                  <c:v>10.535</c:v>
                </c:pt>
                <c:pt idx="4496">
                  <c:v>6.1779999999999999</c:v>
                </c:pt>
                <c:pt idx="4497">
                  <c:v>9.4250000000000007</c:v>
                </c:pt>
                <c:pt idx="4498">
                  <c:v>9.7780000000000005</c:v>
                </c:pt>
                <c:pt idx="4499">
                  <c:v>12.76</c:v>
                </c:pt>
                <c:pt idx="4500">
                  <c:v>6.7779999999999996</c:v>
                </c:pt>
                <c:pt idx="4501">
                  <c:v>7.74</c:v>
                </c:pt>
                <c:pt idx="4502">
                  <c:v>15.010999999999999</c:v>
                </c:pt>
                <c:pt idx="4503">
                  <c:v>1.67</c:v>
                </c:pt>
                <c:pt idx="4504">
                  <c:v>4.5250000000000004</c:v>
                </c:pt>
                <c:pt idx="4505">
                  <c:v>9.6579999999999995</c:v>
                </c:pt>
                <c:pt idx="4506">
                  <c:v>5.827</c:v>
                </c:pt>
                <c:pt idx="4507">
                  <c:v>4.9290000000000003</c:v>
                </c:pt>
                <c:pt idx="4508">
                  <c:v>5.6029999999999998</c:v>
                </c:pt>
                <c:pt idx="4509">
                  <c:v>2.0009999999999999</c:v>
                </c:pt>
                <c:pt idx="4510">
                  <c:v>1.89</c:v>
                </c:pt>
                <c:pt idx="4511">
                  <c:v>3.8180000000000001</c:v>
                </c:pt>
                <c:pt idx="4512">
                  <c:v>2.5630000000000002</c:v>
                </c:pt>
                <c:pt idx="4513">
                  <c:v>5.6000000000000001E-2</c:v>
                </c:pt>
                <c:pt idx="4514">
                  <c:v>1.466</c:v>
                </c:pt>
                <c:pt idx="4515">
                  <c:v>1.647</c:v>
                </c:pt>
                <c:pt idx="4516">
                  <c:v>2.9580000000000002</c:v>
                </c:pt>
                <c:pt idx="4517">
                  <c:v>1.2689999999999999</c:v>
                </c:pt>
                <c:pt idx="4518">
                  <c:v>0.78600000000000003</c:v>
                </c:pt>
                <c:pt idx="4519">
                  <c:v>7.0999999999999994E-2</c:v>
                </c:pt>
                <c:pt idx="4520">
                  <c:v>0.45600000000000002</c:v>
                </c:pt>
                <c:pt idx="4521">
                  <c:v>0.34399999999999997</c:v>
                </c:pt>
                <c:pt idx="4522">
                  <c:v>0.504</c:v>
                </c:pt>
                <c:pt idx="4523">
                  <c:v>2.6880000000000002</c:v>
                </c:pt>
                <c:pt idx="4524">
                  <c:v>3.2949999999999999</c:v>
                </c:pt>
                <c:pt idx="4525">
                  <c:v>3.9860000000000002</c:v>
                </c:pt>
                <c:pt idx="4526">
                  <c:v>0.40500000000000003</c:v>
                </c:pt>
                <c:pt idx="4527">
                  <c:v>0.46899999999999997</c:v>
                </c:pt>
                <c:pt idx="4528">
                  <c:v>0.47299999999999998</c:v>
                </c:pt>
                <c:pt idx="4529">
                  <c:v>0.38900000000000001</c:v>
                </c:pt>
                <c:pt idx="4530">
                  <c:v>8.4000000000000005E-2</c:v>
                </c:pt>
                <c:pt idx="4531">
                  <c:v>0</c:v>
                </c:pt>
                <c:pt idx="4532">
                  <c:v>0.39500000000000002</c:v>
                </c:pt>
                <c:pt idx="4533">
                  <c:v>1.3120000000000001</c:v>
                </c:pt>
                <c:pt idx="4534">
                  <c:v>0.40500000000000003</c:v>
                </c:pt>
                <c:pt idx="4535">
                  <c:v>0.54800000000000004</c:v>
                </c:pt>
                <c:pt idx="4536">
                  <c:v>0.58099999999999996</c:v>
                </c:pt>
                <c:pt idx="4537">
                  <c:v>5.6440000000000001</c:v>
                </c:pt>
                <c:pt idx="4538">
                  <c:v>13.794</c:v>
                </c:pt>
                <c:pt idx="4539">
                  <c:v>11.093</c:v>
                </c:pt>
                <c:pt idx="4540">
                  <c:v>5.577</c:v>
                </c:pt>
                <c:pt idx="4541">
                  <c:v>1.7729999999999999</c:v>
                </c:pt>
                <c:pt idx="4542">
                  <c:v>2.504</c:v>
                </c:pt>
                <c:pt idx="4543">
                  <c:v>1.7410000000000001</c:v>
                </c:pt>
                <c:pt idx="4544">
                  <c:v>2.0539999999999998</c:v>
                </c:pt>
                <c:pt idx="4545">
                  <c:v>4.5599999999999996</c:v>
                </c:pt>
                <c:pt idx="4546">
                  <c:v>5.4850000000000003</c:v>
                </c:pt>
                <c:pt idx="4547">
                  <c:v>1.7210000000000001</c:v>
                </c:pt>
                <c:pt idx="4548">
                  <c:v>2.4289999999999998</c:v>
                </c:pt>
                <c:pt idx="4549">
                  <c:v>2.4809999999999999</c:v>
                </c:pt>
                <c:pt idx="4550">
                  <c:v>1.1759999999999999</c:v>
                </c:pt>
                <c:pt idx="4551">
                  <c:v>4.335</c:v>
                </c:pt>
                <c:pt idx="4552">
                  <c:v>6.5339999999999998</c:v>
                </c:pt>
                <c:pt idx="4553">
                  <c:v>1.333</c:v>
                </c:pt>
                <c:pt idx="4554">
                  <c:v>1.55</c:v>
                </c:pt>
                <c:pt idx="4555">
                  <c:v>5.7640000000000002</c:v>
                </c:pt>
                <c:pt idx="4556">
                  <c:v>1.89</c:v>
                </c:pt>
                <c:pt idx="4557">
                  <c:v>0.35899999999999999</c:v>
                </c:pt>
                <c:pt idx="4558">
                  <c:v>0.22600000000000001</c:v>
                </c:pt>
                <c:pt idx="4559">
                  <c:v>0.19</c:v>
                </c:pt>
                <c:pt idx="4560">
                  <c:v>0.41799999999999998</c:v>
                </c:pt>
                <c:pt idx="4561">
                  <c:v>0.23599999999999999</c:v>
                </c:pt>
                <c:pt idx="4562">
                  <c:v>0</c:v>
                </c:pt>
                <c:pt idx="4563">
                  <c:v>7.4999999999999997E-2</c:v>
                </c:pt>
                <c:pt idx="4564">
                  <c:v>7.4999999999999997E-2</c:v>
                </c:pt>
                <c:pt idx="4565">
                  <c:v>0.34</c:v>
                </c:pt>
                <c:pt idx="4566">
                  <c:v>0.627</c:v>
                </c:pt>
                <c:pt idx="4567">
                  <c:v>1.29</c:v>
                </c:pt>
                <c:pt idx="4568">
                  <c:v>0.23899999999999999</c:v>
                </c:pt>
                <c:pt idx="4569">
                  <c:v>0.188</c:v>
                </c:pt>
                <c:pt idx="4570">
                  <c:v>0.46500000000000002</c:v>
                </c:pt>
                <c:pt idx="4571">
                  <c:v>0.77900000000000003</c:v>
                </c:pt>
                <c:pt idx="4572">
                  <c:v>0.23899999999999999</c:v>
                </c:pt>
                <c:pt idx="4573">
                  <c:v>1.0069999999999999</c:v>
                </c:pt>
                <c:pt idx="4574">
                  <c:v>2.2450000000000001</c:v>
                </c:pt>
                <c:pt idx="4575">
                  <c:v>0.21299999999999999</c:v>
                </c:pt>
                <c:pt idx="4576">
                  <c:v>1.76</c:v>
                </c:pt>
                <c:pt idx="4577">
                  <c:v>4.3570000000000002</c:v>
                </c:pt>
                <c:pt idx="4578">
                  <c:v>1.9750000000000001</c:v>
                </c:pt>
                <c:pt idx="4579">
                  <c:v>2.052</c:v>
                </c:pt>
                <c:pt idx="4580">
                  <c:v>0.6</c:v>
                </c:pt>
                <c:pt idx="4581">
                  <c:v>0.24399999999999999</c:v>
                </c:pt>
                <c:pt idx="4582">
                  <c:v>0.43099999999999999</c:v>
                </c:pt>
                <c:pt idx="4583">
                  <c:v>9.8000000000000004E-2</c:v>
                </c:pt>
                <c:pt idx="4584">
                  <c:v>5.0000000000000001E-3</c:v>
                </c:pt>
                <c:pt idx="4585">
                  <c:v>0.40100000000000002</c:v>
                </c:pt>
                <c:pt idx="4586">
                  <c:v>0.74199999999999999</c:v>
                </c:pt>
                <c:pt idx="4587">
                  <c:v>7.6999999999999999E-2</c:v>
                </c:pt>
                <c:pt idx="4588">
                  <c:v>1.7000000000000001E-2</c:v>
                </c:pt>
                <c:pt idx="4589">
                  <c:v>5.6000000000000001E-2</c:v>
                </c:pt>
                <c:pt idx="4590">
                  <c:v>0</c:v>
                </c:pt>
                <c:pt idx="4591">
                  <c:v>0.184</c:v>
                </c:pt>
                <c:pt idx="4592">
                  <c:v>0.874</c:v>
                </c:pt>
                <c:pt idx="4593">
                  <c:v>0.38300000000000001</c:v>
                </c:pt>
                <c:pt idx="4594">
                  <c:v>2.2669999999999999</c:v>
                </c:pt>
                <c:pt idx="4595">
                  <c:v>0.25900000000000001</c:v>
                </c:pt>
                <c:pt idx="4596">
                  <c:v>0.41099999999999998</c:v>
                </c:pt>
                <c:pt idx="4597">
                  <c:v>1.0720000000000001</c:v>
                </c:pt>
                <c:pt idx="4598">
                  <c:v>0.13200000000000001</c:v>
                </c:pt>
                <c:pt idx="4599">
                  <c:v>0.113</c:v>
                </c:pt>
                <c:pt idx="4600">
                  <c:v>0.86099999999999999</c:v>
                </c:pt>
                <c:pt idx="4601">
                  <c:v>1.96</c:v>
                </c:pt>
                <c:pt idx="4602">
                  <c:v>0.41099999999999998</c:v>
                </c:pt>
                <c:pt idx="4603">
                  <c:v>7.0000000000000007E-2</c:v>
                </c:pt>
                <c:pt idx="4604">
                  <c:v>0.45200000000000001</c:v>
                </c:pt>
                <c:pt idx="4605">
                  <c:v>9.7000000000000003E-2</c:v>
                </c:pt>
                <c:pt idx="4606">
                  <c:v>0.13800000000000001</c:v>
                </c:pt>
                <c:pt idx="4607">
                  <c:v>7.4999999999999997E-2</c:v>
                </c:pt>
                <c:pt idx="4608">
                  <c:v>2E-3</c:v>
                </c:pt>
                <c:pt idx="4609">
                  <c:v>0.112</c:v>
                </c:pt>
                <c:pt idx="4610">
                  <c:v>0.10299999999999999</c:v>
                </c:pt>
                <c:pt idx="4611">
                  <c:v>0.22900000000000001</c:v>
                </c:pt>
                <c:pt idx="4612">
                  <c:v>1.0529999999999999</c:v>
                </c:pt>
                <c:pt idx="4613">
                  <c:v>4.4999999999999998E-2</c:v>
                </c:pt>
                <c:pt idx="4614">
                  <c:v>0.51200000000000001</c:v>
                </c:pt>
                <c:pt idx="4615">
                  <c:v>0.126</c:v>
                </c:pt>
                <c:pt idx="4616">
                  <c:v>2E-3</c:v>
                </c:pt>
                <c:pt idx="4617">
                  <c:v>0.114</c:v>
                </c:pt>
                <c:pt idx="4618">
                  <c:v>3.7250000000000001</c:v>
                </c:pt>
                <c:pt idx="4619">
                  <c:v>0.54100000000000004</c:v>
                </c:pt>
                <c:pt idx="4620">
                  <c:v>0.46700000000000003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0.02</c:v>
                </c:pt>
                <c:pt idx="4625">
                  <c:v>0</c:v>
                </c:pt>
                <c:pt idx="4626">
                  <c:v>1.7000000000000001E-2</c:v>
                </c:pt>
                <c:pt idx="4627">
                  <c:v>2E-3</c:v>
                </c:pt>
                <c:pt idx="4628">
                  <c:v>0</c:v>
                </c:pt>
                <c:pt idx="4629">
                  <c:v>1E-3</c:v>
                </c:pt>
                <c:pt idx="4630">
                  <c:v>0</c:v>
                </c:pt>
                <c:pt idx="4631">
                  <c:v>0</c:v>
                </c:pt>
                <c:pt idx="4632">
                  <c:v>2E-3</c:v>
                </c:pt>
                <c:pt idx="4633">
                  <c:v>0</c:v>
                </c:pt>
                <c:pt idx="4634">
                  <c:v>0.50600000000000001</c:v>
                </c:pt>
                <c:pt idx="4635">
                  <c:v>0.89500000000000002</c:v>
                </c:pt>
                <c:pt idx="4636">
                  <c:v>0.57399999999999995</c:v>
                </c:pt>
                <c:pt idx="4637">
                  <c:v>0.59499999999999997</c:v>
                </c:pt>
                <c:pt idx="4638">
                  <c:v>0</c:v>
                </c:pt>
                <c:pt idx="4639">
                  <c:v>0.68899999999999995</c:v>
                </c:pt>
                <c:pt idx="4640">
                  <c:v>2E-3</c:v>
                </c:pt>
                <c:pt idx="4641">
                  <c:v>0</c:v>
                </c:pt>
                <c:pt idx="4642">
                  <c:v>0</c:v>
                </c:pt>
                <c:pt idx="4643">
                  <c:v>1.0999999999999999E-2</c:v>
                </c:pt>
                <c:pt idx="4644">
                  <c:v>2E-3</c:v>
                </c:pt>
                <c:pt idx="4645">
                  <c:v>1.9E-2</c:v>
                </c:pt>
                <c:pt idx="4646">
                  <c:v>0</c:v>
                </c:pt>
                <c:pt idx="4647">
                  <c:v>2E-3</c:v>
                </c:pt>
                <c:pt idx="4648">
                  <c:v>0.107</c:v>
                </c:pt>
                <c:pt idx="4649">
                  <c:v>0.01</c:v>
                </c:pt>
                <c:pt idx="4650">
                  <c:v>0.14399999999999999</c:v>
                </c:pt>
                <c:pt idx="4651">
                  <c:v>0.13900000000000001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4.4999999999999998E-2</c:v>
                </c:pt>
                <c:pt idx="4658">
                  <c:v>9.8000000000000004E-2</c:v>
                </c:pt>
                <c:pt idx="4659">
                  <c:v>3.0000000000000001E-3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7.3999999999999996E-2</c:v>
                </c:pt>
                <c:pt idx="4671">
                  <c:v>0.09</c:v>
                </c:pt>
                <c:pt idx="4672">
                  <c:v>1.4430000000000001</c:v>
                </c:pt>
                <c:pt idx="4673">
                  <c:v>3.3000000000000002E-2</c:v>
                </c:pt>
                <c:pt idx="4674">
                  <c:v>7.6999999999999999E-2</c:v>
                </c:pt>
                <c:pt idx="4675">
                  <c:v>0</c:v>
                </c:pt>
                <c:pt idx="4676">
                  <c:v>1.7000000000000001E-2</c:v>
                </c:pt>
                <c:pt idx="4677">
                  <c:v>0</c:v>
                </c:pt>
                <c:pt idx="4678">
                  <c:v>0</c:v>
                </c:pt>
                <c:pt idx="4679">
                  <c:v>0.11700000000000001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0.3</c:v>
                </c:pt>
                <c:pt idx="4691">
                  <c:v>0.23400000000000001</c:v>
                </c:pt>
                <c:pt idx="4692">
                  <c:v>2.5999999999999999E-2</c:v>
                </c:pt>
                <c:pt idx="4693">
                  <c:v>0.26400000000000001</c:v>
                </c:pt>
                <c:pt idx="4694">
                  <c:v>1.367</c:v>
                </c:pt>
                <c:pt idx="4695">
                  <c:v>0.66600000000000004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1E-3</c:v>
                </c:pt>
                <c:pt idx="4701">
                  <c:v>1.2999999999999999E-2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0.109</c:v>
                </c:pt>
                <c:pt idx="4707">
                  <c:v>0.10299999999999999</c:v>
                </c:pt>
                <c:pt idx="4708">
                  <c:v>0.13900000000000001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1.0999999999999999E-2</c:v>
                </c:pt>
                <c:pt idx="4715">
                  <c:v>0</c:v>
                </c:pt>
                <c:pt idx="4716">
                  <c:v>0.44700000000000001</c:v>
                </c:pt>
                <c:pt idx="4717">
                  <c:v>1.7000000000000001E-2</c:v>
                </c:pt>
                <c:pt idx="4718">
                  <c:v>0</c:v>
                </c:pt>
                <c:pt idx="4719">
                  <c:v>0.44</c:v>
                </c:pt>
                <c:pt idx="4720">
                  <c:v>5.1509999999999998</c:v>
                </c:pt>
                <c:pt idx="4721">
                  <c:v>0.57399999999999995</c:v>
                </c:pt>
                <c:pt idx="4722">
                  <c:v>0.28499999999999998</c:v>
                </c:pt>
                <c:pt idx="4723">
                  <c:v>0.45100000000000001</c:v>
                </c:pt>
                <c:pt idx="4724">
                  <c:v>2.0950000000000002</c:v>
                </c:pt>
                <c:pt idx="4725">
                  <c:v>3.8849999999999998</c:v>
                </c:pt>
                <c:pt idx="4726">
                  <c:v>0.2</c:v>
                </c:pt>
                <c:pt idx="4727">
                  <c:v>2.0089999999999999</c:v>
                </c:pt>
                <c:pt idx="4728">
                  <c:v>0.16500000000000001</c:v>
                </c:pt>
                <c:pt idx="4729">
                  <c:v>1.054</c:v>
                </c:pt>
                <c:pt idx="4730">
                  <c:v>10.664</c:v>
                </c:pt>
                <c:pt idx="4731">
                  <c:v>23.623999999999999</c:v>
                </c:pt>
                <c:pt idx="4732">
                  <c:v>4.09</c:v>
                </c:pt>
                <c:pt idx="4733">
                  <c:v>1.546</c:v>
                </c:pt>
                <c:pt idx="4734">
                  <c:v>3.9790000000000001</c:v>
                </c:pt>
                <c:pt idx="4735">
                  <c:v>0.221</c:v>
                </c:pt>
                <c:pt idx="4736">
                  <c:v>0.27100000000000002</c:v>
                </c:pt>
                <c:pt idx="4737">
                  <c:v>6.9000000000000006E-2</c:v>
                </c:pt>
                <c:pt idx="4738">
                  <c:v>3.456</c:v>
                </c:pt>
                <c:pt idx="4739">
                  <c:v>11.036</c:v>
                </c:pt>
                <c:pt idx="4740">
                  <c:v>2.4940000000000002</c:v>
                </c:pt>
                <c:pt idx="4741">
                  <c:v>1.427</c:v>
                </c:pt>
                <c:pt idx="4742">
                  <c:v>5.1950000000000003</c:v>
                </c:pt>
                <c:pt idx="4743">
                  <c:v>2.1360000000000001</c:v>
                </c:pt>
                <c:pt idx="4744">
                  <c:v>2.847</c:v>
                </c:pt>
                <c:pt idx="4745">
                  <c:v>3.78</c:v>
                </c:pt>
                <c:pt idx="4746">
                  <c:v>0.75600000000000001</c:v>
                </c:pt>
                <c:pt idx="4747">
                  <c:v>1.4059999999999999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A9-44FB-843C-F71ABA44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440559"/>
        <c:axId val="1853440975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CAWM!$C$3:$C$4751</c:f>
              <c:numCache>
                <c:formatCode>#,##0.000</c:formatCode>
                <c:ptCount val="4749"/>
                <c:pt idx="0">
                  <c:v>0</c:v>
                </c:pt>
                <c:pt idx="1">
                  <c:v>2.181</c:v>
                </c:pt>
                <c:pt idx="2">
                  <c:v>0.98</c:v>
                </c:pt>
                <c:pt idx="3">
                  <c:v>0.86</c:v>
                </c:pt>
                <c:pt idx="4">
                  <c:v>0.86</c:v>
                </c:pt>
                <c:pt idx="5">
                  <c:v>0.61699999999999999</c:v>
                </c:pt>
                <c:pt idx="6">
                  <c:v>0.55800000000000005</c:v>
                </c:pt>
                <c:pt idx="7">
                  <c:v>0.502</c:v>
                </c:pt>
                <c:pt idx="8">
                  <c:v>0.47599999999999998</c:v>
                </c:pt>
                <c:pt idx="9">
                  <c:v>0.45</c:v>
                </c:pt>
                <c:pt idx="10">
                  <c:v>0.502</c:v>
                </c:pt>
                <c:pt idx="11">
                  <c:v>0.40200000000000002</c:v>
                </c:pt>
                <c:pt idx="12">
                  <c:v>0.379</c:v>
                </c:pt>
                <c:pt idx="13">
                  <c:v>0.35699999999999998</c:v>
                </c:pt>
                <c:pt idx="14">
                  <c:v>0.33600000000000002</c:v>
                </c:pt>
                <c:pt idx="15">
                  <c:v>0.40200000000000002</c:v>
                </c:pt>
                <c:pt idx="16">
                  <c:v>0.33600000000000002</c:v>
                </c:pt>
                <c:pt idx="17">
                  <c:v>0.316</c:v>
                </c:pt>
                <c:pt idx="18">
                  <c:v>0.29699999999999999</c:v>
                </c:pt>
                <c:pt idx="19">
                  <c:v>0.22700000000000001</c:v>
                </c:pt>
                <c:pt idx="20">
                  <c:v>0.21199999999999999</c:v>
                </c:pt>
                <c:pt idx="21">
                  <c:v>0.27800000000000002</c:v>
                </c:pt>
                <c:pt idx="22">
                  <c:v>0.22700000000000001</c:v>
                </c:pt>
                <c:pt idx="23">
                  <c:v>0.22700000000000001</c:v>
                </c:pt>
                <c:pt idx="24">
                  <c:v>0.22700000000000001</c:v>
                </c:pt>
                <c:pt idx="25">
                  <c:v>0.22700000000000001</c:v>
                </c:pt>
                <c:pt idx="26">
                  <c:v>0.22700000000000001</c:v>
                </c:pt>
                <c:pt idx="27">
                  <c:v>8.9350000000000005</c:v>
                </c:pt>
                <c:pt idx="28">
                  <c:v>1.0669999999999999</c:v>
                </c:pt>
                <c:pt idx="29">
                  <c:v>0.68100000000000005</c:v>
                </c:pt>
                <c:pt idx="30">
                  <c:v>0.47599999999999998</c:v>
                </c:pt>
                <c:pt idx="31">
                  <c:v>0.502</c:v>
                </c:pt>
                <c:pt idx="32">
                  <c:v>0.45</c:v>
                </c:pt>
                <c:pt idx="33">
                  <c:v>0.40200000000000002</c:v>
                </c:pt>
                <c:pt idx="34">
                  <c:v>0.40200000000000002</c:v>
                </c:pt>
                <c:pt idx="35">
                  <c:v>0.35699999999999998</c:v>
                </c:pt>
                <c:pt idx="36">
                  <c:v>0.33600000000000002</c:v>
                </c:pt>
                <c:pt idx="37">
                  <c:v>0.26</c:v>
                </c:pt>
                <c:pt idx="38">
                  <c:v>0.316</c:v>
                </c:pt>
                <c:pt idx="39">
                  <c:v>0.316</c:v>
                </c:pt>
                <c:pt idx="40">
                  <c:v>0.24299999999999999</c:v>
                </c:pt>
                <c:pt idx="41">
                  <c:v>0.24299999999999999</c:v>
                </c:pt>
                <c:pt idx="42">
                  <c:v>0.22700000000000001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3.3660000000000001</c:v>
                </c:pt>
                <c:pt idx="54">
                  <c:v>0.98</c:v>
                </c:pt>
                <c:pt idx="55">
                  <c:v>3.5640000000000001</c:v>
                </c:pt>
                <c:pt idx="56">
                  <c:v>17.451000000000001</c:v>
                </c:pt>
                <c:pt idx="57">
                  <c:v>5.1710000000000003</c:v>
                </c:pt>
                <c:pt idx="58">
                  <c:v>2.33</c:v>
                </c:pt>
                <c:pt idx="59">
                  <c:v>1.2130000000000001</c:v>
                </c:pt>
                <c:pt idx="60">
                  <c:v>0.98</c:v>
                </c:pt>
                <c:pt idx="61">
                  <c:v>0.86</c:v>
                </c:pt>
                <c:pt idx="62">
                  <c:v>0.86</c:v>
                </c:pt>
                <c:pt idx="63">
                  <c:v>0.86</c:v>
                </c:pt>
                <c:pt idx="64">
                  <c:v>0.749</c:v>
                </c:pt>
                <c:pt idx="65">
                  <c:v>0.71499999999999997</c:v>
                </c:pt>
                <c:pt idx="66">
                  <c:v>0.58699999999999997</c:v>
                </c:pt>
                <c:pt idx="67">
                  <c:v>0.502</c:v>
                </c:pt>
                <c:pt idx="68">
                  <c:v>0.502</c:v>
                </c:pt>
                <c:pt idx="69">
                  <c:v>0.58699999999999997</c:v>
                </c:pt>
                <c:pt idx="70">
                  <c:v>14.701000000000001</c:v>
                </c:pt>
                <c:pt idx="71">
                  <c:v>5.1710000000000003</c:v>
                </c:pt>
                <c:pt idx="72">
                  <c:v>1.532</c:v>
                </c:pt>
                <c:pt idx="73">
                  <c:v>1.3140000000000001</c:v>
                </c:pt>
                <c:pt idx="74">
                  <c:v>1.1120000000000001</c:v>
                </c:pt>
                <c:pt idx="75">
                  <c:v>1.0669999999999999</c:v>
                </c:pt>
                <c:pt idx="76">
                  <c:v>0.98</c:v>
                </c:pt>
                <c:pt idx="77">
                  <c:v>0.89900000000000002</c:v>
                </c:pt>
                <c:pt idx="78">
                  <c:v>0.68100000000000005</c:v>
                </c:pt>
                <c:pt idx="79">
                  <c:v>0.61699999999999999</c:v>
                </c:pt>
                <c:pt idx="80">
                  <c:v>0.58699999999999997</c:v>
                </c:pt>
                <c:pt idx="81">
                  <c:v>0.52900000000000003</c:v>
                </c:pt>
                <c:pt idx="82">
                  <c:v>0.40200000000000002</c:v>
                </c:pt>
                <c:pt idx="83">
                  <c:v>0.35699999999999998</c:v>
                </c:pt>
                <c:pt idx="84">
                  <c:v>0.71499999999999997</c:v>
                </c:pt>
                <c:pt idx="85">
                  <c:v>0.68100000000000005</c:v>
                </c:pt>
                <c:pt idx="86">
                  <c:v>0.55800000000000005</c:v>
                </c:pt>
                <c:pt idx="87">
                  <c:v>0.78500000000000003</c:v>
                </c:pt>
                <c:pt idx="88">
                  <c:v>0.502</c:v>
                </c:pt>
                <c:pt idx="89">
                  <c:v>0.45</c:v>
                </c:pt>
                <c:pt idx="90">
                  <c:v>0.61699999999999999</c:v>
                </c:pt>
                <c:pt idx="91">
                  <c:v>0.58699999999999997</c:v>
                </c:pt>
                <c:pt idx="92">
                  <c:v>0.502</c:v>
                </c:pt>
                <c:pt idx="93">
                  <c:v>0.40200000000000002</c:v>
                </c:pt>
                <c:pt idx="94">
                  <c:v>0.33600000000000002</c:v>
                </c:pt>
                <c:pt idx="95">
                  <c:v>0.379</c:v>
                </c:pt>
                <c:pt idx="96">
                  <c:v>0.61699999999999999</c:v>
                </c:pt>
                <c:pt idx="97">
                  <c:v>0.52900000000000003</c:v>
                </c:pt>
                <c:pt idx="98">
                  <c:v>0.86</c:v>
                </c:pt>
                <c:pt idx="99">
                  <c:v>30.155999999999999</c:v>
                </c:pt>
                <c:pt idx="100">
                  <c:v>10.507999999999999</c:v>
                </c:pt>
                <c:pt idx="101">
                  <c:v>7.5270000000000001</c:v>
                </c:pt>
                <c:pt idx="102">
                  <c:v>5.9859999999999998</c:v>
                </c:pt>
                <c:pt idx="103">
                  <c:v>29.326000000000001</c:v>
                </c:pt>
                <c:pt idx="104">
                  <c:v>133.28200000000001</c:v>
                </c:pt>
                <c:pt idx="105">
                  <c:v>108.45399999999999</c:v>
                </c:pt>
                <c:pt idx="106">
                  <c:v>65.478999999999999</c:v>
                </c:pt>
                <c:pt idx="107">
                  <c:v>39.722999999999999</c:v>
                </c:pt>
                <c:pt idx="108">
                  <c:v>23.937999999999999</c:v>
                </c:pt>
                <c:pt idx="109">
                  <c:v>15.226000000000001</c:v>
                </c:pt>
                <c:pt idx="110">
                  <c:v>9.6999999999999993</c:v>
                </c:pt>
                <c:pt idx="111">
                  <c:v>6.5739999999999998</c:v>
                </c:pt>
                <c:pt idx="112">
                  <c:v>5.4340000000000002</c:v>
                </c:pt>
                <c:pt idx="113">
                  <c:v>4.4329999999999998</c:v>
                </c:pt>
                <c:pt idx="114">
                  <c:v>4.2039999999999997</c:v>
                </c:pt>
                <c:pt idx="115">
                  <c:v>3.7690000000000001</c:v>
                </c:pt>
                <c:pt idx="116">
                  <c:v>3.7690000000000001</c:v>
                </c:pt>
                <c:pt idx="117">
                  <c:v>3.7690000000000001</c:v>
                </c:pt>
                <c:pt idx="118">
                  <c:v>4.2039999999999997</c:v>
                </c:pt>
                <c:pt idx="119">
                  <c:v>5.4340000000000002</c:v>
                </c:pt>
                <c:pt idx="120">
                  <c:v>5.9859999999999998</c:v>
                </c:pt>
                <c:pt idx="121">
                  <c:v>5.7050000000000001</c:v>
                </c:pt>
                <c:pt idx="122">
                  <c:v>5.1710000000000003</c:v>
                </c:pt>
                <c:pt idx="123">
                  <c:v>4.9160000000000004</c:v>
                </c:pt>
                <c:pt idx="124">
                  <c:v>4.4329999999999998</c:v>
                </c:pt>
                <c:pt idx="125">
                  <c:v>3.9830000000000001</c:v>
                </c:pt>
                <c:pt idx="126">
                  <c:v>4.2039999999999997</c:v>
                </c:pt>
                <c:pt idx="127">
                  <c:v>17.451000000000001</c:v>
                </c:pt>
                <c:pt idx="128">
                  <c:v>15.226000000000001</c:v>
                </c:pt>
                <c:pt idx="129">
                  <c:v>11.803000000000001</c:v>
                </c:pt>
                <c:pt idx="130">
                  <c:v>12.257</c:v>
                </c:pt>
                <c:pt idx="131">
                  <c:v>54.488999999999997</c:v>
                </c:pt>
                <c:pt idx="132">
                  <c:v>73.570999999999998</c:v>
                </c:pt>
                <c:pt idx="133">
                  <c:v>42.576000000000001</c:v>
                </c:pt>
                <c:pt idx="134">
                  <c:v>22.530999999999999</c:v>
                </c:pt>
                <c:pt idx="135">
                  <c:v>16.876000000000001</c:v>
                </c:pt>
                <c:pt idx="136">
                  <c:v>12.257</c:v>
                </c:pt>
                <c:pt idx="137">
                  <c:v>10.507999999999999</c:v>
                </c:pt>
                <c:pt idx="138">
                  <c:v>8.9350000000000005</c:v>
                </c:pt>
                <c:pt idx="139">
                  <c:v>7.2</c:v>
                </c:pt>
                <c:pt idx="140">
                  <c:v>6.2750000000000004</c:v>
                </c:pt>
                <c:pt idx="141">
                  <c:v>5.1710000000000003</c:v>
                </c:pt>
                <c:pt idx="142">
                  <c:v>4.6710000000000003</c:v>
                </c:pt>
                <c:pt idx="143">
                  <c:v>3.9830000000000001</c:v>
                </c:pt>
                <c:pt idx="144">
                  <c:v>3.3660000000000001</c:v>
                </c:pt>
                <c:pt idx="145">
                  <c:v>2.992</c:v>
                </c:pt>
                <c:pt idx="146">
                  <c:v>2.8159999999999998</c:v>
                </c:pt>
                <c:pt idx="147">
                  <c:v>2.6469999999999998</c:v>
                </c:pt>
                <c:pt idx="148">
                  <c:v>2.6469999999999998</c:v>
                </c:pt>
                <c:pt idx="149">
                  <c:v>3.1760000000000002</c:v>
                </c:pt>
                <c:pt idx="150">
                  <c:v>5.9859999999999998</c:v>
                </c:pt>
                <c:pt idx="151">
                  <c:v>2.8159999999999998</c:v>
                </c:pt>
                <c:pt idx="152">
                  <c:v>2.33</c:v>
                </c:pt>
                <c:pt idx="153">
                  <c:v>2.0390000000000001</c:v>
                </c:pt>
                <c:pt idx="154">
                  <c:v>1.774</c:v>
                </c:pt>
                <c:pt idx="155">
                  <c:v>1.532</c:v>
                </c:pt>
                <c:pt idx="156">
                  <c:v>1.42</c:v>
                </c:pt>
                <c:pt idx="157">
                  <c:v>1.532</c:v>
                </c:pt>
                <c:pt idx="158">
                  <c:v>1.42</c:v>
                </c:pt>
                <c:pt idx="159">
                  <c:v>1.532</c:v>
                </c:pt>
                <c:pt idx="160">
                  <c:v>1.3140000000000001</c:v>
                </c:pt>
                <c:pt idx="161">
                  <c:v>1.3140000000000001</c:v>
                </c:pt>
                <c:pt idx="162">
                  <c:v>1.42</c:v>
                </c:pt>
                <c:pt idx="163">
                  <c:v>1.42</c:v>
                </c:pt>
                <c:pt idx="164">
                  <c:v>1.3140000000000001</c:v>
                </c:pt>
                <c:pt idx="165">
                  <c:v>1.1579999999999999</c:v>
                </c:pt>
                <c:pt idx="166">
                  <c:v>1.1579999999999999</c:v>
                </c:pt>
                <c:pt idx="167">
                  <c:v>1.1579999999999999</c:v>
                </c:pt>
                <c:pt idx="168">
                  <c:v>1.1120000000000001</c:v>
                </c:pt>
                <c:pt idx="169">
                  <c:v>1.1120000000000001</c:v>
                </c:pt>
                <c:pt idx="170">
                  <c:v>1.0669999999999999</c:v>
                </c:pt>
                <c:pt idx="171">
                  <c:v>1.0229999999999999</c:v>
                </c:pt>
                <c:pt idx="172">
                  <c:v>1.0229999999999999</c:v>
                </c:pt>
                <c:pt idx="173">
                  <c:v>0.98</c:v>
                </c:pt>
                <c:pt idx="174">
                  <c:v>0.98</c:v>
                </c:pt>
                <c:pt idx="175">
                  <c:v>0.93899999999999995</c:v>
                </c:pt>
                <c:pt idx="176">
                  <c:v>1.65</c:v>
                </c:pt>
                <c:pt idx="177">
                  <c:v>7.8639999999999999</c:v>
                </c:pt>
                <c:pt idx="178">
                  <c:v>3.7690000000000001</c:v>
                </c:pt>
                <c:pt idx="179">
                  <c:v>2.4849999999999999</c:v>
                </c:pt>
                <c:pt idx="180">
                  <c:v>1.1579999999999999</c:v>
                </c:pt>
                <c:pt idx="181">
                  <c:v>1.1579999999999999</c:v>
                </c:pt>
                <c:pt idx="182">
                  <c:v>1.0669999999999999</c:v>
                </c:pt>
                <c:pt idx="183">
                  <c:v>1.0229999999999999</c:v>
                </c:pt>
                <c:pt idx="184">
                  <c:v>0.98</c:v>
                </c:pt>
                <c:pt idx="185">
                  <c:v>0.98</c:v>
                </c:pt>
                <c:pt idx="186">
                  <c:v>0.93899999999999995</c:v>
                </c:pt>
                <c:pt idx="187">
                  <c:v>0.89900000000000002</c:v>
                </c:pt>
                <c:pt idx="188">
                  <c:v>0.89900000000000002</c:v>
                </c:pt>
                <c:pt idx="189">
                  <c:v>0.86</c:v>
                </c:pt>
                <c:pt idx="190">
                  <c:v>0.86</c:v>
                </c:pt>
                <c:pt idx="191">
                  <c:v>0.82199999999999995</c:v>
                </c:pt>
                <c:pt idx="192">
                  <c:v>0.82199999999999995</c:v>
                </c:pt>
                <c:pt idx="193">
                  <c:v>0.78500000000000003</c:v>
                </c:pt>
                <c:pt idx="194">
                  <c:v>0.78500000000000003</c:v>
                </c:pt>
                <c:pt idx="195">
                  <c:v>0.749</c:v>
                </c:pt>
                <c:pt idx="196">
                  <c:v>0.749</c:v>
                </c:pt>
                <c:pt idx="197">
                  <c:v>0.749</c:v>
                </c:pt>
                <c:pt idx="198">
                  <c:v>0.71499999999999997</c:v>
                </c:pt>
                <c:pt idx="199">
                  <c:v>0.71499999999999997</c:v>
                </c:pt>
                <c:pt idx="200">
                  <c:v>0.68100000000000005</c:v>
                </c:pt>
                <c:pt idx="201">
                  <c:v>0.68100000000000005</c:v>
                </c:pt>
                <c:pt idx="202">
                  <c:v>0.68100000000000005</c:v>
                </c:pt>
                <c:pt idx="203">
                  <c:v>0.64900000000000002</c:v>
                </c:pt>
                <c:pt idx="204">
                  <c:v>0.64900000000000002</c:v>
                </c:pt>
                <c:pt idx="205">
                  <c:v>0.61699999999999999</c:v>
                </c:pt>
                <c:pt idx="206">
                  <c:v>0.61699999999999999</c:v>
                </c:pt>
                <c:pt idx="207">
                  <c:v>0.89900000000000002</c:v>
                </c:pt>
                <c:pt idx="208">
                  <c:v>0.89900000000000002</c:v>
                </c:pt>
                <c:pt idx="209">
                  <c:v>0.68100000000000005</c:v>
                </c:pt>
                <c:pt idx="210">
                  <c:v>0.68100000000000005</c:v>
                </c:pt>
                <c:pt idx="211">
                  <c:v>0.68100000000000005</c:v>
                </c:pt>
                <c:pt idx="212">
                  <c:v>0.64900000000000002</c:v>
                </c:pt>
                <c:pt idx="213">
                  <c:v>0.61699999999999999</c:v>
                </c:pt>
                <c:pt idx="214">
                  <c:v>0.61699999999999999</c:v>
                </c:pt>
                <c:pt idx="215">
                  <c:v>0.61699999999999999</c:v>
                </c:pt>
                <c:pt idx="216">
                  <c:v>0.64900000000000002</c:v>
                </c:pt>
                <c:pt idx="217">
                  <c:v>0.64900000000000002</c:v>
                </c:pt>
                <c:pt idx="218">
                  <c:v>0.61699999999999999</c:v>
                </c:pt>
                <c:pt idx="219">
                  <c:v>0.61699999999999999</c:v>
                </c:pt>
                <c:pt idx="220">
                  <c:v>0.58699999999999997</c:v>
                </c:pt>
                <c:pt idx="221">
                  <c:v>0.58699999999999997</c:v>
                </c:pt>
                <c:pt idx="222">
                  <c:v>0.58699999999999997</c:v>
                </c:pt>
                <c:pt idx="223">
                  <c:v>0.55800000000000005</c:v>
                </c:pt>
                <c:pt idx="224">
                  <c:v>0.52900000000000003</c:v>
                </c:pt>
                <c:pt idx="225">
                  <c:v>0.52900000000000003</c:v>
                </c:pt>
                <c:pt idx="226">
                  <c:v>0.502</c:v>
                </c:pt>
                <c:pt idx="227">
                  <c:v>0.502</c:v>
                </c:pt>
                <c:pt idx="228">
                  <c:v>0.47599999999999998</c:v>
                </c:pt>
                <c:pt idx="229">
                  <c:v>0.45</c:v>
                </c:pt>
                <c:pt idx="230">
                  <c:v>0.42599999999999999</c:v>
                </c:pt>
                <c:pt idx="231">
                  <c:v>0.42599999999999999</c:v>
                </c:pt>
                <c:pt idx="232">
                  <c:v>0.42599999999999999</c:v>
                </c:pt>
                <c:pt idx="233">
                  <c:v>0.42599999999999999</c:v>
                </c:pt>
                <c:pt idx="234">
                  <c:v>0.40200000000000002</c:v>
                </c:pt>
                <c:pt idx="235">
                  <c:v>0.379</c:v>
                </c:pt>
                <c:pt idx="236">
                  <c:v>0.379</c:v>
                </c:pt>
                <c:pt idx="237">
                  <c:v>0.35699999999999998</c:v>
                </c:pt>
                <c:pt idx="238">
                  <c:v>0.35699999999999998</c:v>
                </c:pt>
                <c:pt idx="239">
                  <c:v>0.33600000000000002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73">
                  <c:v>0.35699999999999998</c:v>
                </c:pt>
                <c:pt idx="274">
                  <c:v>0.58699999999999997</c:v>
                </c:pt>
                <c:pt idx="275">
                  <c:v>0.502</c:v>
                </c:pt>
                <c:pt idx="276">
                  <c:v>0.47599999999999998</c:v>
                </c:pt>
                <c:pt idx="277">
                  <c:v>0.42599999999999999</c:v>
                </c:pt>
                <c:pt idx="278">
                  <c:v>0.42599999999999999</c:v>
                </c:pt>
                <c:pt idx="279">
                  <c:v>0.40200000000000002</c:v>
                </c:pt>
                <c:pt idx="280">
                  <c:v>0.379</c:v>
                </c:pt>
                <c:pt idx="281">
                  <c:v>0.379</c:v>
                </c:pt>
                <c:pt idx="282">
                  <c:v>0.35699999999999998</c:v>
                </c:pt>
                <c:pt idx="283">
                  <c:v>0.35699999999999998</c:v>
                </c:pt>
                <c:pt idx="284">
                  <c:v>0.33600000000000002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16.312999999999999</c:v>
                </c:pt>
                <c:pt idx="386">
                  <c:v>44.052</c:v>
                </c:pt>
                <c:pt idx="387">
                  <c:v>14.188000000000001</c:v>
                </c:pt>
                <c:pt idx="388">
                  <c:v>11.803000000000001</c:v>
                </c:pt>
                <c:pt idx="389">
                  <c:v>3.5640000000000001</c:v>
                </c:pt>
                <c:pt idx="390">
                  <c:v>2.0390000000000001</c:v>
                </c:pt>
                <c:pt idx="391">
                  <c:v>1.3140000000000001</c:v>
                </c:pt>
                <c:pt idx="392">
                  <c:v>1.0229999999999999</c:v>
                </c:pt>
                <c:pt idx="393">
                  <c:v>0.82199999999999995</c:v>
                </c:pt>
                <c:pt idx="394">
                  <c:v>8.9350000000000005</c:v>
                </c:pt>
                <c:pt idx="395">
                  <c:v>41.133000000000003</c:v>
                </c:pt>
                <c:pt idx="396">
                  <c:v>28.510999999999999</c:v>
                </c:pt>
                <c:pt idx="397">
                  <c:v>15.763999999999999</c:v>
                </c:pt>
                <c:pt idx="398">
                  <c:v>10.929</c:v>
                </c:pt>
                <c:pt idx="399">
                  <c:v>5.9859999999999998</c:v>
                </c:pt>
                <c:pt idx="400">
                  <c:v>9.3119999999999994</c:v>
                </c:pt>
                <c:pt idx="401">
                  <c:v>88.097999999999999</c:v>
                </c:pt>
                <c:pt idx="402">
                  <c:v>142.874</c:v>
                </c:pt>
                <c:pt idx="403">
                  <c:v>78.951999999999998</c:v>
                </c:pt>
                <c:pt idx="404">
                  <c:v>59.816000000000003</c:v>
                </c:pt>
                <c:pt idx="405">
                  <c:v>121.173</c:v>
                </c:pt>
                <c:pt idx="406">
                  <c:v>10.929</c:v>
                </c:pt>
                <c:pt idx="407">
                  <c:v>8.9350000000000005</c:v>
                </c:pt>
                <c:pt idx="408">
                  <c:v>5.7050000000000001</c:v>
                </c:pt>
                <c:pt idx="409">
                  <c:v>5.9859999999999998</c:v>
                </c:pt>
                <c:pt idx="410">
                  <c:v>7.2</c:v>
                </c:pt>
                <c:pt idx="411">
                  <c:v>25.404</c:v>
                </c:pt>
                <c:pt idx="412">
                  <c:v>11.803000000000001</c:v>
                </c:pt>
                <c:pt idx="413">
                  <c:v>6.2750000000000004</c:v>
                </c:pt>
                <c:pt idx="414">
                  <c:v>5.4340000000000002</c:v>
                </c:pt>
                <c:pt idx="415">
                  <c:v>3.3660000000000001</c:v>
                </c:pt>
                <c:pt idx="416">
                  <c:v>3.1760000000000002</c:v>
                </c:pt>
                <c:pt idx="417">
                  <c:v>2.992</c:v>
                </c:pt>
                <c:pt idx="418">
                  <c:v>4.4329999999999998</c:v>
                </c:pt>
                <c:pt idx="419">
                  <c:v>121.173</c:v>
                </c:pt>
                <c:pt idx="420">
                  <c:v>111.199</c:v>
                </c:pt>
                <c:pt idx="421">
                  <c:v>121.173</c:v>
                </c:pt>
                <c:pt idx="422">
                  <c:v>83.441999999999993</c:v>
                </c:pt>
                <c:pt idx="423">
                  <c:v>97.923000000000002</c:v>
                </c:pt>
                <c:pt idx="424">
                  <c:v>193.751</c:v>
                </c:pt>
                <c:pt idx="425">
                  <c:v>78.951999999999998</c:v>
                </c:pt>
                <c:pt idx="426">
                  <c:v>84.59</c:v>
                </c:pt>
                <c:pt idx="427">
                  <c:v>156.36600000000001</c:v>
                </c:pt>
                <c:pt idx="428">
                  <c:v>103.099</c:v>
                </c:pt>
                <c:pt idx="429">
                  <c:v>151.21100000000001</c:v>
                </c:pt>
                <c:pt idx="430">
                  <c:v>83.441999999999993</c:v>
                </c:pt>
                <c:pt idx="431">
                  <c:v>36.406999999999996</c:v>
                </c:pt>
                <c:pt idx="432">
                  <c:v>86.918000000000006</c:v>
                </c:pt>
                <c:pt idx="433">
                  <c:v>75.692999999999998</c:v>
                </c:pt>
                <c:pt idx="434">
                  <c:v>81.176000000000002</c:v>
                </c:pt>
                <c:pt idx="435">
                  <c:v>57.110999999999997</c:v>
                </c:pt>
                <c:pt idx="436">
                  <c:v>60.735999999999997</c:v>
                </c:pt>
                <c:pt idx="437">
                  <c:v>64.512</c:v>
                </c:pt>
                <c:pt idx="438">
                  <c:v>138.02199999999999</c:v>
                </c:pt>
                <c:pt idx="439">
                  <c:v>122.645</c:v>
                </c:pt>
                <c:pt idx="440">
                  <c:v>82.304000000000002</c:v>
                </c:pt>
                <c:pt idx="441">
                  <c:v>92.924000000000007</c:v>
                </c:pt>
                <c:pt idx="442">
                  <c:v>152.917</c:v>
                </c:pt>
                <c:pt idx="443">
                  <c:v>49.488</c:v>
                </c:pt>
                <c:pt idx="444">
                  <c:v>133.28200000000001</c:v>
                </c:pt>
                <c:pt idx="445">
                  <c:v>227.62200000000001</c:v>
                </c:pt>
                <c:pt idx="446">
                  <c:v>308.81099999999998</c:v>
                </c:pt>
                <c:pt idx="447">
                  <c:v>420.97500000000002</c:v>
                </c:pt>
                <c:pt idx="448">
                  <c:v>505.18299999999999</c:v>
                </c:pt>
                <c:pt idx="449">
                  <c:v>133.28200000000001</c:v>
                </c:pt>
                <c:pt idx="450">
                  <c:v>84.59</c:v>
                </c:pt>
                <c:pt idx="451">
                  <c:v>89.287999999999997</c:v>
                </c:pt>
                <c:pt idx="452">
                  <c:v>100.489</c:v>
                </c:pt>
                <c:pt idx="453">
                  <c:v>78.951999999999998</c:v>
                </c:pt>
                <c:pt idx="454">
                  <c:v>57.110999999999997</c:v>
                </c:pt>
                <c:pt idx="455">
                  <c:v>29.326000000000001</c:v>
                </c:pt>
                <c:pt idx="456">
                  <c:v>23.227</c:v>
                </c:pt>
                <c:pt idx="457">
                  <c:v>16.876000000000001</c:v>
                </c:pt>
                <c:pt idx="458">
                  <c:v>115.404</c:v>
                </c:pt>
                <c:pt idx="459">
                  <c:v>108.45399999999999</c:v>
                </c:pt>
                <c:pt idx="460">
                  <c:v>84.59</c:v>
                </c:pt>
                <c:pt idx="461">
                  <c:v>99.200999999999993</c:v>
                </c:pt>
                <c:pt idx="462">
                  <c:v>89.287999999999997</c:v>
                </c:pt>
                <c:pt idx="463">
                  <c:v>55.353999999999999</c:v>
                </c:pt>
                <c:pt idx="464">
                  <c:v>39.03</c:v>
                </c:pt>
                <c:pt idx="465">
                  <c:v>232.11500000000001</c:v>
                </c:pt>
                <c:pt idx="466">
                  <c:v>89.287999999999997</c:v>
                </c:pt>
                <c:pt idx="467">
                  <c:v>115.404</c:v>
                </c:pt>
                <c:pt idx="468">
                  <c:v>163.41900000000001</c:v>
                </c:pt>
                <c:pt idx="469">
                  <c:v>97.923000000000002</c:v>
                </c:pt>
                <c:pt idx="470">
                  <c:v>60.735999999999997</c:v>
                </c:pt>
                <c:pt idx="471">
                  <c:v>195.762</c:v>
                </c:pt>
                <c:pt idx="472">
                  <c:v>279.32100000000003</c:v>
                </c:pt>
                <c:pt idx="473">
                  <c:v>438.40499999999997</c:v>
                </c:pt>
                <c:pt idx="474">
                  <c:v>272.70999999999998</c:v>
                </c:pt>
                <c:pt idx="475">
                  <c:v>369.21499999999997</c:v>
                </c:pt>
                <c:pt idx="476">
                  <c:v>465.34899999999999</c:v>
                </c:pt>
                <c:pt idx="477">
                  <c:v>289.52699999999999</c:v>
                </c:pt>
                <c:pt idx="478">
                  <c:v>109.821</c:v>
                </c:pt>
                <c:pt idx="479">
                  <c:v>85.748999999999995</c:v>
                </c:pt>
                <c:pt idx="480">
                  <c:v>111.199</c:v>
                </c:pt>
                <c:pt idx="481">
                  <c:v>83.441999999999993</c:v>
                </c:pt>
                <c:pt idx="482">
                  <c:v>310.60199999999998</c:v>
                </c:pt>
                <c:pt idx="483">
                  <c:v>101.788</c:v>
                </c:pt>
                <c:pt idx="484">
                  <c:v>66.456999999999994</c:v>
                </c:pt>
                <c:pt idx="485">
                  <c:v>48.686</c:v>
                </c:pt>
                <c:pt idx="486">
                  <c:v>39.722999999999999</c:v>
                </c:pt>
                <c:pt idx="487">
                  <c:v>20.524000000000001</c:v>
                </c:pt>
                <c:pt idx="488">
                  <c:v>21.178999999999998</c:v>
                </c:pt>
                <c:pt idx="489">
                  <c:v>22.530999999999999</c:v>
                </c:pt>
                <c:pt idx="490">
                  <c:v>14.188000000000001</c:v>
                </c:pt>
                <c:pt idx="491">
                  <c:v>6.8819999999999997</c:v>
                </c:pt>
                <c:pt idx="492">
                  <c:v>42.576000000000001</c:v>
                </c:pt>
                <c:pt idx="493">
                  <c:v>41.85</c:v>
                </c:pt>
                <c:pt idx="494">
                  <c:v>30.155999999999999</c:v>
                </c:pt>
                <c:pt idx="495">
                  <c:v>81.176000000000002</c:v>
                </c:pt>
                <c:pt idx="496">
                  <c:v>66.456999999999994</c:v>
                </c:pt>
                <c:pt idx="497">
                  <c:v>124.128</c:v>
                </c:pt>
                <c:pt idx="498">
                  <c:v>21.847999999999999</c:v>
                </c:pt>
                <c:pt idx="499">
                  <c:v>46.331000000000003</c:v>
                </c:pt>
                <c:pt idx="500">
                  <c:v>35.466000000000001</c:v>
                </c:pt>
                <c:pt idx="501">
                  <c:v>21.178999999999998</c:v>
                </c:pt>
                <c:pt idx="502">
                  <c:v>21.178999999999998</c:v>
                </c:pt>
                <c:pt idx="503">
                  <c:v>27.712</c:v>
                </c:pt>
                <c:pt idx="504">
                  <c:v>22.530999999999999</c:v>
                </c:pt>
                <c:pt idx="505">
                  <c:v>11.36</c:v>
                </c:pt>
                <c:pt idx="506">
                  <c:v>14.188000000000001</c:v>
                </c:pt>
                <c:pt idx="507">
                  <c:v>60.735999999999997</c:v>
                </c:pt>
                <c:pt idx="508">
                  <c:v>44.052</c:v>
                </c:pt>
                <c:pt idx="509">
                  <c:v>41.85</c:v>
                </c:pt>
                <c:pt idx="510">
                  <c:v>29.326000000000001</c:v>
                </c:pt>
                <c:pt idx="511">
                  <c:v>19.882999999999999</c:v>
                </c:pt>
                <c:pt idx="512">
                  <c:v>39.03</c:v>
                </c:pt>
                <c:pt idx="513">
                  <c:v>19.882999999999999</c:v>
                </c:pt>
                <c:pt idx="514">
                  <c:v>14.188000000000001</c:v>
                </c:pt>
                <c:pt idx="515">
                  <c:v>8.2110000000000003</c:v>
                </c:pt>
                <c:pt idx="516">
                  <c:v>8.2110000000000003</c:v>
                </c:pt>
                <c:pt idx="517">
                  <c:v>8.5679999999999996</c:v>
                </c:pt>
                <c:pt idx="518">
                  <c:v>8.5679999999999996</c:v>
                </c:pt>
                <c:pt idx="519">
                  <c:v>7.2</c:v>
                </c:pt>
                <c:pt idx="520">
                  <c:v>5.9859999999999998</c:v>
                </c:pt>
                <c:pt idx="521">
                  <c:v>5.7050000000000001</c:v>
                </c:pt>
                <c:pt idx="522">
                  <c:v>4.4329999999999998</c:v>
                </c:pt>
                <c:pt idx="523">
                  <c:v>3.7690000000000001</c:v>
                </c:pt>
                <c:pt idx="524">
                  <c:v>3.3660000000000001</c:v>
                </c:pt>
                <c:pt idx="525">
                  <c:v>3.1760000000000002</c:v>
                </c:pt>
                <c:pt idx="526">
                  <c:v>3.7690000000000001</c:v>
                </c:pt>
                <c:pt idx="527">
                  <c:v>3.3660000000000001</c:v>
                </c:pt>
                <c:pt idx="528">
                  <c:v>2.8159999999999998</c:v>
                </c:pt>
                <c:pt idx="529">
                  <c:v>2.0390000000000001</c:v>
                </c:pt>
                <c:pt idx="530">
                  <c:v>2.0390000000000001</c:v>
                </c:pt>
                <c:pt idx="531">
                  <c:v>1.903</c:v>
                </c:pt>
                <c:pt idx="532">
                  <c:v>1.774</c:v>
                </c:pt>
                <c:pt idx="533">
                  <c:v>1.774</c:v>
                </c:pt>
                <c:pt idx="534">
                  <c:v>1.774</c:v>
                </c:pt>
                <c:pt idx="535">
                  <c:v>2.0390000000000001</c:v>
                </c:pt>
                <c:pt idx="536">
                  <c:v>2.33</c:v>
                </c:pt>
                <c:pt idx="537">
                  <c:v>2.33</c:v>
                </c:pt>
                <c:pt idx="538">
                  <c:v>1.903</c:v>
                </c:pt>
                <c:pt idx="539">
                  <c:v>2.0390000000000001</c:v>
                </c:pt>
                <c:pt idx="540">
                  <c:v>2.0390000000000001</c:v>
                </c:pt>
                <c:pt idx="541">
                  <c:v>2.0390000000000001</c:v>
                </c:pt>
                <c:pt idx="542">
                  <c:v>2.0390000000000001</c:v>
                </c:pt>
                <c:pt idx="543">
                  <c:v>1.774</c:v>
                </c:pt>
                <c:pt idx="544">
                  <c:v>1.774</c:v>
                </c:pt>
                <c:pt idx="545">
                  <c:v>1.42</c:v>
                </c:pt>
                <c:pt idx="546">
                  <c:v>1.42</c:v>
                </c:pt>
                <c:pt idx="547">
                  <c:v>1.3140000000000001</c:v>
                </c:pt>
                <c:pt idx="548">
                  <c:v>1.1579999999999999</c:v>
                </c:pt>
                <c:pt idx="549">
                  <c:v>1.0669999999999999</c:v>
                </c:pt>
                <c:pt idx="550">
                  <c:v>1.0669999999999999</c:v>
                </c:pt>
                <c:pt idx="551">
                  <c:v>0.86</c:v>
                </c:pt>
                <c:pt idx="552">
                  <c:v>0.68100000000000005</c:v>
                </c:pt>
                <c:pt idx="553">
                  <c:v>0.68100000000000005</c:v>
                </c:pt>
                <c:pt idx="554">
                  <c:v>0.68100000000000005</c:v>
                </c:pt>
                <c:pt idx="555">
                  <c:v>2.8159999999999998</c:v>
                </c:pt>
                <c:pt idx="556">
                  <c:v>2.33</c:v>
                </c:pt>
                <c:pt idx="557">
                  <c:v>1.42</c:v>
                </c:pt>
                <c:pt idx="558">
                  <c:v>1.2130000000000001</c:v>
                </c:pt>
                <c:pt idx="559">
                  <c:v>1.0669999999999999</c:v>
                </c:pt>
                <c:pt idx="560">
                  <c:v>0.86</c:v>
                </c:pt>
                <c:pt idx="561">
                  <c:v>0.71499999999999997</c:v>
                </c:pt>
                <c:pt idx="562">
                  <c:v>0.749</c:v>
                </c:pt>
                <c:pt idx="563">
                  <c:v>0.93899999999999995</c:v>
                </c:pt>
                <c:pt idx="564">
                  <c:v>1.0669999999999999</c:v>
                </c:pt>
                <c:pt idx="565">
                  <c:v>0.98</c:v>
                </c:pt>
                <c:pt idx="566">
                  <c:v>0.86</c:v>
                </c:pt>
                <c:pt idx="567">
                  <c:v>0.68100000000000005</c:v>
                </c:pt>
                <c:pt idx="568">
                  <c:v>0.68100000000000005</c:v>
                </c:pt>
                <c:pt idx="569">
                  <c:v>0.68100000000000005</c:v>
                </c:pt>
                <c:pt idx="570">
                  <c:v>0.61699999999999999</c:v>
                </c:pt>
                <c:pt idx="571">
                  <c:v>0.64900000000000002</c:v>
                </c:pt>
                <c:pt idx="572">
                  <c:v>0.64900000000000002</c:v>
                </c:pt>
                <c:pt idx="573">
                  <c:v>0.502</c:v>
                </c:pt>
                <c:pt idx="574">
                  <c:v>0.45</c:v>
                </c:pt>
                <c:pt idx="575">
                  <c:v>0.45</c:v>
                </c:pt>
                <c:pt idx="576">
                  <c:v>0.40200000000000002</c:v>
                </c:pt>
                <c:pt idx="577">
                  <c:v>0.45</c:v>
                </c:pt>
                <c:pt idx="578">
                  <c:v>0.45</c:v>
                </c:pt>
                <c:pt idx="579">
                  <c:v>0.40200000000000002</c:v>
                </c:pt>
                <c:pt idx="580">
                  <c:v>0.40200000000000002</c:v>
                </c:pt>
                <c:pt idx="581">
                  <c:v>0.40200000000000002</c:v>
                </c:pt>
                <c:pt idx="582">
                  <c:v>0.379</c:v>
                </c:pt>
                <c:pt idx="583">
                  <c:v>0.379</c:v>
                </c:pt>
                <c:pt idx="584">
                  <c:v>0.379</c:v>
                </c:pt>
                <c:pt idx="585">
                  <c:v>0.379</c:v>
                </c:pt>
                <c:pt idx="586">
                  <c:v>0.35699999999999998</c:v>
                </c:pt>
                <c:pt idx="587">
                  <c:v>0.35699999999999998</c:v>
                </c:pt>
                <c:pt idx="588">
                  <c:v>0.35699999999999998</c:v>
                </c:pt>
                <c:pt idx="589">
                  <c:v>0.33600000000000002</c:v>
                </c:pt>
                <c:pt idx="590">
                  <c:v>0.33600000000000002</c:v>
                </c:pt>
                <c:pt idx="591">
                  <c:v>0.33600000000000002</c:v>
                </c:pt>
                <c:pt idx="592">
                  <c:v>0.33600000000000002</c:v>
                </c:pt>
                <c:pt idx="593">
                  <c:v>0.26</c:v>
                </c:pt>
                <c:pt idx="594">
                  <c:v>0.26</c:v>
                </c:pt>
                <c:pt idx="595">
                  <c:v>0.24299999999999999</c:v>
                </c:pt>
                <c:pt idx="596">
                  <c:v>0.24299999999999999</c:v>
                </c:pt>
                <c:pt idx="597">
                  <c:v>0.24299999999999999</c:v>
                </c:pt>
                <c:pt idx="598">
                  <c:v>0.22700000000000001</c:v>
                </c:pt>
                <c:pt idx="599">
                  <c:v>0.22700000000000001</c:v>
                </c:pt>
                <c:pt idx="600">
                  <c:v>0.22700000000000001</c:v>
                </c:pt>
                <c:pt idx="601">
                  <c:v>0.22700000000000001</c:v>
                </c:pt>
                <c:pt idx="602">
                  <c:v>0.21199999999999999</c:v>
                </c:pt>
                <c:pt idx="603">
                  <c:v>0.19700000000000001</c:v>
                </c:pt>
                <c:pt idx="604">
                  <c:v>0.19700000000000001</c:v>
                </c:pt>
                <c:pt idx="605">
                  <c:v>0.183</c:v>
                </c:pt>
                <c:pt idx="606">
                  <c:v>0.183</c:v>
                </c:pt>
                <c:pt idx="607">
                  <c:v>0.183</c:v>
                </c:pt>
                <c:pt idx="608">
                  <c:v>0.17</c:v>
                </c:pt>
                <c:pt idx="609">
                  <c:v>0.17</c:v>
                </c:pt>
                <c:pt idx="610">
                  <c:v>0.17</c:v>
                </c:pt>
                <c:pt idx="611">
                  <c:v>0.157</c:v>
                </c:pt>
                <c:pt idx="612">
                  <c:v>0.157</c:v>
                </c:pt>
                <c:pt idx="613">
                  <c:v>0.14499999999999999</c:v>
                </c:pt>
                <c:pt idx="614">
                  <c:v>0.14499999999999999</c:v>
                </c:pt>
                <c:pt idx="615">
                  <c:v>0.13300000000000001</c:v>
                </c:pt>
                <c:pt idx="616">
                  <c:v>0.13300000000000001</c:v>
                </c:pt>
                <c:pt idx="617">
                  <c:v>0.13300000000000001</c:v>
                </c:pt>
                <c:pt idx="618">
                  <c:v>0.112</c:v>
                </c:pt>
                <c:pt idx="619">
                  <c:v>0.112</c:v>
                </c:pt>
                <c:pt idx="620">
                  <c:v>0.10299999999999999</c:v>
                </c:pt>
                <c:pt idx="621">
                  <c:v>9.4E-2</c:v>
                </c:pt>
                <c:pt idx="622">
                  <c:v>9.4E-2</c:v>
                </c:pt>
                <c:pt idx="623">
                  <c:v>9.4E-2</c:v>
                </c:pt>
                <c:pt idx="624">
                  <c:v>9.4E-2</c:v>
                </c:pt>
                <c:pt idx="625">
                  <c:v>0.13300000000000001</c:v>
                </c:pt>
                <c:pt idx="626">
                  <c:v>0.157</c:v>
                </c:pt>
                <c:pt idx="627">
                  <c:v>0.123</c:v>
                </c:pt>
                <c:pt idx="628">
                  <c:v>9.4E-2</c:v>
                </c:pt>
                <c:pt idx="629">
                  <c:v>9.4E-2</c:v>
                </c:pt>
                <c:pt idx="630">
                  <c:v>9.4E-2</c:v>
                </c:pt>
                <c:pt idx="631">
                  <c:v>8.5000000000000006E-2</c:v>
                </c:pt>
                <c:pt idx="632">
                  <c:v>7.6999999999999999E-2</c:v>
                </c:pt>
                <c:pt idx="633">
                  <c:v>7.0000000000000007E-2</c:v>
                </c:pt>
                <c:pt idx="634">
                  <c:v>7.0000000000000007E-2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17.451000000000001</c:v>
                </c:pt>
                <c:pt idx="705">
                  <c:v>11.36</c:v>
                </c:pt>
                <c:pt idx="706">
                  <c:v>3.3660000000000001</c:v>
                </c:pt>
                <c:pt idx="707">
                  <c:v>1.65</c:v>
                </c:pt>
                <c:pt idx="708">
                  <c:v>1.0229999999999999</c:v>
                </c:pt>
                <c:pt idx="709">
                  <c:v>0.82199999999999995</c:v>
                </c:pt>
                <c:pt idx="710">
                  <c:v>0.68100000000000005</c:v>
                </c:pt>
                <c:pt idx="711">
                  <c:v>0.52900000000000003</c:v>
                </c:pt>
                <c:pt idx="712">
                  <c:v>0.45</c:v>
                </c:pt>
                <c:pt idx="713">
                  <c:v>0.45</c:v>
                </c:pt>
                <c:pt idx="714">
                  <c:v>0.42599999999999999</c:v>
                </c:pt>
                <c:pt idx="715">
                  <c:v>0.35699999999999998</c:v>
                </c:pt>
                <c:pt idx="716">
                  <c:v>0.35699999999999998</c:v>
                </c:pt>
                <c:pt idx="717">
                  <c:v>0.27800000000000002</c:v>
                </c:pt>
                <c:pt idx="718">
                  <c:v>0.24299999999999999</c:v>
                </c:pt>
                <c:pt idx="719">
                  <c:v>0.22700000000000001</c:v>
                </c:pt>
                <c:pt idx="720">
                  <c:v>0.22700000000000001</c:v>
                </c:pt>
                <c:pt idx="721">
                  <c:v>0.21199999999999999</c:v>
                </c:pt>
                <c:pt idx="722">
                  <c:v>0.19700000000000001</c:v>
                </c:pt>
                <c:pt idx="723">
                  <c:v>0.19700000000000001</c:v>
                </c:pt>
                <c:pt idx="724">
                  <c:v>0.17</c:v>
                </c:pt>
                <c:pt idx="725">
                  <c:v>0.112</c:v>
                </c:pt>
                <c:pt idx="726">
                  <c:v>9.4E-2</c:v>
                </c:pt>
                <c:pt idx="727">
                  <c:v>9.4E-2</c:v>
                </c:pt>
                <c:pt idx="728">
                  <c:v>7.6999999999999999E-2</c:v>
                </c:pt>
                <c:pt idx="729">
                  <c:v>7.0000000000000007E-2</c:v>
                </c:pt>
                <c:pt idx="730">
                  <c:v>8.5000000000000006E-2</c:v>
                </c:pt>
                <c:pt idx="731">
                  <c:v>8.5000000000000006E-2</c:v>
                </c:pt>
                <c:pt idx="732">
                  <c:v>8.5000000000000006E-2</c:v>
                </c:pt>
                <c:pt idx="733">
                  <c:v>8.5000000000000006E-2</c:v>
                </c:pt>
                <c:pt idx="734">
                  <c:v>7.0000000000000007E-2</c:v>
                </c:pt>
                <c:pt idx="735">
                  <c:v>6.3E-2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0.21199999999999999</c:v>
                </c:pt>
                <c:pt idx="757">
                  <c:v>0.10299999999999999</c:v>
                </c:pt>
                <c:pt idx="758">
                  <c:v>0.13300000000000001</c:v>
                </c:pt>
                <c:pt idx="759">
                  <c:v>0.14499999999999999</c:v>
                </c:pt>
                <c:pt idx="760">
                  <c:v>0.183</c:v>
                </c:pt>
                <c:pt idx="761">
                  <c:v>9.4E-2</c:v>
                </c:pt>
                <c:pt idx="762">
                  <c:v>9.4E-2</c:v>
                </c:pt>
                <c:pt idx="763">
                  <c:v>9.4E-2</c:v>
                </c:pt>
                <c:pt idx="764">
                  <c:v>9.4E-2</c:v>
                </c:pt>
                <c:pt idx="765">
                  <c:v>0.21199999999999999</c:v>
                </c:pt>
                <c:pt idx="766">
                  <c:v>0.379</c:v>
                </c:pt>
                <c:pt idx="767">
                  <c:v>6.3E-2</c:v>
                </c:pt>
                <c:pt idx="768">
                  <c:v>9.4E-2</c:v>
                </c:pt>
                <c:pt idx="769">
                  <c:v>0.21199999999999999</c:v>
                </c:pt>
                <c:pt idx="770">
                  <c:v>0.19700000000000001</c:v>
                </c:pt>
                <c:pt idx="771">
                  <c:v>0.45</c:v>
                </c:pt>
                <c:pt idx="772">
                  <c:v>0.19700000000000001</c:v>
                </c:pt>
                <c:pt idx="773">
                  <c:v>0.112</c:v>
                </c:pt>
                <c:pt idx="774">
                  <c:v>9.4E-2</c:v>
                </c:pt>
                <c:pt idx="775">
                  <c:v>7.6999999999999999E-2</c:v>
                </c:pt>
                <c:pt idx="776">
                  <c:v>6.3E-2</c:v>
                </c:pt>
                <c:pt idx="777">
                  <c:v>0.24299999999999999</c:v>
                </c:pt>
                <c:pt idx="778">
                  <c:v>0.21199999999999999</c:v>
                </c:pt>
                <c:pt idx="779">
                  <c:v>0.183</c:v>
                </c:pt>
                <c:pt idx="780">
                  <c:v>0.58699999999999997</c:v>
                </c:pt>
                <c:pt idx="781">
                  <c:v>0.47599999999999998</c:v>
                </c:pt>
                <c:pt idx="782">
                  <c:v>0.35699999999999998</c:v>
                </c:pt>
                <c:pt idx="783">
                  <c:v>0.61699999999999999</c:v>
                </c:pt>
                <c:pt idx="784">
                  <c:v>0.379</c:v>
                </c:pt>
                <c:pt idx="785">
                  <c:v>0.35699999999999998</c:v>
                </c:pt>
                <c:pt idx="786">
                  <c:v>0.316</c:v>
                </c:pt>
                <c:pt idx="787">
                  <c:v>0.316</c:v>
                </c:pt>
                <c:pt idx="788">
                  <c:v>0.52900000000000003</c:v>
                </c:pt>
                <c:pt idx="789">
                  <c:v>0.58699999999999997</c:v>
                </c:pt>
                <c:pt idx="790">
                  <c:v>97.923000000000002</c:v>
                </c:pt>
                <c:pt idx="791">
                  <c:v>77.855999999999995</c:v>
                </c:pt>
                <c:pt idx="792">
                  <c:v>365.24900000000002</c:v>
                </c:pt>
                <c:pt idx="793">
                  <c:v>167.023</c:v>
                </c:pt>
                <c:pt idx="794">
                  <c:v>84.59</c:v>
                </c:pt>
                <c:pt idx="795">
                  <c:v>755.88400000000001</c:v>
                </c:pt>
                <c:pt idx="796">
                  <c:v>722.69600000000003</c:v>
                </c:pt>
                <c:pt idx="797">
                  <c:v>203.947</c:v>
                </c:pt>
                <c:pt idx="798">
                  <c:v>292.97800000000001</c:v>
                </c:pt>
                <c:pt idx="799">
                  <c:v>54.488999999999997</c:v>
                </c:pt>
                <c:pt idx="800">
                  <c:v>44.802999999999997</c:v>
                </c:pt>
                <c:pt idx="801">
                  <c:v>32.738999999999997</c:v>
                </c:pt>
                <c:pt idx="802">
                  <c:v>21.847999999999999</c:v>
                </c:pt>
                <c:pt idx="803">
                  <c:v>12.722</c:v>
                </c:pt>
                <c:pt idx="804">
                  <c:v>10.929</c:v>
                </c:pt>
                <c:pt idx="805">
                  <c:v>11.803000000000001</c:v>
                </c:pt>
                <c:pt idx="806">
                  <c:v>6.2750000000000004</c:v>
                </c:pt>
                <c:pt idx="807">
                  <c:v>5.4340000000000002</c:v>
                </c:pt>
                <c:pt idx="808">
                  <c:v>5.1710000000000003</c:v>
                </c:pt>
                <c:pt idx="809">
                  <c:v>3.3660000000000001</c:v>
                </c:pt>
                <c:pt idx="810">
                  <c:v>2.6469999999999998</c:v>
                </c:pt>
                <c:pt idx="811">
                  <c:v>1.42</c:v>
                </c:pt>
                <c:pt idx="812">
                  <c:v>1.0669999999999999</c:v>
                </c:pt>
                <c:pt idx="813">
                  <c:v>2.8159999999999998</c:v>
                </c:pt>
                <c:pt idx="814">
                  <c:v>11.36</c:v>
                </c:pt>
                <c:pt idx="815">
                  <c:v>11.36</c:v>
                </c:pt>
                <c:pt idx="816">
                  <c:v>38.344999999999999</c:v>
                </c:pt>
                <c:pt idx="817">
                  <c:v>51.948999999999998</c:v>
                </c:pt>
                <c:pt idx="818">
                  <c:v>21.847999999999999</c:v>
                </c:pt>
                <c:pt idx="819">
                  <c:v>23.937999999999999</c:v>
                </c:pt>
                <c:pt idx="820">
                  <c:v>12.722</c:v>
                </c:pt>
                <c:pt idx="821">
                  <c:v>6.8819999999999997</c:v>
                </c:pt>
                <c:pt idx="822">
                  <c:v>4.4329999999999998</c:v>
                </c:pt>
                <c:pt idx="823">
                  <c:v>2.6469999999999998</c:v>
                </c:pt>
                <c:pt idx="824">
                  <c:v>1.3140000000000001</c:v>
                </c:pt>
                <c:pt idx="825">
                  <c:v>0.93899999999999995</c:v>
                </c:pt>
                <c:pt idx="826">
                  <c:v>0.749</c:v>
                </c:pt>
                <c:pt idx="827">
                  <c:v>0.82199999999999995</c:v>
                </c:pt>
                <c:pt idx="828">
                  <c:v>0.98</c:v>
                </c:pt>
                <c:pt idx="829">
                  <c:v>0.68100000000000005</c:v>
                </c:pt>
                <c:pt idx="830">
                  <c:v>0.61699999999999999</c:v>
                </c:pt>
                <c:pt idx="831">
                  <c:v>18.640999999999998</c:v>
                </c:pt>
                <c:pt idx="832">
                  <c:v>7.5270000000000001</c:v>
                </c:pt>
                <c:pt idx="833">
                  <c:v>3.9830000000000001</c:v>
                </c:pt>
                <c:pt idx="834">
                  <c:v>3.5640000000000001</c:v>
                </c:pt>
                <c:pt idx="835">
                  <c:v>43.31</c:v>
                </c:pt>
                <c:pt idx="836">
                  <c:v>11.36</c:v>
                </c:pt>
                <c:pt idx="837">
                  <c:v>6.5739999999999998</c:v>
                </c:pt>
                <c:pt idx="838">
                  <c:v>2.4849999999999999</c:v>
                </c:pt>
                <c:pt idx="839">
                  <c:v>2.6469999999999998</c:v>
                </c:pt>
                <c:pt idx="840">
                  <c:v>1.903</c:v>
                </c:pt>
                <c:pt idx="841">
                  <c:v>1.65</c:v>
                </c:pt>
                <c:pt idx="842">
                  <c:v>7.2</c:v>
                </c:pt>
                <c:pt idx="843">
                  <c:v>11.36</c:v>
                </c:pt>
                <c:pt idx="844">
                  <c:v>180.05699999999999</c:v>
                </c:pt>
                <c:pt idx="845">
                  <c:v>308.81099999999998</c:v>
                </c:pt>
                <c:pt idx="846">
                  <c:v>220.99299999999999</c:v>
                </c:pt>
                <c:pt idx="847">
                  <c:v>234.38300000000001</c:v>
                </c:pt>
                <c:pt idx="848">
                  <c:v>172.529</c:v>
                </c:pt>
                <c:pt idx="849">
                  <c:v>96.656999999999996</c:v>
                </c:pt>
                <c:pt idx="850">
                  <c:v>185.84399999999999</c:v>
                </c:pt>
                <c:pt idx="851">
                  <c:v>165.214</c:v>
                </c:pt>
                <c:pt idx="852">
                  <c:v>96.656999999999996</c:v>
                </c:pt>
                <c:pt idx="853">
                  <c:v>109.821</c:v>
                </c:pt>
                <c:pt idx="854">
                  <c:v>165.214</c:v>
                </c:pt>
                <c:pt idx="855">
                  <c:v>118.265</c:v>
                </c:pt>
                <c:pt idx="856">
                  <c:v>61.665999999999997</c:v>
                </c:pt>
                <c:pt idx="857">
                  <c:v>35.466000000000001</c:v>
                </c:pt>
                <c:pt idx="858">
                  <c:v>23.227</c:v>
                </c:pt>
                <c:pt idx="859">
                  <c:v>22.530999999999999</c:v>
                </c:pt>
                <c:pt idx="860">
                  <c:v>19.254999999999999</c:v>
                </c:pt>
                <c:pt idx="861">
                  <c:v>13.688000000000001</c:v>
                </c:pt>
                <c:pt idx="862">
                  <c:v>12.722</c:v>
                </c:pt>
                <c:pt idx="863">
                  <c:v>9.6999999999999993</c:v>
                </c:pt>
                <c:pt idx="864">
                  <c:v>9.3119999999999994</c:v>
                </c:pt>
                <c:pt idx="865">
                  <c:v>8.9350000000000005</c:v>
                </c:pt>
                <c:pt idx="866">
                  <c:v>22.530999999999999</c:v>
                </c:pt>
                <c:pt idx="867">
                  <c:v>19.254999999999999</c:v>
                </c:pt>
                <c:pt idx="868">
                  <c:v>19.254999999999999</c:v>
                </c:pt>
                <c:pt idx="869">
                  <c:v>26.927</c:v>
                </c:pt>
                <c:pt idx="870">
                  <c:v>36.406999999999996</c:v>
                </c:pt>
                <c:pt idx="871">
                  <c:v>35.466000000000001</c:v>
                </c:pt>
                <c:pt idx="872">
                  <c:v>22.530999999999999</c:v>
                </c:pt>
                <c:pt idx="873">
                  <c:v>13.688000000000001</c:v>
                </c:pt>
                <c:pt idx="874">
                  <c:v>9.6999999999999993</c:v>
                </c:pt>
                <c:pt idx="875">
                  <c:v>9.3119999999999994</c:v>
                </c:pt>
                <c:pt idx="876">
                  <c:v>9.3119999999999994</c:v>
                </c:pt>
                <c:pt idx="877">
                  <c:v>9.3119999999999994</c:v>
                </c:pt>
                <c:pt idx="878">
                  <c:v>9.3119999999999994</c:v>
                </c:pt>
                <c:pt idx="879">
                  <c:v>5.9859999999999998</c:v>
                </c:pt>
                <c:pt idx="880">
                  <c:v>5.7050000000000001</c:v>
                </c:pt>
                <c:pt idx="881">
                  <c:v>5.7050000000000001</c:v>
                </c:pt>
                <c:pt idx="882">
                  <c:v>3.5640000000000001</c:v>
                </c:pt>
                <c:pt idx="883">
                  <c:v>3.5640000000000001</c:v>
                </c:pt>
                <c:pt idx="884">
                  <c:v>3.5640000000000001</c:v>
                </c:pt>
                <c:pt idx="885">
                  <c:v>3.7690000000000001</c:v>
                </c:pt>
                <c:pt idx="886">
                  <c:v>3.5640000000000001</c:v>
                </c:pt>
                <c:pt idx="887">
                  <c:v>3.5640000000000001</c:v>
                </c:pt>
                <c:pt idx="888">
                  <c:v>1.903</c:v>
                </c:pt>
                <c:pt idx="889">
                  <c:v>1.774</c:v>
                </c:pt>
                <c:pt idx="890">
                  <c:v>1.774</c:v>
                </c:pt>
                <c:pt idx="891">
                  <c:v>1.65</c:v>
                </c:pt>
                <c:pt idx="892">
                  <c:v>1.3140000000000001</c:v>
                </c:pt>
                <c:pt idx="893">
                  <c:v>1.1579999999999999</c:v>
                </c:pt>
                <c:pt idx="894">
                  <c:v>1.1579999999999999</c:v>
                </c:pt>
                <c:pt idx="895">
                  <c:v>1.1579999999999999</c:v>
                </c:pt>
                <c:pt idx="896">
                  <c:v>1.1120000000000001</c:v>
                </c:pt>
                <c:pt idx="897">
                  <c:v>1.0669999999999999</c:v>
                </c:pt>
                <c:pt idx="898">
                  <c:v>1.0669999999999999</c:v>
                </c:pt>
                <c:pt idx="899">
                  <c:v>1.0669999999999999</c:v>
                </c:pt>
                <c:pt idx="900">
                  <c:v>1.0669999999999999</c:v>
                </c:pt>
                <c:pt idx="901">
                  <c:v>1.0669999999999999</c:v>
                </c:pt>
                <c:pt idx="902">
                  <c:v>1.0669999999999999</c:v>
                </c:pt>
                <c:pt idx="903">
                  <c:v>1.0669999999999999</c:v>
                </c:pt>
                <c:pt idx="904">
                  <c:v>1.0669999999999999</c:v>
                </c:pt>
                <c:pt idx="905">
                  <c:v>1.0669999999999999</c:v>
                </c:pt>
                <c:pt idx="906">
                  <c:v>1.532</c:v>
                </c:pt>
                <c:pt idx="907">
                  <c:v>1.0669999999999999</c:v>
                </c:pt>
                <c:pt idx="908">
                  <c:v>1.0669999999999999</c:v>
                </c:pt>
                <c:pt idx="909">
                  <c:v>1.0669999999999999</c:v>
                </c:pt>
                <c:pt idx="910">
                  <c:v>1.0669999999999999</c:v>
                </c:pt>
                <c:pt idx="911">
                  <c:v>1.0669999999999999</c:v>
                </c:pt>
                <c:pt idx="912">
                  <c:v>1.0669999999999999</c:v>
                </c:pt>
                <c:pt idx="913">
                  <c:v>1.0669999999999999</c:v>
                </c:pt>
                <c:pt idx="914">
                  <c:v>1.0669999999999999</c:v>
                </c:pt>
                <c:pt idx="915">
                  <c:v>1.0669999999999999</c:v>
                </c:pt>
                <c:pt idx="916">
                  <c:v>1.0669999999999999</c:v>
                </c:pt>
                <c:pt idx="917">
                  <c:v>1.3140000000000001</c:v>
                </c:pt>
                <c:pt idx="918">
                  <c:v>1.2130000000000001</c:v>
                </c:pt>
                <c:pt idx="919">
                  <c:v>1.2130000000000001</c:v>
                </c:pt>
                <c:pt idx="920">
                  <c:v>1.1120000000000001</c:v>
                </c:pt>
                <c:pt idx="921">
                  <c:v>1.0669999999999999</c:v>
                </c:pt>
                <c:pt idx="922">
                  <c:v>1.0669999999999999</c:v>
                </c:pt>
                <c:pt idx="923">
                  <c:v>1.0669999999999999</c:v>
                </c:pt>
                <c:pt idx="924">
                  <c:v>1.1120000000000001</c:v>
                </c:pt>
                <c:pt idx="925">
                  <c:v>1.1120000000000001</c:v>
                </c:pt>
                <c:pt idx="926">
                  <c:v>1.1120000000000001</c:v>
                </c:pt>
                <c:pt idx="927">
                  <c:v>18.039000000000001</c:v>
                </c:pt>
                <c:pt idx="928">
                  <c:v>4.9160000000000004</c:v>
                </c:pt>
                <c:pt idx="929">
                  <c:v>5.7050000000000001</c:v>
                </c:pt>
                <c:pt idx="930">
                  <c:v>13.688000000000001</c:v>
                </c:pt>
                <c:pt idx="931">
                  <c:v>8.9350000000000005</c:v>
                </c:pt>
                <c:pt idx="932">
                  <c:v>8.9350000000000005</c:v>
                </c:pt>
                <c:pt idx="933">
                  <c:v>8.9350000000000005</c:v>
                </c:pt>
                <c:pt idx="934">
                  <c:v>3.5640000000000001</c:v>
                </c:pt>
                <c:pt idx="935">
                  <c:v>2.181</c:v>
                </c:pt>
                <c:pt idx="936">
                  <c:v>2.4849999999999999</c:v>
                </c:pt>
                <c:pt idx="937">
                  <c:v>2.4849999999999999</c:v>
                </c:pt>
                <c:pt idx="938">
                  <c:v>1.903</c:v>
                </c:pt>
                <c:pt idx="939">
                  <c:v>1.903</c:v>
                </c:pt>
                <c:pt idx="940">
                  <c:v>1.903</c:v>
                </c:pt>
                <c:pt idx="941">
                  <c:v>1.774</c:v>
                </c:pt>
                <c:pt idx="942">
                  <c:v>1.774</c:v>
                </c:pt>
                <c:pt idx="943">
                  <c:v>1.774</c:v>
                </c:pt>
                <c:pt idx="944">
                  <c:v>1.774</c:v>
                </c:pt>
                <c:pt idx="945">
                  <c:v>1.774</c:v>
                </c:pt>
                <c:pt idx="946">
                  <c:v>1.774</c:v>
                </c:pt>
                <c:pt idx="947">
                  <c:v>1.3140000000000001</c:v>
                </c:pt>
                <c:pt idx="948">
                  <c:v>1.0669999999999999</c:v>
                </c:pt>
                <c:pt idx="949">
                  <c:v>1.0669999999999999</c:v>
                </c:pt>
                <c:pt idx="950">
                  <c:v>0.93899999999999995</c:v>
                </c:pt>
                <c:pt idx="951">
                  <c:v>0.749</c:v>
                </c:pt>
                <c:pt idx="952">
                  <c:v>0.749</c:v>
                </c:pt>
                <c:pt idx="953">
                  <c:v>0.68100000000000005</c:v>
                </c:pt>
                <c:pt idx="954">
                  <c:v>0.64900000000000002</c:v>
                </c:pt>
                <c:pt idx="955">
                  <c:v>0.64900000000000002</c:v>
                </c:pt>
                <c:pt idx="956">
                  <c:v>0.64900000000000002</c:v>
                </c:pt>
                <c:pt idx="957">
                  <c:v>0.64900000000000002</c:v>
                </c:pt>
                <c:pt idx="958">
                  <c:v>0.64900000000000002</c:v>
                </c:pt>
                <c:pt idx="959">
                  <c:v>0.64900000000000002</c:v>
                </c:pt>
                <c:pt idx="960">
                  <c:v>0.64900000000000002</c:v>
                </c:pt>
                <c:pt idx="961">
                  <c:v>0.64900000000000002</c:v>
                </c:pt>
                <c:pt idx="962">
                  <c:v>0.64900000000000002</c:v>
                </c:pt>
                <c:pt idx="963">
                  <c:v>0.64900000000000002</c:v>
                </c:pt>
                <c:pt idx="964">
                  <c:v>0.61699999999999999</c:v>
                </c:pt>
                <c:pt idx="965">
                  <c:v>0.55800000000000005</c:v>
                </c:pt>
                <c:pt idx="966">
                  <c:v>0.502</c:v>
                </c:pt>
                <c:pt idx="967">
                  <c:v>0.502</c:v>
                </c:pt>
                <c:pt idx="968">
                  <c:v>0.45</c:v>
                </c:pt>
                <c:pt idx="969">
                  <c:v>0.45</c:v>
                </c:pt>
                <c:pt idx="970">
                  <c:v>0.45</c:v>
                </c:pt>
                <c:pt idx="971">
                  <c:v>0.45</c:v>
                </c:pt>
                <c:pt idx="972">
                  <c:v>0.45</c:v>
                </c:pt>
                <c:pt idx="973">
                  <c:v>0.45</c:v>
                </c:pt>
                <c:pt idx="974">
                  <c:v>0.45</c:v>
                </c:pt>
                <c:pt idx="975">
                  <c:v>0.45</c:v>
                </c:pt>
                <c:pt idx="976">
                  <c:v>0.45</c:v>
                </c:pt>
                <c:pt idx="977">
                  <c:v>0.45</c:v>
                </c:pt>
                <c:pt idx="978">
                  <c:v>0.45</c:v>
                </c:pt>
                <c:pt idx="979">
                  <c:v>0.45</c:v>
                </c:pt>
                <c:pt idx="980">
                  <c:v>0.45</c:v>
                </c:pt>
                <c:pt idx="981">
                  <c:v>0.45</c:v>
                </c:pt>
                <c:pt idx="982">
                  <c:v>0.45</c:v>
                </c:pt>
                <c:pt idx="983">
                  <c:v>0.45</c:v>
                </c:pt>
                <c:pt idx="984">
                  <c:v>0.42599999999999999</c:v>
                </c:pt>
                <c:pt idx="985">
                  <c:v>0.379</c:v>
                </c:pt>
                <c:pt idx="986">
                  <c:v>0.379</c:v>
                </c:pt>
                <c:pt idx="987">
                  <c:v>0.379</c:v>
                </c:pt>
                <c:pt idx="988">
                  <c:v>0.379</c:v>
                </c:pt>
                <c:pt idx="989">
                  <c:v>0.379</c:v>
                </c:pt>
                <c:pt idx="990">
                  <c:v>0.379</c:v>
                </c:pt>
                <c:pt idx="991">
                  <c:v>0.379</c:v>
                </c:pt>
                <c:pt idx="992">
                  <c:v>0.379</c:v>
                </c:pt>
                <c:pt idx="993">
                  <c:v>0.379</c:v>
                </c:pt>
                <c:pt idx="994">
                  <c:v>0.35699999999999998</c:v>
                </c:pt>
                <c:pt idx="995">
                  <c:v>0.27800000000000002</c:v>
                </c:pt>
                <c:pt idx="996">
                  <c:v>0.19700000000000001</c:v>
                </c:pt>
                <c:pt idx="997">
                  <c:v>0.19700000000000001</c:v>
                </c:pt>
                <c:pt idx="998">
                  <c:v>0.19700000000000001</c:v>
                </c:pt>
                <c:pt idx="999">
                  <c:v>0.19700000000000001</c:v>
                </c:pt>
                <c:pt idx="1000">
                  <c:v>0.19700000000000001</c:v>
                </c:pt>
                <c:pt idx="1001">
                  <c:v>0.19700000000000001</c:v>
                </c:pt>
                <c:pt idx="1002">
                  <c:v>0.19700000000000001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1.788</c:v>
                </c:pt>
                <c:pt idx="1115">
                  <c:v>0.83399999999999996</c:v>
                </c:pt>
                <c:pt idx="1116">
                  <c:v>0.59699999999999998</c:v>
                </c:pt>
                <c:pt idx="1117">
                  <c:v>0.41</c:v>
                </c:pt>
                <c:pt idx="1118">
                  <c:v>0.29899999999999999</c:v>
                </c:pt>
                <c:pt idx="1119">
                  <c:v>0.23799999999999999</c:v>
                </c:pt>
                <c:pt idx="1120">
                  <c:v>0.185</c:v>
                </c:pt>
                <c:pt idx="1121">
                  <c:v>0.185</c:v>
                </c:pt>
                <c:pt idx="1122">
                  <c:v>0.185</c:v>
                </c:pt>
                <c:pt idx="1123">
                  <c:v>0.16200000000000001</c:v>
                </c:pt>
                <c:pt idx="1124">
                  <c:v>0.16200000000000001</c:v>
                </c:pt>
                <c:pt idx="1125">
                  <c:v>0.16200000000000001</c:v>
                </c:pt>
                <c:pt idx="1126">
                  <c:v>0.104</c:v>
                </c:pt>
                <c:pt idx="1127">
                  <c:v>0.23799999999999999</c:v>
                </c:pt>
                <c:pt idx="1128">
                  <c:v>1.681</c:v>
                </c:pt>
                <c:pt idx="1129">
                  <c:v>9.6679999999999993</c:v>
                </c:pt>
                <c:pt idx="1130">
                  <c:v>2.669</c:v>
                </c:pt>
                <c:pt idx="1131">
                  <c:v>1.385</c:v>
                </c:pt>
                <c:pt idx="1132">
                  <c:v>0.90200000000000002</c:v>
                </c:pt>
                <c:pt idx="1133">
                  <c:v>0.90200000000000002</c:v>
                </c:pt>
                <c:pt idx="1134">
                  <c:v>1.048</c:v>
                </c:pt>
                <c:pt idx="1135">
                  <c:v>1.048</c:v>
                </c:pt>
                <c:pt idx="1136">
                  <c:v>0.97299999999999998</c:v>
                </c:pt>
                <c:pt idx="1137">
                  <c:v>9.0090000000000003</c:v>
                </c:pt>
                <c:pt idx="1138">
                  <c:v>85.12</c:v>
                </c:pt>
                <c:pt idx="1139">
                  <c:v>88.457999999999998</c:v>
                </c:pt>
                <c:pt idx="1140">
                  <c:v>57.17</c:v>
                </c:pt>
                <c:pt idx="1141">
                  <c:v>18.247</c:v>
                </c:pt>
                <c:pt idx="1142">
                  <c:v>9.3350000000000009</c:v>
                </c:pt>
                <c:pt idx="1143">
                  <c:v>6.9390000000000001</c:v>
                </c:pt>
                <c:pt idx="1144">
                  <c:v>5.2140000000000004</c:v>
                </c:pt>
                <c:pt idx="1145">
                  <c:v>4.37</c:v>
                </c:pt>
                <c:pt idx="1146">
                  <c:v>4.1740000000000004</c:v>
                </c:pt>
                <c:pt idx="1147">
                  <c:v>2.9660000000000002</c:v>
                </c:pt>
                <c:pt idx="1148">
                  <c:v>2.8149999999999999</c:v>
                </c:pt>
                <c:pt idx="1149">
                  <c:v>6.1589999999999998</c:v>
                </c:pt>
                <c:pt idx="1150">
                  <c:v>3.8010000000000002</c:v>
                </c:pt>
                <c:pt idx="1151">
                  <c:v>3.2829999999999999</c:v>
                </c:pt>
                <c:pt idx="1152">
                  <c:v>2.137</c:v>
                </c:pt>
                <c:pt idx="1153">
                  <c:v>1.681</c:v>
                </c:pt>
                <c:pt idx="1154">
                  <c:v>1.48</c:v>
                </c:pt>
                <c:pt idx="1155">
                  <c:v>1.385</c:v>
                </c:pt>
                <c:pt idx="1156">
                  <c:v>1.2090000000000001</c:v>
                </c:pt>
                <c:pt idx="1157">
                  <c:v>1.2090000000000001</c:v>
                </c:pt>
                <c:pt idx="1158">
                  <c:v>1.1259999999999999</c:v>
                </c:pt>
                <c:pt idx="1159">
                  <c:v>1.048</c:v>
                </c:pt>
                <c:pt idx="1160">
                  <c:v>1.048</c:v>
                </c:pt>
                <c:pt idx="1161">
                  <c:v>27.481000000000002</c:v>
                </c:pt>
                <c:pt idx="1162">
                  <c:v>9.6679999999999993</c:v>
                </c:pt>
                <c:pt idx="1163">
                  <c:v>59.048000000000002</c:v>
                </c:pt>
                <c:pt idx="1164">
                  <c:v>51.673000000000002</c:v>
                </c:pt>
                <c:pt idx="1165">
                  <c:v>48.125999999999998</c:v>
                </c:pt>
                <c:pt idx="1166">
                  <c:v>13.872999999999999</c:v>
                </c:pt>
                <c:pt idx="1167">
                  <c:v>9.0090000000000003</c:v>
                </c:pt>
                <c:pt idx="1168">
                  <c:v>6.1589999999999998</c:v>
                </c:pt>
                <c:pt idx="1169">
                  <c:v>5.2140000000000004</c:v>
                </c:pt>
                <c:pt idx="1170">
                  <c:v>4.37</c:v>
                </c:pt>
                <c:pt idx="1171">
                  <c:v>3.6230000000000002</c:v>
                </c:pt>
                <c:pt idx="1172">
                  <c:v>3.1219999999999999</c:v>
                </c:pt>
                <c:pt idx="1173">
                  <c:v>2.8149999999999999</c:v>
                </c:pt>
                <c:pt idx="1174">
                  <c:v>2.5289999999999999</c:v>
                </c:pt>
                <c:pt idx="1175">
                  <c:v>2.2629999999999999</c:v>
                </c:pt>
                <c:pt idx="1176">
                  <c:v>2.016</c:v>
                </c:pt>
                <c:pt idx="1177">
                  <c:v>1.788</c:v>
                </c:pt>
                <c:pt idx="1178">
                  <c:v>1.788</c:v>
                </c:pt>
                <c:pt idx="1179">
                  <c:v>1.681</c:v>
                </c:pt>
                <c:pt idx="1180">
                  <c:v>1.5780000000000001</c:v>
                </c:pt>
                <c:pt idx="1181">
                  <c:v>1.48</c:v>
                </c:pt>
                <c:pt idx="1182">
                  <c:v>1.48</c:v>
                </c:pt>
                <c:pt idx="1183">
                  <c:v>2.137</c:v>
                </c:pt>
                <c:pt idx="1184">
                  <c:v>4.7789999999999999</c:v>
                </c:pt>
                <c:pt idx="1185">
                  <c:v>3.6230000000000002</c:v>
                </c:pt>
                <c:pt idx="1186">
                  <c:v>9.0090000000000003</c:v>
                </c:pt>
                <c:pt idx="1187">
                  <c:v>59.048000000000002</c:v>
                </c:pt>
                <c:pt idx="1188">
                  <c:v>42.984000000000002</c:v>
                </c:pt>
                <c:pt idx="1189">
                  <c:v>18.247</c:v>
                </c:pt>
                <c:pt idx="1190">
                  <c:v>10.715999999999999</c:v>
                </c:pt>
                <c:pt idx="1191">
                  <c:v>7.782</c:v>
                </c:pt>
                <c:pt idx="1192">
                  <c:v>5.673</c:v>
                </c:pt>
                <c:pt idx="1193">
                  <c:v>4.5720000000000001</c:v>
                </c:pt>
                <c:pt idx="1194">
                  <c:v>3.8010000000000002</c:v>
                </c:pt>
                <c:pt idx="1195">
                  <c:v>3.2829999999999999</c:v>
                </c:pt>
                <c:pt idx="1196">
                  <c:v>3.1219999999999999</c:v>
                </c:pt>
                <c:pt idx="1197">
                  <c:v>4.37</c:v>
                </c:pt>
                <c:pt idx="1198">
                  <c:v>3.6230000000000002</c:v>
                </c:pt>
                <c:pt idx="1199">
                  <c:v>7.782</c:v>
                </c:pt>
                <c:pt idx="1200">
                  <c:v>3.6230000000000002</c:v>
                </c:pt>
                <c:pt idx="1201">
                  <c:v>3.2829999999999999</c:v>
                </c:pt>
                <c:pt idx="1202">
                  <c:v>3.2829999999999999</c:v>
                </c:pt>
                <c:pt idx="1203">
                  <c:v>26.076000000000001</c:v>
                </c:pt>
                <c:pt idx="1204">
                  <c:v>6.9390000000000001</c:v>
                </c:pt>
                <c:pt idx="1205">
                  <c:v>4.9930000000000003</c:v>
                </c:pt>
                <c:pt idx="1206">
                  <c:v>4.1740000000000004</c:v>
                </c:pt>
                <c:pt idx="1207">
                  <c:v>3.2829999999999999</c:v>
                </c:pt>
                <c:pt idx="1208">
                  <c:v>2.9660000000000002</c:v>
                </c:pt>
                <c:pt idx="1209">
                  <c:v>2.5289999999999999</c:v>
                </c:pt>
                <c:pt idx="1210">
                  <c:v>2.137</c:v>
                </c:pt>
                <c:pt idx="1211">
                  <c:v>1.788</c:v>
                </c:pt>
                <c:pt idx="1212">
                  <c:v>1.5780000000000001</c:v>
                </c:pt>
                <c:pt idx="1213">
                  <c:v>1.48</c:v>
                </c:pt>
                <c:pt idx="1214">
                  <c:v>1.2949999999999999</c:v>
                </c:pt>
                <c:pt idx="1215">
                  <c:v>1.1259999999999999</c:v>
                </c:pt>
                <c:pt idx="1216">
                  <c:v>1.2949999999999999</c:v>
                </c:pt>
                <c:pt idx="1217">
                  <c:v>0.97299999999999998</c:v>
                </c:pt>
                <c:pt idx="1218">
                  <c:v>0.90200000000000002</c:v>
                </c:pt>
                <c:pt idx="1219">
                  <c:v>0.90200000000000002</c:v>
                </c:pt>
                <c:pt idx="1220">
                  <c:v>0.83399999999999996</c:v>
                </c:pt>
                <c:pt idx="1221">
                  <c:v>0.83399999999999996</c:v>
                </c:pt>
                <c:pt idx="1222">
                  <c:v>0.70899999999999996</c:v>
                </c:pt>
                <c:pt idx="1223">
                  <c:v>0.65200000000000002</c:v>
                </c:pt>
                <c:pt idx="1224">
                  <c:v>0.59699999999999998</c:v>
                </c:pt>
                <c:pt idx="1225">
                  <c:v>0.59699999999999998</c:v>
                </c:pt>
                <c:pt idx="1226">
                  <c:v>0.59699999999999998</c:v>
                </c:pt>
                <c:pt idx="1227">
                  <c:v>0.54600000000000004</c:v>
                </c:pt>
                <c:pt idx="1228">
                  <c:v>0.54600000000000004</c:v>
                </c:pt>
                <c:pt idx="1229">
                  <c:v>0.54600000000000004</c:v>
                </c:pt>
                <c:pt idx="1230">
                  <c:v>0.498</c:v>
                </c:pt>
                <c:pt idx="1231">
                  <c:v>0.498</c:v>
                </c:pt>
                <c:pt idx="1232">
                  <c:v>0.45300000000000001</c:v>
                </c:pt>
                <c:pt idx="1233">
                  <c:v>0.45300000000000001</c:v>
                </c:pt>
                <c:pt idx="1234">
                  <c:v>0.45300000000000001</c:v>
                </c:pt>
                <c:pt idx="1235">
                  <c:v>0.54600000000000004</c:v>
                </c:pt>
                <c:pt idx="1236">
                  <c:v>0.45300000000000001</c:v>
                </c:pt>
                <c:pt idx="1237">
                  <c:v>0.54600000000000004</c:v>
                </c:pt>
                <c:pt idx="1238">
                  <c:v>0.77</c:v>
                </c:pt>
                <c:pt idx="1239">
                  <c:v>0.65200000000000002</c:v>
                </c:pt>
                <c:pt idx="1240">
                  <c:v>0.70899999999999996</c:v>
                </c:pt>
                <c:pt idx="1241">
                  <c:v>0.77</c:v>
                </c:pt>
                <c:pt idx="1242">
                  <c:v>0.77</c:v>
                </c:pt>
                <c:pt idx="1243">
                  <c:v>0.77</c:v>
                </c:pt>
                <c:pt idx="1244">
                  <c:v>0.65200000000000002</c:v>
                </c:pt>
                <c:pt idx="1245">
                  <c:v>0.59699999999999998</c:v>
                </c:pt>
                <c:pt idx="1246">
                  <c:v>0.54600000000000004</c:v>
                </c:pt>
                <c:pt idx="1247">
                  <c:v>0.54600000000000004</c:v>
                </c:pt>
                <c:pt idx="1248">
                  <c:v>0.54600000000000004</c:v>
                </c:pt>
                <c:pt idx="1249">
                  <c:v>0.498</c:v>
                </c:pt>
                <c:pt idx="1250">
                  <c:v>0.45300000000000001</c:v>
                </c:pt>
                <c:pt idx="1251">
                  <c:v>0.45300000000000001</c:v>
                </c:pt>
                <c:pt idx="1252">
                  <c:v>0.45300000000000001</c:v>
                </c:pt>
                <c:pt idx="1253">
                  <c:v>0.45300000000000001</c:v>
                </c:pt>
                <c:pt idx="1254">
                  <c:v>0.41</c:v>
                </c:pt>
                <c:pt idx="1255">
                  <c:v>0.41</c:v>
                </c:pt>
                <c:pt idx="1256">
                  <c:v>0.41</c:v>
                </c:pt>
                <c:pt idx="1257">
                  <c:v>0.371</c:v>
                </c:pt>
                <c:pt idx="1258">
                  <c:v>0.33400000000000002</c:v>
                </c:pt>
                <c:pt idx="1259">
                  <c:v>0.33400000000000002</c:v>
                </c:pt>
                <c:pt idx="1260">
                  <c:v>0.33400000000000002</c:v>
                </c:pt>
                <c:pt idx="1261">
                  <c:v>0.29899999999999999</c:v>
                </c:pt>
                <c:pt idx="1262">
                  <c:v>0.26700000000000002</c:v>
                </c:pt>
                <c:pt idx="1263">
                  <c:v>0.23799999999999999</c:v>
                </c:pt>
                <c:pt idx="1264">
                  <c:v>0.23799999999999999</c:v>
                </c:pt>
                <c:pt idx="1265">
                  <c:v>0.23799999999999999</c:v>
                </c:pt>
                <c:pt idx="1266">
                  <c:v>0.23799999999999999</c:v>
                </c:pt>
                <c:pt idx="1267">
                  <c:v>0.23799999999999999</c:v>
                </c:pt>
                <c:pt idx="1268">
                  <c:v>0.23799999999999999</c:v>
                </c:pt>
                <c:pt idx="1269">
                  <c:v>0.23799999999999999</c:v>
                </c:pt>
                <c:pt idx="1270">
                  <c:v>0.23799999999999999</c:v>
                </c:pt>
                <c:pt idx="1271">
                  <c:v>0.21</c:v>
                </c:pt>
                <c:pt idx="1272">
                  <c:v>0.21</c:v>
                </c:pt>
                <c:pt idx="1273">
                  <c:v>0.185</c:v>
                </c:pt>
                <c:pt idx="1274">
                  <c:v>0.185</c:v>
                </c:pt>
                <c:pt idx="1275">
                  <c:v>0.185</c:v>
                </c:pt>
                <c:pt idx="1276">
                  <c:v>0.185</c:v>
                </c:pt>
                <c:pt idx="1277">
                  <c:v>0.16200000000000001</c:v>
                </c:pt>
                <c:pt idx="1278">
                  <c:v>0.16200000000000001</c:v>
                </c:pt>
                <c:pt idx="1279">
                  <c:v>0.16200000000000001</c:v>
                </c:pt>
                <c:pt idx="1280">
                  <c:v>0.122</c:v>
                </c:pt>
                <c:pt idx="1281">
                  <c:v>0.104</c:v>
                </c:pt>
                <c:pt idx="1282">
                  <c:v>0.104</c:v>
                </c:pt>
                <c:pt idx="1283">
                  <c:v>8.8999999999999996E-2</c:v>
                </c:pt>
                <c:pt idx="1284">
                  <c:v>7.4999999999999997E-2</c:v>
                </c:pt>
                <c:pt idx="1285">
                  <c:v>7.0000000000000007E-2</c:v>
                </c:pt>
                <c:pt idx="1286">
                  <c:v>6.3E-2</c:v>
                </c:pt>
                <c:pt idx="1287">
                  <c:v>5.6000000000000001E-2</c:v>
                </c:pt>
                <c:pt idx="1288">
                  <c:v>0.05</c:v>
                </c:pt>
                <c:pt idx="1289">
                  <c:v>0.05</c:v>
                </c:pt>
                <c:pt idx="1290">
                  <c:v>4.4999999999999998E-2</c:v>
                </c:pt>
                <c:pt idx="1291">
                  <c:v>4.4999999999999998E-2</c:v>
                </c:pt>
                <c:pt idx="1292">
                  <c:v>0.04</c:v>
                </c:pt>
                <c:pt idx="1293">
                  <c:v>3.5000000000000003E-2</c:v>
                </c:pt>
                <c:pt idx="1294">
                  <c:v>0.03</c:v>
                </c:pt>
                <c:pt idx="1295">
                  <c:v>2.7E-2</c:v>
                </c:pt>
                <c:pt idx="1296">
                  <c:v>2.3E-2</c:v>
                </c:pt>
                <c:pt idx="1297">
                  <c:v>0.02</c:v>
                </c:pt>
                <c:pt idx="1298">
                  <c:v>1.7000000000000001E-2</c:v>
                </c:pt>
                <c:pt idx="1299">
                  <c:v>1.4E-2</c:v>
                </c:pt>
                <c:pt idx="1300">
                  <c:v>1.2E-2</c:v>
                </c:pt>
                <c:pt idx="1301">
                  <c:v>1.2E-2</c:v>
                </c:pt>
                <c:pt idx="1302">
                  <c:v>0.01</c:v>
                </c:pt>
                <c:pt idx="1303">
                  <c:v>0.01</c:v>
                </c:pt>
                <c:pt idx="1304">
                  <c:v>8.0000000000000002E-3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4.9930000000000003</c:v>
                </c:pt>
                <c:pt idx="1517">
                  <c:v>0.45300000000000001</c:v>
                </c:pt>
                <c:pt idx="1518">
                  <c:v>0.45300000000000001</c:v>
                </c:pt>
                <c:pt idx="1519">
                  <c:v>0.45300000000000001</c:v>
                </c:pt>
                <c:pt idx="1520">
                  <c:v>0.371</c:v>
                </c:pt>
                <c:pt idx="1521">
                  <c:v>0.33400000000000002</c:v>
                </c:pt>
                <c:pt idx="1522">
                  <c:v>0.29899999999999999</c:v>
                </c:pt>
                <c:pt idx="1523">
                  <c:v>0.29899999999999999</c:v>
                </c:pt>
                <c:pt idx="1524">
                  <c:v>0.29899999999999999</c:v>
                </c:pt>
                <c:pt idx="1525">
                  <c:v>0.26700000000000002</c:v>
                </c:pt>
                <c:pt idx="1526">
                  <c:v>0.26700000000000002</c:v>
                </c:pt>
                <c:pt idx="1527">
                  <c:v>0.23799999999999999</c:v>
                </c:pt>
                <c:pt idx="1528">
                  <c:v>0.21</c:v>
                </c:pt>
                <c:pt idx="1529">
                  <c:v>0.21</c:v>
                </c:pt>
                <c:pt idx="1530">
                  <c:v>0.185</c:v>
                </c:pt>
                <c:pt idx="1531">
                  <c:v>0.185</c:v>
                </c:pt>
                <c:pt idx="1532">
                  <c:v>0.14099999999999999</c:v>
                </c:pt>
                <c:pt idx="1533">
                  <c:v>2.016</c:v>
                </c:pt>
                <c:pt idx="1534">
                  <c:v>0.83399999999999996</c:v>
                </c:pt>
                <c:pt idx="1535">
                  <c:v>0.54600000000000004</c:v>
                </c:pt>
                <c:pt idx="1536">
                  <c:v>0.498</c:v>
                </c:pt>
                <c:pt idx="1537">
                  <c:v>0.41</c:v>
                </c:pt>
                <c:pt idx="1538">
                  <c:v>0.45300000000000001</c:v>
                </c:pt>
                <c:pt idx="1539">
                  <c:v>1.681</c:v>
                </c:pt>
                <c:pt idx="1540">
                  <c:v>3.8010000000000002</c:v>
                </c:pt>
                <c:pt idx="1541">
                  <c:v>2.8149999999999999</c:v>
                </c:pt>
                <c:pt idx="1542">
                  <c:v>1.9</c:v>
                </c:pt>
                <c:pt idx="1543">
                  <c:v>1.385</c:v>
                </c:pt>
                <c:pt idx="1544">
                  <c:v>1.1259999999999999</c:v>
                </c:pt>
                <c:pt idx="1545">
                  <c:v>0.97299999999999998</c:v>
                </c:pt>
                <c:pt idx="1546">
                  <c:v>0.83399999999999996</c:v>
                </c:pt>
                <c:pt idx="1547">
                  <c:v>1.48</c:v>
                </c:pt>
                <c:pt idx="1548">
                  <c:v>2.669</c:v>
                </c:pt>
                <c:pt idx="1549">
                  <c:v>2.3940000000000001</c:v>
                </c:pt>
                <c:pt idx="1550">
                  <c:v>2.137</c:v>
                </c:pt>
                <c:pt idx="1551">
                  <c:v>53.481999999999999</c:v>
                </c:pt>
                <c:pt idx="1552">
                  <c:v>109.16800000000001</c:v>
                </c:pt>
                <c:pt idx="1553">
                  <c:v>88.457999999999998</c:v>
                </c:pt>
                <c:pt idx="1554">
                  <c:v>39.679000000000002</c:v>
                </c:pt>
                <c:pt idx="1555">
                  <c:v>15.875999999999999</c:v>
                </c:pt>
                <c:pt idx="1556">
                  <c:v>26.076000000000001</c:v>
                </c:pt>
                <c:pt idx="1557">
                  <c:v>30.372</c:v>
                </c:pt>
                <c:pt idx="1558">
                  <c:v>26.076000000000001</c:v>
                </c:pt>
                <c:pt idx="1559">
                  <c:v>51.673000000000002</c:v>
                </c:pt>
                <c:pt idx="1560">
                  <c:v>33.369999999999997</c:v>
                </c:pt>
                <c:pt idx="1561">
                  <c:v>12.625</c:v>
                </c:pt>
                <c:pt idx="1562">
                  <c:v>8.6910000000000007</c:v>
                </c:pt>
                <c:pt idx="1563">
                  <c:v>7.2130000000000001</c:v>
                </c:pt>
                <c:pt idx="1564">
                  <c:v>8.0779999999999994</c:v>
                </c:pt>
                <c:pt idx="1565">
                  <c:v>5.673</c:v>
                </c:pt>
                <c:pt idx="1566">
                  <c:v>5.2140000000000004</c:v>
                </c:pt>
                <c:pt idx="1567">
                  <c:v>4.9930000000000003</c:v>
                </c:pt>
                <c:pt idx="1568">
                  <c:v>4.1740000000000004</c:v>
                </c:pt>
                <c:pt idx="1569">
                  <c:v>3.9849999999999999</c:v>
                </c:pt>
                <c:pt idx="1570">
                  <c:v>3.9849999999999999</c:v>
                </c:pt>
                <c:pt idx="1571">
                  <c:v>3.2829999999999999</c:v>
                </c:pt>
                <c:pt idx="1572">
                  <c:v>3.6230000000000002</c:v>
                </c:pt>
                <c:pt idx="1573">
                  <c:v>2.9660000000000002</c:v>
                </c:pt>
                <c:pt idx="1574">
                  <c:v>2.669</c:v>
                </c:pt>
                <c:pt idx="1575">
                  <c:v>4.7789999999999999</c:v>
                </c:pt>
                <c:pt idx="1576">
                  <c:v>7.4939999999999998</c:v>
                </c:pt>
                <c:pt idx="1577">
                  <c:v>5.9130000000000003</c:v>
                </c:pt>
                <c:pt idx="1578">
                  <c:v>4.9930000000000003</c:v>
                </c:pt>
                <c:pt idx="1579">
                  <c:v>85.12</c:v>
                </c:pt>
                <c:pt idx="1580">
                  <c:v>148.12299999999999</c:v>
                </c:pt>
                <c:pt idx="1581">
                  <c:v>140.20400000000001</c:v>
                </c:pt>
                <c:pt idx="1582">
                  <c:v>357.39400000000001</c:v>
                </c:pt>
                <c:pt idx="1583">
                  <c:v>321.47399999999999</c:v>
                </c:pt>
                <c:pt idx="1584">
                  <c:v>284.39699999999999</c:v>
                </c:pt>
                <c:pt idx="1585">
                  <c:v>167.215</c:v>
                </c:pt>
                <c:pt idx="1586">
                  <c:v>132.54400000000001</c:v>
                </c:pt>
                <c:pt idx="1587">
                  <c:v>97.141999999999996</c:v>
                </c:pt>
                <c:pt idx="1588">
                  <c:v>74.875</c:v>
                </c:pt>
                <c:pt idx="1589">
                  <c:v>74.875</c:v>
                </c:pt>
                <c:pt idx="1590">
                  <c:v>42.984000000000002</c:v>
                </c:pt>
                <c:pt idx="1591">
                  <c:v>48.125999999999998</c:v>
                </c:pt>
                <c:pt idx="1592">
                  <c:v>48.125999999999998</c:v>
                </c:pt>
                <c:pt idx="1593">
                  <c:v>49.887999999999998</c:v>
                </c:pt>
                <c:pt idx="1594">
                  <c:v>100.753</c:v>
                </c:pt>
                <c:pt idx="1595">
                  <c:v>68.775000000000006</c:v>
                </c:pt>
                <c:pt idx="1596">
                  <c:v>26.076000000000001</c:v>
                </c:pt>
                <c:pt idx="1597">
                  <c:v>13.872999999999999</c:v>
                </c:pt>
                <c:pt idx="1598">
                  <c:v>11.081</c:v>
                </c:pt>
                <c:pt idx="1599">
                  <c:v>9.3350000000000009</c:v>
                </c:pt>
                <c:pt idx="1600">
                  <c:v>7.782</c:v>
                </c:pt>
                <c:pt idx="1601">
                  <c:v>6.9390000000000001</c:v>
                </c:pt>
                <c:pt idx="1602">
                  <c:v>6.1589999999999998</c:v>
                </c:pt>
                <c:pt idx="1603">
                  <c:v>5.9130000000000003</c:v>
                </c:pt>
                <c:pt idx="1604">
                  <c:v>5.9130000000000003</c:v>
                </c:pt>
                <c:pt idx="1605">
                  <c:v>4.7789999999999999</c:v>
                </c:pt>
                <c:pt idx="1606">
                  <c:v>4.1740000000000004</c:v>
                </c:pt>
                <c:pt idx="1607">
                  <c:v>4.1740000000000004</c:v>
                </c:pt>
                <c:pt idx="1608">
                  <c:v>3.9849999999999999</c:v>
                </c:pt>
                <c:pt idx="1609">
                  <c:v>4.1740000000000004</c:v>
                </c:pt>
                <c:pt idx="1610">
                  <c:v>3.2829999999999999</c:v>
                </c:pt>
                <c:pt idx="1611">
                  <c:v>3.1219999999999999</c:v>
                </c:pt>
                <c:pt idx="1612">
                  <c:v>3.1219999999999999</c:v>
                </c:pt>
                <c:pt idx="1613">
                  <c:v>3.1219999999999999</c:v>
                </c:pt>
                <c:pt idx="1614">
                  <c:v>3.1219999999999999</c:v>
                </c:pt>
                <c:pt idx="1615">
                  <c:v>3.45</c:v>
                </c:pt>
                <c:pt idx="1616">
                  <c:v>6.1589999999999998</c:v>
                </c:pt>
                <c:pt idx="1617">
                  <c:v>4.9930000000000003</c:v>
                </c:pt>
                <c:pt idx="1618">
                  <c:v>4.37</c:v>
                </c:pt>
                <c:pt idx="1619">
                  <c:v>4.5720000000000001</c:v>
                </c:pt>
                <c:pt idx="1620">
                  <c:v>9.0090000000000003</c:v>
                </c:pt>
                <c:pt idx="1621">
                  <c:v>13.448</c:v>
                </c:pt>
                <c:pt idx="1622">
                  <c:v>8.6910000000000007</c:v>
                </c:pt>
                <c:pt idx="1623">
                  <c:v>7.2130000000000001</c:v>
                </c:pt>
                <c:pt idx="1624">
                  <c:v>5.44</c:v>
                </c:pt>
                <c:pt idx="1625">
                  <c:v>3.9849999999999999</c:v>
                </c:pt>
                <c:pt idx="1626">
                  <c:v>3.2829999999999999</c:v>
                </c:pt>
                <c:pt idx="1627">
                  <c:v>2.9660000000000002</c:v>
                </c:pt>
                <c:pt idx="1628">
                  <c:v>2.669</c:v>
                </c:pt>
                <c:pt idx="1629">
                  <c:v>2.5289999999999999</c:v>
                </c:pt>
                <c:pt idx="1630">
                  <c:v>3.1219999999999999</c:v>
                </c:pt>
                <c:pt idx="1631">
                  <c:v>3.1219999999999999</c:v>
                </c:pt>
                <c:pt idx="1632">
                  <c:v>2.8149999999999999</c:v>
                </c:pt>
                <c:pt idx="1633">
                  <c:v>2.3940000000000001</c:v>
                </c:pt>
                <c:pt idx="1634">
                  <c:v>2.2629999999999999</c:v>
                </c:pt>
                <c:pt idx="1635">
                  <c:v>2.016</c:v>
                </c:pt>
                <c:pt idx="1636">
                  <c:v>4.1740000000000004</c:v>
                </c:pt>
                <c:pt idx="1637">
                  <c:v>3.2829999999999999</c:v>
                </c:pt>
                <c:pt idx="1638">
                  <c:v>3.45</c:v>
                </c:pt>
                <c:pt idx="1639">
                  <c:v>3.1219999999999999</c:v>
                </c:pt>
                <c:pt idx="1640">
                  <c:v>2.8149999999999999</c:v>
                </c:pt>
                <c:pt idx="1641">
                  <c:v>2.3940000000000001</c:v>
                </c:pt>
                <c:pt idx="1642">
                  <c:v>2.016</c:v>
                </c:pt>
                <c:pt idx="1643">
                  <c:v>1.9</c:v>
                </c:pt>
                <c:pt idx="1644">
                  <c:v>1.788</c:v>
                </c:pt>
                <c:pt idx="1645">
                  <c:v>1.9</c:v>
                </c:pt>
                <c:pt idx="1646">
                  <c:v>1.788</c:v>
                </c:pt>
                <c:pt idx="1647">
                  <c:v>1.788</c:v>
                </c:pt>
                <c:pt idx="1648">
                  <c:v>1.788</c:v>
                </c:pt>
                <c:pt idx="1649">
                  <c:v>1.681</c:v>
                </c:pt>
                <c:pt idx="1650">
                  <c:v>5.2140000000000004</c:v>
                </c:pt>
                <c:pt idx="1651">
                  <c:v>7.2130000000000001</c:v>
                </c:pt>
                <c:pt idx="1652">
                  <c:v>7.4939999999999998</c:v>
                </c:pt>
                <c:pt idx="1653">
                  <c:v>4.9930000000000003</c:v>
                </c:pt>
                <c:pt idx="1654">
                  <c:v>3.9849999999999999</c:v>
                </c:pt>
                <c:pt idx="1655">
                  <c:v>3.45</c:v>
                </c:pt>
                <c:pt idx="1656">
                  <c:v>3.1219999999999999</c:v>
                </c:pt>
                <c:pt idx="1657">
                  <c:v>3.1219999999999999</c:v>
                </c:pt>
                <c:pt idx="1658">
                  <c:v>2.8149999999999999</c:v>
                </c:pt>
                <c:pt idx="1659">
                  <c:v>2.5289999999999999</c:v>
                </c:pt>
                <c:pt idx="1660">
                  <c:v>2.3940000000000001</c:v>
                </c:pt>
                <c:pt idx="1661">
                  <c:v>2.2629999999999999</c:v>
                </c:pt>
                <c:pt idx="1662">
                  <c:v>2.2629999999999999</c:v>
                </c:pt>
                <c:pt idx="1663">
                  <c:v>1.9</c:v>
                </c:pt>
                <c:pt idx="1664">
                  <c:v>1.681</c:v>
                </c:pt>
                <c:pt idx="1665">
                  <c:v>1.788</c:v>
                </c:pt>
                <c:pt idx="1666">
                  <c:v>1.788</c:v>
                </c:pt>
                <c:pt idx="1667">
                  <c:v>2.8149999999999999</c:v>
                </c:pt>
                <c:pt idx="1668">
                  <c:v>2.9660000000000002</c:v>
                </c:pt>
                <c:pt idx="1669">
                  <c:v>4.37</c:v>
                </c:pt>
                <c:pt idx="1670">
                  <c:v>4.37</c:v>
                </c:pt>
                <c:pt idx="1671">
                  <c:v>3.6230000000000002</c:v>
                </c:pt>
                <c:pt idx="1672">
                  <c:v>5.44</c:v>
                </c:pt>
                <c:pt idx="1673">
                  <c:v>8.6910000000000007</c:v>
                </c:pt>
                <c:pt idx="1674">
                  <c:v>7.4939999999999998</c:v>
                </c:pt>
                <c:pt idx="1675">
                  <c:v>6.1589999999999998</c:v>
                </c:pt>
                <c:pt idx="1676">
                  <c:v>4.5720000000000001</c:v>
                </c:pt>
                <c:pt idx="1677">
                  <c:v>3.45</c:v>
                </c:pt>
                <c:pt idx="1678">
                  <c:v>2.8149999999999999</c:v>
                </c:pt>
                <c:pt idx="1679">
                  <c:v>2.3940000000000001</c:v>
                </c:pt>
                <c:pt idx="1680">
                  <c:v>2.016</c:v>
                </c:pt>
                <c:pt idx="1681">
                  <c:v>1.5780000000000001</c:v>
                </c:pt>
                <c:pt idx="1682">
                  <c:v>1.48</c:v>
                </c:pt>
                <c:pt idx="1683">
                  <c:v>1.2949999999999999</c:v>
                </c:pt>
                <c:pt idx="1684">
                  <c:v>1.1259999999999999</c:v>
                </c:pt>
                <c:pt idx="1685">
                  <c:v>1.2090000000000001</c:v>
                </c:pt>
                <c:pt idx="1686">
                  <c:v>0.97299999999999998</c:v>
                </c:pt>
                <c:pt idx="1687">
                  <c:v>0.70899999999999996</c:v>
                </c:pt>
                <c:pt idx="1688">
                  <c:v>0.65200000000000002</c:v>
                </c:pt>
                <c:pt idx="1689">
                  <c:v>0.59699999999999998</c:v>
                </c:pt>
                <c:pt idx="1690">
                  <c:v>0.59699999999999998</c:v>
                </c:pt>
                <c:pt idx="1691">
                  <c:v>0.54600000000000004</c:v>
                </c:pt>
                <c:pt idx="1692">
                  <c:v>0.54600000000000004</c:v>
                </c:pt>
                <c:pt idx="1693">
                  <c:v>0.45300000000000001</c:v>
                </c:pt>
                <c:pt idx="1694">
                  <c:v>0.371</c:v>
                </c:pt>
                <c:pt idx="1695">
                  <c:v>0.371</c:v>
                </c:pt>
                <c:pt idx="1696">
                  <c:v>0.33400000000000002</c:v>
                </c:pt>
                <c:pt idx="1697">
                  <c:v>0.33400000000000002</c:v>
                </c:pt>
                <c:pt idx="1698">
                  <c:v>0.29899999999999999</c:v>
                </c:pt>
                <c:pt idx="1699">
                  <c:v>0.26700000000000002</c:v>
                </c:pt>
                <c:pt idx="1700">
                  <c:v>0.23799999999999999</c:v>
                </c:pt>
                <c:pt idx="1701">
                  <c:v>0.21</c:v>
                </c:pt>
                <c:pt idx="1702">
                  <c:v>0.185</c:v>
                </c:pt>
                <c:pt idx="1703">
                  <c:v>0.26700000000000002</c:v>
                </c:pt>
                <c:pt idx="1704">
                  <c:v>0.185</c:v>
                </c:pt>
                <c:pt idx="1705">
                  <c:v>0.185</c:v>
                </c:pt>
                <c:pt idx="1706">
                  <c:v>0.185</c:v>
                </c:pt>
                <c:pt idx="1707">
                  <c:v>0.14099999999999999</c:v>
                </c:pt>
                <c:pt idx="1708">
                  <c:v>0.122</c:v>
                </c:pt>
                <c:pt idx="1709">
                  <c:v>0.122</c:v>
                </c:pt>
                <c:pt idx="1710">
                  <c:v>8.8999999999999996E-2</c:v>
                </c:pt>
                <c:pt idx="1711">
                  <c:v>7.4999999999999997E-2</c:v>
                </c:pt>
                <c:pt idx="1712">
                  <c:v>7.4999999999999997E-2</c:v>
                </c:pt>
                <c:pt idx="1713">
                  <c:v>7.4999999999999997E-2</c:v>
                </c:pt>
                <c:pt idx="1714">
                  <c:v>7.4999999999999997E-2</c:v>
                </c:pt>
                <c:pt idx="1715">
                  <c:v>7.0000000000000007E-2</c:v>
                </c:pt>
                <c:pt idx="1716">
                  <c:v>6.3E-2</c:v>
                </c:pt>
                <c:pt idx="1717">
                  <c:v>6.3E-2</c:v>
                </c:pt>
                <c:pt idx="1718">
                  <c:v>5.6000000000000001E-2</c:v>
                </c:pt>
                <c:pt idx="1719">
                  <c:v>0.05</c:v>
                </c:pt>
                <c:pt idx="1720">
                  <c:v>0.05</c:v>
                </c:pt>
                <c:pt idx="1721">
                  <c:v>0.05</c:v>
                </c:pt>
                <c:pt idx="1722">
                  <c:v>0.05</c:v>
                </c:pt>
                <c:pt idx="1723">
                  <c:v>0.05</c:v>
                </c:pt>
                <c:pt idx="1724">
                  <c:v>4.4999999999999998E-2</c:v>
                </c:pt>
                <c:pt idx="1725">
                  <c:v>4.4999999999999998E-2</c:v>
                </c:pt>
                <c:pt idx="1726">
                  <c:v>0.04</c:v>
                </c:pt>
                <c:pt idx="1727">
                  <c:v>3.5000000000000003E-2</c:v>
                </c:pt>
                <c:pt idx="1728">
                  <c:v>3.5000000000000003E-2</c:v>
                </c:pt>
                <c:pt idx="1729">
                  <c:v>3.5000000000000003E-2</c:v>
                </c:pt>
                <c:pt idx="1730">
                  <c:v>0.03</c:v>
                </c:pt>
                <c:pt idx="1731">
                  <c:v>0.04</c:v>
                </c:pt>
                <c:pt idx="1732">
                  <c:v>0.04</c:v>
                </c:pt>
                <c:pt idx="1733">
                  <c:v>3.5000000000000003E-2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0.59699999999999998</c:v>
                </c:pt>
                <c:pt idx="1868">
                  <c:v>2.8149999999999999</c:v>
                </c:pt>
                <c:pt idx="1869">
                  <c:v>1.48</c:v>
                </c:pt>
                <c:pt idx="1870">
                  <c:v>0.70899999999999996</c:v>
                </c:pt>
                <c:pt idx="1871">
                  <c:v>0.54600000000000004</c:v>
                </c:pt>
                <c:pt idx="1872">
                  <c:v>0.41</c:v>
                </c:pt>
                <c:pt idx="1873">
                  <c:v>0.371</c:v>
                </c:pt>
                <c:pt idx="1874">
                  <c:v>0.33400000000000002</c:v>
                </c:pt>
                <c:pt idx="1875">
                  <c:v>0.26700000000000002</c:v>
                </c:pt>
                <c:pt idx="1876">
                  <c:v>0.21</c:v>
                </c:pt>
                <c:pt idx="1877">
                  <c:v>0.14099999999999999</c:v>
                </c:pt>
                <c:pt idx="1878">
                  <c:v>0.122</c:v>
                </c:pt>
                <c:pt idx="1879">
                  <c:v>0.104</c:v>
                </c:pt>
                <c:pt idx="1880">
                  <c:v>0.104</c:v>
                </c:pt>
                <c:pt idx="1881">
                  <c:v>0.104</c:v>
                </c:pt>
                <c:pt idx="1882">
                  <c:v>8.8999999999999996E-2</c:v>
                </c:pt>
                <c:pt idx="1883">
                  <c:v>7.4999999999999997E-2</c:v>
                </c:pt>
                <c:pt idx="1884">
                  <c:v>0.21</c:v>
                </c:pt>
                <c:pt idx="1885">
                  <c:v>1.2949999999999999</c:v>
                </c:pt>
                <c:pt idx="1886">
                  <c:v>92.739000000000004</c:v>
                </c:pt>
                <c:pt idx="1887">
                  <c:v>48.125999999999998</c:v>
                </c:pt>
                <c:pt idx="1888">
                  <c:v>98.037000000000006</c:v>
                </c:pt>
                <c:pt idx="1889">
                  <c:v>127.23</c:v>
                </c:pt>
                <c:pt idx="1890">
                  <c:v>218.25</c:v>
                </c:pt>
                <c:pt idx="1891">
                  <c:v>189.04</c:v>
                </c:pt>
                <c:pt idx="1892">
                  <c:v>142.44</c:v>
                </c:pt>
                <c:pt idx="1893">
                  <c:v>111.093</c:v>
                </c:pt>
                <c:pt idx="1894">
                  <c:v>84.298000000000002</c:v>
                </c:pt>
                <c:pt idx="1895">
                  <c:v>59.048000000000002</c:v>
                </c:pt>
                <c:pt idx="1896">
                  <c:v>41.319000000000003</c:v>
                </c:pt>
                <c:pt idx="1897">
                  <c:v>193.06</c:v>
                </c:pt>
                <c:pt idx="1898">
                  <c:v>159.893</c:v>
                </c:pt>
                <c:pt idx="1899">
                  <c:v>107.26300000000001</c:v>
                </c:pt>
                <c:pt idx="1900">
                  <c:v>98.936999999999998</c:v>
                </c:pt>
                <c:pt idx="1901">
                  <c:v>105.378</c:v>
                </c:pt>
                <c:pt idx="1902">
                  <c:v>96.251000000000005</c:v>
                </c:pt>
                <c:pt idx="1903">
                  <c:v>84.298000000000002</c:v>
                </c:pt>
                <c:pt idx="1904">
                  <c:v>38.063000000000002</c:v>
                </c:pt>
                <c:pt idx="1905">
                  <c:v>23.350999999999999</c:v>
                </c:pt>
                <c:pt idx="1906">
                  <c:v>12.226000000000001</c:v>
                </c:pt>
                <c:pt idx="1907">
                  <c:v>9.6679999999999993</c:v>
                </c:pt>
                <c:pt idx="1908">
                  <c:v>7.782</c:v>
                </c:pt>
                <c:pt idx="1909">
                  <c:v>6.6719999999999997</c:v>
                </c:pt>
                <c:pt idx="1910">
                  <c:v>5.673</c:v>
                </c:pt>
                <c:pt idx="1911">
                  <c:v>4.9930000000000003</c:v>
                </c:pt>
                <c:pt idx="1912">
                  <c:v>4.5720000000000001</c:v>
                </c:pt>
                <c:pt idx="1913">
                  <c:v>3.9849999999999999</c:v>
                </c:pt>
                <c:pt idx="1914">
                  <c:v>3.6230000000000002</c:v>
                </c:pt>
                <c:pt idx="1915">
                  <c:v>3.1219999999999999</c:v>
                </c:pt>
                <c:pt idx="1916">
                  <c:v>3.1219999999999999</c:v>
                </c:pt>
                <c:pt idx="1917">
                  <c:v>2.9660000000000002</c:v>
                </c:pt>
                <c:pt idx="1918">
                  <c:v>2.8149999999999999</c:v>
                </c:pt>
                <c:pt idx="1919">
                  <c:v>2.5289999999999999</c:v>
                </c:pt>
                <c:pt idx="1920">
                  <c:v>2.3940000000000001</c:v>
                </c:pt>
                <c:pt idx="1921">
                  <c:v>2.2629999999999999</c:v>
                </c:pt>
                <c:pt idx="1922">
                  <c:v>3.9849999999999999</c:v>
                </c:pt>
                <c:pt idx="1923">
                  <c:v>81.858999999999995</c:v>
                </c:pt>
                <c:pt idx="1924">
                  <c:v>22.030999999999999</c:v>
                </c:pt>
                <c:pt idx="1925">
                  <c:v>11.454000000000001</c:v>
                </c:pt>
                <c:pt idx="1926">
                  <c:v>49.887999999999998</c:v>
                </c:pt>
                <c:pt idx="1927">
                  <c:v>81.858999999999995</c:v>
                </c:pt>
                <c:pt idx="1928">
                  <c:v>44.673999999999999</c:v>
                </c:pt>
                <c:pt idx="1929">
                  <c:v>15.875999999999999</c:v>
                </c:pt>
                <c:pt idx="1930">
                  <c:v>10.358000000000001</c:v>
                </c:pt>
                <c:pt idx="1931">
                  <c:v>7.4939999999999998</c:v>
                </c:pt>
                <c:pt idx="1932">
                  <c:v>5.44</c:v>
                </c:pt>
                <c:pt idx="1933">
                  <c:v>4.7789999999999999</c:v>
                </c:pt>
                <c:pt idx="1934">
                  <c:v>3.9849999999999999</c:v>
                </c:pt>
                <c:pt idx="1935">
                  <c:v>3.45</c:v>
                </c:pt>
                <c:pt idx="1936">
                  <c:v>3.1219999999999999</c:v>
                </c:pt>
                <c:pt idx="1937">
                  <c:v>2.9660000000000002</c:v>
                </c:pt>
                <c:pt idx="1938">
                  <c:v>10.009</c:v>
                </c:pt>
                <c:pt idx="1939">
                  <c:v>15.875999999999999</c:v>
                </c:pt>
                <c:pt idx="1940">
                  <c:v>12.226000000000001</c:v>
                </c:pt>
                <c:pt idx="1941">
                  <c:v>9.6679999999999993</c:v>
                </c:pt>
                <c:pt idx="1942">
                  <c:v>6.4130000000000003</c:v>
                </c:pt>
                <c:pt idx="1943">
                  <c:v>6.6719999999999997</c:v>
                </c:pt>
                <c:pt idx="1944">
                  <c:v>115.005</c:v>
                </c:pt>
                <c:pt idx="1945">
                  <c:v>76.950999999999993</c:v>
                </c:pt>
                <c:pt idx="1946">
                  <c:v>62.872</c:v>
                </c:pt>
                <c:pt idx="1947">
                  <c:v>31.858000000000001</c:v>
                </c:pt>
                <c:pt idx="1948">
                  <c:v>15.875999999999999</c:v>
                </c:pt>
                <c:pt idx="1949">
                  <c:v>14.737</c:v>
                </c:pt>
                <c:pt idx="1950">
                  <c:v>36.472999999999999</c:v>
                </c:pt>
                <c:pt idx="1951">
                  <c:v>44.673999999999999</c:v>
                </c:pt>
                <c:pt idx="1952">
                  <c:v>20.74</c:v>
                </c:pt>
                <c:pt idx="1953">
                  <c:v>11.454000000000001</c:v>
                </c:pt>
                <c:pt idx="1954">
                  <c:v>8.0779999999999994</c:v>
                </c:pt>
                <c:pt idx="1955">
                  <c:v>6.9390000000000001</c:v>
                </c:pt>
                <c:pt idx="1956">
                  <c:v>4.9930000000000003</c:v>
                </c:pt>
                <c:pt idx="1957">
                  <c:v>5.2140000000000004</c:v>
                </c:pt>
                <c:pt idx="1958">
                  <c:v>8.0779999999999994</c:v>
                </c:pt>
                <c:pt idx="1959">
                  <c:v>7.4939999999999998</c:v>
                </c:pt>
                <c:pt idx="1960">
                  <c:v>7.2130000000000001</c:v>
                </c:pt>
                <c:pt idx="1961">
                  <c:v>8.0779999999999994</c:v>
                </c:pt>
                <c:pt idx="1962">
                  <c:v>7.2130000000000001</c:v>
                </c:pt>
                <c:pt idx="1963">
                  <c:v>6.1589999999999998</c:v>
                </c:pt>
                <c:pt idx="1964">
                  <c:v>8.3810000000000002</c:v>
                </c:pt>
                <c:pt idx="1965">
                  <c:v>6.6719999999999997</c:v>
                </c:pt>
                <c:pt idx="1966">
                  <c:v>6.1589999999999998</c:v>
                </c:pt>
                <c:pt idx="1967">
                  <c:v>4.7789999999999999</c:v>
                </c:pt>
                <c:pt idx="1968">
                  <c:v>3.9849999999999999</c:v>
                </c:pt>
                <c:pt idx="1969">
                  <c:v>3.2829999999999999</c:v>
                </c:pt>
                <c:pt idx="1970">
                  <c:v>2.9660000000000002</c:v>
                </c:pt>
                <c:pt idx="1971">
                  <c:v>2.669</c:v>
                </c:pt>
                <c:pt idx="1972">
                  <c:v>2.5289999999999999</c:v>
                </c:pt>
                <c:pt idx="1973">
                  <c:v>2.2629999999999999</c:v>
                </c:pt>
                <c:pt idx="1974">
                  <c:v>2.137</c:v>
                </c:pt>
                <c:pt idx="1975">
                  <c:v>1.9</c:v>
                </c:pt>
                <c:pt idx="1976">
                  <c:v>1.788</c:v>
                </c:pt>
                <c:pt idx="1977">
                  <c:v>1.5780000000000001</c:v>
                </c:pt>
                <c:pt idx="1978">
                  <c:v>1.48</c:v>
                </c:pt>
                <c:pt idx="1979">
                  <c:v>1.2949999999999999</c:v>
                </c:pt>
                <c:pt idx="1980">
                  <c:v>1.2090000000000001</c:v>
                </c:pt>
                <c:pt idx="1981">
                  <c:v>1.048</c:v>
                </c:pt>
                <c:pt idx="1982">
                  <c:v>0.90200000000000002</c:v>
                </c:pt>
                <c:pt idx="1983">
                  <c:v>0.83399999999999996</c:v>
                </c:pt>
                <c:pt idx="1984">
                  <c:v>0.77</c:v>
                </c:pt>
                <c:pt idx="1985">
                  <c:v>0.65200000000000002</c:v>
                </c:pt>
                <c:pt idx="1986">
                  <c:v>0.59699999999999998</c:v>
                </c:pt>
                <c:pt idx="1987">
                  <c:v>0.59699999999999998</c:v>
                </c:pt>
                <c:pt idx="1988">
                  <c:v>0.59699999999999998</c:v>
                </c:pt>
                <c:pt idx="1989">
                  <c:v>0.59699999999999998</c:v>
                </c:pt>
                <c:pt idx="1990">
                  <c:v>0.70899999999999996</c:v>
                </c:pt>
                <c:pt idx="1991">
                  <c:v>0.83399999999999996</c:v>
                </c:pt>
                <c:pt idx="1992">
                  <c:v>0.90200000000000002</c:v>
                </c:pt>
                <c:pt idx="1993">
                  <c:v>0.59699999999999998</c:v>
                </c:pt>
                <c:pt idx="1994">
                  <c:v>0.54600000000000004</c:v>
                </c:pt>
                <c:pt idx="1995">
                  <c:v>0.59699999999999998</c:v>
                </c:pt>
                <c:pt idx="1996">
                  <c:v>0.54600000000000004</c:v>
                </c:pt>
                <c:pt idx="1997">
                  <c:v>0.54600000000000004</c:v>
                </c:pt>
                <c:pt idx="1998">
                  <c:v>0.498</c:v>
                </c:pt>
                <c:pt idx="1999">
                  <c:v>0.498</c:v>
                </c:pt>
                <c:pt idx="2000">
                  <c:v>0.45300000000000001</c:v>
                </c:pt>
                <c:pt idx="2001">
                  <c:v>0.59699999999999998</c:v>
                </c:pt>
                <c:pt idx="2002">
                  <c:v>0.54600000000000004</c:v>
                </c:pt>
                <c:pt idx="2003">
                  <c:v>0.54600000000000004</c:v>
                </c:pt>
                <c:pt idx="2004">
                  <c:v>0.54600000000000004</c:v>
                </c:pt>
                <c:pt idx="2005">
                  <c:v>0.59699999999999998</c:v>
                </c:pt>
                <c:pt idx="2006">
                  <c:v>0.77</c:v>
                </c:pt>
                <c:pt idx="2007">
                  <c:v>0.70899999999999996</c:v>
                </c:pt>
                <c:pt idx="2008">
                  <c:v>0.59699999999999998</c:v>
                </c:pt>
                <c:pt idx="2009">
                  <c:v>0.59699999999999998</c:v>
                </c:pt>
                <c:pt idx="2010">
                  <c:v>0.54600000000000004</c:v>
                </c:pt>
                <c:pt idx="2011">
                  <c:v>0.498</c:v>
                </c:pt>
                <c:pt idx="2012">
                  <c:v>0.45300000000000001</c:v>
                </c:pt>
                <c:pt idx="2013">
                  <c:v>0.45300000000000001</c:v>
                </c:pt>
                <c:pt idx="2014">
                  <c:v>0.45300000000000001</c:v>
                </c:pt>
                <c:pt idx="2015">
                  <c:v>0.45300000000000001</c:v>
                </c:pt>
                <c:pt idx="2016">
                  <c:v>0.45300000000000001</c:v>
                </c:pt>
                <c:pt idx="2017">
                  <c:v>0.45300000000000001</c:v>
                </c:pt>
                <c:pt idx="2018">
                  <c:v>0.54600000000000004</c:v>
                </c:pt>
                <c:pt idx="2019">
                  <c:v>1.048</c:v>
                </c:pt>
                <c:pt idx="2020">
                  <c:v>0.90200000000000002</c:v>
                </c:pt>
                <c:pt idx="2021">
                  <c:v>0.90200000000000002</c:v>
                </c:pt>
                <c:pt idx="2022">
                  <c:v>0.70899999999999996</c:v>
                </c:pt>
                <c:pt idx="2023">
                  <c:v>1.1259999999999999</c:v>
                </c:pt>
                <c:pt idx="2024">
                  <c:v>1.048</c:v>
                </c:pt>
                <c:pt idx="2025">
                  <c:v>0.97299999999999998</c:v>
                </c:pt>
                <c:pt idx="2026">
                  <c:v>0.83399999999999996</c:v>
                </c:pt>
                <c:pt idx="2027">
                  <c:v>0.77</c:v>
                </c:pt>
                <c:pt idx="2028">
                  <c:v>0.65200000000000002</c:v>
                </c:pt>
                <c:pt idx="2029">
                  <c:v>0.65200000000000002</c:v>
                </c:pt>
                <c:pt idx="2030">
                  <c:v>0.59699999999999998</c:v>
                </c:pt>
                <c:pt idx="2031">
                  <c:v>0.498</c:v>
                </c:pt>
                <c:pt idx="2032">
                  <c:v>0.45300000000000001</c:v>
                </c:pt>
                <c:pt idx="2033">
                  <c:v>0.45300000000000001</c:v>
                </c:pt>
                <c:pt idx="2034">
                  <c:v>0.54600000000000004</c:v>
                </c:pt>
                <c:pt idx="2035">
                  <c:v>0.498</c:v>
                </c:pt>
                <c:pt idx="2036">
                  <c:v>0.54600000000000004</c:v>
                </c:pt>
                <c:pt idx="2037">
                  <c:v>1.5780000000000001</c:v>
                </c:pt>
                <c:pt idx="2038">
                  <c:v>1.048</c:v>
                </c:pt>
                <c:pt idx="2039">
                  <c:v>0.83399999999999996</c:v>
                </c:pt>
                <c:pt idx="2040">
                  <c:v>0.65200000000000002</c:v>
                </c:pt>
                <c:pt idx="2041">
                  <c:v>0.54600000000000004</c:v>
                </c:pt>
                <c:pt idx="2042">
                  <c:v>0.54600000000000004</c:v>
                </c:pt>
                <c:pt idx="2043">
                  <c:v>0.54600000000000004</c:v>
                </c:pt>
                <c:pt idx="2044">
                  <c:v>0.45300000000000001</c:v>
                </c:pt>
                <c:pt idx="2045">
                  <c:v>0.41</c:v>
                </c:pt>
                <c:pt idx="2046">
                  <c:v>0.371</c:v>
                </c:pt>
                <c:pt idx="2047">
                  <c:v>0.371</c:v>
                </c:pt>
                <c:pt idx="2048">
                  <c:v>0.33400000000000002</c:v>
                </c:pt>
                <c:pt idx="2049">
                  <c:v>0.29899999999999999</c:v>
                </c:pt>
                <c:pt idx="2050">
                  <c:v>0.29899999999999999</c:v>
                </c:pt>
                <c:pt idx="2051">
                  <c:v>0.29899999999999999</c:v>
                </c:pt>
                <c:pt idx="2052">
                  <c:v>0.26700000000000002</c:v>
                </c:pt>
                <c:pt idx="2053">
                  <c:v>0.26700000000000002</c:v>
                </c:pt>
                <c:pt idx="2054">
                  <c:v>0.23799999999999999</c:v>
                </c:pt>
                <c:pt idx="2055">
                  <c:v>0.23799999999999999</c:v>
                </c:pt>
                <c:pt idx="2056">
                  <c:v>0.23799999999999999</c:v>
                </c:pt>
                <c:pt idx="2057">
                  <c:v>0.21</c:v>
                </c:pt>
                <c:pt idx="2058">
                  <c:v>0.21</c:v>
                </c:pt>
                <c:pt idx="2059">
                  <c:v>0.21</c:v>
                </c:pt>
                <c:pt idx="2060">
                  <c:v>0.185</c:v>
                </c:pt>
                <c:pt idx="2061">
                  <c:v>0.14099999999999999</c:v>
                </c:pt>
                <c:pt idx="2062">
                  <c:v>0.14099999999999999</c:v>
                </c:pt>
                <c:pt idx="2063">
                  <c:v>0.122</c:v>
                </c:pt>
                <c:pt idx="2064">
                  <c:v>0.122</c:v>
                </c:pt>
                <c:pt idx="2065">
                  <c:v>0.104</c:v>
                </c:pt>
                <c:pt idx="2066">
                  <c:v>0.104</c:v>
                </c:pt>
                <c:pt idx="2067">
                  <c:v>0.104</c:v>
                </c:pt>
                <c:pt idx="2068">
                  <c:v>0.104</c:v>
                </c:pt>
                <c:pt idx="2069">
                  <c:v>8.8999999999999996E-2</c:v>
                </c:pt>
                <c:pt idx="2070">
                  <c:v>7.4999999999999997E-2</c:v>
                </c:pt>
                <c:pt idx="2071">
                  <c:v>7.4999999999999997E-2</c:v>
                </c:pt>
                <c:pt idx="2072">
                  <c:v>7.0000000000000007E-2</c:v>
                </c:pt>
                <c:pt idx="2073">
                  <c:v>7.0000000000000007E-2</c:v>
                </c:pt>
                <c:pt idx="2074">
                  <c:v>7.4999999999999997E-2</c:v>
                </c:pt>
                <c:pt idx="2075">
                  <c:v>8.8999999999999996E-2</c:v>
                </c:pt>
                <c:pt idx="2076">
                  <c:v>0.104</c:v>
                </c:pt>
                <c:pt idx="2077">
                  <c:v>8.8999999999999996E-2</c:v>
                </c:pt>
                <c:pt idx="2078">
                  <c:v>7.0000000000000007E-2</c:v>
                </c:pt>
                <c:pt idx="2079">
                  <c:v>7.0000000000000007E-2</c:v>
                </c:pt>
                <c:pt idx="2080">
                  <c:v>6.3E-2</c:v>
                </c:pt>
                <c:pt idx="2081">
                  <c:v>6.3E-2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2.2629999999999999</c:v>
                </c:pt>
                <c:pt idx="2129">
                  <c:v>1.2090000000000001</c:v>
                </c:pt>
                <c:pt idx="2130">
                  <c:v>0.90200000000000002</c:v>
                </c:pt>
                <c:pt idx="2131">
                  <c:v>0.45300000000000001</c:v>
                </c:pt>
                <c:pt idx="2132">
                  <c:v>0.371</c:v>
                </c:pt>
                <c:pt idx="2133">
                  <c:v>0.26700000000000002</c:v>
                </c:pt>
                <c:pt idx="2134">
                  <c:v>0.23799999999999999</c:v>
                </c:pt>
                <c:pt idx="2135">
                  <c:v>0.185</c:v>
                </c:pt>
                <c:pt idx="2136">
                  <c:v>0.14099999999999999</c:v>
                </c:pt>
                <c:pt idx="2137">
                  <c:v>0.122</c:v>
                </c:pt>
                <c:pt idx="2138">
                  <c:v>0.104</c:v>
                </c:pt>
                <c:pt idx="2139">
                  <c:v>8.8999999999999996E-2</c:v>
                </c:pt>
                <c:pt idx="2140">
                  <c:v>7.4999999999999997E-2</c:v>
                </c:pt>
                <c:pt idx="2141">
                  <c:v>7.0000000000000007E-2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0.16200000000000001</c:v>
                </c:pt>
                <c:pt idx="2209">
                  <c:v>8.8999999999999996E-2</c:v>
                </c:pt>
                <c:pt idx="2210">
                  <c:v>7.0000000000000007E-2</c:v>
                </c:pt>
                <c:pt idx="2211">
                  <c:v>0.05</c:v>
                </c:pt>
                <c:pt idx="2212">
                  <c:v>0.04</c:v>
                </c:pt>
                <c:pt idx="2213">
                  <c:v>3.5000000000000003E-2</c:v>
                </c:pt>
                <c:pt idx="2214">
                  <c:v>0.498</c:v>
                </c:pt>
                <c:pt idx="2215">
                  <c:v>7.2130000000000001</c:v>
                </c:pt>
                <c:pt idx="2216">
                  <c:v>12.226000000000001</c:v>
                </c:pt>
                <c:pt idx="2217">
                  <c:v>6.1589999999999998</c:v>
                </c:pt>
                <c:pt idx="2218">
                  <c:v>2.5289999999999999</c:v>
                </c:pt>
                <c:pt idx="2219">
                  <c:v>2.669</c:v>
                </c:pt>
                <c:pt idx="2220">
                  <c:v>1.1259999999999999</c:v>
                </c:pt>
                <c:pt idx="2221">
                  <c:v>0.90200000000000002</c:v>
                </c:pt>
                <c:pt idx="2222">
                  <c:v>0.77</c:v>
                </c:pt>
                <c:pt idx="2223">
                  <c:v>0.90200000000000002</c:v>
                </c:pt>
                <c:pt idx="2224">
                  <c:v>1.048</c:v>
                </c:pt>
                <c:pt idx="2225">
                  <c:v>0.59699999999999998</c:v>
                </c:pt>
                <c:pt idx="2226">
                  <c:v>0.45300000000000001</c:v>
                </c:pt>
                <c:pt idx="2227">
                  <c:v>0.90200000000000002</c:v>
                </c:pt>
                <c:pt idx="2228">
                  <c:v>0.97299999999999998</c:v>
                </c:pt>
                <c:pt idx="2229">
                  <c:v>0.90200000000000002</c:v>
                </c:pt>
                <c:pt idx="2230">
                  <c:v>0.83399999999999996</c:v>
                </c:pt>
                <c:pt idx="2231">
                  <c:v>0.65200000000000002</c:v>
                </c:pt>
                <c:pt idx="2232">
                  <c:v>0.45300000000000001</c:v>
                </c:pt>
                <c:pt idx="2233">
                  <c:v>0.41</c:v>
                </c:pt>
                <c:pt idx="2234">
                  <c:v>0.41</c:v>
                </c:pt>
                <c:pt idx="2235">
                  <c:v>0.45300000000000001</c:v>
                </c:pt>
                <c:pt idx="2236">
                  <c:v>0.29899999999999999</c:v>
                </c:pt>
                <c:pt idx="2237">
                  <c:v>0.371</c:v>
                </c:pt>
                <c:pt idx="2238">
                  <c:v>0.29899999999999999</c:v>
                </c:pt>
                <c:pt idx="2239">
                  <c:v>0.29899999999999999</c:v>
                </c:pt>
                <c:pt idx="2240">
                  <c:v>0.23799999999999999</c:v>
                </c:pt>
                <c:pt idx="2241">
                  <c:v>0.21</c:v>
                </c:pt>
                <c:pt idx="2242">
                  <c:v>0.23799999999999999</c:v>
                </c:pt>
                <c:pt idx="2243">
                  <c:v>0.371</c:v>
                </c:pt>
                <c:pt idx="2244">
                  <c:v>0.54600000000000004</c:v>
                </c:pt>
                <c:pt idx="2245">
                  <c:v>0.371</c:v>
                </c:pt>
                <c:pt idx="2246">
                  <c:v>0.45300000000000001</c:v>
                </c:pt>
                <c:pt idx="2247">
                  <c:v>0.41</c:v>
                </c:pt>
                <c:pt idx="2248">
                  <c:v>0.33400000000000002</c:v>
                </c:pt>
                <c:pt idx="2249">
                  <c:v>1.5780000000000001</c:v>
                </c:pt>
                <c:pt idx="2250">
                  <c:v>1.1259999999999999</c:v>
                </c:pt>
                <c:pt idx="2251">
                  <c:v>0.97299999999999998</c:v>
                </c:pt>
                <c:pt idx="2252">
                  <c:v>0.498</c:v>
                </c:pt>
                <c:pt idx="2253">
                  <c:v>0.371</c:v>
                </c:pt>
                <c:pt idx="2254">
                  <c:v>0.371</c:v>
                </c:pt>
                <c:pt idx="2255">
                  <c:v>0.54600000000000004</c:v>
                </c:pt>
                <c:pt idx="2256">
                  <c:v>0.371</c:v>
                </c:pt>
                <c:pt idx="2257">
                  <c:v>0.29899999999999999</c:v>
                </c:pt>
                <c:pt idx="2258">
                  <c:v>0.23799999999999999</c:v>
                </c:pt>
                <c:pt idx="2259">
                  <c:v>0.185</c:v>
                </c:pt>
                <c:pt idx="2260">
                  <c:v>0.54600000000000004</c:v>
                </c:pt>
                <c:pt idx="2261">
                  <c:v>0.41</c:v>
                </c:pt>
                <c:pt idx="2262">
                  <c:v>0.26700000000000002</c:v>
                </c:pt>
                <c:pt idx="2263">
                  <c:v>1.2090000000000001</c:v>
                </c:pt>
                <c:pt idx="2264">
                  <c:v>1.2090000000000001</c:v>
                </c:pt>
                <c:pt idx="2265">
                  <c:v>0.70899999999999996</c:v>
                </c:pt>
                <c:pt idx="2266">
                  <c:v>0.54600000000000004</c:v>
                </c:pt>
                <c:pt idx="2267">
                  <c:v>0.77</c:v>
                </c:pt>
                <c:pt idx="2268">
                  <c:v>0.498</c:v>
                </c:pt>
                <c:pt idx="2269">
                  <c:v>0.41</c:v>
                </c:pt>
                <c:pt idx="2270">
                  <c:v>0.41</c:v>
                </c:pt>
                <c:pt idx="2271">
                  <c:v>0.29899999999999999</c:v>
                </c:pt>
                <c:pt idx="2272">
                  <c:v>0.29899999999999999</c:v>
                </c:pt>
                <c:pt idx="2273">
                  <c:v>0.33400000000000002</c:v>
                </c:pt>
                <c:pt idx="2274">
                  <c:v>0.23799999999999999</c:v>
                </c:pt>
                <c:pt idx="2275">
                  <c:v>0.21</c:v>
                </c:pt>
                <c:pt idx="2276">
                  <c:v>0.21</c:v>
                </c:pt>
                <c:pt idx="2277">
                  <c:v>0.122</c:v>
                </c:pt>
                <c:pt idx="2278">
                  <c:v>1.385</c:v>
                </c:pt>
                <c:pt idx="2279">
                  <c:v>9.0090000000000003</c:v>
                </c:pt>
                <c:pt idx="2280">
                  <c:v>4.37</c:v>
                </c:pt>
                <c:pt idx="2281">
                  <c:v>2.5289999999999999</c:v>
                </c:pt>
                <c:pt idx="2282">
                  <c:v>1.681</c:v>
                </c:pt>
                <c:pt idx="2283">
                  <c:v>1.048</c:v>
                </c:pt>
                <c:pt idx="2284">
                  <c:v>0.83399999999999996</c:v>
                </c:pt>
                <c:pt idx="2285">
                  <c:v>0.59699999999999998</c:v>
                </c:pt>
                <c:pt idx="2286">
                  <c:v>0.45300000000000001</c:v>
                </c:pt>
                <c:pt idx="2287">
                  <c:v>0.45300000000000001</c:v>
                </c:pt>
                <c:pt idx="2288">
                  <c:v>0.371</c:v>
                </c:pt>
                <c:pt idx="2289">
                  <c:v>0.371</c:v>
                </c:pt>
                <c:pt idx="2290">
                  <c:v>0.371</c:v>
                </c:pt>
                <c:pt idx="2291">
                  <c:v>0.90200000000000002</c:v>
                </c:pt>
                <c:pt idx="2292">
                  <c:v>0.70899999999999996</c:v>
                </c:pt>
                <c:pt idx="2293">
                  <c:v>0.498</c:v>
                </c:pt>
                <c:pt idx="2294">
                  <c:v>0.371</c:v>
                </c:pt>
                <c:pt idx="2295">
                  <c:v>0.371</c:v>
                </c:pt>
                <c:pt idx="2296">
                  <c:v>0.29899999999999999</c:v>
                </c:pt>
                <c:pt idx="2297">
                  <c:v>0.371</c:v>
                </c:pt>
                <c:pt idx="2298">
                  <c:v>0.29899999999999999</c:v>
                </c:pt>
                <c:pt idx="2299">
                  <c:v>0.16200000000000001</c:v>
                </c:pt>
                <c:pt idx="2300">
                  <c:v>0.21</c:v>
                </c:pt>
                <c:pt idx="2301">
                  <c:v>1.1259999999999999</c:v>
                </c:pt>
                <c:pt idx="2302">
                  <c:v>0.45300000000000001</c:v>
                </c:pt>
                <c:pt idx="2303">
                  <c:v>0.77</c:v>
                </c:pt>
                <c:pt idx="2304">
                  <c:v>0.77</c:v>
                </c:pt>
                <c:pt idx="2305">
                  <c:v>0.59699999999999998</c:v>
                </c:pt>
                <c:pt idx="2306">
                  <c:v>0.41</c:v>
                </c:pt>
                <c:pt idx="2307">
                  <c:v>0.29899999999999999</c:v>
                </c:pt>
                <c:pt idx="2308">
                  <c:v>0.90200000000000002</c:v>
                </c:pt>
                <c:pt idx="2309">
                  <c:v>0.77</c:v>
                </c:pt>
                <c:pt idx="2310">
                  <c:v>0.83399999999999996</c:v>
                </c:pt>
                <c:pt idx="2311">
                  <c:v>0.90200000000000002</c:v>
                </c:pt>
                <c:pt idx="2312">
                  <c:v>4.9930000000000003</c:v>
                </c:pt>
                <c:pt idx="2313">
                  <c:v>4.7789999999999999</c:v>
                </c:pt>
                <c:pt idx="2314">
                  <c:v>11.454000000000001</c:v>
                </c:pt>
                <c:pt idx="2315">
                  <c:v>13.872999999999999</c:v>
                </c:pt>
                <c:pt idx="2316">
                  <c:v>10.358000000000001</c:v>
                </c:pt>
                <c:pt idx="2317">
                  <c:v>5.2140000000000004</c:v>
                </c:pt>
                <c:pt idx="2318">
                  <c:v>4.5720000000000001</c:v>
                </c:pt>
                <c:pt idx="2319">
                  <c:v>6.1589999999999998</c:v>
                </c:pt>
                <c:pt idx="2320">
                  <c:v>3.45</c:v>
                </c:pt>
                <c:pt idx="2321">
                  <c:v>2.5289999999999999</c:v>
                </c:pt>
                <c:pt idx="2322">
                  <c:v>1.788</c:v>
                </c:pt>
                <c:pt idx="2323">
                  <c:v>1.5780000000000001</c:v>
                </c:pt>
                <c:pt idx="2324">
                  <c:v>1.2949999999999999</c:v>
                </c:pt>
                <c:pt idx="2325">
                  <c:v>1.048</c:v>
                </c:pt>
                <c:pt idx="2326">
                  <c:v>0.90200000000000002</c:v>
                </c:pt>
                <c:pt idx="2327">
                  <c:v>0.90200000000000002</c:v>
                </c:pt>
                <c:pt idx="2328">
                  <c:v>1.048</c:v>
                </c:pt>
                <c:pt idx="2329">
                  <c:v>1.048</c:v>
                </c:pt>
                <c:pt idx="2330">
                  <c:v>0.90200000000000002</c:v>
                </c:pt>
                <c:pt idx="2331">
                  <c:v>0.70899999999999996</c:v>
                </c:pt>
                <c:pt idx="2332">
                  <c:v>0.65200000000000002</c:v>
                </c:pt>
                <c:pt idx="2333">
                  <c:v>0.54600000000000004</c:v>
                </c:pt>
                <c:pt idx="2334">
                  <c:v>0.45300000000000001</c:v>
                </c:pt>
                <c:pt idx="2335">
                  <c:v>0.371</c:v>
                </c:pt>
                <c:pt idx="2336">
                  <c:v>0.33400000000000002</c:v>
                </c:pt>
                <c:pt idx="2337">
                  <c:v>0.33400000000000002</c:v>
                </c:pt>
                <c:pt idx="2338">
                  <c:v>0.29899999999999999</c:v>
                </c:pt>
                <c:pt idx="2339">
                  <c:v>0.26700000000000002</c:v>
                </c:pt>
                <c:pt idx="2340">
                  <c:v>0.23799999999999999</c:v>
                </c:pt>
                <c:pt idx="2341">
                  <c:v>0.23799999999999999</c:v>
                </c:pt>
                <c:pt idx="2342">
                  <c:v>0.23799999999999999</c:v>
                </c:pt>
                <c:pt idx="2343">
                  <c:v>0.21</c:v>
                </c:pt>
                <c:pt idx="2344">
                  <c:v>0.21</c:v>
                </c:pt>
                <c:pt idx="2345">
                  <c:v>0.185</c:v>
                </c:pt>
                <c:pt idx="2346">
                  <c:v>0.16200000000000001</c:v>
                </c:pt>
                <c:pt idx="2347">
                  <c:v>0.16200000000000001</c:v>
                </c:pt>
                <c:pt idx="2348">
                  <c:v>0.16200000000000001</c:v>
                </c:pt>
                <c:pt idx="2349">
                  <c:v>0.16200000000000001</c:v>
                </c:pt>
                <c:pt idx="2350">
                  <c:v>0.16200000000000001</c:v>
                </c:pt>
                <c:pt idx="2351">
                  <c:v>0.14099999999999999</c:v>
                </c:pt>
                <c:pt idx="2352">
                  <c:v>0.14099999999999999</c:v>
                </c:pt>
                <c:pt idx="2353">
                  <c:v>0.104</c:v>
                </c:pt>
                <c:pt idx="2354">
                  <c:v>0.104</c:v>
                </c:pt>
                <c:pt idx="2355">
                  <c:v>0.104</c:v>
                </c:pt>
                <c:pt idx="2356">
                  <c:v>8.8999999999999996E-2</c:v>
                </c:pt>
                <c:pt idx="2357">
                  <c:v>7.4999999999999997E-2</c:v>
                </c:pt>
                <c:pt idx="2358">
                  <c:v>7.4999999999999997E-2</c:v>
                </c:pt>
                <c:pt idx="2359">
                  <c:v>7.4999999999999997E-2</c:v>
                </c:pt>
                <c:pt idx="2360">
                  <c:v>7.0000000000000007E-2</c:v>
                </c:pt>
                <c:pt idx="2361">
                  <c:v>6.3E-2</c:v>
                </c:pt>
                <c:pt idx="2362">
                  <c:v>5.6000000000000001E-2</c:v>
                </c:pt>
                <c:pt idx="2363">
                  <c:v>0.05</c:v>
                </c:pt>
                <c:pt idx="2364">
                  <c:v>0.05</c:v>
                </c:pt>
                <c:pt idx="2365">
                  <c:v>0.05</c:v>
                </c:pt>
                <c:pt idx="2366">
                  <c:v>0.05</c:v>
                </c:pt>
                <c:pt idx="2367">
                  <c:v>0.05</c:v>
                </c:pt>
                <c:pt idx="2368">
                  <c:v>0.05</c:v>
                </c:pt>
                <c:pt idx="2369">
                  <c:v>4.4999999999999998E-2</c:v>
                </c:pt>
                <c:pt idx="2370">
                  <c:v>4.4999999999999998E-2</c:v>
                </c:pt>
                <c:pt idx="2371">
                  <c:v>4.4999999999999998E-2</c:v>
                </c:pt>
                <c:pt idx="2372">
                  <c:v>4.4999999999999998E-2</c:v>
                </c:pt>
                <c:pt idx="2373">
                  <c:v>4.4999999999999998E-2</c:v>
                </c:pt>
                <c:pt idx="2374">
                  <c:v>0.04</c:v>
                </c:pt>
                <c:pt idx="2375">
                  <c:v>0.04</c:v>
                </c:pt>
                <c:pt idx="2376">
                  <c:v>0.04</c:v>
                </c:pt>
                <c:pt idx="2377">
                  <c:v>0.04</c:v>
                </c:pt>
                <c:pt idx="2378">
                  <c:v>0.04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1.1259999999999999</c:v>
                </c:pt>
                <c:pt idx="2607">
                  <c:v>11.836</c:v>
                </c:pt>
                <c:pt idx="2608">
                  <c:v>8.6910000000000007</c:v>
                </c:pt>
                <c:pt idx="2609">
                  <c:v>9.0090000000000003</c:v>
                </c:pt>
                <c:pt idx="2610">
                  <c:v>6.4130000000000003</c:v>
                </c:pt>
                <c:pt idx="2611">
                  <c:v>3.1219999999999999</c:v>
                </c:pt>
                <c:pt idx="2612">
                  <c:v>2.3940000000000001</c:v>
                </c:pt>
                <c:pt idx="2613">
                  <c:v>1.788</c:v>
                </c:pt>
                <c:pt idx="2614">
                  <c:v>2.669</c:v>
                </c:pt>
                <c:pt idx="2615">
                  <c:v>5.9130000000000003</c:v>
                </c:pt>
                <c:pt idx="2616">
                  <c:v>6.6719999999999997</c:v>
                </c:pt>
                <c:pt idx="2617">
                  <c:v>12.625</c:v>
                </c:pt>
                <c:pt idx="2618">
                  <c:v>139.09399999999999</c:v>
                </c:pt>
                <c:pt idx="2619">
                  <c:v>128.28299999999999</c:v>
                </c:pt>
                <c:pt idx="2620">
                  <c:v>106.318</c:v>
                </c:pt>
                <c:pt idx="2621">
                  <c:v>92.739000000000004</c:v>
                </c:pt>
                <c:pt idx="2622">
                  <c:v>83.48</c:v>
                </c:pt>
                <c:pt idx="2623">
                  <c:v>41.319000000000003</c:v>
                </c:pt>
                <c:pt idx="2624">
                  <c:v>14.305999999999999</c:v>
                </c:pt>
                <c:pt idx="2625">
                  <c:v>10.009</c:v>
                </c:pt>
                <c:pt idx="2626">
                  <c:v>7.782</c:v>
                </c:pt>
                <c:pt idx="2627">
                  <c:v>6.6719999999999997</c:v>
                </c:pt>
                <c:pt idx="2628">
                  <c:v>6.1589999999999998</c:v>
                </c:pt>
                <c:pt idx="2629">
                  <c:v>3.6230000000000002</c:v>
                </c:pt>
                <c:pt idx="2630">
                  <c:v>2.3940000000000001</c:v>
                </c:pt>
                <c:pt idx="2631">
                  <c:v>1.9</c:v>
                </c:pt>
                <c:pt idx="2632">
                  <c:v>1.48</c:v>
                </c:pt>
                <c:pt idx="2633">
                  <c:v>1.2090000000000001</c:v>
                </c:pt>
                <c:pt idx="2634">
                  <c:v>1.048</c:v>
                </c:pt>
                <c:pt idx="2635">
                  <c:v>0.90200000000000002</c:v>
                </c:pt>
                <c:pt idx="2636">
                  <c:v>0.83399999999999996</c:v>
                </c:pt>
                <c:pt idx="2637">
                  <c:v>0.77</c:v>
                </c:pt>
                <c:pt idx="2638">
                  <c:v>0.97299999999999998</c:v>
                </c:pt>
                <c:pt idx="2639">
                  <c:v>0.77</c:v>
                </c:pt>
                <c:pt idx="2640">
                  <c:v>0.59699999999999998</c:v>
                </c:pt>
                <c:pt idx="2641">
                  <c:v>0.54600000000000004</c:v>
                </c:pt>
                <c:pt idx="2642">
                  <c:v>0.45300000000000001</c:v>
                </c:pt>
                <c:pt idx="2643">
                  <c:v>0.45300000000000001</c:v>
                </c:pt>
                <c:pt idx="2644">
                  <c:v>0.371</c:v>
                </c:pt>
                <c:pt idx="2645">
                  <c:v>0.371</c:v>
                </c:pt>
                <c:pt idx="2646">
                  <c:v>0.371</c:v>
                </c:pt>
                <c:pt idx="2647">
                  <c:v>0.33400000000000002</c:v>
                </c:pt>
                <c:pt idx="2648">
                  <c:v>0.29899999999999999</c:v>
                </c:pt>
                <c:pt idx="2649">
                  <c:v>0.26700000000000002</c:v>
                </c:pt>
                <c:pt idx="2650">
                  <c:v>0.23799999999999999</c:v>
                </c:pt>
                <c:pt idx="2651">
                  <c:v>0.23799999999999999</c:v>
                </c:pt>
                <c:pt idx="2652">
                  <c:v>0.21</c:v>
                </c:pt>
                <c:pt idx="2653">
                  <c:v>0.29899999999999999</c:v>
                </c:pt>
                <c:pt idx="2654">
                  <c:v>0.70899999999999996</c:v>
                </c:pt>
                <c:pt idx="2655">
                  <c:v>2.2629999999999999</c:v>
                </c:pt>
                <c:pt idx="2656">
                  <c:v>0.77</c:v>
                </c:pt>
                <c:pt idx="2657">
                  <c:v>0.77</c:v>
                </c:pt>
                <c:pt idx="2658">
                  <c:v>0.59699999999999998</c:v>
                </c:pt>
                <c:pt idx="2659">
                  <c:v>0.45300000000000001</c:v>
                </c:pt>
                <c:pt idx="2660">
                  <c:v>0.371</c:v>
                </c:pt>
                <c:pt idx="2661">
                  <c:v>0.29899999999999999</c:v>
                </c:pt>
                <c:pt idx="2662">
                  <c:v>0.29899999999999999</c:v>
                </c:pt>
                <c:pt idx="2663">
                  <c:v>0.26700000000000002</c:v>
                </c:pt>
                <c:pt idx="2664">
                  <c:v>0.23799999999999999</c:v>
                </c:pt>
                <c:pt idx="2665">
                  <c:v>0.21</c:v>
                </c:pt>
                <c:pt idx="2666">
                  <c:v>0.185</c:v>
                </c:pt>
                <c:pt idx="2667">
                  <c:v>0.185</c:v>
                </c:pt>
                <c:pt idx="2668">
                  <c:v>0.16200000000000001</c:v>
                </c:pt>
                <c:pt idx="2669">
                  <c:v>0.16200000000000001</c:v>
                </c:pt>
                <c:pt idx="2670">
                  <c:v>0.14099999999999999</c:v>
                </c:pt>
                <c:pt idx="2671">
                  <c:v>0.14099999999999999</c:v>
                </c:pt>
                <c:pt idx="2672">
                  <c:v>0.122</c:v>
                </c:pt>
                <c:pt idx="2673">
                  <c:v>0.104</c:v>
                </c:pt>
                <c:pt idx="2674">
                  <c:v>0.104</c:v>
                </c:pt>
                <c:pt idx="2675">
                  <c:v>0.104</c:v>
                </c:pt>
                <c:pt idx="2676">
                  <c:v>0.104</c:v>
                </c:pt>
                <c:pt idx="2677">
                  <c:v>8.8999999999999996E-2</c:v>
                </c:pt>
                <c:pt idx="2678">
                  <c:v>7.4999999999999997E-2</c:v>
                </c:pt>
                <c:pt idx="2679">
                  <c:v>7.4999999999999997E-2</c:v>
                </c:pt>
                <c:pt idx="2680">
                  <c:v>7.4999999999999997E-2</c:v>
                </c:pt>
                <c:pt idx="2681">
                  <c:v>7.4999999999999997E-2</c:v>
                </c:pt>
                <c:pt idx="2682">
                  <c:v>7.0000000000000007E-2</c:v>
                </c:pt>
                <c:pt idx="2683">
                  <c:v>7.0000000000000007E-2</c:v>
                </c:pt>
                <c:pt idx="2684">
                  <c:v>6.3E-2</c:v>
                </c:pt>
                <c:pt idx="2685">
                  <c:v>6.3E-2</c:v>
                </c:pt>
                <c:pt idx="2686">
                  <c:v>6.3E-2</c:v>
                </c:pt>
                <c:pt idx="2687">
                  <c:v>6.3E-2</c:v>
                </c:pt>
                <c:pt idx="2688">
                  <c:v>5.6000000000000001E-2</c:v>
                </c:pt>
                <c:pt idx="2689">
                  <c:v>5.6000000000000001E-2</c:v>
                </c:pt>
                <c:pt idx="2690">
                  <c:v>0.05</c:v>
                </c:pt>
                <c:pt idx="2691">
                  <c:v>0.05</c:v>
                </c:pt>
                <c:pt idx="2692">
                  <c:v>0.05</c:v>
                </c:pt>
                <c:pt idx="2693">
                  <c:v>0.05</c:v>
                </c:pt>
                <c:pt idx="2694">
                  <c:v>0.05</c:v>
                </c:pt>
                <c:pt idx="2695">
                  <c:v>0.05</c:v>
                </c:pt>
                <c:pt idx="2696">
                  <c:v>4.4999999999999998E-2</c:v>
                </c:pt>
                <c:pt idx="2697">
                  <c:v>4.4999999999999998E-2</c:v>
                </c:pt>
                <c:pt idx="2698">
                  <c:v>4.4999999999999998E-2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6.3E-2</c:v>
                </c:pt>
                <c:pt idx="2723">
                  <c:v>6.3E-2</c:v>
                </c:pt>
                <c:pt idx="2724">
                  <c:v>6.3E-2</c:v>
                </c:pt>
                <c:pt idx="2725">
                  <c:v>6.3E-2</c:v>
                </c:pt>
                <c:pt idx="2726">
                  <c:v>0.05</c:v>
                </c:pt>
                <c:pt idx="2727">
                  <c:v>0.05</c:v>
                </c:pt>
                <c:pt idx="2728">
                  <c:v>4.4999999999999998E-2</c:v>
                </c:pt>
                <c:pt idx="2729">
                  <c:v>0.04</c:v>
                </c:pt>
                <c:pt idx="2730">
                  <c:v>0.04</c:v>
                </c:pt>
                <c:pt idx="2731">
                  <c:v>0.04</c:v>
                </c:pt>
                <c:pt idx="2732">
                  <c:v>3.5000000000000003E-2</c:v>
                </c:pt>
                <c:pt idx="2733">
                  <c:v>3.5000000000000003E-2</c:v>
                </c:pt>
                <c:pt idx="2734">
                  <c:v>3.5000000000000003E-2</c:v>
                </c:pt>
                <c:pt idx="2735">
                  <c:v>0.04</c:v>
                </c:pt>
                <c:pt idx="2736">
                  <c:v>0.04</c:v>
                </c:pt>
                <c:pt idx="2737">
                  <c:v>0.04</c:v>
                </c:pt>
                <c:pt idx="2738">
                  <c:v>0.04</c:v>
                </c:pt>
                <c:pt idx="2739">
                  <c:v>4.4999999999999998E-2</c:v>
                </c:pt>
                <c:pt idx="2740">
                  <c:v>0.04</c:v>
                </c:pt>
                <c:pt idx="2741">
                  <c:v>0.04</c:v>
                </c:pt>
                <c:pt idx="2742">
                  <c:v>0.04</c:v>
                </c:pt>
                <c:pt idx="2743">
                  <c:v>0.04</c:v>
                </c:pt>
                <c:pt idx="2744">
                  <c:v>3.5000000000000003E-2</c:v>
                </c:pt>
                <c:pt idx="2745">
                  <c:v>3.5000000000000003E-2</c:v>
                </c:pt>
                <c:pt idx="2746">
                  <c:v>3.5000000000000003E-2</c:v>
                </c:pt>
                <c:pt idx="2747">
                  <c:v>3.5000000000000003E-2</c:v>
                </c:pt>
                <c:pt idx="2748">
                  <c:v>3.5000000000000003E-2</c:v>
                </c:pt>
                <c:pt idx="2749">
                  <c:v>3.5000000000000003E-2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0.77</c:v>
                </c:pt>
                <c:pt idx="2878">
                  <c:v>1.788</c:v>
                </c:pt>
                <c:pt idx="2879">
                  <c:v>0.45300000000000001</c:v>
                </c:pt>
                <c:pt idx="2880">
                  <c:v>0.21</c:v>
                </c:pt>
                <c:pt idx="2881">
                  <c:v>0.14099999999999999</c:v>
                </c:pt>
                <c:pt idx="2882">
                  <c:v>0.104</c:v>
                </c:pt>
                <c:pt idx="2883">
                  <c:v>7.4999999999999997E-2</c:v>
                </c:pt>
                <c:pt idx="2884">
                  <c:v>6.3E-2</c:v>
                </c:pt>
                <c:pt idx="2885">
                  <c:v>6.3E-2</c:v>
                </c:pt>
                <c:pt idx="2886">
                  <c:v>6.3E-2</c:v>
                </c:pt>
                <c:pt idx="2887">
                  <c:v>5.6000000000000001E-2</c:v>
                </c:pt>
                <c:pt idx="2888">
                  <c:v>0.04</c:v>
                </c:pt>
                <c:pt idx="2889">
                  <c:v>0.04</c:v>
                </c:pt>
                <c:pt idx="2890">
                  <c:v>3.5000000000000003E-2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85.12</c:v>
                </c:pt>
                <c:pt idx="2997">
                  <c:v>70.787000000000006</c:v>
                </c:pt>
                <c:pt idx="2998">
                  <c:v>109.16800000000001</c:v>
                </c:pt>
                <c:pt idx="2999">
                  <c:v>72.819999999999993</c:v>
                </c:pt>
                <c:pt idx="3000">
                  <c:v>62.872</c:v>
                </c:pt>
                <c:pt idx="3001">
                  <c:v>90.156000000000006</c:v>
                </c:pt>
                <c:pt idx="3002">
                  <c:v>51.673000000000002</c:v>
                </c:pt>
                <c:pt idx="3003">
                  <c:v>107.26300000000001</c:v>
                </c:pt>
                <c:pt idx="3004">
                  <c:v>261.178</c:v>
                </c:pt>
                <c:pt idx="3005">
                  <c:v>199.87100000000001</c:v>
                </c:pt>
                <c:pt idx="3006">
                  <c:v>243.762</c:v>
                </c:pt>
                <c:pt idx="3007">
                  <c:v>264.423</c:v>
                </c:pt>
                <c:pt idx="3008">
                  <c:v>118.998</c:v>
                </c:pt>
                <c:pt idx="3009">
                  <c:v>84.298000000000002</c:v>
                </c:pt>
                <c:pt idx="3010">
                  <c:v>68.775000000000006</c:v>
                </c:pt>
                <c:pt idx="3011">
                  <c:v>325.14699999999999</c:v>
                </c:pt>
                <c:pt idx="3012">
                  <c:v>336.32</c:v>
                </c:pt>
                <c:pt idx="3013">
                  <c:v>359.34800000000001</c:v>
                </c:pt>
                <c:pt idx="3014">
                  <c:v>254.762</c:v>
                </c:pt>
                <c:pt idx="3015">
                  <c:v>159.893</c:v>
                </c:pt>
                <c:pt idx="3016">
                  <c:v>99.843000000000004</c:v>
                </c:pt>
                <c:pt idx="3017">
                  <c:v>87.616</c:v>
                </c:pt>
                <c:pt idx="3018">
                  <c:v>59.048000000000002</c:v>
                </c:pt>
                <c:pt idx="3019">
                  <c:v>27.481000000000002</c:v>
                </c:pt>
                <c:pt idx="3020">
                  <c:v>19.478999999999999</c:v>
                </c:pt>
                <c:pt idx="3021">
                  <c:v>13.872999999999999</c:v>
                </c:pt>
                <c:pt idx="3022">
                  <c:v>10.715999999999999</c:v>
                </c:pt>
                <c:pt idx="3023">
                  <c:v>8.6910000000000007</c:v>
                </c:pt>
                <c:pt idx="3024">
                  <c:v>7.4939999999999998</c:v>
                </c:pt>
                <c:pt idx="3025">
                  <c:v>5.44</c:v>
                </c:pt>
                <c:pt idx="3026">
                  <c:v>5.2140000000000004</c:v>
                </c:pt>
                <c:pt idx="3027">
                  <c:v>4.7789999999999999</c:v>
                </c:pt>
                <c:pt idx="3028">
                  <c:v>4.37</c:v>
                </c:pt>
                <c:pt idx="3029">
                  <c:v>3.9849999999999999</c:v>
                </c:pt>
                <c:pt idx="3030">
                  <c:v>3.45</c:v>
                </c:pt>
                <c:pt idx="3031">
                  <c:v>2.8149999999999999</c:v>
                </c:pt>
                <c:pt idx="3032">
                  <c:v>2.669</c:v>
                </c:pt>
                <c:pt idx="3033">
                  <c:v>2.3940000000000001</c:v>
                </c:pt>
                <c:pt idx="3034">
                  <c:v>2.137</c:v>
                </c:pt>
                <c:pt idx="3035">
                  <c:v>1.9</c:v>
                </c:pt>
                <c:pt idx="3036">
                  <c:v>1.681</c:v>
                </c:pt>
                <c:pt idx="3037">
                  <c:v>1.5780000000000001</c:v>
                </c:pt>
                <c:pt idx="3038">
                  <c:v>1.48</c:v>
                </c:pt>
                <c:pt idx="3039">
                  <c:v>1.385</c:v>
                </c:pt>
                <c:pt idx="3040">
                  <c:v>1.2949999999999999</c:v>
                </c:pt>
                <c:pt idx="3041">
                  <c:v>1.048</c:v>
                </c:pt>
                <c:pt idx="3042">
                  <c:v>0.90200000000000002</c:v>
                </c:pt>
                <c:pt idx="3043">
                  <c:v>0.83399999999999996</c:v>
                </c:pt>
                <c:pt idx="3044">
                  <c:v>0.77</c:v>
                </c:pt>
                <c:pt idx="3045">
                  <c:v>1.1259999999999999</c:v>
                </c:pt>
                <c:pt idx="3046">
                  <c:v>1.9</c:v>
                </c:pt>
                <c:pt idx="3047">
                  <c:v>1.788</c:v>
                </c:pt>
                <c:pt idx="3048">
                  <c:v>1.2949999999999999</c:v>
                </c:pt>
                <c:pt idx="3049">
                  <c:v>1.048</c:v>
                </c:pt>
                <c:pt idx="3050">
                  <c:v>0.90200000000000002</c:v>
                </c:pt>
                <c:pt idx="3051">
                  <c:v>0.77</c:v>
                </c:pt>
                <c:pt idx="3052">
                  <c:v>0.70899999999999996</c:v>
                </c:pt>
                <c:pt idx="3053">
                  <c:v>0.65200000000000002</c:v>
                </c:pt>
                <c:pt idx="3054">
                  <c:v>0.54600000000000004</c:v>
                </c:pt>
                <c:pt idx="3055">
                  <c:v>0.45300000000000001</c:v>
                </c:pt>
                <c:pt idx="3056">
                  <c:v>0.45300000000000001</c:v>
                </c:pt>
                <c:pt idx="3057">
                  <c:v>0.371</c:v>
                </c:pt>
                <c:pt idx="3058">
                  <c:v>0.371</c:v>
                </c:pt>
                <c:pt idx="3059">
                  <c:v>0.29899999999999999</c:v>
                </c:pt>
                <c:pt idx="3060">
                  <c:v>0.26700000000000002</c:v>
                </c:pt>
                <c:pt idx="3061">
                  <c:v>0.26700000000000002</c:v>
                </c:pt>
                <c:pt idx="3062">
                  <c:v>0.23799999999999999</c:v>
                </c:pt>
                <c:pt idx="3063">
                  <c:v>0.23799999999999999</c:v>
                </c:pt>
                <c:pt idx="3064">
                  <c:v>0.21</c:v>
                </c:pt>
                <c:pt idx="3065">
                  <c:v>0.21</c:v>
                </c:pt>
                <c:pt idx="3066">
                  <c:v>0.21</c:v>
                </c:pt>
                <c:pt idx="3067">
                  <c:v>0.185</c:v>
                </c:pt>
                <c:pt idx="3068">
                  <c:v>0.185</c:v>
                </c:pt>
                <c:pt idx="3069">
                  <c:v>0.185</c:v>
                </c:pt>
                <c:pt idx="3070">
                  <c:v>0.185</c:v>
                </c:pt>
                <c:pt idx="3071">
                  <c:v>0.185</c:v>
                </c:pt>
                <c:pt idx="3072">
                  <c:v>0.185</c:v>
                </c:pt>
                <c:pt idx="3073">
                  <c:v>0.14099999999999999</c:v>
                </c:pt>
                <c:pt idx="3074">
                  <c:v>0.14099999999999999</c:v>
                </c:pt>
                <c:pt idx="3075">
                  <c:v>0.14099999999999999</c:v>
                </c:pt>
                <c:pt idx="3076">
                  <c:v>0.14099999999999999</c:v>
                </c:pt>
                <c:pt idx="3077">
                  <c:v>0.122</c:v>
                </c:pt>
                <c:pt idx="3078">
                  <c:v>0.122</c:v>
                </c:pt>
                <c:pt idx="3079">
                  <c:v>0.122</c:v>
                </c:pt>
                <c:pt idx="3080">
                  <c:v>0.104</c:v>
                </c:pt>
                <c:pt idx="3081">
                  <c:v>0.104</c:v>
                </c:pt>
                <c:pt idx="3082">
                  <c:v>0.104</c:v>
                </c:pt>
                <c:pt idx="3083">
                  <c:v>7.4999999999999997E-2</c:v>
                </c:pt>
                <c:pt idx="3084">
                  <c:v>7.4999999999999997E-2</c:v>
                </c:pt>
                <c:pt idx="3085">
                  <c:v>7.4999999999999997E-2</c:v>
                </c:pt>
                <c:pt idx="3086">
                  <c:v>7.4999999999999997E-2</c:v>
                </c:pt>
                <c:pt idx="3087">
                  <c:v>7.0000000000000007E-2</c:v>
                </c:pt>
                <c:pt idx="3088">
                  <c:v>7.0000000000000007E-2</c:v>
                </c:pt>
                <c:pt idx="3089">
                  <c:v>6.3E-2</c:v>
                </c:pt>
                <c:pt idx="3090">
                  <c:v>6.3E-2</c:v>
                </c:pt>
                <c:pt idx="3091">
                  <c:v>6.3E-2</c:v>
                </c:pt>
                <c:pt idx="3092">
                  <c:v>5.6000000000000001E-2</c:v>
                </c:pt>
                <c:pt idx="3093">
                  <c:v>5.6000000000000001E-2</c:v>
                </c:pt>
                <c:pt idx="3094">
                  <c:v>0.05</c:v>
                </c:pt>
                <c:pt idx="3095">
                  <c:v>0.05</c:v>
                </c:pt>
                <c:pt idx="3096">
                  <c:v>4.4999999999999998E-2</c:v>
                </c:pt>
                <c:pt idx="3097">
                  <c:v>4.4999999999999998E-2</c:v>
                </c:pt>
                <c:pt idx="3098">
                  <c:v>4.4999999999999998E-2</c:v>
                </c:pt>
                <c:pt idx="3099">
                  <c:v>0.04</c:v>
                </c:pt>
                <c:pt idx="3100">
                  <c:v>0.04</c:v>
                </c:pt>
                <c:pt idx="3101">
                  <c:v>0.04</c:v>
                </c:pt>
                <c:pt idx="3102">
                  <c:v>0.04</c:v>
                </c:pt>
                <c:pt idx="3103">
                  <c:v>0.04</c:v>
                </c:pt>
                <c:pt idx="3104">
                  <c:v>0.04</c:v>
                </c:pt>
                <c:pt idx="3105">
                  <c:v>0.04</c:v>
                </c:pt>
                <c:pt idx="3106">
                  <c:v>0.04</c:v>
                </c:pt>
                <c:pt idx="3107">
                  <c:v>3.5000000000000003E-2</c:v>
                </c:pt>
                <c:pt idx="3108">
                  <c:v>3.5000000000000003E-2</c:v>
                </c:pt>
                <c:pt idx="3109">
                  <c:v>3.5000000000000003E-2</c:v>
                </c:pt>
                <c:pt idx="3110">
                  <c:v>3.5000000000000003E-2</c:v>
                </c:pt>
                <c:pt idx="3111">
                  <c:v>3.5000000000000003E-2</c:v>
                </c:pt>
                <c:pt idx="3112">
                  <c:v>3.5000000000000003E-2</c:v>
                </c:pt>
                <c:pt idx="3113">
                  <c:v>3.5000000000000003E-2</c:v>
                </c:pt>
                <c:pt idx="3114">
                  <c:v>0.03</c:v>
                </c:pt>
                <c:pt idx="3115">
                  <c:v>0.03</c:v>
                </c:pt>
                <c:pt idx="3116">
                  <c:v>0.03</c:v>
                </c:pt>
                <c:pt idx="3117">
                  <c:v>0.03</c:v>
                </c:pt>
                <c:pt idx="3118">
                  <c:v>0.03</c:v>
                </c:pt>
                <c:pt idx="3119">
                  <c:v>0.03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1.2949999999999999</c:v>
                </c:pt>
                <c:pt idx="3352">
                  <c:v>0.498</c:v>
                </c:pt>
                <c:pt idx="3353">
                  <c:v>0.23799999999999999</c:v>
                </c:pt>
                <c:pt idx="3354">
                  <c:v>0.185</c:v>
                </c:pt>
                <c:pt idx="3355">
                  <c:v>0.14099999999999999</c:v>
                </c:pt>
                <c:pt idx="3356">
                  <c:v>0.122</c:v>
                </c:pt>
                <c:pt idx="3357">
                  <c:v>0.104</c:v>
                </c:pt>
                <c:pt idx="3358">
                  <c:v>7.0000000000000007E-2</c:v>
                </c:pt>
                <c:pt idx="3359">
                  <c:v>5.6000000000000001E-2</c:v>
                </c:pt>
                <c:pt idx="3360">
                  <c:v>0.03</c:v>
                </c:pt>
                <c:pt idx="3361">
                  <c:v>2.3E-2</c:v>
                </c:pt>
                <c:pt idx="3362">
                  <c:v>1.7000000000000001E-2</c:v>
                </c:pt>
                <c:pt idx="3363">
                  <c:v>87.616</c:v>
                </c:pt>
                <c:pt idx="3364">
                  <c:v>2.2629999999999999</c:v>
                </c:pt>
                <c:pt idx="3365">
                  <c:v>1.048</c:v>
                </c:pt>
                <c:pt idx="3366">
                  <c:v>0.65200000000000002</c:v>
                </c:pt>
                <c:pt idx="3367">
                  <c:v>0.41</c:v>
                </c:pt>
                <c:pt idx="3368">
                  <c:v>0.26700000000000002</c:v>
                </c:pt>
                <c:pt idx="3369">
                  <c:v>0.21</c:v>
                </c:pt>
                <c:pt idx="3370">
                  <c:v>0.16200000000000001</c:v>
                </c:pt>
                <c:pt idx="3371">
                  <c:v>0.104</c:v>
                </c:pt>
                <c:pt idx="3372">
                  <c:v>8.8999999999999996E-2</c:v>
                </c:pt>
                <c:pt idx="3373">
                  <c:v>8.8999999999999996E-2</c:v>
                </c:pt>
                <c:pt idx="3374">
                  <c:v>7.0000000000000007E-2</c:v>
                </c:pt>
                <c:pt idx="3375">
                  <c:v>6.3E-2</c:v>
                </c:pt>
                <c:pt idx="3376">
                  <c:v>5.6000000000000001E-2</c:v>
                </c:pt>
                <c:pt idx="3377">
                  <c:v>5.6000000000000001E-2</c:v>
                </c:pt>
                <c:pt idx="3378">
                  <c:v>0.05</c:v>
                </c:pt>
                <c:pt idx="3379">
                  <c:v>4.4999999999999998E-2</c:v>
                </c:pt>
                <c:pt idx="3380">
                  <c:v>0.04</c:v>
                </c:pt>
                <c:pt idx="3381">
                  <c:v>3.5000000000000003E-2</c:v>
                </c:pt>
                <c:pt idx="3382">
                  <c:v>0.03</c:v>
                </c:pt>
                <c:pt idx="3383">
                  <c:v>2.7E-2</c:v>
                </c:pt>
                <c:pt idx="3384">
                  <c:v>2.7E-2</c:v>
                </c:pt>
                <c:pt idx="3385">
                  <c:v>2.3E-2</c:v>
                </c:pt>
                <c:pt idx="3386">
                  <c:v>2.3E-2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8.3810000000000002</c:v>
                </c:pt>
                <c:pt idx="3393">
                  <c:v>2.5289999999999999</c:v>
                </c:pt>
                <c:pt idx="3394">
                  <c:v>5.44</c:v>
                </c:pt>
                <c:pt idx="3395">
                  <c:v>3.6230000000000002</c:v>
                </c:pt>
                <c:pt idx="3396">
                  <c:v>2.5289999999999999</c:v>
                </c:pt>
                <c:pt idx="3397">
                  <c:v>1.48</c:v>
                </c:pt>
                <c:pt idx="3398">
                  <c:v>1.1259999999999999</c:v>
                </c:pt>
                <c:pt idx="3399">
                  <c:v>0.70899999999999996</c:v>
                </c:pt>
                <c:pt idx="3400">
                  <c:v>33.369999999999997</c:v>
                </c:pt>
                <c:pt idx="3401">
                  <c:v>17.045999999999999</c:v>
                </c:pt>
                <c:pt idx="3402">
                  <c:v>39.679000000000002</c:v>
                </c:pt>
                <c:pt idx="3403">
                  <c:v>112.06399999999999</c:v>
                </c:pt>
                <c:pt idx="3404">
                  <c:v>93.61</c:v>
                </c:pt>
                <c:pt idx="3405">
                  <c:v>17.045999999999999</c:v>
                </c:pt>
                <c:pt idx="3406">
                  <c:v>13.032</c:v>
                </c:pt>
                <c:pt idx="3407">
                  <c:v>6.6719999999999997</c:v>
                </c:pt>
                <c:pt idx="3408">
                  <c:v>4.5720000000000001</c:v>
                </c:pt>
                <c:pt idx="3409">
                  <c:v>59.048000000000002</c:v>
                </c:pt>
                <c:pt idx="3410">
                  <c:v>146.976</c:v>
                </c:pt>
                <c:pt idx="3411">
                  <c:v>66.786000000000001</c:v>
                </c:pt>
                <c:pt idx="3412">
                  <c:v>36.472999999999999</c:v>
                </c:pt>
                <c:pt idx="3413">
                  <c:v>28.913</c:v>
                </c:pt>
                <c:pt idx="3414">
                  <c:v>31.858000000000001</c:v>
                </c:pt>
                <c:pt idx="3415">
                  <c:v>26.076000000000001</c:v>
                </c:pt>
                <c:pt idx="3416">
                  <c:v>10.715999999999999</c:v>
                </c:pt>
                <c:pt idx="3417">
                  <c:v>7.782</c:v>
                </c:pt>
                <c:pt idx="3418">
                  <c:v>6.4130000000000003</c:v>
                </c:pt>
                <c:pt idx="3419">
                  <c:v>9.3350000000000009</c:v>
                </c:pt>
                <c:pt idx="3420">
                  <c:v>6.6719999999999997</c:v>
                </c:pt>
                <c:pt idx="3421">
                  <c:v>6.6719999999999997</c:v>
                </c:pt>
                <c:pt idx="3422">
                  <c:v>4.9930000000000003</c:v>
                </c:pt>
                <c:pt idx="3423">
                  <c:v>4.1740000000000004</c:v>
                </c:pt>
                <c:pt idx="3424">
                  <c:v>3.8010000000000002</c:v>
                </c:pt>
                <c:pt idx="3425">
                  <c:v>2.669</c:v>
                </c:pt>
                <c:pt idx="3426">
                  <c:v>2.137</c:v>
                </c:pt>
                <c:pt idx="3427">
                  <c:v>1.788</c:v>
                </c:pt>
                <c:pt idx="3428">
                  <c:v>1.5780000000000001</c:v>
                </c:pt>
                <c:pt idx="3429">
                  <c:v>1.48</c:v>
                </c:pt>
                <c:pt idx="3430">
                  <c:v>1.1259999999999999</c:v>
                </c:pt>
                <c:pt idx="3431">
                  <c:v>0.90200000000000002</c:v>
                </c:pt>
                <c:pt idx="3432">
                  <c:v>0.77</c:v>
                </c:pt>
                <c:pt idx="3433">
                  <c:v>0.65200000000000002</c:v>
                </c:pt>
                <c:pt idx="3434">
                  <c:v>0.59699999999999998</c:v>
                </c:pt>
                <c:pt idx="3435">
                  <c:v>0.54600000000000004</c:v>
                </c:pt>
                <c:pt idx="3436">
                  <c:v>0.498</c:v>
                </c:pt>
                <c:pt idx="3437">
                  <c:v>0.45300000000000001</c:v>
                </c:pt>
                <c:pt idx="3438">
                  <c:v>0.371</c:v>
                </c:pt>
                <c:pt idx="3439">
                  <c:v>0.185</c:v>
                </c:pt>
                <c:pt idx="3440">
                  <c:v>0.23799999999999999</c:v>
                </c:pt>
                <c:pt idx="3441">
                  <c:v>0.23799999999999999</c:v>
                </c:pt>
                <c:pt idx="3442">
                  <c:v>0.23799999999999999</c:v>
                </c:pt>
                <c:pt idx="3443">
                  <c:v>0.23799999999999999</c:v>
                </c:pt>
                <c:pt idx="3444">
                  <c:v>0.23799999999999999</c:v>
                </c:pt>
                <c:pt idx="3445">
                  <c:v>0.23799999999999999</c:v>
                </c:pt>
                <c:pt idx="3446">
                  <c:v>0.185</c:v>
                </c:pt>
                <c:pt idx="3447">
                  <c:v>0.185</c:v>
                </c:pt>
                <c:pt idx="3448">
                  <c:v>0.185</c:v>
                </c:pt>
                <c:pt idx="3449">
                  <c:v>0.185</c:v>
                </c:pt>
                <c:pt idx="3450">
                  <c:v>0.21</c:v>
                </c:pt>
                <c:pt idx="3451">
                  <c:v>0.21</c:v>
                </c:pt>
                <c:pt idx="3452">
                  <c:v>0.21</c:v>
                </c:pt>
                <c:pt idx="3453">
                  <c:v>0.16200000000000001</c:v>
                </c:pt>
                <c:pt idx="3454">
                  <c:v>0.122</c:v>
                </c:pt>
                <c:pt idx="3455">
                  <c:v>0.122</c:v>
                </c:pt>
                <c:pt idx="3456">
                  <c:v>0.122</c:v>
                </c:pt>
                <c:pt idx="3457">
                  <c:v>0.104</c:v>
                </c:pt>
                <c:pt idx="3458">
                  <c:v>0.104</c:v>
                </c:pt>
                <c:pt idx="3459">
                  <c:v>0.104</c:v>
                </c:pt>
                <c:pt idx="3460">
                  <c:v>0.104</c:v>
                </c:pt>
                <c:pt idx="3461">
                  <c:v>0.104</c:v>
                </c:pt>
                <c:pt idx="3462">
                  <c:v>0.104</c:v>
                </c:pt>
                <c:pt idx="3463">
                  <c:v>8.8999999999999996E-2</c:v>
                </c:pt>
                <c:pt idx="3464">
                  <c:v>8.8999999999999996E-2</c:v>
                </c:pt>
                <c:pt idx="3465">
                  <c:v>7.4999999999999997E-2</c:v>
                </c:pt>
                <c:pt idx="3466">
                  <c:v>7.4999999999999997E-2</c:v>
                </c:pt>
                <c:pt idx="3467">
                  <c:v>7.4999999999999997E-2</c:v>
                </c:pt>
                <c:pt idx="3468">
                  <c:v>7.0000000000000007E-2</c:v>
                </c:pt>
                <c:pt idx="3469">
                  <c:v>7.0000000000000007E-2</c:v>
                </c:pt>
                <c:pt idx="3470">
                  <c:v>6.3E-2</c:v>
                </c:pt>
                <c:pt idx="3471">
                  <c:v>6.3E-2</c:v>
                </c:pt>
                <c:pt idx="3472">
                  <c:v>6.3E-2</c:v>
                </c:pt>
                <c:pt idx="3473">
                  <c:v>5.6000000000000001E-2</c:v>
                </c:pt>
                <c:pt idx="3474">
                  <c:v>5.6000000000000001E-2</c:v>
                </c:pt>
                <c:pt idx="3475">
                  <c:v>0.05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0.83399999999999996</c:v>
                </c:pt>
                <c:pt idx="3688">
                  <c:v>8.8999999999999996E-2</c:v>
                </c:pt>
                <c:pt idx="3689">
                  <c:v>27.481000000000002</c:v>
                </c:pt>
                <c:pt idx="3690">
                  <c:v>64.817999999999998</c:v>
                </c:pt>
                <c:pt idx="3691">
                  <c:v>12.625</c:v>
                </c:pt>
                <c:pt idx="3692">
                  <c:v>2.669</c:v>
                </c:pt>
                <c:pt idx="3693">
                  <c:v>1.788</c:v>
                </c:pt>
                <c:pt idx="3694">
                  <c:v>0.90200000000000002</c:v>
                </c:pt>
                <c:pt idx="3695">
                  <c:v>0.90200000000000002</c:v>
                </c:pt>
                <c:pt idx="3696">
                  <c:v>0.90200000000000002</c:v>
                </c:pt>
                <c:pt idx="3697">
                  <c:v>0.498</c:v>
                </c:pt>
                <c:pt idx="3698">
                  <c:v>8.0779999999999994</c:v>
                </c:pt>
                <c:pt idx="3699">
                  <c:v>6.4130000000000003</c:v>
                </c:pt>
                <c:pt idx="3700">
                  <c:v>8.6910000000000007</c:v>
                </c:pt>
                <c:pt idx="3701">
                  <c:v>5.673</c:v>
                </c:pt>
                <c:pt idx="3702">
                  <c:v>7.4939999999999998</c:v>
                </c:pt>
                <c:pt idx="3703">
                  <c:v>7.782</c:v>
                </c:pt>
                <c:pt idx="3704">
                  <c:v>4.37</c:v>
                </c:pt>
                <c:pt idx="3705">
                  <c:v>2.5289999999999999</c:v>
                </c:pt>
                <c:pt idx="3706">
                  <c:v>1.048</c:v>
                </c:pt>
                <c:pt idx="3707">
                  <c:v>0.97299999999999998</c:v>
                </c:pt>
                <c:pt idx="3708">
                  <c:v>0.65200000000000002</c:v>
                </c:pt>
                <c:pt idx="3709">
                  <c:v>0.65200000000000002</c:v>
                </c:pt>
                <c:pt idx="3710">
                  <c:v>0.45300000000000001</c:v>
                </c:pt>
                <c:pt idx="3711">
                  <c:v>0.371</c:v>
                </c:pt>
                <c:pt idx="3712">
                  <c:v>0.33400000000000002</c:v>
                </c:pt>
                <c:pt idx="3713">
                  <c:v>0.23799999999999999</c:v>
                </c:pt>
                <c:pt idx="3714">
                  <c:v>0.21</c:v>
                </c:pt>
                <c:pt idx="3715">
                  <c:v>0.185</c:v>
                </c:pt>
                <c:pt idx="3716">
                  <c:v>0.14099999999999999</c:v>
                </c:pt>
                <c:pt idx="3717">
                  <c:v>0.45300000000000001</c:v>
                </c:pt>
                <c:pt idx="3718">
                  <c:v>0.29899999999999999</c:v>
                </c:pt>
                <c:pt idx="3719">
                  <c:v>0.59699999999999998</c:v>
                </c:pt>
                <c:pt idx="3720">
                  <c:v>0.23799999999999999</c:v>
                </c:pt>
                <c:pt idx="3721">
                  <c:v>0.26700000000000002</c:v>
                </c:pt>
                <c:pt idx="3722">
                  <c:v>0.97299999999999998</c:v>
                </c:pt>
                <c:pt idx="3723">
                  <c:v>0.26700000000000002</c:v>
                </c:pt>
                <c:pt idx="3724">
                  <c:v>0.21</c:v>
                </c:pt>
                <c:pt idx="3725">
                  <c:v>0.185</c:v>
                </c:pt>
                <c:pt idx="3726">
                  <c:v>0.16200000000000001</c:v>
                </c:pt>
                <c:pt idx="3727">
                  <c:v>0.122</c:v>
                </c:pt>
                <c:pt idx="3728">
                  <c:v>0.104</c:v>
                </c:pt>
                <c:pt idx="3729">
                  <c:v>0.83399999999999996</c:v>
                </c:pt>
                <c:pt idx="3730">
                  <c:v>1.1259999999999999</c:v>
                </c:pt>
                <c:pt idx="3731">
                  <c:v>0.54600000000000004</c:v>
                </c:pt>
                <c:pt idx="3732">
                  <c:v>0.26700000000000002</c:v>
                </c:pt>
                <c:pt idx="3733">
                  <c:v>0.185</c:v>
                </c:pt>
                <c:pt idx="3734">
                  <c:v>0.122</c:v>
                </c:pt>
                <c:pt idx="3735">
                  <c:v>92.739000000000004</c:v>
                </c:pt>
                <c:pt idx="3736">
                  <c:v>91.012</c:v>
                </c:pt>
                <c:pt idx="3737">
                  <c:v>60.948999999999998</c:v>
                </c:pt>
                <c:pt idx="3738">
                  <c:v>26.076000000000001</c:v>
                </c:pt>
                <c:pt idx="3739">
                  <c:v>10.358000000000001</c:v>
                </c:pt>
                <c:pt idx="3740">
                  <c:v>23.350999999999999</c:v>
                </c:pt>
                <c:pt idx="3741">
                  <c:v>7.2130000000000001</c:v>
                </c:pt>
                <c:pt idx="3742">
                  <c:v>4.7789999999999999</c:v>
                </c:pt>
                <c:pt idx="3743">
                  <c:v>2.9660000000000002</c:v>
                </c:pt>
                <c:pt idx="3744">
                  <c:v>1.9</c:v>
                </c:pt>
                <c:pt idx="3745">
                  <c:v>1.2949999999999999</c:v>
                </c:pt>
                <c:pt idx="3746">
                  <c:v>0.70899999999999996</c:v>
                </c:pt>
                <c:pt idx="3747">
                  <c:v>3.6230000000000002</c:v>
                </c:pt>
                <c:pt idx="3748">
                  <c:v>136.88999999999999</c:v>
                </c:pt>
                <c:pt idx="3749">
                  <c:v>66.786000000000001</c:v>
                </c:pt>
                <c:pt idx="3750">
                  <c:v>18.247</c:v>
                </c:pt>
                <c:pt idx="3751">
                  <c:v>8.3810000000000002</c:v>
                </c:pt>
                <c:pt idx="3752">
                  <c:v>4.9930000000000003</c:v>
                </c:pt>
                <c:pt idx="3753">
                  <c:v>3.8010000000000002</c:v>
                </c:pt>
                <c:pt idx="3754">
                  <c:v>2.3940000000000001</c:v>
                </c:pt>
                <c:pt idx="3755">
                  <c:v>1.788</c:v>
                </c:pt>
                <c:pt idx="3756">
                  <c:v>0.97299999999999998</c:v>
                </c:pt>
                <c:pt idx="3757">
                  <c:v>1.1259999999999999</c:v>
                </c:pt>
                <c:pt idx="3758">
                  <c:v>0.70899999999999996</c:v>
                </c:pt>
                <c:pt idx="3759">
                  <c:v>0.70899999999999996</c:v>
                </c:pt>
                <c:pt idx="3760">
                  <c:v>0.59699999999999998</c:v>
                </c:pt>
                <c:pt idx="3761">
                  <c:v>0.59699999999999998</c:v>
                </c:pt>
                <c:pt idx="3762">
                  <c:v>0.65200000000000002</c:v>
                </c:pt>
                <c:pt idx="3763">
                  <c:v>0.371</c:v>
                </c:pt>
                <c:pt idx="3764">
                  <c:v>0.26700000000000002</c:v>
                </c:pt>
                <c:pt idx="3765">
                  <c:v>0.16200000000000001</c:v>
                </c:pt>
                <c:pt idx="3766">
                  <c:v>0.185</c:v>
                </c:pt>
                <c:pt idx="3767">
                  <c:v>0.16200000000000001</c:v>
                </c:pt>
                <c:pt idx="3768">
                  <c:v>0.14099999999999999</c:v>
                </c:pt>
                <c:pt idx="3769">
                  <c:v>0.122</c:v>
                </c:pt>
                <c:pt idx="3770">
                  <c:v>0.104</c:v>
                </c:pt>
                <c:pt idx="3771">
                  <c:v>0.104</c:v>
                </c:pt>
                <c:pt idx="3772">
                  <c:v>8.8999999999999996E-2</c:v>
                </c:pt>
                <c:pt idx="3773">
                  <c:v>7.4999999999999997E-2</c:v>
                </c:pt>
                <c:pt idx="3774">
                  <c:v>7.4999999999999997E-2</c:v>
                </c:pt>
                <c:pt idx="3775">
                  <c:v>7.4999999999999997E-2</c:v>
                </c:pt>
                <c:pt idx="3776">
                  <c:v>7.4999999999999997E-2</c:v>
                </c:pt>
                <c:pt idx="3777">
                  <c:v>7.4999999999999997E-2</c:v>
                </c:pt>
                <c:pt idx="3778">
                  <c:v>6.3E-2</c:v>
                </c:pt>
                <c:pt idx="3779">
                  <c:v>6.3E-2</c:v>
                </c:pt>
                <c:pt idx="3780">
                  <c:v>6.3E-2</c:v>
                </c:pt>
                <c:pt idx="3781">
                  <c:v>6.3E-2</c:v>
                </c:pt>
                <c:pt idx="3782">
                  <c:v>7.4999999999999997E-2</c:v>
                </c:pt>
                <c:pt idx="3783">
                  <c:v>7.4999999999999997E-2</c:v>
                </c:pt>
                <c:pt idx="3784">
                  <c:v>6.3E-2</c:v>
                </c:pt>
                <c:pt idx="3785">
                  <c:v>6.3E-2</c:v>
                </c:pt>
                <c:pt idx="3786">
                  <c:v>6.3E-2</c:v>
                </c:pt>
                <c:pt idx="3787">
                  <c:v>6.3E-2</c:v>
                </c:pt>
                <c:pt idx="3788">
                  <c:v>0.05</c:v>
                </c:pt>
                <c:pt idx="3789">
                  <c:v>0.04</c:v>
                </c:pt>
                <c:pt idx="3790">
                  <c:v>0.04</c:v>
                </c:pt>
                <c:pt idx="3791">
                  <c:v>0.04</c:v>
                </c:pt>
                <c:pt idx="3792">
                  <c:v>0.04</c:v>
                </c:pt>
                <c:pt idx="3793">
                  <c:v>0.04</c:v>
                </c:pt>
                <c:pt idx="3794">
                  <c:v>0.04</c:v>
                </c:pt>
                <c:pt idx="3795">
                  <c:v>0.04</c:v>
                </c:pt>
                <c:pt idx="3796">
                  <c:v>0.04</c:v>
                </c:pt>
                <c:pt idx="3797">
                  <c:v>0.03</c:v>
                </c:pt>
                <c:pt idx="3798">
                  <c:v>0.03</c:v>
                </c:pt>
                <c:pt idx="3799">
                  <c:v>0.03</c:v>
                </c:pt>
                <c:pt idx="3800">
                  <c:v>0.03</c:v>
                </c:pt>
                <c:pt idx="3801">
                  <c:v>2.7E-2</c:v>
                </c:pt>
                <c:pt idx="3802">
                  <c:v>2.3E-2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19.478999999999999</c:v>
                </c:pt>
                <c:pt idx="4083">
                  <c:v>4.7789999999999999</c:v>
                </c:pt>
                <c:pt idx="4084">
                  <c:v>92.739000000000004</c:v>
                </c:pt>
                <c:pt idx="4085">
                  <c:v>5.44</c:v>
                </c:pt>
                <c:pt idx="4086">
                  <c:v>2.9660000000000002</c:v>
                </c:pt>
                <c:pt idx="4087">
                  <c:v>5.2140000000000004</c:v>
                </c:pt>
                <c:pt idx="4088">
                  <c:v>2.016</c:v>
                </c:pt>
                <c:pt idx="4089">
                  <c:v>0.90200000000000002</c:v>
                </c:pt>
                <c:pt idx="4090">
                  <c:v>0.54600000000000004</c:v>
                </c:pt>
                <c:pt idx="4091">
                  <c:v>0.45300000000000001</c:v>
                </c:pt>
                <c:pt idx="4092">
                  <c:v>8.3810000000000002</c:v>
                </c:pt>
                <c:pt idx="4093">
                  <c:v>13.448</c:v>
                </c:pt>
                <c:pt idx="4094">
                  <c:v>2.5289999999999999</c:v>
                </c:pt>
                <c:pt idx="4095">
                  <c:v>1.48</c:v>
                </c:pt>
                <c:pt idx="4096">
                  <c:v>0.70899999999999996</c:v>
                </c:pt>
                <c:pt idx="4097">
                  <c:v>0.41</c:v>
                </c:pt>
                <c:pt idx="4098">
                  <c:v>3.2829999999999999</c:v>
                </c:pt>
                <c:pt idx="4099">
                  <c:v>31.858000000000001</c:v>
                </c:pt>
                <c:pt idx="4100">
                  <c:v>82.667000000000002</c:v>
                </c:pt>
                <c:pt idx="4101">
                  <c:v>14.305999999999999</c:v>
                </c:pt>
                <c:pt idx="4102">
                  <c:v>4.7789999999999999</c:v>
                </c:pt>
                <c:pt idx="4103">
                  <c:v>2.9660000000000002</c:v>
                </c:pt>
                <c:pt idx="4104">
                  <c:v>1.9</c:v>
                </c:pt>
                <c:pt idx="4105">
                  <c:v>1.681</c:v>
                </c:pt>
                <c:pt idx="4106">
                  <c:v>2.9660000000000002</c:v>
                </c:pt>
                <c:pt idx="4107">
                  <c:v>1.1259999999999999</c:v>
                </c:pt>
                <c:pt idx="4108">
                  <c:v>0.26700000000000002</c:v>
                </c:pt>
                <c:pt idx="4109">
                  <c:v>1.9</c:v>
                </c:pt>
                <c:pt idx="4110">
                  <c:v>83.48</c:v>
                </c:pt>
                <c:pt idx="4111">
                  <c:v>162.31200000000001</c:v>
                </c:pt>
                <c:pt idx="4112">
                  <c:v>105.378</c:v>
                </c:pt>
                <c:pt idx="4113">
                  <c:v>152.76599999999999</c:v>
                </c:pt>
                <c:pt idx="4114">
                  <c:v>185.072</c:v>
                </c:pt>
                <c:pt idx="4115">
                  <c:v>98.936999999999998</c:v>
                </c:pt>
                <c:pt idx="4116">
                  <c:v>74.875</c:v>
                </c:pt>
                <c:pt idx="4117">
                  <c:v>20.74</c:v>
                </c:pt>
                <c:pt idx="4118">
                  <c:v>31.858000000000001</c:v>
                </c:pt>
                <c:pt idx="4119">
                  <c:v>24.7</c:v>
                </c:pt>
                <c:pt idx="4120">
                  <c:v>13.448</c:v>
                </c:pt>
                <c:pt idx="4121">
                  <c:v>31.858000000000001</c:v>
                </c:pt>
                <c:pt idx="4122">
                  <c:v>145.834</c:v>
                </c:pt>
                <c:pt idx="4123">
                  <c:v>125.14100000000001</c:v>
                </c:pt>
                <c:pt idx="4124">
                  <c:v>91.012</c:v>
                </c:pt>
                <c:pt idx="4125">
                  <c:v>98.037000000000006</c:v>
                </c:pt>
                <c:pt idx="4126">
                  <c:v>74.875</c:v>
                </c:pt>
                <c:pt idx="4127">
                  <c:v>130.40299999999999</c:v>
                </c:pt>
                <c:pt idx="4128">
                  <c:v>197.13</c:v>
                </c:pt>
                <c:pt idx="4129">
                  <c:v>256.35700000000003</c:v>
                </c:pt>
                <c:pt idx="4130">
                  <c:v>242.214</c:v>
                </c:pt>
                <c:pt idx="4131">
                  <c:v>179.85900000000001</c:v>
                </c:pt>
                <c:pt idx="4132">
                  <c:v>148.12299999999999</c:v>
                </c:pt>
                <c:pt idx="4133">
                  <c:v>105.378</c:v>
                </c:pt>
                <c:pt idx="4134">
                  <c:v>141.31899999999999</c:v>
                </c:pt>
                <c:pt idx="4135">
                  <c:v>89.305000000000007</c:v>
                </c:pt>
                <c:pt idx="4136">
                  <c:v>59.048000000000002</c:v>
                </c:pt>
                <c:pt idx="4137">
                  <c:v>36.472999999999999</c:v>
                </c:pt>
                <c:pt idx="4138">
                  <c:v>13.448</c:v>
                </c:pt>
                <c:pt idx="4139">
                  <c:v>10.715999999999999</c:v>
                </c:pt>
                <c:pt idx="4140">
                  <c:v>9.0090000000000003</c:v>
                </c:pt>
                <c:pt idx="4141">
                  <c:v>8.6910000000000007</c:v>
                </c:pt>
                <c:pt idx="4142">
                  <c:v>8.3810000000000002</c:v>
                </c:pt>
                <c:pt idx="4143">
                  <c:v>7.782</c:v>
                </c:pt>
                <c:pt idx="4144">
                  <c:v>7.4939999999999998</c:v>
                </c:pt>
                <c:pt idx="4145">
                  <c:v>7.2130000000000001</c:v>
                </c:pt>
                <c:pt idx="4146">
                  <c:v>6.6719999999999997</c:v>
                </c:pt>
                <c:pt idx="4147">
                  <c:v>3.2829999999999999</c:v>
                </c:pt>
                <c:pt idx="4148">
                  <c:v>2.137</c:v>
                </c:pt>
                <c:pt idx="4149">
                  <c:v>1.9</c:v>
                </c:pt>
                <c:pt idx="4150">
                  <c:v>2.137</c:v>
                </c:pt>
                <c:pt idx="4151">
                  <c:v>3.9849999999999999</c:v>
                </c:pt>
                <c:pt idx="4152">
                  <c:v>36.472999999999999</c:v>
                </c:pt>
                <c:pt idx="4153">
                  <c:v>7.2130000000000001</c:v>
                </c:pt>
                <c:pt idx="4154">
                  <c:v>2.9660000000000002</c:v>
                </c:pt>
                <c:pt idx="4155">
                  <c:v>2.3940000000000001</c:v>
                </c:pt>
                <c:pt idx="4156">
                  <c:v>2.2629999999999999</c:v>
                </c:pt>
                <c:pt idx="4157">
                  <c:v>11.081</c:v>
                </c:pt>
                <c:pt idx="4158">
                  <c:v>122.04600000000001</c:v>
                </c:pt>
                <c:pt idx="4159">
                  <c:v>92.739000000000004</c:v>
                </c:pt>
                <c:pt idx="4160">
                  <c:v>60.948999999999998</c:v>
                </c:pt>
                <c:pt idx="4161">
                  <c:v>62.872</c:v>
                </c:pt>
                <c:pt idx="4162">
                  <c:v>118.998</c:v>
                </c:pt>
                <c:pt idx="4163">
                  <c:v>165.98099999999999</c:v>
                </c:pt>
                <c:pt idx="4164">
                  <c:v>125.14100000000001</c:v>
                </c:pt>
                <c:pt idx="4165">
                  <c:v>90.156000000000006</c:v>
                </c:pt>
                <c:pt idx="4166">
                  <c:v>46.387999999999998</c:v>
                </c:pt>
                <c:pt idx="4167">
                  <c:v>22.030999999999999</c:v>
                </c:pt>
                <c:pt idx="4168">
                  <c:v>12.625</c:v>
                </c:pt>
                <c:pt idx="4169">
                  <c:v>9.3350000000000009</c:v>
                </c:pt>
                <c:pt idx="4170">
                  <c:v>7.4939999999999998</c:v>
                </c:pt>
                <c:pt idx="4171">
                  <c:v>6.1589999999999998</c:v>
                </c:pt>
                <c:pt idx="4172">
                  <c:v>5.44</c:v>
                </c:pt>
                <c:pt idx="4173">
                  <c:v>5.2140000000000004</c:v>
                </c:pt>
                <c:pt idx="4174">
                  <c:v>4.7789999999999999</c:v>
                </c:pt>
                <c:pt idx="4175">
                  <c:v>4.1740000000000004</c:v>
                </c:pt>
                <c:pt idx="4176">
                  <c:v>3.1219999999999999</c:v>
                </c:pt>
                <c:pt idx="4177">
                  <c:v>2.8149999999999999</c:v>
                </c:pt>
                <c:pt idx="4178">
                  <c:v>2.5289999999999999</c:v>
                </c:pt>
                <c:pt idx="4179">
                  <c:v>2.2629999999999999</c:v>
                </c:pt>
                <c:pt idx="4180">
                  <c:v>2.016</c:v>
                </c:pt>
                <c:pt idx="4181">
                  <c:v>1.788</c:v>
                </c:pt>
                <c:pt idx="4182">
                  <c:v>1.385</c:v>
                </c:pt>
                <c:pt idx="4183">
                  <c:v>1.2949999999999999</c:v>
                </c:pt>
                <c:pt idx="4184">
                  <c:v>1.2090000000000001</c:v>
                </c:pt>
                <c:pt idx="4185">
                  <c:v>1.048</c:v>
                </c:pt>
                <c:pt idx="4186">
                  <c:v>1.048</c:v>
                </c:pt>
                <c:pt idx="4187">
                  <c:v>0.90200000000000002</c:v>
                </c:pt>
                <c:pt idx="4188">
                  <c:v>0.83399999999999996</c:v>
                </c:pt>
                <c:pt idx="4189">
                  <c:v>0.77</c:v>
                </c:pt>
                <c:pt idx="4190">
                  <c:v>0.70899999999999996</c:v>
                </c:pt>
                <c:pt idx="4191">
                  <c:v>0.65200000000000002</c:v>
                </c:pt>
                <c:pt idx="4192">
                  <c:v>0.59699999999999998</c:v>
                </c:pt>
                <c:pt idx="4193">
                  <c:v>0.54600000000000004</c:v>
                </c:pt>
                <c:pt idx="4194">
                  <c:v>0.54600000000000004</c:v>
                </c:pt>
                <c:pt idx="4195">
                  <c:v>0.54600000000000004</c:v>
                </c:pt>
                <c:pt idx="4196">
                  <c:v>0.498</c:v>
                </c:pt>
                <c:pt idx="4197">
                  <c:v>0.65200000000000002</c:v>
                </c:pt>
                <c:pt idx="4198">
                  <c:v>0.65200000000000002</c:v>
                </c:pt>
                <c:pt idx="4199">
                  <c:v>0.498</c:v>
                </c:pt>
                <c:pt idx="4200">
                  <c:v>0.45300000000000001</c:v>
                </c:pt>
                <c:pt idx="4201">
                  <c:v>0.45300000000000001</c:v>
                </c:pt>
                <c:pt idx="4202">
                  <c:v>0.41</c:v>
                </c:pt>
                <c:pt idx="4203">
                  <c:v>0.371</c:v>
                </c:pt>
                <c:pt idx="4204">
                  <c:v>0.29899999999999999</c:v>
                </c:pt>
                <c:pt idx="4205">
                  <c:v>0.29899999999999999</c:v>
                </c:pt>
                <c:pt idx="4206">
                  <c:v>0.29899999999999999</c:v>
                </c:pt>
                <c:pt idx="4207">
                  <c:v>0.29899999999999999</c:v>
                </c:pt>
                <c:pt idx="4208">
                  <c:v>0.26700000000000002</c:v>
                </c:pt>
                <c:pt idx="4209">
                  <c:v>0.26700000000000002</c:v>
                </c:pt>
                <c:pt idx="4210">
                  <c:v>0.23799999999999999</c:v>
                </c:pt>
                <c:pt idx="4211">
                  <c:v>0.21</c:v>
                </c:pt>
                <c:pt idx="4212">
                  <c:v>0.21</c:v>
                </c:pt>
                <c:pt idx="4213">
                  <c:v>0.21</c:v>
                </c:pt>
                <c:pt idx="4214">
                  <c:v>0.21</c:v>
                </c:pt>
                <c:pt idx="4215">
                  <c:v>0.21</c:v>
                </c:pt>
                <c:pt idx="4216">
                  <c:v>0.21</c:v>
                </c:pt>
                <c:pt idx="4217">
                  <c:v>0.21</c:v>
                </c:pt>
                <c:pt idx="4218">
                  <c:v>0.21</c:v>
                </c:pt>
                <c:pt idx="4219">
                  <c:v>0.29899999999999999</c:v>
                </c:pt>
                <c:pt idx="4220">
                  <c:v>0.29899999999999999</c:v>
                </c:pt>
                <c:pt idx="4221">
                  <c:v>0.26700000000000002</c:v>
                </c:pt>
                <c:pt idx="4222">
                  <c:v>0.21</c:v>
                </c:pt>
                <c:pt idx="4223">
                  <c:v>0.185</c:v>
                </c:pt>
                <c:pt idx="4224">
                  <c:v>0.185</c:v>
                </c:pt>
                <c:pt idx="4225">
                  <c:v>0.16200000000000001</c:v>
                </c:pt>
                <c:pt idx="4226">
                  <c:v>0.14099999999999999</c:v>
                </c:pt>
                <c:pt idx="4227">
                  <c:v>0.14099999999999999</c:v>
                </c:pt>
                <c:pt idx="4228">
                  <c:v>0.122</c:v>
                </c:pt>
                <c:pt idx="4229">
                  <c:v>0.122</c:v>
                </c:pt>
                <c:pt idx="4230">
                  <c:v>0.122</c:v>
                </c:pt>
                <c:pt idx="4231">
                  <c:v>0.104</c:v>
                </c:pt>
                <c:pt idx="4232">
                  <c:v>7.4999999999999997E-2</c:v>
                </c:pt>
                <c:pt idx="4233">
                  <c:v>7.4999999999999997E-2</c:v>
                </c:pt>
                <c:pt idx="4234">
                  <c:v>7.4999999999999997E-2</c:v>
                </c:pt>
                <c:pt idx="4235">
                  <c:v>7.4999999999999997E-2</c:v>
                </c:pt>
                <c:pt idx="4236">
                  <c:v>7.0000000000000007E-2</c:v>
                </c:pt>
                <c:pt idx="4237">
                  <c:v>7.0000000000000007E-2</c:v>
                </c:pt>
                <c:pt idx="4238">
                  <c:v>7.0000000000000007E-2</c:v>
                </c:pt>
                <c:pt idx="4239">
                  <c:v>6.3E-2</c:v>
                </c:pt>
                <c:pt idx="4240">
                  <c:v>6.3E-2</c:v>
                </c:pt>
                <c:pt idx="4241">
                  <c:v>6.3E-2</c:v>
                </c:pt>
                <c:pt idx="4242">
                  <c:v>0.05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1.2090000000000001</c:v>
                </c:pt>
                <c:pt idx="4408">
                  <c:v>38.063000000000002</c:v>
                </c:pt>
                <c:pt idx="4409">
                  <c:v>9.6679999999999993</c:v>
                </c:pt>
                <c:pt idx="4410">
                  <c:v>5.9130000000000003</c:v>
                </c:pt>
                <c:pt idx="4411">
                  <c:v>108.21299999999999</c:v>
                </c:pt>
                <c:pt idx="4412">
                  <c:v>13.872999999999999</c:v>
                </c:pt>
                <c:pt idx="4413">
                  <c:v>98.037000000000006</c:v>
                </c:pt>
                <c:pt idx="4414">
                  <c:v>99.843000000000004</c:v>
                </c:pt>
                <c:pt idx="4415">
                  <c:v>303.47800000000001</c:v>
                </c:pt>
                <c:pt idx="4416">
                  <c:v>132.54400000000001</c:v>
                </c:pt>
                <c:pt idx="4417">
                  <c:v>62.872</c:v>
                </c:pt>
                <c:pt idx="4418">
                  <c:v>99.843000000000004</c:v>
                </c:pt>
                <c:pt idx="4419">
                  <c:v>240.672</c:v>
                </c:pt>
                <c:pt idx="4420">
                  <c:v>121.02500000000001</c:v>
                </c:pt>
                <c:pt idx="4421">
                  <c:v>106.318</c:v>
                </c:pt>
                <c:pt idx="4422">
                  <c:v>38.063000000000002</c:v>
                </c:pt>
                <c:pt idx="4423">
                  <c:v>14.305999999999999</c:v>
                </c:pt>
                <c:pt idx="4424">
                  <c:v>10.715999999999999</c:v>
                </c:pt>
                <c:pt idx="4425">
                  <c:v>186.38900000000001</c:v>
                </c:pt>
                <c:pt idx="4426">
                  <c:v>182.45400000000001</c:v>
                </c:pt>
                <c:pt idx="4427">
                  <c:v>146.976</c:v>
                </c:pt>
                <c:pt idx="4428">
                  <c:v>328.84699999999998</c:v>
                </c:pt>
                <c:pt idx="4429">
                  <c:v>418.82600000000002</c:v>
                </c:pt>
                <c:pt idx="4430">
                  <c:v>182.45400000000001</c:v>
                </c:pt>
                <c:pt idx="4431">
                  <c:v>488.54300000000001</c:v>
                </c:pt>
                <c:pt idx="4432">
                  <c:v>355.447</c:v>
                </c:pt>
                <c:pt idx="4433">
                  <c:v>308.81099999999998</c:v>
                </c:pt>
                <c:pt idx="4434">
                  <c:v>436.20299999999997</c:v>
                </c:pt>
                <c:pt idx="4435">
                  <c:v>509.99799999999999</c:v>
                </c:pt>
                <c:pt idx="4436">
                  <c:v>177.286</c:v>
                </c:pt>
                <c:pt idx="4437">
                  <c:v>117.992</c:v>
                </c:pt>
                <c:pt idx="4438">
                  <c:v>91.012</c:v>
                </c:pt>
                <c:pt idx="4439">
                  <c:v>76.950999999999993</c:v>
                </c:pt>
                <c:pt idx="4440">
                  <c:v>68.775000000000006</c:v>
                </c:pt>
                <c:pt idx="4441">
                  <c:v>94.484999999999999</c:v>
                </c:pt>
                <c:pt idx="4442">
                  <c:v>51.673000000000002</c:v>
                </c:pt>
                <c:pt idx="4443">
                  <c:v>53.481999999999999</c:v>
                </c:pt>
                <c:pt idx="4444">
                  <c:v>57.17</c:v>
                </c:pt>
                <c:pt idx="4445">
                  <c:v>142.44</c:v>
                </c:pt>
                <c:pt idx="4446">
                  <c:v>126.18300000000001</c:v>
                </c:pt>
                <c:pt idx="4447">
                  <c:v>87.616</c:v>
                </c:pt>
                <c:pt idx="4448">
                  <c:v>62.872</c:v>
                </c:pt>
                <c:pt idx="4449">
                  <c:v>41.319000000000003</c:v>
                </c:pt>
                <c:pt idx="4450">
                  <c:v>19.478999999999999</c:v>
                </c:pt>
                <c:pt idx="4451">
                  <c:v>13.032</c:v>
                </c:pt>
                <c:pt idx="4452">
                  <c:v>11.081</c:v>
                </c:pt>
                <c:pt idx="4453">
                  <c:v>13.448</c:v>
                </c:pt>
                <c:pt idx="4454">
                  <c:v>10.715999999999999</c:v>
                </c:pt>
                <c:pt idx="4455">
                  <c:v>9.0090000000000003</c:v>
                </c:pt>
                <c:pt idx="4456">
                  <c:v>9.6679999999999993</c:v>
                </c:pt>
                <c:pt idx="4457">
                  <c:v>5.44</c:v>
                </c:pt>
                <c:pt idx="4458">
                  <c:v>3.9849999999999999</c:v>
                </c:pt>
                <c:pt idx="4459">
                  <c:v>3.45</c:v>
                </c:pt>
                <c:pt idx="4460">
                  <c:v>84.298000000000002</c:v>
                </c:pt>
                <c:pt idx="4461">
                  <c:v>134.70599999999999</c:v>
                </c:pt>
                <c:pt idx="4462">
                  <c:v>97.141999999999996</c:v>
                </c:pt>
                <c:pt idx="4463">
                  <c:v>33.369999999999997</c:v>
                </c:pt>
                <c:pt idx="4464">
                  <c:v>23.350999999999999</c:v>
                </c:pt>
                <c:pt idx="4465">
                  <c:v>155.12</c:v>
                </c:pt>
                <c:pt idx="4466">
                  <c:v>191.714</c:v>
                </c:pt>
                <c:pt idx="4467">
                  <c:v>246.875</c:v>
                </c:pt>
                <c:pt idx="4468">
                  <c:v>243.762</c:v>
                </c:pt>
                <c:pt idx="4469">
                  <c:v>620.26099999999997</c:v>
                </c:pt>
                <c:pt idx="4470">
                  <c:v>474.54500000000002</c:v>
                </c:pt>
                <c:pt idx="4471">
                  <c:v>228.55</c:v>
                </c:pt>
                <c:pt idx="4472">
                  <c:v>312.39800000000002</c:v>
                </c:pt>
                <c:pt idx="4473">
                  <c:v>310.60199999999998</c:v>
                </c:pt>
                <c:pt idx="4474">
                  <c:v>221.16300000000001</c:v>
                </c:pt>
                <c:pt idx="4475">
                  <c:v>161.1</c:v>
                </c:pt>
                <c:pt idx="4476">
                  <c:v>117.992</c:v>
                </c:pt>
                <c:pt idx="4477">
                  <c:v>389.43</c:v>
                </c:pt>
                <c:pt idx="4478">
                  <c:v>338.20400000000001</c:v>
                </c:pt>
                <c:pt idx="4479">
                  <c:v>296.45299999999997</c:v>
                </c:pt>
                <c:pt idx="4480">
                  <c:v>194.411</c:v>
                </c:pt>
                <c:pt idx="4481">
                  <c:v>216.80099999999999</c:v>
                </c:pt>
                <c:pt idx="4482">
                  <c:v>231.54499999999999</c:v>
                </c:pt>
                <c:pt idx="4483">
                  <c:v>178.57</c:v>
                </c:pt>
                <c:pt idx="4484">
                  <c:v>815.32799999999997</c:v>
                </c:pt>
                <c:pt idx="4485">
                  <c:v>812.13199999999995</c:v>
                </c:pt>
                <c:pt idx="4486">
                  <c:v>284.39699999999999</c:v>
                </c:pt>
                <c:pt idx="4487">
                  <c:v>179.85900000000001</c:v>
                </c:pt>
                <c:pt idx="4488">
                  <c:v>206.82499999999999</c:v>
                </c:pt>
                <c:pt idx="4489">
                  <c:v>151.59800000000001</c:v>
                </c:pt>
                <c:pt idx="4490">
                  <c:v>121.02500000000001</c:v>
                </c:pt>
                <c:pt idx="4491">
                  <c:v>81.858999999999995</c:v>
                </c:pt>
                <c:pt idx="4492">
                  <c:v>64.817999999999998</c:v>
                </c:pt>
                <c:pt idx="4493">
                  <c:v>55.314999999999998</c:v>
                </c:pt>
                <c:pt idx="4494">
                  <c:v>44.673999999999999</c:v>
                </c:pt>
                <c:pt idx="4495">
                  <c:v>26.076000000000001</c:v>
                </c:pt>
                <c:pt idx="4496">
                  <c:v>18.247</c:v>
                </c:pt>
                <c:pt idx="4497">
                  <c:v>7.782</c:v>
                </c:pt>
                <c:pt idx="4498">
                  <c:v>60.948999999999998</c:v>
                </c:pt>
                <c:pt idx="4499">
                  <c:v>88.457999999999998</c:v>
                </c:pt>
                <c:pt idx="4500">
                  <c:v>99.843000000000004</c:v>
                </c:pt>
                <c:pt idx="4501">
                  <c:v>99.843000000000004</c:v>
                </c:pt>
                <c:pt idx="4502">
                  <c:v>68.775000000000006</c:v>
                </c:pt>
                <c:pt idx="4503">
                  <c:v>98.037000000000006</c:v>
                </c:pt>
                <c:pt idx="4504">
                  <c:v>143.566</c:v>
                </c:pt>
                <c:pt idx="4505">
                  <c:v>76.950999999999993</c:v>
                </c:pt>
                <c:pt idx="4506">
                  <c:v>70.787000000000006</c:v>
                </c:pt>
                <c:pt idx="4507">
                  <c:v>48.125999999999998</c:v>
                </c:pt>
                <c:pt idx="4508">
                  <c:v>33.369999999999997</c:v>
                </c:pt>
                <c:pt idx="4509">
                  <c:v>30.372</c:v>
                </c:pt>
                <c:pt idx="4510">
                  <c:v>31.858000000000001</c:v>
                </c:pt>
                <c:pt idx="4511">
                  <c:v>64.817999999999998</c:v>
                </c:pt>
                <c:pt idx="4512">
                  <c:v>27.481000000000002</c:v>
                </c:pt>
                <c:pt idx="4513">
                  <c:v>30.372</c:v>
                </c:pt>
                <c:pt idx="4514">
                  <c:v>22.030999999999999</c:v>
                </c:pt>
                <c:pt idx="4515">
                  <c:v>15.875999999999999</c:v>
                </c:pt>
                <c:pt idx="4516">
                  <c:v>15.875999999999999</c:v>
                </c:pt>
                <c:pt idx="4517">
                  <c:v>14.737</c:v>
                </c:pt>
                <c:pt idx="4518">
                  <c:v>14.737</c:v>
                </c:pt>
                <c:pt idx="4519">
                  <c:v>11.836</c:v>
                </c:pt>
                <c:pt idx="4520">
                  <c:v>9.3350000000000009</c:v>
                </c:pt>
                <c:pt idx="4521">
                  <c:v>3.1219999999999999</c:v>
                </c:pt>
                <c:pt idx="4522">
                  <c:v>6.1589999999999998</c:v>
                </c:pt>
                <c:pt idx="4523">
                  <c:v>4.1740000000000004</c:v>
                </c:pt>
                <c:pt idx="4524">
                  <c:v>7.782</c:v>
                </c:pt>
                <c:pt idx="4525">
                  <c:v>6.9390000000000001</c:v>
                </c:pt>
                <c:pt idx="4526">
                  <c:v>6.1589999999999998</c:v>
                </c:pt>
                <c:pt idx="4527">
                  <c:v>5.2140000000000004</c:v>
                </c:pt>
                <c:pt idx="4528">
                  <c:v>4.7789999999999999</c:v>
                </c:pt>
                <c:pt idx="4529">
                  <c:v>4.5720000000000001</c:v>
                </c:pt>
                <c:pt idx="4530">
                  <c:v>3.8010000000000002</c:v>
                </c:pt>
                <c:pt idx="4531">
                  <c:v>2.669</c:v>
                </c:pt>
                <c:pt idx="4532">
                  <c:v>2.016</c:v>
                </c:pt>
                <c:pt idx="4533">
                  <c:v>1.788</c:v>
                </c:pt>
                <c:pt idx="4534">
                  <c:v>1.788</c:v>
                </c:pt>
                <c:pt idx="4535">
                  <c:v>2.016</c:v>
                </c:pt>
                <c:pt idx="4536">
                  <c:v>2.5289999999999999</c:v>
                </c:pt>
                <c:pt idx="4537">
                  <c:v>2.3940000000000001</c:v>
                </c:pt>
                <c:pt idx="4538">
                  <c:v>3.45</c:v>
                </c:pt>
                <c:pt idx="4539">
                  <c:v>8.6910000000000007</c:v>
                </c:pt>
                <c:pt idx="4540">
                  <c:v>13.448</c:v>
                </c:pt>
                <c:pt idx="4541">
                  <c:v>14.737</c:v>
                </c:pt>
                <c:pt idx="4542">
                  <c:v>12.226000000000001</c:v>
                </c:pt>
                <c:pt idx="4543">
                  <c:v>12.226000000000001</c:v>
                </c:pt>
                <c:pt idx="4544">
                  <c:v>5.2140000000000004</c:v>
                </c:pt>
                <c:pt idx="4545">
                  <c:v>4.5720000000000001</c:v>
                </c:pt>
                <c:pt idx="4546">
                  <c:v>4.5720000000000001</c:v>
                </c:pt>
                <c:pt idx="4547">
                  <c:v>87.616</c:v>
                </c:pt>
                <c:pt idx="4548">
                  <c:v>13.448</c:v>
                </c:pt>
                <c:pt idx="4549">
                  <c:v>13.872999999999999</c:v>
                </c:pt>
                <c:pt idx="4550">
                  <c:v>6.9390000000000001</c:v>
                </c:pt>
                <c:pt idx="4551">
                  <c:v>6.9390000000000001</c:v>
                </c:pt>
                <c:pt idx="4552">
                  <c:v>6.1589999999999998</c:v>
                </c:pt>
                <c:pt idx="4553">
                  <c:v>4.9930000000000003</c:v>
                </c:pt>
                <c:pt idx="4554">
                  <c:v>4.9930000000000003</c:v>
                </c:pt>
                <c:pt idx="4555">
                  <c:v>5.673</c:v>
                </c:pt>
                <c:pt idx="4556">
                  <c:v>4.9930000000000003</c:v>
                </c:pt>
                <c:pt idx="4557">
                  <c:v>4.7789999999999999</c:v>
                </c:pt>
                <c:pt idx="4558">
                  <c:v>4.7789999999999999</c:v>
                </c:pt>
                <c:pt idx="4559">
                  <c:v>4.37</c:v>
                </c:pt>
                <c:pt idx="4560">
                  <c:v>3.6230000000000002</c:v>
                </c:pt>
                <c:pt idx="4561">
                  <c:v>3.1219999999999999</c:v>
                </c:pt>
                <c:pt idx="4562">
                  <c:v>2.8149999999999999</c:v>
                </c:pt>
                <c:pt idx="4563">
                  <c:v>2.5289999999999999</c:v>
                </c:pt>
                <c:pt idx="4564">
                  <c:v>2.2629999999999999</c:v>
                </c:pt>
                <c:pt idx="4565">
                  <c:v>2.016</c:v>
                </c:pt>
                <c:pt idx="4566">
                  <c:v>1.9</c:v>
                </c:pt>
                <c:pt idx="4567">
                  <c:v>1.681</c:v>
                </c:pt>
                <c:pt idx="4568">
                  <c:v>1.681</c:v>
                </c:pt>
                <c:pt idx="4569">
                  <c:v>1.48</c:v>
                </c:pt>
                <c:pt idx="4570">
                  <c:v>1.48</c:v>
                </c:pt>
                <c:pt idx="4571">
                  <c:v>1.385</c:v>
                </c:pt>
                <c:pt idx="4572">
                  <c:v>1.385</c:v>
                </c:pt>
                <c:pt idx="4573">
                  <c:v>1.2949999999999999</c:v>
                </c:pt>
                <c:pt idx="4574">
                  <c:v>2.016</c:v>
                </c:pt>
                <c:pt idx="4575">
                  <c:v>2.2629999999999999</c:v>
                </c:pt>
                <c:pt idx="4576">
                  <c:v>1.5780000000000001</c:v>
                </c:pt>
                <c:pt idx="4577">
                  <c:v>2.2629999999999999</c:v>
                </c:pt>
                <c:pt idx="4578">
                  <c:v>2.9660000000000002</c:v>
                </c:pt>
                <c:pt idx="4579">
                  <c:v>2.669</c:v>
                </c:pt>
                <c:pt idx="4580">
                  <c:v>1.9</c:v>
                </c:pt>
                <c:pt idx="4581">
                  <c:v>1.681</c:v>
                </c:pt>
                <c:pt idx="4582">
                  <c:v>1.48</c:v>
                </c:pt>
                <c:pt idx="4583">
                  <c:v>1.2949999999999999</c:v>
                </c:pt>
                <c:pt idx="4584">
                  <c:v>1.2090000000000001</c:v>
                </c:pt>
                <c:pt idx="4585">
                  <c:v>1.048</c:v>
                </c:pt>
                <c:pt idx="4586">
                  <c:v>0.90200000000000002</c:v>
                </c:pt>
                <c:pt idx="4587">
                  <c:v>0.83399999999999996</c:v>
                </c:pt>
                <c:pt idx="4588">
                  <c:v>0.77</c:v>
                </c:pt>
                <c:pt idx="4589">
                  <c:v>0.70899999999999996</c:v>
                </c:pt>
                <c:pt idx="4590">
                  <c:v>0.65200000000000002</c:v>
                </c:pt>
                <c:pt idx="4591">
                  <c:v>0.65200000000000002</c:v>
                </c:pt>
                <c:pt idx="4592">
                  <c:v>0.65200000000000002</c:v>
                </c:pt>
                <c:pt idx="4593">
                  <c:v>0.65200000000000002</c:v>
                </c:pt>
                <c:pt idx="4594">
                  <c:v>0.65200000000000002</c:v>
                </c:pt>
                <c:pt idx="4595">
                  <c:v>0.65200000000000002</c:v>
                </c:pt>
                <c:pt idx="4596">
                  <c:v>0.65200000000000002</c:v>
                </c:pt>
                <c:pt idx="4597">
                  <c:v>0.65200000000000002</c:v>
                </c:pt>
                <c:pt idx="4598">
                  <c:v>0.65200000000000002</c:v>
                </c:pt>
                <c:pt idx="4599">
                  <c:v>0.59699999999999998</c:v>
                </c:pt>
                <c:pt idx="4600">
                  <c:v>0.59699999999999998</c:v>
                </c:pt>
                <c:pt idx="4601">
                  <c:v>0.54600000000000004</c:v>
                </c:pt>
                <c:pt idx="4602">
                  <c:v>0.54600000000000004</c:v>
                </c:pt>
                <c:pt idx="4603">
                  <c:v>0.54600000000000004</c:v>
                </c:pt>
                <c:pt idx="4604">
                  <c:v>0.54600000000000004</c:v>
                </c:pt>
                <c:pt idx="4605">
                  <c:v>0.54600000000000004</c:v>
                </c:pt>
                <c:pt idx="4606">
                  <c:v>0.498</c:v>
                </c:pt>
                <c:pt idx="4607">
                  <c:v>0.45300000000000001</c:v>
                </c:pt>
                <c:pt idx="4608">
                  <c:v>0.45300000000000001</c:v>
                </c:pt>
                <c:pt idx="4609">
                  <c:v>0.371</c:v>
                </c:pt>
                <c:pt idx="4610">
                  <c:v>0.371</c:v>
                </c:pt>
                <c:pt idx="4611">
                  <c:v>0.371</c:v>
                </c:pt>
                <c:pt idx="4612">
                  <c:v>0.371</c:v>
                </c:pt>
                <c:pt idx="4613">
                  <c:v>0.33400000000000002</c:v>
                </c:pt>
                <c:pt idx="4614">
                  <c:v>0.33400000000000002</c:v>
                </c:pt>
                <c:pt idx="4615">
                  <c:v>0.29899999999999999</c:v>
                </c:pt>
                <c:pt idx="4616">
                  <c:v>0.29899999999999999</c:v>
                </c:pt>
                <c:pt idx="4617">
                  <c:v>0.29899999999999999</c:v>
                </c:pt>
                <c:pt idx="4618">
                  <c:v>0.26700000000000002</c:v>
                </c:pt>
                <c:pt idx="4619">
                  <c:v>0.26700000000000002</c:v>
                </c:pt>
                <c:pt idx="4620">
                  <c:v>0.26700000000000002</c:v>
                </c:pt>
                <c:pt idx="4621">
                  <c:v>0.26700000000000002</c:v>
                </c:pt>
                <c:pt idx="4622">
                  <c:v>0.26700000000000002</c:v>
                </c:pt>
                <c:pt idx="4623">
                  <c:v>0.29899999999999999</c:v>
                </c:pt>
                <c:pt idx="4624">
                  <c:v>0.21</c:v>
                </c:pt>
                <c:pt idx="4625">
                  <c:v>0.185</c:v>
                </c:pt>
                <c:pt idx="4626">
                  <c:v>0.14099999999999999</c:v>
                </c:pt>
                <c:pt idx="4627">
                  <c:v>0.122</c:v>
                </c:pt>
                <c:pt idx="4628">
                  <c:v>0.122</c:v>
                </c:pt>
                <c:pt idx="4629">
                  <c:v>7.4999999999999997E-2</c:v>
                </c:pt>
                <c:pt idx="4630">
                  <c:v>0.122</c:v>
                </c:pt>
                <c:pt idx="4631">
                  <c:v>0.104</c:v>
                </c:pt>
                <c:pt idx="4632">
                  <c:v>0.122</c:v>
                </c:pt>
                <c:pt idx="4633">
                  <c:v>0.122</c:v>
                </c:pt>
                <c:pt idx="4634">
                  <c:v>0.122</c:v>
                </c:pt>
                <c:pt idx="4635">
                  <c:v>0.104</c:v>
                </c:pt>
                <c:pt idx="4636">
                  <c:v>0.122</c:v>
                </c:pt>
                <c:pt idx="4637">
                  <c:v>0.104</c:v>
                </c:pt>
                <c:pt idx="4638">
                  <c:v>8.8999999999999996E-2</c:v>
                </c:pt>
                <c:pt idx="4639">
                  <c:v>0.104</c:v>
                </c:pt>
                <c:pt idx="4640">
                  <c:v>8.8999999999999996E-2</c:v>
                </c:pt>
                <c:pt idx="4641">
                  <c:v>8.8999999999999996E-2</c:v>
                </c:pt>
                <c:pt idx="4642">
                  <c:v>7.4999999999999997E-2</c:v>
                </c:pt>
                <c:pt idx="4643">
                  <c:v>7.0000000000000007E-2</c:v>
                </c:pt>
                <c:pt idx="4644">
                  <c:v>6.3E-2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0.45300000000000001</c:v>
                </c:pt>
                <c:pt idx="4735">
                  <c:v>0.54600000000000004</c:v>
                </c:pt>
                <c:pt idx="4736">
                  <c:v>0.83399999999999996</c:v>
                </c:pt>
                <c:pt idx="4737">
                  <c:v>0.65200000000000002</c:v>
                </c:pt>
                <c:pt idx="4738">
                  <c:v>0.45300000000000001</c:v>
                </c:pt>
                <c:pt idx="4739">
                  <c:v>1.48</c:v>
                </c:pt>
                <c:pt idx="4740">
                  <c:v>1.385</c:v>
                </c:pt>
                <c:pt idx="4741">
                  <c:v>1.385</c:v>
                </c:pt>
                <c:pt idx="4742">
                  <c:v>1.48</c:v>
                </c:pt>
                <c:pt idx="4743">
                  <c:v>0.59699999999999998</c:v>
                </c:pt>
                <c:pt idx="4744">
                  <c:v>0.41</c:v>
                </c:pt>
                <c:pt idx="4745">
                  <c:v>0.54600000000000004</c:v>
                </c:pt>
                <c:pt idx="4746">
                  <c:v>0.45300000000000001</c:v>
                </c:pt>
                <c:pt idx="4747">
                  <c:v>0.371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A9-44FB-843C-F71ABA440F73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CAWM!$V$3:$V$4751</c:f>
              <c:numCache>
                <c:formatCode>#,##0.000</c:formatCode>
                <c:ptCount val="47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1.4286045253634864E-11</c:v>
                </c:pt>
                <c:pt idx="4">
                  <c:v>1.4286000586849688E-11</c:v>
                </c:pt>
                <c:pt idx="5">
                  <c:v>1.4285955920255155E-11</c:v>
                </c:pt>
                <c:pt idx="6">
                  <c:v>1.4285911253851135E-11</c:v>
                </c:pt>
                <c:pt idx="7">
                  <c:v>1.4285866587638254E-11</c:v>
                </c:pt>
                <c:pt idx="8">
                  <c:v>1.4285821921615789E-11</c:v>
                </c:pt>
                <c:pt idx="9">
                  <c:v>1.4285777255784017E-11</c:v>
                </c:pt>
                <c:pt idx="10">
                  <c:v>1.4285732590143167E-11</c:v>
                </c:pt>
                <c:pt idx="11">
                  <c:v>1.4285687924692817E-11</c:v>
                </c:pt>
                <c:pt idx="12">
                  <c:v>1.4285643259433283E-11</c:v>
                </c:pt>
                <c:pt idx="13">
                  <c:v>1.4285598594364698E-11</c:v>
                </c:pt>
                <c:pt idx="14">
                  <c:v>3.0806284715566892E-4</c:v>
                </c:pt>
                <c:pt idx="15">
                  <c:v>3.0747311975649975E-4</c:v>
                </c:pt>
                <c:pt idx="16">
                  <c:v>3.068849585357943E-4</c:v>
                </c:pt>
                <c:pt idx="17">
                  <c:v>3.0629835817315166E-4</c:v>
                </c:pt>
                <c:pt idx="18">
                  <c:v>3.0571331337018532E-4</c:v>
                </c:pt>
                <c:pt idx="19">
                  <c:v>3.0512981885041739E-4</c:v>
                </c:pt>
                <c:pt idx="20">
                  <c:v>3.0454786935916908E-4</c:v>
                </c:pt>
                <c:pt idx="21">
                  <c:v>3.0396745966345708E-4</c:v>
                </c:pt>
                <c:pt idx="22">
                  <c:v>3.0338858455188766E-4</c:v>
                </c:pt>
                <c:pt idx="23">
                  <c:v>3.0281123883454762E-4</c:v>
                </c:pt>
                <c:pt idx="24">
                  <c:v>3.0223541734290653E-4</c:v>
                </c:pt>
                <c:pt idx="25">
                  <c:v>3.016611149297074E-4</c:v>
                </c:pt>
                <c:pt idx="26">
                  <c:v>3.0108832646886716E-4</c:v>
                </c:pt>
                <c:pt idx="27">
                  <c:v>3.0434888690549124E-4</c:v>
                </c:pt>
                <c:pt idx="28">
                  <c:v>3.0376900344084289E-4</c:v>
                </c:pt>
                <c:pt idx="29">
                  <c:v>3.0319065278020956E-4</c:v>
                </c:pt>
                <c:pt idx="30">
                  <c:v>3.0261382974101176E-4</c:v>
                </c:pt>
                <c:pt idx="31">
                  <c:v>3.0203852916201767E-4</c:v>
                </c:pt>
                <c:pt idx="32">
                  <c:v>3.0146474590323592E-4</c:v>
                </c:pt>
                <c:pt idx="33">
                  <c:v>3.0089247484581147E-4</c:v>
                </c:pt>
                <c:pt idx="34">
                  <c:v>3.003217108919217E-4</c:v>
                </c:pt>
                <c:pt idx="35">
                  <c:v>2.997524489646804E-4</c:v>
                </c:pt>
                <c:pt idx="36">
                  <c:v>2.9918468400802923E-4</c:v>
                </c:pt>
                <c:pt idx="37">
                  <c:v>2.986184109866437E-4</c:v>
                </c:pt>
                <c:pt idx="38">
                  <c:v>2.9805362488582624E-4</c:v>
                </c:pt>
                <c:pt idx="39">
                  <c:v>2.9749032071141394E-4</c:v>
                </c:pt>
                <c:pt idx="40">
                  <c:v>2.9692849348967286E-4</c:v>
                </c:pt>
                <c:pt idx="41">
                  <c:v>2.9636813826720262E-4</c:v>
                </c:pt>
                <c:pt idx="42">
                  <c:v>2.9580925011083847E-4</c:v>
                </c:pt>
                <c:pt idx="43">
                  <c:v>2.952518241075544E-4</c:v>
                </c:pt>
                <c:pt idx="44">
                  <c:v>2.9469585536436249E-4</c:v>
                </c:pt>
                <c:pt idx="45">
                  <c:v>2.9414133900822133E-4</c:v>
                </c:pt>
                <c:pt idx="46">
                  <c:v>2.9358827018593814E-4</c:v>
                </c:pt>
                <c:pt idx="47">
                  <c:v>2.9303664406407339E-4</c:v>
                </c:pt>
                <c:pt idx="48">
                  <c:v>2.9248645582884397E-4</c:v>
                </c:pt>
                <c:pt idx="49">
                  <c:v>2.9196362522712876E-4</c:v>
                </c:pt>
                <c:pt idx="50">
                  <c:v>2.923796042603972E-4</c:v>
                </c:pt>
                <c:pt idx="51">
                  <c:v>2.9183112731593144E-4</c:v>
                </c:pt>
                <c:pt idx="52">
                  <c:v>2.912840777626468E-4</c:v>
                </c:pt>
                <c:pt idx="53">
                  <c:v>2.9073845084893243E-4</c:v>
                </c:pt>
                <c:pt idx="54">
                  <c:v>2.9019424184244361E-4</c:v>
                </c:pt>
                <c:pt idx="55">
                  <c:v>1.1288689021094648E-2</c:v>
                </c:pt>
                <c:pt idx="56">
                  <c:v>5.6540949240671164E-2</c:v>
                </c:pt>
                <c:pt idx="57">
                  <c:v>5.5719867348331571E-2</c:v>
                </c:pt>
                <c:pt idx="58">
                  <c:v>5.4915302725579249E-2</c:v>
                </c:pt>
                <c:pt idx="59">
                  <c:v>5.4126831493921404E-2</c:v>
                </c:pt>
                <c:pt idx="60">
                  <c:v>5.3354042981677313E-2</c:v>
                </c:pt>
                <c:pt idx="61">
                  <c:v>5.2596539240637279E-2</c:v>
                </c:pt>
                <c:pt idx="62">
                  <c:v>7.0290843552133955E-2</c:v>
                </c:pt>
                <c:pt idx="63">
                  <c:v>6.9179845571888943E-2</c:v>
                </c:pt>
                <c:pt idx="64">
                  <c:v>6.809316626994151E-2</c:v>
                </c:pt>
                <c:pt idx="65">
                  <c:v>6.7030126796370507E-2</c:v>
                </c:pt>
                <c:pt idx="66">
                  <c:v>6.5990071299896397E-2</c:v>
                </c:pt>
                <c:pt idx="67">
                  <c:v>6.4972366013006266E-2</c:v>
                </c:pt>
                <c:pt idx="68">
                  <c:v>6.3976398378811528E-2</c:v>
                </c:pt>
                <c:pt idx="69">
                  <c:v>6.3001576217494068E-2</c:v>
                </c:pt>
                <c:pt idx="70">
                  <c:v>0.91285251937676903</c:v>
                </c:pt>
                <c:pt idx="71">
                  <c:v>0.87376611629473766</c:v>
                </c:pt>
                <c:pt idx="72">
                  <c:v>0.83698295082679897</c:v>
                </c:pt>
                <c:pt idx="73">
                  <c:v>0.80233119554280907</c:v>
                </c:pt>
                <c:pt idx="74">
                  <c:v>0.84920128365738456</c:v>
                </c:pt>
                <c:pt idx="75">
                  <c:v>0.81384547573996402</c:v>
                </c:pt>
                <c:pt idx="76">
                  <c:v>0.78051606121362516</c:v>
                </c:pt>
                <c:pt idx="77">
                  <c:v>0.74906595503733397</c:v>
                </c:pt>
                <c:pt idx="78">
                  <c:v>0.71936093287167524</c:v>
                </c:pt>
                <c:pt idx="79">
                  <c:v>0.69127832089779662</c:v>
                </c:pt>
                <c:pt idx="80">
                  <c:v>0.67317903588100425</c:v>
                </c:pt>
                <c:pt idx="81">
                  <c:v>0.68218911979376895</c:v>
                </c:pt>
                <c:pt idx="82">
                  <c:v>0.81134945392442859</c:v>
                </c:pt>
                <c:pt idx="83">
                  <c:v>0.77816183001685002</c:v>
                </c:pt>
                <c:pt idx="84">
                  <c:v>0.74684331297480766</c:v>
                </c:pt>
                <c:pt idx="85">
                  <c:v>0.74150910851637941</c:v>
                </c:pt>
                <c:pt idx="86">
                  <c:v>0.71221922805695792</c:v>
                </c:pt>
                <c:pt idx="87">
                  <c:v>0.68452286208196478</c:v>
                </c:pt>
                <c:pt idx="88">
                  <c:v>0.65831015297187956</c:v>
                </c:pt>
                <c:pt idx="89">
                  <c:v>0.6334803721257446</c:v>
                </c:pt>
                <c:pt idx="90">
                  <c:v>0.60994103553100187</c:v>
                </c:pt>
                <c:pt idx="91">
                  <c:v>0.58760711688109479</c:v>
                </c:pt>
                <c:pt idx="92">
                  <c:v>0.56640034620858493</c:v>
                </c:pt>
                <c:pt idx="93">
                  <c:v>0.54624858363851148</c:v>
                </c:pt>
                <c:pt idx="94">
                  <c:v>0.52708525926076244</c:v>
                </c:pt>
                <c:pt idx="95">
                  <c:v>0.7563684203615072</c:v>
                </c:pt>
                <c:pt idx="96">
                  <c:v>1.19875777282811</c:v>
                </c:pt>
                <c:pt idx="97">
                  <c:v>1.1417111673831821</c:v>
                </c:pt>
                <c:pt idx="98">
                  <c:v>2.135538287610883</c:v>
                </c:pt>
                <c:pt idx="99">
                  <c:v>8.0266955339506207</c:v>
                </c:pt>
                <c:pt idx="100">
                  <c:v>10.230512453230691</c:v>
                </c:pt>
                <c:pt idx="101">
                  <c:v>13.36870111245517</c:v>
                </c:pt>
                <c:pt idx="102">
                  <c:v>73.333270024390998</c:v>
                </c:pt>
                <c:pt idx="103">
                  <c:v>181.5351735178152</c:v>
                </c:pt>
                <c:pt idx="104">
                  <c:v>221.08616395362429</c:v>
                </c:pt>
                <c:pt idx="105">
                  <c:v>317.70802806939571</c:v>
                </c:pt>
                <c:pt idx="106">
                  <c:v>226.85481488463597</c:v>
                </c:pt>
                <c:pt idx="107">
                  <c:v>177.31251652163797</c:v>
                </c:pt>
                <c:pt idx="108">
                  <c:v>124.15959548131448</c:v>
                </c:pt>
                <c:pt idx="109">
                  <c:v>89.624275421296019</c:v>
                </c:pt>
                <c:pt idx="110">
                  <c:v>67.51358691926005</c:v>
                </c:pt>
                <c:pt idx="111">
                  <c:v>52.519643111385619</c:v>
                </c:pt>
                <c:pt idx="112">
                  <c:v>41.899494821123547</c:v>
                </c:pt>
                <c:pt idx="113">
                  <c:v>34.115243848250401</c:v>
                </c:pt>
                <c:pt idx="114">
                  <c:v>28.249178535117206</c:v>
                </c:pt>
                <c:pt idx="115">
                  <c:v>25.031241635660336</c:v>
                </c:pt>
                <c:pt idx="116">
                  <c:v>25.922144539955802</c:v>
                </c:pt>
                <c:pt idx="117">
                  <c:v>41.748015868313963</c:v>
                </c:pt>
                <c:pt idx="118">
                  <c:v>42.718994769298483</c:v>
                </c:pt>
                <c:pt idx="119">
                  <c:v>40.948095365777853</c:v>
                </c:pt>
                <c:pt idx="120">
                  <c:v>43.275113728785655</c:v>
                </c:pt>
                <c:pt idx="121">
                  <c:v>39.065781854769568</c:v>
                </c:pt>
                <c:pt idx="122">
                  <c:v>31.996643308124948</c:v>
                </c:pt>
                <c:pt idx="123">
                  <c:v>26.626384335121013</c:v>
                </c:pt>
                <c:pt idx="124">
                  <c:v>22.457361878942443</c:v>
                </c:pt>
                <c:pt idx="125">
                  <c:v>23.757127518307104</c:v>
                </c:pt>
                <c:pt idx="126">
                  <c:v>22.791341907093273</c:v>
                </c:pt>
                <c:pt idx="127">
                  <c:v>19.427060360542093</c:v>
                </c:pt>
                <c:pt idx="128">
                  <c:v>19.364751659905252</c:v>
                </c:pt>
                <c:pt idx="129">
                  <c:v>51.739202867416815</c:v>
                </c:pt>
                <c:pt idx="130">
                  <c:v>64.487990691214534</c:v>
                </c:pt>
                <c:pt idx="131">
                  <c:v>50.408512585239315</c:v>
                </c:pt>
                <c:pt idx="132">
                  <c:v>40.370650641075613</c:v>
                </c:pt>
                <c:pt idx="133">
                  <c:v>32.974527530889375</c:v>
                </c:pt>
                <c:pt idx="134">
                  <c:v>27.376892714121087</c:v>
                </c:pt>
                <c:pt idx="135">
                  <c:v>23.045019160375087</c:v>
                </c:pt>
                <c:pt idx="136">
                  <c:v>19.628976348659787</c:v>
                </c:pt>
                <c:pt idx="137">
                  <c:v>16.89129748210296</c:v>
                </c:pt>
                <c:pt idx="138">
                  <c:v>14.66631500456827</c:v>
                </c:pt>
                <c:pt idx="139">
                  <c:v>12.835666045278774</c:v>
                </c:pt>
                <c:pt idx="140">
                  <c:v>11.313012758312848</c:v>
                </c:pt>
                <c:pt idx="141">
                  <c:v>10.034218238588061</c:v>
                </c:pt>
                <c:pt idx="142">
                  <c:v>8.9508608965813163</c:v>
                </c:pt>
                <c:pt idx="143">
                  <c:v>8.0258517539568484</c:v>
                </c:pt>
                <c:pt idx="144">
                  <c:v>7.2304107110975426</c:v>
                </c:pt>
                <c:pt idx="145">
                  <c:v>6.5419412674856483</c:v>
                </c:pt>
                <c:pt idx="146">
                  <c:v>5.9425115002385382</c:v>
                </c:pt>
                <c:pt idx="147">
                  <c:v>5.5012235989735192</c:v>
                </c:pt>
                <c:pt idx="148">
                  <c:v>5.0296361238330816</c:v>
                </c:pt>
                <c:pt idx="149">
                  <c:v>4.6130908684373129</c:v>
                </c:pt>
                <c:pt idx="150">
                  <c:v>4.243550137284247</c:v>
                </c:pt>
                <c:pt idx="151">
                  <c:v>3.9143724103234678</c:v>
                </c:pt>
                <c:pt idx="152">
                  <c:v>3.6200333510485714</c:v>
                </c:pt>
                <c:pt idx="153">
                  <c:v>3.3559094452598051</c:v>
                </c:pt>
                <c:pt idx="154">
                  <c:v>3.1210989960338815</c:v>
                </c:pt>
                <c:pt idx="155">
                  <c:v>2.906042158537828</c:v>
                </c:pt>
                <c:pt idx="156">
                  <c:v>2.7112471596925443</c:v>
                </c:pt>
                <c:pt idx="157">
                  <c:v>2.534314484808478</c:v>
                </c:pt>
                <c:pt idx="158">
                  <c:v>2.3731842549953464</c:v>
                </c:pt>
                <c:pt idx="159">
                  <c:v>2.2260806599185337</c:v>
                </c:pt>
                <c:pt idx="160">
                  <c:v>2.0914666520214995</c:v>
                </c:pt>
                <c:pt idx="161">
                  <c:v>2.011886071489724</c:v>
                </c:pt>
                <c:pt idx="162">
                  <c:v>1.8948923562544524</c:v>
                </c:pt>
                <c:pt idx="163">
                  <c:v>1.7872262383383608</c:v>
                </c:pt>
                <c:pt idx="164">
                  <c:v>1.6879501884831376</c:v>
                </c:pt>
                <c:pt idx="165">
                  <c:v>1.5962396524257925</c:v>
                </c:pt>
                <c:pt idx="166">
                  <c:v>1.5113672659269752</c:v>
                </c:pt>
                <c:pt idx="167">
                  <c:v>1.4326895668676816</c:v>
                </c:pt>
                <c:pt idx="168">
                  <c:v>1.3596357650565685</c:v>
                </c:pt>
                <c:pt idx="169">
                  <c:v>1.2916982151964151</c:v>
                </c:pt>
                <c:pt idx="170">
                  <c:v>1.2284243055020696</c:v>
                </c:pt>
                <c:pt idx="171">
                  <c:v>1.169409527744768</c:v>
                </c:pt>
                <c:pt idx="172">
                  <c:v>1.11429153705768</c:v>
                </c:pt>
                <c:pt idx="173">
                  <c:v>1.062745043997303</c:v>
                </c:pt>
                <c:pt idx="174">
                  <c:v>1.0144774088997246</c:v>
                </c:pt>
                <c:pt idx="175">
                  <c:v>0.96922483087954903</c:v>
                </c:pt>
                <c:pt idx="176">
                  <c:v>0.9465756757281083</c:v>
                </c:pt>
                <c:pt idx="177">
                  <c:v>0.90749986784284575</c:v>
                </c:pt>
                <c:pt idx="178">
                  <c:v>0.86873117742508854</c:v>
                </c:pt>
                <c:pt idx="179">
                  <c:v>0.83224185238447834</c:v>
                </c:pt>
                <c:pt idx="180">
                  <c:v>0.79786222504854476</c:v>
                </c:pt>
                <c:pt idx="181">
                  <c:v>0.76543783669220733</c:v>
                </c:pt>
                <c:pt idx="182">
                  <c:v>0.73482784961291747</c:v>
                </c:pt>
                <c:pt idx="183">
                  <c:v>0.70590364776891734</c:v>
                </c:pt>
                <c:pt idx="184">
                  <c:v>0.6785476009632555</c:v>
                </c:pt>
                <c:pt idx="185">
                  <c:v>0.65265197121365426</c:v>
                </c:pt>
                <c:pt idx="186">
                  <c:v>0.62818509100897069</c:v>
                </c:pt>
                <c:pt idx="187">
                  <c:v>0.60491845747328798</c:v>
                </c:pt>
                <c:pt idx="188">
                  <c:v>0.58283943563306884</c:v>
                </c:pt>
                <c:pt idx="189">
                  <c:v>0.56187115780295571</c:v>
                </c:pt>
                <c:pt idx="190">
                  <c:v>0.54194275756154187</c:v>
                </c:pt>
                <c:pt idx="191">
                  <c:v>0.5229888231063623</c:v>
                </c:pt>
                <c:pt idx="192">
                  <c:v>0.50494890733772035</c:v>
                </c:pt>
                <c:pt idx="193">
                  <c:v>0.48776708808264807</c:v>
                </c:pt>
                <c:pt idx="194">
                  <c:v>0.47139157271496246</c:v>
                </c:pt>
                <c:pt idx="195">
                  <c:v>0.45577434215382651</c:v>
                </c:pt>
                <c:pt idx="196">
                  <c:v>0.44087082984937059</c:v>
                </c:pt>
                <c:pt idx="197">
                  <c:v>0.42663963190474674</c:v>
                </c:pt>
                <c:pt idx="198">
                  <c:v>0.41304224495205299</c:v>
                </c:pt>
                <c:pt idx="199">
                  <c:v>0.40004282880549208</c:v>
                </c:pt>
                <c:pt idx="200">
                  <c:v>0.38760799126784312</c:v>
                </c:pt>
                <c:pt idx="201">
                  <c:v>0.37570659277333968</c:v>
                </c:pt>
                <c:pt idx="202">
                  <c:v>0.36430956881785193</c:v>
                </c:pt>
                <c:pt idx="203">
                  <c:v>0.3533897683612014</c:v>
                </c:pt>
                <c:pt idx="204">
                  <c:v>0.34292180659120969</c:v>
                </c:pt>
                <c:pt idx="205">
                  <c:v>0.33289235331373496</c:v>
                </c:pt>
                <c:pt idx="206">
                  <c:v>0.32325790064235016</c:v>
                </c:pt>
                <c:pt idx="207">
                  <c:v>0.31400846508360658</c:v>
                </c:pt>
                <c:pt idx="208">
                  <c:v>0.30512449338963654</c:v>
                </c:pt>
                <c:pt idx="209">
                  <c:v>0.29658763293575857</c:v>
                </c:pt>
                <c:pt idx="210">
                  <c:v>0.2883806455001463</c:v>
                </c:pt>
                <c:pt idx="211">
                  <c:v>0.28048732811506211</c:v>
                </c:pt>
                <c:pt idx="212">
                  <c:v>0.27289244033892579</c:v>
                </c:pt>
                <c:pt idx="213">
                  <c:v>0.26558163736477569</c:v>
                </c:pt>
                <c:pt idx="214">
                  <c:v>0.258541408439527</c:v>
                </c:pt>
                <c:pt idx="215">
                  <c:v>0.25175902012083184</c:v>
                </c:pt>
                <c:pt idx="216">
                  <c:v>0.24522246394500202</c:v>
                </c:pt>
                <c:pt idx="217">
                  <c:v>0.23892040812109591</c:v>
                </c:pt>
                <c:pt idx="218">
                  <c:v>0.23284215290344309</c:v>
                </c:pt>
                <c:pt idx="219">
                  <c:v>0.2269775893281322</c:v>
                </c:pt>
                <c:pt idx="220">
                  <c:v>0.22131716102876162</c:v>
                </c:pt>
                <c:pt idx="221">
                  <c:v>0.2158518288734268</c:v>
                </c:pt>
                <c:pt idx="222">
                  <c:v>0.21057303818886208</c:v>
                </c:pt>
                <c:pt idx="223">
                  <c:v>0.2054726883591782</c:v>
                </c:pt>
                <c:pt idx="224">
                  <c:v>0.20054310460595659</c:v>
                </c:pt>
                <c:pt idx="225">
                  <c:v>0.19577701177390672</c:v>
                </c:pt>
                <c:pt idx="226">
                  <c:v>0.19116750996196719</c:v>
                </c:pt>
                <c:pt idx="227">
                  <c:v>0.18670805185390305</c:v>
                </c:pt>
                <c:pt idx="228">
                  <c:v>0.18239242161524241</c:v>
                </c:pt>
                <c:pt idx="229">
                  <c:v>0.17821471523494509</c:v>
                </c:pt>
                <c:pt idx="230">
                  <c:v>0.1741693222006723</c:v>
                </c:pt>
                <c:pt idx="231">
                  <c:v>0.17025090840598955</c:v>
                </c:pt>
                <c:pt idx="232">
                  <c:v>0.16645440019642574</c:v>
                </c:pt>
                <c:pt idx="233">
                  <c:v>0.16277496946911507</c:v>
                </c:pt>
                <c:pt idx="234">
                  <c:v>0.15920801974781207</c:v>
                </c:pt>
                <c:pt idx="235">
                  <c:v>0.15574917316151554</c:v>
                </c:pt>
                <c:pt idx="236">
                  <c:v>0.15239425826079026</c:v>
                </c:pt>
                <c:pt idx="237">
                  <c:v>0.14913929861119779</c:v>
                </c:pt>
                <c:pt idx="238">
                  <c:v>0.14598050210811667</c:v>
                </c:pt>
                <c:pt idx="239">
                  <c:v>0.14291425096165331</c:v>
                </c:pt>
                <c:pt idx="240">
                  <c:v>0.13993709230439641</c:v>
                </c:pt>
                <c:pt idx="241">
                  <c:v>0.1370457293784581</c:v>
                </c:pt>
                <c:pt idx="242">
                  <c:v>0.13423701326162499</c:v>
                </c:pt>
                <c:pt idx="243">
                  <c:v>0.13150793509552924</c:v>
                </c:pt>
                <c:pt idx="244">
                  <c:v>0.12885561878158869</c:v>
                </c:pt>
                <c:pt idx="245">
                  <c:v>0.12627731411304419</c:v>
                </c:pt>
                <c:pt idx="246">
                  <c:v>0.12377039031381266</c:v>
                </c:pt>
                <c:pt idx="247">
                  <c:v>0.12133232995704835</c:v>
                </c:pt>
                <c:pt idx="248">
                  <c:v>0.11896072323831178</c:v>
                </c:pt>
                <c:pt idx="249">
                  <c:v>0.1166532625800871</c:v>
                </c:pt>
                <c:pt idx="250">
                  <c:v>0.11440773754607531</c:v>
                </c:pt>
                <c:pt idx="251">
                  <c:v>0.11222203004526038</c:v>
                </c:pt>
                <c:pt idx="252">
                  <c:v>0.11009410980716675</c:v>
                </c:pt>
                <c:pt idx="253">
                  <c:v>0.11847336000326505</c:v>
                </c:pt>
                <c:pt idx="254">
                  <c:v>0.11617902014205558</c:v>
                </c:pt>
                <c:pt idx="255">
                  <c:v>0.11394616585912995</c:v>
                </c:pt>
                <c:pt idx="256">
                  <c:v>0.11177269777854719</c:v>
                </c:pt>
                <c:pt idx="257">
                  <c:v>0.10965660343210017</c:v>
                </c:pt>
                <c:pt idx="258">
                  <c:v>0.10759595303950786</c:v>
                </c:pt>
                <c:pt idx="259">
                  <c:v>0.10558889552330557</c:v>
                </c:pt>
                <c:pt idx="260">
                  <c:v>0.1036336547437412</c:v>
                </c:pt>
                <c:pt idx="261">
                  <c:v>0.10172852594001355</c:v>
                </c:pt>
                <c:pt idx="262">
                  <c:v>9.9871872365123709E-2</c:v>
                </c:pt>
                <c:pt idx="263">
                  <c:v>9.8062122102484481E-2</c:v>
                </c:pt>
                <c:pt idx="264">
                  <c:v>9.6297765053241335E-2</c:v>
                </c:pt>
                <c:pt idx="265">
                  <c:v>9.457735008399934E-2</c:v>
                </c:pt>
                <c:pt idx="266">
                  <c:v>9.2899482325341717E-2</c:v>
                </c:pt>
                <c:pt idx="267">
                  <c:v>9.1262820612170739E-2</c:v>
                </c:pt>
                <c:pt idx="268">
                  <c:v>8.9666075057484973E-2</c:v>
                </c:pt>
                <c:pt idx="269">
                  <c:v>8.8108004751765667E-2</c:v>
                </c:pt>
                <c:pt idx="270">
                  <c:v>8.6587415580650265E-2</c:v>
                </c:pt>
                <c:pt idx="271">
                  <c:v>8.5103158154045774E-2</c:v>
                </c:pt>
                <c:pt idx="272">
                  <c:v>8.3654125840275151E-2</c:v>
                </c:pt>
                <c:pt idx="273">
                  <c:v>8.2558317239700793E-2</c:v>
                </c:pt>
                <c:pt idx="274">
                  <c:v>8.7663303898302777E-2</c:v>
                </c:pt>
                <c:pt idx="275">
                  <c:v>0.14694471039431387</c:v>
                </c:pt>
                <c:pt idx="276">
                  <c:v>0.14385029193885943</c:v>
                </c:pt>
                <c:pt idx="277">
                  <c:v>0.14084601386583495</c:v>
                </c:pt>
                <c:pt idx="278">
                  <c:v>0.13792853217642012</c:v>
                </c:pt>
                <c:pt idx="279">
                  <c:v>0.13509465320410105</c:v>
                </c:pt>
                <c:pt idx="280">
                  <c:v>0.13234132569178725</c:v>
                </c:pt>
                <c:pt idx="281">
                  <c:v>0.12966563334697467</c:v>
                </c:pt>
                <c:pt idx="282">
                  <c:v>0.12706478784251099</c:v>
                </c:pt>
                <c:pt idx="283">
                  <c:v>0.12453612223296527</c:v>
                </c:pt>
                <c:pt idx="284">
                  <c:v>0.12207708475884717</c:v>
                </c:pt>
                <c:pt idx="285">
                  <c:v>0.11968523301296957</c:v>
                </c:pt>
                <c:pt idx="286">
                  <c:v>0.11735822844514597</c:v>
                </c:pt>
                <c:pt idx="287">
                  <c:v>0.11509383118314744</c:v>
                </c:pt>
                <c:pt idx="288">
                  <c:v>0.11288989514944146</c:v>
                </c:pt>
                <c:pt idx="289">
                  <c:v>0.1107443634547061</c:v>
                </c:pt>
                <c:pt idx="290">
                  <c:v>0.10865526405047315</c:v>
                </c:pt>
                <c:pt idx="291">
                  <c:v>0.10662070562449245</c:v>
                </c:pt>
                <c:pt idx="292">
                  <c:v>0.10463887372357411</c:v>
                </c:pt>
                <c:pt idx="293">
                  <c:v>0.10270802708971818</c:v>
                </c:pt>
                <c:pt idx="294">
                  <c:v>0.10082649419632987</c:v>
                </c:pt>
                <c:pt idx="295">
                  <c:v>9.8992669972221517E-2</c:v>
                </c:pt>
                <c:pt idx="296">
                  <c:v>9.7205012701945814E-2</c:v>
                </c:pt>
                <c:pt idx="297">
                  <c:v>9.5462041091774891E-2</c:v>
                </c:pt>
                <c:pt idx="298">
                  <c:v>9.3762331491364259E-2</c:v>
                </c:pt>
                <c:pt idx="299">
                  <c:v>9.2104515261802203E-2</c:v>
                </c:pt>
                <c:pt idx="300">
                  <c:v>9.0487276281361717E-2</c:v>
                </c:pt>
                <c:pt idx="301">
                  <c:v>8.8909348580846453E-2</c:v>
                </c:pt>
                <c:pt idx="302">
                  <c:v>8.7369514100950202E-2</c:v>
                </c:pt>
                <c:pt idx="303">
                  <c:v>8.5866600564540915E-2</c:v>
                </c:pt>
                <c:pt idx="304">
                  <c:v>8.4399479457241203E-2</c:v>
                </c:pt>
                <c:pt idx="305">
                  <c:v>8.29670641100968E-2</c:v>
                </c:pt>
                <c:pt idx="306">
                  <c:v>8.1568307878524676E-2</c:v>
                </c:pt>
                <c:pt idx="307">
                  <c:v>8.0202202412095178E-2</c:v>
                </c:pt>
                <c:pt idx="308">
                  <c:v>7.886777601004781E-2</c:v>
                </c:pt>
                <c:pt idx="309">
                  <c:v>7.7564092057755482E-2</c:v>
                </c:pt>
                <c:pt idx="310">
                  <c:v>7.6290247539652786E-2</c:v>
                </c:pt>
                <c:pt idx="311">
                  <c:v>7.504537162441384E-2</c:v>
                </c:pt>
                <c:pt idx="312">
                  <c:v>7.3828624318429473E-2</c:v>
                </c:pt>
                <c:pt idx="313">
                  <c:v>7.263919518386916E-2</c:v>
                </c:pt>
                <c:pt idx="314">
                  <c:v>7.1476302117838245E-2</c:v>
                </c:pt>
                <c:pt idx="315">
                  <c:v>7.0339190189353321E-2</c:v>
                </c:pt>
                <c:pt idx="316">
                  <c:v>6.9227130531048564E-2</c:v>
                </c:pt>
                <c:pt idx="317">
                  <c:v>6.8139419282714761E-2</c:v>
                </c:pt>
                <c:pt idx="318">
                  <c:v>6.7075376583939264E-2</c:v>
                </c:pt>
                <c:pt idx="319">
                  <c:v>6.6034345613275355E-2</c:v>
                </c:pt>
                <c:pt idx="320">
                  <c:v>6.501569167152213E-2</c:v>
                </c:pt>
                <c:pt idx="321">
                  <c:v>6.4018801306832199E-2</c:v>
                </c:pt>
                <c:pt idx="322">
                  <c:v>6.304308147949747E-2</c:v>
                </c:pt>
                <c:pt idx="323">
                  <c:v>6.2087958764385699E-2</c:v>
                </c:pt>
                <c:pt idx="324">
                  <c:v>6.1152878589116687E-2</c:v>
                </c:pt>
                <c:pt idx="325">
                  <c:v>6.023730450617152E-2</c:v>
                </c:pt>
                <c:pt idx="326">
                  <c:v>5.9340717497234331E-2</c:v>
                </c:pt>
                <c:pt idx="327">
                  <c:v>5.8462615308157301E-2</c:v>
                </c:pt>
                <c:pt idx="328">
                  <c:v>5.7602511813029597E-2</c:v>
                </c:pt>
                <c:pt idx="329">
                  <c:v>5.6759936405915833E-2</c:v>
                </c:pt>
                <c:pt idx="330">
                  <c:v>5.5934433418907477E-2</c:v>
                </c:pt>
                <c:pt idx="331">
                  <c:v>5.512556156520361E-2</c:v>
                </c:pt>
                <c:pt idx="332">
                  <c:v>5.4332893406009615E-2</c:v>
                </c:pt>
                <c:pt idx="333">
                  <c:v>5.3556014840103867E-2</c:v>
                </c:pt>
                <c:pt idx="334">
                  <c:v>5.2794524614988056E-2</c:v>
                </c:pt>
                <c:pt idx="335">
                  <c:v>5.2048033858591372E-2</c:v>
                </c:pt>
                <c:pt idx="336">
                  <c:v>5.1316165630555272E-2</c:v>
                </c:pt>
                <c:pt idx="337">
                  <c:v>5.0598554492176061E-2</c:v>
                </c:pt>
                <c:pt idx="338">
                  <c:v>4.9894846094130106E-2</c:v>
                </c:pt>
                <c:pt idx="339">
                  <c:v>4.9204696781154265E-2</c:v>
                </c:pt>
                <c:pt idx="340">
                  <c:v>4.8527773212894899E-2</c:v>
                </c:pt>
                <c:pt idx="341">
                  <c:v>4.7863752000179498E-2</c:v>
                </c:pt>
                <c:pt idx="342">
                  <c:v>4.72123193560052E-2</c:v>
                </c:pt>
                <c:pt idx="343">
                  <c:v>4.6573170760571735E-2</c:v>
                </c:pt>
                <c:pt idx="344">
                  <c:v>4.5946010639722451E-2</c:v>
                </c:pt>
                <c:pt idx="345">
                  <c:v>4.5330552056188127E-2</c:v>
                </c:pt>
                <c:pt idx="346">
                  <c:v>4.472651641305897E-2</c:v>
                </c:pt>
                <c:pt idx="347">
                  <c:v>4.4133633168939285E-2</c:v>
                </c:pt>
                <c:pt idx="348">
                  <c:v>4.3551639564265027E-2</c:v>
                </c:pt>
                <c:pt idx="349">
                  <c:v>4.2980280358292093E-2</c:v>
                </c:pt>
                <c:pt idx="350">
                  <c:v>4.2419307576285606E-2</c:v>
                </c:pt>
                <c:pt idx="351">
                  <c:v>4.1868480266464295E-2</c:v>
                </c:pt>
                <c:pt idx="352">
                  <c:v>4.1327564266275908E-2</c:v>
                </c:pt>
                <c:pt idx="353">
                  <c:v>4.0796331977599201E-2</c:v>
                </c:pt>
                <c:pt idx="354">
                  <c:v>4.0274562150488649E-2</c:v>
                </c:pt>
                <c:pt idx="355">
                  <c:v>3.9762039675095631E-2</c:v>
                </c:pt>
                <c:pt idx="356">
                  <c:v>3.9258555381417377E-2</c:v>
                </c:pt>
                <c:pt idx="357">
                  <c:v>3.8763905846541991E-2</c:v>
                </c:pt>
                <c:pt idx="358">
                  <c:v>3.8277893209072732E-2</c:v>
                </c:pt>
                <c:pt idx="359">
                  <c:v>3.7800324990430401E-2</c:v>
                </c:pt>
                <c:pt idx="360">
                  <c:v>3.7331013922746036E-2</c:v>
                </c:pt>
                <c:pt idx="361">
                  <c:v>3.6869777783070448E-2</c:v>
                </c:pt>
                <c:pt idx="362">
                  <c:v>3.6416439233638138E-2</c:v>
                </c:pt>
                <c:pt idx="363">
                  <c:v>3.5970825667937453E-2</c:v>
                </c:pt>
                <c:pt idx="364">
                  <c:v>3.5532769062347917E-2</c:v>
                </c:pt>
                <c:pt idx="365">
                  <c:v>3.5102105833118381E-2</c:v>
                </c:pt>
                <c:pt idx="366">
                  <c:v>3.4678676698469031E-2</c:v>
                </c:pt>
                <c:pt idx="367">
                  <c:v>3.4262326545609907E-2</c:v>
                </c:pt>
                <c:pt idx="368">
                  <c:v>3.3852904302478497E-2</c:v>
                </c:pt>
                <c:pt idx="369">
                  <c:v>3.3450262814007675E-2</c:v>
                </c:pt>
                <c:pt idx="370">
                  <c:v>3.3054258722743222E-2</c:v>
                </c:pt>
                <c:pt idx="371">
                  <c:v>3.2664752353638686E-2</c:v>
                </c:pt>
                <c:pt idx="372">
                  <c:v>3.2281607602862444E-2</c:v>
                </c:pt>
                <c:pt idx="373">
                  <c:v>3.1904691830459783E-2</c:v>
                </c:pt>
                <c:pt idx="374">
                  <c:v>3.1533875756718975E-2</c:v>
                </c:pt>
                <c:pt idx="375">
                  <c:v>3.1169033362097042E-2</c:v>
                </c:pt>
                <c:pt idx="376">
                  <c:v>3.0810041790567667E-2</c:v>
                </c:pt>
                <c:pt idx="377">
                  <c:v>3.045678125625919E-2</c:v>
                </c:pt>
                <c:pt idx="378">
                  <c:v>3.0109134953255661E-2</c:v>
                </c:pt>
                <c:pt idx="379">
                  <c:v>2.9766988968441335E-2</c:v>
                </c:pt>
                <c:pt idx="380">
                  <c:v>2.94302321972717E-2</c:v>
                </c:pt>
                <c:pt idx="381">
                  <c:v>2.9098756262360522E-2</c:v>
                </c:pt>
                <c:pt idx="382">
                  <c:v>2.8789576785971879E-2</c:v>
                </c:pt>
                <c:pt idx="383">
                  <c:v>4.073803909652142E-2</c:v>
                </c:pt>
                <c:pt idx="384">
                  <c:v>2.5862147601384087</c:v>
                </c:pt>
                <c:pt idx="385">
                  <c:v>18.812279936340509</c:v>
                </c:pt>
                <c:pt idx="386">
                  <c:v>40.909093588856209</c:v>
                </c:pt>
                <c:pt idx="387">
                  <c:v>33.433690099519005</c:v>
                </c:pt>
                <c:pt idx="388">
                  <c:v>27.728415926251856</c:v>
                </c:pt>
                <c:pt idx="389">
                  <c:v>23.319686441581766</c:v>
                </c:pt>
                <c:pt idx="390">
                  <c:v>19.847357664166221</c:v>
                </c:pt>
                <c:pt idx="391">
                  <c:v>17.067554517428494</c:v>
                </c:pt>
                <c:pt idx="392">
                  <c:v>14.810449989813369</c:v>
                </c:pt>
                <c:pt idx="393">
                  <c:v>12.954901682332935</c:v>
                </c:pt>
                <c:pt idx="394">
                  <c:v>69.463962427396709</c:v>
                </c:pt>
                <c:pt idx="395">
                  <c:v>53.872480157002038</c:v>
                </c:pt>
                <c:pt idx="396">
                  <c:v>42.874607853817793</c:v>
                </c:pt>
                <c:pt idx="397">
                  <c:v>34.840033433775218</c:v>
                </c:pt>
                <c:pt idx="398">
                  <c:v>28.801658450735371</c:v>
                </c:pt>
                <c:pt idx="399">
                  <c:v>34.684405877977412</c:v>
                </c:pt>
                <c:pt idx="400">
                  <c:v>77.704271129641242</c:v>
                </c:pt>
                <c:pt idx="401">
                  <c:v>114.06269554101401</c:v>
                </c:pt>
                <c:pt idx="402">
                  <c:v>124.75692901019936</c:v>
                </c:pt>
                <c:pt idx="403">
                  <c:v>95.960176614976945</c:v>
                </c:pt>
                <c:pt idx="404">
                  <c:v>71.681409884324097</c:v>
                </c:pt>
                <c:pt idx="405">
                  <c:v>55.40307650359356</c:v>
                </c:pt>
                <c:pt idx="406">
                  <c:v>43.97361565574753</c:v>
                </c:pt>
                <c:pt idx="407">
                  <c:v>35.654372789574687</c:v>
                </c:pt>
                <c:pt idx="408">
                  <c:v>46.758038199378277</c:v>
                </c:pt>
                <c:pt idx="409">
                  <c:v>51.531298949676135</c:v>
                </c:pt>
                <c:pt idx="410">
                  <c:v>41.18485031018907</c:v>
                </c:pt>
                <c:pt idx="411">
                  <c:v>33.582692526289549</c:v>
                </c:pt>
                <c:pt idx="412">
                  <c:v>27.842369382580472</c:v>
                </c:pt>
                <c:pt idx="413">
                  <c:v>24.049172218625358</c:v>
                </c:pt>
                <c:pt idx="414">
                  <c:v>23.529087890242398</c:v>
                </c:pt>
                <c:pt idx="415">
                  <c:v>20.013679934909522</c:v>
                </c:pt>
                <c:pt idx="416">
                  <c:v>17.201676920154426</c:v>
                </c:pt>
                <c:pt idx="417">
                  <c:v>14.920045060430047</c:v>
                </c:pt>
                <c:pt idx="418">
                  <c:v>17.646727203921881</c:v>
                </c:pt>
                <c:pt idx="419">
                  <c:v>56.572251860126087</c:v>
                </c:pt>
                <c:pt idx="420">
                  <c:v>93.791977437842078</c:v>
                </c:pt>
                <c:pt idx="421">
                  <c:v>109.85084029847728</c:v>
                </c:pt>
                <c:pt idx="422">
                  <c:v>136.03934292960392</c:v>
                </c:pt>
                <c:pt idx="423">
                  <c:v>208.45530274764619</c:v>
                </c:pt>
                <c:pt idx="424">
                  <c:v>240.6764187820192</c:v>
                </c:pt>
                <c:pt idx="425">
                  <c:v>187.56145689235697</c:v>
                </c:pt>
                <c:pt idx="426">
                  <c:v>148.18435989360918</c:v>
                </c:pt>
                <c:pt idx="427">
                  <c:v>138.53676593447042</c:v>
                </c:pt>
                <c:pt idx="428">
                  <c:v>118.71606831982257</c:v>
                </c:pt>
                <c:pt idx="429">
                  <c:v>119.03928653800104</c:v>
                </c:pt>
                <c:pt idx="430">
                  <c:v>98.316866685047799</c:v>
                </c:pt>
                <c:pt idx="431">
                  <c:v>73.218157606299798</c:v>
                </c:pt>
                <c:pt idx="432">
                  <c:v>101.41913205858496</c:v>
                </c:pt>
                <c:pt idx="433">
                  <c:v>101.7802601941595</c:v>
                </c:pt>
                <c:pt idx="434">
                  <c:v>75.463644696504417</c:v>
                </c:pt>
                <c:pt idx="435">
                  <c:v>78.471044590144487</c:v>
                </c:pt>
                <c:pt idx="436">
                  <c:v>159.10302833723298</c:v>
                </c:pt>
                <c:pt idx="437">
                  <c:v>129.40435244533285</c:v>
                </c:pt>
                <c:pt idx="438">
                  <c:v>144.75741813240197</c:v>
                </c:pt>
                <c:pt idx="439">
                  <c:v>102.16943310977662</c:v>
                </c:pt>
                <c:pt idx="440">
                  <c:v>75.715017043808359</c:v>
                </c:pt>
                <c:pt idx="441">
                  <c:v>58.167362551775973</c:v>
                </c:pt>
                <c:pt idx="442">
                  <c:v>49.004889665589459</c:v>
                </c:pt>
                <c:pt idx="443">
                  <c:v>39.349239768478505</c:v>
                </c:pt>
                <c:pt idx="444">
                  <c:v>76.926771058576279</c:v>
                </c:pt>
                <c:pt idx="445">
                  <c:v>252.04511978552407</c:v>
                </c:pt>
                <c:pt idx="446">
                  <c:v>271.53241124091801</c:v>
                </c:pt>
                <c:pt idx="447">
                  <c:v>295.98828458584279</c:v>
                </c:pt>
                <c:pt idx="448">
                  <c:v>290.51752541120425</c:v>
                </c:pt>
                <c:pt idx="449">
                  <c:v>180.6999633465077</c:v>
                </c:pt>
                <c:pt idx="450">
                  <c:v>123.07847038971737</c:v>
                </c:pt>
                <c:pt idx="451">
                  <c:v>102.82002143400517</c:v>
                </c:pt>
                <c:pt idx="452">
                  <c:v>76.134818146266099</c:v>
                </c:pt>
                <c:pt idx="453">
                  <c:v>58.45361084565404</c:v>
                </c:pt>
                <c:pt idx="454">
                  <c:v>46.150889260865895</c:v>
                </c:pt>
                <c:pt idx="455">
                  <c:v>37.259900999324948</c:v>
                </c:pt>
                <c:pt idx="456">
                  <c:v>33.7576998185246</c:v>
                </c:pt>
                <c:pt idx="457">
                  <c:v>43.319461025786929</c:v>
                </c:pt>
                <c:pt idx="458">
                  <c:v>76.641436798884783</c:v>
                </c:pt>
                <c:pt idx="459">
                  <c:v>90.76836923221957</c:v>
                </c:pt>
                <c:pt idx="460">
                  <c:v>92.86360049863643</c:v>
                </c:pt>
                <c:pt idx="461">
                  <c:v>131.53731082871036</c:v>
                </c:pt>
                <c:pt idx="462">
                  <c:v>103.58697482749969</c:v>
                </c:pt>
                <c:pt idx="463">
                  <c:v>83.677038752345879</c:v>
                </c:pt>
                <c:pt idx="464">
                  <c:v>85.15444202831597</c:v>
                </c:pt>
                <c:pt idx="465">
                  <c:v>154.0702436466371</c:v>
                </c:pt>
                <c:pt idx="466">
                  <c:v>199.49936332435868</c:v>
                </c:pt>
                <c:pt idx="467">
                  <c:v>185.62083126300035</c:v>
                </c:pt>
                <c:pt idx="468">
                  <c:v>125.85239351540328</c:v>
                </c:pt>
                <c:pt idx="469">
                  <c:v>90.67214640902678</c:v>
                </c:pt>
                <c:pt idx="470">
                  <c:v>120.49411857811042</c:v>
                </c:pt>
                <c:pt idx="471">
                  <c:v>316.97835013802217</c:v>
                </c:pt>
                <c:pt idx="472">
                  <c:v>299.10638492374454</c:v>
                </c:pt>
                <c:pt idx="473">
                  <c:v>360.32991332982709</c:v>
                </c:pt>
                <c:pt idx="474">
                  <c:v>341.17640422906777</c:v>
                </c:pt>
                <c:pt idx="475">
                  <c:v>369.21472134726042</c:v>
                </c:pt>
                <c:pt idx="476">
                  <c:v>217.35150712540803</c:v>
                </c:pt>
                <c:pt idx="477">
                  <c:v>163.23595508260158</c:v>
                </c:pt>
                <c:pt idx="478">
                  <c:v>136.0593889073665</c:v>
                </c:pt>
                <c:pt idx="479">
                  <c:v>118.78314838586343</c:v>
                </c:pt>
                <c:pt idx="480">
                  <c:v>86.275185195408937</c:v>
                </c:pt>
                <c:pt idx="481">
                  <c:v>65.288496641196531</c:v>
                </c:pt>
                <c:pt idx="482">
                  <c:v>83.958616220628542</c:v>
                </c:pt>
                <c:pt idx="483">
                  <c:v>63.740214745117775</c:v>
                </c:pt>
                <c:pt idx="484">
                  <c:v>49.884360945861403</c:v>
                </c:pt>
                <c:pt idx="485">
                  <c:v>39.98969363961313</c:v>
                </c:pt>
                <c:pt idx="486">
                  <c:v>32.689445676524485</c:v>
                </c:pt>
                <c:pt idx="487">
                  <c:v>27.158360980031716</c:v>
                </c:pt>
                <c:pt idx="488">
                  <c:v>22.874080880463609</c:v>
                </c:pt>
                <c:pt idx="489">
                  <c:v>19.492940626370732</c:v>
                </c:pt>
                <c:pt idx="490">
                  <c:v>17.144955863628205</c:v>
                </c:pt>
                <c:pt idx="491">
                  <c:v>14.873705583720474</c:v>
                </c:pt>
                <c:pt idx="492">
                  <c:v>17.805626318078584</c:v>
                </c:pt>
                <c:pt idx="493">
                  <c:v>17.533549611704945</c:v>
                </c:pt>
                <c:pt idx="494">
                  <c:v>28.286073664960089</c:v>
                </c:pt>
                <c:pt idx="495">
                  <c:v>63.750571422338034</c:v>
                </c:pt>
                <c:pt idx="496">
                  <c:v>53.479469239681215</c:v>
                </c:pt>
                <c:pt idx="497">
                  <c:v>69.325913701061353</c:v>
                </c:pt>
                <c:pt idx="498">
                  <c:v>53.776929830763706</c:v>
                </c:pt>
                <c:pt idx="499">
                  <c:v>42.805851996426362</c:v>
                </c:pt>
                <c:pt idx="500">
                  <c:v>34.788997889828963</c:v>
                </c:pt>
                <c:pt idx="501">
                  <c:v>28.762800065714725</c:v>
                </c:pt>
                <c:pt idx="502">
                  <c:v>24.302516814909222</c:v>
                </c:pt>
                <c:pt idx="503">
                  <c:v>20.626751198914061</c:v>
                </c:pt>
                <c:pt idx="504">
                  <c:v>17.695190398621804</c:v>
                </c:pt>
                <c:pt idx="505">
                  <c:v>15.322688580113697</c:v>
                </c:pt>
                <c:pt idx="506">
                  <c:v>26.542857494878813</c:v>
                </c:pt>
                <c:pt idx="507">
                  <c:v>22.391854101213049</c:v>
                </c:pt>
                <c:pt idx="508">
                  <c:v>19.17058027223316</c:v>
                </c:pt>
                <c:pt idx="509">
                  <c:v>16.520748333146248</c:v>
                </c:pt>
                <c:pt idx="510">
                  <c:v>14.362883768077024</c:v>
                </c:pt>
                <c:pt idx="511">
                  <c:v>12.584349787497812</c:v>
                </c:pt>
                <c:pt idx="512">
                  <c:v>11.102743193412705</c:v>
                </c:pt>
                <c:pt idx="513">
                  <c:v>10.621724882509167</c:v>
                </c:pt>
                <c:pt idx="514">
                  <c:v>9.6109464690594386</c:v>
                </c:pt>
                <c:pt idx="515">
                  <c:v>8.5902732791847054</c:v>
                </c:pt>
                <c:pt idx="516">
                  <c:v>7.7164110535975929</c:v>
                </c:pt>
                <c:pt idx="517">
                  <c:v>6.9630886176108078</c:v>
                </c:pt>
                <c:pt idx="518">
                  <c:v>6.3095949079895082</c:v>
                </c:pt>
                <c:pt idx="519">
                  <c:v>5.739432894925323</c:v>
                </c:pt>
                <c:pt idx="520">
                  <c:v>5.2393375901905399</c:v>
                </c:pt>
                <c:pt idx="521">
                  <c:v>4.7985500201484061</c:v>
                </c:pt>
                <c:pt idx="522">
                  <c:v>4.4082738268952486</c:v>
                </c:pt>
                <c:pt idx="523">
                  <c:v>4.0617436857708631</c:v>
                </c:pt>
                <c:pt idx="524">
                  <c:v>3.7519410647137179</c:v>
                </c:pt>
                <c:pt idx="525">
                  <c:v>3.4743884891460364</c:v>
                </c:pt>
                <c:pt idx="526">
                  <c:v>3.2248747112029883</c:v>
                </c:pt>
                <c:pt idx="527">
                  <c:v>2.9998443651266955</c:v>
                </c:pt>
                <c:pt idx="528">
                  <c:v>2.79628014086886</c:v>
                </c:pt>
                <c:pt idx="529">
                  <c:v>2.6116087996598272</c:v>
                </c:pt>
                <c:pt idx="530">
                  <c:v>2.4436256927954485</c:v>
                </c:pt>
                <c:pt idx="531">
                  <c:v>2.2904337498791896</c:v>
                </c:pt>
                <c:pt idx="532">
                  <c:v>2.1503938632819337</c:v>
                </c:pt>
                <c:pt idx="533">
                  <c:v>2.0220843089726133</c:v>
                </c:pt>
                <c:pt idx="534">
                  <c:v>1.9042673782320994</c:v>
                </c:pt>
                <c:pt idx="535">
                  <c:v>1.7958617982383394</c:v>
                </c:pt>
                <c:pt idx="536">
                  <c:v>1.6959198264747402</c:v>
                </c:pt>
                <c:pt idx="537">
                  <c:v>1.6036480734978842</c:v>
                </c:pt>
                <c:pt idx="538">
                  <c:v>1.518228798930074</c:v>
                </c:pt>
                <c:pt idx="539">
                  <c:v>1.4390551667101288</c:v>
                </c:pt>
                <c:pt idx="540">
                  <c:v>1.3655506878081767</c:v>
                </c:pt>
                <c:pt idx="541">
                  <c:v>1.2972027580161007</c:v>
                </c:pt>
                <c:pt idx="542">
                  <c:v>1.2335544376584915</c:v>
                </c:pt>
                <c:pt idx="543">
                  <c:v>1.1741974305807392</c:v>
                </c:pt>
                <c:pt idx="544">
                  <c:v>1.1187660675354296</c:v>
                </c:pt>
                <c:pt idx="545">
                  <c:v>1.0669321338764819</c:v>
                </c:pt>
                <c:pt idx="546">
                  <c:v>1.0184004095111017</c:v>
                </c:pt>
                <c:pt idx="547">
                  <c:v>0.9729048117619562</c:v>
                </c:pt>
                <c:pt idx="548">
                  <c:v>0.93020505025084566</c:v>
                </c:pt>
                <c:pt idx="549">
                  <c:v>0.89008371798522457</c:v>
                </c:pt>
                <c:pt idx="550">
                  <c:v>0.85234375518070749</c:v>
                </c:pt>
                <c:pt idx="551">
                  <c:v>0.8168062325149138</c:v>
                </c:pt>
                <c:pt idx="552">
                  <c:v>0.7866645847075483</c:v>
                </c:pt>
                <c:pt idx="553">
                  <c:v>0.75530802699626953</c:v>
                </c:pt>
                <c:pt idx="554">
                  <c:v>0.72525886513550664</c:v>
                </c:pt>
                <c:pt idx="555">
                  <c:v>0.69685615181272043</c:v>
                </c:pt>
                <c:pt idx="556">
                  <c:v>0.66998558183256662</c:v>
                </c:pt>
                <c:pt idx="557">
                  <c:v>0.64454241462238904</c:v>
                </c:pt>
                <c:pt idx="558">
                  <c:v>0.6204305412386083</c:v>
                </c:pt>
                <c:pt idx="559">
                  <c:v>0.5975616549748155</c:v>
                </c:pt>
                <c:pt idx="560">
                  <c:v>0.57585451270702626</c:v>
                </c:pt>
                <c:pt idx="561">
                  <c:v>0.55523427587335805</c:v>
                </c:pt>
                <c:pt idx="562">
                  <c:v>0.53563192148398064</c:v>
                </c:pt>
                <c:pt idx="563">
                  <c:v>0.51698371483512395</c:v>
                </c:pt>
                <c:pt idx="564">
                  <c:v>0.49923073669331036</c:v>
                </c:pt>
                <c:pt idx="565">
                  <c:v>0.48231845865195577</c:v>
                </c:pt>
                <c:pt idx="566">
                  <c:v>0.4661963611662524</c:v>
                </c:pt>
                <c:pt idx="567">
                  <c:v>0.45081758946404549</c:v>
                </c:pt>
                <c:pt idx="568">
                  <c:v>0.43613864312709111</c:v>
                </c:pt>
                <c:pt idx="569">
                  <c:v>0.42211909565278827</c:v>
                </c:pt>
                <c:pt idx="570">
                  <c:v>0.40872134075312949</c:v>
                </c:pt>
                <c:pt idx="571">
                  <c:v>0.39591036253519862</c:v>
                </c:pt>
                <c:pt idx="572">
                  <c:v>0.38365352704451777</c:v>
                </c:pt>
                <c:pt idx="573">
                  <c:v>0.37192039294607809</c:v>
                </c:pt>
                <c:pt idx="574">
                  <c:v>0.36068253937403233</c:v>
                </c:pt>
                <c:pt idx="575">
                  <c:v>0.34991340920494401</c:v>
                </c:pt>
                <c:pt idx="576">
                  <c:v>0.33958816620557669</c:v>
                </c:pt>
                <c:pt idx="577">
                  <c:v>0.32968356467818594</c:v>
                </c:pt>
                <c:pt idx="578">
                  <c:v>0.32017783037740505</c:v>
                </c:pt>
                <c:pt idx="579">
                  <c:v>0.3110505516057947</c:v>
                </c:pt>
                <c:pt idx="580">
                  <c:v>0.30228257951231763</c:v>
                </c:pt>
                <c:pt idx="581">
                  <c:v>0.29385593672146787</c:v>
                </c:pt>
                <c:pt idx="582">
                  <c:v>0.28575373351223826</c:v>
                </c:pt>
                <c:pt idx="583">
                  <c:v>0.27796009084707002</c:v>
                </c:pt>
                <c:pt idx="584">
                  <c:v>0.27046006962271801</c:v>
                </c:pt>
                <c:pt idx="585">
                  <c:v>0.26323960557867532</c:v>
                </c:pt>
                <c:pt idx="586">
                  <c:v>0.25628544935546466</c:v>
                </c:pt>
                <c:pt idx="587">
                  <c:v>0.24958511124551769</c:v>
                </c:pt>
                <c:pt idx="588">
                  <c:v>0.24312681022430652</c:v>
                </c:pt>
                <c:pt idx="589">
                  <c:v>0.23689942688950782</c:v>
                </c:pt>
                <c:pt idx="590">
                  <c:v>0.23089245997180838</c:v>
                </c:pt>
                <c:pt idx="591">
                  <c:v>0.22509598611301554</c:v>
                </c:pt>
                <c:pt idx="592">
                  <c:v>0.21950062263586687</c:v>
                </c:pt>
                <c:pt idx="593">
                  <c:v>0.21409749305565878</c:v>
                </c:pt>
                <c:pt idx="594">
                  <c:v>0.20887819510693972</c:v>
                </c:pt>
                <c:pt idx="595">
                  <c:v>0.20383477107928036</c:v>
                </c:pt>
                <c:pt idx="596">
                  <c:v>0.19895968027481781</c:v>
                </c:pt>
                <c:pt idx="597">
                  <c:v>0.19424577341710994</c:v>
                </c:pt>
                <c:pt idx="598">
                  <c:v>0.18968626885599327</c:v>
                </c:pt>
                <c:pt idx="599">
                  <c:v>0.18527473042684581</c:v>
                </c:pt>
                <c:pt idx="600">
                  <c:v>0.18100504683502122</c:v>
                </c:pt>
                <c:pt idx="601">
                  <c:v>0.17687141244740182</c:v>
                </c:pt>
                <c:pt idx="602">
                  <c:v>0.17286830938315548</c:v>
                </c:pt>
                <c:pt idx="603">
                  <c:v>0.16899049080493853</c:v>
                </c:pt>
                <c:pt idx="604">
                  <c:v>0.1652329653201218</c:v>
                </c:pt>
                <c:pt idx="605">
                  <c:v>0.16159098240915459</c:v>
                </c:pt>
                <c:pt idx="606">
                  <c:v>0.15806001880504983</c:v>
                </c:pt>
                <c:pt idx="607">
                  <c:v>0.15463576575420299</c:v>
                </c:pt>
                <c:pt idx="608">
                  <c:v>0.1513141170944427</c:v>
                </c:pt>
                <c:pt idx="609">
                  <c:v>0.14809115809137022</c:v>
                </c:pt>
                <c:pt idx="610">
                  <c:v>0.14496315497876841</c:v>
                </c:pt>
                <c:pt idx="611">
                  <c:v>0.14192654515314945</c:v>
                </c:pt>
                <c:pt idx="612">
                  <c:v>0.13897792797644873</c:v>
                </c:pt>
                <c:pt idx="613">
                  <c:v>0.13611405614444494</c:v>
                </c:pt>
                <c:pt idx="614">
                  <c:v>0.13333182758178064</c:v>
                </c:pt>
                <c:pt idx="615">
                  <c:v>0.13062827782745137</c:v>
                </c:pt>
                <c:pt idx="616">
                  <c:v>0.1280005728773804</c:v>
                </c:pt>
                <c:pt idx="617">
                  <c:v>0.12544600245322254</c:v>
                </c:pt>
                <c:pt idx="618">
                  <c:v>0.12296197366884545</c:v>
                </c:pt>
                <c:pt idx="619">
                  <c:v>0.12054600506806069</c:v>
                </c:pt>
                <c:pt idx="620">
                  <c:v>0.11819572100912522</c:v>
                </c:pt>
                <c:pt idx="621">
                  <c:v>0.11590884637332549</c:v>
                </c:pt>
                <c:pt idx="622">
                  <c:v>0.11368320157660047</c:v>
                </c:pt>
                <c:pt idx="623">
                  <c:v>0.11151669786468008</c:v>
                </c:pt>
                <c:pt idx="624">
                  <c:v>0.10940733287360699</c:v>
                </c:pt>
                <c:pt idx="625">
                  <c:v>0.10735318643880086</c:v>
                </c:pt>
                <c:pt idx="626">
                  <c:v>0.10535241663700548</c:v>
                </c:pt>
                <c:pt idx="627">
                  <c:v>0.10340325604655913</c:v>
                </c:pt>
                <c:pt idx="628">
                  <c:v>0.1015040082124339</c:v>
                </c:pt>
                <c:pt idx="629">
                  <c:v>9.9653044303427057E-2</c:v>
                </c:pt>
                <c:pt idx="630">
                  <c:v>9.7848799949749862E-2</c:v>
                </c:pt>
                <c:pt idx="631">
                  <c:v>9.6089772250054717E-2</c:v>
                </c:pt>
                <c:pt idx="632">
                  <c:v>9.4374516937686018E-2</c:v>
                </c:pt>
                <c:pt idx="633">
                  <c:v>9.2701645696616583E-2</c:v>
                </c:pt>
                <c:pt idx="634">
                  <c:v>9.1069823618172924E-2</c:v>
                </c:pt>
                <c:pt idx="635">
                  <c:v>8.9477766790233407E-2</c:v>
                </c:pt>
                <c:pt idx="636">
                  <c:v>8.7924240011133442E-2</c:v>
                </c:pt>
                <c:pt idx="637">
                  <c:v>8.640805462101564E-2</c:v>
                </c:pt>
                <c:pt idx="638">
                  <c:v>8.4928066443830524E-2</c:v>
                </c:pt>
                <c:pt idx="639">
                  <c:v>8.348317383363299E-2</c:v>
                </c:pt>
                <c:pt idx="640">
                  <c:v>8.2072315819222655E-2</c:v>
                </c:pt>
                <c:pt idx="641">
                  <c:v>8.0694470341555621E-2</c:v>
                </c:pt>
                <c:pt idx="642">
                  <c:v>7.9348652578701995E-2</c:v>
                </c:pt>
                <c:pt idx="643">
                  <c:v>7.8033913353455928E-2</c:v>
                </c:pt>
                <c:pt idx="644">
                  <c:v>7.6749337619002753E-2</c:v>
                </c:pt>
                <c:pt idx="645">
                  <c:v>7.549404301833651E-2</c:v>
                </c:pt>
                <c:pt idx="646">
                  <c:v>7.426717851338159E-2</c:v>
                </c:pt>
                <c:pt idx="647">
                  <c:v>7.3067923080021177E-2</c:v>
                </c:pt>
                <c:pt idx="648">
                  <c:v>7.1895484465463205E-2</c:v>
                </c:pt>
                <c:pt idx="649">
                  <c:v>7.0749098004590463E-2</c:v>
                </c:pt>
                <c:pt idx="650">
                  <c:v>6.9628025492141199E-2</c:v>
                </c:pt>
                <c:pt idx="651">
                  <c:v>6.8531554107754258E-2</c:v>
                </c:pt>
                <c:pt idx="652">
                  <c:v>6.7458995391087045E-2</c:v>
                </c:pt>
                <c:pt idx="653">
                  <c:v>6.6409684264380278E-2</c:v>
                </c:pt>
                <c:pt idx="654">
                  <c:v>6.5382978099993175E-2</c:v>
                </c:pt>
                <c:pt idx="655">
                  <c:v>6.4378255830580849E-2</c:v>
                </c:pt>
                <c:pt idx="656">
                  <c:v>6.3394917099715106E-2</c:v>
                </c:pt>
                <c:pt idx="657">
                  <c:v>6.2432381450878136E-2</c:v>
                </c:pt>
                <c:pt idx="658">
                  <c:v>6.1490087552877402E-2</c:v>
                </c:pt>
                <c:pt idx="659">
                  <c:v>6.0567492459836843E-2</c:v>
                </c:pt>
                <c:pt idx="660">
                  <c:v>5.9664070904027831E-2</c:v>
                </c:pt>
                <c:pt idx="661">
                  <c:v>5.8779314619895044E-2</c:v>
                </c:pt>
                <c:pt idx="662">
                  <c:v>5.7912731697730042E-2</c:v>
                </c:pt>
                <c:pt idx="663">
                  <c:v>5.7063845965524301E-2</c:v>
                </c:pt>
                <c:pt idx="664">
                  <c:v>5.62321963976199E-2</c:v>
                </c:pt>
                <c:pt idx="665">
                  <c:v>5.5417336548846639E-2</c:v>
                </c:pt>
                <c:pt idx="666">
                  <c:v>5.4618834012909234E-2</c:v>
                </c:pt>
                <c:pt idx="667">
                  <c:v>5.3836269903853477E-2</c:v>
                </c:pt>
                <c:pt idx="668">
                  <c:v>5.306923835950151E-2</c:v>
                </c:pt>
                <c:pt idx="669">
                  <c:v>5.2317346065809497E-2</c:v>
                </c:pt>
                <c:pt idx="670">
                  <c:v>5.1580211801152763E-2</c:v>
                </c:pt>
                <c:pt idx="671">
                  <c:v>5.0857465999597881E-2</c:v>
                </c:pt>
                <c:pt idx="672">
                  <c:v>5.0148750332269731E-2</c:v>
                </c:pt>
                <c:pt idx="673">
                  <c:v>4.9453717305969702E-2</c:v>
                </c:pt>
                <c:pt idx="674">
                  <c:v>4.8772029878242008E-2</c:v>
                </c:pt>
                <c:pt idx="675">
                  <c:v>4.8103361088130243E-2</c:v>
                </c:pt>
                <c:pt idx="676">
                  <c:v>5.2065719480587642E-2</c:v>
                </c:pt>
                <c:pt idx="677">
                  <c:v>5.13335057587005E-2</c:v>
                </c:pt>
                <c:pt idx="678">
                  <c:v>5.0615557737548278E-2</c:v>
                </c:pt>
                <c:pt idx="679">
                  <c:v>4.9911520807204436E-2</c:v>
                </c:pt>
                <c:pt idx="680">
                  <c:v>5.0625399074175924E-2</c:v>
                </c:pt>
                <c:pt idx="681">
                  <c:v>5.2577739669970945E-2</c:v>
                </c:pt>
                <c:pt idx="682">
                  <c:v>5.1835503718790199E-2</c:v>
                </c:pt>
                <c:pt idx="683">
                  <c:v>5.1107783754138936E-2</c:v>
                </c:pt>
                <c:pt idx="684">
                  <c:v>5.0394217576655798E-2</c:v>
                </c:pt>
                <c:pt idx="685">
                  <c:v>4.9694453960658379E-2</c:v>
                </c:pt>
                <c:pt idx="686">
                  <c:v>4.9008152263565294E-2</c:v>
                </c:pt>
                <c:pt idx="687">
                  <c:v>4.8334982051266573E-2</c:v>
                </c:pt>
                <c:pt idx="688">
                  <c:v>4.7674622738710912E-2</c:v>
                </c:pt>
                <c:pt idx="689">
                  <c:v>4.7026763245010948E-2</c:v>
                </c:pt>
                <c:pt idx="690">
                  <c:v>4.6391101662406592E-2</c:v>
                </c:pt>
                <c:pt idx="691">
                  <c:v>4.5767344938458784E-2</c:v>
                </c:pt>
                <c:pt idx="692">
                  <c:v>4.5155208570877188E-2</c:v>
                </c:pt>
                <c:pt idx="693">
                  <c:v>4.4554416314415805E-2</c:v>
                </c:pt>
                <c:pt idx="694">
                  <c:v>4.3964699899298507E-2</c:v>
                </c:pt>
                <c:pt idx="695">
                  <c:v>4.3385798760663744E-2</c:v>
                </c:pt>
                <c:pt idx="696">
                  <c:v>4.2817459778540935E-2</c:v>
                </c:pt>
                <c:pt idx="697">
                  <c:v>4.2259437027897966E-2</c:v>
                </c:pt>
                <c:pt idx="698">
                  <c:v>4.1711491538318671E-2</c:v>
                </c:pt>
                <c:pt idx="699">
                  <c:v>4.1173391062893368E-2</c:v>
                </c:pt>
                <c:pt idx="700">
                  <c:v>4.0644909855922458E-2</c:v>
                </c:pt>
                <c:pt idx="701">
                  <c:v>4.0125828459055816E-2</c:v>
                </c:pt>
                <c:pt idx="702">
                  <c:v>6.0647688172252329E-2</c:v>
                </c:pt>
                <c:pt idx="703">
                  <c:v>0.23226140424131839</c:v>
                </c:pt>
                <c:pt idx="704">
                  <c:v>0.22641714557968023</c:v>
                </c:pt>
                <c:pt idx="705">
                  <c:v>0.22077611911926717</c:v>
                </c:pt>
                <c:pt idx="706">
                  <c:v>0.21532933434089416</c:v>
                </c:pt>
                <c:pt idx="707">
                  <c:v>0.21006828212019787</c:v>
                </c:pt>
                <c:pt idx="708">
                  <c:v>0.20498490454715129</c:v>
                </c:pt>
                <c:pt idx="709">
                  <c:v>0.20007156690907033</c:v>
                </c:pt>
                <c:pt idx="710">
                  <c:v>0.19532103166291326</c:v>
                </c:pt>
                <c:pt idx="711">
                  <c:v>0.1907264342382036</c:v>
                </c:pt>
                <c:pt idx="712">
                  <c:v>0.18628126052592953</c:v>
                </c:pt>
                <c:pt idx="713">
                  <c:v>0.18197932592144289</c:v>
                </c:pt>
                <c:pt idx="714">
                  <c:v>0.17781475580081621</c:v>
                </c:pt>
                <c:pt idx="715">
                  <c:v>0.17378196732049339</c:v>
                </c:pt>
                <c:pt idx="716">
                  <c:v>0.16987565243943617</c:v>
                </c:pt>
                <c:pt idx="717">
                  <c:v>0.1660907620714889</c:v>
                </c:pt>
                <c:pt idx="718">
                  <c:v>0.16242249128340058</c:v>
                </c:pt>
                <c:pt idx="719">
                  <c:v>0.15886626546095695</c:v>
                </c:pt>
                <c:pt idx="720">
                  <c:v>0.15541772737204895</c:v>
                </c:pt>
                <c:pt idx="721">
                  <c:v>0.15207272506130493</c:v>
                </c:pt>
                <c:pt idx="722">
                  <c:v>0.1488273005161998</c:v>
                </c:pt>
                <c:pt idx="723">
                  <c:v>0.14567767904936382</c:v>
                </c:pt>
                <c:pt idx="724">
                  <c:v>0.14262025934620598</c:v>
                </c:pt>
                <c:pt idx="725">
                  <c:v>0.13965160413098035</c:v>
                </c:pt>
                <c:pt idx="726">
                  <c:v>0.13676843140807773</c:v>
                </c:pt>
                <c:pt idx="727">
                  <c:v>0.13396760623868342</c:v>
                </c:pt>
                <c:pt idx="728">
                  <c:v>0.13124613301599722</c:v>
                </c:pt>
                <c:pt idx="729">
                  <c:v>0.12860114820502228</c:v>
                </c:pt>
                <c:pt idx="730">
                  <c:v>0.12602991351550019</c:v>
                </c:pt>
                <c:pt idx="731">
                  <c:v>0.12352980947892479</c:v>
                </c:pt>
                <c:pt idx="732">
                  <c:v>0.12109832940273373</c:v>
                </c:pt>
                <c:pt idx="733">
                  <c:v>0.11873307367676225</c:v>
                </c:pt>
                <c:pt idx="734">
                  <c:v>0.11643174440887057</c:v>
                </c:pt>
                <c:pt idx="735">
                  <c:v>0.11419214036833315</c:v>
                </c:pt>
                <c:pt idx="736">
                  <c:v>0.1120121522171262</c:v>
                </c:pt>
                <c:pt idx="737">
                  <c:v>0.10988975801067026</c:v>
                </c:pt>
                <c:pt idx="738">
                  <c:v>0.10782301895089856</c:v>
                </c:pt>
                <c:pt idx="739">
                  <c:v>0.10581007537572462</c:v>
                </c:pt>
                <c:pt idx="740">
                  <c:v>0.10384914297010531</c:v>
                </c:pt>
                <c:pt idx="741">
                  <c:v>0.10193850918491952</c:v>
                </c:pt>
                <c:pt idx="742">
                  <c:v>0.10007652985083439</c:v>
                </c:pt>
                <c:pt idx="743">
                  <c:v>9.8261625975212152E-2</c:v>
                </c:pt>
                <c:pt idx="744">
                  <c:v>9.6492280710920475E-2</c:v>
                </c:pt>
                <c:pt idx="745">
                  <c:v>9.4767036486662598E-2</c:v>
                </c:pt>
                <c:pt idx="746">
                  <c:v>9.3084492289140203E-2</c:v>
                </c:pt>
                <c:pt idx="747">
                  <c:v>9.1443301088006648E-2</c:v>
                </c:pt>
                <c:pt idx="748">
                  <c:v>8.9842167395164207E-2</c:v>
                </c:pt>
                <c:pt idx="749">
                  <c:v>8.8279844950517578E-2</c:v>
                </c:pt>
                <c:pt idx="750">
                  <c:v>0.10160377794425245</c:v>
                </c:pt>
                <c:pt idx="751">
                  <c:v>0.13058693600629223</c:v>
                </c:pt>
                <c:pt idx="752">
                  <c:v>0.19583792117951282</c:v>
                </c:pt>
                <c:pt idx="753">
                  <c:v>0.19122642743092821</c:v>
                </c:pt>
                <c:pt idx="754">
                  <c:v>0.18676506028889886</c:v>
                </c:pt>
                <c:pt idx="755">
                  <c:v>0.18244759974091548</c:v>
                </c:pt>
                <c:pt idx="756">
                  <c:v>0.17826813784454901</c:v>
                </c:pt>
                <c:pt idx="757">
                  <c:v>0.17422106038606341</c:v>
                </c:pt>
                <c:pt idx="758">
                  <c:v>0.17030102977222511</c:v>
                </c:pt>
                <c:pt idx="759">
                  <c:v>0.16650296906213036</c:v>
                </c:pt>
                <c:pt idx="760">
                  <c:v>0.16282204705366971</c:v>
                </c:pt>
                <c:pt idx="761">
                  <c:v>0.159253664346345</c:v>
                </c:pt>
                <c:pt idx="762">
                  <c:v>0.15579344030858736</c:v>
                </c:pt>
                <c:pt idx="763">
                  <c:v>0.15243720088359342</c:v>
                </c:pt>
                <c:pt idx="764">
                  <c:v>0.14918096717302526</c:v>
                </c:pt>
                <c:pt idx="765">
                  <c:v>0.14602094474279648</c:v>
                </c:pt>
                <c:pt idx="766">
                  <c:v>0.15064931026178122</c:v>
                </c:pt>
                <c:pt idx="767">
                  <c:v>0.15414657085515504</c:v>
                </c:pt>
                <c:pt idx="768">
                  <c:v>0.18187738615541699</c:v>
                </c:pt>
                <c:pt idx="769">
                  <c:v>0.28135422520627124</c:v>
                </c:pt>
                <c:pt idx="770">
                  <c:v>0.3530486554392317</c:v>
                </c:pt>
                <c:pt idx="771">
                  <c:v>1.6443796056598661</c:v>
                </c:pt>
                <c:pt idx="772">
                  <c:v>1.5559361724363929</c:v>
                </c:pt>
                <c:pt idx="773">
                  <c:v>1.4740217545766263</c:v>
                </c:pt>
                <c:pt idx="774">
                  <c:v>1.3980279925672516</c:v>
                </c:pt>
                <c:pt idx="775">
                  <c:v>1.3274145725864881</c:v>
                </c:pt>
                <c:pt idx="776">
                  <c:v>1.2742947663356035</c:v>
                </c:pt>
                <c:pt idx="777">
                  <c:v>1.2122005515899936</c:v>
                </c:pt>
                <c:pt idx="778">
                  <c:v>1.1542644145200445</c:v>
                </c:pt>
                <c:pt idx="779">
                  <c:v>1.1001344145533507</c:v>
                </c:pt>
                <c:pt idx="780">
                  <c:v>1.0494944213304036</c:v>
                </c:pt>
                <c:pt idx="781">
                  <c:v>1.0020598782243169</c:v>
                </c:pt>
                <c:pt idx="782">
                  <c:v>0.95757413487783616</c:v>
                </c:pt>
                <c:pt idx="783">
                  <c:v>0.91580526351969704</c:v>
                </c:pt>
                <c:pt idx="784">
                  <c:v>0.87654328786767854</c:v>
                </c:pt>
                <c:pt idx="785">
                  <c:v>0.83959776495307781</c:v>
                </c:pt>
                <c:pt idx="786">
                  <c:v>0.81135191085400238</c:v>
                </c:pt>
                <c:pt idx="787">
                  <c:v>0.83166706593409345</c:v>
                </c:pt>
                <c:pt idx="788">
                  <c:v>1.4712414450818836</c:v>
                </c:pt>
                <c:pt idx="789">
                  <c:v>11.980302973046534</c:v>
                </c:pt>
                <c:pt idx="790">
                  <c:v>87.289372323201931</c:v>
                </c:pt>
                <c:pt idx="791">
                  <c:v>202.78143502166427</c:v>
                </c:pt>
                <c:pt idx="792">
                  <c:v>135.37109148778876</c:v>
                </c:pt>
                <c:pt idx="793">
                  <c:v>134.05063866050307</c:v>
                </c:pt>
                <c:pt idx="794">
                  <c:v>224.27466673319361</c:v>
                </c:pt>
                <c:pt idx="795">
                  <c:v>374.63986864566272</c:v>
                </c:pt>
                <c:pt idx="796">
                  <c:v>231.80407219235764</c:v>
                </c:pt>
                <c:pt idx="797">
                  <c:v>150.95358116379225</c:v>
                </c:pt>
                <c:pt idx="798">
                  <c:v>105.85932920025577</c:v>
                </c:pt>
                <c:pt idx="799">
                  <c:v>78.08901982128279</c:v>
                </c:pt>
                <c:pt idx="800">
                  <c:v>59.782591785307652</c:v>
                </c:pt>
                <c:pt idx="801">
                  <c:v>47.094101661056627</c:v>
                </c:pt>
                <c:pt idx="802">
                  <c:v>37.952283176239931</c:v>
                </c:pt>
                <c:pt idx="803">
                  <c:v>31.158987310865147</c:v>
                </c:pt>
                <c:pt idx="804">
                  <c:v>25.981449328245027</c:v>
                </c:pt>
                <c:pt idx="805">
                  <c:v>21.95100414925297</c:v>
                </c:pt>
                <c:pt idx="806">
                  <c:v>18.756636505007002</c:v>
                </c:pt>
                <c:pt idx="807">
                  <c:v>16.185455779513571</c:v>
                </c:pt>
                <c:pt idx="808">
                  <c:v>14.087835212038023</c:v>
                </c:pt>
                <c:pt idx="809">
                  <c:v>12.356182852333038</c:v>
                </c:pt>
                <c:pt idx="810">
                  <c:v>11.587492028629242</c:v>
                </c:pt>
                <c:pt idx="811">
                  <c:v>10.265608706000474</c:v>
                </c:pt>
                <c:pt idx="812">
                  <c:v>9.7733090873306239</c:v>
                </c:pt>
                <c:pt idx="813">
                  <c:v>11.205138605310834</c:v>
                </c:pt>
                <c:pt idx="814">
                  <c:v>9.9431707226083592</c:v>
                </c:pt>
                <c:pt idx="815">
                  <c:v>16.665833051512994</c:v>
                </c:pt>
                <c:pt idx="816">
                  <c:v>20.386110384595316</c:v>
                </c:pt>
                <c:pt idx="817">
                  <c:v>22.31896831056104</c:v>
                </c:pt>
                <c:pt idx="818">
                  <c:v>21.220739023979917</c:v>
                </c:pt>
                <c:pt idx="819">
                  <c:v>18.172058616933384</c:v>
                </c:pt>
                <c:pt idx="820">
                  <c:v>15.710838090120429</c:v>
                </c:pt>
                <c:pt idx="821">
                  <c:v>13.697690225675604</c:v>
                </c:pt>
                <c:pt idx="822">
                  <c:v>12.031944128001461</c:v>
                </c:pt>
                <c:pt idx="823">
                  <c:v>10.639465974040613</c:v>
                </c:pt>
                <c:pt idx="824">
                  <c:v>9.4647196020176541</c:v>
                </c:pt>
                <c:pt idx="825">
                  <c:v>8.4654610655188307</c:v>
                </c:pt>
                <c:pt idx="826">
                  <c:v>7.6091145790678087</c:v>
                </c:pt>
                <c:pt idx="827">
                  <c:v>7.0153230642481264</c:v>
                </c:pt>
                <c:pt idx="828">
                  <c:v>6.3550347773140849</c:v>
                </c:pt>
                <c:pt idx="829">
                  <c:v>6.7558660329499398</c:v>
                </c:pt>
                <c:pt idx="830">
                  <c:v>7.2975042180662371</c:v>
                </c:pt>
                <c:pt idx="831">
                  <c:v>6.6001779160981489</c:v>
                </c:pt>
                <c:pt idx="832">
                  <c:v>5.9933492620338704</c:v>
                </c:pt>
                <c:pt idx="833">
                  <c:v>5.5390053506848593</c:v>
                </c:pt>
                <c:pt idx="834">
                  <c:v>5.0629272742641529</c:v>
                </c:pt>
                <c:pt idx="835">
                  <c:v>6.7024104946726979</c:v>
                </c:pt>
                <c:pt idx="836">
                  <c:v>6.082532976930592</c:v>
                </c:pt>
                <c:pt idx="837">
                  <c:v>5.5405777718177109</c:v>
                </c:pt>
                <c:pt idx="838">
                  <c:v>5.0643125483428051</c:v>
                </c:pt>
                <c:pt idx="839">
                  <c:v>4.6733324189956438</c:v>
                </c:pt>
                <c:pt idx="840">
                  <c:v>5.0019701606242251</c:v>
                </c:pt>
                <c:pt idx="841">
                  <c:v>7.2578617904987928</c:v>
                </c:pt>
                <c:pt idx="842">
                  <c:v>9.6130391277640488</c:v>
                </c:pt>
                <c:pt idx="843">
                  <c:v>25.741825271455056</c:v>
                </c:pt>
                <c:pt idx="844">
                  <c:v>63.24623037913868</c:v>
                </c:pt>
                <c:pt idx="845">
                  <c:v>93.265716360990197</c:v>
                </c:pt>
                <c:pt idx="846">
                  <c:v>113.33809028939031</c:v>
                </c:pt>
                <c:pt idx="847">
                  <c:v>186.81435491472416</c:v>
                </c:pt>
                <c:pt idx="848">
                  <c:v>154.48160563305416</c:v>
                </c:pt>
                <c:pt idx="849">
                  <c:v>146.73267662177113</c:v>
                </c:pt>
                <c:pt idx="850">
                  <c:v>145.75635711612634</c:v>
                </c:pt>
                <c:pt idx="851">
                  <c:v>120.66002423776577</c:v>
                </c:pt>
                <c:pt idx="852">
                  <c:v>89.536551984486593</c:v>
                </c:pt>
                <c:pt idx="853">
                  <c:v>96.615311103526892</c:v>
                </c:pt>
                <c:pt idx="854">
                  <c:v>72.109332151264184</c:v>
                </c:pt>
                <c:pt idx="855">
                  <c:v>55.697546355175902</c:v>
                </c:pt>
                <c:pt idx="856">
                  <c:v>44.184543806401805</c:v>
                </c:pt>
                <c:pt idx="857">
                  <c:v>35.810361354709428</c:v>
                </c:pt>
                <c:pt idx="858">
                  <c:v>29.539207005032502</c:v>
                </c:pt>
                <c:pt idx="859">
                  <c:v>24.728842775123244</c:v>
                </c:pt>
                <c:pt idx="860">
                  <c:v>20.963859123092149</c:v>
                </c:pt>
                <c:pt idx="861">
                  <c:v>17.965982524478981</c:v>
                </c:pt>
                <c:pt idx="862">
                  <c:v>15.5432104900373</c:v>
                </c:pt>
                <c:pt idx="863">
                  <c:v>13.729113250679209</c:v>
                </c:pt>
                <c:pt idx="864">
                  <c:v>12.058084957757137</c:v>
                </c:pt>
                <c:pt idx="865">
                  <c:v>10.661423443951383</c:v>
                </c:pt>
                <c:pt idx="866">
                  <c:v>16.030687725639261</c:v>
                </c:pt>
                <c:pt idx="867">
                  <c:v>13.960717151577553</c:v>
                </c:pt>
                <c:pt idx="868">
                  <c:v>12.250615454943897</c:v>
                </c:pt>
                <c:pt idx="869">
                  <c:v>16.728533445182268</c:v>
                </c:pt>
                <c:pt idx="870">
                  <c:v>22.783170815614298</c:v>
                </c:pt>
                <c:pt idx="871">
                  <c:v>19.420552946331391</c:v>
                </c:pt>
                <c:pt idx="872">
                  <c:v>16.722913241528182</c:v>
                </c:pt>
                <c:pt idx="873">
                  <c:v>14.5285000481355</c:v>
                </c:pt>
                <c:pt idx="874">
                  <c:v>12.721572213377863</c:v>
                </c:pt>
                <c:pt idx="875">
                  <c:v>11.217591651854125</c:v>
                </c:pt>
                <c:pt idx="876">
                  <c:v>9.9536844225321506</c:v>
                </c:pt>
                <c:pt idx="877">
                  <c:v>8.8823326313041076</c:v>
                </c:pt>
                <c:pt idx="878">
                  <c:v>7.9671052556699333</c:v>
                </c:pt>
                <c:pt idx="879">
                  <c:v>7.1797087673457121</c:v>
                </c:pt>
                <c:pt idx="880">
                  <c:v>6.497911602019272</c:v>
                </c:pt>
                <c:pt idx="881">
                  <c:v>5.9040590703699563</c:v>
                </c:pt>
                <c:pt idx="882">
                  <c:v>5.3839945949389554</c:v>
                </c:pt>
                <c:pt idx="883">
                  <c:v>4.9262652582363247</c:v>
                </c:pt>
                <c:pt idx="884">
                  <c:v>4.5215293270452008</c:v>
                </c:pt>
                <c:pt idx="885">
                  <c:v>4.1621092689352972</c:v>
                </c:pt>
                <c:pt idx="886">
                  <c:v>3.8416509206623517</c:v>
                </c:pt>
                <c:pt idx="887">
                  <c:v>3.5548610241548153</c:v>
                </c:pt>
                <c:pt idx="888">
                  <c:v>3.2973032532088586</c:v>
                </c:pt>
                <c:pt idx="889">
                  <c:v>3.0652383404398149</c:v>
                </c:pt>
                <c:pt idx="890">
                  <c:v>2.8554977700201092</c:v>
                </c:pt>
                <c:pt idx="891">
                  <c:v>2.6653832444436141</c:v>
                </c:pt>
                <c:pt idx="892">
                  <c:v>2.4925861063135373</c:v>
                </c:pt>
                <c:pt idx="893">
                  <c:v>2.3351223299913144</c:v>
                </c:pt>
                <c:pt idx="894">
                  <c:v>2.1912797503314549</c:v>
                </c:pt>
                <c:pt idx="895">
                  <c:v>2.0595749752705106</c:v>
                </c:pt>
                <c:pt idx="896">
                  <c:v>1.9387180114877198</c:v>
                </c:pt>
                <c:pt idx="897">
                  <c:v>1.8275830711031937</c:v>
                </c:pt>
                <c:pt idx="898">
                  <c:v>1.7251843604338009</c:v>
                </c:pt>
                <c:pt idx="899">
                  <c:v>1.63076960115964</c:v>
                </c:pt>
                <c:pt idx="900">
                  <c:v>1.5433399128227847</c:v>
                </c:pt>
                <c:pt idx="901">
                  <c:v>1.4623439481644036</c:v>
                </c:pt>
                <c:pt idx="902">
                  <c:v>1.3871840982689221</c:v>
                </c:pt>
                <c:pt idx="903">
                  <c:v>1.3174866093643043</c:v>
                </c:pt>
                <c:pt idx="904">
                  <c:v>1.254718791199342</c:v>
                </c:pt>
                <c:pt idx="905">
                  <c:v>1.1945678132813937</c:v>
                </c:pt>
                <c:pt idx="906">
                  <c:v>1.13779767920908</c:v>
                </c:pt>
                <c:pt idx="907">
                  <c:v>1.0847362109263641</c:v>
                </c:pt>
                <c:pt idx="908">
                  <c:v>1.0350770747982105</c:v>
                </c:pt>
                <c:pt idx="909">
                  <c:v>1.0031266507406755</c:v>
                </c:pt>
                <c:pt idx="910">
                  <c:v>0.95857517332993347</c:v>
                </c:pt>
                <c:pt idx="911">
                  <c:v>0.91674569301382047</c:v>
                </c:pt>
                <c:pt idx="912">
                  <c:v>0.87742775260568051</c:v>
                </c:pt>
                <c:pt idx="913">
                  <c:v>0.84043048075767979</c:v>
                </c:pt>
                <c:pt idx="914">
                  <c:v>0.80558047001689137</c:v>
                </c:pt>
                <c:pt idx="915">
                  <c:v>0.77331882793097384</c:v>
                </c:pt>
                <c:pt idx="916">
                  <c:v>0.75170276507721934</c:v>
                </c:pt>
                <c:pt idx="917">
                  <c:v>0.72185250450549499</c:v>
                </c:pt>
                <c:pt idx="918">
                  <c:v>0.69363478978719273</c:v>
                </c:pt>
                <c:pt idx="919">
                  <c:v>0.66693648684459339</c:v>
                </c:pt>
                <c:pt idx="920">
                  <c:v>0.64165391123070981</c:v>
                </c:pt>
                <c:pt idx="921">
                  <c:v>0.61769190798759399</c:v>
                </c:pt>
                <c:pt idx="922">
                  <c:v>0.59496303350027735</c:v>
                </c:pt>
                <c:pt idx="923">
                  <c:v>0.57882117449564574</c:v>
                </c:pt>
                <c:pt idx="924">
                  <c:v>0.55805331519119572</c:v>
                </c:pt>
                <c:pt idx="925">
                  <c:v>0.53831265519456772</c:v>
                </c:pt>
                <c:pt idx="926">
                  <c:v>0.52162895036955559</c:v>
                </c:pt>
                <c:pt idx="927">
                  <c:v>1.3502584513400007</c:v>
                </c:pt>
                <c:pt idx="928">
                  <c:v>2.9929320237497419</c:v>
                </c:pt>
                <c:pt idx="929">
                  <c:v>4.230891623533827</c:v>
                </c:pt>
                <c:pt idx="930">
                  <c:v>3.9030734158336369</c:v>
                </c:pt>
                <c:pt idx="931">
                  <c:v>3.6099108581019177</c:v>
                </c:pt>
                <c:pt idx="932">
                  <c:v>3.3468097990823704</c:v>
                </c:pt>
                <c:pt idx="933">
                  <c:v>3.1099022303222195</c:v>
                </c:pt>
                <c:pt idx="934">
                  <c:v>2.8959139460234877</c:v>
                </c:pt>
                <c:pt idx="935">
                  <c:v>2.70205936084766</c:v>
                </c:pt>
                <c:pt idx="936">
                  <c:v>2.5259573203344035</c:v>
                </c:pt>
                <c:pt idx="937">
                  <c:v>2.3655632659734342</c:v>
                </c:pt>
                <c:pt idx="938">
                  <c:v>2.2191142358682621</c:v>
                </c:pt>
                <c:pt idx="939">
                  <c:v>2.0850840092531295</c:v>
                </c:pt>
                <c:pt idx="940">
                  <c:v>1.9621463202278833</c:v>
                </c:pt>
                <c:pt idx="941">
                  <c:v>1.8491445301861626</c:v>
                </c:pt>
                <c:pt idx="942">
                  <c:v>1.7450665001879473</c:v>
                </c:pt>
                <c:pt idx="943">
                  <c:v>1.6490236731278274</c:v>
                </c:pt>
                <c:pt idx="944">
                  <c:v>1.5602335820770279</c:v>
                </c:pt>
                <c:pt idx="945">
                  <c:v>1.4780051610288809</c:v>
                </c:pt>
                <c:pt idx="946">
                  <c:v>1.4017263587829192</c:v>
                </c:pt>
                <c:pt idx="947">
                  <c:v>1.3308536542587373</c:v>
                </c:pt>
                <c:pt idx="948">
                  <c:v>1.2649031484071984</c:v>
                </c:pt>
                <c:pt idx="949">
                  <c:v>1.203442968796562</c:v>
                </c:pt>
                <c:pt idx="950">
                  <c:v>1.1460867714616436</c:v>
                </c:pt>
                <c:pt idx="951">
                  <c:v>1.0924881634310672</c:v>
                </c:pt>
                <c:pt idx="952">
                  <c:v>1.042335900571782</c:v>
                </c:pt>
                <c:pt idx="953">
                  <c:v>0.99534974061409942</c:v>
                </c:pt>
                <c:pt idx="954">
                  <c:v>0.95127685168651355</c:v>
                </c:pt>
                <c:pt idx="955">
                  <c:v>0.90988869336432765</c:v>
                </c:pt>
                <c:pt idx="956">
                  <c:v>0.87097830087662564</c:v>
                </c:pt>
                <c:pt idx="957">
                  <c:v>0.83435791431748552</c:v>
                </c:pt>
                <c:pt idx="958">
                  <c:v>0.79985690393990516</c:v>
                </c:pt>
                <c:pt idx="959">
                  <c:v>0.76731995024791722</c:v>
                </c:pt>
                <c:pt idx="960">
                  <c:v>0.73660544394122829</c:v>
                </c:pt>
                <c:pt idx="961">
                  <c:v>0.70758407604566576</c:v>
                </c:pt>
                <c:pt idx="962">
                  <c:v>0.68013759297289211</c:v>
                </c:pt>
                <c:pt idx="963">
                  <c:v>0.65415769494874643</c:v>
                </c:pt>
                <c:pt idx="964">
                  <c:v>0.62954505935601102</c:v>
                </c:pt>
                <c:pt idx="965">
                  <c:v>0.60620847315599025</c:v>
                </c:pt>
                <c:pt idx="966">
                  <c:v>0.58406406076674611</c:v>
                </c:pt>
                <c:pt idx="967">
                  <c:v>0.56303459565191538</c:v>
                </c:pt>
                <c:pt idx="968">
                  <c:v>0.54304888546830377</c:v>
                </c:pt>
                <c:pt idx="969">
                  <c:v>0.52404122197864178</c:v>
                </c:pt>
                <c:pt idx="970">
                  <c:v>0.50595088809585742</c:v>
                </c:pt>
                <c:pt idx="971">
                  <c:v>0.48872171541816162</c:v>
                </c:pt>
                <c:pt idx="972">
                  <c:v>0.47230168646625298</c:v>
                </c:pt>
                <c:pt idx="973">
                  <c:v>0.45664257656659391</c:v>
                </c:pt>
                <c:pt idx="974">
                  <c:v>0.44169963095614617</c:v>
                </c:pt>
                <c:pt idx="975">
                  <c:v>0.42743127322924396</c:v>
                </c:pt>
                <c:pt idx="976">
                  <c:v>0.4137988417191949</c:v>
                </c:pt>
                <c:pt idx="977">
                  <c:v>0.40076635081641399</c:v>
                </c:pt>
                <c:pt idx="978">
                  <c:v>0.38830027458038396</c:v>
                </c:pt>
                <c:pt idx="979">
                  <c:v>0.37636935031221791</c:v>
                </c:pt>
                <c:pt idx="980">
                  <c:v>0.36494440002443368</c:v>
                </c:pt>
                <c:pt idx="981">
                  <c:v>0.3539981679803032</c:v>
                </c:pt>
                <c:pt idx="982">
                  <c:v>0.3435051726814447</c:v>
                </c:pt>
                <c:pt idx="983">
                  <c:v>0.33344157186316009</c:v>
                </c:pt>
                <c:pt idx="984">
                  <c:v>0.32378503921582291</c:v>
                </c:pt>
                <c:pt idx="985">
                  <c:v>0.31451465169026133</c:v>
                </c:pt>
                <c:pt idx="986">
                  <c:v>0.3056107863680963</c:v>
                </c:pt>
                <c:pt idx="987">
                  <c:v>0.29705502598651123</c:v>
                </c:pt>
                <c:pt idx="988">
                  <c:v>0.28883007230280622</c:v>
                </c:pt>
                <c:pt idx="989">
                  <c:v>0.28091966656892575</c:v>
                </c:pt>
                <c:pt idx="990">
                  <c:v>0.27330851646130849</c:v>
                </c:pt>
                <c:pt idx="991">
                  <c:v>0.26598222887811784</c:v>
                </c:pt>
                <c:pt idx="992">
                  <c:v>0.25892724807515338</c:v>
                </c:pt>
                <c:pt idx="993">
                  <c:v>0.25213079866448357</c:v>
                </c:pt>
                <c:pt idx="994">
                  <c:v>0.24558083304679679</c:v>
                </c:pt>
                <c:pt idx="995">
                  <c:v>0.23926598289036949</c:v>
                </c:pt>
                <c:pt idx="996">
                  <c:v>0.2331755143069566</c:v>
                </c:pt>
                <c:pt idx="997">
                  <c:v>0.22729928640838204</c:v>
                </c:pt>
                <c:pt idx="998">
                  <c:v>0.22162771295753786</c:v>
                </c:pt>
                <c:pt idx="999">
                  <c:v>0.21615172685436035</c:v>
                </c:pt>
                <c:pt idx="1000">
                  <c:v>0.21086274722143744</c:v>
                </c:pt>
                <c:pt idx="1001">
                  <c:v>0.20575264887553119</c:v>
                </c:pt>
                <c:pt idx="1002">
                  <c:v>0.20081373399077068</c:v>
                </c:pt>
                <c:pt idx="1003">
                  <c:v>0.19603870577678065</c:v>
                </c:pt>
                <c:pt idx="1004">
                  <c:v>0.19142064401080161</c:v>
                </c:pt>
                <c:pt idx="1005">
                  <c:v>0.186952982277101</c:v>
                </c:pt>
                <c:pt idx="1006">
                  <c:v>0.18262948677983096</c:v>
                </c:pt>
                <c:pt idx="1007">
                  <c:v>0.17844423660712541</c:v>
                </c:pt>
                <c:pt idx="1008">
                  <c:v>0.17439160533473164</c:v>
                </c:pt>
                <c:pt idx="1009">
                  <c:v>0.17046624386701706</c:v>
                </c:pt>
                <c:pt idx="1010">
                  <c:v>0.16666306442181114</c:v>
                </c:pt>
                <c:pt idx="1011">
                  <c:v>0.16297722557339456</c:v>
                </c:pt>
                <c:pt idx="1012">
                  <c:v>0.15940411827504836</c:v>
                </c:pt>
                <c:pt idx="1013">
                  <c:v>0.15593935278905879</c:v>
                </c:pt>
                <c:pt idx="1014">
                  <c:v>0.15257874645794872</c:v>
                </c:pt>
                <c:pt idx="1015">
                  <c:v>0.14931831225606818</c:v>
                </c:pt>
                <c:pt idx="1016">
                  <c:v>0.14615424806556052</c:v>
                </c:pt>
                <c:pt idx="1017">
                  <c:v>0.143082926625173</c:v>
                </c:pt>
                <c:pt idx="1018">
                  <c:v>0.1401008861044451</c:v>
                </c:pt>
                <c:pt idx="1019">
                  <c:v>0.1372048212595213</c:v>
                </c:pt>
                <c:pt idx="1020">
                  <c:v>0.13439157513023101</c:v>
                </c:pt>
                <c:pt idx="1021">
                  <c:v>0.131658131241184</c:v>
                </c:pt>
                <c:pt idx="1022">
                  <c:v>0.12900160627246929</c:v>
                </c:pt>
                <c:pt idx="1023">
                  <c:v>0.12641924316815942</c:v>
                </c:pt>
                <c:pt idx="1024">
                  <c:v>0.12390840465320006</c:v>
                </c:pt>
                <c:pt idx="1025">
                  <c:v>0.12146656713147051</c:v>
                </c:pt>
                <c:pt idx="1026">
                  <c:v>0.11909131493979686</c:v>
                </c:pt>
                <c:pt idx="1027">
                  <c:v>0.11678033493456896</c:v>
                </c:pt>
                <c:pt idx="1028">
                  <c:v>0.11453141138929462</c:v>
                </c:pt>
                <c:pt idx="1029">
                  <c:v>0.11234242118300036</c:v>
                </c:pt>
                <c:pt idx="1030">
                  <c:v>0.11021132926082756</c:v>
                </c:pt>
                <c:pt idx="1031">
                  <c:v>0.10813618434949618</c:v>
                </c:pt>
                <c:pt idx="1032">
                  <c:v>0.10611511491153507</c:v>
                </c:pt>
                <c:pt idx="1033">
                  <c:v>0.10414632532330746</c:v>
                </c:pt>
                <c:pt idx="1034">
                  <c:v>0.10222809226289874</c:v>
                </c:pt>
                <c:pt idx="1035">
                  <c:v>0.10035876129490082</c:v>
                </c:pt>
                <c:pt idx="1036">
                  <c:v>9.8536743640011359E-2</c:v>
                </c:pt>
                <c:pt idx="1037">
                  <c:v>9.6760513118194433E-2</c:v>
                </c:pt>
                <c:pt idx="1038">
                  <c:v>9.5028603254904906E-2</c:v>
                </c:pt>
                <c:pt idx="1039">
                  <c:v>9.3339604540587318E-2</c:v>
                </c:pt>
                <c:pt idx="1040">
                  <c:v>9.1692161834310365E-2</c:v>
                </c:pt>
                <c:pt idx="1041">
                  <c:v>9.0084971903003061E-2</c:v>
                </c:pt>
                <c:pt idx="1042">
                  <c:v>8.8516781088321145E-2</c:v>
                </c:pt>
                <c:pt idx="1043">
                  <c:v>8.6986383093691097E-2</c:v>
                </c:pt>
                <c:pt idx="1044">
                  <c:v>8.5492616884563333E-2</c:v>
                </c:pt>
                <c:pt idx="1045">
                  <c:v>8.4034364695352512E-2</c:v>
                </c:pt>
                <c:pt idx="1046">
                  <c:v>8.2610550136963931E-2</c:v>
                </c:pt>
                <c:pt idx="1047">
                  <c:v>8.1220136399189652E-2</c:v>
                </c:pt>
                <c:pt idx="1048">
                  <c:v>7.9862124542618623E-2</c:v>
                </c:pt>
                <c:pt idx="1049">
                  <c:v>7.8535551875042547E-2</c:v>
                </c:pt>
                <c:pt idx="1050">
                  <c:v>7.7239490407650518E-2</c:v>
                </c:pt>
                <c:pt idx="1051">
                  <c:v>7.5973045386596438E-2</c:v>
                </c:pt>
                <c:pt idx="1052">
                  <c:v>7.4735353895796261E-2</c:v>
                </c:pt>
                <c:pt idx="1053">
                  <c:v>7.3525583527061983E-2</c:v>
                </c:pt>
                <c:pt idx="1054">
                  <c:v>7.2342931113920081E-2</c:v>
                </c:pt>
                <c:pt idx="1055">
                  <c:v>7.1186621525677063E-2</c:v>
                </c:pt>
                <c:pt idx="1056">
                  <c:v>7.0055906518505795E-2</c:v>
                </c:pt>
                <c:pt idx="1057">
                  <c:v>6.8950063640513537E-2</c:v>
                </c:pt>
                <c:pt idx="1058">
                  <c:v>6.7868395187936872E-2</c:v>
                </c:pt>
                <c:pt idx="1059">
                  <c:v>6.6810227209773004E-2</c:v>
                </c:pt>
                <c:pt idx="1060">
                  <c:v>6.5774908558316969E-2</c:v>
                </c:pt>
                <c:pt idx="1061">
                  <c:v>6.4761809983217608E-2</c:v>
                </c:pt>
                <c:pt idx="1062">
                  <c:v>6.3770323266807816E-2</c:v>
                </c:pt>
                <c:pt idx="1063">
                  <c:v>6.2799860398589258E-2</c:v>
                </c:pt>
                <c:pt idx="1064">
                  <c:v>6.1849852786874139E-2</c:v>
                </c:pt>
                <c:pt idx="1065">
                  <c:v>6.0919750505699782E-2</c:v>
                </c:pt>
                <c:pt idx="1066">
                  <c:v>6.0009021575238727E-2</c:v>
                </c:pt>
                <c:pt idx="1067">
                  <c:v>5.9117151274024678E-2</c:v>
                </c:pt>
                <c:pt idx="1068">
                  <c:v>5.824364148141048E-2</c:v>
                </c:pt>
                <c:pt idx="1069">
                  <c:v>5.7400892190380914E-2</c:v>
                </c:pt>
                <c:pt idx="1070">
                  <c:v>5.6562410940336948E-2</c:v>
                </c:pt>
                <c:pt idx="1071">
                  <c:v>5.5740896055423851E-2</c:v>
                </c:pt>
                <c:pt idx="1072">
                  <c:v>5.4935909584126232E-2</c:v>
                </c:pt>
                <c:pt idx="1073">
                  <c:v>5.4147027299733537E-2</c:v>
                </c:pt>
                <c:pt idx="1074">
                  <c:v>5.3373838195127643E-2</c:v>
                </c:pt>
                <c:pt idx="1075">
                  <c:v>5.2615943998904277E-2</c:v>
                </c:pt>
                <c:pt idx="1076">
                  <c:v>5.1872958711812182E-2</c:v>
                </c:pt>
                <c:pt idx="1077">
                  <c:v>5.1144508162549708E-2</c:v>
                </c:pt>
                <c:pt idx="1078">
                  <c:v>5.0430229582006415E-2</c:v>
                </c:pt>
                <c:pt idx="1079">
                  <c:v>4.9729771195087855E-2</c:v>
                </c:pt>
                <c:pt idx="1080">
                  <c:v>4.9042791829304128E-2</c:v>
                </c:pt>
                <c:pt idx="1081">
                  <c:v>4.8368960539346653E-2</c:v>
                </c:pt>
                <c:pt idx="1082">
                  <c:v>4.7707956246916594E-2</c:v>
                </c:pt>
                <c:pt idx="1083">
                  <c:v>4.7059467395107711E-2</c:v>
                </c:pt>
                <c:pt idx="1084">
                  <c:v>4.6423191616678627E-2</c:v>
                </c:pt>
                <c:pt idx="1085">
                  <c:v>4.5798835415587588E-2</c:v>
                </c:pt>
                <c:pt idx="1086">
                  <c:v>4.5186113861190501E-2</c:v>
                </c:pt>
                <c:pt idx="1087">
                  <c:v>4.4584750294534743E-2</c:v>
                </c:pt>
                <c:pt idx="1088">
                  <c:v>4.3994476046210644E-2</c:v>
                </c:pt>
                <c:pt idx="1089">
                  <c:v>4.3415030165245908E-2</c:v>
                </c:pt>
                <c:pt idx="1090">
                  <c:v>4.2846159158557724E-2</c:v>
                </c:pt>
                <c:pt idx="1091">
                  <c:v>4.2287616740497712E-2</c:v>
                </c:pt>
                <c:pt idx="1092">
                  <c:v>4.1739163592049072E-2</c:v>
                </c:pt>
                <c:pt idx="1093">
                  <c:v>4.1200567129257661E-2</c:v>
                </c:pt>
                <c:pt idx="1094">
                  <c:v>4.0671601280496059E-2</c:v>
                </c:pt>
                <c:pt idx="1095">
                  <c:v>4.0152046272182156E-2</c:v>
                </c:pt>
                <c:pt idx="1096">
                  <c:v>3.9641688422589784E-2</c:v>
                </c:pt>
                <c:pt idx="1097">
                  <c:v>3.9140319943406963E-2</c:v>
                </c:pt>
                <c:pt idx="1098">
                  <c:v>3.8647738748713231E-2</c:v>
                </c:pt>
                <c:pt idx="1099">
                  <c:v>3.8163748271064155E-2</c:v>
                </c:pt>
                <c:pt idx="1100">
                  <c:v>3.7688157284383753E-2</c:v>
                </c:pt>
                <c:pt idx="1101">
                  <c:v>3.7220779733381316E-2</c:v>
                </c:pt>
                <c:pt idx="1102">
                  <c:v>3.6761434569221554E-2</c:v>
                </c:pt>
                <c:pt idx="1103">
                  <c:v>3.630994559118926E-2</c:v>
                </c:pt>
                <c:pt idx="1104">
                  <c:v>3.5866141294102476E-2</c:v>
                </c:pt>
                <c:pt idx="1105">
                  <c:v>3.542985472123799E-2</c:v>
                </c:pt>
                <c:pt idx="1106">
                  <c:v>3.5000923322545202E-2</c:v>
                </c:pt>
                <c:pt idx="1107">
                  <c:v>3.4579188817933863E-2</c:v>
                </c:pt>
                <c:pt idx="1108">
                  <c:v>3.4164497065430725E-2</c:v>
                </c:pt>
                <c:pt idx="1109">
                  <c:v>3.3756697934009275E-2</c:v>
                </c:pt>
                <c:pt idx="1110">
                  <c:v>3.3355645180906723E-2</c:v>
                </c:pt>
                <c:pt idx="1111">
                  <c:v>3.2961196333248476E-2</c:v>
                </c:pt>
                <c:pt idx="1112">
                  <c:v>3.2573212573810136E-2</c:v>
                </c:pt>
                <c:pt idx="1113">
                  <c:v>3.2191558630754243E-2</c:v>
                </c:pt>
                <c:pt idx="1114">
                  <c:v>3.1816102671184669E-2</c:v>
                </c:pt>
                <c:pt idx="1115">
                  <c:v>3.1446716198371097E-2</c:v>
                </c:pt>
                <c:pt idx="1116">
                  <c:v>3.1083273952499362E-2</c:v>
                </c:pt>
                <c:pt idx="1117">
                  <c:v>3.0725653814812293E-2</c:v>
                </c:pt>
                <c:pt idx="1118">
                  <c:v>3.0373736715009779E-2</c:v>
                </c:pt>
                <c:pt idx="1119">
                  <c:v>3.0027406541783593E-2</c:v>
                </c:pt>
                <c:pt idx="1120">
                  <c:v>2.968655005636648E-2</c:v>
                </c:pt>
                <c:pt idx="1121">
                  <c:v>2.9351056808981996E-2</c:v>
                </c:pt>
                <c:pt idx="1122">
                  <c:v>2.9020819058084363E-2</c:v>
                </c:pt>
                <c:pt idx="1123">
                  <c:v>2.8695731692283698E-2</c:v>
                </c:pt>
                <c:pt idx="1124">
                  <c:v>2.8375692154855758E-2</c:v>
                </c:pt>
                <c:pt idx="1125">
                  <c:v>2.8060600370740128E-2</c:v>
                </c:pt>
                <c:pt idx="1126">
                  <c:v>2.8050670900002291E-2</c:v>
                </c:pt>
                <c:pt idx="1127">
                  <c:v>0.63838586759063853</c:v>
                </c:pt>
                <c:pt idx="1128">
                  <c:v>1.5423539039291658</c:v>
                </c:pt>
                <c:pt idx="1129">
                  <c:v>4.0659459820831794</c:v>
                </c:pt>
                <c:pt idx="1130">
                  <c:v>3.7556992135699661</c:v>
                </c:pt>
                <c:pt idx="1131">
                  <c:v>3.477761351466425</c:v>
                </c:pt>
                <c:pt idx="1132">
                  <c:v>3.2279118478881341</c:v>
                </c:pt>
                <c:pt idx="1133">
                  <c:v>3.002587731267397</c:v>
                </c:pt>
                <c:pt idx="1134">
                  <c:v>2.79876543245003</c:v>
                </c:pt>
                <c:pt idx="1135">
                  <c:v>2.6138665316063348</c:v>
                </c:pt>
                <c:pt idx="1136">
                  <c:v>2.6380722605878049</c:v>
                </c:pt>
                <c:pt idx="1137">
                  <c:v>7.1764633353380134</c:v>
                </c:pt>
                <c:pt idx="1138">
                  <c:v>32.648027398381423</c:v>
                </c:pt>
                <c:pt idx="1139">
                  <c:v>62.659427930793932</c:v>
                </c:pt>
                <c:pt idx="1140">
                  <c:v>49.125087172370812</c:v>
                </c:pt>
                <c:pt idx="1141">
                  <c:v>39.436863518314517</c:v>
                </c:pt>
                <c:pt idx="1142">
                  <c:v>32.275143034145998</c:v>
                </c:pt>
                <c:pt idx="1143">
                  <c:v>26.840388307166169</c:v>
                </c:pt>
                <c:pt idx="1144">
                  <c:v>22.625102644367196</c:v>
                </c:pt>
                <c:pt idx="1145">
                  <c:v>19.294624108088978</c:v>
                </c:pt>
                <c:pt idx="1146">
                  <c:v>16.621097714462476</c:v>
                </c:pt>
                <c:pt idx="1147">
                  <c:v>14.445112353341766</c:v>
                </c:pt>
                <c:pt idx="1148">
                  <c:v>12.652496208944516</c:v>
                </c:pt>
                <c:pt idx="1149">
                  <c:v>11.159789917019731</c:v>
                </c:pt>
                <c:pt idx="1150">
                  <c:v>9.904877386408879</c:v>
                </c:pt>
                <c:pt idx="1151">
                  <c:v>8.8407835442518916</c:v>
                </c:pt>
                <c:pt idx="1152">
                  <c:v>7.9314729420950751</c:v>
                </c:pt>
                <c:pt idx="1153">
                  <c:v>7.1489448270742555</c:v>
                </c:pt>
                <c:pt idx="1154">
                  <c:v>6.4711873846911487</c:v>
                </c:pt>
                <c:pt idx="1155">
                  <c:v>5.8807129776982539</c:v>
                </c:pt>
                <c:pt idx="1156">
                  <c:v>5.3634935045358869</c:v>
                </c:pt>
                <c:pt idx="1157">
                  <c:v>4.90817591347305</c:v>
                </c:pt>
                <c:pt idx="1158">
                  <c:v>4.5054968624178127</c:v>
                </c:pt>
                <c:pt idx="1159">
                  <c:v>4.1478409124309223</c:v>
                </c:pt>
                <c:pt idx="1160">
                  <c:v>3.8291161584372411</c:v>
                </c:pt>
                <c:pt idx="1161">
                  <c:v>3.7422923425789323</c:v>
                </c:pt>
                <c:pt idx="1162">
                  <c:v>7.9707154168973444</c:v>
                </c:pt>
                <c:pt idx="1163">
                  <c:v>22.53054669717336</c:v>
                </c:pt>
                <c:pt idx="1164">
                  <c:v>19.219253561897851</c:v>
                </c:pt>
                <c:pt idx="1165">
                  <c:v>16.560131074170084</c:v>
                </c:pt>
                <c:pt idx="1166">
                  <c:v>14.395159832222554</c:v>
                </c:pt>
                <c:pt idx="1167">
                  <c:v>12.611102000785829</c:v>
                </c:pt>
                <c:pt idx="1168">
                  <c:v>11.12514071365395</c:v>
                </c:pt>
                <c:pt idx="1169">
                  <c:v>9.8756115761841077</c:v>
                </c:pt>
                <c:pt idx="1170">
                  <c:v>8.8158632493493343</c:v>
                </c:pt>
                <c:pt idx="1171">
                  <c:v>7.9100963318770194</c:v>
                </c:pt>
                <c:pt idx="1172">
                  <c:v>7.1304848629787498</c:v>
                </c:pt>
                <c:pt idx="1173">
                  <c:v>6.455148281831014</c:v>
                </c:pt>
                <c:pt idx="1174">
                  <c:v>5.8666987701730475</c:v>
                </c:pt>
                <c:pt idx="1175">
                  <c:v>5.3511850237667478</c:v>
                </c:pt>
                <c:pt idx="1176">
                  <c:v>4.8973137068966723</c:v>
                </c:pt>
                <c:pt idx="1177">
                  <c:v>4.495868367359261</c:v>
                </c:pt>
                <c:pt idx="1178">
                  <c:v>4.1430660067764764</c:v>
                </c:pt>
                <c:pt idx="1179">
                  <c:v>3.917932628732129</c:v>
                </c:pt>
                <c:pt idx="1180">
                  <c:v>3.623222593312958</c:v>
                </c:pt>
                <c:pt idx="1181">
                  <c:v>3.3587761965905374</c:v>
                </c:pt>
                <c:pt idx="1182">
                  <c:v>3.1600819562813482</c:v>
                </c:pt>
                <c:pt idx="1183">
                  <c:v>3.695964149802871</c:v>
                </c:pt>
                <c:pt idx="1184">
                  <c:v>4.2320215328819204</c:v>
                </c:pt>
                <c:pt idx="1185">
                  <c:v>4.156627381243517</c:v>
                </c:pt>
                <c:pt idx="1186">
                  <c:v>15.786488527119902</c:v>
                </c:pt>
                <c:pt idx="1187">
                  <c:v>22.13565282698427</c:v>
                </c:pt>
                <c:pt idx="1188">
                  <c:v>18.904155882514516</c:v>
                </c:pt>
                <c:pt idx="1189">
                  <c:v>18.450964982180579</c:v>
                </c:pt>
                <c:pt idx="1190">
                  <c:v>15.937445436763648</c:v>
                </c:pt>
                <c:pt idx="1191">
                  <c:v>13.884084433367084</c:v>
                </c:pt>
                <c:pt idx="1192">
                  <c:v>12.18693867023549</c:v>
                </c:pt>
                <c:pt idx="1193">
                  <c:v>10.769606263040291</c:v>
                </c:pt>
                <c:pt idx="1194">
                  <c:v>9.5749459367058378</c:v>
                </c:pt>
                <c:pt idx="1195">
                  <c:v>8.5595565433978091</c:v>
                </c:pt>
                <c:pt idx="1196">
                  <c:v>8.5571711460562714</c:v>
                </c:pt>
                <c:pt idx="1197">
                  <c:v>8.7051540673727548</c:v>
                </c:pt>
                <c:pt idx="1198">
                  <c:v>7.815083876347316</c:v>
                </c:pt>
                <c:pt idx="1199">
                  <c:v>7.0483995736201486</c:v>
                </c:pt>
                <c:pt idx="1200">
                  <c:v>6.3921707849786209</c:v>
                </c:pt>
                <c:pt idx="1201">
                  <c:v>5.8116534010753691</c:v>
                </c:pt>
                <c:pt idx="1202">
                  <c:v>5.3028243517286491</c:v>
                </c:pt>
                <c:pt idx="1203">
                  <c:v>5.6176403872007166</c:v>
                </c:pt>
                <c:pt idx="1204">
                  <c:v>5.1321784505453403</c:v>
                </c:pt>
                <c:pt idx="1205">
                  <c:v>4.7038262872154348</c:v>
                </c:pt>
                <c:pt idx="1206">
                  <c:v>4.3241799270737324</c:v>
                </c:pt>
                <c:pt idx="1207">
                  <c:v>3.9863061758198928</c:v>
                </c:pt>
                <c:pt idx="1208">
                  <c:v>3.6844465635322989</c:v>
                </c:pt>
                <c:pt idx="1209">
                  <c:v>3.4137882275586229</c:v>
                </c:pt>
                <c:pt idx="1210">
                  <c:v>3.1702850288963527</c:v>
                </c:pt>
                <c:pt idx="1211">
                  <c:v>2.9505167379508017</c:v>
                </c:pt>
                <c:pt idx="1212">
                  <c:v>2.7515773348957961</c:v>
                </c:pt>
                <c:pt idx="1213">
                  <c:v>2.5709857665067619</c:v>
                </c:pt>
                <c:pt idx="1214">
                  <c:v>2.4066141626367741</c:v>
                </c:pt>
                <c:pt idx="1215">
                  <c:v>2.2566297293979529</c:v>
                </c:pt>
                <c:pt idx="1216">
                  <c:v>2.119447431513116</c:v>
                </c:pt>
                <c:pt idx="1217">
                  <c:v>1.9936912426755862</c:v>
                </c:pt>
                <c:pt idx="1218">
                  <c:v>1.8781622428504794</c:v>
                </c:pt>
                <c:pt idx="1219">
                  <c:v>1.7718122197369532</c:v>
                </c:pt>
                <c:pt idx="1220">
                  <c:v>1.6737217199022936</c:v>
                </c:pt>
                <c:pt idx="1221">
                  <c:v>1.5830817163647461</c:v>
                </c:pt>
                <c:pt idx="1222">
                  <c:v>1.4991782303680803</c:v>
                </c:pt>
                <c:pt idx="1223">
                  <c:v>1.4213793780356889</c:v>
                </c:pt>
                <c:pt idx="1224">
                  <c:v>1.3491244165990142</c:v>
                </c:pt>
                <c:pt idx="1225">
                  <c:v>1.2819144467335815</c:v>
                </c:pt>
                <c:pt idx="1226">
                  <c:v>1.2193044922860825</c:v>
                </c:pt>
                <c:pt idx="1227">
                  <c:v>1.1608967301751318</c:v>
                </c:pt>
                <c:pt idx="1228">
                  <c:v>1.1063346844143915</c:v>
                </c:pt>
                <c:pt idx="1229">
                  <c:v>1.0552982312709349</c:v>
                </c:pt>
                <c:pt idx="1230">
                  <c:v>1.0074992892508265</c:v>
                </c:pt>
                <c:pt idx="1231">
                  <c:v>0.96267808922583264</c:v>
                </c:pt>
                <c:pt idx="1232">
                  <c:v>0.92059993761264436</c:v>
                </c:pt>
                <c:pt idx="1233">
                  <c:v>0.88105239989617645</c:v>
                </c:pt>
                <c:pt idx="1234">
                  <c:v>0.84384284358550066</c:v>
                </c:pt>
                <c:pt idx="1235">
                  <c:v>0.80879628940501036</c:v>
                </c:pt>
                <c:pt idx="1236">
                  <c:v>0.77575352755122851</c:v>
                </c:pt>
                <c:pt idx="1237">
                  <c:v>0.74456946250295331</c:v>
                </c:pt>
                <c:pt idx="1238">
                  <c:v>0.76193138723634701</c:v>
                </c:pt>
                <c:pt idx="1239">
                  <c:v>0.73151585801985342</c:v>
                </c:pt>
                <c:pt idx="1240">
                  <c:v>0.7027724519047337</c:v>
                </c:pt>
                <c:pt idx="1241">
                  <c:v>0.67558469540735211</c:v>
                </c:pt>
                <c:pt idx="1242">
                  <c:v>0.64984589311010388</c:v>
                </c:pt>
                <c:pt idx="1243">
                  <c:v>0.62545817075293064</c:v>
                </c:pt>
                <c:pt idx="1244">
                  <c:v>0.60233162492248848</c:v>
                </c:pt>
                <c:pt idx="1245">
                  <c:v>0.58038356606056385</c:v>
                </c:pt>
                <c:pt idx="1246">
                  <c:v>0.55953784333744827</c:v>
                </c:pt>
                <c:pt idx="1247">
                  <c:v>0.53972424148682041</c:v>
                </c:pt>
                <c:pt idx="1248">
                  <c:v>0.52087794102042184</c:v>
                </c:pt>
                <c:pt idx="1249">
                  <c:v>0.50293903437007426</c:v>
                </c:pt>
                <c:pt idx="1250">
                  <c:v>0.48585209147169744</c:v>
                </c:pt>
                <c:pt idx="1251">
                  <c:v>0.46956576913610293</c:v>
                </c:pt>
                <c:pt idx="1252">
                  <c:v>0.45403245926543756</c:v>
                </c:pt>
                <c:pt idx="1253">
                  <c:v>0.43920797158983682</c:v>
                </c:pt>
                <c:pt idx="1254">
                  <c:v>0.4250512471307204</c:v>
                </c:pt>
                <c:pt idx="1255">
                  <c:v>0.41152409905762061</c:v>
                </c:pt>
                <c:pt idx="1256">
                  <c:v>0.3985909780048395</c:v>
                </c:pt>
                <c:pt idx="1257">
                  <c:v>0.3862187592613498</c:v>
                </c:pt>
                <c:pt idx="1258">
                  <c:v>0.37437654954957689</c:v>
                </c:pt>
                <c:pt idx="1259">
                  <c:v>0.36303551137237328</c:v>
                </c:pt>
                <c:pt idx="1260">
                  <c:v>0.35216870313785625</c:v>
                </c:pt>
                <c:pt idx="1261">
                  <c:v>0.34175093347347035</c:v>
                </c:pt>
                <c:pt idx="1262">
                  <c:v>0.33175862831747216</c:v>
                </c:pt>
                <c:pt idx="1263">
                  <c:v>0.32216970953135121</c:v>
                </c:pt>
                <c:pt idx="1264">
                  <c:v>0.31296348391332834</c:v>
                </c:pt>
                <c:pt idx="1265">
                  <c:v>0.30412054161345609</c:v>
                </c:pt>
                <c:pt idx="1266">
                  <c:v>0.29562266305708806</c:v>
                </c:pt>
                <c:pt idx="1267">
                  <c:v>0.28745273357733092</c:v>
                </c:pt>
                <c:pt idx="1268">
                  <c:v>0.27959466504021618</c:v>
                </c:pt>
                <c:pt idx="1269">
                  <c:v>0.27203332381993472</c:v>
                </c:pt>
                <c:pt idx="1270">
                  <c:v>0.26475446454683599</c:v>
                </c:pt>
                <c:pt idx="1271">
                  <c:v>0.25774466910898747</c:v>
                </c:pt>
                <c:pt idx="1272">
                  <c:v>0.25099129043975565</c:v>
                </c:pt>
                <c:pt idx="1273">
                  <c:v>0.24448240066993523</c:v>
                </c:pt>
                <c:pt idx="1274">
                  <c:v>0.23820674326403116</c:v>
                </c:pt>
                <c:pt idx="1275">
                  <c:v>0.23215368879701143</c:v>
                </c:pt>
                <c:pt idx="1276">
                  <c:v>0.22631319406066319</c:v>
                </c:pt>
                <c:pt idx="1277">
                  <c:v>0.22067576421808152</c:v>
                </c:pt>
                <c:pt idx="1278">
                  <c:v>0.21523241775117261</c:v>
                </c:pt>
                <c:pt idx="1279">
                  <c:v>0.20997465396968854</c:v>
                </c:pt>
                <c:pt idx="1280">
                  <c:v>0.20489442287157666</c:v>
                </c:pt>
                <c:pt idx="1281">
                  <c:v>0.19998409716351639</c:v>
                </c:pt>
                <c:pt idx="1282">
                  <c:v>0.19523644626774259</c:v>
                </c:pt>
                <c:pt idx="1283">
                  <c:v>0.19064461215675091</c:v>
                </c:pt>
                <c:pt idx="1284">
                  <c:v>0.18620208687148088</c:v>
                </c:pt>
                <c:pt idx="1285">
                  <c:v>0.18190269159121644</c:v>
                </c:pt>
                <c:pt idx="1286">
                  <c:v>0.17774055713486492</c:v>
                </c:pt>
                <c:pt idx="1287">
                  <c:v>0.17371010578361371</c:v>
                </c:pt>
                <c:pt idx="1288">
                  <c:v>0.16980603432434671</c:v>
                </c:pt>
                <c:pt idx="1289">
                  <c:v>0.16602329822167872</c:v>
                </c:pt>
                <c:pt idx="1290">
                  <c:v>0.16235709683418026</c:v>
                </c:pt>
                <c:pt idx="1291">
                  <c:v>0.15880285959737062</c:v>
                </c:pt>
                <c:pt idx="1292">
                  <c:v>0.15535623310241126</c:v>
                </c:pt>
                <c:pt idx="1293">
                  <c:v>0.15201306900523287</c:v>
                </c:pt>
                <c:pt idx="1294">
                  <c:v>0.14876941270609137</c:v>
                </c:pt>
                <c:pt idx="1295">
                  <c:v>0.1456214927443692</c:v>
                </c:pt>
                <c:pt idx="1296">
                  <c:v>0.14256571085780395</c:v>
                </c:pt>
                <c:pt idx="1297">
                  <c:v>0.13959863265934763</c:v>
                </c:pt>
                <c:pt idx="1298">
                  <c:v>0.13671697888850043</c:v>
                </c:pt>
                <c:pt idx="1299">
                  <c:v>0.1339176171973159</c:v>
                </c:pt>
                <c:pt idx="1300">
                  <c:v>0.13119755443433045</c:v>
                </c:pt>
                <c:pt idx="1301">
                  <c:v>0.12855392939246924</c:v>
                </c:pt>
                <c:pt idx="1302">
                  <c:v>0.12598400598955142</c:v>
                </c:pt>
                <c:pt idx="1303">
                  <c:v>0.12348516685236882</c:v>
                </c:pt>
                <c:pt idx="1304">
                  <c:v>0.12105490727747363</c:v>
                </c:pt>
                <c:pt idx="1305">
                  <c:v>0.11869082954379466</c:v>
                </c:pt>
                <c:pt idx="1306">
                  <c:v>0.11639063755402342</c:v>
                </c:pt>
                <c:pt idx="1307">
                  <c:v>0.11415213178339102</c:v>
                </c:pt>
                <c:pt idx="1308">
                  <c:v>0.11197320451599545</c:v>
                </c:pt>
                <c:pt idx="1309">
                  <c:v>0.10985183535026435</c:v>
                </c:pt>
                <c:pt idx="1310">
                  <c:v>0.10778608695644079</c:v>
                </c:pt>
                <c:pt idx="1311">
                  <c:v>0.10577410107019461</c:v>
                </c:pt>
                <c:pt idx="1312">
                  <c:v>0.103814094707569</c:v>
                </c:pt>
                <c:pt idx="1313">
                  <c:v>0.10190435658750129</c:v>
                </c:pt>
                <c:pt idx="1314">
                  <c:v>0.10004324374910928</c:v>
                </c:pt>
                <c:pt idx="1315">
                  <c:v>9.8229178351807375E-2</c:v>
                </c:pt>
                <c:pt idx="1316">
                  <c:v>9.6460644647132873E-2</c:v>
                </c:pt>
                <c:pt idx="1317">
                  <c:v>9.473618611191037E-2</c:v>
                </c:pt>
                <c:pt idx="1318">
                  <c:v>9.305440273307973E-2</c:v>
                </c:pt>
                <c:pt idx="1319">
                  <c:v>9.141394843515524E-2</c:v>
                </c:pt>
                <c:pt idx="1320">
                  <c:v>8.9813528641882315E-2</c:v>
                </c:pt>
                <c:pt idx="1321">
                  <c:v>8.8251897964212039E-2</c:v>
                </c:pt>
                <c:pt idx="1322">
                  <c:v>8.6727858007224587E-2</c:v>
                </c:pt>
                <c:pt idx="1323">
                  <c:v>8.5240255289114164E-2</c:v>
                </c:pt>
                <c:pt idx="1324">
                  <c:v>8.3787979265787654E-2</c:v>
                </c:pt>
                <c:pt idx="1325">
                  <c:v>8.2369960455041885E-2</c:v>
                </c:pt>
                <c:pt idx="1326">
                  <c:v>8.0985168654668205E-2</c:v>
                </c:pt>
                <c:pt idx="1327">
                  <c:v>7.9632611249188759E-2</c:v>
                </c:pt>
                <c:pt idx="1328">
                  <c:v>7.8311331600259729E-2</c:v>
                </c:pt>
                <c:pt idx="1329">
                  <c:v>7.7020407516086686E-2</c:v>
                </c:pt>
                <c:pt idx="1330">
                  <c:v>7.5758949795484337E-2</c:v>
                </c:pt>
                <c:pt idx="1331">
                  <c:v>7.4526100842481055E-2</c:v>
                </c:pt>
                <c:pt idx="1332">
                  <c:v>7.3321033347618858E-2</c:v>
                </c:pt>
                <c:pt idx="1333">
                  <c:v>7.2142949032332593E-2</c:v>
                </c:pt>
                <c:pt idx="1334">
                  <c:v>7.0991077453010296E-2</c:v>
                </c:pt>
                <c:pt idx="1335">
                  <c:v>6.9864674861538856E-2</c:v>
                </c:pt>
                <c:pt idx="1336">
                  <c:v>6.8763023119331329E-2</c:v>
                </c:pt>
                <c:pt idx="1337">
                  <c:v>6.7685428662007899E-2</c:v>
                </c:pt>
                <c:pt idx="1338">
                  <c:v>6.6631221512067934E-2</c:v>
                </c:pt>
                <c:pt idx="1339">
                  <c:v>6.5599754337050106E-2</c:v>
                </c:pt>
                <c:pt idx="1340">
                  <c:v>6.4590401550816551E-2</c:v>
                </c:pt>
                <c:pt idx="1341">
                  <c:v>6.3602558455738978E-2</c:v>
                </c:pt>
                <c:pt idx="1342">
                  <c:v>6.2635640423688674E-2</c:v>
                </c:pt>
                <c:pt idx="1343">
                  <c:v>6.1689082113853169E-2</c:v>
                </c:pt>
                <c:pt idx="1344">
                  <c:v>6.0762336725513504E-2</c:v>
                </c:pt>
                <c:pt idx="1345">
                  <c:v>5.9854875284022883E-2</c:v>
                </c:pt>
                <c:pt idx="1346">
                  <c:v>5.8966185958322322E-2</c:v>
                </c:pt>
                <c:pt idx="1347">
                  <c:v>5.8095773408426372E-2</c:v>
                </c:pt>
                <c:pt idx="1348">
                  <c:v>5.7243158161393588E-2</c:v>
                </c:pt>
                <c:pt idx="1349">
                  <c:v>5.6407876014383504E-2</c:v>
                </c:pt>
                <c:pt idx="1350">
                  <c:v>5.558947746347162E-2</c:v>
                </c:pt>
                <c:pt idx="1351">
                  <c:v>5.4787527156973492E-2</c:v>
                </c:pt>
                <c:pt idx="1352">
                  <c:v>5.4001603372090694E-2</c:v>
                </c:pt>
                <c:pt idx="1353">
                  <c:v>5.3231297513757769E-2</c:v>
                </c:pt>
                <c:pt idx="1354">
                  <c:v>5.2476213634629496E-2</c:v>
                </c:pt>
                <c:pt idx="1355">
                  <c:v>5.1735967975203252E-2</c:v>
                </c:pt>
                <c:pt idx="1356">
                  <c:v>5.101018852312339E-2</c:v>
                </c:pt>
                <c:pt idx="1357">
                  <c:v>5.029851459076827E-2</c:v>
                </c:pt>
                <c:pt idx="1358">
                  <c:v>4.9600596410262453E-2</c:v>
                </c:pt>
                <c:pt idx="1359">
                  <c:v>4.8916094745106303E-2</c:v>
                </c:pt>
                <c:pt idx="1360">
                  <c:v>4.8244680517652072E-2</c:v>
                </c:pt>
                <c:pt idx="1361">
                  <c:v>4.7586034451700412E-2</c:v>
                </c:pt>
                <c:pt idx="1362">
                  <c:v>4.6939846729522755E-2</c:v>
                </c:pt>
                <c:pt idx="1363">
                  <c:v>4.6446082988063173E-2</c:v>
                </c:pt>
                <c:pt idx="1364">
                  <c:v>4.5821299051336029E-2</c:v>
                </c:pt>
                <c:pt idx="1365">
                  <c:v>4.5208159960000806E-2</c:v>
                </c:pt>
                <c:pt idx="1366">
                  <c:v>4.4606388759784239E-2</c:v>
                </c:pt>
                <c:pt idx="1367">
                  <c:v>4.4015716496003519E-2</c:v>
                </c:pt>
                <c:pt idx="1368">
                  <c:v>4.3435881942069134E-2</c:v>
                </c:pt>
                <c:pt idx="1369">
                  <c:v>4.286663133856139E-2</c:v>
                </c:pt>
                <c:pt idx="1370">
                  <c:v>4.2307718142416982E-2</c:v>
                </c:pt>
                <c:pt idx="1371">
                  <c:v>4.1758902785783369E-2</c:v>
                </c:pt>
                <c:pt idx="1372">
                  <c:v>4.1219952444121258E-2</c:v>
                </c:pt>
                <c:pt idx="1373">
                  <c:v>4.0690640813155161E-2</c:v>
                </c:pt>
                <c:pt idx="1374">
                  <c:v>4.017074789429096E-2</c:v>
                </c:pt>
                <c:pt idx="1375">
                  <c:v>3.9660059788139419E-2</c:v>
                </c:pt>
                <c:pt idx="1376">
                  <c:v>3.9158368495798464E-2</c:v>
                </c:pt>
                <c:pt idx="1377">
                  <c:v>3.8665471727567152E-2</c:v>
                </c:pt>
                <c:pt idx="1378">
                  <c:v>3.8181172718777197E-2</c:v>
                </c:pt>
                <c:pt idx="1379">
                  <c:v>3.7705280052443113E-2</c:v>
                </c:pt>
                <c:pt idx="1380">
                  <c:v>3.7237607488447323E-2</c:v>
                </c:pt>
                <c:pt idx="1381">
                  <c:v>3.6777973798987618E-2</c:v>
                </c:pt>
                <c:pt idx="1382">
                  <c:v>3.6326202610028772E-2</c:v>
                </c:pt>
                <c:pt idx="1383">
                  <c:v>3.6221383441200988E-2</c:v>
                </c:pt>
                <c:pt idx="1384">
                  <c:v>3.5779082194614883E-2</c:v>
                </c:pt>
                <c:pt idx="1385">
                  <c:v>3.534426611097137E-2</c:v>
                </c:pt>
                <c:pt idx="1386">
                  <c:v>3.4916773497182162E-2</c:v>
                </c:pt>
                <c:pt idx="1387">
                  <c:v>3.4496446903608848E-2</c:v>
                </c:pt>
                <c:pt idx="1388">
                  <c:v>3.4083132993161278E-2</c:v>
                </c:pt>
                <c:pt idx="1389">
                  <c:v>3.3676682415030766E-2</c:v>
                </c:pt>
                <c:pt idx="1390">
                  <c:v>3.3276949682875041E-2</c:v>
                </c:pt>
                <c:pt idx="1391">
                  <c:v>3.2883793057275811E-2</c:v>
                </c:pt>
                <c:pt idx="1392">
                  <c:v>3.2497074432301362E-2</c:v>
                </c:pt>
                <c:pt idx="1393">
                  <c:v>3.2116659226012076E-2</c:v>
                </c:pt>
                <c:pt idx="1394">
                  <c:v>3.1742416274753812E-2</c:v>
                </c:pt>
                <c:pt idx="1395">
                  <c:v>3.1374217731092287E-2</c:v>
                </c:pt>
                <c:pt idx="1396">
                  <c:v>3.1011938965246118E-2</c:v>
                </c:pt>
                <c:pt idx="1397">
                  <c:v>3.0655458469883618E-2</c:v>
                </c:pt>
                <c:pt idx="1398">
                  <c:v>3.0304657768154108E-2</c:v>
                </c:pt>
                <c:pt idx="1399">
                  <c:v>2.995942132482941E-2</c:v>
                </c:pt>
                <c:pt idx="1400">
                  <c:v>2.9619636460436569E-2</c:v>
                </c:pt>
                <c:pt idx="1401">
                  <c:v>2.9285193268269647E-2</c:v>
                </c:pt>
                <c:pt idx="1402">
                  <c:v>2.8955984534169553E-2</c:v>
                </c:pt>
                <c:pt idx="1403">
                  <c:v>2.8631905658969562E-2</c:v>
                </c:pt>
                <c:pt idx="1404">
                  <c:v>2.8312854583505982E-2</c:v>
                </c:pt>
                <c:pt idx="1405">
                  <c:v>2.7998731716097725E-2</c:v>
                </c:pt>
                <c:pt idx="1406">
                  <c:v>2.7689439862403988E-2</c:v>
                </c:pt>
                <c:pt idx="1407">
                  <c:v>2.7384884157571454E-2</c:v>
                </c:pt>
                <c:pt idx="1408">
                  <c:v>2.708497200058687E-2</c:v>
                </c:pt>
                <c:pt idx="1409">
                  <c:v>2.6789612990754313E-2</c:v>
                </c:pt>
                <c:pt idx="1410">
                  <c:v>2.6498718866219094E-2</c:v>
                </c:pt>
                <c:pt idx="1411">
                  <c:v>2.621220344446451E-2</c:v>
                </c:pt>
                <c:pt idx="1412">
                  <c:v>2.5929982564709676E-2</c:v>
                </c:pt>
                <c:pt idx="1413">
                  <c:v>2.5651974032139639E-2</c:v>
                </c:pt>
                <c:pt idx="1414">
                  <c:v>2.5378097563902732E-2</c:v>
                </c:pt>
                <c:pt idx="1415">
                  <c:v>2.510827473681124E-2</c:v>
                </c:pt>
                <c:pt idx="1416">
                  <c:v>2.4842428936685351E-2</c:v>
                </c:pt>
                <c:pt idx="1417">
                  <c:v>2.4580485309281617E-2</c:v>
                </c:pt>
                <c:pt idx="1418">
                  <c:v>2.4322370712750573E-2</c:v>
                </c:pt>
                <c:pt idx="1419">
                  <c:v>2.4068013671569018E-2</c:v>
                </c:pt>
                <c:pt idx="1420">
                  <c:v>2.3817344331896171E-2</c:v>
                </c:pt>
                <c:pt idx="1421">
                  <c:v>2.3570294418303286E-2</c:v>
                </c:pt>
                <c:pt idx="1422">
                  <c:v>2.3326797191829732E-2</c:v>
                </c:pt>
                <c:pt idx="1423">
                  <c:v>2.308678740931892E-2</c:v>
                </c:pt>
                <c:pt idx="1424">
                  <c:v>2.285020128399072E-2</c:v>
                </c:pt>
                <c:pt idx="1425">
                  <c:v>2.2616976447207355E-2</c:v>
                </c:pt>
                <c:pt idx="1426">
                  <c:v>2.2387051911392605E-2</c:v>
                </c:pt>
                <c:pt idx="1427">
                  <c:v>2.2160368034064383E-2</c:v>
                </c:pt>
                <c:pt idx="1428">
                  <c:v>2.1936866482943448E-2</c:v>
                </c:pt>
                <c:pt idx="1429">
                  <c:v>2.171667937848297E-2</c:v>
                </c:pt>
                <c:pt idx="1430">
                  <c:v>2.149936992577774E-2</c:v>
                </c:pt>
                <c:pt idx="1431">
                  <c:v>2.1285075376819441E-2</c:v>
                </c:pt>
                <c:pt idx="1432">
                  <c:v>2.1073742310496069E-2</c:v>
                </c:pt>
                <c:pt idx="1433">
                  <c:v>2.0865318456382578E-2</c:v>
                </c:pt>
                <c:pt idx="1434">
                  <c:v>2.0659752665587575E-2</c:v>
                </c:pt>
                <c:pt idx="1435">
                  <c:v>2.045699488244869E-2</c:v>
                </c:pt>
                <c:pt idx="1436">
                  <c:v>2.0256996117048596E-2</c:v>
                </c:pt>
                <c:pt idx="1437">
                  <c:v>2.0059708418524613E-2</c:v>
                </c:pt>
                <c:pt idx="1438">
                  <c:v>1.9865084849146647E-2</c:v>
                </c:pt>
                <c:pt idx="1439">
                  <c:v>1.9673079459137516E-2</c:v>
                </c:pt>
                <c:pt idx="1440">
                  <c:v>1.9483647262212741E-2</c:v>
                </c:pt>
                <c:pt idx="1441">
                  <c:v>1.9296744211815639E-2</c:v>
                </c:pt>
                <c:pt idx="1442">
                  <c:v>1.9112327178026342E-2</c:v>
                </c:pt>
                <c:pt idx="1443">
                  <c:v>1.8930353925122243E-2</c:v>
                </c:pt>
                <c:pt idx="1444">
                  <c:v>1.8750783089769768E-2</c:v>
                </c:pt>
                <c:pt idx="1445">
                  <c:v>1.8573574159827303E-2</c:v>
                </c:pt>
                <c:pt idx="1446">
                  <c:v>1.8398687453739675E-2</c:v>
                </c:pt>
                <c:pt idx="1447">
                  <c:v>1.822608410050584E-2</c:v>
                </c:pt>
                <c:pt idx="1448">
                  <c:v>1.8055726020201845E-2</c:v>
                </c:pt>
                <c:pt idx="1449">
                  <c:v>1.7887575905041191E-2</c:v>
                </c:pt>
                <c:pt idx="1450">
                  <c:v>1.7721597200956347E-2</c:v>
                </c:pt>
                <c:pt idx="1451">
                  <c:v>1.7557754089685393E-2</c:v>
                </c:pt>
                <c:pt idx="1452">
                  <c:v>1.7396011471347204E-2</c:v>
                </c:pt>
                <c:pt idx="1453">
                  <c:v>1.7236334947491373E-2</c:v>
                </c:pt>
                <c:pt idx="1454">
                  <c:v>1.7078690804607315E-2</c:v>
                </c:pt>
                <c:pt idx="1455">
                  <c:v>1.6923045998078944E-2</c:v>
                </c:pt>
                <c:pt idx="1456">
                  <c:v>1.6769368136571334E-2</c:v>
                </c:pt>
                <c:pt idx="1457">
                  <c:v>1.6617625466836108E-2</c:v>
                </c:pt>
                <c:pt idx="1458">
                  <c:v>1.6467786858922757E-2</c:v>
                </c:pt>
                <c:pt idx="1459">
                  <c:v>1.6718768748188964E-2</c:v>
                </c:pt>
                <c:pt idx="1460">
                  <c:v>1.6567661746298982E-2</c:v>
                </c:pt>
                <c:pt idx="1461">
                  <c:v>1.6418448604854603E-2</c:v>
                </c:pt>
                <c:pt idx="1462">
                  <c:v>1.6271099001878283E-2</c:v>
                </c:pt>
                <c:pt idx="1463">
                  <c:v>1.6125583205712734E-2</c:v>
                </c:pt>
                <c:pt idx="1464">
                  <c:v>1.5981872061499217E-2</c:v>
                </c:pt>
                <c:pt idx="1465">
                  <c:v>1.5840040207770884E-2</c:v>
                </c:pt>
                <c:pt idx="1466">
                  <c:v>1.5699851875465149E-2</c:v>
                </c:pt>
                <c:pt idx="1467">
                  <c:v>1.5561384081320432E-2</c:v>
                </c:pt>
                <c:pt idx="1468">
                  <c:v>1.542460984903813E-2</c:v>
                </c:pt>
                <c:pt idx="1469">
                  <c:v>1.5289502716651398E-2</c:v>
                </c:pt>
                <c:pt idx="1470">
                  <c:v>1.5156036724986867E-2</c:v>
                </c:pt>
                <c:pt idx="1471">
                  <c:v>1.502418640642411E-2</c:v>
                </c:pt>
                <c:pt idx="1472">
                  <c:v>1.4893926773943592E-2</c:v>
                </c:pt>
                <c:pt idx="1473">
                  <c:v>1.4765233310455256E-2</c:v>
                </c:pt>
                <c:pt idx="1474">
                  <c:v>1.4638081958399307E-2</c:v>
                </c:pt>
                <c:pt idx="1475">
                  <c:v>1.4512449109611572E-2</c:v>
                </c:pt>
                <c:pt idx="1476">
                  <c:v>1.4388311595445617E-2</c:v>
                </c:pt>
                <c:pt idx="1477">
                  <c:v>1.426564667714449E-2</c:v>
                </c:pt>
                <c:pt idx="1478">
                  <c:v>1.4144432036454683E-2</c:v>
                </c:pt>
                <c:pt idx="1479">
                  <c:v>1.4024645766475951E-2</c:v>
                </c:pt>
                <c:pt idx="1480">
                  <c:v>1.3906266362739676E-2</c:v>
                </c:pt>
                <c:pt idx="1481">
                  <c:v>1.3789272714509682E-2</c:v>
                </c:pt>
                <c:pt idx="1482">
                  <c:v>0.1080710475268058</c:v>
                </c:pt>
                <c:pt idx="1483">
                  <c:v>0.72381559476873569</c:v>
                </c:pt>
                <c:pt idx="1484">
                  <c:v>0.69549130629072176</c:v>
                </c:pt>
                <c:pt idx="1485">
                  <c:v>0.66869376116946144</c:v>
                </c:pt>
                <c:pt idx="1486">
                  <c:v>0.8923197637865744</c:v>
                </c:pt>
                <c:pt idx="1487">
                  <c:v>0.9758680324042206</c:v>
                </c:pt>
                <c:pt idx="1488">
                  <c:v>0.93298768360017237</c:v>
                </c:pt>
                <c:pt idx="1489">
                  <c:v>1.6098261067668729</c:v>
                </c:pt>
                <c:pt idx="1490">
                  <c:v>1.5239500244311479</c:v>
                </c:pt>
                <c:pt idx="1491">
                  <c:v>1.4491374789798837</c:v>
                </c:pt>
                <c:pt idx="1492">
                  <c:v>1.3749176077395004</c:v>
                </c:pt>
                <c:pt idx="1493">
                  <c:v>1.3059183914374664</c:v>
                </c:pt>
                <c:pt idx="1494">
                  <c:v>1.2416759907133552</c:v>
                </c:pt>
                <c:pt idx="1495">
                  <c:v>1.1817760723753052</c:v>
                </c:pt>
                <c:pt idx="1496">
                  <c:v>1.2754110989486933</c:v>
                </c:pt>
                <c:pt idx="1497">
                  <c:v>1.2132413993219364</c:v>
                </c:pt>
                <c:pt idx="1498">
                  <c:v>1.283950252047799</c:v>
                </c:pt>
                <c:pt idx="1499">
                  <c:v>1.2212023027006984</c:v>
                </c:pt>
                <c:pt idx="1500">
                  <c:v>1.1626683662893191</c:v>
                </c:pt>
                <c:pt idx="1501">
                  <c:v>1.107990749833893</c:v>
                </c:pt>
                <c:pt idx="1502">
                  <c:v>1.0568482582573375</c:v>
                </c:pt>
                <c:pt idx="1503">
                  <c:v>1.0089518645846849</c:v>
                </c:pt>
                <c:pt idx="1504">
                  <c:v>0.96404096328082312</c:v>
                </c:pt>
                <c:pt idx="1505">
                  <c:v>0.92188011913862367</c:v>
                </c:pt>
                <c:pt idx="1506">
                  <c:v>0.88225623860020064</c:v>
                </c:pt>
                <c:pt idx="1507">
                  <c:v>0.84497610226381747</c:v>
                </c:pt>
                <c:pt idx="1508">
                  <c:v>0.80986420710185214</c:v>
                </c:pt>
                <c:pt idx="1509">
                  <c:v>0.77676087499073998</c:v>
                </c:pt>
                <c:pt idx="1510">
                  <c:v>0.74552059084996281</c:v>
                </c:pt>
                <c:pt idx="1511">
                  <c:v>0.71601053925818026</c:v>
                </c:pt>
                <c:pt idx="1512">
                  <c:v>0.68810931306451895</c:v>
                </c:pt>
                <c:pt idx="1513">
                  <c:v>0.66230271810161745</c:v>
                </c:pt>
                <c:pt idx="1514">
                  <c:v>0.63726365217490355</c:v>
                </c:pt>
                <c:pt idx="1515">
                  <c:v>0.61380581805557599</c:v>
                </c:pt>
                <c:pt idx="1516">
                  <c:v>0.59127520598427885</c:v>
                </c:pt>
                <c:pt idx="1517">
                  <c:v>0.56988443560481372</c:v>
                </c:pt>
                <c:pt idx="1518">
                  <c:v>0.54956037888985332</c:v>
                </c:pt>
                <c:pt idx="1519">
                  <c:v>0.53023556752603662</c:v>
                </c:pt>
                <c:pt idx="1520">
                  <c:v>0.51184768180708518</c:v>
                </c:pt>
                <c:pt idx="1521">
                  <c:v>0.49433909211752525</c:v>
                </c:pt>
                <c:pt idx="1522">
                  <c:v>0.47765644695018827</c:v>
                </c:pt>
                <c:pt idx="1523">
                  <c:v>0.46175030217068835</c:v>
                </c:pt>
                <c:pt idx="1524">
                  <c:v>0.44657478690524471</c:v>
                </c:pt>
                <c:pt idx="1525">
                  <c:v>0.43208730200054285</c:v>
                </c:pt>
                <c:pt idx="1526">
                  <c:v>0.41824824749927153</c:v>
                </c:pt>
                <c:pt idx="1527">
                  <c:v>0.40502077600389247</c:v>
                </c:pt>
                <c:pt idx="1528">
                  <c:v>0.39237056917358804</c:v>
                </c:pt>
                <c:pt idx="1529">
                  <c:v>0.38026563492328502</c:v>
                </c:pt>
                <c:pt idx="1530">
                  <c:v>0.36867677948641853</c:v>
                </c:pt>
                <c:pt idx="1531">
                  <c:v>0.35757478713321128</c:v>
                </c:pt>
                <c:pt idx="1532">
                  <c:v>0.34693428918858454</c:v>
                </c:pt>
                <c:pt idx="1533">
                  <c:v>0.33674080062971712</c:v>
                </c:pt>
                <c:pt idx="1534">
                  <c:v>0.32748642840038772</c:v>
                </c:pt>
                <c:pt idx="1535">
                  <c:v>0.31806855089153302</c:v>
                </c:pt>
                <c:pt idx="1536">
                  <c:v>0.31160686949220079</c:v>
                </c:pt>
                <c:pt idx="1537">
                  <c:v>0.50988516444536314</c:v>
                </c:pt>
                <c:pt idx="1538">
                  <c:v>0.82353037275052865</c:v>
                </c:pt>
                <c:pt idx="1539">
                  <c:v>2.4586815754399147</c:v>
                </c:pt>
                <c:pt idx="1540">
                  <c:v>2.3041794730942007</c:v>
                </c:pt>
                <c:pt idx="1541">
                  <c:v>2.6867938715985042</c:v>
                </c:pt>
                <c:pt idx="1542">
                  <c:v>2.5120695233190968</c:v>
                </c:pt>
                <c:pt idx="1543">
                  <c:v>2.3528967590983614</c:v>
                </c:pt>
                <c:pt idx="1544">
                  <c:v>2.2075338554454822</c:v>
                </c:pt>
                <c:pt idx="1545">
                  <c:v>2.0744724937107555</c:v>
                </c:pt>
                <c:pt idx="1546">
                  <c:v>2.159659458459632</c:v>
                </c:pt>
                <c:pt idx="1547">
                  <c:v>2.0305826385052361</c:v>
                </c:pt>
                <c:pt idx="1548">
                  <c:v>1.9120784868219114</c:v>
                </c:pt>
                <c:pt idx="1549">
                  <c:v>2.6208841202416431</c:v>
                </c:pt>
                <c:pt idx="1550">
                  <c:v>3.6096419360057288</c:v>
                </c:pt>
                <c:pt idx="1551">
                  <c:v>14.017981566116159</c:v>
                </c:pt>
                <c:pt idx="1552">
                  <c:v>20.080055458584432</c:v>
                </c:pt>
                <c:pt idx="1553">
                  <c:v>17.255173982957864</c:v>
                </c:pt>
                <c:pt idx="1554">
                  <c:v>22.726666470230615</c:v>
                </c:pt>
                <c:pt idx="1555">
                  <c:v>48.625515810930864</c:v>
                </c:pt>
                <c:pt idx="1556">
                  <c:v>55.54056285296047</c:v>
                </c:pt>
                <c:pt idx="1557">
                  <c:v>47.137052490363963</c:v>
                </c:pt>
                <c:pt idx="1558">
                  <c:v>37.983767420194887</c:v>
                </c:pt>
                <c:pt idx="1559">
                  <c:v>31.182712942172408</c:v>
                </c:pt>
                <c:pt idx="1560">
                  <c:v>25.999742700721878</c:v>
                </c:pt>
                <c:pt idx="1561">
                  <c:v>21.965384412824289</c:v>
                </c:pt>
                <c:pt idx="1562">
                  <c:v>18.998411657440744</c:v>
                </c:pt>
                <c:pt idx="1563">
                  <c:v>24.715770005686235</c:v>
                </c:pt>
                <c:pt idx="1564">
                  <c:v>23.663212796189466</c:v>
                </c:pt>
                <c:pt idx="1565">
                  <c:v>20.120136128591966</c:v>
                </c:pt>
                <c:pt idx="1566">
                  <c:v>17.287470261120657</c:v>
                </c:pt>
                <c:pt idx="1567">
                  <c:v>14.99011119542004</c:v>
                </c:pt>
                <c:pt idx="1568">
                  <c:v>13.103397826365091</c:v>
                </c:pt>
                <c:pt idx="1569">
                  <c:v>11.536680348558475</c:v>
                </c:pt>
                <c:pt idx="1570">
                  <c:v>10.222803174912361</c:v>
                </c:pt>
                <c:pt idx="1571">
                  <c:v>9.1111893042175556</c:v>
                </c:pt>
                <c:pt idx="1572">
                  <c:v>8.1631834278803268</c:v>
                </c:pt>
                <c:pt idx="1573">
                  <c:v>7.3488490853350568</c:v>
                </c:pt>
                <c:pt idx="1574">
                  <c:v>6.644723823437082</c:v>
                </c:pt>
                <c:pt idx="1575">
                  <c:v>8.8612762577350495</c:v>
                </c:pt>
                <c:pt idx="1576">
                  <c:v>10.662460475134692</c:v>
                </c:pt>
                <c:pt idx="1577">
                  <c:v>24.592361459729446</c:v>
                </c:pt>
                <c:pt idx="1578">
                  <c:v>54.185074695502706</c:v>
                </c:pt>
                <c:pt idx="1579">
                  <c:v>93.238732945146182</c:v>
                </c:pt>
                <c:pt idx="1580">
                  <c:v>92.30863791846825</c:v>
                </c:pt>
                <c:pt idx="1581">
                  <c:v>164.4888741352141</c:v>
                </c:pt>
                <c:pt idx="1582">
                  <c:v>260.12708552472083</c:v>
                </c:pt>
                <c:pt idx="1583">
                  <c:v>269.28550106760167</c:v>
                </c:pt>
                <c:pt idx="1584">
                  <c:v>188.53215826846147</c:v>
                </c:pt>
                <c:pt idx="1585">
                  <c:v>127.48404418738569</c:v>
                </c:pt>
                <c:pt idx="1586">
                  <c:v>91.679219915822813</c:v>
                </c:pt>
                <c:pt idx="1587">
                  <c:v>68.871244620330643</c:v>
                </c:pt>
                <c:pt idx="1588">
                  <c:v>53.462011882482628</c:v>
                </c:pt>
                <c:pt idx="1589">
                  <c:v>43.501185521004757</c:v>
                </c:pt>
                <c:pt idx="1590">
                  <c:v>49.32805138109444</c:v>
                </c:pt>
                <c:pt idx="1591">
                  <c:v>45.920840523039132</c:v>
                </c:pt>
                <c:pt idx="1592">
                  <c:v>63.859876033688657</c:v>
                </c:pt>
                <c:pt idx="1593">
                  <c:v>49.968301567406229</c:v>
                </c:pt>
                <c:pt idx="1594">
                  <c:v>40.050739461057546</c:v>
                </c:pt>
                <c:pt idx="1595">
                  <c:v>32.73515087420526</c:v>
                </c:pt>
                <c:pt idx="1596">
                  <c:v>27.193411178432182</c:v>
                </c:pt>
                <c:pt idx="1597">
                  <c:v>22.901507211636858</c:v>
                </c:pt>
                <c:pt idx="1598">
                  <c:v>19.514773567466918</c:v>
                </c:pt>
                <c:pt idx="1599">
                  <c:v>16.799053563930492</c:v>
                </c:pt>
                <c:pt idx="1600">
                  <c:v>25.197593893229516</c:v>
                </c:pt>
                <c:pt idx="1601">
                  <c:v>21.333845768073846</c:v>
                </c:pt>
                <c:pt idx="1602">
                  <c:v>18.262722301911293</c:v>
                </c:pt>
                <c:pt idx="1603">
                  <c:v>15.784533986488963</c:v>
                </c:pt>
                <c:pt idx="1604">
                  <c:v>13.758332142655439</c:v>
                </c:pt>
                <c:pt idx="1605">
                  <c:v>12.082388057139077</c:v>
                </c:pt>
                <c:pt idx="1606">
                  <c:v>10.681834189986375</c:v>
                </c:pt>
                <c:pt idx="1607">
                  <c:v>12.146887109874811</c:v>
                </c:pt>
                <c:pt idx="1608">
                  <c:v>10.735988756196441</c:v>
                </c:pt>
                <c:pt idx="1609">
                  <c:v>9.5464813607144983</c:v>
                </c:pt>
                <c:pt idx="1610">
                  <c:v>8.5352643643373511</c:v>
                </c:pt>
                <c:pt idx="1611">
                  <c:v>7.6691339486638617</c:v>
                </c:pt>
                <c:pt idx="1612">
                  <c:v>6.9221905728481925</c:v>
                </c:pt>
                <c:pt idx="1613">
                  <c:v>6.4680704382829894</c:v>
                </c:pt>
                <c:pt idx="1614">
                  <c:v>5.8779896880560543</c:v>
                </c:pt>
                <c:pt idx="1615">
                  <c:v>7.1632890651154</c:v>
                </c:pt>
                <c:pt idx="1616">
                  <c:v>8.9894226336305234</c:v>
                </c:pt>
                <c:pt idx="1617">
                  <c:v>8.1715464187211833</c:v>
                </c:pt>
                <c:pt idx="1618">
                  <c:v>7.3560576037469474</c:v>
                </c:pt>
                <c:pt idx="1619">
                  <c:v>6.6509763524324201</c:v>
                </c:pt>
                <c:pt idx="1620">
                  <c:v>6.4423499590645994</c:v>
                </c:pt>
                <c:pt idx="1621">
                  <c:v>6.1748819413332843</c:v>
                </c:pt>
                <c:pt idx="1622">
                  <c:v>5.6215023910197681</c:v>
                </c:pt>
                <c:pt idx="1623">
                  <c:v>5.1355782824434897</c:v>
                </c:pt>
                <c:pt idx="1624">
                  <c:v>4.7068330964632565</c:v>
                </c:pt>
                <c:pt idx="1625">
                  <c:v>4.3268505649708198</c:v>
                </c:pt>
                <c:pt idx="1626">
                  <c:v>3.9886877099906446</c:v>
                </c:pt>
                <c:pt idx="1627">
                  <c:v>3.6865782151290163</c:v>
                </c:pt>
                <c:pt idx="1628">
                  <c:v>3.415702877480546</c:v>
                </c:pt>
                <c:pt idx="1629">
                  <c:v>3.1720103988779522</c:v>
                </c:pt>
                <c:pt idx="1630">
                  <c:v>2.9520763240580821</c:v>
                </c:pt>
                <c:pt idx="1631">
                  <c:v>2.7529911508152431</c:v>
                </c:pt>
                <c:pt idx="1632">
                  <c:v>2.5722709395057257</c:v>
                </c:pt>
                <c:pt idx="1633">
                  <c:v>2.4077854145245392</c:v>
                </c:pt>
                <c:pt idx="1634">
                  <c:v>2.2576997670694241</c:v>
                </c:pt>
                <c:pt idx="1635">
                  <c:v>2.1559476780114011</c:v>
                </c:pt>
                <c:pt idx="1636">
                  <c:v>2.0271783759196489</c:v>
                </c:pt>
                <c:pt idx="1637">
                  <c:v>1.9096710483877914</c:v>
                </c:pt>
                <c:pt idx="1638">
                  <c:v>1.8008386109080008</c:v>
                </c:pt>
                <c:pt idx="1639">
                  <c:v>1.7005122956089243</c:v>
                </c:pt>
                <c:pt idx="1640">
                  <c:v>1.607853701613533</c:v>
                </c:pt>
                <c:pt idx="1641">
                  <c:v>1.5221235338677099</c:v>
                </c:pt>
                <c:pt idx="1642">
                  <c:v>1.4426680150846407</c:v>
                </c:pt>
                <c:pt idx="1643">
                  <c:v>1.3689074077110452</c:v>
                </c:pt>
                <c:pt idx="1644">
                  <c:v>1.3003262813607455</c:v>
                </c:pt>
                <c:pt idx="1645">
                  <c:v>1.2364652302808072</c:v>
                </c:pt>
                <c:pt idx="1646">
                  <c:v>1.1769138003103896</c:v>
                </c:pt>
                <c:pt idx="1647">
                  <c:v>1.1213044286120433</c:v>
                </c:pt>
                <c:pt idx="1648">
                  <c:v>1.0693072346040469</c:v>
                </c:pt>
                <c:pt idx="1649">
                  <c:v>1.0226052142424602</c:v>
                </c:pt>
                <c:pt idx="1650">
                  <c:v>0.98284991225950158</c:v>
                </c:pt>
                <c:pt idx="1651">
                  <c:v>0.93954322863197948</c:v>
                </c:pt>
                <c:pt idx="1652">
                  <c:v>0.90670205596446485</c:v>
                </c:pt>
                <c:pt idx="1653">
                  <c:v>0.86798065859257556</c:v>
                </c:pt>
                <c:pt idx="1654">
                  <c:v>0.83153507769788204</c:v>
                </c:pt>
                <c:pt idx="1655">
                  <c:v>0.79719596627218048</c:v>
                </c:pt>
                <c:pt idx="1656">
                  <c:v>0.76480915251171966</c:v>
                </c:pt>
                <c:pt idx="1657">
                  <c:v>0.73423405593024393</c:v>
                </c:pt>
                <c:pt idx="1658">
                  <c:v>0.70534229149535943</c:v>
                </c:pt>
                <c:pt idx="1659">
                  <c:v>0.67801643685036672</c:v>
                </c:pt>
                <c:pt idx="1660">
                  <c:v>0.65214894132838919</c:v>
                </c:pt>
                <c:pt idx="1661">
                  <c:v>0.6276411585298155</c:v>
                </c:pt>
                <c:pt idx="1662">
                  <c:v>0.60440248681754505</c:v>
                </c:pt>
                <c:pt idx="1663">
                  <c:v>0.58234960426884474</c:v>
                </c:pt>
                <c:pt idx="1664">
                  <c:v>0.56140578647436445</c:v>
                </c:pt>
                <c:pt idx="1665">
                  <c:v>0.54150029714874548</c:v>
                </c:pt>
                <c:pt idx="1666">
                  <c:v>0.66118795267858665</c:v>
                </c:pt>
                <c:pt idx="1667">
                  <c:v>0.63620737063721711</c:v>
                </c:pt>
                <c:pt idx="1668">
                  <c:v>0.61252725016385812</c:v>
                </c:pt>
                <c:pt idx="1669">
                  <c:v>0.59006176254474352</c:v>
                </c:pt>
                <c:pt idx="1670">
                  <c:v>0.56873191037151494</c:v>
                </c:pt>
                <c:pt idx="1671">
                  <c:v>0.66929670953166776</c:v>
                </c:pt>
                <c:pt idx="1672">
                  <c:v>0.70001441258785846</c:v>
                </c:pt>
                <c:pt idx="1673">
                  <c:v>0.67297465020914593</c:v>
                </c:pt>
                <c:pt idx="1674">
                  <c:v>0.64737377779212435</c:v>
                </c:pt>
                <c:pt idx="1675">
                  <c:v>0.62311474616015428</c:v>
                </c:pt>
                <c:pt idx="1676">
                  <c:v>0.60010839811125138</c:v>
                </c:pt>
                <c:pt idx="1677">
                  <c:v>0.57827272001122987</c:v>
                </c:pt>
                <c:pt idx="1678">
                  <c:v>0.55753217420668011</c:v>
                </c:pt>
                <c:pt idx="1679">
                  <c:v>0.53781710249468428</c:v>
                </c:pt>
                <c:pt idx="1680">
                  <c:v>0.5190631921873462</c:v>
                </c:pt>
                <c:pt idx="1681">
                  <c:v>0.50121099742117869</c:v>
                </c:pt>
                <c:pt idx="1682">
                  <c:v>0.48420550931388956</c:v>
                </c:pt>
                <c:pt idx="1683">
                  <c:v>0.46799576938885645</c:v>
                </c:pt>
                <c:pt idx="1684">
                  <c:v>0.45253452139124184</c:v>
                </c:pt>
                <c:pt idx="1685">
                  <c:v>0.43777789722644417</c:v>
                </c:pt>
                <c:pt idx="1686">
                  <c:v>0.42368513327588897</c:v>
                </c:pt>
                <c:pt idx="1687">
                  <c:v>0.41021831379914903</c:v>
                </c:pt>
                <c:pt idx="1688">
                  <c:v>0.39734213852522832</c:v>
                </c:pt>
                <c:pt idx="1689">
                  <c:v>0.38502371187823808</c:v>
                </c:pt>
                <c:pt idx="1690">
                  <c:v>0.37323235158081081</c:v>
                </c:pt>
                <c:pt idx="1691">
                  <c:v>0.3619394146387635</c:v>
                </c:pt>
                <c:pt idx="1692">
                  <c:v>0.35111813893786159</c:v>
                </c:pt>
                <c:pt idx="1693">
                  <c:v>0.34074349888257882</c:v>
                </c:pt>
                <c:pt idx="1694">
                  <c:v>0.3307920736813495</c:v>
                </c:pt>
                <c:pt idx="1695">
                  <c:v>0.32124192703611526</c:v>
                </c:pt>
                <c:pt idx="1696">
                  <c:v>0.31207249712893104</c:v>
                </c:pt>
                <c:pt idx="1697">
                  <c:v>0.30326449591725108</c:v>
                </c:pt>
                <c:pt idx="1698">
                  <c:v>0.2947998168544812</c:v>
                </c:pt>
                <c:pt idx="1699">
                  <c:v>0.28666145024509454</c:v>
                </c:pt>
                <c:pt idx="1700">
                  <c:v>0.27883340552572539</c:v>
                </c:pt>
                <c:pt idx="1701">
                  <c:v>0.27130063983641273</c:v>
                </c:pt>
                <c:pt idx="1702">
                  <c:v>0.26404899231075069</c:v>
                </c:pt>
                <c:pt idx="1703">
                  <c:v>0.25706512357111888</c:v>
                </c:pt>
                <c:pt idx="1704">
                  <c:v>0.25033645996626763</c:v>
                </c:pt>
                <c:pt idx="1705">
                  <c:v>0.24385114213403983</c:v>
                </c:pt>
                <c:pt idx="1706">
                  <c:v>0.23759797751267675</c:v>
                </c:pt>
                <c:pt idx="1707">
                  <c:v>0.23156639646041921</c:v>
                </c:pt>
                <c:pt idx="1708">
                  <c:v>0.225746411675605</c:v>
                </c:pt>
                <c:pt idx="1709">
                  <c:v>0.22012858063852112</c:v>
                </c:pt>
                <c:pt idx="1710">
                  <c:v>0.21470397082235029</c:v>
                </c:pt>
                <c:pt idx="1711">
                  <c:v>0.20946412744393741</c:v>
                </c:pt>
                <c:pt idx="1712">
                  <c:v>0.20440104354613692</c:v>
                </c:pt>
                <c:pt idx="1713">
                  <c:v>0.19950713222239963</c:v>
                </c:pt>
                <c:pt idx="1714">
                  <c:v>0.19477520081130423</c:v>
                </c:pt>
                <c:pt idx="1715">
                  <c:v>0.19019842690408273</c:v>
                </c:pt>
                <c:pt idx="1716">
                  <c:v>0.18577033602203946</c:v>
                </c:pt>
                <c:pt idx="1717">
                  <c:v>0.18148478083328901</c:v>
                </c:pt>
                <c:pt idx="1718">
                  <c:v>0.17733592178954122</c:v>
                </c:pt>
                <c:pt idx="1719">
                  <c:v>0.17331820907390746</c:v>
                </c:pt>
                <c:pt idx="1720">
                  <c:v>0.16942636575998005</c:v>
                </c:pt>
                <c:pt idx="1721">
                  <c:v>0.16565537209084308</c:v>
                </c:pt>
                <c:pt idx="1722">
                  <c:v>0.16200045079431333</c:v>
                </c:pt>
                <c:pt idx="1723">
                  <c:v>0.1584570533576399</c:v>
                </c:pt>
                <c:pt idx="1724">
                  <c:v>0.15502084719119949</c:v>
                </c:pt>
                <c:pt idx="1725">
                  <c:v>0.15168770361645448</c:v>
                </c:pt>
                <c:pt idx="1726">
                  <c:v>0.14845368661867925</c:v>
                </c:pt>
                <c:pt idx="1727">
                  <c:v>0.14531504230970693</c:v>
                </c:pt>
                <c:pt idx="1728">
                  <c:v>0.14226818905030572</c:v>
                </c:pt>
                <c:pt idx="1729">
                  <c:v>0.13930970818575347</c:v>
                </c:pt>
                <c:pt idx="1730">
                  <c:v>0.13643633535180524</c:v>
                </c:pt>
                <c:pt idx="1731">
                  <c:v>0.13364495231156442</c:v>
                </c:pt>
                <c:pt idx="1732">
                  <c:v>0.13093257928679602</c:v>
                </c:pt>
                <c:pt idx="1733">
                  <c:v>0.12829636775000264</c:v>
                </c:pt>
                <c:pt idx="1734">
                  <c:v>0.12573359364612313</c:v>
                </c:pt>
                <c:pt idx="1735">
                  <c:v>0.12324165101505646</c:v>
                </c:pt>
                <c:pt idx="1736">
                  <c:v>0.12081804598834261</c:v>
                </c:pt>
                <c:pt idx="1737">
                  <c:v>0.11846039113531405</c:v>
                </c:pt>
                <c:pt idx="1738">
                  <c:v>0.11616640013582893</c:v>
                </c:pt>
                <c:pt idx="1739">
                  <c:v>0.11393388275836333</c:v>
                </c:pt>
                <c:pt idx="1740">
                  <c:v>0.11176074012377228</c:v>
                </c:pt>
                <c:pt idx="1741">
                  <c:v>0.10964496023643264</c:v>
                </c:pt>
                <c:pt idx="1742">
                  <c:v>0.1075846137657889</c:v>
                </c:pt>
                <c:pt idx="1743">
                  <c:v>0.10557785006250756</c:v>
                </c:pt>
                <c:pt idx="1744">
                  <c:v>0.10362289339456372</c:v>
                </c:pt>
                <c:pt idx="1745">
                  <c:v>0.10171803938959173</c:v>
                </c:pt>
                <c:pt idx="1746">
                  <c:v>9.9861651670781856E-2</c:v>
                </c:pt>
                <c:pt idx="1747">
                  <c:v>9.8052158674473797E-2</c:v>
                </c:pt>
                <c:pt idx="1748">
                  <c:v>9.6288050638397932E-2</c:v>
                </c:pt>
                <c:pt idx="1749">
                  <c:v>9.4567876750270022E-2</c:v>
                </c:pt>
                <c:pt idx="1750">
                  <c:v>9.2890242447125126E-2</c:v>
                </c:pt>
                <c:pt idx="1751">
                  <c:v>9.125380685642466E-2</c:v>
                </c:pt>
                <c:pt idx="1752">
                  <c:v>8.9657280370555995E-2</c:v>
                </c:pt>
                <c:pt idx="1753">
                  <c:v>8.809942234689816E-2</c:v>
                </c:pt>
                <c:pt idx="1754">
                  <c:v>8.657903892613486E-2</c:v>
                </c:pt>
                <c:pt idx="1755">
                  <c:v>8.5094980961971337E-2</c:v>
                </c:pt>
                <c:pt idx="1756">
                  <c:v>8.3646142055849804E-2</c:v>
                </c:pt>
                <c:pt idx="1757">
                  <c:v>8.2231456690667906E-2</c:v>
                </c:pt>
                <c:pt idx="1758">
                  <c:v>8.0849898457884345E-2</c:v>
                </c:pt>
                <c:pt idx="1759">
                  <c:v>7.9500478372751357E-2</c:v>
                </c:pt>
                <c:pt idx="1760">
                  <c:v>7.8182243272739704E-2</c:v>
                </c:pt>
                <c:pt idx="1761">
                  <c:v>7.6894274294530648E-2</c:v>
                </c:pt>
                <c:pt idx="1762">
                  <c:v>7.5635685425235646E-2</c:v>
                </c:pt>
                <c:pt idx="1763">
                  <c:v>7.4405622123768861E-2</c:v>
                </c:pt>
                <c:pt idx="1764">
                  <c:v>7.3203260008546767E-2</c:v>
                </c:pt>
                <c:pt idx="1765">
                  <c:v>7.2027803607921312E-2</c:v>
                </c:pt>
                <c:pt idx="1766">
                  <c:v>7.0878485169969405E-2</c:v>
                </c:pt>
                <c:pt idx="1767">
                  <c:v>6.9754563528462571E-2</c:v>
                </c:pt>
                <c:pt idx="1768">
                  <c:v>6.8655323022029674E-2</c:v>
                </c:pt>
                <c:pt idx="1769">
                  <c:v>6.7580072463703025E-2</c:v>
                </c:pt>
                <c:pt idx="1770">
                  <c:v>6.6528144158201782E-2</c:v>
                </c:pt>
                <c:pt idx="1771">
                  <c:v>6.5498892964461902E-2</c:v>
                </c:pt>
                <c:pt idx="1772">
                  <c:v>6.4491695401065613E-2</c:v>
                </c:pt>
                <c:pt idx="1773">
                  <c:v>6.3505948792358546E-2</c:v>
                </c:pt>
                <c:pt idx="1774">
                  <c:v>6.2541070453170616E-2</c:v>
                </c:pt>
                <c:pt idx="1775">
                  <c:v>6.1596496910173534E-2</c:v>
                </c:pt>
                <c:pt idx="1776">
                  <c:v>6.0671683158021329E-2</c:v>
                </c:pt>
                <c:pt idx="1777">
                  <c:v>5.9766101948521042E-2</c:v>
                </c:pt>
                <c:pt idx="1778">
                  <c:v>5.8879243111184108E-2</c:v>
                </c:pt>
                <c:pt idx="1779">
                  <c:v>5.8010612903594702E-2</c:v>
                </c:pt>
                <c:pt idx="1780">
                  <c:v>5.7159733390122799E-2</c:v>
                </c:pt>
                <c:pt idx="1781">
                  <c:v>5.6326141847586768E-2</c:v>
                </c:pt>
                <c:pt idx="1782">
                  <c:v>5.5509390196549678E-2</c:v>
                </c:pt>
                <c:pt idx="1783">
                  <c:v>5.4709044457002386E-2</c:v>
                </c:pt>
                <c:pt idx="1784">
                  <c:v>5.3924684227255597E-2</c:v>
                </c:pt>
                <c:pt idx="1785">
                  <c:v>5.3155902184925406E-2</c:v>
                </c:pt>
                <c:pt idx="1786">
                  <c:v>5.2402303608957125E-2</c:v>
                </c:pt>
                <c:pt idx="1787">
                  <c:v>5.1663505921687031E-2</c:v>
                </c:pt>
                <c:pt idx="1788">
                  <c:v>5.0939138249995915E-2</c:v>
                </c:pt>
                <c:pt idx="1789">
                  <c:v>5.0228841004657403E-2</c:v>
                </c:pt>
                <c:pt idx="1790">
                  <c:v>4.9532265477030601E-2</c:v>
                </c:pt>
                <c:pt idx="1791">
                  <c:v>4.8849073452290892E-2</c:v>
                </c:pt>
                <c:pt idx="1792">
                  <c:v>4.8178936838434529E-2</c:v>
                </c:pt>
                <c:pt idx="1793">
                  <c:v>4.7521537310332949E-2</c:v>
                </c:pt>
                <c:pt idx="1794">
                  <c:v>4.6876565968146426E-2</c:v>
                </c:pt>
                <c:pt idx="1795">
                  <c:v>4.6243723009446736E-2</c:v>
                </c:pt>
                <c:pt idx="1796">
                  <c:v>4.5622717414426625E-2</c:v>
                </c:pt>
                <c:pt idx="1797">
                  <c:v>4.5013266643607948E-2</c:v>
                </c:pt>
                <c:pt idx="1798">
                  <c:v>4.4415096347489899E-2</c:v>
                </c:pt>
                <c:pt idx="1799">
                  <c:v>4.3827940087603684E-2</c:v>
                </c:pt>
                <c:pt idx="1800">
                  <c:v>4.3251539068470755E-2</c:v>
                </c:pt>
                <c:pt idx="1801">
                  <c:v>4.2685641879982597E-2</c:v>
                </c:pt>
                <c:pt idx="1802">
                  <c:v>4.2130004249745376E-2</c:v>
                </c:pt>
                <c:pt idx="1803">
                  <c:v>4.1584388804955838E-2</c:v>
                </c:pt>
                <c:pt idx="1804">
                  <c:v>4.1048564843393809E-2</c:v>
                </c:pt>
                <c:pt idx="1805">
                  <c:v>4.0522308113138415E-2</c:v>
                </c:pt>
                <c:pt idx="1806">
                  <c:v>4.0005400600633137E-2</c:v>
                </c:pt>
                <c:pt idx="1807">
                  <c:v>3.9497630326742902E-2</c:v>
                </c:pt>
                <c:pt idx="1808">
                  <c:v>3.8998791150463549E-2</c:v>
                </c:pt>
                <c:pt idx="1809">
                  <c:v>5.0401891886873287E-2</c:v>
                </c:pt>
                <c:pt idx="1810">
                  <c:v>5.9275204401462639E-2</c:v>
                </c:pt>
                <c:pt idx="1811">
                  <c:v>5.8398448651411521E-2</c:v>
                </c:pt>
                <c:pt idx="1812">
                  <c:v>5.753965629649932E-2</c:v>
                </c:pt>
                <c:pt idx="1813">
                  <c:v>5.6698357854222926E-2</c:v>
                </c:pt>
                <c:pt idx="1814">
                  <c:v>5.5874098738111035E-2</c:v>
                </c:pt>
                <c:pt idx="1815">
                  <c:v>5.5066438702607162E-2</c:v>
                </c:pt>
                <c:pt idx="1816">
                  <c:v>5.427495131168035E-2</c:v>
                </c:pt>
                <c:pt idx="1817">
                  <c:v>5.349922343002441E-2</c:v>
                </c:pt>
                <c:pt idx="1818">
                  <c:v>5.2738854735760801E-2</c:v>
                </c:pt>
                <c:pt idx="1819">
                  <c:v>5.1993457253622775E-2</c:v>
                </c:pt>
                <c:pt idx="1820">
                  <c:v>5.1262938355297168E-2</c:v>
                </c:pt>
                <c:pt idx="1821">
                  <c:v>5.0546361035910842E-2</c:v>
                </c:pt>
                <c:pt idx="1822">
                  <c:v>4.9843660837921695E-2</c:v>
                </c:pt>
                <c:pt idx="1823">
                  <c:v>4.9154494876955994E-2</c:v>
                </c:pt>
                <c:pt idx="1824">
                  <c:v>4.8502405789198455E-2</c:v>
                </c:pt>
                <c:pt idx="1825">
                  <c:v>4.7838866732606254E-2</c:v>
                </c:pt>
                <c:pt idx="1826">
                  <c:v>4.7187904551207957E-2</c:v>
                </c:pt>
                <c:pt idx="1827">
                  <c:v>4.6549215069586307E-2</c:v>
                </c:pt>
                <c:pt idx="1828">
                  <c:v>4.5922503046050965E-2</c:v>
                </c:pt>
                <c:pt idx="1829">
                  <c:v>4.5307481864355743E-2</c:v>
                </c:pt>
                <c:pt idx="1830">
                  <c:v>4.470387323762267E-2</c:v>
                </c:pt>
                <c:pt idx="1831">
                  <c:v>4.4111406923928245E-2</c:v>
                </c:pt>
                <c:pt idx="1832">
                  <c:v>4.3529820453034038E-2</c:v>
                </c:pt>
                <c:pt idx="1833">
                  <c:v>4.2958858863769045E-2</c:v>
                </c:pt>
                <c:pt idx="1834">
                  <c:v>4.2398274451596753E-2</c:v>
                </c:pt>
                <c:pt idx="1835">
                  <c:v>4.8667648261989355E-2</c:v>
                </c:pt>
                <c:pt idx="1836">
                  <c:v>4.8000966697157137E-2</c:v>
                </c:pt>
                <c:pt idx="1837">
                  <c:v>4.7346938262847957E-2</c:v>
                </c:pt>
                <c:pt idx="1838">
                  <c:v>4.6705256536584888E-2</c:v>
                </c:pt>
                <c:pt idx="1839">
                  <c:v>4.6075624107414642E-2</c:v>
                </c:pt>
                <c:pt idx="1840">
                  <c:v>4.54577522645341E-2</c:v>
                </c:pt>
                <c:pt idx="1841">
                  <c:v>4.4851360698261941E-2</c:v>
                </c:pt>
                <c:pt idx="1842">
                  <c:v>4.4256177212804615E-2</c:v>
                </c:pt>
                <c:pt idx="1843">
                  <c:v>4.3671937450290528E-2</c:v>
                </c:pt>
                <c:pt idx="1844">
                  <c:v>4.3098384625576643E-2</c:v>
                </c:pt>
                <c:pt idx="1845">
                  <c:v>4.2535269271350609E-2</c:v>
                </c:pt>
                <c:pt idx="1846">
                  <c:v>4.1982348993079954E-2</c:v>
                </c:pt>
                <c:pt idx="1847">
                  <c:v>4.1439388233378414E-2</c:v>
                </c:pt>
                <c:pt idx="1848">
                  <c:v>4.0906158045381537E-2</c:v>
                </c:pt>
                <c:pt idx="1849">
                  <c:v>4.0382435874743584E-2</c:v>
                </c:pt>
                <c:pt idx="1850">
                  <c:v>3.9868005349885105E-2</c:v>
                </c:pt>
                <c:pt idx="1851">
                  <c:v>3.9362656080140536E-2</c:v>
                </c:pt>
                <c:pt idx="1852">
                  <c:v>3.8866183461468105E-2</c:v>
                </c:pt>
                <c:pt idx="1853">
                  <c:v>3.8378388489405398E-2</c:v>
                </c:pt>
                <c:pt idx="1854">
                  <c:v>3.7899077578963207E-2</c:v>
                </c:pt>
                <c:pt idx="1855">
                  <c:v>3.74280623911694E-2</c:v>
                </c:pt>
                <c:pt idx="1856">
                  <c:v>3.6965159665984869E-2</c:v>
                </c:pt>
                <c:pt idx="1857">
                  <c:v>3.6510191061327614E-2</c:v>
                </c:pt>
                <c:pt idx="1858">
                  <c:v>3.6062982997954351E-2</c:v>
                </c:pt>
                <c:pt idx="1859">
                  <c:v>3.5623366509957406E-2</c:v>
                </c:pt>
                <c:pt idx="1860">
                  <c:v>3.5191177100649014E-2</c:v>
                </c:pt>
                <c:pt idx="1861">
                  <c:v>3.4766254603613878E-2</c:v>
                </c:pt>
                <c:pt idx="1862">
                  <c:v>3.4348443048720576E-2</c:v>
                </c:pt>
                <c:pt idx="1863">
                  <c:v>4.4851501064807793E-2</c:v>
                </c:pt>
                <c:pt idx="1864">
                  <c:v>0.43563209276861792</c:v>
                </c:pt>
                <c:pt idx="1865">
                  <c:v>0.5366558855249336</c:v>
                </c:pt>
                <c:pt idx="1866">
                  <c:v>1.6092976274664488</c:v>
                </c:pt>
                <c:pt idx="1867">
                  <c:v>10.315851024009634</c:v>
                </c:pt>
                <c:pt idx="1868">
                  <c:v>15.822014010618503</c:v>
                </c:pt>
                <c:pt idx="1869">
                  <c:v>14.150315916945425</c:v>
                </c:pt>
                <c:pt idx="1870">
                  <c:v>12.408043973342105</c:v>
                </c:pt>
                <c:pt idx="1871">
                  <c:v>10.955048226918301</c:v>
                </c:pt>
                <c:pt idx="1872">
                  <c:v>9.7318535356061098</c:v>
                </c:pt>
                <c:pt idx="1873">
                  <c:v>8.6933797567983309</c:v>
                </c:pt>
                <c:pt idx="1874">
                  <c:v>7.804974514555937</c:v>
                </c:pt>
                <c:pt idx="1875">
                  <c:v>7.0396621546655798</c:v>
                </c:pt>
                <c:pt idx="1876">
                  <c:v>6.3762012624113735</c:v>
                </c:pt>
                <c:pt idx="1877">
                  <c:v>5.7976905365966482</c:v>
                </c:pt>
                <c:pt idx="1878">
                  <c:v>5.2905532952771894</c:v>
                </c:pt>
                <c:pt idx="1879">
                  <c:v>4.8437877248812251</c:v>
                </c:pt>
                <c:pt idx="1880">
                  <c:v>4.4484064426512377</c:v>
                </c:pt>
                <c:pt idx="1881">
                  <c:v>4.0970127797421867</c:v>
                </c:pt>
                <c:pt idx="1882">
                  <c:v>3.8977631597502471</c:v>
                </c:pt>
                <c:pt idx="1883">
                  <c:v>5.5306393957393469</c:v>
                </c:pt>
                <c:pt idx="1884">
                  <c:v>14.281949591746638</c:v>
                </c:pt>
                <c:pt idx="1885">
                  <c:v>34.917903101265466</c:v>
                </c:pt>
                <c:pt idx="1886">
                  <c:v>62.808551762029779</c:v>
                </c:pt>
                <c:pt idx="1887">
                  <c:v>129.15445104683795</c:v>
                </c:pt>
                <c:pt idx="1888">
                  <c:v>117.52286291964658</c:v>
                </c:pt>
                <c:pt idx="1889">
                  <c:v>184.86947489203922</c:v>
                </c:pt>
                <c:pt idx="1890">
                  <c:v>151.78304255782277</c:v>
                </c:pt>
                <c:pt idx="1891">
                  <c:v>161.74191502378585</c:v>
                </c:pt>
                <c:pt idx="1892">
                  <c:v>144.07055419398006</c:v>
                </c:pt>
                <c:pt idx="1893">
                  <c:v>101.75808495051342</c:v>
                </c:pt>
                <c:pt idx="1894">
                  <c:v>75.44931566976274</c:v>
                </c:pt>
                <c:pt idx="1895">
                  <c:v>76.196676536846482</c:v>
                </c:pt>
                <c:pt idx="1896">
                  <c:v>88.116093870873456</c:v>
                </c:pt>
                <c:pt idx="1897">
                  <c:v>66.513493673044351</c:v>
                </c:pt>
                <c:pt idx="1898">
                  <c:v>79.750173464022851</c:v>
                </c:pt>
                <c:pt idx="1899">
                  <c:v>65.813903438925195</c:v>
                </c:pt>
                <c:pt idx="1900">
                  <c:v>89.128785069314176</c:v>
                </c:pt>
                <c:pt idx="1901">
                  <c:v>80.17441951291778</c:v>
                </c:pt>
                <c:pt idx="1902">
                  <c:v>61.19447872871784</c:v>
                </c:pt>
                <c:pt idx="1903">
                  <c:v>48.092688431798265</c:v>
                </c:pt>
                <c:pt idx="1904">
                  <c:v>38.68328154751925</c:v>
                </c:pt>
                <c:pt idx="1905">
                  <c:v>31.709232321024675</c:v>
                </c:pt>
                <c:pt idx="1906">
                  <c:v>26.405313424276841</c:v>
                </c:pt>
                <c:pt idx="1907">
                  <c:v>22.283935819255291</c:v>
                </c:pt>
                <c:pt idx="1908">
                  <c:v>19.022537551698004</c:v>
                </c:pt>
                <c:pt idx="1909">
                  <c:v>16.400908696621762</c:v>
                </c:pt>
                <c:pt idx="1910">
                  <c:v>14.264629989577919</c:v>
                </c:pt>
                <c:pt idx="1911">
                  <c:v>12.502882600027348</c:v>
                </c:pt>
                <c:pt idx="1912">
                  <c:v>11.03451549993958</c:v>
                </c:pt>
                <c:pt idx="1913">
                  <c:v>9.7990365326226918</c:v>
                </c:pt>
                <c:pt idx="1914">
                  <c:v>8.7506352124223135</c:v>
                </c:pt>
                <c:pt idx="1915">
                  <c:v>7.8541256971987083</c:v>
                </c:pt>
                <c:pt idx="1916">
                  <c:v>7.0821366715148431</c:v>
                </c:pt>
                <c:pt idx="1917">
                  <c:v>6.413129182890505</c:v>
                </c:pt>
                <c:pt idx="1918">
                  <c:v>5.8299753526697167</c:v>
                </c:pt>
                <c:pt idx="1919">
                  <c:v>5.3189239673908286</c:v>
                </c:pt>
                <c:pt idx="1920">
                  <c:v>4.8728665084059068</c:v>
                </c:pt>
                <c:pt idx="1921">
                  <c:v>4.6742468280844607</c:v>
                </c:pt>
                <c:pt idx="1922">
                  <c:v>4.3510321041708551</c:v>
                </c:pt>
                <c:pt idx="1923">
                  <c:v>4.0102484196939923</c:v>
                </c:pt>
                <c:pt idx="1924">
                  <c:v>3.7058740626246949</c:v>
                </c:pt>
                <c:pt idx="1925">
                  <c:v>4.0658478046894331</c:v>
                </c:pt>
                <c:pt idx="1926">
                  <c:v>5.1221121748861966</c:v>
                </c:pt>
                <c:pt idx="1927">
                  <c:v>4.6949230943514673</c:v>
                </c:pt>
                <c:pt idx="1928">
                  <c:v>4.3162716578907476</c:v>
                </c:pt>
                <c:pt idx="1929">
                  <c:v>3.979253596272434</c:v>
                </c:pt>
                <c:pt idx="1930">
                  <c:v>3.6781336400422919</c:v>
                </c:pt>
                <c:pt idx="1931">
                  <c:v>3.4081176754311762</c:v>
                </c:pt>
                <c:pt idx="1932">
                  <c:v>3.1651748212272435</c:v>
                </c:pt>
                <c:pt idx="1933">
                  <c:v>2.9458973460609896</c:v>
                </c:pt>
                <c:pt idx="1934">
                  <c:v>2.7473895308168017</c:v>
                </c:pt>
                <c:pt idx="1935">
                  <c:v>2.5671788608639701</c:v>
                </c:pt>
                <c:pt idx="1936">
                  <c:v>2.4031445824260369</c:v>
                </c:pt>
                <c:pt idx="1937">
                  <c:v>2.2629733897366058</c:v>
                </c:pt>
                <c:pt idx="1938">
                  <c:v>2.1260157425438648</c:v>
                </c:pt>
                <c:pt idx="1939">
                  <c:v>2.0215797675092615</c:v>
                </c:pt>
                <c:pt idx="1940">
                  <c:v>2.0701123886161517</c:v>
                </c:pt>
                <c:pt idx="1941">
                  <c:v>2.0560964490057962</c:v>
                </c:pt>
                <c:pt idx="1942">
                  <c:v>1.9355224559102808</c:v>
                </c:pt>
                <c:pt idx="1943">
                  <c:v>2.5327207906997513</c:v>
                </c:pt>
                <c:pt idx="1944">
                  <c:v>3.4016704798408637</c:v>
                </c:pt>
                <c:pt idx="1945">
                  <c:v>3.339442938667645</c:v>
                </c:pt>
                <c:pt idx="1946">
                  <c:v>3.5389479443166101</c:v>
                </c:pt>
                <c:pt idx="1947">
                  <c:v>4.5320488456897188</c:v>
                </c:pt>
                <c:pt idx="1948">
                  <c:v>11.54364277753632</c:v>
                </c:pt>
                <c:pt idx="1949">
                  <c:v>15.34540847399961</c:v>
                </c:pt>
                <c:pt idx="1950">
                  <c:v>15.897749798905684</c:v>
                </c:pt>
                <c:pt idx="1951">
                  <c:v>13.851448789611963</c:v>
                </c:pt>
                <c:pt idx="1952">
                  <c:v>12.159812372227854</c:v>
                </c:pt>
                <c:pt idx="1953">
                  <c:v>10.746838527629102</c:v>
                </c:pt>
                <c:pt idx="1954">
                  <c:v>9.5556687356677052</c:v>
                </c:pt>
                <c:pt idx="1955">
                  <c:v>8.5431055514724754</c:v>
                </c:pt>
                <c:pt idx="1956">
                  <c:v>7.7708168673121634</c:v>
                </c:pt>
                <c:pt idx="1957">
                  <c:v>7.3613360828135628</c:v>
                </c:pt>
                <c:pt idx="1958">
                  <c:v>8.589912833037836</c:v>
                </c:pt>
                <c:pt idx="1959">
                  <c:v>7.7161013317336931</c:v>
                </c:pt>
                <c:pt idx="1960">
                  <c:v>6.9628207348996831</c:v>
                </c:pt>
                <c:pt idx="1961">
                  <c:v>6.9904559487901565</c:v>
                </c:pt>
                <c:pt idx="1962">
                  <c:v>6.3334047568740921</c:v>
                </c:pt>
                <c:pt idx="1963">
                  <c:v>5.7602621700531627</c:v>
                </c:pt>
                <c:pt idx="1964">
                  <c:v>5.257652237124474</c:v>
                </c:pt>
                <c:pt idx="1965">
                  <c:v>4.8147295031477464</c:v>
                </c:pt>
                <c:pt idx="1966">
                  <c:v>4.4226295595741947</c:v>
                </c:pt>
                <c:pt idx="1967">
                  <c:v>4.074053320092176</c:v>
                </c:pt>
                <c:pt idx="1968">
                  <c:v>3.7629491761854221</c:v>
                </c:pt>
                <c:pt idx="1969">
                  <c:v>3.4842676274622297</c:v>
                </c:pt>
                <c:pt idx="1970">
                  <c:v>3.2337701532514695</c:v>
                </c:pt>
                <c:pt idx="1971">
                  <c:v>3.0078790851247694</c:v>
                </c:pt>
                <c:pt idx="1972">
                  <c:v>2.803558760700029</c:v>
                </c:pt>
                <c:pt idx="1973">
                  <c:v>2.6182207508786917</c:v>
                </c:pt>
                <c:pt idx="1974">
                  <c:v>2.4496477644396268</c:v>
                </c:pt>
                <c:pt idx="1975">
                  <c:v>2.2959321542257927</c:v>
                </c:pt>
                <c:pt idx="1976">
                  <c:v>2.1554259206270343</c:v>
                </c:pt>
                <c:pt idx="1977">
                  <c:v>2.0266998293432161</c:v>
                </c:pt>
                <c:pt idx="1978">
                  <c:v>1.9085098005138503</c:v>
                </c:pt>
                <c:pt idx="1979">
                  <c:v>1.7997691339931152</c:v>
                </c:pt>
                <c:pt idx="1980">
                  <c:v>1.6995254456357709</c:v>
                </c:pt>
                <c:pt idx="1981">
                  <c:v>1.6069414270069133</c:v>
                </c:pt>
                <c:pt idx="1982">
                  <c:v>1.5212787241479251</c:v>
                </c:pt>
                <c:pt idx="1983">
                  <c:v>1.4418843732631257</c:v>
                </c:pt>
                <c:pt idx="1984">
                  <c:v>1.3681793422851722</c:v>
                </c:pt>
                <c:pt idx="1985">
                  <c:v>1.2996488145579699</c:v>
                </c:pt>
                <c:pt idx="1986">
                  <c:v>1.2358339198306987</c:v>
                </c:pt>
                <c:pt idx="1987">
                  <c:v>1.1763246725235725</c:v>
                </c:pt>
                <c:pt idx="1988">
                  <c:v>1.1207539209455191</c:v>
                </c:pt>
                <c:pt idx="1989">
                  <c:v>1.0687921462144621</c:v>
                </c:pt>
                <c:pt idx="1990">
                  <c:v>1.0201429778940709</c:v>
                </c:pt>
                <c:pt idx="1991">
                  <c:v>0.97453931623987178</c:v>
                </c:pt>
                <c:pt idx="1992">
                  <c:v>0.93173996954711258</c:v>
                </c:pt>
                <c:pt idx="1993">
                  <c:v>0.89152673839738239</c:v>
                </c:pt>
                <c:pt idx="1994">
                  <c:v>0.85370183371175834</c:v>
                </c:pt>
                <c:pt idx="1995">
                  <c:v>0.81808569921853014</c:v>
                </c:pt>
                <c:pt idx="1996">
                  <c:v>0.78451502577234</c:v>
                </c:pt>
                <c:pt idx="1997">
                  <c:v>0.75284104616376846</c:v>
                </c:pt>
                <c:pt idx="1998">
                  <c:v>0.7229280267684014</c:v>
                </c:pt>
                <c:pt idx="1999">
                  <c:v>0.69469526463590459</c:v>
                </c:pt>
                <c:pt idx="2000">
                  <c:v>0.66794028540249684</c:v>
                </c:pt>
                <c:pt idx="2001">
                  <c:v>0.64260487245835063</c:v>
                </c:pt>
                <c:pt idx="2002">
                  <c:v>0.61865853331273146</c:v>
                </c:pt>
                <c:pt idx="2003">
                  <c:v>0.60083628574485204</c:v>
                </c:pt>
                <c:pt idx="2004">
                  <c:v>0.63635398054479908</c:v>
                </c:pt>
                <c:pt idx="2005">
                  <c:v>0.61266628456073979</c:v>
                </c:pt>
                <c:pt idx="2006">
                  <c:v>0.59019371771070617</c:v>
                </c:pt>
                <c:pt idx="2007">
                  <c:v>0.56885724337556098</c:v>
                </c:pt>
                <c:pt idx="2008">
                  <c:v>0.5485840256319473</c:v>
                </c:pt>
                <c:pt idx="2009">
                  <c:v>0.52930686171795538</c:v>
                </c:pt>
                <c:pt idx="2010">
                  <c:v>0.51096367367611595</c:v>
                </c:pt>
                <c:pt idx="2011">
                  <c:v>0.49349705226827273</c:v>
                </c:pt>
                <c:pt idx="2012">
                  <c:v>0.47685384714627405</c:v>
                </c:pt>
                <c:pt idx="2013">
                  <c:v>0.46098479802677755</c:v>
                </c:pt>
                <c:pt idx="2014">
                  <c:v>0.44584420227677962</c:v>
                </c:pt>
                <c:pt idx="2015">
                  <c:v>0.43138961488469268</c:v>
                </c:pt>
                <c:pt idx="2016">
                  <c:v>0.41771534972564917</c:v>
                </c:pt>
                <c:pt idx="2017">
                  <c:v>0.40759471778001616</c:v>
                </c:pt>
                <c:pt idx="2018">
                  <c:v>0.39483274585896971</c:v>
                </c:pt>
                <c:pt idx="2019">
                  <c:v>0.3826222095827691</c:v>
                </c:pt>
                <c:pt idx="2020">
                  <c:v>0.37093284827968664</c:v>
                </c:pt>
                <c:pt idx="2021">
                  <c:v>0.35973640765710774</c:v>
                </c:pt>
                <c:pt idx="2022">
                  <c:v>0.34900648432882253</c:v>
                </c:pt>
                <c:pt idx="2023">
                  <c:v>0.33871838409172766</c:v>
                </c:pt>
                <c:pt idx="2024">
                  <c:v>0.32890712659986276</c:v>
                </c:pt>
                <c:pt idx="2025">
                  <c:v>0.31943246574726469</c:v>
                </c:pt>
                <c:pt idx="2026">
                  <c:v>0.31033468009169957</c:v>
                </c:pt>
                <c:pt idx="2027">
                  <c:v>0.3015947179553119</c:v>
                </c:pt>
                <c:pt idx="2028">
                  <c:v>0.29319469214782889</c:v>
                </c:pt>
                <c:pt idx="2029">
                  <c:v>0.2851177967194411</c:v>
                </c:pt>
                <c:pt idx="2030">
                  <c:v>0.27734823051078072</c:v>
                </c:pt>
                <c:pt idx="2031">
                  <c:v>0.26987112687733006</c:v>
                </c:pt>
                <c:pt idx="2032">
                  <c:v>0.26267248902868773</c:v>
                </c:pt>
                <c:pt idx="2033">
                  <c:v>0.25573913047926378</c:v>
                </c:pt>
                <c:pt idx="2034">
                  <c:v>0.25250741705314067</c:v>
                </c:pt>
                <c:pt idx="2035">
                  <c:v>0.28945653098481811</c:v>
                </c:pt>
                <c:pt idx="2036">
                  <c:v>0.28152228846911675</c:v>
                </c:pt>
                <c:pt idx="2037">
                  <c:v>0.27388845463032591</c:v>
                </c:pt>
                <c:pt idx="2038">
                  <c:v>0.2665405689030137</c:v>
                </c:pt>
                <c:pt idx="2039">
                  <c:v>0.25946501269770061</c:v>
                </c:pt>
                <c:pt idx="2040">
                  <c:v>0.25264895203826071</c:v>
                </c:pt>
                <c:pt idx="2041">
                  <c:v>0.24608028466476004</c:v>
                </c:pt>
                <c:pt idx="2042">
                  <c:v>0.23974759121153777</c:v>
                </c:pt>
                <c:pt idx="2043">
                  <c:v>0.23364009010809267</c:v>
                </c:pt>
                <c:pt idx="2044">
                  <c:v>0.22774759588407326</c:v>
                </c:pt>
                <c:pt idx="2045">
                  <c:v>0.22206048058989039</c:v>
                </c:pt>
                <c:pt idx="2046">
                  <c:v>0.21656963807152921</c:v>
                </c:pt>
                <c:pt idx="2047">
                  <c:v>0.21126645086244161</c:v>
                </c:pt>
                <c:pt idx="2048">
                  <c:v>0.20614275947720775</c:v>
                </c:pt>
                <c:pt idx="2049">
                  <c:v>0.20119083391128229</c:v>
                </c:pt>
                <c:pt idx="2050">
                  <c:v>0.1964033471687987</c:v>
                </c:pt>
                <c:pt idx="2051">
                  <c:v>0.19177335065631895</c:v>
                </c:pt>
                <c:pt idx="2052">
                  <c:v>0.18729425129477312</c:v>
                </c:pt>
                <c:pt idx="2053">
                  <c:v>0.1829597902148011</c:v>
                </c:pt>
                <c:pt idx="2054">
                  <c:v>0.17876402291241439</c:v>
                </c:pt>
                <c:pt idx="2055">
                  <c:v>0.1747013007525097</c:v>
                </c:pt>
                <c:pt idx="2056">
                  <c:v>0.1707662537173566</c:v>
                </c:pt>
                <c:pt idx="2057">
                  <c:v>0.16695377430588929</c:v>
                </c:pt>
                <c:pt idx="2058">
                  <c:v>0.16325900249752381</c:v>
                </c:pt>
                <c:pt idx="2059">
                  <c:v>0.15967731170139465</c:v>
                </c:pt>
                <c:pt idx="2060">
                  <c:v>0.15620429561841939</c:v>
                </c:pt>
                <c:pt idx="2061">
                  <c:v>0.15283575594952861</c:v>
                </c:pt>
                <c:pt idx="2062">
                  <c:v>0.14956769088879587</c:v>
                </c:pt>
                <c:pt idx="2063">
                  <c:v>0.1463962843451227</c:v>
                </c:pt>
                <c:pt idx="2064">
                  <c:v>0.14331789584060886</c:v>
                </c:pt>
                <c:pt idx="2065">
                  <c:v>0.14032905103785143</c:v>
                </c:pt>
                <c:pt idx="2066">
                  <c:v>0.13742643285213088</c:v>
                </c:pt>
                <c:pt idx="2067">
                  <c:v>0.13460687310788408</c:v>
                </c:pt>
                <c:pt idx="2068">
                  <c:v>0.1318673447019732</c:v>
                </c:pt>
                <c:pt idx="2069">
                  <c:v>0.12920495423913361</c:v>
                </c:pt>
                <c:pt idx="2070">
                  <c:v>0.12661693510760413</c:v>
                </c:pt>
                <c:pt idx="2071">
                  <c:v>0.12410064096534444</c:v>
                </c:pt>
                <c:pt idx="2072">
                  <c:v>0.12165353960945757</c:v>
                </c:pt>
                <c:pt idx="2073">
                  <c:v>0.11927320720345649</c:v>
                </c:pt>
                <c:pt idx="2074">
                  <c:v>0.11695732283887869</c:v>
                </c:pt>
                <c:pt idx="2075">
                  <c:v>0.11470366340946399</c:v>
                </c:pt>
                <c:pt idx="2076">
                  <c:v>0.11251009877768209</c:v>
                </c:pt>
                <c:pt idx="2077">
                  <c:v>0.11037458721485434</c:v>
                </c:pt>
                <c:pt idx="2078">
                  <c:v>0.108295171097441</c:v>
                </c:pt>
                <c:pt idx="2079">
                  <c:v>0.10626997284330321</c:v>
                </c:pt>
                <c:pt idx="2080">
                  <c:v>0.10429719107288209</c:v>
                </c:pt>
                <c:pt idx="2081">
                  <c:v>0.10237509698128607</c:v>
                </c:pt>
                <c:pt idx="2082">
                  <c:v>0.10050203090824719</c:v>
                </c:pt>
                <c:pt idx="2083">
                  <c:v>9.8676399093799189E-2</c:v>
                </c:pt>
                <c:pt idx="2084">
                  <c:v>9.6896670608362379E-2</c:v>
                </c:pt>
                <c:pt idx="2085">
                  <c:v>9.5161374446679395E-2</c:v>
                </c:pt>
                <c:pt idx="2086">
                  <c:v>9.3469096775761443E-2</c:v>
                </c:pt>
                <c:pt idx="2087">
                  <c:v>9.1818478327656855E-2</c:v>
                </c:pt>
                <c:pt idx="2088">
                  <c:v>9.0208211928462609E-2</c:v>
                </c:pt>
                <c:pt idx="2089">
                  <c:v>8.863704015556427E-2</c:v>
                </c:pt>
                <c:pt idx="2090">
                  <c:v>8.7103753115615121E-2</c:v>
                </c:pt>
                <c:pt idx="2091">
                  <c:v>8.5607186336247199E-2</c:v>
                </c:pt>
                <c:pt idx="2092">
                  <c:v>8.4227471404034721E-2</c:v>
                </c:pt>
                <c:pt idx="2093">
                  <c:v>8.2799109754216893E-2</c:v>
                </c:pt>
                <c:pt idx="2094">
                  <c:v>8.1404285427156262E-2</c:v>
                </c:pt>
                <c:pt idx="2095">
                  <c:v>8.0041994511923023E-2</c:v>
                </c:pt>
                <c:pt idx="2096">
                  <c:v>7.871126955731593E-2</c:v>
                </c:pt>
                <c:pt idx="2097">
                  <c:v>7.7411178017642468E-2</c:v>
                </c:pt>
                <c:pt idx="2098">
                  <c:v>7.6140820774447074E-2</c:v>
                </c:pt>
                <c:pt idx="2099">
                  <c:v>7.4899330730007291E-2</c:v>
                </c:pt>
                <c:pt idx="2100">
                  <c:v>7.3685871468675376E-2</c:v>
                </c:pt>
                <c:pt idx="2101">
                  <c:v>7.2499635982378491E-2</c:v>
                </c:pt>
                <c:pt idx="2102">
                  <c:v>7.1339845456814266E-2</c:v>
                </c:pt>
                <c:pt idx="2103">
                  <c:v>7.0205748115087258E-2</c:v>
                </c:pt>
                <c:pt idx="2104">
                  <c:v>6.9096618115722971E-2</c:v>
                </c:pt>
                <c:pt idx="2105">
                  <c:v>6.8011754502181998E-2</c:v>
                </c:pt>
                <c:pt idx="2106">
                  <c:v>6.6950480201158985E-2</c:v>
                </c:pt>
                <c:pt idx="2107">
                  <c:v>6.5912141067119276E-2</c:v>
                </c:pt>
                <c:pt idx="2108">
                  <c:v>6.4896104970664545E-2</c:v>
                </c:pt>
                <c:pt idx="2109">
                  <c:v>6.3901760928466375E-2</c:v>
                </c:pt>
                <c:pt idx="2110">
                  <c:v>6.2928518272629227E-2</c:v>
                </c:pt>
                <c:pt idx="2111">
                  <c:v>6.1975805857472574E-2</c:v>
                </c:pt>
                <c:pt idx="2112">
                  <c:v>6.1043071301830544E-2</c:v>
                </c:pt>
                <c:pt idx="2113">
                  <c:v>6.0129780265079966E-2</c:v>
                </c:pt>
                <c:pt idx="2114">
                  <c:v>5.9235415755202421E-2</c:v>
                </c:pt>
                <c:pt idx="2115">
                  <c:v>5.8359477467285752E-2</c:v>
                </c:pt>
                <c:pt idx="2116">
                  <c:v>5.7501481150954672E-2</c:v>
                </c:pt>
                <c:pt idx="2117">
                  <c:v>5.6660958005305379E-2</c:v>
                </c:pt>
                <c:pt idx="2118">
                  <c:v>5.5837454099996651E-2</c:v>
                </c:pt>
                <c:pt idx="2119">
                  <c:v>5.5030529821223757E-2</c:v>
                </c:pt>
                <c:pt idx="2120">
                  <c:v>5.4239759341368515E-2</c:v>
                </c:pt>
                <c:pt idx="2121">
                  <c:v>5.3464730111187707E-2</c:v>
                </c:pt>
                <c:pt idx="2122">
                  <c:v>5.2705042373457356E-2</c:v>
                </c:pt>
                <c:pt idx="2123">
                  <c:v>5.1960308697054716E-2</c:v>
                </c:pt>
                <c:pt idx="2124">
                  <c:v>5.123015353050641E-2</c:v>
                </c:pt>
                <c:pt idx="2125">
                  <c:v>5.0514212774089691E-2</c:v>
                </c:pt>
                <c:pt idx="2126">
                  <c:v>4.9812133369614701E-2</c:v>
                </c:pt>
                <c:pt idx="2127">
                  <c:v>4.912357290706644E-2</c:v>
                </c:pt>
                <c:pt idx="2128">
                  <c:v>4.8448199247324887E-2</c:v>
                </c:pt>
                <c:pt idx="2129">
                  <c:v>4.778569016022155E-2</c:v>
                </c:pt>
                <c:pt idx="2130">
                  <c:v>4.7135732977231261E-2</c:v>
                </c:pt>
                <c:pt idx="2131">
                  <c:v>4.64980242581313E-2</c:v>
                </c:pt>
                <c:pt idx="2132">
                  <c:v>4.5872269470994681E-2</c:v>
                </c:pt>
                <c:pt idx="2133">
                  <c:v>4.5258182684916624E-2</c:v>
                </c:pt>
                <c:pt idx="2134">
                  <c:v>4.4655486274902775E-2</c:v>
                </c:pt>
                <c:pt idx="2135">
                  <c:v>4.4063910638376808E-2</c:v>
                </c:pt>
                <c:pt idx="2136">
                  <c:v>4.3483193922791763E-2</c:v>
                </c:pt>
                <c:pt idx="2137">
                  <c:v>4.2913081763854125E-2</c:v>
                </c:pt>
                <c:pt idx="2138">
                  <c:v>4.2353327033895556E-2</c:v>
                </c:pt>
                <c:pt idx="2139">
                  <c:v>4.1803689599947506E-2</c:v>
                </c:pt>
                <c:pt idx="2140">
                  <c:v>4.126393609109863E-2</c:v>
                </c:pt>
                <c:pt idx="2141">
                  <c:v>4.0733839674731119E-2</c:v>
                </c:pt>
                <c:pt idx="2142">
                  <c:v>4.021317984125624E-2</c:v>
                </c:pt>
                <c:pt idx="2143">
                  <c:v>3.9701742196983254E-2</c:v>
                </c:pt>
                <c:pt idx="2144">
                  <c:v>3.9199318264776579E-2</c:v>
                </c:pt>
                <c:pt idx="2145">
                  <c:v>3.8705705292169788E-2</c:v>
                </c:pt>
                <c:pt idx="2146">
                  <c:v>3.8220706066622825E-2</c:v>
                </c:pt>
                <c:pt idx="2147">
                  <c:v>3.774412873762252E-2</c:v>
                </c:pt>
                <c:pt idx="2148">
                  <c:v>3.7275786645339759E-2</c:v>
                </c:pt>
                <c:pt idx="2149">
                  <c:v>3.6815498155571905E-2</c:v>
                </c:pt>
                <c:pt idx="2150">
                  <c:v>3.6363086500709636E-2</c:v>
                </c:pt>
                <c:pt idx="2151">
                  <c:v>3.5918379626480701E-2</c:v>
                </c:pt>
                <c:pt idx="2152">
                  <c:v>3.5481210044233748E-2</c:v>
                </c:pt>
                <c:pt idx="2153">
                  <c:v>3.5051414688536377E-2</c:v>
                </c:pt>
                <c:pt idx="2154">
                  <c:v>3.4628834779872074E-2</c:v>
                </c:pt>
                <c:pt idx="2155">
                  <c:v>3.4213315692229573E-2</c:v>
                </c:pt>
                <c:pt idx="2156">
                  <c:v>3.3804706825388664E-2</c:v>
                </c:pt>
                <c:pt idx="2157">
                  <c:v>3.3402861481714188E-2</c:v>
                </c:pt>
                <c:pt idx="2158">
                  <c:v>3.3007636747278871E-2</c:v>
                </c:pt>
                <c:pt idx="2159">
                  <c:v>3.2618893377143132E-2</c:v>
                </c:pt>
                <c:pt idx="2160">
                  <c:v>3.2236495684628892E-2</c:v>
                </c:pt>
                <c:pt idx="2161">
                  <c:v>3.1860311434429169E-2</c:v>
                </c:pt>
                <c:pt idx="2162">
                  <c:v>3.1490211739404576E-2</c:v>
                </c:pt>
                <c:pt idx="2163">
                  <c:v>3.1126070960923038E-2</c:v>
                </c:pt>
                <c:pt idx="2164">
                  <c:v>3.0767766612605316E-2</c:v>
                </c:pt>
                <c:pt idx="2165">
                  <c:v>3.0415179267345285E-2</c:v>
                </c:pt>
                <c:pt idx="2166">
                  <c:v>3.0068192467479139E-2</c:v>
                </c:pt>
                <c:pt idx="2167">
                  <c:v>2.9726692637983432E-2</c:v>
                </c:pt>
                <c:pt idx="2168">
                  <c:v>2.9390569002586266E-2</c:v>
                </c:pt>
                <c:pt idx="2169">
                  <c:v>2.9059713502682192E-2</c:v>
                </c:pt>
                <c:pt idx="2170">
                  <c:v>2.8734020718944164E-2</c:v>
                </c:pt>
                <c:pt idx="2171">
                  <c:v>3.06647271884029E-2</c:v>
                </c:pt>
                <c:pt idx="2172">
                  <c:v>3.0313779132442077E-2</c:v>
                </c:pt>
                <c:pt idx="2173">
                  <c:v>2.9968398325722238E-2</c:v>
                </c:pt>
                <c:pt idx="2174">
                  <c:v>2.9628472015005604E-2</c:v>
                </c:pt>
                <c:pt idx="2175">
                  <c:v>2.9293890221960286E-2</c:v>
                </c:pt>
                <c:pt idx="2176">
                  <c:v>2.896454566286889E-2</c:v>
                </c:pt>
                <c:pt idx="2177">
                  <c:v>2.864033367100581E-2</c:v>
                </c:pt>
                <c:pt idx="2178">
                  <c:v>2.8321152121581473E-2</c:v>
                </c:pt>
                <c:pt idx="2179">
                  <c:v>2.8006901359158676E-2</c:v>
                </c:pt>
                <c:pt idx="2180">
                  <c:v>2.7697484127449035E-2</c:v>
                </c:pt>
                <c:pt idx="2181">
                  <c:v>2.7392805501401291E-2</c:v>
                </c:pt>
                <c:pt idx="2182">
                  <c:v>2.7092772821496965E-2</c:v>
                </c:pt>
                <c:pt idx="2183">
                  <c:v>2.6797295630173239E-2</c:v>
                </c:pt>
                <c:pt idx="2184">
                  <c:v>2.6506285610293983E-2</c:v>
                </c:pt>
                <c:pt idx="2185">
                  <c:v>2.6219656525595846E-2</c:v>
                </c:pt>
                <c:pt idx="2186">
                  <c:v>2.5937324163037002E-2</c:v>
                </c:pt>
                <c:pt idx="2187">
                  <c:v>2.5659206276980304E-2</c:v>
                </c:pt>
                <c:pt idx="2188">
                  <c:v>2.5385222535144993E-2</c:v>
                </c:pt>
                <c:pt idx="2189">
                  <c:v>2.5115294466263569E-2</c:v>
                </c:pt>
                <c:pt idx="2190">
                  <c:v>2.4849345409383414E-2</c:v>
                </c:pt>
                <c:pt idx="2191">
                  <c:v>2.4587300464754616E-2</c:v>
                </c:pt>
                <c:pt idx="2192">
                  <c:v>2.4329086446247726E-2</c:v>
                </c:pt>
                <c:pt idx="2193">
                  <c:v>2.4074631835248723E-2</c:v>
                </c:pt>
                <c:pt idx="2194">
                  <c:v>2.3823866735977983E-2</c:v>
                </c:pt>
                <c:pt idx="2195">
                  <c:v>2.3576722832184847E-2</c:v>
                </c:pt>
                <c:pt idx="2196">
                  <c:v>2.3333133345169229E-2</c:v>
                </c:pt>
                <c:pt idx="2197">
                  <c:v>2.3093032993084881E-2</c:v>
                </c:pt>
                <c:pt idx="2198">
                  <c:v>2.2856357951479726E-2</c:v>
                </c:pt>
                <c:pt idx="2199">
                  <c:v>2.2623045815031231E-2</c:v>
                </c:pt>
                <c:pt idx="2200">
                  <c:v>2.2393035560435554E-2</c:v>
                </c:pt>
                <c:pt idx="2201">
                  <c:v>2.2166267510411761E-2</c:v>
                </c:pt>
                <c:pt idx="2202">
                  <c:v>2.1942683298782701E-2</c:v>
                </c:pt>
                <c:pt idx="2203">
                  <c:v>2.1722225836596474E-2</c:v>
                </c:pt>
                <c:pt idx="2204">
                  <c:v>2.1916064649555915E-2</c:v>
                </c:pt>
                <c:pt idx="2205">
                  <c:v>0.11179337682435588</c:v>
                </c:pt>
                <c:pt idx="2206">
                  <c:v>0.19001153069307805</c:v>
                </c:pt>
                <c:pt idx="2207">
                  <c:v>0.18558948212565346</c:v>
                </c:pt>
                <c:pt idx="2208">
                  <c:v>0.18130972062940645</c:v>
                </c:pt>
                <c:pt idx="2209">
                  <c:v>0.17716641904461319</c:v>
                </c:pt>
                <c:pt idx="2210">
                  <c:v>0.17315403921978309</c:v>
                </c:pt>
                <c:pt idx="2211">
                  <c:v>0.16926731521902988</c:v>
                </c:pt>
                <c:pt idx="2212">
                  <c:v>0.16550123764575558</c:v>
                </c:pt>
                <c:pt idx="2213">
                  <c:v>0.19368067644535747</c:v>
                </c:pt>
                <c:pt idx="2214">
                  <c:v>0.50625739878107745</c:v>
                </c:pt>
                <c:pt idx="2215">
                  <c:v>0.51718748113567503</c:v>
                </c:pt>
                <c:pt idx="2216">
                  <c:v>0.97445766680018631</c:v>
                </c:pt>
                <c:pt idx="2217">
                  <c:v>0.9316632962838991</c:v>
                </c:pt>
                <c:pt idx="2218">
                  <c:v>0.89145464940074259</c:v>
                </c:pt>
                <c:pt idx="2219">
                  <c:v>0.85363398942195845</c:v>
                </c:pt>
                <c:pt idx="2220">
                  <c:v>0.81802178321771335</c:v>
                </c:pt>
                <c:pt idx="2221">
                  <c:v>0.78445475004611653</c:v>
                </c:pt>
                <c:pt idx="2222">
                  <c:v>0.75278414813163741</c:v>
                </c:pt>
                <c:pt idx="2223">
                  <c:v>0.72287426666727028</c:v>
                </c:pt>
                <c:pt idx="2224">
                  <c:v>0.69460109572740703</c:v>
                </c:pt>
                <c:pt idx="2225">
                  <c:v>0.66789543764390269</c:v>
                </c:pt>
                <c:pt idx="2226">
                  <c:v>0.64256238602547544</c:v>
                </c:pt>
                <c:pt idx="2227">
                  <c:v>0.62236988116801328</c:v>
                </c:pt>
                <c:pt idx="2228">
                  <c:v>0.59940170172018847</c:v>
                </c:pt>
                <c:pt idx="2229">
                  <c:v>0.5853814485301071</c:v>
                </c:pt>
                <c:pt idx="2230">
                  <c:v>0.56428610578327054</c:v>
                </c:pt>
                <c:pt idx="2231">
                  <c:v>0.54423869601770158</c:v>
                </c:pt>
                <c:pt idx="2232">
                  <c:v>0.52517319130731743</c:v>
                </c:pt>
                <c:pt idx="2233">
                  <c:v>0.50702858342165336</c:v>
                </c:pt>
                <c:pt idx="2234">
                  <c:v>0.48974843845643251</c:v>
                </c:pt>
                <c:pt idx="2235">
                  <c:v>0.47330437275662446</c:v>
                </c:pt>
                <c:pt idx="2236">
                  <c:v>0.45759908749443789</c:v>
                </c:pt>
                <c:pt idx="2237">
                  <c:v>0.44261266557001261</c:v>
                </c:pt>
                <c:pt idx="2238">
                  <c:v>0.42830334007793514</c:v>
                </c:pt>
                <c:pt idx="2239">
                  <c:v>0.41463227455573082</c:v>
                </c:pt>
                <c:pt idx="2240">
                  <c:v>0.40156332282549489</c:v>
                </c:pt>
                <c:pt idx="2241">
                  <c:v>0.38906281128488968</c:v>
                </c:pt>
                <c:pt idx="2242">
                  <c:v>0.37709934129617473</c:v>
                </c:pt>
                <c:pt idx="2243">
                  <c:v>0.36564360959407327</c:v>
                </c:pt>
                <c:pt idx="2244">
                  <c:v>0.35466824487103649</c:v>
                </c:pt>
                <c:pt idx="2245">
                  <c:v>0.34559561986541254</c:v>
                </c:pt>
                <c:pt idx="2246">
                  <c:v>0.34398993290068303</c:v>
                </c:pt>
                <c:pt idx="2247">
                  <c:v>0.3785538692459936</c:v>
                </c:pt>
                <c:pt idx="2248">
                  <c:v>0.75366057714442436</c:v>
                </c:pt>
                <c:pt idx="2249">
                  <c:v>0.72370235036231223</c:v>
                </c:pt>
                <c:pt idx="2250">
                  <c:v>0.69538421283071017</c:v>
                </c:pt>
                <c:pt idx="2251">
                  <c:v>0.66859239530342085</c:v>
                </c:pt>
                <c:pt idx="2252">
                  <c:v>0.64322264050660616</c:v>
                </c:pt>
                <c:pt idx="2253">
                  <c:v>0.61917927603238465</c:v>
                </c:pt>
                <c:pt idx="2254">
                  <c:v>0.59637439009807636</c:v>
                </c:pt>
                <c:pt idx="2255">
                  <c:v>0.59042025515474972</c:v>
                </c:pt>
                <c:pt idx="2256">
                  <c:v>0.56907241071342984</c:v>
                </c:pt>
                <c:pt idx="2257">
                  <c:v>0.5487885466064053</c:v>
                </c:pt>
                <c:pt idx="2258">
                  <c:v>0.52950140449349847</c:v>
                </c:pt>
                <c:pt idx="2259">
                  <c:v>0.51140964309048631</c:v>
                </c:pt>
                <c:pt idx="2260">
                  <c:v>0.49464592919048722</c:v>
                </c:pt>
                <c:pt idx="2261">
                  <c:v>0.47794890569527188</c:v>
                </c:pt>
                <c:pt idx="2262">
                  <c:v>0.46202923764262982</c:v>
                </c:pt>
                <c:pt idx="2263">
                  <c:v>0.44684099277011824</c:v>
                </c:pt>
                <c:pt idx="2264">
                  <c:v>0.43234151568255413</c:v>
                </c:pt>
                <c:pt idx="2265">
                  <c:v>0.41849115483549265</c:v>
                </c:pt>
                <c:pt idx="2266">
                  <c:v>0.40525301545963455</c:v>
                </c:pt>
                <c:pt idx="2267">
                  <c:v>0.39259273566487823</c:v>
                </c:pt>
                <c:pt idx="2268">
                  <c:v>0.38047828328747513</c:v>
                </c:pt>
                <c:pt idx="2269">
                  <c:v>0.36887977132678545</c:v>
                </c:pt>
                <c:pt idx="2270">
                  <c:v>0.35776929006520269</c:v>
                </c:pt>
                <c:pt idx="2271">
                  <c:v>0.34712075418093363</c:v>
                </c:pt>
                <c:pt idx="2272">
                  <c:v>0.33690976335262734</c:v>
                </c:pt>
                <c:pt idx="2273">
                  <c:v>0.3271134750210079</c:v>
                </c:pt>
                <c:pt idx="2274">
                  <c:v>0.31771048811867375</c:v>
                </c:pt>
                <c:pt idx="2275">
                  <c:v>0.30868073670781093</c:v>
                </c:pt>
                <c:pt idx="2276">
                  <c:v>0.30000539257890657</c:v>
                </c:pt>
                <c:pt idx="2277">
                  <c:v>0.30187899282798558</c:v>
                </c:pt>
                <c:pt idx="2278">
                  <c:v>0.54033399999135356</c:v>
                </c:pt>
                <c:pt idx="2279">
                  <c:v>1.0566040324870045</c:v>
                </c:pt>
                <c:pt idx="2280">
                  <c:v>1.1563517981413609</c:v>
                </c:pt>
                <c:pt idx="2281">
                  <c:v>1.1020859239745182</c:v>
                </c:pt>
                <c:pt idx="2282">
                  <c:v>1.0513212395738538</c:v>
                </c:pt>
                <c:pt idx="2283">
                  <c:v>1.0037720814259932</c:v>
                </c:pt>
                <c:pt idx="2284">
                  <c:v>0.95918081971741431</c:v>
                </c:pt>
                <c:pt idx="2285">
                  <c:v>0.91731465798871337</c:v>
                </c:pt>
                <c:pt idx="2286">
                  <c:v>0.87796284780630152</c:v>
                </c:pt>
                <c:pt idx="2287">
                  <c:v>0.84093425839605984</c:v>
                </c:pt>
                <c:pt idx="2288">
                  <c:v>0.82328574762077134</c:v>
                </c:pt>
                <c:pt idx="2289">
                  <c:v>1.2174555540426508</c:v>
                </c:pt>
                <c:pt idx="2290">
                  <c:v>1.159170644017417</c:v>
                </c:pt>
                <c:pt idx="2291">
                  <c:v>1.1047211319809438</c:v>
                </c:pt>
                <c:pt idx="2292">
                  <c:v>1.0537879361226783</c:v>
                </c:pt>
                <c:pt idx="2293">
                  <c:v>1.0060838945340744</c:v>
                </c:pt>
                <c:pt idx="2294">
                  <c:v>0.96135005164477338</c:v>
                </c:pt>
                <c:pt idx="2295">
                  <c:v>0.91935243528610278</c:v>
                </c:pt>
                <c:pt idx="2296">
                  <c:v>0.87987925207017526</c:v>
                </c:pt>
                <c:pt idx="2297">
                  <c:v>0.84273844049923707</c:v>
                </c:pt>
                <c:pt idx="2298">
                  <c:v>0.80775553087694452</c:v>
                </c:pt>
                <c:pt idx="2299">
                  <c:v>0.77477176907471268</c:v>
                </c:pt>
                <c:pt idx="2300">
                  <c:v>0.74364246782591059</c:v>
                </c:pt>
                <c:pt idx="2301">
                  <c:v>0.7142355547291166</c:v>
                </c:pt>
                <c:pt idx="2302">
                  <c:v>0.68643029074025574</c:v>
                </c:pt>
                <c:pt idx="2303">
                  <c:v>0.66011613678441827</c:v>
                </c:pt>
                <c:pt idx="2304">
                  <c:v>0.63519174935279044</c:v>
                </c:pt>
                <c:pt idx="2305">
                  <c:v>0.61628206603363722</c:v>
                </c:pt>
                <c:pt idx="2306">
                  <c:v>0.59362517559137373</c:v>
                </c:pt>
                <c:pt idx="2307">
                  <c:v>0.57211629245584361</c:v>
                </c:pt>
                <c:pt idx="2308">
                  <c:v>0.56905417789534429</c:v>
                </c:pt>
                <c:pt idx="2309">
                  <c:v>0.5747832142296454</c:v>
                </c:pt>
                <c:pt idx="2310">
                  <c:v>0.56285421462448659</c:v>
                </c:pt>
                <c:pt idx="2311">
                  <c:v>0.6835104922463241</c:v>
                </c:pt>
                <c:pt idx="2312">
                  <c:v>1.1861717037073334</c:v>
                </c:pt>
                <c:pt idx="2313">
                  <c:v>2.2832884273245497</c:v>
                </c:pt>
                <c:pt idx="2314">
                  <c:v>5.622146758711783</c:v>
                </c:pt>
                <c:pt idx="2315">
                  <c:v>6.2760955834658709</c:v>
                </c:pt>
                <c:pt idx="2316">
                  <c:v>5.7101198180982315</c:v>
                </c:pt>
                <c:pt idx="2317">
                  <c:v>5.2135574414167047</c:v>
                </c:pt>
                <c:pt idx="2318">
                  <c:v>5.7284777153155266</c:v>
                </c:pt>
                <c:pt idx="2319">
                  <c:v>5.2297035821666498</c:v>
                </c:pt>
                <c:pt idx="2320">
                  <c:v>4.7900380210198934</c:v>
                </c:pt>
                <c:pt idx="2321">
                  <c:v>4.4007203546253599</c:v>
                </c:pt>
                <c:pt idx="2322">
                  <c:v>4.9019811155121467</c:v>
                </c:pt>
                <c:pt idx="2323">
                  <c:v>4.6470759150534748</c:v>
                </c:pt>
                <c:pt idx="2324">
                  <c:v>4.2737589528391942</c:v>
                </c:pt>
                <c:pt idx="2325">
                  <c:v>3.9413305261792528</c:v>
                </c:pt>
                <c:pt idx="2326">
                  <c:v>3.6441792035381426</c:v>
                </c:pt>
                <c:pt idx="2327">
                  <c:v>3.3850150545579263</c:v>
                </c:pt>
                <c:pt idx="2328">
                  <c:v>3.1443514157233139</c:v>
                </c:pt>
                <c:pt idx="2329">
                  <c:v>2.9270707958420337</c:v>
                </c:pt>
                <c:pt idx="2330">
                  <c:v>2.7303192425436884</c:v>
                </c:pt>
                <c:pt idx="2331">
                  <c:v>2.5516588738731385</c:v>
                </c:pt>
                <c:pt idx="2332">
                  <c:v>2.3889978086999961</c:v>
                </c:pt>
                <c:pt idx="2333">
                  <c:v>2.2405334080342239</c:v>
                </c:pt>
                <c:pt idx="2334">
                  <c:v>2.1047060250247345</c:v>
                </c:pt>
                <c:pt idx="2335">
                  <c:v>1.9801611062837448</c:v>
                </c:pt>
                <c:pt idx="2336">
                  <c:v>1.865717971577461</c:v>
                </c:pt>
                <c:pt idx="2337">
                  <c:v>1.7603439656524258</c:v>
                </c:pt>
                <c:pt idx="2338">
                  <c:v>1.6631329556788774</c:v>
                </c:pt>
                <c:pt idx="2339">
                  <c:v>1.5732873626402077</c:v>
                </c:pt>
                <c:pt idx="2340">
                  <c:v>1.4901030811264551</c:v>
                </c:pt>
                <c:pt idx="2341">
                  <c:v>1.4129567712635351</c:v>
                </c:pt>
                <c:pt idx="2342">
                  <c:v>1.3412951077119653</c:v>
                </c:pt>
                <c:pt idx="2343">
                  <c:v>1.2746256503509816</c:v>
                </c:pt>
                <c:pt idx="2344">
                  <c:v>1.2125090643458571</c:v>
                </c:pt>
                <c:pt idx="2345">
                  <c:v>1.1545524674977652</c:v>
                </c:pt>
                <c:pt idx="2346">
                  <c:v>1.1004037229262789</c:v>
                </c:pt>
                <c:pt idx="2347">
                  <c:v>1.049746527400417</c:v>
                </c:pt>
                <c:pt idx="2348">
                  <c:v>1.0022961716822441</c:v>
                </c:pt>
                <c:pt idx="2349">
                  <c:v>0.95779587036771552</c:v>
                </c:pt>
                <c:pt idx="2350">
                  <c:v>0.91601357590708432</c:v>
                </c:pt>
                <c:pt idx="2351">
                  <c:v>0.87673920554684337</c:v>
                </c:pt>
                <c:pt idx="2352">
                  <c:v>0.83978222147421344</c:v>
                </c:pt>
                <c:pt idx="2353">
                  <c:v>0.80496951395071747</c:v>
                </c:pt>
                <c:pt idx="2354">
                  <c:v>0.77214354508003213</c:v>
                </c:pt>
                <c:pt idx="2355">
                  <c:v>0.74116071737481104</c:v>
                </c:pt>
                <c:pt idx="2356">
                  <c:v>0.71188993671378031</c:v>
                </c:pt>
                <c:pt idx="2357">
                  <c:v>0.68421134381188053</c:v>
                </c:pt>
                <c:pt idx="2358">
                  <c:v>0.65801519212195037</c:v>
                </c:pt>
                <c:pt idx="2359">
                  <c:v>0.63320085327539744</c:v>
                </c:pt>
                <c:pt idx="2360">
                  <c:v>0.60967593385629981</c:v>
                </c:pt>
                <c:pt idx="2361">
                  <c:v>0.58735548957365147</c:v>
                </c:pt>
                <c:pt idx="2362">
                  <c:v>0.56616132482003223</c:v>
                </c:pt>
                <c:pt idx="2363">
                  <c:v>0.54602136723884087</c:v>
                </c:pt>
                <c:pt idx="2364">
                  <c:v>0.5268691083137349</c:v>
                </c:pt>
                <c:pt idx="2365">
                  <c:v>0.50864310218181397</c:v>
                </c:pt>
                <c:pt idx="2366">
                  <c:v>0.49128651588863298</c:v>
                </c:pt>
                <c:pt idx="2367">
                  <c:v>0.47474672517505623</c:v>
                </c:pt>
                <c:pt idx="2368">
                  <c:v>0.45897495063550819</c:v>
                </c:pt>
                <c:pt idx="2369">
                  <c:v>0.44392592973294476</c:v>
                </c:pt>
                <c:pt idx="2370">
                  <c:v>0.4295576207133765</c:v>
                </c:pt>
                <c:pt idx="2371">
                  <c:v>0.41583093494511342</c:v>
                </c:pt>
                <c:pt idx="2372">
                  <c:v>0.40270949462600869</c:v>
                </c:pt>
                <c:pt idx="2373">
                  <c:v>0.39015941316512337</c:v>
                </c:pt>
                <c:pt idx="2374">
                  <c:v>0.37814909586124723</c:v>
                </c:pt>
                <c:pt idx="2375">
                  <c:v>0.36664905877621901</c:v>
                </c:pt>
                <c:pt idx="2376">
                  <c:v>0.35563176394157681</c:v>
                </c:pt>
                <c:pt idx="2377">
                  <c:v>0.34507146924758814</c:v>
                </c:pt>
                <c:pt idx="2378">
                  <c:v>0.33494409154819021</c:v>
                </c:pt>
                <c:pt idx="2379">
                  <c:v>0.32522708167730491</c:v>
                </c:pt>
                <c:pt idx="2380">
                  <c:v>0.31589931021438422</c:v>
                </c:pt>
                <c:pt idx="2381">
                  <c:v>0.30694096296244278</c:v>
                </c:pt>
                <c:pt idx="2382">
                  <c:v>0.29833344521241101</c:v>
                </c:pt>
                <c:pt idx="2383">
                  <c:v>0.29005929396534946</c:v>
                </c:pt>
                <c:pt idx="2384">
                  <c:v>0.2821020973704686</c:v>
                </c:pt>
                <c:pt idx="2385">
                  <c:v>0.27444642071346054</c:v>
                </c:pt>
                <c:pt idx="2386">
                  <c:v>0.26707773835756426</c:v>
                </c:pt>
                <c:pt idx="2387">
                  <c:v>0.25998237110010403</c:v>
                </c:pt>
                <c:pt idx="2388">
                  <c:v>0.25314742846091709</c:v>
                </c:pt>
                <c:pt idx="2389">
                  <c:v>0.24656075546687323</c:v>
                </c:pt>
                <c:pt idx="2390">
                  <c:v>0.24021088353932041</c:v>
                </c:pt>
                <c:pt idx="2391">
                  <c:v>0.23408698512934742</c:v>
                </c:pt>
                <c:pt idx="2392">
                  <c:v>0.22817883177978532</c:v>
                </c:pt>
                <c:pt idx="2393">
                  <c:v>0.22247675532332151</c:v>
                </c:pt>
                <c:pt idx="2394">
                  <c:v>0.21697161195339959</c:v>
                </c:pt>
                <c:pt idx="2395">
                  <c:v>0.21165474892905947</c:v>
                </c:pt>
                <c:pt idx="2396">
                  <c:v>0.20651797369686797</c:v>
                </c:pt>
                <c:pt idx="2397">
                  <c:v>0.20155352523285922</c:v>
                </c:pt>
                <c:pt idx="2398">
                  <c:v>0.1967540474252148</c:v>
                </c:pt>
                <c:pt idx="2399">
                  <c:v>0.1921125643344343</c:v>
                </c:pt>
                <c:pt idx="2400">
                  <c:v>0.1876224571822305</c:v>
                </c:pt>
                <c:pt idx="2401">
                  <c:v>0.18327744293343426</c:v>
                </c:pt>
                <c:pt idx="2402">
                  <c:v>0.17907155434700039</c:v>
                </c:pt>
                <c:pt idx="2403">
                  <c:v>0.17499912138289367</c:v>
                </c:pt>
                <c:pt idx="2404">
                  <c:v>0.17105475386128746</c:v>
                </c:pt>
                <c:pt idx="2405">
                  <c:v>0.16723332527929752</c:v>
                </c:pt>
                <c:pt idx="2406">
                  <c:v>0.16352995769840223</c:v>
                </c:pt>
                <c:pt idx="2407">
                  <c:v>0.15994000762293575</c:v>
                </c:pt>
                <c:pt idx="2408">
                  <c:v>0.15645905279660141</c:v>
                </c:pt>
                <c:pt idx="2409">
                  <c:v>0.15308287984991634</c:v>
                </c:pt>
                <c:pt idx="2410">
                  <c:v>0.14980747273694092</c:v>
                </c:pt>
                <c:pt idx="2411">
                  <c:v>0.14662900190459346</c:v>
                </c:pt>
                <c:pt idx="2412">
                  <c:v>0.14354381414236891</c:v>
                </c:pt>
                <c:pt idx="2413">
                  <c:v>0.14054842306439927</c:v>
                </c:pt>
                <c:pt idx="2414">
                  <c:v>0.13763950017956469</c:v>
                </c:pt>
                <c:pt idx="2415">
                  <c:v>0.13481386650879454</c:v>
                </c:pt>
                <c:pt idx="2416">
                  <c:v>0.13206848471185589</c:v>
                </c:pt>
                <c:pt idx="2417">
                  <c:v>0.12940045168880207</c:v>
                </c:pt>
                <c:pt idx="2418">
                  <c:v>0.12680699162389955</c:v>
                </c:pt>
                <c:pt idx="2419">
                  <c:v>0.12428544944226391</c:v>
                </c:pt>
                <c:pt idx="2420">
                  <c:v>0.12183328465166916</c:v>
                </c:pt>
                <c:pt idx="2421">
                  <c:v>0.11944806554401963</c:v>
                </c:pt>
                <c:pt idx="2422">
                  <c:v>0.11712746373285907</c:v>
                </c:pt>
                <c:pt idx="2423">
                  <c:v>0.11486924900500536</c:v>
                </c:pt>
                <c:pt idx="2424">
                  <c:v>0.11267128446599212</c:v>
                </c:pt>
                <c:pt idx="2425">
                  <c:v>0.11053152196044719</c:v>
                </c:pt>
                <c:pt idx="2426">
                  <c:v>0.10844799774989396</c:v>
                </c:pt>
                <c:pt idx="2427">
                  <c:v>0.10641882843168972</c:v>
                </c:pt>
                <c:pt idx="2428">
                  <c:v>0.10444220708396561</c:v>
                </c:pt>
                <c:pt idx="2429">
                  <c:v>0.10251639962248059</c:v>
                </c:pt>
                <c:pt idx="2430">
                  <c:v>0.10063974135628609</c:v>
                </c:pt>
                <c:pt idx="2431">
                  <c:v>9.881063372998454E-2</c:v>
                </c:pt>
                <c:pt idx="2432">
                  <c:v>9.7027541241209547E-2</c:v>
                </c:pt>
                <c:pt idx="2433">
                  <c:v>9.5288988522718582E-2</c:v>
                </c:pt>
                <c:pt idx="2434">
                  <c:v>9.3593557579205192E-2</c:v>
                </c:pt>
                <c:pt idx="2435">
                  <c:v>9.193988516959313E-2</c:v>
                </c:pt>
                <c:pt idx="2436">
                  <c:v>9.0326660326194477E-2</c:v>
                </c:pt>
                <c:pt idx="2437">
                  <c:v>8.8752637360842185E-2</c:v>
                </c:pt>
                <c:pt idx="2438">
                  <c:v>8.7216571832215983E-2</c:v>
                </c:pt>
                <c:pt idx="2439">
                  <c:v>8.5717311697375426E-2</c:v>
                </c:pt>
                <c:pt idx="2440">
                  <c:v>8.425373273943905E-2</c:v>
                </c:pt>
                <c:pt idx="2441">
                  <c:v>8.2824752399368345E-2</c:v>
                </c:pt>
                <c:pt idx="2442">
                  <c:v>8.1429327964300052E-2</c:v>
                </c:pt>
                <c:pt idx="2443">
                  <c:v>8.0066454846184104E-2</c:v>
                </c:pt>
                <c:pt idx="2444">
                  <c:v>7.8735164945659242E-2</c:v>
                </c:pt>
                <c:pt idx="2445">
                  <c:v>7.7434525096413936E-2</c:v>
                </c:pt>
                <c:pt idx="2446">
                  <c:v>7.6163635585572279E-2</c:v>
                </c:pt>
                <c:pt idx="2447">
                  <c:v>7.4921628745923202E-2</c:v>
                </c:pt>
                <c:pt idx="2448">
                  <c:v>7.3707667616062775E-2</c:v>
                </c:pt>
                <c:pt idx="2449">
                  <c:v>7.2520944664760167E-2</c:v>
                </c:pt>
                <c:pt idx="2450">
                  <c:v>7.1360680576081387E-2</c:v>
                </c:pt>
                <c:pt idx="2451">
                  <c:v>7.0226123092009304E-2</c:v>
                </c:pt>
                <c:pt idx="2452">
                  <c:v>6.9116545909497298E-2</c:v>
                </c:pt>
                <c:pt idx="2453">
                  <c:v>6.8031247629070701E-2</c:v>
                </c:pt>
                <c:pt idx="2454">
                  <c:v>6.6969550752265156E-2</c:v>
                </c:pt>
                <c:pt idx="2455">
                  <c:v>6.5930800725343325E-2</c:v>
                </c:pt>
                <c:pt idx="2456">
                  <c:v>6.4914365026886564E-2</c:v>
                </c:pt>
                <c:pt idx="2457">
                  <c:v>6.3919632296991491E-2</c:v>
                </c:pt>
                <c:pt idx="2458">
                  <c:v>6.2946011505936386E-2</c:v>
                </c:pt>
                <c:pt idx="2459">
                  <c:v>6.199293116029958E-2</c:v>
                </c:pt>
                <c:pt idx="2460">
                  <c:v>6.1059838544631623E-2</c:v>
                </c:pt>
                <c:pt idx="2461">
                  <c:v>6.014619899688492E-2</c:v>
                </c:pt>
                <c:pt idx="2462">
                  <c:v>5.9251495215908896E-2</c:v>
                </c:pt>
                <c:pt idx="2463">
                  <c:v>5.8375226599412501E-2</c:v>
                </c:pt>
                <c:pt idx="2464">
                  <c:v>5.75169086108821E-2</c:v>
                </c:pt>
                <c:pt idx="2465">
                  <c:v>5.6676072174028605E-2</c:v>
                </c:pt>
                <c:pt idx="2466">
                  <c:v>5.5852263093415379E-2</c:v>
                </c:pt>
                <c:pt idx="2467">
                  <c:v>5.5045041499990635E-2</c:v>
                </c:pt>
                <c:pt idx="2468">
                  <c:v>5.4253981320318563E-2</c:v>
                </c:pt>
                <c:pt idx="2469">
                  <c:v>5.3478669768367265E-2</c:v>
                </c:pt>
                <c:pt idx="2470">
                  <c:v>5.271870685877339E-2</c:v>
                </c:pt>
                <c:pt idx="2471">
                  <c:v>5.1973704940560951E-2</c:v>
                </c:pt>
                <c:pt idx="2472">
                  <c:v>5.1243288250344896E-2</c:v>
                </c:pt>
                <c:pt idx="2473">
                  <c:v>5.052709248410267E-2</c:v>
                </c:pt>
                <c:pt idx="2474">
                  <c:v>4.9824764386643253E-2</c:v>
                </c:pt>
                <c:pt idx="2475">
                  <c:v>4.9135961357949842E-2</c:v>
                </c:pt>
                <c:pt idx="2476">
                  <c:v>4.8460351075614118E-2</c:v>
                </c:pt>
                <c:pt idx="2477">
                  <c:v>4.7797611132621563E-2</c:v>
                </c:pt>
                <c:pt idx="2478">
                  <c:v>4.7147428689782792E-2</c:v>
                </c:pt>
                <c:pt idx="2479">
                  <c:v>4.6509500142144992E-2</c:v>
                </c:pt>
                <c:pt idx="2480">
                  <c:v>4.5883530798748275E-2</c:v>
                </c:pt>
                <c:pt idx="2481">
                  <c:v>4.5269234575126223E-2</c:v>
                </c:pt>
                <c:pt idx="2482">
                  <c:v>4.4666333697977928E-2</c:v>
                </c:pt>
                <c:pt idx="2483">
                  <c:v>4.4074558421469574E-2</c:v>
                </c:pt>
                <c:pt idx="2484">
                  <c:v>4.349364675464807E-2</c:v>
                </c:pt>
                <c:pt idx="2485">
                  <c:v>4.2923344199476826E-2</c:v>
                </c:pt>
                <c:pt idx="2486">
                  <c:v>4.2363403499027431E-2</c:v>
                </c:pt>
                <c:pt idx="2487">
                  <c:v>4.1813584395381284E-2</c:v>
                </c:pt>
                <c:pt idx="2488">
                  <c:v>4.127365339682252E-2</c:v>
                </c:pt>
                <c:pt idx="2489">
                  <c:v>4.0743383553916247E-2</c:v>
                </c:pt>
                <c:pt idx="2490">
                  <c:v>4.0222554244093212E-2</c:v>
                </c:pt>
                <c:pt idx="2491">
                  <c:v>3.9710950964374082E-2</c:v>
                </c:pt>
                <c:pt idx="2492">
                  <c:v>3.9208365131887767E-2</c:v>
                </c:pt>
                <c:pt idx="2493">
                  <c:v>3.8714593891853402E-2</c:v>
                </c:pt>
                <c:pt idx="2494">
                  <c:v>3.8229439932710302E-2</c:v>
                </c:pt>
                <c:pt idx="2495">
                  <c:v>3.7752711308096404E-2</c:v>
                </c:pt>
                <c:pt idx="2496">
                  <c:v>3.728422126538964E-2</c:v>
                </c:pt>
                <c:pt idx="2497">
                  <c:v>3.6823788080537427E-2</c:v>
                </c:pt>
                <c:pt idx="2498">
                  <c:v>3.6371234898917484E-2</c:v>
                </c:pt>
                <c:pt idx="2499">
                  <c:v>3.5926389581977788E-2</c:v>
                </c:pt>
                <c:pt idx="2500">
                  <c:v>3.5489084559422714E-2</c:v>
                </c:pt>
                <c:pt idx="2501">
                  <c:v>3.5059156686715671E-2</c:v>
                </c:pt>
                <c:pt idx="2502">
                  <c:v>3.4636447107686041E-2</c:v>
                </c:pt>
                <c:pt idx="2503">
                  <c:v>3.422080112203086E-2</c:v>
                </c:pt>
                <c:pt idx="2504">
                  <c:v>3.3812068057517464E-2</c:v>
                </c:pt>
                <c:pt idx="2505">
                  <c:v>3.3410101146696791E-2</c:v>
                </c:pt>
                <c:pt idx="2506">
                  <c:v>3.3014757407949485E-2</c:v>
                </c:pt>
                <c:pt idx="2507">
                  <c:v>3.2625897530691728E-2</c:v>
                </c:pt>
                <c:pt idx="2508">
                  <c:v>3.2243385764577526E-2</c:v>
                </c:pt>
                <c:pt idx="2509">
                  <c:v>3.1867089812540383E-2</c:v>
                </c:pt>
                <c:pt idx="2510">
                  <c:v>3.1496880727523865E-2</c:v>
                </c:pt>
                <c:pt idx="2511">
                  <c:v>3.1132632812758319E-2</c:v>
                </c:pt>
                <c:pt idx="2512">
                  <c:v>3.0774223525445787E-2</c:v>
                </c:pt>
                <c:pt idx="2513">
                  <c:v>3.0421533383721812E-2</c:v>
                </c:pt>
                <c:pt idx="2514">
                  <c:v>3.0074445876768538E-2</c:v>
                </c:pt>
                <c:pt idx="2515">
                  <c:v>2.9732847377958855E-2</c:v>
                </c:pt>
                <c:pt idx="2516">
                  <c:v>2.9396627060915649E-2</c:v>
                </c:pt>
                <c:pt idx="2517">
                  <c:v>2.9065676818376709E-2</c:v>
                </c:pt>
                <c:pt idx="2518">
                  <c:v>2.8739891183758654E-2</c:v>
                </c:pt>
                <c:pt idx="2519">
                  <c:v>2.8419167255319046E-2</c:v>
                </c:pt>
                <c:pt idx="2520">
                  <c:v>2.8103404622819558E-2</c:v>
                </c:pt>
                <c:pt idx="2521">
                  <c:v>2.7792505296597145E-2</c:v>
                </c:pt>
                <c:pt idx="2522">
                  <c:v>2.7486373638953777E-2</c:v>
                </c:pt>
                <c:pt idx="2523">
                  <c:v>2.7184916297779669E-2</c:v>
                </c:pt>
                <c:pt idx="2524">
                  <c:v>2.6888042142327595E-2</c:v>
                </c:pt>
                <c:pt idx="2525">
                  <c:v>2.6595662201059644E-2</c:v>
                </c:pt>
                <c:pt idx="2526">
                  <c:v>2.6307689601491432E-2</c:v>
                </c:pt>
                <c:pt idx="2527">
                  <c:v>2.602403951196073E-2</c:v>
                </c:pt>
                <c:pt idx="2528">
                  <c:v>2.5744629085251585E-2</c:v>
                </c:pt>
                <c:pt idx="2529">
                  <c:v>2.5469377404006528E-2</c:v>
                </c:pt>
                <c:pt idx="2530">
                  <c:v>2.5198205427863947E-2</c:v>
                </c:pt>
                <c:pt idx="2531">
                  <c:v>2.493103594225804E-2</c:v>
                </c:pt>
                <c:pt idx="2532">
                  <c:v>2.4667793508822936E-2</c:v>
                </c:pt>
                <c:pt idx="2533">
                  <c:v>2.440840441734422E-2</c:v>
                </c:pt>
                <c:pt idx="2534">
                  <c:v>2.4152796639203014E-2</c:v>
                </c:pt>
                <c:pt idx="2535">
                  <c:v>2.390089978226095E-2</c:v>
                </c:pt>
                <c:pt idx="2536">
                  <c:v>2.3652645047135247E-2</c:v>
                </c:pt>
                <c:pt idx="2537">
                  <c:v>2.3407965184815416E-2</c:v>
                </c:pt>
                <c:pt idx="2538">
                  <c:v>2.316679445557571E-2</c:v>
                </c:pt>
                <c:pt idx="2539">
                  <c:v>2.2929068589138062E-2</c:v>
                </c:pt>
                <c:pt idx="2540">
                  <c:v>2.2694724746043064E-2</c:v>
                </c:pt>
                <c:pt idx="2541">
                  <c:v>2.2463701480187014E-2</c:v>
                </c:pt>
                <c:pt idx="2542">
                  <c:v>2.2235938702485965E-2</c:v>
                </c:pt>
                <c:pt idx="2543">
                  <c:v>2.2011377645628223E-2</c:v>
                </c:pt>
                <c:pt idx="2544">
                  <c:v>2.1789960829878233E-2</c:v>
                </c:pt>
                <c:pt idx="2545">
                  <c:v>2.1571632029897109E-2</c:v>
                </c:pt>
                <c:pt idx="2546">
                  <c:v>2.1356336242545033E-2</c:v>
                </c:pt>
                <c:pt idx="2547">
                  <c:v>2.1144019655633138E-2</c:v>
                </c:pt>
                <c:pt idx="2548">
                  <c:v>2.0934629617593088E-2</c:v>
                </c:pt>
                <c:pt idx="2549">
                  <c:v>2.0728114608034223E-2</c:v>
                </c:pt>
                <c:pt idx="2550">
                  <c:v>2.052442420915835E-2</c:v>
                </c:pt>
                <c:pt idx="2551">
                  <c:v>2.0323509078004846E-2</c:v>
                </c:pt>
                <c:pt idx="2552">
                  <c:v>2.012532091949782E-2</c:v>
                </c:pt>
                <c:pt idx="2553">
                  <c:v>1.9929812460270487E-2</c:v>
                </c:pt>
                <c:pt idx="2554">
                  <c:v>1.9736937423239894E-2</c:v>
                </c:pt>
                <c:pt idx="2555">
                  <c:v>1.9546650502909105E-2</c:v>
                </c:pt>
                <c:pt idx="2556">
                  <c:v>1.9358907341372598E-2</c:v>
                </c:pt>
                <c:pt idx="2557">
                  <c:v>1.9173664505002436E-2</c:v>
                </c:pt>
                <c:pt idx="2558">
                  <c:v>1.8990879461793439E-2</c:v>
                </c:pt>
                <c:pt idx="2559">
                  <c:v>1.8810510559346402E-2</c:v>
                </c:pt>
                <c:pt idx="2560">
                  <c:v>3.0668804855034839E-2</c:v>
                </c:pt>
                <c:pt idx="2561">
                  <c:v>3.0317791966774962E-2</c:v>
                </c:pt>
                <c:pt idx="2562">
                  <c:v>2.9972347643762748E-2</c:v>
                </c:pt>
                <c:pt idx="2563">
                  <c:v>2.9632359100300317E-2</c:v>
                </c:pt>
                <c:pt idx="2564">
                  <c:v>2.9297716326536771E-2</c:v>
                </c:pt>
                <c:pt idx="2565">
                  <c:v>2.8968312008145897E-2</c:v>
                </c:pt>
                <c:pt idx="2566">
                  <c:v>2.864404144867284E-2</c:v>
                </c:pt>
                <c:pt idx="2567">
                  <c:v>2.83248024944497E-2</c:v>
                </c:pt>
                <c:pt idx="2568">
                  <c:v>2.8010495461983788E-2</c:v>
                </c:pt>
                <c:pt idx="2569">
                  <c:v>2.7701023067727062E-2</c:v>
                </c:pt>
                <c:pt idx="2570">
                  <c:v>2.7396290360138468E-2</c:v>
                </c:pt>
                <c:pt idx="2571">
                  <c:v>2.7152039919175336E-2</c:v>
                </c:pt>
                <c:pt idx="2572">
                  <c:v>2.6855664406070637E-2</c:v>
                </c:pt>
                <c:pt idx="2573">
                  <c:v>2.6563773450231726E-2</c:v>
                </c:pt>
                <c:pt idx="2574">
                  <c:v>2.6812287518127802E-2</c:v>
                </c:pt>
                <c:pt idx="2575">
                  <c:v>2.6521051303051851E-2</c:v>
                </c:pt>
                <c:pt idx="2576">
                  <c:v>2.6234200380892025E-2</c:v>
                </c:pt>
                <c:pt idx="2577">
                  <c:v>2.5951650436574412E-2</c:v>
                </c:pt>
                <c:pt idx="2578">
                  <c:v>2.5673319125239027E-2</c:v>
                </c:pt>
                <c:pt idx="2579">
                  <c:v>2.5399126018102652E-2</c:v>
                </c:pt>
                <c:pt idx="2580">
                  <c:v>2.5128992550030135E-2</c:v>
                </c:pt>
                <c:pt idx="2581">
                  <c:v>2.4862841968753206E-2</c:v>
                </c:pt>
                <c:pt idx="2582">
                  <c:v>2.46005992856786E-2</c:v>
                </c:pt>
                <c:pt idx="2583">
                  <c:v>2.4342191228229264E-2</c:v>
                </c:pt>
                <c:pt idx="2584">
                  <c:v>2.408754619366479E-2</c:v>
                </c:pt>
                <c:pt idx="2585">
                  <c:v>2.3836594204328897E-2</c:v>
                </c:pt>
                <c:pt idx="2586">
                  <c:v>2.3589266864274955E-2</c:v>
                </c:pt>
                <c:pt idx="2587">
                  <c:v>2.3345497317220763E-2</c:v>
                </c:pt>
                <c:pt idx="2588">
                  <c:v>2.3105220205787539E-2</c:v>
                </c:pt>
                <c:pt idx="2589">
                  <c:v>2.2868371631978003E-2</c:v>
                </c:pt>
                <c:pt idx="2590">
                  <c:v>2.2634889118851597E-2</c:v>
                </c:pt>
                <c:pt idx="2591">
                  <c:v>2.2404711573355957E-2</c:v>
                </c:pt>
                <c:pt idx="2592">
                  <c:v>2.217777925027457E-2</c:v>
                </c:pt>
                <c:pt idx="2593">
                  <c:v>2.1975964790656485E-2</c:v>
                </c:pt>
                <c:pt idx="2594">
                  <c:v>3.5112673668900772E-2</c:v>
                </c:pt>
                <c:pt idx="2595">
                  <c:v>3.4689067431716118E-2</c:v>
                </c:pt>
                <c:pt idx="2596">
                  <c:v>3.4272543964957013E-2</c:v>
                </c:pt>
                <c:pt idx="2597">
                  <c:v>3.3862952098093674E-2</c:v>
                </c:pt>
                <c:pt idx="2598">
                  <c:v>3.4654093501739529E-2</c:v>
                </c:pt>
                <c:pt idx="2599">
                  <c:v>3.9881444970989763E-2</c:v>
                </c:pt>
                <c:pt idx="2600">
                  <c:v>4.902756144430602E-2</c:v>
                </c:pt>
                <c:pt idx="2601">
                  <c:v>0.27663645656943481</c:v>
                </c:pt>
                <c:pt idx="2602">
                  <c:v>0.26918598815186084</c:v>
                </c:pt>
                <c:pt idx="2603">
                  <c:v>0.26201271824698996</c:v>
                </c:pt>
                <c:pt idx="2604">
                  <c:v>0.44321762142739252</c:v>
                </c:pt>
                <c:pt idx="2605">
                  <c:v>1.2487260188326466</c:v>
                </c:pt>
                <c:pt idx="2606">
                  <c:v>12.21142905456183</c:v>
                </c:pt>
                <c:pt idx="2607">
                  <c:v>33.519540732836674</c:v>
                </c:pt>
                <c:pt idx="2608">
                  <c:v>32.039672408795191</c:v>
                </c:pt>
                <c:pt idx="2609">
                  <c:v>39.535528735685105</c:v>
                </c:pt>
                <c:pt idx="2610">
                  <c:v>33.424746633452386</c:v>
                </c:pt>
                <c:pt idx="2611">
                  <c:v>32.657352547706566</c:v>
                </c:pt>
                <c:pt idx="2612">
                  <c:v>27.840835372958939</c:v>
                </c:pt>
                <c:pt idx="2613">
                  <c:v>23.407449545614227</c:v>
                </c:pt>
                <c:pt idx="2614">
                  <c:v>19.917083285437521</c:v>
                </c:pt>
                <c:pt idx="2615">
                  <c:v>17.123793632637636</c:v>
                </c:pt>
                <c:pt idx="2616">
                  <c:v>14.856413329798226</c:v>
                </c:pt>
                <c:pt idx="2617">
                  <c:v>23.115002428434934</c:v>
                </c:pt>
                <c:pt idx="2618">
                  <c:v>148.9341904995226</c:v>
                </c:pt>
                <c:pt idx="2619">
                  <c:v>111.63687587423379</c:v>
                </c:pt>
                <c:pt idx="2620">
                  <c:v>130.84089603691797</c:v>
                </c:pt>
                <c:pt idx="2621">
                  <c:v>115.49800131655579</c:v>
                </c:pt>
                <c:pt idx="2622">
                  <c:v>84.212790830416495</c:v>
                </c:pt>
                <c:pt idx="2623">
                  <c:v>63.910464710820257</c:v>
                </c:pt>
                <c:pt idx="2624">
                  <c:v>50.003781386857305</c:v>
                </c:pt>
                <c:pt idx="2625">
                  <c:v>40.076537888248573</c:v>
                </c:pt>
                <c:pt idx="2626">
                  <c:v>32.75446362565097</c:v>
                </c:pt>
                <c:pt idx="2627">
                  <c:v>27.208219986321648</c:v>
                </c:pt>
                <c:pt idx="2628">
                  <c:v>22.913093807702143</c:v>
                </c:pt>
                <c:pt idx="2629">
                  <c:v>19.523996409546708</c:v>
                </c:pt>
                <c:pt idx="2630">
                  <c:v>16.806504834557064</c:v>
                </c:pt>
                <c:pt idx="2631">
                  <c:v>14.596930479589016</c:v>
                </c:pt>
                <c:pt idx="2632">
                  <c:v>12.778234787927172</c:v>
                </c:pt>
                <c:pt idx="2633">
                  <c:v>11.264988667287106</c:v>
                </c:pt>
                <c:pt idx="2634">
                  <c:v>9.9936926965705801</c:v>
                </c:pt>
                <c:pt idx="2635">
                  <c:v>8.9163812855335038</c:v>
                </c:pt>
                <c:pt idx="2636">
                  <c:v>7.9962973631563239</c:v>
                </c:pt>
                <c:pt idx="2637">
                  <c:v>7.2049062197112193</c:v>
                </c:pt>
                <c:pt idx="2638">
                  <c:v>6.5197953587732531</c:v>
                </c:pt>
                <c:pt idx="2639">
                  <c:v>5.9231726119040298</c:v>
                </c:pt>
                <c:pt idx="2640">
                  <c:v>5.4007757146541078</c:v>
                </c:pt>
                <c:pt idx="2641">
                  <c:v>4.9410696299788492</c:v>
                </c:pt>
                <c:pt idx="2642">
                  <c:v>4.5346481869224826</c:v>
                </c:pt>
                <c:pt idx="2643">
                  <c:v>4.1737828290352343</c:v>
                </c:pt>
                <c:pt idx="2644">
                  <c:v>3.8520786495386266</c:v>
                </c:pt>
                <c:pt idx="2645">
                  <c:v>3.5642096010019841</c:v>
                </c:pt>
                <c:pt idx="2646">
                  <c:v>3.3057127766074288</c:v>
                </c:pt>
                <c:pt idx="2647">
                  <c:v>3.0728272146518125</c:v>
                </c:pt>
                <c:pt idx="2648">
                  <c:v>2.8623665801426235</c:v>
                </c:pt>
                <c:pt idx="2649">
                  <c:v>2.6716178518319222</c:v>
                </c:pt>
                <c:pt idx="2650">
                  <c:v>2.4982601379053806</c:v>
                </c:pt>
                <c:pt idx="2651">
                  <c:v>2.3402991929540593</c:v>
                </c:pt>
                <c:pt idx="2652">
                  <c:v>2.1960142723256579</c:v>
                </c:pt>
                <c:pt idx="2653">
                  <c:v>2.0649748972521311</c:v>
                </c:pt>
                <c:pt idx="2654">
                  <c:v>1.9441911261964533</c:v>
                </c:pt>
                <c:pt idx="2655">
                  <c:v>1.8326208435931177</c:v>
                </c:pt>
                <c:pt idx="2656">
                  <c:v>1.7298304455740536</c:v>
                </c:pt>
                <c:pt idx="2657">
                  <c:v>1.6349487108809397</c:v>
                </c:pt>
                <c:pt idx="2658">
                  <c:v>1.5472080865605591</c:v>
                </c:pt>
                <c:pt idx="2659">
                  <c:v>1.4659303817703959</c:v>
                </c:pt>
                <c:pt idx="2660">
                  <c:v>1.3905146973368379</c:v>
                </c:pt>
                <c:pt idx="2661">
                  <c:v>1.3204272023613137</c:v>
                </c:pt>
                <c:pt idx="2662">
                  <c:v>1.2551924433229977</c:v>
                </c:pt>
                <c:pt idx="2663">
                  <c:v>1.1943859299270627</c:v>
                </c:pt>
                <c:pt idx="2664">
                  <c:v>1.1376277888138853</c:v>
                </c:pt>
                <c:pt idx="2665">
                  <c:v>1.0845773137835788</c:v>
                </c:pt>
                <c:pt idx="2666">
                  <c:v>1.0349282713998527</c:v>
                </c:pt>
                <c:pt idx="2667">
                  <c:v>0.9884048452584242</c:v>
                </c:pt>
                <c:pt idx="2668">
                  <c:v>0.94475812203265053</c:v>
                </c:pt>
                <c:pt idx="2669">
                  <c:v>0.90376303857366402</c:v>
                </c:pt>
                <c:pt idx="2670">
                  <c:v>0.86521572257343582</c:v>
                </c:pt>
                <c:pt idx="2671">
                  <c:v>0.82893117017067686</c:v>
                </c:pt>
                <c:pt idx="2672">
                  <c:v>0.79474121284512356</c:v>
                </c:pt>
                <c:pt idx="2673">
                  <c:v>0.76249273336592638</c:v>
                </c:pt>
                <c:pt idx="2674">
                  <c:v>0.73204609672197152</c:v>
                </c:pt>
                <c:pt idx="2675">
                  <c:v>0.70327376709617506</c:v>
                </c:pt>
                <c:pt idx="2676">
                  <c:v>0.6760590862372382</c:v>
                </c:pt>
                <c:pt idx="2677">
                  <c:v>0.65029519218027221</c:v>
                </c:pt>
                <c:pt idx="2678">
                  <c:v>0.6258840602932928</c:v>
                </c:pt>
                <c:pt idx="2679">
                  <c:v>0.6027356511779961</c:v>
                </c:pt>
                <c:pt idx="2680">
                  <c:v>0.58076715211089303</c:v>
                </c:pt>
                <c:pt idx="2681">
                  <c:v>0.55990230054038381</c:v>
                </c:pt>
                <c:pt idx="2682">
                  <c:v>0.54007077971062645</c:v>
                </c:pt>
                <c:pt idx="2683">
                  <c:v>0.52120767780859478</c:v>
                </c:pt>
                <c:pt idx="2684">
                  <c:v>0.50325300316313848</c:v>
                </c:pt>
                <c:pt idx="2685">
                  <c:v>0.48615124899463469</c:v>
                </c:pt>
                <c:pt idx="2686">
                  <c:v>0.46985100204620012</c:v>
                </c:pt>
                <c:pt idx="2687">
                  <c:v>0.45430459014345692</c:v>
                </c:pt>
                <c:pt idx="2688">
                  <c:v>0.43946776434714052</c:v>
                </c:pt>
                <c:pt idx="2689">
                  <c:v>0.42529941189612036</c:v>
                </c:pt>
                <c:pt idx="2690">
                  <c:v>0.41176129660002364</c:v>
                </c:pt>
                <c:pt idx="2691">
                  <c:v>0.39881782374108932</c:v>
                </c:pt>
                <c:pt idx="2692">
                  <c:v>0.38643582689284983</c:v>
                </c:pt>
                <c:pt idx="2693">
                  <c:v>0.37458437436623593</c:v>
                </c:pt>
                <c:pt idx="2694">
                  <c:v>0.36323459325796514</c:v>
                </c:pt>
                <c:pt idx="2695">
                  <c:v>0.35235950930705051</c:v>
                </c:pt>
                <c:pt idx="2696">
                  <c:v>0.34193390096738624</c:v>
                </c:pt>
                <c:pt idx="2697">
                  <c:v>0.33193416628164124</c:v>
                </c:pt>
                <c:pt idx="2698">
                  <c:v>0.32233820129736135</c:v>
                </c:pt>
                <c:pt idx="2699">
                  <c:v>0.3131252889031208</c:v>
                </c:pt>
                <c:pt idx="2700">
                  <c:v>0.30427599708322672</c:v>
                </c:pt>
                <c:pt idx="2701">
                  <c:v>0.29577208569593583</c:v>
                </c:pt>
                <c:pt idx="2702">
                  <c:v>0.28759642097423754</c:v>
                </c:pt>
                <c:pt idx="2703">
                  <c:v>0.27973289703151144</c:v>
                </c:pt>
                <c:pt idx="2704">
                  <c:v>0.27216636372818021</c:v>
                </c:pt>
                <c:pt idx="2705">
                  <c:v>0.26488256032094248</c:v>
                </c:pt>
                <c:pt idx="2706">
                  <c:v>0.25786805437440147</c:v>
                </c:pt>
                <c:pt idx="2707">
                  <c:v>0.25111018546667974</c:v>
                </c:pt>
                <c:pt idx="2708">
                  <c:v>0.24459701326675629</c:v>
                </c:pt>
                <c:pt idx="2709">
                  <c:v>0.23831726960244967</c:v>
                </c:pt>
                <c:pt idx="2710">
                  <c:v>0.23226031417472898</c:v>
                </c:pt>
                <c:pt idx="2711">
                  <c:v>0.22641609360693307</c:v>
                </c:pt>
                <c:pt idx="2712">
                  <c:v>0.220775103546931</c:v>
                </c:pt>
                <c:pt idx="2713">
                  <c:v>0.215328353566652</c:v>
                </c:pt>
                <c:pt idx="2714">
                  <c:v>0.21006733462710714</c:v>
                </c:pt>
                <c:pt idx="2715">
                  <c:v>0.20498398889831737</c:v>
                </c:pt>
                <c:pt idx="2716">
                  <c:v>0.20025242396461845</c:v>
                </c:pt>
                <c:pt idx="2717">
                  <c:v>0.25462960494688219</c:v>
                </c:pt>
                <c:pt idx="2718">
                  <c:v>0.24798931247557432</c:v>
                </c:pt>
                <c:pt idx="2719">
                  <c:v>0.24158828797007409</c:v>
                </c:pt>
                <c:pt idx="2720">
                  <c:v>0.25235118629037451</c:v>
                </c:pt>
                <c:pt idx="2721">
                  <c:v>0.42407986186092328</c:v>
                </c:pt>
                <c:pt idx="2722">
                  <c:v>0.41059561862022403</c:v>
                </c:pt>
                <c:pt idx="2723">
                  <c:v>0.39770299615834986</c:v>
                </c:pt>
                <c:pt idx="2724">
                  <c:v>0.38536903277989648</c:v>
                </c:pt>
                <c:pt idx="2725">
                  <c:v>0.37356298531875937</c:v>
                </c:pt>
                <c:pt idx="2726">
                  <c:v>0.3622561546506271</c:v>
                </c:pt>
                <c:pt idx="2727">
                  <c:v>0.35142172686534878</c:v>
                </c:pt>
                <c:pt idx="2728">
                  <c:v>0.34103462852373445</c:v>
                </c:pt>
                <c:pt idx="2729">
                  <c:v>0.33107139459857698</c:v>
                </c:pt>
                <c:pt idx="2730">
                  <c:v>0.32151004785359216</c:v>
                </c:pt>
                <c:pt idx="2731">
                  <c:v>0.31232998854940258</c:v>
                </c:pt>
                <c:pt idx="2732">
                  <c:v>0.30351189348498736</c:v>
                </c:pt>
                <c:pt idx="2733">
                  <c:v>0.29503762348834978</c:v>
                </c:pt>
                <c:pt idx="2734">
                  <c:v>0.28689013856321094</c:v>
                </c:pt>
                <c:pt idx="2735">
                  <c:v>0.27905341998091726</c:v>
                </c:pt>
                <c:pt idx="2736">
                  <c:v>0.27151239867977078</c:v>
                </c:pt>
                <c:pt idx="2737">
                  <c:v>0.26425288939880109</c:v>
                </c:pt>
                <c:pt idx="2738">
                  <c:v>0.25726153003059232</c:v>
                </c:pt>
                <c:pt idx="2739">
                  <c:v>0.25052680437852209</c:v>
                </c:pt>
                <c:pt idx="2740">
                  <c:v>0.24403463718328836</c:v>
                </c:pt>
                <c:pt idx="2741">
                  <c:v>0.23777493665930827</c:v>
                </c:pt>
                <c:pt idx="2742">
                  <c:v>0.23173711580580345</c:v>
                </c:pt>
                <c:pt idx="2743">
                  <c:v>0.22591117108736389</c:v>
                </c:pt>
                <c:pt idx="2744">
                  <c:v>0.2202876447924173</c:v>
                </c:pt>
                <c:pt idx="2745">
                  <c:v>0.21485759016773276</c:v>
                </c:pt>
                <c:pt idx="2746">
                  <c:v>0.20961253909904287</c:v>
                </c:pt>
                <c:pt idx="2747">
                  <c:v>0.20454447212896618</c:v>
                </c:pt>
                <c:pt idx="2748">
                  <c:v>0.19964579062238255</c:v>
                </c:pt>
                <c:pt idx="2749">
                  <c:v>0.19490929090648954</c:v>
                </c:pt>
                <c:pt idx="2750">
                  <c:v>0.1903281402281711</c:v>
                </c:pt>
                <c:pt idx="2751">
                  <c:v>0.18589585438520628</c:v>
                </c:pt>
                <c:pt idx="2752">
                  <c:v>0.18160627690038783</c:v>
                </c:pt>
                <c:pt idx="2753">
                  <c:v>0.17745355961897835</c:v>
                </c:pt>
                <c:pt idx="2754">
                  <c:v>0.17343214462019443</c:v>
                </c:pt>
                <c:pt idx="2755">
                  <c:v>0.16953674734271218</c:v>
                </c:pt>
                <c:pt idx="2756">
                  <c:v>0.16576234083262775</c:v>
                </c:pt>
                <c:pt idx="2757">
                  <c:v>0.16210414102995802</c:v>
                </c:pt>
                <c:pt idx="2758">
                  <c:v>0.15855759301671948</c:v>
                </c:pt>
                <c:pt idx="2759">
                  <c:v>0.15511835815594771</c:v>
                </c:pt>
                <c:pt idx="2760">
                  <c:v>0.15178230205677409</c:v>
                </c:pt>
                <c:pt idx="2761">
                  <c:v>0.14854548330590939</c:v>
                </c:pt>
                <c:pt idx="2762">
                  <c:v>0.14540414291066617</c:v>
                </c:pt>
                <c:pt idx="2763">
                  <c:v>0.14235469440300369</c:v>
                </c:pt>
                <c:pt idx="2764">
                  <c:v>0.13939371455805469</c:v>
                </c:pt>
                <c:pt idx="2765">
                  <c:v>0.13651793468423407</c:v>
                </c:pt>
                <c:pt idx="2766">
                  <c:v>0.13372423244533976</c:v>
                </c:pt>
                <c:pt idx="2767">
                  <c:v>0.1310096241781108</c:v>
                </c:pt>
                <c:pt idx="2768">
                  <c:v>0.12837125767147795</c:v>
                </c:pt>
                <c:pt idx="2769">
                  <c:v>0.12580640537630264</c:v>
                </c:pt>
                <c:pt idx="2770">
                  <c:v>0.12331245801673733</c:v>
                </c:pt>
                <c:pt idx="2771">
                  <c:v>0.12088691857648588</c:v>
                </c:pt>
                <c:pt idx="2772">
                  <c:v>0.11852739663521671</c:v>
                </c:pt>
                <c:pt idx="2773">
                  <c:v>0.11623160303219421</c:v>
                </c:pt>
                <c:pt idx="2774">
                  <c:v>0.1139973448358583</c:v>
                </c:pt>
                <c:pt idx="2775">
                  <c:v>0.11182252059961947</c:v>
                </c:pt>
                <c:pt idx="2776">
                  <c:v>0.109705115885545</c:v>
                </c:pt>
                <c:pt idx="2777">
                  <c:v>0.10764319903891695</c:v>
                </c:pt>
                <c:pt idx="2778">
                  <c:v>0.10563491719784134</c:v>
                </c:pt>
                <c:pt idx="2779">
                  <c:v>0.1036784925231946</c:v>
                </c:pt>
                <c:pt idx="2780">
                  <c:v>0.10177221863521675</c:v>
                </c:pt>
                <c:pt idx="2781">
                  <c:v>9.9914457244002566E-2</c:v>
                </c:pt>
                <c:pt idx="2782">
                  <c:v>9.8103634962019612E-2</c:v>
                </c:pt>
                <c:pt idx="2783">
                  <c:v>9.6338240287582644E-2</c:v>
                </c:pt>
                <c:pt idx="2784">
                  <c:v>9.461682074896631E-2</c:v>
                </c:pt>
                <c:pt idx="2785">
                  <c:v>9.2937980199527176E-2</c:v>
                </c:pt>
                <c:pt idx="2786">
                  <c:v>9.1300376254845897E-2</c:v>
                </c:pt>
                <c:pt idx="2787">
                  <c:v>8.9702717863497525E-2</c:v>
                </c:pt>
                <c:pt idx="2788">
                  <c:v>8.8143763003605144E-2</c:v>
                </c:pt>
                <c:pt idx="2789">
                  <c:v>8.6622316497844951E-2</c:v>
                </c:pt>
                <c:pt idx="2790">
                  <c:v>8.5137227940045815E-2</c:v>
                </c:pt>
                <c:pt idx="2791">
                  <c:v>8.3687389726966654E-2</c:v>
                </c:pt>
                <c:pt idx="2792">
                  <c:v>8.22717351892433E-2</c:v>
                </c:pt>
                <c:pt idx="2793">
                  <c:v>8.0889236815879464E-2</c:v>
                </c:pt>
                <c:pt idx="2794">
                  <c:v>7.9538904567012056E-2</c:v>
                </c:pt>
                <c:pt idx="2795">
                  <c:v>7.8219784270005407E-2</c:v>
                </c:pt>
                <c:pt idx="2796">
                  <c:v>7.6930956094242706E-2</c:v>
                </c:pt>
                <c:pt idx="2797">
                  <c:v>7.5671533100265975E-2</c:v>
                </c:pt>
                <c:pt idx="2798">
                  <c:v>7.4440659859182315E-2</c:v>
                </c:pt>
                <c:pt idx="2799">
                  <c:v>7.323751113850506E-2</c:v>
                </c:pt>
                <c:pt idx="2800">
                  <c:v>7.2061290650827559E-2</c:v>
                </c:pt>
                <c:pt idx="2801">
                  <c:v>7.0911229861949351E-2</c:v>
                </c:pt>
                <c:pt idx="2802">
                  <c:v>6.978658685526927E-2</c:v>
                </c:pt>
                <c:pt idx="2803">
                  <c:v>6.8686645249456696E-2</c:v>
                </c:pt>
                <c:pt idx="2804">
                  <c:v>6.761071316658443E-2</c:v>
                </c:pt>
                <c:pt idx="2805">
                  <c:v>6.655812224807256E-2</c:v>
                </c:pt>
                <c:pt idx="2806">
                  <c:v>6.5528226715948518E-2</c:v>
                </c:pt>
                <c:pt idx="2807">
                  <c:v>6.4520402477072483E-2</c:v>
                </c:pt>
                <c:pt idx="2808">
                  <c:v>6.3534046268112668E-2</c:v>
                </c:pt>
                <c:pt idx="2809">
                  <c:v>6.2568574839182128E-2</c:v>
                </c:pt>
                <c:pt idx="2810">
                  <c:v>6.1623424174167593E-2</c:v>
                </c:pt>
                <c:pt idx="2811">
                  <c:v>6.0698048745892935E-2</c:v>
                </c:pt>
                <c:pt idx="2812">
                  <c:v>5.9791920804362422E-2</c:v>
                </c:pt>
                <c:pt idx="2813">
                  <c:v>5.8904529696429966E-2</c:v>
                </c:pt>
                <c:pt idx="2814">
                  <c:v>5.8035381215330341E-2</c:v>
                </c:pt>
                <c:pt idx="2815">
                  <c:v>5.7183996978595164E-2</c:v>
                </c:pt>
                <c:pt idx="2816">
                  <c:v>5.634991383295828E-2</c:v>
                </c:pt>
                <c:pt idx="2817">
                  <c:v>5.55326832849318E-2</c:v>
                </c:pt>
                <c:pt idx="2818">
                  <c:v>5.4731870955802717E-2</c:v>
                </c:pt>
                <c:pt idx="2819">
                  <c:v>5.3947056059873433E-2</c:v>
                </c:pt>
                <c:pt idx="2820">
                  <c:v>5.3177830904825425E-2</c:v>
                </c:pt>
                <c:pt idx="2821">
                  <c:v>5.24238004131512E-2</c:v>
                </c:pt>
                <c:pt idx="2822">
                  <c:v>5.1684581663652675E-2</c:v>
                </c:pt>
                <c:pt idx="2823">
                  <c:v>5.095980345205757E-2</c:v>
                </c:pt>
                <c:pt idx="2824">
                  <c:v>5.0249105869855946E-2</c:v>
                </c:pt>
                <c:pt idx="2825">
                  <c:v>4.9552139900504222E-2</c:v>
                </c:pt>
                <c:pt idx="2826">
                  <c:v>4.886856703219121E-2</c:v>
                </c:pt>
                <c:pt idx="2827">
                  <c:v>4.8198058886398255E-2</c:v>
                </c:pt>
                <c:pt idx="2828">
                  <c:v>4.7540296861529843E-2</c:v>
                </c:pt>
                <c:pt idx="2829">
                  <c:v>4.6894971790923369E-2</c:v>
                </c:pt>
                <c:pt idx="2830">
                  <c:v>4.6261783614585286E-2</c:v>
                </c:pt>
                <c:pt idx="2831">
                  <c:v>4.5684031025926247E-2</c:v>
                </c:pt>
                <c:pt idx="2832">
                  <c:v>4.5073442123102159E-2</c:v>
                </c:pt>
                <c:pt idx="2833">
                  <c:v>4.4474160653988466E-2</c:v>
                </c:pt>
                <c:pt idx="2834">
                  <c:v>4.3885919404572753E-2</c:v>
                </c:pt>
                <c:pt idx="2835">
                  <c:v>4.3308458830047677E-2</c:v>
                </c:pt>
                <c:pt idx="2836">
                  <c:v>4.2741526796174434E-2</c:v>
                </c:pt>
                <c:pt idx="2837">
                  <c:v>4.2184878330654582E-2</c:v>
                </c:pt>
                <c:pt idx="2838">
                  <c:v>4.1638275384076093E-2</c:v>
                </c:pt>
                <c:pt idx="2839">
                  <c:v>4.1101486600015932E-2</c:v>
                </c:pt>
                <c:pt idx="2840">
                  <c:v>4.0574287093904579E-2</c:v>
                </c:pt>
                <c:pt idx="2841">
                  <c:v>4.0056458240276108E-2</c:v>
                </c:pt>
                <c:pt idx="2842">
                  <c:v>3.9547787468045006E-2</c:v>
                </c:pt>
                <c:pt idx="2843">
                  <c:v>3.9048068063468409E-2</c:v>
                </c:pt>
                <c:pt idx="2844">
                  <c:v>3.8557098980468274E-2</c:v>
                </c:pt>
                <c:pt idx="2845">
                  <c:v>3.8074684658003587E-2</c:v>
                </c:pt>
                <c:pt idx="2846">
                  <c:v>3.7600634844197324E-2</c:v>
                </c:pt>
                <c:pt idx="2847">
                  <c:v>3.7134764426936216E-2</c:v>
                </c:pt>
                <c:pt idx="2848">
                  <c:v>3.6676893270674603E-2</c:v>
                </c:pt>
                <c:pt idx="2849">
                  <c:v>3.6226846059186413E-2</c:v>
                </c:pt>
                <c:pt idx="2850">
                  <c:v>3.5784452144020644E-2</c:v>
                </c:pt>
                <c:pt idx="2851">
                  <c:v>3.5349545398427031E-2</c:v>
                </c:pt>
                <c:pt idx="2852">
                  <c:v>3.4921964076529394E-2</c:v>
                </c:pt>
                <c:pt idx="2853">
                  <c:v>3.4501550677533722E-2</c:v>
                </c:pt>
                <c:pt idx="2854">
                  <c:v>3.4088151814768361E-2</c:v>
                </c:pt>
                <c:pt idx="2855">
                  <c:v>3.3681618089362174E-2</c:v>
                </c:pt>
                <c:pt idx="2856">
                  <c:v>3.3281803968375545E-2</c:v>
                </c:pt>
                <c:pt idx="2857">
                  <c:v>3.2888567667206853E-2</c:v>
                </c:pt>
                <c:pt idx="2858">
                  <c:v>3.250177103610602E-2</c:v>
                </c:pt>
                <c:pt idx="2859">
                  <c:v>3.2121279450632312E-2</c:v>
                </c:pt>
                <c:pt idx="2860">
                  <c:v>3.1746961705902549E-2</c:v>
                </c:pt>
                <c:pt idx="2861">
                  <c:v>3.137868991448152E-2</c:v>
                </c:pt>
                <c:pt idx="2862">
                  <c:v>3.1016339407773298E-2</c:v>
                </c:pt>
                <c:pt idx="2863">
                  <c:v>3.0659788640777539E-2</c:v>
                </c:pt>
                <c:pt idx="2864">
                  <c:v>3.0308919100081707E-2</c:v>
                </c:pt>
                <c:pt idx="2865">
                  <c:v>2.9963615214965576E-2</c:v>
                </c:pt>
                <c:pt idx="2866">
                  <c:v>2.9623764271497981E-2</c:v>
                </c:pt>
                <c:pt idx="2867">
                  <c:v>2.9289256329513642E-2</c:v>
                </c:pt>
                <c:pt idx="2868">
                  <c:v>2.8959984142360225E-2</c:v>
                </c:pt>
                <c:pt idx="2869">
                  <c:v>2.8635843079311631E-2</c:v>
                </c:pt>
                <c:pt idx="2870">
                  <c:v>2.8316731050547685E-2</c:v>
                </c:pt>
                <c:pt idx="2871">
                  <c:v>2.8002548434604441E-2</c:v>
                </c:pt>
                <c:pt idx="2872">
                  <c:v>2.7693198008202784E-2</c:v>
                </c:pt>
                <c:pt idx="2873">
                  <c:v>2.7388584878368503E-2</c:v>
                </c:pt>
                <c:pt idx="2874">
                  <c:v>2.708861641675827E-2</c:v>
                </c:pt>
                <c:pt idx="2875">
                  <c:v>2.6793202196111192E-2</c:v>
                </c:pt>
                <c:pt idx="2876">
                  <c:v>0.10067052006030285</c:v>
                </c:pt>
                <c:pt idx="2877">
                  <c:v>0.21867387903580779</c:v>
                </c:pt>
                <c:pt idx="2878">
                  <c:v>0.21329899305108554</c:v>
                </c:pt>
                <c:pt idx="2879">
                  <c:v>0.20810671112570586</c:v>
                </c:pt>
                <c:pt idx="2880">
                  <c:v>0.20308914013714877</c:v>
                </c:pt>
                <c:pt idx="2881">
                  <c:v>0.19823879999605168</c:v>
                </c:pt>
                <c:pt idx="2882">
                  <c:v>0.19354859833544227</c:v>
                </c:pt>
                <c:pt idx="2883">
                  <c:v>0.18901180697378506</c:v>
                </c:pt>
                <c:pt idx="2884">
                  <c:v>0.18462204001218585</c:v>
                </c:pt>
                <c:pt idx="2885">
                  <c:v>0.18037323343827874</c:v>
                </c:pt>
                <c:pt idx="2886">
                  <c:v>0.17625962612033769</c:v>
                </c:pt>
                <c:pt idx="2887">
                  <c:v>0.17227574208513852</c:v>
                </c:pt>
                <c:pt idx="2888">
                  <c:v>0.16841637398211826</c:v>
                </c:pt>
                <c:pt idx="2889">
                  <c:v>0.1646765676445974</c:v>
                </c:pt>
                <c:pt idx="2890">
                  <c:v>0.1610516076662537</c:v>
                </c:pt>
                <c:pt idx="2891">
                  <c:v>0.15753700391781097</c:v>
                </c:pt>
                <c:pt idx="2892">
                  <c:v>0.154128478935048</c:v>
                </c:pt>
                <c:pt idx="2893">
                  <c:v>0.15082195611482901</c:v>
                </c:pt>
                <c:pt idx="2894">
                  <c:v>0.14761354866096257</c:v>
                </c:pt>
                <c:pt idx="2895">
                  <c:v>0.14449954922633004</c:v>
                </c:pt>
                <c:pt idx="2896">
                  <c:v>0.14147642020198103</c:v>
                </c:pt>
                <c:pt idx="2897">
                  <c:v>0.13854078460775329</c:v>
                </c:pt>
                <c:pt idx="2898">
                  <c:v>0.13568941754252034</c:v>
                </c:pt>
                <c:pt idx="2899">
                  <c:v>0.13291923815540316</c:v>
                </c:pt>
                <c:pt idx="2900">
                  <c:v>0.13022730210224856</c:v>
                </c:pt>
                <c:pt idx="2901">
                  <c:v>0.12761079445438525</c:v>
                </c:pt>
                <c:pt idx="2902">
                  <c:v>0.12506702302915962</c:v>
                </c:pt>
                <c:pt idx="2903">
                  <c:v>0.12259341211403424</c:v>
                </c:pt>
                <c:pt idx="2904">
                  <c:v>0.12018749655812445</c:v>
                </c:pt>
                <c:pt idx="2905">
                  <c:v>0.11784691620697273</c:v>
                </c:pt>
                <c:pt idx="2906">
                  <c:v>0.11556941065813166</c:v>
                </c:pt>
                <c:pt idx="2907">
                  <c:v>0.11335281431674854</c:v>
                </c:pt>
                <c:pt idx="2908">
                  <c:v>0.11119505173184385</c:v>
                </c:pt>
                <c:pt idx="2909">
                  <c:v>0.10909413319535473</c:v>
                </c:pt>
                <c:pt idx="2910">
                  <c:v>0.1070481505872866</c:v>
                </c:pt>
                <c:pt idx="2911">
                  <c:v>0.10505527345148437</c:v>
                </c:pt>
                <c:pt idx="2912">
                  <c:v>0.10311374528761987</c:v>
                </c:pt>
                <c:pt idx="2913">
                  <c:v>0.10122188004598799</c:v>
                </c:pt>
                <c:pt idx="2914">
                  <c:v>9.9378058812630704E-2</c:v>
                </c:pt>
                <c:pt idx="2915">
                  <c:v>9.75807266731544E-2</c:v>
                </c:pt>
                <c:pt idx="2916">
                  <c:v>9.5828389744400971E-2</c:v>
                </c:pt>
                <c:pt idx="2917">
                  <c:v>9.4119612363861335E-2</c:v>
                </c:pt>
                <c:pt idx="2918">
                  <c:v>9.2453014427393662E-2</c:v>
                </c:pt>
                <c:pt idx="2919">
                  <c:v>9.0827268866441116E-2</c:v>
                </c:pt>
                <c:pt idx="2920">
                  <c:v>8.9241099256516257E-2</c:v>
                </c:pt>
                <c:pt idx="2921">
                  <c:v>8.7693277549267118E-2</c:v>
                </c:pt>
                <c:pt idx="2922">
                  <c:v>8.6182621920934635E-2</c:v>
                </c:pt>
                <c:pt idx="2923">
                  <c:v>8.4707994730474051E-2</c:v>
                </c:pt>
                <c:pt idx="2924">
                  <c:v>8.3268300581051502E-2</c:v>
                </c:pt>
                <c:pt idx="2925">
                  <c:v>8.1862484479019462E-2</c:v>
                </c:pt>
                <c:pt idx="2926">
                  <c:v>8.0489530084853517E-2</c:v>
                </c:pt>
                <c:pt idx="2927">
                  <c:v>7.9148458050878709E-2</c:v>
                </c:pt>
                <c:pt idx="2928">
                  <c:v>7.7838324440933929E-2</c:v>
                </c:pt>
                <c:pt idx="2929">
                  <c:v>7.6558219227428684E-2</c:v>
                </c:pt>
                <c:pt idx="2930">
                  <c:v>7.7660215146452272E-2</c:v>
                </c:pt>
                <c:pt idx="2931">
                  <c:v>7.6384177127321762E-2</c:v>
                </c:pt>
                <c:pt idx="2932">
                  <c:v>7.513717153407129E-2</c:v>
                </c:pt>
                <c:pt idx="2933">
                  <c:v>7.3918356119754294E-2</c:v>
                </c:pt>
                <c:pt idx="2934">
                  <c:v>7.2726918286596026E-2</c:v>
                </c:pt>
                <c:pt idx="2935">
                  <c:v>7.156207386071374E-2</c:v>
                </c:pt>
                <c:pt idx="2936">
                  <c:v>7.0423065924891087E-2</c:v>
                </c:pt>
                <c:pt idx="2937">
                  <c:v>6.9309163706307506E-2</c:v>
                </c:pt>
                <c:pt idx="2938">
                  <c:v>6.8219661516311272E-2</c:v>
                </c:pt>
                <c:pt idx="2939">
                  <c:v>6.715387773948904E-2</c:v>
                </c:pt>
                <c:pt idx="2940">
                  <c:v>6.6111153869453917E-2</c:v>
                </c:pt>
                <c:pt idx="2941">
                  <c:v>6.5090853588918099E-2</c:v>
                </c:pt>
                <c:pt idx="2942">
                  <c:v>6.4126295661694255E-2</c:v>
                </c:pt>
                <c:pt idx="2943">
                  <c:v>6.3148299152382029E-2</c:v>
                </c:pt>
                <c:pt idx="2944">
                  <c:v>6.2190961256382571E-2</c:v>
                </c:pt>
                <c:pt idx="2945">
                  <c:v>6.1253725384712972E-2</c:v>
                </c:pt>
                <c:pt idx="2946">
                  <c:v>6.0336053150904428E-2</c:v>
                </c:pt>
                <c:pt idx="2947">
                  <c:v>5.9437423671914263E-2</c:v>
                </c:pt>
                <c:pt idx="2948">
                  <c:v>0.47753338463099004</c:v>
                </c:pt>
                <c:pt idx="2949">
                  <c:v>0.46163292928520455</c:v>
                </c:pt>
                <c:pt idx="2950">
                  <c:v>0.44646276960265174</c:v>
                </c:pt>
                <c:pt idx="2951">
                  <c:v>0.43198033008390341</c:v>
                </c:pt>
                <c:pt idx="2952">
                  <c:v>0.41814603246819365</c:v>
                </c:pt>
                <c:pt idx="2953">
                  <c:v>0.40492304928191059</c:v>
                </c:pt>
                <c:pt idx="2954">
                  <c:v>0.39227708050074045</c:v>
                </c:pt>
                <c:pt idx="2955">
                  <c:v>0.38017615089662898</c:v>
                </c:pt>
                <c:pt idx="2956">
                  <c:v>0.36859042592278796</c:v>
                </c:pt>
                <c:pt idx="2957">
                  <c:v>0.35749204423619618</c:v>
                </c:pt>
                <c:pt idx="2958">
                  <c:v>0.3511790168689139</c:v>
                </c:pt>
                <c:pt idx="2959">
                  <c:v>0.36135486799848043</c:v>
                </c:pt>
                <c:pt idx="2960">
                  <c:v>0.35055785286178037</c:v>
                </c:pt>
                <c:pt idx="2961">
                  <c:v>0.34020619419207998</c:v>
                </c:pt>
                <c:pt idx="2962">
                  <c:v>0.33027655271780226</c:v>
                </c:pt>
                <c:pt idx="2963">
                  <c:v>0.32074706758707133</c:v>
                </c:pt>
                <c:pt idx="2964">
                  <c:v>0.3115972468709769</c:v>
                </c:pt>
                <c:pt idx="2965">
                  <c:v>0.30280786732623466</c:v>
                </c:pt>
                <c:pt idx="2966">
                  <c:v>0.29436088253901943</c:v>
                </c:pt>
                <c:pt idx="2967">
                  <c:v>0.28623933866387524</c:v>
                </c:pt>
                <c:pt idx="2968">
                  <c:v>0.27842729705318953</c:v>
                </c:pt>
                <c:pt idx="2969">
                  <c:v>0.2709097631450213</c:v>
                </c:pt>
                <c:pt idx="2970">
                  <c:v>0.26367262104124839</c:v>
                </c:pt>
                <c:pt idx="2971">
                  <c:v>0.25670257326507018</c:v>
                </c:pt>
                <c:pt idx="2972">
                  <c:v>0.24998708523767055</c:v>
                </c:pt>
                <c:pt idx="2973">
                  <c:v>0.24351433405911352</c:v>
                </c:pt>
                <c:pt idx="2974">
                  <c:v>0.23727316121892184</c:v>
                </c:pt>
                <c:pt idx="2975">
                  <c:v>0.23125302889787822</c:v>
                </c:pt>
                <c:pt idx="2976">
                  <c:v>0.22544397955485732</c:v>
                </c:pt>
                <c:pt idx="2977">
                  <c:v>0.21983659852141335</c:v>
                </c:pt>
                <c:pt idx="2978">
                  <c:v>0.21442197935275287</c:v>
                </c:pt>
                <c:pt idx="2979">
                  <c:v>0.20919169170699689</c:v>
                </c:pt>
                <c:pt idx="2980">
                  <c:v>0.20413775154554101</c:v>
                </c:pt>
                <c:pt idx="2981">
                  <c:v>0.1992525934661219</c:v>
                </c:pt>
                <c:pt idx="2982">
                  <c:v>0.19452904499714915</c:v>
                </c:pt>
                <c:pt idx="2983">
                  <c:v>0.18996030269711514</c:v>
                </c:pt>
                <c:pt idx="2984">
                  <c:v>0.18553990991668654</c:v>
                </c:pt>
                <c:pt idx="2985">
                  <c:v>0.18126173609352492</c:v>
                </c:pt>
                <c:pt idx="2986">
                  <c:v>0.17711995746113218</c:v>
                </c:pt>
                <c:pt idx="2987">
                  <c:v>0.17310903906321462</c:v>
                </c:pt>
                <c:pt idx="2988">
                  <c:v>0.16922371797427663</c:v>
                </c:pt>
                <c:pt idx="2989">
                  <c:v>0.16545898763553182</c:v>
                </c:pt>
                <c:pt idx="2990">
                  <c:v>0.16181008322281146</c:v>
                </c:pt>
                <c:pt idx="2991">
                  <c:v>0.15827246797004602</c:v>
                </c:pt>
                <c:pt idx="2992">
                  <c:v>0.15484182037817643</c:v>
                </c:pt>
                <c:pt idx="2993">
                  <c:v>0.45814534744455931</c:v>
                </c:pt>
                <c:pt idx="2994">
                  <c:v>22.928540760861157</c:v>
                </c:pt>
                <c:pt idx="2995">
                  <c:v>68.467217851086872</c:v>
                </c:pt>
                <c:pt idx="2996">
                  <c:v>210.0383451647734</c:v>
                </c:pt>
                <c:pt idx="2997">
                  <c:v>245.77037544719789</c:v>
                </c:pt>
                <c:pt idx="2998">
                  <c:v>231.89816968949404</c:v>
                </c:pt>
                <c:pt idx="2999">
                  <c:v>151.00310158404389</c:v>
                </c:pt>
                <c:pt idx="3000">
                  <c:v>195.12362435172147</c:v>
                </c:pt>
                <c:pt idx="3001">
                  <c:v>140.10497592092028</c:v>
                </c:pt>
                <c:pt idx="3002">
                  <c:v>160.99324682461079</c:v>
                </c:pt>
                <c:pt idx="3003">
                  <c:v>382.31829485076634</c:v>
                </c:pt>
                <c:pt idx="3004">
                  <c:v>457.41567427961036</c:v>
                </c:pt>
                <c:pt idx="3005">
                  <c:v>311.240265107803</c:v>
                </c:pt>
                <c:pt idx="3006">
                  <c:v>339.21646770706724</c:v>
                </c:pt>
                <c:pt idx="3007">
                  <c:v>203.77891752578813</c:v>
                </c:pt>
                <c:pt idx="3008">
                  <c:v>135.91718235074643</c:v>
                </c:pt>
                <c:pt idx="3009">
                  <c:v>121.61415115481391</c:v>
                </c:pt>
                <c:pt idx="3010">
                  <c:v>208.00377761388145</c:v>
                </c:pt>
                <c:pt idx="3011">
                  <c:v>272.97698376251759</c:v>
                </c:pt>
                <c:pt idx="3012">
                  <c:v>324.17695321141969</c:v>
                </c:pt>
                <c:pt idx="3013">
                  <c:v>287.65806533676459</c:v>
                </c:pt>
                <c:pt idx="3014">
                  <c:v>200.4552422515039</c:v>
                </c:pt>
                <c:pt idx="3015">
                  <c:v>138.1001134371985</c:v>
                </c:pt>
                <c:pt idx="3016">
                  <c:v>98.162677813706154</c:v>
                </c:pt>
                <c:pt idx="3017">
                  <c:v>73.117833755162721</c:v>
                </c:pt>
                <c:pt idx="3018">
                  <c:v>56.390391343905691</c:v>
                </c:pt>
                <c:pt idx="3019">
                  <c:v>44.680186050369137</c:v>
                </c:pt>
                <c:pt idx="3020">
                  <c:v>36.176523441045049</c:v>
                </c:pt>
                <c:pt idx="3021">
                  <c:v>29.816911915978434</c:v>
                </c:pt>
                <c:pt idx="3022">
                  <c:v>24.944119363459436</c:v>
                </c:pt>
                <c:pt idx="3023">
                  <c:v>21.133863972569898</c:v>
                </c:pt>
                <c:pt idx="3024">
                  <c:v>18.102391114144464</c:v>
                </c:pt>
                <c:pt idx="3025">
                  <c:v>15.654187251145151</c:v>
                </c:pt>
                <c:pt idx="3026">
                  <c:v>13.651058402754417</c:v>
                </c:pt>
                <c:pt idx="3027">
                  <c:v>11.993142632918106</c:v>
                </c:pt>
                <c:pt idx="3028">
                  <c:v>10.606867587630584</c:v>
                </c:pt>
                <c:pt idx="3029">
                  <c:v>9.4370949537635767</c:v>
                </c:pt>
                <c:pt idx="3030">
                  <c:v>8.4418679315387664</c:v>
                </c:pt>
                <c:pt idx="3031">
                  <c:v>7.5888214261788969</c:v>
                </c:pt>
                <c:pt idx="3032">
                  <c:v>6.8526801686165166</c:v>
                </c:pt>
                <c:pt idx="3033">
                  <c:v>6.2134841412803361</c:v>
                </c:pt>
                <c:pt idx="3034">
                  <c:v>5.6553097201107647</c:v>
                </c:pt>
                <c:pt idx="3035">
                  <c:v>5.1653346538872498</c:v>
                </c:pt>
                <c:pt idx="3036">
                  <c:v>4.7331453639333807</c:v>
                </c:pt>
                <c:pt idx="3037">
                  <c:v>4.3502175238604019</c:v>
                </c:pt>
                <c:pt idx="3038">
                  <c:v>4.0095222158899677</c:v>
                </c:pt>
                <c:pt idx="3039">
                  <c:v>3.7052242197129162</c:v>
                </c:pt>
                <c:pt idx="3040">
                  <c:v>3.4324486700638852</c:v>
                </c:pt>
                <c:pt idx="3041">
                  <c:v>3.1870989865724186</c:v>
                </c:pt>
                <c:pt idx="3042">
                  <c:v>2.9657136336503687</c:v>
                </c:pt>
                <c:pt idx="3043">
                  <c:v>2.765352557745135</c:v>
                </c:pt>
                <c:pt idx="3044">
                  <c:v>2.5835065014440191</c:v>
                </c:pt>
                <c:pt idx="3045">
                  <c:v>2.4180240940835533</c:v>
                </c:pt>
                <c:pt idx="3046">
                  <c:v>2.267052859929743</c:v>
                </c:pt>
                <c:pt idx="3047">
                  <c:v>2.1289912000877442</c:v>
                </c:pt>
                <c:pt idx="3048">
                  <c:v>2.0024490848997889</c:v>
                </c:pt>
                <c:pt idx="3049">
                  <c:v>1.8862157040612804</c:v>
                </c:pt>
                <c:pt idx="3050">
                  <c:v>1.7792327076041878</c:v>
                </c:pt>
                <c:pt idx="3051">
                  <c:v>1.680571964850361</c:v>
                </c:pt>
                <c:pt idx="3052">
                  <c:v>1.5894169939362179</c:v>
                </c:pt>
                <c:pt idx="3053">
                  <c:v>1.5050473886644493</c:v>
                </c:pt>
                <c:pt idx="3054">
                  <c:v>1.4268257048010544</c:v>
                </c:pt>
                <c:pt idx="3055">
                  <c:v>1.3541863737893443</c:v>
                </c:pt>
                <c:pt idx="3056">
                  <c:v>1.2866262951097165</c:v>
                </c:pt>
                <c:pt idx="3057">
                  <c:v>1.2236968243609225</c:v>
                </c:pt>
                <c:pt idx="3058">
                  <c:v>1.1649969264906732</c:v>
                </c:pt>
                <c:pt idx="3059">
                  <c:v>1.1101673054362464</c:v>
                </c:pt>
                <c:pt idx="3060">
                  <c:v>1.0588853550241628</c:v>
                </c:pt>
                <c:pt idx="3061">
                  <c:v>1.0108608030712032</c:v>
                </c:pt>
                <c:pt idx="3062">
                  <c:v>0.96583194257970328</c:v>
                </c:pt>
                <c:pt idx="3063">
                  <c:v>0.92356236177972295</c:v>
                </c:pt>
                <c:pt idx="3064">
                  <c:v>0.88383809936098079</c:v>
                </c:pt>
                <c:pt idx="3065">
                  <c:v>0.84646516320335563</c:v>
                </c:pt>
                <c:pt idx="3066">
                  <c:v>0.81126736076542916</c:v>
                </c:pt>
                <c:pt idx="3067">
                  <c:v>0.77808439742904201</c:v>
                </c:pt>
                <c:pt idx="3068">
                  <c:v>0.74677020584533216</c:v>
                </c:pt>
                <c:pt idx="3069">
                  <c:v>0.71719147494068325</c:v>
                </c:pt>
                <c:pt idx="3070">
                  <c:v>0.68922635192530834</c:v>
                </c:pt>
                <c:pt idx="3071">
                  <c:v>0.66276329456875682</c:v>
                </c:pt>
                <c:pt idx="3072">
                  <c:v>0.63770005429946719</c:v>
                </c:pt>
                <c:pt idx="3073">
                  <c:v>0.61394277345854564</c:v>
                </c:pt>
                <c:pt idx="3074">
                  <c:v>0.59140518237981099</c:v>
                </c:pt>
                <c:pt idx="3075">
                  <c:v>0.57000788395125834</c:v>
                </c:pt>
                <c:pt idx="3076">
                  <c:v>0.54967771499685492</c:v>
                </c:pt>
                <c:pt idx="3077">
                  <c:v>0.53034717525082853</c:v>
                </c:pt>
                <c:pt idx="3078">
                  <c:v>0.51195391591963968</c:v>
                </c:pt>
                <c:pt idx="3079">
                  <c:v>0.49444028087295028</c:v>
                </c:pt>
                <c:pt idx="3080">
                  <c:v>0.47775289440185709</c:v>
                </c:pt>
                <c:pt idx="3081">
                  <c:v>0.46184229025335394</c:v>
                </c:pt>
                <c:pt idx="3082">
                  <c:v>0.44666257731375419</c:v>
                </c:pt>
                <c:pt idx="3083">
                  <c:v>0.43217113788660577</c:v>
                </c:pt>
                <c:pt idx="3084">
                  <c:v>0.41832835500602489</c:v>
                </c:pt>
                <c:pt idx="3085">
                  <c:v>0.40509736565562754</c:v>
                </c:pt>
                <c:pt idx="3086">
                  <c:v>0.3924438371359546</c:v>
                </c:pt>
                <c:pt idx="3087">
                  <c:v>0.38033576414750214</c:v>
                </c:pt>
                <c:pt idx="3088">
                  <c:v>0.36874328443901216</c:v>
                </c:pt>
                <c:pt idx="3089">
                  <c:v>0.35763851111737588</c:v>
                </c:pt>
                <c:pt idx="3090">
                  <c:v>0.34699537993126167</c:v>
                </c:pt>
                <c:pt idx="3091">
                  <c:v>0.33678951002959456</c:v>
                </c:pt>
                <c:pt idx="3092">
                  <c:v>0.32699807686190829</c:v>
                </c:pt>
                <c:pt idx="3093">
                  <c:v>0.31759969603337862</c:v>
                </c:pt>
                <c:pt idx="3094">
                  <c:v>0.30857431705573468</c:v>
                </c:pt>
                <c:pt idx="3095">
                  <c:v>0.29990312604842001</c:v>
                </c:pt>
                <c:pt idx="3096">
                  <c:v>0.29156845654431407</c:v>
                </c:pt>
                <c:pt idx="3097">
                  <c:v>0.28355370764275112</c:v>
                </c:pt>
                <c:pt idx="3098">
                  <c:v>0.275843268830818</c:v>
                </c:pt>
                <c:pt idx="3099">
                  <c:v>0.26842245086337885</c:v>
                </c:pt>
                <c:pt idx="3100">
                  <c:v>0.26127742215391203</c:v>
                </c:pt>
                <c:pt idx="3101">
                  <c:v>0.25439515018309372</c:v>
                </c:pt>
                <c:pt idx="3102">
                  <c:v>0.24776334748087936</c:v>
                </c:pt>
                <c:pt idx="3103">
                  <c:v>0.24137042178138279</c:v>
                </c:pt>
                <c:pt idx="3104">
                  <c:v>0.23520542998870803</c:v>
                </c:pt>
                <c:pt idx="3105">
                  <c:v>0.22925803562662517</c:v>
                </c:pt>
                <c:pt idx="3106">
                  <c:v>0.22351846947608098</c:v>
                </c:pt>
                <c:pt idx="3107">
                  <c:v>0.21797749313236978</c:v>
                </c:pt>
                <c:pt idx="3108">
                  <c:v>0.21262636523878245</c:v>
                </c:pt>
                <c:pt idx="3109">
                  <c:v>0.20745681017598527</c:v>
                </c:pt>
                <c:pt idx="3110">
                  <c:v>0.20246098900653306</c:v>
                </c:pt>
                <c:pt idx="3111">
                  <c:v>0.19763147249209001</c:v>
                </c:pt>
                <c:pt idx="3112">
                  <c:v>0.19296121601726171</c:v>
                </c:pt>
                <c:pt idx="3113">
                  <c:v>0.1884435362686982</c:v>
                </c:pt>
                <c:pt idx="3114">
                  <c:v>0.18407208953143436</c:v>
                </c:pt>
                <c:pt idx="3115">
                  <c:v>0.17984085147645912</c:v>
                </c:pt>
                <c:pt idx="3116">
                  <c:v>0.17574409832438836</c:v>
                </c:pt>
                <c:pt idx="3117">
                  <c:v>0.17177638927996361</c:v>
                </c:pt>
                <c:pt idx="3118">
                  <c:v>0.16793255014102434</c:v>
                </c:pt>
                <c:pt idx="3119">
                  <c:v>0.16420765799369919</c:v>
                </c:pt>
                <c:pt idx="3120">
                  <c:v>0.16059702691291328</c:v>
                </c:pt>
                <c:pt idx="3121">
                  <c:v>0.15709619459398552</c:v>
                </c:pt>
                <c:pt idx="3122">
                  <c:v>0.15370090984716839</c:v>
                </c:pt>
                <c:pt idx="3123">
                  <c:v>0.15040712089251021</c:v>
                </c:pt>
                <c:pt idx="3124">
                  <c:v>0.1472109643974566</c:v>
                </c:pt>
                <c:pt idx="3125">
                  <c:v>0.14410875520420721</c:v>
                </c:pt>
                <c:pt idx="3126">
                  <c:v>0.14109697669802793</c:v>
                </c:pt>
                <c:pt idx="3127">
                  <c:v>0.13817227177155134</c:v>
                </c:pt>
                <c:pt idx="3128">
                  <c:v>0.13533143434359718</c:v>
                </c:pt>
                <c:pt idx="3129">
                  <c:v>0.13257140139424098</c:v>
                </c:pt>
                <c:pt idx="3130">
                  <c:v>0.12988924548079445</c:v>
                </c:pt>
                <c:pt idx="3131">
                  <c:v>0.12728216770203493</c:v>
                </c:pt>
                <c:pt idx="3132">
                  <c:v>0.12474749108049385</c:v>
                </c:pt>
                <c:pt idx="3133">
                  <c:v>0.12228265433485905</c:v>
                </c:pt>
                <c:pt idx="3134">
                  <c:v>0.11988520601662281</c:v>
                </c:pt>
                <c:pt idx="3135">
                  <c:v>0.11755279898701257</c:v>
                </c:pt>
                <c:pt idx="3136">
                  <c:v>0.11528318521198362</c:v>
                </c:pt>
                <c:pt idx="3137">
                  <c:v>0.11307421085467044</c:v>
                </c:pt>
                <c:pt idx="3138">
                  <c:v>0.11092381164617031</c:v>
                </c:pt>
                <c:pt idx="3139">
                  <c:v>0.10883000851689617</c:v>
                </c:pt>
                <c:pt idx="3140">
                  <c:v>0.10679090347199795</c:v>
                </c:pt>
                <c:pt idx="3141">
                  <c:v>0.10480467569550717</c:v>
                </c:pt>
                <c:pt idx="3142">
                  <c:v>0.10286957786893282</c:v>
                </c:pt>
                <c:pt idx="3143">
                  <c:v>0.10098393269102444</c:v>
                </c:pt>
                <c:pt idx="3144">
                  <c:v>9.9146129586329221E-2</c:v>
                </c:pt>
                <c:pt idx="3145">
                  <c:v>9.7354621591019583E-2</c:v>
                </c:pt>
                <c:pt idx="3146">
                  <c:v>9.5607922405243101E-2</c:v>
                </c:pt>
                <c:pt idx="3147">
                  <c:v>9.3904603601973516E-2</c:v>
                </c:pt>
                <c:pt idx="3148">
                  <c:v>9.2243291983010831E-2</c:v>
                </c:pt>
                <c:pt idx="3149">
                  <c:v>9.0622667073396029E-2</c:v>
                </c:pt>
                <c:pt idx="3150">
                  <c:v>8.9041458746084823E-2</c:v>
                </c:pt>
                <c:pt idx="3151">
                  <c:v>8.7498444969257655E-2</c:v>
                </c:pt>
                <c:pt idx="3152">
                  <c:v>8.5992449669136412E-2</c:v>
                </c:pt>
                <c:pt idx="3153">
                  <c:v>8.4522340701641496E-2</c:v>
                </c:pt>
                <c:pt idx="3154">
                  <c:v>8.3087027926647211E-2</c:v>
                </c:pt>
                <c:pt idx="3155">
                  <c:v>8.1685461378993476E-2</c:v>
                </c:pt>
                <c:pt idx="3156">
                  <c:v>8.0316629530779768E-2</c:v>
                </c:pt>
                <c:pt idx="3157">
                  <c:v>7.897955763981078E-2</c:v>
                </c:pt>
                <c:pt idx="3158">
                  <c:v>7.7673306179385948E-2</c:v>
                </c:pt>
                <c:pt idx="3159">
                  <c:v>7.639696934491888E-2</c:v>
                </c:pt>
                <c:pt idx="3160">
                  <c:v>7.514967363315625E-2</c:v>
                </c:pt>
                <c:pt idx="3161">
                  <c:v>7.3930576490017302E-2</c:v>
                </c:pt>
                <c:pt idx="3162">
                  <c:v>7.2738865023327243E-2</c:v>
                </c:pt>
                <c:pt idx="3163">
                  <c:v>7.1573754776930634E-2</c:v>
                </c:pt>
                <c:pt idx="3164">
                  <c:v>7.0434488562893527E-2</c:v>
                </c:pt>
                <c:pt idx="3165">
                  <c:v>6.9320335348690865E-2</c:v>
                </c:pt>
                <c:pt idx="3166">
                  <c:v>6.8230589196465199E-2</c:v>
                </c:pt>
                <c:pt idx="3167">
                  <c:v>6.7164568251609907E-2</c:v>
                </c:pt>
                <c:pt idx="3168">
                  <c:v>6.6121613778096069E-2</c:v>
                </c:pt>
                <c:pt idx="3169">
                  <c:v>6.5101089238107465E-2</c:v>
                </c:pt>
                <c:pt idx="3170">
                  <c:v>6.4102379413691402E-2</c:v>
                </c:pt>
                <c:pt idx="3171">
                  <c:v>6.3124889568265202E-2</c:v>
                </c:pt>
                <c:pt idx="3172">
                  <c:v>6.2168044645941181E-2</c:v>
                </c:pt>
                <c:pt idx="3173">
                  <c:v>6.1231288506747569E-2</c:v>
                </c:pt>
                <c:pt idx="3174">
                  <c:v>6.0314083195931782E-2</c:v>
                </c:pt>
                <c:pt idx="3175">
                  <c:v>5.9415908245637805E-2</c:v>
                </c:pt>
                <c:pt idx="3176">
                  <c:v>5.8536260007336839E-2</c:v>
                </c:pt>
                <c:pt idx="3177">
                  <c:v>5.7674651013490189E-2</c:v>
                </c:pt>
                <c:pt idx="3178">
                  <c:v>5.6830609366997527E-2</c:v>
                </c:pt>
                <c:pt idx="3179">
                  <c:v>5.6003678157071572E-2</c:v>
                </c:pt>
                <c:pt idx="3180">
                  <c:v>5.5193414900247914E-2</c:v>
                </c:pt>
                <c:pt idx="3181">
                  <c:v>5.4399391005311451E-2</c:v>
                </c:pt>
                <c:pt idx="3182">
                  <c:v>5.3621191260987577E-2</c:v>
                </c:pt>
                <c:pt idx="3183">
                  <c:v>5.2858413345305201E-2</c:v>
                </c:pt>
                <c:pt idx="3184">
                  <c:v>5.2110667355599487E-2</c:v>
                </c:pt>
                <c:pt idx="3185">
                  <c:v>5.137757535817488E-2</c:v>
                </c:pt>
                <c:pt idx="3186">
                  <c:v>5.0658770956702313E-2</c:v>
                </c:pt>
                <c:pt idx="3187">
                  <c:v>4.995389887847209E-2</c:v>
                </c:pt>
                <c:pt idx="3188">
                  <c:v>4.9262614577669284E-2</c:v>
                </c:pt>
                <c:pt idx="3189">
                  <c:v>4.8584583854883338E-2</c:v>
                </c:pt>
                <c:pt idx="3190">
                  <c:v>4.7919482492101657E-2</c:v>
                </c:pt>
                <c:pt idx="3191">
                  <c:v>4.7266995902478848E-2</c:v>
                </c:pt>
                <c:pt idx="3192">
                  <c:v>4.6626818794205369E-2</c:v>
                </c:pt>
                <c:pt idx="3193">
                  <c:v>4.5998654847837411E-2</c:v>
                </c:pt>
                <c:pt idx="3194">
                  <c:v>4.5382216406479027E-2</c:v>
                </c:pt>
                <c:pt idx="3195">
                  <c:v>4.4777224178240711E-2</c:v>
                </c:pt>
                <c:pt idx="3196">
                  <c:v>4.4183406950425289E-2</c:v>
                </c:pt>
                <c:pt idx="3197">
                  <c:v>4.3600501314919465E-2</c:v>
                </c:pt>
                <c:pt idx="3198">
                  <c:v>4.3028251404297647E-2</c:v>
                </c:pt>
                <c:pt idx="3199">
                  <c:v>4.2466408638164491E-2</c:v>
                </c:pt>
                <c:pt idx="3200">
                  <c:v>4.1914731479290666E-2</c:v>
                </c:pt>
                <c:pt idx="3201">
                  <c:v>4.1372985199113622E-2</c:v>
                </c:pt>
                <c:pt idx="3202">
                  <c:v>4.0840941652199432E-2</c:v>
                </c:pt>
                <c:pt idx="3203">
                  <c:v>4.0318379059278167E-2</c:v>
                </c:pt>
                <c:pt idx="3204">
                  <c:v>3.9805081798486762E-2</c:v>
                </c:pt>
                <c:pt idx="3205">
                  <c:v>3.9300840204468238E-2</c:v>
                </c:pt>
                <c:pt idx="3206">
                  <c:v>3.8805450374994527E-2</c:v>
                </c:pt>
                <c:pt idx="3207">
                  <c:v>3.8318713984794743E-2</c:v>
                </c:pt>
                <c:pt idx="3208">
                  <c:v>3.7840438106286504E-2</c:v>
                </c:pt>
                <c:pt idx="3209">
                  <c:v>3.7370435036921473E-2</c:v>
                </c:pt>
                <c:pt idx="3210">
                  <c:v>3.6908522132870394E-2</c:v>
                </c:pt>
                <c:pt idx="3211">
                  <c:v>3.6454521648784197E-2</c:v>
                </c:pt>
                <c:pt idx="3212">
                  <c:v>3.6008260583381621E-2</c:v>
                </c:pt>
                <c:pt idx="3213">
                  <c:v>3.5569570530624699E-2</c:v>
                </c:pt>
                <c:pt idx="3214">
                  <c:v>3.5138287536252755E-2</c:v>
                </c:pt>
                <c:pt idx="3215">
                  <c:v>3.4714251959458917E-2</c:v>
                </c:pt>
                <c:pt idx="3216">
                  <c:v>3.42973083395001E-2</c:v>
                </c:pt>
                <c:pt idx="3217">
                  <c:v>3.3887305267042658E-2</c:v>
                </c:pt>
                <c:pt idx="3218">
                  <c:v>3.348409526005354E-2</c:v>
                </c:pt>
                <c:pt idx="3219">
                  <c:v>3.3087534644056428E-2</c:v>
                </c:pt>
                <c:pt idx="3220">
                  <c:v>3.2697483436579619E-2</c:v>
                </c:pt>
                <c:pt idx="3221">
                  <c:v>3.2313805235629323E-2</c:v>
                </c:pt>
                <c:pt idx="3222">
                  <c:v>3.1936367112031329E-2</c:v>
                </c:pt>
                <c:pt idx="3223">
                  <c:v>3.156503950548907E-2</c:v>
                </c:pt>
                <c:pt idx="3224">
                  <c:v>3.1199696124213694E-2</c:v>
                </c:pt>
                <c:pt idx="3225">
                  <c:v>3.0840213847987283E-2</c:v>
                </c:pt>
                <c:pt idx="3226">
                  <c:v>3.0486472634526928E-2</c:v>
                </c:pt>
                <c:pt idx="3227">
                  <c:v>3.0138355429023243E-2</c:v>
                </c:pt>
                <c:pt idx="3228">
                  <c:v>2.9795748076731441E-2</c:v>
                </c:pt>
                <c:pt idx="3229">
                  <c:v>2.9458539238498872E-2</c:v>
                </c:pt>
                <c:pt idx="3230">
                  <c:v>2.9126620309118074E-2</c:v>
                </c:pt>
                <c:pt idx="3231">
                  <c:v>2.8799885338398175E-2</c:v>
                </c:pt>
                <c:pt idx="3232">
                  <c:v>2.8507773172288357E-2</c:v>
                </c:pt>
                <c:pt idx="3233">
                  <c:v>9.7159691031504444E-2</c:v>
                </c:pt>
                <c:pt idx="3234">
                  <c:v>9.541784819182432E-2</c:v>
                </c:pt>
                <c:pt idx="3235">
                  <c:v>9.3719231530619632E-2</c:v>
                </c:pt>
                <c:pt idx="3236">
                  <c:v>9.2062473788536908E-2</c:v>
                </c:pt>
                <c:pt idx="3237">
                  <c:v>9.0446260161082537E-2</c:v>
                </c:pt>
                <c:pt idx="3238">
                  <c:v>8.8869325937195182E-2</c:v>
                </c:pt>
                <c:pt idx="3239">
                  <c:v>8.733045425964403E-2</c:v>
                </c:pt>
                <c:pt idx="3240">
                  <c:v>8.5828474000175334E-2</c:v>
                </c:pt>
                <c:pt idx="3241">
                  <c:v>8.4362257742790825E-2</c:v>
                </c:pt>
                <c:pt idx="3242">
                  <c:v>8.2930719868960973E-2</c:v>
                </c:pt>
                <c:pt idx="3243">
                  <c:v>8.153281473897156E-2</c:v>
                </c:pt>
                <c:pt idx="3244">
                  <c:v>8.0167534963971734E-2</c:v>
                </c:pt>
                <c:pt idx="3245">
                  <c:v>7.8833909763626087E-2</c:v>
                </c:pt>
                <c:pt idx="3246">
                  <c:v>7.7531003404599341E-2</c:v>
                </c:pt>
                <c:pt idx="3247">
                  <c:v>7.625791371539041E-2</c:v>
                </c:pt>
                <c:pt idx="3248">
                  <c:v>7.5013770673314425E-2</c:v>
                </c:pt>
                <c:pt idx="3249">
                  <c:v>7.3797735059682984E-2</c:v>
                </c:pt>
                <c:pt idx="3250">
                  <c:v>7.2608997179478718E-2</c:v>
                </c:pt>
                <c:pt idx="3251">
                  <c:v>7.1446775642037719E-2</c:v>
                </c:pt>
                <c:pt idx="3252">
                  <c:v>7.0310316199468273E-2</c:v>
                </c:pt>
                <c:pt idx="3253">
                  <c:v>6.9198890639724439E-2</c:v>
                </c:pt>
                <c:pt idx="3254">
                  <c:v>6.8111795731439453E-2</c:v>
                </c:pt>
                <c:pt idx="3255">
                  <c:v>6.7048352217791957E-2</c:v>
                </c:pt>
                <c:pt idx="3256">
                  <c:v>6.6007903856838884E-2</c:v>
                </c:pt>
                <c:pt idx="3257">
                  <c:v>6.4989816505897038E-2</c:v>
                </c:pt>
                <c:pt idx="3258">
                  <c:v>6.3993477247696468E-2</c:v>
                </c:pt>
                <c:pt idx="3259">
                  <c:v>6.3018293556157817E-2</c:v>
                </c:pt>
                <c:pt idx="3260">
                  <c:v>6.2063692499771402E-2</c:v>
                </c:pt>
                <c:pt idx="3261">
                  <c:v>6.11291199806656E-2</c:v>
                </c:pt>
                <c:pt idx="3262">
                  <c:v>6.0214040007566243E-2</c:v>
                </c:pt>
                <c:pt idx="3263">
                  <c:v>5.931793400094372E-2</c:v>
                </c:pt>
                <c:pt idx="3264">
                  <c:v>5.8440300128744738E-2</c:v>
                </c:pt>
                <c:pt idx="3265">
                  <c:v>5.7580652671189142E-2</c:v>
                </c:pt>
                <c:pt idx="3266">
                  <c:v>5.67385214132013E-2</c:v>
                </c:pt>
                <c:pt idx="3267">
                  <c:v>5.5913451063119853E-2</c:v>
                </c:pt>
                <c:pt idx="3268">
                  <c:v>5.5105000696405337E-2</c:v>
                </c:pt>
                <c:pt idx="3269">
                  <c:v>5.4312743223134882E-2</c:v>
                </c:pt>
                <c:pt idx="3270">
                  <c:v>5.3536264878136883E-2</c:v>
                </c:pt>
                <c:pt idx="3271">
                  <c:v>5.277516473268188E-2</c:v>
                </c:pt>
                <c:pt idx="3272">
                  <c:v>5.2029054226701579E-2</c:v>
                </c:pt>
                <c:pt idx="3273">
                  <c:v>5.1297556720564276E-2</c:v>
                </c:pt>
                <c:pt idx="3274">
                  <c:v>5.0580307065484532E-2</c:v>
                </c:pt>
                <c:pt idx="3275">
                  <c:v>4.987695119169451E-2</c:v>
                </c:pt>
                <c:pt idx="3276">
                  <c:v>4.9187145713549554E-2</c:v>
                </c:pt>
                <c:pt idx="3277">
                  <c:v>4.8510557550781548E-2</c:v>
                </c:pt>
                <c:pt idx="3278">
                  <c:v>5.4204562482450758E-2</c:v>
                </c:pt>
                <c:pt idx="3279">
                  <c:v>5.3430231824384472E-2</c:v>
                </c:pt>
                <c:pt idx="3280">
                  <c:v>5.2671224970287381E-2</c:v>
                </c:pt>
                <c:pt idx="3281">
                  <c:v>5.1927155032845305E-2</c:v>
                </c:pt>
                <c:pt idx="3282">
                  <c:v>5.119764698475468E-2</c:v>
                </c:pt>
                <c:pt idx="3283">
                  <c:v>5.048233723163667E-2</c:v>
                </c:pt>
                <c:pt idx="3284">
                  <c:v>4.9780873202595464E-2</c:v>
                </c:pt>
                <c:pt idx="3285">
                  <c:v>4.90929129576003E-2</c:v>
                </c:pt>
                <c:pt idx="3286">
                  <c:v>4.8418124810910082E-2</c:v>
                </c:pt>
                <c:pt idx="3287">
                  <c:v>4.7756186969804243E-2</c:v>
                </c:pt>
                <c:pt idx="3288">
                  <c:v>4.7106787187916048E-2</c:v>
                </c:pt>
                <c:pt idx="3289">
                  <c:v>4.6469622432505082E-2</c:v>
                </c:pt>
                <c:pt idx="3290">
                  <c:v>4.5844398565036033E-2</c:v>
                </c:pt>
                <c:pt idx="3291">
                  <c:v>4.5230830034464251E-2</c:v>
                </c:pt>
                <c:pt idx="3292">
                  <c:v>4.4628639582657989E-2</c:v>
                </c:pt>
                <c:pt idx="3293">
                  <c:v>4.4037557961416611E-2</c:v>
                </c:pt>
                <c:pt idx="3294">
                  <c:v>4.345732366056914E-2</c:v>
                </c:pt>
                <c:pt idx="3295">
                  <c:v>4.2887682646665183E-2</c:v>
                </c:pt>
                <c:pt idx="3296">
                  <c:v>4.2328388111792133E-2</c:v>
                </c:pt>
                <c:pt idx="3297">
                  <c:v>4.177920023207643E-2</c:v>
                </c:pt>
                <c:pt idx="3298">
                  <c:v>4.1239885935448459E-2</c:v>
                </c:pt>
                <c:pt idx="3299">
                  <c:v>4.0710218678269905E-2</c:v>
                </c:pt>
                <c:pt idx="3300">
                  <c:v>4.018997823044209E-2</c:v>
                </c:pt>
                <c:pt idx="3301">
                  <c:v>3.9678950468633276E-2</c:v>
                </c:pt>
                <c:pt idx="3302">
                  <c:v>3.9176927177277554E-2</c:v>
                </c:pt>
                <c:pt idx="3303">
                  <c:v>3.8683705857017074E-2</c:v>
                </c:pt>
                <c:pt idx="3304">
                  <c:v>3.819908954027372E-2</c:v>
                </c:pt>
                <c:pt idx="3305">
                  <c:v>3.7722886613649954E-2</c:v>
                </c:pt>
                <c:pt idx="3306">
                  <c:v>3.7254910646874903E-2</c:v>
                </c:pt>
                <c:pt idx="3307">
                  <c:v>3.6794980228023293E-2</c:v>
                </c:pt>
                <c:pt idx="3308">
                  <c:v>3.6342918804746945E-2</c:v>
                </c:pt>
                <c:pt idx="3309">
                  <c:v>3.5898554531273406E-2</c:v>
                </c:pt>
                <c:pt idx="3310">
                  <c:v>3.5461720120932828E-2</c:v>
                </c:pt>
                <c:pt idx="3311">
                  <c:v>3.5032252703990657E-2</c:v>
                </c:pt>
                <c:pt idx="3312">
                  <c:v>3.4609993690568337E-2</c:v>
                </c:pt>
                <c:pt idx="3313">
                  <c:v>3.4194788638448582E-2</c:v>
                </c:pt>
                <c:pt idx="3314">
                  <c:v>3.3786487125567671E-2</c:v>
                </c:pt>
                <c:pt idx="3315">
                  <c:v>3.3384942627007995E-2</c:v>
                </c:pt>
                <c:pt idx="3316">
                  <c:v>3.2990012396311538E-2</c:v>
                </c:pt>
                <c:pt idx="3317">
                  <c:v>3.260155735094291E-2</c:v>
                </c:pt>
                <c:pt idx="3318">
                  <c:v>3.2219441961738787E-2</c:v>
                </c:pt>
                <c:pt idx="3319">
                  <c:v>3.1843534146186646E-2</c:v>
                </c:pt>
                <c:pt idx="3320">
                  <c:v>3.1473705165383697E-2</c:v>
                </c:pt>
                <c:pt idx="3321">
                  <c:v>3.1109829524532593E-2</c:v>
                </c:pt>
                <c:pt idx="3322">
                  <c:v>3.0751784876837211E-2</c:v>
                </c:pt>
                <c:pt idx="3323">
                  <c:v>3.0399451930666961E-2</c:v>
                </c:pt>
                <c:pt idx="3324">
                  <c:v>3.0052714359865167E-2</c:v>
                </c:pt>
                <c:pt idx="3325">
                  <c:v>2.9711458717080065E-2</c:v>
                </c:pt>
                <c:pt idx="3326">
                  <c:v>2.9375574350005013E-2</c:v>
                </c:pt>
                <c:pt idx="3327">
                  <c:v>2.9044953320416483E-2</c:v>
                </c:pt>
                <c:pt idx="3328">
                  <c:v>2.8719490325905171E-2</c:v>
                </c:pt>
                <c:pt idx="3329">
                  <c:v>2.8399082624198858E-2</c:v>
                </c:pt>
                <c:pt idx="3330">
                  <c:v>2.8083629959980479E-2</c:v>
                </c:pt>
                <c:pt idx="3331">
                  <c:v>2.7773034494107961E-2</c:v>
                </c:pt>
                <c:pt idx="3332">
                  <c:v>2.7467200735147919E-2</c:v>
                </c:pt>
                <c:pt idx="3333">
                  <c:v>2.7166035473136681E-2</c:v>
                </c:pt>
                <c:pt idx="3334">
                  <c:v>2.6869447715487941E-2</c:v>
                </c:pt>
                <c:pt idx="3335">
                  <c:v>2.7136154882512004E-2</c:v>
                </c:pt>
                <c:pt idx="3336">
                  <c:v>2.6840020216632305E-2</c:v>
                </c:pt>
                <c:pt idx="3337">
                  <c:v>2.6548365445294615E-2</c:v>
                </c:pt>
                <c:pt idx="3338">
                  <c:v>2.6261104033009665E-2</c:v>
                </c:pt>
                <c:pt idx="3339">
                  <c:v>2.5978151475784875E-2</c:v>
                </c:pt>
                <c:pt idx="3340">
                  <c:v>2.5699425245044524E-2</c:v>
                </c:pt>
                <c:pt idx="3341">
                  <c:v>2.5424844733328022E-2</c:v>
                </c:pt>
                <c:pt idx="3342">
                  <c:v>2.5154331201702591E-2</c:v>
                </c:pt>
                <c:pt idx="3343">
                  <c:v>2.4887807728829023E-2</c:v>
                </c:pt>
                <c:pt idx="3344">
                  <c:v>2.4625451956059887E-2</c:v>
                </c:pt>
                <c:pt idx="3345">
                  <c:v>2.436668117161208E-2</c:v>
                </c:pt>
                <c:pt idx="3346">
                  <c:v>2.4111680170494226E-2</c:v>
                </c:pt>
                <c:pt idx="3347">
                  <c:v>2.3860378821901885E-2</c:v>
                </c:pt>
                <c:pt idx="3348">
                  <c:v>2.3612708580820201E-2</c:v>
                </c:pt>
                <c:pt idx="3349">
                  <c:v>2.3466556468763004E-2</c:v>
                </c:pt>
                <c:pt idx="3350">
                  <c:v>2.3224546733079846E-2</c:v>
                </c:pt>
                <c:pt idx="3351">
                  <c:v>2.2985997203098699E-2</c:v>
                </c:pt>
                <c:pt idx="3352">
                  <c:v>2.2750844698312459E-2</c:v>
                </c:pt>
                <c:pt idx="3353">
                  <c:v>2.2519027440485756E-2</c:v>
                </c:pt>
                <c:pt idx="3354">
                  <c:v>2.2290485017051002E-2</c:v>
                </c:pt>
                <c:pt idx="3355">
                  <c:v>2.2065158345602444E-2</c:v>
                </c:pt>
                <c:pt idx="3356">
                  <c:v>2.1842989639450045E-2</c:v>
                </c:pt>
                <c:pt idx="3357">
                  <c:v>2.1623922374198318E-2</c:v>
                </c:pt>
                <c:pt idx="3358">
                  <c:v>2.1407901255315567E-2</c:v>
                </c:pt>
                <c:pt idx="3359">
                  <c:v>2.1194872186659906E-2</c:v>
                </c:pt>
                <c:pt idx="3360">
                  <c:v>2.0984782239930822E-2</c:v>
                </c:pt>
                <c:pt idx="3361">
                  <c:v>2.0866406646128603E-2</c:v>
                </c:pt>
                <c:pt idx="3362">
                  <c:v>2.2975040618131631E-2</c:v>
                </c:pt>
                <c:pt idx="3363">
                  <c:v>6.3487312471869603E-2</c:v>
                </c:pt>
                <c:pt idx="3364">
                  <c:v>6.2522827457275804E-2</c:v>
                </c:pt>
                <c:pt idx="3365">
                  <c:v>6.1578636650924834E-2</c:v>
                </c:pt>
                <c:pt idx="3366">
                  <c:v>6.0654195393438561E-2</c:v>
                </c:pt>
                <c:pt idx="3367">
                  <c:v>5.974897676931664E-2</c:v>
                </c:pt>
                <c:pt idx="3368">
                  <c:v>5.8862470928070926E-2</c:v>
                </c:pt>
                <c:pt idx="3369">
                  <c:v>5.7994184435150163E-2</c:v>
                </c:pt>
                <c:pt idx="3370">
                  <c:v>5.7143639651180043E-2</c:v>
                </c:pt>
                <c:pt idx="3371">
                  <c:v>5.6310374138128678E-2</c:v>
                </c:pt>
                <c:pt idx="3372">
                  <c:v>5.5493940091080045E-2</c:v>
                </c:pt>
                <c:pt idx="3373">
                  <c:v>5.4693903794371578E-2</c:v>
                </c:pt>
                <c:pt idx="3374">
                  <c:v>5.3909845100918959E-2</c:v>
                </c:pt>
                <c:pt idx="3375">
                  <c:v>5.314135693361316E-2</c:v>
                </c:pt>
                <c:pt idx="3376">
                  <c:v>5.2388044807736865E-2</c:v>
                </c:pt>
                <c:pt idx="3377">
                  <c:v>5.1649526373399361E-2</c:v>
                </c:pt>
                <c:pt idx="3378">
                  <c:v>5.0925430977046736E-2</c:v>
                </c:pt>
                <c:pt idx="3379">
                  <c:v>5.0215399241149088E-2</c:v>
                </c:pt>
                <c:pt idx="3380">
                  <c:v>4.951908266121674E-2</c:v>
                </c:pt>
                <c:pt idx="3381">
                  <c:v>4.8836143219339684E-2</c:v>
                </c:pt>
                <c:pt idx="3382">
                  <c:v>4.8166253013486655E-2</c:v>
                </c:pt>
                <c:pt idx="3383">
                  <c:v>4.7509093901839661E-2</c:v>
                </c:pt>
                <c:pt idx="3384">
                  <c:v>4.6864357161476543E-2</c:v>
                </c:pt>
                <c:pt idx="3385">
                  <c:v>4.6231743160748746E-2</c:v>
                </c:pt>
                <c:pt idx="3386">
                  <c:v>4.5610961044735374E-2</c:v>
                </c:pt>
                <c:pt idx="3387">
                  <c:v>4.5001728433184895E-2</c:v>
                </c:pt>
                <c:pt idx="3388">
                  <c:v>4.4403771130385947E-2</c:v>
                </c:pt>
                <c:pt idx="3389">
                  <c:v>4.3816822846435344E-2</c:v>
                </c:pt>
                <c:pt idx="3390">
                  <c:v>4.7076681057370097E-2</c:v>
                </c:pt>
                <c:pt idx="3391">
                  <c:v>0.1015255233367777</c:v>
                </c:pt>
                <c:pt idx="3392">
                  <c:v>0.39205731725578852</c:v>
                </c:pt>
                <c:pt idx="3393">
                  <c:v>0.37996579989005602</c:v>
                </c:pt>
                <c:pt idx="3394">
                  <c:v>0.44458854862869784</c:v>
                </c:pt>
                <c:pt idx="3395">
                  <c:v>0.77372958196925079</c:v>
                </c:pt>
                <c:pt idx="3396">
                  <c:v>1.0594571563476165</c:v>
                </c:pt>
                <c:pt idx="3397">
                  <c:v>1.0113966139503709</c:v>
                </c:pt>
                <c:pt idx="3398">
                  <c:v>0.96633462855443109</c:v>
                </c:pt>
                <c:pt idx="3399">
                  <c:v>5.5033361329880783</c:v>
                </c:pt>
                <c:pt idx="3400">
                  <c:v>50.039958981108683</c:v>
                </c:pt>
                <c:pt idx="3401">
                  <c:v>50.798483703284184</c:v>
                </c:pt>
                <c:pt idx="3402">
                  <c:v>66.210777023240851</c:v>
                </c:pt>
                <c:pt idx="3403">
                  <c:v>51.612480573021706</c:v>
                </c:pt>
                <c:pt idx="3404">
                  <c:v>41.243622955563396</c:v>
                </c:pt>
                <c:pt idx="3405">
                  <c:v>33.626533693612465</c:v>
                </c:pt>
                <c:pt idx="3406">
                  <c:v>27.875886990593703</c:v>
                </c:pt>
                <c:pt idx="3407">
                  <c:v>23.434805851373369</c:v>
                </c:pt>
                <c:pt idx="3408">
                  <c:v>26.939046603882559</c:v>
                </c:pt>
                <c:pt idx="3409">
                  <c:v>36.063873908706299</c:v>
                </c:pt>
                <c:pt idx="3410">
                  <c:v>29.731511844655657</c:v>
                </c:pt>
                <c:pt idx="3411">
                  <c:v>24.877940552575215</c:v>
                </c:pt>
                <c:pt idx="3412">
                  <c:v>21.081617946923409</c:v>
                </c:pt>
                <c:pt idx="3413">
                  <c:v>19.289088735096069</c:v>
                </c:pt>
                <c:pt idx="3414">
                  <c:v>30.87220662033441</c:v>
                </c:pt>
                <c:pt idx="3415">
                  <c:v>25.76020800838285</c:v>
                </c:pt>
                <c:pt idx="3416">
                  <c:v>21.777006338202185</c:v>
                </c:pt>
                <c:pt idx="3417">
                  <c:v>18.617519017212686</c:v>
                </c:pt>
                <c:pt idx="3418">
                  <c:v>24.811734551011543</c:v>
                </c:pt>
                <c:pt idx="3419">
                  <c:v>25.058311243585333</c:v>
                </c:pt>
                <c:pt idx="3420">
                  <c:v>21.223982149845643</c:v>
                </c:pt>
                <c:pt idx="3421">
                  <c:v>18.174658855118974</c:v>
                </c:pt>
                <c:pt idx="3422">
                  <c:v>15.71295213531787</c:v>
                </c:pt>
                <c:pt idx="3423">
                  <c:v>13.699430125487718</c:v>
                </c:pt>
                <c:pt idx="3424">
                  <c:v>12.033391671434162</c:v>
                </c:pt>
                <c:pt idx="3425">
                  <c:v>10.640681954852813</c:v>
                </c:pt>
                <c:pt idx="3426">
                  <c:v>9.4657499408942094</c:v>
                </c:pt>
                <c:pt idx="3427">
                  <c:v>8.4663409510033585</c:v>
                </c:pt>
                <c:pt idx="3428">
                  <c:v>7.6098713267445772</c:v>
                </c:pt>
                <c:pt idx="3429">
                  <c:v>6.8709030335824695</c:v>
                </c:pt>
                <c:pt idx="3430">
                  <c:v>6.2293532011533506</c:v>
                </c:pt>
                <c:pt idx="3431">
                  <c:v>5.6692043363709992</c:v>
                </c:pt>
                <c:pt idx="3432">
                  <c:v>5.1775616578082069</c:v>
                </c:pt>
                <c:pt idx="3433">
                  <c:v>4.7439549658994675</c:v>
                </c:pt>
                <c:pt idx="3434">
                  <c:v>4.3598153126430015</c:v>
                </c:pt>
                <c:pt idx="3435">
                  <c:v>4.0180783058940266</c:v>
                </c:pt>
                <c:pt idx="3436">
                  <c:v>3.7128802932304517</c:v>
                </c:pt>
                <c:pt idx="3437">
                  <c:v>3.4393234488304816</c:v>
                </c:pt>
                <c:pt idx="3438">
                  <c:v>3.1932925193514285</c:v>
                </c:pt>
                <c:pt idx="3439">
                  <c:v>2.971310682877482</c:v>
                </c:pt>
                <c:pt idx="3440">
                  <c:v>2.7704252945281556</c:v>
                </c:pt>
                <c:pt idx="3441">
                  <c:v>2.5881166651870511</c:v>
                </c:pt>
                <c:pt idx="3442">
                  <c:v>2.4222247344733243</c:v>
                </c:pt>
                <c:pt idx="3443">
                  <c:v>2.2708897507470693</c:v>
                </c:pt>
                <c:pt idx="3444">
                  <c:v>2.1325039933675192</c:v>
                </c:pt>
                <c:pt idx="3445">
                  <c:v>2.0056722583206033</c:v>
                </c:pt>
                <c:pt idx="3446">
                  <c:v>1.8891793426651491</c:v>
                </c:pt>
                <c:pt idx="3447">
                  <c:v>1.7819631520059005</c:v>
                </c:pt>
                <c:pt idx="3448">
                  <c:v>1.6830923512605434</c:v>
                </c:pt>
                <c:pt idx="3449">
                  <c:v>1.5917477060603449</c:v>
                </c:pt>
                <c:pt idx="3450">
                  <c:v>1.5072064374627641</c:v>
                </c:pt>
                <c:pt idx="3451">
                  <c:v>1.4288290489154052</c:v>
                </c:pt>
                <c:pt idx="3452">
                  <c:v>1.3560481909494948</c:v>
                </c:pt>
                <c:pt idx="3453">
                  <c:v>1.2883592128650283</c:v>
                </c:pt>
                <c:pt idx="3454">
                  <c:v>1.2253121169236258</c:v>
                </c:pt>
                <c:pt idx="3455">
                  <c:v>1.1665046832337271</c:v>
                </c:pt>
                <c:pt idx="3456">
                  <c:v>1.1115765755929257</c:v>
                </c:pt>
                <c:pt idx="3457">
                  <c:v>1.0602042723350327</c:v>
                </c:pt>
                <c:pt idx="3458">
                  <c:v>1.0120966934761613</c:v>
                </c:pt>
                <c:pt idx="3459">
                  <c:v>0.9669914175266715</c:v>
                </c:pt>
                <c:pt idx="3460">
                  <c:v>0.9246513992926485</c:v>
                </c:pt>
                <c:pt idx="3461">
                  <c:v>0.88486211465863784</c:v>
                </c:pt>
                <c:pt idx="3462">
                  <c:v>0.84742907037197968</c:v>
                </c:pt>
                <c:pt idx="3463">
                  <c:v>0.81217562675022437</c:v>
                </c:pt>
                <c:pt idx="3464">
                  <c:v>0.77894108941268214</c:v>
                </c:pt>
                <c:pt idx="3465">
                  <c:v>0.74757903291800942</c:v>
                </c:pt>
                <c:pt idx="3466">
                  <c:v>0.71795582482998488</c:v>
                </c:pt>
                <c:pt idx="3467">
                  <c:v>0.68994932344028448</c:v>
                </c:pt>
                <c:pt idx="3468">
                  <c:v>0.66344772631703219</c:v>
                </c:pt>
                <c:pt idx="3469">
                  <c:v>0.63834855015592751</c:v>
                </c:pt>
                <c:pt idx="3470">
                  <c:v>0.61455772519640928</c:v>
                </c:pt>
                <c:pt idx="3471">
                  <c:v>0.59198878981759873</c:v>
                </c:pt>
                <c:pt idx="3472">
                  <c:v>0.57056217292061329</c:v>
                </c:pt>
                <c:pt idx="3473">
                  <c:v>0.55020455339486962</c:v>
                </c:pt>
                <c:pt idx="3474">
                  <c:v>0.53084828740534018</c:v>
                </c:pt>
                <c:pt idx="3475">
                  <c:v>0.5124308954658906</c:v>
                </c:pt>
                <c:pt idx="3476">
                  <c:v>0.49489460231426308</c:v>
                </c:pt>
                <c:pt idx="3477">
                  <c:v>0.47818592350486649</c:v>
                </c:pt>
                <c:pt idx="3478">
                  <c:v>0.46225529340933269</c:v>
                </c:pt>
                <c:pt idx="3479">
                  <c:v>0.44705672998116974</c:v>
                </c:pt>
                <c:pt idx="3480">
                  <c:v>0.43254753221589598</c:v>
                </c:pt>
                <c:pt idx="3481">
                  <c:v>0.4186880067353082</c:v>
                </c:pt>
                <c:pt idx="3482">
                  <c:v>0.4054412203554445</c:v>
                </c:pt>
                <c:pt idx="3483">
                  <c:v>0.3927727758718853</c:v>
                </c:pt>
                <c:pt idx="3484">
                  <c:v>0.38065060862146682</c:v>
                </c:pt>
                <c:pt idx="3485">
                  <c:v>0.36904480166303172</c:v>
                </c:pt>
                <c:pt idx="3486">
                  <c:v>0.3587713249984833</c:v>
                </c:pt>
                <c:pt idx="3487">
                  <c:v>0.3480813526058536</c:v>
                </c:pt>
                <c:pt idx="3488">
                  <c:v>0.33783110220209894</c:v>
                </c:pt>
                <c:pt idx="3489">
                  <c:v>0.32799759299120279</c:v>
                </c:pt>
                <c:pt idx="3490">
                  <c:v>0.31855929593216487</c:v>
                </c:pt>
                <c:pt idx="3491">
                  <c:v>0.30949602650675334</c:v>
                </c:pt>
                <c:pt idx="3492">
                  <c:v>0.30078884653096138</c:v>
                </c:pt>
                <c:pt idx="3493">
                  <c:v>0.29241997415467325</c:v>
                </c:pt>
                <c:pt idx="3494">
                  <c:v>0.28437270128355152</c:v>
                </c:pt>
                <c:pt idx="3495">
                  <c:v>0.27663131773644645</c:v>
                </c:pt>
                <c:pt idx="3496">
                  <c:v>0.26918104152191263</c:v>
                </c:pt>
                <c:pt idx="3497">
                  <c:v>0.26200795467985288</c:v>
                </c:pt>
                <c:pt idx="3498">
                  <c:v>0.25509894418980694</c:v>
                </c:pt>
                <c:pt idx="3499">
                  <c:v>0.24844164749682524</c:v>
                </c:pt>
                <c:pt idx="3500">
                  <c:v>0.24202440224991742</c:v>
                </c:pt>
                <c:pt idx="3501">
                  <c:v>0.23583619988739585</c:v>
                </c:pt>
                <c:pt idx="3502">
                  <c:v>0.22986664273857632</c:v>
                </c:pt>
                <c:pt idx="3503">
                  <c:v>0.2241059043427365</c:v>
                </c:pt>
                <c:pt idx="3504">
                  <c:v>0.21854469271441956</c:v>
                </c:pt>
                <c:pt idx="3505">
                  <c:v>0.21317421630941183</c:v>
                </c:pt>
                <c:pt idx="3506">
                  <c:v>0.20798615246842966</c:v>
                </c:pt>
                <c:pt idx="3507">
                  <c:v>0.2029726181359244</c:v>
                </c:pt>
                <c:pt idx="3508">
                  <c:v>0.1981261426697718</c:v>
                </c:pt>
                <c:pt idx="3509">
                  <c:v>0.19343964257413193</c:v>
                </c:pt>
                <c:pt idx="3510">
                  <c:v>0.18890639800267581</c:v>
                </c:pt>
                <c:pt idx="3511">
                  <c:v>0.18452003089281865</c:v>
                </c:pt>
                <c:pt idx="3512">
                  <c:v>0.18027448460376386</c:v>
                </c:pt>
                <c:pt idx="3513">
                  <c:v>0.17616400494214299</c:v>
                </c:pt>
                <c:pt idx="3514">
                  <c:v>0.17218312246900022</c:v>
                </c:pt>
                <c:pt idx="3515">
                  <c:v>0.16832663599087858</c:v>
                </c:pt>
                <c:pt idx="3516">
                  <c:v>0.16458959714594817</c:v>
                </c:pt>
                <c:pt idx="3517">
                  <c:v>0.16096729600353929</c:v>
                </c:pt>
                <c:pt idx="3518">
                  <c:v>0.15745524760219512</c:v>
                </c:pt>
                <c:pt idx="3519">
                  <c:v>0.15404917935748286</c:v>
                </c:pt>
                <c:pt idx="3520">
                  <c:v>0.15074501927639783</c:v>
                </c:pt>
                <c:pt idx="3521">
                  <c:v>0.14753888492027467</c:v>
                </c:pt>
                <c:pt idx="3522">
                  <c:v>0.14442707306276034</c:v>
                </c:pt>
                <c:pt idx="3523">
                  <c:v>0.14140604999363127</c:v>
                </c:pt>
                <c:pt idx="3524">
                  <c:v>0.13847244242311052</c:v>
                </c:pt>
                <c:pt idx="3525">
                  <c:v>0.135623028944859</c:v>
                </c:pt>
                <c:pt idx="3526">
                  <c:v>0.1328547320190567</c:v>
                </c:pt>
                <c:pt idx="3527">
                  <c:v>0.13016461043993849</c:v>
                </c:pt>
                <c:pt idx="3528">
                  <c:v>0.12754985225486032</c:v>
                </c:pt>
                <c:pt idx="3529">
                  <c:v>0.1250077681044528</c:v>
                </c:pt>
                <c:pt idx="3530">
                  <c:v>0.12253578495569593</c:v>
                </c:pt>
                <c:pt idx="3531">
                  <c:v>0.12013144020183854</c:v>
                </c:pt>
                <c:pt idx="3532">
                  <c:v>0.11779237610500738</c:v>
                </c:pt>
                <c:pt idx="3533">
                  <c:v>0.11551633455911209</c:v>
                </c:pt>
                <c:pt idx="3534">
                  <c:v>0.11330115215228069</c:v>
                </c:pt>
                <c:pt idx="3535">
                  <c:v>0.11114475550954887</c:v>
                </c:pt>
                <c:pt idx="3536">
                  <c:v>0.10904515689790795</c:v>
                </c:pt>
                <c:pt idx="3537">
                  <c:v>0.10700045007707931</c:v>
                </c:pt>
                <c:pt idx="3538">
                  <c:v>0.10500880638055772</c:v>
                </c:pt>
                <c:pt idx="3539">
                  <c:v>0.1030684710125421</c:v>
                </c:pt>
                <c:pt idx="3540">
                  <c:v>0.10117775954737113</c:v>
                </c:pt>
                <c:pt idx="3541">
                  <c:v>9.9335054618999372E-2</c:v>
                </c:pt>
                <c:pt idx="3542">
                  <c:v>9.7538802788904172E-2</c:v>
                </c:pt>
                <c:pt idx="3543">
                  <c:v>9.5787511581598636E-2</c:v>
                </c:pt>
                <c:pt idx="3544">
                  <c:v>9.4079746677655715E-2</c:v>
                </c:pt>
                <c:pt idx="3545">
                  <c:v>9.2414129254822105E-2</c:v>
                </c:pt>
                <c:pt idx="3546">
                  <c:v>9.0789333468430933E-2</c:v>
                </c:pt>
                <c:pt idx="3547">
                  <c:v>8.9204084062893735E-2</c:v>
                </c:pt>
                <c:pt idx="3548">
                  <c:v>8.7657154106597732E-2</c:v>
                </c:pt>
                <c:pt idx="3549">
                  <c:v>8.614736284302979E-2</c:v>
                </c:pt>
                <c:pt idx="3550">
                  <c:v>8.4673573651413397E-2</c:v>
                </c:pt>
                <c:pt idx="3551">
                  <c:v>8.3234692110573827E-2</c:v>
                </c:pt>
                <c:pt idx="3552">
                  <c:v>8.1829664160149765E-2</c:v>
                </c:pt>
                <c:pt idx="3553">
                  <c:v>8.0457474353639452E-2</c:v>
                </c:pt>
                <c:pt idx="3554">
                  <c:v>7.9117144198117259E-2</c:v>
                </c:pt>
                <c:pt idx="3555">
                  <c:v>7.7807730575779749E-2</c:v>
                </c:pt>
                <c:pt idx="3556">
                  <c:v>7.6528324242777432E-2</c:v>
                </c:pt>
                <c:pt idx="3557">
                  <c:v>7.5278048401073022E-2</c:v>
                </c:pt>
                <c:pt idx="3558">
                  <c:v>7.4056057339325021E-2</c:v>
                </c:pt>
                <c:pt idx="3559">
                  <c:v>7.2861535139038147E-2</c:v>
                </c:pt>
                <c:pt idx="3560">
                  <c:v>7.169369444245216E-2</c:v>
                </c:pt>
                <c:pt idx="3561">
                  <c:v>7.055177527885087E-2</c:v>
                </c:pt>
                <c:pt idx="3562">
                  <c:v>6.9435043946171129E-2</c:v>
                </c:pt>
                <c:pt idx="3563">
                  <c:v>6.83427919449765E-2</c:v>
                </c:pt>
                <c:pt idx="3564">
                  <c:v>6.7274334962035665E-2</c:v>
                </c:pt>
                <c:pt idx="3565">
                  <c:v>6.6229011900903523E-2</c:v>
                </c:pt>
                <c:pt idx="3566">
                  <c:v>6.5206183957058322E-2</c:v>
                </c:pt>
                <c:pt idx="3567">
                  <c:v>6.4205233735285527E-2</c:v>
                </c:pt>
                <c:pt idx="3568">
                  <c:v>6.3225564407137988E-2</c:v>
                </c:pt>
                <c:pt idx="3569">
                  <c:v>6.2266598906418939E-2</c:v>
                </c:pt>
                <c:pt idx="3570">
                  <c:v>6.1327779160756025E-2</c:v>
                </c:pt>
                <c:pt idx="3571">
                  <c:v>6.0408565357443565E-2</c:v>
                </c:pt>
                <c:pt idx="3572">
                  <c:v>5.9508435241827987E-2</c:v>
                </c:pt>
                <c:pt idx="3573">
                  <c:v>5.862688344661536E-2</c:v>
                </c:pt>
                <c:pt idx="3574">
                  <c:v>5.7763420850561187E-2</c:v>
                </c:pt>
                <c:pt idx="3575">
                  <c:v>5.6917573965095856E-2</c:v>
                </c:pt>
                <c:pt idx="3576">
                  <c:v>5.608888434751131E-2</c:v>
                </c:pt>
                <c:pt idx="3577">
                  <c:v>5.5276908039415491E-2</c:v>
                </c:pt>
                <c:pt idx="3578">
                  <c:v>5.4481215029226954E-2</c:v>
                </c:pt>
                <c:pt idx="3579">
                  <c:v>5.3701388737550246E-2</c:v>
                </c:pt>
                <c:pt idx="3580">
                  <c:v>5.2937025524334484E-2</c:v>
                </c:pt>
                <c:pt idx="3581">
                  <c:v>5.2187734216776457E-2</c:v>
                </c:pt>
                <c:pt idx="3582">
                  <c:v>5.1453135656983166E-2</c:v>
                </c:pt>
                <c:pt idx="3583">
                  <c:v>5.0732862268462908E-2</c:v>
                </c:pt>
                <c:pt idx="3584">
                  <c:v>5.0026557640560597E-2</c:v>
                </c:pt>
                <c:pt idx="3585">
                  <c:v>4.9333876130000752E-2</c:v>
                </c:pt>
                <c:pt idx="3586">
                  <c:v>4.8654482478744134E-2</c:v>
                </c:pt>
                <c:pt idx="3587">
                  <c:v>4.7988051447405818E-2</c:v>
                </c:pt>
                <c:pt idx="3588">
                  <c:v>4.733426746351891E-2</c:v>
                </c:pt>
                <c:pt idx="3589">
                  <c:v>4.669282428396819E-2</c:v>
                </c:pt>
                <c:pt idx="3590">
                  <c:v>4.6063424670948469E-2</c:v>
                </c:pt>
                <c:pt idx="3591">
                  <c:v>4.5445780080838188E-2</c:v>
                </c:pt>
                <c:pt idx="3592">
                  <c:v>4.4839610365407262E-2</c:v>
                </c:pt>
                <c:pt idx="3593">
                  <c:v>4.4244643484807715E-2</c:v>
                </c:pt>
                <c:pt idx="3594">
                  <c:v>4.3660615231824261E-2</c:v>
                </c:pt>
                <c:pt idx="3595">
                  <c:v>4.3087268966886E-2</c:v>
                </c:pt>
                <c:pt idx="3596">
                  <c:v>4.2524355363365768E-2</c:v>
                </c:pt>
                <c:pt idx="3597">
                  <c:v>4.1971632162717758E-2</c:v>
                </c:pt>
                <c:pt idx="3598">
                  <c:v>4.1428863939023494E-2</c:v>
                </c:pt>
                <c:pt idx="3599">
                  <c:v>4.0895821872540178E-2</c:v>
                </c:pt>
                <c:pt idx="3600">
                  <c:v>4.037228353186232E-2</c:v>
                </c:pt>
                <c:pt idx="3601">
                  <c:v>3.9858032664327171E-2</c:v>
                </c:pt>
                <c:pt idx="3602">
                  <c:v>3.9352858994313358E-2</c:v>
                </c:pt>
                <c:pt idx="3603">
                  <c:v>3.8856558029095913E-2</c:v>
                </c:pt>
                <c:pt idx="3604">
                  <c:v>3.8368930871939967E-2</c:v>
                </c:pt>
                <c:pt idx="3605">
                  <c:v>3.78897840421277E-2</c:v>
                </c:pt>
                <c:pt idx="3606">
                  <c:v>3.7418929301629281E-2</c:v>
                </c:pt>
                <c:pt idx="3607">
                  <c:v>3.6956183488141205E-2</c:v>
                </c:pt>
                <c:pt idx="3608">
                  <c:v>3.650136835422714E-2</c:v>
                </c:pt>
                <c:pt idx="3609">
                  <c:v>3.6054310412311205E-2</c:v>
                </c:pt>
                <c:pt idx="3610">
                  <c:v>3.561484078528316E-2</c:v>
                </c:pt>
                <c:pt idx="3611">
                  <c:v>3.5182795062485422E-2</c:v>
                </c:pt>
                <c:pt idx="3612">
                  <c:v>3.4758013160864937E-2</c:v>
                </c:pt>
                <c:pt idx="3613">
                  <c:v>3.4340339191079018E-2</c:v>
                </c:pt>
                <c:pt idx="3614">
                  <c:v>3.3929621328358028E-2</c:v>
                </c:pt>
                <c:pt idx="3615">
                  <c:v>3.3525711687932294E-2</c:v>
                </c:pt>
                <c:pt idx="3616">
                  <c:v>3.3128466204842458E-2</c:v>
                </c:pt>
                <c:pt idx="3617">
                  <c:v>3.2737744517959397E-2</c:v>
                </c:pt>
                <c:pt idx="3618">
                  <c:v>3.2353409858046266E-2</c:v>
                </c:pt>
                <c:pt idx="3619">
                  <c:v>3.1975328939705408E-2</c:v>
                </c:pt>
                <c:pt idx="3620">
                  <c:v>3.1603371857056493E-2</c:v>
                </c:pt>
                <c:pt idx="3621">
                  <c:v>3.1237411983001871E-2</c:v>
                </c:pt>
                <c:pt idx="3622">
                  <c:v>3.0877325871938748E-2</c:v>
                </c:pt>
                <c:pt idx="3623">
                  <c:v>3.0522993165786598E-2</c:v>
                </c:pt>
                <c:pt idx="3624">
                  <c:v>3.0174296503200752E-2</c:v>
                </c:pt>
                <c:pt idx="3625">
                  <c:v>2.9831121431851959E-2</c:v>
                </c:pt>
                <c:pt idx="3626">
                  <c:v>2.9493356323653529E-2</c:v>
                </c:pt>
                <c:pt idx="3627">
                  <c:v>2.9160892292825796E-2</c:v>
                </c:pt>
                <c:pt idx="3628">
                  <c:v>2.8833623116689588E-2</c:v>
                </c:pt>
                <c:pt idx="3629">
                  <c:v>2.8511445159086976E-2</c:v>
                </c:pt>
                <c:pt idx="3630">
                  <c:v>2.8194257296330377E-2</c:v>
                </c:pt>
                <c:pt idx="3631">
                  <c:v>2.7881960845586539E-2</c:v>
                </c:pt>
                <c:pt idx="3632">
                  <c:v>2.7574459495604397E-2</c:v>
                </c:pt>
                <c:pt idx="3633">
                  <c:v>2.7271659239700551E-2</c:v>
                </c:pt>
                <c:pt idx="3634">
                  <c:v>2.6973468310919537E-2</c:v>
                </c:pt>
                <c:pt idx="3635">
                  <c:v>2.6679797119288973E-2</c:v>
                </c:pt>
                <c:pt idx="3636">
                  <c:v>2.6390558191093288E-2</c:v>
                </c:pt>
                <c:pt idx="3637">
                  <c:v>2.6105666110092997E-2</c:v>
                </c:pt>
                <c:pt idx="3638">
                  <c:v>2.5825037460618677E-2</c:v>
                </c:pt>
                <c:pt idx="3639">
                  <c:v>2.5548590772472991E-2</c:v>
                </c:pt>
                <c:pt idx="3640">
                  <c:v>2.5276246467575009E-2</c:v>
                </c:pt>
                <c:pt idx="3641">
                  <c:v>2.5007926808285327E-2</c:v>
                </c:pt>
                <c:pt idx="3642">
                  <c:v>2.4743555847352289E-2</c:v>
                </c:pt>
                <c:pt idx="3643">
                  <c:v>2.4483059379421076E-2</c:v>
                </c:pt>
                <c:pt idx="3644">
                  <c:v>2.4226364894051836E-2</c:v>
                </c:pt>
                <c:pt idx="3645">
                  <c:v>2.3973401530192905E-2</c:v>
                </c:pt>
                <c:pt idx="3646">
                  <c:v>2.3724100032058579E-2</c:v>
                </c:pt>
                <c:pt idx="3647">
                  <c:v>2.3478392706362684E-2</c:v>
                </c:pt>
                <c:pt idx="3648">
                  <c:v>2.323621338086088E-2</c:v>
                </c:pt>
                <c:pt idx="3649">
                  <c:v>2.2997497364156062E-2</c:v>
                </c:pt>
                <c:pt idx="3650">
                  <c:v>2.2762181406724365E-2</c:v>
                </c:pt>
                <c:pt idx="3651">
                  <c:v>2.2530203663118833E-2</c:v>
                </c:pt>
                <c:pt idx="3652">
                  <c:v>2.2301503655311583E-2</c:v>
                </c:pt>
                <c:pt idx="3653">
                  <c:v>2.2076022237134976E-2</c:v>
                </c:pt>
                <c:pt idx="3654">
                  <c:v>2.1853701559785377E-2</c:v>
                </c:pt>
                <c:pt idx="3655">
                  <c:v>2.1634485038352781E-2</c:v>
                </c:pt>
                <c:pt idx="3656">
                  <c:v>2.1418317319342552E-2</c:v>
                </c:pt>
                <c:pt idx="3657">
                  <c:v>2.1205144249156312E-2</c:v>
                </c:pt>
                <c:pt idx="3658">
                  <c:v>2.099491284349872E-2</c:v>
                </c:pt>
                <c:pt idx="3659">
                  <c:v>2.0787571257681117E-2</c:v>
                </c:pt>
                <c:pt idx="3660">
                  <c:v>2.0583068757791111E-2</c:v>
                </c:pt>
                <c:pt idx="3661">
                  <c:v>2.0381355692700217E-2</c:v>
                </c:pt>
                <c:pt idx="3662">
                  <c:v>2.0182383466881847E-2</c:v>
                </c:pt>
                <c:pt idx="3663">
                  <c:v>1.9986104514013295E-2</c:v>
                </c:pt>
                <c:pt idx="3664">
                  <c:v>1.9792472271336001E-2</c:v>
                </c:pt>
                <c:pt idx="3665">
                  <c:v>1.9601441154749745E-2</c:v>
                </c:pt>
                <c:pt idx="3666">
                  <c:v>1.941296653461683E-2</c:v>
                </c:pt>
                <c:pt idx="3667">
                  <c:v>1.9227004712253588E-2</c:v>
                </c:pt>
                <c:pt idx="3668">
                  <c:v>1.9043512897087334E-2</c:v>
                </c:pt>
                <c:pt idx="3669">
                  <c:v>1.8862449184456731E-2</c:v>
                </c:pt>
                <c:pt idx="3670">
                  <c:v>1.8683772534036174E-2</c:v>
                </c:pt>
                <c:pt idx="3671">
                  <c:v>1.850744274886381E-2</c:v>
                </c:pt>
                <c:pt idx="3672">
                  <c:v>1.8333420454953741E-2</c:v>
                </c:pt>
                <c:pt idx="3673">
                  <c:v>1.8161667081475281E-2</c:v>
                </c:pt>
                <c:pt idx="3674">
                  <c:v>1.7992144841479946E-2</c:v>
                </c:pt>
                <c:pt idx="3675">
                  <c:v>1.7824816713160302E-2</c:v>
                </c:pt>
                <c:pt idx="3676">
                  <c:v>1.7659646421623435E-2</c:v>
                </c:pt>
                <c:pt idx="3677">
                  <c:v>1.7496598421163304E-2</c:v>
                </c:pt>
                <c:pt idx="3678">
                  <c:v>1.733563787801665E-2</c:v>
                </c:pt>
                <c:pt idx="3679">
                  <c:v>3.9917874744420725E-2</c:v>
                </c:pt>
                <c:pt idx="3680">
                  <c:v>3.9411647114511873E-2</c:v>
                </c:pt>
                <c:pt idx="3681">
                  <c:v>3.8914315880925372E-2</c:v>
                </c:pt>
                <c:pt idx="3682">
                  <c:v>3.8425681500025684E-2</c:v>
                </c:pt>
                <c:pt idx="3683">
                  <c:v>3.7945549864953861E-2</c:v>
                </c:pt>
                <c:pt idx="3684">
                  <c:v>3.7473732131533856E-2</c:v>
                </c:pt>
                <c:pt idx="3685">
                  <c:v>3.7010044550577492E-2</c:v>
                </c:pt>
                <c:pt idx="3686">
                  <c:v>3.9351055131262705E-2</c:v>
                </c:pt>
                <c:pt idx="3687">
                  <c:v>0.26704553441066736</c:v>
                </c:pt>
                <c:pt idx="3688">
                  <c:v>4.9845741344507566</c:v>
                </c:pt>
                <c:pt idx="3689">
                  <c:v>24.484809328254098</c:v>
                </c:pt>
                <c:pt idx="3690">
                  <c:v>53.472282495030719</c:v>
                </c:pt>
                <c:pt idx="3691">
                  <c:v>53.73054308441283</c:v>
                </c:pt>
                <c:pt idx="3692">
                  <c:v>42.772466816518147</c:v>
                </c:pt>
                <c:pt idx="3693">
                  <c:v>34.76421320265105</c:v>
                </c:pt>
                <c:pt idx="3694">
                  <c:v>34.002361585087527</c:v>
                </c:pt>
                <c:pt idx="3695">
                  <c:v>28.591108963629548</c:v>
                </c:pt>
                <c:pt idx="3696">
                  <c:v>23.992219283044392</c:v>
                </c:pt>
                <c:pt idx="3697">
                  <c:v>20.381022427774411</c:v>
                </c:pt>
                <c:pt idx="3698">
                  <c:v>17.497545287078403</c:v>
                </c:pt>
                <c:pt idx="3699">
                  <c:v>15.161551986507321</c:v>
                </c:pt>
                <c:pt idx="3700">
                  <c:v>15.846228520020539</c:v>
                </c:pt>
                <c:pt idx="3701">
                  <c:v>13.809080798613083</c:v>
                </c:pt>
                <c:pt idx="3702">
                  <c:v>13.166928627966964</c:v>
                </c:pt>
                <c:pt idx="3703">
                  <c:v>11.589704576765588</c:v>
                </c:pt>
                <c:pt idx="3704">
                  <c:v>10.267472330334153</c:v>
                </c:pt>
                <c:pt idx="3705">
                  <c:v>9.1491362526772591</c:v>
                </c:pt>
                <c:pt idx="3706">
                  <c:v>8.1956647560699913</c:v>
                </c:pt>
                <c:pt idx="3707">
                  <c:v>7.3768439931510565</c:v>
                </c:pt>
                <c:pt idx="3708">
                  <c:v>6.6690040614291002</c:v>
                </c:pt>
                <c:pt idx="3709">
                  <c:v>6.0533989321748409</c:v>
                </c:pt>
                <c:pt idx="3710">
                  <c:v>5.5150341589710186</c:v>
                </c:pt>
                <c:pt idx="3711">
                  <c:v>5.0418065755266657</c:v>
                </c:pt>
                <c:pt idx="3712">
                  <c:v>4.6238647740874024</c:v>
                </c:pt>
                <c:pt idx="3713">
                  <c:v>4.2531280566283227</c:v>
                </c:pt>
                <c:pt idx="3714">
                  <c:v>3.9229206302684911</c:v>
                </c:pt>
                <c:pt idx="3715">
                  <c:v>3.6276906254578445</c:v>
                </c:pt>
                <c:pt idx="3716">
                  <c:v>3.3627922452684538</c:v>
                </c:pt>
                <c:pt idx="3717">
                  <c:v>3.124370720381493</c:v>
                </c:pt>
                <c:pt idx="3718">
                  <c:v>2.9090013701997006</c:v>
                </c:pt>
                <c:pt idx="3719">
                  <c:v>2.7139313675659742</c:v>
                </c:pt>
                <c:pt idx="3720">
                  <c:v>2.5367558187975527</c:v>
                </c:pt>
                <c:pt idx="3721">
                  <c:v>2.3754103573412615</c:v>
                </c:pt>
                <c:pt idx="3722">
                  <c:v>2.2281154098742895</c:v>
                </c:pt>
                <c:pt idx="3723">
                  <c:v>2.093330758412792</c:v>
                </c:pt>
                <c:pt idx="3724">
                  <c:v>1.969718289330801</c:v>
                </c:pt>
                <c:pt idx="3725">
                  <c:v>1.8561112927453423</c:v>
                </c:pt>
                <c:pt idx="3726">
                  <c:v>1.7514890337243978</c:v>
                </c:pt>
                <c:pt idx="3727">
                  <c:v>1.6549555900023925</c:v>
                </c:pt>
                <c:pt idx="3728">
                  <c:v>1.5657221608809686</c:v>
                </c:pt>
                <c:pt idx="3729">
                  <c:v>1.4831089179286969</c:v>
                </c:pt>
                <c:pt idx="3730">
                  <c:v>1.4064644728471496</c:v>
                </c:pt>
                <c:pt idx="3731">
                  <c:v>1.3352592029485897</c:v>
                </c:pt>
                <c:pt idx="3732">
                  <c:v>1.2690056156484815</c:v>
                </c:pt>
                <c:pt idx="3733">
                  <c:v>1.208540857186913</c:v>
                </c:pt>
                <c:pt idx="3734">
                  <c:v>1.5317311019162942</c:v>
                </c:pt>
                <c:pt idx="3735">
                  <c:v>3.9853332801621115</c:v>
                </c:pt>
                <c:pt idx="3736">
                  <c:v>10.483257988357634</c:v>
                </c:pt>
                <c:pt idx="3737">
                  <c:v>12.425325065821859</c:v>
                </c:pt>
                <c:pt idx="3738">
                  <c:v>17.220473099422936</c:v>
                </c:pt>
                <c:pt idx="3739">
                  <c:v>17.549702690774822</c:v>
                </c:pt>
                <c:pt idx="3740">
                  <c:v>15.204090043217931</c:v>
                </c:pt>
                <c:pt idx="3741">
                  <c:v>13.280073963170301</c:v>
                </c:pt>
                <c:pt idx="3742">
                  <c:v>11.684090616211158</c:v>
                </c:pt>
                <c:pt idx="3743">
                  <c:v>10.346949966283143</c:v>
                </c:pt>
                <c:pt idx="3744">
                  <c:v>9.2166258964815455</c:v>
                </c:pt>
                <c:pt idx="3745">
                  <c:v>8.2534123199498683</c:v>
                </c:pt>
                <c:pt idx="3746">
                  <c:v>10.638946649728126</c:v>
                </c:pt>
                <c:pt idx="3747">
                  <c:v>12.086033664958826</c:v>
                </c:pt>
                <c:pt idx="3748">
                  <c:v>58.038616322121136</c:v>
                </c:pt>
                <c:pt idx="3749">
                  <c:v>45.855700944943131</c:v>
                </c:pt>
                <c:pt idx="3750">
                  <c:v>37.042825486137851</c:v>
                </c:pt>
                <c:pt idx="3751">
                  <c:v>30.472607616995358</c:v>
                </c:pt>
                <c:pt idx="3752">
                  <c:v>25.451552409111923</c:v>
                </c:pt>
                <c:pt idx="3753">
                  <c:v>21.534006621166416</c:v>
                </c:pt>
                <c:pt idx="3754">
                  <c:v>18.423056782835307</c:v>
                </c:pt>
                <c:pt idx="3755">
                  <c:v>15.914783942495204</c:v>
                </c:pt>
                <c:pt idx="3756">
                  <c:v>13.865454172354013</c:v>
                </c:pt>
                <c:pt idx="3757">
                  <c:v>12.171454055171463</c:v>
                </c:pt>
                <c:pt idx="3758">
                  <c:v>10.756610115411608</c:v>
                </c:pt>
                <c:pt idx="3759">
                  <c:v>9.5639425797007309</c:v>
                </c:pt>
                <c:pt idx="3760">
                  <c:v>8.5501666419253244</c:v>
                </c:pt>
                <c:pt idx="3761">
                  <c:v>7.6819434978668868</c:v>
                </c:pt>
                <c:pt idx="3762">
                  <c:v>6.9332732179971757</c:v>
                </c:pt>
                <c:pt idx="3763">
                  <c:v>6.2836491415287608</c:v>
                </c:pt>
                <c:pt idx="3764">
                  <c:v>5.7167301889104198</c:v>
                </c:pt>
                <c:pt idx="3765">
                  <c:v>5.2193717088416145</c:v>
                </c:pt>
                <c:pt idx="3766">
                  <c:v>4.7809085529582172</c:v>
                </c:pt>
                <c:pt idx="3767">
                  <c:v>4.3926182205774458</c:v>
                </c:pt>
                <c:pt idx="3768">
                  <c:v>4.0473143048372409</c:v>
                </c:pt>
                <c:pt idx="3769">
                  <c:v>3.7390354054140427</c:v>
                </c:pt>
                <c:pt idx="3770">
                  <c:v>3.4628047931885817</c:v>
                </c:pt>
                <c:pt idx="3771">
                  <c:v>3.2144430712745113</c:v>
                </c:pt>
                <c:pt idx="3772">
                  <c:v>2.9904209272779401</c:v>
                </c:pt>
                <c:pt idx="3773">
                  <c:v>2.7877424951177265</c:v>
                </c:pt>
                <c:pt idx="3774">
                  <c:v>2.6038522894211771</c:v>
                </c:pt>
                <c:pt idx="3775">
                  <c:v>2.4365604403944898</c:v>
                </c:pt>
                <c:pt idx="3776">
                  <c:v>2.283982244253786</c:v>
                </c:pt>
                <c:pt idx="3777">
                  <c:v>2.1444889921146988</c:v>
                </c:pt>
                <c:pt idx="3778">
                  <c:v>2.0166677444588474</c:v>
                </c:pt>
                <c:pt idx="3779">
                  <c:v>1.8992882459777303</c:v>
                </c:pt>
                <c:pt idx="3780">
                  <c:v>1.7912755741651796</c:v>
                </c:pt>
                <c:pt idx="3781">
                  <c:v>1.6916874183603789</c:v>
                </c:pt>
                <c:pt idx="3782">
                  <c:v>1.5997202086523921</c:v>
                </c:pt>
                <c:pt idx="3783">
                  <c:v>1.514591010002478</c:v>
                </c:pt>
                <c:pt idx="3784">
                  <c:v>1.4356804154387897</c:v>
                </c:pt>
                <c:pt idx="3785">
                  <c:v>1.3624149611423584</c:v>
                </c:pt>
                <c:pt idx="3786">
                  <c:v>1.2942846751706436</c:v>
                </c:pt>
                <c:pt idx="3787">
                  <c:v>1.230834915027269</c:v>
                </c:pt>
                <c:pt idx="3788">
                  <c:v>1.1716593950216849</c:v>
                </c:pt>
                <c:pt idx="3789">
                  <c:v>1.1163942102485809</c:v>
                </c:pt>
                <c:pt idx="3790">
                  <c:v>1.0647126984708304</c:v>
                </c:pt>
                <c:pt idx="3791">
                  <c:v>1.016321008966482</c:v>
                </c:pt>
                <c:pt idx="3792">
                  <c:v>0.97095426989336409</c:v>
                </c:pt>
                <c:pt idx="3793">
                  <c:v>0.92837326401693576</c:v>
                </c:pt>
                <c:pt idx="3794">
                  <c:v>0.88836153758352066</c:v>
                </c:pt>
                <c:pt idx="3795">
                  <c:v>0.8507228793655619</c:v>
                </c:pt>
                <c:pt idx="3796">
                  <c:v>0.81527911698099664</c:v>
                </c:pt>
                <c:pt idx="3797">
                  <c:v>0.7818681859097879</c:v>
                </c:pt>
                <c:pt idx="3798">
                  <c:v>0.75034243352654917</c:v>
                </c:pt>
                <c:pt idx="3799">
                  <c:v>0.72056712620237828</c:v>
                </c:pt>
                <c:pt idx="3800">
                  <c:v>0.69241913231279095</c:v>
                </c:pt>
                <c:pt idx="3801">
                  <c:v>0.66578575799193296</c:v>
                </c:pt>
                <c:pt idx="3802">
                  <c:v>0.64056371583362615</c:v>
                </c:pt>
                <c:pt idx="3803">
                  <c:v>0.61665820956875139</c:v>
                </c:pt>
                <c:pt idx="3804">
                  <c:v>0.59398212013676244</c:v>
                </c:pt>
                <c:pt idx="3805">
                  <c:v>0.57377068370442685</c:v>
                </c:pt>
                <c:pt idx="3806">
                  <c:v>0.55325396312665676</c:v>
                </c:pt>
                <c:pt idx="3807">
                  <c:v>0.53374860277753589</c:v>
                </c:pt>
                <c:pt idx="3808">
                  <c:v>0.51519136378061603</c:v>
                </c:pt>
                <c:pt idx="3809">
                  <c:v>0.49752377873990117</c:v>
                </c:pt>
                <c:pt idx="3810">
                  <c:v>0.48069173154413647</c:v>
                </c:pt>
                <c:pt idx="3811">
                  <c:v>0.46464507934595844</c:v>
                </c:pt>
                <c:pt idx="3812">
                  <c:v>0.44933731197651888</c:v>
                </c:pt>
                <c:pt idx="3813">
                  <c:v>0.43472524464429868</c:v>
                </c:pt>
                <c:pt idx="3814">
                  <c:v>0.42076874027523059</c:v>
                </c:pt>
                <c:pt idx="3815">
                  <c:v>0.40743045829162106</c:v>
                </c:pt>
                <c:pt idx="3816">
                  <c:v>0.3946756270096175</c:v>
                </c:pt>
                <c:pt idx="3817">
                  <c:v>0.38247183716733235</c:v>
                </c:pt>
                <c:pt idx="3818">
                  <c:v>0.37078885438534587</c:v>
                </c:pt>
                <c:pt idx="3819">
                  <c:v>0.35959844861402224</c:v>
                </c:pt>
                <c:pt idx="3820">
                  <c:v>0.34887423884308494</c:v>
                </c:pt>
                <c:pt idx="3821">
                  <c:v>0.33859155154243303</c:v>
                </c:pt>
                <c:pt idx="3822">
                  <c:v>0.32872729147296609</c:v>
                </c:pt>
                <c:pt idx="3823">
                  <c:v>0.31925982365542083</c:v>
                </c:pt>
                <c:pt idx="3824">
                  <c:v>0.31016886541651062</c:v>
                </c:pt>
                <c:pt idx="3825">
                  <c:v>0.30143538754744936</c:v>
                </c:pt>
                <c:pt idx="3826">
                  <c:v>0.29304152371211956</c:v>
                </c:pt>
                <c:pt idx="3827">
                  <c:v>0.2849704873325104</c:v>
                </c:pt>
                <c:pt idx="3828">
                  <c:v>0.27720649525905067</c:v>
                </c:pt>
                <c:pt idx="3829">
                  <c:v>0.26973469760439966</c:v>
                </c:pt>
                <c:pt idx="3830">
                  <c:v>0.26254111318224876</c:v>
                </c:pt>
                <c:pt idx="3831">
                  <c:v>0.25561257004866439</c:v>
                </c:pt>
                <c:pt idx="3832">
                  <c:v>0.24893665069338478</c:v>
                </c:pt>
                <c:pt idx="3833">
                  <c:v>0.24250164147289205</c:v>
                </c:pt>
                <c:pt idx="3834">
                  <c:v>0.23629648591676114</c:v>
                </c:pt>
                <c:pt idx="3835">
                  <c:v>0.23031074157422221</c:v>
                </c:pt>
                <c:pt idx="3836">
                  <c:v>0.22453454009958346</c:v>
                </c:pt>
                <c:pt idx="3837">
                  <c:v>0.21895855030356795</c:v>
                </c:pt>
                <c:pt idx="3838">
                  <c:v>0.21357394392308712</c:v>
                </c:pt>
                <c:pt idx="3839">
                  <c:v>0.20837236388484531</c:v>
                </c:pt>
                <c:pt idx="3840">
                  <c:v>0.20334589485872179</c:v>
                </c:pt>
                <c:pt idx="3841">
                  <c:v>0.19848703591537128</c:v>
                </c:pt>
                <c:pt idx="3842">
                  <c:v>0.19462934236376397</c:v>
                </c:pt>
                <c:pt idx="3843">
                  <c:v>0.19005732802337366</c:v>
                </c:pt>
                <c:pt idx="3844">
                  <c:v>0.18563379905158786</c:v>
                </c:pt>
                <c:pt idx="3845">
                  <c:v>0.18135261805620093</c:v>
                </c:pt>
                <c:pt idx="3846">
                  <c:v>0.17720795484308063</c:v>
                </c:pt>
                <c:pt idx="3847">
                  <c:v>0.17319426840343372</c:v>
                </c:pt>
                <c:pt idx="3848">
                  <c:v>0.16930629010935044</c:v>
                </c:pt>
                <c:pt idx="3849">
                  <c:v>0.16553900802655105</c:v>
                </c:pt>
                <c:pt idx="3850">
                  <c:v>0.16188765226084589</c:v>
                </c:pt>
                <c:pt idx="3851">
                  <c:v>0.15834768126175611</c:v>
                </c:pt>
                <c:pt idx="3852">
                  <c:v>0.15491476901301263</c:v>
                </c:pt>
                <c:pt idx="3853">
                  <c:v>0.15158479304537842</c:v>
                </c:pt>
                <c:pt idx="3854">
                  <c:v>0.14835382321244844</c:v>
                </c:pt>
                <c:pt idx="3855">
                  <c:v>0.14521811117482891</c:v>
                </c:pt>
                <c:pt idx="3856">
                  <c:v>0.14217408054242917</c:v>
                </c:pt>
                <c:pt idx="3857">
                  <c:v>0.13921831762855688</c:v>
                </c:pt>
                <c:pt idx="3858">
                  <c:v>0.13634756277312002</c:v>
                </c:pt>
                <c:pt idx="3859">
                  <c:v>0.13355870219554267</c:v>
                </c:pt>
                <c:pt idx="3860">
                  <c:v>0.13084876034102613</c:v>
                </c:pt>
                <c:pt idx="3861">
                  <c:v>0.12821489268655945</c:v>
                </c:pt>
                <c:pt idx="3862">
                  <c:v>0.12565437897561513</c:v>
                </c:pt>
                <c:pt idx="3863">
                  <c:v>0.12316461685279968</c:v>
                </c:pt>
                <c:pt idx="3864">
                  <c:v>0.12074311587186129</c:v>
                </c:pt>
                <c:pt idx="3865">
                  <c:v>0.11858937430950887</c:v>
                </c:pt>
                <c:pt idx="3866">
                  <c:v>0.11629191301028845</c:v>
                </c:pt>
                <c:pt idx="3867">
                  <c:v>0.11405604429047403</c:v>
                </c:pt>
                <c:pt idx="3868">
                  <c:v>0.11187966432718278</c:v>
                </c:pt>
                <c:pt idx="3869">
                  <c:v>0.10976075642203025</c:v>
                </c:pt>
                <c:pt idx="3870">
                  <c:v>0.10769738676922</c:v>
                </c:pt>
                <c:pt idx="3871">
                  <c:v>0.10568770045909097</c:v>
                </c:pt>
                <c:pt idx="3872">
                  <c:v>0.10372991770238013</c:v>
                </c:pt>
                <c:pt idx="3873">
                  <c:v>0.10182233026148262</c:v>
                </c:pt>
                <c:pt idx="3874">
                  <c:v>9.9963298075940399E-2</c:v>
                </c:pt>
                <c:pt idx="3875">
                  <c:v>9.8151246070260073E-2</c:v>
                </c:pt>
                <c:pt idx="3876">
                  <c:v>9.6384661132973323E-2</c:v>
                </c:pt>
                <c:pt idx="3877">
                  <c:v>9.4662089256601287E-2</c:v>
                </c:pt>
                <c:pt idx="3878">
                  <c:v>9.2982132828875477E-2</c:v>
                </c:pt>
                <c:pt idx="3879">
                  <c:v>9.1343448066210503E-2</c:v>
                </c:pt>
                <c:pt idx="3880">
                  <c:v>8.97447425810214E-2</c:v>
                </c:pt>
                <c:pt idx="3881">
                  <c:v>8.81847730750248E-2</c:v>
                </c:pt>
                <c:pt idx="3882">
                  <c:v>8.6662343151183138E-2</c:v>
                </c:pt>
                <c:pt idx="3883">
                  <c:v>8.5176301237417512E-2</c:v>
                </c:pt>
                <c:pt idx="3884">
                  <c:v>8.3725538615664646E-2</c:v>
                </c:pt>
                <c:pt idx="3885">
                  <c:v>8.2308987550258395E-2</c:v>
                </c:pt>
                <c:pt idx="3886">
                  <c:v>8.092561951000099E-2</c:v>
                </c:pt>
                <c:pt idx="3887">
                  <c:v>7.9574443478642384E-2</c:v>
                </c:pt>
                <c:pt idx="3888">
                  <c:v>7.8254504348818699E-2</c:v>
                </c:pt>
                <c:pt idx="3889">
                  <c:v>7.696488139480577E-2</c:v>
                </c:pt>
                <c:pt idx="3890">
                  <c:v>7.5704686819734093E-2</c:v>
                </c:pt>
                <c:pt idx="3891">
                  <c:v>7.4473064373175121E-2</c:v>
                </c:pt>
                <c:pt idx="3892">
                  <c:v>7.3269188035260974E-2</c:v>
                </c:pt>
                <c:pt idx="3893">
                  <c:v>7.2092260763731403E-2</c:v>
                </c:pt>
                <c:pt idx="3894">
                  <c:v>7.0941513300518372E-2</c:v>
                </c:pt>
                <c:pt idx="3895">
                  <c:v>6.9816203034681099E-2</c:v>
                </c:pt>
                <c:pt idx="3896">
                  <c:v>6.8715612918696795E-2</c:v>
                </c:pt>
                <c:pt idx="3897">
                  <c:v>6.7639050435284384E-2</c:v>
                </c:pt>
                <c:pt idx="3898">
                  <c:v>6.658584661210909E-2</c:v>
                </c:pt>
                <c:pt idx="3899">
                  <c:v>6.5555355081867092E-2</c:v>
                </c:pt>
                <c:pt idx="3900">
                  <c:v>6.4546951185396259E-2</c:v>
                </c:pt>
                <c:pt idx="3901">
                  <c:v>6.3560031115594509E-2</c:v>
                </c:pt>
                <c:pt idx="3902">
                  <c:v>6.2594011100053332E-2</c:v>
                </c:pt>
                <c:pt idx="3903">
                  <c:v>6.1648326620434166E-2</c:v>
                </c:pt>
                <c:pt idx="3904">
                  <c:v>6.0722431666727979E-2</c:v>
                </c:pt>
                <c:pt idx="3905">
                  <c:v>5.9815798024639766E-2</c:v>
                </c:pt>
                <c:pt idx="3906">
                  <c:v>5.8927914594441501E-2</c:v>
                </c:pt>
                <c:pt idx="3907">
                  <c:v>5.8058286739728376E-2</c:v>
                </c:pt>
                <c:pt idx="3908">
                  <c:v>5.7206435664597141E-2</c:v>
                </c:pt>
                <c:pt idx="3909">
                  <c:v>5.6371897817850999E-2</c:v>
                </c:pt>
                <c:pt idx="3910">
                  <c:v>5.5554224322907672E-2</c:v>
                </c:pt>
                <c:pt idx="3911">
                  <c:v>5.475298043216302E-2</c:v>
                </c:pt>
                <c:pt idx="3912">
                  <c:v>5.3967745004626123E-2</c:v>
                </c:pt>
                <c:pt idx="3913">
                  <c:v>5.3198110005708649E-2</c:v>
                </c:pt>
                <c:pt idx="3914">
                  <c:v>5.2443680028109174E-2</c:v>
                </c:pt>
                <c:pt idx="3915">
                  <c:v>5.1704071832789626E-2</c:v>
                </c:pt>
                <c:pt idx="3916">
                  <c:v>5.0978913909094863E-2</c:v>
                </c:pt>
                <c:pt idx="3917">
                  <c:v>5.0267846053115038E-2</c:v>
                </c:pt>
                <c:pt idx="3918">
                  <c:v>4.9570518963438427E-2</c:v>
                </c:pt>
                <c:pt idx="3919">
                  <c:v>4.8886593853486024E-2</c:v>
                </c:pt>
                <c:pt idx="3920">
                  <c:v>4.8215742079661318E-2</c:v>
                </c:pt>
                <c:pt idx="3921">
                  <c:v>4.7557644784588758E-2</c:v>
                </c:pt>
                <c:pt idx="3922">
                  <c:v>4.6911992554749024E-2</c:v>
                </c:pt>
                <c:pt idx="3923">
                  <c:v>4.6278485091858161E-2</c:v>
                </c:pt>
                <c:pt idx="3924">
                  <c:v>4.5656830897367967E-2</c:v>
                </c:pt>
                <c:pt idx="3925">
                  <c:v>4.5046746969495767E-2</c:v>
                </c:pt>
                <c:pt idx="3926">
                  <c:v>4.4447958512225071E-2</c:v>
                </c:pt>
                <c:pt idx="3927">
                  <c:v>4.3860198655742116E-2</c:v>
                </c:pt>
                <c:pt idx="3928">
                  <c:v>4.3283208187801833E-2</c:v>
                </c:pt>
                <c:pt idx="3929">
                  <c:v>4.2716735295542624E-2</c:v>
                </c:pt>
                <c:pt idx="3930">
                  <c:v>4.2160535317290242E-2</c:v>
                </c:pt>
                <c:pt idx="3931">
                  <c:v>4.1614370503916386E-2</c:v>
                </c:pt>
                <c:pt idx="3932">
                  <c:v>4.1078009789336428E-2</c:v>
                </c:pt>
                <c:pt idx="3933">
                  <c:v>4.0551228569752087E-2</c:v>
                </c:pt>
                <c:pt idx="3934">
                  <c:v>4.0033808491263222E-2</c:v>
                </c:pt>
                <c:pt idx="3935">
                  <c:v>3.9525537245491175E-2</c:v>
                </c:pt>
                <c:pt idx="3936">
                  <c:v>3.9026208372872427E-2</c:v>
                </c:pt>
                <c:pt idx="3937">
                  <c:v>3.8535621073298811E-2</c:v>
                </c:pt>
                <c:pt idx="3938">
                  <c:v>3.8053580023793755E-2</c:v>
                </c:pt>
                <c:pt idx="3939">
                  <c:v>3.7579895202931111E-2</c:v>
                </c:pt>
                <c:pt idx="3940">
                  <c:v>3.7114381721714322E-2</c:v>
                </c:pt>
                <c:pt idx="3941">
                  <c:v>3.665685966064814E-2</c:v>
                </c:pt>
                <c:pt idx="3942">
                  <c:v>3.6207153912747564E-2</c:v>
                </c:pt>
                <c:pt idx="3943">
                  <c:v>3.5765094032239694E-2</c:v>
                </c:pt>
                <c:pt idx="3944">
                  <c:v>3.5330514088725652E-2</c:v>
                </c:pt>
                <c:pt idx="3945">
                  <c:v>3.4903252526580705E-2</c:v>
                </c:pt>
                <c:pt idx="3946">
                  <c:v>3.4483152029379772E-2</c:v>
                </c:pt>
                <c:pt idx="3947">
                  <c:v>3.4070059389146527E-2</c:v>
                </c:pt>
                <c:pt idx="3948">
                  <c:v>3.3663825380231979E-2</c:v>
                </c:pt>
                <c:pt idx="3949">
                  <c:v>3.326430463763784E-2</c:v>
                </c:pt>
                <c:pt idx="3950">
                  <c:v>3.2871355539608023E-2</c:v>
                </c:pt>
                <c:pt idx="3951">
                  <c:v>3.2484840094319359E-2</c:v>
                </c:pt>
                <c:pt idx="3952">
                  <c:v>3.2104623830510361E-2</c:v>
                </c:pt>
                <c:pt idx="3953">
                  <c:v>3.1730575691893088E-2</c:v>
                </c:pt>
                <c:pt idx="3954">
                  <c:v>3.1362567935201049E-2</c:v>
                </c:pt>
                <c:pt idx="3955">
                  <c:v>3.1000476031731942E-2</c:v>
                </c:pt>
                <c:pt idx="3956">
                  <c:v>3.0644178572249513E-2</c:v>
                </c:pt>
                <c:pt idx="3957">
                  <c:v>3.0293557175115879E-2</c:v>
                </c:pt>
                <c:pt idx="3958">
                  <c:v>2.9948496397530361E-2</c:v>
                </c:pt>
                <c:pt idx="3959">
                  <c:v>2.9608883649755904E-2</c:v>
                </c:pt>
                <c:pt idx="3960">
                  <c:v>2.9274609112220518E-2</c:v>
                </c:pt>
                <c:pt idx="3961">
                  <c:v>2.8945565655384149E-2</c:v>
                </c:pt>
                <c:pt idx="3962">
                  <c:v>2.8621648762267346E-2</c:v>
                </c:pt>
                <c:pt idx="3963">
                  <c:v>2.8302756453542049E-2</c:v>
                </c:pt>
                <c:pt idx="3964">
                  <c:v>2.7988789215088693E-2</c:v>
                </c:pt>
                <c:pt idx="3965">
                  <c:v>2.7679649927928061E-2</c:v>
                </c:pt>
                <c:pt idx="3966">
                  <c:v>2.7375243800440381E-2</c:v>
                </c:pt>
                <c:pt idx="3967">
                  <c:v>2.7075478302786563E-2</c:v>
                </c:pt>
                <c:pt idx="3968">
                  <c:v>2.678026310345228E-2</c:v>
                </c:pt>
                <c:pt idx="3969">
                  <c:v>2.6489510007835837E-2</c:v>
                </c:pt>
                <c:pt idx="3970">
                  <c:v>2.620313289880663E-2</c:v>
                </c:pt>
                <c:pt idx="3971">
                  <c:v>2.5921047679162392E-2</c:v>
                </c:pt>
                <c:pt idx="3972">
                  <c:v>2.5643172215917009E-2</c:v>
                </c:pt>
                <c:pt idx="3973">
                  <c:v>2.5369426286352872E-2</c:v>
                </c:pt>
                <c:pt idx="3974">
                  <c:v>2.5099731525775017E-2</c:v>
                </c:pt>
                <c:pt idx="3975">
                  <c:v>2.483401137690654E-2</c:v>
                </c:pt>
                <c:pt idx="3976">
                  <c:v>2.4572191040866699E-2</c:v>
                </c:pt>
                <c:pt idx="3977">
                  <c:v>2.4314197429676263E-2</c:v>
                </c:pt>
                <c:pt idx="3978">
                  <c:v>2.4059959120236261E-2</c:v>
                </c:pt>
                <c:pt idx="3979">
                  <c:v>2.3809406309728481E-2</c:v>
                </c:pt>
                <c:pt idx="3980">
                  <c:v>2.3562470772388284E-2</c:v>
                </c:pt>
                <c:pt idx="3981">
                  <c:v>2.3319085817602111E-2</c:v>
                </c:pt>
                <c:pt idx="3982">
                  <c:v>2.3079186249283682E-2</c:v>
                </c:pt>
                <c:pt idx="3983">
                  <c:v>2.2842708326484926E-2</c:v>
                </c:pt>
                <c:pt idx="3984">
                  <c:v>2.2609589725199632E-2</c:v>
                </c:pt>
                <c:pt idx="3985">
                  <c:v>2.2379769501318252E-2</c:v>
                </c:pt>
                <c:pt idx="3986">
                  <c:v>2.2153188054695919E-2</c:v>
                </c:pt>
                <c:pt idx="3987">
                  <c:v>2.1929787094294613E-2</c:v>
                </c:pt>
                <c:pt idx="3988">
                  <c:v>2.1709509604364057E-2</c:v>
                </c:pt>
                <c:pt idx="3989">
                  <c:v>2.1492299811626564E-2</c:v>
                </c:pt>
                <c:pt idx="3990">
                  <c:v>2.1278103153431208E-2</c:v>
                </c:pt>
                <c:pt idx="3991">
                  <c:v>2.106686624684621E-2</c:v>
                </c:pt>
                <c:pt idx="3992">
                  <c:v>2.085853685865759E-2</c:v>
                </c:pt>
                <c:pt idx="3993">
                  <c:v>2.0653063876243938E-2</c:v>
                </c:pt>
                <c:pt idx="3994">
                  <c:v>2.0450397279299596E-2</c:v>
                </c:pt>
                <c:pt idx="3995">
                  <c:v>2.0250488112376716E-2</c:v>
                </c:pt>
                <c:pt idx="3996">
                  <c:v>2.0053288458220637E-2</c:v>
                </c:pt>
                <c:pt idx="3997">
                  <c:v>1.9858751411872377E-2</c:v>
                </c:pt>
                <c:pt idx="3998">
                  <c:v>1.9666831055513152E-2</c:v>
                </c:pt>
                <c:pt idx="3999">
                  <c:v>1.9477482434027079E-2</c:v>
                </c:pt>
                <c:pt idx="4000">
                  <c:v>1.9290661531258902E-2</c:v>
                </c:pt>
                <c:pt idx="4001">
                  <c:v>1.9106325246944476E-2</c:v>
                </c:pt>
                <c:pt idx="4002">
                  <c:v>1.8924431374292474E-2</c:v>
                </c:pt>
                <c:pt idx="4003">
                  <c:v>1.8744938578196299E-2</c:v>
                </c:pt>
                <c:pt idx="4004">
                  <c:v>1.8567806374056733E-2</c:v>
                </c:pt>
                <c:pt idx="4005">
                  <c:v>1.8392995107195706E-2</c:v>
                </c:pt>
                <c:pt idx="4006">
                  <c:v>1.8220465932842145E-2</c:v>
                </c:pt>
                <c:pt idx="4007">
                  <c:v>1.8050180796673011E-2</c:v>
                </c:pt>
                <c:pt idx="4008">
                  <c:v>1.7882102415890944E-2</c:v>
                </c:pt>
                <c:pt idx="4009">
                  <c:v>1.7716194260822687E-2</c:v>
                </c:pt>
                <c:pt idx="4010">
                  <c:v>1.7552420537021805E-2</c:v>
                </c:pt>
                <c:pt idx="4011">
                  <c:v>1.739074616785978E-2</c:v>
                </c:pt>
                <c:pt idx="4012">
                  <c:v>1.7231136777591218E-2</c:v>
                </c:pt>
                <c:pt idx="4013">
                  <c:v>1.7073558674877701E-2</c:v>
                </c:pt>
                <c:pt idx="4014">
                  <c:v>1.6917978836756851E-2</c:v>
                </c:pt>
                <c:pt idx="4015">
                  <c:v>1.6764364893043053E-2</c:v>
                </c:pt>
                <c:pt idx="4016">
                  <c:v>1.6612685111146105E-2</c:v>
                </c:pt>
                <c:pt idx="4017">
                  <c:v>1.6462908381295896E-2</c:v>
                </c:pt>
                <c:pt idx="4018">
                  <c:v>1.6315004202160435E-2</c:v>
                </c:pt>
                <c:pt idx="4019">
                  <c:v>1.616894266684548E-2</c:v>
                </c:pt>
                <c:pt idx="4020">
                  <c:v>1.6024694449264399E-2</c:v>
                </c:pt>
                <c:pt idx="4021">
                  <c:v>1.5882230790867036E-2</c:v>
                </c:pt>
                <c:pt idx="4022">
                  <c:v>1.5741523487717287E-2</c:v>
                </c:pt>
                <c:pt idx="4023">
                  <c:v>1.5602544877908544E-2</c:v>
                </c:pt>
                <c:pt idx="4024">
                  <c:v>1.5908332208381316E-2</c:v>
                </c:pt>
                <c:pt idx="4025">
                  <c:v>1.6746715947815054E-2</c:v>
                </c:pt>
                <c:pt idx="4026">
                  <c:v>1.6595257944471108E-2</c:v>
                </c:pt>
                <c:pt idx="4027">
                  <c:v>1.6445699433062479E-2</c:v>
                </c:pt>
                <c:pt idx="4028">
                  <c:v>1.6298009981747637E-2</c:v>
                </c:pt>
                <c:pt idx="4029">
                  <c:v>1.6152159751526868E-2</c:v>
                </c:pt>
                <c:pt idx="4030">
                  <c:v>1.6008119482654341E-2</c:v>
                </c:pt>
                <c:pt idx="4031">
                  <c:v>1.5865860481407958E-2</c:v>
                </c:pt>
                <c:pt idx="4032">
                  <c:v>1.5725354607206303E-2</c:v>
                </c:pt>
                <c:pt idx="4033">
                  <c:v>1.5586574260062781E-2</c:v>
                </c:pt>
                <c:pt idx="4034">
                  <c:v>1.5449492368366581E-2</c:v>
                </c:pt>
                <c:pt idx="4035">
                  <c:v>1.531408237698116E-2</c:v>
                </c:pt>
                <c:pt idx="4036">
                  <c:v>1.5180318235650692E-2</c:v>
                </c:pt>
                <c:pt idx="4037">
                  <c:v>1.5048174387705615E-2</c:v>
                </c:pt>
                <c:pt idx="4038">
                  <c:v>1.4917625759058598E-2</c:v>
                </c:pt>
                <c:pt idx="4039">
                  <c:v>1.4788647747482352E-2</c:v>
                </c:pt>
                <c:pt idx="4040">
                  <c:v>1.4661216212161248E-2</c:v>
                </c:pt>
                <c:pt idx="4041">
                  <c:v>1.4535307463508944E-2</c:v>
                </c:pt>
                <c:pt idx="4042">
                  <c:v>1.4410898253243947E-2</c:v>
                </c:pt>
                <c:pt idx="4043">
                  <c:v>1.4287965764716441E-2</c:v>
                </c:pt>
                <c:pt idx="4044">
                  <c:v>1.4166487603478427E-2</c:v>
                </c:pt>
                <c:pt idx="4045">
                  <c:v>1.4046441788090894E-2</c:v>
                </c:pt>
                <c:pt idx="4046">
                  <c:v>1.3927806741160806E-2</c:v>
                </c:pt>
                <c:pt idx="4047">
                  <c:v>1.3810561280601869E-2</c:v>
                </c:pt>
                <c:pt idx="4048">
                  <c:v>1.3694684611112404E-2</c:v>
                </c:pt>
                <c:pt idx="4049">
                  <c:v>1.35801563158644E-2</c:v>
                </c:pt>
                <c:pt idx="4050">
                  <c:v>1.3466956348397797E-2</c:v>
                </c:pt>
                <c:pt idx="4051">
                  <c:v>1.3355065024714395E-2</c:v>
                </c:pt>
                <c:pt idx="4052">
                  <c:v>1.3244463015565516E-2</c:v>
                </c:pt>
                <c:pt idx="4053">
                  <c:v>1.3135131338928605E-2</c:v>
                </c:pt>
                <c:pt idx="4054">
                  <c:v>1.3027051352666859E-2</c:v>
                </c:pt>
                <c:pt idx="4055">
                  <c:v>1.2920204747367516E-2</c:v>
                </c:pt>
                <c:pt idx="4056">
                  <c:v>1.2814573539353323E-2</c:v>
                </c:pt>
                <c:pt idx="4057">
                  <c:v>1.2710140063862983E-2</c:v>
                </c:pt>
                <c:pt idx="4058">
                  <c:v>1.2606886968395528E-2</c:v>
                </c:pt>
                <c:pt idx="4059">
                  <c:v>1.2504797206214325E-2</c:v>
                </c:pt>
                <c:pt idx="4060">
                  <c:v>1.2403854030006625E-2</c:v>
                </c:pt>
                <c:pt idx="4061">
                  <c:v>1.2304040985693942E-2</c:v>
                </c:pt>
                <c:pt idx="4062">
                  <c:v>1.220534190638977E-2</c:v>
                </c:pt>
                <c:pt idx="4063">
                  <c:v>1.2107740906500247E-2</c:v>
                </c:pt>
                <c:pt idx="4064">
                  <c:v>1.2011222375964168E-2</c:v>
                </c:pt>
                <c:pt idx="4065">
                  <c:v>1.1915770974628596E-2</c:v>
                </c:pt>
                <c:pt idx="4066">
                  <c:v>1.182137162675634E-2</c:v>
                </c:pt>
                <c:pt idx="4067">
                  <c:v>1.1728009515662085E-2</c:v>
                </c:pt>
                <c:pt idx="4068">
                  <c:v>1.1635670078473449E-2</c:v>
                </c:pt>
                <c:pt idx="4069">
                  <c:v>1.1544339001013896E-2</c:v>
                </c:pt>
                <c:pt idx="4070">
                  <c:v>1.1454002212804177E-2</c:v>
                </c:pt>
                <c:pt idx="4071">
                  <c:v>1.136464588217943E-2</c:v>
                </c:pt>
                <c:pt idx="4072">
                  <c:v>1.1276256411518479E-2</c:v>
                </c:pt>
                <c:pt idx="4073">
                  <c:v>1.1188820432582954E-2</c:v>
                </c:pt>
                <c:pt idx="4074">
                  <c:v>1.1102324801962908E-2</c:v>
                </c:pt>
                <c:pt idx="4075">
                  <c:v>1.101675659662649E-2</c:v>
                </c:pt>
                <c:pt idx="4076">
                  <c:v>1.0932103109570874E-2</c:v>
                </c:pt>
                <c:pt idx="4077">
                  <c:v>2.5551133912182729E-2</c:v>
                </c:pt>
                <c:pt idx="4078">
                  <c:v>2.5278751946282485E-2</c:v>
                </c:pt>
                <c:pt idx="4079">
                  <c:v>2.5010395338163734E-2</c:v>
                </c:pt>
                <c:pt idx="4080">
                  <c:v>5.631498484224718E-2</c:v>
                </c:pt>
                <c:pt idx="4081">
                  <c:v>0.17935986180171168</c:v>
                </c:pt>
                <c:pt idx="4082">
                  <c:v>0.33511622721011614</c:v>
                </c:pt>
                <c:pt idx="4083">
                  <c:v>0.60866627748479862</c:v>
                </c:pt>
                <c:pt idx="4084">
                  <c:v>3.7115189364100458</c:v>
                </c:pt>
                <c:pt idx="4085">
                  <c:v>3.4381010623994466</c:v>
                </c:pt>
                <c:pt idx="4086">
                  <c:v>4.2802550043037684</c:v>
                </c:pt>
                <c:pt idx="4087">
                  <c:v>8.6339238299919998</c:v>
                </c:pt>
                <c:pt idx="4088">
                  <c:v>9.3365667244881649</c:v>
                </c:pt>
                <c:pt idx="4089">
                  <c:v>8.3559727359960387</c:v>
                </c:pt>
                <c:pt idx="4090">
                  <c:v>7.5149107015481782</c:v>
                </c:pt>
                <c:pt idx="4091">
                  <c:v>7.1987120040300434</c:v>
                </c:pt>
                <c:pt idx="4092">
                  <c:v>12.505086648465893</c:v>
                </c:pt>
                <c:pt idx="4093">
                  <c:v>14.503609058730907</c:v>
                </c:pt>
                <c:pt idx="4094">
                  <c:v>12.700956486696246</c:v>
                </c:pt>
                <c:pt idx="4095">
                  <c:v>11.200343166207768</c:v>
                </c:pt>
                <c:pt idx="4096">
                  <c:v>9.9391218719539189</c:v>
                </c:pt>
                <c:pt idx="4097">
                  <c:v>8.8699370545672807</c:v>
                </c:pt>
                <c:pt idx="4098">
                  <c:v>9.7147865415604695</c:v>
                </c:pt>
                <c:pt idx="4099">
                  <c:v>22.381593027321358</c:v>
                </c:pt>
                <c:pt idx="4100">
                  <c:v>59.333998431998921</c:v>
                </c:pt>
                <c:pt idx="4101">
                  <c:v>46.776079448848179</c:v>
                </c:pt>
                <c:pt idx="4102">
                  <c:v>37.719042869922191</c:v>
                </c:pt>
                <c:pt idx="4103">
                  <c:v>30.983149426506102</c:v>
                </c:pt>
                <c:pt idx="4104">
                  <c:v>25.845823373081171</c:v>
                </c:pt>
                <c:pt idx="4105">
                  <c:v>27.593458687848926</c:v>
                </c:pt>
                <c:pt idx="4106">
                  <c:v>23.214279234954713</c:v>
                </c:pt>
                <c:pt idx="4107">
                  <c:v>19.763580555180553</c:v>
                </c:pt>
                <c:pt idx="4108">
                  <c:v>16.999958197724521</c:v>
                </c:pt>
                <c:pt idx="4109">
                  <c:v>24.286325343428995</c:v>
                </c:pt>
                <c:pt idx="4110">
                  <c:v>123.6953571787319</c:v>
                </c:pt>
                <c:pt idx="4111">
                  <c:v>210.09714099091042</c:v>
                </c:pt>
                <c:pt idx="4112">
                  <c:v>278.75095969000859</c:v>
                </c:pt>
                <c:pt idx="4113">
                  <c:v>356.7103917987497</c:v>
                </c:pt>
                <c:pt idx="4114">
                  <c:v>225.14333780055009</c:v>
                </c:pt>
                <c:pt idx="4115">
                  <c:v>147.43220389944582</c:v>
                </c:pt>
                <c:pt idx="4116">
                  <c:v>103.76688428299011</c:v>
                </c:pt>
                <c:pt idx="4117">
                  <c:v>76.744852339815452</c:v>
                </c:pt>
                <c:pt idx="4118">
                  <c:v>81.164964359845655</c:v>
                </c:pt>
                <c:pt idx="4119">
                  <c:v>61.862859052866867</c:v>
                </c:pt>
                <c:pt idx="4120">
                  <c:v>48.564184538169876</c:v>
                </c:pt>
                <c:pt idx="4121">
                  <c:v>53.398977380773424</c:v>
                </c:pt>
                <c:pt idx="4122">
                  <c:v>92.7468519122217</c:v>
                </c:pt>
                <c:pt idx="4123">
                  <c:v>97.734080870369027</c:v>
                </c:pt>
                <c:pt idx="4124">
                  <c:v>72.838804012009106</c:v>
                </c:pt>
                <c:pt idx="4125">
                  <c:v>66.363811607405438</c:v>
                </c:pt>
                <c:pt idx="4126">
                  <c:v>128.64036923233459</c:v>
                </c:pt>
                <c:pt idx="4127">
                  <c:v>168.91538432989682</c:v>
                </c:pt>
                <c:pt idx="4128">
                  <c:v>275.58073533401551</c:v>
                </c:pt>
                <c:pt idx="4129">
                  <c:v>257.61287022948221</c:v>
                </c:pt>
                <c:pt idx="4130">
                  <c:v>242.64170412186201</c:v>
                </c:pt>
                <c:pt idx="4131">
                  <c:v>185.68073066195012</c:v>
                </c:pt>
                <c:pt idx="4132">
                  <c:v>125.88603465905042</c:v>
                </c:pt>
                <c:pt idx="4133">
                  <c:v>90.692939216189018</c:v>
                </c:pt>
                <c:pt idx="4134">
                  <c:v>68.220345358569077</c:v>
                </c:pt>
                <c:pt idx="4135">
                  <c:v>53.010591478502029</c:v>
                </c:pt>
                <c:pt idx="4136">
                  <c:v>42.25377587196531</c:v>
                </c:pt>
                <c:pt idx="4137">
                  <c:v>34.37882382989249</c:v>
                </c:pt>
                <c:pt idx="4138">
                  <c:v>28.450251965866677</c:v>
                </c:pt>
                <c:pt idx="4139">
                  <c:v>23.88255947518871</c:v>
                </c:pt>
                <c:pt idx="4140">
                  <c:v>20.294106699327912</c:v>
                </c:pt>
                <c:pt idx="4141">
                  <c:v>17.427584985054409</c:v>
                </c:pt>
                <c:pt idx="4142">
                  <c:v>15.1044774171126</c:v>
                </c:pt>
                <c:pt idx="4143">
                  <c:v>13.197851582390577</c:v>
                </c:pt>
                <c:pt idx="4144">
                  <c:v>11.615506603873957</c:v>
                </c:pt>
                <c:pt idx="4145">
                  <c:v>10.289203453458885</c:v>
                </c:pt>
                <c:pt idx="4146">
                  <c:v>9.1675930591756831</c:v>
                </c:pt>
                <c:pt idx="4147">
                  <c:v>8.2114600455863513</c:v>
                </c:pt>
                <c:pt idx="4148">
                  <c:v>7.3904551362515782</c:v>
                </c:pt>
                <c:pt idx="4149">
                  <c:v>8.79410130271207</c:v>
                </c:pt>
                <c:pt idx="4150">
                  <c:v>7.9288831841059597</c:v>
                </c:pt>
                <c:pt idx="4151">
                  <c:v>9.0849320030332912</c:v>
                </c:pt>
                <c:pt idx="4152">
                  <c:v>11.439087468469884</c:v>
                </c:pt>
                <c:pt idx="4153">
                  <c:v>10.140549974932174</c:v>
                </c:pt>
                <c:pt idx="4154">
                  <c:v>9.041285068840855</c:v>
                </c:pt>
                <c:pt idx="4155">
                  <c:v>8.1033250315399243</c:v>
                </c:pt>
                <c:pt idx="4156">
                  <c:v>9.9225807065508249</c:v>
                </c:pt>
                <c:pt idx="4157">
                  <c:v>19.701892143903383</c:v>
                </c:pt>
                <c:pt idx="4158">
                  <c:v>26.821983863060531</c:v>
                </c:pt>
                <c:pt idx="4159">
                  <c:v>25.274043229673573</c:v>
                </c:pt>
                <c:pt idx="4160">
                  <c:v>21.394121645762226</c:v>
                </c:pt>
                <c:pt idx="4161">
                  <c:v>31.346412231768028</c:v>
                </c:pt>
                <c:pt idx="4162">
                  <c:v>45.932762690411465</c:v>
                </c:pt>
                <c:pt idx="4163">
                  <c:v>45.310481449233748</c:v>
                </c:pt>
                <c:pt idx="4164">
                  <c:v>36.641392690835879</c:v>
                </c:pt>
                <c:pt idx="4165">
                  <c:v>30.168997556209668</c:v>
                </c:pt>
                <c:pt idx="4166">
                  <c:v>25.216742963261932</c:v>
                </c:pt>
                <c:pt idx="4167">
                  <c:v>21.348945426894403</c:v>
                </c:pt>
                <c:pt idx="4168">
                  <c:v>18.274822436989609</c:v>
                </c:pt>
                <c:pt idx="4169">
                  <c:v>15.794367163036515</c:v>
                </c:pt>
                <c:pt idx="4170">
                  <c:v>13.766421793316894</c:v>
                </c:pt>
                <c:pt idx="4171">
                  <c:v>12.089116003746318</c:v>
                </c:pt>
                <c:pt idx="4172">
                  <c:v>10.687484071821926</c:v>
                </c:pt>
                <c:pt idx="4173">
                  <c:v>9.5054007276254389</c:v>
                </c:pt>
                <c:pt idx="4174">
                  <c:v>8.5001970707545116</c:v>
                </c:pt>
                <c:pt idx="4175">
                  <c:v>7.6389856644241458</c:v>
                </c:pt>
                <c:pt idx="4176">
                  <c:v>6.8961023497562213</c:v>
                </c:pt>
                <c:pt idx="4177">
                  <c:v>6.2512936504719967</c:v>
                </c:pt>
                <c:pt idx="4178">
                  <c:v>5.6884117655676141</c:v>
                </c:pt>
                <c:pt idx="4179">
                  <c:v>5.1944612621055848</c:v>
                </c:pt>
                <c:pt idx="4180">
                  <c:v>4.7588933911406759</c:v>
                </c:pt>
                <c:pt idx="4181">
                  <c:v>4.3730773195207586</c:v>
                </c:pt>
                <c:pt idx="4182">
                  <c:v>4.0298994692510135</c:v>
                </c:pt>
                <c:pt idx="4183">
                  <c:v>3.723456776020122</c:v>
                </c:pt>
                <c:pt idx="4184">
                  <c:v>3.4488195939835666</c:v>
                </c:pt>
                <c:pt idx="4185">
                  <c:v>3.2018467973153046</c:v>
                </c:pt>
                <c:pt idx="4186">
                  <c:v>2.9790403882715246</c:v>
                </c:pt>
                <c:pt idx="4187">
                  <c:v>2.7774302827636417</c:v>
                </c:pt>
                <c:pt idx="4188">
                  <c:v>2.5944823461484812</c:v>
                </c:pt>
                <c:pt idx="4189">
                  <c:v>2.4280244867829022</c:v>
                </c:pt>
                <c:pt idx="4190">
                  <c:v>2.2761868808320567</c:v>
                </c:pt>
                <c:pt idx="4191">
                  <c:v>2.1373533344521074</c:v>
                </c:pt>
                <c:pt idx="4192">
                  <c:v>2.0101214827329765</c:v>
                </c:pt>
                <c:pt idx="4193">
                  <c:v>1.8932700444883206</c:v>
                </c:pt>
                <c:pt idx="4194">
                  <c:v>1.7857317446856891</c:v>
                </c:pt>
                <c:pt idx="4195">
                  <c:v>1.686570815294796</c:v>
                </c:pt>
                <c:pt idx="4196">
                  <c:v>1.5949642145901597</c:v>
                </c:pt>
                <c:pt idx="4197">
                  <c:v>1.5101858819285729</c:v>
                </c:pt>
                <c:pt idx="4198">
                  <c:v>1.4315934825301628</c:v>
                </c:pt>
                <c:pt idx="4199">
                  <c:v>1.3586172042824833</c:v>
                </c:pt>
                <c:pt idx="4200">
                  <c:v>1.290750253102086</c:v>
                </c:pt>
                <c:pt idx="4201">
                  <c:v>1.22754076020688</c:v>
                </c:pt>
                <c:pt idx="4202">
                  <c:v>1.1685848677601902</c:v>
                </c:pt>
                <c:pt idx="4203">
                  <c:v>1.1135208017708176</c:v>
                </c:pt>
                <c:pt idx="4204">
                  <c:v>1.0620237751857402</c:v>
                </c:pt>
                <c:pt idx="4205">
                  <c:v>1.0138015915717971</c:v>
                </c:pt>
                <c:pt idx="4206">
                  <c:v>0.96859084202416568</c:v>
                </c:pt>
                <c:pt idx="4207">
                  <c:v>0.92615360603097829</c:v>
                </c:pt>
                <c:pt idx="4208">
                  <c:v>0.88627458179943119</c:v>
                </c:pt>
                <c:pt idx="4209">
                  <c:v>0.84875858366403734</c:v>
                </c:pt>
                <c:pt idx="4210">
                  <c:v>0.81342835416897386</c:v>
                </c:pt>
                <c:pt idx="4211">
                  <c:v>0.78012264665282682</c:v>
                </c:pt>
                <c:pt idx="4212">
                  <c:v>0.7486945409911655</c:v>
                </c:pt>
                <c:pt idx="4213">
                  <c:v>0.7190099608303967</c:v>
                </c:pt>
                <c:pt idx="4214">
                  <c:v>0.69094636538401721</c:v>
                </c:pt>
                <c:pt idx="4215">
                  <c:v>0.66439479842458271</c:v>
                </c:pt>
                <c:pt idx="4216">
                  <c:v>0.64213651982310882</c:v>
                </c:pt>
                <c:pt idx="4217">
                  <c:v>0.61814949456645196</c:v>
                </c:pt>
                <c:pt idx="4218">
                  <c:v>0.59539724281655859</c:v>
                </c:pt>
                <c:pt idx="4219">
                  <c:v>0.57379917312330697</c:v>
                </c:pt>
                <c:pt idx="4220">
                  <c:v>0.55328103828685637</c:v>
                </c:pt>
                <c:pt idx="4221">
                  <c:v>0.53377435272561879</c:v>
                </c:pt>
                <c:pt idx="4222">
                  <c:v>0.51521587079831055</c:v>
                </c:pt>
                <c:pt idx="4223">
                  <c:v>0.49754711894387105</c:v>
                </c:pt>
                <c:pt idx="4224">
                  <c:v>0.48071397542515681</c:v>
                </c:pt>
                <c:pt idx="4225">
                  <c:v>0.46466629225433886</c:v>
                </c:pt>
                <c:pt idx="4226">
                  <c:v>0.44935755455978299</c:v>
                </c:pt>
                <c:pt idx="4227">
                  <c:v>0.43474457324237503</c:v>
                </c:pt>
                <c:pt idx="4228">
                  <c:v>0.42078720727777441</c:v>
                </c:pt>
                <c:pt idx="4229">
                  <c:v>0.40744811246153195</c:v>
                </c:pt>
                <c:pt idx="4230">
                  <c:v>0.39469251377633624</c:v>
                </c:pt>
                <c:pt idx="4231">
                  <c:v>0.3824879988930826</c:v>
                </c:pt>
                <c:pt idx="4232">
                  <c:v>0.37080433060710871</c:v>
                </c:pt>
                <c:pt idx="4233">
                  <c:v>0.35961327626373496</c:v>
                </c:pt>
                <c:pt idx="4234">
                  <c:v>0.34888845244825201</c:v>
                </c:pt>
                <c:pt idx="4235">
                  <c:v>0.33860518340910295</c:v>
                </c:pt>
                <c:pt idx="4236">
                  <c:v>0.32874037185281735</c:v>
                </c:pt>
                <c:pt idx="4237">
                  <c:v>0.31927238089849846</c:v>
                </c:pt>
                <c:pt idx="4238">
                  <c:v>0.31018092611099984</c:v>
                </c:pt>
                <c:pt idx="4239">
                  <c:v>0.30144697664771719</c:v>
                </c:pt>
                <c:pt idx="4240">
                  <c:v>0.29305266465613106</c:v>
                </c:pt>
                <c:pt idx="4241">
                  <c:v>0.28498120214960676</c:v>
                </c:pt>
                <c:pt idx="4242">
                  <c:v>0.27721680466897841</c:v>
                </c:pt>
                <c:pt idx="4243">
                  <c:v>0.26974462110838837</c:v>
                </c:pt>
                <c:pt idx="4244">
                  <c:v>0.26255066914684877</c:v>
                </c:pt>
                <c:pt idx="4245">
                  <c:v>0.25562177578299944</c:v>
                </c:pt>
                <c:pt idx="4246">
                  <c:v>0.24894552252039001</c:v>
                </c:pt>
                <c:pt idx="4247">
                  <c:v>0.24251019479507085</c:v>
                </c:pt>
                <c:pt idx="4248">
                  <c:v>0.23630473527692999</c:v>
                </c:pt>
                <c:pt idx="4249">
                  <c:v>0.23031870071167401</c:v>
                </c:pt>
                <c:pt idx="4250">
                  <c:v>0.2245422220020562</c:v>
                </c:pt>
                <c:pt idx="4251">
                  <c:v>0.22267389310084654</c:v>
                </c:pt>
                <c:pt idx="4252">
                  <c:v>0.21879249484502877</c:v>
                </c:pt>
                <c:pt idx="4253">
                  <c:v>0.21341355919758889</c:v>
                </c:pt>
                <c:pt idx="4254">
                  <c:v>0.20821740351311527</c:v>
                </c:pt>
                <c:pt idx="4255">
                  <c:v>0.20722038314642746</c:v>
                </c:pt>
                <c:pt idx="4256">
                  <c:v>0.20223246776785742</c:v>
                </c:pt>
                <c:pt idx="4257">
                  <c:v>0.19741052066214587</c:v>
                </c:pt>
                <c:pt idx="4258">
                  <c:v>0.19274751454251748</c:v>
                </c:pt>
                <c:pt idx="4259">
                  <c:v>0.1882367823787349</c:v>
                </c:pt>
                <c:pt idx="4260">
                  <c:v>0.18387199576558452</c:v>
                </c:pt>
                <c:pt idx="4261">
                  <c:v>0.17964714477700175</c:v>
                </c:pt>
                <c:pt idx="4262">
                  <c:v>0.17555651919118276</c:v>
                </c:pt>
                <c:pt idx="4263">
                  <c:v>0.17159469098184588</c:v>
                </c:pt>
                <c:pt idx="4264">
                  <c:v>0.16775649797968217</c:v>
                </c:pt>
                <c:pt idx="4265">
                  <c:v>0.16403702861610267</c:v>
                </c:pt>
                <c:pt idx="4266">
                  <c:v>0.16043160766869799</c:v>
                </c:pt>
                <c:pt idx="4267">
                  <c:v>0.15693578293448801</c:v>
                </c:pt>
                <c:pt idx="4268">
                  <c:v>0.15354531276307656</c:v>
                </c:pt>
                <c:pt idx="4269">
                  <c:v>0.15025615438734105</c:v>
                </c:pt>
                <c:pt idx="4270">
                  <c:v>0.14706445299429413</c:v>
                </c:pt>
                <c:pt idx="4271">
                  <c:v>0.14396653148333888</c:v>
                </c:pt>
                <c:pt idx="4272">
                  <c:v>0.14095888086330294</c:v>
                </c:pt>
                <c:pt idx="4273">
                  <c:v>0.13803815124345489</c:v>
                </c:pt>
                <c:pt idx="4274">
                  <c:v>0.13520114337718919</c:v>
                </c:pt>
                <c:pt idx="4275">
                  <c:v>0.1324448007202518</c:v>
                </c:pt>
                <c:pt idx="4276">
                  <c:v>0.129766201968297</c:v>
                </c:pt>
                <c:pt idx="4277">
                  <c:v>0.12716255404123791</c:v>
                </c:pt>
                <c:pt idx="4278">
                  <c:v>0.12463118548430217</c:v>
                </c:pt>
                <c:pt idx="4279">
                  <c:v>0.12216954025795476</c:v>
                </c:pt>
                <c:pt idx="4280">
                  <c:v>0.11977517189090955</c:v>
                </c:pt>
                <c:pt idx="4281">
                  <c:v>0.1174457379723501</c:v>
                </c:pt>
                <c:pt idx="4282">
                  <c:v>0.11517899496121908</c:v>
                </c:pt>
                <c:pt idx="4283">
                  <c:v>0.11297279329204449</c:v>
                </c:pt>
                <c:pt idx="4284">
                  <c:v>0.11082507275823919</c:v>
                </c:pt>
                <c:pt idx="4285">
                  <c:v>0.10873385815517755</c:v>
                </c:pt>
                <c:pt idx="4286">
                  <c:v>0.1066972551665971</c:v>
                </c:pt>
                <c:pt idx="4287">
                  <c:v>0.10471344647904046</c:v>
                </c:pt>
                <c:pt idx="4288">
                  <c:v>0.10278068811010389</c:v>
                </c:pt>
                <c:pt idx="4289">
                  <c:v>0.10089730593726061</c:v>
                </c:pt>
                <c:pt idx="4290">
                  <c:v>9.9061692414921243E-2</c:v>
                </c:pt>
                <c:pt idx="4291">
                  <c:v>9.7272303468248902E-2</c:v>
                </c:pt>
                <c:pt idx="4292">
                  <c:v>9.5527655553013263E-2</c:v>
                </c:pt>
                <c:pt idx="4293">
                  <c:v>9.3826322871496531E-2</c:v>
                </c:pt>
                <c:pt idx="4294">
                  <c:v>9.216693473512709E-2</c:v>
                </c:pt>
                <c:pt idx="4295">
                  <c:v>9.0548173065137932E-2</c:v>
                </c:pt>
                <c:pt idx="4296">
                  <c:v>8.8968770023114832E-2</c:v>
                </c:pt>
                <c:pt idx="4297">
                  <c:v>8.7427505763840063E-2</c:v>
                </c:pt>
                <c:pt idx="4298">
                  <c:v>8.59232063033223E-2</c:v>
                </c:pt>
                <c:pt idx="4299">
                  <c:v>8.4454741495365498E-2</c:v>
                </c:pt>
                <c:pt idx="4300">
                  <c:v>8.3021023110456962E-2</c:v>
                </c:pt>
                <c:pt idx="4301">
                  <c:v>8.1621003011148441E-2</c:v>
                </c:pt>
                <c:pt idx="4302">
                  <c:v>8.0253671418472769E-2</c:v>
                </c:pt>
                <c:pt idx="4303">
                  <c:v>7.8918055264282333E-2</c:v>
                </c:pt>
                <c:pt idx="4304">
                  <c:v>7.761321662471278E-2</c:v>
                </c:pt>
                <c:pt idx="4305">
                  <c:v>7.6338251230276585E-2</c:v>
                </c:pt>
                <c:pt idx="4306">
                  <c:v>7.5092287048361572E-2</c:v>
                </c:pt>
                <c:pt idx="4307">
                  <c:v>7.3874482934175464E-2</c:v>
                </c:pt>
                <c:pt idx="4308">
                  <c:v>7.2684027346411592E-2</c:v>
                </c:pt>
                <c:pt idx="4309">
                  <c:v>7.1520137124140196E-2</c:v>
                </c:pt>
                <c:pt idx="4310">
                  <c:v>7.0382056321637576E-2</c:v>
                </c:pt>
                <c:pt idx="4311">
                  <c:v>6.9269055098061541E-2</c:v>
                </c:pt>
                <c:pt idx="4312">
                  <c:v>6.8180428659066997E-2</c:v>
                </c:pt>
                <c:pt idx="4313">
                  <c:v>6.7115496247621587E-2</c:v>
                </c:pt>
                <c:pt idx="4314">
                  <c:v>6.6073600181448852E-2</c:v>
                </c:pt>
                <c:pt idx="4315">
                  <c:v>6.5054104934668955E-2</c:v>
                </c:pt>
                <c:pt idx="4316">
                  <c:v>6.4056396261353177E-2</c:v>
                </c:pt>
                <c:pt idx="4317">
                  <c:v>6.3079880358835272E-2</c:v>
                </c:pt>
                <c:pt idx="4318">
                  <c:v>6.2123983068749958E-2</c:v>
                </c:pt>
                <c:pt idx="4319">
                  <c:v>6.1188149113879563E-2</c:v>
                </c:pt>
                <c:pt idx="4320">
                  <c:v>6.0271841369003425E-2</c:v>
                </c:pt>
                <c:pt idx="4321">
                  <c:v>5.9374540164041027E-2</c:v>
                </c:pt>
                <c:pt idx="4322">
                  <c:v>5.849574261787794E-2</c:v>
                </c:pt>
                <c:pt idx="4323">
                  <c:v>5.7634962001353242E-2</c:v>
                </c:pt>
                <c:pt idx="4324">
                  <c:v>5.6791727127969094E-2</c:v>
                </c:pt>
                <c:pt idx="4325">
                  <c:v>5.5965581770962336E-2</c:v>
                </c:pt>
                <c:pt idx="4326">
                  <c:v>5.5480823855697116E-2</c:v>
                </c:pt>
                <c:pt idx="4327">
                  <c:v>5.4681050231540518E-2</c:v>
                </c:pt>
                <c:pt idx="4328">
                  <c:v>5.3897247499787755E-2</c:v>
                </c:pt>
                <c:pt idx="4329">
                  <c:v>5.3129008791491836E-2</c:v>
                </c:pt>
                <c:pt idx="4330">
                  <c:v>5.237593982251243E-2</c:v>
                </c:pt>
                <c:pt idx="4331">
                  <c:v>5.1637658436268677E-2</c:v>
                </c:pt>
                <c:pt idx="4332">
                  <c:v>5.0913794165550891E-2</c:v>
                </c:pt>
                <c:pt idx="4333">
                  <c:v>5.0203987812495868E-2</c:v>
                </c:pt>
                <c:pt idx="4334">
                  <c:v>4.9507891045877786E-2</c:v>
                </c:pt>
                <c:pt idx="4335">
                  <c:v>4.8825166014909181E-2</c:v>
                </c:pt>
                <c:pt idx="4336">
                  <c:v>4.8196518399656975E-2</c:v>
                </c:pt>
                <c:pt idx="4337">
                  <c:v>4.753878557987723E-2</c:v>
                </c:pt>
                <c:pt idx="4338">
                  <c:v>4.6893489007874545E-2</c:v>
                </c:pt>
                <c:pt idx="4339">
                  <c:v>4.6260328644409501E-2</c:v>
                </c:pt>
                <c:pt idx="4340">
                  <c:v>4.5639013241036572E-2</c:v>
                </c:pt>
                <c:pt idx="4341">
                  <c:v>4.5029260037488569E-2</c:v>
                </c:pt>
                <c:pt idx="4342">
                  <c:v>4.4430794471015514E-2</c:v>
                </c:pt>
                <c:pt idx="4343">
                  <c:v>4.3843349897144356E-2</c:v>
                </c:pt>
                <c:pt idx="4344">
                  <c:v>4.3266667321354153E-2</c:v>
                </c:pt>
                <c:pt idx="4345">
                  <c:v>4.2700495141185901E-2</c:v>
                </c:pt>
                <c:pt idx="4346">
                  <c:v>4.2144588898329526E-2</c:v>
                </c:pt>
                <c:pt idx="4347">
                  <c:v>4.1598711040252298E-2</c:v>
                </c:pt>
                <c:pt idx="4348">
                  <c:v>4.1062630690955212E-2</c:v>
                </c:pt>
                <c:pt idx="4349">
                  <c:v>4.0536123430462902E-2</c:v>
                </c:pt>
                <c:pt idx="4350">
                  <c:v>4.0018971082672779E-2</c:v>
                </c:pt>
                <c:pt idx="4351">
                  <c:v>3.9510961511204257E-2</c:v>
                </c:pt>
                <c:pt idx="4352">
                  <c:v>3.9011888422910222E-2</c:v>
                </c:pt>
                <c:pt idx="4353">
                  <c:v>3.8521551178724536E-2</c:v>
                </c:pt>
                <c:pt idx="4354">
                  <c:v>3.8039754611538378E-2</c:v>
                </c:pt>
                <c:pt idx="4355">
                  <c:v>3.7566308850808798E-2</c:v>
                </c:pt>
                <c:pt idx="4356">
                  <c:v>3.7101029153621734E-2</c:v>
                </c:pt>
                <c:pt idx="4357">
                  <c:v>3.6643735741938487E-2</c:v>
                </c:pt>
                <c:pt idx="4358">
                  <c:v>3.6194253645773326E-2</c:v>
                </c:pt>
                <c:pt idx="4359">
                  <c:v>3.5752412552056023E-2</c:v>
                </c:pt>
                <c:pt idx="4360">
                  <c:v>3.5318046658948929E-2</c:v>
                </c:pt>
                <c:pt idx="4361">
                  <c:v>3.489099453539514E-2</c:v>
                </c:pt>
                <c:pt idx="4362">
                  <c:v>3.4471098985686496E-2</c:v>
                </c:pt>
                <c:pt idx="4363">
                  <c:v>3.4058206918849504E-2</c:v>
                </c:pt>
                <c:pt idx="4364">
                  <c:v>3.3652169222654911E-2</c:v>
                </c:pt>
                <c:pt idx="4365">
                  <c:v>3.3252840642067093E-2</c:v>
                </c:pt>
                <c:pt idx="4366">
                  <c:v>3.2860079661956559E-2</c:v>
                </c:pt>
                <c:pt idx="4367">
                  <c:v>3.247374839390698E-2</c:v>
                </c:pt>
                <c:pt idx="4368">
                  <c:v>3.2093712466955096E-2</c:v>
                </c:pt>
                <c:pt idx="4369">
                  <c:v>3.1719840922110595E-2</c:v>
                </c:pt>
                <c:pt idx="4370">
                  <c:v>3.1352006110506543E-2</c:v>
                </c:pt>
                <c:pt idx="4371">
                  <c:v>3.0990083595041355E-2</c:v>
                </c:pt>
                <c:pt idx="4372">
                  <c:v>3.0633952055376095E-2</c:v>
                </c:pt>
                <c:pt idx="4373">
                  <c:v>3.0283493196158206E-2</c:v>
                </c:pt>
                <c:pt idx="4374">
                  <c:v>2.993859165834855E-2</c:v>
                </c:pt>
                <c:pt idx="4375">
                  <c:v>2.9599134933532684E-2</c:v>
                </c:pt>
                <c:pt idx="4376">
                  <c:v>2.9265013281103577E-2</c:v>
                </c:pt>
                <c:pt idx="4377">
                  <c:v>2.8936119648207304E-2</c:v>
                </c:pt>
                <c:pt idx="4378">
                  <c:v>2.8612349592346941E-2</c:v>
                </c:pt>
                <c:pt idx="4379">
                  <c:v>2.829360120654625E-2</c:v>
                </c:pt>
                <c:pt idx="4380">
                  <c:v>2.7979775046976702E-2</c:v>
                </c:pt>
                <c:pt idx="4381">
                  <c:v>2.7670774062956732E-2</c:v>
                </c:pt>
                <c:pt idx="4382">
                  <c:v>2.7366503529235683E-2</c:v>
                </c:pt>
                <c:pt idx="4383">
                  <c:v>2.7066870980477879E-2</c:v>
                </c:pt>
                <c:pt idx="4384">
                  <c:v>2.6771786147866471E-2</c:v>
                </c:pt>
                <c:pt idx="4385">
                  <c:v>2.6481160897749722E-2</c:v>
                </c:pt>
                <c:pt idx="4386">
                  <c:v>2.6194909172255372E-2</c:v>
                </c:pt>
                <c:pt idx="4387">
                  <c:v>2.5912946931801593E-2</c:v>
                </c:pt>
                <c:pt idx="4388">
                  <c:v>2.5635192099437064E-2</c:v>
                </c:pt>
                <c:pt idx="4389">
                  <c:v>2.5361564506943147E-2</c:v>
                </c:pt>
                <c:pt idx="4390">
                  <c:v>2.5091985842636656E-2</c:v>
                </c:pt>
                <c:pt idx="4391">
                  <c:v>2.4826379600811761E-2</c:v>
                </c:pt>
                <c:pt idx="4392">
                  <c:v>2.4564671032762934E-2</c:v>
                </c:pt>
                <c:pt idx="4393">
                  <c:v>2.4306787099333947E-2</c:v>
                </c:pt>
                <c:pt idx="4394">
                  <c:v>2.4507618873769427E-2</c:v>
                </c:pt>
                <c:pt idx="4395">
                  <c:v>2.4250566608429613E-2</c:v>
                </c:pt>
                <c:pt idx="4396">
                  <c:v>2.3997252120446916E-2</c:v>
                </c:pt>
                <c:pt idx="4397">
                  <c:v>2.3747606003536426E-2</c:v>
                </c:pt>
                <c:pt idx="4398">
                  <c:v>2.3501560417914819E-2</c:v>
                </c:pt>
                <c:pt idx="4399">
                  <c:v>2.3259049048720306E-2</c:v>
                </c:pt>
                <c:pt idx="4400">
                  <c:v>2.3020007065700288E-2</c:v>
                </c:pt>
                <c:pt idx="4401">
                  <c:v>2.3832981855078469E-2</c:v>
                </c:pt>
                <c:pt idx="4402">
                  <c:v>2.3585706582344428E-2</c:v>
                </c:pt>
                <c:pt idx="4403">
                  <c:v>2.3341988144217885E-2</c:v>
                </c:pt>
                <c:pt idx="4404">
                  <c:v>2.3566165961469539E-2</c:v>
                </c:pt>
                <c:pt idx="4405">
                  <c:v>0.19949127576351725</c:v>
                </c:pt>
                <c:pt idx="4406">
                  <c:v>0.94240511011601302</c:v>
                </c:pt>
                <c:pt idx="4407">
                  <c:v>3.2624788429630724</c:v>
                </c:pt>
                <c:pt idx="4408">
                  <c:v>18.959790636796431</c:v>
                </c:pt>
                <c:pt idx="4409">
                  <c:v>16.678309317027505</c:v>
                </c:pt>
                <c:pt idx="4410">
                  <c:v>27.584627423043713</c:v>
                </c:pt>
                <c:pt idx="4411">
                  <c:v>51.796593731706743</c:v>
                </c:pt>
                <c:pt idx="4412">
                  <c:v>41.376866224468003</c:v>
                </c:pt>
                <c:pt idx="4413">
                  <c:v>85.25198747593457</c:v>
                </c:pt>
                <c:pt idx="4414">
                  <c:v>172.05554671184959</c:v>
                </c:pt>
                <c:pt idx="4415">
                  <c:v>210.11541380886294</c:v>
                </c:pt>
                <c:pt idx="4416">
                  <c:v>139.36828107530116</c:v>
                </c:pt>
                <c:pt idx="4417">
                  <c:v>111.27728932904277</c:v>
                </c:pt>
                <c:pt idx="4418">
                  <c:v>146.94011662001438</c:v>
                </c:pt>
                <c:pt idx="4419">
                  <c:v>191.89441660863713</c:v>
                </c:pt>
                <c:pt idx="4420">
                  <c:v>129.35976988841657</c:v>
                </c:pt>
                <c:pt idx="4421">
                  <c:v>92.833399381766895</c:v>
                </c:pt>
                <c:pt idx="4422">
                  <c:v>69.63128603236369</c:v>
                </c:pt>
                <c:pt idx="4423">
                  <c:v>53.988251633634832</c:v>
                </c:pt>
                <c:pt idx="4424">
                  <c:v>95.300574292605603</c:v>
                </c:pt>
                <c:pt idx="4425">
                  <c:v>174.24065773253014</c:v>
                </c:pt>
                <c:pt idx="4426">
                  <c:v>206.77188581475011</c:v>
                </c:pt>
                <c:pt idx="4427">
                  <c:v>238.27787189579854</c:v>
                </c:pt>
                <c:pt idx="4428">
                  <c:v>385.44418698679846</c:v>
                </c:pt>
                <c:pt idx="4429">
                  <c:v>261.62871756854639</c:v>
                </c:pt>
                <c:pt idx="4430">
                  <c:v>287.24050977744849</c:v>
                </c:pt>
                <c:pt idx="4431">
                  <c:v>402.36881955372041</c:v>
                </c:pt>
                <c:pt idx="4432">
                  <c:v>312.77399995285032</c:v>
                </c:pt>
                <c:pt idx="4433">
                  <c:v>390.65295178977652</c:v>
                </c:pt>
                <c:pt idx="4434">
                  <c:v>399.37237755084152</c:v>
                </c:pt>
                <c:pt idx="4435">
                  <c:v>283.20350704935527</c:v>
                </c:pt>
                <c:pt idx="4436">
                  <c:v>177.11443125244105</c:v>
                </c:pt>
                <c:pt idx="4437">
                  <c:v>121.04441443977403</c:v>
                </c:pt>
                <c:pt idx="4438">
                  <c:v>87.687693266674387</c:v>
                </c:pt>
                <c:pt idx="4439">
                  <c:v>66.228843795849826</c:v>
                </c:pt>
                <c:pt idx="4440">
                  <c:v>51.625080038151992</c:v>
                </c:pt>
                <c:pt idx="4441">
                  <c:v>41.25274335928178</c:v>
                </c:pt>
                <c:pt idx="4442">
                  <c:v>33.633336305954863</c:v>
                </c:pt>
                <c:pt idx="4443">
                  <c:v>27.881087298412289</c:v>
                </c:pt>
                <c:pt idx="4444">
                  <c:v>24.829831117505936</c:v>
                </c:pt>
                <c:pt idx="4445">
                  <c:v>37.608374464345076</c:v>
                </c:pt>
                <c:pt idx="4446">
                  <c:v>49.852769856373669</c:v>
                </c:pt>
                <c:pt idx="4447">
                  <c:v>39.966715334584961</c:v>
                </c:pt>
                <c:pt idx="4448">
                  <c:v>32.672239495515093</c:v>
                </c:pt>
                <c:pt idx="4449">
                  <c:v>27.145164541107913</c:v>
                </c:pt>
                <c:pt idx="4450">
                  <c:v>22.863753881578042</c:v>
                </c:pt>
                <c:pt idx="4451">
                  <c:v>19.484719086977211</c:v>
                </c:pt>
                <c:pt idx="4452">
                  <c:v>16.774769915086676</c:v>
                </c:pt>
                <c:pt idx="4453">
                  <c:v>14.570954742817863</c:v>
                </c:pt>
                <c:pt idx="4454">
                  <c:v>12.756728515552597</c:v>
                </c:pt>
                <c:pt idx="4455">
                  <c:v>11.247000974916638</c:v>
                </c:pt>
                <c:pt idx="4456">
                  <c:v>9.9785105064708297</c:v>
                </c:pt>
                <c:pt idx="4457">
                  <c:v>8.9034617002208698</c:v>
                </c:pt>
                <c:pt idx="4458">
                  <c:v>7.9852214025105264</c:v>
                </c:pt>
                <c:pt idx="4459">
                  <c:v>7.195346552130033</c:v>
                </c:pt>
                <c:pt idx="4460">
                  <c:v>7.8513057431248123</c:v>
                </c:pt>
                <c:pt idx="4461">
                  <c:v>9.4631893589247138</c:v>
                </c:pt>
                <c:pt idx="4462">
                  <c:v>9.1940136371177754</c:v>
                </c:pt>
                <c:pt idx="4463">
                  <c:v>8.2340671595835637</c:v>
                </c:pt>
                <c:pt idx="4464">
                  <c:v>13.301667228417275</c:v>
                </c:pt>
                <c:pt idx="4465">
                  <c:v>49.432497344919661</c:v>
                </c:pt>
                <c:pt idx="4466">
                  <c:v>96.27884988576163</c:v>
                </c:pt>
                <c:pt idx="4467">
                  <c:v>109.57239904096834</c:v>
                </c:pt>
                <c:pt idx="4468">
                  <c:v>196.85800470562918</c:v>
                </c:pt>
                <c:pt idx="4469">
                  <c:v>320.72112586518801</c:v>
                </c:pt>
                <c:pt idx="4470">
                  <c:v>221.23416654930739</c:v>
                </c:pt>
                <c:pt idx="4471">
                  <c:v>183.0242124973974</c:v>
                </c:pt>
                <c:pt idx="4472">
                  <c:v>228.57007762455822</c:v>
                </c:pt>
                <c:pt idx="4473">
                  <c:v>222.89791950300068</c:v>
                </c:pt>
                <c:pt idx="4474">
                  <c:v>201.43227856712255</c:v>
                </c:pt>
                <c:pt idx="4475">
                  <c:v>176.21406886982166</c:v>
                </c:pt>
                <c:pt idx="4476">
                  <c:v>330.84507620449961</c:v>
                </c:pt>
                <c:pt idx="4477">
                  <c:v>326.50006133997226</c:v>
                </c:pt>
                <c:pt idx="4478">
                  <c:v>303.33504067742984</c:v>
                </c:pt>
                <c:pt idx="4479">
                  <c:v>228.84546523205316</c:v>
                </c:pt>
                <c:pt idx="4480">
                  <c:v>261.5841417892637</c:v>
                </c:pt>
                <c:pt idx="4481">
                  <c:v>270.23491588394876</c:v>
                </c:pt>
                <c:pt idx="4482">
                  <c:v>241.74003303473143</c:v>
                </c:pt>
                <c:pt idx="4483">
                  <c:v>434.5498725038986</c:v>
                </c:pt>
                <c:pt idx="4484">
                  <c:v>637.78986971284087</c:v>
                </c:pt>
                <c:pt idx="4485">
                  <c:v>431.81430387904356</c:v>
                </c:pt>
                <c:pt idx="4486">
                  <c:v>294.4873126700395</c:v>
                </c:pt>
                <c:pt idx="4487">
                  <c:v>210.99574676272687</c:v>
                </c:pt>
                <c:pt idx="4488">
                  <c:v>151.82248868500318</c:v>
                </c:pt>
                <c:pt idx="4489">
                  <c:v>106.37380932890979</c:v>
                </c:pt>
                <c:pt idx="4490">
                  <c:v>78.41869477348159</c:v>
                </c:pt>
                <c:pt idx="4491">
                  <c:v>60.006224215966228</c:v>
                </c:pt>
                <c:pt idx="4492">
                  <c:v>47.252507062679811</c:v>
                </c:pt>
                <c:pt idx="4493">
                  <c:v>38.068379923713863</c:v>
                </c:pt>
                <c:pt idx="4494">
                  <c:v>31.246462671860456</c:v>
                </c:pt>
                <c:pt idx="4495">
                  <c:v>49.209289411995172</c:v>
                </c:pt>
                <c:pt idx="4496">
                  <c:v>47.394157637711615</c:v>
                </c:pt>
                <c:pt idx="4497">
                  <c:v>61.180320103664435</c:v>
                </c:pt>
                <c:pt idx="4498">
                  <c:v>76.113001817091558</c:v>
                </c:pt>
                <c:pt idx="4499">
                  <c:v>109.16040711969737</c:v>
                </c:pt>
                <c:pt idx="4500">
                  <c:v>96.13128707654586</c:v>
                </c:pt>
                <c:pt idx="4501">
                  <c:v>93.489946747894024</c:v>
                </c:pt>
                <c:pt idx="4502">
                  <c:v>145.95741538611099</c:v>
                </c:pt>
                <c:pt idx="4503">
                  <c:v>102.88697001038658</c:v>
                </c:pt>
                <c:pt idx="4504">
                  <c:v>81.810514007717572</c:v>
                </c:pt>
                <c:pt idx="4505">
                  <c:v>99.537205507759595</c:v>
                </c:pt>
                <c:pt idx="4506">
                  <c:v>88.050157297246287</c:v>
                </c:pt>
                <c:pt idx="4507">
                  <c:v>74.465796926084238</c:v>
                </c:pt>
                <c:pt idx="4508">
                  <c:v>68.857149033028762</c:v>
                </c:pt>
                <c:pt idx="4509">
                  <c:v>53.452243458456955</c:v>
                </c:pt>
                <c:pt idx="4510">
                  <c:v>42.572083795691888</c:v>
                </c:pt>
                <c:pt idx="4511">
                  <c:v>35.54692551705115</c:v>
                </c:pt>
                <c:pt idx="4512">
                  <c:v>29.339204013072912</c:v>
                </c:pt>
                <c:pt idx="4513">
                  <c:v>24.573665023681176</c:v>
                </c:pt>
                <c:pt idx="4514">
                  <c:v>20.841223069566322</c:v>
                </c:pt>
                <c:pt idx="4515">
                  <c:v>17.867518209345651</c:v>
                </c:pt>
                <c:pt idx="4516">
                  <c:v>15.46305853833818</c:v>
                </c:pt>
                <c:pt idx="4517">
                  <c:v>13.493630606193509</c:v>
                </c:pt>
                <c:pt idx="4518">
                  <c:v>11.862074884410886</c:v>
                </c:pt>
                <c:pt idx="4519">
                  <c:v>10.49669697562628</c:v>
                </c:pt>
                <c:pt idx="4520">
                  <c:v>9.3436907139713181</c:v>
                </c:pt>
                <c:pt idx="4521">
                  <c:v>8.3620617131907977</c:v>
                </c:pt>
                <c:pt idx="4522">
                  <c:v>7.5201516580427148</c:v>
                </c:pt>
                <c:pt idx="4523">
                  <c:v>6.7932120423541278</c:v>
                </c:pt>
                <c:pt idx="4524">
                  <c:v>6.1616807294153464</c:v>
                </c:pt>
                <c:pt idx="4525">
                  <c:v>5.8072040332636252</c:v>
                </c:pt>
                <c:pt idx="4526">
                  <c:v>5.2989142597984031</c:v>
                </c:pt>
                <c:pt idx="4527">
                  <c:v>4.8511706691557404</c:v>
                </c:pt>
                <c:pt idx="4528">
                  <c:v>4.4549544791127769</c:v>
                </c:pt>
                <c:pt idx="4529">
                  <c:v>4.1028441139944016</c:v>
                </c:pt>
                <c:pt idx="4530">
                  <c:v>3.7886899691439968</c:v>
                </c:pt>
                <c:pt idx="4531">
                  <c:v>3.5073635395728506</c:v>
                </c:pt>
                <c:pt idx="4532">
                  <c:v>3.254562153811877</c:v>
                </c:pt>
                <c:pt idx="4533">
                  <c:v>3.0266557044540896</c:v>
                </c:pt>
                <c:pt idx="4534">
                  <c:v>2.8205653946253677</c:v>
                </c:pt>
                <c:pt idx="4535">
                  <c:v>2.63366710523061</c:v>
                </c:pt>
                <c:pt idx="4536">
                  <c:v>2.4637138511077503</c:v>
                </c:pt>
                <c:pt idx="4537">
                  <c:v>2.3178504558811204</c:v>
                </c:pt>
                <c:pt idx="4538">
                  <c:v>2.5797349665310372</c:v>
                </c:pt>
                <c:pt idx="4539">
                  <c:v>3.5285740069158562</c:v>
                </c:pt>
                <c:pt idx="4540">
                  <c:v>3.7960635250194286</c:v>
                </c:pt>
                <c:pt idx="4541">
                  <c:v>3.5139781841190327</c:v>
                </c:pt>
                <c:pt idx="4542">
                  <c:v>3.2605158843641253</c:v>
                </c:pt>
                <c:pt idx="4543">
                  <c:v>3.0320314227241334</c:v>
                </c:pt>
                <c:pt idx="4544">
                  <c:v>2.8254335893937155</c:v>
                </c:pt>
                <c:pt idx="4545">
                  <c:v>2.8096288191659275</c:v>
                </c:pt>
                <c:pt idx="4546">
                  <c:v>2.9875086316136641</c:v>
                </c:pt>
                <c:pt idx="4547">
                  <c:v>2.7851037348718455</c:v>
                </c:pt>
                <c:pt idx="4548">
                  <c:v>2.6014547714262783</c:v>
                </c:pt>
                <c:pt idx="4549">
                  <c:v>2.4343764282381843</c:v>
                </c:pt>
                <c:pt idx="4550">
                  <c:v>2.2819878150538186</c:v>
                </c:pt>
                <c:pt idx="4551">
                  <c:v>2.2356068408380989</c:v>
                </c:pt>
                <c:pt idx="4552">
                  <c:v>2.498796572710495</c:v>
                </c:pt>
                <c:pt idx="4553">
                  <c:v>2.3407886018791451</c:v>
                </c:pt>
                <c:pt idx="4554">
                  <c:v>2.1964618438150478</c:v>
                </c:pt>
                <c:pt idx="4555">
                  <c:v>2.3222652572120994</c:v>
                </c:pt>
                <c:pt idx="4556">
                  <c:v>2.1795196250678379</c:v>
                </c:pt>
                <c:pt idx="4557">
                  <c:v>2.0487939501836503</c:v>
                </c:pt>
                <c:pt idx="4558">
                  <c:v>1.9288133992664029</c:v>
                </c:pt>
                <c:pt idx="4559">
                  <c:v>1.8184650860499312</c:v>
                </c:pt>
                <c:pt idx="4560">
                  <c:v>1.7167742404986539</c:v>
                </c:pt>
                <c:pt idx="4561">
                  <c:v>1.6228843445618268</c:v>
                </c:pt>
                <c:pt idx="4562">
                  <c:v>1.53604050084719</c:v>
                </c:pt>
                <c:pt idx="4563">
                  <c:v>1.4555754492999264</c:v>
                </c:pt>
                <c:pt idx="4564">
                  <c:v>1.3808977630076589</c:v>
                </c:pt>
                <c:pt idx="4565">
                  <c:v>1.3114818453221004</c:v>
                </c:pt>
                <c:pt idx="4566">
                  <c:v>1.2468594223666136</c:v>
                </c:pt>
                <c:pt idx="4567">
                  <c:v>1.186612282035211</c:v>
                </c:pt>
                <c:pt idx="4568">
                  <c:v>1.1303660560794153</c:v>
                </c:pt>
                <c:pt idx="4569">
                  <c:v>1.0777848783396671</c:v>
                </c:pt>
                <c:pt idx="4570">
                  <c:v>1.0285667815375876</c:v>
                </c:pt>
                <c:pt idx="4571">
                  <c:v>0.98243971879326752</c:v>
                </c:pt>
                <c:pt idx="4572">
                  <c:v>0.93915811532339022</c:v>
                </c:pt>
                <c:pt idx="4573">
                  <c:v>0.89849987151224853</c:v>
                </c:pt>
                <c:pt idx="4574">
                  <c:v>0.86026375143491096</c:v>
                </c:pt>
                <c:pt idx="4575">
                  <c:v>0.82426710150591165</c:v>
                </c:pt>
                <c:pt idx="4576">
                  <c:v>0.79034385266798546</c:v>
                </c:pt>
                <c:pt idx="4577">
                  <c:v>0.75841086177623995</c:v>
                </c:pt>
                <c:pt idx="4578">
                  <c:v>0.72819022265233613</c:v>
                </c:pt>
                <c:pt idx="4579">
                  <c:v>0.69962803828866793</c:v>
                </c:pt>
                <c:pt idx="4580">
                  <c:v>0.67260899042288658</c:v>
                </c:pt>
                <c:pt idx="4581">
                  <c:v>0.64702742505356425</c:v>
                </c:pt>
                <c:pt idx="4582">
                  <c:v>0.62278640829238929</c:v>
                </c:pt>
                <c:pt idx="4583">
                  <c:v>0.59979688721422464</c:v>
                </c:pt>
                <c:pt idx="4584">
                  <c:v>0.57797694264778521</c:v>
                </c:pt>
                <c:pt idx="4585">
                  <c:v>0.55725112264048393</c:v>
                </c:pt>
                <c:pt idx="4586">
                  <c:v>0.53754984685388363</c:v>
                </c:pt>
                <c:pt idx="4587">
                  <c:v>0.51880887344453086</c:v>
                </c:pt>
                <c:pt idx="4588">
                  <c:v>0.50096882109448404</c:v>
                </c:pt>
                <c:pt idx="4589">
                  <c:v>0.48397473980632177</c:v>
                </c:pt>
                <c:pt idx="4590">
                  <c:v>0.46777572489345259</c:v>
                </c:pt>
                <c:pt idx="4591">
                  <c:v>0.45232456929873099</c:v>
                </c:pt>
                <c:pt idx="4592">
                  <c:v>0.43757744997991493</c:v>
                </c:pt>
                <c:pt idx="4593">
                  <c:v>0.42349364462373279</c:v>
                </c:pt>
                <c:pt idx="4594">
                  <c:v>0.41003527540341012</c:v>
                </c:pt>
                <c:pt idx="4595">
                  <c:v>0.39716707688760849</c:v>
                </c:pt>
                <c:pt idx="4596">
                  <c:v>0.38485618555040479</c:v>
                </c:pt>
                <c:pt idx="4597">
                  <c:v>0.37307194862955634</c:v>
                </c:pt>
                <c:pt idx="4598">
                  <c:v>0.36178575033992</c:v>
                </c:pt>
                <c:pt idx="4599">
                  <c:v>0.35097085367582498</c:v>
                </c:pt>
                <c:pt idx="4600">
                  <c:v>0.3406022562349032</c:v>
                </c:pt>
                <c:pt idx="4601">
                  <c:v>0.33065655867011901</c:v>
                </c:pt>
                <c:pt idx="4602">
                  <c:v>0.32111184452981928</c:v>
                </c:pt>
                <c:pt idx="4603">
                  <c:v>0.31194757038030818</c:v>
                </c:pt>
                <c:pt idx="4604">
                  <c:v>0.30314446522413752</c:v>
                </c:pt>
                <c:pt idx="4605">
                  <c:v>0.29468443833204411</c:v>
                </c:pt>
                <c:pt idx="4606">
                  <c:v>0.28655049469907085</c:v>
                </c:pt>
                <c:pt idx="4607">
                  <c:v>0.27872665741733543</c:v>
                </c:pt>
                <c:pt idx="4608">
                  <c:v>0.27119789633058045</c:v>
                </c:pt>
                <c:pt idx="4609">
                  <c:v>0.26395006240011037</c:v>
                </c:pt>
                <c:pt idx="4610">
                  <c:v>0.25696982726903489</c:v>
                </c:pt>
                <c:pt idx="4611">
                  <c:v>0.25024462756276095</c:v>
                </c:pt>
                <c:pt idx="4612">
                  <c:v>0.24376261350912476</c:v>
                </c:pt>
                <c:pt idx="4613">
                  <c:v>0.23751260150212769</c:v>
                </c:pt>
                <c:pt idx="4614">
                  <c:v>0.23148403026948017</c:v>
                </c:pt>
                <c:pt idx="4615">
                  <c:v>0.22566692033656552</c:v>
                </c:pt>
                <c:pt idx="4616">
                  <c:v>0.22005183650848067</c:v>
                </c:pt>
                <c:pt idx="4617">
                  <c:v>0.21462985311782223</c:v>
                </c:pt>
                <c:pt idx="4618">
                  <c:v>0.20939252180926132</c:v>
                </c:pt>
                <c:pt idx="4619">
                  <c:v>0.20433184165293783</c:v>
                </c:pt>
                <c:pt idx="4620">
                  <c:v>0.19944023139758757</c:v>
                </c:pt>
                <c:pt idx="4621">
                  <c:v>0.19471050369133031</c:v>
                </c:pt>
                <c:pt idx="4622">
                  <c:v>0.19013584111336668</c:v>
                </c:pt>
                <c:pt idx="4623">
                  <c:v>0.18570977387367532</c:v>
                </c:pt>
                <c:pt idx="4624">
                  <c:v>0.18142615905028897</c:v>
                </c:pt>
                <c:pt idx="4625">
                  <c:v>0.17727916124503823</c:v>
                </c:pt>
                <c:pt idx="4626">
                  <c:v>0.17326323454886711</c:v>
                </c:pt>
                <c:pt idx="4627">
                  <c:v>0.16937310571709283</c:v>
                </c:pt>
                <c:pt idx="4628">
                  <c:v>0.16560375846338607</c:v>
                </c:pt>
                <c:pt idx="4629">
                  <c:v>0.16195041878886565</c:v>
                </c:pt>
                <c:pt idx="4630">
                  <c:v>0.15840854126963125</c:v>
                </c:pt>
                <c:pt idx="4631">
                  <c:v>0.15497379623235033</c:v>
                </c:pt>
                <c:pt idx="4632">
                  <c:v>0.15164205775325135</c:v>
                </c:pt>
                <c:pt idx="4633">
                  <c:v>0.14840939242108714</c:v>
                </c:pt>
                <c:pt idx="4634">
                  <c:v>0.14527204880939135</c:v>
                </c:pt>
                <c:pt idx="4635">
                  <c:v>0.14222644760769262</c:v>
                </c:pt>
                <c:pt idx="4636">
                  <c:v>0.13926917236530595</c:v>
                </c:pt>
                <c:pt idx="4637">
                  <c:v>0.13639696080494781</c:v>
                </c:pt>
                <c:pt idx="4638">
                  <c:v>0.13360669666672623</c:v>
                </c:pt>
                <c:pt idx="4639">
                  <c:v>0.13089540204608704</c:v>
                </c:pt>
                <c:pt idx="4640">
                  <c:v>0.1282602301920715</c:v>
                </c:pt>
                <c:pt idx="4641">
                  <c:v>0.12569845873478347</c:v>
                </c:pt>
                <c:pt idx="4642">
                  <c:v>0.12320748331329205</c:v>
                </c:pt>
                <c:pt idx="4643">
                  <c:v>0.12078481157733918</c:v>
                </c:pt>
                <c:pt idx="4644">
                  <c:v>0.11842805753818585</c:v>
                </c:pt>
                <c:pt idx="4645">
                  <c:v>0.11613493624573271</c:v>
                </c:pt>
                <c:pt idx="4646">
                  <c:v>0.11390325877071775</c:v>
                </c:pt>
                <c:pt idx="4647">
                  <c:v>0.11173092747231646</c:v>
                </c:pt>
                <c:pt idx="4648">
                  <c:v>0.10961593153288296</c:v>
                </c:pt>
                <c:pt idx="4649">
                  <c:v>0.10755634274286181</c:v>
                </c:pt>
                <c:pt idx="4650">
                  <c:v>0.10555031152010051</c:v>
                </c:pt>
                <c:pt idx="4651">
                  <c:v>0.103596063148895</c:v>
                </c:pt>
                <c:pt idx="4652">
                  <c:v>0.10169189422511828</c:v>
                </c:pt>
                <c:pt idx="4653">
                  <c:v>9.9836169294722568E-2</c:v>
                </c:pt>
                <c:pt idx="4654">
                  <c:v>9.8027317673779507E-2</c:v>
                </c:pt>
                <c:pt idx="4655">
                  <c:v>9.6263830439021023E-2</c:v>
                </c:pt>
                <c:pt idx="4656">
                  <c:v>9.4544257578594706E-2</c:v>
                </c:pt>
                <c:pt idx="4657">
                  <c:v>9.2867205293428928E-2</c:v>
                </c:pt>
                <c:pt idx="4658">
                  <c:v>9.1231333440251597E-2</c:v>
                </c:pt>
                <c:pt idx="4659">
                  <c:v>8.9635353107887769E-2</c:v>
                </c:pt>
                <c:pt idx="4660">
                  <c:v>8.8078024319019954E-2</c:v>
                </c:pt>
                <c:pt idx="4661">
                  <c:v>8.6558153850095326E-2</c:v>
                </c:pt>
                <c:pt idx="4662">
                  <c:v>8.507459316254605E-2</c:v>
                </c:pt>
                <c:pt idx="4663">
                  <c:v>8.3626236438921489E-2</c:v>
                </c:pt>
                <c:pt idx="4664">
                  <c:v>8.221201871794348E-2</c:v>
                </c:pt>
                <c:pt idx="4665">
                  <c:v>8.0830914122872702E-2</c:v>
                </c:pt>
                <c:pt idx="4666">
                  <c:v>7.948193417793098E-2</c:v>
                </c:pt>
                <c:pt idx="4667">
                  <c:v>7.8164126207849752E-2</c:v>
                </c:pt>
                <c:pt idx="4668">
                  <c:v>7.6876571815924333E-2</c:v>
                </c:pt>
                <c:pt idx="4669">
                  <c:v>7.5618385436235586E-2</c:v>
                </c:pt>
                <c:pt idx="4670">
                  <c:v>7.4388712955970673E-2</c:v>
                </c:pt>
                <c:pt idx="4671">
                  <c:v>7.3186730404019767E-2</c:v>
                </c:pt>
                <c:pt idx="4672">
                  <c:v>7.2011642702256962E-2</c:v>
                </c:pt>
                <c:pt idx="4673">
                  <c:v>7.0862682476132283E-2</c:v>
                </c:pt>
                <c:pt idx="4674">
                  <c:v>6.9739108921401269E-2</c:v>
                </c:pt>
                <c:pt idx="4675">
                  <c:v>6.864020672400728E-2</c:v>
                </c:pt>
                <c:pt idx="4676">
                  <c:v>6.7565285030309327E-2</c:v>
                </c:pt>
                <c:pt idx="4677">
                  <c:v>6.6513676465011246E-2</c:v>
                </c:pt>
                <c:pt idx="4678">
                  <c:v>6.5484736194304227E-2</c:v>
                </c:pt>
                <c:pt idx="4679">
                  <c:v>6.4477841031876537E-2</c:v>
                </c:pt>
                <c:pt idx="4680">
                  <c:v>6.3492388585582232E-2</c:v>
                </c:pt>
                <c:pt idx="4681">
                  <c:v>6.2527796442684247E-2</c:v>
                </c:pt>
                <c:pt idx="4682">
                  <c:v>6.1583501391708192E-2</c:v>
                </c:pt>
                <c:pt idx="4683">
                  <c:v>6.0658958679054104E-2</c:v>
                </c:pt>
                <c:pt idx="4684">
                  <c:v>5.9753641298614532E-2</c:v>
                </c:pt>
                <c:pt idx="4685">
                  <c:v>5.886703931275112E-2</c:v>
                </c:pt>
                <c:pt idx="4686">
                  <c:v>5.7998659203067016E-2</c:v>
                </c:pt>
                <c:pt idx="4687">
                  <c:v>5.7148023249504312E-2</c:v>
                </c:pt>
                <c:pt idx="4688">
                  <c:v>5.6314668936371708E-2</c:v>
                </c:pt>
                <c:pt idx="4689">
                  <c:v>5.549814838398822E-2</c:v>
                </c:pt>
                <c:pt idx="4690">
                  <c:v>5.4698027804697638E-2</c:v>
                </c:pt>
                <c:pt idx="4691">
                  <c:v>5.3913886982074548E-2</c:v>
                </c:pt>
                <c:pt idx="4692">
                  <c:v>5.3145318772210071E-2</c:v>
                </c:pt>
                <c:pt idx="4693">
                  <c:v>5.2391928626020816E-2</c:v>
                </c:pt>
                <c:pt idx="4694">
                  <c:v>5.1653334131582497E-2</c:v>
                </c:pt>
                <c:pt idx="4695">
                  <c:v>5.092916457554289E-2</c:v>
                </c:pt>
                <c:pt idx="4696">
                  <c:v>5.0219060522716748E-2</c:v>
                </c:pt>
                <c:pt idx="4697">
                  <c:v>4.9522673413013987E-2</c:v>
                </c:pt>
                <c:pt idx="4698">
                  <c:v>4.8839665174894784E-2</c:v>
                </c:pt>
                <c:pt idx="4699">
                  <c:v>4.8169707854589017E-2</c:v>
                </c:pt>
                <c:pt idx="4700">
                  <c:v>4.7512483260353962E-2</c:v>
                </c:pt>
                <c:pt idx="4701">
                  <c:v>4.686768262108356E-2</c:v>
                </c:pt>
                <c:pt idx="4702">
                  <c:v>4.6235006258617414E-2</c:v>
                </c:pt>
                <c:pt idx="4703">
                  <c:v>4.5614163273127499E-2</c:v>
                </c:pt>
                <c:pt idx="4704">
                  <c:v>4.500487124099662E-2</c:v>
                </c:pt>
                <c:pt idx="4705">
                  <c:v>4.4406855924628348E-2</c:v>
                </c:pt>
                <c:pt idx="4706">
                  <c:v>4.3819850993657448E-2</c:v>
                </c:pt>
                <c:pt idx="4707">
                  <c:v>4.3243597757055614E-2</c:v>
                </c:pt>
                <c:pt idx="4708">
                  <c:v>4.2677844905653017E-2</c:v>
                </c:pt>
                <c:pt idx="4709">
                  <c:v>4.2122348264618983E-2</c:v>
                </c:pt>
                <c:pt idx="4710">
                  <c:v>4.1576870555466716E-2</c:v>
                </c:pt>
                <c:pt idx="4711">
                  <c:v>4.104118116717019E-2</c:v>
                </c:pt>
                <c:pt idx="4712">
                  <c:v>4.0515055935999085E-2</c:v>
                </c:pt>
                <c:pt idx="4713">
                  <c:v>3.999827693369707E-2</c:v>
                </c:pt>
                <c:pt idx="4714">
                  <c:v>3.9490632263647782E-2</c:v>
                </c:pt>
                <c:pt idx="4715">
                  <c:v>3.8991915864688323E-2</c:v>
                </c:pt>
                <c:pt idx="4716">
                  <c:v>3.8501927322246832E-2</c:v>
                </c:pt>
                <c:pt idx="4717">
                  <c:v>3.8020471686495798E-2</c:v>
                </c:pt>
                <c:pt idx="4718">
                  <c:v>3.754735929722762E-2</c:v>
                </c:pt>
                <c:pt idx="4719">
                  <c:v>3.7082405615171336E-2</c:v>
                </c:pt>
                <c:pt idx="4720">
                  <c:v>3.6625431059484612E-2</c:v>
                </c:pt>
                <c:pt idx="4721">
                  <c:v>3.6176260851164647E-2</c:v>
                </c:pt>
                <c:pt idx="4722">
                  <c:v>3.5734724862136205E-2</c:v>
                </c:pt>
                <c:pt idx="4723">
                  <c:v>3.5300657469783635E-2</c:v>
                </c:pt>
                <c:pt idx="4724">
                  <c:v>3.4873897416706261E-2</c:v>
                </c:pt>
                <c:pt idx="4725">
                  <c:v>3.4454287675484634E-2</c:v>
                </c:pt>
                <c:pt idx="4726">
                  <c:v>3.404167531825681E-2</c:v>
                </c:pt>
                <c:pt idx="4727">
                  <c:v>3.3635911390910968E-2</c:v>
                </c:pt>
                <c:pt idx="4728">
                  <c:v>3.3236850791710106E-2</c:v>
                </c:pt>
                <c:pt idx="4729">
                  <c:v>3.2844352154173445E-2</c:v>
                </c:pt>
                <c:pt idx="4730">
                  <c:v>3.5814018607246256E-2</c:v>
                </c:pt>
                <c:pt idx="4731">
                  <c:v>0.70118127235576067</c:v>
                </c:pt>
                <c:pt idx="4732">
                  <c:v>0.67407892475953468</c:v>
                </c:pt>
                <c:pt idx="4733">
                  <c:v>0.64841972133885573</c:v>
                </c:pt>
                <c:pt idx="4734">
                  <c:v>0.62410626429935701</c:v>
                </c:pt>
                <c:pt idx="4735">
                  <c:v>0.60104908113251987</c:v>
                </c:pt>
                <c:pt idx="4736">
                  <c:v>0.57916587258462293</c:v>
                </c:pt>
                <c:pt idx="4737">
                  <c:v>0.55838084188656689</c:v>
                </c:pt>
                <c:pt idx="4738">
                  <c:v>0.53862409542226031</c:v>
                </c:pt>
                <c:pt idx="4739">
                  <c:v>0.55839077433338802</c:v>
                </c:pt>
                <c:pt idx="4740">
                  <c:v>0.5386335399799721</c:v>
                </c:pt>
                <c:pt idx="4741">
                  <c:v>0.51984009339177983</c:v>
                </c:pt>
                <c:pt idx="4742">
                  <c:v>0.50195079128940512</c:v>
                </c:pt>
                <c:pt idx="4743">
                  <c:v>0.48491044469475059</c:v>
                </c:pt>
                <c:pt idx="4744">
                  <c:v>0.46866793062355522</c:v>
                </c:pt>
                <c:pt idx="4745">
                  <c:v>0.45317584236347136</c:v>
                </c:pt>
                <c:pt idx="4746">
                  <c:v>0.43839017404441116</c:v>
                </c:pt>
                <c:pt idx="4747">
                  <c:v>0.42427003573543265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A9-44FB-843C-F71ABA44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0948415"/>
        <c:axId val="1870948831"/>
      </c:lineChart>
      <c:dateAx>
        <c:axId val="1870948415"/>
        <c:scaling>
          <c:orientation val="minMax"/>
          <c:max val="27793"/>
          <c:min val="26665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0948831"/>
        <c:crosses val="autoZero"/>
        <c:auto val="1"/>
        <c:lblOffset val="100"/>
        <c:baseTimeUnit val="days"/>
      </c:dateAx>
      <c:valAx>
        <c:axId val="187094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0948415"/>
        <c:crosses val="autoZero"/>
        <c:crossBetween val="between"/>
      </c:valAx>
      <c:valAx>
        <c:axId val="1853440975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3440559"/>
        <c:crosses val="max"/>
        <c:crossBetween val="between"/>
      </c:valAx>
      <c:dateAx>
        <c:axId val="1853440559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185344097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Simulação histórica do modelo chuva-vazão diário - Posto Flores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CAWM!$B$3:$B$4751</c:f>
              <c:numCache>
                <c:formatCode>#,##0.000</c:formatCode>
                <c:ptCount val="4749"/>
                <c:pt idx="0">
                  <c:v>0</c:v>
                </c:pt>
                <c:pt idx="1">
                  <c:v>0.19900000000000001</c:v>
                </c:pt>
                <c:pt idx="2">
                  <c:v>1.679</c:v>
                </c:pt>
                <c:pt idx="3">
                  <c:v>5.3250000000000002</c:v>
                </c:pt>
                <c:pt idx="4">
                  <c:v>1.754</c:v>
                </c:pt>
                <c:pt idx="5">
                  <c:v>8.9999999999999993E-3</c:v>
                </c:pt>
                <c:pt idx="6">
                  <c:v>1.4279999999999999</c:v>
                </c:pt>
                <c:pt idx="7">
                  <c:v>2.3809999999999998</c:v>
                </c:pt>
                <c:pt idx="8">
                  <c:v>3.395</c:v>
                </c:pt>
                <c:pt idx="9">
                  <c:v>2.6219999999999999</c:v>
                </c:pt>
                <c:pt idx="10">
                  <c:v>2.3159999999999998</c:v>
                </c:pt>
                <c:pt idx="11">
                  <c:v>1.7849999999999999</c:v>
                </c:pt>
                <c:pt idx="12">
                  <c:v>4.4029999999999996</c:v>
                </c:pt>
                <c:pt idx="13">
                  <c:v>2.258</c:v>
                </c:pt>
                <c:pt idx="14">
                  <c:v>10.51</c:v>
                </c:pt>
                <c:pt idx="15">
                  <c:v>3.1739999999999999</c:v>
                </c:pt>
                <c:pt idx="16">
                  <c:v>1.5449999999999999</c:v>
                </c:pt>
                <c:pt idx="17">
                  <c:v>0.29799999999999999</c:v>
                </c:pt>
                <c:pt idx="18">
                  <c:v>1.23</c:v>
                </c:pt>
                <c:pt idx="19">
                  <c:v>1.165</c:v>
                </c:pt>
                <c:pt idx="20">
                  <c:v>0.64800000000000002</c:v>
                </c:pt>
                <c:pt idx="21">
                  <c:v>0.52</c:v>
                </c:pt>
                <c:pt idx="22">
                  <c:v>7.0000000000000001E-3</c:v>
                </c:pt>
                <c:pt idx="23">
                  <c:v>8.1000000000000003E-2</c:v>
                </c:pt>
                <c:pt idx="24">
                  <c:v>1.6850000000000001</c:v>
                </c:pt>
                <c:pt idx="25">
                  <c:v>2.4319999999999999</c:v>
                </c:pt>
                <c:pt idx="26">
                  <c:v>1.698</c:v>
                </c:pt>
                <c:pt idx="27">
                  <c:v>6.1589999999999998</c:v>
                </c:pt>
                <c:pt idx="28">
                  <c:v>0.30199999999999999</c:v>
                </c:pt>
                <c:pt idx="29">
                  <c:v>0.38600000000000001</c:v>
                </c:pt>
                <c:pt idx="30">
                  <c:v>0.17</c:v>
                </c:pt>
                <c:pt idx="31">
                  <c:v>0</c:v>
                </c:pt>
                <c:pt idx="32">
                  <c:v>2.4E-2</c:v>
                </c:pt>
                <c:pt idx="33">
                  <c:v>0</c:v>
                </c:pt>
                <c:pt idx="34">
                  <c:v>0</c:v>
                </c:pt>
                <c:pt idx="35">
                  <c:v>1.0999999999999999E-2</c:v>
                </c:pt>
                <c:pt idx="36">
                  <c:v>0</c:v>
                </c:pt>
                <c:pt idx="37">
                  <c:v>0</c:v>
                </c:pt>
                <c:pt idx="38">
                  <c:v>4.3999999999999997E-2</c:v>
                </c:pt>
                <c:pt idx="39">
                  <c:v>0.21099999999999999</c:v>
                </c:pt>
                <c:pt idx="40">
                  <c:v>0.312</c:v>
                </c:pt>
                <c:pt idx="41">
                  <c:v>0.13800000000000001</c:v>
                </c:pt>
                <c:pt idx="42">
                  <c:v>0.22500000000000001</c:v>
                </c:pt>
                <c:pt idx="43">
                  <c:v>1.087</c:v>
                </c:pt>
                <c:pt idx="44">
                  <c:v>0</c:v>
                </c:pt>
                <c:pt idx="45">
                  <c:v>0</c:v>
                </c:pt>
                <c:pt idx="46">
                  <c:v>0.112</c:v>
                </c:pt>
                <c:pt idx="47">
                  <c:v>0.61599999999999999</c:v>
                </c:pt>
                <c:pt idx="48">
                  <c:v>1.365</c:v>
                </c:pt>
                <c:pt idx="49">
                  <c:v>5.0670000000000002</c:v>
                </c:pt>
                <c:pt idx="50">
                  <c:v>5.3390000000000004</c:v>
                </c:pt>
                <c:pt idx="51">
                  <c:v>1.7000000000000001E-2</c:v>
                </c:pt>
                <c:pt idx="52">
                  <c:v>0</c:v>
                </c:pt>
                <c:pt idx="53">
                  <c:v>2.5529999999999999</c:v>
                </c:pt>
                <c:pt idx="54">
                  <c:v>2.4020000000000001</c:v>
                </c:pt>
                <c:pt idx="55">
                  <c:v>15.327</c:v>
                </c:pt>
                <c:pt idx="56">
                  <c:v>9.1859999999999999</c:v>
                </c:pt>
                <c:pt idx="57">
                  <c:v>1.7889999999999999</c:v>
                </c:pt>
                <c:pt idx="58">
                  <c:v>1.173</c:v>
                </c:pt>
                <c:pt idx="59">
                  <c:v>8.9999999999999993E-3</c:v>
                </c:pt>
                <c:pt idx="60">
                  <c:v>1.96</c:v>
                </c:pt>
                <c:pt idx="61">
                  <c:v>2.7549999999999999</c:v>
                </c:pt>
                <c:pt idx="62">
                  <c:v>10.348000000000001</c:v>
                </c:pt>
                <c:pt idx="63">
                  <c:v>4.47</c:v>
                </c:pt>
                <c:pt idx="64">
                  <c:v>2.1749999999999998</c:v>
                </c:pt>
                <c:pt idx="65">
                  <c:v>2.4319999999999999</c:v>
                </c:pt>
                <c:pt idx="66">
                  <c:v>0.999</c:v>
                </c:pt>
                <c:pt idx="67">
                  <c:v>1.7450000000000001</c:v>
                </c:pt>
                <c:pt idx="68">
                  <c:v>2.9239999999999999</c:v>
                </c:pt>
                <c:pt idx="69">
                  <c:v>4.3739999999999997</c:v>
                </c:pt>
                <c:pt idx="70">
                  <c:v>27.331</c:v>
                </c:pt>
                <c:pt idx="71">
                  <c:v>2.2869999999999999</c:v>
                </c:pt>
                <c:pt idx="72">
                  <c:v>1.006</c:v>
                </c:pt>
                <c:pt idx="73">
                  <c:v>3.7989999999999999</c:v>
                </c:pt>
                <c:pt idx="74">
                  <c:v>5.6689999999999996</c:v>
                </c:pt>
                <c:pt idx="75">
                  <c:v>1.335</c:v>
                </c:pt>
                <c:pt idx="76">
                  <c:v>0.13800000000000001</c:v>
                </c:pt>
                <c:pt idx="77">
                  <c:v>0.629</c:v>
                </c:pt>
                <c:pt idx="78">
                  <c:v>0.21199999999999999</c:v>
                </c:pt>
                <c:pt idx="79">
                  <c:v>1.946</c:v>
                </c:pt>
                <c:pt idx="80">
                  <c:v>6.75</c:v>
                </c:pt>
                <c:pt idx="81">
                  <c:v>7.8150000000000004</c:v>
                </c:pt>
                <c:pt idx="82">
                  <c:v>9.8640000000000008</c:v>
                </c:pt>
                <c:pt idx="83">
                  <c:v>2.5139999999999998</c:v>
                </c:pt>
                <c:pt idx="84">
                  <c:v>1.383</c:v>
                </c:pt>
                <c:pt idx="85">
                  <c:v>5.7450000000000001</c:v>
                </c:pt>
                <c:pt idx="86">
                  <c:v>1.915</c:v>
                </c:pt>
                <c:pt idx="87">
                  <c:v>4.4340000000000002</c:v>
                </c:pt>
                <c:pt idx="88">
                  <c:v>1.0720000000000001</c:v>
                </c:pt>
                <c:pt idx="89">
                  <c:v>0.76900000000000002</c:v>
                </c:pt>
                <c:pt idx="90">
                  <c:v>0.29199999999999998</c:v>
                </c:pt>
                <c:pt idx="91">
                  <c:v>0.52300000000000002</c:v>
                </c:pt>
                <c:pt idx="92">
                  <c:v>0.80800000000000005</c:v>
                </c:pt>
                <c:pt idx="93">
                  <c:v>0.70299999999999996</c:v>
                </c:pt>
                <c:pt idx="94">
                  <c:v>3.58</c:v>
                </c:pt>
                <c:pt idx="95">
                  <c:v>18.890999999999998</c:v>
                </c:pt>
                <c:pt idx="96">
                  <c:v>9.9550000000000001</c:v>
                </c:pt>
                <c:pt idx="97">
                  <c:v>2.56</c:v>
                </c:pt>
                <c:pt idx="98">
                  <c:v>10.997</c:v>
                </c:pt>
                <c:pt idx="99">
                  <c:v>17.224</c:v>
                </c:pt>
                <c:pt idx="100">
                  <c:v>7.6840000000000002</c:v>
                </c:pt>
                <c:pt idx="101">
                  <c:v>8.0960000000000001</c:v>
                </c:pt>
                <c:pt idx="102">
                  <c:v>27.977</c:v>
                </c:pt>
                <c:pt idx="103">
                  <c:v>25.908000000000001</c:v>
                </c:pt>
                <c:pt idx="104">
                  <c:v>16.629000000000001</c:v>
                </c:pt>
                <c:pt idx="105">
                  <c:v>22.4</c:v>
                </c:pt>
                <c:pt idx="106">
                  <c:v>7.7050000000000001</c:v>
                </c:pt>
                <c:pt idx="107">
                  <c:v>7.58</c:v>
                </c:pt>
                <c:pt idx="108">
                  <c:v>4.6399999999999997</c:v>
                </c:pt>
                <c:pt idx="109">
                  <c:v>1.0289999999999999</c:v>
                </c:pt>
                <c:pt idx="110">
                  <c:v>0.247</c:v>
                </c:pt>
                <c:pt idx="111">
                  <c:v>0.83199999999999996</c:v>
                </c:pt>
                <c:pt idx="112">
                  <c:v>2.8290000000000002</c:v>
                </c:pt>
                <c:pt idx="113">
                  <c:v>1.77</c:v>
                </c:pt>
                <c:pt idx="114">
                  <c:v>2.246</c:v>
                </c:pt>
                <c:pt idx="115">
                  <c:v>4.8570000000000002</c:v>
                </c:pt>
                <c:pt idx="116">
                  <c:v>6.4</c:v>
                </c:pt>
                <c:pt idx="117">
                  <c:v>11.593</c:v>
                </c:pt>
                <c:pt idx="118">
                  <c:v>6.9770000000000003</c:v>
                </c:pt>
                <c:pt idx="119">
                  <c:v>6.1429999999999998</c:v>
                </c:pt>
                <c:pt idx="120">
                  <c:v>6.4729999999999999</c:v>
                </c:pt>
                <c:pt idx="121">
                  <c:v>4.7210000000000001</c:v>
                </c:pt>
                <c:pt idx="122">
                  <c:v>0.215</c:v>
                </c:pt>
                <c:pt idx="123">
                  <c:v>0.17899999999999999</c:v>
                </c:pt>
                <c:pt idx="124">
                  <c:v>3.246</c:v>
                </c:pt>
                <c:pt idx="125">
                  <c:v>5.742</c:v>
                </c:pt>
                <c:pt idx="126">
                  <c:v>4.7629999999999999</c:v>
                </c:pt>
                <c:pt idx="127">
                  <c:v>1.56</c:v>
                </c:pt>
                <c:pt idx="128">
                  <c:v>4.9509999999999996</c:v>
                </c:pt>
                <c:pt idx="129">
                  <c:v>16.137</c:v>
                </c:pt>
                <c:pt idx="130">
                  <c:v>9.4789999999999992</c:v>
                </c:pt>
                <c:pt idx="131">
                  <c:v>3.12</c:v>
                </c:pt>
                <c:pt idx="132">
                  <c:v>1.119</c:v>
                </c:pt>
                <c:pt idx="133">
                  <c:v>1.2210000000000001</c:v>
                </c:pt>
                <c:pt idx="134">
                  <c:v>0.38200000000000001</c:v>
                </c:pt>
                <c:pt idx="135">
                  <c:v>4.1000000000000002E-2</c:v>
                </c:pt>
                <c:pt idx="136">
                  <c:v>2.141</c:v>
                </c:pt>
                <c:pt idx="137">
                  <c:v>0.161</c:v>
                </c:pt>
                <c:pt idx="138">
                  <c:v>0.78600000000000003</c:v>
                </c:pt>
                <c:pt idx="139">
                  <c:v>0.65900000000000003</c:v>
                </c:pt>
                <c:pt idx="140">
                  <c:v>0.93799999999999994</c:v>
                </c:pt>
                <c:pt idx="141">
                  <c:v>0.156</c:v>
                </c:pt>
                <c:pt idx="142">
                  <c:v>0.218</c:v>
                </c:pt>
                <c:pt idx="143">
                  <c:v>0.78300000000000003</c:v>
                </c:pt>
                <c:pt idx="144">
                  <c:v>0.28000000000000003</c:v>
                </c:pt>
                <c:pt idx="145">
                  <c:v>0.33100000000000002</c:v>
                </c:pt>
                <c:pt idx="146">
                  <c:v>0.121</c:v>
                </c:pt>
                <c:pt idx="147">
                  <c:v>5.0060000000000002</c:v>
                </c:pt>
                <c:pt idx="148">
                  <c:v>1.968</c:v>
                </c:pt>
                <c:pt idx="149">
                  <c:v>0.82699999999999996</c:v>
                </c:pt>
                <c:pt idx="150">
                  <c:v>2.3079999999999998</c:v>
                </c:pt>
                <c:pt idx="151">
                  <c:v>0.48899999999999999</c:v>
                </c:pt>
                <c:pt idx="152">
                  <c:v>0.36499999999999999</c:v>
                </c:pt>
                <c:pt idx="153">
                  <c:v>1.103</c:v>
                </c:pt>
                <c:pt idx="154">
                  <c:v>4.3230000000000004</c:v>
                </c:pt>
                <c:pt idx="155">
                  <c:v>0.93</c:v>
                </c:pt>
                <c:pt idx="156">
                  <c:v>1.3580000000000001</c:v>
                </c:pt>
                <c:pt idx="157">
                  <c:v>0.22700000000000001</c:v>
                </c:pt>
                <c:pt idx="158">
                  <c:v>0.89200000000000002</c:v>
                </c:pt>
                <c:pt idx="159">
                  <c:v>0.313</c:v>
                </c:pt>
                <c:pt idx="160">
                  <c:v>1.0940000000000001</c:v>
                </c:pt>
                <c:pt idx="161">
                  <c:v>10.256</c:v>
                </c:pt>
                <c:pt idx="162">
                  <c:v>0.442</c:v>
                </c:pt>
                <c:pt idx="163">
                  <c:v>0.10199999999999999</c:v>
                </c:pt>
                <c:pt idx="164">
                  <c:v>2.1960000000000002</c:v>
                </c:pt>
                <c:pt idx="165">
                  <c:v>2.8439999999999999</c:v>
                </c:pt>
                <c:pt idx="166">
                  <c:v>1.1419999999999999</c:v>
                </c:pt>
                <c:pt idx="167">
                  <c:v>0.40400000000000003</c:v>
                </c:pt>
                <c:pt idx="168">
                  <c:v>1.373</c:v>
                </c:pt>
                <c:pt idx="169">
                  <c:v>0.46700000000000003</c:v>
                </c:pt>
                <c:pt idx="170">
                  <c:v>0.58599999999999997</c:v>
                </c:pt>
                <c:pt idx="171">
                  <c:v>1.236</c:v>
                </c:pt>
                <c:pt idx="172">
                  <c:v>1.153</c:v>
                </c:pt>
                <c:pt idx="173">
                  <c:v>0.17299999999999999</c:v>
                </c:pt>
                <c:pt idx="174">
                  <c:v>0</c:v>
                </c:pt>
                <c:pt idx="175">
                  <c:v>1.7430000000000001</c:v>
                </c:pt>
                <c:pt idx="176">
                  <c:v>9.3780000000000001</c:v>
                </c:pt>
                <c:pt idx="177">
                  <c:v>3.6019999999999999</c:v>
                </c:pt>
                <c:pt idx="178">
                  <c:v>0.81799999999999995</c:v>
                </c:pt>
                <c:pt idx="179">
                  <c:v>0.16200000000000001</c:v>
                </c:pt>
                <c:pt idx="180">
                  <c:v>4.1000000000000002E-2</c:v>
                </c:pt>
                <c:pt idx="181">
                  <c:v>0.105</c:v>
                </c:pt>
                <c:pt idx="182">
                  <c:v>1.2999999999999999E-2</c:v>
                </c:pt>
                <c:pt idx="183">
                  <c:v>5.0000000000000001E-3</c:v>
                </c:pt>
                <c:pt idx="184">
                  <c:v>0</c:v>
                </c:pt>
                <c:pt idx="185">
                  <c:v>0.75700000000000001</c:v>
                </c:pt>
                <c:pt idx="186">
                  <c:v>4.3159999999999998</c:v>
                </c:pt>
                <c:pt idx="187">
                  <c:v>0.56100000000000005</c:v>
                </c:pt>
                <c:pt idx="188">
                  <c:v>0.104</c:v>
                </c:pt>
                <c:pt idx="189">
                  <c:v>0.67500000000000004</c:v>
                </c:pt>
                <c:pt idx="190">
                  <c:v>0.52400000000000002</c:v>
                </c:pt>
                <c:pt idx="191">
                  <c:v>0.47899999999999998</c:v>
                </c:pt>
                <c:pt idx="192">
                  <c:v>0.32100000000000001</c:v>
                </c:pt>
                <c:pt idx="193">
                  <c:v>1.2250000000000001</c:v>
                </c:pt>
                <c:pt idx="194">
                  <c:v>0.32800000000000001</c:v>
                </c:pt>
                <c:pt idx="195">
                  <c:v>0.71</c:v>
                </c:pt>
                <c:pt idx="196">
                  <c:v>1.0389999999999999</c:v>
                </c:pt>
                <c:pt idx="197">
                  <c:v>0.24299999999999999</c:v>
                </c:pt>
                <c:pt idx="198">
                  <c:v>0.35199999999999998</c:v>
                </c:pt>
                <c:pt idx="199">
                  <c:v>9.5000000000000001E-2</c:v>
                </c:pt>
                <c:pt idx="200">
                  <c:v>0</c:v>
                </c:pt>
                <c:pt idx="201">
                  <c:v>0.64300000000000002</c:v>
                </c:pt>
                <c:pt idx="202">
                  <c:v>1.278</c:v>
                </c:pt>
                <c:pt idx="203">
                  <c:v>1.046</c:v>
                </c:pt>
                <c:pt idx="204">
                  <c:v>2.06</c:v>
                </c:pt>
                <c:pt idx="205">
                  <c:v>3.9849999999999999</c:v>
                </c:pt>
                <c:pt idx="206">
                  <c:v>1.4259999999999999</c:v>
                </c:pt>
                <c:pt idx="207">
                  <c:v>0.2</c:v>
                </c:pt>
                <c:pt idx="208">
                  <c:v>0.35399999999999998</c:v>
                </c:pt>
                <c:pt idx="209">
                  <c:v>0</c:v>
                </c:pt>
                <c:pt idx="210">
                  <c:v>0.27500000000000002</c:v>
                </c:pt>
                <c:pt idx="211">
                  <c:v>3.4000000000000002E-2</c:v>
                </c:pt>
                <c:pt idx="212">
                  <c:v>0</c:v>
                </c:pt>
                <c:pt idx="213">
                  <c:v>0.04</c:v>
                </c:pt>
                <c:pt idx="214">
                  <c:v>1.2390000000000001</c:v>
                </c:pt>
                <c:pt idx="215">
                  <c:v>1.034</c:v>
                </c:pt>
                <c:pt idx="216">
                  <c:v>1.5640000000000001</c:v>
                </c:pt>
                <c:pt idx="217">
                  <c:v>1.1439999999999999</c:v>
                </c:pt>
                <c:pt idx="218">
                  <c:v>8.2000000000000003E-2</c:v>
                </c:pt>
                <c:pt idx="219">
                  <c:v>0.36799999999999999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4.8000000000000001E-2</c:v>
                </c:pt>
                <c:pt idx="225">
                  <c:v>0</c:v>
                </c:pt>
                <c:pt idx="226">
                  <c:v>0.441</c:v>
                </c:pt>
                <c:pt idx="227">
                  <c:v>0.14899999999999999</c:v>
                </c:pt>
                <c:pt idx="228">
                  <c:v>0</c:v>
                </c:pt>
                <c:pt idx="229">
                  <c:v>0.14099999999999999</c:v>
                </c:pt>
                <c:pt idx="230">
                  <c:v>2.15</c:v>
                </c:pt>
                <c:pt idx="231">
                  <c:v>0.625</c:v>
                </c:pt>
                <c:pt idx="232">
                  <c:v>1E-3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0.13200000000000001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0.16</c:v>
                </c:pt>
                <c:pt idx="245">
                  <c:v>7.0000000000000001E-3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0.16900000000000001</c:v>
                </c:pt>
                <c:pt idx="250">
                  <c:v>0.624</c:v>
                </c:pt>
                <c:pt idx="251">
                  <c:v>0.58599999999999997</c:v>
                </c:pt>
                <c:pt idx="252">
                  <c:v>0.20100000000000001</c:v>
                </c:pt>
                <c:pt idx="253">
                  <c:v>11.221</c:v>
                </c:pt>
                <c:pt idx="254">
                  <c:v>3.3929999999999998</c:v>
                </c:pt>
                <c:pt idx="255">
                  <c:v>0.46700000000000003</c:v>
                </c:pt>
                <c:pt idx="256">
                  <c:v>1.5960000000000001</c:v>
                </c:pt>
                <c:pt idx="257">
                  <c:v>0</c:v>
                </c:pt>
                <c:pt idx="258">
                  <c:v>0.113</c:v>
                </c:pt>
                <c:pt idx="259">
                  <c:v>0</c:v>
                </c:pt>
                <c:pt idx="260">
                  <c:v>5.0999999999999997E-2</c:v>
                </c:pt>
                <c:pt idx="261">
                  <c:v>0</c:v>
                </c:pt>
                <c:pt idx="262">
                  <c:v>6.0999999999999999E-2</c:v>
                </c:pt>
                <c:pt idx="263">
                  <c:v>0</c:v>
                </c:pt>
                <c:pt idx="264">
                  <c:v>0</c:v>
                </c:pt>
                <c:pt idx="265">
                  <c:v>0.112</c:v>
                </c:pt>
                <c:pt idx="266">
                  <c:v>0.14599999999999999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1.782</c:v>
                </c:pt>
                <c:pt idx="273">
                  <c:v>7.3620000000000001</c:v>
                </c:pt>
                <c:pt idx="274">
                  <c:v>8.984</c:v>
                </c:pt>
                <c:pt idx="275">
                  <c:v>11.544</c:v>
                </c:pt>
                <c:pt idx="276">
                  <c:v>0.60099999999999998</c:v>
                </c:pt>
                <c:pt idx="277">
                  <c:v>0.09</c:v>
                </c:pt>
                <c:pt idx="278">
                  <c:v>0.112</c:v>
                </c:pt>
                <c:pt idx="279">
                  <c:v>0</c:v>
                </c:pt>
                <c:pt idx="280">
                  <c:v>0.21099999999999999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0.107</c:v>
                </c:pt>
                <c:pt idx="287">
                  <c:v>0</c:v>
                </c:pt>
                <c:pt idx="288">
                  <c:v>0</c:v>
                </c:pt>
                <c:pt idx="289">
                  <c:v>7.5999999999999998E-2</c:v>
                </c:pt>
                <c:pt idx="290">
                  <c:v>0.04</c:v>
                </c:pt>
                <c:pt idx="291">
                  <c:v>0.223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0.193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2E-3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0.25700000000000001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0.108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0.151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0.436</c:v>
                </c:pt>
                <c:pt idx="327">
                  <c:v>0.41499999999999998</c:v>
                </c:pt>
                <c:pt idx="328">
                  <c:v>1.0469999999999999</c:v>
                </c:pt>
                <c:pt idx="329">
                  <c:v>9.4E-2</c:v>
                </c:pt>
                <c:pt idx="330">
                  <c:v>0</c:v>
                </c:pt>
                <c:pt idx="331">
                  <c:v>0.23200000000000001</c:v>
                </c:pt>
                <c:pt idx="332">
                  <c:v>0.123</c:v>
                </c:pt>
                <c:pt idx="333">
                  <c:v>0.182</c:v>
                </c:pt>
                <c:pt idx="334">
                  <c:v>0</c:v>
                </c:pt>
                <c:pt idx="335">
                  <c:v>0</c:v>
                </c:pt>
                <c:pt idx="336">
                  <c:v>8.9999999999999993E-3</c:v>
                </c:pt>
                <c:pt idx="337">
                  <c:v>0</c:v>
                </c:pt>
                <c:pt idx="338">
                  <c:v>0</c:v>
                </c:pt>
                <c:pt idx="339">
                  <c:v>0.152</c:v>
                </c:pt>
                <c:pt idx="340">
                  <c:v>5.3999999999999999E-2</c:v>
                </c:pt>
                <c:pt idx="341">
                  <c:v>0.33</c:v>
                </c:pt>
                <c:pt idx="342">
                  <c:v>0.06</c:v>
                </c:pt>
                <c:pt idx="343">
                  <c:v>7.2999999999999995E-2</c:v>
                </c:pt>
                <c:pt idx="344">
                  <c:v>0.41099999999999998</c:v>
                </c:pt>
                <c:pt idx="345">
                  <c:v>0.80100000000000005</c:v>
                </c:pt>
                <c:pt idx="346">
                  <c:v>2.3660000000000001</c:v>
                </c:pt>
                <c:pt idx="347">
                  <c:v>0.495</c:v>
                </c:pt>
                <c:pt idx="348">
                  <c:v>1.421</c:v>
                </c:pt>
                <c:pt idx="349">
                  <c:v>0.21299999999999999</c:v>
                </c:pt>
                <c:pt idx="350">
                  <c:v>0.13</c:v>
                </c:pt>
                <c:pt idx="351">
                  <c:v>6.6000000000000003E-2</c:v>
                </c:pt>
                <c:pt idx="352">
                  <c:v>0.111</c:v>
                </c:pt>
                <c:pt idx="353">
                  <c:v>0.622</c:v>
                </c:pt>
                <c:pt idx="354">
                  <c:v>0.35599999999999998</c:v>
                </c:pt>
                <c:pt idx="355">
                  <c:v>1.135</c:v>
                </c:pt>
                <c:pt idx="356">
                  <c:v>1.21</c:v>
                </c:pt>
                <c:pt idx="357">
                  <c:v>0.42399999999999999</c:v>
                </c:pt>
                <c:pt idx="358">
                  <c:v>0.11600000000000001</c:v>
                </c:pt>
                <c:pt idx="359">
                  <c:v>0.40899999999999997</c:v>
                </c:pt>
                <c:pt idx="360">
                  <c:v>1.3140000000000001</c:v>
                </c:pt>
                <c:pt idx="361">
                  <c:v>4.34</c:v>
                </c:pt>
                <c:pt idx="362">
                  <c:v>4.1500000000000004</c:v>
                </c:pt>
                <c:pt idx="363">
                  <c:v>0.63200000000000001</c:v>
                </c:pt>
                <c:pt idx="364">
                  <c:v>0.311</c:v>
                </c:pt>
                <c:pt idx="365">
                  <c:v>0</c:v>
                </c:pt>
                <c:pt idx="366">
                  <c:v>0</c:v>
                </c:pt>
                <c:pt idx="367">
                  <c:v>6.6000000000000003E-2</c:v>
                </c:pt>
                <c:pt idx="368">
                  <c:v>0.13300000000000001</c:v>
                </c:pt>
                <c:pt idx="369">
                  <c:v>0</c:v>
                </c:pt>
                <c:pt idx="370">
                  <c:v>0.749</c:v>
                </c:pt>
                <c:pt idx="371">
                  <c:v>0</c:v>
                </c:pt>
                <c:pt idx="372">
                  <c:v>0.28100000000000003</c:v>
                </c:pt>
                <c:pt idx="373">
                  <c:v>1.597</c:v>
                </c:pt>
                <c:pt idx="374">
                  <c:v>0.435</c:v>
                </c:pt>
                <c:pt idx="375">
                  <c:v>0.91400000000000003</c:v>
                </c:pt>
                <c:pt idx="376">
                  <c:v>2.6269999999999998</c:v>
                </c:pt>
                <c:pt idx="377">
                  <c:v>2.5310000000000001</c:v>
                </c:pt>
                <c:pt idx="378">
                  <c:v>1.01</c:v>
                </c:pt>
                <c:pt idx="379">
                  <c:v>2.2970000000000002</c:v>
                </c:pt>
                <c:pt idx="380">
                  <c:v>3.157</c:v>
                </c:pt>
                <c:pt idx="381">
                  <c:v>2.1019999999999999</c:v>
                </c:pt>
                <c:pt idx="382">
                  <c:v>6.032</c:v>
                </c:pt>
                <c:pt idx="383">
                  <c:v>12.247999999999999</c:v>
                </c:pt>
                <c:pt idx="384">
                  <c:v>28.817</c:v>
                </c:pt>
                <c:pt idx="385">
                  <c:v>23.234999999999999</c:v>
                </c:pt>
                <c:pt idx="386">
                  <c:v>16.266999999999999</c:v>
                </c:pt>
                <c:pt idx="387">
                  <c:v>5.133</c:v>
                </c:pt>
                <c:pt idx="388">
                  <c:v>4.1369999999999996</c:v>
                </c:pt>
                <c:pt idx="389">
                  <c:v>1.492</c:v>
                </c:pt>
                <c:pt idx="390">
                  <c:v>0.95499999999999996</c:v>
                </c:pt>
                <c:pt idx="391">
                  <c:v>1.907</c:v>
                </c:pt>
                <c:pt idx="392">
                  <c:v>3.964</c:v>
                </c:pt>
                <c:pt idx="393">
                  <c:v>3.6419999999999999</c:v>
                </c:pt>
                <c:pt idx="394">
                  <c:v>32.44</c:v>
                </c:pt>
                <c:pt idx="395">
                  <c:v>0.93700000000000006</c:v>
                </c:pt>
                <c:pt idx="396">
                  <c:v>0.73099999999999998</c:v>
                </c:pt>
                <c:pt idx="397">
                  <c:v>1.833</c:v>
                </c:pt>
                <c:pt idx="398">
                  <c:v>2.77</c:v>
                </c:pt>
                <c:pt idx="399">
                  <c:v>11.478999999999999</c:v>
                </c:pt>
                <c:pt idx="400">
                  <c:v>22.34</c:v>
                </c:pt>
                <c:pt idx="401">
                  <c:v>16.832000000000001</c:v>
                </c:pt>
                <c:pt idx="402">
                  <c:v>12.304</c:v>
                </c:pt>
                <c:pt idx="403">
                  <c:v>5.9379999999999997</c:v>
                </c:pt>
                <c:pt idx="404">
                  <c:v>2.496</c:v>
                </c:pt>
                <c:pt idx="405">
                  <c:v>0.40200000000000002</c:v>
                </c:pt>
                <c:pt idx="406">
                  <c:v>1.9990000000000001</c:v>
                </c:pt>
                <c:pt idx="407">
                  <c:v>2.7919999999999998</c:v>
                </c:pt>
                <c:pt idx="408">
                  <c:v>11.561</c:v>
                </c:pt>
                <c:pt idx="409">
                  <c:v>9.327</c:v>
                </c:pt>
                <c:pt idx="410">
                  <c:v>3.5110000000000001</c:v>
                </c:pt>
                <c:pt idx="411">
                  <c:v>1.8029999999999999</c:v>
                </c:pt>
                <c:pt idx="412">
                  <c:v>0.999</c:v>
                </c:pt>
                <c:pt idx="413">
                  <c:v>5.2380000000000004</c:v>
                </c:pt>
                <c:pt idx="414">
                  <c:v>6.6619999999999999</c:v>
                </c:pt>
                <c:pt idx="415">
                  <c:v>2.3959999999999999</c:v>
                </c:pt>
                <c:pt idx="416">
                  <c:v>2.6269999999999998</c:v>
                </c:pt>
                <c:pt idx="417">
                  <c:v>1.8560000000000001</c:v>
                </c:pt>
                <c:pt idx="418">
                  <c:v>9.0280000000000005</c:v>
                </c:pt>
                <c:pt idx="419">
                  <c:v>23.814</c:v>
                </c:pt>
                <c:pt idx="420">
                  <c:v>17.094999999999999</c:v>
                </c:pt>
                <c:pt idx="421">
                  <c:v>12.577999999999999</c:v>
                </c:pt>
                <c:pt idx="422">
                  <c:v>14.086</c:v>
                </c:pt>
                <c:pt idx="423">
                  <c:v>19.774999999999999</c:v>
                </c:pt>
                <c:pt idx="424">
                  <c:v>16.271000000000001</c:v>
                </c:pt>
                <c:pt idx="425">
                  <c:v>8.2959999999999994</c:v>
                </c:pt>
                <c:pt idx="426">
                  <c:v>7.2709999999999999</c:v>
                </c:pt>
                <c:pt idx="427">
                  <c:v>9.0879999999999992</c:v>
                </c:pt>
                <c:pt idx="428">
                  <c:v>7.3609999999999998</c:v>
                </c:pt>
                <c:pt idx="429">
                  <c:v>9.1240000000000006</c:v>
                </c:pt>
                <c:pt idx="430">
                  <c:v>6.3140000000000001</c:v>
                </c:pt>
                <c:pt idx="431">
                  <c:v>3.835</c:v>
                </c:pt>
                <c:pt idx="432">
                  <c:v>11.597</c:v>
                </c:pt>
                <c:pt idx="433">
                  <c:v>8.4870000000000001</c:v>
                </c:pt>
                <c:pt idx="434">
                  <c:v>2.9540000000000002</c:v>
                </c:pt>
                <c:pt idx="435">
                  <c:v>8.0909999999999993</c:v>
                </c:pt>
                <c:pt idx="436">
                  <c:v>18.355</c:v>
                </c:pt>
                <c:pt idx="437">
                  <c:v>7.0330000000000004</c:v>
                </c:pt>
                <c:pt idx="438">
                  <c:v>11.287000000000001</c:v>
                </c:pt>
                <c:pt idx="439">
                  <c:v>4.282</c:v>
                </c:pt>
                <c:pt idx="440">
                  <c:v>2.7679999999999998</c:v>
                </c:pt>
                <c:pt idx="441">
                  <c:v>2.581</c:v>
                </c:pt>
                <c:pt idx="442">
                  <c:v>5.2770000000000001</c:v>
                </c:pt>
                <c:pt idx="443">
                  <c:v>3.9049999999999998</c:v>
                </c:pt>
                <c:pt idx="444">
                  <c:v>13.72</c:v>
                </c:pt>
                <c:pt idx="445">
                  <c:v>29.027000000000001</c:v>
                </c:pt>
                <c:pt idx="446">
                  <c:v>15.778</c:v>
                </c:pt>
                <c:pt idx="447">
                  <c:v>16.646000000000001</c:v>
                </c:pt>
                <c:pt idx="448">
                  <c:v>14.747999999999999</c:v>
                </c:pt>
                <c:pt idx="449">
                  <c:v>4.5049999999999999</c:v>
                </c:pt>
                <c:pt idx="450">
                  <c:v>2.8439999999999999</c:v>
                </c:pt>
                <c:pt idx="451">
                  <c:v>6.62</c:v>
                </c:pt>
                <c:pt idx="452">
                  <c:v>2.02</c:v>
                </c:pt>
                <c:pt idx="453">
                  <c:v>1.637</c:v>
                </c:pt>
                <c:pt idx="454">
                  <c:v>2.1669999999999998</c:v>
                </c:pt>
                <c:pt idx="455">
                  <c:v>3.8980000000000001</c:v>
                </c:pt>
                <c:pt idx="456">
                  <c:v>5.1890000000000001</c:v>
                </c:pt>
                <c:pt idx="457">
                  <c:v>8.5510000000000002</c:v>
                </c:pt>
                <c:pt idx="458">
                  <c:v>13.394</c:v>
                </c:pt>
                <c:pt idx="459">
                  <c:v>10.098000000000001</c:v>
                </c:pt>
                <c:pt idx="460">
                  <c:v>8.468</c:v>
                </c:pt>
                <c:pt idx="461">
                  <c:v>13.664</c:v>
                </c:pt>
                <c:pt idx="462">
                  <c:v>5.65</c:v>
                </c:pt>
                <c:pt idx="463">
                  <c:v>5.3869999999999996</c:v>
                </c:pt>
                <c:pt idx="464">
                  <c:v>7.8090000000000002</c:v>
                </c:pt>
                <c:pt idx="465">
                  <c:v>16.713000000000001</c:v>
                </c:pt>
                <c:pt idx="466">
                  <c:v>14.978999999999999</c:v>
                </c:pt>
                <c:pt idx="467">
                  <c:v>10.119</c:v>
                </c:pt>
                <c:pt idx="468">
                  <c:v>2.5089999999999999</c:v>
                </c:pt>
                <c:pt idx="469">
                  <c:v>3.55</c:v>
                </c:pt>
                <c:pt idx="470">
                  <c:v>12.064</c:v>
                </c:pt>
                <c:pt idx="471">
                  <c:v>28.998999999999999</c:v>
                </c:pt>
                <c:pt idx="472">
                  <c:v>14.151</c:v>
                </c:pt>
                <c:pt idx="473">
                  <c:v>19.908999999999999</c:v>
                </c:pt>
                <c:pt idx="474">
                  <c:v>15.419</c:v>
                </c:pt>
                <c:pt idx="475">
                  <c:v>18.391999999999999</c:v>
                </c:pt>
                <c:pt idx="476">
                  <c:v>2.7650000000000001</c:v>
                </c:pt>
                <c:pt idx="477">
                  <c:v>6.5519999999999996</c:v>
                </c:pt>
                <c:pt idx="478">
                  <c:v>7.1239999999999997</c:v>
                </c:pt>
                <c:pt idx="479">
                  <c:v>7.1360000000000001</c:v>
                </c:pt>
                <c:pt idx="480">
                  <c:v>2.02</c:v>
                </c:pt>
                <c:pt idx="481">
                  <c:v>3.97</c:v>
                </c:pt>
                <c:pt idx="482">
                  <c:v>9.9320000000000004</c:v>
                </c:pt>
                <c:pt idx="483">
                  <c:v>1.3520000000000001</c:v>
                </c:pt>
                <c:pt idx="484">
                  <c:v>1.857</c:v>
                </c:pt>
                <c:pt idx="485">
                  <c:v>1.86</c:v>
                </c:pt>
                <c:pt idx="486">
                  <c:v>2.7730000000000001</c:v>
                </c:pt>
                <c:pt idx="487">
                  <c:v>2.472</c:v>
                </c:pt>
                <c:pt idx="488">
                  <c:v>0.95599999999999996</c:v>
                </c:pt>
                <c:pt idx="489">
                  <c:v>2.4950000000000001</c:v>
                </c:pt>
                <c:pt idx="490">
                  <c:v>3.7610000000000001</c:v>
                </c:pt>
                <c:pt idx="491">
                  <c:v>3.4980000000000002</c:v>
                </c:pt>
                <c:pt idx="492">
                  <c:v>5.9249999999999998</c:v>
                </c:pt>
                <c:pt idx="493">
                  <c:v>4.5629999999999997</c:v>
                </c:pt>
                <c:pt idx="494">
                  <c:v>8.7520000000000007</c:v>
                </c:pt>
                <c:pt idx="495">
                  <c:v>14.384</c:v>
                </c:pt>
                <c:pt idx="496">
                  <c:v>4.4189999999999996</c:v>
                </c:pt>
                <c:pt idx="497">
                  <c:v>9.4339999999999993</c:v>
                </c:pt>
                <c:pt idx="498">
                  <c:v>0.94899999999999995</c:v>
                </c:pt>
                <c:pt idx="499">
                  <c:v>1.204</c:v>
                </c:pt>
                <c:pt idx="500">
                  <c:v>1.087</c:v>
                </c:pt>
                <c:pt idx="501">
                  <c:v>3.0190000000000001</c:v>
                </c:pt>
                <c:pt idx="502">
                  <c:v>3.66</c:v>
                </c:pt>
                <c:pt idx="503">
                  <c:v>0.79500000000000004</c:v>
                </c:pt>
                <c:pt idx="504">
                  <c:v>1.2949999999999999</c:v>
                </c:pt>
                <c:pt idx="505">
                  <c:v>1.6240000000000001</c:v>
                </c:pt>
                <c:pt idx="506">
                  <c:v>10.887</c:v>
                </c:pt>
                <c:pt idx="507">
                  <c:v>2.6739999999999999</c:v>
                </c:pt>
                <c:pt idx="508">
                  <c:v>3.621</c:v>
                </c:pt>
                <c:pt idx="509">
                  <c:v>1.87</c:v>
                </c:pt>
                <c:pt idx="510">
                  <c:v>2.3889999999999998</c:v>
                </c:pt>
                <c:pt idx="511">
                  <c:v>0.53200000000000003</c:v>
                </c:pt>
                <c:pt idx="512">
                  <c:v>1.3120000000000001</c:v>
                </c:pt>
                <c:pt idx="513">
                  <c:v>4.3710000000000004</c:v>
                </c:pt>
                <c:pt idx="514">
                  <c:v>3.7549999999999999</c:v>
                </c:pt>
                <c:pt idx="515">
                  <c:v>2.81</c:v>
                </c:pt>
                <c:pt idx="516">
                  <c:v>0.35799999999999998</c:v>
                </c:pt>
                <c:pt idx="517">
                  <c:v>0.78</c:v>
                </c:pt>
                <c:pt idx="518">
                  <c:v>0.1</c:v>
                </c:pt>
                <c:pt idx="519">
                  <c:v>1.5489999999999999</c:v>
                </c:pt>
                <c:pt idx="520">
                  <c:v>0.51400000000000001</c:v>
                </c:pt>
                <c:pt idx="521">
                  <c:v>0.57299999999999995</c:v>
                </c:pt>
                <c:pt idx="522">
                  <c:v>1.4419999999999999</c:v>
                </c:pt>
                <c:pt idx="523">
                  <c:v>3.4039999999999999</c:v>
                </c:pt>
                <c:pt idx="524">
                  <c:v>1.266</c:v>
                </c:pt>
                <c:pt idx="525">
                  <c:v>0.70799999999999996</c:v>
                </c:pt>
                <c:pt idx="526">
                  <c:v>1.274</c:v>
                </c:pt>
                <c:pt idx="527">
                  <c:v>0.17100000000000001</c:v>
                </c:pt>
                <c:pt idx="528">
                  <c:v>0.86899999999999999</c:v>
                </c:pt>
                <c:pt idx="529">
                  <c:v>0.39900000000000002</c:v>
                </c:pt>
                <c:pt idx="530">
                  <c:v>1.3280000000000001</c:v>
                </c:pt>
                <c:pt idx="531">
                  <c:v>0.70099999999999996</c:v>
                </c:pt>
                <c:pt idx="532">
                  <c:v>2.7069999999999999</c:v>
                </c:pt>
                <c:pt idx="533">
                  <c:v>1.6479999999999999</c:v>
                </c:pt>
                <c:pt idx="534">
                  <c:v>0.70799999999999996</c:v>
                </c:pt>
                <c:pt idx="535">
                  <c:v>2.0510000000000002</c:v>
                </c:pt>
                <c:pt idx="536">
                  <c:v>2.9729999999999999</c:v>
                </c:pt>
                <c:pt idx="537">
                  <c:v>3.5329999999999999</c:v>
                </c:pt>
                <c:pt idx="538">
                  <c:v>1</c:v>
                </c:pt>
                <c:pt idx="539">
                  <c:v>0.371</c:v>
                </c:pt>
                <c:pt idx="540">
                  <c:v>0.113</c:v>
                </c:pt>
                <c:pt idx="541">
                  <c:v>0.111</c:v>
                </c:pt>
                <c:pt idx="542">
                  <c:v>0.13100000000000001</c:v>
                </c:pt>
                <c:pt idx="543">
                  <c:v>0.95399999999999996</c:v>
                </c:pt>
                <c:pt idx="544">
                  <c:v>1.859</c:v>
                </c:pt>
                <c:pt idx="545">
                  <c:v>0.90100000000000002</c:v>
                </c:pt>
                <c:pt idx="546">
                  <c:v>0.30199999999999999</c:v>
                </c:pt>
                <c:pt idx="547">
                  <c:v>0.31</c:v>
                </c:pt>
                <c:pt idx="548">
                  <c:v>0.71899999999999997</c:v>
                </c:pt>
                <c:pt idx="549">
                  <c:v>1.1890000000000001</c:v>
                </c:pt>
                <c:pt idx="550">
                  <c:v>0.37</c:v>
                </c:pt>
                <c:pt idx="551">
                  <c:v>1.8819999999999999</c:v>
                </c:pt>
                <c:pt idx="552">
                  <c:v>6.8230000000000004</c:v>
                </c:pt>
                <c:pt idx="553">
                  <c:v>3.5720000000000001</c:v>
                </c:pt>
                <c:pt idx="554">
                  <c:v>0.79400000000000004</c:v>
                </c:pt>
                <c:pt idx="555">
                  <c:v>1.4159999999999999</c:v>
                </c:pt>
                <c:pt idx="556">
                  <c:v>0.23100000000000001</c:v>
                </c:pt>
                <c:pt idx="557">
                  <c:v>0.26</c:v>
                </c:pt>
                <c:pt idx="558">
                  <c:v>0.255</c:v>
                </c:pt>
                <c:pt idx="559">
                  <c:v>1.083</c:v>
                </c:pt>
                <c:pt idx="560">
                  <c:v>1.8380000000000001</c:v>
                </c:pt>
                <c:pt idx="561">
                  <c:v>1.4790000000000001</c:v>
                </c:pt>
                <c:pt idx="562">
                  <c:v>0.76200000000000001</c:v>
                </c:pt>
                <c:pt idx="563">
                  <c:v>0.50900000000000001</c:v>
                </c:pt>
                <c:pt idx="564">
                  <c:v>1.4E-2</c:v>
                </c:pt>
                <c:pt idx="565">
                  <c:v>0.86499999999999999</c:v>
                </c:pt>
                <c:pt idx="566">
                  <c:v>0</c:v>
                </c:pt>
                <c:pt idx="567">
                  <c:v>7.1999999999999995E-2</c:v>
                </c:pt>
                <c:pt idx="568">
                  <c:v>0.11600000000000001</c:v>
                </c:pt>
                <c:pt idx="569">
                  <c:v>0.61699999999999999</c:v>
                </c:pt>
                <c:pt idx="570">
                  <c:v>2E-3</c:v>
                </c:pt>
                <c:pt idx="571">
                  <c:v>5.0999999999999997E-2</c:v>
                </c:pt>
                <c:pt idx="572">
                  <c:v>1.7000000000000001E-2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4.0000000000000001E-3</c:v>
                </c:pt>
                <c:pt idx="578">
                  <c:v>8.0000000000000002E-3</c:v>
                </c:pt>
                <c:pt idx="579">
                  <c:v>1.4999999999999999E-2</c:v>
                </c:pt>
                <c:pt idx="580">
                  <c:v>0.52500000000000002</c:v>
                </c:pt>
                <c:pt idx="581">
                  <c:v>0.217</c:v>
                </c:pt>
                <c:pt idx="582">
                  <c:v>0.29199999999999998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4.3999999999999997E-2</c:v>
                </c:pt>
                <c:pt idx="590">
                  <c:v>0</c:v>
                </c:pt>
                <c:pt idx="591">
                  <c:v>0.27200000000000002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2.8000000000000001E-2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0.40500000000000003</c:v>
                </c:pt>
                <c:pt idx="601">
                  <c:v>0</c:v>
                </c:pt>
                <c:pt idx="602">
                  <c:v>0</c:v>
                </c:pt>
                <c:pt idx="603">
                  <c:v>0.19900000000000001</c:v>
                </c:pt>
                <c:pt idx="604">
                  <c:v>0</c:v>
                </c:pt>
                <c:pt idx="605">
                  <c:v>0.03</c:v>
                </c:pt>
                <c:pt idx="606">
                  <c:v>0</c:v>
                </c:pt>
                <c:pt idx="607">
                  <c:v>0</c:v>
                </c:pt>
                <c:pt idx="608">
                  <c:v>0.33200000000000002</c:v>
                </c:pt>
                <c:pt idx="609">
                  <c:v>0.93200000000000005</c:v>
                </c:pt>
                <c:pt idx="610">
                  <c:v>5.8999999999999997E-2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3.5999999999999997E-2</c:v>
                </c:pt>
                <c:pt idx="615">
                  <c:v>8.7999999999999995E-2</c:v>
                </c:pt>
                <c:pt idx="616">
                  <c:v>0.54500000000000004</c:v>
                </c:pt>
                <c:pt idx="617">
                  <c:v>0</c:v>
                </c:pt>
                <c:pt idx="618">
                  <c:v>1.6E-2</c:v>
                </c:pt>
                <c:pt idx="619">
                  <c:v>0</c:v>
                </c:pt>
                <c:pt idx="620">
                  <c:v>0.26600000000000001</c:v>
                </c:pt>
                <c:pt idx="621">
                  <c:v>0.317</c:v>
                </c:pt>
                <c:pt idx="622">
                  <c:v>0</c:v>
                </c:pt>
                <c:pt idx="623">
                  <c:v>0.26300000000000001</c:v>
                </c:pt>
                <c:pt idx="624">
                  <c:v>1.9019999999999999</c:v>
                </c:pt>
                <c:pt idx="625">
                  <c:v>0.96499999999999997</c:v>
                </c:pt>
                <c:pt idx="626">
                  <c:v>0.85299999999999998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0.218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4.0000000000000001E-3</c:v>
                </c:pt>
                <c:pt idx="636">
                  <c:v>0.105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0.18099999999999999</c:v>
                </c:pt>
                <c:pt idx="641">
                  <c:v>0</c:v>
                </c:pt>
                <c:pt idx="642">
                  <c:v>0</c:v>
                </c:pt>
                <c:pt idx="643">
                  <c:v>0.34300000000000003</c:v>
                </c:pt>
                <c:pt idx="644">
                  <c:v>0</c:v>
                </c:pt>
                <c:pt idx="645">
                  <c:v>0</c:v>
                </c:pt>
                <c:pt idx="646">
                  <c:v>1.2130000000000001</c:v>
                </c:pt>
                <c:pt idx="647">
                  <c:v>0.59799999999999998</c:v>
                </c:pt>
                <c:pt idx="648">
                  <c:v>0.82199999999999995</c:v>
                </c:pt>
                <c:pt idx="649">
                  <c:v>0.68400000000000005</c:v>
                </c:pt>
                <c:pt idx="650">
                  <c:v>0</c:v>
                </c:pt>
                <c:pt idx="651">
                  <c:v>0</c:v>
                </c:pt>
                <c:pt idx="652">
                  <c:v>0.10100000000000001</c:v>
                </c:pt>
                <c:pt idx="653">
                  <c:v>0.121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7.0000000000000007E-2</c:v>
                </c:pt>
                <c:pt idx="659">
                  <c:v>8.3000000000000004E-2</c:v>
                </c:pt>
                <c:pt idx="660">
                  <c:v>0.747</c:v>
                </c:pt>
                <c:pt idx="661">
                  <c:v>0</c:v>
                </c:pt>
                <c:pt idx="662">
                  <c:v>0.27800000000000002</c:v>
                </c:pt>
                <c:pt idx="663">
                  <c:v>9.2999999999999999E-2</c:v>
                </c:pt>
                <c:pt idx="664">
                  <c:v>0</c:v>
                </c:pt>
                <c:pt idx="665">
                  <c:v>0.125</c:v>
                </c:pt>
                <c:pt idx="666">
                  <c:v>0.155</c:v>
                </c:pt>
                <c:pt idx="667">
                  <c:v>0.112</c:v>
                </c:pt>
                <c:pt idx="668">
                  <c:v>0.217</c:v>
                </c:pt>
                <c:pt idx="669">
                  <c:v>4.4999999999999998E-2</c:v>
                </c:pt>
                <c:pt idx="670">
                  <c:v>7.1999999999999995E-2</c:v>
                </c:pt>
                <c:pt idx="671">
                  <c:v>0</c:v>
                </c:pt>
                <c:pt idx="672">
                  <c:v>1.5509999999999999</c:v>
                </c:pt>
                <c:pt idx="673">
                  <c:v>1.111</c:v>
                </c:pt>
                <c:pt idx="674">
                  <c:v>0.14000000000000001</c:v>
                </c:pt>
                <c:pt idx="675">
                  <c:v>0.85399999999999998</c:v>
                </c:pt>
                <c:pt idx="676">
                  <c:v>10.933999999999999</c:v>
                </c:pt>
                <c:pt idx="677">
                  <c:v>1.397</c:v>
                </c:pt>
                <c:pt idx="678">
                  <c:v>0.14799999999999999</c:v>
                </c:pt>
                <c:pt idx="679">
                  <c:v>4.7169999999999996</c:v>
                </c:pt>
                <c:pt idx="680">
                  <c:v>8.1379999999999999</c:v>
                </c:pt>
                <c:pt idx="681">
                  <c:v>6.9669999999999996</c:v>
                </c:pt>
                <c:pt idx="682">
                  <c:v>4.37</c:v>
                </c:pt>
                <c:pt idx="683">
                  <c:v>0</c:v>
                </c:pt>
                <c:pt idx="684">
                  <c:v>0.36799999999999999</c:v>
                </c:pt>
                <c:pt idx="685">
                  <c:v>0</c:v>
                </c:pt>
                <c:pt idx="686">
                  <c:v>0.221</c:v>
                </c:pt>
                <c:pt idx="687">
                  <c:v>0.24399999999999999</c:v>
                </c:pt>
                <c:pt idx="688">
                  <c:v>1.0489999999999999</c:v>
                </c:pt>
                <c:pt idx="689">
                  <c:v>0.125</c:v>
                </c:pt>
                <c:pt idx="690">
                  <c:v>0.11700000000000001</c:v>
                </c:pt>
                <c:pt idx="691">
                  <c:v>3.891</c:v>
                </c:pt>
                <c:pt idx="692">
                  <c:v>1.8779999999999999</c:v>
                </c:pt>
                <c:pt idx="693">
                  <c:v>0.39700000000000002</c:v>
                </c:pt>
                <c:pt idx="694">
                  <c:v>0.01</c:v>
                </c:pt>
                <c:pt idx="695">
                  <c:v>0</c:v>
                </c:pt>
                <c:pt idx="696">
                  <c:v>2.5000000000000001E-2</c:v>
                </c:pt>
                <c:pt idx="697">
                  <c:v>1.0669999999999999</c:v>
                </c:pt>
                <c:pt idx="698">
                  <c:v>0.95299999999999996</c:v>
                </c:pt>
                <c:pt idx="699">
                  <c:v>0.74</c:v>
                </c:pt>
                <c:pt idx="700">
                  <c:v>2.7440000000000002</c:v>
                </c:pt>
                <c:pt idx="701">
                  <c:v>3.4830000000000001</c:v>
                </c:pt>
                <c:pt idx="702">
                  <c:v>14.606</c:v>
                </c:pt>
                <c:pt idx="703">
                  <c:v>13.467000000000001</c:v>
                </c:pt>
                <c:pt idx="704">
                  <c:v>4.1130000000000004</c:v>
                </c:pt>
                <c:pt idx="705">
                  <c:v>4.3029999999999999</c:v>
                </c:pt>
                <c:pt idx="706">
                  <c:v>0.32600000000000001</c:v>
                </c:pt>
                <c:pt idx="707">
                  <c:v>0.187</c:v>
                </c:pt>
                <c:pt idx="708">
                  <c:v>1.7010000000000001</c:v>
                </c:pt>
                <c:pt idx="709">
                  <c:v>0.30099999999999999</c:v>
                </c:pt>
                <c:pt idx="710">
                  <c:v>0.14299999999999999</c:v>
                </c:pt>
                <c:pt idx="711">
                  <c:v>0.61299999999999999</c:v>
                </c:pt>
                <c:pt idx="712">
                  <c:v>1.0569999999999999</c:v>
                </c:pt>
                <c:pt idx="713">
                  <c:v>0.29799999999999999</c:v>
                </c:pt>
                <c:pt idx="714">
                  <c:v>1.353</c:v>
                </c:pt>
                <c:pt idx="715">
                  <c:v>1.77</c:v>
                </c:pt>
                <c:pt idx="716">
                  <c:v>0.19700000000000001</c:v>
                </c:pt>
                <c:pt idx="717">
                  <c:v>0.64500000000000002</c:v>
                </c:pt>
                <c:pt idx="718">
                  <c:v>0.26</c:v>
                </c:pt>
                <c:pt idx="719">
                  <c:v>0.30399999999999999</c:v>
                </c:pt>
                <c:pt idx="720">
                  <c:v>0.20699999999999999</c:v>
                </c:pt>
                <c:pt idx="721">
                  <c:v>0.52200000000000002</c:v>
                </c:pt>
                <c:pt idx="722">
                  <c:v>1.0509999999999999</c:v>
                </c:pt>
                <c:pt idx="723">
                  <c:v>0.19700000000000001</c:v>
                </c:pt>
                <c:pt idx="724">
                  <c:v>0.31</c:v>
                </c:pt>
                <c:pt idx="725">
                  <c:v>0.25900000000000001</c:v>
                </c:pt>
                <c:pt idx="726">
                  <c:v>0</c:v>
                </c:pt>
                <c:pt idx="727">
                  <c:v>0.13500000000000001</c:v>
                </c:pt>
                <c:pt idx="728">
                  <c:v>0</c:v>
                </c:pt>
                <c:pt idx="729">
                  <c:v>1.2929999999999999</c:v>
                </c:pt>
                <c:pt idx="730">
                  <c:v>0</c:v>
                </c:pt>
                <c:pt idx="731">
                  <c:v>2.3E-2</c:v>
                </c:pt>
                <c:pt idx="732">
                  <c:v>0.124</c:v>
                </c:pt>
                <c:pt idx="733">
                  <c:v>9.7000000000000003E-2</c:v>
                </c:pt>
                <c:pt idx="734">
                  <c:v>0.63400000000000001</c:v>
                </c:pt>
                <c:pt idx="735">
                  <c:v>0.52100000000000002</c:v>
                </c:pt>
                <c:pt idx="736">
                  <c:v>0.98099999999999998</c:v>
                </c:pt>
                <c:pt idx="737">
                  <c:v>0.52700000000000002</c:v>
                </c:pt>
                <c:pt idx="738">
                  <c:v>3.5999999999999997E-2</c:v>
                </c:pt>
                <c:pt idx="739">
                  <c:v>0.156</c:v>
                </c:pt>
                <c:pt idx="740">
                  <c:v>0.24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0.16600000000000001</c:v>
                </c:pt>
                <c:pt idx="745">
                  <c:v>0.66100000000000003</c:v>
                </c:pt>
                <c:pt idx="746">
                  <c:v>0.128</c:v>
                </c:pt>
                <c:pt idx="747">
                  <c:v>1.4430000000000001</c:v>
                </c:pt>
                <c:pt idx="748">
                  <c:v>4.6840000000000002</c:v>
                </c:pt>
                <c:pt idx="749">
                  <c:v>3.5310000000000001</c:v>
                </c:pt>
                <c:pt idx="750">
                  <c:v>12.581</c:v>
                </c:pt>
                <c:pt idx="751">
                  <c:v>8.3309999999999995</c:v>
                </c:pt>
                <c:pt idx="752">
                  <c:v>8.4870000000000001</c:v>
                </c:pt>
                <c:pt idx="753">
                  <c:v>2.6309999999999998</c:v>
                </c:pt>
                <c:pt idx="754">
                  <c:v>0.51</c:v>
                </c:pt>
                <c:pt idx="755">
                  <c:v>0.95799999999999996</c:v>
                </c:pt>
                <c:pt idx="756">
                  <c:v>0.7</c:v>
                </c:pt>
                <c:pt idx="757">
                  <c:v>1.881</c:v>
                </c:pt>
                <c:pt idx="758">
                  <c:v>4.3010000000000002</c:v>
                </c:pt>
                <c:pt idx="759">
                  <c:v>2.0329999999999999</c:v>
                </c:pt>
                <c:pt idx="760">
                  <c:v>0.72399999999999998</c:v>
                </c:pt>
                <c:pt idx="761">
                  <c:v>7.6999999999999999E-2</c:v>
                </c:pt>
                <c:pt idx="762">
                  <c:v>0.68</c:v>
                </c:pt>
                <c:pt idx="763">
                  <c:v>0.55400000000000005</c:v>
                </c:pt>
                <c:pt idx="764">
                  <c:v>1.3540000000000001</c:v>
                </c:pt>
                <c:pt idx="765">
                  <c:v>0.86199999999999999</c:v>
                </c:pt>
                <c:pt idx="766">
                  <c:v>10.506</c:v>
                </c:pt>
                <c:pt idx="767">
                  <c:v>6.1689999999999996</c:v>
                </c:pt>
                <c:pt idx="768">
                  <c:v>8.0210000000000008</c:v>
                </c:pt>
                <c:pt idx="769">
                  <c:v>9.3460000000000001</c:v>
                </c:pt>
                <c:pt idx="770">
                  <c:v>6.8040000000000003</c:v>
                </c:pt>
                <c:pt idx="771">
                  <c:v>15.605</c:v>
                </c:pt>
                <c:pt idx="772">
                  <c:v>2.2890000000000001</c:v>
                </c:pt>
                <c:pt idx="773">
                  <c:v>0.86099999999999999</c:v>
                </c:pt>
                <c:pt idx="774">
                  <c:v>1.3129999999999999</c:v>
                </c:pt>
                <c:pt idx="775">
                  <c:v>2.3940000000000001</c:v>
                </c:pt>
                <c:pt idx="776">
                  <c:v>5.0810000000000004</c:v>
                </c:pt>
                <c:pt idx="777">
                  <c:v>3.79</c:v>
                </c:pt>
                <c:pt idx="778">
                  <c:v>3.9990000000000001</c:v>
                </c:pt>
                <c:pt idx="779">
                  <c:v>1.9610000000000001</c:v>
                </c:pt>
                <c:pt idx="780">
                  <c:v>3.6539999999999999</c:v>
                </c:pt>
                <c:pt idx="781">
                  <c:v>2.0390000000000001</c:v>
                </c:pt>
                <c:pt idx="782">
                  <c:v>2.669</c:v>
                </c:pt>
                <c:pt idx="783">
                  <c:v>1.881</c:v>
                </c:pt>
                <c:pt idx="784">
                  <c:v>4.57</c:v>
                </c:pt>
                <c:pt idx="785">
                  <c:v>4.0919999999999996</c:v>
                </c:pt>
                <c:pt idx="786">
                  <c:v>6.5</c:v>
                </c:pt>
                <c:pt idx="787">
                  <c:v>9.1430000000000007</c:v>
                </c:pt>
                <c:pt idx="788">
                  <c:v>15.723000000000001</c:v>
                </c:pt>
                <c:pt idx="789">
                  <c:v>26.741</c:v>
                </c:pt>
                <c:pt idx="790">
                  <c:v>33.694000000000003</c:v>
                </c:pt>
                <c:pt idx="791">
                  <c:v>26.727</c:v>
                </c:pt>
                <c:pt idx="792">
                  <c:v>3.3849999999999998</c:v>
                </c:pt>
                <c:pt idx="793">
                  <c:v>10.478</c:v>
                </c:pt>
                <c:pt idx="794">
                  <c:v>21.202999999999999</c:v>
                </c:pt>
                <c:pt idx="795">
                  <c:v>26.959</c:v>
                </c:pt>
                <c:pt idx="796">
                  <c:v>5.82</c:v>
                </c:pt>
                <c:pt idx="797">
                  <c:v>3.72</c:v>
                </c:pt>
                <c:pt idx="798">
                  <c:v>3.089</c:v>
                </c:pt>
                <c:pt idx="799">
                  <c:v>0.96199999999999997</c:v>
                </c:pt>
                <c:pt idx="800">
                  <c:v>2.4300000000000002</c:v>
                </c:pt>
                <c:pt idx="801">
                  <c:v>2.048</c:v>
                </c:pt>
                <c:pt idx="802">
                  <c:v>0.67100000000000004</c:v>
                </c:pt>
                <c:pt idx="803">
                  <c:v>2.028</c:v>
                </c:pt>
                <c:pt idx="804">
                  <c:v>4.109</c:v>
                </c:pt>
                <c:pt idx="805">
                  <c:v>1.405</c:v>
                </c:pt>
                <c:pt idx="806">
                  <c:v>2.59</c:v>
                </c:pt>
                <c:pt idx="807">
                  <c:v>9.0999999999999998E-2</c:v>
                </c:pt>
                <c:pt idx="808">
                  <c:v>0.54</c:v>
                </c:pt>
                <c:pt idx="809">
                  <c:v>1.282</c:v>
                </c:pt>
                <c:pt idx="810">
                  <c:v>5.798</c:v>
                </c:pt>
                <c:pt idx="811">
                  <c:v>3.1989999999999998</c:v>
                </c:pt>
                <c:pt idx="812">
                  <c:v>5.8289999999999997</c:v>
                </c:pt>
                <c:pt idx="813">
                  <c:v>8.6370000000000005</c:v>
                </c:pt>
                <c:pt idx="814">
                  <c:v>3.214</c:v>
                </c:pt>
                <c:pt idx="815">
                  <c:v>13.696999999999999</c:v>
                </c:pt>
                <c:pt idx="816">
                  <c:v>9.2100000000000009</c:v>
                </c:pt>
                <c:pt idx="817">
                  <c:v>7.7439999999999998</c:v>
                </c:pt>
                <c:pt idx="818">
                  <c:v>5.9349999999999996</c:v>
                </c:pt>
                <c:pt idx="819">
                  <c:v>0.126</c:v>
                </c:pt>
                <c:pt idx="820">
                  <c:v>0.51700000000000002</c:v>
                </c:pt>
                <c:pt idx="821">
                  <c:v>0.42</c:v>
                </c:pt>
                <c:pt idx="822">
                  <c:v>2.3330000000000002</c:v>
                </c:pt>
                <c:pt idx="823">
                  <c:v>1.8540000000000001</c:v>
                </c:pt>
                <c:pt idx="824">
                  <c:v>1.796</c:v>
                </c:pt>
                <c:pt idx="825">
                  <c:v>2.6760000000000002</c:v>
                </c:pt>
                <c:pt idx="826">
                  <c:v>1.8</c:v>
                </c:pt>
                <c:pt idx="827">
                  <c:v>4.8739999999999997</c:v>
                </c:pt>
                <c:pt idx="828">
                  <c:v>2.702</c:v>
                </c:pt>
                <c:pt idx="829">
                  <c:v>8.3149999999999995</c:v>
                </c:pt>
                <c:pt idx="830">
                  <c:v>7.7249999999999996</c:v>
                </c:pt>
                <c:pt idx="831">
                  <c:v>3.7269999999999999</c:v>
                </c:pt>
                <c:pt idx="832">
                  <c:v>2.1469999999999998</c:v>
                </c:pt>
                <c:pt idx="833">
                  <c:v>4.524</c:v>
                </c:pt>
                <c:pt idx="834">
                  <c:v>4.0990000000000002</c:v>
                </c:pt>
                <c:pt idx="835">
                  <c:v>10.047000000000001</c:v>
                </c:pt>
                <c:pt idx="836">
                  <c:v>1.3169999999999999</c:v>
                </c:pt>
                <c:pt idx="837">
                  <c:v>1.07</c:v>
                </c:pt>
                <c:pt idx="838">
                  <c:v>0.36399999999999999</c:v>
                </c:pt>
                <c:pt idx="839">
                  <c:v>4.4349999999999996</c:v>
                </c:pt>
                <c:pt idx="840">
                  <c:v>7.8150000000000004</c:v>
                </c:pt>
                <c:pt idx="841">
                  <c:v>11.97</c:v>
                </c:pt>
                <c:pt idx="842">
                  <c:v>9.4740000000000002</c:v>
                </c:pt>
                <c:pt idx="843">
                  <c:v>18.584</c:v>
                </c:pt>
                <c:pt idx="844">
                  <c:v>19.867999999999999</c:v>
                </c:pt>
                <c:pt idx="845">
                  <c:v>14.629</c:v>
                </c:pt>
                <c:pt idx="846">
                  <c:v>12.505000000000001</c:v>
                </c:pt>
                <c:pt idx="847">
                  <c:v>19.600000000000001</c:v>
                </c:pt>
                <c:pt idx="848">
                  <c:v>8.0139999999999993</c:v>
                </c:pt>
                <c:pt idx="849">
                  <c:v>9.5679999999999996</c:v>
                </c:pt>
                <c:pt idx="850">
                  <c:v>9.3140000000000001</c:v>
                </c:pt>
                <c:pt idx="851">
                  <c:v>6.07</c:v>
                </c:pt>
                <c:pt idx="852">
                  <c:v>3.9049999999999998</c:v>
                </c:pt>
                <c:pt idx="853">
                  <c:v>8.1319999999999997</c:v>
                </c:pt>
                <c:pt idx="854">
                  <c:v>3.36</c:v>
                </c:pt>
                <c:pt idx="855">
                  <c:v>0.621</c:v>
                </c:pt>
                <c:pt idx="856">
                  <c:v>1.121</c:v>
                </c:pt>
                <c:pt idx="857">
                  <c:v>0.38800000000000001</c:v>
                </c:pt>
                <c:pt idx="858">
                  <c:v>1.3109999999999999</c:v>
                </c:pt>
                <c:pt idx="859">
                  <c:v>2.1720000000000002</c:v>
                </c:pt>
                <c:pt idx="860">
                  <c:v>2.5259999999999998</c:v>
                </c:pt>
                <c:pt idx="861">
                  <c:v>1.44</c:v>
                </c:pt>
                <c:pt idx="862">
                  <c:v>1.4330000000000001</c:v>
                </c:pt>
                <c:pt idx="863">
                  <c:v>3.6970000000000001</c:v>
                </c:pt>
                <c:pt idx="864">
                  <c:v>2.2530000000000001</c:v>
                </c:pt>
                <c:pt idx="865">
                  <c:v>2.2970000000000002</c:v>
                </c:pt>
                <c:pt idx="866">
                  <c:v>8.2089999999999996</c:v>
                </c:pt>
                <c:pt idx="867">
                  <c:v>2.5960000000000001</c:v>
                </c:pt>
                <c:pt idx="868">
                  <c:v>3.1680000000000001</c:v>
                </c:pt>
                <c:pt idx="869">
                  <c:v>7.4409999999999998</c:v>
                </c:pt>
                <c:pt idx="870">
                  <c:v>7.9</c:v>
                </c:pt>
                <c:pt idx="871">
                  <c:v>0.67300000000000004</c:v>
                </c:pt>
                <c:pt idx="872">
                  <c:v>1.105</c:v>
                </c:pt>
                <c:pt idx="873">
                  <c:v>1.17</c:v>
                </c:pt>
                <c:pt idx="874">
                  <c:v>2.427</c:v>
                </c:pt>
                <c:pt idx="875">
                  <c:v>1.3069999999999999</c:v>
                </c:pt>
                <c:pt idx="876">
                  <c:v>2.1890000000000001</c:v>
                </c:pt>
                <c:pt idx="877">
                  <c:v>1.5780000000000001</c:v>
                </c:pt>
                <c:pt idx="878">
                  <c:v>1.085</c:v>
                </c:pt>
                <c:pt idx="879">
                  <c:v>1.4670000000000001</c:v>
                </c:pt>
                <c:pt idx="880">
                  <c:v>0.218</c:v>
                </c:pt>
                <c:pt idx="881">
                  <c:v>0.75</c:v>
                </c:pt>
                <c:pt idx="882">
                  <c:v>1.9410000000000001</c:v>
                </c:pt>
                <c:pt idx="883">
                  <c:v>0.188</c:v>
                </c:pt>
                <c:pt idx="884">
                  <c:v>1.784</c:v>
                </c:pt>
                <c:pt idx="885">
                  <c:v>2.988</c:v>
                </c:pt>
                <c:pt idx="886">
                  <c:v>0.19</c:v>
                </c:pt>
                <c:pt idx="887">
                  <c:v>0.60599999999999998</c:v>
                </c:pt>
                <c:pt idx="888">
                  <c:v>0.76</c:v>
                </c:pt>
                <c:pt idx="889">
                  <c:v>0.216</c:v>
                </c:pt>
                <c:pt idx="890">
                  <c:v>1.1830000000000001</c:v>
                </c:pt>
                <c:pt idx="891">
                  <c:v>0.42199999999999999</c:v>
                </c:pt>
                <c:pt idx="892">
                  <c:v>1.0089999999999999</c:v>
                </c:pt>
                <c:pt idx="893">
                  <c:v>1.7370000000000001</c:v>
                </c:pt>
                <c:pt idx="894">
                  <c:v>1.637</c:v>
                </c:pt>
                <c:pt idx="895">
                  <c:v>2.0470000000000002</c:v>
                </c:pt>
                <c:pt idx="896">
                  <c:v>0.71699999999999997</c:v>
                </c:pt>
                <c:pt idx="897">
                  <c:v>1.0529999999999999</c:v>
                </c:pt>
                <c:pt idx="898">
                  <c:v>2.6139999999999999</c:v>
                </c:pt>
                <c:pt idx="899">
                  <c:v>4.1100000000000003</c:v>
                </c:pt>
                <c:pt idx="900">
                  <c:v>1.0609999999999999</c:v>
                </c:pt>
                <c:pt idx="901">
                  <c:v>2.1760000000000002</c:v>
                </c:pt>
                <c:pt idx="902">
                  <c:v>0.72</c:v>
                </c:pt>
                <c:pt idx="903">
                  <c:v>4.2249999999999996</c:v>
                </c:pt>
                <c:pt idx="904">
                  <c:v>5.109</c:v>
                </c:pt>
                <c:pt idx="905">
                  <c:v>3.6320000000000001</c:v>
                </c:pt>
                <c:pt idx="906">
                  <c:v>1.506</c:v>
                </c:pt>
                <c:pt idx="907">
                  <c:v>1.216</c:v>
                </c:pt>
                <c:pt idx="908">
                  <c:v>1.6240000000000001</c:v>
                </c:pt>
                <c:pt idx="909">
                  <c:v>7.516</c:v>
                </c:pt>
                <c:pt idx="910">
                  <c:v>0.83</c:v>
                </c:pt>
                <c:pt idx="911">
                  <c:v>0.17199999999999999</c:v>
                </c:pt>
                <c:pt idx="912">
                  <c:v>1.4650000000000001</c:v>
                </c:pt>
                <c:pt idx="913">
                  <c:v>2.1760000000000002</c:v>
                </c:pt>
                <c:pt idx="914">
                  <c:v>0.47199999999999998</c:v>
                </c:pt>
                <c:pt idx="915">
                  <c:v>4.5220000000000002</c:v>
                </c:pt>
                <c:pt idx="916">
                  <c:v>6.3869999999999996</c:v>
                </c:pt>
                <c:pt idx="917">
                  <c:v>2.1349999999999998</c:v>
                </c:pt>
                <c:pt idx="918">
                  <c:v>1.1910000000000001</c:v>
                </c:pt>
                <c:pt idx="919">
                  <c:v>1.488</c:v>
                </c:pt>
                <c:pt idx="920">
                  <c:v>2.677</c:v>
                </c:pt>
                <c:pt idx="921">
                  <c:v>1.0389999999999999</c:v>
                </c:pt>
                <c:pt idx="922">
                  <c:v>2.0019999999999998</c:v>
                </c:pt>
                <c:pt idx="923">
                  <c:v>6.4379999999999997</c:v>
                </c:pt>
                <c:pt idx="924">
                  <c:v>1.5129999999999999</c:v>
                </c:pt>
                <c:pt idx="925">
                  <c:v>2.0830000000000002</c:v>
                </c:pt>
                <c:pt idx="926">
                  <c:v>4.3639999999999999</c:v>
                </c:pt>
                <c:pt idx="927">
                  <c:v>21.227</c:v>
                </c:pt>
                <c:pt idx="928">
                  <c:v>11.116</c:v>
                </c:pt>
                <c:pt idx="929">
                  <c:v>7.0940000000000003</c:v>
                </c:pt>
                <c:pt idx="930">
                  <c:v>0.98399999999999999</c:v>
                </c:pt>
                <c:pt idx="931">
                  <c:v>1.1679999999999999</c:v>
                </c:pt>
                <c:pt idx="932">
                  <c:v>0.221</c:v>
                </c:pt>
                <c:pt idx="933">
                  <c:v>1.1759999999999999</c:v>
                </c:pt>
                <c:pt idx="934">
                  <c:v>0.35299999999999998</c:v>
                </c:pt>
                <c:pt idx="935">
                  <c:v>0.22900000000000001</c:v>
                </c:pt>
                <c:pt idx="936">
                  <c:v>0.16300000000000001</c:v>
                </c:pt>
                <c:pt idx="937">
                  <c:v>0.94</c:v>
                </c:pt>
                <c:pt idx="938">
                  <c:v>2.6869999999999998</c:v>
                </c:pt>
                <c:pt idx="939">
                  <c:v>0.30099999999999999</c:v>
                </c:pt>
                <c:pt idx="940">
                  <c:v>1.466</c:v>
                </c:pt>
                <c:pt idx="941">
                  <c:v>0.04</c:v>
                </c:pt>
                <c:pt idx="942">
                  <c:v>0.19600000000000001</c:v>
                </c:pt>
                <c:pt idx="943">
                  <c:v>0.11799999999999999</c:v>
                </c:pt>
                <c:pt idx="944">
                  <c:v>0.70699999999999996</c:v>
                </c:pt>
                <c:pt idx="945">
                  <c:v>0.16200000000000001</c:v>
                </c:pt>
                <c:pt idx="946">
                  <c:v>0.38400000000000001</c:v>
                </c:pt>
                <c:pt idx="947">
                  <c:v>0.08</c:v>
                </c:pt>
                <c:pt idx="948">
                  <c:v>1.7000000000000001E-2</c:v>
                </c:pt>
                <c:pt idx="949">
                  <c:v>7.0000000000000001E-3</c:v>
                </c:pt>
                <c:pt idx="950">
                  <c:v>0.437</c:v>
                </c:pt>
                <c:pt idx="951">
                  <c:v>0.26400000000000001</c:v>
                </c:pt>
                <c:pt idx="952">
                  <c:v>9.0999999999999998E-2</c:v>
                </c:pt>
                <c:pt idx="953">
                  <c:v>0</c:v>
                </c:pt>
                <c:pt idx="954">
                  <c:v>0</c:v>
                </c:pt>
                <c:pt idx="955">
                  <c:v>0.69599999999999995</c:v>
                </c:pt>
                <c:pt idx="956">
                  <c:v>5.2999999999999999E-2</c:v>
                </c:pt>
                <c:pt idx="957">
                  <c:v>0.75900000000000001</c:v>
                </c:pt>
                <c:pt idx="958">
                  <c:v>0.90800000000000003</c:v>
                </c:pt>
                <c:pt idx="959">
                  <c:v>6.6000000000000003E-2</c:v>
                </c:pt>
                <c:pt idx="960">
                  <c:v>4.0000000000000001E-3</c:v>
                </c:pt>
                <c:pt idx="961">
                  <c:v>0.44900000000000001</c:v>
                </c:pt>
                <c:pt idx="962">
                  <c:v>0.36799999999999999</c:v>
                </c:pt>
                <c:pt idx="963">
                  <c:v>0.224</c:v>
                </c:pt>
                <c:pt idx="964">
                  <c:v>0.08</c:v>
                </c:pt>
                <c:pt idx="965">
                  <c:v>0.1</c:v>
                </c:pt>
                <c:pt idx="966">
                  <c:v>1.377</c:v>
                </c:pt>
                <c:pt idx="967">
                  <c:v>0.152</c:v>
                </c:pt>
                <c:pt idx="968">
                  <c:v>0.68600000000000005</c:v>
                </c:pt>
                <c:pt idx="969">
                  <c:v>0.91700000000000004</c:v>
                </c:pt>
                <c:pt idx="970">
                  <c:v>0.51400000000000001</c:v>
                </c:pt>
                <c:pt idx="971">
                  <c:v>4.7E-2</c:v>
                </c:pt>
                <c:pt idx="972">
                  <c:v>6.2E-2</c:v>
                </c:pt>
                <c:pt idx="973">
                  <c:v>0</c:v>
                </c:pt>
                <c:pt idx="974">
                  <c:v>0</c:v>
                </c:pt>
                <c:pt idx="975">
                  <c:v>1.2999999999999999E-2</c:v>
                </c:pt>
                <c:pt idx="976">
                  <c:v>0.23499999999999999</c:v>
                </c:pt>
                <c:pt idx="977">
                  <c:v>0</c:v>
                </c:pt>
                <c:pt idx="978">
                  <c:v>0.94699999999999995</c:v>
                </c:pt>
                <c:pt idx="979">
                  <c:v>2.847</c:v>
                </c:pt>
                <c:pt idx="980">
                  <c:v>1.151</c:v>
                </c:pt>
                <c:pt idx="981">
                  <c:v>3.0000000000000001E-3</c:v>
                </c:pt>
                <c:pt idx="982">
                  <c:v>3.7999999999999999E-2</c:v>
                </c:pt>
                <c:pt idx="983">
                  <c:v>0</c:v>
                </c:pt>
                <c:pt idx="984">
                  <c:v>0.154</c:v>
                </c:pt>
                <c:pt idx="985">
                  <c:v>0.01</c:v>
                </c:pt>
                <c:pt idx="986">
                  <c:v>1.6E-2</c:v>
                </c:pt>
                <c:pt idx="987">
                  <c:v>3.0000000000000001E-3</c:v>
                </c:pt>
                <c:pt idx="988">
                  <c:v>1.0999999999999999E-2</c:v>
                </c:pt>
                <c:pt idx="989">
                  <c:v>0.47799999999999998</c:v>
                </c:pt>
                <c:pt idx="990">
                  <c:v>0</c:v>
                </c:pt>
                <c:pt idx="991">
                  <c:v>0.23300000000000001</c:v>
                </c:pt>
                <c:pt idx="992">
                  <c:v>0.55100000000000005</c:v>
                </c:pt>
                <c:pt idx="993">
                  <c:v>0.1</c:v>
                </c:pt>
                <c:pt idx="994">
                  <c:v>0</c:v>
                </c:pt>
                <c:pt idx="995">
                  <c:v>0.23799999999999999</c:v>
                </c:pt>
                <c:pt idx="996">
                  <c:v>0.52300000000000002</c:v>
                </c:pt>
                <c:pt idx="997">
                  <c:v>0.77700000000000002</c:v>
                </c:pt>
                <c:pt idx="998">
                  <c:v>4.2999999999999997E-2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5.0000000000000001E-3</c:v>
                </c:pt>
                <c:pt idx="1004">
                  <c:v>0</c:v>
                </c:pt>
                <c:pt idx="1005">
                  <c:v>0</c:v>
                </c:pt>
                <c:pt idx="1006">
                  <c:v>0.105</c:v>
                </c:pt>
                <c:pt idx="1007">
                  <c:v>0</c:v>
                </c:pt>
                <c:pt idx="1008">
                  <c:v>6.8000000000000005E-2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1.6E-2</c:v>
                </c:pt>
                <c:pt idx="1013">
                  <c:v>2.9000000000000001E-2</c:v>
                </c:pt>
                <c:pt idx="1014">
                  <c:v>1E-3</c:v>
                </c:pt>
                <c:pt idx="1015">
                  <c:v>0</c:v>
                </c:pt>
                <c:pt idx="1016">
                  <c:v>0</c:v>
                </c:pt>
                <c:pt idx="1017">
                  <c:v>0.20399999999999999</c:v>
                </c:pt>
                <c:pt idx="1018">
                  <c:v>6.2E-2</c:v>
                </c:pt>
                <c:pt idx="1019">
                  <c:v>1.9E-2</c:v>
                </c:pt>
                <c:pt idx="1020">
                  <c:v>4.9000000000000002E-2</c:v>
                </c:pt>
                <c:pt idx="1021">
                  <c:v>0.11600000000000001</c:v>
                </c:pt>
                <c:pt idx="1022">
                  <c:v>6.6000000000000003E-2</c:v>
                </c:pt>
                <c:pt idx="1023">
                  <c:v>0.224</c:v>
                </c:pt>
                <c:pt idx="1024">
                  <c:v>0.75900000000000001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0.21099999999999999</c:v>
                </c:pt>
                <c:pt idx="1029">
                  <c:v>0</c:v>
                </c:pt>
                <c:pt idx="1030">
                  <c:v>0.443</c:v>
                </c:pt>
                <c:pt idx="1031">
                  <c:v>0.47899999999999998</c:v>
                </c:pt>
                <c:pt idx="1032">
                  <c:v>0</c:v>
                </c:pt>
                <c:pt idx="1033">
                  <c:v>0</c:v>
                </c:pt>
                <c:pt idx="1034">
                  <c:v>1E-3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0.04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2E-3</c:v>
                </c:pt>
                <c:pt idx="1054">
                  <c:v>0</c:v>
                </c:pt>
                <c:pt idx="1055">
                  <c:v>0</c:v>
                </c:pt>
                <c:pt idx="1056">
                  <c:v>1E-3</c:v>
                </c:pt>
                <c:pt idx="1057">
                  <c:v>0</c:v>
                </c:pt>
                <c:pt idx="1058">
                  <c:v>0.40600000000000003</c:v>
                </c:pt>
                <c:pt idx="1059">
                  <c:v>0.113</c:v>
                </c:pt>
                <c:pt idx="1060">
                  <c:v>0.74399999999999999</c:v>
                </c:pt>
                <c:pt idx="1061">
                  <c:v>0.88700000000000001</c:v>
                </c:pt>
                <c:pt idx="1062">
                  <c:v>1.0999999999999999E-2</c:v>
                </c:pt>
                <c:pt idx="1063">
                  <c:v>0</c:v>
                </c:pt>
                <c:pt idx="1064">
                  <c:v>6.0000000000000001E-3</c:v>
                </c:pt>
                <c:pt idx="1065">
                  <c:v>0.152</c:v>
                </c:pt>
                <c:pt idx="1066">
                  <c:v>1.94</c:v>
                </c:pt>
                <c:pt idx="1067">
                  <c:v>2.1989999999999998</c:v>
                </c:pt>
                <c:pt idx="1068">
                  <c:v>2.702</c:v>
                </c:pt>
                <c:pt idx="1069">
                  <c:v>6.2</c:v>
                </c:pt>
                <c:pt idx="1070">
                  <c:v>4.1550000000000002</c:v>
                </c:pt>
                <c:pt idx="1071">
                  <c:v>0.68899999999999995</c:v>
                </c:pt>
                <c:pt idx="1072">
                  <c:v>0</c:v>
                </c:pt>
                <c:pt idx="1073">
                  <c:v>0.34100000000000003</c:v>
                </c:pt>
                <c:pt idx="1074">
                  <c:v>0</c:v>
                </c:pt>
                <c:pt idx="1075">
                  <c:v>0.49299999999999999</c:v>
                </c:pt>
                <c:pt idx="1076">
                  <c:v>0.57999999999999996</c:v>
                </c:pt>
                <c:pt idx="1077">
                  <c:v>0</c:v>
                </c:pt>
                <c:pt idx="1078">
                  <c:v>0.68200000000000005</c:v>
                </c:pt>
                <c:pt idx="1079">
                  <c:v>8.5999999999999993E-2</c:v>
                </c:pt>
                <c:pt idx="1080">
                  <c:v>0</c:v>
                </c:pt>
                <c:pt idx="1081">
                  <c:v>0.13100000000000001</c:v>
                </c:pt>
                <c:pt idx="1082">
                  <c:v>2.8000000000000001E-2</c:v>
                </c:pt>
                <c:pt idx="1083">
                  <c:v>2.875</c:v>
                </c:pt>
                <c:pt idx="1084">
                  <c:v>2.3690000000000002</c:v>
                </c:pt>
                <c:pt idx="1085">
                  <c:v>2.9369999999999998</c:v>
                </c:pt>
                <c:pt idx="1086">
                  <c:v>0.54600000000000004</c:v>
                </c:pt>
                <c:pt idx="1087">
                  <c:v>0.28499999999999998</c:v>
                </c:pt>
                <c:pt idx="1088">
                  <c:v>0</c:v>
                </c:pt>
                <c:pt idx="1089">
                  <c:v>0.20100000000000001</c:v>
                </c:pt>
                <c:pt idx="1090">
                  <c:v>0</c:v>
                </c:pt>
                <c:pt idx="1091">
                  <c:v>0.36299999999999999</c:v>
                </c:pt>
                <c:pt idx="1092">
                  <c:v>1.829</c:v>
                </c:pt>
                <c:pt idx="1093">
                  <c:v>0.38500000000000001</c:v>
                </c:pt>
                <c:pt idx="1094">
                  <c:v>4.3999999999999997E-2</c:v>
                </c:pt>
                <c:pt idx="1095">
                  <c:v>0.125</c:v>
                </c:pt>
                <c:pt idx="1096">
                  <c:v>0.47699999999999998</c:v>
                </c:pt>
                <c:pt idx="1097">
                  <c:v>2.5000000000000001E-2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4.7E-2</c:v>
                </c:pt>
                <c:pt idx="1102">
                  <c:v>0.02</c:v>
                </c:pt>
                <c:pt idx="1103">
                  <c:v>5.5E-2</c:v>
                </c:pt>
                <c:pt idx="1104">
                  <c:v>7.3999999999999996E-2</c:v>
                </c:pt>
                <c:pt idx="1105">
                  <c:v>0.376</c:v>
                </c:pt>
                <c:pt idx="1106">
                  <c:v>0.214</c:v>
                </c:pt>
                <c:pt idx="1107">
                  <c:v>0</c:v>
                </c:pt>
                <c:pt idx="1108">
                  <c:v>0.33900000000000002</c:v>
                </c:pt>
                <c:pt idx="1109">
                  <c:v>0.112</c:v>
                </c:pt>
                <c:pt idx="1110">
                  <c:v>0</c:v>
                </c:pt>
                <c:pt idx="1111">
                  <c:v>3.9E-2</c:v>
                </c:pt>
                <c:pt idx="1112">
                  <c:v>1.599</c:v>
                </c:pt>
                <c:pt idx="1113">
                  <c:v>4.7930000000000001</c:v>
                </c:pt>
                <c:pt idx="1114">
                  <c:v>2.0880000000000001</c:v>
                </c:pt>
                <c:pt idx="1115">
                  <c:v>0.82</c:v>
                </c:pt>
                <c:pt idx="1116">
                  <c:v>0.14099999999999999</c:v>
                </c:pt>
                <c:pt idx="1117">
                  <c:v>0.184</c:v>
                </c:pt>
                <c:pt idx="1118">
                  <c:v>0</c:v>
                </c:pt>
                <c:pt idx="1119">
                  <c:v>0.39</c:v>
                </c:pt>
                <c:pt idx="1120">
                  <c:v>3.98</c:v>
                </c:pt>
                <c:pt idx="1121">
                  <c:v>4.8239999999999998</c:v>
                </c:pt>
                <c:pt idx="1122">
                  <c:v>1.327</c:v>
                </c:pt>
                <c:pt idx="1123">
                  <c:v>2.8759999999999999</c:v>
                </c:pt>
                <c:pt idx="1124">
                  <c:v>0.36199999999999999</c:v>
                </c:pt>
                <c:pt idx="1125">
                  <c:v>0.80500000000000005</c:v>
                </c:pt>
                <c:pt idx="1126">
                  <c:v>7.2690000000000001</c:v>
                </c:pt>
                <c:pt idx="1127">
                  <c:v>25.49</c:v>
                </c:pt>
                <c:pt idx="1128">
                  <c:v>10.263</c:v>
                </c:pt>
                <c:pt idx="1129">
                  <c:v>11.933999999999999</c:v>
                </c:pt>
                <c:pt idx="1130">
                  <c:v>3.0779999999999998</c:v>
                </c:pt>
                <c:pt idx="1131">
                  <c:v>1.927</c:v>
                </c:pt>
                <c:pt idx="1132">
                  <c:v>1.1240000000000001</c:v>
                </c:pt>
                <c:pt idx="1133">
                  <c:v>0.32500000000000001</c:v>
                </c:pt>
                <c:pt idx="1134">
                  <c:v>0.13600000000000001</c:v>
                </c:pt>
                <c:pt idx="1135">
                  <c:v>2.5710000000000002</c:v>
                </c:pt>
                <c:pt idx="1136">
                  <c:v>7.2249999999999996</c:v>
                </c:pt>
                <c:pt idx="1137">
                  <c:v>21.66</c:v>
                </c:pt>
                <c:pt idx="1138">
                  <c:v>25.53</c:v>
                </c:pt>
                <c:pt idx="1139">
                  <c:v>17.199000000000002</c:v>
                </c:pt>
                <c:pt idx="1140">
                  <c:v>3.0019999999999998</c:v>
                </c:pt>
                <c:pt idx="1141">
                  <c:v>0.255</c:v>
                </c:pt>
                <c:pt idx="1142">
                  <c:v>0.19900000000000001</c:v>
                </c:pt>
                <c:pt idx="1143">
                  <c:v>2.5369999999999999</c:v>
                </c:pt>
                <c:pt idx="1144">
                  <c:v>0.34599999999999997</c:v>
                </c:pt>
                <c:pt idx="1145">
                  <c:v>0.82</c:v>
                </c:pt>
                <c:pt idx="1146">
                  <c:v>0.314</c:v>
                </c:pt>
                <c:pt idx="1147">
                  <c:v>0.93400000000000005</c:v>
                </c:pt>
                <c:pt idx="1148">
                  <c:v>3.5990000000000002</c:v>
                </c:pt>
                <c:pt idx="1149">
                  <c:v>4.0110000000000001</c:v>
                </c:pt>
                <c:pt idx="1150">
                  <c:v>0.72</c:v>
                </c:pt>
                <c:pt idx="1151">
                  <c:v>0.26100000000000001</c:v>
                </c:pt>
                <c:pt idx="1152">
                  <c:v>0.68200000000000005</c:v>
                </c:pt>
                <c:pt idx="1153">
                  <c:v>0.249</c:v>
                </c:pt>
                <c:pt idx="1154">
                  <c:v>0.379</c:v>
                </c:pt>
                <c:pt idx="1155">
                  <c:v>0.151</c:v>
                </c:pt>
                <c:pt idx="1156">
                  <c:v>2.149</c:v>
                </c:pt>
                <c:pt idx="1157">
                  <c:v>0.94299999999999995</c:v>
                </c:pt>
                <c:pt idx="1158">
                  <c:v>1.772</c:v>
                </c:pt>
                <c:pt idx="1159">
                  <c:v>1.8740000000000001</c:v>
                </c:pt>
                <c:pt idx="1160">
                  <c:v>5.6710000000000003</c:v>
                </c:pt>
                <c:pt idx="1161">
                  <c:v>14.302</c:v>
                </c:pt>
                <c:pt idx="1162">
                  <c:v>23.861999999999998</c:v>
                </c:pt>
                <c:pt idx="1163">
                  <c:v>20.439</c:v>
                </c:pt>
                <c:pt idx="1164">
                  <c:v>1.306</c:v>
                </c:pt>
                <c:pt idx="1165">
                  <c:v>1.002</c:v>
                </c:pt>
                <c:pt idx="1166">
                  <c:v>1.956</c:v>
                </c:pt>
                <c:pt idx="1167">
                  <c:v>1.575</c:v>
                </c:pt>
                <c:pt idx="1168">
                  <c:v>0.92600000000000005</c:v>
                </c:pt>
                <c:pt idx="1169">
                  <c:v>0.74</c:v>
                </c:pt>
                <c:pt idx="1170">
                  <c:v>4.4999999999999998E-2</c:v>
                </c:pt>
                <c:pt idx="1171">
                  <c:v>1.284</c:v>
                </c:pt>
                <c:pt idx="1172">
                  <c:v>2.5219999999999998</c:v>
                </c:pt>
                <c:pt idx="1173">
                  <c:v>1.034</c:v>
                </c:pt>
                <c:pt idx="1174">
                  <c:v>0.29199999999999998</c:v>
                </c:pt>
                <c:pt idx="1175">
                  <c:v>0.52</c:v>
                </c:pt>
                <c:pt idx="1176">
                  <c:v>0.78200000000000003</c:v>
                </c:pt>
                <c:pt idx="1177">
                  <c:v>1.8759999999999999</c:v>
                </c:pt>
                <c:pt idx="1178">
                  <c:v>6.7619999999999996</c:v>
                </c:pt>
                <c:pt idx="1179">
                  <c:v>10.188000000000001</c:v>
                </c:pt>
                <c:pt idx="1180">
                  <c:v>1.64</c:v>
                </c:pt>
                <c:pt idx="1181">
                  <c:v>2.9609999999999999</c:v>
                </c:pt>
                <c:pt idx="1182">
                  <c:v>6.8330000000000002</c:v>
                </c:pt>
                <c:pt idx="1183">
                  <c:v>14.840999999999999</c:v>
                </c:pt>
                <c:pt idx="1184">
                  <c:v>9.0660000000000007</c:v>
                </c:pt>
                <c:pt idx="1185">
                  <c:v>5.6950000000000003</c:v>
                </c:pt>
                <c:pt idx="1186">
                  <c:v>23.157</c:v>
                </c:pt>
                <c:pt idx="1187">
                  <c:v>10.266</c:v>
                </c:pt>
                <c:pt idx="1188">
                  <c:v>3.3130000000000002</c:v>
                </c:pt>
                <c:pt idx="1189">
                  <c:v>5.7050000000000001</c:v>
                </c:pt>
                <c:pt idx="1190">
                  <c:v>0.84699999999999998</c:v>
                </c:pt>
                <c:pt idx="1191">
                  <c:v>0.115</c:v>
                </c:pt>
                <c:pt idx="1192">
                  <c:v>0.65600000000000003</c:v>
                </c:pt>
                <c:pt idx="1193">
                  <c:v>0.189</c:v>
                </c:pt>
                <c:pt idx="1194">
                  <c:v>1.2669999999999999</c:v>
                </c:pt>
                <c:pt idx="1195">
                  <c:v>1.929</c:v>
                </c:pt>
                <c:pt idx="1196">
                  <c:v>7.0419999999999998</c:v>
                </c:pt>
                <c:pt idx="1197">
                  <c:v>6.8979999999999997</c:v>
                </c:pt>
                <c:pt idx="1198">
                  <c:v>1.1220000000000001</c:v>
                </c:pt>
                <c:pt idx="1199">
                  <c:v>1.758</c:v>
                </c:pt>
                <c:pt idx="1200">
                  <c:v>4.2910000000000004</c:v>
                </c:pt>
                <c:pt idx="1201">
                  <c:v>0.39800000000000002</c:v>
                </c:pt>
                <c:pt idx="1202">
                  <c:v>0.79600000000000004</c:v>
                </c:pt>
                <c:pt idx="1203">
                  <c:v>9.9309999999999992</c:v>
                </c:pt>
                <c:pt idx="1204">
                  <c:v>2.4169999999999998</c:v>
                </c:pt>
                <c:pt idx="1205">
                  <c:v>0.75700000000000001</c:v>
                </c:pt>
                <c:pt idx="1206">
                  <c:v>2.1549999999999998</c:v>
                </c:pt>
                <c:pt idx="1207">
                  <c:v>0.80100000000000005</c:v>
                </c:pt>
                <c:pt idx="1208">
                  <c:v>2.1949999999999998</c:v>
                </c:pt>
                <c:pt idx="1209">
                  <c:v>0.97299999999999998</c:v>
                </c:pt>
                <c:pt idx="1210">
                  <c:v>1.1240000000000001</c:v>
                </c:pt>
                <c:pt idx="1211">
                  <c:v>0.111</c:v>
                </c:pt>
                <c:pt idx="1212">
                  <c:v>0</c:v>
                </c:pt>
                <c:pt idx="1213">
                  <c:v>0</c:v>
                </c:pt>
                <c:pt idx="1214">
                  <c:v>0.126</c:v>
                </c:pt>
                <c:pt idx="1215">
                  <c:v>0.36899999999999999</c:v>
                </c:pt>
                <c:pt idx="1216">
                  <c:v>1.4999999999999999E-2</c:v>
                </c:pt>
                <c:pt idx="1217">
                  <c:v>0.55300000000000005</c:v>
                </c:pt>
                <c:pt idx="1218">
                  <c:v>0.20200000000000001</c:v>
                </c:pt>
                <c:pt idx="1219">
                  <c:v>5.8000000000000003E-2</c:v>
                </c:pt>
                <c:pt idx="1220">
                  <c:v>0.121</c:v>
                </c:pt>
                <c:pt idx="1221">
                  <c:v>3.0000000000000001E-3</c:v>
                </c:pt>
                <c:pt idx="1222">
                  <c:v>0.23300000000000001</c:v>
                </c:pt>
                <c:pt idx="1223">
                  <c:v>5.1999999999999998E-2</c:v>
                </c:pt>
                <c:pt idx="1224">
                  <c:v>3.0000000000000001E-3</c:v>
                </c:pt>
                <c:pt idx="1225">
                  <c:v>3.5000000000000003E-2</c:v>
                </c:pt>
                <c:pt idx="1226">
                  <c:v>0.748</c:v>
                </c:pt>
                <c:pt idx="1227">
                  <c:v>0.214</c:v>
                </c:pt>
                <c:pt idx="1228">
                  <c:v>0.46200000000000002</c:v>
                </c:pt>
                <c:pt idx="1229">
                  <c:v>0</c:v>
                </c:pt>
                <c:pt idx="1230">
                  <c:v>0.38400000000000001</c:v>
                </c:pt>
                <c:pt idx="1231">
                  <c:v>0.121</c:v>
                </c:pt>
                <c:pt idx="1232">
                  <c:v>9.4E-2</c:v>
                </c:pt>
                <c:pt idx="1233">
                  <c:v>1.4830000000000001</c:v>
                </c:pt>
                <c:pt idx="1234">
                  <c:v>0.93700000000000006</c:v>
                </c:pt>
                <c:pt idx="1235">
                  <c:v>1.7000000000000001E-2</c:v>
                </c:pt>
                <c:pt idx="1236">
                  <c:v>1.0740000000000001</c:v>
                </c:pt>
                <c:pt idx="1237">
                  <c:v>3.5369999999999999</c:v>
                </c:pt>
                <c:pt idx="1238">
                  <c:v>11.846</c:v>
                </c:pt>
                <c:pt idx="1239">
                  <c:v>1.0069999999999999</c:v>
                </c:pt>
                <c:pt idx="1240">
                  <c:v>0.26300000000000001</c:v>
                </c:pt>
                <c:pt idx="1241">
                  <c:v>0.22700000000000001</c:v>
                </c:pt>
                <c:pt idx="1242">
                  <c:v>0.27700000000000002</c:v>
                </c:pt>
                <c:pt idx="1243">
                  <c:v>3.0459999999999998</c:v>
                </c:pt>
                <c:pt idx="1244">
                  <c:v>3.4660000000000002</c:v>
                </c:pt>
                <c:pt idx="1245">
                  <c:v>0.14000000000000001</c:v>
                </c:pt>
                <c:pt idx="1246">
                  <c:v>0.13600000000000001</c:v>
                </c:pt>
                <c:pt idx="1247">
                  <c:v>0</c:v>
                </c:pt>
                <c:pt idx="1248">
                  <c:v>6.0000000000000001E-3</c:v>
                </c:pt>
                <c:pt idx="1249">
                  <c:v>5.0000000000000001E-3</c:v>
                </c:pt>
                <c:pt idx="1250">
                  <c:v>1.0900000000000001</c:v>
                </c:pt>
                <c:pt idx="1251">
                  <c:v>0.58799999999999997</c:v>
                </c:pt>
                <c:pt idx="1252">
                  <c:v>0</c:v>
                </c:pt>
                <c:pt idx="1253">
                  <c:v>2.5999999999999999E-2</c:v>
                </c:pt>
                <c:pt idx="1254">
                  <c:v>0.31900000000000001</c:v>
                </c:pt>
                <c:pt idx="1255">
                  <c:v>0.47599999999999998</c:v>
                </c:pt>
                <c:pt idx="1256">
                  <c:v>0.252</c:v>
                </c:pt>
                <c:pt idx="1257">
                  <c:v>0.26200000000000001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0.55200000000000005</c:v>
                </c:pt>
                <c:pt idx="1264">
                  <c:v>0</c:v>
                </c:pt>
                <c:pt idx="1265">
                  <c:v>0.36</c:v>
                </c:pt>
                <c:pt idx="1266">
                  <c:v>1.0429999999999999</c:v>
                </c:pt>
                <c:pt idx="1267">
                  <c:v>0.21299999999999999</c:v>
                </c:pt>
                <c:pt idx="1268">
                  <c:v>0.93899999999999995</c:v>
                </c:pt>
                <c:pt idx="1269">
                  <c:v>0.23699999999999999</c:v>
                </c:pt>
                <c:pt idx="1270">
                  <c:v>1.2999999999999999E-2</c:v>
                </c:pt>
                <c:pt idx="1271">
                  <c:v>0.26100000000000001</c:v>
                </c:pt>
                <c:pt idx="1272">
                  <c:v>0</c:v>
                </c:pt>
                <c:pt idx="1273">
                  <c:v>0</c:v>
                </c:pt>
                <c:pt idx="1274">
                  <c:v>5.0000000000000001E-3</c:v>
                </c:pt>
                <c:pt idx="1275">
                  <c:v>0.23899999999999999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0.1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0.02</c:v>
                </c:pt>
                <c:pt idx="1286">
                  <c:v>0</c:v>
                </c:pt>
                <c:pt idx="1287">
                  <c:v>0</c:v>
                </c:pt>
                <c:pt idx="1288">
                  <c:v>5.6000000000000001E-2</c:v>
                </c:pt>
                <c:pt idx="1289">
                  <c:v>8.0000000000000002E-3</c:v>
                </c:pt>
                <c:pt idx="1290">
                  <c:v>4.0000000000000001E-3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0.01</c:v>
                </c:pt>
                <c:pt idx="1295">
                  <c:v>0.14199999999999999</c:v>
                </c:pt>
                <c:pt idx="1296">
                  <c:v>7.0999999999999994E-2</c:v>
                </c:pt>
                <c:pt idx="1297">
                  <c:v>0.56899999999999995</c:v>
                </c:pt>
                <c:pt idx="1298">
                  <c:v>0.47699999999999998</c:v>
                </c:pt>
                <c:pt idx="1299">
                  <c:v>0.73499999999999999</c:v>
                </c:pt>
                <c:pt idx="1300">
                  <c:v>0.16800000000000001</c:v>
                </c:pt>
                <c:pt idx="1301">
                  <c:v>0.14599999999999999</c:v>
                </c:pt>
                <c:pt idx="1302">
                  <c:v>3.2000000000000001E-2</c:v>
                </c:pt>
                <c:pt idx="1303">
                  <c:v>0.58399999999999996</c:v>
                </c:pt>
                <c:pt idx="1304">
                  <c:v>2.8000000000000001E-2</c:v>
                </c:pt>
                <c:pt idx="1305">
                  <c:v>0.93400000000000005</c:v>
                </c:pt>
                <c:pt idx="1306">
                  <c:v>5.8999999999999997E-2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5.7000000000000002E-2</c:v>
                </c:pt>
                <c:pt idx="1322">
                  <c:v>4.5999999999999999E-2</c:v>
                </c:pt>
                <c:pt idx="1323">
                  <c:v>0</c:v>
                </c:pt>
                <c:pt idx="1324">
                  <c:v>1.7999999999999999E-2</c:v>
                </c:pt>
                <c:pt idx="1325">
                  <c:v>0</c:v>
                </c:pt>
                <c:pt idx="1326">
                  <c:v>0</c:v>
                </c:pt>
                <c:pt idx="1327">
                  <c:v>0.03</c:v>
                </c:pt>
                <c:pt idx="1328">
                  <c:v>0</c:v>
                </c:pt>
                <c:pt idx="1329">
                  <c:v>0</c:v>
                </c:pt>
                <c:pt idx="1330">
                  <c:v>0.17499999999999999</c:v>
                </c:pt>
                <c:pt idx="1331">
                  <c:v>0.60599999999999998</c:v>
                </c:pt>
                <c:pt idx="1332">
                  <c:v>0.68300000000000005</c:v>
                </c:pt>
                <c:pt idx="1333">
                  <c:v>0.44500000000000001</c:v>
                </c:pt>
                <c:pt idx="1334">
                  <c:v>0</c:v>
                </c:pt>
                <c:pt idx="1335">
                  <c:v>0</c:v>
                </c:pt>
                <c:pt idx="1336">
                  <c:v>6.9000000000000006E-2</c:v>
                </c:pt>
                <c:pt idx="1337">
                  <c:v>3.3000000000000002E-2</c:v>
                </c:pt>
                <c:pt idx="1338">
                  <c:v>3.0000000000000001E-3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0.36099999999999999</c:v>
                </c:pt>
                <c:pt idx="1343">
                  <c:v>0</c:v>
                </c:pt>
                <c:pt idx="1344">
                  <c:v>0</c:v>
                </c:pt>
                <c:pt idx="1345">
                  <c:v>4.3999999999999997E-2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0.115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0.129</c:v>
                </c:pt>
                <c:pt idx="1355">
                  <c:v>0.29899999999999999</c:v>
                </c:pt>
                <c:pt idx="1356">
                  <c:v>0</c:v>
                </c:pt>
                <c:pt idx="1357">
                  <c:v>0</c:v>
                </c:pt>
                <c:pt idx="1358">
                  <c:v>0.104</c:v>
                </c:pt>
                <c:pt idx="1359">
                  <c:v>0</c:v>
                </c:pt>
                <c:pt idx="1360">
                  <c:v>0.59499999999999997</c:v>
                </c:pt>
                <c:pt idx="1361">
                  <c:v>1.0900000000000001</c:v>
                </c:pt>
                <c:pt idx="1362">
                  <c:v>1.56</c:v>
                </c:pt>
                <c:pt idx="1363">
                  <c:v>6.484</c:v>
                </c:pt>
                <c:pt idx="1364">
                  <c:v>1.8620000000000001</c:v>
                </c:pt>
                <c:pt idx="1365">
                  <c:v>0.83799999999999997</c:v>
                </c:pt>
                <c:pt idx="1366">
                  <c:v>0.69599999999999995</c:v>
                </c:pt>
                <c:pt idx="1367">
                  <c:v>0.47299999999999998</c:v>
                </c:pt>
                <c:pt idx="1368">
                  <c:v>3.2909999999999999</c:v>
                </c:pt>
                <c:pt idx="1369">
                  <c:v>2.7530000000000001</c:v>
                </c:pt>
                <c:pt idx="1370">
                  <c:v>2.653</c:v>
                </c:pt>
                <c:pt idx="1371">
                  <c:v>1.502</c:v>
                </c:pt>
                <c:pt idx="1372">
                  <c:v>1.758</c:v>
                </c:pt>
                <c:pt idx="1373">
                  <c:v>2.5529999999999999</c:v>
                </c:pt>
                <c:pt idx="1374">
                  <c:v>4.1310000000000002</c:v>
                </c:pt>
                <c:pt idx="1375">
                  <c:v>3.0670000000000002</c:v>
                </c:pt>
                <c:pt idx="1376">
                  <c:v>0.99399999999999999</c:v>
                </c:pt>
                <c:pt idx="1377">
                  <c:v>0.39800000000000002</c:v>
                </c:pt>
                <c:pt idx="1378">
                  <c:v>0.47799999999999998</c:v>
                </c:pt>
                <c:pt idx="1379">
                  <c:v>6.8000000000000005E-2</c:v>
                </c:pt>
                <c:pt idx="1380">
                  <c:v>0.185</c:v>
                </c:pt>
                <c:pt idx="1381">
                  <c:v>0.87</c:v>
                </c:pt>
                <c:pt idx="1382">
                  <c:v>3.8570000000000002</c:v>
                </c:pt>
                <c:pt idx="1383">
                  <c:v>7.665</c:v>
                </c:pt>
                <c:pt idx="1384">
                  <c:v>1.022</c:v>
                </c:pt>
                <c:pt idx="1385">
                  <c:v>0.47299999999999998</c:v>
                </c:pt>
                <c:pt idx="1386">
                  <c:v>0.67500000000000004</c:v>
                </c:pt>
                <c:pt idx="1387">
                  <c:v>0</c:v>
                </c:pt>
                <c:pt idx="1388">
                  <c:v>1.6E-2</c:v>
                </c:pt>
                <c:pt idx="1389">
                  <c:v>0.95899999999999996</c:v>
                </c:pt>
                <c:pt idx="1390">
                  <c:v>2.8980000000000001</c:v>
                </c:pt>
                <c:pt idx="1391">
                  <c:v>1.6910000000000001</c:v>
                </c:pt>
                <c:pt idx="1392">
                  <c:v>1.661</c:v>
                </c:pt>
                <c:pt idx="1393">
                  <c:v>0</c:v>
                </c:pt>
                <c:pt idx="1394">
                  <c:v>0.23300000000000001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0.13900000000000001</c:v>
                </c:pt>
                <c:pt idx="1400">
                  <c:v>1.6E-2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0.71499999999999997</c:v>
                </c:pt>
                <c:pt idx="1407">
                  <c:v>1.415</c:v>
                </c:pt>
                <c:pt idx="1408">
                  <c:v>0.32900000000000001</c:v>
                </c:pt>
                <c:pt idx="1409">
                  <c:v>0.376</c:v>
                </c:pt>
                <c:pt idx="1410">
                  <c:v>0</c:v>
                </c:pt>
                <c:pt idx="1411">
                  <c:v>0.47899999999999998</c:v>
                </c:pt>
                <c:pt idx="1412">
                  <c:v>4.0229999999999997</c:v>
                </c:pt>
                <c:pt idx="1413">
                  <c:v>4.8559999999999999</c:v>
                </c:pt>
                <c:pt idx="1414">
                  <c:v>2.13</c:v>
                </c:pt>
                <c:pt idx="1415">
                  <c:v>1.8220000000000001</c:v>
                </c:pt>
                <c:pt idx="1416">
                  <c:v>0.2</c:v>
                </c:pt>
                <c:pt idx="1417">
                  <c:v>0.77600000000000002</c:v>
                </c:pt>
                <c:pt idx="1418">
                  <c:v>2.1999999999999999E-2</c:v>
                </c:pt>
                <c:pt idx="1419">
                  <c:v>0.443</c:v>
                </c:pt>
                <c:pt idx="1420">
                  <c:v>0.52400000000000002</c:v>
                </c:pt>
                <c:pt idx="1421">
                  <c:v>1.575</c:v>
                </c:pt>
                <c:pt idx="1422">
                  <c:v>0.187</c:v>
                </c:pt>
                <c:pt idx="1423">
                  <c:v>0.53300000000000003</c:v>
                </c:pt>
                <c:pt idx="1424">
                  <c:v>0.24199999999999999</c:v>
                </c:pt>
                <c:pt idx="1425">
                  <c:v>0.77600000000000002</c:v>
                </c:pt>
                <c:pt idx="1426">
                  <c:v>0.876</c:v>
                </c:pt>
                <c:pt idx="1427">
                  <c:v>1.837</c:v>
                </c:pt>
                <c:pt idx="1428">
                  <c:v>3.4489999999999998</c:v>
                </c:pt>
                <c:pt idx="1429">
                  <c:v>5.6280000000000001</c:v>
                </c:pt>
                <c:pt idx="1430">
                  <c:v>3.7120000000000002</c:v>
                </c:pt>
                <c:pt idx="1431">
                  <c:v>0.39</c:v>
                </c:pt>
                <c:pt idx="1432">
                  <c:v>1.696</c:v>
                </c:pt>
                <c:pt idx="1433">
                  <c:v>3.2010000000000001</c:v>
                </c:pt>
                <c:pt idx="1434">
                  <c:v>0.71799999999999997</c:v>
                </c:pt>
                <c:pt idx="1435">
                  <c:v>0.41099999999999998</c:v>
                </c:pt>
                <c:pt idx="1436">
                  <c:v>0.40500000000000003</c:v>
                </c:pt>
                <c:pt idx="1437">
                  <c:v>1.4E-2</c:v>
                </c:pt>
                <c:pt idx="1438">
                  <c:v>0</c:v>
                </c:pt>
                <c:pt idx="1439">
                  <c:v>0.23200000000000001</c:v>
                </c:pt>
                <c:pt idx="1440">
                  <c:v>0.26400000000000001</c:v>
                </c:pt>
                <c:pt idx="1441">
                  <c:v>0</c:v>
                </c:pt>
                <c:pt idx="1442">
                  <c:v>1.7000000000000001E-2</c:v>
                </c:pt>
                <c:pt idx="1443">
                  <c:v>0</c:v>
                </c:pt>
                <c:pt idx="1444">
                  <c:v>6.9000000000000006E-2</c:v>
                </c:pt>
                <c:pt idx="1445">
                  <c:v>0.48099999999999998</c:v>
                </c:pt>
                <c:pt idx="1446">
                  <c:v>0</c:v>
                </c:pt>
                <c:pt idx="1447">
                  <c:v>0.34200000000000003</c:v>
                </c:pt>
                <c:pt idx="1448">
                  <c:v>0.3</c:v>
                </c:pt>
                <c:pt idx="1449">
                  <c:v>0.82899999999999996</c:v>
                </c:pt>
                <c:pt idx="1450">
                  <c:v>3.9E-2</c:v>
                </c:pt>
                <c:pt idx="1451">
                  <c:v>0.375</c:v>
                </c:pt>
                <c:pt idx="1452">
                  <c:v>0</c:v>
                </c:pt>
                <c:pt idx="1453">
                  <c:v>0.499</c:v>
                </c:pt>
                <c:pt idx="1454">
                  <c:v>0.217</c:v>
                </c:pt>
                <c:pt idx="1455">
                  <c:v>0.74399999999999999</c:v>
                </c:pt>
                <c:pt idx="1456">
                  <c:v>0.251</c:v>
                </c:pt>
                <c:pt idx="1457">
                  <c:v>0.442</c:v>
                </c:pt>
                <c:pt idx="1458">
                  <c:v>1.591</c:v>
                </c:pt>
                <c:pt idx="1459">
                  <c:v>8.2759999999999998</c:v>
                </c:pt>
                <c:pt idx="1460">
                  <c:v>0.64900000000000002</c:v>
                </c:pt>
                <c:pt idx="1461">
                  <c:v>6.8000000000000005E-2</c:v>
                </c:pt>
                <c:pt idx="1462">
                  <c:v>0.35299999999999998</c:v>
                </c:pt>
                <c:pt idx="1463">
                  <c:v>0.25800000000000001</c:v>
                </c:pt>
                <c:pt idx="1464">
                  <c:v>1.998</c:v>
                </c:pt>
                <c:pt idx="1465">
                  <c:v>5.2830000000000004</c:v>
                </c:pt>
                <c:pt idx="1466">
                  <c:v>0.56899999999999995</c:v>
                </c:pt>
                <c:pt idx="1467">
                  <c:v>1.282</c:v>
                </c:pt>
                <c:pt idx="1468">
                  <c:v>0.436</c:v>
                </c:pt>
                <c:pt idx="1469">
                  <c:v>0.82799999999999996</c:v>
                </c:pt>
                <c:pt idx="1470">
                  <c:v>1.226</c:v>
                </c:pt>
                <c:pt idx="1471">
                  <c:v>0.58099999999999996</c:v>
                </c:pt>
                <c:pt idx="1472">
                  <c:v>0.255</c:v>
                </c:pt>
                <c:pt idx="1473">
                  <c:v>0.20799999999999999</c:v>
                </c:pt>
                <c:pt idx="1474">
                  <c:v>1.5740000000000001</c:v>
                </c:pt>
                <c:pt idx="1475">
                  <c:v>3.4340000000000002</c:v>
                </c:pt>
                <c:pt idx="1476">
                  <c:v>0.95899999999999996</c:v>
                </c:pt>
                <c:pt idx="1477">
                  <c:v>2.3420000000000001</c:v>
                </c:pt>
                <c:pt idx="1478">
                  <c:v>2.0390000000000001</c:v>
                </c:pt>
                <c:pt idx="1479">
                  <c:v>0.66200000000000003</c:v>
                </c:pt>
                <c:pt idx="1480">
                  <c:v>1.403</c:v>
                </c:pt>
                <c:pt idx="1481">
                  <c:v>3.3359999999999999</c:v>
                </c:pt>
                <c:pt idx="1482">
                  <c:v>20.273</c:v>
                </c:pt>
                <c:pt idx="1483">
                  <c:v>14.172000000000001</c:v>
                </c:pt>
                <c:pt idx="1484">
                  <c:v>2.5720000000000001</c:v>
                </c:pt>
                <c:pt idx="1485">
                  <c:v>0.33600000000000002</c:v>
                </c:pt>
                <c:pt idx="1486">
                  <c:v>8.2840000000000007</c:v>
                </c:pt>
                <c:pt idx="1487">
                  <c:v>6.2729999999999997</c:v>
                </c:pt>
                <c:pt idx="1488">
                  <c:v>1.494</c:v>
                </c:pt>
                <c:pt idx="1489">
                  <c:v>11.231</c:v>
                </c:pt>
                <c:pt idx="1490">
                  <c:v>2.895</c:v>
                </c:pt>
                <c:pt idx="1491">
                  <c:v>5.1479999999999997</c:v>
                </c:pt>
                <c:pt idx="1492">
                  <c:v>3.786</c:v>
                </c:pt>
                <c:pt idx="1493">
                  <c:v>1.835</c:v>
                </c:pt>
                <c:pt idx="1494">
                  <c:v>3.5569999999999999</c:v>
                </c:pt>
                <c:pt idx="1495">
                  <c:v>3.5449999999999999</c:v>
                </c:pt>
                <c:pt idx="1496">
                  <c:v>7.0979999999999999</c:v>
                </c:pt>
                <c:pt idx="1497">
                  <c:v>1.7010000000000001</c:v>
                </c:pt>
                <c:pt idx="1498">
                  <c:v>7.0069999999999997</c:v>
                </c:pt>
                <c:pt idx="1499">
                  <c:v>2.7690000000000001</c:v>
                </c:pt>
                <c:pt idx="1500">
                  <c:v>2.7330000000000001</c:v>
                </c:pt>
                <c:pt idx="1501">
                  <c:v>2.62</c:v>
                </c:pt>
                <c:pt idx="1502">
                  <c:v>1.0649999999999999</c:v>
                </c:pt>
                <c:pt idx="1503">
                  <c:v>0.495</c:v>
                </c:pt>
                <c:pt idx="1504">
                  <c:v>0.25900000000000001</c:v>
                </c:pt>
                <c:pt idx="1505">
                  <c:v>0.49399999999999999</c:v>
                </c:pt>
                <c:pt idx="1506">
                  <c:v>1.58</c:v>
                </c:pt>
                <c:pt idx="1507">
                  <c:v>0.32600000000000001</c:v>
                </c:pt>
                <c:pt idx="1508">
                  <c:v>0</c:v>
                </c:pt>
                <c:pt idx="1509">
                  <c:v>4.2000000000000003E-2</c:v>
                </c:pt>
                <c:pt idx="1510">
                  <c:v>0.214</c:v>
                </c:pt>
                <c:pt idx="1511">
                  <c:v>0.55000000000000004</c:v>
                </c:pt>
                <c:pt idx="1512">
                  <c:v>0.72199999999999998</c:v>
                </c:pt>
                <c:pt idx="1513">
                  <c:v>6.8220000000000001</c:v>
                </c:pt>
                <c:pt idx="1514">
                  <c:v>3.423</c:v>
                </c:pt>
                <c:pt idx="1515">
                  <c:v>5.2489999999999997</c:v>
                </c:pt>
                <c:pt idx="1516">
                  <c:v>3.4119999999999999</c:v>
                </c:pt>
                <c:pt idx="1517">
                  <c:v>3.3279999999999998</c:v>
                </c:pt>
                <c:pt idx="1518">
                  <c:v>1.17</c:v>
                </c:pt>
                <c:pt idx="1519">
                  <c:v>1.0660000000000001</c:v>
                </c:pt>
                <c:pt idx="1520">
                  <c:v>0.22800000000000001</c:v>
                </c:pt>
                <c:pt idx="1521">
                  <c:v>0.89800000000000002</c:v>
                </c:pt>
                <c:pt idx="1522">
                  <c:v>2.923</c:v>
                </c:pt>
                <c:pt idx="1523">
                  <c:v>4.1790000000000003</c:v>
                </c:pt>
                <c:pt idx="1524">
                  <c:v>0.33900000000000002</c:v>
                </c:pt>
                <c:pt idx="1525">
                  <c:v>1.2809999999999999</c:v>
                </c:pt>
                <c:pt idx="1526">
                  <c:v>1.8340000000000001</c:v>
                </c:pt>
                <c:pt idx="1527">
                  <c:v>2.69</c:v>
                </c:pt>
                <c:pt idx="1528">
                  <c:v>2.0099999999999998</c:v>
                </c:pt>
                <c:pt idx="1529">
                  <c:v>2.0760000000000001</c:v>
                </c:pt>
                <c:pt idx="1530">
                  <c:v>4.8449999999999998</c:v>
                </c:pt>
                <c:pt idx="1531">
                  <c:v>2.5489999999999999</c:v>
                </c:pt>
                <c:pt idx="1532">
                  <c:v>4.0359999999999996</c:v>
                </c:pt>
                <c:pt idx="1533">
                  <c:v>5.0410000000000004</c:v>
                </c:pt>
                <c:pt idx="1534">
                  <c:v>6.1660000000000004</c:v>
                </c:pt>
                <c:pt idx="1535">
                  <c:v>3.5609999999999999</c:v>
                </c:pt>
                <c:pt idx="1536">
                  <c:v>6.5170000000000003</c:v>
                </c:pt>
                <c:pt idx="1537">
                  <c:v>15.839</c:v>
                </c:pt>
                <c:pt idx="1538">
                  <c:v>9.4710000000000001</c:v>
                </c:pt>
                <c:pt idx="1539">
                  <c:v>13.756</c:v>
                </c:pt>
                <c:pt idx="1540">
                  <c:v>4.0019999999999998</c:v>
                </c:pt>
                <c:pt idx="1541">
                  <c:v>6.3639999999999999</c:v>
                </c:pt>
                <c:pt idx="1542">
                  <c:v>2.6419999999999999</c:v>
                </c:pt>
                <c:pt idx="1543">
                  <c:v>1.198</c:v>
                </c:pt>
                <c:pt idx="1544">
                  <c:v>3.0990000000000002</c:v>
                </c:pt>
                <c:pt idx="1545">
                  <c:v>2.4009999999999998</c:v>
                </c:pt>
                <c:pt idx="1546">
                  <c:v>6.0439999999999996</c:v>
                </c:pt>
                <c:pt idx="1547">
                  <c:v>3.4910000000000001</c:v>
                </c:pt>
                <c:pt idx="1548">
                  <c:v>4.6159999999999997</c:v>
                </c:pt>
                <c:pt idx="1549">
                  <c:v>9.2560000000000002</c:v>
                </c:pt>
                <c:pt idx="1550">
                  <c:v>8.7680000000000007</c:v>
                </c:pt>
                <c:pt idx="1551">
                  <c:v>19.343</c:v>
                </c:pt>
                <c:pt idx="1552">
                  <c:v>9.8360000000000003</c:v>
                </c:pt>
                <c:pt idx="1553">
                  <c:v>4.2350000000000003</c:v>
                </c:pt>
                <c:pt idx="1554">
                  <c:v>8.7810000000000006</c:v>
                </c:pt>
                <c:pt idx="1555">
                  <c:v>15.595000000000001</c:v>
                </c:pt>
                <c:pt idx="1556">
                  <c:v>9.0090000000000003</c:v>
                </c:pt>
                <c:pt idx="1557">
                  <c:v>5.1139999999999999</c:v>
                </c:pt>
                <c:pt idx="1558">
                  <c:v>2.5990000000000002</c:v>
                </c:pt>
                <c:pt idx="1559">
                  <c:v>1.49</c:v>
                </c:pt>
                <c:pt idx="1560">
                  <c:v>1.3160000000000001</c:v>
                </c:pt>
                <c:pt idx="1561">
                  <c:v>2.6389999999999998</c:v>
                </c:pt>
                <c:pt idx="1562">
                  <c:v>4.3899999999999997</c:v>
                </c:pt>
                <c:pt idx="1563">
                  <c:v>8.7240000000000002</c:v>
                </c:pt>
                <c:pt idx="1564">
                  <c:v>5.5629999999999997</c:v>
                </c:pt>
                <c:pt idx="1565">
                  <c:v>3.0649999999999999</c:v>
                </c:pt>
                <c:pt idx="1566">
                  <c:v>1.3640000000000001</c:v>
                </c:pt>
                <c:pt idx="1567">
                  <c:v>2.9329999999999998</c:v>
                </c:pt>
                <c:pt idx="1568">
                  <c:v>3.5979999999999999</c:v>
                </c:pt>
                <c:pt idx="1569">
                  <c:v>0.56899999999999995</c:v>
                </c:pt>
                <c:pt idx="1570">
                  <c:v>1.841</c:v>
                </c:pt>
                <c:pt idx="1571">
                  <c:v>0.432</c:v>
                </c:pt>
                <c:pt idx="1572">
                  <c:v>1.488</c:v>
                </c:pt>
                <c:pt idx="1573">
                  <c:v>3.1909999999999998</c:v>
                </c:pt>
                <c:pt idx="1574">
                  <c:v>1.6459999999999999</c:v>
                </c:pt>
                <c:pt idx="1575">
                  <c:v>10.747</c:v>
                </c:pt>
                <c:pt idx="1576">
                  <c:v>8.4359999999999999</c:v>
                </c:pt>
                <c:pt idx="1577">
                  <c:v>17.024999999999999</c:v>
                </c:pt>
                <c:pt idx="1578">
                  <c:v>18.026</c:v>
                </c:pt>
                <c:pt idx="1579">
                  <c:v>16.792000000000002</c:v>
                </c:pt>
                <c:pt idx="1580">
                  <c:v>8.8480000000000008</c:v>
                </c:pt>
                <c:pt idx="1581">
                  <c:v>19.050999999999998</c:v>
                </c:pt>
                <c:pt idx="1582">
                  <c:v>21.146000000000001</c:v>
                </c:pt>
                <c:pt idx="1583">
                  <c:v>14.504</c:v>
                </c:pt>
                <c:pt idx="1584">
                  <c:v>5.625</c:v>
                </c:pt>
                <c:pt idx="1585">
                  <c:v>1.748</c:v>
                </c:pt>
                <c:pt idx="1586">
                  <c:v>1.4079999999999999</c:v>
                </c:pt>
                <c:pt idx="1587">
                  <c:v>2.1579999999999999</c:v>
                </c:pt>
                <c:pt idx="1588">
                  <c:v>3.15</c:v>
                </c:pt>
                <c:pt idx="1589">
                  <c:v>3.8119999999999998</c:v>
                </c:pt>
                <c:pt idx="1590">
                  <c:v>6.9749999999999996</c:v>
                </c:pt>
                <c:pt idx="1591">
                  <c:v>5.0789999999999997</c:v>
                </c:pt>
                <c:pt idx="1592">
                  <c:v>9.3569999999999993</c:v>
                </c:pt>
                <c:pt idx="1593">
                  <c:v>0.57199999999999995</c:v>
                </c:pt>
                <c:pt idx="1594">
                  <c:v>0.51</c:v>
                </c:pt>
                <c:pt idx="1595">
                  <c:v>1.028</c:v>
                </c:pt>
                <c:pt idx="1596">
                  <c:v>1.44</c:v>
                </c:pt>
                <c:pt idx="1597">
                  <c:v>0.30399999999999999</c:v>
                </c:pt>
                <c:pt idx="1598">
                  <c:v>1.6160000000000001</c:v>
                </c:pt>
                <c:pt idx="1599">
                  <c:v>2.8820000000000001</c:v>
                </c:pt>
                <c:pt idx="1600">
                  <c:v>9.5879999999999992</c:v>
                </c:pt>
                <c:pt idx="1601">
                  <c:v>0.89800000000000002</c:v>
                </c:pt>
                <c:pt idx="1602">
                  <c:v>1.4670000000000001</c:v>
                </c:pt>
                <c:pt idx="1603">
                  <c:v>0.91500000000000004</c:v>
                </c:pt>
                <c:pt idx="1604">
                  <c:v>2.0409999999999999</c:v>
                </c:pt>
                <c:pt idx="1605">
                  <c:v>1.5009999999999999</c:v>
                </c:pt>
                <c:pt idx="1606">
                  <c:v>2.5179999999999998</c:v>
                </c:pt>
                <c:pt idx="1607">
                  <c:v>6.7229999999999999</c:v>
                </c:pt>
                <c:pt idx="1608">
                  <c:v>3.5819999999999999</c:v>
                </c:pt>
                <c:pt idx="1609">
                  <c:v>1.5429999999999999</c:v>
                </c:pt>
                <c:pt idx="1610">
                  <c:v>2.4140000000000001</c:v>
                </c:pt>
                <c:pt idx="1611">
                  <c:v>0.66500000000000004</c:v>
                </c:pt>
                <c:pt idx="1612">
                  <c:v>0.66500000000000004</c:v>
                </c:pt>
                <c:pt idx="1613">
                  <c:v>3.875</c:v>
                </c:pt>
                <c:pt idx="1614">
                  <c:v>1.3520000000000001</c:v>
                </c:pt>
                <c:pt idx="1615">
                  <c:v>7.82</c:v>
                </c:pt>
                <c:pt idx="1616">
                  <c:v>7.7629999999999999</c:v>
                </c:pt>
                <c:pt idx="1617">
                  <c:v>3.5720000000000001</c:v>
                </c:pt>
                <c:pt idx="1618">
                  <c:v>2.375</c:v>
                </c:pt>
                <c:pt idx="1619">
                  <c:v>1.482</c:v>
                </c:pt>
                <c:pt idx="1620">
                  <c:v>4.2110000000000003</c:v>
                </c:pt>
                <c:pt idx="1621">
                  <c:v>4.0250000000000004</c:v>
                </c:pt>
                <c:pt idx="1622">
                  <c:v>0.54500000000000004</c:v>
                </c:pt>
                <c:pt idx="1623">
                  <c:v>0.57699999999999996</c:v>
                </c:pt>
                <c:pt idx="1624">
                  <c:v>0.70599999999999996</c:v>
                </c:pt>
                <c:pt idx="1625">
                  <c:v>0.878</c:v>
                </c:pt>
                <c:pt idx="1626">
                  <c:v>2.2280000000000002</c:v>
                </c:pt>
                <c:pt idx="1627">
                  <c:v>1.8109999999999999</c:v>
                </c:pt>
                <c:pt idx="1628">
                  <c:v>1.1160000000000001</c:v>
                </c:pt>
                <c:pt idx="1629">
                  <c:v>0.90400000000000003</c:v>
                </c:pt>
                <c:pt idx="1630">
                  <c:v>0.63400000000000001</c:v>
                </c:pt>
                <c:pt idx="1631">
                  <c:v>1.175</c:v>
                </c:pt>
                <c:pt idx="1632">
                  <c:v>2.2320000000000002</c:v>
                </c:pt>
                <c:pt idx="1633">
                  <c:v>1.546</c:v>
                </c:pt>
                <c:pt idx="1634">
                  <c:v>2.7309999999999999</c:v>
                </c:pt>
                <c:pt idx="1635">
                  <c:v>5.5460000000000003</c:v>
                </c:pt>
                <c:pt idx="1636">
                  <c:v>1.5489999999999999</c:v>
                </c:pt>
                <c:pt idx="1637">
                  <c:v>3.45</c:v>
                </c:pt>
                <c:pt idx="1638">
                  <c:v>2.794</c:v>
                </c:pt>
                <c:pt idx="1639">
                  <c:v>1.046</c:v>
                </c:pt>
                <c:pt idx="1640">
                  <c:v>1.595</c:v>
                </c:pt>
                <c:pt idx="1641">
                  <c:v>1.0249999999999999</c:v>
                </c:pt>
                <c:pt idx="1642">
                  <c:v>2.0190000000000001</c:v>
                </c:pt>
                <c:pt idx="1643">
                  <c:v>1.131</c:v>
                </c:pt>
                <c:pt idx="1644">
                  <c:v>0.72599999999999998</c:v>
                </c:pt>
                <c:pt idx="1645">
                  <c:v>2.62</c:v>
                </c:pt>
                <c:pt idx="1646">
                  <c:v>3.17</c:v>
                </c:pt>
                <c:pt idx="1647">
                  <c:v>1.847</c:v>
                </c:pt>
                <c:pt idx="1648">
                  <c:v>1.5429999999999999</c:v>
                </c:pt>
                <c:pt idx="1649">
                  <c:v>5.75</c:v>
                </c:pt>
                <c:pt idx="1650">
                  <c:v>5.0709999999999997</c:v>
                </c:pt>
                <c:pt idx="1651">
                  <c:v>2.3769999999999998</c:v>
                </c:pt>
                <c:pt idx="1652">
                  <c:v>4.806</c:v>
                </c:pt>
                <c:pt idx="1653">
                  <c:v>1.7230000000000001</c:v>
                </c:pt>
                <c:pt idx="1654">
                  <c:v>0.64900000000000002</c:v>
                </c:pt>
                <c:pt idx="1655">
                  <c:v>0.67600000000000005</c:v>
                </c:pt>
                <c:pt idx="1656">
                  <c:v>2.4039999999999999</c:v>
                </c:pt>
                <c:pt idx="1657">
                  <c:v>1.619</c:v>
                </c:pt>
                <c:pt idx="1658">
                  <c:v>0.621</c:v>
                </c:pt>
                <c:pt idx="1659">
                  <c:v>0.316</c:v>
                </c:pt>
                <c:pt idx="1660">
                  <c:v>1.458</c:v>
                </c:pt>
                <c:pt idx="1661">
                  <c:v>0.39300000000000002</c:v>
                </c:pt>
                <c:pt idx="1662">
                  <c:v>0.04</c:v>
                </c:pt>
                <c:pt idx="1663">
                  <c:v>1.6240000000000001</c:v>
                </c:pt>
                <c:pt idx="1664">
                  <c:v>2.15</c:v>
                </c:pt>
                <c:pt idx="1665">
                  <c:v>3.42</c:v>
                </c:pt>
                <c:pt idx="1666">
                  <c:v>15.647</c:v>
                </c:pt>
                <c:pt idx="1667">
                  <c:v>0.38100000000000001</c:v>
                </c:pt>
                <c:pt idx="1668">
                  <c:v>0.879</c:v>
                </c:pt>
                <c:pt idx="1669">
                  <c:v>0.52100000000000002</c:v>
                </c:pt>
                <c:pt idx="1670">
                  <c:v>1.81</c:v>
                </c:pt>
                <c:pt idx="1671">
                  <c:v>10.718999999999999</c:v>
                </c:pt>
                <c:pt idx="1672">
                  <c:v>4.9180000000000001</c:v>
                </c:pt>
                <c:pt idx="1673">
                  <c:v>0.14000000000000001</c:v>
                </c:pt>
                <c:pt idx="1674">
                  <c:v>0</c:v>
                </c:pt>
                <c:pt idx="1675">
                  <c:v>0.18</c:v>
                </c:pt>
                <c:pt idx="1676">
                  <c:v>0.17599999999999999</c:v>
                </c:pt>
                <c:pt idx="1677">
                  <c:v>0</c:v>
                </c:pt>
                <c:pt idx="1678">
                  <c:v>0</c:v>
                </c:pt>
                <c:pt idx="1679">
                  <c:v>0.42199999999999999</c:v>
                </c:pt>
                <c:pt idx="1680">
                  <c:v>1.7000000000000001E-2</c:v>
                </c:pt>
                <c:pt idx="1681">
                  <c:v>0.184</c:v>
                </c:pt>
                <c:pt idx="1682">
                  <c:v>0.13900000000000001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0.218</c:v>
                </c:pt>
                <c:pt idx="1689">
                  <c:v>0.93300000000000005</c:v>
                </c:pt>
                <c:pt idx="1690">
                  <c:v>0.28799999999999998</c:v>
                </c:pt>
                <c:pt idx="1691">
                  <c:v>0.193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4.8000000000000001E-2</c:v>
                </c:pt>
                <c:pt idx="1698">
                  <c:v>0</c:v>
                </c:pt>
                <c:pt idx="1699">
                  <c:v>0.39300000000000002</c:v>
                </c:pt>
                <c:pt idx="1700">
                  <c:v>0</c:v>
                </c:pt>
                <c:pt idx="1701">
                  <c:v>0.85899999999999999</c:v>
                </c:pt>
                <c:pt idx="1702">
                  <c:v>1.347</c:v>
                </c:pt>
                <c:pt idx="1703">
                  <c:v>3.2490000000000001</c:v>
                </c:pt>
                <c:pt idx="1704">
                  <c:v>2.7E-2</c:v>
                </c:pt>
                <c:pt idx="1705">
                  <c:v>1E-3</c:v>
                </c:pt>
                <c:pt idx="1706">
                  <c:v>7.5999999999999998E-2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1.2999999999999999E-2</c:v>
                </c:pt>
                <c:pt idx="1712">
                  <c:v>7.0000000000000001E-3</c:v>
                </c:pt>
                <c:pt idx="1713">
                  <c:v>3.9E-2</c:v>
                </c:pt>
                <c:pt idx="1714">
                  <c:v>0.104</c:v>
                </c:pt>
                <c:pt idx="1715">
                  <c:v>0</c:v>
                </c:pt>
                <c:pt idx="1716">
                  <c:v>0.11799999999999999</c:v>
                </c:pt>
                <c:pt idx="1717">
                  <c:v>0</c:v>
                </c:pt>
                <c:pt idx="1718">
                  <c:v>0.10199999999999999</c:v>
                </c:pt>
                <c:pt idx="1719">
                  <c:v>9.0999999999999998E-2</c:v>
                </c:pt>
                <c:pt idx="1720">
                  <c:v>3.3000000000000002E-2</c:v>
                </c:pt>
                <c:pt idx="1721">
                  <c:v>0.37</c:v>
                </c:pt>
                <c:pt idx="1722">
                  <c:v>7.2999999999999995E-2</c:v>
                </c:pt>
                <c:pt idx="1723">
                  <c:v>0.20499999999999999</c:v>
                </c:pt>
                <c:pt idx="1724">
                  <c:v>0</c:v>
                </c:pt>
                <c:pt idx="1725">
                  <c:v>7.1999999999999995E-2</c:v>
                </c:pt>
                <c:pt idx="1726">
                  <c:v>0.11</c:v>
                </c:pt>
                <c:pt idx="1727">
                  <c:v>1.2030000000000001</c:v>
                </c:pt>
                <c:pt idx="1728">
                  <c:v>8.0000000000000002E-3</c:v>
                </c:pt>
                <c:pt idx="1729">
                  <c:v>0</c:v>
                </c:pt>
                <c:pt idx="1730">
                  <c:v>0.157</c:v>
                </c:pt>
                <c:pt idx="1731">
                  <c:v>0.498</c:v>
                </c:pt>
                <c:pt idx="1732">
                  <c:v>0</c:v>
                </c:pt>
                <c:pt idx="1733">
                  <c:v>6.0000000000000001E-3</c:v>
                </c:pt>
                <c:pt idx="1734">
                  <c:v>1.4999999999999999E-2</c:v>
                </c:pt>
                <c:pt idx="1735">
                  <c:v>2.5390000000000001</c:v>
                </c:pt>
                <c:pt idx="1736">
                  <c:v>0</c:v>
                </c:pt>
                <c:pt idx="1737">
                  <c:v>0</c:v>
                </c:pt>
                <c:pt idx="1738">
                  <c:v>3.4000000000000002E-2</c:v>
                </c:pt>
                <c:pt idx="1739">
                  <c:v>0</c:v>
                </c:pt>
                <c:pt idx="1740">
                  <c:v>9.8000000000000004E-2</c:v>
                </c:pt>
                <c:pt idx="1741">
                  <c:v>0</c:v>
                </c:pt>
                <c:pt idx="1742">
                  <c:v>0</c:v>
                </c:pt>
                <c:pt idx="1743">
                  <c:v>2.8000000000000001E-2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0.22500000000000001</c:v>
                </c:pt>
                <c:pt idx="1749">
                  <c:v>0.68100000000000005</c:v>
                </c:pt>
                <c:pt idx="1750">
                  <c:v>0.43099999999999999</c:v>
                </c:pt>
                <c:pt idx="1751">
                  <c:v>2.4820000000000002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9.5000000000000001E-2</c:v>
                </c:pt>
                <c:pt idx="1757">
                  <c:v>0</c:v>
                </c:pt>
                <c:pt idx="1758">
                  <c:v>0.105</c:v>
                </c:pt>
                <c:pt idx="1759">
                  <c:v>0.36799999999999999</c:v>
                </c:pt>
                <c:pt idx="1760">
                  <c:v>0</c:v>
                </c:pt>
                <c:pt idx="1761">
                  <c:v>0</c:v>
                </c:pt>
                <c:pt idx="1762">
                  <c:v>3.5999999999999997E-2</c:v>
                </c:pt>
                <c:pt idx="1763">
                  <c:v>0</c:v>
                </c:pt>
                <c:pt idx="1764">
                  <c:v>0</c:v>
                </c:pt>
                <c:pt idx="1765">
                  <c:v>0.14000000000000001</c:v>
                </c:pt>
                <c:pt idx="1766">
                  <c:v>0</c:v>
                </c:pt>
                <c:pt idx="1767">
                  <c:v>4.2000000000000003E-2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0.50700000000000001</c:v>
                </c:pt>
                <c:pt idx="1774">
                  <c:v>0.28299999999999997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1.6E-2</c:v>
                </c:pt>
                <c:pt idx="1779">
                  <c:v>6.8000000000000005E-2</c:v>
                </c:pt>
                <c:pt idx="1780">
                  <c:v>0</c:v>
                </c:pt>
                <c:pt idx="1781">
                  <c:v>9.7000000000000003E-2</c:v>
                </c:pt>
                <c:pt idx="1782">
                  <c:v>5.3999999999999999E-2</c:v>
                </c:pt>
                <c:pt idx="1783">
                  <c:v>0</c:v>
                </c:pt>
                <c:pt idx="1784">
                  <c:v>0.06</c:v>
                </c:pt>
                <c:pt idx="1785">
                  <c:v>8.0000000000000002E-3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0.23599999999999999</c:v>
                </c:pt>
                <c:pt idx="1792">
                  <c:v>0.76300000000000001</c:v>
                </c:pt>
                <c:pt idx="1793">
                  <c:v>2.9510000000000001</c:v>
                </c:pt>
                <c:pt idx="1794">
                  <c:v>0.76600000000000001</c:v>
                </c:pt>
                <c:pt idx="1795">
                  <c:v>1.7000000000000001E-2</c:v>
                </c:pt>
                <c:pt idx="1796">
                  <c:v>0</c:v>
                </c:pt>
                <c:pt idx="1797">
                  <c:v>0.13100000000000001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0.16900000000000001</c:v>
                </c:pt>
                <c:pt idx="1804">
                  <c:v>0.89900000000000002</c:v>
                </c:pt>
                <c:pt idx="1805">
                  <c:v>0.98399999999999999</c:v>
                </c:pt>
                <c:pt idx="1806">
                  <c:v>2.4529999999999998</c:v>
                </c:pt>
                <c:pt idx="1807">
                  <c:v>2.802</c:v>
                </c:pt>
                <c:pt idx="1808">
                  <c:v>3.6059999999999999</c:v>
                </c:pt>
                <c:pt idx="1809">
                  <c:v>13.132999999999999</c:v>
                </c:pt>
                <c:pt idx="1810">
                  <c:v>7.0060000000000002</c:v>
                </c:pt>
                <c:pt idx="1811">
                  <c:v>0.85299999999999998</c:v>
                </c:pt>
                <c:pt idx="1812">
                  <c:v>0.13</c:v>
                </c:pt>
                <c:pt idx="1813">
                  <c:v>1.2270000000000001</c:v>
                </c:pt>
                <c:pt idx="1814">
                  <c:v>1.2929999999999999</c:v>
                </c:pt>
                <c:pt idx="1815">
                  <c:v>2.15</c:v>
                </c:pt>
                <c:pt idx="1816">
                  <c:v>0</c:v>
                </c:pt>
                <c:pt idx="1817">
                  <c:v>0</c:v>
                </c:pt>
                <c:pt idx="1818">
                  <c:v>0.28199999999999997</c:v>
                </c:pt>
                <c:pt idx="1819">
                  <c:v>2.1309999999999998</c:v>
                </c:pt>
                <c:pt idx="1820">
                  <c:v>5.6550000000000002</c:v>
                </c:pt>
                <c:pt idx="1821">
                  <c:v>4.524</c:v>
                </c:pt>
                <c:pt idx="1822">
                  <c:v>2.556</c:v>
                </c:pt>
                <c:pt idx="1823">
                  <c:v>3.089</c:v>
                </c:pt>
                <c:pt idx="1824">
                  <c:v>6.33</c:v>
                </c:pt>
                <c:pt idx="1825">
                  <c:v>3.3279999999999998</c:v>
                </c:pt>
                <c:pt idx="1826">
                  <c:v>0.68</c:v>
                </c:pt>
                <c:pt idx="1827">
                  <c:v>1.833</c:v>
                </c:pt>
                <c:pt idx="1828">
                  <c:v>1.028</c:v>
                </c:pt>
                <c:pt idx="1829">
                  <c:v>0.81799999999999995</c:v>
                </c:pt>
                <c:pt idx="1830">
                  <c:v>2.3E-2</c:v>
                </c:pt>
                <c:pt idx="1831">
                  <c:v>0.192</c:v>
                </c:pt>
                <c:pt idx="1832">
                  <c:v>0</c:v>
                </c:pt>
                <c:pt idx="1833">
                  <c:v>0</c:v>
                </c:pt>
                <c:pt idx="1834">
                  <c:v>1.048</c:v>
                </c:pt>
                <c:pt idx="1835">
                  <c:v>11.481999999999999</c:v>
                </c:pt>
                <c:pt idx="1836">
                  <c:v>3.1150000000000002</c:v>
                </c:pt>
                <c:pt idx="1837">
                  <c:v>5.7000000000000002E-2</c:v>
                </c:pt>
                <c:pt idx="1838">
                  <c:v>0.19600000000000001</c:v>
                </c:pt>
                <c:pt idx="1839">
                  <c:v>0.74299999999999999</c:v>
                </c:pt>
                <c:pt idx="1840">
                  <c:v>0.96099999999999997</c:v>
                </c:pt>
                <c:pt idx="1841">
                  <c:v>5.3999999999999999E-2</c:v>
                </c:pt>
                <c:pt idx="1842">
                  <c:v>2.0859999999999999</c:v>
                </c:pt>
                <c:pt idx="1843">
                  <c:v>0.98799999999999999</c:v>
                </c:pt>
                <c:pt idx="1844">
                  <c:v>1.7509999999999999</c:v>
                </c:pt>
                <c:pt idx="1845">
                  <c:v>0.54900000000000004</c:v>
                </c:pt>
                <c:pt idx="1846">
                  <c:v>1.036</c:v>
                </c:pt>
                <c:pt idx="1847">
                  <c:v>1.714</c:v>
                </c:pt>
                <c:pt idx="1848">
                  <c:v>0.45500000000000002</c:v>
                </c:pt>
                <c:pt idx="1849">
                  <c:v>0.23899999999999999</c:v>
                </c:pt>
                <c:pt idx="1850">
                  <c:v>0</c:v>
                </c:pt>
                <c:pt idx="1851">
                  <c:v>0.182</c:v>
                </c:pt>
                <c:pt idx="1852">
                  <c:v>0.20200000000000001</c:v>
                </c:pt>
                <c:pt idx="1853">
                  <c:v>3.4340000000000002</c:v>
                </c:pt>
                <c:pt idx="1854">
                  <c:v>3.4000000000000002E-2</c:v>
                </c:pt>
                <c:pt idx="1855">
                  <c:v>0.54300000000000004</c:v>
                </c:pt>
                <c:pt idx="1856">
                  <c:v>0</c:v>
                </c:pt>
                <c:pt idx="1857">
                  <c:v>0</c:v>
                </c:pt>
                <c:pt idx="1858">
                  <c:v>2.157</c:v>
                </c:pt>
                <c:pt idx="1859">
                  <c:v>1.6060000000000001</c:v>
                </c:pt>
                <c:pt idx="1860">
                  <c:v>2.395</c:v>
                </c:pt>
                <c:pt idx="1861">
                  <c:v>0.16800000000000001</c:v>
                </c:pt>
                <c:pt idx="1862">
                  <c:v>1.879</c:v>
                </c:pt>
                <c:pt idx="1863">
                  <c:v>12.47</c:v>
                </c:pt>
                <c:pt idx="1864">
                  <c:v>18.010000000000002</c:v>
                </c:pt>
                <c:pt idx="1865">
                  <c:v>6.1559999999999997</c:v>
                </c:pt>
                <c:pt idx="1866">
                  <c:v>11.478</c:v>
                </c:pt>
                <c:pt idx="1867">
                  <c:v>19.753</c:v>
                </c:pt>
                <c:pt idx="1868">
                  <c:v>10.188000000000001</c:v>
                </c:pt>
                <c:pt idx="1869">
                  <c:v>5.1210000000000004</c:v>
                </c:pt>
                <c:pt idx="1870">
                  <c:v>2.782</c:v>
                </c:pt>
                <c:pt idx="1871">
                  <c:v>0.64700000000000002</c:v>
                </c:pt>
                <c:pt idx="1872">
                  <c:v>0.108</c:v>
                </c:pt>
                <c:pt idx="1873">
                  <c:v>1.2709999999999999</c:v>
                </c:pt>
                <c:pt idx="1874">
                  <c:v>0.32800000000000001</c:v>
                </c:pt>
                <c:pt idx="1875">
                  <c:v>0.22600000000000001</c:v>
                </c:pt>
                <c:pt idx="1876">
                  <c:v>0.54900000000000004</c:v>
                </c:pt>
                <c:pt idx="1877">
                  <c:v>0.53500000000000003</c:v>
                </c:pt>
                <c:pt idx="1878">
                  <c:v>0.112</c:v>
                </c:pt>
                <c:pt idx="1879">
                  <c:v>0.84899999999999998</c:v>
                </c:pt>
                <c:pt idx="1880">
                  <c:v>0.20599999999999999</c:v>
                </c:pt>
                <c:pt idx="1881">
                  <c:v>4.5190000000000001</c:v>
                </c:pt>
                <c:pt idx="1882">
                  <c:v>12.212999999999999</c:v>
                </c:pt>
                <c:pt idx="1883">
                  <c:v>19.015999999999998</c:v>
                </c:pt>
                <c:pt idx="1884">
                  <c:v>20.614999999999998</c:v>
                </c:pt>
                <c:pt idx="1885">
                  <c:v>18.824000000000002</c:v>
                </c:pt>
                <c:pt idx="1886">
                  <c:v>16.321999999999999</c:v>
                </c:pt>
                <c:pt idx="1887">
                  <c:v>21.382000000000001</c:v>
                </c:pt>
                <c:pt idx="1888">
                  <c:v>8.8670000000000009</c:v>
                </c:pt>
                <c:pt idx="1889">
                  <c:v>19.04</c:v>
                </c:pt>
                <c:pt idx="1890">
                  <c:v>8.1609999999999996</c:v>
                </c:pt>
                <c:pt idx="1891">
                  <c:v>11.99</c:v>
                </c:pt>
                <c:pt idx="1892">
                  <c:v>8.8320000000000007</c:v>
                </c:pt>
                <c:pt idx="1893">
                  <c:v>2.4089999999999998</c:v>
                </c:pt>
                <c:pt idx="1894">
                  <c:v>2.2469999999999999</c:v>
                </c:pt>
                <c:pt idx="1895">
                  <c:v>8.2149999999999999</c:v>
                </c:pt>
                <c:pt idx="1896">
                  <c:v>10.083</c:v>
                </c:pt>
                <c:pt idx="1897">
                  <c:v>3.786</c:v>
                </c:pt>
                <c:pt idx="1898">
                  <c:v>9.968</c:v>
                </c:pt>
                <c:pt idx="1899">
                  <c:v>5.5570000000000004</c:v>
                </c:pt>
                <c:pt idx="1900">
                  <c:v>11.396000000000001</c:v>
                </c:pt>
                <c:pt idx="1901">
                  <c:v>6.843</c:v>
                </c:pt>
                <c:pt idx="1902">
                  <c:v>1.466</c:v>
                </c:pt>
                <c:pt idx="1903">
                  <c:v>0.50900000000000001</c:v>
                </c:pt>
                <c:pt idx="1904">
                  <c:v>0.28599999999999998</c:v>
                </c:pt>
                <c:pt idx="1905">
                  <c:v>0.248</c:v>
                </c:pt>
                <c:pt idx="1906">
                  <c:v>0.56399999999999995</c:v>
                </c:pt>
                <c:pt idx="1907">
                  <c:v>0.71</c:v>
                </c:pt>
                <c:pt idx="1908">
                  <c:v>1.363</c:v>
                </c:pt>
                <c:pt idx="1909">
                  <c:v>0.52300000000000002</c:v>
                </c:pt>
                <c:pt idx="1910">
                  <c:v>0.60599999999999998</c:v>
                </c:pt>
                <c:pt idx="1911">
                  <c:v>0.90500000000000003</c:v>
                </c:pt>
                <c:pt idx="1912">
                  <c:v>0.33200000000000002</c:v>
                </c:pt>
                <c:pt idx="1913">
                  <c:v>0.56799999999999995</c:v>
                </c:pt>
                <c:pt idx="1914">
                  <c:v>0.28699999999999998</c:v>
                </c:pt>
                <c:pt idx="1915">
                  <c:v>0.70799999999999996</c:v>
                </c:pt>
                <c:pt idx="1916">
                  <c:v>2.21</c:v>
                </c:pt>
                <c:pt idx="1917">
                  <c:v>1.8839999999999999</c:v>
                </c:pt>
                <c:pt idx="1918">
                  <c:v>2.0129999999999999</c:v>
                </c:pt>
                <c:pt idx="1919">
                  <c:v>0.46500000000000002</c:v>
                </c:pt>
                <c:pt idx="1920">
                  <c:v>5.8209999999999997</c:v>
                </c:pt>
                <c:pt idx="1921">
                  <c:v>11.874000000000001</c:v>
                </c:pt>
                <c:pt idx="1922">
                  <c:v>5.1230000000000002</c:v>
                </c:pt>
                <c:pt idx="1923">
                  <c:v>0.78500000000000003</c:v>
                </c:pt>
                <c:pt idx="1924">
                  <c:v>3.3860000000000001</c:v>
                </c:pt>
                <c:pt idx="1925">
                  <c:v>12.92</c:v>
                </c:pt>
                <c:pt idx="1926">
                  <c:v>11.198</c:v>
                </c:pt>
                <c:pt idx="1927">
                  <c:v>3.1840000000000002</c:v>
                </c:pt>
                <c:pt idx="1928">
                  <c:v>0.41399999999999998</c:v>
                </c:pt>
                <c:pt idx="1929">
                  <c:v>1.28</c:v>
                </c:pt>
                <c:pt idx="1930">
                  <c:v>1.915</c:v>
                </c:pt>
                <c:pt idx="1931">
                  <c:v>1.407</c:v>
                </c:pt>
                <c:pt idx="1932">
                  <c:v>1.9690000000000001</c:v>
                </c:pt>
                <c:pt idx="1933">
                  <c:v>0.93600000000000005</c:v>
                </c:pt>
                <c:pt idx="1934">
                  <c:v>0.93500000000000005</c:v>
                </c:pt>
                <c:pt idx="1935">
                  <c:v>0.99099999999999999</c:v>
                </c:pt>
                <c:pt idx="1936">
                  <c:v>3.9049999999999998</c:v>
                </c:pt>
                <c:pt idx="1937">
                  <c:v>6.2750000000000004</c:v>
                </c:pt>
                <c:pt idx="1938">
                  <c:v>4.3540000000000001</c:v>
                </c:pt>
                <c:pt idx="1939">
                  <c:v>6.1760000000000002</c:v>
                </c:pt>
                <c:pt idx="1940">
                  <c:v>9.5459999999999994</c:v>
                </c:pt>
                <c:pt idx="1941">
                  <c:v>6.0830000000000002</c:v>
                </c:pt>
                <c:pt idx="1942">
                  <c:v>4.0830000000000002</c:v>
                </c:pt>
                <c:pt idx="1943">
                  <c:v>10.952</c:v>
                </c:pt>
                <c:pt idx="1944">
                  <c:v>9.2390000000000008</c:v>
                </c:pt>
                <c:pt idx="1945">
                  <c:v>4.9240000000000004</c:v>
                </c:pt>
                <c:pt idx="1946">
                  <c:v>5.077</c:v>
                </c:pt>
                <c:pt idx="1947">
                  <c:v>7.0069999999999997</c:v>
                </c:pt>
                <c:pt idx="1948">
                  <c:v>14.263999999999999</c:v>
                </c:pt>
                <c:pt idx="1949">
                  <c:v>8.0109999999999992</c:v>
                </c:pt>
                <c:pt idx="1950">
                  <c:v>5.4290000000000003</c:v>
                </c:pt>
                <c:pt idx="1951">
                  <c:v>2.6150000000000002</c:v>
                </c:pt>
                <c:pt idx="1952">
                  <c:v>1.0229999999999999</c:v>
                </c:pt>
                <c:pt idx="1953">
                  <c:v>0.98399999999999999</c:v>
                </c:pt>
                <c:pt idx="1954">
                  <c:v>2.3039999999999998</c:v>
                </c:pt>
                <c:pt idx="1955">
                  <c:v>2.855</c:v>
                </c:pt>
                <c:pt idx="1956">
                  <c:v>3.726</c:v>
                </c:pt>
                <c:pt idx="1957">
                  <c:v>4.1059999999999999</c:v>
                </c:pt>
                <c:pt idx="1958">
                  <c:v>6.1909999999999998</c:v>
                </c:pt>
                <c:pt idx="1959">
                  <c:v>3.5089999999999999</c:v>
                </c:pt>
                <c:pt idx="1960">
                  <c:v>3.4540000000000002</c:v>
                </c:pt>
                <c:pt idx="1961">
                  <c:v>4.4989999999999997</c:v>
                </c:pt>
                <c:pt idx="1962">
                  <c:v>1.962</c:v>
                </c:pt>
                <c:pt idx="1963">
                  <c:v>0.97699999999999998</c:v>
                </c:pt>
                <c:pt idx="1964">
                  <c:v>1.0640000000000001</c:v>
                </c:pt>
                <c:pt idx="1965">
                  <c:v>0.65300000000000002</c:v>
                </c:pt>
                <c:pt idx="1966">
                  <c:v>1.927</c:v>
                </c:pt>
                <c:pt idx="1967">
                  <c:v>1.4330000000000001</c:v>
                </c:pt>
                <c:pt idx="1968">
                  <c:v>1.0009999999999999</c:v>
                </c:pt>
                <c:pt idx="1969">
                  <c:v>0.92700000000000005</c:v>
                </c:pt>
                <c:pt idx="1970">
                  <c:v>0</c:v>
                </c:pt>
                <c:pt idx="1971">
                  <c:v>0</c:v>
                </c:pt>
                <c:pt idx="1972">
                  <c:v>0.99199999999999999</c:v>
                </c:pt>
                <c:pt idx="1973">
                  <c:v>0.35199999999999998</c:v>
                </c:pt>
                <c:pt idx="1974">
                  <c:v>0.156</c:v>
                </c:pt>
                <c:pt idx="1975">
                  <c:v>0.222</c:v>
                </c:pt>
                <c:pt idx="1976">
                  <c:v>0.442</c:v>
                </c:pt>
                <c:pt idx="1977">
                  <c:v>0.84099999999999997</c:v>
                </c:pt>
                <c:pt idx="1978">
                  <c:v>0.42399999999999999</c:v>
                </c:pt>
                <c:pt idx="1979">
                  <c:v>1.39</c:v>
                </c:pt>
                <c:pt idx="1980">
                  <c:v>0.58099999999999996</c:v>
                </c:pt>
                <c:pt idx="1981">
                  <c:v>0.59599999999999997</c:v>
                </c:pt>
                <c:pt idx="1982">
                  <c:v>0.76100000000000001</c:v>
                </c:pt>
                <c:pt idx="1983">
                  <c:v>0.94199999999999995</c:v>
                </c:pt>
                <c:pt idx="1984">
                  <c:v>0.308</c:v>
                </c:pt>
                <c:pt idx="1985">
                  <c:v>0.64700000000000002</c:v>
                </c:pt>
                <c:pt idx="1986">
                  <c:v>4.2000000000000003E-2</c:v>
                </c:pt>
                <c:pt idx="1987">
                  <c:v>1.863</c:v>
                </c:pt>
                <c:pt idx="1988">
                  <c:v>0.86699999999999999</c:v>
                </c:pt>
                <c:pt idx="1989">
                  <c:v>1.9510000000000001</c:v>
                </c:pt>
                <c:pt idx="1990">
                  <c:v>3.258</c:v>
                </c:pt>
                <c:pt idx="1991">
                  <c:v>1.2549999999999999</c:v>
                </c:pt>
                <c:pt idx="1992">
                  <c:v>0.89400000000000002</c:v>
                </c:pt>
                <c:pt idx="1993">
                  <c:v>3.4449999999999998</c:v>
                </c:pt>
                <c:pt idx="1994">
                  <c:v>1.4319999999999999</c:v>
                </c:pt>
                <c:pt idx="1995">
                  <c:v>0.54300000000000004</c:v>
                </c:pt>
                <c:pt idx="1996">
                  <c:v>1.4039999999999999</c:v>
                </c:pt>
                <c:pt idx="1997">
                  <c:v>0.72599999999999998</c:v>
                </c:pt>
                <c:pt idx="1998">
                  <c:v>1.37</c:v>
                </c:pt>
                <c:pt idx="1999">
                  <c:v>4.2060000000000004</c:v>
                </c:pt>
                <c:pt idx="2000">
                  <c:v>2.6179999999999999</c:v>
                </c:pt>
                <c:pt idx="2001">
                  <c:v>1.4390000000000001</c:v>
                </c:pt>
                <c:pt idx="2002">
                  <c:v>3.8809999999999998</c:v>
                </c:pt>
                <c:pt idx="2003">
                  <c:v>6.4459999999999997</c:v>
                </c:pt>
                <c:pt idx="2004">
                  <c:v>8.7100000000000009</c:v>
                </c:pt>
                <c:pt idx="2005">
                  <c:v>1.7669999999999999</c:v>
                </c:pt>
                <c:pt idx="2006">
                  <c:v>0.46500000000000002</c:v>
                </c:pt>
                <c:pt idx="2007">
                  <c:v>7.8E-2</c:v>
                </c:pt>
                <c:pt idx="2008">
                  <c:v>8.7999999999999995E-2</c:v>
                </c:pt>
                <c:pt idx="2009">
                  <c:v>0.111</c:v>
                </c:pt>
                <c:pt idx="2010">
                  <c:v>0</c:v>
                </c:pt>
                <c:pt idx="2011">
                  <c:v>0.73199999999999998</c:v>
                </c:pt>
                <c:pt idx="2012">
                  <c:v>1.1970000000000001</c:v>
                </c:pt>
                <c:pt idx="2013">
                  <c:v>0.27400000000000002</c:v>
                </c:pt>
                <c:pt idx="2014">
                  <c:v>0.35799999999999998</c:v>
                </c:pt>
                <c:pt idx="2015">
                  <c:v>1.7010000000000001</c:v>
                </c:pt>
                <c:pt idx="2016">
                  <c:v>4.6369999999999996</c:v>
                </c:pt>
                <c:pt idx="2017">
                  <c:v>5.8280000000000003</c:v>
                </c:pt>
                <c:pt idx="2018">
                  <c:v>1.9870000000000001</c:v>
                </c:pt>
                <c:pt idx="2019">
                  <c:v>0.67400000000000004</c:v>
                </c:pt>
                <c:pt idx="2020">
                  <c:v>0.90400000000000003</c:v>
                </c:pt>
                <c:pt idx="2021">
                  <c:v>1.298</c:v>
                </c:pt>
                <c:pt idx="2022">
                  <c:v>0.59299999999999997</c:v>
                </c:pt>
                <c:pt idx="2023">
                  <c:v>0.76200000000000001</c:v>
                </c:pt>
                <c:pt idx="2024">
                  <c:v>4.1040000000000001</c:v>
                </c:pt>
                <c:pt idx="2025">
                  <c:v>3.2309999999999999</c:v>
                </c:pt>
                <c:pt idx="2026">
                  <c:v>0.95199999999999996</c:v>
                </c:pt>
                <c:pt idx="2027">
                  <c:v>0.99199999999999999</c:v>
                </c:pt>
                <c:pt idx="2028">
                  <c:v>0.47199999999999998</c:v>
                </c:pt>
                <c:pt idx="2029">
                  <c:v>0.374</c:v>
                </c:pt>
                <c:pt idx="2030">
                  <c:v>0.79600000000000004</c:v>
                </c:pt>
                <c:pt idx="2031">
                  <c:v>0.82599999999999996</c:v>
                </c:pt>
                <c:pt idx="2032">
                  <c:v>0.39700000000000002</c:v>
                </c:pt>
                <c:pt idx="2033">
                  <c:v>2.1960000000000002</c:v>
                </c:pt>
                <c:pt idx="2034">
                  <c:v>7.4180000000000001</c:v>
                </c:pt>
                <c:pt idx="2035">
                  <c:v>8.9359999999999999</c:v>
                </c:pt>
                <c:pt idx="2036">
                  <c:v>1.6839999999999999</c:v>
                </c:pt>
                <c:pt idx="2037">
                  <c:v>1.3819999999999999</c:v>
                </c:pt>
                <c:pt idx="2038">
                  <c:v>0.36799999999999999</c:v>
                </c:pt>
                <c:pt idx="2039">
                  <c:v>6.2E-2</c:v>
                </c:pt>
                <c:pt idx="2040">
                  <c:v>8.3000000000000004E-2</c:v>
                </c:pt>
                <c:pt idx="2041">
                  <c:v>0</c:v>
                </c:pt>
                <c:pt idx="2042">
                  <c:v>0.312</c:v>
                </c:pt>
                <c:pt idx="2043">
                  <c:v>0.93400000000000005</c:v>
                </c:pt>
                <c:pt idx="2044">
                  <c:v>0</c:v>
                </c:pt>
                <c:pt idx="2045">
                  <c:v>0.20200000000000001</c:v>
                </c:pt>
                <c:pt idx="2046">
                  <c:v>3.4000000000000002E-2</c:v>
                </c:pt>
                <c:pt idx="2047">
                  <c:v>0.53500000000000003</c:v>
                </c:pt>
                <c:pt idx="2048">
                  <c:v>1.19</c:v>
                </c:pt>
                <c:pt idx="2049">
                  <c:v>0.36499999999999999</c:v>
                </c:pt>
                <c:pt idx="2050">
                  <c:v>0.27500000000000002</c:v>
                </c:pt>
                <c:pt idx="2051">
                  <c:v>0</c:v>
                </c:pt>
                <c:pt idx="2052">
                  <c:v>0.14799999999999999</c:v>
                </c:pt>
                <c:pt idx="2053">
                  <c:v>0.77800000000000002</c:v>
                </c:pt>
                <c:pt idx="2054">
                  <c:v>0.19500000000000001</c:v>
                </c:pt>
                <c:pt idx="2055">
                  <c:v>0.19800000000000001</c:v>
                </c:pt>
                <c:pt idx="2056">
                  <c:v>0.16500000000000001</c:v>
                </c:pt>
                <c:pt idx="2057">
                  <c:v>0.62</c:v>
                </c:pt>
                <c:pt idx="2058">
                  <c:v>3.0000000000000001E-3</c:v>
                </c:pt>
                <c:pt idx="2059">
                  <c:v>0</c:v>
                </c:pt>
                <c:pt idx="2060">
                  <c:v>0.55800000000000005</c:v>
                </c:pt>
                <c:pt idx="2061">
                  <c:v>0</c:v>
                </c:pt>
                <c:pt idx="2062">
                  <c:v>4.0000000000000001E-3</c:v>
                </c:pt>
                <c:pt idx="2063">
                  <c:v>8.5000000000000006E-2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6.9000000000000006E-2</c:v>
                </c:pt>
                <c:pt idx="2071">
                  <c:v>0.38200000000000001</c:v>
                </c:pt>
                <c:pt idx="2072">
                  <c:v>1.1879999999999999</c:v>
                </c:pt>
                <c:pt idx="2073">
                  <c:v>3.6379999999999999</c:v>
                </c:pt>
                <c:pt idx="2074">
                  <c:v>0.55800000000000005</c:v>
                </c:pt>
                <c:pt idx="2075">
                  <c:v>0</c:v>
                </c:pt>
                <c:pt idx="2076">
                  <c:v>0.154</c:v>
                </c:pt>
                <c:pt idx="2077">
                  <c:v>0.115</c:v>
                </c:pt>
                <c:pt idx="2078">
                  <c:v>0.23799999999999999</c:v>
                </c:pt>
                <c:pt idx="2079">
                  <c:v>1.2999999999999999E-2</c:v>
                </c:pt>
                <c:pt idx="2080">
                  <c:v>0</c:v>
                </c:pt>
                <c:pt idx="2081">
                  <c:v>0</c:v>
                </c:pt>
                <c:pt idx="2082">
                  <c:v>0.23300000000000001</c:v>
                </c:pt>
                <c:pt idx="2083">
                  <c:v>1.0999999999999999E-2</c:v>
                </c:pt>
                <c:pt idx="2084">
                  <c:v>0.06</c:v>
                </c:pt>
                <c:pt idx="2085">
                  <c:v>1.337</c:v>
                </c:pt>
                <c:pt idx="2086">
                  <c:v>2.3540000000000001</c:v>
                </c:pt>
                <c:pt idx="2087">
                  <c:v>0.121</c:v>
                </c:pt>
                <c:pt idx="2088">
                  <c:v>0.44</c:v>
                </c:pt>
                <c:pt idx="2089">
                  <c:v>0</c:v>
                </c:pt>
                <c:pt idx="2090">
                  <c:v>1.367</c:v>
                </c:pt>
                <c:pt idx="2091">
                  <c:v>3.028</c:v>
                </c:pt>
                <c:pt idx="2092">
                  <c:v>6.0810000000000004</c:v>
                </c:pt>
                <c:pt idx="2093">
                  <c:v>0.19600000000000001</c:v>
                </c:pt>
                <c:pt idx="2094">
                  <c:v>0.42599999999999999</c:v>
                </c:pt>
                <c:pt idx="2095">
                  <c:v>0.24099999999999999</c:v>
                </c:pt>
                <c:pt idx="2096">
                  <c:v>4.7E-2</c:v>
                </c:pt>
                <c:pt idx="2097">
                  <c:v>0.45700000000000002</c:v>
                </c:pt>
                <c:pt idx="2098">
                  <c:v>0.27900000000000003</c:v>
                </c:pt>
                <c:pt idx="2099">
                  <c:v>7.6999999999999999E-2</c:v>
                </c:pt>
                <c:pt idx="2100">
                  <c:v>0.223</c:v>
                </c:pt>
                <c:pt idx="2101">
                  <c:v>0</c:v>
                </c:pt>
                <c:pt idx="2102">
                  <c:v>0</c:v>
                </c:pt>
                <c:pt idx="2103">
                  <c:v>0.14199999999999999</c:v>
                </c:pt>
                <c:pt idx="2104">
                  <c:v>5.6000000000000001E-2</c:v>
                </c:pt>
                <c:pt idx="2105">
                  <c:v>3.6999999999999998E-2</c:v>
                </c:pt>
                <c:pt idx="2106">
                  <c:v>7.1999999999999995E-2</c:v>
                </c:pt>
                <c:pt idx="2107">
                  <c:v>0</c:v>
                </c:pt>
                <c:pt idx="2108">
                  <c:v>0</c:v>
                </c:pt>
                <c:pt idx="2109">
                  <c:v>0.111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9.7000000000000003E-2</c:v>
                </c:pt>
                <c:pt idx="2118">
                  <c:v>0.26400000000000001</c:v>
                </c:pt>
                <c:pt idx="2119">
                  <c:v>0</c:v>
                </c:pt>
                <c:pt idx="2120">
                  <c:v>0.57999999999999996</c:v>
                </c:pt>
                <c:pt idx="2121">
                  <c:v>0.73</c:v>
                </c:pt>
                <c:pt idx="2122">
                  <c:v>4.5999999999999999E-2</c:v>
                </c:pt>
                <c:pt idx="2123">
                  <c:v>0.34599999999999997</c:v>
                </c:pt>
                <c:pt idx="2124">
                  <c:v>0</c:v>
                </c:pt>
                <c:pt idx="2125">
                  <c:v>3.3000000000000002E-2</c:v>
                </c:pt>
                <c:pt idx="2126">
                  <c:v>0</c:v>
                </c:pt>
                <c:pt idx="2127">
                  <c:v>6.9000000000000006E-2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0.19500000000000001</c:v>
                </c:pt>
                <c:pt idx="2133">
                  <c:v>0.16400000000000001</c:v>
                </c:pt>
                <c:pt idx="2134">
                  <c:v>0</c:v>
                </c:pt>
                <c:pt idx="2135">
                  <c:v>0</c:v>
                </c:pt>
                <c:pt idx="2136">
                  <c:v>8.5999999999999993E-2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1.2999999999999999E-2</c:v>
                </c:pt>
                <c:pt idx="2141">
                  <c:v>0.03</c:v>
                </c:pt>
                <c:pt idx="2142">
                  <c:v>0</c:v>
                </c:pt>
                <c:pt idx="2143">
                  <c:v>0.153</c:v>
                </c:pt>
                <c:pt idx="2144">
                  <c:v>7.0000000000000001E-3</c:v>
                </c:pt>
                <c:pt idx="2145">
                  <c:v>0.23200000000000001</c:v>
                </c:pt>
                <c:pt idx="2146">
                  <c:v>0.24299999999999999</c:v>
                </c:pt>
                <c:pt idx="2147">
                  <c:v>0</c:v>
                </c:pt>
                <c:pt idx="2148">
                  <c:v>0.27400000000000002</c:v>
                </c:pt>
                <c:pt idx="2149">
                  <c:v>2.3E-2</c:v>
                </c:pt>
                <c:pt idx="2150">
                  <c:v>0</c:v>
                </c:pt>
                <c:pt idx="2151">
                  <c:v>0.25600000000000001</c:v>
                </c:pt>
                <c:pt idx="2152">
                  <c:v>0</c:v>
                </c:pt>
                <c:pt idx="2153">
                  <c:v>0.29099999999999998</c:v>
                </c:pt>
                <c:pt idx="2154">
                  <c:v>6.7000000000000004E-2</c:v>
                </c:pt>
                <c:pt idx="2155">
                  <c:v>0</c:v>
                </c:pt>
                <c:pt idx="2156">
                  <c:v>1.645</c:v>
                </c:pt>
                <c:pt idx="2157">
                  <c:v>3.2679999999999998</c:v>
                </c:pt>
                <c:pt idx="2158">
                  <c:v>1.87</c:v>
                </c:pt>
                <c:pt idx="2159">
                  <c:v>2.552</c:v>
                </c:pt>
                <c:pt idx="2160">
                  <c:v>0.68100000000000005</c:v>
                </c:pt>
                <c:pt idx="2161">
                  <c:v>2.3929999999999998</c:v>
                </c:pt>
                <c:pt idx="2162">
                  <c:v>0.42599999999999999</c:v>
                </c:pt>
                <c:pt idx="2163">
                  <c:v>0.29899999999999999</c:v>
                </c:pt>
                <c:pt idx="2164">
                  <c:v>0.77700000000000002</c:v>
                </c:pt>
                <c:pt idx="2165">
                  <c:v>2.1469999999999998</c:v>
                </c:pt>
                <c:pt idx="2166">
                  <c:v>9.9000000000000005E-2</c:v>
                </c:pt>
                <c:pt idx="2167">
                  <c:v>0.27</c:v>
                </c:pt>
                <c:pt idx="2168">
                  <c:v>0.113</c:v>
                </c:pt>
                <c:pt idx="2169">
                  <c:v>0.35899999999999999</c:v>
                </c:pt>
                <c:pt idx="2170">
                  <c:v>1.5009999999999999</c:v>
                </c:pt>
                <c:pt idx="2171">
                  <c:v>10.103999999999999</c:v>
                </c:pt>
                <c:pt idx="2172">
                  <c:v>0.23300000000000001</c:v>
                </c:pt>
                <c:pt idx="2173">
                  <c:v>0</c:v>
                </c:pt>
                <c:pt idx="2174">
                  <c:v>0.26300000000000001</c:v>
                </c:pt>
                <c:pt idx="2175">
                  <c:v>0.187</c:v>
                </c:pt>
                <c:pt idx="2176">
                  <c:v>0</c:v>
                </c:pt>
                <c:pt idx="2177">
                  <c:v>0</c:v>
                </c:pt>
                <c:pt idx="2178">
                  <c:v>5.8000000000000003E-2</c:v>
                </c:pt>
                <c:pt idx="2179">
                  <c:v>0.42199999999999999</c:v>
                </c:pt>
                <c:pt idx="2180">
                  <c:v>3.3000000000000002E-2</c:v>
                </c:pt>
                <c:pt idx="2181">
                  <c:v>0</c:v>
                </c:pt>
                <c:pt idx="2182">
                  <c:v>0.155</c:v>
                </c:pt>
                <c:pt idx="2183">
                  <c:v>0.753</c:v>
                </c:pt>
                <c:pt idx="2184">
                  <c:v>1E-3</c:v>
                </c:pt>
                <c:pt idx="2185">
                  <c:v>0</c:v>
                </c:pt>
                <c:pt idx="2186">
                  <c:v>0</c:v>
                </c:pt>
                <c:pt idx="2187">
                  <c:v>2E-3</c:v>
                </c:pt>
                <c:pt idx="2188">
                  <c:v>2E-3</c:v>
                </c:pt>
                <c:pt idx="2189">
                  <c:v>0.17599999999999999</c:v>
                </c:pt>
                <c:pt idx="2190">
                  <c:v>7.4999999999999997E-2</c:v>
                </c:pt>
                <c:pt idx="2191">
                  <c:v>0</c:v>
                </c:pt>
                <c:pt idx="2192">
                  <c:v>3.0000000000000001E-3</c:v>
                </c:pt>
                <c:pt idx="2193">
                  <c:v>0</c:v>
                </c:pt>
                <c:pt idx="2194">
                  <c:v>0.107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1.7909999999999999</c:v>
                </c:pt>
                <c:pt idx="2200">
                  <c:v>0.28299999999999997</c:v>
                </c:pt>
                <c:pt idx="2201">
                  <c:v>0.251</c:v>
                </c:pt>
                <c:pt idx="2202">
                  <c:v>0.14299999999999999</c:v>
                </c:pt>
                <c:pt idx="2203">
                  <c:v>0.96899999999999997</c:v>
                </c:pt>
                <c:pt idx="2204">
                  <c:v>7.8719999999999999</c:v>
                </c:pt>
                <c:pt idx="2205">
                  <c:v>17</c:v>
                </c:pt>
                <c:pt idx="2206">
                  <c:v>7.66</c:v>
                </c:pt>
                <c:pt idx="2207">
                  <c:v>1.3089999999999999</c:v>
                </c:pt>
                <c:pt idx="2208">
                  <c:v>2.1739999999999999</c:v>
                </c:pt>
                <c:pt idx="2209">
                  <c:v>1.0609999999999999</c:v>
                </c:pt>
                <c:pt idx="2210">
                  <c:v>0.38900000000000001</c:v>
                </c:pt>
                <c:pt idx="2211">
                  <c:v>0.36199999999999999</c:v>
                </c:pt>
                <c:pt idx="2212">
                  <c:v>3.649</c:v>
                </c:pt>
                <c:pt idx="2213">
                  <c:v>12.439</c:v>
                </c:pt>
                <c:pt idx="2214">
                  <c:v>14.598000000000001</c:v>
                </c:pt>
                <c:pt idx="2215">
                  <c:v>5.516</c:v>
                </c:pt>
                <c:pt idx="2216">
                  <c:v>9.7330000000000005</c:v>
                </c:pt>
                <c:pt idx="2217">
                  <c:v>1.2030000000000001</c:v>
                </c:pt>
                <c:pt idx="2218">
                  <c:v>0.154</c:v>
                </c:pt>
                <c:pt idx="2219">
                  <c:v>0.27900000000000003</c:v>
                </c:pt>
                <c:pt idx="2220">
                  <c:v>0.34100000000000003</c:v>
                </c:pt>
                <c:pt idx="2221">
                  <c:v>0</c:v>
                </c:pt>
                <c:pt idx="2222">
                  <c:v>2.7E-2</c:v>
                </c:pt>
                <c:pt idx="2223">
                  <c:v>2.516</c:v>
                </c:pt>
                <c:pt idx="2224">
                  <c:v>1.9019999999999999</c:v>
                </c:pt>
                <c:pt idx="2225">
                  <c:v>5.3120000000000003</c:v>
                </c:pt>
                <c:pt idx="2226">
                  <c:v>3.8370000000000002</c:v>
                </c:pt>
                <c:pt idx="2227">
                  <c:v>7.8140000000000001</c:v>
                </c:pt>
                <c:pt idx="2228">
                  <c:v>3.3919999999999999</c:v>
                </c:pt>
                <c:pt idx="2229">
                  <c:v>6.9160000000000004</c:v>
                </c:pt>
                <c:pt idx="2230">
                  <c:v>1.4470000000000001</c:v>
                </c:pt>
                <c:pt idx="2231">
                  <c:v>0.41499999999999998</c:v>
                </c:pt>
                <c:pt idx="2232">
                  <c:v>0.81399999999999995</c:v>
                </c:pt>
                <c:pt idx="2233">
                  <c:v>2.5939999999999999</c:v>
                </c:pt>
                <c:pt idx="2234">
                  <c:v>4.4059999999999997</c:v>
                </c:pt>
                <c:pt idx="2235">
                  <c:v>5.22</c:v>
                </c:pt>
                <c:pt idx="2236">
                  <c:v>3.379</c:v>
                </c:pt>
                <c:pt idx="2237">
                  <c:v>0.19400000000000001</c:v>
                </c:pt>
                <c:pt idx="2238">
                  <c:v>0.14399999999999999</c:v>
                </c:pt>
                <c:pt idx="2239">
                  <c:v>0.94199999999999995</c:v>
                </c:pt>
                <c:pt idx="2240">
                  <c:v>0.53200000000000003</c:v>
                </c:pt>
                <c:pt idx="2241">
                  <c:v>0.59599999999999997</c:v>
                </c:pt>
                <c:pt idx="2242">
                  <c:v>2.97</c:v>
                </c:pt>
                <c:pt idx="2243">
                  <c:v>3.6339999999999999</c:v>
                </c:pt>
                <c:pt idx="2244">
                  <c:v>2.681</c:v>
                </c:pt>
                <c:pt idx="2245">
                  <c:v>7.7389999999999999</c:v>
                </c:pt>
                <c:pt idx="2246">
                  <c:v>7.4770000000000003</c:v>
                </c:pt>
                <c:pt idx="2247">
                  <c:v>9.0150000000000006</c:v>
                </c:pt>
                <c:pt idx="2248">
                  <c:v>13.734999999999999</c:v>
                </c:pt>
                <c:pt idx="2249">
                  <c:v>6.2E-2</c:v>
                </c:pt>
                <c:pt idx="2250">
                  <c:v>0.53200000000000003</c:v>
                </c:pt>
                <c:pt idx="2251">
                  <c:v>1.7410000000000001</c:v>
                </c:pt>
                <c:pt idx="2252">
                  <c:v>1.4039999999999999</c:v>
                </c:pt>
                <c:pt idx="2253">
                  <c:v>0.377</c:v>
                </c:pt>
                <c:pt idx="2254">
                  <c:v>3.6909999999999998</c:v>
                </c:pt>
                <c:pt idx="2255">
                  <c:v>8.1</c:v>
                </c:pt>
                <c:pt idx="2256">
                  <c:v>1.595</c:v>
                </c:pt>
                <c:pt idx="2257">
                  <c:v>0.89</c:v>
                </c:pt>
                <c:pt idx="2258">
                  <c:v>1.98</c:v>
                </c:pt>
                <c:pt idx="2259">
                  <c:v>5.0110000000000001</c:v>
                </c:pt>
                <c:pt idx="2260">
                  <c:v>5.274</c:v>
                </c:pt>
                <c:pt idx="2261">
                  <c:v>4.29</c:v>
                </c:pt>
                <c:pt idx="2262">
                  <c:v>2.9910000000000001</c:v>
                </c:pt>
                <c:pt idx="2263">
                  <c:v>3.9969999999999999</c:v>
                </c:pt>
                <c:pt idx="2264">
                  <c:v>3.915</c:v>
                </c:pt>
                <c:pt idx="2265">
                  <c:v>2.621</c:v>
                </c:pt>
                <c:pt idx="2266">
                  <c:v>2.3370000000000002</c:v>
                </c:pt>
                <c:pt idx="2267">
                  <c:v>0.45800000000000002</c:v>
                </c:pt>
                <c:pt idx="2268">
                  <c:v>0.252</c:v>
                </c:pt>
                <c:pt idx="2269">
                  <c:v>1.3460000000000001</c:v>
                </c:pt>
                <c:pt idx="2270">
                  <c:v>4.13</c:v>
                </c:pt>
                <c:pt idx="2271">
                  <c:v>0.14399999999999999</c:v>
                </c:pt>
                <c:pt idx="2272">
                  <c:v>1.369</c:v>
                </c:pt>
                <c:pt idx="2273">
                  <c:v>6.7000000000000004E-2</c:v>
                </c:pt>
                <c:pt idx="2274">
                  <c:v>1.2190000000000001</c:v>
                </c:pt>
                <c:pt idx="2275">
                  <c:v>1.2529999999999999</c:v>
                </c:pt>
                <c:pt idx="2276">
                  <c:v>1.427</c:v>
                </c:pt>
                <c:pt idx="2277">
                  <c:v>10.253</c:v>
                </c:pt>
                <c:pt idx="2278">
                  <c:v>14.927</c:v>
                </c:pt>
                <c:pt idx="2279">
                  <c:v>10.752000000000001</c:v>
                </c:pt>
                <c:pt idx="2280">
                  <c:v>5.6950000000000003</c:v>
                </c:pt>
                <c:pt idx="2281">
                  <c:v>1.3720000000000001</c:v>
                </c:pt>
                <c:pt idx="2282">
                  <c:v>0.47</c:v>
                </c:pt>
                <c:pt idx="2283">
                  <c:v>0.42199999999999999</c:v>
                </c:pt>
                <c:pt idx="2284">
                  <c:v>0.79800000000000004</c:v>
                </c:pt>
                <c:pt idx="2285">
                  <c:v>0</c:v>
                </c:pt>
                <c:pt idx="2286">
                  <c:v>2.581</c:v>
                </c:pt>
                <c:pt idx="2287">
                  <c:v>4.0170000000000003</c:v>
                </c:pt>
                <c:pt idx="2288">
                  <c:v>6.1660000000000004</c:v>
                </c:pt>
                <c:pt idx="2289">
                  <c:v>14.515000000000001</c:v>
                </c:pt>
                <c:pt idx="2290">
                  <c:v>1.288</c:v>
                </c:pt>
                <c:pt idx="2291">
                  <c:v>0.57899999999999996</c:v>
                </c:pt>
                <c:pt idx="2292">
                  <c:v>0</c:v>
                </c:pt>
                <c:pt idx="2293">
                  <c:v>0</c:v>
                </c:pt>
                <c:pt idx="2294">
                  <c:v>0.127</c:v>
                </c:pt>
                <c:pt idx="2295">
                  <c:v>3.5999999999999997E-2</c:v>
                </c:pt>
                <c:pt idx="2296">
                  <c:v>1.522</c:v>
                </c:pt>
                <c:pt idx="2297">
                  <c:v>2.8109999999999999</c:v>
                </c:pt>
                <c:pt idx="2298">
                  <c:v>1.048</c:v>
                </c:pt>
                <c:pt idx="2299">
                  <c:v>1.274</c:v>
                </c:pt>
                <c:pt idx="2300">
                  <c:v>2.9159999999999999</c:v>
                </c:pt>
                <c:pt idx="2301">
                  <c:v>2.766</c:v>
                </c:pt>
                <c:pt idx="2302">
                  <c:v>3.2530000000000001</c:v>
                </c:pt>
                <c:pt idx="2303">
                  <c:v>1.613</c:v>
                </c:pt>
                <c:pt idx="2304">
                  <c:v>3.4340000000000002</c:v>
                </c:pt>
                <c:pt idx="2305">
                  <c:v>8.1530000000000005</c:v>
                </c:pt>
                <c:pt idx="2306">
                  <c:v>2.4430000000000001</c:v>
                </c:pt>
                <c:pt idx="2307">
                  <c:v>3.976</c:v>
                </c:pt>
                <c:pt idx="2308">
                  <c:v>7.6470000000000002</c:v>
                </c:pt>
                <c:pt idx="2309">
                  <c:v>6.3570000000000002</c:v>
                </c:pt>
                <c:pt idx="2310">
                  <c:v>4.766</c:v>
                </c:pt>
                <c:pt idx="2311">
                  <c:v>8.3149999999999995</c:v>
                </c:pt>
                <c:pt idx="2312">
                  <c:v>10.429</c:v>
                </c:pt>
                <c:pt idx="2313">
                  <c:v>9.9480000000000004</c:v>
                </c:pt>
                <c:pt idx="2314">
                  <c:v>12.112</c:v>
                </c:pt>
                <c:pt idx="2315">
                  <c:v>5.4009999999999998</c:v>
                </c:pt>
                <c:pt idx="2316">
                  <c:v>1.4279999999999999</c:v>
                </c:pt>
                <c:pt idx="2317">
                  <c:v>2.4340000000000002</c:v>
                </c:pt>
                <c:pt idx="2318">
                  <c:v>5.359</c:v>
                </c:pt>
                <c:pt idx="2319">
                  <c:v>0.78900000000000003</c:v>
                </c:pt>
                <c:pt idx="2320">
                  <c:v>1.2509999999999999</c:v>
                </c:pt>
                <c:pt idx="2321">
                  <c:v>1.5880000000000001</c:v>
                </c:pt>
                <c:pt idx="2322">
                  <c:v>6.0449999999999999</c:v>
                </c:pt>
                <c:pt idx="2323">
                  <c:v>3.9740000000000002</c:v>
                </c:pt>
                <c:pt idx="2324">
                  <c:v>0.36199999999999999</c:v>
                </c:pt>
                <c:pt idx="2325">
                  <c:v>0.91100000000000003</c:v>
                </c:pt>
                <c:pt idx="2326">
                  <c:v>2.23</c:v>
                </c:pt>
                <c:pt idx="2327">
                  <c:v>3.6280000000000001</c:v>
                </c:pt>
                <c:pt idx="2328">
                  <c:v>1.68</c:v>
                </c:pt>
                <c:pt idx="2329">
                  <c:v>0.81100000000000005</c:v>
                </c:pt>
                <c:pt idx="2330">
                  <c:v>0.09</c:v>
                </c:pt>
                <c:pt idx="2331">
                  <c:v>0.20699999999999999</c:v>
                </c:pt>
                <c:pt idx="2332">
                  <c:v>0.113</c:v>
                </c:pt>
                <c:pt idx="2333">
                  <c:v>0.13500000000000001</c:v>
                </c:pt>
                <c:pt idx="2334">
                  <c:v>0.45900000000000002</c:v>
                </c:pt>
                <c:pt idx="2335">
                  <c:v>0.38</c:v>
                </c:pt>
                <c:pt idx="2336">
                  <c:v>1.1499999999999999</c:v>
                </c:pt>
                <c:pt idx="2337">
                  <c:v>0</c:v>
                </c:pt>
                <c:pt idx="2338">
                  <c:v>0.02</c:v>
                </c:pt>
                <c:pt idx="2339">
                  <c:v>1.2999999999999999E-2</c:v>
                </c:pt>
                <c:pt idx="2340">
                  <c:v>0.67200000000000004</c:v>
                </c:pt>
                <c:pt idx="2341">
                  <c:v>0</c:v>
                </c:pt>
                <c:pt idx="2342">
                  <c:v>0.27200000000000002</c:v>
                </c:pt>
                <c:pt idx="2343">
                  <c:v>1.103</c:v>
                </c:pt>
                <c:pt idx="2344">
                  <c:v>0.69899999999999995</c:v>
                </c:pt>
                <c:pt idx="2345">
                  <c:v>2.456</c:v>
                </c:pt>
                <c:pt idx="2346">
                  <c:v>0.26500000000000001</c:v>
                </c:pt>
                <c:pt idx="2347">
                  <c:v>0.75600000000000001</c:v>
                </c:pt>
                <c:pt idx="2348">
                  <c:v>2.8359999999999999</c:v>
                </c:pt>
                <c:pt idx="2349">
                  <c:v>1.0469999999999999</c:v>
                </c:pt>
                <c:pt idx="2350">
                  <c:v>0.128</c:v>
                </c:pt>
                <c:pt idx="2351">
                  <c:v>0.25600000000000001</c:v>
                </c:pt>
                <c:pt idx="2352">
                  <c:v>6.4000000000000001E-2</c:v>
                </c:pt>
                <c:pt idx="2353">
                  <c:v>0</c:v>
                </c:pt>
                <c:pt idx="2354">
                  <c:v>0</c:v>
                </c:pt>
                <c:pt idx="2355">
                  <c:v>5.8000000000000003E-2</c:v>
                </c:pt>
                <c:pt idx="2356">
                  <c:v>0.248</c:v>
                </c:pt>
                <c:pt idx="2357">
                  <c:v>1.2E-2</c:v>
                </c:pt>
                <c:pt idx="2358">
                  <c:v>0.189</c:v>
                </c:pt>
                <c:pt idx="2359">
                  <c:v>9.0999999999999998E-2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0.13600000000000001</c:v>
                </c:pt>
                <c:pt idx="2364">
                  <c:v>2E-3</c:v>
                </c:pt>
                <c:pt idx="2365">
                  <c:v>0</c:v>
                </c:pt>
                <c:pt idx="2366">
                  <c:v>0</c:v>
                </c:pt>
                <c:pt idx="2367">
                  <c:v>0.09</c:v>
                </c:pt>
                <c:pt idx="2368">
                  <c:v>1.948</c:v>
                </c:pt>
                <c:pt idx="2369">
                  <c:v>4.7E-2</c:v>
                </c:pt>
                <c:pt idx="2370">
                  <c:v>7.0999999999999994E-2</c:v>
                </c:pt>
                <c:pt idx="2371">
                  <c:v>0.06</c:v>
                </c:pt>
                <c:pt idx="2372">
                  <c:v>0.93600000000000005</c:v>
                </c:pt>
                <c:pt idx="2373">
                  <c:v>2.1659999999999999</c:v>
                </c:pt>
                <c:pt idx="2374">
                  <c:v>1.7030000000000001</c:v>
                </c:pt>
                <c:pt idx="2375">
                  <c:v>0.15</c:v>
                </c:pt>
                <c:pt idx="2376">
                  <c:v>3.3000000000000002E-2</c:v>
                </c:pt>
                <c:pt idx="2377">
                  <c:v>9.8000000000000004E-2</c:v>
                </c:pt>
                <c:pt idx="2378">
                  <c:v>0.14499999999999999</c:v>
                </c:pt>
                <c:pt idx="2379">
                  <c:v>0.45100000000000001</c:v>
                </c:pt>
                <c:pt idx="2380">
                  <c:v>5.8999999999999997E-2</c:v>
                </c:pt>
                <c:pt idx="2381">
                  <c:v>0.23300000000000001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3.7999999999999999E-2</c:v>
                </c:pt>
                <c:pt idx="2386">
                  <c:v>0</c:v>
                </c:pt>
                <c:pt idx="2387">
                  <c:v>0.14199999999999999</c:v>
                </c:pt>
                <c:pt idx="2388">
                  <c:v>0.434</c:v>
                </c:pt>
                <c:pt idx="2389">
                  <c:v>0.26600000000000001</c:v>
                </c:pt>
                <c:pt idx="2390">
                  <c:v>8.7999999999999995E-2</c:v>
                </c:pt>
                <c:pt idx="2391">
                  <c:v>0.20300000000000001</c:v>
                </c:pt>
                <c:pt idx="2392">
                  <c:v>2.5999999999999999E-2</c:v>
                </c:pt>
                <c:pt idx="2393">
                  <c:v>0</c:v>
                </c:pt>
                <c:pt idx="2394">
                  <c:v>7.3999999999999996E-2</c:v>
                </c:pt>
                <c:pt idx="2395">
                  <c:v>0</c:v>
                </c:pt>
                <c:pt idx="2396">
                  <c:v>2.3E-2</c:v>
                </c:pt>
                <c:pt idx="2397">
                  <c:v>4.3999999999999997E-2</c:v>
                </c:pt>
                <c:pt idx="2398">
                  <c:v>5.6000000000000001E-2</c:v>
                </c:pt>
                <c:pt idx="2399">
                  <c:v>0</c:v>
                </c:pt>
                <c:pt idx="2400">
                  <c:v>0</c:v>
                </c:pt>
                <c:pt idx="2401">
                  <c:v>0.18</c:v>
                </c:pt>
                <c:pt idx="2402">
                  <c:v>0</c:v>
                </c:pt>
                <c:pt idx="2403">
                  <c:v>5.8999999999999997E-2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0.01</c:v>
                </c:pt>
                <c:pt idx="2408">
                  <c:v>3.0000000000000001E-3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2E-3</c:v>
                </c:pt>
                <c:pt idx="2416">
                  <c:v>0.63100000000000001</c:v>
                </c:pt>
                <c:pt idx="2417">
                  <c:v>0</c:v>
                </c:pt>
                <c:pt idx="2418">
                  <c:v>0.04</c:v>
                </c:pt>
                <c:pt idx="2419">
                  <c:v>0</c:v>
                </c:pt>
                <c:pt idx="2420">
                  <c:v>0.16800000000000001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6.5000000000000002E-2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5.8000000000000003E-2</c:v>
                </c:pt>
                <c:pt idx="2430">
                  <c:v>0.64200000000000002</c:v>
                </c:pt>
                <c:pt idx="2431">
                  <c:v>0.64600000000000002</c:v>
                </c:pt>
                <c:pt idx="2432">
                  <c:v>3.9E-2</c:v>
                </c:pt>
                <c:pt idx="2433">
                  <c:v>0</c:v>
                </c:pt>
                <c:pt idx="2434">
                  <c:v>0</c:v>
                </c:pt>
                <c:pt idx="2435">
                  <c:v>0.27300000000000002</c:v>
                </c:pt>
                <c:pt idx="2436">
                  <c:v>1.754</c:v>
                </c:pt>
                <c:pt idx="2437">
                  <c:v>4.8230000000000004</c:v>
                </c:pt>
                <c:pt idx="2438">
                  <c:v>1.5229999999999999</c:v>
                </c:pt>
                <c:pt idx="2439">
                  <c:v>3.2480000000000002</c:v>
                </c:pt>
                <c:pt idx="2440">
                  <c:v>0.71499999999999997</c:v>
                </c:pt>
                <c:pt idx="2441">
                  <c:v>0.10199999999999999</c:v>
                </c:pt>
                <c:pt idx="2442">
                  <c:v>1.0649999999999999</c:v>
                </c:pt>
                <c:pt idx="2443">
                  <c:v>0.13900000000000001</c:v>
                </c:pt>
                <c:pt idx="2444">
                  <c:v>0</c:v>
                </c:pt>
                <c:pt idx="2445">
                  <c:v>0.40500000000000003</c:v>
                </c:pt>
                <c:pt idx="2446">
                  <c:v>0</c:v>
                </c:pt>
                <c:pt idx="2447">
                  <c:v>0</c:v>
                </c:pt>
                <c:pt idx="2448">
                  <c:v>0.19500000000000001</c:v>
                </c:pt>
                <c:pt idx="2449">
                  <c:v>6.7000000000000004E-2</c:v>
                </c:pt>
                <c:pt idx="2450">
                  <c:v>0</c:v>
                </c:pt>
                <c:pt idx="2451">
                  <c:v>0.159</c:v>
                </c:pt>
                <c:pt idx="2452">
                  <c:v>0.19500000000000001</c:v>
                </c:pt>
                <c:pt idx="2453">
                  <c:v>0</c:v>
                </c:pt>
                <c:pt idx="2454">
                  <c:v>0.26200000000000001</c:v>
                </c:pt>
                <c:pt idx="2455">
                  <c:v>5.0000000000000001E-3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5.5E-2</c:v>
                </c:pt>
                <c:pt idx="2460">
                  <c:v>0</c:v>
                </c:pt>
                <c:pt idx="2461">
                  <c:v>4.7E-2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2.5999999999999999E-2</c:v>
                </c:pt>
                <c:pt idx="2473">
                  <c:v>2.8000000000000001E-2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3.9E-2</c:v>
                </c:pt>
                <c:pt idx="2482">
                  <c:v>0.192</c:v>
                </c:pt>
                <c:pt idx="2483">
                  <c:v>0.316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0.98899999999999999</c:v>
                </c:pt>
                <c:pt idx="2494">
                  <c:v>0.52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0.17699999999999999</c:v>
                </c:pt>
                <c:pt idx="2500">
                  <c:v>7.1999999999999995E-2</c:v>
                </c:pt>
                <c:pt idx="2501">
                  <c:v>4.2000000000000003E-2</c:v>
                </c:pt>
                <c:pt idx="2502">
                  <c:v>0.85799999999999998</c:v>
                </c:pt>
                <c:pt idx="2503">
                  <c:v>5.3529999999999998</c:v>
                </c:pt>
                <c:pt idx="2504">
                  <c:v>0.32700000000000001</c:v>
                </c:pt>
                <c:pt idx="2505">
                  <c:v>0.54600000000000004</c:v>
                </c:pt>
                <c:pt idx="2506">
                  <c:v>0.313</c:v>
                </c:pt>
                <c:pt idx="2507">
                  <c:v>7.1999999999999995E-2</c:v>
                </c:pt>
                <c:pt idx="2508">
                  <c:v>6.9000000000000006E-2</c:v>
                </c:pt>
                <c:pt idx="2509">
                  <c:v>8.8999999999999996E-2</c:v>
                </c:pt>
                <c:pt idx="2510">
                  <c:v>0.218</c:v>
                </c:pt>
                <c:pt idx="2511">
                  <c:v>2.097</c:v>
                </c:pt>
                <c:pt idx="2512">
                  <c:v>3.327</c:v>
                </c:pt>
                <c:pt idx="2513">
                  <c:v>4.0869999999999997</c:v>
                </c:pt>
                <c:pt idx="2514">
                  <c:v>0.23699999999999999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1.0149999999999999</c:v>
                </c:pt>
                <c:pt idx="2523">
                  <c:v>0.36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2.5999999999999999E-2</c:v>
                </c:pt>
                <c:pt idx="2535">
                  <c:v>0</c:v>
                </c:pt>
                <c:pt idx="2536">
                  <c:v>1.2E-2</c:v>
                </c:pt>
                <c:pt idx="2537">
                  <c:v>0.81599999999999995</c:v>
                </c:pt>
                <c:pt idx="2538">
                  <c:v>1.875</c:v>
                </c:pt>
                <c:pt idx="2539">
                  <c:v>0.27800000000000002</c:v>
                </c:pt>
                <c:pt idx="2540">
                  <c:v>0.50800000000000001</c:v>
                </c:pt>
                <c:pt idx="2541">
                  <c:v>0</c:v>
                </c:pt>
                <c:pt idx="2542">
                  <c:v>0.371</c:v>
                </c:pt>
                <c:pt idx="2543">
                  <c:v>0</c:v>
                </c:pt>
                <c:pt idx="2544">
                  <c:v>2.1909999999999998</c:v>
                </c:pt>
                <c:pt idx="2545">
                  <c:v>1.28</c:v>
                </c:pt>
                <c:pt idx="2546">
                  <c:v>0.21</c:v>
                </c:pt>
                <c:pt idx="2547">
                  <c:v>0.29099999999999998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0.17899999999999999</c:v>
                </c:pt>
                <c:pt idx="2552">
                  <c:v>0.14299999999999999</c:v>
                </c:pt>
                <c:pt idx="2553">
                  <c:v>0</c:v>
                </c:pt>
                <c:pt idx="2554">
                  <c:v>0.30099999999999999</c:v>
                </c:pt>
                <c:pt idx="2555">
                  <c:v>0.35599999999999998</c:v>
                </c:pt>
                <c:pt idx="2556">
                  <c:v>1.6E-2</c:v>
                </c:pt>
                <c:pt idx="2557">
                  <c:v>1.0049999999999999</c:v>
                </c:pt>
                <c:pt idx="2558">
                  <c:v>0.51100000000000001</c:v>
                </c:pt>
                <c:pt idx="2559">
                  <c:v>3.9569999999999999</c:v>
                </c:pt>
                <c:pt idx="2560">
                  <c:v>13.504</c:v>
                </c:pt>
                <c:pt idx="2561">
                  <c:v>1.7869999999999999</c:v>
                </c:pt>
                <c:pt idx="2562">
                  <c:v>3.65</c:v>
                </c:pt>
                <c:pt idx="2563">
                  <c:v>0.187</c:v>
                </c:pt>
                <c:pt idx="2564">
                  <c:v>0.65200000000000002</c:v>
                </c:pt>
                <c:pt idx="2565">
                  <c:v>3.0310000000000001</c:v>
                </c:pt>
                <c:pt idx="2566">
                  <c:v>3.2240000000000002</c:v>
                </c:pt>
                <c:pt idx="2567">
                  <c:v>0.17499999999999999</c:v>
                </c:pt>
                <c:pt idx="2568">
                  <c:v>2.9889999999999999</c:v>
                </c:pt>
                <c:pt idx="2569">
                  <c:v>4.694</c:v>
                </c:pt>
                <c:pt idx="2570">
                  <c:v>1.534</c:v>
                </c:pt>
                <c:pt idx="2571">
                  <c:v>6.452</c:v>
                </c:pt>
                <c:pt idx="2572">
                  <c:v>2.234</c:v>
                </c:pt>
                <c:pt idx="2573">
                  <c:v>2.7029999999999998</c:v>
                </c:pt>
                <c:pt idx="2574">
                  <c:v>7.5209999999999999</c:v>
                </c:pt>
                <c:pt idx="2575">
                  <c:v>2.6850000000000001</c:v>
                </c:pt>
                <c:pt idx="2576">
                  <c:v>2.5089999999999999</c:v>
                </c:pt>
                <c:pt idx="2577">
                  <c:v>0.52800000000000002</c:v>
                </c:pt>
                <c:pt idx="2578">
                  <c:v>0.16400000000000001</c:v>
                </c:pt>
                <c:pt idx="2579">
                  <c:v>3.0049999999999999</c:v>
                </c:pt>
                <c:pt idx="2580">
                  <c:v>0.26100000000000001</c:v>
                </c:pt>
                <c:pt idx="2581">
                  <c:v>0.433</c:v>
                </c:pt>
                <c:pt idx="2582">
                  <c:v>0.94899999999999995</c:v>
                </c:pt>
                <c:pt idx="2583">
                  <c:v>1.327</c:v>
                </c:pt>
                <c:pt idx="2584">
                  <c:v>0.98099999999999998</c:v>
                </c:pt>
                <c:pt idx="2585">
                  <c:v>2.12</c:v>
                </c:pt>
                <c:pt idx="2586">
                  <c:v>1.611</c:v>
                </c:pt>
                <c:pt idx="2587">
                  <c:v>0.216</c:v>
                </c:pt>
                <c:pt idx="2588">
                  <c:v>0.16700000000000001</c:v>
                </c:pt>
                <c:pt idx="2589">
                  <c:v>1.476</c:v>
                </c:pt>
                <c:pt idx="2590">
                  <c:v>0.28899999999999998</c:v>
                </c:pt>
                <c:pt idx="2591">
                  <c:v>1.323</c:v>
                </c:pt>
                <c:pt idx="2592">
                  <c:v>2.8839999999999999</c:v>
                </c:pt>
                <c:pt idx="2593">
                  <c:v>5.9050000000000002</c:v>
                </c:pt>
                <c:pt idx="2594">
                  <c:v>12.355</c:v>
                </c:pt>
                <c:pt idx="2595">
                  <c:v>2.206</c:v>
                </c:pt>
                <c:pt idx="2596">
                  <c:v>2.25</c:v>
                </c:pt>
                <c:pt idx="2597">
                  <c:v>3.6629999999999998</c:v>
                </c:pt>
                <c:pt idx="2598">
                  <c:v>5.6630000000000003</c:v>
                </c:pt>
                <c:pt idx="2599">
                  <c:v>6.9630000000000001</c:v>
                </c:pt>
                <c:pt idx="2600">
                  <c:v>6.7709999999999999</c:v>
                </c:pt>
                <c:pt idx="2601">
                  <c:v>14.359</c:v>
                </c:pt>
                <c:pt idx="2602">
                  <c:v>4.5170000000000003</c:v>
                </c:pt>
                <c:pt idx="2603">
                  <c:v>1.2210000000000001</c:v>
                </c:pt>
                <c:pt idx="2604">
                  <c:v>8.8089999999999993</c:v>
                </c:pt>
                <c:pt idx="2605">
                  <c:v>11.936</c:v>
                </c:pt>
                <c:pt idx="2606">
                  <c:v>23.888999999999999</c:v>
                </c:pt>
                <c:pt idx="2607">
                  <c:v>17.724</c:v>
                </c:pt>
                <c:pt idx="2608">
                  <c:v>6.6050000000000004</c:v>
                </c:pt>
                <c:pt idx="2609">
                  <c:v>9.625</c:v>
                </c:pt>
                <c:pt idx="2610">
                  <c:v>5.2469999999999999</c:v>
                </c:pt>
                <c:pt idx="2611">
                  <c:v>6.6379999999999999</c:v>
                </c:pt>
                <c:pt idx="2612">
                  <c:v>5.1269999999999998</c:v>
                </c:pt>
                <c:pt idx="2613">
                  <c:v>1.7110000000000001</c:v>
                </c:pt>
                <c:pt idx="2614">
                  <c:v>3.532</c:v>
                </c:pt>
                <c:pt idx="2615">
                  <c:v>4.6989999999999998</c:v>
                </c:pt>
                <c:pt idx="2616">
                  <c:v>4.3499999999999996</c:v>
                </c:pt>
                <c:pt idx="2617">
                  <c:v>9.7899999999999991</c:v>
                </c:pt>
                <c:pt idx="2618">
                  <c:v>33.372999999999998</c:v>
                </c:pt>
                <c:pt idx="2619">
                  <c:v>5.7430000000000003</c:v>
                </c:pt>
                <c:pt idx="2620">
                  <c:v>12.332000000000001</c:v>
                </c:pt>
                <c:pt idx="2621">
                  <c:v>7.9379999999999997</c:v>
                </c:pt>
                <c:pt idx="2622">
                  <c:v>4.57</c:v>
                </c:pt>
                <c:pt idx="2623">
                  <c:v>0.78200000000000003</c:v>
                </c:pt>
                <c:pt idx="2624">
                  <c:v>0.42199999999999999</c:v>
                </c:pt>
                <c:pt idx="2625">
                  <c:v>2.1999999999999999E-2</c:v>
                </c:pt>
                <c:pt idx="2626">
                  <c:v>0</c:v>
                </c:pt>
                <c:pt idx="2627">
                  <c:v>0.373</c:v>
                </c:pt>
                <c:pt idx="2628">
                  <c:v>1.3520000000000001</c:v>
                </c:pt>
                <c:pt idx="2629">
                  <c:v>1.5029999999999999</c:v>
                </c:pt>
                <c:pt idx="2630">
                  <c:v>2.419</c:v>
                </c:pt>
                <c:pt idx="2631">
                  <c:v>1.4570000000000001</c:v>
                </c:pt>
                <c:pt idx="2632">
                  <c:v>0.185</c:v>
                </c:pt>
                <c:pt idx="2633">
                  <c:v>0.125</c:v>
                </c:pt>
                <c:pt idx="2634">
                  <c:v>2.7160000000000002</c:v>
                </c:pt>
                <c:pt idx="2635">
                  <c:v>4.2050000000000001</c:v>
                </c:pt>
                <c:pt idx="2636">
                  <c:v>4.0069999999999997</c:v>
                </c:pt>
                <c:pt idx="2637">
                  <c:v>0.64900000000000002</c:v>
                </c:pt>
                <c:pt idx="2638">
                  <c:v>0</c:v>
                </c:pt>
                <c:pt idx="2639">
                  <c:v>9.5000000000000001E-2</c:v>
                </c:pt>
                <c:pt idx="2640">
                  <c:v>3.3000000000000002E-2</c:v>
                </c:pt>
                <c:pt idx="2641">
                  <c:v>0.56399999999999995</c:v>
                </c:pt>
                <c:pt idx="2642">
                  <c:v>0.309</c:v>
                </c:pt>
                <c:pt idx="2643">
                  <c:v>0.28999999999999998</c:v>
                </c:pt>
                <c:pt idx="2644">
                  <c:v>1.1000000000000001</c:v>
                </c:pt>
                <c:pt idx="2645">
                  <c:v>0.09</c:v>
                </c:pt>
                <c:pt idx="2646">
                  <c:v>0</c:v>
                </c:pt>
                <c:pt idx="2647">
                  <c:v>0</c:v>
                </c:pt>
                <c:pt idx="2648">
                  <c:v>0.35</c:v>
                </c:pt>
                <c:pt idx="2649">
                  <c:v>0.70899999999999996</c:v>
                </c:pt>
                <c:pt idx="2650">
                  <c:v>0.876</c:v>
                </c:pt>
                <c:pt idx="2651">
                  <c:v>0.16900000000000001</c:v>
                </c:pt>
                <c:pt idx="2652">
                  <c:v>3.8039999999999998</c:v>
                </c:pt>
                <c:pt idx="2653">
                  <c:v>6.28</c:v>
                </c:pt>
                <c:pt idx="2654">
                  <c:v>4.5460000000000003</c:v>
                </c:pt>
                <c:pt idx="2655">
                  <c:v>0.75600000000000001</c:v>
                </c:pt>
                <c:pt idx="2656">
                  <c:v>8.0000000000000002E-3</c:v>
                </c:pt>
                <c:pt idx="2657">
                  <c:v>0.63600000000000001</c:v>
                </c:pt>
                <c:pt idx="2658">
                  <c:v>2.7589999999999999</c:v>
                </c:pt>
                <c:pt idx="2659">
                  <c:v>0.13700000000000001</c:v>
                </c:pt>
                <c:pt idx="2660">
                  <c:v>0.14599999999999999</c:v>
                </c:pt>
                <c:pt idx="2661">
                  <c:v>0.41199999999999998</c:v>
                </c:pt>
                <c:pt idx="2662">
                  <c:v>1.1970000000000001</c:v>
                </c:pt>
                <c:pt idx="2663">
                  <c:v>8.9999999999999993E-3</c:v>
                </c:pt>
                <c:pt idx="2664">
                  <c:v>0.35899999999999999</c:v>
                </c:pt>
                <c:pt idx="2665">
                  <c:v>3.2629999999999999</c:v>
                </c:pt>
                <c:pt idx="2666">
                  <c:v>5.0999999999999997E-2</c:v>
                </c:pt>
                <c:pt idx="2667">
                  <c:v>0</c:v>
                </c:pt>
                <c:pt idx="2668">
                  <c:v>0.33800000000000002</c:v>
                </c:pt>
                <c:pt idx="2669">
                  <c:v>0.45800000000000002</c:v>
                </c:pt>
                <c:pt idx="2670">
                  <c:v>0.32600000000000001</c:v>
                </c:pt>
                <c:pt idx="2671">
                  <c:v>0.157</c:v>
                </c:pt>
                <c:pt idx="2672">
                  <c:v>4.0000000000000001E-3</c:v>
                </c:pt>
                <c:pt idx="2673">
                  <c:v>4.5999999999999999E-2</c:v>
                </c:pt>
                <c:pt idx="2674">
                  <c:v>0.81799999999999995</c:v>
                </c:pt>
                <c:pt idx="2675">
                  <c:v>0.153</c:v>
                </c:pt>
                <c:pt idx="2676">
                  <c:v>8.0000000000000002E-3</c:v>
                </c:pt>
                <c:pt idx="2677">
                  <c:v>3.4000000000000002E-2</c:v>
                </c:pt>
                <c:pt idx="2678">
                  <c:v>0.14599999999999999</c:v>
                </c:pt>
                <c:pt idx="2679">
                  <c:v>0.68200000000000005</c:v>
                </c:pt>
                <c:pt idx="2680">
                  <c:v>0.56899999999999995</c:v>
                </c:pt>
                <c:pt idx="2681">
                  <c:v>0.874</c:v>
                </c:pt>
                <c:pt idx="2682">
                  <c:v>0.30199999999999999</c:v>
                </c:pt>
                <c:pt idx="2683">
                  <c:v>3.0000000000000001E-3</c:v>
                </c:pt>
                <c:pt idx="2684">
                  <c:v>7.0000000000000001E-3</c:v>
                </c:pt>
                <c:pt idx="2685">
                  <c:v>5.3999999999999999E-2</c:v>
                </c:pt>
                <c:pt idx="2686">
                  <c:v>0</c:v>
                </c:pt>
                <c:pt idx="2687">
                  <c:v>7.0999999999999994E-2</c:v>
                </c:pt>
                <c:pt idx="2688">
                  <c:v>0</c:v>
                </c:pt>
                <c:pt idx="2689">
                  <c:v>0</c:v>
                </c:pt>
                <c:pt idx="2690">
                  <c:v>3.1E-2</c:v>
                </c:pt>
                <c:pt idx="2691">
                  <c:v>0.14499999999999999</c:v>
                </c:pt>
                <c:pt idx="2692">
                  <c:v>0.376</c:v>
                </c:pt>
                <c:pt idx="2693">
                  <c:v>0.16600000000000001</c:v>
                </c:pt>
                <c:pt idx="2694">
                  <c:v>0</c:v>
                </c:pt>
                <c:pt idx="2695">
                  <c:v>0</c:v>
                </c:pt>
                <c:pt idx="2696">
                  <c:v>0.26600000000000001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0.04</c:v>
                </c:pt>
                <c:pt idx="2704">
                  <c:v>0.17699999999999999</c:v>
                </c:pt>
                <c:pt idx="2705">
                  <c:v>0</c:v>
                </c:pt>
                <c:pt idx="2706">
                  <c:v>0</c:v>
                </c:pt>
                <c:pt idx="2707">
                  <c:v>2.8000000000000001E-2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6.4000000000000001E-2</c:v>
                </c:pt>
                <c:pt idx="2712">
                  <c:v>4.9000000000000002E-2</c:v>
                </c:pt>
                <c:pt idx="2713">
                  <c:v>0.245</c:v>
                </c:pt>
                <c:pt idx="2714">
                  <c:v>0.48499999999999999</c:v>
                </c:pt>
                <c:pt idx="2715">
                  <c:v>0</c:v>
                </c:pt>
                <c:pt idx="2716">
                  <c:v>4.95</c:v>
                </c:pt>
                <c:pt idx="2717">
                  <c:v>12.39</c:v>
                </c:pt>
                <c:pt idx="2718">
                  <c:v>1.7330000000000001</c:v>
                </c:pt>
                <c:pt idx="2719">
                  <c:v>2.4580000000000002</c:v>
                </c:pt>
                <c:pt idx="2720">
                  <c:v>4.7050000000000001</c:v>
                </c:pt>
                <c:pt idx="2721">
                  <c:v>9.51</c:v>
                </c:pt>
                <c:pt idx="2722">
                  <c:v>1.0209999999999999</c:v>
                </c:pt>
                <c:pt idx="2723">
                  <c:v>3.5999999999999997E-2</c:v>
                </c:pt>
                <c:pt idx="2724">
                  <c:v>4.4999999999999998E-2</c:v>
                </c:pt>
                <c:pt idx="2725">
                  <c:v>0.34100000000000003</c:v>
                </c:pt>
                <c:pt idx="2726">
                  <c:v>0.13100000000000001</c:v>
                </c:pt>
                <c:pt idx="2727">
                  <c:v>0.126</c:v>
                </c:pt>
                <c:pt idx="2728">
                  <c:v>5.8000000000000003E-2</c:v>
                </c:pt>
                <c:pt idx="2729">
                  <c:v>2.484</c:v>
                </c:pt>
                <c:pt idx="2730">
                  <c:v>0</c:v>
                </c:pt>
                <c:pt idx="2731">
                  <c:v>0.21299999999999999</c:v>
                </c:pt>
                <c:pt idx="2732">
                  <c:v>2.4E-2</c:v>
                </c:pt>
                <c:pt idx="2733">
                  <c:v>0.11</c:v>
                </c:pt>
                <c:pt idx="2734">
                  <c:v>1.9730000000000001</c:v>
                </c:pt>
                <c:pt idx="2735">
                  <c:v>0.218</c:v>
                </c:pt>
                <c:pt idx="2736">
                  <c:v>0.30499999999999999</c:v>
                </c:pt>
                <c:pt idx="2737">
                  <c:v>0</c:v>
                </c:pt>
                <c:pt idx="2738">
                  <c:v>0.82199999999999995</c:v>
                </c:pt>
                <c:pt idx="2739">
                  <c:v>3.6960000000000002</c:v>
                </c:pt>
                <c:pt idx="2740">
                  <c:v>2.6680000000000001</c:v>
                </c:pt>
                <c:pt idx="2741">
                  <c:v>0.122</c:v>
                </c:pt>
                <c:pt idx="2742">
                  <c:v>1.2E-2</c:v>
                </c:pt>
                <c:pt idx="2743">
                  <c:v>0</c:v>
                </c:pt>
                <c:pt idx="2744">
                  <c:v>2.1999999999999999E-2</c:v>
                </c:pt>
                <c:pt idx="2745">
                  <c:v>0.16300000000000001</c:v>
                </c:pt>
                <c:pt idx="2746">
                  <c:v>0</c:v>
                </c:pt>
                <c:pt idx="2747">
                  <c:v>2.1000000000000001E-2</c:v>
                </c:pt>
                <c:pt idx="2748">
                  <c:v>8.0000000000000002E-3</c:v>
                </c:pt>
                <c:pt idx="2749">
                  <c:v>0.19800000000000001</c:v>
                </c:pt>
                <c:pt idx="2750">
                  <c:v>0.113</c:v>
                </c:pt>
                <c:pt idx="2751">
                  <c:v>0.24099999999999999</c:v>
                </c:pt>
                <c:pt idx="2752">
                  <c:v>0.155</c:v>
                </c:pt>
                <c:pt idx="2753">
                  <c:v>0</c:v>
                </c:pt>
                <c:pt idx="2754">
                  <c:v>0</c:v>
                </c:pt>
                <c:pt idx="2755">
                  <c:v>9.1999999999999998E-2</c:v>
                </c:pt>
                <c:pt idx="2756">
                  <c:v>0</c:v>
                </c:pt>
                <c:pt idx="2757">
                  <c:v>0.28199999999999997</c:v>
                </c:pt>
                <c:pt idx="2758">
                  <c:v>5.0000000000000001E-3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2E-3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2E-3</c:v>
                </c:pt>
                <c:pt idx="2777">
                  <c:v>0</c:v>
                </c:pt>
                <c:pt idx="2778">
                  <c:v>0.13</c:v>
                </c:pt>
                <c:pt idx="2779">
                  <c:v>0.48499999999999999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8.9999999999999993E-3</c:v>
                </c:pt>
                <c:pt idx="2794">
                  <c:v>8.0000000000000002E-3</c:v>
                </c:pt>
                <c:pt idx="2795">
                  <c:v>2.4E-2</c:v>
                </c:pt>
                <c:pt idx="2796">
                  <c:v>0.28399999999999997</c:v>
                </c:pt>
                <c:pt idx="2797">
                  <c:v>0</c:v>
                </c:pt>
                <c:pt idx="2798">
                  <c:v>0.13300000000000001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0.14099999999999999</c:v>
                </c:pt>
                <c:pt idx="2812">
                  <c:v>0</c:v>
                </c:pt>
                <c:pt idx="2813">
                  <c:v>0</c:v>
                </c:pt>
                <c:pt idx="2814">
                  <c:v>6.5000000000000002E-2</c:v>
                </c:pt>
                <c:pt idx="2815">
                  <c:v>0</c:v>
                </c:pt>
                <c:pt idx="2816">
                  <c:v>0.628</c:v>
                </c:pt>
                <c:pt idx="2817">
                  <c:v>9.7000000000000003E-2</c:v>
                </c:pt>
                <c:pt idx="2818">
                  <c:v>0</c:v>
                </c:pt>
                <c:pt idx="2819">
                  <c:v>0.17199999999999999</c:v>
                </c:pt>
                <c:pt idx="2820">
                  <c:v>8.4000000000000005E-2</c:v>
                </c:pt>
                <c:pt idx="2821">
                  <c:v>0.29299999999999998</c:v>
                </c:pt>
                <c:pt idx="2822">
                  <c:v>0</c:v>
                </c:pt>
                <c:pt idx="2823">
                  <c:v>0</c:v>
                </c:pt>
                <c:pt idx="2824">
                  <c:v>0.218</c:v>
                </c:pt>
                <c:pt idx="2825">
                  <c:v>0.23699999999999999</c:v>
                </c:pt>
                <c:pt idx="2826">
                  <c:v>0.26700000000000002</c:v>
                </c:pt>
                <c:pt idx="2827">
                  <c:v>0.32500000000000001</c:v>
                </c:pt>
                <c:pt idx="2828">
                  <c:v>0.33400000000000002</c:v>
                </c:pt>
                <c:pt idx="2829">
                  <c:v>0</c:v>
                </c:pt>
                <c:pt idx="2830">
                  <c:v>1.1919999999999999</c:v>
                </c:pt>
                <c:pt idx="2831">
                  <c:v>6.43</c:v>
                </c:pt>
                <c:pt idx="2832">
                  <c:v>1.4279999999999999</c:v>
                </c:pt>
                <c:pt idx="2833">
                  <c:v>0.154</c:v>
                </c:pt>
                <c:pt idx="2834">
                  <c:v>0.223</c:v>
                </c:pt>
                <c:pt idx="2835">
                  <c:v>2.8000000000000001E-2</c:v>
                </c:pt>
                <c:pt idx="2836">
                  <c:v>0.22900000000000001</c:v>
                </c:pt>
                <c:pt idx="2837">
                  <c:v>0.13800000000000001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3.6999999999999998E-2</c:v>
                </c:pt>
                <c:pt idx="2843">
                  <c:v>0</c:v>
                </c:pt>
                <c:pt idx="2844">
                  <c:v>0</c:v>
                </c:pt>
                <c:pt idx="2845">
                  <c:v>4.4999999999999998E-2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2.1999999999999999E-2</c:v>
                </c:pt>
                <c:pt idx="2851">
                  <c:v>0</c:v>
                </c:pt>
                <c:pt idx="2852">
                  <c:v>0</c:v>
                </c:pt>
                <c:pt idx="2853">
                  <c:v>0.79800000000000004</c:v>
                </c:pt>
                <c:pt idx="2854">
                  <c:v>1.0409999999999999</c:v>
                </c:pt>
                <c:pt idx="2855">
                  <c:v>9.4E-2</c:v>
                </c:pt>
                <c:pt idx="2856">
                  <c:v>8.5000000000000006E-2</c:v>
                </c:pt>
                <c:pt idx="2857">
                  <c:v>5.0000000000000001E-3</c:v>
                </c:pt>
                <c:pt idx="2858">
                  <c:v>0</c:v>
                </c:pt>
                <c:pt idx="2859">
                  <c:v>0</c:v>
                </c:pt>
                <c:pt idx="2860">
                  <c:v>1.7999999999999999E-2</c:v>
                </c:pt>
                <c:pt idx="2861">
                  <c:v>0</c:v>
                </c:pt>
                <c:pt idx="2862">
                  <c:v>0.246</c:v>
                </c:pt>
                <c:pt idx="2863">
                  <c:v>0.249</c:v>
                </c:pt>
                <c:pt idx="2864">
                  <c:v>1.7070000000000001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0.94699999999999995</c:v>
                </c:pt>
                <c:pt idx="2872">
                  <c:v>0.57499999999999996</c:v>
                </c:pt>
                <c:pt idx="2873">
                  <c:v>0.42199999999999999</c:v>
                </c:pt>
                <c:pt idx="2874">
                  <c:v>0.496</c:v>
                </c:pt>
                <c:pt idx="2875">
                  <c:v>3.59</c:v>
                </c:pt>
                <c:pt idx="2876">
                  <c:v>19.117999999999999</c:v>
                </c:pt>
                <c:pt idx="2877">
                  <c:v>9.2780000000000005</c:v>
                </c:pt>
                <c:pt idx="2878">
                  <c:v>0.84199999999999997</c:v>
                </c:pt>
                <c:pt idx="2879">
                  <c:v>0</c:v>
                </c:pt>
                <c:pt idx="2880">
                  <c:v>0</c:v>
                </c:pt>
                <c:pt idx="2881">
                  <c:v>9.1999999999999998E-2</c:v>
                </c:pt>
                <c:pt idx="2882">
                  <c:v>0</c:v>
                </c:pt>
                <c:pt idx="2883">
                  <c:v>0</c:v>
                </c:pt>
                <c:pt idx="2884">
                  <c:v>0.123</c:v>
                </c:pt>
                <c:pt idx="2885">
                  <c:v>0.25900000000000001</c:v>
                </c:pt>
                <c:pt idx="2886">
                  <c:v>4.5999999999999999E-2</c:v>
                </c:pt>
                <c:pt idx="2887">
                  <c:v>0</c:v>
                </c:pt>
                <c:pt idx="2888">
                  <c:v>0.60199999999999998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8.0000000000000002E-3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0.105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0.153</c:v>
                </c:pt>
                <c:pt idx="2908">
                  <c:v>0.80900000000000005</c:v>
                </c:pt>
                <c:pt idx="2909">
                  <c:v>2.1720000000000002</c:v>
                </c:pt>
                <c:pt idx="2910">
                  <c:v>1.625</c:v>
                </c:pt>
                <c:pt idx="2911">
                  <c:v>0.74099999999999999</c:v>
                </c:pt>
                <c:pt idx="2912">
                  <c:v>0.18</c:v>
                </c:pt>
                <c:pt idx="2913">
                  <c:v>0.40300000000000002</c:v>
                </c:pt>
                <c:pt idx="2914">
                  <c:v>0.80400000000000005</c:v>
                </c:pt>
                <c:pt idx="2915">
                  <c:v>2.8479999999999999</c:v>
                </c:pt>
                <c:pt idx="2916">
                  <c:v>0.245</c:v>
                </c:pt>
                <c:pt idx="2917">
                  <c:v>0.69399999999999995</c:v>
                </c:pt>
                <c:pt idx="2918">
                  <c:v>0.01</c:v>
                </c:pt>
                <c:pt idx="2919">
                  <c:v>0.16500000000000001</c:v>
                </c:pt>
                <c:pt idx="2920">
                  <c:v>0.36799999999999999</c:v>
                </c:pt>
                <c:pt idx="2921">
                  <c:v>1.0980000000000001</c:v>
                </c:pt>
                <c:pt idx="2922">
                  <c:v>0</c:v>
                </c:pt>
                <c:pt idx="2923">
                  <c:v>5.8000000000000003E-2</c:v>
                </c:pt>
                <c:pt idx="2924">
                  <c:v>8.1000000000000003E-2</c:v>
                </c:pt>
                <c:pt idx="2925">
                  <c:v>0</c:v>
                </c:pt>
                <c:pt idx="2926">
                  <c:v>0.84199999999999997</c:v>
                </c:pt>
                <c:pt idx="2927">
                  <c:v>0.92500000000000004</c:v>
                </c:pt>
                <c:pt idx="2928">
                  <c:v>2.0099999999999998</c:v>
                </c:pt>
                <c:pt idx="2929">
                  <c:v>3.2189999999999999</c:v>
                </c:pt>
                <c:pt idx="2930">
                  <c:v>9.2650000000000006</c:v>
                </c:pt>
                <c:pt idx="2931">
                  <c:v>2.6179999999999999</c:v>
                </c:pt>
                <c:pt idx="2932">
                  <c:v>0.93799999999999994</c:v>
                </c:pt>
                <c:pt idx="2933">
                  <c:v>0.23699999999999999</c:v>
                </c:pt>
                <c:pt idx="2934">
                  <c:v>0</c:v>
                </c:pt>
                <c:pt idx="2935">
                  <c:v>6.8000000000000005E-2</c:v>
                </c:pt>
                <c:pt idx="2936">
                  <c:v>1.2390000000000001</c:v>
                </c:pt>
                <c:pt idx="2937">
                  <c:v>1.4019999999999999</c:v>
                </c:pt>
                <c:pt idx="2938">
                  <c:v>0.84</c:v>
                </c:pt>
                <c:pt idx="2939">
                  <c:v>1</c:v>
                </c:pt>
                <c:pt idx="2940">
                  <c:v>3.6019999999999999</c:v>
                </c:pt>
                <c:pt idx="2941">
                  <c:v>1.5149999999999999</c:v>
                </c:pt>
                <c:pt idx="2942">
                  <c:v>6.1470000000000002</c:v>
                </c:pt>
                <c:pt idx="2943">
                  <c:v>7.0000000000000001E-3</c:v>
                </c:pt>
                <c:pt idx="2944">
                  <c:v>4.8000000000000001E-2</c:v>
                </c:pt>
                <c:pt idx="2945">
                  <c:v>8.2000000000000003E-2</c:v>
                </c:pt>
                <c:pt idx="2946">
                  <c:v>0.48099999999999998</c:v>
                </c:pt>
                <c:pt idx="2947">
                  <c:v>3.38</c:v>
                </c:pt>
                <c:pt idx="2948">
                  <c:v>25.568000000000001</c:v>
                </c:pt>
                <c:pt idx="2949">
                  <c:v>4.4320000000000004</c:v>
                </c:pt>
                <c:pt idx="2950">
                  <c:v>3.37</c:v>
                </c:pt>
                <c:pt idx="2951">
                  <c:v>1.4830000000000001</c:v>
                </c:pt>
                <c:pt idx="2952">
                  <c:v>2.121</c:v>
                </c:pt>
                <c:pt idx="2953">
                  <c:v>1.544</c:v>
                </c:pt>
                <c:pt idx="2954">
                  <c:v>0.28799999999999998</c:v>
                </c:pt>
                <c:pt idx="2955">
                  <c:v>0.36199999999999999</c:v>
                </c:pt>
                <c:pt idx="2956">
                  <c:v>0.14499999999999999</c:v>
                </c:pt>
                <c:pt idx="2957">
                  <c:v>2.3319999999999999</c:v>
                </c:pt>
                <c:pt idx="2958">
                  <c:v>8.3079999999999998</c:v>
                </c:pt>
                <c:pt idx="2959">
                  <c:v>8.1379999999999999</c:v>
                </c:pt>
                <c:pt idx="2960">
                  <c:v>0.42099999999999999</c:v>
                </c:pt>
                <c:pt idx="2961">
                  <c:v>3.5000000000000003E-2</c:v>
                </c:pt>
                <c:pt idx="2962">
                  <c:v>5.6000000000000001E-2</c:v>
                </c:pt>
                <c:pt idx="2963">
                  <c:v>0</c:v>
                </c:pt>
                <c:pt idx="2964">
                  <c:v>0.17299999999999999</c:v>
                </c:pt>
                <c:pt idx="2965">
                  <c:v>0.55000000000000004</c:v>
                </c:pt>
                <c:pt idx="2966">
                  <c:v>0</c:v>
                </c:pt>
                <c:pt idx="2967">
                  <c:v>0</c:v>
                </c:pt>
                <c:pt idx="2968">
                  <c:v>0.20100000000000001</c:v>
                </c:pt>
                <c:pt idx="2969">
                  <c:v>1.6279999999999999</c:v>
                </c:pt>
                <c:pt idx="2970">
                  <c:v>1.51</c:v>
                </c:pt>
                <c:pt idx="2971">
                  <c:v>1.879</c:v>
                </c:pt>
                <c:pt idx="2972">
                  <c:v>0.85799999999999998</c:v>
                </c:pt>
                <c:pt idx="2973">
                  <c:v>0.24199999999999999</c:v>
                </c:pt>
                <c:pt idx="2974">
                  <c:v>0</c:v>
                </c:pt>
                <c:pt idx="2975">
                  <c:v>1.913</c:v>
                </c:pt>
                <c:pt idx="2976">
                  <c:v>2.048</c:v>
                </c:pt>
                <c:pt idx="2977">
                  <c:v>0.35099999999999998</c:v>
                </c:pt>
                <c:pt idx="2978">
                  <c:v>1.371</c:v>
                </c:pt>
                <c:pt idx="2979">
                  <c:v>0</c:v>
                </c:pt>
                <c:pt idx="2980">
                  <c:v>0</c:v>
                </c:pt>
                <c:pt idx="2981">
                  <c:v>0.126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0.108</c:v>
                </c:pt>
                <c:pt idx="2987">
                  <c:v>0.17100000000000001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0.72399999999999998</c:v>
                </c:pt>
                <c:pt idx="2992">
                  <c:v>2.4359999999999999</c:v>
                </c:pt>
                <c:pt idx="2993">
                  <c:v>22.367999999999999</c:v>
                </c:pt>
                <c:pt idx="2994">
                  <c:v>38.228999999999999</c:v>
                </c:pt>
                <c:pt idx="2995">
                  <c:v>21.765999999999998</c:v>
                </c:pt>
                <c:pt idx="2996">
                  <c:v>30.678999999999998</c:v>
                </c:pt>
                <c:pt idx="2997">
                  <c:v>17.265000000000001</c:v>
                </c:pt>
                <c:pt idx="2998">
                  <c:v>12.882</c:v>
                </c:pt>
                <c:pt idx="2999">
                  <c:v>4.3520000000000003</c:v>
                </c:pt>
                <c:pt idx="3000">
                  <c:v>15.539</c:v>
                </c:pt>
                <c:pt idx="3001">
                  <c:v>5.74</c:v>
                </c:pt>
                <c:pt idx="3002">
                  <c:v>12.378</c:v>
                </c:pt>
                <c:pt idx="3003">
                  <c:v>30.774000000000001</c:v>
                </c:pt>
                <c:pt idx="3004">
                  <c:v>23.654</c:v>
                </c:pt>
                <c:pt idx="3005">
                  <c:v>9.49</c:v>
                </c:pt>
                <c:pt idx="3006">
                  <c:v>17.8</c:v>
                </c:pt>
                <c:pt idx="3007">
                  <c:v>3.798</c:v>
                </c:pt>
                <c:pt idx="3008">
                  <c:v>3.7930000000000001</c:v>
                </c:pt>
                <c:pt idx="3009">
                  <c:v>7.9180000000000001</c:v>
                </c:pt>
                <c:pt idx="3010">
                  <c:v>18.725000000000001</c:v>
                </c:pt>
                <c:pt idx="3011">
                  <c:v>18.170999999999999</c:v>
                </c:pt>
                <c:pt idx="3012">
                  <c:v>18.25</c:v>
                </c:pt>
                <c:pt idx="3013">
                  <c:v>12.599</c:v>
                </c:pt>
                <c:pt idx="3014">
                  <c:v>6.39</c:v>
                </c:pt>
                <c:pt idx="3015">
                  <c:v>4.718</c:v>
                </c:pt>
                <c:pt idx="3016">
                  <c:v>1.165</c:v>
                </c:pt>
                <c:pt idx="3017">
                  <c:v>0.20399999999999999</c:v>
                </c:pt>
                <c:pt idx="3018">
                  <c:v>0.38500000000000001</c:v>
                </c:pt>
                <c:pt idx="3019">
                  <c:v>0.123</c:v>
                </c:pt>
                <c:pt idx="3020">
                  <c:v>0</c:v>
                </c:pt>
                <c:pt idx="3021">
                  <c:v>0.15</c:v>
                </c:pt>
                <c:pt idx="3022">
                  <c:v>0</c:v>
                </c:pt>
                <c:pt idx="3023">
                  <c:v>0.19500000000000001</c:v>
                </c:pt>
                <c:pt idx="3024">
                  <c:v>0.10199999999999999</c:v>
                </c:pt>
                <c:pt idx="3025">
                  <c:v>1.0409999999999999</c:v>
                </c:pt>
                <c:pt idx="3026">
                  <c:v>0.217</c:v>
                </c:pt>
                <c:pt idx="3027">
                  <c:v>0</c:v>
                </c:pt>
                <c:pt idx="3028">
                  <c:v>0.29499999999999998</c:v>
                </c:pt>
                <c:pt idx="3029">
                  <c:v>0</c:v>
                </c:pt>
                <c:pt idx="3030">
                  <c:v>1.528</c:v>
                </c:pt>
                <c:pt idx="3031">
                  <c:v>7.1999999999999995E-2</c:v>
                </c:pt>
                <c:pt idx="3032">
                  <c:v>1.7000000000000001E-2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0.64400000000000002</c:v>
                </c:pt>
                <c:pt idx="3037">
                  <c:v>0.13400000000000001</c:v>
                </c:pt>
                <c:pt idx="3038">
                  <c:v>1.7000000000000001E-2</c:v>
                </c:pt>
                <c:pt idx="3039">
                  <c:v>6.0000000000000001E-3</c:v>
                </c:pt>
                <c:pt idx="3040">
                  <c:v>4.7E-2</c:v>
                </c:pt>
                <c:pt idx="3041">
                  <c:v>0.21099999999999999</c:v>
                </c:pt>
                <c:pt idx="3042">
                  <c:v>0.157</c:v>
                </c:pt>
                <c:pt idx="3043">
                  <c:v>1.9359999999999999</c:v>
                </c:pt>
                <c:pt idx="3044">
                  <c:v>1E-3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2E-3</c:v>
                </c:pt>
                <c:pt idx="3049">
                  <c:v>8.4000000000000005E-2</c:v>
                </c:pt>
                <c:pt idx="3050">
                  <c:v>0</c:v>
                </c:pt>
                <c:pt idx="3051">
                  <c:v>0</c:v>
                </c:pt>
                <c:pt idx="3052">
                  <c:v>0.20599999999999999</c:v>
                </c:pt>
                <c:pt idx="3053">
                  <c:v>0</c:v>
                </c:pt>
                <c:pt idx="3054">
                  <c:v>5.0000000000000001E-3</c:v>
                </c:pt>
                <c:pt idx="3055">
                  <c:v>7.0000000000000001E-3</c:v>
                </c:pt>
                <c:pt idx="3056">
                  <c:v>0</c:v>
                </c:pt>
                <c:pt idx="3057">
                  <c:v>0.27300000000000002</c:v>
                </c:pt>
                <c:pt idx="3058">
                  <c:v>0.22800000000000001</c:v>
                </c:pt>
                <c:pt idx="3059">
                  <c:v>1.458</c:v>
                </c:pt>
                <c:pt idx="3060">
                  <c:v>0.80300000000000005</c:v>
                </c:pt>
                <c:pt idx="3061">
                  <c:v>0.36599999999999999</c:v>
                </c:pt>
                <c:pt idx="3062">
                  <c:v>2E-3</c:v>
                </c:pt>
                <c:pt idx="3063">
                  <c:v>2.1999999999999999E-2</c:v>
                </c:pt>
                <c:pt idx="3064">
                  <c:v>0</c:v>
                </c:pt>
                <c:pt idx="3065">
                  <c:v>0</c:v>
                </c:pt>
                <c:pt idx="3066">
                  <c:v>2E-3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6.3E-2</c:v>
                </c:pt>
                <c:pt idx="3072">
                  <c:v>0</c:v>
                </c:pt>
                <c:pt idx="3073">
                  <c:v>1E-3</c:v>
                </c:pt>
                <c:pt idx="3074">
                  <c:v>3.0000000000000001E-3</c:v>
                </c:pt>
                <c:pt idx="3075">
                  <c:v>0</c:v>
                </c:pt>
                <c:pt idx="3076">
                  <c:v>0.251</c:v>
                </c:pt>
                <c:pt idx="3077">
                  <c:v>3.5000000000000003E-2</c:v>
                </c:pt>
                <c:pt idx="3078">
                  <c:v>3.3000000000000002E-2</c:v>
                </c:pt>
                <c:pt idx="3079">
                  <c:v>0.152</c:v>
                </c:pt>
                <c:pt idx="3080">
                  <c:v>1.3660000000000001</c:v>
                </c:pt>
                <c:pt idx="3081">
                  <c:v>1.9E-2</c:v>
                </c:pt>
                <c:pt idx="3082">
                  <c:v>0</c:v>
                </c:pt>
                <c:pt idx="3083">
                  <c:v>0</c:v>
                </c:pt>
                <c:pt idx="3084">
                  <c:v>6.0000000000000001E-3</c:v>
                </c:pt>
                <c:pt idx="3085">
                  <c:v>0.04</c:v>
                </c:pt>
                <c:pt idx="3086">
                  <c:v>2.9000000000000001E-2</c:v>
                </c:pt>
                <c:pt idx="3087">
                  <c:v>0</c:v>
                </c:pt>
                <c:pt idx="3088">
                  <c:v>4.3999999999999997E-2</c:v>
                </c:pt>
                <c:pt idx="3089">
                  <c:v>3.3000000000000002E-2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0.03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4.0000000000000001E-3</c:v>
                </c:pt>
                <c:pt idx="3099">
                  <c:v>3.5999999999999997E-2</c:v>
                </c:pt>
                <c:pt idx="3100">
                  <c:v>9.5000000000000001E-2</c:v>
                </c:pt>
                <c:pt idx="3101">
                  <c:v>1E-3</c:v>
                </c:pt>
                <c:pt idx="3102">
                  <c:v>3.9E-2</c:v>
                </c:pt>
                <c:pt idx="3103">
                  <c:v>8.0000000000000002E-3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1.4999999999999999E-2</c:v>
                </c:pt>
                <c:pt idx="3108">
                  <c:v>6.0000000000000001E-3</c:v>
                </c:pt>
                <c:pt idx="3109">
                  <c:v>0.13600000000000001</c:v>
                </c:pt>
                <c:pt idx="3110">
                  <c:v>7.8E-2</c:v>
                </c:pt>
                <c:pt idx="3111">
                  <c:v>8.9999999999999993E-3</c:v>
                </c:pt>
                <c:pt idx="3112">
                  <c:v>2E-3</c:v>
                </c:pt>
                <c:pt idx="3113">
                  <c:v>0.02</c:v>
                </c:pt>
                <c:pt idx="3114">
                  <c:v>0</c:v>
                </c:pt>
                <c:pt idx="3115">
                  <c:v>0</c:v>
                </c:pt>
                <c:pt idx="3116">
                  <c:v>2.4E-2</c:v>
                </c:pt>
                <c:pt idx="3117">
                  <c:v>7.0999999999999994E-2</c:v>
                </c:pt>
                <c:pt idx="3118">
                  <c:v>4.0000000000000001E-3</c:v>
                </c:pt>
                <c:pt idx="3119">
                  <c:v>0</c:v>
                </c:pt>
                <c:pt idx="3120">
                  <c:v>0.29899999999999999</c:v>
                </c:pt>
                <c:pt idx="3121">
                  <c:v>0.32100000000000001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5.2999999999999999E-2</c:v>
                </c:pt>
                <c:pt idx="3132">
                  <c:v>2.7E-2</c:v>
                </c:pt>
                <c:pt idx="3133">
                  <c:v>0</c:v>
                </c:pt>
                <c:pt idx="3134">
                  <c:v>0</c:v>
                </c:pt>
                <c:pt idx="3135">
                  <c:v>1E-3</c:v>
                </c:pt>
                <c:pt idx="3136">
                  <c:v>0</c:v>
                </c:pt>
                <c:pt idx="3137">
                  <c:v>0</c:v>
                </c:pt>
                <c:pt idx="3138">
                  <c:v>5.5E-2</c:v>
                </c:pt>
                <c:pt idx="3139">
                  <c:v>1.421</c:v>
                </c:pt>
                <c:pt idx="3140">
                  <c:v>1.4E-2</c:v>
                </c:pt>
                <c:pt idx="3141">
                  <c:v>1.9E-2</c:v>
                </c:pt>
                <c:pt idx="3142">
                  <c:v>4.5999999999999999E-2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2E-3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7.0000000000000001E-3</c:v>
                </c:pt>
                <c:pt idx="3158">
                  <c:v>0.48799999999999999</c:v>
                </c:pt>
                <c:pt idx="3159">
                  <c:v>0.114</c:v>
                </c:pt>
                <c:pt idx="3160">
                  <c:v>0.91700000000000004</c:v>
                </c:pt>
                <c:pt idx="3161">
                  <c:v>0</c:v>
                </c:pt>
                <c:pt idx="3162">
                  <c:v>0</c:v>
                </c:pt>
                <c:pt idx="3163">
                  <c:v>0.67300000000000004</c:v>
                </c:pt>
                <c:pt idx="3164">
                  <c:v>0</c:v>
                </c:pt>
                <c:pt idx="3165">
                  <c:v>1.0999999999999999E-2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2.4E-2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0.14499999999999999</c:v>
                </c:pt>
                <c:pt idx="3174">
                  <c:v>0.255</c:v>
                </c:pt>
                <c:pt idx="3175">
                  <c:v>2E-3</c:v>
                </c:pt>
                <c:pt idx="3176">
                  <c:v>0</c:v>
                </c:pt>
                <c:pt idx="3177">
                  <c:v>6.0000000000000001E-3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0.04</c:v>
                </c:pt>
                <c:pt idx="3193">
                  <c:v>2.4E-2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0.26500000000000001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4.4999999999999998E-2</c:v>
                </c:pt>
                <c:pt idx="3224">
                  <c:v>0</c:v>
                </c:pt>
                <c:pt idx="3225">
                  <c:v>0</c:v>
                </c:pt>
                <c:pt idx="3226">
                  <c:v>0.59499999999999997</c:v>
                </c:pt>
                <c:pt idx="3227">
                  <c:v>1.0999999999999999E-2</c:v>
                </c:pt>
                <c:pt idx="3228">
                  <c:v>0.06</c:v>
                </c:pt>
                <c:pt idx="3229">
                  <c:v>0.12</c:v>
                </c:pt>
                <c:pt idx="3230">
                  <c:v>0.25</c:v>
                </c:pt>
                <c:pt idx="3231">
                  <c:v>0.67900000000000005</c:v>
                </c:pt>
                <c:pt idx="3232">
                  <c:v>6.52</c:v>
                </c:pt>
                <c:pt idx="3233">
                  <c:v>17.689</c:v>
                </c:pt>
                <c:pt idx="3234">
                  <c:v>0.34899999999999998</c:v>
                </c:pt>
                <c:pt idx="3235">
                  <c:v>1.0529999999999999</c:v>
                </c:pt>
                <c:pt idx="3236">
                  <c:v>0</c:v>
                </c:pt>
                <c:pt idx="3237">
                  <c:v>8.0000000000000002E-3</c:v>
                </c:pt>
                <c:pt idx="3238">
                  <c:v>0</c:v>
                </c:pt>
                <c:pt idx="3239">
                  <c:v>0.18099999999999999</c:v>
                </c:pt>
                <c:pt idx="3240">
                  <c:v>0.08</c:v>
                </c:pt>
                <c:pt idx="3241">
                  <c:v>0</c:v>
                </c:pt>
                <c:pt idx="3242">
                  <c:v>0</c:v>
                </c:pt>
                <c:pt idx="3243">
                  <c:v>4.0000000000000001E-3</c:v>
                </c:pt>
                <c:pt idx="3244">
                  <c:v>0</c:v>
                </c:pt>
                <c:pt idx="3245">
                  <c:v>0.57599999999999996</c:v>
                </c:pt>
                <c:pt idx="3246">
                  <c:v>0.29399999999999998</c:v>
                </c:pt>
                <c:pt idx="3247">
                  <c:v>5.7000000000000002E-2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0.113</c:v>
                </c:pt>
                <c:pt idx="3255">
                  <c:v>0</c:v>
                </c:pt>
                <c:pt idx="3256">
                  <c:v>0</c:v>
                </c:pt>
                <c:pt idx="3257">
                  <c:v>4.3999999999999997E-2</c:v>
                </c:pt>
                <c:pt idx="3258">
                  <c:v>0</c:v>
                </c:pt>
                <c:pt idx="3259">
                  <c:v>0.41</c:v>
                </c:pt>
                <c:pt idx="3260">
                  <c:v>0.85699999999999998</c:v>
                </c:pt>
                <c:pt idx="3261">
                  <c:v>1.2909999999999999</c:v>
                </c:pt>
                <c:pt idx="3262">
                  <c:v>0</c:v>
                </c:pt>
                <c:pt idx="3263">
                  <c:v>5.5E-2</c:v>
                </c:pt>
                <c:pt idx="3264">
                  <c:v>2.5000000000000001E-2</c:v>
                </c:pt>
                <c:pt idx="3265">
                  <c:v>8.1000000000000003E-2</c:v>
                </c:pt>
                <c:pt idx="3266">
                  <c:v>0</c:v>
                </c:pt>
                <c:pt idx="3267">
                  <c:v>0</c:v>
                </c:pt>
                <c:pt idx="3268">
                  <c:v>0.121</c:v>
                </c:pt>
                <c:pt idx="3269">
                  <c:v>0</c:v>
                </c:pt>
                <c:pt idx="3270">
                  <c:v>0.53500000000000003</c:v>
                </c:pt>
                <c:pt idx="3271">
                  <c:v>0.311</c:v>
                </c:pt>
                <c:pt idx="3272">
                  <c:v>0.11</c:v>
                </c:pt>
                <c:pt idx="3273">
                  <c:v>0.753</c:v>
                </c:pt>
                <c:pt idx="3274">
                  <c:v>0.57099999999999995</c:v>
                </c:pt>
                <c:pt idx="3275">
                  <c:v>2.702</c:v>
                </c:pt>
                <c:pt idx="3276">
                  <c:v>5.0019999999999998</c:v>
                </c:pt>
                <c:pt idx="3277">
                  <c:v>5.1139999999999999</c:v>
                </c:pt>
                <c:pt idx="3278">
                  <c:v>11.558999999999999</c:v>
                </c:pt>
                <c:pt idx="3279">
                  <c:v>2.4020000000000001</c:v>
                </c:pt>
                <c:pt idx="3280">
                  <c:v>0.26600000000000001</c:v>
                </c:pt>
                <c:pt idx="3281">
                  <c:v>1.7000000000000001E-2</c:v>
                </c:pt>
                <c:pt idx="3282">
                  <c:v>0</c:v>
                </c:pt>
                <c:pt idx="3283">
                  <c:v>0.161</c:v>
                </c:pt>
                <c:pt idx="3284">
                  <c:v>0.29099999999999998</c:v>
                </c:pt>
                <c:pt idx="3285">
                  <c:v>1.2789999999999999</c:v>
                </c:pt>
                <c:pt idx="3286">
                  <c:v>0</c:v>
                </c:pt>
                <c:pt idx="3287">
                  <c:v>1.2E-2</c:v>
                </c:pt>
                <c:pt idx="3288">
                  <c:v>7.0000000000000001E-3</c:v>
                </c:pt>
                <c:pt idx="3289">
                  <c:v>0.20100000000000001</c:v>
                </c:pt>
                <c:pt idx="3290">
                  <c:v>0.375</c:v>
                </c:pt>
                <c:pt idx="3291">
                  <c:v>0.20100000000000001</c:v>
                </c:pt>
                <c:pt idx="3292">
                  <c:v>0.96599999999999997</c:v>
                </c:pt>
                <c:pt idx="3293">
                  <c:v>1.222</c:v>
                </c:pt>
                <c:pt idx="3294">
                  <c:v>1.1910000000000001</c:v>
                </c:pt>
                <c:pt idx="3295">
                  <c:v>0.42399999999999999</c:v>
                </c:pt>
                <c:pt idx="3296">
                  <c:v>1.3979999999999999</c:v>
                </c:pt>
                <c:pt idx="3297">
                  <c:v>1.353</c:v>
                </c:pt>
                <c:pt idx="3298">
                  <c:v>0.94199999999999995</c:v>
                </c:pt>
                <c:pt idx="3299">
                  <c:v>0.42099999999999999</c:v>
                </c:pt>
                <c:pt idx="3300">
                  <c:v>0</c:v>
                </c:pt>
                <c:pt idx="3301">
                  <c:v>0.379</c:v>
                </c:pt>
                <c:pt idx="3302">
                  <c:v>6.7000000000000004E-2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0.217</c:v>
                </c:pt>
                <c:pt idx="3307">
                  <c:v>0.31900000000000001</c:v>
                </c:pt>
                <c:pt idx="3308">
                  <c:v>2.1789999999999998</c:v>
                </c:pt>
                <c:pt idx="3309">
                  <c:v>0.22800000000000001</c:v>
                </c:pt>
                <c:pt idx="3310">
                  <c:v>4.1000000000000002E-2</c:v>
                </c:pt>
                <c:pt idx="3311">
                  <c:v>0</c:v>
                </c:pt>
                <c:pt idx="3312">
                  <c:v>0.28499999999999998</c:v>
                </c:pt>
                <c:pt idx="3313">
                  <c:v>0.10100000000000001</c:v>
                </c:pt>
                <c:pt idx="3314">
                  <c:v>2.2509999999999999</c:v>
                </c:pt>
                <c:pt idx="3315">
                  <c:v>0.39600000000000002</c:v>
                </c:pt>
                <c:pt idx="3316">
                  <c:v>0.29699999999999999</c:v>
                </c:pt>
                <c:pt idx="3317">
                  <c:v>0.40400000000000003</c:v>
                </c:pt>
                <c:pt idx="3318">
                  <c:v>5.5E-2</c:v>
                </c:pt>
                <c:pt idx="3319">
                  <c:v>4.2999999999999997E-2</c:v>
                </c:pt>
                <c:pt idx="3320">
                  <c:v>0.11700000000000001</c:v>
                </c:pt>
                <c:pt idx="3321">
                  <c:v>0.13300000000000001</c:v>
                </c:pt>
                <c:pt idx="3322">
                  <c:v>0.153</c:v>
                </c:pt>
                <c:pt idx="3323">
                  <c:v>0</c:v>
                </c:pt>
                <c:pt idx="3324">
                  <c:v>0</c:v>
                </c:pt>
                <c:pt idx="3325">
                  <c:v>2.5779999999999998</c:v>
                </c:pt>
                <c:pt idx="3326">
                  <c:v>4.1749999999999998</c:v>
                </c:pt>
                <c:pt idx="3327">
                  <c:v>1.4E-2</c:v>
                </c:pt>
                <c:pt idx="3328">
                  <c:v>0</c:v>
                </c:pt>
                <c:pt idx="3329">
                  <c:v>0</c:v>
                </c:pt>
                <c:pt idx="3330">
                  <c:v>4.1000000000000002E-2</c:v>
                </c:pt>
                <c:pt idx="3331">
                  <c:v>0.33400000000000002</c:v>
                </c:pt>
                <c:pt idx="3332">
                  <c:v>1.268</c:v>
                </c:pt>
                <c:pt idx="3333">
                  <c:v>9.6000000000000002E-2</c:v>
                </c:pt>
                <c:pt idx="3334">
                  <c:v>3.702</c:v>
                </c:pt>
                <c:pt idx="3335">
                  <c:v>7.8369999999999997</c:v>
                </c:pt>
                <c:pt idx="3336">
                  <c:v>0.95199999999999996</c:v>
                </c:pt>
                <c:pt idx="3337">
                  <c:v>0.80200000000000005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0.28399999999999997</c:v>
                </c:pt>
                <c:pt idx="3342">
                  <c:v>0.84399999999999997</c:v>
                </c:pt>
                <c:pt idx="3343">
                  <c:v>1.6950000000000001</c:v>
                </c:pt>
                <c:pt idx="3344">
                  <c:v>5.0979999999999999</c:v>
                </c:pt>
                <c:pt idx="3345">
                  <c:v>1.298</c:v>
                </c:pt>
                <c:pt idx="3346">
                  <c:v>0.73299999999999998</c:v>
                </c:pt>
                <c:pt idx="3347">
                  <c:v>0.55900000000000005</c:v>
                </c:pt>
                <c:pt idx="3348">
                  <c:v>3.6779999999999999</c:v>
                </c:pt>
                <c:pt idx="3349">
                  <c:v>6.3070000000000004</c:v>
                </c:pt>
                <c:pt idx="3350">
                  <c:v>4.4420000000000002</c:v>
                </c:pt>
                <c:pt idx="3351">
                  <c:v>1.732</c:v>
                </c:pt>
                <c:pt idx="3352">
                  <c:v>0.72899999999999998</c:v>
                </c:pt>
                <c:pt idx="3353">
                  <c:v>3.226</c:v>
                </c:pt>
                <c:pt idx="3354">
                  <c:v>0.81399999999999995</c:v>
                </c:pt>
                <c:pt idx="3355">
                  <c:v>1.42</c:v>
                </c:pt>
                <c:pt idx="3356">
                  <c:v>2.5840000000000001</c:v>
                </c:pt>
                <c:pt idx="3357">
                  <c:v>1.6859999999999999</c:v>
                </c:pt>
                <c:pt idx="3358">
                  <c:v>2.1999999999999999E-2</c:v>
                </c:pt>
                <c:pt idx="3359">
                  <c:v>0</c:v>
                </c:pt>
                <c:pt idx="3360">
                  <c:v>2.1960000000000002</c:v>
                </c:pt>
                <c:pt idx="3361">
                  <c:v>6.2910000000000004</c:v>
                </c:pt>
                <c:pt idx="3362">
                  <c:v>7.9340000000000002</c:v>
                </c:pt>
                <c:pt idx="3363">
                  <c:v>11.712999999999999</c:v>
                </c:pt>
                <c:pt idx="3364">
                  <c:v>2.39</c:v>
                </c:pt>
                <c:pt idx="3365">
                  <c:v>0.41</c:v>
                </c:pt>
                <c:pt idx="3366">
                  <c:v>0.65200000000000002</c:v>
                </c:pt>
                <c:pt idx="3367">
                  <c:v>0.95199999999999996</c:v>
                </c:pt>
                <c:pt idx="3368">
                  <c:v>0.627</c:v>
                </c:pt>
                <c:pt idx="3369">
                  <c:v>0.32700000000000001</c:v>
                </c:pt>
                <c:pt idx="3370">
                  <c:v>4.4999999999999998E-2</c:v>
                </c:pt>
                <c:pt idx="3371">
                  <c:v>0.78700000000000003</c:v>
                </c:pt>
                <c:pt idx="3372">
                  <c:v>6.2E-2</c:v>
                </c:pt>
                <c:pt idx="3373">
                  <c:v>7.0999999999999994E-2</c:v>
                </c:pt>
                <c:pt idx="3374">
                  <c:v>0.20300000000000001</c:v>
                </c:pt>
                <c:pt idx="3375">
                  <c:v>0</c:v>
                </c:pt>
                <c:pt idx="3376">
                  <c:v>1.2230000000000001</c:v>
                </c:pt>
                <c:pt idx="3377">
                  <c:v>2.5939999999999999</c:v>
                </c:pt>
                <c:pt idx="3378">
                  <c:v>0.66200000000000003</c:v>
                </c:pt>
                <c:pt idx="3379">
                  <c:v>0</c:v>
                </c:pt>
                <c:pt idx="3380">
                  <c:v>0.20499999999999999</c:v>
                </c:pt>
                <c:pt idx="3381">
                  <c:v>5.5E-2</c:v>
                </c:pt>
                <c:pt idx="3382">
                  <c:v>0.114</c:v>
                </c:pt>
                <c:pt idx="3383">
                  <c:v>0</c:v>
                </c:pt>
                <c:pt idx="3384">
                  <c:v>0.192</c:v>
                </c:pt>
                <c:pt idx="3385">
                  <c:v>0.112</c:v>
                </c:pt>
                <c:pt idx="3386">
                  <c:v>0.32900000000000001</c:v>
                </c:pt>
                <c:pt idx="3387">
                  <c:v>0.08</c:v>
                </c:pt>
                <c:pt idx="3388">
                  <c:v>1.286</c:v>
                </c:pt>
                <c:pt idx="3389">
                  <c:v>3.05</c:v>
                </c:pt>
                <c:pt idx="3390">
                  <c:v>9.5120000000000005</c:v>
                </c:pt>
                <c:pt idx="3391">
                  <c:v>11.371</c:v>
                </c:pt>
                <c:pt idx="3392">
                  <c:v>11.776999999999999</c:v>
                </c:pt>
                <c:pt idx="3393">
                  <c:v>2.33</c:v>
                </c:pt>
                <c:pt idx="3394">
                  <c:v>5.4530000000000003</c:v>
                </c:pt>
                <c:pt idx="3395">
                  <c:v>7.92</c:v>
                </c:pt>
                <c:pt idx="3396">
                  <c:v>6.4909999999999997</c:v>
                </c:pt>
                <c:pt idx="3397">
                  <c:v>2.0619999999999998</c:v>
                </c:pt>
                <c:pt idx="3398">
                  <c:v>0.53800000000000003</c:v>
                </c:pt>
                <c:pt idx="3399">
                  <c:v>20.582999999999998</c:v>
                </c:pt>
                <c:pt idx="3400">
                  <c:v>31.024999999999999</c:v>
                </c:pt>
                <c:pt idx="3401">
                  <c:v>7.6020000000000003</c:v>
                </c:pt>
                <c:pt idx="3402">
                  <c:v>11.173999999999999</c:v>
                </c:pt>
                <c:pt idx="3403">
                  <c:v>4.1449999999999996</c:v>
                </c:pt>
                <c:pt idx="3404">
                  <c:v>2.8580000000000001</c:v>
                </c:pt>
                <c:pt idx="3405">
                  <c:v>0.48299999999999998</c:v>
                </c:pt>
                <c:pt idx="3406">
                  <c:v>6.7000000000000004E-2</c:v>
                </c:pt>
                <c:pt idx="3407">
                  <c:v>1.244</c:v>
                </c:pt>
                <c:pt idx="3408">
                  <c:v>7.5750000000000002</c:v>
                </c:pt>
                <c:pt idx="3409">
                  <c:v>9.6859999999999999</c:v>
                </c:pt>
                <c:pt idx="3410">
                  <c:v>2.9329999999999998</c:v>
                </c:pt>
                <c:pt idx="3411">
                  <c:v>2.077</c:v>
                </c:pt>
                <c:pt idx="3412">
                  <c:v>3.165</c:v>
                </c:pt>
                <c:pt idx="3413">
                  <c:v>4.2859999999999996</c:v>
                </c:pt>
                <c:pt idx="3414">
                  <c:v>10.366</c:v>
                </c:pt>
                <c:pt idx="3415">
                  <c:v>1.1830000000000001</c:v>
                </c:pt>
                <c:pt idx="3416">
                  <c:v>2.4020000000000001</c:v>
                </c:pt>
                <c:pt idx="3417">
                  <c:v>2.9830000000000001</c:v>
                </c:pt>
                <c:pt idx="3418">
                  <c:v>8.2460000000000004</c:v>
                </c:pt>
                <c:pt idx="3419">
                  <c:v>5.4770000000000003</c:v>
                </c:pt>
                <c:pt idx="3420">
                  <c:v>0.24299999999999999</c:v>
                </c:pt>
                <c:pt idx="3421">
                  <c:v>1.37</c:v>
                </c:pt>
                <c:pt idx="3422">
                  <c:v>1.325</c:v>
                </c:pt>
                <c:pt idx="3423">
                  <c:v>0.746</c:v>
                </c:pt>
                <c:pt idx="3424">
                  <c:v>1.3640000000000001</c:v>
                </c:pt>
                <c:pt idx="3425">
                  <c:v>1.4999999999999999E-2</c:v>
                </c:pt>
                <c:pt idx="3426">
                  <c:v>2.5000000000000001E-2</c:v>
                </c:pt>
                <c:pt idx="3427">
                  <c:v>0.63400000000000001</c:v>
                </c:pt>
                <c:pt idx="3428">
                  <c:v>0.83399999999999996</c:v>
                </c:pt>
                <c:pt idx="3429">
                  <c:v>2.4E-2</c:v>
                </c:pt>
                <c:pt idx="3430">
                  <c:v>0.1</c:v>
                </c:pt>
                <c:pt idx="3431">
                  <c:v>9.2999999999999999E-2</c:v>
                </c:pt>
                <c:pt idx="3432">
                  <c:v>0</c:v>
                </c:pt>
                <c:pt idx="3433">
                  <c:v>2.3E-2</c:v>
                </c:pt>
                <c:pt idx="3434">
                  <c:v>0</c:v>
                </c:pt>
                <c:pt idx="3435">
                  <c:v>0</c:v>
                </c:pt>
                <c:pt idx="3436">
                  <c:v>4.3999999999999997E-2</c:v>
                </c:pt>
                <c:pt idx="3437">
                  <c:v>0.36699999999999999</c:v>
                </c:pt>
                <c:pt idx="3438">
                  <c:v>0.35299999999999998</c:v>
                </c:pt>
                <c:pt idx="3439">
                  <c:v>4.7E-2</c:v>
                </c:pt>
                <c:pt idx="3440">
                  <c:v>0.311</c:v>
                </c:pt>
                <c:pt idx="3441">
                  <c:v>0.46600000000000003</c:v>
                </c:pt>
                <c:pt idx="3442">
                  <c:v>0.95299999999999996</c:v>
                </c:pt>
                <c:pt idx="3443">
                  <c:v>1.9990000000000001</c:v>
                </c:pt>
                <c:pt idx="3444">
                  <c:v>0.14499999999999999</c:v>
                </c:pt>
                <c:pt idx="3445">
                  <c:v>0</c:v>
                </c:pt>
                <c:pt idx="3446">
                  <c:v>1.0999999999999999E-2</c:v>
                </c:pt>
                <c:pt idx="3447">
                  <c:v>0.376</c:v>
                </c:pt>
                <c:pt idx="3448">
                  <c:v>1.046</c:v>
                </c:pt>
                <c:pt idx="3449">
                  <c:v>0.191</c:v>
                </c:pt>
                <c:pt idx="3450">
                  <c:v>7.3999999999999996E-2</c:v>
                </c:pt>
                <c:pt idx="3451">
                  <c:v>0.75900000000000001</c:v>
                </c:pt>
                <c:pt idx="3452">
                  <c:v>0.55800000000000005</c:v>
                </c:pt>
                <c:pt idx="3453">
                  <c:v>0.106</c:v>
                </c:pt>
                <c:pt idx="3454">
                  <c:v>7.0000000000000007E-2</c:v>
                </c:pt>
                <c:pt idx="3455">
                  <c:v>5.8999999999999997E-2</c:v>
                </c:pt>
                <c:pt idx="3456">
                  <c:v>0.68899999999999995</c:v>
                </c:pt>
                <c:pt idx="3457">
                  <c:v>0.76</c:v>
                </c:pt>
                <c:pt idx="3458">
                  <c:v>1.819</c:v>
                </c:pt>
                <c:pt idx="3459">
                  <c:v>1.595</c:v>
                </c:pt>
                <c:pt idx="3460">
                  <c:v>2.33</c:v>
                </c:pt>
                <c:pt idx="3461">
                  <c:v>0.252</c:v>
                </c:pt>
                <c:pt idx="3462">
                  <c:v>9.0999999999999998E-2</c:v>
                </c:pt>
                <c:pt idx="3463">
                  <c:v>0.442</c:v>
                </c:pt>
                <c:pt idx="3464">
                  <c:v>0.51500000000000001</c:v>
                </c:pt>
                <c:pt idx="3465">
                  <c:v>6.9000000000000006E-2</c:v>
                </c:pt>
                <c:pt idx="3466">
                  <c:v>2E-3</c:v>
                </c:pt>
                <c:pt idx="3467">
                  <c:v>2.5999999999999999E-2</c:v>
                </c:pt>
                <c:pt idx="3468">
                  <c:v>7.5999999999999998E-2</c:v>
                </c:pt>
                <c:pt idx="3469">
                  <c:v>3.7999999999999999E-2</c:v>
                </c:pt>
                <c:pt idx="3470">
                  <c:v>0</c:v>
                </c:pt>
                <c:pt idx="3471">
                  <c:v>1E-3</c:v>
                </c:pt>
                <c:pt idx="3472">
                  <c:v>8.3000000000000004E-2</c:v>
                </c:pt>
                <c:pt idx="3473">
                  <c:v>0.105</c:v>
                </c:pt>
                <c:pt idx="3474">
                  <c:v>0.67</c:v>
                </c:pt>
                <c:pt idx="3475">
                  <c:v>0</c:v>
                </c:pt>
                <c:pt idx="3476">
                  <c:v>6.0000000000000001E-3</c:v>
                </c:pt>
                <c:pt idx="3477">
                  <c:v>2.7E-2</c:v>
                </c:pt>
                <c:pt idx="3478">
                  <c:v>0</c:v>
                </c:pt>
                <c:pt idx="3479">
                  <c:v>0</c:v>
                </c:pt>
                <c:pt idx="3480">
                  <c:v>0.311</c:v>
                </c:pt>
                <c:pt idx="3481">
                  <c:v>0.84899999999999998</c:v>
                </c:pt>
                <c:pt idx="3482">
                  <c:v>0</c:v>
                </c:pt>
                <c:pt idx="3483">
                  <c:v>7.6999999999999999E-2</c:v>
                </c:pt>
                <c:pt idx="3484">
                  <c:v>0.19700000000000001</c:v>
                </c:pt>
                <c:pt idx="3485">
                  <c:v>0.85799999999999998</c:v>
                </c:pt>
                <c:pt idx="3486">
                  <c:v>5.8140000000000001</c:v>
                </c:pt>
                <c:pt idx="3487">
                  <c:v>2.3460000000000001</c:v>
                </c:pt>
                <c:pt idx="3488">
                  <c:v>3.0000000000000001E-3</c:v>
                </c:pt>
                <c:pt idx="3489">
                  <c:v>6.0000000000000001E-3</c:v>
                </c:pt>
                <c:pt idx="3490">
                  <c:v>3.0000000000000001E-3</c:v>
                </c:pt>
                <c:pt idx="3491">
                  <c:v>0.04</c:v>
                </c:pt>
                <c:pt idx="3492">
                  <c:v>5.0000000000000001E-3</c:v>
                </c:pt>
                <c:pt idx="3493">
                  <c:v>0.183</c:v>
                </c:pt>
                <c:pt idx="3494">
                  <c:v>2E-3</c:v>
                </c:pt>
                <c:pt idx="3495">
                  <c:v>0.03</c:v>
                </c:pt>
                <c:pt idx="3496">
                  <c:v>0.39600000000000002</c:v>
                </c:pt>
                <c:pt idx="3497">
                  <c:v>0.627</c:v>
                </c:pt>
                <c:pt idx="3498">
                  <c:v>0.106</c:v>
                </c:pt>
                <c:pt idx="3499">
                  <c:v>4.9000000000000002E-2</c:v>
                </c:pt>
                <c:pt idx="3500">
                  <c:v>5.5E-2</c:v>
                </c:pt>
                <c:pt idx="3501">
                  <c:v>9.2999999999999999E-2</c:v>
                </c:pt>
                <c:pt idx="3502">
                  <c:v>0</c:v>
                </c:pt>
                <c:pt idx="3503">
                  <c:v>0</c:v>
                </c:pt>
                <c:pt idx="3504">
                  <c:v>0.371</c:v>
                </c:pt>
                <c:pt idx="3505">
                  <c:v>0.29899999999999999</c:v>
                </c:pt>
                <c:pt idx="3506">
                  <c:v>0.41</c:v>
                </c:pt>
                <c:pt idx="3507">
                  <c:v>0.13900000000000001</c:v>
                </c:pt>
                <c:pt idx="3508">
                  <c:v>4.2999999999999997E-2</c:v>
                </c:pt>
                <c:pt idx="3509">
                  <c:v>5.2999999999999999E-2</c:v>
                </c:pt>
                <c:pt idx="3510">
                  <c:v>4.8000000000000001E-2</c:v>
                </c:pt>
                <c:pt idx="3511">
                  <c:v>0</c:v>
                </c:pt>
                <c:pt idx="3512">
                  <c:v>3.0000000000000001E-3</c:v>
                </c:pt>
                <c:pt idx="3513">
                  <c:v>0.1</c:v>
                </c:pt>
                <c:pt idx="3514">
                  <c:v>5.3999999999999999E-2</c:v>
                </c:pt>
                <c:pt idx="3515">
                  <c:v>5.6000000000000001E-2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2.3E-2</c:v>
                </c:pt>
                <c:pt idx="3522">
                  <c:v>4.0000000000000001E-3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5.3999999999999999E-2</c:v>
                </c:pt>
                <c:pt idx="3527">
                  <c:v>0.36899999999999999</c:v>
                </c:pt>
                <c:pt idx="3528">
                  <c:v>1E-3</c:v>
                </c:pt>
                <c:pt idx="3529">
                  <c:v>0</c:v>
                </c:pt>
                <c:pt idx="3530">
                  <c:v>1.6E-2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6.4000000000000001E-2</c:v>
                </c:pt>
                <c:pt idx="3537">
                  <c:v>2.4260000000000002</c:v>
                </c:pt>
                <c:pt idx="3538">
                  <c:v>0.36399999999999999</c:v>
                </c:pt>
                <c:pt idx="3539">
                  <c:v>0</c:v>
                </c:pt>
                <c:pt idx="3540">
                  <c:v>0.40799999999999997</c:v>
                </c:pt>
                <c:pt idx="3541">
                  <c:v>5.0000000000000001E-3</c:v>
                </c:pt>
                <c:pt idx="3542">
                  <c:v>0.157</c:v>
                </c:pt>
                <c:pt idx="3543">
                  <c:v>0</c:v>
                </c:pt>
                <c:pt idx="3544">
                  <c:v>0</c:v>
                </c:pt>
                <c:pt idx="3545">
                  <c:v>0.26200000000000001</c:v>
                </c:pt>
                <c:pt idx="3546">
                  <c:v>0.65200000000000002</c:v>
                </c:pt>
                <c:pt idx="3547">
                  <c:v>4.0000000000000001E-3</c:v>
                </c:pt>
                <c:pt idx="3548">
                  <c:v>0</c:v>
                </c:pt>
                <c:pt idx="3549">
                  <c:v>4.2999999999999997E-2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4.7E-2</c:v>
                </c:pt>
                <c:pt idx="3555">
                  <c:v>0</c:v>
                </c:pt>
                <c:pt idx="3556">
                  <c:v>0.16300000000000001</c:v>
                </c:pt>
                <c:pt idx="3557">
                  <c:v>0.63</c:v>
                </c:pt>
                <c:pt idx="3558">
                  <c:v>1.002</c:v>
                </c:pt>
                <c:pt idx="3559">
                  <c:v>1.1919999999999999</c:v>
                </c:pt>
                <c:pt idx="3560">
                  <c:v>7.5999999999999998E-2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1.4999999999999999E-2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0.14199999999999999</c:v>
                </c:pt>
                <c:pt idx="3586">
                  <c:v>0.317</c:v>
                </c:pt>
                <c:pt idx="3587">
                  <c:v>0.91600000000000004</c:v>
                </c:pt>
                <c:pt idx="3588">
                  <c:v>1.4450000000000001</c:v>
                </c:pt>
                <c:pt idx="3589">
                  <c:v>1.681</c:v>
                </c:pt>
                <c:pt idx="3590">
                  <c:v>7.1999999999999995E-2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8.9999999999999993E-3</c:v>
                </c:pt>
                <c:pt idx="3597">
                  <c:v>0</c:v>
                </c:pt>
                <c:pt idx="3598">
                  <c:v>0.22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1E-3</c:v>
                </c:pt>
                <c:pt idx="3605">
                  <c:v>0</c:v>
                </c:pt>
                <c:pt idx="3606">
                  <c:v>0</c:v>
                </c:pt>
                <c:pt idx="3607">
                  <c:v>1.7000000000000001E-2</c:v>
                </c:pt>
                <c:pt idx="3608">
                  <c:v>0</c:v>
                </c:pt>
                <c:pt idx="3609">
                  <c:v>2.5999999999999999E-2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8.0000000000000002E-3</c:v>
                </c:pt>
                <c:pt idx="3617">
                  <c:v>0.51300000000000001</c:v>
                </c:pt>
                <c:pt idx="3618">
                  <c:v>2.161</c:v>
                </c:pt>
                <c:pt idx="3619">
                  <c:v>0.42099999999999999</c:v>
                </c:pt>
                <c:pt idx="3620">
                  <c:v>0</c:v>
                </c:pt>
                <c:pt idx="3621">
                  <c:v>0</c:v>
                </c:pt>
                <c:pt idx="3622">
                  <c:v>0.14199999999999999</c:v>
                </c:pt>
                <c:pt idx="3623">
                  <c:v>1.5329999999999999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0.122</c:v>
                </c:pt>
                <c:pt idx="3631">
                  <c:v>1.2999999999999999E-2</c:v>
                </c:pt>
                <c:pt idx="3632">
                  <c:v>0.29599999999999999</c:v>
                </c:pt>
                <c:pt idx="3633">
                  <c:v>0.74099999999999999</c:v>
                </c:pt>
                <c:pt idx="3634">
                  <c:v>0.10299999999999999</c:v>
                </c:pt>
                <c:pt idx="3635">
                  <c:v>0</c:v>
                </c:pt>
                <c:pt idx="3636">
                  <c:v>0</c:v>
                </c:pt>
                <c:pt idx="3637">
                  <c:v>0.28699999999999998</c:v>
                </c:pt>
                <c:pt idx="3638">
                  <c:v>1.0429999999999999</c:v>
                </c:pt>
                <c:pt idx="3639">
                  <c:v>0.29699999999999999</c:v>
                </c:pt>
                <c:pt idx="3640">
                  <c:v>3.2000000000000001E-2</c:v>
                </c:pt>
                <c:pt idx="3641">
                  <c:v>0.152</c:v>
                </c:pt>
                <c:pt idx="3642">
                  <c:v>0</c:v>
                </c:pt>
                <c:pt idx="3643">
                  <c:v>0.46700000000000003</c:v>
                </c:pt>
                <c:pt idx="3644">
                  <c:v>3.0950000000000002</c:v>
                </c:pt>
                <c:pt idx="3645">
                  <c:v>3.9649999999999999</c:v>
                </c:pt>
                <c:pt idx="3646">
                  <c:v>1.879</c:v>
                </c:pt>
                <c:pt idx="3647">
                  <c:v>1.968</c:v>
                </c:pt>
                <c:pt idx="3648">
                  <c:v>1.012</c:v>
                </c:pt>
                <c:pt idx="3649">
                  <c:v>0.22900000000000001</c:v>
                </c:pt>
                <c:pt idx="3650">
                  <c:v>1.7999999999999999E-2</c:v>
                </c:pt>
                <c:pt idx="3651">
                  <c:v>3.2000000000000001E-2</c:v>
                </c:pt>
                <c:pt idx="3652">
                  <c:v>0.17299999999999999</c:v>
                </c:pt>
                <c:pt idx="3653">
                  <c:v>0.84099999999999997</c:v>
                </c:pt>
                <c:pt idx="3654">
                  <c:v>0</c:v>
                </c:pt>
                <c:pt idx="3655">
                  <c:v>0</c:v>
                </c:pt>
                <c:pt idx="3656">
                  <c:v>0.17699999999999999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4.8000000000000001E-2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3.2000000000000001E-2</c:v>
                </c:pt>
                <c:pt idx="3668">
                  <c:v>0.26800000000000002</c:v>
                </c:pt>
                <c:pt idx="3669">
                  <c:v>0.39600000000000002</c:v>
                </c:pt>
                <c:pt idx="3670">
                  <c:v>6.4000000000000001E-2</c:v>
                </c:pt>
                <c:pt idx="3671">
                  <c:v>0.22600000000000001</c:v>
                </c:pt>
                <c:pt idx="3672">
                  <c:v>0.80500000000000005</c:v>
                </c:pt>
                <c:pt idx="3673">
                  <c:v>0.46</c:v>
                </c:pt>
                <c:pt idx="3674">
                  <c:v>0.73499999999999999</c:v>
                </c:pt>
                <c:pt idx="3675">
                  <c:v>1.655</c:v>
                </c:pt>
                <c:pt idx="3676">
                  <c:v>1.504</c:v>
                </c:pt>
                <c:pt idx="3677">
                  <c:v>5.0830000000000002</c:v>
                </c:pt>
                <c:pt idx="3678">
                  <c:v>1.288</c:v>
                </c:pt>
                <c:pt idx="3679">
                  <c:v>15.326000000000001</c:v>
                </c:pt>
                <c:pt idx="3680">
                  <c:v>4.5979999999999999</c:v>
                </c:pt>
                <c:pt idx="3681">
                  <c:v>2.4950000000000001</c:v>
                </c:pt>
                <c:pt idx="3682">
                  <c:v>0.53100000000000003</c:v>
                </c:pt>
                <c:pt idx="3683">
                  <c:v>5.6000000000000001E-2</c:v>
                </c:pt>
                <c:pt idx="3684">
                  <c:v>1.855</c:v>
                </c:pt>
                <c:pt idx="3685">
                  <c:v>4.1260000000000003</c:v>
                </c:pt>
                <c:pt idx="3686">
                  <c:v>8.6340000000000003</c:v>
                </c:pt>
                <c:pt idx="3687">
                  <c:v>18.061</c:v>
                </c:pt>
                <c:pt idx="3688">
                  <c:v>23.524000000000001</c:v>
                </c:pt>
                <c:pt idx="3689">
                  <c:v>21.300999999999998</c:v>
                </c:pt>
                <c:pt idx="3690">
                  <c:v>17.119</c:v>
                </c:pt>
                <c:pt idx="3691">
                  <c:v>8.0730000000000004</c:v>
                </c:pt>
                <c:pt idx="3692">
                  <c:v>4.843</c:v>
                </c:pt>
                <c:pt idx="3693">
                  <c:v>0.52700000000000002</c:v>
                </c:pt>
                <c:pt idx="3694">
                  <c:v>6.93</c:v>
                </c:pt>
                <c:pt idx="3695">
                  <c:v>5.0389999999999997</c:v>
                </c:pt>
                <c:pt idx="3696">
                  <c:v>0.86799999999999999</c:v>
                </c:pt>
                <c:pt idx="3697">
                  <c:v>0.76800000000000002</c:v>
                </c:pt>
                <c:pt idx="3698">
                  <c:v>7.2999999999999995E-2</c:v>
                </c:pt>
                <c:pt idx="3699">
                  <c:v>1.762</c:v>
                </c:pt>
                <c:pt idx="3700">
                  <c:v>7.7759999999999998</c:v>
                </c:pt>
                <c:pt idx="3701">
                  <c:v>1.9179999999999999</c:v>
                </c:pt>
                <c:pt idx="3702">
                  <c:v>6.2110000000000003</c:v>
                </c:pt>
                <c:pt idx="3703">
                  <c:v>3.19</c:v>
                </c:pt>
                <c:pt idx="3704">
                  <c:v>0.25</c:v>
                </c:pt>
                <c:pt idx="3705">
                  <c:v>0</c:v>
                </c:pt>
                <c:pt idx="3706">
                  <c:v>0.106</c:v>
                </c:pt>
                <c:pt idx="3707">
                  <c:v>0.123</c:v>
                </c:pt>
                <c:pt idx="3708">
                  <c:v>2.5000000000000001E-2</c:v>
                </c:pt>
                <c:pt idx="3709">
                  <c:v>0</c:v>
                </c:pt>
                <c:pt idx="3710">
                  <c:v>0.51400000000000001</c:v>
                </c:pt>
                <c:pt idx="3711">
                  <c:v>0</c:v>
                </c:pt>
                <c:pt idx="3712">
                  <c:v>2.1999999999999999E-2</c:v>
                </c:pt>
                <c:pt idx="3713">
                  <c:v>0.21</c:v>
                </c:pt>
                <c:pt idx="3714">
                  <c:v>0.05</c:v>
                </c:pt>
                <c:pt idx="3715">
                  <c:v>2.573</c:v>
                </c:pt>
                <c:pt idx="3716">
                  <c:v>2.08</c:v>
                </c:pt>
                <c:pt idx="3717">
                  <c:v>5.3319999999999999</c:v>
                </c:pt>
                <c:pt idx="3718">
                  <c:v>0.57599999999999996</c:v>
                </c:pt>
                <c:pt idx="3719">
                  <c:v>0.14099999999999999</c:v>
                </c:pt>
                <c:pt idx="3720">
                  <c:v>0.65400000000000003</c:v>
                </c:pt>
                <c:pt idx="3721">
                  <c:v>1.6339999999999999</c:v>
                </c:pt>
                <c:pt idx="3722">
                  <c:v>2.6030000000000002</c:v>
                </c:pt>
                <c:pt idx="3723">
                  <c:v>1.1180000000000001</c:v>
                </c:pt>
                <c:pt idx="3724">
                  <c:v>1.208</c:v>
                </c:pt>
                <c:pt idx="3725">
                  <c:v>0.46100000000000002</c:v>
                </c:pt>
                <c:pt idx="3726">
                  <c:v>1.014</c:v>
                </c:pt>
                <c:pt idx="3727">
                  <c:v>0.96399999999999997</c:v>
                </c:pt>
                <c:pt idx="3728">
                  <c:v>2.9569999999999999</c:v>
                </c:pt>
                <c:pt idx="3729">
                  <c:v>5.1580000000000004</c:v>
                </c:pt>
                <c:pt idx="3730">
                  <c:v>1.9810000000000001</c:v>
                </c:pt>
                <c:pt idx="3731">
                  <c:v>1.367</c:v>
                </c:pt>
                <c:pt idx="3732">
                  <c:v>2.65</c:v>
                </c:pt>
                <c:pt idx="3733">
                  <c:v>6.8310000000000004</c:v>
                </c:pt>
                <c:pt idx="3734">
                  <c:v>17.725999999999999</c:v>
                </c:pt>
                <c:pt idx="3735">
                  <c:v>17.832000000000001</c:v>
                </c:pt>
                <c:pt idx="3736">
                  <c:v>15.801</c:v>
                </c:pt>
                <c:pt idx="3737">
                  <c:v>7.7110000000000003</c:v>
                </c:pt>
                <c:pt idx="3738">
                  <c:v>9.5229999999999997</c:v>
                </c:pt>
                <c:pt idx="3739">
                  <c:v>6.3659999999999997</c:v>
                </c:pt>
                <c:pt idx="3740">
                  <c:v>3.4209999999999998</c:v>
                </c:pt>
                <c:pt idx="3741">
                  <c:v>0</c:v>
                </c:pt>
                <c:pt idx="3742">
                  <c:v>0</c:v>
                </c:pt>
                <c:pt idx="3743">
                  <c:v>0.23699999999999999</c:v>
                </c:pt>
                <c:pt idx="3744">
                  <c:v>1.353</c:v>
                </c:pt>
                <c:pt idx="3745">
                  <c:v>3.4889999999999999</c:v>
                </c:pt>
                <c:pt idx="3746">
                  <c:v>10.723000000000001</c:v>
                </c:pt>
                <c:pt idx="3747">
                  <c:v>7.9509999999999996</c:v>
                </c:pt>
                <c:pt idx="3748">
                  <c:v>29.43</c:v>
                </c:pt>
                <c:pt idx="3749">
                  <c:v>3.032</c:v>
                </c:pt>
                <c:pt idx="3750">
                  <c:v>4.5999999999999999E-2</c:v>
                </c:pt>
                <c:pt idx="3751">
                  <c:v>0</c:v>
                </c:pt>
                <c:pt idx="3752">
                  <c:v>0</c:v>
                </c:pt>
                <c:pt idx="3753">
                  <c:v>7.2999999999999995E-2</c:v>
                </c:pt>
                <c:pt idx="3754">
                  <c:v>0</c:v>
                </c:pt>
                <c:pt idx="3755">
                  <c:v>5.5E-2</c:v>
                </c:pt>
                <c:pt idx="3756">
                  <c:v>0</c:v>
                </c:pt>
                <c:pt idx="3757">
                  <c:v>6.9000000000000006E-2</c:v>
                </c:pt>
                <c:pt idx="3758">
                  <c:v>1.6459999999999999</c:v>
                </c:pt>
                <c:pt idx="3759">
                  <c:v>0.11700000000000001</c:v>
                </c:pt>
                <c:pt idx="3760">
                  <c:v>0</c:v>
                </c:pt>
                <c:pt idx="3761">
                  <c:v>0</c:v>
                </c:pt>
                <c:pt idx="3762">
                  <c:v>2.1999999999999999E-2</c:v>
                </c:pt>
                <c:pt idx="3763">
                  <c:v>0</c:v>
                </c:pt>
                <c:pt idx="3764">
                  <c:v>0.14499999999999999</c:v>
                </c:pt>
                <c:pt idx="3765">
                  <c:v>0.44400000000000001</c:v>
                </c:pt>
                <c:pt idx="3766">
                  <c:v>0.11700000000000001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1.2E-2</c:v>
                </c:pt>
                <c:pt idx="3773">
                  <c:v>0.20799999999999999</c:v>
                </c:pt>
                <c:pt idx="3774">
                  <c:v>3.1E-2</c:v>
                </c:pt>
                <c:pt idx="3775">
                  <c:v>1.4E-2</c:v>
                </c:pt>
                <c:pt idx="3776">
                  <c:v>0</c:v>
                </c:pt>
                <c:pt idx="3777">
                  <c:v>6.0000000000000001E-3</c:v>
                </c:pt>
                <c:pt idx="3778">
                  <c:v>8.0000000000000002E-3</c:v>
                </c:pt>
                <c:pt idx="3779">
                  <c:v>4.9000000000000002E-2</c:v>
                </c:pt>
                <c:pt idx="3780">
                  <c:v>0</c:v>
                </c:pt>
                <c:pt idx="3781">
                  <c:v>1.4750000000000001</c:v>
                </c:pt>
                <c:pt idx="3782">
                  <c:v>4.1900000000000004</c:v>
                </c:pt>
                <c:pt idx="3783">
                  <c:v>0.92400000000000004</c:v>
                </c:pt>
                <c:pt idx="3784">
                  <c:v>5.6000000000000001E-2</c:v>
                </c:pt>
                <c:pt idx="3785">
                  <c:v>0.34499999999999997</c:v>
                </c:pt>
                <c:pt idx="3786">
                  <c:v>8.3000000000000004E-2</c:v>
                </c:pt>
                <c:pt idx="3787">
                  <c:v>0.09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0.314</c:v>
                </c:pt>
                <c:pt idx="3794">
                  <c:v>0.29899999999999999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4.7E-2</c:v>
                </c:pt>
                <c:pt idx="3800">
                  <c:v>0.09</c:v>
                </c:pt>
                <c:pt idx="3801">
                  <c:v>1.915</c:v>
                </c:pt>
                <c:pt idx="3802">
                  <c:v>2.6989999999999998</c:v>
                </c:pt>
                <c:pt idx="3803">
                  <c:v>0.24299999999999999</c:v>
                </c:pt>
                <c:pt idx="3804">
                  <c:v>1.339</c:v>
                </c:pt>
                <c:pt idx="3805">
                  <c:v>5.9950000000000001</c:v>
                </c:pt>
                <c:pt idx="3806">
                  <c:v>0.85599999999999998</c:v>
                </c:pt>
                <c:pt idx="3807">
                  <c:v>0.88300000000000001</c:v>
                </c:pt>
                <c:pt idx="3808">
                  <c:v>0.41299999999999998</c:v>
                </c:pt>
                <c:pt idx="3809">
                  <c:v>0.48299999999999998</c:v>
                </c:pt>
                <c:pt idx="3810">
                  <c:v>3.4000000000000002E-2</c:v>
                </c:pt>
                <c:pt idx="3811">
                  <c:v>4.7E-2</c:v>
                </c:pt>
                <c:pt idx="3812">
                  <c:v>0</c:v>
                </c:pt>
                <c:pt idx="3813">
                  <c:v>0</c:v>
                </c:pt>
                <c:pt idx="3814">
                  <c:v>0.123</c:v>
                </c:pt>
                <c:pt idx="3815">
                  <c:v>0.16900000000000001</c:v>
                </c:pt>
                <c:pt idx="3816">
                  <c:v>0.73</c:v>
                </c:pt>
                <c:pt idx="3817">
                  <c:v>3.048</c:v>
                </c:pt>
                <c:pt idx="3818">
                  <c:v>9.4E-2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1.2999999999999999E-2</c:v>
                </c:pt>
                <c:pt idx="3825">
                  <c:v>0.77600000000000002</c:v>
                </c:pt>
                <c:pt idx="3826">
                  <c:v>1.7350000000000001</c:v>
                </c:pt>
                <c:pt idx="3827">
                  <c:v>0.27600000000000002</c:v>
                </c:pt>
                <c:pt idx="3828">
                  <c:v>4.0000000000000001E-3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9.1999999999999998E-2</c:v>
                </c:pt>
                <c:pt idx="3835">
                  <c:v>2.5000000000000001E-2</c:v>
                </c:pt>
                <c:pt idx="3836">
                  <c:v>8.5999999999999993E-2</c:v>
                </c:pt>
                <c:pt idx="3837">
                  <c:v>2.5999999999999999E-2</c:v>
                </c:pt>
                <c:pt idx="3838">
                  <c:v>0.24099999999999999</c:v>
                </c:pt>
                <c:pt idx="3839">
                  <c:v>1.4999999999999999E-2</c:v>
                </c:pt>
                <c:pt idx="3840">
                  <c:v>7.2999999999999995E-2</c:v>
                </c:pt>
                <c:pt idx="3841">
                  <c:v>0.71699999999999997</c:v>
                </c:pt>
                <c:pt idx="3842">
                  <c:v>6.02</c:v>
                </c:pt>
                <c:pt idx="3843">
                  <c:v>0.375</c:v>
                </c:pt>
                <c:pt idx="3844">
                  <c:v>0.13800000000000001</c:v>
                </c:pt>
                <c:pt idx="3845">
                  <c:v>1.0429999999999999</c:v>
                </c:pt>
                <c:pt idx="3846">
                  <c:v>0.13200000000000001</c:v>
                </c:pt>
                <c:pt idx="3847">
                  <c:v>0.13500000000000001</c:v>
                </c:pt>
                <c:pt idx="3848">
                  <c:v>0</c:v>
                </c:pt>
                <c:pt idx="3849">
                  <c:v>0.189</c:v>
                </c:pt>
                <c:pt idx="3850">
                  <c:v>0.25800000000000001</c:v>
                </c:pt>
                <c:pt idx="3851">
                  <c:v>0</c:v>
                </c:pt>
                <c:pt idx="3852">
                  <c:v>1.6E-2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8.8999999999999996E-2</c:v>
                </c:pt>
                <c:pt idx="3857">
                  <c:v>5.8000000000000003E-2</c:v>
                </c:pt>
                <c:pt idx="3858">
                  <c:v>0</c:v>
                </c:pt>
                <c:pt idx="3859">
                  <c:v>2.4E-2</c:v>
                </c:pt>
                <c:pt idx="3860">
                  <c:v>6.0000000000000001E-3</c:v>
                </c:pt>
                <c:pt idx="3861">
                  <c:v>0.21199999999999999</c:v>
                </c:pt>
                <c:pt idx="3862">
                  <c:v>0.14399999999999999</c:v>
                </c:pt>
                <c:pt idx="3863">
                  <c:v>1.3160000000000001</c:v>
                </c:pt>
                <c:pt idx="3864">
                  <c:v>3.4329999999999998</c:v>
                </c:pt>
                <c:pt idx="3865">
                  <c:v>5.74</c:v>
                </c:pt>
                <c:pt idx="3866">
                  <c:v>6.0999999999999999E-2</c:v>
                </c:pt>
                <c:pt idx="3867">
                  <c:v>5.2999999999999999E-2</c:v>
                </c:pt>
                <c:pt idx="3868">
                  <c:v>0.123</c:v>
                </c:pt>
                <c:pt idx="3869">
                  <c:v>0.59099999999999997</c:v>
                </c:pt>
                <c:pt idx="3870">
                  <c:v>0.30499999999999999</c:v>
                </c:pt>
                <c:pt idx="3871">
                  <c:v>1.4339999999999999</c:v>
                </c:pt>
                <c:pt idx="3872">
                  <c:v>1.5960000000000001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6.0999999999999999E-2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8.9999999999999993E-3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2E-3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5.8999999999999997E-2</c:v>
                </c:pt>
                <c:pt idx="3926">
                  <c:v>2.1999999999999999E-2</c:v>
                </c:pt>
                <c:pt idx="3927">
                  <c:v>0</c:v>
                </c:pt>
                <c:pt idx="3928">
                  <c:v>0</c:v>
                </c:pt>
                <c:pt idx="3929">
                  <c:v>0.106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8.5000000000000006E-2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8.0000000000000002E-3</c:v>
                </c:pt>
                <c:pt idx="3948">
                  <c:v>0</c:v>
                </c:pt>
                <c:pt idx="3949">
                  <c:v>1E-3</c:v>
                </c:pt>
                <c:pt idx="3950">
                  <c:v>5.0000000000000001E-3</c:v>
                </c:pt>
                <c:pt idx="3951">
                  <c:v>1.2999999999999999E-2</c:v>
                </c:pt>
                <c:pt idx="3952">
                  <c:v>0.112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6.8000000000000005E-2</c:v>
                </c:pt>
                <c:pt idx="3979">
                  <c:v>2.7E-2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1.042</c:v>
                </c:pt>
                <c:pt idx="3984">
                  <c:v>1.915</c:v>
                </c:pt>
                <c:pt idx="3985">
                  <c:v>1.9019999999999999</c:v>
                </c:pt>
                <c:pt idx="3986">
                  <c:v>2.8029999999999999</c:v>
                </c:pt>
                <c:pt idx="3987">
                  <c:v>1.323</c:v>
                </c:pt>
                <c:pt idx="3988">
                  <c:v>0.73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8.9999999999999993E-3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6.7000000000000004E-2</c:v>
                </c:pt>
                <c:pt idx="4007">
                  <c:v>0.03</c:v>
                </c:pt>
                <c:pt idx="4008">
                  <c:v>0.247</c:v>
                </c:pt>
                <c:pt idx="4009">
                  <c:v>5.8999999999999997E-2</c:v>
                </c:pt>
                <c:pt idx="4010">
                  <c:v>0</c:v>
                </c:pt>
                <c:pt idx="4011">
                  <c:v>0.13800000000000001</c:v>
                </c:pt>
                <c:pt idx="4012">
                  <c:v>0.432</c:v>
                </c:pt>
                <c:pt idx="4013">
                  <c:v>0</c:v>
                </c:pt>
                <c:pt idx="4014">
                  <c:v>0.28499999999999998</c:v>
                </c:pt>
                <c:pt idx="4015">
                  <c:v>0.27900000000000003</c:v>
                </c:pt>
                <c:pt idx="4016">
                  <c:v>0.315</c:v>
                </c:pt>
                <c:pt idx="4017">
                  <c:v>0</c:v>
                </c:pt>
                <c:pt idx="4018">
                  <c:v>0</c:v>
                </c:pt>
                <c:pt idx="4019">
                  <c:v>8.9999999999999993E-3</c:v>
                </c:pt>
                <c:pt idx="4020">
                  <c:v>3.5999999999999997E-2</c:v>
                </c:pt>
                <c:pt idx="4021">
                  <c:v>1.206</c:v>
                </c:pt>
                <c:pt idx="4022">
                  <c:v>0</c:v>
                </c:pt>
                <c:pt idx="4023">
                  <c:v>2.63</c:v>
                </c:pt>
                <c:pt idx="4024">
                  <c:v>8.0709999999999997</c:v>
                </c:pt>
                <c:pt idx="4025">
                  <c:v>6.5049999999999999</c:v>
                </c:pt>
                <c:pt idx="4026">
                  <c:v>3.6059999999999999</c:v>
                </c:pt>
                <c:pt idx="4027">
                  <c:v>0.57699999999999996</c:v>
                </c:pt>
                <c:pt idx="4028">
                  <c:v>0.71599999999999997</c:v>
                </c:pt>
                <c:pt idx="4029">
                  <c:v>0.79900000000000004</c:v>
                </c:pt>
                <c:pt idx="4030">
                  <c:v>3.1579999999999999</c:v>
                </c:pt>
                <c:pt idx="4031">
                  <c:v>0.34799999999999998</c:v>
                </c:pt>
                <c:pt idx="4032">
                  <c:v>0.17899999999999999</c:v>
                </c:pt>
                <c:pt idx="4033">
                  <c:v>0</c:v>
                </c:pt>
                <c:pt idx="4034">
                  <c:v>0.28000000000000003</c:v>
                </c:pt>
                <c:pt idx="4035">
                  <c:v>0</c:v>
                </c:pt>
                <c:pt idx="4036">
                  <c:v>0.89</c:v>
                </c:pt>
                <c:pt idx="4037">
                  <c:v>0</c:v>
                </c:pt>
                <c:pt idx="4038">
                  <c:v>0</c:v>
                </c:pt>
                <c:pt idx="4039">
                  <c:v>6.6000000000000003E-2</c:v>
                </c:pt>
                <c:pt idx="4040">
                  <c:v>1.9E-2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6.0000000000000001E-3</c:v>
                </c:pt>
                <c:pt idx="4046">
                  <c:v>0.185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0.14299999999999999</c:v>
                </c:pt>
                <c:pt idx="4052">
                  <c:v>0.27100000000000002</c:v>
                </c:pt>
                <c:pt idx="4053">
                  <c:v>0.33100000000000002</c:v>
                </c:pt>
                <c:pt idx="4054">
                  <c:v>0.433</c:v>
                </c:pt>
                <c:pt idx="4055">
                  <c:v>4.8369999999999997</c:v>
                </c:pt>
                <c:pt idx="4056">
                  <c:v>0.184</c:v>
                </c:pt>
                <c:pt idx="4057">
                  <c:v>4.0000000000000001E-3</c:v>
                </c:pt>
                <c:pt idx="4058">
                  <c:v>0.38800000000000001</c:v>
                </c:pt>
                <c:pt idx="4059">
                  <c:v>0.26200000000000001</c:v>
                </c:pt>
                <c:pt idx="4060">
                  <c:v>8.4000000000000005E-2</c:v>
                </c:pt>
                <c:pt idx="4061">
                  <c:v>1.139</c:v>
                </c:pt>
                <c:pt idx="4062">
                  <c:v>1.6140000000000001</c:v>
                </c:pt>
                <c:pt idx="4063">
                  <c:v>3.0000000000000001E-3</c:v>
                </c:pt>
                <c:pt idx="4064">
                  <c:v>8.6999999999999994E-2</c:v>
                </c:pt>
                <c:pt idx="4065">
                  <c:v>0.11700000000000001</c:v>
                </c:pt>
                <c:pt idx="4066">
                  <c:v>0</c:v>
                </c:pt>
                <c:pt idx="4067">
                  <c:v>0.13</c:v>
                </c:pt>
                <c:pt idx="4068">
                  <c:v>5.8000000000000003E-2</c:v>
                </c:pt>
                <c:pt idx="4069">
                  <c:v>0</c:v>
                </c:pt>
                <c:pt idx="4070">
                  <c:v>0</c:v>
                </c:pt>
                <c:pt idx="4071">
                  <c:v>3.1E-2</c:v>
                </c:pt>
                <c:pt idx="4072">
                  <c:v>0</c:v>
                </c:pt>
                <c:pt idx="4073">
                  <c:v>0</c:v>
                </c:pt>
                <c:pt idx="4074">
                  <c:v>2E-3</c:v>
                </c:pt>
                <c:pt idx="4075">
                  <c:v>1.1739999999999999</c:v>
                </c:pt>
                <c:pt idx="4076">
                  <c:v>3.2610000000000001</c:v>
                </c:pt>
                <c:pt idx="4077">
                  <c:v>14.02</c:v>
                </c:pt>
                <c:pt idx="4078">
                  <c:v>0.35399999999999998</c:v>
                </c:pt>
                <c:pt idx="4079">
                  <c:v>4.4950000000000001</c:v>
                </c:pt>
                <c:pt idx="4080">
                  <c:v>10.086</c:v>
                </c:pt>
                <c:pt idx="4081">
                  <c:v>10.125999999999999</c:v>
                </c:pt>
                <c:pt idx="4082">
                  <c:v>7.7</c:v>
                </c:pt>
                <c:pt idx="4083">
                  <c:v>7.7960000000000003</c:v>
                </c:pt>
                <c:pt idx="4084">
                  <c:v>16.190000000000001</c:v>
                </c:pt>
                <c:pt idx="4085">
                  <c:v>3.3610000000000002</c:v>
                </c:pt>
                <c:pt idx="4086">
                  <c:v>6.9020000000000001</c:v>
                </c:pt>
                <c:pt idx="4087">
                  <c:v>11.199</c:v>
                </c:pt>
                <c:pt idx="4088">
                  <c:v>6.2789999999999999</c:v>
                </c:pt>
                <c:pt idx="4089">
                  <c:v>2.0259999999999998</c:v>
                </c:pt>
                <c:pt idx="4090">
                  <c:v>1.5680000000000001</c:v>
                </c:pt>
                <c:pt idx="4091">
                  <c:v>5.2409999999999997</c:v>
                </c:pt>
                <c:pt idx="4092">
                  <c:v>11.443</c:v>
                </c:pt>
                <c:pt idx="4093">
                  <c:v>7.5330000000000004</c:v>
                </c:pt>
                <c:pt idx="4094">
                  <c:v>1.8220000000000001</c:v>
                </c:pt>
                <c:pt idx="4095">
                  <c:v>0.88</c:v>
                </c:pt>
                <c:pt idx="4096">
                  <c:v>0.16800000000000001</c:v>
                </c:pt>
                <c:pt idx="4097">
                  <c:v>1.7849999999999999</c:v>
                </c:pt>
                <c:pt idx="4098">
                  <c:v>8.0920000000000005</c:v>
                </c:pt>
                <c:pt idx="4099">
                  <c:v>18.600999999999999</c:v>
                </c:pt>
                <c:pt idx="4100">
                  <c:v>21.712</c:v>
                </c:pt>
                <c:pt idx="4101">
                  <c:v>3.181</c:v>
                </c:pt>
                <c:pt idx="4102">
                  <c:v>0.81</c:v>
                </c:pt>
                <c:pt idx="4103">
                  <c:v>3.0979999999999999</c:v>
                </c:pt>
                <c:pt idx="4104">
                  <c:v>1.444</c:v>
                </c:pt>
                <c:pt idx="4105">
                  <c:v>8.2129999999999992</c:v>
                </c:pt>
                <c:pt idx="4106">
                  <c:v>2.4729999999999999</c:v>
                </c:pt>
                <c:pt idx="4107">
                  <c:v>0.70499999999999996</c:v>
                </c:pt>
                <c:pt idx="4108">
                  <c:v>3.5059999999999998</c:v>
                </c:pt>
                <c:pt idx="4109">
                  <c:v>11.964</c:v>
                </c:pt>
                <c:pt idx="4110">
                  <c:v>34.863</c:v>
                </c:pt>
                <c:pt idx="4111">
                  <c:v>22.334</c:v>
                </c:pt>
                <c:pt idx="4112">
                  <c:v>20.295000000000002</c:v>
                </c:pt>
                <c:pt idx="4113">
                  <c:v>21.948</c:v>
                </c:pt>
                <c:pt idx="4114">
                  <c:v>5.6139999999999999</c:v>
                </c:pt>
                <c:pt idx="4115">
                  <c:v>2.0539999999999998</c:v>
                </c:pt>
                <c:pt idx="4116">
                  <c:v>3.8940000000000001</c:v>
                </c:pt>
                <c:pt idx="4117">
                  <c:v>2.137</c:v>
                </c:pt>
                <c:pt idx="4118">
                  <c:v>8.4190000000000005</c:v>
                </c:pt>
                <c:pt idx="4119">
                  <c:v>2.0489999999999999</c:v>
                </c:pt>
                <c:pt idx="4120">
                  <c:v>3.4460000000000002</c:v>
                </c:pt>
                <c:pt idx="4121">
                  <c:v>7.6920000000000002</c:v>
                </c:pt>
                <c:pt idx="4122">
                  <c:v>14.098000000000001</c:v>
                </c:pt>
                <c:pt idx="4123">
                  <c:v>9.0180000000000007</c:v>
                </c:pt>
                <c:pt idx="4124">
                  <c:v>3.8860000000000001</c:v>
                </c:pt>
                <c:pt idx="4125">
                  <c:v>6.1909999999999998</c:v>
                </c:pt>
                <c:pt idx="4126">
                  <c:v>16.542999999999999</c:v>
                </c:pt>
                <c:pt idx="4127">
                  <c:v>14.209</c:v>
                </c:pt>
                <c:pt idx="4128">
                  <c:v>21.335000000000001</c:v>
                </c:pt>
                <c:pt idx="4129">
                  <c:v>12.641999999999999</c:v>
                </c:pt>
                <c:pt idx="4130">
                  <c:v>12.154</c:v>
                </c:pt>
                <c:pt idx="4131">
                  <c:v>7.3739999999999997</c:v>
                </c:pt>
                <c:pt idx="4132">
                  <c:v>3.7189999999999999</c:v>
                </c:pt>
                <c:pt idx="4133">
                  <c:v>4.1020000000000003</c:v>
                </c:pt>
                <c:pt idx="4134">
                  <c:v>3.8279999999999998</c:v>
                </c:pt>
                <c:pt idx="4135">
                  <c:v>0.90100000000000002</c:v>
                </c:pt>
                <c:pt idx="4136">
                  <c:v>0.255</c:v>
                </c:pt>
                <c:pt idx="4137">
                  <c:v>0.83099999999999996</c:v>
                </c:pt>
                <c:pt idx="4138">
                  <c:v>0</c:v>
                </c:pt>
                <c:pt idx="4139">
                  <c:v>0.26300000000000001</c:v>
                </c:pt>
                <c:pt idx="4140">
                  <c:v>0.59599999999999997</c:v>
                </c:pt>
                <c:pt idx="4141">
                  <c:v>0.82399999999999995</c:v>
                </c:pt>
                <c:pt idx="4142">
                  <c:v>0.93700000000000006</c:v>
                </c:pt>
                <c:pt idx="4143">
                  <c:v>0.13900000000000001</c:v>
                </c:pt>
                <c:pt idx="4144">
                  <c:v>0.30399999999999999</c:v>
                </c:pt>
                <c:pt idx="4145">
                  <c:v>0.313</c:v>
                </c:pt>
                <c:pt idx="4146">
                  <c:v>1.171</c:v>
                </c:pt>
                <c:pt idx="4147">
                  <c:v>0.13700000000000001</c:v>
                </c:pt>
                <c:pt idx="4148">
                  <c:v>0.187</c:v>
                </c:pt>
                <c:pt idx="4149">
                  <c:v>11.211</c:v>
                </c:pt>
                <c:pt idx="4150">
                  <c:v>3.6869999999999998</c:v>
                </c:pt>
                <c:pt idx="4151">
                  <c:v>7.9409999999999998</c:v>
                </c:pt>
                <c:pt idx="4152">
                  <c:v>8.7780000000000005</c:v>
                </c:pt>
                <c:pt idx="4153">
                  <c:v>2.9790000000000001</c:v>
                </c:pt>
                <c:pt idx="4154">
                  <c:v>1.329</c:v>
                </c:pt>
                <c:pt idx="4155">
                  <c:v>1.464</c:v>
                </c:pt>
                <c:pt idx="4156">
                  <c:v>8.2639999999999993</c:v>
                </c:pt>
                <c:pt idx="4157">
                  <c:v>14.51</c:v>
                </c:pt>
                <c:pt idx="4158">
                  <c:v>9.7050000000000001</c:v>
                </c:pt>
                <c:pt idx="4159">
                  <c:v>5.01</c:v>
                </c:pt>
                <c:pt idx="4160">
                  <c:v>2.1110000000000002</c:v>
                </c:pt>
                <c:pt idx="4161">
                  <c:v>10.237</c:v>
                </c:pt>
                <c:pt idx="4162">
                  <c:v>10.993</c:v>
                </c:pt>
                <c:pt idx="4163">
                  <c:v>6.2169999999999996</c:v>
                </c:pt>
                <c:pt idx="4164">
                  <c:v>0.188</c:v>
                </c:pt>
                <c:pt idx="4165">
                  <c:v>1E-3</c:v>
                </c:pt>
                <c:pt idx="4166">
                  <c:v>4.0000000000000001E-3</c:v>
                </c:pt>
                <c:pt idx="4167">
                  <c:v>5.3999999999999999E-2</c:v>
                </c:pt>
                <c:pt idx="4168">
                  <c:v>0.40200000000000002</c:v>
                </c:pt>
                <c:pt idx="4169">
                  <c:v>7.1999999999999995E-2</c:v>
                </c:pt>
                <c:pt idx="4170">
                  <c:v>0.93100000000000005</c:v>
                </c:pt>
                <c:pt idx="4171">
                  <c:v>0.86799999999999999</c:v>
                </c:pt>
                <c:pt idx="4172">
                  <c:v>0.307</c:v>
                </c:pt>
                <c:pt idx="4173">
                  <c:v>0.59399999999999997</c:v>
                </c:pt>
                <c:pt idx="4174">
                  <c:v>0.57899999999999996</c:v>
                </c:pt>
                <c:pt idx="4175">
                  <c:v>8.5999999999999993E-2</c:v>
                </c:pt>
                <c:pt idx="4176">
                  <c:v>0.02</c:v>
                </c:pt>
                <c:pt idx="4177">
                  <c:v>5.1999999999999998E-2</c:v>
                </c:pt>
                <c:pt idx="4178">
                  <c:v>4.0000000000000001E-3</c:v>
                </c:pt>
                <c:pt idx="4179">
                  <c:v>0.2</c:v>
                </c:pt>
                <c:pt idx="4180">
                  <c:v>0.03</c:v>
                </c:pt>
                <c:pt idx="4181">
                  <c:v>0</c:v>
                </c:pt>
                <c:pt idx="4182">
                  <c:v>0</c:v>
                </c:pt>
                <c:pt idx="4183">
                  <c:v>3.9E-2</c:v>
                </c:pt>
                <c:pt idx="4184">
                  <c:v>0.32300000000000001</c:v>
                </c:pt>
                <c:pt idx="4185">
                  <c:v>0.79200000000000004</c:v>
                </c:pt>
                <c:pt idx="4186">
                  <c:v>0.26500000000000001</c:v>
                </c:pt>
                <c:pt idx="4187">
                  <c:v>8.5000000000000006E-2</c:v>
                </c:pt>
                <c:pt idx="4188">
                  <c:v>0.12</c:v>
                </c:pt>
                <c:pt idx="4189">
                  <c:v>0.1</c:v>
                </c:pt>
                <c:pt idx="4190">
                  <c:v>9.5000000000000001E-2</c:v>
                </c:pt>
                <c:pt idx="4191">
                  <c:v>2.1000000000000001E-2</c:v>
                </c:pt>
                <c:pt idx="4192">
                  <c:v>8.8999999999999996E-2</c:v>
                </c:pt>
                <c:pt idx="4193">
                  <c:v>0.66800000000000004</c:v>
                </c:pt>
                <c:pt idx="4194">
                  <c:v>2.698</c:v>
                </c:pt>
                <c:pt idx="4195">
                  <c:v>0.39100000000000001</c:v>
                </c:pt>
                <c:pt idx="4196">
                  <c:v>0.64300000000000002</c:v>
                </c:pt>
                <c:pt idx="4197">
                  <c:v>2.9000000000000001E-2</c:v>
                </c:pt>
                <c:pt idx="4198">
                  <c:v>0</c:v>
                </c:pt>
                <c:pt idx="4199">
                  <c:v>0.53700000000000003</c:v>
                </c:pt>
                <c:pt idx="4200">
                  <c:v>1.0389999999999999</c:v>
                </c:pt>
                <c:pt idx="4201">
                  <c:v>3.3860000000000001</c:v>
                </c:pt>
                <c:pt idx="4202">
                  <c:v>0.72799999999999998</c:v>
                </c:pt>
                <c:pt idx="4203">
                  <c:v>0.26800000000000002</c:v>
                </c:pt>
                <c:pt idx="4204">
                  <c:v>3.1070000000000002</c:v>
                </c:pt>
                <c:pt idx="4205">
                  <c:v>1.3109999999999999</c:v>
                </c:pt>
                <c:pt idx="4206">
                  <c:v>0.16</c:v>
                </c:pt>
                <c:pt idx="4207">
                  <c:v>0.16700000000000001</c:v>
                </c:pt>
                <c:pt idx="4208">
                  <c:v>0.26</c:v>
                </c:pt>
                <c:pt idx="4209">
                  <c:v>0.17699999999999999</c:v>
                </c:pt>
                <c:pt idx="4210">
                  <c:v>2.5000000000000001E-2</c:v>
                </c:pt>
                <c:pt idx="4211">
                  <c:v>0.34699999999999998</c:v>
                </c:pt>
                <c:pt idx="4212">
                  <c:v>2.7679999999999998</c:v>
                </c:pt>
                <c:pt idx="4213">
                  <c:v>0.48199999999999998</c:v>
                </c:pt>
                <c:pt idx="4214">
                  <c:v>1.6060000000000001</c:v>
                </c:pt>
                <c:pt idx="4215">
                  <c:v>3.77</c:v>
                </c:pt>
                <c:pt idx="4216">
                  <c:v>6.4089999999999998</c:v>
                </c:pt>
                <c:pt idx="4217">
                  <c:v>1.6319999999999999</c:v>
                </c:pt>
                <c:pt idx="4218">
                  <c:v>1.3440000000000001</c:v>
                </c:pt>
                <c:pt idx="4219">
                  <c:v>0.245</c:v>
                </c:pt>
                <c:pt idx="4220">
                  <c:v>0.379</c:v>
                </c:pt>
                <c:pt idx="4221">
                  <c:v>0.433</c:v>
                </c:pt>
                <c:pt idx="4222">
                  <c:v>4.0000000000000001E-3</c:v>
                </c:pt>
                <c:pt idx="4223">
                  <c:v>0</c:v>
                </c:pt>
                <c:pt idx="4224">
                  <c:v>7.0000000000000007E-2</c:v>
                </c:pt>
                <c:pt idx="4225">
                  <c:v>0.35399999999999998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7.2999999999999995E-2</c:v>
                </c:pt>
                <c:pt idx="4230">
                  <c:v>0</c:v>
                </c:pt>
                <c:pt idx="4231">
                  <c:v>0</c:v>
                </c:pt>
                <c:pt idx="4232">
                  <c:v>8.4000000000000005E-2</c:v>
                </c:pt>
                <c:pt idx="4233">
                  <c:v>0</c:v>
                </c:pt>
                <c:pt idx="4234">
                  <c:v>5.7000000000000002E-2</c:v>
                </c:pt>
                <c:pt idx="4235">
                  <c:v>0</c:v>
                </c:pt>
                <c:pt idx="4236">
                  <c:v>0.10199999999999999</c:v>
                </c:pt>
                <c:pt idx="4237">
                  <c:v>1.7999999999999999E-2</c:v>
                </c:pt>
                <c:pt idx="4238">
                  <c:v>0.73099999999999998</c:v>
                </c:pt>
                <c:pt idx="4239">
                  <c:v>0.86199999999999999</c:v>
                </c:pt>
                <c:pt idx="4240">
                  <c:v>3.5999999999999997E-2</c:v>
                </c:pt>
                <c:pt idx="4241">
                  <c:v>0</c:v>
                </c:pt>
                <c:pt idx="4242">
                  <c:v>0.14199999999999999</c:v>
                </c:pt>
                <c:pt idx="4243">
                  <c:v>0.216</c:v>
                </c:pt>
                <c:pt idx="4244">
                  <c:v>0.92</c:v>
                </c:pt>
                <c:pt idx="4245">
                  <c:v>8.7999999999999995E-2</c:v>
                </c:pt>
                <c:pt idx="4246">
                  <c:v>2.8000000000000001E-2</c:v>
                </c:pt>
                <c:pt idx="4247">
                  <c:v>0.755</c:v>
                </c:pt>
                <c:pt idx="4248">
                  <c:v>0</c:v>
                </c:pt>
                <c:pt idx="4249">
                  <c:v>0.42299999999999999</c:v>
                </c:pt>
                <c:pt idx="4250">
                  <c:v>2.5880000000000001</c:v>
                </c:pt>
                <c:pt idx="4251">
                  <c:v>8.1940000000000008</c:v>
                </c:pt>
                <c:pt idx="4252">
                  <c:v>4.5590000000000002</c:v>
                </c:pt>
                <c:pt idx="4253">
                  <c:v>0.77900000000000003</c:v>
                </c:pt>
                <c:pt idx="4254">
                  <c:v>2.0390000000000001</c:v>
                </c:pt>
                <c:pt idx="4255">
                  <c:v>6.2729999999999997</c:v>
                </c:pt>
                <c:pt idx="4256">
                  <c:v>1.917</c:v>
                </c:pt>
                <c:pt idx="4257">
                  <c:v>7.0999999999999994E-2</c:v>
                </c:pt>
                <c:pt idx="4258">
                  <c:v>0.58799999999999997</c:v>
                </c:pt>
                <c:pt idx="4259">
                  <c:v>0.32200000000000001</c:v>
                </c:pt>
                <c:pt idx="4260">
                  <c:v>1.679</c:v>
                </c:pt>
                <c:pt idx="4261">
                  <c:v>0.623</c:v>
                </c:pt>
                <c:pt idx="4262">
                  <c:v>1.1319999999999999</c:v>
                </c:pt>
                <c:pt idx="4263">
                  <c:v>1.9890000000000001</c:v>
                </c:pt>
                <c:pt idx="4264">
                  <c:v>2.6259999999999999</c:v>
                </c:pt>
                <c:pt idx="4265">
                  <c:v>7.5999999999999998E-2</c:v>
                </c:pt>
                <c:pt idx="4266">
                  <c:v>0.152</c:v>
                </c:pt>
                <c:pt idx="4267">
                  <c:v>0.113</c:v>
                </c:pt>
                <c:pt idx="4268">
                  <c:v>0.6</c:v>
                </c:pt>
                <c:pt idx="4269">
                  <c:v>0.20300000000000001</c:v>
                </c:pt>
                <c:pt idx="4270">
                  <c:v>0</c:v>
                </c:pt>
                <c:pt idx="4271">
                  <c:v>0.12</c:v>
                </c:pt>
                <c:pt idx="4272">
                  <c:v>0</c:v>
                </c:pt>
                <c:pt idx="4273">
                  <c:v>1.2E-2</c:v>
                </c:pt>
                <c:pt idx="4274">
                  <c:v>0</c:v>
                </c:pt>
                <c:pt idx="4275">
                  <c:v>1.2E-2</c:v>
                </c:pt>
                <c:pt idx="4276">
                  <c:v>0</c:v>
                </c:pt>
                <c:pt idx="4277">
                  <c:v>0.1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9.4E-2</c:v>
                </c:pt>
                <c:pt idx="4285">
                  <c:v>0.13500000000000001</c:v>
                </c:pt>
                <c:pt idx="4286">
                  <c:v>0</c:v>
                </c:pt>
                <c:pt idx="4287">
                  <c:v>0</c:v>
                </c:pt>
                <c:pt idx="4288">
                  <c:v>2E-3</c:v>
                </c:pt>
                <c:pt idx="4289">
                  <c:v>4.3999999999999997E-2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0.80700000000000005</c:v>
                </c:pt>
                <c:pt idx="4296">
                  <c:v>1.7000000000000001E-2</c:v>
                </c:pt>
                <c:pt idx="4297">
                  <c:v>0</c:v>
                </c:pt>
                <c:pt idx="4298">
                  <c:v>9.6000000000000002E-2</c:v>
                </c:pt>
                <c:pt idx="4299">
                  <c:v>3.859</c:v>
                </c:pt>
                <c:pt idx="4300">
                  <c:v>0.377</c:v>
                </c:pt>
                <c:pt idx="4301">
                  <c:v>1.5129999999999999</c:v>
                </c:pt>
                <c:pt idx="4302">
                  <c:v>0.45700000000000002</c:v>
                </c:pt>
                <c:pt idx="4303">
                  <c:v>6.9000000000000006E-2</c:v>
                </c:pt>
                <c:pt idx="4304">
                  <c:v>0</c:v>
                </c:pt>
                <c:pt idx="4305">
                  <c:v>0</c:v>
                </c:pt>
                <c:pt idx="4306">
                  <c:v>0.187</c:v>
                </c:pt>
                <c:pt idx="4307">
                  <c:v>3.1E-2</c:v>
                </c:pt>
                <c:pt idx="4308">
                  <c:v>3.7999999999999999E-2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0.111</c:v>
                </c:pt>
                <c:pt idx="4315">
                  <c:v>6.0999999999999999E-2</c:v>
                </c:pt>
                <c:pt idx="4316">
                  <c:v>0</c:v>
                </c:pt>
                <c:pt idx="4317">
                  <c:v>0.72699999999999998</c:v>
                </c:pt>
                <c:pt idx="4318">
                  <c:v>2.4E-2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0.65500000000000003</c:v>
                </c:pt>
                <c:pt idx="4325">
                  <c:v>0.248</c:v>
                </c:pt>
                <c:pt idx="4326">
                  <c:v>7.6580000000000004</c:v>
                </c:pt>
                <c:pt idx="4327">
                  <c:v>5.0999999999999997E-2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0.44900000000000001</c:v>
                </c:pt>
                <c:pt idx="4333">
                  <c:v>0.1</c:v>
                </c:pt>
                <c:pt idx="4334">
                  <c:v>0</c:v>
                </c:pt>
                <c:pt idx="4335">
                  <c:v>0.46400000000000002</c:v>
                </c:pt>
                <c:pt idx="4336">
                  <c:v>6.5620000000000003</c:v>
                </c:pt>
                <c:pt idx="4337">
                  <c:v>5.3999999999999999E-2</c:v>
                </c:pt>
                <c:pt idx="4338">
                  <c:v>0.21099999999999999</c:v>
                </c:pt>
                <c:pt idx="4339">
                  <c:v>0</c:v>
                </c:pt>
                <c:pt idx="4340">
                  <c:v>0</c:v>
                </c:pt>
                <c:pt idx="4341">
                  <c:v>4.9000000000000002E-2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0.23799999999999999</c:v>
                </c:pt>
                <c:pt idx="4348">
                  <c:v>1.4E-2</c:v>
                </c:pt>
                <c:pt idx="4349">
                  <c:v>0</c:v>
                </c:pt>
                <c:pt idx="4350">
                  <c:v>5.8999999999999997E-2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0.81599999999999995</c:v>
                </c:pt>
                <c:pt idx="4357">
                  <c:v>0.42799999999999999</c:v>
                </c:pt>
                <c:pt idx="4358">
                  <c:v>7.2999999999999995E-2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3.3000000000000002E-2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5.0000000000000001E-3</c:v>
                </c:pt>
                <c:pt idx="4374">
                  <c:v>0.11700000000000001</c:v>
                </c:pt>
                <c:pt idx="4375">
                  <c:v>0.19900000000000001</c:v>
                </c:pt>
                <c:pt idx="4376">
                  <c:v>1.2410000000000001</c:v>
                </c:pt>
                <c:pt idx="4377">
                  <c:v>0</c:v>
                </c:pt>
                <c:pt idx="4378">
                  <c:v>6.0000000000000001E-3</c:v>
                </c:pt>
                <c:pt idx="4379">
                  <c:v>0</c:v>
                </c:pt>
                <c:pt idx="4380">
                  <c:v>0</c:v>
                </c:pt>
                <c:pt idx="4381">
                  <c:v>1.78</c:v>
                </c:pt>
                <c:pt idx="4382">
                  <c:v>4.8689999999999998</c:v>
                </c:pt>
                <c:pt idx="4383">
                  <c:v>3.6739999999999999</c:v>
                </c:pt>
                <c:pt idx="4384">
                  <c:v>0.28999999999999998</c:v>
                </c:pt>
                <c:pt idx="4385">
                  <c:v>3.7999999999999999E-2</c:v>
                </c:pt>
                <c:pt idx="4386">
                  <c:v>4.9390000000000001</c:v>
                </c:pt>
                <c:pt idx="4387">
                  <c:v>0.39800000000000002</c:v>
                </c:pt>
                <c:pt idx="4388">
                  <c:v>1.1739999999999999</c:v>
                </c:pt>
                <c:pt idx="4389">
                  <c:v>2.4350000000000001</c:v>
                </c:pt>
                <c:pt idx="4390">
                  <c:v>2.0939999999999999</c:v>
                </c:pt>
                <c:pt idx="4391">
                  <c:v>4.91</c:v>
                </c:pt>
                <c:pt idx="4392">
                  <c:v>0.189</c:v>
                </c:pt>
                <c:pt idx="4393">
                  <c:v>3.7189999999999999</c:v>
                </c:pt>
                <c:pt idx="4394">
                  <c:v>7.923</c:v>
                </c:pt>
                <c:pt idx="4395">
                  <c:v>2.173</c:v>
                </c:pt>
                <c:pt idx="4396">
                  <c:v>0</c:v>
                </c:pt>
                <c:pt idx="4397">
                  <c:v>2.0830000000000002</c:v>
                </c:pt>
                <c:pt idx="4398">
                  <c:v>2.6309999999999998</c:v>
                </c:pt>
                <c:pt idx="4399">
                  <c:v>4.8250000000000002</c:v>
                </c:pt>
                <c:pt idx="4400">
                  <c:v>3.0910000000000002</c:v>
                </c:pt>
                <c:pt idx="4401">
                  <c:v>8.7279999999999998</c:v>
                </c:pt>
                <c:pt idx="4402">
                  <c:v>1.1359999999999999</c:v>
                </c:pt>
                <c:pt idx="4403">
                  <c:v>2.9169999999999998</c:v>
                </c:pt>
                <c:pt idx="4404">
                  <c:v>6.673</c:v>
                </c:pt>
                <c:pt idx="4405">
                  <c:v>19.43</c:v>
                </c:pt>
                <c:pt idx="4406">
                  <c:v>13.271000000000001</c:v>
                </c:pt>
                <c:pt idx="4407">
                  <c:v>13.417</c:v>
                </c:pt>
                <c:pt idx="4408">
                  <c:v>21.559000000000001</c:v>
                </c:pt>
                <c:pt idx="4409">
                  <c:v>5.319</c:v>
                </c:pt>
                <c:pt idx="4410">
                  <c:v>12.009</c:v>
                </c:pt>
                <c:pt idx="4411">
                  <c:v>15.12</c:v>
                </c:pt>
                <c:pt idx="4412">
                  <c:v>4.2329999999999997</c:v>
                </c:pt>
                <c:pt idx="4413">
                  <c:v>18.081</c:v>
                </c:pt>
                <c:pt idx="4414">
                  <c:v>22.259</c:v>
                </c:pt>
                <c:pt idx="4415">
                  <c:v>16.498999999999999</c:v>
                </c:pt>
                <c:pt idx="4416">
                  <c:v>1.4610000000000001</c:v>
                </c:pt>
                <c:pt idx="4417">
                  <c:v>6.8849999999999998</c:v>
                </c:pt>
                <c:pt idx="4418">
                  <c:v>14.842000000000001</c:v>
                </c:pt>
                <c:pt idx="4419">
                  <c:v>16.32</c:v>
                </c:pt>
                <c:pt idx="4420">
                  <c:v>2.1120000000000001</c:v>
                </c:pt>
                <c:pt idx="4421">
                  <c:v>1.0880000000000001</c:v>
                </c:pt>
                <c:pt idx="4422">
                  <c:v>0.72699999999999998</c:v>
                </c:pt>
                <c:pt idx="4423">
                  <c:v>4.4320000000000004</c:v>
                </c:pt>
                <c:pt idx="4424">
                  <c:v>17.303999999999998</c:v>
                </c:pt>
                <c:pt idx="4425">
                  <c:v>21.417999999999999</c:v>
                </c:pt>
                <c:pt idx="4426">
                  <c:v>16.059000000000001</c:v>
                </c:pt>
                <c:pt idx="4427">
                  <c:v>16.404</c:v>
                </c:pt>
                <c:pt idx="4428">
                  <c:v>26.821999999999999</c:v>
                </c:pt>
                <c:pt idx="4429">
                  <c:v>8.39</c:v>
                </c:pt>
                <c:pt idx="4430">
                  <c:v>16.62</c:v>
                </c:pt>
                <c:pt idx="4431">
                  <c:v>24.335000000000001</c:v>
                </c:pt>
                <c:pt idx="4432">
                  <c:v>11.964</c:v>
                </c:pt>
                <c:pt idx="4433">
                  <c:v>21.943999999999999</c:v>
                </c:pt>
                <c:pt idx="4434">
                  <c:v>19.103000000000002</c:v>
                </c:pt>
                <c:pt idx="4435">
                  <c:v>9.5389999999999997</c:v>
                </c:pt>
                <c:pt idx="4436">
                  <c:v>2.081</c:v>
                </c:pt>
                <c:pt idx="4437">
                  <c:v>0.14799999999999999</c:v>
                </c:pt>
                <c:pt idx="4438">
                  <c:v>0.78100000000000003</c:v>
                </c:pt>
                <c:pt idx="4439">
                  <c:v>0.14499999999999999</c:v>
                </c:pt>
                <c:pt idx="4440">
                  <c:v>0.61899999999999999</c:v>
                </c:pt>
                <c:pt idx="4441">
                  <c:v>4.6100000000000003</c:v>
                </c:pt>
                <c:pt idx="4442">
                  <c:v>2.3879999999999999</c:v>
                </c:pt>
                <c:pt idx="4443">
                  <c:v>0.61399999999999999</c:v>
                </c:pt>
                <c:pt idx="4444">
                  <c:v>5.5880000000000001</c:v>
                </c:pt>
                <c:pt idx="4445">
                  <c:v>13.67</c:v>
                </c:pt>
                <c:pt idx="4446">
                  <c:v>11.936999999999999</c:v>
                </c:pt>
                <c:pt idx="4447">
                  <c:v>2.2789999999999999</c:v>
                </c:pt>
                <c:pt idx="4448">
                  <c:v>1.1870000000000001</c:v>
                </c:pt>
                <c:pt idx="4449">
                  <c:v>0.255</c:v>
                </c:pt>
                <c:pt idx="4450">
                  <c:v>0.124</c:v>
                </c:pt>
                <c:pt idx="4451">
                  <c:v>0.15</c:v>
                </c:pt>
                <c:pt idx="4452">
                  <c:v>0.35199999999999998</c:v>
                </c:pt>
                <c:pt idx="4453">
                  <c:v>0.67</c:v>
                </c:pt>
                <c:pt idx="4454">
                  <c:v>0.56699999999999995</c:v>
                </c:pt>
                <c:pt idx="4455">
                  <c:v>1.6519999999999999</c:v>
                </c:pt>
                <c:pt idx="4456">
                  <c:v>3.5430000000000001</c:v>
                </c:pt>
                <c:pt idx="4457">
                  <c:v>1.052</c:v>
                </c:pt>
                <c:pt idx="4458">
                  <c:v>1.5289999999999999</c:v>
                </c:pt>
                <c:pt idx="4459">
                  <c:v>3.2730000000000001</c:v>
                </c:pt>
                <c:pt idx="4460">
                  <c:v>17.748000000000001</c:v>
                </c:pt>
                <c:pt idx="4461">
                  <c:v>12.077999999999999</c:v>
                </c:pt>
                <c:pt idx="4462">
                  <c:v>6.2279999999999998</c:v>
                </c:pt>
                <c:pt idx="4463">
                  <c:v>4.0289999999999999</c:v>
                </c:pt>
                <c:pt idx="4464">
                  <c:v>13.837999999999999</c:v>
                </c:pt>
                <c:pt idx="4465">
                  <c:v>25.867000000000001</c:v>
                </c:pt>
                <c:pt idx="4466">
                  <c:v>19.486999999999998</c:v>
                </c:pt>
                <c:pt idx="4467">
                  <c:v>12.031000000000001</c:v>
                </c:pt>
                <c:pt idx="4468">
                  <c:v>21.960999999999999</c:v>
                </c:pt>
                <c:pt idx="4469">
                  <c:v>25.152000000000001</c:v>
                </c:pt>
                <c:pt idx="4470">
                  <c:v>7.3860000000000001</c:v>
                </c:pt>
                <c:pt idx="4471">
                  <c:v>8.9819999999999993</c:v>
                </c:pt>
                <c:pt idx="4472">
                  <c:v>16.187000000000001</c:v>
                </c:pt>
                <c:pt idx="4473">
                  <c:v>12.073</c:v>
                </c:pt>
                <c:pt idx="4474">
                  <c:v>10.212999999999999</c:v>
                </c:pt>
                <c:pt idx="4475">
                  <c:v>8.9220000000000006</c:v>
                </c:pt>
                <c:pt idx="4476">
                  <c:v>24.727</c:v>
                </c:pt>
                <c:pt idx="4477">
                  <c:v>15.525</c:v>
                </c:pt>
                <c:pt idx="4478">
                  <c:v>13.782999999999999</c:v>
                </c:pt>
                <c:pt idx="4479">
                  <c:v>8.3239999999999998</c:v>
                </c:pt>
                <c:pt idx="4480">
                  <c:v>15.243</c:v>
                </c:pt>
                <c:pt idx="4481">
                  <c:v>14.148</c:v>
                </c:pt>
                <c:pt idx="4482">
                  <c:v>11.154</c:v>
                </c:pt>
                <c:pt idx="4483">
                  <c:v>28.036999999999999</c:v>
                </c:pt>
                <c:pt idx="4484">
                  <c:v>32.573999999999998</c:v>
                </c:pt>
                <c:pt idx="4485">
                  <c:v>12.618</c:v>
                </c:pt>
                <c:pt idx="4486">
                  <c:v>8.6050000000000004</c:v>
                </c:pt>
                <c:pt idx="4487">
                  <c:v>7.0460000000000003</c:v>
                </c:pt>
                <c:pt idx="4488">
                  <c:v>5.5869999999999997</c:v>
                </c:pt>
                <c:pt idx="4489">
                  <c:v>3.9670000000000001</c:v>
                </c:pt>
                <c:pt idx="4490">
                  <c:v>0.755</c:v>
                </c:pt>
                <c:pt idx="4491">
                  <c:v>1.427</c:v>
                </c:pt>
                <c:pt idx="4492">
                  <c:v>2.96</c:v>
                </c:pt>
                <c:pt idx="4493">
                  <c:v>2.4009999999999998</c:v>
                </c:pt>
                <c:pt idx="4494">
                  <c:v>3.464</c:v>
                </c:pt>
                <c:pt idx="4495">
                  <c:v>10.535</c:v>
                </c:pt>
                <c:pt idx="4496">
                  <c:v>6.1779999999999999</c:v>
                </c:pt>
                <c:pt idx="4497">
                  <c:v>9.4250000000000007</c:v>
                </c:pt>
                <c:pt idx="4498">
                  <c:v>9.7780000000000005</c:v>
                </c:pt>
                <c:pt idx="4499">
                  <c:v>12.76</c:v>
                </c:pt>
                <c:pt idx="4500">
                  <c:v>6.7779999999999996</c:v>
                </c:pt>
                <c:pt idx="4501">
                  <c:v>7.74</c:v>
                </c:pt>
                <c:pt idx="4502">
                  <c:v>15.010999999999999</c:v>
                </c:pt>
                <c:pt idx="4503">
                  <c:v>1.67</c:v>
                </c:pt>
                <c:pt idx="4504">
                  <c:v>4.5250000000000004</c:v>
                </c:pt>
                <c:pt idx="4505">
                  <c:v>9.6579999999999995</c:v>
                </c:pt>
                <c:pt idx="4506">
                  <c:v>5.827</c:v>
                </c:pt>
                <c:pt idx="4507">
                  <c:v>4.9290000000000003</c:v>
                </c:pt>
                <c:pt idx="4508">
                  <c:v>5.6029999999999998</c:v>
                </c:pt>
                <c:pt idx="4509">
                  <c:v>2.0009999999999999</c:v>
                </c:pt>
                <c:pt idx="4510">
                  <c:v>1.89</c:v>
                </c:pt>
                <c:pt idx="4511">
                  <c:v>3.8180000000000001</c:v>
                </c:pt>
                <c:pt idx="4512">
                  <c:v>2.5630000000000002</c:v>
                </c:pt>
                <c:pt idx="4513">
                  <c:v>5.6000000000000001E-2</c:v>
                </c:pt>
                <c:pt idx="4514">
                  <c:v>1.466</c:v>
                </c:pt>
                <c:pt idx="4515">
                  <c:v>1.647</c:v>
                </c:pt>
                <c:pt idx="4516">
                  <c:v>2.9580000000000002</c:v>
                </c:pt>
                <c:pt idx="4517">
                  <c:v>1.2689999999999999</c:v>
                </c:pt>
                <c:pt idx="4518">
                  <c:v>0.78600000000000003</c:v>
                </c:pt>
                <c:pt idx="4519">
                  <c:v>7.0999999999999994E-2</c:v>
                </c:pt>
                <c:pt idx="4520">
                  <c:v>0.45600000000000002</c:v>
                </c:pt>
                <c:pt idx="4521">
                  <c:v>0.34399999999999997</c:v>
                </c:pt>
                <c:pt idx="4522">
                  <c:v>0.504</c:v>
                </c:pt>
                <c:pt idx="4523">
                  <c:v>2.6880000000000002</c:v>
                </c:pt>
                <c:pt idx="4524">
                  <c:v>3.2949999999999999</c:v>
                </c:pt>
                <c:pt idx="4525">
                  <c:v>3.9860000000000002</c:v>
                </c:pt>
                <c:pt idx="4526">
                  <c:v>0.40500000000000003</c:v>
                </c:pt>
                <c:pt idx="4527">
                  <c:v>0.46899999999999997</c:v>
                </c:pt>
                <c:pt idx="4528">
                  <c:v>0.47299999999999998</c:v>
                </c:pt>
                <c:pt idx="4529">
                  <c:v>0.38900000000000001</c:v>
                </c:pt>
                <c:pt idx="4530">
                  <c:v>8.4000000000000005E-2</c:v>
                </c:pt>
                <c:pt idx="4531">
                  <c:v>0</c:v>
                </c:pt>
                <c:pt idx="4532">
                  <c:v>0.39500000000000002</c:v>
                </c:pt>
                <c:pt idx="4533">
                  <c:v>1.3120000000000001</c:v>
                </c:pt>
                <c:pt idx="4534">
                  <c:v>0.40500000000000003</c:v>
                </c:pt>
                <c:pt idx="4535">
                  <c:v>0.54800000000000004</c:v>
                </c:pt>
                <c:pt idx="4536">
                  <c:v>0.58099999999999996</c:v>
                </c:pt>
                <c:pt idx="4537">
                  <c:v>5.6440000000000001</c:v>
                </c:pt>
                <c:pt idx="4538">
                  <c:v>13.794</c:v>
                </c:pt>
                <c:pt idx="4539">
                  <c:v>11.093</c:v>
                </c:pt>
                <c:pt idx="4540">
                  <c:v>5.577</c:v>
                </c:pt>
                <c:pt idx="4541">
                  <c:v>1.7729999999999999</c:v>
                </c:pt>
                <c:pt idx="4542">
                  <c:v>2.504</c:v>
                </c:pt>
                <c:pt idx="4543">
                  <c:v>1.7410000000000001</c:v>
                </c:pt>
                <c:pt idx="4544">
                  <c:v>2.0539999999999998</c:v>
                </c:pt>
                <c:pt idx="4545">
                  <c:v>4.5599999999999996</c:v>
                </c:pt>
                <c:pt idx="4546">
                  <c:v>5.4850000000000003</c:v>
                </c:pt>
                <c:pt idx="4547">
                  <c:v>1.7210000000000001</c:v>
                </c:pt>
                <c:pt idx="4548">
                  <c:v>2.4289999999999998</c:v>
                </c:pt>
                <c:pt idx="4549">
                  <c:v>2.4809999999999999</c:v>
                </c:pt>
                <c:pt idx="4550">
                  <c:v>1.1759999999999999</c:v>
                </c:pt>
                <c:pt idx="4551">
                  <c:v>4.335</c:v>
                </c:pt>
                <c:pt idx="4552">
                  <c:v>6.5339999999999998</c:v>
                </c:pt>
                <c:pt idx="4553">
                  <c:v>1.333</c:v>
                </c:pt>
                <c:pt idx="4554">
                  <c:v>1.55</c:v>
                </c:pt>
                <c:pt idx="4555">
                  <c:v>5.7640000000000002</c:v>
                </c:pt>
                <c:pt idx="4556">
                  <c:v>1.89</c:v>
                </c:pt>
                <c:pt idx="4557">
                  <c:v>0.35899999999999999</c:v>
                </c:pt>
                <c:pt idx="4558">
                  <c:v>0.22600000000000001</c:v>
                </c:pt>
                <c:pt idx="4559">
                  <c:v>0.19</c:v>
                </c:pt>
                <c:pt idx="4560">
                  <c:v>0.41799999999999998</c:v>
                </c:pt>
                <c:pt idx="4561">
                  <c:v>0.23599999999999999</c:v>
                </c:pt>
                <c:pt idx="4562">
                  <c:v>0</c:v>
                </c:pt>
                <c:pt idx="4563">
                  <c:v>7.4999999999999997E-2</c:v>
                </c:pt>
                <c:pt idx="4564">
                  <c:v>7.4999999999999997E-2</c:v>
                </c:pt>
                <c:pt idx="4565">
                  <c:v>0.34</c:v>
                </c:pt>
                <c:pt idx="4566">
                  <c:v>0.627</c:v>
                </c:pt>
                <c:pt idx="4567">
                  <c:v>1.29</c:v>
                </c:pt>
                <c:pt idx="4568">
                  <c:v>0.23899999999999999</c:v>
                </c:pt>
                <c:pt idx="4569">
                  <c:v>0.188</c:v>
                </c:pt>
                <c:pt idx="4570">
                  <c:v>0.46500000000000002</c:v>
                </c:pt>
                <c:pt idx="4571">
                  <c:v>0.77900000000000003</c:v>
                </c:pt>
                <c:pt idx="4572">
                  <c:v>0.23899999999999999</c:v>
                </c:pt>
                <c:pt idx="4573">
                  <c:v>1.0069999999999999</c:v>
                </c:pt>
                <c:pt idx="4574">
                  <c:v>2.2450000000000001</c:v>
                </c:pt>
                <c:pt idx="4575">
                  <c:v>0.21299999999999999</c:v>
                </c:pt>
                <c:pt idx="4576">
                  <c:v>1.76</c:v>
                </c:pt>
                <c:pt idx="4577">
                  <c:v>4.3570000000000002</c:v>
                </c:pt>
                <c:pt idx="4578">
                  <c:v>1.9750000000000001</c:v>
                </c:pt>
                <c:pt idx="4579">
                  <c:v>2.052</c:v>
                </c:pt>
                <c:pt idx="4580">
                  <c:v>0.6</c:v>
                </c:pt>
                <c:pt idx="4581">
                  <c:v>0.24399999999999999</c:v>
                </c:pt>
                <c:pt idx="4582">
                  <c:v>0.43099999999999999</c:v>
                </c:pt>
                <c:pt idx="4583">
                  <c:v>9.8000000000000004E-2</c:v>
                </c:pt>
                <c:pt idx="4584">
                  <c:v>5.0000000000000001E-3</c:v>
                </c:pt>
                <c:pt idx="4585">
                  <c:v>0.40100000000000002</c:v>
                </c:pt>
                <c:pt idx="4586">
                  <c:v>0.74199999999999999</c:v>
                </c:pt>
                <c:pt idx="4587">
                  <c:v>7.6999999999999999E-2</c:v>
                </c:pt>
                <c:pt idx="4588">
                  <c:v>1.7000000000000001E-2</c:v>
                </c:pt>
                <c:pt idx="4589">
                  <c:v>5.6000000000000001E-2</c:v>
                </c:pt>
                <c:pt idx="4590">
                  <c:v>0</c:v>
                </c:pt>
                <c:pt idx="4591">
                  <c:v>0.184</c:v>
                </c:pt>
                <c:pt idx="4592">
                  <c:v>0.874</c:v>
                </c:pt>
                <c:pt idx="4593">
                  <c:v>0.38300000000000001</c:v>
                </c:pt>
                <c:pt idx="4594">
                  <c:v>2.2669999999999999</c:v>
                </c:pt>
                <c:pt idx="4595">
                  <c:v>0.25900000000000001</c:v>
                </c:pt>
                <c:pt idx="4596">
                  <c:v>0.41099999999999998</c:v>
                </c:pt>
                <c:pt idx="4597">
                  <c:v>1.0720000000000001</c:v>
                </c:pt>
                <c:pt idx="4598">
                  <c:v>0.13200000000000001</c:v>
                </c:pt>
                <c:pt idx="4599">
                  <c:v>0.113</c:v>
                </c:pt>
                <c:pt idx="4600">
                  <c:v>0.86099999999999999</c:v>
                </c:pt>
                <c:pt idx="4601">
                  <c:v>1.96</c:v>
                </c:pt>
                <c:pt idx="4602">
                  <c:v>0.41099999999999998</c:v>
                </c:pt>
                <c:pt idx="4603">
                  <c:v>7.0000000000000007E-2</c:v>
                </c:pt>
                <c:pt idx="4604">
                  <c:v>0.45200000000000001</c:v>
                </c:pt>
                <c:pt idx="4605">
                  <c:v>9.7000000000000003E-2</c:v>
                </c:pt>
                <c:pt idx="4606">
                  <c:v>0.13800000000000001</c:v>
                </c:pt>
                <c:pt idx="4607">
                  <c:v>7.4999999999999997E-2</c:v>
                </c:pt>
                <c:pt idx="4608">
                  <c:v>2E-3</c:v>
                </c:pt>
                <c:pt idx="4609">
                  <c:v>0.112</c:v>
                </c:pt>
                <c:pt idx="4610">
                  <c:v>0.10299999999999999</c:v>
                </c:pt>
                <c:pt idx="4611">
                  <c:v>0.22900000000000001</c:v>
                </c:pt>
                <c:pt idx="4612">
                  <c:v>1.0529999999999999</c:v>
                </c:pt>
                <c:pt idx="4613">
                  <c:v>4.4999999999999998E-2</c:v>
                </c:pt>
                <c:pt idx="4614">
                  <c:v>0.51200000000000001</c:v>
                </c:pt>
                <c:pt idx="4615">
                  <c:v>0.126</c:v>
                </c:pt>
                <c:pt idx="4616">
                  <c:v>2E-3</c:v>
                </c:pt>
                <c:pt idx="4617">
                  <c:v>0.114</c:v>
                </c:pt>
                <c:pt idx="4618">
                  <c:v>3.7250000000000001</c:v>
                </c:pt>
                <c:pt idx="4619">
                  <c:v>0.54100000000000004</c:v>
                </c:pt>
                <c:pt idx="4620">
                  <c:v>0.46700000000000003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0.02</c:v>
                </c:pt>
                <c:pt idx="4625">
                  <c:v>0</c:v>
                </c:pt>
                <c:pt idx="4626">
                  <c:v>1.7000000000000001E-2</c:v>
                </c:pt>
                <c:pt idx="4627">
                  <c:v>2E-3</c:v>
                </c:pt>
                <c:pt idx="4628">
                  <c:v>0</c:v>
                </c:pt>
                <c:pt idx="4629">
                  <c:v>1E-3</c:v>
                </c:pt>
                <c:pt idx="4630">
                  <c:v>0</c:v>
                </c:pt>
                <c:pt idx="4631">
                  <c:v>0</c:v>
                </c:pt>
                <c:pt idx="4632">
                  <c:v>2E-3</c:v>
                </c:pt>
                <c:pt idx="4633">
                  <c:v>0</c:v>
                </c:pt>
                <c:pt idx="4634">
                  <c:v>0.50600000000000001</c:v>
                </c:pt>
                <c:pt idx="4635">
                  <c:v>0.89500000000000002</c:v>
                </c:pt>
                <c:pt idx="4636">
                  <c:v>0.57399999999999995</c:v>
                </c:pt>
                <c:pt idx="4637">
                  <c:v>0.59499999999999997</c:v>
                </c:pt>
                <c:pt idx="4638">
                  <c:v>0</c:v>
                </c:pt>
                <c:pt idx="4639">
                  <c:v>0.68899999999999995</c:v>
                </c:pt>
                <c:pt idx="4640">
                  <c:v>2E-3</c:v>
                </c:pt>
                <c:pt idx="4641">
                  <c:v>0</c:v>
                </c:pt>
                <c:pt idx="4642">
                  <c:v>0</c:v>
                </c:pt>
                <c:pt idx="4643">
                  <c:v>1.0999999999999999E-2</c:v>
                </c:pt>
                <c:pt idx="4644">
                  <c:v>2E-3</c:v>
                </c:pt>
                <c:pt idx="4645">
                  <c:v>1.9E-2</c:v>
                </c:pt>
                <c:pt idx="4646">
                  <c:v>0</c:v>
                </c:pt>
                <c:pt idx="4647">
                  <c:v>2E-3</c:v>
                </c:pt>
                <c:pt idx="4648">
                  <c:v>0.107</c:v>
                </c:pt>
                <c:pt idx="4649">
                  <c:v>0.01</c:v>
                </c:pt>
                <c:pt idx="4650">
                  <c:v>0.14399999999999999</c:v>
                </c:pt>
                <c:pt idx="4651">
                  <c:v>0.13900000000000001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4.4999999999999998E-2</c:v>
                </c:pt>
                <c:pt idx="4658">
                  <c:v>9.8000000000000004E-2</c:v>
                </c:pt>
                <c:pt idx="4659">
                  <c:v>3.0000000000000001E-3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7.3999999999999996E-2</c:v>
                </c:pt>
                <c:pt idx="4671">
                  <c:v>0.09</c:v>
                </c:pt>
                <c:pt idx="4672">
                  <c:v>1.4430000000000001</c:v>
                </c:pt>
                <c:pt idx="4673">
                  <c:v>3.3000000000000002E-2</c:v>
                </c:pt>
                <c:pt idx="4674">
                  <c:v>7.6999999999999999E-2</c:v>
                </c:pt>
                <c:pt idx="4675">
                  <c:v>0</c:v>
                </c:pt>
                <c:pt idx="4676">
                  <c:v>1.7000000000000001E-2</c:v>
                </c:pt>
                <c:pt idx="4677">
                  <c:v>0</c:v>
                </c:pt>
                <c:pt idx="4678">
                  <c:v>0</c:v>
                </c:pt>
                <c:pt idx="4679">
                  <c:v>0.11700000000000001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0.3</c:v>
                </c:pt>
                <c:pt idx="4691">
                  <c:v>0.23400000000000001</c:v>
                </c:pt>
                <c:pt idx="4692">
                  <c:v>2.5999999999999999E-2</c:v>
                </c:pt>
                <c:pt idx="4693">
                  <c:v>0.26400000000000001</c:v>
                </c:pt>
                <c:pt idx="4694">
                  <c:v>1.367</c:v>
                </c:pt>
                <c:pt idx="4695">
                  <c:v>0.66600000000000004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1E-3</c:v>
                </c:pt>
                <c:pt idx="4701">
                  <c:v>1.2999999999999999E-2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0.109</c:v>
                </c:pt>
                <c:pt idx="4707">
                  <c:v>0.10299999999999999</c:v>
                </c:pt>
                <c:pt idx="4708">
                  <c:v>0.13900000000000001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1.0999999999999999E-2</c:v>
                </c:pt>
                <c:pt idx="4715">
                  <c:v>0</c:v>
                </c:pt>
                <c:pt idx="4716">
                  <c:v>0.44700000000000001</c:v>
                </c:pt>
                <c:pt idx="4717">
                  <c:v>1.7000000000000001E-2</c:v>
                </c:pt>
                <c:pt idx="4718">
                  <c:v>0</c:v>
                </c:pt>
                <c:pt idx="4719">
                  <c:v>0.44</c:v>
                </c:pt>
                <c:pt idx="4720">
                  <c:v>5.1509999999999998</c:v>
                </c:pt>
                <c:pt idx="4721">
                  <c:v>0.57399999999999995</c:v>
                </c:pt>
                <c:pt idx="4722">
                  <c:v>0.28499999999999998</c:v>
                </c:pt>
                <c:pt idx="4723">
                  <c:v>0.45100000000000001</c:v>
                </c:pt>
                <c:pt idx="4724">
                  <c:v>2.0950000000000002</c:v>
                </c:pt>
                <c:pt idx="4725">
                  <c:v>3.8849999999999998</c:v>
                </c:pt>
                <c:pt idx="4726">
                  <c:v>0.2</c:v>
                </c:pt>
                <c:pt idx="4727">
                  <c:v>2.0089999999999999</c:v>
                </c:pt>
                <c:pt idx="4728">
                  <c:v>0.16500000000000001</c:v>
                </c:pt>
                <c:pt idx="4729">
                  <c:v>1.054</c:v>
                </c:pt>
                <c:pt idx="4730">
                  <c:v>10.664</c:v>
                </c:pt>
                <c:pt idx="4731">
                  <c:v>23.623999999999999</c:v>
                </c:pt>
                <c:pt idx="4732">
                  <c:v>4.09</c:v>
                </c:pt>
                <c:pt idx="4733">
                  <c:v>1.546</c:v>
                </c:pt>
                <c:pt idx="4734">
                  <c:v>3.9790000000000001</c:v>
                </c:pt>
                <c:pt idx="4735">
                  <c:v>0.221</c:v>
                </c:pt>
                <c:pt idx="4736">
                  <c:v>0.27100000000000002</c:v>
                </c:pt>
                <c:pt idx="4737">
                  <c:v>6.9000000000000006E-2</c:v>
                </c:pt>
                <c:pt idx="4738">
                  <c:v>3.456</c:v>
                </c:pt>
                <c:pt idx="4739">
                  <c:v>11.036</c:v>
                </c:pt>
                <c:pt idx="4740">
                  <c:v>2.4940000000000002</c:v>
                </c:pt>
                <c:pt idx="4741">
                  <c:v>1.427</c:v>
                </c:pt>
                <c:pt idx="4742">
                  <c:v>5.1950000000000003</c:v>
                </c:pt>
                <c:pt idx="4743">
                  <c:v>2.1360000000000001</c:v>
                </c:pt>
                <c:pt idx="4744">
                  <c:v>2.847</c:v>
                </c:pt>
                <c:pt idx="4745">
                  <c:v>3.78</c:v>
                </c:pt>
                <c:pt idx="4746">
                  <c:v>0.75600000000000001</c:v>
                </c:pt>
                <c:pt idx="4747">
                  <c:v>1.4059999999999999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E-4FEA-89D6-9DD757363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6367231"/>
        <c:axId val="1876365983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CAWM!$C$3:$C$4751</c:f>
              <c:numCache>
                <c:formatCode>#,##0.000</c:formatCode>
                <c:ptCount val="4749"/>
                <c:pt idx="0">
                  <c:v>0</c:v>
                </c:pt>
                <c:pt idx="1">
                  <c:v>2.181</c:v>
                </c:pt>
                <c:pt idx="2">
                  <c:v>0.98</c:v>
                </c:pt>
                <c:pt idx="3">
                  <c:v>0.86</c:v>
                </c:pt>
                <c:pt idx="4">
                  <c:v>0.86</c:v>
                </c:pt>
                <c:pt idx="5">
                  <c:v>0.61699999999999999</c:v>
                </c:pt>
                <c:pt idx="6">
                  <c:v>0.55800000000000005</c:v>
                </c:pt>
                <c:pt idx="7">
                  <c:v>0.502</c:v>
                </c:pt>
                <c:pt idx="8">
                  <c:v>0.47599999999999998</c:v>
                </c:pt>
                <c:pt idx="9">
                  <c:v>0.45</c:v>
                </c:pt>
                <c:pt idx="10">
                  <c:v>0.502</c:v>
                </c:pt>
                <c:pt idx="11">
                  <c:v>0.40200000000000002</c:v>
                </c:pt>
                <c:pt idx="12">
                  <c:v>0.379</c:v>
                </c:pt>
                <c:pt idx="13">
                  <c:v>0.35699999999999998</c:v>
                </c:pt>
                <c:pt idx="14">
                  <c:v>0.33600000000000002</c:v>
                </c:pt>
                <c:pt idx="15">
                  <c:v>0.40200000000000002</c:v>
                </c:pt>
                <c:pt idx="16">
                  <c:v>0.33600000000000002</c:v>
                </c:pt>
                <c:pt idx="17">
                  <c:v>0.316</c:v>
                </c:pt>
                <c:pt idx="18">
                  <c:v>0.29699999999999999</c:v>
                </c:pt>
                <c:pt idx="19">
                  <c:v>0.22700000000000001</c:v>
                </c:pt>
                <c:pt idx="20">
                  <c:v>0.21199999999999999</c:v>
                </c:pt>
                <c:pt idx="21">
                  <c:v>0.27800000000000002</c:v>
                </c:pt>
                <c:pt idx="22">
                  <c:v>0.22700000000000001</c:v>
                </c:pt>
                <c:pt idx="23">
                  <c:v>0.22700000000000001</c:v>
                </c:pt>
                <c:pt idx="24">
                  <c:v>0.22700000000000001</c:v>
                </c:pt>
                <c:pt idx="25">
                  <c:v>0.22700000000000001</c:v>
                </c:pt>
                <c:pt idx="26">
                  <c:v>0.22700000000000001</c:v>
                </c:pt>
                <c:pt idx="27">
                  <c:v>8.9350000000000005</c:v>
                </c:pt>
                <c:pt idx="28">
                  <c:v>1.0669999999999999</c:v>
                </c:pt>
                <c:pt idx="29">
                  <c:v>0.68100000000000005</c:v>
                </c:pt>
                <c:pt idx="30">
                  <c:v>0.47599999999999998</c:v>
                </c:pt>
                <c:pt idx="31">
                  <c:v>0.502</c:v>
                </c:pt>
                <c:pt idx="32">
                  <c:v>0.45</c:v>
                </c:pt>
                <c:pt idx="33">
                  <c:v>0.40200000000000002</c:v>
                </c:pt>
                <c:pt idx="34">
                  <c:v>0.40200000000000002</c:v>
                </c:pt>
                <c:pt idx="35">
                  <c:v>0.35699999999999998</c:v>
                </c:pt>
                <c:pt idx="36">
                  <c:v>0.33600000000000002</c:v>
                </c:pt>
                <c:pt idx="37">
                  <c:v>0.26</c:v>
                </c:pt>
                <c:pt idx="38">
                  <c:v>0.316</c:v>
                </c:pt>
                <c:pt idx="39">
                  <c:v>0.316</c:v>
                </c:pt>
                <c:pt idx="40">
                  <c:v>0.24299999999999999</c:v>
                </c:pt>
                <c:pt idx="41">
                  <c:v>0.24299999999999999</c:v>
                </c:pt>
                <c:pt idx="42">
                  <c:v>0.22700000000000001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3.3660000000000001</c:v>
                </c:pt>
                <c:pt idx="54">
                  <c:v>0.98</c:v>
                </c:pt>
                <c:pt idx="55">
                  <c:v>3.5640000000000001</c:v>
                </c:pt>
                <c:pt idx="56">
                  <c:v>17.451000000000001</c:v>
                </c:pt>
                <c:pt idx="57">
                  <c:v>5.1710000000000003</c:v>
                </c:pt>
                <c:pt idx="58">
                  <c:v>2.33</c:v>
                </c:pt>
                <c:pt idx="59">
                  <c:v>1.2130000000000001</c:v>
                </c:pt>
                <c:pt idx="60">
                  <c:v>0.98</c:v>
                </c:pt>
                <c:pt idx="61">
                  <c:v>0.86</c:v>
                </c:pt>
                <c:pt idx="62">
                  <c:v>0.86</c:v>
                </c:pt>
                <c:pt idx="63">
                  <c:v>0.86</c:v>
                </c:pt>
                <c:pt idx="64">
                  <c:v>0.749</c:v>
                </c:pt>
                <c:pt idx="65">
                  <c:v>0.71499999999999997</c:v>
                </c:pt>
                <c:pt idx="66">
                  <c:v>0.58699999999999997</c:v>
                </c:pt>
                <c:pt idx="67">
                  <c:v>0.502</c:v>
                </c:pt>
                <c:pt idx="68">
                  <c:v>0.502</c:v>
                </c:pt>
                <c:pt idx="69">
                  <c:v>0.58699999999999997</c:v>
                </c:pt>
                <c:pt idx="70">
                  <c:v>14.701000000000001</c:v>
                </c:pt>
                <c:pt idx="71">
                  <c:v>5.1710000000000003</c:v>
                </c:pt>
                <c:pt idx="72">
                  <c:v>1.532</c:v>
                </c:pt>
                <c:pt idx="73">
                  <c:v>1.3140000000000001</c:v>
                </c:pt>
                <c:pt idx="74">
                  <c:v>1.1120000000000001</c:v>
                </c:pt>
                <c:pt idx="75">
                  <c:v>1.0669999999999999</c:v>
                </c:pt>
                <c:pt idx="76">
                  <c:v>0.98</c:v>
                </c:pt>
                <c:pt idx="77">
                  <c:v>0.89900000000000002</c:v>
                </c:pt>
                <c:pt idx="78">
                  <c:v>0.68100000000000005</c:v>
                </c:pt>
                <c:pt idx="79">
                  <c:v>0.61699999999999999</c:v>
                </c:pt>
                <c:pt idx="80">
                  <c:v>0.58699999999999997</c:v>
                </c:pt>
                <c:pt idx="81">
                  <c:v>0.52900000000000003</c:v>
                </c:pt>
                <c:pt idx="82">
                  <c:v>0.40200000000000002</c:v>
                </c:pt>
                <c:pt idx="83">
                  <c:v>0.35699999999999998</c:v>
                </c:pt>
                <c:pt idx="84">
                  <c:v>0.71499999999999997</c:v>
                </c:pt>
                <c:pt idx="85">
                  <c:v>0.68100000000000005</c:v>
                </c:pt>
                <c:pt idx="86">
                  <c:v>0.55800000000000005</c:v>
                </c:pt>
                <c:pt idx="87">
                  <c:v>0.78500000000000003</c:v>
                </c:pt>
                <c:pt idx="88">
                  <c:v>0.502</c:v>
                </c:pt>
                <c:pt idx="89">
                  <c:v>0.45</c:v>
                </c:pt>
                <c:pt idx="90">
                  <c:v>0.61699999999999999</c:v>
                </c:pt>
                <c:pt idx="91">
                  <c:v>0.58699999999999997</c:v>
                </c:pt>
                <c:pt idx="92">
                  <c:v>0.502</c:v>
                </c:pt>
                <c:pt idx="93">
                  <c:v>0.40200000000000002</c:v>
                </c:pt>
                <c:pt idx="94">
                  <c:v>0.33600000000000002</c:v>
                </c:pt>
                <c:pt idx="95">
                  <c:v>0.379</c:v>
                </c:pt>
                <c:pt idx="96">
                  <c:v>0.61699999999999999</c:v>
                </c:pt>
                <c:pt idx="97">
                  <c:v>0.52900000000000003</c:v>
                </c:pt>
                <c:pt idx="98">
                  <c:v>0.86</c:v>
                </c:pt>
                <c:pt idx="99">
                  <c:v>30.155999999999999</c:v>
                </c:pt>
                <c:pt idx="100">
                  <c:v>10.507999999999999</c:v>
                </c:pt>
                <c:pt idx="101">
                  <c:v>7.5270000000000001</c:v>
                </c:pt>
                <c:pt idx="102">
                  <c:v>5.9859999999999998</c:v>
                </c:pt>
                <c:pt idx="103">
                  <c:v>29.326000000000001</c:v>
                </c:pt>
                <c:pt idx="104">
                  <c:v>133.28200000000001</c:v>
                </c:pt>
                <c:pt idx="105">
                  <c:v>108.45399999999999</c:v>
                </c:pt>
                <c:pt idx="106">
                  <c:v>65.478999999999999</c:v>
                </c:pt>
                <c:pt idx="107">
                  <c:v>39.722999999999999</c:v>
                </c:pt>
                <c:pt idx="108">
                  <c:v>23.937999999999999</c:v>
                </c:pt>
                <c:pt idx="109">
                  <c:v>15.226000000000001</c:v>
                </c:pt>
                <c:pt idx="110">
                  <c:v>9.6999999999999993</c:v>
                </c:pt>
                <c:pt idx="111">
                  <c:v>6.5739999999999998</c:v>
                </c:pt>
                <c:pt idx="112">
                  <c:v>5.4340000000000002</c:v>
                </c:pt>
                <c:pt idx="113">
                  <c:v>4.4329999999999998</c:v>
                </c:pt>
                <c:pt idx="114">
                  <c:v>4.2039999999999997</c:v>
                </c:pt>
                <c:pt idx="115">
                  <c:v>3.7690000000000001</c:v>
                </c:pt>
                <c:pt idx="116">
                  <c:v>3.7690000000000001</c:v>
                </c:pt>
                <c:pt idx="117">
                  <c:v>3.7690000000000001</c:v>
                </c:pt>
                <c:pt idx="118">
                  <c:v>4.2039999999999997</c:v>
                </c:pt>
                <c:pt idx="119">
                  <c:v>5.4340000000000002</c:v>
                </c:pt>
                <c:pt idx="120">
                  <c:v>5.9859999999999998</c:v>
                </c:pt>
                <c:pt idx="121">
                  <c:v>5.7050000000000001</c:v>
                </c:pt>
                <c:pt idx="122">
                  <c:v>5.1710000000000003</c:v>
                </c:pt>
                <c:pt idx="123">
                  <c:v>4.9160000000000004</c:v>
                </c:pt>
                <c:pt idx="124">
                  <c:v>4.4329999999999998</c:v>
                </c:pt>
                <c:pt idx="125">
                  <c:v>3.9830000000000001</c:v>
                </c:pt>
                <c:pt idx="126">
                  <c:v>4.2039999999999997</c:v>
                </c:pt>
                <c:pt idx="127">
                  <c:v>17.451000000000001</c:v>
                </c:pt>
                <c:pt idx="128">
                  <c:v>15.226000000000001</c:v>
                </c:pt>
                <c:pt idx="129">
                  <c:v>11.803000000000001</c:v>
                </c:pt>
                <c:pt idx="130">
                  <c:v>12.257</c:v>
                </c:pt>
                <c:pt idx="131">
                  <c:v>54.488999999999997</c:v>
                </c:pt>
                <c:pt idx="132">
                  <c:v>73.570999999999998</c:v>
                </c:pt>
                <c:pt idx="133">
                  <c:v>42.576000000000001</c:v>
                </c:pt>
                <c:pt idx="134">
                  <c:v>22.530999999999999</c:v>
                </c:pt>
                <c:pt idx="135">
                  <c:v>16.876000000000001</c:v>
                </c:pt>
                <c:pt idx="136">
                  <c:v>12.257</c:v>
                </c:pt>
                <c:pt idx="137">
                  <c:v>10.507999999999999</c:v>
                </c:pt>
                <c:pt idx="138">
                  <c:v>8.9350000000000005</c:v>
                </c:pt>
                <c:pt idx="139">
                  <c:v>7.2</c:v>
                </c:pt>
                <c:pt idx="140">
                  <c:v>6.2750000000000004</c:v>
                </c:pt>
                <c:pt idx="141">
                  <c:v>5.1710000000000003</c:v>
                </c:pt>
                <c:pt idx="142">
                  <c:v>4.6710000000000003</c:v>
                </c:pt>
                <c:pt idx="143">
                  <c:v>3.9830000000000001</c:v>
                </c:pt>
                <c:pt idx="144">
                  <c:v>3.3660000000000001</c:v>
                </c:pt>
                <c:pt idx="145">
                  <c:v>2.992</c:v>
                </c:pt>
                <c:pt idx="146">
                  <c:v>2.8159999999999998</c:v>
                </c:pt>
                <c:pt idx="147">
                  <c:v>2.6469999999999998</c:v>
                </c:pt>
                <c:pt idx="148">
                  <c:v>2.6469999999999998</c:v>
                </c:pt>
                <c:pt idx="149">
                  <c:v>3.1760000000000002</c:v>
                </c:pt>
                <c:pt idx="150">
                  <c:v>5.9859999999999998</c:v>
                </c:pt>
                <c:pt idx="151">
                  <c:v>2.8159999999999998</c:v>
                </c:pt>
                <c:pt idx="152">
                  <c:v>2.33</c:v>
                </c:pt>
                <c:pt idx="153">
                  <c:v>2.0390000000000001</c:v>
                </c:pt>
                <c:pt idx="154">
                  <c:v>1.774</c:v>
                </c:pt>
                <c:pt idx="155">
                  <c:v>1.532</c:v>
                </c:pt>
                <c:pt idx="156">
                  <c:v>1.42</c:v>
                </c:pt>
                <c:pt idx="157">
                  <c:v>1.532</c:v>
                </c:pt>
                <c:pt idx="158">
                  <c:v>1.42</c:v>
                </c:pt>
                <c:pt idx="159">
                  <c:v>1.532</c:v>
                </c:pt>
                <c:pt idx="160">
                  <c:v>1.3140000000000001</c:v>
                </c:pt>
                <c:pt idx="161">
                  <c:v>1.3140000000000001</c:v>
                </c:pt>
                <c:pt idx="162">
                  <c:v>1.42</c:v>
                </c:pt>
                <c:pt idx="163">
                  <c:v>1.42</c:v>
                </c:pt>
                <c:pt idx="164">
                  <c:v>1.3140000000000001</c:v>
                </c:pt>
                <c:pt idx="165">
                  <c:v>1.1579999999999999</c:v>
                </c:pt>
                <c:pt idx="166">
                  <c:v>1.1579999999999999</c:v>
                </c:pt>
                <c:pt idx="167">
                  <c:v>1.1579999999999999</c:v>
                </c:pt>
                <c:pt idx="168">
                  <c:v>1.1120000000000001</c:v>
                </c:pt>
                <c:pt idx="169">
                  <c:v>1.1120000000000001</c:v>
                </c:pt>
                <c:pt idx="170">
                  <c:v>1.0669999999999999</c:v>
                </c:pt>
                <c:pt idx="171">
                  <c:v>1.0229999999999999</c:v>
                </c:pt>
                <c:pt idx="172">
                  <c:v>1.0229999999999999</c:v>
                </c:pt>
                <c:pt idx="173">
                  <c:v>0.98</c:v>
                </c:pt>
                <c:pt idx="174">
                  <c:v>0.98</c:v>
                </c:pt>
                <c:pt idx="175">
                  <c:v>0.93899999999999995</c:v>
                </c:pt>
                <c:pt idx="176">
                  <c:v>1.65</c:v>
                </c:pt>
                <c:pt idx="177">
                  <c:v>7.8639999999999999</c:v>
                </c:pt>
                <c:pt idx="178">
                  <c:v>3.7690000000000001</c:v>
                </c:pt>
                <c:pt idx="179">
                  <c:v>2.4849999999999999</c:v>
                </c:pt>
                <c:pt idx="180">
                  <c:v>1.1579999999999999</c:v>
                </c:pt>
                <c:pt idx="181">
                  <c:v>1.1579999999999999</c:v>
                </c:pt>
                <c:pt idx="182">
                  <c:v>1.0669999999999999</c:v>
                </c:pt>
                <c:pt idx="183">
                  <c:v>1.0229999999999999</c:v>
                </c:pt>
                <c:pt idx="184">
                  <c:v>0.98</c:v>
                </c:pt>
                <c:pt idx="185">
                  <c:v>0.98</c:v>
                </c:pt>
                <c:pt idx="186">
                  <c:v>0.93899999999999995</c:v>
                </c:pt>
                <c:pt idx="187">
                  <c:v>0.89900000000000002</c:v>
                </c:pt>
                <c:pt idx="188">
                  <c:v>0.89900000000000002</c:v>
                </c:pt>
                <c:pt idx="189">
                  <c:v>0.86</c:v>
                </c:pt>
                <c:pt idx="190">
                  <c:v>0.86</c:v>
                </c:pt>
                <c:pt idx="191">
                  <c:v>0.82199999999999995</c:v>
                </c:pt>
                <c:pt idx="192">
                  <c:v>0.82199999999999995</c:v>
                </c:pt>
                <c:pt idx="193">
                  <c:v>0.78500000000000003</c:v>
                </c:pt>
                <c:pt idx="194">
                  <c:v>0.78500000000000003</c:v>
                </c:pt>
                <c:pt idx="195">
                  <c:v>0.749</c:v>
                </c:pt>
                <c:pt idx="196">
                  <c:v>0.749</c:v>
                </c:pt>
                <c:pt idx="197">
                  <c:v>0.749</c:v>
                </c:pt>
                <c:pt idx="198">
                  <c:v>0.71499999999999997</c:v>
                </c:pt>
                <c:pt idx="199">
                  <c:v>0.71499999999999997</c:v>
                </c:pt>
                <c:pt idx="200">
                  <c:v>0.68100000000000005</c:v>
                </c:pt>
                <c:pt idx="201">
                  <c:v>0.68100000000000005</c:v>
                </c:pt>
                <c:pt idx="202">
                  <c:v>0.68100000000000005</c:v>
                </c:pt>
                <c:pt idx="203">
                  <c:v>0.64900000000000002</c:v>
                </c:pt>
                <c:pt idx="204">
                  <c:v>0.64900000000000002</c:v>
                </c:pt>
                <c:pt idx="205">
                  <c:v>0.61699999999999999</c:v>
                </c:pt>
                <c:pt idx="206">
                  <c:v>0.61699999999999999</c:v>
                </c:pt>
                <c:pt idx="207">
                  <c:v>0.89900000000000002</c:v>
                </c:pt>
                <c:pt idx="208">
                  <c:v>0.89900000000000002</c:v>
                </c:pt>
                <c:pt idx="209">
                  <c:v>0.68100000000000005</c:v>
                </c:pt>
                <c:pt idx="210">
                  <c:v>0.68100000000000005</c:v>
                </c:pt>
                <c:pt idx="211">
                  <c:v>0.68100000000000005</c:v>
                </c:pt>
                <c:pt idx="212">
                  <c:v>0.64900000000000002</c:v>
                </c:pt>
                <c:pt idx="213">
                  <c:v>0.61699999999999999</c:v>
                </c:pt>
                <c:pt idx="214">
                  <c:v>0.61699999999999999</c:v>
                </c:pt>
                <c:pt idx="215">
                  <c:v>0.61699999999999999</c:v>
                </c:pt>
                <c:pt idx="216">
                  <c:v>0.64900000000000002</c:v>
                </c:pt>
                <c:pt idx="217">
                  <c:v>0.64900000000000002</c:v>
                </c:pt>
                <c:pt idx="218">
                  <c:v>0.61699999999999999</c:v>
                </c:pt>
                <c:pt idx="219">
                  <c:v>0.61699999999999999</c:v>
                </c:pt>
                <c:pt idx="220">
                  <c:v>0.58699999999999997</c:v>
                </c:pt>
                <c:pt idx="221">
                  <c:v>0.58699999999999997</c:v>
                </c:pt>
                <c:pt idx="222">
                  <c:v>0.58699999999999997</c:v>
                </c:pt>
                <c:pt idx="223">
                  <c:v>0.55800000000000005</c:v>
                </c:pt>
                <c:pt idx="224">
                  <c:v>0.52900000000000003</c:v>
                </c:pt>
                <c:pt idx="225">
                  <c:v>0.52900000000000003</c:v>
                </c:pt>
                <c:pt idx="226">
                  <c:v>0.502</c:v>
                </c:pt>
                <c:pt idx="227">
                  <c:v>0.502</c:v>
                </c:pt>
                <c:pt idx="228">
                  <c:v>0.47599999999999998</c:v>
                </c:pt>
                <c:pt idx="229">
                  <c:v>0.45</c:v>
                </c:pt>
                <c:pt idx="230">
                  <c:v>0.42599999999999999</c:v>
                </c:pt>
                <c:pt idx="231">
                  <c:v>0.42599999999999999</c:v>
                </c:pt>
                <c:pt idx="232">
                  <c:v>0.42599999999999999</c:v>
                </c:pt>
                <c:pt idx="233">
                  <c:v>0.42599999999999999</c:v>
                </c:pt>
                <c:pt idx="234">
                  <c:v>0.40200000000000002</c:v>
                </c:pt>
                <c:pt idx="235">
                  <c:v>0.379</c:v>
                </c:pt>
                <c:pt idx="236">
                  <c:v>0.379</c:v>
                </c:pt>
                <c:pt idx="237">
                  <c:v>0.35699999999999998</c:v>
                </c:pt>
                <c:pt idx="238">
                  <c:v>0.35699999999999998</c:v>
                </c:pt>
                <c:pt idx="239">
                  <c:v>0.33600000000000002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73">
                  <c:v>0.35699999999999998</c:v>
                </c:pt>
                <c:pt idx="274">
                  <c:v>0.58699999999999997</c:v>
                </c:pt>
                <c:pt idx="275">
                  <c:v>0.502</c:v>
                </c:pt>
                <c:pt idx="276">
                  <c:v>0.47599999999999998</c:v>
                </c:pt>
                <c:pt idx="277">
                  <c:v>0.42599999999999999</c:v>
                </c:pt>
                <c:pt idx="278">
                  <c:v>0.42599999999999999</c:v>
                </c:pt>
                <c:pt idx="279">
                  <c:v>0.40200000000000002</c:v>
                </c:pt>
                <c:pt idx="280">
                  <c:v>0.379</c:v>
                </c:pt>
                <c:pt idx="281">
                  <c:v>0.379</c:v>
                </c:pt>
                <c:pt idx="282">
                  <c:v>0.35699999999999998</c:v>
                </c:pt>
                <c:pt idx="283">
                  <c:v>0.35699999999999998</c:v>
                </c:pt>
                <c:pt idx="284">
                  <c:v>0.33600000000000002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16.312999999999999</c:v>
                </c:pt>
                <c:pt idx="386">
                  <c:v>44.052</c:v>
                </c:pt>
                <c:pt idx="387">
                  <c:v>14.188000000000001</c:v>
                </c:pt>
                <c:pt idx="388">
                  <c:v>11.803000000000001</c:v>
                </c:pt>
                <c:pt idx="389">
                  <c:v>3.5640000000000001</c:v>
                </c:pt>
                <c:pt idx="390">
                  <c:v>2.0390000000000001</c:v>
                </c:pt>
                <c:pt idx="391">
                  <c:v>1.3140000000000001</c:v>
                </c:pt>
                <c:pt idx="392">
                  <c:v>1.0229999999999999</c:v>
                </c:pt>
                <c:pt idx="393">
                  <c:v>0.82199999999999995</c:v>
                </c:pt>
                <c:pt idx="394">
                  <c:v>8.9350000000000005</c:v>
                </c:pt>
                <c:pt idx="395">
                  <c:v>41.133000000000003</c:v>
                </c:pt>
                <c:pt idx="396">
                  <c:v>28.510999999999999</c:v>
                </c:pt>
                <c:pt idx="397">
                  <c:v>15.763999999999999</c:v>
                </c:pt>
                <c:pt idx="398">
                  <c:v>10.929</c:v>
                </c:pt>
                <c:pt idx="399">
                  <c:v>5.9859999999999998</c:v>
                </c:pt>
                <c:pt idx="400">
                  <c:v>9.3119999999999994</c:v>
                </c:pt>
                <c:pt idx="401">
                  <c:v>88.097999999999999</c:v>
                </c:pt>
                <c:pt idx="402">
                  <c:v>142.874</c:v>
                </c:pt>
                <c:pt idx="403">
                  <c:v>78.951999999999998</c:v>
                </c:pt>
                <c:pt idx="404">
                  <c:v>59.816000000000003</c:v>
                </c:pt>
                <c:pt idx="405">
                  <c:v>121.173</c:v>
                </c:pt>
                <c:pt idx="406">
                  <c:v>10.929</c:v>
                </c:pt>
                <c:pt idx="407">
                  <c:v>8.9350000000000005</c:v>
                </c:pt>
                <c:pt idx="408">
                  <c:v>5.7050000000000001</c:v>
                </c:pt>
                <c:pt idx="409">
                  <c:v>5.9859999999999998</c:v>
                </c:pt>
                <c:pt idx="410">
                  <c:v>7.2</c:v>
                </c:pt>
                <c:pt idx="411">
                  <c:v>25.404</c:v>
                </c:pt>
                <c:pt idx="412">
                  <c:v>11.803000000000001</c:v>
                </c:pt>
                <c:pt idx="413">
                  <c:v>6.2750000000000004</c:v>
                </c:pt>
                <c:pt idx="414">
                  <c:v>5.4340000000000002</c:v>
                </c:pt>
                <c:pt idx="415">
                  <c:v>3.3660000000000001</c:v>
                </c:pt>
                <c:pt idx="416">
                  <c:v>3.1760000000000002</c:v>
                </c:pt>
                <c:pt idx="417">
                  <c:v>2.992</c:v>
                </c:pt>
                <c:pt idx="418">
                  <c:v>4.4329999999999998</c:v>
                </c:pt>
                <c:pt idx="419">
                  <c:v>121.173</c:v>
                </c:pt>
                <c:pt idx="420">
                  <c:v>111.199</c:v>
                </c:pt>
                <c:pt idx="421">
                  <c:v>121.173</c:v>
                </c:pt>
                <c:pt idx="422">
                  <c:v>83.441999999999993</c:v>
                </c:pt>
                <c:pt idx="423">
                  <c:v>97.923000000000002</c:v>
                </c:pt>
                <c:pt idx="424">
                  <c:v>193.751</c:v>
                </c:pt>
                <c:pt idx="425">
                  <c:v>78.951999999999998</c:v>
                </c:pt>
                <c:pt idx="426">
                  <c:v>84.59</c:v>
                </c:pt>
                <c:pt idx="427">
                  <c:v>156.36600000000001</c:v>
                </c:pt>
                <c:pt idx="428">
                  <c:v>103.099</c:v>
                </c:pt>
                <c:pt idx="429">
                  <c:v>151.21100000000001</c:v>
                </c:pt>
                <c:pt idx="430">
                  <c:v>83.441999999999993</c:v>
                </c:pt>
                <c:pt idx="431">
                  <c:v>36.406999999999996</c:v>
                </c:pt>
                <c:pt idx="432">
                  <c:v>86.918000000000006</c:v>
                </c:pt>
                <c:pt idx="433">
                  <c:v>75.692999999999998</c:v>
                </c:pt>
                <c:pt idx="434">
                  <c:v>81.176000000000002</c:v>
                </c:pt>
                <c:pt idx="435">
                  <c:v>57.110999999999997</c:v>
                </c:pt>
                <c:pt idx="436">
                  <c:v>60.735999999999997</c:v>
                </c:pt>
                <c:pt idx="437">
                  <c:v>64.512</c:v>
                </c:pt>
                <c:pt idx="438">
                  <c:v>138.02199999999999</c:v>
                </c:pt>
                <c:pt idx="439">
                  <c:v>122.645</c:v>
                </c:pt>
                <c:pt idx="440">
                  <c:v>82.304000000000002</c:v>
                </c:pt>
                <c:pt idx="441">
                  <c:v>92.924000000000007</c:v>
                </c:pt>
                <c:pt idx="442">
                  <c:v>152.917</c:v>
                </c:pt>
                <c:pt idx="443">
                  <c:v>49.488</c:v>
                </c:pt>
                <c:pt idx="444">
                  <c:v>133.28200000000001</c:v>
                </c:pt>
                <c:pt idx="445">
                  <c:v>227.62200000000001</c:v>
                </c:pt>
                <c:pt idx="446">
                  <c:v>308.81099999999998</c:v>
                </c:pt>
                <c:pt idx="447">
                  <c:v>420.97500000000002</c:v>
                </c:pt>
                <c:pt idx="448">
                  <c:v>505.18299999999999</c:v>
                </c:pt>
                <c:pt idx="449">
                  <c:v>133.28200000000001</c:v>
                </c:pt>
                <c:pt idx="450">
                  <c:v>84.59</c:v>
                </c:pt>
                <c:pt idx="451">
                  <c:v>89.287999999999997</c:v>
                </c:pt>
                <c:pt idx="452">
                  <c:v>100.489</c:v>
                </c:pt>
                <c:pt idx="453">
                  <c:v>78.951999999999998</c:v>
                </c:pt>
                <c:pt idx="454">
                  <c:v>57.110999999999997</c:v>
                </c:pt>
                <c:pt idx="455">
                  <c:v>29.326000000000001</c:v>
                </c:pt>
                <c:pt idx="456">
                  <c:v>23.227</c:v>
                </c:pt>
                <c:pt idx="457">
                  <c:v>16.876000000000001</c:v>
                </c:pt>
                <c:pt idx="458">
                  <c:v>115.404</c:v>
                </c:pt>
                <c:pt idx="459">
                  <c:v>108.45399999999999</c:v>
                </c:pt>
                <c:pt idx="460">
                  <c:v>84.59</c:v>
                </c:pt>
                <c:pt idx="461">
                  <c:v>99.200999999999993</c:v>
                </c:pt>
                <c:pt idx="462">
                  <c:v>89.287999999999997</c:v>
                </c:pt>
                <c:pt idx="463">
                  <c:v>55.353999999999999</c:v>
                </c:pt>
                <c:pt idx="464">
                  <c:v>39.03</c:v>
                </c:pt>
                <c:pt idx="465">
                  <c:v>232.11500000000001</c:v>
                </c:pt>
                <c:pt idx="466">
                  <c:v>89.287999999999997</c:v>
                </c:pt>
                <c:pt idx="467">
                  <c:v>115.404</c:v>
                </c:pt>
                <c:pt idx="468">
                  <c:v>163.41900000000001</c:v>
                </c:pt>
                <c:pt idx="469">
                  <c:v>97.923000000000002</c:v>
                </c:pt>
                <c:pt idx="470">
                  <c:v>60.735999999999997</c:v>
                </c:pt>
                <c:pt idx="471">
                  <c:v>195.762</c:v>
                </c:pt>
                <c:pt idx="472">
                  <c:v>279.32100000000003</c:v>
                </c:pt>
                <c:pt idx="473">
                  <c:v>438.40499999999997</c:v>
                </c:pt>
                <c:pt idx="474">
                  <c:v>272.70999999999998</c:v>
                </c:pt>
                <c:pt idx="475">
                  <c:v>369.21499999999997</c:v>
                </c:pt>
                <c:pt idx="476">
                  <c:v>465.34899999999999</c:v>
                </c:pt>
                <c:pt idx="477">
                  <c:v>289.52699999999999</c:v>
                </c:pt>
                <c:pt idx="478">
                  <c:v>109.821</c:v>
                </c:pt>
                <c:pt idx="479">
                  <c:v>85.748999999999995</c:v>
                </c:pt>
                <c:pt idx="480">
                  <c:v>111.199</c:v>
                </c:pt>
                <c:pt idx="481">
                  <c:v>83.441999999999993</c:v>
                </c:pt>
                <c:pt idx="482">
                  <c:v>310.60199999999998</c:v>
                </c:pt>
                <c:pt idx="483">
                  <c:v>101.788</c:v>
                </c:pt>
                <c:pt idx="484">
                  <c:v>66.456999999999994</c:v>
                </c:pt>
                <c:pt idx="485">
                  <c:v>48.686</c:v>
                </c:pt>
                <c:pt idx="486">
                  <c:v>39.722999999999999</c:v>
                </c:pt>
                <c:pt idx="487">
                  <c:v>20.524000000000001</c:v>
                </c:pt>
                <c:pt idx="488">
                  <c:v>21.178999999999998</c:v>
                </c:pt>
                <c:pt idx="489">
                  <c:v>22.530999999999999</c:v>
                </c:pt>
                <c:pt idx="490">
                  <c:v>14.188000000000001</c:v>
                </c:pt>
                <c:pt idx="491">
                  <c:v>6.8819999999999997</c:v>
                </c:pt>
                <c:pt idx="492">
                  <c:v>42.576000000000001</c:v>
                </c:pt>
                <c:pt idx="493">
                  <c:v>41.85</c:v>
                </c:pt>
                <c:pt idx="494">
                  <c:v>30.155999999999999</c:v>
                </c:pt>
                <c:pt idx="495">
                  <c:v>81.176000000000002</c:v>
                </c:pt>
                <c:pt idx="496">
                  <c:v>66.456999999999994</c:v>
                </c:pt>
                <c:pt idx="497">
                  <c:v>124.128</c:v>
                </c:pt>
                <c:pt idx="498">
                  <c:v>21.847999999999999</c:v>
                </c:pt>
                <c:pt idx="499">
                  <c:v>46.331000000000003</c:v>
                </c:pt>
                <c:pt idx="500">
                  <c:v>35.466000000000001</c:v>
                </c:pt>
                <c:pt idx="501">
                  <c:v>21.178999999999998</c:v>
                </c:pt>
                <c:pt idx="502">
                  <c:v>21.178999999999998</c:v>
                </c:pt>
                <c:pt idx="503">
                  <c:v>27.712</c:v>
                </c:pt>
                <c:pt idx="504">
                  <c:v>22.530999999999999</c:v>
                </c:pt>
                <c:pt idx="505">
                  <c:v>11.36</c:v>
                </c:pt>
                <c:pt idx="506">
                  <c:v>14.188000000000001</c:v>
                </c:pt>
                <c:pt idx="507">
                  <c:v>60.735999999999997</c:v>
                </c:pt>
                <c:pt idx="508">
                  <c:v>44.052</c:v>
                </c:pt>
                <c:pt idx="509">
                  <c:v>41.85</c:v>
                </c:pt>
                <c:pt idx="510">
                  <c:v>29.326000000000001</c:v>
                </c:pt>
                <c:pt idx="511">
                  <c:v>19.882999999999999</c:v>
                </c:pt>
                <c:pt idx="512">
                  <c:v>39.03</c:v>
                </c:pt>
                <c:pt idx="513">
                  <c:v>19.882999999999999</c:v>
                </c:pt>
                <c:pt idx="514">
                  <c:v>14.188000000000001</c:v>
                </c:pt>
                <c:pt idx="515">
                  <c:v>8.2110000000000003</c:v>
                </c:pt>
                <c:pt idx="516">
                  <c:v>8.2110000000000003</c:v>
                </c:pt>
                <c:pt idx="517">
                  <c:v>8.5679999999999996</c:v>
                </c:pt>
                <c:pt idx="518">
                  <c:v>8.5679999999999996</c:v>
                </c:pt>
                <c:pt idx="519">
                  <c:v>7.2</c:v>
                </c:pt>
                <c:pt idx="520">
                  <c:v>5.9859999999999998</c:v>
                </c:pt>
                <c:pt idx="521">
                  <c:v>5.7050000000000001</c:v>
                </c:pt>
                <c:pt idx="522">
                  <c:v>4.4329999999999998</c:v>
                </c:pt>
                <c:pt idx="523">
                  <c:v>3.7690000000000001</c:v>
                </c:pt>
                <c:pt idx="524">
                  <c:v>3.3660000000000001</c:v>
                </c:pt>
                <c:pt idx="525">
                  <c:v>3.1760000000000002</c:v>
                </c:pt>
                <c:pt idx="526">
                  <c:v>3.7690000000000001</c:v>
                </c:pt>
                <c:pt idx="527">
                  <c:v>3.3660000000000001</c:v>
                </c:pt>
                <c:pt idx="528">
                  <c:v>2.8159999999999998</c:v>
                </c:pt>
                <c:pt idx="529">
                  <c:v>2.0390000000000001</c:v>
                </c:pt>
                <c:pt idx="530">
                  <c:v>2.0390000000000001</c:v>
                </c:pt>
                <c:pt idx="531">
                  <c:v>1.903</c:v>
                </c:pt>
                <c:pt idx="532">
                  <c:v>1.774</c:v>
                </c:pt>
                <c:pt idx="533">
                  <c:v>1.774</c:v>
                </c:pt>
                <c:pt idx="534">
                  <c:v>1.774</c:v>
                </c:pt>
                <c:pt idx="535">
                  <c:v>2.0390000000000001</c:v>
                </c:pt>
                <c:pt idx="536">
                  <c:v>2.33</c:v>
                </c:pt>
                <c:pt idx="537">
                  <c:v>2.33</c:v>
                </c:pt>
                <c:pt idx="538">
                  <c:v>1.903</c:v>
                </c:pt>
                <c:pt idx="539">
                  <c:v>2.0390000000000001</c:v>
                </c:pt>
                <c:pt idx="540">
                  <c:v>2.0390000000000001</c:v>
                </c:pt>
                <c:pt idx="541">
                  <c:v>2.0390000000000001</c:v>
                </c:pt>
                <c:pt idx="542">
                  <c:v>2.0390000000000001</c:v>
                </c:pt>
                <c:pt idx="543">
                  <c:v>1.774</c:v>
                </c:pt>
                <c:pt idx="544">
                  <c:v>1.774</c:v>
                </c:pt>
                <c:pt idx="545">
                  <c:v>1.42</c:v>
                </c:pt>
                <c:pt idx="546">
                  <c:v>1.42</c:v>
                </c:pt>
                <c:pt idx="547">
                  <c:v>1.3140000000000001</c:v>
                </c:pt>
                <c:pt idx="548">
                  <c:v>1.1579999999999999</c:v>
                </c:pt>
                <c:pt idx="549">
                  <c:v>1.0669999999999999</c:v>
                </c:pt>
                <c:pt idx="550">
                  <c:v>1.0669999999999999</c:v>
                </c:pt>
                <c:pt idx="551">
                  <c:v>0.86</c:v>
                </c:pt>
                <c:pt idx="552">
                  <c:v>0.68100000000000005</c:v>
                </c:pt>
                <c:pt idx="553">
                  <c:v>0.68100000000000005</c:v>
                </c:pt>
                <c:pt idx="554">
                  <c:v>0.68100000000000005</c:v>
                </c:pt>
                <c:pt idx="555">
                  <c:v>2.8159999999999998</c:v>
                </c:pt>
                <c:pt idx="556">
                  <c:v>2.33</c:v>
                </c:pt>
                <c:pt idx="557">
                  <c:v>1.42</c:v>
                </c:pt>
                <c:pt idx="558">
                  <c:v>1.2130000000000001</c:v>
                </c:pt>
                <c:pt idx="559">
                  <c:v>1.0669999999999999</c:v>
                </c:pt>
                <c:pt idx="560">
                  <c:v>0.86</c:v>
                </c:pt>
                <c:pt idx="561">
                  <c:v>0.71499999999999997</c:v>
                </c:pt>
                <c:pt idx="562">
                  <c:v>0.749</c:v>
                </c:pt>
                <c:pt idx="563">
                  <c:v>0.93899999999999995</c:v>
                </c:pt>
                <c:pt idx="564">
                  <c:v>1.0669999999999999</c:v>
                </c:pt>
                <c:pt idx="565">
                  <c:v>0.98</c:v>
                </c:pt>
                <c:pt idx="566">
                  <c:v>0.86</c:v>
                </c:pt>
                <c:pt idx="567">
                  <c:v>0.68100000000000005</c:v>
                </c:pt>
                <c:pt idx="568">
                  <c:v>0.68100000000000005</c:v>
                </c:pt>
                <c:pt idx="569">
                  <c:v>0.68100000000000005</c:v>
                </c:pt>
                <c:pt idx="570">
                  <c:v>0.61699999999999999</c:v>
                </c:pt>
                <c:pt idx="571">
                  <c:v>0.64900000000000002</c:v>
                </c:pt>
                <c:pt idx="572">
                  <c:v>0.64900000000000002</c:v>
                </c:pt>
                <c:pt idx="573">
                  <c:v>0.502</c:v>
                </c:pt>
                <c:pt idx="574">
                  <c:v>0.45</c:v>
                </c:pt>
                <c:pt idx="575">
                  <c:v>0.45</c:v>
                </c:pt>
                <c:pt idx="576">
                  <c:v>0.40200000000000002</c:v>
                </c:pt>
                <c:pt idx="577">
                  <c:v>0.45</c:v>
                </c:pt>
                <c:pt idx="578">
                  <c:v>0.45</c:v>
                </c:pt>
                <c:pt idx="579">
                  <c:v>0.40200000000000002</c:v>
                </c:pt>
                <c:pt idx="580">
                  <c:v>0.40200000000000002</c:v>
                </c:pt>
                <c:pt idx="581">
                  <c:v>0.40200000000000002</c:v>
                </c:pt>
                <c:pt idx="582">
                  <c:v>0.379</c:v>
                </c:pt>
                <c:pt idx="583">
                  <c:v>0.379</c:v>
                </c:pt>
                <c:pt idx="584">
                  <c:v>0.379</c:v>
                </c:pt>
                <c:pt idx="585">
                  <c:v>0.379</c:v>
                </c:pt>
                <c:pt idx="586">
                  <c:v>0.35699999999999998</c:v>
                </c:pt>
                <c:pt idx="587">
                  <c:v>0.35699999999999998</c:v>
                </c:pt>
                <c:pt idx="588">
                  <c:v>0.35699999999999998</c:v>
                </c:pt>
                <c:pt idx="589">
                  <c:v>0.33600000000000002</c:v>
                </c:pt>
                <c:pt idx="590">
                  <c:v>0.33600000000000002</c:v>
                </c:pt>
                <c:pt idx="591">
                  <c:v>0.33600000000000002</c:v>
                </c:pt>
                <c:pt idx="592">
                  <c:v>0.33600000000000002</c:v>
                </c:pt>
                <c:pt idx="593">
                  <c:v>0.26</c:v>
                </c:pt>
                <c:pt idx="594">
                  <c:v>0.26</c:v>
                </c:pt>
                <c:pt idx="595">
                  <c:v>0.24299999999999999</c:v>
                </c:pt>
                <c:pt idx="596">
                  <c:v>0.24299999999999999</c:v>
                </c:pt>
                <c:pt idx="597">
                  <c:v>0.24299999999999999</c:v>
                </c:pt>
                <c:pt idx="598">
                  <c:v>0.22700000000000001</c:v>
                </c:pt>
                <c:pt idx="599">
                  <c:v>0.22700000000000001</c:v>
                </c:pt>
                <c:pt idx="600">
                  <c:v>0.22700000000000001</c:v>
                </c:pt>
                <c:pt idx="601">
                  <c:v>0.22700000000000001</c:v>
                </c:pt>
                <c:pt idx="602">
                  <c:v>0.21199999999999999</c:v>
                </c:pt>
                <c:pt idx="603">
                  <c:v>0.19700000000000001</c:v>
                </c:pt>
                <c:pt idx="604">
                  <c:v>0.19700000000000001</c:v>
                </c:pt>
                <c:pt idx="605">
                  <c:v>0.183</c:v>
                </c:pt>
                <c:pt idx="606">
                  <c:v>0.183</c:v>
                </c:pt>
                <c:pt idx="607">
                  <c:v>0.183</c:v>
                </c:pt>
                <c:pt idx="608">
                  <c:v>0.17</c:v>
                </c:pt>
                <c:pt idx="609">
                  <c:v>0.17</c:v>
                </c:pt>
                <c:pt idx="610">
                  <c:v>0.17</c:v>
                </c:pt>
                <c:pt idx="611">
                  <c:v>0.157</c:v>
                </c:pt>
                <c:pt idx="612">
                  <c:v>0.157</c:v>
                </c:pt>
                <c:pt idx="613">
                  <c:v>0.14499999999999999</c:v>
                </c:pt>
                <c:pt idx="614">
                  <c:v>0.14499999999999999</c:v>
                </c:pt>
                <c:pt idx="615">
                  <c:v>0.13300000000000001</c:v>
                </c:pt>
                <c:pt idx="616">
                  <c:v>0.13300000000000001</c:v>
                </c:pt>
                <c:pt idx="617">
                  <c:v>0.13300000000000001</c:v>
                </c:pt>
                <c:pt idx="618">
                  <c:v>0.112</c:v>
                </c:pt>
                <c:pt idx="619">
                  <c:v>0.112</c:v>
                </c:pt>
                <c:pt idx="620">
                  <c:v>0.10299999999999999</c:v>
                </c:pt>
                <c:pt idx="621">
                  <c:v>9.4E-2</c:v>
                </c:pt>
                <c:pt idx="622">
                  <c:v>9.4E-2</c:v>
                </c:pt>
                <c:pt idx="623">
                  <c:v>9.4E-2</c:v>
                </c:pt>
                <c:pt idx="624">
                  <c:v>9.4E-2</c:v>
                </c:pt>
                <c:pt idx="625">
                  <c:v>0.13300000000000001</c:v>
                </c:pt>
                <c:pt idx="626">
                  <c:v>0.157</c:v>
                </c:pt>
                <c:pt idx="627">
                  <c:v>0.123</c:v>
                </c:pt>
                <c:pt idx="628">
                  <c:v>9.4E-2</c:v>
                </c:pt>
                <c:pt idx="629">
                  <c:v>9.4E-2</c:v>
                </c:pt>
                <c:pt idx="630">
                  <c:v>9.4E-2</c:v>
                </c:pt>
                <c:pt idx="631">
                  <c:v>8.5000000000000006E-2</c:v>
                </c:pt>
                <c:pt idx="632">
                  <c:v>7.6999999999999999E-2</c:v>
                </c:pt>
                <c:pt idx="633">
                  <c:v>7.0000000000000007E-2</c:v>
                </c:pt>
                <c:pt idx="634">
                  <c:v>7.0000000000000007E-2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17.451000000000001</c:v>
                </c:pt>
                <c:pt idx="705">
                  <c:v>11.36</c:v>
                </c:pt>
                <c:pt idx="706">
                  <c:v>3.3660000000000001</c:v>
                </c:pt>
                <c:pt idx="707">
                  <c:v>1.65</c:v>
                </c:pt>
                <c:pt idx="708">
                  <c:v>1.0229999999999999</c:v>
                </c:pt>
                <c:pt idx="709">
                  <c:v>0.82199999999999995</c:v>
                </c:pt>
                <c:pt idx="710">
                  <c:v>0.68100000000000005</c:v>
                </c:pt>
                <c:pt idx="711">
                  <c:v>0.52900000000000003</c:v>
                </c:pt>
                <c:pt idx="712">
                  <c:v>0.45</c:v>
                </c:pt>
                <c:pt idx="713">
                  <c:v>0.45</c:v>
                </c:pt>
                <c:pt idx="714">
                  <c:v>0.42599999999999999</c:v>
                </c:pt>
                <c:pt idx="715">
                  <c:v>0.35699999999999998</c:v>
                </c:pt>
                <c:pt idx="716">
                  <c:v>0.35699999999999998</c:v>
                </c:pt>
                <c:pt idx="717">
                  <c:v>0.27800000000000002</c:v>
                </c:pt>
                <c:pt idx="718">
                  <c:v>0.24299999999999999</c:v>
                </c:pt>
                <c:pt idx="719">
                  <c:v>0.22700000000000001</c:v>
                </c:pt>
                <c:pt idx="720">
                  <c:v>0.22700000000000001</c:v>
                </c:pt>
                <c:pt idx="721">
                  <c:v>0.21199999999999999</c:v>
                </c:pt>
                <c:pt idx="722">
                  <c:v>0.19700000000000001</c:v>
                </c:pt>
                <c:pt idx="723">
                  <c:v>0.19700000000000001</c:v>
                </c:pt>
                <c:pt idx="724">
                  <c:v>0.17</c:v>
                </c:pt>
                <c:pt idx="725">
                  <c:v>0.112</c:v>
                </c:pt>
                <c:pt idx="726">
                  <c:v>9.4E-2</c:v>
                </c:pt>
                <c:pt idx="727">
                  <c:v>9.4E-2</c:v>
                </c:pt>
                <c:pt idx="728">
                  <c:v>7.6999999999999999E-2</c:v>
                </c:pt>
                <c:pt idx="729">
                  <c:v>7.0000000000000007E-2</c:v>
                </c:pt>
                <c:pt idx="730">
                  <c:v>8.5000000000000006E-2</c:v>
                </c:pt>
                <c:pt idx="731">
                  <c:v>8.5000000000000006E-2</c:v>
                </c:pt>
                <c:pt idx="732">
                  <c:v>8.5000000000000006E-2</c:v>
                </c:pt>
                <c:pt idx="733">
                  <c:v>8.5000000000000006E-2</c:v>
                </c:pt>
                <c:pt idx="734">
                  <c:v>7.0000000000000007E-2</c:v>
                </c:pt>
                <c:pt idx="735">
                  <c:v>6.3E-2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0.21199999999999999</c:v>
                </c:pt>
                <c:pt idx="757">
                  <c:v>0.10299999999999999</c:v>
                </c:pt>
                <c:pt idx="758">
                  <c:v>0.13300000000000001</c:v>
                </c:pt>
                <c:pt idx="759">
                  <c:v>0.14499999999999999</c:v>
                </c:pt>
                <c:pt idx="760">
                  <c:v>0.183</c:v>
                </c:pt>
                <c:pt idx="761">
                  <c:v>9.4E-2</c:v>
                </c:pt>
                <c:pt idx="762">
                  <c:v>9.4E-2</c:v>
                </c:pt>
                <c:pt idx="763">
                  <c:v>9.4E-2</c:v>
                </c:pt>
                <c:pt idx="764">
                  <c:v>9.4E-2</c:v>
                </c:pt>
                <c:pt idx="765">
                  <c:v>0.21199999999999999</c:v>
                </c:pt>
                <c:pt idx="766">
                  <c:v>0.379</c:v>
                </c:pt>
                <c:pt idx="767">
                  <c:v>6.3E-2</c:v>
                </c:pt>
                <c:pt idx="768">
                  <c:v>9.4E-2</c:v>
                </c:pt>
                <c:pt idx="769">
                  <c:v>0.21199999999999999</c:v>
                </c:pt>
                <c:pt idx="770">
                  <c:v>0.19700000000000001</c:v>
                </c:pt>
                <c:pt idx="771">
                  <c:v>0.45</c:v>
                </c:pt>
                <c:pt idx="772">
                  <c:v>0.19700000000000001</c:v>
                </c:pt>
                <c:pt idx="773">
                  <c:v>0.112</c:v>
                </c:pt>
                <c:pt idx="774">
                  <c:v>9.4E-2</c:v>
                </c:pt>
                <c:pt idx="775">
                  <c:v>7.6999999999999999E-2</c:v>
                </c:pt>
                <c:pt idx="776">
                  <c:v>6.3E-2</c:v>
                </c:pt>
                <c:pt idx="777">
                  <c:v>0.24299999999999999</c:v>
                </c:pt>
                <c:pt idx="778">
                  <c:v>0.21199999999999999</c:v>
                </c:pt>
                <c:pt idx="779">
                  <c:v>0.183</c:v>
                </c:pt>
                <c:pt idx="780">
                  <c:v>0.58699999999999997</c:v>
                </c:pt>
                <c:pt idx="781">
                  <c:v>0.47599999999999998</c:v>
                </c:pt>
                <c:pt idx="782">
                  <c:v>0.35699999999999998</c:v>
                </c:pt>
                <c:pt idx="783">
                  <c:v>0.61699999999999999</c:v>
                </c:pt>
                <c:pt idx="784">
                  <c:v>0.379</c:v>
                </c:pt>
                <c:pt idx="785">
                  <c:v>0.35699999999999998</c:v>
                </c:pt>
                <c:pt idx="786">
                  <c:v>0.316</c:v>
                </c:pt>
                <c:pt idx="787">
                  <c:v>0.316</c:v>
                </c:pt>
                <c:pt idx="788">
                  <c:v>0.52900000000000003</c:v>
                </c:pt>
                <c:pt idx="789">
                  <c:v>0.58699999999999997</c:v>
                </c:pt>
                <c:pt idx="790">
                  <c:v>97.923000000000002</c:v>
                </c:pt>
                <c:pt idx="791">
                  <c:v>77.855999999999995</c:v>
                </c:pt>
                <c:pt idx="792">
                  <c:v>365.24900000000002</c:v>
                </c:pt>
                <c:pt idx="793">
                  <c:v>167.023</c:v>
                </c:pt>
                <c:pt idx="794">
                  <c:v>84.59</c:v>
                </c:pt>
                <c:pt idx="795">
                  <c:v>755.88400000000001</c:v>
                </c:pt>
                <c:pt idx="796">
                  <c:v>722.69600000000003</c:v>
                </c:pt>
                <c:pt idx="797">
                  <c:v>203.947</c:v>
                </c:pt>
                <c:pt idx="798">
                  <c:v>292.97800000000001</c:v>
                </c:pt>
                <c:pt idx="799">
                  <c:v>54.488999999999997</c:v>
                </c:pt>
                <c:pt idx="800">
                  <c:v>44.802999999999997</c:v>
                </c:pt>
                <c:pt idx="801">
                  <c:v>32.738999999999997</c:v>
                </c:pt>
                <c:pt idx="802">
                  <c:v>21.847999999999999</c:v>
                </c:pt>
                <c:pt idx="803">
                  <c:v>12.722</c:v>
                </c:pt>
                <c:pt idx="804">
                  <c:v>10.929</c:v>
                </c:pt>
                <c:pt idx="805">
                  <c:v>11.803000000000001</c:v>
                </c:pt>
                <c:pt idx="806">
                  <c:v>6.2750000000000004</c:v>
                </c:pt>
                <c:pt idx="807">
                  <c:v>5.4340000000000002</c:v>
                </c:pt>
                <c:pt idx="808">
                  <c:v>5.1710000000000003</c:v>
                </c:pt>
                <c:pt idx="809">
                  <c:v>3.3660000000000001</c:v>
                </c:pt>
                <c:pt idx="810">
                  <c:v>2.6469999999999998</c:v>
                </c:pt>
                <c:pt idx="811">
                  <c:v>1.42</c:v>
                </c:pt>
                <c:pt idx="812">
                  <c:v>1.0669999999999999</c:v>
                </c:pt>
                <c:pt idx="813">
                  <c:v>2.8159999999999998</c:v>
                </c:pt>
                <c:pt idx="814">
                  <c:v>11.36</c:v>
                </c:pt>
                <c:pt idx="815">
                  <c:v>11.36</c:v>
                </c:pt>
                <c:pt idx="816">
                  <c:v>38.344999999999999</c:v>
                </c:pt>
                <c:pt idx="817">
                  <c:v>51.948999999999998</c:v>
                </c:pt>
                <c:pt idx="818">
                  <c:v>21.847999999999999</c:v>
                </c:pt>
                <c:pt idx="819">
                  <c:v>23.937999999999999</c:v>
                </c:pt>
                <c:pt idx="820">
                  <c:v>12.722</c:v>
                </c:pt>
                <c:pt idx="821">
                  <c:v>6.8819999999999997</c:v>
                </c:pt>
                <c:pt idx="822">
                  <c:v>4.4329999999999998</c:v>
                </c:pt>
                <c:pt idx="823">
                  <c:v>2.6469999999999998</c:v>
                </c:pt>
                <c:pt idx="824">
                  <c:v>1.3140000000000001</c:v>
                </c:pt>
                <c:pt idx="825">
                  <c:v>0.93899999999999995</c:v>
                </c:pt>
                <c:pt idx="826">
                  <c:v>0.749</c:v>
                </c:pt>
                <c:pt idx="827">
                  <c:v>0.82199999999999995</c:v>
                </c:pt>
                <c:pt idx="828">
                  <c:v>0.98</c:v>
                </c:pt>
                <c:pt idx="829">
                  <c:v>0.68100000000000005</c:v>
                </c:pt>
                <c:pt idx="830">
                  <c:v>0.61699999999999999</c:v>
                </c:pt>
                <c:pt idx="831">
                  <c:v>18.640999999999998</c:v>
                </c:pt>
                <c:pt idx="832">
                  <c:v>7.5270000000000001</c:v>
                </c:pt>
                <c:pt idx="833">
                  <c:v>3.9830000000000001</c:v>
                </c:pt>
                <c:pt idx="834">
                  <c:v>3.5640000000000001</c:v>
                </c:pt>
                <c:pt idx="835">
                  <c:v>43.31</c:v>
                </c:pt>
                <c:pt idx="836">
                  <c:v>11.36</c:v>
                </c:pt>
                <c:pt idx="837">
                  <c:v>6.5739999999999998</c:v>
                </c:pt>
                <c:pt idx="838">
                  <c:v>2.4849999999999999</c:v>
                </c:pt>
                <c:pt idx="839">
                  <c:v>2.6469999999999998</c:v>
                </c:pt>
                <c:pt idx="840">
                  <c:v>1.903</c:v>
                </c:pt>
                <c:pt idx="841">
                  <c:v>1.65</c:v>
                </c:pt>
                <c:pt idx="842">
                  <c:v>7.2</c:v>
                </c:pt>
                <c:pt idx="843">
                  <c:v>11.36</c:v>
                </c:pt>
                <c:pt idx="844">
                  <c:v>180.05699999999999</c:v>
                </c:pt>
                <c:pt idx="845">
                  <c:v>308.81099999999998</c:v>
                </c:pt>
                <c:pt idx="846">
                  <c:v>220.99299999999999</c:v>
                </c:pt>
                <c:pt idx="847">
                  <c:v>234.38300000000001</c:v>
                </c:pt>
                <c:pt idx="848">
                  <c:v>172.529</c:v>
                </c:pt>
                <c:pt idx="849">
                  <c:v>96.656999999999996</c:v>
                </c:pt>
                <c:pt idx="850">
                  <c:v>185.84399999999999</c:v>
                </c:pt>
                <c:pt idx="851">
                  <c:v>165.214</c:v>
                </c:pt>
                <c:pt idx="852">
                  <c:v>96.656999999999996</c:v>
                </c:pt>
                <c:pt idx="853">
                  <c:v>109.821</c:v>
                </c:pt>
                <c:pt idx="854">
                  <c:v>165.214</c:v>
                </c:pt>
                <c:pt idx="855">
                  <c:v>118.265</c:v>
                </c:pt>
                <c:pt idx="856">
                  <c:v>61.665999999999997</c:v>
                </c:pt>
                <c:pt idx="857">
                  <c:v>35.466000000000001</c:v>
                </c:pt>
                <c:pt idx="858">
                  <c:v>23.227</c:v>
                </c:pt>
                <c:pt idx="859">
                  <c:v>22.530999999999999</c:v>
                </c:pt>
                <c:pt idx="860">
                  <c:v>19.254999999999999</c:v>
                </c:pt>
                <c:pt idx="861">
                  <c:v>13.688000000000001</c:v>
                </c:pt>
                <c:pt idx="862">
                  <c:v>12.722</c:v>
                </c:pt>
                <c:pt idx="863">
                  <c:v>9.6999999999999993</c:v>
                </c:pt>
                <c:pt idx="864">
                  <c:v>9.3119999999999994</c:v>
                </c:pt>
                <c:pt idx="865">
                  <c:v>8.9350000000000005</c:v>
                </c:pt>
                <c:pt idx="866">
                  <c:v>22.530999999999999</c:v>
                </c:pt>
                <c:pt idx="867">
                  <c:v>19.254999999999999</c:v>
                </c:pt>
                <c:pt idx="868">
                  <c:v>19.254999999999999</c:v>
                </c:pt>
                <c:pt idx="869">
                  <c:v>26.927</c:v>
                </c:pt>
                <c:pt idx="870">
                  <c:v>36.406999999999996</c:v>
                </c:pt>
                <c:pt idx="871">
                  <c:v>35.466000000000001</c:v>
                </c:pt>
                <c:pt idx="872">
                  <c:v>22.530999999999999</c:v>
                </c:pt>
                <c:pt idx="873">
                  <c:v>13.688000000000001</c:v>
                </c:pt>
                <c:pt idx="874">
                  <c:v>9.6999999999999993</c:v>
                </c:pt>
                <c:pt idx="875">
                  <c:v>9.3119999999999994</c:v>
                </c:pt>
                <c:pt idx="876">
                  <c:v>9.3119999999999994</c:v>
                </c:pt>
                <c:pt idx="877">
                  <c:v>9.3119999999999994</c:v>
                </c:pt>
                <c:pt idx="878">
                  <c:v>9.3119999999999994</c:v>
                </c:pt>
                <c:pt idx="879">
                  <c:v>5.9859999999999998</c:v>
                </c:pt>
                <c:pt idx="880">
                  <c:v>5.7050000000000001</c:v>
                </c:pt>
                <c:pt idx="881">
                  <c:v>5.7050000000000001</c:v>
                </c:pt>
                <c:pt idx="882">
                  <c:v>3.5640000000000001</c:v>
                </c:pt>
                <c:pt idx="883">
                  <c:v>3.5640000000000001</c:v>
                </c:pt>
                <c:pt idx="884">
                  <c:v>3.5640000000000001</c:v>
                </c:pt>
                <c:pt idx="885">
                  <c:v>3.7690000000000001</c:v>
                </c:pt>
                <c:pt idx="886">
                  <c:v>3.5640000000000001</c:v>
                </c:pt>
                <c:pt idx="887">
                  <c:v>3.5640000000000001</c:v>
                </c:pt>
                <c:pt idx="888">
                  <c:v>1.903</c:v>
                </c:pt>
                <c:pt idx="889">
                  <c:v>1.774</c:v>
                </c:pt>
                <c:pt idx="890">
                  <c:v>1.774</c:v>
                </c:pt>
                <c:pt idx="891">
                  <c:v>1.65</c:v>
                </c:pt>
                <c:pt idx="892">
                  <c:v>1.3140000000000001</c:v>
                </c:pt>
                <c:pt idx="893">
                  <c:v>1.1579999999999999</c:v>
                </c:pt>
                <c:pt idx="894">
                  <c:v>1.1579999999999999</c:v>
                </c:pt>
                <c:pt idx="895">
                  <c:v>1.1579999999999999</c:v>
                </c:pt>
                <c:pt idx="896">
                  <c:v>1.1120000000000001</c:v>
                </c:pt>
                <c:pt idx="897">
                  <c:v>1.0669999999999999</c:v>
                </c:pt>
                <c:pt idx="898">
                  <c:v>1.0669999999999999</c:v>
                </c:pt>
                <c:pt idx="899">
                  <c:v>1.0669999999999999</c:v>
                </c:pt>
                <c:pt idx="900">
                  <c:v>1.0669999999999999</c:v>
                </c:pt>
                <c:pt idx="901">
                  <c:v>1.0669999999999999</c:v>
                </c:pt>
                <c:pt idx="902">
                  <c:v>1.0669999999999999</c:v>
                </c:pt>
                <c:pt idx="903">
                  <c:v>1.0669999999999999</c:v>
                </c:pt>
                <c:pt idx="904">
                  <c:v>1.0669999999999999</c:v>
                </c:pt>
                <c:pt idx="905">
                  <c:v>1.0669999999999999</c:v>
                </c:pt>
                <c:pt idx="906">
                  <c:v>1.532</c:v>
                </c:pt>
                <c:pt idx="907">
                  <c:v>1.0669999999999999</c:v>
                </c:pt>
                <c:pt idx="908">
                  <c:v>1.0669999999999999</c:v>
                </c:pt>
                <c:pt idx="909">
                  <c:v>1.0669999999999999</c:v>
                </c:pt>
                <c:pt idx="910">
                  <c:v>1.0669999999999999</c:v>
                </c:pt>
                <c:pt idx="911">
                  <c:v>1.0669999999999999</c:v>
                </c:pt>
                <c:pt idx="912">
                  <c:v>1.0669999999999999</c:v>
                </c:pt>
                <c:pt idx="913">
                  <c:v>1.0669999999999999</c:v>
                </c:pt>
                <c:pt idx="914">
                  <c:v>1.0669999999999999</c:v>
                </c:pt>
                <c:pt idx="915">
                  <c:v>1.0669999999999999</c:v>
                </c:pt>
                <c:pt idx="916">
                  <c:v>1.0669999999999999</c:v>
                </c:pt>
                <c:pt idx="917">
                  <c:v>1.3140000000000001</c:v>
                </c:pt>
                <c:pt idx="918">
                  <c:v>1.2130000000000001</c:v>
                </c:pt>
                <c:pt idx="919">
                  <c:v>1.2130000000000001</c:v>
                </c:pt>
                <c:pt idx="920">
                  <c:v>1.1120000000000001</c:v>
                </c:pt>
                <c:pt idx="921">
                  <c:v>1.0669999999999999</c:v>
                </c:pt>
                <c:pt idx="922">
                  <c:v>1.0669999999999999</c:v>
                </c:pt>
                <c:pt idx="923">
                  <c:v>1.0669999999999999</c:v>
                </c:pt>
                <c:pt idx="924">
                  <c:v>1.1120000000000001</c:v>
                </c:pt>
                <c:pt idx="925">
                  <c:v>1.1120000000000001</c:v>
                </c:pt>
                <c:pt idx="926">
                  <c:v>1.1120000000000001</c:v>
                </c:pt>
                <c:pt idx="927">
                  <c:v>18.039000000000001</c:v>
                </c:pt>
                <c:pt idx="928">
                  <c:v>4.9160000000000004</c:v>
                </c:pt>
                <c:pt idx="929">
                  <c:v>5.7050000000000001</c:v>
                </c:pt>
                <c:pt idx="930">
                  <c:v>13.688000000000001</c:v>
                </c:pt>
                <c:pt idx="931">
                  <c:v>8.9350000000000005</c:v>
                </c:pt>
                <c:pt idx="932">
                  <c:v>8.9350000000000005</c:v>
                </c:pt>
                <c:pt idx="933">
                  <c:v>8.9350000000000005</c:v>
                </c:pt>
                <c:pt idx="934">
                  <c:v>3.5640000000000001</c:v>
                </c:pt>
                <c:pt idx="935">
                  <c:v>2.181</c:v>
                </c:pt>
                <c:pt idx="936">
                  <c:v>2.4849999999999999</c:v>
                </c:pt>
                <c:pt idx="937">
                  <c:v>2.4849999999999999</c:v>
                </c:pt>
                <c:pt idx="938">
                  <c:v>1.903</c:v>
                </c:pt>
                <c:pt idx="939">
                  <c:v>1.903</c:v>
                </c:pt>
                <c:pt idx="940">
                  <c:v>1.903</c:v>
                </c:pt>
                <c:pt idx="941">
                  <c:v>1.774</c:v>
                </c:pt>
                <c:pt idx="942">
                  <c:v>1.774</c:v>
                </c:pt>
                <c:pt idx="943">
                  <c:v>1.774</c:v>
                </c:pt>
                <c:pt idx="944">
                  <c:v>1.774</c:v>
                </c:pt>
                <c:pt idx="945">
                  <c:v>1.774</c:v>
                </c:pt>
                <c:pt idx="946">
                  <c:v>1.774</c:v>
                </c:pt>
                <c:pt idx="947">
                  <c:v>1.3140000000000001</c:v>
                </c:pt>
                <c:pt idx="948">
                  <c:v>1.0669999999999999</c:v>
                </c:pt>
                <c:pt idx="949">
                  <c:v>1.0669999999999999</c:v>
                </c:pt>
                <c:pt idx="950">
                  <c:v>0.93899999999999995</c:v>
                </c:pt>
                <c:pt idx="951">
                  <c:v>0.749</c:v>
                </c:pt>
                <c:pt idx="952">
                  <c:v>0.749</c:v>
                </c:pt>
                <c:pt idx="953">
                  <c:v>0.68100000000000005</c:v>
                </c:pt>
                <c:pt idx="954">
                  <c:v>0.64900000000000002</c:v>
                </c:pt>
                <c:pt idx="955">
                  <c:v>0.64900000000000002</c:v>
                </c:pt>
                <c:pt idx="956">
                  <c:v>0.64900000000000002</c:v>
                </c:pt>
                <c:pt idx="957">
                  <c:v>0.64900000000000002</c:v>
                </c:pt>
                <c:pt idx="958">
                  <c:v>0.64900000000000002</c:v>
                </c:pt>
                <c:pt idx="959">
                  <c:v>0.64900000000000002</c:v>
                </c:pt>
                <c:pt idx="960">
                  <c:v>0.64900000000000002</c:v>
                </c:pt>
                <c:pt idx="961">
                  <c:v>0.64900000000000002</c:v>
                </c:pt>
                <c:pt idx="962">
                  <c:v>0.64900000000000002</c:v>
                </c:pt>
                <c:pt idx="963">
                  <c:v>0.64900000000000002</c:v>
                </c:pt>
                <c:pt idx="964">
                  <c:v>0.61699999999999999</c:v>
                </c:pt>
                <c:pt idx="965">
                  <c:v>0.55800000000000005</c:v>
                </c:pt>
                <c:pt idx="966">
                  <c:v>0.502</c:v>
                </c:pt>
                <c:pt idx="967">
                  <c:v>0.502</c:v>
                </c:pt>
                <c:pt idx="968">
                  <c:v>0.45</c:v>
                </c:pt>
                <c:pt idx="969">
                  <c:v>0.45</c:v>
                </c:pt>
                <c:pt idx="970">
                  <c:v>0.45</c:v>
                </c:pt>
                <c:pt idx="971">
                  <c:v>0.45</c:v>
                </c:pt>
                <c:pt idx="972">
                  <c:v>0.45</c:v>
                </c:pt>
                <c:pt idx="973">
                  <c:v>0.45</c:v>
                </c:pt>
                <c:pt idx="974">
                  <c:v>0.45</c:v>
                </c:pt>
                <c:pt idx="975">
                  <c:v>0.45</c:v>
                </c:pt>
                <c:pt idx="976">
                  <c:v>0.45</c:v>
                </c:pt>
                <c:pt idx="977">
                  <c:v>0.45</c:v>
                </c:pt>
                <c:pt idx="978">
                  <c:v>0.45</c:v>
                </c:pt>
                <c:pt idx="979">
                  <c:v>0.45</c:v>
                </c:pt>
                <c:pt idx="980">
                  <c:v>0.45</c:v>
                </c:pt>
                <c:pt idx="981">
                  <c:v>0.45</c:v>
                </c:pt>
                <c:pt idx="982">
                  <c:v>0.45</c:v>
                </c:pt>
                <c:pt idx="983">
                  <c:v>0.45</c:v>
                </c:pt>
                <c:pt idx="984">
                  <c:v>0.42599999999999999</c:v>
                </c:pt>
                <c:pt idx="985">
                  <c:v>0.379</c:v>
                </c:pt>
                <c:pt idx="986">
                  <c:v>0.379</c:v>
                </c:pt>
                <c:pt idx="987">
                  <c:v>0.379</c:v>
                </c:pt>
                <c:pt idx="988">
                  <c:v>0.379</c:v>
                </c:pt>
                <c:pt idx="989">
                  <c:v>0.379</c:v>
                </c:pt>
                <c:pt idx="990">
                  <c:v>0.379</c:v>
                </c:pt>
                <c:pt idx="991">
                  <c:v>0.379</c:v>
                </c:pt>
                <c:pt idx="992">
                  <c:v>0.379</c:v>
                </c:pt>
                <c:pt idx="993">
                  <c:v>0.379</c:v>
                </c:pt>
                <c:pt idx="994">
                  <c:v>0.35699999999999998</c:v>
                </c:pt>
                <c:pt idx="995">
                  <c:v>0.27800000000000002</c:v>
                </c:pt>
                <c:pt idx="996">
                  <c:v>0.19700000000000001</c:v>
                </c:pt>
                <c:pt idx="997">
                  <c:v>0.19700000000000001</c:v>
                </c:pt>
                <c:pt idx="998">
                  <c:v>0.19700000000000001</c:v>
                </c:pt>
                <c:pt idx="999">
                  <c:v>0.19700000000000001</c:v>
                </c:pt>
                <c:pt idx="1000">
                  <c:v>0.19700000000000001</c:v>
                </c:pt>
                <c:pt idx="1001">
                  <c:v>0.19700000000000001</c:v>
                </c:pt>
                <c:pt idx="1002">
                  <c:v>0.19700000000000001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1.788</c:v>
                </c:pt>
                <c:pt idx="1115">
                  <c:v>0.83399999999999996</c:v>
                </c:pt>
                <c:pt idx="1116">
                  <c:v>0.59699999999999998</c:v>
                </c:pt>
                <c:pt idx="1117">
                  <c:v>0.41</c:v>
                </c:pt>
                <c:pt idx="1118">
                  <c:v>0.29899999999999999</c:v>
                </c:pt>
                <c:pt idx="1119">
                  <c:v>0.23799999999999999</c:v>
                </c:pt>
                <c:pt idx="1120">
                  <c:v>0.185</c:v>
                </c:pt>
                <c:pt idx="1121">
                  <c:v>0.185</c:v>
                </c:pt>
                <c:pt idx="1122">
                  <c:v>0.185</c:v>
                </c:pt>
                <c:pt idx="1123">
                  <c:v>0.16200000000000001</c:v>
                </c:pt>
                <c:pt idx="1124">
                  <c:v>0.16200000000000001</c:v>
                </c:pt>
                <c:pt idx="1125">
                  <c:v>0.16200000000000001</c:v>
                </c:pt>
                <c:pt idx="1126">
                  <c:v>0.104</c:v>
                </c:pt>
                <c:pt idx="1127">
                  <c:v>0.23799999999999999</c:v>
                </c:pt>
                <c:pt idx="1128">
                  <c:v>1.681</c:v>
                </c:pt>
                <c:pt idx="1129">
                  <c:v>9.6679999999999993</c:v>
                </c:pt>
                <c:pt idx="1130">
                  <c:v>2.669</c:v>
                </c:pt>
                <c:pt idx="1131">
                  <c:v>1.385</c:v>
                </c:pt>
                <c:pt idx="1132">
                  <c:v>0.90200000000000002</c:v>
                </c:pt>
                <c:pt idx="1133">
                  <c:v>0.90200000000000002</c:v>
                </c:pt>
                <c:pt idx="1134">
                  <c:v>1.048</c:v>
                </c:pt>
                <c:pt idx="1135">
                  <c:v>1.048</c:v>
                </c:pt>
                <c:pt idx="1136">
                  <c:v>0.97299999999999998</c:v>
                </c:pt>
                <c:pt idx="1137">
                  <c:v>9.0090000000000003</c:v>
                </c:pt>
                <c:pt idx="1138">
                  <c:v>85.12</c:v>
                </c:pt>
                <c:pt idx="1139">
                  <c:v>88.457999999999998</c:v>
                </c:pt>
                <c:pt idx="1140">
                  <c:v>57.17</c:v>
                </c:pt>
                <c:pt idx="1141">
                  <c:v>18.247</c:v>
                </c:pt>
                <c:pt idx="1142">
                  <c:v>9.3350000000000009</c:v>
                </c:pt>
                <c:pt idx="1143">
                  <c:v>6.9390000000000001</c:v>
                </c:pt>
                <c:pt idx="1144">
                  <c:v>5.2140000000000004</c:v>
                </c:pt>
                <c:pt idx="1145">
                  <c:v>4.37</c:v>
                </c:pt>
                <c:pt idx="1146">
                  <c:v>4.1740000000000004</c:v>
                </c:pt>
                <c:pt idx="1147">
                  <c:v>2.9660000000000002</c:v>
                </c:pt>
                <c:pt idx="1148">
                  <c:v>2.8149999999999999</c:v>
                </c:pt>
                <c:pt idx="1149">
                  <c:v>6.1589999999999998</c:v>
                </c:pt>
                <c:pt idx="1150">
                  <c:v>3.8010000000000002</c:v>
                </c:pt>
                <c:pt idx="1151">
                  <c:v>3.2829999999999999</c:v>
                </c:pt>
                <c:pt idx="1152">
                  <c:v>2.137</c:v>
                </c:pt>
                <c:pt idx="1153">
                  <c:v>1.681</c:v>
                </c:pt>
                <c:pt idx="1154">
                  <c:v>1.48</c:v>
                </c:pt>
                <c:pt idx="1155">
                  <c:v>1.385</c:v>
                </c:pt>
                <c:pt idx="1156">
                  <c:v>1.2090000000000001</c:v>
                </c:pt>
                <c:pt idx="1157">
                  <c:v>1.2090000000000001</c:v>
                </c:pt>
                <c:pt idx="1158">
                  <c:v>1.1259999999999999</c:v>
                </c:pt>
                <c:pt idx="1159">
                  <c:v>1.048</c:v>
                </c:pt>
                <c:pt idx="1160">
                  <c:v>1.048</c:v>
                </c:pt>
                <c:pt idx="1161">
                  <c:v>27.481000000000002</c:v>
                </c:pt>
                <c:pt idx="1162">
                  <c:v>9.6679999999999993</c:v>
                </c:pt>
                <c:pt idx="1163">
                  <c:v>59.048000000000002</c:v>
                </c:pt>
                <c:pt idx="1164">
                  <c:v>51.673000000000002</c:v>
                </c:pt>
                <c:pt idx="1165">
                  <c:v>48.125999999999998</c:v>
                </c:pt>
                <c:pt idx="1166">
                  <c:v>13.872999999999999</c:v>
                </c:pt>
                <c:pt idx="1167">
                  <c:v>9.0090000000000003</c:v>
                </c:pt>
                <c:pt idx="1168">
                  <c:v>6.1589999999999998</c:v>
                </c:pt>
                <c:pt idx="1169">
                  <c:v>5.2140000000000004</c:v>
                </c:pt>
                <c:pt idx="1170">
                  <c:v>4.37</c:v>
                </c:pt>
                <c:pt idx="1171">
                  <c:v>3.6230000000000002</c:v>
                </c:pt>
                <c:pt idx="1172">
                  <c:v>3.1219999999999999</c:v>
                </c:pt>
                <c:pt idx="1173">
                  <c:v>2.8149999999999999</c:v>
                </c:pt>
                <c:pt idx="1174">
                  <c:v>2.5289999999999999</c:v>
                </c:pt>
                <c:pt idx="1175">
                  <c:v>2.2629999999999999</c:v>
                </c:pt>
                <c:pt idx="1176">
                  <c:v>2.016</c:v>
                </c:pt>
                <c:pt idx="1177">
                  <c:v>1.788</c:v>
                </c:pt>
                <c:pt idx="1178">
                  <c:v>1.788</c:v>
                </c:pt>
                <c:pt idx="1179">
                  <c:v>1.681</c:v>
                </c:pt>
                <c:pt idx="1180">
                  <c:v>1.5780000000000001</c:v>
                </c:pt>
                <c:pt idx="1181">
                  <c:v>1.48</c:v>
                </c:pt>
                <c:pt idx="1182">
                  <c:v>1.48</c:v>
                </c:pt>
                <c:pt idx="1183">
                  <c:v>2.137</c:v>
                </c:pt>
                <c:pt idx="1184">
                  <c:v>4.7789999999999999</c:v>
                </c:pt>
                <c:pt idx="1185">
                  <c:v>3.6230000000000002</c:v>
                </c:pt>
                <c:pt idx="1186">
                  <c:v>9.0090000000000003</c:v>
                </c:pt>
                <c:pt idx="1187">
                  <c:v>59.048000000000002</c:v>
                </c:pt>
                <c:pt idx="1188">
                  <c:v>42.984000000000002</c:v>
                </c:pt>
                <c:pt idx="1189">
                  <c:v>18.247</c:v>
                </c:pt>
                <c:pt idx="1190">
                  <c:v>10.715999999999999</c:v>
                </c:pt>
                <c:pt idx="1191">
                  <c:v>7.782</c:v>
                </c:pt>
                <c:pt idx="1192">
                  <c:v>5.673</c:v>
                </c:pt>
                <c:pt idx="1193">
                  <c:v>4.5720000000000001</c:v>
                </c:pt>
                <c:pt idx="1194">
                  <c:v>3.8010000000000002</c:v>
                </c:pt>
                <c:pt idx="1195">
                  <c:v>3.2829999999999999</c:v>
                </c:pt>
                <c:pt idx="1196">
                  <c:v>3.1219999999999999</c:v>
                </c:pt>
                <c:pt idx="1197">
                  <c:v>4.37</c:v>
                </c:pt>
                <c:pt idx="1198">
                  <c:v>3.6230000000000002</c:v>
                </c:pt>
                <c:pt idx="1199">
                  <c:v>7.782</c:v>
                </c:pt>
                <c:pt idx="1200">
                  <c:v>3.6230000000000002</c:v>
                </c:pt>
                <c:pt idx="1201">
                  <c:v>3.2829999999999999</c:v>
                </c:pt>
                <c:pt idx="1202">
                  <c:v>3.2829999999999999</c:v>
                </c:pt>
                <c:pt idx="1203">
                  <c:v>26.076000000000001</c:v>
                </c:pt>
                <c:pt idx="1204">
                  <c:v>6.9390000000000001</c:v>
                </c:pt>
                <c:pt idx="1205">
                  <c:v>4.9930000000000003</c:v>
                </c:pt>
                <c:pt idx="1206">
                  <c:v>4.1740000000000004</c:v>
                </c:pt>
                <c:pt idx="1207">
                  <c:v>3.2829999999999999</c:v>
                </c:pt>
                <c:pt idx="1208">
                  <c:v>2.9660000000000002</c:v>
                </c:pt>
                <c:pt idx="1209">
                  <c:v>2.5289999999999999</c:v>
                </c:pt>
                <c:pt idx="1210">
                  <c:v>2.137</c:v>
                </c:pt>
                <c:pt idx="1211">
                  <c:v>1.788</c:v>
                </c:pt>
                <c:pt idx="1212">
                  <c:v>1.5780000000000001</c:v>
                </c:pt>
                <c:pt idx="1213">
                  <c:v>1.48</c:v>
                </c:pt>
                <c:pt idx="1214">
                  <c:v>1.2949999999999999</c:v>
                </c:pt>
                <c:pt idx="1215">
                  <c:v>1.1259999999999999</c:v>
                </c:pt>
                <c:pt idx="1216">
                  <c:v>1.2949999999999999</c:v>
                </c:pt>
                <c:pt idx="1217">
                  <c:v>0.97299999999999998</c:v>
                </c:pt>
                <c:pt idx="1218">
                  <c:v>0.90200000000000002</c:v>
                </c:pt>
                <c:pt idx="1219">
                  <c:v>0.90200000000000002</c:v>
                </c:pt>
                <c:pt idx="1220">
                  <c:v>0.83399999999999996</c:v>
                </c:pt>
                <c:pt idx="1221">
                  <c:v>0.83399999999999996</c:v>
                </c:pt>
                <c:pt idx="1222">
                  <c:v>0.70899999999999996</c:v>
                </c:pt>
                <c:pt idx="1223">
                  <c:v>0.65200000000000002</c:v>
                </c:pt>
                <c:pt idx="1224">
                  <c:v>0.59699999999999998</c:v>
                </c:pt>
                <c:pt idx="1225">
                  <c:v>0.59699999999999998</c:v>
                </c:pt>
                <c:pt idx="1226">
                  <c:v>0.59699999999999998</c:v>
                </c:pt>
                <c:pt idx="1227">
                  <c:v>0.54600000000000004</c:v>
                </c:pt>
                <c:pt idx="1228">
                  <c:v>0.54600000000000004</c:v>
                </c:pt>
                <c:pt idx="1229">
                  <c:v>0.54600000000000004</c:v>
                </c:pt>
                <c:pt idx="1230">
                  <c:v>0.498</c:v>
                </c:pt>
                <c:pt idx="1231">
                  <c:v>0.498</c:v>
                </c:pt>
                <c:pt idx="1232">
                  <c:v>0.45300000000000001</c:v>
                </c:pt>
                <c:pt idx="1233">
                  <c:v>0.45300000000000001</c:v>
                </c:pt>
                <c:pt idx="1234">
                  <c:v>0.45300000000000001</c:v>
                </c:pt>
                <c:pt idx="1235">
                  <c:v>0.54600000000000004</c:v>
                </c:pt>
                <c:pt idx="1236">
                  <c:v>0.45300000000000001</c:v>
                </c:pt>
                <c:pt idx="1237">
                  <c:v>0.54600000000000004</c:v>
                </c:pt>
                <c:pt idx="1238">
                  <c:v>0.77</c:v>
                </c:pt>
                <c:pt idx="1239">
                  <c:v>0.65200000000000002</c:v>
                </c:pt>
                <c:pt idx="1240">
                  <c:v>0.70899999999999996</c:v>
                </c:pt>
                <c:pt idx="1241">
                  <c:v>0.77</c:v>
                </c:pt>
                <c:pt idx="1242">
                  <c:v>0.77</c:v>
                </c:pt>
                <c:pt idx="1243">
                  <c:v>0.77</c:v>
                </c:pt>
                <c:pt idx="1244">
                  <c:v>0.65200000000000002</c:v>
                </c:pt>
                <c:pt idx="1245">
                  <c:v>0.59699999999999998</c:v>
                </c:pt>
                <c:pt idx="1246">
                  <c:v>0.54600000000000004</c:v>
                </c:pt>
                <c:pt idx="1247">
                  <c:v>0.54600000000000004</c:v>
                </c:pt>
                <c:pt idx="1248">
                  <c:v>0.54600000000000004</c:v>
                </c:pt>
                <c:pt idx="1249">
                  <c:v>0.498</c:v>
                </c:pt>
                <c:pt idx="1250">
                  <c:v>0.45300000000000001</c:v>
                </c:pt>
                <c:pt idx="1251">
                  <c:v>0.45300000000000001</c:v>
                </c:pt>
                <c:pt idx="1252">
                  <c:v>0.45300000000000001</c:v>
                </c:pt>
                <c:pt idx="1253">
                  <c:v>0.45300000000000001</c:v>
                </c:pt>
                <c:pt idx="1254">
                  <c:v>0.41</c:v>
                </c:pt>
                <c:pt idx="1255">
                  <c:v>0.41</c:v>
                </c:pt>
                <c:pt idx="1256">
                  <c:v>0.41</c:v>
                </c:pt>
                <c:pt idx="1257">
                  <c:v>0.371</c:v>
                </c:pt>
                <c:pt idx="1258">
                  <c:v>0.33400000000000002</c:v>
                </c:pt>
                <c:pt idx="1259">
                  <c:v>0.33400000000000002</c:v>
                </c:pt>
                <c:pt idx="1260">
                  <c:v>0.33400000000000002</c:v>
                </c:pt>
                <c:pt idx="1261">
                  <c:v>0.29899999999999999</c:v>
                </c:pt>
                <c:pt idx="1262">
                  <c:v>0.26700000000000002</c:v>
                </c:pt>
                <c:pt idx="1263">
                  <c:v>0.23799999999999999</c:v>
                </c:pt>
                <c:pt idx="1264">
                  <c:v>0.23799999999999999</c:v>
                </c:pt>
                <c:pt idx="1265">
                  <c:v>0.23799999999999999</c:v>
                </c:pt>
                <c:pt idx="1266">
                  <c:v>0.23799999999999999</c:v>
                </c:pt>
                <c:pt idx="1267">
                  <c:v>0.23799999999999999</c:v>
                </c:pt>
                <c:pt idx="1268">
                  <c:v>0.23799999999999999</c:v>
                </c:pt>
                <c:pt idx="1269">
                  <c:v>0.23799999999999999</c:v>
                </c:pt>
                <c:pt idx="1270">
                  <c:v>0.23799999999999999</c:v>
                </c:pt>
                <c:pt idx="1271">
                  <c:v>0.21</c:v>
                </c:pt>
                <c:pt idx="1272">
                  <c:v>0.21</c:v>
                </c:pt>
                <c:pt idx="1273">
                  <c:v>0.185</c:v>
                </c:pt>
                <c:pt idx="1274">
                  <c:v>0.185</c:v>
                </c:pt>
                <c:pt idx="1275">
                  <c:v>0.185</c:v>
                </c:pt>
                <c:pt idx="1276">
                  <c:v>0.185</c:v>
                </c:pt>
                <c:pt idx="1277">
                  <c:v>0.16200000000000001</c:v>
                </c:pt>
                <c:pt idx="1278">
                  <c:v>0.16200000000000001</c:v>
                </c:pt>
                <c:pt idx="1279">
                  <c:v>0.16200000000000001</c:v>
                </c:pt>
                <c:pt idx="1280">
                  <c:v>0.122</c:v>
                </c:pt>
                <c:pt idx="1281">
                  <c:v>0.104</c:v>
                </c:pt>
                <c:pt idx="1282">
                  <c:v>0.104</c:v>
                </c:pt>
                <c:pt idx="1283">
                  <c:v>8.8999999999999996E-2</c:v>
                </c:pt>
                <c:pt idx="1284">
                  <c:v>7.4999999999999997E-2</c:v>
                </c:pt>
                <c:pt idx="1285">
                  <c:v>7.0000000000000007E-2</c:v>
                </c:pt>
                <c:pt idx="1286">
                  <c:v>6.3E-2</c:v>
                </c:pt>
                <c:pt idx="1287">
                  <c:v>5.6000000000000001E-2</c:v>
                </c:pt>
                <c:pt idx="1288">
                  <c:v>0.05</c:v>
                </c:pt>
                <c:pt idx="1289">
                  <c:v>0.05</c:v>
                </c:pt>
                <c:pt idx="1290">
                  <c:v>4.4999999999999998E-2</c:v>
                </c:pt>
                <c:pt idx="1291">
                  <c:v>4.4999999999999998E-2</c:v>
                </c:pt>
                <c:pt idx="1292">
                  <c:v>0.04</c:v>
                </c:pt>
                <c:pt idx="1293">
                  <c:v>3.5000000000000003E-2</c:v>
                </c:pt>
                <c:pt idx="1294">
                  <c:v>0.03</c:v>
                </c:pt>
                <c:pt idx="1295">
                  <c:v>2.7E-2</c:v>
                </c:pt>
                <c:pt idx="1296">
                  <c:v>2.3E-2</c:v>
                </c:pt>
                <c:pt idx="1297">
                  <c:v>0.02</c:v>
                </c:pt>
                <c:pt idx="1298">
                  <c:v>1.7000000000000001E-2</c:v>
                </c:pt>
                <c:pt idx="1299">
                  <c:v>1.4E-2</c:v>
                </c:pt>
                <c:pt idx="1300">
                  <c:v>1.2E-2</c:v>
                </c:pt>
                <c:pt idx="1301">
                  <c:v>1.2E-2</c:v>
                </c:pt>
                <c:pt idx="1302">
                  <c:v>0.01</c:v>
                </c:pt>
                <c:pt idx="1303">
                  <c:v>0.01</c:v>
                </c:pt>
                <c:pt idx="1304">
                  <c:v>8.0000000000000002E-3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4.9930000000000003</c:v>
                </c:pt>
                <c:pt idx="1517">
                  <c:v>0.45300000000000001</c:v>
                </c:pt>
                <c:pt idx="1518">
                  <c:v>0.45300000000000001</c:v>
                </c:pt>
                <c:pt idx="1519">
                  <c:v>0.45300000000000001</c:v>
                </c:pt>
                <c:pt idx="1520">
                  <c:v>0.371</c:v>
                </c:pt>
                <c:pt idx="1521">
                  <c:v>0.33400000000000002</c:v>
                </c:pt>
                <c:pt idx="1522">
                  <c:v>0.29899999999999999</c:v>
                </c:pt>
                <c:pt idx="1523">
                  <c:v>0.29899999999999999</c:v>
                </c:pt>
                <c:pt idx="1524">
                  <c:v>0.29899999999999999</c:v>
                </c:pt>
                <c:pt idx="1525">
                  <c:v>0.26700000000000002</c:v>
                </c:pt>
                <c:pt idx="1526">
                  <c:v>0.26700000000000002</c:v>
                </c:pt>
                <c:pt idx="1527">
                  <c:v>0.23799999999999999</c:v>
                </c:pt>
                <c:pt idx="1528">
                  <c:v>0.21</c:v>
                </c:pt>
                <c:pt idx="1529">
                  <c:v>0.21</c:v>
                </c:pt>
                <c:pt idx="1530">
                  <c:v>0.185</c:v>
                </c:pt>
                <c:pt idx="1531">
                  <c:v>0.185</c:v>
                </c:pt>
                <c:pt idx="1532">
                  <c:v>0.14099999999999999</c:v>
                </c:pt>
                <c:pt idx="1533">
                  <c:v>2.016</c:v>
                </c:pt>
                <c:pt idx="1534">
                  <c:v>0.83399999999999996</c:v>
                </c:pt>
                <c:pt idx="1535">
                  <c:v>0.54600000000000004</c:v>
                </c:pt>
                <c:pt idx="1536">
                  <c:v>0.498</c:v>
                </c:pt>
                <c:pt idx="1537">
                  <c:v>0.41</c:v>
                </c:pt>
                <c:pt idx="1538">
                  <c:v>0.45300000000000001</c:v>
                </c:pt>
                <c:pt idx="1539">
                  <c:v>1.681</c:v>
                </c:pt>
                <c:pt idx="1540">
                  <c:v>3.8010000000000002</c:v>
                </c:pt>
                <c:pt idx="1541">
                  <c:v>2.8149999999999999</c:v>
                </c:pt>
                <c:pt idx="1542">
                  <c:v>1.9</c:v>
                </c:pt>
                <c:pt idx="1543">
                  <c:v>1.385</c:v>
                </c:pt>
                <c:pt idx="1544">
                  <c:v>1.1259999999999999</c:v>
                </c:pt>
                <c:pt idx="1545">
                  <c:v>0.97299999999999998</c:v>
                </c:pt>
                <c:pt idx="1546">
                  <c:v>0.83399999999999996</c:v>
                </c:pt>
                <c:pt idx="1547">
                  <c:v>1.48</c:v>
                </c:pt>
                <c:pt idx="1548">
                  <c:v>2.669</c:v>
                </c:pt>
                <c:pt idx="1549">
                  <c:v>2.3940000000000001</c:v>
                </c:pt>
                <c:pt idx="1550">
                  <c:v>2.137</c:v>
                </c:pt>
                <c:pt idx="1551">
                  <c:v>53.481999999999999</c:v>
                </c:pt>
                <c:pt idx="1552">
                  <c:v>109.16800000000001</c:v>
                </c:pt>
                <c:pt idx="1553">
                  <c:v>88.457999999999998</c:v>
                </c:pt>
                <c:pt idx="1554">
                  <c:v>39.679000000000002</c:v>
                </c:pt>
                <c:pt idx="1555">
                  <c:v>15.875999999999999</c:v>
                </c:pt>
                <c:pt idx="1556">
                  <c:v>26.076000000000001</c:v>
                </c:pt>
                <c:pt idx="1557">
                  <c:v>30.372</c:v>
                </c:pt>
                <c:pt idx="1558">
                  <c:v>26.076000000000001</c:v>
                </c:pt>
                <c:pt idx="1559">
                  <c:v>51.673000000000002</c:v>
                </c:pt>
                <c:pt idx="1560">
                  <c:v>33.369999999999997</c:v>
                </c:pt>
                <c:pt idx="1561">
                  <c:v>12.625</c:v>
                </c:pt>
                <c:pt idx="1562">
                  <c:v>8.6910000000000007</c:v>
                </c:pt>
                <c:pt idx="1563">
                  <c:v>7.2130000000000001</c:v>
                </c:pt>
                <c:pt idx="1564">
                  <c:v>8.0779999999999994</c:v>
                </c:pt>
                <c:pt idx="1565">
                  <c:v>5.673</c:v>
                </c:pt>
                <c:pt idx="1566">
                  <c:v>5.2140000000000004</c:v>
                </c:pt>
                <c:pt idx="1567">
                  <c:v>4.9930000000000003</c:v>
                </c:pt>
                <c:pt idx="1568">
                  <c:v>4.1740000000000004</c:v>
                </c:pt>
                <c:pt idx="1569">
                  <c:v>3.9849999999999999</c:v>
                </c:pt>
                <c:pt idx="1570">
                  <c:v>3.9849999999999999</c:v>
                </c:pt>
                <c:pt idx="1571">
                  <c:v>3.2829999999999999</c:v>
                </c:pt>
                <c:pt idx="1572">
                  <c:v>3.6230000000000002</c:v>
                </c:pt>
                <c:pt idx="1573">
                  <c:v>2.9660000000000002</c:v>
                </c:pt>
                <c:pt idx="1574">
                  <c:v>2.669</c:v>
                </c:pt>
                <c:pt idx="1575">
                  <c:v>4.7789999999999999</c:v>
                </c:pt>
                <c:pt idx="1576">
                  <c:v>7.4939999999999998</c:v>
                </c:pt>
                <c:pt idx="1577">
                  <c:v>5.9130000000000003</c:v>
                </c:pt>
                <c:pt idx="1578">
                  <c:v>4.9930000000000003</c:v>
                </c:pt>
                <c:pt idx="1579">
                  <c:v>85.12</c:v>
                </c:pt>
                <c:pt idx="1580">
                  <c:v>148.12299999999999</c:v>
                </c:pt>
                <c:pt idx="1581">
                  <c:v>140.20400000000001</c:v>
                </c:pt>
                <c:pt idx="1582">
                  <c:v>357.39400000000001</c:v>
                </c:pt>
                <c:pt idx="1583">
                  <c:v>321.47399999999999</c:v>
                </c:pt>
                <c:pt idx="1584">
                  <c:v>284.39699999999999</c:v>
                </c:pt>
                <c:pt idx="1585">
                  <c:v>167.215</c:v>
                </c:pt>
                <c:pt idx="1586">
                  <c:v>132.54400000000001</c:v>
                </c:pt>
                <c:pt idx="1587">
                  <c:v>97.141999999999996</c:v>
                </c:pt>
                <c:pt idx="1588">
                  <c:v>74.875</c:v>
                </c:pt>
                <c:pt idx="1589">
                  <c:v>74.875</c:v>
                </c:pt>
                <c:pt idx="1590">
                  <c:v>42.984000000000002</c:v>
                </c:pt>
                <c:pt idx="1591">
                  <c:v>48.125999999999998</c:v>
                </c:pt>
                <c:pt idx="1592">
                  <c:v>48.125999999999998</c:v>
                </c:pt>
                <c:pt idx="1593">
                  <c:v>49.887999999999998</c:v>
                </c:pt>
                <c:pt idx="1594">
                  <c:v>100.753</c:v>
                </c:pt>
                <c:pt idx="1595">
                  <c:v>68.775000000000006</c:v>
                </c:pt>
                <c:pt idx="1596">
                  <c:v>26.076000000000001</c:v>
                </c:pt>
                <c:pt idx="1597">
                  <c:v>13.872999999999999</c:v>
                </c:pt>
                <c:pt idx="1598">
                  <c:v>11.081</c:v>
                </c:pt>
                <c:pt idx="1599">
                  <c:v>9.3350000000000009</c:v>
                </c:pt>
                <c:pt idx="1600">
                  <c:v>7.782</c:v>
                </c:pt>
                <c:pt idx="1601">
                  <c:v>6.9390000000000001</c:v>
                </c:pt>
                <c:pt idx="1602">
                  <c:v>6.1589999999999998</c:v>
                </c:pt>
                <c:pt idx="1603">
                  <c:v>5.9130000000000003</c:v>
                </c:pt>
                <c:pt idx="1604">
                  <c:v>5.9130000000000003</c:v>
                </c:pt>
                <c:pt idx="1605">
                  <c:v>4.7789999999999999</c:v>
                </c:pt>
                <c:pt idx="1606">
                  <c:v>4.1740000000000004</c:v>
                </c:pt>
                <c:pt idx="1607">
                  <c:v>4.1740000000000004</c:v>
                </c:pt>
                <c:pt idx="1608">
                  <c:v>3.9849999999999999</c:v>
                </c:pt>
                <c:pt idx="1609">
                  <c:v>4.1740000000000004</c:v>
                </c:pt>
                <c:pt idx="1610">
                  <c:v>3.2829999999999999</c:v>
                </c:pt>
                <c:pt idx="1611">
                  <c:v>3.1219999999999999</c:v>
                </c:pt>
                <c:pt idx="1612">
                  <c:v>3.1219999999999999</c:v>
                </c:pt>
                <c:pt idx="1613">
                  <c:v>3.1219999999999999</c:v>
                </c:pt>
                <c:pt idx="1614">
                  <c:v>3.1219999999999999</c:v>
                </c:pt>
                <c:pt idx="1615">
                  <c:v>3.45</c:v>
                </c:pt>
                <c:pt idx="1616">
                  <c:v>6.1589999999999998</c:v>
                </c:pt>
                <c:pt idx="1617">
                  <c:v>4.9930000000000003</c:v>
                </c:pt>
                <c:pt idx="1618">
                  <c:v>4.37</c:v>
                </c:pt>
                <c:pt idx="1619">
                  <c:v>4.5720000000000001</c:v>
                </c:pt>
                <c:pt idx="1620">
                  <c:v>9.0090000000000003</c:v>
                </c:pt>
                <c:pt idx="1621">
                  <c:v>13.448</c:v>
                </c:pt>
                <c:pt idx="1622">
                  <c:v>8.6910000000000007</c:v>
                </c:pt>
                <c:pt idx="1623">
                  <c:v>7.2130000000000001</c:v>
                </c:pt>
                <c:pt idx="1624">
                  <c:v>5.44</c:v>
                </c:pt>
                <c:pt idx="1625">
                  <c:v>3.9849999999999999</c:v>
                </c:pt>
                <c:pt idx="1626">
                  <c:v>3.2829999999999999</c:v>
                </c:pt>
                <c:pt idx="1627">
                  <c:v>2.9660000000000002</c:v>
                </c:pt>
                <c:pt idx="1628">
                  <c:v>2.669</c:v>
                </c:pt>
                <c:pt idx="1629">
                  <c:v>2.5289999999999999</c:v>
                </c:pt>
                <c:pt idx="1630">
                  <c:v>3.1219999999999999</c:v>
                </c:pt>
                <c:pt idx="1631">
                  <c:v>3.1219999999999999</c:v>
                </c:pt>
                <c:pt idx="1632">
                  <c:v>2.8149999999999999</c:v>
                </c:pt>
                <c:pt idx="1633">
                  <c:v>2.3940000000000001</c:v>
                </c:pt>
                <c:pt idx="1634">
                  <c:v>2.2629999999999999</c:v>
                </c:pt>
                <c:pt idx="1635">
                  <c:v>2.016</c:v>
                </c:pt>
                <c:pt idx="1636">
                  <c:v>4.1740000000000004</c:v>
                </c:pt>
                <c:pt idx="1637">
                  <c:v>3.2829999999999999</c:v>
                </c:pt>
                <c:pt idx="1638">
                  <c:v>3.45</c:v>
                </c:pt>
                <c:pt idx="1639">
                  <c:v>3.1219999999999999</c:v>
                </c:pt>
                <c:pt idx="1640">
                  <c:v>2.8149999999999999</c:v>
                </c:pt>
                <c:pt idx="1641">
                  <c:v>2.3940000000000001</c:v>
                </c:pt>
                <c:pt idx="1642">
                  <c:v>2.016</c:v>
                </c:pt>
                <c:pt idx="1643">
                  <c:v>1.9</c:v>
                </c:pt>
                <c:pt idx="1644">
                  <c:v>1.788</c:v>
                </c:pt>
                <c:pt idx="1645">
                  <c:v>1.9</c:v>
                </c:pt>
                <c:pt idx="1646">
                  <c:v>1.788</c:v>
                </c:pt>
                <c:pt idx="1647">
                  <c:v>1.788</c:v>
                </c:pt>
                <c:pt idx="1648">
                  <c:v>1.788</c:v>
                </c:pt>
                <c:pt idx="1649">
                  <c:v>1.681</c:v>
                </c:pt>
                <c:pt idx="1650">
                  <c:v>5.2140000000000004</c:v>
                </c:pt>
                <c:pt idx="1651">
                  <c:v>7.2130000000000001</c:v>
                </c:pt>
                <c:pt idx="1652">
                  <c:v>7.4939999999999998</c:v>
                </c:pt>
                <c:pt idx="1653">
                  <c:v>4.9930000000000003</c:v>
                </c:pt>
                <c:pt idx="1654">
                  <c:v>3.9849999999999999</c:v>
                </c:pt>
                <c:pt idx="1655">
                  <c:v>3.45</c:v>
                </c:pt>
                <c:pt idx="1656">
                  <c:v>3.1219999999999999</c:v>
                </c:pt>
                <c:pt idx="1657">
                  <c:v>3.1219999999999999</c:v>
                </c:pt>
                <c:pt idx="1658">
                  <c:v>2.8149999999999999</c:v>
                </c:pt>
                <c:pt idx="1659">
                  <c:v>2.5289999999999999</c:v>
                </c:pt>
                <c:pt idx="1660">
                  <c:v>2.3940000000000001</c:v>
                </c:pt>
                <c:pt idx="1661">
                  <c:v>2.2629999999999999</c:v>
                </c:pt>
                <c:pt idx="1662">
                  <c:v>2.2629999999999999</c:v>
                </c:pt>
                <c:pt idx="1663">
                  <c:v>1.9</c:v>
                </c:pt>
                <c:pt idx="1664">
                  <c:v>1.681</c:v>
                </c:pt>
                <c:pt idx="1665">
                  <c:v>1.788</c:v>
                </c:pt>
                <c:pt idx="1666">
                  <c:v>1.788</c:v>
                </c:pt>
                <c:pt idx="1667">
                  <c:v>2.8149999999999999</c:v>
                </c:pt>
                <c:pt idx="1668">
                  <c:v>2.9660000000000002</c:v>
                </c:pt>
                <c:pt idx="1669">
                  <c:v>4.37</c:v>
                </c:pt>
                <c:pt idx="1670">
                  <c:v>4.37</c:v>
                </c:pt>
                <c:pt idx="1671">
                  <c:v>3.6230000000000002</c:v>
                </c:pt>
                <c:pt idx="1672">
                  <c:v>5.44</c:v>
                </c:pt>
                <c:pt idx="1673">
                  <c:v>8.6910000000000007</c:v>
                </c:pt>
                <c:pt idx="1674">
                  <c:v>7.4939999999999998</c:v>
                </c:pt>
                <c:pt idx="1675">
                  <c:v>6.1589999999999998</c:v>
                </c:pt>
                <c:pt idx="1676">
                  <c:v>4.5720000000000001</c:v>
                </c:pt>
                <c:pt idx="1677">
                  <c:v>3.45</c:v>
                </c:pt>
                <c:pt idx="1678">
                  <c:v>2.8149999999999999</c:v>
                </c:pt>
                <c:pt idx="1679">
                  <c:v>2.3940000000000001</c:v>
                </c:pt>
                <c:pt idx="1680">
                  <c:v>2.016</c:v>
                </c:pt>
                <c:pt idx="1681">
                  <c:v>1.5780000000000001</c:v>
                </c:pt>
                <c:pt idx="1682">
                  <c:v>1.48</c:v>
                </c:pt>
                <c:pt idx="1683">
                  <c:v>1.2949999999999999</c:v>
                </c:pt>
                <c:pt idx="1684">
                  <c:v>1.1259999999999999</c:v>
                </c:pt>
                <c:pt idx="1685">
                  <c:v>1.2090000000000001</c:v>
                </c:pt>
                <c:pt idx="1686">
                  <c:v>0.97299999999999998</c:v>
                </c:pt>
                <c:pt idx="1687">
                  <c:v>0.70899999999999996</c:v>
                </c:pt>
                <c:pt idx="1688">
                  <c:v>0.65200000000000002</c:v>
                </c:pt>
                <c:pt idx="1689">
                  <c:v>0.59699999999999998</c:v>
                </c:pt>
                <c:pt idx="1690">
                  <c:v>0.59699999999999998</c:v>
                </c:pt>
                <c:pt idx="1691">
                  <c:v>0.54600000000000004</c:v>
                </c:pt>
                <c:pt idx="1692">
                  <c:v>0.54600000000000004</c:v>
                </c:pt>
                <c:pt idx="1693">
                  <c:v>0.45300000000000001</c:v>
                </c:pt>
                <c:pt idx="1694">
                  <c:v>0.371</c:v>
                </c:pt>
                <c:pt idx="1695">
                  <c:v>0.371</c:v>
                </c:pt>
                <c:pt idx="1696">
                  <c:v>0.33400000000000002</c:v>
                </c:pt>
                <c:pt idx="1697">
                  <c:v>0.33400000000000002</c:v>
                </c:pt>
                <c:pt idx="1698">
                  <c:v>0.29899999999999999</c:v>
                </c:pt>
                <c:pt idx="1699">
                  <c:v>0.26700000000000002</c:v>
                </c:pt>
                <c:pt idx="1700">
                  <c:v>0.23799999999999999</c:v>
                </c:pt>
                <c:pt idx="1701">
                  <c:v>0.21</c:v>
                </c:pt>
                <c:pt idx="1702">
                  <c:v>0.185</c:v>
                </c:pt>
                <c:pt idx="1703">
                  <c:v>0.26700000000000002</c:v>
                </c:pt>
                <c:pt idx="1704">
                  <c:v>0.185</c:v>
                </c:pt>
                <c:pt idx="1705">
                  <c:v>0.185</c:v>
                </c:pt>
                <c:pt idx="1706">
                  <c:v>0.185</c:v>
                </c:pt>
                <c:pt idx="1707">
                  <c:v>0.14099999999999999</c:v>
                </c:pt>
                <c:pt idx="1708">
                  <c:v>0.122</c:v>
                </c:pt>
                <c:pt idx="1709">
                  <c:v>0.122</c:v>
                </c:pt>
                <c:pt idx="1710">
                  <c:v>8.8999999999999996E-2</c:v>
                </c:pt>
                <c:pt idx="1711">
                  <c:v>7.4999999999999997E-2</c:v>
                </c:pt>
                <c:pt idx="1712">
                  <c:v>7.4999999999999997E-2</c:v>
                </c:pt>
                <c:pt idx="1713">
                  <c:v>7.4999999999999997E-2</c:v>
                </c:pt>
                <c:pt idx="1714">
                  <c:v>7.4999999999999997E-2</c:v>
                </c:pt>
                <c:pt idx="1715">
                  <c:v>7.0000000000000007E-2</c:v>
                </c:pt>
                <c:pt idx="1716">
                  <c:v>6.3E-2</c:v>
                </c:pt>
                <c:pt idx="1717">
                  <c:v>6.3E-2</c:v>
                </c:pt>
                <c:pt idx="1718">
                  <c:v>5.6000000000000001E-2</c:v>
                </c:pt>
                <c:pt idx="1719">
                  <c:v>0.05</c:v>
                </c:pt>
                <c:pt idx="1720">
                  <c:v>0.05</c:v>
                </c:pt>
                <c:pt idx="1721">
                  <c:v>0.05</c:v>
                </c:pt>
                <c:pt idx="1722">
                  <c:v>0.05</c:v>
                </c:pt>
                <c:pt idx="1723">
                  <c:v>0.05</c:v>
                </c:pt>
                <c:pt idx="1724">
                  <c:v>4.4999999999999998E-2</c:v>
                </c:pt>
                <c:pt idx="1725">
                  <c:v>4.4999999999999998E-2</c:v>
                </c:pt>
                <c:pt idx="1726">
                  <c:v>0.04</c:v>
                </c:pt>
                <c:pt idx="1727">
                  <c:v>3.5000000000000003E-2</c:v>
                </c:pt>
                <c:pt idx="1728">
                  <c:v>3.5000000000000003E-2</c:v>
                </c:pt>
                <c:pt idx="1729">
                  <c:v>3.5000000000000003E-2</c:v>
                </c:pt>
                <c:pt idx="1730">
                  <c:v>0.03</c:v>
                </c:pt>
                <c:pt idx="1731">
                  <c:v>0.04</c:v>
                </c:pt>
                <c:pt idx="1732">
                  <c:v>0.04</c:v>
                </c:pt>
                <c:pt idx="1733">
                  <c:v>3.5000000000000003E-2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0.59699999999999998</c:v>
                </c:pt>
                <c:pt idx="1868">
                  <c:v>2.8149999999999999</c:v>
                </c:pt>
                <c:pt idx="1869">
                  <c:v>1.48</c:v>
                </c:pt>
                <c:pt idx="1870">
                  <c:v>0.70899999999999996</c:v>
                </c:pt>
                <c:pt idx="1871">
                  <c:v>0.54600000000000004</c:v>
                </c:pt>
                <c:pt idx="1872">
                  <c:v>0.41</c:v>
                </c:pt>
                <c:pt idx="1873">
                  <c:v>0.371</c:v>
                </c:pt>
                <c:pt idx="1874">
                  <c:v>0.33400000000000002</c:v>
                </c:pt>
                <c:pt idx="1875">
                  <c:v>0.26700000000000002</c:v>
                </c:pt>
                <c:pt idx="1876">
                  <c:v>0.21</c:v>
                </c:pt>
                <c:pt idx="1877">
                  <c:v>0.14099999999999999</c:v>
                </c:pt>
                <c:pt idx="1878">
                  <c:v>0.122</c:v>
                </c:pt>
                <c:pt idx="1879">
                  <c:v>0.104</c:v>
                </c:pt>
                <c:pt idx="1880">
                  <c:v>0.104</c:v>
                </c:pt>
                <c:pt idx="1881">
                  <c:v>0.104</c:v>
                </c:pt>
                <c:pt idx="1882">
                  <c:v>8.8999999999999996E-2</c:v>
                </c:pt>
                <c:pt idx="1883">
                  <c:v>7.4999999999999997E-2</c:v>
                </c:pt>
                <c:pt idx="1884">
                  <c:v>0.21</c:v>
                </c:pt>
                <c:pt idx="1885">
                  <c:v>1.2949999999999999</c:v>
                </c:pt>
                <c:pt idx="1886">
                  <c:v>92.739000000000004</c:v>
                </c:pt>
                <c:pt idx="1887">
                  <c:v>48.125999999999998</c:v>
                </c:pt>
                <c:pt idx="1888">
                  <c:v>98.037000000000006</c:v>
                </c:pt>
                <c:pt idx="1889">
                  <c:v>127.23</c:v>
                </c:pt>
                <c:pt idx="1890">
                  <c:v>218.25</c:v>
                </c:pt>
                <c:pt idx="1891">
                  <c:v>189.04</c:v>
                </c:pt>
                <c:pt idx="1892">
                  <c:v>142.44</c:v>
                </c:pt>
                <c:pt idx="1893">
                  <c:v>111.093</c:v>
                </c:pt>
                <c:pt idx="1894">
                  <c:v>84.298000000000002</c:v>
                </c:pt>
                <c:pt idx="1895">
                  <c:v>59.048000000000002</c:v>
                </c:pt>
                <c:pt idx="1896">
                  <c:v>41.319000000000003</c:v>
                </c:pt>
                <c:pt idx="1897">
                  <c:v>193.06</c:v>
                </c:pt>
                <c:pt idx="1898">
                  <c:v>159.893</c:v>
                </c:pt>
                <c:pt idx="1899">
                  <c:v>107.26300000000001</c:v>
                </c:pt>
                <c:pt idx="1900">
                  <c:v>98.936999999999998</c:v>
                </c:pt>
                <c:pt idx="1901">
                  <c:v>105.378</c:v>
                </c:pt>
                <c:pt idx="1902">
                  <c:v>96.251000000000005</c:v>
                </c:pt>
                <c:pt idx="1903">
                  <c:v>84.298000000000002</c:v>
                </c:pt>
                <c:pt idx="1904">
                  <c:v>38.063000000000002</c:v>
                </c:pt>
                <c:pt idx="1905">
                  <c:v>23.350999999999999</c:v>
                </c:pt>
                <c:pt idx="1906">
                  <c:v>12.226000000000001</c:v>
                </c:pt>
                <c:pt idx="1907">
                  <c:v>9.6679999999999993</c:v>
                </c:pt>
                <c:pt idx="1908">
                  <c:v>7.782</c:v>
                </c:pt>
                <c:pt idx="1909">
                  <c:v>6.6719999999999997</c:v>
                </c:pt>
                <c:pt idx="1910">
                  <c:v>5.673</c:v>
                </c:pt>
                <c:pt idx="1911">
                  <c:v>4.9930000000000003</c:v>
                </c:pt>
                <c:pt idx="1912">
                  <c:v>4.5720000000000001</c:v>
                </c:pt>
                <c:pt idx="1913">
                  <c:v>3.9849999999999999</c:v>
                </c:pt>
                <c:pt idx="1914">
                  <c:v>3.6230000000000002</c:v>
                </c:pt>
                <c:pt idx="1915">
                  <c:v>3.1219999999999999</c:v>
                </c:pt>
                <c:pt idx="1916">
                  <c:v>3.1219999999999999</c:v>
                </c:pt>
                <c:pt idx="1917">
                  <c:v>2.9660000000000002</c:v>
                </c:pt>
                <c:pt idx="1918">
                  <c:v>2.8149999999999999</c:v>
                </c:pt>
                <c:pt idx="1919">
                  <c:v>2.5289999999999999</c:v>
                </c:pt>
                <c:pt idx="1920">
                  <c:v>2.3940000000000001</c:v>
                </c:pt>
                <c:pt idx="1921">
                  <c:v>2.2629999999999999</c:v>
                </c:pt>
                <c:pt idx="1922">
                  <c:v>3.9849999999999999</c:v>
                </c:pt>
                <c:pt idx="1923">
                  <c:v>81.858999999999995</c:v>
                </c:pt>
                <c:pt idx="1924">
                  <c:v>22.030999999999999</c:v>
                </c:pt>
                <c:pt idx="1925">
                  <c:v>11.454000000000001</c:v>
                </c:pt>
                <c:pt idx="1926">
                  <c:v>49.887999999999998</c:v>
                </c:pt>
                <c:pt idx="1927">
                  <c:v>81.858999999999995</c:v>
                </c:pt>
                <c:pt idx="1928">
                  <c:v>44.673999999999999</c:v>
                </c:pt>
                <c:pt idx="1929">
                  <c:v>15.875999999999999</c:v>
                </c:pt>
                <c:pt idx="1930">
                  <c:v>10.358000000000001</c:v>
                </c:pt>
                <c:pt idx="1931">
                  <c:v>7.4939999999999998</c:v>
                </c:pt>
                <c:pt idx="1932">
                  <c:v>5.44</c:v>
                </c:pt>
                <c:pt idx="1933">
                  <c:v>4.7789999999999999</c:v>
                </c:pt>
                <c:pt idx="1934">
                  <c:v>3.9849999999999999</c:v>
                </c:pt>
                <c:pt idx="1935">
                  <c:v>3.45</c:v>
                </c:pt>
                <c:pt idx="1936">
                  <c:v>3.1219999999999999</c:v>
                </c:pt>
                <c:pt idx="1937">
                  <c:v>2.9660000000000002</c:v>
                </c:pt>
                <c:pt idx="1938">
                  <c:v>10.009</c:v>
                </c:pt>
                <c:pt idx="1939">
                  <c:v>15.875999999999999</c:v>
                </c:pt>
                <c:pt idx="1940">
                  <c:v>12.226000000000001</c:v>
                </c:pt>
                <c:pt idx="1941">
                  <c:v>9.6679999999999993</c:v>
                </c:pt>
                <c:pt idx="1942">
                  <c:v>6.4130000000000003</c:v>
                </c:pt>
                <c:pt idx="1943">
                  <c:v>6.6719999999999997</c:v>
                </c:pt>
                <c:pt idx="1944">
                  <c:v>115.005</c:v>
                </c:pt>
                <c:pt idx="1945">
                  <c:v>76.950999999999993</c:v>
                </c:pt>
                <c:pt idx="1946">
                  <c:v>62.872</c:v>
                </c:pt>
                <c:pt idx="1947">
                  <c:v>31.858000000000001</c:v>
                </c:pt>
                <c:pt idx="1948">
                  <c:v>15.875999999999999</c:v>
                </c:pt>
                <c:pt idx="1949">
                  <c:v>14.737</c:v>
                </c:pt>
                <c:pt idx="1950">
                  <c:v>36.472999999999999</c:v>
                </c:pt>
                <c:pt idx="1951">
                  <c:v>44.673999999999999</c:v>
                </c:pt>
                <c:pt idx="1952">
                  <c:v>20.74</c:v>
                </c:pt>
                <c:pt idx="1953">
                  <c:v>11.454000000000001</c:v>
                </c:pt>
                <c:pt idx="1954">
                  <c:v>8.0779999999999994</c:v>
                </c:pt>
                <c:pt idx="1955">
                  <c:v>6.9390000000000001</c:v>
                </c:pt>
                <c:pt idx="1956">
                  <c:v>4.9930000000000003</c:v>
                </c:pt>
                <c:pt idx="1957">
                  <c:v>5.2140000000000004</c:v>
                </c:pt>
                <c:pt idx="1958">
                  <c:v>8.0779999999999994</c:v>
                </c:pt>
                <c:pt idx="1959">
                  <c:v>7.4939999999999998</c:v>
                </c:pt>
                <c:pt idx="1960">
                  <c:v>7.2130000000000001</c:v>
                </c:pt>
                <c:pt idx="1961">
                  <c:v>8.0779999999999994</c:v>
                </c:pt>
                <c:pt idx="1962">
                  <c:v>7.2130000000000001</c:v>
                </c:pt>
                <c:pt idx="1963">
                  <c:v>6.1589999999999998</c:v>
                </c:pt>
                <c:pt idx="1964">
                  <c:v>8.3810000000000002</c:v>
                </c:pt>
                <c:pt idx="1965">
                  <c:v>6.6719999999999997</c:v>
                </c:pt>
                <c:pt idx="1966">
                  <c:v>6.1589999999999998</c:v>
                </c:pt>
                <c:pt idx="1967">
                  <c:v>4.7789999999999999</c:v>
                </c:pt>
                <c:pt idx="1968">
                  <c:v>3.9849999999999999</c:v>
                </c:pt>
                <c:pt idx="1969">
                  <c:v>3.2829999999999999</c:v>
                </c:pt>
                <c:pt idx="1970">
                  <c:v>2.9660000000000002</c:v>
                </c:pt>
                <c:pt idx="1971">
                  <c:v>2.669</c:v>
                </c:pt>
                <c:pt idx="1972">
                  <c:v>2.5289999999999999</c:v>
                </c:pt>
                <c:pt idx="1973">
                  <c:v>2.2629999999999999</c:v>
                </c:pt>
                <c:pt idx="1974">
                  <c:v>2.137</c:v>
                </c:pt>
                <c:pt idx="1975">
                  <c:v>1.9</c:v>
                </c:pt>
                <c:pt idx="1976">
                  <c:v>1.788</c:v>
                </c:pt>
                <c:pt idx="1977">
                  <c:v>1.5780000000000001</c:v>
                </c:pt>
                <c:pt idx="1978">
                  <c:v>1.48</c:v>
                </c:pt>
                <c:pt idx="1979">
                  <c:v>1.2949999999999999</c:v>
                </c:pt>
                <c:pt idx="1980">
                  <c:v>1.2090000000000001</c:v>
                </c:pt>
                <c:pt idx="1981">
                  <c:v>1.048</c:v>
                </c:pt>
                <c:pt idx="1982">
                  <c:v>0.90200000000000002</c:v>
                </c:pt>
                <c:pt idx="1983">
                  <c:v>0.83399999999999996</c:v>
                </c:pt>
                <c:pt idx="1984">
                  <c:v>0.77</c:v>
                </c:pt>
                <c:pt idx="1985">
                  <c:v>0.65200000000000002</c:v>
                </c:pt>
                <c:pt idx="1986">
                  <c:v>0.59699999999999998</c:v>
                </c:pt>
                <c:pt idx="1987">
                  <c:v>0.59699999999999998</c:v>
                </c:pt>
                <c:pt idx="1988">
                  <c:v>0.59699999999999998</c:v>
                </c:pt>
                <c:pt idx="1989">
                  <c:v>0.59699999999999998</c:v>
                </c:pt>
                <c:pt idx="1990">
                  <c:v>0.70899999999999996</c:v>
                </c:pt>
                <c:pt idx="1991">
                  <c:v>0.83399999999999996</c:v>
                </c:pt>
                <c:pt idx="1992">
                  <c:v>0.90200000000000002</c:v>
                </c:pt>
                <c:pt idx="1993">
                  <c:v>0.59699999999999998</c:v>
                </c:pt>
                <c:pt idx="1994">
                  <c:v>0.54600000000000004</c:v>
                </c:pt>
                <c:pt idx="1995">
                  <c:v>0.59699999999999998</c:v>
                </c:pt>
                <c:pt idx="1996">
                  <c:v>0.54600000000000004</c:v>
                </c:pt>
                <c:pt idx="1997">
                  <c:v>0.54600000000000004</c:v>
                </c:pt>
                <c:pt idx="1998">
                  <c:v>0.498</c:v>
                </c:pt>
                <c:pt idx="1999">
                  <c:v>0.498</c:v>
                </c:pt>
                <c:pt idx="2000">
                  <c:v>0.45300000000000001</c:v>
                </c:pt>
                <c:pt idx="2001">
                  <c:v>0.59699999999999998</c:v>
                </c:pt>
                <c:pt idx="2002">
                  <c:v>0.54600000000000004</c:v>
                </c:pt>
                <c:pt idx="2003">
                  <c:v>0.54600000000000004</c:v>
                </c:pt>
                <c:pt idx="2004">
                  <c:v>0.54600000000000004</c:v>
                </c:pt>
                <c:pt idx="2005">
                  <c:v>0.59699999999999998</c:v>
                </c:pt>
                <c:pt idx="2006">
                  <c:v>0.77</c:v>
                </c:pt>
                <c:pt idx="2007">
                  <c:v>0.70899999999999996</c:v>
                </c:pt>
                <c:pt idx="2008">
                  <c:v>0.59699999999999998</c:v>
                </c:pt>
                <c:pt idx="2009">
                  <c:v>0.59699999999999998</c:v>
                </c:pt>
                <c:pt idx="2010">
                  <c:v>0.54600000000000004</c:v>
                </c:pt>
                <c:pt idx="2011">
                  <c:v>0.498</c:v>
                </c:pt>
                <c:pt idx="2012">
                  <c:v>0.45300000000000001</c:v>
                </c:pt>
                <c:pt idx="2013">
                  <c:v>0.45300000000000001</c:v>
                </c:pt>
                <c:pt idx="2014">
                  <c:v>0.45300000000000001</c:v>
                </c:pt>
                <c:pt idx="2015">
                  <c:v>0.45300000000000001</c:v>
                </c:pt>
                <c:pt idx="2016">
                  <c:v>0.45300000000000001</c:v>
                </c:pt>
                <c:pt idx="2017">
                  <c:v>0.45300000000000001</c:v>
                </c:pt>
                <c:pt idx="2018">
                  <c:v>0.54600000000000004</c:v>
                </c:pt>
                <c:pt idx="2019">
                  <c:v>1.048</c:v>
                </c:pt>
                <c:pt idx="2020">
                  <c:v>0.90200000000000002</c:v>
                </c:pt>
                <c:pt idx="2021">
                  <c:v>0.90200000000000002</c:v>
                </c:pt>
                <c:pt idx="2022">
                  <c:v>0.70899999999999996</c:v>
                </c:pt>
                <c:pt idx="2023">
                  <c:v>1.1259999999999999</c:v>
                </c:pt>
                <c:pt idx="2024">
                  <c:v>1.048</c:v>
                </c:pt>
                <c:pt idx="2025">
                  <c:v>0.97299999999999998</c:v>
                </c:pt>
                <c:pt idx="2026">
                  <c:v>0.83399999999999996</c:v>
                </c:pt>
                <c:pt idx="2027">
                  <c:v>0.77</c:v>
                </c:pt>
                <c:pt idx="2028">
                  <c:v>0.65200000000000002</c:v>
                </c:pt>
                <c:pt idx="2029">
                  <c:v>0.65200000000000002</c:v>
                </c:pt>
                <c:pt idx="2030">
                  <c:v>0.59699999999999998</c:v>
                </c:pt>
                <c:pt idx="2031">
                  <c:v>0.498</c:v>
                </c:pt>
                <c:pt idx="2032">
                  <c:v>0.45300000000000001</c:v>
                </c:pt>
                <c:pt idx="2033">
                  <c:v>0.45300000000000001</c:v>
                </c:pt>
                <c:pt idx="2034">
                  <c:v>0.54600000000000004</c:v>
                </c:pt>
                <c:pt idx="2035">
                  <c:v>0.498</c:v>
                </c:pt>
                <c:pt idx="2036">
                  <c:v>0.54600000000000004</c:v>
                </c:pt>
                <c:pt idx="2037">
                  <c:v>1.5780000000000001</c:v>
                </c:pt>
                <c:pt idx="2038">
                  <c:v>1.048</c:v>
                </c:pt>
                <c:pt idx="2039">
                  <c:v>0.83399999999999996</c:v>
                </c:pt>
                <c:pt idx="2040">
                  <c:v>0.65200000000000002</c:v>
                </c:pt>
                <c:pt idx="2041">
                  <c:v>0.54600000000000004</c:v>
                </c:pt>
                <c:pt idx="2042">
                  <c:v>0.54600000000000004</c:v>
                </c:pt>
                <c:pt idx="2043">
                  <c:v>0.54600000000000004</c:v>
                </c:pt>
                <c:pt idx="2044">
                  <c:v>0.45300000000000001</c:v>
                </c:pt>
                <c:pt idx="2045">
                  <c:v>0.41</c:v>
                </c:pt>
                <c:pt idx="2046">
                  <c:v>0.371</c:v>
                </c:pt>
                <c:pt idx="2047">
                  <c:v>0.371</c:v>
                </c:pt>
                <c:pt idx="2048">
                  <c:v>0.33400000000000002</c:v>
                </c:pt>
                <c:pt idx="2049">
                  <c:v>0.29899999999999999</c:v>
                </c:pt>
                <c:pt idx="2050">
                  <c:v>0.29899999999999999</c:v>
                </c:pt>
                <c:pt idx="2051">
                  <c:v>0.29899999999999999</c:v>
                </c:pt>
                <c:pt idx="2052">
                  <c:v>0.26700000000000002</c:v>
                </c:pt>
                <c:pt idx="2053">
                  <c:v>0.26700000000000002</c:v>
                </c:pt>
                <c:pt idx="2054">
                  <c:v>0.23799999999999999</c:v>
                </c:pt>
                <c:pt idx="2055">
                  <c:v>0.23799999999999999</c:v>
                </c:pt>
                <c:pt idx="2056">
                  <c:v>0.23799999999999999</c:v>
                </c:pt>
                <c:pt idx="2057">
                  <c:v>0.21</c:v>
                </c:pt>
                <c:pt idx="2058">
                  <c:v>0.21</c:v>
                </c:pt>
                <c:pt idx="2059">
                  <c:v>0.21</c:v>
                </c:pt>
                <c:pt idx="2060">
                  <c:v>0.185</c:v>
                </c:pt>
                <c:pt idx="2061">
                  <c:v>0.14099999999999999</c:v>
                </c:pt>
                <c:pt idx="2062">
                  <c:v>0.14099999999999999</c:v>
                </c:pt>
                <c:pt idx="2063">
                  <c:v>0.122</c:v>
                </c:pt>
                <c:pt idx="2064">
                  <c:v>0.122</c:v>
                </c:pt>
                <c:pt idx="2065">
                  <c:v>0.104</c:v>
                </c:pt>
                <c:pt idx="2066">
                  <c:v>0.104</c:v>
                </c:pt>
                <c:pt idx="2067">
                  <c:v>0.104</c:v>
                </c:pt>
                <c:pt idx="2068">
                  <c:v>0.104</c:v>
                </c:pt>
                <c:pt idx="2069">
                  <c:v>8.8999999999999996E-2</c:v>
                </c:pt>
                <c:pt idx="2070">
                  <c:v>7.4999999999999997E-2</c:v>
                </c:pt>
                <c:pt idx="2071">
                  <c:v>7.4999999999999997E-2</c:v>
                </c:pt>
                <c:pt idx="2072">
                  <c:v>7.0000000000000007E-2</c:v>
                </c:pt>
                <c:pt idx="2073">
                  <c:v>7.0000000000000007E-2</c:v>
                </c:pt>
                <c:pt idx="2074">
                  <c:v>7.4999999999999997E-2</c:v>
                </c:pt>
                <c:pt idx="2075">
                  <c:v>8.8999999999999996E-2</c:v>
                </c:pt>
                <c:pt idx="2076">
                  <c:v>0.104</c:v>
                </c:pt>
                <c:pt idx="2077">
                  <c:v>8.8999999999999996E-2</c:v>
                </c:pt>
                <c:pt idx="2078">
                  <c:v>7.0000000000000007E-2</c:v>
                </c:pt>
                <c:pt idx="2079">
                  <c:v>7.0000000000000007E-2</c:v>
                </c:pt>
                <c:pt idx="2080">
                  <c:v>6.3E-2</c:v>
                </c:pt>
                <c:pt idx="2081">
                  <c:v>6.3E-2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2.2629999999999999</c:v>
                </c:pt>
                <c:pt idx="2129">
                  <c:v>1.2090000000000001</c:v>
                </c:pt>
                <c:pt idx="2130">
                  <c:v>0.90200000000000002</c:v>
                </c:pt>
                <c:pt idx="2131">
                  <c:v>0.45300000000000001</c:v>
                </c:pt>
                <c:pt idx="2132">
                  <c:v>0.371</c:v>
                </c:pt>
                <c:pt idx="2133">
                  <c:v>0.26700000000000002</c:v>
                </c:pt>
                <c:pt idx="2134">
                  <c:v>0.23799999999999999</c:v>
                </c:pt>
                <c:pt idx="2135">
                  <c:v>0.185</c:v>
                </c:pt>
                <c:pt idx="2136">
                  <c:v>0.14099999999999999</c:v>
                </c:pt>
                <c:pt idx="2137">
                  <c:v>0.122</c:v>
                </c:pt>
                <c:pt idx="2138">
                  <c:v>0.104</c:v>
                </c:pt>
                <c:pt idx="2139">
                  <c:v>8.8999999999999996E-2</c:v>
                </c:pt>
                <c:pt idx="2140">
                  <c:v>7.4999999999999997E-2</c:v>
                </c:pt>
                <c:pt idx="2141">
                  <c:v>7.0000000000000007E-2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0.16200000000000001</c:v>
                </c:pt>
                <c:pt idx="2209">
                  <c:v>8.8999999999999996E-2</c:v>
                </c:pt>
                <c:pt idx="2210">
                  <c:v>7.0000000000000007E-2</c:v>
                </c:pt>
                <c:pt idx="2211">
                  <c:v>0.05</c:v>
                </c:pt>
                <c:pt idx="2212">
                  <c:v>0.04</c:v>
                </c:pt>
                <c:pt idx="2213">
                  <c:v>3.5000000000000003E-2</c:v>
                </c:pt>
                <c:pt idx="2214">
                  <c:v>0.498</c:v>
                </c:pt>
                <c:pt idx="2215">
                  <c:v>7.2130000000000001</c:v>
                </c:pt>
                <c:pt idx="2216">
                  <c:v>12.226000000000001</c:v>
                </c:pt>
                <c:pt idx="2217">
                  <c:v>6.1589999999999998</c:v>
                </c:pt>
                <c:pt idx="2218">
                  <c:v>2.5289999999999999</c:v>
                </c:pt>
                <c:pt idx="2219">
                  <c:v>2.669</c:v>
                </c:pt>
                <c:pt idx="2220">
                  <c:v>1.1259999999999999</c:v>
                </c:pt>
                <c:pt idx="2221">
                  <c:v>0.90200000000000002</c:v>
                </c:pt>
                <c:pt idx="2222">
                  <c:v>0.77</c:v>
                </c:pt>
                <c:pt idx="2223">
                  <c:v>0.90200000000000002</c:v>
                </c:pt>
                <c:pt idx="2224">
                  <c:v>1.048</c:v>
                </c:pt>
                <c:pt idx="2225">
                  <c:v>0.59699999999999998</c:v>
                </c:pt>
                <c:pt idx="2226">
                  <c:v>0.45300000000000001</c:v>
                </c:pt>
                <c:pt idx="2227">
                  <c:v>0.90200000000000002</c:v>
                </c:pt>
                <c:pt idx="2228">
                  <c:v>0.97299999999999998</c:v>
                </c:pt>
                <c:pt idx="2229">
                  <c:v>0.90200000000000002</c:v>
                </c:pt>
                <c:pt idx="2230">
                  <c:v>0.83399999999999996</c:v>
                </c:pt>
                <c:pt idx="2231">
                  <c:v>0.65200000000000002</c:v>
                </c:pt>
                <c:pt idx="2232">
                  <c:v>0.45300000000000001</c:v>
                </c:pt>
                <c:pt idx="2233">
                  <c:v>0.41</c:v>
                </c:pt>
                <c:pt idx="2234">
                  <c:v>0.41</c:v>
                </c:pt>
                <c:pt idx="2235">
                  <c:v>0.45300000000000001</c:v>
                </c:pt>
                <c:pt idx="2236">
                  <c:v>0.29899999999999999</c:v>
                </c:pt>
                <c:pt idx="2237">
                  <c:v>0.371</c:v>
                </c:pt>
                <c:pt idx="2238">
                  <c:v>0.29899999999999999</c:v>
                </c:pt>
                <c:pt idx="2239">
                  <c:v>0.29899999999999999</c:v>
                </c:pt>
                <c:pt idx="2240">
                  <c:v>0.23799999999999999</c:v>
                </c:pt>
                <c:pt idx="2241">
                  <c:v>0.21</c:v>
                </c:pt>
                <c:pt idx="2242">
                  <c:v>0.23799999999999999</c:v>
                </c:pt>
                <c:pt idx="2243">
                  <c:v>0.371</c:v>
                </c:pt>
                <c:pt idx="2244">
                  <c:v>0.54600000000000004</c:v>
                </c:pt>
                <c:pt idx="2245">
                  <c:v>0.371</c:v>
                </c:pt>
                <c:pt idx="2246">
                  <c:v>0.45300000000000001</c:v>
                </c:pt>
                <c:pt idx="2247">
                  <c:v>0.41</c:v>
                </c:pt>
                <c:pt idx="2248">
                  <c:v>0.33400000000000002</c:v>
                </c:pt>
                <c:pt idx="2249">
                  <c:v>1.5780000000000001</c:v>
                </c:pt>
                <c:pt idx="2250">
                  <c:v>1.1259999999999999</c:v>
                </c:pt>
                <c:pt idx="2251">
                  <c:v>0.97299999999999998</c:v>
                </c:pt>
                <c:pt idx="2252">
                  <c:v>0.498</c:v>
                </c:pt>
                <c:pt idx="2253">
                  <c:v>0.371</c:v>
                </c:pt>
                <c:pt idx="2254">
                  <c:v>0.371</c:v>
                </c:pt>
                <c:pt idx="2255">
                  <c:v>0.54600000000000004</c:v>
                </c:pt>
                <c:pt idx="2256">
                  <c:v>0.371</c:v>
                </c:pt>
                <c:pt idx="2257">
                  <c:v>0.29899999999999999</c:v>
                </c:pt>
                <c:pt idx="2258">
                  <c:v>0.23799999999999999</c:v>
                </c:pt>
                <c:pt idx="2259">
                  <c:v>0.185</c:v>
                </c:pt>
                <c:pt idx="2260">
                  <c:v>0.54600000000000004</c:v>
                </c:pt>
                <c:pt idx="2261">
                  <c:v>0.41</c:v>
                </c:pt>
                <c:pt idx="2262">
                  <c:v>0.26700000000000002</c:v>
                </c:pt>
                <c:pt idx="2263">
                  <c:v>1.2090000000000001</c:v>
                </c:pt>
                <c:pt idx="2264">
                  <c:v>1.2090000000000001</c:v>
                </c:pt>
                <c:pt idx="2265">
                  <c:v>0.70899999999999996</c:v>
                </c:pt>
                <c:pt idx="2266">
                  <c:v>0.54600000000000004</c:v>
                </c:pt>
                <c:pt idx="2267">
                  <c:v>0.77</c:v>
                </c:pt>
                <c:pt idx="2268">
                  <c:v>0.498</c:v>
                </c:pt>
                <c:pt idx="2269">
                  <c:v>0.41</c:v>
                </c:pt>
                <c:pt idx="2270">
                  <c:v>0.41</c:v>
                </c:pt>
                <c:pt idx="2271">
                  <c:v>0.29899999999999999</c:v>
                </c:pt>
                <c:pt idx="2272">
                  <c:v>0.29899999999999999</c:v>
                </c:pt>
                <c:pt idx="2273">
                  <c:v>0.33400000000000002</c:v>
                </c:pt>
                <c:pt idx="2274">
                  <c:v>0.23799999999999999</c:v>
                </c:pt>
                <c:pt idx="2275">
                  <c:v>0.21</c:v>
                </c:pt>
                <c:pt idx="2276">
                  <c:v>0.21</c:v>
                </c:pt>
                <c:pt idx="2277">
                  <c:v>0.122</c:v>
                </c:pt>
                <c:pt idx="2278">
                  <c:v>1.385</c:v>
                </c:pt>
                <c:pt idx="2279">
                  <c:v>9.0090000000000003</c:v>
                </c:pt>
                <c:pt idx="2280">
                  <c:v>4.37</c:v>
                </c:pt>
                <c:pt idx="2281">
                  <c:v>2.5289999999999999</c:v>
                </c:pt>
                <c:pt idx="2282">
                  <c:v>1.681</c:v>
                </c:pt>
                <c:pt idx="2283">
                  <c:v>1.048</c:v>
                </c:pt>
                <c:pt idx="2284">
                  <c:v>0.83399999999999996</c:v>
                </c:pt>
                <c:pt idx="2285">
                  <c:v>0.59699999999999998</c:v>
                </c:pt>
                <c:pt idx="2286">
                  <c:v>0.45300000000000001</c:v>
                </c:pt>
                <c:pt idx="2287">
                  <c:v>0.45300000000000001</c:v>
                </c:pt>
                <c:pt idx="2288">
                  <c:v>0.371</c:v>
                </c:pt>
                <c:pt idx="2289">
                  <c:v>0.371</c:v>
                </c:pt>
                <c:pt idx="2290">
                  <c:v>0.371</c:v>
                </c:pt>
                <c:pt idx="2291">
                  <c:v>0.90200000000000002</c:v>
                </c:pt>
                <c:pt idx="2292">
                  <c:v>0.70899999999999996</c:v>
                </c:pt>
                <c:pt idx="2293">
                  <c:v>0.498</c:v>
                </c:pt>
                <c:pt idx="2294">
                  <c:v>0.371</c:v>
                </c:pt>
                <c:pt idx="2295">
                  <c:v>0.371</c:v>
                </c:pt>
                <c:pt idx="2296">
                  <c:v>0.29899999999999999</c:v>
                </c:pt>
                <c:pt idx="2297">
                  <c:v>0.371</c:v>
                </c:pt>
                <c:pt idx="2298">
                  <c:v>0.29899999999999999</c:v>
                </c:pt>
                <c:pt idx="2299">
                  <c:v>0.16200000000000001</c:v>
                </c:pt>
                <c:pt idx="2300">
                  <c:v>0.21</c:v>
                </c:pt>
                <c:pt idx="2301">
                  <c:v>1.1259999999999999</c:v>
                </c:pt>
                <c:pt idx="2302">
                  <c:v>0.45300000000000001</c:v>
                </c:pt>
                <c:pt idx="2303">
                  <c:v>0.77</c:v>
                </c:pt>
                <c:pt idx="2304">
                  <c:v>0.77</c:v>
                </c:pt>
                <c:pt idx="2305">
                  <c:v>0.59699999999999998</c:v>
                </c:pt>
                <c:pt idx="2306">
                  <c:v>0.41</c:v>
                </c:pt>
                <c:pt idx="2307">
                  <c:v>0.29899999999999999</c:v>
                </c:pt>
                <c:pt idx="2308">
                  <c:v>0.90200000000000002</c:v>
                </c:pt>
                <c:pt idx="2309">
                  <c:v>0.77</c:v>
                </c:pt>
                <c:pt idx="2310">
                  <c:v>0.83399999999999996</c:v>
                </c:pt>
                <c:pt idx="2311">
                  <c:v>0.90200000000000002</c:v>
                </c:pt>
                <c:pt idx="2312">
                  <c:v>4.9930000000000003</c:v>
                </c:pt>
                <c:pt idx="2313">
                  <c:v>4.7789999999999999</c:v>
                </c:pt>
                <c:pt idx="2314">
                  <c:v>11.454000000000001</c:v>
                </c:pt>
                <c:pt idx="2315">
                  <c:v>13.872999999999999</c:v>
                </c:pt>
                <c:pt idx="2316">
                  <c:v>10.358000000000001</c:v>
                </c:pt>
                <c:pt idx="2317">
                  <c:v>5.2140000000000004</c:v>
                </c:pt>
                <c:pt idx="2318">
                  <c:v>4.5720000000000001</c:v>
                </c:pt>
                <c:pt idx="2319">
                  <c:v>6.1589999999999998</c:v>
                </c:pt>
                <c:pt idx="2320">
                  <c:v>3.45</c:v>
                </c:pt>
                <c:pt idx="2321">
                  <c:v>2.5289999999999999</c:v>
                </c:pt>
                <c:pt idx="2322">
                  <c:v>1.788</c:v>
                </c:pt>
                <c:pt idx="2323">
                  <c:v>1.5780000000000001</c:v>
                </c:pt>
                <c:pt idx="2324">
                  <c:v>1.2949999999999999</c:v>
                </c:pt>
                <c:pt idx="2325">
                  <c:v>1.048</c:v>
                </c:pt>
                <c:pt idx="2326">
                  <c:v>0.90200000000000002</c:v>
                </c:pt>
                <c:pt idx="2327">
                  <c:v>0.90200000000000002</c:v>
                </c:pt>
                <c:pt idx="2328">
                  <c:v>1.048</c:v>
                </c:pt>
                <c:pt idx="2329">
                  <c:v>1.048</c:v>
                </c:pt>
                <c:pt idx="2330">
                  <c:v>0.90200000000000002</c:v>
                </c:pt>
                <c:pt idx="2331">
                  <c:v>0.70899999999999996</c:v>
                </c:pt>
                <c:pt idx="2332">
                  <c:v>0.65200000000000002</c:v>
                </c:pt>
                <c:pt idx="2333">
                  <c:v>0.54600000000000004</c:v>
                </c:pt>
                <c:pt idx="2334">
                  <c:v>0.45300000000000001</c:v>
                </c:pt>
                <c:pt idx="2335">
                  <c:v>0.371</c:v>
                </c:pt>
                <c:pt idx="2336">
                  <c:v>0.33400000000000002</c:v>
                </c:pt>
                <c:pt idx="2337">
                  <c:v>0.33400000000000002</c:v>
                </c:pt>
                <c:pt idx="2338">
                  <c:v>0.29899999999999999</c:v>
                </c:pt>
                <c:pt idx="2339">
                  <c:v>0.26700000000000002</c:v>
                </c:pt>
                <c:pt idx="2340">
                  <c:v>0.23799999999999999</c:v>
                </c:pt>
                <c:pt idx="2341">
                  <c:v>0.23799999999999999</c:v>
                </c:pt>
                <c:pt idx="2342">
                  <c:v>0.23799999999999999</c:v>
                </c:pt>
                <c:pt idx="2343">
                  <c:v>0.21</c:v>
                </c:pt>
                <c:pt idx="2344">
                  <c:v>0.21</c:v>
                </c:pt>
                <c:pt idx="2345">
                  <c:v>0.185</c:v>
                </c:pt>
                <c:pt idx="2346">
                  <c:v>0.16200000000000001</c:v>
                </c:pt>
                <c:pt idx="2347">
                  <c:v>0.16200000000000001</c:v>
                </c:pt>
                <c:pt idx="2348">
                  <c:v>0.16200000000000001</c:v>
                </c:pt>
                <c:pt idx="2349">
                  <c:v>0.16200000000000001</c:v>
                </c:pt>
                <c:pt idx="2350">
                  <c:v>0.16200000000000001</c:v>
                </c:pt>
                <c:pt idx="2351">
                  <c:v>0.14099999999999999</c:v>
                </c:pt>
                <c:pt idx="2352">
                  <c:v>0.14099999999999999</c:v>
                </c:pt>
                <c:pt idx="2353">
                  <c:v>0.104</c:v>
                </c:pt>
                <c:pt idx="2354">
                  <c:v>0.104</c:v>
                </c:pt>
                <c:pt idx="2355">
                  <c:v>0.104</c:v>
                </c:pt>
                <c:pt idx="2356">
                  <c:v>8.8999999999999996E-2</c:v>
                </c:pt>
                <c:pt idx="2357">
                  <c:v>7.4999999999999997E-2</c:v>
                </c:pt>
                <c:pt idx="2358">
                  <c:v>7.4999999999999997E-2</c:v>
                </c:pt>
                <c:pt idx="2359">
                  <c:v>7.4999999999999997E-2</c:v>
                </c:pt>
                <c:pt idx="2360">
                  <c:v>7.0000000000000007E-2</c:v>
                </c:pt>
                <c:pt idx="2361">
                  <c:v>6.3E-2</c:v>
                </c:pt>
                <c:pt idx="2362">
                  <c:v>5.6000000000000001E-2</c:v>
                </c:pt>
                <c:pt idx="2363">
                  <c:v>0.05</c:v>
                </c:pt>
                <c:pt idx="2364">
                  <c:v>0.05</c:v>
                </c:pt>
                <c:pt idx="2365">
                  <c:v>0.05</c:v>
                </c:pt>
                <c:pt idx="2366">
                  <c:v>0.05</c:v>
                </c:pt>
                <c:pt idx="2367">
                  <c:v>0.05</c:v>
                </c:pt>
                <c:pt idx="2368">
                  <c:v>0.05</c:v>
                </c:pt>
                <c:pt idx="2369">
                  <c:v>4.4999999999999998E-2</c:v>
                </c:pt>
                <c:pt idx="2370">
                  <c:v>4.4999999999999998E-2</c:v>
                </c:pt>
                <c:pt idx="2371">
                  <c:v>4.4999999999999998E-2</c:v>
                </c:pt>
                <c:pt idx="2372">
                  <c:v>4.4999999999999998E-2</c:v>
                </c:pt>
                <c:pt idx="2373">
                  <c:v>4.4999999999999998E-2</c:v>
                </c:pt>
                <c:pt idx="2374">
                  <c:v>0.04</c:v>
                </c:pt>
                <c:pt idx="2375">
                  <c:v>0.04</c:v>
                </c:pt>
                <c:pt idx="2376">
                  <c:v>0.04</c:v>
                </c:pt>
                <c:pt idx="2377">
                  <c:v>0.04</c:v>
                </c:pt>
                <c:pt idx="2378">
                  <c:v>0.04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1.1259999999999999</c:v>
                </c:pt>
                <c:pt idx="2607">
                  <c:v>11.836</c:v>
                </c:pt>
                <c:pt idx="2608">
                  <c:v>8.6910000000000007</c:v>
                </c:pt>
                <c:pt idx="2609">
                  <c:v>9.0090000000000003</c:v>
                </c:pt>
                <c:pt idx="2610">
                  <c:v>6.4130000000000003</c:v>
                </c:pt>
                <c:pt idx="2611">
                  <c:v>3.1219999999999999</c:v>
                </c:pt>
                <c:pt idx="2612">
                  <c:v>2.3940000000000001</c:v>
                </c:pt>
                <c:pt idx="2613">
                  <c:v>1.788</c:v>
                </c:pt>
                <c:pt idx="2614">
                  <c:v>2.669</c:v>
                </c:pt>
                <c:pt idx="2615">
                  <c:v>5.9130000000000003</c:v>
                </c:pt>
                <c:pt idx="2616">
                  <c:v>6.6719999999999997</c:v>
                </c:pt>
                <c:pt idx="2617">
                  <c:v>12.625</c:v>
                </c:pt>
                <c:pt idx="2618">
                  <c:v>139.09399999999999</c:v>
                </c:pt>
                <c:pt idx="2619">
                  <c:v>128.28299999999999</c:v>
                </c:pt>
                <c:pt idx="2620">
                  <c:v>106.318</c:v>
                </c:pt>
                <c:pt idx="2621">
                  <c:v>92.739000000000004</c:v>
                </c:pt>
                <c:pt idx="2622">
                  <c:v>83.48</c:v>
                </c:pt>
                <c:pt idx="2623">
                  <c:v>41.319000000000003</c:v>
                </c:pt>
                <c:pt idx="2624">
                  <c:v>14.305999999999999</c:v>
                </c:pt>
                <c:pt idx="2625">
                  <c:v>10.009</c:v>
                </c:pt>
                <c:pt idx="2626">
                  <c:v>7.782</c:v>
                </c:pt>
                <c:pt idx="2627">
                  <c:v>6.6719999999999997</c:v>
                </c:pt>
                <c:pt idx="2628">
                  <c:v>6.1589999999999998</c:v>
                </c:pt>
                <c:pt idx="2629">
                  <c:v>3.6230000000000002</c:v>
                </c:pt>
                <c:pt idx="2630">
                  <c:v>2.3940000000000001</c:v>
                </c:pt>
                <c:pt idx="2631">
                  <c:v>1.9</c:v>
                </c:pt>
                <c:pt idx="2632">
                  <c:v>1.48</c:v>
                </c:pt>
                <c:pt idx="2633">
                  <c:v>1.2090000000000001</c:v>
                </c:pt>
                <c:pt idx="2634">
                  <c:v>1.048</c:v>
                </c:pt>
                <c:pt idx="2635">
                  <c:v>0.90200000000000002</c:v>
                </c:pt>
                <c:pt idx="2636">
                  <c:v>0.83399999999999996</c:v>
                </c:pt>
                <c:pt idx="2637">
                  <c:v>0.77</c:v>
                </c:pt>
                <c:pt idx="2638">
                  <c:v>0.97299999999999998</c:v>
                </c:pt>
                <c:pt idx="2639">
                  <c:v>0.77</c:v>
                </c:pt>
                <c:pt idx="2640">
                  <c:v>0.59699999999999998</c:v>
                </c:pt>
                <c:pt idx="2641">
                  <c:v>0.54600000000000004</c:v>
                </c:pt>
                <c:pt idx="2642">
                  <c:v>0.45300000000000001</c:v>
                </c:pt>
                <c:pt idx="2643">
                  <c:v>0.45300000000000001</c:v>
                </c:pt>
                <c:pt idx="2644">
                  <c:v>0.371</c:v>
                </c:pt>
                <c:pt idx="2645">
                  <c:v>0.371</c:v>
                </c:pt>
                <c:pt idx="2646">
                  <c:v>0.371</c:v>
                </c:pt>
                <c:pt idx="2647">
                  <c:v>0.33400000000000002</c:v>
                </c:pt>
                <c:pt idx="2648">
                  <c:v>0.29899999999999999</c:v>
                </c:pt>
                <c:pt idx="2649">
                  <c:v>0.26700000000000002</c:v>
                </c:pt>
                <c:pt idx="2650">
                  <c:v>0.23799999999999999</c:v>
                </c:pt>
                <c:pt idx="2651">
                  <c:v>0.23799999999999999</c:v>
                </c:pt>
                <c:pt idx="2652">
                  <c:v>0.21</c:v>
                </c:pt>
                <c:pt idx="2653">
                  <c:v>0.29899999999999999</c:v>
                </c:pt>
                <c:pt idx="2654">
                  <c:v>0.70899999999999996</c:v>
                </c:pt>
                <c:pt idx="2655">
                  <c:v>2.2629999999999999</c:v>
                </c:pt>
                <c:pt idx="2656">
                  <c:v>0.77</c:v>
                </c:pt>
                <c:pt idx="2657">
                  <c:v>0.77</c:v>
                </c:pt>
                <c:pt idx="2658">
                  <c:v>0.59699999999999998</c:v>
                </c:pt>
                <c:pt idx="2659">
                  <c:v>0.45300000000000001</c:v>
                </c:pt>
                <c:pt idx="2660">
                  <c:v>0.371</c:v>
                </c:pt>
                <c:pt idx="2661">
                  <c:v>0.29899999999999999</c:v>
                </c:pt>
                <c:pt idx="2662">
                  <c:v>0.29899999999999999</c:v>
                </c:pt>
                <c:pt idx="2663">
                  <c:v>0.26700000000000002</c:v>
                </c:pt>
                <c:pt idx="2664">
                  <c:v>0.23799999999999999</c:v>
                </c:pt>
                <c:pt idx="2665">
                  <c:v>0.21</c:v>
                </c:pt>
                <c:pt idx="2666">
                  <c:v>0.185</c:v>
                </c:pt>
                <c:pt idx="2667">
                  <c:v>0.185</c:v>
                </c:pt>
                <c:pt idx="2668">
                  <c:v>0.16200000000000001</c:v>
                </c:pt>
                <c:pt idx="2669">
                  <c:v>0.16200000000000001</c:v>
                </c:pt>
                <c:pt idx="2670">
                  <c:v>0.14099999999999999</c:v>
                </c:pt>
                <c:pt idx="2671">
                  <c:v>0.14099999999999999</c:v>
                </c:pt>
                <c:pt idx="2672">
                  <c:v>0.122</c:v>
                </c:pt>
                <c:pt idx="2673">
                  <c:v>0.104</c:v>
                </c:pt>
                <c:pt idx="2674">
                  <c:v>0.104</c:v>
                </c:pt>
                <c:pt idx="2675">
                  <c:v>0.104</c:v>
                </c:pt>
                <c:pt idx="2676">
                  <c:v>0.104</c:v>
                </c:pt>
                <c:pt idx="2677">
                  <c:v>8.8999999999999996E-2</c:v>
                </c:pt>
                <c:pt idx="2678">
                  <c:v>7.4999999999999997E-2</c:v>
                </c:pt>
                <c:pt idx="2679">
                  <c:v>7.4999999999999997E-2</c:v>
                </c:pt>
                <c:pt idx="2680">
                  <c:v>7.4999999999999997E-2</c:v>
                </c:pt>
                <c:pt idx="2681">
                  <c:v>7.4999999999999997E-2</c:v>
                </c:pt>
                <c:pt idx="2682">
                  <c:v>7.0000000000000007E-2</c:v>
                </c:pt>
                <c:pt idx="2683">
                  <c:v>7.0000000000000007E-2</c:v>
                </c:pt>
                <c:pt idx="2684">
                  <c:v>6.3E-2</c:v>
                </c:pt>
                <c:pt idx="2685">
                  <c:v>6.3E-2</c:v>
                </c:pt>
                <c:pt idx="2686">
                  <c:v>6.3E-2</c:v>
                </c:pt>
                <c:pt idx="2687">
                  <c:v>6.3E-2</c:v>
                </c:pt>
                <c:pt idx="2688">
                  <c:v>5.6000000000000001E-2</c:v>
                </c:pt>
                <c:pt idx="2689">
                  <c:v>5.6000000000000001E-2</c:v>
                </c:pt>
                <c:pt idx="2690">
                  <c:v>0.05</c:v>
                </c:pt>
                <c:pt idx="2691">
                  <c:v>0.05</c:v>
                </c:pt>
                <c:pt idx="2692">
                  <c:v>0.05</c:v>
                </c:pt>
                <c:pt idx="2693">
                  <c:v>0.05</c:v>
                </c:pt>
                <c:pt idx="2694">
                  <c:v>0.05</c:v>
                </c:pt>
                <c:pt idx="2695">
                  <c:v>0.05</c:v>
                </c:pt>
                <c:pt idx="2696">
                  <c:v>4.4999999999999998E-2</c:v>
                </c:pt>
                <c:pt idx="2697">
                  <c:v>4.4999999999999998E-2</c:v>
                </c:pt>
                <c:pt idx="2698">
                  <c:v>4.4999999999999998E-2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6.3E-2</c:v>
                </c:pt>
                <c:pt idx="2723">
                  <c:v>6.3E-2</c:v>
                </c:pt>
                <c:pt idx="2724">
                  <c:v>6.3E-2</c:v>
                </c:pt>
                <c:pt idx="2725">
                  <c:v>6.3E-2</c:v>
                </c:pt>
                <c:pt idx="2726">
                  <c:v>0.05</c:v>
                </c:pt>
                <c:pt idx="2727">
                  <c:v>0.05</c:v>
                </c:pt>
                <c:pt idx="2728">
                  <c:v>4.4999999999999998E-2</c:v>
                </c:pt>
                <c:pt idx="2729">
                  <c:v>0.04</c:v>
                </c:pt>
                <c:pt idx="2730">
                  <c:v>0.04</c:v>
                </c:pt>
                <c:pt idx="2731">
                  <c:v>0.04</c:v>
                </c:pt>
                <c:pt idx="2732">
                  <c:v>3.5000000000000003E-2</c:v>
                </c:pt>
                <c:pt idx="2733">
                  <c:v>3.5000000000000003E-2</c:v>
                </c:pt>
                <c:pt idx="2734">
                  <c:v>3.5000000000000003E-2</c:v>
                </c:pt>
                <c:pt idx="2735">
                  <c:v>0.04</c:v>
                </c:pt>
                <c:pt idx="2736">
                  <c:v>0.04</c:v>
                </c:pt>
                <c:pt idx="2737">
                  <c:v>0.04</c:v>
                </c:pt>
                <c:pt idx="2738">
                  <c:v>0.04</c:v>
                </c:pt>
                <c:pt idx="2739">
                  <c:v>4.4999999999999998E-2</c:v>
                </c:pt>
                <c:pt idx="2740">
                  <c:v>0.04</c:v>
                </c:pt>
                <c:pt idx="2741">
                  <c:v>0.04</c:v>
                </c:pt>
                <c:pt idx="2742">
                  <c:v>0.04</c:v>
                </c:pt>
                <c:pt idx="2743">
                  <c:v>0.04</c:v>
                </c:pt>
                <c:pt idx="2744">
                  <c:v>3.5000000000000003E-2</c:v>
                </c:pt>
                <c:pt idx="2745">
                  <c:v>3.5000000000000003E-2</c:v>
                </c:pt>
                <c:pt idx="2746">
                  <c:v>3.5000000000000003E-2</c:v>
                </c:pt>
                <c:pt idx="2747">
                  <c:v>3.5000000000000003E-2</c:v>
                </c:pt>
                <c:pt idx="2748">
                  <c:v>3.5000000000000003E-2</c:v>
                </c:pt>
                <c:pt idx="2749">
                  <c:v>3.5000000000000003E-2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0.77</c:v>
                </c:pt>
                <c:pt idx="2878">
                  <c:v>1.788</c:v>
                </c:pt>
                <c:pt idx="2879">
                  <c:v>0.45300000000000001</c:v>
                </c:pt>
                <c:pt idx="2880">
                  <c:v>0.21</c:v>
                </c:pt>
                <c:pt idx="2881">
                  <c:v>0.14099999999999999</c:v>
                </c:pt>
                <c:pt idx="2882">
                  <c:v>0.104</c:v>
                </c:pt>
                <c:pt idx="2883">
                  <c:v>7.4999999999999997E-2</c:v>
                </c:pt>
                <c:pt idx="2884">
                  <c:v>6.3E-2</c:v>
                </c:pt>
                <c:pt idx="2885">
                  <c:v>6.3E-2</c:v>
                </c:pt>
                <c:pt idx="2886">
                  <c:v>6.3E-2</c:v>
                </c:pt>
                <c:pt idx="2887">
                  <c:v>5.6000000000000001E-2</c:v>
                </c:pt>
                <c:pt idx="2888">
                  <c:v>0.04</c:v>
                </c:pt>
                <c:pt idx="2889">
                  <c:v>0.04</c:v>
                </c:pt>
                <c:pt idx="2890">
                  <c:v>3.5000000000000003E-2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85.12</c:v>
                </c:pt>
                <c:pt idx="2997">
                  <c:v>70.787000000000006</c:v>
                </c:pt>
                <c:pt idx="2998">
                  <c:v>109.16800000000001</c:v>
                </c:pt>
                <c:pt idx="2999">
                  <c:v>72.819999999999993</c:v>
                </c:pt>
                <c:pt idx="3000">
                  <c:v>62.872</c:v>
                </c:pt>
                <c:pt idx="3001">
                  <c:v>90.156000000000006</c:v>
                </c:pt>
                <c:pt idx="3002">
                  <c:v>51.673000000000002</c:v>
                </c:pt>
                <c:pt idx="3003">
                  <c:v>107.26300000000001</c:v>
                </c:pt>
                <c:pt idx="3004">
                  <c:v>261.178</c:v>
                </c:pt>
                <c:pt idx="3005">
                  <c:v>199.87100000000001</c:v>
                </c:pt>
                <c:pt idx="3006">
                  <c:v>243.762</c:v>
                </c:pt>
                <c:pt idx="3007">
                  <c:v>264.423</c:v>
                </c:pt>
                <c:pt idx="3008">
                  <c:v>118.998</c:v>
                </c:pt>
                <c:pt idx="3009">
                  <c:v>84.298000000000002</c:v>
                </c:pt>
                <c:pt idx="3010">
                  <c:v>68.775000000000006</c:v>
                </c:pt>
                <c:pt idx="3011">
                  <c:v>325.14699999999999</c:v>
                </c:pt>
                <c:pt idx="3012">
                  <c:v>336.32</c:v>
                </c:pt>
                <c:pt idx="3013">
                  <c:v>359.34800000000001</c:v>
                </c:pt>
                <c:pt idx="3014">
                  <c:v>254.762</c:v>
                </c:pt>
                <c:pt idx="3015">
                  <c:v>159.893</c:v>
                </c:pt>
                <c:pt idx="3016">
                  <c:v>99.843000000000004</c:v>
                </c:pt>
                <c:pt idx="3017">
                  <c:v>87.616</c:v>
                </c:pt>
                <c:pt idx="3018">
                  <c:v>59.048000000000002</c:v>
                </c:pt>
                <c:pt idx="3019">
                  <c:v>27.481000000000002</c:v>
                </c:pt>
                <c:pt idx="3020">
                  <c:v>19.478999999999999</c:v>
                </c:pt>
                <c:pt idx="3021">
                  <c:v>13.872999999999999</c:v>
                </c:pt>
                <c:pt idx="3022">
                  <c:v>10.715999999999999</c:v>
                </c:pt>
                <c:pt idx="3023">
                  <c:v>8.6910000000000007</c:v>
                </c:pt>
                <c:pt idx="3024">
                  <c:v>7.4939999999999998</c:v>
                </c:pt>
                <c:pt idx="3025">
                  <c:v>5.44</c:v>
                </c:pt>
                <c:pt idx="3026">
                  <c:v>5.2140000000000004</c:v>
                </c:pt>
                <c:pt idx="3027">
                  <c:v>4.7789999999999999</c:v>
                </c:pt>
                <c:pt idx="3028">
                  <c:v>4.37</c:v>
                </c:pt>
                <c:pt idx="3029">
                  <c:v>3.9849999999999999</c:v>
                </c:pt>
                <c:pt idx="3030">
                  <c:v>3.45</c:v>
                </c:pt>
                <c:pt idx="3031">
                  <c:v>2.8149999999999999</c:v>
                </c:pt>
                <c:pt idx="3032">
                  <c:v>2.669</c:v>
                </c:pt>
                <c:pt idx="3033">
                  <c:v>2.3940000000000001</c:v>
                </c:pt>
                <c:pt idx="3034">
                  <c:v>2.137</c:v>
                </c:pt>
                <c:pt idx="3035">
                  <c:v>1.9</c:v>
                </c:pt>
                <c:pt idx="3036">
                  <c:v>1.681</c:v>
                </c:pt>
                <c:pt idx="3037">
                  <c:v>1.5780000000000001</c:v>
                </c:pt>
                <c:pt idx="3038">
                  <c:v>1.48</c:v>
                </c:pt>
                <c:pt idx="3039">
                  <c:v>1.385</c:v>
                </c:pt>
                <c:pt idx="3040">
                  <c:v>1.2949999999999999</c:v>
                </c:pt>
                <c:pt idx="3041">
                  <c:v>1.048</c:v>
                </c:pt>
                <c:pt idx="3042">
                  <c:v>0.90200000000000002</c:v>
                </c:pt>
                <c:pt idx="3043">
                  <c:v>0.83399999999999996</c:v>
                </c:pt>
                <c:pt idx="3044">
                  <c:v>0.77</c:v>
                </c:pt>
                <c:pt idx="3045">
                  <c:v>1.1259999999999999</c:v>
                </c:pt>
                <c:pt idx="3046">
                  <c:v>1.9</c:v>
                </c:pt>
                <c:pt idx="3047">
                  <c:v>1.788</c:v>
                </c:pt>
                <c:pt idx="3048">
                  <c:v>1.2949999999999999</c:v>
                </c:pt>
                <c:pt idx="3049">
                  <c:v>1.048</c:v>
                </c:pt>
                <c:pt idx="3050">
                  <c:v>0.90200000000000002</c:v>
                </c:pt>
                <c:pt idx="3051">
                  <c:v>0.77</c:v>
                </c:pt>
                <c:pt idx="3052">
                  <c:v>0.70899999999999996</c:v>
                </c:pt>
                <c:pt idx="3053">
                  <c:v>0.65200000000000002</c:v>
                </c:pt>
                <c:pt idx="3054">
                  <c:v>0.54600000000000004</c:v>
                </c:pt>
                <c:pt idx="3055">
                  <c:v>0.45300000000000001</c:v>
                </c:pt>
                <c:pt idx="3056">
                  <c:v>0.45300000000000001</c:v>
                </c:pt>
                <c:pt idx="3057">
                  <c:v>0.371</c:v>
                </c:pt>
                <c:pt idx="3058">
                  <c:v>0.371</c:v>
                </c:pt>
                <c:pt idx="3059">
                  <c:v>0.29899999999999999</c:v>
                </c:pt>
                <c:pt idx="3060">
                  <c:v>0.26700000000000002</c:v>
                </c:pt>
                <c:pt idx="3061">
                  <c:v>0.26700000000000002</c:v>
                </c:pt>
                <c:pt idx="3062">
                  <c:v>0.23799999999999999</c:v>
                </c:pt>
                <c:pt idx="3063">
                  <c:v>0.23799999999999999</c:v>
                </c:pt>
                <c:pt idx="3064">
                  <c:v>0.21</c:v>
                </c:pt>
                <c:pt idx="3065">
                  <c:v>0.21</c:v>
                </c:pt>
                <c:pt idx="3066">
                  <c:v>0.21</c:v>
                </c:pt>
                <c:pt idx="3067">
                  <c:v>0.185</c:v>
                </c:pt>
                <c:pt idx="3068">
                  <c:v>0.185</c:v>
                </c:pt>
                <c:pt idx="3069">
                  <c:v>0.185</c:v>
                </c:pt>
                <c:pt idx="3070">
                  <c:v>0.185</c:v>
                </c:pt>
                <c:pt idx="3071">
                  <c:v>0.185</c:v>
                </c:pt>
                <c:pt idx="3072">
                  <c:v>0.185</c:v>
                </c:pt>
                <c:pt idx="3073">
                  <c:v>0.14099999999999999</c:v>
                </c:pt>
                <c:pt idx="3074">
                  <c:v>0.14099999999999999</c:v>
                </c:pt>
                <c:pt idx="3075">
                  <c:v>0.14099999999999999</c:v>
                </c:pt>
                <c:pt idx="3076">
                  <c:v>0.14099999999999999</c:v>
                </c:pt>
                <c:pt idx="3077">
                  <c:v>0.122</c:v>
                </c:pt>
                <c:pt idx="3078">
                  <c:v>0.122</c:v>
                </c:pt>
                <c:pt idx="3079">
                  <c:v>0.122</c:v>
                </c:pt>
                <c:pt idx="3080">
                  <c:v>0.104</c:v>
                </c:pt>
                <c:pt idx="3081">
                  <c:v>0.104</c:v>
                </c:pt>
                <c:pt idx="3082">
                  <c:v>0.104</c:v>
                </c:pt>
                <c:pt idx="3083">
                  <c:v>7.4999999999999997E-2</c:v>
                </c:pt>
                <c:pt idx="3084">
                  <c:v>7.4999999999999997E-2</c:v>
                </c:pt>
                <c:pt idx="3085">
                  <c:v>7.4999999999999997E-2</c:v>
                </c:pt>
                <c:pt idx="3086">
                  <c:v>7.4999999999999997E-2</c:v>
                </c:pt>
                <c:pt idx="3087">
                  <c:v>7.0000000000000007E-2</c:v>
                </c:pt>
                <c:pt idx="3088">
                  <c:v>7.0000000000000007E-2</c:v>
                </c:pt>
                <c:pt idx="3089">
                  <c:v>6.3E-2</c:v>
                </c:pt>
                <c:pt idx="3090">
                  <c:v>6.3E-2</c:v>
                </c:pt>
                <c:pt idx="3091">
                  <c:v>6.3E-2</c:v>
                </c:pt>
                <c:pt idx="3092">
                  <c:v>5.6000000000000001E-2</c:v>
                </c:pt>
                <c:pt idx="3093">
                  <c:v>5.6000000000000001E-2</c:v>
                </c:pt>
                <c:pt idx="3094">
                  <c:v>0.05</c:v>
                </c:pt>
                <c:pt idx="3095">
                  <c:v>0.05</c:v>
                </c:pt>
                <c:pt idx="3096">
                  <c:v>4.4999999999999998E-2</c:v>
                </c:pt>
                <c:pt idx="3097">
                  <c:v>4.4999999999999998E-2</c:v>
                </c:pt>
                <c:pt idx="3098">
                  <c:v>4.4999999999999998E-2</c:v>
                </c:pt>
                <c:pt idx="3099">
                  <c:v>0.04</c:v>
                </c:pt>
                <c:pt idx="3100">
                  <c:v>0.04</c:v>
                </c:pt>
                <c:pt idx="3101">
                  <c:v>0.04</c:v>
                </c:pt>
                <c:pt idx="3102">
                  <c:v>0.04</c:v>
                </c:pt>
                <c:pt idx="3103">
                  <c:v>0.04</c:v>
                </c:pt>
                <c:pt idx="3104">
                  <c:v>0.04</c:v>
                </c:pt>
                <c:pt idx="3105">
                  <c:v>0.04</c:v>
                </c:pt>
                <c:pt idx="3106">
                  <c:v>0.04</c:v>
                </c:pt>
                <c:pt idx="3107">
                  <c:v>3.5000000000000003E-2</c:v>
                </c:pt>
                <c:pt idx="3108">
                  <c:v>3.5000000000000003E-2</c:v>
                </c:pt>
                <c:pt idx="3109">
                  <c:v>3.5000000000000003E-2</c:v>
                </c:pt>
                <c:pt idx="3110">
                  <c:v>3.5000000000000003E-2</c:v>
                </c:pt>
                <c:pt idx="3111">
                  <c:v>3.5000000000000003E-2</c:v>
                </c:pt>
                <c:pt idx="3112">
                  <c:v>3.5000000000000003E-2</c:v>
                </c:pt>
                <c:pt idx="3113">
                  <c:v>3.5000000000000003E-2</c:v>
                </c:pt>
                <c:pt idx="3114">
                  <c:v>0.03</c:v>
                </c:pt>
                <c:pt idx="3115">
                  <c:v>0.03</c:v>
                </c:pt>
                <c:pt idx="3116">
                  <c:v>0.03</c:v>
                </c:pt>
                <c:pt idx="3117">
                  <c:v>0.03</c:v>
                </c:pt>
                <c:pt idx="3118">
                  <c:v>0.03</c:v>
                </c:pt>
                <c:pt idx="3119">
                  <c:v>0.03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1.2949999999999999</c:v>
                </c:pt>
                <c:pt idx="3352">
                  <c:v>0.498</c:v>
                </c:pt>
                <c:pt idx="3353">
                  <c:v>0.23799999999999999</c:v>
                </c:pt>
                <c:pt idx="3354">
                  <c:v>0.185</c:v>
                </c:pt>
                <c:pt idx="3355">
                  <c:v>0.14099999999999999</c:v>
                </c:pt>
                <c:pt idx="3356">
                  <c:v>0.122</c:v>
                </c:pt>
                <c:pt idx="3357">
                  <c:v>0.104</c:v>
                </c:pt>
                <c:pt idx="3358">
                  <c:v>7.0000000000000007E-2</c:v>
                </c:pt>
                <c:pt idx="3359">
                  <c:v>5.6000000000000001E-2</c:v>
                </c:pt>
                <c:pt idx="3360">
                  <c:v>0.03</c:v>
                </c:pt>
                <c:pt idx="3361">
                  <c:v>2.3E-2</c:v>
                </c:pt>
                <c:pt idx="3362">
                  <c:v>1.7000000000000001E-2</c:v>
                </c:pt>
                <c:pt idx="3363">
                  <c:v>87.616</c:v>
                </c:pt>
                <c:pt idx="3364">
                  <c:v>2.2629999999999999</c:v>
                </c:pt>
                <c:pt idx="3365">
                  <c:v>1.048</c:v>
                </c:pt>
                <c:pt idx="3366">
                  <c:v>0.65200000000000002</c:v>
                </c:pt>
                <c:pt idx="3367">
                  <c:v>0.41</c:v>
                </c:pt>
                <c:pt idx="3368">
                  <c:v>0.26700000000000002</c:v>
                </c:pt>
                <c:pt idx="3369">
                  <c:v>0.21</c:v>
                </c:pt>
                <c:pt idx="3370">
                  <c:v>0.16200000000000001</c:v>
                </c:pt>
                <c:pt idx="3371">
                  <c:v>0.104</c:v>
                </c:pt>
                <c:pt idx="3372">
                  <c:v>8.8999999999999996E-2</c:v>
                </c:pt>
                <c:pt idx="3373">
                  <c:v>8.8999999999999996E-2</c:v>
                </c:pt>
                <c:pt idx="3374">
                  <c:v>7.0000000000000007E-2</c:v>
                </c:pt>
                <c:pt idx="3375">
                  <c:v>6.3E-2</c:v>
                </c:pt>
                <c:pt idx="3376">
                  <c:v>5.6000000000000001E-2</c:v>
                </c:pt>
                <c:pt idx="3377">
                  <c:v>5.6000000000000001E-2</c:v>
                </c:pt>
                <c:pt idx="3378">
                  <c:v>0.05</c:v>
                </c:pt>
                <c:pt idx="3379">
                  <c:v>4.4999999999999998E-2</c:v>
                </c:pt>
                <c:pt idx="3380">
                  <c:v>0.04</c:v>
                </c:pt>
                <c:pt idx="3381">
                  <c:v>3.5000000000000003E-2</c:v>
                </c:pt>
                <c:pt idx="3382">
                  <c:v>0.03</c:v>
                </c:pt>
                <c:pt idx="3383">
                  <c:v>2.7E-2</c:v>
                </c:pt>
                <c:pt idx="3384">
                  <c:v>2.7E-2</c:v>
                </c:pt>
                <c:pt idx="3385">
                  <c:v>2.3E-2</c:v>
                </c:pt>
                <c:pt idx="3386">
                  <c:v>2.3E-2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8.3810000000000002</c:v>
                </c:pt>
                <c:pt idx="3393">
                  <c:v>2.5289999999999999</c:v>
                </c:pt>
                <c:pt idx="3394">
                  <c:v>5.44</c:v>
                </c:pt>
                <c:pt idx="3395">
                  <c:v>3.6230000000000002</c:v>
                </c:pt>
                <c:pt idx="3396">
                  <c:v>2.5289999999999999</c:v>
                </c:pt>
                <c:pt idx="3397">
                  <c:v>1.48</c:v>
                </c:pt>
                <c:pt idx="3398">
                  <c:v>1.1259999999999999</c:v>
                </c:pt>
                <c:pt idx="3399">
                  <c:v>0.70899999999999996</c:v>
                </c:pt>
                <c:pt idx="3400">
                  <c:v>33.369999999999997</c:v>
                </c:pt>
                <c:pt idx="3401">
                  <c:v>17.045999999999999</c:v>
                </c:pt>
                <c:pt idx="3402">
                  <c:v>39.679000000000002</c:v>
                </c:pt>
                <c:pt idx="3403">
                  <c:v>112.06399999999999</c:v>
                </c:pt>
                <c:pt idx="3404">
                  <c:v>93.61</c:v>
                </c:pt>
                <c:pt idx="3405">
                  <c:v>17.045999999999999</c:v>
                </c:pt>
                <c:pt idx="3406">
                  <c:v>13.032</c:v>
                </c:pt>
                <c:pt idx="3407">
                  <c:v>6.6719999999999997</c:v>
                </c:pt>
                <c:pt idx="3408">
                  <c:v>4.5720000000000001</c:v>
                </c:pt>
                <c:pt idx="3409">
                  <c:v>59.048000000000002</c:v>
                </c:pt>
                <c:pt idx="3410">
                  <c:v>146.976</c:v>
                </c:pt>
                <c:pt idx="3411">
                  <c:v>66.786000000000001</c:v>
                </c:pt>
                <c:pt idx="3412">
                  <c:v>36.472999999999999</c:v>
                </c:pt>
                <c:pt idx="3413">
                  <c:v>28.913</c:v>
                </c:pt>
                <c:pt idx="3414">
                  <c:v>31.858000000000001</c:v>
                </c:pt>
                <c:pt idx="3415">
                  <c:v>26.076000000000001</c:v>
                </c:pt>
                <c:pt idx="3416">
                  <c:v>10.715999999999999</c:v>
                </c:pt>
                <c:pt idx="3417">
                  <c:v>7.782</c:v>
                </c:pt>
                <c:pt idx="3418">
                  <c:v>6.4130000000000003</c:v>
                </c:pt>
                <c:pt idx="3419">
                  <c:v>9.3350000000000009</c:v>
                </c:pt>
                <c:pt idx="3420">
                  <c:v>6.6719999999999997</c:v>
                </c:pt>
                <c:pt idx="3421">
                  <c:v>6.6719999999999997</c:v>
                </c:pt>
                <c:pt idx="3422">
                  <c:v>4.9930000000000003</c:v>
                </c:pt>
                <c:pt idx="3423">
                  <c:v>4.1740000000000004</c:v>
                </c:pt>
                <c:pt idx="3424">
                  <c:v>3.8010000000000002</c:v>
                </c:pt>
                <c:pt idx="3425">
                  <c:v>2.669</c:v>
                </c:pt>
                <c:pt idx="3426">
                  <c:v>2.137</c:v>
                </c:pt>
                <c:pt idx="3427">
                  <c:v>1.788</c:v>
                </c:pt>
                <c:pt idx="3428">
                  <c:v>1.5780000000000001</c:v>
                </c:pt>
                <c:pt idx="3429">
                  <c:v>1.48</c:v>
                </c:pt>
                <c:pt idx="3430">
                  <c:v>1.1259999999999999</c:v>
                </c:pt>
                <c:pt idx="3431">
                  <c:v>0.90200000000000002</c:v>
                </c:pt>
                <c:pt idx="3432">
                  <c:v>0.77</c:v>
                </c:pt>
                <c:pt idx="3433">
                  <c:v>0.65200000000000002</c:v>
                </c:pt>
                <c:pt idx="3434">
                  <c:v>0.59699999999999998</c:v>
                </c:pt>
                <c:pt idx="3435">
                  <c:v>0.54600000000000004</c:v>
                </c:pt>
                <c:pt idx="3436">
                  <c:v>0.498</c:v>
                </c:pt>
                <c:pt idx="3437">
                  <c:v>0.45300000000000001</c:v>
                </c:pt>
                <c:pt idx="3438">
                  <c:v>0.371</c:v>
                </c:pt>
                <c:pt idx="3439">
                  <c:v>0.185</c:v>
                </c:pt>
                <c:pt idx="3440">
                  <c:v>0.23799999999999999</c:v>
                </c:pt>
                <c:pt idx="3441">
                  <c:v>0.23799999999999999</c:v>
                </c:pt>
                <c:pt idx="3442">
                  <c:v>0.23799999999999999</c:v>
                </c:pt>
                <c:pt idx="3443">
                  <c:v>0.23799999999999999</c:v>
                </c:pt>
                <c:pt idx="3444">
                  <c:v>0.23799999999999999</c:v>
                </c:pt>
                <c:pt idx="3445">
                  <c:v>0.23799999999999999</c:v>
                </c:pt>
                <c:pt idx="3446">
                  <c:v>0.185</c:v>
                </c:pt>
                <c:pt idx="3447">
                  <c:v>0.185</c:v>
                </c:pt>
                <c:pt idx="3448">
                  <c:v>0.185</c:v>
                </c:pt>
                <c:pt idx="3449">
                  <c:v>0.185</c:v>
                </c:pt>
                <c:pt idx="3450">
                  <c:v>0.21</c:v>
                </c:pt>
                <c:pt idx="3451">
                  <c:v>0.21</c:v>
                </c:pt>
                <c:pt idx="3452">
                  <c:v>0.21</c:v>
                </c:pt>
                <c:pt idx="3453">
                  <c:v>0.16200000000000001</c:v>
                </c:pt>
                <c:pt idx="3454">
                  <c:v>0.122</c:v>
                </c:pt>
                <c:pt idx="3455">
                  <c:v>0.122</c:v>
                </c:pt>
                <c:pt idx="3456">
                  <c:v>0.122</c:v>
                </c:pt>
                <c:pt idx="3457">
                  <c:v>0.104</c:v>
                </c:pt>
                <c:pt idx="3458">
                  <c:v>0.104</c:v>
                </c:pt>
                <c:pt idx="3459">
                  <c:v>0.104</c:v>
                </c:pt>
                <c:pt idx="3460">
                  <c:v>0.104</c:v>
                </c:pt>
                <c:pt idx="3461">
                  <c:v>0.104</c:v>
                </c:pt>
                <c:pt idx="3462">
                  <c:v>0.104</c:v>
                </c:pt>
                <c:pt idx="3463">
                  <c:v>8.8999999999999996E-2</c:v>
                </c:pt>
                <c:pt idx="3464">
                  <c:v>8.8999999999999996E-2</c:v>
                </c:pt>
                <c:pt idx="3465">
                  <c:v>7.4999999999999997E-2</c:v>
                </c:pt>
                <c:pt idx="3466">
                  <c:v>7.4999999999999997E-2</c:v>
                </c:pt>
                <c:pt idx="3467">
                  <c:v>7.4999999999999997E-2</c:v>
                </c:pt>
                <c:pt idx="3468">
                  <c:v>7.0000000000000007E-2</c:v>
                </c:pt>
                <c:pt idx="3469">
                  <c:v>7.0000000000000007E-2</c:v>
                </c:pt>
                <c:pt idx="3470">
                  <c:v>6.3E-2</c:v>
                </c:pt>
                <c:pt idx="3471">
                  <c:v>6.3E-2</c:v>
                </c:pt>
                <c:pt idx="3472">
                  <c:v>6.3E-2</c:v>
                </c:pt>
                <c:pt idx="3473">
                  <c:v>5.6000000000000001E-2</c:v>
                </c:pt>
                <c:pt idx="3474">
                  <c:v>5.6000000000000001E-2</c:v>
                </c:pt>
                <c:pt idx="3475">
                  <c:v>0.05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0.83399999999999996</c:v>
                </c:pt>
                <c:pt idx="3688">
                  <c:v>8.8999999999999996E-2</c:v>
                </c:pt>
                <c:pt idx="3689">
                  <c:v>27.481000000000002</c:v>
                </c:pt>
                <c:pt idx="3690">
                  <c:v>64.817999999999998</c:v>
                </c:pt>
                <c:pt idx="3691">
                  <c:v>12.625</c:v>
                </c:pt>
                <c:pt idx="3692">
                  <c:v>2.669</c:v>
                </c:pt>
                <c:pt idx="3693">
                  <c:v>1.788</c:v>
                </c:pt>
                <c:pt idx="3694">
                  <c:v>0.90200000000000002</c:v>
                </c:pt>
                <c:pt idx="3695">
                  <c:v>0.90200000000000002</c:v>
                </c:pt>
                <c:pt idx="3696">
                  <c:v>0.90200000000000002</c:v>
                </c:pt>
                <c:pt idx="3697">
                  <c:v>0.498</c:v>
                </c:pt>
                <c:pt idx="3698">
                  <c:v>8.0779999999999994</c:v>
                </c:pt>
                <c:pt idx="3699">
                  <c:v>6.4130000000000003</c:v>
                </c:pt>
                <c:pt idx="3700">
                  <c:v>8.6910000000000007</c:v>
                </c:pt>
                <c:pt idx="3701">
                  <c:v>5.673</c:v>
                </c:pt>
                <c:pt idx="3702">
                  <c:v>7.4939999999999998</c:v>
                </c:pt>
                <c:pt idx="3703">
                  <c:v>7.782</c:v>
                </c:pt>
                <c:pt idx="3704">
                  <c:v>4.37</c:v>
                </c:pt>
                <c:pt idx="3705">
                  <c:v>2.5289999999999999</c:v>
                </c:pt>
                <c:pt idx="3706">
                  <c:v>1.048</c:v>
                </c:pt>
                <c:pt idx="3707">
                  <c:v>0.97299999999999998</c:v>
                </c:pt>
                <c:pt idx="3708">
                  <c:v>0.65200000000000002</c:v>
                </c:pt>
                <c:pt idx="3709">
                  <c:v>0.65200000000000002</c:v>
                </c:pt>
                <c:pt idx="3710">
                  <c:v>0.45300000000000001</c:v>
                </c:pt>
                <c:pt idx="3711">
                  <c:v>0.371</c:v>
                </c:pt>
                <c:pt idx="3712">
                  <c:v>0.33400000000000002</c:v>
                </c:pt>
                <c:pt idx="3713">
                  <c:v>0.23799999999999999</c:v>
                </c:pt>
                <c:pt idx="3714">
                  <c:v>0.21</c:v>
                </c:pt>
                <c:pt idx="3715">
                  <c:v>0.185</c:v>
                </c:pt>
                <c:pt idx="3716">
                  <c:v>0.14099999999999999</c:v>
                </c:pt>
                <c:pt idx="3717">
                  <c:v>0.45300000000000001</c:v>
                </c:pt>
                <c:pt idx="3718">
                  <c:v>0.29899999999999999</c:v>
                </c:pt>
                <c:pt idx="3719">
                  <c:v>0.59699999999999998</c:v>
                </c:pt>
                <c:pt idx="3720">
                  <c:v>0.23799999999999999</c:v>
                </c:pt>
                <c:pt idx="3721">
                  <c:v>0.26700000000000002</c:v>
                </c:pt>
                <c:pt idx="3722">
                  <c:v>0.97299999999999998</c:v>
                </c:pt>
                <c:pt idx="3723">
                  <c:v>0.26700000000000002</c:v>
                </c:pt>
                <c:pt idx="3724">
                  <c:v>0.21</c:v>
                </c:pt>
                <c:pt idx="3725">
                  <c:v>0.185</c:v>
                </c:pt>
                <c:pt idx="3726">
                  <c:v>0.16200000000000001</c:v>
                </c:pt>
                <c:pt idx="3727">
                  <c:v>0.122</c:v>
                </c:pt>
                <c:pt idx="3728">
                  <c:v>0.104</c:v>
                </c:pt>
                <c:pt idx="3729">
                  <c:v>0.83399999999999996</c:v>
                </c:pt>
                <c:pt idx="3730">
                  <c:v>1.1259999999999999</c:v>
                </c:pt>
                <c:pt idx="3731">
                  <c:v>0.54600000000000004</c:v>
                </c:pt>
                <c:pt idx="3732">
                  <c:v>0.26700000000000002</c:v>
                </c:pt>
                <c:pt idx="3733">
                  <c:v>0.185</c:v>
                </c:pt>
                <c:pt idx="3734">
                  <c:v>0.122</c:v>
                </c:pt>
                <c:pt idx="3735">
                  <c:v>92.739000000000004</c:v>
                </c:pt>
                <c:pt idx="3736">
                  <c:v>91.012</c:v>
                </c:pt>
                <c:pt idx="3737">
                  <c:v>60.948999999999998</c:v>
                </c:pt>
                <c:pt idx="3738">
                  <c:v>26.076000000000001</c:v>
                </c:pt>
                <c:pt idx="3739">
                  <c:v>10.358000000000001</c:v>
                </c:pt>
                <c:pt idx="3740">
                  <c:v>23.350999999999999</c:v>
                </c:pt>
                <c:pt idx="3741">
                  <c:v>7.2130000000000001</c:v>
                </c:pt>
                <c:pt idx="3742">
                  <c:v>4.7789999999999999</c:v>
                </c:pt>
                <c:pt idx="3743">
                  <c:v>2.9660000000000002</c:v>
                </c:pt>
                <c:pt idx="3744">
                  <c:v>1.9</c:v>
                </c:pt>
                <c:pt idx="3745">
                  <c:v>1.2949999999999999</c:v>
                </c:pt>
                <c:pt idx="3746">
                  <c:v>0.70899999999999996</c:v>
                </c:pt>
                <c:pt idx="3747">
                  <c:v>3.6230000000000002</c:v>
                </c:pt>
                <c:pt idx="3748">
                  <c:v>136.88999999999999</c:v>
                </c:pt>
                <c:pt idx="3749">
                  <c:v>66.786000000000001</c:v>
                </c:pt>
                <c:pt idx="3750">
                  <c:v>18.247</c:v>
                </c:pt>
                <c:pt idx="3751">
                  <c:v>8.3810000000000002</c:v>
                </c:pt>
                <c:pt idx="3752">
                  <c:v>4.9930000000000003</c:v>
                </c:pt>
                <c:pt idx="3753">
                  <c:v>3.8010000000000002</c:v>
                </c:pt>
                <c:pt idx="3754">
                  <c:v>2.3940000000000001</c:v>
                </c:pt>
                <c:pt idx="3755">
                  <c:v>1.788</c:v>
                </c:pt>
                <c:pt idx="3756">
                  <c:v>0.97299999999999998</c:v>
                </c:pt>
                <c:pt idx="3757">
                  <c:v>1.1259999999999999</c:v>
                </c:pt>
                <c:pt idx="3758">
                  <c:v>0.70899999999999996</c:v>
                </c:pt>
                <c:pt idx="3759">
                  <c:v>0.70899999999999996</c:v>
                </c:pt>
                <c:pt idx="3760">
                  <c:v>0.59699999999999998</c:v>
                </c:pt>
                <c:pt idx="3761">
                  <c:v>0.59699999999999998</c:v>
                </c:pt>
                <c:pt idx="3762">
                  <c:v>0.65200000000000002</c:v>
                </c:pt>
                <c:pt idx="3763">
                  <c:v>0.371</c:v>
                </c:pt>
                <c:pt idx="3764">
                  <c:v>0.26700000000000002</c:v>
                </c:pt>
                <c:pt idx="3765">
                  <c:v>0.16200000000000001</c:v>
                </c:pt>
                <c:pt idx="3766">
                  <c:v>0.185</c:v>
                </c:pt>
                <c:pt idx="3767">
                  <c:v>0.16200000000000001</c:v>
                </c:pt>
                <c:pt idx="3768">
                  <c:v>0.14099999999999999</c:v>
                </c:pt>
                <c:pt idx="3769">
                  <c:v>0.122</c:v>
                </c:pt>
                <c:pt idx="3770">
                  <c:v>0.104</c:v>
                </c:pt>
                <c:pt idx="3771">
                  <c:v>0.104</c:v>
                </c:pt>
                <c:pt idx="3772">
                  <c:v>8.8999999999999996E-2</c:v>
                </c:pt>
                <c:pt idx="3773">
                  <c:v>7.4999999999999997E-2</c:v>
                </c:pt>
                <c:pt idx="3774">
                  <c:v>7.4999999999999997E-2</c:v>
                </c:pt>
                <c:pt idx="3775">
                  <c:v>7.4999999999999997E-2</c:v>
                </c:pt>
                <c:pt idx="3776">
                  <c:v>7.4999999999999997E-2</c:v>
                </c:pt>
                <c:pt idx="3777">
                  <c:v>7.4999999999999997E-2</c:v>
                </c:pt>
                <c:pt idx="3778">
                  <c:v>6.3E-2</c:v>
                </c:pt>
                <c:pt idx="3779">
                  <c:v>6.3E-2</c:v>
                </c:pt>
                <c:pt idx="3780">
                  <c:v>6.3E-2</c:v>
                </c:pt>
                <c:pt idx="3781">
                  <c:v>6.3E-2</c:v>
                </c:pt>
                <c:pt idx="3782">
                  <c:v>7.4999999999999997E-2</c:v>
                </c:pt>
                <c:pt idx="3783">
                  <c:v>7.4999999999999997E-2</c:v>
                </c:pt>
                <c:pt idx="3784">
                  <c:v>6.3E-2</c:v>
                </c:pt>
                <c:pt idx="3785">
                  <c:v>6.3E-2</c:v>
                </c:pt>
                <c:pt idx="3786">
                  <c:v>6.3E-2</c:v>
                </c:pt>
                <c:pt idx="3787">
                  <c:v>6.3E-2</c:v>
                </c:pt>
                <c:pt idx="3788">
                  <c:v>0.05</c:v>
                </c:pt>
                <c:pt idx="3789">
                  <c:v>0.04</c:v>
                </c:pt>
                <c:pt idx="3790">
                  <c:v>0.04</c:v>
                </c:pt>
                <c:pt idx="3791">
                  <c:v>0.04</c:v>
                </c:pt>
                <c:pt idx="3792">
                  <c:v>0.04</c:v>
                </c:pt>
                <c:pt idx="3793">
                  <c:v>0.04</c:v>
                </c:pt>
                <c:pt idx="3794">
                  <c:v>0.04</c:v>
                </c:pt>
                <c:pt idx="3795">
                  <c:v>0.04</c:v>
                </c:pt>
                <c:pt idx="3796">
                  <c:v>0.04</c:v>
                </c:pt>
                <c:pt idx="3797">
                  <c:v>0.03</c:v>
                </c:pt>
                <c:pt idx="3798">
                  <c:v>0.03</c:v>
                </c:pt>
                <c:pt idx="3799">
                  <c:v>0.03</c:v>
                </c:pt>
                <c:pt idx="3800">
                  <c:v>0.03</c:v>
                </c:pt>
                <c:pt idx="3801">
                  <c:v>2.7E-2</c:v>
                </c:pt>
                <c:pt idx="3802">
                  <c:v>2.3E-2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19.478999999999999</c:v>
                </c:pt>
                <c:pt idx="4083">
                  <c:v>4.7789999999999999</c:v>
                </c:pt>
                <c:pt idx="4084">
                  <c:v>92.739000000000004</c:v>
                </c:pt>
                <c:pt idx="4085">
                  <c:v>5.44</c:v>
                </c:pt>
                <c:pt idx="4086">
                  <c:v>2.9660000000000002</c:v>
                </c:pt>
                <c:pt idx="4087">
                  <c:v>5.2140000000000004</c:v>
                </c:pt>
                <c:pt idx="4088">
                  <c:v>2.016</c:v>
                </c:pt>
                <c:pt idx="4089">
                  <c:v>0.90200000000000002</c:v>
                </c:pt>
                <c:pt idx="4090">
                  <c:v>0.54600000000000004</c:v>
                </c:pt>
                <c:pt idx="4091">
                  <c:v>0.45300000000000001</c:v>
                </c:pt>
                <c:pt idx="4092">
                  <c:v>8.3810000000000002</c:v>
                </c:pt>
                <c:pt idx="4093">
                  <c:v>13.448</c:v>
                </c:pt>
                <c:pt idx="4094">
                  <c:v>2.5289999999999999</c:v>
                </c:pt>
                <c:pt idx="4095">
                  <c:v>1.48</c:v>
                </c:pt>
                <c:pt idx="4096">
                  <c:v>0.70899999999999996</c:v>
                </c:pt>
                <c:pt idx="4097">
                  <c:v>0.41</c:v>
                </c:pt>
                <c:pt idx="4098">
                  <c:v>3.2829999999999999</c:v>
                </c:pt>
                <c:pt idx="4099">
                  <c:v>31.858000000000001</c:v>
                </c:pt>
                <c:pt idx="4100">
                  <c:v>82.667000000000002</c:v>
                </c:pt>
                <c:pt idx="4101">
                  <c:v>14.305999999999999</c:v>
                </c:pt>
                <c:pt idx="4102">
                  <c:v>4.7789999999999999</c:v>
                </c:pt>
                <c:pt idx="4103">
                  <c:v>2.9660000000000002</c:v>
                </c:pt>
                <c:pt idx="4104">
                  <c:v>1.9</c:v>
                </c:pt>
                <c:pt idx="4105">
                  <c:v>1.681</c:v>
                </c:pt>
                <c:pt idx="4106">
                  <c:v>2.9660000000000002</c:v>
                </c:pt>
                <c:pt idx="4107">
                  <c:v>1.1259999999999999</c:v>
                </c:pt>
                <c:pt idx="4108">
                  <c:v>0.26700000000000002</c:v>
                </c:pt>
                <c:pt idx="4109">
                  <c:v>1.9</c:v>
                </c:pt>
                <c:pt idx="4110">
                  <c:v>83.48</c:v>
                </c:pt>
                <c:pt idx="4111">
                  <c:v>162.31200000000001</c:v>
                </c:pt>
                <c:pt idx="4112">
                  <c:v>105.378</c:v>
                </c:pt>
                <c:pt idx="4113">
                  <c:v>152.76599999999999</c:v>
                </c:pt>
                <c:pt idx="4114">
                  <c:v>185.072</c:v>
                </c:pt>
                <c:pt idx="4115">
                  <c:v>98.936999999999998</c:v>
                </c:pt>
                <c:pt idx="4116">
                  <c:v>74.875</c:v>
                </c:pt>
                <c:pt idx="4117">
                  <c:v>20.74</c:v>
                </c:pt>
                <c:pt idx="4118">
                  <c:v>31.858000000000001</c:v>
                </c:pt>
                <c:pt idx="4119">
                  <c:v>24.7</c:v>
                </c:pt>
                <c:pt idx="4120">
                  <c:v>13.448</c:v>
                </c:pt>
                <c:pt idx="4121">
                  <c:v>31.858000000000001</c:v>
                </c:pt>
                <c:pt idx="4122">
                  <c:v>145.834</c:v>
                </c:pt>
                <c:pt idx="4123">
                  <c:v>125.14100000000001</c:v>
                </c:pt>
                <c:pt idx="4124">
                  <c:v>91.012</c:v>
                </c:pt>
                <c:pt idx="4125">
                  <c:v>98.037000000000006</c:v>
                </c:pt>
                <c:pt idx="4126">
                  <c:v>74.875</c:v>
                </c:pt>
                <c:pt idx="4127">
                  <c:v>130.40299999999999</c:v>
                </c:pt>
                <c:pt idx="4128">
                  <c:v>197.13</c:v>
                </c:pt>
                <c:pt idx="4129">
                  <c:v>256.35700000000003</c:v>
                </c:pt>
                <c:pt idx="4130">
                  <c:v>242.214</c:v>
                </c:pt>
                <c:pt idx="4131">
                  <c:v>179.85900000000001</c:v>
                </c:pt>
                <c:pt idx="4132">
                  <c:v>148.12299999999999</c:v>
                </c:pt>
                <c:pt idx="4133">
                  <c:v>105.378</c:v>
                </c:pt>
                <c:pt idx="4134">
                  <c:v>141.31899999999999</c:v>
                </c:pt>
                <c:pt idx="4135">
                  <c:v>89.305000000000007</c:v>
                </c:pt>
                <c:pt idx="4136">
                  <c:v>59.048000000000002</c:v>
                </c:pt>
                <c:pt idx="4137">
                  <c:v>36.472999999999999</c:v>
                </c:pt>
                <c:pt idx="4138">
                  <c:v>13.448</c:v>
                </c:pt>
                <c:pt idx="4139">
                  <c:v>10.715999999999999</c:v>
                </c:pt>
                <c:pt idx="4140">
                  <c:v>9.0090000000000003</c:v>
                </c:pt>
                <c:pt idx="4141">
                  <c:v>8.6910000000000007</c:v>
                </c:pt>
                <c:pt idx="4142">
                  <c:v>8.3810000000000002</c:v>
                </c:pt>
                <c:pt idx="4143">
                  <c:v>7.782</c:v>
                </c:pt>
                <c:pt idx="4144">
                  <c:v>7.4939999999999998</c:v>
                </c:pt>
                <c:pt idx="4145">
                  <c:v>7.2130000000000001</c:v>
                </c:pt>
                <c:pt idx="4146">
                  <c:v>6.6719999999999997</c:v>
                </c:pt>
                <c:pt idx="4147">
                  <c:v>3.2829999999999999</c:v>
                </c:pt>
                <c:pt idx="4148">
                  <c:v>2.137</c:v>
                </c:pt>
                <c:pt idx="4149">
                  <c:v>1.9</c:v>
                </c:pt>
                <c:pt idx="4150">
                  <c:v>2.137</c:v>
                </c:pt>
                <c:pt idx="4151">
                  <c:v>3.9849999999999999</c:v>
                </c:pt>
                <c:pt idx="4152">
                  <c:v>36.472999999999999</c:v>
                </c:pt>
                <c:pt idx="4153">
                  <c:v>7.2130000000000001</c:v>
                </c:pt>
                <c:pt idx="4154">
                  <c:v>2.9660000000000002</c:v>
                </c:pt>
                <c:pt idx="4155">
                  <c:v>2.3940000000000001</c:v>
                </c:pt>
                <c:pt idx="4156">
                  <c:v>2.2629999999999999</c:v>
                </c:pt>
                <c:pt idx="4157">
                  <c:v>11.081</c:v>
                </c:pt>
                <c:pt idx="4158">
                  <c:v>122.04600000000001</c:v>
                </c:pt>
                <c:pt idx="4159">
                  <c:v>92.739000000000004</c:v>
                </c:pt>
                <c:pt idx="4160">
                  <c:v>60.948999999999998</c:v>
                </c:pt>
                <c:pt idx="4161">
                  <c:v>62.872</c:v>
                </c:pt>
                <c:pt idx="4162">
                  <c:v>118.998</c:v>
                </c:pt>
                <c:pt idx="4163">
                  <c:v>165.98099999999999</c:v>
                </c:pt>
                <c:pt idx="4164">
                  <c:v>125.14100000000001</c:v>
                </c:pt>
                <c:pt idx="4165">
                  <c:v>90.156000000000006</c:v>
                </c:pt>
                <c:pt idx="4166">
                  <c:v>46.387999999999998</c:v>
                </c:pt>
                <c:pt idx="4167">
                  <c:v>22.030999999999999</c:v>
                </c:pt>
                <c:pt idx="4168">
                  <c:v>12.625</c:v>
                </c:pt>
                <c:pt idx="4169">
                  <c:v>9.3350000000000009</c:v>
                </c:pt>
                <c:pt idx="4170">
                  <c:v>7.4939999999999998</c:v>
                </c:pt>
                <c:pt idx="4171">
                  <c:v>6.1589999999999998</c:v>
                </c:pt>
                <c:pt idx="4172">
                  <c:v>5.44</c:v>
                </c:pt>
                <c:pt idx="4173">
                  <c:v>5.2140000000000004</c:v>
                </c:pt>
                <c:pt idx="4174">
                  <c:v>4.7789999999999999</c:v>
                </c:pt>
                <c:pt idx="4175">
                  <c:v>4.1740000000000004</c:v>
                </c:pt>
                <c:pt idx="4176">
                  <c:v>3.1219999999999999</c:v>
                </c:pt>
                <c:pt idx="4177">
                  <c:v>2.8149999999999999</c:v>
                </c:pt>
                <c:pt idx="4178">
                  <c:v>2.5289999999999999</c:v>
                </c:pt>
                <c:pt idx="4179">
                  <c:v>2.2629999999999999</c:v>
                </c:pt>
                <c:pt idx="4180">
                  <c:v>2.016</c:v>
                </c:pt>
                <c:pt idx="4181">
                  <c:v>1.788</c:v>
                </c:pt>
                <c:pt idx="4182">
                  <c:v>1.385</c:v>
                </c:pt>
                <c:pt idx="4183">
                  <c:v>1.2949999999999999</c:v>
                </c:pt>
                <c:pt idx="4184">
                  <c:v>1.2090000000000001</c:v>
                </c:pt>
                <c:pt idx="4185">
                  <c:v>1.048</c:v>
                </c:pt>
                <c:pt idx="4186">
                  <c:v>1.048</c:v>
                </c:pt>
                <c:pt idx="4187">
                  <c:v>0.90200000000000002</c:v>
                </c:pt>
                <c:pt idx="4188">
                  <c:v>0.83399999999999996</c:v>
                </c:pt>
                <c:pt idx="4189">
                  <c:v>0.77</c:v>
                </c:pt>
                <c:pt idx="4190">
                  <c:v>0.70899999999999996</c:v>
                </c:pt>
                <c:pt idx="4191">
                  <c:v>0.65200000000000002</c:v>
                </c:pt>
                <c:pt idx="4192">
                  <c:v>0.59699999999999998</c:v>
                </c:pt>
                <c:pt idx="4193">
                  <c:v>0.54600000000000004</c:v>
                </c:pt>
                <c:pt idx="4194">
                  <c:v>0.54600000000000004</c:v>
                </c:pt>
                <c:pt idx="4195">
                  <c:v>0.54600000000000004</c:v>
                </c:pt>
                <c:pt idx="4196">
                  <c:v>0.498</c:v>
                </c:pt>
                <c:pt idx="4197">
                  <c:v>0.65200000000000002</c:v>
                </c:pt>
                <c:pt idx="4198">
                  <c:v>0.65200000000000002</c:v>
                </c:pt>
                <c:pt idx="4199">
                  <c:v>0.498</c:v>
                </c:pt>
                <c:pt idx="4200">
                  <c:v>0.45300000000000001</c:v>
                </c:pt>
                <c:pt idx="4201">
                  <c:v>0.45300000000000001</c:v>
                </c:pt>
                <c:pt idx="4202">
                  <c:v>0.41</c:v>
                </c:pt>
                <c:pt idx="4203">
                  <c:v>0.371</c:v>
                </c:pt>
                <c:pt idx="4204">
                  <c:v>0.29899999999999999</c:v>
                </c:pt>
                <c:pt idx="4205">
                  <c:v>0.29899999999999999</c:v>
                </c:pt>
                <c:pt idx="4206">
                  <c:v>0.29899999999999999</c:v>
                </c:pt>
                <c:pt idx="4207">
                  <c:v>0.29899999999999999</c:v>
                </c:pt>
                <c:pt idx="4208">
                  <c:v>0.26700000000000002</c:v>
                </c:pt>
                <c:pt idx="4209">
                  <c:v>0.26700000000000002</c:v>
                </c:pt>
                <c:pt idx="4210">
                  <c:v>0.23799999999999999</c:v>
                </c:pt>
                <c:pt idx="4211">
                  <c:v>0.21</c:v>
                </c:pt>
                <c:pt idx="4212">
                  <c:v>0.21</c:v>
                </c:pt>
                <c:pt idx="4213">
                  <c:v>0.21</c:v>
                </c:pt>
                <c:pt idx="4214">
                  <c:v>0.21</c:v>
                </c:pt>
                <c:pt idx="4215">
                  <c:v>0.21</c:v>
                </c:pt>
                <c:pt idx="4216">
                  <c:v>0.21</c:v>
                </c:pt>
                <c:pt idx="4217">
                  <c:v>0.21</c:v>
                </c:pt>
                <c:pt idx="4218">
                  <c:v>0.21</c:v>
                </c:pt>
                <c:pt idx="4219">
                  <c:v>0.29899999999999999</c:v>
                </c:pt>
                <c:pt idx="4220">
                  <c:v>0.29899999999999999</c:v>
                </c:pt>
                <c:pt idx="4221">
                  <c:v>0.26700000000000002</c:v>
                </c:pt>
                <c:pt idx="4222">
                  <c:v>0.21</c:v>
                </c:pt>
                <c:pt idx="4223">
                  <c:v>0.185</c:v>
                </c:pt>
                <c:pt idx="4224">
                  <c:v>0.185</c:v>
                </c:pt>
                <c:pt idx="4225">
                  <c:v>0.16200000000000001</c:v>
                </c:pt>
                <c:pt idx="4226">
                  <c:v>0.14099999999999999</c:v>
                </c:pt>
                <c:pt idx="4227">
                  <c:v>0.14099999999999999</c:v>
                </c:pt>
                <c:pt idx="4228">
                  <c:v>0.122</c:v>
                </c:pt>
                <c:pt idx="4229">
                  <c:v>0.122</c:v>
                </c:pt>
                <c:pt idx="4230">
                  <c:v>0.122</c:v>
                </c:pt>
                <c:pt idx="4231">
                  <c:v>0.104</c:v>
                </c:pt>
                <c:pt idx="4232">
                  <c:v>7.4999999999999997E-2</c:v>
                </c:pt>
                <c:pt idx="4233">
                  <c:v>7.4999999999999997E-2</c:v>
                </c:pt>
                <c:pt idx="4234">
                  <c:v>7.4999999999999997E-2</c:v>
                </c:pt>
                <c:pt idx="4235">
                  <c:v>7.4999999999999997E-2</c:v>
                </c:pt>
                <c:pt idx="4236">
                  <c:v>7.0000000000000007E-2</c:v>
                </c:pt>
                <c:pt idx="4237">
                  <c:v>7.0000000000000007E-2</c:v>
                </c:pt>
                <c:pt idx="4238">
                  <c:v>7.0000000000000007E-2</c:v>
                </c:pt>
                <c:pt idx="4239">
                  <c:v>6.3E-2</c:v>
                </c:pt>
                <c:pt idx="4240">
                  <c:v>6.3E-2</c:v>
                </c:pt>
                <c:pt idx="4241">
                  <c:v>6.3E-2</c:v>
                </c:pt>
                <c:pt idx="4242">
                  <c:v>0.05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1.2090000000000001</c:v>
                </c:pt>
                <c:pt idx="4408">
                  <c:v>38.063000000000002</c:v>
                </c:pt>
                <c:pt idx="4409">
                  <c:v>9.6679999999999993</c:v>
                </c:pt>
                <c:pt idx="4410">
                  <c:v>5.9130000000000003</c:v>
                </c:pt>
                <c:pt idx="4411">
                  <c:v>108.21299999999999</c:v>
                </c:pt>
                <c:pt idx="4412">
                  <c:v>13.872999999999999</c:v>
                </c:pt>
                <c:pt idx="4413">
                  <c:v>98.037000000000006</c:v>
                </c:pt>
                <c:pt idx="4414">
                  <c:v>99.843000000000004</c:v>
                </c:pt>
                <c:pt idx="4415">
                  <c:v>303.47800000000001</c:v>
                </c:pt>
                <c:pt idx="4416">
                  <c:v>132.54400000000001</c:v>
                </c:pt>
                <c:pt idx="4417">
                  <c:v>62.872</c:v>
                </c:pt>
                <c:pt idx="4418">
                  <c:v>99.843000000000004</c:v>
                </c:pt>
                <c:pt idx="4419">
                  <c:v>240.672</c:v>
                </c:pt>
                <c:pt idx="4420">
                  <c:v>121.02500000000001</c:v>
                </c:pt>
                <c:pt idx="4421">
                  <c:v>106.318</c:v>
                </c:pt>
                <c:pt idx="4422">
                  <c:v>38.063000000000002</c:v>
                </c:pt>
                <c:pt idx="4423">
                  <c:v>14.305999999999999</c:v>
                </c:pt>
                <c:pt idx="4424">
                  <c:v>10.715999999999999</c:v>
                </c:pt>
                <c:pt idx="4425">
                  <c:v>186.38900000000001</c:v>
                </c:pt>
                <c:pt idx="4426">
                  <c:v>182.45400000000001</c:v>
                </c:pt>
                <c:pt idx="4427">
                  <c:v>146.976</c:v>
                </c:pt>
                <c:pt idx="4428">
                  <c:v>328.84699999999998</c:v>
                </c:pt>
                <c:pt idx="4429">
                  <c:v>418.82600000000002</c:v>
                </c:pt>
                <c:pt idx="4430">
                  <c:v>182.45400000000001</c:v>
                </c:pt>
                <c:pt idx="4431">
                  <c:v>488.54300000000001</c:v>
                </c:pt>
                <c:pt idx="4432">
                  <c:v>355.447</c:v>
                </c:pt>
                <c:pt idx="4433">
                  <c:v>308.81099999999998</c:v>
                </c:pt>
                <c:pt idx="4434">
                  <c:v>436.20299999999997</c:v>
                </c:pt>
                <c:pt idx="4435">
                  <c:v>509.99799999999999</c:v>
                </c:pt>
                <c:pt idx="4436">
                  <c:v>177.286</c:v>
                </c:pt>
                <c:pt idx="4437">
                  <c:v>117.992</c:v>
                </c:pt>
                <c:pt idx="4438">
                  <c:v>91.012</c:v>
                </c:pt>
                <c:pt idx="4439">
                  <c:v>76.950999999999993</c:v>
                </c:pt>
                <c:pt idx="4440">
                  <c:v>68.775000000000006</c:v>
                </c:pt>
                <c:pt idx="4441">
                  <c:v>94.484999999999999</c:v>
                </c:pt>
                <c:pt idx="4442">
                  <c:v>51.673000000000002</c:v>
                </c:pt>
                <c:pt idx="4443">
                  <c:v>53.481999999999999</c:v>
                </c:pt>
                <c:pt idx="4444">
                  <c:v>57.17</c:v>
                </c:pt>
                <c:pt idx="4445">
                  <c:v>142.44</c:v>
                </c:pt>
                <c:pt idx="4446">
                  <c:v>126.18300000000001</c:v>
                </c:pt>
                <c:pt idx="4447">
                  <c:v>87.616</c:v>
                </c:pt>
                <c:pt idx="4448">
                  <c:v>62.872</c:v>
                </c:pt>
                <c:pt idx="4449">
                  <c:v>41.319000000000003</c:v>
                </c:pt>
                <c:pt idx="4450">
                  <c:v>19.478999999999999</c:v>
                </c:pt>
                <c:pt idx="4451">
                  <c:v>13.032</c:v>
                </c:pt>
                <c:pt idx="4452">
                  <c:v>11.081</c:v>
                </c:pt>
                <c:pt idx="4453">
                  <c:v>13.448</c:v>
                </c:pt>
                <c:pt idx="4454">
                  <c:v>10.715999999999999</c:v>
                </c:pt>
                <c:pt idx="4455">
                  <c:v>9.0090000000000003</c:v>
                </c:pt>
                <c:pt idx="4456">
                  <c:v>9.6679999999999993</c:v>
                </c:pt>
                <c:pt idx="4457">
                  <c:v>5.44</c:v>
                </c:pt>
                <c:pt idx="4458">
                  <c:v>3.9849999999999999</c:v>
                </c:pt>
                <c:pt idx="4459">
                  <c:v>3.45</c:v>
                </c:pt>
                <c:pt idx="4460">
                  <c:v>84.298000000000002</c:v>
                </c:pt>
                <c:pt idx="4461">
                  <c:v>134.70599999999999</c:v>
                </c:pt>
                <c:pt idx="4462">
                  <c:v>97.141999999999996</c:v>
                </c:pt>
                <c:pt idx="4463">
                  <c:v>33.369999999999997</c:v>
                </c:pt>
                <c:pt idx="4464">
                  <c:v>23.350999999999999</c:v>
                </c:pt>
                <c:pt idx="4465">
                  <c:v>155.12</c:v>
                </c:pt>
                <c:pt idx="4466">
                  <c:v>191.714</c:v>
                </c:pt>
                <c:pt idx="4467">
                  <c:v>246.875</c:v>
                </c:pt>
                <c:pt idx="4468">
                  <c:v>243.762</c:v>
                </c:pt>
                <c:pt idx="4469">
                  <c:v>620.26099999999997</c:v>
                </c:pt>
                <c:pt idx="4470">
                  <c:v>474.54500000000002</c:v>
                </c:pt>
                <c:pt idx="4471">
                  <c:v>228.55</c:v>
                </c:pt>
                <c:pt idx="4472">
                  <c:v>312.39800000000002</c:v>
                </c:pt>
                <c:pt idx="4473">
                  <c:v>310.60199999999998</c:v>
                </c:pt>
                <c:pt idx="4474">
                  <c:v>221.16300000000001</c:v>
                </c:pt>
                <c:pt idx="4475">
                  <c:v>161.1</c:v>
                </c:pt>
                <c:pt idx="4476">
                  <c:v>117.992</c:v>
                </c:pt>
                <c:pt idx="4477">
                  <c:v>389.43</c:v>
                </c:pt>
                <c:pt idx="4478">
                  <c:v>338.20400000000001</c:v>
                </c:pt>
                <c:pt idx="4479">
                  <c:v>296.45299999999997</c:v>
                </c:pt>
                <c:pt idx="4480">
                  <c:v>194.411</c:v>
                </c:pt>
                <c:pt idx="4481">
                  <c:v>216.80099999999999</c:v>
                </c:pt>
                <c:pt idx="4482">
                  <c:v>231.54499999999999</c:v>
                </c:pt>
                <c:pt idx="4483">
                  <c:v>178.57</c:v>
                </c:pt>
                <c:pt idx="4484">
                  <c:v>815.32799999999997</c:v>
                </c:pt>
                <c:pt idx="4485">
                  <c:v>812.13199999999995</c:v>
                </c:pt>
                <c:pt idx="4486">
                  <c:v>284.39699999999999</c:v>
                </c:pt>
                <c:pt idx="4487">
                  <c:v>179.85900000000001</c:v>
                </c:pt>
                <c:pt idx="4488">
                  <c:v>206.82499999999999</c:v>
                </c:pt>
                <c:pt idx="4489">
                  <c:v>151.59800000000001</c:v>
                </c:pt>
                <c:pt idx="4490">
                  <c:v>121.02500000000001</c:v>
                </c:pt>
                <c:pt idx="4491">
                  <c:v>81.858999999999995</c:v>
                </c:pt>
                <c:pt idx="4492">
                  <c:v>64.817999999999998</c:v>
                </c:pt>
                <c:pt idx="4493">
                  <c:v>55.314999999999998</c:v>
                </c:pt>
                <c:pt idx="4494">
                  <c:v>44.673999999999999</c:v>
                </c:pt>
                <c:pt idx="4495">
                  <c:v>26.076000000000001</c:v>
                </c:pt>
                <c:pt idx="4496">
                  <c:v>18.247</c:v>
                </c:pt>
                <c:pt idx="4497">
                  <c:v>7.782</c:v>
                </c:pt>
                <c:pt idx="4498">
                  <c:v>60.948999999999998</c:v>
                </c:pt>
                <c:pt idx="4499">
                  <c:v>88.457999999999998</c:v>
                </c:pt>
                <c:pt idx="4500">
                  <c:v>99.843000000000004</c:v>
                </c:pt>
                <c:pt idx="4501">
                  <c:v>99.843000000000004</c:v>
                </c:pt>
                <c:pt idx="4502">
                  <c:v>68.775000000000006</c:v>
                </c:pt>
                <c:pt idx="4503">
                  <c:v>98.037000000000006</c:v>
                </c:pt>
                <c:pt idx="4504">
                  <c:v>143.566</c:v>
                </c:pt>
                <c:pt idx="4505">
                  <c:v>76.950999999999993</c:v>
                </c:pt>
                <c:pt idx="4506">
                  <c:v>70.787000000000006</c:v>
                </c:pt>
                <c:pt idx="4507">
                  <c:v>48.125999999999998</c:v>
                </c:pt>
                <c:pt idx="4508">
                  <c:v>33.369999999999997</c:v>
                </c:pt>
                <c:pt idx="4509">
                  <c:v>30.372</c:v>
                </c:pt>
                <c:pt idx="4510">
                  <c:v>31.858000000000001</c:v>
                </c:pt>
                <c:pt idx="4511">
                  <c:v>64.817999999999998</c:v>
                </c:pt>
                <c:pt idx="4512">
                  <c:v>27.481000000000002</c:v>
                </c:pt>
                <c:pt idx="4513">
                  <c:v>30.372</c:v>
                </c:pt>
                <c:pt idx="4514">
                  <c:v>22.030999999999999</c:v>
                </c:pt>
                <c:pt idx="4515">
                  <c:v>15.875999999999999</c:v>
                </c:pt>
                <c:pt idx="4516">
                  <c:v>15.875999999999999</c:v>
                </c:pt>
                <c:pt idx="4517">
                  <c:v>14.737</c:v>
                </c:pt>
                <c:pt idx="4518">
                  <c:v>14.737</c:v>
                </c:pt>
                <c:pt idx="4519">
                  <c:v>11.836</c:v>
                </c:pt>
                <c:pt idx="4520">
                  <c:v>9.3350000000000009</c:v>
                </c:pt>
                <c:pt idx="4521">
                  <c:v>3.1219999999999999</c:v>
                </c:pt>
                <c:pt idx="4522">
                  <c:v>6.1589999999999998</c:v>
                </c:pt>
                <c:pt idx="4523">
                  <c:v>4.1740000000000004</c:v>
                </c:pt>
                <c:pt idx="4524">
                  <c:v>7.782</c:v>
                </c:pt>
                <c:pt idx="4525">
                  <c:v>6.9390000000000001</c:v>
                </c:pt>
                <c:pt idx="4526">
                  <c:v>6.1589999999999998</c:v>
                </c:pt>
                <c:pt idx="4527">
                  <c:v>5.2140000000000004</c:v>
                </c:pt>
                <c:pt idx="4528">
                  <c:v>4.7789999999999999</c:v>
                </c:pt>
                <c:pt idx="4529">
                  <c:v>4.5720000000000001</c:v>
                </c:pt>
                <c:pt idx="4530">
                  <c:v>3.8010000000000002</c:v>
                </c:pt>
                <c:pt idx="4531">
                  <c:v>2.669</c:v>
                </c:pt>
                <c:pt idx="4532">
                  <c:v>2.016</c:v>
                </c:pt>
                <c:pt idx="4533">
                  <c:v>1.788</c:v>
                </c:pt>
                <c:pt idx="4534">
                  <c:v>1.788</c:v>
                </c:pt>
                <c:pt idx="4535">
                  <c:v>2.016</c:v>
                </c:pt>
                <c:pt idx="4536">
                  <c:v>2.5289999999999999</c:v>
                </c:pt>
                <c:pt idx="4537">
                  <c:v>2.3940000000000001</c:v>
                </c:pt>
                <c:pt idx="4538">
                  <c:v>3.45</c:v>
                </c:pt>
                <c:pt idx="4539">
                  <c:v>8.6910000000000007</c:v>
                </c:pt>
                <c:pt idx="4540">
                  <c:v>13.448</c:v>
                </c:pt>
                <c:pt idx="4541">
                  <c:v>14.737</c:v>
                </c:pt>
                <c:pt idx="4542">
                  <c:v>12.226000000000001</c:v>
                </c:pt>
                <c:pt idx="4543">
                  <c:v>12.226000000000001</c:v>
                </c:pt>
                <c:pt idx="4544">
                  <c:v>5.2140000000000004</c:v>
                </c:pt>
                <c:pt idx="4545">
                  <c:v>4.5720000000000001</c:v>
                </c:pt>
                <c:pt idx="4546">
                  <c:v>4.5720000000000001</c:v>
                </c:pt>
                <c:pt idx="4547">
                  <c:v>87.616</c:v>
                </c:pt>
                <c:pt idx="4548">
                  <c:v>13.448</c:v>
                </c:pt>
                <c:pt idx="4549">
                  <c:v>13.872999999999999</c:v>
                </c:pt>
                <c:pt idx="4550">
                  <c:v>6.9390000000000001</c:v>
                </c:pt>
                <c:pt idx="4551">
                  <c:v>6.9390000000000001</c:v>
                </c:pt>
                <c:pt idx="4552">
                  <c:v>6.1589999999999998</c:v>
                </c:pt>
                <c:pt idx="4553">
                  <c:v>4.9930000000000003</c:v>
                </c:pt>
                <c:pt idx="4554">
                  <c:v>4.9930000000000003</c:v>
                </c:pt>
                <c:pt idx="4555">
                  <c:v>5.673</c:v>
                </c:pt>
                <c:pt idx="4556">
                  <c:v>4.9930000000000003</c:v>
                </c:pt>
                <c:pt idx="4557">
                  <c:v>4.7789999999999999</c:v>
                </c:pt>
                <c:pt idx="4558">
                  <c:v>4.7789999999999999</c:v>
                </c:pt>
                <c:pt idx="4559">
                  <c:v>4.37</c:v>
                </c:pt>
                <c:pt idx="4560">
                  <c:v>3.6230000000000002</c:v>
                </c:pt>
                <c:pt idx="4561">
                  <c:v>3.1219999999999999</c:v>
                </c:pt>
                <c:pt idx="4562">
                  <c:v>2.8149999999999999</c:v>
                </c:pt>
                <c:pt idx="4563">
                  <c:v>2.5289999999999999</c:v>
                </c:pt>
                <c:pt idx="4564">
                  <c:v>2.2629999999999999</c:v>
                </c:pt>
                <c:pt idx="4565">
                  <c:v>2.016</c:v>
                </c:pt>
                <c:pt idx="4566">
                  <c:v>1.9</c:v>
                </c:pt>
                <c:pt idx="4567">
                  <c:v>1.681</c:v>
                </c:pt>
                <c:pt idx="4568">
                  <c:v>1.681</c:v>
                </c:pt>
                <c:pt idx="4569">
                  <c:v>1.48</c:v>
                </c:pt>
                <c:pt idx="4570">
                  <c:v>1.48</c:v>
                </c:pt>
                <c:pt idx="4571">
                  <c:v>1.385</c:v>
                </c:pt>
                <c:pt idx="4572">
                  <c:v>1.385</c:v>
                </c:pt>
                <c:pt idx="4573">
                  <c:v>1.2949999999999999</c:v>
                </c:pt>
                <c:pt idx="4574">
                  <c:v>2.016</c:v>
                </c:pt>
                <c:pt idx="4575">
                  <c:v>2.2629999999999999</c:v>
                </c:pt>
                <c:pt idx="4576">
                  <c:v>1.5780000000000001</c:v>
                </c:pt>
                <c:pt idx="4577">
                  <c:v>2.2629999999999999</c:v>
                </c:pt>
                <c:pt idx="4578">
                  <c:v>2.9660000000000002</c:v>
                </c:pt>
                <c:pt idx="4579">
                  <c:v>2.669</c:v>
                </c:pt>
                <c:pt idx="4580">
                  <c:v>1.9</c:v>
                </c:pt>
                <c:pt idx="4581">
                  <c:v>1.681</c:v>
                </c:pt>
                <c:pt idx="4582">
                  <c:v>1.48</c:v>
                </c:pt>
                <c:pt idx="4583">
                  <c:v>1.2949999999999999</c:v>
                </c:pt>
                <c:pt idx="4584">
                  <c:v>1.2090000000000001</c:v>
                </c:pt>
                <c:pt idx="4585">
                  <c:v>1.048</c:v>
                </c:pt>
                <c:pt idx="4586">
                  <c:v>0.90200000000000002</c:v>
                </c:pt>
                <c:pt idx="4587">
                  <c:v>0.83399999999999996</c:v>
                </c:pt>
                <c:pt idx="4588">
                  <c:v>0.77</c:v>
                </c:pt>
                <c:pt idx="4589">
                  <c:v>0.70899999999999996</c:v>
                </c:pt>
                <c:pt idx="4590">
                  <c:v>0.65200000000000002</c:v>
                </c:pt>
                <c:pt idx="4591">
                  <c:v>0.65200000000000002</c:v>
                </c:pt>
                <c:pt idx="4592">
                  <c:v>0.65200000000000002</c:v>
                </c:pt>
                <c:pt idx="4593">
                  <c:v>0.65200000000000002</c:v>
                </c:pt>
                <c:pt idx="4594">
                  <c:v>0.65200000000000002</c:v>
                </c:pt>
                <c:pt idx="4595">
                  <c:v>0.65200000000000002</c:v>
                </c:pt>
                <c:pt idx="4596">
                  <c:v>0.65200000000000002</c:v>
                </c:pt>
                <c:pt idx="4597">
                  <c:v>0.65200000000000002</c:v>
                </c:pt>
                <c:pt idx="4598">
                  <c:v>0.65200000000000002</c:v>
                </c:pt>
                <c:pt idx="4599">
                  <c:v>0.59699999999999998</c:v>
                </c:pt>
                <c:pt idx="4600">
                  <c:v>0.59699999999999998</c:v>
                </c:pt>
                <c:pt idx="4601">
                  <c:v>0.54600000000000004</c:v>
                </c:pt>
                <c:pt idx="4602">
                  <c:v>0.54600000000000004</c:v>
                </c:pt>
                <c:pt idx="4603">
                  <c:v>0.54600000000000004</c:v>
                </c:pt>
                <c:pt idx="4604">
                  <c:v>0.54600000000000004</c:v>
                </c:pt>
                <c:pt idx="4605">
                  <c:v>0.54600000000000004</c:v>
                </c:pt>
                <c:pt idx="4606">
                  <c:v>0.498</c:v>
                </c:pt>
                <c:pt idx="4607">
                  <c:v>0.45300000000000001</c:v>
                </c:pt>
                <c:pt idx="4608">
                  <c:v>0.45300000000000001</c:v>
                </c:pt>
                <c:pt idx="4609">
                  <c:v>0.371</c:v>
                </c:pt>
                <c:pt idx="4610">
                  <c:v>0.371</c:v>
                </c:pt>
                <c:pt idx="4611">
                  <c:v>0.371</c:v>
                </c:pt>
                <c:pt idx="4612">
                  <c:v>0.371</c:v>
                </c:pt>
                <c:pt idx="4613">
                  <c:v>0.33400000000000002</c:v>
                </c:pt>
                <c:pt idx="4614">
                  <c:v>0.33400000000000002</c:v>
                </c:pt>
                <c:pt idx="4615">
                  <c:v>0.29899999999999999</c:v>
                </c:pt>
                <c:pt idx="4616">
                  <c:v>0.29899999999999999</c:v>
                </c:pt>
                <c:pt idx="4617">
                  <c:v>0.29899999999999999</c:v>
                </c:pt>
                <c:pt idx="4618">
                  <c:v>0.26700000000000002</c:v>
                </c:pt>
                <c:pt idx="4619">
                  <c:v>0.26700000000000002</c:v>
                </c:pt>
                <c:pt idx="4620">
                  <c:v>0.26700000000000002</c:v>
                </c:pt>
                <c:pt idx="4621">
                  <c:v>0.26700000000000002</c:v>
                </c:pt>
                <c:pt idx="4622">
                  <c:v>0.26700000000000002</c:v>
                </c:pt>
                <c:pt idx="4623">
                  <c:v>0.29899999999999999</c:v>
                </c:pt>
                <c:pt idx="4624">
                  <c:v>0.21</c:v>
                </c:pt>
                <c:pt idx="4625">
                  <c:v>0.185</c:v>
                </c:pt>
                <c:pt idx="4626">
                  <c:v>0.14099999999999999</c:v>
                </c:pt>
                <c:pt idx="4627">
                  <c:v>0.122</c:v>
                </c:pt>
                <c:pt idx="4628">
                  <c:v>0.122</c:v>
                </c:pt>
                <c:pt idx="4629">
                  <c:v>7.4999999999999997E-2</c:v>
                </c:pt>
                <c:pt idx="4630">
                  <c:v>0.122</c:v>
                </c:pt>
                <c:pt idx="4631">
                  <c:v>0.104</c:v>
                </c:pt>
                <c:pt idx="4632">
                  <c:v>0.122</c:v>
                </c:pt>
                <c:pt idx="4633">
                  <c:v>0.122</c:v>
                </c:pt>
                <c:pt idx="4634">
                  <c:v>0.122</c:v>
                </c:pt>
                <c:pt idx="4635">
                  <c:v>0.104</c:v>
                </c:pt>
                <c:pt idx="4636">
                  <c:v>0.122</c:v>
                </c:pt>
                <c:pt idx="4637">
                  <c:v>0.104</c:v>
                </c:pt>
                <c:pt idx="4638">
                  <c:v>8.8999999999999996E-2</c:v>
                </c:pt>
                <c:pt idx="4639">
                  <c:v>0.104</c:v>
                </c:pt>
                <c:pt idx="4640">
                  <c:v>8.8999999999999996E-2</c:v>
                </c:pt>
                <c:pt idx="4641">
                  <c:v>8.8999999999999996E-2</c:v>
                </c:pt>
                <c:pt idx="4642">
                  <c:v>7.4999999999999997E-2</c:v>
                </c:pt>
                <c:pt idx="4643">
                  <c:v>7.0000000000000007E-2</c:v>
                </c:pt>
                <c:pt idx="4644">
                  <c:v>6.3E-2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0.45300000000000001</c:v>
                </c:pt>
                <c:pt idx="4735">
                  <c:v>0.54600000000000004</c:v>
                </c:pt>
                <c:pt idx="4736">
                  <c:v>0.83399999999999996</c:v>
                </c:pt>
                <c:pt idx="4737">
                  <c:v>0.65200000000000002</c:v>
                </c:pt>
                <c:pt idx="4738">
                  <c:v>0.45300000000000001</c:v>
                </c:pt>
                <c:pt idx="4739">
                  <c:v>1.48</c:v>
                </c:pt>
                <c:pt idx="4740">
                  <c:v>1.385</c:v>
                </c:pt>
                <c:pt idx="4741">
                  <c:v>1.385</c:v>
                </c:pt>
                <c:pt idx="4742">
                  <c:v>1.48</c:v>
                </c:pt>
                <c:pt idx="4743">
                  <c:v>0.59699999999999998</c:v>
                </c:pt>
                <c:pt idx="4744">
                  <c:v>0.41</c:v>
                </c:pt>
                <c:pt idx="4745">
                  <c:v>0.54600000000000004</c:v>
                </c:pt>
                <c:pt idx="4746">
                  <c:v>0.45300000000000001</c:v>
                </c:pt>
                <c:pt idx="4747">
                  <c:v>0.371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CE-4FEA-89D6-9DD757363DF4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CAWM!$V$3:$V$4751</c:f>
              <c:numCache>
                <c:formatCode>#,##0.000</c:formatCode>
                <c:ptCount val="47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1.4286045253634864E-11</c:v>
                </c:pt>
                <c:pt idx="4">
                  <c:v>1.4286000586849688E-11</c:v>
                </c:pt>
                <c:pt idx="5">
                  <c:v>1.4285955920255155E-11</c:v>
                </c:pt>
                <c:pt idx="6">
                  <c:v>1.4285911253851135E-11</c:v>
                </c:pt>
                <c:pt idx="7">
                  <c:v>1.4285866587638254E-11</c:v>
                </c:pt>
                <c:pt idx="8">
                  <c:v>1.4285821921615789E-11</c:v>
                </c:pt>
                <c:pt idx="9">
                  <c:v>1.4285777255784017E-11</c:v>
                </c:pt>
                <c:pt idx="10">
                  <c:v>1.4285732590143167E-11</c:v>
                </c:pt>
                <c:pt idx="11">
                  <c:v>1.4285687924692817E-11</c:v>
                </c:pt>
                <c:pt idx="12">
                  <c:v>1.4285643259433283E-11</c:v>
                </c:pt>
                <c:pt idx="13">
                  <c:v>1.4285598594364698E-11</c:v>
                </c:pt>
                <c:pt idx="14">
                  <c:v>3.0806284715566892E-4</c:v>
                </c:pt>
                <c:pt idx="15">
                  <c:v>3.0747311975649975E-4</c:v>
                </c:pt>
                <c:pt idx="16">
                  <c:v>3.068849585357943E-4</c:v>
                </c:pt>
                <c:pt idx="17">
                  <c:v>3.0629835817315166E-4</c:v>
                </c:pt>
                <c:pt idx="18">
                  <c:v>3.0571331337018532E-4</c:v>
                </c:pt>
                <c:pt idx="19">
                  <c:v>3.0512981885041739E-4</c:v>
                </c:pt>
                <c:pt idx="20">
                  <c:v>3.0454786935916908E-4</c:v>
                </c:pt>
                <c:pt idx="21">
                  <c:v>3.0396745966345708E-4</c:v>
                </c:pt>
                <c:pt idx="22">
                  <c:v>3.0338858455188766E-4</c:v>
                </c:pt>
                <c:pt idx="23">
                  <c:v>3.0281123883454762E-4</c:v>
                </c:pt>
                <c:pt idx="24">
                  <c:v>3.0223541734290653E-4</c:v>
                </c:pt>
                <c:pt idx="25">
                  <c:v>3.016611149297074E-4</c:v>
                </c:pt>
                <c:pt idx="26">
                  <c:v>3.0108832646886716E-4</c:v>
                </c:pt>
                <c:pt idx="27">
                  <c:v>3.0434888690549124E-4</c:v>
                </c:pt>
                <c:pt idx="28">
                  <c:v>3.0376900344084289E-4</c:v>
                </c:pt>
                <c:pt idx="29">
                  <c:v>3.0319065278020956E-4</c:v>
                </c:pt>
                <c:pt idx="30">
                  <c:v>3.0261382974101176E-4</c:v>
                </c:pt>
                <c:pt idx="31">
                  <c:v>3.0203852916201767E-4</c:v>
                </c:pt>
                <c:pt idx="32">
                  <c:v>3.0146474590323592E-4</c:v>
                </c:pt>
                <c:pt idx="33">
                  <c:v>3.0089247484581147E-4</c:v>
                </c:pt>
                <c:pt idx="34">
                  <c:v>3.003217108919217E-4</c:v>
                </c:pt>
                <c:pt idx="35">
                  <c:v>2.997524489646804E-4</c:v>
                </c:pt>
                <c:pt idx="36">
                  <c:v>2.9918468400802923E-4</c:v>
                </c:pt>
                <c:pt idx="37">
                  <c:v>2.986184109866437E-4</c:v>
                </c:pt>
                <c:pt idx="38">
                  <c:v>2.9805362488582624E-4</c:v>
                </c:pt>
                <c:pt idx="39">
                  <c:v>2.9749032071141394E-4</c:v>
                </c:pt>
                <c:pt idx="40">
                  <c:v>2.9692849348967286E-4</c:v>
                </c:pt>
                <c:pt idx="41">
                  <c:v>2.9636813826720262E-4</c:v>
                </c:pt>
                <c:pt idx="42">
                  <c:v>2.9580925011083847E-4</c:v>
                </c:pt>
                <c:pt idx="43">
                  <c:v>2.952518241075544E-4</c:v>
                </c:pt>
                <c:pt idx="44">
                  <c:v>2.9469585536436249E-4</c:v>
                </c:pt>
                <c:pt idx="45">
                  <c:v>2.9414133900822133E-4</c:v>
                </c:pt>
                <c:pt idx="46">
                  <c:v>2.9358827018593814E-4</c:v>
                </c:pt>
                <c:pt idx="47">
                  <c:v>2.9303664406407339E-4</c:v>
                </c:pt>
                <c:pt idx="48">
                  <c:v>2.9248645582884397E-4</c:v>
                </c:pt>
                <c:pt idx="49">
                  <c:v>2.9196362522712876E-4</c:v>
                </c:pt>
                <c:pt idx="50">
                  <c:v>2.923796042603972E-4</c:v>
                </c:pt>
                <c:pt idx="51">
                  <c:v>2.9183112731593144E-4</c:v>
                </c:pt>
                <c:pt idx="52">
                  <c:v>2.912840777626468E-4</c:v>
                </c:pt>
                <c:pt idx="53">
                  <c:v>2.9073845084893243E-4</c:v>
                </c:pt>
                <c:pt idx="54">
                  <c:v>2.9019424184244361E-4</c:v>
                </c:pt>
                <c:pt idx="55">
                  <c:v>1.1288689021094648E-2</c:v>
                </c:pt>
                <c:pt idx="56">
                  <c:v>5.6540949240671164E-2</c:v>
                </c:pt>
                <c:pt idx="57">
                  <c:v>5.5719867348331571E-2</c:v>
                </c:pt>
                <c:pt idx="58">
                  <c:v>5.4915302725579249E-2</c:v>
                </c:pt>
                <c:pt idx="59">
                  <c:v>5.4126831493921404E-2</c:v>
                </c:pt>
                <c:pt idx="60">
                  <c:v>5.3354042981677313E-2</c:v>
                </c:pt>
                <c:pt idx="61">
                  <c:v>5.2596539240637279E-2</c:v>
                </c:pt>
                <c:pt idx="62">
                  <c:v>7.0290843552133955E-2</c:v>
                </c:pt>
                <c:pt idx="63">
                  <c:v>6.9179845571888943E-2</c:v>
                </c:pt>
                <c:pt idx="64">
                  <c:v>6.809316626994151E-2</c:v>
                </c:pt>
                <c:pt idx="65">
                  <c:v>6.7030126796370507E-2</c:v>
                </c:pt>
                <c:pt idx="66">
                  <c:v>6.5990071299896397E-2</c:v>
                </c:pt>
                <c:pt idx="67">
                  <c:v>6.4972366013006266E-2</c:v>
                </c:pt>
                <c:pt idx="68">
                  <c:v>6.3976398378811528E-2</c:v>
                </c:pt>
                <c:pt idx="69">
                  <c:v>6.3001576217494068E-2</c:v>
                </c:pt>
                <c:pt idx="70">
                  <c:v>0.91285251937676903</c:v>
                </c:pt>
                <c:pt idx="71">
                  <c:v>0.87376611629473766</c:v>
                </c:pt>
                <c:pt idx="72">
                  <c:v>0.83698295082679897</c:v>
                </c:pt>
                <c:pt idx="73">
                  <c:v>0.80233119554280907</c:v>
                </c:pt>
                <c:pt idx="74">
                  <c:v>0.84920128365738456</c:v>
                </c:pt>
                <c:pt idx="75">
                  <c:v>0.81384547573996402</c:v>
                </c:pt>
                <c:pt idx="76">
                  <c:v>0.78051606121362516</c:v>
                </c:pt>
                <c:pt idx="77">
                  <c:v>0.74906595503733397</c:v>
                </c:pt>
                <c:pt idx="78">
                  <c:v>0.71936093287167524</c:v>
                </c:pt>
                <c:pt idx="79">
                  <c:v>0.69127832089779662</c:v>
                </c:pt>
                <c:pt idx="80">
                  <c:v>0.67317903588100425</c:v>
                </c:pt>
                <c:pt idx="81">
                  <c:v>0.68218911979376895</c:v>
                </c:pt>
                <c:pt idx="82">
                  <c:v>0.81134945392442859</c:v>
                </c:pt>
                <c:pt idx="83">
                  <c:v>0.77816183001685002</c:v>
                </c:pt>
                <c:pt idx="84">
                  <c:v>0.74684331297480766</c:v>
                </c:pt>
                <c:pt idx="85">
                  <c:v>0.74150910851637941</c:v>
                </c:pt>
                <c:pt idx="86">
                  <c:v>0.71221922805695792</c:v>
                </c:pt>
                <c:pt idx="87">
                  <c:v>0.68452286208196478</c:v>
                </c:pt>
                <c:pt idx="88">
                  <c:v>0.65831015297187956</c:v>
                </c:pt>
                <c:pt idx="89">
                  <c:v>0.6334803721257446</c:v>
                </c:pt>
                <c:pt idx="90">
                  <c:v>0.60994103553100187</c:v>
                </c:pt>
                <c:pt idx="91">
                  <c:v>0.58760711688109479</c:v>
                </c:pt>
                <c:pt idx="92">
                  <c:v>0.56640034620858493</c:v>
                </c:pt>
                <c:pt idx="93">
                  <c:v>0.54624858363851148</c:v>
                </c:pt>
                <c:pt idx="94">
                  <c:v>0.52708525926076244</c:v>
                </c:pt>
                <c:pt idx="95">
                  <c:v>0.7563684203615072</c:v>
                </c:pt>
                <c:pt idx="96">
                  <c:v>1.19875777282811</c:v>
                </c:pt>
                <c:pt idx="97">
                  <c:v>1.1417111673831821</c:v>
                </c:pt>
                <c:pt idx="98">
                  <c:v>2.135538287610883</c:v>
                </c:pt>
                <c:pt idx="99">
                  <c:v>8.0266955339506207</c:v>
                </c:pt>
                <c:pt idx="100">
                  <c:v>10.230512453230691</c:v>
                </c:pt>
                <c:pt idx="101">
                  <c:v>13.36870111245517</c:v>
                </c:pt>
                <c:pt idx="102">
                  <c:v>73.333270024390998</c:v>
                </c:pt>
                <c:pt idx="103">
                  <c:v>181.5351735178152</c:v>
                </c:pt>
                <c:pt idx="104">
                  <c:v>221.08616395362429</c:v>
                </c:pt>
                <c:pt idx="105">
                  <c:v>317.70802806939571</c:v>
                </c:pt>
                <c:pt idx="106">
                  <c:v>226.85481488463597</c:v>
                </c:pt>
                <c:pt idx="107">
                  <c:v>177.31251652163797</c:v>
                </c:pt>
                <c:pt idx="108">
                  <c:v>124.15959548131448</c:v>
                </c:pt>
                <c:pt idx="109">
                  <c:v>89.624275421296019</c:v>
                </c:pt>
                <c:pt idx="110">
                  <c:v>67.51358691926005</c:v>
                </c:pt>
                <c:pt idx="111">
                  <c:v>52.519643111385619</c:v>
                </c:pt>
                <c:pt idx="112">
                  <c:v>41.899494821123547</c:v>
                </c:pt>
                <c:pt idx="113">
                  <c:v>34.115243848250401</c:v>
                </c:pt>
                <c:pt idx="114">
                  <c:v>28.249178535117206</c:v>
                </c:pt>
                <c:pt idx="115">
                  <c:v>25.031241635660336</c:v>
                </c:pt>
                <c:pt idx="116">
                  <c:v>25.922144539955802</c:v>
                </c:pt>
                <c:pt idx="117">
                  <c:v>41.748015868313963</c:v>
                </c:pt>
                <c:pt idx="118">
                  <c:v>42.718994769298483</c:v>
                </c:pt>
                <c:pt idx="119">
                  <c:v>40.948095365777853</c:v>
                </c:pt>
                <c:pt idx="120">
                  <c:v>43.275113728785655</c:v>
                </c:pt>
                <c:pt idx="121">
                  <c:v>39.065781854769568</c:v>
                </c:pt>
                <c:pt idx="122">
                  <c:v>31.996643308124948</c:v>
                </c:pt>
                <c:pt idx="123">
                  <c:v>26.626384335121013</c:v>
                </c:pt>
                <c:pt idx="124">
                  <c:v>22.457361878942443</c:v>
                </c:pt>
                <c:pt idx="125">
                  <c:v>23.757127518307104</c:v>
                </c:pt>
                <c:pt idx="126">
                  <c:v>22.791341907093273</c:v>
                </c:pt>
                <c:pt idx="127">
                  <c:v>19.427060360542093</c:v>
                </c:pt>
                <c:pt idx="128">
                  <c:v>19.364751659905252</c:v>
                </c:pt>
                <c:pt idx="129">
                  <c:v>51.739202867416815</c:v>
                </c:pt>
                <c:pt idx="130">
                  <c:v>64.487990691214534</c:v>
                </c:pt>
                <c:pt idx="131">
                  <c:v>50.408512585239315</c:v>
                </c:pt>
                <c:pt idx="132">
                  <c:v>40.370650641075613</c:v>
                </c:pt>
                <c:pt idx="133">
                  <c:v>32.974527530889375</c:v>
                </c:pt>
                <c:pt idx="134">
                  <c:v>27.376892714121087</c:v>
                </c:pt>
                <c:pt idx="135">
                  <c:v>23.045019160375087</c:v>
                </c:pt>
                <c:pt idx="136">
                  <c:v>19.628976348659787</c:v>
                </c:pt>
                <c:pt idx="137">
                  <c:v>16.89129748210296</c:v>
                </c:pt>
                <c:pt idx="138">
                  <c:v>14.66631500456827</c:v>
                </c:pt>
                <c:pt idx="139">
                  <c:v>12.835666045278774</c:v>
                </c:pt>
                <c:pt idx="140">
                  <c:v>11.313012758312848</c:v>
                </c:pt>
                <c:pt idx="141">
                  <c:v>10.034218238588061</c:v>
                </c:pt>
                <c:pt idx="142">
                  <c:v>8.9508608965813163</c:v>
                </c:pt>
                <c:pt idx="143">
                  <c:v>8.0258517539568484</c:v>
                </c:pt>
                <c:pt idx="144">
                  <c:v>7.2304107110975426</c:v>
                </c:pt>
                <c:pt idx="145">
                  <c:v>6.5419412674856483</c:v>
                </c:pt>
                <c:pt idx="146">
                  <c:v>5.9425115002385382</c:v>
                </c:pt>
                <c:pt idx="147">
                  <c:v>5.5012235989735192</c:v>
                </c:pt>
                <c:pt idx="148">
                  <c:v>5.0296361238330816</c:v>
                </c:pt>
                <c:pt idx="149">
                  <c:v>4.6130908684373129</c:v>
                </c:pt>
                <c:pt idx="150">
                  <c:v>4.243550137284247</c:v>
                </c:pt>
                <c:pt idx="151">
                  <c:v>3.9143724103234678</c:v>
                </c:pt>
                <c:pt idx="152">
                  <c:v>3.6200333510485714</c:v>
                </c:pt>
                <c:pt idx="153">
                  <c:v>3.3559094452598051</c:v>
                </c:pt>
                <c:pt idx="154">
                  <c:v>3.1210989960338815</c:v>
                </c:pt>
                <c:pt idx="155">
                  <c:v>2.906042158537828</c:v>
                </c:pt>
                <c:pt idx="156">
                  <c:v>2.7112471596925443</c:v>
                </c:pt>
                <c:pt idx="157">
                  <c:v>2.534314484808478</c:v>
                </c:pt>
                <c:pt idx="158">
                  <c:v>2.3731842549953464</c:v>
                </c:pt>
                <c:pt idx="159">
                  <c:v>2.2260806599185337</c:v>
                </c:pt>
                <c:pt idx="160">
                  <c:v>2.0914666520214995</c:v>
                </c:pt>
                <c:pt idx="161">
                  <c:v>2.011886071489724</c:v>
                </c:pt>
                <c:pt idx="162">
                  <c:v>1.8948923562544524</c:v>
                </c:pt>
                <c:pt idx="163">
                  <c:v>1.7872262383383608</c:v>
                </c:pt>
                <c:pt idx="164">
                  <c:v>1.6879501884831376</c:v>
                </c:pt>
                <c:pt idx="165">
                  <c:v>1.5962396524257925</c:v>
                </c:pt>
                <c:pt idx="166">
                  <c:v>1.5113672659269752</c:v>
                </c:pt>
                <c:pt idx="167">
                  <c:v>1.4326895668676816</c:v>
                </c:pt>
                <c:pt idx="168">
                  <c:v>1.3596357650565685</c:v>
                </c:pt>
                <c:pt idx="169">
                  <c:v>1.2916982151964151</c:v>
                </c:pt>
                <c:pt idx="170">
                  <c:v>1.2284243055020696</c:v>
                </c:pt>
                <c:pt idx="171">
                  <c:v>1.169409527744768</c:v>
                </c:pt>
                <c:pt idx="172">
                  <c:v>1.11429153705768</c:v>
                </c:pt>
                <c:pt idx="173">
                  <c:v>1.062745043997303</c:v>
                </c:pt>
                <c:pt idx="174">
                  <c:v>1.0144774088997246</c:v>
                </c:pt>
                <c:pt idx="175">
                  <c:v>0.96922483087954903</c:v>
                </c:pt>
                <c:pt idx="176">
                  <c:v>0.9465756757281083</c:v>
                </c:pt>
                <c:pt idx="177">
                  <c:v>0.90749986784284575</c:v>
                </c:pt>
                <c:pt idx="178">
                  <c:v>0.86873117742508854</c:v>
                </c:pt>
                <c:pt idx="179">
                  <c:v>0.83224185238447834</c:v>
                </c:pt>
                <c:pt idx="180">
                  <c:v>0.79786222504854476</c:v>
                </c:pt>
                <c:pt idx="181">
                  <c:v>0.76543783669220733</c:v>
                </c:pt>
                <c:pt idx="182">
                  <c:v>0.73482784961291747</c:v>
                </c:pt>
                <c:pt idx="183">
                  <c:v>0.70590364776891734</c:v>
                </c:pt>
                <c:pt idx="184">
                  <c:v>0.6785476009632555</c:v>
                </c:pt>
                <c:pt idx="185">
                  <c:v>0.65265197121365426</c:v>
                </c:pt>
                <c:pt idx="186">
                  <c:v>0.62818509100897069</c:v>
                </c:pt>
                <c:pt idx="187">
                  <c:v>0.60491845747328798</c:v>
                </c:pt>
                <c:pt idx="188">
                  <c:v>0.58283943563306884</c:v>
                </c:pt>
                <c:pt idx="189">
                  <c:v>0.56187115780295571</c:v>
                </c:pt>
                <c:pt idx="190">
                  <c:v>0.54194275756154187</c:v>
                </c:pt>
                <c:pt idx="191">
                  <c:v>0.5229888231063623</c:v>
                </c:pt>
                <c:pt idx="192">
                  <c:v>0.50494890733772035</c:v>
                </c:pt>
                <c:pt idx="193">
                  <c:v>0.48776708808264807</c:v>
                </c:pt>
                <c:pt idx="194">
                  <c:v>0.47139157271496246</c:v>
                </c:pt>
                <c:pt idx="195">
                  <c:v>0.45577434215382651</c:v>
                </c:pt>
                <c:pt idx="196">
                  <c:v>0.44087082984937059</c:v>
                </c:pt>
                <c:pt idx="197">
                  <c:v>0.42663963190474674</c:v>
                </c:pt>
                <c:pt idx="198">
                  <c:v>0.41304224495205299</c:v>
                </c:pt>
                <c:pt idx="199">
                  <c:v>0.40004282880549208</c:v>
                </c:pt>
                <c:pt idx="200">
                  <c:v>0.38760799126784312</c:v>
                </c:pt>
                <c:pt idx="201">
                  <c:v>0.37570659277333968</c:v>
                </c:pt>
                <c:pt idx="202">
                  <c:v>0.36430956881785193</c:v>
                </c:pt>
                <c:pt idx="203">
                  <c:v>0.3533897683612014</c:v>
                </c:pt>
                <c:pt idx="204">
                  <c:v>0.34292180659120969</c:v>
                </c:pt>
                <c:pt idx="205">
                  <c:v>0.33289235331373496</c:v>
                </c:pt>
                <c:pt idx="206">
                  <c:v>0.32325790064235016</c:v>
                </c:pt>
                <c:pt idx="207">
                  <c:v>0.31400846508360658</c:v>
                </c:pt>
                <c:pt idx="208">
                  <c:v>0.30512449338963654</c:v>
                </c:pt>
                <c:pt idx="209">
                  <c:v>0.29658763293575857</c:v>
                </c:pt>
                <c:pt idx="210">
                  <c:v>0.2883806455001463</c:v>
                </c:pt>
                <c:pt idx="211">
                  <c:v>0.28048732811506211</c:v>
                </c:pt>
                <c:pt idx="212">
                  <c:v>0.27289244033892579</c:v>
                </c:pt>
                <c:pt idx="213">
                  <c:v>0.26558163736477569</c:v>
                </c:pt>
                <c:pt idx="214">
                  <c:v>0.258541408439527</c:v>
                </c:pt>
                <c:pt idx="215">
                  <c:v>0.25175902012083184</c:v>
                </c:pt>
                <c:pt idx="216">
                  <c:v>0.24522246394500202</c:v>
                </c:pt>
                <c:pt idx="217">
                  <c:v>0.23892040812109591</c:v>
                </c:pt>
                <c:pt idx="218">
                  <c:v>0.23284215290344309</c:v>
                </c:pt>
                <c:pt idx="219">
                  <c:v>0.2269775893281322</c:v>
                </c:pt>
                <c:pt idx="220">
                  <c:v>0.22131716102876162</c:v>
                </c:pt>
                <c:pt idx="221">
                  <c:v>0.2158518288734268</c:v>
                </c:pt>
                <c:pt idx="222">
                  <c:v>0.21057303818886208</c:v>
                </c:pt>
                <c:pt idx="223">
                  <c:v>0.2054726883591782</c:v>
                </c:pt>
                <c:pt idx="224">
                  <c:v>0.20054310460595659</c:v>
                </c:pt>
                <c:pt idx="225">
                  <c:v>0.19577701177390672</c:v>
                </c:pt>
                <c:pt idx="226">
                  <c:v>0.19116750996196719</c:v>
                </c:pt>
                <c:pt idx="227">
                  <c:v>0.18670805185390305</c:v>
                </c:pt>
                <c:pt idx="228">
                  <c:v>0.18239242161524241</c:v>
                </c:pt>
                <c:pt idx="229">
                  <c:v>0.17821471523494509</c:v>
                </c:pt>
                <c:pt idx="230">
                  <c:v>0.1741693222006723</c:v>
                </c:pt>
                <c:pt idx="231">
                  <c:v>0.17025090840598955</c:v>
                </c:pt>
                <c:pt idx="232">
                  <c:v>0.16645440019642574</c:v>
                </c:pt>
                <c:pt idx="233">
                  <c:v>0.16277496946911507</c:v>
                </c:pt>
                <c:pt idx="234">
                  <c:v>0.15920801974781207</c:v>
                </c:pt>
                <c:pt idx="235">
                  <c:v>0.15574917316151554</c:v>
                </c:pt>
                <c:pt idx="236">
                  <c:v>0.15239425826079026</c:v>
                </c:pt>
                <c:pt idx="237">
                  <c:v>0.14913929861119779</c:v>
                </c:pt>
                <c:pt idx="238">
                  <c:v>0.14598050210811667</c:v>
                </c:pt>
                <c:pt idx="239">
                  <c:v>0.14291425096165331</c:v>
                </c:pt>
                <c:pt idx="240">
                  <c:v>0.13993709230439641</c:v>
                </c:pt>
                <c:pt idx="241">
                  <c:v>0.1370457293784581</c:v>
                </c:pt>
                <c:pt idx="242">
                  <c:v>0.13423701326162499</c:v>
                </c:pt>
                <c:pt idx="243">
                  <c:v>0.13150793509552924</c:v>
                </c:pt>
                <c:pt idx="244">
                  <c:v>0.12885561878158869</c:v>
                </c:pt>
                <c:pt idx="245">
                  <c:v>0.12627731411304419</c:v>
                </c:pt>
                <c:pt idx="246">
                  <c:v>0.12377039031381266</c:v>
                </c:pt>
                <c:pt idx="247">
                  <c:v>0.12133232995704835</c:v>
                </c:pt>
                <c:pt idx="248">
                  <c:v>0.11896072323831178</c:v>
                </c:pt>
                <c:pt idx="249">
                  <c:v>0.1166532625800871</c:v>
                </c:pt>
                <c:pt idx="250">
                  <c:v>0.11440773754607531</c:v>
                </c:pt>
                <c:pt idx="251">
                  <c:v>0.11222203004526038</c:v>
                </c:pt>
                <c:pt idx="252">
                  <c:v>0.11009410980716675</c:v>
                </c:pt>
                <c:pt idx="253">
                  <c:v>0.11847336000326505</c:v>
                </c:pt>
                <c:pt idx="254">
                  <c:v>0.11617902014205558</c:v>
                </c:pt>
                <c:pt idx="255">
                  <c:v>0.11394616585912995</c:v>
                </c:pt>
                <c:pt idx="256">
                  <c:v>0.11177269777854719</c:v>
                </c:pt>
                <c:pt idx="257">
                  <c:v>0.10965660343210017</c:v>
                </c:pt>
                <c:pt idx="258">
                  <c:v>0.10759595303950786</c:v>
                </c:pt>
                <c:pt idx="259">
                  <c:v>0.10558889552330557</c:v>
                </c:pt>
                <c:pt idx="260">
                  <c:v>0.1036336547437412</c:v>
                </c:pt>
                <c:pt idx="261">
                  <c:v>0.10172852594001355</c:v>
                </c:pt>
                <c:pt idx="262">
                  <c:v>9.9871872365123709E-2</c:v>
                </c:pt>
                <c:pt idx="263">
                  <c:v>9.8062122102484481E-2</c:v>
                </c:pt>
                <c:pt idx="264">
                  <c:v>9.6297765053241335E-2</c:v>
                </c:pt>
                <c:pt idx="265">
                  <c:v>9.457735008399934E-2</c:v>
                </c:pt>
                <c:pt idx="266">
                  <c:v>9.2899482325341717E-2</c:v>
                </c:pt>
                <c:pt idx="267">
                  <c:v>9.1262820612170739E-2</c:v>
                </c:pt>
                <c:pt idx="268">
                  <c:v>8.9666075057484973E-2</c:v>
                </c:pt>
                <c:pt idx="269">
                  <c:v>8.8108004751765667E-2</c:v>
                </c:pt>
                <c:pt idx="270">
                  <c:v>8.6587415580650265E-2</c:v>
                </c:pt>
                <c:pt idx="271">
                  <c:v>8.5103158154045774E-2</c:v>
                </c:pt>
                <c:pt idx="272">
                  <c:v>8.3654125840275151E-2</c:v>
                </c:pt>
                <c:pt idx="273">
                  <c:v>8.2558317239700793E-2</c:v>
                </c:pt>
                <c:pt idx="274">
                  <c:v>8.7663303898302777E-2</c:v>
                </c:pt>
                <c:pt idx="275">
                  <c:v>0.14694471039431387</c:v>
                </c:pt>
                <c:pt idx="276">
                  <c:v>0.14385029193885943</c:v>
                </c:pt>
                <c:pt idx="277">
                  <c:v>0.14084601386583495</c:v>
                </c:pt>
                <c:pt idx="278">
                  <c:v>0.13792853217642012</c:v>
                </c:pt>
                <c:pt idx="279">
                  <c:v>0.13509465320410105</c:v>
                </c:pt>
                <c:pt idx="280">
                  <c:v>0.13234132569178725</c:v>
                </c:pt>
                <c:pt idx="281">
                  <c:v>0.12966563334697467</c:v>
                </c:pt>
                <c:pt idx="282">
                  <c:v>0.12706478784251099</c:v>
                </c:pt>
                <c:pt idx="283">
                  <c:v>0.12453612223296527</c:v>
                </c:pt>
                <c:pt idx="284">
                  <c:v>0.12207708475884717</c:v>
                </c:pt>
                <c:pt idx="285">
                  <c:v>0.11968523301296957</c:v>
                </c:pt>
                <c:pt idx="286">
                  <c:v>0.11735822844514597</c:v>
                </c:pt>
                <c:pt idx="287">
                  <c:v>0.11509383118314744</c:v>
                </c:pt>
                <c:pt idx="288">
                  <c:v>0.11288989514944146</c:v>
                </c:pt>
                <c:pt idx="289">
                  <c:v>0.1107443634547061</c:v>
                </c:pt>
                <c:pt idx="290">
                  <c:v>0.10865526405047315</c:v>
                </c:pt>
                <c:pt idx="291">
                  <c:v>0.10662070562449245</c:v>
                </c:pt>
                <c:pt idx="292">
                  <c:v>0.10463887372357411</c:v>
                </c:pt>
                <c:pt idx="293">
                  <c:v>0.10270802708971818</c:v>
                </c:pt>
                <c:pt idx="294">
                  <c:v>0.10082649419632987</c:v>
                </c:pt>
                <c:pt idx="295">
                  <c:v>9.8992669972221517E-2</c:v>
                </c:pt>
                <c:pt idx="296">
                  <c:v>9.7205012701945814E-2</c:v>
                </c:pt>
                <c:pt idx="297">
                  <c:v>9.5462041091774891E-2</c:v>
                </c:pt>
                <c:pt idx="298">
                  <c:v>9.3762331491364259E-2</c:v>
                </c:pt>
                <c:pt idx="299">
                  <c:v>9.2104515261802203E-2</c:v>
                </c:pt>
                <c:pt idx="300">
                  <c:v>9.0487276281361717E-2</c:v>
                </c:pt>
                <c:pt idx="301">
                  <c:v>8.8909348580846453E-2</c:v>
                </c:pt>
                <c:pt idx="302">
                  <c:v>8.7369514100950202E-2</c:v>
                </c:pt>
                <c:pt idx="303">
                  <c:v>8.5866600564540915E-2</c:v>
                </c:pt>
                <c:pt idx="304">
                  <c:v>8.4399479457241203E-2</c:v>
                </c:pt>
                <c:pt idx="305">
                  <c:v>8.29670641100968E-2</c:v>
                </c:pt>
                <c:pt idx="306">
                  <c:v>8.1568307878524676E-2</c:v>
                </c:pt>
                <c:pt idx="307">
                  <c:v>8.0202202412095178E-2</c:v>
                </c:pt>
                <c:pt idx="308">
                  <c:v>7.886777601004781E-2</c:v>
                </c:pt>
                <c:pt idx="309">
                  <c:v>7.7564092057755482E-2</c:v>
                </c:pt>
                <c:pt idx="310">
                  <c:v>7.6290247539652786E-2</c:v>
                </c:pt>
                <c:pt idx="311">
                  <c:v>7.504537162441384E-2</c:v>
                </c:pt>
                <c:pt idx="312">
                  <c:v>7.3828624318429473E-2</c:v>
                </c:pt>
                <c:pt idx="313">
                  <c:v>7.263919518386916E-2</c:v>
                </c:pt>
                <c:pt idx="314">
                  <c:v>7.1476302117838245E-2</c:v>
                </c:pt>
                <c:pt idx="315">
                  <c:v>7.0339190189353321E-2</c:v>
                </c:pt>
                <c:pt idx="316">
                  <c:v>6.9227130531048564E-2</c:v>
                </c:pt>
                <c:pt idx="317">
                  <c:v>6.8139419282714761E-2</c:v>
                </c:pt>
                <c:pt idx="318">
                  <c:v>6.7075376583939264E-2</c:v>
                </c:pt>
                <c:pt idx="319">
                  <c:v>6.6034345613275355E-2</c:v>
                </c:pt>
                <c:pt idx="320">
                  <c:v>6.501569167152213E-2</c:v>
                </c:pt>
                <c:pt idx="321">
                  <c:v>6.4018801306832199E-2</c:v>
                </c:pt>
                <c:pt idx="322">
                  <c:v>6.304308147949747E-2</c:v>
                </c:pt>
                <c:pt idx="323">
                  <c:v>6.2087958764385699E-2</c:v>
                </c:pt>
                <c:pt idx="324">
                  <c:v>6.1152878589116687E-2</c:v>
                </c:pt>
                <c:pt idx="325">
                  <c:v>6.023730450617152E-2</c:v>
                </c:pt>
                <c:pt idx="326">
                  <c:v>5.9340717497234331E-2</c:v>
                </c:pt>
                <c:pt idx="327">
                  <c:v>5.8462615308157301E-2</c:v>
                </c:pt>
                <c:pt idx="328">
                  <c:v>5.7602511813029597E-2</c:v>
                </c:pt>
                <c:pt idx="329">
                  <c:v>5.6759936405915833E-2</c:v>
                </c:pt>
                <c:pt idx="330">
                  <c:v>5.5934433418907477E-2</c:v>
                </c:pt>
                <c:pt idx="331">
                  <c:v>5.512556156520361E-2</c:v>
                </c:pt>
                <c:pt idx="332">
                  <c:v>5.4332893406009615E-2</c:v>
                </c:pt>
                <c:pt idx="333">
                  <c:v>5.3556014840103867E-2</c:v>
                </c:pt>
                <c:pt idx="334">
                  <c:v>5.2794524614988056E-2</c:v>
                </c:pt>
                <c:pt idx="335">
                  <c:v>5.2048033858591372E-2</c:v>
                </c:pt>
                <c:pt idx="336">
                  <c:v>5.1316165630555272E-2</c:v>
                </c:pt>
                <c:pt idx="337">
                  <c:v>5.0598554492176061E-2</c:v>
                </c:pt>
                <c:pt idx="338">
                  <c:v>4.9894846094130106E-2</c:v>
                </c:pt>
                <c:pt idx="339">
                  <c:v>4.9204696781154265E-2</c:v>
                </c:pt>
                <c:pt idx="340">
                  <c:v>4.8527773212894899E-2</c:v>
                </c:pt>
                <c:pt idx="341">
                  <c:v>4.7863752000179498E-2</c:v>
                </c:pt>
                <c:pt idx="342">
                  <c:v>4.72123193560052E-2</c:v>
                </c:pt>
                <c:pt idx="343">
                  <c:v>4.6573170760571735E-2</c:v>
                </c:pt>
                <c:pt idx="344">
                  <c:v>4.5946010639722451E-2</c:v>
                </c:pt>
                <c:pt idx="345">
                  <c:v>4.5330552056188127E-2</c:v>
                </c:pt>
                <c:pt idx="346">
                  <c:v>4.472651641305897E-2</c:v>
                </c:pt>
                <c:pt idx="347">
                  <c:v>4.4133633168939285E-2</c:v>
                </c:pt>
                <c:pt idx="348">
                  <c:v>4.3551639564265027E-2</c:v>
                </c:pt>
                <c:pt idx="349">
                  <c:v>4.2980280358292093E-2</c:v>
                </c:pt>
                <c:pt idx="350">
                  <c:v>4.2419307576285606E-2</c:v>
                </c:pt>
                <c:pt idx="351">
                  <c:v>4.1868480266464295E-2</c:v>
                </c:pt>
                <c:pt idx="352">
                  <c:v>4.1327564266275908E-2</c:v>
                </c:pt>
                <c:pt idx="353">
                  <c:v>4.0796331977599201E-2</c:v>
                </c:pt>
                <c:pt idx="354">
                  <c:v>4.0274562150488649E-2</c:v>
                </c:pt>
                <c:pt idx="355">
                  <c:v>3.9762039675095631E-2</c:v>
                </c:pt>
                <c:pt idx="356">
                  <c:v>3.9258555381417377E-2</c:v>
                </c:pt>
                <c:pt idx="357">
                  <c:v>3.8763905846541991E-2</c:v>
                </c:pt>
                <c:pt idx="358">
                  <c:v>3.8277893209072732E-2</c:v>
                </c:pt>
                <c:pt idx="359">
                  <c:v>3.7800324990430401E-2</c:v>
                </c:pt>
                <c:pt idx="360">
                  <c:v>3.7331013922746036E-2</c:v>
                </c:pt>
                <c:pt idx="361">
                  <c:v>3.6869777783070448E-2</c:v>
                </c:pt>
                <c:pt idx="362">
                  <c:v>3.6416439233638138E-2</c:v>
                </c:pt>
                <c:pt idx="363">
                  <c:v>3.5970825667937453E-2</c:v>
                </c:pt>
                <c:pt idx="364">
                  <c:v>3.5532769062347917E-2</c:v>
                </c:pt>
                <c:pt idx="365">
                  <c:v>3.5102105833118381E-2</c:v>
                </c:pt>
                <c:pt idx="366">
                  <c:v>3.4678676698469031E-2</c:v>
                </c:pt>
                <c:pt idx="367">
                  <c:v>3.4262326545609907E-2</c:v>
                </c:pt>
                <c:pt idx="368">
                  <c:v>3.3852904302478497E-2</c:v>
                </c:pt>
                <c:pt idx="369">
                  <c:v>3.3450262814007675E-2</c:v>
                </c:pt>
                <c:pt idx="370">
                  <c:v>3.3054258722743222E-2</c:v>
                </c:pt>
                <c:pt idx="371">
                  <c:v>3.2664752353638686E-2</c:v>
                </c:pt>
                <c:pt idx="372">
                  <c:v>3.2281607602862444E-2</c:v>
                </c:pt>
                <c:pt idx="373">
                  <c:v>3.1904691830459783E-2</c:v>
                </c:pt>
                <c:pt idx="374">
                  <c:v>3.1533875756718975E-2</c:v>
                </c:pt>
                <c:pt idx="375">
                  <c:v>3.1169033362097042E-2</c:v>
                </c:pt>
                <c:pt idx="376">
                  <c:v>3.0810041790567667E-2</c:v>
                </c:pt>
                <c:pt idx="377">
                  <c:v>3.045678125625919E-2</c:v>
                </c:pt>
                <c:pt idx="378">
                  <c:v>3.0109134953255661E-2</c:v>
                </c:pt>
                <c:pt idx="379">
                  <c:v>2.9766988968441335E-2</c:v>
                </c:pt>
                <c:pt idx="380">
                  <c:v>2.94302321972717E-2</c:v>
                </c:pt>
                <c:pt idx="381">
                  <c:v>2.9098756262360522E-2</c:v>
                </c:pt>
                <c:pt idx="382">
                  <c:v>2.8789576785971879E-2</c:v>
                </c:pt>
                <c:pt idx="383">
                  <c:v>4.073803909652142E-2</c:v>
                </c:pt>
                <c:pt idx="384">
                  <c:v>2.5862147601384087</c:v>
                </c:pt>
                <c:pt idx="385">
                  <c:v>18.812279936340509</c:v>
                </c:pt>
                <c:pt idx="386">
                  <c:v>40.909093588856209</c:v>
                </c:pt>
                <c:pt idx="387">
                  <c:v>33.433690099519005</c:v>
                </c:pt>
                <c:pt idx="388">
                  <c:v>27.728415926251856</c:v>
                </c:pt>
                <c:pt idx="389">
                  <c:v>23.319686441581766</c:v>
                </c:pt>
                <c:pt idx="390">
                  <c:v>19.847357664166221</c:v>
                </c:pt>
                <c:pt idx="391">
                  <c:v>17.067554517428494</c:v>
                </c:pt>
                <c:pt idx="392">
                  <c:v>14.810449989813369</c:v>
                </c:pt>
                <c:pt idx="393">
                  <c:v>12.954901682332935</c:v>
                </c:pt>
                <c:pt idx="394">
                  <c:v>69.463962427396709</c:v>
                </c:pt>
                <c:pt idx="395">
                  <c:v>53.872480157002038</c:v>
                </c:pt>
                <c:pt idx="396">
                  <c:v>42.874607853817793</c:v>
                </c:pt>
                <c:pt idx="397">
                  <c:v>34.840033433775218</c:v>
                </c:pt>
                <c:pt idx="398">
                  <c:v>28.801658450735371</c:v>
                </c:pt>
                <c:pt idx="399">
                  <c:v>34.684405877977412</c:v>
                </c:pt>
                <c:pt idx="400">
                  <c:v>77.704271129641242</c:v>
                </c:pt>
                <c:pt idx="401">
                  <c:v>114.06269554101401</c:v>
                </c:pt>
                <c:pt idx="402">
                  <c:v>124.75692901019936</c:v>
                </c:pt>
                <c:pt idx="403">
                  <c:v>95.960176614976945</c:v>
                </c:pt>
                <c:pt idx="404">
                  <c:v>71.681409884324097</c:v>
                </c:pt>
                <c:pt idx="405">
                  <c:v>55.40307650359356</c:v>
                </c:pt>
                <c:pt idx="406">
                  <c:v>43.97361565574753</c:v>
                </c:pt>
                <c:pt idx="407">
                  <c:v>35.654372789574687</c:v>
                </c:pt>
                <c:pt idx="408">
                  <c:v>46.758038199378277</c:v>
                </c:pt>
                <c:pt idx="409">
                  <c:v>51.531298949676135</c:v>
                </c:pt>
                <c:pt idx="410">
                  <c:v>41.18485031018907</c:v>
                </c:pt>
                <c:pt idx="411">
                  <c:v>33.582692526289549</c:v>
                </c:pt>
                <c:pt idx="412">
                  <c:v>27.842369382580472</c:v>
                </c:pt>
                <c:pt idx="413">
                  <c:v>24.049172218625358</c:v>
                </c:pt>
                <c:pt idx="414">
                  <c:v>23.529087890242398</c:v>
                </c:pt>
                <c:pt idx="415">
                  <c:v>20.013679934909522</c:v>
                </c:pt>
                <c:pt idx="416">
                  <c:v>17.201676920154426</c:v>
                </c:pt>
                <c:pt idx="417">
                  <c:v>14.920045060430047</c:v>
                </c:pt>
                <c:pt idx="418">
                  <c:v>17.646727203921881</c:v>
                </c:pt>
                <c:pt idx="419">
                  <c:v>56.572251860126087</c:v>
                </c:pt>
                <c:pt idx="420">
                  <c:v>93.791977437842078</c:v>
                </c:pt>
                <c:pt idx="421">
                  <c:v>109.85084029847728</c:v>
                </c:pt>
                <c:pt idx="422">
                  <c:v>136.03934292960392</c:v>
                </c:pt>
                <c:pt idx="423">
                  <c:v>208.45530274764619</c:v>
                </c:pt>
                <c:pt idx="424">
                  <c:v>240.6764187820192</c:v>
                </c:pt>
                <c:pt idx="425">
                  <c:v>187.56145689235697</c:v>
                </c:pt>
                <c:pt idx="426">
                  <c:v>148.18435989360918</c:v>
                </c:pt>
                <c:pt idx="427">
                  <c:v>138.53676593447042</c:v>
                </c:pt>
                <c:pt idx="428">
                  <c:v>118.71606831982257</c:v>
                </c:pt>
                <c:pt idx="429">
                  <c:v>119.03928653800104</c:v>
                </c:pt>
                <c:pt idx="430">
                  <c:v>98.316866685047799</c:v>
                </c:pt>
                <c:pt idx="431">
                  <c:v>73.218157606299798</c:v>
                </c:pt>
                <c:pt idx="432">
                  <c:v>101.41913205858496</c:v>
                </c:pt>
                <c:pt idx="433">
                  <c:v>101.7802601941595</c:v>
                </c:pt>
                <c:pt idx="434">
                  <c:v>75.463644696504417</c:v>
                </c:pt>
                <c:pt idx="435">
                  <c:v>78.471044590144487</c:v>
                </c:pt>
                <c:pt idx="436">
                  <c:v>159.10302833723298</c:v>
                </c:pt>
                <c:pt idx="437">
                  <c:v>129.40435244533285</c:v>
                </c:pt>
                <c:pt idx="438">
                  <c:v>144.75741813240197</c:v>
                </c:pt>
                <c:pt idx="439">
                  <c:v>102.16943310977662</c:v>
                </c:pt>
                <c:pt idx="440">
                  <c:v>75.715017043808359</c:v>
                </c:pt>
                <c:pt idx="441">
                  <c:v>58.167362551775973</c:v>
                </c:pt>
                <c:pt idx="442">
                  <c:v>49.004889665589459</c:v>
                </c:pt>
                <c:pt idx="443">
                  <c:v>39.349239768478505</c:v>
                </c:pt>
                <c:pt idx="444">
                  <c:v>76.926771058576279</c:v>
                </c:pt>
                <c:pt idx="445">
                  <c:v>252.04511978552407</c:v>
                </c:pt>
                <c:pt idx="446">
                  <c:v>271.53241124091801</c:v>
                </c:pt>
                <c:pt idx="447">
                  <c:v>295.98828458584279</c:v>
                </c:pt>
                <c:pt idx="448">
                  <c:v>290.51752541120425</c:v>
                </c:pt>
                <c:pt idx="449">
                  <c:v>180.6999633465077</c:v>
                </c:pt>
                <c:pt idx="450">
                  <c:v>123.07847038971737</c:v>
                </c:pt>
                <c:pt idx="451">
                  <c:v>102.82002143400517</c:v>
                </c:pt>
                <c:pt idx="452">
                  <c:v>76.134818146266099</c:v>
                </c:pt>
                <c:pt idx="453">
                  <c:v>58.45361084565404</c:v>
                </c:pt>
                <c:pt idx="454">
                  <c:v>46.150889260865895</c:v>
                </c:pt>
                <c:pt idx="455">
                  <c:v>37.259900999324948</c:v>
                </c:pt>
                <c:pt idx="456">
                  <c:v>33.7576998185246</c:v>
                </c:pt>
                <c:pt idx="457">
                  <c:v>43.319461025786929</c:v>
                </c:pt>
                <c:pt idx="458">
                  <c:v>76.641436798884783</c:v>
                </c:pt>
                <c:pt idx="459">
                  <c:v>90.76836923221957</c:v>
                </c:pt>
                <c:pt idx="460">
                  <c:v>92.86360049863643</c:v>
                </c:pt>
                <c:pt idx="461">
                  <c:v>131.53731082871036</c:v>
                </c:pt>
                <c:pt idx="462">
                  <c:v>103.58697482749969</c:v>
                </c:pt>
                <c:pt idx="463">
                  <c:v>83.677038752345879</c:v>
                </c:pt>
                <c:pt idx="464">
                  <c:v>85.15444202831597</c:v>
                </c:pt>
                <c:pt idx="465">
                  <c:v>154.0702436466371</c:v>
                </c:pt>
                <c:pt idx="466">
                  <c:v>199.49936332435868</c:v>
                </c:pt>
                <c:pt idx="467">
                  <c:v>185.62083126300035</c:v>
                </c:pt>
                <c:pt idx="468">
                  <c:v>125.85239351540328</c:v>
                </c:pt>
                <c:pt idx="469">
                  <c:v>90.67214640902678</c:v>
                </c:pt>
                <c:pt idx="470">
                  <c:v>120.49411857811042</c:v>
                </c:pt>
                <c:pt idx="471">
                  <c:v>316.97835013802217</c:v>
                </c:pt>
                <c:pt idx="472">
                  <c:v>299.10638492374454</c:v>
                </c:pt>
                <c:pt idx="473">
                  <c:v>360.32991332982709</c:v>
                </c:pt>
                <c:pt idx="474">
                  <c:v>341.17640422906777</c:v>
                </c:pt>
                <c:pt idx="475">
                  <c:v>369.21472134726042</c:v>
                </c:pt>
                <c:pt idx="476">
                  <c:v>217.35150712540803</c:v>
                </c:pt>
                <c:pt idx="477">
                  <c:v>163.23595508260158</c:v>
                </c:pt>
                <c:pt idx="478">
                  <c:v>136.0593889073665</c:v>
                </c:pt>
                <c:pt idx="479">
                  <c:v>118.78314838586343</c:v>
                </c:pt>
                <c:pt idx="480">
                  <c:v>86.275185195408937</c:v>
                </c:pt>
                <c:pt idx="481">
                  <c:v>65.288496641196531</c:v>
                </c:pt>
                <c:pt idx="482">
                  <c:v>83.958616220628542</c:v>
                </c:pt>
                <c:pt idx="483">
                  <c:v>63.740214745117775</c:v>
                </c:pt>
                <c:pt idx="484">
                  <c:v>49.884360945861403</c:v>
                </c:pt>
                <c:pt idx="485">
                  <c:v>39.98969363961313</c:v>
                </c:pt>
                <c:pt idx="486">
                  <c:v>32.689445676524485</c:v>
                </c:pt>
                <c:pt idx="487">
                  <c:v>27.158360980031716</c:v>
                </c:pt>
                <c:pt idx="488">
                  <c:v>22.874080880463609</c:v>
                </c:pt>
                <c:pt idx="489">
                  <c:v>19.492940626370732</c:v>
                </c:pt>
                <c:pt idx="490">
                  <c:v>17.144955863628205</c:v>
                </c:pt>
                <c:pt idx="491">
                  <c:v>14.873705583720474</c:v>
                </c:pt>
                <c:pt idx="492">
                  <c:v>17.805626318078584</c:v>
                </c:pt>
                <c:pt idx="493">
                  <c:v>17.533549611704945</c:v>
                </c:pt>
                <c:pt idx="494">
                  <c:v>28.286073664960089</c:v>
                </c:pt>
                <c:pt idx="495">
                  <c:v>63.750571422338034</c:v>
                </c:pt>
                <c:pt idx="496">
                  <c:v>53.479469239681215</c:v>
                </c:pt>
                <c:pt idx="497">
                  <c:v>69.325913701061353</c:v>
                </c:pt>
                <c:pt idx="498">
                  <c:v>53.776929830763706</c:v>
                </c:pt>
                <c:pt idx="499">
                  <c:v>42.805851996426362</c:v>
                </c:pt>
                <c:pt idx="500">
                  <c:v>34.788997889828963</c:v>
                </c:pt>
                <c:pt idx="501">
                  <c:v>28.762800065714725</c:v>
                </c:pt>
                <c:pt idx="502">
                  <c:v>24.302516814909222</c:v>
                </c:pt>
                <c:pt idx="503">
                  <c:v>20.626751198914061</c:v>
                </c:pt>
                <c:pt idx="504">
                  <c:v>17.695190398621804</c:v>
                </c:pt>
                <c:pt idx="505">
                  <c:v>15.322688580113697</c:v>
                </c:pt>
                <c:pt idx="506">
                  <c:v>26.542857494878813</c:v>
                </c:pt>
                <c:pt idx="507">
                  <c:v>22.391854101213049</c:v>
                </c:pt>
                <c:pt idx="508">
                  <c:v>19.17058027223316</c:v>
                </c:pt>
                <c:pt idx="509">
                  <c:v>16.520748333146248</c:v>
                </c:pt>
                <c:pt idx="510">
                  <c:v>14.362883768077024</c:v>
                </c:pt>
                <c:pt idx="511">
                  <c:v>12.584349787497812</c:v>
                </c:pt>
                <c:pt idx="512">
                  <c:v>11.102743193412705</c:v>
                </c:pt>
                <c:pt idx="513">
                  <c:v>10.621724882509167</c:v>
                </c:pt>
                <c:pt idx="514">
                  <c:v>9.6109464690594386</c:v>
                </c:pt>
                <c:pt idx="515">
                  <c:v>8.5902732791847054</c:v>
                </c:pt>
                <c:pt idx="516">
                  <c:v>7.7164110535975929</c:v>
                </c:pt>
                <c:pt idx="517">
                  <c:v>6.9630886176108078</c:v>
                </c:pt>
                <c:pt idx="518">
                  <c:v>6.3095949079895082</c:v>
                </c:pt>
                <c:pt idx="519">
                  <c:v>5.739432894925323</c:v>
                </c:pt>
                <c:pt idx="520">
                  <c:v>5.2393375901905399</c:v>
                </c:pt>
                <c:pt idx="521">
                  <c:v>4.7985500201484061</c:v>
                </c:pt>
                <c:pt idx="522">
                  <c:v>4.4082738268952486</c:v>
                </c:pt>
                <c:pt idx="523">
                  <c:v>4.0617436857708631</c:v>
                </c:pt>
                <c:pt idx="524">
                  <c:v>3.7519410647137179</c:v>
                </c:pt>
                <c:pt idx="525">
                  <c:v>3.4743884891460364</c:v>
                </c:pt>
                <c:pt idx="526">
                  <c:v>3.2248747112029883</c:v>
                </c:pt>
                <c:pt idx="527">
                  <c:v>2.9998443651266955</c:v>
                </c:pt>
                <c:pt idx="528">
                  <c:v>2.79628014086886</c:v>
                </c:pt>
                <c:pt idx="529">
                  <c:v>2.6116087996598272</c:v>
                </c:pt>
                <c:pt idx="530">
                  <c:v>2.4436256927954485</c:v>
                </c:pt>
                <c:pt idx="531">
                  <c:v>2.2904337498791896</c:v>
                </c:pt>
                <c:pt idx="532">
                  <c:v>2.1503938632819337</c:v>
                </c:pt>
                <c:pt idx="533">
                  <c:v>2.0220843089726133</c:v>
                </c:pt>
                <c:pt idx="534">
                  <c:v>1.9042673782320994</c:v>
                </c:pt>
                <c:pt idx="535">
                  <c:v>1.7958617982383394</c:v>
                </c:pt>
                <c:pt idx="536">
                  <c:v>1.6959198264747402</c:v>
                </c:pt>
                <c:pt idx="537">
                  <c:v>1.6036480734978842</c:v>
                </c:pt>
                <c:pt idx="538">
                  <c:v>1.518228798930074</c:v>
                </c:pt>
                <c:pt idx="539">
                  <c:v>1.4390551667101288</c:v>
                </c:pt>
                <c:pt idx="540">
                  <c:v>1.3655506878081767</c:v>
                </c:pt>
                <c:pt idx="541">
                  <c:v>1.2972027580161007</c:v>
                </c:pt>
                <c:pt idx="542">
                  <c:v>1.2335544376584915</c:v>
                </c:pt>
                <c:pt idx="543">
                  <c:v>1.1741974305807392</c:v>
                </c:pt>
                <c:pt idx="544">
                  <c:v>1.1187660675354296</c:v>
                </c:pt>
                <c:pt idx="545">
                  <c:v>1.0669321338764819</c:v>
                </c:pt>
                <c:pt idx="546">
                  <c:v>1.0184004095111017</c:v>
                </c:pt>
                <c:pt idx="547">
                  <c:v>0.9729048117619562</c:v>
                </c:pt>
                <c:pt idx="548">
                  <c:v>0.93020505025084566</c:v>
                </c:pt>
                <c:pt idx="549">
                  <c:v>0.89008371798522457</c:v>
                </c:pt>
                <c:pt idx="550">
                  <c:v>0.85234375518070749</c:v>
                </c:pt>
                <c:pt idx="551">
                  <c:v>0.8168062325149138</c:v>
                </c:pt>
                <c:pt idx="552">
                  <c:v>0.7866645847075483</c:v>
                </c:pt>
                <c:pt idx="553">
                  <c:v>0.75530802699626953</c:v>
                </c:pt>
                <c:pt idx="554">
                  <c:v>0.72525886513550664</c:v>
                </c:pt>
                <c:pt idx="555">
                  <c:v>0.69685615181272043</c:v>
                </c:pt>
                <c:pt idx="556">
                  <c:v>0.66998558183256662</c:v>
                </c:pt>
                <c:pt idx="557">
                  <c:v>0.64454241462238904</c:v>
                </c:pt>
                <c:pt idx="558">
                  <c:v>0.6204305412386083</c:v>
                </c:pt>
                <c:pt idx="559">
                  <c:v>0.5975616549748155</c:v>
                </c:pt>
                <c:pt idx="560">
                  <c:v>0.57585451270702626</c:v>
                </c:pt>
                <c:pt idx="561">
                  <c:v>0.55523427587335805</c:v>
                </c:pt>
                <c:pt idx="562">
                  <c:v>0.53563192148398064</c:v>
                </c:pt>
                <c:pt idx="563">
                  <c:v>0.51698371483512395</c:v>
                </c:pt>
                <c:pt idx="564">
                  <c:v>0.49923073669331036</c:v>
                </c:pt>
                <c:pt idx="565">
                  <c:v>0.48231845865195577</c:v>
                </c:pt>
                <c:pt idx="566">
                  <c:v>0.4661963611662524</c:v>
                </c:pt>
                <c:pt idx="567">
                  <c:v>0.45081758946404549</c:v>
                </c:pt>
                <c:pt idx="568">
                  <c:v>0.43613864312709111</c:v>
                </c:pt>
                <c:pt idx="569">
                  <c:v>0.42211909565278827</c:v>
                </c:pt>
                <c:pt idx="570">
                  <c:v>0.40872134075312949</c:v>
                </c:pt>
                <c:pt idx="571">
                  <c:v>0.39591036253519862</c:v>
                </c:pt>
                <c:pt idx="572">
                  <c:v>0.38365352704451777</c:v>
                </c:pt>
                <c:pt idx="573">
                  <c:v>0.37192039294607809</c:v>
                </c:pt>
                <c:pt idx="574">
                  <c:v>0.36068253937403233</c:v>
                </c:pt>
                <c:pt idx="575">
                  <c:v>0.34991340920494401</c:v>
                </c:pt>
                <c:pt idx="576">
                  <c:v>0.33958816620557669</c:v>
                </c:pt>
                <c:pt idx="577">
                  <c:v>0.32968356467818594</c:v>
                </c:pt>
                <c:pt idx="578">
                  <c:v>0.32017783037740505</c:v>
                </c:pt>
                <c:pt idx="579">
                  <c:v>0.3110505516057947</c:v>
                </c:pt>
                <c:pt idx="580">
                  <c:v>0.30228257951231763</c:v>
                </c:pt>
                <c:pt idx="581">
                  <c:v>0.29385593672146787</c:v>
                </c:pt>
                <c:pt idx="582">
                  <c:v>0.28575373351223826</c:v>
                </c:pt>
                <c:pt idx="583">
                  <c:v>0.27796009084707002</c:v>
                </c:pt>
                <c:pt idx="584">
                  <c:v>0.27046006962271801</c:v>
                </c:pt>
                <c:pt idx="585">
                  <c:v>0.26323960557867532</c:v>
                </c:pt>
                <c:pt idx="586">
                  <c:v>0.25628544935546466</c:v>
                </c:pt>
                <c:pt idx="587">
                  <c:v>0.24958511124551769</c:v>
                </c:pt>
                <c:pt idx="588">
                  <c:v>0.24312681022430652</c:v>
                </c:pt>
                <c:pt idx="589">
                  <c:v>0.23689942688950782</c:v>
                </c:pt>
                <c:pt idx="590">
                  <c:v>0.23089245997180838</c:v>
                </c:pt>
                <c:pt idx="591">
                  <c:v>0.22509598611301554</c:v>
                </c:pt>
                <c:pt idx="592">
                  <c:v>0.21950062263586687</c:v>
                </c:pt>
                <c:pt idx="593">
                  <c:v>0.21409749305565878</c:v>
                </c:pt>
                <c:pt idx="594">
                  <c:v>0.20887819510693972</c:v>
                </c:pt>
                <c:pt idx="595">
                  <c:v>0.20383477107928036</c:v>
                </c:pt>
                <c:pt idx="596">
                  <c:v>0.19895968027481781</c:v>
                </c:pt>
                <c:pt idx="597">
                  <c:v>0.19424577341710994</c:v>
                </c:pt>
                <c:pt idx="598">
                  <c:v>0.18968626885599327</c:v>
                </c:pt>
                <c:pt idx="599">
                  <c:v>0.18527473042684581</c:v>
                </c:pt>
                <c:pt idx="600">
                  <c:v>0.18100504683502122</c:v>
                </c:pt>
                <c:pt idx="601">
                  <c:v>0.17687141244740182</c:v>
                </c:pt>
                <c:pt idx="602">
                  <c:v>0.17286830938315548</c:v>
                </c:pt>
                <c:pt idx="603">
                  <c:v>0.16899049080493853</c:v>
                </c:pt>
                <c:pt idx="604">
                  <c:v>0.1652329653201218</c:v>
                </c:pt>
                <c:pt idx="605">
                  <c:v>0.16159098240915459</c:v>
                </c:pt>
                <c:pt idx="606">
                  <c:v>0.15806001880504983</c:v>
                </c:pt>
                <c:pt idx="607">
                  <c:v>0.15463576575420299</c:v>
                </c:pt>
                <c:pt idx="608">
                  <c:v>0.1513141170944427</c:v>
                </c:pt>
                <c:pt idx="609">
                  <c:v>0.14809115809137022</c:v>
                </c:pt>
                <c:pt idx="610">
                  <c:v>0.14496315497876841</c:v>
                </c:pt>
                <c:pt idx="611">
                  <c:v>0.14192654515314945</c:v>
                </c:pt>
                <c:pt idx="612">
                  <c:v>0.13897792797644873</c:v>
                </c:pt>
                <c:pt idx="613">
                  <c:v>0.13611405614444494</c:v>
                </c:pt>
                <c:pt idx="614">
                  <c:v>0.13333182758178064</c:v>
                </c:pt>
                <c:pt idx="615">
                  <c:v>0.13062827782745137</c:v>
                </c:pt>
                <c:pt idx="616">
                  <c:v>0.1280005728773804</c:v>
                </c:pt>
                <c:pt idx="617">
                  <c:v>0.12544600245322254</c:v>
                </c:pt>
                <c:pt idx="618">
                  <c:v>0.12296197366884545</c:v>
                </c:pt>
                <c:pt idx="619">
                  <c:v>0.12054600506806069</c:v>
                </c:pt>
                <c:pt idx="620">
                  <c:v>0.11819572100912522</c:v>
                </c:pt>
                <c:pt idx="621">
                  <c:v>0.11590884637332549</c:v>
                </c:pt>
                <c:pt idx="622">
                  <c:v>0.11368320157660047</c:v>
                </c:pt>
                <c:pt idx="623">
                  <c:v>0.11151669786468008</c:v>
                </c:pt>
                <c:pt idx="624">
                  <c:v>0.10940733287360699</c:v>
                </c:pt>
                <c:pt idx="625">
                  <c:v>0.10735318643880086</c:v>
                </c:pt>
                <c:pt idx="626">
                  <c:v>0.10535241663700548</c:v>
                </c:pt>
                <c:pt idx="627">
                  <c:v>0.10340325604655913</c:v>
                </c:pt>
                <c:pt idx="628">
                  <c:v>0.1015040082124339</c:v>
                </c:pt>
                <c:pt idx="629">
                  <c:v>9.9653044303427057E-2</c:v>
                </c:pt>
                <c:pt idx="630">
                  <c:v>9.7848799949749862E-2</c:v>
                </c:pt>
                <c:pt idx="631">
                  <c:v>9.6089772250054717E-2</c:v>
                </c:pt>
                <c:pt idx="632">
                  <c:v>9.4374516937686018E-2</c:v>
                </c:pt>
                <c:pt idx="633">
                  <c:v>9.2701645696616583E-2</c:v>
                </c:pt>
                <c:pt idx="634">
                  <c:v>9.1069823618172924E-2</c:v>
                </c:pt>
                <c:pt idx="635">
                  <c:v>8.9477766790233407E-2</c:v>
                </c:pt>
                <c:pt idx="636">
                  <c:v>8.7924240011133442E-2</c:v>
                </c:pt>
                <c:pt idx="637">
                  <c:v>8.640805462101564E-2</c:v>
                </c:pt>
                <c:pt idx="638">
                  <c:v>8.4928066443830524E-2</c:v>
                </c:pt>
                <c:pt idx="639">
                  <c:v>8.348317383363299E-2</c:v>
                </c:pt>
                <c:pt idx="640">
                  <c:v>8.2072315819222655E-2</c:v>
                </c:pt>
                <c:pt idx="641">
                  <c:v>8.0694470341555621E-2</c:v>
                </c:pt>
                <c:pt idx="642">
                  <c:v>7.9348652578701995E-2</c:v>
                </c:pt>
                <c:pt idx="643">
                  <c:v>7.8033913353455928E-2</c:v>
                </c:pt>
                <c:pt idx="644">
                  <c:v>7.6749337619002753E-2</c:v>
                </c:pt>
                <c:pt idx="645">
                  <c:v>7.549404301833651E-2</c:v>
                </c:pt>
                <c:pt idx="646">
                  <c:v>7.426717851338159E-2</c:v>
                </c:pt>
                <c:pt idx="647">
                  <c:v>7.3067923080021177E-2</c:v>
                </c:pt>
                <c:pt idx="648">
                  <c:v>7.1895484465463205E-2</c:v>
                </c:pt>
                <c:pt idx="649">
                  <c:v>7.0749098004590463E-2</c:v>
                </c:pt>
                <c:pt idx="650">
                  <c:v>6.9628025492141199E-2</c:v>
                </c:pt>
                <c:pt idx="651">
                  <c:v>6.8531554107754258E-2</c:v>
                </c:pt>
                <c:pt idx="652">
                  <c:v>6.7458995391087045E-2</c:v>
                </c:pt>
                <c:pt idx="653">
                  <c:v>6.6409684264380278E-2</c:v>
                </c:pt>
                <c:pt idx="654">
                  <c:v>6.5382978099993175E-2</c:v>
                </c:pt>
                <c:pt idx="655">
                  <c:v>6.4378255830580849E-2</c:v>
                </c:pt>
                <c:pt idx="656">
                  <c:v>6.3394917099715106E-2</c:v>
                </c:pt>
                <c:pt idx="657">
                  <c:v>6.2432381450878136E-2</c:v>
                </c:pt>
                <c:pt idx="658">
                  <c:v>6.1490087552877402E-2</c:v>
                </c:pt>
                <c:pt idx="659">
                  <c:v>6.0567492459836843E-2</c:v>
                </c:pt>
                <c:pt idx="660">
                  <c:v>5.9664070904027831E-2</c:v>
                </c:pt>
                <c:pt idx="661">
                  <c:v>5.8779314619895044E-2</c:v>
                </c:pt>
                <c:pt idx="662">
                  <c:v>5.7912731697730042E-2</c:v>
                </c:pt>
                <c:pt idx="663">
                  <c:v>5.7063845965524301E-2</c:v>
                </c:pt>
                <c:pt idx="664">
                  <c:v>5.62321963976199E-2</c:v>
                </c:pt>
                <c:pt idx="665">
                  <c:v>5.5417336548846639E-2</c:v>
                </c:pt>
                <c:pt idx="666">
                  <c:v>5.4618834012909234E-2</c:v>
                </c:pt>
                <c:pt idx="667">
                  <c:v>5.3836269903853477E-2</c:v>
                </c:pt>
                <c:pt idx="668">
                  <c:v>5.306923835950151E-2</c:v>
                </c:pt>
                <c:pt idx="669">
                  <c:v>5.2317346065809497E-2</c:v>
                </c:pt>
                <c:pt idx="670">
                  <c:v>5.1580211801152763E-2</c:v>
                </c:pt>
                <c:pt idx="671">
                  <c:v>5.0857465999597881E-2</c:v>
                </c:pt>
                <c:pt idx="672">
                  <c:v>5.0148750332269731E-2</c:v>
                </c:pt>
                <c:pt idx="673">
                  <c:v>4.9453717305969702E-2</c:v>
                </c:pt>
                <c:pt idx="674">
                  <c:v>4.8772029878242008E-2</c:v>
                </c:pt>
                <c:pt idx="675">
                  <c:v>4.8103361088130243E-2</c:v>
                </c:pt>
                <c:pt idx="676">
                  <c:v>5.2065719480587642E-2</c:v>
                </c:pt>
                <c:pt idx="677">
                  <c:v>5.13335057587005E-2</c:v>
                </c:pt>
                <c:pt idx="678">
                  <c:v>5.0615557737548278E-2</c:v>
                </c:pt>
                <c:pt idx="679">
                  <c:v>4.9911520807204436E-2</c:v>
                </c:pt>
                <c:pt idx="680">
                  <c:v>5.0625399074175924E-2</c:v>
                </c:pt>
                <c:pt idx="681">
                  <c:v>5.2577739669970945E-2</c:v>
                </c:pt>
                <c:pt idx="682">
                  <c:v>5.1835503718790199E-2</c:v>
                </c:pt>
                <c:pt idx="683">
                  <c:v>5.1107783754138936E-2</c:v>
                </c:pt>
                <c:pt idx="684">
                  <c:v>5.0394217576655798E-2</c:v>
                </c:pt>
                <c:pt idx="685">
                  <c:v>4.9694453960658379E-2</c:v>
                </c:pt>
                <c:pt idx="686">
                  <c:v>4.9008152263565294E-2</c:v>
                </c:pt>
                <c:pt idx="687">
                  <c:v>4.8334982051266573E-2</c:v>
                </c:pt>
                <c:pt idx="688">
                  <c:v>4.7674622738710912E-2</c:v>
                </c:pt>
                <c:pt idx="689">
                  <c:v>4.7026763245010948E-2</c:v>
                </c:pt>
                <c:pt idx="690">
                  <c:v>4.6391101662406592E-2</c:v>
                </c:pt>
                <c:pt idx="691">
                  <c:v>4.5767344938458784E-2</c:v>
                </c:pt>
                <c:pt idx="692">
                  <c:v>4.5155208570877188E-2</c:v>
                </c:pt>
                <c:pt idx="693">
                  <c:v>4.4554416314415805E-2</c:v>
                </c:pt>
                <c:pt idx="694">
                  <c:v>4.3964699899298507E-2</c:v>
                </c:pt>
                <c:pt idx="695">
                  <c:v>4.3385798760663744E-2</c:v>
                </c:pt>
                <c:pt idx="696">
                  <c:v>4.2817459778540935E-2</c:v>
                </c:pt>
                <c:pt idx="697">
                  <c:v>4.2259437027897966E-2</c:v>
                </c:pt>
                <c:pt idx="698">
                  <c:v>4.1711491538318671E-2</c:v>
                </c:pt>
                <c:pt idx="699">
                  <c:v>4.1173391062893368E-2</c:v>
                </c:pt>
                <c:pt idx="700">
                  <c:v>4.0644909855922458E-2</c:v>
                </c:pt>
                <c:pt idx="701">
                  <c:v>4.0125828459055816E-2</c:v>
                </c:pt>
                <c:pt idx="702">
                  <c:v>6.0647688172252329E-2</c:v>
                </c:pt>
                <c:pt idx="703">
                  <c:v>0.23226140424131839</c:v>
                </c:pt>
                <c:pt idx="704">
                  <c:v>0.22641714557968023</c:v>
                </c:pt>
                <c:pt idx="705">
                  <c:v>0.22077611911926717</c:v>
                </c:pt>
                <c:pt idx="706">
                  <c:v>0.21532933434089416</c:v>
                </c:pt>
                <c:pt idx="707">
                  <c:v>0.21006828212019787</c:v>
                </c:pt>
                <c:pt idx="708">
                  <c:v>0.20498490454715129</c:v>
                </c:pt>
                <c:pt idx="709">
                  <c:v>0.20007156690907033</c:v>
                </c:pt>
                <c:pt idx="710">
                  <c:v>0.19532103166291326</c:v>
                </c:pt>
                <c:pt idx="711">
                  <c:v>0.1907264342382036</c:v>
                </c:pt>
                <c:pt idx="712">
                  <c:v>0.18628126052592953</c:v>
                </c:pt>
                <c:pt idx="713">
                  <c:v>0.18197932592144289</c:v>
                </c:pt>
                <c:pt idx="714">
                  <c:v>0.17781475580081621</c:v>
                </c:pt>
                <c:pt idx="715">
                  <c:v>0.17378196732049339</c:v>
                </c:pt>
                <c:pt idx="716">
                  <c:v>0.16987565243943617</c:v>
                </c:pt>
                <c:pt idx="717">
                  <c:v>0.1660907620714889</c:v>
                </c:pt>
                <c:pt idx="718">
                  <c:v>0.16242249128340058</c:v>
                </c:pt>
                <c:pt idx="719">
                  <c:v>0.15886626546095695</c:v>
                </c:pt>
                <c:pt idx="720">
                  <c:v>0.15541772737204895</c:v>
                </c:pt>
                <c:pt idx="721">
                  <c:v>0.15207272506130493</c:v>
                </c:pt>
                <c:pt idx="722">
                  <c:v>0.1488273005161998</c:v>
                </c:pt>
                <c:pt idx="723">
                  <c:v>0.14567767904936382</c:v>
                </c:pt>
                <c:pt idx="724">
                  <c:v>0.14262025934620598</c:v>
                </c:pt>
                <c:pt idx="725">
                  <c:v>0.13965160413098035</c:v>
                </c:pt>
                <c:pt idx="726">
                  <c:v>0.13676843140807773</c:v>
                </c:pt>
                <c:pt idx="727">
                  <c:v>0.13396760623868342</c:v>
                </c:pt>
                <c:pt idx="728">
                  <c:v>0.13124613301599722</c:v>
                </c:pt>
                <c:pt idx="729">
                  <c:v>0.12860114820502228</c:v>
                </c:pt>
                <c:pt idx="730">
                  <c:v>0.12602991351550019</c:v>
                </c:pt>
                <c:pt idx="731">
                  <c:v>0.12352980947892479</c:v>
                </c:pt>
                <c:pt idx="732">
                  <c:v>0.12109832940273373</c:v>
                </c:pt>
                <c:pt idx="733">
                  <c:v>0.11873307367676225</c:v>
                </c:pt>
                <c:pt idx="734">
                  <c:v>0.11643174440887057</c:v>
                </c:pt>
                <c:pt idx="735">
                  <c:v>0.11419214036833315</c:v>
                </c:pt>
                <c:pt idx="736">
                  <c:v>0.1120121522171262</c:v>
                </c:pt>
                <c:pt idx="737">
                  <c:v>0.10988975801067026</c:v>
                </c:pt>
                <c:pt idx="738">
                  <c:v>0.10782301895089856</c:v>
                </c:pt>
                <c:pt idx="739">
                  <c:v>0.10581007537572462</c:v>
                </c:pt>
                <c:pt idx="740">
                  <c:v>0.10384914297010531</c:v>
                </c:pt>
                <c:pt idx="741">
                  <c:v>0.10193850918491952</c:v>
                </c:pt>
                <c:pt idx="742">
                  <c:v>0.10007652985083439</c:v>
                </c:pt>
                <c:pt idx="743">
                  <c:v>9.8261625975212152E-2</c:v>
                </c:pt>
                <c:pt idx="744">
                  <c:v>9.6492280710920475E-2</c:v>
                </c:pt>
                <c:pt idx="745">
                  <c:v>9.4767036486662598E-2</c:v>
                </c:pt>
                <c:pt idx="746">
                  <c:v>9.3084492289140203E-2</c:v>
                </c:pt>
                <c:pt idx="747">
                  <c:v>9.1443301088006648E-2</c:v>
                </c:pt>
                <c:pt idx="748">
                  <c:v>8.9842167395164207E-2</c:v>
                </c:pt>
                <c:pt idx="749">
                  <c:v>8.8279844950517578E-2</c:v>
                </c:pt>
                <c:pt idx="750">
                  <c:v>0.10160377794425245</c:v>
                </c:pt>
                <c:pt idx="751">
                  <c:v>0.13058693600629223</c:v>
                </c:pt>
                <c:pt idx="752">
                  <c:v>0.19583792117951282</c:v>
                </c:pt>
                <c:pt idx="753">
                  <c:v>0.19122642743092821</c:v>
                </c:pt>
                <c:pt idx="754">
                  <c:v>0.18676506028889886</c:v>
                </c:pt>
                <c:pt idx="755">
                  <c:v>0.18244759974091548</c:v>
                </c:pt>
                <c:pt idx="756">
                  <c:v>0.17826813784454901</c:v>
                </c:pt>
                <c:pt idx="757">
                  <c:v>0.17422106038606341</c:v>
                </c:pt>
                <c:pt idx="758">
                  <c:v>0.17030102977222511</c:v>
                </c:pt>
                <c:pt idx="759">
                  <c:v>0.16650296906213036</c:v>
                </c:pt>
                <c:pt idx="760">
                  <c:v>0.16282204705366971</c:v>
                </c:pt>
                <c:pt idx="761">
                  <c:v>0.159253664346345</c:v>
                </c:pt>
                <c:pt idx="762">
                  <c:v>0.15579344030858736</c:v>
                </c:pt>
                <c:pt idx="763">
                  <c:v>0.15243720088359342</c:v>
                </c:pt>
                <c:pt idx="764">
                  <c:v>0.14918096717302526</c:v>
                </c:pt>
                <c:pt idx="765">
                  <c:v>0.14602094474279648</c:v>
                </c:pt>
                <c:pt idx="766">
                  <c:v>0.15064931026178122</c:v>
                </c:pt>
                <c:pt idx="767">
                  <c:v>0.15414657085515504</c:v>
                </c:pt>
                <c:pt idx="768">
                  <c:v>0.18187738615541699</c:v>
                </c:pt>
                <c:pt idx="769">
                  <c:v>0.28135422520627124</c:v>
                </c:pt>
                <c:pt idx="770">
                  <c:v>0.3530486554392317</c:v>
                </c:pt>
                <c:pt idx="771">
                  <c:v>1.6443796056598661</c:v>
                </c:pt>
                <c:pt idx="772">
                  <c:v>1.5559361724363929</c:v>
                </c:pt>
                <c:pt idx="773">
                  <c:v>1.4740217545766263</c:v>
                </c:pt>
                <c:pt idx="774">
                  <c:v>1.3980279925672516</c:v>
                </c:pt>
                <c:pt idx="775">
                  <c:v>1.3274145725864881</c:v>
                </c:pt>
                <c:pt idx="776">
                  <c:v>1.2742947663356035</c:v>
                </c:pt>
                <c:pt idx="777">
                  <c:v>1.2122005515899936</c:v>
                </c:pt>
                <c:pt idx="778">
                  <c:v>1.1542644145200445</c:v>
                </c:pt>
                <c:pt idx="779">
                  <c:v>1.1001344145533507</c:v>
                </c:pt>
                <c:pt idx="780">
                  <c:v>1.0494944213304036</c:v>
                </c:pt>
                <c:pt idx="781">
                  <c:v>1.0020598782243169</c:v>
                </c:pt>
                <c:pt idx="782">
                  <c:v>0.95757413487783616</c:v>
                </c:pt>
                <c:pt idx="783">
                  <c:v>0.91580526351969704</c:v>
                </c:pt>
                <c:pt idx="784">
                  <c:v>0.87654328786767854</c:v>
                </c:pt>
                <c:pt idx="785">
                  <c:v>0.83959776495307781</c:v>
                </c:pt>
                <c:pt idx="786">
                  <c:v>0.81135191085400238</c:v>
                </c:pt>
                <c:pt idx="787">
                  <c:v>0.83166706593409345</c:v>
                </c:pt>
                <c:pt idx="788">
                  <c:v>1.4712414450818836</c:v>
                </c:pt>
                <c:pt idx="789">
                  <c:v>11.980302973046534</c:v>
                </c:pt>
                <c:pt idx="790">
                  <c:v>87.289372323201931</c:v>
                </c:pt>
                <c:pt idx="791">
                  <c:v>202.78143502166427</c:v>
                </c:pt>
                <c:pt idx="792">
                  <c:v>135.37109148778876</c:v>
                </c:pt>
                <c:pt idx="793">
                  <c:v>134.05063866050307</c:v>
                </c:pt>
                <c:pt idx="794">
                  <c:v>224.27466673319361</c:v>
                </c:pt>
                <c:pt idx="795">
                  <c:v>374.63986864566272</c:v>
                </c:pt>
                <c:pt idx="796">
                  <c:v>231.80407219235764</c:v>
                </c:pt>
                <c:pt idx="797">
                  <c:v>150.95358116379225</c:v>
                </c:pt>
                <c:pt idx="798">
                  <c:v>105.85932920025577</c:v>
                </c:pt>
                <c:pt idx="799">
                  <c:v>78.08901982128279</c:v>
                </c:pt>
                <c:pt idx="800">
                  <c:v>59.782591785307652</c:v>
                </c:pt>
                <c:pt idx="801">
                  <c:v>47.094101661056627</c:v>
                </c:pt>
                <c:pt idx="802">
                  <c:v>37.952283176239931</c:v>
                </c:pt>
                <c:pt idx="803">
                  <c:v>31.158987310865147</c:v>
                </c:pt>
                <c:pt idx="804">
                  <c:v>25.981449328245027</c:v>
                </c:pt>
                <c:pt idx="805">
                  <c:v>21.95100414925297</c:v>
                </c:pt>
                <c:pt idx="806">
                  <c:v>18.756636505007002</c:v>
                </c:pt>
                <c:pt idx="807">
                  <c:v>16.185455779513571</c:v>
                </c:pt>
                <c:pt idx="808">
                  <c:v>14.087835212038023</c:v>
                </c:pt>
                <c:pt idx="809">
                  <c:v>12.356182852333038</c:v>
                </c:pt>
                <c:pt idx="810">
                  <c:v>11.587492028629242</c:v>
                </c:pt>
                <c:pt idx="811">
                  <c:v>10.265608706000474</c:v>
                </c:pt>
                <c:pt idx="812">
                  <c:v>9.7733090873306239</c:v>
                </c:pt>
                <c:pt idx="813">
                  <c:v>11.205138605310834</c:v>
                </c:pt>
                <c:pt idx="814">
                  <c:v>9.9431707226083592</c:v>
                </c:pt>
                <c:pt idx="815">
                  <c:v>16.665833051512994</c:v>
                </c:pt>
                <c:pt idx="816">
                  <c:v>20.386110384595316</c:v>
                </c:pt>
                <c:pt idx="817">
                  <c:v>22.31896831056104</c:v>
                </c:pt>
                <c:pt idx="818">
                  <c:v>21.220739023979917</c:v>
                </c:pt>
                <c:pt idx="819">
                  <c:v>18.172058616933384</c:v>
                </c:pt>
                <c:pt idx="820">
                  <c:v>15.710838090120429</c:v>
                </c:pt>
                <c:pt idx="821">
                  <c:v>13.697690225675604</c:v>
                </c:pt>
                <c:pt idx="822">
                  <c:v>12.031944128001461</c:v>
                </c:pt>
                <c:pt idx="823">
                  <c:v>10.639465974040613</c:v>
                </c:pt>
                <c:pt idx="824">
                  <c:v>9.4647196020176541</c:v>
                </c:pt>
                <c:pt idx="825">
                  <c:v>8.4654610655188307</c:v>
                </c:pt>
                <c:pt idx="826">
                  <c:v>7.6091145790678087</c:v>
                </c:pt>
                <c:pt idx="827">
                  <c:v>7.0153230642481264</c:v>
                </c:pt>
                <c:pt idx="828">
                  <c:v>6.3550347773140849</c:v>
                </c:pt>
                <c:pt idx="829">
                  <c:v>6.7558660329499398</c:v>
                </c:pt>
                <c:pt idx="830">
                  <c:v>7.2975042180662371</c:v>
                </c:pt>
                <c:pt idx="831">
                  <c:v>6.6001779160981489</c:v>
                </c:pt>
                <c:pt idx="832">
                  <c:v>5.9933492620338704</c:v>
                </c:pt>
                <c:pt idx="833">
                  <c:v>5.5390053506848593</c:v>
                </c:pt>
                <c:pt idx="834">
                  <c:v>5.0629272742641529</c:v>
                </c:pt>
                <c:pt idx="835">
                  <c:v>6.7024104946726979</c:v>
                </c:pt>
                <c:pt idx="836">
                  <c:v>6.082532976930592</c:v>
                </c:pt>
                <c:pt idx="837">
                  <c:v>5.5405777718177109</c:v>
                </c:pt>
                <c:pt idx="838">
                  <c:v>5.0643125483428051</c:v>
                </c:pt>
                <c:pt idx="839">
                  <c:v>4.6733324189956438</c:v>
                </c:pt>
                <c:pt idx="840">
                  <c:v>5.0019701606242251</c:v>
                </c:pt>
                <c:pt idx="841">
                  <c:v>7.2578617904987928</c:v>
                </c:pt>
                <c:pt idx="842">
                  <c:v>9.6130391277640488</c:v>
                </c:pt>
                <c:pt idx="843">
                  <c:v>25.741825271455056</c:v>
                </c:pt>
                <c:pt idx="844">
                  <c:v>63.24623037913868</c:v>
                </c:pt>
                <c:pt idx="845">
                  <c:v>93.265716360990197</c:v>
                </c:pt>
                <c:pt idx="846">
                  <c:v>113.33809028939031</c:v>
                </c:pt>
                <c:pt idx="847">
                  <c:v>186.81435491472416</c:v>
                </c:pt>
                <c:pt idx="848">
                  <c:v>154.48160563305416</c:v>
                </c:pt>
                <c:pt idx="849">
                  <c:v>146.73267662177113</c:v>
                </c:pt>
                <c:pt idx="850">
                  <c:v>145.75635711612634</c:v>
                </c:pt>
                <c:pt idx="851">
                  <c:v>120.66002423776577</c:v>
                </c:pt>
                <c:pt idx="852">
                  <c:v>89.536551984486593</c:v>
                </c:pt>
                <c:pt idx="853">
                  <c:v>96.615311103526892</c:v>
                </c:pt>
                <c:pt idx="854">
                  <c:v>72.109332151264184</c:v>
                </c:pt>
                <c:pt idx="855">
                  <c:v>55.697546355175902</c:v>
                </c:pt>
                <c:pt idx="856">
                  <c:v>44.184543806401805</c:v>
                </c:pt>
                <c:pt idx="857">
                  <c:v>35.810361354709428</c:v>
                </c:pt>
                <c:pt idx="858">
                  <c:v>29.539207005032502</c:v>
                </c:pt>
                <c:pt idx="859">
                  <c:v>24.728842775123244</c:v>
                </c:pt>
                <c:pt idx="860">
                  <c:v>20.963859123092149</c:v>
                </c:pt>
                <c:pt idx="861">
                  <c:v>17.965982524478981</c:v>
                </c:pt>
                <c:pt idx="862">
                  <c:v>15.5432104900373</c:v>
                </c:pt>
                <c:pt idx="863">
                  <c:v>13.729113250679209</c:v>
                </c:pt>
                <c:pt idx="864">
                  <c:v>12.058084957757137</c:v>
                </c:pt>
                <c:pt idx="865">
                  <c:v>10.661423443951383</c:v>
                </c:pt>
                <c:pt idx="866">
                  <c:v>16.030687725639261</c:v>
                </c:pt>
                <c:pt idx="867">
                  <c:v>13.960717151577553</c:v>
                </c:pt>
                <c:pt idx="868">
                  <c:v>12.250615454943897</c:v>
                </c:pt>
                <c:pt idx="869">
                  <c:v>16.728533445182268</c:v>
                </c:pt>
                <c:pt idx="870">
                  <c:v>22.783170815614298</c:v>
                </c:pt>
                <c:pt idx="871">
                  <c:v>19.420552946331391</c:v>
                </c:pt>
                <c:pt idx="872">
                  <c:v>16.722913241528182</c:v>
                </c:pt>
                <c:pt idx="873">
                  <c:v>14.5285000481355</c:v>
                </c:pt>
                <c:pt idx="874">
                  <c:v>12.721572213377863</c:v>
                </c:pt>
                <c:pt idx="875">
                  <c:v>11.217591651854125</c:v>
                </c:pt>
                <c:pt idx="876">
                  <c:v>9.9536844225321506</c:v>
                </c:pt>
                <c:pt idx="877">
                  <c:v>8.8823326313041076</c:v>
                </c:pt>
                <c:pt idx="878">
                  <c:v>7.9671052556699333</c:v>
                </c:pt>
                <c:pt idx="879">
                  <c:v>7.1797087673457121</c:v>
                </c:pt>
                <c:pt idx="880">
                  <c:v>6.497911602019272</c:v>
                </c:pt>
                <c:pt idx="881">
                  <c:v>5.9040590703699563</c:v>
                </c:pt>
                <c:pt idx="882">
                  <c:v>5.3839945949389554</c:v>
                </c:pt>
                <c:pt idx="883">
                  <c:v>4.9262652582363247</c:v>
                </c:pt>
                <c:pt idx="884">
                  <c:v>4.5215293270452008</c:v>
                </c:pt>
                <c:pt idx="885">
                  <c:v>4.1621092689352972</c:v>
                </c:pt>
                <c:pt idx="886">
                  <c:v>3.8416509206623517</c:v>
                </c:pt>
                <c:pt idx="887">
                  <c:v>3.5548610241548153</c:v>
                </c:pt>
                <c:pt idx="888">
                  <c:v>3.2973032532088586</c:v>
                </c:pt>
                <c:pt idx="889">
                  <c:v>3.0652383404398149</c:v>
                </c:pt>
                <c:pt idx="890">
                  <c:v>2.8554977700201092</c:v>
                </c:pt>
                <c:pt idx="891">
                  <c:v>2.6653832444436141</c:v>
                </c:pt>
                <c:pt idx="892">
                  <c:v>2.4925861063135373</c:v>
                </c:pt>
                <c:pt idx="893">
                  <c:v>2.3351223299913144</c:v>
                </c:pt>
                <c:pt idx="894">
                  <c:v>2.1912797503314549</c:v>
                </c:pt>
                <c:pt idx="895">
                  <c:v>2.0595749752705106</c:v>
                </c:pt>
                <c:pt idx="896">
                  <c:v>1.9387180114877198</c:v>
                </c:pt>
                <c:pt idx="897">
                  <c:v>1.8275830711031937</c:v>
                </c:pt>
                <c:pt idx="898">
                  <c:v>1.7251843604338009</c:v>
                </c:pt>
                <c:pt idx="899">
                  <c:v>1.63076960115964</c:v>
                </c:pt>
                <c:pt idx="900">
                  <c:v>1.5433399128227847</c:v>
                </c:pt>
                <c:pt idx="901">
                  <c:v>1.4623439481644036</c:v>
                </c:pt>
                <c:pt idx="902">
                  <c:v>1.3871840982689221</c:v>
                </c:pt>
                <c:pt idx="903">
                  <c:v>1.3174866093643043</c:v>
                </c:pt>
                <c:pt idx="904">
                  <c:v>1.254718791199342</c:v>
                </c:pt>
                <c:pt idx="905">
                  <c:v>1.1945678132813937</c:v>
                </c:pt>
                <c:pt idx="906">
                  <c:v>1.13779767920908</c:v>
                </c:pt>
                <c:pt idx="907">
                  <c:v>1.0847362109263641</c:v>
                </c:pt>
                <c:pt idx="908">
                  <c:v>1.0350770747982105</c:v>
                </c:pt>
                <c:pt idx="909">
                  <c:v>1.0031266507406755</c:v>
                </c:pt>
                <c:pt idx="910">
                  <c:v>0.95857517332993347</c:v>
                </c:pt>
                <c:pt idx="911">
                  <c:v>0.91674569301382047</c:v>
                </c:pt>
                <c:pt idx="912">
                  <c:v>0.87742775260568051</c:v>
                </c:pt>
                <c:pt idx="913">
                  <c:v>0.84043048075767979</c:v>
                </c:pt>
                <c:pt idx="914">
                  <c:v>0.80558047001689137</c:v>
                </c:pt>
                <c:pt idx="915">
                  <c:v>0.77331882793097384</c:v>
                </c:pt>
                <c:pt idx="916">
                  <c:v>0.75170276507721934</c:v>
                </c:pt>
                <c:pt idx="917">
                  <c:v>0.72185250450549499</c:v>
                </c:pt>
                <c:pt idx="918">
                  <c:v>0.69363478978719273</c:v>
                </c:pt>
                <c:pt idx="919">
                  <c:v>0.66693648684459339</c:v>
                </c:pt>
                <c:pt idx="920">
                  <c:v>0.64165391123070981</c:v>
                </c:pt>
                <c:pt idx="921">
                  <c:v>0.61769190798759399</c:v>
                </c:pt>
                <c:pt idx="922">
                  <c:v>0.59496303350027735</c:v>
                </c:pt>
                <c:pt idx="923">
                  <c:v>0.57882117449564574</c:v>
                </c:pt>
                <c:pt idx="924">
                  <c:v>0.55805331519119572</c:v>
                </c:pt>
                <c:pt idx="925">
                  <c:v>0.53831265519456772</c:v>
                </c:pt>
                <c:pt idx="926">
                  <c:v>0.52162895036955559</c:v>
                </c:pt>
                <c:pt idx="927">
                  <c:v>1.3502584513400007</c:v>
                </c:pt>
                <c:pt idx="928">
                  <c:v>2.9929320237497419</c:v>
                </c:pt>
                <c:pt idx="929">
                  <c:v>4.230891623533827</c:v>
                </c:pt>
                <c:pt idx="930">
                  <c:v>3.9030734158336369</c:v>
                </c:pt>
                <c:pt idx="931">
                  <c:v>3.6099108581019177</c:v>
                </c:pt>
                <c:pt idx="932">
                  <c:v>3.3468097990823704</c:v>
                </c:pt>
                <c:pt idx="933">
                  <c:v>3.1099022303222195</c:v>
                </c:pt>
                <c:pt idx="934">
                  <c:v>2.8959139460234877</c:v>
                </c:pt>
                <c:pt idx="935">
                  <c:v>2.70205936084766</c:v>
                </c:pt>
                <c:pt idx="936">
                  <c:v>2.5259573203344035</c:v>
                </c:pt>
                <c:pt idx="937">
                  <c:v>2.3655632659734342</c:v>
                </c:pt>
                <c:pt idx="938">
                  <c:v>2.2191142358682621</c:v>
                </c:pt>
                <c:pt idx="939">
                  <c:v>2.0850840092531295</c:v>
                </c:pt>
                <c:pt idx="940">
                  <c:v>1.9621463202278833</c:v>
                </c:pt>
                <c:pt idx="941">
                  <c:v>1.8491445301861626</c:v>
                </c:pt>
                <c:pt idx="942">
                  <c:v>1.7450665001879473</c:v>
                </c:pt>
                <c:pt idx="943">
                  <c:v>1.6490236731278274</c:v>
                </c:pt>
                <c:pt idx="944">
                  <c:v>1.5602335820770279</c:v>
                </c:pt>
                <c:pt idx="945">
                  <c:v>1.4780051610288809</c:v>
                </c:pt>
                <c:pt idx="946">
                  <c:v>1.4017263587829192</c:v>
                </c:pt>
                <c:pt idx="947">
                  <c:v>1.3308536542587373</c:v>
                </c:pt>
                <c:pt idx="948">
                  <c:v>1.2649031484071984</c:v>
                </c:pt>
                <c:pt idx="949">
                  <c:v>1.203442968796562</c:v>
                </c:pt>
                <c:pt idx="950">
                  <c:v>1.1460867714616436</c:v>
                </c:pt>
                <c:pt idx="951">
                  <c:v>1.0924881634310672</c:v>
                </c:pt>
                <c:pt idx="952">
                  <c:v>1.042335900571782</c:v>
                </c:pt>
                <c:pt idx="953">
                  <c:v>0.99534974061409942</c:v>
                </c:pt>
                <c:pt idx="954">
                  <c:v>0.95127685168651355</c:v>
                </c:pt>
                <c:pt idx="955">
                  <c:v>0.90988869336432765</c:v>
                </c:pt>
                <c:pt idx="956">
                  <c:v>0.87097830087662564</c:v>
                </c:pt>
                <c:pt idx="957">
                  <c:v>0.83435791431748552</c:v>
                </c:pt>
                <c:pt idx="958">
                  <c:v>0.79985690393990516</c:v>
                </c:pt>
                <c:pt idx="959">
                  <c:v>0.76731995024791722</c:v>
                </c:pt>
                <c:pt idx="960">
                  <c:v>0.73660544394122829</c:v>
                </c:pt>
                <c:pt idx="961">
                  <c:v>0.70758407604566576</c:v>
                </c:pt>
                <c:pt idx="962">
                  <c:v>0.68013759297289211</c:v>
                </c:pt>
                <c:pt idx="963">
                  <c:v>0.65415769494874643</c:v>
                </c:pt>
                <c:pt idx="964">
                  <c:v>0.62954505935601102</c:v>
                </c:pt>
                <c:pt idx="965">
                  <c:v>0.60620847315599025</c:v>
                </c:pt>
                <c:pt idx="966">
                  <c:v>0.58406406076674611</c:v>
                </c:pt>
                <c:pt idx="967">
                  <c:v>0.56303459565191538</c:v>
                </c:pt>
                <c:pt idx="968">
                  <c:v>0.54304888546830377</c:v>
                </c:pt>
                <c:pt idx="969">
                  <c:v>0.52404122197864178</c:v>
                </c:pt>
                <c:pt idx="970">
                  <c:v>0.50595088809585742</c:v>
                </c:pt>
                <c:pt idx="971">
                  <c:v>0.48872171541816162</c:v>
                </c:pt>
                <c:pt idx="972">
                  <c:v>0.47230168646625298</c:v>
                </c:pt>
                <c:pt idx="973">
                  <c:v>0.45664257656659391</c:v>
                </c:pt>
                <c:pt idx="974">
                  <c:v>0.44169963095614617</c:v>
                </c:pt>
                <c:pt idx="975">
                  <c:v>0.42743127322924396</c:v>
                </c:pt>
                <c:pt idx="976">
                  <c:v>0.4137988417191949</c:v>
                </c:pt>
                <c:pt idx="977">
                  <c:v>0.40076635081641399</c:v>
                </c:pt>
                <c:pt idx="978">
                  <c:v>0.38830027458038396</c:v>
                </c:pt>
                <c:pt idx="979">
                  <c:v>0.37636935031221791</c:v>
                </c:pt>
                <c:pt idx="980">
                  <c:v>0.36494440002443368</c:v>
                </c:pt>
                <c:pt idx="981">
                  <c:v>0.3539981679803032</c:v>
                </c:pt>
                <c:pt idx="982">
                  <c:v>0.3435051726814447</c:v>
                </c:pt>
                <c:pt idx="983">
                  <c:v>0.33344157186316009</c:v>
                </c:pt>
                <c:pt idx="984">
                  <c:v>0.32378503921582291</c:v>
                </c:pt>
                <c:pt idx="985">
                  <c:v>0.31451465169026133</c:v>
                </c:pt>
                <c:pt idx="986">
                  <c:v>0.3056107863680963</c:v>
                </c:pt>
                <c:pt idx="987">
                  <c:v>0.29705502598651123</c:v>
                </c:pt>
                <c:pt idx="988">
                  <c:v>0.28883007230280622</c:v>
                </c:pt>
                <c:pt idx="989">
                  <c:v>0.28091966656892575</c:v>
                </c:pt>
                <c:pt idx="990">
                  <c:v>0.27330851646130849</c:v>
                </c:pt>
                <c:pt idx="991">
                  <c:v>0.26598222887811784</c:v>
                </c:pt>
                <c:pt idx="992">
                  <c:v>0.25892724807515338</c:v>
                </c:pt>
                <c:pt idx="993">
                  <c:v>0.25213079866448357</c:v>
                </c:pt>
                <c:pt idx="994">
                  <c:v>0.24558083304679679</c:v>
                </c:pt>
                <c:pt idx="995">
                  <c:v>0.23926598289036949</c:v>
                </c:pt>
                <c:pt idx="996">
                  <c:v>0.2331755143069566</c:v>
                </c:pt>
                <c:pt idx="997">
                  <c:v>0.22729928640838204</c:v>
                </c:pt>
                <c:pt idx="998">
                  <c:v>0.22162771295753786</c:v>
                </c:pt>
                <c:pt idx="999">
                  <c:v>0.21615172685436035</c:v>
                </c:pt>
                <c:pt idx="1000">
                  <c:v>0.21086274722143744</c:v>
                </c:pt>
                <c:pt idx="1001">
                  <c:v>0.20575264887553119</c:v>
                </c:pt>
                <c:pt idx="1002">
                  <c:v>0.20081373399077068</c:v>
                </c:pt>
                <c:pt idx="1003">
                  <c:v>0.19603870577678065</c:v>
                </c:pt>
                <c:pt idx="1004">
                  <c:v>0.19142064401080161</c:v>
                </c:pt>
                <c:pt idx="1005">
                  <c:v>0.186952982277101</c:v>
                </c:pt>
                <c:pt idx="1006">
                  <c:v>0.18262948677983096</c:v>
                </c:pt>
                <c:pt idx="1007">
                  <c:v>0.17844423660712541</c:v>
                </c:pt>
                <c:pt idx="1008">
                  <c:v>0.17439160533473164</c:v>
                </c:pt>
                <c:pt idx="1009">
                  <c:v>0.17046624386701706</c:v>
                </c:pt>
                <c:pt idx="1010">
                  <c:v>0.16666306442181114</c:v>
                </c:pt>
                <c:pt idx="1011">
                  <c:v>0.16297722557339456</c:v>
                </c:pt>
                <c:pt idx="1012">
                  <c:v>0.15940411827504836</c:v>
                </c:pt>
                <c:pt idx="1013">
                  <c:v>0.15593935278905879</c:v>
                </c:pt>
                <c:pt idx="1014">
                  <c:v>0.15257874645794872</c:v>
                </c:pt>
                <c:pt idx="1015">
                  <c:v>0.14931831225606818</c:v>
                </c:pt>
                <c:pt idx="1016">
                  <c:v>0.14615424806556052</c:v>
                </c:pt>
                <c:pt idx="1017">
                  <c:v>0.143082926625173</c:v>
                </c:pt>
                <c:pt idx="1018">
                  <c:v>0.1401008861044451</c:v>
                </c:pt>
                <c:pt idx="1019">
                  <c:v>0.1372048212595213</c:v>
                </c:pt>
                <c:pt idx="1020">
                  <c:v>0.13439157513023101</c:v>
                </c:pt>
                <c:pt idx="1021">
                  <c:v>0.131658131241184</c:v>
                </c:pt>
                <c:pt idx="1022">
                  <c:v>0.12900160627246929</c:v>
                </c:pt>
                <c:pt idx="1023">
                  <c:v>0.12641924316815942</c:v>
                </c:pt>
                <c:pt idx="1024">
                  <c:v>0.12390840465320006</c:v>
                </c:pt>
                <c:pt idx="1025">
                  <c:v>0.12146656713147051</c:v>
                </c:pt>
                <c:pt idx="1026">
                  <c:v>0.11909131493979686</c:v>
                </c:pt>
                <c:pt idx="1027">
                  <c:v>0.11678033493456896</c:v>
                </c:pt>
                <c:pt idx="1028">
                  <c:v>0.11453141138929462</c:v>
                </c:pt>
                <c:pt idx="1029">
                  <c:v>0.11234242118300036</c:v>
                </c:pt>
                <c:pt idx="1030">
                  <c:v>0.11021132926082756</c:v>
                </c:pt>
                <c:pt idx="1031">
                  <c:v>0.10813618434949618</c:v>
                </c:pt>
                <c:pt idx="1032">
                  <c:v>0.10611511491153507</c:v>
                </c:pt>
                <c:pt idx="1033">
                  <c:v>0.10414632532330746</c:v>
                </c:pt>
                <c:pt idx="1034">
                  <c:v>0.10222809226289874</c:v>
                </c:pt>
                <c:pt idx="1035">
                  <c:v>0.10035876129490082</c:v>
                </c:pt>
                <c:pt idx="1036">
                  <c:v>9.8536743640011359E-2</c:v>
                </c:pt>
                <c:pt idx="1037">
                  <c:v>9.6760513118194433E-2</c:v>
                </c:pt>
                <c:pt idx="1038">
                  <c:v>9.5028603254904906E-2</c:v>
                </c:pt>
                <c:pt idx="1039">
                  <c:v>9.3339604540587318E-2</c:v>
                </c:pt>
                <c:pt idx="1040">
                  <c:v>9.1692161834310365E-2</c:v>
                </c:pt>
                <c:pt idx="1041">
                  <c:v>9.0084971903003061E-2</c:v>
                </c:pt>
                <c:pt idx="1042">
                  <c:v>8.8516781088321145E-2</c:v>
                </c:pt>
                <c:pt idx="1043">
                  <c:v>8.6986383093691097E-2</c:v>
                </c:pt>
                <c:pt idx="1044">
                  <c:v>8.5492616884563333E-2</c:v>
                </c:pt>
                <c:pt idx="1045">
                  <c:v>8.4034364695352512E-2</c:v>
                </c:pt>
                <c:pt idx="1046">
                  <c:v>8.2610550136963931E-2</c:v>
                </c:pt>
                <c:pt idx="1047">
                  <c:v>8.1220136399189652E-2</c:v>
                </c:pt>
                <c:pt idx="1048">
                  <c:v>7.9862124542618623E-2</c:v>
                </c:pt>
                <c:pt idx="1049">
                  <c:v>7.8535551875042547E-2</c:v>
                </c:pt>
                <c:pt idx="1050">
                  <c:v>7.7239490407650518E-2</c:v>
                </c:pt>
                <c:pt idx="1051">
                  <c:v>7.5973045386596438E-2</c:v>
                </c:pt>
                <c:pt idx="1052">
                  <c:v>7.4735353895796261E-2</c:v>
                </c:pt>
                <c:pt idx="1053">
                  <c:v>7.3525583527061983E-2</c:v>
                </c:pt>
                <c:pt idx="1054">
                  <c:v>7.2342931113920081E-2</c:v>
                </c:pt>
                <c:pt idx="1055">
                  <c:v>7.1186621525677063E-2</c:v>
                </c:pt>
                <c:pt idx="1056">
                  <c:v>7.0055906518505795E-2</c:v>
                </c:pt>
                <c:pt idx="1057">
                  <c:v>6.8950063640513537E-2</c:v>
                </c:pt>
                <c:pt idx="1058">
                  <c:v>6.7868395187936872E-2</c:v>
                </c:pt>
                <c:pt idx="1059">
                  <c:v>6.6810227209773004E-2</c:v>
                </c:pt>
                <c:pt idx="1060">
                  <c:v>6.5774908558316969E-2</c:v>
                </c:pt>
                <c:pt idx="1061">
                  <c:v>6.4761809983217608E-2</c:v>
                </c:pt>
                <c:pt idx="1062">
                  <c:v>6.3770323266807816E-2</c:v>
                </c:pt>
                <c:pt idx="1063">
                  <c:v>6.2799860398589258E-2</c:v>
                </c:pt>
                <c:pt idx="1064">
                  <c:v>6.1849852786874139E-2</c:v>
                </c:pt>
                <c:pt idx="1065">
                  <c:v>6.0919750505699782E-2</c:v>
                </c:pt>
                <c:pt idx="1066">
                  <c:v>6.0009021575238727E-2</c:v>
                </c:pt>
                <c:pt idx="1067">
                  <c:v>5.9117151274024678E-2</c:v>
                </c:pt>
                <c:pt idx="1068">
                  <c:v>5.824364148141048E-2</c:v>
                </c:pt>
                <c:pt idx="1069">
                  <c:v>5.7400892190380914E-2</c:v>
                </c:pt>
                <c:pt idx="1070">
                  <c:v>5.6562410940336948E-2</c:v>
                </c:pt>
                <c:pt idx="1071">
                  <c:v>5.5740896055423851E-2</c:v>
                </c:pt>
                <c:pt idx="1072">
                  <c:v>5.4935909584126232E-2</c:v>
                </c:pt>
                <c:pt idx="1073">
                  <c:v>5.4147027299733537E-2</c:v>
                </c:pt>
                <c:pt idx="1074">
                  <c:v>5.3373838195127643E-2</c:v>
                </c:pt>
                <c:pt idx="1075">
                  <c:v>5.2615943998904277E-2</c:v>
                </c:pt>
                <c:pt idx="1076">
                  <c:v>5.1872958711812182E-2</c:v>
                </c:pt>
                <c:pt idx="1077">
                  <c:v>5.1144508162549708E-2</c:v>
                </c:pt>
                <c:pt idx="1078">
                  <c:v>5.0430229582006415E-2</c:v>
                </c:pt>
                <c:pt idx="1079">
                  <c:v>4.9729771195087855E-2</c:v>
                </c:pt>
                <c:pt idx="1080">
                  <c:v>4.9042791829304128E-2</c:v>
                </c:pt>
                <c:pt idx="1081">
                  <c:v>4.8368960539346653E-2</c:v>
                </c:pt>
                <c:pt idx="1082">
                  <c:v>4.7707956246916594E-2</c:v>
                </c:pt>
                <c:pt idx="1083">
                  <c:v>4.7059467395107711E-2</c:v>
                </c:pt>
                <c:pt idx="1084">
                  <c:v>4.6423191616678627E-2</c:v>
                </c:pt>
                <c:pt idx="1085">
                  <c:v>4.5798835415587588E-2</c:v>
                </c:pt>
                <c:pt idx="1086">
                  <c:v>4.5186113861190501E-2</c:v>
                </c:pt>
                <c:pt idx="1087">
                  <c:v>4.4584750294534743E-2</c:v>
                </c:pt>
                <c:pt idx="1088">
                  <c:v>4.3994476046210644E-2</c:v>
                </c:pt>
                <c:pt idx="1089">
                  <c:v>4.3415030165245908E-2</c:v>
                </c:pt>
                <c:pt idx="1090">
                  <c:v>4.2846159158557724E-2</c:v>
                </c:pt>
                <c:pt idx="1091">
                  <c:v>4.2287616740497712E-2</c:v>
                </c:pt>
                <c:pt idx="1092">
                  <c:v>4.1739163592049072E-2</c:v>
                </c:pt>
                <c:pt idx="1093">
                  <c:v>4.1200567129257661E-2</c:v>
                </c:pt>
                <c:pt idx="1094">
                  <c:v>4.0671601280496059E-2</c:v>
                </c:pt>
                <c:pt idx="1095">
                  <c:v>4.0152046272182156E-2</c:v>
                </c:pt>
                <c:pt idx="1096">
                  <c:v>3.9641688422589784E-2</c:v>
                </c:pt>
                <c:pt idx="1097">
                  <c:v>3.9140319943406963E-2</c:v>
                </c:pt>
                <c:pt idx="1098">
                  <c:v>3.8647738748713231E-2</c:v>
                </c:pt>
                <c:pt idx="1099">
                  <c:v>3.8163748271064155E-2</c:v>
                </c:pt>
                <c:pt idx="1100">
                  <c:v>3.7688157284383753E-2</c:v>
                </c:pt>
                <c:pt idx="1101">
                  <c:v>3.7220779733381316E-2</c:v>
                </c:pt>
                <c:pt idx="1102">
                  <c:v>3.6761434569221554E-2</c:v>
                </c:pt>
                <c:pt idx="1103">
                  <c:v>3.630994559118926E-2</c:v>
                </c:pt>
                <c:pt idx="1104">
                  <c:v>3.5866141294102476E-2</c:v>
                </c:pt>
                <c:pt idx="1105">
                  <c:v>3.542985472123799E-2</c:v>
                </c:pt>
                <c:pt idx="1106">
                  <c:v>3.5000923322545202E-2</c:v>
                </c:pt>
                <c:pt idx="1107">
                  <c:v>3.4579188817933863E-2</c:v>
                </c:pt>
                <c:pt idx="1108">
                  <c:v>3.4164497065430725E-2</c:v>
                </c:pt>
                <c:pt idx="1109">
                  <c:v>3.3756697934009275E-2</c:v>
                </c:pt>
                <c:pt idx="1110">
                  <c:v>3.3355645180906723E-2</c:v>
                </c:pt>
                <c:pt idx="1111">
                  <c:v>3.2961196333248476E-2</c:v>
                </c:pt>
                <c:pt idx="1112">
                  <c:v>3.2573212573810136E-2</c:v>
                </c:pt>
                <c:pt idx="1113">
                  <c:v>3.2191558630754243E-2</c:v>
                </c:pt>
                <c:pt idx="1114">
                  <c:v>3.1816102671184669E-2</c:v>
                </c:pt>
                <c:pt idx="1115">
                  <c:v>3.1446716198371097E-2</c:v>
                </c:pt>
                <c:pt idx="1116">
                  <c:v>3.1083273952499362E-2</c:v>
                </c:pt>
                <c:pt idx="1117">
                  <c:v>3.0725653814812293E-2</c:v>
                </c:pt>
                <c:pt idx="1118">
                  <c:v>3.0373736715009779E-2</c:v>
                </c:pt>
                <c:pt idx="1119">
                  <c:v>3.0027406541783593E-2</c:v>
                </c:pt>
                <c:pt idx="1120">
                  <c:v>2.968655005636648E-2</c:v>
                </c:pt>
                <c:pt idx="1121">
                  <c:v>2.9351056808981996E-2</c:v>
                </c:pt>
                <c:pt idx="1122">
                  <c:v>2.9020819058084363E-2</c:v>
                </c:pt>
                <c:pt idx="1123">
                  <c:v>2.8695731692283698E-2</c:v>
                </c:pt>
                <c:pt idx="1124">
                  <c:v>2.8375692154855758E-2</c:v>
                </c:pt>
                <c:pt idx="1125">
                  <c:v>2.8060600370740128E-2</c:v>
                </c:pt>
                <c:pt idx="1126">
                  <c:v>2.8050670900002291E-2</c:v>
                </c:pt>
                <c:pt idx="1127">
                  <c:v>0.63838586759063853</c:v>
                </c:pt>
                <c:pt idx="1128">
                  <c:v>1.5423539039291658</c:v>
                </c:pt>
                <c:pt idx="1129">
                  <c:v>4.0659459820831794</c:v>
                </c:pt>
                <c:pt idx="1130">
                  <c:v>3.7556992135699661</c:v>
                </c:pt>
                <c:pt idx="1131">
                  <c:v>3.477761351466425</c:v>
                </c:pt>
                <c:pt idx="1132">
                  <c:v>3.2279118478881341</c:v>
                </c:pt>
                <c:pt idx="1133">
                  <c:v>3.002587731267397</c:v>
                </c:pt>
                <c:pt idx="1134">
                  <c:v>2.79876543245003</c:v>
                </c:pt>
                <c:pt idx="1135">
                  <c:v>2.6138665316063348</c:v>
                </c:pt>
                <c:pt idx="1136">
                  <c:v>2.6380722605878049</c:v>
                </c:pt>
                <c:pt idx="1137">
                  <c:v>7.1764633353380134</c:v>
                </c:pt>
                <c:pt idx="1138">
                  <c:v>32.648027398381423</c:v>
                </c:pt>
                <c:pt idx="1139">
                  <c:v>62.659427930793932</c:v>
                </c:pt>
                <c:pt idx="1140">
                  <c:v>49.125087172370812</c:v>
                </c:pt>
                <c:pt idx="1141">
                  <c:v>39.436863518314517</c:v>
                </c:pt>
                <c:pt idx="1142">
                  <c:v>32.275143034145998</c:v>
                </c:pt>
                <c:pt idx="1143">
                  <c:v>26.840388307166169</c:v>
                </c:pt>
                <c:pt idx="1144">
                  <c:v>22.625102644367196</c:v>
                </c:pt>
                <c:pt idx="1145">
                  <c:v>19.294624108088978</c:v>
                </c:pt>
                <c:pt idx="1146">
                  <c:v>16.621097714462476</c:v>
                </c:pt>
                <c:pt idx="1147">
                  <c:v>14.445112353341766</c:v>
                </c:pt>
                <c:pt idx="1148">
                  <c:v>12.652496208944516</c:v>
                </c:pt>
                <c:pt idx="1149">
                  <c:v>11.159789917019731</c:v>
                </c:pt>
                <c:pt idx="1150">
                  <c:v>9.904877386408879</c:v>
                </c:pt>
                <c:pt idx="1151">
                  <c:v>8.8407835442518916</c:v>
                </c:pt>
                <c:pt idx="1152">
                  <c:v>7.9314729420950751</c:v>
                </c:pt>
                <c:pt idx="1153">
                  <c:v>7.1489448270742555</c:v>
                </c:pt>
                <c:pt idx="1154">
                  <c:v>6.4711873846911487</c:v>
                </c:pt>
                <c:pt idx="1155">
                  <c:v>5.8807129776982539</c:v>
                </c:pt>
                <c:pt idx="1156">
                  <c:v>5.3634935045358869</c:v>
                </c:pt>
                <c:pt idx="1157">
                  <c:v>4.90817591347305</c:v>
                </c:pt>
                <c:pt idx="1158">
                  <c:v>4.5054968624178127</c:v>
                </c:pt>
                <c:pt idx="1159">
                  <c:v>4.1478409124309223</c:v>
                </c:pt>
                <c:pt idx="1160">
                  <c:v>3.8291161584372411</c:v>
                </c:pt>
                <c:pt idx="1161">
                  <c:v>3.7422923425789323</c:v>
                </c:pt>
                <c:pt idx="1162">
                  <c:v>7.9707154168973444</c:v>
                </c:pt>
                <c:pt idx="1163">
                  <c:v>22.53054669717336</c:v>
                </c:pt>
                <c:pt idx="1164">
                  <c:v>19.219253561897851</c:v>
                </c:pt>
                <c:pt idx="1165">
                  <c:v>16.560131074170084</c:v>
                </c:pt>
                <c:pt idx="1166">
                  <c:v>14.395159832222554</c:v>
                </c:pt>
                <c:pt idx="1167">
                  <c:v>12.611102000785829</c:v>
                </c:pt>
                <c:pt idx="1168">
                  <c:v>11.12514071365395</c:v>
                </c:pt>
                <c:pt idx="1169">
                  <c:v>9.8756115761841077</c:v>
                </c:pt>
                <c:pt idx="1170">
                  <c:v>8.8158632493493343</c:v>
                </c:pt>
                <c:pt idx="1171">
                  <c:v>7.9100963318770194</c:v>
                </c:pt>
                <c:pt idx="1172">
                  <c:v>7.1304848629787498</c:v>
                </c:pt>
                <c:pt idx="1173">
                  <c:v>6.455148281831014</c:v>
                </c:pt>
                <c:pt idx="1174">
                  <c:v>5.8666987701730475</c:v>
                </c:pt>
                <c:pt idx="1175">
                  <c:v>5.3511850237667478</c:v>
                </c:pt>
                <c:pt idx="1176">
                  <c:v>4.8973137068966723</c:v>
                </c:pt>
                <c:pt idx="1177">
                  <c:v>4.495868367359261</c:v>
                </c:pt>
                <c:pt idx="1178">
                  <c:v>4.1430660067764764</c:v>
                </c:pt>
                <c:pt idx="1179">
                  <c:v>3.917932628732129</c:v>
                </c:pt>
                <c:pt idx="1180">
                  <c:v>3.623222593312958</c:v>
                </c:pt>
                <c:pt idx="1181">
                  <c:v>3.3587761965905374</c:v>
                </c:pt>
                <c:pt idx="1182">
                  <c:v>3.1600819562813482</c:v>
                </c:pt>
                <c:pt idx="1183">
                  <c:v>3.695964149802871</c:v>
                </c:pt>
                <c:pt idx="1184">
                  <c:v>4.2320215328819204</c:v>
                </c:pt>
                <c:pt idx="1185">
                  <c:v>4.156627381243517</c:v>
                </c:pt>
                <c:pt idx="1186">
                  <c:v>15.786488527119902</c:v>
                </c:pt>
                <c:pt idx="1187">
                  <c:v>22.13565282698427</c:v>
                </c:pt>
                <c:pt idx="1188">
                  <c:v>18.904155882514516</c:v>
                </c:pt>
                <c:pt idx="1189">
                  <c:v>18.450964982180579</c:v>
                </c:pt>
                <c:pt idx="1190">
                  <c:v>15.937445436763648</c:v>
                </c:pt>
                <c:pt idx="1191">
                  <c:v>13.884084433367084</c:v>
                </c:pt>
                <c:pt idx="1192">
                  <c:v>12.18693867023549</c:v>
                </c:pt>
                <c:pt idx="1193">
                  <c:v>10.769606263040291</c:v>
                </c:pt>
                <c:pt idx="1194">
                  <c:v>9.5749459367058378</c:v>
                </c:pt>
                <c:pt idx="1195">
                  <c:v>8.5595565433978091</c:v>
                </c:pt>
                <c:pt idx="1196">
                  <c:v>8.5571711460562714</c:v>
                </c:pt>
                <c:pt idx="1197">
                  <c:v>8.7051540673727548</c:v>
                </c:pt>
                <c:pt idx="1198">
                  <c:v>7.815083876347316</c:v>
                </c:pt>
                <c:pt idx="1199">
                  <c:v>7.0483995736201486</c:v>
                </c:pt>
                <c:pt idx="1200">
                  <c:v>6.3921707849786209</c:v>
                </c:pt>
                <c:pt idx="1201">
                  <c:v>5.8116534010753691</c:v>
                </c:pt>
                <c:pt idx="1202">
                  <c:v>5.3028243517286491</c:v>
                </c:pt>
                <c:pt idx="1203">
                  <c:v>5.6176403872007166</c:v>
                </c:pt>
                <c:pt idx="1204">
                  <c:v>5.1321784505453403</c:v>
                </c:pt>
                <c:pt idx="1205">
                  <c:v>4.7038262872154348</c:v>
                </c:pt>
                <c:pt idx="1206">
                  <c:v>4.3241799270737324</c:v>
                </c:pt>
                <c:pt idx="1207">
                  <c:v>3.9863061758198928</c:v>
                </c:pt>
                <c:pt idx="1208">
                  <c:v>3.6844465635322989</c:v>
                </c:pt>
                <c:pt idx="1209">
                  <c:v>3.4137882275586229</c:v>
                </c:pt>
                <c:pt idx="1210">
                  <c:v>3.1702850288963527</c:v>
                </c:pt>
                <c:pt idx="1211">
                  <c:v>2.9505167379508017</c:v>
                </c:pt>
                <c:pt idx="1212">
                  <c:v>2.7515773348957961</c:v>
                </c:pt>
                <c:pt idx="1213">
                  <c:v>2.5709857665067619</c:v>
                </c:pt>
                <c:pt idx="1214">
                  <c:v>2.4066141626367741</c:v>
                </c:pt>
                <c:pt idx="1215">
                  <c:v>2.2566297293979529</c:v>
                </c:pt>
                <c:pt idx="1216">
                  <c:v>2.119447431513116</c:v>
                </c:pt>
                <c:pt idx="1217">
                  <c:v>1.9936912426755862</c:v>
                </c:pt>
                <c:pt idx="1218">
                  <c:v>1.8781622428504794</c:v>
                </c:pt>
                <c:pt idx="1219">
                  <c:v>1.7718122197369532</c:v>
                </c:pt>
                <c:pt idx="1220">
                  <c:v>1.6737217199022936</c:v>
                </c:pt>
                <c:pt idx="1221">
                  <c:v>1.5830817163647461</c:v>
                </c:pt>
                <c:pt idx="1222">
                  <c:v>1.4991782303680803</c:v>
                </c:pt>
                <c:pt idx="1223">
                  <c:v>1.4213793780356889</c:v>
                </c:pt>
                <c:pt idx="1224">
                  <c:v>1.3491244165990142</c:v>
                </c:pt>
                <c:pt idx="1225">
                  <c:v>1.2819144467335815</c:v>
                </c:pt>
                <c:pt idx="1226">
                  <c:v>1.2193044922860825</c:v>
                </c:pt>
                <c:pt idx="1227">
                  <c:v>1.1608967301751318</c:v>
                </c:pt>
                <c:pt idx="1228">
                  <c:v>1.1063346844143915</c:v>
                </c:pt>
                <c:pt idx="1229">
                  <c:v>1.0552982312709349</c:v>
                </c:pt>
                <c:pt idx="1230">
                  <c:v>1.0074992892508265</c:v>
                </c:pt>
                <c:pt idx="1231">
                  <c:v>0.96267808922583264</c:v>
                </c:pt>
                <c:pt idx="1232">
                  <c:v>0.92059993761264436</c:v>
                </c:pt>
                <c:pt idx="1233">
                  <c:v>0.88105239989617645</c:v>
                </c:pt>
                <c:pt idx="1234">
                  <c:v>0.84384284358550066</c:v>
                </c:pt>
                <c:pt idx="1235">
                  <c:v>0.80879628940501036</c:v>
                </c:pt>
                <c:pt idx="1236">
                  <c:v>0.77575352755122851</c:v>
                </c:pt>
                <c:pt idx="1237">
                  <c:v>0.74456946250295331</c:v>
                </c:pt>
                <c:pt idx="1238">
                  <c:v>0.76193138723634701</c:v>
                </c:pt>
                <c:pt idx="1239">
                  <c:v>0.73151585801985342</c:v>
                </c:pt>
                <c:pt idx="1240">
                  <c:v>0.7027724519047337</c:v>
                </c:pt>
                <c:pt idx="1241">
                  <c:v>0.67558469540735211</c:v>
                </c:pt>
                <c:pt idx="1242">
                  <c:v>0.64984589311010388</c:v>
                </c:pt>
                <c:pt idx="1243">
                  <c:v>0.62545817075293064</c:v>
                </c:pt>
                <c:pt idx="1244">
                  <c:v>0.60233162492248848</c:v>
                </c:pt>
                <c:pt idx="1245">
                  <c:v>0.58038356606056385</c:v>
                </c:pt>
                <c:pt idx="1246">
                  <c:v>0.55953784333744827</c:v>
                </c:pt>
                <c:pt idx="1247">
                  <c:v>0.53972424148682041</c:v>
                </c:pt>
                <c:pt idx="1248">
                  <c:v>0.52087794102042184</c:v>
                </c:pt>
                <c:pt idx="1249">
                  <c:v>0.50293903437007426</c:v>
                </c:pt>
                <c:pt idx="1250">
                  <c:v>0.48585209147169744</c:v>
                </c:pt>
                <c:pt idx="1251">
                  <c:v>0.46956576913610293</c:v>
                </c:pt>
                <c:pt idx="1252">
                  <c:v>0.45403245926543756</c:v>
                </c:pt>
                <c:pt idx="1253">
                  <c:v>0.43920797158983682</c:v>
                </c:pt>
                <c:pt idx="1254">
                  <c:v>0.4250512471307204</c:v>
                </c:pt>
                <c:pt idx="1255">
                  <c:v>0.41152409905762061</c:v>
                </c:pt>
                <c:pt idx="1256">
                  <c:v>0.3985909780048395</c:v>
                </c:pt>
                <c:pt idx="1257">
                  <c:v>0.3862187592613498</c:v>
                </c:pt>
                <c:pt idx="1258">
                  <c:v>0.37437654954957689</c:v>
                </c:pt>
                <c:pt idx="1259">
                  <c:v>0.36303551137237328</c:v>
                </c:pt>
                <c:pt idx="1260">
                  <c:v>0.35216870313785625</c:v>
                </c:pt>
                <c:pt idx="1261">
                  <c:v>0.34175093347347035</c:v>
                </c:pt>
                <c:pt idx="1262">
                  <c:v>0.33175862831747216</c:v>
                </c:pt>
                <c:pt idx="1263">
                  <c:v>0.32216970953135121</c:v>
                </c:pt>
                <c:pt idx="1264">
                  <c:v>0.31296348391332834</c:v>
                </c:pt>
                <c:pt idx="1265">
                  <c:v>0.30412054161345609</c:v>
                </c:pt>
                <c:pt idx="1266">
                  <c:v>0.29562266305708806</c:v>
                </c:pt>
                <c:pt idx="1267">
                  <c:v>0.28745273357733092</c:v>
                </c:pt>
                <c:pt idx="1268">
                  <c:v>0.27959466504021618</c:v>
                </c:pt>
                <c:pt idx="1269">
                  <c:v>0.27203332381993472</c:v>
                </c:pt>
                <c:pt idx="1270">
                  <c:v>0.26475446454683599</c:v>
                </c:pt>
                <c:pt idx="1271">
                  <c:v>0.25774466910898747</c:v>
                </c:pt>
                <c:pt idx="1272">
                  <c:v>0.25099129043975565</c:v>
                </c:pt>
                <c:pt idx="1273">
                  <c:v>0.24448240066993523</c:v>
                </c:pt>
                <c:pt idx="1274">
                  <c:v>0.23820674326403116</c:v>
                </c:pt>
                <c:pt idx="1275">
                  <c:v>0.23215368879701143</c:v>
                </c:pt>
                <c:pt idx="1276">
                  <c:v>0.22631319406066319</c:v>
                </c:pt>
                <c:pt idx="1277">
                  <c:v>0.22067576421808152</c:v>
                </c:pt>
                <c:pt idx="1278">
                  <c:v>0.21523241775117261</c:v>
                </c:pt>
                <c:pt idx="1279">
                  <c:v>0.20997465396968854</c:v>
                </c:pt>
                <c:pt idx="1280">
                  <c:v>0.20489442287157666</c:v>
                </c:pt>
                <c:pt idx="1281">
                  <c:v>0.19998409716351639</c:v>
                </c:pt>
                <c:pt idx="1282">
                  <c:v>0.19523644626774259</c:v>
                </c:pt>
                <c:pt idx="1283">
                  <c:v>0.19064461215675091</c:v>
                </c:pt>
                <c:pt idx="1284">
                  <c:v>0.18620208687148088</c:v>
                </c:pt>
                <c:pt idx="1285">
                  <c:v>0.18190269159121644</c:v>
                </c:pt>
                <c:pt idx="1286">
                  <c:v>0.17774055713486492</c:v>
                </c:pt>
                <c:pt idx="1287">
                  <c:v>0.17371010578361371</c:v>
                </c:pt>
                <c:pt idx="1288">
                  <c:v>0.16980603432434671</c:v>
                </c:pt>
                <c:pt idx="1289">
                  <c:v>0.16602329822167872</c:v>
                </c:pt>
                <c:pt idx="1290">
                  <c:v>0.16235709683418026</c:v>
                </c:pt>
                <c:pt idx="1291">
                  <c:v>0.15880285959737062</c:v>
                </c:pt>
                <c:pt idx="1292">
                  <c:v>0.15535623310241126</c:v>
                </c:pt>
                <c:pt idx="1293">
                  <c:v>0.15201306900523287</c:v>
                </c:pt>
                <c:pt idx="1294">
                  <c:v>0.14876941270609137</c:v>
                </c:pt>
                <c:pt idx="1295">
                  <c:v>0.1456214927443692</c:v>
                </c:pt>
                <c:pt idx="1296">
                  <c:v>0.14256571085780395</c:v>
                </c:pt>
                <c:pt idx="1297">
                  <c:v>0.13959863265934763</c:v>
                </c:pt>
                <c:pt idx="1298">
                  <c:v>0.13671697888850043</c:v>
                </c:pt>
                <c:pt idx="1299">
                  <c:v>0.1339176171973159</c:v>
                </c:pt>
                <c:pt idx="1300">
                  <c:v>0.13119755443433045</c:v>
                </c:pt>
                <c:pt idx="1301">
                  <c:v>0.12855392939246924</c:v>
                </c:pt>
                <c:pt idx="1302">
                  <c:v>0.12598400598955142</c:v>
                </c:pt>
                <c:pt idx="1303">
                  <c:v>0.12348516685236882</c:v>
                </c:pt>
                <c:pt idx="1304">
                  <c:v>0.12105490727747363</c:v>
                </c:pt>
                <c:pt idx="1305">
                  <c:v>0.11869082954379466</c:v>
                </c:pt>
                <c:pt idx="1306">
                  <c:v>0.11639063755402342</c:v>
                </c:pt>
                <c:pt idx="1307">
                  <c:v>0.11415213178339102</c:v>
                </c:pt>
                <c:pt idx="1308">
                  <c:v>0.11197320451599545</c:v>
                </c:pt>
                <c:pt idx="1309">
                  <c:v>0.10985183535026435</c:v>
                </c:pt>
                <c:pt idx="1310">
                  <c:v>0.10778608695644079</c:v>
                </c:pt>
                <c:pt idx="1311">
                  <c:v>0.10577410107019461</c:v>
                </c:pt>
                <c:pt idx="1312">
                  <c:v>0.103814094707569</c:v>
                </c:pt>
                <c:pt idx="1313">
                  <c:v>0.10190435658750129</c:v>
                </c:pt>
                <c:pt idx="1314">
                  <c:v>0.10004324374910928</c:v>
                </c:pt>
                <c:pt idx="1315">
                  <c:v>9.8229178351807375E-2</c:v>
                </c:pt>
                <c:pt idx="1316">
                  <c:v>9.6460644647132873E-2</c:v>
                </c:pt>
                <c:pt idx="1317">
                  <c:v>9.473618611191037E-2</c:v>
                </c:pt>
                <c:pt idx="1318">
                  <c:v>9.305440273307973E-2</c:v>
                </c:pt>
                <c:pt idx="1319">
                  <c:v>9.141394843515524E-2</c:v>
                </c:pt>
                <c:pt idx="1320">
                  <c:v>8.9813528641882315E-2</c:v>
                </c:pt>
                <c:pt idx="1321">
                  <c:v>8.8251897964212039E-2</c:v>
                </c:pt>
                <c:pt idx="1322">
                  <c:v>8.6727858007224587E-2</c:v>
                </c:pt>
                <c:pt idx="1323">
                  <c:v>8.5240255289114164E-2</c:v>
                </c:pt>
                <c:pt idx="1324">
                  <c:v>8.3787979265787654E-2</c:v>
                </c:pt>
                <c:pt idx="1325">
                  <c:v>8.2369960455041885E-2</c:v>
                </c:pt>
                <c:pt idx="1326">
                  <c:v>8.0985168654668205E-2</c:v>
                </c:pt>
                <c:pt idx="1327">
                  <c:v>7.9632611249188759E-2</c:v>
                </c:pt>
                <c:pt idx="1328">
                  <c:v>7.8311331600259729E-2</c:v>
                </c:pt>
                <c:pt idx="1329">
                  <c:v>7.7020407516086686E-2</c:v>
                </c:pt>
                <c:pt idx="1330">
                  <c:v>7.5758949795484337E-2</c:v>
                </c:pt>
                <c:pt idx="1331">
                  <c:v>7.4526100842481055E-2</c:v>
                </c:pt>
                <c:pt idx="1332">
                  <c:v>7.3321033347618858E-2</c:v>
                </c:pt>
                <c:pt idx="1333">
                  <c:v>7.2142949032332593E-2</c:v>
                </c:pt>
                <c:pt idx="1334">
                  <c:v>7.0991077453010296E-2</c:v>
                </c:pt>
                <c:pt idx="1335">
                  <c:v>6.9864674861538856E-2</c:v>
                </c:pt>
                <c:pt idx="1336">
                  <c:v>6.8763023119331329E-2</c:v>
                </c:pt>
                <c:pt idx="1337">
                  <c:v>6.7685428662007899E-2</c:v>
                </c:pt>
                <c:pt idx="1338">
                  <c:v>6.6631221512067934E-2</c:v>
                </c:pt>
                <c:pt idx="1339">
                  <c:v>6.5599754337050106E-2</c:v>
                </c:pt>
                <c:pt idx="1340">
                  <c:v>6.4590401550816551E-2</c:v>
                </c:pt>
                <c:pt idx="1341">
                  <c:v>6.3602558455738978E-2</c:v>
                </c:pt>
                <c:pt idx="1342">
                  <c:v>6.2635640423688674E-2</c:v>
                </c:pt>
                <c:pt idx="1343">
                  <c:v>6.1689082113853169E-2</c:v>
                </c:pt>
                <c:pt idx="1344">
                  <c:v>6.0762336725513504E-2</c:v>
                </c:pt>
                <c:pt idx="1345">
                  <c:v>5.9854875284022883E-2</c:v>
                </c:pt>
                <c:pt idx="1346">
                  <c:v>5.8966185958322322E-2</c:v>
                </c:pt>
                <c:pt idx="1347">
                  <c:v>5.8095773408426372E-2</c:v>
                </c:pt>
                <c:pt idx="1348">
                  <c:v>5.7243158161393588E-2</c:v>
                </c:pt>
                <c:pt idx="1349">
                  <c:v>5.6407876014383504E-2</c:v>
                </c:pt>
                <c:pt idx="1350">
                  <c:v>5.558947746347162E-2</c:v>
                </c:pt>
                <c:pt idx="1351">
                  <c:v>5.4787527156973492E-2</c:v>
                </c:pt>
                <c:pt idx="1352">
                  <c:v>5.4001603372090694E-2</c:v>
                </c:pt>
                <c:pt idx="1353">
                  <c:v>5.3231297513757769E-2</c:v>
                </c:pt>
                <c:pt idx="1354">
                  <c:v>5.2476213634629496E-2</c:v>
                </c:pt>
                <c:pt idx="1355">
                  <c:v>5.1735967975203252E-2</c:v>
                </c:pt>
                <c:pt idx="1356">
                  <c:v>5.101018852312339E-2</c:v>
                </c:pt>
                <c:pt idx="1357">
                  <c:v>5.029851459076827E-2</c:v>
                </c:pt>
                <c:pt idx="1358">
                  <c:v>4.9600596410262453E-2</c:v>
                </c:pt>
                <c:pt idx="1359">
                  <c:v>4.8916094745106303E-2</c:v>
                </c:pt>
                <c:pt idx="1360">
                  <c:v>4.8244680517652072E-2</c:v>
                </c:pt>
                <c:pt idx="1361">
                  <c:v>4.7586034451700412E-2</c:v>
                </c:pt>
                <c:pt idx="1362">
                  <c:v>4.6939846729522755E-2</c:v>
                </c:pt>
                <c:pt idx="1363">
                  <c:v>4.6446082988063173E-2</c:v>
                </c:pt>
                <c:pt idx="1364">
                  <c:v>4.5821299051336029E-2</c:v>
                </c:pt>
                <c:pt idx="1365">
                  <c:v>4.5208159960000806E-2</c:v>
                </c:pt>
                <c:pt idx="1366">
                  <c:v>4.4606388759784239E-2</c:v>
                </c:pt>
                <c:pt idx="1367">
                  <c:v>4.4015716496003519E-2</c:v>
                </c:pt>
                <c:pt idx="1368">
                  <c:v>4.3435881942069134E-2</c:v>
                </c:pt>
                <c:pt idx="1369">
                  <c:v>4.286663133856139E-2</c:v>
                </c:pt>
                <c:pt idx="1370">
                  <c:v>4.2307718142416982E-2</c:v>
                </c:pt>
                <c:pt idx="1371">
                  <c:v>4.1758902785783369E-2</c:v>
                </c:pt>
                <c:pt idx="1372">
                  <c:v>4.1219952444121258E-2</c:v>
                </c:pt>
                <c:pt idx="1373">
                  <c:v>4.0690640813155161E-2</c:v>
                </c:pt>
                <c:pt idx="1374">
                  <c:v>4.017074789429096E-2</c:v>
                </c:pt>
                <c:pt idx="1375">
                  <c:v>3.9660059788139419E-2</c:v>
                </c:pt>
                <c:pt idx="1376">
                  <c:v>3.9158368495798464E-2</c:v>
                </c:pt>
                <c:pt idx="1377">
                  <c:v>3.8665471727567152E-2</c:v>
                </c:pt>
                <c:pt idx="1378">
                  <c:v>3.8181172718777197E-2</c:v>
                </c:pt>
                <c:pt idx="1379">
                  <c:v>3.7705280052443113E-2</c:v>
                </c:pt>
                <c:pt idx="1380">
                  <c:v>3.7237607488447323E-2</c:v>
                </c:pt>
                <c:pt idx="1381">
                  <c:v>3.6777973798987618E-2</c:v>
                </c:pt>
                <c:pt idx="1382">
                  <c:v>3.6326202610028772E-2</c:v>
                </c:pt>
                <c:pt idx="1383">
                  <c:v>3.6221383441200988E-2</c:v>
                </c:pt>
                <c:pt idx="1384">
                  <c:v>3.5779082194614883E-2</c:v>
                </c:pt>
                <c:pt idx="1385">
                  <c:v>3.534426611097137E-2</c:v>
                </c:pt>
                <c:pt idx="1386">
                  <c:v>3.4916773497182162E-2</c:v>
                </c:pt>
                <c:pt idx="1387">
                  <c:v>3.4496446903608848E-2</c:v>
                </c:pt>
                <c:pt idx="1388">
                  <c:v>3.4083132993161278E-2</c:v>
                </c:pt>
                <c:pt idx="1389">
                  <c:v>3.3676682415030766E-2</c:v>
                </c:pt>
                <c:pt idx="1390">
                  <c:v>3.3276949682875041E-2</c:v>
                </c:pt>
                <c:pt idx="1391">
                  <c:v>3.2883793057275811E-2</c:v>
                </c:pt>
                <c:pt idx="1392">
                  <c:v>3.2497074432301362E-2</c:v>
                </c:pt>
                <c:pt idx="1393">
                  <c:v>3.2116659226012076E-2</c:v>
                </c:pt>
                <c:pt idx="1394">
                  <c:v>3.1742416274753812E-2</c:v>
                </c:pt>
                <c:pt idx="1395">
                  <c:v>3.1374217731092287E-2</c:v>
                </c:pt>
                <c:pt idx="1396">
                  <c:v>3.1011938965246118E-2</c:v>
                </c:pt>
                <c:pt idx="1397">
                  <c:v>3.0655458469883618E-2</c:v>
                </c:pt>
                <c:pt idx="1398">
                  <c:v>3.0304657768154108E-2</c:v>
                </c:pt>
                <c:pt idx="1399">
                  <c:v>2.995942132482941E-2</c:v>
                </c:pt>
                <c:pt idx="1400">
                  <c:v>2.9619636460436569E-2</c:v>
                </c:pt>
                <c:pt idx="1401">
                  <c:v>2.9285193268269647E-2</c:v>
                </c:pt>
                <c:pt idx="1402">
                  <c:v>2.8955984534169553E-2</c:v>
                </c:pt>
                <c:pt idx="1403">
                  <c:v>2.8631905658969562E-2</c:v>
                </c:pt>
                <c:pt idx="1404">
                  <c:v>2.8312854583505982E-2</c:v>
                </c:pt>
                <c:pt idx="1405">
                  <c:v>2.7998731716097725E-2</c:v>
                </c:pt>
                <c:pt idx="1406">
                  <c:v>2.7689439862403988E-2</c:v>
                </c:pt>
                <c:pt idx="1407">
                  <c:v>2.7384884157571454E-2</c:v>
                </c:pt>
                <c:pt idx="1408">
                  <c:v>2.708497200058687E-2</c:v>
                </c:pt>
                <c:pt idx="1409">
                  <c:v>2.6789612990754313E-2</c:v>
                </c:pt>
                <c:pt idx="1410">
                  <c:v>2.6498718866219094E-2</c:v>
                </c:pt>
                <c:pt idx="1411">
                  <c:v>2.621220344446451E-2</c:v>
                </c:pt>
                <c:pt idx="1412">
                  <c:v>2.5929982564709676E-2</c:v>
                </c:pt>
                <c:pt idx="1413">
                  <c:v>2.5651974032139639E-2</c:v>
                </c:pt>
                <c:pt idx="1414">
                  <c:v>2.5378097563902732E-2</c:v>
                </c:pt>
                <c:pt idx="1415">
                  <c:v>2.510827473681124E-2</c:v>
                </c:pt>
                <c:pt idx="1416">
                  <c:v>2.4842428936685351E-2</c:v>
                </c:pt>
                <c:pt idx="1417">
                  <c:v>2.4580485309281617E-2</c:v>
                </c:pt>
                <c:pt idx="1418">
                  <c:v>2.4322370712750573E-2</c:v>
                </c:pt>
                <c:pt idx="1419">
                  <c:v>2.4068013671569018E-2</c:v>
                </c:pt>
                <c:pt idx="1420">
                  <c:v>2.3817344331896171E-2</c:v>
                </c:pt>
                <c:pt idx="1421">
                  <c:v>2.3570294418303286E-2</c:v>
                </c:pt>
                <c:pt idx="1422">
                  <c:v>2.3326797191829732E-2</c:v>
                </c:pt>
                <c:pt idx="1423">
                  <c:v>2.308678740931892E-2</c:v>
                </c:pt>
                <c:pt idx="1424">
                  <c:v>2.285020128399072E-2</c:v>
                </c:pt>
                <c:pt idx="1425">
                  <c:v>2.2616976447207355E-2</c:v>
                </c:pt>
                <c:pt idx="1426">
                  <c:v>2.2387051911392605E-2</c:v>
                </c:pt>
                <c:pt idx="1427">
                  <c:v>2.2160368034064383E-2</c:v>
                </c:pt>
                <c:pt idx="1428">
                  <c:v>2.1936866482943448E-2</c:v>
                </c:pt>
                <c:pt idx="1429">
                  <c:v>2.171667937848297E-2</c:v>
                </c:pt>
                <c:pt idx="1430">
                  <c:v>2.149936992577774E-2</c:v>
                </c:pt>
                <c:pt idx="1431">
                  <c:v>2.1285075376819441E-2</c:v>
                </c:pt>
                <c:pt idx="1432">
                  <c:v>2.1073742310496069E-2</c:v>
                </c:pt>
                <c:pt idx="1433">
                  <c:v>2.0865318456382578E-2</c:v>
                </c:pt>
                <c:pt idx="1434">
                  <c:v>2.0659752665587575E-2</c:v>
                </c:pt>
                <c:pt idx="1435">
                  <c:v>2.045699488244869E-2</c:v>
                </c:pt>
                <c:pt idx="1436">
                  <c:v>2.0256996117048596E-2</c:v>
                </c:pt>
                <c:pt idx="1437">
                  <c:v>2.0059708418524613E-2</c:v>
                </c:pt>
                <c:pt idx="1438">
                  <c:v>1.9865084849146647E-2</c:v>
                </c:pt>
                <c:pt idx="1439">
                  <c:v>1.9673079459137516E-2</c:v>
                </c:pt>
                <c:pt idx="1440">
                  <c:v>1.9483647262212741E-2</c:v>
                </c:pt>
                <c:pt idx="1441">
                  <c:v>1.9296744211815639E-2</c:v>
                </c:pt>
                <c:pt idx="1442">
                  <c:v>1.9112327178026342E-2</c:v>
                </c:pt>
                <c:pt idx="1443">
                  <c:v>1.8930353925122243E-2</c:v>
                </c:pt>
                <c:pt idx="1444">
                  <c:v>1.8750783089769768E-2</c:v>
                </c:pt>
                <c:pt idx="1445">
                  <c:v>1.8573574159827303E-2</c:v>
                </c:pt>
                <c:pt idx="1446">
                  <c:v>1.8398687453739675E-2</c:v>
                </c:pt>
                <c:pt idx="1447">
                  <c:v>1.822608410050584E-2</c:v>
                </c:pt>
                <c:pt idx="1448">
                  <c:v>1.8055726020201845E-2</c:v>
                </c:pt>
                <c:pt idx="1449">
                  <c:v>1.7887575905041191E-2</c:v>
                </c:pt>
                <c:pt idx="1450">
                  <c:v>1.7721597200956347E-2</c:v>
                </c:pt>
                <c:pt idx="1451">
                  <c:v>1.7557754089685393E-2</c:v>
                </c:pt>
                <c:pt idx="1452">
                  <c:v>1.7396011471347204E-2</c:v>
                </c:pt>
                <c:pt idx="1453">
                  <c:v>1.7236334947491373E-2</c:v>
                </c:pt>
                <c:pt idx="1454">
                  <c:v>1.7078690804607315E-2</c:v>
                </c:pt>
                <c:pt idx="1455">
                  <c:v>1.6923045998078944E-2</c:v>
                </c:pt>
                <c:pt idx="1456">
                  <c:v>1.6769368136571334E-2</c:v>
                </c:pt>
                <c:pt idx="1457">
                  <c:v>1.6617625466836108E-2</c:v>
                </c:pt>
                <c:pt idx="1458">
                  <c:v>1.6467786858922757E-2</c:v>
                </c:pt>
                <c:pt idx="1459">
                  <c:v>1.6718768748188964E-2</c:v>
                </c:pt>
                <c:pt idx="1460">
                  <c:v>1.6567661746298982E-2</c:v>
                </c:pt>
                <c:pt idx="1461">
                  <c:v>1.6418448604854603E-2</c:v>
                </c:pt>
                <c:pt idx="1462">
                  <c:v>1.6271099001878283E-2</c:v>
                </c:pt>
                <c:pt idx="1463">
                  <c:v>1.6125583205712734E-2</c:v>
                </c:pt>
                <c:pt idx="1464">
                  <c:v>1.5981872061499217E-2</c:v>
                </c:pt>
                <c:pt idx="1465">
                  <c:v>1.5840040207770884E-2</c:v>
                </c:pt>
                <c:pt idx="1466">
                  <c:v>1.5699851875465149E-2</c:v>
                </c:pt>
                <c:pt idx="1467">
                  <c:v>1.5561384081320432E-2</c:v>
                </c:pt>
                <c:pt idx="1468">
                  <c:v>1.542460984903813E-2</c:v>
                </c:pt>
                <c:pt idx="1469">
                  <c:v>1.5289502716651398E-2</c:v>
                </c:pt>
                <c:pt idx="1470">
                  <c:v>1.5156036724986867E-2</c:v>
                </c:pt>
                <c:pt idx="1471">
                  <c:v>1.502418640642411E-2</c:v>
                </c:pt>
                <c:pt idx="1472">
                  <c:v>1.4893926773943592E-2</c:v>
                </c:pt>
                <c:pt idx="1473">
                  <c:v>1.4765233310455256E-2</c:v>
                </c:pt>
                <c:pt idx="1474">
                  <c:v>1.4638081958399307E-2</c:v>
                </c:pt>
                <c:pt idx="1475">
                  <c:v>1.4512449109611572E-2</c:v>
                </c:pt>
                <c:pt idx="1476">
                  <c:v>1.4388311595445617E-2</c:v>
                </c:pt>
                <c:pt idx="1477">
                  <c:v>1.426564667714449E-2</c:v>
                </c:pt>
                <c:pt idx="1478">
                  <c:v>1.4144432036454683E-2</c:v>
                </c:pt>
                <c:pt idx="1479">
                  <c:v>1.4024645766475951E-2</c:v>
                </c:pt>
                <c:pt idx="1480">
                  <c:v>1.3906266362739676E-2</c:v>
                </c:pt>
                <c:pt idx="1481">
                  <c:v>1.3789272714509682E-2</c:v>
                </c:pt>
                <c:pt idx="1482">
                  <c:v>0.1080710475268058</c:v>
                </c:pt>
                <c:pt idx="1483">
                  <c:v>0.72381559476873569</c:v>
                </c:pt>
                <c:pt idx="1484">
                  <c:v>0.69549130629072176</c:v>
                </c:pt>
                <c:pt idx="1485">
                  <c:v>0.66869376116946144</c:v>
                </c:pt>
                <c:pt idx="1486">
                  <c:v>0.8923197637865744</c:v>
                </c:pt>
                <c:pt idx="1487">
                  <c:v>0.9758680324042206</c:v>
                </c:pt>
                <c:pt idx="1488">
                  <c:v>0.93298768360017237</c:v>
                </c:pt>
                <c:pt idx="1489">
                  <c:v>1.6098261067668729</c:v>
                </c:pt>
                <c:pt idx="1490">
                  <c:v>1.5239500244311479</c:v>
                </c:pt>
                <c:pt idx="1491">
                  <c:v>1.4491374789798837</c:v>
                </c:pt>
                <c:pt idx="1492">
                  <c:v>1.3749176077395004</c:v>
                </c:pt>
                <c:pt idx="1493">
                  <c:v>1.3059183914374664</c:v>
                </c:pt>
                <c:pt idx="1494">
                  <c:v>1.2416759907133552</c:v>
                </c:pt>
                <c:pt idx="1495">
                  <c:v>1.1817760723753052</c:v>
                </c:pt>
                <c:pt idx="1496">
                  <c:v>1.2754110989486933</c:v>
                </c:pt>
                <c:pt idx="1497">
                  <c:v>1.2132413993219364</c:v>
                </c:pt>
                <c:pt idx="1498">
                  <c:v>1.283950252047799</c:v>
                </c:pt>
                <c:pt idx="1499">
                  <c:v>1.2212023027006984</c:v>
                </c:pt>
                <c:pt idx="1500">
                  <c:v>1.1626683662893191</c:v>
                </c:pt>
                <c:pt idx="1501">
                  <c:v>1.107990749833893</c:v>
                </c:pt>
                <c:pt idx="1502">
                  <c:v>1.0568482582573375</c:v>
                </c:pt>
                <c:pt idx="1503">
                  <c:v>1.0089518645846849</c:v>
                </c:pt>
                <c:pt idx="1504">
                  <c:v>0.96404096328082312</c:v>
                </c:pt>
                <c:pt idx="1505">
                  <c:v>0.92188011913862367</c:v>
                </c:pt>
                <c:pt idx="1506">
                  <c:v>0.88225623860020064</c:v>
                </c:pt>
                <c:pt idx="1507">
                  <c:v>0.84497610226381747</c:v>
                </c:pt>
                <c:pt idx="1508">
                  <c:v>0.80986420710185214</c:v>
                </c:pt>
                <c:pt idx="1509">
                  <c:v>0.77676087499073998</c:v>
                </c:pt>
                <c:pt idx="1510">
                  <c:v>0.74552059084996281</c:v>
                </c:pt>
                <c:pt idx="1511">
                  <c:v>0.71601053925818026</c:v>
                </c:pt>
                <c:pt idx="1512">
                  <c:v>0.68810931306451895</c:v>
                </c:pt>
                <c:pt idx="1513">
                  <c:v>0.66230271810161745</c:v>
                </c:pt>
                <c:pt idx="1514">
                  <c:v>0.63726365217490355</c:v>
                </c:pt>
                <c:pt idx="1515">
                  <c:v>0.61380581805557599</c:v>
                </c:pt>
                <c:pt idx="1516">
                  <c:v>0.59127520598427885</c:v>
                </c:pt>
                <c:pt idx="1517">
                  <c:v>0.56988443560481372</c:v>
                </c:pt>
                <c:pt idx="1518">
                  <c:v>0.54956037888985332</c:v>
                </c:pt>
                <c:pt idx="1519">
                  <c:v>0.53023556752603662</c:v>
                </c:pt>
                <c:pt idx="1520">
                  <c:v>0.51184768180708518</c:v>
                </c:pt>
                <c:pt idx="1521">
                  <c:v>0.49433909211752525</c:v>
                </c:pt>
                <c:pt idx="1522">
                  <c:v>0.47765644695018827</c:v>
                </c:pt>
                <c:pt idx="1523">
                  <c:v>0.46175030217068835</c:v>
                </c:pt>
                <c:pt idx="1524">
                  <c:v>0.44657478690524471</c:v>
                </c:pt>
                <c:pt idx="1525">
                  <c:v>0.43208730200054285</c:v>
                </c:pt>
                <c:pt idx="1526">
                  <c:v>0.41824824749927153</c:v>
                </c:pt>
                <c:pt idx="1527">
                  <c:v>0.40502077600389247</c:v>
                </c:pt>
                <c:pt idx="1528">
                  <c:v>0.39237056917358804</c:v>
                </c:pt>
                <c:pt idx="1529">
                  <c:v>0.38026563492328502</c:v>
                </c:pt>
                <c:pt idx="1530">
                  <c:v>0.36867677948641853</c:v>
                </c:pt>
                <c:pt idx="1531">
                  <c:v>0.35757478713321128</c:v>
                </c:pt>
                <c:pt idx="1532">
                  <c:v>0.34693428918858454</c:v>
                </c:pt>
                <c:pt idx="1533">
                  <c:v>0.33674080062971712</c:v>
                </c:pt>
                <c:pt idx="1534">
                  <c:v>0.32748642840038772</c:v>
                </c:pt>
                <c:pt idx="1535">
                  <c:v>0.31806855089153302</c:v>
                </c:pt>
                <c:pt idx="1536">
                  <c:v>0.31160686949220079</c:v>
                </c:pt>
                <c:pt idx="1537">
                  <c:v>0.50988516444536314</c:v>
                </c:pt>
                <c:pt idx="1538">
                  <c:v>0.82353037275052865</c:v>
                </c:pt>
                <c:pt idx="1539">
                  <c:v>2.4586815754399147</c:v>
                </c:pt>
                <c:pt idx="1540">
                  <c:v>2.3041794730942007</c:v>
                </c:pt>
                <c:pt idx="1541">
                  <c:v>2.6867938715985042</c:v>
                </c:pt>
                <c:pt idx="1542">
                  <c:v>2.5120695233190968</c:v>
                </c:pt>
                <c:pt idx="1543">
                  <c:v>2.3528967590983614</c:v>
                </c:pt>
                <c:pt idx="1544">
                  <c:v>2.2075338554454822</c:v>
                </c:pt>
                <c:pt idx="1545">
                  <c:v>2.0744724937107555</c:v>
                </c:pt>
                <c:pt idx="1546">
                  <c:v>2.159659458459632</c:v>
                </c:pt>
                <c:pt idx="1547">
                  <c:v>2.0305826385052361</c:v>
                </c:pt>
                <c:pt idx="1548">
                  <c:v>1.9120784868219114</c:v>
                </c:pt>
                <c:pt idx="1549">
                  <c:v>2.6208841202416431</c:v>
                </c:pt>
                <c:pt idx="1550">
                  <c:v>3.6096419360057288</c:v>
                </c:pt>
                <c:pt idx="1551">
                  <c:v>14.017981566116159</c:v>
                </c:pt>
                <c:pt idx="1552">
                  <c:v>20.080055458584432</c:v>
                </c:pt>
                <c:pt idx="1553">
                  <c:v>17.255173982957864</c:v>
                </c:pt>
                <c:pt idx="1554">
                  <c:v>22.726666470230615</c:v>
                </c:pt>
                <c:pt idx="1555">
                  <c:v>48.625515810930864</c:v>
                </c:pt>
                <c:pt idx="1556">
                  <c:v>55.54056285296047</c:v>
                </c:pt>
                <c:pt idx="1557">
                  <c:v>47.137052490363963</c:v>
                </c:pt>
                <c:pt idx="1558">
                  <c:v>37.983767420194887</c:v>
                </c:pt>
                <c:pt idx="1559">
                  <c:v>31.182712942172408</c:v>
                </c:pt>
                <c:pt idx="1560">
                  <c:v>25.999742700721878</c:v>
                </c:pt>
                <c:pt idx="1561">
                  <c:v>21.965384412824289</c:v>
                </c:pt>
                <c:pt idx="1562">
                  <c:v>18.998411657440744</c:v>
                </c:pt>
                <c:pt idx="1563">
                  <c:v>24.715770005686235</c:v>
                </c:pt>
                <c:pt idx="1564">
                  <c:v>23.663212796189466</c:v>
                </c:pt>
                <c:pt idx="1565">
                  <c:v>20.120136128591966</c:v>
                </c:pt>
                <c:pt idx="1566">
                  <c:v>17.287470261120657</c:v>
                </c:pt>
                <c:pt idx="1567">
                  <c:v>14.99011119542004</c:v>
                </c:pt>
                <c:pt idx="1568">
                  <c:v>13.103397826365091</c:v>
                </c:pt>
                <c:pt idx="1569">
                  <c:v>11.536680348558475</c:v>
                </c:pt>
                <c:pt idx="1570">
                  <c:v>10.222803174912361</c:v>
                </c:pt>
                <c:pt idx="1571">
                  <c:v>9.1111893042175556</c:v>
                </c:pt>
                <c:pt idx="1572">
                  <c:v>8.1631834278803268</c:v>
                </c:pt>
                <c:pt idx="1573">
                  <c:v>7.3488490853350568</c:v>
                </c:pt>
                <c:pt idx="1574">
                  <c:v>6.644723823437082</c:v>
                </c:pt>
                <c:pt idx="1575">
                  <c:v>8.8612762577350495</c:v>
                </c:pt>
                <c:pt idx="1576">
                  <c:v>10.662460475134692</c:v>
                </c:pt>
                <c:pt idx="1577">
                  <c:v>24.592361459729446</c:v>
                </c:pt>
                <c:pt idx="1578">
                  <c:v>54.185074695502706</c:v>
                </c:pt>
                <c:pt idx="1579">
                  <c:v>93.238732945146182</c:v>
                </c:pt>
                <c:pt idx="1580">
                  <c:v>92.30863791846825</c:v>
                </c:pt>
                <c:pt idx="1581">
                  <c:v>164.4888741352141</c:v>
                </c:pt>
                <c:pt idx="1582">
                  <c:v>260.12708552472083</c:v>
                </c:pt>
                <c:pt idx="1583">
                  <c:v>269.28550106760167</c:v>
                </c:pt>
                <c:pt idx="1584">
                  <c:v>188.53215826846147</c:v>
                </c:pt>
                <c:pt idx="1585">
                  <c:v>127.48404418738569</c:v>
                </c:pt>
                <c:pt idx="1586">
                  <c:v>91.679219915822813</c:v>
                </c:pt>
                <c:pt idx="1587">
                  <c:v>68.871244620330643</c:v>
                </c:pt>
                <c:pt idx="1588">
                  <c:v>53.462011882482628</c:v>
                </c:pt>
                <c:pt idx="1589">
                  <c:v>43.501185521004757</c:v>
                </c:pt>
                <c:pt idx="1590">
                  <c:v>49.32805138109444</c:v>
                </c:pt>
                <c:pt idx="1591">
                  <c:v>45.920840523039132</c:v>
                </c:pt>
                <c:pt idx="1592">
                  <c:v>63.859876033688657</c:v>
                </c:pt>
                <c:pt idx="1593">
                  <c:v>49.968301567406229</c:v>
                </c:pt>
                <c:pt idx="1594">
                  <c:v>40.050739461057546</c:v>
                </c:pt>
                <c:pt idx="1595">
                  <c:v>32.73515087420526</c:v>
                </c:pt>
                <c:pt idx="1596">
                  <c:v>27.193411178432182</c:v>
                </c:pt>
                <c:pt idx="1597">
                  <c:v>22.901507211636858</c:v>
                </c:pt>
                <c:pt idx="1598">
                  <c:v>19.514773567466918</c:v>
                </c:pt>
                <c:pt idx="1599">
                  <c:v>16.799053563930492</c:v>
                </c:pt>
                <c:pt idx="1600">
                  <c:v>25.197593893229516</c:v>
                </c:pt>
                <c:pt idx="1601">
                  <c:v>21.333845768073846</c:v>
                </c:pt>
                <c:pt idx="1602">
                  <c:v>18.262722301911293</c:v>
                </c:pt>
                <c:pt idx="1603">
                  <c:v>15.784533986488963</c:v>
                </c:pt>
                <c:pt idx="1604">
                  <c:v>13.758332142655439</c:v>
                </c:pt>
                <c:pt idx="1605">
                  <c:v>12.082388057139077</c:v>
                </c:pt>
                <c:pt idx="1606">
                  <c:v>10.681834189986375</c:v>
                </c:pt>
                <c:pt idx="1607">
                  <c:v>12.146887109874811</c:v>
                </c:pt>
                <c:pt idx="1608">
                  <c:v>10.735988756196441</c:v>
                </c:pt>
                <c:pt idx="1609">
                  <c:v>9.5464813607144983</c:v>
                </c:pt>
                <c:pt idx="1610">
                  <c:v>8.5352643643373511</c:v>
                </c:pt>
                <c:pt idx="1611">
                  <c:v>7.6691339486638617</c:v>
                </c:pt>
                <c:pt idx="1612">
                  <c:v>6.9221905728481925</c:v>
                </c:pt>
                <c:pt idx="1613">
                  <c:v>6.4680704382829894</c:v>
                </c:pt>
                <c:pt idx="1614">
                  <c:v>5.8779896880560543</c:v>
                </c:pt>
                <c:pt idx="1615">
                  <c:v>7.1632890651154</c:v>
                </c:pt>
                <c:pt idx="1616">
                  <c:v>8.9894226336305234</c:v>
                </c:pt>
                <c:pt idx="1617">
                  <c:v>8.1715464187211833</c:v>
                </c:pt>
                <c:pt idx="1618">
                  <c:v>7.3560576037469474</c:v>
                </c:pt>
                <c:pt idx="1619">
                  <c:v>6.6509763524324201</c:v>
                </c:pt>
                <c:pt idx="1620">
                  <c:v>6.4423499590645994</c:v>
                </c:pt>
                <c:pt idx="1621">
                  <c:v>6.1748819413332843</c:v>
                </c:pt>
                <c:pt idx="1622">
                  <c:v>5.6215023910197681</c:v>
                </c:pt>
                <c:pt idx="1623">
                  <c:v>5.1355782824434897</c:v>
                </c:pt>
                <c:pt idx="1624">
                  <c:v>4.7068330964632565</c:v>
                </c:pt>
                <c:pt idx="1625">
                  <c:v>4.3268505649708198</c:v>
                </c:pt>
                <c:pt idx="1626">
                  <c:v>3.9886877099906446</c:v>
                </c:pt>
                <c:pt idx="1627">
                  <c:v>3.6865782151290163</c:v>
                </c:pt>
                <c:pt idx="1628">
                  <c:v>3.415702877480546</c:v>
                </c:pt>
                <c:pt idx="1629">
                  <c:v>3.1720103988779522</c:v>
                </c:pt>
                <c:pt idx="1630">
                  <c:v>2.9520763240580821</c:v>
                </c:pt>
                <c:pt idx="1631">
                  <c:v>2.7529911508152431</c:v>
                </c:pt>
                <c:pt idx="1632">
                  <c:v>2.5722709395057257</c:v>
                </c:pt>
                <c:pt idx="1633">
                  <c:v>2.4077854145245392</c:v>
                </c:pt>
                <c:pt idx="1634">
                  <c:v>2.2576997670694241</c:v>
                </c:pt>
                <c:pt idx="1635">
                  <c:v>2.1559476780114011</c:v>
                </c:pt>
                <c:pt idx="1636">
                  <c:v>2.0271783759196489</c:v>
                </c:pt>
                <c:pt idx="1637">
                  <c:v>1.9096710483877914</c:v>
                </c:pt>
                <c:pt idx="1638">
                  <c:v>1.8008386109080008</c:v>
                </c:pt>
                <c:pt idx="1639">
                  <c:v>1.7005122956089243</c:v>
                </c:pt>
                <c:pt idx="1640">
                  <c:v>1.607853701613533</c:v>
                </c:pt>
                <c:pt idx="1641">
                  <c:v>1.5221235338677099</c:v>
                </c:pt>
                <c:pt idx="1642">
                  <c:v>1.4426680150846407</c:v>
                </c:pt>
                <c:pt idx="1643">
                  <c:v>1.3689074077110452</c:v>
                </c:pt>
                <c:pt idx="1644">
                  <c:v>1.3003262813607455</c:v>
                </c:pt>
                <c:pt idx="1645">
                  <c:v>1.2364652302808072</c:v>
                </c:pt>
                <c:pt idx="1646">
                  <c:v>1.1769138003103896</c:v>
                </c:pt>
                <c:pt idx="1647">
                  <c:v>1.1213044286120433</c:v>
                </c:pt>
                <c:pt idx="1648">
                  <c:v>1.0693072346040469</c:v>
                </c:pt>
                <c:pt idx="1649">
                  <c:v>1.0226052142424602</c:v>
                </c:pt>
                <c:pt idx="1650">
                  <c:v>0.98284991225950158</c:v>
                </c:pt>
                <c:pt idx="1651">
                  <c:v>0.93954322863197948</c:v>
                </c:pt>
                <c:pt idx="1652">
                  <c:v>0.90670205596446485</c:v>
                </c:pt>
                <c:pt idx="1653">
                  <c:v>0.86798065859257556</c:v>
                </c:pt>
                <c:pt idx="1654">
                  <c:v>0.83153507769788204</c:v>
                </c:pt>
                <c:pt idx="1655">
                  <c:v>0.79719596627218048</c:v>
                </c:pt>
                <c:pt idx="1656">
                  <c:v>0.76480915251171966</c:v>
                </c:pt>
                <c:pt idx="1657">
                  <c:v>0.73423405593024393</c:v>
                </c:pt>
                <c:pt idx="1658">
                  <c:v>0.70534229149535943</c:v>
                </c:pt>
                <c:pt idx="1659">
                  <c:v>0.67801643685036672</c:v>
                </c:pt>
                <c:pt idx="1660">
                  <c:v>0.65214894132838919</c:v>
                </c:pt>
                <c:pt idx="1661">
                  <c:v>0.6276411585298155</c:v>
                </c:pt>
                <c:pt idx="1662">
                  <c:v>0.60440248681754505</c:v>
                </c:pt>
                <c:pt idx="1663">
                  <c:v>0.58234960426884474</c:v>
                </c:pt>
                <c:pt idx="1664">
                  <c:v>0.56140578647436445</c:v>
                </c:pt>
                <c:pt idx="1665">
                  <c:v>0.54150029714874548</c:v>
                </c:pt>
                <c:pt idx="1666">
                  <c:v>0.66118795267858665</c:v>
                </c:pt>
                <c:pt idx="1667">
                  <c:v>0.63620737063721711</c:v>
                </c:pt>
                <c:pt idx="1668">
                  <c:v>0.61252725016385812</c:v>
                </c:pt>
                <c:pt idx="1669">
                  <c:v>0.59006176254474352</c:v>
                </c:pt>
                <c:pt idx="1670">
                  <c:v>0.56873191037151494</c:v>
                </c:pt>
                <c:pt idx="1671">
                  <c:v>0.66929670953166776</c:v>
                </c:pt>
                <c:pt idx="1672">
                  <c:v>0.70001441258785846</c:v>
                </c:pt>
                <c:pt idx="1673">
                  <c:v>0.67297465020914593</c:v>
                </c:pt>
                <c:pt idx="1674">
                  <c:v>0.64737377779212435</c:v>
                </c:pt>
                <c:pt idx="1675">
                  <c:v>0.62311474616015428</c:v>
                </c:pt>
                <c:pt idx="1676">
                  <c:v>0.60010839811125138</c:v>
                </c:pt>
                <c:pt idx="1677">
                  <c:v>0.57827272001122987</c:v>
                </c:pt>
                <c:pt idx="1678">
                  <c:v>0.55753217420668011</c:v>
                </c:pt>
                <c:pt idx="1679">
                  <c:v>0.53781710249468428</c:v>
                </c:pt>
                <c:pt idx="1680">
                  <c:v>0.5190631921873462</c:v>
                </c:pt>
                <c:pt idx="1681">
                  <c:v>0.50121099742117869</c:v>
                </c:pt>
                <c:pt idx="1682">
                  <c:v>0.48420550931388956</c:v>
                </c:pt>
                <c:pt idx="1683">
                  <c:v>0.46799576938885645</c:v>
                </c:pt>
                <c:pt idx="1684">
                  <c:v>0.45253452139124184</c:v>
                </c:pt>
                <c:pt idx="1685">
                  <c:v>0.43777789722644417</c:v>
                </c:pt>
                <c:pt idx="1686">
                  <c:v>0.42368513327588897</c:v>
                </c:pt>
                <c:pt idx="1687">
                  <c:v>0.41021831379914903</c:v>
                </c:pt>
                <c:pt idx="1688">
                  <c:v>0.39734213852522832</c:v>
                </c:pt>
                <c:pt idx="1689">
                  <c:v>0.38502371187823808</c:v>
                </c:pt>
                <c:pt idx="1690">
                  <c:v>0.37323235158081081</c:v>
                </c:pt>
                <c:pt idx="1691">
                  <c:v>0.3619394146387635</c:v>
                </c:pt>
                <c:pt idx="1692">
                  <c:v>0.35111813893786159</c:v>
                </c:pt>
                <c:pt idx="1693">
                  <c:v>0.34074349888257882</c:v>
                </c:pt>
                <c:pt idx="1694">
                  <c:v>0.3307920736813495</c:v>
                </c:pt>
                <c:pt idx="1695">
                  <c:v>0.32124192703611526</c:v>
                </c:pt>
                <c:pt idx="1696">
                  <c:v>0.31207249712893104</c:v>
                </c:pt>
                <c:pt idx="1697">
                  <c:v>0.30326449591725108</c:v>
                </c:pt>
                <c:pt idx="1698">
                  <c:v>0.2947998168544812</c:v>
                </c:pt>
                <c:pt idx="1699">
                  <c:v>0.28666145024509454</c:v>
                </c:pt>
                <c:pt idx="1700">
                  <c:v>0.27883340552572539</c:v>
                </c:pt>
                <c:pt idx="1701">
                  <c:v>0.27130063983641273</c:v>
                </c:pt>
                <c:pt idx="1702">
                  <c:v>0.26404899231075069</c:v>
                </c:pt>
                <c:pt idx="1703">
                  <c:v>0.25706512357111888</c:v>
                </c:pt>
                <c:pt idx="1704">
                  <c:v>0.25033645996626763</c:v>
                </c:pt>
                <c:pt idx="1705">
                  <c:v>0.24385114213403983</c:v>
                </c:pt>
                <c:pt idx="1706">
                  <c:v>0.23759797751267675</c:v>
                </c:pt>
                <c:pt idx="1707">
                  <c:v>0.23156639646041921</c:v>
                </c:pt>
                <c:pt idx="1708">
                  <c:v>0.225746411675605</c:v>
                </c:pt>
                <c:pt idx="1709">
                  <c:v>0.22012858063852112</c:v>
                </c:pt>
                <c:pt idx="1710">
                  <c:v>0.21470397082235029</c:v>
                </c:pt>
                <c:pt idx="1711">
                  <c:v>0.20946412744393741</c:v>
                </c:pt>
                <c:pt idx="1712">
                  <c:v>0.20440104354613692</c:v>
                </c:pt>
                <c:pt idx="1713">
                  <c:v>0.19950713222239963</c:v>
                </c:pt>
                <c:pt idx="1714">
                  <c:v>0.19477520081130423</c:v>
                </c:pt>
                <c:pt idx="1715">
                  <c:v>0.19019842690408273</c:v>
                </c:pt>
                <c:pt idx="1716">
                  <c:v>0.18577033602203946</c:v>
                </c:pt>
                <c:pt idx="1717">
                  <c:v>0.18148478083328901</c:v>
                </c:pt>
                <c:pt idx="1718">
                  <c:v>0.17733592178954122</c:v>
                </c:pt>
                <c:pt idx="1719">
                  <c:v>0.17331820907390746</c:v>
                </c:pt>
                <c:pt idx="1720">
                  <c:v>0.16942636575998005</c:v>
                </c:pt>
                <c:pt idx="1721">
                  <c:v>0.16565537209084308</c:v>
                </c:pt>
                <c:pt idx="1722">
                  <c:v>0.16200045079431333</c:v>
                </c:pt>
                <c:pt idx="1723">
                  <c:v>0.1584570533576399</c:v>
                </c:pt>
                <c:pt idx="1724">
                  <c:v>0.15502084719119949</c:v>
                </c:pt>
                <c:pt idx="1725">
                  <c:v>0.15168770361645448</c:v>
                </c:pt>
                <c:pt idx="1726">
                  <c:v>0.14845368661867925</c:v>
                </c:pt>
                <c:pt idx="1727">
                  <c:v>0.14531504230970693</c:v>
                </c:pt>
                <c:pt idx="1728">
                  <c:v>0.14226818905030572</c:v>
                </c:pt>
                <c:pt idx="1729">
                  <c:v>0.13930970818575347</c:v>
                </c:pt>
                <c:pt idx="1730">
                  <c:v>0.13643633535180524</c:v>
                </c:pt>
                <c:pt idx="1731">
                  <c:v>0.13364495231156442</c:v>
                </c:pt>
                <c:pt idx="1732">
                  <c:v>0.13093257928679602</c:v>
                </c:pt>
                <c:pt idx="1733">
                  <c:v>0.12829636775000264</c:v>
                </c:pt>
                <c:pt idx="1734">
                  <c:v>0.12573359364612313</c:v>
                </c:pt>
                <c:pt idx="1735">
                  <c:v>0.12324165101505646</c:v>
                </c:pt>
                <c:pt idx="1736">
                  <c:v>0.12081804598834261</c:v>
                </c:pt>
                <c:pt idx="1737">
                  <c:v>0.11846039113531405</c:v>
                </c:pt>
                <c:pt idx="1738">
                  <c:v>0.11616640013582893</c:v>
                </c:pt>
                <c:pt idx="1739">
                  <c:v>0.11393388275836333</c:v>
                </c:pt>
                <c:pt idx="1740">
                  <c:v>0.11176074012377228</c:v>
                </c:pt>
                <c:pt idx="1741">
                  <c:v>0.10964496023643264</c:v>
                </c:pt>
                <c:pt idx="1742">
                  <c:v>0.1075846137657889</c:v>
                </c:pt>
                <c:pt idx="1743">
                  <c:v>0.10557785006250756</c:v>
                </c:pt>
                <c:pt idx="1744">
                  <c:v>0.10362289339456372</c:v>
                </c:pt>
                <c:pt idx="1745">
                  <c:v>0.10171803938959173</c:v>
                </c:pt>
                <c:pt idx="1746">
                  <c:v>9.9861651670781856E-2</c:v>
                </c:pt>
                <c:pt idx="1747">
                  <c:v>9.8052158674473797E-2</c:v>
                </c:pt>
                <c:pt idx="1748">
                  <c:v>9.6288050638397932E-2</c:v>
                </c:pt>
                <c:pt idx="1749">
                  <c:v>9.4567876750270022E-2</c:v>
                </c:pt>
                <c:pt idx="1750">
                  <c:v>9.2890242447125126E-2</c:v>
                </c:pt>
                <c:pt idx="1751">
                  <c:v>9.125380685642466E-2</c:v>
                </c:pt>
                <c:pt idx="1752">
                  <c:v>8.9657280370555995E-2</c:v>
                </c:pt>
                <c:pt idx="1753">
                  <c:v>8.809942234689816E-2</c:v>
                </c:pt>
                <c:pt idx="1754">
                  <c:v>8.657903892613486E-2</c:v>
                </c:pt>
                <c:pt idx="1755">
                  <c:v>8.5094980961971337E-2</c:v>
                </c:pt>
                <c:pt idx="1756">
                  <c:v>8.3646142055849804E-2</c:v>
                </c:pt>
                <c:pt idx="1757">
                  <c:v>8.2231456690667906E-2</c:v>
                </c:pt>
                <c:pt idx="1758">
                  <c:v>8.0849898457884345E-2</c:v>
                </c:pt>
                <c:pt idx="1759">
                  <c:v>7.9500478372751357E-2</c:v>
                </c:pt>
                <c:pt idx="1760">
                  <c:v>7.8182243272739704E-2</c:v>
                </c:pt>
                <c:pt idx="1761">
                  <c:v>7.6894274294530648E-2</c:v>
                </c:pt>
                <c:pt idx="1762">
                  <c:v>7.5635685425235646E-2</c:v>
                </c:pt>
                <c:pt idx="1763">
                  <c:v>7.4405622123768861E-2</c:v>
                </c:pt>
                <c:pt idx="1764">
                  <c:v>7.3203260008546767E-2</c:v>
                </c:pt>
                <c:pt idx="1765">
                  <c:v>7.2027803607921312E-2</c:v>
                </c:pt>
                <c:pt idx="1766">
                  <c:v>7.0878485169969405E-2</c:v>
                </c:pt>
                <c:pt idx="1767">
                  <c:v>6.9754563528462571E-2</c:v>
                </c:pt>
                <c:pt idx="1768">
                  <c:v>6.8655323022029674E-2</c:v>
                </c:pt>
                <c:pt idx="1769">
                  <c:v>6.7580072463703025E-2</c:v>
                </c:pt>
                <c:pt idx="1770">
                  <c:v>6.6528144158201782E-2</c:v>
                </c:pt>
                <c:pt idx="1771">
                  <c:v>6.5498892964461902E-2</c:v>
                </c:pt>
                <c:pt idx="1772">
                  <c:v>6.4491695401065613E-2</c:v>
                </c:pt>
                <c:pt idx="1773">
                  <c:v>6.3505948792358546E-2</c:v>
                </c:pt>
                <c:pt idx="1774">
                  <c:v>6.2541070453170616E-2</c:v>
                </c:pt>
                <c:pt idx="1775">
                  <c:v>6.1596496910173534E-2</c:v>
                </c:pt>
                <c:pt idx="1776">
                  <c:v>6.0671683158021329E-2</c:v>
                </c:pt>
                <c:pt idx="1777">
                  <c:v>5.9766101948521042E-2</c:v>
                </c:pt>
                <c:pt idx="1778">
                  <c:v>5.8879243111184108E-2</c:v>
                </c:pt>
                <c:pt idx="1779">
                  <c:v>5.8010612903594702E-2</c:v>
                </c:pt>
                <c:pt idx="1780">
                  <c:v>5.7159733390122799E-2</c:v>
                </c:pt>
                <c:pt idx="1781">
                  <c:v>5.6326141847586768E-2</c:v>
                </c:pt>
                <c:pt idx="1782">
                  <c:v>5.5509390196549678E-2</c:v>
                </c:pt>
                <c:pt idx="1783">
                  <c:v>5.4709044457002386E-2</c:v>
                </c:pt>
                <c:pt idx="1784">
                  <c:v>5.3924684227255597E-2</c:v>
                </c:pt>
                <c:pt idx="1785">
                  <c:v>5.3155902184925406E-2</c:v>
                </c:pt>
                <c:pt idx="1786">
                  <c:v>5.2402303608957125E-2</c:v>
                </c:pt>
                <c:pt idx="1787">
                  <c:v>5.1663505921687031E-2</c:v>
                </c:pt>
                <c:pt idx="1788">
                  <c:v>5.0939138249995915E-2</c:v>
                </c:pt>
                <c:pt idx="1789">
                  <c:v>5.0228841004657403E-2</c:v>
                </c:pt>
                <c:pt idx="1790">
                  <c:v>4.9532265477030601E-2</c:v>
                </c:pt>
                <c:pt idx="1791">
                  <c:v>4.8849073452290892E-2</c:v>
                </c:pt>
                <c:pt idx="1792">
                  <c:v>4.8178936838434529E-2</c:v>
                </c:pt>
                <c:pt idx="1793">
                  <c:v>4.7521537310332949E-2</c:v>
                </c:pt>
                <c:pt idx="1794">
                  <c:v>4.6876565968146426E-2</c:v>
                </c:pt>
                <c:pt idx="1795">
                  <c:v>4.6243723009446736E-2</c:v>
                </c:pt>
                <c:pt idx="1796">
                  <c:v>4.5622717414426625E-2</c:v>
                </c:pt>
                <c:pt idx="1797">
                  <c:v>4.5013266643607948E-2</c:v>
                </c:pt>
                <c:pt idx="1798">
                  <c:v>4.4415096347489899E-2</c:v>
                </c:pt>
                <c:pt idx="1799">
                  <c:v>4.3827940087603684E-2</c:v>
                </c:pt>
                <c:pt idx="1800">
                  <c:v>4.3251539068470755E-2</c:v>
                </c:pt>
                <c:pt idx="1801">
                  <c:v>4.2685641879982597E-2</c:v>
                </c:pt>
                <c:pt idx="1802">
                  <c:v>4.2130004249745376E-2</c:v>
                </c:pt>
                <c:pt idx="1803">
                  <c:v>4.1584388804955838E-2</c:v>
                </c:pt>
                <c:pt idx="1804">
                  <c:v>4.1048564843393809E-2</c:v>
                </c:pt>
                <c:pt idx="1805">
                  <c:v>4.0522308113138415E-2</c:v>
                </c:pt>
                <c:pt idx="1806">
                  <c:v>4.0005400600633137E-2</c:v>
                </c:pt>
                <c:pt idx="1807">
                  <c:v>3.9497630326742902E-2</c:v>
                </c:pt>
                <c:pt idx="1808">
                  <c:v>3.8998791150463549E-2</c:v>
                </c:pt>
                <c:pt idx="1809">
                  <c:v>5.0401891886873287E-2</c:v>
                </c:pt>
                <c:pt idx="1810">
                  <c:v>5.9275204401462639E-2</c:v>
                </c:pt>
                <c:pt idx="1811">
                  <c:v>5.8398448651411521E-2</c:v>
                </c:pt>
                <c:pt idx="1812">
                  <c:v>5.753965629649932E-2</c:v>
                </c:pt>
                <c:pt idx="1813">
                  <c:v>5.6698357854222926E-2</c:v>
                </c:pt>
                <c:pt idx="1814">
                  <c:v>5.5874098738111035E-2</c:v>
                </c:pt>
                <c:pt idx="1815">
                  <c:v>5.5066438702607162E-2</c:v>
                </c:pt>
                <c:pt idx="1816">
                  <c:v>5.427495131168035E-2</c:v>
                </c:pt>
                <c:pt idx="1817">
                  <c:v>5.349922343002441E-2</c:v>
                </c:pt>
                <c:pt idx="1818">
                  <c:v>5.2738854735760801E-2</c:v>
                </c:pt>
                <c:pt idx="1819">
                  <c:v>5.1993457253622775E-2</c:v>
                </c:pt>
                <c:pt idx="1820">
                  <c:v>5.1262938355297168E-2</c:v>
                </c:pt>
                <c:pt idx="1821">
                  <c:v>5.0546361035910842E-2</c:v>
                </c:pt>
                <c:pt idx="1822">
                  <c:v>4.9843660837921695E-2</c:v>
                </c:pt>
                <c:pt idx="1823">
                  <c:v>4.9154494876955994E-2</c:v>
                </c:pt>
                <c:pt idx="1824">
                  <c:v>4.8502405789198455E-2</c:v>
                </c:pt>
                <c:pt idx="1825">
                  <c:v>4.7838866732606254E-2</c:v>
                </c:pt>
                <c:pt idx="1826">
                  <c:v>4.7187904551207957E-2</c:v>
                </c:pt>
                <c:pt idx="1827">
                  <c:v>4.6549215069586307E-2</c:v>
                </c:pt>
                <c:pt idx="1828">
                  <c:v>4.5922503046050965E-2</c:v>
                </c:pt>
                <c:pt idx="1829">
                  <c:v>4.5307481864355743E-2</c:v>
                </c:pt>
                <c:pt idx="1830">
                  <c:v>4.470387323762267E-2</c:v>
                </c:pt>
                <c:pt idx="1831">
                  <c:v>4.4111406923928245E-2</c:v>
                </c:pt>
                <c:pt idx="1832">
                  <c:v>4.3529820453034038E-2</c:v>
                </c:pt>
                <c:pt idx="1833">
                  <c:v>4.2958858863769045E-2</c:v>
                </c:pt>
                <c:pt idx="1834">
                  <c:v>4.2398274451596753E-2</c:v>
                </c:pt>
                <c:pt idx="1835">
                  <c:v>4.8667648261989355E-2</c:v>
                </c:pt>
                <c:pt idx="1836">
                  <c:v>4.8000966697157137E-2</c:v>
                </c:pt>
                <c:pt idx="1837">
                  <c:v>4.7346938262847957E-2</c:v>
                </c:pt>
                <c:pt idx="1838">
                  <c:v>4.6705256536584888E-2</c:v>
                </c:pt>
                <c:pt idx="1839">
                  <c:v>4.6075624107414642E-2</c:v>
                </c:pt>
                <c:pt idx="1840">
                  <c:v>4.54577522645341E-2</c:v>
                </c:pt>
                <c:pt idx="1841">
                  <c:v>4.4851360698261941E-2</c:v>
                </c:pt>
                <c:pt idx="1842">
                  <c:v>4.4256177212804615E-2</c:v>
                </c:pt>
                <c:pt idx="1843">
                  <c:v>4.3671937450290528E-2</c:v>
                </c:pt>
                <c:pt idx="1844">
                  <c:v>4.3098384625576643E-2</c:v>
                </c:pt>
                <c:pt idx="1845">
                  <c:v>4.2535269271350609E-2</c:v>
                </c:pt>
                <c:pt idx="1846">
                  <c:v>4.1982348993079954E-2</c:v>
                </c:pt>
                <c:pt idx="1847">
                  <c:v>4.1439388233378414E-2</c:v>
                </c:pt>
                <c:pt idx="1848">
                  <c:v>4.0906158045381537E-2</c:v>
                </c:pt>
                <c:pt idx="1849">
                  <c:v>4.0382435874743584E-2</c:v>
                </c:pt>
                <c:pt idx="1850">
                  <c:v>3.9868005349885105E-2</c:v>
                </c:pt>
                <c:pt idx="1851">
                  <c:v>3.9362656080140536E-2</c:v>
                </c:pt>
                <c:pt idx="1852">
                  <c:v>3.8866183461468105E-2</c:v>
                </c:pt>
                <c:pt idx="1853">
                  <c:v>3.8378388489405398E-2</c:v>
                </c:pt>
                <c:pt idx="1854">
                  <c:v>3.7899077578963207E-2</c:v>
                </c:pt>
                <c:pt idx="1855">
                  <c:v>3.74280623911694E-2</c:v>
                </c:pt>
                <c:pt idx="1856">
                  <c:v>3.6965159665984869E-2</c:v>
                </c:pt>
                <c:pt idx="1857">
                  <c:v>3.6510191061327614E-2</c:v>
                </c:pt>
                <c:pt idx="1858">
                  <c:v>3.6062982997954351E-2</c:v>
                </c:pt>
                <c:pt idx="1859">
                  <c:v>3.5623366509957406E-2</c:v>
                </c:pt>
                <c:pt idx="1860">
                  <c:v>3.5191177100649014E-2</c:v>
                </c:pt>
                <c:pt idx="1861">
                  <c:v>3.4766254603613878E-2</c:v>
                </c:pt>
                <c:pt idx="1862">
                  <c:v>3.4348443048720576E-2</c:v>
                </c:pt>
                <c:pt idx="1863">
                  <c:v>4.4851501064807793E-2</c:v>
                </c:pt>
                <c:pt idx="1864">
                  <c:v>0.43563209276861792</c:v>
                </c:pt>
                <c:pt idx="1865">
                  <c:v>0.5366558855249336</c:v>
                </c:pt>
                <c:pt idx="1866">
                  <c:v>1.6092976274664488</c:v>
                </c:pt>
                <c:pt idx="1867">
                  <c:v>10.315851024009634</c:v>
                </c:pt>
                <c:pt idx="1868">
                  <c:v>15.822014010618503</c:v>
                </c:pt>
                <c:pt idx="1869">
                  <c:v>14.150315916945425</c:v>
                </c:pt>
                <c:pt idx="1870">
                  <c:v>12.408043973342105</c:v>
                </c:pt>
                <c:pt idx="1871">
                  <c:v>10.955048226918301</c:v>
                </c:pt>
                <c:pt idx="1872">
                  <c:v>9.7318535356061098</c:v>
                </c:pt>
                <c:pt idx="1873">
                  <c:v>8.6933797567983309</c:v>
                </c:pt>
                <c:pt idx="1874">
                  <c:v>7.804974514555937</c:v>
                </c:pt>
                <c:pt idx="1875">
                  <c:v>7.0396621546655798</c:v>
                </c:pt>
                <c:pt idx="1876">
                  <c:v>6.3762012624113735</c:v>
                </c:pt>
                <c:pt idx="1877">
                  <c:v>5.7976905365966482</c:v>
                </c:pt>
                <c:pt idx="1878">
                  <c:v>5.2905532952771894</c:v>
                </c:pt>
                <c:pt idx="1879">
                  <c:v>4.8437877248812251</c:v>
                </c:pt>
                <c:pt idx="1880">
                  <c:v>4.4484064426512377</c:v>
                </c:pt>
                <c:pt idx="1881">
                  <c:v>4.0970127797421867</c:v>
                </c:pt>
                <c:pt idx="1882">
                  <c:v>3.8977631597502471</c:v>
                </c:pt>
                <c:pt idx="1883">
                  <c:v>5.5306393957393469</c:v>
                </c:pt>
                <c:pt idx="1884">
                  <c:v>14.281949591746638</c:v>
                </c:pt>
                <c:pt idx="1885">
                  <c:v>34.917903101265466</c:v>
                </c:pt>
                <c:pt idx="1886">
                  <c:v>62.808551762029779</c:v>
                </c:pt>
                <c:pt idx="1887">
                  <c:v>129.15445104683795</c:v>
                </c:pt>
                <c:pt idx="1888">
                  <c:v>117.52286291964658</c:v>
                </c:pt>
                <c:pt idx="1889">
                  <c:v>184.86947489203922</c:v>
                </c:pt>
                <c:pt idx="1890">
                  <c:v>151.78304255782277</c:v>
                </c:pt>
                <c:pt idx="1891">
                  <c:v>161.74191502378585</c:v>
                </c:pt>
                <c:pt idx="1892">
                  <c:v>144.07055419398006</c:v>
                </c:pt>
                <c:pt idx="1893">
                  <c:v>101.75808495051342</c:v>
                </c:pt>
                <c:pt idx="1894">
                  <c:v>75.44931566976274</c:v>
                </c:pt>
                <c:pt idx="1895">
                  <c:v>76.196676536846482</c:v>
                </c:pt>
                <c:pt idx="1896">
                  <c:v>88.116093870873456</c:v>
                </c:pt>
                <c:pt idx="1897">
                  <c:v>66.513493673044351</c:v>
                </c:pt>
                <c:pt idx="1898">
                  <c:v>79.750173464022851</c:v>
                </c:pt>
                <c:pt idx="1899">
                  <c:v>65.813903438925195</c:v>
                </c:pt>
                <c:pt idx="1900">
                  <c:v>89.128785069314176</c:v>
                </c:pt>
                <c:pt idx="1901">
                  <c:v>80.17441951291778</c:v>
                </c:pt>
                <c:pt idx="1902">
                  <c:v>61.19447872871784</c:v>
                </c:pt>
                <c:pt idx="1903">
                  <c:v>48.092688431798265</c:v>
                </c:pt>
                <c:pt idx="1904">
                  <c:v>38.68328154751925</c:v>
                </c:pt>
                <c:pt idx="1905">
                  <c:v>31.709232321024675</c:v>
                </c:pt>
                <c:pt idx="1906">
                  <c:v>26.405313424276841</c:v>
                </c:pt>
                <c:pt idx="1907">
                  <c:v>22.283935819255291</c:v>
                </c:pt>
                <c:pt idx="1908">
                  <c:v>19.022537551698004</c:v>
                </c:pt>
                <c:pt idx="1909">
                  <c:v>16.400908696621762</c:v>
                </c:pt>
                <c:pt idx="1910">
                  <c:v>14.264629989577919</c:v>
                </c:pt>
                <c:pt idx="1911">
                  <c:v>12.502882600027348</c:v>
                </c:pt>
                <c:pt idx="1912">
                  <c:v>11.03451549993958</c:v>
                </c:pt>
                <c:pt idx="1913">
                  <c:v>9.7990365326226918</c:v>
                </c:pt>
                <c:pt idx="1914">
                  <c:v>8.7506352124223135</c:v>
                </c:pt>
                <c:pt idx="1915">
                  <c:v>7.8541256971987083</c:v>
                </c:pt>
                <c:pt idx="1916">
                  <c:v>7.0821366715148431</c:v>
                </c:pt>
                <c:pt idx="1917">
                  <c:v>6.413129182890505</c:v>
                </c:pt>
                <c:pt idx="1918">
                  <c:v>5.8299753526697167</c:v>
                </c:pt>
                <c:pt idx="1919">
                  <c:v>5.3189239673908286</c:v>
                </c:pt>
                <c:pt idx="1920">
                  <c:v>4.8728665084059068</c:v>
                </c:pt>
                <c:pt idx="1921">
                  <c:v>4.6742468280844607</c:v>
                </c:pt>
                <c:pt idx="1922">
                  <c:v>4.3510321041708551</c:v>
                </c:pt>
                <c:pt idx="1923">
                  <c:v>4.0102484196939923</c:v>
                </c:pt>
                <c:pt idx="1924">
                  <c:v>3.7058740626246949</c:v>
                </c:pt>
                <c:pt idx="1925">
                  <c:v>4.0658478046894331</c:v>
                </c:pt>
                <c:pt idx="1926">
                  <c:v>5.1221121748861966</c:v>
                </c:pt>
                <c:pt idx="1927">
                  <c:v>4.6949230943514673</c:v>
                </c:pt>
                <c:pt idx="1928">
                  <c:v>4.3162716578907476</c:v>
                </c:pt>
                <c:pt idx="1929">
                  <c:v>3.979253596272434</c:v>
                </c:pt>
                <c:pt idx="1930">
                  <c:v>3.6781336400422919</c:v>
                </c:pt>
                <c:pt idx="1931">
                  <c:v>3.4081176754311762</c:v>
                </c:pt>
                <c:pt idx="1932">
                  <c:v>3.1651748212272435</c:v>
                </c:pt>
                <c:pt idx="1933">
                  <c:v>2.9458973460609896</c:v>
                </c:pt>
                <c:pt idx="1934">
                  <c:v>2.7473895308168017</c:v>
                </c:pt>
                <c:pt idx="1935">
                  <c:v>2.5671788608639701</c:v>
                </c:pt>
                <c:pt idx="1936">
                  <c:v>2.4031445824260369</c:v>
                </c:pt>
                <c:pt idx="1937">
                  <c:v>2.2629733897366058</c:v>
                </c:pt>
                <c:pt idx="1938">
                  <c:v>2.1260157425438648</c:v>
                </c:pt>
                <c:pt idx="1939">
                  <c:v>2.0215797675092615</c:v>
                </c:pt>
                <c:pt idx="1940">
                  <c:v>2.0701123886161517</c:v>
                </c:pt>
                <c:pt idx="1941">
                  <c:v>2.0560964490057962</c:v>
                </c:pt>
                <c:pt idx="1942">
                  <c:v>1.9355224559102808</c:v>
                </c:pt>
                <c:pt idx="1943">
                  <c:v>2.5327207906997513</c:v>
                </c:pt>
                <c:pt idx="1944">
                  <c:v>3.4016704798408637</c:v>
                </c:pt>
                <c:pt idx="1945">
                  <c:v>3.339442938667645</c:v>
                </c:pt>
                <c:pt idx="1946">
                  <c:v>3.5389479443166101</c:v>
                </c:pt>
                <c:pt idx="1947">
                  <c:v>4.5320488456897188</c:v>
                </c:pt>
                <c:pt idx="1948">
                  <c:v>11.54364277753632</c:v>
                </c:pt>
                <c:pt idx="1949">
                  <c:v>15.34540847399961</c:v>
                </c:pt>
                <c:pt idx="1950">
                  <c:v>15.897749798905684</c:v>
                </c:pt>
                <c:pt idx="1951">
                  <c:v>13.851448789611963</c:v>
                </c:pt>
                <c:pt idx="1952">
                  <c:v>12.159812372227854</c:v>
                </c:pt>
                <c:pt idx="1953">
                  <c:v>10.746838527629102</c:v>
                </c:pt>
                <c:pt idx="1954">
                  <c:v>9.5556687356677052</c:v>
                </c:pt>
                <c:pt idx="1955">
                  <c:v>8.5431055514724754</c:v>
                </c:pt>
                <c:pt idx="1956">
                  <c:v>7.7708168673121634</c:v>
                </c:pt>
                <c:pt idx="1957">
                  <c:v>7.3613360828135628</c:v>
                </c:pt>
                <c:pt idx="1958">
                  <c:v>8.589912833037836</c:v>
                </c:pt>
                <c:pt idx="1959">
                  <c:v>7.7161013317336931</c:v>
                </c:pt>
                <c:pt idx="1960">
                  <c:v>6.9628207348996831</c:v>
                </c:pt>
                <c:pt idx="1961">
                  <c:v>6.9904559487901565</c:v>
                </c:pt>
                <c:pt idx="1962">
                  <c:v>6.3334047568740921</c:v>
                </c:pt>
                <c:pt idx="1963">
                  <c:v>5.7602621700531627</c:v>
                </c:pt>
                <c:pt idx="1964">
                  <c:v>5.257652237124474</c:v>
                </c:pt>
                <c:pt idx="1965">
                  <c:v>4.8147295031477464</c:v>
                </c:pt>
                <c:pt idx="1966">
                  <c:v>4.4226295595741947</c:v>
                </c:pt>
                <c:pt idx="1967">
                  <c:v>4.074053320092176</c:v>
                </c:pt>
                <c:pt idx="1968">
                  <c:v>3.7629491761854221</c:v>
                </c:pt>
                <c:pt idx="1969">
                  <c:v>3.4842676274622297</c:v>
                </c:pt>
                <c:pt idx="1970">
                  <c:v>3.2337701532514695</c:v>
                </c:pt>
                <c:pt idx="1971">
                  <c:v>3.0078790851247694</c:v>
                </c:pt>
                <c:pt idx="1972">
                  <c:v>2.803558760700029</c:v>
                </c:pt>
                <c:pt idx="1973">
                  <c:v>2.6182207508786917</c:v>
                </c:pt>
                <c:pt idx="1974">
                  <c:v>2.4496477644396268</c:v>
                </c:pt>
                <c:pt idx="1975">
                  <c:v>2.2959321542257927</c:v>
                </c:pt>
                <c:pt idx="1976">
                  <c:v>2.1554259206270343</c:v>
                </c:pt>
                <c:pt idx="1977">
                  <c:v>2.0266998293432161</c:v>
                </c:pt>
                <c:pt idx="1978">
                  <c:v>1.9085098005138503</c:v>
                </c:pt>
                <c:pt idx="1979">
                  <c:v>1.7997691339931152</c:v>
                </c:pt>
                <c:pt idx="1980">
                  <c:v>1.6995254456357709</c:v>
                </c:pt>
                <c:pt idx="1981">
                  <c:v>1.6069414270069133</c:v>
                </c:pt>
                <c:pt idx="1982">
                  <c:v>1.5212787241479251</c:v>
                </c:pt>
                <c:pt idx="1983">
                  <c:v>1.4418843732631257</c:v>
                </c:pt>
                <c:pt idx="1984">
                  <c:v>1.3681793422851722</c:v>
                </c:pt>
                <c:pt idx="1985">
                  <c:v>1.2996488145579699</c:v>
                </c:pt>
                <c:pt idx="1986">
                  <c:v>1.2358339198306987</c:v>
                </c:pt>
                <c:pt idx="1987">
                  <c:v>1.1763246725235725</c:v>
                </c:pt>
                <c:pt idx="1988">
                  <c:v>1.1207539209455191</c:v>
                </c:pt>
                <c:pt idx="1989">
                  <c:v>1.0687921462144621</c:v>
                </c:pt>
                <c:pt idx="1990">
                  <c:v>1.0201429778940709</c:v>
                </c:pt>
                <c:pt idx="1991">
                  <c:v>0.97453931623987178</c:v>
                </c:pt>
                <c:pt idx="1992">
                  <c:v>0.93173996954711258</c:v>
                </c:pt>
                <c:pt idx="1993">
                  <c:v>0.89152673839738239</c:v>
                </c:pt>
                <c:pt idx="1994">
                  <c:v>0.85370183371175834</c:v>
                </c:pt>
                <c:pt idx="1995">
                  <c:v>0.81808569921853014</c:v>
                </c:pt>
                <c:pt idx="1996">
                  <c:v>0.78451502577234</c:v>
                </c:pt>
                <c:pt idx="1997">
                  <c:v>0.75284104616376846</c:v>
                </c:pt>
                <c:pt idx="1998">
                  <c:v>0.7229280267684014</c:v>
                </c:pt>
                <c:pt idx="1999">
                  <c:v>0.69469526463590459</c:v>
                </c:pt>
                <c:pt idx="2000">
                  <c:v>0.66794028540249684</c:v>
                </c:pt>
                <c:pt idx="2001">
                  <c:v>0.64260487245835063</c:v>
                </c:pt>
                <c:pt idx="2002">
                  <c:v>0.61865853331273146</c:v>
                </c:pt>
                <c:pt idx="2003">
                  <c:v>0.60083628574485204</c:v>
                </c:pt>
                <c:pt idx="2004">
                  <c:v>0.63635398054479908</c:v>
                </c:pt>
                <c:pt idx="2005">
                  <c:v>0.61266628456073979</c:v>
                </c:pt>
                <c:pt idx="2006">
                  <c:v>0.59019371771070617</c:v>
                </c:pt>
                <c:pt idx="2007">
                  <c:v>0.56885724337556098</c:v>
                </c:pt>
                <c:pt idx="2008">
                  <c:v>0.5485840256319473</c:v>
                </c:pt>
                <c:pt idx="2009">
                  <c:v>0.52930686171795538</c:v>
                </c:pt>
                <c:pt idx="2010">
                  <c:v>0.51096367367611595</c:v>
                </c:pt>
                <c:pt idx="2011">
                  <c:v>0.49349705226827273</c:v>
                </c:pt>
                <c:pt idx="2012">
                  <c:v>0.47685384714627405</c:v>
                </c:pt>
                <c:pt idx="2013">
                  <c:v>0.46098479802677755</c:v>
                </c:pt>
                <c:pt idx="2014">
                  <c:v>0.44584420227677962</c:v>
                </c:pt>
                <c:pt idx="2015">
                  <c:v>0.43138961488469268</c:v>
                </c:pt>
                <c:pt idx="2016">
                  <c:v>0.41771534972564917</c:v>
                </c:pt>
                <c:pt idx="2017">
                  <c:v>0.40759471778001616</c:v>
                </c:pt>
                <c:pt idx="2018">
                  <c:v>0.39483274585896971</c:v>
                </c:pt>
                <c:pt idx="2019">
                  <c:v>0.3826222095827691</c:v>
                </c:pt>
                <c:pt idx="2020">
                  <c:v>0.37093284827968664</c:v>
                </c:pt>
                <c:pt idx="2021">
                  <c:v>0.35973640765710774</c:v>
                </c:pt>
                <c:pt idx="2022">
                  <c:v>0.34900648432882253</c:v>
                </c:pt>
                <c:pt idx="2023">
                  <c:v>0.33871838409172766</c:v>
                </c:pt>
                <c:pt idx="2024">
                  <c:v>0.32890712659986276</c:v>
                </c:pt>
                <c:pt idx="2025">
                  <c:v>0.31943246574726469</c:v>
                </c:pt>
                <c:pt idx="2026">
                  <c:v>0.31033468009169957</c:v>
                </c:pt>
                <c:pt idx="2027">
                  <c:v>0.3015947179553119</c:v>
                </c:pt>
                <c:pt idx="2028">
                  <c:v>0.29319469214782889</c:v>
                </c:pt>
                <c:pt idx="2029">
                  <c:v>0.2851177967194411</c:v>
                </c:pt>
                <c:pt idx="2030">
                  <c:v>0.27734823051078072</c:v>
                </c:pt>
                <c:pt idx="2031">
                  <c:v>0.26987112687733006</c:v>
                </c:pt>
                <c:pt idx="2032">
                  <c:v>0.26267248902868773</c:v>
                </c:pt>
                <c:pt idx="2033">
                  <c:v>0.25573913047926378</c:v>
                </c:pt>
                <c:pt idx="2034">
                  <c:v>0.25250741705314067</c:v>
                </c:pt>
                <c:pt idx="2035">
                  <c:v>0.28945653098481811</c:v>
                </c:pt>
                <c:pt idx="2036">
                  <c:v>0.28152228846911675</c:v>
                </c:pt>
                <c:pt idx="2037">
                  <c:v>0.27388845463032591</c:v>
                </c:pt>
                <c:pt idx="2038">
                  <c:v>0.2665405689030137</c:v>
                </c:pt>
                <c:pt idx="2039">
                  <c:v>0.25946501269770061</c:v>
                </c:pt>
                <c:pt idx="2040">
                  <c:v>0.25264895203826071</c:v>
                </c:pt>
                <c:pt idx="2041">
                  <c:v>0.24608028466476004</c:v>
                </c:pt>
                <c:pt idx="2042">
                  <c:v>0.23974759121153777</c:v>
                </c:pt>
                <c:pt idx="2043">
                  <c:v>0.23364009010809267</c:v>
                </c:pt>
                <c:pt idx="2044">
                  <c:v>0.22774759588407326</c:v>
                </c:pt>
                <c:pt idx="2045">
                  <c:v>0.22206048058989039</c:v>
                </c:pt>
                <c:pt idx="2046">
                  <c:v>0.21656963807152921</c:v>
                </c:pt>
                <c:pt idx="2047">
                  <c:v>0.21126645086244161</c:v>
                </c:pt>
                <c:pt idx="2048">
                  <c:v>0.20614275947720775</c:v>
                </c:pt>
                <c:pt idx="2049">
                  <c:v>0.20119083391128229</c:v>
                </c:pt>
                <c:pt idx="2050">
                  <c:v>0.1964033471687987</c:v>
                </c:pt>
                <c:pt idx="2051">
                  <c:v>0.19177335065631895</c:v>
                </c:pt>
                <c:pt idx="2052">
                  <c:v>0.18729425129477312</c:v>
                </c:pt>
                <c:pt idx="2053">
                  <c:v>0.1829597902148011</c:v>
                </c:pt>
                <c:pt idx="2054">
                  <c:v>0.17876402291241439</c:v>
                </c:pt>
                <c:pt idx="2055">
                  <c:v>0.1747013007525097</c:v>
                </c:pt>
                <c:pt idx="2056">
                  <c:v>0.1707662537173566</c:v>
                </c:pt>
                <c:pt idx="2057">
                  <c:v>0.16695377430588929</c:v>
                </c:pt>
                <c:pt idx="2058">
                  <c:v>0.16325900249752381</c:v>
                </c:pt>
                <c:pt idx="2059">
                  <c:v>0.15967731170139465</c:v>
                </c:pt>
                <c:pt idx="2060">
                  <c:v>0.15620429561841939</c:v>
                </c:pt>
                <c:pt idx="2061">
                  <c:v>0.15283575594952861</c:v>
                </c:pt>
                <c:pt idx="2062">
                  <c:v>0.14956769088879587</c:v>
                </c:pt>
                <c:pt idx="2063">
                  <c:v>0.1463962843451227</c:v>
                </c:pt>
                <c:pt idx="2064">
                  <c:v>0.14331789584060886</c:v>
                </c:pt>
                <c:pt idx="2065">
                  <c:v>0.14032905103785143</c:v>
                </c:pt>
                <c:pt idx="2066">
                  <c:v>0.13742643285213088</c:v>
                </c:pt>
                <c:pt idx="2067">
                  <c:v>0.13460687310788408</c:v>
                </c:pt>
                <c:pt idx="2068">
                  <c:v>0.1318673447019732</c:v>
                </c:pt>
                <c:pt idx="2069">
                  <c:v>0.12920495423913361</c:v>
                </c:pt>
                <c:pt idx="2070">
                  <c:v>0.12661693510760413</c:v>
                </c:pt>
                <c:pt idx="2071">
                  <c:v>0.12410064096534444</c:v>
                </c:pt>
                <c:pt idx="2072">
                  <c:v>0.12165353960945757</c:v>
                </c:pt>
                <c:pt idx="2073">
                  <c:v>0.11927320720345649</c:v>
                </c:pt>
                <c:pt idx="2074">
                  <c:v>0.11695732283887869</c:v>
                </c:pt>
                <c:pt idx="2075">
                  <c:v>0.11470366340946399</c:v>
                </c:pt>
                <c:pt idx="2076">
                  <c:v>0.11251009877768209</c:v>
                </c:pt>
                <c:pt idx="2077">
                  <c:v>0.11037458721485434</c:v>
                </c:pt>
                <c:pt idx="2078">
                  <c:v>0.108295171097441</c:v>
                </c:pt>
                <c:pt idx="2079">
                  <c:v>0.10626997284330321</c:v>
                </c:pt>
                <c:pt idx="2080">
                  <c:v>0.10429719107288209</c:v>
                </c:pt>
                <c:pt idx="2081">
                  <c:v>0.10237509698128607</c:v>
                </c:pt>
                <c:pt idx="2082">
                  <c:v>0.10050203090824719</c:v>
                </c:pt>
                <c:pt idx="2083">
                  <c:v>9.8676399093799189E-2</c:v>
                </c:pt>
                <c:pt idx="2084">
                  <c:v>9.6896670608362379E-2</c:v>
                </c:pt>
                <c:pt idx="2085">
                  <c:v>9.5161374446679395E-2</c:v>
                </c:pt>
                <c:pt idx="2086">
                  <c:v>9.3469096775761443E-2</c:v>
                </c:pt>
                <c:pt idx="2087">
                  <c:v>9.1818478327656855E-2</c:v>
                </c:pt>
                <c:pt idx="2088">
                  <c:v>9.0208211928462609E-2</c:v>
                </c:pt>
                <c:pt idx="2089">
                  <c:v>8.863704015556427E-2</c:v>
                </c:pt>
                <c:pt idx="2090">
                  <c:v>8.7103753115615121E-2</c:v>
                </c:pt>
                <c:pt idx="2091">
                  <c:v>8.5607186336247199E-2</c:v>
                </c:pt>
                <c:pt idx="2092">
                  <c:v>8.4227471404034721E-2</c:v>
                </c:pt>
                <c:pt idx="2093">
                  <c:v>8.2799109754216893E-2</c:v>
                </c:pt>
                <c:pt idx="2094">
                  <c:v>8.1404285427156262E-2</c:v>
                </c:pt>
                <c:pt idx="2095">
                  <c:v>8.0041994511923023E-2</c:v>
                </c:pt>
                <c:pt idx="2096">
                  <c:v>7.871126955731593E-2</c:v>
                </c:pt>
                <c:pt idx="2097">
                  <c:v>7.7411178017642468E-2</c:v>
                </c:pt>
                <c:pt idx="2098">
                  <c:v>7.6140820774447074E-2</c:v>
                </c:pt>
                <c:pt idx="2099">
                  <c:v>7.4899330730007291E-2</c:v>
                </c:pt>
                <c:pt idx="2100">
                  <c:v>7.3685871468675376E-2</c:v>
                </c:pt>
                <c:pt idx="2101">
                  <c:v>7.2499635982378491E-2</c:v>
                </c:pt>
                <c:pt idx="2102">
                  <c:v>7.1339845456814266E-2</c:v>
                </c:pt>
                <c:pt idx="2103">
                  <c:v>7.0205748115087258E-2</c:v>
                </c:pt>
                <c:pt idx="2104">
                  <c:v>6.9096618115722971E-2</c:v>
                </c:pt>
                <c:pt idx="2105">
                  <c:v>6.8011754502181998E-2</c:v>
                </c:pt>
                <c:pt idx="2106">
                  <c:v>6.6950480201158985E-2</c:v>
                </c:pt>
                <c:pt idx="2107">
                  <c:v>6.5912141067119276E-2</c:v>
                </c:pt>
                <c:pt idx="2108">
                  <c:v>6.4896104970664545E-2</c:v>
                </c:pt>
                <c:pt idx="2109">
                  <c:v>6.3901760928466375E-2</c:v>
                </c:pt>
                <c:pt idx="2110">
                  <c:v>6.2928518272629227E-2</c:v>
                </c:pt>
                <c:pt idx="2111">
                  <c:v>6.1975805857472574E-2</c:v>
                </c:pt>
                <c:pt idx="2112">
                  <c:v>6.1043071301830544E-2</c:v>
                </c:pt>
                <c:pt idx="2113">
                  <c:v>6.0129780265079966E-2</c:v>
                </c:pt>
                <c:pt idx="2114">
                  <c:v>5.9235415755202421E-2</c:v>
                </c:pt>
                <c:pt idx="2115">
                  <c:v>5.8359477467285752E-2</c:v>
                </c:pt>
                <c:pt idx="2116">
                  <c:v>5.7501481150954672E-2</c:v>
                </c:pt>
                <c:pt idx="2117">
                  <c:v>5.6660958005305379E-2</c:v>
                </c:pt>
                <c:pt idx="2118">
                  <c:v>5.5837454099996651E-2</c:v>
                </c:pt>
                <c:pt idx="2119">
                  <c:v>5.5030529821223757E-2</c:v>
                </c:pt>
                <c:pt idx="2120">
                  <c:v>5.4239759341368515E-2</c:v>
                </c:pt>
                <c:pt idx="2121">
                  <c:v>5.3464730111187707E-2</c:v>
                </c:pt>
                <c:pt idx="2122">
                  <c:v>5.2705042373457356E-2</c:v>
                </c:pt>
                <c:pt idx="2123">
                  <c:v>5.1960308697054716E-2</c:v>
                </c:pt>
                <c:pt idx="2124">
                  <c:v>5.123015353050641E-2</c:v>
                </c:pt>
                <c:pt idx="2125">
                  <c:v>5.0514212774089691E-2</c:v>
                </c:pt>
                <c:pt idx="2126">
                  <c:v>4.9812133369614701E-2</c:v>
                </c:pt>
                <c:pt idx="2127">
                  <c:v>4.912357290706644E-2</c:v>
                </c:pt>
                <c:pt idx="2128">
                  <c:v>4.8448199247324887E-2</c:v>
                </c:pt>
                <c:pt idx="2129">
                  <c:v>4.778569016022155E-2</c:v>
                </c:pt>
                <c:pt idx="2130">
                  <c:v>4.7135732977231261E-2</c:v>
                </c:pt>
                <c:pt idx="2131">
                  <c:v>4.64980242581313E-2</c:v>
                </c:pt>
                <c:pt idx="2132">
                  <c:v>4.5872269470994681E-2</c:v>
                </c:pt>
                <c:pt idx="2133">
                  <c:v>4.5258182684916624E-2</c:v>
                </c:pt>
                <c:pt idx="2134">
                  <c:v>4.4655486274902775E-2</c:v>
                </c:pt>
                <c:pt idx="2135">
                  <c:v>4.4063910638376808E-2</c:v>
                </c:pt>
                <c:pt idx="2136">
                  <c:v>4.3483193922791763E-2</c:v>
                </c:pt>
                <c:pt idx="2137">
                  <c:v>4.2913081763854125E-2</c:v>
                </c:pt>
                <c:pt idx="2138">
                  <c:v>4.2353327033895556E-2</c:v>
                </c:pt>
                <c:pt idx="2139">
                  <c:v>4.1803689599947506E-2</c:v>
                </c:pt>
                <c:pt idx="2140">
                  <c:v>4.126393609109863E-2</c:v>
                </c:pt>
                <c:pt idx="2141">
                  <c:v>4.0733839674731119E-2</c:v>
                </c:pt>
                <c:pt idx="2142">
                  <c:v>4.021317984125624E-2</c:v>
                </c:pt>
                <c:pt idx="2143">
                  <c:v>3.9701742196983254E-2</c:v>
                </c:pt>
                <c:pt idx="2144">
                  <c:v>3.9199318264776579E-2</c:v>
                </c:pt>
                <c:pt idx="2145">
                  <c:v>3.8705705292169788E-2</c:v>
                </c:pt>
                <c:pt idx="2146">
                  <c:v>3.8220706066622825E-2</c:v>
                </c:pt>
                <c:pt idx="2147">
                  <c:v>3.774412873762252E-2</c:v>
                </c:pt>
                <c:pt idx="2148">
                  <c:v>3.7275786645339759E-2</c:v>
                </c:pt>
                <c:pt idx="2149">
                  <c:v>3.6815498155571905E-2</c:v>
                </c:pt>
                <c:pt idx="2150">
                  <c:v>3.6363086500709636E-2</c:v>
                </c:pt>
                <c:pt idx="2151">
                  <c:v>3.5918379626480701E-2</c:v>
                </c:pt>
                <c:pt idx="2152">
                  <c:v>3.5481210044233748E-2</c:v>
                </c:pt>
                <c:pt idx="2153">
                  <c:v>3.5051414688536377E-2</c:v>
                </c:pt>
                <c:pt idx="2154">
                  <c:v>3.4628834779872074E-2</c:v>
                </c:pt>
                <c:pt idx="2155">
                  <c:v>3.4213315692229573E-2</c:v>
                </c:pt>
                <c:pt idx="2156">
                  <c:v>3.3804706825388664E-2</c:v>
                </c:pt>
                <c:pt idx="2157">
                  <c:v>3.3402861481714188E-2</c:v>
                </c:pt>
                <c:pt idx="2158">
                  <c:v>3.3007636747278871E-2</c:v>
                </c:pt>
                <c:pt idx="2159">
                  <c:v>3.2618893377143132E-2</c:v>
                </c:pt>
                <c:pt idx="2160">
                  <c:v>3.2236495684628892E-2</c:v>
                </c:pt>
                <c:pt idx="2161">
                  <c:v>3.1860311434429169E-2</c:v>
                </c:pt>
                <c:pt idx="2162">
                  <c:v>3.1490211739404576E-2</c:v>
                </c:pt>
                <c:pt idx="2163">
                  <c:v>3.1126070960923038E-2</c:v>
                </c:pt>
                <c:pt idx="2164">
                  <c:v>3.0767766612605316E-2</c:v>
                </c:pt>
                <c:pt idx="2165">
                  <c:v>3.0415179267345285E-2</c:v>
                </c:pt>
                <c:pt idx="2166">
                  <c:v>3.0068192467479139E-2</c:v>
                </c:pt>
                <c:pt idx="2167">
                  <c:v>2.9726692637983432E-2</c:v>
                </c:pt>
                <c:pt idx="2168">
                  <c:v>2.9390569002586266E-2</c:v>
                </c:pt>
                <c:pt idx="2169">
                  <c:v>2.9059713502682192E-2</c:v>
                </c:pt>
                <c:pt idx="2170">
                  <c:v>2.8734020718944164E-2</c:v>
                </c:pt>
                <c:pt idx="2171">
                  <c:v>3.06647271884029E-2</c:v>
                </c:pt>
                <c:pt idx="2172">
                  <c:v>3.0313779132442077E-2</c:v>
                </c:pt>
                <c:pt idx="2173">
                  <c:v>2.9968398325722238E-2</c:v>
                </c:pt>
                <c:pt idx="2174">
                  <c:v>2.9628472015005604E-2</c:v>
                </c:pt>
                <c:pt idx="2175">
                  <c:v>2.9293890221960286E-2</c:v>
                </c:pt>
                <c:pt idx="2176">
                  <c:v>2.896454566286889E-2</c:v>
                </c:pt>
                <c:pt idx="2177">
                  <c:v>2.864033367100581E-2</c:v>
                </c:pt>
                <c:pt idx="2178">
                  <c:v>2.8321152121581473E-2</c:v>
                </c:pt>
                <c:pt idx="2179">
                  <c:v>2.8006901359158676E-2</c:v>
                </c:pt>
                <c:pt idx="2180">
                  <c:v>2.7697484127449035E-2</c:v>
                </c:pt>
                <c:pt idx="2181">
                  <c:v>2.7392805501401291E-2</c:v>
                </c:pt>
                <c:pt idx="2182">
                  <c:v>2.7092772821496965E-2</c:v>
                </c:pt>
                <c:pt idx="2183">
                  <c:v>2.6797295630173239E-2</c:v>
                </c:pt>
                <c:pt idx="2184">
                  <c:v>2.6506285610293983E-2</c:v>
                </c:pt>
                <c:pt idx="2185">
                  <c:v>2.6219656525595846E-2</c:v>
                </c:pt>
                <c:pt idx="2186">
                  <c:v>2.5937324163037002E-2</c:v>
                </c:pt>
                <c:pt idx="2187">
                  <c:v>2.5659206276980304E-2</c:v>
                </c:pt>
                <c:pt idx="2188">
                  <c:v>2.5385222535144993E-2</c:v>
                </c:pt>
                <c:pt idx="2189">
                  <c:v>2.5115294466263569E-2</c:v>
                </c:pt>
                <c:pt idx="2190">
                  <c:v>2.4849345409383414E-2</c:v>
                </c:pt>
                <c:pt idx="2191">
                  <c:v>2.4587300464754616E-2</c:v>
                </c:pt>
                <c:pt idx="2192">
                  <c:v>2.4329086446247726E-2</c:v>
                </c:pt>
                <c:pt idx="2193">
                  <c:v>2.4074631835248723E-2</c:v>
                </c:pt>
                <c:pt idx="2194">
                  <c:v>2.3823866735977983E-2</c:v>
                </c:pt>
                <c:pt idx="2195">
                  <c:v>2.3576722832184847E-2</c:v>
                </c:pt>
                <c:pt idx="2196">
                  <c:v>2.3333133345169229E-2</c:v>
                </c:pt>
                <c:pt idx="2197">
                  <c:v>2.3093032993084881E-2</c:v>
                </c:pt>
                <c:pt idx="2198">
                  <c:v>2.2856357951479726E-2</c:v>
                </c:pt>
                <c:pt idx="2199">
                  <c:v>2.2623045815031231E-2</c:v>
                </c:pt>
                <c:pt idx="2200">
                  <c:v>2.2393035560435554E-2</c:v>
                </c:pt>
                <c:pt idx="2201">
                  <c:v>2.2166267510411761E-2</c:v>
                </c:pt>
                <c:pt idx="2202">
                  <c:v>2.1942683298782701E-2</c:v>
                </c:pt>
                <c:pt idx="2203">
                  <c:v>2.1722225836596474E-2</c:v>
                </c:pt>
                <c:pt idx="2204">
                  <c:v>2.1916064649555915E-2</c:v>
                </c:pt>
                <c:pt idx="2205">
                  <c:v>0.11179337682435588</c:v>
                </c:pt>
                <c:pt idx="2206">
                  <c:v>0.19001153069307805</c:v>
                </c:pt>
                <c:pt idx="2207">
                  <c:v>0.18558948212565346</c:v>
                </c:pt>
                <c:pt idx="2208">
                  <c:v>0.18130972062940645</c:v>
                </c:pt>
                <c:pt idx="2209">
                  <c:v>0.17716641904461319</c:v>
                </c:pt>
                <c:pt idx="2210">
                  <c:v>0.17315403921978309</c:v>
                </c:pt>
                <c:pt idx="2211">
                  <c:v>0.16926731521902988</c:v>
                </c:pt>
                <c:pt idx="2212">
                  <c:v>0.16550123764575558</c:v>
                </c:pt>
                <c:pt idx="2213">
                  <c:v>0.19368067644535747</c:v>
                </c:pt>
                <c:pt idx="2214">
                  <c:v>0.50625739878107745</c:v>
                </c:pt>
                <c:pt idx="2215">
                  <c:v>0.51718748113567503</c:v>
                </c:pt>
                <c:pt idx="2216">
                  <c:v>0.97445766680018631</c:v>
                </c:pt>
                <c:pt idx="2217">
                  <c:v>0.9316632962838991</c:v>
                </c:pt>
                <c:pt idx="2218">
                  <c:v>0.89145464940074259</c:v>
                </c:pt>
                <c:pt idx="2219">
                  <c:v>0.85363398942195845</c:v>
                </c:pt>
                <c:pt idx="2220">
                  <c:v>0.81802178321771335</c:v>
                </c:pt>
                <c:pt idx="2221">
                  <c:v>0.78445475004611653</c:v>
                </c:pt>
                <c:pt idx="2222">
                  <c:v>0.75278414813163741</c:v>
                </c:pt>
                <c:pt idx="2223">
                  <c:v>0.72287426666727028</c:v>
                </c:pt>
                <c:pt idx="2224">
                  <c:v>0.69460109572740703</c:v>
                </c:pt>
                <c:pt idx="2225">
                  <c:v>0.66789543764390269</c:v>
                </c:pt>
                <c:pt idx="2226">
                  <c:v>0.64256238602547544</c:v>
                </c:pt>
                <c:pt idx="2227">
                  <c:v>0.62236988116801328</c:v>
                </c:pt>
                <c:pt idx="2228">
                  <c:v>0.59940170172018847</c:v>
                </c:pt>
                <c:pt idx="2229">
                  <c:v>0.5853814485301071</c:v>
                </c:pt>
                <c:pt idx="2230">
                  <c:v>0.56428610578327054</c:v>
                </c:pt>
                <c:pt idx="2231">
                  <c:v>0.54423869601770158</c:v>
                </c:pt>
                <c:pt idx="2232">
                  <c:v>0.52517319130731743</c:v>
                </c:pt>
                <c:pt idx="2233">
                  <c:v>0.50702858342165336</c:v>
                </c:pt>
                <c:pt idx="2234">
                  <c:v>0.48974843845643251</c:v>
                </c:pt>
                <c:pt idx="2235">
                  <c:v>0.47330437275662446</c:v>
                </c:pt>
                <c:pt idx="2236">
                  <c:v>0.45759908749443789</c:v>
                </c:pt>
                <c:pt idx="2237">
                  <c:v>0.44261266557001261</c:v>
                </c:pt>
                <c:pt idx="2238">
                  <c:v>0.42830334007793514</c:v>
                </c:pt>
                <c:pt idx="2239">
                  <c:v>0.41463227455573082</c:v>
                </c:pt>
                <c:pt idx="2240">
                  <c:v>0.40156332282549489</c:v>
                </c:pt>
                <c:pt idx="2241">
                  <c:v>0.38906281128488968</c:v>
                </c:pt>
                <c:pt idx="2242">
                  <c:v>0.37709934129617473</c:v>
                </c:pt>
                <c:pt idx="2243">
                  <c:v>0.36564360959407327</c:v>
                </c:pt>
                <c:pt idx="2244">
                  <c:v>0.35466824487103649</c:v>
                </c:pt>
                <c:pt idx="2245">
                  <c:v>0.34559561986541254</c:v>
                </c:pt>
                <c:pt idx="2246">
                  <c:v>0.34398993290068303</c:v>
                </c:pt>
                <c:pt idx="2247">
                  <c:v>0.3785538692459936</c:v>
                </c:pt>
                <c:pt idx="2248">
                  <c:v>0.75366057714442436</c:v>
                </c:pt>
                <c:pt idx="2249">
                  <c:v>0.72370235036231223</c:v>
                </c:pt>
                <c:pt idx="2250">
                  <c:v>0.69538421283071017</c:v>
                </c:pt>
                <c:pt idx="2251">
                  <c:v>0.66859239530342085</c:v>
                </c:pt>
                <c:pt idx="2252">
                  <c:v>0.64322264050660616</c:v>
                </c:pt>
                <c:pt idx="2253">
                  <c:v>0.61917927603238465</c:v>
                </c:pt>
                <c:pt idx="2254">
                  <c:v>0.59637439009807636</c:v>
                </c:pt>
                <c:pt idx="2255">
                  <c:v>0.59042025515474972</c:v>
                </c:pt>
                <c:pt idx="2256">
                  <c:v>0.56907241071342984</c:v>
                </c:pt>
                <c:pt idx="2257">
                  <c:v>0.5487885466064053</c:v>
                </c:pt>
                <c:pt idx="2258">
                  <c:v>0.52950140449349847</c:v>
                </c:pt>
                <c:pt idx="2259">
                  <c:v>0.51140964309048631</c:v>
                </c:pt>
                <c:pt idx="2260">
                  <c:v>0.49464592919048722</c:v>
                </c:pt>
                <c:pt idx="2261">
                  <c:v>0.47794890569527188</c:v>
                </c:pt>
                <c:pt idx="2262">
                  <c:v>0.46202923764262982</c:v>
                </c:pt>
                <c:pt idx="2263">
                  <c:v>0.44684099277011824</c:v>
                </c:pt>
                <c:pt idx="2264">
                  <c:v>0.43234151568255413</c:v>
                </c:pt>
                <c:pt idx="2265">
                  <c:v>0.41849115483549265</c:v>
                </c:pt>
                <c:pt idx="2266">
                  <c:v>0.40525301545963455</c:v>
                </c:pt>
                <c:pt idx="2267">
                  <c:v>0.39259273566487823</c:v>
                </c:pt>
                <c:pt idx="2268">
                  <c:v>0.38047828328747513</c:v>
                </c:pt>
                <c:pt idx="2269">
                  <c:v>0.36887977132678545</c:v>
                </c:pt>
                <c:pt idx="2270">
                  <c:v>0.35776929006520269</c:v>
                </c:pt>
                <c:pt idx="2271">
                  <c:v>0.34712075418093363</c:v>
                </c:pt>
                <c:pt idx="2272">
                  <c:v>0.33690976335262734</c:v>
                </c:pt>
                <c:pt idx="2273">
                  <c:v>0.3271134750210079</c:v>
                </c:pt>
                <c:pt idx="2274">
                  <c:v>0.31771048811867375</c:v>
                </c:pt>
                <c:pt idx="2275">
                  <c:v>0.30868073670781093</c:v>
                </c:pt>
                <c:pt idx="2276">
                  <c:v>0.30000539257890657</c:v>
                </c:pt>
                <c:pt idx="2277">
                  <c:v>0.30187899282798558</c:v>
                </c:pt>
                <c:pt idx="2278">
                  <c:v>0.54033399999135356</c:v>
                </c:pt>
                <c:pt idx="2279">
                  <c:v>1.0566040324870045</c:v>
                </c:pt>
                <c:pt idx="2280">
                  <c:v>1.1563517981413609</c:v>
                </c:pt>
                <c:pt idx="2281">
                  <c:v>1.1020859239745182</c:v>
                </c:pt>
                <c:pt idx="2282">
                  <c:v>1.0513212395738538</c:v>
                </c:pt>
                <c:pt idx="2283">
                  <c:v>1.0037720814259932</c:v>
                </c:pt>
                <c:pt idx="2284">
                  <c:v>0.95918081971741431</c:v>
                </c:pt>
                <c:pt idx="2285">
                  <c:v>0.91731465798871337</c:v>
                </c:pt>
                <c:pt idx="2286">
                  <c:v>0.87796284780630152</c:v>
                </c:pt>
                <c:pt idx="2287">
                  <c:v>0.84093425839605984</c:v>
                </c:pt>
                <c:pt idx="2288">
                  <c:v>0.82328574762077134</c:v>
                </c:pt>
                <c:pt idx="2289">
                  <c:v>1.2174555540426508</c:v>
                </c:pt>
                <c:pt idx="2290">
                  <c:v>1.159170644017417</c:v>
                </c:pt>
                <c:pt idx="2291">
                  <c:v>1.1047211319809438</c:v>
                </c:pt>
                <c:pt idx="2292">
                  <c:v>1.0537879361226783</c:v>
                </c:pt>
                <c:pt idx="2293">
                  <c:v>1.0060838945340744</c:v>
                </c:pt>
                <c:pt idx="2294">
                  <c:v>0.96135005164477338</c:v>
                </c:pt>
                <c:pt idx="2295">
                  <c:v>0.91935243528610278</c:v>
                </c:pt>
                <c:pt idx="2296">
                  <c:v>0.87987925207017526</c:v>
                </c:pt>
                <c:pt idx="2297">
                  <c:v>0.84273844049923707</c:v>
                </c:pt>
                <c:pt idx="2298">
                  <c:v>0.80775553087694452</c:v>
                </c:pt>
                <c:pt idx="2299">
                  <c:v>0.77477176907471268</c:v>
                </c:pt>
                <c:pt idx="2300">
                  <c:v>0.74364246782591059</c:v>
                </c:pt>
                <c:pt idx="2301">
                  <c:v>0.7142355547291166</c:v>
                </c:pt>
                <c:pt idx="2302">
                  <c:v>0.68643029074025574</c:v>
                </c:pt>
                <c:pt idx="2303">
                  <c:v>0.66011613678441827</c:v>
                </c:pt>
                <c:pt idx="2304">
                  <c:v>0.63519174935279044</c:v>
                </c:pt>
                <c:pt idx="2305">
                  <c:v>0.61628206603363722</c:v>
                </c:pt>
                <c:pt idx="2306">
                  <c:v>0.59362517559137373</c:v>
                </c:pt>
                <c:pt idx="2307">
                  <c:v>0.57211629245584361</c:v>
                </c:pt>
                <c:pt idx="2308">
                  <c:v>0.56905417789534429</c:v>
                </c:pt>
                <c:pt idx="2309">
                  <c:v>0.5747832142296454</c:v>
                </c:pt>
                <c:pt idx="2310">
                  <c:v>0.56285421462448659</c:v>
                </c:pt>
                <c:pt idx="2311">
                  <c:v>0.6835104922463241</c:v>
                </c:pt>
                <c:pt idx="2312">
                  <c:v>1.1861717037073334</c:v>
                </c:pt>
                <c:pt idx="2313">
                  <c:v>2.2832884273245497</c:v>
                </c:pt>
                <c:pt idx="2314">
                  <c:v>5.622146758711783</c:v>
                </c:pt>
                <c:pt idx="2315">
                  <c:v>6.2760955834658709</c:v>
                </c:pt>
                <c:pt idx="2316">
                  <c:v>5.7101198180982315</c:v>
                </c:pt>
                <c:pt idx="2317">
                  <c:v>5.2135574414167047</c:v>
                </c:pt>
                <c:pt idx="2318">
                  <c:v>5.7284777153155266</c:v>
                </c:pt>
                <c:pt idx="2319">
                  <c:v>5.2297035821666498</c:v>
                </c:pt>
                <c:pt idx="2320">
                  <c:v>4.7900380210198934</c:v>
                </c:pt>
                <c:pt idx="2321">
                  <c:v>4.4007203546253599</c:v>
                </c:pt>
                <c:pt idx="2322">
                  <c:v>4.9019811155121467</c:v>
                </c:pt>
                <c:pt idx="2323">
                  <c:v>4.6470759150534748</c:v>
                </c:pt>
                <c:pt idx="2324">
                  <c:v>4.2737589528391942</c:v>
                </c:pt>
                <c:pt idx="2325">
                  <c:v>3.9413305261792528</c:v>
                </c:pt>
                <c:pt idx="2326">
                  <c:v>3.6441792035381426</c:v>
                </c:pt>
                <c:pt idx="2327">
                  <c:v>3.3850150545579263</c:v>
                </c:pt>
                <c:pt idx="2328">
                  <c:v>3.1443514157233139</c:v>
                </c:pt>
                <c:pt idx="2329">
                  <c:v>2.9270707958420337</c:v>
                </c:pt>
                <c:pt idx="2330">
                  <c:v>2.7303192425436884</c:v>
                </c:pt>
                <c:pt idx="2331">
                  <c:v>2.5516588738731385</c:v>
                </c:pt>
                <c:pt idx="2332">
                  <c:v>2.3889978086999961</c:v>
                </c:pt>
                <c:pt idx="2333">
                  <c:v>2.2405334080342239</c:v>
                </c:pt>
                <c:pt idx="2334">
                  <c:v>2.1047060250247345</c:v>
                </c:pt>
                <c:pt idx="2335">
                  <c:v>1.9801611062837448</c:v>
                </c:pt>
                <c:pt idx="2336">
                  <c:v>1.865717971577461</c:v>
                </c:pt>
                <c:pt idx="2337">
                  <c:v>1.7603439656524258</c:v>
                </c:pt>
                <c:pt idx="2338">
                  <c:v>1.6631329556788774</c:v>
                </c:pt>
                <c:pt idx="2339">
                  <c:v>1.5732873626402077</c:v>
                </c:pt>
                <c:pt idx="2340">
                  <c:v>1.4901030811264551</c:v>
                </c:pt>
                <c:pt idx="2341">
                  <c:v>1.4129567712635351</c:v>
                </c:pt>
                <c:pt idx="2342">
                  <c:v>1.3412951077119653</c:v>
                </c:pt>
                <c:pt idx="2343">
                  <c:v>1.2746256503509816</c:v>
                </c:pt>
                <c:pt idx="2344">
                  <c:v>1.2125090643458571</c:v>
                </c:pt>
                <c:pt idx="2345">
                  <c:v>1.1545524674977652</c:v>
                </c:pt>
                <c:pt idx="2346">
                  <c:v>1.1004037229262789</c:v>
                </c:pt>
                <c:pt idx="2347">
                  <c:v>1.049746527400417</c:v>
                </c:pt>
                <c:pt idx="2348">
                  <c:v>1.0022961716822441</c:v>
                </c:pt>
                <c:pt idx="2349">
                  <c:v>0.95779587036771552</c:v>
                </c:pt>
                <c:pt idx="2350">
                  <c:v>0.91601357590708432</c:v>
                </c:pt>
                <c:pt idx="2351">
                  <c:v>0.87673920554684337</c:v>
                </c:pt>
                <c:pt idx="2352">
                  <c:v>0.83978222147421344</c:v>
                </c:pt>
                <c:pt idx="2353">
                  <c:v>0.80496951395071747</c:v>
                </c:pt>
                <c:pt idx="2354">
                  <c:v>0.77214354508003213</c:v>
                </c:pt>
                <c:pt idx="2355">
                  <c:v>0.74116071737481104</c:v>
                </c:pt>
                <c:pt idx="2356">
                  <c:v>0.71188993671378031</c:v>
                </c:pt>
                <c:pt idx="2357">
                  <c:v>0.68421134381188053</c:v>
                </c:pt>
                <c:pt idx="2358">
                  <c:v>0.65801519212195037</c:v>
                </c:pt>
                <c:pt idx="2359">
                  <c:v>0.63320085327539744</c:v>
                </c:pt>
                <c:pt idx="2360">
                  <c:v>0.60967593385629981</c:v>
                </c:pt>
                <c:pt idx="2361">
                  <c:v>0.58735548957365147</c:v>
                </c:pt>
                <c:pt idx="2362">
                  <c:v>0.56616132482003223</c:v>
                </c:pt>
                <c:pt idx="2363">
                  <c:v>0.54602136723884087</c:v>
                </c:pt>
                <c:pt idx="2364">
                  <c:v>0.5268691083137349</c:v>
                </c:pt>
                <c:pt idx="2365">
                  <c:v>0.50864310218181397</c:v>
                </c:pt>
                <c:pt idx="2366">
                  <c:v>0.49128651588863298</c:v>
                </c:pt>
                <c:pt idx="2367">
                  <c:v>0.47474672517505623</c:v>
                </c:pt>
                <c:pt idx="2368">
                  <c:v>0.45897495063550819</c:v>
                </c:pt>
                <c:pt idx="2369">
                  <c:v>0.44392592973294476</c:v>
                </c:pt>
                <c:pt idx="2370">
                  <c:v>0.4295576207133765</c:v>
                </c:pt>
                <c:pt idx="2371">
                  <c:v>0.41583093494511342</c:v>
                </c:pt>
                <c:pt idx="2372">
                  <c:v>0.40270949462600869</c:v>
                </c:pt>
                <c:pt idx="2373">
                  <c:v>0.39015941316512337</c:v>
                </c:pt>
                <c:pt idx="2374">
                  <c:v>0.37814909586124723</c:v>
                </c:pt>
                <c:pt idx="2375">
                  <c:v>0.36664905877621901</c:v>
                </c:pt>
                <c:pt idx="2376">
                  <c:v>0.35563176394157681</c:v>
                </c:pt>
                <c:pt idx="2377">
                  <c:v>0.34507146924758814</c:v>
                </c:pt>
                <c:pt idx="2378">
                  <c:v>0.33494409154819021</c:v>
                </c:pt>
                <c:pt idx="2379">
                  <c:v>0.32522708167730491</c:v>
                </c:pt>
                <c:pt idx="2380">
                  <c:v>0.31589931021438422</c:v>
                </c:pt>
                <c:pt idx="2381">
                  <c:v>0.30694096296244278</c:v>
                </c:pt>
                <c:pt idx="2382">
                  <c:v>0.29833344521241101</c:v>
                </c:pt>
                <c:pt idx="2383">
                  <c:v>0.29005929396534946</c:v>
                </c:pt>
                <c:pt idx="2384">
                  <c:v>0.2821020973704686</c:v>
                </c:pt>
                <c:pt idx="2385">
                  <c:v>0.27444642071346054</c:v>
                </c:pt>
                <c:pt idx="2386">
                  <c:v>0.26707773835756426</c:v>
                </c:pt>
                <c:pt idx="2387">
                  <c:v>0.25998237110010403</c:v>
                </c:pt>
                <c:pt idx="2388">
                  <c:v>0.25314742846091709</c:v>
                </c:pt>
                <c:pt idx="2389">
                  <c:v>0.24656075546687323</c:v>
                </c:pt>
                <c:pt idx="2390">
                  <c:v>0.24021088353932041</c:v>
                </c:pt>
                <c:pt idx="2391">
                  <c:v>0.23408698512934742</c:v>
                </c:pt>
                <c:pt idx="2392">
                  <c:v>0.22817883177978532</c:v>
                </c:pt>
                <c:pt idx="2393">
                  <c:v>0.22247675532332151</c:v>
                </c:pt>
                <c:pt idx="2394">
                  <c:v>0.21697161195339959</c:v>
                </c:pt>
                <c:pt idx="2395">
                  <c:v>0.21165474892905947</c:v>
                </c:pt>
                <c:pt idx="2396">
                  <c:v>0.20651797369686797</c:v>
                </c:pt>
                <c:pt idx="2397">
                  <c:v>0.20155352523285922</c:v>
                </c:pt>
                <c:pt idx="2398">
                  <c:v>0.1967540474252148</c:v>
                </c:pt>
                <c:pt idx="2399">
                  <c:v>0.1921125643344343</c:v>
                </c:pt>
                <c:pt idx="2400">
                  <c:v>0.1876224571822305</c:v>
                </c:pt>
                <c:pt idx="2401">
                  <c:v>0.18327744293343426</c:v>
                </c:pt>
                <c:pt idx="2402">
                  <c:v>0.17907155434700039</c:v>
                </c:pt>
                <c:pt idx="2403">
                  <c:v>0.17499912138289367</c:v>
                </c:pt>
                <c:pt idx="2404">
                  <c:v>0.17105475386128746</c:v>
                </c:pt>
                <c:pt idx="2405">
                  <c:v>0.16723332527929752</c:v>
                </c:pt>
                <c:pt idx="2406">
                  <c:v>0.16352995769840223</c:v>
                </c:pt>
                <c:pt idx="2407">
                  <c:v>0.15994000762293575</c:v>
                </c:pt>
                <c:pt idx="2408">
                  <c:v>0.15645905279660141</c:v>
                </c:pt>
                <c:pt idx="2409">
                  <c:v>0.15308287984991634</c:v>
                </c:pt>
                <c:pt idx="2410">
                  <c:v>0.14980747273694092</c:v>
                </c:pt>
                <c:pt idx="2411">
                  <c:v>0.14662900190459346</c:v>
                </c:pt>
                <c:pt idx="2412">
                  <c:v>0.14354381414236891</c:v>
                </c:pt>
                <c:pt idx="2413">
                  <c:v>0.14054842306439927</c:v>
                </c:pt>
                <c:pt idx="2414">
                  <c:v>0.13763950017956469</c:v>
                </c:pt>
                <c:pt idx="2415">
                  <c:v>0.13481386650879454</c:v>
                </c:pt>
                <c:pt idx="2416">
                  <c:v>0.13206848471185589</c:v>
                </c:pt>
                <c:pt idx="2417">
                  <c:v>0.12940045168880207</c:v>
                </c:pt>
                <c:pt idx="2418">
                  <c:v>0.12680699162389955</c:v>
                </c:pt>
                <c:pt idx="2419">
                  <c:v>0.12428544944226391</c:v>
                </c:pt>
                <c:pt idx="2420">
                  <c:v>0.12183328465166916</c:v>
                </c:pt>
                <c:pt idx="2421">
                  <c:v>0.11944806554401963</c:v>
                </c:pt>
                <c:pt idx="2422">
                  <c:v>0.11712746373285907</c:v>
                </c:pt>
                <c:pt idx="2423">
                  <c:v>0.11486924900500536</c:v>
                </c:pt>
                <c:pt idx="2424">
                  <c:v>0.11267128446599212</c:v>
                </c:pt>
                <c:pt idx="2425">
                  <c:v>0.11053152196044719</c:v>
                </c:pt>
                <c:pt idx="2426">
                  <c:v>0.10844799774989396</c:v>
                </c:pt>
                <c:pt idx="2427">
                  <c:v>0.10641882843168972</c:v>
                </c:pt>
                <c:pt idx="2428">
                  <c:v>0.10444220708396561</c:v>
                </c:pt>
                <c:pt idx="2429">
                  <c:v>0.10251639962248059</c:v>
                </c:pt>
                <c:pt idx="2430">
                  <c:v>0.10063974135628609</c:v>
                </c:pt>
                <c:pt idx="2431">
                  <c:v>9.881063372998454E-2</c:v>
                </c:pt>
                <c:pt idx="2432">
                  <c:v>9.7027541241209547E-2</c:v>
                </c:pt>
                <c:pt idx="2433">
                  <c:v>9.5288988522718582E-2</c:v>
                </c:pt>
                <c:pt idx="2434">
                  <c:v>9.3593557579205192E-2</c:v>
                </c:pt>
                <c:pt idx="2435">
                  <c:v>9.193988516959313E-2</c:v>
                </c:pt>
                <c:pt idx="2436">
                  <c:v>9.0326660326194477E-2</c:v>
                </c:pt>
                <c:pt idx="2437">
                  <c:v>8.8752637360842185E-2</c:v>
                </c:pt>
                <c:pt idx="2438">
                  <c:v>8.7216571832215983E-2</c:v>
                </c:pt>
                <c:pt idx="2439">
                  <c:v>8.5717311697375426E-2</c:v>
                </c:pt>
                <c:pt idx="2440">
                  <c:v>8.425373273943905E-2</c:v>
                </c:pt>
                <c:pt idx="2441">
                  <c:v>8.2824752399368345E-2</c:v>
                </c:pt>
                <c:pt idx="2442">
                  <c:v>8.1429327964300052E-2</c:v>
                </c:pt>
                <c:pt idx="2443">
                  <c:v>8.0066454846184104E-2</c:v>
                </c:pt>
                <c:pt idx="2444">
                  <c:v>7.8735164945659242E-2</c:v>
                </c:pt>
                <c:pt idx="2445">
                  <c:v>7.7434525096413936E-2</c:v>
                </c:pt>
                <c:pt idx="2446">
                  <c:v>7.6163635585572279E-2</c:v>
                </c:pt>
                <c:pt idx="2447">
                  <c:v>7.4921628745923202E-2</c:v>
                </c:pt>
                <c:pt idx="2448">
                  <c:v>7.3707667616062775E-2</c:v>
                </c:pt>
                <c:pt idx="2449">
                  <c:v>7.2520944664760167E-2</c:v>
                </c:pt>
                <c:pt idx="2450">
                  <c:v>7.1360680576081387E-2</c:v>
                </c:pt>
                <c:pt idx="2451">
                  <c:v>7.0226123092009304E-2</c:v>
                </c:pt>
                <c:pt idx="2452">
                  <c:v>6.9116545909497298E-2</c:v>
                </c:pt>
                <c:pt idx="2453">
                  <c:v>6.8031247629070701E-2</c:v>
                </c:pt>
                <c:pt idx="2454">
                  <c:v>6.6969550752265156E-2</c:v>
                </c:pt>
                <c:pt idx="2455">
                  <c:v>6.5930800725343325E-2</c:v>
                </c:pt>
                <c:pt idx="2456">
                  <c:v>6.4914365026886564E-2</c:v>
                </c:pt>
                <c:pt idx="2457">
                  <c:v>6.3919632296991491E-2</c:v>
                </c:pt>
                <c:pt idx="2458">
                  <c:v>6.2946011505936386E-2</c:v>
                </c:pt>
                <c:pt idx="2459">
                  <c:v>6.199293116029958E-2</c:v>
                </c:pt>
                <c:pt idx="2460">
                  <c:v>6.1059838544631623E-2</c:v>
                </c:pt>
                <c:pt idx="2461">
                  <c:v>6.014619899688492E-2</c:v>
                </c:pt>
                <c:pt idx="2462">
                  <c:v>5.9251495215908896E-2</c:v>
                </c:pt>
                <c:pt idx="2463">
                  <c:v>5.8375226599412501E-2</c:v>
                </c:pt>
                <c:pt idx="2464">
                  <c:v>5.75169086108821E-2</c:v>
                </c:pt>
                <c:pt idx="2465">
                  <c:v>5.6676072174028605E-2</c:v>
                </c:pt>
                <c:pt idx="2466">
                  <c:v>5.5852263093415379E-2</c:v>
                </c:pt>
                <c:pt idx="2467">
                  <c:v>5.5045041499990635E-2</c:v>
                </c:pt>
                <c:pt idx="2468">
                  <c:v>5.4253981320318563E-2</c:v>
                </c:pt>
                <c:pt idx="2469">
                  <c:v>5.3478669768367265E-2</c:v>
                </c:pt>
                <c:pt idx="2470">
                  <c:v>5.271870685877339E-2</c:v>
                </c:pt>
                <c:pt idx="2471">
                  <c:v>5.1973704940560951E-2</c:v>
                </c:pt>
                <c:pt idx="2472">
                  <c:v>5.1243288250344896E-2</c:v>
                </c:pt>
                <c:pt idx="2473">
                  <c:v>5.052709248410267E-2</c:v>
                </c:pt>
                <c:pt idx="2474">
                  <c:v>4.9824764386643253E-2</c:v>
                </c:pt>
                <c:pt idx="2475">
                  <c:v>4.9135961357949842E-2</c:v>
                </c:pt>
                <c:pt idx="2476">
                  <c:v>4.8460351075614118E-2</c:v>
                </c:pt>
                <c:pt idx="2477">
                  <c:v>4.7797611132621563E-2</c:v>
                </c:pt>
                <c:pt idx="2478">
                  <c:v>4.7147428689782792E-2</c:v>
                </c:pt>
                <c:pt idx="2479">
                  <c:v>4.6509500142144992E-2</c:v>
                </c:pt>
                <c:pt idx="2480">
                  <c:v>4.5883530798748275E-2</c:v>
                </c:pt>
                <c:pt idx="2481">
                  <c:v>4.5269234575126223E-2</c:v>
                </c:pt>
                <c:pt idx="2482">
                  <c:v>4.4666333697977928E-2</c:v>
                </c:pt>
                <c:pt idx="2483">
                  <c:v>4.4074558421469574E-2</c:v>
                </c:pt>
                <c:pt idx="2484">
                  <c:v>4.349364675464807E-2</c:v>
                </c:pt>
                <c:pt idx="2485">
                  <c:v>4.2923344199476826E-2</c:v>
                </c:pt>
                <c:pt idx="2486">
                  <c:v>4.2363403499027431E-2</c:v>
                </c:pt>
                <c:pt idx="2487">
                  <c:v>4.1813584395381284E-2</c:v>
                </c:pt>
                <c:pt idx="2488">
                  <c:v>4.127365339682252E-2</c:v>
                </c:pt>
                <c:pt idx="2489">
                  <c:v>4.0743383553916247E-2</c:v>
                </c:pt>
                <c:pt idx="2490">
                  <c:v>4.0222554244093212E-2</c:v>
                </c:pt>
                <c:pt idx="2491">
                  <c:v>3.9710950964374082E-2</c:v>
                </c:pt>
                <c:pt idx="2492">
                  <c:v>3.9208365131887767E-2</c:v>
                </c:pt>
                <c:pt idx="2493">
                  <c:v>3.8714593891853402E-2</c:v>
                </c:pt>
                <c:pt idx="2494">
                  <c:v>3.8229439932710302E-2</c:v>
                </c:pt>
                <c:pt idx="2495">
                  <c:v>3.7752711308096404E-2</c:v>
                </c:pt>
                <c:pt idx="2496">
                  <c:v>3.728422126538964E-2</c:v>
                </c:pt>
                <c:pt idx="2497">
                  <c:v>3.6823788080537427E-2</c:v>
                </c:pt>
                <c:pt idx="2498">
                  <c:v>3.6371234898917484E-2</c:v>
                </c:pt>
                <c:pt idx="2499">
                  <c:v>3.5926389581977788E-2</c:v>
                </c:pt>
                <c:pt idx="2500">
                  <c:v>3.5489084559422714E-2</c:v>
                </c:pt>
                <c:pt idx="2501">
                  <c:v>3.5059156686715671E-2</c:v>
                </c:pt>
                <c:pt idx="2502">
                  <c:v>3.4636447107686041E-2</c:v>
                </c:pt>
                <c:pt idx="2503">
                  <c:v>3.422080112203086E-2</c:v>
                </c:pt>
                <c:pt idx="2504">
                  <c:v>3.3812068057517464E-2</c:v>
                </c:pt>
                <c:pt idx="2505">
                  <c:v>3.3410101146696791E-2</c:v>
                </c:pt>
                <c:pt idx="2506">
                  <c:v>3.3014757407949485E-2</c:v>
                </c:pt>
                <c:pt idx="2507">
                  <c:v>3.2625897530691728E-2</c:v>
                </c:pt>
                <c:pt idx="2508">
                  <c:v>3.2243385764577526E-2</c:v>
                </c:pt>
                <c:pt idx="2509">
                  <c:v>3.1867089812540383E-2</c:v>
                </c:pt>
                <c:pt idx="2510">
                  <c:v>3.1496880727523865E-2</c:v>
                </c:pt>
                <c:pt idx="2511">
                  <c:v>3.1132632812758319E-2</c:v>
                </c:pt>
                <c:pt idx="2512">
                  <c:v>3.0774223525445787E-2</c:v>
                </c:pt>
                <c:pt idx="2513">
                  <c:v>3.0421533383721812E-2</c:v>
                </c:pt>
                <c:pt idx="2514">
                  <c:v>3.0074445876768538E-2</c:v>
                </c:pt>
                <c:pt idx="2515">
                  <c:v>2.9732847377958855E-2</c:v>
                </c:pt>
                <c:pt idx="2516">
                  <c:v>2.9396627060915649E-2</c:v>
                </c:pt>
                <c:pt idx="2517">
                  <c:v>2.9065676818376709E-2</c:v>
                </c:pt>
                <c:pt idx="2518">
                  <c:v>2.8739891183758654E-2</c:v>
                </c:pt>
                <c:pt idx="2519">
                  <c:v>2.8419167255319046E-2</c:v>
                </c:pt>
                <c:pt idx="2520">
                  <c:v>2.8103404622819558E-2</c:v>
                </c:pt>
                <c:pt idx="2521">
                  <c:v>2.7792505296597145E-2</c:v>
                </c:pt>
                <c:pt idx="2522">
                  <c:v>2.7486373638953777E-2</c:v>
                </c:pt>
                <c:pt idx="2523">
                  <c:v>2.7184916297779669E-2</c:v>
                </c:pt>
                <c:pt idx="2524">
                  <c:v>2.6888042142327595E-2</c:v>
                </c:pt>
                <c:pt idx="2525">
                  <c:v>2.6595662201059644E-2</c:v>
                </c:pt>
                <c:pt idx="2526">
                  <c:v>2.6307689601491432E-2</c:v>
                </c:pt>
                <c:pt idx="2527">
                  <c:v>2.602403951196073E-2</c:v>
                </c:pt>
                <c:pt idx="2528">
                  <c:v>2.5744629085251585E-2</c:v>
                </c:pt>
                <c:pt idx="2529">
                  <c:v>2.5469377404006528E-2</c:v>
                </c:pt>
                <c:pt idx="2530">
                  <c:v>2.5198205427863947E-2</c:v>
                </c:pt>
                <c:pt idx="2531">
                  <c:v>2.493103594225804E-2</c:v>
                </c:pt>
                <c:pt idx="2532">
                  <c:v>2.4667793508822936E-2</c:v>
                </c:pt>
                <c:pt idx="2533">
                  <c:v>2.440840441734422E-2</c:v>
                </c:pt>
                <c:pt idx="2534">
                  <c:v>2.4152796639203014E-2</c:v>
                </c:pt>
                <c:pt idx="2535">
                  <c:v>2.390089978226095E-2</c:v>
                </c:pt>
                <c:pt idx="2536">
                  <c:v>2.3652645047135247E-2</c:v>
                </c:pt>
                <c:pt idx="2537">
                  <c:v>2.3407965184815416E-2</c:v>
                </c:pt>
                <c:pt idx="2538">
                  <c:v>2.316679445557571E-2</c:v>
                </c:pt>
                <c:pt idx="2539">
                  <c:v>2.2929068589138062E-2</c:v>
                </c:pt>
                <c:pt idx="2540">
                  <c:v>2.2694724746043064E-2</c:v>
                </c:pt>
                <c:pt idx="2541">
                  <c:v>2.2463701480187014E-2</c:v>
                </c:pt>
                <c:pt idx="2542">
                  <c:v>2.2235938702485965E-2</c:v>
                </c:pt>
                <c:pt idx="2543">
                  <c:v>2.2011377645628223E-2</c:v>
                </c:pt>
                <c:pt idx="2544">
                  <c:v>2.1789960829878233E-2</c:v>
                </c:pt>
                <c:pt idx="2545">
                  <c:v>2.1571632029897109E-2</c:v>
                </c:pt>
                <c:pt idx="2546">
                  <c:v>2.1356336242545033E-2</c:v>
                </c:pt>
                <c:pt idx="2547">
                  <c:v>2.1144019655633138E-2</c:v>
                </c:pt>
                <c:pt idx="2548">
                  <c:v>2.0934629617593088E-2</c:v>
                </c:pt>
                <c:pt idx="2549">
                  <c:v>2.0728114608034223E-2</c:v>
                </c:pt>
                <c:pt idx="2550">
                  <c:v>2.052442420915835E-2</c:v>
                </c:pt>
                <c:pt idx="2551">
                  <c:v>2.0323509078004846E-2</c:v>
                </c:pt>
                <c:pt idx="2552">
                  <c:v>2.012532091949782E-2</c:v>
                </c:pt>
                <c:pt idx="2553">
                  <c:v>1.9929812460270487E-2</c:v>
                </c:pt>
                <c:pt idx="2554">
                  <c:v>1.9736937423239894E-2</c:v>
                </c:pt>
                <c:pt idx="2555">
                  <c:v>1.9546650502909105E-2</c:v>
                </c:pt>
                <c:pt idx="2556">
                  <c:v>1.9358907341372598E-2</c:v>
                </c:pt>
                <c:pt idx="2557">
                  <c:v>1.9173664505002436E-2</c:v>
                </c:pt>
                <c:pt idx="2558">
                  <c:v>1.8990879461793439E-2</c:v>
                </c:pt>
                <c:pt idx="2559">
                  <c:v>1.8810510559346402E-2</c:v>
                </c:pt>
                <c:pt idx="2560">
                  <c:v>3.0668804855034839E-2</c:v>
                </c:pt>
                <c:pt idx="2561">
                  <c:v>3.0317791966774962E-2</c:v>
                </c:pt>
                <c:pt idx="2562">
                  <c:v>2.9972347643762748E-2</c:v>
                </c:pt>
                <c:pt idx="2563">
                  <c:v>2.9632359100300317E-2</c:v>
                </c:pt>
                <c:pt idx="2564">
                  <c:v>2.9297716326536771E-2</c:v>
                </c:pt>
                <c:pt idx="2565">
                  <c:v>2.8968312008145897E-2</c:v>
                </c:pt>
                <c:pt idx="2566">
                  <c:v>2.864404144867284E-2</c:v>
                </c:pt>
                <c:pt idx="2567">
                  <c:v>2.83248024944497E-2</c:v>
                </c:pt>
                <c:pt idx="2568">
                  <c:v>2.8010495461983788E-2</c:v>
                </c:pt>
                <c:pt idx="2569">
                  <c:v>2.7701023067727062E-2</c:v>
                </c:pt>
                <c:pt idx="2570">
                  <c:v>2.7396290360138468E-2</c:v>
                </c:pt>
                <c:pt idx="2571">
                  <c:v>2.7152039919175336E-2</c:v>
                </c:pt>
                <c:pt idx="2572">
                  <c:v>2.6855664406070637E-2</c:v>
                </c:pt>
                <c:pt idx="2573">
                  <c:v>2.6563773450231726E-2</c:v>
                </c:pt>
                <c:pt idx="2574">
                  <c:v>2.6812287518127802E-2</c:v>
                </c:pt>
                <c:pt idx="2575">
                  <c:v>2.6521051303051851E-2</c:v>
                </c:pt>
                <c:pt idx="2576">
                  <c:v>2.6234200380892025E-2</c:v>
                </c:pt>
                <c:pt idx="2577">
                  <c:v>2.5951650436574412E-2</c:v>
                </c:pt>
                <c:pt idx="2578">
                  <c:v>2.5673319125239027E-2</c:v>
                </c:pt>
                <c:pt idx="2579">
                  <c:v>2.5399126018102652E-2</c:v>
                </c:pt>
                <c:pt idx="2580">
                  <c:v>2.5128992550030135E-2</c:v>
                </c:pt>
                <c:pt idx="2581">
                  <c:v>2.4862841968753206E-2</c:v>
                </c:pt>
                <c:pt idx="2582">
                  <c:v>2.46005992856786E-2</c:v>
                </c:pt>
                <c:pt idx="2583">
                  <c:v>2.4342191228229264E-2</c:v>
                </c:pt>
                <c:pt idx="2584">
                  <c:v>2.408754619366479E-2</c:v>
                </c:pt>
                <c:pt idx="2585">
                  <c:v>2.3836594204328897E-2</c:v>
                </c:pt>
                <c:pt idx="2586">
                  <c:v>2.3589266864274955E-2</c:v>
                </c:pt>
                <c:pt idx="2587">
                  <c:v>2.3345497317220763E-2</c:v>
                </c:pt>
                <c:pt idx="2588">
                  <c:v>2.3105220205787539E-2</c:v>
                </c:pt>
                <c:pt idx="2589">
                  <c:v>2.2868371631978003E-2</c:v>
                </c:pt>
                <c:pt idx="2590">
                  <c:v>2.2634889118851597E-2</c:v>
                </c:pt>
                <c:pt idx="2591">
                  <c:v>2.2404711573355957E-2</c:v>
                </c:pt>
                <c:pt idx="2592">
                  <c:v>2.217777925027457E-2</c:v>
                </c:pt>
                <c:pt idx="2593">
                  <c:v>2.1975964790656485E-2</c:v>
                </c:pt>
                <c:pt idx="2594">
                  <c:v>3.5112673668900772E-2</c:v>
                </c:pt>
                <c:pt idx="2595">
                  <c:v>3.4689067431716118E-2</c:v>
                </c:pt>
                <c:pt idx="2596">
                  <c:v>3.4272543964957013E-2</c:v>
                </c:pt>
                <c:pt idx="2597">
                  <c:v>3.3862952098093674E-2</c:v>
                </c:pt>
                <c:pt idx="2598">
                  <c:v>3.4654093501739529E-2</c:v>
                </c:pt>
                <c:pt idx="2599">
                  <c:v>3.9881444970989763E-2</c:v>
                </c:pt>
                <c:pt idx="2600">
                  <c:v>4.902756144430602E-2</c:v>
                </c:pt>
                <c:pt idx="2601">
                  <c:v>0.27663645656943481</c:v>
                </c:pt>
                <c:pt idx="2602">
                  <c:v>0.26918598815186084</c:v>
                </c:pt>
                <c:pt idx="2603">
                  <c:v>0.26201271824698996</c:v>
                </c:pt>
                <c:pt idx="2604">
                  <c:v>0.44321762142739252</c:v>
                </c:pt>
                <c:pt idx="2605">
                  <c:v>1.2487260188326466</c:v>
                </c:pt>
                <c:pt idx="2606">
                  <c:v>12.21142905456183</c:v>
                </c:pt>
                <c:pt idx="2607">
                  <c:v>33.519540732836674</c:v>
                </c:pt>
                <c:pt idx="2608">
                  <c:v>32.039672408795191</c:v>
                </c:pt>
                <c:pt idx="2609">
                  <c:v>39.535528735685105</c:v>
                </c:pt>
                <c:pt idx="2610">
                  <c:v>33.424746633452386</c:v>
                </c:pt>
                <c:pt idx="2611">
                  <c:v>32.657352547706566</c:v>
                </c:pt>
                <c:pt idx="2612">
                  <c:v>27.840835372958939</c:v>
                </c:pt>
                <c:pt idx="2613">
                  <c:v>23.407449545614227</c:v>
                </c:pt>
                <c:pt idx="2614">
                  <c:v>19.917083285437521</c:v>
                </c:pt>
                <c:pt idx="2615">
                  <c:v>17.123793632637636</c:v>
                </c:pt>
                <c:pt idx="2616">
                  <c:v>14.856413329798226</c:v>
                </c:pt>
                <c:pt idx="2617">
                  <c:v>23.115002428434934</c:v>
                </c:pt>
                <c:pt idx="2618">
                  <c:v>148.9341904995226</c:v>
                </c:pt>
                <c:pt idx="2619">
                  <c:v>111.63687587423379</c:v>
                </c:pt>
                <c:pt idx="2620">
                  <c:v>130.84089603691797</c:v>
                </c:pt>
                <c:pt idx="2621">
                  <c:v>115.49800131655579</c:v>
                </c:pt>
                <c:pt idx="2622">
                  <c:v>84.212790830416495</c:v>
                </c:pt>
                <c:pt idx="2623">
                  <c:v>63.910464710820257</c:v>
                </c:pt>
                <c:pt idx="2624">
                  <c:v>50.003781386857305</c:v>
                </c:pt>
                <c:pt idx="2625">
                  <c:v>40.076537888248573</c:v>
                </c:pt>
                <c:pt idx="2626">
                  <c:v>32.75446362565097</c:v>
                </c:pt>
                <c:pt idx="2627">
                  <c:v>27.208219986321648</c:v>
                </c:pt>
                <c:pt idx="2628">
                  <c:v>22.913093807702143</c:v>
                </c:pt>
                <c:pt idx="2629">
                  <c:v>19.523996409546708</c:v>
                </c:pt>
                <c:pt idx="2630">
                  <c:v>16.806504834557064</c:v>
                </c:pt>
                <c:pt idx="2631">
                  <c:v>14.596930479589016</c:v>
                </c:pt>
                <c:pt idx="2632">
                  <c:v>12.778234787927172</c:v>
                </c:pt>
                <c:pt idx="2633">
                  <c:v>11.264988667287106</c:v>
                </c:pt>
                <c:pt idx="2634">
                  <c:v>9.9936926965705801</c:v>
                </c:pt>
                <c:pt idx="2635">
                  <c:v>8.9163812855335038</c:v>
                </c:pt>
                <c:pt idx="2636">
                  <c:v>7.9962973631563239</c:v>
                </c:pt>
                <c:pt idx="2637">
                  <c:v>7.2049062197112193</c:v>
                </c:pt>
                <c:pt idx="2638">
                  <c:v>6.5197953587732531</c:v>
                </c:pt>
                <c:pt idx="2639">
                  <c:v>5.9231726119040298</c:v>
                </c:pt>
                <c:pt idx="2640">
                  <c:v>5.4007757146541078</c:v>
                </c:pt>
                <c:pt idx="2641">
                  <c:v>4.9410696299788492</c:v>
                </c:pt>
                <c:pt idx="2642">
                  <c:v>4.5346481869224826</c:v>
                </c:pt>
                <c:pt idx="2643">
                  <c:v>4.1737828290352343</c:v>
                </c:pt>
                <c:pt idx="2644">
                  <c:v>3.8520786495386266</c:v>
                </c:pt>
                <c:pt idx="2645">
                  <c:v>3.5642096010019841</c:v>
                </c:pt>
                <c:pt idx="2646">
                  <c:v>3.3057127766074288</c:v>
                </c:pt>
                <c:pt idx="2647">
                  <c:v>3.0728272146518125</c:v>
                </c:pt>
                <c:pt idx="2648">
                  <c:v>2.8623665801426235</c:v>
                </c:pt>
                <c:pt idx="2649">
                  <c:v>2.6716178518319222</c:v>
                </c:pt>
                <c:pt idx="2650">
                  <c:v>2.4982601379053806</c:v>
                </c:pt>
                <c:pt idx="2651">
                  <c:v>2.3402991929540593</c:v>
                </c:pt>
                <c:pt idx="2652">
                  <c:v>2.1960142723256579</c:v>
                </c:pt>
                <c:pt idx="2653">
                  <c:v>2.0649748972521311</c:v>
                </c:pt>
                <c:pt idx="2654">
                  <c:v>1.9441911261964533</c:v>
                </c:pt>
                <c:pt idx="2655">
                  <c:v>1.8326208435931177</c:v>
                </c:pt>
                <c:pt idx="2656">
                  <c:v>1.7298304455740536</c:v>
                </c:pt>
                <c:pt idx="2657">
                  <c:v>1.6349487108809397</c:v>
                </c:pt>
                <c:pt idx="2658">
                  <c:v>1.5472080865605591</c:v>
                </c:pt>
                <c:pt idx="2659">
                  <c:v>1.4659303817703959</c:v>
                </c:pt>
                <c:pt idx="2660">
                  <c:v>1.3905146973368379</c:v>
                </c:pt>
                <c:pt idx="2661">
                  <c:v>1.3204272023613137</c:v>
                </c:pt>
                <c:pt idx="2662">
                  <c:v>1.2551924433229977</c:v>
                </c:pt>
                <c:pt idx="2663">
                  <c:v>1.1943859299270627</c:v>
                </c:pt>
                <c:pt idx="2664">
                  <c:v>1.1376277888138853</c:v>
                </c:pt>
                <c:pt idx="2665">
                  <c:v>1.0845773137835788</c:v>
                </c:pt>
                <c:pt idx="2666">
                  <c:v>1.0349282713998527</c:v>
                </c:pt>
                <c:pt idx="2667">
                  <c:v>0.9884048452584242</c:v>
                </c:pt>
                <c:pt idx="2668">
                  <c:v>0.94475812203265053</c:v>
                </c:pt>
                <c:pt idx="2669">
                  <c:v>0.90376303857366402</c:v>
                </c:pt>
                <c:pt idx="2670">
                  <c:v>0.86521572257343582</c:v>
                </c:pt>
                <c:pt idx="2671">
                  <c:v>0.82893117017067686</c:v>
                </c:pt>
                <c:pt idx="2672">
                  <c:v>0.79474121284512356</c:v>
                </c:pt>
                <c:pt idx="2673">
                  <c:v>0.76249273336592638</c:v>
                </c:pt>
                <c:pt idx="2674">
                  <c:v>0.73204609672197152</c:v>
                </c:pt>
                <c:pt idx="2675">
                  <c:v>0.70327376709617506</c:v>
                </c:pt>
                <c:pt idx="2676">
                  <c:v>0.6760590862372382</c:v>
                </c:pt>
                <c:pt idx="2677">
                  <c:v>0.65029519218027221</c:v>
                </c:pt>
                <c:pt idx="2678">
                  <c:v>0.6258840602932928</c:v>
                </c:pt>
                <c:pt idx="2679">
                  <c:v>0.6027356511779961</c:v>
                </c:pt>
                <c:pt idx="2680">
                  <c:v>0.58076715211089303</c:v>
                </c:pt>
                <c:pt idx="2681">
                  <c:v>0.55990230054038381</c:v>
                </c:pt>
                <c:pt idx="2682">
                  <c:v>0.54007077971062645</c:v>
                </c:pt>
                <c:pt idx="2683">
                  <c:v>0.52120767780859478</c:v>
                </c:pt>
                <c:pt idx="2684">
                  <c:v>0.50325300316313848</c:v>
                </c:pt>
                <c:pt idx="2685">
                  <c:v>0.48615124899463469</c:v>
                </c:pt>
                <c:pt idx="2686">
                  <c:v>0.46985100204620012</c:v>
                </c:pt>
                <c:pt idx="2687">
                  <c:v>0.45430459014345692</c:v>
                </c:pt>
                <c:pt idx="2688">
                  <c:v>0.43946776434714052</c:v>
                </c:pt>
                <c:pt idx="2689">
                  <c:v>0.42529941189612036</c:v>
                </c:pt>
                <c:pt idx="2690">
                  <c:v>0.41176129660002364</c:v>
                </c:pt>
                <c:pt idx="2691">
                  <c:v>0.39881782374108932</c:v>
                </c:pt>
                <c:pt idx="2692">
                  <c:v>0.38643582689284983</c:v>
                </c:pt>
                <c:pt idx="2693">
                  <c:v>0.37458437436623593</c:v>
                </c:pt>
                <c:pt idx="2694">
                  <c:v>0.36323459325796514</c:v>
                </c:pt>
                <c:pt idx="2695">
                  <c:v>0.35235950930705051</c:v>
                </c:pt>
                <c:pt idx="2696">
                  <c:v>0.34193390096738624</c:v>
                </c:pt>
                <c:pt idx="2697">
                  <c:v>0.33193416628164124</c:v>
                </c:pt>
                <c:pt idx="2698">
                  <c:v>0.32233820129736135</c:v>
                </c:pt>
                <c:pt idx="2699">
                  <c:v>0.3131252889031208</c:v>
                </c:pt>
                <c:pt idx="2700">
                  <c:v>0.30427599708322672</c:v>
                </c:pt>
                <c:pt idx="2701">
                  <c:v>0.29577208569593583</c:v>
                </c:pt>
                <c:pt idx="2702">
                  <c:v>0.28759642097423754</c:v>
                </c:pt>
                <c:pt idx="2703">
                  <c:v>0.27973289703151144</c:v>
                </c:pt>
                <c:pt idx="2704">
                  <c:v>0.27216636372818021</c:v>
                </c:pt>
                <c:pt idx="2705">
                  <c:v>0.26488256032094248</c:v>
                </c:pt>
                <c:pt idx="2706">
                  <c:v>0.25786805437440147</c:v>
                </c:pt>
                <c:pt idx="2707">
                  <c:v>0.25111018546667974</c:v>
                </c:pt>
                <c:pt idx="2708">
                  <c:v>0.24459701326675629</c:v>
                </c:pt>
                <c:pt idx="2709">
                  <c:v>0.23831726960244967</c:v>
                </c:pt>
                <c:pt idx="2710">
                  <c:v>0.23226031417472898</c:v>
                </c:pt>
                <c:pt idx="2711">
                  <c:v>0.22641609360693307</c:v>
                </c:pt>
                <c:pt idx="2712">
                  <c:v>0.220775103546931</c:v>
                </c:pt>
                <c:pt idx="2713">
                  <c:v>0.215328353566652</c:v>
                </c:pt>
                <c:pt idx="2714">
                  <c:v>0.21006733462710714</c:v>
                </c:pt>
                <c:pt idx="2715">
                  <c:v>0.20498398889831737</c:v>
                </c:pt>
                <c:pt idx="2716">
                  <c:v>0.20025242396461845</c:v>
                </c:pt>
                <c:pt idx="2717">
                  <c:v>0.25462960494688219</c:v>
                </c:pt>
                <c:pt idx="2718">
                  <c:v>0.24798931247557432</c:v>
                </c:pt>
                <c:pt idx="2719">
                  <c:v>0.24158828797007409</c:v>
                </c:pt>
                <c:pt idx="2720">
                  <c:v>0.25235118629037451</c:v>
                </c:pt>
                <c:pt idx="2721">
                  <c:v>0.42407986186092328</c:v>
                </c:pt>
                <c:pt idx="2722">
                  <c:v>0.41059561862022403</c:v>
                </c:pt>
                <c:pt idx="2723">
                  <c:v>0.39770299615834986</c:v>
                </c:pt>
                <c:pt idx="2724">
                  <c:v>0.38536903277989648</c:v>
                </c:pt>
                <c:pt idx="2725">
                  <c:v>0.37356298531875937</c:v>
                </c:pt>
                <c:pt idx="2726">
                  <c:v>0.3622561546506271</c:v>
                </c:pt>
                <c:pt idx="2727">
                  <c:v>0.35142172686534878</c:v>
                </c:pt>
                <c:pt idx="2728">
                  <c:v>0.34103462852373445</c:v>
                </c:pt>
                <c:pt idx="2729">
                  <c:v>0.33107139459857698</c:v>
                </c:pt>
                <c:pt idx="2730">
                  <c:v>0.32151004785359216</c:v>
                </c:pt>
                <c:pt idx="2731">
                  <c:v>0.31232998854940258</c:v>
                </c:pt>
                <c:pt idx="2732">
                  <c:v>0.30351189348498736</c:v>
                </c:pt>
                <c:pt idx="2733">
                  <c:v>0.29503762348834978</c:v>
                </c:pt>
                <c:pt idx="2734">
                  <c:v>0.28689013856321094</c:v>
                </c:pt>
                <c:pt idx="2735">
                  <c:v>0.27905341998091726</c:v>
                </c:pt>
                <c:pt idx="2736">
                  <c:v>0.27151239867977078</c:v>
                </c:pt>
                <c:pt idx="2737">
                  <c:v>0.26425288939880109</c:v>
                </c:pt>
                <c:pt idx="2738">
                  <c:v>0.25726153003059232</c:v>
                </c:pt>
                <c:pt idx="2739">
                  <c:v>0.25052680437852209</c:v>
                </c:pt>
                <c:pt idx="2740">
                  <c:v>0.24403463718328836</c:v>
                </c:pt>
                <c:pt idx="2741">
                  <c:v>0.23777493665930827</c:v>
                </c:pt>
                <c:pt idx="2742">
                  <c:v>0.23173711580580345</c:v>
                </c:pt>
                <c:pt idx="2743">
                  <c:v>0.22591117108736389</c:v>
                </c:pt>
                <c:pt idx="2744">
                  <c:v>0.2202876447924173</c:v>
                </c:pt>
                <c:pt idx="2745">
                  <c:v>0.21485759016773276</c:v>
                </c:pt>
                <c:pt idx="2746">
                  <c:v>0.20961253909904287</c:v>
                </c:pt>
                <c:pt idx="2747">
                  <c:v>0.20454447212896618</c:v>
                </c:pt>
                <c:pt idx="2748">
                  <c:v>0.19964579062238255</c:v>
                </c:pt>
                <c:pt idx="2749">
                  <c:v>0.19490929090648954</c:v>
                </c:pt>
                <c:pt idx="2750">
                  <c:v>0.1903281402281711</c:v>
                </c:pt>
                <c:pt idx="2751">
                  <c:v>0.18589585438520628</c:v>
                </c:pt>
                <c:pt idx="2752">
                  <c:v>0.18160627690038783</c:v>
                </c:pt>
                <c:pt idx="2753">
                  <c:v>0.17745355961897835</c:v>
                </c:pt>
                <c:pt idx="2754">
                  <c:v>0.17343214462019443</c:v>
                </c:pt>
                <c:pt idx="2755">
                  <c:v>0.16953674734271218</c:v>
                </c:pt>
                <c:pt idx="2756">
                  <c:v>0.16576234083262775</c:v>
                </c:pt>
                <c:pt idx="2757">
                  <c:v>0.16210414102995802</c:v>
                </c:pt>
                <c:pt idx="2758">
                  <c:v>0.15855759301671948</c:v>
                </c:pt>
                <c:pt idx="2759">
                  <c:v>0.15511835815594771</c:v>
                </c:pt>
                <c:pt idx="2760">
                  <c:v>0.15178230205677409</c:v>
                </c:pt>
                <c:pt idx="2761">
                  <c:v>0.14854548330590939</c:v>
                </c:pt>
                <c:pt idx="2762">
                  <c:v>0.14540414291066617</c:v>
                </c:pt>
                <c:pt idx="2763">
                  <c:v>0.14235469440300369</c:v>
                </c:pt>
                <c:pt idx="2764">
                  <c:v>0.13939371455805469</c:v>
                </c:pt>
                <c:pt idx="2765">
                  <c:v>0.13651793468423407</c:v>
                </c:pt>
                <c:pt idx="2766">
                  <c:v>0.13372423244533976</c:v>
                </c:pt>
                <c:pt idx="2767">
                  <c:v>0.1310096241781108</c:v>
                </c:pt>
                <c:pt idx="2768">
                  <c:v>0.12837125767147795</c:v>
                </c:pt>
                <c:pt idx="2769">
                  <c:v>0.12580640537630264</c:v>
                </c:pt>
                <c:pt idx="2770">
                  <c:v>0.12331245801673733</c:v>
                </c:pt>
                <c:pt idx="2771">
                  <c:v>0.12088691857648588</c:v>
                </c:pt>
                <c:pt idx="2772">
                  <c:v>0.11852739663521671</c:v>
                </c:pt>
                <c:pt idx="2773">
                  <c:v>0.11623160303219421</c:v>
                </c:pt>
                <c:pt idx="2774">
                  <c:v>0.1139973448358583</c:v>
                </c:pt>
                <c:pt idx="2775">
                  <c:v>0.11182252059961947</c:v>
                </c:pt>
                <c:pt idx="2776">
                  <c:v>0.109705115885545</c:v>
                </c:pt>
                <c:pt idx="2777">
                  <c:v>0.10764319903891695</c:v>
                </c:pt>
                <c:pt idx="2778">
                  <c:v>0.10563491719784134</c:v>
                </c:pt>
                <c:pt idx="2779">
                  <c:v>0.1036784925231946</c:v>
                </c:pt>
                <c:pt idx="2780">
                  <c:v>0.10177221863521675</c:v>
                </c:pt>
                <c:pt idx="2781">
                  <c:v>9.9914457244002566E-2</c:v>
                </c:pt>
                <c:pt idx="2782">
                  <c:v>9.8103634962019612E-2</c:v>
                </c:pt>
                <c:pt idx="2783">
                  <c:v>9.6338240287582644E-2</c:v>
                </c:pt>
                <c:pt idx="2784">
                  <c:v>9.461682074896631E-2</c:v>
                </c:pt>
                <c:pt idx="2785">
                  <c:v>9.2937980199527176E-2</c:v>
                </c:pt>
                <c:pt idx="2786">
                  <c:v>9.1300376254845897E-2</c:v>
                </c:pt>
                <c:pt idx="2787">
                  <c:v>8.9702717863497525E-2</c:v>
                </c:pt>
                <c:pt idx="2788">
                  <c:v>8.8143763003605144E-2</c:v>
                </c:pt>
                <c:pt idx="2789">
                  <c:v>8.6622316497844951E-2</c:v>
                </c:pt>
                <c:pt idx="2790">
                  <c:v>8.5137227940045815E-2</c:v>
                </c:pt>
                <c:pt idx="2791">
                  <c:v>8.3687389726966654E-2</c:v>
                </c:pt>
                <c:pt idx="2792">
                  <c:v>8.22717351892433E-2</c:v>
                </c:pt>
                <c:pt idx="2793">
                  <c:v>8.0889236815879464E-2</c:v>
                </c:pt>
                <c:pt idx="2794">
                  <c:v>7.9538904567012056E-2</c:v>
                </c:pt>
                <c:pt idx="2795">
                  <c:v>7.8219784270005407E-2</c:v>
                </c:pt>
                <c:pt idx="2796">
                  <c:v>7.6930956094242706E-2</c:v>
                </c:pt>
                <c:pt idx="2797">
                  <c:v>7.5671533100265975E-2</c:v>
                </c:pt>
                <c:pt idx="2798">
                  <c:v>7.4440659859182315E-2</c:v>
                </c:pt>
                <c:pt idx="2799">
                  <c:v>7.323751113850506E-2</c:v>
                </c:pt>
                <c:pt idx="2800">
                  <c:v>7.2061290650827559E-2</c:v>
                </c:pt>
                <c:pt idx="2801">
                  <c:v>7.0911229861949351E-2</c:v>
                </c:pt>
                <c:pt idx="2802">
                  <c:v>6.978658685526927E-2</c:v>
                </c:pt>
                <c:pt idx="2803">
                  <c:v>6.8686645249456696E-2</c:v>
                </c:pt>
                <c:pt idx="2804">
                  <c:v>6.761071316658443E-2</c:v>
                </c:pt>
                <c:pt idx="2805">
                  <c:v>6.655812224807256E-2</c:v>
                </c:pt>
                <c:pt idx="2806">
                  <c:v>6.5528226715948518E-2</c:v>
                </c:pt>
                <c:pt idx="2807">
                  <c:v>6.4520402477072483E-2</c:v>
                </c:pt>
                <c:pt idx="2808">
                  <c:v>6.3534046268112668E-2</c:v>
                </c:pt>
                <c:pt idx="2809">
                  <c:v>6.2568574839182128E-2</c:v>
                </c:pt>
                <c:pt idx="2810">
                  <c:v>6.1623424174167593E-2</c:v>
                </c:pt>
                <c:pt idx="2811">
                  <c:v>6.0698048745892935E-2</c:v>
                </c:pt>
                <c:pt idx="2812">
                  <c:v>5.9791920804362422E-2</c:v>
                </c:pt>
                <c:pt idx="2813">
                  <c:v>5.8904529696429966E-2</c:v>
                </c:pt>
                <c:pt idx="2814">
                  <c:v>5.8035381215330341E-2</c:v>
                </c:pt>
                <c:pt idx="2815">
                  <c:v>5.7183996978595164E-2</c:v>
                </c:pt>
                <c:pt idx="2816">
                  <c:v>5.634991383295828E-2</c:v>
                </c:pt>
                <c:pt idx="2817">
                  <c:v>5.55326832849318E-2</c:v>
                </c:pt>
                <c:pt idx="2818">
                  <c:v>5.4731870955802717E-2</c:v>
                </c:pt>
                <c:pt idx="2819">
                  <c:v>5.3947056059873433E-2</c:v>
                </c:pt>
                <c:pt idx="2820">
                  <c:v>5.3177830904825425E-2</c:v>
                </c:pt>
                <c:pt idx="2821">
                  <c:v>5.24238004131512E-2</c:v>
                </c:pt>
                <c:pt idx="2822">
                  <c:v>5.1684581663652675E-2</c:v>
                </c:pt>
                <c:pt idx="2823">
                  <c:v>5.095980345205757E-2</c:v>
                </c:pt>
                <c:pt idx="2824">
                  <c:v>5.0249105869855946E-2</c:v>
                </c:pt>
                <c:pt idx="2825">
                  <c:v>4.9552139900504222E-2</c:v>
                </c:pt>
                <c:pt idx="2826">
                  <c:v>4.886856703219121E-2</c:v>
                </c:pt>
                <c:pt idx="2827">
                  <c:v>4.8198058886398255E-2</c:v>
                </c:pt>
                <c:pt idx="2828">
                  <c:v>4.7540296861529843E-2</c:v>
                </c:pt>
                <c:pt idx="2829">
                  <c:v>4.6894971790923369E-2</c:v>
                </c:pt>
                <c:pt idx="2830">
                  <c:v>4.6261783614585286E-2</c:v>
                </c:pt>
                <c:pt idx="2831">
                  <c:v>4.5684031025926247E-2</c:v>
                </c:pt>
                <c:pt idx="2832">
                  <c:v>4.5073442123102159E-2</c:v>
                </c:pt>
                <c:pt idx="2833">
                  <c:v>4.4474160653988466E-2</c:v>
                </c:pt>
                <c:pt idx="2834">
                  <c:v>4.3885919404572753E-2</c:v>
                </c:pt>
                <c:pt idx="2835">
                  <c:v>4.3308458830047677E-2</c:v>
                </c:pt>
                <c:pt idx="2836">
                  <c:v>4.2741526796174434E-2</c:v>
                </c:pt>
                <c:pt idx="2837">
                  <c:v>4.2184878330654582E-2</c:v>
                </c:pt>
                <c:pt idx="2838">
                  <c:v>4.1638275384076093E-2</c:v>
                </c:pt>
                <c:pt idx="2839">
                  <c:v>4.1101486600015932E-2</c:v>
                </c:pt>
                <c:pt idx="2840">
                  <c:v>4.0574287093904579E-2</c:v>
                </c:pt>
                <c:pt idx="2841">
                  <c:v>4.0056458240276108E-2</c:v>
                </c:pt>
                <c:pt idx="2842">
                  <c:v>3.9547787468045006E-2</c:v>
                </c:pt>
                <c:pt idx="2843">
                  <c:v>3.9048068063468409E-2</c:v>
                </c:pt>
                <c:pt idx="2844">
                  <c:v>3.8557098980468274E-2</c:v>
                </c:pt>
                <c:pt idx="2845">
                  <c:v>3.8074684658003587E-2</c:v>
                </c:pt>
                <c:pt idx="2846">
                  <c:v>3.7600634844197324E-2</c:v>
                </c:pt>
                <c:pt idx="2847">
                  <c:v>3.7134764426936216E-2</c:v>
                </c:pt>
                <c:pt idx="2848">
                  <c:v>3.6676893270674603E-2</c:v>
                </c:pt>
                <c:pt idx="2849">
                  <c:v>3.6226846059186413E-2</c:v>
                </c:pt>
                <c:pt idx="2850">
                  <c:v>3.5784452144020644E-2</c:v>
                </c:pt>
                <c:pt idx="2851">
                  <c:v>3.5349545398427031E-2</c:v>
                </c:pt>
                <c:pt idx="2852">
                  <c:v>3.4921964076529394E-2</c:v>
                </c:pt>
                <c:pt idx="2853">
                  <c:v>3.4501550677533722E-2</c:v>
                </c:pt>
                <c:pt idx="2854">
                  <c:v>3.4088151814768361E-2</c:v>
                </c:pt>
                <c:pt idx="2855">
                  <c:v>3.3681618089362174E-2</c:v>
                </c:pt>
                <c:pt idx="2856">
                  <c:v>3.3281803968375545E-2</c:v>
                </c:pt>
                <c:pt idx="2857">
                  <c:v>3.2888567667206853E-2</c:v>
                </c:pt>
                <c:pt idx="2858">
                  <c:v>3.250177103610602E-2</c:v>
                </c:pt>
                <c:pt idx="2859">
                  <c:v>3.2121279450632312E-2</c:v>
                </c:pt>
                <c:pt idx="2860">
                  <c:v>3.1746961705902549E-2</c:v>
                </c:pt>
                <c:pt idx="2861">
                  <c:v>3.137868991448152E-2</c:v>
                </c:pt>
                <c:pt idx="2862">
                  <c:v>3.1016339407773298E-2</c:v>
                </c:pt>
                <c:pt idx="2863">
                  <c:v>3.0659788640777539E-2</c:v>
                </c:pt>
                <c:pt idx="2864">
                  <c:v>3.0308919100081707E-2</c:v>
                </c:pt>
                <c:pt idx="2865">
                  <c:v>2.9963615214965576E-2</c:v>
                </c:pt>
                <c:pt idx="2866">
                  <c:v>2.9623764271497981E-2</c:v>
                </c:pt>
                <c:pt idx="2867">
                  <c:v>2.9289256329513642E-2</c:v>
                </c:pt>
                <c:pt idx="2868">
                  <c:v>2.8959984142360225E-2</c:v>
                </c:pt>
                <c:pt idx="2869">
                  <c:v>2.8635843079311631E-2</c:v>
                </c:pt>
                <c:pt idx="2870">
                  <c:v>2.8316731050547685E-2</c:v>
                </c:pt>
                <c:pt idx="2871">
                  <c:v>2.8002548434604441E-2</c:v>
                </c:pt>
                <c:pt idx="2872">
                  <c:v>2.7693198008202784E-2</c:v>
                </c:pt>
                <c:pt idx="2873">
                  <c:v>2.7388584878368503E-2</c:v>
                </c:pt>
                <c:pt idx="2874">
                  <c:v>2.708861641675827E-2</c:v>
                </c:pt>
                <c:pt idx="2875">
                  <c:v>2.6793202196111192E-2</c:v>
                </c:pt>
                <c:pt idx="2876">
                  <c:v>0.10067052006030285</c:v>
                </c:pt>
                <c:pt idx="2877">
                  <c:v>0.21867387903580779</c:v>
                </c:pt>
                <c:pt idx="2878">
                  <c:v>0.21329899305108554</c:v>
                </c:pt>
                <c:pt idx="2879">
                  <c:v>0.20810671112570586</c:v>
                </c:pt>
                <c:pt idx="2880">
                  <c:v>0.20308914013714877</c:v>
                </c:pt>
                <c:pt idx="2881">
                  <c:v>0.19823879999605168</c:v>
                </c:pt>
                <c:pt idx="2882">
                  <c:v>0.19354859833544227</c:v>
                </c:pt>
                <c:pt idx="2883">
                  <c:v>0.18901180697378506</c:v>
                </c:pt>
                <c:pt idx="2884">
                  <c:v>0.18462204001218585</c:v>
                </c:pt>
                <c:pt idx="2885">
                  <c:v>0.18037323343827874</c:v>
                </c:pt>
                <c:pt idx="2886">
                  <c:v>0.17625962612033769</c:v>
                </c:pt>
                <c:pt idx="2887">
                  <c:v>0.17227574208513852</c:v>
                </c:pt>
                <c:pt idx="2888">
                  <c:v>0.16841637398211826</c:v>
                </c:pt>
                <c:pt idx="2889">
                  <c:v>0.1646765676445974</c:v>
                </c:pt>
                <c:pt idx="2890">
                  <c:v>0.1610516076662537</c:v>
                </c:pt>
                <c:pt idx="2891">
                  <c:v>0.15753700391781097</c:v>
                </c:pt>
                <c:pt idx="2892">
                  <c:v>0.154128478935048</c:v>
                </c:pt>
                <c:pt idx="2893">
                  <c:v>0.15082195611482901</c:v>
                </c:pt>
                <c:pt idx="2894">
                  <c:v>0.14761354866096257</c:v>
                </c:pt>
                <c:pt idx="2895">
                  <c:v>0.14449954922633004</c:v>
                </c:pt>
                <c:pt idx="2896">
                  <c:v>0.14147642020198103</c:v>
                </c:pt>
                <c:pt idx="2897">
                  <c:v>0.13854078460775329</c:v>
                </c:pt>
                <c:pt idx="2898">
                  <c:v>0.13568941754252034</c:v>
                </c:pt>
                <c:pt idx="2899">
                  <c:v>0.13291923815540316</c:v>
                </c:pt>
                <c:pt idx="2900">
                  <c:v>0.13022730210224856</c:v>
                </c:pt>
                <c:pt idx="2901">
                  <c:v>0.12761079445438525</c:v>
                </c:pt>
                <c:pt idx="2902">
                  <c:v>0.12506702302915962</c:v>
                </c:pt>
                <c:pt idx="2903">
                  <c:v>0.12259341211403424</c:v>
                </c:pt>
                <c:pt idx="2904">
                  <c:v>0.12018749655812445</c:v>
                </c:pt>
                <c:pt idx="2905">
                  <c:v>0.11784691620697273</c:v>
                </c:pt>
                <c:pt idx="2906">
                  <c:v>0.11556941065813166</c:v>
                </c:pt>
                <c:pt idx="2907">
                  <c:v>0.11335281431674854</c:v>
                </c:pt>
                <c:pt idx="2908">
                  <c:v>0.11119505173184385</c:v>
                </c:pt>
                <c:pt idx="2909">
                  <c:v>0.10909413319535473</c:v>
                </c:pt>
                <c:pt idx="2910">
                  <c:v>0.1070481505872866</c:v>
                </c:pt>
                <c:pt idx="2911">
                  <c:v>0.10505527345148437</c:v>
                </c:pt>
                <c:pt idx="2912">
                  <c:v>0.10311374528761987</c:v>
                </c:pt>
                <c:pt idx="2913">
                  <c:v>0.10122188004598799</c:v>
                </c:pt>
                <c:pt idx="2914">
                  <c:v>9.9378058812630704E-2</c:v>
                </c:pt>
                <c:pt idx="2915">
                  <c:v>9.75807266731544E-2</c:v>
                </c:pt>
                <c:pt idx="2916">
                  <c:v>9.5828389744400971E-2</c:v>
                </c:pt>
                <c:pt idx="2917">
                  <c:v>9.4119612363861335E-2</c:v>
                </c:pt>
                <c:pt idx="2918">
                  <c:v>9.2453014427393662E-2</c:v>
                </c:pt>
                <c:pt idx="2919">
                  <c:v>9.0827268866441116E-2</c:v>
                </c:pt>
                <c:pt idx="2920">
                  <c:v>8.9241099256516257E-2</c:v>
                </c:pt>
                <c:pt idx="2921">
                  <c:v>8.7693277549267118E-2</c:v>
                </c:pt>
                <c:pt idx="2922">
                  <c:v>8.6182621920934635E-2</c:v>
                </c:pt>
                <c:pt idx="2923">
                  <c:v>8.4707994730474051E-2</c:v>
                </c:pt>
                <c:pt idx="2924">
                  <c:v>8.3268300581051502E-2</c:v>
                </c:pt>
                <c:pt idx="2925">
                  <c:v>8.1862484479019462E-2</c:v>
                </c:pt>
                <c:pt idx="2926">
                  <c:v>8.0489530084853517E-2</c:v>
                </c:pt>
                <c:pt idx="2927">
                  <c:v>7.9148458050878709E-2</c:v>
                </c:pt>
                <c:pt idx="2928">
                  <c:v>7.7838324440933929E-2</c:v>
                </c:pt>
                <c:pt idx="2929">
                  <c:v>7.6558219227428684E-2</c:v>
                </c:pt>
                <c:pt idx="2930">
                  <c:v>7.7660215146452272E-2</c:v>
                </c:pt>
                <c:pt idx="2931">
                  <c:v>7.6384177127321762E-2</c:v>
                </c:pt>
                <c:pt idx="2932">
                  <c:v>7.513717153407129E-2</c:v>
                </c:pt>
                <c:pt idx="2933">
                  <c:v>7.3918356119754294E-2</c:v>
                </c:pt>
                <c:pt idx="2934">
                  <c:v>7.2726918286596026E-2</c:v>
                </c:pt>
                <c:pt idx="2935">
                  <c:v>7.156207386071374E-2</c:v>
                </c:pt>
                <c:pt idx="2936">
                  <c:v>7.0423065924891087E-2</c:v>
                </c:pt>
                <c:pt idx="2937">
                  <c:v>6.9309163706307506E-2</c:v>
                </c:pt>
                <c:pt idx="2938">
                  <c:v>6.8219661516311272E-2</c:v>
                </c:pt>
                <c:pt idx="2939">
                  <c:v>6.715387773948904E-2</c:v>
                </c:pt>
                <c:pt idx="2940">
                  <c:v>6.6111153869453917E-2</c:v>
                </c:pt>
                <c:pt idx="2941">
                  <c:v>6.5090853588918099E-2</c:v>
                </c:pt>
                <c:pt idx="2942">
                  <c:v>6.4126295661694255E-2</c:v>
                </c:pt>
                <c:pt idx="2943">
                  <c:v>6.3148299152382029E-2</c:v>
                </c:pt>
                <c:pt idx="2944">
                  <c:v>6.2190961256382571E-2</c:v>
                </c:pt>
                <c:pt idx="2945">
                  <c:v>6.1253725384712972E-2</c:v>
                </c:pt>
                <c:pt idx="2946">
                  <c:v>6.0336053150904428E-2</c:v>
                </c:pt>
                <c:pt idx="2947">
                  <c:v>5.9437423671914263E-2</c:v>
                </c:pt>
                <c:pt idx="2948">
                  <c:v>0.47753338463099004</c:v>
                </c:pt>
                <c:pt idx="2949">
                  <c:v>0.46163292928520455</c:v>
                </c:pt>
                <c:pt idx="2950">
                  <c:v>0.44646276960265174</c:v>
                </c:pt>
                <c:pt idx="2951">
                  <c:v>0.43198033008390341</c:v>
                </c:pt>
                <c:pt idx="2952">
                  <c:v>0.41814603246819365</c:v>
                </c:pt>
                <c:pt idx="2953">
                  <c:v>0.40492304928191059</c:v>
                </c:pt>
                <c:pt idx="2954">
                  <c:v>0.39227708050074045</c:v>
                </c:pt>
                <c:pt idx="2955">
                  <c:v>0.38017615089662898</c:v>
                </c:pt>
                <c:pt idx="2956">
                  <c:v>0.36859042592278796</c:v>
                </c:pt>
                <c:pt idx="2957">
                  <c:v>0.35749204423619618</c:v>
                </c:pt>
                <c:pt idx="2958">
                  <c:v>0.3511790168689139</c:v>
                </c:pt>
                <c:pt idx="2959">
                  <c:v>0.36135486799848043</c:v>
                </c:pt>
                <c:pt idx="2960">
                  <c:v>0.35055785286178037</c:v>
                </c:pt>
                <c:pt idx="2961">
                  <c:v>0.34020619419207998</c:v>
                </c:pt>
                <c:pt idx="2962">
                  <c:v>0.33027655271780226</c:v>
                </c:pt>
                <c:pt idx="2963">
                  <c:v>0.32074706758707133</c:v>
                </c:pt>
                <c:pt idx="2964">
                  <c:v>0.3115972468709769</c:v>
                </c:pt>
                <c:pt idx="2965">
                  <c:v>0.30280786732623466</c:v>
                </c:pt>
                <c:pt idx="2966">
                  <c:v>0.29436088253901943</c:v>
                </c:pt>
                <c:pt idx="2967">
                  <c:v>0.28623933866387524</c:v>
                </c:pt>
                <c:pt idx="2968">
                  <c:v>0.27842729705318953</c:v>
                </c:pt>
                <c:pt idx="2969">
                  <c:v>0.2709097631450213</c:v>
                </c:pt>
                <c:pt idx="2970">
                  <c:v>0.26367262104124839</c:v>
                </c:pt>
                <c:pt idx="2971">
                  <c:v>0.25670257326507018</c:v>
                </c:pt>
                <c:pt idx="2972">
                  <c:v>0.24998708523767055</c:v>
                </c:pt>
                <c:pt idx="2973">
                  <c:v>0.24351433405911352</c:v>
                </c:pt>
                <c:pt idx="2974">
                  <c:v>0.23727316121892184</c:v>
                </c:pt>
                <c:pt idx="2975">
                  <c:v>0.23125302889787822</c:v>
                </c:pt>
                <c:pt idx="2976">
                  <c:v>0.22544397955485732</c:v>
                </c:pt>
                <c:pt idx="2977">
                  <c:v>0.21983659852141335</c:v>
                </c:pt>
                <c:pt idx="2978">
                  <c:v>0.21442197935275287</c:v>
                </c:pt>
                <c:pt idx="2979">
                  <c:v>0.20919169170699689</c:v>
                </c:pt>
                <c:pt idx="2980">
                  <c:v>0.20413775154554101</c:v>
                </c:pt>
                <c:pt idx="2981">
                  <c:v>0.1992525934661219</c:v>
                </c:pt>
                <c:pt idx="2982">
                  <c:v>0.19452904499714915</c:v>
                </c:pt>
                <c:pt idx="2983">
                  <c:v>0.18996030269711514</c:v>
                </c:pt>
                <c:pt idx="2984">
                  <c:v>0.18553990991668654</c:v>
                </c:pt>
                <c:pt idx="2985">
                  <c:v>0.18126173609352492</c:v>
                </c:pt>
                <c:pt idx="2986">
                  <c:v>0.17711995746113218</c:v>
                </c:pt>
                <c:pt idx="2987">
                  <c:v>0.17310903906321462</c:v>
                </c:pt>
                <c:pt idx="2988">
                  <c:v>0.16922371797427663</c:v>
                </c:pt>
                <c:pt idx="2989">
                  <c:v>0.16545898763553182</c:v>
                </c:pt>
                <c:pt idx="2990">
                  <c:v>0.16181008322281146</c:v>
                </c:pt>
                <c:pt idx="2991">
                  <c:v>0.15827246797004602</c:v>
                </c:pt>
                <c:pt idx="2992">
                  <c:v>0.15484182037817643</c:v>
                </c:pt>
                <c:pt idx="2993">
                  <c:v>0.45814534744455931</c:v>
                </c:pt>
                <c:pt idx="2994">
                  <c:v>22.928540760861157</c:v>
                </c:pt>
                <c:pt idx="2995">
                  <c:v>68.467217851086872</c:v>
                </c:pt>
                <c:pt idx="2996">
                  <c:v>210.0383451647734</c:v>
                </c:pt>
                <c:pt idx="2997">
                  <c:v>245.77037544719789</c:v>
                </c:pt>
                <c:pt idx="2998">
                  <c:v>231.89816968949404</c:v>
                </c:pt>
                <c:pt idx="2999">
                  <c:v>151.00310158404389</c:v>
                </c:pt>
                <c:pt idx="3000">
                  <c:v>195.12362435172147</c:v>
                </c:pt>
                <c:pt idx="3001">
                  <c:v>140.10497592092028</c:v>
                </c:pt>
                <c:pt idx="3002">
                  <c:v>160.99324682461079</c:v>
                </c:pt>
                <c:pt idx="3003">
                  <c:v>382.31829485076634</c:v>
                </c:pt>
                <c:pt idx="3004">
                  <c:v>457.41567427961036</c:v>
                </c:pt>
                <c:pt idx="3005">
                  <c:v>311.240265107803</c:v>
                </c:pt>
                <c:pt idx="3006">
                  <c:v>339.21646770706724</c:v>
                </c:pt>
                <c:pt idx="3007">
                  <c:v>203.77891752578813</c:v>
                </c:pt>
                <c:pt idx="3008">
                  <c:v>135.91718235074643</c:v>
                </c:pt>
                <c:pt idx="3009">
                  <c:v>121.61415115481391</c:v>
                </c:pt>
                <c:pt idx="3010">
                  <c:v>208.00377761388145</c:v>
                </c:pt>
                <c:pt idx="3011">
                  <c:v>272.97698376251759</c:v>
                </c:pt>
                <c:pt idx="3012">
                  <c:v>324.17695321141969</c:v>
                </c:pt>
                <c:pt idx="3013">
                  <c:v>287.65806533676459</c:v>
                </c:pt>
                <c:pt idx="3014">
                  <c:v>200.4552422515039</c:v>
                </c:pt>
                <c:pt idx="3015">
                  <c:v>138.1001134371985</c:v>
                </c:pt>
                <c:pt idx="3016">
                  <c:v>98.162677813706154</c:v>
                </c:pt>
                <c:pt idx="3017">
                  <c:v>73.117833755162721</c:v>
                </c:pt>
                <c:pt idx="3018">
                  <c:v>56.390391343905691</c:v>
                </c:pt>
                <c:pt idx="3019">
                  <c:v>44.680186050369137</c:v>
                </c:pt>
                <c:pt idx="3020">
                  <c:v>36.176523441045049</c:v>
                </c:pt>
                <c:pt idx="3021">
                  <c:v>29.816911915978434</c:v>
                </c:pt>
                <c:pt idx="3022">
                  <c:v>24.944119363459436</c:v>
                </c:pt>
                <c:pt idx="3023">
                  <c:v>21.133863972569898</c:v>
                </c:pt>
                <c:pt idx="3024">
                  <c:v>18.102391114144464</c:v>
                </c:pt>
                <c:pt idx="3025">
                  <c:v>15.654187251145151</c:v>
                </c:pt>
                <c:pt idx="3026">
                  <c:v>13.651058402754417</c:v>
                </c:pt>
                <c:pt idx="3027">
                  <c:v>11.993142632918106</c:v>
                </c:pt>
                <c:pt idx="3028">
                  <c:v>10.606867587630584</c:v>
                </c:pt>
                <c:pt idx="3029">
                  <c:v>9.4370949537635767</c:v>
                </c:pt>
                <c:pt idx="3030">
                  <c:v>8.4418679315387664</c:v>
                </c:pt>
                <c:pt idx="3031">
                  <c:v>7.5888214261788969</c:v>
                </c:pt>
                <c:pt idx="3032">
                  <c:v>6.8526801686165166</c:v>
                </c:pt>
                <c:pt idx="3033">
                  <c:v>6.2134841412803361</c:v>
                </c:pt>
                <c:pt idx="3034">
                  <c:v>5.6553097201107647</c:v>
                </c:pt>
                <c:pt idx="3035">
                  <c:v>5.1653346538872498</c:v>
                </c:pt>
                <c:pt idx="3036">
                  <c:v>4.7331453639333807</c:v>
                </c:pt>
                <c:pt idx="3037">
                  <c:v>4.3502175238604019</c:v>
                </c:pt>
                <c:pt idx="3038">
                  <c:v>4.0095222158899677</c:v>
                </c:pt>
                <c:pt idx="3039">
                  <c:v>3.7052242197129162</c:v>
                </c:pt>
                <c:pt idx="3040">
                  <c:v>3.4324486700638852</c:v>
                </c:pt>
                <c:pt idx="3041">
                  <c:v>3.1870989865724186</c:v>
                </c:pt>
                <c:pt idx="3042">
                  <c:v>2.9657136336503687</c:v>
                </c:pt>
                <c:pt idx="3043">
                  <c:v>2.765352557745135</c:v>
                </c:pt>
                <c:pt idx="3044">
                  <c:v>2.5835065014440191</c:v>
                </c:pt>
                <c:pt idx="3045">
                  <c:v>2.4180240940835533</c:v>
                </c:pt>
                <c:pt idx="3046">
                  <c:v>2.267052859929743</c:v>
                </c:pt>
                <c:pt idx="3047">
                  <c:v>2.1289912000877442</c:v>
                </c:pt>
                <c:pt idx="3048">
                  <c:v>2.0024490848997889</c:v>
                </c:pt>
                <c:pt idx="3049">
                  <c:v>1.8862157040612804</c:v>
                </c:pt>
                <c:pt idx="3050">
                  <c:v>1.7792327076041878</c:v>
                </c:pt>
                <c:pt idx="3051">
                  <c:v>1.680571964850361</c:v>
                </c:pt>
                <c:pt idx="3052">
                  <c:v>1.5894169939362179</c:v>
                </c:pt>
                <c:pt idx="3053">
                  <c:v>1.5050473886644493</c:v>
                </c:pt>
                <c:pt idx="3054">
                  <c:v>1.4268257048010544</c:v>
                </c:pt>
                <c:pt idx="3055">
                  <c:v>1.3541863737893443</c:v>
                </c:pt>
                <c:pt idx="3056">
                  <c:v>1.2866262951097165</c:v>
                </c:pt>
                <c:pt idx="3057">
                  <c:v>1.2236968243609225</c:v>
                </c:pt>
                <c:pt idx="3058">
                  <c:v>1.1649969264906732</c:v>
                </c:pt>
                <c:pt idx="3059">
                  <c:v>1.1101673054362464</c:v>
                </c:pt>
                <c:pt idx="3060">
                  <c:v>1.0588853550241628</c:v>
                </c:pt>
                <c:pt idx="3061">
                  <c:v>1.0108608030712032</c:v>
                </c:pt>
                <c:pt idx="3062">
                  <c:v>0.96583194257970328</c:v>
                </c:pt>
                <c:pt idx="3063">
                  <c:v>0.92356236177972295</c:v>
                </c:pt>
                <c:pt idx="3064">
                  <c:v>0.88383809936098079</c:v>
                </c:pt>
                <c:pt idx="3065">
                  <c:v>0.84646516320335563</c:v>
                </c:pt>
                <c:pt idx="3066">
                  <c:v>0.81126736076542916</c:v>
                </c:pt>
                <c:pt idx="3067">
                  <c:v>0.77808439742904201</c:v>
                </c:pt>
                <c:pt idx="3068">
                  <c:v>0.74677020584533216</c:v>
                </c:pt>
                <c:pt idx="3069">
                  <c:v>0.71719147494068325</c:v>
                </c:pt>
                <c:pt idx="3070">
                  <c:v>0.68922635192530834</c:v>
                </c:pt>
                <c:pt idx="3071">
                  <c:v>0.66276329456875682</c:v>
                </c:pt>
                <c:pt idx="3072">
                  <c:v>0.63770005429946719</c:v>
                </c:pt>
                <c:pt idx="3073">
                  <c:v>0.61394277345854564</c:v>
                </c:pt>
                <c:pt idx="3074">
                  <c:v>0.59140518237981099</c:v>
                </c:pt>
                <c:pt idx="3075">
                  <c:v>0.57000788395125834</c:v>
                </c:pt>
                <c:pt idx="3076">
                  <c:v>0.54967771499685492</c:v>
                </c:pt>
                <c:pt idx="3077">
                  <c:v>0.53034717525082853</c:v>
                </c:pt>
                <c:pt idx="3078">
                  <c:v>0.51195391591963968</c:v>
                </c:pt>
                <c:pt idx="3079">
                  <c:v>0.49444028087295028</c:v>
                </c:pt>
                <c:pt idx="3080">
                  <c:v>0.47775289440185709</c:v>
                </c:pt>
                <c:pt idx="3081">
                  <c:v>0.46184229025335394</c:v>
                </c:pt>
                <c:pt idx="3082">
                  <c:v>0.44666257731375419</c:v>
                </c:pt>
                <c:pt idx="3083">
                  <c:v>0.43217113788660577</c:v>
                </c:pt>
                <c:pt idx="3084">
                  <c:v>0.41832835500602489</c:v>
                </c:pt>
                <c:pt idx="3085">
                  <c:v>0.40509736565562754</c:v>
                </c:pt>
                <c:pt idx="3086">
                  <c:v>0.3924438371359546</c:v>
                </c:pt>
                <c:pt idx="3087">
                  <c:v>0.38033576414750214</c:v>
                </c:pt>
                <c:pt idx="3088">
                  <c:v>0.36874328443901216</c:v>
                </c:pt>
                <c:pt idx="3089">
                  <c:v>0.35763851111737588</c:v>
                </c:pt>
                <c:pt idx="3090">
                  <c:v>0.34699537993126167</c:v>
                </c:pt>
                <c:pt idx="3091">
                  <c:v>0.33678951002959456</c:v>
                </c:pt>
                <c:pt idx="3092">
                  <c:v>0.32699807686190829</c:v>
                </c:pt>
                <c:pt idx="3093">
                  <c:v>0.31759969603337862</c:v>
                </c:pt>
                <c:pt idx="3094">
                  <c:v>0.30857431705573468</c:v>
                </c:pt>
                <c:pt idx="3095">
                  <c:v>0.29990312604842001</c:v>
                </c:pt>
                <c:pt idx="3096">
                  <c:v>0.29156845654431407</c:v>
                </c:pt>
                <c:pt idx="3097">
                  <c:v>0.28355370764275112</c:v>
                </c:pt>
                <c:pt idx="3098">
                  <c:v>0.275843268830818</c:v>
                </c:pt>
                <c:pt idx="3099">
                  <c:v>0.26842245086337885</c:v>
                </c:pt>
                <c:pt idx="3100">
                  <c:v>0.26127742215391203</c:v>
                </c:pt>
                <c:pt idx="3101">
                  <c:v>0.25439515018309372</c:v>
                </c:pt>
                <c:pt idx="3102">
                  <c:v>0.24776334748087936</c:v>
                </c:pt>
                <c:pt idx="3103">
                  <c:v>0.24137042178138279</c:v>
                </c:pt>
                <c:pt idx="3104">
                  <c:v>0.23520542998870803</c:v>
                </c:pt>
                <c:pt idx="3105">
                  <c:v>0.22925803562662517</c:v>
                </c:pt>
                <c:pt idx="3106">
                  <c:v>0.22351846947608098</c:v>
                </c:pt>
                <c:pt idx="3107">
                  <c:v>0.21797749313236978</c:v>
                </c:pt>
                <c:pt idx="3108">
                  <c:v>0.21262636523878245</c:v>
                </c:pt>
                <c:pt idx="3109">
                  <c:v>0.20745681017598527</c:v>
                </c:pt>
                <c:pt idx="3110">
                  <c:v>0.20246098900653306</c:v>
                </c:pt>
                <c:pt idx="3111">
                  <c:v>0.19763147249209001</c:v>
                </c:pt>
                <c:pt idx="3112">
                  <c:v>0.19296121601726171</c:v>
                </c:pt>
                <c:pt idx="3113">
                  <c:v>0.1884435362686982</c:v>
                </c:pt>
                <c:pt idx="3114">
                  <c:v>0.18407208953143436</c:v>
                </c:pt>
                <c:pt idx="3115">
                  <c:v>0.17984085147645912</c:v>
                </c:pt>
                <c:pt idx="3116">
                  <c:v>0.17574409832438836</c:v>
                </c:pt>
                <c:pt idx="3117">
                  <c:v>0.17177638927996361</c:v>
                </c:pt>
                <c:pt idx="3118">
                  <c:v>0.16793255014102434</c:v>
                </c:pt>
                <c:pt idx="3119">
                  <c:v>0.16420765799369919</c:v>
                </c:pt>
                <c:pt idx="3120">
                  <c:v>0.16059702691291328</c:v>
                </c:pt>
                <c:pt idx="3121">
                  <c:v>0.15709619459398552</c:v>
                </c:pt>
                <c:pt idx="3122">
                  <c:v>0.15370090984716839</c:v>
                </c:pt>
                <c:pt idx="3123">
                  <c:v>0.15040712089251021</c:v>
                </c:pt>
                <c:pt idx="3124">
                  <c:v>0.1472109643974566</c:v>
                </c:pt>
                <c:pt idx="3125">
                  <c:v>0.14410875520420721</c:v>
                </c:pt>
                <c:pt idx="3126">
                  <c:v>0.14109697669802793</c:v>
                </c:pt>
                <c:pt idx="3127">
                  <c:v>0.13817227177155134</c:v>
                </c:pt>
                <c:pt idx="3128">
                  <c:v>0.13533143434359718</c:v>
                </c:pt>
                <c:pt idx="3129">
                  <c:v>0.13257140139424098</c:v>
                </c:pt>
                <c:pt idx="3130">
                  <c:v>0.12988924548079445</c:v>
                </c:pt>
                <c:pt idx="3131">
                  <c:v>0.12728216770203493</c:v>
                </c:pt>
                <c:pt idx="3132">
                  <c:v>0.12474749108049385</c:v>
                </c:pt>
                <c:pt idx="3133">
                  <c:v>0.12228265433485905</c:v>
                </c:pt>
                <c:pt idx="3134">
                  <c:v>0.11988520601662281</c:v>
                </c:pt>
                <c:pt idx="3135">
                  <c:v>0.11755279898701257</c:v>
                </c:pt>
                <c:pt idx="3136">
                  <c:v>0.11528318521198362</c:v>
                </c:pt>
                <c:pt idx="3137">
                  <c:v>0.11307421085467044</c:v>
                </c:pt>
                <c:pt idx="3138">
                  <c:v>0.11092381164617031</c:v>
                </c:pt>
                <c:pt idx="3139">
                  <c:v>0.10883000851689617</c:v>
                </c:pt>
                <c:pt idx="3140">
                  <c:v>0.10679090347199795</c:v>
                </c:pt>
                <c:pt idx="3141">
                  <c:v>0.10480467569550717</c:v>
                </c:pt>
                <c:pt idx="3142">
                  <c:v>0.10286957786893282</c:v>
                </c:pt>
                <c:pt idx="3143">
                  <c:v>0.10098393269102444</c:v>
                </c:pt>
                <c:pt idx="3144">
                  <c:v>9.9146129586329221E-2</c:v>
                </c:pt>
                <c:pt idx="3145">
                  <c:v>9.7354621591019583E-2</c:v>
                </c:pt>
                <c:pt idx="3146">
                  <c:v>9.5607922405243101E-2</c:v>
                </c:pt>
                <c:pt idx="3147">
                  <c:v>9.3904603601973516E-2</c:v>
                </c:pt>
                <c:pt idx="3148">
                  <c:v>9.2243291983010831E-2</c:v>
                </c:pt>
                <c:pt idx="3149">
                  <c:v>9.0622667073396029E-2</c:v>
                </c:pt>
                <c:pt idx="3150">
                  <c:v>8.9041458746084823E-2</c:v>
                </c:pt>
                <c:pt idx="3151">
                  <c:v>8.7498444969257655E-2</c:v>
                </c:pt>
                <c:pt idx="3152">
                  <c:v>8.5992449669136412E-2</c:v>
                </c:pt>
                <c:pt idx="3153">
                  <c:v>8.4522340701641496E-2</c:v>
                </c:pt>
                <c:pt idx="3154">
                  <c:v>8.3087027926647211E-2</c:v>
                </c:pt>
                <c:pt idx="3155">
                  <c:v>8.1685461378993476E-2</c:v>
                </c:pt>
                <c:pt idx="3156">
                  <c:v>8.0316629530779768E-2</c:v>
                </c:pt>
                <c:pt idx="3157">
                  <c:v>7.897955763981078E-2</c:v>
                </c:pt>
                <c:pt idx="3158">
                  <c:v>7.7673306179385948E-2</c:v>
                </c:pt>
                <c:pt idx="3159">
                  <c:v>7.639696934491888E-2</c:v>
                </c:pt>
                <c:pt idx="3160">
                  <c:v>7.514967363315625E-2</c:v>
                </c:pt>
                <c:pt idx="3161">
                  <c:v>7.3930576490017302E-2</c:v>
                </c:pt>
                <c:pt idx="3162">
                  <c:v>7.2738865023327243E-2</c:v>
                </c:pt>
                <c:pt idx="3163">
                  <c:v>7.1573754776930634E-2</c:v>
                </c:pt>
                <c:pt idx="3164">
                  <c:v>7.0434488562893527E-2</c:v>
                </c:pt>
                <c:pt idx="3165">
                  <c:v>6.9320335348690865E-2</c:v>
                </c:pt>
                <c:pt idx="3166">
                  <c:v>6.8230589196465199E-2</c:v>
                </c:pt>
                <c:pt idx="3167">
                  <c:v>6.7164568251609907E-2</c:v>
                </c:pt>
                <c:pt idx="3168">
                  <c:v>6.6121613778096069E-2</c:v>
                </c:pt>
                <c:pt idx="3169">
                  <c:v>6.5101089238107465E-2</c:v>
                </c:pt>
                <c:pt idx="3170">
                  <c:v>6.4102379413691402E-2</c:v>
                </c:pt>
                <c:pt idx="3171">
                  <c:v>6.3124889568265202E-2</c:v>
                </c:pt>
                <c:pt idx="3172">
                  <c:v>6.2168044645941181E-2</c:v>
                </c:pt>
                <c:pt idx="3173">
                  <c:v>6.1231288506747569E-2</c:v>
                </c:pt>
                <c:pt idx="3174">
                  <c:v>6.0314083195931782E-2</c:v>
                </c:pt>
                <c:pt idx="3175">
                  <c:v>5.9415908245637805E-2</c:v>
                </c:pt>
                <c:pt idx="3176">
                  <c:v>5.8536260007336839E-2</c:v>
                </c:pt>
                <c:pt idx="3177">
                  <c:v>5.7674651013490189E-2</c:v>
                </c:pt>
                <c:pt idx="3178">
                  <c:v>5.6830609366997527E-2</c:v>
                </c:pt>
                <c:pt idx="3179">
                  <c:v>5.6003678157071572E-2</c:v>
                </c:pt>
                <c:pt idx="3180">
                  <c:v>5.5193414900247914E-2</c:v>
                </c:pt>
                <c:pt idx="3181">
                  <c:v>5.4399391005311451E-2</c:v>
                </c:pt>
                <c:pt idx="3182">
                  <c:v>5.3621191260987577E-2</c:v>
                </c:pt>
                <c:pt idx="3183">
                  <c:v>5.2858413345305201E-2</c:v>
                </c:pt>
                <c:pt idx="3184">
                  <c:v>5.2110667355599487E-2</c:v>
                </c:pt>
                <c:pt idx="3185">
                  <c:v>5.137757535817488E-2</c:v>
                </c:pt>
                <c:pt idx="3186">
                  <c:v>5.0658770956702313E-2</c:v>
                </c:pt>
                <c:pt idx="3187">
                  <c:v>4.995389887847209E-2</c:v>
                </c:pt>
                <c:pt idx="3188">
                  <c:v>4.9262614577669284E-2</c:v>
                </c:pt>
                <c:pt idx="3189">
                  <c:v>4.8584583854883338E-2</c:v>
                </c:pt>
                <c:pt idx="3190">
                  <c:v>4.7919482492101657E-2</c:v>
                </c:pt>
                <c:pt idx="3191">
                  <c:v>4.7266995902478848E-2</c:v>
                </c:pt>
                <c:pt idx="3192">
                  <c:v>4.6626818794205369E-2</c:v>
                </c:pt>
                <c:pt idx="3193">
                  <c:v>4.5998654847837411E-2</c:v>
                </c:pt>
                <c:pt idx="3194">
                  <c:v>4.5382216406479027E-2</c:v>
                </c:pt>
                <c:pt idx="3195">
                  <c:v>4.4777224178240711E-2</c:v>
                </c:pt>
                <c:pt idx="3196">
                  <c:v>4.4183406950425289E-2</c:v>
                </c:pt>
                <c:pt idx="3197">
                  <c:v>4.3600501314919465E-2</c:v>
                </c:pt>
                <c:pt idx="3198">
                  <c:v>4.3028251404297647E-2</c:v>
                </c:pt>
                <c:pt idx="3199">
                  <c:v>4.2466408638164491E-2</c:v>
                </c:pt>
                <c:pt idx="3200">
                  <c:v>4.1914731479290666E-2</c:v>
                </c:pt>
                <c:pt idx="3201">
                  <c:v>4.1372985199113622E-2</c:v>
                </c:pt>
                <c:pt idx="3202">
                  <c:v>4.0840941652199432E-2</c:v>
                </c:pt>
                <c:pt idx="3203">
                  <c:v>4.0318379059278167E-2</c:v>
                </c:pt>
                <c:pt idx="3204">
                  <c:v>3.9805081798486762E-2</c:v>
                </c:pt>
                <c:pt idx="3205">
                  <c:v>3.9300840204468238E-2</c:v>
                </c:pt>
                <c:pt idx="3206">
                  <c:v>3.8805450374994527E-2</c:v>
                </c:pt>
                <c:pt idx="3207">
                  <c:v>3.8318713984794743E-2</c:v>
                </c:pt>
                <c:pt idx="3208">
                  <c:v>3.7840438106286504E-2</c:v>
                </c:pt>
                <c:pt idx="3209">
                  <c:v>3.7370435036921473E-2</c:v>
                </c:pt>
                <c:pt idx="3210">
                  <c:v>3.6908522132870394E-2</c:v>
                </c:pt>
                <c:pt idx="3211">
                  <c:v>3.6454521648784197E-2</c:v>
                </c:pt>
                <c:pt idx="3212">
                  <c:v>3.6008260583381621E-2</c:v>
                </c:pt>
                <c:pt idx="3213">
                  <c:v>3.5569570530624699E-2</c:v>
                </c:pt>
                <c:pt idx="3214">
                  <c:v>3.5138287536252755E-2</c:v>
                </c:pt>
                <c:pt idx="3215">
                  <c:v>3.4714251959458917E-2</c:v>
                </c:pt>
                <c:pt idx="3216">
                  <c:v>3.42973083395001E-2</c:v>
                </c:pt>
                <c:pt idx="3217">
                  <c:v>3.3887305267042658E-2</c:v>
                </c:pt>
                <c:pt idx="3218">
                  <c:v>3.348409526005354E-2</c:v>
                </c:pt>
                <c:pt idx="3219">
                  <c:v>3.3087534644056428E-2</c:v>
                </c:pt>
                <c:pt idx="3220">
                  <c:v>3.2697483436579619E-2</c:v>
                </c:pt>
                <c:pt idx="3221">
                  <c:v>3.2313805235629323E-2</c:v>
                </c:pt>
                <c:pt idx="3222">
                  <c:v>3.1936367112031329E-2</c:v>
                </c:pt>
                <c:pt idx="3223">
                  <c:v>3.156503950548907E-2</c:v>
                </c:pt>
                <c:pt idx="3224">
                  <c:v>3.1199696124213694E-2</c:v>
                </c:pt>
                <c:pt idx="3225">
                  <c:v>3.0840213847987283E-2</c:v>
                </c:pt>
                <c:pt idx="3226">
                  <c:v>3.0486472634526928E-2</c:v>
                </c:pt>
                <c:pt idx="3227">
                  <c:v>3.0138355429023243E-2</c:v>
                </c:pt>
                <c:pt idx="3228">
                  <c:v>2.9795748076731441E-2</c:v>
                </c:pt>
                <c:pt idx="3229">
                  <c:v>2.9458539238498872E-2</c:v>
                </c:pt>
                <c:pt idx="3230">
                  <c:v>2.9126620309118074E-2</c:v>
                </c:pt>
                <c:pt idx="3231">
                  <c:v>2.8799885338398175E-2</c:v>
                </c:pt>
                <c:pt idx="3232">
                  <c:v>2.8507773172288357E-2</c:v>
                </c:pt>
                <c:pt idx="3233">
                  <c:v>9.7159691031504444E-2</c:v>
                </c:pt>
                <c:pt idx="3234">
                  <c:v>9.541784819182432E-2</c:v>
                </c:pt>
                <c:pt idx="3235">
                  <c:v>9.3719231530619632E-2</c:v>
                </c:pt>
                <c:pt idx="3236">
                  <c:v>9.2062473788536908E-2</c:v>
                </c:pt>
                <c:pt idx="3237">
                  <c:v>9.0446260161082537E-2</c:v>
                </c:pt>
                <c:pt idx="3238">
                  <c:v>8.8869325937195182E-2</c:v>
                </c:pt>
                <c:pt idx="3239">
                  <c:v>8.733045425964403E-2</c:v>
                </c:pt>
                <c:pt idx="3240">
                  <c:v>8.5828474000175334E-2</c:v>
                </c:pt>
                <c:pt idx="3241">
                  <c:v>8.4362257742790825E-2</c:v>
                </c:pt>
                <c:pt idx="3242">
                  <c:v>8.2930719868960973E-2</c:v>
                </c:pt>
                <c:pt idx="3243">
                  <c:v>8.153281473897156E-2</c:v>
                </c:pt>
                <c:pt idx="3244">
                  <c:v>8.0167534963971734E-2</c:v>
                </c:pt>
                <c:pt idx="3245">
                  <c:v>7.8833909763626087E-2</c:v>
                </c:pt>
                <c:pt idx="3246">
                  <c:v>7.7531003404599341E-2</c:v>
                </c:pt>
                <c:pt idx="3247">
                  <c:v>7.625791371539041E-2</c:v>
                </c:pt>
                <c:pt idx="3248">
                  <c:v>7.5013770673314425E-2</c:v>
                </c:pt>
                <c:pt idx="3249">
                  <c:v>7.3797735059682984E-2</c:v>
                </c:pt>
                <c:pt idx="3250">
                  <c:v>7.2608997179478718E-2</c:v>
                </c:pt>
                <c:pt idx="3251">
                  <c:v>7.1446775642037719E-2</c:v>
                </c:pt>
                <c:pt idx="3252">
                  <c:v>7.0310316199468273E-2</c:v>
                </c:pt>
                <c:pt idx="3253">
                  <c:v>6.9198890639724439E-2</c:v>
                </c:pt>
                <c:pt idx="3254">
                  <c:v>6.8111795731439453E-2</c:v>
                </c:pt>
                <c:pt idx="3255">
                  <c:v>6.7048352217791957E-2</c:v>
                </c:pt>
                <c:pt idx="3256">
                  <c:v>6.6007903856838884E-2</c:v>
                </c:pt>
                <c:pt idx="3257">
                  <c:v>6.4989816505897038E-2</c:v>
                </c:pt>
                <c:pt idx="3258">
                  <c:v>6.3993477247696468E-2</c:v>
                </c:pt>
                <c:pt idx="3259">
                  <c:v>6.3018293556157817E-2</c:v>
                </c:pt>
                <c:pt idx="3260">
                  <c:v>6.2063692499771402E-2</c:v>
                </c:pt>
                <c:pt idx="3261">
                  <c:v>6.11291199806656E-2</c:v>
                </c:pt>
                <c:pt idx="3262">
                  <c:v>6.0214040007566243E-2</c:v>
                </c:pt>
                <c:pt idx="3263">
                  <c:v>5.931793400094372E-2</c:v>
                </c:pt>
                <c:pt idx="3264">
                  <c:v>5.8440300128744738E-2</c:v>
                </c:pt>
                <c:pt idx="3265">
                  <c:v>5.7580652671189142E-2</c:v>
                </c:pt>
                <c:pt idx="3266">
                  <c:v>5.67385214132013E-2</c:v>
                </c:pt>
                <c:pt idx="3267">
                  <c:v>5.5913451063119853E-2</c:v>
                </c:pt>
                <c:pt idx="3268">
                  <c:v>5.5105000696405337E-2</c:v>
                </c:pt>
                <c:pt idx="3269">
                  <c:v>5.4312743223134882E-2</c:v>
                </c:pt>
                <c:pt idx="3270">
                  <c:v>5.3536264878136883E-2</c:v>
                </c:pt>
                <c:pt idx="3271">
                  <c:v>5.277516473268188E-2</c:v>
                </c:pt>
                <c:pt idx="3272">
                  <c:v>5.2029054226701579E-2</c:v>
                </c:pt>
                <c:pt idx="3273">
                  <c:v>5.1297556720564276E-2</c:v>
                </c:pt>
                <c:pt idx="3274">
                  <c:v>5.0580307065484532E-2</c:v>
                </c:pt>
                <c:pt idx="3275">
                  <c:v>4.987695119169451E-2</c:v>
                </c:pt>
                <c:pt idx="3276">
                  <c:v>4.9187145713549554E-2</c:v>
                </c:pt>
                <c:pt idx="3277">
                  <c:v>4.8510557550781548E-2</c:v>
                </c:pt>
                <c:pt idx="3278">
                  <c:v>5.4204562482450758E-2</c:v>
                </c:pt>
                <c:pt idx="3279">
                  <c:v>5.3430231824384472E-2</c:v>
                </c:pt>
                <c:pt idx="3280">
                  <c:v>5.2671224970287381E-2</c:v>
                </c:pt>
                <c:pt idx="3281">
                  <c:v>5.1927155032845305E-2</c:v>
                </c:pt>
                <c:pt idx="3282">
                  <c:v>5.119764698475468E-2</c:v>
                </c:pt>
                <c:pt idx="3283">
                  <c:v>5.048233723163667E-2</c:v>
                </c:pt>
                <c:pt idx="3284">
                  <c:v>4.9780873202595464E-2</c:v>
                </c:pt>
                <c:pt idx="3285">
                  <c:v>4.90929129576003E-2</c:v>
                </c:pt>
                <c:pt idx="3286">
                  <c:v>4.8418124810910082E-2</c:v>
                </c:pt>
                <c:pt idx="3287">
                  <c:v>4.7756186969804243E-2</c:v>
                </c:pt>
                <c:pt idx="3288">
                  <c:v>4.7106787187916048E-2</c:v>
                </c:pt>
                <c:pt idx="3289">
                  <c:v>4.6469622432505082E-2</c:v>
                </c:pt>
                <c:pt idx="3290">
                  <c:v>4.5844398565036033E-2</c:v>
                </c:pt>
                <c:pt idx="3291">
                  <c:v>4.5230830034464251E-2</c:v>
                </c:pt>
                <c:pt idx="3292">
                  <c:v>4.4628639582657989E-2</c:v>
                </c:pt>
                <c:pt idx="3293">
                  <c:v>4.4037557961416611E-2</c:v>
                </c:pt>
                <c:pt idx="3294">
                  <c:v>4.345732366056914E-2</c:v>
                </c:pt>
                <c:pt idx="3295">
                  <c:v>4.2887682646665183E-2</c:v>
                </c:pt>
                <c:pt idx="3296">
                  <c:v>4.2328388111792133E-2</c:v>
                </c:pt>
                <c:pt idx="3297">
                  <c:v>4.177920023207643E-2</c:v>
                </c:pt>
                <c:pt idx="3298">
                  <c:v>4.1239885935448459E-2</c:v>
                </c:pt>
                <c:pt idx="3299">
                  <c:v>4.0710218678269905E-2</c:v>
                </c:pt>
                <c:pt idx="3300">
                  <c:v>4.018997823044209E-2</c:v>
                </c:pt>
                <c:pt idx="3301">
                  <c:v>3.9678950468633276E-2</c:v>
                </c:pt>
                <c:pt idx="3302">
                  <c:v>3.9176927177277554E-2</c:v>
                </c:pt>
                <c:pt idx="3303">
                  <c:v>3.8683705857017074E-2</c:v>
                </c:pt>
                <c:pt idx="3304">
                  <c:v>3.819908954027372E-2</c:v>
                </c:pt>
                <c:pt idx="3305">
                  <c:v>3.7722886613649954E-2</c:v>
                </c:pt>
                <c:pt idx="3306">
                  <c:v>3.7254910646874903E-2</c:v>
                </c:pt>
                <c:pt idx="3307">
                  <c:v>3.6794980228023293E-2</c:v>
                </c:pt>
                <c:pt idx="3308">
                  <c:v>3.6342918804746945E-2</c:v>
                </c:pt>
                <c:pt idx="3309">
                  <c:v>3.5898554531273406E-2</c:v>
                </c:pt>
                <c:pt idx="3310">
                  <c:v>3.5461720120932828E-2</c:v>
                </c:pt>
                <c:pt idx="3311">
                  <c:v>3.5032252703990657E-2</c:v>
                </c:pt>
                <c:pt idx="3312">
                  <c:v>3.4609993690568337E-2</c:v>
                </c:pt>
                <c:pt idx="3313">
                  <c:v>3.4194788638448582E-2</c:v>
                </c:pt>
                <c:pt idx="3314">
                  <c:v>3.3786487125567671E-2</c:v>
                </c:pt>
                <c:pt idx="3315">
                  <c:v>3.3384942627007995E-2</c:v>
                </c:pt>
                <c:pt idx="3316">
                  <c:v>3.2990012396311538E-2</c:v>
                </c:pt>
                <c:pt idx="3317">
                  <c:v>3.260155735094291E-2</c:v>
                </c:pt>
                <c:pt idx="3318">
                  <c:v>3.2219441961738787E-2</c:v>
                </c:pt>
                <c:pt idx="3319">
                  <c:v>3.1843534146186646E-2</c:v>
                </c:pt>
                <c:pt idx="3320">
                  <c:v>3.1473705165383697E-2</c:v>
                </c:pt>
                <c:pt idx="3321">
                  <c:v>3.1109829524532593E-2</c:v>
                </c:pt>
                <c:pt idx="3322">
                  <c:v>3.0751784876837211E-2</c:v>
                </c:pt>
                <c:pt idx="3323">
                  <c:v>3.0399451930666961E-2</c:v>
                </c:pt>
                <c:pt idx="3324">
                  <c:v>3.0052714359865167E-2</c:v>
                </c:pt>
                <c:pt idx="3325">
                  <c:v>2.9711458717080065E-2</c:v>
                </c:pt>
                <c:pt idx="3326">
                  <c:v>2.9375574350005013E-2</c:v>
                </c:pt>
                <c:pt idx="3327">
                  <c:v>2.9044953320416483E-2</c:v>
                </c:pt>
                <c:pt idx="3328">
                  <c:v>2.8719490325905171E-2</c:v>
                </c:pt>
                <c:pt idx="3329">
                  <c:v>2.8399082624198858E-2</c:v>
                </c:pt>
                <c:pt idx="3330">
                  <c:v>2.8083629959980479E-2</c:v>
                </c:pt>
                <c:pt idx="3331">
                  <c:v>2.7773034494107961E-2</c:v>
                </c:pt>
                <c:pt idx="3332">
                  <c:v>2.7467200735147919E-2</c:v>
                </c:pt>
                <c:pt idx="3333">
                  <c:v>2.7166035473136681E-2</c:v>
                </c:pt>
                <c:pt idx="3334">
                  <c:v>2.6869447715487941E-2</c:v>
                </c:pt>
                <c:pt idx="3335">
                  <c:v>2.7136154882512004E-2</c:v>
                </c:pt>
                <c:pt idx="3336">
                  <c:v>2.6840020216632305E-2</c:v>
                </c:pt>
                <c:pt idx="3337">
                  <c:v>2.6548365445294615E-2</c:v>
                </c:pt>
                <c:pt idx="3338">
                  <c:v>2.6261104033009665E-2</c:v>
                </c:pt>
                <c:pt idx="3339">
                  <c:v>2.5978151475784875E-2</c:v>
                </c:pt>
                <c:pt idx="3340">
                  <c:v>2.5699425245044524E-2</c:v>
                </c:pt>
                <c:pt idx="3341">
                  <c:v>2.5424844733328022E-2</c:v>
                </c:pt>
                <c:pt idx="3342">
                  <c:v>2.5154331201702591E-2</c:v>
                </c:pt>
                <c:pt idx="3343">
                  <c:v>2.4887807728829023E-2</c:v>
                </c:pt>
                <c:pt idx="3344">
                  <c:v>2.4625451956059887E-2</c:v>
                </c:pt>
                <c:pt idx="3345">
                  <c:v>2.436668117161208E-2</c:v>
                </c:pt>
                <c:pt idx="3346">
                  <c:v>2.4111680170494226E-2</c:v>
                </c:pt>
                <c:pt idx="3347">
                  <c:v>2.3860378821901885E-2</c:v>
                </c:pt>
                <c:pt idx="3348">
                  <c:v>2.3612708580820201E-2</c:v>
                </c:pt>
                <c:pt idx="3349">
                  <c:v>2.3466556468763004E-2</c:v>
                </c:pt>
                <c:pt idx="3350">
                  <c:v>2.3224546733079846E-2</c:v>
                </c:pt>
                <c:pt idx="3351">
                  <c:v>2.2985997203098699E-2</c:v>
                </c:pt>
                <c:pt idx="3352">
                  <c:v>2.2750844698312459E-2</c:v>
                </c:pt>
                <c:pt idx="3353">
                  <c:v>2.2519027440485756E-2</c:v>
                </c:pt>
                <c:pt idx="3354">
                  <c:v>2.2290485017051002E-2</c:v>
                </c:pt>
                <c:pt idx="3355">
                  <c:v>2.2065158345602444E-2</c:v>
                </c:pt>
                <c:pt idx="3356">
                  <c:v>2.1842989639450045E-2</c:v>
                </c:pt>
                <c:pt idx="3357">
                  <c:v>2.1623922374198318E-2</c:v>
                </c:pt>
                <c:pt idx="3358">
                  <c:v>2.1407901255315567E-2</c:v>
                </c:pt>
                <c:pt idx="3359">
                  <c:v>2.1194872186659906E-2</c:v>
                </c:pt>
                <c:pt idx="3360">
                  <c:v>2.0984782239930822E-2</c:v>
                </c:pt>
                <c:pt idx="3361">
                  <c:v>2.0866406646128603E-2</c:v>
                </c:pt>
                <c:pt idx="3362">
                  <c:v>2.2975040618131631E-2</c:v>
                </c:pt>
                <c:pt idx="3363">
                  <c:v>6.3487312471869603E-2</c:v>
                </c:pt>
                <c:pt idx="3364">
                  <c:v>6.2522827457275804E-2</c:v>
                </c:pt>
                <c:pt idx="3365">
                  <c:v>6.1578636650924834E-2</c:v>
                </c:pt>
                <c:pt idx="3366">
                  <c:v>6.0654195393438561E-2</c:v>
                </c:pt>
                <c:pt idx="3367">
                  <c:v>5.974897676931664E-2</c:v>
                </c:pt>
                <c:pt idx="3368">
                  <c:v>5.8862470928070926E-2</c:v>
                </c:pt>
                <c:pt idx="3369">
                  <c:v>5.7994184435150163E-2</c:v>
                </c:pt>
                <c:pt idx="3370">
                  <c:v>5.7143639651180043E-2</c:v>
                </c:pt>
                <c:pt idx="3371">
                  <c:v>5.6310374138128678E-2</c:v>
                </c:pt>
                <c:pt idx="3372">
                  <c:v>5.5493940091080045E-2</c:v>
                </c:pt>
                <c:pt idx="3373">
                  <c:v>5.4693903794371578E-2</c:v>
                </c:pt>
                <c:pt idx="3374">
                  <c:v>5.3909845100918959E-2</c:v>
                </c:pt>
                <c:pt idx="3375">
                  <c:v>5.314135693361316E-2</c:v>
                </c:pt>
                <c:pt idx="3376">
                  <c:v>5.2388044807736865E-2</c:v>
                </c:pt>
                <c:pt idx="3377">
                  <c:v>5.1649526373399361E-2</c:v>
                </c:pt>
                <c:pt idx="3378">
                  <c:v>5.0925430977046736E-2</c:v>
                </c:pt>
                <c:pt idx="3379">
                  <c:v>5.0215399241149088E-2</c:v>
                </c:pt>
                <c:pt idx="3380">
                  <c:v>4.951908266121674E-2</c:v>
                </c:pt>
                <c:pt idx="3381">
                  <c:v>4.8836143219339684E-2</c:v>
                </c:pt>
                <c:pt idx="3382">
                  <c:v>4.8166253013486655E-2</c:v>
                </c:pt>
                <c:pt idx="3383">
                  <c:v>4.7509093901839661E-2</c:v>
                </c:pt>
                <c:pt idx="3384">
                  <c:v>4.6864357161476543E-2</c:v>
                </c:pt>
                <c:pt idx="3385">
                  <c:v>4.6231743160748746E-2</c:v>
                </c:pt>
                <c:pt idx="3386">
                  <c:v>4.5610961044735374E-2</c:v>
                </c:pt>
                <c:pt idx="3387">
                  <c:v>4.5001728433184895E-2</c:v>
                </c:pt>
                <c:pt idx="3388">
                  <c:v>4.4403771130385947E-2</c:v>
                </c:pt>
                <c:pt idx="3389">
                  <c:v>4.3816822846435344E-2</c:v>
                </c:pt>
                <c:pt idx="3390">
                  <c:v>4.7076681057370097E-2</c:v>
                </c:pt>
                <c:pt idx="3391">
                  <c:v>0.1015255233367777</c:v>
                </c:pt>
                <c:pt idx="3392">
                  <c:v>0.39205731725578852</c:v>
                </c:pt>
                <c:pt idx="3393">
                  <c:v>0.37996579989005602</c:v>
                </c:pt>
                <c:pt idx="3394">
                  <c:v>0.44458854862869784</c:v>
                </c:pt>
                <c:pt idx="3395">
                  <c:v>0.77372958196925079</c:v>
                </c:pt>
                <c:pt idx="3396">
                  <c:v>1.0594571563476165</c:v>
                </c:pt>
                <c:pt idx="3397">
                  <c:v>1.0113966139503709</c:v>
                </c:pt>
                <c:pt idx="3398">
                  <c:v>0.96633462855443109</c:v>
                </c:pt>
                <c:pt idx="3399">
                  <c:v>5.5033361329880783</c:v>
                </c:pt>
                <c:pt idx="3400">
                  <c:v>50.039958981108683</c:v>
                </c:pt>
                <c:pt idx="3401">
                  <c:v>50.798483703284184</c:v>
                </c:pt>
                <c:pt idx="3402">
                  <c:v>66.210777023240851</c:v>
                </c:pt>
                <c:pt idx="3403">
                  <c:v>51.612480573021706</c:v>
                </c:pt>
                <c:pt idx="3404">
                  <c:v>41.243622955563396</c:v>
                </c:pt>
                <c:pt idx="3405">
                  <c:v>33.626533693612465</c:v>
                </c:pt>
                <c:pt idx="3406">
                  <c:v>27.875886990593703</c:v>
                </c:pt>
                <c:pt idx="3407">
                  <c:v>23.434805851373369</c:v>
                </c:pt>
                <c:pt idx="3408">
                  <c:v>26.939046603882559</c:v>
                </c:pt>
                <c:pt idx="3409">
                  <c:v>36.063873908706299</c:v>
                </c:pt>
                <c:pt idx="3410">
                  <c:v>29.731511844655657</c:v>
                </c:pt>
                <c:pt idx="3411">
                  <c:v>24.877940552575215</c:v>
                </c:pt>
                <c:pt idx="3412">
                  <c:v>21.081617946923409</c:v>
                </c:pt>
                <c:pt idx="3413">
                  <c:v>19.289088735096069</c:v>
                </c:pt>
                <c:pt idx="3414">
                  <c:v>30.87220662033441</c:v>
                </c:pt>
                <c:pt idx="3415">
                  <c:v>25.76020800838285</c:v>
                </c:pt>
                <c:pt idx="3416">
                  <c:v>21.777006338202185</c:v>
                </c:pt>
                <c:pt idx="3417">
                  <c:v>18.617519017212686</c:v>
                </c:pt>
                <c:pt idx="3418">
                  <c:v>24.811734551011543</c:v>
                </c:pt>
                <c:pt idx="3419">
                  <c:v>25.058311243585333</c:v>
                </c:pt>
                <c:pt idx="3420">
                  <c:v>21.223982149845643</c:v>
                </c:pt>
                <c:pt idx="3421">
                  <c:v>18.174658855118974</c:v>
                </c:pt>
                <c:pt idx="3422">
                  <c:v>15.71295213531787</c:v>
                </c:pt>
                <c:pt idx="3423">
                  <c:v>13.699430125487718</c:v>
                </c:pt>
                <c:pt idx="3424">
                  <c:v>12.033391671434162</c:v>
                </c:pt>
                <c:pt idx="3425">
                  <c:v>10.640681954852813</c:v>
                </c:pt>
                <c:pt idx="3426">
                  <c:v>9.4657499408942094</c:v>
                </c:pt>
                <c:pt idx="3427">
                  <c:v>8.4663409510033585</c:v>
                </c:pt>
                <c:pt idx="3428">
                  <c:v>7.6098713267445772</c:v>
                </c:pt>
                <c:pt idx="3429">
                  <c:v>6.8709030335824695</c:v>
                </c:pt>
                <c:pt idx="3430">
                  <c:v>6.2293532011533506</c:v>
                </c:pt>
                <c:pt idx="3431">
                  <c:v>5.6692043363709992</c:v>
                </c:pt>
                <c:pt idx="3432">
                  <c:v>5.1775616578082069</c:v>
                </c:pt>
                <c:pt idx="3433">
                  <c:v>4.7439549658994675</c:v>
                </c:pt>
                <c:pt idx="3434">
                  <c:v>4.3598153126430015</c:v>
                </c:pt>
                <c:pt idx="3435">
                  <c:v>4.0180783058940266</c:v>
                </c:pt>
                <c:pt idx="3436">
                  <c:v>3.7128802932304517</c:v>
                </c:pt>
                <c:pt idx="3437">
                  <c:v>3.4393234488304816</c:v>
                </c:pt>
                <c:pt idx="3438">
                  <c:v>3.1932925193514285</c:v>
                </c:pt>
                <c:pt idx="3439">
                  <c:v>2.971310682877482</c:v>
                </c:pt>
                <c:pt idx="3440">
                  <c:v>2.7704252945281556</c:v>
                </c:pt>
                <c:pt idx="3441">
                  <c:v>2.5881166651870511</c:v>
                </c:pt>
                <c:pt idx="3442">
                  <c:v>2.4222247344733243</c:v>
                </c:pt>
                <c:pt idx="3443">
                  <c:v>2.2708897507470693</c:v>
                </c:pt>
                <c:pt idx="3444">
                  <c:v>2.1325039933675192</c:v>
                </c:pt>
                <c:pt idx="3445">
                  <c:v>2.0056722583206033</c:v>
                </c:pt>
                <c:pt idx="3446">
                  <c:v>1.8891793426651491</c:v>
                </c:pt>
                <c:pt idx="3447">
                  <c:v>1.7819631520059005</c:v>
                </c:pt>
                <c:pt idx="3448">
                  <c:v>1.6830923512605434</c:v>
                </c:pt>
                <c:pt idx="3449">
                  <c:v>1.5917477060603449</c:v>
                </c:pt>
                <c:pt idx="3450">
                  <c:v>1.5072064374627641</c:v>
                </c:pt>
                <c:pt idx="3451">
                  <c:v>1.4288290489154052</c:v>
                </c:pt>
                <c:pt idx="3452">
                  <c:v>1.3560481909494948</c:v>
                </c:pt>
                <c:pt idx="3453">
                  <c:v>1.2883592128650283</c:v>
                </c:pt>
                <c:pt idx="3454">
                  <c:v>1.2253121169236258</c:v>
                </c:pt>
                <c:pt idx="3455">
                  <c:v>1.1665046832337271</c:v>
                </c:pt>
                <c:pt idx="3456">
                  <c:v>1.1115765755929257</c:v>
                </c:pt>
                <c:pt idx="3457">
                  <c:v>1.0602042723350327</c:v>
                </c:pt>
                <c:pt idx="3458">
                  <c:v>1.0120966934761613</c:v>
                </c:pt>
                <c:pt idx="3459">
                  <c:v>0.9669914175266715</c:v>
                </c:pt>
                <c:pt idx="3460">
                  <c:v>0.9246513992926485</c:v>
                </c:pt>
                <c:pt idx="3461">
                  <c:v>0.88486211465863784</c:v>
                </c:pt>
                <c:pt idx="3462">
                  <c:v>0.84742907037197968</c:v>
                </c:pt>
                <c:pt idx="3463">
                  <c:v>0.81217562675022437</c:v>
                </c:pt>
                <c:pt idx="3464">
                  <c:v>0.77894108941268214</c:v>
                </c:pt>
                <c:pt idx="3465">
                  <c:v>0.74757903291800942</c:v>
                </c:pt>
                <c:pt idx="3466">
                  <c:v>0.71795582482998488</c:v>
                </c:pt>
                <c:pt idx="3467">
                  <c:v>0.68994932344028448</c:v>
                </c:pt>
                <c:pt idx="3468">
                  <c:v>0.66344772631703219</c:v>
                </c:pt>
                <c:pt idx="3469">
                  <c:v>0.63834855015592751</c:v>
                </c:pt>
                <c:pt idx="3470">
                  <c:v>0.61455772519640928</c:v>
                </c:pt>
                <c:pt idx="3471">
                  <c:v>0.59198878981759873</c:v>
                </c:pt>
                <c:pt idx="3472">
                  <c:v>0.57056217292061329</c:v>
                </c:pt>
                <c:pt idx="3473">
                  <c:v>0.55020455339486962</c:v>
                </c:pt>
                <c:pt idx="3474">
                  <c:v>0.53084828740534018</c:v>
                </c:pt>
                <c:pt idx="3475">
                  <c:v>0.5124308954658906</c:v>
                </c:pt>
                <c:pt idx="3476">
                  <c:v>0.49489460231426308</c:v>
                </c:pt>
                <c:pt idx="3477">
                  <c:v>0.47818592350486649</c:v>
                </c:pt>
                <c:pt idx="3478">
                  <c:v>0.46225529340933269</c:v>
                </c:pt>
                <c:pt idx="3479">
                  <c:v>0.44705672998116974</c:v>
                </c:pt>
                <c:pt idx="3480">
                  <c:v>0.43254753221589598</c:v>
                </c:pt>
                <c:pt idx="3481">
                  <c:v>0.4186880067353082</c:v>
                </c:pt>
                <c:pt idx="3482">
                  <c:v>0.4054412203554445</c:v>
                </c:pt>
                <c:pt idx="3483">
                  <c:v>0.3927727758718853</c:v>
                </c:pt>
                <c:pt idx="3484">
                  <c:v>0.38065060862146682</c:v>
                </c:pt>
                <c:pt idx="3485">
                  <c:v>0.36904480166303172</c:v>
                </c:pt>
                <c:pt idx="3486">
                  <c:v>0.3587713249984833</c:v>
                </c:pt>
                <c:pt idx="3487">
                  <c:v>0.3480813526058536</c:v>
                </c:pt>
                <c:pt idx="3488">
                  <c:v>0.33783110220209894</c:v>
                </c:pt>
                <c:pt idx="3489">
                  <c:v>0.32799759299120279</c:v>
                </c:pt>
                <c:pt idx="3490">
                  <c:v>0.31855929593216487</c:v>
                </c:pt>
                <c:pt idx="3491">
                  <c:v>0.30949602650675334</c:v>
                </c:pt>
                <c:pt idx="3492">
                  <c:v>0.30078884653096138</c:v>
                </c:pt>
                <c:pt idx="3493">
                  <c:v>0.29241997415467325</c:v>
                </c:pt>
                <c:pt idx="3494">
                  <c:v>0.28437270128355152</c:v>
                </c:pt>
                <c:pt idx="3495">
                  <c:v>0.27663131773644645</c:v>
                </c:pt>
                <c:pt idx="3496">
                  <c:v>0.26918104152191263</c:v>
                </c:pt>
                <c:pt idx="3497">
                  <c:v>0.26200795467985288</c:v>
                </c:pt>
                <c:pt idx="3498">
                  <c:v>0.25509894418980694</c:v>
                </c:pt>
                <c:pt idx="3499">
                  <c:v>0.24844164749682524</c:v>
                </c:pt>
                <c:pt idx="3500">
                  <c:v>0.24202440224991742</c:v>
                </c:pt>
                <c:pt idx="3501">
                  <c:v>0.23583619988739585</c:v>
                </c:pt>
                <c:pt idx="3502">
                  <c:v>0.22986664273857632</c:v>
                </c:pt>
                <c:pt idx="3503">
                  <c:v>0.2241059043427365</c:v>
                </c:pt>
                <c:pt idx="3504">
                  <c:v>0.21854469271441956</c:v>
                </c:pt>
                <c:pt idx="3505">
                  <c:v>0.21317421630941183</c:v>
                </c:pt>
                <c:pt idx="3506">
                  <c:v>0.20798615246842966</c:v>
                </c:pt>
                <c:pt idx="3507">
                  <c:v>0.2029726181359244</c:v>
                </c:pt>
                <c:pt idx="3508">
                  <c:v>0.1981261426697718</c:v>
                </c:pt>
                <c:pt idx="3509">
                  <c:v>0.19343964257413193</c:v>
                </c:pt>
                <c:pt idx="3510">
                  <c:v>0.18890639800267581</c:v>
                </c:pt>
                <c:pt idx="3511">
                  <c:v>0.18452003089281865</c:v>
                </c:pt>
                <c:pt idx="3512">
                  <c:v>0.18027448460376386</c:v>
                </c:pt>
                <c:pt idx="3513">
                  <c:v>0.17616400494214299</c:v>
                </c:pt>
                <c:pt idx="3514">
                  <c:v>0.17218312246900022</c:v>
                </c:pt>
                <c:pt idx="3515">
                  <c:v>0.16832663599087858</c:v>
                </c:pt>
                <c:pt idx="3516">
                  <c:v>0.16458959714594817</c:v>
                </c:pt>
                <c:pt idx="3517">
                  <c:v>0.16096729600353929</c:v>
                </c:pt>
                <c:pt idx="3518">
                  <c:v>0.15745524760219512</c:v>
                </c:pt>
                <c:pt idx="3519">
                  <c:v>0.15404917935748286</c:v>
                </c:pt>
                <c:pt idx="3520">
                  <c:v>0.15074501927639783</c:v>
                </c:pt>
                <c:pt idx="3521">
                  <c:v>0.14753888492027467</c:v>
                </c:pt>
                <c:pt idx="3522">
                  <c:v>0.14442707306276034</c:v>
                </c:pt>
                <c:pt idx="3523">
                  <c:v>0.14140604999363127</c:v>
                </c:pt>
                <c:pt idx="3524">
                  <c:v>0.13847244242311052</c:v>
                </c:pt>
                <c:pt idx="3525">
                  <c:v>0.135623028944859</c:v>
                </c:pt>
                <c:pt idx="3526">
                  <c:v>0.1328547320190567</c:v>
                </c:pt>
                <c:pt idx="3527">
                  <c:v>0.13016461043993849</c:v>
                </c:pt>
                <c:pt idx="3528">
                  <c:v>0.12754985225486032</c:v>
                </c:pt>
                <c:pt idx="3529">
                  <c:v>0.1250077681044528</c:v>
                </c:pt>
                <c:pt idx="3530">
                  <c:v>0.12253578495569593</c:v>
                </c:pt>
                <c:pt idx="3531">
                  <c:v>0.12013144020183854</c:v>
                </c:pt>
                <c:pt idx="3532">
                  <c:v>0.11779237610500738</c:v>
                </c:pt>
                <c:pt idx="3533">
                  <c:v>0.11551633455911209</c:v>
                </c:pt>
                <c:pt idx="3534">
                  <c:v>0.11330115215228069</c:v>
                </c:pt>
                <c:pt idx="3535">
                  <c:v>0.11114475550954887</c:v>
                </c:pt>
                <c:pt idx="3536">
                  <c:v>0.10904515689790795</c:v>
                </c:pt>
                <c:pt idx="3537">
                  <c:v>0.10700045007707931</c:v>
                </c:pt>
                <c:pt idx="3538">
                  <c:v>0.10500880638055772</c:v>
                </c:pt>
                <c:pt idx="3539">
                  <c:v>0.1030684710125421</c:v>
                </c:pt>
                <c:pt idx="3540">
                  <c:v>0.10117775954737113</c:v>
                </c:pt>
                <c:pt idx="3541">
                  <c:v>9.9335054618999372E-2</c:v>
                </c:pt>
                <c:pt idx="3542">
                  <c:v>9.7538802788904172E-2</c:v>
                </c:pt>
                <c:pt idx="3543">
                  <c:v>9.5787511581598636E-2</c:v>
                </c:pt>
                <c:pt idx="3544">
                  <c:v>9.4079746677655715E-2</c:v>
                </c:pt>
                <c:pt idx="3545">
                  <c:v>9.2414129254822105E-2</c:v>
                </c:pt>
                <c:pt idx="3546">
                  <c:v>9.0789333468430933E-2</c:v>
                </c:pt>
                <c:pt idx="3547">
                  <c:v>8.9204084062893735E-2</c:v>
                </c:pt>
                <c:pt idx="3548">
                  <c:v>8.7657154106597732E-2</c:v>
                </c:pt>
                <c:pt idx="3549">
                  <c:v>8.614736284302979E-2</c:v>
                </c:pt>
                <c:pt idx="3550">
                  <c:v>8.4673573651413397E-2</c:v>
                </c:pt>
                <c:pt idx="3551">
                  <c:v>8.3234692110573827E-2</c:v>
                </c:pt>
                <c:pt idx="3552">
                  <c:v>8.1829664160149765E-2</c:v>
                </c:pt>
                <c:pt idx="3553">
                  <c:v>8.0457474353639452E-2</c:v>
                </c:pt>
                <c:pt idx="3554">
                  <c:v>7.9117144198117259E-2</c:v>
                </c:pt>
                <c:pt idx="3555">
                  <c:v>7.7807730575779749E-2</c:v>
                </c:pt>
                <c:pt idx="3556">
                  <c:v>7.6528324242777432E-2</c:v>
                </c:pt>
                <c:pt idx="3557">
                  <c:v>7.5278048401073022E-2</c:v>
                </c:pt>
                <c:pt idx="3558">
                  <c:v>7.4056057339325021E-2</c:v>
                </c:pt>
                <c:pt idx="3559">
                  <c:v>7.2861535139038147E-2</c:v>
                </c:pt>
                <c:pt idx="3560">
                  <c:v>7.169369444245216E-2</c:v>
                </c:pt>
                <c:pt idx="3561">
                  <c:v>7.055177527885087E-2</c:v>
                </c:pt>
                <c:pt idx="3562">
                  <c:v>6.9435043946171129E-2</c:v>
                </c:pt>
                <c:pt idx="3563">
                  <c:v>6.83427919449765E-2</c:v>
                </c:pt>
                <c:pt idx="3564">
                  <c:v>6.7274334962035665E-2</c:v>
                </c:pt>
                <c:pt idx="3565">
                  <c:v>6.6229011900903523E-2</c:v>
                </c:pt>
                <c:pt idx="3566">
                  <c:v>6.5206183957058322E-2</c:v>
                </c:pt>
                <c:pt idx="3567">
                  <c:v>6.4205233735285527E-2</c:v>
                </c:pt>
                <c:pt idx="3568">
                  <c:v>6.3225564407137988E-2</c:v>
                </c:pt>
                <c:pt idx="3569">
                  <c:v>6.2266598906418939E-2</c:v>
                </c:pt>
                <c:pt idx="3570">
                  <c:v>6.1327779160756025E-2</c:v>
                </c:pt>
                <c:pt idx="3571">
                  <c:v>6.0408565357443565E-2</c:v>
                </c:pt>
                <c:pt idx="3572">
                  <c:v>5.9508435241827987E-2</c:v>
                </c:pt>
                <c:pt idx="3573">
                  <c:v>5.862688344661536E-2</c:v>
                </c:pt>
                <c:pt idx="3574">
                  <c:v>5.7763420850561187E-2</c:v>
                </c:pt>
                <c:pt idx="3575">
                  <c:v>5.6917573965095856E-2</c:v>
                </c:pt>
                <c:pt idx="3576">
                  <c:v>5.608888434751131E-2</c:v>
                </c:pt>
                <c:pt idx="3577">
                  <c:v>5.5276908039415491E-2</c:v>
                </c:pt>
                <c:pt idx="3578">
                  <c:v>5.4481215029226954E-2</c:v>
                </c:pt>
                <c:pt idx="3579">
                  <c:v>5.3701388737550246E-2</c:v>
                </c:pt>
                <c:pt idx="3580">
                  <c:v>5.2937025524334484E-2</c:v>
                </c:pt>
                <c:pt idx="3581">
                  <c:v>5.2187734216776457E-2</c:v>
                </c:pt>
                <c:pt idx="3582">
                  <c:v>5.1453135656983166E-2</c:v>
                </c:pt>
                <c:pt idx="3583">
                  <c:v>5.0732862268462908E-2</c:v>
                </c:pt>
                <c:pt idx="3584">
                  <c:v>5.0026557640560597E-2</c:v>
                </c:pt>
                <c:pt idx="3585">
                  <c:v>4.9333876130000752E-2</c:v>
                </c:pt>
                <c:pt idx="3586">
                  <c:v>4.8654482478744134E-2</c:v>
                </c:pt>
                <c:pt idx="3587">
                  <c:v>4.7988051447405818E-2</c:v>
                </c:pt>
                <c:pt idx="3588">
                  <c:v>4.733426746351891E-2</c:v>
                </c:pt>
                <c:pt idx="3589">
                  <c:v>4.669282428396819E-2</c:v>
                </c:pt>
                <c:pt idx="3590">
                  <c:v>4.6063424670948469E-2</c:v>
                </c:pt>
                <c:pt idx="3591">
                  <c:v>4.5445780080838188E-2</c:v>
                </c:pt>
                <c:pt idx="3592">
                  <c:v>4.4839610365407262E-2</c:v>
                </c:pt>
                <c:pt idx="3593">
                  <c:v>4.4244643484807715E-2</c:v>
                </c:pt>
                <c:pt idx="3594">
                  <c:v>4.3660615231824261E-2</c:v>
                </c:pt>
                <c:pt idx="3595">
                  <c:v>4.3087268966886E-2</c:v>
                </c:pt>
                <c:pt idx="3596">
                  <c:v>4.2524355363365768E-2</c:v>
                </c:pt>
                <c:pt idx="3597">
                  <c:v>4.1971632162717758E-2</c:v>
                </c:pt>
                <c:pt idx="3598">
                  <c:v>4.1428863939023494E-2</c:v>
                </c:pt>
                <c:pt idx="3599">
                  <c:v>4.0895821872540178E-2</c:v>
                </c:pt>
                <c:pt idx="3600">
                  <c:v>4.037228353186232E-2</c:v>
                </c:pt>
                <c:pt idx="3601">
                  <c:v>3.9858032664327171E-2</c:v>
                </c:pt>
                <c:pt idx="3602">
                  <c:v>3.9352858994313358E-2</c:v>
                </c:pt>
                <c:pt idx="3603">
                  <c:v>3.8856558029095913E-2</c:v>
                </c:pt>
                <c:pt idx="3604">
                  <c:v>3.8368930871939967E-2</c:v>
                </c:pt>
                <c:pt idx="3605">
                  <c:v>3.78897840421277E-2</c:v>
                </c:pt>
                <c:pt idx="3606">
                  <c:v>3.7418929301629281E-2</c:v>
                </c:pt>
                <c:pt idx="3607">
                  <c:v>3.6956183488141205E-2</c:v>
                </c:pt>
                <c:pt idx="3608">
                  <c:v>3.650136835422714E-2</c:v>
                </c:pt>
                <c:pt idx="3609">
                  <c:v>3.6054310412311205E-2</c:v>
                </c:pt>
                <c:pt idx="3610">
                  <c:v>3.561484078528316E-2</c:v>
                </c:pt>
                <c:pt idx="3611">
                  <c:v>3.5182795062485422E-2</c:v>
                </c:pt>
                <c:pt idx="3612">
                  <c:v>3.4758013160864937E-2</c:v>
                </c:pt>
                <c:pt idx="3613">
                  <c:v>3.4340339191079018E-2</c:v>
                </c:pt>
                <c:pt idx="3614">
                  <c:v>3.3929621328358028E-2</c:v>
                </c:pt>
                <c:pt idx="3615">
                  <c:v>3.3525711687932294E-2</c:v>
                </c:pt>
                <c:pt idx="3616">
                  <c:v>3.3128466204842458E-2</c:v>
                </c:pt>
                <c:pt idx="3617">
                  <c:v>3.2737744517959397E-2</c:v>
                </c:pt>
                <c:pt idx="3618">
                  <c:v>3.2353409858046266E-2</c:v>
                </c:pt>
                <c:pt idx="3619">
                  <c:v>3.1975328939705408E-2</c:v>
                </c:pt>
                <c:pt idx="3620">
                  <c:v>3.1603371857056493E-2</c:v>
                </c:pt>
                <c:pt idx="3621">
                  <c:v>3.1237411983001871E-2</c:v>
                </c:pt>
                <c:pt idx="3622">
                  <c:v>3.0877325871938748E-2</c:v>
                </c:pt>
                <c:pt idx="3623">
                  <c:v>3.0522993165786598E-2</c:v>
                </c:pt>
                <c:pt idx="3624">
                  <c:v>3.0174296503200752E-2</c:v>
                </c:pt>
                <c:pt idx="3625">
                  <c:v>2.9831121431851959E-2</c:v>
                </c:pt>
                <c:pt idx="3626">
                  <c:v>2.9493356323653529E-2</c:v>
                </c:pt>
                <c:pt idx="3627">
                  <c:v>2.9160892292825796E-2</c:v>
                </c:pt>
                <c:pt idx="3628">
                  <c:v>2.8833623116689588E-2</c:v>
                </c:pt>
                <c:pt idx="3629">
                  <c:v>2.8511445159086976E-2</c:v>
                </c:pt>
                <c:pt idx="3630">
                  <c:v>2.8194257296330377E-2</c:v>
                </c:pt>
                <c:pt idx="3631">
                  <c:v>2.7881960845586539E-2</c:v>
                </c:pt>
                <c:pt idx="3632">
                  <c:v>2.7574459495604397E-2</c:v>
                </c:pt>
                <c:pt idx="3633">
                  <c:v>2.7271659239700551E-2</c:v>
                </c:pt>
                <c:pt idx="3634">
                  <c:v>2.6973468310919537E-2</c:v>
                </c:pt>
                <c:pt idx="3635">
                  <c:v>2.6679797119288973E-2</c:v>
                </c:pt>
                <c:pt idx="3636">
                  <c:v>2.6390558191093288E-2</c:v>
                </c:pt>
                <c:pt idx="3637">
                  <c:v>2.6105666110092997E-2</c:v>
                </c:pt>
                <c:pt idx="3638">
                  <c:v>2.5825037460618677E-2</c:v>
                </c:pt>
                <c:pt idx="3639">
                  <c:v>2.5548590772472991E-2</c:v>
                </c:pt>
                <c:pt idx="3640">
                  <c:v>2.5276246467575009E-2</c:v>
                </c:pt>
                <c:pt idx="3641">
                  <c:v>2.5007926808285327E-2</c:v>
                </c:pt>
                <c:pt idx="3642">
                  <c:v>2.4743555847352289E-2</c:v>
                </c:pt>
                <c:pt idx="3643">
                  <c:v>2.4483059379421076E-2</c:v>
                </c:pt>
                <c:pt idx="3644">
                  <c:v>2.4226364894051836E-2</c:v>
                </c:pt>
                <c:pt idx="3645">
                  <c:v>2.3973401530192905E-2</c:v>
                </c:pt>
                <c:pt idx="3646">
                  <c:v>2.3724100032058579E-2</c:v>
                </c:pt>
                <c:pt idx="3647">
                  <c:v>2.3478392706362684E-2</c:v>
                </c:pt>
                <c:pt idx="3648">
                  <c:v>2.323621338086088E-2</c:v>
                </c:pt>
                <c:pt idx="3649">
                  <c:v>2.2997497364156062E-2</c:v>
                </c:pt>
                <c:pt idx="3650">
                  <c:v>2.2762181406724365E-2</c:v>
                </c:pt>
                <c:pt idx="3651">
                  <c:v>2.2530203663118833E-2</c:v>
                </c:pt>
                <c:pt idx="3652">
                  <c:v>2.2301503655311583E-2</c:v>
                </c:pt>
                <c:pt idx="3653">
                  <c:v>2.2076022237134976E-2</c:v>
                </c:pt>
                <c:pt idx="3654">
                  <c:v>2.1853701559785377E-2</c:v>
                </c:pt>
                <c:pt idx="3655">
                  <c:v>2.1634485038352781E-2</c:v>
                </c:pt>
                <c:pt idx="3656">
                  <c:v>2.1418317319342552E-2</c:v>
                </c:pt>
                <c:pt idx="3657">
                  <c:v>2.1205144249156312E-2</c:v>
                </c:pt>
                <c:pt idx="3658">
                  <c:v>2.099491284349872E-2</c:v>
                </c:pt>
                <c:pt idx="3659">
                  <c:v>2.0787571257681117E-2</c:v>
                </c:pt>
                <c:pt idx="3660">
                  <c:v>2.0583068757791111E-2</c:v>
                </c:pt>
                <c:pt idx="3661">
                  <c:v>2.0381355692700217E-2</c:v>
                </c:pt>
                <c:pt idx="3662">
                  <c:v>2.0182383466881847E-2</c:v>
                </c:pt>
                <c:pt idx="3663">
                  <c:v>1.9986104514013295E-2</c:v>
                </c:pt>
                <c:pt idx="3664">
                  <c:v>1.9792472271336001E-2</c:v>
                </c:pt>
                <c:pt idx="3665">
                  <c:v>1.9601441154749745E-2</c:v>
                </c:pt>
                <c:pt idx="3666">
                  <c:v>1.941296653461683E-2</c:v>
                </c:pt>
                <c:pt idx="3667">
                  <c:v>1.9227004712253588E-2</c:v>
                </c:pt>
                <c:pt idx="3668">
                  <c:v>1.9043512897087334E-2</c:v>
                </c:pt>
                <c:pt idx="3669">
                  <c:v>1.8862449184456731E-2</c:v>
                </c:pt>
                <c:pt idx="3670">
                  <c:v>1.8683772534036174E-2</c:v>
                </c:pt>
                <c:pt idx="3671">
                  <c:v>1.850744274886381E-2</c:v>
                </c:pt>
                <c:pt idx="3672">
                  <c:v>1.8333420454953741E-2</c:v>
                </c:pt>
                <c:pt idx="3673">
                  <c:v>1.8161667081475281E-2</c:v>
                </c:pt>
                <c:pt idx="3674">
                  <c:v>1.7992144841479946E-2</c:v>
                </c:pt>
                <c:pt idx="3675">
                  <c:v>1.7824816713160302E-2</c:v>
                </c:pt>
                <c:pt idx="3676">
                  <c:v>1.7659646421623435E-2</c:v>
                </c:pt>
                <c:pt idx="3677">
                  <c:v>1.7496598421163304E-2</c:v>
                </c:pt>
                <c:pt idx="3678">
                  <c:v>1.733563787801665E-2</c:v>
                </c:pt>
                <c:pt idx="3679">
                  <c:v>3.9917874744420725E-2</c:v>
                </c:pt>
                <c:pt idx="3680">
                  <c:v>3.9411647114511873E-2</c:v>
                </c:pt>
                <c:pt idx="3681">
                  <c:v>3.8914315880925372E-2</c:v>
                </c:pt>
                <c:pt idx="3682">
                  <c:v>3.8425681500025684E-2</c:v>
                </c:pt>
                <c:pt idx="3683">
                  <c:v>3.7945549864953861E-2</c:v>
                </c:pt>
                <c:pt idx="3684">
                  <c:v>3.7473732131533856E-2</c:v>
                </c:pt>
                <c:pt idx="3685">
                  <c:v>3.7010044550577492E-2</c:v>
                </c:pt>
                <c:pt idx="3686">
                  <c:v>3.9351055131262705E-2</c:v>
                </c:pt>
                <c:pt idx="3687">
                  <c:v>0.26704553441066736</c:v>
                </c:pt>
                <c:pt idx="3688">
                  <c:v>4.9845741344507566</c:v>
                </c:pt>
                <c:pt idx="3689">
                  <c:v>24.484809328254098</c:v>
                </c:pt>
                <c:pt idx="3690">
                  <c:v>53.472282495030719</c:v>
                </c:pt>
                <c:pt idx="3691">
                  <c:v>53.73054308441283</c:v>
                </c:pt>
                <c:pt idx="3692">
                  <c:v>42.772466816518147</c:v>
                </c:pt>
                <c:pt idx="3693">
                  <c:v>34.76421320265105</c:v>
                </c:pt>
                <c:pt idx="3694">
                  <c:v>34.002361585087527</c:v>
                </c:pt>
                <c:pt idx="3695">
                  <c:v>28.591108963629548</c:v>
                </c:pt>
                <c:pt idx="3696">
                  <c:v>23.992219283044392</c:v>
                </c:pt>
                <c:pt idx="3697">
                  <c:v>20.381022427774411</c:v>
                </c:pt>
                <c:pt idx="3698">
                  <c:v>17.497545287078403</c:v>
                </c:pt>
                <c:pt idx="3699">
                  <c:v>15.161551986507321</c:v>
                </c:pt>
                <c:pt idx="3700">
                  <c:v>15.846228520020539</c:v>
                </c:pt>
                <c:pt idx="3701">
                  <c:v>13.809080798613083</c:v>
                </c:pt>
                <c:pt idx="3702">
                  <c:v>13.166928627966964</c:v>
                </c:pt>
                <c:pt idx="3703">
                  <c:v>11.589704576765588</c:v>
                </c:pt>
                <c:pt idx="3704">
                  <c:v>10.267472330334153</c:v>
                </c:pt>
                <c:pt idx="3705">
                  <c:v>9.1491362526772591</c:v>
                </c:pt>
                <c:pt idx="3706">
                  <c:v>8.1956647560699913</c:v>
                </c:pt>
                <c:pt idx="3707">
                  <c:v>7.3768439931510565</c:v>
                </c:pt>
                <c:pt idx="3708">
                  <c:v>6.6690040614291002</c:v>
                </c:pt>
                <c:pt idx="3709">
                  <c:v>6.0533989321748409</c:v>
                </c:pt>
                <c:pt idx="3710">
                  <c:v>5.5150341589710186</c:v>
                </c:pt>
                <c:pt idx="3711">
                  <c:v>5.0418065755266657</c:v>
                </c:pt>
                <c:pt idx="3712">
                  <c:v>4.6238647740874024</c:v>
                </c:pt>
                <c:pt idx="3713">
                  <c:v>4.2531280566283227</c:v>
                </c:pt>
                <c:pt idx="3714">
                  <c:v>3.9229206302684911</c:v>
                </c:pt>
                <c:pt idx="3715">
                  <c:v>3.6276906254578445</c:v>
                </c:pt>
                <c:pt idx="3716">
                  <c:v>3.3627922452684538</c:v>
                </c:pt>
                <c:pt idx="3717">
                  <c:v>3.124370720381493</c:v>
                </c:pt>
                <c:pt idx="3718">
                  <c:v>2.9090013701997006</c:v>
                </c:pt>
                <c:pt idx="3719">
                  <c:v>2.7139313675659742</c:v>
                </c:pt>
                <c:pt idx="3720">
                  <c:v>2.5367558187975527</c:v>
                </c:pt>
                <c:pt idx="3721">
                  <c:v>2.3754103573412615</c:v>
                </c:pt>
                <c:pt idx="3722">
                  <c:v>2.2281154098742895</c:v>
                </c:pt>
                <c:pt idx="3723">
                  <c:v>2.093330758412792</c:v>
                </c:pt>
                <c:pt idx="3724">
                  <c:v>1.969718289330801</c:v>
                </c:pt>
                <c:pt idx="3725">
                  <c:v>1.8561112927453423</c:v>
                </c:pt>
                <c:pt idx="3726">
                  <c:v>1.7514890337243978</c:v>
                </c:pt>
                <c:pt idx="3727">
                  <c:v>1.6549555900023925</c:v>
                </c:pt>
                <c:pt idx="3728">
                  <c:v>1.5657221608809686</c:v>
                </c:pt>
                <c:pt idx="3729">
                  <c:v>1.4831089179286969</c:v>
                </c:pt>
                <c:pt idx="3730">
                  <c:v>1.4064644728471496</c:v>
                </c:pt>
                <c:pt idx="3731">
                  <c:v>1.3352592029485897</c:v>
                </c:pt>
                <c:pt idx="3732">
                  <c:v>1.2690056156484815</c:v>
                </c:pt>
                <c:pt idx="3733">
                  <c:v>1.208540857186913</c:v>
                </c:pt>
                <c:pt idx="3734">
                  <c:v>1.5317311019162942</c:v>
                </c:pt>
                <c:pt idx="3735">
                  <c:v>3.9853332801621115</c:v>
                </c:pt>
                <c:pt idx="3736">
                  <c:v>10.483257988357634</c:v>
                </c:pt>
                <c:pt idx="3737">
                  <c:v>12.425325065821859</c:v>
                </c:pt>
                <c:pt idx="3738">
                  <c:v>17.220473099422936</c:v>
                </c:pt>
                <c:pt idx="3739">
                  <c:v>17.549702690774822</c:v>
                </c:pt>
                <c:pt idx="3740">
                  <c:v>15.204090043217931</c:v>
                </c:pt>
                <c:pt idx="3741">
                  <c:v>13.280073963170301</c:v>
                </c:pt>
                <c:pt idx="3742">
                  <c:v>11.684090616211158</c:v>
                </c:pt>
                <c:pt idx="3743">
                  <c:v>10.346949966283143</c:v>
                </c:pt>
                <c:pt idx="3744">
                  <c:v>9.2166258964815455</c:v>
                </c:pt>
                <c:pt idx="3745">
                  <c:v>8.2534123199498683</c:v>
                </c:pt>
                <c:pt idx="3746">
                  <c:v>10.638946649728126</c:v>
                </c:pt>
                <c:pt idx="3747">
                  <c:v>12.086033664958826</c:v>
                </c:pt>
                <c:pt idx="3748">
                  <c:v>58.038616322121136</c:v>
                </c:pt>
                <c:pt idx="3749">
                  <c:v>45.855700944943131</c:v>
                </c:pt>
                <c:pt idx="3750">
                  <c:v>37.042825486137851</c:v>
                </c:pt>
                <c:pt idx="3751">
                  <c:v>30.472607616995358</c:v>
                </c:pt>
                <c:pt idx="3752">
                  <c:v>25.451552409111923</c:v>
                </c:pt>
                <c:pt idx="3753">
                  <c:v>21.534006621166416</c:v>
                </c:pt>
                <c:pt idx="3754">
                  <c:v>18.423056782835307</c:v>
                </c:pt>
                <c:pt idx="3755">
                  <c:v>15.914783942495204</c:v>
                </c:pt>
                <c:pt idx="3756">
                  <c:v>13.865454172354013</c:v>
                </c:pt>
                <c:pt idx="3757">
                  <c:v>12.171454055171463</c:v>
                </c:pt>
                <c:pt idx="3758">
                  <c:v>10.756610115411608</c:v>
                </c:pt>
                <c:pt idx="3759">
                  <c:v>9.5639425797007309</c:v>
                </c:pt>
                <c:pt idx="3760">
                  <c:v>8.5501666419253244</c:v>
                </c:pt>
                <c:pt idx="3761">
                  <c:v>7.6819434978668868</c:v>
                </c:pt>
                <c:pt idx="3762">
                  <c:v>6.9332732179971757</c:v>
                </c:pt>
                <c:pt idx="3763">
                  <c:v>6.2836491415287608</c:v>
                </c:pt>
                <c:pt idx="3764">
                  <c:v>5.7167301889104198</c:v>
                </c:pt>
                <c:pt idx="3765">
                  <c:v>5.2193717088416145</c:v>
                </c:pt>
                <c:pt idx="3766">
                  <c:v>4.7809085529582172</c:v>
                </c:pt>
                <c:pt idx="3767">
                  <c:v>4.3926182205774458</c:v>
                </c:pt>
                <c:pt idx="3768">
                  <c:v>4.0473143048372409</c:v>
                </c:pt>
                <c:pt idx="3769">
                  <c:v>3.7390354054140427</c:v>
                </c:pt>
                <c:pt idx="3770">
                  <c:v>3.4628047931885817</c:v>
                </c:pt>
                <c:pt idx="3771">
                  <c:v>3.2144430712745113</c:v>
                </c:pt>
                <c:pt idx="3772">
                  <c:v>2.9904209272779401</c:v>
                </c:pt>
                <c:pt idx="3773">
                  <c:v>2.7877424951177265</c:v>
                </c:pt>
                <c:pt idx="3774">
                  <c:v>2.6038522894211771</c:v>
                </c:pt>
                <c:pt idx="3775">
                  <c:v>2.4365604403944898</c:v>
                </c:pt>
                <c:pt idx="3776">
                  <c:v>2.283982244253786</c:v>
                </c:pt>
                <c:pt idx="3777">
                  <c:v>2.1444889921146988</c:v>
                </c:pt>
                <c:pt idx="3778">
                  <c:v>2.0166677444588474</c:v>
                </c:pt>
                <c:pt idx="3779">
                  <c:v>1.8992882459777303</c:v>
                </c:pt>
                <c:pt idx="3780">
                  <c:v>1.7912755741651796</c:v>
                </c:pt>
                <c:pt idx="3781">
                  <c:v>1.6916874183603789</c:v>
                </c:pt>
                <c:pt idx="3782">
                  <c:v>1.5997202086523921</c:v>
                </c:pt>
                <c:pt idx="3783">
                  <c:v>1.514591010002478</c:v>
                </c:pt>
                <c:pt idx="3784">
                  <c:v>1.4356804154387897</c:v>
                </c:pt>
                <c:pt idx="3785">
                  <c:v>1.3624149611423584</c:v>
                </c:pt>
                <c:pt idx="3786">
                  <c:v>1.2942846751706436</c:v>
                </c:pt>
                <c:pt idx="3787">
                  <c:v>1.230834915027269</c:v>
                </c:pt>
                <c:pt idx="3788">
                  <c:v>1.1716593950216849</c:v>
                </c:pt>
                <c:pt idx="3789">
                  <c:v>1.1163942102485809</c:v>
                </c:pt>
                <c:pt idx="3790">
                  <c:v>1.0647126984708304</c:v>
                </c:pt>
                <c:pt idx="3791">
                  <c:v>1.016321008966482</c:v>
                </c:pt>
                <c:pt idx="3792">
                  <c:v>0.97095426989336409</c:v>
                </c:pt>
                <c:pt idx="3793">
                  <c:v>0.92837326401693576</c:v>
                </c:pt>
                <c:pt idx="3794">
                  <c:v>0.88836153758352066</c:v>
                </c:pt>
                <c:pt idx="3795">
                  <c:v>0.8507228793655619</c:v>
                </c:pt>
                <c:pt idx="3796">
                  <c:v>0.81527911698099664</c:v>
                </c:pt>
                <c:pt idx="3797">
                  <c:v>0.7818681859097879</c:v>
                </c:pt>
                <c:pt idx="3798">
                  <c:v>0.75034243352654917</c:v>
                </c:pt>
                <c:pt idx="3799">
                  <c:v>0.72056712620237828</c:v>
                </c:pt>
                <c:pt idx="3800">
                  <c:v>0.69241913231279095</c:v>
                </c:pt>
                <c:pt idx="3801">
                  <c:v>0.66578575799193296</c:v>
                </c:pt>
                <c:pt idx="3802">
                  <c:v>0.64056371583362615</c:v>
                </c:pt>
                <c:pt idx="3803">
                  <c:v>0.61665820956875139</c:v>
                </c:pt>
                <c:pt idx="3804">
                  <c:v>0.59398212013676244</c:v>
                </c:pt>
                <c:pt idx="3805">
                  <c:v>0.57377068370442685</c:v>
                </c:pt>
                <c:pt idx="3806">
                  <c:v>0.55325396312665676</c:v>
                </c:pt>
                <c:pt idx="3807">
                  <c:v>0.53374860277753589</c:v>
                </c:pt>
                <c:pt idx="3808">
                  <c:v>0.51519136378061603</c:v>
                </c:pt>
                <c:pt idx="3809">
                  <c:v>0.49752377873990117</c:v>
                </c:pt>
                <c:pt idx="3810">
                  <c:v>0.48069173154413647</c:v>
                </c:pt>
                <c:pt idx="3811">
                  <c:v>0.46464507934595844</c:v>
                </c:pt>
                <c:pt idx="3812">
                  <c:v>0.44933731197651888</c:v>
                </c:pt>
                <c:pt idx="3813">
                  <c:v>0.43472524464429868</c:v>
                </c:pt>
                <c:pt idx="3814">
                  <c:v>0.42076874027523059</c:v>
                </c:pt>
                <c:pt idx="3815">
                  <c:v>0.40743045829162106</c:v>
                </c:pt>
                <c:pt idx="3816">
                  <c:v>0.3946756270096175</c:v>
                </c:pt>
                <c:pt idx="3817">
                  <c:v>0.38247183716733235</c:v>
                </c:pt>
                <c:pt idx="3818">
                  <c:v>0.37078885438534587</c:v>
                </c:pt>
                <c:pt idx="3819">
                  <c:v>0.35959844861402224</c:v>
                </c:pt>
                <c:pt idx="3820">
                  <c:v>0.34887423884308494</c:v>
                </c:pt>
                <c:pt idx="3821">
                  <c:v>0.33859155154243303</c:v>
                </c:pt>
                <c:pt idx="3822">
                  <c:v>0.32872729147296609</c:v>
                </c:pt>
                <c:pt idx="3823">
                  <c:v>0.31925982365542083</c:v>
                </c:pt>
                <c:pt idx="3824">
                  <c:v>0.31016886541651062</c:v>
                </c:pt>
                <c:pt idx="3825">
                  <c:v>0.30143538754744936</c:v>
                </c:pt>
                <c:pt idx="3826">
                  <c:v>0.29304152371211956</c:v>
                </c:pt>
                <c:pt idx="3827">
                  <c:v>0.2849704873325104</c:v>
                </c:pt>
                <c:pt idx="3828">
                  <c:v>0.27720649525905067</c:v>
                </c:pt>
                <c:pt idx="3829">
                  <c:v>0.26973469760439966</c:v>
                </c:pt>
                <c:pt idx="3830">
                  <c:v>0.26254111318224876</c:v>
                </c:pt>
                <c:pt idx="3831">
                  <c:v>0.25561257004866439</c:v>
                </c:pt>
                <c:pt idx="3832">
                  <c:v>0.24893665069338478</c:v>
                </c:pt>
                <c:pt idx="3833">
                  <c:v>0.24250164147289205</c:v>
                </c:pt>
                <c:pt idx="3834">
                  <c:v>0.23629648591676114</c:v>
                </c:pt>
                <c:pt idx="3835">
                  <c:v>0.23031074157422221</c:v>
                </c:pt>
                <c:pt idx="3836">
                  <c:v>0.22453454009958346</c:v>
                </c:pt>
                <c:pt idx="3837">
                  <c:v>0.21895855030356795</c:v>
                </c:pt>
                <c:pt idx="3838">
                  <c:v>0.21357394392308712</c:v>
                </c:pt>
                <c:pt idx="3839">
                  <c:v>0.20837236388484531</c:v>
                </c:pt>
                <c:pt idx="3840">
                  <c:v>0.20334589485872179</c:v>
                </c:pt>
                <c:pt idx="3841">
                  <c:v>0.19848703591537128</c:v>
                </c:pt>
                <c:pt idx="3842">
                  <c:v>0.19462934236376397</c:v>
                </c:pt>
                <c:pt idx="3843">
                  <c:v>0.19005732802337366</c:v>
                </c:pt>
                <c:pt idx="3844">
                  <c:v>0.18563379905158786</c:v>
                </c:pt>
                <c:pt idx="3845">
                  <c:v>0.18135261805620093</c:v>
                </c:pt>
                <c:pt idx="3846">
                  <c:v>0.17720795484308063</c:v>
                </c:pt>
                <c:pt idx="3847">
                  <c:v>0.17319426840343372</c:v>
                </c:pt>
                <c:pt idx="3848">
                  <c:v>0.16930629010935044</c:v>
                </c:pt>
                <c:pt idx="3849">
                  <c:v>0.16553900802655105</c:v>
                </c:pt>
                <c:pt idx="3850">
                  <c:v>0.16188765226084589</c:v>
                </c:pt>
                <c:pt idx="3851">
                  <c:v>0.15834768126175611</c:v>
                </c:pt>
                <c:pt idx="3852">
                  <c:v>0.15491476901301263</c:v>
                </c:pt>
                <c:pt idx="3853">
                  <c:v>0.15158479304537842</c:v>
                </c:pt>
                <c:pt idx="3854">
                  <c:v>0.14835382321244844</c:v>
                </c:pt>
                <c:pt idx="3855">
                  <c:v>0.14521811117482891</c:v>
                </c:pt>
                <c:pt idx="3856">
                  <c:v>0.14217408054242917</c:v>
                </c:pt>
                <c:pt idx="3857">
                  <c:v>0.13921831762855688</c:v>
                </c:pt>
                <c:pt idx="3858">
                  <c:v>0.13634756277312002</c:v>
                </c:pt>
                <c:pt idx="3859">
                  <c:v>0.13355870219554267</c:v>
                </c:pt>
                <c:pt idx="3860">
                  <c:v>0.13084876034102613</c:v>
                </c:pt>
                <c:pt idx="3861">
                  <c:v>0.12821489268655945</c:v>
                </c:pt>
                <c:pt idx="3862">
                  <c:v>0.12565437897561513</c:v>
                </c:pt>
                <c:pt idx="3863">
                  <c:v>0.12316461685279968</c:v>
                </c:pt>
                <c:pt idx="3864">
                  <c:v>0.12074311587186129</c:v>
                </c:pt>
                <c:pt idx="3865">
                  <c:v>0.11858937430950887</c:v>
                </c:pt>
                <c:pt idx="3866">
                  <c:v>0.11629191301028845</c:v>
                </c:pt>
                <c:pt idx="3867">
                  <c:v>0.11405604429047403</c:v>
                </c:pt>
                <c:pt idx="3868">
                  <c:v>0.11187966432718278</c:v>
                </c:pt>
                <c:pt idx="3869">
                  <c:v>0.10976075642203025</c:v>
                </c:pt>
                <c:pt idx="3870">
                  <c:v>0.10769738676922</c:v>
                </c:pt>
                <c:pt idx="3871">
                  <c:v>0.10568770045909097</c:v>
                </c:pt>
                <c:pt idx="3872">
                  <c:v>0.10372991770238013</c:v>
                </c:pt>
                <c:pt idx="3873">
                  <c:v>0.10182233026148262</c:v>
                </c:pt>
                <c:pt idx="3874">
                  <c:v>9.9963298075940399E-2</c:v>
                </c:pt>
                <c:pt idx="3875">
                  <c:v>9.8151246070260073E-2</c:v>
                </c:pt>
                <c:pt idx="3876">
                  <c:v>9.6384661132973323E-2</c:v>
                </c:pt>
                <c:pt idx="3877">
                  <c:v>9.4662089256601287E-2</c:v>
                </c:pt>
                <c:pt idx="3878">
                  <c:v>9.2982132828875477E-2</c:v>
                </c:pt>
                <c:pt idx="3879">
                  <c:v>9.1343448066210503E-2</c:v>
                </c:pt>
                <c:pt idx="3880">
                  <c:v>8.97447425810214E-2</c:v>
                </c:pt>
                <c:pt idx="3881">
                  <c:v>8.81847730750248E-2</c:v>
                </c:pt>
                <c:pt idx="3882">
                  <c:v>8.6662343151183138E-2</c:v>
                </c:pt>
                <c:pt idx="3883">
                  <c:v>8.5176301237417512E-2</c:v>
                </c:pt>
                <c:pt idx="3884">
                  <c:v>8.3725538615664646E-2</c:v>
                </c:pt>
                <c:pt idx="3885">
                  <c:v>8.2308987550258395E-2</c:v>
                </c:pt>
                <c:pt idx="3886">
                  <c:v>8.092561951000099E-2</c:v>
                </c:pt>
                <c:pt idx="3887">
                  <c:v>7.9574443478642384E-2</c:v>
                </c:pt>
                <c:pt idx="3888">
                  <c:v>7.8254504348818699E-2</c:v>
                </c:pt>
                <c:pt idx="3889">
                  <c:v>7.696488139480577E-2</c:v>
                </c:pt>
                <c:pt idx="3890">
                  <c:v>7.5704686819734093E-2</c:v>
                </c:pt>
                <c:pt idx="3891">
                  <c:v>7.4473064373175121E-2</c:v>
                </c:pt>
                <c:pt idx="3892">
                  <c:v>7.3269188035260974E-2</c:v>
                </c:pt>
                <c:pt idx="3893">
                  <c:v>7.2092260763731403E-2</c:v>
                </c:pt>
                <c:pt idx="3894">
                  <c:v>7.0941513300518372E-2</c:v>
                </c:pt>
                <c:pt idx="3895">
                  <c:v>6.9816203034681099E-2</c:v>
                </c:pt>
                <c:pt idx="3896">
                  <c:v>6.8715612918696795E-2</c:v>
                </c:pt>
                <c:pt idx="3897">
                  <c:v>6.7639050435284384E-2</c:v>
                </c:pt>
                <c:pt idx="3898">
                  <c:v>6.658584661210909E-2</c:v>
                </c:pt>
                <c:pt idx="3899">
                  <c:v>6.5555355081867092E-2</c:v>
                </c:pt>
                <c:pt idx="3900">
                  <c:v>6.4546951185396259E-2</c:v>
                </c:pt>
                <c:pt idx="3901">
                  <c:v>6.3560031115594509E-2</c:v>
                </c:pt>
                <c:pt idx="3902">
                  <c:v>6.2594011100053332E-2</c:v>
                </c:pt>
                <c:pt idx="3903">
                  <c:v>6.1648326620434166E-2</c:v>
                </c:pt>
                <c:pt idx="3904">
                  <c:v>6.0722431666727979E-2</c:v>
                </c:pt>
                <c:pt idx="3905">
                  <c:v>5.9815798024639766E-2</c:v>
                </c:pt>
                <c:pt idx="3906">
                  <c:v>5.8927914594441501E-2</c:v>
                </c:pt>
                <c:pt idx="3907">
                  <c:v>5.8058286739728376E-2</c:v>
                </c:pt>
                <c:pt idx="3908">
                  <c:v>5.7206435664597141E-2</c:v>
                </c:pt>
                <c:pt idx="3909">
                  <c:v>5.6371897817850999E-2</c:v>
                </c:pt>
                <c:pt idx="3910">
                  <c:v>5.5554224322907672E-2</c:v>
                </c:pt>
                <c:pt idx="3911">
                  <c:v>5.475298043216302E-2</c:v>
                </c:pt>
                <c:pt idx="3912">
                  <c:v>5.3967745004626123E-2</c:v>
                </c:pt>
                <c:pt idx="3913">
                  <c:v>5.3198110005708649E-2</c:v>
                </c:pt>
                <c:pt idx="3914">
                  <c:v>5.2443680028109174E-2</c:v>
                </c:pt>
                <c:pt idx="3915">
                  <c:v>5.1704071832789626E-2</c:v>
                </c:pt>
                <c:pt idx="3916">
                  <c:v>5.0978913909094863E-2</c:v>
                </c:pt>
                <c:pt idx="3917">
                  <c:v>5.0267846053115038E-2</c:v>
                </c:pt>
                <c:pt idx="3918">
                  <c:v>4.9570518963438427E-2</c:v>
                </c:pt>
                <c:pt idx="3919">
                  <c:v>4.8886593853486024E-2</c:v>
                </c:pt>
                <c:pt idx="3920">
                  <c:v>4.8215742079661318E-2</c:v>
                </c:pt>
                <c:pt idx="3921">
                  <c:v>4.7557644784588758E-2</c:v>
                </c:pt>
                <c:pt idx="3922">
                  <c:v>4.6911992554749024E-2</c:v>
                </c:pt>
                <c:pt idx="3923">
                  <c:v>4.6278485091858161E-2</c:v>
                </c:pt>
                <c:pt idx="3924">
                  <c:v>4.5656830897367967E-2</c:v>
                </c:pt>
                <c:pt idx="3925">
                  <c:v>4.5046746969495767E-2</c:v>
                </c:pt>
                <c:pt idx="3926">
                  <c:v>4.4447958512225071E-2</c:v>
                </c:pt>
                <c:pt idx="3927">
                  <c:v>4.3860198655742116E-2</c:v>
                </c:pt>
                <c:pt idx="3928">
                  <c:v>4.3283208187801833E-2</c:v>
                </c:pt>
                <c:pt idx="3929">
                  <c:v>4.2716735295542624E-2</c:v>
                </c:pt>
                <c:pt idx="3930">
                  <c:v>4.2160535317290242E-2</c:v>
                </c:pt>
                <c:pt idx="3931">
                  <c:v>4.1614370503916386E-2</c:v>
                </c:pt>
                <c:pt idx="3932">
                  <c:v>4.1078009789336428E-2</c:v>
                </c:pt>
                <c:pt idx="3933">
                  <c:v>4.0551228569752087E-2</c:v>
                </c:pt>
                <c:pt idx="3934">
                  <c:v>4.0033808491263222E-2</c:v>
                </c:pt>
                <c:pt idx="3935">
                  <c:v>3.9525537245491175E-2</c:v>
                </c:pt>
                <c:pt idx="3936">
                  <c:v>3.9026208372872427E-2</c:v>
                </c:pt>
                <c:pt idx="3937">
                  <c:v>3.8535621073298811E-2</c:v>
                </c:pt>
                <c:pt idx="3938">
                  <c:v>3.8053580023793755E-2</c:v>
                </c:pt>
                <c:pt idx="3939">
                  <c:v>3.7579895202931111E-2</c:v>
                </c:pt>
                <c:pt idx="3940">
                  <c:v>3.7114381721714322E-2</c:v>
                </c:pt>
                <c:pt idx="3941">
                  <c:v>3.665685966064814E-2</c:v>
                </c:pt>
                <c:pt idx="3942">
                  <c:v>3.6207153912747564E-2</c:v>
                </c:pt>
                <c:pt idx="3943">
                  <c:v>3.5765094032239694E-2</c:v>
                </c:pt>
                <c:pt idx="3944">
                  <c:v>3.5330514088725652E-2</c:v>
                </c:pt>
                <c:pt idx="3945">
                  <c:v>3.4903252526580705E-2</c:v>
                </c:pt>
                <c:pt idx="3946">
                  <c:v>3.4483152029379772E-2</c:v>
                </c:pt>
                <c:pt idx="3947">
                  <c:v>3.4070059389146527E-2</c:v>
                </c:pt>
                <c:pt idx="3948">
                  <c:v>3.3663825380231979E-2</c:v>
                </c:pt>
                <c:pt idx="3949">
                  <c:v>3.326430463763784E-2</c:v>
                </c:pt>
                <c:pt idx="3950">
                  <c:v>3.2871355539608023E-2</c:v>
                </c:pt>
                <c:pt idx="3951">
                  <c:v>3.2484840094319359E-2</c:v>
                </c:pt>
                <c:pt idx="3952">
                  <c:v>3.2104623830510361E-2</c:v>
                </c:pt>
                <c:pt idx="3953">
                  <c:v>3.1730575691893088E-2</c:v>
                </c:pt>
                <c:pt idx="3954">
                  <c:v>3.1362567935201049E-2</c:v>
                </c:pt>
                <c:pt idx="3955">
                  <c:v>3.1000476031731942E-2</c:v>
                </c:pt>
                <c:pt idx="3956">
                  <c:v>3.0644178572249513E-2</c:v>
                </c:pt>
                <c:pt idx="3957">
                  <c:v>3.0293557175115879E-2</c:v>
                </c:pt>
                <c:pt idx="3958">
                  <c:v>2.9948496397530361E-2</c:v>
                </c:pt>
                <c:pt idx="3959">
                  <c:v>2.9608883649755904E-2</c:v>
                </c:pt>
                <c:pt idx="3960">
                  <c:v>2.9274609112220518E-2</c:v>
                </c:pt>
                <c:pt idx="3961">
                  <c:v>2.8945565655384149E-2</c:v>
                </c:pt>
                <c:pt idx="3962">
                  <c:v>2.8621648762267346E-2</c:v>
                </c:pt>
                <c:pt idx="3963">
                  <c:v>2.8302756453542049E-2</c:v>
                </c:pt>
                <c:pt idx="3964">
                  <c:v>2.7988789215088693E-2</c:v>
                </c:pt>
                <c:pt idx="3965">
                  <c:v>2.7679649927928061E-2</c:v>
                </c:pt>
                <c:pt idx="3966">
                  <c:v>2.7375243800440381E-2</c:v>
                </c:pt>
                <c:pt idx="3967">
                  <c:v>2.7075478302786563E-2</c:v>
                </c:pt>
                <c:pt idx="3968">
                  <c:v>2.678026310345228E-2</c:v>
                </c:pt>
                <c:pt idx="3969">
                  <c:v>2.6489510007835837E-2</c:v>
                </c:pt>
                <c:pt idx="3970">
                  <c:v>2.620313289880663E-2</c:v>
                </c:pt>
                <c:pt idx="3971">
                  <c:v>2.5921047679162392E-2</c:v>
                </c:pt>
                <c:pt idx="3972">
                  <c:v>2.5643172215917009E-2</c:v>
                </c:pt>
                <c:pt idx="3973">
                  <c:v>2.5369426286352872E-2</c:v>
                </c:pt>
                <c:pt idx="3974">
                  <c:v>2.5099731525775017E-2</c:v>
                </c:pt>
                <c:pt idx="3975">
                  <c:v>2.483401137690654E-2</c:v>
                </c:pt>
                <c:pt idx="3976">
                  <c:v>2.4572191040866699E-2</c:v>
                </c:pt>
                <c:pt idx="3977">
                  <c:v>2.4314197429676263E-2</c:v>
                </c:pt>
                <c:pt idx="3978">
                  <c:v>2.4059959120236261E-2</c:v>
                </c:pt>
                <c:pt idx="3979">
                  <c:v>2.3809406309728481E-2</c:v>
                </c:pt>
                <c:pt idx="3980">
                  <c:v>2.3562470772388284E-2</c:v>
                </c:pt>
                <c:pt idx="3981">
                  <c:v>2.3319085817602111E-2</c:v>
                </c:pt>
                <c:pt idx="3982">
                  <c:v>2.3079186249283682E-2</c:v>
                </c:pt>
                <c:pt idx="3983">
                  <c:v>2.2842708326484926E-2</c:v>
                </c:pt>
                <c:pt idx="3984">
                  <c:v>2.2609589725199632E-2</c:v>
                </c:pt>
                <c:pt idx="3985">
                  <c:v>2.2379769501318252E-2</c:v>
                </c:pt>
                <c:pt idx="3986">
                  <c:v>2.2153188054695919E-2</c:v>
                </c:pt>
                <c:pt idx="3987">
                  <c:v>2.1929787094294613E-2</c:v>
                </c:pt>
                <c:pt idx="3988">
                  <c:v>2.1709509604364057E-2</c:v>
                </c:pt>
                <c:pt idx="3989">
                  <c:v>2.1492299811626564E-2</c:v>
                </c:pt>
                <c:pt idx="3990">
                  <c:v>2.1278103153431208E-2</c:v>
                </c:pt>
                <c:pt idx="3991">
                  <c:v>2.106686624684621E-2</c:v>
                </c:pt>
                <c:pt idx="3992">
                  <c:v>2.085853685865759E-2</c:v>
                </c:pt>
                <c:pt idx="3993">
                  <c:v>2.0653063876243938E-2</c:v>
                </c:pt>
                <c:pt idx="3994">
                  <c:v>2.0450397279299596E-2</c:v>
                </c:pt>
                <c:pt idx="3995">
                  <c:v>2.0250488112376716E-2</c:v>
                </c:pt>
                <c:pt idx="3996">
                  <c:v>2.0053288458220637E-2</c:v>
                </c:pt>
                <c:pt idx="3997">
                  <c:v>1.9858751411872377E-2</c:v>
                </c:pt>
                <c:pt idx="3998">
                  <c:v>1.9666831055513152E-2</c:v>
                </c:pt>
                <c:pt idx="3999">
                  <c:v>1.9477482434027079E-2</c:v>
                </c:pt>
                <c:pt idx="4000">
                  <c:v>1.9290661531258902E-2</c:v>
                </c:pt>
                <c:pt idx="4001">
                  <c:v>1.9106325246944476E-2</c:v>
                </c:pt>
                <c:pt idx="4002">
                  <c:v>1.8924431374292474E-2</c:v>
                </c:pt>
                <c:pt idx="4003">
                  <c:v>1.8744938578196299E-2</c:v>
                </c:pt>
                <c:pt idx="4004">
                  <c:v>1.8567806374056733E-2</c:v>
                </c:pt>
                <c:pt idx="4005">
                  <c:v>1.8392995107195706E-2</c:v>
                </c:pt>
                <c:pt idx="4006">
                  <c:v>1.8220465932842145E-2</c:v>
                </c:pt>
                <c:pt idx="4007">
                  <c:v>1.8050180796673011E-2</c:v>
                </c:pt>
                <c:pt idx="4008">
                  <c:v>1.7882102415890944E-2</c:v>
                </c:pt>
                <c:pt idx="4009">
                  <c:v>1.7716194260822687E-2</c:v>
                </c:pt>
                <c:pt idx="4010">
                  <c:v>1.7552420537021805E-2</c:v>
                </c:pt>
                <c:pt idx="4011">
                  <c:v>1.739074616785978E-2</c:v>
                </c:pt>
                <c:pt idx="4012">
                  <c:v>1.7231136777591218E-2</c:v>
                </c:pt>
                <c:pt idx="4013">
                  <c:v>1.7073558674877701E-2</c:v>
                </c:pt>
                <c:pt idx="4014">
                  <c:v>1.6917978836756851E-2</c:v>
                </c:pt>
                <c:pt idx="4015">
                  <c:v>1.6764364893043053E-2</c:v>
                </c:pt>
                <c:pt idx="4016">
                  <c:v>1.6612685111146105E-2</c:v>
                </c:pt>
                <c:pt idx="4017">
                  <c:v>1.6462908381295896E-2</c:v>
                </c:pt>
                <c:pt idx="4018">
                  <c:v>1.6315004202160435E-2</c:v>
                </c:pt>
                <c:pt idx="4019">
                  <c:v>1.616894266684548E-2</c:v>
                </c:pt>
                <c:pt idx="4020">
                  <c:v>1.6024694449264399E-2</c:v>
                </c:pt>
                <c:pt idx="4021">
                  <c:v>1.5882230790867036E-2</c:v>
                </c:pt>
                <c:pt idx="4022">
                  <c:v>1.5741523487717287E-2</c:v>
                </c:pt>
                <c:pt idx="4023">
                  <c:v>1.5602544877908544E-2</c:v>
                </c:pt>
                <c:pt idx="4024">
                  <c:v>1.5908332208381316E-2</c:v>
                </c:pt>
                <c:pt idx="4025">
                  <c:v>1.6746715947815054E-2</c:v>
                </c:pt>
                <c:pt idx="4026">
                  <c:v>1.6595257944471108E-2</c:v>
                </c:pt>
                <c:pt idx="4027">
                  <c:v>1.6445699433062479E-2</c:v>
                </c:pt>
                <c:pt idx="4028">
                  <c:v>1.6298009981747637E-2</c:v>
                </c:pt>
                <c:pt idx="4029">
                  <c:v>1.6152159751526868E-2</c:v>
                </c:pt>
                <c:pt idx="4030">
                  <c:v>1.6008119482654341E-2</c:v>
                </c:pt>
                <c:pt idx="4031">
                  <c:v>1.5865860481407958E-2</c:v>
                </c:pt>
                <c:pt idx="4032">
                  <c:v>1.5725354607206303E-2</c:v>
                </c:pt>
                <c:pt idx="4033">
                  <c:v>1.5586574260062781E-2</c:v>
                </c:pt>
                <c:pt idx="4034">
                  <c:v>1.5449492368366581E-2</c:v>
                </c:pt>
                <c:pt idx="4035">
                  <c:v>1.531408237698116E-2</c:v>
                </c:pt>
                <c:pt idx="4036">
                  <c:v>1.5180318235650692E-2</c:v>
                </c:pt>
                <c:pt idx="4037">
                  <c:v>1.5048174387705615E-2</c:v>
                </c:pt>
                <c:pt idx="4038">
                  <c:v>1.4917625759058598E-2</c:v>
                </c:pt>
                <c:pt idx="4039">
                  <c:v>1.4788647747482352E-2</c:v>
                </c:pt>
                <c:pt idx="4040">
                  <c:v>1.4661216212161248E-2</c:v>
                </c:pt>
                <c:pt idx="4041">
                  <c:v>1.4535307463508944E-2</c:v>
                </c:pt>
                <c:pt idx="4042">
                  <c:v>1.4410898253243947E-2</c:v>
                </c:pt>
                <c:pt idx="4043">
                  <c:v>1.4287965764716441E-2</c:v>
                </c:pt>
                <c:pt idx="4044">
                  <c:v>1.4166487603478427E-2</c:v>
                </c:pt>
                <c:pt idx="4045">
                  <c:v>1.4046441788090894E-2</c:v>
                </c:pt>
                <c:pt idx="4046">
                  <c:v>1.3927806741160806E-2</c:v>
                </c:pt>
                <c:pt idx="4047">
                  <c:v>1.3810561280601869E-2</c:v>
                </c:pt>
                <c:pt idx="4048">
                  <c:v>1.3694684611112404E-2</c:v>
                </c:pt>
                <c:pt idx="4049">
                  <c:v>1.35801563158644E-2</c:v>
                </c:pt>
                <c:pt idx="4050">
                  <c:v>1.3466956348397797E-2</c:v>
                </c:pt>
                <c:pt idx="4051">
                  <c:v>1.3355065024714395E-2</c:v>
                </c:pt>
                <c:pt idx="4052">
                  <c:v>1.3244463015565516E-2</c:v>
                </c:pt>
                <c:pt idx="4053">
                  <c:v>1.3135131338928605E-2</c:v>
                </c:pt>
                <c:pt idx="4054">
                  <c:v>1.3027051352666859E-2</c:v>
                </c:pt>
                <c:pt idx="4055">
                  <c:v>1.2920204747367516E-2</c:v>
                </c:pt>
                <c:pt idx="4056">
                  <c:v>1.2814573539353323E-2</c:v>
                </c:pt>
                <c:pt idx="4057">
                  <c:v>1.2710140063862983E-2</c:v>
                </c:pt>
                <c:pt idx="4058">
                  <c:v>1.2606886968395528E-2</c:v>
                </c:pt>
                <c:pt idx="4059">
                  <c:v>1.2504797206214325E-2</c:v>
                </c:pt>
                <c:pt idx="4060">
                  <c:v>1.2403854030006625E-2</c:v>
                </c:pt>
                <c:pt idx="4061">
                  <c:v>1.2304040985693942E-2</c:v>
                </c:pt>
                <c:pt idx="4062">
                  <c:v>1.220534190638977E-2</c:v>
                </c:pt>
                <c:pt idx="4063">
                  <c:v>1.2107740906500247E-2</c:v>
                </c:pt>
                <c:pt idx="4064">
                  <c:v>1.2011222375964168E-2</c:v>
                </c:pt>
                <c:pt idx="4065">
                  <c:v>1.1915770974628596E-2</c:v>
                </c:pt>
                <c:pt idx="4066">
                  <c:v>1.182137162675634E-2</c:v>
                </c:pt>
                <c:pt idx="4067">
                  <c:v>1.1728009515662085E-2</c:v>
                </c:pt>
                <c:pt idx="4068">
                  <c:v>1.1635670078473449E-2</c:v>
                </c:pt>
                <c:pt idx="4069">
                  <c:v>1.1544339001013896E-2</c:v>
                </c:pt>
                <c:pt idx="4070">
                  <c:v>1.1454002212804177E-2</c:v>
                </c:pt>
                <c:pt idx="4071">
                  <c:v>1.136464588217943E-2</c:v>
                </c:pt>
                <c:pt idx="4072">
                  <c:v>1.1276256411518479E-2</c:v>
                </c:pt>
                <c:pt idx="4073">
                  <c:v>1.1188820432582954E-2</c:v>
                </c:pt>
                <c:pt idx="4074">
                  <c:v>1.1102324801962908E-2</c:v>
                </c:pt>
                <c:pt idx="4075">
                  <c:v>1.101675659662649E-2</c:v>
                </c:pt>
                <c:pt idx="4076">
                  <c:v>1.0932103109570874E-2</c:v>
                </c:pt>
                <c:pt idx="4077">
                  <c:v>2.5551133912182729E-2</c:v>
                </c:pt>
                <c:pt idx="4078">
                  <c:v>2.5278751946282485E-2</c:v>
                </c:pt>
                <c:pt idx="4079">
                  <c:v>2.5010395338163734E-2</c:v>
                </c:pt>
                <c:pt idx="4080">
                  <c:v>5.631498484224718E-2</c:v>
                </c:pt>
                <c:pt idx="4081">
                  <c:v>0.17935986180171168</c:v>
                </c:pt>
                <c:pt idx="4082">
                  <c:v>0.33511622721011614</c:v>
                </c:pt>
                <c:pt idx="4083">
                  <c:v>0.60866627748479862</c:v>
                </c:pt>
                <c:pt idx="4084">
                  <c:v>3.7115189364100458</c:v>
                </c:pt>
                <c:pt idx="4085">
                  <c:v>3.4381010623994466</c:v>
                </c:pt>
                <c:pt idx="4086">
                  <c:v>4.2802550043037684</c:v>
                </c:pt>
                <c:pt idx="4087">
                  <c:v>8.6339238299919998</c:v>
                </c:pt>
                <c:pt idx="4088">
                  <c:v>9.3365667244881649</c:v>
                </c:pt>
                <c:pt idx="4089">
                  <c:v>8.3559727359960387</c:v>
                </c:pt>
                <c:pt idx="4090">
                  <c:v>7.5149107015481782</c:v>
                </c:pt>
                <c:pt idx="4091">
                  <c:v>7.1987120040300434</c:v>
                </c:pt>
                <c:pt idx="4092">
                  <c:v>12.505086648465893</c:v>
                </c:pt>
                <c:pt idx="4093">
                  <c:v>14.503609058730907</c:v>
                </c:pt>
                <c:pt idx="4094">
                  <c:v>12.700956486696246</c:v>
                </c:pt>
                <c:pt idx="4095">
                  <c:v>11.200343166207768</c:v>
                </c:pt>
                <c:pt idx="4096">
                  <c:v>9.9391218719539189</c:v>
                </c:pt>
                <c:pt idx="4097">
                  <c:v>8.8699370545672807</c:v>
                </c:pt>
                <c:pt idx="4098">
                  <c:v>9.7147865415604695</c:v>
                </c:pt>
                <c:pt idx="4099">
                  <c:v>22.381593027321358</c:v>
                </c:pt>
                <c:pt idx="4100">
                  <c:v>59.333998431998921</c:v>
                </c:pt>
                <c:pt idx="4101">
                  <c:v>46.776079448848179</c:v>
                </c:pt>
                <c:pt idx="4102">
                  <c:v>37.719042869922191</c:v>
                </c:pt>
                <c:pt idx="4103">
                  <c:v>30.983149426506102</c:v>
                </c:pt>
                <c:pt idx="4104">
                  <c:v>25.845823373081171</c:v>
                </c:pt>
                <c:pt idx="4105">
                  <c:v>27.593458687848926</c:v>
                </c:pt>
                <c:pt idx="4106">
                  <c:v>23.214279234954713</c:v>
                </c:pt>
                <c:pt idx="4107">
                  <c:v>19.763580555180553</c:v>
                </c:pt>
                <c:pt idx="4108">
                  <c:v>16.999958197724521</c:v>
                </c:pt>
                <c:pt idx="4109">
                  <c:v>24.286325343428995</c:v>
                </c:pt>
                <c:pt idx="4110">
                  <c:v>123.6953571787319</c:v>
                </c:pt>
                <c:pt idx="4111">
                  <c:v>210.09714099091042</c:v>
                </c:pt>
                <c:pt idx="4112">
                  <c:v>278.75095969000859</c:v>
                </c:pt>
                <c:pt idx="4113">
                  <c:v>356.7103917987497</c:v>
                </c:pt>
                <c:pt idx="4114">
                  <c:v>225.14333780055009</c:v>
                </c:pt>
                <c:pt idx="4115">
                  <c:v>147.43220389944582</c:v>
                </c:pt>
                <c:pt idx="4116">
                  <c:v>103.76688428299011</c:v>
                </c:pt>
                <c:pt idx="4117">
                  <c:v>76.744852339815452</c:v>
                </c:pt>
                <c:pt idx="4118">
                  <c:v>81.164964359845655</c:v>
                </c:pt>
                <c:pt idx="4119">
                  <c:v>61.862859052866867</c:v>
                </c:pt>
                <c:pt idx="4120">
                  <c:v>48.564184538169876</c:v>
                </c:pt>
                <c:pt idx="4121">
                  <c:v>53.398977380773424</c:v>
                </c:pt>
                <c:pt idx="4122">
                  <c:v>92.7468519122217</c:v>
                </c:pt>
                <c:pt idx="4123">
                  <c:v>97.734080870369027</c:v>
                </c:pt>
                <c:pt idx="4124">
                  <c:v>72.838804012009106</c:v>
                </c:pt>
                <c:pt idx="4125">
                  <c:v>66.363811607405438</c:v>
                </c:pt>
                <c:pt idx="4126">
                  <c:v>128.64036923233459</c:v>
                </c:pt>
                <c:pt idx="4127">
                  <c:v>168.91538432989682</c:v>
                </c:pt>
                <c:pt idx="4128">
                  <c:v>275.58073533401551</c:v>
                </c:pt>
                <c:pt idx="4129">
                  <c:v>257.61287022948221</c:v>
                </c:pt>
                <c:pt idx="4130">
                  <c:v>242.64170412186201</c:v>
                </c:pt>
                <c:pt idx="4131">
                  <c:v>185.68073066195012</c:v>
                </c:pt>
                <c:pt idx="4132">
                  <c:v>125.88603465905042</c:v>
                </c:pt>
                <c:pt idx="4133">
                  <c:v>90.692939216189018</c:v>
                </c:pt>
                <c:pt idx="4134">
                  <c:v>68.220345358569077</c:v>
                </c:pt>
                <c:pt idx="4135">
                  <c:v>53.010591478502029</c:v>
                </c:pt>
                <c:pt idx="4136">
                  <c:v>42.25377587196531</c:v>
                </c:pt>
                <c:pt idx="4137">
                  <c:v>34.37882382989249</c:v>
                </c:pt>
                <c:pt idx="4138">
                  <c:v>28.450251965866677</c:v>
                </c:pt>
                <c:pt idx="4139">
                  <c:v>23.88255947518871</c:v>
                </c:pt>
                <c:pt idx="4140">
                  <c:v>20.294106699327912</c:v>
                </c:pt>
                <c:pt idx="4141">
                  <c:v>17.427584985054409</c:v>
                </c:pt>
                <c:pt idx="4142">
                  <c:v>15.1044774171126</c:v>
                </c:pt>
                <c:pt idx="4143">
                  <c:v>13.197851582390577</c:v>
                </c:pt>
                <c:pt idx="4144">
                  <c:v>11.615506603873957</c:v>
                </c:pt>
                <c:pt idx="4145">
                  <c:v>10.289203453458885</c:v>
                </c:pt>
                <c:pt idx="4146">
                  <c:v>9.1675930591756831</c:v>
                </c:pt>
                <c:pt idx="4147">
                  <c:v>8.2114600455863513</c:v>
                </c:pt>
                <c:pt idx="4148">
                  <c:v>7.3904551362515782</c:v>
                </c:pt>
                <c:pt idx="4149">
                  <c:v>8.79410130271207</c:v>
                </c:pt>
                <c:pt idx="4150">
                  <c:v>7.9288831841059597</c:v>
                </c:pt>
                <c:pt idx="4151">
                  <c:v>9.0849320030332912</c:v>
                </c:pt>
                <c:pt idx="4152">
                  <c:v>11.439087468469884</c:v>
                </c:pt>
                <c:pt idx="4153">
                  <c:v>10.140549974932174</c:v>
                </c:pt>
                <c:pt idx="4154">
                  <c:v>9.041285068840855</c:v>
                </c:pt>
                <c:pt idx="4155">
                  <c:v>8.1033250315399243</c:v>
                </c:pt>
                <c:pt idx="4156">
                  <c:v>9.9225807065508249</c:v>
                </c:pt>
                <c:pt idx="4157">
                  <c:v>19.701892143903383</c:v>
                </c:pt>
                <c:pt idx="4158">
                  <c:v>26.821983863060531</c:v>
                </c:pt>
                <c:pt idx="4159">
                  <c:v>25.274043229673573</c:v>
                </c:pt>
                <c:pt idx="4160">
                  <c:v>21.394121645762226</c:v>
                </c:pt>
                <c:pt idx="4161">
                  <c:v>31.346412231768028</c:v>
                </c:pt>
                <c:pt idx="4162">
                  <c:v>45.932762690411465</c:v>
                </c:pt>
                <c:pt idx="4163">
                  <c:v>45.310481449233748</c:v>
                </c:pt>
                <c:pt idx="4164">
                  <c:v>36.641392690835879</c:v>
                </c:pt>
                <c:pt idx="4165">
                  <c:v>30.168997556209668</c:v>
                </c:pt>
                <c:pt idx="4166">
                  <c:v>25.216742963261932</c:v>
                </c:pt>
                <c:pt idx="4167">
                  <c:v>21.348945426894403</c:v>
                </c:pt>
                <c:pt idx="4168">
                  <c:v>18.274822436989609</c:v>
                </c:pt>
                <c:pt idx="4169">
                  <c:v>15.794367163036515</c:v>
                </c:pt>
                <c:pt idx="4170">
                  <c:v>13.766421793316894</c:v>
                </c:pt>
                <c:pt idx="4171">
                  <c:v>12.089116003746318</c:v>
                </c:pt>
                <c:pt idx="4172">
                  <c:v>10.687484071821926</c:v>
                </c:pt>
                <c:pt idx="4173">
                  <c:v>9.5054007276254389</c:v>
                </c:pt>
                <c:pt idx="4174">
                  <c:v>8.5001970707545116</c:v>
                </c:pt>
                <c:pt idx="4175">
                  <c:v>7.6389856644241458</c:v>
                </c:pt>
                <c:pt idx="4176">
                  <c:v>6.8961023497562213</c:v>
                </c:pt>
                <c:pt idx="4177">
                  <c:v>6.2512936504719967</c:v>
                </c:pt>
                <c:pt idx="4178">
                  <c:v>5.6884117655676141</c:v>
                </c:pt>
                <c:pt idx="4179">
                  <c:v>5.1944612621055848</c:v>
                </c:pt>
                <c:pt idx="4180">
                  <c:v>4.7588933911406759</c:v>
                </c:pt>
                <c:pt idx="4181">
                  <c:v>4.3730773195207586</c:v>
                </c:pt>
                <c:pt idx="4182">
                  <c:v>4.0298994692510135</c:v>
                </c:pt>
                <c:pt idx="4183">
                  <c:v>3.723456776020122</c:v>
                </c:pt>
                <c:pt idx="4184">
                  <c:v>3.4488195939835666</c:v>
                </c:pt>
                <c:pt idx="4185">
                  <c:v>3.2018467973153046</c:v>
                </c:pt>
                <c:pt idx="4186">
                  <c:v>2.9790403882715246</c:v>
                </c:pt>
                <c:pt idx="4187">
                  <c:v>2.7774302827636417</c:v>
                </c:pt>
                <c:pt idx="4188">
                  <c:v>2.5944823461484812</c:v>
                </c:pt>
                <c:pt idx="4189">
                  <c:v>2.4280244867829022</c:v>
                </c:pt>
                <c:pt idx="4190">
                  <c:v>2.2761868808320567</c:v>
                </c:pt>
                <c:pt idx="4191">
                  <c:v>2.1373533344521074</c:v>
                </c:pt>
                <c:pt idx="4192">
                  <c:v>2.0101214827329765</c:v>
                </c:pt>
                <c:pt idx="4193">
                  <c:v>1.8932700444883206</c:v>
                </c:pt>
                <c:pt idx="4194">
                  <c:v>1.7857317446856891</c:v>
                </c:pt>
                <c:pt idx="4195">
                  <c:v>1.686570815294796</c:v>
                </c:pt>
                <c:pt idx="4196">
                  <c:v>1.5949642145901597</c:v>
                </c:pt>
                <c:pt idx="4197">
                  <c:v>1.5101858819285729</c:v>
                </c:pt>
                <c:pt idx="4198">
                  <c:v>1.4315934825301628</c:v>
                </c:pt>
                <c:pt idx="4199">
                  <c:v>1.3586172042824833</c:v>
                </c:pt>
                <c:pt idx="4200">
                  <c:v>1.290750253102086</c:v>
                </c:pt>
                <c:pt idx="4201">
                  <c:v>1.22754076020688</c:v>
                </c:pt>
                <c:pt idx="4202">
                  <c:v>1.1685848677601902</c:v>
                </c:pt>
                <c:pt idx="4203">
                  <c:v>1.1135208017708176</c:v>
                </c:pt>
                <c:pt idx="4204">
                  <c:v>1.0620237751857402</c:v>
                </c:pt>
                <c:pt idx="4205">
                  <c:v>1.0138015915717971</c:v>
                </c:pt>
                <c:pt idx="4206">
                  <c:v>0.96859084202416568</c:v>
                </c:pt>
                <c:pt idx="4207">
                  <c:v>0.92615360603097829</c:v>
                </c:pt>
                <c:pt idx="4208">
                  <c:v>0.88627458179943119</c:v>
                </c:pt>
                <c:pt idx="4209">
                  <c:v>0.84875858366403734</c:v>
                </c:pt>
                <c:pt idx="4210">
                  <c:v>0.81342835416897386</c:v>
                </c:pt>
                <c:pt idx="4211">
                  <c:v>0.78012264665282682</c:v>
                </c:pt>
                <c:pt idx="4212">
                  <c:v>0.7486945409911655</c:v>
                </c:pt>
                <c:pt idx="4213">
                  <c:v>0.7190099608303967</c:v>
                </c:pt>
                <c:pt idx="4214">
                  <c:v>0.69094636538401721</c:v>
                </c:pt>
                <c:pt idx="4215">
                  <c:v>0.66439479842458271</c:v>
                </c:pt>
                <c:pt idx="4216">
                  <c:v>0.64213651982310882</c:v>
                </c:pt>
                <c:pt idx="4217">
                  <c:v>0.61814949456645196</c:v>
                </c:pt>
                <c:pt idx="4218">
                  <c:v>0.59539724281655859</c:v>
                </c:pt>
                <c:pt idx="4219">
                  <c:v>0.57379917312330697</c:v>
                </c:pt>
                <c:pt idx="4220">
                  <c:v>0.55328103828685637</c:v>
                </c:pt>
                <c:pt idx="4221">
                  <c:v>0.53377435272561879</c:v>
                </c:pt>
                <c:pt idx="4222">
                  <c:v>0.51521587079831055</c:v>
                </c:pt>
                <c:pt idx="4223">
                  <c:v>0.49754711894387105</c:v>
                </c:pt>
                <c:pt idx="4224">
                  <c:v>0.48071397542515681</c:v>
                </c:pt>
                <c:pt idx="4225">
                  <c:v>0.46466629225433886</c:v>
                </c:pt>
                <c:pt idx="4226">
                  <c:v>0.44935755455978299</c:v>
                </c:pt>
                <c:pt idx="4227">
                  <c:v>0.43474457324237503</c:v>
                </c:pt>
                <c:pt idx="4228">
                  <c:v>0.42078720727777441</c:v>
                </c:pt>
                <c:pt idx="4229">
                  <c:v>0.40744811246153195</c:v>
                </c:pt>
                <c:pt idx="4230">
                  <c:v>0.39469251377633624</c:v>
                </c:pt>
                <c:pt idx="4231">
                  <c:v>0.3824879988930826</c:v>
                </c:pt>
                <c:pt idx="4232">
                  <c:v>0.37080433060710871</c:v>
                </c:pt>
                <c:pt idx="4233">
                  <c:v>0.35961327626373496</c:v>
                </c:pt>
                <c:pt idx="4234">
                  <c:v>0.34888845244825201</c:v>
                </c:pt>
                <c:pt idx="4235">
                  <c:v>0.33860518340910295</c:v>
                </c:pt>
                <c:pt idx="4236">
                  <c:v>0.32874037185281735</c:v>
                </c:pt>
                <c:pt idx="4237">
                  <c:v>0.31927238089849846</c:v>
                </c:pt>
                <c:pt idx="4238">
                  <c:v>0.31018092611099984</c:v>
                </c:pt>
                <c:pt idx="4239">
                  <c:v>0.30144697664771719</c:v>
                </c:pt>
                <c:pt idx="4240">
                  <c:v>0.29305266465613106</c:v>
                </c:pt>
                <c:pt idx="4241">
                  <c:v>0.28498120214960676</c:v>
                </c:pt>
                <c:pt idx="4242">
                  <c:v>0.27721680466897841</c:v>
                </c:pt>
                <c:pt idx="4243">
                  <c:v>0.26974462110838837</c:v>
                </c:pt>
                <c:pt idx="4244">
                  <c:v>0.26255066914684877</c:v>
                </c:pt>
                <c:pt idx="4245">
                  <c:v>0.25562177578299944</c:v>
                </c:pt>
                <c:pt idx="4246">
                  <c:v>0.24894552252039001</c:v>
                </c:pt>
                <c:pt idx="4247">
                  <c:v>0.24251019479507085</c:v>
                </c:pt>
                <c:pt idx="4248">
                  <c:v>0.23630473527692999</c:v>
                </c:pt>
                <c:pt idx="4249">
                  <c:v>0.23031870071167401</c:v>
                </c:pt>
                <c:pt idx="4250">
                  <c:v>0.2245422220020562</c:v>
                </c:pt>
                <c:pt idx="4251">
                  <c:v>0.22267389310084654</c:v>
                </c:pt>
                <c:pt idx="4252">
                  <c:v>0.21879249484502877</c:v>
                </c:pt>
                <c:pt idx="4253">
                  <c:v>0.21341355919758889</c:v>
                </c:pt>
                <c:pt idx="4254">
                  <c:v>0.20821740351311527</c:v>
                </c:pt>
                <c:pt idx="4255">
                  <c:v>0.20722038314642746</c:v>
                </c:pt>
                <c:pt idx="4256">
                  <c:v>0.20223246776785742</c:v>
                </c:pt>
                <c:pt idx="4257">
                  <c:v>0.19741052066214587</c:v>
                </c:pt>
                <c:pt idx="4258">
                  <c:v>0.19274751454251748</c:v>
                </c:pt>
                <c:pt idx="4259">
                  <c:v>0.1882367823787349</c:v>
                </c:pt>
                <c:pt idx="4260">
                  <c:v>0.18387199576558452</c:v>
                </c:pt>
                <c:pt idx="4261">
                  <c:v>0.17964714477700175</c:v>
                </c:pt>
                <c:pt idx="4262">
                  <c:v>0.17555651919118276</c:v>
                </c:pt>
                <c:pt idx="4263">
                  <c:v>0.17159469098184588</c:v>
                </c:pt>
                <c:pt idx="4264">
                  <c:v>0.16775649797968217</c:v>
                </c:pt>
                <c:pt idx="4265">
                  <c:v>0.16403702861610267</c:v>
                </c:pt>
                <c:pt idx="4266">
                  <c:v>0.16043160766869799</c:v>
                </c:pt>
                <c:pt idx="4267">
                  <c:v>0.15693578293448801</c:v>
                </c:pt>
                <c:pt idx="4268">
                  <c:v>0.15354531276307656</c:v>
                </c:pt>
                <c:pt idx="4269">
                  <c:v>0.15025615438734105</c:v>
                </c:pt>
                <c:pt idx="4270">
                  <c:v>0.14706445299429413</c:v>
                </c:pt>
                <c:pt idx="4271">
                  <c:v>0.14396653148333888</c:v>
                </c:pt>
                <c:pt idx="4272">
                  <c:v>0.14095888086330294</c:v>
                </c:pt>
                <c:pt idx="4273">
                  <c:v>0.13803815124345489</c:v>
                </c:pt>
                <c:pt idx="4274">
                  <c:v>0.13520114337718919</c:v>
                </c:pt>
                <c:pt idx="4275">
                  <c:v>0.1324448007202518</c:v>
                </c:pt>
                <c:pt idx="4276">
                  <c:v>0.129766201968297</c:v>
                </c:pt>
                <c:pt idx="4277">
                  <c:v>0.12716255404123791</c:v>
                </c:pt>
                <c:pt idx="4278">
                  <c:v>0.12463118548430217</c:v>
                </c:pt>
                <c:pt idx="4279">
                  <c:v>0.12216954025795476</c:v>
                </c:pt>
                <c:pt idx="4280">
                  <c:v>0.11977517189090955</c:v>
                </c:pt>
                <c:pt idx="4281">
                  <c:v>0.1174457379723501</c:v>
                </c:pt>
                <c:pt idx="4282">
                  <c:v>0.11517899496121908</c:v>
                </c:pt>
                <c:pt idx="4283">
                  <c:v>0.11297279329204449</c:v>
                </c:pt>
                <c:pt idx="4284">
                  <c:v>0.11082507275823919</c:v>
                </c:pt>
                <c:pt idx="4285">
                  <c:v>0.10873385815517755</c:v>
                </c:pt>
                <c:pt idx="4286">
                  <c:v>0.1066972551665971</c:v>
                </c:pt>
                <c:pt idx="4287">
                  <c:v>0.10471344647904046</c:v>
                </c:pt>
                <c:pt idx="4288">
                  <c:v>0.10278068811010389</c:v>
                </c:pt>
                <c:pt idx="4289">
                  <c:v>0.10089730593726061</c:v>
                </c:pt>
                <c:pt idx="4290">
                  <c:v>9.9061692414921243E-2</c:v>
                </c:pt>
                <c:pt idx="4291">
                  <c:v>9.7272303468248902E-2</c:v>
                </c:pt>
                <c:pt idx="4292">
                  <c:v>9.5527655553013263E-2</c:v>
                </c:pt>
                <c:pt idx="4293">
                  <c:v>9.3826322871496531E-2</c:v>
                </c:pt>
                <c:pt idx="4294">
                  <c:v>9.216693473512709E-2</c:v>
                </c:pt>
                <c:pt idx="4295">
                  <c:v>9.0548173065137932E-2</c:v>
                </c:pt>
                <c:pt idx="4296">
                  <c:v>8.8968770023114832E-2</c:v>
                </c:pt>
                <c:pt idx="4297">
                  <c:v>8.7427505763840063E-2</c:v>
                </c:pt>
                <c:pt idx="4298">
                  <c:v>8.59232063033223E-2</c:v>
                </c:pt>
                <c:pt idx="4299">
                  <c:v>8.4454741495365498E-2</c:v>
                </c:pt>
                <c:pt idx="4300">
                  <c:v>8.3021023110456962E-2</c:v>
                </c:pt>
                <c:pt idx="4301">
                  <c:v>8.1621003011148441E-2</c:v>
                </c:pt>
                <c:pt idx="4302">
                  <c:v>8.0253671418472769E-2</c:v>
                </c:pt>
                <c:pt idx="4303">
                  <c:v>7.8918055264282333E-2</c:v>
                </c:pt>
                <c:pt idx="4304">
                  <c:v>7.761321662471278E-2</c:v>
                </c:pt>
                <c:pt idx="4305">
                  <c:v>7.6338251230276585E-2</c:v>
                </c:pt>
                <c:pt idx="4306">
                  <c:v>7.5092287048361572E-2</c:v>
                </c:pt>
                <c:pt idx="4307">
                  <c:v>7.3874482934175464E-2</c:v>
                </c:pt>
                <c:pt idx="4308">
                  <c:v>7.2684027346411592E-2</c:v>
                </c:pt>
                <c:pt idx="4309">
                  <c:v>7.1520137124140196E-2</c:v>
                </c:pt>
                <c:pt idx="4310">
                  <c:v>7.0382056321637576E-2</c:v>
                </c:pt>
                <c:pt idx="4311">
                  <c:v>6.9269055098061541E-2</c:v>
                </c:pt>
                <c:pt idx="4312">
                  <c:v>6.8180428659066997E-2</c:v>
                </c:pt>
                <c:pt idx="4313">
                  <c:v>6.7115496247621587E-2</c:v>
                </c:pt>
                <c:pt idx="4314">
                  <c:v>6.6073600181448852E-2</c:v>
                </c:pt>
                <c:pt idx="4315">
                  <c:v>6.5054104934668955E-2</c:v>
                </c:pt>
                <c:pt idx="4316">
                  <c:v>6.4056396261353177E-2</c:v>
                </c:pt>
                <c:pt idx="4317">
                  <c:v>6.3079880358835272E-2</c:v>
                </c:pt>
                <c:pt idx="4318">
                  <c:v>6.2123983068749958E-2</c:v>
                </c:pt>
                <c:pt idx="4319">
                  <c:v>6.1188149113879563E-2</c:v>
                </c:pt>
                <c:pt idx="4320">
                  <c:v>6.0271841369003425E-2</c:v>
                </c:pt>
                <c:pt idx="4321">
                  <c:v>5.9374540164041027E-2</c:v>
                </c:pt>
                <c:pt idx="4322">
                  <c:v>5.849574261787794E-2</c:v>
                </c:pt>
                <c:pt idx="4323">
                  <c:v>5.7634962001353242E-2</c:v>
                </c:pt>
                <c:pt idx="4324">
                  <c:v>5.6791727127969094E-2</c:v>
                </c:pt>
                <c:pt idx="4325">
                  <c:v>5.5965581770962336E-2</c:v>
                </c:pt>
                <c:pt idx="4326">
                  <c:v>5.5480823855697116E-2</c:v>
                </c:pt>
                <c:pt idx="4327">
                  <c:v>5.4681050231540518E-2</c:v>
                </c:pt>
                <c:pt idx="4328">
                  <c:v>5.3897247499787755E-2</c:v>
                </c:pt>
                <c:pt idx="4329">
                  <c:v>5.3129008791491836E-2</c:v>
                </c:pt>
                <c:pt idx="4330">
                  <c:v>5.237593982251243E-2</c:v>
                </c:pt>
                <c:pt idx="4331">
                  <c:v>5.1637658436268677E-2</c:v>
                </c:pt>
                <c:pt idx="4332">
                  <c:v>5.0913794165550891E-2</c:v>
                </c:pt>
                <c:pt idx="4333">
                  <c:v>5.0203987812495868E-2</c:v>
                </c:pt>
                <c:pt idx="4334">
                  <c:v>4.9507891045877786E-2</c:v>
                </c:pt>
                <c:pt idx="4335">
                  <c:v>4.8825166014909181E-2</c:v>
                </c:pt>
                <c:pt idx="4336">
                  <c:v>4.8196518399656975E-2</c:v>
                </c:pt>
                <c:pt idx="4337">
                  <c:v>4.753878557987723E-2</c:v>
                </c:pt>
                <c:pt idx="4338">
                  <c:v>4.6893489007874545E-2</c:v>
                </c:pt>
                <c:pt idx="4339">
                  <c:v>4.6260328644409501E-2</c:v>
                </c:pt>
                <c:pt idx="4340">
                  <c:v>4.5639013241036572E-2</c:v>
                </c:pt>
                <c:pt idx="4341">
                  <c:v>4.5029260037488569E-2</c:v>
                </c:pt>
                <c:pt idx="4342">
                  <c:v>4.4430794471015514E-2</c:v>
                </c:pt>
                <c:pt idx="4343">
                  <c:v>4.3843349897144356E-2</c:v>
                </c:pt>
                <c:pt idx="4344">
                  <c:v>4.3266667321354153E-2</c:v>
                </c:pt>
                <c:pt idx="4345">
                  <c:v>4.2700495141185901E-2</c:v>
                </c:pt>
                <c:pt idx="4346">
                  <c:v>4.2144588898329526E-2</c:v>
                </c:pt>
                <c:pt idx="4347">
                  <c:v>4.1598711040252298E-2</c:v>
                </c:pt>
                <c:pt idx="4348">
                  <c:v>4.1062630690955212E-2</c:v>
                </c:pt>
                <c:pt idx="4349">
                  <c:v>4.0536123430462902E-2</c:v>
                </c:pt>
                <c:pt idx="4350">
                  <c:v>4.0018971082672779E-2</c:v>
                </c:pt>
                <c:pt idx="4351">
                  <c:v>3.9510961511204257E-2</c:v>
                </c:pt>
                <c:pt idx="4352">
                  <c:v>3.9011888422910222E-2</c:v>
                </c:pt>
                <c:pt idx="4353">
                  <c:v>3.8521551178724536E-2</c:v>
                </c:pt>
                <c:pt idx="4354">
                  <c:v>3.8039754611538378E-2</c:v>
                </c:pt>
                <c:pt idx="4355">
                  <c:v>3.7566308850808798E-2</c:v>
                </c:pt>
                <c:pt idx="4356">
                  <c:v>3.7101029153621734E-2</c:v>
                </c:pt>
                <c:pt idx="4357">
                  <c:v>3.6643735741938487E-2</c:v>
                </c:pt>
                <c:pt idx="4358">
                  <c:v>3.6194253645773326E-2</c:v>
                </c:pt>
                <c:pt idx="4359">
                  <c:v>3.5752412552056023E-2</c:v>
                </c:pt>
                <c:pt idx="4360">
                  <c:v>3.5318046658948929E-2</c:v>
                </c:pt>
                <c:pt idx="4361">
                  <c:v>3.489099453539514E-2</c:v>
                </c:pt>
                <c:pt idx="4362">
                  <c:v>3.4471098985686496E-2</c:v>
                </c:pt>
                <c:pt idx="4363">
                  <c:v>3.4058206918849504E-2</c:v>
                </c:pt>
                <c:pt idx="4364">
                  <c:v>3.3652169222654911E-2</c:v>
                </c:pt>
                <c:pt idx="4365">
                  <c:v>3.3252840642067093E-2</c:v>
                </c:pt>
                <c:pt idx="4366">
                  <c:v>3.2860079661956559E-2</c:v>
                </c:pt>
                <c:pt idx="4367">
                  <c:v>3.247374839390698E-2</c:v>
                </c:pt>
                <c:pt idx="4368">
                  <c:v>3.2093712466955096E-2</c:v>
                </c:pt>
                <c:pt idx="4369">
                  <c:v>3.1719840922110595E-2</c:v>
                </c:pt>
                <c:pt idx="4370">
                  <c:v>3.1352006110506543E-2</c:v>
                </c:pt>
                <c:pt idx="4371">
                  <c:v>3.0990083595041355E-2</c:v>
                </c:pt>
                <c:pt idx="4372">
                  <c:v>3.0633952055376095E-2</c:v>
                </c:pt>
                <c:pt idx="4373">
                  <c:v>3.0283493196158206E-2</c:v>
                </c:pt>
                <c:pt idx="4374">
                  <c:v>2.993859165834855E-2</c:v>
                </c:pt>
                <c:pt idx="4375">
                  <c:v>2.9599134933532684E-2</c:v>
                </c:pt>
                <c:pt idx="4376">
                  <c:v>2.9265013281103577E-2</c:v>
                </c:pt>
                <c:pt idx="4377">
                  <c:v>2.8936119648207304E-2</c:v>
                </c:pt>
                <c:pt idx="4378">
                  <c:v>2.8612349592346941E-2</c:v>
                </c:pt>
                <c:pt idx="4379">
                  <c:v>2.829360120654625E-2</c:v>
                </c:pt>
                <c:pt idx="4380">
                  <c:v>2.7979775046976702E-2</c:v>
                </c:pt>
                <c:pt idx="4381">
                  <c:v>2.7670774062956732E-2</c:v>
                </c:pt>
                <c:pt idx="4382">
                  <c:v>2.7366503529235683E-2</c:v>
                </c:pt>
                <c:pt idx="4383">
                  <c:v>2.7066870980477879E-2</c:v>
                </c:pt>
                <c:pt idx="4384">
                  <c:v>2.6771786147866471E-2</c:v>
                </c:pt>
                <c:pt idx="4385">
                  <c:v>2.6481160897749722E-2</c:v>
                </c:pt>
                <c:pt idx="4386">
                  <c:v>2.6194909172255372E-2</c:v>
                </c:pt>
                <c:pt idx="4387">
                  <c:v>2.5912946931801593E-2</c:v>
                </c:pt>
                <c:pt idx="4388">
                  <c:v>2.5635192099437064E-2</c:v>
                </c:pt>
                <c:pt idx="4389">
                  <c:v>2.5361564506943147E-2</c:v>
                </c:pt>
                <c:pt idx="4390">
                  <c:v>2.5091985842636656E-2</c:v>
                </c:pt>
                <c:pt idx="4391">
                  <c:v>2.4826379600811761E-2</c:v>
                </c:pt>
                <c:pt idx="4392">
                  <c:v>2.4564671032762934E-2</c:v>
                </c:pt>
                <c:pt idx="4393">
                  <c:v>2.4306787099333947E-2</c:v>
                </c:pt>
                <c:pt idx="4394">
                  <c:v>2.4507618873769427E-2</c:v>
                </c:pt>
                <c:pt idx="4395">
                  <c:v>2.4250566608429613E-2</c:v>
                </c:pt>
                <c:pt idx="4396">
                  <c:v>2.3997252120446916E-2</c:v>
                </c:pt>
                <c:pt idx="4397">
                  <c:v>2.3747606003536426E-2</c:v>
                </c:pt>
                <c:pt idx="4398">
                  <c:v>2.3501560417914819E-2</c:v>
                </c:pt>
                <c:pt idx="4399">
                  <c:v>2.3259049048720306E-2</c:v>
                </c:pt>
                <c:pt idx="4400">
                  <c:v>2.3020007065700288E-2</c:v>
                </c:pt>
                <c:pt idx="4401">
                  <c:v>2.3832981855078469E-2</c:v>
                </c:pt>
                <c:pt idx="4402">
                  <c:v>2.3585706582344428E-2</c:v>
                </c:pt>
                <c:pt idx="4403">
                  <c:v>2.3341988144217885E-2</c:v>
                </c:pt>
                <c:pt idx="4404">
                  <c:v>2.3566165961469539E-2</c:v>
                </c:pt>
                <c:pt idx="4405">
                  <c:v>0.19949127576351725</c:v>
                </c:pt>
                <c:pt idx="4406">
                  <c:v>0.94240511011601302</c:v>
                </c:pt>
                <c:pt idx="4407">
                  <c:v>3.2624788429630724</c:v>
                </c:pt>
                <c:pt idx="4408">
                  <c:v>18.959790636796431</c:v>
                </c:pt>
                <c:pt idx="4409">
                  <c:v>16.678309317027505</c:v>
                </c:pt>
                <c:pt idx="4410">
                  <c:v>27.584627423043713</c:v>
                </c:pt>
                <c:pt idx="4411">
                  <c:v>51.796593731706743</c:v>
                </c:pt>
                <c:pt idx="4412">
                  <c:v>41.376866224468003</c:v>
                </c:pt>
                <c:pt idx="4413">
                  <c:v>85.25198747593457</c:v>
                </c:pt>
                <c:pt idx="4414">
                  <c:v>172.05554671184959</c:v>
                </c:pt>
                <c:pt idx="4415">
                  <c:v>210.11541380886294</c:v>
                </c:pt>
                <c:pt idx="4416">
                  <c:v>139.36828107530116</c:v>
                </c:pt>
                <c:pt idx="4417">
                  <c:v>111.27728932904277</c:v>
                </c:pt>
                <c:pt idx="4418">
                  <c:v>146.94011662001438</c:v>
                </c:pt>
                <c:pt idx="4419">
                  <c:v>191.89441660863713</c:v>
                </c:pt>
                <c:pt idx="4420">
                  <c:v>129.35976988841657</c:v>
                </c:pt>
                <c:pt idx="4421">
                  <c:v>92.833399381766895</c:v>
                </c:pt>
                <c:pt idx="4422">
                  <c:v>69.63128603236369</c:v>
                </c:pt>
                <c:pt idx="4423">
                  <c:v>53.988251633634832</c:v>
                </c:pt>
                <c:pt idx="4424">
                  <c:v>95.300574292605603</c:v>
                </c:pt>
                <c:pt idx="4425">
                  <c:v>174.24065773253014</c:v>
                </c:pt>
                <c:pt idx="4426">
                  <c:v>206.77188581475011</c:v>
                </c:pt>
                <c:pt idx="4427">
                  <c:v>238.27787189579854</c:v>
                </c:pt>
                <c:pt idx="4428">
                  <c:v>385.44418698679846</c:v>
                </c:pt>
                <c:pt idx="4429">
                  <c:v>261.62871756854639</c:v>
                </c:pt>
                <c:pt idx="4430">
                  <c:v>287.24050977744849</c:v>
                </c:pt>
                <c:pt idx="4431">
                  <c:v>402.36881955372041</c:v>
                </c:pt>
                <c:pt idx="4432">
                  <c:v>312.77399995285032</c:v>
                </c:pt>
                <c:pt idx="4433">
                  <c:v>390.65295178977652</c:v>
                </c:pt>
                <c:pt idx="4434">
                  <c:v>399.37237755084152</c:v>
                </c:pt>
                <c:pt idx="4435">
                  <c:v>283.20350704935527</c:v>
                </c:pt>
                <c:pt idx="4436">
                  <c:v>177.11443125244105</c:v>
                </c:pt>
                <c:pt idx="4437">
                  <c:v>121.04441443977403</c:v>
                </c:pt>
                <c:pt idx="4438">
                  <c:v>87.687693266674387</c:v>
                </c:pt>
                <c:pt idx="4439">
                  <c:v>66.228843795849826</c:v>
                </c:pt>
                <c:pt idx="4440">
                  <c:v>51.625080038151992</c:v>
                </c:pt>
                <c:pt idx="4441">
                  <c:v>41.25274335928178</c:v>
                </c:pt>
                <c:pt idx="4442">
                  <c:v>33.633336305954863</c:v>
                </c:pt>
                <c:pt idx="4443">
                  <c:v>27.881087298412289</c:v>
                </c:pt>
                <c:pt idx="4444">
                  <c:v>24.829831117505936</c:v>
                </c:pt>
                <c:pt idx="4445">
                  <c:v>37.608374464345076</c:v>
                </c:pt>
                <c:pt idx="4446">
                  <c:v>49.852769856373669</c:v>
                </c:pt>
                <c:pt idx="4447">
                  <c:v>39.966715334584961</c:v>
                </c:pt>
                <c:pt idx="4448">
                  <c:v>32.672239495515093</c:v>
                </c:pt>
                <c:pt idx="4449">
                  <c:v>27.145164541107913</c:v>
                </c:pt>
                <c:pt idx="4450">
                  <c:v>22.863753881578042</c:v>
                </c:pt>
                <c:pt idx="4451">
                  <c:v>19.484719086977211</c:v>
                </c:pt>
                <c:pt idx="4452">
                  <c:v>16.774769915086676</c:v>
                </c:pt>
                <c:pt idx="4453">
                  <c:v>14.570954742817863</c:v>
                </c:pt>
                <c:pt idx="4454">
                  <c:v>12.756728515552597</c:v>
                </c:pt>
                <c:pt idx="4455">
                  <c:v>11.247000974916638</c:v>
                </c:pt>
                <c:pt idx="4456">
                  <c:v>9.9785105064708297</c:v>
                </c:pt>
                <c:pt idx="4457">
                  <c:v>8.9034617002208698</c:v>
                </c:pt>
                <c:pt idx="4458">
                  <c:v>7.9852214025105264</c:v>
                </c:pt>
                <c:pt idx="4459">
                  <c:v>7.195346552130033</c:v>
                </c:pt>
                <c:pt idx="4460">
                  <c:v>7.8513057431248123</c:v>
                </c:pt>
                <c:pt idx="4461">
                  <c:v>9.4631893589247138</c:v>
                </c:pt>
                <c:pt idx="4462">
                  <c:v>9.1940136371177754</c:v>
                </c:pt>
                <c:pt idx="4463">
                  <c:v>8.2340671595835637</c:v>
                </c:pt>
                <c:pt idx="4464">
                  <c:v>13.301667228417275</c:v>
                </c:pt>
                <c:pt idx="4465">
                  <c:v>49.432497344919661</c:v>
                </c:pt>
                <c:pt idx="4466">
                  <c:v>96.27884988576163</c:v>
                </c:pt>
                <c:pt idx="4467">
                  <c:v>109.57239904096834</c:v>
                </c:pt>
                <c:pt idx="4468">
                  <c:v>196.85800470562918</c:v>
                </c:pt>
                <c:pt idx="4469">
                  <c:v>320.72112586518801</c:v>
                </c:pt>
                <c:pt idx="4470">
                  <c:v>221.23416654930739</c:v>
                </c:pt>
                <c:pt idx="4471">
                  <c:v>183.0242124973974</c:v>
                </c:pt>
                <c:pt idx="4472">
                  <c:v>228.57007762455822</c:v>
                </c:pt>
                <c:pt idx="4473">
                  <c:v>222.89791950300068</c:v>
                </c:pt>
                <c:pt idx="4474">
                  <c:v>201.43227856712255</c:v>
                </c:pt>
                <c:pt idx="4475">
                  <c:v>176.21406886982166</c:v>
                </c:pt>
                <c:pt idx="4476">
                  <c:v>330.84507620449961</c:v>
                </c:pt>
                <c:pt idx="4477">
                  <c:v>326.50006133997226</c:v>
                </c:pt>
                <c:pt idx="4478">
                  <c:v>303.33504067742984</c:v>
                </c:pt>
                <c:pt idx="4479">
                  <c:v>228.84546523205316</c:v>
                </c:pt>
                <c:pt idx="4480">
                  <c:v>261.5841417892637</c:v>
                </c:pt>
                <c:pt idx="4481">
                  <c:v>270.23491588394876</c:v>
                </c:pt>
                <c:pt idx="4482">
                  <c:v>241.74003303473143</c:v>
                </c:pt>
                <c:pt idx="4483">
                  <c:v>434.5498725038986</c:v>
                </c:pt>
                <c:pt idx="4484">
                  <c:v>637.78986971284087</c:v>
                </c:pt>
                <c:pt idx="4485">
                  <c:v>431.81430387904356</c:v>
                </c:pt>
                <c:pt idx="4486">
                  <c:v>294.4873126700395</c:v>
                </c:pt>
                <c:pt idx="4487">
                  <c:v>210.99574676272687</c:v>
                </c:pt>
                <c:pt idx="4488">
                  <c:v>151.82248868500318</c:v>
                </c:pt>
                <c:pt idx="4489">
                  <c:v>106.37380932890979</c:v>
                </c:pt>
                <c:pt idx="4490">
                  <c:v>78.41869477348159</c:v>
                </c:pt>
                <c:pt idx="4491">
                  <c:v>60.006224215966228</c:v>
                </c:pt>
                <c:pt idx="4492">
                  <c:v>47.252507062679811</c:v>
                </c:pt>
                <c:pt idx="4493">
                  <c:v>38.068379923713863</c:v>
                </c:pt>
                <c:pt idx="4494">
                  <c:v>31.246462671860456</c:v>
                </c:pt>
                <c:pt idx="4495">
                  <c:v>49.209289411995172</c:v>
                </c:pt>
                <c:pt idx="4496">
                  <c:v>47.394157637711615</c:v>
                </c:pt>
                <c:pt idx="4497">
                  <c:v>61.180320103664435</c:v>
                </c:pt>
                <c:pt idx="4498">
                  <c:v>76.113001817091558</c:v>
                </c:pt>
                <c:pt idx="4499">
                  <c:v>109.16040711969737</c:v>
                </c:pt>
                <c:pt idx="4500">
                  <c:v>96.13128707654586</c:v>
                </c:pt>
                <c:pt idx="4501">
                  <c:v>93.489946747894024</c:v>
                </c:pt>
                <c:pt idx="4502">
                  <c:v>145.95741538611099</c:v>
                </c:pt>
                <c:pt idx="4503">
                  <c:v>102.88697001038658</c:v>
                </c:pt>
                <c:pt idx="4504">
                  <c:v>81.810514007717572</c:v>
                </c:pt>
                <c:pt idx="4505">
                  <c:v>99.537205507759595</c:v>
                </c:pt>
                <c:pt idx="4506">
                  <c:v>88.050157297246287</c:v>
                </c:pt>
                <c:pt idx="4507">
                  <c:v>74.465796926084238</c:v>
                </c:pt>
                <c:pt idx="4508">
                  <c:v>68.857149033028762</c:v>
                </c:pt>
                <c:pt idx="4509">
                  <c:v>53.452243458456955</c:v>
                </c:pt>
                <c:pt idx="4510">
                  <c:v>42.572083795691888</c:v>
                </c:pt>
                <c:pt idx="4511">
                  <c:v>35.54692551705115</c:v>
                </c:pt>
                <c:pt idx="4512">
                  <c:v>29.339204013072912</c:v>
                </c:pt>
                <c:pt idx="4513">
                  <c:v>24.573665023681176</c:v>
                </c:pt>
                <c:pt idx="4514">
                  <c:v>20.841223069566322</c:v>
                </c:pt>
                <c:pt idx="4515">
                  <c:v>17.867518209345651</c:v>
                </c:pt>
                <c:pt idx="4516">
                  <c:v>15.46305853833818</c:v>
                </c:pt>
                <c:pt idx="4517">
                  <c:v>13.493630606193509</c:v>
                </c:pt>
                <c:pt idx="4518">
                  <c:v>11.862074884410886</c:v>
                </c:pt>
                <c:pt idx="4519">
                  <c:v>10.49669697562628</c:v>
                </c:pt>
                <c:pt idx="4520">
                  <c:v>9.3436907139713181</c:v>
                </c:pt>
                <c:pt idx="4521">
                  <c:v>8.3620617131907977</c:v>
                </c:pt>
                <c:pt idx="4522">
                  <c:v>7.5201516580427148</c:v>
                </c:pt>
                <c:pt idx="4523">
                  <c:v>6.7932120423541278</c:v>
                </c:pt>
                <c:pt idx="4524">
                  <c:v>6.1616807294153464</c:v>
                </c:pt>
                <c:pt idx="4525">
                  <c:v>5.8072040332636252</c:v>
                </c:pt>
                <c:pt idx="4526">
                  <c:v>5.2989142597984031</c:v>
                </c:pt>
                <c:pt idx="4527">
                  <c:v>4.8511706691557404</c:v>
                </c:pt>
                <c:pt idx="4528">
                  <c:v>4.4549544791127769</c:v>
                </c:pt>
                <c:pt idx="4529">
                  <c:v>4.1028441139944016</c:v>
                </c:pt>
                <c:pt idx="4530">
                  <c:v>3.7886899691439968</c:v>
                </c:pt>
                <c:pt idx="4531">
                  <c:v>3.5073635395728506</c:v>
                </c:pt>
                <c:pt idx="4532">
                  <c:v>3.254562153811877</c:v>
                </c:pt>
                <c:pt idx="4533">
                  <c:v>3.0266557044540896</c:v>
                </c:pt>
                <c:pt idx="4534">
                  <c:v>2.8205653946253677</c:v>
                </c:pt>
                <c:pt idx="4535">
                  <c:v>2.63366710523061</c:v>
                </c:pt>
                <c:pt idx="4536">
                  <c:v>2.4637138511077503</c:v>
                </c:pt>
                <c:pt idx="4537">
                  <c:v>2.3178504558811204</c:v>
                </c:pt>
                <c:pt idx="4538">
                  <c:v>2.5797349665310372</c:v>
                </c:pt>
                <c:pt idx="4539">
                  <c:v>3.5285740069158562</c:v>
                </c:pt>
                <c:pt idx="4540">
                  <c:v>3.7960635250194286</c:v>
                </c:pt>
                <c:pt idx="4541">
                  <c:v>3.5139781841190327</c:v>
                </c:pt>
                <c:pt idx="4542">
                  <c:v>3.2605158843641253</c:v>
                </c:pt>
                <c:pt idx="4543">
                  <c:v>3.0320314227241334</c:v>
                </c:pt>
                <c:pt idx="4544">
                  <c:v>2.8254335893937155</c:v>
                </c:pt>
                <c:pt idx="4545">
                  <c:v>2.8096288191659275</c:v>
                </c:pt>
                <c:pt idx="4546">
                  <c:v>2.9875086316136641</c:v>
                </c:pt>
                <c:pt idx="4547">
                  <c:v>2.7851037348718455</c:v>
                </c:pt>
                <c:pt idx="4548">
                  <c:v>2.6014547714262783</c:v>
                </c:pt>
                <c:pt idx="4549">
                  <c:v>2.4343764282381843</c:v>
                </c:pt>
                <c:pt idx="4550">
                  <c:v>2.2819878150538186</c:v>
                </c:pt>
                <c:pt idx="4551">
                  <c:v>2.2356068408380989</c:v>
                </c:pt>
                <c:pt idx="4552">
                  <c:v>2.498796572710495</c:v>
                </c:pt>
                <c:pt idx="4553">
                  <c:v>2.3407886018791451</c:v>
                </c:pt>
                <c:pt idx="4554">
                  <c:v>2.1964618438150478</c:v>
                </c:pt>
                <c:pt idx="4555">
                  <c:v>2.3222652572120994</c:v>
                </c:pt>
                <c:pt idx="4556">
                  <c:v>2.1795196250678379</c:v>
                </c:pt>
                <c:pt idx="4557">
                  <c:v>2.0487939501836503</c:v>
                </c:pt>
                <c:pt idx="4558">
                  <c:v>1.9288133992664029</c:v>
                </c:pt>
                <c:pt idx="4559">
                  <c:v>1.8184650860499312</c:v>
                </c:pt>
                <c:pt idx="4560">
                  <c:v>1.7167742404986539</c:v>
                </c:pt>
                <c:pt idx="4561">
                  <c:v>1.6228843445618268</c:v>
                </c:pt>
                <c:pt idx="4562">
                  <c:v>1.53604050084719</c:v>
                </c:pt>
                <c:pt idx="4563">
                  <c:v>1.4555754492999264</c:v>
                </c:pt>
                <c:pt idx="4564">
                  <c:v>1.3808977630076589</c:v>
                </c:pt>
                <c:pt idx="4565">
                  <c:v>1.3114818453221004</c:v>
                </c:pt>
                <c:pt idx="4566">
                  <c:v>1.2468594223666136</c:v>
                </c:pt>
                <c:pt idx="4567">
                  <c:v>1.186612282035211</c:v>
                </c:pt>
                <c:pt idx="4568">
                  <c:v>1.1303660560794153</c:v>
                </c:pt>
                <c:pt idx="4569">
                  <c:v>1.0777848783396671</c:v>
                </c:pt>
                <c:pt idx="4570">
                  <c:v>1.0285667815375876</c:v>
                </c:pt>
                <c:pt idx="4571">
                  <c:v>0.98243971879326752</c:v>
                </c:pt>
                <c:pt idx="4572">
                  <c:v>0.93915811532339022</c:v>
                </c:pt>
                <c:pt idx="4573">
                  <c:v>0.89849987151224853</c:v>
                </c:pt>
                <c:pt idx="4574">
                  <c:v>0.86026375143491096</c:v>
                </c:pt>
                <c:pt idx="4575">
                  <c:v>0.82426710150591165</c:v>
                </c:pt>
                <c:pt idx="4576">
                  <c:v>0.79034385266798546</c:v>
                </c:pt>
                <c:pt idx="4577">
                  <c:v>0.75841086177623995</c:v>
                </c:pt>
                <c:pt idx="4578">
                  <c:v>0.72819022265233613</c:v>
                </c:pt>
                <c:pt idx="4579">
                  <c:v>0.69962803828866793</c:v>
                </c:pt>
                <c:pt idx="4580">
                  <c:v>0.67260899042288658</c:v>
                </c:pt>
                <c:pt idx="4581">
                  <c:v>0.64702742505356425</c:v>
                </c:pt>
                <c:pt idx="4582">
                  <c:v>0.62278640829238929</c:v>
                </c:pt>
                <c:pt idx="4583">
                  <c:v>0.59979688721422464</c:v>
                </c:pt>
                <c:pt idx="4584">
                  <c:v>0.57797694264778521</c:v>
                </c:pt>
                <c:pt idx="4585">
                  <c:v>0.55725112264048393</c:v>
                </c:pt>
                <c:pt idx="4586">
                  <c:v>0.53754984685388363</c:v>
                </c:pt>
                <c:pt idx="4587">
                  <c:v>0.51880887344453086</c:v>
                </c:pt>
                <c:pt idx="4588">
                  <c:v>0.50096882109448404</c:v>
                </c:pt>
                <c:pt idx="4589">
                  <c:v>0.48397473980632177</c:v>
                </c:pt>
                <c:pt idx="4590">
                  <c:v>0.46777572489345259</c:v>
                </c:pt>
                <c:pt idx="4591">
                  <c:v>0.45232456929873099</c:v>
                </c:pt>
                <c:pt idx="4592">
                  <c:v>0.43757744997991493</c:v>
                </c:pt>
                <c:pt idx="4593">
                  <c:v>0.42349364462373279</c:v>
                </c:pt>
                <c:pt idx="4594">
                  <c:v>0.41003527540341012</c:v>
                </c:pt>
                <c:pt idx="4595">
                  <c:v>0.39716707688760849</c:v>
                </c:pt>
                <c:pt idx="4596">
                  <c:v>0.38485618555040479</c:v>
                </c:pt>
                <c:pt idx="4597">
                  <c:v>0.37307194862955634</c:v>
                </c:pt>
                <c:pt idx="4598">
                  <c:v>0.36178575033992</c:v>
                </c:pt>
                <c:pt idx="4599">
                  <c:v>0.35097085367582498</c:v>
                </c:pt>
                <c:pt idx="4600">
                  <c:v>0.3406022562349032</c:v>
                </c:pt>
                <c:pt idx="4601">
                  <c:v>0.33065655867011901</c:v>
                </c:pt>
                <c:pt idx="4602">
                  <c:v>0.32111184452981928</c:v>
                </c:pt>
                <c:pt idx="4603">
                  <c:v>0.31194757038030818</c:v>
                </c:pt>
                <c:pt idx="4604">
                  <c:v>0.30314446522413752</c:v>
                </c:pt>
                <c:pt idx="4605">
                  <c:v>0.29468443833204411</c:v>
                </c:pt>
                <c:pt idx="4606">
                  <c:v>0.28655049469907085</c:v>
                </c:pt>
                <c:pt idx="4607">
                  <c:v>0.27872665741733543</c:v>
                </c:pt>
                <c:pt idx="4608">
                  <c:v>0.27119789633058045</c:v>
                </c:pt>
                <c:pt idx="4609">
                  <c:v>0.26395006240011037</c:v>
                </c:pt>
                <c:pt idx="4610">
                  <c:v>0.25696982726903489</c:v>
                </c:pt>
                <c:pt idx="4611">
                  <c:v>0.25024462756276095</c:v>
                </c:pt>
                <c:pt idx="4612">
                  <c:v>0.24376261350912476</c:v>
                </c:pt>
                <c:pt idx="4613">
                  <c:v>0.23751260150212769</c:v>
                </c:pt>
                <c:pt idx="4614">
                  <c:v>0.23148403026948017</c:v>
                </c:pt>
                <c:pt idx="4615">
                  <c:v>0.22566692033656552</c:v>
                </c:pt>
                <c:pt idx="4616">
                  <c:v>0.22005183650848067</c:v>
                </c:pt>
                <c:pt idx="4617">
                  <c:v>0.21462985311782223</c:v>
                </c:pt>
                <c:pt idx="4618">
                  <c:v>0.20939252180926132</c:v>
                </c:pt>
                <c:pt idx="4619">
                  <c:v>0.20433184165293783</c:v>
                </c:pt>
                <c:pt idx="4620">
                  <c:v>0.19944023139758757</c:v>
                </c:pt>
                <c:pt idx="4621">
                  <c:v>0.19471050369133031</c:v>
                </c:pt>
                <c:pt idx="4622">
                  <c:v>0.19013584111336668</c:v>
                </c:pt>
                <c:pt idx="4623">
                  <c:v>0.18570977387367532</c:v>
                </c:pt>
                <c:pt idx="4624">
                  <c:v>0.18142615905028897</c:v>
                </c:pt>
                <c:pt idx="4625">
                  <c:v>0.17727916124503823</c:v>
                </c:pt>
                <c:pt idx="4626">
                  <c:v>0.17326323454886711</c:v>
                </c:pt>
                <c:pt idx="4627">
                  <c:v>0.16937310571709283</c:v>
                </c:pt>
                <c:pt idx="4628">
                  <c:v>0.16560375846338607</c:v>
                </c:pt>
                <c:pt idx="4629">
                  <c:v>0.16195041878886565</c:v>
                </c:pt>
                <c:pt idx="4630">
                  <c:v>0.15840854126963125</c:v>
                </c:pt>
                <c:pt idx="4631">
                  <c:v>0.15497379623235033</c:v>
                </c:pt>
                <c:pt idx="4632">
                  <c:v>0.15164205775325135</c:v>
                </c:pt>
                <c:pt idx="4633">
                  <c:v>0.14840939242108714</c:v>
                </c:pt>
                <c:pt idx="4634">
                  <c:v>0.14527204880939135</c:v>
                </c:pt>
                <c:pt idx="4635">
                  <c:v>0.14222644760769262</c:v>
                </c:pt>
                <c:pt idx="4636">
                  <c:v>0.13926917236530595</c:v>
                </c:pt>
                <c:pt idx="4637">
                  <c:v>0.13639696080494781</c:v>
                </c:pt>
                <c:pt idx="4638">
                  <c:v>0.13360669666672623</c:v>
                </c:pt>
                <c:pt idx="4639">
                  <c:v>0.13089540204608704</c:v>
                </c:pt>
                <c:pt idx="4640">
                  <c:v>0.1282602301920715</c:v>
                </c:pt>
                <c:pt idx="4641">
                  <c:v>0.12569845873478347</c:v>
                </c:pt>
                <c:pt idx="4642">
                  <c:v>0.12320748331329205</c:v>
                </c:pt>
                <c:pt idx="4643">
                  <c:v>0.12078481157733918</c:v>
                </c:pt>
                <c:pt idx="4644">
                  <c:v>0.11842805753818585</c:v>
                </c:pt>
                <c:pt idx="4645">
                  <c:v>0.11613493624573271</c:v>
                </c:pt>
                <c:pt idx="4646">
                  <c:v>0.11390325877071775</c:v>
                </c:pt>
                <c:pt idx="4647">
                  <c:v>0.11173092747231646</c:v>
                </c:pt>
                <c:pt idx="4648">
                  <c:v>0.10961593153288296</c:v>
                </c:pt>
                <c:pt idx="4649">
                  <c:v>0.10755634274286181</c:v>
                </c:pt>
                <c:pt idx="4650">
                  <c:v>0.10555031152010051</c:v>
                </c:pt>
                <c:pt idx="4651">
                  <c:v>0.103596063148895</c:v>
                </c:pt>
                <c:pt idx="4652">
                  <c:v>0.10169189422511828</c:v>
                </c:pt>
                <c:pt idx="4653">
                  <c:v>9.9836169294722568E-2</c:v>
                </c:pt>
                <c:pt idx="4654">
                  <c:v>9.8027317673779507E-2</c:v>
                </c:pt>
                <c:pt idx="4655">
                  <c:v>9.6263830439021023E-2</c:v>
                </c:pt>
                <c:pt idx="4656">
                  <c:v>9.4544257578594706E-2</c:v>
                </c:pt>
                <c:pt idx="4657">
                  <c:v>9.2867205293428928E-2</c:v>
                </c:pt>
                <c:pt idx="4658">
                  <c:v>9.1231333440251597E-2</c:v>
                </c:pt>
                <c:pt idx="4659">
                  <c:v>8.9635353107887769E-2</c:v>
                </c:pt>
                <c:pt idx="4660">
                  <c:v>8.8078024319019954E-2</c:v>
                </c:pt>
                <c:pt idx="4661">
                  <c:v>8.6558153850095326E-2</c:v>
                </c:pt>
                <c:pt idx="4662">
                  <c:v>8.507459316254605E-2</c:v>
                </c:pt>
                <c:pt idx="4663">
                  <c:v>8.3626236438921489E-2</c:v>
                </c:pt>
                <c:pt idx="4664">
                  <c:v>8.221201871794348E-2</c:v>
                </c:pt>
                <c:pt idx="4665">
                  <c:v>8.0830914122872702E-2</c:v>
                </c:pt>
                <c:pt idx="4666">
                  <c:v>7.948193417793098E-2</c:v>
                </c:pt>
                <c:pt idx="4667">
                  <c:v>7.8164126207849752E-2</c:v>
                </c:pt>
                <c:pt idx="4668">
                  <c:v>7.6876571815924333E-2</c:v>
                </c:pt>
                <c:pt idx="4669">
                  <c:v>7.5618385436235586E-2</c:v>
                </c:pt>
                <c:pt idx="4670">
                  <c:v>7.4388712955970673E-2</c:v>
                </c:pt>
                <c:pt idx="4671">
                  <c:v>7.3186730404019767E-2</c:v>
                </c:pt>
                <c:pt idx="4672">
                  <c:v>7.2011642702256962E-2</c:v>
                </c:pt>
                <c:pt idx="4673">
                  <c:v>7.0862682476132283E-2</c:v>
                </c:pt>
                <c:pt idx="4674">
                  <c:v>6.9739108921401269E-2</c:v>
                </c:pt>
                <c:pt idx="4675">
                  <c:v>6.864020672400728E-2</c:v>
                </c:pt>
                <c:pt idx="4676">
                  <c:v>6.7565285030309327E-2</c:v>
                </c:pt>
                <c:pt idx="4677">
                  <c:v>6.6513676465011246E-2</c:v>
                </c:pt>
                <c:pt idx="4678">
                  <c:v>6.5484736194304227E-2</c:v>
                </c:pt>
                <c:pt idx="4679">
                  <c:v>6.4477841031876537E-2</c:v>
                </c:pt>
                <c:pt idx="4680">
                  <c:v>6.3492388585582232E-2</c:v>
                </c:pt>
                <c:pt idx="4681">
                  <c:v>6.2527796442684247E-2</c:v>
                </c:pt>
                <c:pt idx="4682">
                  <c:v>6.1583501391708192E-2</c:v>
                </c:pt>
                <c:pt idx="4683">
                  <c:v>6.0658958679054104E-2</c:v>
                </c:pt>
                <c:pt idx="4684">
                  <c:v>5.9753641298614532E-2</c:v>
                </c:pt>
                <c:pt idx="4685">
                  <c:v>5.886703931275112E-2</c:v>
                </c:pt>
                <c:pt idx="4686">
                  <c:v>5.7998659203067016E-2</c:v>
                </c:pt>
                <c:pt idx="4687">
                  <c:v>5.7148023249504312E-2</c:v>
                </c:pt>
                <c:pt idx="4688">
                  <c:v>5.6314668936371708E-2</c:v>
                </c:pt>
                <c:pt idx="4689">
                  <c:v>5.549814838398822E-2</c:v>
                </c:pt>
                <c:pt idx="4690">
                  <c:v>5.4698027804697638E-2</c:v>
                </c:pt>
                <c:pt idx="4691">
                  <c:v>5.3913886982074548E-2</c:v>
                </c:pt>
                <c:pt idx="4692">
                  <c:v>5.3145318772210071E-2</c:v>
                </c:pt>
                <c:pt idx="4693">
                  <c:v>5.2391928626020816E-2</c:v>
                </c:pt>
                <c:pt idx="4694">
                  <c:v>5.1653334131582497E-2</c:v>
                </c:pt>
                <c:pt idx="4695">
                  <c:v>5.092916457554289E-2</c:v>
                </c:pt>
                <c:pt idx="4696">
                  <c:v>5.0219060522716748E-2</c:v>
                </c:pt>
                <c:pt idx="4697">
                  <c:v>4.9522673413013987E-2</c:v>
                </c:pt>
                <c:pt idx="4698">
                  <c:v>4.8839665174894784E-2</c:v>
                </c:pt>
                <c:pt idx="4699">
                  <c:v>4.8169707854589017E-2</c:v>
                </c:pt>
                <c:pt idx="4700">
                  <c:v>4.7512483260353962E-2</c:v>
                </c:pt>
                <c:pt idx="4701">
                  <c:v>4.686768262108356E-2</c:v>
                </c:pt>
                <c:pt idx="4702">
                  <c:v>4.6235006258617414E-2</c:v>
                </c:pt>
                <c:pt idx="4703">
                  <c:v>4.5614163273127499E-2</c:v>
                </c:pt>
                <c:pt idx="4704">
                  <c:v>4.500487124099662E-2</c:v>
                </c:pt>
                <c:pt idx="4705">
                  <c:v>4.4406855924628348E-2</c:v>
                </c:pt>
                <c:pt idx="4706">
                  <c:v>4.3819850993657448E-2</c:v>
                </c:pt>
                <c:pt idx="4707">
                  <c:v>4.3243597757055614E-2</c:v>
                </c:pt>
                <c:pt idx="4708">
                  <c:v>4.2677844905653017E-2</c:v>
                </c:pt>
                <c:pt idx="4709">
                  <c:v>4.2122348264618983E-2</c:v>
                </c:pt>
                <c:pt idx="4710">
                  <c:v>4.1576870555466716E-2</c:v>
                </c:pt>
                <c:pt idx="4711">
                  <c:v>4.104118116717019E-2</c:v>
                </c:pt>
                <c:pt idx="4712">
                  <c:v>4.0515055935999085E-2</c:v>
                </c:pt>
                <c:pt idx="4713">
                  <c:v>3.999827693369707E-2</c:v>
                </c:pt>
                <c:pt idx="4714">
                  <c:v>3.9490632263647782E-2</c:v>
                </c:pt>
                <c:pt idx="4715">
                  <c:v>3.8991915864688323E-2</c:v>
                </c:pt>
                <c:pt idx="4716">
                  <c:v>3.8501927322246832E-2</c:v>
                </c:pt>
                <c:pt idx="4717">
                  <c:v>3.8020471686495798E-2</c:v>
                </c:pt>
                <c:pt idx="4718">
                  <c:v>3.754735929722762E-2</c:v>
                </c:pt>
                <c:pt idx="4719">
                  <c:v>3.7082405615171336E-2</c:v>
                </c:pt>
                <c:pt idx="4720">
                  <c:v>3.6625431059484612E-2</c:v>
                </c:pt>
                <c:pt idx="4721">
                  <c:v>3.6176260851164647E-2</c:v>
                </c:pt>
                <c:pt idx="4722">
                  <c:v>3.5734724862136205E-2</c:v>
                </c:pt>
                <c:pt idx="4723">
                  <c:v>3.5300657469783635E-2</c:v>
                </c:pt>
                <c:pt idx="4724">
                  <c:v>3.4873897416706261E-2</c:v>
                </c:pt>
                <c:pt idx="4725">
                  <c:v>3.4454287675484634E-2</c:v>
                </c:pt>
                <c:pt idx="4726">
                  <c:v>3.404167531825681E-2</c:v>
                </c:pt>
                <c:pt idx="4727">
                  <c:v>3.3635911390910968E-2</c:v>
                </c:pt>
                <c:pt idx="4728">
                  <c:v>3.3236850791710106E-2</c:v>
                </c:pt>
                <c:pt idx="4729">
                  <c:v>3.2844352154173445E-2</c:v>
                </c:pt>
                <c:pt idx="4730">
                  <c:v>3.5814018607246256E-2</c:v>
                </c:pt>
                <c:pt idx="4731">
                  <c:v>0.70118127235576067</c:v>
                </c:pt>
                <c:pt idx="4732">
                  <c:v>0.67407892475953468</c:v>
                </c:pt>
                <c:pt idx="4733">
                  <c:v>0.64841972133885573</c:v>
                </c:pt>
                <c:pt idx="4734">
                  <c:v>0.62410626429935701</c:v>
                </c:pt>
                <c:pt idx="4735">
                  <c:v>0.60104908113251987</c:v>
                </c:pt>
                <c:pt idx="4736">
                  <c:v>0.57916587258462293</c:v>
                </c:pt>
                <c:pt idx="4737">
                  <c:v>0.55838084188656689</c:v>
                </c:pt>
                <c:pt idx="4738">
                  <c:v>0.53862409542226031</c:v>
                </c:pt>
                <c:pt idx="4739">
                  <c:v>0.55839077433338802</c:v>
                </c:pt>
                <c:pt idx="4740">
                  <c:v>0.5386335399799721</c:v>
                </c:pt>
                <c:pt idx="4741">
                  <c:v>0.51984009339177983</c:v>
                </c:pt>
                <c:pt idx="4742">
                  <c:v>0.50195079128940512</c:v>
                </c:pt>
                <c:pt idx="4743">
                  <c:v>0.48491044469475059</c:v>
                </c:pt>
                <c:pt idx="4744">
                  <c:v>0.46866793062355522</c:v>
                </c:pt>
                <c:pt idx="4745">
                  <c:v>0.45317584236347136</c:v>
                </c:pt>
                <c:pt idx="4746">
                  <c:v>0.43839017404441116</c:v>
                </c:pt>
                <c:pt idx="4747">
                  <c:v>0.42427003573543265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CE-4FEA-89D6-9DD757363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6365567"/>
        <c:axId val="1876368479"/>
      </c:lineChart>
      <c:dateAx>
        <c:axId val="1876365567"/>
        <c:scaling>
          <c:orientation val="minMax"/>
          <c:max val="31412"/>
          <c:min val="26665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368479"/>
        <c:crosses val="autoZero"/>
        <c:auto val="1"/>
        <c:lblOffset val="100"/>
        <c:baseTimeUnit val="days"/>
      </c:dateAx>
      <c:valAx>
        <c:axId val="187636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365567"/>
        <c:crosses val="autoZero"/>
        <c:crossBetween val="between"/>
      </c:valAx>
      <c:valAx>
        <c:axId val="1876365983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367231"/>
        <c:crosses val="max"/>
        <c:crossBetween val="between"/>
      </c:valAx>
      <c:dateAx>
        <c:axId val="1876367231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187636598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Verificação do modelo chuva-vazão diário - Posto Flores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CAWM!$B$1:$B$2</c:f>
              <c:strCache>
                <c:ptCount val="2"/>
                <c:pt idx="0">
                  <c:v>CHUVA</c:v>
                </c:pt>
                <c:pt idx="1">
                  <c:v>mm</c:v>
                </c:pt>
              </c:strCache>
            </c:strRef>
          </c:tx>
          <c:spPr>
            <a:solidFill>
              <a:srgbClr val="00CCFF"/>
            </a:solidFill>
            <a:ln>
              <a:solidFill>
                <a:srgbClr val="00CCFF"/>
              </a:solidFill>
            </a:ln>
            <a:effectLst/>
          </c:spPr>
          <c:invertIfNegative val="0"/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CAWM!$B$3:$B$4751</c:f>
              <c:numCache>
                <c:formatCode>#,##0.000</c:formatCode>
                <c:ptCount val="4749"/>
                <c:pt idx="0">
                  <c:v>0</c:v>
                </c:pt>
                <c:pt idx="1">
                  <c:v>0.19900000000000001</c:v>
                </c:pt>
                <c:pt idx="2">
                  <c:v>1.679</c:v>
                </c:pt>
                <c:pt idx="3">
                  <c:v>5.3250000000000002</c:v>
                </c:pt>
                <c:pt idx="4">
                  <c:v>1.754</c:v>
                </c:pt>
                <c:pt idx="5">
                  <c:v>8.9999999999999993E-3</c:v>
                </c:pt>
                <c:pt idx="6">
                  <c:v>1.4279999999999999</c:v>
                </c:pt>
                <c:pt idx="7">
                  <c:v>2.3809999999999998</c:v>
                </c:pt>
                <c:pt idx="8">
                  <c:v>3.395</c:v>
                </c:pt>
                <c:pt idx="9">
                  <c:v>2.6219999999999999</c:v>
                </c:pt>
                <c:pt idx="10">
                  <c:v>2.3159999999999998</c:v>
                </c:pt>
                <c:pt idx="11">
                  <c:v>1.7849999999999999</c:v>
                </c:pt>
                <c:pt idx="12">
                  <c:v>4.4029999999999996</c:v>
                </c:pt>
                <c:pt idx="13">
                  <c:v>2.258</c:v>
                </c:pt>
                <c:pt idx="14">
                  <c:v>10.51</c:v>
                </c:pt>
                <c:pt idx="15">
                  <c:v>3.1739999999999999</c:v>
                </c:pt>
                <c:pt idx="16">
                  <c:v>1.5449999999999999</c:v>
                </c:pt>
                <c:pt idx="17">
                  <c:v>0.29799999999999999</c:v>
                </c:pt>
                <c:pt idx="18">
                  <c:v>1.23</c:v>
                </c:pt>
                <c:pt idx="19">
                  <c:v>1.165</c:v>
                </c:pt>
                <c:pt idx="20">
                  <c:v>0.64800000000000002</c:v>
                </c:pt>
                <c:pt idx="21">
                  <c:v>0.52</c:v>
                </c:pt>
                <c:pt idx="22">
                  <c:v>7.0000000000000001E-3</c:v>
                </c:pt>
                <c:pt idx="23">
                  <c:v>8.1000000000000003E-2</c:v>
                </c:pt>
                <c:pt idx="24">
                  <c:v>1.6850000000000001</c:v>
                </c:pt>
                <c:pt idx="25">
                  <c:v>2.4319999999999999</c:v>
                </c:pt>
                <c:pt idx="26">
                  <c:v>1.698</c:v>
                </c:pt>
                <c:pt idx="27">
                  <c:v>6.1589999999999998</c:v>
                </c:pt>
                <c:pt idx="28">
                  <c:v>0.30199999999999999</c:v>
                </c:pt>
                <c:pt idx="29">
                  <c:v>0.38600000000000001</c:v>
                </c:pt>
                <c:pt idx="30">
                  <c:v>0.17</c:v>
                </c:pt>
                <c:pt idx="31">
                  <c:v>0</c:v>
                </c:pt>
                <c:pt idx="32">
                  <c:v>2.4E-2</c:v>
                </c:pt>
                <c:pt idx="33">
                  <c:v>0</c:v>
                </c:pt>
                <c:pt idx="34">
                  <c:v>0</c:v>
                </c:pt>
                <c:pt idx="35">
                  <c:v>1.0999999999999999E-2</c:v>
                </c:pt>
                <c:pt idx="36">
                  <c:v>0</c:v>
                </c:pt>
                <c:pt idx="37">
                  <c:v>0</c:v>
                </c:pt>
                <c:pt idx="38">
                  <c:v>4.3999999999999997E-2</c:v>
                </c:pt>
                <c:pt idx="39">
                  <c:v>0.21099999999999999</c:v>
                </c:pt>
                <c:pt idx="40">
                  <c:v>0.312</c:v>
                </c:pt>
                <c:pt idx="41">
                  <c:v>0.13800000000000001</c:v>
                </c:pt>
                <c:pt idx="42">
                  <c:v>0.22500000000000001</c:v>
                </c:pt>
                <c:pt idx="43">
                  <c:v>1.087</c:v>
                </c:pt>
                <c:pt idx="44">
                  <c:v>0</c:v>
                </c:pt>
                <c:pt idx="45">
                  <c:v>0</c:v>
                </c:pt>
                <c:pt idx="46">
                  <c:v>0.112</c:v>
                </c:pt>
                <c:pt idx="47">
                  <c:v>0.61599999999999999</c:v>
                </c:pt>
                <c:pt idx="48">
                  <c:v>1.365</c:v>
                </c:pt>
                <c:pt idx="49">
                  <c:v>5.0670000000000002</c:v>
                </c:pt>
                <c:pt idx="50">
                  <c:v>5.3390000000000004</c:v>
                </c:pt>
                <c:pt idx="51">
                  <c:v>1.7000000000000001E-2</c:v>
                </c:pt>
                <c:pt idx="52">
                  <c:v>0</c:v>
                </c:pt>
                <c:pt idx="53">
                  <c:v>2.5529999999999999</c:v>
                </c:pt>
                <c:pt idx="54">
                  <c:v>2.4020000000000001</c:v>
                </c:pt>
                <c:pt idx="55">
                  <c:v>15.327</c:v>
                </c:pt>
                <c:pt idx="56">
                  <c:v>9.1859999999999999</c:v>
                </c:pt>
                <c:pt idx="57">
                  <c:v>1.7889999999999999</c:v>
                </c:pt>
                <c:pt idx="58">
                  <c:v>1.173</c:v>
                </c:pt>
                <c:pt idx="59">
                  <c:v>8.9999999999999993E-3</c:v>
                </c:pt>
                <c:pt idx="60">
                  <c:v>1.96</c:v>
                </c:pt>
                <c:pt idx="61">
                  <c:v>2.7549999999999999</c:v>
                </c:pt>
                <c:pt idx="62">
                  <c:v>10.348000000000001</c:v>
                </c:pt>
                <c:pt idx="63">
                  <c:v>4.47</c:v>
                </c:pt>
                <c:pt idx="64">
                  <c:v>2.1749999999999998</c:v>
                </c:pt>
                <c:pt idx="65">
                  <c:v>2.4319999999999999</c:v>
                </c:pt>
                <c:pt idx="66">
                  <c:v>0.999</c:v>
                </c:pt>
                <c:pt idx="67">
                  <c:v>1.7450000000000001</c:v>
                </c:pt>
                <c:pt idx="68">
                  <c:v>2.9239999999999999</c:v>
                </c:pt>
                <c:pt idx="69">
                  <c:v>4.3739999999999997</c:v>
                </c:pt>
                <c:pt idx="70">
                  <c:v>27.331</c:v>
                </c:pt>
                <c:pt idx="71">
                  <c:v>2.2869999999999999</c:v>
                </c:pt>
                <c:pt idx="72">
                  <c:v>1.006</c:v>
                </c:pt>
                <c:pt idx="73">
                  <c:v>3.7989999999999999</c:v>
                </c:pt>
                <c:pt idx="74">
                  <c:v>5.6689999999999996</c:v>
                </c:pt>
                <c:pt idx="75">
                  <c:v>1.335</c:v>
                </c:pt>
                <c:pt idx="76">
                  <c:v>0.13800000000000001</c:v>
                </c:pt>
                <c:pt idx="77">
                  <c:v>0.629</c:v>
                </c:pt>
                <c:pt idx="78">
                  <c:v>0.21199999999999999</c:v>
                </c:pt>
                <c:pt idx="79">
                  <c:v>1.946</c:v>
                </c:pt>
                <c:pt idx="80">
                  <c:v>6.75</c:v>
                </c:pt>
                <c:pt idx="81">
                  <c:v>7.8150000000000004</c:v>
                </c:pt>
                <c:pt idx="82">
                  <c:v>9.8640000000000008</c:v>
                </c:pt>
                <c:pt idx="83">
                  <c:v>2.5139999999999998</c:v>
                </c:pt>
                <c:pt idx="84">
                  <c:v>1.383</c:v>
                </c:pt>
                <c:pt idx="85">
                  <c:v>5.7450000000000001</c:v>
                </c:pt>
                <c:pt idx="86">
                  <c:v>1.915</c:v>
                </c:pt>
                <c:pt idx="87">
                  <c:v>4.4340000000000002</c:v>
                </c:pt>
                <c:pt idx="88">
                  <c:v>1.0720000000000001</c:v>
                </c:pt>
                <c:pt idx="89">
                  <c:v>0.76900000000000002</c:v>
                </c:pt>
                <c:pt idx="90">
                  <c:v>0.29199999999999998</c:v>
                </c:pt>
                <c:pt idx="91">
                  <c:v>0.52300000000000002</c:v>
                </c:pt>
                <c:pt idx="92">
                  <c:v>0.80800000000000005</c:v>
                </c:pt>
                <c:pt idx="93">
                  <c:v>0.70299999999999996</c:v>
                </c:pt>
                <c:pt idx="94">
                  <c:v>3.58</c:v>
                </c:pt>
                <c:pt idx="95">
                  <c:v>18.890999999999998</c:v>
                </c:pt>
                <c:pt idx="96">
                  <c:v>9.9550000000000001</c:v>
                </c:pt>
                <c:pt idx="97">
                  <c:v>2.56</c:v>
                </c:pt>
                <c:pt idx="98">
                  <c:v>10.997</c:v>
                </c:pt>
                <c:pt idx="99">
                  <c:v>17.224</c:v>
                </c:pt>
                <c:pt idx="100">
                  <c:v>7.6840000000000002</c:v>
                </c:pt>
                <c:pt idx="101">
                  <c:v>8.0960000000000001</c:v>
                </c:pt>
                <c:pt idx="102">
                  <c:v>27.977</c:v>
                </c:pt>
                <c:pt idx="103">
                  <c:v>25.908000000000001</c:v>
                </c:pt>
                <c:pt idx="104">
                  <c:v>16.629000000000001</c:v>
                </c:pt>
                <c:pt idx="105">
                  <c:v>22.4</c:v>
                </c:pt>
                <c:pt idx="106">
                  <c:v>7.7050000000000001</c:v>
                </c:pt>
                <c:pt idx="107">
                  <c:v>7.58</c:v>
                </c:pt>
                <c:pt idx="108">
                  <c:v>4.6399999999999997</c:v>
                </c:pt>
                <c:pt idx="109">
                  <c:v>1.0289999999999999</c:v>
                </c:pt>
                <c:pt idx="110">
                  <c:v>0.247</c:v>
                </c:pt>
                <c:pt idx="111">
                  <c:v>0.83199999999999996</c:v>
                </c:pt>
                <c:pt idx="112">
                  <c:v>2.8290000000000002</c:v>
                </c:pt>
                <c:pt idx="113">
                  <c:v>1.77</c:v>
                </c:pt>
                <c:pt idx="114">
                  <c:v>2.246</c:v>
                </c:pt>
                <c:pt idx="115">
                  <c:v>4.8570000000000002</c:v>
                </c:pt>
                <c:pt idx="116">
                  <c:v>6.4</c:v>
                </c:pt>
                <c:pt idx="117">
                  <c:v>11.593</c:v>
                </c:pt>
                <c:pt idx="118">
                  <c:v>6.9770000000000003</c:v>
                </c:pt>
                <c:pt idx="119">
                  <c:v>6.1429999999999998</c:v>
                </c:pt>
                <c:pt idx="120">
                  <c:v>6.4729999999999999</c:v>
                </c:pt>
                <c:pt idx="121">
                  <c:v>4.7210000000000001</c:v>
                </c:pt>
                <c:pt idx="122">
                  <c:v>0.215</c:v>
                </c:pt>
                <c:pt idx="123">
                  <c:v>0.17899999999999999</c:v>
                </c:pt>
                <c:pt idx="124">
                  <c:v>3.246</c:v>
                </c:pt>
                <c:pt idx="125">
                  <c:v>5.742</c:v>
                </c:pt>
                <c:pt idx="126">
                  <c:v>4.7629999999999999</c:v>
                </c:pt>
                <c:pt idx="127">
                  <c:v>1.56</c:v>
                </c:pt>
                <c:pt idx="128">
                  <c:v>4.9509999999999996</c:v>
                </c:pt>
                <c:pt idx="129">
                  <c:v>16.137</c:v>
                </c:pt>
                <c:pt idx="130">
                  <c:v>9.4789999999999992</c:v>
                </c:pt>
                <c:pt idx="131">
                  <c:v>3.12</c:v>
                </c:pt>
                <c:pt idx="132">
                  <c:v>1.119</c:v>
                </c:pt>
                <c:pt idx="133">
                  <c:v>1.2210000000000001</c:v>
                </c:pt>
                <c:pt idx="134">
                  <c:v>0.38200000000000001</c:v>
                </c:pt>
                <c:pt idx="135">
                  <c:v>4.1000000000000002E-2</c:v>
                </c:pt>
                <c:pt idx="136">
                  <c:v>2.141</c:v>
                </c:pt>
                <c:pt idx="137">
                  <c:v>0.161</c:v>
                </c:pt>
                <c:pt idx="138">
                  <c:v>0.78600000000000003</c:v>
                </c:pt>
                <c:pt idx="139">
                  <c:v>0.65900000000000003</c:v>
                </c:pt>
                <c:pt idx="140">
                  <c:v>0.93799999999999994</c:v>
                </c:pt>
                <c:pt idx="141">
                  <c:v>0.156</c:v>
                </c:pt>
                <c:pt idx="142">
                  <c:v>0.218</c:v>
                </c:pt>
                <c:pt idx="143">
                  <c:v>0.78300000000000003</c:v>
                </c:pt>
                <c:pt idx="144">
                  <c:v>0.28000000000000003</c:v>
                </c:pt>
                <c:pt idx="145">
                  <c:v>0.33100000000000002</c:v>
                </c:pt>
                <c:pt idx="146">
                  <c:v>0.121</c:v>
                </c:pt>
                <c:pt idx="147">
                  <c:v>5.0060000000000002</c:v>
                </c:pt>
                <c:pt idx="148">
                  <c:v>1.968</c:v>
                </c:pt>
                <c:pt idx="149">
                  <c:v>0.82699999999999996</c:v>
                </c:pt>
                <c:pt idx="150">
                  <c:v>2.3079999999999998</c:v>
                </c:pt>
                <c:pt idx="151">
                  <c:v>0.48899999999999999</c:v>
                </c:pt>
                <c:pt idx="152">
                  <c:v>0.36499999999999999</c:v>
                </c:pt>
                <c:pt idx="153">
                  <c:v>1.103</c:v>
                </c:pt>
                <c:pt idx="154">
                  <c:v>4.3230000000000004</c:v>
                </c:pt>
                <c:pt idx="155">
                  <c:v>0.93</c:v>
                </c:pt>
                <c:pt idx="156">
                  <c:v>1.3580000000000001</c:v>
                </c:pt>
                <c:pt idx="157">
                  <c:v>0.22700000000000001</c:v>
                </c:pt>
                <c:pt idx="158">
                  <c:v>0.89200000000000002</c:v>
                </c:pt>
                <c:pt idx="159">
                  <c:v>0.313</c:v>
                </c:pt>
                <c:pt idx="160">
                  <c:v>1.0940000000000001</c:v>
                </c:pt>
                <c:pt idx="161">
                  <c:v>10.256</c:v>
                </c:pt>
                <c:pt idx="162">
                  <c:v>0.442</c:v>
                </c:pt>
                <c:pt idx="163">
                  <c:v>0.10199999999999999</c:v>
                </c:pt>
                <c:pt idx="164">
                  <c:v>2.1960000000000002</c:v>
                </c:pt>
                <c:pt idx="165">
                  <c:v>2.8439999999999999</c:v>
                </c:pt>
                <c:pt idx="166">
                  <c:v>1.1419999999999999</c:v>
                </c:pt>
                <c:pt idx="167">
                  <c:v>0.40400000000000003</c:v>
                </c:pt>
                <c:pt idx="168">
                  <c:v>1.373</c:v>
                </c:pt>
                <c:pt idx="169">
                  <c:v>0.46700000000000003</c:v>
                </c:pt>
                <c:pt idx="170">
                  <c:v>0.58599999999999997</c:v>
                </c:pt>
                <c:pt idx="171">
                  <c:v>1.236</c:v>
                </c:pt>
                <c:pt idx="172">
                  <c:v>1.153</c:v>
                </c:pt>
                <c:pt idx="173">
                  <c:v>0.17299999999999999</c:v>
                </c:pt>
                <c:pt idx="174">
                  <c:v>0</c:v>
                </c:pt>
                <c:pt idx="175">
                  <c:v>1.7430000000000001</c:v>
                </c:pt>
                <c:pt idx="176">
                  <c:v>9.3780000000000001</c:v>
                </c:pt>
                <c:pt idx="177">
                  <c:v>3.6019999999999999</c:v>
                </c:pt>
                <c:pt idx="178">
                  <c:v>0.81799999999999995</c:v>
                </c:pt>
                <c:pt idx="179">
                  <c:v>0.16200000000000001</c:v>
                </c:pt>
                <c:pt idx="180">
                  <c:v>4.1000000000000002E-2</c:v>
                </c:pt>
                <c:pt idx="181">
                  <c:v>0.105</c:v>
                </c:pt>
                <c:pt idx="182">
                  <c:v>1.2999999999999999E-2</c:v>
                </c:pt>
                <c:pt idx="183">
                  <c:v>5.0000000000000001E-3</c:v>
                </c:pt>
                <c:pt idx="184">
                  <c:v>0</c:v>
                </c:pt>
                <c:pt idx="185">
                  <c:v>0.75700000000000001</c:v>
                </c:pt>
                <c:pt idx="186">
                  <c:v>4.3159999999999998</c:v>
                </c:pt>
                <c:pt idx="187">
                  <c:v>0.56100000000000005</c:v>
                </c:pt>
                <c:pt idx="188">
                  <c:v>0.104</c:v>
                </c:pt>
                <c:pt idx="189">
                  <c:v>0.67500000000000004</c:v>
                </c:pt>
                <c:pt idx="190">
                  <c:v>0.52400000000000002</c:v>
                </c:pt>
                <c:pt idx="191">
                  <c:v>0.47899999999999998</c:v>
                </c:pt>
                <c:pt idx="192">
                  <c:v>0.32100000000000001</c:v>
                </c:pt>
                <c:pt idx="193">
                  <c:v>1.2250000000000001</c:v>
                </c:pt>
                <c:pt idx="194">
                  <c:v>0.32800000000000001</c:v>
                </c:pt>
                <c:pt idx="195">
                  <c:v>0.71</c:v>
                </c:pt>
                <c:pt idx="196">
                  <c:v>1.0389999999999999</c:v>
                </c:pt>
                <c:pt idx="197">
                  <c:v>0.24299999999999999</c:v>
                </c:pt>
                <c:pt idx="198">
                  <c:v>0.35199999999999998</c:v>
                </c:pt>
                <c:pt idx="199">
                  <c:v>9.5000000000000001E-2</c:v>
                </c:pt>
                <c:pt idx="200">
                  <c:v>0</c:v>
                </c:pt>
                <c:pt idx="201">
                  <c:v>0.64300000000000002</c:v>
                </c:pt>
                <c:pt idx="202">
                  <c:v>1.278</c:v>
                </c:pt>
                <c:pt idx="203">
                  <c:v>1.046</c:v>
                </c:pt>
                <c:pt idx="204">
                  <c:v>2.06</c:v>
                </c:pt>
                <c:pt idx="205">
                  <c:v>3.9849999999999999</c:v>
                </c:pt>
                <c:pt idx="206">
                  <c:v>1.4259999999999999</c:v>
                </c:pt>
                <c:pt idx="207">
                  <c:v>0.2</c:v>
                </c:pt>
                <c:pt idx="208">
                  <c:v>0.35399999999999998</c:v>
                </c:pt>
                <c:pt idx="209">
                  <c:v>0</c:v>
                </c:pt>
                <c:pt idx="210">
                  <c:v>0.27500000000000002</c:v>
                </c:pt>
                <c:pt idx="211">
                  <c:v>3.4000000000000002E-2</c:v>
                </c:pt>
                <c:pt idx="212">
                  <c:v>0</c:v>
                </c:pt>
                <c:pt idx="213">
                  <c:v>0.04</c:v>
                </c:pt>
                <c:pt idx="214">
                  <c:v>1.2390000000000001</c:v>
                </c:pt>
                <c:pt idx="215">
                  <c:v>1.034</c:v>
                </c:pt>
                <c:pt idx="216">
                  <c:v>1.5640000000000001</c:v>
                </c:pt>
                <c:pt idx="217">
                  <c:v>1.1439999999999999</c:v>
                </c:pt>
                <c:pt idx="218">
                  <c:v>8.2000000000000003E-2</c:v>
                </c:pt>
                <c:pt idx="219">
                  <c:v>0.36799999999999999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4.8000000000000001E-2</c:v>
                </c:pt>
                <c:pt idx="225">
                  <c:v>0</c:v>
                </c:pt>
                <c:pt idx="226">
                  <c:v>0.441</c:v>
                </c:pt>
                <c:pt idx="227">
                  <c:v>0.14899999999999999</c:v>
                </c:pt>
                <c:pt idx="228">
                  <c:v>0</c:v>
                </c:pt>
                <c:pt idx="229">
                  <c:v>0.14099999999999999</c:v>
                </c:pt>
                <c:pt idx="230">
                  <c:v>2.15</c:v>
                </c:pt>
                <c:pt idx="231">
                  <c:v>0.625</c:v>
                </c:pt>
                <c:pt idx="232">
                  <c:v>1E-3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0.13200000000000001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0.16</c:v>
                </c:pt>
                <c:pt idx="245">
                  <c:v>7.0000000000000001E-3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0.16900000000000001</c:v>
                </c:pt>
                <c:pt idx="250">
                  <c:v>0.624</c:v>
                </c:pt>
                <c:pt idx="251">
                  <c:v>0.58599999999999997</c:v>
                </c:pt>
                <c:pt idx="252">
                  <c:v>0.20100000000000001</c:v>
                </c:pt>
                <c:pt idx="253">
                  <c:v>11.221</c:v>
                </c:pt>
                <c:pt idx="254">
                  <c:v>3.3929999999999998</c:v>
                </c:pt>
                <c:pt idx="255">
                  <c:v>0.46700000000000003</c:v>
                </c:pt>
                <c:pt idx="256">
                  <c:v>1.5960000000000001</c:v>
                </c:pt>
                <c:pt idx="257">
                  <c:v>0</c:v>
                </c:pt>
                <c:pt idx="258">
                  <c:v>0.113</c:v>
                </c:pt>
                <c:pt idx="259">
                  <c:v>0</c:v>
                </c:pt>
                <c:pt idx="260">
                  <c:v>5.0999999999999997E-2</c:v>
                </c:pt>
                <c:pt idx="261">
                  <c:v>0</c:v>
                </c:pt>
                <c:pt idx="262">
                  <c:v>6.0999999999999999E-2</c:v>
                </c:pt>
                <c:pt idx="263">
                  <c:v>0</c:v>
                </c:pt>
                <c:pt idx="264">
                  <c:v>0</c:v>
                </c:pt>
                <c:pt idx="265">
                  <c:v>0.112</c:v>
                </c:pt>
                <c:pt idx="266">
                  <c:v>0.14599999999999999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1.782</c:v>
                </c:pt>
                <c:pt idx="273">
                  <c:v>7.3620000000000001</c:v>
                </c:pt>
                <c:pt idx="274">
                  <c:v>8.984</c:v>
                </c:pt>
                <c:pt idx="275">
                  <c:v>11.544</c:v>
                </c:pt>
                <c:pt idx="276">
                  <c:v>0.60099999999999998</c:v>
                </c:pt>
                <c:pt idx="277">
                  <c:v>0.09</c:v>
                </c:pt>
                <c:pt idx="278">
                  <c:v>0.112</c:v>
                </c:pt>
                <c:pt idx="279">
                  <c:v>0</c:v>
                </c:pt>
                <c:pt idx="280">
                  <c:v>0.21099999999999999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0.107</c:v>
                </c:pt>
                <c:pt idx="287">
                  <c:v>0</c:v>
                </c:pt>
                <c:pt idx="288">
                  <c:v>0</c:v>
                </c:pt>
                <c:pt idx="289">
                  <c:v>7.5999999999999998E-2</c:v>
                </c:pt>
                <c:pt idx="290">
                  <c:v>0.04</c:v>
                </c:pt>
                <c:pt idx="291">
                  <c:v>0.223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0.193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2E-3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0.25700000000000001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0.108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0.151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0.436</c:v>
                </c:pt>
                <c:pt idx="327">
                  <c:v>0.41499999999999998</c:v>
                </c:pt>
                <c:pt idx="328">
                  <c:v>1.0469999999999999</c:v>
                </c:pt>
                <c:pt idx="329">
                  <c:v>9.4E-2</c:v>
                </c:pt>
                <c:pt idx="330">
                  <c:v>0</c:v>
                </c:pt>
                <c:pt idx="331">
                  <c:v>0.23200000000000001</c:v>
                </c:pt>
                <c:pt idx="332">
                  <c:v>0.123</c:v>
                </c:pt>
                <c:pt idx="333">
                  <c:v>0.182</c:v>
                </c:pt>
                <c:pt idx="334">
                  <c:v>0</c:v>
                </c:pt>
                <c:pt idx="335">
                  <c:v>0</c:v>
                </c:pt>
                <c:pt idx="336">
                  <c:v>8.9999999999999993E-3</c:v>
                </c:pt>
                <c:pt idx="337">
                  <c:v>0</c:v>
                </c:pt>
                <c:pt idx="338">
                  <c:v>0</c:v>
                </c:pt>
                <c:pt idx="339">
                  <c:v>0.152</c:v>
                </c:pt>
                <c:pt idx="340">
                  <c:v>5.3999999999999999E-2</c:v>
                </c:pt>
                <c:pt idx="341">
                  <c:v>0.33</c:v>
                </c:pt>
                <c:pt idx="342">
                  <c:v>0.06</c:v>
                </c:pt>
                <c:pt idx="343">
                  <c:v>7.2999999999999995E-2</c:v>
                </c:pt>
                <c:pt idx="344">
                  <c:v>0.41099999999999998</c:v>
                </c:pt>
                <c:pt idx="345">
                  <c:v>0.80100000000000005</c:v>
                </c:pt>
                <c:pt idx="346">
                  <c:v>2.3660000000000001</c:v>
                </c:pt>
                <c:pt idx="347">
                  <c:v>0.495</c:v>
                </c:pt>
                <c:pt idx="348">
                  <c:v>1.421</c:v>
                </c:pt>
                <c:pt idx="349">
                  <c:v>0.21299999999999999</c:v>
                </c:pt>
                <c:pt idx="350">
                  <c:v>0.13</c:v>
                </c:pt>
                <c:pt idx="351">
                  <c:v>6.6000000000000003E-2</c:v>
                </c:pt>
                <c:pt idx="352">
                  <c:v>0.111</c:v>
                </c:pt>
                <c:pt idx="353">
                  <c:v>0.622</c:v>
                </c:pt>
                <c:pt idx="354">
                  <c:v>0.35599999999999998</c:v>
                </c:pt>
                <c:pt idx="355">
                  <c:v>1.135</c:v>
                </c:pt>
                <c:pt idx="356">
                  <c:v>1.21</c:v>
                </c:pt>
                <c:pt idx="357">
                  <c:v>0.42399999999999999</c:v>
                </c:pt>
                <c:pt idx="358">
                  <c:v>0.11600000000000001</c:v>
                </c:pt>
                <c:pt idx="359">
                  <c:v>0.40899999999999997</c:v>
                </c:pt>
                <c:pt idx="360">
                  <c:v>1.3140000000000001</c:v>
                </c:pt>
                <c:pt idx="361">
                  <c:v>4.34</c:v>
                </c:pt>
                <c:pt idx="362">
                  <c:v>4.1500000000000004</c:v>
                </c:pt>
                <c:pt idx="363">
                  <c:v>0.63200000000000001</c:v>
                </c:pt>
                <c:pt idx="364">
                  <c:v>0.311</c:v>
                </c:pt>
                <c:pt idx="365">
                  <c:v>0</c:v>
                </c:pt>
                <c:pt idx="366">
                  <c:v>0</c:v>
                </c:pt>
                <c:pt idx="367">
                  <c:v>6.6000000000000003E-2</c:v>
                </c:pt>
                <c:pt idx="368">
                  <c:v>0.13300000000000001</c:v>
                </c:pt>
                <c:pt idx="369">
                  <c:v>0</c:v>
                </c:pt>
                <c:pt idx="370">
                  <c:v>0.749</c:v>
                </c:pt>
                <c:pt idx="371">
                  <c:v>0</c:v>
                </c:pt>
                <c:pt idx="372">
                  <c:v>0.28100000000000003</c:v>
                </c:pt>
                <c:pt idx="373">
                  <c:v>1.597</c:v>
                </c:pt>
                <c:pt idx="374">
                  <c:v>0.435</c:v>
                </c:pt>
                <c:pt idx="375">
                  <c:v>0.91400000000000003</c:v>
                </c:pt>
                <c:pt idx="376">
                  <c:v>2.6269999999999998</c:v>
                </c:pt>
                <c:pt idx="377">
                  <c:v>2.5310000000000001</c:v>
                </c:pt>
                <c:pt idx="378">
                  <c:v>1.01</c:v>
                </c:pt>
                <c:pt idx="379">
                  <c:v>2.2970000000000002</c:v>
                </c:pt>
                <c:pt idx="380">
                  <c:v>3.157</c:v>
                </c:pt>
                <c:pt idx="381">
                  <c:v>2.1019999999999999</c:v>
                </c:pt>
                <c:pt idx="382">
                  <c:v>6.032</c:v>
                </c:pt>
                <c:pt idx="383">
                  <c:v>12.247999999999999</c:v>
                </c:pt>
                <c:pt idx="384">
                  <c:v>28.817</c:v>
                </c:pt>
                <c:pt idx="385">
                  <c:v>23.234999999999999</c:v>
                </c:pt>
                <c:pt idx="386">
                  <c:v>16.266999999999999</c:v>
                </c:pt>
                <c:pt idx="387">
                  <c:v>5.133</c:v>
                </c:pt>
                <c:pt idx="388">
                  <c:v>4.1369999999999996</c:v>
                </c:pt>
                <c:pt idx="389">
                  <c:v>1.492</c:v>
                </c:pt>
                <c:pt idx="390">
                  <c:v>0.95499999999999996</c:v>
                </c:pt>
                <c:pt idx="391">
                  <c:v>1.907</c:v>
                </c:pt>
                <c:pt idx="392">
                  <c:v>3.964</c:v>
                </c:pt>
                <c:pt idx="393">
                  <c:v>3.6419999999999999</c:v>
                </c:pt>
                <c:pt idx="394">
                  <c:v>32.44</c:v>
                </c:pt>
                <c:pt idx="395">
                  <c:v>0.93700000000000006</c:v>
                </c:pt>
                <c:pt idx="396">
                  <c:v>0.73099999999999998</c:v>
                </c:pt>
                <c:pt idx="397">
                  <c:v>1.833</c:v>
                </c:pt>
                <c:pt idx="398">
                  <c:v>2.77</c:v>
                </c:pt>
                <c:pt idx="399">
                  <c:v>11.478999999999999</c:v>
                </c:pt>
                <c:pt idx="400">
                  <c:v>22.34</c:v>
                </c:pt>
                <c:pt idx="401">
                  <c:v>16.832000000000001</c:v>
                </c:pt>
                <c:pt idx="402">
                  <c:v>12.304</c:v>
                </c:pt>
                <c:pt idx="403">
                  <c:v>5.9379999999999997</c:v>
                </c:pt>
                <c:pt idx="404">
                  <c:v>2.496</c:v>
                </c:pt>
                <c:pt idx="405">
                  <c:v>0.40200000000000002</c:v>
                </c:pt>
                <c:pt idx="406">
                  <c:v>1.9990000000000001</c:v>
                </c:pt>
                <c:pt idx="407">
                  <c:v>2.7919999999999998</c:v>
                </c:pt>
                <c:pt idx="408">
                  <c:v>11.561</c:v>
                </c:pt>
                <c:pt idx="409">
                  <c:v>9.327</c:v>
                </c:pt>
                <c:pt idx="410">
                  <c:v>3.5110000000000001</c:v>
                </c:pt>
                <c:pt idx="411">
                  <c:v>1.8029999999999999</c:v>
                </c:pt>
                <c:pt idx="412">
                  <c:v>0.999</c:v>
                </c:pt>
                <c:pt idx="413">
                  <c:v>5.2380000000000004</c:v>
                </c:pt>
                <c:pt idx="414">
                  <c:v>6.6619999999999999</c:v>
                </c:pt>
                <c:pt idx="415">
                  <c:v>2.3959999999999999</c:v>
                </c:pt>
                <c:pt idx="416">
                  <c:v>2.6269999999999998</c:v>
                </c:pt>
                <c:pt idx="417">
                  <c:v>1.8560000000000001</c:v>
                </c:pt>
                <c:pt idx="418">
                  <c:v>9.0280000000000005</c:v>
                </c:pt>
                <c:pt idx="419">
                  <c:v>23.814</c:v>
                </c:pt>
                <c:pt idx="420">
                  <c:v>17.094999999999999</c:v>
                </c:pt>
                <c:pt idx="421">
                  <c:v>12.577999999999999</c:v>
                </c:pt>
                <c:pt idx="422">
                  <c:v>14.086</c:v>
                </c:pt>
                <c:pt idx="423">
                  <c:v>19.774999999999999</c:v>
                </c:pt>
                <c:pt idx="424">
                  <c:v>16.271000000000001</c:v>
                </c:pt>
                <c:pt idx="425">
                  <c:v>8.2959999999999994</c:v>
                </c:pt>
                <c:pt idx="426">
                  <c:v>7.2709999999999999</c:v>
                </c:pt>
                <c:pt idx="427">
                  <c:v>9.0879999999999992</c:v>
                </c:pt>
                <c:pt idx="428">
                  <c:v>7.3609999999999998</c:v>
                </c:pt>
                <c:pt idx="429">
                  <c:v>9.1240000000000006</c:v>
                </c:pt>
                <c:pt idx="430">
                  <c:v>6.3140000000000001</c:v>
                </c:pt>
                <c:pt idx="431">
                  <c:v>3.835</c:v>
                </c:pt>
                <c:pt idx="432">
                  <c:v>11.597</c:v>
                </c:pt>
                <c:pt idx="433">
                  <c:v>8.4870000000000001</c:v>
                </c:pt>
                <c:pt idx="434">
                  <c:v>2.9540000000000002</c:v>
                </c:pt>
                <c:pt idx="435">
                  <c:v>8.0909999999999993</c:v>
                </c:pt>
                <c:pt idx="436">
                  <c:v>18.355</c:v>
                </c:pt>
                <c:pt idx="437">
                  <c:v>7.0330000000000004</c:v>
                </c:pt>
                <c:pt idx="438">
                  <c:v>11.287000000000001</c:v>
                </c:pt>
                <c:pt idx="439">
                  <c:v>4.282</c:v>
                </c:pt>
                <c:pt idx="440">
                  <c:v>2.7679999999999998</c:v>
                </c:pt>
                <c:pt idx="441">
                  <c:v>2.581</c:v>
                </c:pt>
                <c:pt idx="442">
                  <c:v>5.2770000000000001</c:v>
                </c:pt>
                <c:pt idx="443">
                  <c:v>3.9049999999999998</c:v>
                </c:pt>
                <c:pt idx="444">
                  <c:v>13.72</c:v>
                </c:pt>
                <c:pt idx="445">
                  <c:v>29.027000000000001</c:v>
                </c:pt>
                <c:pt idx="446">
                  <c:v>15.778</c:v>
                </c:pt>
                <c:pt idx="447">
                  <c:v>16.646000000000001</c:v>
                </c:pt>
                <c:pt idx="448">
                  <c:v>14.747999999999999</c:v>
                </c:pt>
                <c:pt idx="449">
                  <c:v>4.5049999999999999</c:v>
                </c:pt>
                <c:pt idx="450">
                  <c:v>2.8439999999999999</c:v>
                </c:pt>
                <c:pt idx="451">
                  <c:v>6.62</c:v>
                </c:pt>
                <c:pt idx="452">
                  <c:v>2.02</c:v>
                </c:pt>
                <c:pt idx="453">
                  <c:v>1.637</c:v>
                </c:pt>
                <c:pt idx="454">
                  <c:v>2.1669999999999998</c:v>
                </c:pt>
                <c:pt idx="455">
                  <c:v>3.8980000000000001</c:v>
                </c:pt>
                <c:pt idx="456">
                  <c:v>5.1890000000000001</c:v>
                </c:pt>
                <c:pt idx="457">
                  <c:v>8.5510000000000002</c:v>
                </c:pt>
                <c:pt idx="458">
                  <c:v>13.394</c:v>
                </c:pt>
                <c:pt idx="459">
                  <c:v>10.098000000000001</c:v>
                </c:pt>
                <c:pt idx="460">
                  <c:v>8.468</c:v>
                </c:pt>
                <c:pt idx="461">
                  <c:v>13.664</c:v>
                </c:pt>
                <c:pt idx="462">
                  <c:v>5.65</c:v>
                </c:pt>
                <c:pt idx="463">
                  <c:v>5.3869999999999996</c:v>
                </c:pt>
                <c:pt idx="464">
                  <c:v>7.8090000000000002</c:v>
                </c:pt>
                <c:pt idx="465">
                  <c:v>16.713000000000001</c:v>
                </c:pt>
                <c:pt idx="466">
                  <c:v>14.978999999999999</c:v>
                </c:pt>
                <c:pt idx="467">
                  <c:v>10.119</c:v>
                </c:pt>
                <c:pt idx="468">
                  <c:v>2.5089999999999999</c:v>
                </c:pt>
                <c:pt idx="469">
                  <c:v>3.55</c:v>
                </c:pt>
                <c:pt idx="470">
                  <c:v>12.064</c:v>
                </c:pt>
                <c:pt idx="471">
                  <c:v>28.998999999999999</c:v>
                </c:pt>
                <c:pt idx="472">
                  <c:v>14.151</c:v>
                </c:pt>
                <c:pt idx="473">
                  <c:v>19.908999999999999</c:v>
                </c:pt>
                <c:pt idx="474">
                  <c:v>15.419</c:v>
                </c:pt>
                <c:pt idx="475">
                  <c:v>18.391999999999999</c:v>
                </c:pt>
                <c:pt idx="476">
                  <c:v>2.7650000000000001</c:v>
                </c:pt>
                <c:pt idx="477">
                  <c:v>6.5519999999999996</c:v>
                </c:pt>
                <c:pt idx="478">
                  <c:v>7.1239999999999997</c:v>
                </c:pt>
                <c:pt idx="479">
                  <c:v>7.1360000000000001</c:v>
                </c:pt>
                <c:pt idx="480">
                  <c:v>2.02</c:v>
                </c:pt>
                <c:pt idx="481">
                  <c:v>3.97</c:v>
                </c:pt>
                <c:pt idx="482">
                  <c:v>9.9320000000000004</c:v>
                </c:pt>
                <c:pt idx="483">
                  <c:v>1.3520000000000001</c:v>
                </c:pt>
                <c:pt idx="484">
                  <c:v>1.857</c:v>
                </c:pt>
                <c:pt idx="485">
                  <c:v>1.86</c:v>
                </c:pt>
                <c:pt idx="486">
                  <c:v>2.7730000000000001</c:v>
                </c:pt>
                <c:pt idx="487">
                  <c:v>2.472</c:v>
                </c:pt>
                <c:pt idx="488">
                  <c:v>0.95599999999999996</c:v>
                </c:pt>
                <c:pt idx="489">
                  <c:v>2.4950000000000001</c:v>
                </c:pt>
                <c:pt idx="490">
                  <c:v>3.7610000000000001</c:v>
                </c:pt>
                <c:pt idx="491">
                  <c:v>3.4980000000000002</c:v>
                </c:pt>
                <c:pt idx="492">
                  <c:v>5.9249999999999998</c:v>
                </c:pt>
                <c:pt idx="493">
                  <c:v>4.5629999999999997</c:v>
                </c:pt>
                <c:pt idx="494">
                  <c:v>8.7520000000000007</c:v>
                </c:pt>
                <c:pt idx="495">
                  <c:v>14.384</c:v>
                </c:pt>
                <c:pt idx="496">
                  <c:v>4.4189999999999996</c:v>
                </c:pt>
                <c:pt idx="497">
                  <c:v>9.4339999999999993</c:v>
                </c:pt>
                <c:pt idx="498">
                  <c:v>0.94899999999999995</c:v>
                </c:pt>
                <c:pt idx="499">
                  <c:v>1.204</c:v>
                </c:pt>
                <c:pt idx="500">
                  <c:v>1.087</c:v>
                </c:pt>
                <c:pt idx="501">
                  <c:v>3.0190000000000001</c:v>
                </c:pt>
                <c:pt idx="502">
                  <c:v>3.66</c:v>
                </c:pt>
                <c:pt idx="503">
                  <c:v>0.79500000000000004</c:v>
                </c:pt>
                <c:pt idx="504">
                  <c:v>1.2949999999999999</c:v>
                </c:pt>
                <c:pt idx="505">
                  <c:v>1.6240000000000001</c:v>
                </c:pt>
                <c:pt idx="506">
                  <c:v>10.887</c:v>
                </c:pt>
                <c:pt idx="507">
                  <c:v>2.6739999999999999</c:v>
                </c:pt>
                <c:pt idx="508">
                  <c:v>3.621</c:v>
                </c:pt>
                <c:pt idx="509">
                  <c:v>1.87</c:v>
                </c:pt>
                <c:pt idx="510">
                  <c:v>2.3889999999999998</c:v>
                </c:pt>
                <c:pt idx="511">
                  <c:v>0.53200000000000003</c:v>
                </c:pt>
                <c:pt idx="512">
                  <c:v>1.3120000000000001</c:v>
                </c:pt>
                <c:pt idx="513">
                  <c:v>4.3710000000000004</c:v>
                </c:pt>
                <c:pt idx="514">
                  <c:v>3.7549999999999999</c:v>
                </c:pt>
                <c:pt idx="515">
                  <c:v>2.81</c:v>
                </c:pt>
                <c:pt idx="516">
                  <c:v>0.35799999999999998</c:v>
                </c:pt>
                <c:pt idx="517">
                  <c:v>0.78</c:v>
                </c:pt>
                <c:pt idx="518">
                  <c:v>0.1</c:v>
                </c:pt>
                <c:pt idx="519">
                  <c:v>1.5489999999999999</c:v>
                </c:pt>
                <c:pt idx="520">
                  <c:v>0.51400000000000001</c:v>
                </c:pt>
                <c:pt idx="521">
                  <c:v>0.57299999999999995</c:v>
                </c:pt>
                <c:pt idx="522">
                  <c:v>1.4419999999999999</c:v>
                </c:pt>
                <c:pt idx="523">
                  <c:v>3.4039999999999999</c:v>
                </c:pt>
                <c:pt idx="524">
                  <c:v>1.266</c:v>
                </c:pt>
                <c:pt idx="525">
                  <c:v>0.70799999999999996</c:v>
                </c:pt>
                <c:pt idx="526">
                  <c:v>1.274</c:v>
                </c:pt>
                <c:pt idx="527">
                  <c:v>0.17100000000000001</c:v>
                </c:pt>
                <c:pt idx="528">
                  <c:v>0.86899999999999999</c:v>
                </c:pt>
                <c:pt idx="529">
                  <c:v>0.39900000000000002</c:v>
                </c:pt>
                <c:pt idx="530">
                  <c:v>1.3280000000000001</c:v>
                </c:pt>
                <c:pt idx="531">
                  <c:v>0.70099999999999996</c:v>
                </c:pt>
                <c:pt idx="532">
                  <c:v>2.7069999999999999</c:v>
                </c:pt>
                <c:pt idx="533">
                  <c:v>1.6479999999999999</c:v>
                </c:pt>
                <c:pt idx="534">
                  <c:v>0.70799999999999996</c:v>
                </c:pt>
                <c:pt idx="535">
                  <c:v>2.0510000000000002</c:v>
                </c:pt>
                <c:pt idx="536">
                  <c:v>2.9729999999999999</c:v>
                </c:pt>
                <c:pt idx="537">
                  <c:v>3.5329999999999999</c:v>
                </c:pt>
                <c:pt idx="538">
                  <c:v>1</c:v>
                </c:pt>
                <c:pt idx="539">
                  <c:v>0.371</c:v>
                </c:pt>
                <c:pt idx="540">
                  <c:v>0.113</c:v>
                </c:pt>
                <c:pt idx="541">
                  <c:v>0.111</c:v>
                </c:pt>
                <c:pt idx="542">
                  <c:v>0.13100000000000001</c:v>
                </c:pt>
                <c:pt idx="543">
                  <c:v>0.95399999999999996</c:v>
                </c:pt>
                <c:pt idx="544">
                  <c:v>1.859</c:v>
                </c:pt>
                <c:pt idx="545">
                  <c:v>0.90100000000000002</c:v>
                </c:pt>
                <c:pt idx="546">
                  <c:v>0.30199999999999999</c:v>
                </c:pt>
                <c:pt idx="547">
                  <c:v>0.31</c:v>
                </c:pt>
                <c:pt idx="548">
                  <c:v>0.71899999999999997</c:v>
                </c:pt>
                <c:pt idx="549">
                  <c:v>1.1890000000000001</c:v>
                </c:pt>
                <c:pt idx="550">
                  <c:v>0.37</c:v>
                </c:pt>
                <c:pt idx="551">
                  <c:v>1.8819999999999999</c:v>
                </c:pt>
                <c:pt idx="552">
                  <c:v>6.8230000000000004</c:v>
                </c:pt>
                <c:pt idx="553">
                  <c:v>3.5720000000000001</c:v>
                </c:pt>
                <c:pt idx="554">
                  <c:v>0.79400000000000004</c:v>
                </c:pt>
                <c:pt idx="555">
                  <c:v>1.4159999999999999</c:v>
                </c:pt>
                <c:pt idx="556">
                  <c:v>0.23100000000000001</c:v>
                </c:pt>
                <c:pt idx="557">
                  <c:v>0.26</c:v>
                </c:pt>
                <c:pt idx="558">
                  <c:v>0.255</c:v>
                </c:pt>
                <c:pt idx="559">
                  <c:v>1.083</c:v>
                </c:pt>
                <c:pt idx="560">
                  <c:v>1.8380000000000001</c:v>
                </c:pt>
                <c:pt idx="561">
                  <c:v>1.4790000000000001</c:v>
                </c:pt>
                <c:pt idx="562">
                  <c:v>0.76200000000000001</c:v>
                </c:pt>
                <c:pt idx="563">
                  <c:v>0.50900000000000001</c:v>
                </c:pt>
                <c:pt idx="564">
                  <c:v>1.4E-2</c:v>
                </c:pt>
                <c:pt idx="565">
                  <c:v>0.86499999999999999</c:v>
                </c:pt>
                <c:pt idx="566">
                  <c:v>0</c:v>
                </c:pt>
                <c:pt idx="567">
                  <c:v>7.1999999999999995E-2</c:v>
                </c:pt>
                <c:pt idx="568">
                  <c:v>0.11600000000000001</c:v>
                </c:pt>
                <c:pt idx="569">
                  <c:v>0.61699999999999999</c:v>
                </c:pt>
                <c:pt idx="570">
                  <c:v>2E-3</c:v>
                </c:pt>
                <c:pt idx="571">
                  <c:v>5.0999999999999997E-2</c:v>
                </c:pt>
                <c:pt idx="572">
                  <c:v>1.7000000000000001E-2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4.0000000000000001E-3</c:v>
                </c:pt>
                <c:pt idx="578">
                  <c:v>8.0000000000000002E-3</c:v>
                </c:pt>
                <c:pt idx="579">
                  <c:v>1.4999999999999999E-2</c:v>
                </c:pt>
                <c:pt idx="580">
                  <c:v>0.52500000000000002</c:v>
                </c:pt>
                <c:pt idx="581">
                  <c:v>0.217</c:v>
                </c:pt>
                <c:pt idx="582">
                  <c:v>0.29199999999999998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4.3999999999999997E-2</c:v>
                </c:pt>
                <c:pt idx="590">
                  <c:v>0</c:v>
                </c:pt>
                <c:pt idx="591">
                  <c:v>0.27200000000000002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2.8000000000000001E-2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0.40500000000000003</c:v>
                </c:pt>
                <c:pt idx="601">
                  <c:v>0</c:v>
                </c:pt>
                <c:pt idx="602">
                  <c:v>0</c:v>
                </c:pt>
                <c:pt idx="603">
                  <c:v>0.19900000000000001</c:v>
                </c:pt>
                <c:pt idx="604">
                  <c:v>0</c:v>
                </c:pt>
                <c:pt idx="605">
                  <c:v>0.03</c:v>
                </c:pt>
                <c:pt idx="606">
                  <c:v>0</c:v>
                </c:pt>
                <c:pt idx="607">
                  <c:v>0</c:v>
                </c:pt>
                <c:pt idx="608">
                  <c:v>0.33200000000000002</c:v>
                </c:pt>
                <c:pt idx="609">
                  <c:v>0.93200000000000005</c:v>
                </c:pt>
                <c:pt idx="610">
                  <c:v>5.8999999999999997E-2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3.5999999999999997E-2</c:v>
                </c:pt>
                <c:pt idx="615">
                  <c:v>8.7999999999999995E-2</c:v>
                </c:pt>
                <c:pt idx="616">
                  <c:v>0.54500000000000004</c:v>
                </c:pt>
                <c:pt idx="617">
                  <c:v>0</c:v>
                </c:pt>
                <c:pt idx="618">
                  <c:v>1.6E-2</c:v>
                </c:pt>
                <c:pt idx="619">
                  <c:v>0</c:v>
                </c:pt>
                <c:pt idx="620">
                  <c:v>0.26600000000000001</c:v>
                </c:pt>
                <c:pt idx="621">
                  <c:v>0.317</c:v>
                </c:pt>
                <c:pt idx="622">
                  <c:v>0</c:v>
                </c:pt>
                <c:pt idx="623">
                  <c:v>0.26300000000000001</c:v>
                </c:pt>
                <c:pt idx="624">
                  <c:v>1.9019999999999999</c:v>
                </c:pt>
                <c:pt idx="625">
                  <c:v>0.96499999999999997</c:v>
                </c:pt>
                <c:pt idx="626">
                  <c:v>0.85299999999999998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0.218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4.0000000000000001E-3</c:v>
                </c:pt>
                <c:pt idx="636">
                  <c:v>0.105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0.18099999999999999</c:v>
                </c:pt>
                <c:pt idx="641">
                  <c:v>0</c:v>
                </c:pt>
                <c:pt idx="642">
                  <c:v>0</c:v>
                </c:pt>
                <c:pt idx="643">
                  <c:v>0.34300000000000003</c:v>
                </c:pt>
                <c:pt idx="644">
                  <c:v>0</c:v>
                </c:pt>
                <c:pt idx="645">
                  <c:v>0</c:v>
                </c:pt>
                <c:pt idx="646">
                  <c:v>1.2130000000000001</c:v>
                </c:pt>
                <c:pt idx="647">
                  <c:v>0.59799999999999998</c:v>
                </c:pt>
                <c:pt idx="648">
                  <c:v>0.82199999999999995</c:v>
                </c:pt>
                <c:pt idx="649">
                  <c:v>0.68400000000000005</c:v>
                </c:pt>
                <c:pt idx="650">
                  <c:v>0</c:v>
                </c:pt>
                <c:pt idx="651">
                  <c:v>0</c:v>
                </c:pt>
                <c:pt idx="652">
                  <c:v>0.10100000000000001</c:v>
                </c:pt>
                <c:pt idx="653">
                  <c:v>0.121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7.0000000000000007E-2</c:v>
                </c:pt>
                <c:pt idx="659">
                  <c:v>8.3000000000000004E-2</c:v>
                </c:pt>
                <c:pt idx="660">
                  <c:v>0.747</c:v>
                </c:pt>
                <c:pt idx="661">
                  <c:v>0</c:v>
                </c:pt>
                <c:pt idx="662">
                  <c:v>0.27800000000000002</c:v>
                </c:pt>
                <c:pt idx="663">
                  <c:v>9.2999999999999999E-2</c:v>
                </c:pt>
                <c:pt idx="664">
                  <c:v>0</c:v>
                </c:pt>
                <c:pt idx="665">
                  <c:v>0.125</c:v>
                </c:pt>
                <c:pt idx="666">
                  <c:v>0.155</c:v>
                </c:pt>
                <c:pt idx="667">
                  <c:v>0.112</c:v>
                </c:pt>
                <c:pt idx="668">
                  <c:v>0.217</c:v>
                </c:pt>
                <c:pt idx="669">
                  <c:v>4.4999999999999998E-2</c:v>
                </c:pt>
                <c:pt idx="670">
                  <c:v>7.1999999999999995E-2</c:v>
                </c:pt>
                <c:pt idx="671">
                  <c:v>0</c:v>
                </c:pt>
                <c:pt idx="672">
                  <c:v>1.5509999999999999</c:v>
                </c:pt>
                <c:pt idx="673">
                  <c:v>1.111</c:v>
                </c:pt>
                <c:pt idx="674">
                  <c:v>0.14000000000000001</c:v>
                </c:pt>
                <c:pt idx="675">
                  <c:v>0.85399999999999998</c:v>
                </c:pt>
                <c:pt idx="676">
                  <c:v>10.933999999999999</c:v>
                </c:pt>
                <c:pt idx="677">
                  <c:v>1.397</c:v>
                </c:pt>
                <c:pt idx="678">
                  <c:v>0.14799999999999999</c:v>
                </c:pt>
                <c:pt idx="679">
                  <c:v>4.7169999999999996</c:v>
                </c:pt>
                <c:pt idx="680">
                  <c:v>8.1379999999999999</c:v>
                </c:pt>
                <c:pt idx="681">
                  <c:v>6.9669999999999996</c:v>
                </c:pt>
                <c:pt idx="682">
                  <c:v>4.37</c:v>
                </c:pt>
                <c:pt idx="683">
                  <c:v>0</c:v>
                </c:pt>
                <c:pt idx="684">
                  <c:v>0.36799999999999999</c:v>
                </c:pt>
                <c:pt idx="685">
                  <c:v>0</c:v>
                </c:pt>
                <c:pt idx="686">
                  <c:v>0.221</c:v>
                </c:pt>
                <c:pt idx="687">
                  <c:v>0.24399999999999999</c:v>
                </c:pt>
                <c:pt idx="688">
                  <c:v>1.0489999999999999</c:v>
                </c:pt>
                <c:pt idx="689">
                  <c:v>0.125</c:v>
                </c:pt>
                <c:pt idx="690">
                  <c:v>0.11700000000000001</c:v>
                </c:pt>
                <c:pt idx="691">
                  <c:v>3.891</c:v>
                </c:pt>
                <c:pt idx="692">
                  <c:v>1.8779999999999999</c:v>
                </c:pt>
                <c:pt idx="693">
                  <c:v>0.39700000000000002</c:v>
                </c:pt>
                <c:pt idx="694">
                  <c:v>0.01</c:v>
                </c:pt>
                <c:pt idx="695">
                  <c:v>0</c:v>
                </c:pt>
                <c:pt idx="696">
                  <c:v>2.5000000000000001E-2</c:v>
                </c:pt>
                <c:pt idx="697">
                  <c:v>1.0669999999999999</c:v>
                </c:pt>
                <c:pt idx="698">
                  <c:v>0.95299999999999996</c:v>
                </c:pt>
                <c:pt idx="699">
                  <c:v>0.74</c:v>
                </c:pt>
                <c:pt idx="700">
                  <c:v>2.7440000000000002</c:v>
                </c:pt>
                <c:pt idx="701">
                  <c:v>3.4830000000000001</c:v>
                </c:pt>
                <c:pt idx="702">
                  <c:v>14.606</c:v>
                </c:pt>
                <c:pt idx="703">
                  <c:v>13.467000000000001</c:v>
                </c:pt>
                <c:pt idx="704">
                  <c:v>4.1130000000000004</c:v>
                </c:pt>
                <c:pt idx="705">
                  <c:v>4.3029999999999999</c:v>
                </c:pt>
                <c:pt idx="706">
                  <c:v>0.32600000000000001</c:v>
                </c:pt>
                <c:pt idx="707">
                  <c:v>0.187</c:v>
                </c:pt>
                <c:pt idx="708">
                  <c:v>1.7010000000000001</c:v>
                </c:pt>
                <c:pt idx="709">
                  <c:v>0.30099999999999999</c:v>
                </c:pt>
                <c:pt idx="710">
                  <c:v>0.14299999999999999</c:v>
                </c:pt>
                <c:pt idx="711">
                  <c:v>0.61299999999999999</c:v>
                </c:pt>
                <c:pt idx="712">
                  <c:v>1.0569999999999999</c:v>
                </c:pt>
                <c:pt idx="713">
                  <c:v>0.29799999999999999</c:v>
                </c:pt>
                <c:pt idx="714">
                  <c:v>1.353</c:v>
                </c:pt>
                <c:pt idx="715">
                  <c:v>1.77</c:v>
                </c:pt>
                <c:pt idx="716">
                  <c:v>0.19700000000000001</c:v>
                </c:pt>
                <c:pt idx="717">
                  <c:v>0.64500000000000002</c:v>
                </c:pt>
                <c:pt idx="718">
                  <c:v>0.26</c:v>
                </c:pt>
                <c:pt idx="719">
                  <c:v>0.30399999999999999</c:v>
                </c:pt>
                <c:pt idx="720">
                  <c:v>0.20699999999999999</c:v>
                </c:pt>
                <c:pt idx="721">
                  <c:v>0.52200000000000002</c:v>
                </c:pt>
                <c:pt idx="722">
                  <c:v>1.0509999999999999</c:v>
                </c:pt>
                <c:pt idx="723">
                  <c:v>0.19700000000000001</c:v>
                </c:pt>
                <c:pt idx="724">
                  <c:v>0.31</c:v>
                </c:pt>
                <c:pt idx="725">
                  <c:v>0.25900000000000001</c:v>
                </c:pt>
                <c:pt idx="726">
                  <c:v>0</c:v>
                </c:pt>
                <c:pt idx="727">
                  <c:v>0.13500000000000001</c:v>
                </c:pt>
                <c:pt idx="728">
                  <c:v>0</c:v>
                </c:pt>
                <c:pt idx="729">
                  <c:v>1.2929999999999999</c:v>
                </c:pt>
                <c:pt idx="730">
                  <c:v>0</c:v>
                </c:pt>
                <c:pt idx="731">
                  <c:v>2.3E-2</c:v>
                </c:pt>
                <c:pt idx="732">
                  <c:v>0.124</c:v>
                </c:pt>
                <c:pt idx="733">
                  <c:v>9.7000000000000003E-2</c:v>
                </c:pt>
                <c:pt idx="734">
                  <c:v>0.63400000000000001</c:v>
                </c:pt>
                <c:pt idx="735">
                  <c:v>0.52100000000000002</c:v>
                </c:pt>
                <c:pt idx="736">
                  <c:v>0.98099999999999998</c:v>
                </c:pt>
                <c:pt idx="737">
                  <c:v>0.52700000000000002</c:v>
                </c:pt>
                <c:pt idx="738">
                  <c:v>3.5999999999999997E-2</c:v>
                </c:pt>
                <c:pt idx="739">
                  <c:v>0.156</c:v>
                </c:pt>
                <c:pt idx="740">
                  <c:v>0.24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0.16600000000000001</c:v>
                </c:pt>
                <c:pt idx="745">
                  <c:v>0.66100000000000003</c:v>
                </c:pt>
                <c:pt idx="746">
                  <c:v>0.128</c:v>
                </c:pt>
                <c:pt idx="747">
                  <c:v>1.4430000000000001</c:v>
                </c:pt>
                <c:pt idx="748">
                  <c:v>4.6840000000000002</c:v>
                </c:pt>
                <c:pt idx="749">
                  <c:v>3.5310000000000001</c:v>
                </c:pt>
                <c:pt idx="750">
                  <c:v>12.581</c:v>
                </c:pt>
                <c:pt idx="751">
                  <c:v>8.3309999999999995</c:v>
                </c:pt>
                <c:pt idx="752">
                  <c:v>8.4870000000000001</c:v>
                </c:pt>
                <c:pt idx="753">
                  <c:v>2.6309999999999998</c:v>
                </c:pt>
                <c:pt idx="754">
                  <c:v>0.51</c:v>
                </c:pt>
                <c:pt idx="755">
                  <c:v>0.95799999999999996</c:v>
                </c:pt>
                <c:pt idx="756">
                  <c:v>0.7</c:v>
                </c:pt>
                <c:pt idx="757">
                  <c:v>1.881</c:v>
                </c:pt>
                <c:pt idx="758">
                  <c:v>4.3010000000000002</c:v>
                </c:pt>
                <c:pt idx="759">
                  <c:v>2.0329999999999999</c:v>
                </c:pt>
                <c:pt idx="760">
                  <c:v>0.72399999999999998</c:v>
                </c:pt>
                <c:pt idx="761">
                  <c:v>7.6999999999999999E-2</c:v>
                </c:pt>
                <c:pt idx="762">
                  <c:v>0.68</c:v>
                </c:pt>
                <c:pt idx="763">
                  <c:v>0.55400000000000005</c:v>
                </c:pt>
                <c:pt idx="764">
                  <c:v>1.3540000000000001</c:v>
                </c:pt>
                <c:pt idx="765">
                  <c:v>0.86199999999999999</c:v>
                </c:pt>
                <c:pt idx="766">
                  <c:v>10.506</c:v>
                </c:pt>
                <c:pt idx="767">
                  <c:v>6.1689999999999996</c:v>
                </c:pt>
                <c:pt idx="768">
                  <c:v>8.0210000000000008</c:v>
                </c:pt>
                <c:pt idx="769">
                  <c:v>9.3460000000000001</c:v>
                </c:pt>
                <c:pt idx="770">
                  <c:v>6.8040000000000003</c:v>
                </c:pt>
                <c:pt idx="771">
                  <c:v>15.605</c:v>
                </c:pt>
                <c:pt idx="772">
                  <c:v>2.2890000000000001</c:v>
                </c:pt>
                <c:pt idx="773">
                  <c:v>0.86099999999999999</c:v>
                </c:pt>
                <c:pt idx="774">
                  <c:v>1.3129999999999999</c:v>
                </c:pt>
                <c:pt idx="775">
                  <c:v>2.3940000000000001</c:v>
                </c:pt>
                <c:pt idx="776">
                  <c:v>5.0810000000000004</c:v>
                </c:pt>
                <c:pt idx="777">
                  <c:v>3.79</c:v>
                </c:pt>
                <c:pt idx="778">
                  <c:v>3.9990000000000001</c:v>
                </c:pt>
                <c:pt idx="779">
                  <c:v>1.9610000000000001</c:v>
                </c:pt>
                <c:pt idx="780">
                  <c:v>3.6539999999999999</c:v>
                </c:pt>
                <c:pt idx="781">
                  <c:v>2.0390000000000001</c:v>
                </c:pt>
                <c:pt idx="782">
                  <c:v>2.669</c:v>
                </c:pt>
                <c:pt idx="783">
                  <c:v>1.881</c:v>
                </c:pt>
                <c:pt idx="784">
                  <c:v>4.57</c:v>
                </c:pt>
                <c:pt idx="785">
                  <c:v>4.0919999999999996</c:v>
                </c:pt>
                <c:pt idx="786">
                  <c:v>6.5</c:v>
                </c:pt>
                <c:pt idx="787">
                  <c:v>9.1430000000000007</c:v>
                </c:pt>
                <c:pt idx="788">
                  <c:v>15.723000000000001</c:v>
                </c:pt>
                <c:pt idx="789">
                  <c:v>26.741</c:v>
                </c:pt>
                <c:pt idx="790">
                  <c:v>33.694000000000003</c:v>
                </c:pt>
                <c:pt idx="791">
                  <c:v>26.727</c:v>
                </c:pt>
                <c:pt idx="792">
                  <c:v>3.3849999999999998</c:v>
                </c:pt>
                <c:pt idx="793">
                  <c:v>10.478</c:v>
                </c:pt>
                <c:pt idx="794">
                  <c:v>21.202999999999999</c:v>
                </c:pt>
                <c:pt idx="795">
                  <c:v>26.959</c:v>
                </c:pt>
                <c:pt idx="796">
                  <c:v>5.82</c:v>
                </c:pt>
                <c:pt idx="797">
                  <c:v>3.72</c:v>
                </c:pt>
                <c:pt idx="798">
                  <c:v>3.089</c:v>
                </c:pt>
                <c:pt idx="799">
                  <c:v>0.96199999999999997</c:v>
                </c:pt>
                <c:pt idx="800">
                  <c:v>2.4300000000000002</c:v>
                </c:pt>
                <c:pt idx="801">
                  <c:v>2.048</c:v>
                </c:pt>
                <c:pt idx="802">
                  <c:v>0.67100000000000004</c:v>
                </c:pt>
                <c:pt idx="803">
                  <c:v>2.028</c:v>
                </c:pt>
                <c:pt idx="804">
                  <c:v>4.109</c:v>
                </c:pt>
                <c:pt idx="805">
                  <c:v>1.405</c:v>
                </c:pt>
                <c:pt idx="806">
                  <c:v>2.59</c:v>
                </c:pt>
                <c:pt idx="807">
                  <c:v>9.0999999999999998E-2</c:v>
                </c:pt>
                <c:pt idx="808">
                  <c:v>0.54</c:v>
                </c:pt>
                <c:pt idx="809">
                  <c:v>1.282</c:v>
                </c:pt>
                <c:pt idx="810">
                  <c:v>5.798</c:v>
                </c:pt>
                <c:pt idx="811">
                  <c:v>3.1989999999999998</c:v>
                </c:pt>
                <c:pt idx="812">
                  <c:v>5.8289999999999997</c:v>
                </c:pt>
                <c:pt idx="813">
                  <c:v>8.6370000000000005</c:v>
                </c:pt>
                <c:pt idx="814">
                  <c:v>3.214</c:v>
                </c:pt>
                <c:pt idx="815">
                  <c:v>13.696999999999999</c:v>
                </c:pt>
                <c:pt idx="816">
                  <c:v>9.2100000000000009</c:v>
                </c:pt>
                <c:pt idx="817">
                  <c:v>7.7439999999999998</c:v>
                </c:pt>
                <c:pt idx="818">
                  <c:v>5.9349999999999996</c:v>
                </c:pt>
                <c:pt idx="819">
                  <c:v>0.126</c:v>
                </c:pt>
                <c:pt idx="820">
                  <c:v>0.51700000000000002</c:v>
                </c:pt>
                <c:pt idx="821">
                  <c:v>0.42</c:v>
                </c:pt>
                <c:pt idx="822">
                  <c:v>2.3330000000000002</c:v>
                </c:pt>
                <c:pt idx="823">
                  <c:v>1.8540000000000001</c:v>
                </c:pt>
                <c:pt idx="824">
                  <c:v>1.796</c:v>
                </c:pt>
                <c:pt idx="825">
                  <c:v>2.6760000000000002</c:v>
                </c:pt>
                <c:pt idx="826">
                  <c:v>1.8</c:v>
                </c:pt>
                <c:pt idx="827">
                  <c:v>4.8739999999999997</c:v>
                </c:pt>
                <c:pt idx="828">
                  <c:v>2.702</c:v>
                </c:pt>
                <c:pt idx="829">
                  <c:v>8.3149999999999995</c:v>
                </c:pt>
                <c:pt idx="830">
                  <c:v>7.7249999999999996</c:v>
                </c:pt>
                <c:pt idx="831">
                  <c:v>3.7269999999999999</c:v>
                </c:pt>
                <c:pt idx="832">
                  <c:v>2.1469999999999998</c:v>
                </c:pt>
                <c:pt idx="833">
                  <c:v>4.524</c:v>
                </c:pt>
                <c:pt idx="834">
                  <c:v>4.0990000000000002</c:v>
                </c:pt>
                <c:pt idx="835">
                  <c:v>10.047000000000001</c:v>
                </c:pt>
                <c:pt idx="836">
                  <c:v>1.3169999999999999</c:v>
                </c:pt>
                <c:pt idx="837">
                  <c:v>1.07</c:v>
                </c:pt>
                <c:pt idx="838">
                  <c:v>0.36399999999999999</c:v>
                </c:pt>
                <c:pt idx="839">
                  <c:v>4.4349999999999996</c:v>
                </c:pt>
                <c:pt idx="840">
                  <c:v>7.8150000000000004</c:v>
                </c:pt>
                <c:pt idx="841">
                  <c:v>11.97</c:v>
                </c:pt>
                <c:pt idx="842">
                  <c:v>9.4740000000000002</c:v>
                </c:pt>
                <c:pt idx="843">
                  <c:v>18.584</c:v>
                </c:pt>
                <c:pt idx="844">
                  <c:v>19.867999999999999</c:v>
                </c:pt>
                <c:pt idx="845">
                  <c:v>14.629</c:v>
                </c:pt>
                <c:pt idx="846">
                  <c:v>12.505000000000001</c:v>
                </c:pt>
                <c:pt idx="847">
                  <c:v>19.600000000000001</c:v>
                </c:pt>
                <c:pt idx="848">
                  <c:v>8.0139999999999993</c:v>
                </c:pt>
                <c:pt idx="849">
                  <c:v>9.5679999999999996</c:v>
                </c:pt>
                <c:pt idx="850">
                  <c:v>9.3140000000000001</c:v>
                </c:pt>
                <c:pt idx="851">
                  <c:v>6.07</c:v>
                </c:pt>
                <c:pt idx="852">
                  <c:v>3.9049999999999998</c:v>
                </c:pt>
                <c:pt idx="853">
                  <c:v>8.1319999999999997</c:v>
                </c:pt>
                <c:pt idx="854">
                  <c:v>3.36</c:v>
                </c:pt>
                <c:pt idx="855">
                  <c:v>0.621</c:v>
                </c:pt>
                <c:pt idx="856">
                  <c:v>1.121</c:v>
                </c:pt>
                <c:pt idx="857">
                  <c:v>0.38800000000000001</c:v>
                </c:pt>
                <c:pt idx="858">
                  <c:v>1.3109999999999999</c:v>
                </c:pt>
                <c:pt idx="859">
                  <c:v>2.1720000000000002</c:v>
                </c:pt>
                <c:pt idx="860">
                  <c:v>2.5259999999999998</c:v>
                </c:pt>
                <c:pt idx="861">
                  <c:v>1.44</c:v>
                </c:pt>
                <c:pt idx="862">
                  <c:v>1.4330000000000001</c:v>
                </c:pt>
                <c:pt idx="863">
                  <c:v>3.6970000000000001</c:v>
                </c:pt>
                <c:pt idx="864">
                  <c:v>2.2530000000000001</c:v>
                </c:pt>
                <c:pt idx="865">
                  <c:v>2.2970000000000002</c:v>
                </c:pt>
                <c:pt idx="866">
                  <c:v>8.2089999999999996</c:v>
                </c:pt>
                <c:pt idx="867">
                  <c:v>2.5960000000000001</c:v>
                </c:pt>
                <c:pt idx="868">
                  <c:v>3.1680000000000001</c:v>
                </c:pt>
                <c:pt idx="869">
                  <c:v>7.4409999999999998</c:v>
                </c:pt>
                <c:pt idx="870">
                  <c:v>7.9</c:v>
                </c:pt>
                <c:pt idx="871">
                  <c:v>0.67300000000000004</c:v>
                </c:pt>
                <c:pt idx="872">
                  <c:v>1.105</c:v>
                </c:pt>
                <c:pt idx="873">
                  <c:v>1.17</c:v>
                </c:pt>
                <c:pt idx="874">
                  <c:v>2.427</c:v>
                </c:pt>
                <c:pt idx="875">
                  <c:v>1.3069999999999999</c:v>
                </c:pt>
                <c:pt idx="876">
                  <c:v>2.1890000000000001</c:v>
                </c:pt>
                <c:pt idx="877">
                  <c:v>1.5780000000000001</c:v>
                </c:pt>
                <c:pt idx="878">
                  <c:v>1.085</c:v>
                </c:pt>
                <c:pt idx="879">
                  <c:v>1.4670000000000001</c:v>
                </c:pt>
                <c:pt idx="880">
                  <c:v>0.218</c:v>
                </c:pt>
                <c:pt idx="881">
                  <c:v>0.75</c:v>
                </c:pt>
                <c:pt idx="882">
                  <c:v>1.9410000000000001</c:v>
                </c:pt>
                <c:pt idx="883">
                  <c:v>0.188</c:v>
                </c:pt>
                <c:pt idx="884">
                  <c:v>1.784</c:v>
                </c:pt>
                <c:pt idx="885">
                  <c:v>2.988</c:v>
                </c:pt>
                <c:pt idx="886">
                  <c:v>0.19</c:v>
                </c:pt>
                <c:pt idx="887">
                  <c:v>0.60599999999999998</c:v>
                </c:pt>
                <c:pt idx="888">
                  <c:v>0.76</c:v>
                </c:pt>
                <c:pt idx="889">
                  <c:v>0.216</c:v>
                </c:pt>
                <c:pt idx="890">
                  <c:v>1.1830000000000001</c:v>
                </c:pt>
                <c:pt idx="891">
                  <c:v>0.42199999999999999</c:v>
                </c:pt>
                <c:pt idx="892">
                  <c:v>1.0089999999999999</c:v>
                </c:pt>
                <c:pt idx="893">
                  <c:v>1.7370000000000001</c:v>
                </c:pt>
                <c:pt idx="894">
                  <c:v>1.637</c:v>
                </c:pt>
                <c:pt idx="895">
                  <c:v>2.0470000000000002</c:v>
                </c:pt>
                <c:pt idx="896">
                  <c:v>0.71699999999999997</c:v>
                </c:pt>
                <c:pt idx="897">
                  <c:v>1.0529999999999999</c:v>
                </c:pt>
                <c:pt idx="898">
                  <c:v>2.6139999999999999</c:v>
                </c:pt>
                <c:pt idx="899">
                  <c:v>4.1100000000000003</c:v>
                </c:pt>
                <c:pt idx="900">
                  <c:v>1.0609999999999999</c:v>
                </c:pt>
                <c:pt idx="901">
                  <c:v>2.1760000000000002</c:v>
                </c:pt>
                <c:pt idx="902">
                  <c:v>0.72</c:v>
                </c:pt>
                <c:pt idx="903">
                  <c:v>4.2249999999999996</c:v>
                </c:pt>
                <c:pt idx="904">
                  <c:v>5.109</c:v>
                </c:pt>
                <c:pt idx="905">
                  <c:v>3.6320000000000001</c:v>
                </c:pt>
                <c:pt idx="906">
                  <c:v>1.506</c:v>
                </c:pt>
                <c:pt idx="907">
                  <c:v>1.216</c:v>
                </c:pt>
                <c:pt idx="908">
                  <c:v>1.6240000000000001</c:v>
                </c:pt>
                <c:pt idx="909">
                  <c:v>7.516</c:v>
                </c:pt>
                <c:pt idx="910">
                  <c:v>0.83</c:v>
                </c:pt>
                <c:pt idx="911">
                  <c:v>0.17199999999999999</c:v>
                </c:pt>
                <c:pt idx="912">
                  <c:v>1.4650000000000001</c:v>
                </c:pt>
                <c:pt idx="913">
                  <c:v>2.1760000000000002</c:v>
                </c:pt>
                <c:pt idx="914">
                  <c:v>0.47199999999999998</c:v>
                </c:pt>
                <c:pt idx="915">
                  <c:v>4.5220000000000002</c:v>
                </c:pt>
                <c:pt idx="916">
                  <c:v>6.3869999999999996</c:v>
                </c:pt>
                <c:pt idx="917">
                  <c:v>2.1349999999999998</c:v>
                </c:pt>
                <c:pt idx="918">
                  <c:v>1.1910000000000001</c:v>
                </c:pt>
                <c:pt idx="919">
                  <c:v>1.488</c:v>
                </c:pt>
                <c:pt idx="920">
                  <c:v>2.677</c:v>
                </c:pt>
                <c:pt idx="921">
                  <c:v>1.0389999999999999</c:v>
                </c:pt>
                <c:pt idx="922">
                  <c:v>2.0019999999999998</c:v>
                </c:pt>
                <c:pt idx="923">
                  <c:v>6.4379999999999997</c:v>
                </c:pt>
                <c:pt idx="924">
                  <c:v>1.5129999999999999</c:v>
                </c:pt>
                <c:pt idx="925">
                  <c:v>2.0830000000000002</c:v>
                </c:pt>
                <c:pt idx="926">
                  <c:v>4.3639999999999999</c:v>
                </c:pt>
                <c:pt idx="927">
                  <c:v>21.227</c:v>
                </c:pt>
                <c:pt idx="928">
                  <c:v>11.116</c:v>
                </c:pt>
                <c:pt idx="929">
                  <c:v>7.0940000000000003</c:v>
                </c:pt>
                <c:pt idx="930">
                  <c:v>0.98399999999999999</c:v>
                </c:pt>
                <c:pt idx="931">
                  <c:v>1.1679999999999999</c:v>
                </c:pt>
                <c:pt idx="932">
                  <c:v>0.221</c:v>
                </c:pt>
                <c:pt idx="933">
                  <c:v>1.1759999999999999</c:v>
                </c:pt>
                <c:pt idx="934">
                  <c:v>0.35299999999999998</c:v>
                </c:pt>
                <c:pt idx="935">
                  <c:v>0.22900000000000001</c:v>
                </c:pt>
                <c:pt idx="936">
                  <c:v>0.16300000000000001</c:v>
                </c:pt>
                <c:pt idx="937">
                  <c:v>0.94</c:v>
                </c:pt>
                <c:pt idx="938">
                  <c:v>2.6869999999999998</c:v>
                </c:pt>
                <c:pt idx="939">
                  <c:v>0.30099999999999999</c:v>
                </c:pt>
                <c:pt idx="940">
                  <c:v>1.466</c:v>
                </c:pt>
                <c:pt idx="941">
                  <c:v>0.04</c:v>
                </c:pt>
                <c:pt idx="942">
                  <c:v>0.19600000000000001</c:v>
                </c:pt>
                <c:pt idx="943">
                  <c:v>0.11799999999999999</c:v>
                </c:pt>
                <c:pt idx="944">
                  <c:v>0.70699999999999996</c:v>
                </c:pt>
                <c:pt idx="945">
                  <c:v>0.16200000000000001</c:v>
                </c:pt>
                <c:pt idx="946">
                  <c:v>0.38400000000000001</c:v>
                </c:pt>
                <c:pt idx="947">
                  <c:v>0.08</c:v>
                </c:pt>
                <c:pt idx="948">
                  <c:v>1.7000000000000001E-2</c:v>
                </c:pt>
                <c:pt idx="949">
                  <c:v>7.0000000000000001E-3</c:v>
                </c:pt>
                <c:pt idx="950">
                  <c:v>0.437</c:v>
                </c:pt>
                <c:pt idx="951">
                  <c:v>0.26400000000000001</c:v>
                </c:pt>
                <c:pt idx="952">
                  <c:v>9.0999999999999998E-2</c:v>
                </c:pt>
                <c:pt idx="953">
                  <c:v>0</c:v>
                </c:pt>
                <c:pt idx="954">
                  <c:v>0</c:v>
                </c:pt>
                <c:pt idx="955">
                  <c:v>0.69599999999999995</c:v>
                </c:pt>
                <c:pt idx="956">
                  <c:v>5.2999999999999999E-2</c:v>
                </c:pt>
                <c:pt idx="957">
                  <c:v>0.75900000000000001</c:v>
                </c:pt>
                <c:pt idx="958">
                  <c:v>0.90800000000000003</c:v>
                </c:pt>
                <c:pt idx="959">
                  <c:v>6.6000000000000003E-2</c:v>
                </c:pt>
                <c:pt idx="960">
                  <c:v>4.0000000000000001E-3</c:v>
                </c:pt>
                <c:pt idx="961">
                  <c:v>0.44900000000000001</c:v>
                </c:pt>
                <c:pt idx="962">
                  <c:v>0.36799999999999999</c:v>
                </c:pt>
                <c:pt idx="963">
                  <c:v>0.224</c:v>
                </c:pt>
                <c:pt idx="964">
                  <c:v>0.08</c:v>
                </c:pt>
                <c:pt idx="965">
                  <c:v>0.1</c:v>
                </c:pt>
                <c:pt idx="966">
                  <c:v>1.377</c:v>
                </c:pt>
                <c:pt idx="967">
                  <c:v>0.152</c:v>
                </c:pt>
                <c:pt idx="968">
                  <c:v>0.68600000000000005</c:v>
                </c:pt>
                <c:pt idx="969">
                  <c:v>0.91700000000000004</c:v>
                </c:pt>
                <c:pt idx="970">
                  <c:v>0.51400000000000001</c:v>
                </c:pt>
                <c:pt idx="971">
                  <c:v>4.7E-2</c:v>
                </c:pt>
                <c:pt idx="972">
                  <c:v>6.2E-2</c:v>
                </c:pt>
                <c:pt idx="973">
                  <c:v>0</c:v>
                </c:pt>
                <c:pt idx="974">
                  <c:v>0</c:v>
                </c:pt>
                <c:pt idx="975">
                  <c:v>1.2999999999999999E-2</c:v>
                </c:pt>
                <c:pt idx="976">
                  <c:v>0.23499999999999999</c:v>
                </c:pt>
                <c:pt idx="977">
                  <c:v>0</c:v>
                </c:pt>
                <c:pt idx="978">
                  <c:v>0.94699999999999995</c:v>
                </c:pt>
                <c:pt idx="979">
                  <c:v>2.847</c:v>
                </c:pt>
                <c:pt idx="980">
                  <c:v>1.151</c:v>
                </c:pt>
                <c:pt idx="981">
                  <c:v>3.0000000000000001E-3</c:v>
                </c:pt>
                <c:pt idx="982">
                  <c:v>3.7999999999999999E-2</c:v>
                </c:pt>
                <c:pt idx="983">
                  <c:v>0</c:v>
                </c:pt>
                <c:pt idx="984">
                  <c:v>0.154</c:v>
                </c:pt>
                <c:pt idx="985">
                  <c:v>0.01</c:v>
                </c:pt>
                <c:pt idx="986">
                  <c:v>1.6E-2</c:v>
                </c:pt>
                <c:pt idx="987">
                  <c:v>3.0000000000000001E-3</c:v>
                </c:pt>
                <c:pt idx="988">
                  <c:v>1.0999999999999999E-2</c:v>
                </c:pt>
                <c:pt idx="989">
                  <c:v>0.47799999999999998</c:v>
                </c:pt>
                <c:pt idx="990">
                  <c:v>0</c:v>
                </c:pt>
                <c:pt idx="991">
                  <c:v>0.23300000000000001</c:v>
                </c:pt>
                <c:pt idx="992">
                  <c:v>0.55100000000000005</c:v>
                </c:pt>
                <c:pt idx="993">
                  <c:v>0.1</c:v>
                </c:pt>
                <c:pt idx="994">
                  <c:v>0</c:v>
                </c:pt>
                <c:pt idx="995">
                  <c:v>0.23799999999999999</c:v>
                </c:pt>
                <c:pt idx="996">
                  <c:v>0.52300000000000002</c:v>
                </c:pt>
                <c:pt idx="997">
                  <c:v>0.77700000000000002</c:v>
                </c:pt>
                <c:pt idx="998">
                  <c:v>4.2999999999999997E-2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5.0000000000000001E-3</c:v>
                </c:pt>
                <c:pt idx="1004">
                  <c:v>0</c:v>
                </c:pt>
                <c:pt idx="1005">
                  <c:v>0</c:v>
                </c:pt>
                <c:pt idx="1006">
                  <c:v>0.105</c:v>
                </c:pt>
                <c:pt idx="1007">
                  <c:v>0</c:v>
                </c:pt>
                <c:pt idx="1008">
                  <c:v>6.8000000000000005E-2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1.6E-2</c:v>
                </c:pt>
                <c:pt idx="1013">
                  <c:v>2.9000000000000001E-2</c:v>
                </c:pt>
                <c:pt idx="1014">
                  <c:v>1E-3</c:v>
                </c:pt>
                <c:pt idx="1015">
                  <c:v>0</c:v>
                </c:pt>
                <c:pt idx="1016">
                  <c:v>0</c:v>
                </c:pt>
                <c:pt idx="1017">
                  <c:v>0.20399999999999999</c:v>
                </c:pt>
                <c:pt idx="1018">
                  <c:v>6.2E-2</c:v>
                </c:pt>
                <c:pt idx="1019">
                  <c:v>1.9E-2</c:v>
                </c:pt>
                <c:pt idx="1020">
                  <c:v>4.9000000000000002E-2</c:v>
                </c:pt>
                <c:pt idx="1021">
                  <c:v>0.11600000000000001</c:v>
                </c:pt>
                <c:pt idx="1022">
                  <c:v>6.6000000000000003E-2</c:v>
                </c:pt>
                <c:pt idx="1023">
                  <c:v>0.224</c:v>
                </c:pt>
                <c:pt idx="1024">
                  <c:v>0.75900000000000001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0.21099999999999999</c:v>
                </c:pt>
                <c:pt idx="1029">
                  <c:v>0</c:v>
                </c:pt>
                <c:pt idx="1030">
                  <c:v>0.443</c:v>
                </c:pt>
                <c:pt idx="1031">
                  <c:v>0.47899999999999998</c:v>
                </c:pt>
                <c:pt idx="1032">
                  <c:v>0</c:v>
                </c:pt>
                <c:pt idx="1033">
                  <c:v>0</c:v>
                </c:pt>
                <c:pt idx="1034">
                  <c:v>1E-3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0.04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2E-3</c:v>
                </c:pt>
                <c:pt idx="1054">
                  <c:v>0</c:v>
                </c:pt>
                <c:pt idx="1055">
                  <c:v>0</c:v>
                </c:pt>
                <c:pt idx="1056">
                  <c:v>1E-3</c:v>
                </c:pt>
                <c:pt idx="1057">
                  <c:v>0</c:v>
                </c:pt>
                <c:pt idx="1058">
                  <c:v>0.40600000000000003</c:v>
                </c:pt>
                <c:pt idx="1059">
                  <c:v>0.113</c:v>
                </c:pt>
                <c:pt idx="1060">
                  <c:v>0.74399999999999999</c:v>
                </c:pt>
                <c:pt idx="1061">
                  <c:v>0.88700000000000001</c:v>
                </c:pt>
                <c:pt idx="1062">
                  <c:v>1.0999999999999999E-2</c:v>
                </c:pt>
                <c:pt idx="1063">
                  <c:v>0</c:v>
                </c:pt>
                <c:pt idx="1064">
                  <c:v>6.0000000000000001E-3</c:v>
                </c:pt>
                <c:pt idx="1065">
                  <c:v>0.152</c:v>
                </c:pt>
                <c:pt idx="1066">
                  <c:v>1.94</c:v>
                </c:pt>
                <c:pt idx="1067">
                  <c:v>2.1989999999999998</c:v>
                </c:pt>
                <c:pt idx="1068">
                  <c:v>2.702</c:v>
                </c:pt>
                <c:pt idx="1069">
                  <c:v>6.2</c:v>
                </c:pt>
                <c:pt idx="1070">
                  <c:v>4.1550000000000002</c:v>
                </c:pt>
                <c:pt idx="1071">
                  <c:v>0.68899999999999995</c:v>
                </c:pt>
                <c:pt idx="1072">
                  <c:v>0</c:v>
                </c:pt>
                <c:pt idx="1073">
                  <c:v>0.34100000000000003</c:v>
                </c:pt>
                <c:pt idx="1074">
                  <c:v>0</c:v>
                </c:pt>
                <c:pt idx="1075">
                  <c:v>0.49299999999999999</c:v>
                </c:pt>
                <c:pt idx="1076">
                  <c:v>0.57999999999999996</c:v>
                </c:pt>
                <c:pt idx="1077">
                  <c:v>0</c:v>
                </c:pt>
                <c:pt idx="1078">
                  <c:v>0.68200000000000005</c:v>
                </c:pt>
                <c:pt idx="1079">
                  <c:v>8.5999999999999993E-2</c:v>
                </c:pt>
                <c:pt idx="1080">
                  <c:v>0</c:v>
                </c:pt>
                <c:pt idx="1081">
                  <c:v>0.13100000000000001</c:v>
                </c:pt>
                <c:pt idx="1082">
                  <c:v>2.8000000000000001E-2</c:v>
                </c:pt>
                <c:pt idx="1083">
                  <c:v>2.875</c:v>
                </c:pt>
                <c:pt idx="1084">
                  <c:v>2.3690000000000002</c:v>
                </c:pt>
                <c:pt idx="1085">
                  <c:v>2.9369999999999998</c:v>
                </c:pt>
                <c:pt idx="1086">
                  <c:v>0.54600000000000004</c:v>
                </c:pt>
                <c:pt idx="1087">
                  <c:v>0.28499999999999998</c:v>
                </c:pt>
                <c:pt idx="1088">
                  <c:v>0</c:v>
                </c:pt>
                <c:pt idx="1089">
                  <c:v>0.20100000000000001</c:v>
                </c:pt>
                <c:pt idx="1090">
                  <c:v>0</c:v>
                </c:pt>
                <c:pt idx="1091">
                  <c:v>0.36299999999999999</c:v>
                </c:pt>
                <c:pt idx="1092">
                  <c:v>1.829</c:v>
                </c:pt>
                <c:pt idx="1093">
                  <c:v>0.38500000000000001</c:v>
                </c:pt>
                <c:pt idx="1094">
                  <c:v>4.3999999999999997E-2</c:v>
                </c:pt>
                <c:pt idx="1095">
                  <c:v>0.125</c:v>
                </c:pt>
                <c:pt idx="1096">
                  <c:v>0.47699999999999998</c:v>
                </c:pt>
                <c:pt idx="1097">
                  <c:v>2.5000000000000001E-2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4.7E-2</c:v>
                </c:pt>
                <c:pt idx="1102">
                  <c:v>0.02</c:v>
                </c:pt>
                <c:pt idx="1103">
                  <c:v>5.5E-2</c:v>
                </c:pt>
                <c:pt idx="1104">
                  <c:v>7.3999999999999996E-2</c:v>
                </c:pt>
                <c:pt idx="1105">
                  <c:v>0.376</c:v>
                </c:pt>
                <c:pt idx="1106">
                  <c:v>0.214</c:v>
                </c:pt>
                <c:pt idx="1107">
                  <c:v>0</c:v>
                </c:pt>
                <c:pt idx="1108">
                  <c:v>0.33900000000000002</c:v>
                </c:pt>
                <c:pt idx="1109">
                  <c:v>0.112</c:v>
                </c:pt>
                <c:pt idx="1110">
                  <c:v>0</c:v>
                </c:pt>
                <c:pt idx="1111">
                  <c:v>3.9E-2</c:v>
                </c:pt>
                <c:pt idx="1112">
                  <c:v>1.599</c:v>
                </c:pt>
                <c:pt idx="1113">
                  <c:v>4.7930000000000001</c:v>
                </c:pt>
                <c:pt idx="1114">
                  <c:v>2.0880000000000001</c:v>
                </c:pt>
                <c:pt idx="1115">
                  <c:v>0.82</c:v>
                </c:pt>
                <c:pt idx="1116">
                  <c:v>0.14099999999999999</c:v>
                </c:pt>
                <c:pt idx="1117">
                  <c:v>0.184</c:v>
                </c:pt>
                <c:pt idx="1118">
                  <c:v>0</c:v>
                </c:pt>
                <c:pt idx="1119">
                  <c:v>0.39</c:v>
                </c:pt>
                <c:pt idx="1120">
                  <c:v>3.98</c:v>
                </c:pt>
                <c:pt idx="1121">
                  <c:v>4.8239999999999998</c:v>
                </c:pt>
                <c:pt idx="1122">
                  <c:v>1.327</c:v>
                </c:pt>
                <c:pt idx="1123">
                  <c:v>2.8759999999999999</c:v>
                </c:pt>
                <c:pt idx="1124">
                  <c:v>0.36199999999999999</c:v>
                </c:pt>
                <c:pt idx="1125">
                  <c:v>0.80500000000000005</c:v>
                </c:pt>
                <c:pt idx="1126">
                  <c:v>7.2690000000000001</c:v>
                </c:pt>
                <c:pt idx="1127">
                  <c:v>25.49</c:v>
                </c:pt>
                <c:pt idx="1128">
                  <c:v>10.263</c:v>
                </c:pt>
                <c:pt idx="1129">
                  <c:v>11.933999999999999</c:v>
                </c:pt>
                <c:pt idx="1130">
                  <c:v>3.0779999999999998</c:v>
                </c:pt>
                <c:pt idx="1131">
                  <c:v>1.927</c:v>
                </c:pt>
                <c:pt idx="1132">
                  <c:v>1.1240000000000001</c:v>
                </c:pt>
                <c:pt idx="1133">
                  <c:v>0.32500000000000001</c:v>
                </c:pt>
                <c:pt idx="1134">
                  <c:v>0.13600000000000001</c:v>
                </c:pt>
                <c:pt idx="1135">
                  <c:v>2.5710000000000002</c:v>
                </c:pt>
                <c:pt idx="1136">
                  <c:v>7.2249999999999996</c:v>
                </c:pt>
                <c:pt idx="1137">
                  <c:v>21.66</c:v>
                </c:pt>
                <c:pt idx="1138">
                  <c:v>25.53</c:v>
                </c:pt>
                <c:pt idx="1139">
                  <c:v>17.199000000000002</c:v>
                </c:pt>
                <c:pt idx="1140">
                  <c:v>3.0019999999999998</c:v>
                </c:pt>
                <c:pt idx="1141">
                  <c:v>0.255</c:v>
                </c:pt>
                <c:pt idx="1142">
                  <c:v>0.19900000000000001</c:v>
                </c:pt>
                <c:pt idx="1143">
                  <c:v>2.5369999999999999</c:v>
                </c:pt>
                <c:pt idx="1144">
                  <c:v>0.34599999999999997</c:v>
                </c:pt>
                <c:pt idx="1145">
                  <c:v>0.82</c:v>
                </c:pt>
                <c:pt idx="1146">
                  <c:v>0.314</c:v>
                </c:pt>
                <c:pt idx="1147">
                  <c:v>0.93400000000000005</c:v>
                </c:pt>
                <c:pt idx="1148">
                  <c:v>3.5990000000000002</c:v>
                </c:pt>
                <c:pt idx="1149">
                  <c:v>4.0110000000000001</c:v>
                </c:pt>
                <c:pt idx="1150">
                  <c:v>0.72</c:v>
                </c:pt>
                <c:pt idx="1151">
                  <c:v>0.26100000000000001</c:v>
                </c:pt>
                <c:pt idx="1152">
                  <c:v>0.68200000000000005</c:v>
                </c:pt>
                <c:pt idx="1153">
                  <c:v>0.249</c:v>
                </c:pt>
                <c:pt idx="1154">
                  <c:v>0.379</c:v>
                </c:pt>
                <c:pt idx="1155">
                  <c:v>0.151</c:v>
                </c:pt>
                <c:pt idx="1156">
                  <c:v>2.149</c:v>
                </c:pt>
                <c:pt idx="1157">
                  <c:v>0.94299999999999995</c:v>
                </c:pt>
                <c:pt idx="1158">
                  <c:v>1.772</c:v>
                </c:pt>
                <c:pt idx="1159">
                  <c:v>1.8740000000000001</c:v>
                </c:pt>
                <c:pt idx="1160">
                  <c:v>5.6710000000000003</c:v>
                </c:pt>
                <c:pt idx="1161">
                  <c:v>14.302</c:v>
                </c:pt>
                <c:pt idx="1162">
                  <c:v>23.861999999999998</c:v>
                </c:pt>
                <c:pt idx="1163">
                  <c:v>20.439</c:v>
                </c:pt>
                <c:pt idx="1164">
                  <c:v>1.306</c:v>
                </c:pt>
                <c:pt idx="1165">
                  <c:v>1.002</c:v>
                </c:pt>
                <c:pt idx="1166">
                  <c:v>1.956</c:v>
                </c:pt>
                <c:pt idx="1167">
                  <c:v>1.575</c:v>
                </c:pt>
                <c:pt idx="1168">
                  <c:v>0.92600000000000005</c:v>
                </c:pt>
                <c:pt idx="1169">
                  <c:v>0.74</c:v>
                </c:pt>
                <c:pt idx="1170">
                  <c:v>4.4999999999999998E-2</c:v>
                </c:pt>
                <c:pt idx="1171">
                  <c:v>1.284</c:v>
                </c:pt>
                <c:pt idx="1172">
                  <c:v>2.5219999999999998</c:v>
                </c:pt>
                <c:pt idx="1173">
                  <c:v>1.034</c:v>
                </c:pt>
                <c:pt idx="1174">
                  <c:v>0.29199999999999998</c:v>
                </c:pt>
                <c:pt idx="1175">
                  <c:v>0.52</c:v>
                </c:pt>
                <c:pt idx="1176">
                  <c:v>0.78200000000000003</c:v>
                </c:pt>
                <c:pt idx="1177">
                  <c:v>1.8759999999999999</c:v>
                </c:pt>
                <c:pt idx="1178">
                  <c:v>6.7619999999999996</c:v>
                </c:pt>
                <c:pt idx="1179">
                  <c:v>10.188000000000001</c:v>
                </c:pt>
                <c:pt idx="1180">
                  <c:v>1.64</c:v>
                </c:pt>
                <c:pt idx="1181">
                  <c:v>2.9609999999999999</c:v>
                </c:pt>
                <c:pt idx="1182">
                  <c:v>6.8330000000000002</c:v>
                </c:pt>
                <c:pt idx="1183">
                  <c:v>14.840999999999999</c:v>
                </c:pt>
                <c:pt idx="1184">
                  <c:v>9.0660000000000007</c:v>
                </c:pt>
                <c:pt idx="1185">
                  <c:v>5.6950000000000003</c:v>
                </c:pt>
                <c:pt idx="1186">
                  <c:v>23.157</c:v>
                </c:pt>
                <c:pt idx="1187">
                  <c:v>10.266</c:v>
                </c:pt>
                <c:pt idx="1188">
                  <c:v>3.3130000000000002</c:v>
                </c:pt>
                <c:pt idx="1189">
                  <c:v>5.7050000000000001</c:v>
                </c:pt>
                <c:pt idx="1190">
                  <c:v>0.84699999999999998</c:v>
                </c:pt>
                <c:pt idx="1191">
                  <c:v>0.115</c:v>
                </c:pt>
                <c:pt idx="1192">
                  <c:v>0.65600000000000003</c:v>
                </c:pt>
                <c:pt idx="1193">
                  <c:v>0.189</c:v>
                </c:pt>
                <c:pt idx="1194">
                  <c:v>1.2669999999999999</c:v>
                </c:pt>
                <c:pt idx="1195">
                  <c:v>1.929</c:v>
                </c:pt>
                <c:pt idx="1196">
                  <c:v>7.0419999999999998</c:v>
                </c:pt>
                <c:pt idx="1197">
                  <c:v>6.8979999999999997</c:v>
                </c:pt>
                <c:pt idx="1198">
                  <c:v>1.1220000000000001</c:v>
                </c:pt>
                <c:pt idx="1199">
                  <c:v>1.758</c:v>
                </c:pt>
                <c:pt idx="1200">
                  <c:v>4.2910000000000004</c:v>
                </c:pt>
                <c:pt idx="1201">
                  <c:v>0.39800000000000002</c:v>
                </c:pt>
                <c:pt idx="1202">
                  <c:v>0.79600000000000004</c:v>
                </c:pt>
                <c:pt idx="1203">
                  <c:v>9.9309999999999992</c:v>
                </c:pt>
                <c:pt idx="1204">
                  <c:v>2.4169999999999998</c:v>
                </c:pt>
                <c:pt idx="1205">
                  <c:v>0.75700000000000001</c:v>
                </c:pt>
                <c:pt idx="1206">
                  <c:v>2.1549999999999998</c:v>
                </c:pt>
                <c:pt idx="1207">
                  <c:v>0.80100000000000005</c:v>
                </c:pt>
                <c:pt idx="1208">
                  <c:v>2.1949999999999998</c:v>
                </c:pt>
                <c:pt idx="1209">
                  <c:v>0.97299999999999998</c:v>
                </c:pt>
                <c:pt idx="1210">
                  <c:v>1.1240000000000001</c:v>
                </c:pt>
                <c:pt idx="1211">
                  <c:v>0.111</c:v>
                </c:pt>
                <c:pt idx="1212">
                  <c:v>0</c:v>
                </c:pt>
                <c:pt idx="1213">
                  <c:v>0</c:v>
                </c:pt>
                <c:pt idx="1214">
                  <c:v>0.126</c:v>
                </c:pt>
                <c:pt idx="1215">
                  <c:v>0.36899999999999999</c:v>
                </c:pt>
                <c:pt idx="1216">
                  <c:v>1.4999999999999999E-2</c:v>
                </c:pt>
                <c:pt idx="1217">
                  <c:v>0.55300000000000005</c:v>
                </c:pt>
                <c:pt idx="1218">
                  <c:v>0.20200000000000001</c:v>
                </c:pt>
                <c:pt idx="1219">
                  <c:v>5.8000000000000003E-2</c:v>
                </c:pt>
                <c:pt idx="1220">
                  <c:v>0.121</c:v>
                </c:pt>
                <c:pt idx="1221">
                  <c:v>3.0000000000000001E-3</c:v>
                </c:pt>
                <c:pt idx="1222">
                  <c:v>0.23300000000000001</c:v>
                </c:pt>
                <c:pt idx="1223">
                  <c:v>5.1999999999999998E-2</c:v>
                </c:pt>
                <c:pt idx="1224">
                  <c:v>3.0000000000000001E-3</c:v>
                </c:pt>
                <c:pt idx="1225">
                  <c:v>3.5000000000000003E-2</c:v>
                </c:pt>
                <c:pt idx="1226">
                  <c:v>0.748</c:v>
                </c:pt>
                <c:pt idx="1227">
                  <c:v>0.214</c:v>
                </c:pt>
                <c:pt idx="1228">
                  <c:v>0.46200000000000002</c:v>
                </c:pt>
                <c:pt idx="1229">
                  <c:v>0</c:v>
                </c:pt>
                <c:pt idx="1230">
                  <c:v>0.38400000000000001</c:v>
                </c:pt>
                <c:pt idx="1231">
                  <c:v>0.121</c:v>
                </c:pt>
                <c:pt idx="1232">
                  <c:v>9.4E-2</c:v>
                </c:pt>
                <c:pt idx="1233">
                  <c:v>1.4830000000000001</c:v>
                </c:pt>
                <c:pt idx="1234">
                  <c:v>0.93700000000000006</c:v>
                </c:pt>
                <c:pt idx="1235">
                  <c:v>1.7000000000000001E-2</c:v>
                </c:pt>
                <c:pt idx="1236">
                  <c:v>1.0740000000000001</c:v>
                </c:pt>
                <c:pt idx="1237">
                  <c:v>3.5369999999999999</c:v>
                </c:pt>
                <c:pt idx="1238">
                  <c:v>11.846</c:v>
                </c:pt>
                <c:pt idx="1239">
                  <c:v>1.0069999999999999</c:v>
                </c:pt>
                <c:pt idx="1240">
                  <c:v>0.26300000000000001</c:v>
                </c:pt>
                <c:pt idx="1241">
                  <c:v>0.22700000000000001</c:v>
                </c:pt>
                <c:pt idx="1242">
                  <c:v>0.27700000000000002</c:v>
                </c:pt>
                <c:pt idx="1243">
                  <c:v>3.0459999999999998</c:v>
                </c:pt>
                <c:pt idx="1244">
                  <c:v>3.4660000000000002</c:v>
                </c:pt>
                <c:pt idx="1245">
                  <c:v>0.14000000000000001</c:v>
                </c:pt>
                <c:pt idx="1246">
                  <c:v>0.13600000000000001</c:v>
                </c:pt>
                <c:pt idx="1247">
                  <c:v>0</c:v>
                </c:pt>
                <c:pt idx="1248">
                  <c:v>6.0000000000000001E-3</c:v>
                </c:pt>
                <c:pt idx="1249">
                  <c:v>5.0000000000000001E-3</c:v>
                </c:pt>
                <c:pt idx="1250">
                  <c:v>1.0900000000000001</c:v>
                </c:pt>
                <c:pt idx="1251">
                  <c:v>0.58799999999999997</c:v>
                </c:pt>
                <c:pt idx="1252">
                  <c:v>0</c:v>
                </c:pt>
                <c:pt idx="1253">
                  <c:v>2.5999999999999999E-2</c:v>
                </c:pt>
                <c:pt idx="1254">
                  <c:v>0.31900000000000001</c:v>
                </c:pt>
                <c:pt idx="1255">
                  <c:v>0.47599999999999998</c:v>
                </c:pt>
                <c:pt idx="1256">
                  <c:v>0.252</c:v>
                </c:pt>
                <c:pt idx="1257">
                  <c:v>0.26200000000000001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0.55200000000000005</c:v>
                </c:pt>
                <c:pt idx="1264">
                  <c:v>0</c:v>
                </c:pt>
                <c:pt idx="1265">
                  <c:v>0.36</c:v>
                </c:pt>
                <c:pt idx="1266">
                  <c:v>1.0429999999999999</c:v>
                </c:pt>
                <c:pt idx="1267">
                  <c:v>0.21299999999999999</c:v>
                </c:pt>
                <c:pt idx="1268">
                  <c:v>0.93899999999999995</c:v>
                </c:pt>
                <c:pt idx="1269">
                  <c:v>0.23699999999999999</c:v>
                </c:pt>
                <c:pt idx="1270">
                  <c:v>1.2999999999999999E-2</c:v>
                </c:pt>
                <c:pt idx="1271">
                  <c:v>0.26100000000000001</c:v>
                </c:pt>
                <c:pt idx="1272">
                  <c:v>0</c:v>
                </c:pt>
                <c:pt idx="1273">
                  <c:v>0</c:v>
                </c:pt>
                <c:pt idx="1274">
                  <c:v>5.0000000000000001E-3</c:v>
                </c:pt>
                <c:pt idx="1275">
                  <c:v>0.23899999999999999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0.1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0.02</c:v>
                </c:pt>
                <c:pt idx="1286">
                  <c:v>0</c:v>
                </c:pt>
                <c:pt idx="1287">
                  <c:v>0</c:v>
                </c:pt>
                <c:pt idx="1288">
                  <c:v>5.6000000000000001E-2</c:v>
                </c:pt>
                <c:pt idx="1289">
                  <c:v>8.0000000000000002E-3</c:v>
                </c:pt>
                <c:pt idx="1290">
                  <c:v>4.0000000000000001E-3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0.01</c:v>
                </c:pt>
                <c:pt idx="1295">
                  <c:v>0.14199999999999999</c:v>
                </c:pt>
                <c:pt idx="1296">
                  <c:v>7.0999999999999994E-2</c:v>
                </c:pt>
                <c:pt idx="1297">
                  <c:v>0.56899999999999995</c:v>
                </c:pt>
                <c:pt idx="1298">
                  <c:v>0.47699999999999998</c:v>
                </c:pt>
                <c:pt idx="1299">
                  <c:v>0.73499999999999999</c:v>
                </c:pt>
                <c:pt idx="1300">
                  <c:v>0.16800000000000001</c:v>
                </c:pt>
                <c:pt idx="1301">
                  <c:v>0.14599999999999999</c:v>
                </c:pt>
                <c:pt idx="1302">
                  <c:v>3.2000000000000001E-2</c:v>
                </c:pt>
                <c:pt idx="1303">
                  <c:v>0.58399999999999996</c:v>
                </c:pt>
                <c:pt idx="1304">
                  <c:v>2.8000000000000001E-2</c:v>
                </c:pt>
                <c:pt idx="1305">
                  <c:v>0.93400000000000005</c:v>
                </c:pt>
                <c:pt idx="1306">
                  <c:v>5.8999999999999997E-2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5.7000000000000002E-2</c:v>
                </c:pt>
                <c:pt idx="1322">
                  <c:v>4.5999999999999999E-2</c:v>
                </c:pt>
                <c:pt idx="1323">
                  <c:v>0</c:v>
                </c:pt>
                <c:pt idx="1324">
                  <c:v>1.7999999999999999E-2</c:v>
                </c:pt>
                <c:pt idx="1325">
                  <c:v>0</c:v>
                </c:pt>
                <c:pt idx="1326">
                  <c:v>0</c:v>
                </c:pt>
                <c:pt idx="1327">
                  <c:v>0.03</c:v>
                </c:pt>
                <c:pt idx="1328">
                  <c:v>0</c:v>
                </c:pt>
                <c:pt idx="1329">
                  <c:v>0</c:v>
                </c:pt>
                <c:pt idx="1330">
                  <c:v>0.17499999999999999</c:v>
                </c:pt>
                <c:pt idx="1331">
                  <c:v>0.60599999999999998</c:v>
                </c:pt>
                <c:pt idx="1332">
                  <c:v>0.68300000000000005</c:v>
                </c:pt>
                <c:pt idx="1333">
                  <c:v>0.44500000000000001</c:v>
                </c:pt>
                <c:pt idx="1334">
                  <c:v>0</c:v>
                </c:pt>
                <c:pt idx="1335">
                  <c:v>0</c:v>
                </c:pt>
                <c:pt idx="1336">
                  <c:v>6.9000000000000006E-2</c:v>
                </c:pt>
                <c:pt idx="1337">
                  <c:v>3.3000000000000002E-2</c:v>
                </c:pt>
                <c:pt idx="1338">
                  <c:v>3.0000000000000001E-3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0.36099999999999999</c:v>
                </c:pt>
                <c:pt idx="1343">
                  <c:v>0</c:v>
                </c:pt>
                <c:pt idx="1344">
                  <c:v>0</c:v>
                </c:pt>
                <c:pt idx="1345">
                  <c:v>4.3999999999999997E-2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0.115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0.129</c:v>
                </c:pt>
                <c:pt idx="1355">
                  <c:v>0.29899999999999999</c:v>
                </c:pt>
                <c:pt idx="1356">
                  <c:v>0</c:v>
                </c:pt>
                <c:pt idx="1357">
                  <c:v>0</c:v>
                </c:pt>
                <c:pt idx="1358">
                  <c:v>0.104</c:v>
                </c:pt>
                <c:pt idx="1359">
                  <c:v>0</c:v>
                </c:pt>
                <c:pt idx="1360">
                  <c:v>0.59499999999999997</c:v>
                </c:pt>
                <c:pt idx="1361">
                  <c:v>1.0900000000000001</c:v>
                </c:pt>
                <c:pt idx="1362">
                  <c:v>1.56</c:v>
                </c:pt>
                <c:pt idx="1363">
                  <c:v>6.484</c:v>
                </c:pt>
                <c:pt idx="1364">
                  <c:v>1.8620000000000001</c:v>
                </c:pt>
                <c:pt idx="1365">
                  <c:v>0.83799999999999997</c:v>
                </c:pt>
                <c:pt idx="1366">
                  <c:v>0.69599999999999995</c:v>
                </c:pt>
                <c:pt idx="1367">
                  <c:v>0.47299999999999998</c:v>
                </c:pt>
                <c:pt idx="1368">
                  <c:v>3.2909999999999999</c:v>
                </c:pt>
                <c:pt idx="1369">
                  <c:v>2.7530000000000001</c:v>
                </c:pt>
                <c:pt idx="1370">
                  <c:v>2.653</c:v>
                </c:pt>
                <c:pt idx="1371">
                  <c:v>1.502</c:v>
                </c:pt>
                <c:pt idx="1372">
                  <c:v>1.758</c:v>
                </c:pt>
                <c:pt idx="1373">
                  <c:v>2.5529999999999999</c:v>
                </c:pt>
                <c:pt idx="1374">
                  <c:v>4.1310000000000002</c:v>
                </c:pt>
                <c:pt idx="1375">
                  <c:v>3.0670000000000002</c:v>
                </c:pt>
                <c:pt idx="1376">
                  <c:v>0.99399999999999999</c:v>
                </c:pt>
                <c:pt idx="1377">
                  <c:v>0.39800000000000002</c:v>
                </c:pt>
                <c:pt idx="1378">
                  <c:v>0.47799999999999998</c:v>
                </c:pt>
                <c:pt idx="1379">
                  <c:v>6.8000000000000005E-2</c:v>
                </c:pt>
                <c:pt idx="1380">
                  <c:v>0.185</c:v>
                </c:pt>
                <c:pt idx="1381">
                  <c:v>0.87</c:v>
                </c:pt>
                <c:pt idx="1382">
                  <c:v>3.8570000000000002</c:v>
                </c:pt>
                <c:pt idx="1383">
                  <c:v>7.665</c:v>
                </c:pt>
                <c:pt idx="1384">
                  <c:v>1.022</c:v>
                </c:pt>
                <c:pt idx="1385">
                  <c:v>0.47299999999999998</c:v>
                </c:pt>
                <c:pt idx="1386">
                  <c:v>0.67500000000000004</c:v>
                </c:pt>
                <c:pt idx="1387">
                  <c:v>0</c:v>
                </c:pt>
                <c:pt idx="1388">
                  <c:v>1.6E-2</c:v>
                </c:pt>
                <c:pt idx="1389">
                  <c:v>0.95899999999999996</c:v>
                </c:pt>
                <c:pt idx="1390">
                  <c:v>2.8980000000000001</c:v>
                </c:pt>
                <c:pt idx="1391">
                  <c:v>1.6910000000000001</c:v>
                </c:pt>
                <c:pt idx="1392">
                  <c:v>1.661</c:v>
                </c:pt>
                <c:pt idx="1393">
                  <c:v>0</c:v>
                </c:pt>
                <c:pt idx="1394">
                  <c:v>0.23300000000000001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0.13900000000000001</c:v>
                </c:pt>
                <c:pt idx="1400">
                  <c:v>1.6E-2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0.71499999999999997</c:v>
                </c:pt>
                <c:pt idx="1407">
                  <c:v>1.415</c:v>
                </c:pt>
                <c:pt idx="1408">
                  <c:v>0.32900000000000001</c:v>
                </c:pt>
                <c:pt idx="1409">
                  <c:v>0.376</c:v>
                </c:pt>
                <c:pt idx="1410">
                  <c:v>0</c:v>
                </c:pt>
                <c:pt idx="1411">
                  <c:v>0.47899999999999998</c:v>
                </c:pt>
                <c:pt idx="1412">
                  <c:v>4.0229999999999997</c:v>
                </c:pt>
                <c:pt idx="1413">
                  <c:v>4.8559999999999999</c:v>
                </c:pt>
                <c:pt idx="1414">
                  <c:v>2.13</c:v>
                </c:pt>
                <c:pt idx="1415">
                  <c:v>1.8220000000000001</c:v>
                </c:pt>
                <c:pt idx="1416">
                  <c:v>0.2</c:v>
                </c:pt>
                <c:pt idx="1417">
                  <c:v>0.77600000000000002</c:v>
                </c:pt>
                <c:pt idx="1418">
                  <c:v>2.1999999999999999E-2</c:v>
                </c:pt>
                <c:pt idx="1419">
                  <c:v>0.443</c:v>
                </c:pt>
                <c:pt idx="1420">
                  <c:v>0.52400000000000002</c:v>
                </c:pt>
                <c:pt idx="1421">
                  <c:v>1.575</c:v>
                </c:pt>
                <c:pt idx="1422">
                  <c:v>0.187</c:v>
                </c:pt>
                <c:pt idx="1423">
                  <c:v>0.53300000000000003</c:v>
                </c:pt>
                <c:pt idx="1424">
                  <c:v>0.24199999999999999</c:v>
                </c:pt>
                <c:pt idx="1425">
                  <c:v>0.77600000000000002</c:v>
                </c:pt>
                <c:pt idx="1426">
                  <c:v>0.876</c:v>
                </c:pt>
                <c:pt idx="1427">
                  <c:v>1.837</c:v>
                </c:pt>
                <c:pt idx="1428">
                  <c:v>3.4489999999999998</c:v>
                </c:pt>
                <c:pt idx="1429">
                  <c:v>5.6280000000000001</c:v>
                </c:pt>
                <c:pt idx="1430">
                  <c:v>3.7120000000000002</c:v>
                </c:pt>
                <c:pt idx="1431">
                  <c:v>0.39</c:v>
                </c:pt>
                <c:pt idx="1432">
                  <c:v>1.696</c:v>
                </c:pt>
                <c:pt idx="1433">
                  <c:v>3.2010000000000001</c:v>
                </c:pt>
                <c:pt idx="1434">
                  <c:v>0.71799999999999997</c:v>
                </c:pt>
                <c:pt idx="1435">
                  <c:v>0.41099999999999998</c:v>
                </c:pt>
                <c:pt idx="1436">
                  <c:v>0.40500000000000003</c:v>
                </c:pt>
                <c:pt idx="1437">
                  <c:v>1.4E-2</c:v>
                </c:pt>
                <c:pt idx="1438">
                  <c:v>0</c:v>
                </c:pt>
                <c:pt idx="1439">
                  <c:v>0.23200000000000001</c:v>
                </c:pt>
                <c:pt idx="1440">
                  <c:v>0.26400000000000001</c:v>
                </c:pt>
                <c:pt idx="1441">
                  <c:v>0</c:v>
                </c:pt>
                <c:pt idx="1442">
                  <c:v>1.7000000000000001E-2</c:v>
                </c:pt>
                <c:pt idx="1443">
                  <c:v>0</c:v>
                </c:pt>
                <c:pt idx="1444">
                  <c:v>6.9000000000000006E-2</c:v>
                </c:pt>
                <c:pt idx="1445">
                  <c:v>0.48099999999999998</c:v>
                </c:pt>
                <c:pt idx="1446">
                  <c:v>0</c:v>
                </c:pt>
                <c:pt idx="1447">
                  <c:v>0.34200000000000003</c:v>
                </c:pt>
                <c:pt idx="1448">
                  <c:v>0.3</c:v>
                </c:pt>
                <c:pt idx="1449">
                  <c:v>0.82899999999999996</c:v>
                </c:pt>
                <c:pt idx="1450">
                  <c:v>3.9E-2</c:v>
                </c:pt>
                <c:pt idx="1451">
                  <c:v>0.375</c:v>
                </c:pt>
                <c:pt idx="1452">
                  <c:v>0</c:v>
                </c:pt>
                <c:pt idx="1453">
                  <c:v>0.499</c:v>
                </c:pt>
                <c:pt idx="1454">
                  <c:v>0.217</c:v>
                </c:pt>
                <c:pt idx="1455">
                  <c:v>0.74399999999999999</c:v>
                </c:pt>
                <c:pt idx="1456">
                  <c:v>0.251</c:v>
                </c:pt>
                <c:pt idx="1457">
                  <c:v>0.442</c:v>
                </c:pt>
                <c:pt idx="1458">
                  <c:v>1.591</c:v>
                </c:pt>
                <c:pt idx="1459">
                  <c:v>8.2759999999999998</c:v>
                </c:pt>
                <c:pt idx="1460">
                  <c:v>0.64900000000000002</c:v>
                </c:pt>
                <c:pt idx="1461">
                  <c:v>6.8000000000000005E-2</c:v>
                </c:pt>
                <c:pt idx="1462">
                  <c:v>0.35299999999999998</c:v>
                </c:pt>
                <c:pt idx="1463">
                  <c:v>0.25800000000000001</c:v>
                </c:pt>
                <c:pt idx="1464">
                  <c:v>1.998</c:v>
                </c:pt>
                <c:pt idx="1465">
                  <c:v>5.2830000000000004</c:v>
                </c:pt>
                <c:pt idx="1466">
                  <c:v>0.56899999999999995</c:v>
                </c:pt>
                <c:pt idx="1467">
                  <c:v>1.282</c:v>
                </c:pt>
                <c:pt idx="1468">
                  <c:v>0.436</c:v>
                </c:pt>
                <c:pt idx="1469">
                  <c:v>0.82799999999999996</c:v>
                </c:pt>
                <c:pt idx="1470">
                  <c:v>1.226</c:v>
                </c:pt>
                <c:pt idx="1471">
                  <c:v>0.58099999999999996</c:v>
                </c:pt>
                <c:pt idx="1472">
                  <c:v>0.255</c:v>
                </c:pt>
                <c:pt idx="1473">
                  <c:v>0.20799999999999999</c:v>
                </c:pt>
                <c:pt idx="1474">
                  <c:v>1.5740000000000001</c:v>
                </c:pt>
                <c:pt idx="1475">
                  <c:v>3.4340000000000002</c:v>
                </c:pt>
                <c:pt idx="1476">
                  <c:v>0.95899999999999996</c:v>
                </c:pt>
                <c:pt idx="1477">
                  <c:v>2.3420000000000001</c:v>
                </c:pt>
                <c:pt idx="1478">
                  <c:v>2.0390000000000001</c:v>
                </c:pt>
                <c:pt idx="1479">
                  <c:v>0.66200000000000003</c:v>
                </c:pt>
                <c:pt idx="1480">
                  <c:v>1.403</c:v>
                </c:pt>
                <c:pt idx="1481">
                  <c:v>3.3359999999999999</c:v>
                </c:pt>
                <c:pt idx="1482">
                  <c:v>20.273</c:v>
                </c:pt>
                <c:pt idx="1483">
                  <c:v>14.172000000000001</c:v>
                </c:pt>
                <c:pt idx="1484">
                  <c:v>2.5720000000000001</c:v>
                </c:pt>
                <c:pt idx="1485">
                  <c:v>0.33600000000000002</c:v>
                </c:pt>
                <c:pt idx="1486">
                  <c:v>8.2840000000000007</c:v>
                </c:pt>
                <c:pt idx="1487">
                  <c:v>6.2729999999999997</c:v>
                </c:pt>
                <c:pt idx="1488">
                  <c:v>1.494</c:v>
                </c:pt>
                <c:pt idx="1489">
                  <c:v>11.231</c:v>
                </c:pt>
                <c:pt idx="1490">
                  <c:v>2.895</c:v>
                </c:pt>
                <c:pt idx="1491">
                  <c:v>5.1479999999999997</c:v>
                </c:pt>
                <c:pt idx="1492">
                  <c:v>3.786</c:v>
                </c:pt>
                <c:pt idx="1493">
                  <c:v>1.835</c:v>
                </c:pt>
                <c:pt idx="1494">
                  <c:v>3.5569999999999999</c:v>
                </c:pt>
                <c:pt idx="1495">
                  <c:v>3.5449999999999999</c:v>
                </c:pt>
                <c:pt idx="1496">
                  <c:v>7.0979999999999999</c:v>
                </c:pt>
                <c:pt idx="1497">
                  <c:v>1.7010000000000001</c:v>
                </c:pt>
                <c:pt idx="1498">
                  <c:v>7.0069999999999997</c:v>
                </c:pt>
                <c:pt idx="1499">
                  <c:v>2.7690000000000001</c:v>
                </c:pt>
                <c:pt idx="1500">
                  <c:v>2.7330000000000001</c:v>
                </c:pt>
                <c:pt idx="1501">
                  <c:v>2.62</c:v>
                </c:pt>
                <c:pt idx="1502">
                  <c:v>1.0649999999999999</c:v>
                </c:pt>
                <c:pt idx="1503">
                  <c:v>0.495</c:v>
                </c:pt>
                <c:pt idx="1504">
                  <c:v>0.25900000000000001</c:v>
                </c:pt>
                <c:pt idx="1505">
                  <c:v>0.49399999999999999</c:v>
                </c:pt>
                <c:pt idx="1506">
                  <c:v>1.58</c:v>
                </c:pt>
                <c:pt idx="1507">
                  <c:v>0.32600000000000001</c:v>
                </c:pt>
                <c:pt idx="1508">
                  <c:v>0</c:v>
                </c:pt>
                <c:pt idx="1509">
                  <c:v>4.2000000000000003E-2</c:v>
                </c:pt>
                <c:pt idx="1510">
                  <c:v>0.214</c:v>
                </c:pt>
                <c:pt idx="1511">
                  <c:v>0.55000000000000004</c:v>
                </c:pt>
                <c:pt idx="1512">
                  <c:v>0.72199999999999998</c:v>
                </c:pt>
                <c:pt idx="1513">
                  <c:v>6.8220000000000001</c:v>
                </c:pt>
                <c:pt idx="1514">
                  <c:v>3.423</c:v>
                </c:pt>
                <c:pt idx="1515">
                  <c:v>5.2489999999999997</c:v>
                </c:pt>
                <c:pt idx="1516">
                  <c:v>3.4119999999999999</c:v>
                </c:pt>
                <c:pt idx="1517">
                  <c:v>3.3279999999999998</c:v>
                </c:pt>
                <c:pt idx="1518">
                  <c:v>1.17</c:v>
                </c:pt>
                <c:pt idx="1519">
                  <c:v>1.0660000000000001</c:v>
                </c:pt>
                <c:pt idx="1520">
                  <c:v>0.22800000000000001</c:v>
                </c:pt>
                <c:pt idx="1521">
                  <c:v>0.89800000000000002</c:v>
                </c:pt>
                <c:pt idx="1522">
                  <c:v>2.923</c:v>
                </c:pt>
                <c:pt idx="1523">
                  <c:v>4.1790000000000003</c:v>
                </c:pt>
                <c:pt idx="1524">
                  <c:v>0.33900000000000002</c:v>
                </c:pt>
                <c:pt idx="1525">
                  <c:v>1.2809999999999999</c:v>
                </c:pt>
                <c:pt idx="1526">
                  <c:v>1.8340000000000001</c:v>
                </c:pt>
                <c:pt idx="1527">
                  <c:v>2.69</c:v>
                </c:pt>
                <c:pt idx="1528">
                  <c:v>2.0099999999999998</c:v>
                </c:pt>
                <c:pt idx="1529">
                  <c:v>2.0760000000000001</c:v>
                </c:pt>
                <c:pt idx="1530">
                  <c:v>4.8449999999999998</c:v>
                </c:pt>
                <c:pt idx="1531">
                  <c:v>2.5489999999999999</c:v>
                </c:pt>
                <c:pt idx="1532">
                  <c:v>4.0359999999999996</c:v>
                </c:pt>
                <c:pt idx="1533">
                  <c:v>5.0410000000000004</c:v>
                </c:pt>
                <c:pt idx="1534">
                  <c:v>6.1660000000000004</c:v>
                </c:pt>
                <c:pt idx="1535">
                  <c:v>3.5609999999999999</c:v>
                </c:pt>
                <c:pt idx="1536">
                  <c:v>6.5170000000000003</c:v>
                </c:pt>
                <c:pt idx="1537">
                  <c:v>15.839</c:v>
                </c:pt>
                <c:pt idx="1538">
                  <c:v>9.4710000000000001</c:v>
                </c:pt>
                <c:pt idx="1539">
                  <c:v>13.756</c:v>
                </c:pt>
                <c:pt idx="1540">
                  <c:v>4.0019999999999998</c:v>
                </c:pt>
                <c:pt idx="1541">
                  <c:v>6.3639999999999999</c:v>
                </c:pt>
                <c:pt idx="1542">
                  <c:v>2.6419999999999999</c:v>
                </c:pt>
                <c:pt idx="1543">
                  <c:v>1.198</c:v>
                </c:pt>
                <c:pt idx="1544">
                  <c:v>3.0990000000000002</c:v>
                </c:pt>
                <c:pt idx="1545">
                  <c:v>2.4009999999999998</c:v>
                </c:pt>
                <c:pt idx="1546">
                  <c:v>6.0439999999999996</c:v>
                </c:pt>
                <c:pt idx="1547">
                  <c:v>3.4910000000000001</c:v>
                </c:pt>
                <c:pt idx="1548">
                  <c:v>4.6159999999999997</c:v>
                </c:pt>
                <c:pt idx="1549">
                  <c:v>9.2560000000000002</c:v>
                </c:pt>
                <c:pt idx="1550">
                  <c:v>8.7680000000000007</c:v>
                </c:pt>
                <c:pt idx="1551">
                  <c:v>19.343</c:v>
                </c:pt>
                <c:pt idx="1552">
                  <c:v>9.8360000000000003</c:v>
                </c:pt>
                <c:pt idx="1553">
                  <c:v>4.2350000000000003</c:v>
                </c:pt>
                <c:pt idx="1554">
                  <c:v>8.7810000000000006</c:v>
                </c:pt>
                <c:pt idx="1555">
                  <c:v>15.595000000000001</c:v>
                </c:pt>
                <c:pt idx="1556">
                  <c:v>9.0090000000000003</c:v>
                </c:pt>
                <c:pt idx="1557">
                  <c:v>5.1139999999999999</c:v>
                </c:pt>
                <c:pt idx="1558">
                  <c:v>2.5990000000000002</c:v>
                </c:pt>
                <c:pt idx="1559">
                  <c:v>1.49</c:v>
                </c:pt>
                <c:pt idx="1560">
                  <c:v>1.3160000000000001</c:v>
                </c:pt>
                <c:pt idx="1561">
                  <c:v>2.6389999999999998</c:v>
                </c:pt>
                <c:pt idx="1562">
                  <c:v>4.3899999999999997</c:v>
                </c:pt>
                <c:pt idx="1563">
                  <c:v>8.7240000000000002</c:v>
                </c:pt>
                <c:pt idx="1564">
                  <c:v>5.5629999999999997</c:v>
                </c:pt>
                <c:pt idx="1565">
                  <c:v>3.0649999999999999</c:v>
                </c:pt>
                <c:pt idx="1566">
                  <c:v>1.3640000000000001</c:v>
                </c:pt>
                <c:pt idx="1567">
                  <c:v>2.9329999999999998</c:v>
                </c:pt>
                <c:pt idx="1568">
                  <c:v>3.5979999999999999</c:v>
                </c:pt>
                <c:pt idx="1569">
                  <c:v>0.56899999999999995</c:v>
                </c:pt>
                <c:pt idx="1570">
                  <c:v>1.841</c:v>
                </c:pt>
                <c:pt idx="1571">
                  <c:v>0.432</c:v>
                </c:pt>
                <c:pt idx="1572">
                  <c:v>1.488</c:v>
                </c:pt>
                <c:pt idx="1573">
                  <c:v>3.1909999999999998</c:v>
                </c:pt>
                <c:pt idx="1574">
                  <c:v>1.6459999999999999</c:v>
                </c:pt>
                <c:pt idx="1575">
                  <c:v>10.747</c:v>
                </c:pt>
                <c:pt idx="1576">
                  <c:v>8.4359999999999999</c:v>
                </c:pt>
                <c:pt idx="1577">
                  <c:v>17.024999999999999</c:v>
                </c:pt>
                <c:pt idx="1578">
                  <c:v>18.026</c:v>
                </c:pt>
                <c:pt idx="1579">
                  <c:v>16.792000000000002</c:v>
                </c:pt>
                <c:pt idx="1580">
                  <c:v>8.8480000000000008</c:v>
                </c:pt>
                <c:pt idx="1581">
                  <c:v>19.050999999999998</c:v>
                </c:pt>
                <c:pt idx="1582">
                  <c:v>21.146000000000001</c:v>
                </c:pt>
                <c:pt idx="1583">
                  <c:v>14.504</c:v>
                </c:pt>
                <c:pt idx="1584">
                  <c:v>5.625</c:v>
                </c:pt>
                <c:pt idx="1585">
                  <c:v>1.748</c:v>
                </c:pt>
                <c:pt idx="1586">
                  <c:v>1.4079999999999999</c:v>
                </c:pt>
                <c:pt idx="1587">
                  <c:v>2.1579999999999999</c:v>
                </c:pt>
                <c:pt idx="1588">
                  <c:v>3.15</c:v>
                </c:pt>
                <c:pt idx="1589">
                  <c:v>3.8119999999999998</c:v>
                </c:pt>
                <c:pt idx="1590">
                  <c:v>6.9749999999999996</c:v>
                </c:pt>
                <c:pt idx="1591">
                  <c:v>5.0789999999999997</c:v>
                </c:pt>
                <c:pt idx="1592">
                  <c:v>9.3569999999999993</c:v>
                </c:pt>
                <c:pt idx="1593">
                  <c:v>0.57199999999999995</c:v>
                </c:pt>
                <c:pt idx="1594">
                  <c:v>0.51</c:v>
                </c:pt>
                <c:pt idx="1595">
                  <c:v>1.028</c:v>
                </c:pt>
                <c:pt idx="1596">
                  <c:v>1.44</c:v>
                </c:pt>
                <c:pt idx="1597">
                  <c:v>0.30399999999999999</c:v>
                </c:pt>
                <c:pt idx="1598">
                  <c:v>1.6160000000000001</c:v>
                </c:pt>
                <c:pt idx="1599">
                  <c:v>2.8820000000000001</c:v>
                </c:pt>
                <c:pt idx="1600">
                  <c:v>9.5879999999999992</c:v>
                </c:pt>
                <c:pt idx="1601">
                  <c:v>0.89800000000000002</c:v>
                </c:pt>
                <c:pt idx="1602">
                  <c:v>1.4670000000000001</c:v>
                </c:pt>
                <c:pt idx="1603">
                  <c:v>0.91500000000000004</c:v>
                </c:pt>
                <c:pt idx="1604">
                  <c:v>2.0409999999999999</c:v>
                </c:pt>
                <c:pt idx="1605">
                  <c:v>1.5009999999999999</c:v>
                </c:pt>
                <c:pt idx="1606">
                  <c:v>2.5179999999999998</c:v>
                </c:pt>
                <c:pt idx="1607">
                  <c:v>6.7229999999999999</c:v>
                </c:pt>
                <c:pt idx="1608">
                  <c:v>3.5819999999999999</c:v>
                </c:pt>
                <c:pt idx="1609">
                  <c:v>1.5429999999999999</c:v>
                </c:pt>
                <c:pt idx="1610">
                  <c:v>2.4140000000000001</c:v>
                </c:pt>
                <c:pt idx="1611">
                  <c:v>0.66500000000000004</c:v>
                </c:pt>
                <c:pt idx="1612">
                  <c:v>0.66500000000000004</c:v>
                </c:pt>
                <c:pt idx="1613">
                  <c:v>3.875</c:v>
                </c:pt>
                <c:pt idx="1614">
                  <c:v>1.3520000000000001</c:v>
                </c:pt>
                <c:pt idx="1615">
                  <c:v>7.82</c:v>
                </c:pt>
                <c:pt idx="1616">
                  <c:v>7.7629999999999999</c:v>
                </c:pt>
                <c:pt idx="1617">
                  <c:v>3.5720000000000001</c:v>
                </c:pt>
                <c:pt idx="1618">
                  <c:v>2.375</c:v>
                </c:pt>
                <c:pt idx="1619">
                  <c:v>1.482</c:v>
                </c:pt>
                <c:pt idx="1620">
                  <c:v>4.2110000000000003</c:v>
                </c:pt>
                <c:pt idx="1621">
                  <c:v>4.0250000000000004</c:v>
                </c:pt>
                <c:pt idx="1622">
                  <c:v>0.54500000000000004</c:v>
                </c:pt>
                <c:pt idx="1623">
                  <c:v>0.57699999999999996</c:v>
                </c:pt>
                <c:pt idx="1624">
                  <c:v>0.70599999999999996</c:v>
                </c:pt>
                <c:pt idx="1625">
                  <c:v>0.878</c:v>
                </c:pt>
                <c:pt idx="1626">
                  <c:v>2.2280000000000002</c:v>
                </c:pt>
                <c:pt idx="1627">
                  <c:v>1.8109999999999999</c:v>
                </c:pt>
                <c:pt idx="1628">
                  <c:v>1.1160000000000001</c:v>
                </c:pt>
                <c:pt idx="1629">
                  <c:v>0.90400000000000003</c:v>
                </c:pt>
                <c:pt idx="1630">
                  <c:v>0.63400000000000001</c:v>
                </c:pt>
                <c:pt idx="1631">
                  <c:v>1.175</c:v>
                </c:pt>
                <c:pt idx="1632">
                  <c:v>2.2320000000000002</c:v>
                </c:pt>
                <c:pt idx="1633">
                  <c:v>1.546</c:v>
                </c:pt>
                <c:pt idx="1634">
                  <c:v>2.7309999999999999</c:v>
                </c:pt>
                <c:pt idx="1635">
                  <c:v>5.5460000000000003</c:v>
                </c:pt>
                <c:pt idx="1636">
                  <c:v>1.5489999999999999</c:v>
                </c:pt>
                <c:pt idx="1637">
                  <c:v>3.45</c:v>
                </c:pt>
                <c:pt idx="1638">
                  <c:v>2.794</c:v>
                </c:pt>
                <c:pt idx="1639">
                  <c:v>1.046</c:v>
                </c:pt>
                <c:pt idx="1640">
                  <c:v>1.595</c:v>
                </c:pt>
                <c:pt idx="1641">
                  <c:v>1.0249999999999999</c:v>
                </c:pt>
                <c:pt idx="1642">
                  <c:v>2.0190000000000001</c:v>
                </c:pt>
                <c:pt idx="1643">
                  <c:v>1.131</c:v>
                </c:pt>
                <c:pt idx="1644">
                  <c:v>0.72599999999999998</c:v>
                </c:pt>
                <c:pt idx="1645">
                  <c:v>2.62</c:v>
                </c:pt>
                <c:pt idx="1646">
                  <c:v>3.17</c:v>
                </c:pt>
                <c:pt idx="1647">
                  <c:v>1.847</c:v>
                </c:pt>
                <c:pt idx="1648">
                  <c:v>1.5429999999999999</c:v>
                </c:pt>
                <c:pt idx="1649">
                  <c:v>5.75</c:v>
                </c:pt>
                <c:pt idx="1650">
                  <c:v>5.0709999999999997</c:v>
                </c:pt>
                <c:pt idx="1651">
                  <c:v>2.3769999999999998</c:v>
                </c:pt>
                <c:pt idx="1652">
                  <c:v>4.806</c:v>
                </c:pt>
                <c:pt idx="1653">
                  <c:v>1.7230000000000001</c:v>
                </c:pt>
                <c:pt idx="1654">
                  <c:v>0.64900000000000002</c:v>
                </c:pt>
                <c:pt idx="1655">
                  <c:v>0.67600000000000005</c:v>
                </c:pt>
                <c:pt idx="1656">
                  <c:v>2.4039999999999999</c:v>
                </c:pt>
                <c:pt idx="1657">
                  <c:v>1.619</c:v>
                </c:pt>
                <c:pt idx="1658">
                  <c:v>0.621</c:v>
                </c:pt>
                <c:pt idx="1659">
                  <c:v>0.316</c:v>
                </c:pt>
                <c:pt idx="1660">
                  <c:v>1.458</c:v>
                </c:pt>
                <c:pt idx="1661">
                  <c:v>0.39300000000000002</c:v>
                </c:pt>
                <c:pt idx="1662">
                  <c:v>0.04</c:v>
                </c:pt>
                <c:pt idx="1663">
                  <c:v>1.6240000000000001</c:v>
                </c:pt>
                <c:pt idx="1664">
                  <c:v>2.15</c:v>
                </c:pt>
                <c:pt idx="1665">
                  <c:v>3.42</c:v>
                </c:pt>
                <c:pt idx="1666">
                  <c:v>15.647</c:v>
                </c:pt>
                <c:pt idx="1667">
                  <c:v>0.38100000000000001</c:v>
                </c:pt>
                <c:pt idx="1668">
                  <c:v>0.879</c:v>
                </c:pt>
                <c:pt idx="1669">
                  <c:v>0.52100000000000002</c:v>
                </c:pt>
                <c:pt idx="1670">
                  <c:v>1.81</c:v>
                </c:pt>
                <c:pt idx="1671">
                  <c:v>10.718999999999999</c:v>
                </c:pt>
                <c:pt idx="1672">
                  <c:v>4.9180000000000001</c:v>
                </c:pt>
                <c:pt idx="1673">
                  <c:v>0.14000000000000001</c:v>
                </c:pt>
                <c:pt idx="1674">
                  <c:v>0</c:v>
                </c:pt>
                <c:pt idx="1675">
                  <c:v>0.18</c:v>
                </c:pt>
                <c:pt idx="1676">
                  <c:v>0.17599999999999999</c:v>
                </c:pt>
                <c:pt idx="1677">
                  <c:v>0</c:v>
                </c:pt>
                <c:pt idx="1678">
                  <c:v>0</c:v>
                </c:pt>
                <c:pt idx="1679">
                  <c:v>0.42199999999999999</c:v>
                </c:pt>
                <c:pt idx="1680">
                  <c:v>1.7000000000000001E-2</c:v>
                </c:pt>
                <c:pt idx="1681">
                  <c:v>0.184</c:v>
                </c:pt>
                <c:pt idx="1682">
                  <c:v>0.13900000000000001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0.218</c:v>
                </c:pt>
                <c:pt idx="1689">
                  <c:v>0.93300000000000005</c:v>
                </c:pt>
                <c:pt idx="1690">
                  <c:v>0.28799999999999998</c:v>
                </c:pt>
                <c:pt idx="1691">
                  <c:v>0.193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4.8000000000000001E-2</c:v>
                </c:pt>
                <c:pt idx="1698">
                  <c:v>0</c:v>
                </c:pt>
                <c:pt idx="1699">
                  <c:v>0.39300000000000002</c:v>
                </c:pt>
                <c:pt idx="1700">
                  <c:v>0</c:v>
                </c:pt>
                <c:pt idx="1701">
                  <c:v>0.85899999999999999</c:v>
                </c:pt>
                <c:pt idx="1702">
                  <c:v>1.347</c:v>
                </c:pt>
                <c:pt idx="1703">
                  <c:v>3.2490000000000001</c:v>
                </c:pt>
                <c:pt idx="1704">
                  <c:v>2.7E-2</c:v>
                </c:pt>
                <c:pt idx="1705">
                  <c:v>1E-3</c:v>
                </c:pt>
                <c:pt idx="1706">
                  <c:v>7.5999999999999998E-2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1.2999999999999999E-2</c:v>
                </c:pt>
                <c:pt idx="1712">
                  <c:v>7.0000000000000001E-3</c:v>
                </c:pt>
                <c:pt idx="1713">
                  <c:v>3.9E-2</c:v>
                </c:pt>
                <c:pt idx="1714">
                  <c:v>0.104</c:v>
                </c:pt>
                <c:pt idx="1715">
                  <c:v>0</c:v>
                </c:pt>
                <c:pt idx="1716">
                  <c:v>0.11799999999999999</c:v>
                </c:pt>
                <c:pt idx="1717">
                  <c:v>0</c:v>
                </c:pt>
                <c:pt idx="1718">
                  <c:v>0.10199999999999999</c:v>
                </c:pt>
                <c:pt idx="1719">
                  <c:v>9.0999999999999998E-2</c:v>
                </c:pt>
                <c:pt idx="1720">
                  <c:v>3.3000000000000002E-2</c:v>
                </c:pt>
                <c:pt idx="1721">
                  <c:v>0.37</c:v>
                </c:pt>
                <c:pt idx="1722">
                  <c:v>7.2999999999999995E-2</c:v>
                </c:pt>
                <c:pt idx="1723">
                  <c:v>0.20499999999999999</c:v>
                </c:pt>
                <c:pt idx="1724">
                  <c:v>0</c:v>
                </c:pt>
                <c:pt idx="1725">
                  <c:v>7.1999999999999995E-2</c:v>
                </c:pt>
                <c:pt idx="1726">
                  <c:v>0.11</c:v>
                </c:pt>
                <c:pt idx="1727">
                  <c:v>1.2030000000000001</c:v>
                </c:pt>
                <c:pt idx="1728">
                  <c:v>8.0000000000000002E-3</c:v>
                </c:pt>
                <c:pt idx="1729">
                  <c:v>0</c:v>
                </c:pt>
                <c:pt idx="1730">
                  <c:v>0.157</c:v>
                </c:pt>
                <c:pt idx="1731">
                  <c:v>0.498</c:v>
                </c:pt>
                <c:pt idx="1732">
                  <c:v>0</c:v>
                </c:pt>
                <c:pt idx="1733">
                  <c:v>6.0000000000000001E-3</c:v>
                </c:pt>
                <c:pt idx="1734">
                  <c:v>1.4999999999999999E-2</c:v>
                </c:pt>
                <c:pt idx="1735">
                  <c:v>2.5390000000000001</c:v>
                </c:pt>
                <c:pt idx="1736">
                  <c:v>0</c:v>
                </c:pt>
                <c:pt idx="1737">
                  <c:v>0</c:v>
                </c:pt>
                <c:pt idx="1738">
                  <c:v>3.4000000000000002E-2</c:v>
                </c:pt>
                <c:pt idx="1739">
                  <c:v>0</c:v>
                </c:pt>
                <c:pt idx="1740">
                  <c:v>9.8000000000000004E-2</c:v>
                </c:pt>
                <c:pt idx="1741">
                  <c:v>0</c:v>
                </c:pt>
                <c:pt idx="1742">
                  <c:v>0</c:v>
                </c:pt>
                <c:pt idx="1743">
                  <c:v>2.8000000000000001E-2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0.22500000000000001</c:v>
                </c:pt>
                <c:pt idx="1749">
                  <c:v>0.68100000000000005</c:v>
                </c:pt>
                <c:pt idx="1750">
                  <c:v>0.43099999999999999</c:v>
                </c:pt>
                <c:pt idx="1751">
                  <c:v>2.4820000000000002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9.5000000000000001E-2</c:v>
                </c:pt>
                <c:pt idx="1757">
                  <c:v>0</c:v>
                </c:pt>
                <c:pt idx="1758">
                  <c:v>0.105</c:v>
                </c:pt>
                <c:pt idx="1759">
                  <c:v>0.36799999999999999</c:v>
                </c:pt>
                <c:pt idx="1760">
                  <c:v>0</c:v>
                </c:pt>
                <c:pt idx="1761">
                  <c:v>0</c:v>
                </c:pt>
                <c:pt idx="1762">
                  <c:v>3.5999999999999997E-2</c:v>
                </c:pt>
                <c:pt idx="1763">
                  <c:v>0</c:v>
                </c:pt>
                <c:pt idx="1764">
                  <c:v>0</c:v>
                </c:pt>
                <c:pt idx="1765">
                  <c:v>0.14000000000000001</c:v>
                </c:pt>
                <c:pt idx="1766">
                  <c:v>0</c:v>
                </c:pt>
                <c:pt idx="1767">
                  <c:v>4.2000000000000003E-2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0.50700000000000001</c:v>
                </c:pt>
                <c:pt idx="1774">
                  <c:v>0.28299999999999997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1.6E-2</c:v>
                </c:pt>
                <c:pt idx="1779">
                  <c:v>6.8000000000000005E-2</c:v>
                </c:pt>
                <c:pt idx="1780">
                  <c:v>0</c:v>
                </c:pt>
                <c:pt idx="1781">
                  <c:v>9.7000000000000003E-2</c:v>
                </c:pt>
                <c:pt idx="1782">
                  <c:v>5.3999999999999999E-2</c:v>
                </c:pt>
                <c:pt idx="1783">
                  <c:v>0</c:v>
                </c:pt>
                <c:pt idx="1784">
                  <c:v>0.06</c:v>
                </c:pt>
                <c:pt idx="1785">
                  <c:v>8.0000000000000002E-3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0.23599999999999999</c:v>
                </c:pt>
                <c:pt idx="1792">
                  <c:v>0.76300000000000001</c:v>
                </c:pt>
                <c:pt idx="1793">
                  <c:v>2.9510000000000001</c:v>
                </c:pt>
                <c:pt idx="1794">
                  <c:v>0.76600000000000001</c:v>
                </c:pt>
                <c:pt idx="1795">
                  <c:v>1.7000000000000001E-2</c:v>
                </c:pt>
                <c:pt idx="1796">
                  <c:v>0</c:v>
                </c:pt>
                <c:pt idx="1797">
                  <c:v>0.13100000000000001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0.16900000000000001</c:v>
                </c:pt>
                <c:pt idx="1804">
                  <c:v>0.89900000000000002</c:v>
                </c:pt>
                <c:pt idx="1805">
                  <c:v>0.98399999999999999</c:v>
                </c:pt>
                <c:pt idx="1806">
                  <c:v>2.4529999999999998</c:v>
                </c:pt>
                <c:pt idx="1807">
                  <c:v>2.802</c:v>
                </c:pt>
                <c:pt idx="1808">
                  <c:v>3.6059999999999999</c:v>
                </c:pt>
                <c:pt idx="1809">
                  <c:v>13.132999999999999</c:v>
                </c:pt>
                <c:pt idx="1810">
                  <c:v>7.0060000000000002</c:v>
                </c:pt>
                <c:pt idx="1811">
                  <c:v>0.85299999999999998</c:v>
                </c:pt>
                <c:pt idx="1812">
                  <c:v>0.13</c:v>
                </c:pt>
                <c:pt idx="1813">
                  <c:v>1.2270000000000001</c:v>
                </c:pt>
                <c:pt idx="1814">
                  <c:v>1.2929999999999999</c:v>
                </c:pt>
                <c:pt idx="1815">
                  <c:v>2.15</c:v>
                </c:pt>
                <c:pt idx="1816">
                  <c:v>0</c:v>
                </c:pt>
                <c:pt idx="1817">
                  <c:v>0</c:v>
                </c:pt>
                <c:pt idx="1818">
                  <c:v>0.28199999999999997</c:v>
                </c:pt>
                <c:pt idx="1819">
                  <c:v>2.1309999999999998</c:v>
                </c:pt>
                <c:pt idx="1820">
                  <c:v>5.6550000000000002</c:v>
                </c:pt>
                <c:pt idx="1821">
                  <c:v>4.524</c:v>
                </c:pt>
                <c:pt idx="1822">
                  <c:v>2.556</c:v>
                </c:pt>
                <c:pt idx="1823">
                  <c:v>3.089</c:v>
                </c:pt>
                <c:pt idx="1824">
                  <c:v>6.33</c:v>
                </c:pt>
                <c:pt idx="1825">
                  <c:v>3.3279999999999998</c:v>
                </c:pt>
                <c:pt idx="1826">
                  <c:v>0.68</c:v>
                </c:pt>
                <c:pt idx="1827">
                  <c:v>1.833</c:v>
                </c:pt>
                <c:pt idx="1828">
                  <c:v>1.028</c:v>
                </c:pt>
                <c:pt idx="1829">
                  <c:v>0.81799999999999995</c:v>
                </c:pt>
                <c:pt idx="1830">
                  <c:v>2.3E-2</c:v>
                </c:pt>
                <c:pt idx="1831">
                  <c:v>0.192</c:v>
                </c:pt>
                <c:pt idx="1832">
                  <c:v>0</c:v>
                </c:pt>
                <c:pt idx="1833">
                  <c:v>0</c:v>
                </c:pt>
                <c:pt idx="1834">
                  <c:v>1.048</c:v>
                </c:pt>
                <c:pt idx="1835">
                  <c:v>11.481999999999999</c:v>
                </c:pt>
                <c:pt idx="1836">
                  <c:v>3.1150000000000002</c:v>
                </c:pt>
                <c:pt idx="1837">
                  <c:v>5.7000000000000002E-2</c:v>
                </c:pt>
                <c:pt idx="1838">
                  <c:v>0.19600000000000001</c:v>
                </c:pt>
                <c:pt idx="1839">
                  <c:v>0.74299999999999999</c:v>
                </c:pt>
                <c:pt idx="1840">
                  <c:v>0.96099999999999997</c:v>
                </c:pt>
                <c:pt idx="1841">
                  <c:v>5.3999999999999999E-2</c:v>
                </c:pt>
                <c:pt idx="1842">
                  <c:v>2.0859999999999999</c:v>
                </c:pt>
                <c:pt idx="1843">
                  <c:v>0.98799999999999999</c:v>
                </c:pt>
                <c:pt idx="1844">
                  <c:v>1.7509999999999999</c:v>
                </c:pt>
                <c:pt idx="1845">
                  <c:v>0.54900000000000004</c:v>
                </c:pt>
                <c:pt idx="1846">
                  <c:v>1.036</c:v>
                </c:pt>
                <c:pt idx="1847">
                  <c:v>1.714</c:v>
                </c:pt>
                <c:pt idx="1848">
                  <c:v>0.45500000000000002</c:v>
                </c:pt>
                <c:pt idx="1849">
                  <c:v>0.23899999999999999</c:v>
                </c:pt>
                <c:pt idx="1850">
                  <c:v>0</c:v>
                </c:pt>
                <c:pt idx="1851">
                  <c:v>0.182</c:v>
                </c:pt>
                <c:pt idx="1852">
                  <c:v>0.20200000000000001</c:v>
                </c:pt>
                <c:pt idx="1853">
                  <c:v>3.4340000000000002</c:v>
                </c:pt>
                <c:pt idx="1854">
                  <c:v>3.4000000000000002E-2</c:v>
                </c:pt>
                <c:pt idx="1855">
                  <c:v>0.54300000000000004</c:v>
                </c:pt>
                <c:pt idx="1856">
                  <c:v>0</c:v>
                </c:pt>
                <c:pt idx="1857">
                  <c:v>0</c:v>
                </c:pt>
                <c:pt idx="1858">
                  <c:v>2.157</c:v>
                </c:pt>
                <c:pt idx="1859">
                  <c:v>1.6060000000000001</c:v>
                </c:pt>
                <c:pt idx="1860">
                  <c:v>2.395</c:v>
                </c:pt>
                <c:pt idx="1861">
                  <c:v>0.16800000000000001</c:v>
                </c:pt>
                <c:pt idx="1862">
                  <c:v>1.879</c:v>
                </c:pt>
                <c:pt idx="1863">
                  <c:v>12.47</c:v>
                </c:pt>
                <c:pt idx="1864">
                  <c:v>18.010000000000002</c:v>
                </c:pt>
                <c:pt idx="1865">
                  <c:v>6.1559999999999997</c:v>
                </c:pt>
                <c:pt idx="1866">
                  <c:v>11.478</c:v>
                </c:pt>
                <c:pt idx="1867">
                  <c:v>19.753</c:v>
                </c:pt>
                <c:pt idx="1868">
                  <c:v>10.188000000000001</c:v>
                </c:pt>
                <c:pt idx="1869">
                  <c:v>5.1210000000000004</c:v>
                </c:pt>
                <c:pt idx="1870">
                  <c:v>2.782</c:v>
                </c:pt>
                <c:pt idx="1871">
                  <c:v>0.64700000000000002</c:v>
                </c:pt>
                <c:pt idx="1872">
                  <c:v>0.108</c:v>
                </c:pt>
                <c:pt idx="1873">
                  <c:v>1.2709999999999999</c:v>
                </c:pt>
                <c:pt idx="1874">
                  <c:v>0.32800000000000001</c:v>
                </c:pt>
                <c:pt idx="1875">
                  <c:v>0.22600000000000001</c:v>
                </c:pt>
                <c:pt idx="1876">
                  <c:v>0.54900000000000004</c:v>
                </c:pt>
                <c:pt idx="1877">
                  <c:v>0.53500000000000003</c:v>
                </c:pt>
                <c:pt idx="1878">
                  <c:v>0.112</c:v>
                </c:pt>
                <c:pt idx="1879">
                  <c:v>0.84899999999999998</c:v>
                </c:pt>
                <c:pt idx="1880">
                  <c:v>0.20599999999999999</c:v>
                </c:pt>
                <c:pt idx="1881">
                  <c:v>4.5190000000000001</c:v>
                </c:pt>
                <c:pt idx="1882">
                  <c:v>12.212999999999999</c:v>
                </c:pt>
                <c:pt idx="1883">
                  <c:v>19.015999999999998</c:v>
                </c:pt>
                <c:pt idx="1884">
                  <c:v>20.614999999999998</c:v>
                </c:pt>
                <c:pt idx="1885">
                  <c:v>18.824000000000002</c:v>
                </c:pt>
                <c:pt idx="1886">
                  <c:v>16.321999999999999</c:v>
                </c:pt>
                <c:pt idx="1887">
                  <c:v>21.382000000000001</c:v>
                </c:pt>
                <c:pt idx="1888">
                  <c:v>8.8670000000000009</c:v>
                </c:pt>
                <c:pt idx="1889">
                  <c:v>19.04</c:v>
                </c:pt>
                <c:pt idx="1890">
                  <c:v>8.1609999999999996</c:v>
                </c:pt>
                <c:pt idx="1891">
                  <c:v>11.99</c:v>
                </c:pt>
                <c:pt idx="1892">
                  <c:v>8.8320000000000007</c:v>
                </c:pt>
                <c:pt idx="1893">
                  <c:v>2.4089999999999998</c:v>
                </c:pt>
                <c:pt idx="1894">
                  <c:v>2.2469999999999999</c:v>
                </c:pt>
                <c:pt idx="1895">
                  <c:v>8.2149999999999999</c:v>
                </c:pt>
                <c:pt idx="1896">
                  <c:v>10.083</c:v>
                </c:pt>
                <c:pt idx="1897">
                  <c:v>3.786</c:v>
                </c:pt>
                <c:pt idx="1898">
                  <c:v>9.968</c:v>
                </c:pt>
                <c:pt idx="1899">
                  <c:v>5.5570000000000004</c:v>
                </c:pt>
                <c:pt idx="1900">
                  <c:v>11.396000000000001</c:v>
                </c:pt>
                <c:pt idx="1901">
                  <c:v>6.843</c:v>
                </c:pt>
                <c:pt idx="1902">
                  <c:v>1.466</c:v>
                </c:pt>
                <c:pt idx="1903">
                  <c:v>0.50900000000000001</c:v>
                </c:pt>
                <c:pt idx="1904">
                  <c:v>0.28599999999999998</c:v>
                </c:pt>
                <c:pt idx="1905">
                  <c:v>0.248</c:v>
                </c:pt>
                <c:pt idx="1906">
                  <c:v>0.56399999999999995</c:v>
                </c:pt>
                <c:pt idx="1907">
                  <c:v>0.71</c:v>
                </c:pt>
                <c:pt idx="1908">
                  <c:v>1.363</c:v>
                </c:pt>
                <c:pt idx="1909">
                  <c:v>0.52300000000000002</c:v>
                </c:pt>
                <c:pt idx="1910">
                  <c:v>0.60599999999999998</c:v>
                </c:pt>
                <c:pt idx="1911">
                  <c:v>0.90500000000000003</c:v>
                </c:pt>
                <c:pt idx="1912">
                  <c:v>0.33200000000000002</c:v>
                </c:pt>
                <c:pt idx="1913">
                  <c:v>0.56799999999999995</c:v>
                </c:pt>
                <c:pt idx="1914">
                  <c:v>0.28699999999999998</c:v>
                </c:pt>
                <c:pt idx="1915">
                  <c:v>0.70799999999999996</c:v>
                </c:pt>
                <c:pt idx="1916">
                  <c:v>2.21</c:v>
                </c:pt>
                <c:pt idx="1917">
                  <c:v>1.8839999999999999</c:v>
                </c:pt>
                <c:pt idx="1918">
                  <c:v>2.0129999999999999</c:v>
                </c:pt>
                <c:pt idx="1919">
                  <c:v>0.46500000000000002</c:v>
                </c:pt>
                <c:pt idx="1920">
                  <c:v>5.8209999999999997</c:v>
                </c:pt>
                <c:pt idx="1921">
                  <c:v>11.874000000000001</c:v>
                </c:pt>
                <c:pt idx="1922">
                  <c:v>5.1230000000000002</c:v>
                </c:pt>
                <c:pt idx="1923">
                  <c:v>0.78500000000000003</c:v>
                </c:pt>
                <c:pt idx="1924">
                  <c:v>3.3860000000000001</c:v>
                </c:pt>
                <c:pt idx="1925">
                  <c:v>12.92</c:v>
                </c:pt>
                <c:pt idx="1926">
                  <c:v>11.198</c:v>
                </c:pt>
                <c:pt idx="1927">
                  <c:v>3.1840000000000002</c:v>
                </c:pt>
                <c:pt idx="1928">
                  <c:v>0.41399999999999998</c:v>
                </c:pt>
                <c:pt idx="1929">
                  <c:v>1.28</c:v>
                </c:pt>
                <c:pt idx="1930">
                  <c:v>1.915</c:v>
                </c:pt>
                <c:pt idx="1931">
                  <c:v>1.407</c:v>
                </c:pt>
                <c:pt idx="1932">
                  <c:v>1.9690000000000001</c:v>
                </c:pt>
                <c:pt idx="1933">
                  <c:v>0.93600000000000005</c:v>
                </c:pt>
                <c:pt idx="1934">
                  <c:v>0.93500000000000005</c:v>
                </c:pt>
                <c:pt idx="1935">
                  <c:v>0.99099999999999999</c:v>
                </c:pt>
                <c:pt idx="1936">
                  <c:v>3.9049999999999998</c:v>
                </c:pt>
                <c:pt idx="1937">
                  <c:v>6.2750000000000004</c:v>
                </c:pt>
                <c:pt idx="1938">
                  <c:v>4.3540000000000001</c:v>
                </c:pt>
                <c:pt idx="1939">
                  <c:v>6.1760000000000002</c:v>
                </c:pt>
                <c:pt idx="1940">
                  <c:v>9.5459999999999994</c:v>
                </c:pt>
                <c:pt idx="1941">
                  <c:v>6.0830000000000002</c:v>
                </c:pt>
                <c:pt idx="1942">
                  <c:v>4.0830000000000002</c:v>
                </c:pt>
                <c:pt idx="1943">
                  <c:v>10.952</c:v>
                </c:pt>
                <c:pt idx="1944">
                  <c:v>9.2390000000000008</c:v>
                </c:pt>
                <c:pt idx="1945">
                  <c:v>4.9240000000000004</c:v>
                </c:pt>
                <c:pt idx="1946">
                  <c:v>5.077</c:v>
                </c:pt>
                <c:pt idx="1947">
                  <c:v>7.0069999999999997</c:v>
                </c:pt>
                <c:pt idx="1948">
                  <c:v>14.263999999999999</c:v>
                </c:pt>
                <c:pt idx="1949">
                  <c:v>8.0109999999999992</c:v>
                </c:pt>
                <c:pt idx="1950">
                  <c:v>5.4290000000000003</c:v>
                </c:pt>
                <c:pt idx="1951">
                  <c:v>2.6150000000000002</c:v>
                </c:pt>
                <c:pt idx="1952">
                  <c:v>1.0229999999999999</c:v>
                </c:pt>
                <c:pt idx="1953">
                  <c:v>0.98399999999999999</c:v>
                </c:pt>
                <c:pt idx="1954">
                  <c:v>2.3039999999999998</c:v>
                </c:pt>
                <c:pt idx="1955">
                  <c:v>2.855</c:v>
                </c:pt>
                <c:pt idx="1956">
                  <c:v>3.726</c:v>
                </c:pt>
                <c:pt idx="1957">
                  <c:v>4.1059999999999999</c:v>
                </c:pt>
                <c:pt idx="1958">
                  <c:v>6.1909999999999998</c:v>
                </c:pt>
                <c:pt idx="1959">
                  <c:v>3.5089999999999999</c:v>
                </c:pt>
                <c:pt idx="1960">
                  <c:v>3.4540000000000002</c:v>
                </c:pt>
                <c:pt idx="1961">
                  <c:v>4.4989999999999997</c:v>
                </c:pt>
                <c:pt idx="1962">
                  <c:v>1.962</c:v>
                </c:pt>
                <c:pt idx="1963">
                  <c:v>0.97699999999999998</c:v>
                </c:pt>
                <c:pt idx="1964">
                  <c:v>1.0640000000000001</c:v>
                </c:pt>
                <c:pt idx="1965">
                  <c:v>0.65300000000000002</c:v>
                </c:pt>
                <c:pt idx="1966">
                  <c:v>1.927</c:v>
                </c:pt>
                <c:pt idx="1967">
                  <c:v>1.4330000000000001</c:v>
                </c:pt>
                <c:pt idx="1968">
                  <c:v>1.0009999999999999</c:v>
                </c:pt>
                <c:pt idx="1969">
                  <c:v>0.92700000000000005</c:v>
                </c:pt>
                <c:pt idx="1970">
                  <c:v>0</c:v>
                </c:pt>
                <c:pt idx="1971">
                  <c:v>0</c:v>
                </c:pt>
                <c:pt idx="1972">
                  <c:v>0.99199999999999999</c:v>
                </c:pt>
                <c:pt idx="1973">
                  <c:v>0.35199999999999998</c:v>
                </c:pt>
                <c:pt idx="1974">
                  <c:v>0.156</c:v>
                </c:pt>
                <c:pt idx="1975">
                  <c:v>0.222</c:v>
                </c:pt>
                <c:pt idx="1976">
                  <c:v>0.442</c:v>
                </c:pt>
                <c:pt idx="1977">
                  <c:v>0.84099999999999997</c:v>
                </c:pt>
                <c:pt idx="1978">
                  <c:v>0.42399999999999999</c:v>
                </c:pt>
                <c:pt idx="1979">
                  <c:v>1.39</c:v>
                </c:pt>
                <c:pt idx="1980">
                  <c:v>0.58099999999999996</c:v>
                </c:pt>
                <c:pt idx="1981">
                  <c:v>0.59599999999999997</c:v>
                </c:pt>
                <c:pt idx="1982">
                  <c:v>0.76100000000000001</c:v>
                </c:pt>
                <c:pt idx="1983">
                  <c:v>0.94199999999999995</c:v>
                </c:pt>
                <c:pt idx="1984">
                  <c:v>0.308</c:v>
                </c:pt>
                <c:pt idx="1985">
                  <c:v>0.64700000000000002</c:v>
                </c:pt>
                <c:pt idx="1986">
                  <c:v>4.2000000000000003E-2</c:v>
                </c:pt>
                <c:pt idx="1987">
                  <c:v>1.863</c:v>
                </c:pt>
                <c:pt idx="1988">
                  <c:v>0.86699999999999999</c:v>
                </c:pt>
                <c:pt idx="1989">
                  <c:v>1.9510000000000001</c:v>
                </c:pt>
                <c:pt idx="1990">
                  <c:v>3.258</c:v>
                </c:pt>
                <c:pt idx="1991">
                  <c:v>1.2549999999999999</c:v>
                </c:pt>
                <c:pt idx="1992">
                  <c:v>0.89400000000000002</c:v>
                </c:pt>
                <c:pt idx="1993">
                  <c:v>3.4449999999999998</c:v>
                </c:pt>
                <c:pt idx="1994">
                  <c:v>1.4319999999999999</c:v>
                </c:pt>
                <c:pt idx="1995">
                  <c:v>0.54300000000000004</c:v>
                </c:pt>
                <c:pt idx="1996">
                  <c:v>1.4039999999999999</c:v>
                </c:pt>
                <c:pt idx="1997">
                  <c:v>0.72599999999999998</c:v>
                </c:pt>
                <c:pt idx="1998">
                  <c:v>1.37</c:v>
                </c:pt>
                <c:pt idx="1999">
                  <c:v>4.2060000000000004</c:v>
                </c:pt>
                <c:pt idx="2000">
                  <c:v>2.6179999999999999</c:v>
                </c:pt>
                <c:pt idx="2001">
                  <c:v>1.4390000000000001</c:v>
                </c:pt>
                <c:pt idx="2002">
                  <c:v>3.8809999999999998</c:v>
                </c:pt>
                <c:pt idx="2003">
                  <c:v>6.4459999999999997</c:v>
                </c:pt>
                <c:pt idx="2004">
                  <c:v>8.7100000000000009</c:v>
                </c:pt>
                <c:pt idx="2005">
                  <c:v>1.7669999999999999</c:v>
                </c:pt>
                <c:pt idx="2006">
                  <c:v>0.46500000000000002</c:v>
                </c:pt>
                <c:pt idx="2007">
                  <c:v>7.8E-2</c:v>
                </c:pt>
                <c:pt idx="2008">
                  <c:v>8.7999999999999995E-2</c:v>
                </c:pt>
                <c:pt idx="2009">
                  <c:v>0.111</c:v>
                </c:pt>
                <c:pt idx="2010">
                  <c:v>0</c:v>
                </c:pt>
                <c:pt idx="2011">
                  <c:v>0.73199999999999998</c:v>
                </c:pt>
                <c:pt idx="2012">
                  <c:v>1.1970000000000001</c:v>
                </c:pt>
                <c:pt idx="2013">
                  <c:v>0.27400000000000002</c:v>
                </c:pt>
                <c:pt idx="2014">
                  <c:v>0.35799999999999998</c:v>
                </c:pt>
                <c:pt idx="2015">
                  <c:v>1.7010000000000001</c:v>
                </c:pt>
                <c:pt idx="2016">
                  <c:v>4.6369999999999996</c:v>
                </c:pt>
                <c:pt idx="2017">
                  <c:v>5.8280000000000003</c:v>
                </c:pt>
                <c:pt idx="2018">
                  <c:v>1.9870000000000001</c:v>
                </c:pt>
                <c:pt idx="2019">
                  <c:v>0.67400000000000004</c:v>
                </c:pt>
                <c:pt idx="2020">
                  <c:v>0.90400000000000003</c:v>
                </c:pt>
                <c:pt idx="2021">
                  <c:v>1.298</c:v>
                </c:pt>
                <c:pt idx="2022">
                  <c:v>0.59299999999999997</c:v>
                </c:pt>
                <c:pt idx="2023">
                  <c:v>0.76200000000000001</c:v>
                </c:pt>
                <c:pt idx="2024">
                  <c:v>4.1040000000000001</c:v>
                </c:pt>
                <c:pt idx="2025">
                  <c:v>3.2309999999999999</c:v>
                </c:pt>
                <c:pt idx="2026">
                  <c:v>0.95199999999999996</c:v>
                </c:pt>
                <c:pt idx="2027">
                  <c:v>0.99199999999999999</c:v>
                </c:pt>
                <c:pt idx="2028">
                  <c:v>0.47199999999999998</c:v>
                </c:pt>
                <c:pt idx="2029">
                  <c:v>0.374</c:v>
                </c:pt>
                <c:pt idx="2030">
                  <c:v>0.79600000000000004</c:v>
                </c:pt>
                <c:pt idx="2031">
                  <c:v>0.82599999999999996</c:v>
                </c:pt>
                <c:pt idx="2032">
                  <c:v>0.39700000000000002</c:v>
                </c:pt>
                <c:pt idx="2033">
                  <c:v>2.1960000000000002</c:v>
                </c:pt>
                <c:pt idx="2034">
                  <c:v>7.4180000000000001</c:v>
                </c:pt>
                <c:pt idx="2035">
                  <c:v>8.9359999999999999</c:v>
                </c:pt>
                <c:pt idx="2036">
                  <c:v>1.6839999999999999</c:v>
                </c:pt>
                <c:pt idx="2037">
                  <c:v>1.3819999999999999</c:v>
                </c:pt>
                <c:pt idx="2038">
                  <c:v>0.36799999999999999</c:v>
                </c:pt>
                <c:pt idx="2039">
                  <c:v>6.2E-2</c:v>
                </c:pt>
                <c:pt idx="2040">
                  <c:v>8.3000000000000004E-2</c:v>
                </c:pt>
                <c:pt idx="2041">
                  <c:v>0</c:v>
                </c:pt>
                <c:pt idx="2042">
                  <c:v>0.312</c:v>
                </c:pt>
                <c:pt idx="2043">
                  <c:v>0.93400000000000005</c:v>
                </c:pt>
                <c:pt idx="2044">
                  <c:v>0</c:v>
                </c:pt>
                <c:pt idx="2045">
                  <c:v>0.20200000000000001</c:v>
                </c:pt>
                <c:pt idx="2046">
                  <c:v>3.4000000000000002E-2</c:v>
                </c:pt>
                <c:pt idx="2047">
                  <c:v>0.53500000000000003</c:v>
                </c:pt>
                <c:pt idx="2048">
                  <c:v>1.19</c:v>
                </c:pt>
                <c:pt idx="2049">
                  <c:v>0.36499999999999999</c:v>
                </c:pt>
                <c:pt idx="2050">
                  <c:v>0.27500000000000002</c:v>
                </c:pt>
                <c:pt idx="2051">
                  <c:v>0</c:v>
                </c:pt>
                <c:pt idx="2052">
                  <c:v>0.14799999999999999</c:v>
                </c:pt>
                <c:pt idx="2053">
                  <c:v>0.77800000000000002</c:v>
                </c:pt>
                <c:pt idx="2054">
                  <c:v>0.19500000000000001</c:v>
                </c:pt>
                <c:pt idx="2055">
                  <c:v>0.19800000000000001</c:v>
                </c:pt>
                <c:pt idx="2056">
                  <c:v>0.16500000000000001</c:v>
                </c:pt>
                <c:pt idx="2057">
                  <c:v>0.62</c:v>
                </c:pt>
                <c:pt idx="2058">
                  <c:v>3.0000000000000001E-3</c:v>
                </c:pt>
                <c:pt idx="2059">
                  <c:v>0</c:v>
                </c:pt>
                <c:pt idx="2060">
                  <c:v>0.55800000000000005</c:v>
                </c:pt>
                <c:pt idx="2061">
                  <c:v>0</c:v>
                </c:pt>
                <c:pt idx="2062">
                  <c:v>4.0000000000000001E-3</c:v>
                </c:pt>
                <c:pt idx="2063">
                  <c:v>8.5000000000000006E-2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6.9000000000000006E-2</c:v>
                </c:pt>
                <c:pt idx="2071">
                  <c:v>0.38200000000000001</c:v>
                </c:pt>
                <c:pt idx="2072">
                  <c:v>1.1879999999999999</c:v>
                </c:pt>
                <c:pt idx="2073">
                  <c:v>3.6379999999999999</c:v>
                </c:pt>
                <c:pt idx="2074">
                  <c:v>0.55800000000000005</c:v>
                </c:pt>
                <c:pt idx="2075">
                  <c:v>0</c:v>
                </c:pt>
                <c:pt idx="2076">
                  <c:v>0.154</c:v>
                </c:pt>
                <c:pt idx="2077">
                  <c:v>0.115</c:v>
                </c:pt>
                <c:pt idx="2078">
                  <c:v>0.23799999999999999</c:v>
                </c:pt>
                <c:pt idx="2079">
                  <c:v>1.2999999999999999E-2</c:v>
                </c:pt>
                <c:pt idx="2080">
                  <c:v>0</c:v>
                </c:pt>
                <c:pt idx="2081">
                  <c:v>0</c:v>
                </c:pt>
                <c:pt idx="2082">
                  <c:v>0.23300000000000001</c:v>
                </c:pt>
                <c:pt idx="2083">
                  <c:v>1.0999999999999999E-2</c:v>
                </c:pt>
                <c:pt idx="2084">
                  <c:v>0.06</c:v>
                </c:pt>
                <c:pt idx="2085">
                  <c:v>1.337</c:v>
                </c:pt>
                <c:pt idx="2086">
                  <c:v>2.3540000000000001</c:v>
                </c:pt>
                <c:pt idx="2087">
                  <c:v>0.121</c:v>
                </c:pt>
                <c:pt idx="2088">
                  <c:v>0.44</c:v>
                </c:pt>
                <c:pt idx="2089">
                  <c:v>0</c:v>
                </c:pt>
                <c:pt idx="2090">
                  <c:v>1.367</c:v>
                </c:pt>
                <c:pt idx="2091">
                  <c:v>3.028</c:v>
                </c:pt>
                <c:pt idx="2092">
                  <c:v>6.0810000000000004</c:v>
                </c:pt>
                <c:pt idx="2093">
                  <c:v>0.19600000000000001</c:v>
                </c:pt>
                <c:pt idx="2094">
                  <c:v>0.42599999999999999</c:v>
                </c:pt>
                <c:pt idx="2095">
                  <c:v>0.24099999999999999</c:v>
                </c:pt>
                <c:pt idx="2096">
                  <c:v>4.7E-2</c:v>
                </c:pt>
                <c:pt idx="2097">
                  <c:v>0.45700000000000002</c:v>
                </c:pt>
                <c:pt idx="2098">
                  <c:v>0.27900000000000003</c:v>
                </c:pt>
                <c:pt idx="2099">
                  <c:v>7.6999999999999999E-2</c:v>
                </c:pt>
                <c:pt idx="2100">
                  <c:v>0.223</c:v>
                </c:pt>
                <c:pt idx="2101">
                  <c:v>0</c:v>
                </c:pt>
                <c:pt idx="2102">
                  <c:v>0</c:v>
                </c:pt>
                <c:pt idx="2103">
                  <c:v>0.14199999999999999</c:v>
                </c:pt>
                <c:pt idx="2104">
                  <c:v>5.6000000000000001E-2</c:v>
                </c:pt>
                <c:pt idx="2105">
                  <c:v>3.6999999999999998E-2</c:v>
                </c:pt>
                <c:pt idx="2106">
                  <c:v>7.1999999999999995E-2</c:v>
                </c:pt>
                <c:pt idx="2107">
                  <c:v>0</c:v>
                </c:pt>
                <c:pt idx="2108">
                  <c:v>0</c:v>
                </c:pt>
                <c:pt idx="2109">
                  <c:v>0.111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9.7000000000000003E-2</c:v>
                </c:pt>
                <c:pt idx="2118">
                  <c:v>0.26400000000000001</c:v>
                </c:pt>
                <c:pt idx="2119">
                  <c:v>0</c:v>
                </c:pt>
                <c:pt idx="2120">
                  <c:v>0.57999999999999996</c:v>
                </c:pt>
                <c:pt idx="2121">
                  <c:v>0.73</c:v>
                </c:pt>
                <c:pt idx="2122">
                  <c:v>4.5999999999999999E-2</c:v>
                </c:pt>
                <c:pt idx="2123">
                  <c:v>0.34599999999999997</c:v>
                </c:pt>
                <c:pt idx="2124">
                  <c:v>0</c:v>
                </c:pt>
                <c:pt idx="2125">
                  <c:v>3.3000000000000002E-2</c:v>
                </c:pt>
                <c:pt idx="2126">
                  <c:v>0</c:v>
                </c:pt>
                <c:pt idx="2127">
                  <c:v>6.9000000000000006E-2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0.19500000000000001</c:v>
                </c:pt>
                <c:pt idx="2133">
                  <c:v>0.16400000000000001</c:v>
                </c:pt>
                <c:pt idx="2134">
                  <c:v>0</c:v>
                </c:pt>
                <c:pt idx="2135">
                  <c:v>0</c:v>
                </c:pt>
                <c:pt idx="2136">
                  <c:v>8.5999999999999993E-2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1.2999999999999999E-2</c:v>
                </c:pt>
                <c:pt idx="2141">
                  <c:v>0.03</c:v>
                </c:pt>
                <c:pt idx="2142">
                  <c:v>0</c:v>
                </c:pt>
                <c:pt idx="2143">
                  <c:v>0.153</c:v>
                </c:pt>
                <c:pt idx="2144">
                  <c:v>7.0000000000000001E-3</c:v>
                </c:pt>
                <c:pt idx="2145">
                  <c:v>0.23200000000000001</c:v>
                </c:pt>
                <c:pt idx="2146">
                  <c:v>0.24299999999999999</c:v>
                </c:pt>
                <c:pt idx="2147">
                  <c:v>0</c:v>
                </c:pt>
                <c:pt idx="2148">
                  <c:v>0.27400000000000002</c:v>
                </c:pt>
                <c:pt idx="2149">
                  <c:v>2.3E-2</c:v>
                </c:pt>
                <c:pt idx="2150">
                  <c:v>0</c:v>
                </c:pt>
                <c:pt idx="2151">
                  <c:v>0.25600000000000001</c:v>
                </c:pt>
                <c:pt idx="2152">
                  <c:v>0</c:v>
                </c:pt>
                <c:pt idx="2153">
                  <c:v>0.29099999999999998</c:v>
                </c:pt>
                <c:pt idx="2154">
                  <c:v>6.7000000000000004E-2</c:v>
                </c:pt>
                <c:pt idx="2155">
                  <c:v>0</c:v>
                </c:pt>
                <c:pt idx="2156">
                  <c:v>1.645</c:v>
                </c:pt>
                <c:pt idx="2157">
                  <c:v>3.2679999999999998</c:v>
                </c:pt>
                <c:pt idx="2158">
                  <c:v>1.87</c:v>
                </c:pt>
                <c:pt idx="2159">
                  <c:v>2.552</c:v>
                </c:pt>
                <c:pt idx="2160">
                  <c:v>0.68100000000000005</c:v>
                </c:pt>
                <c:pt idx="2161">
                  <c:v>2.3929999999999998</c:v>
                </c:pt>
                <c:pt idx="2162">
                  <c:v>0.42599999999999999</c:v>
                </c:pt>
                <c:pt idx="2163">
                  <c:v>0.29899999999999999</c:v>
                </c:pt>
                <c:pt idx="2164">
                  <c:v>0.77700000000000002</c:v>
                </c:pt>
                <c:pt idx="2165">
                  <c:v>2.1469999999999998</c:v>
                </c:pt>
                <c:pt idx="2166">
                  <c:v>9.9000000000000005E-2</c:v>
                </c:pt>
                <c:pt idx="2167">
                  <c:v>0.27</c:v>
                </c:pt>
                <c:pt idx="2168">
                  <c:v>0.113</c:v>
                </c:pt>
                <c:pt idx="2169">
                  <c:v>0.35899999999999999</c:v>
                </c:pt>
                <c:pt idx="2170">
                  <c:v>1.5009999999999999</c:v>
                </c:pt>
                <c:pt idx="2171">
                  <c:v>10.103999999999999</c:v>
                </c:pt>
                <c:pt idx="2172">
                  <c:v>0.23300000000000001</c:v>
                </c:pt>
                <c:pt idx="2173">
                  <c:v>0</c:v>
                </c:pt>
                <c:pt idx="2174">
                  <c:v>0.26300000000000001</c:v>
                </c:pt>
                <c:pt idx="2175">
                  <c:v>0.187</c:v>
                </c:pt>
                <c:pt idx="2176">
                  <c:v>0</c:v>
                </c:pt>
                <c:pt idx="2177">
                  <c:v>0</c:v>
                </c:pt>
                <c:pt idx="2178">
                  <c:v>5.8000000000000003E-2</c:v>
                </c:pt>
                <c:pt idx="2179">
                  <c:v>0.42199999999999999</c:v>
                </c:pt>
                <c:pt idx="2180">
                  <c:v>3.3000000000000002E-2</c:v>
                </c:pt>
                <c:pt idx="2181">
                  <c:v>0</c:v>
                </c:pt>
                <c:pt idx="2182">
                  <c:v>0.155</c:v>
                </c:pt>
                <c:pt idx="2183">
                  <c:v>0.753</c:v>
                </c:pt>
                <c:pt idx="2184">
                  <c:v>1E-3</c:v>
                </c:pt>
                <c:pt idx="2185">
                  <c:v>0</c:v>
                </c:pt>
                <c:pt idx="2186">
                  <c:v>0</c:v>
                </c:pt>
                <c:pt idx="2187">
                  <c:v>2E-3</c:v>
                </c:pt>
                <c:pt idx="2188">
                  <c:v>2E-3</c:v>
                </c:pt>
                <c:pt idx="2189">
                  <c:v>0.17599999999999999</c:v>
                </c:pt>
                <c:pt idx="2190">
                  <c:v>7.4999999999999997E-2</c:v>
                </c:pt>
                <c:pt idx="2191">
                  <c:v>0</c:v>
                </c:pt>
                <c:pt idx="2192">
                  <c:v>3.0000000000000001E-3</c:v>
                </c:pt>
                <c:pt idx="2193">
                  <c:v>0</c:v>
                </c:pt>
                <c:pt idx="2194">
                  <c:v>0.107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1.7909999999999999</c:v>
                </c:pt>
                <c:pt idx="2200">
                  <c:v>0.28299999999999997</c:v>
                </c:pt>
                <c:pt idx="2201">
                  <c:v>0.251</c:v>
                </c:pt>
                <c:pt idx="2202">
                  <c:v>0.14299999999999999</c:v>
                </c:pt>
                <c:pt idx="2203">
                  <c:v>0.96899999999999997</c:v>
                </c:pt>
                <c:pt idx="2204">
                  <c:v>7.8719999999999999</c:v>
                </c:pt>
                <c:pt idx="2205">
                  <c:v>17</c:v>
                </c:pt>
                <c:pt idx="2206">
                  <c:v>7.66</c:v>
                </c:pt>
                <c:pt idx="2207">
                  <c:v>1.3089999999999999</c:v>
                </c:pt>
                <c:pt idx="2208">
                  <c:v>2.1739999999999999</c:v>
                </c:pt>
                <c:pt idx="2209">
                  <c:v>1.0609999999999999</c:v>
                </c:pt>
                <c:pt idx="2210">
                  <c:v>0.38900000000000001</c:v>
                </c:pt>
                <c:pt idx="2211">
                  <c:v>0.36199999999999999</c:v>
                </c:pt>
                <c:pt idx="2212">
                  <c:v>3.649</c:v>
                </c:pt>
                <c:pt idx="2213">
                  <c:v>12.439</c:v>
                </c:pt>
                <c:pt idx="2214">
                  <c:v>14.598000000000001</c:v>
                </c:pt>
                <c:pt idx="2215">
                  <c:v>5.516</c:v>
                </c:pt>
                <c:pt idx="2216">
                  <c:v>9.7330000000000005</c:v>
                </c:pt>
                <c:pt idx="2217">
                  <c:v>1.2030000000000001</c:v>
                </c:pt>
                <c:pt idx="2218">
                  <c:v>0.154</c:v>
                </c:pt>
                <c:pt idx="2219">
                  <c:v>0.27900000000000003</c:v>
                </c:pt>
                <c:pt idx="2220">
                  <c:v>0.34100000000000003</c:v>
                </c:pt>
                <c:pt idx="2221">
                  <c:v>0</c:v>
                </c:pt>
                <c:pt idx="2222">
                  <c:v>2.7E-2</c:v>
                </c:pt>
                <c:pt idx="2223">
                  <c:v>2.516</c:v>
                </c:pt>
                <c:pt idx="2224">
                  <c:v>1.9019999999999999</c:v>
                </c:pt>
                <c:pt idx="2225">
                  <c:v>5.3120000000000003</c:v>
                </c:pt>
                <c:pt idx="2226">
                  <c:v>3.8370000000000002</c:v>
                </c:pt>
                <c:pt idx="2227">
                  <c:v>7.8140000000000001</c:v>
                </c:pt>
                <c:pt idx="2228">
                  <c:v>3.3919999999999999</c:v>
                </c:pt>
                <c:pt idx="2229">
                  <c:v>6.9160000000000004</c:v>
                </c:pt>
                <c:pt idx="2230">
                  <c:v>1.4470000000000001</c:v>
                </c:pt>
                <c:pt idx="2231">
                  <c:v>0.41499999999999998</c:v>
                </c:pt>
                <c:pt idx="2232">
                  <c:v>0.81399999999999995</c:v>
                </c:pt>
                <c:pt idx="2233">
                  <c:v>2.5939999999999999</c:v>
                </c:pt>
                <c:pt idx="2234">
                  <c:v>4.4059999999999997</c:v>
                </c:pt>
                <c:pt idx="2235">
                  <c:v>5.22</c:v>
                </c:pt>
                <c:pt idx="2236">
                  <c:v>3.379</c:v>
                </c:pt>
                <c:pt idx="2237">
                  <c:v>0.19400000000000001</c:v>
                </c:pt>
                <c:pt idx="2238">
                  <c:v>0.14399999999999999</c:v>
                </c:pt>
                <c:pt idx="2239">
                  <c:v>0.94199999999999995</c:v>
                </c:pt>
                <c:pt idx="2240">
                  <c:v>0.53200000000000003</c:v>
                </c:pt>
                <c:pt idx="2241">
                  <c:v>0.59599999999999997</c:v>
                </c:pt>
                <c:pt idx="2242">
                  <c:v>2.97</c:v>
                </c:pt>
                <c:pt idx="2243">
                  <c:v>3.6339999999999999</c:v>
                </c:pt>
                <c:pt idx="2244">
                  <c:v>2.681</c:v>
                </c:pt>
                <c:pt idx="2245">
                  <c:v>7.7389999999999999</c:v>
                </c:pt>
                <c:pt idx="2246">
                  <c:v>7.4770000000000003</c:v>
                </c:pt>
                <c:pt idx="2247">
                  <c:v>9.0150000000000006</c:v>
                </c:pt>
                <c:pt idx="2248">
                  <c:v>13.734999999999999</c:v>
                </c:pt>
                <c:pt idx="2249">
                  <c:v>6.2E-2</c:v>
                </c:pt>
                <c:pt idx="2250">
                  <c:v>0.53200000000000003</c:v>
                </c:pt>
                <c:pt idx="2251">
                  <c:v>1.7410000000000001</c:v>
                </c:pt>
                <c:pt idx="2252">
                  <c:v>1.4039999999999999</c:v>
                </c:pt>
                <c:pt idx="2253">
                  <c:v>0.377</c:v>
                </c:pt>
                <c:pt idx="2254">
                  <c:v>3.6909999999999998</c:v>
                </c:pt>
                <c:pt idx="2255">
                  <c:v>8.1</c:v>
                </c:pt>
                <c:pt idx="2256">
                  <c:v>1.595</c:v>
                </c:pt>
                <c:pt idx="2257">
                  <c:v>0.89</c:v>
                </c:pt>
                <c:pt idx="2258">
                  <c:v>1.98</c:v>
                </c:pt>
                <c:pt idx="2259">
                  <c:v>5.0110000000000001</c:v>
                </c:pt>
                <c:pt idx="2260">
                  <c:v>5.274</c:v>
                </c:pt>
                <c:pt idx="2261">
                  <c:v>4.29</c:v>
                </c:pt>
                <c:pt idx="2262">
                  <c:v>2.9910000000000001</c:v>
                </c:pt>
                <c:pt idx="2263">
                  <c:v>3.9969999999999999</c:v>
                </c:pt>
                <c:pt idx="2264">
                  <c:v>3.915</c:v>
                </c:pt>
                <c:pt idx="2265">
                  <c:v>2.621</c:v>
                </c:pt>
                <c:pt idx="2266">
                  <c:v>2.3370000000000002</c:v>
                </c:pt>
                <c:pt idx="2267">
                  <c:v>0.45800000000000002</c:v>
                </c:pt>
                <c:pt idx="2268">
                  <c:v>0.252</c:v>
                </c:pt>
                <c:pt idx="2269">
                  <c:v>1.3460000000000001</c:v>
                </c:pt>
                <c:pt idx="2270">
                  <c:v>4.13</c:v>
                </c:pt>
                <c:pt idx="2271">
                  <c:v>0.14399999999999999</c:v>
                </c:pt>
                <c:pt idx="2272">
                  <c:v>1.369</c:v>
                </c:pt>
                <c:pt idx="2273">
                  <c:v>6.7000000000000004E-2</c:v>
                </c:pt>
                <c:pt idx="2274">
                  <c:v>1.2190000000000001</c:v>
                </c:pt>
                <c:pt idx="2275">
                  <c:v>1.2529999999999999</c:v>
                </c:pt>
                <c:pt idx="2276">
                  <c:v>1.427</c:v>
                </c:pt>
                <c:pt idx="2277">
                  <c:v>10.253</c:v>
                </c:pt>
                <c:pt idx="2278">
                  <c:v>14.927</c:v>
                </c:pt>
                <c:pt idx="2279">
                  <c:v>10.752000000000001</c:v>
                </c:pt>
                <c:pt idx="2280">
                  <c:v>5.6950000000000003</c:v>
                </c:pt>
                <c:pt idx="2281">
                  <c:v>1.3720000000000001</c:v>
                </c:pt>
                <c:pt idx="2282">
                  <c:v>0.47</c:v>
                </c:pt>
                <c:pt idx="2283">
                  <c:v>0.42199999999999999</c:v>
                </c:pt>
                <c:pt idx="2284">
                  <c:v>0.79800000000000004</c:v>
                </c:pt>
                <c:pt idx="2285">
                  <c:v>0</c:v>
                </c:pt>
                <c:pt idx="2286">
                  <c:v>2.581</c:v>
                </c:pt>
                <c:pt idx="2287">
                  <c:v>4.0170000000000003</c:v>
                </c:pt>
                <c:pt idx="2288">
                  <c:v>6.1660000000000004</c:v>
                </c:pt>
                <c:pt idx="2289">
                  <c:v>14.515000000000001</c:v>
                </c:pt>
                <c:pt idx="2290">
                  <c:v>1.288</c:v>
                </c:pt>
                <c:pt idx="2291">
                  <c:v>0.57899999999999996</c:v>
                </c:pt>
                <c:pt idx="2292">
                  <c:v>0</c:v>
                </c:pt>
                <c:pt idx="2293">
                  <c:v>0</c:v>
                </c:pt>
                <c:pt idx="2294">
                  <c:v>0.127</c:v>
                </c:pt>
                <c:pt idx="2295">
                  <c:v>3.5999999999999997E-2</c:v>
                </c:pt>
                <c:pt idx="2296">
                  <c:v>1.522</c:v>
                </c:pt>
                <c:pt idx="2297">
                  <c:v>2.8109999999999999</c:v>
                </c:pt>
                <c:pt idx="2298">
                  <c:v>1.048</c:v>
                </c:pt>
                <c:pt idx="2299">
                  <c:v>1.274</c:v>
                </c:pt>
                <c:pt idx="2300">
                  <c:v>2.9159999999999999</c:v>
                </c:pt>
                <c:pt idx="2301">
                  <c:v>2.766</c:v>
                </c:pt>
                <c:pt idx="2302">
                  <c:v>3.2530000000000001</c:v>
                </c:pt>
                <c:pt idx="2303">
                  <c:v>1.613</c:v>
                </c:pt>
                <c:pt idx="2304">
                  <c:v>3.4340000000000002</c:v>
                </c:pt>
                <c:pt idx="2305">
                  <c:v>8.1530000000000005</c:v>
                </c:pt>
                <c:pt idx="2306">
                  <c:v>2.4430000000000001</c:v>
                </c:pt>
                <c:pt idx="2307">
                  <c:v>3.976</c:v>
                </c:pt>
                <c:pt idx="2308">
                  <c:v>7.6470000000000002</c:v>
                </c:pt>
                <c:pt idx="2309">
                  <c:v>6.3570000000000002</c:v>
                </c:pt>
                <c:pt idx="2310">
                  <c:v>4.766</c:v>
                </c:pt>
                <c:pt idx="2311">
                  <c:v>8.3149999999999995</c:v>
                </c:pt>
                <c:pt idx="2312">
                  <c:v>10.429</c:v>
                </c:pt>
                <c:pt idx="2313">
                  <c:v>9.9480000000000004</c:v>
                </c:pt>
                <c:pt idx="2314">
                  <c:v>12.112</c:v>
                </c:pt>
                <c:pt idx="2315">
                  <c:v>5.4009999999999998</c:v>
                </c:pt>
                <c:pt idx="2316">
                  <c:v>1.4279999999999999</c:v>
                </c:pt>
                <c:pt idx="2317">
                  <c:v>2.4340000000000002</c:v>
                </c:pt>
                <c:pt idx="2318">
                  <c:v>5.359</c:v>
                </c:pt>
                <c:pt idx="2319">
                  <c:v>0.78900000000000003</c:v>
                </c:pt>
                <c:pt idx="2320">
                  <c:v>1.2509999999999999</c:v>
                </c:pt>
                <c:pt idx="2321">
                  <c:v>1.5880000000000001</c:v>
                </c:pt>
                <c:pt idx="2322">
                  <c:v>6.0449999999999999</c:v>
                </c:pt>
                <c:pt idx="2323">
                  <c:v>3.9740000000000002</c:v>
                </c:pt>
                <c:pt idx="2324">
                  <c:v>0.36199999999999999</c:v>
                </c:pt>
                <c:pt idx="2325">
                  <c:v>0.91100000000000003</c:v>
                </c:pt>
                <c:pt idx="2326">
                  <c:v>2.23</c:v>
                </c:pt>
                <c:pt idx="2327">
                  <c:v>3.6280000000000001</c:v>
                </c:pt>
                <c:pt idx="2328">
                  <c:v>1.68</c:v>
                </c:pt>
                <c:pt idx="2329">
                  <c:v>0.81100000000000005</c:v>
                </c:pt>
                <c:pt idx="2330">
                  <c:v>0.09</c:v>
                </c:pt>
                <c:pt idx="2331">
                  <c:v>0.20699999999999999</c:v>
                </c:pt>
                <c:pt idx="2332">
                  <c:v>0.113</c:v>
                </c:pt>
                <c:pt idx="2333">
                  <c:v>0.13500000000000001</c:v>
                </c:pt>
                <c:pt idx="2334">
                  <c:v>0.45900000000000002</c:v>
                </c:pt>
                <c:pt idx="2335">
                  <c:v>0.38</c:v>
                </c:pt>
                <c:pt idx="2336">
                  <c:v>1.1499999999999999</c:v>
                </c:pt>
                <c:pt idx="2337">
                  <c:v>0</c:v>
                </c:pt>
                <c:pt idx="2338">
                  <c:v>0.02</c:v>
                </c:pt>
                <c:pt idx="2339">
                  <c:v>1.2999999999999999E-2</c:v>
                </c:pt>
                <c:pt idx="2340">
                  <c:v>0.67200000000000004</c:v>
                </c:pt>
                <c:pt idx="2341">
                  <c:v>0</c:v>
                </c:pt>
                <c:pt idx="2342">
                  <c:v>0.27200000000000002</c:v>
                </c:pt>
                <c:pt idx="2343">
                  <c:v>1.103</c:v>
                </c:pt>
                <c:pt idx="2344">
                  <c:v>0.69899999999999995</c:v>
                </c:pt>
                <c:pt idx="2345">
                  <c:v>2.456</c:v>
                </c:pt>
                <c:pt idx="2346">
                  <c:v>0.26500000000000001</c:v>
                </c:pt>
                <c:pt idx="2347">
                  <c:v>0.75600000000000001</c:v>
                </c:pt>
                <c:pt idx="2348">
                  <c:v>2.8359999999999999</c:v>
                </c:pt>
                <c:pt idx="2349">
                  <c:v>1.0469999999999999</c:v>
                </c:pt>
                <c:pt idx="2350">
                  <c:v>0.128</c:v>
                </c:pt>
                <c:pt idx="2351">
                  <c:v>0.25600000000000001</c:v>
                </c:pt>
                <c:pt idx="2352">
                  <c:v>6.4000000000000001E-2</c:v>
                </c:pt>
                <c:pt idx="2353">
                  <c:v>0</c:v>
                </c:pt>
                <c:pt idx="2354">
                  <c:v>0</c:v>
                </c:pt>
                <c:pt idx="2355">
                  <c:v>5.8000000000000003E-2</c:v>
                </c:pt>
                <c:pt idx="2356">
                  <c:v>0.248</c:v>
                </c:pt>
                <c:pt idx="2357">
                  <c:v>1.2E-2</c:v>
                </c:pt>
                <c:pt idx="2358">
                  <c:v>0.189</c:v>
                </c:pt>
                <c:pt idx="2359">
                  <c:v>9.0999999999999998E-2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0.13600000000000001</c:v>
                </c:pt>
                <c:pt idx="2364">
                  <c:v>2E-3</c:v>
                </c:pt>
                <c:pt idx="2365">
                  <c:v>0</c:v>
                </c:pt>
                <c:pt idx="2366">
                  <c:v>0</c:v>
                </c:pt>
                <c:pt idx="2367">
                  <c:v>0.09</c:v>
                </c:pt>
                <c:pt idx="2368">
                  <c:v>1.948</c:v>
                </c:pt>
                <c:pt idx="2369">
                  <c:v>4.7E-2</c:v>
                </c:pt>
                <c:pt idx="2370">
                  <c:v>7.0999999999999994E-2</c:v>
                </c:pt>
                <c:pt idx="2371">
                  <c:v>0.06</c:v>
                </c:pt>
                <c:pt idx="2372">
                  <c:v>0.93600000000000005</c:v>
                </c:pt>
                <c:pt idx="2373">
                  <c:v>2.1659999999999999</c:v>
                </c:pt>
                <c:pt idx="2374">
                  <c:v>1.7030000000000001</c:v>
                </c:pt>
                <c:pt idx="2375">
                  <c:v>0.15</c:v>
                </c:pt>
                <c:pt idx="2376">
                  <c:v>3.3000000000000002E-2</c:v>
                </c:pt>
                <c:pt idx="2377">
                  <c:v>9.8000000000000004E-2</c:v>
                </c:pt>
                <c:pt idx="2378">
                  <c:v>0.14499999999999999</c:v>
                </c:pt>
                <c:pt idx="2379">
                  <c:v>0.45100000000000001</c:v>
                </c:pt>
                <c:pt idx="2380">
                  <c:v>5.8999999999999997E-2</c:v>
                </c:pt>
                <c:pt idx="2381">
                  <c:v>0.23300000000000001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3.7999999999999999E-2</c:v>
                </c:pt>
                <c:pt idx="2386">
                  <c:v>0</c:v>
                </c:pt>
                <c:pt idx="2387">
                  <c:v>0.14199999999999999</c:v>
                </c:pt>
                <c:pt idx="2388">
                  <c:v>0.434</c:v>
                </c:pt>
                <c:pt idx="2389">
                  <c:v>0.26600000000000001</c:v>
                </c:pt>
                <c:pt idx="2390">
                  <c:v>8.7999999999999995E-2</c:v>
                </c:pt>
                <c:pt idx="2391">
                  <c:v>0.20300000000000001</c:v>
                </c:pt>
                <c:pt idx="2392">
                  <c:v>2.5999999999999999E-2</c:v>
                </c:pt>
                <c:pt idx="2393">
                  <c:v>0</c:v>
                </c:pt>
                <c:pt idx="2394">
                  <c:v>7.3999999999999996E-2</c:v>
                </c:pt>
                <c:pt idx="2395">
                  <c:v>0</c:v>
                </c:pt>
                <c:pt idx="2396">
                  <c:v>2.3E-2</c:v>
                </c:pt>
                <c:pt idx="2397">
                  <c:v>4.3999999999999997E-2</c:v>
                </c:pt>
                <c:pt idx="2398">
                  <c:v>5.6000000000000001E-2</c:v>
                </c:pt>
                <c:pt idx="2399">
                  <c:v>0</c:v>
                </c:pt>
                <c:pt idx="2400">
                  <c:v>0</c:v>
                </c:pt>
                <c:pt idx="2401">
                  <c:v>0.18</c:v>
                </c:pt>
                <c:pt idx="2402">
                  <c:v>0</c:v>
                </c:pt>
                <c:pt idx="2403">
                  <c:v>5.8999999999999997E-2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0.01</c:v>
                </c:pt>
                <c:pt idx="2408">
                  <c:v>3.0000000000000001E-3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2E-3</c:v>
                </c:pt>
                <c:pt idx="2416">
                  <c:v>0.63100000000000001</c:v>
                </c:pt>
                <c:pt idx="2417">
                  <c:v>0</c:v>
                </c:pt>
                <c:pt idx="2418">
                  <c:v>0.04</c:v>
                </c:pt>
                <c:pt idx="2419">
                  <c:v>0</c:v>
                </c:pt>
                <c:pt idx="2420">
                  <c:v>0.16800000000000001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6.5000000000000002E-2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5.8000000000000003E-2</c:v>
                </c:pt>
                <c:pt idx="2430">
                  <c:v>0.64200000000000002</c:v>
                </c:pt>
                <c:pt idx="2431">
                  <c:v>0.64600000000000002</c:v>
                </c:pt>
                <c:pt idx="2432">
                  <c:v>3.9E-2</c:v>
                </c:pt>
                <c:pt idx="2433">
                  <c:v>0</c:v>
                </c:pt>
                <c:pt idx="2434">
                  <c:v>0</c:v>
                </c:pt>
                <c:pt idx="2435">
                  <c:v>0.27300000000000002</c:v>
                </c:pt>
                <c:pt idx="2436">
                  <c:v>1.754</c:v>
                </c:pt>
                <c:pt idx="2437">
                  <c:v>4.8230000000000004</c:v>
                </c:pt>
                <c:pt idx="2438">
                  <c:v>1.5229999999999999</c:v>
                </c:pt>
                <c:pt idx="2439">
                  <c:v>3.2480000000000002</c:v>
                </c:pt>
                <c:pt idx="2440">
                  <c:v>0.71499999999999997</c:v>
                </c:pt>
                <c:pt idx="2441">
                  <c:v>0.10199999999999999</c:v>
                </c:pt>
                <c:pt idx="2442">
                  <c:v>1.0649999999999999</c:v>
                </c:pt>
                <c:pt idx="2443">
                  <c:v>0.13900000000000001</c:v>
                </c:pt>
                <c:pt idx="2444">
                  <c:v>0</c:v>
                </c:pt>
                <c:pt idx="2445">
                  <c:v>0.40500000000000003</c:v>
                </c:pt>
                <c:pt idx="2446">
                  <c:v>0</c:v>
                </c:pt>
                <c:pt idx="2447">
                  <c:v>0</c:v>
                </c:pt>
                <c:pt idx="2448">
                  <c:v>0.19500000000000001</c:v>
                </c:pt>
                <c:pt idx="2449">
                  <c:v>6.7000000000000004E-2</c:v>
                </c:pt>
                <c:pt idx="2450">
                  <c:v>0</c:v>
                </c:pt>
                <c:pt idx="2451">
                  <c:v>0.159</c:v>
                </c:pt>
                <c:pt idx="2452">
                  <c:v>0.19500000000000001</c:v>
                </c:pt>
                <c:pt idx="2453">
                  <c:v>0</c:v>
                </c:pt>
                <c:pt idx="2454">
                  <c:v>0.26200000000000001</c:v>
                </c:pt>
                <c:pt idx="2455">
                  <c:v>5.0000000000000001E-3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5.5E-2</c:v>
                </c:pt>
                <c:pt idx="2460">
                  <c:v>0</c:v>
                </c:pt>
                <c:pt idx="2461">
                  <c:v>4.7E-2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2.5999999999999999E-2</c:v>
                </c:pt>
                <c:pt idx="2473">
                  <c:v>2.8000000000000001E-2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3.9E-2</c:v>
                </c:pt>
                <c:pt idx="2482">
                  <c:v>0.192</c:v>
                </c:pt>
                <c:pt idx="2483">
                  <c:v>0.316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0.98899999999999999</c:v>
                </c:pt>
                <c:pt idx="2494">
                  <c:v>0.52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0.17699999999999999</c:v>
                </c:pt>
                <c:pt idx="2500">
                  <c:v>7.1999999999999995E-2</c:v>
                </c:pt>
                <c:pt idx="2501">
                  <c:v>4.2000000000000003E-2</c:v>
                </c:pt>
                <c:pt idx="2502">
                  <c:v>0.85799999999999998</c:v>
                </c:pt>
                <c:pt idx="2503">
                  <c:v>5.3529999999999998</c:v>
                </c:pt>
                <c:pt idx="2504">
                  <c:v>0.32700000000000001</c:v>
                </c:pt>
                <c:pt idx="2505">
                  <c:v>0.54600000000000004</c:v>
                </c:pt>
                <c:pt idx="2506">
                  <c:v>0.313</c:v>
                </c:pt>
                <c:pt idx="2507">
                  <c:v>7.1999999999999995E-2</c:v>
                </c:pt>
                <c:pt idx="2508">
                  <c:v>6.9000000000000006E-2</c:v>
                </c:pt>
                <c:pt idx="2509">
                  <c:v>8.8999999999999996E-2</c:v>
                </c:pt>
                <c:pt idx="2510">
                  <c:v>0.218</c:v>
                </c:pt>
                <c:pt idx="2511">
                  <c:v>2.097</c:v>
                </c:pt>
                <c:pt idx="2512">
                  <c:v>3.327</c:v>
                </c:pt>
                <c:pt idx="2513">
                  <c:v>4.0869999999999997</c:v>
                </c:pt>
                <c:pt idx="2514">
                  <c:v>0.23699999999999999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1.0149999999999999</c:v>
                </c:pt>
                <c:pt idx="2523">
                  <c:v>0.36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2.5999999999999999E-2</c:v>
                </c:pt>
                <c:pt idx="2535">
                  <c:v>0</c:v>
                </c:pt>
                <c:pt idx="2536">
                  <c:v>1.2E-2</c:v>
                </c:pt>
                <c:pt idx="2537">
                  <c:v>0.81599999999999995</c:v>
                </c:pt>
                <c:pt idx="2538">
                  <c:v>1.875</c:v>
                </c:pt>
                <c:pt idx="2539">
                  <c:v>0.27800000000000002</c:v>
                </c:pt>
                <c:pt idx="2540">
                  <c:v>0.50800000000000001</c:v>
                </c:pt>
                <c:pt idx="2541">
                  <c:v>0</c:v>
                </c:pt>
                <c:pt idx="2542">
                  <c:v>0.371</c:v>
                </c:pt>
                <c:pt idx="2543">
                  <c:v>0</c:v>
                </c:pt>
                <c:pt idx="2544">
                  <c:v>2.1909999999999998</c:v>
                </c:pt>
                <c:pt idx="2545">
                  <c:v>1.28</c:v>
                </c:pt>
                <c:pt idx="2546">
                  <c:v>0.21</c:v>
                </c:pt>
                <c:pt idx="2547">
                  <c:v>0.29099999999999998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0.17899999999999999</c:v>
                </c:pt>
                <c:pt idx="2552">
                  <c:v>0.14299999999999999</c:v>
                </c:pt>
                <c:pt idx="2553">
                  <c:v>0</c:v>
                </c:pt>
                <c:pt idx="2554">
                  <c:v>0.30099999999999999</c:v>
                </c:pt>
                <c:pt idx="2555">
                  <c:v>0.35599999999999998</c:v>
                </c:pt>
                <c:pt idx="2556">
                  <c:v>1.6E-2</c:v>
                </c:pt>
                <c:pt idx="2557">
                  <c:v>1.0049999999999999</c:v>
                </c:pt>
                <c:pt idx="2558">
                  <c:v>0.51100000000000001</c:v>
                </c:pt>
                <c:pt idx="2559">
                  <c:v>3.9569999999999999</c:v>
                </c:pt>
                <c:pt idx="2560">
                  <c:v>13.504</c:v>
                </c:pt>
                <c:pt idx="2561">
                  <c:v>1.7869999999999999</c:v>
                </c:pt>
                <c:pt idx="2562">
                  <c:v>3.65</c:v>
                </c:pt>
                <c:pt idx="2563">
                  <c:v>0.187</c:v>
                </c:pt>
                <c:pt idx="2564">
                  <c:v>0.65200000000000002</c:v>
                </c:pt>
                <c:pt idx="2565">
                  <c:v>3.0310000000000001</c:v>
                </c:pt>
                <c:pt idx="2566">
                  <c:v>3.2240000000000002</c:v>
                </c:pt>
                <c:pt idx="2567">
                  <c:v>0.17499999999999999</c:v>
                </c:pt>
                <c:pt idx="2568">
                  <c:v>2.9889999999999999</c:v>
                </c:pt>
                <c:pt idx="2569">
                  <c:v>4.694</c:v>
                </c:pt>
                <c:pt idx="2570">
                  <c:v>1.534</c:v>
                </c:pt>
                <c:pt idx="2571">
                  <c:v>6.452</c:v>
                </c:pt>
                <c:pt idx="2572">
                  <c:v>2.234</c:v>
                </c:pt>
                <c:pt idx="2573">
                  <c:v>2.7029999999999998</c:v>
                </c:pt>
                <c:pt idx="2574">
                  <c:v>7.5209999999999999</c:v>
                </c:pt>
                <c:pt idx="2575">
                  <c:v>2.6850000000000001</c:v>
                </c:pt>
                <c:pt idx="2576">
                  <c:v>2.5089999999999999</c:v>
                </c:pt>
                <c:pt idx="2577">
                  <c:v>0.52800000000000002</c:v>
                </c:pt>
                <c:pt idx="2578">
                  <c:v>0.16400000000000001</c:v>
                </c:pt>
                <c:pt idx="2579">
                  <c:v>3.0049999999999999</c:v>
                </c:pt>
                <c:pt idx="2580">
                  <c:v>0.26100000000000001</c:v>
                </c:pt>
                <c:pt idx="2581">
                  <c:v>0.433</c:v>
                </c:pt>
                <c:pt idx="2582">
                  <c:v>0.94899999999999995</c:v>
                </c:pt>
                <c:pt idx="2583">
                  <c:v>1.327</c:v>
                </c:pt>
                <c:pt idx="2584">
                  <c:v>0.98099999999999998</c:v>
                </c:pt>
                <c:pt idx="2585">
                  <c:v>2.12</c:v>
                </c:pt>
                <c:pt idx="2586">
                  <c:v>1.611</c:v>
                </c:pt>
                <c:pt idx="2587">
                  <c:v>0.216</c:v>
                </c:pt>
                <c:pt idx="2588">
                  <c:v>0.16700000000000001</c:v>
                </c:pt>
                <c:pt idx="2589">
                  <c:v>1.476</c:v>
                </c:pt>
                <c:pt idx="2590">
                  <c:v>0.28899999999999998</c:v>
                </c:pt>
                <c:pt idx="2591">
                  <c:v>1.323</c:v>
                </c:pt>
                <c:pt idx="2592">
                  <c:v>2.8839999999999999</c:v>
                </c:pt>
                <c:pt idx="2593">
                  <c:v>5.9050000000000002</c:v>
                </c:pt>
                <c:pt idx="2594">
                  <c:v>12.355</c:v>
                </c:pt>
                <c:pt idx="2595">
                  <c:v>2.206</c:v>
                </c:pt>
                <c:pt idx="2596">
                  <c:v>2.25</c:v>
                </c:pt>
                <c:pt idx="2597">
                  <c:v>3.6629999999999998</c:v>
                </c:pt>
                <c:pt idx="2598">
                  <c:v>5.6630000000000003</c:v>
                </c:pt>
                <c:pt idx="2599">
                  <c:v>6.9630000000000001</c:v>
                </c:pt>
                <c:pt idx="2600">
                  <c:v>6.7709999999999999</c:v>
                </c:pt>
                <c:pt idx="2601">
                  <c:v>14.359</c:v>
                </c:pt>
                <c:pt idx="2602">
                  <c:v>4.5170000000000003</c:v>
                </c:pt>
                <c:pt idx="2603">
                  <c:v>1.2210000000000001</c:v>
                </c:pt>
                <c:pt idx="2604">
                  <c:v>8.8089999999999993</c:v>
                </c:pt>
                <c:pt idx="2605">
                  <c:v>11.936</c:v>
                </c:pt>
                <c:pt idx="2606">
                  <c:v>23.888999999999999</c:v>
                </c:pt>
                <c:pt idx="2607">
                  <c:v>17.724</c:v>
                </c:pt>
                <c:pt idx="2608">
                  <c:v>6.6050000000000004</c:v>
                </c:pt>
                <c:pt idx="2609">
                  <c:v>9.625</c:v>
                </c:pt>
                <c:pt idx="2610">
                  <c:v>5.2469999999999999</c:v>
                </c:pt>
                <c:pt idx="2611">
                  <c:v>6.6379999999999999</c:v>
                </c:pt>
                <c:pt idx="2612">
                  <c:v>5.1269999999999998</c:v>
                </c:pt>
                <c:pt idx="2613">
                  <c:v>1.7110000000000001</c:v>
                </c:pt>
                <c:pt idx="2614">
                  <c:v>3.532</c:v>
                </c:pt>
                <c:pt idx="2615">
                  <c:v>4.6989999999999998</c:v>
                </c:pt>
                <c:pt idx="2616">
                  <c:v>4.3499999999999996</c:v>
                </c:pt>
                <c:pt idx="2617">
                  <c:v>9.7899999999999991</c:v>
                </c:pt>
                <c:pt idx="2618">
                  <c:v>33.372999999999998</c:v>
                </c:pt>
                <c:pt idx="2619">
                  <c:v>5.7430000000000003</c:v>
                </c:pt>
                <c:pt idx="2620">
                  <c:v>12.332000000000001</c:v>
                </c:pt>
                <c:pt idx="2621">
                  <c:v>7.9379999999999997</c:v>
                </c:pt>
                <c:pt idx="2622">
                  <c:v>4.57</c:v>
                </c:pt>
                <c:pt idx="2623">
                  <c:v>0.78200000000000003</c:v>
                </c:pt>
                <c:pt idx="2624">
                  <c:v>0.42199999999999999</c:v>
                </c:pt>
                <c:pt idx="2625">
                  <c:v>2.1999999999999999E-2</c:v>
                </c:pt>
                <c:pt idx="2626">
                  <c:v>0</c:v>
                </c:pt>
                <c:pt idx="2627">
                  <c:v>0.373</c:v>
                </c:pt>
                <c:pt idx="2628">
                  <c:v>1.3520000000000001</c:v>
                </c:pt>
                <c:pt idx="2629">
                  <c:v>1.5029999999999999</c:v>
                </c:pt>
                <c:pt idx="2630">
                  <c:v>2.419</c:v>
                </c:pt>
                <c:pt idx="2631">
                  <c:v>1.4570000000000001</c:v>
                </c:pt>
                <c:pt idx="2632">
                  <c:v>0.185</c:v>
                </c:pt>
                <c:pt idx="2633">
                  <c:v>0.125</c:v>
                </c:pt>
                <c:pt idx="2634">
                  <c:v>2.7160000000000002</c:v>
                </c:pt>
                <c:pt idx="2635">
                  <c:v>4.2050000000000001</c:v>
                </c:pt>
                <c:pt idx="2636">
                  <c:v>4.0069999999999997</c:v>
                </c:pt>
                <c:pt idx="2637">
                  <c:v>0.64900000000000002</c:v>
                </c:pt>
                <c:pt idx="2638">
                  <c:v>0</c:v>
                </c:pt>
                <c:pt idx="2639">
                  <c:v>9.5000000000000001E-2</c:v>
                </c:pt>
                <c:pt idx="2640">
                  <c:v>3.3000000000000002E-2</c:v>
                </c:pt>
                <c:pt idx="2641">
                  <c:v>0.56399999999999995</c:v>
                </c:pt>
                <c:pt idx="2642">
                  <c:v>0.309</c:v>
                </c:pt>
                <c:pt idx="2643">
                  <c:v>0.28999999999999998</c:v>
                </c:pt>
                <c:pt idx="2644">
                  <c:v>1.1000000000000001</c:v>
                </c:pt>
                <c:pt idx="2645">
                  <c:v>0.09</c:v>
                </c:pt>
                <c:pt idx="2646">
                  <c:v>0</c:v>
                </c:pt>
                <c:pt idx="2647">
                  <c:v>0</c:v>
                </c:pt>
                <c:pt idx="2648">
                  <c:v>0.35</c:v>
                </c:pt>
                <c:pt idx="2649">
                  <c:v>0.70899999999999996</c:v>
                </c:pt>
                <c:pt idx="2650">
                  <c:v>0.876</c:v>
                </c:pt>
                <c:pt idx="2651">
                  <c:v>0.16900000000000001</c:v>
                </c:pt>
                <c:pt idx="2652">
                  <c:v>3.8039999999999998</c:v>
                </c:pt>
                <c:pt idx="2653">
                  <c:v>6.28</c:v>
                </c:pt>
                <c:pt idx="2654">
                  <c:v>4.5460000000000003</c:v>
                </c:pt>
                <c:pt idx="2655">
                  <c:v>0.75600000000000001</c:v>
                </c:pt>
                <c:pt idx="2656">
                  <c:v>8.0000000000000002E-3</c:v>
                </c:pt>
                <c:pt idx="2657">
                  <c:v>0.63600000000000001</c:v>
                </c:pt>
                <c:pt idx="2658">
                  <c:v>2.7589999999999999</c:v>
                </c:pt>
                <c:pt idx="2659">
                  <c:v>0.13700000000000001</c:v>
                </c:pt>
                <c:pt idx="2660">
                  <c:v>0.14599999999999999</c:v>
                </c:pt>
                <c:pt idx="2661">
                  <c:v>0.41199999999999998</c:v>
                </c:pt>
                <c:pt idx="2662">
                  <c:v>1.1970000000000001</c:v>
                </c:pt>
                <c:pt idx="2663">
                  <c:v>8.9999999999999993E-3</c:v>
                </c:pt>
                <c:pt idx="2664">
                  <c:v>0.35899999999999999</c:v>
                </c:pt>
                <c:pt idx="2665">
                  <c:v>3.2629999999999999</c:v>
                </c:pt>
                <c:pt idx="2666">
                  <c:v>5.0999999999999997E-2</c:v>
                </c:pt>
                <c:pt idx="2667">
                  <c:v>0</c:v>
                </c:pt>
                <c:pt idx="2668">
                  <c:v>0.33800000000000002</c:v>
                </c:pt>
                <c:pt idx="2669">
                  <c:v>0.45800000000000002</c:v>
                </c:pt>
                <c:pt idx="2670">
                  <c:v>0.32600000000000001</c:v>
                </c:pt>
                <c:pt idx="2671">
                  <c:v>0.157</c:v>
                </c:pt>
                <c:pt idx="2672">
                  <c:v>4.0000000000000001E-3</c:v>
                </c:pt>
                <c:pt idx="2673">
                  <c:v>4.5999999999999999E-2</c:v>
                </c:pt>
                <c:pt idx="2674">
                  <c:v>0.81799999999999995</c:v>
                </c:pt>
                <c:pt idx="2675">
                  <c:v>0.153</c:v>
                </c:pt>
                <c:pt idx="2676">
                  <c:v>8.0000000000000002E-3</c:v>
                </c:pt>
                <c:pt idx="2677">
                  <c:v>3.4000000000000002E-2</c:v>
                </c:pt>
                <c:pt idx="2678">
                  <c:v>0.14599999999999999</c:v>
                </c:pt>
                <c:pt idx="2679">
                  <c:v>0.68200000000000005</c:v>
                </c:pt>
                <c:pt idx="2680">
                  <c:v>0.56899999999999995</c:v>
                </c:pt>
                <c:pt idx="2681">
                  <c:v>0.874</c:v>
                </c:pt>
                <c:pt idx="2682">
                  <c:v>0.30199999999999999</c:v>
                </c:pt>
                <c:pt idx="2683">
                  <c:v>3.0000000000000001E-3</c:v>
                </c:pt>
                <c:pt idx="2684">
                  <c:v>7.0000000000000001E-3</c:v>
                </c:pt>
                <c:pt idx="2685">
                  <c:v>5.3999999999999999E-2</c:v>
                </c:pt>
                <c:pt idx="2686">
                  <c:v>0</c:v>
                </c:pt>
                <c:pt idx="2687">
                  <c:v>7.0999999999999994E-2</c:v>
                </c:pt>
                <c:pt idx="2688">
                  <c:v>0</c:v>
                </c:pt>
                <c:pt idx="2689">
                  <c:v>0</c:v>
                </c:pt>
                <c:pt idx="2690">
                  <c:v>3.1E-2</c:v>
                </c:pt>
                <c:pt idx="2691">
                  <c:v>0.14499999999999999</c:v>
                </c:pt>
                <c:pt idx="2692">
                  <c:v>0.376</c:v>
                </c:pt>
                <c:pt idx="2693">
                  <c:v>0.16600000000000001</c:v>
                </c:pt>
                <c:pt idx="2694">
                  <c:v>0</c:v>
                </c:pt>
                <c:pt idx="2695">
                  <c:v>0</c:v>
                </c:pt>
                <c:pt idx="2696">
                  <c:v>0.26600000000000001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0.04</c:v>
                </c:pt>
                <c:pt idx="2704">
                  <c:v>0.17699999999999999</c:v>
                </c:pt>
                <c:pt idx="2705">
                  <c:v>0</c:v>
                </c:pt>
                <c:pt idx="2706">
                  <c:v>0</c:v>
                </c:pt>
                <c:pt idx="2707">
                  <c:v>2.8000000000000001E-2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6.4000000000000001E-2</c:v>
                </c:pt>
                <c:pt idx="2712">
                  <c:v>4.9000000000000002E-2</c:v>
                </c:pt>
                <c:pt idx="2713">
                  <c:v>0.245</c:v>
                </c:pt>
                <c:pt idx="2714">
                  <c:v>0.48499999999999999</c:v>
                </c:pt>
                <c:pt idx="2715">
                  <c:v>0</c:v>
                </c:pt>
                <c:pt idx="2716">
                  <c:v>4.95</c:v>
                </c:pt>
                <c:pt idx="2717">
                  <c:v>12.39</c:v>
                </c:pt>
                <c:pt idx="2718">
                  <c:v>1.7330000000000001</c:v>
                </c:pt>
                <c:pt idx="2719">
                  <c:v>2.4580000000000002</c:v>
                </c:pt>
                <c:pt idx="2720">
                  <c:v>4.7050000000000001</c:v>
                </c:pt>
                <c:pt idx="2721">
                  <c:v>9.51</c:v>
                </c:pt>
                <c:pt idx="2722">
                  <c:v>1.0209999999999999</c:v>
                </c:pt>
                <c:pt idx="2723">
                  <c:v>3.5999999999999997E-2</c:v>
                </c:pt>
                <c:pt idx="2724">
                  <c:v>4.4999999999999998E-2</c:v>
                </c:pt>
                <c:pt idx="2725">
                  <c:v>0.34100000000000003</c:v>
                </c:pt>
                <c:pt idx="2726">
                  <c:v>0.13100000000000001</c:v>
                </c:pt>
                <c:pt idx="2727">
                  <c:v>0.126</c:v>
                </c:pt>
                <c:pt idx="2728">
                  <c:v>5.8000000000000003E-2</c:v>
                </c:pt>
                <c:pt idx="2729">
                  <c:v>2.484</c:v>
                </c:pt>
                <c:pt idx="2730">
                  <c:v>0</c:v>
                </c:pt>
                <c:pt idx="2731">
                  <c:v>0.21299999999999999</c:v>
                </c:pt>
                <c:pt idx="2732">
                  <c:v>2.4E-2</c:v>
                </c:pt>
                <c:pt idx="2733">
                  <c:v>0.11</c:v>
                </c:pt>
                <c:pt idx="2734">
                  <c:v>1.9730000000000001</c:v>
                </c:pt>
                <c:pt idx="2735">
                  <c:v>0.218</c:v>
                </c:pt>
                <c:pt idx="2736">
                  <c:v>0.30499999999999999</c:v>
                </c:pt>
                <c:pt idx="2737">
                  <c:v>0</c:v>
                </c:pt>
                <c:pt idx="2738">
                  <c:v>0.82199999999999995</c:v>
                </c:pt>
                <c:pt idx="2739">
                  <c:v>3.6960000000000002</c:v>
                </c:pt>
                <c:pt idx="2740">
                  <c:v>2.6680000000000001</c:v>
                </c:pt>
                <c:pt idx="2741">
                  <c:v>0.122</c:v>
                </c:pt>
                <c:pt idx="2742">
                  <c:v>1.2E-2</c:v>
                </c:pt>
                <c:pt idx="2743">
                  <c:v>0</c:v>
                </c:pt>
                <c:pt idx="2744">
                  <c:v>2.1999999999999999E-2</c:v>
                </c:pt>
                <c:pt idx="2745">
                  <c:v>0.16300000000000001</c:v>
                </c:pt>
                <c:pt idx="2746">
                  <c:v>0</c:v>
                </c:pt>
                <c:pt idx="2747">
                  <c:v>2.1000000000000001E-2</c:v>
                </c:pt>
                <c:pt idx="2748">
                  <c:v>8.0000000000000002E-3</c:v>
                </c:pt>
                <c:pt idx="2749">
                  <c:v>0.19800000000000001</c:v>
                </c:pt>
                <c:pt idx="2750">
                  <c:v>0.113</c:v>
                </c:pt>
                <c:pt idx="2751">
                  <c:v>0.24099999999999999</c:v>
                </c:pt>
                <c:pt idx="2752">
                  <c:v>0.155</c:v>
                </c:pt>
                <c:pt idx="2753">
                  <c:v>0</c:v>
                </c:pt>
                <c:pt idx="2754">
                  <c:v>0</c:v>
                </c:pt>
                <c:pt idx="2755">
                  <c:v>9.1999999999999998E-2</c:v>
                </c:pt>
                <c:pt idx="2756">
                  <c:v>0</c:v>
                </c:pt>
                <c:pt idx="2757">
                  <c:v>0.28199999999999997</c:v>
                </c:pt>
                <c:pt idx="2758">
                  <c:v>5.0000000000000001E-3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2E-3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2E-3</c:v>
                </c:pt>
                <c:pt idx="2777">
                  <c:v>0</c:v>
                </c:pt>
                <c:pt idx="2778">
                  <c:v>0.13</c:v>
                </c:pt>
                <c:pt idx="2779">
                  <c:v>0.48499999999999999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8.9999999999999993E-3</c:v>
                </c:pt>
                <c:pt idx="2794">
                  <c:v>8.0000000000000002E-3</c:v>
                </c:pt>
                <c:pt idx="2795">
                  <c:v>2.4E-2</c:v>
                </c:pt>
                <c:pt idx="2796">
                  <c:v>0.28399999999999997</c:v>
                </c:pt>
                <c:pt idx="2797">
                  <c:v>0</c:v>
                </c:pt>
                <c:pt idx="2798">
                  <c:v>0.13300000000000001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0.14099999999999999</c:v>
                </c:pt>
                <c:pt idx="2812">
                  <c:v>0</c:v>
                </c:pt>
                <c:pt idx="2813">
                  <c:v>0</c:v>
                </c:pt>
                <c:pt idx="2814">
                  <c:v>6.5000000000000002E-2</c:v>
                </c:pt>
                <c:pt idx="2815">
                  <c:v>0</c:v>
                </c:pt>
                <c:pt idx="2816">
                  <c:v>0.628</c:v>
                </c:pt>
                <c:pt idx="2817">
                  <c:v>9.7000000000000003E-2</c:v>
                </c:pt>
                <c:pt idx="2818">
                  <c:v>0</c:v>
                </c:pt>
                <c:pt idx="2819">
                  <c:v>0.17199999999999999</c:v>
                </c:pt>
                <c:pt idx="2820">
                  <c:v>8.4000000000000005E-2</c:v>
                </c:pt>
                <c:pt idx="2821">
                  <c:v>0.29299999999999998</c:v>
                </c:pt>
                <c:pt idx="2822">
                  <c:v>0</c:v>
                </c:pt>
                <c:pt idx="2823">
                  <c:v>0</c:v>
                </c:pt>
                <c:pt idx="2824">
                  <c:v>0.218</c:v>
                </c:pt>
                <c:pt idx="2825">
                  <c:v>0.23699999999999999</c:v>
                </c:pt>
                <c:pt idx="2826">
                  <c:v>0.26700000000000002</c:v>
                </c:pt>
                <c:pt idx="2827">
                  <c:v>0.32500000000000001</c:v>
                </c:pt>
                <c:pt idx="2828">
                  <c:v>0.33400000000000002</c:v>
                </c:pt>
                <c:pt idx="2829">
                  <c:v>0</c:v>
                </c:pt>
                <c:pt idx="2830">
                  <c:v>1.1919999999999999</c:v>
                </c:pt>
                <c:pt idx="2831">
                  <c:v>6.43</c:v>
                </c:pt>
                <c:pt idx="2832">
                  <c:v>1.4279999999999999</c:v>
                </c:pt>
                <c:pt idx="2833">
                  <c:v>0.154</c:v>
                </c:pt>
                <c:pt idx="2834">
                  <c:v>0.223</c:v>
                </c:pt>
                <c:pt idx="2835">
                  <c:v>2.8000000000000001E-2</c:v>
                </c:pt>
                <c:pt idx="2836">
                  <c:v>0.22900000000000001</c:v>
                </c:pt>
                <c:pt idx="2837">
                  <c:v>0.13800000000000001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3.6999999999999998E-2</c:v>
                </c:pt>
                <c:pt idx="2843">
                  <c:v>0</c:v>
                </c:pt>
                <c:pt idx="2844">
                  <c:v>0</c:v>
                </c:pt>
                <c:pt idx="2845">
                  <c:v>4.4999999999999998E-2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2.1999999999999999E-2</c:v>
                </c:pt>
                <c:pt idx="2851">
                  <c:v>0</c:v>
                </c:pt>
                <c:pt idx="2852">
                  <c:v>0</c:v>
                </c:pt>
                <c:pt idx="2853">
                  <c:v>0.79800000000000004</c:v>
                </c:pt>
                <c:pt idx="2854">
                  <c:v>1.0409999999999999</c:v>
                </c:pt>
                <c:pt idx="2855">
                  <c:v>9.4E-2</c:v>
                </c:pt>
                <c:pt idx="2856">
                  <c:v>8.5000000000000006E-2</c:v>
                </c:pt>
                <c:pt idx="2857">
                  <c:v>5.0000000000000001E-3</c:v>
                </c:pt>
                <c:pt idx="2858">
                  <c:v>0</c:v>
                </c:pt>
                <c:pt idx="2859">
                  <c:v>0</c:v>
                </c:pt>
                <c:pt idx="2860">
                  <c:v>1.7999999999999999E-2</c:v>
                </c:pt>
                <c:pt idx="2861">
                  <c:v>0</c:v>
                </c:pt>
                <c:pt idx="2862">
                  <c:v>0.246</c:v>
                </c:pt>
                <c:pt idx="2863">
                  <c:v>0.249</c:v>
                </c:pt>
                <c:pt idx="2864">
                  <c:v>1.7070000000000001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0.94699999999999995</c:v>
                </c:pt>
                <c:pt idx="2872">
                  <c:v>0.57499999999999996</c:v>
                </c:pt>
                <c:pt idx="2873">
                  <c:v>0.42199999999999999</c:v>
                </c:pt>
                <c:pt idx="2874">
                  <c:v>0.496</c:v>
                </c:pt>
                <c:pt idx="2875">
                  <c:v>3.59</c:v>
                </c:pt>
                <c:pt idx="2876">
                  <c:v>19.117999999999999</c:v>
                </c:pt>
                <c:pt idx="2877">
                  <c:v>9.2780000000000005</c:v>
                </c:pt>
                <c:pt idx="2878">
                  <c:v>0.84199999999999997</c:v>
                </c:pt>
                <c:pt idx="2879">
                  <c:v>0</c:v>
                </c:pt>
                <c:pt idx="2880">
                  <c:v>0</c:v>
                </c:pt>
                <c:pt idx="2881">
                  <c:v>9.1999999999999998E-2</c:v>
                </c:pt>
                <c:pt idx="2882">
                  <c:v>0</c:v>
                </c:pt>
                <c:pt idx="2883">
                  <c:v>0</c:v>
                </c:pt>
                <c:pt idx="2884">
                  <c:v>0.123</c:v>
                </c:pt>
                <c:pt idx="2885">
                  <c:v>0.25900000000000001</c:v>
                </c:pt>
                <c:pt idx="2886">
                  <c:v>4.5999999999999999E-2</c:v>
                </c:pt>
                <c:pt idx="2887">
                  <c:v>0</c:v>
                </c:pt>
                <c:pt idx="2888">
                  <c:v>0.60199999999999998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8.0000000000000002E-3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0.105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0.153</c:v>
                </c:pt>
                <c:pt idx="2908">
                  <c:v>0.80900000000000005</c:v>
                </c:pt>
                <c:pt idx="2909">
                  <c:v>2.1720000000000002</c:v>
                </c:pt>
                <c:pt idx="2910">
                  <c:v>1.625</c:v>
                </c:pt>
                <c:pt idx="2911">
                  <c:v>0.74099999999999999</c:v>
                </c:pt>
                <c:pt idx="2912">
                  <c:v>0.18</c:v>
                </c:pt>
                <c:pt idx="2913">
                  <c:v>0.40300000000000002</c:v>
                </c:pt>
                <c:pt idx="2914">
                  <c:v>0.80400000000000005</c:v>
                </c:pt>
                <c:pt idx="2915">
                  <c:v>2.8479999999999999</c:v>
                </c:pt>
                <c:pt idx="2916">
                  <c:v>0.245</c:v>
                </c:pt>
                <c:pt idx="2917">
                  <c:v>0.69399999999999995</c:v>
                </c:pt>
                <c:pt idx="2918">
                  <c:v>0.01</c:v>
                </c:pt>
                <c:pt idx="2919">
                  <c:v>0.16500000000000001</c:v>
                </c:pt>
                <c:pt idx="2920">
                  <c:v>0.36799999999999999</c:v>
                </c:pt>
                <c:pt idx="2921">
                  <c:v>1.0980000000000001</c:v>
                </c:pt>
                <c:pt idx="2922">
                  <c:v>0</c:v>
                </c:pt>
                <c:pt idx="2923">
                  <c:v>5.8000000000000003E-2</c:v>
                </c:pt>
                <c:pt idx="2924">
                  <c:v>8.1000000000000003E-2</c:v>
                </c:pt>
                <c:pt idx="2925">
                  <c:v>0</c:v>
                </c:pt>
                <c:pt idx="2926">
                  <c:v>0.84199999999999997</c:v>
                </c:pt>
                <c:pt idx="2927">
                  <c:v>0.92500000000000004</c:v>
                </c:pt>
                <c:pt idx="2928">
                  <c:v>2.0099999999999998</c:v>
                </c:pt>
                <c:pt idx="2929">
                  <c:v>3.2189999999999999</c:v>
                </c:pt>
                <c:pt idx="2930">
                  <c:v>9.2650000000000006</c:v>
                </c:pt>
                <c:pt idx="2931">
                  <c:v>2.6179999999999999</c:v>
                </c:pt>
                <c:pt idx="2932">
                  <c:v>0.93799999999999994</c:v>
                </c:pt>
                <c:pt idx="2933">
                  <c:v>0.23699999999999999</c:v>
                </c:pt>
                <c:pt idx="2934">
                  <c:v>0</c:v>
                </c:pt>
                <c:pt idx="2935">
                  <c:v>6.8000000000000005E-2</c:v>
                </c:pt>
                <c:pt idx="2936">
                  <c:v>1.2390000000000001</c:v>
                </c:pt>
                <c:pt idx="2937">
                  <c:v>1.4019999999999999</c:v>
                </c:pt>
                <c:pt idx="2938">
                  <c:v>0.84</c:v>
                </c:pt>
                <c:pt idx="2939">
                  <c:v>1</c:v>
                </c:pt>
                <c:pt idx="2940">
                  <c:v>3.6019999999999999</c:v>
                </c:pt>
                <c:pt idx="2941">
                  <c:v>1.5149999999999999</c:v>
                </c:pt>
                <c:pt idx="2942">
                  <c:v>6.1470000000000002</c:v>
                </c:pt>
                <c:pt idx="2943">
                  <c:v>7.0000000000000001E-3</c:v>
                </c:pt>
                <c:pt idx="2944">
                  <c:v>4.8000000000000001E-2</c:v>
                </c:pt>
                <c:pt idx="2945">
                  <c:v>8.2000000000000003E-2</c:v>
                </c:pt>
                <c:pt idx="2946">
                  <c:v>0.48099999999999998</c:v>
                </c:pt>
                <c:pt idx="2947">
                  <c:v>3.38</c:v>
                </c:pt>
                <c:pt idx="2948">
                  <c:v>25.568000000000001</c:v>
                </c:pt>
                <c:pt idx="2949">
                  <c:v>4.4320000000000004</c:v>
                </c:pt>
                <c:pt idx="2950">
                  <c:v>3.37</c:v>
                </c:pt>
                <c:pt idx="2951">
                  <c:v>1.4830000000000001</c:v>
                </c:pt>
                <c:pt idx="2952">
                  <c:v>2.121</c:v>
                </c:pt>
                <c:pt idx="2953">
                  <c:v>1.544</c:v>
                </c:pt>
                <c:pt idx="2954">
                  <c:v>0.28799999999999998</c:v>
                </c:pt>
                <c:pt idx="2955">
                  <c:v>0.36199999999999999</c:v>
                </c:pt>
                <c:pt idx="2956">
                  <c:v>0.14499999999999999</c:v>
                </c:pt>
                <c:pt idx="2957">
                  <c:v>2.3319999999999999</c:v>
                </c:pt>
                <c:pt idx="2958">
                  <c:v>8.3079999999999998</c:v>
                </c:pt>
                <c:pt idx="2959">
                  <c:v>8.1379999999999999</c:v>
                </c:pt>
                <c:pt idx="2960">
                  <c:v>0.42099999999999999</c:v>
                </c:pt>
                <c:pt idx="2961">
                  <c:v>3.5000000000000003E-2</c:v>
                </c:pt>
                <c:pt idx="2962">
                  <c:v>5.6000000000000001E-2</c:v>
                </c:pt>
                <c:pt idx="2963">
                  <c:v>0</c:v>
                </c:pt>
                <c:pt idx="2964">
                  <c:v>0.17299999999999999</c:v>
                </c:pt>
                <c:pt idx="2965">
                  <c:v>0.55000000000000004</c:v>
                </c:pt>
                <c:pt idx="2966">
                  <c:v>0</c:v>
                </c:pt>
                <c:pt idx="2967">
                  <c:v>0</c:v>
                </c:pt>
                <c:pt idx="2968">
                  <c:v>0.20100000000000001</c:v>
                </c:pt>
                <c:pt idx="2969">
                  <c:v>1.6279999999999999</c:v>
                </c:pt>
                <c:pt idx="2970">
                  <c:v>1.51</c:v>
                </c:pt>
                <c:pt idx="2971">
                  <c:v>1.879</c:v>
                </c:pt>
                <c:pt idx="2972">
                  <c:v>0.85799999999999998</c:v>
                </c:pt>
                <c:pt idx="2973">
                  <c:v>0.24199999999999999</c:v>
                </c:pt>
                <c:pt idx="2974">
                  <c:v>0</c:v>
                </c:pt>
                <c:pt idx="2975">
                  <c:v>1.913</c:v>
                </c:pt>
                <c:pt idx="2976">
                  <c:v>2.048</c:v>
                </c:pt>
                <c:pt idx="2977">
                  <c:v>0.35099999999999998</c:v>
                </c:pt>
                <c:pt idx="2978">
                  <c:v>1.371</c:v>
                </c:pt>
                <c:pt idx="2979">
                  <c:v>0</c:v>
                </c:pt>
                <c:pt idx="2980">
                  <c:v>0</c:v>
                </c:pt>
                <c:pt idx="2981">
                  <c:v>0.126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0.108</c:v>
                </c:pt>
                <c:pt idx="2987">
                  <c:v>0.17100000000000001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0.72399999999999998</c:v>
                </c:pt>
                <c:pt idx="2992">
                  <c:v>2.4359999999999999</c:v>
                </c:pt>
                <c:pt idx="2993">
                  <c:v>22.367999999999999</c:v>
                </c:pt>
                <c:pt idx="2994">
                  <c:v>38.228999999999999</c:v>
                </c:pt>
                <c:pt idx="2995">
                  <c:v>21.765999999999998</c:v>
                </c:pt>
                <c:pt idx="2996">
                  <c:v>30.678999999999998</c:v>
                </c:pt>
                <c:pt idx="2997">
                  <c:v>17.265000000000001</c:v>
                </c:pt>
                <c:pt idx="2998">
                  <c:v>12.882</c:v>
                </c:pt>
                <c:pt idx="2999">
                  <c:v>4.3520000000000003</c:v>
                </c:pt>
                <c:pt idx="3000">
                  <c:v>15.539</c:v>
                </c:pt>
                <c:pt idx="3001">
                  <c:v>5.74</c:v>
                </c:pt>
                <c:pt idx="3002">
                  <c:v>12.378</c:v>
                </c:pt>
                <c:pt idx="3003">
                  <c:v>30.774000000000001</c:v>
                </c:pt>
                <c:pt idx="3004">
                  <c:v>23.654</c:v>
                </c:pt>
                <c:pt idx="3005">
                  <c:v>9.49</c:v>
                </c:pt>
                <c:pt idx="3006">
                  <c:v>17.8</c:v>
                </c:pt>
                <c:pt idx="3007">
                  <c:v>3.798</c:v>
                </c:pt>
                <c:pt idx="3008">
                  <c:v>3.7930000000000001</c:v>
                </c:pt>
                <c:pt idx="3009">
                  <c:v>7.9180000000000001</c:v>
                </c:pt>
                <c:pt idx="3010">
                  <c:v>18.725000000000001</c:v>
                </c:pt>
                <c:pt idx="3011">
                  <c:v>18.170999999999999</c:v>
                </c:pt>
                <c:pt idx="3012">
                  <c:v>18.25</c:v>
                </c:pt>
                <c:pt idx="3013">
                  <c:v>12.599</c:v>
                </c:pt>
                <c:pt idx="3014">
                  <c:v>6.39</c:v>
                </c:pt>
                <c:pt idx="3015">
                  <c:v>4.718</c:v>
                </c:pt>
                <c:pt idx="3016">
                  <c:v>1.165</c:v>
                </c:pt>
                <c:pt idx="3017">
                  <c:v>0.20399999999999999</c:v>
                </c:pt>
                <c:pt idx="3018">
                  <c:v>0.38500000000000001</c:v>
                </c:pt>
                <c:pt idx="3019">
                  <c:v>0.123</c:v>
                </c:pt>
                <c:pt idx="3020">
                  <c:v>0</c:v>
                </c:pt>
                <c:pt idx="3021">
                  <c:v>0.15</c:v>
                </c:pt>
                <c:pt idx="3022">
                  <c:v>0</c:v>
                </c:pt>
                <c:pt idx="3023">
                  <c:v>0.19500000000000001</c:v>
                </c:pt>
                <c:pt idx="3024">
                  <c:v>0.10199999999999999</c:v>
                </c:pt>
                <c:pt idx="3025">
                  <c:v>1.0409999999999999</c:v>
                </c:pt>
                <c:pt idx="3026">
                  <c:v>0.217</c:v>
                </c:pt>
                <c:pt idx="3027">
                  <c:v>0</c:v>
                </c:pt>
                <c:pt idx="3028">
                  <c:v>0.29499999999999998</c:v>
                </c:pt>
                <c:pt idx="3029">
                  <c:v>0</c:v>
                </c:pt>
                <c:pt idx="3030">
                  <c:v>1.528</c:v>
                </c:pt>
                <c:pt idx="3031">
                  <c:v>7.1999999999999995E-2</c:v>
                </c:pt>
                <c:pt idx="3032">
                  <c:v>1.7000000000000001E-2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0.64400000000000002</c:v>
                </c:pt>
                <c:pt idx="3037">
                  <c:v>0.13400000000000001</c:v>
                </c:pt>
                <c:pt idx="3038">
                  <c:v>1.7000000000000001E-2</c:v>
                </c:pt>
                <c:pt idx="3039">
                  <c:v>6.0000000000000001E-3</c:v>
                </c:pt>
                <c:pt idx="3040">
                  <c:v>4.7E-2</c:v>
                </c:pt>
                <c:pt idx="3041">
                  <c:v>0.21099999999999999</c:v>
                </c:pt>
                <c:pt idx="3042">
                  <c:v>0.157</c:v>
                </c:pt>
                <c:pt idx="3043">
                  <c:v>1.9359999999999999</c:v>
                </c:pt>
                <c:pt idx="3044">
                  <c:v>1E-3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2E-3</c:v>
                </c:pt>
                <c:pt idx="3049">
                  <c:v>8.4000000000000005E-2</c:v>
                </c:pt>
                <c:pt idx="3050">
                  <c:v>0</c:v>
                </c:pt>
                <c:pt idx="3051">
                  <c:v>0</c:v>
                </c:pt>
                <c:pt idx="3052">
                  <c:v>0.20599999999999999</c:v>
                </c:pt>
                <c:pt idx="3053">
                  <c:v>0</c:v>
                </c:pt>
                <c:pt idx="3054">
                  <c:v>5.0000000000000001E-3</c:v>
                </c:pt>
                <c:pt idx="3055">
                  <c:v>7.0000000000000001E-3</c:v>
                </c:pt>
                <c:pt idx="3056">
                  <c:v>0</c:v>
                </c:pt>
                <c:pt idx="3057">
                  <c:v>0.27300000000000002</c:v>
                </c:pt>
                <c:pt idx="3058">
                  <c:v>0.22800000000000001</c:v>
                </c:pt>
                <c:pt idx="3059">
                  <c:v>1.458</c:v>
                </c:pt>
                <c:pt idx="3060">
                  <c:v>0.80300000000000005</c:v>
                </c:pt>
                <c:pt idx="3061">
                  <c:v>0.36599999999999999</c:v>
                </c:pt>
                <c:pt idx="3062">
                  <c:v>2E-3</c:v>
                </c:pt>
                <c:pt idx="3063">
                  <c:v>2.1999999999999999E-2</c:v>
                </c:pt>
                <c:pt idx="3064">
                  <c:v>0</c:v>
                </c:pt>
                <c:pt idx="3065">
                  <c:v>0</c:v>
                </c:pt>
                <c:pt idx="3066">
                  <c:v>2E-3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6.3E-2</c:v>
                </c:pt>
                <c:pt idx="3072">
                  <c:v>0</c:v>
                </c:pt>
                <c:pt idx="3073">
                  <c:v>1E-3</c:v>
                </c:pt>
                <c:pt idx="3074">
                  <c:v>3.0000000000000001E-3</c:v>
                </c:pt>
                <c:pt idx="3075">
                  <c:v>0</c:v>
                </c:pt>
                <c:pt idx="3076">
                  <c:v>0.251</c:v>
                </c:pt>
                <c:pt idx="3077">
                  <c:v>3.5000000000000003E-2</c:v>
                </c:pt>
                <c:pt idx="3078">
                  <c:v>3.3000000000000002E-2</c:v>
                </c:pt>
                <c:pt idx="3079">
                  <c:v>0.152</c:v>
                </c:pt>
                <c:pt idx="3080">
                  <c:v>1.3660000000000001</c:v>
                </c:pt>
                <c:pt idx="3081">
                  <c:v>1.9E-2</c:v>
                </c:pt>
                <c:pt idx="3082">
                  <c:v>0</c:v>
                </c:pt>
                <c:pt idx="3083">
                  <c:v>0</c:v>
                </c:pt>
                <c:pt idx="3084">
                  <c:v>6.0000000000000001E-3</c:v>
                </c:pt>
                <c:pt idx="3085">
                  <c:v>0.04</c:v>
                </c:pt>
                <c:pt idx="3086">
                  <c:v>2.9000000000000001E-2</c:v>
                </c:pt>
                <c:pt idx="3087">
                  <c:v>0</c:v>
                </c:pt>
                <c:pt idx="3088">
                  <c:v>4.3999999999999997E-2</c:v>
                </c:pt>
                <c:pt idx="3089">
                  <c:v>3.3000000000000002E-2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0.03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4.0000000000000001E-3</c:v>
                </c:pt>
                <c:pt idx="3099">
                  <c:v>3.5999999999999997E-2</c:v>
                </c:pt>
                <c:pt idx="3100">
                  <c:v>9.5000000000000001E-2</c:v>
                </c:pt>
                <c:pt idx="3101">
                  <c:v>1E-3</c:v>
                </c:pt>
                <c:pt idx="3102">
                  <c:v>3.9E-2</c:v>
                </c:pt>
                <c:pt idx="3103">
                  <c:v>8.0000000000000002E-3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1.4999999999999999E-2</c:v>
                </c:pt>
                <c:pt idx="3108">
                  <c:v>6.0000000000000001E-3</c:v>
                </c:pt>
                <c:pt idx="3109">
                  <c:v>0.13600000000000001</c:v>
                </c:pt>
                <c:pt idx="3110">
                  <c:v>7.8E-2</c:v>
                </c:pt>
                <c:pt idx="3111">
                  <c:v>8.9999999999999993E-3</c:v>
                </c:pt>
                <c:pt idx="3112">
                  <c:v>2E-3</c:v>
                </c:pt>
                <c:pt idx="3113">
                  <c:v>0.02</c:v>
                </c:pt>
                <c:pt idx="3114">
                  <c:v>0</c:v>
                </c:pt>
                <c:pt idx="3115">
                  <c:v>0</c:v>
                </c:pt>
                <c:pt idx="3116">
                  <c:v>2.4E-2</c:v>
                </c:pt>
                <c:pt idx="3117">
                  <c:v>7.0999999999999994E-2</c:v>
                </c:pt>
                <c:pt idx="3118">
                  <c:v>4.0000000000000001E-3</c:v>
                </c:pt>
                <c:pt idx="3119">
                  <c:v>0</c:v>
                </c:pt>
                <c:pt idx="3120">
                  <c:v>0.29899999999999999</c:v>
                </c:pt>
                <c:pt idx="3121">
                  <c:v>0.32100000000000001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5.2999999999999999E-2</c:v>
                </c:pt>
                <c:pt idx="3132">
                  <c:v>2.7E-2</c:v>
                </c:pt>
                <c:pt idx="3133">
                  <c:v>0</c:v>
                </c:pt>
                <c:pt idx="3134">
                  <c:v>0</c:v>
                </c:pt>
                <c:pt idx="3135">
                  <c:v>1E-3</c:v>
                </c:pt>
                <c:pt idx="3136">
                  <c:v>0</c:v>
                </c:pt>
                <c:pt idx="3137">
                  <c:v>0</c:v>
                </c:pt>
                <c:pt idx="3138">
                  <c:v>5.5E-2</c:v>
                </c:pt>
                <c:pt idx="3139">
                  <c:v>1.421</c:v>
                </c:pt>
                <c:pt idx="3140">
                  <c:v>1.4E-2</c:v>
                </c:pt>
                <c:pt idx="3141">
                  <c:v>1.9E-2</c:v>
                </c:pt>
                <c:pt idx="3142">
                  <c:v>4.5999999999999999E-2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2E-3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7.0000000000000001E-3</c:v>
                </c:pt>
                <c:pt idx="3158">
                  <c:v>0.48799999999999999</c:v>
                </c:pt>
                <c:pt idx="3159">
                  <c:v>0.114</c:v>
                </c:pt>
                <c:pt idx="3160">
                  <c:v>0.91700000000000004</c:v>
                </c:pt>
                <c:pt idx="3161">
                  <c:v>0</c:v>
                </c:pt>
                <c:pt idx="3162">
                  <c:v>0</c:v>
                </c:pt>
                <c:pt idx="3163">
                  <c:v>0.67300000000000004</c:v>
                </c:pt>
                <c:pt idx="3164">
                  <c:v>0</c:v>
                </c:pt>
                <c:pt idx="3165">
                  <c:v>1.0999999999999999E-2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2.4E-2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0.14499999999999999</c:v>
                </c:pt>
                <c:pt idx="3174">
                  <c:v>0.255</c:v>
                </c:pt>
                <c:pt idx="3175">
                  <c:v>2E-3</c:v>
                </c:pt>
                <c:pt idx="3176">
                  <c:v>0</c:v>
                </c:pt>
                <c:pt idx="3177">
                  <c:v>6.0000000000000001E-3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0.04</c:v>
                </c:pt>
                <c:pt idx="3193">
                  <c:v>2.4E-2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0.26500000000000001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4.4999999999999998E-2</c:v>
                </c:pt>
                <c:pt idx="3224">
                  <c:v>0</c:v>
                </c:pt>
                <c:pt idx="3225">
                  <c:v>0</c:v>
                </c:pt>
                <c:pt idx="3226">
                  <c:v>0.59499999999999997</c:v>
                </c:pt>
                <c:pt idx="3227">
                  <c:v>1.0999999999999999E-2</c:v>
                </c:pt>
                <c:pt idx="3228">
                  <c:v>0.06</c:v>
                </c:pt>
                <c:pt idx="3229">
                  <c:v>0.12</c:v>
                </c:pt>
                <c:pt idx="3230">
                  <c:v>0.25</c:v>
                </c:pt>
                <c:pt idx="3231">
                  <c:v>0.67900000000000005</c:v>
                </c:pt>
                <c:pt idx="3232">
                  <c:v>6.52</c:v>
                </c:pt>
                <c:pt idx="3233">
                  <c:v>17.689</c:v>
                </c:pt>
                <c:pt idx="3234">
                  <c:v>0.34899999999999998</c:v>
                </c:pt>
                <c:pt idx="3235">
                  <c:v>1.0529999999999999</c:v>
                </c:pt>
                <c:pt idx="3236">
                  <c:v>0</c:v>
                </c:pt>
                <c:pt idx="3237">
                  <c:v>8.0000000000000002E-3</c:v>
                </c:pt>
                <c:pt idx="3238">
                  <c:v>0</c:v>
                </c:pt>
                <c:pt idx="3239">
                  <c:v>0.18099999999999999</c:v>
                </c:pt>
                <c:pt idx="3240">
                  <c:v>0.08</c:v>
                </c:pt>
                <c:pt idx="3241">
                  <c:v>0</c:v>
                </c:pt>
                <c:pt idx="3242">
                  <c:v>0</c:v>
                </c:pt>
                <c:pt idx="3243">
                  <c:v>4.0000000000000001E-3</c:v>
                </c:pt>
                <c:pt idx="3244">
                  <c:v>0</c:v>
                </c:pt>
                <c:pt idx="3245">
                  <c:v>0.57599999999999996</c:v>
                </c:pt>
                <c:pt idx="3246">
                  <c:v>0.29399999999999998</c:v>
                </c:pt>
                <c:pt idx="3247">
                  <c:v>5.7000000000000002E-2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0.113</c:v>
                </c:pt>
                <c:pt idx="3255">
                  <c:v>0</c:v>
                </c:pt>
                <c:pt idx="3256">
                  <c:v>0</c:v>
                </c:pt>
                <c:pt idx="3257">
                  <c:v>4.3999999999999997E-2</c:v>
                </c:pt>
                <c:pt idx="3258">
                  <c:v>0</c:v>
                </c:pt>
                <c:pt idx="3259">
                  <c:v>0.41</c:v>
                </c:pt>
                <c:pt idx="3260">
                  <c:v>0.85699999999999998</c:v>
                </c:pt>
                <c:pt idx="3261">
                  <c:v>1.2909999999999999</c:v>
                </c:pt>
                <c:pt idx="3262">
                  <c:v>0</c:v>
                </c:pt>
                <c:pt idx="3263">
                  <c:v>5.5E-2</c:v>
                </c:pt>
                <c:pt idx="3264">
                  <c:v>2.5000000000000001E-2</c:v>
                </c:pt>
                <c:pt idx="3265">
                  <c:v>8.1000000000000003E-2</c:v>
                </c:pt>
                <c:pt idx="3266">
                  <c:v>0</c:v>
                </c:pt>
                <c:pt idx="3267">
                  <c:v>0</c:v>
                </c:pt>
                <c:pt idx="3268">
                  <c:v>0.121</c:v>
                </c:pt>
                <c:pt idx="3269">
                  <c:v>0</c:v>
                </c:pt>
                <c:pt idx="3270">
                  <c:v>0.53500000000000003</c:v>
                </c:pt>
                <c:pt idx="3271">
                  <c:v>0.311</c:v>
                </c:pt>
                <c:pt idx="3272">
                  <c:v>0.11</c:v>
                </c:pt>
                <c:pt idx="3273">
                  <c:v>0.753</c:v>
                </c:pt>
                <c:pt idx="3274">
                  <c:v>0.57099999999999995</c:v>
                </c:pt>
                <c:pt idx="3275">
                  <c:v>2.702</c:v>
                </c:pt>
                <c:pt idx="3276">
                  <c:v>5.0019999999999998</c:v>
                </c:pt>
                <c:pt idx="3277">
                  <c:v>5.1139999999999999</c:v>
                </c:pt>
                <c:pt idx="3278">
                  <c:v>11.558999999999999</c:v>
                </c:pt>
                <c:pt idx="3279">
                  <c:v>2.4020000000000001</c:v>
                </c:pt>
                <c:pt idx="3280">
                  <c:v>0.26600000000000001</c:v>
                </c:pt>
                <c:pt idx="3281">
                  <c:v>1.7000000000000001E-2</c:v>
                </c:pt>
                <c:pt idx="3282">
                  <c:v>0</c:v>
                </c:pt>
                <c:pt idx="3283">
                  <c:v>0.161</c:v>
                </c:pt>
                <c:pt idx="3284">
                  <c:v>0.29099999999999998</c:v>
                </c:pt>
                <c:pt idx="3285">
                  <c:v>1.2789999999999999</c:v>
                </c:pt>
                <c:pt idx="3286">
                  <c:v>0</c:v>
                </c:pt>
                <c:pt idx="3287">
                  <c:v>1.2E-2</c:v>
                </c:pt>
                <c:pt idx="3288">
                  <c:v>7.0000000000000001E-3</c:v>
                </c:pt>
                <c:pt idx="3289">
                  <c:v>0.20100000000000001</c:v>
                </c:pt>
                <c:pt idx="3290">
                  <c:v>0.375</c:v>
                </c:pt>
                <c:pt idx="3291">
                  <c:v>0.20100000000000001</c:v>
                </c:pt>
                <c:pt idx="3292">
                  <c:v>0.96599999999999997</c:v>
                </c:pt>
                <c:pt idx="3293">
                  <c:v>1.222</c:v>
                </c:pt>
                <c:pt idx="3294">
                  <c:v>1.1910000000000001</c:v>
                </c:pt>
                <c:pt idx="3295">
                  <c:v>0.42399999999999999</c:v>
                </c:pt>
                <c:pt idx="3296">
                  <c:v>1.3979999999999999</c:v>
                </c:pt>
                <c:pt idx="3297">
                  <c:v>1.353</c:v>
                </c:pt>
                <c:pt idx="3298">
                  <c:v>0.94199999999999995</c:v>
                </c:pt>
                <c:pt idx="3299">
                  <c:v>0.42099999999999999</c:v>
                </c:pt>
                <c:pt idx="3300">
                  <c:v>0</c:v>
                </c:pt>
                <c:pt idx="3301">
                  <c:v>0.379</c:v>
                </c:pt>
                <c:pt idx="3302">
                  <c:v>6.7000000000000004E-2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0.217</c:v>
                </c:pt>
                <c:pt idx="3307">
                  <c:v>0.31900000000000001</c:v>
                </c:pt>
                <c:pt idx="3308">
                  <c:v>2.1789999999999998</c:v>
                </c:pt>
                <c:pt idx="3309">
                  <c:v>0.22800000000000001</c:v>
                </c:pt>
                <c:pt idx="3310">
                  <c:v>4.1000000000000002E-2</c:v>
                </c:pt>
                <c:pt idx="3311">
                  <c:v>0</c:v>
                </c:pt>
                <c:pt idx="3312">
                  <c:v>0.28499999999999998</c:v>
                </c:pt>
                <c:pt idx="3313">
                  <c:v>0.10100000000000001</c:v>
                </c:pt>
                <c:pt idx="3314">
                  <c:v>2.2509999999999999</c:v>
                </c:pt>
                <c:pt idx="3315">
                  <c:v>0.39600000000000002</c:v>
                </c:pt>
                <c:pt idx="3316">
                  <c:v>0.29699999999999999</c:v>
                </c:pt>
                <c:pt idx="3317">
                  <c:v>0.40400000000000003</c:v>
                </c:pt>
                <c:pt idx="3318">
                  <c:v>5.5E-2</c:v>
                </c:pt>
                <c:pt idx="3319">
                  <c:v>4.2999999999999997E-2</c:v>
                </c:pt>
                <c:pt idx="3320">
                  <c:v>0.11700000000000001</c:v>
                </c:pt>
                <c:pt idx="3321">
                  <c:v>0.13300000000000001</c:v>
                </c:pt>
                <c:pt idx="3322">
                  <c:v>0.153</c:v>
                </c:pt>
                <c:pt idx="3323">
                  <c:v>0</c:v>
                </c:pt>
                <c:pt idx="3324">
                  <c:v>0</c:v>
                </c:pt>
                <c:pt idx="3325">
                  <c:v>2.5779999999999998</c:v>
                </c:pt>
                <c:pt idx="3326">
                  <c:v>4.1749999999999998</c:v>
                </c:pt>
                <c:pt idx="3327">
                  <c:v>1.4E-2</c:v>
                </c:pt>
                <c:pt idx="3328">
                  <c:v>0</c:v>
                </c:pt>
                <c:pt idx="3329">
                  <c:v>0</c:v>
                </c:pt>
                <c:pt idx="3330">
                  <c:v>4.1000000000000002E-2</c:v>
                </c:pt>
                <c:pt idx="3331">
                  <c:v>0.33400000000000002</c:v>
                </c:pt>
                <c:pt idx="3332">
                  <c:v>1.268</c:v>
                </c:pt>
                <c:pt idx="3333">
                  <c:v>9.6000000000000002E-2</c:v>
                </c:pt>
                <c:pt idx="3334">
                  <c:v>3.702</c:v>
                </c:pt>
                <c:pt idx="3335">
                  <c:v>7.8369999999999997</c:v>
                </c:pt>
                <c:pt idx="3336">
                  <c:v>0.95199999999999996</c:v>
                </c:pt>
                <c:pt idx="3337">
                  <c:v>0.80200000000000005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0.28399999999999997</c:v>
                </c:pt>
                <c:pt idx="3342">
                  <c:v>0.84399999999999997</c:v>
                </c:pt>
                <c:pt idx="3343">
                  <c:v>1.6950000000000001</c:v>
                </c:pt>
                <c:pt idx="3344">
                  <c:v>5.0979999999999999</c:v>
                </c:pt>
                <c:pt idx="3345">
                  <c:v>1.298</c:v>
                </c:pt>
                <c:pt idx="3346">
                  <c:v>0.73299999999999998</c:v>
                </c:pt>
                <c:pt idx="3347">
                  <c:v>0.55900000000000005</c:v>
                </c:pt>
                <c:pt idx="3348">
                  <c:v>3.6779999999999999</c:v>
                </c:pt>
                <c:pt idx="3349">
                  <c:v>6.3070000000000004</c:v>
                </c:pt>
                <c:pt idx="3350">
                  <c:v>4.4420000000000002</c:v>
                </c:pt>
                <c:pt idx="3351">
                  <c:v>1.732</c:v>
                </c:pt>
                <c:pt idx="3352">
                  <c:v>0.72899999999999998</c:v>
                </c:pt>
                <c:pt idx="3353">
                  <c:v>3.226</c:v>
                </c:pt>
                <c:pt idx="3354">
                  <c:v>0.81399999999999995</c:v>
                </c:pt>
                <c:pt idx="3355">
                  <c:v>1.42</c:v>
                </c:pt>
                <c:pt idx="3356">
                  <c:v>2.5840000000000001</c:v>
                </c:pt>
                <c:pt idx="3357">
                  <c:v>1.6859999999999999</c:v>
                </c:pt>
                <c:pt idx="3358">
                  <c:v>2.1999999999999999E-2</c:v>
                </c:pt>
                <c:pt idx="3359">
                  <c:v>0</c:v>
                </c:pt>
                <c:pt idx="3360">
                  <c:v>2.1960000000000002</c:v>
                </c:pt>
                <c:pt idx="3361">
                  <c:v>6.2910000000000004</c:v>
                </c:pt>
                <c:pt idx="3362">
                  <c:v>7.9340000000000002</c:v>
                </c:pt>
                <c:pt idx="3363">
                  <c:v>11.712999999999999</c:v>
                </c:pt>
                <c:pt idx="3364">
                  <c:v>2.39</c:v>
                </c:pt>
                <c:pt idx="3365">
                  <c:v>0.41</c:v>
                </c:pt>
                <c:pt idx="3366">
                  <c:v>0.65200000000000002</c:v>
                </c:pt>
                <c:pt idx="3367">
                  <c:v>0.95199999999999996</c:v>
                </c:pt>
                <c:pt idx="3368">
                  <c:v>0.627</c:v>
                </c:pt>
                <c:pt idx="3369">
                  <c:v>0.32700000000000001</c:v>
                </c:pt>
                <c:pt idx="3370">
                  <c:v>4.4999999999999998E-2</c:v>
                </c:pt>
                <c:pt idx="3371">
                  <c:v>0.78700000000000003</c:v>
                </c:pt>
                <c:pt idx="3372">
                  <c:v>6.2E-2</c:v>
                </c:pt>
                <c:pt idx="3373">
                  <c:v>7.0999999999999994E-2</c:v>
                </c:pt>
                <c:pt idx="3374">
                  <c:v>0.20300000000000001</c:v>
                </c:pt>
                <c:pt idx="3375">
                  <c:v>0</c:v>
                </c:pt>
                <c:pt idx="3376">
                  <c:v>1.2230000000000001</c:v>
                </c:pt>
                <c:pt idx="3377">
                  <c:v>2.5939999999999999</c:v>
                </c:pt>
                <c:pt idx="3378">
                  <c:v>0.66200000000000003</c:v>
                </c:pt>
                <c:pt idx="3379">
                  <c:v>0</c:v>
                </c:pt>
                <c:pt idx="3380">
                  <c:v>0.20499999999999999</c:v>
                </c:pt>
                <c:pt idx="3381">
                  <c:v>5.5E-2</c:v>
                </c:pt>
                <c:pt idx="3382">
                  <c:v>0.114</c:v>
                </c:pt>
                <c:pt idx="3383">
                  <c:v>0</c:v>
                </c:pt>
                <c:pt idx="3384">
                  <c:v>0.192</c:v>
                </c:pt>
                <c:pt idx="3385">
                  <c:v>0.112</c:v>
                </c:pt>
                <c:pt idx="3386">
                  <c:v>0.32900000000000001</c:v>
                </c:pt>
                <c:pt idx="3387">
                  <c:v>0.08</c:v>
                </c:pt>
                <c:pt idx="3388">
                  <c:v>1.286</c:v>
                </c:pt>
                <c:pt idx="3389">
                  <c:v>3.05</c:v>
                </c:pt>
                <c:pt idx="3390">
                  <c:v>9.5120000000000005</c:v>
                </c:pt>
                <c:pt idx="3391">
                  <c:v>11.371</c:v>
                </c:pt>
                <c:pt idx="3392">
                  <c:v>11.776999999999999</c:v>
                </c:pt>
                <c:pt idx="3393">
                  <c:v>2.33</c:v>
                </c:pt>
                <c:pt idx="3394">
                  <c:v>5.4530000000000003</c:v>
                </c:pt>
                <c:pt idx="3395">
                  <c:v>7.92</c:v>
                </c:pt>
                <c:pt idx="3396">
                  <c:v>6.4909999999999997</c:v>
                </c:pt>
                <c:pt idx="3397">
                  <c:v>2.0619999999999998</c:v>
                </c:pt>
                <c:pt idx="3398">
                  <c:v>0.53800000000000003</c:v>
                </c:pt>
                <c:pt idx="3399">
                  <c:v>20.582999999999998</c:v>
                </c:pt>
                <c:pt idx="3400">
                  <c:v>31.024999999999999</c:v>
                </c:pt>
                <c:pt idx="3401">
                  <c:v>7.6020000000000003</c:v>
                </c:pt>
                <c:pt idx="3402">
                  <c:v>11.173999999999999</c:v>
                </c:pt>
                <c:pt idx="3403">
                  <c:v>4.1449999999999996</c:v>
                </c:pt>
                <c:pt idx="3404">
                  <c:v>2.8580000000000001</c:v>
                </c:pt>
                <c:pt idx="3405">
                  <c:v>0.48299999999999998</c:v>
                </c:pt>
                <c:pt idx="3406">
                  <c:v>6.7000000000000004E-2</c:v>
                </c:pt>
                <c:pt idx="3407">
                  <c:v>1.244</c:v>
                </c:pt>
                <c:pt idx="3408">
                  <c:v>7.5750000000000002</c:v>
                </c:pt>
                <c:pt idx="3409">
                  <c:v>9.6859999999999999</c:v>
                </c:pt>
                <c:pt idx="3410">
                  <c:v>2.9329999999999998</c:v>
                </c:pt>
                <c:pt idx="3411">
                  <c:v>2.077</c:v>
                </c:pt>
                <c:pt idx="3412">
                  <c:v>3.165</c:v>
                </c:pt>
                <c:pt idx="3413">
                  <c:v>4.2859999999999996</c:v>
                </c:pt>
                <c:pt idx="3414">
                  <c:v>10.366</c:v>
                </c:pt>
                <c:pt idx="3415">
                  <c:v>1.1830000000000001</c:v>
                </c:pt>
                <c:pt idx="3416">
                  <c:v>2.4020000000000001</c:v>
                </c:pt>
                <c:pt idx="3417">
                  <c:v>2.9830000000000001</c:v>
                </c:pt>
                <c:pt idx="3418">
                  <c:v>8.2460000000000004</c:v>
                </c:pt>
                <c:pt idx="3419">
                  <c:v>5.4770000000000003</c:v>
                </c:pt>
                <c:pt idx="3420">
                  <c:v>0.24299999999999999</c:v>
                </c:pt>
                <c:pt idx="3421">
                  <c:v>1.37</c:v>
                </c:pt>
                <c:pt idx="3422">
                  <c:v>1.325</c:v>
                </c:pt>
                <c:pt idx="3423">
                  <c:v>0.746</c:v>
                </c:pt>
                <c:pt idx="3424">
                  <c:v>1.3640000000000001</c:v>
                </c:pt>
                <c:pt idx="3425">
                  <c:v>1.4999999999999999E-2</c:v>
                </c:pt>
                <c:pt idx="3426">
                  <c:v>2.5000000000000001E-2</c:v>
                </c:pt>
                <c:pt idx="3427">
                  <c:v>0.63400000000000001</c:v>
                </c:pt>
                <c:pt idx="3428">
                  <c:v>0.83399999999999996</c:v>
                </c:pt>
                <c:pt idx="3429">
                  <c:v>2.4E-2</c:v>
                </c:pt>
                <c:pt idx="3430">
                  <c:v>0.1</c:v>
                </c:pt>
                <c:pt idx="3431">
                  <c:v>9.2999999999999999E-2</c:v>
                </c:pt>
                <c:pt idx="3432">
                  <c:v>0</c:v>
                </c:pt>
                <c:pt idx="3433">
                  <c:v>2.3E-2</c:v>
                </c:pt>
                <c:pt idx="3434">
                  <c:v>0</c:v>
                </c:pt>
                <c:pt idx="3435">
                  <c:v>0</c:v>
                </c:pt>
                <c:pt idx="3436">
                  <c:v>4.3999999999999997E-2</c:v>
                </c:pt>
                <c:pt idx="3437">
                  <c:v>0.36699999999999999</c:v>
                </c:pt>
                <c:pt idx="3438">
                  <c:v>0.35299999999999998</c:v>
                </c:pt>
                <c:pt idx="3439">
                  <c:v>4.7E-2</c:v>
                </c:pt>
                <c:pt idx="3440">
                  <c:v>0.311</c:v>
                </c:pt>
                <c:pt idx="3441">
                  <c:v>0.46600000000000003</c:v>
                </c:pt>
                <c:pt idx="3442">
                  <c:v>0.95299999999999996</c:v>
                </c:pt>
                <c:pt idx="3443">
                  <c:v>1.9990000000000001</c:v>
                </c:pt>
                <c:pt idx="3444">
                  <c:v>0.14499999999999999</c:v>
                </c:pt>
                <c:pt idx="3445">
                  <c:v>0</c:v>
                </c:pt>
                <c:pt idx="3446">
                  <c:v>1.0999999999999999E-2</c:v>
                </c:pt>
                <c:pt idx="3447">
                  <c:v>0.376</c:v>
                </c:pt>
                <c:pt idx="3448">
                  <c:v>1.046</c:v>
                </c:pt>
                <c:pt idx="3449">
                  <c:v>0.191</c:v>
                </c:pt>
                <c:pt idx="3450">
                  <c:v>7.3999999999999996E-2</c:v>
                </c:pt>
                <c:pt idx="3451">
                  <c:v>0.75900000000000001</c:v>
                </c:pt>
                <c:pt idx="3452">
                  <c:v>0.55800000000000005</c:v>
                </c:pt>
                <c:pt idx="3453">
                  <c:v>0.106</c:v>
                </c:pt>
                <c:pt idx="3454">
                  <c:v>7.0000000000000007E-2</c:v>
                </c:pt>
                <c:pt idx="3455">
                  <c:v>5.8999999999999997E-2</c:v>
                </c:pt>
                <c:pt idx="3456">
                  <c:v>0.68899999999999995</c:v>
                </c:pt>
                <c:pt idx="3457">
                  <c:v>0.76</c:v>
                </c:pt>
                <c:pt idx="3458">
                  <c:v>1.819</c:v>
                </c:pt>
                <c:pt idx="3459">
                  <c:v>1.595</c:v>
                </c:pt>
                <c:pt idx="3460">
                  <c:v>2.33</c:v>
                </c:pt>
                <c:pt idx="3461">
                  <c:v>0.252</c:v>
                </c:pt>
                <c:pt idx="3462">
                  <c:v>9.0999999999999998E-2</c:v>
                </c:pt>
                <c:pt idx="3463">
                  <c:v>0.442</c:v>
                </c:pt>
                <c:pt idx="3464">
                  <c:v>0.51500000000000001</c:v>
                </c:pt>
                <c:pt idx="3465">
                  <c:v>6.9000000000000006E-2</c:v>
                </c:pt>
                <c:pt idx="3466">
                  <c:v>2E-3</c:v>
                </c:pt>
                <c:pt idx="3467">
                  <c:v>2.5999999999999999E-2</c:v>
                </c:pt>
                <c:pt idx="3468">
                  <c:v>7.5999999999999998E-2</c:v>
                </c:pt>
                <c:pt idx="3469">
                  <c:v>3.7999999999999999E-2</c:v>
                </c:pt>
                <c:pt idx="3470">
                  <c:v>0</c:v>
                </c:pt>
                <c:pt idx="3471">
                  <c:v>1E-3</c:v>
                </c:pt>
                <c:pt idx="3472">
                  <c:v>8.3000000000000004E-2</c:v>
                </c:pt>
                <c:pt idx="3473">
                  <c:v>0.105</c:v>
                </c:pt>
                <c:pt idx="3474">
                  <c:v>0.67</c:v>
                </c:pt>
                <c:pt idx="3475">
                  <c:v>0</c:v>
                </c:pt>
                <c:pt idx="3476">
                  <c:v>6.0000000000000001E-3</c:v>
                </c:pt>
                <c:pt idx="3477">
                  <c:v>2.7E-2</c:v>
                </c:pt>
                <c:pt idx="3478">
                  <c:v>0</c:v>
                </c:pt>
                <c:pt idx="3479">
                  <c:v>0</c:v>
                </c:pt>
                <c:pt idx="3480">
                  <c:v>0.311</c:v>
                </c:pt>
                <c:pt idx="3481">
                  <c:v>0.84899999999999998</c:v>
                </c:pt>
                <c:pt idx="3482">
                  <c:v>0</c:v>
                </c:pt>
                <c:pt idx="3483">
                  <c:v>7.6999999999999999E-2</c:v>
                </c:pt>
                <c:pt idx="3484">
                  <c:v>0.19700000000000001</c:v>
                </c:pt>
                <c:pt idx="3485">
                  <c:v>0.85799999999999998</c:v>
                </c:pt>
                <c:pt idx="3486">
                  <c:v>5.8140000000000001</c:v>
                </c:pt>
                <c:pt idx="3487">
                  <c:v>2.3460000000000001</c:v>
                </c:pt>
                <c:pt idx="3488">
                  <c:v>3.0000000000000001E-3</c:v>
                </c:pt>
                <c:pt idx="3489">
                  <c:v>6.0000000000000001E-3</c:v>
                </c:pt>
                <c:pt idx="3490">
                  <c:v>3.0000000000000001E-3</c:v>
                </c:pt>
                <c:pt idx="3491">
                  <c:v>0.04</c:v>
                </c:pt>
                <c:pt idx="3492">
                  <c:v>5.0000000000000001E-3</c:v>
                </c:pt>
                <c:pt idx="3493">
                  <c:v>0.183</c:v>
                </c:pt>
                <c:pt idx="3494">
                  <c:v>2E-3</c:v>
                </c:pt>
                <c:pt idx="3495">
                  <c:v>0.03</c:v>
                </c:pt>
                <c:pt idx="3496">
                  <c:v>0.39600000000000002</c:v>
                </c:pt>
                <c:pt idx="3497">
                  <c:v>0.627</c:v>
                </c:pt>
                <c:pt idx="3498">
                  <c:v>0.106</c:v>
                </c:pt>
                <c:pt idx="3499">
                  <c:v>4.9000000000000002E-2</c:v>
                </c:pt>
                <c:pt idx="3500">
                  <c:v>5.5E-2</c:v>
                </c:pt>
                <c:pt idx="3501">
                  <c:v>9.2999999999999999E-2</c:v>
                </c:pt>
                <c:pt idx="3502">
                  <c:v>0</c:v>
                </c:pt>
                <c:pt idx="3503">
                  <c:v>0</c:v>
                </c:pt>
                <c:pt idx="3504">
                  <c:v>0.371</c:v>
                </c:pt>
                <c:pt idx="3505">
                  <c:v>0.29899999999999999</c:v>
                </c:pt>
                <c:pt idx="3506">
                  <c:v>0.41</c:v>
                </c:pt>
                <c:pt idx="3507">
                  <c:v>0.13900000000000001</c:v>
                </c:pt>
                <c:pt idx="3508">
                  <c:v>4.2999999999999997E-2</c:v>
                </c:pt>
                <c:pt idx="3509">
                  <c:v>5.2999999999999999E-2</c:v>
                </c:pt>
                <c:pt idx="3510">
                  <c:v>4.8000000000000001E-2</c:v>
                </c:pt>
                <c:pt idx="3511">
                  <c:v>0</c:v>
                </c:pt>
                <c:pt idx="3512">
                  <c:v>3.0000000000000001E-3</c:v>
                </c:pt>
                <c:pt idx="3513">
                  <c:v>0.1</c:v>
                </c:pt>
                <c:pt idx="3514">
                  <c:v>5.3999999999999999E-2</c:v>
                </c:pt>
                <c:pt idx="3515">
                  <c:v>5.6000000000000001E-2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2.3E-2</c:v>
                </c:pt>
                <c:pt idx="3522">
                  <c:v>4.0000000000000001E-3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5.3999999999999999E-2</c:v>
                </c:pt>
                <c:pt idx="3527">
                  <c:v>0.36899999999999999</c:v>
                </c:pt>
                <c:pt idx="3528">
                  <c:v>1E-3</c:v>
                </c:pt>
                <c:pt idx="3529">
                  <c:v>0</c:v>
                </c:pt>
                <c:pt idx="3530">
                  <c:v>1.6E-2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6.4000000000000001E-2</c:v>
                </c:pt>
                <c:pt idx="3537">
                  <c:v>2.4260000000000002</c:v>
                </c:pt>
                <c:pt idx="3538">
                  <c:v>0.36399999999999999</c:v>
                </c:pt>
                <c:pt idx="3539">
                  <c:v>0</c:v>
                </c:pt>
                <c:pt idx="3540">
                  <c:v>0.40799999999999997</c:v>
                </c:pt>
                <c:pt idx="3541">
                  <c:v>5.0000000000000001E-3</c:v>
                </c:pt>
                <c:pt idx="3542">
                  <c:v>0.157</c:v>
                </c:pt>
                <c:pt idx="3543">
                  <c:v>0</c:v>
                </c:pt>
                <c:pt idx="3544">
                  <c:v>0</c:v>
                </c:pt>
                <c:pt idx="3545">
                  <c:v>0.26200000000000001</c:v>
                </c:pt>
                <c:pt idx="3546">
                  <c:v>0.65200000000000002</c:v>
                </c:pt>
                <c:pt idx="3547">
                  <c:v>4.0000000000000001E-3</c:v>
                </c:pt>
                <c:pt idx="3548">
                  <c:v>0</c:v>
                </c:pt>
                <c:pt idx="3549">
                  <c:v>4.2999999999999997E-2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4.7E-2</c:v>
                </c:pt>
                <c:pt idx="3555">
                  <c:v>0</c:v>
                </c:pt>
                <c:pt idx="3556">
                  <c:v>0.16300000000000001</c:v>
                </c:pt>
                <c:pt idx="3557">
                  <c:v>0.63</c:v>
                </c:pt>
                <c:pt idx="3558">
                  <c:v>1.002</c:v>
                </c:pt>
                <c:pt idx="3559">
                  <c:v>1.1919999999999999</c:v>
                </c:pt>
                <c:pt idx="3560">
                  <c:v>7.5999999999999998E-2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1.4999999999999999E-2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0.14199999999999999</c:v>
                </c:pt>
                <c:pt idx="3586">
                  <c:v>0.317</c:v>
                </c:pt>
                <c:pt idx="3587">
                  <c:v>0.91600000000000004</c:v>
                </c:pt>
                <c:pt idx="3588">
                  <c:v>1.4450000000000001</c:v>
                </c:pt>
                <c:pt idx="3589">
                  <c:v>1.681</c:v>
                </c:pt>
                <c:pt idx="3590">
                  <c:v>7.1999999999999995E-2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8.9999999999999993E-3</c:v>
                </c:pt>
                <c:pt idx="3597">
                  <c:v>0</c:v>
                </c:pt>
                <c:pt idx="3598">
                  <c:v>0.22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1E-3</c:v>
                </c:pt>
                <c:pt idx="3605">
                  <c:v>0</c:v>
                </c:pt>
                <c:pt idx="3606">
                  <c:v>0</c:v>
                </c:pt>
                <c:pt idx="3607">
                  <c:v>1.7000000000000001E-2</c:v>
                </c:pt>
                <c:pt idx="3608">
                  <c:v>0</c:v>
                </c:pt>
                <c:pt idx="3609">
                  <c:v>2.5999999999999999E-2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8.0000000000000002E-3</c:v>
                </c:pt>
                <c:pt idx="3617">
                  <c:v>0.51300000000000001</c:v>
                </c:pt>
                <c:pt idx="3618">
                  <c:v>2.161</c:v>
                </c:pt>
                <c:pt idx="3619">
                  <c:v>0.42099999999999999</c:v>
                </c:pt>
                <c:pt idx="3620">
                  <c:v>0</c:v>
                </c:pt>
                <c:pt idx="3621">
                  <c:v>0</c:v>
                </c:pt>
                <c:pt idx="3622">
                  <c:v>0.14199999999999999</c:v>
                </c:pt>
                <c:pt idx="3623">
                  <c:v>1.5329999999999999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0.122</c:v>
                </c:pt>
                <c:pt idx="3631">
                  <c:v>1.2999999999999999E-2</c:v>
                </c:pt>
                <c:pt idx="3632">
                  <c:v>0.29599999999999999</c:v>
                </c:pt>
                <c:pt idx="3633">
                  <c:v>0.74099999999999999</c:v>
                </c:pt>
                <c:pt idx="3634">
                  <c:v>0.10299999999999999</c:v>
                </c:pt>
                <c:pt idx="3635">
                  <c:v>0</c:v>
                </c:pt>
                <c:pt idx="3636">
                  <c:v>0</c:v>
                </c:pt>
                <c:pt idx="3637">
                  <c:v>0.28699999999999998</c:v>
                </c:pt>
                <c:pt idx="3638">
                  <c:v>1.0429999999999999</c:v>
                </c:pt>
                <c:pt idx="3639">
                  <c:v>0.29699999999999999</c:v>
                </c:pt>
                <c:pt idx="3640">
                  <c:v>3.2000000000000001E-2</c:v>
                </c:pt>
                <c:pt idx="3641">
                  <c:v>0.152</c:v>
                </c:pt>
                <c:pt idx="3642">
                  <c:v>0</c:v>
                </c:pt>
                <c:pt idx="3643">
                  <c:v>0.46700000000000003</c:v>
                </c:pt>
                <c:pt idx="3644">
                  <c:v>3.0950000000000002</c:v>
                </c:pt>
                <c:pt idx="3645">
                  <c:v>3.9649999999999999</c:v>
                </c:pt>
                <c:pt idx="3646">
                  <c:v>1.879</c:v>
                </c:pt>
                <c:pt idx="3647">
                  <c:v>1.968</c:v>
                </c:pt>
                <c:pt idx="3648">
                  <c:v>1.012</c:v>
                </c:pt>
                <c:pt idx="3649">
                  <c:v>0.22900000000000001</c:v>
                </c:pt>
                <c:pt idx="3650">
                  <c:v>1.7999999999999999E-2</c:v>
                </c:pt>
                <c:pt idx="3651">
                  <c:v>3.2000000000000001E-2</c:v>
                </c:pt>
                <c:pt idx="3652">
                  <c:v>0.17299999999999999</c:v>
                </c:pt>
                <c:pt idx="3653">
                  <c:v>0.84099999999999997</c:v>
                </c:pt>
                <c:pt idx="3654">
                  <c:v>0</c:v>
                </c:pt>
                <c:pt idx="3655">
                  <c:v>0</c:v>
                </c:pt>
                <c:pt idx="3656">
                  <c:v>0.17699999999999999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4.8000000000000001E-2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3.2000000000000001E-2</c:v>
                </c:pt>
                <c:pt idx="3668">
                  <c:v>0.26800000000000002</c:v>
                </c:pt>
                <c:pt idx="3669">
                  <c:v>0.39600000000000002</c:v>
                </c:pt>
                <c:pt idx="3670">
                  <c:v>6.4000000000000001E-2</c:v>
                </c:pt>
                <c:pt idx="3671">
                  <c:v>0.22600000000000001</c:v>
                </c:pt>
                <c:pt idx="3672">
                  <c:v>0.80500000000000005</c:v>
                </c:pt>
                <c:pt idx="3673">
                  <c:v>0.46</c:v>
                </c:pt>
                <c:pt idx="3674">
                  <c:v>0.73499999999999999</c:v>
                </c:pt>
                <c:pt idx="3675">
                  <c:v>1.655</c:v>
                </c:pt>
                <c:pt idx="3676">
                  <c:v>1.504</c:v>
                </c:pt>
                <c:pt idx="3677">
                  <c:v>5.0830000000000002</c:v>
                </c:pt>
                <c:pt idx="3678">
                  <c:v>1.288</c:v>
                </c:pt>
                <c:pt idx="3679">
                  <c:v>15.326000000000001</c:v>
                </c:pt>
                <c:pt idx="3680">
                  <c:v>4.5979999999999999</c:v>
                </c:pt>
                <c:pt idx="3681">
                  <c:v>2.4950000000000001</c:v>
                </c:pt>
                <c:pt idx="3682">
                  <c:v>0.53100000000000003</c:v>
                </c:pt>
                <c:pt idx="3683">
                  <c:v>5.6000000000000001E-2</c:v>
                </c:pt>
                <c:pt idx="3684">
                  <c:v>1.855</c:v>
                </c:pt>
                <c:pt idx="3685">
                  <c:v>4.1260000000000003</c:v>
                </c:pt>
                <c:pt idx="3686">
                  <c:v>8.6340000000000003</c:v>
                </c:pt>
                <c:pt idx="3687">
                  <c:v>18.061</c:v>
                </c:pt>
                <c:pt idx="3688">
                  <c:v>23.524000000000001</c:v>
                </c:pt>
                <c:pt idx="3689">
                  <c:v>21.300999999999998</c:v>
                </c:pt>
                <c:pt idx="3690">
                  <c:v>17.119</c:v>
                </c:pt>
                <c:pt idx="3691">
                  <c:v>8.0730000000000004</c:v>
                </c:pt>
                <c:pt idx="3692">
                  <c:v>4.843</c:v>
                </c:pt>
                <c:pt idx="3693">
                  <c:v>0.52700000000000002</c:v>
                </c:pt>
                <c:pt idx="3694">
                  <c:v>6.93</c:v>
                </c:pt>
                <c:pt idx="3695">
                  <c:v>5.0389999999999997</c:v>
                </c:pt>
                <c:pt idx="3696">
                  <c:v>0.86799999999999999</c:v>
                </c:pt>
                <c:pt idx="3697">
                  <c:v>0.76800000000000002</c:v>
                </c:pt>
                <c:pt idx="3698">
                  <c:v>7.2999999999999995E-2</c:v>
                </c:pt>
                <c:pt idx="3699">
                  <c:v>1.762</c:v>
                </c:pt>
                <c:pt idx="3700">
                  <c:v>7.7759999999999998</c:v>
                </c:pt>
                <c:pt idx="3701">
                  <c:v>1.9179999999999999</c:v>
                </c:pt>
                <c:pt idx="3702">
                  <c:v>6.2110000000000003</c:v>
                </c:pt>
                <c:pt idx="3703">
                  <c:v>3.19</c:v>
                </c:pt>
                <c:pt idx="3704">
                  <c:v>0.25</c:v>
                </c:pt>
                <c:pt idx="3705">
                  <c:v>0</c:v>
                </c:pt>
                <c:pt idx="3706">
                  <c:v>0.106</c:v>
                </c:pt>
                <c:pt idx="3707">
                  <c:v>0.123</c:v>
                </c:pt>
                <c:pt idx="3708">
                  <c:v>2.5000000000000001E-2</c:v>
                </c:pt>
                <c:pt idx="3709">
                  <c:v>0</c:v>
                </c:pt>
                <c:pt idx="3710">
                  <c:v>0.51400000000000001</c:v>
                </c:pt>
                <c:pt idx="3711">
                  <c:v>0</c:v>
                </c:pt>
                <c:pt idx="3712">
                  <c:v>2.1999999999999999E-2</c:v>
                </c:pt>
                <c:pt idx="3713">
                  <c:v>0.21</c:v>
                </c:pt>
                <c:pt idx="3714">
                  <c:v>0.05</c:v>
                </c:pt>
                <c:pt idx="3715">
                  <c:v>2.573</c:v>
                </c:pt>
                <c:pt idx="3716">
                  <c:v>2.08</c:v>
                </c:pt>
                <c:pt idx="3717">
                  <c:v>5.3319999999999999</c:v>
                </c:pt>
                <c:pt idx="3718">
                  <c:v>0.57599999999999996</c:v>
                </c:pt>
                <c:pt idx="3719">
                  <c:v>0.14099999999999999</c:v>
                </c:pt>
                <c:pt idx="3720">
                  <c:v>0.65400000000000003</c:v>
                </c:pt>
                <c:pt idx="3721">
                  <c:v>1.6339999999999999</c:v>
                </c:pt>
                <c:pt idx="3722">
                  <c:v>2.6030000000000002</c:v>
                </c:pt>
                <c:pt idx="3723">
                  <c:v>1.1180000000000001</c:v>
                </c:pt>
                <c:pt idx="3724">
                  <c:v>1.208</c:v>
                </c:pt>
                <c:pt idx="3725">
                  <c:v>0.46100000000000002</c:v>
                </c:pt>
                <c:pt idx="3726">
                  <c:v>1.014</c:v>
                </c:pt>
                <c:pt idx="3727">
                  <c:v>0.96399999999999997</c:v>
                </c:pt>
                <c:pt idx="3728">
                  <c:v>2.9569999999999999</c:v>
                </c:pt>
                <c:pt idx="3729">
                  <c:v>5.1580000000000004</c:v>
                </c:pt>
                <c:pt idx="3730">
                  <c:v>1.9810000000000001</c:v>
                </c:pt>
                <c:pt idx="3731">
                  <c:v>1.367</c:v>
                </c:pt>
                <c:pt idx="3732">
                  <c:v>2.65</c:v>
                </c:pt>
                <c:pt idx="3733">
                  <c:v>6.8310000000000004</c:v>
                </c:pt>
                <c:pt idx="3734">
                  <c:v>17.725999999999999</c:v>
                </c:pt>
                <c:pt idx="3735">
                  <c:v>17.832000000000001</c:v>
                </c:pt>
                <c:pt idx="3736">
                  <c:v>15.801</c:v>
                </c:pt>
                <c:pt idx="3737">
                  <c:v>7.7110000000000003</c:v>
                </c:pt>
                <c:pt idx="3738">
                  <c:v>9.5229999999999997</c:v>
                </c:pt>
                <c:pt idx="3739">
                  <c:v>6.3659999999999997</c:v>
                </c:pt>
                <c:pt idx="3740">
                  <c:v>3.4209999999999998</c:v>
                </c:pt>
                <c:pt idx="3741">
                  <c:v>0</c:v>
                </c:pt>
                <c:pt idx="3742">
                  <c:v>0</c:v>
                </c:pt>
                <c:pt idx="3743">
                  <c:v>0.23699999999999999</c:v>
                </c:pt>
                <c:pt idx="3744">
                  <c:v>1.353</c:v>
                </c:pt>
                <c:pt idx="3745">
                  <c:v>3.4889999999999999</c:v>
                </c:pt>
                <c:pt idx="3746">
                  <c:v>10.723000000000001</c:v>
                </c:pt>
                <c:pt idx="3747">
                  <c:v>7.9509999999999996</c:v>
                </c:pt>
                <c:pt idx="3748">
                  <c:v>29.43</c:v>
                </c:pt>
                <c:pt idx="3749">
                  <c:v>3.032</c:v>
                </c:pt>
                <c:pt idx="3750">
                  <c:v>4.5999999999999999E-2</c:v>
                </c:pt>
                <c:pt idx="3751">
                  <c:v>0</c:v>
                </c:pt>
                <c:pt idx="3752">
                  <c:v>0</c:v>
                </c:pt>
                <c:pt idx="3753">
                  <c:v>7.2999999999999995E-2</c:v>
                </c:pt>
                <c:pt idx="3754">
                  <c:v>0</c:v>
                </c:pt>
                <c:pt idx="3755">
                  <c:v>5.5E-2</c:v>
                </c:pt>
                <c:pt idx="3756">
                  <c:v>0</c:v>
                </c:pt>
                <c:pt idx="3757">
                  <c:v>6.9000000000000006E-2</c:v>
                </c:pt>
                <c:pt idx="3758">
                  <c:v>1.6459999999999999</c:v>
                </c:pt>
                <c:pt idx="3759">
                  <c:v>0.11700000000000001</c:v>
                </c:pt>
                <c:pt idx="3760">
                  <c:v>0</c:v>
                </c:pt>
                <c:pt idx="3761">
                  <c:v>0</c:v>
                </c:pt>
                <c:pt idx="3762">
                  <c:v>2.1999999999999999E-2</c:v>
                </c:pt>
                <c:pt idx="3763">
                  <c:v>0</c:v>
                </c:pt>
                <c:pt idx="3764">
                  <c:v>0.14499999999999999</c:v>
                </c:pt>
                <c:pt idx="3765">
                  <c:v>0.44400000000000001</c:v>
                </c:pt>
                <c:pt idx="3766">
                  <c:v>0.11700000000000001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1.2E-2</c:v>
                </c:pt>
                <c:pt idx="3773">
                  <c:v>0.20799999999999999</c:v>
                </c:pt>
                <c:pt idx="3774">
                  <c:v>3.1E-2</c:v>
                </c:pt>
                <c:pt idx="3775">
                  <c:v>1.4E-2</c:v>
                </c:pt>
                <c:pt idx="3776">
                  <c:v>0</c:v>
                </c:pt>
                <c:pt idx="3777">
                  <c:v>6.0000000000000001E-3</c:v>
                </c:pt>
                <c:pt idx="3778">
                  <c:v>8.0000000000000002E-3</c:v>
                </c:pt>
                <c:pt idx="3779">
                  <c:v>4.9000000000000002E-2</c:v>
                </c:pt>
                <c:pt idx="3780">
                  <c:v>0</c:v>
                </c:pt>
                <c:pt idx="3781">
                  <c:v>1.4750000000000001</c:v>
                </c:pt>
                <c:pt idx="3782">
                  <c:v>4.1900000000000004</c:v>
                </c:pt>
                <c:pt idx="3783">
                  <c:v>0.92400000000000004</c:v>
                </c:pt>
                <c:pt idx="3784">
                  <c:v>5.6000000000000001E-2</c:v>
                </c:pt>
                <c:pt idx="3785">
                  <c:v>0.34499999999999997</c:v>
                </c:pt>
                <c:pt idx="3786">
                  <c:v>8.3000000000000004E-2</c:v>
                </c:pt>
                <c:pt idx="3787">
                  <c:v>0.09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0.314</c:v>
                </c:pt>
                <c:pt idx="3794">
                  <c:v>0.29899999999999999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4.7E-2</c:v>
                </c:pt>
                <c:pt idx="3800">
                  <c:v>0.09</c:v>
                </c:pt>
                <c:pt idx="3801">
                  <c:v>1.915</c:v>
                </c:pt>
                <c:pt idx="3802">
                  <c:v>2.6989999999999998</c:v>
                </c:pt>
                <c:pt idx="3803">
                  <c:v>0.24299999999999999</c:v>
                </c:pt>
                <c:pt idx="3804">
                  <c:v>1.339</c:v>
                </c:pt>
                <c:pt idx="3805">
                  <c:v>5.9950000000000001</c:v>
                </c:pt>
                <c:pt idx="3806">
                  <c:v>0.85599999999999998</c:v>
                </c:pt>
                <c:pt idx="3807">
                  <c:v>0.88300000000000001</c:v>
                </c:pt>
                <c:pt idx="3808">
                  <c:v>0.41299999999999998</c:v>
                </c:pt>
                <c:pt idx="3809">
                  <c:v>0.48299999999999998</c:v>
                </c:pt>
                <c:pt idx="3810">
                  <c:v>3.4000000000000002E-2</c:v>
                </c:pt>
                <c:pt idx="3811">
                  <c:v>4.7E-2</c:v>
                </c:pt>
                <c:pt idx="3812">
                  <c:v>0</c:v>
                </c:pt>
                <c:pt idx="3813">
                  <c:v>0</c:v>
                </c:pt>
                <c:pt idx="3814">
                  <c:v>0.123</c:v>
                </c:pt>
                <c:pt idx="3815">
                  <c:v>0.16900000000000001</c:v>
                </c:pt>
                <c:pt idx="3816">
                  <c:v>0.73</c:v>
                </c:pt>
                <c:pt idx="3817">
                  <c:v>3.048</c:v>
                </c:pt>
                <c:pt idx="3818">
                  <c:v>9.4E-2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1.2999999999999999E-2</c:v>
                </c:pt>
                <c:pt idx="3825">
                  <c:v>0.77600000000000002</c:v>
                </c:pt>
                <c:pt idx="3826">
                  <c:v>1.7350000000000001</c:v>
                </c:pt>
                <c:pt idx="3827">
                  <c:v>0.27600000000000002</c:v>
                </c:pt>
                <c:pt idx="3828">
                  <c:v>4.0000000000000001E-3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9.1999999999999998E-2</c:v>
                </c:pt>
                <c:pt idx="3835">
                  <c:v>2.5000000000000001E-2</c:v>
                </c:pt>
                <c:pt idx="3836">
                  <c:v>8.5999999999999993E-2</c:v>
                </c:pt>
                <c:pt idx="3837">
                  <c:v>2.5999999999999999E-2</c:v>
                </c:pt>
                <c:pt idx="3838">
                  <c:v>0.24099999999999999</c:v>
                </c:pt>
                <c:pt idx="3839">
                  <c:v>1.4999999999999999E-2</c:v>
                </c:pt>
                <c:pt idx="3840">
                  <c:v>7.2999999999999995E-2</c:v>
                </c:pt>
                <c:pt idx="3841">
                  <c:v>0.71699999999999997</c:v>
                </c:pt>
                <c:pt idx="3842">
                  <c:v>6.02</c:v>
                </c:pt>
                <c:pt idx="3843">
                  <c:v>0.375</c:v>
                </c:pt>
                <c:pt idx="3844">
                  <c:v>0.13800000000000001</c:v>
                </c:pt>
                <c:pt idx="3845">
                  <c:v>1.0429999999999999</c:v>
                </c:pt>
                <c:pt idx="3846">
                  <c:v>0.13200000000000001</c:v>
                </c:pt>
                <c:pt idx="3847">
                  <c:v>0.13500000000000001</c:v>
                </c:pt>
                <c:pt idx="3848">
                  <c:v>0</c:v>
                </c:pt>
                <c:pt idx="3849">
                  <c:v>0.189</c:v>
                </c:pt>
                <c:pt idx="3850">
                  <c:v>0.25800000000000001</c:v>
                </c:pt>
                <c:pt idx="3851">
                  <c:v>0</c:v>
                </c:pt>
                <c:pt idx="3852">
                  <c:v>1.6E-2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8.8999999999999996E-2</c:v>
                </c:pt>
                <c:pt idx="3857">
                  <c:v>5.8000000000000003E-2</c:v>
                </c:pt>
                <c:pt idx="3858">
                  <c:v>0</c:v>
                </c:pt>
                <c:pt idx="3859">
                  <c:v>2.4E-2</c:v>
                </c:pt>
                <c:pt idx="3860">
                  <c:v>6.0000000000000001E-3</c:v>
                </c:pt>
                <c:pt idx="3861">
                  <c:v>0.21199999999999999</c:v>
                </c:pt>
                <c:pt idx="3862">
                  <c:v>0.14399999999999999</c:v>
                </c:pt>
                <c:pt idx="3863">
                  <c:v>1.3160000000000001</c:v>
                </c:pt>
                <c:pt idx="3864">
                  <c:v>3.4329999999999998</c:v>
                </c:pt>
                <c:pt idx="3865">
                  <c:v>5.74</c:v>
                </c:pt>
                <c:pt idx="3866">
                  <c:v>6.0999999999999999E-2</c:v>
                </c:pt>
                <c:pt idx="3867">
                  <c:v>5.2999999999999999E-2</c:v>
                </c:pt>
                <c:pt idx="3868">
                  <c:v>0.123</c:v>
                </c:pt>
                <c:pt idx="3869">
                  <c:v>0.59099999999999997</c:v>
                </c:pt>
                <c:pt idx="3870">
                  <c:v>0.30499999999999999</c:v>
                </c:pt>
                <c:pt idx="3871">
                  <c:v>1.4339999999999999</c:v>
                </c:pt>
                <c:pt idx="3872">
                  <c:v>1.5960000000000001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6.0999999999999999E-2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8.9999999999999993E-3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2E-3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5.8999999999999997E-2</c:v>
                </c:pt>
                <c:pt idx="3926">
                  <c:v>2.1999999999999999E-2</c:v>
                </c:pt>
                <c:pt idx="3927">
                  <c:v>0</c:v>
                </c:pt>
                <c:pt idx="3928">
                  <c:v>0</c:v>
                </c:pt>
                <c:pt idx="3929">
                  <c:v>0.106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8.5000000000000006E-2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8.0000000000000002E-3</c:v>
                </c:pt>
                <c:pt idx="3948">
                  <c:v>0</c:v>
                </c:pt>
                <c:pt idx="3949">
                  <c:v>1E-3</c:v>
                </c:pt>
                <c:pt idx="3950">
                  <c:v>5.0000000000000001E-3</c:v>
                </c:pt>
                <c:pt idx="3951">
                  <c:v>1.2999999999999999E-2</c:v>
                </c:pt>
                <c:pt idx="3952">
                  <c:v>0.112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6.8000000000000005E-2</c:v>
                </c:pt>
                <c:pt idx="3979">
                  <c:v>2.7E-2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1.042</c:v>
                </c:pt>
                <c:pt idx="3984">
                  <c:v>1.915</c:v>
                </c:pt>
                <c:pt idx="3985">
                  <c:v>1.9019999999999999</c:v>
                </c:pt>
                <c:pt idx="3986">
                  <c:v>2.8029999999999999</c:v>
                </c:pt>
                <c:pt idx="3987">
                  <c:v>1.323</c:v>
                </c:pt>
                <c:pt idx="3988">
                  <c:v>0.73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8.9999999999999993E-3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6.7000000000000004E-2</c:v>
                </c:pt>
                <c:pt idx="4007">
                  <c:v>0.03</c:v>
                </c:pt>
                <c:pt idx="4008">
                  <c:v>0.247</c:v>
                </c:pt>
                <c:pt idx="4009">
                  <c:v>5.8999999999999997E-2</c:v>
                </c:pt>
                <c:pt idx="4010">
                  <c:v>0</c:v>
                </c:pt>
                <c:pt idx="4011">
                  <c:v>0.13800000000000001</c:v>
                </c:pt>
                <c:pt idx="4012">
                  <c:v>0.432</c:v>
                </c:pt>
                <c:pt idx="4013">
                  <c:v>0</c:v>
                </c:pt>
                <c:pt idx="4014">
                  <c:v>0.28499999999999998</c:v>
                </c:pt>
                <c:pt idx="4015">
                  <c:v>0.27900000000000003</c:v>
                </c:pt>
                <c:pt idx="4016">
                  <c:v>0.315</c:v>
                </c:pt>
                <c:pt idx="4017">
                  <c:v>0</c:v>
                </c:pt>
                <c:pt idx="4018">
                  <c:v>0</c:v>
                </c:pt>
                <c:pt idx="4019">
                  <c:v>8.9999999999999993E-3</c:v>
                </c:pt>
                <c:pt idx="4020">
                  <c:v>3.5999999999999997E-2</c:v>
                </c:pt>
                <c:pt idx="4021">
                  <c:v>1.206</c:v>
                </c:pt>
                <c:pt idx="4022">
                  <c:v>0</c:v>
                </c:pt>
                <c:pt idx="4023">
                  <c:v>2.63</c:v>
                </c:pt>
                <c:pt idx="4024">
                  <c:v>8.0709999999999997</c:v>
                </c:pt>
                <c:pt idx="4025">
                  <c:v>6.5049999999999999</c:v>
                </c:pt>
                <c:pt idx="4026">
                  <c:v>3.6059999999999999</c:v>
                </c:pt>
                <c:pt idx="4027">
                  <c:v>0.57699999999999996</c:v>
                </c:pt>
                <c:pt idx="4028">
                  <c:v>0.71599999999999997</c:v>
                </c:pt>
                <c:pt idx="4029">
                  <c:v>0.79900000000000004</c:v>
                </c:pt>
                <c:pt idx="4030">
                  <c:v>3.1579999999999999</c:v>
                </c:pt>
                <c:pt idx="4031">
                  <c:v>0.34799999999999998</c:v>
                </c:pt>
                <c:pt idx="4032">
                  <c:v>0.17899999999999999</c:v>
                </c:pt>
                <c:pt idx="4033">
                  <c:v>0</c:v>
                </c:pt>
                <c:pt idx="4034">
                  <c:v>0.28000000000000003</c:v>
                </c:pt>
                <c:pt idx="4035">
                  <c:v>0</c:v>
                </c:pt>
                <c:pt idx="4036">
                  <c:v>0.89</c:v>
                </c:pt>
                <c:pt idx="4037">
                  <c:v>0</c:v>
                </c:pt>
                <c:pt idx="4038">
                  <c:v>0</c:v>
                </c:pt>
                <c:pt idx="4039">
                  <c:v>6.6000000000000003E-2</c:v>
                </c:pt>
                <c:pt idx="4040">
                  <c:v>1.9E-2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6.0000000000000001E-3</c:v>
                </c:pt>
                <c:pt idx="4046">
                  <c:v>0.185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0.14299999999999999</c:v>
                </c:pt>
                <c:pt idx="4052">
                  <c:v>0.27100000000000002</c:v>
                </c:pt>
                <c:pt idx="4053">
                  <c:v>0.33100000000000002</c:v>
                </c:pt>
                <c:pt idx="4054">
                  <c:v>0.433</c:v>
                </c:pt>
                <c:pt idx="4055">
                  <c:v>4.8369999999999997</c:v>
                </c:pt>
                <c:pt idx="4056">
                  <c:v>0.184</c:v>
                </c:pt>
                <c:pt idx="4057">
                  <c:v>4.0000000000000001E-3</c:v>
                </c:pt>
                <c:pt idx="4058">
                  <c:v>0.38800000000000001</c:v>
                </c:pt>
                <c:pt idx="4059">
                  <c:v>0.26200000000000001</c:v>
                </c:pt>
                <c:pt idx="4060">
                  <c:v>8.4000000000000005E-2</c:v>
                </c:pt>
                <c:pt idx="4061">
                  <c:v>1.139</c:v>
                </c:pt>
                <c:pt idx="4062">
                  <c:v>1.6140000000000001</c:v>
                </c:pt>
                <c:pt idx="4063">
                  <c:v>3.0000000000000001E-3</c:v>
                </c:pt>
                <c:pt idx="4064">
                  <c:v>8.6999999999999994E-2</c:v>
                </c:pt>
                <c:pt idx="4065">
                  <c:v>0.11700000000000001</c:v>
                </c:pt>
                <c:pt idx="4066">
                  <c:v>0</c:v>
                </c:pt>
                <c:pt idx="4067">
                  <c:v>0.13</c:v>
                </c:pt>
                <c:pt idx="4068">
                  <c:v>5.8000000000000003E-2</c:v>
                </c:pt>
                <c:pt idx="4069">
                  <c:v>0</c:v>
                </c:pt>
                <c:pt idx="4070">
                  <c:v>0</c:v>
                </c:pt>
                <c:pt idx="4071">
                  <c:v>3.1E-2</c:v>
                </c:pt>
                <c:pt idx="4072">
                  <c:v>0</c:v>
                </c:pt>
                <c:pt idx="4073">
                  <c:v>0</c:v>
                </c:pt>
                <c:pt idx="4074">
                  <c:v>2E-3</c:v>
                </c:pt>
                <c:pt idx="4075">
                  <c:v>1.1739999999999999</c:v>
                </c:pt>
                <c:pt idx="4076">
                  <c:v>3.2610000000000001</c:v>
                </c:pt>
                <c:pt idx="4077">
                  <c:v>14.02</c:v>
                </c:pt>
                <c:pt idx="4078">
                  <c:v>0.35399999999999998</c:v>
                </c:pt>
                <c:pt idx="4079">
                  <c:v>4.4950000000000001</c:v>
                </c:pt>
                <c:pt idx="4080">
                  <c:v>10.086</c:v>
                </c:pt>
                <c:pt idx="4081">
                  <c:v>10.125999999999999</c:v>
                </c:pt>
                <c:pt idx="4082">
                  <c:v>7.7</c:v>
                </c:pt>
                <c:pt idx="4083">
                  <c:v>7.7960000000000003</c:v>
                </c:pt>
                <c:pt idx="4084">
                  <c:v>16.190000000000001</c:v>
                </c:pt>
                <c:pt idx="4085">
                  <c:v>3.3610000000000002</c:v>
                </c:pt>
                <c:pt idx="4086">
                  <c:v>6.9020000000000001</c:v>
                </c:pt>
                <c:pt idx="4087">
                  <c:v>11.199</c:v>
                </c:pt>
                <c:pt idx="4088">
                  <c:v>6.2789999999999999</c:v>
                </c:pt>
                <c:pt idx="4089">
                  <c:v>2.0259999999999998</c:v>
                </c:pt>
                <c:pt idx="4090">
                  <c:v>1.5680000000000001</c:v>
                </c:pt>
                <c:pt idx="4091">
                  <c:v>5.2409999999999997</c:v>
                </c:pt>
                <c:pt idx="4092">
                  <c:v>11.443</c:v>
                </c:pt>
                <c:pt idx="4093">
                  <c:v>7.5330000000000004</c:v>
                </c:pt>
                <c:pt idx="4094">
                  <c:v>1.8220000000000001</c:v>
                </c:pt>
                <c:pt idx="4095">
                  <c:v>0.88</c:v>
                </c:pt>
                <c:pt idx="4096">
                  <c:v>0.16800000000000001</c:v>
                </c:pt>
                <c:pt idx="4097">
                  <c:v>1.7849999999999999</c:v>
                </c:pt>
                <c:pt idx="4098">
                  <c:v>8.0920000000000005</c:v>
                </c:pt>
                <c:pt idx="4099">
                  <c:v>18.600999999999999</c:v>
                </c:pt>
                <c:pt idx="4100">
                  <c:v>21.712</c:v>
                </c:pt>
                <c:pt idx="4101">
                  <c:v>3.181</c:v>
                </c:pt>
                <c:pt idx="4102">
                  <c:v>0.81</c:v>
                </c:pt>
                <c:pt idx="4103">
                  <c:v>3.0979999999999999</c:v>
                </c:pt>
                <c:pt idx="4104">
                  <c:v>1.444</c:v>
                </c:pt>
                <c:pt idx="4105">
                  <c:v>8.2129999999999992</c:v>
                </c:pt>
                <c:pt idx="4106">
                  <c:v>2.4729999999999999</c:v>
                </c:pt>
                <c:pt idx="4107">
                  <c:v>0.70499999999999996</c:v>
                </c:pt>
                <c:pt idx="4108">
                  <c:v>3.5059999999999998</c:v>
                </c:pt>
                <c:pt idx="4109">
                  <c:v>11.964</c:v>
                </c:pt>
                <c:pt idx="4110">
                  <c:v>34.863</c:v>
                </c:pt>
                <c:pt idx="4111">
                  <c:v>22.334</c:v>
                </c:pt>
                <c:pt idx="4112">
                  <c:v>20.295000000000002</c:v>
                </c:pt>
                <c:pt idx="4113">
                  <c:v>21.948</c:v>
                </c:pt>
                <c:pt idx="4114">
                  <c:v>5.6139999999999999</c:v>
                </c:pt>
                <c:pt idx="4115">
                  <c:v>2.0539999999999998</c:v>
                </c:pt>
                <c:pt idx="4116">
                  <c:v>3.8940000000000001</c:v>
                </c:pt>
                <c:pt idx="4117">
                  <c:v>2.137</c:v>
                </c:pt>
                <c:pt idx="4118">
                  <c:v>8.4190000000000005</c:v>
                </c:pt>
                <c:pt idx="4119">
                  <c:v>2.0489999999999999</c:v>
                </c:pt>
                <c:pt idx="4120">
                  <c:v>3.4460000000000002</c:v>
                </c:pt>
                <c:pt idx="4121">
                  <c:v>7.6920000000000002</c:v>
                </c:pt>
                <c:pt idx="4122">
                  <c:v>14.098000000000001</c:v>
                </c:pt>
                <c:pt idx="4123">
                  <c:v>9.0180000000000007</c:v>
                </c:pt>
                <c:pt idx="4124">
                  <c:v>3.8860000000000001</c:v>
                </c:pt>
                <c:pt idx="4125">
                  <c:v>6.1909999999999998</c:v>
                </c:pt>
                <c:pt idx="4126">
                  <c:v>16.542999999999999</c:v>
                </c:pt>
                <c:pt idx="4127">
                  <c:v>14.209</c:v>
                </c:pt>
                <c:pt idx="4128">
                  <c:v>21.335000000000001</c:v>
                </c:pt>
                <c:pt idx="4129">
                  <c:v>12.641999999999999</c:v>
                </c:pt>
                <c:pt idx="4130">
                  <c:v>12.154</c:v>
                </c:pt>
                <c:pt idx="4131">
                  <c:v>7.3739999999999997</c:v>
                </c:pt>
                <c:pt idx="4132">
                  <c:v>3.7189999999999999</c:v>
                </c:pt>
                <c:pt idx="4133">
                  <c:v>4.1020000000000003</c:v>
                </c:pt>
                <c:pt idx="4134">
                  <c:v>3.8279999999999998</c:v>
                </c:pt>
                <c:pt idx="4135">
                  <c:v>0.90100000000000002</c:v>
                </c:pt>
                <c:pt idx="4136">
                  <c:v>0.255</c:v>
                </c:pt>
                <c:pt idx="4137">
                  <c:v>0.83099999999999996</c:v>
                </c:pt>
                <c:pt idx="4138">
                  <c:v>0</c:v>
                </c:pt>
                <c:pt idx="4139">
                  <c:v>0.26300000000000001</c:v>
                </c:pt>
                <c:pt idx="4140">
                  <c:v>0.59599999999999997</c:v>
                </c:pt>
                <c:pt idx="4141">
                  <c:v>0.82399999999999995</c:v>
                </c:pt>
                <c:pt idx="4142">
                  <c:v>0.93700000000000006</c:v>
                </c:pt>
                <c:pt idx="4143">
                  <c:v>0.13900000000000001</c:v>
                </c:pt>
                <c:pt idx="4144">
                  <c:v>0.30399999999999999</c:v>
                </c:pt>
                <c:pt idx="4145">
                  <c:v>0.313</c:v>
                </c:pt>
                <c:pt idx="4146">
                  <c:v>1.171</c:v>
                </c:pt>
                <c:pt idx="4147">
                  <c:v>0.13700000000000001</c:v>
                </c:pt>
                <c:pt idx="4148">
                  <c:v>0.187</c:v>
                </c:pt>
                <c:pt idx="4149">
                  <c:v>11.211</c:v>
                </c:pt>
                <c:pt idx="4150">
                  <c:v>3.6869999999999998</c:v>
                </c:pt>
                <c:pt idx="4151">
                  <c:v>7.9409999999999998</c:v>
                </c:pt>
                <c:pt idx="4152">
                  <c:v>8.7780000000000005</c:v>
                </c:pt>
                <c:pt idx="4153">
                  <c:v>2.9790000000000001</c:v>
                </c:pt>
                <c:pt idx="4154">
                  <c:v>1.329</c:v>
                </c:pt>
                <c:pt idx="4155">
                  <c:v>1.464</c:v>
                </c:pt>
                <c:pt idx="4156">
                  <c:v>8.2639999999999993</c:v>
                </c:pt>
                <c:pt idx="4157">
                  <c:v>14.51</c:v>
                </c:pt>
                <c:pt idx="4158">
                  <c:v>9.7050000000000001</c:v>
                </c:pt>
                <c:pt idx="4159">
                  <c:v>5.01</c:v>
                </c:pt>
                <c:pt idx="4160">
                  <c:v>2.1110000000000002</c:v>
                </c:pt>
                <c:pt idx="4161">
                  <c:v>10.237</c:v>
                </c:pt>
                <c:pt idx="4162">
                  <c:v>10.993</c:v>
                </c:pt>
                <c:pt idx="4163">
                  <c:v>6.2169999999999996</c:v>
                </c:pt>
                <c:pt idx="4164">
                  <c:v>0.188</c:v>
                </c:pt>
                <c:pt idx="4165">
                  <c:v>1E-3</c:v>
                </c:pt>
                <c:pt idx="4166">
                  <c:v>4.0000000000000001E-3</c:v>
                </c:pt>
                <c:pt idx="4167">
                  <c:v>5.3999999999999999E-2</c:v>
                </c:pt>
                <c:pt idx="4168">
                  <c:v>0.40200000000000002</c:v>
                </c:pt>
                <c:pt idx="4169">
                  <c:v>7.1999999999999995E-2</c:v>
                </c:pt>
                <c:pt idx="4170">
                  <c:v>0.93100000000000005</c:v>
                </c:pt>
                <c:pt idx="4171">
                  <c:v>0.86799999999999999</c:v>
                </c:pt>
                <c:pt idx="4172">
                  <c:v>0.307</c:v>
                </c:pt>
                <c:pt idx="4173">
                  <c:v>0.59399999999999997</c:v>
                </c:pt>
                <c:pt idx="4174">
                  <c:v>0.57899999999999996</c:v>
                </c:pt>
                <c:pt idx="4175">
                  <c:v>8.5999999999999993E-2</c:v>
                </c:pt>
                <c:pt idx="4176">
                  <c:v>0.02</c:v>
                </c:pt>
                <c:pt idx="4177">
                  <c:v>5.1999999999999998E-2</c:v>
                </c:pt>
                <c:pt idx="4178">
                  <c:v>4.0000000000000001E-3</c:v>
                </c:pt>
                <c:pt idx="4179">
                  <c:v>0.2</c:v>
                </c:pt>
                <c:pt idx="4180">
                  <c:v>0.03</c:v>
                </c:pt>
                <c:pt idx="4181">
                  <c:v>0</c:v>
                </c:pt>
                <c:pt idx="4182">
                  <c:v>0</c:v>
                </c:pt>
                <c:pt idx="4183">
                  <c:v>3.9E-2</c:v>
                </c:pt>
                <c:pt idx="4184">
                  <c:v>0.32300000000000001</c:v>
                </c:pt>
                <c:pt idx="4185">
                  <c:v>0.79200000000000004</c:v>
                </c:pt>
                <c:pt idx="4186">
                  <c:v>0.26500000000000001</c:v>
                </c:pt>
                <c:pt idx="4187">
                  <c:v>8.5000000000000006E-2</c:v>
                </c:pt>
                <c:pt idx="4188">
                  <c:v>0.12</c:v>
                </c:pt>
                <c:pt idx="4189">
                  <c:v>0.1</c:v>
                </c:pt>
                <c:pt idx="4190">
                  <c:v>9.5000000000000001E-2</c:v>
                </c:pt>
                <c:pt idx="4191">
                  <c:v>2.1000000000000001E-2</c:v>
                </c:pt>
                <c:pt idx="4192">
                  <c:v>8.8999999999999996E-2</c:v>
                </c:pt>
                <c:pt idx="4193">
                  <c:v>0.66800000000000004</c:v>
                </c:pt>
                <c:pt idx="4194">
                  <c:v>2.698</c:v>
                </c:pt>
                <c:pt idx="4195">
                  <c:v>0.39100000000000001</c:v>
                </c:pt>
                <c:pt idx="4196">
                  <c:v>0.64300000000000002</c:v>
                </c:pt>
                <c:pt idx="4197">
                  <c:v>2.9000000000000001E-2</c:v>
                </c:pt>
                <c:pt idx="4198">
                  <c:v>0</c:v>
                </c:pt>
                <c:pt idx="4199">
                  <c:v>0.53700000000000003</c:v>
                </c:pt>
                <c:pt idx="4200">
                  <c:v>1.0389999999999999</c:v>
                </c:pt>
                <c:pt idx="4201">
                  <c:v>3.3860000000000001</c:v>
                </c:pt>
                <c:pt idx="4202">
                  <c:v>0.72799999999999998</c:v>
                </c:pt>
                <c:pt idx="4203">
                  <c:v>0.26800000000000002</c:v>
                </c:pt>
                <c:pt idx="4204">
                  <c:v>3.1070000000000002</c:v>
                </c:pt>
                <c:pt idx="4205">
                  <c:v>1.3109999999999999</c:v>
                </c:pt>
                <c:pt idx="4206">
                  <c:v>0.16</c:v>
                </c:pt>
                <c:pt idx="4207">
                  <c:v>0.16700000000000001</c:v>
                </c:pt>
                <c:pt idx="4208">
                  <c:v>0.26</c:v>
                </c:pt>
                <c:pt idx="4209">
                  <c:v>0.17699999999999999</c:v>
                </c:pt>
                <c:pt idx="4210">
                  <c:v>2.5000000000000001E-2</c:v>
                </c:pt>
                <c:pt idx="4211">
                  <c:v>0.34699999999999998</c:v>
                </c:pt>
                <c:pt idx="4212">
                  <c:v>2.7679999999999998</c:v>
                </c:pt>
                <c:pt idx="4213">
                  <c:v>0.48199999999999998</c:v>
                </c:pt>
                <c:pt idx="4214">
                  <c:v>1.6060000000000001</c:v>
                </c:pt>
                <c:pt idx="4215">
                  <c:v>3.77</c:v>
                </c:pt>
                <c:pt idx="4216">
                  <c:v>6.4089999999999998</c:v>
                </c:pt>
                <c:pt idx="4217">
                  <c:v>1.6319999999999999</c:v>
                </c:pt>
                <c:pt idx="4218">
                  <c:v>1.3440000000000001</c:v>
                </c:pt>
                <c:pt idx="4219">
                  <c:v>0.245</c:v>
                </c:pt>
                <c:pt idx="4220">
                  <c:v>0.379</c:v>
                </c:pt>
                <c:pt idx="4221">
                  <c:v>0.433</c:v>
                </c:pt>
                <c:pt idx="4222">
                  <c:v>4.0000000000000001E-3</c:v>
                </c:pt>
                <c:pt idx="4223">
                  <c:v>0</c:v>
                </c:pt>
                <c:pt idx="4224">
                  <c:v>7.0000000000000007E-2</c:v>
                </c:pt>
                <c:pt idx="4225">
                  <c:v>0.35399999999999998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7.2999999999999995E-2</c:v>
                </c:pt>
                <c:pt idx="4230">
                  <c:v>0</c:v>
                </c:pt>
                <c:pt idx="4231">
                  <c:v>0</c:v>
                </c:pt>
                <c:pt idx="4232">
                  <c:v>8.4000000000000005E-2</c:v>
                </c:pt>
                <c:pt idx="4233">
                  <c:v>0</c:v>
                </c:pt>
                <c:pt idx="4234">
                  <c:v>5.7000000000000002E-2</c:v>
                </c:pt>
                <c:pt idx="4235">
                  <c:v>0</c:v>
                </c:pt>
                <c:pt idx="4236">
                  <c:v>0.10199999999999999</c:v>
                </c:pt>
                <c:pt idx="4237">
                  <c:v>1.7999999999999999E-2</c:v>
                </c:pt>
                <c:pt idx="4238">
                  <c:v>0.73099999999999998</c:v>
                </c:pt>
                <c:pt idx="4239">
                  <c:v>0.86199999999999999</c:v>
                </c:pt>
                <c:pt idx="4240">
                  <c:v>3.5999999999999997E-2</c:v>
                </c:pt>
                <c:pt idx="4241">
                  <c:v>0</c:v>
                </c:pt>
                <c:pt idx="4242">
                  <c:v>0.14199999999999999</c:v>
                </c:pt>
                <c:pt idx="4243">
                  <c:v>0.216</c:v>
                </c:pt>
                <c:pt idx="4244">
                  <c:v>0.92</c:v>
                </c:pt>
                <c:pt idx="4245">
                  <c:v>8.7999999999999995E-2</c:v>
                </c:pt>
                <c:pt idx="4246">
                  <c:v>2.8000000000000001E-2</c:v>
                </c:pt>
                <c:pt idx="4247">
                  <c:v>0.755</c:v>
                </c:pt>
                <c:pt idx="4248">
                  <c:v>0</c:v>
                </c:pt>
                <c:pt idx="4249">
                  <c:v>0.42299999999999999</c:v>
                </c:pt>
                <c:pt idx="4250">
                  <c:v>2.5880000000000001</c:v>
                </c:pt>
                <c:pt idx="4251">
                  <c:v>8.1940000000000008</c:v>
                </c:pt>
                <c:pt idx="4252">
                  <c:v>4.5590000000000002</c:v>
                </c:pt>
                <c:pt idx="4253">
                  <c:v>0.77900000000000003</c:v>
                </c:pt>
                <c:pt idx="4254">
                  <c:v>2.0390000000000001</c:v>
                </c:pt>
                <c:pt idx="4255">
                  <c:v>6.2729999999999997</c:v>
                </c:pt>
                <c:pt idx="4256">
                  <c:v>1.917</c:v>
                </c:pt>
                <c:pt idx="4257">
                  <c:v>7.0999999999999994E-2</c:v>
                </c:pt>
                <c:pt idx="4258">
                  <c:v>0.58799999999999997</c:v>
                </c:pt>
                <c:pt idx="4259">
                  <c:v>0.32200000000000001</c:v>
                </c:pt>
                <c:pt idx="4260">
                  <c:v>1.679</c:v>
                </c:pt>
                <c:pt idx="4261">
                  <c:v>0.623</c:v>
                </c:pt>
                <c:pt idx="4262">
                  <c:v>1.1319999999999999</c:v>
                </c:pt>
                <c:pt idx="4263">
                  <c:v>1.9890000000000001</c:v>
                </c:pt>
                <c:pt idx="4264">
                  <c:v>2.6259999999999999</c:v>
                </c:pt>
                <c:pt idx="4265">
                  <c:v>7.5999999999999998E-2</c:v>
                </c:pt>
                <c:pt idx="4266">
                  <c:v>0.152</c:v>
                </c:pt>
                <c:pt idx="4267">
                  <c:v>0.113</c:v>
                </c:pt>
                <c:pt idx="4268">
                  <c:v>0.6</c:v>
                </c:pt>
                <c:pt idx="4269">
                  <c:v>0.20300000000000001</c:v>
                </c:pt>
                <c:pt idx="4270">
                  <c:v>0</c:v>
                </c:pt>
                <c:pt idx="4271">
                  <c:v>0.12</c:v>
                </c:pt>
                <c:pt idx="4272">
                  <c:v>0</c:v>
                </c:pt>
                <c:pt idx="4273">
                  <c:v>1.2E-2</c:v>
                </c:pt>
                <c:pt idx="4274">
                  <c:v>0</c:v>
                </c:pt>
                <c:pt idx="4275">
                  <c:v>1.2E-2</c:v>
                </c:pt>
                <c:pt idx="4276">
                  <c:v>0</c:v>
                </c:pt>
                <c:pt idx="4277">
                  <c:v>0.1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9.4E-2</c:v>
                </c:pt>
                <c:pt idx="4285">
                  <c:v>0.13500000000000001</c:v>
                </c:pt>
                <c:pt idx="4286">
                  <c:v>0</c:v>
                </c:pt>
                <c:pt idx="4287">
                  <c:v>0</c:v>
                </c:pt>
                <c:pt idx="4288">
                  <c:v>2E-3</c:v>
                </c:pt>
                <c:pt idx="4289">
                  <c:v>4.3999999999999997E-2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0.80700000000000005</c:v>
                </c:pt>
                <c:pt idx="4296">
                  <c:v>1.7000000000000001E-2</c:v>
                </c:pt>
                <c:pt idx="4297">
                  <c:v>0</c:v>
                </c:pt>
                <c:pt idx="4298">
                  <c:v>9.6000000000000002E-2</c:v>
                </c:pt>
                <c:pt idx="4299">
                  <c:v>3.859</c:v>
                </c:pt>
                <c:pt idx="4300">
                  <c:v>0.377</c:v>
                </c:pt>
                <c:pt idx="4301">
                  <c:v>1.5129999999999999</c:v>
                </c:pt>
                <c:pt idx="4302">
                  <c:v>0.45700000000000002</c:v>
                </c:pt>
                <c:pt idx="4303">
                  <c:v>6.9000000000000006E-2</c:v>
                </c:pt>
                <c:pt idx="4304">
                  <c:v>0</c:v>
                </c:pt>
                <c:pt idx="4305">
                  <c:v>0</c:v>
                </c:pt>
                <c:pt idx="4306">
                  <c:v>0.187</c:v>
                </c:pt>
                <c:pt idx="4307">
                  <c:v>3.1E-2</c:v>
                </c:pt>
                <c:pt idx="4308">
                  <c:v>3.7999999999999999E-2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0.111</c:v>
                </c:pt>
                <c:pt idx="4315">
                  <c:v>6.0999999999999999E-2</c:v>
                </c:pt>
                <c:pt idx="4316">
                  <c:v>0</c:v>
                </c:pt>
                <c:pt idx="4317">
                  <c:v>0.72699999999999998</c:v>
                </c:pt>
                <c:pt idx="4318">
                  <c:v>2.4E-2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0.65500000000000003</c:v>
                </c:pt>
                <c:pt idx="4325">
                  <c:v>0.248</c:v>
                </c:pt>
                <c:pt idx="4326">
                  <c:v>7.6580000000000004</c:v>
                </c:pt>
                <c:pt idx="4327">
                  <c:v>5.0999999999999997E-2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0.44900000000000001</c:v>
                </c:pt>
                <c:pt idx="4333">
                  <c:v>0.1</c:v>
                </c:pt>
                <c:pt idx="4334">
                  <c:v>0</c:v>
                </c:pt>
                <c:pt idx="4335">
                  <c:v>0.46400000000000002</c:v>
                </c:pt>
                <c:pt idx="4336">
                  <c:v>6.5620000000000003</c:v>
                </c:pt>
                <c:pt idx="4337">
                  <c:v>5.3999999999999999E-2</c:v>
                </c:pt>
                <c:pt idx="4338">
                  <c:v>0.21099999999999999</c:v>
                </c:pt>
                <c:pt idx="4339">
                  <c:v>0</c:v>
                </c:pt>
                <c:pt idx="4340">
                  <c:v>0</c:v>
                </c:pt>
                <c:pt idx="4341">
                  <c:v>4.9000000000000002E-2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0.23799999999999999</c:v>
                </c:pt>
                <c:pt idx="4348">
                  <c:v>1.4E-2</c:v>
                </c:pt>
                <c:pt idx="4349">
                  <c:v>0</c:v>
                </c:pt>
                <c:pt idx="4350">
                  <c:v>5.8999999999999997E-2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0.81599999999999995</c:v>
                </c:pt>
                <c:pt idx="4357">
                  <c:v>0.42799999999999999</c:v>
                </c:pt>
                <c:pt idx="4358">
                  <c:v>7.2999999999999995E-2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3.3000000000000002E-2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5.0000000000000001E-3</c:v>
                </c:pt>
                <c:pt idx="4374">
                  <c:v>0.11700000000000001</c:v>
                </c:pt>
                <c:pt idx="4375">
                  <c:v>0.19900000000000001</c:v>
                </c:pt>
                <c:pt idx="4376">
                  <c:v>1.2410000000000001</c:v>
                </c:pt>
                <c:pt idx="4377">
                  <c:v>0</c:v>
                </c:pt>
                <c:pt idx="4378">
                  <c:v>6.0000000000000001E-3</c:v>
                </c:pt>
                <c:pt idx="4379">
                  <c:v>0</c:v>
                </c:pt>
                <c:pt idx="4380">
                  <c:v>0</c:v>
                </c:pt>
                <c:pt idx="4381">
                  <c:v>1.78</c:v>
                </c:pt>
                <c:pt idx="4382">
                  <c:v>4.8689999999999998</c:v>
                </c:pt>
                <c:pt idx="4383">
                  <c:v>3.6739999999999999</c:v>
                </c:pt>
                <c:pt idx="4384">
                  <c:v>0.28999999999999998</c:v>
                </c:pt>
                <c:pt idx="4385">
                  <c:v>3.7999999999999999E-2</c:v>
                </c:pt>
                <c:pt idx="4386">
                  <c:v>4.9390000000000001</c:v>
                </c:pt>
                <c:pt idx="4387">
                  <c:v>0.39800000000000002</c:v>
                </c:pt>
                <c:pt idx="4388">
                  <c:v>1.1739999999999999</c:v>
                </c:pt>
                <c:pt idx="4389">
                  <c:v>2.4350000000000001</c:v>
                </c:pt>
                <c:pt idx="4390">
                  <c:v>2.0939999999999999</c:v>
                </c:pt>
                <c:pt idx="4391">
                  <c:v>4.91</c:v>
                </c:pt>
                <c:pt idx="4392">
                  <c:v>0.189</c:v>
                </c:pt>
                <c:pt idx="4393">
                  <c:v>3.7189999999999999</c:v>
                </c:pt>
                <c:pt idx="4394">
                  <c:v>7.923</c:v>
                </c:pt>
                <c:pt idx="4395">
                  <c:v>2.173</c:v>
                </c:pt>
                <c:pt idx="4396">
                  <c:v>0</c:v>
                </c:pt>
                <c:pt idx="4397">
                  <c:v>2.0830000000000002</c:v>
                </c:pt>
                <c:pt idx="4398">
                  <c:v>2.6309999999999998</c:v>
                </c:pt>
                <c:pt idx="4399">
                  <c:v>4.8250000000000002</c:v>
                </c:pt>
                <c:pt idx="4400">
                  <c:v>3.0910000000000002</c:v>
                </c:pt>
                <c:pt idx="4401">
                  <c:v>8.7279999999999998</c:v>
                </c:pt>
                <c:pt idx="4402">
                  <c:v>1.1359999999999999</c:v>
                </c:pt>
                <c:pt idx="4403">
                  <c:v>2.9169999999999998</c:v>
                </c:pt>
                <c:pt idx="4404">
                  <c:v>6.673</c:v>
                </c:pt>
                <c:pt idx="4405">
                  <c:v>19.43</c:v>
                </c:pt>
                <c:pt idx="4406">
                  <c:v>13.271000000000001</c:v>
                </c:pt>
                <c:pt idx="4407">
                  <c:v>13.417</c:v>
                </c:pt>
                <c:pt idx="4408">
                  <c:v>21.559000000000001</c:v>
                </c:pt>
                <c:pt idx="4409">
                  <c:v>5.319</c:v>
                </c:pt>
                <c:pt idx="4410">
                  <c:v>12.009</c:v>
                </c:pt>
                <c:pt idx="4411">
                  <c:v>15.12</c:v>
                </c:pt>
                <c:pt idx="4412">
                  <c:v>4.2329999999999997</c:v>
                </c:pt>
                <c:pt idx="4413">
                  <c:v>18.081</c:v>
                </c:pt>
                <c:pt idx="4414">
                  <c:v>22.259</c:v>
                </c:pt>
                <c:pt idx="4415">
                  <c:v>16.498999999999999</c:v>
                </c:pt>
                <c:pt idx="4416">
                  <c:v>1.4610000000000001</c:v>
                </c:pt>
                <c:pt idx="4417">
                  <c:v>6.8849999999999998</c:v>
                </c:pt>
                <c:pt idx="4418">
                  <c:v>14.842000000000001</c:v>
                </c:pt>
                <c:pt idx="4419">
                  <c:v>16.32</c:v>
                </c:pt>
                <c:pt idx="4420">
                  <c:v>2.1120000000000001</c:v>
                </c:pt>
                <c:pt idx="4421">
                  <c:v>1.0880000000000001</c:v>
                </c:pt>
                <c:pt idx="4422">
                  <c:v>0.72699999999999998</c:v>
                </c:pt>
                <c:pt idx="4423">
                  <c:v>4.4320000000000004</c:v>
                </c:pt>
                <c:pt idx="4424">
                  <c:v>17.303999999999998</c:v>
                </c:pt>
                <c:pt idx="4425">
                  <c:v>21.417999999999999</c:v>
                </c:pt>
                <c:pt idx="4426">
                  <c:v>16.059000000000001</c:v>
                </c:pt>
                <c:pt idx="4427">
                  <c:v>16.404</c:v>
                </c:pt>
                <c:pt idx="4428">
                  <c:v>26.821999999999999</c:v>
                </c:pt>
                <c:pt idx="4429">
                  <c:v>8.39</c:v>
                </c:pt>
                <c:pt idx="4430">
                  <c:v>16.62</c:v>
                </c:pt>
                <c:pt idx="4431">
                  <c:v>24.335000000000001</c:v>
                </c:pt>
                <c:pt idx="4432">
                  <c:v>11.964</c:v>
                </c:pt>
                <c:pt idx="4433">
                  <c:v>21.943999999999999</c:v>
                </c:pt>
                <c:pt idx="4434">
                  <c:v>19.103000000000002</c:v>
                </c:pt>
                <c:pt idx="4435">
                  <c:v>9.5389999999999997</c:v>
                </c:pt>
                <c:pt idx="4436">
                  <c:v>2.081</c:v>
                </c:pt>
                <c:pt idx="4437">
                  <c:v>0.14799999999999999</c:v>
                </c:pt>
                <c:pt idx="4438">
                  <c:v>0.78100000000000003</c:v>
                </c:pt>
                <c:pt idx="4439">
                  <c:v>0.14499999999999999</c:v>
                </c:pt>
                <c:pt idx="4440">
                  <c:v>0.61899999999999999</c:v>
                </c:pt>
                <c:pt idx="4441">
                  <c:v>4.6100000000000003</c:v>
                </c:pt>
                <c:pt idx="4442">
                  <c:v>2.3879999999999999</c:v>
                </c:pt>
                <c:pt idx="4443">
                  <c:v>0.61399999999999999</c:v>
                </c:pt>
                <c:pt idx="4444">
                  <c:v>5.5880000000000001</c:v>
                </c:pt>
                <c:pt idx="4445">
                  <c:v>13.67</c:v>
                </c:pt>
                <c:pt idx="4446">
                  <c:v>11.936999999999999</c:v>
                </c:pt>
                <c:pt idx="4447">
                  <c:v>2.2789999999999999</c:v>
                </c:pt>
                <c:pt idx="4448">
                  <c:v>1.1870000000000001</c:v>
                </c:pt>
                <c:pt idx="4449">
                  <c:v>0.255</c:v>
                </c:pt>
                <c:pt idx="4450">
                  <c:v>0.124</c:v>
                </c:pt>
                <c:pt idx="4451">
                  <c:v>0.15</c:v>
                </c:pt>
                <c:pt idx="4452">
                  <c:v>0.35199999999999998</c:v>
                </c:pt>
                <c:pt idx="4453">
                  <c:v>0.67</c:v>
                </c:pt>
                <c:pt idx="4454">
                  <c:v>0.56699999999999995</c:v>
                </c:pt>
                <c:pt idx="4455">
                  <c:v>1.6519999999999999</c:v>
                </c:pt>
                <c:pt idx="4456">
                  <c:v>3.5430000000000001</c:v>
                </c:pt>
                <c:pt idx="4457">
                  <c:v>1.052</c:v>
                </c:pt>
                <c:pt idx="4458">
                  <c:v>1.5289999999999999</c:v>
                </c:pt>
                <c:pt idx="4459">
                  <c:v>3.2730000000000001</c:v>
                </c:pt>
                <c:pt idx="4460">
                  <c:v>17.748000000000001</c:v>
                </c:pt>
                <c:pt idx="4461">
                  <c:v>12.077999999999999</c:v>
                </c:pt>
                <c:pt idx="4462">
                  <c:v>6.2279999999999998</c:v>
                </c:pt>
                <c:pt idx="4463">
                  <c:v>4.0289999999999999</c:v>
                </c:pt>
                <c:pt idx="4464">
                  <c:v>13.837999999999999</c:v>
                </c:pt>
                <c:pt idx="4465">
                  <c:v>25.867000000000001</c:v>
                </c:pt>
                <c:pt idx="4466">
                  <c:v>19.486999999999998</c:v>
                </c:pt>
                <c:pt idx="4467">
                  <c:v>12.031000000000001</c:v>
                </c:pt>
                <c:pt idx="4468">
                  <c:v>21.960999999999999</c:v>
                </c:pt>
                <c:pt idx="4469">
                  <c:v>25.152000000000001</c:v>
                </c:pt>
                <c:pt idx="4470">
                  <c:v>7.3860000000000001</c:v>
                </c:pt>
                <c:pt idx="4471">
                  <c:v>8.9819999999999993</c:v>
                </c:pt>
                <c:pt idx="4472">
                  <c:v>16.187000000000001</c:v>
                </c:pt>
                <c:pt idx="4473">
                  <c:v>12.073</c:v>
                </c:pt>
                <c:pt idx="4474">
                  <c:v>10.212999999999999</c:v>
                </c:pt>
                <c:pt idx="4475">
                  <c:v>8.9220000000000006</c:v>
                </c:pt>
                <c:pt idx="4476">
                  <c:v>24.727</c:v>
                </c:pt>
                <c:pt idx="4477">
                  <c:v>15.525</c:v>
                </c:pt>
                <c:pt idx="4478">
                  <c:v>13.782999999999999</c:v>
                </c:pt>
                <c:pt idx="4479">
                  <c:v>8.3239999999999998</c:v>
                </c:pt>
                <c:pt idx="4480">
                  <c:v>15.243</c:v>
                </c:pt>
                <c:pt idx="4481">
                  <c:v>14.148</c:v>
                </c:pt>
                <c:pt idx="4482">
                  <c:v>11.154</c:v>
                </c:pt>
                <c:pt idx="4483">
                  <c:v>28.036999999999999</c:v>
                </c:pt>
                <c:pt idx="4484">
                  <c:v>32.573999999999998</c:v>
                </c:pt>
                <c:pt idx="4485">
                  <c:v>12.618</c:v>
                </c:pt>
                <c:pt idx="4486">
                  <c:v>8.6050000000000004</c:v>
                </c:pt>
                <c:pt idx="4487">
                  <c:v>7.0460000000000003</c:v>
                </c:pt>
                <c:pt idx="4488">
                  <c:v>5.5869999999999997</c:v>
                </c:pt>
                <c:pt idx="4489">
                  <c:v>3.9670000000000001</c:v>
                </c:pt>
                <c:pt idx="4490">
                  <c:v>0.755</c:v>
                </c:pt>
                <c:pt idx="4491">
                  <c:v>1.427</c:v>
                </c:pt>
                <c:pt idx="4492">
                  <c:v>2.96</c:v>
                </c:pt>
                <c:pt idx="4493">
                  <c:v>2.4009999999999998</c:v>
                </c:pt>
                <c:pt idx="4494">
                  <c:v>3.464</c:v>
                </c:pt>
                <c:pt idx="4495">
                  <c:v>10.535</c:v>
                </c:pt>
                <c:pt idx="4496">
                  <c:v>6.1779999999999999</c:v>
                </c:pt>
                <c:pt idx="4497">
                  <c:v>9.4250000000000007</c:v>
                </c:pt>
                <c:pt idx="4498">
                  <c:v>9.7780000000000005</c:v>
                </c:pt>
                <c:pt idx="4499">
                  <c:v>12.76</c:v>
                </c:pt>
                <c:pt idx="4500">
                  <c:v>6.7779999999999996</c:v>
                </c:pt>
                <c:pt idx="4501">
                  <c:v>7.74</c:v>
                </c:pt>
                <c:pt idx="4502">
                  <c:v>15.010999999999999</c:v>
                </c:pt>
                <c:pt idx="4503">
                  <c:v>1.67</c:v>
                </c:pt>
                <c:pt idx="4504">
                  <c:v>4.5250000000000004</c:v>
                </c:pt>
                <c:pt idx="4505">
                  <c:v>9.6579999999999995</c:v>
                </c:pt>
                <c:pt idx="4506">
                  <c:v>5.827</c:v>
                </c:pt>
                <c:pt idx="4507">
                  <c:v>4.9290000000000003</c:v>
                </c:pt>
                <c:pt idx="4508">
                  <c:v>5.6029999999999998</c:v>
                </c:pt>
                <c:pt idx="4509">
                  <c:v>2.0009999999999999</c:v>
                </c:pt>
                <c:pt idx="4510">
                  <c:v>1.89</c:v>
                </c:pt>
                <c:pt idx="4511">
                  <c:v>3.8180000000000001</c:v>
                </c:pt>
                <c:pt idx="4512">
                  <c:v>2.5630000000000002</c:v>
                </c:pt>
                <c:pt idx="4513">
                  <c:v>5.6000000000000001E-2</c:v>
                </c:pt>
                <c:pt idx="4514">
                  <c:v>1.466</c:v>
                </c:pt>
                <c:pt idx="4515">
                  <c:v>1.647</c:v>
                </c:pt>
                <c:pt idx="4516">
                  <c:v>2.9580000000000002</c:v>
                </c:pt>
                <c:pt idx="4517">
                  <c:v>1.2689999999999999</c:v>
                </c:pt>
                <c:pt idx="4518">
                  <c:v>0.78600000000000003</c:v>
                </c:pt>
                <c:pt idx="4519">
                  <c:v>7.0999999999999994E-2</c:v>
                </c:pt>
                <c:pt idx="4520">
                  <c:v>0.45600000000000002</c:v>
                </c:pt>
                <c:pt idx="4521">
                  <c:v>0.34399999999999997</c:v>
                </c:pt>
                <c:pt idx="4522">
                  <c:v>0.504</c:v>
                </c:pt>
                <c:pt idx="4523">
                  <c:v>2.6880000000000002</c:v>
                </c:pt>
                <c:pt idx="4524">
                  <c:v>3.2949999999999999</c:v>
                </c:pt>
                <c:pt idx="4525">
                  <c:v>3.9860000000000002</c:v>
                </c:pt>
                <c:pt idx="4526">
                  <c:v>0.40500000000000003</c:v>
                </c:pt>
                <c:pt idx="4527">
                  <c:v>0.46899999999999997</c:v>
                </c:pt>
                <c:pt idx="4528">
                  <c:v>0.47299999999999998</c:v>
                </c:pt>
                <c:pt idx="4529">
                  <c:v>0.38900000000000001</c:v>
                </c:pt>
                <c:pt idx="4530">
                  <c:v>8.4000000000000005E-2</c:v>
                </c:pt>
                <c:pt idx="4531">
                  <c:v>0</c:v>
                </c:pt>
                <c:pt idx="4532">
                  <c:v>0.39500000000000002</c:v>
                </c:pt>
                <c:pt idx="4533">
                  <c:v>1.3120000000000001</c:v>
                </c:pt>
                <c:pt idx="4534">
                  <c:v>0.40500000000000003</c:v>
                </c:pt>
                <c:pt idx="4535">
                  <c:v>0.54800000000000004</c:v>
                </c:pt>
                <c:pt idx="4536">
                  <c:v>0.58099999999999996</c:v>
                </c:pt>
                <c:pt idx="4537">
                  <c:v>5.6440000000000001</c:v>
                </c:pt>
                <c:pt idx="4538">
                  <c:v>13.794</c:v>
                </c:pt>
                <c:pt idx="4539">
                  <c:v>11.093</c:v>
                </c:pt>
                <c:pt idx="4540">
                  <c:v>5.577</c:v>
                </c:pt>
                <c:pt idx="4541">
                  <c:v>1.7729999999999999</c:v>
                </c:pt>
                <c:pt idx="4542">
                  <c:v>2.504</c:v>
                </c:pt>
                <c:pt idx="4543">
                  <c:v>1.7410000000000001</c:v>
                </c:pt>
                <c:pt idx="4544">
                  <c:v>2.0539999999999998</c:v>
                </c:pt>
                <c:pt idx="4545">
                  <c:v>4.5599999999999996</c:v>
                </c:pt>
                <c:pt idx="4546">
                  <c:v>5.4850000000000003</c:v>
                </c:pt>
                <c:pt idx="4547">
                  <c:v>1.7210000000000001</c:v>
                </c:pt>
                <c:pt idx="4548">
                  <c:v>2.4289999999999998</c:v>
                </c:pt>
                <c:pt idx="4549">
                  <c:v>2.4809999999999999</c:v>
                </c:pt>
                <c:pt idx="4550">
                  <c:v>1.1759999999999999</c:v>
                </c:pt>
                <c:pt idx="4551">
                  <c:v>4.335</c:v>
                </c:pt>
                <c:pt idx="4552">
                  <c:v>6.5339999999999998</c:v>
                </c:pt>
                <c:pt idx="4553">
                  <c:v>1.333</c:v>
                </c:pt>
                <c:pt idx="4554">
                  <c:v>1.55</c:v>
                </c:pt>
                <c:pt idx="4555">
                  <c:v>5.7640000000000002</c:v>
                </c:pt>
                <c:pt idx="4556">
                  <c:v>1.89</c:v>
                </c:pt>
                <c:pt idx="4557">
                  <c:v>0.35899999999999999</c:v>
                </c:pt>
                <c:pt idx="4558">
                  <c:v>0.22600000000000001</c:v>
                </c:pt>
                <c:pt idx="4559">
                  <c:v>0.19</c:v>
                </c:pt>
                <c:pt idx="4560">
                  <c:v>0.41799999999999998</c:v>
                </c:pt>
                <c:pt idx="4561">
                  <c:v>0.23599999999999999</c:v>
                </c:pt>
                <c:pt idx="4562">
                  <c:v>0</c:v>
                </c:pt>
                <c:pt idx="4563">
                  <c:v>7.4999999999999997E-2</c:v>
                </c:pt>
                <c:pt idx="4564">
                  <c:v>7.4999999999999997E-2</c:v>
                </c:pt>
                <c:pt idx="4565">
                  <c:v>0.34</c:v>
                </c:pt>
                <c:pt idx="4566">
                  <c:v>0.627</c:v>
                </c:pt>
                <c:pt idx="4567">
                  <c:v>1.29</c:v>
                </c:pt>
                <c:pt idx="4568">
                  <c:v>0.23899999999999999</c:v>
                </c:pt>
                <c:pt idx="4569">
                  <c:v>0.188</c:v>
                </c:pt>
                <c:pt idx="4570">
                  <c:v>0.46500000000000002</c:v>
                </c:pt>
                <c:pt idx="4571">
                  <c:v>0.77900000000000003</c:v>
                </c:pt>
                <c:pt idx="4572">
                  <c:v>0.23899999999999999</c:v>
                </c:pt>
                <c:pt idx="4573">
                  <c:v>1.0069999999999999</c:v>
                </c:pt>
                <c:pt idx="4574">
                  <c:v>2.2450000000000001</c:v>
                </c:pt>
                <c:pt idx="4575">
                  <c:v>0.21299999999999999</c:v>
                </c:pt>
                <c:pt idx="4576">
                  <c:v>1.76</c:v>
                </c:pt>
                <c:pt idx="4577">
                  <c:v>4.3570000000000002</c:v>
                </c:pt>
                <c:pt idx="4578">
                  <c:v>1.9750000000000001</c:v>
                </c:pt>
                <c:pt idx="4579">
                  <c:v>2.052</c:v>
                </c:pt>
                <c:pt idx="4580">
                  <c:v>0.6</c:v>
                </c:pt>
                <c:pt idx="4581">
                  <c:v>0.24399999999999999</c:v>
                </c:pt>
                <c:pt idx="4582">
                  <c:v>0.43099999999999999</c:v>
                </c:pt>
                <c:pt idx="4583">
                  <c:v>9.8000000000000004E-2</c:v>
                </c:pt>
                <c:pt idx="4584">
                  <c:v>5.0000000000000001E-3</c:v>
                </c:pt>
                <c:pt idx="4585">
                  <c:v>0.40100000000000002</c:v>
                </c:pt>
                <c:pt idx="4586">
                  <c:v>0.74199999999999999</c:v>
                </c:pt>
                <c:pt idx="4587">
                  <c:v>7.6999999999999999E-2</c:v>
                </c:pt>
                <c:pt idx="4588">
                  <c:v>1.7000000000000001E-2</c:v>
                </c:pt>
                <c:pt idx="4589">
                  <c:v>5.6000000000000001E-2</c:v>
                </c:pt>
                <c:pt idx="4590">
                  <c:v>0</c:v>
                </c:pt>
                <c:pt idx="4591">
                  <c:v>0.184</c:v>
                </c:pt>
                <c:pt idx="4592">
                  <c:v>0.874</c:v>
                </c:pt>
                <c:pt idx="4593">
                  <c:v>0.38300000000000001</c:v>
                </c:pt>
                <c:pt idx="4594">
                  <c:v>2.2669999999999999</c:v>
                </c:pt>
                <c:pt idx="4595">
                  <c:v>0.25900000000000001</c:v>
                </c:pt>
                <c:pt idx="4596">
                  <c:v>0.41099999999999998</c:v>
                </c:pt>
                <c:pt idx="4597">
                  <c:v>1.0720000000000001</c:v>
                </c:pt>
                <c:pt idx="4598">
                  <c:v>0.13200000000000001</c:v>
                </c:pt>
                <c:pt idx="4599">
                  <c:v>0.113</c:v>
                </c:pt>
                <c:pt idx="4600">
                  <c:v>0.86099999999999999</c:v>
                </c:pt>
                <c:pt idx="4601">
                  <c:v>1.96</c:v>
                </c:pt>
                <c:pt idx="4602">
                  <c:v>0.41099999999999998</c:v>
                </c:pt>
                <c:pt idx="4603">
                  <c:v>7.0000000000000007E-2</c:v>
                </c:pt>
                <c:pt idx="4604">
                  <c:v>0.45200000000000001</c:v>
                </c:pt>
                <c:pt idx="4605">
                  <c:v>9.7000000000000003E-2</c:v>
                </c:pt>
                <c:pt idx="4606">
                  <c:v>0.13800000000000001</c:v>
                </c:pt>
                <c:pt idx="4607">
                  <c:v>7.4999999999999997E-2</c:v>
                </c:pt>
                <c:pt idx="4608">
                  <c:v>2E-3</c:v>
                </c:pt>
                <c:pt idx="4609">
                  <c:v>0.112</c:v>
                </c:pt>
                <c:pt idx="4610">
                  <c:v>0.10299999999999999</c:v>
                </c:pt>
                <c:pt idx="4611">
                  <c:v>0.22900000000000001</c:v>
                </c:pt>
                <c:pt idx="4612">
                  <c:v>1.0529999999999999</c:v>
                </c:pt>
                <c:pt idx="4613">
                  <c:v>4.4999999999999998E-2</c:v>
                </c:pt>
                <c:pt idx="4614">
                  <c:v>0.51200000000000001</c:v>
                </c:pt>
                <c:pt idx="4615">
                  <c:v>0.126</c:v>
                </c:pt>
                <c:pt idx="4616">
                  <c:v>2E-3</c:v>
                </c:pt>
                <c:pt idx="4617">
                  <c:v>0.114</c:v>
                </c:pt>
                <c:pt idx="4618">
                  <c:v>3.7250000000000001</c:v>
                </c:pt>
                <c:pt idx="4619">
                  <c:v>0.54100000000000004</c:v>
                </c:pt>
                <c:pt idx="4620">
                  <c:v>0.46700000000000003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0.02</c:v>
                </c:pt>
                <c:pt idx="4625">
                  <c:v>0</c:v>
                </c:pt>
                <c:pt idx="4626">
                  <c:v>1.7000000000000001E-2</c:v>
                </c:pt>
                <c:pt idx="4627">
                  <c:v>2E-3</c:v>
                </c:pt>
                <c:pt idx="4628">
                  <c:v>0</c:v>
                </c:pt>
                <c:pt idx="4629">
                  <c:v>1E-3</c:v>
                </c:pt>
                <c:pt idx="4630">
                  <c:v>0</c:v>
                </c:pt>
                <c:pt idx="4631">
                  <c:v>0</c:v>
                </c:pt>
                <c:pt idx="4632">
                  <c:v>2E-3</c:v>
                </c:pt>
                <c:pt idx="4633">
                  <c:v>0</c:v>
                </c:pt>
                <c:pt idx="4634">
                  <c:v>0.50600000000000001</c:v>
                </c:pt>
                <c:pt idx="4635">
                  <c:v>0.89500000000000002</c:v>
                </c:pt>
                <c:pt idx="4636">
                  <c:v>0.57399999999999995</c:v>
                </c:pt>
                <c:pt idx="4637">
                  <c:v>0.59499999999999997</c:v>
                </c:pt>
                <c:pt idx="4638">
                  <c:v>0</c:v>
                </c:pt>
                <c:pt idx="4639">
                  <c:v>0.68899999999999995</c:v>
                </c:pt>
                <c:pt idx="4640">
                  <c:v>2E-3</c:v>
                </c:pt>
                <c:pt idx="4641">
                  <c:v>0</c:v>
                </c:pt>
                <c:pt idx="4642">
                  <c:v>0</c:v>
                </c:pt>
                <c:pt idx="4643">
                  <c:v>1.0999999999999999E-2</c:v>
                </c:pt>
                <c:pt idx="4644">
                  <c:v>2E-3</c:v>
                </c:pt>
                <c:pt idx="4645">
                  <c:v>1.9E-2</c:v>
                </c:pt>
                <c:pt idx="4646">
                  <c:v>0</c:v>
                </c:pt>
                <c:pt idx="4647">
                  <c:v>2E-3</c:v>
                </c:pt>
                <c:pt idx="4648">
                  <c:v>0.107</c:v>
                </c:pt>
                <c:pt idx="4649">
                  <c:v>0.01</c:v>
                </c:pt>
                <c:pt idx="4650">
                  <c:v>0.14399999999999999</c:v>
                </c:pt>
                <c:pt idx="4651">
                  <c:v>0.13900000000000001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4.4999999999999998E-2</c:v>
                </c:pt>
                <c:pt idx="4658">
                  <c:v>9.8000000000000004E-2</c:v>
                </c:pt>
                <c:pt idx="4659">
                  <c:v>3.0000000000000001E-3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7.3999999999999996E-2</c:v>
                </c:pt>
                <c:pt idx="4671">
                  <c:v>0.09</c:v>
                </c:pt>
                <c:pt idx="4672">
                  <c:v>1.4430000000000001</c:v>
                </c:pt>
                <c:pt idx="4673">
                  <c:v>3.3000000000000002E-2</c:v>
                </c:pt>
                <c:pt idx="4674">
                  <c:v>7.6999999999999999E-2</c:v>
                </c:pt>
                <c:pt idx="4675">
                  <c:v>0</c:v>
                </c:pt>
                <c:pt idx="4676">
                  <c:v>1.7000000000000001E-2</c:v>
                </c:pt>
                <c:pt idx="4677">
                  <c:v>0</c:v>
                </c:pt>
                <c:pt idx="4678">
                  <c:v>0</c:v>
                </c:pt>
                <c:pt idx="4679">
                  <c:v>0.11700000000000001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0.3</c:v>
                </c:pt>
                <c:pt idx="4691">
                  <c:v>0.23400000000000001</c:v>
                </c:pt>
                <c:pt idx="4692">
                  <c:v>2.5999999999999999E-2</c:v>
                </c:pt>
                <c:pt idx="4693">
                  <c:v>0.26400000000000001</c:v>
                </c:pt>
                <c:pt idx="4694">
                  <c:v>1.367</c:v>
                </c:pt>
                <c:pt idx="4695">
                  <c:v>0.66600000000000004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1E-3</c:v>
                </c:pt>
                <c:pt idx="4701">
                  <c:v>1.2999999999999999E-2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0.109</c:v>
                </c:pt>
                <c:pt idx="4707">
                  <c:v>0.10299999999999999</c:v>
                </c:pt>
                <c:pt idx="4708">
                  <c:v>0.13900000000000001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1.0999999999999999E-2</c:v>
                </c:pt>
                <c:pt idx="4715">
                  <c:v>0</c:v>
                </c:pt>
                <c:pt idx="4716">
                  <c:v>0.44700000000000001</c:v>
                </c:pt>
                <c:pt idx="4717">
                  <c:v>1.7000000000000001E-2</c:v>
                </c:pt>
                <c:pt idx="4718">
                  <c:v>0</c:v>
                </c:pt>
                <c:pt idx="4719">
                  <c:v>0.44</c:v>
                </c:pt>
                <c:pt idx="4720">
                  <c:v>5.1509999999999998</c:v>
                </c:pt>
                <c:pt idx="4721">
                  <c:v>0.57399999999999995</c:v>
                </c:pt>
                <c:pt idx="4722">
                  <c:v>0.28499999999999998</c:v>
                </c:pt>
                <c:pt idx="4723">
                  <c:v>0.45100000000000001</c:v>
                </c:pt>
                <c:pt idx="4724">
                  <c:v>2.0950000000000002</c:v>
                </c:pt>
                <c:pt idx="4725">
                  <c:v>3.8849999999999998</c:v>
                </c:pt>
                <c:pt idx="4726">
                  <c:v>0.2</c:v>
                </c:pt>
                <c:pt idx="4727">
                  <c:v>2.0089999999999999</c:v>
                </c:pt>
                <c:pt idx="4728">
                  <c:v>0.16500000000000001</c:v>
                </c:pt>
                <c:pt idx="4729">
                  <c:v>1.054</c:v>
                </c:pt>
                <c:pt idx="4730">
                  <c:v>10.664</c:v>
                </c:pt>
                <c:pt idx="4731">
                  <c:v>23.623999999999999</c:v>
                </c:pt>
                <c:pt idx="4732">
                  <c:v>4.09</c:v>
                </c:pt>
                <c:pt idx="4733">
                  <c:v>1.546</c:v>
                </c:pt>
                <c:pt idx="4734">
                  <c:v>3.9790000000000001</c:v>
                </c:pt>
                <c:pt idx="4735">
                  <c:v>0.221</c:v>
                </c:pt>
                <c:pt idx="4736">
                  <c:v>0.27100000000000002</c:v>
                </c:pt>
                <c:pt idx="4737">
                  <c:v>6.9000000000000006E-2</c:v>
                </c:pt>
                <c:pt idx="4738">
                  <c:v>3.456</c:v>
                </c:pt>
                <c:pt idx="4739">
                  <c:v>11.036</c:v>
                </c:pt>
                <c:pt idx="4740">
                  <c:v>2.4940000000000002</c:v>
                </c:pt>
                <c:pt idx="4741">
                  <c:v>1.427</c:v>
                </c:pt>
                <c:pt idx="4742">
                  <c:v>5.1950000000000003</c:v>
                </c:pt>
                <c:pt idx="4743">
                  <c:v>2.1360000000000001</c:v>
                </c:pt>
                <c:pt idx="4744">
                  <c:v>2.847</c:v>
                </c:pt>
                <c:pt idx="4745">
                  <c:v>3.78</c:v>
                </c:pt>
                <c:pt idx="4746">
                  <c:v>0.75600000000000001</c:v>
                </c:pt>
                <c:pt idx="4747">
                  <c:v>1.4059999999999999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F-44B7-9275-FF5F53061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1065423"/>
        <c:axId val="1871062927"/>
      </c:barChart>
      <c:lineChart>
        <c:grouping val="standard"/>
        <c:varyColors val="0"/>
        <c:ser>
          <c:idx val="1"/>
          <c:order val="1"/>
          <c:tx>
            <c:strRef>
              <c:f>CAWM!$C$1:$C$2</c:f>
              <c:strCache>
                <c:ptCount val="2"/>
                <c:pt idx="0">
                  <c:v>VAZÃO OBS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CAWM!$C$3:$C$4751</c:f>
              <c:numCache>
                <c:formatCode>#,##0.000</c:formatCode>
                <c:ptCount val="4749"/>
                <c:pt idx="0">
                  <c:v>0</c:v>
                </c:pt>
                <c:pt idx="1">
                  <c:v>2.181</c:v>
                </c:pt>
                <c:pt idx="2">
                  <c:v>0.98</c:v>
                </c:pt>
                <c:pt idx="3">
                  <c:v>0.86</c:v>
                </c:pt>
                <c:pt idx="4">
                  <c:v>0.86</c:v>
                </c:pt>
                <c:pt idx="5">
                  <c:v>0.61699999999999999</c:v>
                </c:pt>
                <c:pt idx="6">
                  <c:v>0.55800000000000005</c:v>
                </c:pt>
                <c:pt idx="7">
                  <c:v>0.502</c:v>
                </c:pt>
                <c:pt idx="8">
                  <c:v>0.47599999999999998</c:v>
                </c:pt>
                <c:pt idx="9">
                  <c:v>0.45</c:v>
                </c:pt>
                <c:pt idx="10">
                  <c:v>0.502</c:v>
                </c:pt>
                <c:pt idx="11">
                  <c:v>0.40200000000000002</c:v>
                </c:pt>
                <c:pt idx="12">
                  <c:v>0.379</c:v>
                </c:pt>
                <c:pt idx="13">
                  <c:v>0.35699999999999998</c:v>
                </c:pt>
                <c:pt idx="14">
                  <c:v>0.33600000000000002</c:v>
                </c:pt>
                <c:pt idx="15">
                  <c:v>0.40200000000000002</c:v>
                </c:pt>
                <c:pt idx="16">
                  <c:v>0.33600000000000002</c:v>
                </c:pt>
                <c:pt idx="17">
                  <c:v>0.316</c:v>
                </c:pt>
                <c:pt idx="18">
                  <c:v>0.29699999999999999</c:v>
                </c:pt>
                <c:pt idx="19">
                  <c:v>0.22700000000000001</c:v>
                </c:pt>
                <c:pt idx="20">
                  <c:v>0.21199999999999999</c:v>
                </c:pt>
                <c:pt idx="21">
                  <c:v>0.27800000000000002</c:v>
                </c:pt>
                <c:pt idx="22">
                  <c:v>0.22700000000000001</c:v>
                </c:pt>
                <c:pt idx="23">
                  <c:v>0.22700000000000001</c:v>
                </c:pt>
                <c:pt idx="24">
                  <c:v>0.22700000000000001</c:v>
                </c:pt>
                <c:pt idx="25">
                  <c:v>0.22700000000000001</c:v>
                </c:pt>
                <c:pt idx="26">
                  <c:v>0.22700000000000001</c:v>
                </c:pt>
                <c:pt idx="27">
                  <c:v>8.9350000000000005</c:v>
                </c:pt>
                <c:pt idx="28">
                  <c:v>1.0669999999999999</c:v>
                </c:pt>
                <c:pt idx="29">
                  <c:v>0.68100000000000005</c:v>
                </c:pt>
                <c:pt idx="30">
                  <c:v>0.47599999999999998</c:v>
                </c:pt>
                <c:pt idx="31">
                  <c:v>0.502</c:v>
                </c:pt>
                <c:pt idx="32">
                  <c:v>0.45</c:v>
                </c:pt>
                <c:pt idx="33">
                  <c:v>0.40200000000000002</c:v>
                </c:pt>
                <c:pt idx="34">
                  <c:v>0.40200000000000002</c:v>
                </c:pt>
                <c:pt idx="35">
                  <c:v>0.35699999999999998</c:v>
                </c:pt>
                <c:pt idx="36">
                  <c:v>0.33600000000000002</c:v>
                </c:pt>
                <c:pt idx="37">
                  <c:v>0.26</c:v>
                </c:pt>
                <c:pt idx="38">
                  <c:v>0.316</c:v>
                </c:pt>
                <c:pt idx="39">
                  <c:v>0.316</c:v>
                </c:pt>
                <c:pt idx="40">
                  <c:v>0.24299999999999999</c:v>
                </c:pt>
                <c:pt idx="41">
                  <c:v>0.24299999999999999</c:v>
                </c:pt>
                <c:pt idx="42">
                  <c:v>0.22700000000000001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3.3660000000000001</c:v>
                </c:pt>
                <c:pt idx="54">
                  <c:v>0.98</c:v>
                </c:pt>
                <c:pt idx="55">
                  <c:v>3.5640000000000001</c:v>
                </c:pt>
                <c:pt idx="56">
                  <c:v>17.451000000000001</c:v>
                </c:pt>
                <c:pt idx="57">
                  <c:v>5.1710000000000003</c:v>
                </c:pt>
                <c:pt idx="58">
                  <c:v>2.33</c:v>
                </c:pt>
                <c:pt idx="59">
                  <c:v>1.2130000000000001</c:v>
                </c:pt>
                <c:pt idx="60">
                  <c:v>0.98</c:v>
                </c:pt>
                <c:pt idx="61">
                  <c:v>0.86</c:v>
                </c:pt>
                <c:pt idx="62">
                  <c:v>0.86</c:v>
                </c:pt>
                <c:pt idx="63">
                  <c:v>0.86</c:v>
                </c:pt>
                <c:pt idx="64">
                  <c:v>0.749</c:v>
                </c:pt>
                <c:pt idx="65">
                  <c:v>0.71499999999999997</c:v>
                </c:pt>
                <c:pt idx="66">
                  <c:v>0.58699999999999997</c:v>
                </c:pt>
                <c:pt idx="67">
                  <c:v>0.502</c:v>
                </c:pt>
                <c:pt idx="68">
                  <c:v>0.502</c:v>
                </c:pt>
                <c:pt idx="69">
                  <c:v>0.58699999999999997</c:v>
                </c:pt>
                <c:pt idx="70">
                  <c:v>14.701000000000001</c:v>
                </c:pt>
                <c:pt idx="71">
                  <c:v>5.1710000000000003</c:v>
                </c:pt>
                <c:pt idx="72">
                  <c:v>1.532</c:v>
                </c:pt>
                <c:pt idx="73">
                  <c:v>1.3140000000000001</c:v>
                </c:pt>
                <c:pt idx="74">
                  <c:v>1.1120000000000001</c:v>
                </c:pt>
                <c:pt idx="75">
                  <c:v>1.0669999999999999</c:v>
                </c:pt>
                <c:pt idx="76">
                  <c:v>0.98</c:v>
                </c:pt>
                <c:pt idx="77">
                  <c:v>0.89900000000000002</c:v>
                </c:pt>
                <c:pt idx="78">
                  <c:v>0.68100000000000005</c:v>
                </c:pt>
                <c:pt idx="79">
                  <c:v>0.61699999999999999</c:v>
                </c:pt>
                <c:pt idx="80">
                  <c:v>0.58699999999999997</c:v>
                </c:pt>
                <c:pt idx="81">
                  <c:v>0.52900000000000003</c:v>
                </c:pt>
                <c:pt idx="82">
                  <c:v>0.40200000000000002</c:v>
                </c:pt>
                <c:pt idx="83">
                  <c:v>0.35699999999999998</c:v>
                </c:pt>
                <c:pt idx="84">
                  <c:v>0.71499999999999997</c:v>
                </c:pt>
                <c:pt idx="85">
                  <c:v>0.68100000000000005</c:v>
                </c:pt>
                <c:pt idx="86">
                  <c:v>0.55800000000000005</c:v>
                </c:pt>
                <c:pt idx="87">
                  <c:v>0.78500000000000003</c:v>
                </c:pt>
                <c:pt idx="88">
                  <c:v>0.502</c:v>
                </c:pt>
                <c:pt idx="89">
                  <c:v>0.45</c:v>
                </c:pt>
                <c:pt idx="90">
                  <c:v>0.61699999999999999</c:v>
                </c:pt>
                <c:pt idx="91">
                  <c:v>0.58699999999999997</c:v>
                </c:pt>
                <c:pt idx="92">
                  <c:v>0.502</c:v>
                </c:pt>
                <c:pt idx="93">
                  <c:v>0.40200000000000002</c:v>
                </c:pt>
                <c:pt idx="94">
                  <c:v>0.33600000000000002</c:v>
                </c:pt>
                <c:pt idx="95">
                  <c:v>0.379</c:v>
                </c:pt>
                <c:pt idx="96">
                  <c:v>0.61699999999999999</c:v>
                </c:pt>
                <c:pt idx="97">
                  <c:v>0.52900000000000003</c:v>
                </c:pt>
                <c:pt idx="98">
                  <c:v>0.86</c:v>
                </c:pt>
                <c:pt idx="99">
                  <c:v>30.155999999999999</c:v>
                </c:pt>
                <c:pt idx="100">
                  <c:v>10.507999999999999</c:v>
                </c:pt>
                <c:pt idx="101">
                  <c:v>7.5270000000000001</c:v>
                </c:pt>
                <c:pt idx="102">
                  <c:v>5.9859999999999998</c:v>
                </c:pt>
                <c:pt idx="103">
                  <c:v>29.326000000000001</c:v>
                </c:pt>
                <c:pt idx="104">
                  <c:v>133.28200000000001</c:v>
                </c:pt>
                <c:pt idx="105">
                  <c:v>108.45399999999999</c:v>
                </c:pt>
                <c:pt idx="106">
                  <c:v>65.478999999999999</c:v>
                </c:pt>
                <c:pt idx="107">
                  <c:v>39.722999999999999</c:v>
                </c:pt>
                <c:pt idx="108">
                  <c:v>23.937999999999999</c:v>
                </c:pt>
                <c:pt idx="109">
                  <c:v>15.226000000000001</c:v>
                </c:pt>
                <c:pt idx="110">
                  <c:v>9.6999999999999993</c:v>
                </c:pt>
                <c:pt idx="111">
                  <c:v>6.5739999999999998</c:v>
                </c:pt>
                <c:pt idx="112">
                  <c:v>5.4340000000000002</c:v>
                </c:pt>
                <c:pt idx="113">
                  <c:v>4.4329999999999998</c:v>
                </c:pt>
                <c:pt idx="114">
                  <c:v>4.2039999999999997</c:v>
                </c:pt>
                <c:pt idx="115">
                  <c:v>3.7690000000000001</c:v>
                </c:pt>
                <c:pt idx="116">
                  <c:v>3.7690000000000001</c:v>
                </c:pt>
                <c:pt idx="117">
                  <c:v>3.7690000000000001</c:v>
                </c:pt>
                <c:pt idx="118">
                  <c:v>4.2039999999999997</c:v>
                </c:pt>
                <c:pt idx="119">
                  <c:v>5.4340000000000002</c:v>
                </c:pt>
                <c:pt idx="120">
                  <c:v>5.9859999999999998</c:v>
                </c:pt>
                <c:pt idx="121">
                  <c:v>5.7050000000000001</c:v>
                </c:pt>
                <c:pt idx="122">
                  <c:v>5.1710000000000003</c:v>
                </c:pt>
                <c:pt idx="123">
                  <c:v>4.9160000000000004</c:v>
                </c:pt>
                <c:pt idx="124">
                  <c:v>4.4329999999999998</c:v>
                </c:pt>
                <c:pt idx="125">
                  <c:v>3.9830000000000001</c:v>
                </c:pt>
                <c:pt idx="126">
                  <c:v>4.2039999999999997</c:v>
                </c:pt>
                <c:pt idx="127">
                  <c:v>17.451000000000001</c:v>
                </c:pt>
                <c:pt idx="128">
                  <c:v>15.226000000000001</c:v>
                </c:pt>
                <c:pt idx="129">
                  <c:v>11.803000000000001</c:v>
                </c:pt>
                <c:pt idx="130">
                  <c:v>12.257</c:v>
                </c:pt>
                <c:pt idx="131">
                  <c:v>54.488999999999997</c:v>
                </c:pt>
                <c:pt idx="132">
                  <c:v>73.570999999999998</c:v>
                </c:pt>
                <c:pt idx="133">
                  <c:v>42.576000000000001</c:v>
                </c:pt>
                <c:pt idx="134">
                  <c:v>22.530999999999999</c:v>
                </c:pt>
                <c:pt idx="135">
                  <c:v>16.876000000000001</c:v>
                </c:pt>
                <c:pt idx="136">
                  <c:v>12.257</c:v>
                </c:pt>
                <c:pt idx="137">
                  <c:v>10.507999999999999</c:v>
                </c:pt>
                <c:pt idx="138">
                  <c:v>8.9350000000000005</c:v>
                </c:pt>
                <c:pt idx="139">
                  <c:v>7.2</c:v>
                </c:pt>
                <c:pt idx="140">
                  <c:v>6.2750000000000004</c:v>
                </c:pt>
                <c:pt idx="141">
                  <c:v>5.1710000000000003</c:v>
                </c:pt>
                <c:pt idx="142">
                  <c:v>4.6710000000000003</c:v>
                </c:pt>
                <c:pt idx="143">
                  <c:v>3.9830000000000001</c:v>
                </c:pt>
                <c:pt idx="144">
                  <c:v>3.3660000000000001</c:v>
                </c:pt>
                <c:pt idx="145">
                  <c:v>2.992</c:v>
                </c:pt>
                <c:pt idx="146">
                  <c:v>2.8159999999999998</c:v>
                </c:pt>
                <c:pt idx="147">
                  <c:v>2.6469999999999998</c:v>
                </c:pt>
                <c:pt idx="148">
                  <c:v>2.6469999999999998</c:v>
                </c:pt>
                <c:pt idx="149">
                  <c:v>3.1760000000000002</c:v>
                </c:pt>
                <c:pt idx="150">
                  <c:v>5.9859999999999998</c:v>
                </c:pt>
                <c:pt idx="151">
                  <c:v>2.8159999999999998</c:v>
                </c:pt>
                <c:pt idx="152">
                  <c:v>2.33</c:v>
                </c:pt>
                <c:pt idx="153">
                  <c:v>2.0390000000000001</c:v>
                </c:pt>
                <c:pt idx="154">
                  <c:v>1.774</c:v>
                </c:pt>
                <c:pt idx="155">
                  <c:v>1.532</c:v>
                </c:pt>
                <c:pt idx="156">
                  <c:v>1.42</c:v>
                </c:pt>
                <c:pt idx="157">
                  <c:v>1.532</c:v>
                </c:pt>
                <c:pt idx="158">
                  <c:v>1.42</c:v>
                </c:pt>
                <c:pt idx="159">
                  <c:v>1.532</c:v>
                </c:pt>
                <c:pt idx="160">
                  <c:v>1.3140000000000001</c:v>
                </c:pt>
                <c:pt idx="161">
                  <c:v>1.3140000000000001</c:v>
                </c:pt>
                <c:pt idx="162">
                  <c:v>1.42</c:v>
                </c:pt>
                <c:pt idx="163">
                  <c:v>1.42</c:v>
                </c:pt>
                <c:pt idx="164">
                  <c:v>1.3140000000000001</c:v>
                </c:pt>
                <c:pt idx="165">
                  <c:v>1.1579999999999999</c:v>
                </c:pt>
                <c:pt idx="166">
                  <c:v>1.1579999999999999</c:v>
                </c:pt>
                <c:pt idx="167">
                  <c:v>1.1579999999999999</c:v>
                </c:pt>
                <c:pt idx="168">
                  <c:v>1.1120000000000001</c:v>
                </c:pt>
                <c:pt idx="169">
                  <c:v>1.1120000000000001</c:v>
                </c:pt>
                <c:pt idx="170">
                  <c:v>1.0669999999999999</c:v>
                </c:pt>
                <c:pt idx="171">
                  <c:v>1.0229999999999999</c:v>
                </c:pt>
                <c:pt idx="172">
                  <c:v>1.0229999999999999</c:v>
                </c:pt>
                <c:pt idx="173">
                  <c:v>0.98</c:v>
                </c:pt>
                <c:pt idx="174">
                  <c:v>0.98</c:v>
                </c:pt>
                <c:pt idx="175">
                  <c:v>0.93899999999999995</c:v>
                </c:pt>
                <c:pt idx="176">
                  <c:v>1.65</c:v>
                </c:pt>
                <c:pt idx="177">
                  <c:v>7.8639999999999999</c:v>
                </c:pt>
                <c:pt idx="178">
                  <c:v>3.7690000000000001</c:v>
                </c:pt>
                <c:pt idx="179">
                  <c:v>2.4849999999999999</c:v>
                </c:pt>
                <c:pt idx="180">
                  <c:v>1.1579999999999999</c:v>
                </c:pt>
                <c:pt idx="181">
                  <c:v>1.1579999999999999</c:v>
                </c:pt>
                <c:pt idx="182">
                  <c:v>1.0669999999999999</c:v>
                </c:pt>
                <c:pt idx="183">
                  <c:v>1.0229999999999999</c:v>
                </c:pt>
                <c:pt idx="184">
                  <c:v>0.98</c:v>
                </c:pt>
                <c:pt idx="185">
                  <c:v>0.98</c:v>
                </c:pt>
                <c:pt idx="186">
                  <c:v>0.93899999999999995</c:v>
                </c:pt>
                <c:pt idx="187">
                  <c:v>0.89900000000000002</c:v>
                </c:pt>
                <c:pt idx="188">
                  <c:v>0.89900000000000002</c:v>
                </c:pt>
                <c:pt idx="189">
                  <c:v>0.86</c:v>
                </c:pt>
                <c:pt idx="190">
                  <c:v>0.86</c:v>
                </c:pt>
                <c:pt idx="191">
                  <c:v>0.82199999999999995</c:v>
                </c:pt>
                <c:pt idx="192">
                  <c:v>0.82199999999999995</c:v>
                </c:pt>
                <c:pt idx="193">
                  <c:v>0.78500000000000003</c:v>
                </c:pt>
                <c:pt idx="194">
                  <c:v>0.78500000000000003</c:v>
                </c:pt>
                <c:pt idx="195">
                  <c:v>0.749</c:v>
                </c:pt>
                <c:pt idx="196">
                  <c:v>0.749</c:v>
                </c:pt>
                <c:pt idx="197">
                  <c:v>0.749</c:v>
                </c:pt>
                <c:pt idx="198">
                  <c:v>0.71499999999999997</c:v>
                </c:pt>
                <c:pt idx="199">
                  <c:v>0.71499999999999997</c:v>
                </c:pt>
                <c:pt idx="200">
                  <c:v>0.68100000000000005</c:v>
                </c:pt>
                <c:pt idx="201">
                  <c:v>0.68100000000000005</c:v>
                </c:pt>
                <c:pt idx="202">
                  <c:v>0.68100000000000005</c:v>
                </c:pt>
                <c:pt idx="203">
                  <c:v>0.64900000000000002</c:v>
                </c:pt>
                <c:pt idx="204">
                  <c:v>0.64900000000000002</c:v>
                </c:pt>
                <c:pt idx="205">
                  <c:v>0.61699999999999999</c:v>
                </c:pt>
                <c:pt idx="206">
                  <c:v>0.61699999999999999</c:v>
                </c:pt>
                <c:pt idx="207">
                  <c:v>0.89900000000000002</c:v>
                </c:pt>
                <c:pt idx="208">
                  <c:v>0.89900000000000002</c:v>
                </c:pt>
                <c:pt idx="209">
                  <c:v>0.68100000000000005</c:v>
                </c:pt>
                <c:pt idx="210">
                  <c:v>0.68100000000000005</c:v>
                </c:pt>
                <c:pt idx="211">
                  <c:v>0.68100000000000005</c:v>
                </c:pt>
                <c:pt idx="212">
                  <c:v>0.64900000000000002</c:v>
                </c:pt>
                <c:pt idx="213">
                  <c:v>0.61699999999999999</c:v>
                </c:pt>
                <c:pt idx="214">
                  <c:v>0.61699999999999999</c:v>
                </c:pt>
                <c:pt idx="215">
                  <c:v>0.61699999999999999</c:v>
                </c:pt>
                <c:pt idx="216">
                  <c:v>0.64900000000000002</c:v>
                </c:pt>
                <c:pt idx="217">
                  <c:v>0.64900000000000002</c:v>
                </c:pt>
                <c:pt idx="218">
                  <c:v>0.61699999999999999</c:v>
                </c:pt>
                <c:pt idx="219">
                  <c:v>0.61699999999999999</c:v>
                </c:pt>
                <c:pt idx="220">
                  <c:v>0.58699999999999997</c:v>
                </c:pt>
                <c:pt idx="221">
                  <c:v>0.58699999999999997</c:v>
                </c:pt>
                <c:pt idx="222">
                  <c:v>0.58699999999999997</c:v>
                </c:pt>
                <c:pt idx="223">
                  <c:v>0.55800000000000005</c:v>
                </c:pt>
                <c:pt idx="224">
                  <c:v>0.52900000000000003</c:v>
                </c:pt>
                <c:pt idx="225">
                  <c:v>0.52900000000000003</c:v>
                </c:pt>
                <c:pt idx="226">
                  <c:v>0.502</c:v>
                </c:pt>
                <c:pt idx="227">
                  <c:v>0.502</c:v>
                </c:pt>
                <c:pt idx="228">
                  <c:v>0.47599999999999998</c:v>
                </c:pt>
                <c:pt idx="229">
                  <c:v>0.45</c:v>
                </c:pt>
                <c:pt idx="230">
                  <c:v>0.42599999999999999</c:v>
                </c:pt>
                <c:pt idx="231">
                  <c:v>0.42599999999999999</c:v>
                </c:pt>
                <c:pt idx="232">
                  <c:v>0.42599999999999999</c:v>
                </c:pt>
                <c:pt idx="233">
                  <c:v>0.42599999999999999</c:v>
                </c:pt>
                <c:pt idx="234">
                  <c:v>0.40200000000000002</c:v>
                </c:pt>
                <c:pt idx="235">
                  <c:v>0.379</c:v>
                </c:pt>
                <c:pt idx="236">
                  <c:v>0.379</c:v>
                </c:pt>
                <c:pt idx="237">
                  <c:v>0.35699999999999998</c:v>
                </c:pt>
                <c:pt idx="238">
                  <c:v>0.35699999999999998</c:v>
                </c:pt>
                <c:pt idx="239">
                  <c:v>0.33600000000000002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73">
                  <c:v>0.35699999999999998</c:v>
                </c:pt>
                <c:pt idx="274">
                  <c:v>0.58699999999999997</c:v>
                </c:pt>
                <c:pt idx="275">
                  <c:v>0.502</c:v>
                </c:pt>
                <c:pt idx="276">
                  <c:v>0.47599999999999998</c:v>
                </c:pt>
                <c:pt idx="277">
                  <c:v>0.42599999999999999</c:v>
                </c:pt>
                <c:pt idx="278">
                  <c:v>0.42599999999999999</c:v>
                </c:pt>
                <c:pt idx="279">
                  <c:v>0.40200000000000002</c:v>
                </c:pt>
                <c:pt idx="280">
                  <c:v>0.379</c:v>
                </c:pt>
                <c:pt idx="281">
                  <c:v>0.379</c:v>
                </c:pt>
                <c:pt idx="282">
                  <c:v>0.35699999999999998</c:v>
                </c:pt>
                <c:pt idx="283">
                  <c:v>0.35699999999999998</c:v>
                </c:pt>
                <c:pt idx="284">
                  <c:v>0.33600000000000002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16.312999999999999</c:v>
                </c:pt>
                <c:pt idx="386">
                  <c:v>44.052</c:v>
                </c:pt>
                <c:pt idx="387">
                  <c:v>14.188000000000001</c:v>
                </c:pt>
                <c:pt idx="388">
                  <c:v>11.803000000000001</c:v>
                </c:pt>
                <c:pt idx="389">
                  <c:v>3.5640000000000001</c:v>
                </c:pt>
                <c:pt idx="390">
                  <c:v>2.0390000000000001</c:v>
                </c:pt>
                <c:pt idx="391">
                  <c:v>1.3140000000000001</c:v>
                </c:pt>
                <c:pt idx="392">
                  <c:v>1.0229999999999999</c:v>
                </c:pt>
                <c:pt idx="393">
                  <c:v>0.82199999999999995</c:v>
                </c:pt>
                <c:pt idx="394">
                  <c:v>8.9350000000000005</c:v>
                </c:pt>
                <c:pt idx="395">
                  <c:v>41.133000000000003</c:v>
                </c:pt>
                <c:pt idx="396">
                  <c:v>28.510999999999999</c:v>
                </c:pt>
                <c:pt idx="397">
                  <c:v>15.763999999999999</c:v>
                </c:pt>
                <c:pt idx="398">
                  <c:v>10.929</c:v>
                </c:pt>
                <c:pt idx="399">
                  <c:v>5.9859999999999998</c:v>
                </c:pt>
                <c:pt idx="400">
                  <c:v>9.3119999999999994</c:v>
                </c:pt>
                <c:pt idx="401">
                  <c:v>88.097999999999999</c:v>
                </c:pt>
                <c:pt idx="402">
                  <c:v>142.874</c:v>
                </c:pt>
                <c:pt idx="403">
                  <c:v>78.951999999999998</c:v>
                </c:pt>
                <c:pt idx="404">
                  <c:v>59.816000000000003</c:v>
                </c:pt>
                <c:pt idx="405">
                  <c:v>121.173</c:v>
                </c:pt>
                <c:pt idx="406">
                  <c:v>10.929</c:v>
                </c:pt>
                <c:pt idx="407">
                  <c:v>8.9350000000000005</c:v>
                </c:pt>
                <c:pt idx="408">
                  <c:v>5.7050000000000001</c:v>
                </c:pt>
                <c:pt idx="409">
                  <c:v>5.9859999999999998</c:v>
                </c:pt>
                <c:pt idx="410">
                  <c:v>7.2</c:v>
                </c:pt>
                <c:pt idx="411">
                  <c:v>25.404</c:v>
                </c:pt>
                <c:pt idx="412">
                  <c:v>11.803000000000001</c:v>
                </c:pt>
                <c:pt idx="413">
                  <c:v>6.2750000000000004</c:v>
                </c:pt>
                <c:pt idx="414">
                  <c:v>5.4340000000000002</c:v>
                </c:pt>
                <c:pt idx="415">
                  <c:v>3.3660000000000001</c:v>
                </c:pt>
                <c:pt idx="416">
                  <c:v>3.1760000000000002</c:v>
                </c:pt>
                <c:pt idx="417">
                  <c:v>2.992</c:v>
                </c:pt>
                <c:pt idx="418">
                  <c:v>4.4329999999999998</c:v>
                </c:pt>
                <c:pt idx="419">
                  <c:v>121.173</c:v>
                </c:pt>
                <c:pt idx="420">
                  <c:v>111.199</c:v>
                </c:pt>
                <c:pt idx="421">
                  <c:v>121.173</c:v>
                </c:pt>
                <c:pt idx="422">
                  <c:v>83.441999999999993</c:v>
                </c:pt>
                <c:pt idx="423">
                  <c:v>97.923000000000002</c:v>
                </c:pt>
                <c:pt idx="424">
                  <c:v>193.751</c:v>
                </c:pt>
                <c:pt idx="425">
                  <c:v>78.951999999999998</c:v>
                </c:pt>
                <c:pt idx="426">
                  <c:v>84.59</c:v>
                </c:pt>
                <c:pt idx="427">
                  <c:v>156.36600000000001</c:v>
                </c:pt>
                <c:pt idx="428">
                  <c:v>103.099</c:v>
                </c:pt>
                <c:pt idx="429">
                  <c:v>151.21100000000001</c:v>
                </c:pt>
                <c:pt idx="430">
                  <c:v>83.441999999999993</c:v>
                </c:pt>
                <c:pt idx="431">
                  <c:v>36.406999999999996</c:v>
                </c:pt>
                <c:pt idx="432">
                  <c:v>86.918000000000006</c:v>
                </c:pt>
                <c:pt idx="433">
                  <c:v>75.692999999999998</c:v>
                </c:pt>
                <c:pt idx="434">
                  <c:v>81.176000000000002</c:v>
                </c:pt>
                <c:pt idx="435">
                  <c:v>57.110999999999997</c:v>
                </c:pt>
                <c:pt idx="436">
                  <c:v>60.735999999999997</c:v>
                </c:pt>
                <c:pt idx="437">
                  <c:v>64.512</c:v>
                </c:pt>
                <c:pt idx="438">
                  <c:v>138.02199999999999</c:v>
                </c:pt>
                <c:pt idx="439">
                  <c:v>122.645</c:v>
                </c:pt>
                <c:pt idx="440">
                  <c:v>82.304000000000002</c:v>
                </c:pt>
                <c:pt idx="441">
                  <c:v>92.924000000000007</c:v>
                </c:pt>
                <c:pt idx="442">
                  <c:v>152.917</c:v>
                </c:pt>
                <c:pt idx="443">
                  <c:v>49.488</c:v>
                </c:pt>
                <c:pt idx="444">
                  <c:v>133.28200000000001</c:v>
                </c:pt>
                <c:pt idx="445">
                  <c:v>227.62200000000001</c:v>
                </c:pt>
                <c:pt idx="446">
                  <c:v>308.81099999999998</c:v>
                </c:pt>
                <c:pt idx="447">
                  <c:v>420.97500000000002</c:v>
                </c:pt>
                <c:pt idx="448">
                  <c:v>505.18299999999999</c:v>
                </c:pt>
                <c:pt idx="449">
                  <c:v>133.28200000000001</c:v>
                </c:pt>
                <c:pt idx="450">
                  <c:v>84.59</c:v>
                </c:pt>
                <c:pt idx="451">
                  <c:v>89.287999999999997</c:v>
                </c:pt>
                <c:pt idx="452">
                  <c:v>100.489</c:v>
                </c:pt>
                <c:pt idx="453">
                  <c:v>78.951999999999998</c:v>
                </c:pt>
                <c:pt idx="454">
                  <c:v>57.110999999999997</c:v>
                </c:pt>
                <c:pt idx="455">
                  <c:v>29.326000000000001</c:v>
                </c:pt>
                <c:pt idx="456">
                  <c:v>23.227</c:v>
                </c:pt>
                <c:pt idx="457">
                  <c:v>16.876000000000001</c:v>
                </c:pt>
                <c:pt idx="458">
                  <c:v>115.404</c:v>
                </c:pt>
                <c:pt idx="459">
                  <c:v>108.45399999999999</c:v>
                </c:pt>
                <c:pt idx="460">
                  <c:v>84.59</c:v>
                </c:pt>
                <c:pt idx="461">
                  <c:v>99.200999999999993</c:v>
                </c:pt>
                <c:pt idx="462">
                  <c:v>89.287999999999997</c:v>
                </c:pt>
                <c:pt idx="463">
                  <c:v>55.353999999999999</c:v>
                </c:pt>
                <c:pt idx="464">
                  <c:v>39.03</c:v>
                </c:pt>
                <c:pt idx="465">
                  <c:v>232.11500000000001</c:v>
                </c:pt>
                <c:pt idx="466">
                  <c:v>89.287999999999997</c:v>
                </c:pt>
                <c:pt idx="467">
                  <c:v>115.404</c:v>
                </c:pt>
                <c:pt idx="468">
                  <c:v>163.41900000000001</c:v>
                </c:pt>
                <c:pt idx="469">
                  <c:v>97.923000000000002</c:v>
                </c:pt>
                <c:pt idx="470">
                  <c:v>60.735999999999997</c:v>
                </c:pt>
                <c:pt idx="471">
                  <c:v>195.762</c:v>
                </c:pt>
                <c:pt idx="472">
                  <c:v>279.32100000000003</c:v>
                </c:pt>
                <c:pt idx="473">
                  <c:v>438.40499999999997</c:v>
                </c:pt>
                <c:pt idx="474">
                  <c:v>272.70999999999998</c:v>
                </c:pt>
                <c:pt idx="475">
                  <c:v>369.21499999999997</c:v>
                </c:pt>
                <c:pt idx="476">
                  <c:v>465.34899999999999</c:v>
                </c:pt>
                <c:pt idx="477">
                  <c:v>289.52699999999999</c:v>
                </c:pt>
                <c:pt idx="478">
                  <c:v>109.821</c:v>
                </c:pt>
                <c:pt idx="479">
                  <c:v>85.748999999999995</c:v>
                </c:pt>
                <c:pt idx="480">
                  <c:v>111.199</c:v>
                </c:pt>
                <c:pt idx="481">
                  <c:v>83.441999999999993</c:v>
                </c:pt>
                <c:pt idx="482">
                  <c:v>310.60199999999998</c:v>
                </c:pt>
                <c:pt idx="483">
                  <c:v>101.788</c:v>
                </c:pt>
                <c:pt idx="484">
                  <c:v>66.456999999999994</c:v>
                </c:pt>
                <c:pt idx="485">
                  <c:v>48.686</c:v>
                </c:pt>
                <c:pt idx="486">
                  <c:v>39.722999999999999</c:v>
                </c:pt>
                <c:pt idx="487">
                  <c:v>20.524000000000001</c:v>
                </c:pt>
                <c:pt idx="488">
                  <c:v>21.178999999999998</c:v>
                </c:pt>
                <c:pt idx="489">
                  <c:v>22.530999999999999</c:v>
                </c:pt>
                <c:pt idx="490">
                  <c:v>14.188000000000001</c:v>
                </c:pt>
                <c:pt idx="491">
                  <c:v>6.8819999999999997</c:v>
                </c:pt>
                <c:pt idx="492">
                  <c:v>42.576000000000001</c:v>
                </c:pt>
                <c:pt idx="493">
                  <c:v>41.85</c:v>
                </c:pt>
                <c:pt idx="494">
                  <c:v>30.155999999999999</c:v>
                </c:pt>
                <c:pt idx="495">
                  <c:v>81.176000000000002</c:v>
                </c:pt>
                <c:pt idx="496">
                  <c:v>66.456999999999994</c:v>
                </c:pt>
                <c:pt idx="497">
                  <c:v>124.128</c:v>
                </c:pt>
                <c:pt idx="498">
                  <c:v>21.847999999999999</c:v>
                </c:pt>
                <c:pt idx="499">
                  <c:v>46.331000000000003</c:v>
                </c:pt>
                <c:pt idx="500">
                  <c:v>35.466000000000001</c:v>
                </c:pt>
                <c:pt idx="501">
                  <c:v>21.178999999999998</c:v>
                </c:pt>
                <c:pt idx="502">
                  <c:v>21.178999999999998</c:v>
                </c:pt>
                <c:pt idx="503">
                  <c:v>27.712</c:v>
                </c:pt>
                <c:pt idx="504">
                  <c:v>22.530999999999999</c:v>
                </c:pt>
                <c:pt idx="505">
                  <c:v>11.36</c:v>
                </c:pt>
                <c:pt idx="506">
                  <c:v>14.188000000000001</c:v>
                </c:pt>
                <c:pt idx="507">
                  <c:v>60.735999999999997</c:v>
                </c:pt>
                <c:pt idx="508">
                  <c:v>44.052</c:v>
                </c:pt>
                <c:pt idx="509">
                  <c:v>41.85</c:v>
                </c:pt>
                <c:pt idx="510">
                  <c:v>29.326000000000001</c:v>
                </c:pt>
                <c:pt idx="511">
                  <c:v>19.882999999999999</c:v>
                </c:pt>
                <c:pt idx="512">
                  <c:v>39.03</c:v>
                </c:pt>
                <c:pt idx="513">
                  <c:v>19.882999999999999</c:v>
                </c:pt>
                <c:pt idx="514">
                  <c:v>14.188000000000001</c:v>
                </c:pt>
                <c:pt idx="515">
                  <c:v>8.2110000000000003</c:v>
                </c:pt>
                <c:pt idx="516">
                  <c:v>8.2110000000000003</c:v>
                </c:pt>
                <c:pt idx="517">
                  <c:v>8.5679999999999996</c:v>
                </c:pt>
                <c:pt idx="518">
                  <c:v>8.5679999999999996</c:v>
                </c:pt>
                <c:pt idx="519">
                  <c:v>7.2</c:v>
                </c:pt>
                <c:pt idx="520">
                  <c:v>5.9859999999999998</c:v>
                </c:pt>
                <c:pt idx="521">
                  <c:v>5.7050000000000001</c:v>
                </c:pt>
                <c:pt idx="522">
                  <c:v>4.4329999999999998</c:v>
                </c:pt>
                <c:pt idx="523">
                  <c:v>3.7690000000000001</c:v>
                </c:pt>
                <c:pt idx="524">
                  <c:v>3.3660000000000001</c:v>
                </c:pt>
                <c:pt idx="525">
                  <c:v>3.1760000000000002</c:v>
                </c:pt>
                <c:pt idx="526">
                  <c:v>3.7690000000000001</c:v>
                </c:pt>
                <c:pt idx="527">
                  <c:v>3.3660000000000001</c:v>
                </c:pt>
                <c:pt idx="528">
                  <c:v>2.8159999999999998</c:v>
                </c:pt>
                <c:pt idx="529">
                  <c:v>2.0390000000000001</c:v>
                </c:pt>
                <c:pt idx="530">
                  <c:v>2.0390000000000001</c:v>
                </c:pt>
                <c:pt idx="531">
                  <c:v>1.903</c:v>
                </c:pt>
                <c:pt idx="532">
                  <c:v>1.774</c:v>
                </c:pt>
                <c:pt idx="533">
                  <c:v>1.774</c:v>
                </c:pt>
                <c:pt idx="534">
                  <c:v>1.774</c:v>
                </c:pt>
                <c:pt idx="535">
                  <c:v>2.0390000000000001</c:v>
                </c:pt>
                <c:pt idx="536">
                  <c:v>2.33</c:v>
                </c:pt>
                <c:pt idx="537">
                  <c:v>2.33</c:v>
                </c:pt>
                <c:pt idx="538">
                  <c:v>1.903</c:v>
                </c:pt>
                <c:pt idx="539">
                  <c:v>2.0390000000000001</c:v>
                </c:pt>
                <c:pt idx="540">
                  <c:v>2.0390000000000001</c:v>
                </c:pt>
                <c:pt idx="541">
                  <c:v>2.0390000000000001</c:v>
                </c:pt>
                <c:pt idx="542">
                  <c:v>2.0390000000000001</c:v>
                </c:pt>
                <c:pt idx="543">
                  <c:v>1.774</c:v>
                </c:pt>
                <c:pt idx="544">
                  <c:v>1.774</c:v>
                </c:pt>
                <c:pt idx="545">
                  <c:v>1.42</c:v>
                </c:pt>
                <c:pt idx="546">
                  <c:v>1.42</c:v>
                </c:pt>
                <c:pt idx="547">
                  <c:v>1.3140000000000001</c:v>
                </c:pt>
                <c:pt idx="548">
                  <c:v>1.1579999999999999</c:v>
                </c:pt>
                <c:pt idx="549">
                  <c:v>1.0669999999999999</c:v>
                </c:pt>
                <c:pt idx="550">
                  <c:v>1.0669999999999999</c:v>
                </c:pt>
                <c:pt idx="551">
                  <c:v>0.86</c:v>
                </c:pt>
                <c:pt idx="552">
                  <c:v>0.68100000000000005</c:v>
                </c:pt>
                <c:pt idx="553">
                  <c:v>0.68100000000000005</c:v>
                </c:pt>
                <c:pt idx="554">
                  <c:v>0.68100000000000005</c:v>
                </c:pt>
                <c:pt idx="555">
                  <c:v>2.8159999999999998</c:v>
                </c:pt>
                <c:pt idx="556">
                  <c:v>2.33</c:v>
                </c:pt>
                <c:pt idx="557">
                  <c:v>1.42</c:v>
                </c:pt>
                <c:pt idx="558">
                  <c:v>1.2130000000000001</c:v>
                </c:pt>
                <c:pt idx="559">
                  <c:v>1.0669999999999999</c:v>
                </c:pt>
                <c:pt idx="560">
                  <c:v>0.86</c:v>
                </c:pt>
                <c:pt idx="561">
                  <c:v>0.71499999999999997</c:v>
                </c:pt>
                <c:pt idx="562">
                  <c:v>0.749</c:v>
                </c:pt>
                <c:pt idx="563">
                  <c:v>0.93899999999999995</c:v>
                </c:pt>
                <c:pt idx="564">
                  <c:v>1.0669999999999999</c:v>
                </c:pt>
                <c:pt idx="565">
                  <c:v>0.98</c:v>
                </c:pt>
                <c:pt idx="566">
                  <c:v>0.86</c:v>
                </c:pt>
                <c:pt idx="567">
                  <c:v>0.68100000000000005</c:v>
                </c:pt>
                <c:pt idx="568">
                  <c:v>0.68100000000000005</c:v>
                </c:pt>
                <c:pt idx="569">
                  <c:v>0.68100000000000005</c:v>
                </c:pt>
                <c:pt idx="570">
                  <c:v>0.61699999999999999</c:v>
                </c:pt>
                <c:pt idx="571">
                  <c:v>0.64900000000000002</c:v>
                </c:pt>
                <c:pt idx="572">
                  <c:v>0.64900000000000002</c:v>
                </c:pt>
                <c:pt idx="573">
                  <c:v>0.502</c:v>
                </c:pt>
                <c:pt idx="574">
                  <c:v>0.45</c:v>
                </c:pt>
                <c:pt idx="575">
                  <c:v>0.45</c:v>
                </c:pt>
                <c:pt idx="576">
                  <c:v>0.40200000000000002</c:v>
                </c:pt>
                <c:pt idx="577">
                  <c:v>0.45</c:v>
                </c:pt>
                <c:pt idx="578">
                  <c:v>0.45</c:v>
                </c:pt>
                <c:pt idx="579">
                  <c:v>0.40200000000000002</c:v>
                </c:pt>
                <c:pt idx="580">
                  <c:v>0.40200000000000002</c:v>
                </c:pt>
                <c:pt idx="581">
                  <c:v>0.40200000000000002</c:v>
                </c:pt>
                <c:pt idx="582">
                  <c:v>0.379</c:v>
                </c:pt>
                <c:pt idx="583">
                  <c:v>0.379</c:v>
                </c:pt>
                <c:pt idx="584">
                  <c:v>0.379</c:v>
                </c:pt>
                <c:pt idx="585">
                  <c:v>0.379</c:v>
                </c:pt>
                <c:pt idx="586">
                  <c:v>0.35699999999999998</c:v>
                </c:pt>
                <c:pt idx="587">
                  <c:v>0.35699999999999998</c:v>
                </c:pt>
                <c:pt idx="588">
                  <c:v>0.35699999999999998</c:v>
                </c:pt>
                <c:pt idx="589">
                  <c:v>0.33600000000000002</c:v>
                </c:pt>
                <c:pt idx="590">
                  <c:v>0.33600000000000002</c:v>
                </c:pt>
                <c:pt idx="591">
                  <c:v>0.33600000000000002</c:v>
                </c:pt>
                <c:pt idx="592">
                  <c:v>0.33600000000000002</c:v>
                </c:pt>
                <c:pt idx="593">
                  <c:v>0.26</c:v>
                </c:pt>
                <c:pt idx="594">
                  <c:v>0.26</c:v>
                </c:pt>
                <c:pt idx="595">
                  <c:v>0.24299999999999999</c:v>
                </c:pt>
                <c:pt idx="596">
                  <c:v>0.24299999999999999</c:v>
                </c:pt>
                <c:pt idx="597">
                  <c:v>0.24299999999999999</c:v>
                </c:pt>
                <c:pt idx="598">
                  <c:v>0.22700000000000001</c:v>
                </c:pt>
                <c:pt idx="599">
                  <c:v>0.22700000000000001</c:v>
                </c:pt>
                <c:pt idx="600">
                  <c:v>0.22700000000000001</c:v>
                </c:pt>
                <c:pt idx="601">
                  <c:v>0.22700000000000001</c:v>
                </c:pt>
                <c:pt idx="602">
                  <c:v>0.21199999999999999</c:v>
                </c:pt>
                <c:pt idx="603">
                  <c:v>0.19700000000000001</c:v>
                </c:pt>
                <c:pt idx="604">
                  <c:v>0.19700000000000001</c:v>
                </c:pt>
                <c:pt idx="605">
                  <c:v>0.183</c:v>
                </c:pt>
                <c:pt idx="606">
                  <c:v>0.183</c:v>
                </c:pt>
                <c:pt idx="607">
                  <c:v>0.183</c:v>
                </c:pt>
                <c:pt idx="608">
                  <c:v>0.17</c:v>
                </c:pt>
                <c:pt idx="609">
                  <c:v>0.17</c:v>
                </c:pt>
                <c:pt idx="610">
                  <c:v>0.17</c:v>
                </c:pt>
                <c:pt idx="611">
                  <c:v>0.157</c:v>
                </c:pt>
                <c:pt idx="612">
                  <c:v>0.157</c:v>
                </c:pt>
                <c:pt idx="613">
                  <c:v>0.14499999999999999</c:v>
                </c:pt>
                <c:pt idx="614">
                  <c:v>0.14499999999999999</c:v>
                </c:pt>
                <c:pt idx="615">
                  <c:v>0.13300000000000001</c:v>
                </c:pt>
                <c:pt idx="616">
                  <c:v>0.13300000000000001</c:v>
                </c:pt>
                <c:pt idx="617">
                  <c:v>0.13300000000000001</c:v>
                </c:pt>
                <c:pt idx="618">
                  <c:v>0.112</c:v>
                </c:pt>
                <c:pt idx="619">
                  <c:v>0.112</c:v>
                </c:pt>
                <c:pt idx="620">
                  <c:v>0.10299999999999999</c:v>
                </c:pt>
                <c:pt idx="621">
                  <c:v>9.4E-2</c:v>
                </c:pt>
                <c:pt idx="622">
                  <c:v>9.4E-2</c:v>
                </c:pt>
                <c:pt idx="623">
                  <c:v>9.4E-2</c:v>
                </c:pt>
                <c:pt idx="624">
                  <c:v>9.4E-2</c:v>
                </c:pt>
                <c:pt idx="625">
                  <c:v>0.13300000000000001</c:v>
                </c:pt>
                <c:pt idx="626">
                  <c:v>0.157</c:v>
                </c:pt>
                <c:pt idx="627">
                  <c:v>0.123</c:v>
                </c:pt>
                <c:pt idx="628">
                  <c:v>9.4E-2</c:v>
                </c:pt>
                <c:pt idx="629">
                  <c:v>9.4E-2</c:v>
                </c:pt>
                <c:pt idx="630">
                  <c:v>9.4E-2</c:v>
                </c:pt>
                <c:pt idx="631">
                  <c:v>8.5000000000000006E-2</c:v>
                </c:pt>
                <c:pt idx="632">
                  <c:v>7.6999999999999999E-2</c:v>
                </c:pt>
                <c:pt idx="633">
                  <c:v>7.0000000000000007E-2</c:v>
                </c:pt>
                <c:pt idx="634">
                  <c:v>7.0000000000000007E-2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17.451000000000001</c:v>
                </c:pt>
                <c:pt idx="705">
                  <c:v>11.36</c:v>
                </c:pt>
                <c:pt idx="706">
                  <c:v>3.3660000000000001</c:v>
                </c:pt>
                <c:pt idx="707">
                  <c:v>1.65</c:v>
                </c:pt>
                <c:pt idx="708">
                  <c:v>1.0229999999999999</c:v>
                </c:pt>
                <c:pt idx="709">
                  <c:v>0.82199999999999995</c:v>
                </c:pt>
                <c:pt idx="710">
                  <c:v>0.68100000000000005</c:v>
                </c:pt>
                <c:pt idx="711">
                  <c:v>0.52900000000000003</c:v>
                </c:pt>
                <c:pt idx="712">
                  <c:v>0.45</c:v>
                </c:pt>
                <c:pt idx="713">
                  <c:v>0.45</c:v>
                </c:pt>
                <c:pt idx="714">
                  <c:v>0.42599999999999999</c:v>
                </c:pt>
                <c:pt idx="715">
                  <c:v>0.35699999999999998</c:v>
                </c:pt>
                <c:pt idx="716">
                  <c:v>0.35699999999999998</c:v>
                </c:pt>
                <c:pt idx="717">
                  <c:v>0.27800000000000002</c:v>
                </c:pt>
                <c:pt idx="718">
                  <c:v>0.24299999999999999</c:v>
                </c:pt>
                <c:pt idx="719">
                  <c:v>0.22700000000000001</c:v>
                </c:pt>
                <c:pt idx="720">
                  <c:v>0.22700000000000001</c:v>
                </c:pt>
                <c:pt idx="721">
                  <c:v>0.21199999999999999</c:v>
                </c:pt>
                <c:pt idx="722">
                  <c:v>0.19700000000000001</c:v>
                </c:pt>
                <c:pt idx="723">
                  <c:v>0.19700000000000001</c:v>
                </c:pt>
                <c:pt idx="724">
                  <c:v>0.17</c:v>
                </c:pt>
                <c:pt idx="725">
                  <c:v>0.112</c:v>
                </c:pt>
                <c:pt idx="726">
                  <c:v>9.4E-2</c:v>
                </c:pt>
                <c:pt idx="727">
                  <c:v>9.4E-2</c:v>
                </c:pt>
                <c:pt idx="728">
                  <c:v>7.6999999999999999E-2</c:v>
                </c:pt>
                <c:pt idx="729">
                  <c:v>7.0000000000000007E-2</c:v>
                </c:pt>
                <c:pt idx="730">
                  <c:v>8.5000000000000006E-2</c:v>
                </c:pt>
                <c:pt idx="731">
                  <c:v>8.5000000000000006E-2</c:v>
                </c:pt>
                <c:pt idx="732">
                  <c:v>8.5000000000000006E-2</c:v>
                </c:pt>
                <c:pt idx="733">
                  <c:v>8.5000000000000006E-2</c:v>
                </c:pt>
                <c:pt idx="734">
                  <c:v>7.0000000000000007E-2</c:v>
                </c:pt>
                <c:pt idx="735">
                  <c:v>6.3E-2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0.21199999999999999</c:v>
                </c:pt>
                <c:pt idx="757">
                  <c:v>0.10299999999999999</c:v>
                </c:pt>
                <c:pt idx="758">
                  <c:v>0.13300000000000001</c:v>
                </c:pt>
                <c:pt idx="759">
                  <c:v>0.14499999999999999</c:v>
                </c:pt>
                <c:pt idx="760">
                  <c:v>0.183</c:v>
                </c:pt>
                <c:pt idx="761">
                  <c:v>9.4E-2</c:v>
                </c:pt>
                <c:pt idx="762">
                  <c:v>9.4E-2</c:v>
                </c:pt>
                <c:pt idx="763">
                  <c:v>9.4E-2</c:v>
                </c:pt>
                <c:pt idx="764">
                  <c:v>9.4E-2</c:v>
                </c:pt>
                <c:pt idx="765">
                  <c:v>0.21199999999999999</c:v>
                </c:pt>
                <c:pt idx="766">
                  <c:v>0.379</c:v>
                </c:pt>
                <c:pt idx="767">
                  <c:v>6.3E-2</c:v>
                </c:pt>
                <c:pt idx="768">
                  <c:v>9.4E-2</c:v>
                </c:pt>
                <c:pt idx="769">
                  <c:v>0.21199999999999999</c:v>
                </c:pt>
                <c:pt idx="770">
                  <c:v>0.19700000000000001</c:v>
                </c:pt>
                <c:pt idx="771">
                  <c:v>0.45</c:v>
                </c:pt>
                <c:pt idx="772">
                  <c:v>0.19700000000000001</c:v>
                </c:pt>
                <c:pt idx="773">
                  <c:v>0.112</c:v>
                </c:pt>
                <c:pt idx="774">
                  <c:v>9.4E-2</c:v>
                </c:pt>
                <c:pt idx="775">
                  <c:v>7.6999999999999999E-2</c:v>
                </c:pt>
                <c:pt idx="776">
                  <c:v>6.3E-2</c:v>
                </c:pt>
                <c:pt idx="777">
                  <c:v>0.24299999999999999</c:v>
                </c:pt>
                <c:pt idx="778">
                  <c:v>0.21199999999999999</c:v>
                </c:pt>
                <c:pt idx="779">
                  <c:v>0.183</c:v>
                </c:pt>
                <c:pt idx="780">
                  <c:v>0.58699999999999997</c:v>
                </c:pt>
                <c:pt idx="781">
                  <c:v>0.47599999999999998</c:v>
                </c:pt>
                <c:pt idx="782">
                  <c:v>0.35699999999999998</c:v>
                </c:pt>
                <c:pt idx="783">
                  <c:v>0.61699999999999999</c:v>
                </c:pt>
                <c:pt idx="784">
                  <c:v>0.379</c:v>
                </c:pt>
                <c:pt idx="785">
                  <c:v>0.35699999999999998</c:v>
                </c:pt>
                <c:pt idx="786">
                  <c:v>0.316</c:v>
                </c:pt>
                <c:pt idx="787">
                  <c:v>0.316</c:v>
                </c:pt>
                <c:pt idx="788">
                  <c:v>0.52900000000000003</c:v>
                </c:pt>
                <c:pt idx="789">
                  <c:v>0.58699999999999997</c:v>
                </c:pt>
                <c:pt idx="790">
                  <c:v>97.923000000000002</c:v>
                </c:pt>
                <c:pt idx="791">
                  <c:v>77.855999999999995</c:v>
                </c:pt>
                <c:pt idx="792">
                  <c:v>365.24900000000002</c:v>
                </c:pt>
                <c:pt idx="793">
                  <c:v>167.023</c:v>
                </c:pt>
                <c:pt idx="794">
                  <c:v>84.59</c:v>
                </c:pt>
                <c:pt idx="795">
                  <c:v>755.88400000000001</c:v>
                </c:pt>
                <c:pt idx="796">
                  <c:v>722.69600000000003</c:v>
                </c:pt>
                <c:pt idx="797">
                  <c:v>203.947</c:v>
                </c:pt>
                <c:pt idx="798">
                  <c:v>292.97800000000001</c:v>
                </c:pt>
                <c:pt idx="799">
                  <c:v>54.488999999999997</c:v>
                </c:pt>
                <c:pt idx="800">
                  <c:v>44.802999999999997</c:v>
                </c:pt>
                <c:pt idx="801">
                  <c:v>32.738999999999997</c:v>
                </c:pt>
                <c:pt idx="802">
                  <c:v>21.847999999999999</c:v>
                </c:pt>
                <c:pt idx="803">
                  <c:v>12.722</c:v>
                </c:pt>
                <c:pt idx="804">
                  <c:v>10.929</c:v>
                </c:pt>
                <c:pt idx="805">
                  <c:v>11.803000000000001</c:v>
                </c:pt>
                <c:pt idx="806">
                  <c:v>6.2750000000000004</c:v>
                </c:pt>
                <c:pt idx="807">
                  <c:v>5.4340000000000002</c:v>
                </c:pt>
                <c:pt idx="808">
                  <c:v>5.1710000000000003</c:v>
                </c:pt>
                <c:pt idx="809">
                  <c:v>3.3660000000000001</c:v>
                </c:pt>
                <c:pt idx="810">
                  <c:v>2.6469999999999998</c:v>
                </c:pt>
                <c:pt idx="811">
                  <c:v>1.42</c:v>
                </c:pt>
                <c:pt idx="812">
                  <c:v>1.0669999999999999</c:v>
                </c:pt>
                <c:pt idx="813">
                  <c:v>2.8159999999999998</c:v>
                </c:pt>
                <c:pt idx="814">
                  <c:v>11.36</c:v>
                </c:pt>
                <c:pt idx="815">
                  <c:v>11.36</c:v>
                </c:pt>
                <c:pt idx="816">
                  <c:v>38.344999999999999</c:v>
                </c:pt>
                <c:pt idx="817">
                  <c:v>51.948999999999998</c:v>
                </c:pt>
                <c:pt idx="818">
                  <c:v>21.847999999999999</c:v>
                </c:pt>
                <c:pt idx="819">
                  <c:v>23.937999999999999</c:v>
                </c:pt>
                <c:pt idx="820">
                  <c:v>12.722</c:v>
                </c:pt>
                <c:pt idx="821">
                  <c:v>6.8819999999999997</c:v>
                </c:pt>
                <c:pt idx="822">
                  <c:v>4.4329999999999998</c:v>
                </c:pt>
                <c:pt idx="823">
                  <c:v>2.6469999999999998</c:v>
                </c:pt>
                <c:pt idx="824">
                  <c:v>1.3140000000000001</c:v>
                </c:pt>
                <c:pt idx="825">
                  <c:v>0.93899999999999995</c:v>
                </c:pt>
                <c:pt idx="826">
                  <c:v>0.749</c:v>
                </c:pt>
                <c:pt idx="827">
                  <c:v>0.82199999999999995</c:v>
                </c:pt>
                <c:pt idx="828">
                  <c:v>0.98</c:v>
                </c:pt>
                <c:pt idx="829">
                  <c:v>0.68100000000000005</c:v>
                </c:pt>
                <c:pt idx="830">
                  <c:v>0.61699999999999999</c:v>
                </c:pt>
                <c:pt idx="831">
                  <c:v>18.640999999999998</c:v>
                </c:pt>
                <c:pt idx="832">
                  <c:v>7.5270000000000001</c:v>
                </c:pt>
                <c:pt idx="833">
                  <c:v>3.9830000000000001</c:v>
                </c:pt>
                <c:pt idx="834">
                  <c:v>3.5640000000000001</c:v>
                </c:pt>
                <c:pt idx="835">
                  <c:v>43.31</c:v>
                </c:pt>
                <c:pt idx="836">
                  <c:v>11.36</c:v>
                </c:pt>
                <c:pt idx="837">
                  <c:v>6.5739999999999998</c:v>
                </c:pt>
                <c:pt idx="838">
                  <c:v>2.4849999999999999</c:v>
                </c:pt>
                <c:pt idx="839">
                  <c:v>2.6469999999999998</c:v>
                </c:pt>
                <c:pt idx="840">
                  <c:v>1.903</c:v>
                </c:pt>
                <c:pt idx="841">
                  <c:v>1.65</c:v>
                </c:pt>
                <c:pt idx="842">
                  <c:v>7.2</c:v>
                </c:pt>
                <c:pt idx="843">
                  <c:v>11.36</c:v>
                </c:pt>
                <c:pt idx="844">
                  <c:v>180.05699999999999</c:v>
                </c:pt>
                <c:pt idx="845">
                  <c:v>308.81099999999998</c:v>
                </c:pt>
                <c:pt idx="846">
                  <c:v>220.99299999999999</c:v>
                </c:pt>
                <c:pt idx="847">
                  <c:v>234.38300000000001</c:v>
                </c:pt>
                <c:pt idx="848">
                  <c:v>172.529</c:v>
                </c:pt>
                <c:pt idx="849">
                  <c:v>96.656999999999996</c:v>
                </c:pt>
                <c:pt idx="850">
                  <c:v>185.84399999999999</c:v>
                </c:pt>
                <c:pt idx="851">
                  <c:v>165.214</c:v>
                </c:pt>
                <c:pt idx="852">
                  <c:v>96.656999999999996</c:v>
                </c:pt>
                <c:pt idx="853">
                  <c:v>109.821</c:v>
                </c:pt>
                <c:pt idx="854">
                  <c:v>165.214</c:v>
                </c:pt>
                <c:pt idx="855">
                  <c:v>118.265</c:v>
                </c:pt>
                <c:pt idx="856">
                  <c:v>61.665999999999997</c:v>
                </c:pt>
                <c:pt idx="857">
                  <c:v>35.466000000000001</c:v>
                </c:pt>
                <c:pt idx="858">
                  <c:v>23.227</c:v>
                </c:pt>
                <c:pt idx="859">
                  <c:v>22.530999999999999</c:v>
                </c:pt>
                <c:pt idx="860">
                  <c:v>19.254999999999999</c:v>
                </c:pt>
                <c:pt idx="861">
                  <c:v>13.688000000000001</c:v>
                </c:pt>
                <c:pt idx="862">
                  <c:v>12.722</c:v>
                </c:pt>
                <c:pt idx="863">
                  <c:v>9.6999999999999993</c:v>
                </c:pt>
                <c:pt idx="864">
                  <c:v>9.3119999999999994</c:v>
                </c:pt>
                <c:pt idx="865">
                  <c:v>8.9350000000000005</c:v>
                </c:pt>
                <c:pt idx="866">
                  <c:v>22.530999999999999</c:v>
                </c:pt>
                <c:pt idx="867">
                  <c:v>19.254999999999999</c:v>
                </c:pt>
                <c:pt idx="868">
                  <c:v>19.254999999999999</c:v>
                </c:pt>
                <c:pt idx="869">
                  <c:v>26.927</c:v>
                </c:pt>
                <c:pt idx="870">
                  <c:v>36.406999999999996</c:v>
                </c:pt>
                <c:pt idx="871">
                  <c:v>35.466000000000001</c:v>
                </c:pt>
                <c:pt idx="872">
                  <c:v>22.530999999999999</c:v>
                </c:pt>
                <c:pt idx="873">
                  <c:v>13.688000000000001</c:v>
                </c:pt>
                <c:pt idx="874">
                  <c:v>9.6999999999999993</c:v>
                </c:pt>
                <c:pt idx="875">
                  <c:v>9.3119999999999994</c:v>
                </c:pt>
                <c:pt idx="876">
                  <c:v>9.3119999999999994</c:v>
                </c:pt>
                <c:pt idx="877">
                  <c:v>9.3119999999999994</c:v>
                </c:pt>
                <c:pt idx="878">
                  <c:v>9.3119999999999994</c:v>
                </c:pt>
                <c:pt idx="879">
                  <c:v>5.9859999999999998</c:v>
                </c:pt>
                <c:pt idx="880">
                  <c:v>5.7050000000000001</c:v>
                </c:pt>
                <c:pt idx="881">
                  <c:v>5.7050000000000001</c:v>
                </c:pt>
                <c:pt idx="882">
                  <c:v>3.5640000000000001</c:v>
                </c:pt>
                <c:pt idx="883">
                  <c:v>3.5640000000000001</c:v>
                </c:pt>
                <c:pt idx="884">
                  <c:v>3.5640000000000001</c:v>
                </c:pt>
                <c:pt idx="885">
                  <c:v>3.7690000000000001</c:v>
                </c:pt>
                <c:pt idx="886">
                  <c:v>3.5640000000000001</c:v>
                </c:pt>
                <c:pt idx="887">
                  <c:v>3.5640000000000001</c:v>
                </c:pt>
                <c:pt idx="888">
                  <c:v>1.903</c:v>
                </c:pt>
                <c:pt idx="889">
                  <c:v>1.774</c:v>
                </c:pt>
                <c:pt idx="890">
                  <c:v>1.774</c:v>
                </c:pt>
                <c:pt idx="891">
                  <c:v>1.65</c:v>
                </c:pt>
                <c:pt idx="892">
                  <c:v>1.3140000000000001</c:v>
                </c:pt>
                <c:pt idx="893">
                  <c:v>1.1579999999999999</c:v>
                </c:pt>
                <c:pt idx="894">
                  <c:v>1.1579999999999999</c:v>
                </c:pt>
                <c:pt idx="895">
                  <c:v>1.1579999999999999</c:v>
                </c:pt>
                <c:pt idx="896">
                  <c:v>1.1120000000000001</c:v>
                </c:pt>
                <c:pt idx="897">
                  <c:v>1.0669999999999999</c:v>
                </c:pt>
                <c:pt idx="898">
                  <c:v>1.0669999999999999</c:v>
                </c:pt>
                <c:pt idx="899">
                  <c:v>1.0669999999999999</c:v>
                </c:pt>
                <c:pt idx="900">
                  <c:v>1.0669999999999999</c:v>
                </c:pt>
                <c:pt idx="901">
                  <c:v>1.0669999999999999</c:v>
                </c:pt>
                <c:pt idx="902">
                  <c:v>1.0669999999999999</c:v>
                </c:pt>
                <c:pt idx="903">
                  <c:v>1.0669999999999999</c:v>
                </c:pt>
                <c:pt idx="904">
                  <c:v>1.0669999999999999</c:v>
                </c:pt>
                <c:pt idx="905">
                  <c:v>1.0669999999999999</c:v>
                </c:pt>
                <c:pt idx="906">
                  <c:v>1.532</c:v>
                </c:pt>
                <c:pt idx="907">
                  <c:v>1.0669999999999999</c:v>
                </c:pt>
                <c:pt idx="908">
                  <c:v>1.0669999999999999</c:v>
                </c:pt>
                <c:pt idx="909">
                  <c:v>1.0669999999999999</c:v>
                </c:pt>
                <c:pt idx="910">
                  <c:v>1.0669999999999999</c:v>
                </c:pt>
                <c:pt idx="911">
                  <c:v>1.0669999999999999</c:v>
                </c:pt>
                <c:pt idx="912">
                  <c:v>1.0669999999999999</c:v>
                </c:pt>
                <c:pt idx="913">
                  <c:v>1.0669999999999999</c:v>
                </c:pt>
                <c:pt idx="914">
                  <c:v>1.0669999999999999</c:v>
                </c:pt>
                <c:pt idx="915">
                  <c:v>1.0669999999999999</c:v>
                </c:pt>
                <c:pt idx="916">
                  <c:v>1.0669999999999999</c:v>
                </c:pt>
                <c:pt idx="917">
                  <c:v>1.3140000000000001</c:v>
                </c:pt>
                <c:pt idx="918">
                  <c:v>1.2130000000000001</c:v>
                </c:pt>
                <c:pt idx="919">
                  <c:v>1.2130000000000001</c:v>
                </c:pt>
                <c:pt idx="920">
                  <c:v>1.1120000000000001</c:v>
                </c:pt>
                <c:pt idx="921">
                  <c:v>1.0669999999999999</c:v>
                </c:pt>
                <c:pt idx="922">
                  <c:v>1.0669999999999999</c:v>
                </c:pt>
                <c:pt idx="923">
                  <c:v>1.0669999999999999</c:v>
                </c:pt>
                <c:pt idx="924">
                  <c:v>1.1120000000000001</c:v>
                </c:pt>
                <c:pt idx="925">
                  <c:v>1.1120000000000001</c:v>
                </c:pt>
                <c:pt idx="926">
                  <c:v>1.1120000000000001</c:v>
                </c:pt>
                <c:pt idx="927">
                  <c:v>18.039000000000001</c:v>
                </c:pt>
                <c:pt idx="928">
                  <c:v>4.9160000000000004</c:v>
                </c:pt>
                <c:pt idx="929">
                  <c:v>5.7050000000000001</c:v>
                </c:pt>
                <c:pt idx="930">
                  <c:v>13.688000000000001</c:v>
                </c:pt>
                <c:pt idx="931">
                  <c:v>8.9350000000000005</c:v>
                </c:pt>
                <c:pt idx="932">
                  <c:v>8.9350000000000005</c:v>
                </c:pt>
                <c:pt idx="933">
                  <c:v>8.9350000000000005</c:v>
                </c:pt>
                <c:pt idx="934">
                  <c:v>3.5640000000000001</c:v>
                </c:pt>
                <c:pt idx="935">
                  <c:v>2.181</c:v>
                </c:pt>
                <c:pt idx="936">
                  <c:v>2.4849999999999999</c:v>
                </c:pt>
                <c:pt idx="937">
                  <c:v>2.4849999999999999</c:v>
                </c:pt>
                <c:pt idx="938">
                  <c:v>1.903</c:v>
                </c:pt>
                <c:pt idx="939">
                  <c:v>1.903</c:v>
                </c:pt>
                <c:pt idx="940">
                  <c:v>1.903</c:v>
                </c:pt>
                <c:pt idx="941">
                  <c:v>1.774</c:v>
                </c:pt>
                <c:pt idx="942">
                  <c:v>1.774</c:v>
                </c:pt>
                <c:pt idx="943">
                  <c:v>1.774</c:v>
                </c:pt>
                <c:pt idx="944">
                  <c:v>1.774</c:v>
                </c:pt>
                <c:pt idx="945">
                  <c:v>1.774</c:v>
                </c:pt>
                <c:pt idx="946">
                  <c:v>1.774</c:v>
                </c:pt>
                <c:pt idx="947">
                  <c:v>1.3140000000000001</c:v>
                </c:pt>
                <c:pt idx="948">
                  <c:v>1.0669999999999999</c:v>
                </c:pt>
                <c:pt idx="949">
                  <c:v>1.0669999999999999</c:v>
                </c:pt>
                <c:pt idx="950">
                  <c:v>0.93899999999999995</c:v>
                </c:pt>
                <c:pt idx="951">
                  <c:v>0.749</c:v>
                </c:pt>
                <c:pt idx="952">
                  <c:v>0.749</c:v>
                </c:pt>
                <c:pt idx="953">
                  <c:v>0.68100000000000005</c:v>
                </c:pt>
                <c:pt idx="954">
                  <c:v>0.64900000000000002</c:v>
                </c:pt>
                <c:pt idx="955">
                  <c:v>0.64900000000000002</c:v>
                </c:pt>
                <c:pt idx="956">
                  <c:v>0.64900000000000002</c:v>
                </c:pt>
                <c:pt idx="957">
                  <c:v>0.64900000000000002</c:v>
                </c:pt>
                <c:pt idx="958">
                  <c:v>0.64900000000000002</c:v>
                </c:pt>
                <c:pt idx="959">
                  <c:v>0.64900000000000002</c:v>
                </c:pt>
                <c:pt idx="960">
                  <c:v>0.64900000000000002</c:v>
                </c:pt>
                <c:pt idx="961">
                  <c:v>0.64900000000000002</c:v>
                </c:pt>
                <c:pt idx="962">
                  <c:v>0.64900000000000002</c:v>
                </c:pt>
                <c:pt idx="963">
                  <c:v>0.64900000000000002</c:v>
                </c:pt>
                <c:pt idx="964">
                  <c:v>0.61699999999999999</c:v>
                </c:pt>
                <c:pt idx="965">
                  <c:v>0.55800000000000005</c:v>
                </c:pt>
                <c:pt idx="966">
                  <c:v>0.502</c:v>
                </c:pt>
                <c:pt idx="967">
                  <c:v>0.502</c:v>
                </c:pt>
                <c:pt idx="968">
                  <c:v>0.45</c:v>
                </c:pt>
                <c:pt idx="969">
                  <c:v>0.45</c:v>
                </c:pt>
                <c:pt idx="970">
                  <c:v>0.45</c:v>
                </c:pt>
                <c:pt idx="971">
                  <c:v>0.45</c:v>
                </c:pt>
                <c:pt idx="972">
                  <c:v>0.45</c:v>
                </c:pt>
                <c:pt idx="973">
                  <c:v>0.45</c:v>
                </c:pt>
                <c:pt idx="974">
                  <c:v>0.45</c:v>
                </c:pt>
                <c:pt idx="975">
                  <c:v>0.45</c:v>
                </c:pt>
                <c:pt idx="976">
                  <c:v>0.45</c:v>
                </c:pt>
                <c:pt idx="977">
                  <c:v>0.45</c:v>
                </c:pt>
                <c:pt idx="978">
                  <c:v>0.45</c:v>
                </c:pt>
                <c:pt idx="979">
                  <c:v>0.45</c:v>
                </c:pt>
                <c:pt idx="980">
                  <c:v>0.45</c:v>
                </c:pt>
                <c:pt idx="981">
                  <c:v>0.45</c:v>
                </c:pt>
                <c:pt idx="982">
                  <c:v>0.45</c:v>
                </c:pt>
                <c:pt idx="983">
                  <c:v>0.45</c:v>
                </c:pt>
                <c:pt idx="984">
                  <c:v>0.42599999999999999</c:v>
                </c:pt>
                <c:pt idx="985">
                  <c:v>0.379</c:v>
                </c:pt>
                <c:pt idx="986">
                  <c:v>0.379</c:v>
                </c:pt>
                <c:pt idx="987">
                  <c:v>0.379</c:v>
                </c:pt>
                <c:pt idx="988">
                  <c:v>0.379</c:v>
                </c:pt>
                <c:pt idx="989">
                  <c:v>0.379</c:v>
                </c:pt>
                <c:pt idx="990">
                  <c:v>0.379</c:v>
                </c:pt>
                <c:pt idx="991">
                  <c:v>0.379</c:v>
                </c:pt>
                <c:pt idx="992">
                  <c:v>0.379</c:v>
                </c:pt>
                <c:pt idx="993">
                  <c:v>0.379</c:v>
                </c:pt>
                <c:pt idx="994">
                  <c:v>0.35699999999999998</c:v>
                </c:pt>
                <c:pt idx="995">
                  <c:v>0.27800000000000002</c:v>
                </c:pt>
                <c:pt idx="996">
                  <c:v>0.19700000000000001</c:v>
                </c:pt>
                <c:pt idx="997">
                  <c:v>0.19700000000000001</c:v>
                </c:pt>
                <c:pt idx="998">
                  <c:v>0.19700000000000001</c:v>
                </c:pt>
                <c:pt idx="999">
                  <c:v>0.19700000000000001</c:v>
                </c:pt>
                <c:pt idx="1000">
                  <c:v>0.19700000000000001</c:v>
                </c:pt>
                <c:pt idx="1001">
                  <c:v>0.19700000000000001</c:v>
                </c:pt>
                <c:pt idx="1002">
                  <c:v>0.19700000000000001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1.788</c:v>
                </c:pt>
                <c:pt idx="1115">
                  <c:v>0.83399999999999996</c:v>
                </c:pt>
                <c:pt idx="1116">
                  <c:v>0.59699999999999998</c:v>
                </c:pt>
                <c:pt idx="1117">
                  <c:v>0.41</c:v>
                </c:pt>
                <c:pt idx="1118">
                  <c:v>0.29899999999999999</c:v>
                </c:pt>
                <c:pt idx="1119">
                  <c:v>0.23799999999999999</c:v>
                </c:pt>
                <c:pt idx="1120">
                  <c:v>0.185</c:v>
                </c:pt>
                <c:pt idx="1121">
                  <c:v>0.185</c:v>
                </c:pt>
                <c:pt idx="1122">
                  <c:v>0.185</c:v>
                </c:pt>
                <c:pt idx="1123">
                  <c:v>0.16200000000000001</c:v>
                </c:pt>
                <c:pt idx="1124">
                  <c:v>0.16200000000000001</c:v>
                </c:pt>
                <c:pt idx="1125">
                  <c:v>0.16200000000000001</c:v>
                </c:pt>
                <c:pt idx="1126">
                  <c:v>0.104</c:v>
                </c:pt>
                <c:pt idx="1127">
                  <c:v>0.23799999999999999</c:v>
                </c:pt>
                <c:pt idx="1128">
                  <c:v>1.681</c:v>
                </c:pt>
                <c:pt idx="1129">
                  <c:v>9.6679999999999993</c:v>
                </c:pt>
                <c:pt idx="1130">
                  <c:v>2.669</c:v>
                </c:pt>
                <c:pt idx="1131">
                  <c:v>1.385</c:v>
                </c:pt>
                <c:pt idx="1132">
                  <c:v>0.90200000000000002</c:v>
                </c:pt>
                <c:pt idx="1133">
                  <c:v>0.90200000000000002</c:v>
                </c:pt>
                <c:pt idx="1134">
                  <c:v>1.048</c:v>
                </c:pt>
                <c:pt idx="1135">
                  <c:v>1.048</c:v>
                </c:pt>
                <c:pt idx="1136">
                  <c:v>0.97299999999999998</c:v>
                </c:pt>
                <c:pt idx="1137">
                  <c:v>9.0090000000000003</c:v>
                </c:pt>
                <c:pt idx="1138">
                  <c:v>85.12</c:v>
                </c:pt>
                <c:pt idx="1139">
                  <c:v>88.457999999999998</c:v>
                </c:pt>
                <c:pt idx="1140">
                  <c:v>57.17</c:v>
                </c:pt>
                <c:pt idx="1141">
                  <c:v>18.247</c:v>
                </c:pt>
                <c:pt idx="1142">
                  <c:v>9.3350000000000009</c:v>
                </c:pt>
                <c:pt idx="1143">
                  <c:v>6.9390000000000001</c:v>
                </c:pt>
                <c:pt idx="1144">
                  <c:v>5.2140000000000004</c:v>
                </c:pt>
                <c:pt idx="1145">
                  <c:v>4.37</c:v>
                </c:pt>
                <c:pt idx="1146">
                  <c:v>4.1740000000000004</c:v>
                </c:pt>
                <c:pt idx="1147">
                  <c:v>2.9660000000000002</c:v>
                </c:pt>
                <c:pt idx="1148">
                  <c:v>2.8149999999999999</c:v>
                </c:pt>
                <c:pt idx="1149">
                  <c:v>6.1589999999999998</c:v>
                </c:pt>
                <c:pt idx="1150">
                  <c:v>3.8010000000000002</c:v>
                </c:pt>
                <c:pt idx="1151">
                  <c:v>3.2829999999999999</c:v>
                </c:pt>
                <c:pt idx="1152">
                  <c:v>2.137</c:v>
                </c:pt>
                <c:pt idx="1153">
                  <c:v>1.681</c:v>
                </c:pt>
                <c:pt idx="1154">
                  <c:v>1.48</c:v>
                </c:pt>
                <c:pt idx="1155">
                  <c:v>1.385</c:v>
                </c:pt>
                <c:pt idx="1156">
                  <c:v>1.2090000000000001</c:v>
                </c:pt>
                <c:pt idx="1157">
                  <c:v>1.2090000000000001</c:v>
                </c:pt>
                <c:pt idx="1158">
                  <c:v>1.1259999999999999</c:v>
                </c:pt>
                <c:pt idx="1159">
                  <c:v>1.048</c:v>
                </c:pt>
                <c:pt idx="1160">
                  <c:v>1.048</c:v>
                </c:pt>
                <c:pt idx="1161">
                  <c:v>27.481000000000002</c:v>
                </c:pt>
                <c:pt idx="1162">
                  <c:v>9.6679999999999993</c:v>
                </c:pt>
                <c:pt idx="1163">
                  <c:v>59.048000000000002</c:v>
                </c:pt>
                <c:pt idx="1164">
                  <c:v>51.673000000000002</c:v>
                </c:pt>
                <c:pt idx="1165">
                  <c:v>48.125999999999998</c:v>
                </c:pt>
                <c:pt idx="1166">
                  <c:v>13.872999999999999</c:v>
                </c:pt>
                <c:pt idx="1167">
                  <c:v>9.0090000000000003</c:v>
                </c:pt>
                <c:pt idx="1168">
                  <c:v>6.1589999999999998</c:v>
                </c:pt>
                <c:pt idx="1169">
                  <c:v>5.2140000000000004</c:v>
                </c:pt>
                <c:pt idx="1170">
                  <c:v>4.37</c:v>
                </c:pt>
                <c:pt idx="1171">
                  <c:v>3.6230000000000002</c:v>
                </c:pt>
                <c:pt idx="1172">
                  <c:v>3.1219999999999999</c:v>
                </c:pt>
                <c:pt idx="1173">
                  <c:v>2.8149999999999999</c:v>
                </c:pt>
                <c:pt idx="1174">
                  <c:v>2.5289999999999999</c:v>
                </c:pt>
                <c:pt idx="1175">
                  <c:v>2.2629999999999999</c:v>
                </c:pt>
                <c:pt idx="1176">
                  <c:v>2.016</c:v>
                </c:pt>
                <c:pt idx="1177">
                  <c:v>1.788</c:v>
                </c:pt>
                <c:pt idx="1178">
                  <c:v>1.788</c:v>
                </c:pt>
                <c:pt idx="1179">
                  <c:v>1.681</c:v>
                </c:pt>
                <c:pt idx="1180">
                  <c:v>1.5780000000000001</c:v>
                </c:pt>
                <c:pt idx="1181">
                  <c:v>1.48</c:v>
                </c:pt>
                <c:pt idx="1182">
                  <c:v>1.48</c:v>
                </c:pt>
                <c:pt idx="1183">
                  <c:v>2.137</c:v>
                </c:pt>
                <c:pt idx="1184">
                  <c:v>4.7789999999999999</c:v>
                </c:pt>
                <c:pt idx="1185">
                  <c:v>3.6230000000000002</c:v>
                </c:pt>
                <c:pt idx="1186">
                  <c:v>9.0090000000000003</c:v>
                </c:pt>
                <c:pt idx="1187">
                  <c:v>59.048000000000002</c:v>
                </c:pt>
                <c:pt idx="1188">
                  <c:v>42.984000000000002</c:v>
                </c:pt>
                <c:pt idx="1189">
                  <c:v>18.247</c:v>
                </c:pt>
                <c:pt idx="1190">
                  <c:v>10.715999999999999</c:v>
                </c:pt>
                <c:pt idx="1191">
                  <c:v>7.782</c:v>
                </c:pt>
                <c:pt idx="1192">
                  <c:v>5.673</c:v>
                </c:pt>
                <c:pt idx="1193">
                  <c:v>4.5720000000000001</c:v>
                </c:pt>
                <c:pt idx="1194">
                  <c:v>3.8010000000000002</c:v>
                </c:pt>
                <c:pt idx="1195">
                  <c:v>3.2829999999999999</c:v>
                </c:pt>
                <c:pt idx="1196">
                  <c:v>3.1219999999999999</c:v>
                </c:pt>
                <c:pt idx="1197">
                  <c:v>4.37</c:v>
                </c:pt>
                <c:pt idx="1198">
                  <c:v>3.6230000000000002</c:v>
                </c:pt>
                <c:pt idx="1199">
                  <c:v>7.782</c:v>
                </c:pt>
                <c:pt idx="1200">
                  <c:v>3.6230000000000002</c:v>
                </c:pt>
                <c:pt idx="1201">
                  <c:v>3.2829999999999999</c:v>
                </c:pt>
                <c:pt idx="1202">
                  <c:v>3.2829999999999999</c:v>
                </c:pt>
                <c:pt idx="1203">
                  <c:v>26.076000000000001</c:v>
                </c:pt>
                <c:pt idx="1204">
                  <c:v>6.9390000000000001</c:v>
                </c:pt>
                <c:pt idx="1205">
                  <c:v>4.9930000000000003</c:v>
                </c:pt>
                <c:pt idx="1206">
                  <c:v>4.1740000000000004</c:v>
                </c:pt>
                <c:pt idx="1207">
                  <c:v>3.2829999999999999</c:v>
                </c:pt>
                <c:pt idx="1208">
                  <c:v>2.9660000000000002</c:v>
                </c:pt>
                <c:pt idx="1209">
                  <c:v>2.5289999999999999</c:v>
                </c:pt>
                <c:pt idx="1210">
                  <c:v>2.137</c:v>
                </c:pt>
                <c:pt idx="1211">
                  <c:v>1.788</c:v>
                </c:pt>
                <c:pt idx="1212">
                  <c:v>1.5780000000000001</c:v>
                </c:pt>
                <c:pt idx="1213">
                  <c:v>1.48</c:v>
                </c:pt>
                <c:pt idx="1214">
                  <c:v>1.2949999999999999</c:v>
                </c:pt>
                <c:pt idx="1215">
                  <c:v>1.1259999999999999</c:v>
                </c:pt>
                <c:pt idx="1216">
                  <c:v>1.2949999999999999</c:v>
                </c:pt>
                <c:pt idx="1217">
                  <c:v>0.97299999999999998</c:v>
                </c:pt>
                <c:pt idx="1218">
                  <c:v>0.90200000000000002</c:v>
                </c:pt>
                <c:pt idx="1219">
                  <c:v>0.90200000000000002</c:v>
                </c:pt>
                <c:pt idx="1220">
                  <c:v>0.83399999999999996</c:v>
                </c:pt>
                <c:pt idx="1221">
                  <c:v>0.83399999999999996</c:v>
                </c:pt>
                <c:pt idx="1222">
                  <c:v>0.70899999999999996</c:v>
                </c:pt>
                <c:pt idx="1223">
                  <c:v>0.65200000000000002</c:v>
                </c:pt>
                <c:pt idx="1224">
                  <c:v>0.59699999999999998</c:v>
                </c:pt>
                <c:pt idx="1225">
                  <c:v>0.59699999999999998</c:v>
                </c:pt>
                <c:pt idx="1226">
                  <c:v>0.59699999999999998</c:v>
                </c:pt>
                <c:pt idx="1227">
                  <c:v>0.54600000000000004</c:v>
                </c:pt>
                <c:pt idx="1228">
                  <c:v>0.54600000000000004</c:v>
                </c:pt>
                <c:pt idx="1229">
                  <c:v>0.54600000000000004</c:v>
                </c:pt>
                <c:pt idx="1230">
                  <c:v>0.498</c:v>
                </c:pt>
                <c:pt idx="1231">
                  <c:v>0.498</c:v>
                </c:pt>
                <c:pt idx="1232">
                  <c:v>0.45300000000000001</c:v>
                </c:pt>
                <c:pt idx="1233">
                  <c:v>0.45300000000000001</c:v>
                </c:pt>
                <c:pt idx="1234">
                  <c:v>0.45300000000000001</c:v>
                </c:pt>
                <c:pt idx="1235">
                  <c:v>0.54600000000000004</c:v>
                </c:pt>
                <c:pt idx="1236">
                  <c:v>0.45300000000000001</c:v>
                </c:pt>
                <c:pt idx="1237">
                  <c:v>0.54600000000000004</c:v>
                </c:pt>
                <c:pt idx="1238">
                  <c:v>0.77</c:v>
                </c:pt>
                <c:pt idx="1239">
                  <c:v>0.65200000000000002</c:v>
                </c:pt>
                <c:pt idx="1240">
                  <c:v>0.70899999999999996</c:v>
                </c:pt>
                <c:pt idx="1241">
                  <c:v>0.77</c:v>
                </c:pt>
                <c:pt idx="1242">
                  <c:v>0.77</c:v>
                </c:pt>
                <c:pt idx="1243">
                  <c:v>0.77</c:v>
                </c:pt>
                <c:pt idx="1244">
                  <c:v>0.65200000000000002</c:v>
                </c:pt>
                <c:pt idx="1245">
                  <c:v>0.59699999999999998</c:v>
                </c:pt>
                <c:pt idx="1246">
                  <c:v>0.54600000000000004</c:v>
                </c:pt>
                <c:pt idx="1247">
                  <c:v>0.54600000000000004</c:v>
                </c:pt>
                <c:pt idx="1248">
                  <c:v>0.54600000000000004</c:v>
                </c:pt>
                <c:pt idx="1249">
                  <c:v>0.498</c:v>
                </c:pt>
                <c:pt idx="1250">
                  <c:v>0.45300000000000001</c:v>
                </c:pt>
                <c:pt idx="1251">
                  <c:v>0.45300000000000001</c:v>
                </c:pt>
                <c:pt idx="1252">
                  <c:v>0.45300000000000001</c:v>
                </c:pt>
                <c:pt idx="1253">
                  <c:v>0.45300000000000001</c:v>
                </c:pt>
                <c:pt idx="1254">
                  <c:v>0.41</c:v>
                </c:pt>
                <c:pt idx="1255">
                  <c:v>0.41</c:v>
                </c:pt>
                <c:pt idx="1256">
                  <c:v>0.41</c:v>
                </c:pt>
                <c:pt idx="1257">
                  <c:v>0.371</c:v>
                </c:pt>
                <c:pt idx="1258">
                  <c:v>0.33400000000000002</c:v>
                </c:pt>
                <c:pt idx="1259">
                  <c:v>0.33400000000000002</c:v>
                </c:pt>
                <c:pt idx="1260">
                  <c:v>0.33400000000000002</c:v>
                </c:pt>
                <c:pt idx="1261">
                  <c:v>0.29899999999999999</c:v>
                </c:pt>
                <c:pt idx="1262">
                  <c:v>0.26700000000000002</c:v>
                </c:pt>
                <c:pt idx="1263">
                  <c:v>0.23799999999999999</c:v>
                </c:pt>
                <c:pt idx="1264">
                  <c:v>0.23799999999999999</c:v>
                </c:pt>
                <c:pt idx="1265">
                  <c:v>0.23799999999999999</c:v>
                </c:pt>
                <c:pt idx="1266">
                  <c:v>0.23799999999999999</c:v>
                </c:pt>
                <c:pt idx="1267">
                  <c:v>0.23799999999999999</c:v>
                </c:pt>
                <c:pt idx="1268">
                  <c:v>0.23799999999999999</c:v>
                </c:pt>
                <c:pt idx="1269">
                  <c:v>0.23799999999999999</c:v>
                </c:pt>
                <c:pt idx="1270">
                  <c:v>0.23799999999999999</c:v>
                </c:pt>
                <c:pt idx="1271">
                  <c:v>0.21</c:v>
                </c:pt>
                <c:pt idx="1272">
                  <c:v>0.21</c:v>
                </c:pt>
                <c:pt idx="1273">
                  <c:v>0.185</c:v>
                </c:pt>
                <c:pt idx="1274">
                  <c:v>0.185</c:v>
                </c:pt>
                <c:pt idx="1275">
                  <c:v>0.185</c:v>
                </c:pt>
                <c:pt idx="1276">
                  <c:v>0.185</c:v>
                </c:pt>
                <c:pt idx="1277">
                  <c:v>0.16200000000000001</c:v>
                </c:pt>
                <c:pt idx="1278">
                  <c:v>0.16200000000000001</c:v>
                </c:pt>
                <c:pt idx="1279">
                  <c:v>0.16200000000000001</c:v>
                </c:pt>
                <c:pt idx="1280">
                  <c:v>0.122</c:v>
                </c:pt>
                <c:pt idx="1281">
                  <c:v>0.104</c:v>
                </c:pt>
                <c:pt idx="1282">
                  <c:v>0.104</c:v>
                </c:pt>
                <c:pt idx="1283">
                  <c:v>8.8999999999999996E-2</c:v>
                </c:pt>
                <c:pt idx="1284">
                  <c:v>7.4999999999999997E-2</c:v>
                </c:pt>
                <c:pt idx="1285">
                  <c:v>7.0000000000000007E-2</c:v>
                </c:pt>
                <c:pt idx="1286">
                  <c:v>6.3E-2</c:v>
                </c:pt>
                <c:pt idx="1287">
                  <c:v>5.6000000000000001E-2</c:v>
                </c:pt>
                <c:pt idx="1288">
                  <c:v>0.05</c:v>
                </c:pt>
                <c:pt idx="1289">
                  <c:v>0.05</c:v>
                </c:pt>
                <c:pt idx="1290">
                  <c:v>4.4999999999999998E-2</c:v>
                </c:pt>
                <c:pt idx="1291">
                  <c:v>4.4999999999999998E-2</c:v>
                </c:pt>
                <c:pt idx="1292">
                  <c:v>0.04</c:v>
                </c:pt>
                <c:pt idx="1293">
                  <c:v>3.5000000000000003E-2</c:v>
                </c:pt>
                <c:pt idx="1294">
                  <c:v>0.03</c:v>
                </c:pt>
                <c:pt idx="1295">
                  <c:v>2.7E-2</c:v>
                </c:pt>
                <c:pt idx="1296">
                  <c:v>2.3E-2</c:v>
                </c:pt>
                <c:pt idx="1297">
                  <c:v>0.02</c:v>
                </c:pt>
                <c:pt idx="1298">
                  <c:v>1.7000000000000001E-2</c:v>
                </c:pt>
                <c:pt idx="1299">
                  <c:v>1.4E-2</c:v>
                </c:pt>
                <c:pt idx="1300">
                  <c:v>1.2E-2</c:v>
                </c:pt>
                <c:pt idx="1301">
                  <c:v>1.2E-2</c:v>
                </c:pt>
                <c:pt idx="1302">
                  <c:v>0.01</c:v>
                </c:pt>
                <c:pt idx="1303">
                  <c:v>0.01</c:v>
                </c:pt>
                <c:pt idx="1304">
                  <c:v>8.0000000000000002E-3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4.9930000000000003</c:v>
                </c:pt>
                <c:pt idx="1517">
                  <c:v>0.45300000000000001</c:v>
                </c:pt>
                <c:pt idx="1518">
                  <c:v>0.45300000000000001</c:v>
                </c:pt>
                <c:pt idx="1519">
                  <c:v>0.45300000000000001</c:v>
                </c:pt>
                <c:pt idx="1520">
                  <c:v>0.371</c:v>
                </c:pt>
                <c:pt idx="1521">
                  <c:v>0.33400000000000002</c:v>
                </c:pt>
                <c:pt idx="1522">
                  <c:v>0.29899999999999999</c:v>
                </c:pt>
                <c:pt idx="1523">
                  <c:v>0.29899999999999999</c:v>
                </c:pt>
                <c:pt idx="1524">
                  <c:v>0.29899999999999999</c:v>
                </c:pt>
                <c:pt idx="1525">
                  <c:v>0.26700000000000002</c:v>
                </c:pt>
                <c:pt idx="1526">
                  <c:v>0.26700000000000002</c:v>
                </c:pt>
                <c:pt idx="1527">
                  <c:v>0.23799999999999999</c:v>
                </c:pt>
                <c:pt idx="1528">
                  <c:v>0.21</c:v>
                </c:pt>
                <c:pt idx="1529">
                  <c:v>0.21</c:v>
                </c:pt>
                <c:pt idx="1530">
                  <c:v>0.185</c:v>
                </c:pt>
                <c:pt idx="1531">
                  <c:v>0.185</c:v>
                </c:pt>
                <c:pt idx="1532">
                  <c:v>0.14099999999999999</c:v>
                </c:pt>
                <c:pt idx="1533">
                  <c:v>2.016</c:v>
                </c:pt>
                <c:pt idx="1534">
                  <c:v>0.83399999999999996</c:v>
                </c:pt>
                <c:pt idx="1535">
                  <c:v>0.54600000000000004</c:v>
                </c:pt>
                <c:pt idx="1536">
                  <c:v>0.498</c:v>
                </c:pt>
                <c:pt idx="1537">
                  <c:v>0.41</c:v>
                </c:pt>
                <c:pt idx="1538">
                  <c:v>0.45300000000000001</c:v>
                </c:pt>
                <c:pt idx="1539">
                  <c:v>1.681</c:v>
                </c:pt>
                <c:pt idx="1540">
                  <c:v>3.8010000000000002</c:v>
                </c:pt>
                <c:pt idx="1541">
                  <c:v>2.8149999999999999</c:v>
                </c:pt>
                <c:pt idx="1542">
                  <c:v>1.9</c:v>
                </c:pt>
                <c:pt idx="1543">
                  <c:v>1.385</c:v>
                </c:pt>
                <c:pt idx="1544">
                  <c:v>1.1259999999999999</c:v>
                </c:pt>
                <c:pt idx="1545">
                  <c:v>0.97299999999999998</c:v>
                </c:pt>
                <c:pt idx="1546">
                  <c:v>0.83399999999999996</c:v>
                </c:pt>
                <c:pt idx="1547">
                  <c:v>1.48</c:v>
                </c:pt>
                <c:pt idx="1548">
                  <c:v>2.669</c:v>
                </c:pt>
                <c:pt idx="1549">
                  <c:v>2.3940000000000001</c:v>
                </c:pt>
                <c:pt idx="1550">
                  <c:v>2.137</c:v>
                </c:pt>
                <c:pt idx="1551">
                  <c:v>53.481999999999999</c:v>
                </c:pt>
                <c:pt idx="1552">
                  <c:v>109.16800000000001</c:v>
                </c:pt>
                <c:pt idx="1553">
                  <c:v>88.457999999999998</c:v>
                </c:pt>
                <c:pt idx="1554">
                  <c:v>39.679000000000002</c:v>
                </c:pt>
                <c:pt idx="1555">
                  <c:v>15.875999999999999</c:v>
                </c:pt>
                <c:pt idx="1556">
                  <c:v>26.076000000000001</c:v>
                </c:pt>
                <c:pt idx="1557">
                  <c:v>30.372</c:v>
                </c:pt>
                <c:pt idx="1558">
                  <c:v>26.076000000000001</c:v>
                </c:pt>
                <c:pt idx="1559">
                  <c:v>51.673000000000002</c:v>
                </c:pt>
                <c:pt idx="1560">
                  <c:v>33.369999999999997</c:v>
                </c:pt>
                <c:pt idx="1561">
                  <c:v>12.625</c:v>
                </c:pt>
                <c:pt idx="1562">
                  <c:v>8.6910000000000007</c:v>
                </c:pt>
                <c:pt idx="1563">
                  <c:v>7.2130000000000001</c:v>
                </c:pt>
                <c:pt idx="1564">
                  <c:v>8.0779999999999994</c:v>
                </c:pt>
                <c:pt idx="1565">
                  <c:v>5.673</c:v>
                </c:pt>
                <c:pt idx="1566">
                  <c:v>5.2140000000000004</c:v>
                </c:pt>
                <c:pt idx="1567">
                  <c:v>4.9930000000000003</c:v>
                </c:pt>
                <c:pt idx="1568">
                  <c:v>4.1740000000000004</c:v>
                </c:pt>
                <c:pt idx="1569">
                  <c:v>3.9849999999999999</c:v>
                </c:pt>
                <c:pt idx="1570">
                  <c:v>3.9849999999999999</c:v>
                </c:pt>
                <c:pt idx="1571">
                  <c:v>3.2829999999999999</c:v>
                </c:pt>
                <c:pt idx="1572">
                  <c:v>3.6230000000000002</c:v>
                </c:pt>
                <c:pt idx="1573">
                  <c:v>2.9660000000000002</c:v>
                </c:pt>
                <c:pt idx="1574">
                  <c:v>2.669</c:v>
                </c:pt>
                <c:pt idx="1575">
                  <c:v>4.7789999999999999</c:v>
                </c:pt>
                <c:pt idx="1576">
                  <c:v>7.4939999999999998</c:v>
                </c:pt>
                <c:pt idx="1577">
                  <c:v>5.9130000000000003</c:v>
                </c:pt>
                <c:pt idx="1578">
                  <c:v>4.9930000000000003</c:v>
                </c:pt>
                <c:pt idx="1579">
                  <c:v>85.12</c:v>
                </c:pt>
                <c:pt idx="1580">
                  <c:v>148.12299999999999</c:v>
                </c:pt>
                <c:pt idx="1581">
                  <c:v>140.20400000000001</c:v>
                </c:pt>
                <c:pt idx="1582">
                  <c:v>357.39400000000001</c:v>
                </c:pt>
                <c:pt idx="1583">
                  <c:v>321.47399999999999</c:v>
                </c:pt>
                <c:pt idx="1584">
                  <c:v>284.39699999999999</c:v>
                </c:pt>
                <c:pt idx="1585">
                  <c:v>167.215</c:v>
                </c:pt>
                <c:pt idx="1586">
                  <c:v>132.54400000000001</c:v>
                </c:pt>
                <c:pt idx="1587">
                  <c:v>97.141999999999996</c:v>
                </c:pt>
                <c:pt idx="1588">
                  <c:v>74.875</c:v>
                </c:pt>
                <c:pt idx="1589">
                  <c:v>74.875</c:v>
                </c:pt>
                <c:pt idx="1590">
                  <c:v>42.984000000000002</c:v>
                </c:pt>
                <c:pt idx="1591">
                  <c:v>48.125999999999998</c:v>
                </c:pt>
                <c:pt idx="1592">
                  <c:v>48.125999999999998</c:v>
                </c:pt>
                <c:pt idx="1593">
                  <c:v>49.887999999999998</c:v>
                </c:pt>
                <c:pt idx="1594">
                  <c:v>100.753</c:v>
                </c:pt>
                <c:pt idx="1595">
                  <c:v>68.775000000000006</c:v>
                </c:pt>
                <c:pt idx="1596">
                  <c:v>26.076000000000001</c:v>
                </c:pt>
                <c:pt idx="1597">
                  <c:v>13.872999999999999</c:v>
                </c:pt>
                <c:pt idx="1598">
                  <c:v>11.081</c:v>
                </c:pt>
                <c:pt idx="1599">
                  <c:v>9.3350000000000009</c:v>
                </c:pt>
                <c:pt idx="1600">
                  <c:v>7.782</c:v>
                </c:pt>
                <c:pt idx="1601">
                  <c:v>6.9390000000000001</c:v>
                </c:pt>
                <c:pt idx="1602">
                  <c:v>6.1589999999999998</c:v>
                </c:pt>
                <c:pt idx="1603">
                  <c:v>5.9130000000000003</c:v>
                </c:pt>
                <c:pt idx="1604">
                  <c:v>5.9130000000000003</c:v>
                </c:pt>
                <c:pt idx="1605">
                  <c:v>4.7789999999999999</c:v>
                </c:pt>
                <c:pt idx="1606">
                  <c:v>4.1740000000000004</c:v>
                </c:pt>
                <c:pt idx="1607">
                  <c:v>4.1740000000000004</c:v>
                </c:pt>
                <c:pt idx="1608">
                  <c:v>3.9849999999999999</c:v>
                </c:pt>
                <c:pt idx="1609">
                  <c:v>4.1740000000000004</c:v>
                </c:pt>
                <c:pt idx="1610">
                  <c:v>3.2829999999999999</c:v>
                </c:pt>
                <c:pt idx="1611">
                  <c:v>3.1219999999999999</c:v>
                </c:pt>
                <c:pt idx="1612">
                  <c:v>3.1219999999999999</c:v>
                </c:pt>
                <c:pt idx="1613">
                  <c:v>3.1219999999999999</c:v>
                </c:pt>
                <c:pt idx="1614">
                  <c:v>3.1219999999999999</c:v>
                </c:pt>
                <c:pt idx="1615">
                  <c:v>3.45</c:v>
                </c:pt>
                <c:pt idx="1616">
                  <c:v>6.1589999999999998</c:v>
                </c:pt>
                <c:pt idx="1617">
                  <c:v>4.9930000000000003</c:v>
                </c:pt>
                <c:pt idx="1618">
                  <c:v>4.37</c:v>
                </c:pt>
                <c:pt idx="1619">
                  <c:v>4.5720000000000001</c:v>
                </c:pt>
                <c:pt idx="1620">
                  <c:v>9.0090000000000003</c:v>
                </c:pt>
                <c:pt idx="1621">
                  <c:v>13.448</c:v>
                </c:pt>
                <c:pt idx="1622">
                  <c:v>8.6910000000000007</c:v>
                </c:pt>
                <c:pt idx="1623">
                  <c:v>7.2130000000000001</c:v>
                </c:pt>
                <c:pt idx="1624">
                  <c:v>5.44</c:v>
                </c:pt>
                <c:pt idx="1625">
                  <c:v>3.9849999999999999</c:v>
                </c:pt>
                <c:pt idx="1626">
                  <c:v>3.2829999999999999</c:v>
                </c:pt>
                <c:pt idx="1627">
                  <c:v>2.9660000000000002</c:v>
                </c:pt>
                <c:pt idx="1628">
                  <c:v>2.669</c:v>
                </c:pt>
                <c:pt idx="1629">
                  <c:v>2.5289999999999999</c:v>
                </c:pt>
                <c:pt idx="1630">
                  <c:v>3.1219999999999999</c:v>
                </c:pt>
                <c:pt idx="1631">
                  <c:v>3.1219999999999999</c:v>
                </c:pt>
                <c:pt idx="1632">
                  <c:v>2.8149999999999999</c:v>
                </c:pt>
                <c:pt idx="1633">
                  <c:v>2.3940000000000001</c:v>
                </c:pt>
                <c:pt idx="1634">
                  <c:v>2.2629999999999999</c:v>
                </c:pt>
                <c:pt idx="1635">
                  <c:v>2.016</c:v>
                </c:pt>
                <c:pt idx="1636">
                  <c:v>4.1740000000000004</c:v>
                </c:pt>
                <c:pt idx="1637">
                  <c:v>3.2829999999999999</c:v>
                </c:pt>
                <c:pt idx="1638">
                  <c:v>3.45</c:v>
                </c:pt>
                <c:pt idx="1639">
                  <c:v>3.1219999999999999</c:v>
                </c:pt>
                <c:pt idx="1640">
                  <c:v>2.8149999999999999</c:v>
                </c:pt>
                <c:pt idx="1641">
                  <c:v>2.3940000000000001</c:v>
                </c:pt>
                <c:pt idx="1642">
                  <c:v>2.016</c:v>
                </c:pt>
                <c:pt idx="1643">
                  <c:v>1.9</c:v>
                </c:pt>
                <c:pt idx="1644">
                  <c:v>1.788</c:v>
                </c:pt>
                <c:pt idx="1645">
                  <c:v>1.9</c:v>
                </c:pt>
                <c:pt idx="1646">
                  <c:v>1.788</c:v>
                </c:pt>
                <c:pt idx="1647">
                  <c:v>1.788</c:v>
                </c:pt>
                <c:pt idx="1648">
                  <c:v>1.788</c:v>
                </c:pt>
                <c:pt idx="1649">
                  <c:v>1.681</c:v>
                </c:pt>
                <c:pt idx="1650">
                  <c:v>5.2140000000000004</c:v>
                </c:pt>
                <c:pt idx="1651">
                  <c:v>7.2130000000000001</c:v>
                </c:pt>
                <c:pt idx="1652">
                  <c:v>7.4939999999999998</c:v>
                </c:pt>
                <c:pt idx="1653">
                  <c:v>4.9930000000000003</c:v>
                </c:pt>
                <c:pt idx="1654">
                  <c:v>3.9849999999999999</c:v>
                </c:pt>
                <c:pt idx="1655">
                  <c:v>3.45</c:v>
                </c:pt>
                <c:pt idx="1656">
                  <c:v>3.1219999999999999</c:v>
                </c:pt>
                <c:pt idx="1657">
                  <c:v>3.1219999999999999</c:v>
                </c:pt>
                <c:pt idx="1658">
                  <c:v>2.8149999999999999</c:v>
                </c:pt>
                <c:pt idx="1659">
                  <c:v>2.5289999999999999</c:v>
                </c:pt>
                <c:pt idx="1660">
                  <c:v>2.3940000000000001</c:v>
                </c:pt>
                <c:pt idx="1661">
                  <c:v>2.2629999999999999</c:v>
                </c:pt>
                <c:pt idx="1662">
                  <c:v>2.2629999999999999</c:v>
                </c:pt>
                <c:pt idx="1663">
                  <c:v>1.9</c:v>
                </c:pt>
                <c:pt idx="1664">
                  <c:v>1.681</c:v>
                </c:pt>
                <c:pt idx="1665">
                  <c:v>1.788</c:v>
                </c:pt>
                <c:pt idx="1666">
                  <c:v>1.788</c:v>
                </c:pt>
                <c:pt idx="1667">
                  <c:v>2.8149999999999999</c:v>
                </c:pt>
                <c:pt idx="1668">
                  <c:v>2.9660000000000002</c:v>
                </c:pt>
                <c:pt idx="1669">
                  <c:v>4.37</c:v>
                </c:pt>
                <c:pt idx="1670">
                  <c:v>4.37</c:v>
                </c:pt>
                <c:pt idx="1671">
                  <c:v>3.6230000000000002</c:v>
                </c:pt>
                <c:pt idx="1672">
                  <c:v>5.44</c:v>
                </c:pt>
                <c:pt idx="1673">
                  <c:v>8.6910000000000007</c:v>
                </c:pt>
                <c:pt idx="1674">
                  <c:v>7.4939999999999998</c:v>
                </c:pt>
                <c:pt idx="1675">
                  <c:v>6.1589999999999998</c:v>
                </c:pt>
                <c:pt idx="1676">
                  <c:v>4.5720000000000001</c:v>
                </c:pt>
                <c:pt idx="1677">
                  <c:v>3.45</c:v>
                </c:pt>
                <c:pt idx="1678">
                  <c:v>2.8149999999999999</c:v>
                </c:pt>
                <c:pt idx="1679">
                  <c:v>2.3940000000000001</c:v>
                </c:pt>
                <c:pt idx="1680">
                  <c:v>2.016</c:v>
                </c:pt>
                <c:pt idx="1681">
                  <c:v>1.5780000000000001</c:v>
                </c:pt>
                <c:pt idx="1682">
                  <c:v>1.48</c:v>
                </c:pt>
                <c:pt idx="1683">
                  <c:v>1.2949999999999999</c:v>
                </c:pt>
                <c:pt idx="1684">
                  <c:v>1.1259999999999999</c:v>
                </c:pt>
                <c:pt idx="1685">
                  <c:v>1.2090000000000001</c:v>
                </c:pt>
                <c:pt idx="1686">
                  <c:v>0.97299999999999998</c:v>
                </c:pt>
                <c:pt idx="1687">
                  <c:v>0.70899999999999996</c:v>
                </c:pt>
                <c:pt idx="1688">
                  <c:v>0.65200000000000002</c:v>
                </c:pt>
                <c:pt idx="1689">
                  <c:v>0.59699999999999998</c:v>
                </c:pt>
                <c:pt idx="1690">
                  <c:v>0.59699999999999998</c:v>
                </c:pt>
                <c:pt idx="1691">
                  <c:v>0.54600000000000004</c:v>
                </c:pt>
                <c:pt idx="1692">
                  <c:v>0.54600000000000004</c:v>
                </c:pt>
                <c:pt idx="1693">
                  <c:v>0.45300000000000001</c:v>
                </c:pt>
                <c:pt idx="1694">
                  <c:v>0.371</c:v>
                </c:pt>
                <c:pt idx="1695">
                  <c:v>0.371</c:v>
                </c:pt>
                <c:pt idx="1696">
                  <c:v>0.33400000000000002</c:v>
                </c:pt>
                <c:pt idx="1697">
                  <c:v>0.33400000000000002</c:v>
                </c:pt>
                <c:pt idx="1698">
                  <c:v>0.29899999999999999</c:v>
                </c:pt>
                <c:pt idx="1699">
                  <c:v>0.26700000000000002</c:v>
                </c:pt>
                <c:pt idx="1700">
                  <c:v>0.23799999999999999</c:v>
                </c:pt>
                <c:pt idx="1701">
                  <c:v>0.21</c:v>
                </c:pt>
                <c:pt idx="1702">
                  <c:v>0.185</c:v>
                </c:pt>
                <c:pt idx="1703">
                  <c:v>0.26700000000000002</c:v>
                </c:pt>
                <c:pt idx="1704">
                  <c:v>0.185</c:v>
                </c:pt>
                <c:pt idx="1705">
                  <c:v>0.185</c:v>
                </c:pt>
                <c:pt idx="1706">
                  <c:v>0.185</c:v>
                </c:pt>
                <c:pt idx="1707">
                  <c:v>0.14099999999999999</c:v>
                </c:pt>
                <c:pt idx="1708">
                  <c:v>0.122</c:v>
                </c:pt>
                <c:pt idx="1709">
                  <c:v>0.122</c:v>
                </c:pt>
                <c:pt idx="1710">
                  <c:v>8.8999999999999996E-2</c:v>
                </c:pt>
                <c:pt idx="1711">
                  <c:v>7.4999999999999997E-2</c:v>
                </c:pt>
                <c:pt idx="1712">
                  <c:v>7.4999999999999997E-2</c:v>
                </c:pt>
                <c:pt idx="1713">
                  <c:v>7.4999999999999997E-2</c:v>
                </c:pt>
                <c:pt idx="1714">
                  <c:v>7.4999999999999997E-2</c:v>
                </c:pt>
                <c:pt idx="1715">
                  <c:v>7.0000000000000007E-2</c:v>
                </c:pt>
                <c:pt idx="1716">
                  <c:v>6.3E-2</c:v>
                </c:pt>
                <c:pt idx="1717">
                  <c:v>6.3E-2</c:v>
                </c:pt>
                <c:pt idx="1718">
                  <c:v>5.6000000000000001E-2</c:v>
                </c:pt>
                <c:pt idx="1719">
                  <c:v>0.05</c:v>
                </c:pt>
                <c:pt idx="1720">
                  <c:v>0.05</c:v>
                </c:pt>
                <c:pt idx="1721">
                  <c:v>0.05</c:v>
                </c:pt>
                <c:pt idx="1722">
                  <c:v>0.05</c:v>
                </c:pt>
                <c:pt idx="1723">
                  <c:v>0.05</c:v>
                </c:pt>
                <c:pt idx="1724">
                  <c:v>4.4999999999999998E-2</c:v>
                </c:pt>
                <c:pt idx="1725">
                  <c:v>4.4999999999999998E-2</c:v>
                </c:pt>
                <c:pt idx="1726">
                  <c:v>0.04</c:v>
                </c:pt>
                <c:pt idx="1727">
                  <c:v>3.5000000000000003E-2</c:v>
                </c:pt>
                <c:pt idx="1728">
                  <c:v>3.5000000000000003E-2</c:v>
                </c:pt>
                <c:pt idx="1729">
                  <c:v>3.5000000000000003E-2</c:v>
                </c:pt>
                <c:pt idx="1730">
                  <c:v>0.03</c:v>
                </c:pt>
                <c:pt idx="1731">
                  <c:v>0.04</c:v>
                </c:pt>
                <c:pt idx="1732">
                  <c:v>0.04</c:v>
                </c:pt>
                <c:pt idx="1733">
                  <c:v>3.5000000000000003E-2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0.59699999999999998</c:v>
                </c:pt>
                <c:pt idx="1868">
                  <c:v>2.8149999999999999</c:v>
                </c:pt>
                <c:pt idx="1869">
                  <c:v>1.48</c:v>
                </c:pt>
                <c:pt idx="1870">
                  <c:v>0.70899999999999996</c:v>
                </c:pt>
                <c:pt idx="1871">
                  <c:v>0.54600000000000004</c:v>
                </c:pt>
                <c:pt idx="1872">
                  <c:v>0.41</c:v>
                </c:pt>
                <c:pt idx="1873">
                  <c:v>0.371</c:v>
                </c:pt>
                <c:pt idx="1874">
                  <c:v>0.33400000000000002</c:v>
                </c:pt>
                <c:pt idx="1875">
                  <c:v>0.26700000000000002</c:v>
                </c:pt>
                <c:pt idx="1876">
                  <c:v>0.21</c:v>
                </c:pt>
                <c:pt idx="1877">
                  <c:v>0.14099999999999999</c:v>
                </c:pt>
                <c:pt idx="1878">
                  <c:v>0.122</c:v>
                </c:pt>
                <c:pt idx="1879">
                  <c:v>0.104</c:v>
                </c:pt>
                <c:pt idx="1880">
                  <c:v>0.104</c:v>
                </c:pt>
                <c:pt idx="1881">
                  <c:v>0.104</c:v>
                </c:pt>
                <c:pt idx="1882">
                  <c:v>8.8999999999999996E-2</c:v>
                </c:pt>
                <c:pt idx="1883">
                  <c:v>7.4999999999999997E-2</c:v>
                </c:pt>
                <c:pt idx="1884">
                  <c:v>0.21</c:v>
                </c:pt>
                <c:pt idx="1885">
                  <c:v>1.2949999999999999</c:v>
                </c:pt>
                <c:pt idx="1886">
                  <c:v>92.739000000000004</c:v>
                </c:pt>
                <c:pt idx="1887">
                  <c:v>48.125999999999998</c:v>
                </c:pt>
                <c:pt idx="1888">
                  <c:v>98.037000000000006</c:v>
                </c:pt>
                <c:pt idx="1889">
                  <c:v>127.23</c:v>
                </c:pt>
                <c:pt idx="1890">
                  <c:v>218.25</c:v>
                </c:pt>
                <c:pt idx="1891">
                  <c:v>189.04</c:v>
                </c:pt>
                <c:pt idx="1892">
                  <c:v>142.44</c:v>
                </c:pt>
                <c:pt idx="1893">
                  <c:v>111.093</c:v>
                </c:pt>
                <c:pt idx="1894">
                  <c:v>84.298000000000002</c:v>
                </c:pt>
                <c:pt idx="1895">
                  <c:v>59.048000000000002</c:v>
                </c:pt>
                <c:pt idx="1896">
                  <c:v>41.319000000000003</c:v>
                </c:pt>
                <c:pt idx="1897">
                  <c:v>193.06</c:v>
                </c:pt>
                <c:pt idx="1898">
                  <c:v>159.893</c:v>
                </c:pt>
                <c:pt idx="1899">
                  <c:v>107.26300000000001</c:v>
                </c:pt>
                <c:pt idx="1900">
                  <c:v>98.936999999999998</c:v>
                </c:pt>
                <c:pt idx="1901">
                  <c:v>105.378</c:v>
                </c:pt>
                <c:pt idx="1902">
                  <c:v>96.251000000000005</c:v>
                </c:pt>
                <c:pt idx="1903">
                  <c:v>84.298000000000002</c:v>
                </c:pt>
                <c:pt idx="1904">
                  <c:v>38.063000000000002</c:v>
                </c:pt>
                <c:pt idx="1905">
                  <c:v>23.350999999999999</c:v>
                </c:pt>
                <c:pt idx="1906">
                  <c:v>12.226000000000001</c:v>
                </c:pt>
                <c:pt idx="1907">
                  <c:v>9.6679999999999993</c:v>
                </c:pt>
                <c:pt idx="1908">
                  <c:v>7.782</c:v>
                </c:pt>
                <c:pt idx="1909">
                  <c:v>6.6719999999999997</c:v>
                </c:pt>
                <c:pt idx="1910">
                  <c:v>5.673</c:v>
                </c:pt>
                <c:pt idx="1911">
                  <c:v>4.9930000000000003</c:v>
                </c:pt>
                <c:pt idx="1912">
                  <c:v>4.5720000000000001</c:v>
                </c:pt>
                <c:pt idx="1913">
                  <c:v>3.9849999999999999</c:v>
                </c:pt>
                <c:pt idx="1914">
                  <c:v>3.6230000000000002</c:v>
                </c:pt>
                <c:pt idx="1915">
                  <c:v>3.1219999999999999</c:v>
                </c:pt>
                <c:pt idx="1916">
                  <c:v>3.1219999999999999</c:v>
                </c:pt>
                <c:pt idx="1917">
                  <c:v>2.9660000000000002</c:v>
                </c:pt>
                <c:pt idx="1918">
                  <c:v>2.8149999999999999</c:v>
                </c:pt>
                <c:pt idx="1919">
                  <c:v>2.5289999999999999</c:v>
                </c:pt>
                <c:pt idx="1920">
                  <c:v>2.3940000000000001</c:v>
                </c:pt>
                <c:pt idx="1921">
                  <c:v>2.2629999999999999</c:v>
                </c:pt>
                <c:pt idx="1922">
                  <c:v>3.9849999999999999</c:v>
                </c:pt>
                <c:pt idx="1923">
                  <c:v>81.858999999999995</c:v>
                </c:pt>
                <c:pt idx="1924">
                  <c:v>22.030999999999999</c:v>
                </c:pt>
                <c:pt idx="1925">
                  <c:v>11.454000000000001</c:v>
                </c:pt>
                <c:pt idx="1926">
                  <c:v>49.887999999999998</c:v>
                </c:pt>
                <c:pt idx="1927">
                  <c:v>81.858999999999995</c:v>
                </c:pt>
                <c:pt idx="1928">
                  <c:v>44.673999999999999</c:v>
                </c:pt>
                <c:pt idx="1929">
                  <c:v>15.875999999999999</c:v>
                </c:pt>
                <c:pt idx="1930">
                  <c:v>10.358000000000001</c:v>
                </c:pt>
                <c:pt idx="1931">
                  <c:v>7.4939999999999998</c:v>
                </c:pt>
                <c:pt idx="1932">
                  <c:v>5.44</c:v>
                </c:pt>
                <c:pt idx="1933">
                  <c:v>4.7789999999999999</c:v>
                </c:pt>
                <c:pt idx="1934">
                  <c:v>3.9849999999999999</c:v>
                </c:pt>
                <c:pt idx="1935">
                  <c:v>3.45</c:v>
                </c:pt>
                <c:pt idx="1936">
                  <c:v>3.1219999999999999</c:v>
                </c:pt>
                <c:pt idx="1937">
                  <c:v>2.9660000000000002</c:v>
                </c:pt>
                <c:pt idx="1938">
                  <c:v>10.009</c:v>
                </c:pt>
                <c:pt idx="1939">
                  <c:v>15.875999999999999</c:v>
                </c:pt>
                <c:pt idx="1940">
                  <c:v>12.226000000000001</c:v>
                </c:pt>
                <c:pt idx="1941">
                  <c:v>9.6679999999999993</c:v>
                </c:pt>
                <c:pt idx="1942">
                  <c:v>6.4130000000000003</c:v>
                </c:pt>
                <c:pt idx="1943">
                  <c:v>6.6719999999999997</c:v>
                </c:pt>
                <c:pt idx="1944">
                  <c:v>115.005</c:v>
                </c:pt>
                <c:pt idx="1945">
                  <c:v>76.950999999999993</c:v>
                </c:pt>
                <c:pt idx="1946">
                  <c:v>62.872</c:v>
                </c:pt>
                <c:pt idx="1947">
                  <c:v>31.858000000000001</c:v>
                </c:pt>
                <c:pt idx="1948">
                  <c:v>15.875999999999999</c:v>
                </c:pt>
                <c:pt idx="1949">
                  <c:v>14.737</c:v>
                </c:pt>
                <c:pt idx="1950">
                  <c:v>36.472999999999999</c:v>
                </c:pt>
                <c:pt idx="1951">
                  <c:v>44.673999999999999</c:v>
                </c:pt>
                <c:pt idx="1952">
                  <c:v>20.74</c:v>
                </c:pt>
                <c:pt idx="1953">
                  <c:v>11.454000000000001</c:v>
                </c:pt>
                <c:pt idx="1954">
                  <c:v>8.0779999999999994</c:v>
                </c:pt>
                <c:pt idx="1955">
                  <c:v>6.9390000000000001</c:v>
                </c:pt>
                <c:pt idx="1956">
                  <c:v>4.9930000000000003</c:v>
                </c:pt>
                <c:pt idx="1957">
                  <c:v>5.2140000000000004</c:v>
                </c:pt>
                <c:pt idx="1958">
                  <c:v>8.0779999999999994</c:v>
                </c:pt>
                <c:pt idx="1959">
                  <c:v>7.4939999999999998</c:v>
                </c:pt>
                <c:pt idx="1960">
                  <c:v>7.2130000000000001</c:v>
                </c:pt>
                <c:pt idx="1961">
                  <c:v>8.0779999999999994</c:v>
                </c:pt>
                <c:pt idx="1962">
                  <c:v>7.2130000000000001</c:v>
                </c:pt>
                <c:pt idx="1963">
                  <c:v>6.1589999999999998</c:v>
                </c:pt>
                <c:pt idx="1964">
                  <c:v>8.3810000000000002</c:v>
                </c:pt>
                <c:pt idx="1965">
                  <c:v>6.6719999999999997</c:v>
                </c:pt>
                <c:pt idx="1966">
                  <c:v>6.1589999999999998</c:v>
                </c:pt>
                <c:pt idx="1967">
                  <c:v>4.7789999999999999</c:v>
                </c:pt>
                <c:pt idx="1968">
                  <c:v>3.9849999999999999</c:v>
                </c:pt>
                <c:pt idx="1969">
                  <c:v>3.2829999999999999</c:v>
                </c:pt>
                <c:pt idx="1970">
                  <c:v>2.9660000000000002</c:v>
                </c:pt>
                <c:pt idx="1971">
                  <c:v>2.669</c:v>
                </c:pt>
                <c:pt idx="1972">
                  <c:v>2.5289999999999999</c:v>
                </c:pt>
                <c:pt idx="1973">
                  <c:v>2.2629999999999999</c:v>
                </c:pt>
                <c:pt idx="1974">
                  <c:v>2.137</c:v>
                </c:pt>
                <c:pt idx="1975">
                  <c:v>1.9</c:v>
                </c:pt>
                <c:pt idx="1976">
                  <c:v>1.788</c:v>
                </c:pt>
                <c:pt idx="1977">
                  <c:v>1.5780000000000001</c:v>
                </c:pt>
                <c:pt idx="1978">
                  <c:v>1.48</c:v>
                </c:pt>
                <c:pt idx="1979">
                  <c:v>1.2949999999999999</c:v>
                </c:pt>
                <c:pt idx="1980">
                  <c:v>1.2090000000000001</c:v>
                </c:pt>
                <c:pt idx="1981">
                  <c:v>1.048</c:v>
                </c:pt>
                <c:pt idx="1982">
                  <c:v>0.90200000000000002</c:v>
                </c:pt>
                <c:pt idx="1983">
                  <c:v>0.83399999999999996</c:v>
                </c:pt>
                <c:pt idx="1984">
                  <c:v>0.77</c:v>
                </c:pt>
                <c:pt idx="1985">
                  <c:v>0.65200000000000002</c:v>
                </c:pt>
                <c:pt idx="1986">
                  <c:v>0.59699999999999998</c:v>
                </c:pt>
                <c:pt idx="1987">
                  <c:v>0.59699999999999998</c:v>
                </c:pt>
                <c:pt idx="1988">
                  <c:v>0.59699999999999998</c:v>
                </c:pt>
                <c:pt idx="1989">
                  <c:v>0.59699999999999998</c:v>
                </c:pt>
                <c:pt idx="1990">
                  <c:v>0.70899999999999996</c:v>
                </c:pt>
                <c:pt idx="1991">
                  <c:v>0.83399999999999996</c:v>
                </c:pt>
                <c:pt idx="1992">
                  <c:v>0.90200000000000002</c:v>
                </c:pt>
                <c:pt idx="1993">
                  <c:v>0.59699999999999998</c:v>
                </c:pt>
                <c:pt idx="1994">
                  <c:v>0.54600000000000004</c:v>
                </c:pt>
                <c:pt idx="1995">
                  <c:v>0.59699999999999998</c:v>
                </c:pt>
                <c:pt idx="1996">
                  <c:v>0.54600000000000004</c:v>
                </c:pt>
                <c:pt idx="1997">
                  <c:v>0.54600000000000004</c:v>
                </c:pt>
                <c:pt idx="1998">
                  <c:v>0.498</c:v>
                </c:pt>
                <c:pt idx="1999">
                  <c:v>0.498</c:v>
                </c:pt>
                <c:pt idx="2000">
                  <c:v>0.45300000000000001</c:v>
                </c:pt>
                <c:pt idx="2001">
                  <c:v>0.59699999999999998</c:v>
                </c:pt>
                <c:pt idx="2002">
                  <c:v>0.54600000000000004</c:v>
                </c:pt>
                <c:pt idx="2003">
                  <c:v>0.54600000000000004</c:v>
                </c:pt>
                <c:pt idx="2004">
                  <c:v>0.54600000000000004</c:v>
                </c:pt>
                <c:pt idx="2005">
                  <c:v>0.59699999999999998</c:v>
                </c:pt>
                <c:pt idx="2006">
                  <c:v>0.77</c:v>
                </c:pt>
                <c:pt idx="2007">
                  <c:v>0.70899999999999996</c:v>
                </c:pt>
                <c:pt idx="2008">
                  <c:v>0.59699999999999998</c:v>
                </c:pt>
                <c:pt idx="2009">
                  <c:v>0.59699999999999998</c:v>
                </c:pt>
                <c:pt idx="2010">
                  <c:v>0.54600000000000004</c:v>
                </c:pt>
                <c:pt idx="2011">
                  <c:v>0.498</c:v>
                </c:pt>
                <c:pt idx="2012">
                  <c:v>0.45300000000000001</c:v>
                </c:pt>
                <c:pt idx="2013">
                  <c:v>0.45300000000000001</c:v>
                </c:pt>
                <c:pt idx="2014">
                  <c:v>0.45300000000000001</c:v>
                </c:pt>
                <c:pt idx="2015">
                  <c:v>0.45300000000000001</c:v>
                </c:pt>
                <c:pt idx="2016">
                  <c:v>0.45300000000000001</c:v>
                </c:pt>
                <c:pt idx="2017">
                  <c:v>0.45300000000000001</c:v>
                </c:pt>
                <c:pt idx="2018">
                  <c:v>0.54600000000000004</c:v>
                </c:pt>
                <c:pt idx="2019">
                  <c:v>1.048</c:v>
                </c:pt>
                <c:pt idx="2020">
                  <c:v>0.90200000000000002</c:v>
                </c:pt>
                <c:pt idx="2021">
                  <c:v>0.90200000000000002</c:v>
                </c:pt>
                <c:pt idx="2022">
                  <c:v>0.70899999999999996</c:v>
                </c:pt>
                <c:pt idx="2023">
                  <c:v>1.1259999999999999</c:v>
                </c:pt>
                <c:pt idx="2024">
                  <c:v>1.048</c:v>
                </c:pt>
                <c:pt idx="2025">
                  <c:v>0.97299999999999998</c:v>
                </c:pt>
                <c:pt idx="2026">
                  <c:v>0.83399999999999996</c:v>
                </c:pt>
                <c:pt idx="2027">
                  <c:v>0.77</c:v>
                </c:pt>
                <c:pt idx="2028">
                  <c:v>0.65200000000000002</c:v>
                </c:pt>
                <c:pt idx="2029">
                  <c:v>0.65200000000000002</c:v>
                </c:pt>
                <c:pt idx="2030">
                  <c:v>0.59699999999999998</c:v>
                </c:pt>
                <c:pt idx="2031">
                  <c:v>0.498</c:v>
                </c:pt>
                <c:pt idx="2032">
                  <c:v>0.45300000000000001</c:v>
                </c:pt>
                <c:pt idx="2033">
                  <c:v>0.45300000000000001</c:v>
                </c:pt>
                <c:pt idx="2034">
                  <c:v>0.54600000000000004</c:v>
                </c:pt>
                <c:pt idx="2035">
                  <c:v>0.498</c:v>
                </c:pt>
                <c:pt idx="2036">
                  <c:v>0.54600000000000004</c:v>
                </c:pt>
                <c:pt idx="2037">
                  <c:v>1.5780000000000001</c:v>
                </c:pt>
                <c:pt idx="2038">
                  <c:v>1.048</c:v>
                </c:pt>
                <c:pt idx="2039">
                  <c:v>0.83399999999999996</c:v>
                </c:pt>
                <c:pt idx="2040">
                  <c:v>0.65200000000000002</c:v>
                </c:pt>
                <c:pt idx="2041">
                  <c:v>0.54600000000000004</c:v>
                </c:pt>
                <c:pt idx="2042">
                  <c:v>0.54600000000000004</c:v>
                </c:pt>
                <c:pt idx="2043">
                  <c:v>0.54600000000000004</c:v>
                </c:pt>
                <c:pt idx="2044">
                  <c:v>0.45300000000000001</c:v>
                </c:pt>
                <c:pt idx="2045">
                  <c:v>0.41</c:v>
                </c:pt>
                <c:pt idx="2046">
                  <c:v>0.371</c:v>
                </c:pt>
                <c:pt idx="2047">
                  <c:v>0.371</c:v>
                </c:pt>
                <c:pt idx="2048">
                  <c:v>0.33400000000000002</c:v>
                </c:pt>
                <c:pt idx="2049">
                  <c:v>0.29899999999999999</c:v>
                </c:pt>
                <c:pt idx="2050">
                  <c:v>0.29899999999999999</c:v>
                </c:pt>
                <c:pt idx="2051">
                  <c:v>0.29899999999999999</c:v>
                </c:pt>
                <c:pt idx="2052">
                  <c:v>0.26700000000000002</c:v>
                </c:pt>
                <c:pt idx="2053">
                  <c:v>0.26700000000000002</c:v>
                </c:pt>
                <c:pt idx="2054">
                  <c:v>0.23799999999999999</c:v>
                </c:pt>
                <c:pt idx="2055">
                  <c:v>0.23799999999999999</c:v>
                </c:pt>
                <c:pt idx="2056">
                  <c:v>0.23799999999999999</c:v>
                </c:pt>
                <c:pt idx="2057">
                  <c:v>0.21</c:v>
                </c:pt>
                <c:pt idx="2058">
                  <c:v>0.21</c:v>
                </c:pt>
                <c:pt idx="2059">
                  <c:v>0.21</c:v>
                </c:pt>
                <c:pt idx="2060">
                  <c:v>0.185</c:v>
                </c:pt>
                <c:pt idx="2061">
                  <c:v>0.14099999999999999</c:v>
                </c:pt>
                <c:pt idx="2062">
                  <c:v>0.14099999999999999</c:v>
                </c:pt>
                <c:pt idx="2063">
                  <c:v>0.122</c:v>
                </c:pt>
                <c:pt idx="2064">
                  <c:v>0.122</c:v>
                </c:pt>
                <c:pt idx="2065">
                  <c:v>0.104</c:v>
                </c:pt>
                <c:pt idx="2066">
                  <c:v>0.104</c:v>
                </c:pt>
                <c:pt idx="2067">
                  <c:v>0.104</c:v>
                </c:pt>
                <c:pt idx="2068">
                  <c:v>0.104</c:v>
                </c:pt>
                <c:pt idx="2069">
                  <c:v>8.8999999999999996E-2</c:v>
                </c:pt>
                <c:pt idx="2070">
                  <c:v>7.4999999999999997E-2</c:v>
                </c:pt>
                <c:pt idx="2071">
                  <c:v>7.4999999999999997E-2</c:v>
                </c:pt>
                <c:pt idx="2072">
                  <c:v>7.0000000000000007E-2</c:v>
                </c:pt>
                <c:pt idx="2073">
                  <c:v>7.0000000000000007E-2</c:v>
                </c:pt>
                <c:pt idx="2074">
                  <c:v>7.4999999999999997E-2</c:v>
                </c:pt>
                <c:pt idx="2075">
                  <c:v>8.8999999999999996E-2</c:v>
                </c:pt>
                <c:pt idx="2076">
                  <c:v>0.104</c:v>
                </c:pt>
                <c:pt idx="2077">
                  <c:v>8.8999999999999996E-2</c:v>
                </c:pt>
                <c:pt idx="2078">
                  <c:v>7.0000000000000007E-2</c:v>
                </c:pt>
                <c:pt idx="2079">
                  <c:v>7.0000000000000007E-2</c:v>
                </c:pt>
                <c:pt idx="2080">
                  <c:v>6.3E-2</c:v>
                </c:pt>
                <c:pt idx="2081">
                  <c:v>6.3E-2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2.2629999999999999</c:v>
                </c:pt>
                <c:pt idx="2129">
                  <c:v>1.2090000000000001</c:v>
                </c:pt>
                <c:pt idx="2130">
                  <c:v>0.90200000000000002</c:v>
                </c:pt>
                <c:pt idx="2131">
                  <c:v>0.45300000000000001</c:v>
                </c:pt>
                <c:pt idx="2132">
                  <c:v>0.371</c:v>
                </c:pt>
                <c:pt idx="2133">
                  <c:v>0.26700000000000002</c:v>
                </c:pt>
                <c:pt idx="2134">
                  <c:v>0.23799999999999999</c:v>
                </c:pt>
                <c:pt idx="2135">
                  <c:v>0.185</c:v>
                </c:pt>
                <c:pt idx="2136">
                  <c:v>0.14099999999999999</c:v>
                </c:pt>
                <c:pt idx="2137">
                  <c:v>0.122</c:v>
                </c:pt>
                <c:pt idx="2138">
                  <c:v>0.104</c:v>
                </c:pt>
                <c:pt idx="2139">
                  <c:v>8.8999999999999996E-2</c:v>
                </c:pt>
                <c:pt idx="2140">
                  <c:v>7.4999999999999997E-2</c:v>
                </c:pt>
                <c:pt idx="2141">
                  <c:v>7.0000000000000007E-2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0.16200000000000001</c:v>
                </c:pt>
                <c:pt idx="2209">
                  <c:v>8.8999999999999996E-2</c:v>
                </c:pt>
                <c:pt idx="2210">
                  <c:v>7.0000000000000007E-2</c:v>
                </c:pt>
                <c:pt idx="2211">
                  <c:v>0.05</c:v>
                </c:pt>
                <c:pt idx="2212">
                  <c:v>0.04</c:v>
                </c:pt>
                <c:pt idx="2213">
                  <c:v>3.5000000000000003E-2</c:v>
                </c:pt>
                <c:pt idx="2214">
                  <c:v>0.498</c:v>
                </c:pt>
                <c:pt idx="2215">
                  <c:v>7.2130000000000001</c:v>
                </c:pt>
                <c:pt idx="2216">
                  <c:v>12.226000000000001</c:v>
                </c:pt>
                <c:pt idx="2217">
                  <c:v>6.1589999999999998</c:v>
                </c:pt>
                <c:pt idx="2218">
                  <c:v>2.5289999999999999</c:v>
                </c:pt>
                <c:pt idx="2219">
                  <c:v>2.669</c:v>
                </c:pt>
                <c:pt idx="2220">
                  <c:v>1.1259999999999999</c:v>
                </c:pt>
                <c:pt idx="2221">
                  <c:v>0.90200000000000002</c:v>
                </c:pt>
                <c:pt idx="2222">
                  <c:v>0.77</c:v>
                </c:pt>
                <c:pt idx="2223">
                  <c:v>0.90200000000000002</c:v>
                </c:pt>
                <c:pt idx="2224">
                  <c:v>1.048</c:v>
                </c:pt>
                <c:pt idx="2225">
                  <c:v>0.59699999999999998</c:v>
                </c:pt>
                <c:pt idx="2226">
                  <c:v>0.45300000000000001</c:v>
                </c:pt>
                <c:pt idx="2227">
                  <c:v>0.90200000000000002</c:v>
                </c:pt>
                <c:pt idx="2228">
                  <c:v>0.97299999999999998</c:v>
                </c:pt>
                <c:pt idx="2229">
                  <c:v>0.90200000000000002</c:v>
                </c:pt>
                <c:pt idx="2230">
                  <c:v>0.83399999999999996</c:v>
                </c:pt>
                <c:pt idx="2231">
                  <c:v>0.65200000000000002</c:v>
                </c:pt>
                <c:pt idx="2232">
                  <c:v>0.45300000000000001</c:v>
                </c:pt>
                <c:pt idx="2233">
                  <c:v>0.41</c:v>
                </c:pt>
                <c:pt idx="2234">
                  <c:v>0.41</c:v>
                </c:pt>
                <c:pt idx="2235">
                  <c:v>0.45300000000000001</c:v>
                </c:pt>
                <c:pt idx="2236">
                  <c:v>0.29899999999999999</c:v>
                </c:pt>
                <c:pt idx="2237">
                  <c:v>0.371</c:v>
                </c:pt>
                <c:pt idx="2238">
                  <c:v>0.29899999999999999</c:v>
                </c:pt>
                <c:pt idx="2239">
                  <c:v>0.29899999999999999</c:v>
                </c:pt>
                <c:pt idx="2240">
                  <c:v>0.23799999999999999</c:v>
                </c:pt>
                <c:pt idx="2241">
                  <c:v>0.21</c:v>
                </c:pt>
                <c:pt idx="2242">
                  <c:v>0.23799999999999999</c:v>
                </c:pt>
                <c:pt idx="2243">
                  <c:v>0.371</c:v>
                </c:pt>
                <c:pt idx="2244">
                  <c:v>0.54600000000000004</c:v>
                </c:pt>
                <c:pt idx="2245">
                  <c:v>0.371</c:v>
                </c:pt>
                <c:pt idx="2246">
                  <c:v>0.45300000000000001</c:v>
                </c:pt>
                <c:pt idx="2247">
                  <c:v>0.41</c:v>
                </c:pt>
                <c:pt idx="2248">
                  <c:v>0.33400000000000002</c:v>
                </c:pt>
                <c:pt idx="2249">
                  <c:v>1.5780000000000001</c:v>
                </c:pt>
                <c:pt idx="2250">
                  <c:v>1.1259999999999999</c:v>
                </c:pt>
                <c:pt idx="2251">
                  <c:v>0.97299999999999998</c:v>
                </c:pt>
                <c:pt idx="2252">
                  <c:v>0.498</c:v>
                </c:pt>
                <c:pt idx="2253">
                  <c:v>0.371</c:v>
                </c:pt>
                <c:pt idx="2254">
                  <c:v>0.371</c:v>
                </c:pt>
                <c:pt idx="2255">
                  <c:v>0.54600000000000004</c:v>
                </c:pt>
                <c:pt idx="2256">
                  <c:v>0.371</c:v>
                </c:pt>
                <c:pt idx="2257">
                  <c:v>0.29899999999999999</c:v>
                </c:pt>
                <c:pt idx="2258">
                  <c:v>0.23799999999999999</c:v>
                </c:pt>
                <c:pt idx="2259">
                  <c:v>0.185</c:v>
                </c:pt>
                <c:pt idx="2260">
                  <c:v>0.54600000000000004</c:v>
                </c:pt>
                <c:pt idx="2261">
                  <c:v>0.41</c:v>
                </c:pt>
                <c:pt idx="2262">
                  <c:v>0.26700000000000002</c:v>
                </c:pt>
                <c:pt idx="2263">
                  <c:v>1.2090000000000001</c:v>
                </c:pt>
                <c:pt idx="2264">
                  <c:v>1.2090000000000001</c:v>
                </c:pt>
                <c:pt idx="2265">
                  <c:v>0.70899999999999996</c:v>
                </c:pt>
                <c:pt idx="2266">
                  <c:v>0.54600000000000004</c:v>
                </c:pt>
                <c:pt idx="2267">
                  <c:v>0.77</c:v>
                </c:pt>
                <c:pt idx="2268">
                  <c:v>0.498</c:v>
                </c:pt>
                <c:pt idx="2269">
                  <c:v>0.41</c:v>
                </c:pt>
                <c:pt idx="2270">
                  <c:v>0.41</c:v>
                </c:pt>
                <c:pt idx="2271">
                  <c:v>0.29899999999999999</c:v>
                </c:pt>
                <c:pt idx="2272">
                  <c:v>0.29899999999999999</c:v>
                </c:pt>
                <c:pt idx="2273">
                  <c:v>0.33400000000000002</c:v>
                </c:pt>
                <c:pt idx="2274">
                  <c:v>0.23799999999999999</c:v>
                </c:pt>
                <c:pt idx="2275">
                  <c:v>0.21</c:v>
                </c:pt>
                <c:pt idx="2276">
                  <c:v>0.21</c:v>
                </c:pt>
                <c:pt idx="2277">
                  <c:v>0.122</c:v>
                </c:pt>
                <c:pt idx="2278">
                  <c:v>1.385</c:v>
                </c:pt>
                <c:pt idx="2279">
                  <c:v>9.0090000000000003</c:v>
                </c:pt>
                <c:pt idx="2280">
                  <c:v>4.37</c:v>
                </c:pt>
                <c:pt idx="2281">
                  <c:v>2.5289999999999999</c:v>
                </c:pt>
                <c:pt idx="2282">
                  <c:v>1.681</c:v>
                </c:pt>
                <c:pt idx="2283">
                  <c:v>1.048</c:v>
                </c:pt>
                <c:pt idx="2284">
                  <c:v>0.83399999999999996</c:v>
                </c:pt>
                <c:pt idx="2285">
                  <c:v>0.59699999999999998</c:v>
                </c:pt>
                <c:pt idx="2286">
                  <c:v>0.45300000000000001</c:v>
                </c:pt>
                <c:pt idx="2287">
                  <c:v>0.45300000000000001</c:v>
                </c:pt>
                <c:pt idx="2288">
                  <c:v>0.371</c:v>
                </c:pt>
                <c:pt idx="2289">
                  <c:v>0.371</c:v>
                </c:pt>
                <c:pt idx="2290">
                  <c:v>0.371</c:v>
                </c:pt>
                <c:pt idx="2291">
                  <c:v>0.90200000000000002</c:v>
                </c:pt>
                <c:pt idx="2292">
                  <c:v>0.70899999999999996</c:v>
                </c:pt>
                <c:pt idx="2293">
                  <c:v>0.498</c:v>
                </c:pt>
                <c:pt idx="2294">
                  <c:v>0.371</c:v>
                </c:pt>
                <c:pt idx="2295">
                  <c:v>0.371</c:v>
                </c:pt>
                <c:pt idx="2296">
                  <c:v>0.29899999999999999</c:v>
                </c:pt>
                <c:pt idx="2297">
                  <c:v>0.371</c:v>
                </c:pt>
                <c:pt idx="2298">
                  <c:v>0.29899999999999999</c:v>
                </c:pt>
                <c:pt idx="2299">
                  <c:v>0.16200000000000001</c:v>
                </c:pt>
                <c:pt idx="2300">
                  <c:v>0.21</c:v>
                </c:pt>
                <c:pt idx="2301">
                  <c:v>1.1259999999999999</c:v>
                </c:pt>
                <c:pt idx="2302">
                  <c:v>0.45300000000000001</c:v>
                </c:pt>
                <c:pt idx="2303">
                  <c:v>0.77</c:v>
                </c:pt>
                <c:pt idx="2304">
                  <c:v>0.77</c:v>
                </c:pt>
                <c:pt idx="2305">
                  <c:v>0.59699999999999998</c:v>
                </c:pt>
                <c:pt idx="2306">
                  <c:v>0.41</c:v>
                </c:pt>
                <c:pt idx="2307">
                  <c:v>0.29899999999999999</c:v>
                </c:pt>
                <c:pt idx="2308">
                  <c:v>0.90200000000000002</c:v>
                </c:pt>
                <c:pt idx="2309">
                  <c:v>0.77</c:v>
                </c:pt>
                <c:pt idx="2310">
                  <c:v>0.83399999999999996</c:v>
                </c:pt>
                <c:pt idx="2311">
                  <c:v>0.90200000000000002</c:v>
                </c:pt>
                <c:pt idx="2312">
                  <c:v>4.9930000000000003</c:v>
                </c:pt>
                <c:pt idx="2313">
                  <c:v>4.7789999999999999</c:v>
                </c:pt>
                <c:pt idx="2314">
                  <c:v>11.454000000000001</c:v>
                </c:pt>
                <c:pt idx="2315">
                  <c:v>13.872999999999999</c:v>
                </c:pt>
                <c:pt idx="2316">
                  <c:v>10.358000000000001</c:v>
                </c:pt>
                <c:pt idx="2317">
                  <c:v>5.2140000000000004</c:v>
                </c:pt>
                <c:pt idx="2318">
                  <c:v>4.5720000000000001</c:v>
                </c:pt>
                <c:pt idx="2319">
                  <c:v>6.1589999999999998</c:v>
                </c:pt>
                <c:pt idx="2320">
                  <c:v>3.45</c:v>
                </c:pt>
                <c:pt idx="2321">
                  <c:v>2.5289999999999999</c:v>
                </c:pt>
                <c:pt idx="2322">
                  <c:v>1.788</c:v>
                </c:pt>
                <c:pt idx="2323">
                  <c:v>1.5780000000000001</c:v>
                </c:pt>
                <c:pt idx="2324">
                  <c:v>1.2949999999999999</c:v>
                </c:pt>
                <c:pt idx="2325">
                  <c:v>1.048</c:v>
                </c:pt>
                <c:pt idx="2326">
                  <c:v>0.90200000000000002</c:v>
                </c:pt>
                <c:pt idx="2327">
                  <c:v>0.90200000000000002</c:v>
                </c:pt>
                <c:pt idx="2328">
                  <c:v>1.048</c:v>
                </c:pt>
                <c:pt idx="2329">
                  <c:v>1.048</c:v>
                </c:pt>
                <c:pt idx="2330">
                  <c:v>0.90200000000000002</c:v>
                </c:pt>
                <c:pt idx="2331">
                  <c:v>0.70899999999999996</c:v>
                </c:pt>
                <c:pt idx="2332">
                  <c:v>0.65200000000000002</c:v>
                </c:pt>
                <c:pt idx="2333">
                  <c:v>0.54600000000000004</c:v>
                </c:pt>
                <c:pt idx="2334">
                  <c:v>0.45300000000000001</c:v>
                </c:pt>
                <c:pt idx="2335">
                  <c:v>0.371</c:v>
                </c:pt>
                <c:pt idx="2336">
                  <c:v>0.33400000000000002</c:v>
                </c:pt>
                <c:pt idx="2337">
                  <c:v>0.33400000000000002</c:v>
                </c:pt>
                <c:pt idx="2338">
                  <c:v>0.29899999999999999</c:v>
                </c:pt>
                <c:pt idx="2339">
                  <c:v>0.26700000000000002</c:v>
                </c:pt>
                <c:pt idx="2340">
                  <c:v>0.23799999999999999</c:v>
                </c:pt>
                <c:pt idx="2341">
                  <c:v>0.23799999999999999</c:v>
                </c:pt>
                <c:pt idx="2342">
                  <c:v>0.23799999999999999</c:v>
                </c:pt>
                <c:pt idx="2343">
                  <c:v>0.21</c:v>
                </c:pt>
                <c:pt idx="2344">
                  <c:v>0.21</c:v>
                </c:pt>
                <c:pt idx="2345">
                  <c:v>0.185</c:v>
                </c:pt>
                <c:pt idx="2346">
                  <c:v>0.16200000000000001</c:v>
                </c:pt>
                <c:pt idx="2347">
                  <c:v>0.16200000000000001</c:v>
                </c:pt>
                <c:pt idx="2348">
                  <c:v>0.16200000000000001</c:v>
                </c:pt>
                <c:pt idx="2349">
                  <c:v>0.16200000000000001</c:v>
                </c:pt>
                <c:pt idx="2350">
                  <c:v>0.16200000000000001</c:v>
                </c:pt>
                <c:pt idx="2351">
                  <c:v>0.14099999999999999</c:v>
                </c:pt>
                <c:pt idx="2352">
                  <c:v>0.14099999999999999</c:v>
                </c:pt>
                <c:pt idx="2353">
                  <c:v>0.104</c:v>
                </c:pt>
                <c:pt idx="2354">
                  <c:v>0.104</c:v>
                </c:pt>
                <c:pt idx="2355">
                  <c:v>0.104</c:v>
                </c:pt>
                <c:pt idx="2356">
                  <c:v>8.8999999999999996E-2</c:v>
                </c:pt>
                <c:pt idx="2357">
                  <c:v>7.4999999999999997E-2</c:v>
                </c:pt>
                <c:pt idx="2358">
                  <c:v>7.4999999999999997E-2</c:v>
                </c:pt>
                <c:pt idx="2359">
                  <c:v>7.4999999999999997E-2</c:v>
                </c:pt>
                <c:pt idx="2360">
                  <c:v>7.0000000000000007E-2</c:v>
                </c:pt>
                <c:pt idx="2361">
                  <c:v>6.3E-2</c:v>
                </c:pt>
                <c:pt idx="2362">
                  <c:v>5.6000000000000001E-2</c:v>
                </c:pt>
                <c:pt idx="2363">
                  <c:v>0.05</c:v>
                </c:pt>
                <c:pt idx="2364">
                  <c:v>0.05</c:v>
                </c:pt>
                <c:pt idx="2365">
                  <c:v>0.05</c:v>
                </c:pt>
                <c:pt idx="2366">
                  <c:v>0.05</c:v>
                </c:pt>
                <c:pt idx="2367">
                  <c:v>0.05</c:v>
                </c:pt>
                <c:pt idx="2368">
                  <c:v>0.05</c:v>
                </c:pt>
                <c:pt idx="2369">
                  <c:v>4.4999999999999998E-2</c:v>
                </c:pt>
                <c:pt idx="2370">
                  <c:v>4.4999999999999998E-2</c:v>
                </c:pt>
                <c:pt idx="2371">
                  <c:v>4.4999999999999998E-2</c:v>
                </c:pt>
                <c:pt idx="2372">
                  <c:v>4.4999999999999998E-2</c:v>
                </c:pt>
                <c:pt idx="2373">
                  <c:v>4.4999999999999998E-2</c:v>
                </c:pt>
                <c:pt idx="2374">
                  <c:v>0.04</c:v>
                </c:pt>
                <c:pt idx="2375">
                  <c:v>0.04</c:v>
                </c:pt>
                <c:pt idx="2376">
                  <c:v>0.04</c:v>
                </c:pt>
                <c:pt idx="2377">
                  <c:v>0.04</c:v>
                </c:pt>
                <c:pt idx="2378">
                  <c:v>0.04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1.1259999999999999</c:v>
                </c:pt>
                <c:pt idx="2607">
                  <c:v>11.836</c:v>
                </c:pt>
                <c:pt idx="2608">
                  <c:v>8.6910000000000007</c:v>
                </c:pt>
                <c:pt idx="2609">
                  <c:v>9.0090000000000003</c:v>
                </c:pt>
                <c:pt idx="2610">
                  <c:v>6.4130000000000003</c:v>
                </c:pt>
                <c:pt idx="2611">
                  <c:v>3.1219999999999999</c:v>
                </c:pt>
                <c:pt idx="2612">
                  <c:v>2.3940000000000001</c:v>
                </c:pt>
                <c:pt idx="2613">
                  <c:v>1.788</c:v>
                </c:pt>
                <c:pt idx="2614">
                  <c:v>2.669</c:v>
                </c:pt>
                <c:pt idx="2615">
                  <c:v>5.9130000000000003</c:v>
                </c:pt>
                <c:pt idx="2616">
                  <c:v>6.6719999999999997</c:v>
                </c:pt>
                <c:pt idx="2617">
                  <c:v>12.625</c:v>
                </c:pt>
                <c:pt idx="2618">
                  <c:v>139.09399999999999</c:v>
                </c:pt>
                <c:pt idx="2619">
                  <c:v>128.28299999999999</c:v>
                </c:pt>
                <c:pt idx="2620">
                  <c:v>106.318</c:v>
                </c:pt>
                <c:pt idx="2621">
                  <c:v>92.739000000000004</c:v>
                </c:pt>
                <c:pt idx="2622">
                  <c:v>83.48</c:v>
                </c:pt>
                <c:pt idx="2623">
                  <c:v>41.319000000000003</c:v>
                </c:pt>
                <c:pt idx="2624">
                  <c:v>14.305999999999999</c:v>
                </c:pt>
                <c:pt idx="2625">
                  <c:v>10.009</c:v>
                </c:pt>
                <c:pt idx="2626">
                  <c:v>7.782</c:v>
                </c:pt>
                <c:pt idx="2627">
                  <c:v>6.6719999999999997</c:v>
                </c:pt>
                <c:pt idx="2628">
                  <c:v>6.1589999999999998</c:v>
                </c:pt>
                <c:pt idx="2629">
                  <c:v>3.6230000000000002</c:v>
                </c:pt>
                <c:pt idx="2630">
                  <c:v>2.3940000000000001</c:v>
                </c:pt>
                <c:pt idx="2631">
                  <c:v>1.9</c:v>
                </c:pt>
                <c:pt idx="2632">
                  <c:v>1.48</c:v>
                </c:pt>
                <c:pt idx="2633">
                  <c:v>1.2090000000000001</c:v>
                </c:pt>
                <c:pt idx="2634">
                  <c:v>1.048</c:v>
                </c:pt>
                <c:pt idx="2635">
                  <c:v>0.90200000000000002</c:v>
                </c:pt>
                <c:pt idx="2636">
                  <c:v>0.83399999999999996</c:v>
                </c:pt>
                <c:pt idx="2637">
                  <c:v>0.77</c:v>
                </c:pt>
                <c:pt idx="2638">
                  <c:v>0.97299999999999998</c:v>
                </c:pt>
                <c:pt idx="2639">
                  <c:v>0.77</c:v>
                </c:pt>
                <c:pt idx="2640">
                  <c:v>0.59699999999999998</c:v>
                </c:pt>
                <c:pt idx="2641">
                  <c:v>0.54600000000000004</c:v>
                </c:pt>
                <c:pt idx="2642">
                  <c:v>0.45300000000000001</c:v>
                </c:pt>
                <c:pt idx="2643">
                  <c:v>0.45300000000000001</c:v>
                </c:pt>
                <c:pt idx="2644">
                  <c:v>0.371</c:v>
                </c:pt>
                <c:pt idx="2645">
                  <c:v>0.371</c:v>
                </c:pt>
                <c:pt idx="2646">
                  <c:v>0.371</c:v>
                </c:pt>
                <c:pt idx="2647">
                  <c:v>0.33400000000000002</c:v>
                </c:pt>
                <c:pt idx="2648">
                  <c:v>0.29899999999999999</c:v>
                </c:pt>
                <c:pt idx="2649">
                  <c:v>0.26700000000000002</c:v>
                </c:pt>
                <c:pt idx="2650">
                  <c:v>0.23799999999999999</c:v>
                </c:pt>
                <c:pt idx="2651">
                  <c:v>0.23799999999999999</c:v>
                </c:pt>
                <c:pt idx="2652">
                  <c:v>0.21</c:v>
                </c:pt>
                <c:pt idx="2653">
                  <c:v>0.29899999999999999</c:v>
                </c:pt>
                <c:pt idx="2654">
                  <c:v>0.70899999999999996</c:v>
                </c:pt>
                <c:pt idx="2655">
                  <c:v>2.2629999999999999</c:v>
                </c:pt>
                <c:pt idx="2656">
                  <c:v>0.77</c:v>
                </c:pt>
                <c:pt idx="2657">
                  <c:v>0.77</c:v>
                </c:pt>
                <c:pt idx="2658">
                  <c:v>0.59699999999999998</c:v>
                </c:pt>
                <c:pt idx="2659">
                  <c:v>0.45300000000000001</c:v>
                </c:pt>
                <c:pt idx="2660">
                  <c:v>0.371</c:v>
                </c:pt>
                <c:pt idx="2661">
                  <c:v>0.29899999999999999</c:v>
                </c:pt>
                <c:pt idx="2662">
                  <c:v>0.29899999999999999</c:v>
                </c:pt>
                <c:pt idx="2663">
                  <c:v>0.26700000000000002</c:v>
                </c:pt>
                <c:pt idx="2664">
                  <c:v>0.23799999999999999</c:v>
                </c:pt>
                <c:pt idx="2665">
                  <c:v>0.21</c:v>
                </c:pt>
                <c:pt idx="2666">
                  <c:v>0.185</c:v>
                </c:pt>
                <c:pt idx="2667">
                  <c:v>0.185</c:v>
                </c:pt>
                <c:pt idx="2668">
                  <c:v>0.16200000000000001</c:v>
                </c:pt>
                <c:pt idx="2669">
                  <c:v>0.16200000000000001</c:v>
                </c:pt>
                <c:pt idx="2670">
                  <c:v>0.14099999999999999</c:v>
                </c:pt>
                <c:pt idx="2671">
                  <c:v>0.14099999999999999</c:v>
                </c:pt>
                <c:pt idx="2672">
                  <c:v>0.122</c:v>
                </c:pt>
                <c:pt idx="2673">
                  <c:v>0.104</c:v>
                </c:pt>
                <c:pt idx="2674">
                  <c:v>0.104</c:v>
                </c:pt>
                <c:pt idx="2675">
                  <c:v>0.104</c:v>
                </c:pt>
                <c:pt idx="2676">
                  <c:v>0.104</c:v>
                </c:pt>
                <c:pt idx="2677">
                  <c:v>8.8999999999999996E-2</c:v>
                </c:pt>
                <c:pt idx="2678">
                  <c:v>7.4999999999999997E-2</c:v>
                </c:pt>
                <c:pt idx="2679">
                  <c:v>7.4999999999999997E-2</c:v>
                </c:pt>
                <c:pt idx="2680">
                  <c:v>7.4999999999999997E-2</c:v>
                </c:pt>
                <c:pt idx="2681">
                  <c:v>7.4999999999999997E-2</c:v>
                </c:pt>
                <c:pt idx="2682">
                  <c:v>7.0000000000000007E-2</c:v>
                </c:pt>
                <c:pt idx="2683">
                  <c:v>7.0000000000000007E-2</c:v>
                </c:pt>
                <c:pt idx="2684">
                  <c:v>6.3E-2</c:v>
                </c:pt>
                <c:pt idx="2685">
                  <c:v>6.3E-2</c:v>
                </c:pt>
                <c:pt idx="2686">
                  <c:v>6.3E-2</c:v>
                </c:pt>
                <c:pt idx="2687">
                  <c:v>6.3E-2</c:v>
                </c:pt>
                <c:pt idx="2688">
                  <c:v>5.6000000000000001E-2</c:v>
                </c:pt>
                <c:pt idx="2689">
                  <c:v>5.6000000000000001E-2</c:v>
                </c:pt>
                <c:pt idx="2690">
                  <c:v>0.05</c:v>
                </c:pt>
                <c:pt idx="2691">
                  <c:v>0.05</c:v>
                </c:pt>
                <c:pt idx="2692">
                  <c:v>0.05</c:v>
                </c:pt>
                <c:pt idx="2693">
                  <c:v>0.05</c:v>
                </c:pt>
                <c:pt idx="2694">
                  <c:v>0.05</c:v>
                </c:pt>
                <c:pt idx="2695">
                  <c:v>0.05</c:v>
                </c:pt>
                <c:pt idx="2696">
                  <c:v>4.4999999999999998E-2</c:v>
                </c:pt>
                <c:pt idx="2697">
                  <c:v>4.4999999999999998E-2</c:v>
                </c:pt>
                <c:pt idx="2698">
                  <c:v>4.4999999999999998E-2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6.3E-2</c:v>
                </c:pt>
                <c:pt idx="2723">
                  <c:v>6.3E-2</c:v>
                </c:pt>
                <c:pt idx="2724">
                  <c:v>6.3E-2</c:v>
                </c:pt>
                <c:pt idx="2725">
                  <c:v>6.3E-2</c:v>
                </c:pt>
                <c:pt idx="2726">
                  <c:v>0.05</c:v>
                </c:pt>
                <c:pt idx="2727">
                  <c:v>0.05</c:v>
                </c:pt>
                <c:pt idx="2728">
                  <c:v>4.4999999999999998E-2</c:v>
                </c:pt>
                <c:pt idx="2729">
                  <c:v>0.04</c:v>
                </c:pt>
                <c:pt idx="2730">
                  <c:v>0.04</c:v>
                </c:pt>
                <c:pt idx="2731">
                  <c:v>0.04</c:v>
                </c:pt>
                <c:pt idx="2732">
                  <c:v>3.5000000000000003E-2</c:v>
                </c:pt>
                <c:pt idx="2733">
                  <c:v>3.5000000000000003E-2</c:v>
                </c:pt>
                <c:pt idx="2734">
                  <c:v>3.5000000000000003E-2</c:v>
                </c:pt>
                <c:pt idx="2735">
                  <c:v>0.04</c:v>
                </c:pt>
                <c:pt idx="2736">
                  <c:v>0.04</c:v>
                </c:pt>
                <c:pt idx="2737">
                  <c:v>0.04</c:v>
                </c:pt>
                <c:pt idx="2738">
                  <c:v>0.04</c:v>
                </c:pt>
                <c:pt idx="2739">
                  <c:v>4.4999999999999998E-2</c:v>
                </c:pt>
                <c:pt idx="2740">
                  <c:v>0.04</c:v>
                </c:pt>
                <c:pt idx="2741">
                  <c:v>0.04</c:v>
                </c:pt>
                <c:pt idx="2742">
                  <c:v>0.04</c:v>
                </c:pt>
                <c:pt idx="2743">
                  <c:v>0.04</c:v>
                </c:pt>
                <c:pt idx="2744">
                  <c:v>3.5000000000000003E-2</c:v>
                </c:pt>
                <c:pt idx="2745">
                  <c:v>3.5000000000000003E-2</c:v>
                </c:pt>
                <c:pt idx="2746">
                  <c:v>3.5000000000000003E-2</c:v>
                </c:pt>
                <c:pt idx="2747">
                  <c:v>3.5000000000000003E-2</c:v>
                </c:pt>
                <c:pt idx="2748">
                  <c:v>3.5000000000000003E-2</c:v>
                </c:pt>
                <c:pt idx="2749">
                  <c:v>3.5000000000000003E-2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0.77</c:v>
                </c:pt>
                <c:pt idx="2878">
                  <c:v>1.788</c:v>
                </c:pt>
                <c:pt idx="2879">
                  <c:v>0.45300000000000001</c:v>
                </c:pt>
                <c:pt idx="2880">
                  <c:v>0.21</c:v>
                </c:pt>
                <c:pt idx="2881">
                  <c:v>0.14099999999999999</c:v>
                </c:pt>
                <c:pt idx="2882">
                  <c:v>0.104</c:v>
                </c:pt>
                <c:pt idx="2883">
                  <c:v>7.4999999999999997E-2</c:v>
                </c:pt>
                <c:pt idx="2884">
                  <c:v>6.3E-2</c:v>
                </c:pt>
                <c:pt idx="2885">
                  <c:v>6.3E-2</c:v>
                </c:pt>
                <c:pt idx="2886">
                  <c:v>6.3E-2</c:v>
                </c:pt>
                <c:pt idx="2887">
                  <c:v>5.6000000000000001E-2</c:v>
                </c:pt>
                <c:pt idx="2888">
                  <c:v>0.04</c:v>
                </c:pt>
                <c:pt idx="2889">
                  <c:v>0.04</c:v>
                </c:pt>
                <c:pt idx="2890">
                  <c:v>3.5000000000000003E-2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85.12</c:v>
                </c:pt>
                <c:pt idx="2997">
                  <c:v>70.787000000000006</c:v>
                </c:pt>
                <c:pt idx="2998">
                  <c:v>109.16800000000001</c:v>
                </c:pt>
                <c:pt idx="2999">
                  <c:v>72.819999999999993</c:v>
                </c:pt>
                <c:pt idx="3000">
                  <c:v>62.872</c:v>
                </c:pt>
                <c:pt idx="3001">
                  <c:v>90.156000000000006</c:v>
                </c:pt>
                <c:pt idx="3002">
                  <c:v>51.673000000000002</c:v>
                </c:pt>
                <c:pt idx="3003">
                  <c:v>107.26300000000001</c:v>
                </c:pt>
                <c:pt idx="3004">
                  <c:v>261.178</c:v>
                </c:pt>
                <c:pt idx="3005">
                  <c:v>199.87100000000001</c:v>
                </c:pt>
                <c:pt idx="3006">
                  <c:v>243.762</c:v>
                </c:pt>
                <c:pt idx="3007">
                  <c:v>264.423</c:v>
                </c:pt>
                <c:pt idx="3008">
                  <c:v>118.998</c:v>
                </c:pt>
                <c:pt idx="3009">
                  <c:v>84.298000000000002</c:v>
                </c:pt>
                <c:pt idx="3010">
                  <c:v>68.775000000000006</c:v>
                </c:pt>
                <c:pt idx="3011">
                  <c:v>325.14699999999999</c:v>
                </c:pt>
                <c:pt idx="3012">
                  <c:v>336.32</c:v>
                </c:pt>
                <c:pt idx="3013">
                  <c:v>359.34800000000001</c:v>
                </c:pt>
                <c:pt idx="3014">
                  <c:v>254.762</c:v>
                </c:pt>
                <c:pt idx="3015">
                  <c:v>159.893</c:v>
                </c:pt>
                <c:pt idx="3016">
                  <c:v>99.843000000000004</c:v>
                </c:pt>
                <c:pt idx="3017">
                  <c:v>87.616</c:v>
                </c:pt>
                <c:pt idx="3018">
                  <c:v>59.048000000000002</c:v>
                </c:pt>
                <c:pt idx="3019">
                  <c:v>27.481000000000002</c:v>
                </c:pt>
                <c:pt idx="3020">
                  <c:v>19.478999999999999</c:v>
                </c:pt>
                <c:pt idx="3021">
                  <c:v>13.872999999999999</c:v>
                </c:pt>
                <c:pt idx="3022">
                  <c:v>10.715999999999999</c:v>
                </c:pt>
                <c:pt idx="3023">
                  <c:v>8.6910000000000007</c:v>
                </c:pt>
                <c:pt idx="3024">
                  <c:v>7.4939999999999998</c:v>
                </c:pt>
                <c:pt idx="3025">
                  <c:v>5.44</c:v>
                </c:pt>
                <c:pt idx="3026">
                  <c:v>5.2140000000000004</c:v>
                </c:pt>
                <c:pt idx="3027">
                  <c:v>4.7789999999999999</c:v>
                </c:pt>
                <c:pt idx="3028">
                  <c:v>4.37</c:v>
                </c:pt>
                <c:pt idx="3029">
                  <c:v>3.9849999999999999</c:v>
                </c:pt>
                <c:pt idx="3030">
                  <c:v>3.45</c:v>
                </c:pt>
                <c:pt idx="3031">
                  <c:v>2.8149999999999999</c:v>
                </c:pt>
                <c:pt idx="3032">
                  <c:v>2.669</c:v>
                </c:pt>
                <c:pt idx="3033">
                  <c:v>2.3940000000000001</c:v>
                </c:pt>
                <c:pt idx="3034">
                  <c:v>2.137</c:v>
                </c:pt>
                <c:pt idx="3035">
                  <c:v>1.9</c:v>
                </c:pt>
                <c:pt idx="3036">
                  <c:v>1.681</c:v>
                </c:pt>
                <c:pt idx="3037">
                  <c:v>1.5780000000000001</c:v>
                </c:pt>
                <c:pt idx="3038">
                  <c:v>1.48</c:v>
                </c:pt>
                <c:pt idx="3039">
                  <c:v>1.385</c:v>
                </c:pt>
                <c:pt idx="3040">
                  <c:v>1.2949999999999999</c:v>
                </c:pt>
                <c:pt idx="3041">
                  <c:v>1.048</c:v>
                </c:pt>
                <c:pt idx="3042">
                  <c:v>0.90200000000000002</c:v>
                </c:pt>
                <c:pt idx="3043">
                  <c:v>0.83399999999999996</c:v>
                </c:pt>
                <c:pt idx="3044">
                  <c:v>0.77</c:v>
                </c:pt>
                <c:pt idx="3045">
                  <c:v>1.1259999999999999</c:v>
                </c:pt>
                <c:pt idx="3046">
                  <c:v>1.9</c:v>
                </c:pt>
                <c:pt idx="3047">
                  <c:v>1.788</c:v>
                </c:pt>
                <c:pt idx="3048">
                  <c:v>1.2949999999999999</c:v>
                </c:pt>
                <c:pt idx="3049">
                  <c:v>1.048</c:v>
                </c:pt>
                <c:pt idx="3050">
                  <c:v>0.90200000000000002</c:v>
                </c:pt>
                <c:pt idx="3051">
                  <c:v>0.77</c:v>
                </c:pt>
                <c:pt idx="3052">
                  <c:v>0.70899999999999996</c:v>
                </c:pt>
                <c:pt idx="3053">
                  <c:v>0.65200000000000002</c:v>
                </c:pt>
                <c:pt idx="3054">
                  <c:v>0.54600000000000004</c:v>
                </c:pt>
                <c:pt idx="3055">
                  <c:v>0.45300000000000001</c:v>
                </c:pt>
                <c:pt idx="3056">
                  <c:v>0.45300000000000001</c:v>
                </c:pt>
                <c:pt idx="3057">
                  <c:v>0.371</c:v>
                </c:pt>
                <c:pt idx="3058">
                  <c:v>0.371</c:v>
                </c:pt>
                <c:pt idx="3059">
                  <c:v>0.29899999999999999</c:v>
                </c:pt>
                <c:pt idx="3060">
                  <c:v>0.26700000000000002</c:v>
                </c:pt>
                <c:pt idx="3061">
                  <c:v>0.26700000000000002</c:v>
                </c:pt>
                <c:pt idx="3062">
                  <c:v>0.23799999999999999</c:v>
                </c:pt>
                <c:pt idx="3063">
                  <c:v>0.23799999999999999</c:v>
                </c:pt>
                <c:pt idx="3064">
                  <c:v>0.21</c:v>
                </c:pt>
                <c:pt idx="3065">
                  <c:v>0.21</c:v>
                </c:pt>
                <c:pt idx="3066">
                  <c:v>0.21</c:v>
                </c:pt>
                <c:pt idx="3067">
                  <c:v>0.185</c:v>
                </c:pt>
                <c:pt idx="3068">
                  <c:v>0.185</c:v>
                </c:pt>
                <c:pt idx="3069">
                  <c:v>0.185</c:v>
                </c:pt>
                <c:pt idx="3070">
                  <c:v>0.185</c:v>
                </c:pt>
                <c:pt idx="3071">
                  <c:v>0.185</c:v>
                </c:pt>
                <c:pt idx="3072">
                  <c:v>0.185</c:v>
                </c:pt>
                <c:pt idx="3073">
                  <c:v>0.14099999999999999</c:v>
                </c:pt>
                <c:pt idx="3074">
                  <c:v>0.14099999999999999</c:v>
                </c:pt>
                <c:pt idx="3075">
                  <c:v>0.14099999999999999</c:v>
                </c:pt>
                <c:pt idx="3076">
                  <c:v>0.14099999999999999</c:v>
                </c:pt>
                <c:pt idx="3077">
                  <c:v>0.122</c:v>
                </c:pt>
                <c:pt idx="3078">
                  <c:v>0.122</c:v>
                </c:pt>
                <c:pt idx="3079">
                  <c:v>0.122</c:v>
                </c:pt>
                <c:pt idx="3080">
                  <c:v>0.104</c:v>
                </c:pt>
                <c:pt idx="3081">
                  <c:v>0.104</c:v>
                </c:pt>
                <c:pt idx="3082">
                  <c:v>0.104</c:v>
                </c:pt>
                <c:pt idx="3083">
                  <c:v>7.4999999999999997E-2</c:v>
                </c:pt>
                <c:pt idx="3084">
                  <c:v>7.4999999999999997E-2</c:v>
                </c:pt>
                <c:pt idx="3085">
                  <c:v>7.4999999999999997E-2</c:v>
                </c:pt>
                <c:pt idx="3086">
                  <c:v>7.4999999999999997E-2</c:v>
                </c:pt>
                <c:pt idx="3087">
                  <c:v>7.0000000000000007E-2</c:v>
                </c:pt>
                <c:pt idx="3088">
                  <c:v>7.0000000000000007E-2</c:v>
                </c:pt>
                <c:pt idx="3089">
                  <c:v>6.3E-2</c:v>
                </c:pt>
                <c:pt idx="3090">
                  <c:v>6.3E-2</c:v>
                </c:pt>
                <c:pt idx="3091">
                  <c:v>6.3E-2</c:v>
                </c:pt>
                <c:pt idx="3092">
                  <c:v>5.6000000000000001E-2</c:v>
                </c:pt>
                <c:pt idx="3093">
                  <c:v>5.6000000000000001E-2</c:v>
                </c:pt>
                <c:pt idx="3094">
                  <c:v>0.05</c:v>
                </c:pt>
                <c:pt idx="3095">
                  <c:v>0.05</c:v>
                </c:pt>
                <c:pt idx="3096">
                  <c:v>4.4999999999999998E-2</c:v>
                </c:pt>
                <c:pt idx="3097">
                  <c:v>4.4999999999999998E-2</c:v>
                </c:pt>
                <c:pt idx="3098">
                  <c:v>4.4999999999999998E-2</c:v>
                </c:pt>
                <c:pt idx="3099">
                  <c:v>0.04</c:v>
                </c:pt>
                <c:pt idx="3100">
                  <c:v>0.04</c:v>
                </c:pt>
                <c:pt idx="3101">
                  <c:v>0.04</c:v>
                </c:pt>
                <c:pt idx="3102">
                  <c:v>0.04</c:v>
                </c:pt>
                <c:pt idx="3103">
                  <c:v>0.04</c:v>
                </c:pt>
                <c:pt idx="3104">
                  <c:v>0.04</c:v>
                </c:pt>
                <c:pt idx="3105">
                  <c:v>0.04</c:v>
                </c:pt>
                <c:pt idx="3106">
                  <c:v>0.04</c:v>
                </c:pt>
                <c:pt idx="3107">
                  <c:v>3.5000000000000003E-2</c:v>
                </c:pt>
                <c:pt idx="3108">
                  <c:v>3.5000000000000003E-2</c:v>
                </c:pt>
                <c:pt idx="3109">
                  <c:v>3.5000000000000003E-2</c:v>
                </c:pt>
                <c:pt idx="3110">
                  <c:v>3.5000000000000003E-2</c:v>
                </c:pt>
                <c:pt idx="3111">
                  <c:v>3.5000000000000003E-2</c:v>
                </c:pt>
                <c:pt idx="3112">
                  <c:v>3.5000000000000003E-2</c:v>
                </c:pt>
                <c:pt idx="3113">
                  <c:v>3.5000000000000003E-2</c:v>
                </c:pt>
                <c:pt idx="3114">
                  <c:v>0.03</c:v>
                </c:pt>
                <c:pt idx="3115">
                  <c:v>0.03</c:v>
                </c:pt>
                <c:pt idx="3116">
                  <c:v>0.03</c:v>
                </c:pt>
                <c:pt idx="3117">
                  <c:v>0.03</c:v>
                </c:pt>
                <c:pt idx="3118">
                  <c:v>0.03</c:v>
                </c:pt>
                <c:pt idx="3119">
                  <c:v>0.03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1.2949999999999999</c:v>
                </c:pt>
                <c:pt idx="3352">
                  <c:v>0.498</c:v>
                </c:pt>
                <c:pt idx="3353">
                  <c:v>0.23799999999999999</c:v>
                </c:pt>
                <c:pt idx="3354">
                  <c:v>0.185</c:v>
                </c:pt>
                <c:pt idx="3355">
                  <c:v>0.14099999999999999</c:v>
                </c:pt>
                <c:pt idx="3356">
                  <c:v>0.122</c:v>
                </c:pt>
                <c:pt idx="3357">
                  <c:v>0.104</c:v>
                </c:pt>
                <c:pt idx="3358">
                  <c:v>7.0000000000000007E-2</c:v>
                </c:pt>
                <c:pt idx="3359">
                  <c:v>5.6000000000000001E-2</c:v>
                </c:pt>
                <c:pt idx="3360">
                  <c:v>0.03</c:v>
                </c:pt>
                <c:pt idx="3361">
                  <c:v>2.3E-2</c:v>
                </c:pt>
                <c:pt idx="3362">
                  <c:v>1.7000000000000001E-2</c:v>
                </c:pt>
                <c:pt idx="3363">
                  <c:v>87.616</c:v>
                </c:pt>
                <c:pt idx="3364">
                  <c:v>2.2629999999999999</c:v>
                </c:pt>
                <c:pt idx="3365">
                  <c:v>1.048</c:v>
                </c:pt>
                <c:pt idx="3366">
                  <c:v>0.65200000000000002</c:v>
                </c:pt>
                <c:pt idx="3367">
                  <c:v>0.41</c:v>
                </c:pt>
                <c:pt idx="3368">
                  <c:v>0.26700000000000002</c:v>
                </c:pt>
                <c:pt idx="3369">
                  <c:v>0.21</c:v>
                </c:pt>
                <c:pt idx="3370">
                  <c:v>0.16200000000000001</c:v>
                </c:pt>
                <c:pt idx="3371">
                  <c:v>0.104</c:v>
                </c:pt>
                <c:pt idx="3372">
                  <c:v>8.8999999999999996E-2</c:v>
                </c:pt>
                <c:pt idx="3373">
                  <c:v>8.8999999999999996E-2</c:v>
                </c:pt>
                <c:pt idx="3374">
                  <c:v>7.0000000000000007E-2</c:v>
                </c:pt>
                <c:pt idx="3375">
                  <c:v>6.3E-2</c:v>
                </c:pt>
                <c:pt idx="3376">
                  <c:v>5.6000000000000001E-2</c:v>
                </c:pt>
                <c:pt idx="3377">
                  <c:v>5.6000000000000001E-2</c:v>
                </c:pt>
                <c:pt idx="3378">
                  <c:v>0.05</c:v>
                </c:pt>
                <c:pt idx="3379">
                  <c:v>4.4999999999999998E-2</c:v>
                </c:pt>
                <c:pt idx="3380">
                  <c:v>0.04</c:v>
                </c:pt>
                <c:pt idx="3381">
                  <c:v>3.5000000000000003E-2</c:v>
                </c:pt>
                <c:pt idx="3382">
                  <c:v>0.03</c:v>
                </c:pt>
                <c:pt idx="3383">
                  <c:v>2.7E-2</c:v>
                </c:pt>
                <c:pt idx="3384">
                  <c:v>2.7E-2</c:v>
                </c:pt>
                <c:pt idx="3385">
                  <c:v>2.3E-2</c:v>
                </c:pt>
                <c:pt idx="3386">
                  <c:v>2.3E-2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8.3810000000000002</c:v>
                </c:pt>
                <c:pt idx="3393">
                  <c:v>2.5289999999999999</c:v>
                </c:pt>
                <c:pt idx="3394">
                  <c:v>5.44</c:v>
                </c:pt>
                <c:pt idx="3395">
                  <c:v>3.6230000000000002</c:v>
                </c:pt>
                <c:pt idx="3396">
                  <c:v>2.5289999999999999</c:v>
                </c:pt>
                <c:pt idx="3397">
                  <c:v>1.48</c:v>
                </c:pt>
                <c:pt idx="3398">
                  <c:v>1.1259999999999999</c:v>
                </c:pt>
                <c:pt idx="3399">
                  <c:v>0.70899999999999996</c:v>
                </c:pt>
                <c:pt idx="3400">
                  <c:v>33.369999999999997</c:v>
                </c:pt>
                <c:pt idx="3401">
                  <c:v>17.045999999999999</c:v>
                </c:pt>
                <c:pt idx="3402">
                  <c:v>39.679000000000002</c:v>
                </c:pt>
                <c:pt idx="3403">
                  <c:v>112.06399999999999</c:v>
                </c:pt>
                <c:pt idx="3404">
                  <c:v>93.61</c:v>
                </c:pt>
                <c:pt idx="3405">
                  <c:v>17.045999999999999</c:v>
                </c:pt>
                <c:pt idx="3406">
                  <c:v>13.032</c:v>
                </c:pt>
                <c:pt idx="3407">
                  <c:v>6.6719999999999997</c:v>
                </c:pt>
                <c:pt idx="3408">
                  <c:v>4.5720000000000001</c:v>
                </c:pt>
                <c:pt idx="3409">
                  <c:v>59.048000000000002</c:v>
                </c:pt>
                <c:pt idx="3410">
                  <c:v>146.976</c:v>
                </c:pt>
                <c:pt idx="3411">
                  <c:v>66.786000000000001</c:v>
                </c:pt>
                <c:pt idx="3412">
                  <c:v>36.472999999999999</c:v>
                </c:pt>
                <c:pt idx="3413">
                  <c:v>28.913</c:v>
                </c:pt>
                <c:pt idx="3414">
                  <c:v>31.858000000000001</c:v>
                </c:pt>
                <c:pt idx="3415">
                  <c:v>26.076000000000001</c:v>
                </c:pt>
                <c:pt idx="3416">
                  <c:v>10.715999999999999</c:v>
                </c:pt>
                <c:pt idx="3417">
                  <c:v>7.782</c:v>
                </c:pt>
                <c:pt idx="3418">
                  <c:v>6.4130000000000003</c:v>
                </c:pt>
                <c:pt idx="3419">
                  <c:v>9.3350000000000009</c:v>
                </c:pt>
                <c:pt idx="3420">
                  <c:v>6.6719999999999997</c:v>
                </c:pt>
                <c:pt idx="3421">
                  <c:v>6.6719999999999997</c:v>
                </c:pt>
                <c:pt idx="3422">
                  <c:v>4.9930000000000003</c:v>
                </c:pt>
                <c:pt idx="3423">
                  <c:v>4.1740000000000004</c:v>
                </c:pt>
                <c:pt idx="3424">
                  <c:v>3.8010000000000002</c:v>
                </c:pt>
                <c:pt idx="3425">
                  <c:v>2.669</c:v>
                </c:pt>
                <c:pt idx="3426">
                  <c:v>2.137</c:v>
                </c:pt>
                <c:pt idx="3427">
                  <c:v>1.788</c:v>
                </c:pt>
                <c:pt idx="3428">
                  <c:v>1.5780000000000001</c:v>
                </c:pt>
                <c:pt idx="3429">
                  <c:v>1.48</c:v>
                </c:pt>
                <c:pt idx="3430">
                  <c:v>1.1259999999999999</c:v>
                </c:pt>
                <c:pt idx="3431">
                  <c:v>0.90200000000000002</c:v>
                </c:pt>
                <c:pt idx="3432">
                  <c:v>0.77</c:v>
                </c:pt>
                <c:pt idx="3433">
                  <c:v>0.65200000000000002</c:v>
                </c:pt>
                <c:pt idx="3434">
                  <c:v>0.59699999999999998</c:v>
                </c:pt>
                <c:pt idx="3435">
                  <c:v>0.54600000000000004</c:v>
                </c:pt>
                <c:pt idx="3436">
                  <c:v>0.498</c:v>
                </c:pt>
                <c:pt idx="3437">
                  <c:v>0.45300000000000001</c:v>
                </c:pt>
                <c:pt idx="3438">
                  <c:v>0.371</c:v>
                </c:pt>
                <c:pt idx="3439">
                  <c:v>0.185</c:v>
                </c:pt>
                <c:pt idx="3440">
                  <c:v>0.23799999999999999</c:v>
                </c:pt>
                <c:pt idx="3441">
                  <c:v>0.23799999999999999</c:v>
                </c:pt>
                <c:pt idx="3442">
                  <c:v>0.23799999999999999</c:v>
                </c:pt>
                <c:pt idx="3443">
                  <c:v>0.23799999999999999</c:v>
                </c:pt>
                <c:pt idx="3444">
                  <c:v>0.23799999999999999</c:v>
                </c:pt>
                <c:pt idx="3445">
                  <c:v>0.23799999999999999</c:v>
                </c:pt>
                <c:pt idx="3446">
                  <c:v>0.185</c:v>
                </c:pt>
                <c:pt idx="3447">
                  <c:v>0.185</c:v>
                </c:pt>
                <c:pt idx="3448">
                  <c:v>0.185</c:v>
                </c:pt>
                <c:pt idx="3449">
                  <c:v>0.185</c:v>
                </c:pt>
                <c:pt idx="3450">
                  <c:v>0.21</c:v>
                </c:pt>
                <c:pt idx="3451">
                  <c:v>0.21</c:v>
                </c:pt>
                <c:pt idx="3452">
                  <c:v>0.21</c:v>
                </c:pt>
                <c:pt idx="3453">
                  <c:v>0.16200000000000001</c:v>
                </c:pt>
                <c:pt idx="3454">
                  <c:v>0.122</c:v>
                </c:pt>
                <c:pt idx="3455">
                  <c:v>0.122</c:v>
                </c:pt>
                <c:pt idx="3456">
                  <c:v>0.122</c:v>
                </c:pt>
                <c:pt idx="3457">
                  <c:v>0.104</c:v>
                </c:pt>
                <c:pt idx="3458">
                  <c:v>0.104</c:v>
                </c:pt>
                <c:pt idx="3459">
                  <c:v>0.104</c:v>
                </c:pt>
                <c:pt idx="3460">
                  <c:v>0.104</c:v>
                </c:pt>
                <c:pt idx="3461">
                  <c:v>0.104</c:v>
                </c:pt>
                <c:pt idx="3462">
                  <c:v>0.104</c:v>
                </c:pt>
                <c:pt idx="3463">
                  <c:v>8.8999999999999996E-2</c:v>
                </c:pt>
                <c:pt idx="3464">
                  <c:v>8.8999999999999996E-2</c:v>
                </c:pt>
                <c:pt idx="3465">
                  <c:v>7.4999999999999997E-2</c:v>
                </c:pt>
                <c:pt idx="3466">
                  <c:v>7.4999999999999997E-2</c:v>
                </c:pt>
                <c:pt idx="3467">
                  <c:v>7.4999999999999997E-2</c:v>
                </c:pt>
                <c:pt idx="3468">
                  <c:v>7.0000000000000007E-2</c:v>
                </c:pt>
                <c:pt idx="3469">
                  <c:v>7.0000000000000007E-2</c:v>
                </c:pt>
                <c:pt idx="3470">
                  <c:v>6.3E-2</c:v>
                </c:pt>
                <c:pt idx="3471">
                  <c:v>6.3E-2</c:v>
                </c:pt>
                <c:pt idx="3472">
                  <c:v>6.3E-2</c:v>
                </c:pt>
                <c:pt idx="3473">
                  <c:v>5.6000000000000001E-2</c:v>
                </c:pt>
                <c:pt idx="3474">
                  <c:v>5.6000000000000001E-2</c:v>
                </c:pt>
                <c:pt idx="3475">
                  <c:v>0.05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0.83399999999999996</c:v>
                </c:pt>
                <c:pt idx="3688">
                  <c:v>8.8999999999999996E-2</c:v>
                </c:pt>
                <c:pt idx="3689">
                  <c:v>27.481000000000002</c:v>
                </c:pt>
                <c:pt idx="3690">
                  <c:v>64.817999999999998</c:v>
                </c:pt>
                <c:pt idx="3691">
                  <c:v>12.625</c:v>
                </c:pt>
                <c:pt idx="3692">
                  <c:v>2.669</c:v>
                </c:pt>
                <c:pt idx="3693">
                  <c:v>1.788</c:v>
                </c:pt>
                <c:pt idx="3694">
                  <c:v>0.90200000000000002</c:v>
                </c:pt>
                <c:pt idx="3695">
                  <c:v>0.90200000000000002</c:v>
                </c:pt>
                <c:pt idx="3696">
                  <c:v>0.90200000000000002</c:v>
                </c:pt>
                <c:pt idx="3697">
                  <c:v>0.498</c:v>
                </c:pt>
                <c:pt idx="3698">
                  <c:v>8.0779999999999994</c:v>
                </c:pt>
                <c:pt idx="3699">
                  <c:v>6.4130000000000003</c:v>
                </c:pt>
                <c:pt idx="3700">
                  <c:v>8.6910000000000007</c:v>
                </c:pt>
                <c:pt idx="3701">
                  <c:v>5.673</c:v>
                </c:pt>
                <c:pt idx="3702">
                  <c:v>7.4939999999999998</c:v>
                </c:pt>
                <c:pt idx="3703">
                  <c:v>7.782</c:v>
                </c:pt>
                <c:pt idx="3704">
                  <c:v>4.37</c:v>
                </c:pt>
                <c:pt idx="3705">
                  <c:v>2.5289999999999999</c:v>
                </c:pt>
                <c:pt idx="3706">
                  <c:v>1.048</c:v>
                </c:pt>
                <c:pt idx="3707">
                  <c:v>0.97299999999999998</c:v>
                </c:pt>
                <c:pt idx="3708">
                  <c:v>0.65200000000000002</c:v>
                </c:pt>
                <c:pt idx="3709">
                  <c:v>0.65200000000000002</c:v>
                </c:pt>
                <c:pt idx="3710">
                  <c:v>0.45300000000000001</c:v>
                </c:pt>
                <c:pt idx="3711">
                  <c:v>0.371</c:v>
                </c:pt>
                <c:pt idx="3712">
                  <c:v>0.33400000000000002</c:v>
                </c:pt>
                <c:pt idx="3713">
                  <c:v>0.23799999999999999</c:v>
                </c:pt>
                <c:pt idx="3714">
                  <c:v>0.21</c:v>
                </c:pt>
                <c:pt idx="3715">
                  <c:v>0.185</c:v>
                </c:pt>
                <c:pt idx="3716">
                  <c:v>0.14099999999999999</c:v>
                </c:pt>
                <c:pt idx="3717">
                  <c:v>0.45300000000000001</c:v>
                </c:pt>
                <c:pt idx="3718">
                  <c:v>0.29899999999999999</c:v>
                </c:pt>
                <c:pt idx="3719">
                  <c:v>0.59699999999999998</c:v>
                </c:pt>
                <c:pt idx="3720">
                  <c:v>0.23799999999999999</c:v>
                </c:pt>
                <c:pt idx="3721">
                  <c:v>0.26700000000000002</c:v>
                </c:pt>
                <c:pt idx="3722">
                  <c:v>0.97299999999999998</c:v>
                </c:pt>
                <c:pt idx="3723">
                  <c:v>0.26700000000000002</c:v>
                </c:pt>
                <c:pt idx="3724">
                  <c:v>0.21</c:v>
                </c:pt>
                <c:pt idx="3725">
                  <c:v>0.185</c:v>
                </c:pt>
                <c:pt idx="3726">
                  <c:v>0.16200000000000001</c:v>
                </c:pt>
                <c:pt idx="3727">
                  <c:v>0.122</c:v>
                </c:pt>
                <c:pt idx="3728">
                  <c:v>0.104</c:v>
                </c:pt>
                <c:pt idx="3729">
                  <c:v>0.83399999999999996</c:v>
                </c:pt>
                <c:pt idx="3730">
                  <c:v>1.1259999999999999</c:v>
                </c:pt>
                <c:pt idx="3731">
                  <c:v>0.54600000000000004</c:v>
                </c:pt>
                <c:pt idx="3732">
                  <c:v>0.26700000000000002</c:v>
                </c:pt>
                <c:pt idx="3733">
                  <c:v>0.185</c:v>
                </c:pt>
                <c:pt idx="3734">
                  <c:v>0.122</c:v>
                </c:pt>
                <c:pt idx="3735">
                  <c:v>92.739000000000004</c:v>
                </c:pt>
                <c:pt idx="3736">
                  <c:v>91.012</c:v>
                </c:pt>
                <c:pt idx="3737">
                  <c:v>60.948999999999998</c:v>
                </c:pt>
                <c:pt idx="3738">
                  <c:v>26.076000000000001</c:v>
                </c:pt>
                <c:pt idx="3739">
                  <c:v>10.358000000000001</c:v>
                </c:pt>
                <c:pt idx="3740">
                  <c:v>23.350999999999999</c:v>
                </c:pt>
                <c:pt idx="3741">
                  <c:v>7.2130000000000001</c:v>
                </c:pt>
                <c:pt idx="3742">
                  <c:v>4.7789999999999999</c:v>
                </c:pt>
                <c:pt idx="3743">
                  <c:v>2.9660000000000002</c:v>
                </c:pt>
                <c:pt idx="3744">
                  <c:v>1.9</c:v>
                </c:pt>
                <c:pt idx="3745">
                  <c:v>1.2949999999999999</c:v>
                </c:pt>
                <c:pt idx="3746">
                  <c:v>0.70899999999999996</c:v>
                </c:pt>
                <c:pt idx="3747">
                  <c:v>3.6230000000000002</c:v>
                </c:pt>
                <c:pt idx="3748">
                  <c:v>136.88999999999999</c:v>
                </c:pt>
                <c:pt idx="3749">
                  <c:v>66.786000000000001</c:v>
                </c:pt>
                <c:pt idx="3750">
                  <c:v>18.247</c:v>
                </c:pt>
                <c:pt idx="3751">
                  <c:v>8.3810000000000002</c:v>
                </c:pt>
                <c:pt idx="3752">
                  <c:v>4.9930000000000003</c:v>
                </c:pt>
                <c:pt idx="3753">
                  <c:v>3.8010000000000002</c:v>
                </c:pt>
                <c:pt idx="3754">
                  <c:v>2.3940000000000001</c:v>
                </c:pt>
                <c:pt idx="3755">
                  <c:v>1.788</c:v>
                </c:pt>
                <c:pt idx="3756">
                  <c:v>0.97299999999999998</c:v>
                </c:pt>
                <c:pt idx="3757">
                  <c:v>1.1259999999999999</c:v>
                </c:pt>
                <c:pt idx="3758">
                  <c:v>0.70899999999999996</c:v>
                </c:pt>
                <c:pt idx="3759">
                  <c:v>0.70899999999999996</c:v>
                </c:pt>
                <c:pt idx="3760">
                  <c:v>0.59699999999999998</c:v>
                </c:pt>
                <c:pt idx="3761">
                  <c:v>0.59699999999999998</c:v>
                </c:pt>
                <c:pt idx="3762">
                  <c:v>0.65200000000000002</c:v>
                </c:pt>
                <c:pt idx="3763">
                  <c:v>0.371</c:v>
                </c:pt>
                <c:pt idx="3764">
                  <c:v>0.26700000000000002</c:v>
                </c:pt>
                <c:pt idx="3765">
                  <c:v>0.16200000000000001</c:v>
                </c:pt>
                <c:pt idx="3766">
                  <c:v>0.185</c:v>
                </c:pt>
                <c:pt idx="3767">
                  <c:v>0.16200000000000001</c:v>
                </c:pt>
                <c:pt idx="3768">
                  <c:v>0.14099999999999999</c:v>
                </c:pt>
                <c:pt idx="3769">
                  <c:v>0.122</c:v>
                </c:pt>
                <c:pt idx="3770">
                  <c:v>0.104</c:v>
                </c:pt>
                <c:pt idx="3771">
                  <c:v>0.104</c:v>
                </c:pt>
                <c:pt idx="3772">
                  <c:v>8.8999999999999996E-2</c:v>
                </c:pt>
                <c:pt idx="3773">
                  <c:v>7.4999999999999997E-2</c:v>
                </c:pt>
                <c:pt idx="3774">
                  <c:v>7.4999999999999997E-2</c:v>
                </c:pt>
                <c:pt idx="3775">
                  <c:v>7.4999999999999997E-2</c:v>
                </c:pt>
                <c:pt idx="3776">
                  <c:v>7.4999999999999997E-2</c:v>
                </c:pt>
                <c:pt idx="3777">
                  <c:v>7.4999999999999997E-2</c:v>
                </c:pt>
                <c:pt idx="3778">
                  <c:v>6.3E-2</c:v>
                </c:pt>
                <c:pt idx="3779">
                  <c:v>6.3E-2</c:v>
                </c:pt>
                <c:pt idx="3780">
                  <c:v>6.3E-2</c:v>
                </c:pt>
                <c:pt idx="3781">
                  <c:v>6.3E-2</c:v>
                </c:pt>
                <c:pt idx="3782">
                  <c:v>7.4999999999999997E-2</c:v>
                </c:pt>
                <c:pt idx="3783">
                  <c:v>7.4999999999999997E-2</c:v>
                </c:pt>
                <c:pt idx="3784">
                  <c:v>6.3E-2</c:v>
                </c:pt>
                <c:pt idx="3785">
                  <c:v>6.3E-2</c:v>
                </c:pt>
                <c:pt idx="3786">
                  <c:v>6.3E-2</c:v>
                </c:pt>
                <c:pt idx="3787">
                  <c:v>6.3E-2</c:v>
                </c:pt>
                <c:pt idx="3788">
                  <c:v>0.05</c:v>
                </c:pt>
                <c:pt idx="3789">
                  <c:v>0.04</c:v>
                </c:pt>
                <c:pt idx="3790">
                  <c:v>0.04</c:v>
                </c:pt>
                <c:pt idx="3791">
                  <c:v>0.04</c:v>
                </c:pt>
                <c:pt idx="3792">
                  <c:v>0.04</c:v>
                </c:pt>
                <c:pt idx="3793">
                  <c:v>0.04</c:v>
                </c:pt>
                <c:pt idx="3794">
                  <c:v>0.04</c:v>
                </c:pt>
                <c:pt idx="3795">
                  <c:v>0.04</c:v>
                </c:pt>
                <c:pt idx="3796">
                  <c:v>0.04</c:v>
                </c:pt>
                <c:pt idx="3797">
                  <c:v>0.03</c:v>
                </c:pt>
                <c:pt idx="3798">
                  <c:v>0.03</c:v>
                </c:pt>
                <c:pt idx="3799">
                  <c:v>0.03</c:v>
                </c:pt>
                <c:pt idx="3800">
                  <c:v>0.03</c:v>
                </c:pt>
                <c:pt idx="3801">
                  <c:v>2.7E-2</c:v>
                </c:pt>
                <c:pt idx="3802">
                  <c:v>2.3E-2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19.478999999999999</c:v>
                </c:pt>
                <c:pt idx="4083">
                  <c:v>4.7789999999999999</c:v>
                </c:pt>
                <c:pt idx="4084">
                  <c:v>92.739000000000004</c:v>
                </c:pt>
                <c:pt idx="4085">
                  <c:v>5.44</c:v>
                </c:pt>
                <c:pt idx="4086">
                  <c:v>2.9660000000000002</c:v>
                </c:pt>
                <c:pt idx="4087">
                  <c:v>5.2140000000000004</c:v>
                </c:pt>
                <c:pt idx="4088">
                  <c:v>2.016</c:v>
                </c:pt>
                <c:pt idx="4089">
                  <c:v>0.90200000000000002</c:v>
                </c:pt>
                <c:pt idx="4090">
                  <c:v>0.54600000000000004</c:v>
                </c:pt>
                <c:pt idx="4091">
                  <c:v>0.45300000000000001</c:v>
                </c:pt>
                <c:pt idx="4092">
                  <c:v>8.3810000000000002</c:v>
                </c:pt>
                <c:pt idx="4093">
                  <c:v>13.448</c:v>
                </c:pt>
                <c:pt idx="4094">
                  <c:v>2.5289999999999999</c:v>
                </c:pt>
                <c:pt idx="4095">
                  <c:v>1.48</c:v>
                </c:pt>
                <c:pt idx="4096">
                  <c:v>0.70899999999999996</c:v>
                </c:pt>
                <c:pt idx="4097">
                  <c:v>0.41</c:v>
                </c:pt>
                <c:pt idx="4098">
                  <c:v>3.2829999999999999</c:v>
                </c:pt>
                <c:pt idx="4099">
                  <c:v>31.858000000000001</c:v>
                </c:pt>
                <c:pt idx="4100">
                  <c:v>82.667000000000002</c:v>
                </c:pt>
                <c:pt idx="4101">
                  <c:v>14.305999999999999</c:v>
                </c:pt>
                <c:pt idx="4102">
                  <c:v>4.7789999999999999</c:v>
                </c:pt>
                <c:pt idx="4103">
                  <c:v>2.9660000000000002</c:v>
                </c:pt>
                <c:pt idx="4104">
                  <c:v>1.9</c:v>
                </c:pt>
                <c:pt idx="4105">
                  <c:v>1.681</c:v>
                </c:pt>
                <c:pt idx="4106">
                  <c:v>2.9660000000000002</c:v>
                </c:pt>
                <c:pt idx="4107">
                  <c:v>1.1259999999999999</c:v>
                </c:pt>
                <c:pt idx="4108">
                  <c:v>0.26700000000000002</c:v>
                </c:pt>
                <c:pt idx="4109">
                  <c:v>1.9</c:v>
                </c:pt>
                <c:pt idx="4110">
                  <c:v>83.48</c:v>
                </c:pt>
                <c:pt idx="4111">
                  <c:v>162.31200000000001</c:v>
                </c:pt>
                <c:pt idx="4112">
                  <c:v>105.378</c:v>
                </c:pt>
                <c:pt idx="4113">
                  <c:v>152.76599999999999</c:v>
                </c:pt>
                <c:pt idx="4114">
                  <c:v>185.072</c:v>
                </c:pt>
                <c:pt idx="4115">
                  <c:v>98.936999999999998</c:v>
                </c:pt>
                <c:pt idx="4116">
                  <c:v>74.875</c:v>
                </c:pt>
                <c:pt idx="4117">
                  <c:v>20.74</c:v>
                </c:pt>
                <c:pt idx="4118">
                  <c:v>31.858000000000001</c:v>
                </c:pt>
                <c:pt idx="4119">
                  <c:v>24.7</c:v>
                </c:pt>
                <c:pt idx="4120">
                  <c:v>13.448</c:v>
                </c:pt>
                <c:pt idx="4121">
                  <c:v>31.858000000000001</c:v>
                </c:pt>
                <c:pt idx="4122">
                  <c:v>145.834</c:v>
                </c:pt>
                <c:pt idx="4123">
                  <c:v>125.14100000000001</c:v>
                </c:pt>
                <c:pt idx="4124">
                  <c:v>91.012</c:v>
                </c:pt>
                <c:pt idx="4125">
                  <c:v>98.037000000000006</c:v>
                </c:pt>
                <c:pt idx="4126">
                  <c:v>74.875</c:v>
                </c:pt>
                <c:pt idx="4127">
                  <c:v>130.40299999999999</c:v>
                </c:pt>
                <c:pt idx="4128">
                  <c:v>197.13</c:v>
                </c:pt>
                <c:pt idx="4129">
                  <c:v>256.35700000000003</c:v>
                </c:pt>
                <c:pt idx="4130">
                  <c:v>242.214</c:v>
                </c:pt>
                <c:pt idx="4131">
                  <c:v>179.85900000000001</c:v>
                </c:pt>
                <c:pt idx="4132">
                  <c:v>148.12299999999999</c:v>
                </c:pt>
                <c:pt idx="4133">
                  <c:v>105.378</c:v>
                </c:pt>
                <c:pt idx="4134">
                  <c:v>141.31899999999999</c:v>
                </c:pt>
                <c:pt idx="4135">
                  <c:v>89.305000000000007</c:v>
                </c:pt>
                <c:pt idx="4136">
                  <c:v>59.048000000000002</c:v>
                </c:pt>
                <c:pt idx="4137">
                  <c:v>36.472999999999999</c:v>
                </c:pt>
                <c:pt idx="4138">
                  <c:v>13.448</c:v>
                </c:pt>
                <c:pt idx="4139">
                  <c:v>10.715999999999999</c:v>
                </c:pt>
                <c:pt idx="4140">
                  <c:v>9.0090000000000003</c:v>
                </c:pt>
                <c:pt idx="4141">
                  <c:v>8.6910000000000007</c:v>
                </c:pt>
                <c:pt idx="4142">
                  <c:v>8.3810000000000002</c:v>
                </c:pt>
                <c:pt idx="4143">
                  <c:v>7.782</c:v>
                </c:pt>
                <c:pt idx="4144">
                  <c:v>7.4939999999999998</c:v>
                </c:pt>
                <c:pt idx="4145">
                  <c:v>7.2130000000000001</c:v>
                </c:pt>
                <c:pt idx="4146">
                  <c:v>6.6719999999999997</c:v>
                </c:pt>
                <c:pt idx="4147">
                  <c:v>3.2829999999999999</c:v>
                </c:pt>
                <c:pt idx="4148">
                  <c:v>2.137</c:v>
                </c:pt>
                <c:pt idx="4149">
                  <c:v>1.9</c:v>
                </c:pt>
                <c:pt idx="4150">
                  <c:v>2.137</c:v>
                </c:pt>
                <c:pt idx="4151">
                  <c:v>3.9849999999999999</c:v>
                </c:pt>
                <c:pt idx="4152">
                  <c:v>36.472999999999999</c:v>
                </c:pt>
                <c:pt idx="4153">
                  <c:v>7.2130000000000001</c:v>
                </c:pt>
                <c:pt idx="4154">
                  <c:v>2.9660000000000002</c:v>
                </c:pt>
                <c:pt idx="4155">
                  <c:v>2.3940000000000001</c:v>
                </c:pt>
                <c:pt idx="4156">
                  <c:v>2.2629999999999999</c:v>
                </c:pt>
                <c:pt idx="4157">
                  <c:v>11.081</c:v>
                </c:pt>
                <c:pt idx="4158">
                  <c:v>122.04600000000001</c:v>
                </c:pt>
                <c:pt idx="4159">
                  <c:v>92.739000000000004</c:v>
                </c:pt>
                <c:pt idx="4160">
                  <c:v>60.948999999999998</c:v>
                </c:pt>
                <c:pt idx="4161">
                  <c:v>62.872</c:v>
                </c:pt>
                <c:pt idx="4162">
                  <c:v>118.998</c:v>
                </c:pt>
                <c:pt idx="4163">
                  <c:v>165.98099999999999</c:v>
                </c:pt>
                <c:pt idx="4164">
                  <c:v>125.14100000000001</c:v>
                </c:pt>
                <c:pt idx="4165">
                  <c:v>90.156000000000006</c:v>
                </c:pt>
                <c:pt idx="4166">
                  <c:v>46.387999999999998</c:v>
                </c:pt>
                <c:pt idx="4167">
                  <c:v>22.030999999999999</c:v>
                </c:pt>
                <c:pt idx="4168">
                  <c:v>12.625</c:v>
                </c:pt>
                <c:pt idx="4169">
                  <c:v>9.3350000000000009</c:v>
                </c:pt>
                <c:pt idx="4170">
                  <c:v>7.4939999999999998</c:v>
                </c:pt>
                <c:pt idx="4171">
                  <c:v>6.1589999999999998</c:v>
                </c:pt>
                <c:pt idx="4172">
                  <c:v>5.44</c:v>
                </c:pt>
                <c:pt idx="4173">
                  <c:v>5.2140000000000004</c:v>
                </c:pt>
                <c:pt idx="4174">
                  <c:v>4.7789999999999999</c:v>
                </c:pt>
                <c:pt idx="4175">
                  <c:v>4.1740000000000004</c:v>
                </c:pt>
                <c:pt idx="4176">
                  <c:v>3.1219999999999999</c:v>
                </c:pt>
                <c:pt idx="4177">
                  <c:v>2.8149999999999999</c:v>
                </c:pt>
                <c:pt idx="4178">
                  <c:v>2.5289999999999999</c:v>
                </c:pt>
                <c:pt idx="4179">
                  <c:v>2.2629999999999999</c:v>
                </c:pt>
                <c:pt idx="4180">
                  <c:v>2.016</c:v>
                </c:pt>
                <c:pt idx="4181">
                  <c:v>1.788</c:v>
                </c:pt>
                <c:pt idx="4182">
                  <c:v>1.385</c:v>
                </c:pt>
                <c:pt idx="4183">
                  <c:v>1.2949999999999999</c:v>
                </c:pt>
                <c:pt idx="4184">
                  <c:v>1.2090000000000001</c:v>
                </c:pt>
                <c:pt idx="4185">
                  <c:v>1.048</c:v>
                </c:pt>
                <c:pt idx="4186">
                  <c:v>1.048</c:v>
                </c:pt>
                <c:pt idx="4187">
                  <c:v>0.90200000000000002</c:v>
                </c:pt>
                <c:pt idx="4188">
                  <c:v>0.83399999999999996</c:v>
                </c:pt>
                <c:pt idx="4189">
                  <c:v>0.77</c:v>
                </c:pt>
                <c:pt idx="4190">
                  <c:v>0.70899999999999996</c:v>
                </c:pt>
                <c:pt idx="4191">
                  <c:v>0.65200000000000002</c:v>
                </c:pt>
                <c:pt idx="4192">
                  <c:v>0.59699999999999998</c:v>
                </c:pt>
                <c:pt idx="4193">
                  <c:v>0.54600000000000004</c:v>
                </c:pt>
                <c:pt idx="4194">
                  <c:v>0.54600000000000004</c:v>
                </c:pt>
                <c:pt idx="4195">
                  <c:v>0.54600000000000004</c:v>
                </c:pt>
                <c:pt idx="4196">
                  <c:v>0.498</c:v>
                </c:pt>
                <c:pt idx="4197">
                  <c:v>0.65200000000000002</c:v>
                </c:pt>
                <c:pt idx="4198">
                  <c:v>0.65200000000000002</c:v>
                </c:pt>
                <c:pt idx="4199">
                  <c:v>0.498</c:v>
                </c:pt>
                <c:pt idx="4200">
                  <c:v>0.45300000000000001</c:v>
                </c:pt>
                <c:pt idx="4201">
                  <c:v>0.45300000000000001</c:v>
                </c:pt>
                <c:pt idx="4202">
                  <c:v>0.41</c:v>
                </c:pt>
                <c:pt idx="4203">
                  <c:v>0.371</c:v>
                </c:pt>
                <c:pt idx="4204">
                  <c:v>0.29899999999999999</c:v>
                </c:pt>
                <c:pt idx="4205">
                  <c:v>0.29899999999999999</c:v>
                </c:pt>
                <c:pt idx="4206">
                  <c:v>0.29899999999999999</c:v>
                </c:pt>
                <c:pt idx="4207">
                  <c:v>0.29899999999999999</c:v>
                </c:pt>
                <c:pt idx="4208">
                  <c:v>0.26700000000000002</c:v>
                </c:pt>
                <c:pt idx="4209">
                  <c:v>0.26700000000000002</c:v>
                </c:pt>
                <c:pt idx="4210">
                  <c:v>0.23799999999999999</c:v>
                </c:pt>
                <c:pt idx="4211">
                  <c:v>0.21</c:v>
                </c:pt>
                <c:pt idx="4212">
                  <c:v>0.21</c:v>
                </c:pt>
                <c:pt idx="4213">
                  <c:v>0.21</c:v>
                </c:pt>
                <c:pt idx="4214">
                  <c:v>0.21</c:v>
                </c:pt>
                <c:pt idx="4215">
                  <c:v>0.21</c:v>
                </c:pt>
                <c:pt idx="4216">
                  <c:v>0.21</c:v>
                </c:pt>
                <c:pt idx="4217">
                  <c:v>0.21</c:v>
                </c:pt>
                <c:pt idx="4218">
                  <c:v>0.21</c:v>
                </c:pt>
                <c:pt idx="4219">
                  <c:v>0.29899999999999999</c:v>
                </c:pt>
                <c:pt idx="4220">
                  <c:v>0.29899999999999999</c:v>
                </c:pt>
                <c:pt idx="4221">
                  <c:v>0.26700000000000002</c:v>
                </c:pt>
                <c:pt idx="4222">
                  <c:v>0.21</c:v>
                </c:pt>
                <c:pt idx="4223">
                  <c:v>0.185</c:v>
                </c:pt>
                <c:pt idx="4224">
                  <c:v>0.185</c:v>
                </c:pt>
                <c:pt idx="4225">
                  <c:v>0.16200000000000001</c:v>
                </c:pt>
                <c:pt idx="4226">
                  <c:v>0.14099999999999999</c:v>
                </c:pt>
                <c:pt idx="4227">
                  <c:v>0.14099999999999999</c:v>
                </c:pt>
                <c:pt idx="4228">
                  <c:v>0.122</c:v>
                </c:pt>
                <c:pt idx="4229">
                  <c:v>0.122</c:v>
                </c:pt>
                <c:pt idx="4230">
                  <c:v>0.122</c:v>
                </c:pt>
                <c:pt idx="4231">
                  <c:v>0.104</c:v>
                </c:pt>
                <c:pt idx="4232">
                  <c:v>7.4999999999999997E-2</c:v>
                </c:pt>
                <c:pt idx="4233">
                  <c:v>7.4999999999999997E-2</c:v>
                </c:pt>
                <c:pt idx="4234">
                  <c:v>7.4999999999999997E-2</c:v>
                </c:pt>
                <c:pt idx="4235">
                  <c:v>7.4999999999999997E-2</c:v>
                </c:pt>
                <c:pt idx="4236">
                  <c:v>7.0000000000000007E-2</c:v>
                </c:pt>
                <c:pt idx="4237">
                  <c:v>7.0000000000000007E-2</c:v>
                </c:pt>
                <c:pt idx="4238">
                  <c:v>7.0000000000000007E-2</c:v>
                </c:pt>
                <c:pt idx="4239">
                  <c:v>6.3E-2</c:v>
                </c:pt>
                <c:pt idx="4240">
                  <c:v>6.3E-2</c:v>
                </c:pt>
                <c:pt idx="4241">
                  <c:v>6.3E-2</c:v>
                </c:pt>
                <c:pt idx="4242">
                  <c:v>0.05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1.2090000000000001</c:v>
                </c:pt>
                <c:pt idx="4408">
                  <c:v>38.063000000000002</c:v>
                </c:pt>
                <c:pt idx="4409">
                  <c:v>9.6679999999999993</c:v>
                </c:pt>
                <c:pt idx="4410">
                  <c:v>5.9130000000000003</c:v>
                </c:pt>
                <c:pt idx="4411">
                  <c:v>108.21299999999999</c:v>
                </c:pt>
                <c:pt idx="4412">
                  <c:v>13.872999999999999</c:v>
                </c:pt>
                <c:pt idx="4413">
                  <c:v>98.037000000000006</c:v>
                </c:pt>
                <c:pt idx="4414">
                  <c:v>99.843000000000004</c:v>
                </c:pt>
                <c:pt idx="4415">
                  <c:v>303.47800000000001</c:v>
                </c:pt>
                <c:pt idx="4416">
                  <c:v>132.54400000000001</c:v>
                </c:pt>
                <c:pt idx="4417">
                  <c:v>62.872</c:v>
                </c:pt>
                <c:pt idx="4418">
                  <c:v>99.843000000000004</c:v>
                </c:pt>
                <c:pt idx="4419">
                  <c:v>240.672</c:v>
                </c:pt>
                <c:pt idx="4420">
                  <c:v>121.02500000000001</c:v>
                </c:pt>
                <c:pt idx="4421">
                  <c:v>106.318</c:v>
                </c:pt>
                <c:pt idx="4422">
                  <c:v>38.063000000000002</c:v>
                </c:pt>
                <c:pt idx="4423">
                  <c:v>14.305999999999999</c:v>
                </c:pt>
                <c:pt idx="4424">
                  <c:v>10.715999999999999</c:v>
                </c:pt>
                <c:pt idx="4425">
                  <c:v>186.38900000000001</c:v>
                </c:pt>
                <c:pt idx="4426">
                  <c:v>182.45400000000001</c:v>
                </c:pt>
                <c:pt idx="4427">
                  <c:v>146.976</c:v>
                </c:pt>
                <c:pt idx="4428">
                  <c:v>328.84699999999998</c:v>
                </c:pt>
                <c:pt idx="4429">
                  <c:v>418.82600000000002</c:v>
                </c:pt>
                <c:pt idx="4430">
                  <c:v>182.45400000000001</c:v>
                </c:pt>
                <c:pt idx="4431">
                  <c:v>488.54300000000001</c:v>
                </c:pt>
                <c:pt idx="4432">
                  <c:v>355.447</c:v>
                </c:pt>
                <c:pt idx="4433">
                  <c:v>308.81099999999998</c:v>
                </c:pt>
                <c:pt idx="4434">
                  <c:v>436.20299999999997</c:v>
                </c:pt>
                <c:pt idx="4435">
                  <c:v>509.99799999999999</c:v>
                </c:pt>
                <c:pt idx="4436">
                  <c:v>177.286</c:v>
                </c:pt>
                <c:pt idx="4437">
                  <c:v>117.992</c:v>
                </c:pt>
                <c:pt idx="4438">
                  <c:v>91.012</c:v>
                </c:pt>
                <c:pt idx="4439">
                  <c:v>76.950999999999993</c:v>
                </c:pt>
                <c:pt idx="4440">
                  <c:v>68.775000000000006</c:v>
                </c:pt>
                <c:pt idx="4441">
                  <c:v>94.484999999999999</c:v>
                </c:pt>
                <c:pt idx="4442">
                  <c:v>51.673000000000002</c:v>
                </c:pt>
                <c:pt idx="4443">
                  <c:v>53.481999999999999</c:v>
                </c:pt>
                <c:pt idx="4444">
                  <c:v>57.17</c:v>
                </c:pt>
                <c:pt idx="4445">
                  <c:v>142.44</c:v>
                </c:pt>
                <c:pt idx="4446">
                  <c:v>126.18300000000001</c:v>
                </c:pt>
                <c:pt idx="4447">
                  <c:v>87.616</c:v>
                </c:pt>
                <c:pt idx="4448">
                  <c:v>62.872</c:v>
                </c:pt>
                <c:pt idx="4449">
                  <c:v>41.319000000000003</c:v>
                </c:pt>
                <c:pt idx="4450">
                  <c:v>19.478999999999999</c:v>
                </c:pt>
                <c:pt idx="4451">
                  <c:v>13.032</c:v>
                </c:pt>
                <c:pt idx="4452">
                  <c:v>11.081</c:v>
                </c:pt>
                <c:pt idx="4453">
                  <c:v>13.448</c:v>
                </c:pt>
                <c:pt idx="4454">
                  <c:v>10.715999999999999</c:v>
                </c:pt>
                <c:pt idx="4455">
                  <c:v>9.0090000000000003</c:v>
                </c:pt>
                <c:pt idx="4456">
                  <c:v>9.6679999999999993</c:v>
                </c:pt>
                <c:pt idx="4457">
                  <c:v>5.44</c:v>
                </c:pt>
                <c:pt idx="4458">
                  <c:v>3.9849999999999999</c:v>
                </c:pt>
                <c:pt idx="4459">
                  <c:v>3.45</c:v>
                </c:pt>
                <c:pt idx="4460">
                  <c:v>84.298000000000002</c:v>
                </c:pt>
                <c:pt idx="4461">
                  <c:v>134.70599999999999</c:v>
                </c:pt>
                <c:pt idx="4462">
                  <c:v>97.141999999999996</c:v>
                </c:pt>
                <c:pt idx="4463">
                  <c:v>33.369999999999997</c:v>
                </c:pt>
                <c:pt idx="4464">
                  <c:v>23.350999999999999</c:v>
                </c:pt>
                <c:pt idx="4465">
                  <c:v>155.12</c:v>
                </c:pt>
                <c:pt idx="4466">
                  <c:v>191.714</c:v>
                </c:pt>
                <c:pt idx="4467">
                  <c:v>246.875</c:v>
                </c:pt>
                <c:pt idx="4468">
                  <c:v>243.762</c:v>
                </c:pt>
                <c:pt idx="4469">
                  <c:v>620.26099999999997</c:v>
                </c:pt>
                <c:pt idx="4470">
                  <c:v>474.54500000000002</c:v>
                </c:pt>
                <c:pt idx="4471">
                  <c:v>228.55</c:v>
                </c:pt>
                <c:pt idx="4472">
                  <c:v>312.39800000000002</c:v>
                </c:pt>
                <c:pt idx="4473">
                  <c:v>310.60199999999998</c:v>
                </c:pt>
                <c:pt idx="4474">
                  <c:v>221.16300000000001</c:v>
                </c:pt>
                <c:pt idx="4475">
                  <c:v>161.1</c:v>
                </c:pt>
                <c:pt idx="4476">
                  <c:v>117.992</c:v>
                </c:pt>
                <c:pt idx="4477">
                  <c:v>389.43</c:v>
                </c:pt>
                <c:pt idx="4478">
                  <c:v>338.20400000000001</c:v>
                </c:pt>
                <c:pt idx="4479">
                  <c:v>296.45299999999997</c:v>
                </c:pt>
                <c:pt idx="4480">
                  <c:v>194.411</c:v>
                </c:pt>
                <c:pt idx="4481">
                  <c:v>216.80099999999999</c:v>
                </c:pt>
                <c:pt idx="4482">
                  <c:v>231.54499999999999</c:v>
                </c:pt>
                <c:pt idx="4483">
                  <c:v>178.57</c:v>
                </c:pt>
                <c:pt idx="4484">
                  <c:v>815.32799999999997</c:v>
                </c:pt>
                <c:pt idx="4485">
                  <c:v>812.13199999999995</c:v>
                </c:pt>
                <c:pt idx="4486">
                  <c:v>284.39699999999999</c:v>
                </c:pt>
                <c:pt idx="4487">
                  <c:v>179.85900000000001</c:v>
                </c:pt>
                <c:pt idx="4488">
                  <c:v>206.82499999999999</c:v>
                </c:pt>
                <c:pt idx="4489">
                  <c:v>151.59800000000001</c:v>
                </c:pt>
                <c:pt idx="4490">
                  <c:v>121.02500000000001</c:v>
                </c:pt>
                <c:pt idx="4491">
                  <c:v>81.858999999999995</c:v>
                </c:pt>
                <c:pt idx="4492">
                  <c:v>64.817999999999998</c:v>
                </c:pt>
                <c:pt idx="4493">
                  <c:v>55.314999999999998</c:v>
                </c:pt>
                <c:pt idx="4494">
                  <c:v>44.673999999999999</c:v>
                </c:pt>
                <c:pt idx="4495">
                  <c:v>26.076000000000001</c:v>
                </c:pt>
                <c:pt idx="4496">
                  <c:v>18.247</c:v>
                </c:pt>
                <c:pt idx="4497">
                  <c:v>7.782</c:v>
                </c:pt>
                <c:pt idx="4498">
                  <c:v>60.948999999999998</c:v>
                </c:pt>
                <c:pt idx="4499">
                  <c:v>88.457999999999998</c:v>
                </c:pt>
                <c:pt idx="4500">
                  <c:v>99.843000000000004</c:v>
                </c:pt>
                <c:pt idx="4501">
                  <c:v>99.843000000000004</c:v>
                </c:pt>
                <c:pt idx="4502">
                  <c:v>68.775000000000006</c:v>
                </c:pt>
                <c:pt idx="4503">
                  <c:v>98.037000000000006</c:v>
                </c:pt>
                <c:pt idx="4504">
                  <c:v>143.566</c:v>
                </c:pt>
                <c:pt idx="4505">
                  <c:v>76.950999999999993</c:v>
                </c:pt>
                <c:pt idx="4506">
                  <c:v>70.787000000000006</c:v>
                </c:pt>
                <c:pt idx="4507">
                  <c:v>48.125999999999998</c:v>
                </c:pt>
                <c:pt idx="4508">
                  <c:v>33.369999999999997</c:v>
                </c:pt>
                <c:pt idx="4509">
                  <c:v>30.372</c:v>
                </c:pt>
                <c:pt idx="4510">
                  <c:v>31.858000000000001</c:v>
                </c:pt>
                <c:pt idx="4511">
                  <c:v>64.817999999999998</c:v>
                </c:pt>
                <c:pt idx="4512">
                  <c:v>27.481000000000002</c:v>
                </c:pt>
                <c:pt idx="4513">
                  <c:v>30.372</c:v>
                </c:pt>
                <c:pt idx="4514">
                  <c:v>22.030999999999999</c:v>
                </c:pt>
                <c:pt idx="4515">
                  <c:v>15.875999999999999</c:v>
                </c:pt>
                <c:pt idx="4516">
                  <c:v>15.875999999999999</c:v>
                </c:pt>
                <c:pt idx="4517">
                  <c:v>14.737</c:v>
                </c:pt>
                <c:pt idx="4518">
                  <c:v>14.737</c:v>
                </c:pt>
                <c:pt idx="4519">
                  <c:v>11.836</c:v>
                </c:pt>
                <c:pt idx="4520">
                  <c:v>9.3350000000000009</c:v>
                </c:pt>
                <c:pt idx="4521">
                  <c:v>3.1219999999999999</c:v>
                </c:pt>
                <c:pt idx="4522">
                  <c:v>6.1589999999999998</c:v>
                </c:pt>
                <c:pt idx="4523">
                  <c:v>4.1740000000000004</c:v>
                </c:pt>
                <c:pt idx="4524">
                  <c:v>7.782</c:v>
                </c:pt>
                <c:pt idx="4525">
                  <c:v>6.9390000000000001</c:v>
                </c:pt>
                <c:pt idx="4526">
                  <c:v>6.1589999999999998</c:v>
                </c:pt>
                <c:pt idx="4527">
                  <c:v>5.2140000000000004</c:v>
                </c:pt>
                <c:pt idx="4528">
                  <c:v>4.7789999999999999</c:v>
                </c:pt>
                <c:pt idx="4529">
                  <c:v>4.5720000000000001</c:v>
                </c:pt>
                <c:pt idx="4530">
                  <c:v>3.8010000000000002</c:v>
                </c:pt>
                <c:pt idx="4531">
                  <c:v>2.669</c:v>
                </c:pt>
                <c:pt idx="4532">
                  <c:v>2.016</c:v>
                </c:pt>
                <c:pt idx="4533">
                  <c:v>1.788</c:v>
                </c:pt>
                <c:pt idx="4534">
                  <c:v>1.788</c:v>
                </c:pt>
                <c:pt idx="4535">
                  <c:v>2.016</c:v>
                </c:pt>
                <c:pt idx="4536">
                  <c:v>2.5289999999999999</c:v>
                </c:pt>
                <c:pt idx="4537">
                  <c:v>2.3940000000000001</c:v>
                </c:pt>
                <c:pt idx="4538">
                  <c:v>3.45</c:v>
                </c:pt>
                <c:pt idx="4539">
                  <c:v>8.6910000000000007</c:v>
                </c:pt>
                <c:pt idx="4540">
                  <c:v>13.448</c:v>
                </c:pt>
                <c:pt idx="4541">
                  <c:v>14.737</c:v>
                </c:pt>
                <c:pt idx="4542">
                  <c:v>12.226000000000001</c:v>
                </c:pt>
                <c:pt idx="4543">
                  <c:v>12.226000000000001</c:v>
                </c:pt>
                <c:pt idx="4544">
                  <c:v>5.2140000000000004</c:v>
                </c:pt>
                <c:pt idx="4545">
                  <c:v>4.5720000000000001</c:v>
                </c:pt>
                <c:pt idx="4546">
                  <c:v>4.5720000000000001</c:v>
                </c:pt>
                <c:pt idx="4547">
                  <c:v>87.616</c:v>
                </c:pt>
                <c:pt idx="4548">
                  <c:v>13.448</c:v>
                </c:pt>
                <c:pt idx="4549">
                  <c:v>13.872999999999999</c:v>
                </c:pt>
                <c:pt idx="4550">
                  <c:v>6.9390000000000001</c:v>
                </c:pt>
                <c:pt idx="4551">
                  <c:v>6.9390000000000001</c:v>
                </c:pt>
                <c:pt idx="4552">
                  <c:v>6.1589999999999998</c:v>
                </c:pt>
                <c:pt idx="4553">
                  <c:v>4.9930000000000003</c:v>
                </c:pt>
                <c:pt idx="4554">
                  <c:v>4.9930000000000003</c:v>
                </c:pt>
                <c:pt idx="4555">
                  <c:v>5.673</c:v>
                </c:pt>
                <c:pt idx="4556">
                  <c:v>4.9930000000000003</c:v>
                </c:pt>
                <c:pt idx="4557">
                  <c:v>4.7789999999999999</c:v>
                </c:pt>
                <c:pt idx="4558">
                  <c:v>4.7789999999999999</c:v>
                </c:pt>
                <c:pt idx="4559">
                  <c:v>4.37</c:v>
                </c:pt>
                <c:pt idx="4560">
                  <c:v>3.6230000000000002</c:v>
                </c:pt>
                <c:pt idx="4561">
                  <c:v>3.1219999999999999</c:v>
                </c:pt>
                <c:pt idx="4562">
                  <c:v>2.8149999999999999</c:v>
                </c:pt>
                <c:pt idx="4563">
                  <c:v>2.5289999999999999</c:v>
                </c:pt>
                <c:pt idx="4564">
                  <c:v>2.2629999999999999</c:v>
                </c:pt>
                <c:pt idx="4565">
                  <c:v>2.016</c:v>
                </c:pt>
                <c:pt idx="4566">
                  <c:v>1.9</c:v>
                </c:pt>
                <c:pt idx="4567">
                  <c:v>1.681</c:v>
                </c:pt>
                <c:pt idx="4568">
                  <c:v>1.681</c:v>
                </c:pt>
                <c:pt idx="4569">
                  <c:v>1.48</c:v>
                </c:pt>
                <c:pt idx="4570">
                  <c:v>1.48</c:v>
                </c:pt>
                <c:pt idx="4571">
                  <c:v>1.385</c:v>
                </c:pt>
                <c:pt idx="4572">
                  <c:v>1.385</c:v>
                </c:pt>
                <c:pt idx="4573">
                  <c:v>1.2949999999999999</c:v>
                </c:pt>
                <c:pt idx="4574">
                  <c:v>2.016</c:v>
                </c:pt>
                <c:pt idx="4575">
                  <c:v>2.2629999999999999</c:v>
                </c:pt>
                <c:pt idx="4576">
                  <c:v>1.5780000000000001</c:v>
                </c:pt>
                <c:pt idx="4577">
                  <c:v>2.2629999999999999</c:v>
                </c:pt>
                <c:pt idx="4578">
                  <c:v>2.9660000000000002</c:v>
                </c:pt>
                <c:pt idx="4579">
                  <c:v>2.669</c:v>
                </c:pt>
                <c:pt idx="4580">
                  <c:v>1.9</c:v>
                </c:pt>
                <c:pt idx="4581">
                  <c:v>1.681</c:v>
                </c:pt>
                <c:pt idx="4582">
                  <c:v>1.48</c:v>
                </c:pt>
                <c:pt idx="4583">
                  <c:v>1.2949999999999999</c:v>
                </c:pt>
                <c:pt idx="4584">
                  <c:v>1.2090000000000001</c:v>
                </c:pt>
                <c:pt idx="4585">
                  <c:v>1.048</c:v>
                </c:pt>
                <c:pt idx="4586">
                  <c:v>0.90200000000000002</c:v>
                </c:pt>
                <c:pt idx="4587">
                  <c:v>0.83399999999999996</c:v>
                </c:pt>
                <c:pt idx="4588">
                  <c:v>0.77</c:v>
                </c:pt>
                <c:pt idx="4589">
                  <c:v>0.70899999999999996</c:v>
                </c:pt>
                <c:pt idx="4590">
                  <c:v>0.65200000000000002</c:v>
                </c:pt>
                <c:pt idx="4591">
                  <c:v>0.65200000000000002</c:v>
                </c:pt>
                <c:pt idx="4592">
                  <c:v>0.65200000000000002</c:v>
                </c:pt>
                <c:pt idx="4593">
                  <c:v>0.65200000000000002</c:v>
                </c:pt>
                <c:pt idx="4594">
                  <c:v>0.65200000000000002</c:v>
                </c:pt>
                <c:pt idx="4595">
                  <c:v>0.65200000000000002</c:v>
                </c:pt>
                <c:pt idx="4596">
                  <c:v>0.65200000000000002</c:v>
                </c:pt>
                <c:pt idx="4597">
                  <c:v>0.65200000000000002</c:v>
                </c:pt>
                <c:pt idx="4598">
                  <c:v>0.65200000000000002</c:v>
                </c:pt>
                <c:pt idx="4599">
                  <c:v>0.59699999999999998</c:v>
                </c:pt>
                <c:pt idx="4600">
                  <c:v>0.59699999999999998</c:v>
                </c:pt>
                <c:pt idx="4601">
                  <c:v>0.54600000000000004</c:v>
                </c:pt>
                <c:pt idx="4602">
                  <c:v>0.54600000000000004</c:v>
                </c:pt>
                <c:pt idx="4603">
                  <c:v>0.54600000000000004</c:v>
                </c:pt>
                <c:pt idx="4604">
                  <c:v>0.54600000000000004</c:v>
                </c:pt>
                <c:pt idx="4605">
                  <c:v>0.54600000000000004</c:v>
                </c:pt>
                <c:pt idx="4606">
                  <c:v>0.498</c:v>
                </c:pt>
                <c:pt idx="4607">
                  <c:v>0.45300000000000001</c:v>
                </c:pt>
                <c:pt idx="4608">
                  <c:v>0.45300000000000001</c:v>
                </c:pt>
                <c:pt idx="4609">
                  <c:v>0.371</c:v>
                </c:pt>
                <c:pt idx="4610">
                  <c:v>0.371</c:v>
                </c:pt>
                <c:pt idx="4611">
                  <c:v>0.371</c:v>
                </c:pt>
                <c:pt idx="4612">
                  <c:v>0.371</c:v>
                </c:pt>
                <c:pt idx="4613">
                  <c:v>0.33400000000000002</c:v>
                </c:pt>
                <c:pt idx="4614">
                  <c:v>0.33400000000000002</c:v>
                </c:pt>
                <c:pt idx="4615">
                  <c:v>0.29899999999999999</c:v>
                </c:pt>
                <c:pt idx="4616">
                  <c:v>0.29899999999999999</c:v>
                </c:pt>
                <c:pt idx="4617">
                  <c:v>0.29899999999999999</c:v>
                </c:pt>
                <c:pt idx="4618">
                  <c:v>0.26700000000000002</c:v>
                </c:pt>
                <c:pt idx="4619">
                  <c:v>0.26700000000000002</c:v>
                </c:pt>
                <c:pt idx="4620">
                  <c:v>0.26700000000000002</c:v>
                </c:pt>
                <c:pt idx="4621">
                  <c:v>0.26700000000000002</c:v>
                </c:pt>
                <c:pt idx="4622">
                  <c:v>0.26700000000000002</c:v>
                </c:pt>
                <c:pt idx="4623">
                  <c:v>0.29899999999999999</c:v>
                </c:pt>
                <c:pt idx="4624">
                  <c:v>0.21</c:v>
                </c:pt>
                <c:pt idx="4625">
                  <c:v>0.185</c:v>
                </c:pt>
                <c:pt idx="4626">
                  <c:v>0.14099999999999999</c:v>
                </c:pt>
                <c:pt idx="4627">
                  <c:v>0.122</c:v>
                </c:pt>
                <c:pt idx="4628">
                  <c:v>0.122</c:v>
                </c:pt>
                <c:pt idx="4629">
                  <c:v>7.4999999999999997E-2</c:v>
                </c:pt>
                <c:pt idx="4630">
                  <c:v>0.122</c:v>
                </c:pt>
                <c:pt idx="4631">
                  <c:v>0.104</c:v>
                </c:pt>
                <c:pt idx="4632">
                  <c:v>0.122</c:v>
                </c:pt>
                <c:pt idx="4633">
                  <c:v>0.122</c:v>
                </c:pt>
                <c:pt idx="4634">
                  <c:v>0.122</c:v>
                </c:pt>
                <c:pt idx="4635">
                  <c:v>0.104</c:v>
                </c:pt>
                <c:pt idx="4636">
                  <c:v>0.122</c:v>
                </c:pt>
                <c:pt idx="4637">
                  <c:v>0.104</c:v>
                </c:pt>
                <c:pt idx="4638">
                  <c:v>8.8999999999999996E-2</c:v>
                </c:pt>
                <c:pt idx="4639">
                  <c:v>0.104</c:v>
                </c:pt>
                <c:pt idx="4640">
                  <c:v>8.8999999999999996E-2</c:v>
                </c:pt>
                <c:pt idx="4641">
                  <c:v>8.8999999999999996E-2</c:v>
                </c:pt>
                <c:pt idx="4642">
                  <c:v>7.4999999999999997E-2</c:v>
                </c:pt>
                <c:pt idx="4643">
                  <c:v>7.0000000000000007E-2</c:v>
                </c:pt>
                <c:pt idx="4644">
                  <c:v>6.3E-2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0.45300000000000001</c:v>
                </c:pt>
                <c:pt idx="4735">
                  <c:v>0.54600000000000004</c:v>
                </c:pt>
                <c:pt idx="4736">
                  <c:v>0.83399999999999996</c:v>
                </c:pt>
                <c:pt idx="4737">
                  <c:v>0.65200000000000002</c:v>
                </c:pt>
                <c:pt idx="4738">
                  <c:v>0.45300000000000001</c:v>
                </c:pt>
                <c:pt idx="4739">
                  <c:v>1.48</c:v>
                </c:pt>
                <c:pt idx="4740">
                  <c:v>1.385</c:v>
                </c:pt>
                <c:pt idx="4741">
                  <c:v>1.385</c:v>
                </c:pt>
                <c:pt idx="4742">
                  <c:v>1.48</c:v>
                </c:pt>
                <c:pt idx="4743">
                  <c:v>0.59699999999999998</c:v>
                </c:pt>
                <c:pt idx="4744">
                  <c:v>0.41</c:v>
                </c:pt>
                <c:pt idx="4745">
                  <c:v>0.54600000000000004</c:v>
                </c:pt>
                <c:pt idx="4746">
                  <c:v>0.45300000000000001</c:v>
                </c:pt>
                <c:pt idx="4747">
                  <c:v>0.371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4B7-9275-FF5F5306123B}"/>
            </c:ext>
          </c:extLst>
        </c:ser>
        <c:ser>
          <c:idx val="2"/>
          <c:order val="2"/>
          <c:tx>
            <c:strRef>
              <c:f>CAWM!$V$1:$V$2</c:f>
              <c:strCache>
                <c:ptCount val="2"/>
                <c:pt idx="0">
                  <c:v>VAZÃO CAL</c:v>
                </c:pt>
                <c:pt idx="1">
                  <c:v>m³/s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CAWM!$A$3:$A$4751</c:f>
              <c:numCache>
                <c:formatCode>dd/mm/yyyy;@</c:formatCode>
                <c:ptCount val="4749"/>
                <c:pt idx="0">
                  <c:v>26665</c:v>
                </c:pt>
                <c:pt idx="1">
                  <c:v>26666</c:v>
                </c:pt>
                <c:pt idx="2">
                  <c:v>26667</c:v>
                </c:pt>
                <c:pt idx="3">
                  <c:v>26668</c:v>
                </c:pt>
                <c:pt idx="4">
                  <c:v>26669</c:v>
                </c:pt>
                <c:pt idx="5">
                  <c:v>26670</c:v>
                </c:pt>
                <c:pt idx="6">
                  <c:v>26671</c:v>
                </c:pt>
                <c:pt idx="7">
                  <c:v>26672</c:v>
                </c:pt>
                <c:pt idx="8">
                  <c:v>26673</c:v>
                </c:pt>
                <c:pt idx="9">
                  <c:v>26674</c:v>
                </c:pt>
                <c:pt idx="10">
                  <c:v>26675</c:v>
                </c:pt>
                <c:pt idx="11">
                  <c:v>26676</c:v>
                </c:pt>
                <c:pt idx="12">
                  <c:v>26677</c:v>
                </c:pt>
                <c:pt idx="13">
                  <c:v>26678</c:v>
                </c:pt>
                <c:pt idx="14">
                  <c:v>26679</c:v>
                </c:pt>
                <c:pt idx="15">
                  <c:v>26680</c:v>
                </c:pt>
                <c:pt idx="16">
                  <c:v>26681</c:v>
                </c:pt>
                <c:pt idx="17">
                  <c:v>26682</c:v>
                </c:pt>
                <c:pt idx="18">
                  <c:v>26683</c:v>
                </c:pt>
                <c:pt idx="19">
                  <c:v>26684</c:v>
                </c:pt>
                <c:pt idx="20">
                  <c:v>26685</c:v>
                </c:pt>
                <c:pt idx="21">
                  <c:v>26686</c:v>
                </c:pt>
                <c:pt idx="22">
                  <c:v>26687</c:v>
                </c:pt>
                <c:pt idx="23">
                  <c:v>26688</c:v>
                </c:pt>
                <c:pt idx="24">
                  <c:v>26689</c:v>
                </c:pt>
                <c:pt idx="25">
                  <c:v>26690</c:v>
                </c:pt>
                <c:pt idx="26">
                  <c:v>26691</c:v>
                </c:pt>
                <c:pt idx="27">
                  <c:v>26692</c:v>
                </c:pt>
                <c:pt idx="28">
                  <c:v>26693</c:v>
                </c:pt>
                <c:pt idx="29">
                  <c:v>26694</c:v>
                </c:pt>
                <c:pt idx="30">
                  <c:v>26695</c:v>
                </c:pt>
                <c:pt idx="31">
                  <c:v>26696</c:v>
                </c:pt>
                <c:pt idx="32">
                  <c:v>26697</c:v>
                </c:pt>
                <c:pt idx="33">
                  <c:v>26698</c:v>
                </c:pt>
                <c:pt idx="34">
                  <c:v>26699</c:v>
                </c:pt>
                <c:pt idx="35">
                  <c:v>26700</c:v>
                </c:pt>
                <c:pt idx="36">
                  <c:v>26701</c:v>
                </c:pt>
                <c:pt idx="37">
                  <c:v>26702</c:v>
                </c:pt>
                <c:pt idx="38">
                  <c:v>26703</c:v>
                </c:pt>
                <c:pt idx="39">
                  <c:v>26704</c:v>
                </c:pt>
                <c:pt idx="40">
                  <c:v>26705</c:v>
                </c:pt>
                <c:pt idx="41">
                  <c:v>26706</c:v>
                </c:pt>
                <c:pt idx="42">
                  <c:v>26707</c:v>
                </c:pt>
                <c:pt idx="43">
                  <c:v>26708</c:v>
                </c:pt>
                <c:pt idx="44">
                  <c:v>26709</c:v>
                </c:pt>
                <c:pt idx="45">
                  <c:v>26710</c:v>
                </c:pt>
                <c:pt idx="46">
                  <c:v>26711</c:v>
                </c:pt>
                <c:pt idx="47">
                  <c:v>26712</c:v>
                </c:pt>
                <c:pt idx="48">
                  <c:v>26713</c:v>
                </c:pt>
                <c:pt idx="49">
                  <c:v>26714</c:v>
                </c:pt>
                <c:pt idx="50">
                  <c:v>26715</c:v>
                </c:pt>
                <c:pt idx="51">
                  <c:v>26716</c:v>
                </c:pt>
                <c:pt idx="52">
                  <c:v>26717</c:v>
                </c:pt>
                <c:pt idx="53">
                  <c:v>26718</c:v>
                </c:pt>
                <c:pt idx="54">
                  <c:v>26719</c:v>
                </c:pt>
                <c:pt idx="55">
                  <c:v>26720</c:v>
                </c:pt>
                <c:pt idx="56">
                  <c:v>26721</c:v>
                </c:pt>
                <c:pt idx="57">
                  <c:v>26722</c:v>
                </c:pt>
                <c:pt idx="58">
                  <c:v>26723</c:v>
                </c:pt>
                <c:pt idx="59">
                  <c:v>26724</c:v>
                </c:pt>
                <c:pt idx="60">
                  <c:v>26725</c:v>
                </c:pt>
                <c:pt idx="61">
                  <c:v>26726</c:v>
                </c:pt>
                <c:pt idx="62">
                  <c:v>26727</c:v>
                </c:pt>
                <c:pt idx="63">
                  <c:v>26728</c:v>
                </c:pt>
                <c:pt idx="64">
                  <c:v>26729</c:v>
                </c:pt>
                <c:pt idx="65">
                  <c:v>26730</c:v>
                </c:pt>
                <c:pt idx="66">
                  <c:v>26731</c:v>
                </c:pt>
                <c:pt idx="67">
                  <c:v>26732</c:v>
                </c:pt>
                <c:pt idx="68">
                  <c:v>26733</c:v>
                </c:pt>
                <c:pt idx="69">
                  <c:v>26734</c:v>
                </c:pt>
                <c:pt idx="70">
                  <c:v>26735</c:v>
                </c:pt>
                <c:pt idx="71">
                  <c:v>26736</c:v>
                </c:pt>
                <c:pt idx="72">
                  <c:v>26737</c:v>
                </c:pt>
                <c:pt idx="73">
                  <c:v>26738</c:v>
                </c:pt>
                <c:pt idx="74">
                  <c:v>26739</c:v>
                </c:pt>
                <c:pt idx="75">
                  <c:v>26740</c:v>
                </c:pt>
                <c:pt idx="76">
                  <c:v>26741</c:v>
                </c:pt>
                <c:pt idx="77">
                  <c:v>26742</c:v>
                </c:pt>
                <c:pt idx="78">
                  <c:v>26743</c:v>
                </c:pt>
                <c:pt idx="79">
                  <c:v>26744</c:v>
                </c:pt>
                <c:pt idx="80">
                  <c:v>26745</c:v>
                </c:pt>
                <c:pt idx="81">
                  <c:v>26746</c:v>
                </c:pt>
                <c:pt idx="82">
                  <c:v>26747</c:v>
                </c:pt>
                <c:pt idx="83">
                  <c:v>26748</c:v>
                </c:pt>
                <c:pt idx="84">
                  <c:v>26749</c:v>
                </c:pt>
                <c:pt idx="85">
                  <c:v>26750</c:v>
                </c:pt>
                <c:pt idx="86">
                  <c:v>26751</c:v>
                </c:pt>
                <c:pt idx="87">
                  <c:v>26752</c:v>
                </c:pt>
                <c:pt idx="88">
                  <c:v>26753</c:v>
                </c:pt>
                <c:pt idx="89">
                  <c:v>26754</c:v>
                </c:pt>
                <c:pt idx="90">
                  <c:v>26755</c:v>
                </c:pt>
                <c:pt idx="91">
                  <c:v>26756</c:v>
                </c:pt>
                <c:pt idx="92">
                  <c:v>26757</c:v>
                </c:pt>
                <c:pt idx="93">
                  <c:v>26758</c:v>
                </c:pt>
                <c:pt idx="94">
                  <c:v>26759</c:v>
                </c:pt>
                <c:pt idx="95">
                  <c:v>26760</c:v>
                </c:pt>
                <c:pt idx="96">
                  <c:v>26761</c:v>
                </c:pt>
                <c:pt idx="97">
                  <c:v>26762</c:v>
                </c:pt>
                <c:pt idx="98">
                  <c:v>26763</c:v>
                </c:pt>
                <c:pt idx="99">
                  <c:v>26764</c:v>
                </c:pt>
                <c:pt idx="100">
                  <c:v>26765</c:v>
                </c:pt>
                <c:pt idx="101">
                  <c:v>26766</c:v>
                </c:pt>
                <c:pt idx="102">
                  <c:v>26767</c:v>
                </c:pt>
                <c:pt idx="103">
                  <c:v>26768</c:v>
                </c:pt>
                <c:pt idx="104">
                  <c:v>26769</c:v>
                </c:pt>
                <c:pt idx="105">
                  <c:v>26770</c:v>
                </c:pt>
                <c:pt idx="106">
                  <c:v>26771</c:v>
                </c:pt>
                <c:pt idx="107">
                  <c:v>26772</c:v>
                </c:pt>
                <c:pt idx="108">
                  <c:v>26773</c:v>
                </c:pt>
                <c:pt idx="109">
                  <c:v>26774</c:v>
                </c:pt>
                <c:pt idx="110">
                  <c:v>26775</c:v>
                </c:pt>
                <c:pt idx="111">
                  <c:v>26776</c:v>
                </c:pt>
                <c:pt idx="112">
                  <c:v>26777</c:v>
                </c:pt>
                <c:pt idx="113">
                  <c:v>26778</c:v>
                </c:pt>
                <c:pt idx="114">
                  <c:v>26779</c:v>
                </c:pt>
                <c:pt idx="115">
                  <c:v>26780</c:v>
                </c:pt>
                <c:pt idx="116">
                  <c:v>26781</c:v>
                </c:pt>
                <c:pt idx="117">
                  <c:v>26782</c:v>
                </c:pt>
                <c:pt idx="118">
                  <c:v>26783</c:v>
                </c:pt>
                <c:pt idx="119">
                  <c:v>26784</c:v>
                </c:pt>
                <c:pt idx="120">
                  <c:v>26785</c:v>
                </c:pt>
                <c:pt idx="121">
                  <c:v>26786</c:v>
                </c:pt>
                <c:pt idx="122">
                  <c:v>26787</c:v>
                </c:pt>
                <c:pt idx="123">
                  <c:v>26788</c:v>
                </c:pt>
                <c:pt idx="124">
                  <c:v>26789</c:v>
                </c:pt>
                <c:pt idx="125">
                  <c:v>26790</c:v>
                </c:pt>
                <c:pt idx="126">
                  <c:v>26791</c:v>
                </c:pt>
                <c:pt idx="127">
                  <c:v>26792</c:v>
                </c:pt>
                <c:pt idx="128">
                  <c:v>26793</c:v>
                </c:pt>
                <c:pt idx="129">
                  <c:v>26794</c:v>
                </c:pt>
                <c:pt idx="130">
                  <c:v>26795</c:v>
                </c:pt>
                <c:pt idx="131">
                  <c:v>26796</c:v>
                </c:pt>
                <c:pt idx="132">
                  <c:v>26797</c:v>
                </c:pt>
                <c:pt idx="133">
                  <c:v>26798</c:v>
                </c:pt>
                <c:pt idx="134">
                  <c:v>26799</c:v>
                </c:pt>
                <c:pt idx="135">
                  <c:v>26800</c:v>
                </c:pt>
                <c:pt idx="136">
                  <c:v>26801</c:v>
                </c:pt>
                <c:pt idx="137">
                  <c:v>26802</c:v>
                </c:pt>
                <c:pt idx="138">
                  <c:v>26803</c:v>
                </c:pt>
                <c:pt idx="139">
                  <c:v>26804</c:v>
                </c:pt>
                <c:pt idx="140">
                  <c:v>26805</c:v>
                </c:pt>
                <c:pt idx="141">
                  <c:v>26806</c:v>
                </c:pt>
                <c:pt idx="142">
                  <c:v>26807</c:v>
                </c:pt>
                <c:pt idx="143">
                  <c:v>26808</c:v>
                </c:pt>
                <c:pt idx="144">
                  <c:v>26809</c:v>
                </c:pt>
                <c:pt idx="145">
                  <c:v>26810</c:v>
                </c:pt>
                <c:pt idx="146">
                  <c:v>26811</c:v>
                </c:pt>
                <c:pt idx="147">
                  <c:v>26812</c:v>
                </c:pt>
                <c:pt idx="148">
                  <c:v>26813</c:v>
                </c:pt>
                <c:pt idx="149">
                  <c:v>26814</c:v>
                </c:pt>
                <c:pt idx="150">
                  <c:v>26815</c:v>
                </c:pt>
                <c:pt idx="151">
                  <c:v>26816</c:v>
                </c:pt>
                <c:pt idx="152">
                  <c:v>26817</c:v>
                </c:pt>
                <c:pt idx="153">
                  <c:v>26818</c:v>
                </c:pt>
                <c:pt idx="154">
                  <c:v>26819</c:v>
                </c:pt>
                <c:pt idx="155">
                  <c:v>26820</c:v>
                </c:pt>
                <c:pt idx="156">
                  <c:v>26821</c:v>
                </c:pt>
                <c:pt idx="157">
                  <c:v>26822</c:v>
                </c:pt>
                <c:pt idx="158">
                  <c:v>26823</c:v>
                </c:pt>
                <c:pt idx="159">
                  <c:v>26824</c:v>
                </c:pt>
                <c:pt idx="160">
                  <c:v>26825</c:v>
                </c:pt>
                <c:pt idx="161">
                  <c:v>26826</c:v>
                </c:pt>
                <c:pt idx="162">
                  <c:v>26827</c:v>
                </c:pt>
                <c:pt idx="163">
                  <c:v>26828</c:v>
                </c:pt>
                <c:pt idx="164">
                  <c:v>26829</c:v>
                </c:pt>
                <c:pt idx="165">
                  <c:v>26830</c:v>
                </c:pt>
                <c:pt idx="166">
                  <c:v>26831</c:v>
                </c:pt>
                <c:pt idx="167">
                  <c:v>26832</c:v>
                </c:pt>
                <c:pt idx="168">
                  <c:v>26833</c:v>
                </c:pt>
                <c:pt idx="169">
                  <c:v>26834</c:v>
                </c:pt>
                <c:pt idx="170">
                  <c:v>26835</c:v>
                </c:pt>
                <c:pt idx="171">
                  <c:v>26836</c:v>
                </c:pt>
                <c:pt idx="172">
                  <c:v>26837</c:v>
                </c:pt>
                <c:pt idx="173">
                  <c:v>26838</c:v>
                </c:pt>
                <c:pt idx="174">
                  <c:v>26839</c:v>
                </c:pt>
                <c:pt idx="175">
                  <c:v>26840</c:v>
                </c:pt>
                <c:pt idx="176">
                  <c:v>26841</c:v>
                </c:pt>
                <c:pt idx="177">
                  <c:v>26842</c:v>
                </c:pt>
                <c:pt idx="178">
                  <c:v>26843</c:v>
                </c:pt>
                <c:pt idx="179">
                  <c:v>26844</c:v>
                </c:pt>
                <c:pt idx="180">
                  <c:v>26845</c:v>
                </c:pt>
                <c:pt idx="181">
                  <c:v>26846</c:v>
                </c:pt>
                <c:pt idx="182">
                  <c:v>26847</c:v>
                </c:pt>
                <c:pt idx="183">
                  <c:v>26848</c:v>
                </c:pt>
                <c:pt idx="184">
                  <c:v>26849</c:v>
                </c:pt>
                <c:pt idx="185">
                  <c:v>26850</c:v>
                </c:pt>
                <c:pt idx="186">
                  <c:v>26851</c:v>
                </c:pt>
                <c:pt idx="187">
                  <c:v>26852</c:v>
                </c:pt>
                <c:pt idx="188">
                  <c:v>26853</c:v>
                </c:pt>
                <c:pt idx="189">
                  <c:v>26854</c:v>
                </c:pt>
                <c:pt idx="190">
                  <c:v>26855</c:v>
                </c:pt>
                <c:pt idx="191">
                  <c:v>26856</c:v>
                </c:pt>
                <c:pt idx="192">
                  <c:v>26857</c:v>
                </c:pt>
                <c:pt idx="193">
                  <c:v>26858</c:v>
                </c:pt>
                <c:pt idx="194">
                  <c:v>26859</c:v>
                </c:pt>
                <c:pt idx="195">
                  <c:v>26860</c:v>
                </c:pt>
                <c:pt idx="196">
                  <c:v>26861</c:v>
                </c:pt>
                <c:pt idx="197">
                  <c:v>26862</c:v>
                </c:pt>
                <c:pt idx="198">
                  <c:v>26863</c:v>
                </c:pt>
                <c:pt idx="199">
                  <c:v>26864</c:v>
                </c:pt>
                <c:pt idx="200">
                  <c:v>26865</c:v>
                </c:pt>
                <c:pt idx="201">
                  <c:v>26866</c:v>
                </c:pt>
                <c:pt idx="202">
                  <c:v>26867</c:v>
                </c:pt>
                <c:pt idx="203">
                  <c:v>26868</c:v>
                </c:pt>
                <c:pt idx="204">
                  <c:v>26869</c:v>
                </c:pt>
                <c:pt idx="205">
                  <c:v>26870</c:v>
                </c:pt>
                <c:pt idx="206">
                  <c:v>26871</c:v>
                </c:pt>
                <c:pt idx="207">
                  <c:v>26872</c:v>
                </c:pt>
                <c:pt idx="208">
                  <c:v>26873</c:v>
                </c:pt>
                <c:pt idx="209">
                  <c:v>26874</c:v>
                </c:pt>
                <c:pt idx="210">
                  <c:v>26875</c:v>
                </c:pt>
                <c:pt idx="211">
                  <c:v>26876</c:v>
                </c:pt>
                <c:pt idx="212">
                  <c:v>26877</c:v>
                </c:pt>
                <c:pt idx="213">
                  <c:v>26878</c:v>
                </c:pt>
                <c:pt idx="214">
                  <c:v>26879</c:v>
                </c:pt>
                <c:pt idx="215">
                  <c:v>26880</c:v>
                </c:pt>
                <c:pt idx="216">
                  <c:v>26881</c:v>
                </c:pt>
                <c:pt idx="217">
                  <c:v>26882</c:v>
                </c:pt>
                <c:pt idx="218">
                  <c:v>26883</c:v>
                </c:pt>
                <c:pt idx="219">
                  <c:v>26884</c:v>
                </c:pt>
                <c:pt idx="220">
                  <c:v>26885</c:v>
                </c:pt>
                <c:pt idx="221">
                  <c:v>26886</c:v>
                </c:pt>
                <c:pt idx="222">
                  <c:v>26887</c:v>
                </c:pt>
                <c:pt idx="223">
                  <c:v>26888</c:v>
                </c:pt>
                <c:pt idx="224">
                  <c:v>26889</c:v>
                </c:pt>
                <c:pt idx="225">
                  <c:v>26890</c:v>
                </c:pt>
                <c:pt idx="226">
                  <c:v>26891</c:v>
                </c:pt>
                <c:pt idx="227">
                  <c:v>26892</c:v>
                </c:pt>
                <c:pt idx="228">
                  <c:v>26893</c:v>
                </c:pt>
                <c:pt idx="229">
                  <c:v>26894</c:v>
                </c:pt>
                <c:pt idx="230">
                  <c:v>26895</c:v>
                </c:pt>
                <c:pt idx="231">
                  <c:v>26896</c:v>
                </c:pt>
                <c:pt idx="232">
                  <c:v>26897</c:v>
                </c:pt>
                <c:pt idx="233">
                  <c:v>26898</c:v>
                </c:pt>
                <c:pt idx="234">
                  <c:v>26899</c:v>
                </c:pt>
                <c:pt idx="235">
                  <c:v>26900</c:v>
                </c:pt>
                <c:pt idx="236">
                  <c:v>26901</c:v>
                </c:pt>
                <c:pt idx="237">
                  <c:v>26902</c:v>
                </c:pt>
                <c:pt idx="238">
                  <c:v>26903</c:v>
                </c:pt>
                <c:pt idx="239">
                  <c:v>26904</c:v>
                </c:pt>
                <c:pt idx="240">
                  <c:v>26905</c:v>
                </c:pt>
                <c:pt idx="241">
                  <c:v>26906</c:v>
                </c:pt>
                <c:pt idx="242">
                  <c:v>26907</c:v>
                </c:pt>
                <c:pt idx="243">
                  <c:v>26908</c:v>
                </c:pt>
                <c:pt idx="244">
                  <c:v>26909</c:v>
                </c:pt>
                <c:pt idx="245">
                  <c:v>26910</c:v>
                </c:pt>
                <c:pt idx="246">
                  <c:v>26911</c:v>
                </c:pt>
                <c:pt idx="247">
                  <c:v>26912</c:v>
                </c:pt>
                <c:pt idx="248">
                  <c:v>26913</c:v>
                </c:pt>
                <c:pt idx="249">
                  <c:v>26914</c:v>
                </c:pt>
                <c:pt idx="250">
                  <c:v>26915</c:v>
                </c:pt>
                <c:pt idx="251">
                  <c:v>26916</c:v>
                </c:pt>
                <c:pt idx="252">
                  <c:v>26917</c:v>
                </c:pt>
                <c:pt idx="253">
                  <c:v>26918</c:v>
                </c:pt>
                <c:pt idx="254">
                  <c:v>26919</c:v>
                </c:pt>
                <c:pt idx="255">
                  <c:v>26920</c:v>
                </c:pt>
                <c:pt idx="256">
                  <c:v>26921</c:v>
                </c:pt>
                <c:pt idx="257">
                  <c:v>26922</c:v>
                </c:pt>
                <c:pt idx="258">
                  <c:v>26923</c:v>
                </c:pt>
                <c:pt idx="259">
                  <c:v>26924</c:v>
                </c:pt>
                <c:pt idx="260">
                  <c:v>26925</c:v>
                </c:pt>
                <c:pt idx="261">
                  <c:v>26926</c:v>
                </c:pt>
                <c:pt idx="262">
                  <c:v>26927</c:v>
                </c:pt>
                <c:pt idx="263">
                  <c:v>26928</c:v>
                </c:pt>
                <c:pt idx="264">
                  <c:v>26929</c:v>
                </c:pt>
                <c:pt idx="265">
                  <c:v>26930</c:v>
                </c:pt>
                <c:pt idx="266">
                  <c:v>26931</c:v>
                </c:pt>
                <c:pt idx="267">
                  <c:v>26932</c:v>
                </c:pt>
                <c:pt idx="268">
                  <c:v>26933</c:v>
                </c:pt>
                <c:pt idx="269">
                  <c:v>26934</c:v>
                </c:pt>
                <c:pt idx="270">
                  <c:v>26935</c:v>
                </c:pt>
                <c:pt idx="271">
                  <c:v>26936</c:v>
                </c:pt>
                <c:pt idx="272">
                  <c:v>26937</c:v>
                </c:pt>
                <c:pt idx="273">
                  <c:v>26938</c:v>
                </c:pt>
                <c:pt idx="274">
                  <c:v>26939</c:v>
                </c:pt>
                <c:pt idx="275">
                  <c:v>26940</c:v>
                </c:pt>
                <c:pt idx="276">
                  <c:v>26941</c:v>
                </c:pt>
                <c:pt idx="277">
                  <c:v>26942</c:v>
                </c:pt>
                <c:pt idx="278">
                  <c:v>26943</c:v>
                </c:pt>
                <c:pt idx="279">
                  <c:v>26944</c:v>
                </c:pt>
                <c:pt idx="280">
                  <c:v>26945</c:v>
                </c:pt>
                <c:pt idx="281">
                  <c:v>26946</c:v>
                </c:pt>
                <c:pt idx="282">
                  <c:v>26947</c:v>
                </c:pt>
                <c:pt idx="283">
                  <c:v>26948</c:v>
                </c:pt>
                <c:pt idx="284">
                  <c:v>26949</c:v>
                </c:pt>
                <c:pt idx="285">
                  <c:v>26950</c:v>
                </c:pt>
                <c:pt idx="286">
                  <c:v>26951</c:v>
                </c:pt>
                <c:pt idx="287">
                  <c:v>26952</c:v>
                </c:pt>
                <c:pt idx="288">
                  <c:v>26953</c:v>
                </c:pt>
                <c:pt idx="289">
                  <c:v>26954</c:v>
                </c:pt>
                <c:pt idx="290">
                  <c:v>26955</c:v>
                </c:pt>
                <c:pt idx="291">
                  <c:v>26956</c:v>
                </c:pt>
                <c:pt idx="292">
                  <c:v>26957</c:v>
                </c:pt>
                <c:pt idx="293">
                  <c:v>26958</c:v>
                </c:pt>
                <c:pt idx="294">
                  <c:v>26959</c:v>
                </c:pt>
                <c:pt idx="295">
                  <c:v>26960</c:v>
                </c:pt>
                <c:pt idx="296">
                  <c:v>26961</c:v>
                </c:pt>
                <c:pt idx="297">
                  <c:v>26962</c:v>
                </c:pt>
                <c:pt idx="298">
                  <c:v>26963</c:v>
                </c:pt>
                <c:pt idx="299">
                  <c:v>26964</c:v>
                </c:pt>
                <c:pt idx="300">
                  <c:v>26965</c:v>
                </c:pt>
                <c:pt idx="301">
                  <c:v>26966</c:v>
                </c:pt>
                <c:pt idx="302">
                  <c:v>26967</c:v>
                </c:pt>
                <c:pt idx="303">
                  <c:v>26968</c:v>
                </c:pt>
                <c:pt idx="304">
                  <c:v>26969</c:v>
                </c:pt>
                <c:pt idx="305">
                  <c:v>26970</c:v>
                </c:pt>
                <c:pt idx="306">
                  <c:v>26971</c:v>
                </c:pt>
                <c:pt idx="307">
                  <c:v>26972</c:v>
                </c:pt>
                <c:pt idx="308">
                  <c:v>26973</c:v>
                </c:pt>
                <c:pt idx="309">
                  <c:v>26974</c:v>
                </c:pt>
                <c:pt idx="310">
                  <c:v>26975</c:v>
                </c:pt>
                <c:pt idx="311">
                  <c:v>26976</c:v>
                </c:pt>
                <c:pt idx="312">
                  <c:v>26977</c:v>
                </c:pt>
                <c:pt idx="313">
                  <c:v>26978</c:v>
                </c:pt>
                <c:pt idx="314">
                  <c:v>26979</c:v>
                </c:pt>
                <c:pt idx="315">
                  <c:v>26980</c:v>
                </c:pt>
                <c:pt idx="316">
                  <c:v>26981</c:v>
                </c:pt>
                <c:pt idx="317">
                  <c:v>26982</c:v>
                </c:pt>
                <c:pt idx="318">
                  <c:v>26983</c:v>
                </c:pt>
                <c:pt idx="319">
                  <c:v>26984</c:v>
                </c:pt>
                <c:pt idx="320">
                  <c:v>26985</c:v>
                </c:pt>
                <c:pt idx="321">
                  <c:v>26986</c:v>
                </c:pt>
                <c:pt idx="322">
                  <c:v>26987</c:v>
                </c:pt>
                <c:pt idx="323">
                  <c:v>26988</c:v>
                </c:pt>
                <c:pt idx="324">
                  <c:v>26989</c:v>
                </c:pt>
                <c:pt idx="325">
                  <c:v>26990</c:v>
                </c:pt>
                <c:pt idx="326">
                  <c:v>26991</c:v>
                </c:pt>
                <c:pt idx="327">
                  <c:v>26992</c:v>
                </c:pt>
                <c:pt idx="328">
                  <c:v>26993</c:v>
                </c:pt>
                <c:pt idx="329">
                  <c:v>26994</c:v>
                </c:pt>
                <c:pt idx="330">
                  <c:v>26995</c:v>
                </c:pt>
                <c:pt idx="331">
                  <c:v>26996</c:v>
                </c:pt>
                <c:pt idx="332">
                  <c:v>26997</c:v>
                </c:pt>
                <c:pt idx="333">
                  <c:v>26998</c:v>
                </c:pt>
                <c:pt idx="334">
                  <c:v>26999</c:v>
                </c:pt>
                <c:pt idx="335">
                  <c:v>27000</c:v>
                </c:pt>
                <c:pt idx="336">
                  <c:v>27001</c:v>
                </c:pt>
                <c:pt idx="337">
                  <c:v>27002</c:v>
                </c:pt>
                <c:pt idx="338">
                  <c:v>27003</c:v>
                </c:pt>
                <c:pt idx="339">
                  <c:v>27004</c:v>
                </c:pt>
                <c:pt idx="340">
                  <c:v>27005</c:v>
                </c:pt>
                <c:pt idx="341">
                  <c:v>27006</c:v>
                </c:pt>
                <c:pt idx="342">
                  <c:v>27007</c:v>
                </c:pt>
                <c:pt idx="343">
                  <c:v>27008</c:v>
                </c:pt>
                <c:pt idx="344">
                  <c:v>27009</c:v>
                </c:pt>
                <c:pt idx="345">
                  <c:v>27010</c:v>
                </c:pt>
                <c:pt idx="346">
                  <c:v>27011</c:v>
                </c:pt>
                <c:pt idx="347">
                  <c:v>27012</c:v>
                </c:pt>
                <c:pt idx="348">
                  <c:v>27013</c:v>
                </c:pt>
                <c:pt idx="349">
                  <c:v>27014</c:v>
                </c:pt>
                <c:pt idx="350">
                  <c:v>27015</c:v>
                </c:pt>
                <c:pt idx="351">
                  <c:v>27016</c:v>
                </c:pt>
                <c:pt idx="352">
                  <c:v>27017</c:v>
                </c:pt>
                <c:pt idx="353">
                  <c:v>27018</c:v>
                </c:pt>
                <c:pt idx="354">
                  <c:v>27019</c:v>
                </c:pt>
                <c:pt idx="355">
                  <c:v>27020</c:v>
                </c:pt>
                <c:pt idx="356">
                  <c:v>27021</c:v>
                </c:pt>
                <c:pt idx="357">
                  <c:v>27022</c:v>
                </c:pt>
                <c:pt idx="358">
                  <c:v>27023</c:v>
                </c:pt>
                <c:pt idx="359">
                  <c:v>27024</c:v>
                </c:pt>
                <c:pt idx="360">
                  <c:v>27025</c:v>
                </c:pt>
                <c:pt idx="361">
                  <c:v>27026</c:v>
                </c:pt>
                <c:pt idx="362">
                  <c:v>27027</c:v>
                </c:pt>
                <c:pt idx="363">
                  <c:v>27028</c:v>
                </c:pt>
                <c:pt idx="364">
                  <c:v>27029</c:v>
                </c:pt>
                <c:pt idx="365">
                  <c:v>27030</c:v>
                </c:pt>
                <c:pt idx="366">
                  <c:v>27031</c:v>
                </c:pt>
                <c:pt idx="367">
                  <c:v>27032</c:v>
                </c:pt>
                <c:pt idx="368">
                  <c:v>27033</c:v>
                </c:pt>
                <c:pt idx="369">
                  <c:v>27034</c:v>
                </c:pt>
                <c:pt idx="370">
                  <c:v>27035</c:v>
                </c:pt>
                <c:pt idx="371">
                  <c:v>27036</c:v>
                </c:pt>
                <c:pt idx="372">
                  <c:v>27037</c:v>
                </c:pt>
                <c:pt idx="373">
                  <c:v>27038</c:v>
                </c:pt>
                <c:pt idx="374">
                  <c:v>27039</c:v>
                </c:pt>
                <c:pt idx="375">
                  <c:v>27040</c:v>
                </c:pt>
                <c:pt idx="376">
                  <c:v>27041</c:v>
                </c:pt>
                <c:pt idx="377">
                  <c:v>27042</c:v>
                </c:pt>
                <c:pt idx="378">
                  <c:v>27043</c:v>
                </c:pt>
                <c:pt idx="379">
                  <c:v>27044</c:v>
                </c:pt>
                <c:pt idx="380">
                  <c:v>27045</c:v>
                </c:pt>
                <c:pt idx="381">
                  <c:v>27046</c:v>
                </c:pt>
                <c:pt idx="382">
                  <c:v>27047</c:v>
                </c:pt>
                <c:pt idx="383">
                  <c:v>27048</c:v>
                </c:pt>
                <c:pt idx="384">
                  <c:v>27049</c:v>
                </c:pt>
                <c:pt idx="385">
                  <c:v>27050</c:v>
                </c:pt>
                <c:pt idx="386">
                  <c:v>27051</c:v>
                </c:pt>
                <c:pt idx="387">
                  <c:v>27052</c:v>
                </c:pt>
                <c:pt idx="388">
                  <c:v>27053</c:v>
                </c:pt>
                <c:pt idx="389">
                  <c:v>27054</c:v>
                </c:pt>
                <c:pt idx="390">
                  <c:v>27055</c:v>
                </c:pt>
                <c:pt idx="391">
                  <c:v>27056</c:v>
                </c:pt>
                <c:pt idx="392">
                  <c:v>27057</c:v>
                </c:pt>
                <c:pt idx="393">
                  <c:v>27058</c:v>
                </c:pt>
                <c:pt idx="394">
                  <c:v>27059</c:v>
                </c:pt>
                <c:pt idx="395">
                  <c:v>27060</c:v>
                </c:pt>
                <c:pt idx="396">
                  <c:v>27061</c:v>
                </c:pt>
                <c:pt idx="397">
                  <c:v>27062</c:v>
                </c:pt>
                <c:pt idx="398">
                  <c:v>27063</c:v>
                </c:pt>
                <c:pt idx="399">
                  <c:v>27064</c:v>
                </c:pt>
                <c:pt idx="400">
                  <c:v>27065</c:v>
                </c:pt>
                <c:pt idx="401">
                  <c:v>27066</c:v>
                </c:pt>
                <c:pt idx="402">
                  <c:v>27067</c:v>
                </c:pt>
                <c:pt idx="403">
                  <c:v>27068</c:v>
                </c:pt>
                <c:pt idx="404">
                  <c:v>27069</c:v>
                </c:pt>
                <c:pt idx="405">
                  <c:v>27070</c:v>
                </c:pt>
                <c:pt idx="406">
                  <c:v>27071</c:v>
                </c:pt>
                <c:pt idx="407">
                  <c:v>27072</c:v>
                </c:pt>
                <c:pt idx="408">
                  <c:v>27073</c:v>
                </c:pt>
                <c:pt idx="409">
                  <c:v>27074</c:v>
                </c:pt>
                <c:pt idx="410">
                  <c:v>27075</c:v>
                </c:pt>
                <c:pt idx="411">
                  <c:v>27076</c:v>
                </c:pt>
                <c:pt idx="412">
                  <c:v>27077</c:v>
                </c:pt>
                <c:pt idx="413">
                  <c:v>27078</c:v>
                </c:pt>
                <c:pt idx="414">
                  <c:v>27079</c:v>
                </c:pt>
                <c:pt idx="415">
                  <c:v>27080</c:v>
                </c:pt>
                <c:pt idx="416">
                  <c:v>27081</c:v>
                </c:pt>
                <c:pt idx="417">
                  <c:v>27082</c:v>
                </c:pt>
                <c:pt idx="418">
                  <c:v>27083</c:v>
                </c:pt>
                <c:pt idx="419">
                  <c:v>27084</c:v>
                </c:pt>
                <c:pt idx="420">
                  <c:v>27085</c:v>
                </c:pt>
                <c:pt idx="421">
                  <c:v>27086</c:v>
                </c:pt>
                <c:pt idx="422">
                  <c:v>27087</c:v>
                </c:pt>
                <c:pt idx="423">
                  <c:v>27088</c:v>
                </c:pt>
                <c:pt idx="424">
                  <c:v>27089</c:v>
                </c:pt>
                <c:pt idx="425">
                  <c:v>27090</c:v>
                </c:pt>
                <c:pt idx="426">
                  <c:v>27091</c:v>
                </c:pt>
                <c:pt idx="427">
                  <c:v>27092</c:v>
                </c:pt>
                <c:pt idx="428">
                  <c:v>27093</c:v>
                </c:pt>
                <c:pt idx="429">
                  <c:v>27094</c:v>
                </c:pt>
                <c:pt idx="430">
                  <c:v>27095</c:v>
                </c:pt>
                <c:pt idx="431">
                  <c:v>27096</c:v>
                </c:pt>
                <c:pt idx="432">
                  <c:v>27097</c:v>
                </c:pt>
                <c:pt idx="433">
                  <c:v>27098</c:v>
                </c:pt>
                <c:pt idx="434">
                  <c:v>27099</c:v>
                </c:pt>
                <c:pt idx="435">
                  <c:v>27100</c:v>
                </c:pt>
                <c:pt idx="436">
                  <c:v>27101</c:v>
                </c:pt>
                <c:pt idx="437">
                  <c:v>27102</c:v>
                </c:pt>
                <c:pt idx="438">
                  <c:v>27103</c:v>
                </c:pt>
                <c:pt idx="439">
                  <c:v>27104</c:v>
                </c:pt>
                <c:pt idx="440">
                  <c:v>27105</c:v>
                </c:pt>
                <c:pt idx="441">
                  <c:v>27106</c:v>
                </c:pt>
                <c:pt idx="442">
                  <c:v>27107</c:v>
                </c:pt>
                <c:pt idx="443">
                  <c:v>27108</c:v>
                </c:pt>
                <c:pt idx="444">
                  <c:v>27109</c:v>
                </c:pt>
                <c:pt idx="445">
                  <c:v>27110</c:v>
                </c:pt>
                <c:pt idx="446">
                  <c:v>27111</c:v>
                </c:pt>
                <c:pt idx="447">
                  <c:v>27112</c:v>
                </c:pt>
                <c:pt idx="448">
                  <c:v>27113</c:v>
                </c:pt>
                <c:pt idx="449">
                  <c:v>27114</c:v>
                </c:pt>
                <c:pt idx="450">
                  <c:v>27115</c:v>
                </c:pt>
                <c:pt idx="451">
                  <c:v>27116</c:v>
                </c:pt>
                <c:pt idx="452">
                  <c:v>27117</c:v>
                </c:pt>
                <c:pt idx="453">
                  <c:v>27118</c:v>
                </c:pt>
                <c:pt idx="454">
                  <c:v>27119</c:v>
                </c:pt>
                <c:pt idx="455">
                  <c:v>27120</c:v>
                </c:pt>
                <c:pt idx="456">
                  <c:v>27121</c:v>
                </c:pt>
                <c:pt idx="457">
                  <c:v>27122</c:v>
                </c:pt>
                <c:pt idx="458">
                  <c:v>27123</c:v>
                </c:pt>
                <c:pt idx="459">
                  <c:v>27124</c:v>
                </c:pt>
                <c:pt idx="460">
                  <c:v>27125</c:v>
                </c:pt>
                <c:pt idx="461">
                  <c:v>27126</c:v>
                </c:pt>
                <c:pt idx="462">
                  <c:v>27127</c:v>
                </c:pt>
                <c:pt idx="463">
                  <c:v>27128</c:v>
                </c:pt>
                <c:pt idx="464">
                  <c:v>27129</c:v>
                </c:pt>
                <c:pt idx="465">
                  <c:v>27130</c:v>
                </c:pt>
                <c:pt idx="466">
                  <c:v>27131</c:v>
                </c:pt>
                <c:pt idx="467">
                  <c:v>27132</c:v>
                </c:pt>
                <c:pt idx="468">
                  <c:v>27133</c:v>
                </c:pt>
                <c:pt idx="469">
                  <c:v>27134</c:v>
                </c:pt>
                <c:pt idx="470">
                  <c:v>27135</c:v>
                </c:pt>
                <c:pt idx="471">
                  <c:v>27136</c:v>
                </c:pt>
                <c:pt idx="472">
                  <c:v>27137</c:v>
                </c:pt>
                <c:pt idx="473">
                  <c:v>27138</c:v>
                </c:pt>
                <c:pt idx="474">
                  <c:v>27139</c:v>
                </c:pt>
                <c:pt idx="475">
                  <c:v>27140</c:v>
                </c:pt>
                <c:pt idx="476">
                  <c:v>27141</c:v>
                </c:pt>
                <c:pt idx="477">
                  <c:v>27142</c:v>
                </c:pt>
                <c:pt idx="478">
                  <c:v>27143</c:v>
                </c:pt>
                <c:pt idx="479">
                  <c:v>27144</c:v>
                </c:pt>
                <c:pt idx="480">
                  <c:v>27145</c:v>
                </c:pt>
                <c:pt idx="481">
                  <c:v>27146</c:v>
                </c:pt>
                <c:pt idx="482">
                  <c:v>27147</c:v>
                </c:pt>
                <c:pt idx="483">
                  <c:v>27148</c:v>
                </c:pt>
                <c:pt idx="484">
                  <c:v>27149</c:v>
                </c:pt>
                <c:pt idx="485">
                  <c:v>27150</c:v>
                </c:pt>
                <c:pt idx="486">
                  <c:v>27151</c:v>
                </c:pt>
                <c:pt idx="487">
                  <c:v>27152</c:v>
                </c:pt>
                <c:pt idx="488">
                  <c:v>27153</c:v>
                </c:pt>
                <c:pt idx="489">
                  <c:v>27154</c:v>
                </c:pt>
                <c:pt idx="490">
                  <c:v>27155</c:v>
                </c:pt>
                <c:pt idx="491">
                  <c:v>27156</c:v>
                </c:pt>
                <c:pt idx="492">
                  <c:v>27157</c:v>
                </c:pt>
                <c:pt idx="493">
                  <c:v>27158</c:v>
                </c:pt>
                <c:pt idx="494">
                  <c:v>27159</c:v>
                </c:pt>
                <c:pt idx="495">
                  <c:v>27160</c:v>
                </c:pt>
                <c:pt idx="496">
                  <c:v>27161</c:v>
                </c:pt>
                <c:pt idx="497">
                  <c:v>27162</c:v>
                </c:pt>
                <c:pt idx="498">
                  <c:v>27163</c:v>
                </c:pt>
                <c:pt idx="499">
                  <c:v>27164</c:v>
                </c:pt>
                <c:pt idx="500">
                  <c:v>27165</c:v>
                </c:pt>
                <c:pt idx="501">
                  <c:v>27166</c:v>
                </c:pt>
                <c:pt idx="502">
                  <c:v>27167</c:v>
                </c:pt>
                <c:pt idx="503">
                  <c:v>27168</c:v>
                </c:pt>
                <c:pt idx="504">
                  <c:v>27169</c:v>
                </c:pt>
                <c:pt idx="505">
                  <c:v>27170</c:v>
                </c:pt>
                <c:pt idx="506">
                  <c:v>27171</c:v>
                </c:pt>
                <c:pt idx="507">
                  <c:v>27172</c:v>
                </c:pt>
                <c:pt idx="508">
                  <c:v>27173</c:v>
                </c:pt>
                <c:pt idx="509">
                  <c:v>27174</c:v>
                </c:pt>
                <c:pt idx="510">
                  <c:v>27175</c:v>
                </c:pt>
                <c:pt idx="511">
                  <c:v>27176</c:v>
                </c:pt>
                <c:pt idx="512">
                  <c:v>27177</c:v>
                </c:pt>
                <c:pt idx="513">
                  <c:v>27178</c:v>
                </c:pt>
                <c:pt idx="514">
                  <c:v>27179</c:v>
                </c:pt>
                <c:pt idx="515">
                  <c:v>27180</c:v>
                </c:pt>
                <c:pt idx="516">
                  <c:v>27181</c:v>
                </c:pt>
                <c:pt idx="517">
                  <c:v>27182</c:v>
                </c:pt>
                <c:pt idx="518">
                  <c:v>27183</c:v>
                </c:pt>
                <c:pt idx="519">
                  <c:v>27184</c:v>
                </c:pt>
                <c:pt idx="520">
                  <c:v>27185</c:v>
                </c:pt>
                <c:pt idx="521">
                  <c:v>27186</c:v>
                </c:pt>
                <c:pt idx="522">
                  <c:v>27187</c:v>
                </c:pt>
                <c:pt idx="523">
                  <c:v>27188</c:v>
                </c:pt>
                <c:pt idx="524">
                  <c:v>27189</c:v>
                </c:pt>
                <c:pt idx="525">
                  <c:v>27190</c:v>
                </c:pt>
                <c:pt idx="526">
                  <c:v>27191</c:v>
                </c:pt>
                <c:pt idx="527">
                  <c:v>27192</c:v>
                </c:pt>
                <c:pt idx="528">
                  <c:v>27193</c:v>
                </c:pt>
                <c:pt idx="529">
                  <c:v>27194</c:v>
                </c:pt>
                <c:pt idx="530">
                  <c:v>27195</c:v>
                </c:pt>
                <c:pt idx="531">
                  <c:v>27196</c:v>
                </c:pt>
                <c:pt idx="532">
                  <c:v>27197</c:v>
                </c:pt>
                <c:pt idx="533">
                  <c:v>27198</c:v>
                </c:pt>
                <c:pt idx="534">
                  <c:v>27199</c:v>
                </c:pt>
                <c:pt idx="535">
                  <c:v>27200</c:v>
                </c:pt>
                <c:pt idx="536">
                  <c:v>27201</c:v>
                </c:pt>
                <c:pt idx="537">
                  <c:v>27202</c:v>
                </c:pt>
                <c:pt idx="538">
                  <c:v>27203</c:v>
                </c:pt>
                <c:pt idx="539">
                  <c:v>27204</c:v>
                </c:pt>
                <c:pt idx="540">
                  <c:v>27205</c:v>
                </c:pt>
                <c:pt idx="541">
                  <c:v>27206</c:v>
                </c:pt>
                <c:pt idx="542">
                  <c:v>27207</c:v>
                </c:pt>
                <c:pt idx="543">
                  <c:v>27208</c:v>
                </c:pt>
                <c:pt idx="544">
                  <c:v>27209</c:v>
                </c:pt>
                <c:pt idx="545">
                  <c:v>27210</c:v>
                </c:pt>
                <c:pt idx="546">
                  <c:v>27211</c:v>
                </c:pt>
                <c:pt idx="547">
                  <c:v>27212</c:v>
                </c:pt>
                <c:pt idx="548">
                  <c:v>27213</c:v>
                </c:pt>
                <c:pt idx="549">
                  <c:v>27214</c:v>
                </c:pt>
                <c:pt idx="550">
                  <c:v>27215</c:v>
                </c:pt>
                <c:pt idx="551">
                  <c:v>27216</c:v>
                </c:pt>
                <c:pt idx="552">
                  <c:v>27217</c:v>
                </c:pt>
                <c:pt idx="553">
                  <c:v>27218</c:v>
                </c:pt>
                <c:pt idx="554">
                  <c:v>27219</c:v>
                </c:pt>
                <c:pt idx="555">
                  <c:v>27220</c:v>
                </c:pt>
                <c:pt idx="556">
                  <c:v>27221</c:v>
                </c:pt>
                <c:pt idx="557">
                  <c:v>27222</c:v>
                </c:pt>
                <c:pt idx="558">
                  <c:v>27223</c:v>
                </c:pt>
                <c:pt idx="559">
                  <c:v>27224</c:v>
                </c:pt>
                <c:pt idx="560">
                  <c:v>27225</c:v>
                </c:pt>
                <c:pt idx="561">
                  <c:v>27226</c:v>
                </c:pt>
                <c:pt idx="562">
                  <c:v>27227</c:v>
                </c:pt>
                <c:pt idx="563">
                  <c:v>27228</c:v>
                </c:pt>
                <c:pt idx="564">
                  <c:v>27229</c:v>
                </c:pt>
                <c:pt idx="565">
                  <c:v>27230</c:v>
                </c:pt>
                <c:pt idx="566">
                  <c:v>27231</c:v>
                </c:pt>
                <c:pt idx="567">
                  <c:v>27232</c:v>
                </c:pt>
                <c:pt idx="568">
                  <c:v>27233</c:v>
                </c:pt>
                <c:pt idx="569">
                  <c:v>27234</c:v>
                </c:pt>
                <c:pt idx="570">
                  <c:v>27235</c:v>
                </c:pt>
                <c:pt idx="571">
                  <c:v>27236</c:v>
                </c:pt>
                <c:pt idx="572">
                  <c:v>27237</c:v>
                </c:pt>
                <c:pt idx="573">
                  <c:v>27238</c:v>
                </c:pt>
                <c:pt idx="574">
                  <c:v>27239</c:v>
                </c:pt>
                <c:pt idx="575">
                  <c:v>27240</c:v>
                </c:pt>
                <c:pt idx="576">
                  <c:v>27241</c:v>
                </c:pt>
                <c:pt idx="577">
                  <c:v>27242</c:v>
                </c:pt>
                <c:pt idx="578">
                  <c:v>27243</c:v>
                </c:pt>
                <c:pt idx="579">
                  <c:v>27244</c:v>
                </c:pt>
                <c:pt idx="580">
                  <c:v>27245</c:v>
                </c:pt>
                <c:pt idx="581">
                  <c:v>27246</c:v>
                </c:pt>
                <c:pt idx="582">
                  <c:v>27247</c:v>
                </c:pt>
                <c:pt idx="583">
                  <c:v>27248</c:v>
                </c:pt>
                <c:pt idx="584">
                  <c:v>27249</c:v>
                </c:pt>
                <c:pt idx="585">
                  <c:v>27250</c:v>
                </c:pt>
                <c:pt idx="586">
                  <c:v>27251</c:v>
                </c:pt>
                <c:pt idx="587">
                  <c:v>27252</c:v>
                </c:pt>
                <c:pt idx="588">
                  <c:v>27253</c:v>
                </c:pt>
                <c:pt idx="589">
                  <c:v>27254</c:v>
                </c:pt>
                <c:pt idx="590">
                  <c:v>27255</c:v>
                </c:pt>
                <c:pt idx="591">
                  <c:v>27256</c:v>
                </c:pt>
                <c:pt idx="592">
                  <c:v>27257</c:v>
                </c:pt>
                <c:pt idx="593">
                  <c:v>27258</c:v>
                </c:pt>
                <c:pt idx="594">
                  <c:v>27259</c:v>
                </c:pt>
                <c:pt idx="595">
                  <c:v>27260</c:v>
                </c:pt>
                <c:pt idx="596">
                  <c:v>27261</c:v>
                </c:pt>
                <c:pt idx="597">
                  <c:v>27262</c:v>
                </c:pt>
                <c:pt idx="598">
                  <c:v>27263</c:v>
                </c:pt>
                <c:pt idx="599">
                  <c:v>27264</c:v>
                </c:pt>
                <c:pt idx="600">
                  <c:v>27265</c:v>
                </c:pt>
                <c:pt idx="601">
                  <c:v>27266</c:v>
                </c:pt>
                <c:pt idx="602">
                  <c:v>27267</c:v>
                </c:pt>
                <c:pt idx="603">
                  <c:v>27268</c:v>
                </c:pt>
                <c:pt idx="604">
                  <c:v>27269</c:v>
                </c:pt>
                <c:pt idx="605">
                  <c:v>27270</c:v>
                </c:pt>
                <c:pt idx="606">
                  <c:v>27271</c:v>
                </c:pt>
                <c:pt idx="607">
                  <c:v>27272</c:v>
                </c:pt>
                <c:pt idx="608">
                  <c:v>27273</c:v>
                </c:pt>
                <c:pt idx="609">
                  <c:v>27274</c:v>
                </c:pt>
                <c:pt idx="610">
                  <c:v>27275</c:v>
                </c:pt>
                <c:pt idx="611">
                  <c:v>27276</c:v>
                </c:pt>
                <c:pt idx="612">
                  <c:v>27277</c:v>
                </c:pt>
                <c:pt idx="613">
                  <c:v>27278</c:v>
                </c:pt>
                <c:pt idx="614">
                  <c:v>27279</c:v>
                </c:pt>
                <c:pt idx="615">
                  <c:v>27280</c:v>
                </c:pt>
                <c:pt idx="616">
                  <c:v>27281</c:v>
                </c:pt>
                <c:pt idx="617">
                  <c:v>27282</c:v>
                </c:pt>
                <c:pt idx="618">
                  <c:v>27283</c:v>
                </c:pt>
                <c:pt idx="619">
                  <c:v>27284</c:v>
                </c:pt>
                <c:pt idx="620">
                  <c:v>27285</c:v>
                </c:pt>
                <c:pt idx="621">
                  <c:v>27286</c:v>
                </c:pt>
                <c:pt idx="622">
                  <c:v>27287</c:v>
                </c:pt>
                <c:pt idx="623">
                  <c:v>27288</c:v>
                </c:pt>
                <c:pt idx="624">
                  <c:v>27289</c:v>
                </c:pt>
                <c:pt idx="625">
                  <c:v>27290</c:v>
                </c:pt>
                <c:pt idx="626">
                  <c:v>27291</c:v>
                </c:pt>
                <c:pt idx="627">
                  <c:v>27292</c:v>
                </c:pt>
                <c:pt idx="628">
                  <c:v>27293</c:v>
                </c:pt>
                <c:pt idx="629">
                  <c:v>27294</c:v>
                </c:pt>
                <c:pt idx="630">
                  <c:v>27295</c:v>
                </c:pt>
                <c:pt idx="631">
                  <c:v>27296</c:v>
                </c:pt>
                <c:pt idx="632">
                  <c:v>27297</c:v>
                </c:pt>
                <c:pt idx="633">
                  <c:v>27298</c:v>
                </c:pt>
                <c:pt idx="634">
                  <c:v>27299</c:v>
                </c:pt>
                <c:pt idx="635">
                  <c:v>27300</c:v>
                </c:pt>
                <c:pt idx="636">
                  <c:v>27301</c:v>
                </c:pt>
                <c:pt idx="637">
                  <c:v>27302</c:v>
                </c:pt>
                <c:pt idx="638">
                  <c:v>27303</c:v>
                </c:pt>
                <c:pt idx="639">
                  <c:v>27304</c:v>
                </c:pt>
                <c:pt idx="640">
                  <c:v>27305</c:v>
                </c:pt>
                <c:pt idx="641">
                  <c:v>27306</c:v>
                </c:pt>
                <c:pt idx="642">
                  <c:v>27307</c:v>
                </c:pt>
                <c:pt idx="643">
                  <c:v>27308</c:v>
                </c:pt>
                <c:pt idx="644">
                  <c:v>27309</c:v>
                </c:pt>
                <c:pt idx="645">
                  <c:v>27310</c:v>
                </c:pt>
                <c:pt idx="646">
                  <c:v>27311</c:v>
                </c:pt>
                <c:pt idx="647">
                  <c:v>27312</c:v>
                </c:pt>
                <c:pt idx="648">
                  <c:v>27313</c:v>
                </c:pt>
                <c:pt idx="649">
                  <c:v>27314</c:v>
                </c:pt>
                <c:pt idx="650">
                  <c:v>27315</c:v>
                </c:pt>
                <c:pt idx="651">
                  <c:v>27316</c:v>
                </c:pt>
                <c:pt idx="652">
                  <c:v>27317</c:v>
                </c:pt>
                <c:pt idx="653">
                  <c:v>27318</c:v>
                </c:pt>
                <c:pt idx="654">
                  <c:v>27319</c:v>
                </c:pt>
                <c:pt idx="655">
                  <c:v>27320</c:v>
                </c:pt>
                <c:pt idx="656">
                  <c:v>27321</c:v>
                </c:pt>
                <c:pt idx="657">
                  <c:v>27322</c:v>
                </c:pt>
                <c:pt idx="658">
                  <c:v>27323</c:v>
                </c:pt>
                <c:pt idx="659">
                  <c:v>27324</c:v>
                </c:pt>
                <c:pt idx="660">
                  <c:v>27325</c:v>
                </c:pt>
                <c:pt idx="661">
                  <c:v>27326</c:v>
                </c:pt>
                <c:pt idx="662">
                  <c:v>27327</c:v>
                </c:pt>
                <c:pt idx="663">
                  <c:v>27328</c:v>
                </c:pt>
                <c:pt idx="664">
                  <c:v>27329</c:v>
                </c:pt>
                <c:pt idx="665">
                  <c:v>27330</c:v>
                </c:pt>
                <c:pt idx="666">
                  <c:v>27331</c:v>
                </c:pt>
                <c:pt idx="667">
                  <c:v>27332</c:v>
                </c:pt>
                <c:pt idx="668">
                  <c:v>27333</c:v>
                </c:pt>
                <c:pt idx="669">
                  <c:v>27334</c:v>
                </c:pt>
                <c:pt idx="670">
                  <c:v>27335</c:v>
                </c:pt>
                <c:pt idx="671">
                  <c:v>27336</c:v>
                </c:pt>
                <c:pt idx="672">
                  <c:v>27337</c:v>
                </c:pt>
                <c:pt idx="673">
                  <c:v>27338</c:v>
                </c:pt>
                <c:pt idx="674">
                  <c:v>27339</c:v>
                </c:pt>
                <c:pt idx="675">
                  <c:v>27340</c:v>
                </c:pt>
                <c:pt idx="676">
                  <c:v>27341</c:v>
                </c:pt>
                <c:pt idx="677">
                  <c:v>27342</c:v>
                </c:pt>
                <c:pt idx="678">
                  <c:v>27343</c:v>
                </c:pt>
                <c:pt idx="679">
                  <c:v>27344</c:v>
                </c:pt>
                <c:pt idx="680">
                  <c:v>27345</c:v>
                </c:pt>
                <c:pt idx="681">
                  <c:v>27346</c:v>
                </c:pt>
                <c:pt idx="682">
                  <c:v>27347</c:v>
                </c:pt>
                <c:pt idx="683">
                  <c:v>27348</c:v>
                </c:pt>
                <c:pt idx="684">
                  <c:v>27349</c:v>
                </c:pt>
                <c:pt idx="685">
                  <c:v>27350</c:v>
                </c:pt>
                <c:pt idx="686">
                  <c:v>27351</c:v>
                </c:pt>
                <c:pt idx="687">
                  <c:v>27352</c:v>
                </c:pt>
                <c:pt idx="688">
                  <c:v>27353</c:v>
                </c:pt>
                <c:pt idx="689">
                  <c:v>27354</c:v>
                </c:pt>
                <c:pt idx="690">
                  <c:v>27355</c:v>
                </c:pt>
                <c:pt idx="691">
                  <c:v>27356</c:v>
                </c:pt>
                <c:pt idx="692">
                  <c:v>27357</c:v>
                </c:pt>
                <c:pt idx="693">
                  <c:v>27358</c:v>
                </c:pt>
                <c:pt idx="694">
                  <c:v>27359</c:v>
                </c:pt>
                <c:pt idx="695">
                  <c:v>27360</c:v>
                </c:pt>
                <c:pt idx="696">
                  <c:v>27361</c:v>
                </c:pt>
                <c:pt idx="697">
                  <c:v>27362</c:v>
                </c:pt>
                <c:pt idx="698">
                  <c:v>27363</c:v>
                </c:pt>
                <c:pt idx="699">
                  <c:v>27364</c:v>
                </c:pt>
                <c:pt idx="700">
                  <c:v>27365</c:v>
                </c:pt>
                <c:pt idx="701">
                  <c:v>27366</c:v>
                </c:pt>
                <c:pt idx="702">
                  <c:v>27367</c:v>
                </c:pt>
                <c:pt idx="703">
                  <c:v>27368</c:v>
                </c:pt>
                <c:pt idx="704">
                  <c:v>27369</c:v>
                </c:pt>
                <c:pt idx="705">
                  <c:v>27370</c:v>
                </c:pt>
                <c:pt idx="706">
                  <c:v>27371</c:v>
                </c:pt>
                <c:pt idx="707">
                  <c:v>27372</c:v>
                </c:pt>
                <c:pt idx="708">
                  <c:v>27373</c:v>
                </c:pt>
                <c:pt idx="709">
                  <c:v>27374</c:v>
                </c:pt>
                <c:pt idx="710">
                  <c:v>27375</c:v>
                </c:pt>
                <c:pt idx="711">
                  <c:v>27376</c:v>
                </c:pt>
                <c:pt idx="712">
                  <c:v>27377</c:v>
                </c:pt>
                <c:pt idx="713">
                  <c:v>27378</c:v>
                </c:pt>
                <c:pt idx="714">
                  <c:v>27379</c:v>
                </c:pt>
                <c:pt idx="715">
                  <c:v>27380</c:v>
                </c:pt>
                <c:pt idx="716">
                  <c:v>27381</c:v>
                </c:pt>
                <c:pt idx="717">
                  <c:v>27382</c:v>
                </c:pt>
                <c:pt idx="718">
                  <c:v>27383</c:v>
                </c:pt>
                <c:pt idx="719">
                  <c:v>27384</c:v>
                </c:pt>
                <c:pt idx="720">
                  <c:v>27385</c:v>
                </c:pt>
                <c:pt idx="721">
                  <c:v>27386</c:v>
                </c:pt>
                <c:pt idx="722">
                  <c:v>27387</c:v>
                </c:pt>
                <c:pt idx="723">
                  <c:v>27388</c:v>
                </c:pt>
                <c:pt idx="724">
                  <c:v>27389</c:v>
                </c:pt>
                <c:pt idx="725">
                  <c:v>27390</c:v>
                </c:pt>
                <c:pt idx="726">
                  <c:v>27391</c:v>
                </c:pt>
                <c:pt idx="727">
                  <c:v>27392</c:v>
                </c:pt>
                <c:pt idx="728">
                  <c:v>27393</c:v>
                </c:pt>
                <c:pt idx="729">
                  <c:v>27394</c:v>
                </c:pt>
                <c:pt idx="730">
                  <c:v>27395</c:v>
                </c:pt>
                <c:pt idx="731">
                  <c:v>27396</c:v>
                </c:pt>
                <c:pt idx="732">
                  <c:v>27397</c:v>
                </c:pt>
                <c:pt idx="733">
                  <c:v>27398</c:v>
                </c:pt>
                <c:pt idx="734">
                  <c:v>27399</c:v>
                </c:pt>
                <c:pt idx="735">
                  <c:v>27400</c:v>
                </c:pt>
                <c:pt idx="736">
                  <c:v>27401</c:v>
                </c:pt>
                <c:pt idx="737">
                  <c:v>27402</c:v>
                </c:pt>
                <c:pt idx="738">
                  <c:v>27403</c:v>
                </c:pt>
                <c:pt idx="739">
                  <c:v>27404</c:v>
                </c:pt>
                <c:pt idx="740">
                  <c:v>27405</c:v>
                </c:pt>
                <c:pt idx="741">
                  <c:v>27406</c:v>
                </c:pt>
                <c:pt idx="742">
                  <c:v>27407</c:v>
                </c:pt>
                <c:pt idx="743">
                  <c:v>27408</c:v>
                </c:pt>
                <c:pt idx="744">
                  <c:v>27409</c:v>
                </c:pt>
                <c:pt idx="745">
                  <c:v>27410</c:v>
                </c:pt>
                <c:pt idx="746">
                  <c:v>27411</c:v>
                </c:pt>
                <c:pt idx="747">
                  <c:v>27412</c:v>
                </c:pt>
                <c:pt idx="748">
                  <c:v>27413</c:v>
                </c:pt>
                <c:pt idx="749">
                  <c:v>27414</c:v>
                </c:pt>
                <c:pt idx="750">
                  <c:v>27415</c:v>
                </c:pt>
                <c:pt idx="751">
                  <c:v>27416</c:v>
                </c:pt>
                <c:pt idx="752">
                  <c:v>27417</c:v>
                </c:pt>
                <c:pt idx="753">
                  <c:v>27418</c:v>
                </c:pt>
                <c:pt idx="754">
                  <c:v>27419</c:v>
                </c:pt>
                <c:pt idx="755">
                  <c:v>27420</c:v>
                </c:pt>
                <c:pt idx="756">
                  <c:v>27421</c:v>
                </c:pt>
                <c:pt idx="757">
                  <c:v>27422</c:v>
                </c:pt>
                <c:pt idx="758">
                  <c:v>27423</c:v>
                </c:pt>
                <c:pt idx="759">
                  <c:v>27424</c:v>
                </c:pt>
                <c:pt idx="760">
                  <c:v>27425</c:v>
                </c:pt>
                <c:pt idx="761">
                  <c:v>27426</c:v>
                </c:pt>
                <c:pt idx="762">
                  <c:v>27427</c:v>
                </c:pt>
                <c:pt idx="763">
                  <c:v>27428</c:v>
                </c:pt>
                <c:pt idx="764">
                  <c:v>27429</c:v>
                </c:pt>
                <c:pt idx="765">
                  <c:v>27430</c:v>
                </c:pt>
                <c:pt idx="766">
                  <c:v>27431</c:v>
                </c:pt>
                <c:pt idx="767">
                  <c:v>27432</c:v>
                </c:pt>
                <c:pt idx="768">
                  <c:v>27433</c:v>
                </c:pt>
                <c:pt idx="769">
                  <c:v>27434</c:v>
                </c:pt>
                <c:pt idx="770">
                  <c:v>27435</c:v>
                </c:pt>
                <c:pt idx="771">
                  <c:v>27436</c:v>
                </c:pt>
                <c:pt idx="772">
                  <c:v>27437</c:v>
                </c:pt>
                <c:pt idx="773">
                  <c:v>27438</c:v>
                </c:pt>
                <c:pt idx="774">
                  <c:v>27439</c:v>
                </c:pt>
                <c:pt idx="775">
                  <c:v>27440</c:v>
                </c:pt>
                <c:pt idx="776">
                  <c:v>27441</c:v>
                </c:pt>
                <c:pt idx="777">
                  <c:v>27442</c:v>
                </c:pt>
                <c:pt idx="778">
                  <c:v>27443</c:v>
                </c:pt>
                <c:pt idx="779">
                  <c:v>27444</c:v>
                </c:pt>
                <c:pt idx="780">
                  <c:v>27445</c:v>
                </c:pt>
                <c:pt idx="781">
                  <c:v>27446</c:v>
                </c:pt>
                <c:pt idx="782">
                  <c:v>27447</c:v>
                </c:pt>
                <c:pt idx="783">
                  <c:v>27448</c:v>
                </c:pt>
                <c:pt idx="784">
                  <c:v>27449</c:v>
                </c:pt>
                <c:pt idx="785">
                  <c:v>27450</c:v>
                </c:pt>
                <c:pt idx="786">
                  <c:v>27451</c:v>
                </c:pt>
                <c:pt idx="787">
                  <c:v>27452</c:v>
                </c:pt>
                <c:pt idx="788">
                  <c:v>27453</c:v>
                </c:pt>
                <c:pt idx="789">
                  <c:v>27454</c:v>
                </c:pt>
                <c:pt idx="790">
                  <c:v>27455</c:v>
                </c:pt>
                <c:pt idx="791">
                  <c:v>27456</c:v>
                </c:pt>
                <c:pt idx="792">
                  <c:v>27457</c:v>
                </c:pt>
                <c:pt idx="793">
                  <c:v>27458</c:v>
                </c:pt>
                <c:pt idx="794">
                  <c:v>27459</c:v>
                </c:pt>
                <c:pt idx="795">
                  <c:v>27460</c:v>
                </c:pt>
                <c:pt idx="796">
                  <c:v>27461</c:v>
                </c:pt>
                <c:pt idx="797">
                  <c:v>27462</c:v>
                </c:pt>
                <c:pt idx="798">
                  <c:v>27463</c:v>
                </c:pt>
                <c:pt idx="799">
                  <c:v>27464</c:v>
                </c:pt>
                <c:pt idx="800">
                  <c:v>27465</c:v>
                </c:pt>
                <c:pt idx="801">
                  <c:v>27466</c:v>
                </c:pt>
                <c:pt idx="802">
                  <c:v>27467</c:v>
                </c:pt>
                <c:pt idx="803">
                  <c:v>27468</c:v>
                </c:pt>
                <c:pt idx="804">
                  <c:v>27469</c:v>
                </c:pt>
                <c:pt idx="805">
                  <c:v>27470</c:v>
                </c:pt>
                <c:pt idx="806">
                  <c:v>27471</c:v>
                </c:pt>
                <c:pt idx="807">
                  <c:v>27472</c:v>
                </c:pt>
                <c:pt idx="808">
                  <c:v>27473</c:v>
                </c:pt>
                <c:pt idx="809">
                  <c:v>27474</c:v>
                </c:pt>
                <c:pt idx="810">
                  <c:v>27475</c:v>
                </c:pt>
                <c:pt idx="811">
                  <c:v>27476</c:v>
                </c:pt>
                <c:pt idx="812">
                  <c:v>27477</c:v>
                </c:pt>
                <c:pt idx="813">
                  <c:v>27478</c:v>
                </c:pt>
                <c:pt idx="814">
                  <c:v>27479</c:v>
                </c:pt>
                <c:pt idx="815">
                  <c:v>27480</c:v>
                </c:pt>
                <c:pt idx="816">
                  <c:v>27481</c:v>
                </c:pt>
                <c:pt idx="817">
                  <c:v>27482</c:v>
                </c:pt>
                <c:pt idx="818">
                  <c:v>27483</c:v>
                </c:pt>
                <c:pt idx="819">
                  <c:v>27484</c:v>
                </c:pt>
                <c:pt idx="820">
                  <c:v>27485</c:v>
                </c:pt>
                <c:pt idx="821">
                  <c:v>27486</c:v>
                </c:pt>
                <c:pt idx="822">
                  <c:v>27487</c:v>
                </c:pt>
                <c:pt idx="823">
                  <c:v>27488</c:v>
                </c:pt>
                <c:pt idx="824">
                  <c:v>27489</c:v>
                </c:pt>
                <c:pt idx="825">
                  <c:v>27490</c:v>
                </c:pt>
                <c:pt idx="826">
                  <c:v>27491</c:v>
                </c:pt>
                <c:pt idx="827">
                  <c:v>27492</c:v>
                </c:pt>
                <c:pt idx="828">
                  <c:v>27493</c:v>
                </c:pt>
                <c:pt idx="829">
                  <c:v>27494</c:v>
                </c:pt>
                <c:pt idx="830">
                  <c:v>27495</c:v>
                </c:pt>
                <c:pt idx="831">
                  <c:v>27496</c:v>
                </c:pt>
                <c:pt idx="832">
                  <c:v>27497</c:v>
                </c:pt>
                <c:pt idx="833">
                  <c:v>27498</c:v>
                </c:pt>
                <c:pt idx="834">
                  <c:v>27499</c:v>
                </c:pt>
                <c:pt idx="835">
                  <c:v>27500</c:v>
                </c:pt>
                <c:pt idx="836">
                  <c:v>27501</c:v>
                </c:pt>
                <c:pt idx="837">
                  <c:v>27502</c:v>
                </c:pt>
                <c:pt idx="838">
                  <c:v>27503</c:v>
                </c:pt>
                <c:pt idx="839">
                  <c:v>27504</c:v>
                </c:pt>
                <c:pt idx="840">
                  <c:v>27505</c:v>
                </c:pt>
                <c:pt idx="841">
                  <c:v>27506</c:v>
                </c:pt>
                <c:pt idx="842">
                  <c:v>27507</c:v>
                </c:pt>
                <c:pt idx="843">
                  <c:v>27508</c:v>
                </c:pt>
                <c:pt idx="844">
                  <c:v>27509</c:v>
                </c:pt>
                <c:pt idx="845">
                  <c:v>27510</c:v>
                </c:pt>
                <c:pt idx="846">
                  <c:v>27511</c:v>
                </c:pt>
                <c:pt idx="847">
                  <c:v>27512</c:v>
                </c:pt>
                <c:pt idx="848">
                  <c:v>27513</c:v>
                </c:pt>
                <c:pt idx="849">
                  <c:v>27514</c:v>
                </c:pt>
                <c:pt idx="850">
                  <c:v>27515</c:v>
                </c:pt>
                <c:pt idx="851">
                  <c:v>27516</c:v>
                </c:pt>
                <c:pt idx="852">
                  <c:v>27517</c:v>
                </c:pt>
                <c:pt idx="853">
                  <c:v>27518</c:v>
                </c:pt>
                <c:pt idx="854">
                  <c:v>27519</c:v>
                </c:pt>
                <c:pt idx="855">
                  <c:v>27520</c:v>
                </c:pt>
                <c:pt idx="856">
                  <c:v>27521</c:v>
                </c:pt>
                <c:pt idx="857">
                  <c:v>27522</c:v>
                </c:pt>
                <c:pt idx="858">
                  <c:v>27523</c:v>
                </c:pt>
                <c:pt idx="859">
                  <c:v>27524</c:v>
                </c:pt>
                <c:pt idx="860">
                  <c:v>27525</c:v>
                </c:pt>
                <c:pt idx="861">
                  <c:v>27526</c:v>
                </c:pt>
                <c:pt idx="862">
                  <c:v>27527</c:v>
                </c:pt>
                <c:pt idx="863">
                  <c:v>27528</c:v>
                </c:pt>
                <c:pt idx="864">
                  <c:v>27529</c:v>
                </c:pt>
                <c:pt idx="865">
                  <c:v>27530</c:v>
                </c:pt>
                <c:pt idx="866">
                  <c:v>27531</c:v>
                </c:pt>
                <c:pt idx="867">
                  <c:v>27532</c:v>
                </c:pt>
                <c:pt idx="868">
                  <c:v>27533</c:v>
                </c:pt>
                <c:pt idx="869">
                  <c:v>27534</c:v>
                </c:pt>
                <c:pt idx="870">
                  <c:v>27535</c:v>
                </c:pt>
                <c:pt idx="871">
                  <c:v>27536</c:v>
                </c:pt>
                <c:pt idx="872">
                  <c:v>27537</c:v>
                </c:pt>
                <c:pt idx="873">
                  <c:v>27538</c:v>
                </c:pt>
                <c:pt idx="874">
                  <c:v>27539</c:v>
                </c:pt>
                <c:pt idx="875">
                  <c:v>27540</c:v>
                </c:pt>
                <c:pt idx="876">
                  <c:v>27541</c:v>
                </c:pt>
                <c:pt idx="877">
                  <c:v>27542</c:v>
                </c:pt>
                <c:pt idx="878">
                  <c:v>27543</c:v>
                </c:pt>
                <c:pt idx="879">
                  <c:v>27544</c:v>
                </c:pt>
                <c:pt idx="880">
                  <c:v>27545</c:v>
                </c:pt>
                <c:pt idx="881">
                  <c:v>27546</c:v>
                </c:pt>
                <c:pt idx="882">
                  <c:v>27547</c:v>
                </c:pt>
                <c:pt idx="883">
                  <c:v>27548</c:v>
                </c:pt>
                <c:pt idx="884">
                  <c:v>27549</c:v>
                </c:pt>
                <c:pt idx="885">
                  <c:v>27550</c:v>
                </c:pt>
                <c:pt idx="886">
                  <c:v>27551</c:v>
                </c:pt>
                <c:pt idx="887">
                  <c:v>27552</c:v>
                </c:pt>
                <c:pt idx="888">
                  <c:v>27553</c:v>
                </c:pt>
                <c:pt idx="889">
                  <c:v>27554</c:v>
                </c:pt>
                <c:pt idx="890">
                  <c:v>27555</c:v>
                </c:pt>
                <c:pt idx="891">
                  <c:v>27556</c:v>
                </c:pt>
                <c:pt idx="892">
                  <c:v>27557</c:v>
                </c:pt>
                <c:pt idx="893">
                  <c:v>27558</c:v>
                </c:pt>
                <c:pt idx="894">
                  <c:v>27559</c:v>
                </c:pt>
                <c:pt idx="895">
                  <c:v>27560</c:v>
                </c:pt>
                <c:pt idx="896">
                  <c:v>27561</c:v>
                </c:pt>
                <c:pt idx="897">
                  <c:v>27562</c:v>
                </c:pt>
                <c:pt idx="898">
                  <c:v>27563</c:v>
                </c:pt>
                <c:pt idx="899">
                  <c:v>27564</c:v>
                </c:pt>
                <c:pt idx="900">
                  <c:v>27565</c:v>
                </c:pt>
                <c:pt idx="901">
                  <c:v>27566</c:v>
                </c:pt>
                <c:pt idx="902">
                  <c:v>27567</c:v>
                </c:pt>
                <c:pt idx="903">
                  <c:v>27568</c:v>
                </c:pt>
                <c:pt idx="904">
                  <c:v>27569</c:v>
                </c:pt>
                <c:pt idx="905">
                  <c:v>27570</c:v>
                </c:pt>
                <c:pt idx="906">
                  <c:v>27571</c:v>
                </c:pt>
                <c:pt idx="907">
                  <c:v>27572</c:v>
                </c:pt>
                <c:pt idx="908">
                  <c:v>27573</c:v>
                </c:pt>
                <c:pt idx="909">
                  <c:v>27574</c:v>
                </c:pt>
                <c:pt idx="910">
                  <c:v>27575</c:v>
                </c:pt>
                <c:pt idx="911">
                  <c:v>27576</c:v>
                </c:pt>
                <c:pt idx="912">
                  <c:v>27577</c:v>
                </c:pt>
                <c:pt idx="913">
                  <c:v>27578</c:v>
                </c:pt>
                <c:pt idx="914">
                  <c:v>27579</c:v>
                </c:pt>
                <c:pt idx="915">
                  <c:v>27580</c:v>
                </c:pt>
                <c:pt idx="916">
                  <c:v>27581</c:v>
                </c:pt>
                <c:pt idx="917">
                  <c:v>27582</c:v>
                </c:pt>
                <c:pt idx="918">
                  <c:v>27583</c:v>
                </c:pt>
                <c:pt idx="919">
                  <c:v>27584</c:v>
                </c:pt>
                <c:pt idx="920">
                  <c:v>27585</c:v>
                </c:pt>
                <c:pt idx="921">
                  <c:v>27586</c:v>
                </c:pt>
                <c:pt idx="922">
                  <c:v>27587</c:v>
                </c:pt>
                <c:pt idx="923">
                  <c:v>27588</c:v>
                </c:pt>
                <c:pt idx="924">
                  <c:v>27589</c:v>
                </c:pt>
                <c:pt idx="925">
                  <c:v>27590</c:v>
                </c:pt>
                <c:pt idx="926">
                  <c:v>27591</c:v>
                </c:pt>
                <c:pt idx="927">
                  <c:v>27592</c:v>
                </c:pt>
                <c:pt idx="928">
                  <c:v>27593</c:v>
                </c:pt>
                <c:pt idx="929">
                  <c:v>27594</c:v>
                </c:pt>
                <c:pt idx="930">
                  <c:v>27595</c:v>
                </c:pt>
                <c:pt idx="931">
                  <c:v>27596</c:v>
                </c:pt>
                <c:pt idx="932">
                  <c:v>27597</c:v>
                </c:pt>
                <c:pt idx="933">
                  <c:v>27598</c:v>
                </c:pt>
                <c:pt idx="934">
                  <c:v>27599</c:v>
                </c:pt>
                <c:pt idx="935">
                  <c:v>27600</c:v>
                </c:pt>
                <c:pt idx="936">
                  <c:v>27601</c:v>
                </c:pt>
                <c:pt idx="937">
                  <c:v>27602</c:v>
                </c:pt>
                <c:pt idx="938">
                  <c:v>27603</c:v>
                </c:pt>
                <c:pt idx="939">
                  <c:v>27604</c:v>
                </c:pt>
                <c:pt idx="940">
                  <c:v>27605</c:v>
                </c:pt>
                <c:pt idx="941">
                  <c:v>27606</c:v>
                </c:pt>
                <c:pt idx="942">
                  <c:v>27607</c:v>
                </c:pt>
                <c:pt idx="943">
                  <c:v>27608</c:v>
                </c:pt>
                <c:pt idx="944">
                  <c:v>27609</c:v>
                </c:pt>
                <c:pt idx="945">
                  <c:v>27610</c:v>
                </c:pt>
                <c:pt idx="946">
                  <c:v>27611</c:v>
                </c:pt>
                <c:pt idx="947">
                  <c:v>27612</c:v>
                </c:pt>
                <c:pt idx="948">
                  <c:v>27613</c:v>
                </c:pt>
                <c:pt idx="949">
                  <c:v>27614</c:v>
                </c:pt>
                <c:pt idx="950">
                  <c:v>27615</c:v>
                </c:pt>
                <c:pt idx="951">
                  <c:v>27616</c:v>
                </c:pt>
                <c:pt idx="952">
                  <c:v>27617</c:v>
                </c:pt>
                <c:pt idx="953">
                  <c:v>27618</c:v>
                </c:pt>
                <c:pt idx="954">
                  <c:v>27619</c:v>
                </c:pt>
                <c:pt idx="955">
                  <c:v>27620</c:v>
                </c:pt>
                <c:pt idx="956">
                  <c:v>27621</c:v>
                </c:pt>
                <c:pt idx="957">
                  <c:v>27622</c:v>
                </c:pt>
                <c:pt idx="958">
                  <c:v>27623</c:v>
                </c:pt>
                <c:pt idx="959">
                  <c:v>27624</c:v>
                </c:pt>
                <c:pt idx="960">
                  <c:v>27625</c:v>
                </c:pt>
                <c:pt idx="961">
                  <c:v>27626</c:v>
                </c:pt>
                <c:pt idx="962">
                  <c:v>27627</c:v>
                </c:pt>
                <c:pt idx="963">
                  <c:v>27628</c:v>
                </c:pt>
                <c:pt idx="964">
                  <c:v>27629</c:v>
                </c:pt>
                <c:pt idx="965">
                  <c:v>27630</c:v>
                </c:pt>
                <c:pt idx="966">
                  <c:v>27631</c:v>
                </c:pt>
                <c:pt idx="967">
                  <c:v>27632</c:v>
                </c:pt>
                <c:pt idx="968">
                  <c:v>27633</c:v>
                </c:pt>
                <c:pt idx="969">
                  <c:v>27634</c:v>
                </c:pt>
                <c:pt idx="970">
                  <c:v>27635</c:v>
                </c:pt>
                <c:pt idx="971">
                  <c:v>27636</c:v>
                </c:pt>
                <c:pt idx="972">
                  <c:v>27637</c:v>
                </c:pt>
                <c:pt idx="973">
                  <c:v>27638</c:v>
                </c:pt>
                <c:pt idx="974">
                  <c:v>27639</c:v>
                </c:pt>
                <c:pt idx="975">
                  <c:v>27640</c:v>
                </c:pt>
                <c:pt idx="976">
                  <c:v>27641</c:v>
                </c:pt>
                <c:pt idx="977">
                  <c:v>27642</c:v>
                </c:pt>
                <c:pt idx="978">
                  <c:v>27643</c:v>
                </c:pt>
                <c:pt idx="979">
                  <c:v>27644</c:v>
                </c:pt>
                <c:pt idx="980">
                  <c:v>27645</c:v>
                </c:pt>
                <c:pt idx="981">
                  <c:v>27646</c:v>
                </c:pt>
                <c:pt idx="982">
                  <c:v>27647</c:v>
                </c:pt>
                <c:pt idx="983">
                  <c:v>27648</c:v>
                </c:pt>
                <c:pt idx="984">
                  <c:v>27649</c:v>
                </c:pt>
                <c:pt idx="985">
                  <c:v>27650</c:v>
                </c:pt>
                <c:pt idx="986">
                  <c:v>27651</c:v>
                </c:pt>
                <c:pt idx="987">
                  <c:v>27652</c:v>
                </c:pt>
                <c:pt idx="988">
                  <c:v>27653</c:v>
                </c:pt>
                <c:pt idx="989">
                  <c:v>27654</c:v>
                </c:pt>
                <c:pt idx="990">
                  <c:v>27655</c:v>
                </c:pt>
                <c:pt idx="991">
                  <c:v>27656</c:v>
                </c:pt>
                <c:pt idx="992">
                  <c:v>27657</c:v>
                </c:pt>
                <c:pt idx="993">
                  <c:v>27658</c:v>
                </c:pt>
                <c:pt idx="994">
                  <c:v>27659</c:v>
                </c:pt>
                <c:pt idx="995">
                  <c:v>27660</c:v>
                </c:pt>
                <c:pt idx="996">
                  <c:v>27661</c:v>
                </c:pt>
                <c:pt idx="997">
                  <c:v>27662</c:v>
                </c:pt>
                <c:pt idx="998">
                  <c:v>27663</c:v>
                </c:pt>
                <c:pt idx="999">
                  <c:v>27664</c:v>
                </c:pt>
                <c:pt idx="1000">
                  <c:v>27665</c:v>
                </c:pt>
                <c:pt idx="1001">
                  <c:v>27666</c:v>
                </c:pt>
                <c:pt idx="1002">
                  <c:v>27667</c:v>
                </c:pt>
                <c:pt idx="1003">
                  <c:v>27668</c:v>
                </c:pt>
                <c:pt idx="1004">
                  <c:v>27669</c:v>
                </c:pt>
                <c:pt idx="1005">
                  <c:v>27670</c:v>
                </c:pt>
                <c:pt idx="1006">
                  <c:v>27671</c:v>
                </c:pt>
                <c:pt idx="1007">
                  <c:v>27672</c:v>
                </c:pt>
                <c:pt idx="1008">
                  <c:v>27673</c:v>
                </c:pt>
                <c:pt idx="1009">
                  <c:v>27674</c:v>
                </c:pt>
                <c:pt idx="1010">
                  <c:v>27675</c:v>
                </c:pt>
                <c:pt idx="1011">
                  <c:v>27676</c:v>
                </c:pt>
                <c:pt idx="1012">
                  <c:v>27677</c:v>
                </c:pt>
                <c:pt idx="1013">
                  <c:v>27678</c:v>
                </c:pt>
                <c:pt idx="1014">
                  <c:v>27679</c:v>
                </c:pt>
                <c:pt idx="1015">
                  <c:v>27680</c:v>
                </c:pt>
                <c:pt idx="1016">
                  <c:v>27681</c:v>
                </c:pt>
                <c:pt idx="1017">
                  <c:v>27682</c:v>
                </c:pt>
                <c:pt idx="1018">
                  <c:v>27683</c:v>
                </c:pt>
                <c:pt idx="1019">
                  <c:v>27684</c:v>
                </c:pt>
                <c:pt idx="1020">
                  <c:v>27685</c:v>
                </c:pt>
                <c:pt idx="1021">
                  <c:v>27686</c:v>
                </c:pt>
                <c:pt idx="1022">
                  <c:v>27687</c:v>
                </c:pt>
                <c:pt idx="1023">
                  <c:v>27688</c:v>
                </c:pt>
                <c:pt idx="1024">
                  <c:v>27689</c:v>
                </c:pt>
                <c:pt idx="1025">
                  <c:v>27690</c:v>
                </c:pt>
                <c:pt idx="1026">
                  <c:v>27691</c:v>
                </c:pt>
                <c:pt idx="1027">
                  <c:v>27692</c:v>
                </c:pt>
                <c:pt idx="1028">
                  <c:v>27693</c:v>
                </c:pt>
                <c:pt idx="1029">
                  <c:v>27694</c:v>
                </c:pt>
                <c:pt idx="1030">
                  <c:v>27695</c:v>
                </c:pt>
                <c:pt idx="1031">
                  <c:v>27696</c:v>
                </c:pt>
                <c:pt idx="1032">
                  <c:v>27697</c:v>
                </c:pt>
                <c:pt idx="1033">
                  <c:v>27698</c:v>
                </c:pt>
                <c:pt idx="1034">
                  <c:v>27699</c:v>
                </c:pt>
                <c:pt idx="1035">
                  <c:v>27700</c:v>
                </c:pt>
                <c:pt idx="1036">
                  <c:v>27701</c:v>
                </c:pt>
                <c:pt idx="1037">
                  <c:v>27702</c:v>
                </c:pt>
                <c:pt idx="1038">
                  <c:v>27703</c:v>
                </c:pt>
                <c:pt idx="1039">
                  <c:v>27704</c:v>
                </c:pt>
                <c:pt idx="1040">
                  <c:v>27705</c:v>
                </c:pt>
                <c:pt idx="1041">
                  <c:v>27706</c:v>
                </c:pt>
                <c:pt idx="1042">
                  <c:v>27707</c:v>
                </c:pt>
                <c:pt idx="1043">
                  <c:v>27708</c:v>
                </c:pt>
                <c:pt idx="1044">
                  <c:v>27709</c:v>
                </c:pt>
                <c:pt idx="1045">
                  <c:v>27710</c:v>
                </c:pt>
                <c:pt idx="1046">
                  <c:v>27711</c:v>
                </c:pt>
                <c:pt idx="1047">
                  <c:v>27712</c:v>
                </c:pt>
                <c:pt idx="1048">
                  <c:v>27713</c:v>
                </c:pt>
                <c:pt idx="1049">
                  <c:v>27714</c:v>
                </c:pt>
                <c:pt idx="1050">
                  <c:v>27715</c:v>
                </c:pt>
                <c:pt idx="1051">
                  <c:v>27716</c:v>
                </c:pt>
                <c:pt idx="1052">
                  <c:v>27717</c:v>
                </c:pt>
                <c:pt idx="1053">
                  <c:v>27718</c:v>
                </c:pt>
                <c:pt idx="1054">
                  <c:v>27719</c:v>
                </c:pt>
                <c:pt idx="1055">
                  <c:v>27720</c:v>
                </c:pt>
                <c:pt idx="1056">
                  <c:v>27721</c:v>
                </c:pt>
                <c:pt idx="1057">
                  <c:v>27722</c:v>
                </c:pt>
                <c:pt idx="1058">
                  <c:v>27723</c:v>
                </c:pt>
                <c:pt idx="1059">
                  <c:v>27724</c:v>
                </c:pt>
                <c:pt idx="1060">
                  <c:v>27725</c:v>
                </c:pt>
                <c:pt idx="1061">
                  <c:v>27726</c:v>
                </c:pt>
                <c:pt idx="1062">
                  <c:v>27727</c:v>
                </c:pt>
                <c:pt idx="1063">
                  <c:v>27728</c:v>
                </c:pt>
                <c:pt idx="1064">
                  <c:v>27729</c:v>
                </c:pt>
                <c:pt idx="1065">
                  <c:v>27730</c:v>
                </c:pt>
                <c:pt idx="1066">
                  <c:v>27731</c:v>
                </c:pt>
                <c:pt idx="1067">
                  <c:v>27732</c:v>
                </c:pt>
                <c:pt idx="1068">
                  <c:v>27733</c:v>
                </c:pt>
                <c:pt idx="1069">
                  <c:v>27734</c:v>
                </c:pt>
                <c:pt idx="1070">
                  <c:v>27735</c:v>
                </c:pt>
                <c:pt idx="1071">
                  <c:v>27736</c:v>
                </c:pt>
                <c:pt idx="1072">
                  <c:v>27737</c:v>
                </c:pt>
                <c:pt idx="1073">
                  <c:v>27738</c:v>
                </c:pt>
                <c:pt idx="1074">
                  <c:v>27739</c:v>
                </c:pt>
                <c:pt idx="1075">
                  <c:v>27740</c:v>
                </c:pt>
                <c:pt idx="1076">
                  <c:v>27741</c:v>
                </c:pt>
                <c:pt idx="1077">
                  <c:v>27742</c:v>
                </c:pt>
                <c:pt idx="1078">
                  <c:v>27743</c:v>
                </c:pt>
                <c:pt idx="1079">
                  <c:v>27744</c:v>
                </c:pt>
                <c:pt idx="1080">
                  <c:v>27745</c:v>
                </c:pt>
                <c:pt idx="1081">
                  <c:v>27746</c:v>
                </c:pt>
                <c:pt idx="1082">
                  <c:v>27747</c:v>
                </c:pt>
                <c:pt idx="1083">
                  <c:v>27748</c:v>
                </c:pt>
                <c:pt idx="1084">
                  <c:v>27749</c:v>
                </c:pt>
                <c:pt idx="1085">
                  <c:v>27750</c:v>
                </c:pt>
                <c:pt idx="1086">
                  <c:v>27751</c:v>
                </c:pt>
                <c:pt idx="1087">
                  <c:v>27752</c:v>
                </c:pt>
                <c:pt idx="1088">
                  <c:v>27753</c:v>
                </c:pt>
                <c:pt idx="1089">
                  <c:v>27754</c:v>
                </c:pt>
                <c:pt idx="1090">
                  <c:v>27755</c:v>
                </c:pt>
                <c:pt idx="1091">
                  <c:v>27756</c:v>
                </c:pt>
                <c:pt idx="1092">
                  <c:v>27757</c:v>
                </c:pt>
                <c:pt idx="1093">
                  <c:v>27758</c:v>
                </c:pt>
                <c:pt idx="1094">
                  <c:v>27759</c:v>
                </c:pt>
                <c:pt idx="1095">
                  <c:v>27760</c:v>
                </c:pt>
                <c:pt idx="1096">
                  <c:v>27761</c:v>
                </c:pt>
                <c:pt idx="1097">
                  <c:v>27762</c:v>
                </c:pt>
                <c:pt idx="1098">
                  <c:v>27763</c:v>
                </c:pt>
                <c:pt idx="1099">
                  <c:v>27764</c:v>
                </c:pt>
                <c:pt idx="1100">
                  <c:v>27765</c:v>
                </c:pt>
                <c:pt idx="1101">
                  <c:v>27766</c:v>
                </c:pt>
                <c:pt idx="1102">
                  <c:v>27767</c:v>
                </c:pt>
                <c:pt idx="1103">
                  <c:v>27768</c:v>
                </c:pt>
                <c:pt idx="1104">
                  <c:v>27769</c:v>
                </c:pt>
                <c:pt idx="1105">
                  <c:v>27770</c:v>
                </c:pt>
                <c:pt idx="1106">
                  <c:v>27771</c:v>
                </c:pt>
                <c:pt idx="1107">
                  <c:v>27772</c:v>
                </c:pt>
                <c:pt idx="1108">
                  <c:v>27773</c:v>
                </c:pt>
                <c:pt idx="1109">
                  <c:v>27774</c:v>
                </c:pt>
                <c:pt idx="1110">
                  <c:v>27775</c:v>
                </c:pt>
                <c:pt idx="1111">
                  <c:v>27776</c:v>
                </c:pt>
                <c:pt idx="1112">
                  <c:v>27777</c:v>
                </c:pt>
                <c:pt idx="1113">
                  <c:v>27778</c:v>
                </c:pt>
                <c:pt idx="1114">
                  <c:v>27779</c:v>
                </c:pt>
                <c:pt idx="1115">
                  <c:v>27780</c:v>
                </c:pt>
                <c:pt idx="1116">
                  <c:v>27781</c:v>
                </c:pt>
                <c:pt idx="1117">
                  <c:v>27782</c:v>
                </c:pt>
                <c:pt idx="1118">
                  <c:v>27783</c:v>
                </c:pt>
                <c:pt idx="1119">
                  <c:v>27784</c:v>
                </c:pt>
                <c:pt idx="1120">
                  <c:v>27785</c:v>
                </c:pt>
                <c:pt idx="1121">
                  <c:v>27786</c:v>
                </c:pt>
                <c:pt idx="1122">
                  <c:v>27787</c:v>
                </c:pt>
                <c:pt idx="1123">
                  <c:v>27788</c:v>
                </c:pt>
                <c:pt idx="1124">
                  <c:v>27789</c:v>
                </c:pt>
                <c:pt idx="1125">
                  <c:v>27790</c:v>
                </c:pt>
                <c:pt idx="1126">
                  <c:v>27791</c:v>
                </c:pt>
                <c:pt idx="1127">
                  <c:v>27792</c:v>
                </c:pt>
                <c:pt idx="1128">
                  <c:v>27793</c:v>
                </c:pt>
                <c:pt idx="1129">
                  <c:v>27794</c:v>
                </c:pt>
                <c:pt idx="1130">
                  <c:v>27795</c:v>
                </c:pt>
                <c:pt idx="1131">
                  <c:v>27796</c:v>
                </c:pt>
                <c:pt idx="1132">
                  <c:v>27797</c:v>
                </c:pt>
                <c:pt idx="1133">
                  <c:v>27798</c:v>
                </c:pt>
                <c:pt idx="1134">
                  <c:v>27799</c:v>
                </c:pt>
                <c:pt idx="1135">
                  <c:v>27800</c:v>
                </c:pt>
                <c:pt idx="1136">
                  <c:v>27801</c:v>
                </c:pt>
                <c:pt idx="1137">
                  <c:v>27802</c:v>
                </c:pt>
                <c:pt idx="1138">
                  <c:v>27803</c:v>
                </c:pt>
                <c:pt idx="1139">
                  <c:v>27804</c:v>
                </c:pt>
                <c:pt idx="1140">
                  <c:v>27805</c:v>
                </c:pt>
                <c:pt idx="1141">
                  <c:v>27806</c:v>
                </c:pt>
                <c:pt idx="1142">
                  <c:v>27807</c:v>
                </c:pt>
                <c:pt idx="1143">
                  <c:v>27808</c:v>
                </c:pt>
                <c:pt idx="1144">
                  <c:v>27809</c:v>
                </c:pt>
                <c:pt idx="1145">
                  <c:v>27810</c:v>
                </c:pt>
                <c:pt idx="1146">
                  <c:v>27811</c:v>
                </c:pt>
                <c:pt idx="1147">
                  <c:v>27812</c:v>
                </c:pt>
                <c:pt idx="1148">
                  <c:v>27813</c:v>
                </c:pt>
                <c:pt idx="1149">
                  <c:v>27814</c:v>
                </c:pt>
                <c:pt idx="1150">
                  <c:v>27815</c:v>
                </c:pt>
                <c:pt idx="1151">
                  <c:v>27816</c:v>
                </c:pt>
                <c:pt idx="1152">
                  <c:v>27817</c:v>
                </c:pt>
                <c:pt idx="1153">
                  <c:v>27818</c:v>
                </c:pt>
                <c:pt idx="1154">
                  <c:v>27819</c:v>
                </c:pt>
                <c:pt idx="1155">
                  <c:v>27820</c:v>
                </c:pt>
                <c:pt idx="1156">
                  <c:v>27821</c:v>
                </c:pt>
                <c:pt idx="1157">
                  <c:v>27822</c:v>
                </c:pt>
                <c:pt idx="1158">
                  <c:v>27823</c:v>
                </c:pt>
                <c:pt idx="1159">
                  <c:v>27824</c:v>
                </c:pt>
                <c:pt idx="1160">
                  <c:v>27825</c:v>
                </c:pt>
                <c:pt idx="1161">
                  <c:v>27826</c:v>
                </c:pt>
                <c:pt idx="1162">
                  <c:v>27827</c:v>
                </c:pt>
                <c:pt idx="1163">
                  <c:v>27828</c:v>
                </c:pt>
                <c:pt idx="1164">
                  <c:v>27829</c:v>
                </c:pt>
                <c:pt idx="1165">
                  <c:v>27830</c:v>
                </c:pt>
                <c:pt idx="1166">
                  <c:v>27831</c:v>
                </c:pt>
                <c:pt idx="1167">
                  <c:v>27832</c:v>
                </c:pt>
                <c:pt idx="1168">
                  <c:v>27833</c:v>
                </c:pt>
                <c:pt idx="1169">
                  <c:v>27834</c:v>
                </c:pt>
                <c:pt idx="1170">
                  <c:v>27835</c:v>
                </c:pt>
                <c:pt idx="1171">
                  <c:v>27836</c:v>
                </c:pt>
                <c:pt idx="1172">
                  <c:v>27837</c:v>
                </c:pt>
                <c:pt idx="1173">
                  <c:v>27838</c:v>
                </c:pt>
                <c:pt idx="1174">
                  <c:v>27839</c:v>
                </c:pt>
                <c:pt idx="1175">
                  <c:v>27840</c:v>
                </c:pt>
                <c:pt idx="1176">
                  <c:v>27841</c:v>
                </c:pt>
                <c:pt idx="1177">
                  <c:v>27842</c:v>
                </c:pt>
                <c:pt idx="1178">
                  <c:v>27843</c:v>
                </c:pt>
                <c:pt idx="1179">
                  <c:v>27844</c:v>
                </c:pt>
                <c:pt idx="1180">
                  <c:v>27845</c:v>
                </c:pt>
                <c:pt idx="1181">
                  <c:v>27846</c:v>
                </c:pt>
                <c:pt idx="1182">
                  <c:v>27847</c:v>
                </c:pt>
                <c:pt idx="1183">
                  <c:v>27848</c:v>
                </c:pt>
                <c:pt idx="1184">
                  <c:v>27849</c:v>
                </c:pt>
                <c:pt idx="1185">
                  <c:v>27850</c:v>
                </c:pt>
                <c:pt idx="1186">
                  <c:v>27851</c:v>
                </c:pt>
                <c:pt idx="1187">
                  <c:v>27852</c:v>
                </c:pt>
                <c:pt idx="1188">
                  <c:v>27853</c:v>
                </c:pt>
                <c:pt idx="1189">
                  <c:v>27854</c:v>
                </c:pt>
                <c:pt idx="1190">
                  <c:v>27855</c:v>
                </c:pt>
                <c:pt idx="1191">
                  <c:v>27856</c:v>
                </c:pt>
                <c:pt idx="1192">
                  <c:v>27857</c:v>
                </c:pt>
                <c:pt idx="1193">
                  <c:v>27858</c:v>
                </c:pt>
                <c:pt idx="1194">
                  <c:v>27859</c:v>
                </c:pt>
                <c:pt idx="1195">
                  <c:v>27860</c:v>
                </c:pt>
                <c:pt idx="1196">
                  <c:v>27861</c:v>
                </c:pt>
                <c:pt idx="1197">
                  <c:v>27862</c:v>
                </c:pt>
                <c:pt idx="1198">
                  <c:v>27863</c:v>
                </c:pt>
                <c:pt idx="1199">
                  <c:v>27864</c:v>
                </c:pt>
                <c:pt idx="1200">
                  <c:v>27865</c:v>
                </c:pt>
                <c:pt idx="1201">
                  <c:v>27866</c:v>
                </c:pt>
                <c:pt idx="1202">
                  <c:v>27867</c:v>
                </c:pt>
                <c:pt idx="1203">
                  <c:v>27868</c:v>
                </c:pt>
                <c:pt idx="1204">
                  <c:v>27869</c:v>
                </c:pt>
                <c:pt idx="1205">
                  <c:v>27870</c:v>
                </c:pt>
                <c:pt idx="1206">
                  <c:v>27871</c:v>
                </c:pt>
                <c:pt idx="1207">
                  <c:v>27872</c:v>
                </c:pt>
                <c:pt idx="1208">
                  <c:v>27873</c:v>
                </c:pt>
                <c:pt idx="1209">
                  <c:v>27874</c:v>
                </c:pt>
                <c:pt idx="1210">
                  <c:v>27875</c:v>
                </c:pt>
                <c:pt idx="1211">
                  <c:v>27876</c:v>
                </c:pt>
                <c:pt idx="1212">
                  <c:v>27877</c:v>
                </c:pt>
                <c:pt idx="1213">
                  <c:v>27878</c:v>
                </c:pt>
                <c:pt idx="1214">
                  <c:v>27879</c:v>
                </c:pt>
                <c:pt idx="1215">
                  <c:v>27880</c:v>
                </c:pt>
                <c:pt idx="1216">
                  <c:v>27881</c:v>
                </c:pt>
                <c:pt idx="1217">
                  <c:v>27882</c:v>
                </c:pt>
                <c:pt idx="1218">
                  <c:v>27883</c:v>
                </c:pt>
                <c:pt idx="1219">
                  <c:v>27884</c:v>
                </c:pt>
                <c:pt idx="1220">
                  <c:v>27885</c:v>
                </c:pt>
                <c:pt idx="1221">
                  <c:v>27886</c:v>
                </c:pt>
                <c:pt idx="1222">
                  <c:v>27887</c:v>
                </c:pt>
                <c:pt idx="1223">
                  <c:v>27888</c:v>
                </c:pt>
                <c:pt idx="1224">
                  <c:v>27889</c:v>
                </c:pt>
                <c:pt idx="1225">
                  <c:v>27890</c:v>
                </c:pt>
                <c:pt idx="1226">
                  <c:v>27891</c:v>
                </c:pt>
                <c:pt idx="1227">
                  <c:v>27892</c:v>
                </c:pt>
                <c:pt idx="1228">
                  <c:v>27893</c:v>
                </c:pt>
                <c:pt idx="1229">
                  <c:v>27894</c:v>
                </c:pt>
                <c:pt idx="1230">
                  <c:v>27895</c:v>
                </c:pt>
                <c:pt idx="1231">
                  <c:v>27896</c:v>
                </c:pt>
                <c:pt idx="1232">
                  <c:v>27897</c:v>
                </c:pt>
                <c:pt idx="1233">
                  <c:v>27898</c:v>
                </c:pt>
                <c:pt idx="1234">
                  <c:v>27899</c:v>
                </c:pt>
                <c:pt idx="1235">
                  <c:v>27900</c:v>
                </c:pt>
                <c:pt idx="1236">
                  <c:v>27901</c:v>
                </c:pt>
                <c:pt idx="1237">
                  <c:v>27902</c:v>
                </c:pt>
                <c:pt idx="1238">
                  <c:v>27903</c:v>
                </c:pt>
                <c:pt idx="1239">
                  <c:v>27904</c:v>
                </c:pt>
                <c:pt idx="1240">
                  <c:v>27905</c:v>
                </c:pt>
                <c:pt idx="1241">
                  <c:v>27906</c:v>
                </c:pt>
                <c:pt idx="1242">
                  <c:v>27907</c:v>
                </c:pt>
                <c:pt idx="1243">
                  <c:v>27908</c:v>
                </c:pt>
                <c:pt idx="1244">
                  <c:v>27909</c:v>
                </c:pt>
                <c:pt idx="1245">
                  <c:v>27910</c:v>
                </c:pt>
                <c:pt idx="1246">
                  <c:v>27911</c:v>
                </c:pt>
                <c:pt idx="1247">
                  <c:v>27912</c:v>
                </c:pt>
                <c:pt idx="1248">
                  <c:v>27913</c:v>
                </c:pt>
                <c:pt idx="1249">
                  <c:v>27914</c:v>
                </c:pt>
                <c:pt idx="1250">
                  <c:v>27915</c:v>
                </c:pt>
                <c:pt idx="1251">
                  <c:v>27916</c:v>
                </c:pt>
                <c:pt idx="1252">
                  <c:v>27917</c:v>
                </c:pt>
                <c:pt idx="1253">
                  <c:v>27918</c:v>
                </c:pt>
                <c:pt idx="1254">
                  <c:v>27919</c:v>
                </c:pt>
                <c:pt idx="1255">
                  <c:v>27920</c:v>
                </c:pt>
                <c:pt idx="1256">
                  <c:v>27921</c:v>
                </c:pt>
                <c:pt idx="1257">
                  <c:v>27922</c:v>
                </c:pt>
                <c:pt idx="1258">
                  <c:v>27923</c:v>
                </c:pt>
                <c:pt idx="1259">
                  <c:v>27924</c:v>
                </c:pt>
                <c:pt idx="1260">
                  <c:v>27925</c:v>
                </c:pt>
                <c:pt idx="1261">
                  <c:v>27926</c:v>
                </c:pt>
                <c:pt idx="1262">
                  <c:v>27927</c:v>
                </c:pt>
                <c:pt idx="1263">
                  <c:v>27928</c:v>
                </c:pt>
                <c:pt idx="1264">
                  <c:v>27929</c:v>
                </c:pt>
                <c:pt idx="1265">
                  <c:v>27930</c:v>
                </c:pt>
                <c:pt idx="1266">
                  <c:v>27931</c:v>
                </c:pt>
                <c:pt idx="1267">
                  <c:v>27932</c:v>
                </c:pt>
                <c:pt idx="1268">
                  <c:v>27933</c:v>
                </c:pt>
                <c:pt idx="1269">
                  <c:v>27934</c:v>
                </c:pt>
                <c:pt idx="1270">
                  <c:v>27935</c:v>
                </c:pt>
                <c:pt idx="1271">
                  <c:v>27936</c:v>
                </c:pt>
                <c:pt idx="1272">
                  <c:v>27937</c:v>
                </c:pt>
                <c:pt idx="1273">
                  <c:v>27938</c:v>
                </c:pt>
                <c:pt idx="1274">
                  <c:v>27939</c:v>
                </c:pt>
                <c:pt idx="1275">
                  <c:v>27940</c:v>
                </c:pt>
                <c:pt idx="1276">
                  <c:v>27941</c:v>
                </c:pt>
                <c:pt idx="1277">
                  <c:v>27942</c:v>
                </c:pt>
                <c:pt idx="1278">
                  <c:v>27943</c:v>
                </c:pt>
                <c:pt idx="1279">
                  <c:v>27944</c:v>
                </c:pt>
                <c:pt idx="1280">
                  <c:v>27945</c:v>
                </c:pt>
                <c:pt idx="1281">
                  <c:v>27946</c:v>
                </c:pt>
                <c:pt idx="1282">
                  <c:v>27947</c:v>
                </c:pt>
                <c:pt idx="1283">
                  <c:v>27948</c:v>
                </c:pt>
                <c:pt idx="1284">
                  <c:v>27949</c:v>
                </c:pt>
                <c:pt idx="1285">
                  <c:v>27950</c:v>
                </c:pt>
                <c:pt idx="1286">
                  <c:v>27951</c:v>
                </c:pt>
                <c:pt idx="1287">
                  <c:v>27952</c:v>
                </c:pt>
                <c:pt idx="1288">
                  <c:v>27953</c:v>
                </c:pt>
                <c:pt idx="1289">
                  <c:v>27954</c:v>
                </c:pt>
                <c:pt idx="1290">
                  <c:v>27955</c:v>
                </c:pt>
                <c:pt idx="1291">
                  <c:v>27956</c:v>
                </c:pt>
                <c:pt idx="1292">
                  <c:v>27957</c:v>
                </c:pt>
                <c:pt idx="1293">
                  <c:v>27958</c:v>
                </c:pt>
                <c:pt idx="1294">
                  <c:v>27959</c:v>
                </c:pt>
                <c:pt idx="1295">
                  <c:v>27960</c:v>
                </c:pt>
                <c:pt idx="1296">
                  <c:v>27961</c:v>
                </c:pt>
                <c:pt idx="1297">
                  <c:v>27962</c:v>
                </c:pt>
                <c:pt idx="1298">
                  <c:v>27963</c:v>
                </c:pt>
                <c:pt idx="1299">
                  <c:v>27964</c:v>
                </c:pt>
                <c:pt idx="1300">
                  <c:v>27965</c:v>
                </c:pt>
                <c:pt idx="1301">
                  <c:v>27966</c:v>
                </c:pt>
                <c:pt idx="1302">
                  <c:v>27967</c:v>
                </c:pt>
                <c:pt idx="1303">
                  <c:v>27968</c:v>
                </c:pt>
                <c:pt idx="1304">
                  <c:v>27969</c:v>
                </c:pt>
                <c:pt idx="1305">
                  <c:v>27970</c:v>
                </c:pt>
                <c:pt idx="1306">
                  <c:v>27971</c:v>
                </c:pt>
                <c:pt idx="1307">
                  <c:v>27972</c:v>
                </c:pt>
                <c:pt idx="1308">
                  <c:v>27973</c:v>
                </c:pt>
                <c:pt idx="1309">
                  <c:v>27974</c:v>
                </c:pt>
                <c:pt idx="1310">
                  <c:v>27975</c:v>
                </c:pt>
                <c:pt idx="1311">
                  <c:v>27976</c:v>
                </c:pt>
                <c:pt idx="1312">
                  <c:v>27977</c:v>
                </c:pt>
                <c:pt idx="1313">
                  <c:v>27978</c:v>
                </c:pt>
                <c:pt idx="1314">
                  <c:v>27979</c:v>
                </c:pt>
                <c:pt idx="1315">
                  <c:v>27980</c:v>
                </c:pt>
                <c:pt idx="1316">
                  <c:v>27981</c:v>
                </c:pt>
                <c:pt idx="1317">
                  <c:v>27982</c:v>
                </c:pt>
                <c:pt idx="1318">
                  <c:v>27983</c:v>
                </c:pt>
                <c:pt idx="1319">
                  <c:v>27984</c:v>
                </c:pt>
                <c:pt idx="1320">
                  <c:v>27985</c:v>
                </c:pt>
                <c:pt idx="1321">
                  <c:v>27986</c:v>
                </c:pt>
                <c:pt idx="1322">
                  <c:v>27987</c:v>
                </c:pt>
                <c:pt idx="1323">
                  <c:v>27988</c:v>
                </c:pt>
                <c:pt idx="1324">
                  <c:v>27989</c:v>
                </c:pt>
                <c:pt idx="1325">
                  <c:v>27990</c:v>
                </c:pt>
                <c:pt idx="1326">
                  <c:v>27991</c:v>
                </c:pt>
                <c:pt idx="1327">
                  <c:v>27992</c:v>
                </c:pt>
                <c:pt idx="1328">
                  <c:v>27993</c:v>
                </c:pt>
                <c:pt idx="1329">
                  <c:v>27994</c:v>
                </c:pt>
                <c:pt idx="1330">
                  <c:v>27995</c:v>
                </c:pt>
                <c:pt idx="1331">
                  <c:v>27996</c:v>
                </c:pt>
                <c:pt idx="1332">
                  <c:v>27997</c:v>
                </c:pt>
                <c:pt idx="1333">
                  <c:v>27998</c:v>
                </c:pt>
                <c:pt idx="1334">
                  <c:v>27999</c:v>
                </c:pt>
                <c:pt idx="1335">
                  <c:v>28000</c:v>
                </c:pt>
                <c:pt idx="1336">
                  <c:v>28001</c:v>
                </c:pt>
                <c:pt idx="1337">
                  <c:v>28002</c:v>
                </c:pt>
                <c:pt idx="1338">
                  <c:v>28003</c:v>
                </c:pt>
                <c:pt idx="1339">
                  <c:v>28004</c:v>
                </c:pt>
                <c:pt idx="1340">
                  <c:v>28005</c:v>
                </c:pt>
                <c:pt idx="1341">
                  <c:v>28006</c:v>
                </c:pt>
                <c:pt idx="1342">
                  <c:v>28007</c:v>
                </c:pt>
                <c:pt idx="1343">
                  <c:v>28008</c:v>
                </c:pt>
                <c:pt idx="1344">
                  <c:v>28009</c:v>
                </c:pt>
                <c:pt idx="1345">
                  <c:v>28010</c:v>
                </c:pt>
                <c:pt idx="1346">
                  <c:v>28011</c:v>
                </c:pt>
                <c:pt idx="1347">
                  <c:v>28012</c:v>
                </c:pt>
                <c:pt idx="1348">
                  <c:v>28013</c:v>
                </c:pt>
                <c:pt idx="1349">
                  <c:v>28014</c:v>
                </c:pt>
                <c:pt idx="1350">
                  <c:v>28015</c:v>
                </c:pt>
                <c:pt idx="1351">
                  <c:v>28016</c:v>
                </c:pt>
                <c:pt idx="1352">
                  <c:v>28017</c:v>
                </c:pt>
                <c:pt idx="1353">
                  <c:v>28018</c:v>
                </c:pt>
                <c:pt idx="1354">
                  <c:v>28019</c:v>
                </c:pt>
                <c:pt idx="1355">
                  <c:v>28020</c:v>
                </c:pt>
                <c:pt idx="1356">
                  <c:v>28021</c:v>
                </c:pt>
                <c:pt idx="1357">
                  <c:v>28022</c:v>
                </c:pt>
                <c:pt idx="1358">
                  <c:v>28023</c:v>
                </c:pt>
                <c:pt idx="1359">
                  <c:v>28024</c:v>
                </c:pt>
                <c:pt idx="1360">
                  <c:v>28025</c:v>
                </c:pt>
                <c:pt idx="1361">
                  <c:v>28026</c:v>
                </c:pt>
                <c:pt idx="1362">
                  <c:v>28027</c:v>
                </c:pt>
                <c:pt idx="1363">
                  <c:v>28028</c:v>
                </c:pt>
                <c:pt idx="1364">
                  <c:v>28029</c:v>
                </c:pt>
                <c:pt idx="1365">
                  <c:v>28030</c:v>
                </c:pt>
                <c:pt idx="1366">
                  <c:v>28031</c:v>
                </c:pt>
                <c:pt idx="1367">
                  <c:v>28032</c:v>
                </c:pt>
                <c:pt idx="1368">
                  <c:v>28033</c:v>
                </c:pt>
                <c:pt idx="1369">
                  <c:v>28034</c:v>
                </c:pt>
                <c:pt idx="1370">
                  <c:v>28035</c:v>
                </c:pt>
                <c:pt idx="1371">
                  <c:v>28036</c:v>
                </c:pt>
                <c:pt idx="1372">
                  <c:v>28037</c:v>
                </c:pt>
                <c:pt idx="1373">
                  <c:v>28038</c:v>
                </c:pt>
                <c:pt idx="1374">
                  <c:v>28039</c:v>
                </c:pt>
                <c:pt idx="1375">
                  <c:v>28040</c:v>
                </c:pt>
                <c:pt idx="1376">
                  <c:v>28041</c:v>
                </c:pt>
                <c:pt idx="1377">
                  <c:v>28042</c:v>
                </c:pt>
                <c:pt idx="1378">
                  <c:v>28043</c:v>
                </c:pt>
                <c:pt idx="1379">
                  <c:v>28044</c:v>
                </c:pt>
                <c:pt idx="1380">
                  <c:v>28045</c:v>
                </c:pt>
                <c:pt idx="1381">
                  <c:v>28046</c:v>
                </c:pt>
                <c:pt idx="1382">
                  <c:v>28047</c:v>
                </c:pt>
                <c:pt idx="1383">
                  <c:v>28048</c:v>
                </c:pt>
                <c:pt idx="1384">
                  <c:v>28049</c:v>
                </c:pt>
                <c:pt idx="1385">
                  <c:v>28050</c:v>
                </c:pt>
                <c:pt idx="1386">
                  <c:v>28051</c:v>
                </c:pt>
                <c:pt idx="1387">
                  <c:v>28052</c:v>
                </c:pt>
                <c:pt idx="1388">
                  <c:v>28053</c:v>
                </c:pt>
                <c:pt idx="1389">
                  <c:v>28054</c:v>
                </c:pt>
                <c:pt idx="1390">
                  <c:v>28055</c:v>
                </c:pt>
                <c:pt idx="1391">
                  <c:v>28056</c:v>
                </c:pt>
                <c:pt idx="1392">
                  <c:v>28057</c:v>
                </c:pt>
                <c:pt idx="1393">
                  <c:v>28058</c:v>
                </c:pt>
                <c:pt idx="1394">
                  <c:v>28059</c:v>
                </c:pt>
                <c:pt idx="1395">
                  <c:v>28060</c:v>
                </c:pt>
                <c:pt idx="1396">
                  <c:v>28061</c:v>
                </c:pt>
                <c:pt idx="1397">
                  <c:v>28062</c:v>
                </c:pt>
                <c:pt idx="1398">
                  <c:v>28063</c:v>
                </c:pt>
                <c:pt idx="1399">
                  <c:v>28064</c:v>
                </c:pt>
                <c:pt idx="1400">
                  <c:v>28065</c:v>
                </c:pt>
                <c:pt idx="1401">
                  <c:v>28066</c:v>
                </c:pt>
                <c:pt idx="1402">
                  <c:v>28067</c:v>
                </c:pt>
                <c:pt idx="1403">
                  <c:v>28068</c:v>
                </c:pt>
                <c:pt idx="1404">
                  <c:v>28069</c:v>
                </c:pt>
                <c:pt idx="1405">
                  <c:v>28070</c:v>
                </c:pt>
                <c:pt idx="1406">
                  <c:v>28071</c:v>
                </c:pt>
                <c:pt idx="1407">
                  <c:v>28072</c:v>
                </c:pt>
                <c:pt idx="1408">
                  <c:v>28073</c:v>
                </c:pt>
                <c:pt idx="1409">
                  <c:v>28074</c:v>
                </c:pt>
                <c:pt idx="1410">
                  <c:v>28075</c:v>
                </c:pt>
                <c:pt idx="1411">
                  <c:v>28076</c:v>
                </c:pt>
                <c:pt idx="1412">
                  <c:v>28077</c:v>
                </c:pt>
                <c:pt idx="1413">
                  <c:v>28078</c:v>
                </c:pt>
                <c:pt idx="1414">
                  <c:v>28079</c:v>
                </c:pt>
                <c:pt idx="1415">
                  <c:v>28080</c:v>
                </c:pt>
                <c:pt idx="1416">
                  <c:v>28081</c:v>
                </c:pt>
                <c:pt idx="1417">
                  <c:v>28082</c:v>
                </c:pt>
                <c:pt idx="1418">
                  <c:v>28083</c:v>
                </c:pt>
                <c:pt idx="1419">
                  <c:v>28084</c:v>
                </c:pt>
                <c:pt idx="1420">
                  <c:v>28085</c:v>
                </c:pt>
                <c:pt idx="1421">
                  <c:v>28086</c:v>
                </c:pt>
                <c:pt idx="1422">
                  <c:v>28087</c:v>
                </c:pt>
                <c:pt idx="1423">
                  <c:v>28088</c:v>
                </c:pt>
                <c:pt idx="1424">
                  <c:v>28089</c:v>
                </c:pt>
                <c:pt idx="1425">
                  <c:v>28090</c:v>
                </c:pt>
                <c:pt idx="1426">
                  <c:v>28091</c:v>
                </c:pt>
                <c:pt idx="1427">
                  <c:v>28092</c:v>
                </c:pt>
                <c:pt idx="1428">
                  <c:v>28093</c:v>
                </c:pt>
                <c:pt idx="1429">
                  <c:v>28094</c:v>
                </c:pt>
                <c:pt idx="1430">
                  <c:v>28095</c:v>
                </c:pt>
                <c:pt idx="1431">
                  <c:v>28096</c:v>
                </c:pt>
                <c:pt idx="1432">
                  <c:v>28097</c:v>
                </c:pt>
                <c:pt idx="1433">
                  <c:v>28098</c:v>
                </c:pt>
                <c:pt idx="1434">
                  <c:v>28099</c:v>
                </c:pt>
                <c:pt idx="1435">
                  <c:v>28100</c:v>
                </c:pt>
                <c:pt idx="1436">
                  <c:v>28101</c:v>
                </c:pt>
                <c:pt idx="1437">
                  <c:v>28102</c:v>
                </c:pt>
                <c:pt idx="1438">
                  <c:v>28103</c:v>
                </c:pt>
                <c:pt idx="1439">
                  <c:v>28104</c:v>
                </c:pt>
                <c:pt idx="1440">
                  <c:v>28105</c:v>
                </c:pt>
                <c:pt idx="1441">
                  <c:v>28106</c:v>
                </c:pt>
                <c:pt idx="1442">
                  <c:v>28107</c:v>
                </c:pt>
                <c:pt idx="1443">
                  <c:v>28108</c:v>
                </c:pt>
                <c:pt idx="1444">
                  <c:v>28109</c:v>
                </c:pt>
                <c:pt idx="1445">
                  <c:v>28110</c:v>
                </c:pt>
                <c:pt idx="1446">
                  <c:v>28111</c:v>
                </c:pt>
                <c:pt idx="1447">
                  <c:v>28112</c:v>
                </c:pt>
                <c:pt idx="1448">
                  <c:v>28113</c:v>
                </c:pt>
                <c:pt idx="1449">
                  <c:v>28114</c:v>
                </c:pt>
                <c:pt idx="1450">
                  <c:v>28115</c:v>
                </c:pt>
                <c:pt idx="1451">
                  <c:v>28116</c:v>
                </c:pt>
                <c:pt idx="1452">
                  <c:v>28117</c:v>
                </c:pt>
                <c:pt idx="1453">
                  <c:v>28118</c:v>
                </c:pt>
                <c:pt idx="1454">
                  <c:v>28119</c:v>
                </c:pt>
                <c:pt idx="1455">
                  <c:v>28120</c:v>
                </c:pt>
                <c:pt idx="1456">
                  <c:v>28121</c:v>
                </c:pt>
                <c:pt idx="1457">
                  <c:v>28122</c:v>
                </c:pt>
                <c:pt idx="1458">
                  <c:v>28123</c:v>
                </c:pt>
                <c:pt idx="1459">
                  <c:v>28124</c:v>
                </c:pt>
                <c:pt idx="1460">
                  <c:v>28125</c:v>
                </c:pt>
                <c:pt idx="1461">
                  <c:v>28126</c:v>
                </c:pt>
                <c:pt idx="1462">
                  <c:v>28127</c:v>
                </c:pt>
                <c:pt idx="1463">
                  <c:v>28128</c:v>
                </c:pt>
                <c:pt idx="1464">
                  <c:v>28129</c:v>
                </c:pt>
                <c:pt idx="1465">
                  <c:v>28130</c:v>
                </c:pt>
                <c:pt idx="1466">
                  <c:v>28131</c:v>
                </c:pt>
                <c:pt idx="1467">
                  <c:v>28132</c:v>
                </c:pt>
                <c:pt idx="1468">
                  <c:v>28133</c:v>
                </c:pt>
                <c:pt idx="1469">
                  <c:v>28134</c:v>
                </c:pt>
                <c:pt idx="1470">
                  <c:v>28135</c:v>
                </c:pt>
                <c:pt idx="1471">
                  <c:v>28136</c:v>
                </c:pt>
                <c:pt idx="1472">
                  <c:v>28137</c:v>
                </c:pt>
                <c:pt idx="1473">
                  <c:v>28138</c:v>
                </c:pt>
                <c:pt idx="1474">
                  <c:v>28139</c:v>
                </c:pt>
                <c:pt idx="1475">
                  <c:v>28140</c:v>
                </c:pt>
                <c:pt idx="1476">
                  <c:v>28141</c:v>
                </c:pt>
                <c:pt idx="1477">
                  <c:v>28142</c:v>
                </c:pt>
                <c:pt idx="1478">
                  <c:v>28143</c:v>
                </c:pt>
                <c:pt idx="1479">
                  <c:v>28144</c:v>
                </c:pt>
                <c:pt idx="1480">
                  <c:v>28145</c:v>
                </c:pt>
                <c:pt idx="1481">
                  <c:v>28146</c:v>
                </c:pt>
                <c:pt idx="1482">
                  <c:v>28147</c:v>
                </c:pt>
                <c:pt idx="1483">
                  <c:v>28148</c:v>
                </c:pt>
                <c:pt idx="1484">
                  <c:v>28149</c:v>
                </c:pt>
                <c:pt idx="1485">
                  <c:v>28150</c:v>
                </c:pt>
                <c:pt idx="1486">
                  <c:v>28151</c:v>
                </c:pt>
                <c:pt idx="1487">
                  <c:v>28152</c:v>
                </c:pt>
                <c:pt idx="1488">
                  <c:v>28153</c:v>
                </c:pt>
                <c:pt idx="1489">
                  <c:v>28154</c:v>
                </c:pt>
                <c:pt idx="1490">
                  <c:v>28155</c:v>
                </c:pt>
                <c:pt idx="1491">
                  <c:v>28156</c:v>
                </c:pt>
                <c:pt idx="1492">
                  <c:v>28157</c:v>
                </c:pt>
                <c:pt idx="1493">
                  <c:v>28158</c:v>
                </c:pt>
                <c:pt idx="1494">
                  <c:v>28159</c:v>
                </c:pt>
                <c:pt idx="1495">
                  <c:v>28160</c:v>
                </c:pt>
                <c:pt idx="1496">
                  <c:v>28161</c:v>
                </c:pt>
                <c:pt idx="1497">
                  <c:v>28162</c:v>
                </c:pt>
                <c:pt idx="1498">
                  <c:v>28163</c:v>
                </c:pt>
                <c:pt idx="1499">
                  <c:v>28164</c:v>
                </c:pt>
                <c:pt idx="1500">
                  <c:v>28165</c:v>
                </c:pt>
                <c:pt idx="1501">
                  <c:v>28166</c:v>
                </c:pt>
                <c:pt idx="1502">
                  <c:v>28167</c:v>
                </c:pt>
                <c:pt idx="1503">
                  <c:v>28168</c:v>
                </c:pt>
                <c:pt idx="1504">
                  <c:v>28169</c:v>
                </c:pt>
                <c:pt idx="1505">
                  <c:v>28170</c:v>
                </c:pt>
                <c:pt idx="1506">
                  <c:v>28171</c:v>
                </c:pt>
                <c:pt idx="1507">
                  <c:v>28172</c:v>
                </c:pt>
                <c:pt idx="1508">
                  <c:v>28173</c:v>
                </c:pt>
                <c:pt idx="1509">
                  <c:v>28174</c:v>
                </c:pt>
                <c:pt idx="1510">
                  <c:v>28175</c:v>
                </c:pt>
                <c:pt idx="1511">
                  <c:v>28176</c:v>
                </c:pt>
                <c:pt idx="1512">
                  <c:v>28177</c:v>
                </c:pt>
                <c:pt idx="1513">
                  <c:v>28178</c:v>
                </c:pt>
                <c:pt idx="1514">
                  <c:v>28179</c:v>
                </c:pt>
                <c:pt idx="1515">
                  <c:v>28180</c:v>
                </c:pt>
                <c:pt idx="1516">
                  <c:v>28181</c:v>
                </c:pt>
                <c:pt idx="1517">
                  <c:v>28182</c:v>
                </c:pt>
                <c:pt idx="1518">
                  <c:v>28183</c:v>
                </c:pt>
                <c:pt idx="1519">
                  <c:v>28184</c:v>
                </c:pt>
                <c:pt idx="1520">
                  <c:v>28185</c:v>
                </c:pt>
                <c:pt idx="1521">
                  <c:v>28186</c:v>
                </c:pt>
                <c:pt idx="1522">
                  <c:v>28187</c:v>
                </c:pt>
                <c:pt idx="1523">
                  <c:v>28188</c:v>
                </c:pt>
                <c:pt idx="1524">
                  <c:v>28189</c:v>
                </c:pt>
                <c:pt idx="1525">
                  <c:v>28190</c:v>
                </c:pt>
                <c:pt idx="1526">
                  <c:v>28191</c:v>
                </c:pt>
                <c:pt idx="1527">
                  <c:v>28192</c:v>
                </c:pt>
                <c:pt idx="1528">
                  <c:v>28193</c:v>
                </c:pt>
                <c:pt idx="1529">
                  <c:v>28194</c:v>
                </c:pt>
                <c:pt idx="1530">
                  <c:v>28195</c:v>
                </c:pt>
                <c:pt idx="1531">
                  <c:v>28196</c:v>
                </c:pt>
                <c:pt idx="1532">
                  <c:v>28197</c:v>
                </c:pt>
                <c:pt idx="1533">
                  <c:v>28198</c:v>
                </c:pt>
                <c:pt idx="1534">
                  <c:v>28199</c:v>
                </c:pt>
                <c:pt idx="1535">
                  <c:v>28200</c:v>
                </c:pt>
                <c:pt idx="1536">
                  <c:v>28201</c:v>
                </c:pt>
                <c:pt idx="1537">
                  <c:v>28202</c:v>
                </c:pt>
                <c:pt idx="1538">
                  <c:v>28203</c:v>
                </c:pt>
                <c:pt idx="1539">
                  <c:v>28204</c:v>
                </c:pt>
                <c:pt idx="1540">
                  <c:v>28205</c:v>
                </c:pt>
                <c:pt idx="1541">
                  <c:v>28206</c:v>
                </c:pt>
                <c:pt idx="1542">
                  <c:v>28207</c:v>
                </c:pt>
                <c:pt idx="1543">
                  <c:v>28208</c:v>
                </c:pt>
                <c:pt idx="1544">
                  <c:v>28209</c:v>
                </c:pt>
                <c:pt idx="1545">
                  <c:v>28210</c:v>
                </c:pt>
                <c:pt idx="1546">
                  <c:v>28211</c:v>
                </c:pt>
                <c:pt idx="1547">
                  <c:v>28212</c:v>
                </c:pt>
                <c:pt idx="1548">
                  <c:v>28213</c:v>
                </c:pt>
                <c:pt idx="1549">
                  <c:v>28214</c:v>
                </c:pt>
                <c:pt idx="1550">
                  <c:v>28215</c:v>
                </c:pt>
                <c:pt idx="1551">
                  <c:v>28216</c:v>
                </c:pt>
                <c:pt idx="1552">
                  <c:v>28217</c:v>
                </c:pt>
                <c:pt idx="1553">
                  <c:v>28218</c:v>
                </c:pt>
                <c:pt idx="1554">
                  <c:v>28219</c:v>
                </c:pt>
                <c:pt idx="1555">
                  <c:v>28220</c:v>
                </c:pt>
                <c:pt idx="1556">
                  <c:v>28221</c:v>
                </c:pt>
                <c:pt idx="1557">
                  <c:v>28222</c:v>
                </c:pt>
                <c:pt idx="1558">
                  <c:v>28223</c:v>
                </c:pt>
                <c:pt idx="1559">
                  <c:v>28224</c:v>
                </c:pt>
                <c:pt idx="1560">
                  <c:v>28225</c:v>
                </c:pt>
                <c:pt idx="1561">
                  <c:v>28226</c:v>
                </c:pt>
                <c:pt idx="1562">
                  <c:v>28227</c:v>
                </c:pt>
                <c:pt idx="1563">
                  <c:v>28228</c:v>
                </c:pt>
                <c:pt idx="1564">
                  <c:v>28229</c:v>
                </c:pt>
                <c:pt idx="1565">
                  <c:v>28230</c:v>
                </c:pt>
                <c:pt idx="1566">
                  <c:v>28231</c:v>
                </c:pt>
                <c:pt idx="1567">
                  <c:v>28232</c:v>
                </c:pt>
                <c:pt idx="1568">
                  <c:v>28233</c:v>
                </c:pt>
                <c:pt idx="1569">
                  <c:v>28234</c:v>
                </c:pt>
                <c:pt idx="1570">
                  <c:v>28235</c:v>
                </c:pt>
                <c:pt idx="1571">
                  <c:v>28236</c:v>
                </c:pt>
                <c:pt idx="1572">
                  <c:v>28237</c:v>
                </c:pt>
                <c:pt idx="1573">
                  <c:v>28238</c:v>
                </c:pt>
                <c:pt idx="1574">
                  <c:v>28239</c:v>
                </c:pt>
                <c:pt idx="1575">
                  <c:v>28240</c:v>
                </c:pt>
                <c:pt idx="1576">
                  <c:v>28241</c:v>
                </c:pt>
                <c:pt idx="1577">
                  <c:v>28242</c:v>
                </c:pt>
                <c:pt idx="1578">
                  <c:v>28243</c:v>
                </c:pt>
                <c:pt idx="1579">
                  <c:v>28244</c:v>
                </c:pt>
                <c:pt idx="1580">
                  <c:v>28245</c:v>
                </c:pt>
                <c:pt idx="1581">
                  <c:v>28246</c:v>
                </c:pt>
                <c:pt idx="1582">
                  <c:v>28247</c:v>
                </c:pt>
                <c:pt idx="1583">
                  <c:v>28248</c:v>
                </c:pt>
                <c:pt idx="1584">
                  <c:v>28249</c:v>
                </c:pt>
                <c:pt idx="1585">
                  <c:v>28250</c:v>
                </c:pt>
                <c:pt idx="1586">
                  <c:v>28251</c:v>
                </c:pt>
                <c:pt idx="1587">
                  <c:v>28252</c:v>
                </c:pt>
                <c:pt idx="1588">
                  <c:v>28253</c:v>
                </c:pt>
                <c:pt idx="1589">
                  <c:v>28254</c:v>
                </c:pt>
                <c:pt idx="1590">
                  <c:v>28255</c:v>
                </c:pt>
                <c:pt idx="1591">
                  <c:v>28256</c:v>
                </c:pt>
                <c:pt idx="1592">
                  <c:v>28257</c:v>
                </c:pt>
                <c:pt idx="1593">
                  <c:v>28258</c:v>
                </c:pt>
                <c:pt idx="1594">
                  <c:v>28259</c:v>
                </c:pt>
                <c:pt idx="1595">
                  <c:v>28260</c:v>
                </c:pt>
                <c:pt idx="1596">
                  <c:v>28261</c:v>
                </c:pt>
                <c:pt idx="1597">
                  <c:v>28262</c:v>
                </c:pt>
                <c:pt idx="1598">
                  <c:v>28263</c:v>
                </c:pt>
                <c:pt idx="1599">
                  <c:v>28264</c:v>
                </c:pt>
                <c:pt idx="1600">
                  <c:v>28265</c:v>
                </c:pt>
                <c:pt idx="1601">
                  <c:v>28266</c:v>
                </c:pt>
                <c:pt idx="1602">
                  <c:v>28267</c:v>
                </c:pt>
                <c:pt idx="1603">
                  <c:v>28268</c:v>
                </c:pt>
                <c:pt idx="1604">
                  <c:v>28269</c:v>
                </c:pt>
                <c:pt idx="1605">
                  <c:v>28270</c:v>
                </c:pt>
                <c:pt idx="1606">
                  <c:v>28271</c:v>
                </c:pt>
                <c:pt idx="1607">
                  <c:v>28272</c:v>
                </c:pt>
                <c:pt idx="1608">
                  <c:v>28273</c:v>
                </c:pt>
                <c:pt idx="1609">
                  <c:v>28274</c:v>
                </c:pt>
                <c:pt idx="1610">
                  <c:v>28275</c:v>
                </c:pt>
                <c:pt idx="1611">
                  <c:v>28276</c:v>
                </c:pt>
                <c:pt idx="1612">
                  <c:v>28277</c:v>
                </c:pt>
                <c:pt idx="1613">
                  <c:v>28278</c:v>
                </c:pt>
                <c:pt idx="1614">
                  <c:v>28279</c:v>
                </c:pt>
                <c:pt idx="1615">
                  <c:v>28280</c:v>
                </c:pt>
                <c:pt idx="1616">
                  <c:v>28281</c:v>
                </c:pt>
                <c:pt idx="1617">
                  <c:v>28282</c:v>
                </c:pt>
                <c:pt idx="1618">
                  <c:v>28283</c:v>
                </c:pt>
                <c:pt idx="1619">
                  <c:v>28284</c:v>
                </c:pt>
                <c:pt idx="1620">
                  <c:v>28285</c:v>
                </c:pt>
                <c:pt idx="1621">
                  <c:v>28286</c:v>
                </c:pt>
                <c:pt idx="1622">
                  <c:v>28287</c:v>
                </c:pt>
                <c:pt idx="1623">
                  <c:v>28288</c:v>
                </c:pt>
                <c:pt idx="1624">
                  <c:v>28289</c:v>
                </c:pt>
                <c:pt idx="1625">
                  <c:v>28290</c:v>
                </c:pt>
                <c:pt idx="1626">
                  <c:v>28291</c:v>
                </c:pt>
                <c:pt idx="1627">
                  <c:v>28292</c:v>
                </c:pt>
                <c:pt idx="1628">
                  <c:v>28293</c:v>
                </c:pt>
                <c:pt idx="1629">
                  <c:v>28294</c:v>
                </c:pt>
                <c:pt idx="1630">
                  <c:v>28295</c:v>
                </c:pt>
                <c:pt idx="1631">
                  <c:v>28296</c:v>
                </c:pt>
                <c:pt idx="1632">
                  <c:v>28297</c:v>
                </c:pt>
                <c:pt idx="1633">
                  <c:v>28298</c:v>
                </c:pt>
                <c:pt idx="1634">
                  <c:v>28299</c:v>
                </c:pt>
                <c:pt idx="1635">
                  <c:v>28300</c:v>
                </c:pt>
                <c:pt idx="1636">
                  <c:v>28301</c:v>
                </c:pt>
                <c:pt idx="1637">
                  <c:v>28302</c:v>
                </c:pt>
                <c:pt idx="1638">
                  <c:v>28303</c:v>
                </c:pt>
                <c:pt idx="1639">
                  <c:v>28304</c:v>
                </c:pt>
                <c:pt idx="1640">
                  <c:v>28305</c:v>
                </c:pt>
                <c:pt idx="1641">
                  <c:v>28306</c:v>
                </c:pt>
                <c:pt idx="1642">
                  <c:v>28307</c:v>
                </c:pt>
                <c:pt idx="1643">
                  <c:v>28308</c:v>
                </c:pt>
                <c:pt idx="1644">
                  <c:v>28309</c:v>
                </c:pt>
                <c:pt idx="1645">
                  <c:v>28310</c:v>
                </c:pt>
                <c:pt idx="1646">
                  <c:v>28311</c:v>
                </c:pt>
                <c:pt idx="1647">
                  <c:v>28312</c:v>
                </c:pt>
                <c:pt idx="1648">
                  <c:v>28313</c:v>
                </c:pt>
                <c:pt idx="1649">
                  <c:v>28314</c:v>
                </c:pt>
                <c:pt idx="1650">
                  <c:v>28315</c:v>
                </c:pt>
                <c:pt idx="1651">
                  <c:v>28316</c:v>
                </c:pt>
                <c:pt idx="1652">
                  <c:v>28317</c:v>
                </c:pt>
                <c:pt idx="1653">
                  <c:v>28318</c:v>
                </c:pt>
                <c:pt idx="1654">
                  <c:v>28319</c:v>
                </c:pt>
                <c:pt idx="1655">
                  <c:v>28320</c:v>
                </c:pt>
                <c:pt idx="1656">
                  <c:v>28321</c:v>
                </c:pt>
                <c:pt idx="1657">
                  <c:v>28322</c:v>
                </c:pt>
                <c:pt idx="1658">
                  <c:v>28323</c:v>
                </c:pt>
                <c:pt idx="1659">
                  <c:v>28324</c:v>
                </c:pt>
                <c:pt idx="1660">
                  <c:v>28325</c:v>
                </c:pt>
                <c:pt idx="1661">
                  <c:v>28326</c:v>
                </c:pt>
                <c:pt idx="1662">
                  <c:v>28327</c:v>
                </c:pt>
                <c:pt idx="1663">
                  <c:v>28328</c:v>
                </c:pt>
                <c:pt idx="1664">
                  <c:v>28329</c:v>
                </c:pt>
                <c:pt idx="1665">
                  <c:v>28330</c:v>
                </c:pt>
                <c:pt idx="1666">
                  <c:v>28331</c:v>
                </c:pt>
                <c:pt idx="1667">
                  <c:v>28332</c:v>
                </c:pt>
                <c:pt idx="1668">
                  <c:v>28333</c:v>
                </c:pt>
                <c:pt idx="1669">
                  <c:v>28334</c:v>
                </c:pt>
                <c:pt idx="1670">
                  <c:v>28335</c:v>
                </c:pt>
                <c:pt idx="1671">
                  <c:v>28336</c:v>
                </c:pt>
                <c:pt idx="1672">
                  <c:v>28337</c:v>
                </c:pt>
                <c:pt idx="1673">
                  <c:v>28338</c:v>
                </c:pt>
                <c:pt idx="1674">
                  <c:v>28339</c:v>
                </c:pt>
                <c:pt idx="1675">
                  <c:v>28340</c:v>
                </c:pt>
                <c:pt idx="1676">
                  <c:v>28341</c:v>
                </c:pt>
                <c:pt idx="1677">
                  <c:v>28342</c:v>
                </c:pt>
                <c:pt idx="1678">
                  <c:v>28343</c:v>
                </c:pt>
                <c:pt idx="1679">
                  <c:v>28344</c:v>
                </c:pt>
                <c:pt idx="1680">
                  <c:v>28345</c:v>
                </c:pt>
                <c:pt idx="1681">
                  <c:v>28346</c:v>
                </c:pt>
                <c:pt idx="1682">
                  <c:v>28347</c:v>
                </c:pt>
                <c:pt idx="1683">
                  <c:v>28348</c:v>
                </c:pt>
                <c:pt idx="1684">
                  <c:v>28349</c:v>
                </c:pt>
                <c:pt idx="1685">
                  <c:v>28350</c:v>
                </c:pt>
                <c:pt idx="1686">
                  <c:v>28351</c:v>
                </c:pt>
                <c:pt idx="1687">
                  <c:v>28352</c:v>
                </c:pt>
                <c:pt idx="1688">
                  <c:v>28353</c:v>
                </c:pt>
                <c:pt idx="1689">
                  <c:v>28354</c:v>
                </c:pt>
                <c:pt idx="1690">
                  <c:v>28355</c:v>
                </c:pt>
                <c:pt idx="1691">
                  <c:v>28356</c:v>
                </c:pt>
                <c:pt idx="1692">
                  <c:v>28357</c:v>
                </c:pt>
                <c:pt idx="1693">
                  <c:v>28358</c:v>
                </c:pt>
                <c:pt idx="1694">
                  <c:v>28359</c:v>
                </c:pt>
                <c:pt idx="1695">
                  <c:v>28360</c:v>
                </c:pt>
                <c:pt idx="1696">
                  <c:v>28361</c:v>
                </c:pt>
                <c:pt idx="1697">
                  <c:v>28362</c:v>
                </c:pt>
                <c:pt idx="1698">
                  <c:v>28363</c:v>
                </c:pt>
                <c:pt idx="1699">
                  <c:v>28364</c:v>
                </c:pt>
                <c:pt idx="1700">
                  <c:v>28365</c:v>
                </c:pt>
                <c:pt idx="1701">
                  <c:v>28366</c:v>
                </c:pt>
                <c:pt idx="1702">
                  <c:v>28367</c:v>
                </c:pt>
                <c:pt idx="1703">
                  <c:v>28368</c:v>
                </c:pt>
                <c:pt idx="1704">
                  <c:v>28369</c:v>
                </c:pt>
                <c:pt idx="1705">
                  <c:v>28370</c:v>
                </c:pt>
                <c:pt idx="1706">
                  <c:v>28371</c:v>
                </c:pt>
                <c:pt idx="1707">
                  <c:v>28372</c:v>
                </c:pt>
                <c:pt idx="1708">
                  <c:v>28373</c:v>
                </c:pt>
                <c:pt idx="1709">
                  <c:v>28374</c:v>
                </c:pt>
                <c:pt idx="1710">
                  <c:v>28375</c:v>
                </c:pt>
                <c:pt idx="1711">
                  <c:v>28376</c:v>
                </c:pt>
                <c:pt idx="1712">
                  <c:v>28377</c:v>
                </c:pt>
                <c:pt idx="1713">
                  <c:v>28378</c:v>
                </c:pt>
                <c:pt idx="1714">
                  <c:v>28379</c:v>
                </c:pt>
                <c:pt idx="1715">
                  <c:v>28380</c:v>
                </c:pt>
                <c:pt idx="1716">
                  <c:v>28381</c:v>
                </c:pt>
                <c:pt idx="1717">
                  <c:v>28382</c:v>
                </c:pt>
                <c:pt idx="1718">
                  <c:v>28383</c:v>
                </c:pt>
                <c:pt idx="1719">
                  <c:v>28384</c:v>
                </c:pt>
                <c:pt idx="1720">
                  <c:v>28385</c:v>
                </c:pt>
                <c:pt idx="1721">
                  <c:v>28386</c:v>
                </c:pt>
                <c:pt idx="1722">
                  <c:v>28387</c:v>
                </c:pt>
                <c:pt idx="1723">
                  <c:v>28388</c:v>
                </c:pt>
                <c:pt idx="1724">
                  <c:v>28389</c:v>
                </c:pt>
                <c:pt idx="1725">
                  <c:v>28390</c:v>
                </c:pt>
                <c:pt idx="1726">
                  <c:v>28391</c:v>
                </c:pt>
                <c:pt idx="1727">
                  <c:v>28392</c:v>
                </c:pt>
                <c:pt idx="1728">
                  <c:v>28393</c:v>
                </c:pt>
                <c:pt idx="1729">
                  <c:v>28394</c:v>
                </c:pt>
                <c:pt idx="1730">
                  <c:v>28395</c:v>
                </c:pt>
                <c:pt idx="1731">
                  <c:v>28396</c:v>
                </c:pt>
                <c:pt idx="1732">
                  <c:v>28397</c:v>
                </c:pt>
                <c:pt idx="1733">
                  <c:v>28398</c:v>
                </c:pt>
                <c:pt idx="1734">
                  <c:v>28399</c:v>
                </c:pt>
                <c:pt idx="1735">
                  <c:v>28400</c:v>
                </c:pt>
                <c:pt idx="1736">
                  <c:v>28401</c:v>
                </c:pt>
                <c:pt idx="1737">
                  <c:v>28402</c:v>
                </c:pt>
                <c:pt idx="1738">
                  <c:v>28403</c:v>
                </c:pt>
                <c:pt idx="1739">
                  <c:v>28404</c:v>
                </c:pt>
                <c:pt idx="1740">
                  <c:v>28405</c:v>
                </c:pt>
                <c:pt idx="1741">
                  <c:v>28406</c:v>
                </c:pt>
                <c:pt idx="1742">
                  <c:v>28407</c:v>
                </c:pt>
                <c:pt idx="1743">
                  <c:v>28408</c:v>
                </c:pt>
                <c:pt idx="1744">
                  <c:v>28409</c:v>
                </c:pt>
                <c:pt idx="1745">
                  <c:v>28410</c:v>
                </c:pt>
                <c:pt idx="1746">
                  <c:v>28411</c:v>
                </c:pt>
                <c:pt idx="1747">
                  <c:v>28412</c:v>
                </c:pt>
                <c:pt idx="1748">
                  <c:v>28413</c:v>
                </c:pt>
                <c:pt idx="1749">
                  <c:v>28414</c:v>
                </c:pt>
                <c:pt idx="1750">
                  <c:v>28415</c:v>
                </c:pt>
                <c:pt idx="1751">
                  <c:v>28416</c:v>
                </c:pt>
                <c:pt idx="1752">
                  <c:v>28417</c:v>
                </c:pt>
                <c:pt idx="1753">
                  <c:v>28418</c:v>
                </c:pt>
                <c:pt idx="1754">
                  <c:v>28419</c:v>
                </c:pt>
                <c:pt idx="1755">
                  <c:v>28420</c:v>
                </c:pt>
                <c:pt idx="1756">
                  <c:v>28421</c:v>
                </c:pt>
                <c:pt idx="1757">
                  <c:v>28422</c:v>
                </c:pt>
                <c:pt idx="1758">
                  <c:v>28423</c:v>
                </c:pt>
                <c:pt idx="1759">
                  <c:v>28424</c:v>
                </c:pt>
                <c:pt idx="1760">
                  <c:v>28425</c:v>
                </c:pt>
                <c:pt idx="1761">
                  <c:v>28426</c:v>
                </c:pt>
                <c:pt idx="1762">
                  <c:v>28427</c:v>
                </c:pt>
                <c:pt idx="1763">
                  <c:v>28428</c:v>
                </c:pt>
                <c:pt idx="1764">
                  <c:v>28429</c:v>
                </c:pt>
                <c:pt idx="1765">
                  <c:v>28430</c:v>
                </c:pt>
                <c:pt idx="1766">
                  <c:v>28431</c:v>
                </c:pt>
                <c:pt idx="1767">
                  <c:v>28432</c:v>
                </c:pt>
                <c:pt idx="1768">
                  <c:v>28433</c:v>
                </c:pt>
                <c:pt idx="1769">
                  <c:v>28434</c:v>
                </c:pt>
                <c:pt idx="1770">
                  <c:v>28435</c:v>
                </c:pt>
                <c:pt idx="1771">
                  <c:v>28436</c:v>
                </c:pt>
                <c:pt idx="1772">
                  <c:v>28437</c:v>
                </c:pt>
                <c:pt idx="1773">
                  <c:v>28438</c:v>
                </c:pt>
                <c:pt idx="1774">
                  <c:v>28439</c:v>
                </c:pt>
                <c:pt idx="1775">
                  <c:v>28440</c:v>
                </c:pt>
                <c:pt idx="1776">
                  <c:v>28441</c:v>
                </c:pt>
                <c:pt idx="1777">
                  <c:v>28442</c:v>
                </c:pt>
                <c:pt idx="1778">
                  <c:v>28443</c:v>
                </c:pt>
                <c:pt idx="1779">
                  <c:v>28444</c:v>
                </c:pt>
                <c:pt idx="1780">
                  <c:v>28445</c:v>
                </c:pt>
                <c:pt idx="1781">
                  <c:v>28446</c:v>
                </c:pt>
                <c:pt idx="1782">
                  <c:v>28447</c:v>
                </c:pt>
                <c:pt idx="1783">
                  <c:v>28448</c:v>
                </c:pt>
                <c:pt idx="1784">
                  <c:v>28449</c:v>
                </c:pt>
                <c:pt idx="1785">
                  <c:v>28450</c:v>
                </c:pt>
                <c:pt idx="1786">
                  <c:v>28451</c:v>
                </c:pt>
                <c:pt idx="1787">
                  <c:v>28452</c:v>
                </c:pt>
                <c:pt idx="1788">
                  <c:v>28453</c:v>
                </c:pt>
                <c:pt idx="1789">
                  <c:v>28454</c:v>
                </c:pt>
                <c:pt idx="1790">
                  <c:v>28455</c:v>
                </c:pt>
                <c:pt idx="1791">
                  <c:v>28456</c:v>
                </c:pt>
                <c:pt idx="1792">
                  <c:v>28457</c:v>
                </c:pt>
                <c:pt idx="1793">
                  <c:v>28458</c:v>
                </c:pt>
                <c:pt idx="1794">
                  <c:v>28459</c:v>
                </c:pt>
                <c:pt idx="1795">
                  <c:v>28460</c:v>
                </c:pt>
                <c:pt idx="1796">
                  <c:v>28461</c:v>
                </c:pt>
                <c:pt idx="1797">
                  <c:v>28462</c:v>
                </c:pt>
                <c:pt idx="1798">
                  <c:v>28463</c:v>
                </c:pt>
                <c:pt idx="1799">
                  <c:v>28464</c:v>
                </c:pt>
                <c:pt idx="1800">
                  <c:v>28465</c:v>
                </c:pt>
                <c:pt idx="1801">
                  <c:v>28466</c:v>
                </c:pt>
                <c:pt idx="1802">
                  <c:v>28467</c:v>
                </c:pt>
                <c:pt idx="1803">
                  <c:v>28468</c:v>
                </c:pt>
                <c:pt idx="1804">
                  <c:v>28469</c:v>
                </c:pt>
                <c:pt idx="1805">
                  <c:v>28470</c:v>
                </c:pt>
                <c:pt idx="1806">
                  <c:v>28471</c:v>
                </c:pt>
                <c:pt idx="1807">
                  <c:v>28472</c:v>
                </c:pt>
                <c:pt idx="1808">
                  <c:v>28473</c:v>
                </c:pt>
                <c:pt idx="1809">
                  <c:v>28474</c:v>
                </c:pt>
                <c:pt idx="1810">
                  <c:v>28475</c:v>
                </c:pt>
                <c:pt idx="1811">
                  <c:v>28476</c:v>
                </c:pt>
                <c:pt idx="1812">
                  <c:v>28477</c:v>
                </c:pt>
                <c:pt idx="1813">
                  <c:v>28478</c:v>
                </c:pt>
                <c:pt idx="1814">
                  <c:v>28479</c:v>
                </c:pt>
                <c:pt idx="1815">
                  <c:v>28480</c:v>
                </c:pt>
                <c:pt idx="1816">
                  <c:v>28481</c:v>
                </c:pt>
                <c:pt idx="1817">
                  <c:v>28482</c:v>
                </c:pt>
                <c:pt idx="1818">
                  <c:v>28483</c:v>
                </c:pt>
                <c:pt idx="1819">
                  <c:v>28484</c:v>
                </c:pt>
                <c:pt idx="1820">
                  <c:v>28485</c:v>
                </c:pt>
                <c:pt idx="1821">
                  <c:v>28486</c:v>
                </c:pt>
                <c:pt idx="1822">
                  <c:v>28487</c:v>
                </c:pt>
                <c:pt idx="1823">
                  <c:v>28488</c:v>
                </c:pt>
                <c:pt idx="1824">
                  <c:v>28489</c:v>
                </c:pt>
                <c:pt idx="1825">
                  <c:v>28490</c:v>
                </c:pt>
                <c:pt idx="1826">
                  <c:v>28491</c:v>
                </c:pt>
                <c:pt idx="1827">
                  <c:v>28492</c:v>
                </c:pt>
                <c:pt idx="1828">
                  <c:v>28493</c:v>
                </c:pt>
                <c:pt idx="1829">
                  <c:v>28494</c:v>
                </c:pt>
                <c:pt idx="1830">
                  <c:v>28495</c:v>
                </c:pt>
                <c:pt idx="1831">
                  <c:v>28496</c:v>
                </c:pt>
                <c:pt idx="1832">
                  <c:v>28497</c:v>
                </c:pt>
                <c:pt idx="1833">
                  <c:v>28498</c:v>
                </c:pt>
                <c:pt idx="1834">
                  <c:v>28499</c:v>
                </c:pt>
                <c:pt idx="1835">
                  <c:v>28500</c:v>
                </c:pt>
                <c:pt idx="1836">
                  <c:v>28501</c:v>
                </c:pt>
                <c:pt idx="1837">
                  <c:v>28502</c:v>
                </c:pt>
                <c:pt idx="1838">
                  <c:v>28503</c:v>
                </c:pt>
                <c:pt idx="1839">
                  <c:v>28504</c:v>
                </c:pt>
                <c:pt idx="1840">
                  <c:v>28505</c:v>
                </c:pt>
                <c:pt idx="1841">
                  <c:v>28506</c:v>
                </c:pt>
                <c:pt idx="1842">
                  <c:v>28507</c:v>
                </c:pt>
                <c:pt idx="1843">
                  <c:v>28508</c:v>
                </c:pt>
                <c:pt idx="1844">
                  <c:v>28509</c:v>
                </c:pt>
                <c:pt idx="1845">
                  <c:v>28510</c:v>
                </c:pt>
                <c:pt idx="1846">
                  <c:v>28511</c:v>
                </c:pt>
                <c:pt idx="1847">
                  <c:v>28512</c:v>
                </c:pt>
                <c:pt idx="1848">
                  <c:v>28513</c:v>
                </c:pt>
                <c:pt idx="1849">
                  <c:v>28514</c:v>
                </c:pt>
                <c:pt idx="1850">
                  <c:v>28515</c:v>
                </c:pt>
                <c:pt idx="1851">
                  <c:v>28516</c:v>
                </c:pt>
                <c:pt idx="1852">
                  <c:v>28517</c:v>
                </c:pt>
                <c:pt idx="1853">
                  <c:v>28518</c:v>
                </c:pt>
                <c:pt idx="1854">
                  <c:v>28519</c:v>
                </c:pt>
                <c:pt idx="1855">
                  <c:v>28520</c:v>
                </c:pt>
                <c:pt idx="1856">
                  <c:v>28521</c:v>
                </c:pt>
                <c:pt idx="1857">
                  <c:v>28522</c:v>
                </c:pt>
                <c:pt idx="1858">
                  <c:v>28523</c:v>
                </c:pt>
                <c:pt idx="1859">
                  <c:v>28524</c:v>
                </c:pt>
                <c:pt idx="1860">
                  <c:v>28525</c:v>
                </c:pt>
                <c:pt idx="1861">
                  <c:v>28526</c:v>
                </c:pt>
                <c:pt idx="1862">
                  <c:v>28527</c:v>
                </c:pt>
                <c:pt idx="1863">
                  <c:v>28528</c:v>
                </c:pt>
                <c:pt idx="1864">
                  <c:v>28529</c:v>
                </c:pt>
                <c:pt idx="1865">
                  <c:v>28530</c:v>
                </c:pt>
                <c:pt idx="1866">
                  <c:v>28531</c:v>
                </c:pt>
                <c:pt idx="1867">
                  <c:v>28532</c:v>
                </c:pt>
                <c:pt idx="1868">
                  <c:v>28533</c:v>
                </c:pt>
                <c:pt idx="1869">
                  <c:v>28534</c:v>
                </c:pt>
                <c:pt idx="1870">
                  <c:v>28535</c:v>
                </c:pt>
                <c:pt idx="1871">
                  <c:v>28536</c:v>
                </c:pt>
                <c:pt idx="1872">
                  <c:v>28537</c:v>
                </c:pt>
                <c:pt idx="1873">
                  <c:v>28538</c:v>
                </c:pt>
                <c:pt idx="1874">
                  <c:v>28539</c:v>
                </c:pt>
                <c:pt idx="1875">
                  <c:v>28540</c:v>
                </c:pt>
                <c:pt idx="1876">
                  <c:v>28541</c:v>
                </c:pt>
                <c:pt idx="1877">
                  <c:v>28542</c:v>
                </c:pt>
                <c:pt idx="1878">
                  <c:v>28543</c:v>
                </c:pt>
                <c:pt idx="1879">
                  <c:v>28544</c:v>
                </c:pt>
                <c:pt idx="1880">
                  <c:v>28545</c:v>
                </c:pt>
                <c:pt idx="1881">
                  <c:v>28546</c:v>
                </c:pt>
                <c:pt idx="1882">
                  <c:v>28547</c:v>
                </c:pt>
                <c:pt idx="1883">
                  <c:v>28548</c:v>
                </c:pt>
                <c:pt idx="1884">
                  <c:v>28549</c:v>
                </c:pt>
                <c:pt idx="1885">
                  <c:v>28550</c:v>
                </c:pt>
                <c:pt idx="1886">
                  <c:v>28551</c:v>
                </c:pt>
                <c:pt idx="1887">
                  <c:v>28552</c:v>
                </c:pt>
                <c:pt idx="1888">
                  <c:v>28553</c:v>
                </c:pt>
                <c:pt idx="1889">
                  <c:v>28554</c:v>
                </c:pt>
                <c:pt idx="1890">
                  <c:v>28555</c:v>
                </c:pt>
                <c:pt idx="1891">
                  <c:v>28556</c:v>
                </c:pt>
                <c:pt idx="1892">
                  <c:v>28557</c:v>
                </c:pt>
                <c:pt idx="1893">
                  <c:v>28558</c:v>
                </c:pt>
                <c:pt idx="1894">
                  <c:v>28559</c:v>
                </c:pt>
                <c:pt idx="1895">
                  <c:v>28560</c:v>
                </c:pt>
                <c:pt idx="1896">
                  <c:v>28561</c:v>
                </c:pt>
                <c:pt idx="1897">
                  <c:v>28562</c:v>
                </c:pt>
                <c:pt idx="1898">
                  <c:v>28563</c:v>
                </c:pt>
                <c:pt idx="1899">
                  <c:v>28564</c:v>
                </c:pt>
                <c:pt idx="1900">
                  <c:v>28565</c:v>
                </c:pt>
                <c:pt idx="1901">
                  <c:v>28566</c:v>
                </c:pt>
                <c:pt idx="1902">
                  <c:v>28567</c:v>
                </c:pt>
                <c:pt idx="1903">
                  <c:v>28568</c:v>
                </c:pt>
                <c:pt idx="1904">
                  <c:v>28569</c:v>
                </c:pt>
                <c:pt idx="1905">
                  <c:v>28570</c:v>
                </c:pt>
                <c:pt idx="1906">
                  <c:v>28571</c:v>
                </c:pt>
                <c:pt idx="1907">
                  <c:v>28572</c:v>
                </c:pt>
                <c:pt idx="1908">
                  <c:v>28573</c:v>
                </c:pt>
                <c:pt idx="1909">
                  <c:v>28574</c:v>
                </c:pt>
                <c:pt idx="1910">
                  <c:v>28575</c:v>
                </c:pt>
                <c:pt idx="1911">
                  <c:v>28576</c:v>
                </c:pt>
                <c:pt idx="1912">
                  <c:v>28577</c:v>
                </c:pt>
                <c:pt idx="1913">
                  <c:v>28578</c:v>
                </c:pt>
                <c:pt idx="1914">
                  <c:v>28579</c:v>
                </c:pt>
                <c:pt idx="1915">
                  <c:v>28580</c:v>
                </c:pt>
                <c:pt idx="1916">
                  <c:v>28581</c:v>
                </c:pt>
                <c:pt idx="1917">
                  <c:v>28582</c:v>
                </c:pt>
                <c:pt idx="1918">
                  <c:v>28583</c:v>
                </c:pt>
                <c:pt idx="1919">
                  <c:v>28584</c:v>
                </c:pt>
                <c:pt idx="1920">
                  <c:v>28585</c:v>
                </c:pt>
                <c:pt idx="1921">
                  <c:v>28586</c:v>
                </c:pt>
                <c:pt idx="1922">
                  <c:v>28587</c:v>
                </c:pt>
                <c:pt idx="1923">
                  <c:v>28588</c:v>
                </c:pt>
                <c:pt idx="1924">
                  <c:v>28589</c:v>
                </c:pt>
                <c:pt idx="1925">
                  <c:v>28590</c:v>
                </c:pt>
                <c:pt idx="1926">
                  <c:v>28591</c:v>
                </c:pt>
                <c:pt idx="1927">
                  <c:v>28592</c:v>
                </c:pt>
                <c:pt idx="1928">
                  <c:v>28593</c:v>
                </c:pt>
                <c:pt idx="1929">
                  <c:v>28594</c:v>
                </c:pt>
                <c:pt idx="1930">
                  <c:v>28595</c:v>
                </c:pt>
                <c:pt idx="1931">
                  <c:v>28596</c:v>
                </c:pt>
                <c:pt idx="1932">
                  <c:v>28597</c:v>
                </c:pt>
                <c:pt idx="1933">
                  <c:v>28598</c:v>
                </c:pt>
                <c:pt idx="1934">
                  <c:v>28599</c:v>
                </c:pt>
                <c:pt idx="1935">
                  <c:v>28600</c:v>
                </c:pt>
                <c:pt idx="1936">
                  <c:v>28601</c:v>
                </c:pt>
                <c:pt idx="1937">
                  <c:v>28602</c:v>
                </c:pt>
                <c:pt idx="1938">
                  <c:v>28603</c:v>
                </c:pt>
                <c:pt idx="1939">
                  <c:v>28604</c:v>
                </c:pt>
                <c:pt idx="1940">
                  <c:v>28605</c:v>
                </c:pt>
                <c:pt idx="1941">
                  <c:v>28606</c:v>
                </c:pt>
                <c:pt idx="1942">
                  <c:v>28607</c:v>
                </c:pt>
                <c:pt idx="1943">
                  <c:v>28608</c:v>
                </c:pt>
                <c:pt idx="1944">
                  <c:v>28609</c:v>
                </c:pt>
                <c:pt idx="1945">
                  <c:v>28610</c:v>
                </c:pt>
                <c:pt idx="1946">
                  <c:v>28611</c:v>
                </c:pt>
                <c:pt idx="1947">
                  <c:v>28612</c:v>
                </c:pt>
                <c:pt idx="1948">
                  <c:v>28613</c:v>
                </c:pt>
                <c:pt idx="1949">
                  <c:v>28614</c:v>
                </c:pt>
                <c:pt idx="1950">
                  <c:v>28615</c:v>
                </c:pt>
                <c:pt idx="1951">
                  <c:v>28616</c:v>
                </c:pt>
                <c:pt idx="1952">
                  <c:v>28617</c:v>
                </c:pt>
                <c:pt idx="1953">
                  <c:v>28618</c:v>
                </c:pt>
                <c:pt idx="1954">
                  <c:v>28619</c:v>
                </c:pt>
                <c:pt idx="1955">
                  <c:v>28620</c:v>
                </c:pt>
                <c:pt idx="1956">
                  <c:v>28621</c:v>
                </c:pt>
                <c:pt idx="1957">
                  <c:v>28622</c:v>
                </c:pt>
                <c:pt idx="1958">
                  <c:v>28623</c:v>
                </c:pt>
                <c:pt idx="1959">
                  <c:v>28624</c:v>
                </c:pt>
                <c:pt idx="1960">
                  <c:v>28625</c:v>
                </c:pt>
                <c:pt idx="1961">
                  <c:v>28626</c:v>
                </c:pt>
                <c:pt idx="1962">
                  <c:v>28627</c:v>
                </c:pt>
                <c:pt idx="1963">
                  <c:v>28628</c:v>
                </c:pt>
                <c:pt idx="1964">
                  <c:v>28629</c:v>
                </c:pt>
                <c:pt idx="1965">
                  <c:v>28630</c:v>
                </c:pt>
                <c:pt idx="1966">
                  <c:v>28631</c:v>
                </c:pt>
                <c:pt idx="1967">
                  <c:v>28632</c:v>
                </c:pt>
                <c:pt idx="1968">
                  <c:v>28633</c:v>
                </c:pt>
                <c:pt idx="1969">
                  <c:v>28634</c:v>
                </c:pt>
                <c:pt idx="1970">
                  <c:v>28635</c:v>
                </c:pt>
                <c:pt idx="1971">
                  <c:v>28636</c:v>
                </c:pt>
                <c:pt idx="1972">
                  <c:v>28637</c:v>
                </c:pt>
                <c:pt idx="1973">
                  <c:v>28638</c:v>
                </c:pt>
                <c:pt idx="1974">
                  <c:v>28639</c:v>
                </c:pt>
                <c:pt idx="1975">
                  <c:v>28640</c:v>
                </c:pt>
                <c:pt idx="1976">
                  <c:v>28641</c:v>
                </c:pt>
                <c:pt idx="1977">
                  <c:v>28642</c:v>
                </c:pt>
                <c:pt idx="1978">
                  <c:v>28643</c:v>
                </c:pt>
                <c:pt idx="1979">
                  <c:v>28644</c:v>
                </c:pt>
                <c:pt idx="1980">
                  <c:v>28645</c:v>
                </c:pt>
                <c:pt idx="1981">
                  <c:v>28646</c:v>
                </c:pt>
                <c:pt idx="1982">
                  <c:v>28647</c:v>
                </c:pt>
                <c:pt idx="1983">
                  <c:v>28648</c:v>
                </c:pt>
                <c:pt idx="1984">
                  <c:v>28649</c:v>
                </c:pt>
                <c:pt idx="1985">
                  <c:v>28650</c:v>
                </c:pt>
                <c:pt idx="1986">
                  <c:v>28651</c:v>
                </c:pt>
                <c:pt idx="1987">
                  <c:v>28652</c:v>
                </c:pt>
                <c:pt idx="1988">
                  <c:v>28653</c:v>
                </c:pt>
                <c:pt idx="1989">
                  <c:v>28654</c:v>
                </c:pt>
                <c:pt idx="1990">
                  <c:v>28655</c:v>
                </c:pt>
                <c:pt idx="1991">
                  <c:v>28656</c:v>
                </c:pt>
                <c:pt idx="1992">
                  <c:v>28657</c:v>
                </c:pt>
                <c:pt idx="1993">
                  <c:v>28658</c:v>
                </c:pt>
                <c:pt idx="1994">
                  <c:v>28659</c:v>
                </c:pt>
                <c:pt idx="1995">
                  <c:v>28660</c:v>
                </c:pt>
                <c:pt idx="1996">
                  <c:v>28661</c:v>
                </c:pt>
                <c:pt idx="1997">
                  <c:v>28662</c:v>
                </c:pt>
                <c:pt idx="1998">
                  <c:v>28663</c:v>
                </c:pt>
                <c:pt idx="1999">
                  <c:v>28664</c:v>
                </c:pt>
                <c:pt idx="2000">
                  <c:v>28665</c:v>
                </c:pt>
                <c:pt idx="2001">
                  <c:v>28666</c:v>
                </c:pt>
                <c:pt idx="2002">
                  <c:v>28667</c:v>
                </c:pt>
                <c:pt idx="2003">
                  <c:v>28668</c:v>
                </c:pt>
                <c:pt idx="2004">
                  <c:v>28669</c:v>
                </c:pt>
                <c:pt idx="2005">
                  <c:v>28670</c:v>
                </c:pt>
                <c:pt idx="2006">
                  <c:v>28671</c:v>
                </c:pt>
                <c:pt idx="2007">
                  <c:v>28672</c:v>
                </c:pt>
                <c:pt idx="2008">
                  <c:v>28673</c:v>
                </c:pt>
                <c:pt idx="2009">
                  <c:v>28674</c:v>
                </c:pt>
                <c:pt idx="2010">
                  <c:v>28675</c:v>
                </c:pt>
                <c:pt idx="2011">
                  <c:v>28676</c:v>
                </c:pt>
                <c:pt idx="2012">
                  <c:v>28677</c:v>
                </c:pt>
                <c:pt idx="2013">
                  <c:v>28678</c:v>
                </c:pt>
                <c:pt idx="2014">
                  <c:v>28679</c:v>
                </c:pt>
                <c:pt idx="2015">
                  <c:v>28680</c:v>
                </c:pt>
                <c:pt idx="2016">
                  <c:v>28681</c:v>
                </c:pt>
                <c:pt idx="2017">
                  <c:v>28682</c:v>
                </c:pt>
                <c:pt idx="2018">
                  <c:v>28683</c:v>
                </c:pt>
                <c:pt idx="2019">
                  <c:v>28684</c:v>
                </c:pt>
                <c:pt idx="2020">
                  <c:v>28685</c:v>
                </c:pt>
                <c:pt idx="2021">
                  <c:v>28686</c:v>
                </c:pt>
                <c:pt idx="2022">
                  <c:v>28687</c:v>
                </c:pt>
                <c:pt idx="2023">
                  <c:v>28688</c:v>
                </c:pt>
                <c:pt idx="2024">
                  <c:v>28689</c:v>
                </c:pt>
                <c:pt idx="2025">
                  <c:v>28690</c:v>
                </c:pt>
                <c:pt idx="2026">
                  <c:v>28691</c:v>
                </c:pt>
                <c:pt idx="2027">
                  <c:v>28692</c:v>
                </c:pt>
                <c:pt idx="2028">
                  <c:v>28693</c:v>
                </c:pt>
                <c:pt idx="2029">
                  <c:v>28694</c:v>
                </c:pt>
                <c:pt idx="2030">
                  <c:v>28695</c:v>
                </c:pt>
                <c:pt idx="2031">
                  <c:v>28696</c:v>
                </c:pt>
                <c:pt idx="2032">
                  <c:v>28697</c:v>
                </c:pt>
                <c:pt idx="2033">
                  <c:v>28698</c:v>
                </c:pt>
                <c:pt idx="2034">
                  <c:v>28699</c:v>
                </c:pt>
                <c:pt idx="2035">
                  <c:v>28700</c:v>
                </c:pt>
                <c:pt idx="2036">
                  <c:v>28701</c:v>
                </c:pt>
                <c:pt idx="2037">
                  <c:v>28702</c:v>
                </c:pt>
                <c:pt idx="2038">
                  <c:v>28703</c:v>
                </c:pt>
                <c:pt idx="2039">
                  <c:v>28704</c:v>
                </c:pt>
                <c:pt idx="2040">
                  <c:v>28705</c:v>
                </c:pt>
                <c:pt idx="2041">
                  <c:v>28706</c:v>
                </c:pt>
                <c:pt idx="2042">
                  <c:v>28707</c:v>
                </c:pt>
                <c:pt idx="2043">
                  <c:v>28708</c:v>
                </c:pt>
                <c:pt idx="2044">
                  <c:v>28709</c:v>
                </c:pt>
                <c:pt idx="2045">
                  <c:v>28710</c:v>
                </c:pt>
                <c:pt idx="2046">
                  <c:v>28711</c:v>
                </c:pt>
                <c:pt idx="2047">
                  <c:v>28712</c:v>
                </c:pt>
                <c:pt idx="2048">
                  <c:v>28713</c:v>
                </c:pt>
                <c:pt idx="2049">
                  <c:v>28714</c:v>
                </c:pt>
                <c:pt idx="2050">
                  <c:v>28715</c:v>
                </c:pt>
                <c:pt idx="2051">
                  <c:v>28716</c:v>
                </c:pt>
                <c:pt idx="2052">
                  <c:v>28717</c:v>
                </c:pt>
                <c:pt idx="2053">
                  <c:v>28718</c:v>
                </c:pt>
                <c:pt idx="2054">
                  <c:v>28719</c:v>
                </c:pt>
                <c:pt idx="2055">
                  <c:v>28720</c:v>
                </c:pt>
                <c:pt idx="2056">
                  <c:v>28721</c:v>
                </c:pt>
                <c:pt idx="2057">
                  <c:v>28722</c:v>
                </c:pt>
                <c:pt idx="2058">
                  <c:v>28723</c:v>
                </c:pt>
                <c:pt idx="2059">
                  <c:v>28724</c:v>
                </c:pt>
                <c:pt idx="2060">
                  <c:v>28725</c:v>
                </c:pt>
                <c:pt idx="2061">
                  <c:v>28726</c:v>
                </c:pt>
                <c:pt idx="2062">
                  <c:v>28727</c:v>
                </c:pt>
                <c:pt idx="2063">
                  <c:v>28728</c:v>
                </c:pt>
                <c:pt idx="2064">
                  <c:v>28729</c:v>
                </c:pt>
                <c:pt idx="2065">
                  <c:v>28730</c:v>
                </c:pt>
                <c:pt idx="2066">
                  <c:v>28731</c:v>
                </c:pt>
                <c:pt idx="2067">
                  <c:v>28732</c:v>
                </c:pt>
                <c:pt idx="2068">
                  <c:v>28733</c:v>
                </c:pt>
                <c:pt idx="2069">
                  <c:v>28734</c:v>
                </c:pt>
                <c:pt idx="2070">
                  <c:v>28735</c:v>
                </c:pt>
                <c:pt idx="2071">
                  <c:v>28736</c:v>
                </c:pt>
                <c:pt idx="2072">
                  <c:v>28737</c:v>
                </c:pt>
                <c:pt idx="2073">
                  <c:v>28738</c:v>
                </c:pt>
                <c:pt idx="2074">
                  <c:v>28739</c:v>
                </c:pt>
                <c:pt idx="2075">
                  <c:v>28740</c:v>
                </c:pt>
                <c:pt idx="2076">
                  <c:v>28741</c:v>
                </c:pt>
                <c:pt idx="2077">
                  <c:v>28742</c:v>
                </c:pt>
                <c:pt idx="2078">
                  <c:v>28743</c:v>
                </c:pt>
                <c:pt idx="2079">
                  <c:v>28744</c:v>
                </c:pt>
                <c:pt idx="2080">
                  <c:v>28745</c:v>
                </c:pt>
                <c:pt idx="2081">
                  <c:v>28746</c:v>
                </c:pt>
                <c:pt idx="2082">
                  <c:v>28747</c:v>
                </c:pt>
                <c:pt idx="2083">
                  <c:v>28748</c:v>
                </c:pt>
                <c:pt idx="2084">
                  <c:v>28749</c:v>
                </c:pt>
                <c:pt idx="2085">
                  <c:v>28750</c:v>
                </c:pt>
                <c:pt idx="2086">
                  <c:v>28751</c:v>
                </c:pt>
                <c:pt idx="2087">
                  <c:v>28752</c:v>
                </c:pt>
                <c:pt idx="2088">
                  <c:v>28753</c:v>
                </c:pt>
                <c:pt idx="2089">
                  <c:v>28754</c:v>
                </c:pt>
                <c:pt idx="2090">
                  <c:v>28755</c:v>
                </c:pt>
                <c:pt idx="2091">
                  <c:v>28756</c:v>
                </c:pt>
                <c:pt idx="2092">
                  <c:v>28757</c:v>
                </c:pt>
                <c:pt idx="2093">
                  <c:v>28758</c:v>
                </c:pt>
                <c:pt idx="2094">
                  <c:v>28759</c:v>
                </c:pt>
                <c:pt idx="2095">
                  <c:v>28760</c:v>
                </c:pt>
                <c:pt idx="2096">
                  <c:v>28761</c:v>
                </c:pt>
                <c:pt idx="2097">
                  <c:v>28762</c:v>
                </c:pt>
                <c:pt idx="2098">
                  <c:v>28763</c:v>
                </c:pt>
                <c:pt idx="2099">
                  <c:v>28764</c:v>
                </c:pt>
                <c:pt idx="2100">
                  <c:v>28765</c:v>
                </c:pt>
                <c:pt idx="2101">
                  <c:v>28766</c:v>
                </c:pt>
                <c:pt idx="2102">
                  <c:v>28767</c:v>
                </c:pt>
                <c:pt idx="2103">
                  <c:v>28768</c:v>
                </c:pt>
                <c:pt idx="2104">
                  <c:v>28769</c:v>
                </c:pt>
                <c:pt idx="2105">
                  <c:v>28770</c:v>
                </c:pt>
                <c:pt idx="2106">
                  <c:v>28771</c:v>
                </c:pt>
                <c:pt idx="2107">
                  <c:v>28772</c:v>
                </c:pt>
                <c:pt idx="2108">
                  <c:v>28773</c:v>
                </c:pt>
                <c:pt idx="2109">
                  <c:v>28774</c:v>
                </c:pt>
                <c:pt idx="2110">
                  <c:v>28775</c:v>
                </c:pt>
                <c:pt idx="2111">
                  <c:v>28776</c:v>
                </c:pt>
                <c:pt idx="2112">
                  <c:v>28777</c:v>
                </c:pt>
                <c:pt idx="2113">
                  <c:v>28778</c:v>
                </c:pt>
                <c:pt idx="2114">
                  <c:v>28779</c:v>
                </c:pt>
                <c:pt idx="2115">
                  <c:v>28780</c:v>
                </c:pt>
                <c:pt idx="2116">
                  <c:v>28781</c:v>
                </c:pt>
                <c:pt idx="2117">
                  <c:v>28782</c:v>
                </c:pt>
                <c:pt idx="2118">
                  <c:v>28783</c:v>
                </c:pt>
                <c:pt idx="2119">
                  <c:v>28784</c:v>
                </c:pt>
                <c:pt idx="2120">
                  <c:v>28785</c:v>
                </c:pt>
                <c:pt idx="2121">
                  <c:v>28786</c:v>
                </c:pt>
                <c:pt idx="2122">
                  <c:v>28787</c:v>
                </c:pt>
                <c:pt idx="2123">
                  <c:v>28788</c:v>
                </c:pt>
                <c:pt idx="2124">
                  <c:v>28789</c:v>
                </c:pt>
                <c:pt idx="2125">
                  <c:v>28790</c:v>
                </c:pt>
                <c:pt idx="2126">
                  <c:v>28791</c:v>
                </c:pt>
                <c:pt idx="2127">
                  <c:v>28792</c:v>
                </c:pt>
                <c:pt idx="2128">
                  <c:v>28793</c:v>
                </c:pt>
                <c:pt idx="2129">
                  <c:v>28794</c:v>
                </c:pt>
                <c:pt idx="2130">
                  <c:v>28795</c:v>
                </c:pt>
                <c:pt idx="2131">
                  <c:v>28796</c:v>
                </c:pt>
                <c:pt idx="2132">
                  <c:v>28797</c:v>
                </c:pt>
                <c:pt idx="2133">
                  <c:v>28798</c:v>
                </c:pt>
                <c:pt idx="2134">
                  <c:v>28799</c:v>
                </c:pt>
                <c:pt idx="2135">
                  <c:v>28800</c:v>
                </c:pt>
                <c:pt idx="2136">
                  <c:v>28801</c:v>
                </c:pt>
                <c:pt idx="2137">
                  <c:v>28802</c:v>
                </c:pt>
                <c:pt idx="2138">
                  <c:v>28803</c:v>
                </c:pt>
                <c:pt idx="2139">
                  <c:v>28804</c:v>
                </c:pt>
                <c:pt idx="2140">
                  <c:v>28805</c:v>
                </c:pt>
                <c:pt idx="2141">
                  <c:v>28806</c:v>
                </c:pt>
                <c:pt idx="2142">
                  <c:v>28807</c:v>
                </c:pt>
                <c:pt idx="2143">
                  <c:v>28808</c:v>
                </c:pt>
                <c:pt idx="2144">
                  <c:v>28809</c:v>
                </c:pt>
                <c:pt idx="2145">
                  <c:v>28810</c:v>
                </c:pt>
                <c:pt idx="2146">
                  <c:v>28811</c:v>
                </c:pt>
                <c:pt idx="2147">
                  <c:v>28812</c:v>
                </c:pt>
                <c:pt idx="2148">
                  <c:v>28813</c:v>
                </c:pt>
                <c:pt idx="2149">
                  <c:v>28814</c:v>
                </c:pt>
                <c:pt idx="2150">
                  <c:v>28815</c:v>
                </c:pt>
                <c:pt idx="2151">
                  <c:v>28816</c:v>
                </c:pt>
                <c:pt idx="2152">
                  <c:v>28817</c:v>
                </c:pt>
                <c:pt idx="2153">
                  <c:v>28818</c:v>
                </c:pt>
                <c:pt idx="2154">
                  <c:v>28819</c:v>
                </c:pt>
                <c:pt idx="2155">
                  <c:v>28820</c:v>
                </c:pt>
                <c:pt idx="2156">
                  <c:v>28821</c:v>
                </c:pt>
                <c:pt idx="2157">
                  <c:v>28822</c:v>
                </c:pt>
                <c:pt idx="2158">
                  <c:v>28823</c:v>
                </c:pt>
                <c:pt idx="2159">
                  <c:v>28824</c:v>
                </c:pt>
                <c:pt idx="2160">
                  <c:v>28825</c:v>
                </c:pt>
                <c:pt idx="2161">
                  <c:v>28826</c:v>
                </c:pt>
                <c:pt idx="2162">
                  <c:v>28827</c:v>
                </c:pt>
                <c:pt idx="2163">
                  <c:v>28828</c:v>
                </c:pt>
                <c:pt idx="2164">
                  <c:v>28829</c:v>
                </c:pt>
                <c:pt idx="2165">
                  <c:v>28830</c:v>
                </c:pt>
                <c:pt idx="2166">
                  <c:v>28831</c:v>
                </c:pt>
                <c:pt idx="2167">
                  <c:v>28832</c:v>
                </c:pt>
                <c:pt idx="2168">
                  <c:v>28833</c:v>
                </c:pt>
                <c:pt idx="2169">
                  <c:v>28834</c:v>
                </c:pt>
                <c:pt idx="2170">
                  <c:v>28835</c:v>
                </c:pt>
                <c:pt idx="2171">
                  <c:v>28836</c:v>
                </c:pt>
                <c:pt idx="2172">
                  <c:v>28837</c:v>
                </c:pt>
                <c:pt idx="2173">
                  <c:v>28838</c:v>
                </c:pt>
                <c:pt idx="2174">
                  <c:v>28839</c:v>
                </c:pt>
                <c:pt idx="2175">
                  <c:v>28840</c:v>
                </c:pt>
                <c:pt idx="2176">
                  <c:v>28841</c:v>
                </c:pt>
                <c:pt idx="2177">
                  <c:v>28842</c:v>
                </c:pt>
                <c:pt idx="2178">
                  <c:v>28843</c:v>
                </c:pt>
                <c:pt idx="2179">
                  <c:v>28844</c:v>
                </c:pt>
                <c:pt idx="2180">
                  <c:v>28845</c:v>
                </c:pt>
                <c:pt idx="2181">
                  <c:v>28846</c:v>
                </c:pt>
                <c:pt idx="2182">
                  <c:v>28847</c:v>
                </c:pt>
                <c:pt idx="2183">
                  <c:v>28848</c:v>
                </c:pt>
                <c:pt idx="2184">
                  <c:v>28849</c:v>
                </c:pt>
                <c:pt idx="2185">
                  <c:v>28850</c:v>
                </c:pt>
                <c:pt idx="2186">
                  <c:v>28851</c:v>
                </c:pt>
                <c:pt idx="2187">
                  <c:v>28852</c:v>
                </c:pt>
                <c:pt idx="2188">
                  <c:v>28853</c:v>
                </c:pt>
                <c:pt idx="2189">
                  <c:v>28854</c:v>
                </c:pt>
                <c:pt idx="2190">
                  <c:v>28855</c:v>
                </c:pt>
                <c:pt idx="2191">
                  <c:v>28856</c:v>
                </c:pt>
                <c:pt idx="2192">
                  <c:v>28857</c:v>
                </c:pt>
                <c:pt idx="2193">
                  <c:v>28858</c:v>
                </c:pt>
                <c:pt idx="2194">
                  <c:v>28859</c:v>
                </c:pt>
                <c:pt idx="2195">
                  <c:v>28860</c:v>
                </c:pt>
                <c:pt idx="2196">
                  <c:v>28861</c:v>
                </c:pt>
                <c:pt idx="2197">
                  <c:v>28862</c:v>
                </c:pt>
                <c:pt idx="2198">
                  <c:v>28863</c:v>
                </c:pt>
                <c:pt idx="2199">
                  <c:v>28864</c:v>
                </c:pt>
                <c:pt idx="2200">
                  <c:v>28865</c:v>
                </c:pt>
                <c:pt idx="2201">
                  <c:v>28866</c:v>
                </c:pt>
                <c:pt idx="2202">
                  <c:v>28867</c:v>
                </c:pt>
                <c:pt idx="2203">
                  <c:v>28868</c:v>
                </c:pt>
                <c:pt idx="2204">
                  <c:v>28869</c:v>
                </c:pt>
                <c:pt idx="2205">
                  <c:v>28870</c:v>
                </c:pt>
                <c:pt idx="2206">
                  <c:v>28871</c:v>
                </c:pt>
                <c:pt idx="2207">
                  <c:v>28872</c:v>
                </c:pt>
                <c:pt idx="2208">
                  <c:v>28873</c:v>
                </c:pt>
                <c:pt idx="2209">
                  <c:v>28874</c:v>
                </c:pt>
                <c:pt idx="2210">
                  <c:v>28875</c:v>
                </c:pt>
                <c:pt idx="2211">
                  <c:v>28876</c:v>
                </c:pt>
                <c:pt idx="2212">
                  <c:v>28877</c:v>
                </c:pt>
                <c:pt idx="2213">
                  <c:v>28878</c:v>
                </c:pt>
                <c:pt idx="2214">
                  <c:v>28879</c:v>
                </c:pt>
                <c:pt idx="2215">
                  <c:v>28880</c:v>
                </c:pt>
                <c:pt idx="2216">
                  <c:v>28881</c:v>
                </c:pt>
                <c:pt idx="2217">
                  <c:v>28882</c:v>
                </c:pt>
                <c:pt idx="2218">
                  <c:v>28883</c:v>
                </c:pt>
                <c:pt idx="2219">
                  <c:v>28884</c:v>
                </c:pt>
                <c:pt idx="2220">
                  <c:v>28885</c:v>
                </c:pt>
                <c:pt idx="2221">
                  <c:v>28886</c:v>
                </c:pt>
                <c:pt idx="2222">
                  <c:v>28887</c:v>
                </c:pt>
                <c:pt idx="2223">
                  <c:v>28888</c:v>
                </c:pt>
                <c:pt idx="2224">
                  <c:v>28889</c:v>
                </c:pt>
                <c:pt idx="2225">
                  <c:v>28890</c:v>
                </c:pt>
                <c:pt idx="2226">
                  <c:v>28891</c:v>
                </c:pt>
                <c:pt idx="2227">
                  <c:v>28892</c:v>
                </c:pt>
                <c:pt idx="2228">
                  <c:v>28893</c:v>
                </c:pt>
                <c:pt idx="2229">
                  <c:v>28894</c:v>
                </c:pt>
                <c:pt idx="2230">
                  <c:v>28895</c:v>
                </c:pt>
                <c:pt idx="2231">
                  <c:v>28896</c:v>
                </c:pt>
                <c:pt idx="2232">
                  <c:v>28897</c:v>
                </c:pt>
                <c:pt idx="2233">
                  <c:v>28898</c:v>
                </c:pt>
                <c:pt idx="2234">
                  <c:v>28899</c:v>
                </c:pt>
                <c:pt idx="2235">
                  <c:v>28900</c:v>
                </c:pt>
                <c:pt idx="2236">
                  <c:v>28901</c:v>
                </c:pt>
                <c:pt idx="2237">
                  <c:v>28902</c:v>
                </c:pt>
                <c:pt idx="2238">
                  <c:v>28903</c:v>
                </c:pt>
                <c:pt idx="2239">
                  <c:v>28904</c:v>
                </c:pt>
                <c:pt idx="2240">
                  <c:v>28905</c:v>
                </c:pt>
                <c:pt idx="2241">
                  <c:v>28906</c:v>
                </c:pt>
                <c:pt idx="2242">
                  <c:v>28907</c:v>
                </c:pt>
                <c:pt idx="2243">
                  <c:v>28908</c:v>
                </c:pt>
                <c:pt idx="2244">
                  <c:v>28909</c:v>
                </c:pt>
                <c:pt idx="2245">
                  <c:v>28910</c:v>
                </c:pt>
                <c:pt idx="2246">
                  <c:v>28911</c:v>
                </c:pt>
                <c:pt idx="2247">
                  <c:v>28912</c:v>
                </c:pt>
                <c:pt idx="2248">
                  <c:v>28913</c:v>
                </c:pt>
                <c:pt idx="2249">
                  <c:v>28914</c:v>
                </c:pt>
                <c:pt idx="2250">
                  <c:v>28915</c:v>
                </c:pt>
                <c:pt idx="2251">
                  <c:v>28916</c:v>
                </c:pt>
                <c:pt idx="2252">
                  <c:v>28917</c:v>
                </c:pt>
                <c:pt idx="2253">
                  <c:v>28918</c:v>
                </c:pt>
                <c:pt idx="2254">
                  <c:v>28919</c:v>
                </c:pt>
                <c:pt idx="2255">
                  <c:v>28920</c:v>
                </c:pt>
                <c:pt idx="2256">
                  <c:v>28921</c:v>
                </c:pt>
                <c:pt idx="2257">
                  <c:v>28922</c:v>
                </c:pt>
                <c:pt idx="2258">
                  <c:v>28923</c:v>
                </c:pt>
                <c:pt idx="2259">
                  <c:v>28924</c:v>
                </c:pt>
                <c:pt idx="2260">
                  <c:v>28925</c:v>
                </c:pt>
                <c:pt idx="2261">
                  <c:v>28926</c:v>
                </c:pt>
                <c:pt idx="2262">
                  <c:v>28927</c:v>
                </c:pt>
                <c:pt idx="2263">
                  <c:v>28928</c:v>
                </c:pt>
                <c:pt idx="2264">
                  <c:v>28929</c:v>
                </c:pt>
                <c:pt idx="2265">
                  <c:v>28930</c:v>
                </c:pt>
                <c:pt idx="2266">
                  <c:v>28931</c:v>
                </c:pt>
                <c:pt idx="2267">
                  <c:v>28932</c:v>
                </c:pt>
                <c:pt idx="2268">
                  <c:v>28933</c:v>
                </c:pt>
                <c:pt idx="2269">
                  <c:v>28934</c:v>
                </c:pt>
                <c:pt idx="2270">
                  <c:v>28935</c:v>
                </c:pt>
                <c:pt idx="2271">
                  <c:v>28936</c:v>
                </c:pt>
                <c:pt idx="2272">
                  <c:v>28937</c:v>
                </c:pt>
                <c:pt idx="2273">
                  <c:v>28938</c:v>
                </c:pt>
                <c:pt idx="2274">
                  <c:v>28939</c:v>
                </c:pt>
                <c:pt idx="2275">
                  <c:v>28940</c:v>
                </c:pt>
                <c:pt idx="2276">
                  <c:v>28941</c:v>
                </c:pt>
                <c:pt idx="2277">
                  <c:v>28942</c:v>
                </c:pt>
                <c:pt idx="2278">
                  <c:v>28943</c:v>
                </c:pt>
                <c:pt idx="2279">
                  <c:v>28944</c:v>
                </c:pt>
                <c:pt idx="2280">
                  <c:v>28945</c:v>
                </c:pt>
                <c:pt idx="2281">
                  <c:v>28946</c:v>
                </c:pt>
                <c:pt idx="2282">
                  <c:v>28947</c:v>
                </c:pt>
                <c:pt idx="2283">
                  <c:v>28948</c:v>
                </c:pt>
                <c:pt idx="2284">
                  <c:v>28949</c:v>
                </c:pt>
                <c:pt idx="2285">
                  <c:v>28950</c:v>
                </c:pt>
                <c:pt idx="2286">
                  <c:v>28951</c:v>
                </c:pt>
                <c:pt idx="2287">
                  <c:v>28952</c:v>
                </c:pt>
                <c:pt idx="2288">
                  <c:v>28953</c:v>
                </c:pt>
                <c:pt idx="2289">
                  <c:v>28954</c:v>
                </c:pt>
                <c:pt idx="2290">
                  <c:v>28955</c:v>
                </c:pt>
                <c:pt idx="2291">
                  <c:v>28956</c:v>
                </c:pt>
                <c:pt idx="2292">
                  <c:v>28957</c:v>
                </c:pt>
                <c:pt idx="2293">
                  <c:v>28958</c:v>
                </c:pt>
                <c:pt idx="2294">
                  <c:v>28959</c:v>
                </c:pt>
                <c:pt idx="2295">
                  <c:v>28960</c:v>
                </c:pt>
                <c:pt idx="2296">
                  <c:v>28961</c:v>
                </c:pt>
                <c:pt idx="2297">
                  <c:v>28962</c:v>
                </c:pt>
                <c:pt idx="2298">
                  <c:v>28963</c:v>
                </c:pt>
                <c:pt idx="2299">
                  <c:v>28964</c:v>
                </c:pt>
                <c:pt idx="2300">
                  <c:v>28965</c:v>
                </c:pt>
                <c:pt idx="2301">
                  <c:v>28966</c:v>
                </c:pt>
                <c:pt idx="2302">
                  <c:v>28967</c:v>
                </c:pt>
                <c:pt idx="2303">
                  <c:v>28968</c:v>
                </c:pt>
                <c:pt idx="2304">
                  <c:v>28969</c:v>
                </c:pt>
                <c:pt idx="2305">
                  <c:v>28970</c:v>
                </c:pt>
                <c:pt idx="2306">
                  <c:v>28971</c:v>
                </c:pt>
                <c:pt idx="2307">
                  <c:v>28972</c:v>
                </c:pt>
                <c:pt idx="2308">
                  <c:v>28973</c:v>
                </c:pt>
                <c:pt idx="2309">
                  <c:v>28974</c:v>
                </c:pt>
                <c:pt idx="2310">
                  <c:v>28975</c:v>
                </c:pt>
                <c:pt idx="2311">
                  <c:v>28976</c:v>
                </c:pt>
                <c:pt idx="2312">
                  <c:v>28977</c:v>
                </c:pt>
                <c:pt idx="2313">
                  <c:v>28978</c:v>
                </c:pt>
                <c:pt idx="2314">
                  <c:v>28979</c:v>
                </c:pt>
                <c:pt idx="2315">
                  <c:v>28980</c:v>
                </c:pt>
                <c:pt idx="2316">
                  <c:v>28981</c:v>
                </c:pt>
                <c:pt idx="2317">
                  <c:v>28982</c:v>
                </c:pt>
                <c:pt idx="2318">
                  <c:v>28983</c:v>
                </c:pt>
                <c:pt idx="2319">
                  <c:v>28984</c:v>
                </c:pt>
                <c:pt idx="2320">
                  <c:v>28985</c:v>
                </c:pt>
                <c:pt idx="2321">
                  <c:v>28986</c:v>
                </c:pt>
                <c:pt idx="2322">
                  <c:v>28987</c:v>
                </c:pt>
                <c:pt idx="2323">
                  <c:v>28988</c:v>
                </c:pt>
                <c:pt idx="2324">
                  <c:v>28989</c:v>
                </c:pt>
                <c:pt idx="2325">
                  <c:v>28990</c:v>
                </c:pt>
                <c:pt idx="2326">
                  <c:v>28991</c:v>
                </c:pt>
                <c:pt idx="2327">
                  <c:v>28992</c:v>
                </c:pt>
                <c:pt idx="2328">
                  <c:v>28993</c:v>
                </c:pt>
                <c:pt idx="2329">
                  <c:v>28994</c:v>
                </c:pt>
                <c:pt idx="2330">
                  <c:v>28995</c:v>
                </c:pt>
                <c:pt idx="2331">
                  <c:v>28996</c:v>
                </c:pt>
                <c:pt idx="2332">
                  <c:v>28997</c:v>
                </c:pt>
                <c:pt idx="2333">
                  <c:v>28998</c:v>
                </c:pt>
                <c:pt idx="2334">
                  <c:v>28999</c:v>
                </c:pt>
                <c:pt idx="2335">
                  <c:v>29000</c:v>
                </c:pt>
                <c:pt idx="2336">
                  <c:v>29001</c:v>
                </c:pt>
                <c:pt idx="2337">
                  <c:v>29002</c:v>
                </c:pt>
                <c:pt idx="2338">
                  <c:v>29003</c:v>
                </c:pt>
                <c:pt idx="2339">
                  <c:v>29004</c:v>
                </c:pt>
                <c:pt idx="2340">
                  <c:v>29005</c:v>
                </c:pt>
                <c:pt idx="2341">
                  <c:v>29006</c:v>
                </c:pt>
                <c:pt idx="2342">
                  <c:v>29007</c:v>
                </c:pt>
                <c:pt idx="2343">
                  <c:v>29008</c:v>
                </c:pt>
                <c:pt idx="2344">
                  <c:v>29009</c:v>
                </c:pt>
                <c:pt idx="2345">
                  <c:v>29010</c:v>
                </c:pt>
                <c:pt idx="2346">
                  <c:v>29011</c:v>
                </c:pt>
                <c:pt idx="2347">
                  <c:v>29012</c:v>
                </c:pt>
                <c:pt idx="2348">
                  <c:v>29013</c:v>
                </c:pt>
                <c:pt idx="2349">
                  <c:v>29014</c:v>
                </c:pt>
                <c:pt idx="2350">
                  <c:v>29015</c:v>
                </c:pt>
                <c:pt idx="2351">
                  <c:v>29016</c:v>
                </c:pt>
                <c:pt idx="2352">
                  <c:v>29017</c:v>
                </c:pt>
                <c:pt idx="2353">
                  <c:v>29018</c:v>
                </c:pt>
                <c:pt idx="2354">
                  <c:v>29019</c:v>
                </c:pt>
                <c:pt idx="2355">
                  <c:v>29020</c:v>
                </c:pt>
                <c:pt idx="2356">
                  <c:v>29021</c:v>
                </c:pt>
                <c:pt idx="2357">
                  <c:v>29022</c:v>
                </c:pt>
                <c:pt idx="2358">
                  <c:v>29023</c:v>
                </c:pt>
                <c:pt idx="2359">
                  <c:v>29024</c:v>
                </c:pt>
                <c:pt idx="2360">
                  <c:v>29025</c:v>
                </c:pt>
                <c:pt idx="2361">
                  <c:v>29026</c:v>
                </c:pt>
                <c:pt idx="2362">
                  <c:v>29027</c:v>
                </c:pt>
                <c:pt idx="2363">
                  <c:v>29028</c:v>
                </c:pt>
                <c:pt idx="2364">
                  <c:v>29029</c:v>
                </c:pt>
                <c:pt idx="2365">
                  <c:v>29030</c:v>
                </c:pt>
                <c:pt idx="2366">
                  <c:v>29031</c:v>
                </c:pt>
                <c:pt idx="2367">
                  <c:v>29032</c:v>
                </c:pt>
                <c:pt idx="2368">
                  <c:v>29033</c:v>
                </c:pt>
                <c:pt idx="2369">
                  <c:v>29034</c:v>
                </c:pt>
                <c:pt idx="2370">
                  <c:v>29035</c:v>
                </c:pt>
                <c:pt idx="2371">
                  <c:v>29036</c:v>
                </c:pt>
                <c:pt idx="2372">
                  <c:v>29037</c:v>
                </c:pt>
                <c:pt idx="2373">
                  <c:v>29038</c:v>
                </c:pt>
                <c:pt idx="2374">
                  <c:v>29039</c:v>
                </c:pt>
                <c:pt idx="2375">
                  <c:v>29040</c:v>
                </c:pt>
                <c:pt idx="2376">
                  <c:v>29041</c:v>
                </c:pt>
                <c:pt idx="2377">
                  <c:v>29042</c:v>
                </c:pt>
                <c:pt idx="2378">
                  <c:v>29043</c:v>
                </c:pt>
                <c:pt idx="2379">
                  <c:v>29044</c:v>
                </c:pt>
                <c:pt idx="2380">
                  <c:v>29045</c:v>
                </c:pt>
                <c:pt idx="2381">
                  <c:v>29046</c:v>
                </c:pt>
                <c:pt idx="2382">
                  <c:v>29047</c:v>
                </c:pt>
                <c:pt idx="2383">
                  <c:v>29048</c:v>
                </c:pt>
                <c:pt idx="2384">
                  <c:v>29049</c:v>
                </c:pt>
                <c:pt idx="2385">
                  <c:v>29050</c:v>
                </c:pt>
                <c:pt idx="2386">
                  <c:v>29051</c:v>
                </c:pt>
                <c:pt idx="2387">
                  <c:v>29052</c:v>
                </c:pt>
                <c:pt idx="2388">
                  <c:v>29053</c:v>
                </c:pt>
                <c:pt idx="2389">
                  <c:v>29054</c:v>
                </c:pt>
                <c:pt idx="2390">
                  <c:v>29055</c:v>
                </c:pt>
                <c:pt idx="2391">
                  <c:v>29056</c:v>
                </c:pt>
                <c:pt idx="2392">
                  <c:v>29057</c:v>
                </c:pt>
                <c:pt idx="2393">
                  <c:v>29058</c:v>
                </c:pt>
                <c:pt idx="2394">
                  <c:v>29059</c:v>
                </c:pt>
                <c:pt idx="2395">
                  <c:v>29060</c:v>
                </c:pt>
                <c:pt idx="2396">
                  <c:v>29061</c:v>
                </c:pt>
                <c:pt idx="2397">
                  <c:v>29062</c:v>
                </c:pt>
                <c:pt idx="2398">
                  <c:v>29063</c:v>
                </c:pt>
                <c:pt idx="2399">
                  <c:v>29064</c:v>
                </c:pt>
                <c:pt idx="2400">
                  <c:v>29065</c:v>
                </c:pt>
                <c:pt idx="2401">
                  <c:v>29066</c:v>
                </c:pt>
                <c:pt idx="2402">
                  <c:v>29067</c:v>
                </c:pt>
                <c:pt idx="2403">
                  <c:v>29068</c:v>
                </c:pt>
                <c:pt idx="2404">
                  <c:v>29069</c:v>
                </c:pt>
                <c:pt idx="2405">
                  <c:v>29070</c:v>
                </c:pt>
                <c:pt idx="2406">
                  <c:v>29071</c:v>
                </c:pt>
                <c:pt idx="2407">
                  <c:v>29072</c:v>
                </c:pt>
                <c:pt idx="2408">
                  <c:v>29073</c:v>
                </c:pt>
                <c:pt idx="2409">
                  <c:v>29074</c:v>
                </c:pt>
                <c:pt idx="2410">
                  <c:v>29075</c:v>
                </c:pt>
                <c:pt idx="2411">
                  <c:v>29076</c:v>
                </c:pt>
                <c:pt idx="2412">
                  <c:v>29077</c:v>
                </c:pt>
                <c:pt idx="2413">
                  <c:v>29078</c:v>
                </c:pt>
                <c:pt idx="2414">
                  <c:v>29079</c:v>
                </c:pt>
                <c:pt idx="2415">
                  <c:v>29080</c:v>
                </c:pt>
                <c:pt idx="2416">
                  <c:v>29081</c:v>
                </c:pt>
                <c:pt idx="2417">
                  <c:v>29082</c:v>
                </c:pt>
                <c:pt idx="2418">
                  <c:v>29083</c:v>
                </c:pt>
                <c:pt idx="2419">
                  <c:v>29084</c:v>
                </c:pt>
                <c:pt idx="2420">
                  <c:v>29085</c:v>
                </c:pt>
                <c:pt idx="2421">
                  <c:v>29086</c:v>
                </c:pt>
                <c:pt idx="2422">
                  <c:v>29087</c:v>
                </c:pt>
                <c:pt idx="2423">
                  <c:v>29088</c:v>
                </c:pt>
                <c:pt idx="2424">
                  <c:v>29089</c:v>
                </c:pt>
                <c:pt idx="2425">
                  <c:v>29090</c:v>
                </c:pt>
                <c:pt idx="2426">
                  <c:v>29091</c:v>
                </c:pt>
                <c:pt idx="2427">
                  <c:v>29092</c:v>
                </c:pt>
                <c:pt idx="2428">
                  <c:v>29093</c:v>
                </c:pt>
                <c:pt idx="2429">
                  <c:v>29094</c:v>
                </c:pt>
                <c:pt idx="2430">
                  <c:v>29095</c:v>
                </c:pt>
                <c:pt idx="2431">
                  <c:v>29096</c:v>
                </c:pt>
                <c:pt idx="2432">
                  <c:v>29097</c:v>
                </c:pt>
                <c:pt idx="2433">
                  <c:v>29098</c:v>
                </c:pt>
                <c:pt idx="2434">
                  <c:v>29099</c:v>
                </c:pt>
                <c:pt idx="2435">
                  <c:v>29100</c:v>
                </c:pt>
                <c:pt idx="2436">
                  <c:v>29101</c:v>
                </c:pt>
                <c:pt idx="2437">
                  <c:v>29102</c:v>
                </c:pt>
                <c:pt idx="2438">
                  <c:v>29103</c:v>
                </c:pt>
                <c:pt idx="2439">
                  <c:v>29104</c:v>
                </c:pt>
                <c:pt idx="2440">
                  <c:v>29105</c:v>
                </c:pt>
                <c:pt idx="2441">
                  <c:v>29106</c:v>
                </c:pt>
                <c:pt idx="2442">
                  <c:v>29107</c:v>
                </c:pt>
                <c:pt idx="2443">
                  <c:v>29108</c:v>
                </c:pt>
                <c:pt idx="2444">
                  <c:v>29109</c:v>
                </c:pt>
                <c:pt idx="2445">
                  <c:v>29110</c:v>
                </c:pt>
                <c:pt idx="2446">
                  <c:v>29111</c:v>
                </c:pt>
                <c:pt idx="2447">
                  <c:v>29112</c:v>
                </c:pt>
                <c:pt idx="2448">
                  <c:v>29113</c:v>
                </c:pt>
                <c:pt idx="2449">
                  <c:v>29114</c:v>
                </c:pt>
                <c:pt idx="2450">
                  <c:v>29115</c:v>
                </c:pt>
                <c:pt idx="2451">
                  <c:v>29116</c:v>
                </c:pt>
                <c:pt idx="2452">
                  <c:v>29117</c:v>
                </c:pt>
                <c:pt idx="2453">
                  <c:v>29118</c:v>
                </c:pt>
                <c:pt idx="2454">
                  <c:v>29119</c:v>
                </c:pt>
                <c:pt idx="2455">
                  <c:v>29120</c:v>
                </c:pt>
                <c:pt idx="2456">
                  <c:v>29121</c:v>
                </c:pt>
                <c:pt idx="2457">
                  <c:v>29122</c:v>
                </c:pt>
                <c:pt idx="2458">
                  <c:v>29123</c:v>
                </c:pt>
                <c:pt idx="2459">
                  <c:v>29124</c:v>
                </c:pt>
                <c:pt idx="2460">
                  <c:v>29125</c:v>
                </c:pt>
                <c:pt idx="2461">
                  <c:v>29126</c:v>
                </c:pt>
                <c:pt idx="2462">
                  <c:v>29127</c:v>
                </c:pt>
                <c:pt idx="2463">
                  <c:v>29128</c:v>
                </c:pt>
                <c:pt idx="2464">
                  <c:v>29129</c:v>
                </c:pt>
                <c:pt idx="2465">
                  <c:v>29130</c:v>
                </c:pt>
                <c:pt idx="2466">
                  <c:v>29131</c:v>
                </c:pt>
                <c:pt idx="2467">
                  <c:v>29132</c:v>
                </c:pt>
                <c:pt idx="2468">
                  <c:v>29133</c:v>
                </c:pt>
                <c:pt idx="2469">
                  <c:v>29134</c:v>
                </c:pt>
                <c:pt idx="2470">
                  <c:v>29135</c:v>
                </c:pt>
                <c:pt idx="2471">
                  <c:v>29136</c:v>
                </c:pt>
                <c:pt idx="2472">
                  <c:v>29137</c:v>
                </c:pt>
                <c:pt idx="2473">
                  <c:v>29138</c:v>
                </c:pt>
                <c:pt idx="2474">
                  <c:v>29139</c:v>
                </c:pt>
                <c:pt idx="2475">
                  <c:v>29140</c:v>
                </c:pt>
                <c:pt idx="2476">
                  <c:v>29141</c:v>
                </c:pt>
                <c:pt idx="2477">
                  <c:v>29142</c:v>
                </c:pt>
                <c:pt idx="2478">
                  <c:v>29143</c:v>
                </c:pt>
                <c:pt idx="2479">
                  <c:v>29144</c:v>
                </c:pt>
                <c:pt idx="2480">
                  <c:v>29145</c:v>
                </c:pt>
                <c:pt idx="2481">
                  <c:v>29146</c:v>
                </c:pt>
                <c:pt idx="2482">
                  <c:v>29147</c:v>
                </c:pt>
                <c:pt idx="2483">
                  <c:v>29148</c:v>
                </c:pt>
                <c:pt idx="2484">
                  <c:v>29149</c:v>
                </c:pt>
                <c:pt idx="2485">
                  <c:v>29150</c:v>
                </c:pt>
                <c:pt idx="2486">
                  <c:v>29151</c:v>
                </c:pt>
                <c:pt idx="2487">
                  <c:v>29152</c:v>
                </c:pt>
                <c:pt idx="2488">
                  <c:v>29153</c:v>
                </c:pt>
                <c:pt idx="2489">
                  <c:v>29154</c:v>
                </c:pt>
                <c:pt idx="2490">
                  <c:v>29155</c:v>
                </c:pt>
                <c:pt idx="2491">
                  <c:v>29156</c:v>
                </c:pt>
                <c:pt idx="2492">
                  <c:v>29157</c:v>
                </c:pt>
                <c:pt idx="2493">
                  <c:v>29158</c:v>
                </c:pt>
                <c:pt idx="2494">
                  <c:v>29159</c:v>
                </c:pt>
                <c:pt idx="2495">
                  <c:v>29160</c:v>
                </c:pt>
                <c:pt idx="2496">
                  <c:v>29161</c:v>
                </c:pt>
                <c:pt idx="2497">
                  <c:v>29162</c:v>
                </c:pt>
                <c:pt idx="2498">
                  <c:v>29163</c:v>
                </c:pt>
                <c:pt idx="2499">
                  <c:v>29164</c:v>
                </c:pt>
                <c:pt idx="2500">
                  <c:v>29165</c:v>
                </c:pt>
                <c:pt idx="2501">
                  <c:v>29166</c:v>
                </c:pt>
                <c:pt idx="2502">
                  <c:v>29167</c:v>
                </c:pt>
                <c:pt idx="2503">
                  <c:v>29168</c:v>
                </c:pt>
                <c:pt idx="2504">
                  <c:v>29169</c:v>
                </c:pt>
                <c:pt idx="2505">
                  <c:v>29170</c:v>
                </c:pt>
                <c:pt idx="2506">
                  <c:v>29171</c:v>
                </c:pt>
                <c:pt idx="2507">
                  <c:v>29172</c:v>
                </c:pt>
                <c:pt idx="2508">
                  <c:v>29173</c:v>
                </c:pt>
                <c:pt idx="2509">
                  <c:v>29174</c:v>
                </c:pt>
                <c:pt idx="2510">
                  <c:v>29175</c:v>
                </c:pt>
                <c:pt idx="2511">
                  <c:v>29176</c:v>
                </c:pt>
                <c:pt idx="2512">
                  <c:v>29177</c:v>
                </c:pt>
                <c:pt idx="2513">
                  <c:v>29178</c:v>
                </c:pt>
                <c:pt idx="2514">
                  <c:v>29179</c:v>
                </c:pt>
                <c:pt idx="2515">
                  <c:v>29180</c:v>
                </c:pt>
                <c:pt idx="2516">
                  <c:v>29181</c:v>
                </c:pt>
                <c:pt idx="2517">
                  <c:v>29182</c:v>
                </c:pt>
                <c:pt idx="2518">
                  <c:v>29183</c:v>
                </c:pt>
                <c:pt idx="2519">
                  <c:v>29184</c:v>
                </c:pt>
                <c:pt idx="2520">
                  <c:v>29185</c:v>
                </c:pt>
                <c:pt idx="2521">
                  <c:v>29186</c:v>
                </c:pt>
                <c:pt idx="2522">
                  <c:v>29187</c:v>
                </c:pt>
                <c:pt idx="2523">
                  <c:v>29188</c:v>
                </c:pt>
                <c:pt idx="2524">
                  <c:v>29189</c:v>
                </c:pt>
                <c:pt idx="2525">
                  <c:v>29190</c:v>
                </c:pt>
                <c:pt idx="2526">
                  <c:v>29191</c:v>
                </c:pt>
                <c:pt idx="2527">
                  <c:v>29192</c:v>
                </c:pt>
                <c:pt idx="2528">
                  <c:v>29193</c:v>
                </c:pt>
                <c:pt idx="2529">
                  <c:v>29194</c:v>
                </c:pt>
                <c:pt idx="2530">
                  <c:v>29195</c:v>
                </c:pt>
                <c:pt idx="2531">
                  <c:v>29196</c:v>
                </c:pt>
                <c:pt idx="2532">
                  <c:v>29197</c:v>
                </c:pt>
                <c:pt idx="2533">
                  <c:v>29198</c:v>
                </c:pt>
                <c:pt idx="2534">
                  <c:v>29199</c:v>
                </c:pt>
                <c:pt idx="2535">
                  <c:v>29200</c:v>
                </c:pt>
                <c:pt idx="2536">
                  <c:v>29201</c:v>
                </c:pt>
                <c:pt idx="2537">
                  <c:v>29202</c:v>
                </c:pt>
                <c:pt idx="2538">
                  <c:v>29203</c:v>
                </c:pt>
                <c:pt idx="2539">
                  <c:v>29204</c:v>
                </c:pt>
                <c:pt idx="2540">
                  <c:v>29205</c:v>
                </c:pt>
                <c:pt idx="2541">
                  <c:v>29206</c:v>
                </c:pt>
                <c:pt idx="2542">
                  <c:v>29207</c:v>
                </c:pt>
                <c:pt idx="2543">
                  <c:v>29208</c:v>
                </c:pt>
                <c:pt idx="2544">
                  <c:v>29209</c:v>
                </c:pt>
                <c:pt idx="2545">
                  <c:v>29210</c:v>
                </c:pt>
                <c:pt idx="2546">
                  <c:v>29211</c:v>
                </c:pt>
                <c:pt idx="2547">
                  <c:v>29212</c:v>
                </c:pt>
                <c:pt idx="2548">
                  <c:v>29213</c:v>
                </c:pt>
                <c:pt idx="2549">
                  <c:v>29214</c:v>
                </c:pt>
                <c:pt idx="2550">
                  <c:v>29215</c:v>
                </c:pt>
                <c:pt idx="2551">
                  <c:v>29216</c:v>
                </c:pt>
                <c:pt idx="2552">
                  <c:v>29217</c:v>
                </c:pt>
                <c:pt idx="2553">
                  <c:v>29218</c:v>
                </c:pt>
                <c:pt idx="2554">
                  <c:v>29219</c:v>
                </c:pt>
                <c:pt idx="2555">
                  <c:v>29220</c:v>
                </c:pt>
                <c:pt idx="2556">
                  <c:v>29221</c:v>
                </c:pt>
                <c:pt idx="2557">
                  <c:v>29222</c:v>
                </c:pt>
                <c:pt idx="2558">
                  <c:v>29223</c:v>
                </c:pt>
                <c:pt idx="2559">
                  <c:v>29224</c:v>
                </c:pt>
                <c:pt idx="2560">
                  <c:v>29225</c:v>
                </c:pt>
                <c:pt idx="2561">
                  <c:v>29226</c:v>
                </c:pt>
                <c:pt idx="2562">
                  <c:v>29227</c:v>
                </c:pt>
                <c:pt idx="2563">
                  <c:v>29228</c:v>
                </c:pt>
                <c:pt idx="2564">
                  <c:v>29229</c:v>
                </c:pt>
                <c:pt idx="2565">
                  <c:v>29230</c:v>
                </c:pt>
                <c:pt idx="2566">
                  <c:v>29231</c:v>
                </c:pt>
                <c:pt idx="2567">
                  <c:v>29232</c:v>
                </c:pt>
                <c:pt idx="2568">
                  <c:v>29233</c:v>
                </c:pt>
                <c:pt idx="2569">
                  <c:v>29234</c:v>
                </c:pt>
                <c:pt idx="2570">
                  <c:v>29235</c:v>
                </c:pt>
                <c:pt idx="2571">
                  <c:v>29236</c:v>
                </c:pt>
                <c:pt idx="2572">
                  <c:v>29237</c:v>
                </c:pt>
                <c:pt idx="2573">
                  <c:v>29238</c:v>
                </c:pt>
                <c:pt idx="2574">
                  <c:v>29239</c:v>
                </c:pt>
                <c:pt idx="2575">
                  <c:v>29240</c:v>
                </c:pt>
                <c:pt idx="2576">
                  <c:v>29241</c:v>
                </c:pt>
                <c:pt idx="2577">
                  <c:v>29242</c:v>
                </c:pt>
                <c:pt idx="2578">
                  <c:v>29243</c:v>
                </c:pt>
                <c:pt idx="2579">
                  <c:v>29244</c:v>
                </c:pt>
                <c:pt idx="2580">
                  <c:v>29245</c:v>
                </c:pt>
                <c:pt idx="2581">
                  <c:v>29246</c:v>
                </c:pt>
                <c:pt idx="2582">
                  <c:v>29247</c:v>
                </c:pt>
                <c:pt idx="2583">
                  <c:v>29248</c:v>
                </c:pt>
                <c:pt idx="2584">
                  <c:v>29249</c:v>
                </c:pt>
                <c:pt idx="2585">
                  <c:v>29250</c:v>
                </c:pt>
                <c:pt idx="2586">
                  <c:v>29251</c:v>
                </c:pt>
                <c:pt idx="2587">
                  <c:v>29252</c:v>
                </c:pt>
                <c:pt idx="2588">
                  <c:v>29253</c:v>
                </c:pt>
                <c:pt idx="2589">
                  <c:v>29254</c:v>
                </c:pt>
                <c:pt idx="2590">
                  <c:v>29255</c:v>
                </c:pt>
                <c:pt idx="2591">
                  <c:v>29256</c:v>
                </c:pt>
                <c:pt idx="2592">
                  <c:v>29257</c:v>
                </c:pt>
                <c:pt idx="2593">
                  <c:v>29258</c:v>
                </c:pt>
                <c:pt idx="2594">
                  <c:v>29259</c:v>
                </c:pt>
                <c:pt idx="2595">
                  <c:v>29260</c:v>
                </c:pt>
                <c:pt idx="2596">
                  <c:v>29261</c:v>
                </c:pt>
                <c:pt idx="2597">
                  <c:v>29262</c:v>
                </c:pt>
                <c:pt idx="2598">
                  <c:v>29263</c:v>
                </c:pt>
                <c:pt idx="2599">
                  <c:v>29264</c:v>
                </c:pt>
                <c:pt idx="2600">
                  <c:v>29265</c:v>
                </c:pt>
                <c:pt idx="2601">
                  <c:v>29266</c:v>
                </c:pt>
                <c:pt idx="2602">
                  <c:v>29267</c:v>
                </c:pt>
                <c:pt idx="2603">
                  <c:v>29268</c:v>
                </c:pt>
                <c:pt idx="2604">
                  <c:v>29269</c:v>
                </c:pt>
                <c:pt idx="2605">
                  <c:v>29270</c:v>
                </c:pt>
                <c:pt idx="2606">
                  <c:v>29271</c:v>
                </c:pt>
                <c:pt idx="2607">
                  <c:v>29272</c:v>
                </c:pt>
                <c:pt idx="2608">
                  <c:v>29273</c:v>
                </c:pt>
                <c:pt idx="2609">
                  <c:v>29274</c:v>
                </c:pt>
                <c:pt idx="2610">
                  <c:v>29275</c:v>
                </c:pt>
                <c:pt idx="2611">
                  <c:v>29276</c:v>
                </c:pt>
                <c:pt idx="2612">
                  <c:v>29277</c:v>
                </c:pt>
                <c:pt idx="2613">
                  <c:v>29278</c:v>
                </c:pt>
                <c:pt idx="2614">
                  <c:v>29279</c:v>
                </c:pt>
                <c:pt idx="2615">
                  <c:v>29280</c:v>
                </c:pt>
                <c:pt idx="2616">
                  <c:v>29281</c:v>
                </c:pt>
                <c:pt idx="2617">
                  <c:v>29282</c:v>
                </c:pt>
                <c:pt idx="2618">
                  <c:v>29283</c:v>
                </c:pt>
                <c:pt idx="2619">
                  <c:v>29284</c:v>
                </c:pt>
                <c:pt idx="2620">
                  <c:v>29285</c:v>
                </c:pt>
                <c:pt idx="2621">
                  <c:v>29286</c:v>
                </c:pt>
                <c:pt idx="2622">
                  <c:v>29287</c:v>
                </c:pt>
                <c:pt idx="2623">
                  <c:v>29288</c:v>
                </c:pt>
                <c:pt idx="2624">
                  <c:v>29289</c:v>
                </c:pt>
                <c:pt idx="2625">
                  <c:v>29290</c:v>
                </c:pt>
                <c:pt idx="2626">
                  <c:v>29291</c:v>
                </c:pt>
                <c:pt idx="2627">
                  <c:v>29292</c:v>
                </c:pt>
                <c:pt idx="2628">
                  <c:v>29293</c:v>
                </c:pt>
                <c:pt idx="2629">
                  <c:v>29294</c:v>
                </c:pt>
                <c:pt idx="2630">
                  <c:v>29295</c:v>
                </c:pt>
                <c:pt idx="2631">
                  <c:v>29296</c:v>
                </c:pt>
                <c:pt idx="2632">
                  <c:v>29297</c:v>
                </c:pt>
                <c:pt idx="2633">
                  <c:v>29298</c:v>
                </c:pt>
                <c:pt idx="2634">
                  <c:v>29299</c:v>
                </c:pt>
                <c:pt idx="2635">
                  <c:v>29300</c:v>
                </c:pt>
                <c:pt idx="2636">
                  <c:v>29301</c:v>
                </c:pt>
                <c:pt idx="2637">
                  <c:v>29302</c:v>
                </c:pt>
                <c:pt idx="2638">
                  <c:v>29303</c:v>
                </c:pt>
                <c:pt idx="2639">
                  <c:v>29304</c:v>
                </c:pt>
                <c:pt idx="2640">
                  <c:v>29305</c:v>
                </c:pt>
                <c:pt idx="2641">
                  <c:v>29306</c:v>
                </c:pt>
                <c:pt idx="2642">
                  <c:v>29307</c:v>
                </c:pt>
                <c:pt idx="2643">
                  <c:v>29308</c:v>
                </c:pt>
                <c:pt idx="2644">
                  <c:v>29309</c:v>
                </c:pt>
                <c:pt idx="2645">
                  <c:v>29310</c:v>
                </c:pt>
                <c:pt idx="2646">
                  <c:v>29311</c:v>
                </c:pt>
                <c:pt idx="2647">
                  <c:v>29312</c:v>
                </c:pt>
                <c:pt idx="2648">
                  <c:v>29313</c:v>
                </c:pt>
                <c:pt idx="2649">
                  <c:v>29314</c:v>
                </c:pt>
                <c:pt idx="2650">
                  <c:v>29315</c:v>
                </c:pt>
                <c:pt idx="2651">
                  <c:v>29316</c:v>
                </c:pt>
                <c:pt idx="2652">
                  <c:v>29317</c:v>
                </c:pt>
                <c:pt idx="2653">
                  <c:v>29318</c:v>
                </c:pt>
                <c:pt idx="2654">
                  <c:v>29319</c:v>
                </c:pt>
                <c:pt idx="2655">
                  <c:v>29320</c:v>
                </c:pt>
                <c:pt idx="2656">
                  <c:v>29321</c:v>
                </c:pt>
                <c:pt idx="2657">
                  <c:v>29322</c:v>
                </c:pt>
                <c:pt idx="2658">
                  <c:v>29323</c:v>
                </c:pt>
                <c:pt idx="2659">
                  <c:v>29324</c:v>
                </c:pt>
                <c:pt idx="2660">
                  <c:v>29325</c:v>
                </c:pt>
                <c:pt idx="2661">
                  <c:v>29326</c:v>
                </c:pt>
                <c:pt idx="2662">
                  <c:v>29327</c:v>
                </c:pt>
                <c:pt idx="2663">
                  <c:v>29328</c:v>
                </c:pt>
                <c:pt idx="2664">
                  <c:v>29329</c:v>
                </c:pt>
                <c:pt idx="2665">
                  <c:v>29330</c:v>
                </c:pt>
                <c:pt idx="2666">
                  <c:v>29331</c:v>
                </c:pt>
                <c:pt idx="2667">
                  <c:v>29332</c:v>
                </c:pt>
                <c:pt idx="2668">
                  <c:v>29333</c:v>
                </c:pt>
                <c:pt idx="2669">
                  <c:v>29334</c:v>
                </c:pt>
                <c:pt idx="2670">
                  <c:v>29335</c:v>
                </c:pt>
                <c:pt idx="2671">
                  <c:v>29336</c:v>
                </c:pt>
                <c:pt idx="2672">
                  <c:v>29337</c:v>
                </c:pt>
                <c:pt idx="2673">
                  <c:v>29338</c:v>
                </c:pt>
                <c:pt idx="2674">
                  <c:v>29339</c:v>
                </c:pt>
                <c:pt idx="2675">
                  <c:v>29340</c:v>
                </c:pt>
                <c:pt idx="2676">
                  <c:v>29341</c:v>
                </c:pt>
                <c:pt idx="2677">
                  <c:v>29342</c:v>
                </c:pt>
                <c:pt idx="2678">
                  <c:v>29343</c:v>
                </c:pt>
                <c:pt idx="2679">
                  <c:v>29344</c:v>
                </c:pt>
                <c:pt idx="2680">
                  <c:v>29345</c:v>
                </c:pt>
                <c:pt idx="2681">
                  <c:v>29346</c:v>
                </c:pt>
                <c:pt idx="2682">
                  <c:v>29347</c:v>
                </c:pt>
                <c:pt idx="2683">
                  <c:v>29348</c:v>
                </c:pt>
                <c:pt idx="2684">
                  <c:v>29349</c:v>
                </c:pt>
                <c:pt idx="2685">
                  <c:v>29350</c:v>
                </c:pt>
                <c:pt idx="2686">
                  <c:v>29351</c:v>
                </c:pt>
                <c:pt idx="2687">
                  <c:v>29352</c:v>
                </c:pt>
                <c:pt idx="2688">
                  <c:v>29353</c:v>
                </c:pt>
                <c:pt idx="2689">
                  <c:v>29354</c:v>
                </c:pt>
                <c:pt idx="2690">
                  <c:v>29355</c:v>
                </c:pt>
                <c:pt idx="2691">
                  <c:v>29356</c:v>
                </c:pt>
                <c:pt idx="2692">
                  <c:v>29357</c:v>
                </c:pt>
                <c:pt idx="2693">
                  <c:v>29358</c:v>
                </c:pt>
                <c:pt idx="2694">
                  <c:v>29359</c:v>
                </c:pt>
                <c:pt idx="2695">
                  <c:v>29360</c:v>
                </c:pt>
                <c:pt idx="2696">
                  <c:v>29361</c:v>
                </c:pt>
                <c:pt idx="2697">
                  <c:v>29362</c:v>
                </c:pt>
                <c:pt idx="2698">
                  <c:v>29363</c:v>
                </c:pt>
                <c:pt idx="2699">
                  <c:v>29364</c:v>
                </c:pt>
                <c:pt idx="2700">
                  <c:v>29365</c:v>
                </c:pt>
                <c:pt idx="2701">
                  <c:v>29366</c:v>
                </c:pt>
                <c:pt idx="2702">
                  <c:v>29367</c:v>
                </c:pt>
                <c:pt idx="2703">
                  <c:v>29368</c:v>
                </c:pt>
                <c:pt idx="2704">
                  <c:v>29369</c:v>
                </c:pt>
                <c:pt idx="2705">
                  <c:v>29370</c:v>
                </c:pt>
                <c:pt idx="2706">
                  <c:v>29371</c:v>
                </c:pt>
                <c:pt idx="2707">
                  <c:v>29372</c:v>
                </c:pt>
                <c:pt idx="2708">
                  <c:v>29373</c:v>
                </c:pt>
                <c:pt idx="2709">
                  <c:v>29374</c:v>
                </c:pt>
                <c:pt idx="2710">
                  <c:v>29375</c:v>
                </c:pt>
                <c:pt idx="2711">
                  <c:v>29376</c:v>
                </c:pt>
                <c:pt idx="2712">
                  <c:v>29377</c:v>
                </c:pt>
                <c:pt idx="2713">
                  <c:v>29378</c:v>
                </c:pt>
                <c:pt idx="2714">
                  <c:v>29379</c:v>
                </c:pt>
                <c:pt idx="2715">
                  <c:v>29380</c:v>
                </c:pt>
                <c:pt idx="2716">
                  <c:v>29381</c:v>
                </c:pt>
                <c:pt idx="2717">
                  <c:v>29382</c:v>
                </c:pt>
                <c:pt idx="2718">
                  <c:v>29383</c:v>
                </c:pt>
                <c:pt idx="2719">
                  <c:v>29384</c:v>
                </c:pt>
                <c:pt idx="2720">
                  <c:v>29385</c:v>
                </c:pt>
                <c:pt idx="2721">
                  <c:v>29386</c:v>
                </c:pt>
                <c:pt idx="2722">
                  <c:v>29387</c:v>
                </c:pt>
                <c:pt idx="2723">
                  <c:v>29388</c:v>
                </c:pt>
                <c:pt idx="2724">
                  <c:v>29389</c:v>
                </c:pt>
                <c:pt idx="2725">
                  <c:v>29390</c:v>
                </c:pt>
                <c:pt idx="2726">
                  <c:v>29391</c:v>
                </c:pt>
                <c:pt idx="2727">
                  <c:v>29392</c:v>
                </c:pt>
                <c:pt idx="2728">
                  <c:v>29393</c:v>
                </c:pt>
                <c:pt idx="2729">
                  <c:v>29394</c:v>
                </c:pt>
                <c:pt idx="2730">
                  <c:v>29395</c:v>
                </c:pt>
                <c:pt idx="2731">
                  <c:v>29396</c:v>
                </c:pt>
                <c:pt idx="2732">
                  <c:v>29397</c:v>
                </c:pt>
                <c:pt idx="2733">
                  <c:v>29398</c:v>
                </c:pt>
                <c:pt idx="2734">
                  <c:v>29399</c:v>
                </c:pt>
                <c:pt idx="2735">
                  <c:v>29400</c:v>
                </c:pt>
                <c:pt idx="2736">
                  <c:v>29401</c:v>
                </c:pt>
                <c:pt idx="2737">
                  <c:v>29402</c:v>
                </c:pt>
                <c:pt idx="2738">
                  <c:v>29403</c:v>
                </c:pt>
                <c:pt idx="2739">
                  <c:v>29404</c:v>
                </c:pt>
                <c:pt idx="2740">
                  <c:v>29405</c:v>
                </c:pt>
                <c:pt idx="2741">
                  <c:v>29406</c:v>
                </c:pt>
                <c:pt idx="2742">
                  <c:v>29407</c:v>
                </c:pt>
                <c:pt idx="2743">
                  <c:v>29408</c:v>
                </c:pt>
                <c:pt idx="2744">
                  <c:v>29409</c:v>
                </c:pt>
                <c:pt idx="2745">
                  <c:v>29410</c:v>
                </c:pt>
                <c:pt idx="2746">
                  <c:v>29411</c:v>
                </c:pt>
                <c:pt idx="2747">
                  <c:v>29412</c:v>
                </c:pt>
                <c:pt idx="2748">
                  <c:v>29413</c:v>
                </c:pt>
                <c:pt idx="2749">
                  <c:v>29414</c:v>
                </c:pt>
                <c:pt idx="2750">
                  <c:v>29415</c:v>
                </c:pt>
                <c:pt idx="2751">
                  <c:v>29416</c:v>
                </c:pt>
                <c:pt idx="2752">
                  <c:v>29417</c:v>
                </c:pt>
                <c:pt idx="2753">
                  <c:v>29418</c:v>
                </c:pt>
                <c:pt idx="2754">
                  <c:v>29419</c:v>
                </c:pt>
                <c:pt idx="2755">
                  <c:v>29420</c:v>
                </c:pt>
                <c:pt idx="2756">
                  <c:v>29421</c:v>
                </c:pt>
                <c:pt idx="2757">
                  <c:v>29422</c:v>
                </c:pt>
                <c:pt idx="2758">
                  <c:v>29423</c:v>
                </c:pt>
                <c:pt idx="2759">
                  <c:v>29424</c:v>
                </c:pt>
                <c:pt idx="2760">
                  <c:v>29425</c:v>
                </c:pt>
                <c:pt idx="2761">
                  <c:v>29426</c:v>
                </c:pt>
                <c:pt idx="2762">
                  <c:v>29427</c:v>
                </c:pt>
                <c:pt idx="2763">
                  <c:v>29428</c:v>
                </c:pt>
                <c:pt idx="2764">
                  <c:v>29429</c:v>
                </c:pt>
                <c:pt idx="2765">
                  <c:v>29430</c:v>
                </c:pt>
                <c:pt idx="2766">
                  <c:v>29431</c:v>
                </c:pt>
                <c:pt idx="2767">
                  <c:v>29432</c:v>
                </c:pt>
                <c:pt idx="2768">
                  <c:v>29433</c:v>
                </c:pt>
                <c:pt idx="2769">
                  <c:v>29434</c:v>
                </c:pt>
                <c:pt idx="2770">
                  <c:v>29435</c:v>
                </c:pt>
                <c:pt idx="2771">
                  <c:v>29436</c:v>
                </c:pt>
                <c:pt idx="2772">
                  <c:v>29437</c:v>
                </c:pt>
                <c:pt idx="2773">
                  <c:v>29438</c:v>
                </c:pt>
                <c:pt idx="2774">
                  <c:v>29439</c:v>
                </c:pt>
                <c:pt idx="2775">
                  <c:v>29440</c:v>
                </c:pt>
                <c:pt idx="2776">
                  <c:v>29441</c:v>
                </c:pt>
                <c:pt idx="2777">
                  <c:v>29442</c:v>
                </c:pt>
                <c:pt idx="2778">
                  <c:v>29443</c:v>
                </c:pt>
                <c:pt idx="2779">
                  <c:v>29444</c:v>
                </c:pt>
                <c:pt idx="2780">
                  <c:v>29445</c:v>
                </c:pt>
                <c:pt idx="2781">
                  <c:v>29446</c:v>
                </c:pt>
                <c:pt idx="2782">
                  <c:v>29447</c:v>
                </c:pt>
                <c:pt idx="2783">
                  <c:v>29448</c:v>
                </c:pt>
                <c:pt idx="2784">
                  <c:v>29449</c:v>
                </c:pt>
                <c:pt idx="2785">
                  <c:v>29450</c:v>
                </c:pt>
                <c:pt idx="2786">
                  <c:v>29451</c:v>
                </c:pt>
                <c:pt idx="2787">
                  <c:v>29452</c:v>
                </c:pt>
                <c:pt idx="2788">
                  <c:v>29453</c:v>
                </c:pt>
                <c:pt idx="2789">
                  <c:v>29454</c:v>
                </c:pt>
                <c:pt idx="2790">
                  <c:v>29455</c:v>
                </c:pt>
                <c:pt idx="2791">
                  <c:v>29456</c:v>
                </c:pt>
                <c:pt idx="2792">
                  <c:v>29457</c:v>
                </c:pt>
                <c:pt idx="2793">
                  <c:v>29458</c:v>
                </c:pt>
                <c:pt idx="2794">
                  <c:v>29459</c:v>
                </c:pt>
                <c:pt idx="2795">
                  <c:v>29460</c:v>
                </c:pt>
                <c:pt idx="2796">
                  <c:v>29461</c:v>
                </c:pt>
                <c:pt idx="2797">
                  <c:v>29462</c:v>
                </c:pt>
                <c:pt idx="2798">
                  <c:v>29463</c:v>
                </c:pt>
                <c:pt idx="2799">
                  <c:v>29464</c:v>
                </c:pt>
                <c:pt idx="2800">
                  <c:v>29465</c:v>
                </c:pt>
                <c:pt idx="2801">
                  <c:v>29466</c:v>
                </c:pt>
                <c:pt idx="2802">
                  <c:v>29467</c:v>
                </c:pt>
                <c:pt idx="2803">
                  <c:v>29468</c:v>
                </c:pt>
                <c:pt idx="2804">
                  <c:v>29469</c:v>
                </c:pt>
                <c:pt idx="2805">
                  <c:v>29470</c:v>
                </c:pt>
                <c:pt idx="2806">
                  <c:v>29471</c:v>
                </c:pt>
                <c:pt idx="2807">
                  <c:v>29472</c:v>
                </c:pt>
                <c:pt idx="2808">
                  <c:v>29473</c:v>
                </c:pt>
                <c:pt idx="2809">
                  <c:v>29474</c:v>
                </c:pt>
                <c:pt idx="2810">
                  <c:v>29475</c:v>
                </c:pt>
                <c:pt idx="2811">
                  <c:v>29476</c:v>
                </c:pt>
                <c:pt idx="2812">
                  <c:v>29477</c:v>
                </c:pt>
                <c:pt idx="2813">
                  <c:v>29478</c:v>
                </c:pt>
                <c:pt idx="2814">
                  <c:v>29479</c:v>
                </c:pt>
                <c:pt idx="2815">
                  <c:v>29480</c:v>
                </c:pt>
                <c:pt idx="2816">
                  <c:v>29481</c:v>
                </c:pt>
                <c:pt idx="2817">
                  <c:v>29482</c:v>
                </c:pt>
                <c:pt idx="2818">
                  <c:v>29483</c:v>
                </c:pt>
                <c:pt idx="2819">
                  <c:v>29484</c:v>
                </c:pt>
                <c:pt idx="2820">
                  <c:v>29485</c:v>
                </c:pt>
                <c:pt idx="2821">
                  <c:v>29486</c:v>
                </c:pt>
                <c:pt idx="2822">
                  <c:v>29487</c:v>
                </c:pt>
                <c:pt idx="2823">
                  <c:v>29488</c:v>
                </c:pt>
                <c:pt idx="2824">
                  <c:v>29489</c:v>
                </c:pt>
                <c:pt idx="2825">
                  <c:v>29490</c:v>
                </c:pt>
                <c:pt idx="2826">
                  <c:v>29491</c:v>
                </c:pt>
                <c:pt idx="2827">
                  <c:v>29492</c:v>
                </c:pt>
                <c:pt idx="2828">
                  <c:v>29493</c:v>
                </c:pt>
                <c:pt idx="2829">
                  <c:v>29494</c:v>
                </c:pt>
                <c:pt idx="2830">
                  <c:v>29495</c:v>
                </c:pt>
                <c:pt idx="2831">
                  <c:v>29496</c:v>
                </c:pt>
                <c:pt idx="2832">
                  <c:v>29497</c:v>
                </c:pt>
                <c:pt idx="2833">
                  <c:v>29498</c:v>
                </c:pt>
                <c:pt idx="2834">
                  <c:v>29499</c:v>
                </c:pt>
                <c:pt idx="2835">
                  <c:v>29500</c:v>
                </c:pt>
                <c:pt idx="2836">
                  <c:v>29501</c:v>
                </c:pt>
                <c:pt idx="2837">
                  <c:v>29502</c:v>
                </c:pt>
                <c:pt idx="2838">
                  <c:v>29503</c:v>
                </c:pt>
                <c:pt idx="2839">
                  <c:v>29504</c:v>
                </c:pt>
                <c:pt idx="2840">
                  <c:v>29505</c:v>
                </c:pt>
                <c:pt idx="2841">
                  <c:v>29506</c:v>
                </c:pt>
                <c:pt idx="2842">
                  <c:v>29507</c:v>
                </c:pt>
                <c:pt idx="2843">
                  <c:v>29508</c:v>
                </c:pt>
                <c:pt idx="2844">
                  <c:v>29509</c:v>
                </c:pt>
                <c:pt idx="2845">
                  <c:v>29510</c:v>
                </c:pt>
                <c:pt idx="2846">
                  <c:v>29511</c:v>
                </c:pt>
                <c:pt idx="2847">
                  <c:v>29512</c:v>
                </c:pt>
                <c:pt idx="2848">
                  <c:v>29513</c:v>
                </c:pt>
                <c:pt idx="2849">
                  <c:v>29514</c:v>
                </c:pt>
                <c:pt idx="2850">
                  <c:v>29515</c:v>
                </c:pt>
                <c:pt idx="2851">
                  <c:v>29516</c:v>
                </c:pt>
                <c:pt idx="2852">
                  <c:v>29517</c:v>
                </c:pt>
                <c:pt idx="2853">
                  <c:v>29518</c:v>
                </c:pt>
                <c:pt idx="2854">
                  <c:v>29519</c:v>
                </c:pt>
                <c:pt idx="2855">
                  <c:v>29520</c:v>
                </c:pt>
                <c:pt idx="2856">
                  <c:v>29521</c:v>
                </c:pt>
                <c:pt idx="2857">
                  <c:v>29522</c:v>
                </c:pt>
                <c:pt idx="2858">
                  <c:v>29523</c:v>
                </c:pt>
                <c:pt idx="2859">
                  <c:v>29524</c:v>
                </c:pt>
                <c:pt idx="2860">
                  <c:v>29525</c:v>
                </c:pt>
                <c:pt idx="2861">
                  <c:v>29526</c:v>
                </c:pt>
                <c:pt idx="2862">
                  <c:v>29527</c:v>
                </c:pt>
                <c:pt idx="2863">
                  <c:v>29528</c:v>
                </c:pt>
                <c:pt idx="2864">
                  <c:v>29529</c:v>
                </c:pt>
                <c:pt idx="2865">
                  <c:v>29530</c:v>
                </c:pt>
                <c:pt idx="2866">
                  <c:v>29531</c:v>
                </c:pt>
                <c:pt idx="2867">
                  <c:v>29532</c:v>
                </c:pt>
                <c:pt idx="2868">
                  <c:v>29533</c:v>
                </c:pt>
                <c:pt idx="2869">
                  <c:v>29534</c:v>
                </c:pt>
                <c:pt idx="2870">
                  <c:v>29535</c:v>
                </c:pt>
                <c:pt idx="2871">
                  <c:v>29536</c:v>
                </c:pt>
                <c:pt idx="2872">
                  <c:v>29537</c:v>
                </c:pt>
                <c:pt idx="2873">
                  <c:v>29538</c:v>
                </c:pt>
                <c:pt idx="2874">
                  <c:v>29539</c:v>
                </c:pt>
                <c:pt idx="2875">
                  <c:v>29540</c:v>
                </c:pt>
                <c:pt idx="2876">
                  <c:v>29541</c:v>
                </c:pt>
                <c:pt idx="2877">
                  <c:v>29542</c:v>
                </c:pt>
                <c:pt idx="2878">
                  <c:v>29543</c:v>
                </c:pt>
                <c:pt idx="2879">
                  <c:v>29544</c:v>
                </c:pt>
                <c:pt idx="2880">
                  <c:v>29545</c:v>
                </c:pt>
                <c:pt idx="2881">
                  <c:v>29546</c:v>
                </c:pt>
                <c:pt idx="2882">
                  <c:v>29547</c:v>
                </c:pt>
                <c:pt idx="2883">
                  <c:v>29548</c:v>
                </c:pt>
                <c:pt idx="2884">
                  <c:v>29549</c:v>
                </c:pt>
                <c:pt idx="2885">
                  <c:v>29550</c:v>
                </c:pt>
                <c:pt idx="2886">
                  <c:v>29551</c:v>
                </c:pt>
                <c:pt idx="2887">
                  <c:v>29552</c:v>
                </c:pt>
                <c:pt idx="2888">
                  <c:v>29553</c:v>
                </c:pt>
                <c:pt idx="2889">
                  <c:v>29554</c:v>
                </c:pt>
                <c:pt idx="2890">
                  <c:v>29555</c:v>
                </c:pt>
                <c:pt idx="2891">
                  <c:v>29556</c:v>
                </c:pt>
                <c:pt idx="2892">
                  <c:v>29557</c:v>
                </c:pt>
                <c:pt idx="2893">
                  <c:v>29558</c:v>
                </c:pt>
                <c:pt idx="2894">
                  <c:v>29559</c:v>
                </c:pt>
                <c:pt idx="2895">
                  <c:v>29560</c:v>
                </c:pt>
                <c:pt idx="2896">
                  <c:v>29561</c:v>
                </c:pt>
                <c:pt idx="2897">
                  <c:v>29562</c:v>
                </c:pt>
                <c:pt idx="2898">
                  <c:v>29563</c:v>
                </c:pt>
                <c:pt idx="2899">
                  <c:v>29564</c:v>
                </c:pt>
                <c:pt idx="2900">
                  <c:v>29565</c:v>
                </c:pt>
                <c:pt idx="2901">
                  <c:v>29566</c:v>
                </c:pt>
                <c:pt idx="2902">
                  <c:v>29567</c:v>
                </c:pt>
                <c:pt idx="2903">
                  <c:v>29568</c:v>
                </c:pt>
                <c:pt idx="2904">
                  <c:v>29569</c:v>
                </c:pt>
                <c:pt idx="2905">
                  <c:v>29570</c:v>
                </c:pt>
                <c:pt idx="2906">
                  <c:v>29571</c:v>
                </c:pt>
                <c:pt idx="2907">
                  <c:v>29572</c:v>
                </c:pt>
                <c:pt idx="2908">
                  <c:v>29573</c:v>
                </c:pt>
                <c:pt idx="2909">
                  <c:v>29574</c:v>
                </c:pt>
                <c:pt idx="2910">
                  <c:v>29575</c:v>
                </c:pt>
                <c:pt idx="2911">
                  <c:v>29576</c:v>
                </c:pt>
                <c:pt idx="2912">
                  <c:v>29577</c:v>
                </c:pt>
                <c:pt idx="2913">
                  <c:v>29578</c:v>
                </c:pt>
                <c:pt idx="2914">
                  <c:v>29579</c:v>
                </c:pt>
                <c:pt idx="2915">
                  <c:v>29580</c:v>
                </c:pt>
                <c:pt idx="2916">
                  <c:v>29581</c:v>
                </c:pt>
                <c:pt idx="2917">
                  <c:v>29582</c:v>
                </c:pt>
                <c:pt idx="2918">
                  <c:v>29583</c:v>
                </c:pt>
                <c:pt idx="2919">
                  <c:v>29584</c:v>
                </c:pt>
                <c:pt idx="2920">
                  <c:v>29585</c:v>
                </c:pt>
                <c:pt idx="2921">
                  <c:v>29586</c:v>
                </c:pt>
                <c:pt idx="2922">
                  <c:v>29587</c:v>
                </c:pt>
                <c:pt idx="2923">
                  <c:v>29588</c:v>
                </c:pt>
                <c:pt idx="2924">
                  <c:v>29589</c:v>
                </c:pt>
                <c:pt idx="2925">
                  <c:v>29590</c:v>
                </c:pt>
                <c:pt idx="2926">
                  <c:v>29591</c:v>
                </c:pt>
                <c:pt idx="2927">
                  <c:v>29592</c:v>
                </c:pt>
                <c:pt idx="2928">
                  <c:v>29593</c:v>
                </c:pt>
                <c:pt idx="2929">
                  <c:v>29594</c:v>
                </c:pt>
                <c:pt idx="2930">
                  <c:v>29595</c:v>
                </c:pt>
                <c:pt idx="2931">
                  <c:v>29596</c:v>
                </c:pt>
                <c:pt idx="2932">
                  <c:v>29597</c:v>
                </c:pt>
                <c:pt idx="2933">
                  <c:v>29598</c:v>
                </c:pt>
                <c:pt idx="2934">
                  <c:v>29599</c:v>
                </c:pt>
                <c:pt idx="2935">
                  <c:v>29600</c:v>
                </c:pt>
                <c:pt idx="2936">
                  <c:v>29601</c:v>
                </c:pt>
                <c:pt idx="2937">
                  <c:v>29602</c:v>
                </c:pt>
                <c:pt idx="2938">
                  <c:v>29603</c:v>
                </c:pt>
                <c:pt idx="2939">
                  <c:v>29604</c:v>
                </c:pt>
                <c:pt idx="2940">
                  <c:v>29605</c:v>
                </c:pt>
                <c:pt idx="2941">
                  <c:v>29606</c:v>
                </c:pt>
                <c:pt idx="2942">
                  <c:v>29607</c:v>
                </c:pt>
                <c:pt idx="2943">
                  <c:v>29608</c:v>
                </c:pt>
                <c:pt idx="2944">
                  <c:v>29609</c:v>
                </c:pt>
                <c:pt idx="2945">
                  <c:v>29610</c:v>
                </c:pt>
                <c:pt idx="2946">
                  <c:v>29611</c:v>
                </c:pt>
                <c:pt idx="2947">
                  <c:v>29612</c:v>
                </c:pt>
                <c:pt idx="2948">
                  <c:v>29613</c:v>
                </c:pt>
                <c:pt idx="2949">
                  <c:v>29614</c:v>
                </c:pt>
                <c:pt idx="2950">
                  <c:v>29615</c:v>
                </c:pt>
                <c:pt idx="2951">
                  <c:v>29616</c:v>
                </c:pt>
                <c:pt idx="2952">
                  <c:v>29617</c:v>
                </c:pt>
                <c:pt idx="2953">
                  <c:v>29618</c:v>
                </c:pt>
                <c:pt idx="2954">
                  <c:v>29619</c:v>
                </c:pt>
                <c:pt idx="2955">
                  <c:v>29620</c:v>
                </c:pt>
                <c:pt idx="2956">
                  <c:v>29621</c:v>
                </c:pt>
                <c:pt idx="2957">
                  <c:v>29622</c:v>
                </c:pt>
                <c:pt idx="2958">
                  <c:v>29623</c:v>
                </c:pt>
                <c:pt idx="2959">
                  <c:v>29624</c:v>
                </c:pt>
                <c:pt idx="2960">
                  <c:v>29625</c:v>
                </c:pt>
                <c:pt idx="2961">
                  <c:v>29626</c:v>
                </c:pt>
                <c:pt idx="2962">
                  <c:v>29627</c:v>
                </c:pt>
                <c:pt idx="2963">
                  <c:v>29628</c:v>
                </c:pt>
                <c:pt idx="2964">
                  <c:v>29629</c:v>
                </c:pt>
                <c:pt idx="2965">
                  <c:v>29630</c:v>
                </c:pt>
                <c:pt idx="2966">
                  <c:v>29631</c:v>
                </c:pt>
                <c:pt idx="2967">
                  <c:v>29632</c:v>
                </c:pt>
                <c:pt idx="2968">
                  <c:v>29633</c:v>
                </c:pt>
                <c:pt idx="2969">
                  <c:v>29634</c:v>
                </c:pt>
                <c:pt idx="2970">
                  <c:v>29635</c:v>
                </c:pt>
                <c:pt idx="2971">
                  <c:v>29636</c:v>
                </c:pt>
                <c:pt idx="2972">
                  <c:v>29637</c:v>
                </c:pt>
                <c:pt idx="2973">
                  <c:v>29638</c:v>
                </c:pt>
                <c:pt idx="2974">
                  <c:v>29639</c:v>
                </c:pt>
                <c:pt idx="2975">
                  <c:v>29640</c:v>
                </c:pt>
                <c:pt idx="2976">
                  <c:v>29641</c:v>
                </c:pt>
                <c:pt idx="2977">
                  <c:v>29642</c:v>
                </c:pt>
                <c:pt idx="2978">
                  <c:v>29643</c:v>
                </c:pt>
                <c:pt idx="2979">
                  <c:v>29644</c:v>
                </c:pt>
                <c:pt idx="2980">
                  <c:v>29645</c:v>
                </c:pt>
                <c:pt idx="2981">
                  <c:v>29646</c:v>
                </c:pt>
                <c:pt idx="2982">
                  <c:v>29647</c:v>
                </c:pt>
                <c:pt idx="2983">
                  <c:v>29648</c:v>
                </c:pt>
                <c:pt idx="2984">
                  <c:v>29649</c:v>
                </c:pt>
                <c:pt idx="2985">
                  <c:v>29650</c:v>
                </c:pt>
                <c:pt idx="2986">
                  <c:v>29651</c:v>
                </c:pt>
                <c:pt idx="2987">
                  <c:v>29652</c:v>
                </c:pt>
                <c:pt idx="2988">
                  <c:v>29653</c:v>
                </c:pt>
                <c:pt idx="2989">
                  <c:v>29654</c:v>
                </c:pt>
                <c:pt idx="2990">
                  <c:v>29655</c:v>
                </c:pt>
                <c:pt idx="2991">
                  <c:v>29656</c:v>
                </c:pt>
                <c:pt idx="2992">
                  <c:v>29657</c:v>
                </c:pt>
                <c:pt idx="2993">
                  <c:v>29658</c:v>
                </c:pt>
                <c:pt idx="2994">
                  <c:v>29659</c:v>
                </c:pt>
                <c:pt idx="2995">
                  <c:v>29660</c:v>
                </c:pt>
                <c:pt idx="2996">
                  <c:v>29661</c:v>
                </c:pt>
                <c:pt idx="2997">
                  <c:v>29662</c:v>
                </c:pt>
                <c:pt idx="2998">
                  <c:v>29663</c:v>
                </c:pt>
                <c:pt idx="2999">
                  <c:v>29664</c:v>
                </c:pt>
                <c:pt idx="3000">
                  <c:v>29665</c:v>
                </c:pt>
                <c:pt idx="3001">
                  <c:v>29666</c:v>
                </c:pt>
                <c:pt idx="3002">
                  <c:v>29667</c:v>
                </c:pt>
                <c:pt idx="3003">
                  <c:v>29668</c:v>
                </c:pt>
                <c:pt idx="3004">
                  <c:v>29669</c:v>
                </c:pt>
                <c:pt idx="3005">
                  <c:v>29670</c:v>
                </c:pt>
                <c:pt idx="3006">
                  <c:v>29671</c:v>
                </c:pt>
                <c:pt idx="3007">
                  <c:v>29672</c:v>
                </c:pt>
                <c:pt idx="3008">
                  <c:v>29673</c:v>
                </c:pt>
                <c:pt idx="3009">
                  <c:v>29674</c:v>
                </c:pt>
                <c:pt idx="3010">
                  <c:v>29675</c:v>
                </c:pt>
                <c:pt idx="3011">
                  <c:v>29676</c:v>
                </c:pt>
                <c:pt idx="3012">
                  <c:v>29677</c:v>
                </c:pt>
                <c:pt idx="3013">
                  <c:v>29678</c:v>
                </c:pt>
                <c:pt idx="3014">
                  <c:v>29679</c:v>
                </c:pt>
                <c:pt idx="3015">
                  <c:v>29680</c:v>
                </c:pt>
                <c:pt idx="3016">
                  <c:v>29681</c:v>
                </c:pt>
                <c:pt idx="3017">
                  <c:v>29682</c:v>
                </c:pt>
                <c:pt idx="3018">
                  <c:v>29683</c:v>
                </c:pt>
                <c:pt idx="3019">
                  <c:v>29684</c:v>
                </c:pt>
                <c:pt idx="3020">
                  <c:v>29685</c:v>
                </c:pt>
                <c:pt idx="3021">
                  <c:v>29686</c:v>
                </c:pt>
                <c:pt idx="3022">
                  <c:v>29687</c:v>
                </c:pt>
                <c:pt idx="3023">
                  <c:v>29688</c:v>
                </c:pt>
                <c:pt idx="3024">
                  <c:v>29689</c:v>
                </c:pt>
                <c:pt idx="3025">
                  <c:v>29690</c:v>
                </c:pt>
                <c:pt idx="3026">
                  <c:v>29691</c:v>
                </c:pt>
                <c:pt idx="3027">
                  <c:v>29692</c:v>
                </c:pt>
                <c:pt idx="3028">
                  <c:v>29693</c:v>
                </c:pt>
                <c:pt idx="3029">
                  <c:v>29694</c:v>
                </c:pt>
                <c:pt idx="3030">
                  <c:v>29695</c:v>
                </c:pt>
                <c:pt idx="3031">
                  <c:v>29696</c:v>
                </c:pt>
                <c:pt idx="3032">
                  <c:v>29697</c:v>
                </c:pt>
                <c:pt idx="3033">
                  <c:v>29698</c:v>
                </c:pt>
                <c:pt idx="3034">
                  <c:v>29699</c:v>
                </c:pt>
                <c:pt idx="3035">
                  <c:v>29700</c:v>
                </c:pt>
                <c:pt idx="3036">
                  <c:v>29701</c:v>
                </c:pt>
                <c:pt idx="3037">
                  <c:v>29702</c:v>
                </c:pt>
                <c:pt idx="3038">
                  <c:v>29703</c:v>
                </c:pt>
                <c:pt idx="3039">
                  <c:v>29704</c:v>
                </c:pt>
                <c:pt idx="3040">
                  <c:v>29705</c:v>
                </c:pt>
                <c:pt idx="3041">
                  <c:v>29706</c:v>
                </c:pt>
                <c:pt idx="3042">
                  <c:v>29707</c:v>
                </c:pt>
                <c:pt idx="3043">
                  <c:v>29708</c:v>
                </c:pt>
                <c:pt idx="3044">
                  <c:v>29709</c:v>
                </c:pt>
                <c:pt idx="3045">
                  <c:v>29710</c:v>
                </c:pt>
                <c:pt idx="3046">
                  <c:v>29711</c:v>
                </c:pt>
                <c:pt idx="3047">
                  <c:v>29712</c:v>
                </c:pt>
                <c:pt idx="3048">
                  <c:v>29713</c:v>
                </c:pt>
                <c:pt idx="3049">
                  <c:v>29714</c:v>
                </c:pt>
                <c:pt idx="3050">
                  <c:v>29715</c:v>
                </c:pt>
                <c:pt idx="3051">
                  <c:v>29716</c:v>
                </c:pt>
                <c:pt idx="3052">
                  <c:v>29717</c:v>
                </c:pt>
                <c:pt idx="3053">
                  <c:v>29718</c:v>
                </c:pt>
                <c:pt idx="3054">
                  <c:v>29719</c:v>
                </c:pt>
                <c:pt idx="3055">
                  <c:v>29720</c:v>
                </c:pt>
                <c:pt idx="3056">
                  <c:v>29721</c:v>
                </c:pt>
                <c:pt idx="3057">
                  <c:v>29722</c:v>
                </c:pt>
                <c:pt idx="3058">
                  <c:v>29723</c:v>
                </c:pt>
                <c:pt idx="3059">
                  <c:v>29724</c:v>
                </c:pt>
                <c:pt idx="3060">
                  <c:v>29725</c:v>
                </c:pt>
                <c:pt idx="3061">
                  <c:v>29726</c:v>
                </c:pt>
                <c:pt idx="3062">
                  <c:v>29727</c:v>
                </c:pt>
                <c:pt idx="3063">
                  <c:v>29728</c:v>
                </c:pt>
                <c:pt idx="3064">
                  <c:v>29729</c:v>
                </c:pt>
                <c:pt idx="3065">
                  <c:v>29730</c:v>
                </c:pt>
                <c:pt idx="3066">
                  <c:v>29731</c:v>
                </c:pt>
                <c:pt idx="3067">
                  <c:v>29732</c:v>
                </c:pt>
                <c:pt idx="3068">
                  <c:v>29733</c:v>
                </c:pt>
                <c:pt idx="3069">
                  <c:v>29734</c:v>
                </c:pt>
                <c:pt idx="3070">
                  <c:v>29735</c:v>
                </c:pt>
                <c:pt idx="3071">
                  <c:v>29736</c:v>
                </c:pt>
                <c:pt idx="3072">
                  <c:v>29737</c:v>
                </c:pt>
                <c:pt idx="3073">
                  <c:v>29738</c:v>
                </c:pt>
                <c:pt idx="3074">
                  <c:v>29739</c:v>
                </c:pt>
                <c:pt idx="3075">
                  <c:v>29740</c:v>
                </c:pt>
                <c:pt idx="3076">
                  <c:v>29741</c:v>
                </c:pt>
                <c:pt idx="3077">
                  <c:v>29742</c:v>
                </c:pt>
                <c:pt idx="3078">
                  <c:v>29743</c:v>
                </c:pt>
                <c:pt idx="3079">
                  <c:v>29744</c:v>
                </c:pt>
                <c:pt idx="3080">
                  <c:v>29745</c:v>
                </c:pt>
                <c:pt idx="3081">
                  <c:v>29746</c:v>
                </c:pt>
                <c:pt idx="3082">
                  <c:v>29747</c:v>
                </c:pt>
                <c:pt idx="3083">
                  <c:v>29748</c:v>
                </c:pt>
                <c:pt idx="3084">
                  <c:v>29749</c:v>
                </c:pt>
                <c:pt idx="3085">
                  <c:v>29750</c:v>
                </c:pt>
                <c:pt idx="3086">
                  <c:v>29751</c:v>
                </c:pt>
                <c:pt idx="3087">
                  <c:v>29752</c:v>
                </c:pt>
                <c:pt idx="3088">
                  <c:v>29753</c:v>
                </c:pt>
                <c:pt idx="3089">
                  <c:v>29754</c:v>
                </c:pt>
                <c:pt idx="3090">
                  <c:v>29755</c:v>
                </c:pt>
                <c:pt idx="3091">
                  <c:v>29756</c:v>
                </c:pt>
                <c:pt idx="3092">
                  <c:v>29757</c:v>
                </c:pt>
                <c:pt idx="3093">
                  <c:v>29758</c:v>
                </c:pt>
                <c:pt idx="3094">
                  <c:v>29759</c:v>
                </c:pt>
                <c:pt idx="3095">
                  <c:v>29760</c:v>
                </c:pt>
                <c:pt idx="3096">
                  <c:v>29761</c:v>
                </c:pt>
                <c:pt idx="3097">
                  <c:v>29762</c:v>
                </c:pt>
                <c:pt idx="3098">
                  <c:v>29763</c:v>
                </c:pt>
                <c:pt idx="3099">
                  <c:v>29764</c:v>
                </c:pt>
                <c:pt idx="3100">
                  <c:v>29765</c:v>
                </c:pt>
                <c:pt idx="3101">
                  <c:v>29766</c:v>
                </c:pt>
                <c:pt idx="3102">
                  <c:v>29767</c:v>
                </c:pt>
                <c:pt idx="3103">
                  <c:v>29768</c:v>
                </c:pt>
                <c:pt idx="3104">
                  <c:v>29769</c:v>
                </c:pt>
                <c:pt idx="3105">
                  <c:v>29770</c:v>
                </c:pt>
                <c:pt idx="3106">
                  <c:v>29771</c:v>
                </c:pt>
                <c:pt idx="3107">
                  <c:v>29772</c:v>
                </c:pt>
                <c:pt idx="3108">
                  <c:v>29773</c:v>
                </c:pt>
                <c:pt idx="3109">
                  <c:v>29774</c:v>
                </c:pt>
                <c:pt idx="3110">
                  <c:v>29775</c:v>
                </c:pt>
                <c:pt idx="3111">
                  <c:v>29776</c:v>
                </c:pt>
                <c:pt idx="3112">
                  <c:v>29777</c:v>
                </c:pt>
                <c:pt idx="3113">
                  <c:v>29778</c:v>
                </c:pt>
                <c:pt idx="3114">
                  <c:v>29779</c:v>
                </c:pt>
                <c:pt idx="3115">
                  <c:v>29780</c:v>
                </c:pt>
                <c:pt idx="3116">
                  <c:v>29781</c:v>
                </c:pt>
                <c:pt idx="3117">
                  <c:v>29782</c:v>
                </c:pt>
                <c:pt idx="3118">
                  <c:v>29783</c:v>
                </c:pt>
                <c:pt idx="3119">
                  <c:v>29784</c:v>
                </c:pt>
                <c:pt idx="3120">
                  <c:v>29785</c:v>
                </c:pt>
                <c:pt idx="3121">
                  <c:v>29786</c:v>
                </c:pt>
                <c:pt idx="3122">
                  <c:v>29787</c:v>
                </c:pt>
                <c:pt idx="3123">
                  <c:v>29788</c:v>
                </c:pt>
                <c:pt idx="3124">
                  <c:v>29789</c:v>
                </c:pt>
                <c:pt idx="3125">
                  <c:v>29790</c:v>
                </c:pt>
                <c:pt idx="3126">
                  <c:v>29791</c:v>
                </c:pt>
                <c:pt idx="3127">
                  <c:v>29792</c:v>
                </c:pt>
                <c:pt idx="3128">
                  <c:v>29793</c:v>
                </c:pt>
                <c:pt idx="3129">
                  <c:v>29794</c:v>
                </c:pt>
                <c:pt idx="3130">
                  <c:v>29795</c:v>
                </c:pt>
                <c:pt idx="3131">
                  <c:v>29796</c:v>
                </c:pt>
                <c:pt idx="3132">
                  <c:v>29797</c:v>
                </c:pt>
                <c:pt idx="3133">
                  <c:v>29798</c:v>
                </c:pt>
                <c:pt idx="3134">
                  <c:v>29799</c:v>
                </c:pt>
                <c:pt idx="3135">
                  <c:v>29800</c:v>
                </c:pt>
                <c:pt idx="3136">
                  <c:v>29801</c:v>
                </c:pt>
                <c:pt idx="3137">
                  <c:v>29802</c:v>
                </c:pt>
                <c:pt idx="3138">
                  <c:v>29803</c:v>
                </c:pt>
                <c:pt idx="3139">
                  <c:v>29804</c:v>
                </c:pt>
                <c:pt idx="3140">
                  <c:v>29805</c:v>
                </c:pt>
                <c:pt idx="3141">
                  <c:v>29806</c:v>
                </c:pt>
                <c:pt idx="3142">
                  <c:v>29807</c:v>
                </c:pt>
                <c:pt idx="3143">
                  <c:v>29808</c:v>
                </c:pt>
                <c:pt idx="3144">
                  <c:v>29809</c:v>
                </c:pt>
                <c:pt idx="3145">
                  <c:v>29810</c:v>
                </c:pt>
                <c:pt idx="3146">
                  <c:v>29811</c:v>
                </c:pt>
                <c:pt idx="3147">
                  <c:v>29812</c:v>
                </c:pt>
                <c:pt idx="3148">
                  <c:v>29813</c:v>
                </c:pt>
                <c:pt idx="3149">
                  <c:v>29814</c:v>
                </c:pt>
                <c:pt idx="3150">
                  <c:v>29815</c:v>
                </c:pt>
                <c:pt idx="3151">
                  <c:v>29816</c:v>
                </c:pt>
                <c:pt idx="3152">
                  <c:v>29817</c:v>
                </c:pt>
                <c:pt idx="3153">
                  <c:v>29818</c:v>
                </c:pt>
                <c:pt idx="3154">
                  <c:v>29819</c:v>
                </c:pt>
                <c:pt idx="3155">
                  <c:v>29820</c:v>
                </c:pt>
                <c:pt idx="3156">
                  <c:v>29821</c:v>
                </c:pt>
                <c:pt idx="3157">
                  <c:v>29822</c:v>
                </c:pt>
                <c:pt idx="3158">
                  <c:v>29823</c:v>
                </c:pt>
                <c:pt idx="3159">
                  <c:v>29824</c:v>
                </c:pt>
                <c:pt idx="3160">
                  <c:v>29825</c:v>
                </c:pt>
                <c:pt idx="3161">
                  <c:v>29826</c:v>
                </c:pt>
                <c:pt idx="3162">
                  <c:v>29827</c:v>
                </c:pt>
                <c:pt idx="3163">
                  <c:v>29828</c:v>
                </c:pt>
                <c:pt idx="3164">
                  <c:v>29829</c:v>
                </c:pt>
                <c:pt idx="3165">
                  <c:v>29830</c:v>
                </c:pt>
                <c:pt idx="3166">
                  <c:v>29831</c:v>
                </c:pt>
                <c:pt idx="3167">
                  <c:v>29832</c:v>
                </c:pt>
                <c:pt idx="3168">
                  <c:v>29833</c:v>
                </c:pt>
                <c:pt idx="3169">
                  <c:v>29834</c:v>
                </c:pt>
                <c:pt idx="3170">
                  <c:v>29835</c:v>
                </c:pt>
                <c:pt idx="3171">
                  <c:v>29836</c:v>
                </c:pt>
                <c:pt idx="3172">
                  <c:v>29837</c:v>
                </c:pt>
                <c:pt idx="3173">
                  <c:v>29838</c:v>
                </c:pt>
                <c:pt idx="3174">
                  <c:v>29839</c:v>
                </c:pt>
                <c:pt idx="3175">
                  <c:v>29840</c:v>
                </c:pt>
                <c:pt idx="3176">
                  <c:v>29841</c:v>
                </c:pt>
                <c:pt idx="3177">
                  <c:v>29842</c:v>
                </c:pt>
                <c:pt idx="3178">
                  <c:v>29843</c:v>
                </c:pt>
                <c:pt idx="3179">
                  <c:v>29844</c:v>
                </c:pt>
                <c:pt idx="3180">
                  <c:v>29845</c:v>
                </c:pt>
                <c:pt idx="3181">
                  <c:v>29846</c:v>
                </c:pt>
                <c:pt idx="3182">
                  <c:v>29847</c:v>
                </c:pt>
                <c:pt idx="3183">
                  <c:v>29848</c:v>
                </c:pt>
                <c:pt idx="3184">
                  <c:v>29849</c:v>
                </c:pt>
                <c:pt idx="3185">
                  <c:v>29850</c:v>
                </c:pt>
                <c:pt idx="3186">
                  <c:v>29851</c:v>
                </c:pt>
                <c:pt idx="3187">
                  <c:v>29852</c:v>
                </c:pt>
                <c:pt idx="3188">
                  <c:v>29853</c:v>
                </c:pt>
                <c:pt idx="3189">
                  <c:v>29854</c:v>
                </c:pt>
                <c:pt idx="3190">
                  <c:v>29855</c:v>
                </c:pt>
                <c:pt idx="3191">
                  <c:v>29856</c:v>
                </c:pt>
                <c:pt idx="3192">
                  <c:v>29857</c:v>
                </c:pt>
                <c:pt idx="3193">
                  <c:v>29858</c:v>
                </c:pt>
                <c:pt idx="3194">
                  <c:v>29859</c:v>
                </c:pt>
                <c:pt idx="3195">
                  <c:v>29860</c:v>
                </c:pt>
                <c:pt idx="3196">
                  <c:v>29861</c:v>
                </c:pt>
                <c:pt idx="3197">
                  <c:v>29862</c:v>
                </c:pt>
                <c:pt idx="3198">
                  <c:v>29863</c:v>
                </c:pt>
                <c:pt idx="3199">
                  <c:v>29864</c:v>
                </c:pt>
                <c:pt idx="3200">
                  <c:v>29865</c:v>
                </c:pt>
                <c:pt idx="3201">
                  <c:v>29866</c:v>
                </c:pt>
                <c:pt idx="3202">
                  <c:v>29867</c:v>
                </c:pt>
                <c:pt idx="3203">
                  <c:v>29868</c:v>
                </c:pt>
                <c:pt idx="3204">
                  <c:v>29869</c:v>
                </c:pt>
                <c:pt idx="3205">
                  <c:v>29870</c:v>
                </c:pt>
                <c:pt idx="3206">
                  <c:v>29871</c:v>
                </c:pt>
                <c:pt idx="3207">
                  <c:v>29872</c:v>
                </c:pt>
                <c:pt idx="3208">
                  <c:v>29873</c:v>
                </c:pt>
                <c:pt idx="3209">
                  <c:v>29874</c:v>
                </c:pt>
                <c:pt idx="3210">
                  <c:v>29875</c:v>
                </c:pt>
                <c:pt idx="3211">
                  <c:v>29876</c:v>
                </c:pt>
                <c:pt idx="3212">
                  <c:v>29877</c:v>
                </c:pt>
                <c:pt idx="3213">
                  <c:v>29878</c:v>
                </c:pt>
                <c:pt idx="3214">
                  <c:v>29879</c:v>
                </c:pt>
                <c:pt idx="3215">
                  <c:v>29880</c:v>
                </c:pt>
                <c:pt idx="3216">
                  <c:v>29881</c:v>
                </c:pt>
                <c:pt idx="3217">
                  <c:v>29882</c:v>
                </c:pt>
                <c:pt idx="3218">
                  <c:v>29883</c:v>
                </c:pt>
                <c:pt idx="3219">
                  <c:v>29884</c:v>
                </c:pt>
                <c:pt idx="3220">
                  <c:v>29885</c:v>
                </c:pt>
                <c:pt idx="3221">
                  <c:v>29886</c:v>
                </c:pt>
                <c:pt idx="3222">
                  <c:v>29887</c:v>
                </c:pt>
                <c:pt idx="3223">
                  <c:v>29888</c:v>
                </c:pt>
                <c:pt idx="3224">
                  <c:v>29889</c:v>
                </c:pt>
                <c:pt idx="3225">
                  <c:v>29890</c:v>
                </c:pt>
                <c:pt idx="3226">
                  <c:v>29891</c:v>
                </c:pt>
                <c:pt idx="3227">
                  <c:v>29892</c:v>
                </c:pt>
                <c:pt idx="3228">
                  <c:v>29893</c:v>
                </c:pt>
                <c:pt idx="3229">
                  <c:v>29894</c:v>
                </c:pt>
                <c:pt idx="3230">
                  <c:v>29895</c:v>
                </c:pt>
                <c:pt idx="3231">
                  <c:v>29896</c:v>
                </c:pt>
                <c:pt idx="3232">
                  <c:v>29897</c:v>
                </c:pt>
                <c:pt idx="3233">
                  <c:v>29898</c:v>
                </c:pt>
                <c:pt idx="3234">
                  <c:v>29899</c:v>
                </c:pt>
                <c:pt idx="3235">
                  <c:v>29900</c:v>
                </c:pt>
                <c:pt idx="3236">
                  <c:v>29901</c:v>
                </c:pt>
                <c:pt idx="3237">
                  <c:v>29902</c:v>
                </c:pt>
                <c:pt idx="3238">
                  <c:v>29903</c:v>
                </c:pt>
                <c:pt idx="3239">
                  <c:v>29904</c:v>
                </c:pt>
                <c:pt idx="3240">
                  <c:v>29905</c:v>
                </c:pt>
                <c:pt idx="3241">
                  <c:v>29906</c:v>
                </c:pt>
                <c:pt idx="3242">
                  <c:v>29907</c:v>
                </c:pt>
                <c:pt idx="3243">
                  <c:v>29908</c:v>
                </c:pt>
                <c:pt idx="3244">
                  <c:v>29909</c:v>
                </c:pt>
                <c:pt idx="3245">
                  <c:v>29910</c:v>
                </c:pt>
                <c:pt idx="3246">
                  <c:v>29911</c:v>
                </c:pt>
                <c:pt idx="3247">
                  <c:v>29912</c:v>
                </c:pt>
                <c:pt idx="3248">
                  <c:v>29913</c:v>
                </c:pt>
                <c:pt idx="3249">
                  <c:v>29914</c:v>
                </c:pt>
                <c:pt idx="3250">
                  <c:v>29915</c:v>
                </c:pt>
                <c:pt idx="3251">
                  <c:v>29916</c:v>
                </c:pt>
                <c:pt idx="3252">
                  <c:v>29917</c:v>
                </c:pt>
                <c:pt idx="3253">
                  <c:v>29918</c:v>
                </c:pt>
                <c:pt idx="3254">
                  <c:v>29919</c:v>
                </c:pt>
                <c:pt idx="3255">
                  <c:v>29920</c:v>
                </c:pt>
                <c:pt idx="3256">
                  <c:v>29921</c:v>
                </c:pt>
                <c:pt idx="3257">
                  <c:v>29922</c:v>
                </c:pt>
                <c:pt idx="3258">
                  <c:v>29923</c:v>
                </c:pt>
                <c:pt idx="3259">
                  <c:v>29924</c:v>
                </c:pt>
                <c:pt idx="3260">
                  <c:v>29925</c:v>
                </c:pt>
                <c:pt idx="3261">
                  <c:v>29926</c:v>
                </c:pt>
                <c:pt idx="3262">
                  <c:v>29927</c:v>
                </c:pt>
                <c:pt idx="3263">
                  <c:v>29928</c:v>
                </c:pt>
                <c:pt idx="3264">
                  <c:v>29929</c:v>
                </c:pt>
                <c:pt idx="3265">
                  <c:v>29930</c:v>
                </c:pt>
                <c:pt idx="3266">
                  <c:v>29931</c:v>
                </c:pt>
                <c:pt idx="3267">
                  <c:v>29932</c:v>
                </c:pt>
                <c:pt idx="3268">
                  <c:v>29933</c:v>
                </c:pt>
                <c:pt idx="3269">
                  <c:v>29934</c:v>
                </c:pt>
                <c:pt idx="3270">
                  <c:v>29935</c:v>
                </c:pt>
                <c:pt idx="3271">
                  <c:v>29936</c:v>
                </c:pt>
                <c:pt idx="3272">
                  <c:v>29937</c:v>
                </c:pt>
                <c:pt idx="3273">
                  <c:v>29938</c:v>
                </c:pt>
                <c:pt idx="3274">
                  <c:v>29939</c:v>
                </c:pt>
                <c:pt idx="3275">
                  <c:v>29940</c:v>
                </c:pt>
                <c:pt idx="3276">
                  <c:v>29941</c:v>
                </c:pt>
                <c:pt idx="3277">
                  <c:v>29942</c:v>
                </c:pt>
                <c:pt idx="3278">
                  <c:v>29943</c:v>
                </c:pt>
                <c:pt idx="3279">
                  <c:v>29944</c:v>
                </c:pt>
                <c:pt idx="3280">
                  <c:v>29945</c:v>
                </c:pt>
                <c:pt idx="3281">
                  <c:v>29946</c:v>
                </c:pt>
                <c:pt idx="3282">
                  <c:v>29947</c:v>
                </c:pt>
                <c:pt idx="3283">
                  <c:v>29948</c:v>
                </c:pt>
                <c:pt idx="3284">
                  <c:v>29949</c:v>
                </c:pt>
                <c:pt idx="3285">
                  <c:v>29950</c:v>
                </c:pt>
                <c:pt idx="3286">
                  <c:v>29951</c:v>
                </c:pt>
                <c:pt idx="3287">
                  <c:v>29952</c:v>
                </c:pt>
                <c:pt idx="3288">
                  <c:v>29953</c:v>
                </c:pt>
                <c:pt idx="3289">
                  <c:v>29954</c:v>
                </c:pt>
                <c:pt idx="3290">
                  <c:v>29955</c:v>
                </c:pt>
                <c:pt idx="3291">
                  <c:v>29956</c:v>
                </c:pt>
                <c:pt idx="3292">
                  <c:v>29957</c:v>
                </c:pt>
                <c:pt idx="3293">
                  <c:v>29958</c:v>
                </c:pt>
                <c:pt idx="3294">
                  <c:v>29959</c:v>
                </c:pt>
                <c:pt idx="3295">
                  <c:v>29960</c:v>
                </c:pt>
                <c:pt idx="3296">
                  <c:v>29961</c:v>
                </c:pt>
                <c:pt idx="3297">
                  <c:v>29962</c:v>
                </c:pt>
                <c:pt idx="3298">
                  <c:v>29963</c:v>
                </c:pt>
                <c:pt idx="3299">
                  <c:v>29964</c:v>
                </c:pt>
                <c:pt idx="3300">
                  <c:v>29965</c:v>
                </c:pt>
                <c:pt idx="3301">
                  <c:v>29966</c:v>
                </c:pt>
                <c:pt idx="3302">
                  <c:v>29967</c:v>
                </c:pt>
                <c:pt idx="3303">
                  <c:v>29968</c:v>
                </c:pt>
                <c:pt idx="3304">
                  <c:v>29969</c:v>
                </c:pt>
                <c:pt idx="3305">
                  <c:v>29970</c:v>
                </c:pt>
                <c:pt idx="3306">
                  <c:v>29971</c:v>
                </c:pt>
                <c:pt idx="3307">
                  <c:v>29972</c:v>
                </c:pt>
                <c:pt idx="3308">
                  <c:v>29973</c:v>
                </c:pt>
                <c:pt idx="3309">
                  <c:v>29974</c:v>
                </c:pt>
                <c:pt idx="3310">
                  <c:v>29975</c:v>
                </c:pt>
                <c:pt idx="3311">
                  <c:v>29976</c:v>
                </c:pt>
                <c:pt idx="3312">
                  <c:v>29977</c:v>
                </c:pt>
                <c:pt idx="3313">
                  <c:v>29978</c:v>
                </c:pt>
                <c:pt idx="3314">
                  <c:v>29979</c:v>
                </c:pt>
                <c:pt idx="3315">
                  <c:v>29980</c:v>
                </c:pt>
                <c:pt idx="3316">
                  <c:v>29981</c:v>
                </c:pt>
                <c:pt idx="3317">
                  <c:v>29982</c:v>
                </c:pt>
                <c:pt idx="3318">
                  <c:v>29983</c:v>
                </c:pt>
                <c:pt idx="3319">
                  <c:v>29984</c:v>
                </c:pt>
                <c:pt idx="3320">
                  <c:v>29985</c:v>
                </c:pt>
                <c:pt idx="3321">
                  <c:v>29986</c:v>
                </c:pt>
                <c:pt idx="3322">
                  <c:v>29987</c:v>
                </c:pt>
                <c:pt idx="3323">
                  <c:v>29988</c:v>
                </c:pt>
                <c:pt idx="3324">
                  <c:v>29989</c:v>
                </c:pt>
                <c:pt idx="3325">
                  <c:v>29990</c:v>
                </c:pt>
                <c:pt idx="3326">
                  <c:v>29991</c:v>
                </c:pt>
                <c:pt idx="3327">
                  <c:v>29992</c:v>
                </c:pt>
                <c:pt idx="3328">
                  <c:v>29993</c:v>
                </c:pt>
                <c:pt idx="3329">
                  <c:v>29994</c:v>
                </c:pt>
                <c:pt idx="3330">
                  <c:v>29995</c:v>
                </c:pt>
                <c:pt idx="3331">
                  <c:v>29996</c:v>
                </c:pt>
                <c:pt idx="3332">
                  <c:v>29997</c:v>
                </c:pt>
                <c:pt idx="3333">
                  <c:v>29998</c:v>
                </c:pt>
                <c:pt idx="3334">
                  <c:v>29999</c:v>
                </c:pt>
                <c:pt idx="3335">
                  <c:v>30000</c:v>
                </c:pt>
                <c:pt idx="3336">
                  <c:v>30001</c:v>
                </c:pt>
                <c:pt idx="3337">
                  <c:v>30002</c:v>
                </c:pt>
                <c:pt idx="3338">
                  <c:v>30003</c:v>
                </c:pt>
                <c:pt idx="3339">
                  <c:v>30004</c:v>
                </c:pt>
                <c:pt idx="3340">
                  <c:v>30005</c:v>
                </c:pt>
                <c:pt idx="3341">
                  <c:v>30006</c:v>
                </c:pt>
                <c:pt idx="3342">
                  <c:v>30007</c:v>
                </c:pt>
                <c:pt idx="3343">
                  <c:v>30008</c:v>
                </c:pt>
                <c:pt idx="3344">
                  <c:v>30009</c:v>
                </c:pt>
                <c:pt idx="3345">
                  <c:v>30010</c:v>
                </c:pt>
                <c:pt idx="3346">
                  <c:v>30011</c:v>
                </c:pt>
                <c:pt idx="3347">
                  <c:v>30012</c:v>
                </c:pt>
                <c:pt idx="3348">
                  <c:v>30013</c:v>
                </c:pt>
                <c:pt idx="3349">
                  <c:v>30014</c:v>
                </c:pt>
                <c:pt idx="3350">
                  <c:v>30015</c:v>
                </c:pt>
                <c:pt idx="3351">
                  <c:v>30016</c:v>
                </c:pt>
                <c:pt idx="3352">
                  <c:v>30017</c:v>
                </c:pt>
                <c:pt idx="3353">
                  <c:v>30018</c:v>
                </c:pt>
                <c:pt idx="3354">
                  <c:v>30019</c:v>
                </c:pt>
                <c:pt idx="3355">
                  <c:v>30020</c:v>
                </c:pt>
                <c:pt idx="3356">
                  <c:v>30021</c:v>
                </c:pt>
                <c:pt idx="3357">
                  <c:v>30022</c:v>
                </c:pt>
                <c:pt idx="3358">
                  <c:v>30023</c:v>
                </c:pt>
                <c:pt idx="3359">
                  <c:v>30024</c:v>
                </c:pt>
                <c:pt idx="3360">
                  <c:v>30025</c:v>
                </c:pt>
                <c:pt idx="3361">
                  <c:v>30026</c:v>
                </c:pt>
                <c:pt idx="3362">
                  <c:v>30027</c:v>
                </c:pt>
                <c:pt idx="3363">
                  <c:v>30028</c:v>
                </c:pt>
                <c:pt idx="3364">
                  <c:v>30029</c:v>
                </c:pt>
                <c:pt idx="3365">
                  <c:v>30030</c:v>
                </c:pt>
                <c:pt idx="3366">
                  <c:v>30031</c:v>
                </c:pt>
                <c:pt idx="3367">
                  <c:v>30032</c:v>
                </c:pt>
                <c:pt idx="3368">
                  <c:v>30033</c:v>
                </c:pt>
                <c:pt idx="3369">
                  <c:v>30034</c:v>
                </c:pt>
                <c:pt idx="3370">
                  <c:v>30035</c:v>
                </c:pt>
                <c:pt idx="3371">
                  <c:v>30036</c:v>
                </c:pt>
                <c:pt idx="3372">
                  <c:v>30037</c:v>
                </c:pt>
                <c:pt idx="3373">
                  <c:v>30038</c:v>
                </c:pt>
                <c:pt idx="3374">
                  <c:v>30039</c:v>
                </c:pt>
                <c:pt idx="3375">
                  <c:v>30040</c:v>
                </c:pt>
                <c:pt idx="3376">
                  <c:v>30041</c:v>
                </c:pt>
                <c:pt idx="3377">
                  <c:v>30042</c:v>
                </c:pt>
                <c:pt idx="3378">
                  <c:v>30043</c:v>
                </c:pt>
                <c:pt idx="3379">
                  <c:v>30044</c:v>
                </c:pt>
                <c:pt idx="3380">
                  <c:v>30045</c:v>
                </c:pt>
                <c:pt idx="3381">
                  <c:v>30046</c:v>
                </c:pt>
                <c:pt idx="3382">
                  <c:v>30047</c:v>
                </c:pt>
                <c:pt idx="3383">
                  <c:v>30048</c:v>
                </c:pt>
                <c:pt idx="3384">
                  <c:v>30049</c:v>
                </c:pt>
                <c:pt idx="3385">
                  <c:v>30050</c:v>
                </c:pt>
                <c:pt idx="3386">
                  <c:v>30051</c:v>
                </c:pt>
                <c:pt idx="3387">
                  <c:v>30052</c:v>
                </c:pt>
                <c:pt idx="3388">
                  <c:v>30053</c:v>
                </c:pt>
                <c:pt idx="3389">
                  <c:v>30054</c:v>
                </c:pt>
                <c:pt idx="3390">
                  <c:v>30055</c:v>
                </c:pt>
                <c:pt idx="3391">
                  <c:v>30056</c:v>
                </c:pt>
                <c:pt idx="3392">
                  <c:v>30057</c:v>
                </c:pt>
                <c:pt idx="3393">
                  <c:v>30058</c:v>
                </c:pt>
                <c:pt idx="3394">
                  <c:v>30059</c:v>
                </c:pt>
                <c:pt idx="3395">
                  <c:v>30060</c:v>
                </c:pt>
                <c:pt idx="3396">
                  <c:v>30061</c:v>
                </c:pt>
                <c:pt idx="3397">
                  <c:v>30062</c:v>
                </c:pt>
                <c:pt idx="3398">
                  <c:v>30063</c:v>
                </c:pt>
                <c:pt idx="3399">
                  <c:v>30064</c:v>
                </c:pt>
                <c:pt idx="3400">
                  <c:v>30065</c:v>
                </c:pt>
                <c:pt idx="3401">
                  <c:v>30066</c:v>
                </c:pt>
                <c:pt idx="3402">
                  <c:v>30067</c:v>
                </c:pt>
                <c:pt idx="3403">
                  <c:v>30068</c:v>
                </c:pt>
                <c:pt idx="3404">
                  <c:v>30069</c:v>
                </c:pt>
                <c:pt idx="3405">
                  <c:v>30070</c:v>
                </c:pt>
                <c:pt idx="3406">
                  <c:v>30071</c:v>
                </c:pt>
                <c:pt idx="3407">
                  <c:v>30072</c:v>
                </c:pt>
                <c:pt idx="3408">
                  <c:v>30073</c:v>
                </c:pt>
                <c:pt idx="3409">
                  <c:v>30074</c:v>
                </c:pt>
                <c:pt idx="3410">
                  <c:v>30075</c:v>
                </c:pt>
                <c:pt idx="3411">
                  <c:v>30076</c:v>
                </c:pt>
                <c:pt idx="3412">
                  <c:v>30077</c:v>
                </c:pt>
                <c:pt idx="3413">
                  <c:v>30078</c:v>
                </c:pt>
                <c:pt idx="3414">
                  <c:v>30079</c:v>
                </c:pt>
                <c:pt idx="3415">
                  <c:v>30080</c:v>
                </c:pt>
                <c:pt idx="3416">
                  <c:v>30081</c:v>
                </c:pt>
                <c:pt idx="3417">
                  <c:v>30082</c:v>
                </c:pt>
                <c:pt idx="3418">
                  <c:v>30083</c:v>
                </c:pt>
                <c:pt idx="3419">
                  <c:v>30084</c:v>
                </c:pt>
                <c:pt idx="3420">
                  <c:v>30085</c:v>
                </c:pt>
                <c:pt idx="3421">
                  <c:v>30086</c:v>
                </c:pt>
                <c:pt idx="3422">
                  <c:v>30087</c:v>
                </c:pt>
                <c:pt idx="3423">
                  <c:v>30088</c:v>
                </c:pt>
                <c:pt idx="3424">
                  <c:v>30089</c:v>
                </c:pt>
                <c:pt idx="3425">
                  <c:v>30090</c:v>
                </c:pt>
                <c:pt idx="3426">
                  <c:v>30091</c:v>
                </c:pt>
                <c:pt idx="3427">
                  <c:v>30092</c:v>
                </c:pt>
                <c:pt idx="3428">
                  <c:v>30093</c:v>
                </c:pt>
                <c:pt idx="3429">
                  <c:v>30094</c:v>
                </c:pt>
                <c:pt idx="3430">
                  <c:v>30095</c:v>
                </c:pt>
                <c:pt idx="3431">
                  <c:v>30096</c:v>
                </c:pt>
                <c:pt idx="3432">
                  <c:v>30097</c:v>
                </c:pt>
                <c:pt idx="3433">
                  <c:v>30098</c:v>
                </c:pt>
                <c:pt idx="3434">
                  <c:v>30099</c:v>
                </c:pt>
                <c:pt idx="3435">
                  <c:v>30100</c:v>
                </c:pt>
                <c:pt idx="3436">
                  <c:v>30101</c:v>
                </c:pt>
                <c:pt idx="3437">
                  <c:v>30102</c:v>
                </c:pt>
                <c:pt idx="3438">
                  <c:v>30103</c:v>
                </c:pt>
                <c:pt idx="3439">
                  <c:v>30104</c:v>
                </c:pt>
                <c:pt idx="3440">
                  <c:v>30105</c:v>
                </c:pt>
                <c:pt idx="3441">
                  <c:v>30106</c:v>
                </c:pt>
                <c:pt idx="3442">
                  <c:v>30107</c:v>
                </c:pt>
                <c:pt idx="3443">
                  <c:v>30108</c:v>
                </c:pt>
                <c:pt idx="3444">
                  <c:v>30109</c:v>
                </c:pt>
                <c:pt idx="3445">
                  <c:v>30110</c:v>
                </c:pt>
                <c:pt idx="3446">
                  <c:v>30111</c:v>
                </c:pt>
                <c:pt idx="3447">
                  <c:v>30112</c:v>
                </c:pt>
                <c:pt idx="3448">
                  <c:v>30113</c:v>
                </c:pt>
                <c:pt idx="3449">
                  <c:v>30114</c:v>
                </c:pt>
                <c:pt idx="3450">
                  <c:v>30115</c:v>
                </c:pt>
                <c:pt idx="3451">
                  <c:v>30116</c:v>
                </c:pt>
                <c:pt idx="3452">
                  <c:v>30117</c:v>
                </c:pt>
                <c:pt idx="3453">
                  <c:v>30118</c:v>
                </c:pt>
                <c:pt idx="3454">
                  <c:v>30119</c:v>
                </c:pt>
                <c:pt idx="3455">
                  <c:v>30120</c:v>
                </c:pt>
                <c:pt idx="3456">
                  <c:v>30121</c:v>
                </c:pt>
                <c:pt idx="3457">
                  <c:v>30122</c:v>
                </c:pt>
                <c:pt idx="3458">
                  <c:v>30123</c:v>
                </c:pt>
                <c:pt idx="3459">
                  <c:v>30124</c:v>
                </c:pt>
                <c:pt idx="3460">
                  <c:v>30125</c:v>
                </c:pt>
                <c:pt idx="3461">
                  <c:v>30126</c:v>
                </c:pt>
                <c:pt idx="3462">
                  <c:v>30127</c:v>
                </c:pt>
                <c:pt idx="3463">
                  <c:v>30128</c:v>
                </c:pt>
                <c:pt idx="3464">
                  <c:v>30129</c:v>
                </c:pt>
                <c:pt idx="3465">
                  <c:v>30130</c:v>
                </c:pt>
                <c:pt idx="3466">
                  <c:v>30131</c:v>
                </c:pt>
                <c:pt idx="3467">
                  <c:v>30132</c:v>
                </c:pt>
                <c:pt idx="3468">
                  <c:v>30133</c:v>
                </c:pt>
                <c:pt idx="3469">
                  <c:v>30134</c:v>
                </c:pt>
                <c:pt idx="3470">
                  <c:v>30135</c:v>
                </c:pt>
                <c:pt idx="3471">
                  <c:v>30136</c:v>
                </c:pt>
                <c:pt idx="3472">
                  <c:v>30137</c:v>
                </c:pt>
                <c:pt idx="3473">
                  <c:v>30138</c:v>
                </c:pt>
                <c:pt idx="3474">
                  <c:v>30139</c:v>
                </c:pt>
                <c:pt idx="3475">
                  <c:v>30140</c:v>
                </c:pt>
                <c:pt idx="3476">
                  <c:v>30141</c:v>
                </c:pt>
                <c:pt idx="3477">
                  <c:v>30142</c:v>
                </c:pt>
                <c:pt idx="3478">
                  <c:v>30143</c:v>
                </c:pt>
                <c:pt idx="3479">
                  <c:v>30144</c:v>
                </c:pt>
                <c:pt idx="3480">
                  <c:v>30145</c:v>
                </c:pt>
                <c:pt idx="3481">
                  <c:v>30146</c:v>
                </c:pt>
                <c:pt idx="3482">
                  <c:v>30147</c:v>
                </c:pt>
                <c:pt idx="3483">
                  <c:v>30148</c:v>
                </c:pt>
                <c:pt idx="3484">
                  <c:v>30149</c:v>
                </c:pt>
                <c:pt idx="3485">
                  <c:v>30150</c:v>
                </c:pt>
                <c:pt idx="3486">
                  <c:v>30151</c:v>
                </c:pt>
                <c:pt idx="3487">
                  <c:v>30152</c:v>
                </c:pt>
                <c:pt idx="3488">
                  <c:v>30153</c:v>
                </c:pt>
                <c:pt idx="3489">
                  <c:v>30154</c:v>
                </c:pt>
                <c:pt idx="3490">
                  <c:v>30155</c:v>
                </c:pt>
                <c:pt idx="3491">
                  <c:v>30156</c:v>
                </c:pt>
                <c:pt idx="3492">
                  <c:v>30157</c:v>
                </c:pt>
                <c:pt idx="3493">
                  <c:v>30158</c:v>
                </c:pt>
                <c:pt idx="3494">
                  <c:v>30159</c:v>
                </c:pt>
                <c:pt idx="3495">
                  <c:v>30160</c:v>
                </c:pt>
                <c:pt idx="3496">
                  <c:v>30161</c:v>
                </c:pt>
                <c:pt idx="3497">
                  <c:v>30162</c:v>
                </c:pt>
                <c:pt idx="3498">
                  <c:v>30163</c:v>
                </c:pt>
                <c:pt idx="3499">
                  <c:v>30164</c:v>
                </c:pt>
                <c:pt idx="3500">
                  <c:v>30165</c:v>
                </c:pt>
                <c:pt idx="3501">
                  <c:v>30166</c:v>
                </c:pt>
                <c:pt idx="3502">
                  <c:v>30167</c:v>
                </c:pt>
                <c:pt idx="3503">
                  <c:v>30168</c:v>
                </c:pt>
                <c:pt idx="3504">
                  <c:v>30169</c:v>
                </c:pt>
                <c:pt idx="3505">
                  <c:v>30170</c:v>
                </c:pt>
                <c:pt idx="3506">
                  <c:v>30171</c:v>
                </c:pt>
                <c:pt idx="3507">
                  <c:v>30172</c:v>
                </c:pt>
                <c:pt idx="3508">
                  <c:v>30173</c:v>
                </c:pt>
                <c:pt idx="3509">
                  <c:v>30174</c:v>
                </c:pt>
                <c:pt idx="3510">
                  <c:v>30175</c:v>
                </c:pt>
                <c:pt idx="3511">
                  <c:v>30176</c:v>
                </c:pt>
                <c:pt idx="3512">
                  <c:v>30177</c:v>
                </c:pt>
                <c:pt idx="3513">
                  <c:v>30178</c:v>
                </c:pt>
                <c:pt idx="3514">
                  <c:v>30179</c:v>
                </c:pt>
                <c:pt idx="3515">
                  <c:v>30180</c:v>
                </c:pt>
                <c:pt idx="3516">
                  <c:v>30181</c:v>
                </c:pt>
                <c:pt idx="3517">
                  <c:v>30182</c:v>
                </c:pt>
                <c:pt idx="3518">
                  <c:v>30183</c:v>
                </c:pt>
                <c:pt idx="3519">
                  <c:v>30184</c:v>
                </c:pt>
                <c:pt idx="3520">
                  <c:v>30185</c:v>
                </c:pt>
                <c:pt idx="3521">
                  <c:v>30186</c:v>
                </c:pt>
                <c:pt idx="3522">
                  <c:v>30187</c:v>
                </c:pt>
                <c:pt idx="3523">
                  <c:v>30188</c:v>
                </c:pt>
                <c:pt idx="3524">
                  <c:v>30189</c:v>
                </c:pt>
                <c:pt idx="3525">
                  <c:v>30190</c:v>
                </c:pt>
                <c:pt idx="3526">
                  <c:v>30191</c:v>
                </c:pt>
                <c:pt idx="3527">
                  <c:v>30192</c:v>
                </c:pt>
                <c:pt idx="3528">
                  <c:v>30193</c:v>
                </c:pt>
                <c:pt idx="3529">
                  <c:v>30194</c:v>
                </c:pt>
                <c:pt idx="3530">
                  <c:v>30195</c:v>
                </c:pt>
                <c:pt idx="3531">
                  <c:v>30196</c:v>
                </c:pt>
                <c:pt idx="3532">
                  <c:v>30197</c:v>
                </c:pt>
                <c:pt idx="3533">
                  <c:v>30198</c:v>
                </c:pt>
                <c:pt idx="3534">
                  <c:v>30199</c:v>
                </c:pt>
                <c:pt idx="3535">
                  <c:v>30200</c:v>
                </c:pt>
                <c:pt idx="3536">
                  <c:v>30201</c:v>
                </c:pt>
                <c:pt idx="3537">
                  <c:v>30202</c:v>
                </c:pt>
                <c:pt idx="3538">
                  <c:v>30203</c:v>
                </c:pt>
                <c:pt idx="3539">
                  <c:v>30204</c:v>
                </c:pt>
                <c:pt idx="3540">
                  <c:v>30205</c:v>
                </c:pt>
                <c:pt idx="3541">
                  <c:v>30206</c:v>
                </c:pt>
                <c:pt idx="3542">
                  <c:v>30207</c:v>
                </c:pt>
                <c:pt idx="3543">
                  <c:v>30208</c:v>
                </c:pt>
                <c:pt idx="3544">
                  <c:v>30209</c:v>
                </c:pt>
                <c:pt idx="3545">
                  <c:v>30210</c:v>
                </c:pt>
                <c:pt idx="3546">
                  <c:v>30211</c:v>
                </c:pt>
                <c:pt idx="3547">
                  <c:v>30212</c:v>
                </c:pt>
                <c:pt idx="3548">
                  <c:v>30213</c:v>
                </c:pt>
                <c:pt idx="3549">
                  <c:v>30214</c:v>
                </c:pt>
                <c:pt idx="3550">
                  <c:v>30215</c:v>
                </c:pt>
                <c:pt idx="3551">
                  <c:v>30216</c:v>
                </c:pt>
                <c:pt idx="3552">
                  <c:v>30217</c:v>
                </c:pt>
                <c:pt idx="3553">
                  <c:v>30218</c:v>
                </c:pt>
                <c:pt idx="3554">
                  <c:v>30219</c:v>
                </c:pt>
                <c:pt idx="3555">
                  <c:v>30220</c:v>
                </c:pt>
                <c:pt idx="3556">
                  <c:v>30221</c:v>
                </c:pt>
                <c:pt idx="3557">
                  <c:v>30222</c:v>
                </c:pt>
                <c:pt idx="3558">
                  <c:v>30223</c:v>
                </c:pt>
                <c:pt idx="3559">
                  <c:v>30224</c:v>
                </c:pt>
                <c:pt idx="3560">
                  <c:v>30225</c:v>
                </c:pt>
                <c:pt idx="3561">
                  <c:v>30226</c:v>
                </c:pt>
                <c:pt idx="3562">
                  <c:v>30227</c:v>
                </c:pt>
                <c:pt idx="3563">
                  <c:v>30228</c:v>
                </c:pt>
                <c:pt idx="3564">
                  <c:v>30229</c:v>
                </c:pt>
                <c:pt idx="3565">
                  <c:v>30230</c:v>
                </c:pt>
                <c:pt idx="3566">
                  <c:v>30231</c:v>
                </c:pt>
                <c:pt idx="3567">
                  <c:v>30232</c:v>
                </c:pt>
                <c:pt idx="3568">
                  <c:v>30233</c:v>
                </c:pt>
                <c:pt idx="3569">
                  <c:v>30234</c:v>
                </c:pt>
                <c:pt idx="3570">
                  <c:v>30235</c:v>
                </c:pt>
                <c:pt idx="3571">
                  <c:v>30236</c:v>
                </c:pt>
                <c:pt idx="3572">
                  <c:v>30237</c:v>
                </c:pt>
                <c:pt idx="3573">
                  <c:v>30238</c:v>
                </c:pt>
                <c:pt idx="3574">
                  <c:v>30239</c:v>
                </c:pt>
                <c:pt idx="3575">
                  <c:v>30240</c:v>
                </c:pt>
                <c:pt idx="3576">
                  <c:v>30241</c:v>
                </c:pt>
                <c:pt idx="3577">
                  <c:v>30242</c:v>
                </c:pt>
                <c:pt idx="3578">
                  <c:v>30243</c:v>
                </c:pt>
                <c:pt idx="3579">
                  <c:v>30244</c:v>
                </c:pt>
                <c:pt idx="3580">
                  <c:v>30245</c:v>
                </c:pt>
                <c:pt idx="3581">
                  <c:v>30246</c:v>
                </c:pt>
                <c:pt idx="3582">
                  <c:v>30247</c:v>
                </c:pt>
                <c:pt idx="3583">
                  <c:v>30248</c:v>
                </c:pt>
                <c:pt idx="3584">
                  <c:v>30249</c:v>
                </c:pt>
                <c:pt idx="3585">
                  <c:v>30250</c:v>
                </c:pt>
                <c:pt idx="3586">
                  <c:v>30251</c:v>
                </c:pt>
                <c:pt idx="3587">
                  <c:v>30252</c:v>
                </c:pt>
                <c:pt idx="3588">
                  <c:v>30253</c:v>
                </c:pt>
                <c:pt idx="3589">
                  <c:v>30254</c:v>
                </c:pt>
                <c:pt idx="3590">
                  <c:v>30255</c:v>
                </c:pt>
                <c:pt idx="3591">
                  <c:v>30256</c:v>
                </c:pt>
                <c:pt idx="3592">
                  <c:v>30257</c:v>
                </c:pt>
                <c:pt idx="3593">
                  <c:v>30258</c:v>
                </c:pt>
                <c:pt idx="3594">
                  <c:v>30259</c:v>
                </c:pt>
                <c:pt idx="3595">
                  <c:v>30260</c:v>
                </c:pt>
                <c:pt idx="3596">
                  <c:v>30261</c:v>
                </c:pt>
                <c:pt idx="3597">
                  <c:v>30262</c:v>
                </c:pt>
                <c:pt idx="3598">
                  <c:v>30263</c:v>
                </c:pt>
                <c:pt idx="3599">
                  <c:v>30264</c:v>
                </c:pt>
                <c:pt idx="3600">
                  <c:v>30265</c:v>
                </c:pt>
                <c:pt idx="3601">
                  <c:v>30266</c:v>
                </c:pt>
                <c:pt idx="3602">
                  <c:v>30267</c:v>
                </c:pt>
                <c:pt idx="3603">
                  <c:v>30268</c:v>
                </c:pt>
                <c:pt idx="3604">
                  <c:v>30269</c:v>
                </c:pt>
                <c:pt idx="3605">
                  <c:v>30270</c:v>
                </c:pt>
                <c:pt idx="3606">
                  <c:v>30271</c:v>
                </c:pt>
                <c:pt idx="3607">
                  <c:v>30272</c:v>
                </c:pt>
                <c:pt idx="3608">
                  <c:v>30273</c:v>
                </c:pt>
                <c:pt idx="3609">
                  <c:v>30274</c:v>
                </c:pt>
                <c:pt idx="3610">
                  <c:v>30275</c:v>
                </c:pt>
                <c:pt idx="3611">
                  <c:v>30276</c:v>
                </c:pt>
                <c:pt idx="3612">
                  <c:v>30277</c:v>
                </c:pt>
                <c:pt idx="3613">
                  <c:v>30278</c:v>
                </c:pt>
                <c:pt idx="3614">
                  <c:v>30279</c:v>
                </c:pt>
                <c:pt idx="3615">
                  <c:v>30280</c:v>
                </c:pt>
                <c:pt idx="3616">
                  <c:v>30281</c:v>
                </c:pt>
                <c:pt idx="3617">
                  <c:v>30282</c:v>
                </c:pt>
                <c:pt idx="3618">
                  <c:v>30283</c:v>
                </c:pt>
                <c:pt idx="3619">
                  <c:v>30284</c:v>
                </c:pt>
                <c:pt idx="3620">
                  <c:v>30285</c:v>
                </c:pt>
                <c:pt idx="3621">
                  <c:v>30286</c:v>
                </c:pt>
                <c:pt idx="3622">
                  <c:v>30287</c:v>
                </c:pt>
                <c:pt idx="3623">
                  <c:v>30288</c:v>
                </c:pt>
                <c:pt idx="3624">
                  <c:v>30289</c:v>
                </c:pt>
                <c:pt idx="3625">
                  <c:v>30290</c:v>
                </c:pt>
                <c:pt idx="3626">
                  <c:v>30291</c:v>
                </c:pt>
                <c:pt idx="3627">
                  <c:v>30292</c:v>
                </c:pt>
                <c:pt idx="3628">
                  <c:v>30293</c:v>
                </c:pt>
                <c:pt idx="3629">
                  <c:v>30294</c:v>
                </c:pt>
                <c:pt idx="3630">
                  <c:v>30295</c:v>
                </c:pt>
                <c:pt idx="3631">
                  <c:v>30296</c:v>
                </c:pt>
                <c:pt idx="3632">
                  <c:v>30297</c:v>
                </c:pt>
                <c:pt idx="3633">
                  <c:v>30298</c:v>
                </c:pt>
                <c:pt idx="3634">
                  <c:v>30299</c:v>
                </c:pt>
                <c:pt idx="3635">
                  <c:v>30300</c:v>
                </c:pt>
                <c:pt idx="3636">
                  <c:v>30301</c:v>
                </c:pt>
                <c:pt idx="3637">
                  <c:v>30302</c:v>
                </c:pt>
                <c:pt idx="3638">
                  <c:v>30303</c:v>
                </c:pt>
                <c:pt idx="3639">
                  <c:v>30304</c:v>
                </c:pt>
                <c:pt idx="3640">
                  <c:v>30305</c:v>
                </c:pt>
                <c:pt idx="3641">
                  <c:v>30306</c:v>
                </c:pt>
                <c:pt idx="3642">
                  <c:v>30307</c:v>
                </c:pt>
                <c:pt idx="3643">
                  <c:v>30308</c:v>
                </c:pt>
                <c:pt idx="3644">
                  <c:v>30309</c:v>
                </c:pt>
                <c:pt idx="3645">
                  <c:v>30310</c:v>
                </c:pt>
                <c:pt idx="3646">
                  <c:v>30311</c:v>
                </c:pt>
                <c:pt idx="3647">
                  <c:v>30312</c:v>
                </c:pt>
                <c:pt idx="3648">
                  <c:v>30313</c:v>
                </c:pt>
                <c:pt idx="3649">
                  <c:v>30314</c:v>
                </c:pt>
                <c:pt idx="3650">
                  <c:v>30315</c:v>
                </c:pt>
                <c:pt idx="3651">
                  <c:v>30316</c:v>
                </c:pt>
                <c:pt idx="3652">
                  <c:v>30317</c:v>
                </c:pt>
                <c:pt idx="3653">
                  <c:v>30318</c:v>
                </c:pt>
                <c:pt idx="3654">
                  <c:v>30319</c:v>
                </c:pt>
                <c:pt idx="3655">
                  <c:v>30320</c:v>
                </c:pt>
                <c:pt idx="3656">
                  <c:v>30321</c:v>
                </c:pt>
                <c:pt idx="3657">
                  <c:v>30322</c:v>
                </c:pt>
                <c:pt idx="3658">
                  <c:v>30323</c:v>
                </c:pt>
                <c:pt idx="3659">
                  <c:v>30324</c:v>
                </c:pt>
                <c:pt idx="3660">
                  <c:v>30325</c:v>
                </c:pt>
                <c:pt idx="3661">
                  <c:v>30326</c:v>
                </c:pt>
                <c:pt idx="3662">
                  <c:v>30327</c:v>
                </c:pt>
                <c:pt idx="3663">
                  <c:v>30328</c:v>
                </c:pt>
                <c:pt idx="3664">
                  <c:v>30329</c:v>
                </c:pt>
                <c:pt idx="3665">
                  <c:v>30330</c:v>
                </c:pt>
                <c:pt idx="3666">
                  <c:v>30331</c:v>
                </c:pt>
                <c:pt idx="3667">
                  <c:v>30332</c:v>
                </c:pt>
                <c:pt idx="3668">
                  <c:v>30333</c:v>
                </c:pt>
                <c:pt idx="3669">
                  <c:v>30334</c:v>
                </c:pt>
                <c:pt idx="3670">
                  <c:v>30335</c:v>
                </c:pt>
                <c:pt idx="3671">
                  <c:v>30336</c:v>
                </c:pt>
                <c:pt idx="3672">
                  <c:v>30337</c:v>
                </c:pt>
                <c:pt idx="3673">
                  <c:v>30338</c:v>
                </c:pt>
                <c:pt idx="3674">
                  <c:v>30339</c:v>
                </c:pt>
                <c:pt idx="3675">
                  <c:v>30340</c:v>
                </c:pt>
                <c:pt idx="3676">
                  <c:v>30341</c:v>
                </c:pt>
                <c:pt idx="3677">
                  <c:v>30342</c:v>
                </c:pt>
                <c:pt idx="3678">
                  <c:v>30343</c:v>
                </c:pt>
                <c:pt idx="3679">
                  <c:v>30344</c:v>
                </c:pt>
                <c:pt idx="3680">
                  <c:v>30345</c:v>
                </c:pt>
                <c:pt idx="3681">
                  <c:v>30346</c:v>
                </c:pt>
                <c:pt idx="3682">
                  <c:v>30347</c:v>
                </c:pt>
                <c:pt idx="3683">
                  <c:v>30348</c:v>
                </c:pt>
                <c:pt idx="3684">
                  <c:v>30349</c:v>
                </c:pt>
                <c:pt idx="3685">
                  <c:v>30350</c:v>
                </c:pt>
                <c:pt idx="3686">
                  <c:v>30351</c:v>
                </c:pt>
                <c:pt idx="3687">
                  <c:v>30352</c:v>
                </c:pt>
                <c:pt idx="3688">
                  <c:v>30353</c:v>
                </c:pt>
                <c:pt idx="3689">
                  <c:v>30354</c:v>
                </c:pt>
                <c:pt idx="3690">
                  <c:v>30355</c:v>
                </c:pt>
                <c:pt idx="3691">
                  <c:v>30356</c:v>
                </c:pt>
                <c:pt idx="3692">
                  <c:v>30357</c:v>
                </c:pt>
                <c:pt idx="3693">
                  <c:v>30358</c:v>
                </c:pt>
                <c:pt idx="3694">
                  <c:v>30359</c:v>
                </c:pt>
                <c:pt idx="3695">
                  <c:v>30360</c:v>
                </c:pt>
                <c:pt idx="3696">
                  <c:v>30361</c:v>
                </c:pt>
                <c:pt idx="3697">
                  <c:v>30362</c:v>
                </c:pt>
                <c:pt idx="3698">
                  <c:v>30363</c:v>
                </c:pt>
                <c:pt idx="3699">
                  <c:v>30364</c:v>
                </c:pt>
                <c:pt idx="3700">
                  <c:v>30365</c:v>
                </c:pt>
                <c:pt idx="3701">
                  <c:v>30366</c:v>
                </c:pt>
                <c:pt idx="3702">
                  <c:v>30367</c:v>
                </c:pt>
                <c:pt idx="3703">
                  <c:v>30368</c:v>
                </c:pt>
                <c:pt idx="3704">
                  <c:v>30369</c:v>
                </c:pt>
                <c:pt idx="3705">
                  <c:v>30370</c:v>
                </c:pt>
                <c:pt idx="3706">
                  <c:v>30371</c:v>
                </c:pt>
                <c:pt idx="3707">
                  <c:v>30372</c:v>
                </c:pt>
                <c:pt idx="3708">
                  <c:v>30373</c:v>
                </c:pt>
                <c:pt idx="3709">
                  <c:v>30374</c:v>
                </c:pt>
                <c:pt idx="3710">
                  <c:v>30375</c:v>
                </c:pt>
                <c:pt idx="3711">
                  <c:v>30376</c:v>
                </c:pt>
                <c:pt idx="3712">
                  <c:v>30377</c:v>
                </c:pt>
                <c:pt idx="3713">
                  <c:v>30378</c:v>
                </c:pt>
                <c:pt idx="3714">
                  <c:v>30379</c:v>
                </c:pt>
                <c:pt idx="3715">
                  <c:v>30380</c:v>
                </c:pt>
                <c:pt idx="3716">
                  <c:v>30381</c:v>
                </c:pt>
                <c:pt idx="3717">
                  <c:v>30382</c:v>
                </c:pt>
                <c:pt idx="3718">
                  <c:v>30383</c:v>
                </c:pt>
                <c:pt idx="3719">
                  <c:v>30384</c:v>
                </c:pt>
                <c:pt idx="3720">
                  <c:v>30385</c:v>
                </c:pt>
                <c:pt idx="3721">
                  <c:v>30386</c:v>
                </c:pt>
                <c:pt idx="3722">
                  <c:v>30387</c:v>
                </c:pt>
                <c:pt idx="3723">
                  <c:v>30388</c:v>
                </c:pt>
                <c:pt idx="3724">
                  <c:v>30389</c:v>
                </c:pt>
                <c:pt idx="3725">
                  <c:v>30390</c:v>
                </c:pt>
                <c:pt idx="3726">
                  <c:v>30391</c:v>
                </c:pt>
                <c:pt idx="3727">
                  <c:v>30392</c:v>
                </c:pt>
                <c:pt idx="3728">
                  <c:v>30393</c:v>
                </c:pt>
                <c:pt idx="3729">
                  <c:v>30394</c:v>
                </c:pt>
                <c:pt idx="3730">
                  <c:v>30395</c:v>
                </c:pt>
                <c:pt idx="3731">
                  <c:v>30396</c:v>
                </c:pt>
                <c:pt idx="3732">
                  <c:v>30397</c:v>
                </c:pt>
                <c:pt idx="3733">
                  <c:v>30398</c:v>
                </c:pt>
                <c:pt idx="3734">
                  <c:v>30399</c:v>
                </c:pt>
                <c:pt idx="3735">
                  <c:v>30400</c:v>
                </c:pt>
                <c:pt idx="3736">
                  <c:v>30401</c:v>
                </c:pt>
                <c:pt idx="3737">
                  <c:v>30402</c:v>
                </c:pt>
                <c:pt idx="3738">
                  <c:v>30403</c:v>
                </c:pt>
                <c:pt idx="3739">
                  <c:v>30404</c:v>
                </c:pt>
                <c:pt idx="3740">
                  <c:v>30405</c:v>
                </c:pt>
                <c:pt idx="3741">
                  <c:v>30406</c:v>
                </c:pt>
                <c:pt idx="3742">
                  <c:v>30407</c:v>
                </c:pt>
                <c:pt idx="3743">
                  <c:v>30408</c:v>
                </c:pt>
                <c:pt idx="3744">
                  <c:v>30409</c:v>
                </c:pt>
                <c:pt idx="3745">
                  <c:v>30410</c:v>
                </c:pt>
                <c:pt idx="3746">
                  <c:v>30411</c:v>
                </c:pt>
                <c:pt idx="3747">
                  <c:v>30412</c:v>
                </c:pt>
                <c:pt idx="3748">
                  <c:v>30413</c:v>
                </c:pt>
                <c:pt idx="3749">
                  <c:v>30414</c:v>
                </c:pt>
                <c:pt idx="3750">
                  <c:v>30415</c:v>
                </c:pt>
                <c:pt idx="3751">
                  <c:v>30416</c:v>
                </c:pt>
                <c:pt idx="3752">
                  <c:v>30417</c:v>
                </c:pt>
                <c:pt idx="3753">
                  <c:v>30418</c:v>
                </c:pt>
                <c:pt idx="3754">
                  <c:v>30419</c:v>
                </c:pt>
                <c:pt idx="3755">
                  <c:v>30420</c:v>
                </c:pt>
                <c:pt idx="3756">
                  <c:v>30421</c:v>
                </c:pt>
                <c:pt idx="3757">
                  <c:v>30422</c:v>
                </c:pt>
                <c:pt idx="3758">
                  <c:v>30423</c:v>
                </c:pt>
                <c:pt idx="3759">
                  <c:v>30424</c:v>
                </c:pt>
                <c:pt idx="3760">
                  <c:v>30425</c:v>
                </c:pt>
                <c:pt idx="3761">
                  <c:v>30426</c:v>
                </c:pt>
                <c:pt idx="3762">
                  <c:v>30427</c:v>
                </c:pt>
                <c:pt idx="3763">
                  <c:v>30428</c:v>
                </c:pt>
                <c:pt idx="3764">
                  <c:v>30429</c:v>
                </c:pt>
                <c:pt idx="3765">
                  <c:v>30430</c:v>
                </c:pt>
                <c:pt idx="3766">
                  <c:v>30431</c:v>
                </c:pt>
                <c:pt idx="3767">
                  <c:v>30432</c:v>
                </c:pt>
                <c:pt idx="3768">
                  <c:v>30433</c:v>
                </c:pt>
                <c:pt idx="3769">
                  <c:v>30434</c:v>
                </c:pt>
                <c:pt idx="3770">
                  <c:v>30435</c:v>
                </c:pt>
                <c:pt idx="3771">
                  <c:v>30436</c:v>
                </c:pt>
                <c:pt idx="3772">
                  <c:v>30437</c:v>
                </c:pt>
                <c:pt idx="3773">
                  <c:v>30438</c:v>
                </c:pt>
                <c:pt idx="3774">
                  <c:v>30439</c:v>
                </c:pt>
                <c:pt idx="3775">
                  <c:v>30440</c:v>
                </c:pt>
                <c:pt idx="3776">
                  <c:v>30441</c:v>
                </c:pt>
                <c:pt idx="3777">
                  <c:v>30442</c:v>
                </c:pt>
                <c:pt idx="3778">
                  <c:v>30443</c:v>
                </c:pt>
                <c:pt idx="3779">
                  <c:v>30444</c:v>
                </c:pt>
                <c:pt idx="3780">
                  <c:v>30445</c:v>
                </c:pt>
                <c:pt idx="3781">
                  <c:v>30446</c:v>
                </c:pt>
                <c:pt idx="3782">
                  <c:v>30447</c:v>
                </c:pt>
                <c:pt idx="3783">
                  <c:v>30448</c:v>
                </c:pt>
                <c:pt idx="3784">
                  <c:v>30449</c:v>
                </c:pt>
                <c:pt idx="3785">
                  <c:v>30450</c:v>
                </c:pt>
                <c:pt idx="3786">
                  <c:v>30451</c:v>
                </c:pt>
                <c:pt idx="3787">
                  <c:v>30452</c:v>
                </c:pt>
                <c:pt idx="3788">
                  <c:v>30453</c:v>
                </c:pt>
                <c:pt idx="3789">
                  <c:v>30454</c:v>
                </c:pt>
                <c:pt idx="3790">
                  <c:v>30455</c:v>
                </c:pt>
                <c:pt idx="3791">
                  <c:v>30456</c:v>
                </c:pt>
                <c:pt idx="3792">
                  <c:v>30457</c:v>
                </c:pt>
                <c:pt idx="3793">
                  <c:v>30458</c:v>
                </c:pt>
                <c:pt idx="3794">
                  <c:v>30459</c:v>
                </c:pt>
                <c:pt idx="3795">
                  <c:v>30460</c:v>
                </c:pt>
                <c:pt idx="3796">
                  <c:v>30461</c:v>
                </c:pt>
                <c:pt idx="3797">
                  <c:v>30462</c:v>
                </c:pt>
                <c:pt idx="3798">
                  <c:v>30463</c:v>
                </c:pt>
                <c:pt idx="3799">
                  <c:v>30464</c:v>
                </c:pt>
                <c:pt idx="3800">
                  <c:v>30465</c:v>
                </c:pt>
                <c:pt idx="3801">
                  <c:v>30466</c:v>
                </c:pt>
                <c:pt idx="3802">
                  <c:v>30467</c:v>
                </c:pt>
                <c:pt idx="3803">
                  <c:v>30468</c:v>
                </c:pt>
                <c:pt idx="3804">
                  <c:v>30469</c:v>
                </c:pt>
                <c:pt idx="3805">
                  <c:v>30470</c:v>
                </c:pt>
                <c:pt idx="3806">
                  <c:v>30471</c:v>
                </c:pt>
                <c:pt idx="3807">
                  <c:v>30472</c:v>
                </c:pt>
                <c:pt idx="3808">
                  <c:v>30473</c:v>
                </c:pt>
                <c:pt idx="3809">
                  <c:v>30474</c:v>
                </c:pt>
                <c:pt idx="3810">
                  <c:v>30475</c:v>
                </c:pt>
                <c:pt idx="3811">
                  <c:v>30476</c:v>
                </c:pt>
                <c:pt idx="3812">
                  <c:v>30477</c:v>
                </c:pt>
                <c:pt idx="3813">
                  <c:v>30478</c:v>
                </c:pt>
                <c:pt idx="3814">
                  <c:v>30479</c:v>
                </c:pt>
                <c:pt idx="3815">
                  <c:v>30480</c:v>
                </c:pt>
                <c:pt idx="3816">
                  <c:v>30481</c:v>
                </c:pt>
                <c:pt idx="3817">
                  <c:v>30482</c:v>
                </c:pt>
                <c:pt idx="3818">
                  <c:v>30483</c:v>
                </c:pt>
                <c:pt idx="3819">
                  <c:v>30484</c:v>
                </c:pt>
                <c:pt idx="3820">
                  <c:v>30485</c:v>
                </c:pt>
                <c:pt idx="3821">
                  <c:v>30486</c:v>
                </c:pt>
                <c:pt idx="3822">
                  <c:v>30487</c:v>
                </c:pt>
                <c:pt idx="3823">
                  <c:v>30488</c:v>
                </c:pt>
                <c:pt idx="3824">
                  <c:v>30489</c:v>
                </c:pt>
                <c:pt idx="3825">
                  <c:v>30490</c:v>
                </c:pt>
                <c:pt idx="3826">
                  <c:v>30491</c:v>
                </c:pt>
                <c:pt idx="3827">
                  <c:v>30492</c:v>
                </c:pt>
                <c:pt idx="3828">
                  <c:v>30493</c:v>
                </c:pt>
                <c:pt idx="3829">
                  <c:v>30494</c:v>
                </c:pt>
                <c:pt idx="3830">
                  <c:v>30495</c:v>
                </c:pt>
                <c:pt idx="3831">
                  <c:v>30496</c:v>
                </c:pt>
                <c:pt idx="3832">
                  <c:v>30497</c:v>
                </c:pt>
                <c:pt idx="3833">
                  <c:v>30498</c:v>
                </c:pt>
                <c:pt idx="3834">
                  <c:v>30499</c:v>
                </c:pt>
                <c:pt idx="3835">
                  <c:v>30500</c:v>
                </c:pt>
                <c:pt idx="3836">
                  <c:v>30501</c:v>
                </c:pt>
                <c:pt idx="3837">
                  <c:v>30502</c:v>
                </c:pt>
                <c:pt idx="3838">
                  <c:v>30503</c:v>
                </c:pt>
                <c:pt idx="3839">
                  <c:v>30504</c:v>
                </c:pt>
                <c:pt idx="3840">
                  <c:v>30505</c:v>
                </c:pt>
                <c:pt idx="3841">
                  <c:v>30506</c:v>
                </c:pt>
                <c:pt idx="3842">
                  <c:v>30507</c:v>
                </c:pt>
                <c:pt idx="3843">
                  <c:v>30508</c:v>
                </c:pt>
                <c:pt idx="3844">
                  <c:v>30509</c:v>
                </c:pt>
                <c:pt idx="3845">
                  <c:v>30510</c:v>
                </c:pt>
                <c:pt idx="3846">
                  <c:v>30511</c:v>
                </c:pt>
                <c:pt idx="3847">
                  <c:v>30512</c:v>
                </c:pt>
                <c:pt idx="3848">
                  <c:v>30513</c:v>
                </c:pt>
                <c:pt idx="3849">
                  <c:v>30514</c:v>
                </c:pt>
                <c:pt idx="3850">
                  <c:v>30515</c:v>
                </c:pt>
                <c:pt idx="3851">
                  <c:v>30516</c:v>
                </c:pt>
                <c:pt idx="3852">
                  <c:v>30517</c:v>
                </c:pt>
                <c:pt idx="3853">
                  <c:v>30518</c:v>
                </c:pt>
                <c:pt idx="3854">
                  <c:v>30519</c:v>
                </c:pt>
                <c:pt idx="3855">
                  <c:v>30520</c:v>
                </c:pt>
                <c:pt idx="3856">
                  <c:v>30521</c:v>
                </c:pt>
                <c:pt idx="3857">
                  <c:v>30522</c:v>
                </c:pt>
                <c:pt idx="3858">
                  <c:v>30523</c:v>
                </c:pt>
                <c:pt idx="3859">
                  <c:v>30524</c:v>
                </c:pt>
                <c:pt idx="3860">
                  <c:v>30525</c:v>
                </c:pt>
                <c:pt idx="3861">
                  <c:v>30526</c:v>
                </c:pt>
                <c:pt idx="3862">
                  <c:v>30527</c:v>
                </c:pt>
                <c:pt idx="3863">
                  <c:v>30528</c:v>
                </c:pt>
                <c:pt idx="3864">
                  <c:v>30529</c:v>
                </c:pt>
                <c:pt idx="3865">
                  <c:v>30530</c:v>
                </c:pt>
                <c:pt idx="3866">
                  <c:v>30531</c:v>
                </c:pt>
                <c:pt idx="3867">
                  <c:v>30532</c:v>
                </c:pt>
                <c:pt idx="3868">
                  <c:v>30533</c:v>
                </c:pt>
                <c:pt idx="3869">
                  <c:v>30534</c:v>
                </c:pt>
                <c:pt idx="3870">
                  <c:v>30535</c:v>
                </c:pt>
                <c:pt idx="3871">
                  <c:v>30536</c:v>
                </c:pt>
                <c:pt idx="3872">
                  <c:v>30537</c:v>
                </c:pt>
                <c:pt idx="3873">
                  <c:v>30538</c:v>
                </c:pt>
                <c:pt idx="3874">
                  <c:v>30539</c:v>
                </c:pt>
                <c:pt idx="3875">
                  <c:v>30540</c:v>
                </c:pt>
                <c:pt idx="3876">
                  <c:v>30541</c:v>
                </c:pt>
                <c:pt idx="3877">
                  <c:v>30542</c:v>
                </c:pt>
                <c:pt idx="3878">
                  <c:v>30543</c:v>
                </c:pt>
                <c:pt idx="3879">
                  <c:v>30544</c:v>
                </c:pt>
                <c:pt idx="3880">
                  <c:v>30545</c:v>
                </c:pt>
                <c:pt idx="3881">
                  <c:v>30546</c:v>
                </c:pt>
                <c:pt idx="3882">
                  <c:v>30547</c:v>
                </c:pt>
                <c:pt idx="3883">
                  <c:v>30548</c:v>
                </c:pt>
                <c:pt idx="3884">
                  <c:v>30549</c:v>
                </c:pt>
                <c:pt idx="3885">
                  <c:v>30550</c:v>
                </c:pt>
                <c:pt idx="3886">
                  <c:v>30551</c:v>
                </c:pt>
                <c:pt idx="3887">
                  <c:v>30552</c:v>
                </c:pt>
                <c:pt idx="3888">
                  <c:v>30553</c:v>
                </c:pt>
                <c:pt idx="3889">
                  <c:v>30554</c:v>
                </c:pt>
                <c:pt idx="3890">
                  <c:v>30555</c:v>
                </c:pt>
                <c:pt idx="3891">
                  <c:v>30556</c:v>
                </c:pt>
                <c:pt idx="3892">
                  <c:v>30557</c:v>
                </c:pt>
                <c:pt idx="3893">
                  <c:v>30558</c:v>
                </c:pt>
                <c:pt idx="3894">
                  <c:v>30559</c:v>
                </c:pt>
                <c:pt idx="3895">
                  <c:v>30560</c:v>
                </c:pt>
                <c:pt idx="3896">
                  <c:v>30561</c:v>
                </c:pt>
                <c:pt idx="3897">
                  <c:v>30562</c:v>
                </c:pt>
                <c:pt idx="3898">
                  <c:v>30563</c:v>
                </c:pt>
                <c:pt idx="3899">
                  <c:v>30564</c:v>
                </c:pt>
                <c:pt idx="3900">
                  <c:v>30565</c:v>
                </c:pt>
                <c:pt idx="3901">
                  <c:v>30566</c:v>
                </c:pt>
                <c:pt idx="3902">
                  <c:v>30567</c:v>
                </c:pt>
                <c:pt idx="3903">
                  <c:v>30568</c:v>
                </c:pt>
                <c:pt idx="3904">
                  <c:v>30569</c:v>
                </c:pt>
                <c:pt idx="3905">
                  <c:v>30570</c:v>
                </c:pt>
                <c:pt idx="3906">
                  <c:v>30571</c:v>
                </c:pt>
                <c:pt idx="3907">
                  <c:v>30572</c:v>
                </c:pt>
                <c:pt idx="3908">
                  <c:v>30573</c:v>
                </c:pt>
                <c:pt idx="3909">
                  <c:v>30574</c:v>
                </c:pt>
                <c:pt idx="3910">
                  <c:v>30575</c:v>
                </c:pt>
                <c:pt idx="3911">
                  <c:v>30576</c:v>
                </c:pt>
                <c:pt idx="3912">
                  <c:v>30577</c:v>
                </c:pt>
                <c:pt idx="3913">
                  <c:v>30578</c:v>
                </c:pt>
                <c:pt idx="3914">
                  <c:v>30579</c:v>
                </c:pt>
                <c:pt idx="3915">
                  <c:v>30580</c:v>
                </c:pt>
                <c:pt idx="3916">
                  <c:v>30581</c:v>
                </c:pt>
                <c:pt idx="3917">
                  <c:v>30582</c:v>
                </c:pt>
                <c:pt idx="3918">
                  <c:v>30583</c:v>
                </c:pt>
                <c:pt idx="3919">
                  <c:v>30584</c:v>
                </c:pt>
                <c:pt idx="3920">
                  <c:v>30585</c:v>
                </c:pt>
                <c:pt idx="3921">
                  <c:v>30586</c:v>
                </c:pt>
                <c:pt idx="3922">
                  <c:v>30587</c:v>
                </c:pt>
                <c:pt idx="3923">
                  <c:v>30588</c:v>
                </c:pt>
                <c:pt idx="3924">
                  <c:v>30589</c:v>
                </c:pt>
                <c:pt idx="3925">
                  <c:v>30590</c:v>
                </c:pt>
                <c:pt idx="3926">
                  <c:v>30591</c:v>
                </c:pt>
                <c:pt idx="3927">
                  <c:v>30592</c:v>
                </c:pt>
                <c:pt idx="3928">
                  <c:v>30593</c:v>
                </c:pt>
                <c:pt idx="3929">
                  <c:v>30594</c:v>
                </c:pt>
                <c:pt idx="3930">
                  <c:v>30595</c:v>
                </c:pt>
                <c:pt idx="3931">
                  <c:v>30596</c:v>
                </c:pt>
                <c:pt idx="3932">
                  <c:v>30597</c:v>
                </c:pt>
                <c:pt idx="3933">
                  <c:v>30598</c:v>
                </c:pt>
                <c:pt idx="3934">
                  <c:v>30599</c:v>
                </c:pt>
                <c:pt idx="3935">
                  <c:v>30600</c:v>
                </c:pt>
                <c:pt idx="3936">
                  <c:v>30601</c:v>
                </c:pt>
                <c:pt idx="3937">
                  <c:v>30602</c:v>
                </c:pt>
                <c:pt idx="3938">
                  <c:v>30603</c:v>
                </c:pt>
                <c:pt idx="3939">
                  <c:v>30604</c:v>
                </c:pt>
                <c:pt idx="3940">
                  <c:v>30605</c:v>
                </c:pt>
                <c:pt idx="3941">
                  <c:v>30606</c:v>
                </c:pt>
                <c:pt idx="3942">
                  <c:v>30607</c:v>
                </c:pt>
                <c:pt idx="3943">
                  <c:v>30608</c:v>
                </c:pt>
                <c:pt idx="3944">
                  <c:v>30609</c:v>
                </c:pt>
                <c:pt idx="3945">
                  <c:v>30610</c:v>
                </c:pt>
                <c:pt idx="3946">
                  <c:v>30611</c:v>
                </c:pt>
                <c:pt idx="3947">
                  <c:v>30612</c:v>
                </c:pt>
                <c:pt idx="3948">
                  <c:v>30613</c:v>
                </c:pt>
                <c:pt idx="3949">
                  <c:v>30614</c:v>
                </c:pt>
                <c:pt idx="3950">
                  <c:v>30615</c:v>
                </c:pt>
                <c:pt idx="3951">
                  <c:v>30616</c:v>
                </c:pt>
                <c:pt idx="3952">
                  <c:v>30617</c:v>
                </c:pt>
                <c:pt idx="3953">
                  <c:v>30618</c:v>
                </c:pt>
                <c:pt idx="3954">
                  <c:v>30619</c:v>
                </c:pt>
                <c:pt idx="3955">
                  <c:v>30620</c:v>
                </c:pt>
                <c:pt idx="3956">
                  <c:v>30621</c:v>
                </c:pt>
                <c:pt idx="3957">
                  <c:v>30622</c:v>
                </c:pt>
                <c:pt idx="3958">
                  <c:v>30623</c:v>
                </c:pt>
                <c:pt idx="3959">
                  <c:v>30624</c:v>
                </c:pt>
                <c:pt idx="3960">
                  <c:v>30625</c:v>
                </c:pt>
                <c:pt idx="3961">
                  <c:v>30626</c:v>
                </c:pt>
                <c:pt idx="3962">
                  <c:v>30627</c:v>
                </c:pt>
                <c:pt idx="3963">
                  <c:v>30628</c:v>
                </c:pt>
                <c:pt idx="3964">
                  <c:v>30629</c:v>
                </c:pt>
                <c:pt idx="3965">
                  <c:v>30630</c:v>
                </c:pt>
                <c:pt idx="3966">
                  <c:v>30631</c:v>
                </c:pt>
                <c:pt idx="3967">
                  <c:v>30632</c:v>
                </c:pt>
                <c:pt idx="3968">
                  <c:v>30633</c:v>
                </c:pt>
                <c:pt idx="3969">
                  <c:v>30634</c:v>
                </c:pt>
                <c:pt idx="3970">
                  <c:v>30635</c:v>
                </c:pt>
                <c:pt idx="3971">
                  <c:v>30636</c:v>
                </c:pt>
                <c:pt idx="3972">
                  <c:v>30637</c:v>
                </c:pt>
                <c:pt idx="3973">
                  <c:v>30638</c:v>
                </c:pt>
                <c:pt idx="3974">
                  <c:v>30639</c:v>
                </c:pt>
                <c:pt idx="3975">
                  <c:v>30640</c:v>
                </c:pt>
                <c:pt idx="3976">
                  <c:v>30641</c:v>
                </c:pt>
                <c:pt idx="3977">
                  <c:v>30642</c:v>
                </c:pt>
                <c:pt idx="3978">
                  <c:v>30643</c:v>
                </c:pt>
                <c:pt idx="3979">
                  <c:v>30644</c:v>
                </c:pt>
                <c:pt idx="3980">
                  <c:v>30645</c:v>
                </c:pt>
                <c:pt idx="3981">
                  <c:v>30646</c:v>
                </c:pt>
                <c:pt idx="3982">
                  <c:v>30647</c:v>
                </c:pt>
                <c:pt idx="3983">
                  <c:v>30648</c:v>
                </c:pt>
                <c:pt idx="3984">
                  <c:v>30649</c:v>
                </c:pt>
                <c:pt idx="3985">
                  <c:v>30650</c:v>
                </c:pt>
                <c:pt idx="3986">
                  <c:v>30651</c:v>
                </c:pt>
                <c:pt idx="3987">
                  <c:v>30652</c:v>
                </c:pt>
                <c:pt idx="3988">
                  <c:v>30653</c:v>
                </c:pt>
                <c:pt idx="3989">
                  <c:v>30654</c:v>
                </c:pt>
                <c:pt idx="3990">
                  <c:v>30655</c:v>
                </c:pt>
                <c:pt idx="3991">
                  <c:v>30656</c:v>
                </c:pt>
                <c:pt idx="3992">
                  <c:v>30657</c:v>
                </c:pt>
                <c:pt idx="3993">
                  <c:v>30658</c:v>
                </c:pt>
                <c:pt idx="3994">
                  <c:v>30659</c:v>
                </c:pt>
                <c:pt idx="3995">
                  <c:v>30660</c:v>
                </c:pt>
                <c:pt idx="3996">
                  <c:v>30661</c:v>
                </c:pt>
                <c:pt idx="3997">
                  <c:v>30662</c:v>
                </c:pt>
                <c:pt idx="3998">
                  <c:v>30663</c:v>
                </c:pt>
                <c:pt idx="3999">
                  <c:v>30664</c:v>
                </c:pt>
                <c:pt idx="4000">
                  <c:v>30665</c:v>
                </c:pt>
                <c:pt idx="4001">
                  <c:v>30666</c:v>
                </c:pt>
                <c:pt idx="4002">
                  <c:v>30667</c:v>
                </c:pt>
                <c:pt idx="4003">
                  <c:v>30668</c:v>
                </c:pt>
                <c:pt idx="4004">
                  <c:v>30669</c:v>
                </c:pt>
                <c:pt idx="4005">
                  <c:v>30670</c:v>
                </c:pt>
                <c:pt idx="4006">
                  <c:v>30671</c:v>
                </c:pt>
                <c:pt idx="4007">
                  <c:v>30672</c:v>
                </c:pt>
                <c:pt idx="4008">
                  <c:v>30673</c:v>
                </c:pt>
                <c:pt idx="4009">
                  <c:v>30674</c:v>
                </c:pt>
                <c:pt idx="4010">
                  <c:v>30675</c:v>
                </c:pt>
                <c:pt idx="4011">
                  <c:v>30676</c:v>
                </c:pt>
                <c:pt idx="4012">
                  <c:v>30677</c:v>
                </c:pt>
                <c:pt idx="4013">
                  <c:v>30678</c:v>
                </c:pt>
                <c:pt idx="4014">
                  <c:v>30679</c:v>
                </c:pt>
                <c:pt idx="4015">
                  <c:v>30680</c:v>
                </c:pt>
                <c:pt idx="4016">
                  <c:v>30681</c:v>
                </c:pt>
                <c:pt idx="4017">
                  <c:v>30682</c:v>
                </c:pt>
                <c:pt idx="4018">
                  <c:v>30683</c:v>
                </c:pt>
                <c:pt idx="4019">
                  <c:v>30684</c:v>
                </c:pt>
                <c:pt idx="4020">
                  <c:v>30685</c:v>
                </c:pt>
                <c:pt idx="4021">
                  <c:v>30686</c:v>
                </c:pt>
                <c:pt idx="4022">
                  <c:v>30687</c:v>
                </c:pt>
                <c:pt idx="4023">
                  <c:v>30688</c:v>
                </c:pt>
                <c:pt idx="4024">
                  <c:v>30689</c:v>
                </c:pt>
                <c:pt idx="4025">
                  <c:v>30690</c:v>
                </c:pt>
                <c:pt idx="4026">
                  <c:v>30691</c:v>
                </c:pt>
                <c:pt idx="4027">
                  <c:v>30692</c:v>
                </c:pt>
                <c:pt idx="4028">
                  <c:v>30693</c:v>
                </c:pt>
                <c:pt idx="4029">
                  <c:v>30694</c:v>
                </c:pt>
                <c:pt idx="4030">
                  <c:v>30695</c:v>
                </c:pt>
                <c:pt idx="4031">
                  <c:v>30696</c:v>
                </c:pt>
                <c:pt idx="4032">
                  <c:v>30697</c:v>
                </c:pt>
                <c:pt idx="4033">
                  <c:v>30698</c:v>
                </c:pt>
                <c:pt idx="4034">
                  <c:v>30699</c:v>
                </c:pt>
                <c:pt idx="4035">
                  <c:v>30700</c:v>
                </c:pt>
                <c:pt idx="4036">
                  <c:v>30701</c:v>
                </c:pt>
                <c:pt idx="4037">
                  <c:v>30702</c:v>
                </c:pt>
                <c:pt idx="4038">
                  <c:v>30703</c:v>
                </c:pt>
                <c:pt idx="4039">
                  <c:v>30704</c:v>
                </c:pt>
                <c:pt idx="4040">
                  <c:v>30705</c:v>
                </c:pt>
                <c:pt idx="4041">
                  <c:v>30706</c:v>
                </c:pt>
                <c:pt idx="4042">
                  <c:v>30707</c:v>
                </c:pt>
                <c:pt idx="4043">
                  <c:v>30708</c:v>
                </c:pt>
                <c:pt idx="4044">
                  <c:v>30709</c:v>
                </c:pt>
                <c:pt idx="4045">
                  <c:v>30710</c:v>
                </c:pt>
                <c:pt idx="4046">
                  <c:v>30711</c:v>
                </c:pt>
                <c:pt idx="4047">
                  <c:v>30712</c:v>
                </c:pt>
                <c:pt idx="4048">
                  <c:v>30713</c:v>
                </c:pt>
                <c:pt idx="4049">
                  <c:v>30714</c:v>
                </c:pt>
                <c:pt idx="4050">
                  <c:v>30715</c:v>
                </c:pt>
                <c:pt idx="4051">
                  <c:v>30716</c:v>
                </c:pt>
                <c:pt idx="4052">
                  <c:v>30717</c:v>
                </c:pt>
                <c:pt idx="4053">
                  <c:v>30718</c:v>
                </c:pt>
                <c:pt idx="4054">
                  <c:v>30719</c:v>
                </c:pt>
                <c:pt idx="4055">
                  <c:v>30720</c:v>
                </c:pt>
                <c:pt idx="4056">
                  <c:v>30721</c:v>
                </c:pt>
                <c:pt idx="4057">
                  <c:v>30722</c:v>
                </c:pt>
                <c:pt idx="4058">
                  <c:v>30723</c:v>
                </c:pt>
                <c:pt idx="4059">
                  <c:v>30724</c:v>
                </c:pt>
                <c:pt idx="4060">
                  <c:v>30725</c:v>
                </c:pt>
                <c:pt idx="4061">
                  <c:v>30726</c:v>
                </c:pt>
                <c:pt idx="4062">
                  <c:v>30727</c:v>
                </c:pt>
                <c:pt idx="4063">
                  <c:v>30728</c:v>
                </c:pt>
                <c:pt idx="4064">
                  <c:v>30729</c:v>
                </c:pt>
                <c:pt idx="4065">
                  <c:v>30730</c:v>
                </c:pt>
                <c:pt idx="4066">
                  <c:v>30731</c:v>
                </c:pt>
                <c:pt idx="4067">
                  <c:v>30732</c:v>
                </c:pt>
                <c:pt idx="4068">
                  <c:v>30733</c:v>
                </c:pt>
                <c:pt idx="4069">
                  <c:v>30734</c:v>
                </c:pt>
                <c:pt idx="4070">
                  <c:v>30735</c:v>
                </c:pt>
                <c:pt idx="4071">
                  <c:v>30736</c:v>
                </c:pt>
                <c:pt idx="4072">
                  <c:v>30737</c:v>
                </c:pt>
                <c:pt idx="4073">
                  <c:v>30738</c:v>
                </c:pt>
                <c:pt idx="4074">
                  <c:v>30739</c:v>
                </c:pt>
                <c:pt idx="4075">
                  <c:v>30740</c:v>
                </c:pt>
                <c:pt idx="4076">
                  <c:v>30741</c:v>
                </c:pt>
                <c:pt idx="4077">
                  <c:v>30742</c:v>
                </c:pt>
                <c:pt idx="4078">
                  <c:v>30743</c:v>
                </c:pt>
                <c:pt idx="4079">
                  <c:v>30744</c:v>
                </c:pt>
                <c:pt idx="4080">
                  <c:v>30745</c:v>
                </c:pt>
                <c:pt idx="4081">
                  <c:v>30746</c:v>
                </c:pt>
                <c:pt idx="4082">
                  <c:v>30747</c:v>
                </c:pt>
                <c:pt idx="4083">
                  <c:v>30748</c:v>
                </c:pt>
                <c:pt idx="4084">
                  <c:v>30749</c:v>
                </c:pt>
                <c:pt idx="4085">
                  <c:v>30750</c:v>
                </c:pt>
                <c:pt idx="4086">
                  <c:v>30751</c:v>
                </c:pt>
                <c:pt idx="4087">
                  <c:v>30752</c:v>
                </c:pt>
                <c:pt idx="4088">
                  <c:v>30753</c:v>
                </c:pt>
                <c:pt idx="4089">
                  <c:v>30754</c:v>
                </c:pt>
                <c:pt idx="4090">
                  <c:v>30755</c:v>
                </c:pt>
                <c:pt idx="4091">
                  <c:v>30756</c:v>
                </c:pt>
                <c:pt idx="4092">
                  <c:v>30757</c:v>
                </c:pt>
                <c:pt idx="4093">
                  <c:v>30758</c:v>
                </c:pt>
                <c:pt idx="4094">
                  <c:v>30759</c:v>
                </c:pt>
                <c:pt idx="4095">
                  <c:v>30760</c:v>
                </c:pt>
                <c:pt idx="4096">
                  <c:v>30761</c:v>
                </c:pt>
                <c:pt idx="4097">
                  <c:v>30762</c:v>
                </c:pt>
                <c:pt idx="4098">
                  <c:v>30763</c:v>
                </c:pt>
                <c:pt idx="4099">
                  <c:v>30764</c:v>
                </c:pt>
                <c:pt idx="4100">
                  <c:v>30765</c:v>
                </c:pt>
                <c:pt idx="4101">
                  <c:v>30766</c:v>
                </c:pt>
                <c:pt idx="4102">
                  <c:v>30767</c:v>
                </c:pt>
                <c:pt idx="4103">
                  <c:v>30768</c:v>
                </c:pt>
                <c:pt idx="4104">
                  <c:v>30769</c:v>
                </c:pt>
                <c:pt idx="4105">
                  <c:v>30770</c:v>
                </c:pt>
                <c:pt idx="4106">
                  <c:v>30771</c:v>
                </c:pt>
                <c:pt idx="4107">
                  <c:v>30772</c:v>
                </c:pt>
                <c:pt idx="4108">
                  <c:v>30773</c:v>
                </c:pt>
                <c:pt idx="4109">
                  <c:v>30774</c:v>
                </c:pt>
                <c:pt idx="4110">
                  <c:v>30775</c:v>
                </c:pt>
                <c:pt idx="4111">
                  <c:v>30776</c:v>
                </c:pt>
                <c:pt idx="4112">
                  <c:v>30777</c:v>
                </c:pt>
                <c:pt idx="4113">
                  <c:v>30778</c:v>
                </c:pt>
                <c:pt idx="4114">
                  <c:v>30779</c:v>
                </c:pt>
                <c:pt idx="4115">
                  <c:v>30780</c:v>
                </c:pt>
                <c:pt idx="4116">
                  <c:v>30781</c:v>
                </c:pt>
                <c:pt idx="4117">
                  <c:v>30782</c:v>
                </c:pt>
                <c:pt idx="4118">
                  <c:v>30783</c:v>
                </c:pt>
                <c:pt idx="4119">
                  <c:v>30784</c:v>
                </c:pt>
                <c:pt idx="4120">
                  <c:v>30785</c:v>
                </c:pt>
                <c:pt idx="4121">
                  <c:v>30786</c:v>
                </c:pt>
                <c:pt idx="4122">
                  <c:v>30787</c:v>
                </c:pt>
                <c:pt idx="4123">
                  <c:v>30788</c:v>
                </c:pt>
                <c:pt idx="4124">
                  <c:v>30789</c:v>
                </c:pt>
                <c:pt idx="4125">
                  <c:v>30790</c:v>
                </c:pt>
                <c:pt idx="4126">
                  <c:v>30791</c:v>
                </c:pt>
                <c:pt idx="4127">
                  <c:v>30792</c:v>
                </c:pt>
                <c:pt idx="4128">
                  <c:v>30793</c:v>
                </c:pt>
                <c:pt idx="4129">
                  <c:v>30794</c:v>
                </c:pt>
                <c:pt idx="4130">
                  <c:v>30795</c:v>
                </c:pt>
                <c:pt idx="4131">
                  <c:v>30796</c:v>
                </c:pt>
                <c:pt idx="4132">
                  <c:v>30797</c:v>
                </c:pt>
                <c:pt idx="4133">
                  <c:v>30798</c:v>
                </c:pt>
                <c:pt idx="4134">
                  <c:v>30799</c:v>
                </c:pt>
                <c:pt idx="4135">
                  <c:v>30800</c:v>
                </c:pt>
                <c:pt idx="4136">
                  <c:v>30801</c:v>
                </c:pt>
                <c:pt idx="4137">
                  <c:v>30802</c:v>
                </c:pt>
                <c:pt idx="4138">
                  <c:v>30803</c:v>
                </c:pt>
                <c:pt idx="4139">
                  <c:v>30804</c:v>
                </c:pt>
                <c:pt idx="4140">
                  <c:v>30805</c:v>
                </c:pt>
                <c:pt idx="4141">
                  <c:v>30806</c:v>
                </c:pt>
                <c:pt idx="4142">
                  <c:v>30807</c:v>
                </c:pt>
                <c:pt idx="4143">
                  <c:v>30808</c:v>
                </c:pt>
                <c:pt idx="4144">
                  <c:v>30809</c:v>
                </c:pt>
                <c:pt idx="4145">
                  <c:v>30810</c:v>
                </c:pt>
                <c:pt idx="4146">
                  <c:v>30811</c:v>
                </c:pt>
                <c:pt idx="4147">
                  <c:v>30812</c:v>
                </c:pt>
                <c:pt idx="4148">
                  <c:v>30813</c:v>
                </c:pt>
                <c:pt idx="4149">
                  <c:v>30814</c:v>
                </c:pt>
                <c:pt idx="4150">
                  <c:v>30815</c:v>
                </c:pt>
                <c:pt idx="4151">
                  <c:v>30816</c:v>
                </c:pt>
                <c:pt idx="4152">
                  <c:v>30817</c:v>
                </c:pt>
                <c:pt idx="4153">
                  <c:v>30818</c:v>
                </c:pt>
                <c:pt idx="4154">
                  <c:v>30819</c:v>
                </c:pt>
                <c:pt idx="4155">
                  <c:v>30820</c:v>
                </c:pt>
                <c:pt idx="4156">
                  <c:v>30821</c:v>
                </c:pt>
                <c:pt idx="4157">
                  <c:v>30822</c:v>
                </c:pt>
                <c:pt idx="4158">
                  <c:v>30823</c:v>
                </c:pt>
                <c:pt idx="4159">
                  <c:v>30824</c:v>
                </c:pt>
                <c:pt idx="4160">
                  <c:v>30825</c:v>
                </c:pt>
                <c:pt idx="4161">
                  <c:v>30826</c:v>
                </c:pt>
                <c:pt idx="4162">
                  <c:v>30827</c:v>
                </c:pt>
                <c:pt idx="4163">
                  <c:v>30828</c:v>
                </c:pt>
                <c:pt idx="4164">
                  <c:v>30829</c:v>
                </c:pt>
                <c:pt idx="4165">
                  <c:v>30830</c:v>
                </c:pt>
                <c:pt idx="4166">
                  <c:v>30831</c:v>
                </c:pt>
                <c:pt idx="4167">
                  <c:v>30832</c:v>
                </c:pt>
                <c:pt idx="4168">
                  <c:v>30833</c:v>
                </c:pt>
                <c:pt idx="4169">
                  <c:v>30834</c:v>
                </c:pt>
                <c:pt idx="4170">
                  <c:v>30835</c:v>
                </c:pt>
                <c:pt idx="4171">
                  <c:v>30836</c:v>
                </c:pt>
                <c:pt idx="4172">
                  <c:v>30837</c:v>
                </c:pt>
                <c:pt idx="4173">
                  <c:v>30838</c:v>
                </c:pt>
                <c:pt idx="4174">
                  <c:v>30839</c:v>
                </c:pt>
                <c:pt idx="4175">
                  <c:v>30840</c:v>
                </c:pt>
                <c:pt idx="4176">
                  <c:v>30841</c:v>
                </c:pt>
                <c:pt idx="4177">
                  <c:v>30842</c:v>
                </c:pt>
                <c:pt idx="4178">
                  <c:v>30843</c:v>
                </c:pt>
                <c:pt idx="4179">
                  <c:v>30844</c:v>
                </c:pt>
                <c:pt idx="4180">
                  <c:v>30845</c:v>
                </c:pt>
                <c:pt idx="4181">
                  <c:v>30846</c:v>
                </c:pt>
                <c:pt idx="4182">
                  <c:v>30847</c:v>
                </c:pt>
                <c:pt idx="4183">
                  <c:v>30848</c:v>
                </c:pt>
                <c:pt idx="4184">
                  <c:v>30849</c:v>
                </c:pt>
                <c:pt idx="4185">
                  <c:v>30850</c:v>
                </c:pt>
                <c:pt idx="4186">
                  <c:v>30851</c:v>
                </c:pt>
                <c:pt idx="4187">
                  <c:v>30852</c:v>
                </c:pt>
                <c:pt idx="4188">
                  <c:v>30853</c:v>
                </c:pt>
                <c:pt idx="4189">
                  <c:v>30854</c:v>
                </c:pt>
                <c:pt idx="4190">
                  <c:v>30855</c:v>
                </c:pt>
                <c:pt idx="4191">
                  <c:v>30856</c:v>
                </c:pt>
                <c:pt idx="4192">
                  <c:v>30857</c:v>
                </c:pt>
                <c:pt idx="4193">
                  <c:v>30858</c:v>
                </c:pt>
                <c:pt idx="4194">
                  <c:v>30859</c:v>
                </c:pt>
                <c:pt idx="4195">
                  <c:v>30860</c:v>
                </c:pt>
                <c:pt idx="4196">
                  <c:v>30861</c:v>
                </c:pt>
                <c:pt idx="4197">
                  <c:v>30862</c:v>
                </c:pt>
                <c:pt idx="4198">
                  <c:v>30863</c:v>
                </c:pt>
                <c:pt idx="4199">
                  <c:v>30864</c:v>
                </c:pt>
                <c:pt idx="4200">
                  <c:v>30865</c:v>
                </c:pt>
                <c:pt idx="4201">
                  <c:v>30866</c:v>
                </c:pt>
                <c:pt idx="4202">
                  <c:v>30867</c:v>
                </c:pt>
                <c:pt idx="4203">
                  <c:v>30868</c:v>
                </c:pt>
                <c:pt idx="4204">
                  <c:v>30869</c:v>
                </c:pt>
                <c:pt idx="4205">
                  <c:v>30870</c:v>
                </c:pt>
                <c:pt idx="4206">
                  <c:v>30871</c:v>
                </c:pt>
                <c:pt idx="4207">
                  <c:v>30872</c:v>
                </c:pt>
                <c:pt idx="4208">
                  <c:v>30873</c:v>
                </c:pt>
                <c:pt idx="4209">
                  <c:v>30874</c:v>
                </c:pt>
                <c:pt idx="4210">
                  <c:v>30875</c:v>
                </c:pt>
                <c:pt idx="4211">
                  <c:v>30876</c:v>
                </c:pt>
                <c:pt idx="4212">
                  <c:v>30877</c:v>
                </c:pt>
                <c:pt idx="4213">
                  <c:v>30878</c:v>
                </c:pt>
                <c:pt idx="4214">
                  <c:v>30879</c:v>
                </c:pt>
                <c:pt idx="4215">
                  <c:v>30880</c:v>
                </c:pt>
                <c:pt idx="4216">
                  <c:v>30881</c:v>
                </c:pt>
                <c:pt idx="4217">
                  <c:v>30882</c:v>
                </c:pt>
                <c:pt idx="4218">
                  <c:v>30883</c:v>
                </c:pt>
                <c:pt idx="4219">
                  <c:v>30884</c:v>
                </c:pt>
                <c:pt idx="4220">
                  <c:v>30885</c:v>
                </c:pt>
                <c:pt idx="4221">
                  <c:v>30886</c:v>
                </c:pt>
                <c:pt idx="4222">
                  <c:v>30887</c:v>
                </c:pt>
                <c:pt idx="4223">
                  <c:v>30888</c:v>
                </c:pt>
                <c:pt idx="4224">
                  <c:v>30889</c:v>
                </c:pt>
                <c:pt idx="4225">
                  <c:v>30890</c:v>
                </c:pt>
                <c:pt idx="4226">
                  <c:v>30891</c:v>
                </c:pt>
                <c:pt idx="4227">
                  <c:v>30892</c:v>
                </c:pt>
                <c:pt idx="4228">
                  <c:v>30893</c:v>
                </c:pt>
                <c:pt idx="4229">
                  <c:v>30894</c:v>
                </c:pt>
                <c:pt idx="4230">
                  <c:v>30895</c:v>
                </c:pt>
                <c:pt idx="4231">
                  <c:v>30896</c:v>
                </c:pt>
                <c:pt idx="4232">
                  <c:v>30897</c:v>
                </c:pt>
                <c:pt idx="4233">
                  <c:v>30898</c:v>
                </c:pt>
                <c:pt idx="4234">
                  <c:v>30899</c:v>
                </c:pt>
                <c:pt idx="4235">
                  <c:v>30900</c:v>
                </c:pt>
                <c:pt idx="4236">
                  <c:v>30901</c:v>
                </c:pt>
                <c:pt idx="4237">
                  <c:v>30902</c:v>
                </c:pt>
                <c:pt idx="4238">
                  <c:v>30903</c:v>
                </c:pt>
                <c:pt idx="4239">
                  <c:v>30904</c:v>
                </c:pt>
                <c:pt idx="4240">
                  <c:v>30905</c:v>
                </c:pt>
                <c:pt idx="4241">
                  <c:v>30906</c:v>
                </c:pt>
                <c:pt idx="4242">
                  <c:v>30907</c:v>
                </c:pt>
                <c:pt idx="4243">
                  <c:v>30908</c:v>
                </c:pt>
                <c:pt idx="4244">
                  <c:v>30909</c:v>
                </c:pt>
                <c:pt idx="4245">
                  <c:v>30910</c:v>
                </c:pt>
                <c:pt idx="4246">
                  <c:v>30911</c:v>
                </c:pt>
                <c:pt idx="4247">
                  <c:v>30912</c:v>
                </c:pt>
                <c:pt idx="4248">
                  <c:v>30913</c:v>
                </c:pt>
                <c:pt idx="4249">
                  <c:v>30914</c:v>
                </c:pt>
                <c:pt idx="4250">
                  <c:v>30915</c:v>
                </c:pt>
                <c:pt idx="4251">
                  <c:v>30916</c:v>
                </c:pt>
                <c:pt idx="4252">
                  <c:v>30917</c:v>
                </c:pt>
                <c:pt idx="4253">
                  <c:v>30918</c:v>
                </c:pt>
                <c:pt idx="4254">
                  <c:v>30919</c:v>
                </c:pt>
                <c:pt idx="4255">
                  <c:v>30920</c:v>
                </c:pt>
                <c:pt idx="4256">
                  <c:v>30921</c:v>
                </c:pt>
                <c:pt idx="4257">
                  <c:v>30922</c:v>
                </c:pt>
                <c:pt idx="4258">
                  <c:v>30923</c:v>
                </c:pt>
                <c:pt idx="4259">
                  <c:v>30924</c:v>
                </c:pt>
                <c:pt idx="4260">
                  <c:v>30925</c:v>
                </c:pt>
                <c:pt idx="4261">
                  <c:v>30926</c:v>
                </c:pt>
                <c:pt idx="4262">
                  <c:v>30927</c:v>
                </c:pt>
                <c:pt idx="4263">
                  <c:v>30928</c:v>
                </c:pt>
                <c:pt idx="4264">
                  <c:v>30929</c:v>
                </c:pt>
                <c:pt idx="4265">
                  <c:v>30930</c:v>
                </c:pt>
                <c:pt idx="4266">
                  <c:v>30931</c:v>
                </c:pt>
                <c:pt idx="4267">
                  <c:v>30932</c:v>
                </c:pt>
                <c:pt idx="4268">
                  <c:v>30933</c:v>
                </c:pt>
                <c:pt idx="4269">
                  <c:v>30934</c:v>
                </c:pt>
                <c:pt idx="4270">
                  <c:v>30935</c:v>
                </c:pt>
                <c:pt idx="4271">
                  <c:v>30936</c:v>
                </c:pt>
                <c:pt idx="4272">
                  <c:v>30937</c:v>
                </c:pt>
                <c:pt idx="4273">
                  <c:v>30938</c:v>
                </c:pt>
                <c:pt idx="4274">
                  <c:v>30939</c:v>
                </c:pt>
                <c:pt idx="4275">
                  <c:v>30940</c:v>
                </c:pt>
                <c:pt idx="4276">
                  <c:v>30941</c:v>
                </c:pt>
                <c:pt idx="4277">
                  <c:v>30942</c:v>
                </c:pt>
                <c:pt idx="4278">
                  <c:v>30943</c:v>
                </c:pt>
                <c:pt idx="4279">
                  <c:v>30944</c:v>
                </c:pt>
                <c:pt idx="4280">
                  <c:v>30945</c:v>
                </c:pt>
                <c:pt idx="4281">
                  <c:v>30946</c:v>
                </c:pt>
                <c:pt idx="4282">
                  <c:v>30947</c:v>
                </c:pt>
                <c:pt idx="4283">
                  <c:v>30948</c:v>
                </c:pt>
                <c:pt idx="4284">
                  <c:v>30949</c:v>
                </c:pt>
                <c:pt idx="4285">
                  <c:v>30950</c:v>
                </c:pt>
                <c:pt idx="4286">
                  <c:v>30951</c:v>
                </c:pt>
                <c:pt idx="4287">
                  <c:v>30952</c:v>
                </c:pt>
                <c:pt idx="4288">
                  <c:v>30953</c:v>
                </c:pt>
                <c:pt idx="4289">
                  <c:v>30954</c:v>
                </c:pt>
                <c:pt idx="4290">
                  <c:v>30955</c:v>
                </c:pt>
                <c:pt idx="4291">
                  <c:v>30956</c:v>
                </c:pt>
                <c:pt idx="4292">
                  <c:v>30957</c:v>
                </c:pt>
                <c:pt idx="4293">
                  <c:v>30958</c:v>
                </c:pt>
                <c:pt idx="4294">
                  <c:v>30959</c:v>
                </c:pt>
                <c:pt idx="4295">
                  <c:v>30960</c:v>
                </c:pt>
                <c:pt idx="4296">
                  <c:v>30961</c:v>
                </c:pt>
                <c:pt idx="4297">
                  <c:v>30962</c:v>
                </c:pt>
                <c:pt idx="4298">
                  <c:v>30963</c:v>
                </c:pt>
                <c:pt idx="4299">
                  <c:v>30964</c:v>
                </c:pt>
                <c:pt idx="4300">
                  <c:v>30965</c:v>
                </c:pt>
                <c:pt idx="4301">
                  <c:v>30966</c:v>
                </c:pt>
                <c:pt idx="4302">
                  <c:v>30967</c:v>
                </c:pt>
                <c:pt idx="4303">
                  <c:v>30968</c:v>
                </c:pt>
                <c:pt idx="4304">
                  <c:v>30969</c:v>
                </c:pt>
                <c:pt idx="4305">
                  <c:v>30970</c:v>
                </c:pt>
                <c:pt idx="4306">
                  <c:v>30971</c:v>
                </c:pt>
                <c:pt idx="4307">
                  <c:v>30972</c:v>
                </c:pt>
                <c:pt idx="4308">
                  <c:v>30973</c:v>
                </c:pt>
                <c:pt idx="4309">
                  <c:v>30974</c:v>
                </c:pt>
                <c:pt idx="4310">
                  <c:v>30975</c:v>
                </c:pt>
                <c:pt idx="4311">
                  <c:v>30976</c:v>
                </c:pt>
                <c:pt idx="4312">
                  <c:v>30977</c:v>
                </c:pt>
                <c:pt idx="4313">
                  <c:v>30978</c:v>
                </c:pt>
                <c:pt idx="4314">
                  <c:v>30979</c:v>
                </c:pt>
                <c:pt idx="4315">
                  <c:v>30980</c:v>
                </c:pt>
                <c:pt idx="4316">
                  <c:v>30981</c:v>
                </c:pt>
                <c:pt idx="4317">
                  <c:v>30982</c:v>
                </c:pt>
                <c:pt idx="4318">
                  <c:v>30983</c:v>
                </c:pt>
                <c:pt idx="4319">
                  <c:v>30984</c:v>
                </c:pt>
                <c:pt idx="4320">
                  <c:v>30985</c:v>
                </c:pt>
                <c:pt idx="4321">
                  <c:v>30986</c:v>
                </c:pt>
                <c:pt idx="4322">
                  <c:v>30987</c:v>
                </c:pt>
                <c:pt idx="4323">
                  <c:v>30988</c:v>
                </c:pt>
                <c:pt idx="4324">
                  <c:v>30989</c:v>
                </c:pt>
                <c:pt idx="4325">
                  <c:v>30990</c:v>
                </c:pt>
                <c:pt idx="4326">
                  <c:v>30991</c:v>
                </c:pt>
                <c:pt idx="4327">
                  <c:v>30992</c:v>
                </c:pt>
                <c:pt idx="4328">
                  <c:v>30993</c:v>
                </c:pt>
                <c:pt idx="4329">
                  <c:v>30994</c:v>
                </c:pt>
                <c:pt idx="4330">
                  <c:v>30995</c:v>
                </c:pt>
                <c:pt idx="4331">
                  <c:v>30996</c:v>
                </c:pt>
                <c:pt idx="4332">
                  <c:v>30997</c:v>
                </c:pt>
                <c:pt idx="4333">
                  <c:v>30998</c:v>
                </c:pt>
                <c:pt idx="4334">
                  <c:v>30999</c:v>
                </c:pt>
                <c:pt idx="4335">
                  <c:v>31000</c:v>
                </c:pt>
                <c:pt idx="4336">
                  <c:v>31001</c:v>
                </c:pt>
                <c:pt idx="4337">
                  <c:v>31002</c:v>
                </c:pt>
                <c:pt idx="4338">
                  <c:v>31003</c:v>
                </c:pt>
                <c:pt idx="4339">
                  <c:v>31004</c:v>
                </c:pt>
                <c:pt idx="4340">
                  <c:v>31005</c:v>
                </c:pt>
                <c:pt idx="4341">
                  <c:v>31006</c:v>
                </c:pt>
                <c:pt idx="4342">
                  <c:v>31007</c:v>
                </c:pt>
                <c:pt idx="4343">
                  <c:v>31008</c:v>
                </c:pt>
                <c:pt idx="4344">
                  <c:v>31009</c:v>
                </c:pt>
                <c:pt idx="4345">
                  <c:v>31010</c:v>
                </c:pt>
                <c:pt idx="4346">
                  <c:v>31011</c:v>
                </c:pt>
                <c:pt idx="4347">
                  <c:v>31012</c:v>
                </c:pt>
                <c:pt idx="4348">
                  <c:v>31013</c:v>
                </c:pt>
                <c:pt idx="4349">
                  <c:v>31014</c:v>
                </c:pt>
                <c:pt idx="4350">
                  <c:v>31015</c:v>
                </c:pt>
                <c:pt idx="4351">
                  <c:v>31016</c:v>
                </c:pt>
                <c:pt idx="4352">
                  <c:v>31017</c:v>
                </c:pt>
                <c:pt idx="4353">
                  <c:v>31018</c:v>
                </c:pt>
                <c:pt idx="4354">
                  <c:v>31019</c:v>
                </c:pt>
                <c:pt idx="4355">
                  <c:v>31020</c:v>
                </c:pt>
                <c:pt idx="4356">
                  <c:v>31021</c:v>
                </c:pt>
                <c:pt idx="4357">
                  <c:v>31022</c:v>
                </c:pt>
                <c:pt idx="4358">
                  <c:v>31023</c:v>
                </c:pt>
                <c:pt idx="4359">
                  <c:v>31024</c:v>
                </c:pt>
                <c:pt idx="4360">
                  <c:v>31025</c:v>
                </c:pt>
                <c:pt idx="4361">
                  <c:v>31026</c:v>
                </c:pt>
                <c:pt idx="4362">
                  <c:v>31027</c:v>
                </c:pt>
                <c:pt idx="4363">
                  <c:v>31028</c:v>
                </c:pt>
                <c:pt idx="4364">
                  <c:v>31029</c:v>
                </c:pt>
                <c:pt idx="4365">
                  <c:v>31030</c:v>
                </c:pt>
                <c:pt idx="4366">
                  <c:v>31031</c:v>
                </c:pt>
                <c:pt idx="4367">
                  <c:v>31032</c:v>
                </c:pt>
                <c:pt idx="4368">
                  <c:v>31033</c:v>
                </c:pt>
                <c:pt idx="4369">
                  <c:v>31034</c:v>
                </c:pt>
                <c:pt idx="4370">
                  <c:v>31035</c:v>
                </c:pt>
                <c:pt idx="4371">
                  <c:v>31036</c:v>
                </c:pt>
                <c:pt idx="4372">
                  <c:v>31037</c:v>
                </c:pt>
                <c:pt idx="4373">
                  <c:v>31038</c:v>
                </c:pt>
                <c:pt idx="4374">
                  <c:v>31039</c:v>
                </c:pt>
                <c:pt idx="4375">
                  <c:v>31040</c:v>
                </c:pt>
                <c:pt idx="4376">
                  <c:v>31041</c:v>
                </c:pt>
                <c:pt idx="4377">
                  <c:v>31042</c:v>
                </c:pt>
                <c:pt idx="4378">
                  <c:v>31043</c:v>
                </c:pt>
                <c:pt idx="4379">
                  <c:v>31044</c:v>
                </c:pt>
                <c:pt idx="4380">
                  <c:v>31045</c:v>
                </c:pt>
                <c:pt idx="4381">
                  <c:v>31046</c:v>
                </c:pt>
                <c:pt idx="4382">
                  <c:v>31047</c:v>
                </c:pt>
                <c:pt idx="4383">
                  <c:v>31048</c:v>
                </c:pt>
                <c:pt idx="4384">
                  <c:v>31049</c:v>
                </c:pt>
                <c:pt idx="4385">
                  <c:v>31050</c:v>
                </c:pt>
                <c:pt idx="4386">
                  <c:v>31051</c:v>
                </c:pt>
                <c:pt idx="4387">
                  <c:v>31052</c:v>
                </c:pt>
                <c:pt idx="4388">
                  <c:v>31053</c:v>
                </c:pt>
                <c:pt idx="4389">
                  <c:v>31054</c:v>
                </c:pt>
                <c:pt idx="4390">
                  <c:v>31055</c:v>
                </c:pt>
                <c:pt idx="4391">
                  <c:v>31056</c:v>
                </c:pt>
                <c:pt idx="4392">
                  <c:v>31057</c:v>
                </c:pt>
                <c:pt idx="4393">
                  <c:v>31058</c:v>
                </c:pt>
                <c:pt idx="4394">
                  <c:v>31059</c:v>
                </c:pt>
                <c:pt idx="4395">
                  <c:v>31060</c:v>
                </c:pt>
                <c:pt idx="4396">
                  <c:v>31061</c:v>
                </c:pt>
                <c:pt idx="4397">
                  <c:v>31062</c:v>
                </c:pt>
                <c:pt idx="4398">
                  <c:v>31063</c:v>
                </c:pt>
                <c:pt idx="4399">
                  <c:v>31064</c:v>
                </c:pt>
                <c:pt idx="4400">
                  <c:v>31065</c:v>
                </c:pt>
                <c:pt idx="4401">
                  <c:v>31066</c:v>
                </c:pt>
                <c:pt idx="4402">
                  <c:v>31067</c:v>
                </c:pt>
                <c:pt idx="4403">
                  <c:v>31068</c:v>
                </c:pt>
                <c:pt idx="4404">
                  <c:v>31069</c:v>
                </c:pt>
                <c:pt idx="4405">
                  <c:v>31070</c:v>
                </c:pt>
                <c:pt idx="4406">
                  <c:v>31071</c:v>
                </c:pt>
                <c:pt idx="4407">
                  <c:v>31072</c:v>
                </c:pt>
                <c:pt idx="4408">
                  <c:v>31073</c:v>
                </c:pt>
                <c:pt idx="4409">
                  <c:v>31074</c:v>
                </c:pt>
                <c:pt idx="4410">
                  <c:v>31075</c:v>
                </c:pt>
                <c:pt idx="4411">
                  <c:v>31076</c:v>
                </c:pt>
                <c:pt idx="4412">
                  <c:v>31077</c:v>
                </c:pt>
                <c:pt idx="4413">
                  <c:v>31078</c:v>
                </c:pt>
                <c:pt idx="4414">
                  <c:v>31079</c:v>
                </c:pt>
                <c:pt idx="4415">
                  <c:v>31080</c:v>
                </c:pt>
                <c:pt idx="4416">
                  <c:v>31081</c:v>
                </c:pt>
                <c:pt idx="4417">
                  <c:v>31082</c:v>
                </c:pt>
                <c:pt idx="4418">
                  <c:v>31083</c:v>
                </c:pt>
                <c:pt idx="4419">
                  <c:v>31084</c:v>
                </c:pt>
                <c:pt idx="4420">
                  <c:v>31085</c:v>
                </c:pt>
                <c:pt idx="4421">
                  <c:v>31086</c:v>
                </c:pt>
                <c:pt idx="4422">
                  <c:v>31087</c:v>
                </c:pt>
                <c:pt idx="4423">
                  <c:v>31088</c:v>
                </c:pt>
                <c:pt idx="4424">
                  <c:v>31089</c:v>
                </c:pt>
                <c:pt idx="4425">
                  <c:v>31090</c:v>
                </c:pt>
                <c:pt idx="4426">
                  <c:v>31091</c:v>
                </c:pt>
                <c:pt idx="4427">
                  <c:v>31092</c:v>
                </c:pt>
                <c:pt idx="4428">
                  <c:v>31093</c:v>
                </c:pt>
                <c:pt idx="4429">
                  <c:v>31094</c:v>
                </c:pt>
                <c:pt idx="4430">
                  <c:v>31095</c:v>
                </c:pt>
                <c:pt idx="4431">
                  <c:v>31096</c:v>
                </c:pt>
                <c:pt idx="4432">
                  <c:v>31097</c:v>
                </c:pt>
                <c:pt idx="4433">
                  <c:v>31098</c:v>
                </c:pt>
                <c:pt idx="4434">
                  <c:v>31099</c:v>
                </c:pt>
                <c:pt idx="4435">
                  <c:v>31100</c:v>
                </c:pt>
                <c:pt idx="4436">
                  <c:v>31101</c:v>
                </c:pt>
                <c:pt idx="4437">
                  <c:v>31102</c:v>
                </c:pt>
                <c:pt idx="4438">
                  <c:v>31103</c:v>
                </c:pt>
                <c:pt idx="4439">
                  <c:v>31104</c:v>
                </c:pt>
                <c:pt idx="4440">
                  <c:v>31105</c:v>
                </c:pt>
                <c:pt idx="4441">
                  <c:v>31106</c:v>
                </c:pt>
                <c:pt idx="4442">
                  <c:v>31107</c:v>
                </c:pt>
                <c:pt idx="4443">
                  <c:v>31108</c:v>
                </c:pt>
                <c:pt idx="4444">
                  <c:v>31109</c:v>
                </c:pt>
                <c:pt idx="4445">
                  <c:v>31110</c:v>
                </c:pt>
                <c:pt idx="4446">
                  <c:v>31111</c:v>
                </c:pt>
                <c:pt idx="4447">
                  <c:v>31112</c:v>
                </c:pt>
                <c:pt idx="4448">
                  <c:v>31113</c:v>
                </c:pt>
                <c:pt idx="4449">
                  <c:v>31114</c:v>
                </c:pt>
                <c:pt idx="4450">
                  <c:v>31115</c:v>
                </c:pt>
                <c:pt idx="4451">
                  <c:v>31116</c:v>
                </c:pt>
                <c:pt idx="4452">
                  <c:v>31117</c:v>
                </c:pt>
                <c:pt idx="4453">
                  <c:v>31118</c:v>
                </c:pt>
                <c:pt idx="4454">
                  <c:v>31119</c:v>
                </c:pt>
                <c:pt idx="4455">
                  <c:v>31120</c:v>
                </c:pt>
                <c:pt idx="4456">
                  <c:v>31121</c:v>
                </c:pt>
                <c:pt idx="4457">
                  <c:v>31122</c:v>
                </c:pt>
                <c:pt idx="4458">
                  <c:v>31123</c:v>
                </c:pt>
                <c:pt idx="4459">
                  <c:v>31124</c:v>
                </c:pt>
                <c:pt idx="4460">
                  <c:v>31125</c:v>
                </c:pt>
                <c:pt idx="4461">
                  <c:v>31126</c:v>
                </c:pt>
                <c:pt idx="4462">
                  <c:v>31127</c:v>
                </c:pt>
                <c:pt idx="4463">
                  <c:v>31128</c:v>
                </c:pt>
                <c:pt idx="4464">
                  <c:v>31129</c:v>
                </c:pt>
                <c:pt idx="4465">
                  <c:v>31130</c:v>
                </c:pt>
                <c:pt idx="4466">
                  <c:v>31131</c:v>
                </c:pt>
                <c:pt idx="4467">
                  <c:v>31132</c:v>
                </c:pt>
                <c:pt idx="4468">
                  <c:v>31133</c:v>
                </c:pt>
                <c:pt idx="4469">
                  <c:v>31134</c:v>
                </c:pt>
                <c:pt idx="4470">
                  <c:v>31135</c:v>
                </c:pt>
                <c:pt idx="4471">
                  <c:v>31136</c:v>
                </c:pt>
                <c:pt idx="4472">
                  <c:v>31137</c:v>
                </c:pt>
                <c:pt idx="4473">
                  <c:v>31138</c:v>
                </c:pt>
                <c:pt idx="4474">
                  <c:v>31139</c:v>
                </c:pt>
                <c:pt idx="4475">
                  <c:v>31140</c:v>
                </c:pt>
                <c:pt idx="4476">
                  <c:v>31141</c:v>
                </c:pt>
                <c:pt idx="4477">
                  <c:v>31142</c:v>
                </c:pt>
                <c:pt idx="4478">
                  <c:v>31143</c:v>
                </c:pt>
                <c:pt idx="4479">
                  <c:v>31144</c:v>
                </c:pt>
                <c:pt idx="4480">
                  <c:v>31145</c:v>
                </c:pt>
                <c:pt idx="4481">
                  <c:v>31146</c:v>
                </c:pt>
                <c:pt idx="4482">
                  <c:v>31147</c:v>
                </c:pt>
                <c:pt idx="4483">
                  <c:v>31148</c:v>
                </c:pt>
                <c:pt idx="4484">
                  <c:v>31149</c:v>
                </c:pt>
                <c:pt idx="4485">
                  <c:v>31150</c:v>
                </c:pt>
                <c:pt idx="4486">
                  <c:v>31151</c:v>
                </c:pt>
                <c:pt idx="4487">
                  <c:v>31152</c:v>
                </c:pt>
                <c:pt idx="4488">
                  <c:v>31153</c:v>
                </c:pt>
                <c:pt idx="4489">
                  <c:v>31154</c:v>
                </c:pt>
                <c:pt idx="4490">
                  <c:v>31155</c:v>
                </c:pt>
                <c:pt idx="4491">
                  <c:v>31156</c:v>
                </c:pt>
                <c:pt idx="4492">
                  <c:v>31157</c:v>
                </c:pt>
                <c:pt idx="4493">
                  <c:v>31158</c:v>
                </c:pt>
                <c:pt idx="4494">
                  <c:v>31159</c:v>
                </c:pt>
                <c:pt idx="4495">
                  <c:v>31160</c:v>
                </c:pt>
                <c:pt idx="4496">
                  <c:v>31161</c:v>
                </c:pt>
                <c:pt idx="4497">
                  <c:v>31162</c:v>
                </c:pt>
                <c:pt idx="4498">
                  <c:v>31163</c:v>
                </c:pt>
                <c:pt idx="4499">
                  <c:v>31164</c:v>
                </c:pt>
                <c:pt idx="4500">
                  <c:v>31165</c:v>
                </c:pt>
                <c:pt idx="4501">
                  <c:v>31166</c:v>
                </c:pt>
                <c:pt idx="4502">
                  <c:v>31167</c:v>
                </c:pt>
                <c:pt idx="4503">
                  <c:v>31168</c:v>
                </c:pt>
                <c:pt idx="4504">
                  <c:v>31169</c:v>
                </c:pt>
                <c:pt idx="4505">
                  <c:v>31170</c:v>
                </c:pt>
                <c:pt idx="4506">
                  <c:v>31171</c:v>
                </c:pt>
                <c:pt idx="4507">
                  <c:v>31172</c:v>
                </c:pt>
                <c:pt idx="4508">
                  <c:v>31173</c:v>
                </c:pt>
                <c:pt idx="4509">
                  <c:v>31174</c:v>
                </c:pt>
                <c:pt idx="4510">
                  <c:v>31175</c:v>
                </c:pt>
                <c:pt idx="4511">
                  <c:v>31176</c:v>
                </c:pt>
                <c:pt idx="4512">
                  <c:v>31177</c:v>
                </c:pt>
                <c:pt idx="4513">
                  <c:v>31178</c:v>
                </c:pt>
                <c:pt idx="4514">
                  <c:v>31179</c:v>
                </c:pt>
                <c:pt idx="4515">
                  <c:v>31180</c:v>
                </c:pt>
                <c:pt idx="4516">
                  <c:v>31181</c:v>
                </c:pt>
                <c:pt idx="4517">
                  <c:v>31182</c:v>
                </c:pt>
                <c:pt idx="4518">
                  <c:v>31183</c:v>
                </c:pt>
                <c:pt idx="4519">
                  <c:v>31184</c:v>
                </c:pt>
                <c:pt idx="4520">
                  <c:v>31185</c:v>
                </c:pt>
                <c:pt idx="4521">
                  <c:v>31186</c:v>
                </c:pt>
                <c:pt idx="4522">
                  <c:v>31187</c:v>
                </c:pt>
                <c:pt idx="4523">
                  <c:v>31188</c:v>
                </c:pt>
                <c:pt idx="4524">
                  <c:v>31189</c:v>
                </c:pt>
                <c:pt idx="4525">
                  <c:v>31190</c:v>
                </c:pt>
                <c:pt idx="4526">
                  <c:v>31191</c:v>
                </c:pt>
                <c:pt idx="4527">
                  <c:v>31192</c:v>
                </c:pt>
                <c:pt idx="4528">
                  <c:v>31193</c:v>
                </c:pt>
                <c:pt idx="4529">
                  <c:v>31194</c:v>
                </c:pt>
                <c:pt idx="4530">
                  <c:v>31195</c:v>
                </c:pt>
                <c:pt idx="4531">
                  <c:v>31196</c:v>
                </c:pt>
                <c:pt idx="4532">
                  <c:v>31197</c:v>
                </c:pt>
                <c:pt idx="4533">
                  <c:v>31198</c:v>
                </c:pt>
                <c:pt idx="4534">
                  <c:v>31199</c:v>
                </c:pt>
                <c:pt idx="4535">
                  <c:v>31200</c:v>
                </c:pt>
                <c:pt idx="4536">
                  <c:v>31201</c:v>
                </c:pt>
                <c:pt idx="4537">
                  <c:v>31202</c:v>
                </c:pt>
                <c:pt idx="4538">
                  <c:v>31203</c:v>
                </c:pt>
                <c:pt idx="4539">
                  <c:v>31204</c:v>
                </c:pt>
                <c:pt idx="4540">
                  <c:v>31205</c:v>
                </c:pt>
                <c:pt idx="4541">
                  <c:v>31206</c:v>
                </c:pt>
                <c:pt idx="4542">
                  <c:v>31207</c:v>
                </c:pt>
                <c:pt idx="4543">
                  <c:v>31208</c:v>
                </c:pt>
                <c:pt idx="4544">
                  <c:v>31209</c:v>
                </c:pt>
                <c:pt idx="4545">
                  <c:v>31210</c:v>
                </c:pt>
                <c:pt idx="4546">
                  <c:v>31211</c:v>
                </c:pt>
                <c:pt idx="4547">
                  <c:v>31212</c:v>
                </c:pt>
                <c:pt idx="4548">
                  <c:v>31213</c:v>
                </c:pt>
                <c:pt idx="4549">
                  <c:v>31214</c:v>
                </c:pt>
                <c:pt idx="4550">
                  <c:v>31215</c:v>
                </c:pt>
                <c:pt idx="4551">
                  <c:v>31216</c:v>
                </c:pt>
                <c:pt idx="4552">
                  <c:v>31217</c:v>
                </c:pt>
                <c:pt idx="4553">
                  <c:v>31218</c:v>
                </c:pt>
                <c:pt idx="4554">
                  <c:v>31219</c:v>
                </c:pt>
                <c:pt idx="4555">
                  <c:v>31220</c:v>
                </c:pt>
                <c:pt idx="4556">
                  <c:v>31221</c:v>
                </c:pt>
                <c:pt idx="4557">
                  <c:v>31222</c:v>
                </c:pt>
                <c:pt idx="4558">
                  <c:v>31223</c:v>
                </c:pt>
                <c:pt idx="4559">
                  <c:v>31224</c:v>
                </c:pt>
                <c:pt idx="4560">
                  <c:v>31225</c:v>
                </c:pt>
                <c:pt idx="4561">
                  <c:v>31226</c:v>
                </c:pt>
                <c:pt idx="4562">
                  <c:v>31227</c:v>
                </c:pt>
                <c:pt idx="4563">
                  <c:v>31228</c:v>
                </c:pt>
                <c:pt idx="4564">
                  <c:v>31229</c:v>
                </c:pt>
                <c:pt idx="4565">
                  <c:v>31230</c:v>
                </c:pt>
                <c:pt idx="4566">
                  <c:v>31231</c:v>
                </c:pt>
                <c:pt idx="4567">
                  <c:v>31232</c:v>
                </c:pt>
                <c:pt idx="4568">
                  <c:v>31233</c:v>
                </c:pt>
                <c:pt idx="4569">
                  <c:v>31234</c:v>
                </c:pt>
                <c:pt idx="4570">
                  <c:v>31235</c:v>
                </c:pt>
                <c:pt idx="4571">
                  <c:v>31236</c:v>
                </c:pt>
                <c:pt idx="4572">
                  <c:v>31237</c:v>
                </c:pt>
                <c:pt idx="4573">
                  <c:v>31238</c:v>
                </c:pt>
                <c:pt idx="4574">
                  <c:v>31239</c:v>
                </c:pt>
                <c:pt idx="4575">
                  <c:v>31240</c:v>
                </c:pt>
                <c:pt idx="4576">
                  <c:v>31241</c:v>
                </c:pt>
                <c:pt idx="4577">
                  <c:v>31242</c:v>
                </c:pt>
                <c:pt idx="4578">
                  <c:v>31243</c:v>
                </c:pt>
                <c:pt idx="4579">
                  <c:v>31244</c:v>
                </c:pt>
                <c:pt idx="4580">
                  <c:v>31245</c:v>
                </c:pt>
                <c:pt idx="4581">
                  <c:v>31246</c:v>
                </c:pt>
                <c:pt idx="4582">
                  <c:v>31247</c:v>
                </c:pt>
                <c:pt idx="4583">
                  <c:v>31248</c:v>
                </c:pt>
                <c:pt idx="4584">
                  <c:v>31249</c:v>
                </c:pt>
                <c:pt idx="4585">
                  <c:v>31250</c:v>
                </c:pt>
                <c:pt idx="4586">
                  <c:v>31251</c:v>
                </c:pt>
                <c:pt idx="4587">
                  <c:v>31252</c:v>
                </c:pt>
                <c:pt idx="4588">
                  <c:v>31253</c:v>
                </c:pt>
                <c:pt idx="4589">
                  <c:v>31254</c:v>
                </c:pt>
                <c:pt idx="4590">
                  <c:v>31255</c:v>
                </c:pt>
                <c:pt idx="4591">
                  <c:v>31256</c:v>
                </c:pt>
                <c:pt idx="4592">
                  <c:v>31257</c:v>
                </c:pt>
                <c:pt idx="4593">
                  <c:v>31258</c:v>
                </c:pt>
                <c:pt idx="4594">
                  <c:v>31259</c:v>
                </c:pt>
                <c:pt idx="4595">
                  <c:v>31260</c:v>
                </c:pt>
                <c:pt idx="4596">
                  <c:v>31261</c:v>
                </c:pt>
                <c:pt idx="4597">
                  <c:v>31262</c:v>
                </c:pt>
                <c:pt idx="4598">
                  <c:v>31263</c:v>
                </c:pt>
                <c:pt idx="4599">
                  <c:v>31264</c:v>
                </c:pt>
                <c:pt idx="4600">
                  <c:v>31265</c:v>
                </c:pt>
                <c:pt idx="4601">
                  <c:v>31266</c:v>
                </c:pt>
                <c:pt idx="4602">
                  <c:v>31267</c:v>
                </c:pt>
                <c:pt idx="4603">
                  <c:v>31268</c:v>
                </c:pt>
                <c:pt idx="4604">
                  <c:v>31269</c:v>
                </c:pt>
                <c:pt idx="4605">
                  <c:v>31270</c:v>
                </c:pt>
                <c:pt idx="4606">
                  <c:v>31271</c:v>
                </c:pt>
                <c:pt idx="4607">
                  <c:v>31272</c:v>
                </c:pt>
                <c:pt idx="4608">
                  <c:v>31273</c:v>
                </c:pt>
                <c:pt idx="4609">
                  <c:v>31274</c:v>
                </c:pt>
                <c:pt idx="4610">
                  <c:v>31275</c:v>
                </c:pt>
                <c:pt idx="4611">
                  <c:v>31276</c:v>
                </c:pt>
                <c:pt idx="4612">
                  <c:v>31277</c:v>
                </c:pt>
                <c:pt idx="4613">
                  <c:v>31278</c:v>
                </c:pt>
                <c:pt idx="4614">
                  <c:v>31279</c:v>
                </c:pt>
                <c:pt idx="4615">
                  <c:v>31280</c:v>
                </c:pt>
                <c:pt idx="4616">
                  <c:v>31281</c:v>
                </c:pt>
                <c:pt idx="4617">
                  <c:v>31282</c:v>
                </c:pt>
                <c:pt idx="4618">
                  <c:v>31283</c:v>
                </c:pt>
                <c:pt idx="4619">
                  <c:v>31284</c:v>
                </c:pt>
                <c:pt idx="4620">
                  <c:v>31285</c:v>
                </c:pt>
                <c:pt idx="4621">
                  <c:v>31286</c:v>
                </c:pt>
                <c:pt idx="4622">
                  <c:v>31287</c:v>
                </c:pt>
                <c:pt idx="4623">
                  <c:v>31288</c:v>
                </c:pt>
                <c:pt idx="4624">
                  <c:v>31289</c:v>
                </c:pt>
                <c:pt idx="4625">
                  <c:v>31290</c:v>
                </c:pt>
                <c:pt idx="4626">
                  <c:v>31291</c:v>
                </c:pt>
                <c:pt idx="4627">
                  <c:v>31292</c:v>
                </c:pt>
                <c:pt idx="4628">
                  <c:v>31293</c:v>
                </c:pt>
                <c:pt idx="4629">
                  <c:v>31294</c:v>
                </c:pt>
                <c:pt idx="4630">
                  <c:v>31295</c:v>
                </c:pt>
                <c:pt idx="4631">
                  <c:v>31296</c:v>
                </c:pt>
                <c:pt idx="4632">
                  <c:v>31297</c:v>
                </c:pt>
                <c:pt idx="4633">
                  <c:v>31298</c:v>
                </c:pt>
                <c:pt idx="4634">
                  <c:v>31299</c:v>
                </c:pt>
                <c:pt idx="4635">
                  <c:v>31300</c:v>
                </c:pt>
                <c:pt idx="4636">
                  <c:v>31301</c:v>
                </c:pt>
                <c:pt idx="4637">
                  <c:v>31302</c:v>
                </c:pt>
                <c:pt idx="4638">
                  <c:v>31303</c:v>
                </c:pt>
                <c:pt idx="4639">
                  <c:v>31304</c:v>
                </c:pt>
                <c:pt idx="4640">
                  <c:v>31305</c:v>
                </c:pt>
                <c:pt idx="4641">
                  <c:v>31306</c:v>
                </c:pt>
                <c:pt idx="4642">
                  <c:v>31307</c:v>
                </c:pt>
                <c:pt idx="4643">
                  <c:v>31308</c:v>
                </c:pt>
                <c:pt idx="4644">
                  <c:v>31309</c:v>
                </c:pt>
                <c:pt idx="4645">
                  <c:v>31310</c:v>
                </c:pt>
                <c:pt idx="4646">
                  <c:v>31311</c:v>
                </c:pt>
                <c:pt idx="4647">
                  <c:v>31312</c:v>
                </c:pt>
                <c:pt idx="4648">
                  <c:v>31313</c:v>
                </c:pt>
                <c:pt idx="4649">
                  <c:v>31314</c:v>
                </c:pt>
                <c:pt idx="4650">
                  <c:v>31315</c:v>
                </c:pt>
                <c:pt idx="4651">
                  <c:v>31316</c:v>
                </c:pt>
                <c:pt idx="4652">
                  <c:v>31317</c:v>
                </c:pt>
                <c:pt idx="4653">
                  <c:v>31318</c:v>
                </c:pt>
                <c:pt idx="4654">
                  <c:v>31319</c:v>
                </c:pt>
                <c:pt idx="4655">
                  <c:v>31320</c:v>
                </c:pt>
                <c:pt idx="4656">
                  <c:v>31321</c:v>
                </c:pt>
                <c:pt idx="4657">
                  <c:v>31322</c:v>
                </c:pt>
                <c:pt idx="4658">
                  <c:v>31323</c:v>
                </c:pt>
                <c:pt idx="4659">
                  <c:v>31324</c:v>
                </c:pt>
                <c:pt idx="4660">
                  <c:v>31325</c:v>
                </c:pt>
                <c:pt idx="4661">
                  <c:v>31326</c:v>
                </c:pt>
                <c:pt idx="4662">
                  <c:v>31327</c:v>
                </c:pt>
                <c:pt idx="4663">
                  <c:v>31328</c:v>
                </c:pt>
                <c:pt idx="4664">
                  <c:v>31329</c:v>
                </c:pt>
                <c:pt idx="4665">
                  <c:v>31330</c:v>
                </c:pt>
                <c:pt idx="4666">
                  <c:v>31331</c:v>
                </c:pt>
                <c:pt idx="4667">
                  <c:v>31332</c:v>
                </c:pt>
                <c:pt idx="4668">
                  <c:v>31333</c:v>
                </c:pt>
                <c:pt idx="4669">
                  <c:v>31334</c:v>
                </c:pt>
                <c:pt idx="4670">
                  <c:v>31335</c:v>
                </c:pt>
                <c:pt idx="4671">
                  <c:v>31336</c:v>
                </c:pt>
                <c:pt idx="4672">
                  <c:v>31337</c:v>
                </c:pt>
                <c:pt idx="4673">
                  <c:v>31338</c:v>
                </c:pt>
                <c:pt idx="4674">
                  <c:v>31339</c:v>
                </c:pt>
                <c:pt idx="4675">
                  <c:v>31340</c:v>
                </c:pt>
                <c:pt idx="4676">
                  <c:v>31341</c:v>
                </c:pt>
                <c:pt idx="4677">
                  <c:v>31342</c:v>
                </c:pt>
                <c:pt idx="4678">
                  <c:v>31343</c:v>
                </c:pt>
                <c:pt idx="4679">
                  <c:v>31344</c:v>
                </c:pt>
                <c:pt idx="4680">
                  <c:v>31345</c:v>
                </c:pt>
                <c:pt idx="4681">
                  <c:v>31346</c:v>
                </c:pt>
                <c:pt idx="4682">
                  <c:v>31347</c:v>
                </c:pt>
                <c:pt idx="4683">
                  <c:v>31348</c:v>
                </c:pt>
                <c:pt idx="4684">
                  <c:v>31349</c:v>
                </c:pt>
                <c:pt idx="4685">
                  <c:v>31350</c:v>
                </c:pt>
                <c:pt idx="4686">
                  <c:v>31351</c:v>
                </c:pt>
                <c:pt idx="4687">
                  <c:v>31352</c:v>
                </c:pt>
                <c:pt idx="4688">
                  <c:v>31353</c:v>
                </c:pt>
                <c:pt idx="4689">
                  <c:v>31354</c:v>
                </c:pt>
                <c:pt idx="4690">
                  <c:v>31355</c:v>
                </c:pt>
                <c:pt idx="4691">
                  <c:v>31356</c:v>
                </c:pt>
                <c:pt idx="4692">
                  <c:v>31357</c:v>
                </c:pt>
                <c:pt idx="4693">
                  <c:v>31358</c:v>
                </c:pt>
                <c:pt idx="4694">
                  <c:v>31359</c:v>
                </c:pt>
                <c:pt idx="4695">
                  <c:v>31360</c:v>
                </c:pt>
                <c:pt idx="4696">
                  <c:v>31361</c:v>
                </c:pt>
                <c:pt idx="4697">
                  <c:v>31362</c:v>
                </c:pt>
                <c:pt idx="4698">
                  <c:v>31363</c:v>
                </c:pt>
                <c:pt idx="4699">
                  <c:v>31364</c:v>
                </c:pt>
                <c:pt idx="4700">
                  <c:v>31365</c:v>
                </c:pt>
                <c:pt idx="4701">
                  <c:v>31366</c:v>
                </c:pt>
                <c:pt idx="4702">
                  <c:v>31367</c:v>
                </c:pt>
                <c:pt idx="4703">
                  <c:v>31368</c:v>
                </c:pt>
                <c:pt idx="4704">
                  <c:v>31369</c:v>
                </c:pt>
                <c:pt idx="4705">
                  <c:v>31370</c:v>
                </c:pt>
                <c:pt idx="4706">
                  <c:v>31371</c:v>
                </c:pt>
                <c:pt idx="4707">
                  <c:v>31372</c:v>
                </c:pt>
                <c:pt idx="4708">
                  <c:v>31373</c:v>
                </c:pt>
                <c:pt idx="4709">
                  <c:v>31374</c:v>
                </c:pt>
                <c:pt idx="4710">
                  <c:v>31375</c:v>
                </c:pt>
                <c:pt idx="4711">
                  <c:v>31376</c:v>
                </c:pt>
                <c:pt idx="4712">
                  <c:v>31377</c:v>
                </c:pt>
                <c:pt idx="4713">
                  <c:v>31378</c:v>
                </c:pt>
                <c:pt idx="4714">
                  <c:v>31379</c:v>
                </c:pt>
                <c:pt idx="4715">
                  <c:v>31380</c:v>
                </c:pt>
                <c:pt idx="4716">
                  <c:v>31381</c:v>
                </c:pt>
                <c:pt idx="4717">
                  <c:v>31382</c:v>
                </c:pt>
                <c:pt idx="4718">
                  <c:v>31383</c:v>
                </c:pt>
                <c:pt idx="4719">
                  <c:v>31384</c:v>
                </c:pt>
                <c:pt idx="4720">
                  <c:v>31385</c:v>
                </c:pt>
                <c:pt idx="4721">
                  <c:v>31386</c:v>
                </c:pt>
                <c:pt idx="4722">
                  <c:v>31387</c:v>
                </c:pt>
                <c:pt idx="4723">
                  <c:v>31388</c:v>
                </c:pt>
                <c:pt idx="4724">
                  <c:v>31389</c:v>
                </c:pt>
                <c:pt idx="4725">
                  <c:v>31390</c:v>
                </c:pt>
                <c:pt idx="4726">
                  <c:v>31391</c:v>
                </c:pt>
                <c:pt idx="4727">
                  <c:v>31392</c:v>
                </c:pt>
                <c:pt idx="4728">
                  <c:v>31393</c:v>
                </c:pt>
                <c:pt idx="4729">
                  <c:v>31394</c:v>
                </c:pt>
                <c:pt idx="4730">
                  <c:v>31395</c:v>
                </c:pt>
                <c:pt idx="4731">
                  <c:v>31396</c:v>
                </c:pt>
                <c:pt idx="4732">
                  <c:v>31397</c:v>
                </c:pt>
                <c:pt idx="4733">
                  <c:v>31398</c:v>
                </c:pt>
                <c:pt idx="4734">
                  <c:v>31399</c:v>
                </c:pt>
                <c:pt idx="4735">
                  <c:v>31400</c:v>
                </c:pt>
                <c:pt idx="4736">
                  <c:v>31401</c:v>
                </c:pt>
                <c:pt idx="4737">
                  <c:v>31402</c:v>
                </c:pt>
                <c:pt idx="4738">
                  <c:v>31403</c:v>
                </c:pt>
                <c:pt idx="4739">
                  <c:v>31404</c:v>
                </c:pt>
                <c:pt idx="4740">
                  <c:v>31405</c:v>
                </c:pt>
                <c:pt idx="4741">
                  <c:v>31406</c:v>
                </c:pt>
                <c:pt idx="4742">
                  <c:v>31407</c:v>
                </c:pt>
                <c:pt idx="4743">
                  <c:v>31408</c:v>
                </c:pt>
                <c:pt idx="4744">
                  <c:v>31409</c:v>
                </c:pt>
                <c:pt idx="4745">
                  <c:v>31410</c:v>
                </c:pt>
                <c:pt idx="4746">
                  <c:v>31411</c:v>
                </c:pt>
                <c:pt idx="4747">
                  <c:v>31412</c:v>
                </c:pt>
              </c:numCache>
            </c:numRef>
          </c:cat>
          <c:val>
            <c:numRef>
              <c:f>CAWM!$V$3:$V$4751</c:f>
              <c:numCache>
                <c:formatCode>#,##0.000</c:formatCode>
                <c:ptCount val="47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1.4286045253634864E-11</c:v>
                </c:pt>
                <c:pt idx="4">
                  <c:v>1.4286000586849688E-11</c:v>
                </c:pt>
                <c:pt idx="5">
                  <c:v>1.4285955920255155E-11</c:v>
                </c:pt>
                <c:pt idx="6">
                  <c:v>1.4285911253851135E-11</c:v>
                </c:pt>
                <c:pt idx="7">
                  <c:v>1.4285866587638254E-11</c:v>
                </c:pt>
                <c:pt idx="8">
                  <c:v>1.4285821921615789E-11</c:v>
                </c:pt>
                <c:pt idx="9">
                  <c:v>1.4285777255784017E-11</c:v>
                </c:pt>
                <c:pt idx="10">
                  <c:v>1.4285732590143167E-11</c:v>
                </c:pt>
                <c:pt idx="11">
                  <c:v>1.4285687924692817E-11</c:v>
                </c:pt>
                <c:pt idx="12">
                  <c:v>1.4285643259433283E-11</c:v>
                </c:pt>
                <c:pt idx="13">
                  <c:v>1.4285598594364698E-11</c:v>
                </c:pt>
                <c:pt idx="14">
                  <c:v>3.0806284715566892E-4</c:v>
                </c:pt>
                <c:pt idx="15">
                  <c:v>3.0747311975649975E-4</c:v>
                </c:pt>
                <c:pt idx="16">
                  <c:v>3.068849585357943E-4</c:v>
                </c:pt>
                <c:pt idx="17">
                  <c:v>3.0629835817315166E-4</c:v>
                </c:pt>
                <c:pt idx="18">
                  <c:v>3.0571331337018532E-4</c:v>
                </c:pt>
                <c:pt idx="19">
                  <c:v>3.0512981885041739E-4</c:v>
                </c:pt>
                <c:pt idx="20">
                  <c:v>3.0454786935916908E-4</c:v>
                </c:pt>
                <c:pt idx="21">
                  <c:v>3.0396745966345708E-4</c:v>
                </c:pt>
                <c:pt idx="22">
                  <c:v>3.0338858455188766E-4</c:v>
                </c:pt>
                <c:pt idx="23">
                  <c:v>3.0281123883454762E-4</c:v>
                </c:pt>
                <c:pt idx="24">
                  <c:v>3.0223541734290653E-4</c:v>
                </c:pt>
                <c:pt idx="25">
                  <c:v>3.016611149297074E-4</c:v>
                </c:pt>
                <c:pt idx="26">
                  <c:v>3.0108832646886716E-4</c:v>
                </c:pt>
                <c:pt idx="27">
                  <c:v>3.0434888690549124E-4</c:v>
                </c:pt>
                <c:pt idx="28">
                  <c:v>3.0376900344084289E-4</c:v>
                </c:pt>
                <c:pt idx="29">
                  <c:v>3.0319065278020956E-4</c:v>
                </c:pt>
                <c:pt idx="30">
                  <c:v>3.0261382974101176E-4</c:v>
                </c:pt>
                <c:pt idx="31">
                  <c:v>3.0203852916201767E-4</c:v>
                </c:pt>
                <c:pt idx="32">
                  <c:v>3.0146474590323592E-4</c:v>
                </c:pt>
                <c:pt idx="33">
                  <c:v>3.0089247484581147E-4</c:v>
                </c:pt>
                <c:pt idx="34">
                  <c:v>3.003217108919217E-4</c:v>
                </c:pt>
                <c:pt idx="35">
                  <c:v>2.997524489646804E-4</c:v>
                </c:pt>
                <c:pt idx="36">
                  <c:v>2.9918468400802923E-4</c:v>
                </c:pt>
                <c:pt idx="37">
                  <c:v>2.986184109866437E-4</c:v>
                </c:pt>
                <c:pt idx="38">
                  <c:v>2.9805362488582624E-4</c:v>
                </c:pt>
                <c:pt idx="39">
                  <c:v>2.9749032071141394E-4</c:v>
                </c:pt>
                <c:pt idx="40">
                  <c:v>2.9692849348967286E-4</c:v>
                </c:pt>
                <c:pt idx="41">
                  <c:v>2.9636813826720262E-4</c:v>
                </c:pt>
                <c:pt idx="42">
                  <c:v>2.9580925011083847E-4</c:v>
                </c:pt>
                <c:pt idx="43">
                  <c:v>2.952518241075544E-4</c:v>
                </c:pt>
                <c:pt idx="44">
                  <c:v>2.9469585536436249E-4</c:v>
                </c:pt>
                <c:pt idx="45">
                  <c:v>2.9414133900822133E-4</c:v>
                </c:pt>
                <c:pt idx="46">
                  <c:v>2.9358827018593814E-4</c:v>
                </c:pt>
                <c:pt idx="47">
                  <c:v>2.9303664406407339E-4</c:v>
                </c:pt>
                <c:pt idx="48">
                  <c:v>2.9248645582884397E-4</c:v>
                </c:pt>
                <c:pt idx="49">
                  <c:v>2.9196362522712876E-4</c:v>
                </c:pt>
                <c:pt idx="50">
                  <c:v>2.923796042603972E-4</c:v>
                </c:pt>
                <c:pt idx="51">
                  <c:v>2.9183112731593144E-4</c:v>
                </c:pt>
                <c:pt idx="52">
                  <c:v>2.912840777626468E-4</c:v>
                </c:pt>
                <c:pt idx="53">
                  <c:v>2.9073845084893243E-4</c:v>
                </c:pt>
                <c:pt idx="54">
                  <c:v>2.9019424184244361E-4</c:v>
                </c:pt>
                <c:pt idx="55">
                  <c:v>1.1288689021094648E-2</c:v>
                </c:pt>
                <c:pt idx="56">
                  <c:v>5.6540949240671164E-2</c:v>
                </c:pt>
                <c:pt idx="57">
                  <c:v>5.5719867348331571E-2</c:v>
                </c:pt>
                <c:pt idx="58">
                  <c:v>5.4915302725579249E-2</c:v>
                </c:pt>
                <c:pt idx="59">
                  <c:v>5.4126831493921404E-2</c:v>
                </c:pt>
                <c:pt idx="60">
                  <c:v>5.3354042981677313E-2</c:v>
                </c:pt>
                <c:pt idx="61">
                  <c:v>5.2596539240637279E-2</c:v>
                </c:pt>
                <c:pt idx="62">
                  <c:v>7.0290843552133955E-2</c:v>
                </c:pt>
                <c:pt idx="63">
                  <c:v>6.9179845571888943E-2</c:v>
                </c:pt>
                <c:pt idx="64">
                  <c:v>6.809316626994151E-2</c:v>
                </c:pt>
                <c:pt idx="65">
                  <c:v>6.7030126796370507E-2</c:v>
                </c:pt>
                <c:pt idx="66">
                  <c:v>6.5990071299896397E-2</c:v>
                </c:pt>
                <c:pt idx="67">
                  <c:v>6.4972366013006266E-2</c:v>
                </c:pt>
                <c:pt idx="68">
                  <c:v>6.3976398378811528E-2</c:v>
                </c:pt>
                <c:pt idx="69">
                  <c:v>6.3001576217494068E-2</c:v>
                </c:pt>
                <c:pt idx="70">
                  <c:v>0.91285251937676903</c:v>
                </c:pt>
                <c:pt idx="71">
                  <c:v>0.87376611629473766</c:v>
                </c:pt>
                <c:pt idx="72">
                  <c:v>0.83698295082679897</c:v>
                </c:pt>
                <c:pt idx="73">
                  <c:v>0.80233119554280907</c:v>
                </c:pt>
                <c:pt idx="74">
                  <c:v>0.84920128365738456</c:v>
                </c:pt>
                <c:pt idx="75">
                  <c:v>0.81384547573996402</c:v>
                </c:pt>
                <c:pt idx="76">
                  <c:v>0.78051606121362516</c:v>
                </c:pt>
                <c:pt idx="77">
                  <c:v>0.74906595503733397</c:v>
                </c:pt>
                <c:pt idx="78">
                  <c:v>0.71936093287167524</c:v>
                </c:pt>
                <c:pt idx="79">
                  <c:v>0.69127832089779662</c:v>
                </c:pt>
                <c:pt idx="80">
                  <c:v>0.67317903588100425</c:v>
                </c:pt>
                <c:pt idx="81">
                  <c:v>0.68218911979376895</c:v>
                </c:pt>
                <c:pt idx="82">
                  <c:v>0.81134945392442859</c:v>
                </c:pt>
                <c:pt idx="83">
                  <c:v>0.77816183001685002</c:v>
                </c:pt>
                <c:pt idx="84">
                  <c:v>0.74684331297480766</c:v>
                </c:pt>
                <c:pt idx="85">
                  <c:v>0.74150910851637941</c:v>
                </c:pt>
                <c:pt idx="86">
                  <c:v>0.71221922805695792</c:v>
                </c:pt>
                <c:pt idx="87">
                  <c:v>0.68452286208196478</c:v>
                </c:pt>
                <c:pt idx="88">
                  <c:v>0.65831015297187956</c:v>
                </c:pt>
                <c:pt idx="89">
                  <c:v>0.6334803721257446</c:v>
                </c:pt>
                <c:pt idx="90">
                  <c:v>0.60994103553100187</c:v>
                </c:pt>
                <c:pt idx="91">
                  <c:v>0.58760711688109479</c:v>
                </c:pt>
                <c:pt idx="92">
                  <c:v>0.56640034620858493</c:v>
                </c:pt>
                <c:pt idx="93">
                  <c:v>0.54624858363851148</c:v>
                </c:pt>
                <c:pt idx="94">
                  <c:v>0.52708525926076244</c:v>
                </c:pt>
                <c:pt idx="95">
                  <c:v>0.7563684203615072</c:v>
                </c:pt>
                <c:pt idx="96">
                  <c:v>1.19875777282811</c:v>
                </c:pt>
                <c:pt idx="97">
                  <c:v>1.1417111673831821</c:v>
                </c:pt>
                <c:pt idx="98">
                  <c:v>2.135538287610883</c:v>
                </c:pt>
                <c:pt idx="99">
                  <c:v>8.0266955339506207</c:v>
                </c:pt>
                <c:pt idx="100">
                  <c:v>10.230512453230691</c:v>
                </c:pt>
                <c:pt idx="101">
                  <c:v>13.36870111245517</c:v>
                </c:pt>
                <c:pt idx="102">
                  <c:v>73.333270024390998</c:v>
                </c:pt>
                <c:pt idx="103">
                  <c:v>181.5351735178152</c:v>
                </c:pt>
                <c:pt idx="104">
                  <c:v>221.08616395362429</c:v>
                </c:pt>
                <c:pt idx="105">
                  <c:v>317.70802806939571</c:v>
                </c:pt>
                <c:pt idx="106">
                  <c:v>226.85481488463597</c:v>
                </c:pt>
                <c:pt idx="107">
                  <c:v>177.31251652163797</c:v>
                </c:pt>
                <c:pt idx="108">
                  <c:v>124.15959548131448</c:v>
                </c:pt>
                <c:pt idx="109">
                  <c:v>89.624275421296019</c:v>
                </c:pt>
                <c:pt idx="110">
                  <c:v>67.51358691926005</c:v>
                </c:pt>
                <c:pt idx="111">
                  <c:v>52.519643111385619</c:v>
                </c:pt>
                <c:pt idx="112">
                  <c:v>41.899494821123547</c:v>
                </c:pt>
                <c:pt idx="113">
                  <c:v>34.115243848250401</c:v>
                </c:pt>
                <c:pt idx="114">
                  <c:v>28.249178535117206</c:v>
                </c:pt>
                <c:pt idx="115">
                  <c:v>25.031241635660336</c:v>
                </c:pt>
                <c:pt idx="116">
                  <c:v>25.922144539955802</c:v>
                </c:pt>
                <c:pt idx="117">
                  <c:v>41.748015868313963</c:v>
                </c:pt>
                <c:pt idx="118">
                  <c:v>42.718994769298483</c:v>
                </c:pt>
                <c:pt idx="119">
                  <c:v>40.948095365777853</c:v>
                </c:pt>
                <c:pt idx="120">
                  <c:v>43.275113728785655</c:v>
                </c:pt>
                <c:pt idx="121">
                  <c:v>39.065781854769568</c:v>
                </c:pt>
                <c:pt idx="122">
                  <c:v>31.996643308124948</c:v>
                </c:pt>
                <c:pt idx="123">
                  <c:v>26.626384335121013</c:v>
                </c:pt>
                <c:pt idx="124">
                  <c:v>22.457361878942443</c:v>
                </c:pt>
                <c:pt idx="125">
                  <c:v>23.757127518307104</c:v>
                </c:pt>
                <c:pt idx="126">
                  <c:v>22.791341907093273</c:v>
                </c:pt>
                <c:pt idx="127">
                  <c:v>19.427060360542093</c:v>
                </c:pt>
                <c:pt idx="128">
                  <c:v>19.364751659905252</c:v>
                </c:pt>
                <c:pt idx="129">
                  <c:v>51.739202867416815</c:v>
                </c:pt>
                <c:pt idx="130">
                  <c:v>64.487990691214534</c:v>
                </c:pt>
                <c:pt idx="131">
                  <c:v>50.408512585239315</c:v>
                </c:pt>
                <c:pt idx="132">
                  <c:v>40.370650641075613</c:v>
                </c:pt>
                <c:pt idx="133">
                  <c:v>32.974527530889375</c:v>
                </c:pt>
                <c:pt idx="134">
                  <c:v>27.376892714121087</c:v>
                </c:pt>
                <c:pt idx="135">
                  <c:v>23.045019160375087</c:v>
                </c:pt>
                <c:pt idx="136">
                  <c:v>19.628976348659787</c:v>
                </c:pt>
                <c:pt idx="137">
                  <c:v>16.89129748210296</c:v>
                </c:pt>
                <c:pt idx="138">
                  <c:v>14.66631500456827</c:v>
                </c:pt>
                <c:pt idx="139">
                  <c:v>12.835666045278774</c:v>
                </c:pt>
                <c:pt idx="140">
                  <c:v>11.313012758312848</c:v>
                </c:pt>
                <c:pt idx="141">
                  <c:v>10.034218238588061</c:v>
                </c:pt>
                <c:pt idx="142">
                  <c:v>8.9508608965813163</c:v>
                </c:pt>
                <c:pt idx="143">
                  <c:v>8.0258517539568484</c:v>
                </c:pt>
                <c:pt idx="144">
                  <c:v>7.2304107110975426</c:v>
                </c:pt>
                <c:pt idx="145">
                  <c:v>6.5419412674856483</c:v>
                </c:pt>
                <c:pt idx="146">
                  <c:v>5.9425115002385382</c:v>
                </c:pt>
                <c:pt idx="147">
                  <c:v>5.5012235989735192</c:v>
                </c:pt>
                <c:pt idx="148">
                  <c:v>5.0296361238330816</c:v>
                </c:pt>
                <c:pt idx="149">
                  <c:v>4.6130908684373129</c:v>
                </c:pt>
                <c:pt idx="150">
                  <c:v>4.243550137284247</c:v>
                </c:pt>
                <c:pt idx="151">
                  <c:v>3.9143724103234678</c:v>
                </c:pt>
                <c:pt idx="152">
                  <c:v>3.6200333510485714</c:v>
                </c:pt>
                <c:pt idx="153">
                  <c:v>3.3559094452598051</c:v>
                </c:pt>
                <c:pt idx="154">
                  <c:v>3.1210989960338815</c:v>
                </c:pt>
                <c:pt idx="155">
                  <c:v>2.906042158537828</c:v>
                </c:pt>
                <c:pt idx="156">
                  <c:v>2.7112471596925443</c:v>
                </c:pt>
                <c:pt idx="157">
                  <c:v>2.534314484808478</c:v>
                </c:pt>
                <c:pt idx="158">
                  <c:v>2.3731842549953464</c:v>
                </c:pt>
                <c:pt idx="159">
                  <c:v>2.2260806599185337</c:v>
                </c:pt>
                <c:pt idx="160">
                  <c:v>2.0914666520214995</c:v>
                </c:pt>
                <c:pt idx="161">
                  <c:v>2.011886071489724</c:v>
                </c:pt>
                <c:pt idx="162">
                  <c:v>1.8948923562544524</c:v>
                </c:pt>
                <c:pt idx="163">
                  <c:v>1.7872262383383608</c:v>
                </c:pt>
                <c:pt idx="164">
                  <c:v>1.6879501884831376</c:v>
                </c:pt>
                <c:pt idx="165">
                  <c:v>1.5962396524257925</c:v>
                </c:pt>
                <c:pt idx="166">
                  <c:v>1.5113672659269752</c:v>
                </c:pt>
                <c:pt idx="167">
                  <c:v>1.4326895668676816</c:v>
                </c:pt>
                <c:pt idx="168">
                  <c:v>1.3596357650565685</c:v>
                </c:pt>
                <c:pt idx="169">
                  <c:v>1.2916982151964151</c:v>
                </c:pt>
                <c:pt idx="170">
                  <c:v>1.2284243055020696</c:v>
                </c:pt>
                <c:pt idx="171">
                  <c:v>1.169409527744768</c:v>
                </c:pt>
                <c:pt idx="172">
                  <c:v>1.11429153705768</c:v>
                </c:pt>
                <c:pt idx="173">
                  <c:v>1.062745043997303</c:v>
                </c:pt>
                <c:pt idx="174">
                  <c:v>1.0144774088997246</c:v>
                </c:pt>
                <c:pt idx="175">
                  <c:v>0.96922483087954903</c:v>
                </c:pt>
                <c:pt idx="176">
                  <c:v>0.9465756757281083</c:v>
                </c:pt>
                <c:pt idx="177">
                  <c:v>0.90749986784284575</c:v>
                </c:pt>
                <c:pt idx="178">
                  <c:v>0.86873117742508854</c:v>
                </c:pt>
                <c:pt idx="179">
                  <c:v>0.83224185238447834</c:v>
                </c:pt>
                <c:pt idx="180">
                  <c:v>0.79786222504854476</c:v>
                </c:pt>
                <c:pt idx="181">
                  <c:v>0.76543783669220733</c:v>
                </c:pt>
                <c:pt idx="182">
                  <c:v>0.73482784961291747</c:v>
                </c:pt>
                <c:pt idx="183">
                  <c:v>0.70590364776891734</c:v>
                </c:pt>
                <c:pt idx="184">
                  <c:v>0.6785476009632555</c:v>
                </c:pt>
                <c:pt idx="185">
                  <c:v>0.65265197121365426</c:v>
                </c:pt>
                <c:pt idx="186">
                  <c:v>0.62818509100897069</c:v>
                </c:pt>
                <c:pt idx="187">
                  <c:v>0.60491845747328798</c:v>
                </c:pt>
                <c:pt idx="188">
                  <c:v>0.58283943563306884</c:v>
                </c:pt>
                <c:pt idx="189">
                  <c:v>0.56187115780295571</c:v>
                </c:pt>
                <c:pt idx="190">
                  <c:v>0.54194275756154187</c:v>
                </c:pt>
                <c:pt idx="191">
                  <c:v>0.5229888231063623</c:v>
                </c:pt>
                <c:pt idx="192">
                  <c:v>0.50494890733772035</c:v>
                </c:pt>
                <c:pt idx="193">
                  <c:v>0.48776708808264807</c:v>
                </c:pt>
                <c:pt idx="194">
                  <c:v>0.47139157271496246</c:v>
                </c:pt>
                <c:pt idx="195">
                  <c:v>0.45577434215382651</c:v>
                </c:pt>
                <c:pt idx="196">
                  <c:v>0.44087082984937059</c:v>
                </c:pt>
                <c:pt idx="197">
                  <c:v>0.42663963190474674</c:v>
                </c:pt>
                <c:pt idx="198">
                  <c:v>0.41304224495205299</c:v>
                </c:pt>
                <c:pt idx="199">
                  <c:v>0.40004282880549208</c:v>
                </c:pt>
                <c:pt idx="200">
                  <c:v>0.38760799126784312</c:v>
                </c:pt>
                <c:pt idx="201">
                  <c:v>0.37570659277333968</c:v>
                </c:pt>
                <c:pt idx="202">
                  <c:v>0.36430956881785193</c:v>
                </c:pt>
                <c:pt idx="203">
                  <c:v>0.3533897683612014</c:v>
                </c:pt>
                <c:pt idx="204">
                  <c:v>0.34292180659120969</c:v>
                </c:pt>
                <c:pt idx="205">
                  <c:v>0.33289235331373496</c:v>
                </c:pt>
                <c:pt idx="206">
                  <c:v>0.32325790064235016</c:v>
                </c:pt>
                <c:pt idx="207">
                  <c:v>0.31400846508360658</c:v>
                </c:pt>
                <c:pt idx="208">
                  <c:v>0.30512449338963654</c:v>
                </c:pt>
                <c:pt idx="209">
                  <c:v>0.29658763293575857</c:v>
                </c:pt>
                <c:pt idx="210">
                  <c:v>0.2883806455001463</c:v>
                </c:pt>
                <c:pt idx="211">
                  <c:v>0.28048732811506211</c:v>
                </c:pt>
                <c:pt idx="212">
                  <c:v>0.27289244033892579</c:v>
                </c:pt>
                <c:pt idx="213">
                  <c:v>0.26558163736477569</c:v>
                </c:pt>
                <c:pt idx="214">
                  <c:v>0.258541408439527</c:v>
                </c:pt>
                <c:pt idx="215">
                  <c:v>0.25175902012083184</c:v>
                </c:pt>
                <c:pt idx="216">
                  <c:v>0.24522246394500202</c:v>
                </c:pt>
                <c:pt idx="217">
                  <c:v>0.23892040812109591</c:v>
                </c:pt>
                <c:pt idx="218">
                  <c:v>0.23284215290344309</c:v>
                </c:pt>
                <c:pt idx="219">
                  <c:v>0.2269775893281322</c:v>
                </c:pt>
                <c:pt idx="220">
                  <c:v>0.22131716102876162</c:v>
                </c:pt>
                <c:pt idx="221">
                  <c:v>0.2158518288734268</c:v>
                </c:pt>
                <c:pt idx="222">
                  <c:v>0.21057303818886208</c:v>
                </c:pt>
                <c:pt idx="223">
                  <c:v>0.2054726883591782</c:v>
                </c:pt>
                <c:pt idx="224">
                  <c:v>0.20054310460595659</c:v>
                </c:pt>
                <c:pt idx="225">
                  <c:v>0.19577701177390672</c:v>
                </c:pt>
                <c:pt idx="226">
                  <c:v>0.19116750996196719</c:v>
                </c:pt>
                <c:pt idx="227">
                  <c:v>0.18670805185390305</c:v>
                </c:pt>
                <c:pt idx="228">
                  <c:v>0.18239242161524241</c:v>
                </c:pt>
                <c:pt idx="229">
                  <c:v>0.17821471523494509</c:v>
                </c:pt>
                <c:pt idx="230">
                  <c:v>0.1741693222006723</c:v>
                </c:pt>
                <c:pt idx="231">
                  <c:v>0.17025090840598955</c:v>
                </c:pt>
                <c:pt idx="232">
                  <c:v>0.16645440019642574</c:v>
                </c:pt>
                <c:pt idx="233">
                  <c:v>0.16277496946911507</c:v>
                </c:pt>
                <c:pt idx="234">
                  <c:v>0.15920801974781207</c:v>
                </c:pt>
                <c:pt idx="235">
                  <c:v>0.15574917316151554</c:v>
                </c:pt>
                <c:pt idx="236">
                  <c:v>0.15239425826079026</c:v>
                </c:pt>
                <c:pt idx="237">
                  <c:v>0.14913929861119779</c:v>
                </c:pt>
                <c:pt idx="238">
                  <c:v>0.14598050210811667</c:v>
                </c:pt>
                <c:pt idx="239">
                  <c:v>0.14291425096165331</c:v>
                </c:pt>
                <c:pt idx="240">
                  <c:v>0.13993709230439641</c:v>
                </c:pt>
                <c:pt idx="241">
                  <c:v>0.1370457293784581</c:v>
                </c:pt>
                <c:pt idx="242">
                  <c:v>0.13423701326162499</c:v>
                </c:pt>
                <c:pt idx="243">
                  <c:v>0.13150793509552924</c:v>
                </c:pt>
                <c:pt idx="244">
                  <c:v>0.12885561878158869</c:v>
                </c:pt>
                <c:pt idx="245">
                  <c:v>0.12627731411304419</c:v>
                </c:pt>
                <c:pt idx="246">
                  <c:v>0.12377039031381266</c:v>
                </c:pt>
                <c:pt idx="247">
                  <c:v>0.12133232995704835</c:v>
                </c:pt>
                <c:pt idx="248">
                  <c:v>0.11896072323831178</c:v>
                </c:pt>
                <c:pt idx="249">
                  <c:v>0.1166532625800871</c:v>
                </c:pt>
                <c:pt idx="250">
                  <c:v>0.11440773754607531</c:v>
                </c:pt>
                <c:pt idx="251">
                  <c:v>0.11222203004526038</c:v>
                </c:pt>
                <c:pt idx="252">
                  <c:v>0.11009410980716675</c:v>
                </c:pt>
                <c:pt idx="253">
                  <c:v>0.11847336000326505</c:v>
                </c:pt>
                <c:pt idx="254">
                  <c:v>0.11617902014205558</c:v>
                </c:pt>
                <c:pt idx="255">
                  <c:v>0.11394616585912995</c:v>
                </c:pt>
                <c:pt idx="256">
                  <c:v>0.11177269777854719</c:v>
                </c:pt>
                <c:pt idx="257">
                  <c:v>0.10965660343210017</c:v>
                </c:pt>
                <c:pt idx="258">
                  <c:v>0.10759595303950786</c:v>
                </c:pt>
                <c:pt idx="259">
                  <c:v>0.10558889552330557</c:v>
                </c:pt>
                <c:pt idx="260">
                  <c:v>0.1036336547437412</c:v>
                </c:pt>
                <c:pt idx="261">
                  <c:v>0.10172852594001355</c:v>
                </c:pt>
                <c:pt idx="262">
                  <c:v>9.9871872365123709E-2</c:v>
                </c:pt>
                <c:pt idx="263">
                  <c:v>9.8062122102484481E-2</c:v>
                </c:pt>
                <c:pt idx="264">
                  <c:v>9.6297765053241335E-2</c:v>
                </c:pt>
                <c:pt idx="265">
                  <c:v>9.457735008399934E-2</c:v>
                </c:pt>
                <c:pt idx="266">
                  <c:v>9.2899482325341717E-2</c:v>
                </c:pt>
                <c:pt idx="267">
                  <c:v>9.1262820612170739E-2</c:v>
                </c:pt>
                <c:pt idx="268">
                  <c:v>8.9666075057484973E-2</c:v>
                </c:pt>
                <c:pt idx="269">
                  <c:v>8.8108004751765667E-2</c:v>
                </c:pt>
                <c:pt idx="270">
                  <c:v>8.6587415580650265E-2</c:v>
                </c:pt>
                <c:pt idx="271">
                  <c:v>8.5103158154045774E-2</c:v>
                </c:pt>
                <c:pt idx="272">
                  <c:v>8.3654125840275151E-2</c:v>
                </c:pt>
                <c:pt idx="273">
                  <c:v>8.2558317239700793E-2</c:v>
                </c:pt>
                <c:pt idx="274">
                  <c:v>8.7663303898302777E-2</c:v>
                </c:pt>
                <c:pt idx="275">
                  <c:v>0.14694471039431387</c:v>
                </c:pt>
                <c:pt idx="276">
                  <c:v>0.14385029193885943</c:v>
                </c:pt>
                <c:pt idx="277">
                  <c:v>0.14084601386583495</c:v>
                </c:pt>
                <c:pt idx="278">
                  <c:v>0.13792853217642012</c:v>
                </c:pt>
                <c:pt idx="279">
                  <c:v>0.13509465320410105</c:v>
                </c:pt>
                <c:pt idx="280">
                  <c:v>0.13234132569178725</c:v>
                </c:pt>
                <c:pt idx="281">
                  <c:v>0.12966563334697467</c:v>
                </c:pt>
                <c:pt idx="282">
                  <c:v>0.12706478784251099</c:v>
                </c:pt>
                <c:pt idx="283">
                  <c:v>0.12453612223296527</c:v>
                </c:pt>
                <c:pt idx="284">
                  <c:v>0.12207708475884717</c:v>
                </c:pt>
                <c:pt idx="285">
                  <c:v>0.11968523301296957</c:v>
                </c:pt>
                <c:pt idx="286">
                  <c:v>0.11735822844514597</c:v>
                </c:pt>
                <c:pt idx="287">
                  <c:v>0.11509383118314744</c:v>
                </c:pt>
                <c:pt idx="288">
                  <c:v>0.11288989514944146</c:v>
                </c:pt>
                <c:pt idx="289">
                  <c:v>0.1107443634547061</c:v>
                </c:pt>
                <c:pt idx="290">
                  <c:v>0.10865526405047315</c:v>
                </c:pt>
                <c:pt idx="291">
                  <c:v>0.10662070562449245</c:v>
                </c:pt>
                <c:pt idx="292">
                  <c:v>0.10463887372357411</c:v>
                </c:pt>
                <c:pt idx="293">
                  <c:v>0.10270802708971818</c:v>
                </c:pt>
                <c:pt idx="294">
                  <c:v>0.10082649419632987</c:v>
                </c:pt>
                <c:pt idx="295">
                  <c:v>9.8992669972221517E-2</c:v>
                </c:pt>
                <c:pt idx="296">
                  <c:v>9.7205012701945814E-2</c:v>
                </c:pt>
                <c:pt idx="297">
                  <c:v>9.5462041091774891E-2</c:v>
                </c:pt>
                <c:pt idx="298">
                  <c:v>9.3762331491364259E-2</c:v>
                </c:pt>
                <c:pt idx="299">
                  <c:v>9.2104515261802203E-2</c:v>
                </c:pt>
                <c:pt idx="300">
                  <c:v>9.0487276281361717E-2</c:v>
                </c:pt>
                <c:pt idx="301">
                  <c:v>8.8909348580846453E-2</c:v>
                </c:pt>
                <c:pt idx="302">
                  <c:v>8.7369514100950202E-2</c:v>
                </c:pt>
                <c:pt idx="303">
                  <c:v>8.5866600564540915E-2</c:v>
                </c:pt>
                <c:pt idx="304">
                  <c:v>8.4399479457241203E-2</c:v>
                </c:pt>
                <c:pt idx="305">
                  <c:v>8.29670641100968E-2</c:v>
                </c:pt>
                <c:pt idx="306">
                  <c:v>8.1568307878524676E-2</c:v>
                </c:pt>
                <c:pt idx="307">
                  <c:v>8.0202202412095178E-2</c:v>
                </c:pt>
                <c:pt idx="308">
                  <c:v>7.886777601004781E-2</c:v>
                </c:pt>
                <c:pt idx="309">
                  <c:v>7.7564092057755482E-2</c:v>
                </c:pt>
                <c:pt idx="310">
                  <c:v>7.6290247539652786E-2</c:v>
                </c:pt>
                <c:pt idx="311">
                  <c:v>7.504537162441384E-2</c:v>
                </c:pt>
                <c:pt idx="312">
                  <c:v>7.3828624318429473E-2</c:v>
                </c:pt>
                <c:pt idx="313">
                  <c:v>7.263919518386916E-2</c:v>
                </c:pt>
                <c:pt idx="314">
                  <c:v>7.1476302117838245E-2</c:v>
                </c:pt>
                <c:pt idx="315">
                  <c:v>7.0339190189353321E-2</c:v>
                </c:pt>
                <c:pt idx="316">
                  <c:v>6.9227130531048564E-2</c:v>
                </c:pt>
                <c:pt idx="317">
                  <c:v>6.8139419282714761E-2</c:v>
                </c:pt>
                <c:pt idx="318">
                  <c:v>6.7075376583939264E-2</c:v>
                </c:pt>
                <c:pt idx="319">
                  <c:v>6.6034345613275355E-2</c:v>
                </c:pt>
                <c:pt idx="320">
                  <c:v>6.501569167152213E-2</c:v>
                </c:pt>
                <c:pt idx="321">
                  <c:v>6.4018801306832199E-2</c:v>
                </c:pt>
                <c:pt idx="322">
                  <c:v>6.304308147949747E-2</c:v>
                </c:pt>
                <c:pt idx="323">
                  <c:v>6.2087958764385699E-2</c:v>
                </c:pt>
                <c:pt idx="324">
                  <c:v>6.1152878589116687E-2</c:v>
                </c:pt>
                <c:pt idx="325">
                  <c:v>6.023730450617152E-2</c:v>
                </c:pt>
                <c:pt idx="326">
                  <c:v>5.9340717497234331E-2</c:v>
                </c:pt>
                <c:pt idx="327">
                  <c:v>5.8462615308157301E-2</c:v>
                </c:pt>
                <c:pt idx="328">
                  <c:v>5.7602511813029597E-2</c:v>
                </c:pt>
                <c:pt idx="329">
                  <c:v>5.6759936405915833E-2</c:v>
                </c:pt>
                <c:pt idx="330">
                  <c:v>5.5934433418907477E-2</c:v>
                </c:pt>
                <c:pt idx="331">
                  <c:v>5.512556156520361E-2</c:v>
                </c:pt>
                <c:pt idx="332">
                  <c:v>5.4332893406009615E-2</c:v>
                </c:pt>
                <c:pt idx="333">
                  <c:v>5.3556014840103867E-2</c:v>
                </c:pt>
                <c:pt idx="334">
                  <c:v>5.2794524614988056E-2</c:v>
                </c:pt>
                <c:pt idx="335">
                  <c:v>5.2048033858591372E-2</c:v>
                </c:pt>
                <c:pt idx="336">
                  <c:v>5.1316165630555272E-2</c:v>
                </c:pt>
                <c:pt idx="337">
                  <c:v>5.0598554492176061E-2</c:v>
                </c:pt>
                <c:pt idx="338">
                  <c:v>4.9894846094130106E-2</c:v>
                </c:pt>
                <c:pt idx="339">
                  <c:v>4.9204696781154265E-2</c:v>
                </c:pt>
                <c:pt idx="340">
                  <c:v>4.8527773212894899E-2</c:v>
                </c:pt>
                <c:pt idx="341">
                  <c:v>4.7863752000179498E-2</c:v>
                </c:pt>
                <c:pt idx="342">
                  <c:v>4.72123193560052E-2</c:v>
                </c:pt>
                <c:pt idx="343">
                  <c:v>4.6573170760571735E-2</c:v>
                </c:pt>
                <c:pt idx="344">
                  <c:v>4.5946010639722451E-2</c:v>
                </c:pt>
                <c:pt idx="345">
                  <c:v>4.5330552056188127E-2</c:v>
                </c:pt>
                <c:pt idx="346">
                  <c:v>4.472651641305897E-2</c:v>
                </c:pt>
                <c:pt idx="347">
                  <c:v>4.4133633168939285E-2</c:v>
                </c:pt>
                <c:pt idx="348">
                  <c:v>4.3551639564265027E-2</c:v>
                </c:pt>
                <c:pt idx="349">
                  <c:v>4.2980280358292093E-2</c:v>
                </c:pt>
                <c:pt idx="350">
                  <c:v>4.2419307576285606E-2</c:v>
                </c:pt>
                <c:pt idx="351">
                  <c:v>4.1868480266464295E-2</c:v>
                </c:pt>
                <c:pt idx="352">
                  <c:v>4.1327564266275908E-2</c:v>
                </c:pt>
                <c:pt idx="353">
                  <c:v>4.0796331977599201E-2</c:v>
                </c:pt>
                <c:pt idx="354">
                  <c:v>4.0274562150488649E-2</c:v>
                </c:pt>
                <c:pt idx="355">
                  <c:v>3.9762039675095631E-2</c:v>
                </c:pt>
                <c:pt idx="356">
                  <c:v>3.9258555381417377E-2</c:v>
                </c:pt>
                <c:pt idx="357">
                  <c:v>3.8763905846541991E-2</c:v>
                </c:pt>
                <c:pt idx="358">
                  <c:v>3.8277893209072732E-2</c:v>
                </c:pt>
                <c:pt idx="359">
                  <c:v>3.7800324990430401E-2</c:v>
                </c:pt>
                <c:pt idx="360">
                  <c:v>3.7331013922746036E-2</c:v>
                </c:pt>
                <c:pt idx="361">
                  <c:v>3.6869777783070448E-2</c:v>
                </c:pt>
                <c:pt idx="362">
                  <c:v>3.6416439233638138E-2</c:v>
                </c:pt>
                <c:pt idx="363">
                  <c:v>3.5970825667937453E-2</c:v>
                </c:pt>
                <c:pt idx="364">
                  <c:v>3.5532769062347917E-2</c:v>
                </c:pt>
                <c:pt idx="365">
                  <c:v>3.5102105833118381E-2</c:v>
                </c:pt>
                <c:pt idx="366">
                  <c:v>3.4678676698469031E-2</c:v>
                </c:pt>
                <c:pt idx="367">
                  <c:v>3.4262326545609907E-2</c:v>
                </c:pt>
                <c:pt idx="368">
                  <c:v>3.3852904302478497E-2</c:v>
                </c:pt>
                <c:pt idx="369">
                  <c:v>3.3450262814007675E-2</c:v>
                </c:pt>
                <c:pt idx="370">
                  <c:v>3.3054258722743222E-2</c:v>
                </c:pt>
                <c:pt idx="371">
                  <c:v>3.2664752353638686E-2</c:v>
                </c:pt>
                <c:pt idx="372">
                  <c:v>3.2281607602862444E-2</c:v>
                </c:pt>
                <c:pt idx="373">
                  <c:v>3.1904691830459783E-2</c:v>
                </c:pt>
                <c:pt idx="374">
                  <c:v>3.1533875756718975E-2</c:v>
                </c:pt>
                <c:pt idx="375">
                  <c:v>3.1169033362097042E-2</c:v>
                </c:pt>
                <c:pt idx="376">
                  <c:v>3.0810041790567667E-2</c:v>
                </c:pt>
                <c:pt idx="377">
                  <c:v>3.045678125625919E-2</c:v>
                </c:pt>
                <c:pt idx="378">
                  <c:v>3.0109134953255661E-2</c:v>
                </c:pt>
                <c:pt idx="379">
                  <c:v>2.9766988968441335E-2</c:v>
                </c:pt>
                <c:pt idx="380">
                  <c:v>2.94302321972717E-2</c:v>
                </c:pt>
                <c:pt idx="381">
                  <c:v>2.9098756262360522E-2</c:v>
                </c:pt>
                <c:pt idx="382">
                  <c:v>2.8789576785971879E-2</c:v>
                </c:pt>
                <c:pt idx="383">
                  <c:v>4.073803909652142E-2</c:v>
                </c:pt>
                <c:pt idx="384">
                  <c:v>2.5862147601384087</c:v>
                </c:pt>
                <c:pt idx="385">
                  <c:v>18.812279936340509</c:v>
                </c:pt>
                <c:pt idx="386">
                  <c:v>40.909093588856209</c:v>
                </c:pt>
                <c:pt idx="387">
                  <c:v>33.433690099519005</c:v>
                </c:pt>
                <c:pt idx="388">
                  <c:v>27.728415926251856</c:v>
                </c:pt>
                <c:pt idx="389">
                  <c:v>23.319686441581766</c:v>
                </c:pt>
                <c:pt idx="390">
                  <c:v>19.847357664166221</c:v>
                </c:pt>
                <c:pt idx="391">
                  <c:v>17.067554517428494</c:v>
                </c:pt>
                <c:pt idx="392">
                  <c:v>14.810449989813369</c:v>
                </c:pt>
                <c:pt idx="393">
                  <c:v>12.954901682332935</c:v>
                </c:pt>
                <c:pt idx="394">
                  <c:v>69.463962427396709</c:v>
                </c:pt>
                <c:pt idx="395">
                  <c:v>53.872480157002038</c:v>
                </c:pt>
                <c:pt idx="396">
                  <c:v>42.874607853817793</c:v>
                </c:pt>
                <c:pt idx="397">
                  <c:v>34.840033433775218</c:v>
                </c:pt>
                <c:pt idx="398">
                  <c:v>28.801658450735371</c:v>
                </c:pt>
                <c:pt idx="399">
                  <c:v>34.684405877977412</c:v>
                </c:pt>
                <c:pt idx="400">
                  <c:v>77.704271129641242</c:v>
                </c:pt>
                <c:pt idx="401">
                  <c:v>114.06269554101401</c:v>
                </c:pt>
                <c:pt idx="402">
                  <c:v>124.75692901019936</c:v>
                </c:pt>
                <c:pt idx="403">
                  <c:v>95.960176614976945</c:v>
                </c:pt>
                <c:pt idx="404">
                  <c:v>71.681409884324097</c:v>
                </c:pt>
                <c:pt idx="405">
                  <c:v>55.40307650359356</c:v>
                </c:pt>
                <c:pt idx="406">
                  <c:v>43.97361565574753</c:v>
                </c:pt>
                <c:pt idx="407">
                  <c:v>35.654372789574687</c:v>
                </c:pt>
                <c:pt idx="408">
                  <c:v>46.758038199378277</c:v>
                </c:pt>
                <c:pt idx="409">
                  <c:v>51.531298949676135</c:v>
                </c:pt>
                <c:pt idx="410">
                  <c:v>41.18485031018907</c:v>
                </c:pt>
                <c:pt idx="411">
                  <c:v>33.582692526289549</c:v>
                </c:pt>
                <c:pt idx="412">
                  <c:v>27.842369382580472</c:v>
                </c:pt>
                <c:pt idx="413">
                  <c:v>24.049172218625358</c:v>
                </c:pt>
                <c:pt idx="414">
                  <c:v>23.529087890242398</c:v>
                </c:pt>
                <c:pt idx="415">
                  <c:v>20.013679934909522</c:v>
                </c:pt>
                <c:pt idx="416">
                  <c:v>17.201676920154426</c:v>
                </c:pt>
                <c:pt idx="417">
                  <c:v>14.920045060430047</c:v>
                </c:pt>
                <c:pt idx="418">
                  <c:v>17.646727203921881</c:v>
                </c:pt>
                <c:pt idx="419">
                  <c:v>56.572251860126087</c:v>
                </c:pt>
                <c:pt idx="420">
                  <c:v>93.791977437842078</c:v>
                </c:pt>
                <c:pt idx="421">
                  <c:v>109.85084029847728</c:v>
                </c:pt>
                <c:pt idx="422">
                  <c:v>136.03934292960392</c:v>
                </c:pt>
                <c:pt idx="423">
                  <c:v>208.45530274764619</c:v>
                </c:pt>
                <c:pt idx="424">
                  <c:v>240.6764187820192</c:v>
                </c:pt>
                <c:pt idx="425">
                  <c:v>187.56145689235697</c:v>
                </c:pt>
                <c:pt idx="426">
                  <c:v>148.18435989360918</c:v>
                </c:pt>
                <c:pt idx="427">
                  <c:v>138.53676593447042</c:v>
                </c:pt>
                <c:pt idx="428">
                  <c:v>118.71606831982257</c:v>
                </c:pt>
                <c:pt idx="429">
                  <c:v>119.03928653800104</c:v>
                </c:pt>
                <c:pt idx="430">
                  <c:v>98.316866685047799</c:v>
                </c:pt>
                <c:pt idx="431">
                  <c:v>73.218157606299798</c:v>
                </c:pt>
                <c:pt idx="432">
                  <c:v>101.41913205858496</c:v>
                </c:pt>
                <c:pt idx="433">
                  <c:v>101.7802601941595</c:v>
                </c:pt>
                <c:pt idx="434">
                  <c:v>75.463644696504417</c:v>
                </c:pt>
                <c:pt idx="435">
                  <c:v>78.471044590144487</c:v>
                </c:pt>
                <c:pt idx="436">
                  <c:v>159.10302833723298</c:v>
                </c:pt>
                <c:pt idx="437">
                  <c:v>129.40435244533285</c:v>
                </c:pt>
                <c:pt idx="438">
                  <c:v>144.75741813240197</c:v>
                </c:pt>
                <c:pt idx="439">
                  <c:v>102.16943310977662</c:v>
                </c:pt>
                <c:pt idx="440">
                  <c:v>75.715017043808359</c:v>
                </c:pt>
                <c:pt idx="441">
                  <c:v>58.167362551775973</c:v>
                </c:pt>
                <c:pt idx="442">
                  <c:v>49.004889665589459</c:v>
                </c:pt>
                <c:pt idx="443">
                  <c:v>39.349239768478505</c:v>
                </c:pt>
                <c:pt idx="444">
                  <c:v>76.926771058576279</c:v>
                </c:pt>
                <c:pt idx="445">
                  <c:v>252.04511978552407</c:v>
                </c:pt>
                <c:pt idx="446">
                  <c:v>271.53241124091801</c:v>
                </c:pt>
                <c:pt idx="447">
                  <c:v>295.98828458584279</c:v>
                </c:pt>
                <c:pt idx="448">
                  <c:v>290.51752541120425</c:v>
                </c:pt>
                <c:pt idx="449">
                  <c:v>180.6999633465077</c:v>
                </c:pt>
                <c:pt idx="450">
                  <c:v>123.07847038971737</c:v>
                </c:pt>
                <c:pt idx="451">
                  <c:v>102.82002143400517</c:v>
                </c:pt>
                <c:pt idx="452">
                  <c:v>76.134818146266099</c:v>
                </c:pt>
                <c:pt idx="453">
                  <c:v>58.45361084565404</c:v>
                </c:pt>
                <c:pt idx="454">
                  <c:v>46.150889260865895</c:v>
                </c:pt>
                <c:pt idx="455">
                  <c:v>37.259900999324948</c:v>
                </c:pt>
                <c:pt idx="456">
                  <c:v>33.7576998185246</c:v>
                </c:pt>
                <c:pt idx="457">
                  <c:v>43.319461025786929</c:v>
                </c:pt>
                <c:pt idx="458">
                  <c:v>76.641436798884783</c:v>
                </c:pt>
                <c:pt idx="459">
                  <c:v>90.76836923221957</c:v>
                </c:pt>
                <c:pt idx="460">
                  <c:v>92.86360049863643</c:v>
                </c:pt>
                <c:pt idx="461">
                  <c:v>131.53731082871036</c:v>
                </c:pt>
                <c:pt idx="462">
                  <c:v>103.58697482749969</c:v>
                </c:pt>
                <c:pt idx="463">
                  <c:v>83.677038752345879</c:v>
                </c:pt>
                <c:pt idx="464">
                  <c:v>85.15444202831597</c:v>
                </c:pt>
                <c:pt idx="465">
                  <c:v>154.0702436466371</c:v>
                </c:pt>
                <c:pt idx="466">
                  <c:v>199.49936332435868</c:v>
                </c:pt>
                <c:pt idx="467">
                  <c:v>185.62083126300035</c:v>
                </c:pt>
                <c:pt idx="468">
                  <c:v>125.85239351540328</c:v>
                </c:pt>
                <c:pt idx="469">
                  <c:v>90.67214640902678</c:v>
                </c:pt>
                <c:pt idx="470">
                  <c:v>120.49411857811042</c:v>
                </c:pt>
                <c:pt idx="471">
                  <c:v>316.97835013802217</c:v>
                </c:pt>
                <c:pt idx="472">
                  <c:v>299.10638492374454</c:v>
                </c:pt>
                <c:pt idx="473">
                  <c:v>360.32991332982709</c:v>
                </c:pt>
                <c:pt idx="474">
                  <c:v>341.17640422906777</c:v>
                </c:pt>
                <c:pt idx="475">
                  <c:v>369.21472134726042</c:v>
                </c:pt>
                <c:pt idx="476">
                  <c:v>217.35150712540803</c:v>
                </c:pt>
                <c:pt idx="477">
                  <c:v>163.23595508260158</c:v>
                </c:pt>
                <c:pt idx="478">
                  <c:v>136.0593889073665</c:v>
                </c:pt>
                <c:pt idx="479">
                  <c:v>118.78314838586343</c:v>
                </c:pt>
                <c:pt idx="480">
                  <c:v>86.275185195408937</c:v>
                </c:pt>
                <c:pt idx="481">
                  <c:v>65.288496641196531</c:v>
                </c:pt>
                <c:pt idx="482">
                  <c:v>83.958616220628542</c:v>
                </c:pt>
                <c:pt idx="483">
                  <c:v>63.740214745117775</c:v>
                </c:pt>
                <c:pt idx="484">
                  <c:v>49.884360945861403</c:v>
                </c:pt>
                <c:pt idx="485">
                  <c:v>39.98969363961313</c:v>
                </c:pt>
                <c:pt idx="486">
                  <c:v>32.689445676524485</c:v>
                </c:pt>
                <c:pt idx="487">
                  <c:v>27.158360980031716</c:v>
                </c:pt>
                <c:pt idx="488">
                  <c:v>22.874080880463609</c:v>
                </c:pt>
                <c:pt idx="489">
                  <c:v>19.492940626370732</c:v>
                </c:pt>
                <c:pt idx="490">
                  <c:v>17.144955863628205</c:v>
                </c:pt>
                <c:pt idx="491">
                  <c:v>14.873705583720474</c:v>
                </c:pt>
                <c:pt idx="492">
                  <c:v>17.805626318078584</c:v>
                </c:pt>
                <c:pt idx="493">
                  <c:v>17.533549611704945</c:v>
                </c:pt>
                <c:pt idx="494">
                  <c:v>28.286073664960089</c:v>
                </c:pt>
                <c:pt idx="495">
                  <c:v>63.750571422338034</c:v>
                </c:pt>
                <c:pt idx="496">
                  <c:v>53.479469239681215</c:v>
                </c:pt>
                <c:pt idx="497">
                  <c:v>69.325913701061353</c:v>
                </c:pt>
                <c:pt idx="498">
                  <c:v>53.776929830763706</c:v>
                </c:pt>
                <c:pt idx="499">
                  <c:v>42.805851996426362</c:v>
                </c:pt>
                <c:pt idx="500">
                  <c:v>34.788997889828963</c:v>
                </c:pt>
                <c:pt idx="501">
                  <c:v>28.762800065714725</c:v>
                </c:pt>
                <c:pt idx="502">
                  <c:v>24.302516814909222</c:v>
                </c:pt>
                <c:pt idx="503">
                  <c:v>20.626751198914061</c:v>
                </c:pt>
                <c:pt idx="504">
                  <c:v>17.695190398621804</c:v>
                </c:pt>
                <c:pt idx="505">
                  <c:v>15.322688580113697</c:v>
                </c:pt>
                <c:pt idx="506">
                  <c:v>26.542857494878813</c:v>
                </c:pt>
                <c:pt idx="507">
                  <c:v>22.391854101213049</c:v>
                </c:pt>
                <c:pt idx="508">
                  <c:v>19.17058027223316</c:v>
                </c:pt>
                <c:pt idx="509">
                  <c:v>16.520748333146248</c:v>
                </c:pt>
                <c:pt idx="510">
                  <c:v>14.362883768077024</c:v>
                </c:pt>
                <c:pt idx="511">
                  <c:v>12.584349787497812</c:v>
                </c:pt>
                <c:pt idx="512">
                  <c:v>11.102743193412705</c:v>
                </c:pt>
                <c:pt idx="513">
                  <c:v>10.621724882509167</c:v>
                </c:pt>
                <c:pt idx="514">
                  <c:v>9.6109464690594386</c:v>
                </c:pt>
                <c:pt idx="515">
                  <c:v>8.5902732791847054</c:v>
                </c:pt>
                <c:pt idx="516">
                  <c:v>7.7164110535975929</c:v>
                </c:pt>
                <c:pt idx="517">
                  <c:v>6.9630886176108078</c:v>
                </c:pt>
                <c:pt idx="518">
                  <c:v>6.3095949079895082</c:v>
                </c:pt>
                <c:pt idx="519">
                  <c:v>5.739432894925323</c:v>
                </c:pt>
                <c:pt idx="520">
                  <c:v>5.2393375901905399</c:v>
                </c:pt>
                <c:pt idx="521">
                  <c:v>4.7985500201484061</c:v>
                </c:pt>
                <c:pt idx="522">
                  <c:v>4.4082738268952486</c:v>
                </c:pt>
                <c:pt idx="523">
                  <c:v>4.0617436857708631</c:v>
                </c:pt>
                <c:pt idx="524">
                  <c:v>3.7519410647137179</c:v>
                </c:pt>
                <c:pt idx="525">
                  <c:v>3.4743884891460364</c:v>
                </c:pt>
                <c:pt idx="526">
                  <c:v>3.2248747112029883</c:v>
                </c:pt>
                <c:pt idx="527">
                  <c:v>2.9998443651266955</c:v>
                </c:pt>
                <c:pt idx="528">
                  <c:v>2.79628014086886</c:v>
                </c:pt>
                <c:pt idx="529">
                  <c:v>2.6116087996598272</c:v>
                </c:pt>
                <c:pt idx="530">
                  <c:v>2.4436256927954485</c:v>
                </c:pt>
                <c:pt idx="531">
                  <c:v>2.2904337498791896</c:v>
                </c:pt>
                <c:pt idx="532">
                  <c:v>2.1503938632819337</c:v>
                </c:pt>
                <c:pt idx="533">
                  <c:v>2.0220843089726133</c:v>
                </c:pt>
                <c:pt idx="534">
                  <c:v>1.9042673782320994</c:v>
                </c:pt>
                <c:pt idx="535">
                  <c:v>1.7958617982383394</c:v>
                </c:pt>
                <c:pt idx="536">
                  <c:v>1.6959198264747402</c:v>
                </c:pt>
                <c:pt idx="537">
                  <c:v>1.6036480734978842</c:v>
                </c:pt>
                <c:pt idx="538">
                  <c:v>1.518228798930074</c:v>
                </c:pt>
                <c:pt idx="539">
                  <c:v>1.4390551667101288</c:v>
                </c:pt>
                <c:pt idx="540">
                  <c:v>1.3655506878081767</c:v>
                </c:pt>
                <c:pt idx="541">
                  <c:v>1.2972027580161007</c:v>
                </c:pt>
                <c:pt idx="542">
                  <c:v>1.2335544376584915</c:v>
                </c:pt>
                <c:pt idx="543">
                  <c:v>1.1741974305807392</c:v>
                </c:pt>
                <c:pt idx="544">
                  <c:v>1.1187660675354296</c:v>
                </c:pt>
                <c:pt idx="545">
                  <c:v>1.0669321338764819</c:v>
                </c:pt>
                <c:pt idx="546">
                  <c:v>1.0184004095111017</c:v>
                </c:pt>
                <c:pt idx="547">
                  <c:v>0.9729048117619562</c:v>
                </c:pt>
                <c:pt idx="548">
                  <c:v>0.93020505025084566</c:v>
                </c:pt>
                <c:pt idx="549">
                  <c:v>0.89008371798522457</c:v>
                </c:pt>
                <c:pt idx="550">
                  <c:v>0.85234375518070749</c:v>
                </c:pt>
                <c:pt idx="551">
                  <c:v>0.8168062325149138</c:v>
                </c:pt>
                <c:pt idx="552">
                  <c:v>0.7866645847075483</c:v>
                </c:pt>
                <c:pt idx="553">
                  <c:v>0.75530802699626953</c:v>
                </c:pt>
                <c:pt idx="554">
                  <c:v>0.72525886513550664</c:v>
                </c:pt>
                <c:pt idx="555">
                  <c:v>0.69685615181272043</c:v>
                </c:pt>
                <c:pt idx="556">
                  <c:v>0.66998558183256662</c:v>
                </c:pt>
                <c:pt idx="557">
                  <c:v>0.64454241462238904</c:v>
                </c:pt>
                <c:pt idx="558">
                  <c:v>0.6204305412386083</c:v>
                </c:pt>
                <c:pt idx="559">
                  <c:v>0.5975616549748155</c:v>
                </c:pt>
                <c:pt idx="560">
                  <c:v>0.57585451270702626</c:v>
                </c:pt>
                <c:pt idx="561">
                  <c:v>0.55523427587335805</c:v>
                </c:pt>
                <c:pt idx="562">
                  <c:v>0.53563192148398064</c:v>
                </c:pt>
                <c:pt idx="563">
                  <c:v>0.51698371483512395</c:v>
                </c:pt>
                <c:pt idx="564">
                  <c:v>0.49923073669331036</c:v>
                </c:pt>
                <c:pt idx="565">
                  <c:v>0.48231845865195577</c:v>
                </c:pt>
                <c:pt idx="566">
                  <c:v>0.4661963611662524</c:v>
                </c:pt>
                <c:pt idx="567">
                  <c:v>0.45081758946404549</c:v>
                </c:pt>
                <c:pt idx="568">
                  <c:v>0.43613864312709111</c:v>
                </c:pt>
                <c:pt idx="569">
                  <c:v>0.42211909565278827</c:v>
                </c:pt>
                <c:pt idx="570">
                  <c:v>0.40872134075312949</c:v>
                </c:pt>
                <c:pt idx="571">
                  <c:v>0.39591036253519862</c:v>
                </c:pt>
                <c:pt idx="572">
                  <c:v>0.38365352704451777</c:v>
                </c:pt>
                <c:pt idx="573">
                  <c:v>0.37192039294607809</c:v>
                </c:pt>
                <c:pt idx="574">
                  <c:v>0.36068253937403233</c:v>
                </c:pt>
                <c:pt idx="575">
                  <c:v>0.34991340920494401</c:v>
                </c:pt>
                <c:pt idx="576">
                  <c:v>0.33958816620557669</c:v>
                </c:pt>
                <c:pt idx="577">
                  <c:v>0.32968356467818594</c:v>
                </c:pt>
                <c:pt idx="578">
                  <c:v>0.32017783037740505</c:v>
                </c:pt>
                <c:pt idx="579">
                  <c:v>0.3110505516057947</c:v>
                </c:pt>
                <c:pt idx="580">
                  <c:v>0.30228257951231763</c:v>
                </c:pt>
                <c:pt idx="581">
                  <c:v>0.29385593672146787</c:v>
                </c:pt>
                <c:pt idx="582">
                  <c:v>0.28575373351223826</c:v>
                </c:pt>
                <c:pt idx="583">
                  <c:v>0.27796009084707002</c:v>
                </c:pt>
                <c:pt idx="584">
                  <c:v>0.27046006962271801</c:v>
                </c:pt>
                <c:pt idx="585">
                  <c:v>0.26323960557867532</c:v>
                </c:pt>
                <c:pt idx="586">
                  <c:v>0.25628544935546466</c:v>
                </c:pt>
                <c:pt idx="587">
                  <c:v>0.24958511124551769</c:v>
                </c:pt>
                <c:pt idx="588">
                  <c:v>0.24312681022430652</c:v>
                </c:pt>
                <c:pt idx="589">
                  <c:v>0.23689942688950782</c:v>
                </c:pt>
                <c:pt idx="590">
                  <c:v>0.23089245997180838</c:v>
                </c:pt>
                <c:pt idx="591">
                  <c:v>0.22509598611301554</c:v>
                </c:pt>
                <c:pt idx="592">
                  <c:v>0.21950062263586687</c:v>
                </c:pt>
                <c:pt idx="593">
                  <c:v>0.21409749305565878</c:v>
                </c:pt>
                <c:pt idx="594">
                  <c:v>0.20887819510693972</c:v>
                </c:pt>
                <c:pt idx="595">
                  <c:v>0.20383477107928036</c:v>
                </c:pt>
                <c:pt idx="596">
                  <c:v>0.19895968027481781</c:v>
                </c:pt>
                <c:pt idx="597">
                  <c:v>0.19424577341710994</c:v>
                </c:pt>
                <c:pt idx="598">
                  <c:v>0.18968626885599327</c:v>
                </c:pt>
                <c:pt idx="599">
                  <c:v>0.18527473042684581</c:v>
                </c:pt>
                <c:pt idx="600">
                  <c:v>0.18100504683502122</c:v>
                </c:pt>
                <c:pt idx="601">
                  <c:v>0.17687141244740182</c:v>
                </c:pt>
                <c:pt idx="602">
                  <c:v>0.17286830938315548</c:v>
                </c:pt>
                <c:pt idx="603">
                  <c:v>0.16899049080493853</c:v>
                </c:pt>
                <c:pt idx="604">
                  <c:v>0.1652329653201218</c:v>
                </c:pt>
                <c:pt idx="605">
                  <c:v>0.16159098240915459</c:v>
                </c:pt>
                <c:pt idx="606">
                  <c:v>0.15806001880504983</c:v>
                </c:pt>
                <c:pt idx="607">
                  <c:v>0.15463576575420299</c:v>
                </c:pt>
                <c:pt idx="608">
                  <c:v>0.1513141170944427</c:v>
                </c:pt>
                <c:pt idx="609">
                  <c:v>0.14809115809137022</c:v>
                </c:pt>
                <c:pt idx="610">
                  <c:v>0.14496315497876841</c:v>
                </c:pt>
                <c:pt idx="611">
                  <c:v>0.14192654515314945</c:v>
                </c:pt>
                <c:pt idx="612">
                  <c:v>0.13897792797644873</c:v>
                </c:pt>
                <c:pt idx="613">
                  <c:v>0.13611405614444494</c:v>
                </c:pt>
                <c:pt idx="614">
                  <c:v>0.13333182758178064</c:v>
                </c:pt>
                <c:pt idx="615">
                  <c:v>0.13062827782745137</c:v>
                </c:pt>
                <c:pt idx="616">
                  <c:v>0.1280005728773804</c:v>
                </c:pt>
                <c:pt idx="617">
                  <c:v>0.12544600245322254</c:v>
                </c:pt>
                <c:pt idx="618">
                  <c:v>0.12296197366884545</c:v>
                </c:pt>
                <c:pt idx="619">
                  <c:v>0.12054600506806069</c:v>
                </c:pt>
                <c:pt idx="620">
                  <c:v>0.11819572100912522</c:v>
                </c:pt>
                <c:pt idx="621">
                  <c:v>0.11590884637332549</c:v>
                </c:pt>
                <c:pt idx="622">
                  <c:v>0.11368320157660047</c:v>
                </c:pt>
                <c:pt idx="623">
                  <c:v>0.11151669786468008</c:v>
                </c:pt>
                <c:pt idx="624">
                  <c:v>0.10940733287360699</c:v>
                </c:pt>
                <c:pt idx="625">
                  <c:v>0.10735318643880086</c:v>
                </c:pt>
                <c:pt idx="626">
                  <c:v>0.10535241663700548</c:v>
                </c:pt>
                <c:pt idx="627">
                  <c:v>0.10340325604655913</c:v>
                </c:pt>
                <c:pt idx="628">
                  <c:v>0.1015040082124339</c:v>
                </c:pt>
                <c:pt idx="629">
                  <c:v>9.9653044303427057E-2</c:v>
                </c:pt>
                <c:pt idx="630">
                  <c:v>9.7848799949749862E-2</c:v>
                </c:pt>
                <c:pt idx="631">
                  <c:v>9.6089772250054717E-2</c:v>
                </c:pt>
                <c:pt idx="632">
                  <c:v>9.4374516937686018E-2</c:v>
                </c:pt>
                <c:pt idx="633">
                  <c:v>9.2701645696616583E-2</c:v>
                </c:pt>
                <c:pt idx="634">
                  <c:v>9.1069823618172924E-2</c:v>
                </c:pt>
                <c:pt idx="635">
                  <c:v>8.9477766790233407E-2</c:v>
                </c:pt>
                <c:pt idx="636">
                  <c:v>8.7924240011133442E-2</c:v>
                </c:pt>
                <c:pt idx="637">
                  <c:v>8.640805462101564E-2</c:v>
                </c:pt>
                <c:pt idx="638">
                  <c:v>8.4928066443830524E-2</c:v>
                </c:pt>
                <c:pt idx="639">
                  <c:v>8.348317383363299E-2</c:v>
                </c:pt>
                <c:pt idx="640">
                  <c:v>8.2072315819222655E-2</c:v>
                </c:pt>
                <c:pt idx="641">
                  <c:v>8.0694470341555621E-2</c:v>
                </c:pt>
                <c:pt idx="642">
                  <c:v>7.9348652578701995E-2</c:v>
                </c:pt>
                <c:pt idx="643">
                  <c:v>7.8033913353455928E-2</c:v>
                </c:pt>
                <c:pt idx="644">
                  <c:v>7.6749337619002753E-2</c:v>
                </c:pt>
                <c:pt idx="645">
                  <c:v>7.549404301833651E-2</c:v>
                </c:pt>
                <c:pt idx="646">
                  <c:v>7.426717851338159E-2</c:v>
                </c:pt>
                <c:pt idx="647">
                  <c:v>7.3067923080021177E-2</c:v>
                </c:pt>
                <c:pt idx="648">
                  <c:v>7.1895484465463205E-2</c:v>
                </c:pt>
                <c:pt idx="649">
                  <c:v>7.0749098004590463E-2</c:v>
                </c:pt>
                <c:pt idx="650">
                  <c:v>6.9628025492141199E-2</c:v>
                </c:pt>
                <c:pt idx="651">
                  <c:v>6.8531554107754258E-2</c:v>
                </c:pt>
                <c:pt idx="652">
                  <c:v>6.7458995391087045E-2</c:v>
                </c:pt>
                <c:pt idx="653">
                  <c:v>6.6409684264380278E-2</c:v>
                </c:pt>
                <c:pt idx="654">
                  <c:v>6.5382978099993175E-2</c:v>
                </c:pt>
                <c:pt idx="655">
                  <c:v>6.4378255830580849E-2</c:v>
                </c:pt>
                <c:pt idx="656">
                  <c:v>6.3394917099715106E-2</c:v>
                </c:pt>
                <c:pt idx="657">
                  <c:v>6.2432381450878136E-2</c:v>
                </c:pt>
                <c:pt idx="658">
                  <c:v>6.1490087552877402E-2</c:v>
                </c:pt>
                <c:pt idx="659">
                  <c:v>6.0567492459836843E-2</c:v>
                </c:pt>
                <c:pt idx="660">
                  <c:v>5.9664070904027831E-2</c:v>
                </c:pt>
                <c:pt idx="661">
                  <c:v>5.8779314619895044E-2</c:v>
                </c:pt>
                <c:pt idx="662">
                  <c:v>5.7912731697730042E-2</c:v>
                </c:pt>
                <c:pt idx="663">
                  <c:v>5.7063845965524301E-2</c:v>
                </c:pt>
                <c:pt idx="664">
                  <c:v>5.62321963976199E-2</c:v>
                </c:pt>
                <c:pt idx="665">
                  <c:v>5.5417336548846639E-2</c:v>
                </c:pt>
                <c:pt idx="666">
                  <c:v>5.4618834012909234E-2</c:v>
                </c:pt>
                <c:pt idx="667">
                  <c:v>5.3836269903853477E-2</c:v>
                </c:pt>
                <c:pt idx="668">
                  <c:v>5.306923835950151E-2</c:v>
                </c:pt>
                <c:pt idx="669">
                  <c:v>5.2317346065809497E-2</c:v>
                </c:pt>
                <c:pt idx="670">
                  <c:v>5.1580211801152763E-2</c:v>
                </c:pt>
                <c:pt idx="671">
                  <c:v>5.0857465999597881E-2</c:v>
                </c:pt>
                <c:pt idx="672">
                  <c:v>5.0148750332269731E-2</c:v>
                </c:pt>
                <c:pt idx="673">
                  <c:v>4.9453717305969702E-2</c:v>
                </c:pt>
                <c:pt idx="674">
                  <c:v>4.8772029878242008E-2</c:v>
                </c:pt>
                <c:pt idx="675">
                  <c:v>4.8103361088130243E-2</c:v>
                </c:pt>
                <c:pt idx="676">
                  <c:v>5.2065719480587642E-2</c:v>
                </c:pt>
                <c:pt idx="677">
                  <c:v>5.13335057587005E-2</c:v>
                </c:pt>
                <c:pt idx="678">
                  <c:v>5.0615557737548278E-2</c:v>
                </c:pt>
                <c:pt idx="679">
                  <c:v>4.9911520807204436E-2</c:v>
                </c:pt>
                <c:pt idx="680">
                  <c:v>5.0625399074175924E-2</c:v>
                </c:pt>
                <c:pt idx="681">
                  <c:v>5.2577739669970945E-2</c:v>
                </c:pt>
                <c:pt idx="682">
                  <c:v>5.1835503718790199E-2</c:v>
                </c:pt>
                <c:pt idx="683">
                  <c:v>5.1107783754138936E-2</c:v>
                </c:pt>
                <c:pt idx="684">
                  <c:v>5.0394217576655798E-2</c:v>
                </c:pt>
                <c:pt idx="685">
                  <c:v>4.9694453960658379E-2</c:v>
                </c:pt>
                <c:pt idx="686">
                  <c:v>4.9008152263565294E-2</c:v>
                </c:pt>
                <c:pt idx="687">
                  <c:v>4.8334982051266573E-2</c:v>
                </c:pt>
                <c:pt idx="688">
                  <c:v>4.7674622738710912E-2</c:v>
                </c:pt>
                <c:pt idx="689">
                  <c:v>4.7026763245010948E-2</c:v>
                </c:pt>
                <c:pt idx="690">
                  <c:v>4.6391101662406592E-2</c:v>
                </c:pt>
                <c:pt idx="691">
                  <c:v>4.5767344938458784E-2</c:v>
                </c:pt>
                <c:pt idx="692">
                  <c:v>4.5155208570877188E-2</c:v>
                </c:pt>
                <c:pt idx="693">
                  <c:v>4.4554416314415805E-2</c:v>
                </c:pt>
                <c:pt idx="694">
                  <c:v>4.3964699899298507E-2</c:v>
                </c:pt>
                <c:pt idx="695">
                  <c:v>4.3385798760663744E-2</c:v>
                </c:pt>
                <c:pt idx="696">
                  <c:v>4.2817459778540935E-2</c:v>
                </c:pt>
                <c:pt idx="697">
                  <c:v>4.2259437027897966E-2</c:v>
                </c:pt>
                <c:pt idx="698">
                  <c:v>4.1711491538318671E-2</c:v>
                </c:pt>
                <c:pt idx="699">
                  <c:v>4.1173391062893368E-2</c:v>
                </c:pt>
                <c:pt idx="700">
                  <c:v>4.0644909855922458E-2</c:v>
                </c:pt>
                <c:pt idx="701">
                  <c:v>4.0125828459055816E-2</c:v>
                </c:pt>
                <c:pt idx="702">
                  <c:v>6.0647688172252329E-2</c:v>
                </c:pt>
                <c:pt idx="703">
                  <c:v>0.23226140424131839</c:v>
                </c:pt>
                <c:pt idx="704">
                  <c:v>0.22641714557968023</c:v>
                </c:pt>
                <c:pt idx="705">
                  <c:v>0.22077611911926717</c:v>
                </c:pt>
                <c:pt idx="706">
                  <c:v>0.21532933434089416</c:v>
                </c:pt>
                <c:pt idx="707">
                  <c:v>0.21006828212019787</c:v>
                </c:pt>
                <c:pt idx="708">
                  <c:v>0.20498490454715129</c:v>
                </c:pt>
                <c:pt idx="709">
                  <c:v>0.20007156690907033</c:v>
                </c:pt>
                <c:pt idx="710">
                  <c:v>0.19532103166291326</c:v>
                </c:pt>
                <c:pt idx="711">
                  <c:v>0.1907264342382036</c:v>
                </c:pt>
                <c:pt idx="712">
                  <c:v>0.18628126052592953</c:v>
                </c:pt>
                <c:pt idx="713">
                  <c:v>0.18197932592144289</c:v>
                </c:pt>
                <c:pt idx="714">
                  <c:v>0.17781475580081621</c:v>
                </c:pt>
                <c:pt idx="715">
                  <c:v>0.17378196732049339</c:v>
                </c:pt>
                <c:pt idx="716">
                  <c:v>0.16987565243943617</c:v>
                </c:pt>
                <c:pt idx="717">
                  <c:v>0.1660907620714889</c:v>
                </c:pt>
                <c:pt idx="718">
                  <c:v>0.16242249128340058</c:v>
                </c:pt>
                <c:pt idx="719">
                  <c:v>0.15886626546095695</c:v>
                </c:pt>
                <c:pt idx="720">
                  <c:v>0.15541772737204895</c:v>
                </c:pt>
                <c:pt idx="721">
                  <c:v>0.15207272506130493</c:v>
                </c:pt>
                <c:pt idx="722">
                  <c:v>0.1488273005161998</c:v>
                </c:pt>
                <c:pt idx="723">
                  <c:v>0.14567767904936382</c:v>
                </c:pt>
                <c:pt idx="724">
                  <c:v>0.14262025934620598</c:v>
                </c:pt>
                <c:pt idx="725">
                  <c:v>0.13965160413098035</c:v>
                </c:pt>
                <c:pt idx="726">
                  <c:v>0.13676843140807773</c:v>
                </c:pt>
                <c:pt idx="727">
                  <c:v>0.13396760623868342</c:v>
                </c:pt>
                <c:pt idx="728">
                  <c:v>0.13124613301599722</c:v>
                </c:pt>
                <c:pt idx="729">
                  <c:v>0.12860114820502228</c:v>
                </c:pt>
                <c:pt idx="730">
                  <c:v>0.12602991351550019</c:v>
                </c:pt>
                <c:pt idx="731">
                  <c:v>0.12352980947892479</c:v>
                </c:pt>
                <c:pt idx="732">
                  <c:v>0.12109832940273373</c:v>
                </c:pt>
                <c:pt idx="733">
                  <c:v>0.11873307367676225</c:v>
                </c:pt>
                <c:pt idx="734">
                  <c:v>0.11643174440887057</c:v>
                </c:pt>
                <c:pt idx="735">
                  <c:v>0.11419214036833315</c:v>
                </c:pt>
                <c:pt idx="736">
                  <c:v>0.1120121522171262</c:v>
                </c:pt>
                <c:pt idx="737">
                  <c:v>0.10988975801067026</c:v>
                </c:pt>
                <c:pt idx="738">
                  <c:v>0.10782301895089856</c:v>
                </c:pt>
                <c:pt idx="739">
                  <c:v>0.10581007537572462</c:v>
                </c:pt>
                <c:pt idx="740">
                  <c:v>0.10384914297010531</c:v>
                </c:pt>
                <c:pt idx="741">
                  <c:v>0.10193850918491952</c:v>
                </c:pt>
                <c:pt idx="742">
                  <c:v>0.10007652985083439</c:v>
                </c:pt>
                <c:pt idx="743">
                  <c:v>9.8261625975212152E-2</c:v>
                </c:pt>
                <c:pt idx="744">
                  <c:v>9.6492280710920475E-2</c:v>
                </c:pt>
                <c:pt idx="745">
                  <c:v>9.4767036486662598E-2</c:v>
                </c:pt>
                <c:pt idx="746">
                  <c:v>9.3084492289140203E-2</c:v>
                </c:pt>
                <c:pt idx="747">
                  <c:v>9.1443301088006648E-2</c:v>
                </c:pt>
                <c:pt idx="748">
                  <c:v>8.9842167395164207E-2</c:v>
                </c:pt>
                <c:pt idx="749">
                  <c:v>8.8279844950517578E-2</c:v>
                </c:pt>
                <c:pt idx="750">
                  <c:v>0.10160377794425245</c:v>
                </c:pt>
                <c:pt idx="751">
                  <c:v>0.13058693600629223</c:v>
                </c:pt>
                <c:pt idx="752">
                  <c:v>0.19583792117951282</c:v>
                </c:pt>
                <c:pt idx="753">
                  <c:v>0.19122642743092821</c:v>
                </c:pt>
                <c:pt idx="754">
                  <c:v>0.18676506028889886</c:v>
                </c:pt>
                <c:pt idx="755">
                  <c:v>0.18244759974091548</c:v>
                </c:pt>
                <c:pt idx="756">
                  <c:v>0.17826813784454901</c:v>
                </c:pt>
                <c:pt idx="757">
                  <c:v>0.17422106038606341</c:v>
                </c:pt>
                <c:pt idx="758">
                  <c:v>0.17030102977222511</c:v>
                </c:pt>
                <c:pt idx="759">
                  <c:v>0.16650296906213036</c:v>
                </c:pt>
                <c:pt idx="760">
                  <c:v>0.16282204705366971</c:v>
                </c:pt>
                <c:pt idx="761">
                  <c:v>0.159253664346345</c:v>
                </c:pt>
                <c:pt idx="762">
                  <c:v>0.15579344030858736</c:v>
                </c:pt>
                <c:pt idx="763">
                  <c:v>0.15243720088359342</c:v>
                </c:pt>
                <c:pt idx="764">
                  <c:v>0.14918096717302526</c:v>
                </c:pt>
                <c:pt idx="765">
                  <c:v>0.14602094474279648</c:v>
                </c:pt>
                <c:pt idx="766">
                  <c:v>0.15064931026178122</c:v>
                </c:pt>
                <c:pt idx="767">
                  <c:v>0.15414657085515504</c:v>
                </c:pt>
                <c:pt idx="768">
                  <c:v>0.18187738615541699</c:v>
                </c:pt>
                <c:pt idx="769">
                  <c:v>0.28135422520627124</c:v>
                </c:pt>
                <c:pt idx="770">
                  <c:v>0.3530486554392317</c:v>
                </c:pt>
                <c:pt idx="771">
                  <c:v>1.6443796056598661</c:v>
                </c:pt>
                <c:pt idx="772">
                  <c:v>1.5559361724363929</c:v>
                </c:pt>
                <c:pt idx="773">
                  <c:v>1.4740217545766263</c:v>
                </c:pt>
                <c:pt idx="774">
                  <c:v>1.3980279925672516</c:v>
                </c:pt>
                <c:pt idx="775">
                  <c:v>1.3274145725864881</c:v>
                </c:pt>
                <c:pt idx="776">
                  <c:v>1.2742947663356035</c:v>
                </c:pt>
                <c:pt idx="777">
                  <c:v>1.2122005515899936</c:v>
                </c:pt>
                <c:pt idx="778">
                  <c:v>1.1542644145200445</c:v>
                </c:pt>
                <c:pt idx="779">
                  <c:v>1.1001344145533507</c:v>
                </c:pt>
                <c:pt idx="780">
                  <c:v>1.0494944213304036</c:v>
                </c:pt>
                <c:pt idx="781">
                  <c:v>1.0020598782243169</c:v>
                </c:pt>
                <c:pt idx="782">
                  <c:v>0.95757413487783616</c:v>
                </c:pt>
                <c:pt idx="783">
                  <c:v>0.91580526351969704</c:v>
                </c:pt>
                <c:pt idx="784">
                  <c:v>0.87654328786767854</c:v>
                </c:pt>
                <c:pt idx="785">
                  <c:v>0.83959776495307781</c:v>
                </c:pt>
                <c:pt idx="786">
                  <c:v>0.81135191085400238</c:v>
                </c:pt>
                <c:pt idx="787">
                  <c:v>0.83166706593409345</c:v>
                </c:pt>
                <c:pt idx="788">
                  <c:v>1.4712414450818836</c:v>
                </c:pt>
                <c:pt idx="789">
                  <c:v>11.980302973046534</c:v>
                </c:pt>
                <c:pt idx="790">
                  <c:v>87.289372323201931</c:v>
                </c:pt>
                <c:pt idx="791">
                  <c:v>202.78143502166427</c:v>
                </c:pt>
                <c:pt idx="792">
                  <c:v>135.37109148778876</c:v>
                </c:pt>
                <c:pt idx="793">
                  <c:v>134.05063866050307</c:v>
                </c:pt>
                <c:pt idx="794">
                  <c:v>224.27466673319361</c:v>
                </c:pt>
                <c:pt idx="795">
                  <c:v>374.63986864566272</c:v>
                </c:pt>
                <c:pt idx="796">
                  <c:v>231.80407219235764</c:v>
                </c:pt>
                <c:pt idx="797">
                  <c:v>150.95358116379225</c:v>
                </c:pt>
                <c:pt idx="798">
                  <c:v>105.85932920025577</c:v>
                </c:pt>
                <c:pt idx="799">
                  <c:v>78.08901982128279</c:v>
                </c:pt>
                <c:pt idx="800">
                  <c:v>59.782591785307652</c:v>
                </c:pt>
                <c:pt idx="801">
                  <c:v>47.094101661056627</c:v>
                </c:pt>
                <c:pt idx="802">
                  <c:v>37.952283176239931</c:v>
                </c:pt>
                <c:pt idx="803">
                  <c:v>31.158987310865147</c:v>
                </c:pt>
                <c:pt idx="804">
                  <c:v>25.981449328245027</c:v>
                </c:pt>
                <c:pt idx="805">
                  <c:v>21.95100414925297</c:v>
                </c:pt>
                <c:pt idx="806">
                  <c:v>18.756636505007002</c:v>
                </c:pt>
                <c:pt idx="807">
                  <c:v>16.185455779513571</c:v>
                </c:pt>
                <c:pt idx="808">
                  <c:v>14.087835212038023</c:v>
                </c:pt>
                <c:pt idx="809">
                  <c:v>12.356182852333038</c:v>
                </c:pt>
                <c:pt idx="810">
                  <c:v>11.587492028629242</c:v>
                </c:pt>
                <c:pt idx="811">
                  <c:v>10.265608706000474</c:v>
                </c:pt>
                <c:pt idx="812">
                  <c:v>9.7733090873306239</c:v>
                </c:pt>
                <c:pt idx="813">
                  <c:v>11.205138605310834</c:v>
                </c:pt>
                <c:pt idx="814">
                  <c:v>9.9431707226083592</c:v>
                </c:pt>
                <c:pt idx="815">
                  <c:v>16.665833051512994</c:v>
                </c:pt>
                <c:pt idx="816">
                  <c:v>20.386110384595316</c:v>
                </c:pt>
                <c:pt idx="817">
                  <c:v>22.31896831056104</c:v>
                </c:pt>
                <c:pt idx="818">
                  <c:v>21.220739023979917</c:v>
                </c:pt>
                <c:pt idx="819">
                  <c:v>18.172058616933384</c:v>
                </c:pt>
                <c:pt idx="820">
                  <c:v>15.710838090120429</c:v>
                </c:pt>
                <c:pt idx="821">
                  <c:v>13.697690225675604</c:v>
                </c:pt>
                <c:pt idx="822">
                  <c:v>12.031944128001461</c:v>
                </c:pt>
                <c:pt idx="823">
                  <c:v>10.639465974040613</c:v>
                </c:pt>
                <c:pt idx="824">
                  <c:v>9.4647196020176541</c:v>
                </c:pt>
                <c:pt idx="825">
                  <c:v>8.4654610655188307</c:v>
                </c:pt>
                <c:pt idx="826">
                  <c:v>7.6091145790678087</c:v>
                </c:pt>
                <c:pt idx="827">
                  <c:v>7.0153230642481264</c:v>
                </c:pt>
                <c:pt idx="828">
                  <c:v>6.3550347773140849</c:v>
                </c:pt>
                <c:pt idx="829">
                  <c:v>6.7558660329499398</c:v>
                </c:pt>
                <c:pt idx="830">
                  <c:v>7.2975042180662371</c:v>
                </c:pt>
                <c:pt idx="831">
                  <c:v>6.6001779160981489</c:v>
                </c:pt>
                <c:pt idx="832">
                  <c:v>5.9933492620338704</c:v>
                </c:pt>
                <c:pt idx="833">
                  <c:v>5.5390053506848593</c:v>
                </c:pt>
                <c:pt idx="834">
                  <c:v>5.0629272742641529</c:v>
                </c:pt>
                <c:pt idx="835">
                  <c:v>6.7024104946726979</c:v>
                </c:pt>
                <c:pt idx="836">
                  <c:v>6.082532976930592</c:v>
                </c:pt>
                <c:pt idx="837">
                  <c:v>5.5405777718177109</c:v>
                </c:pt>
                <c:pt idx="838">
                  <c:v>5.0643125483428051</c:v>
                </c:pt>
                <c:pt idx="839">
                  <c:v>4.6733324189956438</c:v>
                </c:pt>
                <c:pt idx="840">
                  <c:v>5.0019701606242251</c:v>
                </c:pt>
                <c:pt idx="841">
                  <c:v>7.2578617904987928</c:v>
                </c:pt>
                <c:pt idx="842">
                  <c:v>9.6130391277640488</c:v>
                </c:pt>
                <c:pt idx="843">
                  <c:v>25.741825271455056</c:v>
                </c:pt>
                <c:pt idx="844">
                  <c:v>63.24623037913868</c:v>
                </c:pt>
                <c:pt idx="845">
                  <c:v>93.265716360990197</c:v>
                </c:pt>
                <c:pt idx="846">
                  <c:v>113.33809028939031</c:v>
                </c:pt>
                <c:pt idx="847">
                  <c:v>186.81435491472416</c:v>
                </c:pt>
                <c:pt idx="848">
                  <c:v>154.48160563305416</c:v>
                </c:pt>
                <c:pt idx="849">
                  <c:v>146.73267662177113</c:v>
                </c:pt>
                <c:pt idx="850">
                  <c:v>145.75635711612634</c:v>
                </c:pt>
                <c:pt idx="851">
                  <c:v>120.66002423776577</c:v>
                </c:pt>
                <c:pt idx="852">
                  <c:v>89.536551984486593</c:v>
                </c:pt>
                <c:pt idx="853">
                  <c:v>96.615311103526892</c:v>
                </c:pt>
                <c:pt idx="854">
                  <c:v>72.109332151264184</c:v>
                </c:pt>
                <c:pt idx="855">
                  <c:v>55.697546355175902</c:v>
                </c:pt>
                <c:pt idx="856">
                  <c:v>44.184543806401805</c:v>
                </c:pt>
                <c:pt idx="857">
                  <c:v>35.810361354709428</c:v>
                </c:pt>
                <c:pt idx="858">
                  <c:v>29.539207005032502</c:v>
                </c:pt>
                <c:pt idx="859">
                  <c:v>24.728842775123244</c:v>
                </c:pt>
                <c:pt idx="860">
                  <c:v>20.963859123092149</c:v>
                </c:pt>
                <c:pt idx="861">
                  <c:v>17.965982524478981</c:v>
                </c:pt>
                <c:pt idx="862">
                  <c:v>15.5432104900373</c:v>
                </c:pt>
                <c:pt idx="863">
                  <c:v>13.729113250679209</c:v>
                </c:pt>
                <c:pt idx="864">
                  <c:v>12.058084957757137</c:v>
                </c:pt>
                <c:pt idx="865">
                  <c:v>10.661423443951383</c:v>
                </c:pt>
                <c:pt idx="866">
                  <c:v>16.030687725639261</c:v>
                </c:pt>
                <c:pt idx="867">
                  <c:v>13.960717151577553</c:v>
                </c:pt>
                <c:pt idx="868">
                  <c:v>12.250615454943897</c:v>
                </c:pt>
                <c:pt idx="869">
                  <c:v>16.728533445182268</c:v>
                </c:pt>
                <c:pt idx="870">
                  <c:v>22.783170815614298</c:v>
                </c:pt>
                <c:pt idx="871">
                  <c:v>19.420552946331391</c:v>
                </c:pt>
                <c:pt idx="872">
                  <c:v>16.722913241528182</c:v>
                </c:pt>
                <c:pt idx="873">
                  <c:v>14.5285000481355</c:v>
                </c:pt>
                <c:pt idx="874">
                  <c:v>12.721572213377863</c:v>
                </c:pt>
                <c:pt idx="875">
                  <c:v>11.217591651854125</c:v>
                </c:pt>
                <c:pt idx="876">
                  <c:v>9.9536844225321506</c:v>
                </c:pt>
                <c:pt idx="877">
                  <c:v>8.8823326313041076</c:v>
                </c:pt>
                <c:pt idx="878">
                  <c:v>7.9671052556699333</c:v>
                </c:pt>
                <c:pt idx="879">
                  <c:v>7.1797087673457121</c:v>
                </c:pt>
                <c:pt idx="880">
                  <c:v>6.497911602019272</c:v>
                </c:pt>
                <c:pt idx="881">
                  <c:v>5.9040590703699563</c:v>
                </c:pt>
                <c:pt idx="882">
                  <c:v>5.3839945949389554</c:v>
                </c:pt>
                <c:pt idx="883">
                  <c:v>4.9262652582363247</c:v>
                </c:pt>
                <c:pt idx="884">
                  <c:v>4.5215293270452008</c:v>
                </c:pt>
                <c:pt idx="885">
                  <c:v>4.1621092689352972</c:v>
                </c:pt>
                <c:pt idx="886">
                  <c:v>3.8416509206623517</c:v>
                </c:pt>
                <c:pt idx="887">
                  <c:v>3.5548610241548153</c:v>
                </c:pt>
                <c:pt idx="888">
                  <c:v>3.2973032532088586</c:v>
                </c:pt>
                <c:pt idx="889">
                  <c:v>3.0652383404398149</c:v>
                </c:pt>
                <c:pt idx="890">
                  <c:v>2.8554977700201092</c:v>
                </c:pt>
                <c:pt idx="891">
                  <c:v>2.6653832444436141</c:v>
                </c:pt>
                <c:pt idx="892">
                  <c:v>2.4925861063135373</c:v>
                </c:pt>
                <c:pt idx="893">
                  <c:v>2.3351223299913144</c:v>
                </c:pt>
                <c:pt idx="894">
                  <c:v>2.1912797503314549</c:v>
                </c:pt>
                <c:pt idx="895">
                  <c:v>2.0595749752705106</c:v>
                </c:pt>
                <c:pt idx="896">
                  <c:v>1.9387180114877198</c:v>
                </c:pt>
                <c:pt idx="897">
                  <c:v>1.8275830711031937</c:v>
                </c:pt>
                <c:pt idx="898">
                  <c:v>1.7251843604338009</c:v>
                </c:pt>
                <c:pt idx="899">
                  <c:v>1.63076960115964</c:v>
                </c:pt>
                <c:pt idx="900">
                  <c:v>1.5433399128227847</c:v>
                </c:pt>
                <c:pt idx="901">
                  <c:v>1.4623439481644036</c:v>
                </c:pt>
                <c:pt idx="902">
                  <c:v>1.3871840982689221</c:v>
                </c:pt>
                <c:pt idx="903">
                  <c:v>1.3174866093643043</c:v>
                </c:pt>
                <c:pt idx="904">
                  <c:v>1.254718791199342</c:v>
                </c:pt>
                <c:pt idx="905">
                  <c:v>1.1945678132813937</c:v>
                </c:pt>
                <c:pt idx="906">
                  <c:v>1.13779767920908</c:v>
                </c:pt>
                <c:pt idx="907">
                  <c:v>1.0847362109263641</c:v>
                </c:pt>
                <c:pt idx="908">
                  <c:v>1.0350770747982105</c:v>
                </c:pt>
                <c:pt idx="909">
                  <c:v>1.0031266507406755</c:v>
                </c:pt>
                <c:pt idx="910">
                  <c:v>0.95857517332993347</c:v>
                </c:pt>
                <c:pt idx="911">
                  <c:v>0.91674569301382047</c:v>
                </c:pt>
                <c:pt idx="912">
                  <c:v>0.87742775260568051</c:v>
                </c:pt>
                <c:pt idx="913">
                  <c:v>0.84043048075767979</c:v>
                </c:pt>
                <c:pt idx="914">
                  <c:v>0.80558047001689137</c:v>
                </c:pt>
                <c:pt idx="915">
                  <c:v>0.77331882793097384</c:v>
                </c:pt>
                <c:pt idx="916">
                  <c:v>0.75170276507721934</c:v>
                </c:pt>
                <c:pt idx="917">
                  <c:v>0.72185250450549499</c:v>
                </c:pt>
                <c:pt idx="918">
                  <c:v>0.69363478978719273</c:v>
                </c:pt>
                <c:pt idx="919">
                  <c:v>0.66693648684459339</c:v>
                </c:pt>
                <c:pt idx="920">
                  <c:v>0.64165391123070981</c:v>
                </c:pt>
                <c:pt idx="921">
                  <c:v>0.61769190798759399</c:v>
                </c:pt>
                <c:pt idx="922">
                  <c:v>0.59496303350027735</c:v>
                </c:pt>
                <c:pt idx="923">
                  <c:v>0.57882117449564574</c:v>
                </c:pt>
                <c:pt idx="924">
                  <c:v>0.55805331519119572</c:v>
                </c:pt>
                <c:pt idx="925">
                  <c:v>0.53831265519456772</c:v>
                </c:pt>
                <c:pt idx="926">
                  <c:v>0.52162895036955559</c:v>
                </c:pt>
                <c:pt idx="927">
                  <c:v>1.3502584513400007</c:v>
                </c:pt>
                <c:pt idx="928">
                  <c:v>2.9929320237497419</c:v>
                </c:pt>
                <c:pt idx="929">
                  <c:v>4.230891623533827</c:v>
                </c:pt>
                <c:pt idx="930">
                  <c:v>3.9030734158336369</c:v>
                </c:pt>
                <c:pt idx="931">
                  <c:v>3.6099108581019177</c:v>
                </c:pt>
                <c:pt idx="932">
                  <c:v>3.3468097990823704</c:v>
                </c:pt>
                <c:pt idx="933">
                  <c:v>3.1099022303222195</c:v>
                </c:pt>
                <c:pt idx="934">
                  <c:v>2.8959139460234877</c:v>
                </c:pt>
                <c:pt idx="935">
                  <c:v>2.70205936084766</c:v>
                </c:pt>
                <c:pt idx="936">
                  <c:v>2.5259573203344035</c:v>
                </c:pt>
                <c:pt idx="937">
                  <c:v>2.3655632659734342</c:v>
                </c:pt>
                <c:pt idx="938">
                  <c:v>2.2191142358682621</c:v>
                </c:pt>
                <c:pt idx="939">
                  <c:v>2.0850840092531295</c:v>
                </c:pt>
                <c:pt idx="940">
                  <c:v>1.9621463202278833</c:v>
                </c:pt>
                <c:pt idx="941">
                  <c:v>1.8491445301861626</c:v>
                </c:pt>
                <c:pt idx="942">
                  <c:v>1.7450665001879473</c:v>
                </c:pt>
                <c:pt idx="943">
                  <c:v>1.6490236731278274</c:v>
                </c:pt>
                <c:pt idx="944">
                  <c:v>1.5602335820770279</c:v>
                </c:pt>
                <c:pt idx="945">
                  <c:v>1.4780051610288809</c:v>
                </c:pt>
                <c:pt idx="946">
                  <c:v>1.4017263587829192</c:v>
                </c:pt>
                <c:pt idx="947">
                  <c:v>1.3308536542587373</c:v>
                </c:pt>
                <c:pt idx="948">
                  <c:v>1.2649031484071984</c:v>
                </c:pt>
                <c:pt idx="949">
                  <c:v>1.203442968796562</c:v>
                </c:pt>
                <c:pt idx="950">
                  <c:v>1.1460867714616436</c:v>
                </c:pt>
                <c:pt idx="951">
                  <c:v>1.0924881634310672</c:v>
                </c:pt>
                <c:pt idx="952">
                  <c:v>1.042335900571782</c:v>
                </c:pt>
                <c:pt idx="953">
                  <c:v>0.99534974061409942</c:v>
                </c:pt>
                <c:pt idx="954">
                  <c:v>0.95127685168651355</c:v>
                </c:pt>
                <c:pt idx="955">
                  <c:v>0.90988869336432765</c:v>
                </c:pt>
                <c:pt idx="956">
                  <c:v>0.87097830087662564</c:v>
                </c:pt>
                <c:pt idx="957">
                  <c:v>0.83435791431748552</c:v>
                </c:pt>
                <c:pt idx="958">
                  <c:v>0.79985690393990516</c:v>
                </c:pt>
                <c:pt idx="959">
                  <c:v>0.76731995024791722</c:v>
                </c:pt>
                <c:pt idx="960">
                  <c:v>0.73660544394122829</c:v>
                </c:pt>
                <c:pt idx="961">
                  <c:v>0.70758407604566576</c:v>
                </c:pt>
                <c:pt idx="962">
                  <c:v>0.68013759297289211</c:v>
                </c:pt>
                <c:pt idx="963">
                  <c:v>0.65415769494874643</c:v>
                </c:pt>
                <c:pt idx="964">
                  <c:v>0.62954505935601102</c:v>
                </c:pt>
                <c:pt idx="965">
                  <c:v>0.60620847315599025</c:v>
                </c:pt>
                <c:pt idx="966">
                  <c:v>0.58406406076674611</c:v>
                </c:pt>
                <c:pt idx="967">
                  <c:v>0.56303459565191538</c:v>
                </c:pt>
                <c:pt idx="968">
                  <c:v>0.54304888546830377</c:v>
                </c:pt>
                <c:pt idx="969">
                  <c:v>0.52404122197864178</c:v>
                </c:pt>
                <c:pt idx="970">
                  <c:v>0.50595088809585742</c:v>
                </c:pt>
                <c:pt idx="971">
                  <c:v>0.48872171541816162</c:v>
                </c:pt>
                <c:pt idx="972">
                  <c:v>0.47230168646625298</c:v>
                </c:pt>
                <c:pt idx="973">
                  <c:v>0.45664257656659391</c:v>
                </c:pt>
                <c:pt idx="974">
                  <c:v>0.44169963095614617</c:v>
                </c:pt>
                <c:pt idx="975">
                  <c:v>0.42743127322924396</c:v>
                </c:pt>
                <c:pt idx="976">
                  <c:v>0.4137988417191949</c:v>
                </c:pt>
                <c:pt idx="977">
                  <c:v>0.40076635081641399</c:v>
                </c:pt>
                <c:pt idx="978">
                  <c:v>0.38830027458038396</c:v>
                </c:pt>
                <c:pt idx="979">
                  <c:v>0.37636935031221791</c:v>
                </c:pt>
                <c:pt idx="980">
                  <c:v>0.36494440002443368</c:v>
                </c:pt>
                <c:pt idx="981">
                  <c:v>0.3539981679803032</c:v>
                </c:pt>
                <c:pt idx="982">
                  <c:v>0.3435051726814447</c:v>
                </c:pt>
                <c:pt idx="983">
                  <c:v>0.33344157186316009</c:v>
                </c:pt>
                <c:pt idx="984">
                  <c:v>0.32378503921582291</c:v>
                </c:pt>
                <c:pt idx="985">
                  <c:v>0.31451465169026133</c:v>
                </c:pt>
                <c:pt idx="986">
                  <c:v>0.3056107863680963</c:v>
                </c:pt>
                <c:pt idx="987">
                  <c:v>0.29705502598651123</c:v>
                </c:pt>
                <c:pt idx="988">
                  <c:v>0.28883007230280622</c:v>
                </c:pt>
                <c:pt idx="989">
                  <c:v>0.28091966656892575</c:v>
                </c:pt>
                <c:pt idx="990">
                  <c:v>0.27330851646130849</c:v>
                </c:pt>
                <c:pt idx="991">
                  <c:v>0.26598222887811784</c:v>
                </c:pt>
                <c:pt idx="992">
                  <c:v>0.25892724807515338</c:v>
                </c:pt>
                <c:pt idx="993">
                  <c:v>0.25213079866448357</c:v>
                </c:pt>
                <c:pt idx="994">
                  <c:v>0.24558083304679679</c:v>
                </c:pt>
                <c:pt idx="995">
                  <c:v>0.23926598289036949</c:v>
                </c:pt>
                <c:pt idx="996">
                  <c:v>0.2331755143069566</c:v>
                </c:pt>
                <c:pt idx="997">
                  <c:v>0.22729928640838204</c:v>
                </c:pt>
                <c:pt idx="998">
                  <c:v>0.22162771295753786</c:v>
                </c:pt>
                <c:pt idx="999">
                  <c:v>0.21615172685436035</c:v>
                </c:pt>
                <c:pt idx="1000">
                  <c:v>0.21086274722143744</c:v>
                </c:pt>
                <c:pt idx="1001">
                  <c:v>0.20575264887553119</c:v>
                </c:pt>
                <c:pt idx="1002">
                  <c:v>0.20081373399077068</c:v>
                </c:pt>
                <c:pt idx="1003">
                  <c:v>0.19603870577678065</c:v>
                </c:pt>
                <c:pt idx="1004">
                  <c:v>0.19142064401080161</c:v>
                </c:pt>
                <c:pt idx="1005">
                  <c:v>0.186952982277101</c:v>
                </c:pt>
                <c:pt idx="1006">
                  <c:v>0.18262948677983096</c:v>
                </c:pt>
                <c:pt idx="1007">
                  <c:v>0.17844423660712541</c:v>
                </c:pt>
                <c:pt idx="1008">
                  <c:v>0.17439160533473164</c:v>
                </c:pt>
                <c:pt idx="1009">
                  <c:v>0.17046624386701706</c:v>
                </c:pt>
                <c:pt idx="1010">
                  <c:v>0.16666306442181114</c:v>
                </c:pt>
                <c:pt idx="1011">
                  <c:v>0.16297722557339456</c:v>
                </c:pt>
                <c:pt idx="1012">
                  <c:v>0.15940411827504836</c:v>
                </c:pt>
                <c:pt idx="1013">
                  <c:v>0.15593935278905879</c:v>
                </c:pt>
                <c:pt idx="1014">
                  <c:v>0.15257874645794872</c:v>
                </c:pt>
                <c:pt idx="1015">
                  <c:v>0.14931831225606818</c:v>
                </c:pt>
                <c:pt idx="1016">
                  <c:v>0.14615424806556052</c:v>
                </c:pt>
                <c:pt idx="1017">
                  <c:v>0.143082926625173</c:v>
                </c:pt>
                <c:pt idx="1018">
                  <c:v>0.1401008861044451</c:v>
                </c:pt>
                <c:pt idx="1019">
                  <c:v>0.1372048212595213</c:v>
                </c:pt>
                <c:pt idx="1020">
                  <c:v>0.13439157513023101</c:v>
                </c:pt>
                <c:pt idx="1021">
                  <c:v>0.131658131241184</c:v>
                </c:pt>
                <c:pt idx="1022">
                  <c:v>0.12900160627246929</c:v>
                </c:pt>
                <c:pt idx="1023">
                  <c:v>0.12641924316815942</c:v>
                </c:pt>
                <c:pt idx="1024">
                  <c:v>0.12390840465320006</c:v>
                </c:pt>
                <c:pt idx="1025">
                  <c:v>0.12146656713147051</c:v>
                </c:pt>
                <c:pt idx="1026">
                  <c:v>0.11909131493979686</c:v>
                </c:pt>
                <c:pt idx="1027">
                  <c:v>0.11678033493456896</c:v>
                </c:pt>
                <c:pt idx="1028">
                  <c:v>0.11453141138929462</c:v>
                </c:pt>
                <c:pt idx="1029">
                  <c:v>0.11234242118300036</c:v>
                </c:pt>
                <c:pt idx="1030">
                  <c:v>0.11021132926082756</c:v>
                </c:pt>
                <c:pt idx="1031">
                  <c:v>0.10813618434949618</c:v>
                </c:pt>
                <c:pt idx="1032">
                  <c:v>0.10611511491153507</c:v>
                </c:pt>
                <c:pt idx="1033">
                  <c:v>0.10414632532330746</c:v>
                </c:pt>
                <c:pt idx="1034">
                  <c:v>0.10222809226289874</c:v>
                </c:pt>
                <c:pt idx="1035">
                  <c:v>0.10035876129490082</c:v>
                </c:pt>
                <c:pt idx="1036">
                  <c:v>9.8536743640011359E-2</c:v>
                </c:pt>
                <c:pt idx="1037">
                  <c:v>9.6760513118194433E-2</c:v>
                </c:pt>
                <c:pt idx="1038">
                  <c:v>9.5028603254904906E-2</c:v>
                </c:pt>
                <c:pt idx="1039">
                  <c:v>9.3339604540587318E-2</c:v>
                </c:pt>
                <c:pt idx="1040">
                  <c:v>9.1692161834310365E-2</c:v>
                </c:pt>
                <c:pt idx="1041">
                  <c:v>9.0084971903003061E-2</c:v>
                </c:pt>
                <c:pt idx="1042">
                  <c:v>8.8516781088321145E-2</c:v>
                </c:pt>
                <c:pt idx="1043">
                  <c:v>8.6986383093691097E-2</c:v>
                </c:pt>
                <c:pt idx="1044">
                  <c:v>8.5492616884563333E-2</c:v>
                </c:pt>
                <c:pt idx="1045">
                  <c:v>8.4034364695352512E-2</c:v>
                </c:pt>
                <c:pt idx="1046">
                  <c:v>8.2610550136963931E-2</c:v>
                </c:pt>
                <c:pt idx="1047">
                  <c:v>8.1220136399189652E-2</c:v>
                </c:pt>
                <c:pt idx="1048">
                  <c:v>7.9862124542618623E-2</c:v>
                </c:pt>
                <c:pt idx="1049">
                  <c:v>7.8535551875042547E-2</c:v>
                </c:pt>
                <c:pt idx="1050">
                  <c:v>7.7239490407650518E-2</c:v>
                </c:pt>
                <c:pt idx="1051">
                  <c:v>7.5973045386596438E-2</c:v>
                </c:pt>
                <c:pt idx="1052">
                  <c:v>7.4735353895796261E-2</c:v>
                </c:pt>
                <c:pt idx="1053">
                  <c:v>7.3525583527061983E-2</c:v>
                </c:pt>
                <c:pt idx="1054">
                  <c:v>7.2342931113920081E-2</c:v>
                </c:pt>
                <c:pt idx="1055">
                  <c:v>7.1186621525677063E-2</c:v>
                </c:pt>
                <c:pt idx="1056">
                  <c:v>7.0055906518505795E-2</c:v>
                </c:pt>
                <c:pt idx="1057">
                  <c:v>6.8950063640513537E-2</c:v>
                </c:pt>
                <c:pt idx="1058">
                  <c:v>6.7868395187936872E-2</c:v>
                </c:pt>
                <c:pt idx="1059">
                  <c:v>6.6810227209773004E-2</c:v>
                </c:pt>
                <c:pt idx="1060">
                  <c:v>6.5774908558316969E-2</c:v>
                </c:pt>
                <c:pt idx="1061">
                  <c:v>6.4761809983217608E-2</c:v>
                </c:pt>
                <c:pt idx="1062">
                  <c:v>6.3770323266807816E-2</c:v>
                </c:pt>
                <c:pt idx="1063">
                  <c:v>6.2799860398589258E-2</c:v>
                </c:pt>
                <c:pt idx="1064">
                  <c:v>6.1849852786874139E-2</c:v>
                </c:pt>
                <c:pt idx="1065">
                  <c:v>6.0919750505699782E-2</c:v>
                </c:pt>
                <c:pt idx="1066">
                  <c:v>6.0009021575238727E-2</c:v>
                </c:pt>
                <c:pt idx="1067">
                  <c:v>5.9117151274024678E-2</c:v>
                </c:pt>
                <c:pt idx="1068">
                  <c:v>5.824364148141048E-2</c:v>
                </c:pt>
                <c:pt idx="1069">
                  <c:v>5.7400892190380914E-2</c:v>
                </c:pt>
                <c:pt idx="1070">
                  <c:v>5.6562410940336948E-2</c:v>
                </c:pt>
                <c:pt idx="1071">
                  <c:v>5.5740896055423851E-2</c:v>
                </c:pt>
                <c:pt idx="1072">
                  <c:v>5.4935909584126232E-2</c:v>
                </c:pt>
                <c:pt idx="1073">
                  <c:v>5.4147027299733537E-2</c:v>
                </c:pt>
                <c:pt idx="1074">
                  <c:v>5.3373838195127643E-2</c:v>
                </c:pt>
                <c:pt idx="1075">
                  <c:v>5.2615943998904277E-2</c:v>
                </c:pt>
                <c:pt idx="1076">
                  <c:v>5.1872958711812182E-2</c:v>
                </c:pt>
                <c:pt idx="1077">
                  <c:v>5.1144508162549708E-2</c:v>
                </c:pt>
                <c:pt idx="1078">
                  <c:v>5.0430229582006415E-2</c:v>
                </c:pt>
                <c:pt idx="1079">
                  <c:v>4.9729771195087855E-2</c:v>
                </c:pt>
                <c:pt idx="1080">
                  <c:v>4.9042791829304128E-2</c:v>
                </c:pt>
                <c:pt idx="1081">
                  <c:v>4.8368960539346653E-2</c:v>
                </c:pt>
                <c:pt idx="1082">
                  <c:v>4.7707956246916594E-2</c:v>
                </c:pt>
                <c:pt idx="1083">
                  <c:v>4.7059467395107711E-2</c:v>
                </c:pt>
                <c:pt idx="1084">
                  <c:v>4.6423191616678627E-2</c:v>
                </c:pt>
                <c:pt idx="1085">
                  <c:v>4.5798835415587588E-2</c:v>
                </c:pt>
                <c:pt idx="1086">
                  <c:v>4.5186113861190501E-2</c:v>
                </c:pt>
                <c:pt idx="1087">
                  <c:v>4.4584750294534743E-2</c:v>
                </c:pt>
                <c:pt idx="1088">
                  <c:v>4.3994476046210644E-2</c:v>
                </c:pt>
                <c:pt idx="1089">
                  <c:v>4.3415030165245908E-2</c:v>
                </c:pt>
                <c:pt idx="1090">
                  <c:v>4.2846159158557724E-2</c:v>
                </c:pt>
                <c:pt idx="1091">
                  <c:v>4.2287616740497712E-2</c:v>
                </c:pt>
                <c:pt idx="1092">
                  <c:v>4.1739163592049072E-2</c:v>
                </c:pt>
                <c:pt idx="1093">
                  <c:v>4.1200567129257661E-2</c:v>
                </c:pt>
                <c:pt idx="1094">
                  <c:v>4.0671601280496059E-2</c:v>
                </c:pt>
                <c:pt idx="1095">
                  <c:v>4.0152046272182156E-2</c:v>
                </c:pt>
                <c:pt idx="1096">
                  <c:v>3.9641688422589784E-2</c:v>
                </c:pt>
                <c:pt idx="1097">
                  <c:v>3.9140319943406963E-2</c:v>
                </c:pt>
                <c:pt idx="1098">
                  <c:v>3.8647738748713231E-2</c:v>
                </c:pt>
                <c:pt idx="1099">
                  <c:v>3.8163748271064155E-2</c:v>
                </c:pt>
                <c:pt idx="1100">
                  <c:v>3.7688157284383753E-2</c:v>
                </c:pt>
                <c:pt idx="1101">
                  <c:v>3.7220779733381316E-2</c:v>
                </c:pt>
                <c:pt idx="1102">
                  <c:v>3.6761434569221554E-2</c:v>
                </c:pt>
                <c:pt idx="1103">
                  <c:v>3.630994559118926E-2</c:v>
                </c:pt>
                <c:pt idx="1104">
                  <c:v>3.5866141294102476E-2</c:v>
                </c:pt>
                <c:pt idx="1105">
                  <c:v>3.542985472123799E-2</c:v>
                </c:pt>
                <c:pt idx="1106">
                  <c:v>3.5000923322545202E-2</c:v>
                </c:pt>
                <c:pt idx="1107">
                  <c:v>3.4579188817933863E-2</c:v>
                </c:pt>
                <c:pt idx="1108">
                  <c:v>3.4164497065430725E-2</c:v>
                </c:pt>
                <c:pt idx="1109">
                  <c:v>3.3756697934009275E-2</c:v>
                </c:pt>
                <c:pt idx="1110">
                  <c:v>3.3355645180906723E-2</c:v>
                </c:pt>
                <c:pt idx="1111">
                  <c:v>3.2961196333248476E-2</c:v>
                </c:pt>
                <c:pt idx="1112">
                  <c:v>3.2573212573810136E-2</c:v>
                </c:pt>
                <c:pt idx="1113">
                  <c:v>3.2191558630754243E-2</c:v>
                </c:pt>
                <c:pt idx="1114">
                  <c:v>3.1816102671184669E-2</c:v>
                </c:pt>
                <c:pt idx="1115">
                  <c:v>3.1446716198371097E-2</c:v>
                </c:pt>
                <c:pt idx="1116">
                  <c:v>3.1083273952499362E-2</c:v>
                </c:pt>
                <c:pt idx="1117">
                  <c:v>3.0725653814812293E-2</c:v>
                </c:pt>
                <c:pt idx="1118">
                  <c:v>3.0373736715009779E-2</c:v>
                </c:pt>
                <c:pt idx="1119">
                  <c:v>3.0027406541783593E-2</c:v>
                </c:pt>
                <c:pt idx="1120">
                  <c:v>2.968655005636648E-2</c:v>
                </c:pt>
                <c:pt idx="1121">
                  <c:v>2.9351056808981996E-2</c:v>
                </c:pt>
                <c:pt idx="1122">
                  <c:v>2.9020819058084363E-2</c:v>
                </c:pt>
                <c:pt idx="1123">
                  <c:v>2.8695731692283698E-2</c:v>
                </c:pt>
                <c:pt idx="1124">
                  <c:v>2.8375692154855758E-2</c:v>
                </c:pt>
                <c:pt idx="1125">
                  <c:v>2.8060600370740128E-2</c:v>
                </c:pt>
                <c:pt idx="1126">
                  <c:v>2.8050670900002291E-2</c:v>
                </c:pt>
                <c:pt idx="1127">
                  <c:v>0.63838586759063853</c:v>
                </c:pt>
                <c:pt idx="1128">
                  <c:v>1.5423539039291658</c:v>
                </c:pt>
                <c:pt idx="1129">
                  <c:v>4.0659459820831794</c:v>
                </c:pt>
                <c:pt idx="1130">
                  <c:v>3.7556992135699661</c:v>
                </c:pt>
                <c:pt idx="1131">
                  <c:v>3.477761351466425</c:v>
                </c:pt>
                <c:pt idx="1132">
                  <c:v>3.2279118478881341</c:v>
                </c:pt>
                <c:pt idx="1133">
                  <c:v>3.002587731267397</c:v>
                </c:pt>
                <c:pt idx="1134">
                  <c:v>2.79876543245003</c:v>
                </c:pt>
                <c:pt idx="1135">
                  <c:v>2.6138665316063348</c:v>
                </c:pt>
                <c:pt idx="1136">
                  <c:v>2.6380722605878049</c:v>
                </c:pt>
                <c:pt idx="1137">
                  <c:v>7.1764633353380134</c:v>
                </c:pt>
                <c:pt idx="1138">
                  <c:v>32.648027398381423</c:v>
                </c:pt>
                <c:pt idx="1139">
                  <c:v>62.659427930793932</c:v>
                </c:pt>
                <c:pt idx="1140">
                  <c:v>49.125087172370812</c:v>
                </c:pt>
                <c:pt idx="1141">
                  <c:v>39.436863518314517</c:v>
                </c:pt>
                <c:pt idx="1142">
                  <c:v>32.275143034145998</c:v>
                </c:pt>
                <c:pt idx="1143">
                  <c:v>26.840388307166169</c:v>
                </c:pt>
                <c:pt idx="1144">
                  <c:v>22.625102644367196</c:v>
                </c:pt>
                <c:pt idx="1145">
                  <c:v>19.294624108088978</c:v>
                </c:pt>
                <c:pt idx="1146">
                  <c:v>16.621097714462476</c:v>
                </c:pt>
                <c:pt idx="1147">
                  <c:v>14.445112353341766</c:v>
                </c:pt>
                <c:pt idx="1148">
                  <c:v>12.652496208944516</c:v>
                </c:pt>
                <c:pt idx="1149">
                  <c:v>11.159789917019731</c:v>
                </c:pt>
                <c:pt idx="1150">
                  <c:v>9.904877386408879</c:v>
                </c:pt>
                <c:pt idx="1151">
                  <c:v>8.8407835442518916</c:v>
                </c:pt>
                <c:pt idx="1152">
                  <c:v>7.9314729420950751</c:v>
                </c:pt>
                <c:pt idx="1153">
                  <c:v>7.1489448270742555</c:v>
                </c:pt>
                <c:pt idx="1154">
                  <c:v>6.4711873846911487</c:v>
                </c:pt>
                <c:pt idx="1155">
                  <c:v>5.8807129776982539</c:v>
                </c:pt>
                <c:pt idx="1156">
                  <c:v>5.3634935045358869</c:v>
                </c:pt>
                <c:pt idx="1157">
                  <c:v>4.90817591347305</c:v>
                </c:pt>
                <c:pt idx="1158">
                  <c:v>4.5054968624178127</c:v>
                </c:pt>
                <c:pt idx="1159">
                  <c:v>4.1478409124309223</c:v>
                </c:pt>
                <c:pt idx="1160">
                  <c:v>3.8291161584372411</c:v>
                </c:pt>
                <c:pt idx="1161">
                  <c:v>3.7422923425789323</c:v>
                </c:pt>
                <c:pt idx="1162">
                  <c:v>7.9707154168973444</c:v>
                </c:pt>
                <c:pt idx="1163">
                  <c:v>22.53054669717336</c:v>
                </c:pt>
                <c:pt idx="1164">
                  <c:v>19.219253561897851</c:v>
                </c:pt>
                <c:pt idx="1165">
                  <c:v>16.560131074170084</c:v>
                </c:pt>
                <c:pt idx="1166">
                  <c:v>14.395159832222554</c:v>
                </c:pt>
                <c:pt idx="1167">
                  <c:v>12.611102000785829</c:v>
                </c:pt>
                <c:pt idx="1168">
                  <c:v>11.12514071365395</c:v>
                </c:pt>
                <c:pt idx="1169">
                  <c:v>9.8756115761841077</c:v>
                </c:pt>
                <c:pt idx="1170">
                  <c:v>8.8158632493493343</c:v>
                </c:pt>
                <c:pt idx="1171">
                  <c:v>7.9100963318770194</c:v>
                </c:pt>
                <c:pt idx="1172">
                  <c:v>7.1304848629787498</c:v>
                </c:pt>
                <c:pt idx="1173">
                  <c:v>6.455148281831014</c:v>
                </c:pt>
                <c:pt idx="1174">
                  <c:v>5.8666987701730475</c:v>
                </c:pt>
                <c:pt idx="1175">
                  <c:v>5.3511850237667478</c:v>
                </c:pt>
                <c:pt idx="1176">
                  <c:v>4.8973137068966723</c:v>
                </c:pt>
                <c:pt idx="1177">
                  <c:v>4.495868367359261</c:v>
                </c:pt>
                <c:pt idx="1178">
                  <c:v>4.1430660067764764</c:v>
                </c:pt>
                <c:pt idx="1179">
                  <c:v>3.917932628732129</c:v>
                </c:pt>
                <c:pt idx="1180">
                  <c:v>3.623222593312958</c:v>
                </c:pt>
                <c:pt idx="1181">
                  <c:v>3.3587761965905374</c:v>
                </c:pt>
                <c:pt idx="1182">
                  <c:v>3.1600819562813482</c:v>
                </c:pt>
                <c:pt idx="1183">
                  <c:v>3.695964149802871</c:v>
                </c:pt>
                <c:pt idx="1184">
                  <c:v>4.2320215328819204</c:v>
                </c:pt>
                <c:pt idx="1185">
                  <c:v>4.156627381243517</c:v>
                </c:pt>
                <c:pt idx="1186">
                  <c:v>15.786488527119902</c:v>
                </c:pt>
                <c:pt idx="1187">
                  <c:v>22.13565282698427</c:v>
                </c:pt>
                <c:pt idx="1188">
                  <c:v>18.904155882514516</c:v>
                </c:pt>
                <c:pt idx="1189">
                  <c:v>18.450964982180579</c:v>
                </c:pt>
                <c:pt idx="1190">
                  <c:v>15.937445436763648</c:v>
                </c:pt>
                <c:pt idx="1191">
                  <c:v>13.884084433367084</c:v>
                </c:pt>
                <c:pt idx="1192">
                  <c:v>12.18693867023549</c:v>
                </c:pt>
                <c:pt idx="1193">
                  <c:v>10.769606263040291</c:v>
                </c:pt>
                <c:pt idx="1194">
                  <c:v>9.5749459367058378</c:v>
                </c:pt>
                <c:pt idx="1195">
                  <c:v>8.5595565433978091</c:v>
                </c:pt>
                <c:pt idx="1196">
                  <c:v>8.5571711460562714</c:v>
                </c:pt>
                <c:pt idx="1197">
                  <c:v>8.7051540673727548</c:v>
                </c:pt>
                <c:pt idx="1198">
                  <c:v>7.815083876347316</c:v>
                </c:pt>
                <c:pt idx="1199">
                  <c:v>7.0483995736201486</c:v>
                </c:pt>
                <c:pt idx="1200">
                  <c:v>6.3921707849786209</c:v>
                </c:pt>
                <c:pt idx="1201">
                  <c:v>5.8116534010753691</c:v>
                </c:pt>
                <c:pt idx="1202">
                  <c:v>5.3028243517286491</c:v>
                </c:pt>
                <c:pt idx="1203">
                  <c:v>5.6176403872007166</c:v>
                </c:pt>
                <c:pt idx="1204">
                  <c:v>5.1321784505453403</c:v>
                </c:pt>
                <c:pt idx="1205">
                  <c:v>4.7038262872154348</c:v>
                </c:pt>
                <c:pt idx="1206">
                  <c:v>4.3241799270737324</c:v>
                </c:pt>
                <c:pt idx="1207">
                  <c:v>3.9863061758198928</c:v>
                </c:pt>
                <c:pt idx="1208">
                  <c:v>3.6844465635322989</c:v>
                </c:pt>
                <c:pt idx="1209">
                  <c:v>3.4137882275586229</c:v>
                </c:pt>
                <c:pt idx="1210">
                  <c:v>3.1702850288963527</c:v>
                </c:pt>
                <c:pt idx="1211">
                  <c:v>2.9505167379508017</c:v>
                </c:pt>
                <c:pt idx="1212">
                  <c:v>2.7515773348957961</c:v>
                </c:pt>
                <c:pt idx="1213">
                  <c:v>2.5709857665067619</c:v>
                </c:pt>
                <c:pt idx="1214">
                  <c:v>2.4066141626367741</c:v>
                </c:pt>
                <c:pt idx="1215">
                  <c:v>2.2566297293979529</c:v>
                </c:pt>
                <c:pt idx="1216">
                  <c:v>2.119447431513116</c:v>
                </c:pt>
                <c:pt idx="1217">
                  <c:v>1.9936912426755862</c:v>
                </c:pt>
                <c:pt idx="1218">
                  <c:v>1.8781622428504794</c:v>
                </c:pt>
                <c:pt idx="1219">
                  <c:v>1.7718122197369532</c:v>
                </c:pt>
                <c:pt idx="1220">
                  <c:v>1.6737217199022936</c:v>
                </c:pt>
                <c:pt idx="1221">
                  <c:v>1.5830817163647461</c:v>
                </c:pt>
                <c:pt idx="1222">
                  <c:v>1.4991782303680803</c:v>
                </c:pt>
                <c:pt idx="1223">
                  <c:v>1.4213793780356889</c:v>
                </c:pt>
                <c:pt idx="1224">
                  <c:v>1.3491244165990142</c:v>
                </c:pt>
                <c:pt idx="1225">
                  <c:v>1.2819144467335815</c:v>
                </c:pt>
                <c:pt idx="1226">
                  <c:v>1.2193044922860825</c:v>
                </c:pt>
                <c:pt idx="1227">
                  <c:v>1.1608967301751318</c:v>
                </c:pt>
                <c:pt idx="1228">
                  <c:v>1.1063346844143915</c:v>
                </c:pt>
                <c:pt idx="1229">
                  <c:v>1.0552982312709349</c:v>
                </c:pt>
                <c:pt idx="1230">
                  <c:v>1.0074992892508265</c:v>
                </c:pt>
                <c:pt idx="1231">
                  <c:v>0.96267808922583264</c:v>
                </c:pt>
                <c:pt idx="1232">
                  <c:v>0.92059993761264436</c:v>
                </c:pt>
                <c:pt idx="1233">
                  <c:v>0.88105239989617645</c:v>
                </c:pt>
                <c:pt idx="1234">
                  <c:v>0.84384284358550066</c:v>
                </c:pt>
                <c:pt idx="1235">
                  <c:v>0.80879628940501036</c:v>
                </c:pt>
                <c:pt idx="1236">
                  <c:v>0.77575352755122851</c:v>
                </c:pt>
                <c:pt idx="1237">
                  <c:v>0.74456946250295331</c:v>
                </c:pt>
                <c:pt idx="1238">
                  <c:v>0.76193138723634701</c:v>
                </c:pt>
                <c:pt idx="1239">
                  <c:v>0.73151585801985342</c:v>
                </c:pt>
                <c:pt idx="1240">
                  <c:v>0.7027724519047337</c:v>
                </c:pt>
                <c:pt idx="1241">
                  <c:v>0.67558469540735211</c:v>
                </c:pt>
                <c:pt idx="1242">
                  <c:v>0.64984589311010388</c:v>
                </c:pt>
                <c:pt idx="1243">
                  <c:v>0.62545817075293064</c:v>
                </c:pt>
                <c:pt idx="1244">
                  <c:v>0.60233162492248848</c:v>
                </c:pt>
                <c:pt idx="1245">
                  <c:v>0.58038356606056385</c:v>
                </c:pt>
                <c:pt idx="1246">
                  <c:v>0.55953784333744827</c:v>
                </c:pt>
                <c:pt idx="1247">
                  <c:v>0.53972424148682041</c:v>
                </c:pt>
                <c:pt idx="1248">
                  <c:v>0.52087794102042184</c:v>
                </c:pt>
                <c:pt idx="1249">
                  <c:v>0.50293903437007426</c:v>
                </c:pt>
                <c:pt idx="1250">
                  <c:v>0.48585209147169744</c:v>
                </c:pt>
                <c:pt idx="1251">
                  <c:v>0.46956576913610293</c:v>
                </c:pt>
                <c:pt idx="1252">
                  <c:v>0.45403245926543756</c:v>
                </c:pt>
                <c:pt idx="1253">
                  <c:v>0.43920797158983682</c:v>
                </c:pt>
                <c:pt idx="1254">
                  <c:v>0.4250512471307204</c:v>
                </c:pt>
                <c:pt idx="1255">
                  <c:v>0.41152409905762061</c:v>
                </c:pt>
                <c:pt idx="1256">
                  <c:v>0.3985909780048395</c:v>
                </c:pt>
                <c:pt idx="1257">
                  <c:v>0.3862187592613498</c:v>
                </c:pt>
                <c:pt idx="1258">
                  <c:v>0.37437654954957689</c:v>
                </c:pt>
                <c:pt idx="1259">
                  <c:v>0.36303551137237328</c:v>
                </c:pt>
                <c:pt idx="1260">
                  <c:v>0.35216870313785625</c:v>
                </c:pt>
                <c:pt idx="1261">
                  <c:v>0.34175093347347035</c:v>
                </c:pt>
                <c:pt idx="1262">
                  <c:v>0.33175862831747216</c:v>
                </c:pt>
                <c:pt idx="1263">
                  <c:v>0.32216970953135121</c:v>
                </c:pt>
                <c:pt idx="1264">
                  <c:v>0.31296348391332834</c:v>
                </c:pt>
                <c:pt idx="1265">
                  <c:v>0.30412054161345609</c:v>
                </c:pt>
                <c:pt idx="1266">
                  <c:v>0.29562266305708806</c:v>
                </c:pt>
                <c:pt idx="1267">
                  <c:v>0.28745273357733092</c:v>
                </c:pt>
                <c:pt idx="1268">
                  <c:v>0.27959466504021618</c:v>
                </c:pt>
                <c:pt idx="1269">
                  <c:v>0.27203332381993472</c:v>
                </c:pt>
                <c:pt idx="1270">
                  <c:v>0.26475446454683599</c:v>
                </c:pt>
                <c:pt idx="1271">
                  <c:v>0.25774466910898747</c:v>
                </c:pt>
                <c:pt idx="1272">
                  <c:v>0.25099129043975565</c:v>
                </c:pt>
                <c:pt idx="1273">
                  <c:v>0.24448240066993523</c:v>
                </c:pt>
                <c:pt idx="1274">
                  <c:v>0.23820674326403116</c:v>
                </c:pt>
                <c:pt idx="1275">
                  <c:v>0.23215368879701143</c:v>
                </c:pt>
                <c:pt idx="1276">
                  <c:v>0.22631319406066319</c:v>
                </c:pt>
                <c:pt idx="1277">
                  <c:v>0.22067576421808152</c:v>
                </c:pt>
                <c:pt idx="1278">
                  <c:v>0.21523241775117261</c:v>
                </c:pt>
                <c:pt idx="1279">
                  <c:v>0.20997465396968854</c:v>
                </c:pt>
                <c:pt idx="1280">
                  <c:v>0.20489442287157666</c:v>
                </c:pt>
                <c:pt idx="1281">
                  <c:v>0.19998409716351639</c:v>
                </c:pt>
                <c:pt idx="1282">
                  <c:v>0.19523644626774259</c:v>
                </c:pt>
                <c:pt idx="1283">
                  <c:v>0.19064461215675091</c:v>
                </c:pt>
                <c:pt idx="1284">
                  <c:v>0.18620208687148088</c:v>
                </c:pt>
                <c:pt idx="1285">
                  <c:v>0.18190269159121644</c:v>
                </c:pt>
                <c:pt idx="1286">
                  <c:v>0.17774055713486492</c:v>
                </c:pt>
                <c:pt idx="1287">
                  <c:v>0.17371010578361371</c:v>
                </c:pt>
                <c:pt idx="1288">
                  <c:v>0.16980603432434671</c:v>
                </c:pt>
                <c:pt idx="1289">
                  <c:v>0.16602329822167872</c:v>
                </c:pt>
                <c:pt idx="1290">
                  <c:v>0.16235709683418026</c:v>
                </c:pt>
                <c:pt idx="1291">
                  <c:v>0.15880285959737062</c:v>
                </c:pt>
                <c:pt idx="1292">
                  <c:v>0.15535623310241126</c:v>
                </c:pt>
                <c:pt idx="1293">
                  <c:v>0.15201306900523287</c:v>
                </c:pt>
                <c:pt idx="1294">
                  <c:v>0.14876941270609137</c:v>
                </c:pt>
                <c:pt idx="1295">
                  <c:v>0.1456214927443692</c:v>
                </c:pt>
                <c:pt idx="1296">
                  <c:v>0.14256571085780395</c:v>
                </c:pt>
                <c:pt idx="1297">
                  <c:v>0.13959863265934763</c:v>
                </c:pt>
                <c:pt idx="1298">
                  <c:v>0.13671697888850043</c:v>
                </c:pt>
                <c:pt idx="1299">
                  <c:v>0.1339176171973159</c:v>
                </c:pt>
                <c:pt idx="1300">
                  <c:v>0.13119755443433045</c:v>
                </c:pt>
                <c:pt idx="1301">
                  <c:v>0.12855392939246924</c:v>
                </c:pt>
                <c:pt idx="1302">
                  <c:v>0.12598400598955142</c:v>
                </c:pt>
                <c:pt idx="1303">
                  <c:v>0.12348516685236882</c:v>
                </c:pt>
                <c:pt idx="1304">
                  <c:v>0.12105490727747363</c:v>
                </c:pt>
                <c:pt idx="1305">
                  <c:v>0.11869082954379466</c:v>
                </c:pt>
                <c:pt idx="1306">
                  <c:v>0.11639063755402342</c:v>
                </c:pt>
                <c:pt idx="1307">
                  <c:v>0.11415213178339102</c:v>
                </c:pt>
                <c:pt idx="1308">
                  <c:v>0.11197320451599545</c:v>
                </c:pt>
                <c:pt idx="1309">
                  <c:v>0.10985183535026435</c:v>
                </c:pt>
                <c:pt idx="1310">
                  <c:v>0.10778608695644079</c:v>
                </c:pt>
                <c:pt idx="1311">
                  <c:v>0.10577410107019461</c:v>
                </c:pt>
                <c:pt idx="1312">
                  <c:v>0.103814094707569</c:v>
                </c:pt>
                <c:pt idx="1313">
                  <c:v>0.10190435658750129</c:v>
                </c:pt>
                <c:pt idx="1314">
                  <c:v>0.10004324374910928</c:v>
                </c:pt>
                <c:pt idx="1315">
                  <c:v>9.8229178351807375E-2</c:v>
                </c:pt>
                <c:pt idx="1316">
                  <c:v>9.6460644647132873E-2</c:v>
                </c:pt>
                <c:pt idx="1317">
                  <c:v>9.473618611191037E-2</c:v>
                </c:pt>
                <c:pt idx="1318">
                  <c:v>9.305440273307973E-2</c:v>
                </c:pt>
                <c:pt idx="1319">
                  <c:v>9.141394843515524E-2</c:v>
                </c:pt>
                <c:pt idx="1320">
                  <c:v>8.9813528641882315E-2</c:v>
                </c:pt>
                <c:pt idx="1321">
                  <c:v>8.8251897964212039E-2</c:v>
                </c:pt>
                <c:pt idx="1322">
                  <c:v>8.6727858007224587E-2</c:v>
                </c:pt>
                <c:pt idx="1323">
                  <c:v>8.5240255289114164E-2</c:v>
                </c:pt>
                <c:pt idx="1324">
                  <c:v>8.3787979265787654E-2</c:v>
                </c:pt>
                <c:pt idx="1325">
                  <c:v>8.2369960455041885E-2</c:v>
                </c:pt>
                <c:pt idx="1326">
                  <c:v>8.0985168654668205E-2</c:v>
                </c:pt>
                <c:pt idx="1327">
                  <c:v>7.9632611249188759E-2</c:v>
                </c:pt>
                <c:pt idx="1328">
                  <c:v>7.8311331600259729E-2</c:v>
                </c:pt>
                <c:pt idx="1329">
                  <c:v>7.7020407516086686E-2</c:v>
                </c:pt>
                <c:pt idx="1330">
                  <c:v>7.5758949795484337E-2</c:v>
                </c:pt>
                <c:pt idx="1331">
                  <c:v>7.4526100842481055E-2</c:v>
                </c:pt>
                <c:pt idx="1332">
                  <c:v>7.3321033347618858E-2</c:v>
                </c:pt>
                <c:pt idx="1333">
                  <c:v>7.2142949032332593E-2</c:v>
                </c:pt>
                <c:pt idx="1334">
                  <c:v>7.0991077453010296E-2</c:v>
                </c:pt>
                <c:pt idx="1335">
                  <c:v>6.9864674861538856E-2</c:v>
                </c:pt>
                <c:pt idx="1336">
                  <c:v>6.8763023119331329E-2</c:v>
                </c:pt>
                <c:pt idx="1337">
                  <c:v>6.7685428662007899E-2</c:v>
                </c:pt>
                <c:pt idx="1338">
                  <c:v>6.6631221512067934E-2</c:v>
                </c:pt>
                <c:pt idx="1339">
                  <c:v>6.5599754337050106E-2</c:v>
                </c:pt>
                <c:pt idx="1340">
                  <c:v>6.4590401550816551E-2</c:v>
                </c:pt>
                <c:pt idx="1341">
                  <c:v>6.3602558455738978E-2</c:v>
                </c:pt>
                <c:pt idx="1342">
                  <c:v>6.2635640423688674E-2</c:v>
                </c:pt>
                <c:pt idx="1343">
                  <c:v>6.1689082113853169E-2</c:v>
                </c:pt>
                <c:pt idx="1344">
                  <c:v>6.0762336725513504E-2</c:v>
                </c:pt>
                <c:pt idx="1345">
                  <c:v>5.9854875284022883E-2</c:v>
                </c:pt>
                <c:pt idx="1346">
                  <c:v>5.8966185958322322E-2</c:v>
                </c:pt>
                <c:pt idx="1347">
                  <c:v>5.8095773408426372E-2</c:v>
                </c:pt>
                <c:pt idx="1348">
                  <c:v>5.7243158161393588E-2</c:v>
                </c:pt>
                <c:pt idx="1349">
                  <c:v>5.6407876014383504E-2</c:v>
                </c:pt>
                <c:pt idx="1350">
                  <c:v>5.558947746347162E-2</c:v>
                </c:pt>
                <c:pt idx="1351">
                  <c:v>5.4787527156973492E-2</c:v>
                </c:pt>
                <c:pt idx="1352">
                  <c:v>5.4001603372090694E-2</c:v>
                </c:pt>
                <c:pt idx="1353">
                  <c:v>5.3231297513757769E-2</c:v>
                </c:pt>
                <c:pt idx="1354">
                  <c:v>5.2476213634629496E-2</c:v>
                </c:pt>
                <c:pt idx="1355">
                  <c:v>5.1735967975203252E-2</c:v>
                </c:pt>
                <c:pt idx="1356">
                  <c:v>5.101018852312339E-2</c:v>
                </c:pt>
                <c:pt idx="1357">
                  <c:v>5.029851459076827E-2</c:v>
                </c:pt>
                <c:pt idx="1358">
                  <c:v>4.9600596410262453E-2</c:v>
                </c:pt>
                <c:pt idx="1359">
                  <c:v>4.8916094745106303E-2</c:v>
                </c:pt>
                <c:pt idx="1360">
                  <c:v>4.8244680517652072E-2</c:v>
                </c:pt>
                <c:pt idx="1361">
                  <c:v>4.7586034451700412E-2</c:v>
                </c:pt>
                <c:pt idx="1362">
                  <c:v>4.6939846729522755E-2</c:v>
                </c:pt>
                <c:pt idx="1363">
                  <c:v>4.6446082988063173E-2</c:v>
                </c:pt>
                <c:pt idx="1364">
                  <c:v>4.5821299051336029E-2</c:v>
                </c:pt>
                <c:pt idx="1365">
                  <c:v>4.5208159960000806E-2</c:v>
                </c:pt>
                <c:pt idx="1366">
                  <c:v>4.4606388759784239E-2</c:v>
                </c:pt>
                <c:pt idx="1367">
                  <c:v>4.4015716496003519E-2</c:v>
                </c:pt>
                <c:pt idx="1368">
                  <c:v>4.3435881942069134E-2</c:v>
                </c:pt>
                <c:pt idx="1369">
                  <c:v>4.286663133856139E-2</c:v>
                </c:pt>
                <c:pt idx="1370">
                  <c:v>4.2307718142416982E-2</c:v>
                </c:pt>
                <c:pt idx="1371">
                  <c:v>4.1758902785783369E-2</c:v>
                </c:pt>
                <c:pt idx="1372">
                  <c:v>4.1219952444121258E-2</c:v>
                </c:pt>
                <c:pt idx="1373">
                  <c:v>4.0690640813155161E-2</c:v>
                </c:pt>
                <c:pt idx="1374">
                  <c:v>4.017074789429096E-2</c:v>
                </c:pt>
                <c:pt idx="1375">
                  <c:v>3.9660059788139419E-2</c:v>
                </c:pt>
                <c:pt idx="1376">
                  <c:v>3.9158368495798464E-2</c:v>
                </c:pt>
                <c:pt idx="1377">
                  <c:v>3.8665471727567152E-2</c:v>
                </c:pt>
                <c:pt idx="1378">
                  <c:v>3.8181172718777197E-2</c:v>
                </c:pt>
                <c:pt idx="1379">
                  <c:v>3.7705280052443113E-2</c:v>
                </c:pt>
                <c:pt idx="1380">
                  <c:v>3.7237607488447323E-2</c:v>
                </c:pt>
                <c:pt idx="1381">
                  <c:v>3.6777973798987618E-2</c:v>
                </c:pt>
                <c:pt idx="1382">
                  <c:v>3.6326202610028772E-2</c:v>
                </c:pt>
                <c:pt idx="1383">
                  <c:v>3.6221383441200988E-2</c:v>
                </c:pt>
                <c:pt idx="1384">
                  <c:v>3.5779082194614883E-2</c:v>
                </c:pt>
                <c:pt idx="1385">
                  <c:v>3.534426611097137E-2</c:v>
                </c:pt>
                <c:pt idx="1386">
                  <c:v>3.4916773497182162E-2</c:v>
                </c:pt>
                <c:pt idx="1387">
                  <c:v>3.4496446903608848E-2</c:v>
                </c:pt>
                <c:pt idx="1388">
                  <c:v>3.4083132993161278E-2</c:v>
                </c:pt>
                <c:pt idx="1389">
                  <c:v>3.3676682415030766E-2</c:v>
                </c:pt>
                <c:pt idx="1390">
                  <c:v>3.3276949682875041E-2</c:v>
                </c:pt>
                <c:pt idx="1391">
                  <c:v>3.2883793057275811E-2</c:v>
                </c:pt>
                <c:pt idx="1392">
                  <c:v>3.2497074432301362E-2</c:v>
                </c:pt>
                <c:pt idx="1393">
                  <c:v>3.2116659226012076E-2</c:v>
                </c:pt>
                <c:pt idx="1394">
                  <c:v>3.1742416274753812E-2</c:v>
                </c:pt>
                <c:pt idx="1395">
                  <c:v>3.1374217731092287E-2</c:v>
                </c:pt>
                <c:pt idx="1396">
                  <c:v>3.1011938965246118E-2</c:v>
                </c:pt>
                <c:pt idx="1397">
                  <c:v>3.0655458469883618E-2</c:v>
                </c:pt>
                <c:pt idx="1398">
                  <c:v>3.0304657768154108E-2</c:v>
                </c:pt>
                <c:pt idx="1399">
                  <c:v>2.995942132482941E-2</c:v>
                </c:pt>
                <c:pt idx="1400">
                  <c:v>2.9619636460436569E-2</c:v>
                </c:pt>
                <c:pt idx="1401">
                  <c:v>2.9285193268269647E-2</c:v>
                </c:pt>
                <c:pt idx="1402">
                  <c:v>2.8955984534169553E-2</c:v>
                </c:pt>
                <c:pt idx="1403">
                  <c:v>2.8631905658969562E-2</c:v>
                </c:pt>
                <c:pt idx="1404">
                  <c:v>2.8312854583505982E-2</c:v>
                </c:pt>
                <c:pt idx="1405">
                  <c:v>2.7998731716097725E-2</c:v>
                </c:pt>
                <c:pt idx="1406">
                  <c:v>2.7689439862403988E-2</c:v>
                </c:pt>
                <c:pt idx="1407">
                  <c:v>2.7384884157571454E-2</c:v>
                </c:pt>
                <c:pt idx="1408">
                  <c:v>2.708497200058687E-2</c:v>
                </c:pt>
                <c:pt idx="1409">
                  <c:v>2.6789612990754313E-2</c:v>
                </c:pt>
                <c:pt idx="1410">
                  <c:v>2.6498718866219094E-2</c:v>
                </c:pt>
                <c:pt idx="1411">
                  <c:v>2.621220344446451E-2</c:v>
                </c:pt>
                <c:pt idx="1412">
                  <c:v>2.5929982564709676E-2</c:v>
                </c:pt>
                <c:pt idx="1413">
                  <c:v>2.5651974032139639E-2</c:v>
                </c:pt>
                <c:pt idx="1414">
                  <c:v>2.5378097563902732E-2</c:v>
                </c:pt>
                <c:pt idx="1415">
                  <c:v>2.510827473681124E-2</c:v>
                </c:pt>
                <c:pt idx="1416">
                  <c:v>2.4842428936685351E-2</c:v>
                </c:pt>
                <c:pt idx="1417">
                  <c:v>2.4580485309281617E-2</c:v>
                </c:pt>
                <c:pt idx="1418">
                  <c:v>2.4322370712750573E-2</c:v>
                </c:pt>
                <c:pt idx="1419">
                  <c:v>2.4068013671569018E-2</c:v>
                </c:pt>
                <c:pt idx="1420">
                  <c:v>2.3817344331896171E-2</c:v>
                </c:pt>
                <c:pt idx="1421">
                  <c:v>2.3570294418303286E-2</c:v>
                </c:pt>
                <c:pt idx="1422">
                  <c:v>2.3326797191829732E-2</c:v>
                </c:pt>
                <c:pt idx="1423">
                  <c:v>2.308678740931892E-2</c:v>
                </c:pt>
                <c:pt idx="1424">
                  <c:v>2.285020128399072E-2</c:v>
                </c:pt>
                <c:pt idx="1425">
                  <c:v>2.2616976447207355E-2</c:v>
                </c:pt>
                <c:pt idx="1426">
                  <c:v>2.2387051911392605E-2</c:v>
                </c:pt>
                <c:pt idx="1427">
                  <c:v>2.2160368034064383E-2</c:v>
                </c:pt>
                <c:pt idx="1428">
                  <c:v>2.1936866482943448E-2</c:v>
                </c:pt>
                <c:pt idx="1429">
                  <c:v>2.171667937848297E-2</c:v>
                </c:pt>
                <c:pt idx="1430">
                  <c:v>2.149936992577774E-2</c:v>
                </c:pt>
                <c:pt idx="1431">
                  <c:v>2.1285075376819441E-2</c:v>
                </c:pt>
                <c:pt idx="1432">
                  <c:v>2.1073742310496069E-2</c:v>
                </c:pt>
                <c:pt idx="1433">
                  <c:v>2.0865318456382578E-2</c:v>
                </c:pt>
                <c:pt idx="1434">
                  <c:v>2.0659752665587575E-2</c:v>
                </c:pt>
                <c:pt idx="1435">
                  <c:v>2.045699488244869E-2</c:v>
                </c:pt>
                <c:pt idx="1436">
                  <c:v>2.0256996117048596E-2</c:v>
                </c:pt>
                <c:pt idx="1437">
                  <c:v>2.0059708418524613E-2</c:v>
                </c:pt>
                <c:pt idx="1438">
                  <c:v>1.9865084849146647E-2</c:v>
                </c:pt>
                <c:pt idx="1439">
                  <c:v>1.9673079459137516E-2</c:v>
                </c:pt>
                <c:pt idx="1440">
                  <c:v>1.9483647262212741E-2</c:v>
                </c:pt>
                <c:pt idx="1441">
                  <c:v>1.9296744211815639E-2</c:v>
                </c:pt>
                <c:pt idx="1442">
                  <c:v>1.9112327178026342E-2</c:v>
                </c:pt>
                <c:pt idx="1443">
                  <c:v>1.8930353925122243E-2</c:v>
                </c:pt>
                <c:pt idx="1444">
                  <c:v>1.8750783089769768E-2</c:v>
                </c:pt>
                <c:pt idx="1445">
                  <c:v>1.8573574159827303E-2</c:v>
                </c:pt>
                <c:pt idx="1446">
                  <c:v>1.8398687453739675E-2</c:v>
                </c:pt>
                <c:pt idx="1447">
                  <c:v>1.822608410050584E-2</c:v>
                </c:pt>
                <c:pt idx="1448">
                  <c:v>1.8055726020201845E-2</c:v>
                </c:pt>
                <c:pt idx="1449">
                  <c:v>1.7887575905041191E-2</c:v>
                </c:pt>
                <c:pt idx="1450">
                  <c:v>1.7721597200956347E-2</c:v>
                </c:pt>
                <c:pt idx="1451">
                  <c:v>1.7557754089685393E-2</c:v>
                </c:pt>
                <c:pt idx="1452">
                  <c:v>1.7396011471347204E-2</c:v>
                </c:pt>
                <c:pt idx="1453">
                  <c:v>1.7236334947491373E-2</c:v>
                </c:pt>
                <c:pt idx="1454">
                  <c:v>1.7078690804607315E-2</c:v>
                </c:pt>
                <c:pt idx="1455">
                  <c:v>1.6923045998078944E-2</c:v>
                </c:pt>
                <c:pt idx="1456">
                  <c:v>1.6769368136571334E-2</c:v>
                </c:pt>
                <c:pt idx="1457">
                  <c:v>1.6617625466836108E-2</c:v>
                </c:pt>
                <c:pt idx="1458">
                  <c:v>1.6467786858922757E-2</c:v>
                </c:pt>
                <c:pt idx="1459">
                  <c:v>1.6718768748188964E-2</c:v>
                </c:pt>
                <c:pt idx="1460">
                  <c:v>1.6567661746298982E-2</c:v>
                </c:pt>
                <c:pt idx="1461">
                  <c:v>1.6418448604854603E-2</c:v>
                </c:pt>
                <c:pt idx="1462">
                  <c:v>1.6271099001878283E-2</c:v>
                </c:pt>
                <c:pt idx="1463">
                  <c:v>1.6125583205712734E-2</c:v>
                </c:pt>
                <c:pt idx="1464">
                  <c:v>1.5981872061499217E-2</c:v>
                </c:pt>
                <c:pt idx="1465">
                  <c:v>1.5840040207770884E-2</c:v>
                </c:pt>
                <c:pt idx="1466">
                  <c:v>1.5699851875465149E-2</c:v>
                </c:pt>
                <c:pt idx="1467">
                  <c:v>1.5561384081320432E-2</c:v>
                </c:pt>
                <c:pt idx="1468">
                  <c:v>1.542460984903813E-2</c:v>
                </c:pt>
                <c:pt idx="1469">
                  <c:v>1.5289502716651398E-2</c:v>
                </c:pt>
                <c:pt idx="1470">
                  <c:v>1.5156036724986867E-2</c:v>
                </c:pt>
                <c:pt idx="1471">
                  <c:v>1.502418640642411E-2</c:v>
                </c:pt>
                <c:pt idx="1472">
                  <c:v>1.4893926773943592E-2</c:v>
                </c:pt>
                <c:pt idx="1473">
                  <c:v>1.4765233310455256E-2</c:v>
                </c:pt>
                <c:pt idx="1474">
                  <c:v>1.4638081958399307E-2</c:v>
                </c:pt>
                <c:pt idx="1475">
                  <c:v>1.4512449109611572E-2</c:v>
                </c:pt>
                <c:pt idx="1476">
                  <c:v>1.4388311595445617E-2</c:v>
                </c:pt>
                <c:pt idx="1477">
                  <c:v>1.426564667714449E-2</c:v>
                </c:pt>
                <c:pt idx="1478">
                  <c:v>1.4144432036454683E-2</c:v>
                </c:pt>
                <c:pt idx="1479">
                  <c:v>1.4024645766475951E-2</c:v>
                </c:pt>
                <c:pt idx="1480">
                  <c:v>1.3906266362739676E-2</c:v>
                </c:pt>
                <c:pt idx="1481">
                  <c:v>1.3789272714509682E-2</c:v>
                </c:pt>
                <c:pt idx="1482">
                  <c:v>0.1080710475268058</c:v>
                </c:pt>
                <c:pt idx="1483">
                  <c:v>0.72381559476873569</c:v>
                </c:pt>
                <c:pt idx="1484">
                  <c:v>0.69549130629072176</c:v>
                </c:pt>
                <c:pt idx="1485">
                  <c:v>0.66869376116946144</c:v>
                </c:pt>
                <c:pt idx="1486">
                  <c:v>0.8923197637865744</c:v>
                </c:pt>
                <c:pt idx="1487">
                  <c:v>0.9758680324042206</c:v>
                </c:pt>
                <c:pt idx="1488">
                  <c:v>0.93298768360017237</c:v>
                </c:pt>
                <c:pt idx="1489">
                  <c:v>1.6098261067668729</c:v>
                </c:pt>
                <c:pt idx="1490">
                  <c:v>1.5239500244311479</c:v>
                </c:pt>
                <c:pt idx="1491">
                  <c:v>1.4491374789798837</c:v>
                </c:pt>
                <c:pt idx="1492">
                  <c:v>1.3749176077395004</c:v>
                </c:pt>
                <c:pt idx="1493">
                  <c:v>1.3059183914374664</c:v>
                </c:pt>
                <c:pt idx="1494">
                  <c:v>1.2416759907133552</c:v>
                </c:pt>
                <c:pt idx="1495">
                  <c:v>1.1817760723753052</c:v>
                </c:pt>
                <c:pt idx="1496">
                  <c:v>1.2754110989486933</c:v>
                </c:pt>
                <c:pt idx="1497">
                  <c:v>1.2132413993219364</c:v>
                </c:pt>
                <c:pt idx="1498">
                  <c:v>1.283950252047799</c:v>
                </c:pt>
                <c:pt idx="1499">
                  <c:v>1.2212023027006984</c:v>
                </c:pt>
                <c:pt idx="1500">
                  <c:v>1.1626683662893191</c:v>
                </c:pt>
                <c:pt idx="1501">
                  <c:v>1.107990749833893</c:v>
                </c:pt>
                <c:pt idx="1502">
                  <c:v>1.0568482582573375</c:v>
                </c:pt>
                <c:pt idx="1503">
                  <c:v>1.0089518645846849</c:v>
                </c:pt>
                <c:pt idx="1504">
                  <c:v>0.96404096328082312</c:v>
                </c:pt>
                <c:pt idx="1505">
                  <c:v>0.92188011913862367</c:v>
                </c:pt>
                <c:pt idx="1506">
                  <c:v>0.88225623860020064</c:v>
                </c:pt>
                <c:pt idx="1507">
                  <c:v>0.84497610226381747</c:v>
                </c:pt>
                <c:pt idx="1508">
                  <c:v>0.80986420710185214</c:v>
                </c:pt>
                <c:pt idx="1509">
                  <c:v>0.77676087499073998</c:v>
                </c:pt>
                <c:pt idx="1510">
                  <c:v>0.74552059084996281</c:v>
                </c:pt>
                <c:pt idx="1511">
                  <c:v>0.71601053925818026</c:v>
                </c:pt>
                <c:pt idx="1512">
                  <c:v>0.68810931306451895</c:v>
                </c:pt>
                <c:pt idx="1513">
                  <c:v>0.66230271810161745</c:v>
                </c:pt>
                <c:pt idx="1514">
                  <c:v>0.63726365217490355</c:v>
                </c:pt>
                <c:pt idx="1515">
                  <c:v>0.61380581805557599</c:v>
                </c:pt>
                <c:pt idx="1516">
                  <c:v>0.59127520598427885</c:v>
                </c:pt>
                <c:pt idx="1517">
                  <c:v>0.56988443560481372</c:v>
                </c:pt>
                <c:pt idx="1518">
                  <c:v>0.54956037888985332</c:v>
                </c:pt>
                <c:pt idx="1519">
                  <c:v>0.53023556752603662</c:v>
                </c:pt>
                <c:pt idx="1520">
                  <c:v>0.51184768180708518</c:v>
                </c:pt>
                <c:pt idx="1521">
                  <c:v>0.49433909211752525</c:v>
                </c:pt>
                <c:pt idx="1522">
                  <c:v>0.47765644695018827</c:v>
                </c:pt>
                <c:pt idx="1523">
                  <c:v>0.46175030217068835</c:v>
                </c:pt>
                <c:pt idx="1524">
                  <c:v>0.44657478690524471</c:v>
                </c:pt>
                <c:pt idx="1525">
                  <c:v>0.43208730200054285</c:v>
                </c:pt>
                <c:pt idx="1526">
                  <c:v>0.41824824749927153</c:v>
                </c:pt>
                <c:pt idx="1527">
                  <c:v>0.40502077600389247</c:v>
                </c:pt>
                <c:pt idx="1528">
                  <c:v>0.39237056917358804</c:v>
                </c:pt>
                <c:pt idx="1529">
                  <c:v>0.38026563492328502</c:v>
                </c:pt>
                <c:pt idx="1530">
                  <c:v>0.36867677948641853</c:v>
                </c:pt>
                <c:pt idx="1531">
                  <c:v>0.35757478713321128</c:v>
                </c:pt>
                <c:pt idx="1532">
                  <c:v>0.34693428918858454</c:v>
                </c:pt>
                <c:pt idx="1533">
                  <c:v>0.33674080062971712</c:v>
                </c:pt>
                <c:pt idx="1534">
                  <c:v>0.32748642840038772</c:v>
                </c:pt>
                <c:pt idx="1535">
                  <c:v>0.31806855089153302</c:v>
                </c:pt>
                <c:pt idx="1536">
                  <c:v>0.31160686949220079</c:v>
                </c:pt>
                <c:pt idx="1537">
                  <c:v>0.50988516444536314</c:v>
                </c:pt>
                <c:pt idx="1538">
                  <c:v>0.82353037275052865</c:v>
                </c:pt>
                <c:pt idx="1539">
                  <c:v>2.4586815754399147</c:v>
                </c:pt>
                <c:pt idx="1540">
                  <c:v>2.3041794730942007</c:v>
                </c:pt>
                <c:pt idx="1541">
                  <c:v>2.6867938715985042</c:v>
                </c:pt>
                <c:pt idx="1542">
                  <c:v>2.5120695233190968</c:v>
                </c:pt>
                <c:pt idx="1543">
                  <c:v>2.3528967590983614</c:v>
                </c:pt>
                <c:pt idx="1544">
                  <c:v>2.2075338554454822</c:v>
                </c:pt>
                <c:pt idx="1545">
                  <c:v>2.0744724937107555</c:v>
                </c:pt>
                <c:pt idx="1546">
                  <c:v>2.159659458459632</c:v>
                </c:pt>
                <c:pt idx="1547">
                  <c:v>2.0305826385052361</c:v>
                </c:pt>
                <c:pt idx="1548">
                  <c:v>1.9120784868219114</c:v>
                </c:pt>
                <c:pt idx="1549">
                  <c:v>2.6208841202416431</c:v>
                </c:pt>
                <c:pt idx="1550">
                  <c:v>3.6096419360057288</c:v>
                </c:pt>
                <c:pt idx="1551">
                  <c:v>14.017981566116159</c:v>
                </c:pt>
                <c:pt idx="1552">
                  <c:v>20.080055458584432</c:v>
                </c:pt>
                <c:pt idx="1553">
                  <c:v>17.255173982957864</c:v>
                </c:pt>
                <c:pt idx="1554">
                  <c:v>22.726666470230615</c:v>
                </c:pt>
                <c:pt idx="1555">
                  <c:v>48.625515810930864</c:v>
                </c:pt>
                <c:pt idx="1556">
                  <c:v>55.54056285296047</c:v>
                </c:pt>
                <c:pt idx="1557">
                  <c:v>47.137052490363963</c:v>
                </c:pt>
                <c:pt idx="1558">
                  <c:v>37.983767420194887</c:v>
                </c:pt>
                <c:pt idx="1559">
                  <c:v>31.182712942172408</c:v>
                </c:pt>
                <c:pt idx="1560">
                  <c:v>25.999742700721878</c:v>
                </c:pt>
                <c:pt idx="1561">
                  <c:v>21.965384412824289</c:v>
                </c:pt>
                <c:pt idx="1562">
                  <c:v>18.998411657440744</c:v>
                </c:pt>
                <c:pt idx="1563">
                  <c:v>24.715770005686235</c:v>
                </c:pt>
                <c:pt idx="1564">
                  <c:v>23.663212796189466</c:v>
                </c:pt>
                <c:pt idx="1565">
                  <c:v>20.120136128591966</c:v>
                </c:pt>
                <c:pt idx="1566">
                  <c:v>17.287470261120657</c:v>
                </c:pt>
                <c:pt idx="1567">
                  <c:v>14.99011119542004</c:v>
                </c:pt>
                <c:pt idx="1568">
                  <c:v>13.103397826365091</c:v>
                </c:pt>
                <c:pt idx="1569">
                  <c:v>11.536680348558475</c:v>
                </c:pt>
                <c:pt idx="1570">
                  <c:v>10.222803174912361</c:v>
                </c:pt>
                <c:pt idx="1571">
                  <c:v>9.1111893042175556</c:v>
                </c:pt>
                <c:pt idx="1572">
                  <c:v>8.1631834278803268</c:v>
                </c:pt>
                <c:pt idx="1573">
                  <c:v>7.3488490853350568</c:v>
                </c:pt>
                <c:pt idx="1574">
                  <c:v>6.644723823437082</c:v>
                </c:pt>
                <c:pt idx="1575">
                  <c:v>8.8612762577350495</c:v>
                </c:pt>
                <c:pt idx="1576">
                  <c:v>10.662460475134692</c:v>
                </c:pt>
                <c:pt idx="1577">
                  <c:v>24.592361459729446</c:v>
                </c:pt>
                <c:pt idx="1578">
                  <c:v>54.185074695502706</c:v>
                </c:pt>
                <c:pt idx="1579">
                  <c:v>93.238732945146182</c:v>
                </c:pt>
                <c:pt idx="1580">
                  <c:v>92.30863791846825</c:v>
                </c:pt>
                <c:pt idx="1581">
                  <c:v>164.4888741352141</c:v>
                </c:pt>
                <c:pt idx="1582">
                  <c:v>260.12708552472083</c:v>
                </c:pt>
                <c:pt idx="1583">
                  <c:v>269.28550106760167</c:v>
                </c:pt>
                <c:pt idx="1584">
                  <c:v>188.53215826846147</c:v>
                </c:pt>
                <c:pt idx="1585">
                  <c:v>127.48404418738569</c:v>
                </c:pt>
                <c:pt idx="1586">
                  <c:v>91.679219915822813</c:v>
                </c:pt>
                <c:pt idx="1587">
                  <c:v>68.871244620330643</c:v>
                </c:pt>
                <c:pt idx="1588">
                  <c:v>53.462011882482628</c:v>
                </c:pt>
                <c:pt idx="1589">
                  <c:v>43.501185521004757</c:v>
                </c:pt>
                <c:pt idx="1590">
                  <c:v>49.32805138109444</c:v>
                </c:pt>
                <c:pt idx="1591">
                  <c:v>45.920840523039132</c:v>
                </c:pt>
                <c:pt idx="1592">
                  <c:v>63.859876033688657</c:v>
                </c:pt>
                <c:pt idx="1593">
                  <c:v>49.968301567406229</c:v>
                </c:pt>
                <c:pt idx="1594">
                  <c:v>40.050739461057546</c:v>
                </c:pt>
                <c:pt idx="1595">
                  <c:v>32.73515087420526</c:v>
                </c:pt>
                <c:pt idx="1596">
                  <c:v>27.193411178432182</c:v>
                </c:pt>
                <c:pt idx="1597">
                  <c:v>22.901507211636858</c:v>
                </c:pt>
                <c:pt idx="1598">
                  <c:v>19.514773567466918</c:v>
                </c:pt>
                <c:pt idx="1599">
                  <c:v>16.799053563930492</c:v>
                </c:pt>
                <c:pt idx="1600">
                  <c:v>25.197593893229516</c:v>
                </c:pt>
                <c:pt idx="1601">
                  <c:v>21.333845768073846</c:v>
                </c:pt>
                <c:pt idx="1602">
                  <c:v>18.262722301911293</c:v>
                </c:pt>
                <c:pt idx="1603">
                  <c:v>15.784533986488963</c:v>
                </c:pt>
                <c:pt idx="1604">
                  <c:v>13.758332142655439</c:v>
                </c:pt>
                <c:pt idx="1605">
                  <c:v>12.082388057139077</c:v>
                </c:pt>
                <c:pt idx="1606">
                  <c:v>10.681834189986375</c:v>
                </c:pt>
                <c:pt idx="1607">
                  <c:v>12.146887109874811</c:v>
                </c:pt>
                <c:pt idx="1608">
                  <c:v>10.735988756196441</c:v>
                </c:pt>
                <c:pt idx="1609">
                  <c:v>9.5464813607144983</c:v>
                </c:pt>
                <c:pt idx="1610">
                  <c:v>8.5352643643373511</c:v>
                </c:pt>
                <c:pt idx="1611">
                  <c:v>7.6691339486638617</c:v>
                </c:pt>
                <c:pt idx="1612">
                  <c:v>6.9221905728481925</c:v>
                </c:pt>
                <c:pt idx="1613">
                  <c:v>6.4680704382829894</c:v>
                </c:pt>
                <c:pt idx="1614">
                  <c:v>5.8779896880560543</c:v>
                </c:pt>
                <c:pt idx="1615">
                  <c:v>7.1632890651154</c:v>
                </c:pt>
                <c:pt idx="1616">
                  <c:v>8.9894226336305234</c:v>
                </c:pt>
                <c:pt idx="1617">
                  <c:v>8.1715464187211833</c:v>
                </c:pt>
                <c:pt idx="1618">
                  <c:v>7.3560576037469474</c:v>
                </c:pt>
                <c:pt idx="1619">
                  <c:v>6.6509763524324201</c:v>
                </c:pt>
                <c:pt idx="1620">
                  <c:v>6.4423499590645994</c:v>
                </c:pt>
                <c:pt idx="1621">
                  <c:v>6.1748819413332843</c:v>
                </c:pt>
                <c:pt idx="1622">
                  <c:v>5.6215023910197681</c:v>
                </c:pt>
                <c:pt idx="1623">
                  <c:v>5.1355782824434897</c:v>
                </c:pt>
                <c:pt idx="1624">
                  <c:v>4.7068330964632565</c:v>
                </c:pt>
                <c:pt idx="1625">
                  <c:v>4.3268505649708198</c:v>
                </c:pt>
                <c:pt idx="1626">
                  <c:v>3.9886877099906446</c:v>
                </c:pt>
                <c:pt idx="1627">
                  <c:v>3.6865782151290163</c:v>
                </c:pt>
                <c:pt idx="1628">
                  <c:v>3.415702877480546</c:v>
                </c:pt>
                <c:pt idx="1629">
                  <c:v>3.1720103988779522</c:v>
                </c:pt>
                <c:pt idx="1630">
                  <c:v>2.9520763240580821</c:v>
                </c:pt>
                <c:pt idx="1631">
                  <c:v>2.7529911508152431</c:v>
                </c:pt>
                <c:pt idx="1632">
                  <c:v>2.5722709395057257</c:v>
                </c:pt>
                <c:pt idx="1633">
                  <c:v>2.4077854145245392</c:v>
                </c:pt>
                <c:pt idx="1634">
                  <c:v>2.2576997670694241</c:v>
                </c:pt>
                <c:pt idx="1635">
                  <c:v>2.1559476780114011</c:v>
                </c:pt>
                <c:pt idx="1636">
                  <c:v>2.0271783759196489</c:v>
                </c:pt>
                <c:pt idx="1637">
                  <c:v>1.9096710483877914</c:v>
                </c:pt>
                <c:pt idx="1638">
                  <c:v>1.8008386109080008</c:v>
                </c:pt>
                <c:pt idx="1639">
                  <c:v>1.7005122956089243</c:v>
                </c:pt>
                <c:pt idx="1640">
                  <c:v>1.607853701613533</c:v>
                </c:pt>
                <c:pt idx="1641">
                  <c:v>1.5221235338677099</c:v>
                </c:pt>
                <c:pt idx="1642">
                  <c:v>1.4426680150846407</c:v>
                </c:pt>
                <c:pt idx="1643">
                  <c:v>1.3689074077110452</c:v>
                </c:pt>
                <c:pt idx="1644">
                  <c:v>1.3003262813607455</c:v>
                </c:pt>
                <c:pt idx="1645">
                  <c:v>1.2364652302808072</c:v>
                </c:pt>
                <c:pt idx="1646">
                  <c:v>1.1769138003103896</c:v>
                </c:pt>
                <c:pt idx="1647">
                  <c:v>1.1213044286120433</c:v>
                </c:pt>
                <c:pt idx="1648">
                  <c:v>1.0693072346040469</c:v>
                </c:pt>
                <c:pt idx="1649">
                  <c:v>1.0226052142424602</c:v>
                </c:pt>
                <c:pt idx="1650">
                  <c:v>0.98284991225950158</c:v>
                </c:pt>
                <c:pt idx="1651">
                  <c:v>0.93954322863197948</c:v>
                </c:pt>
                <c:pt idx="1652">
                  <c:v>0.90670205596446485</c:v>
                </c:pt>
                <c:pt idx="1653">
                  <c:v>0.86798065859257556</c:v>
                </c:pt>
                <c:pt idx="1654">
                  <c:v>0.83153507769788204</c:v>
                </c:pt>
                <c:pt idx="1655">
                  <c:v>0.79719596627218048</c:v>
                </c:pt>
                <c:pt idx="1656">
                  <c:v>0.76480915251171966</c:v>
                </c:pt>
                <c:pt idx="1657">
                  <c:v>0.73423405593024393</c:v>
                </c:pt>
                <c:pt idx="1658">
                  <c:v>0.70534229149535943</c:v>
                </c:pt>
                <c:pt idx="1659">
                  <c:v>0.67801643685036672</c:v>
                </c:pt>
                <c:pt idx="1660">
                  <c:v>0.65214894132838919</c:v>
                </c:pt>
                <c:pt idx="1661">
                  <c:v>0.6276411585298155</c:v>
                </c:pt>
                <c:pt idx="1662">
                  <c:v>0.60440248681754505</c:v>
                </c:pt>
                <c:pt idx="1663">
                  <c:v>0.58234960426884474</c:v>
                </c:pt>
                <c:pt idx="1664">
                  <c:v>0.56140578647436445</c:v>
                </c:pt>
                <c:pt idx="1665">
                  <c:v>0.54150029714874548</c:v>
                </c:pt>
                <c:pt idx="1666">
                  <c:v>0.66118795267858665</c:v>
                </c:pt>
                <c:pt idx="1667">
                  <c:v>0.63620737063721711</c:v>
                </c:pt>
                <c:pt idx="1668">
                  <c:v>0.61252725016385812</c:v>
                </c:pt>
                <c:pt idx="1669">
                  <c:v>0.59006176254474352</c:v>
                </c:pt>
                <c:pt idx="1670">
                  <c:v>0.56873191037151494</c:v>
                </c:pt>
                <c:pt idx="1671">
                  <c:v>0.66929670953166776</c:v>
                </c:pt>
                <c:pt idx="1672">
                  <c:v>0.70001441258785846</c:v>
                </c:pt>
                <c:pt idx="1673">
                  <c:v>0.67297465020914593</c:v>
                </c:pt>
                <c:pt idx="1674">
                  <c:v>0.64737377779212435</c:v>
                </c:pt>
                <c:pt idx="1675">
                  <c:v>0.62311474616015428</c:v>
                </c:pt>
                <c:pt idx="1676">
                  <c:v>0.60010839811125138</c:v>
                </c:pt>
                <c:pt idx="1677">
                  <c:v>0.57827272001122987</c:v>
                </c:pt>
                <c:pt idx="1678">
                  <c:v>0.55753217420668011</c:v>
                </c:pt>
                <c:pt idx="1679">
                  <c:v>0.53781710249468428</c:v>
                </c:pt>
                <c:pt idx="1680">
                  <c:v>0.5190631921873462</c:v>
                </c:pt>
                <c:pt idx="1681">
                  <c:v>0.50121099742117869</c:v>
                </c:pt>
                <c:pt idx="1682">
                  <c:v>0.48420550931388956</c:v>
                </c:pt>
                <c:pt idx="1683">
                  <c:v>0.46799576938885645</c:v>
                </c:pt>
                <c:pt idx="1684">
                  <c:v>0.45253452139124184</c:v>
                </c:pt>
                <c:pt idx="1685">
                  <c:v>0.43777789722644417</c:v>
                </c:pt>
                <c:pt idx="1686">
                  <c:v>0.42368513327588897</c:v>
                </c:pt>
                <c:pt idx="1687">
                  <c:v>0.41021831379914903</c:v>
                </c:pt>
                <c:pt idx="1688">
                  <c:v>0.39734213852522832</c:v>
                </c:pt>
                <c:pt idx="1689">
                  <c:v>0.38502371187823808</c:v>
                </c:pt>
                <c:pt idx="1690">
                  <c:v>0.37323235158081081</c:v>
                </c:pt>
                <c:pt idx="1691">
                  <c:v>0.3619394146387635</c:v>
                </c:pt>
                <c:pt idx="1692">
                  <c:v>0.35111813893786159</c:v>
                </c:pt>
                <c:pt idx="1693">
                  <c:v>0.34074349888257882</c:v>
                </c:pt>
                <c:pt idx="1694">
                  <c:v>0.3307920736813495</c:v>
                </c:pt>
                <c:pt idx="1695">
                  <c:v>0.32124192703611526</c:v>
                </c:pt>
                <c:pt idx="1696">
                  <c:v>0.31207249712893104</c:v>
                </c:pt>
                <c:pt idx="1697">
                  <c:v>0.30326449591725108</c:v>
                </c:pt>
                <c:pt idx="1698">
                  <c:v>0.2947998168544812</c:v>
                </c:pt>
                <c:pt idx="1699">
                  <c:v>0.28666145024509454</c:v>
                </c:pt>
                <c:pt idx="1700">
                  <c:v>0.27883340552572539</c:v>
                </c:pt>
                <c:pt idx="1701">
                  <c:v>0.27130063983641273</c:v>
                </c:pt>
                <c:pt idx="1702">
                  <c:v>0.26404899231075069</c:v>
                </c:pt>
                <c:pt idx="1703">
                  <c:v>0.25706512357111888</c:v>
                </c:pt>
                <c:pt idx="1704">
                  <c:v>0.25033645996626763</c:v>
                </c:pt>
                <c:pt idx="1705">
                  <c:v>0.24385114213403983</c:v>
                </c:pt>
                <c:pt idx="1706">
                  <c:v>0.23759797751267675</c:v>
                </c:pt>
                <c:pt idx="1707">
                  <c:v>0.23156639646041921</c:v>
                </c:pt>
                <c:pt idx="1708">
                  <c:v>0.225746411675605</c:v>
                </c:pt>
                <c:pt idx="1709">
                  <c:v>0.22012858063852112</c:v>
                </c:pt>
                <c:pt idx="1710">
                  <c:v>0.21470397082235029</c:v>
                </c:pt>
                <c:pt idx="1711">
                  <c:v>0.20946412744393741</c:v>
                </c:pt>
                <c:pt idx="1712">
                  <c:v>0.20440104354613692</c:v>
                </c:pt>
                <c:pt idx="1713">
                  <c:v>0.19950713222239963</c:v>
                </c:pt>
                <c:pt idx="1714">
                  <c:v>0.19477520081130423</c:v>
                </c:pt>
                <c:pt idx="1715">
                  <c:v>0.19019842690408273</c:v>
                </c:pt>
                <c:pt idx="1716">
                  <c:v>0.18577033602203946</c:v>
                </c:pt>
                <c:pt idx="1717">
                  <c:v>0.18148478083328901</c:v>
                </c:pt>
                <c:pt idx="1718">
                  <c:v>0.17733592178954122</c:v>
                </c:pt>
                <c:pt idx="1719">
                  <c:v>0.17331820907390746</c:v>
                </c:pt>
                <c:pt idx="1720">
                  <c:v>0.16942636575998005</c:v>
                </c:pt>
                <c:pt idx="1721">
                  <c:v>0.16565537209084308</c:v>
                </c:pt>
                <c:pt idx="1722">
                  <c:v>0.16200045079431333</c:v>
                </c:pt>
                <c:pt idx="1723">
                  <c:v>0.1584570533576399</c:v>
                </c:pt>
                <c:pt idx="1724">
                  <c:v>0.15502084719119949</c:v>
                </c:pt>
                <c:pt idx="1725">
                  <c:v>0.15168770361645448</c:v>
                </c:pt>
                <c:pt idx="1726">
                  <c:v>0.14845368661867925</c:v>
                </c:pt>
                <c:pt idx="1727">
                  <c:v>0.14531504230970693</c:v>
                </c:pt>
                <c:pt idx="1728">
                  <c:v>0.14226818905030572</c:v>
                </c:pt>
                <c:pt idx="1729">
                  <c:v>0.13930970818575347</c:v>
                </c:pt>
                <c:pt idx="1730">
                  <c:v>0.13643633535180524</c:v>
                </c:pt>
                <c:pt idx="1731">
                  <c:v>0.13364495231156442</c:v>
                </c:pt>
                <c:pt idx="1732">
                  <c:v>0.13093257928679602</c:v>
                </c:pt>
                <c:pt idx="1733">
                  <c:v>0.12829636775000264</c:v>
                </c:pt>
                <c:pt idx="1734">
                  <c:v>0.12573359364612313</c:v>
                </c:pt>
                <c:pt idx="1735">
                  <c:v>0.12324165101505646</c:v>
                </c:pt>
                <c:pt idx="1736">
                  <c:v>0.12081804598834261</c:v>
                </c:pt>
                <c:pt idx="1737">
                  <c:v>0.11846039113531405</c:v>
                </c:pt>
                <c:pt idx="1738">
                  <c:v>0.11616640013582893</c:v>
                </c:pt>
                <c:pt idx="1739">
                  <c:v>0.11393388275836333</c:v>
                </c:pt>
                <c:pt idx="1740">
                  <c:v>0.11176074012377228</c:v>
                </c:pt>
                <c:pt idx="1741">
                  <c:v>0.10964496023643264</c:v>
                </c:pt>
                <c:pt idx="1742">
                  <c:v>0.1075846137657889</c:v>
                </c:pt>
                <c:pt idx="1743">
                  <c:v>0.10557785006250756</c:v>
                </c:pt>
                <c:pt idx="1744">
                  <c:v>0.10362289339456372</c:v>
                </c:pt>
                <c:pt idx="1745">
                  <c:v>0.10171803938959173</c:v>
                </c:pt>
                <c:pt idx="1746">
                  <c:v>9.9861651670781856E-2</c:v>
                </c:pt>
                <c:pt idx="1747">
                  <c:v>9.8052158674473797E-2</c:v>
                </c:pt>
                <c:pt idx="1748">
                  <c:v>9.6288050638397932E-2</c:v>
                </c:pt>
                <c:pt idx="1749">
                  <c:v>9.4567876750270022E-2</c:v>
                </c:pt>
                <c:pt idx="1750">
                  <c:v>9.2890242447125126E-2</c:v>
                </c:pt>
                <c:pt idx="1751">
                  <c:v>9.125380685642466E-2</c:v>
                </c:pt>
                <c:pt idx="1752">
                  <c:v>8.9657280370555995E-2</c:v>
                </c:pt>
                <c:pt idx="1753">
                  <c:v>8.809942234689816E-2</c:v>
                </c:pt>
                <c:pt idx="1754">
                  <c:v>8.657903892613486E-2</c:v>
                </c:pt>
                <c:pt idx="1755">
                  <c:v>8.5094980961971337E-2</c:v>
                </c:pt>
                <c:pt idx="1756">
                  <c:v>8.3646142055849804E-2</c:v>
                </c:pt>
                <c:pt idx="1757">
                  <c:v>8.2231456690667906E-2</c:v>
                </c:pt>
                <c:pt idx="1758">
                  <c:v>8.0849898457884345E-2</c:v>
                </c:pt>
                <c:pt idx="1759">
                  <c:v>7.9500478372751357E-2</c:v>
                </c:pt>
                <c:pt idx="1760">
                  <c:v>7.8182243272739704E-2</c:v>
                </c:pt>
                <c:pt idx="1761">
                  <c:v>7.6894274294530648E-2</c:v>
                </c:pt>
                <c:pt idx="1762">
                  <c:v>7.5635685425235646E-2</c:v>
                </c:pt>
                <c:pt idx="1763">
                  <c:v>7.4405622123768861E-2</c:v>
                </c:pt>
                <c:pt idx="1764">
                  <c:v>7.3203260008546767E-2</c:v>
                </c:pt>
                <c:pt idx="1765">
                  <c:v>7.2027803607921312E-2</c:v>
                </c:pt>
                <c:pt idx="1766">
                  <c:v>7.0878485169969405E-2</c:v>
                </c:pt>
                <c:pt idx="1767">
                  <c:v>6.9754563528462571E-2</c:v>
                </c:pt>
                <c:pt idx="1768">
                  <c:v>6.8655323022029674E-2</c:v>
                </c:pt>
                <c:pt idx="1769">
                  <c:v>6.7580072463703025E-2</c:v>
                </c:pt>
                <c:pt idx="1770">
                  <c:v>6.6528144158201782E-2</c:v>
                </c:pt>
                <c:pt idx="1771">
                  <c:v>6.5498892964461902E-2</c:v>
                </c:pt>
                <c:pt idx="1772">
                  <c:v>6.4491695401065613E-2</c:v>
                </c:pt>
                <c:pt idx="1773">
                  <c:v>6.3505948792358546E-2</c:v>
                </c:pt>
                <c:pt idx="1774">
                  <c:v>6.2541070453170616E-2</c:v>
                </c:pt>
                <c:pt idx="1775">
                  <c:v>6.1596496910173534E-2</c:v>
                </c:pt>
                <c:pt idx="1776">
                  <c:v>6.0671683158021329E-2</c:v>
                </c:pt>
                <c:pt idx="1777">
                  <c:v>5.9766101948521042E-2</c:v>
                </c:pt>
                <c:pt idx="1778">
                  <c:v>5.8879243111184108E-2</c:v>
                </c:pt>
                <c:pt idx="1779">
                  <c:v>5.8010612903594702E-2</c:v>
                </c:pt>
                <c:pt idx="1780">
                  <c:v>5.7159733390122799E-2</c:v>
                </c:pt>
                <c:pt idx="1781">
                  <c:v>5.6326141847586768E-2</c:v>
                </c:pt>
                <c:pt idx="1782">
                  <c:v>5.5509390196549678E-2</c:v>
                </c:pt>
                <c:pt idx="1783">
                  <c:v>5.4709044457002386E-2</c:v>
                </c:pt>
                <c:pt idx="1784">
                  <c:v>5.3924684227255597E-2</c:v>
                </c:pt>
                <c:pt idx="1785">
                  <c:v>5.3155902184925406E-2</c:v>
                </c:pt>
                <c:pt idx="1786">
                  <c:v>5.2402303608957125E-2</c:v>
                </c:pt>
                <c:pt idx="1787">
                  <c:v>5.1663505921687031E-2</c:v>
                </c:pt>
                <c:pt idx="1788">
                  <c:v>5.0939138249995915E-2</c:v>
                </c:pt>
                <c:pt idx="1789">
                  <c:v>5.0228841004657403E-2</c:v>
                </c:pt>
                <c:pt idx="1790">
                  <c:v>4.9532265477030601E-2</c:v>
                </c:pt>
                <c:pt idx="1791">
                  <c:v>4.8849073452290892E-2</c:v>
                </c:pt>
                <c:pt idx="1792">
                  <c:v>4.8178936838434529E-2</c:v>
                </c:pt>
                <c:pt idx="1793">
                  <c:v>4.7521537310332949E-2</c:v>
                </c:pt>
                <c:pt idx="1794">
                  <c:v>4.6876565968146426E-2</c:v>
                </c:pt>
                <c:pt idx="1795">
                  <c:v>4.6243723009446736E-2</c:v>
                </c:pt>
                <c:pt idx="1796">
                  <c:v>4.5622717414426625E-2</c:v>
                </c:pt>
                <c:pt idx="1797">
                  <c:v>4.5013266643607948E-2</c:v>
                </c:pt>
                <c:pt idx="1798">
                  <c:v>4.4415096347489899E-2</c:v>
                </c:pt>
                <c:pt idx="1799">
                  <c:v>4.3827940087603684E-2</c:v>
                </c:pt>
                <c:pt idx="1800">
                  <c:v>4.3251539068470755E-2</c:v>
                </c:pt>
                <c:pt idx="1801">
                  <c:v>4.2685641879982597E-2</c:v>
                </c:pt>
                <c:pt idx="1802">
                  <c:v>4.2130004249745376E-2</c:v>
                </c:pt>
                <c:pt idx="1803">
                  <c:v>4.1584388804955838E-2</c:v>
                </c:pt>
                <c:pt idx="1804">
                  <c:v>4.1048564843393809E-2</c:v>
                </c:pt>
                <c:pt idx="1805">
                  <c:v>4.0522308113138415E-2</c:v>
                </c:pt>
                <c:pt idx="1806">
                  <c:v>4.0005400600633137E-2</c:v>
                </c:pt>
                <c:pt idx="1807">
                  <c:v>3.9497630326742902E-2</c:v>
                </c:pt>
                <c:pt idx="1808">
                  <c:v>3.8998791150463549E-2</c:v>
                </c:pt>
                <c:pt idx="1809">
                  <c:v>5.0401891886873287E-2</c:v>
                </c:pt>
                <c:pt idx="1810">
                  <c:v>5.9275204401462639E-2</c:v>
                </c:pt>
                <c:pt idx="1811">
                  <c:v>5.8398448651411521E-2</c:v>
                </c:pt>
                <c:pt idx="1812">
                  <c:v>5.753965629649932E-2</c:v>
                </c:pt>
                <c:pt idx="1813">
                  <c:v>5.6698357854222926E-2</c:v>
                </c:pt>
                <c:pt idx="1814">
                  <c:v>5.5874098738111035E-2</c:v>
                </c:pt>
                <c:pt idx="1815">
                  <c:v>5.5066438702607162E-2</c:v>
                </c:pt>
                <c:pt idx="1816">
                  <c:v>5.427495131168035E-2</c:v>
                </c:pt>
                <c:pt idx="1817">
                  <c:v>5.349922343002441E-2</c:v>
                </c:pt>
                <c:pt idx="1818">
                  <c:v>5.2738854735760801E-2</c:v>
                </c:pt>
                <c:pt idx="1819">
                  <c:v>5.1993457253622775E-2</c:v>
                </c:pt>
                <c:pt idx="1820">
                  <c:v>5.1262938355297168E-2</c:v>
                </c:pt>
                <c:pt idx="1821">
                  <c:v>5.0546361035910842E-2</c:v>
                </c:pt>
                <c:pt idx="1822">
                  <c:v>4.9843660837921695E-2</c:v>
                </c:pt>
                <c:pt idx="1823">
                  <c:v>4.9154494876955994E-2</c:v>
                </c:pt>
                <c:pt idx="1824">
                  <c:v>4.8502405789198455E-2</c:v>
                </c:pt>
                <c:pt idx="1825">
                  <c:v>4.7838866732606254E-2</c:v>
                </c:pt>
                <c:pt idx="1826">
                  <c:v>4.7187904551207957E-2</c:v>
                </c:pt>
                <c:pt idx="1827">
                  <c:v>4.6549215069586307E-2</c:v>
                </c:pt>
                <c:pt idx="1828">
                  <c:v>4.5922503046050965E-2</c:v>
                </c:pt>
                <c:pt idx="1829">
                  <c:v>4.5307481864355743E-2</c:v>
                </c:pt>
                <c:pt idx="1830">
                  <c:v>4.470387323762267E-2</c:v>
                </c:pt>
                <c:pt idx="1831">
                  <c:v>4.4111406923928245E-2</c:v>
                </c:pt>
                <c:pt idx="1832">
                  <c:v>4.3529820453034038E-2</c:v>
                </c:pt>
                <c:pt idx="1833">
                  <c:v>4.2958858863769045E-2</c:v>
                </c:pt>
                <c:pt idx="1834">
                  <c:v>4.2398274451596753E-2</c:v>
                </c:pt>
                <c:pt idx="1835">
                  <c:v>4.8667648261989355E-2</c:v>
                </c:pt>
                <c:pt idx="1836">
                  <c:v>4.8000966697157137E-2</c:v>
                </c:pt>
                <c:pt idx="1837">
                  <c:v>4.7346938262847957E-2</c:v>
                </c:pt>
                <c:pt idx="1838">
                  <c:v>4.6705256536584888E-2</c:v>
                </c:pt>
                <c:pt idx="1839">
                  <c:v>4.6075624107414642E-2</c:v>
                </c:pt>
                <c:pt idx="1840">
                  <c:v>4.54577522645341E-2</c:v>
                </c:pt>
                <c:pt idx="1841">
                  <c:v>4.4851360698261941E-2</c:v>
                </c:pt>
                <c:pt idx="1842">
                  <c:v>4.4256177212804615E-2</c:v>
                </c:pt>
                <c:pt idx="1843">
                  <c:v>4.3671937450290528E-2</c:v>
                </c:pt>
                <c:pt idx="1844">
                  <c:v>4.3098384625576643E-2</c:v>
                </c:pt>
                <c:pt idx="1845">
                  <c:v>4.2535269271350609E-2</c:v>
                </c:pt>
                <c:pt idx="1846">
                  <c:v>4.1982348993079954E-2</c:v>
                </c:pt>
                <c:pt idx="1847">
                  <c:v>4.1439388233378414E-2</c:v>
                </c:pt>
                <c:pt idx="1848">
                  <c:v>4.0906158045381537E-2</c:v>
                </c:pt>
                <c:pt idx="1849">
                  <c:v>4.0382435874743584E-2</c:v>
                </c:pt>
                <c:pt idx="1850">
                  <c:v>3.9868005349885105E-2</c:v>
                </c:pt>
                <c:pt idx="1851">
                  <c:v>3.9362656080140536E-2</c:v>
                </c:pt>
                <c:pt idx="1852">
                  <c:v>3.8866183461468105E-2</c:v>
                </c:pt>
                <c:pt idx="1853">
                  <c:v>3.8378388489405398E-2</c:v>
                </c:pt>
                <c:pt idx="1854">
                  <c:v>3.7899077578963207E-2</c:v>
                </c:pt>
                <c:pt idx="1855">
                  <c:v>3.74280623911694E-2</c:v>
                </c:pt>
                <c:pt idx="1856">
                  <c:v>3.6965159665984869E-2</c:v>
                </c:pt>
                <c:pt idx="1857">
                  <c:v>3.6510191061327614E-2</c:v>
                </c:pt>
                <c:pt idx="1858">
                  <c:v>3.6062982997954351E-2</c:v>
                </c:pt>
                <c:pt idx="1859">
                  <c:v>3.5623366509957406E-2</c:v>
                </c:pt>
                <c:pt idx="1860">
                  <c:v>3.5191177100649014E-2</c:v>
                </c:pt>
                <c:pt idx="1861">
                  <c:v>3.4766254603613878E-2</c:v>
                </c:pt>
                <c:pt idx="1862">
                  <c:v>3.4348443048720576E-2</c:v>
                </c:pt>
                <c:pt idx="1863">
                  <c:v>4.4851501064807793E-2</c:v>
                </c:pt>
                <c:pt idx="1864">
                  <c:v>0.43563209276861792</c:v>
                </c:pt>
                <c:pt idx="1865">
                  <c:v>0.5366558855249336</c:v>
                </c:pt>
                <c:pt idx="1866">
                  <c:v>1.6092976274664488</c:v>
                </c:pt>
                <c:pt idx="1867">
                  <c:v>10.315851024009634</c:v>
                </c:pt>
                <c:pt idx="1868">
                  <c:v>15.822014010618503</c:v>
                </c:pt>
                <c:pt idx="1869">
                  <c:v>14.150315916945425</c:v>
                </c:pt>
                <c:pt idx="1870">
                  <c:v>12.408043973342105</c:v>
                </c:pt>
                <c:pt idx="1871">
                  <c:v>10.955048226918301</c:v>
                </c:pt>
                <c:pt idx="1872">
                  <c:v>9.7318535356061098</c:v>
                </c:pt>
                <c:pt idx="1873">
                  <c:v>8.6933797567983309</c:v>
                </c:pt>
                <c:pt idx="1874">
                  <c:v>7.804974514555937</c:v>
                </c:pt>
                <c:pt idx="1875">
                  <c:v>7.0396621546655798</c:v>
                </c:pt>
                <c:pt idx="1876">
                  <c:v>6.3762012624113735</c:v>
                </c:pt>
                <c:pt idx="1877">
                  <c:v>5.7976905365966482</c:v>
                </c:pt>
                <c:pt idx="1878">
                  <c:v>5.2905532952771894</c:v>
                </c:pt>
                <c:pt idx="1879">
                  <c:v>4.8437877248812251</c:v>
                </c:pt>
                <c:pt idx="1880">
                  <c:v>4.4484064426512377</c:v>
                </c:pt>
                <c:pt idx="1881">
                  <c:v>4.0970127797421867</c:v>
                </c:pt>
                <c:pt idx="1882">
                  <c:v>3.8977631597502471</c:v>
                </c:pt>
                <c:pt idx="1883">
                  <c:v>5.5306393957393469</c:v>
                </c:pt>
                <c:pt idx="1884">
                  <c:v>14.281949591746638</c:v>
                </c:pt>
                <c:pt idx="1885">
                  <c:v>34.917903101265466</c:v>
                </c:pt>
                <c:pt idx="1886">
                  <c:v>62.808551762029779</c:v>
                </c:pt>
                <c:pt idx="1887">
                  <c:v>129.15445104683795</c:v>
                </c:pt>
                <c:pt idx="1888">
                  <c:v>117.52286291964658</c:v>
                </c:pt>
                <c:pt idx="1889">
                  <c:v>184.86947489203922</c:v>
                </c:pt>
                <c:pt idx="1890">
                  <c:v>151.78304255782277</c:v>
                </c:pt>
                <c:pt idx="1891">
                  <c:v>161.74191502378585</c:v>
                </c:pt>
                <c:pt idx="1892">
                  <c:v>144.07055419398006</c:v>
                </c:pt>
                <c:pt idx="1893">
                  <c:v>101.75808495051342</c:v>
                </c:pt>
                <c:pt idx="1894">
                  <c:v>75.44931566976274</c:v>
                </c:pt>
                <c:pt idx="1895">
                  <c:v>76.196676536846482</c:v>
                </c:pt>
                <c:pt idx="1896">
                  <c:v>88.116093870873456</c:v>
                </c:pt>
                <c:pt idx="1897">
                  <c:v>66.513493673044351</c:v>
                </c:pt>
                <c:pt idx="1898">
                  <c:v>79.750173464022851</c:v>
                </c:pt>
                <c:pt idx="1899">
                  <c:v>65.813903438925195</c:v>
                </c:pt>
                <c:pt idx="1900">
                  <c:v>89.128785069314176</c:v>
                </c:pt>
                <c:pt idx="1901">
                  <c:v>80.17441951291778</c:v>
                </c:pt>
                <c:pt idx="1902">
                  <c:v>61.19447872871784</c:v>
                </c:pt>
                <c:pt idx="1903">
                  <c:v>48.092688431798265</c:v>
                </c:pt>
                <c:pt idx="1904">
                  <c:v>38.68328154751925</c:v>
                </c:pt>
                <c:pt idx="1905">
                  <c:v>31.709232321024675</c:v>
                </c:pt>
                <c:pt idx="1906">
                  <c:v>26.405313424276841</c:v>
                </c:pt>
                <c:pt idx="1907">
                  <c:v>22.283935819255291</c:v>
                </c:pt>
                <c:pt idx="1908">
                  <c:v>19.022537551698004</c:v>
                </c:pt>
                <c:pt idx="1909">
                  <c:v>16.400908696621762</c:v>
                </c:pt>
                <c:pt idx="1910">
                  <c:v>14.264629989577919</c:v>
                </c:pt>
                <c:pt idx="1911">
                  <c:v>12.502882600027348</c:v>
                </c:pt>
                <c:pt idx="1912">
                  <c:v>11.03451549993958</c:v>
                </c:pt>
                <c:pt idx="1913">
                  <c:v>9.7990365326226918</c:v>
                </c:pt>
                <c:pt idx="1914">
                  <c:v>8.7506352124223135</c:v>
                </c:pt>
                <c:pt idx="1915">
                  <c:v>7.8541256971987083</c:v>
                </c:pt>
                <c:pt idx="1916">
                  <c:v>7.0821366715148431</c:v>
                </c:pt>
                <c:pt idx="1917">
                  <c:v>6.413129182890505</c:v>
                </c:pt>
                <c:pt idx="1918">
                  <c:v>5.8299753526697167</c:v>
                </c:pt>
                <c:pt idx="1919">
                  <c:v>5.3189239673908286</c:v>
                </c:pt>
                <c:pt idx="1920">
                  <c:v>4.8728665084059068</c:v>
                </c:pt>
                <c:pt idx="1921">
                  <c:v>4.6742468280844607</c:v>
                </c:pt>
                <c:pt idx="1922">
                  <c:v>4.3510321041708551</c:v>
                </c:pt>
                <c:pt idx="1923">
                  <c:v>4.0102484196939923</c:v>
                </c:pt>
                <c:pt idx="1924">
                  <c:v>3.7058740626246949</c:v>
                </c:pt>
                <c:pt idx="1925">
                  <c:v>4.0658478046894331</c:v>
                </c:pt>
                <c:pt idx="1926">
                  <c:v>5.1221121748861966</c:v>
                </c:pt>
                <c:pt idx="1927">
                  <c:v>4.6949230943514673</c:v>
                </c:pt>
                <c:pt idx="1928">
                  <c:v>4.3162716578907476</c:v>
                </c:pt>
                <c:pt idx="1929">
                  <c:v>3.979253596272434</c:v>
                </c:pt>
                <c:pt idx="1930">
                  <c:v>3.6781336400422919</c:v>
                </c:pt>
                <c:pt idx="1931">
                  <c:v>3.4081176754311762</c:v>
                </c:pt>
                <c:pt idx="1932">
                  <c:v>3.1651748212272435</c:v>
                </c:pt>
                <c:pt idx="1933">
                  <c:v>2.9458973460609896</c:v>
                </c:pt>
                <c:pt idx="1934">
                  <c:v>2.7473895308168017</c:v>
                </c:pt>
                <c:pt idx="1935">
                  <c:v>2.5671788608639701</c:v>
                </c:pt>
                <c:pt idx="1936">
                  <c:v>2.4031445824260369</c:v>
                </c:pt>
                <c:pt idx="1937">
                  <c:v>2.2629733897366058</c:v>
                </c:pt>
                <c:pt idx="1938">
                  <c:v>2.1260157425438648</c:v>
                </c:pt>
                <c:pt idx="1939">
                  <c:v>2.0215797675092615</c:v>
                </c:pt>
                <c:pt idx="1940">
                  <c:v>2.0701123886161517</c:v>
                </c:pt>
                <c:pt idx="1941">
                  <c:v>2.0560964490057962</c:v>
                </c:pt>
                <c:pt idx="1942">
                  <c:v>1.9355224559102808</c:v>
                </c:pt>
                <c:pt idx="1943">
                  <c:v>2.5327207906997513</c:v>
                </c:pt>
                <c:pt idx="1944">
                  <c:v>3.4016704798408637</c:v>
                </c:pt>
                <c:pt idx="1945">
                  <c:v>3.339442938667645</c:v>
                </c:pt>
                <c:pt idx="1946">
                  <c:v>3.5389479443166101</c:v>
                </c:pt>
                <c:pt idx="1947">
                  <c:v>4.5320488456897188</c:v>
                </c:pt>
                <c:pt idx="1948">
                  <c:v>11.54364277753632</c:v>
                </c:pt>
                <c:pt idx="1949">
                  <c:v>15.34540847399961</c:v>
                </c:pt>
                <c:pt idx="1950">
                  <c:v>15.897749798905684</c:v>
                </c:pt>
                <c:pt idx="1951">
                  <c:v>13.851448789611963</c:v>
                </c:pt>
                <c:pt idx="1952">
                  <c:v>12.159812372227854</c:v>
                </c:pt>
                <c:pt idx="1953">
                  <c:v>10.746838527629102</c:v>
                </c:pt>
                <c:pt idx="1954">
                  <c:v>9.5556687356677052</c:v>
                </c:pt>
                <c:pt idx="1955">
                  <c:v>8.5431055514724754</c:v>
                </c:pt>
                <c:pt idx="1956">
                  <c:v>7.7708168673121634</c:v>
                </c:pt>
                <c:pt idx="1957">
                  <c:v>7.3613360828135628</c:v>
                </c:pt>
                <c:pt idx="1958">
                  <c:v>8.589912833037836</c:v>
                </c:pt>
                <c:pt idx="1959">
                  <c:v>7.7161013317336931</c:v>
                </c:pt>
                <c:pt idx="1960">
                  <c:v>6.9628207348996831</c:v>
                </c:pt>
                <c:pt idx="1961">
                  <c:v>6.9904559487901565</c:v>
                </c:pt>
                <c:pt idx="1962">
                  <c:v>6.3334047568740921</c:v>
                </c:pt>
                <c:pt idx="1963">
                  <c:v>5.7602621700531627</c:v>
                </c:pt>
                <c:pt idx="1964">
                  <c:v>5.257652237124474</c:v>
                </c:pt>
                <c:pt idx="1965">
                  <c:v>4.8147295031477464</c:v>
                </c:pt>
                <c:pt idx="1966">
                  <c:v>4.4226295595741947</c:v>
                </c:pt>
                <c:pt idx="1967">
                  <c:v>4.074053320092176</c:v>
                </c:pt>
                <c:pt idx="1968">
                  <c:v>3.7629491761854221</c:v>
                </c:pt>
                <c:pt idx="1969">
                  <c:v>3.4842676274622297</c:v>
                </c:pt>
                <c:pt idx="1970">
                  <c:v>3.2337701532514695</c:v>
                </c:pt>
                <c:pt idx="1971">
                  <c:v>3.0078790851247694</c:v>
                </c:pt>
                <c:pt idx="1972">
                  <c:v>2.803558760700029</c:v>
                </c:pt>
                <c:pt idx="1973">
                  <c:v>2.6182207508786917</c:v>
                </c:pt>
                <c:pt idx="1974">
                  <c:v>2.4496477644396268</c:v>
                </c:pt>
                <c:pt idx="1975">
                  <c:v>2.2959321542257927</c:v>
                </c:pt>
                <c:pt idx="1976">
                  <c:v>2.1554259206270343</c:v>
                </c:pt>
                <c:pt idx="1977">
                  <c:v>2.0266998293432161</c:v>
                </c:pt>
                <c:pt idx="1978">
                  <c:v>1.9085098005138503</c:v>
                </c:pt>
                <c:pt idx="1979">
                  <c:v>1.7997691339931152</c:v>
                </c:pt>
                <c:pt idx="1980">
                  <c:v>1.6995254456357709</c:v>
                </c:pt>
                <c:pt idx="1981">
                  <c:v>1.6069414270069133</c:v>
                </c:pt>
                <c:pt idx="1982">
                  <c:v>1.5212787241479251</c:v>
                </c:pt>
                <c:pt idx="1983">
                  <c:v>1.4418843732631257</c:v>
                </c:pt>
                <c:pt idx="1984">
                  <c:v>1.3681793422851722</c:v>
                </c:pt>
                <c:pt idx="1985">
                  <c:v>1.2996488145579699</c:v>
                </c:pt>
                <c:pt idx="1986">
                  <c:v>1.2358339198306987</c:v>
                </c:pt>
                <c:pt idx="1987">
                  <c:v>1.1763246725235725</c:v>
                </c:pt>
                <c:pt idx="1988">
                  <c:v>1.1207539209455191</c:v>
                </c:pt>
                <c:pt idx="1989">
                  <c:v>1.0687921462144621</c:v>
                </c:pt>
                <c:pt idx="1990">
                  <c:v>1.0201429778940709</c:v>
                </c:pt>
                <c:pt idx="1991">
                  <c:v>0.97453931623987178</c:v>
                </c:pt>
                <c:pt idx="1992">
                  <c:v>0.93173996954711258</c:v>
                </c:pt>
                <c:pt idx="1993">
                  <c:v>0.89152673839738239</c:v>
                </c:pt>
                <c:pt idx="1994">
                  <c:v>0.85370183371175834</c:v>
                </c:pt>
                <c:pt idx="1995">
                  <c:v>0.81808569921853014</c:v>
                </c:pt>
                <c:pt idx="1996">
                  <c:v>0.78451502577234</c:v>
                </c:pt>
                <c:pt idx="1997">
                  <c:v>0.75284104616376846</c:v>
                </c:pt>
                <c:pt idx="1998">
                  <c:v>0.7229280267684014</c:v>
                </c:pt>
                <c:pt idx="1999">
                  <c:v>0.69469526463590459</c:v>
                </c:pt>
                <c:pt idx="2000">
                  <c:v>0.66794028540249684</c:v>
                </c:pt>
                <c:pt idx="2001">
                  <c:v>0.64260487245835063</c:v>
                </c:pt>
                <c:pt idx="2002">
                  <c:v>0.61865853331273146</c:v>
                </c:pt>
                <c:pt idx="2003">
                  <c:v>0.60083628574485204</c:v>
                </c:pt>
                <c:pt idx="2004">
                  <c:v>0.63635398054479908</c:v>
                </c:pt>
                <c:pt idx="2005">
                  <c:v>0.61266628456073979</c:v>
                </c:pt>
                <c:pt idx="2006">
                  <c:v>0.59019371771070617</c:v>
                </c:pt>
                <c:pt idx="2007">
                  <c:v>0.56885724337556098</c:v>
                </c:pt>
                <c:pt idx="2008">
                  <c:v>0.5485840256319473</c:v>
                </c:pt>
                <c:pt idx="2009">
                  <c:v>0.52930686171795538</c:v>
                </c:pt>
                <c:pt idx="2010">
                  <c:v>0.51096367367611595</c:v>
                </c:pt>
                <c:pt idx="2011">
                  <c:v>0.49349705226827273</c:v>
                </c:pt>
                <c:pt idx="2012">
                  <c:v>0.47685384714627405</c:v>
                </c:pt>
                <c:pt idx="2013">
                  <c:v>0.46098479802677755</c:v>
                </c:pt>
                <c:pt idx="2014">
                  <c:v>0.44584420227677962</c:v>
                </c:pt>
                <c:pt idx="2015">
                  <c:v>0.43138961488469268</c:v>
                </c:pt>
                <c:pt idx="2016">
                  <c:v>0.41771534972564917</c:v>
                </c:pt>
                <c:pt idx="2017">
                  <c:v>0.40759471778001616</c:v>
                </c:pt>
                <c:pt idx="2018">
                  <c:v>0.39483274585896971</c:v>
                </c:pt>
                <c:pt idx="2019">
                  <c:v>0.3826222095827691</c:v>
                </c:pt>
                <c:pt idx="2020">
                  <c:v>0.37093284827968664</c:v>
                </c:pt>
                <c:pt idx="2021">
                  <c:v>0.35973640765710774</c:v>
                </c:pt>
                <c:pt idx="2022">
                  <c:v>0.34900648432882253</c:v>
                </c:pt>
                <c:pt idx="2023">
                  <c:v>0.33871838409172766</c:v>
                </c:pt>
                <c:pt idx="2024">
                  <c:v>0.32890712659986276</c:v>
                </c:pt>
                <c:pt idx="2025">
                  <c:v>0.31943246574726469</c:v>
                </c:pt>
                <c:pt idx="2026">
                  <c:v>0.31033468009169957</c:v>
                </c:pt>
                <c:pt idx="2027">
                  <c:v>0.3015947179553119</c:v>
                </c:pt>
                <c:pt idx="2028">
                  <c:v>0.29319469214782889</c:v>
                </c:pt>
                <c:pt idx="2029">
                  <c:v>0.2851177967194411</c:v>
                </c:pt>
                <c:pt idx="2030">
                  <c:v>0.27734823051078072</c:v>
                </c:pt>
                <c:pt idx="2031">
                  <c:v>0.26987112687733006</c:v>
                </c:pt>
                <c:pt idx="2032">
                  <c:v>0.26267248902868773</c:v>
                </c:pt>
                <c:pt idx="2033">
                  <c:v>0.25573913047926378</c:v>
                </c:pt>
                <c:pt idx="2034">
                  <c:v>0.25250741705314067</c:v>
                </c:pt>
                <c:pt idx="2035">
                  <c:v>0.28945653098481811</c:v>
                </c:pt>
                <c:pt idx="2036">
                  <c:v>0.28152228846911675</c:v>
                </c:pt>
                <c:pt idx="2037">
                  <c:v>0.27388845463032591</c:v>
                </c:pt>
                <c:pt idx="2038">
                  <c:v>0.2665405689030137</c:v>
                </c:pt>
                <c:pt idx="2039">
                  <c:v>0.25946501269770061</c:v>
                </c:pt>
                <c:pt idx="2040">
                  <c:v>0.25264895203826071</c:v>
                </c:pt>
                <c:pt idx="2041">
                  <c:v>0.24608028466476004</c:v>
                </c:pt>
                <c:pt idx="2042">
                  <c:v>0.23974759121153777</c:v>
                </c:pt>
                <c:pt idx="2043">
                  <c:v>0.23364009010809267</c:v>
                </c:pt>
                <c:pt idx="2044">
                  <c:v>0.22774759588407326</c:v>
                </c:pt>
                <c:pt idx="2045">
                  <c:v>0.22206048058989039</c:v>
                </c:pt>
                <c:pt idx="2046">
                  <c:v>0.21656963807152921</c:v>
                </c:pt>
                <c:pt idx="2047">
                  <c:v>0.21126645086244161</c:v>
                </c:pt>
                <c:pt idx="2048">
                  <c:v>0.20614275947720775</c:v>
                </c:pt>
                <c:pt idx="2049">
                  <c:v>0.20119083391128229</c:v>
                </c:pt>
                <c:pt idx="2050">
                  <c:v>0.1964033471687987</c:v>
                </c:pt>
                <c:pt idx="2051">
                  <c:v>0.19177335065631895</c:v>
                </c:pt>
                <c:pt idx="2052">
                  <c:v>0.18729425129477312</c:v>
                </c:pt>
                <c:pt idx="2053">
                  <c:v>0.1829597902148011</c:v>
                </c:pt>
                <c:pt idx="2054">
                  <c:v>0.17876402291241439</c:v>
                </c:pt>
                <c:pt idx="2055">
                  <c:v>0.1747013007525097</c:v>
                </c:pt>
                <c:pt idx="2056">
                  <c:v>0.1707662537173566</c:v>
                </c:pt>
                <c:pt idx="2057">
                  <c:v>0.16695377430588929</c:v>
                </c:pt>
                <c:pt idx="2058">
                  <c:v>0.16325900249752381</c:v>
                </c:pt>
                <c:pt idx="2059">
                  <c:v>0.15967731170139465</c:v>
                </c:pt>
                <c:pt idx="2060">
                  <c:v>0.15620429561841939</c:v>
                </c:pt>
                <c:pt idx="2061">
                  <c:v>0.15283575594952861</c:v>
                </c:pt>
                <c:pt idx="2062">
                  <c:v>0.14956769088879587</c:v>
                </c:pt>
                <c:pt idx="2063">
                  <c:v>0.1463962843451227</c:v>
                </c:pt>
                <c:pt idx="2064">
                  <c:v>0.14331789584060886</c:v>
                </c:pt>
                <c:pt idx="2065">
                  <c:v>0.14032905103785143</c:v>
                </c:pt>
                <c:pt idx="2066">
                  <c:v>0.13742643285213088</c:v>
                </c:pt>
                <c:pt idx="2067">
                  <c:v>0.13460687310788408</c:v>
                </c:pt>
                <c:pt idx="2068">
                  <c:v>0.1318673447019732</c:v>
                </c:pt>
                <c:pt idx="2069">
                  <c:v>0.12920495423913361</c:v>
                </c:pt>
                <c:pt idx="2070">
                  <c:v>0.12661693510760413</c:v>
                </c:pt>
                <c:pt idx="2071">
                  <c:v>0.12410064096534444</c:v>
                </c:pt>
                <c:pt idx="2072">
                  <c:v>0.12165353960945757</c:v>
                </c:pt>
                <c:pt idx="2073">
                  <c:v>0.11927320720345649</c:v>
                </c:pt>
                <c:pt idx="2074">
                  <c:v>0.11695732283887869</c:v>
                </c:pt>
                <c:pt idx="2075">
                  <c:v>0.11470366340946399</c:v>
                </c:pt>
                <c:pt idx="2076">
                  <c:v>0.11251009877768209</c:v>
                </c:pt>
                <c:pt idx="2077">
                  <c:v>0.11037458721485434</c:v>
                </c:pt>
                <c:pt idx="2078">
                  <c:v>0.108295171097441</c:v>
                </c:pt>
                <c:pt idx="2079">
                  <c:v>0.10626997284330321</c:v>
                </c:pt>
                <c:pt idx="2080">
                  <c:v>0.10429719107288209</c:v>
                </c:pt>
                <c:pt idx="2081">
                  <c:v>0.10237509698128607</c:v>
                </c:pt>
                <c:pt idx="2082">
                  <c:v>0.10050203090824719</c:v>
                </c:pt>
                <c:pt idx="2083">
                  <c:v>9.8676399093799189E-2</c:v>
                </c:pt>
                <c:pt idx="2084">
                  <c:v>9.6896670608362379E-2</c:v>
                </c:pt>
                <c:pt idx="2085">
                  <c:v>9.5161374446679395E-2</c:v>
                </c:pt>
                <c:pt idx="2086">
                  <c:v>9.3469096775761443E-2</c:v>
                </c:pt>
                <c:pt idx="2087">
                  <c:v>9.1818478327656855E-2</c:v>
                </c:pt>
                <c:pt idx="2088">
                  <c:v>9.0208211928462609E-2</c:v>
                </c:pt>
                <c:pt idx="2089">
                  <c:v>8.863704015556427E-2</c:v>
                </c:pt>
                <c:pt idx="2090">
                  <c:v>8.7103753115615121E-2</c:v>
                </c:pt>
                <c:pt idx="2091">
                  <c:v>8.5607186336247199E-2</c:v>
                </c:pt>
                <c:pt idx="2092">
                  <c:v>8.4227471404034721E-2</c:v>
                </c:pt>
                <c:pt idx="2093">
                  <c:v>8.2799109754216893E-2</c:v>
                </c:pt>
                <c:pt idx="2094">
                  <c:v>8.1404285427156262E-2</c:v>
                </c:pt>
                <c:pt idx="2095">
                  <c:v>8.0041994511923023E-2</c:v>
                </c:pt>
                <c:pt idx="2096">
                  <c:v>7.871126955731593E-2</c:v>
                </c:pt>
                <c:pt idx="2097">
                  <c:v>7.7411178017642468E-2</c:v>
                </c:pt>
                <c:pt idx="2098">
                  <c:v>7.6140820774447074E-2</c:v>
                </c:pt>
                <c:pt idx="2099">
                  <c:v>7.4899330730007291E-2</c:v>
                </c:pt>
                <c:pt idx="2100">
                  <c:v>7.3685871468675376E-2</c:v>
                </c:pt>
                <c:pt idx="2101">
                  <c:v>7.2499635982378491E-2</c:v>
                </c:pt>
                <c:pt idx="2102">
                  <c:v>7.1339845456814266E-2</c:v>
                </c:pt>
                <c:pt idx="2103">
                  <c:v>7.0205748115087258E-2</c:v>
                </c:pt>
                <c:pt idx="2104">
                  <c:v>6.9096618115722971E-2</c:v>
                </c:pt>
                <c:pt idx="2105">
                  <c:v>6.8011754502181998E-2</c:v>
                </c:pt>
                <c:pt idx="2106">
                  <c:v>6.6950480201158985E-2</c:v>
                </c:pt>
                <c:pt idx="2107">
                  <c:v>6.5912141067119276E-2</c:v>
                </c:pt>
                <c:pt idx="2108">
                  <c:v>6.4896104970664545E-2</c:v>
                </c:pt>
                <c:pt idx="2109">
                  <c:v>6.3901760928466375E-2</c:v>
                </c:pt>
                <c:pt idx="2110">
                  <c:v>6.2928518272629227E-2</c:v>
                </c:pt>
                <c:pt idx="2111">
                  <c:v>6.1975805857472574E-2</c:v>
                </c:pt>
                <c:pt idx="2112">
                  <c:v>6.1043071301830544E-2</c:v>
                </c:pt>
                <c:pt idx="2113">
                  <c:v>6.0129780265079966E-2</c:v>
                </c:pt>
                <c:pt idx="2114">
                  <c:v>5.9235415755202421E-2</c:v>
                </c:pt>
                <c:pt idx="2115">
                  <c:v>5.8359477467285752E-2</c:v>
                </c:pt>
                <c:pt idx="2116">
                  <c:v>5.7501481150954672E-2</c:v>
                </c:pt>
                <c:pt idx="2117">
                  <c:v>5.6660958005305379E-2</c:v>
                </c:pt>
                <c:pt idx="2118">
                  <c:v>5.5837454099996651E-2</c:v>
                </c:pt>
                <c:pt idx="2119">
                  <c:v>5.5030529821223757E-2</c:v>
                </c:pt>
                <c:pt idx="2120">
                  <c:v>5.4239759341368515E-2</c:v>
                </c:pt>
                <c:pt idx="2121">
                  <c:v>5.3464730111187707E-2</c:v>
                </c:pt>
                <c:pt idx="2122">
                  <c:v>5.2705042373457356E-2</c:v>
                </c:pt>
                <c:pt idx="2123">
                  <c:v>5.1960308697054716E-2</c:v>
                </c:pt>
                <c:pt idx="2124">
                  <c:v>5.123015353050641E-2</c:v>
                </c:pt>
                <c:pt idx="2125">
                  <c:v>5.0514212774089691E-2</c:v>
                </c:pt>
                <c:pt idx="2126">
                  <c:v>4.9812133369614701E-2</c:v>
                </c:pt>
                <c:pt idx="2127">
                  <c:v>4.912357290706644E-2</c:v>
                </c:pt>
                <c:pt idx="2128">
                  <c:v>4.8448199247324887E-2</c:v>
                </c:pt>
                <c:pt idx="2129">
                  <c:v>4.778569016022155E-2</c:v>
                </c:pt>
                <c:pt idx="2130">
                  <c:v>4.7135732977231261E-2</c:v>
                </c:pt>
                <c:pt idx="2131">
                  <c:v>4.64980242581313E-2</c:v>
                </c:pt>
                <c:pt idx="2132">
                  <c:v>4.5872269470994681E-2</c:v>
                </c:pt>
                <c:pt idx="2133">
                  <c:v>4.5258182684916624E-2</c:v>
                </c:pt>
                <c:pt idx="2134">
                  <c:v>4.4655486274902775E-2</c:v>
                </c:pt>
                <c:pt idx="2135">
                  <c:v>4.4063910638376808E-2</c:v>
                </c:pt>
                <c:pt idx="2136">
                  <c:v>4.3483193922791763E-2</c:v>
                </c:pt>
                <c:pt idx="2137">
                  <c:v>4.2913081763854125E-2</c:v>
                </c:pt>
                <c:pt idx="2138">
                  <c:v>4.2353327033895556E-2</c:v>
                </c:pt>
                <c:pt idx="2139">
                  <c:v>4.1803689599947506E-2</c:v>
                </c:pt>
                <c:pt idx="2140">
                  <c:v>4.126393609109863E-2</c:v>
                </c:pt>
                <c:pt idx="2141">
                  <c:v>4.0733839674731119E-2</c:v>
                </c:pt>
                <c:pt idx="2142">
                  <c:v>4.021317984125624E-2</c:v>
                </c:pt>
                <c:pt idx="2143">
                  <c:v>3.9701742196983254E-2</c:v>
                </c:pt>
                <c:pt idx="2144">
                  <c:v>3.9199318264776579E-2</c:v>
                </c:pt>
                <c:pt idx="2145">
                  <c:v>3.8705705292169788E-2</c:v>
                </c:pt>
                <c:pt idx="2146">
                  <c:v>3.8220706066622825E-2</c:v>
                </c:pt>
                <c:pt idx="2147">
                  <c:v>3.774412873762252E-2</c:v>
                </c:pt>
                <c:pt idx="2148">
                  <c:v>3.7275786645339759E-2</c:v>
                </c:pt>
                <c:pt idx="2149">
                  <c:v>3.6815498155571905E-2</c:v>
                </c:pt>
                <c:pt idx="2150">
                  <c:v>3.6363086500709636E-2</c:v>
                </c:pt>
                <c:pt idx="2151">
                  <c:v>3.5918379626480701E-2</c:v>
                </c:pt>
                <c:pt idx="2152">
                  <c:v>3.5481210044233748E-2</c:v>
                </c:pt>
                <c:pt idx="2153">
                  <c:v>3.5051414688536377E-2</c:v>
                </c:pt>
                <c:pt idx="2154">
                  <c:v>3.4628834779872074E-2</c:v>
                </c:pt>
                <c:pt idx="2155">
                  <c:v>3.4213315692229573E-2</c:v>
                </c:pt>
                <c:pt idx="2156">
                  <c:v>3.3804706825388664E-2</c:v>
                </c:pt>
                <c:pt idx="2157">
                  <c:v>3.3402861481714188E-2</c:v>
                </c:pt>
                <c:pt idx="2158">
                  <c:v>3.3007636747278871E-2</c:v>
                </c:pt>
                <c:pt idx="2159">
                  <c:v>3.2618893377143132E-2</c:v>
                </c:pt>
                <c:pt idx="2160">
                  <c:v>3.2236495684628892E-2</c:v>
                </c:pt>
                <c:pt idx="2161">
                  <c:v>3.1860311434429169E-2</c:v>
                </c:pt>
                <c:pt idx="2162">
                  <c:v>3.1490211739404576E-2</c:v>
                </c:pt>
                <c:pt idx="2163">
                  <c:v>3.1126070960923038E-2</c:v>
                </c:pt>
                <c:pt idx="2164">
                  <c:v>3.0767766612605316E-2</c:v>
                </c:pt>
                <c:pt idx="2165">
                  <c:v>3.0415179267345285E-2</c:v>
                </c:pt>
                <c:pt idx="2166">
                  <c:v>3.0068192467479139E-2</c:v>
                </c:pt>
                <c:pt idx="2167">
                  <c:v>2.9726692637983432E-2</c:v>
                </c:pt>
                <c:pt idx="2168">
                  <c:v>2.9390569002586266E-2</c:v>
                </c:pt>
                <c:pt idx="2169">
                  <c:v>2.9059713502682192E-2</c:v>
                </c:pt>
                <c:pt idx="2170">
                  <c:v>2.8734020718944164E-2</c:v>
                </c:pt>
                <c:pt idx="2171">
                  <c:v>3.06647271884029E-2</c:v>
                </c:pt>
                <c:pt idx="2172">
                  <c:v>3.0313779132442077E-2</c:v>
                </c:pt>
                <c:pt idx="2173">
                  <c:v>2.9968398325722238E-2</c:v>
                </c:pt>
                <c:pt idx="2174">
                  <c:v>2.9628472015005604E-2</c:v>
                </c:pt>
                <c:pt idx="2175">
                  <c:v>2.9293890221960286E-2</c:v>
                </c:pt>
                <c:pt idx="2176">
                  <c:v>2.896454566286889E-2</c:v>
                </c:pt>
                <c:pt idx="2177">
                  <c:v>2.864033367100581E-2</c:v>
                </c:pt>
                <c:pt idx="2178">
                  <c:v>2.8321152121581473E-2</c:v>
                </c:pt>
                <c:pt idx="2179">
                  <c:v>2.8006901359158676E-2</c:v>
                </c:pt>
                <c:pt idx="2180">
                  <c:v>2.7697484127449035E-2</c:v>
                </c:pt>
                <c:pt idx="2181">
                  <c:v>2.7392805501401291E-2</c:v>
                </c:pt>
                <c:pt idx="2182">
                  <c:v>2.7092772821496965E-2</c:v>
                </c:pt>
                <c:pt idx="2183">
                  <c:v>2.6797295630173239E-2</c:v>
                </c:pt>
                <c:pt idx="2184">
                  <c:v>2.6506285610293983E-2</c:v>
                </c:pt>
                <c:pt idx="2185">
                  <c:v>2.6219656525595846E-2</c:v>
                </c:pt>
                <c:pt idx="2186">
                  <c:v>2.5937324163037002E-2</c:v>
                </c:pt>
                <c:pt idx="2187">
                  <c:v>2.5659206276980304E-2</c:v>
                </c:pt>
                <c:pt idx="2188">
                  <c:v>2.5385222535144993E-2</c:v>
                </c:pt>
                <c:pt idx="2189">
                  <c:v>2.5115294466263569E-2</c:v>
                </c:pt>
                <c:pt idx="2190">
                  <c:v>2.4849345409383414E-2</c:v>
                </c:pt>
                <c:pt idx="2191">
                  <c:v>2.4587300464754616E-2</c:v>
                </c:pt>
                <c:pt idx="2192">
                  <c:v>2.4329086446247726E-2</c:v>
                </c:pt>
                <c:pt idx="2193">
                  <c:v>2.4074631835248723E-2</c:v>
                </c:pt>
                <c:pt idx="2194">
                  <c:v>2.3823866735977983E-2</c:v>
                </c:pt>
                <c:pt idx="2195">
                  <c:v>2.3576722832184847E-2</c:v>
                </c:pt>
                <c:pt idx="2196">
                  <c:v>2.3333133345169229E-2</c:v>
                </c:pt>
                <c:pt idx="2197">
                  <c:v>2.3093032993084881E-2</c:v>
                </c:pt>
                <c:pt idx="2198">
                  <c:v>2.2856357951479726E-2</c:v>
                </c:pt>
                <c:pt idx="2199">
                  <c:v>2.2623045815031231E-2</c:v>
                </c:pt>
                <c:pt idx="2200">
                  <c:v>2.2393035560435554E-2</c:v>
                </c:pt>
                <c:pt idx="2201">
                  <c:v>2.2166267510411761E-2</c:v>
                </c:pt>
                <c:pt idx="2202">
                  <c:v>2.1942683298782701E-2</c:v>
                </c:pt>
                <c:pt idx="2203">
                  <c:v>2.1722225836596474E-2</c:v>
                </c:pt>
                <c:pt idx="2204">
                  <c:v>2.1916064649555915E-2</c:v>
                </c:pt>
                <c:pt idx="2205">
                  <c:v>0.11179337682435588</c:v>
                </c:pt>
                <c:pt idx="2206">
                  <c:v>0.19001153069307805</c:v>
                </c:pt>
                <c:pt idx="2207">
                  <c:v>0.18558948212565346</c:v>
                </c:pt>
                <c:pt idx="2208">
                  <c:v>0.18130972062940645</c:v>
                </c:pt>
                <c:pt idx="2209">
                  <c:v>0.17716641904461319</c:v>
                </c:pt>
                <c:pt idx="2210">
                  <c:v>0.17315403921978309</c:v>
                </c:pt>
                <c:pt idx="2211">
                  <c:v>0.16926731521902988</c:v>
                </c:pt>
                <c:pt idx="2212">
                  <c:v>0.16550123764575558</c:v>
                </c:pt>
                <c:pt idx="2213">
                  <c:v>0.19368067644535747</c:v>
                </c:pt>
                <c:pt idx="2214">
                  <c:v>0.50625739878107745</c:v>
                </c:pt>
                <c:pt idx="2215">
                  <c:v>0.51718748113567503</c:v>
                </c:pt>
                <c:pt idx="2216">
                  <c:v>0.97445766680018631</c:v>
                </c:pt>
                <c:pt idx="2217">
                  <c:v>0.9316632962838991</c:v>
                </c:pt>
                <c:pt idx="2218">
                  <c:v>0.89145464940074259</c:v>
                </c:pt>
                <c:pt idx="2219">
                  <c:v>0.85363398942195845</c:v>
                </c:pt>
                <c:pt idx="2220">
                  <c:v>0.81802178321771335</c:v>
                </c:pt>
                <c:pt idx="2221">
                  <c:v>0.78445475004611653</c:v>
                </c:pt>
                <c:pt idx="2222">
                  <c:v>0.75278414813163741</c:v>
                </c:pt>
                <c:pt idx="2223">
                  <c:v>0.72287426666727028</c:v>
                </c:pt>
                <c:pt idx="2224">
                  <c:v>0.69460109572740703</c:v>
                </c:pt>
                <c:pt idx="2225">
                  <c:v>0.66789543764390269</c:v>
                </c:pt>
                <c:pt idx="2226">
                  <c:v>0.64256238602547544</c:v>
                </c:pt>
                <c:pt idx="2227">
                  <c:v>0.62236988116801328</c:v>
                </c:pt>
                <c:pt idx="2228">
                  <c:v>0.59940170172018847</c:v>
                </c:pt>
                <c:pt idx="2229">
                  <c:v>0.5853814485301071</c:v>
                </c:pt>
                <c:pt idx="2230">
                  <c:v>0.56428610578327054</c:v>
                </c:pt>
                <c:pt idx="2231">
                  <c:v>0.54423869601770158</c:v>
                </c:pt>
                <c:pt idx="2232">
                  <c:v>0.52517319130731743</c:v>
                </c:pt>
                <c:pt idx="2233">
                  <c:v>0.50702858342165336</c:v>
                </c:pt>
                <c:pt idx="2234">
                  <c:v>0.48974843845643251</c:v>
                </c:pt>
                <c:pt idx="2235">
                  <c:v>0.47330437275662446</c:v>
                </c:pt>
                <c:pt idx="2236">
                  <c:v>0.45759908749443789</c:v>
                </c:pt>
                <c:pt idx="2237">
                  <c:v>0.44261266557001261</c:v>
                </c:pt>
                <c:pt idx="2238">
                  <c:v>0.42830334007793514</c:v>
                </c:pt>
                <c:pt idx="2239">
                  <c:v>0.41463227455573082</c:v>
                </c:pt>
                <c:pt idx="2240">
                  <c:v>0.40156332282549489</c:v>
                </c:pt>
                <c:pt idx="2241">
                  <c:v>0.38906281128488968</c:v>
                </c:pt>
                <c:pt idx="2242">
                  <c:v>0.37709934129617473</c:v>
                </c:pt>
                <c:pt idx="2243">
                  <c:v>0.36564360959407327</c:v>
                </c:pt>
                <c:pt idx="2244">
                  <c:v>0.35466824487103649</c:v>
                </c:pt>
                <c:pt idx="2245">
                  <c:v>0.34559561986541254</c:v>
                </c:pt>
                <c:pt idx="2246">
                  <c:v>0.34398993290068303</c:v>
                </c:pt>
                <c:pt idx="2247">
                  <c:v>0.3785538692459936</c:v>
                </c:pt>
                <c:pt idx="2248">
                  <c:v>0.75366057714442436</c:v>
                </c:pt>
                <c:pt idx="2249">
                  <c:v>0.72370235036231223</c:v>
                </c:pt>
                <c:pt idx="2250">
                  <c:v>0.69538421283071017</c:v>
                </c:pt>
                <c:pt idx="2251">
                  <c:v>0.66859239530342085</c:v>
                </c:pt>
                <c:pt idx="2252">
                  <c:v>0.64322264050660616</c:v>
                </c:pt>
                <c:pt idx="2253">
                  <c:v>0.61917927603238465</c:v>
                </c:pt>
                <c:pt idx="2254">
                  <c:v>0.59637439009807636</c:v>
                </c:pt>
                <c:pt idx="2255">
                  <c:v>0.59042025515474972</c:v>
                </c:pt>
                <c:pt idx="2256">
                  <c:v>0.56907241071342984</c:v>
                </c:pt>
                <c:pt idx="2257">
                  <c:v>0.5487885466064053</c:v>
                </c:pt>
                <c:pt idx="2258">
                  <c:v>0.52950140449349847</c:v>
                </c:pt>
                <c:pt idx="2259">
                  <c:v>0.51140964309048631</c:v>
                </c:pt>
                <c:pt idx="2260">
                  <c:v>0.49464592919048722</c:v>
                </c:pt>
                <c:pt idx="2261">
                  <c:v>0.47794890569527188</c:v>
                </c:pt>
                <c:pt idx="2262">
                  <c:v>0.46202923764262982</c:v>
                </c:pt>
                <c:pt idx="2263">
                  <c:v>0.44684099277011824</c:v>
                </c:pt>
                <c:pt idx="2264">
                  <c:v>0.43234151568255413</c:v>
                </c:pt>
                <c:pt idx="2265">
                  <c:v>0.41849115483549265</c:v>
                </c:pt>
                <c:pt idx="2266">
                  <c:v>0.40525301545963455</c:v>
                </c:pt>
                <c:pt idx="2267">
                  <c:v>0.39259273566487823</c:v>
                </c:pt>
                <c:pt idx="2268">
                  <c:v>0.38047828328747513</c:v>
                </c:pt>
                <c:pt idx="2269">
                  <c:v>0.36887977132678545</c:v>
                </c:pt>
                <c:pt idx="2270">
                  <c:v>0.35776929006520269</c:v>
                </c:pt>
                <c:pt idx="2271">
                  <c:v>0.34712075418093363</c:v>
                </c:pt>
                <c:pt idx="2272">
                  <c:v>0.33690976335262734</c:v>
                </c:pt>
                <c:pt idx="2273">
                  <c:v>0.3271134750210079</c:v>
                </c:pt>
                <c:pt idx="2274">
                  <c:v>0.31771048811867375</c:v>
                </c:pt>
                <c:pt idx="2275">
                  <c:v>0.30868073670781093</c:v>
                </c:pt>
                <c:pt idx="2276">
                  <c:v>0.30000539257890657</c:v>
                </c:pt>
                <c:pt idx="2277">
                  <c:v>0.30187899282798558</c:v>
                </c:pt>
                <c:pt idx="2278">
                  <c:v>0.54033399999135356</c:v>
                </c:pt>
                <c:pt idx="2279">
                  <c:v>1.0566040324870045</c:v>
                </c:pt>
                <c:pt idx="2280">
                  <c:v>1.1563517981413609</c:v>
                </c:pt>
                <c:pt idx="2281">
                  <c:v>1.1020859239745182</c:v>
                </c:pt>
                <c:pt idx="2282">
                  <c:v>1.0513212395738538</c:v>
                </c:pt>
                <c:pt idx="2283">
                  <c:v>1.0037720814259932</c:v>
                </c:pt>
                <c:pt idx="2284">
                  <c:v>0.95918081971741431</c:v>
                </c:pt>
                <c:pt idx="2285">
                  <c:v>0.91731465798871337</c:v>
                </c:pt>
                <c:pt idx="2286">
                  <c:v>0.87796284780630152</c:v>
                </c:pt>
                <c:pt idx="2287">
                  <c:v>0.84093425839605984</c:v>
                </c:pt>
                <c:pt idx="2288">
                  <c:v>0.82328574762077134</c:v>
                </c:pt>
                <c:pt idx="2289">
                  <c:v>1.2174555540426508</c:v>
                </c:pt>
                <c:pt idx="2290">
                  <c:v>1.159170644017417</c:v>
                </c:pt>
                <c:pt idx="2291">
                  <c:v>1.1047211319809438</c:v>
                </c:pt>
                <c:pt idx="2292">
                  <c:v>1.0537879361226783</c:v>
                </c:pt>
                <c:pt idx="2293">
                  <c:v>1.0060838945340744</c:v>
                </c:pt>
                <c:pt idx="2294">
                  <c:v>0.96135005164477338</c:v>
                </c:pt>
                <c:pt idx="2295">
                  <c:v>0.91935243528610278</c:v>
                </c:pt>
                <c:pt idx="2296">
                  <c:v>0.87987925207017526</c:v>
                </c:pt>
                <c:pt idx="2297">
                  <c:v>0.84273844049923707</c:v>
                </c:pt>
                <c:pt idx="2298">
                  <c:v>0.80775553087694452</c:v>
                </c:pt>
                <c:pt idx="2299">
                  <c:v>0.77477176907471268</c:v>
                </c:pt>
                <c:pt idx="2300">
                  <c:v>0.74364246782591059</c:v>
                </c:pt>
                <c:pt idx="2301">
                  <c:v>0.7142355547291166</c:v>
                </c:pt>
                <c:pt idx="2302">
                  <c:v>0.68643029074025574</c:v>
                </c:pt>
                <c:pt idx="2303">
                  <c:v>0.66011613678441827</c:v>
                </c:pt>
                <c:pt idx="2304">
                  <c:v>0.63519174935279044</c:v>
                </c:pt>
                <c:pt idx="2305">
                  <c:v>0.61628206603363722</c:v>
                </c:pt>
                <c:pt idx="2306">
                  <c:v>0.59362517559137373</c:v>
                </c:pt>
                <c:pt idx="2307">
                  <c:v>0.57211629245584361</c:v>
                </c:pt>
                <c:pt idx="2308">
                  <c:v>0.56905417789534429</c:v>
                </c:pt>
                <c:pt idx="2309">
                  <c:v>0.5747832142296454</c:v>
                </c:pt>
                <c:pt idx="2310">
                  <c:v>0.56285421462448659</c:v>
                </c:pt>
                <c:pt idx="2311">
                  <c:v>0.6835104922463241</c:v>
                </c:pt>
                <c:pt idx="2312">
                  <c:v>1.1861717037073334</c:v>
                </c:pt>
                <c:pt idx="2313">
                  <c:v>2.2832884273245497</c:v>
                </c:pt>
                <c:pt idx="2314">
                  <c:v>5.622146758711783</c:v>
                </c:pt>
                <c:pt idx="2315">
                  <c:v>6.2760955834658709</c:v>
                </c:pt>
                <c:pt idx="2316">
                  <c:v>5.7101198180982315</c:v>
                </c:pt>
                <c:pt idx="2317">
                  <c:v>5.2135574414167047</c:v>
                </c:pt>
                <c:pt idx="2318">
                  <c:v>5.7284777153155266</c:v>
                </c:pt>
                <c:pt idx="2319">
                  <c:v>5.2297035821666498</c:v>
                </c:pt>
                <c:pt idx="2320">
                  <c:v>4.7900380210198934</c:v>
                </c:pt>
                <c:pt idx="2321">
                  <c:v>4.4007203546253599</c:v>
                </c:pt>
                <c:pt idx="2322">
                  <c:v>4.9019811155121467</c:v>
                </c:pt>
                <c:pt idx="2323">
                  <c:v>4.6470759150534748</c:v>
                </c:pt>
                <c:pt idx="2324">
                  <c:v>4.2737589528391942</c:v>
                </c:pt>
                <c:pt idx="2325">
                  <c:v>3.9413305261792528</c:v>
                </c:pt>
                <c:pt idx="2326">
                  <c:v>3.6441792035381426</c:v>
                </c:pt>
                <c:pt idx="2327">
                  <c:v>3.3850150545579263</c:v>
                </c:pt>
                <c:pt idx="2328">
                  <c:v>3.1443514157233139</c:v>
                </c:pt>
                <c:pt idx="2329">
                  <c:v>2.9270707958420337</c:v>
                </c:pt>
                <c:pt idx="2330">
                  <c:v>2.7303192425436884</c:v>
                </c:pt>
                <c:pt idx="2331">
                  <c:v>2.5516588738731385</c:v>
                </c:pt>
                <c:pt idx="2332">
                  <c:v>2.3889978086999961</c:v>
                </c:pt>
                <c:pt idx="2333">
                  <c:v>2.2405334080342239</c:v>
                </c:pt>
                <c:pt idx="2334">
                  <c:v>2.1047060250247345</c:v>
                </c:pt>
                <c:pt idx="2335">
                  <c:v>1.9801611062837448</c:v>
                </c:pt>
                <c:pt idx="2336">
                  <c:v>1.865717971577461</c:v>
                </c:pt>
                <c:pt idx="2337">
                  <c:v>1.7603439656524258</c:v>
                </c:pt>
                <c:pt idx="2338">
                  <c:v>1.6631329556788774</c:v>
                </c:pt>
                <c:pt idx="2339">
                  <c:v>1.5732873626402077</c:v>
                </c:pt>
                <c:pt idx="2340">
                  <c:v>1.4901030811264551</c:v>
                </c:pt>
                <c:pt idx="2341">
                  <c:v>1.4129567712635351</c:v>
                </c:pt>
                <c:pt idx="2342">
                  <c:v>1.3412951077119653</c:v>
                </c:pt>
                <c:pt idx="2343">
                  <c:v>1.2746256503509816</c:v>
                </c:pt>
                <c:pt idx="2344">
                  <c:v>1.2125090643458571</c:v>
                </c:pt>
                <c:pt idx="2345">
                  <c:v>1.1545524674977652</c:v>
                </c:pt>
                <c:pt idx="2346">
                  <c:v>1.1004037229262789</c:v>
                </c:pt>
                <c:pt idx="2347">
                  <c:v>1.049746527400417</c:v>
                </c:pt>
                <c:pt idx="2348">
                  <c:v>1.0022961716822441</c:v>
                </c:pt>
                <c:pt idx="2349">
                  <c:v>0.95779587036771552</c:v>
                </c:pt>
                <c:pt idx="2350">
                  <c:v>0.91601357590708432</c:v>
                </c:pt>
                <c:pt idx="2351">
                  <c:v>0.87673920554684337</c:v>
                </c:pt>
                <c:pt idx="2352">
                  <c:v>0.83978222147421344</c:v>
                </c:pt>
                <c:pt idx="2353">
                  <c:v>0.80496951395071747</c:v>
                </c:pt>
                <c:pt idx="2354">
                  <c:v>0.77214354508003213</c:v>
                </c:pt>
                <c:pt idx="2355">
                  <c:v>0.74116071737481104</c:v>
                </c:pt>
                <c:pt idx="2356">
                  <c:v>0.71188993671378031</c:v>
                </c:pt>
                <c:pt idx="2357">
                  <c:v>0.68421134381188053</c:v>
                </c:pt>
                <c:pt idx="2358">
                  <c:v>0.65801519212195037</c:v>
                </c:pt>
                <c:pt idx="2359">
                  <c:v>0.63320085327539744</c:v>
                </c:pt>
                <c:pt idx="2360">
                  <c:v>0.60967593385629981</c:v>
                </c:pt>
                <c:pt idx="2361">
                  <c:v>0.58735548957365147</c:v>
                </c:pt>
                <c:pt idx="2362">
                  <c:v>0.56616132482003223</c:v>
                </c:pt>
                <c:pt idx="2363">
                  <c:v>0.54602136723884087</c:v>
                </c:pt>
                <c:pt idx="2364">
                  <c:v>0.5268691083137349</c:v>
                </c:pt>
                <c:pt idx="2365">
                  <c:v>0.50864310218181397</c:v>
                </c:pt>
                <c:pt idx="2366">
                  <c:v>0.49128651588863298</c:v>
                </c:pt>
                <c:pt idx="2367">
                  <c:v>0.47474672517505623</c:v>
                </c:pt>
                <c:pt idx="2368">
                  <c:v>0.45897495063550819</c:v>
                </c:pt>
                <c:pt idx="2369">
                  <c:v>0.44392592973294476</c:v>
                </c:pt>
                <c:pt idx="2370">
                  <c:v>0.4295576207133765</c:v>
                </c:pt>
                <c:pt idx="2371">
                  <c:v>0.41583093494511342</c:v>
                </c:pt>
                <c:pt idx="2372">
                  <c:v>0.40270949462600869</c:v>
                </c:pt>
                <c:pt idx="2373">
                  <c:v>0.39015941316512337</c:v>
                </c:pt>
                <c:pt idx="2374">
                  <c:v>0.37814909586124723</c:v>
                </c:pt>
                <c:pt idx="2375">
                  <c:v>0.36664905877621901</c:v>
                </c:pt>
                <c:pt idx="2376">
                  <c:v>0.35563176394157681</c:v>
                </c:pt>
                <c:pt idx="2377">
                  <c:v>0.34507146924758814</c:v>
                </c:pt>
                <c:pt idx="2378">
                  <c:v>0.33494409154819021</c:v>
                </c:pt>
                <c:pt idx="2379">
                  <c:v>0.32522708167730491</c:v>
                </c:pt>
                <c:pt idx="2380">
                  <c:v>0.31589931021438422</c:v>
                </c:pt>
                <c:pt idx="2381">
                  <c:v>0.30694096296244278</c:v>
                </c:pt>
                <c:pt idx="2382">
                  <c:v>0.29833344521241101</c:v>
                </c:pt>
                <c:pt idx="2383">
                  <c:v>0.29005929396534946</c:v>
                </c:pt>
                <c:pt idx="2384">
                  <c:v>0.2821020973704686</c:v>
                </c:pt>
                <c:pt idx="2385">
                  <c:v>0.27444642071346054</c:v>
                </c:pt>
                <c:pt idx="2386">
                  <c:v>0.26707773835756426</c:v>
                </c:pt>
                <c:pt idx="2387">
                  <c:v>0.25998237110010403</c:v>
                </c:pt>
                <c:pt idx="2388">
                  <c:v>0.25314742846091709</c:v>
                </c:pt>
                <c:pt idx="2389">
                  <c:v>0.24656075546687323</c:v>
                </c:pt>
                <c:pt idx="2390">
                  <c:v>0.24021088353932041</c:v>
                </c:pt>
                <c:pt idx="2391">
                  <c:v>0.23408698512934742</c:v>
                </c:pt>
                <c:pt idx="2392">
                  <c:v>0.22817883177978532</c:v>
                </c:pt>
                <c:pt idx="2393">
                  <c:v>0.22247675532332151</c:v>
                </c:pt>
                <c:pt idx="2394">
                  <c:v>0.21697161195339959</c:v>
                </c:pt>
                <c:pt idx="2395">
                  <c:v>0.21165474892905947</c:v>
                </c:pt>
                <c:pt idx="2396">
                  <c:v>0.20651797369686797</c:v>
                </c:pt>
                <c:pt idx="2397">
                  <c:v>0.20155352523285922</c:v>
                </c:pt>
                <c:pt idx="2398">
                  <c:v>0.1967540474252148</c:v>
                </c:pt>
                <c:pt idx="2399">
                  <c:v>0.1921125643344343</c:v>
                </c:pt>
                <c:pt idx="2400">
                  <c:v>0.1876224571822305</c:v>
                </c:pt>
                <c:pt idx="2401">
                  <c:v>0.18327744293343426</c:v>
                </c:pt>
                <c:pt idx="2402">
                  <c:v>0.17907155434700039</c:v>
                </c:pt>
                <c:pt idx="2403">
                  <c:v>0.17499912138289367</c:v>
                </c:pt>
                <c:pt idx="2404">
                  <c:v>0.17105475386128746</c:v>
                </c:pt>
                <c:pt idx="2405">
                  <c:v>0.16723332527929752</c:v>
                </c:pt>
                <c:pt idx="2406">
                  <c:v>0.16352995769840223</c:v>
                </c:pt>
                <c:pt idx="2407">
                  <c:v>0.15994000762293575</c:v>
                </c:pt>
                <c:pt idx="2408">
                  <c:v>0.15645905279660141</c:v>
                </c:pt>
                <c:pt idx="2409">
                  <c:v>0.15308287984991634</c:v>
                </c:pt>
                <c:pt idx="2410">
                  <c:v>0.14980747273694092</c:v>
                </c:pt>
                <c:pt idx="2411">
                  <c:v>0.14662900190459346</c:v>
                </c:pt>
                <c:pt idx="2412">
                  <c:v>0.14354381414236891</c:v>
                </c:pt>
                <c:pt idx="2413">
                  <c:v>0.14054842306439927</c:v>
                </c:pt>
                <c:pt idx="2414">
                  <c:v>0.13763950017956469</c:v>
                </c:pt>
                <c:pt idx="2415">
                  <c:v>0.13481386650879454</c:v>
                </c:pt>
                <c:pt idx="2416">
                  <c:v>0.13206848471185589</c:v>
                </c:pt>
                <c:pt idx="2417">
                  <c:v>0.12940045168880207</c:v>
                </c:pt>
                <c:pt idx="2418">
                  <c:v>0.12680699162389955</c:v>
                </c:pt>
                <c:pt idx="2419">
                  <c:v>0.12428544944226391</c:v>
                </c:pt>
                <c:pt idx="2420">
                  <c:v>0.12183328465166916</c:v>
                </c:pt>
                <c:pt idx="2421">
                  <c:v>0.11944806554401963</c:v>
                </c:pt>
                <c:pt idx="2422">
                  <c:v>0.11712746373285907</c:v>
                </c:pt>
                <c:pt idx="2423">
                  <c:v>0.11486924900500536</c:v>
                </c:pt>
                <c:pt idx="2424">
                  <c:v>0.11267128446599212</c:v>
                </c:pt>
                <c:pt idx="2425">
                  <c:v>0.11053152196044719</c:v>
                </c:pt>
                <c:pt idx="2426">
                  <c:v>0.10844799774989396</c:v>
                </c:pt>
                <c:pt idx="2427">
                  <c:v>0.10641882843168972</c:v>
                </c:pt>
                <c:pt idx="2428">
                  <c:v>0.10444220708396561</c:v>
                </c:pt>
                <c:pt idx="2429">
                  <c:v>0.10251639962248059</c:v>
                </c:pt>
                <c:pt idx="2430">
                  <c:v>0.10063974135628609</c:v>
                </c:pt>
                <c:pt idx="2431">
                  <c:v>9.881063372998454E-2</c:v>
                </c:pt>
                <c:pt idx="2432">
                  <c:v>9.7027541241209547E-2</c:v>
                </c:pt>
                <c:pt idx="2433">
                  <c:v>9.5288988522718582E-2</c:v>
                </c:pt>
                <c:pt idx="2434">
                  <c:v>9.3593557579205192E-2</c:v>
                </c:pt>
                <c:pt idx="2435">
                  <c:v>9.193988516959313E-2</c:v>
                </c:pt>
                <c:pt idx="2436">
                  <c:v>9.0326660326194477E-2</c:v>
                </c:pt>
                <c:pt idx="2437">
                  <c:v>8.8752637360842185E-2</c:v>
                </c:pt>
                <c:pt idx="2438">
                  <c:v>8.7216571832215983E-2</c:v>
                </c:pt>
                <c:pt idx="2439">
                  <c:v>8.5717311697375426E-2</c:v>
                </c:pt>
                <c:pt idx="2440">
                  <c:v>8.425373273943905E-2</c:v>
                </c:pt>
                <c:pt idx="2441">
                  <c:v>8.2824752399368345E-2</c:v>
                </c:pt>
                <c:pt idx="2442">
                  <c:v>8.1429327964300052E-2</c:v>
                </c:pt>
                <c:pt idx="2443">
                  <c:v>8.0066454846184104E-2</c:v>
                </c:pt>
                <c:pt idx="2444">
                  <c:v>7.8735164945659242E-2</c:v>
                </c:pt>
                <c:pt idx="2445">
                  <c:v>7.7434525096413936E-2</c:v>
                </c:pt>
                <c:pt idx="2446">
                  <c:v>7.6163635585572279E-2</c:v>
                </c:pt>
                <c:pt idx="2447">
                  <c:v>7.4921628745923202E-2</c:v>
                </c:pt>
                <c:pt idx="2448">
                  <c:v>7.3707667616062775E-2</c:v>
                </c:pt>
                <c:pt idx="2449">
                  <c:v>7.2520944664760167E-2</c:v>
                </c:pt>
                <c:pt idx="2450">
                  <c:v>7.1360680576081387E-2</c:v>
                </c:pt>
                <c:pt idx="2451">
                  <c:v>7.0226123092009304E-2</c:v>
                </c:pt>
                <c:pt idx="2452">
                  <c:v>6.9116545909497298E-2</c:v>
                </c:pt>
                <c:pt idx="2453">
                  <c:v>6.8031247629070701E-2</c:v>
                </c:pt>
                <c:pt idx="2454">
                  <c:v>6.6969550752265156E-2</c:v>
                </c:pt>
                <c:pt idx="2455">
                  <c:v>6.5930800725343325E-2</c:v>
                </c:pt>
                <c:pt idx="2456">
                  <c:v>6.4914365026886564E-2</c:v>
                </c:pt>
                <c:pt idx="2457">
                  <c:v>6.3919632296991491E-2</c:v>
                </c:pt>
                <c:pt idx="2458">
                  <c:v>6.2946011505936386E-2</c:v>
                </c:pt>
                <c:pt idx="2459">
                  <c:v>6.199293116029958E-2</c:v>
                </c:pt>
                <c:pt idx="2460">
                  <c:v>6.1059838544631623E-2</c:v>
                </c:pt>
                <c:pt idx="2461">
                  <c:v>6.014619899688492E-2</c:v>
                </c:pt>
                <c:pt idx="2462">
                  <c:v>5.9251495215908896E-2</c:v>
                </c:pt>
                <c:pt idx="2463">
                  <c:v>5.8375226599412501E-2</c:v>
                </c:pt>
                <c:pt idx="2464">
                  <c:v>5.75169086108821E-2</c:v>
                </c:pt>
                <c:pt idx="2465">
                  <c:v>5.6676072174028605E-2</c:v>
                </c:pt>
                <c:pt idx="2466">
                  <c:v>5.5852263093415379E-2</c:v>
                </c:pt>
                <c:pt idx="2467">
                  <c:v>5.5045041499990635E-2</c:v>
                </c:pt>
                <c:pt idx="2468">
                  <c:v>5.4253981320318563E-2</c:v>
                </c:pt>
                <c:pt idx="2469">
                  <c:v>5.3478669768367265E-2</c:v>
                </c:pt>
                <c:pt idx="2470">
                  <c:v>5.271870685877339E-2</c:v>
                </c:pt>
                <c:pt idx="2471">
                  <c:v>5.1973704940560951E-2</c:v>
                </c:pt>
                <c:pt idx="2472">
                  <c:v>5.1243288250344896E-2</c:v>
                </c:pt>
                <c:pt idx="2473">
                  <c:v>5.052709248410267E-2</c:v>
                </c:pt>
                <c:pt idx="2474">
                  <c:v>4.9824764386643253E-2</c:v>
                </c:pt>
                <c:pt idx="2475">
                  <c:v>4.9135961357949842E-2</c:v>
                </c:pt>
                <c:pt idx="2476">
                  <c:v>4.8460351075614118E-2</c:v>
                </c:pt>
                <c:pt idx="2477">
                  <c:v>4.7797611132621563E-2</c:v>
                </c:pt>
                <c:pt idx="2478">
                  <c:v>4.7147428689782792E-2</c:v>
                </c:pt>
                <c:pt idx="2479">
                  <c:v>4.6509500142144992E-2</c:v>
                </c:pt>
                <c:pt idx="2480">
                  <c:v>4.5883530798748275E-2</c:v>
                </c:pt>
                <c:pt idx="2481">
                  <c:v>4.5269234575126223E-2</c:v>
                </c:pt>
                <c:pt idx="2482">
                  <c:v>4.4666333697977928E-2</c:v>
                </c:pt>
                <c:pt idx="2483">
                  <c:v>4.4074558421469574E-2</c:v>
                </c:pt>
                <c:pt idx="2484">
                  <c:v>4.349364675464807E-2</c:v>
                </c:pt>
                <c:pt idx="2485">
                  <c:v>4.2923344199476826E-2</c:v>
                </c:pt>
                <c:pt idx="2486">
                  <c:v>4.2363403499027431E-2</c:v>
                </c:pt>
                <c:pt idx="2487">
                  <c:v>4.1813584395381284E-2</c:v>
                </c:pt>
                <c:pt idx="2488">
                  <c:v>4.127365339682252E-2</c:v>
                </c:pt>
                <c:pt idx="2489">
                  <c:v>4.0743383553916247E-2</c:v>
                </c:pt>
                <c:pt idx="2490">
                  <c:v>4.0222554244093212E-2</c:v>
                </c:pt>
                <c:pt idx="2491">
                  <c:v>3.9710950964374082E-2</c:v>
                </c:pt>
                <c:pt idx="2492">
                  <c:v>3.9208365131887767E-2</c:v>
                </c:pt>
                <c:pt idx="2493">
                  <c:v>3.8714593891853402E-2</c:v>
                </c:pt>
                <c:pt idx="2494">
                  <c:v>3.8229439932710302E-2</c:v>
                </c:pt>
                <c:pt idx="2495">
                  <c:v>3.7752711308096404E-2</c:v>
                </c:pt>
                <c:pt idx="2496">
                  <c:v>3.728422126538964E-2</c:v>
                </c:pt>
                <c:pt idx="2497">
                  <c:v>3.6823788080537427E-2</c:v>
                </c:pt>
                <c:pt idx="2498">
                  <c:v>3.6371234898917484E-2</c:v>
                </c:pt>
                <c:pt idx="2499">
                  <c:v>3.5926389581977788E-2</c:v>
                </c:pt>
                <c:pt idx="2500">
                  <c:v>3.5489084559422714E-2</c:v>
                </c:pt>
                <c:pt idx="2501">
                  <c:v>3.5059156686715671E-2</c:v>
                </c:pt>
                <c:pt idx="2502">
                  <c:v>3.4636447107686041E-2</c:v>
                </c:pt>
                <c:pt idx="2503">
                  <c:v>3.422080112203086E-2</c:v>
                </c:pt>
                <c:pt idx="2504">
                  <c:v>3.3812068057517464E-2</c:v>
                </c:pt>
                <c:pt idx="2505">
                  <c:v>3.3410101146696791E-2</c:v>
                </c:pt>
                <c:pt idx="2506">
                  <c:v>3.3014757407949485E-2</c:v>
                </c:pt>
                <c:pt idx="2507">
                  <c:v>3.2625897530691728E-2</c:v>
                </c:pt>
                <c:pt idx="2508">
                  <c:v>3.2243385764577526E-2</c:v>
                </c:pt>
                <c:pt idx="2509">
                  <c:v>3.1867089812540383E-2</c:v>
                </c:pt>
                <c:pt idx="2510">
                  <c:v>3.1496880727523865E-2</c:v>
                </c:pt>
                <c:pt idx="2511">
                  <c:v>3.1132632812758319E-2</c:v>
                </c:pt>
                <c:pt idx="2512">
                  <c:v>3.0774223525445787E-2</c:v>
                </c:pt>
                <c:pt idx="2513">
                  <c:v>3.0421533383721812E-2</c:v>
                </c:pt>
                <c:pt idx="2514">
                  <c:v>3.0074445876768538E-2</c:v>
                </c:pt>
                <c:pt idx="2515">
                  <c:v>2.9732847377958855E-2</c:v>
                </c:pt>
                <c:pt idx="2516">
                  <c:v>2.9396627060915649E-2</c:v>
                </c:pt>
                <c:pt idx="2517">
                  <c:v>2.9065676818376709E-2</c:v>
                </c:pt>
                <c:pt idx="2518">
                  <c:v>2.8739891183758654E-2</c:v>
                </c:pt>
                <c:pt idx="2519">
                  <c:v>2.8419167255319046E-2</c:v>
                </c:pt>
                <c:pt idx="2520">
                  <c:v>2.8103404622819558E-2</c:v>
                </c:pt>
                <c:pt idx="2521">
                  <c:v>2.7792505296597145E-2</c:v>
                </c:pt>
                <c:pt idx="2522">
                  <c:v>2.7486373638953777E-2</c:v>
                </c:pt>
                <c:pt idx="2523">
                  <c:v>2.7184916297779669E-2</c:v>
                </c:pt>
                <c:pt idx="2524">
                  <c:v>2.6888042142327595E-2</c:v>
                </c:pt>
                <c:pt idx="2525">
                  <c:v>2.6595662201059644E-2</c:v>
                </c:pt>
                <c:pt idx="2526">
                  <c:v>2.6307689601491432E-2</c:v>
                </c:pt>
                <c:pt idx="2527">
                  <c:v>2.602403951196073E-2</c:v>
                </c:pt>
                <c:pt idx="2528">
                  <c:v>2.5744629085251585E-2</c:v>
                </c:pt>
                <c:pt idx="2529">
                  <c:v>2.5469377404006528E-2</c:v>
                </c:pt>
                <c:pt idx="2530">
                  <c:v>2.5198205427863947E-2</c:v>
                </c:pt>
                <c:pt idx="2531">
                  <c:v>2.493103594225804E-2</c:v>
                </c:pt>
                <c:pt idx="2532">
                  <c:v>2.4667793508822936E-2</c:v>
                </c:pt>
                <c:pt idx="2533">
                  <c:v>2.440840441734422E-2</c:v>
                </c:pt>
                <c:pt idx="2534">
                  <c:v>2.4152796639203014E-2</c:v>
                </c:pt>
                <c:pt idx="2535">
                  <c:v>2.390089978226095E-2</c:v>
                </c:pt>
                <c:pt idx="2536">
                  <c:v>2.3652645047135247E-2</c:v>
                </c:pt>
                <c:pt idx="2537">
                  <c:v>2.3407965184815416E-2</c:v>
                </c:pt>
                <c:pt idx="2538">
                  <c:v>2.316679445557571E-2</c:v>
                </c:pt>
                <c:pt idx="2539">
                  <c:v>2.2929068589138062E-2</c:v>
                </c:pt>
                <c:pt idx="2540">
                  <c:v>2.2694724746043064E-2</c:v>
                </c:pt>
                <c:pt idx="2541">
                  <c:v>2.2463701480187014E-2</c:v>
                </c:pt>
                <c:pt idx="2542">
                  <c:v>2.2235938702485965E-2</c:v>
                </c:pt>
                <c:pt idx="2543">
                  <c:v>2.2011377645628223E-2</c:v>
                </c:pt>
                <c:pt idx="2544">
                  <c:v>2.1789960829878233E-2</c:v>
                </c:pt>
                <c:pt idx="2545">
                  <c:v>2.1571632029897109E-2</c:v>
                </c:pt>
                <c:pt idx="2546">
                  <c:v>2.1356336242545033E-2</c:v>
                </c:pt>
                <c:pt idx="2547">
                  <c:v>2.1144019655633138E-2</c:v>
                </c:pt>
                <c:pt idx="2548">
                  <c:v>2.0934629617593088E-2</c:v>
                </c:pt>
                <c:pt idx="2549">
                  <c:v>2.0728114608034223E-2</c:v>
                </c:pt>
                <c:pt idx="2550">
                  <c:v>2.052442420915835E-2</c:v>
                </c:pt>
                <c:pt idx="2551">
                  <c:v>2.0323509078004846E-2</c:v>
                </c:pt>
                <c:pt idx="2552">
                  <c:v>2.012532091949782E-2</c:v>
                </c:pt>
                <c:pt idx="2553">
                  <c:v>1.9929812460270487E-2</c:v>
                </c:pt>
                <c:pt idx="2554">
                  <c:v>1.9736937423239894E-2</c:v>
                </c:pt>
                <c:pt idx="2555">
                  <c:v>1.9546650502909105E-2</c:v>
                </c:pt>
                <c:pt idx="2556">
                  <c:v>1.9358907341372598E-2</c:v>
                </c:pt>
                <c:pt idx="2557">
                  <c:v>1.9173664505002436E-2</c:v>
                </c:pt>
                <c:pt idx="2558">
                  <c:v>1.8990879461793439E-2</c:v>
                </c:pt>
                <c:pt idx="2559">
                  <c:v>1.8810510559346402E-2</c:v>
                </c:pt>
                <c:pt idx="2560">
                  <c:v>3.0668804855034839E-2</c:v>
                </c:pt>
                <c:pt idx="2561">
                  <c:v>3.0317791966774962E-2</c:v>
                </c:pt>
                <c:pt idx="2562">
                  <c:v>2.9972347643762748E-2</c:v>
                </c:pt>
                <c:pt idx="2563">
                  <c:v>2.9632359100300317E-2</c:v>
                </c:pt>
                <c:pt idx="2564">
                  <c:v>2.9297716326536771E-2</c:v>
                </c:pt>
                <c:pt idx="2565">
                  <c:v>2.8968312008145897E-2</c:v>
                </c:pt>
                <c:pt idx="2566">
                  <c:v>2.864404144867284E-2</c:v>
                </c:pt>
                <c:pt idx="2567">
                  <c:v>2.83248024944497E-2</c:v>
                </c:pt>
                <c:pt idx="2568">
                  <c:v>2.8010495461983788E-2</c:v>
                </c:pt>
                <c:pt idx="2569">
                  <c:v>2.7701023067727062E-2</c:v>
                </c:pt>
                <c:pt idx="2570">
                  <c:v>2.7396290360138468E-2</c:v>
                </c:pt>
                <c:pt idx="2571">
                  <c:v>2.7152039919175336E-2</c:v>
                </c:pt>
                <c:pt idx="2572">
                  <c:v>2.6855664406070637E-2</c:v>
                </c:pt>
                <c:pt idx="2573">
                  <c:v>2.6563773450231726E-2</c:v>
                </c:pt>
                <c:pt idx="2574">
                  <c:v>2.6812287518127802E-2</c:v>
                </c:pt>
                <c:pt idx="2575">
                  <c:v>2.6521051303051851E-2</c:v>
                </c:pt>
                <c:pt idx="2576">
                  <c:v>2.6234200380892025E-2</c:v>
                </c:pt>
                <c:pt idx="2577">
                  <c:v>2.5951650436574412E-2</c:v>
                </c:pt>
                <c:pt idx="2578">
                  <c:v>2.5673319125239027E-2</c:v>
                </c:pt>
                <c:pt idx="2579">
                  <c:v>2.5399126018102652E-2</c:v>
                </c:pt>
                <c:pt idx="2580">
                  <c:v>2.5128992550030135E-2</c:v>
                </c:pt>
                <c:pt idx="2581">
                  <c:v>2.4862841968753206E-2</c:v>
                </c:pt>
                <c:pt idx="2582">
                  <c:v>2.46005992856786E-2</c:v>
                </c:pt>
                <c:pt idx="2583">
                  <c:v>2.4342191228229264E-2</c:v>
                </c:pt>
                <c:pt idx="2584">
                  <c:v>2.408754619366479E-2</c:v>
                </c:pt>
                <c:pt idx="2585">
                  <c:v>2.3836594204328897E-2</c:v>
                </c:pt>
                <c:pt idx="2586">
                  <c:v>2.3589266864274955E-2</c:v>
                </c:pt>
                <c:pt idx="2587">
                  <c:v>2.3345497317220763E-2</c:v>
                </c:pt>
                <c:pt idx="2588">
                  <c:v>2.3105220205787539E-2</c:v>
                </c:pt>
                <c:pt idx="2589">
                  <c:v>2.2868371631978003E-2</c:v>
                </c:pt>
                <c:pt idx="2590">
                  <c:v>2.2634889118851597E-2</c:v>
                </c:pt>
                <c:pt idx="2591">
                  <c:v>2.2404711573355957E-2</c:v>
                </c:pt>
                <c:pt idx="2592">
                  <c:v>2.217777925027457E-2</c:v>
                </c:pt>
                <c:pt idx="2593">
                  <c:v>2.1975964790656485E-2</c:v>
                </c:pt>
                <c:pt idx="2594">
                  <c:v>3.5112673668900772E-2</c:v>
                </c:pt>
                <c:pt idx="2595">
                  <c:v>3.4689067431716118E-2</c:v>
                </c:pt>
                <c:pt idx="2596">
                  <c:v>3.4272543964957013E-2</c:v>
                </c:pt>
                <c:pt idx="2597">
                  <c:v>3.3862952098093674E-2</c:v>
                </c:pt>
                <c:pt idx="2598">
                  <c:v>3.4654093501739529E-2</c:v>
                </c:pt>
                <c:pt idx="2599">
                  <c:v>3.9881444970989763E-2</c:v>
                </c:pt>
                <c:pt idx="2600">
                  <c:v>4.902756144430602E-2</c:v>
                </c:pt>
                <c:pt idx="2601">
                  <c:v>0.27663645656943481</c:v>
                </c:pt>
                <c:pt idx="2602">
                  <c:v>0.26918598815186084</c:v>
                </c:pt>
                <c:pt idx="2603">
                  <c:v>0.26201271824698996</c:v>
                </c:pt>
                <c:pt idx="2604">
                  <c:v>0.44321762142739252</c:v>
                </c:pt>
                <c:pt idx="2605">
                  <c:v>1.2487260188326466</c:v>
                </c:pt>
                <c:pt idx="2606">
                  <c:v>12.21142905456183</c:v>
                </c:pt>
                <c:pt idx="2607">
                  <c:v>33.519540732836674</c:v>
                </c:pt>
                <c:pt idx="2608">
                  <c:v>32.039672408795191</c:v>
                </c:pt>
                <c:pt idx="2609">
                  <c:v>39.535528735685105</c:v>
                </c:pt>
                <c:pt idx="2610">
                  <c:v>33.424746633452386</c:v>
                </c:pt>
                <c:pt idx="2611">
                  <c:v>32.657352547706566</c:v>
                </c:pt>
                <c:pt idx="2612">
                  <c:v>27.840835372958939</c:v>
                </c:pt>
                <c:pt idx="2613">
                  <c:v>23.407449545614227</c:v>
                </c:pt>
                <c:pt idx="2614">
                  <c:v>19.917083285437521</c:v>
                </c:pt>
                <c:pt idx="2615">
                  <c:v>17.123793632637636</c:v>
                </c:pt>
                <c:pt idx="2616">
                  <c:v>14.856413329798226</c:v>
                </c:pt>
                <c:pt idx="2617">
                  <c:v>23.115002428434934</c:v>
                </c:pt>
                <c:pt idx="2618">
                  <c:v>148.9341904995226</c:v>
                </c:pt>
                <c:pt idx="2619">
                  <c:v>111.63687587423379</c:v>
                </c:pt>
                <c:pt idx="2620">
                  <c:v>130.84089603691797</c:v>
                </c:pt>
                <c:pt idx="2621">
                  <c:v>115.49800131655579</c:v>
                </c:pt>
                <c:pt idx="2622">
                  <c:v>84.212790830416495</c:v>
                </c:pt>
                <c:pt idx="2623">
                  <c:v>63.910464710820257</c:v>
                </c:pt>
                <c:pt idx="2624">
                  <c:v>50.003781386857305</c:v>
                </c:pt>
                <c:pt idx="2625">
                  <c:v>40.076537888248573</c:v>
                </c:pt>
                <c:pt idx="2626">
                  <c:v>32.75446362565097</c:v>
                </c:pt>
                <c:pt idx="2627">
                  <c:v>27.208219986321648</c:v>
                </c:pt>
                <c:pt idx="2628">
                  <c:v>22.913093807702143</c:v>
                </c:pt>
                <c:pt idx="2629">
                  <c:v>19.523996409546708</c:v>
                </c:pt>
                <c:pt idx="2630">
                  <c:v>16.806504834557064</c:v>
                </c:pt>
                <c:pt idx="2631">
                  <c:v>14.596930479589016</c:v>
                </c:pt>
                <c:pt idx="2632">
                  <c:v>12.778234787927172</c:v>
                </c:pt>
                <c:pt idx="2633">
                  <c:v>11.264988667287106</c:v>
                </c:pt>
                <c:pt idx="2634">
                  <c:v>9.9936926965705801</c:v>
                </c:pt>
                <c:pt idx="2635">
                  <c:v>8.9163812855335038</c:v>
                </c:pt>
                <c:pt idx="2636">
                  <c:v>7.9962973631563239</c:v>
                </c:pt>
                <c:pt idx="2637">
                  <c:v>7.2049062197112193</c:v>
                </c:pt>
                <c:pt idx="2638">
                  <c:v>6.5197953587732531</c:v>
                </c:pt>
                <c:pt idx="2639">
                  <c:v>5.9231726119040298</c:v>
                </c:pt>
                <c:pt idx="2640">
                  <c:v>5.4007757146541078</c:v>
                </c:pt>
                <c:pt idx="2641">
                  <c:v>4.9410696299788492</c:v>
                </c:pt>
                <c:pt idx="2642">
                  <c:v>4.5346481869224826</c:v>
                </c:pt>
                <c:pt idx="2643">
                  <c:v>4.1737828290352343</c:v>
                </c:pt>
                <c:pt idx="2644">
                  <c:v>3.8520786495386266</c:v>
                </c:pt>
                <c:pt idx="2645">
                  <c:v>3.5642096010019841</c:v>
                </c:pt>
                <c:pt idx="2646">
                  <c:v>3.3057127766074288</c:v>
                </c:pt>
                <c:pt idx="2647">
                  <c:v>3.0728272146518125</c:v>
                </c:pt>
                <c:pt idx="2648">
                  <c:v>2.8623665801426235</c:v>
                </c:pt>
                <c:pt idx="2649">
                  <c:v>2.6716178518319222</c:v>
                </c:pt>
                <c:pt idx="2650">
                  <c:v>2.4982601379053806</c:v>
                </c:pt>
                <c:pt idx="2651">
                  <c:v>2.3402991929540593</c:v>
                </c:pt>
                <c:pt idx="2652">
                  <c:v>2.1960142723256579</c:v>
                </c:pt>
                <c:pt idx="2653">
                  <c:v>2.0649748972521311</c:v>
                </c:pt>
                <c:pt idx="2654">
                  <c:v>1.9441911261964533</c:v>
                </c:pt>
                <c:pt idx="2655">
                  <c:v>1.8326208435931177</c:v>
                </c:pt>
                <c:pt idx="2656">
                  <c:v>1.7298304455740536</c:v>
                </c:pt>
                <c:pt idx="2657">
                  <c:v>1.6349487108809397</c:v>
                </c:pt>
                <c:pt idx="2658">
                  <c:v>1.5472080865605591</c:v>
                </c:pt>
                <c:pt idx="2659">
                  <c:v>1.4659303817703959</c:v>
                </c:pt>
                <c:pt idx="2660">
                  <c:v>1.3905146973368379</c:v>
                </c:pt>
                <c:pt idx="2661">
                  <c:v>1.3204272023613137</c:v>
                </c:pt>
                <c:pt idx="2662">
                  <c:v>1.2551924433229977</c:v>
                </c:pt>
                <c:pt idx="2663">
                  <c:v>1.1943859299270627</c:v>
                </c:pt>
                <c:pt idx="2664">
                  <c:v>1.1376277888138853</c:v>
                </c:pt>
                <c:pt idx="2665">
                  <c:v>1.0845773137835788</c:v>
                </c:pt>
                <c:pt idx="2666">
                  <c:v>1.0349282713998527</c:v>
                </c:pt>
                <c:pt idx="2667">
                  <c:v>0.9884048452584242</c:v>
                </c:pt>
                <c:pt idx="2668">
                  <c:v>0.94475812203265053</c:v>
                </c:pt>
                <c:pt idx="2669">
                  <c:v>0.90376303857366402</c:v>
                </c:pt>
                <c:pt idx="2670">
                  <c:v>0.86521572257343582</c:v>
                </c:pt>
                <c:pt idx="2671">
                  <c:v>0.82893117017067686</c:v>
                </c:pt>
                <c:pt idx="2672">
                  <c:v>0.79474121284512356</c:v>
                </c:pt>
                <c:pt idx="2673">
                  <c:v>0.76249273336592638</c:v>
                </c:pt>
                <c:pt idx="2674">
                  <c:v>0.73204609672197152</c:v>
                </c:pt>
                <c:pt idx="2675">
                  <c:v>0.70327376709617506</c:v>
                </c:pt>
                <c:pt idx="2676">
                  <c:v>0.6760590862372382</c:v>
                </c:pt>
                <c:pt idx="2677">
                  <c:v>0.65029519218027221</c:v>
                </c:pt>
                <c:pt idx="2678">
                  <c:v>0.6258840602932928</c:v>
                </c:pt>
                <c:pt idx="2679">
                  <c:v>0.6027356511779961</c:v>
                </c:pt>
                <c:pt idx="2680">
                  <c:v>0.58076715211089303</c:v>
                </c:pt>
                <c:pt idx="2681">
                  <c:v>0.55990230054038381</c:v>
                </c:pt>
                <c:pt idx="2682">
                  <c:v>0.54007077971062645</c:v>
                </c:pt>
                <c:pt idx="2683">
                  <c:v>0.52120767780859478</c:v>
                </c:pt>
                <c:pt idx="2684">
                  <c:v>0.50325300316313848</c:v>
                </c:pt>
                <c:pt idx="2685">
                  <c:v>0.48615124899463469</c:v>
                </c:pt>
                <c:pt idx="2686">
                  <c:v>0.46985100204620012</c:v>
                </c:pt>
                <c:pt idx="2687">
                  <c:v>0.45430459014345692</c:v>
                </c:pt>
                <c:pt idx="2688">
                  <c:v>0.43946776434714052</c:v>
                </c:pt>
                <c:pt idx="2689">
                  <c:v>0.42529941189612036</c:v>
                </c:pt>
                <c:pt idx="2690">
                  <c:v>0.41176129660002364</c:v>
                </c:pt>
                <c:pt idx="2691">
                  <c:v>0.39881782374108932</c:v>
                </c:pt>
                <c:pt idx="2692">
                  <c:v>0.38643582689284983</c:v>
                </c:pt>
                <c:pt idx="2693">
                  <c:v>0.37458437436623593</c:v>
                </c:pt>
                <c:pt idx="2694">
                  <c:v>0.36323459325796514</c:v>
                </c:pt>
                <c:pt idx="2695">
                  <c:v>0.35235950930705051</c:v>
                </c:pt>
                <c:pt idx="2696">
                  <c:v>0.34193390096738624</c:v>
                </c:pt>
                <c:pt idx="2697">
                  <c:v>0.33193416628164124</c:v>
                </c:pt>
                <c:pt idx="2698">
                  <c:v>0.32233820129736135</c:v>
                </c:pt>
                <c:pt idx="2699">
                  <c:v>0.3131252889031208</c:v>
                </c:pt>
                <c:pt idx="2700">
                  <c:v>0.30427599708322672</c:v>
                </c:pt>
                <c:pt idx="2701">
                  <c:v>0.29577208569593583</c:v>
                </c:pt>
                <c:pt idx="2702">
                  <c:v>0.28759642097423754</c:v>
                </c:pt>
                <c:pt idx="2703">
                  <c:v>0.27973289703151144</c:v>
                </c:pt>
                <c:pt idx="2704">
                  <c:v>0.27216636372818021</c:v>
                </c:pt>
                <c:pt idx="2705">
                  <c:v>0.26488256032094248</c:v>
                </c:pt>
                <c:pt idx="2706">
                  <c:v>0.25786805437440147</c:v>
                </c:pt>
                <c:pt idx="2707">
                  <c:v>0.25111018546667974</c:v>
                </c:pt>
                <c:pt idx="2708">
                  <c:v>0.24459701326675629</c:v>
                </c:pt>
                <c:pt idx="2709">
                  <c:v>0.23831726960244967</c:v>
                </c:pt>
                <c:pt idx="2710">
                  <c:v>0.23226031417472898</c:v>
                </c:pt>
                <c:pt idx="2711">
                  <c:v>0.22641609360693307</c:v>
                </c:pt>
                <c:pt idx="2712">
                  <c:v>0.220775103546931</c:v>
                </c:pt>
                <c:pt idx="2713">
                  <c:v>0.215328353566652</c:v>
                </c:pt>
                <c:pt idx="2714">
                  <c:v>0.21006733462710714</c:v>
                </c:pt>
                <c:pt idx="2715">
                  <c:v>0.20498398889831737</c:v>
                </c:pt>
                <c:pt idx="2716">
                  <c:v>0.20025242396461845</c:v>
                </c:pt>
                <c:pt idx="2717">
                  <c:v>0.25462960494688219</c:v>
                </c:pt>
                <c:pt idx="2718">
                  <c:v>0.24798931247557432</c:v>
                </c:pt>
                <c:pt idx="2719">
                  <c:v>0.24158828797007409</c:v>
                </c:pt>
                <c:pt idx="2720">
                  <c:v>0.25235118629037451</c:v>
                </c:pt>
                <c:pt idx="2721">
                  <c:v>0.42407986186092328</c:v>
                </c:pt>
                <c:pt idx="2722">
                  <c:v>0.41059561862022403</c:v>
                </c:pt>
                <c:pt idx="2723">
                  <c:v>0.39770299615834986</c:v>
                </c:pt>
                <c:pt idx="2724">
                  <c:v>0.38536903277989648</c:v>
                </c:pt>
                <c:pt idx="2725">
                  <c:v>0.37356298531875937</c:v>
                </c:pt>
                <c:pt idx="2726">
                  <c:v>0.3622561546506271</c:v>
                </c:pt>
                <c:pt idx="2727">
                  <c:v>0.35142172686534878</c:v>
                </c:pt>
                <c:pt idx="2728">
                  <c:v>0.34103462852373445</c:v>
                </c:pt>
                <c:pt idx="2729">
                  <c:v>0.33107139459857698</c:v>
                </c:pt>
                <c:pt idx="2730">
                  <c:v>0.32151004785359216</c:v>
                </c:pt>
                <c:pt idx="2731">
                  <c:v>0.31232998854940258</c:v>
                </c:pt>
                <c:pt idx="2732">
                  <c:v>0.30351189348498736</c:v>
                </c:pt>
                <c:pt idx="2733">
                  <c:v>0.29503762348834978</c:v>
                </c:pt>
                <c:pt idx="2734">
                  <c:v>0.28689013856321094</c:v>
                </c:pt>
                <c:pt idx="2735">
                  <c:v>0.27905341998091726</c:v>
                </c:pt>
                <c:pt idx="2736">
                  <c:v>0.27151239867977078</c:v>
                </c:pt>
                <c:pt idx="2737">
                  <c:v>0.26425288939880109</c:v>
                </c:pt>
                <c:pt idx="2738">
                  <c:v>0.25726153003059232</c:v>
                </c:pt>
                <c:pt idx="2739">
                  <c:v>0.25052680437852209</c:v>
                </c:pt>
                <c:pt idx="2740">
                  <c:v>0.24403463718328836</c:v>
                </c:pt>
                <c:pt idx="2741">
                  <c:v>0.23777493665930827</c:v>
                </c:pt>
                <c:pt idx="2742">
                  <c:v>0.23173711580580345</c:v>
                </c:pt>
                <c:pt idx="2743">
                  <c:v>0.22591117108736389</c:v>
                </c:pt>
                <c:pt idx="2744">
                  <c:v>0.2202876447924173</c:v>
                </c:pt>
                <c:pt idx="2745">
                  <c:v>0.21485759016773276</c:v>
                </c:pt>
                <c:pt idx="2746">
                  <c:v>0.20961253909904287</c:v>
                </c:pt>
                <c:pt idx="2747">
                  <c:v>0.20454447212896618</c:v>
                </c:pt>
                <c:pt idx="2748">
                  <c:v>0.19964579062238255</c:v>
                </c:pt>
                <c:pt idx="2749">
                  <c:v>0.19490929090648954</c:v>
                </c:pt>
                <c:pt idx="2750">
                  <c:v>0.1903281402281711</c:v>
                </c:pt>
                <c:pt idx="2751">
                  <c:v>0.18589585438520628</c:v>
                </c:pt>
                <c:pt idx="2752">
                  <c:v>0.18160627690038783</c:v>
                </c:pt>
                <c:pt idx="2753">
                  <c:v>0.17745355961897835</c:v>
                </c:pt>
                <c:pt idx="2754">
                  <c:v>0.17343214462019443</c:v>
                </c:pt>
                <c:pt idx="2755">
                  <c:v>0.16953674734271218</c:v>
                </c:pt>
                <c:pt idx="2756">
                  <c:v>0.16576234083262775</c:v>
                </c:pt>
                <c:pt idx="2757">
                  <c:v>0.16210414102995802</c:v>
                </c:pt>
                <c:pt idx="2758">
                  <c:v>0.15855759301671948</c:v>
                </c:pt>
                <c:pt idx="2759">
                  <c:v>0.15511835815594771</c:v>
                </c:pt>
                <c:pt idx="2760">
                  <c:v>0.15178230205677409</c:v>
                </c:pt>
                <c:pt idx="2761">
                  <c:v>0.14854548330590939</c:v>
                </c:pt>
                <c:pt idx="2762">
                  <c:v>0.14540414291066617</c:v>
                </c:pt>
                <c:pt idx="2763">
                  <c:v>0.14235469440300369</c:v>
                </c:pt>
                <c:pt idx="2764">
                  <c:v>0.13939371455805469</c:v>
                </c:pt>
                <c:pt idx="2765">
                  <c:v>0.13651793468423407</c:v>
                </c:pt>
                <c:pt idx="2766">
                  <c:v>0.13372423244533976</c:v>
                </c:pt>
                <c:pt idx="2767">
                  <c:v>0.1310096241781108</c:v>
                </c:pt>
                <c:pt idx="2768">
                  <c:v>0.12837125767147795</c:v>
                </c:pt>
                <c:pt idx="2769">
                  <c:v>0.12580640537630264</c:v>
                </c:pt>
                <c:pt idx="2770">
                  <c:v>0.12331245801673733</c:v>
                </c:pt>
                <c:pt idx="2771">
                  <c:v>0.12088691857648588</c:v>
                </c:pt>
                <c:pt idx="2772">
                  <c:v>0.11852739663521671</c:v>
                </c:pt>
                <c:pt idx="2773">
                  <c:v>0.11623160303219421</c:v>
                </c:pt>
                <c:pt idx="2774">
                  <c:v>0.1139973448358583</c:v>
                </c:pt>
                <c:pt idx="2775">
                  <c:v>0.11182252059961947</c:v>
                </c:pt>
                <c:pt idx="2776">
                  <c:v>0.109705115885545</c:v>
                </c:pt>
                <c:pt idx="2777">
                  <c:v>0.10764319903891695</c:v>
                </c:pt>
                <c:pt idx="2778">
                  <c:v>0.10563491719784134</c:v>
                </c:pt>
                <c:pt idx="2779">
                  <c:v>0.1036784925231946</c:v>
                </c:pt>
                <c:pt idx="2780">
                  <c:v>0.10177221863521675</c:v>
                </c:pt>
                <c:pt idx="2781">
                  <c:v>9.9914457244002566E-2</c:v>
                </c:pt>
                <c:pt idx="2782">
                  <c:v>9.8103634962019612E-2</c:v>
                </c:pt>
                <c:pt idx="2783">
                  <c:v>9.6338240287582644E-2</c:v>
                </c:pt>
                <c:pt idx="2784">
                  <c:v>9.461682074896631E-2</c:v>
                </c:pt>
                <c:pt idx="2785">
                  <c:v>9.2937980199527176E-2</c:v>
                </c:pt>
                <c:pt idx="2786">
                  <c:v>9.1300376254845897E-2</c:v>
                </c:pt>
                <c:pt idx="2787">
                  <c:v>8.9702717863497525E-2</c:v>
                </c:pt>
                <c:pt idx="2788">
                  <c:v>8.8143763003605144E-2</c:v>
                </c:pt>
                <c:pt idx="2789">
                  <c:v>8.6622316497844951E-2</c:v>
                </c:pt>
                <c:pt idx="2790">
                  <c:v>8.5137227940045815E-2</c:v>
                </c:pt>
                <c:pt idx="2791">
                  <c:v>8.3687389726966654E-2</c:v>
                </c:pt>
                <c:pt idx="2792">
                  <c:v>8.22717351892433E-2</c:v>
                </c:pt>
                <c:pt idx="2793">
                  <c:v>8.0889236815879464E-2</c:v>
                </c:pt>
                <c:pt idx="2794">
                  <c:v>7.9538904567012056E-2</c:v>
                </c:pt>
                <c:pt idx="2795">
                  <c:v>7.8219784270005407E-2</c:v>
                </c:pt>
                <c:pt idx="2796">
                  <c:v>7.6930956094242706E-2</c:v>
                </c:pt>
                <c:pt idx="2797">
                  <c:v>7.5671533100265975E-2</c:v>
                </c:pt>
                <c:pt idx="2798">
                  <c:v>7.4440659859182315E-2</c:v>
                </c:pt>
                <c:pt idx="2799">
                  <c:v>7.323751113850506E-2</c:v>
                </c:pt>
                <c:pt idx="2800">
                  <c:v>7.2061290650827559E-2</c:v>
                </c:pt>
                <c:pt idx="2801">
                  <c:v>7.0911229861949351E-2</c:v>
                </c:pt>
                <c:pt idx="2802">
                  <c:v>6.978658685526927E-2</c:v>
                </c:pt>
                <c:pt idx="2803">
                  <c:v>6.8686645249456696E-2</c:v>
                </c:pt>
                <c:pt idx="2804">
                  <c:v>6.761071316658443E-2</c:v>
                </c:pt>
                <c:pt idx="2805">
                  <c:v>6.655812224807256E-2</c:v>
                </c:pt>
                <c:pt idx="2806">
                  <c:v>6.5528226715948518E-2</c:v>
                </c:pt>
                <c:pt idx="2807">
                  <c:v>6.4520402477072483E-2</c:v>
                </c:pt>
                <c:pt idx="2808">
                  <c:v>6.3534046268112668E-2</c:v>
                </c:pt>
                <c:pt idx="2809">
                  <c:v>6.2568574839182128E-2</c:v>
                </c:pt>
                <c:pt idx="2810">
                  <c:v>6.1623424174167593E-2</c:v>
                </c:pt>
                <c:pt idx="2811">
                  <c:v>6.0698048745892935E-2</c:v>
                </c:pt>
                <c:pt idx="2812">
                  <c:v>5.9791920804362422E-2</c:v>
                </c:pt>
                <c:pt idx="2813">
                  <c:v>5.8904529696429966E-2</c:v>
                </c:pt>
                <c:pt idx="2814">
                  <c:v>5.8035381215330341E-2</c:v>
                </c:pt>
                <c:pt idx="2815">
                  <c:v>5.7183996978595164E-2</c:v>
                </c:pt>
                <c:pt idx="2816">
                  <c:v>5.634991383295828E-2</c:v>
                </c:pt>
                <c:pt idx="2817">
                  <c:v>5.55326832849318E-2</c:v>
                </c:pt>
                <c:pt idx="2818">
                  <c:v>5.4731870955802717E-2</c:v>
                </c:pt>
                <c:pt idx="2819">
                  <c:v>5.3947056059873433E-2</c:v>
                </c:pt>
                <c:pt idx="2820">
                  <c:v>5.3177830904825425E-2</c:v>
                </c:pt>
                <c:pt idx="2821">
                  <c:v>5.24238004131512E-2</c:v>
                </c:pt>
                <c:pt idx="2822">
                  <c:v>5.1684581663652675E-2</c:v>
                </c:pt>
                <c:pt idx="2823">
                  <c:v>5.095980345205757E-2</c:v>
                </c:pt>
                <c:pt idx="2824">
                  <c:v>5.0249105869855946E-2</c:v>
                </c:pt>
                <c:pt idx="2825">
                  <c:v>4.9552139900504222E-2</c:v>
                </c:pt>
                <c:pt idx="2826">
                  <c:v>4.886856703219121E-2</c:v>
                </c:pt>
                <c:pt idx="2827">
                  <c:v>4.8198058886398255E-2</c:v>
                </c:pt>
                <c:pt idx="2828">
                  <c:v>4.7540296861529843E-2</c:v>
                </c:pt>
                <c:pt idx="2829">
                  <c:v>4.6894971790923369E-2</c:v>
                </c:pt>
                <c:pt idx="2830">
                  <c:v>4.6261783614585286E-2</c:v>
                </c:pt>
                <c:pt idx="2831">
                  <c:v>4.5684031025926247E-2</c:v>
                </c:pt>
                <c:pt idx="2832">
                  <c:v>4.5073442123102159E-2</c:v>
                </c:pt>
                <c:pt idx="2833">
                  <c:v>4.4474160653988466E-2</c:v>
                </c:pt>
                <c:pt idx="2834">
                  <c:v>4.3885919404572753E-2</c:v>
                </c:pt>
                <c:pt idx="2835">
                  <c:v>4.3308458830047677E-2</c:v>
                </c:pt>
                <c:pt idx="2836">
                  <c:v>4.2741526796174434E-2</c:v>
                </c:pt>
                <c:pt idx="2837">
                  <c:v>4.2184878330654582E-2</c:v>
                </c:pt>
                <c:pt idx="2838">
                  <c:v>4.1638275384076093E-2</c:v>
                </c:pt>
                <c:pt idx="2839">
                  <c:v>4.1101486600015932E-2</c:v>
                </c:pt>
                <c:pt idx="2840">
                  <c:v>4.0574287093904579E-2</c:v>
                </c:pt>
                <c:pt idx="2841">
                  <c:v>4.0056458240276108E-2</c:v>
                </c:pt>
                <c:pt idx="2842">
                  <c:v>3.9547787468045006E-2</c:v>
                </c:pt>
                <c:pt idx="2843">
                  <c:v>3.9048068063468409E-2</c:v>
                </c:pt>
                <c:pt idx="2844">
                  <c:v>3.8557098980468274E-2</c:v>
                </c:pt>
                <c:pt idx="2845">
                  <c:v>3.8074684658003587E-2</c:v>
                </c:pt>
                <c:pt idx="2846">
                  <c:v>3.7600634844197324E-2</c:v>
                </c:pt>
                <c:pt idx="2847">
                  <c:v>3.7134764426936216E-2</c:v>
                </c:pt>
                <c:pt idx="2848">
                  <c:v>3.6676893270674603E-2</c:v>
                </c:pt>
                <c:pt idx="2849">
                  <c:v>3.6226846059186413E-2</c:v>
                </c:pt>
                <c:pt idx="2850">
                  <c:v>3.5784452144020644E-2</c:v>
                </c:pt>
                <c:pt idx="2851">
                  <c:v>3.5349545398427031E-2</c:v>
                </c:pt>
                <c:pt idx="2852">
                  <c:v>3.4921964076529394E-2</c:v>
                </c:pt>
                <c:pt idx="2853">
                  <c:v>3.4501550677533722E-2</c:v>
                </c:pt>
                <c:pt idx="2854">
                  <c:v>3.4088151814768361E-2</c:v>
                </c:pt>
                <c:pt idx="2855">
                  <c:v>3.3681618089362174E-2</c:v>
                </c:pt>
                <c:pt idx="2856">
                  <c:v>3.3281803968375545E-2</c:v>
                </c:pt>
                <c:pt idx="2857">
                  <c:v>3.2888567667206853E-2</c:v>
                </c:pt>
                <c:pt idx="2858">
                  <c:v>3.250177103610602E-2</c:v>
                </c:pt>
                <c:pt idx="2859">
                  <c:v>3.2121279450632312E-2</c:v>
                </c:pt>
                <c:pt idx="2860">
                  <c:v>3.1746961705902549E-2</c:v>
                </c:pt>
                <c:pt idx="2861">
                  <c:v>3.137868991448152E-2</c:v>
                </c:pt>
                <c:pt idx="2862">
                  <c:v>3.1016339407773298E-2</c:v>
                </c:pt>
                <c:pt idx="2863">
                  <c:v>3.0659788640777539E-2</c:v>
                </c:pt>
                <c:pt idx="2864">
                  <c:v>3.0308919100081707E-2</c:v>
                </c:pt>
                <c:pt idx="2865">
                  <c:v>2.9963615214965576E-2</c:v>
                </c:pt>
                <c:pt idx="2866">
                  <c:v>2.9623764271497981E-2</c:v>
                </c:pt>
                <c:pt idx="2867">
                  <c:v>2.9289256329513642E-2</c:v>
                </c:pt>
                <c:pt idx="2868">
                  <c:v>2.8959984142360225E-2</c:v>
                </c:pt>
                <c:pt idx="2869">
                  <c:v>2.8635843079311631E-2</c:v>
                </c:pt>
                <c:pt idx="2870">
                  <c:v>2.8316731050547685E-2</c:v>
                </c:pt>
                <c:pt idx="2871">
                  <c:v>2.8002548434604441E-2</c:v>
                </c:pt>
                <c:pt idx="2872">
                  <c:v>2.7693198008202784E-2</c:v>
                </c:pt>
                <c:pt idx="2873">
                  <c:v>2.7388584878368503E-2</c:v>
                </c:pt>
                <c:pt idx="2874">
                  <c:v>2.708861641675827E-2</c:v>
                </c:pt>
                <c:pt idx="2875">
                  <c:v>2.6793202196111192E-2</c:v>
                </c:pt>
                <c:pt idx="2876">
                  <c:v>0.10067052006030285</c:v>
                </c:pt>
                <c:pt idx="2877">
                  <c:v>0.21867387903580779</c:v>
                </c:pt>
                <c:pt idx="2878">
                  <c:v>0.21329899305108554</c:v>
                </c:pt>
                <c:pt idx="2879">
                  <c:v>0.20810671112570586</c:v>
                </c:pt>
                <c:pt idx="2880">
                  <c:v>0.20308914013714877</c:v>
                </c:pt>
                <c:pt idx="2881">
                  <c:v>0.19823879999605168</c:v>
                </c:pt>
                <c:pt idx="2882">
                  <c:v>0.19354859833544227</c:v>
                </c:pt>
                <c:pt idx="2883">
                  <c:v>0.18901180697378506</c:v>
                </c:pt>
                <c:pt idx="2884">
                  <c:v>0.18462204001218585</c:v>
                </c:pt>
                <c:pt idx="2885">
                  <c:v>0.18037323343827874</c:v>
                </c:pt>
                <c:pt idx="2886">
                  <c:v>0.17625962612033769</c:v>
                </c:pt>
                <c:pt idx="2887">
                  <c:v>0.17227574208513852</c:v>
                </c:pt>
                <c:pt idx="2888">
                  <c:v>0.16841637398211826</c:v>
                </c:pt>
                <c:pt idx="2889">
                  <c:v>0.1646765676445974</c:v>
                </c:pt>
                <c:pt idx="2890">
                  <c:v>0.1610516076662537</c:v>
                </c:pt>
                <c:pt idx="2891">
                  <c:v>0.15753700391781097</c:v>
                </c:pt>
                <c:pt idx="2892">
                  <c:v>0.154128478935048</c:v>
                </c:pt>
                <c:pt idx="2893">
                  <c:v>0.15082195611482901</c:v>
                </c:pt>
                <c:pt idx="2894">
                  <c:v>0.14761354866096257</c:v>
                </c:pt>
                <c:pt idx="2895">
                  <c:v>0.14449954922633004</c:v>
                </c:pt>
                <c:pt idx="2896">
                  <c:v>0.14147642020198103</c:v>
                </c:pt>
                <c:pt idx="2897">
                  <c:v>0.13854078460775329</c:v>
                </c:pt>
                <c:pt idx="2898">
                  <c:v>0.13568941754252034</c:v>
                </c:pt>
                <c:pt idx="2899">
                  <c:v>0.13291923815540316</c:v>
                </c:pt>
                <c:pt idx="2900">
                  <c:v>0.13022730210224856</c:v>
                </c:pt>
                <c:pt idx="2901">
                  <c:v>0.12761079445438525</c:v>
                </c:pt>
                <c:pt idx="2902">
                  <c:v>0.12506702302915962</c:v>
                </c:pt>
                <c:pt idx="2903">
                  <c:v>0.12259341211403424</c:v>
                </c:pt>
                <c:pt idx="2904">
                  <c:v>0.12018749655812445</c:v>
                </c:pt>
                <c:pt idx="2905">
                  <c:v>0.11784691620697273</c:v>
                </c:pt>
                <c:pt idx="2906">
                  <c:v>0.11556941065813166</c:v>
                </c:pt>
                <c:pt idx="2907">
                  <c:v>0.11335281431674854</c:v>
                </c:pt>
                <c:pt idx="2908">
                  <c:v>0.11119505173184385</c:v>
                </c:pt>
                <c:pt idx="2909">
                  <c:v>0.10909413319535473</c:v>
                </c:pt>
                <c:pt idx="2910">
                  <c:v>0.1070481505872866</c:v>
                </c:pt>
                <c:pt idx="2911">
                  <c:v>0.10505527345148437</c:v>
                </c:pt>
                <c:pt idx="2912">
                  <c:v>0.10311374528761987</c:v>
                </c:pt>
                <c:pt idx="2913">
                  <c:v>0.10122188004598799</c:v>
                </c:pt>
                <c:pt idx="2914">
                  <c:v>9.9378058812630704E-2</c:v>
                </c:pt>
                <c:pt idx="2915">
                  <c:v>9.75807266731544E-2</c:v>
                </c:pt>
                <c:pt idx="2916">
                  <c:v>9.5828389744400971E-2</c:v>
                </c:pt>
                <c:pt idx="2917">
                  <c:v>9.4119612363861335E-2</c:v>
                </c:pt>
                <c:pt idx="2918">
                  <c:v>9.2453014427393662E-2</c:v>
                </c:pt>
                <c:pt idx="2919">
                  <c:v>9.0827268866441116E-2</c:v>
                </c:pt>
                <c:pt idx="2920">
                  <c:v>8.9241099256516257E-2</c:v>
                </c:pt>
                <c:pt idx="2921">
                  <c:v>8.7693277549267118E-2</c:v>
                </c:pt>
                <c:pt idx="2922">
                  <c:v>8.6182621920934635E-2</c:v>
                </c:pt>
                <c:pt idx="2923">
                  <c:v>8.4707994730474051E-2</c:v>
                </c:pt>
                <c:pt idx="2924">
                  <c:v>8.3268300581051502E-2</c:v>
                </c:pt>
                <c:pt idx="2925">
                  <c:v>8.1862484479019462E-2</c:v>
                </c:pt>
                <c:pt idx="2926">
                  <c:v>8.0489530084853517E-2</c:v>
                </c:pt>
                <c:pt idx="2927">
                  <c:v>7.9148458050878709E-2</c:v>
                </c:pt>
                <c:pt idx="2928">
                  <c:v>7.7838324440933929E-2</c:v>
                </c:pt>
                <c:pt idx="2929">
                  <c:v>7.6558219227428684E-2</c:v>
                </c:pt>
                <c:pt idx="2930">
                  <c:v>7.7660215146452272E-2</c:v>
                </c:pt>
                <c:pt idx="2931">
                  <c:v>7.6384177127321762E-2</c:v>
                </c:pt>
                <c:pt idx="2932">
                  <c:v>7.513717153407129E-2</c:v>
                </c:pt>
                <c:pt idx="2933">
                  <c:v>7.3918356119754294E-2</c:v>
                </c:pt>
                <c:pt idx="2934">
                  <c:v>7.2726918286596026E-2</c:v>
                </c:pt>
                <c:pt idx="2935">
                  <c:v>7.156207386071374E-2</c:v>
                </c:pt>
                <c:pt idx="2936">
                  <c:v>7.0423065924891087E-2</c:v>
                </c:pt>
                <c:pt idx="2937">
                  <c:v>6.9309163706307506E-2</c:v>
                </c:pt>
                <c:pt idx="2938">
                  <c:v>6.8219661516311272E-2</c:v>
                </c:pt>
                <c:pt idx="2939">
                  <c:v>6.715387773948904E-2</c:v>
                </c:pt>
                <c:pt idx="2940">
                  <c:v>6.6111153869453917E-2</c:v>
                </c:pt>
                <c:pt idx="2941">
                  <c:v>6.5090853588918099E-2</c:v>
                </c:pt>
                <c:pt idx="2942">
                  <c:v>6.4126295661694255E-2</c:v>
                </c:pt>
                <c:pt idx="2943">
                  <c:v>6.3148299152382029E-2</c:v>
                </c:pt>
                <c:pt idx="2944">
                  <c:v>6.2190961256382571E-2</c:v>
                </c:pt>
                <c:pt idx="2945">
                  <c:v>6.1253725384712972E-2</c:v>
                </c:pt>
                <c:pt idx="2946">
                  <c:v>6.0336053150904428E-2</c:v>
                </c:pt>
                <c:pt idx="2947">
                  <c:v>5.9437423671914263E-2</c:v>
                </c:pt>
                <c:pt idx="2948">
                  <c:v>0.47753338463099004</c:v>
                </c:pt>
                <c:pt idx="2949">
                  <c:v>0.46163292928520455</c:v>
                </c:pt>
                <c:pt idx="2950">
                  <c:v>0.44646276960265174</c:v>
                </c:pt>
                <c:pt idx="2951">
                  <c:v>0.43198033008390341</c:v>
                </c:pt>
                <c:pt idx="2952">
                  <c:v>0.41814603246819365</c:v>
                </c:pt>
                <c:pt idx="2953">
                  <c:v>0.40492304928191059</c:v>
                </c:pt>
                <c:pt idx="2954">
                  <c:v>0.39227708050074045</c:v>
                </c:pt>
                <c:pt idx="2955">
                  <c:v>0.38017615089662898</c:v>
                </c:pt>
                <c:pt idx="2956">
                  <c:v>0.36859042592278796</c:v>
                </c:pt>
                <c:pt idx="2957">
                  <c:v>0.35749204423619618</c:v>
                </c:pt>
                <c:pt idx="2958">
                  <c:v>0.3511790168689139</c:v>
                </c:pt>
                <c:pt idx="2959">
                  <c:v>0.36135486799848043</c:v>
                </c:pt>
                <c:pt idx="2960">
                  <c:v>0.35055785286178037</c:v>
                </c:pt>
                <c:pt idx="2961">
                  <c:v>0.34020619419207998</c:v>
                </c:pt>
                <c:pt idx="2962">
                  <c:v>0.33027655271780226</c:v>
                </c:pt>
                <c:pt idx="2963">
                  <c:v>0.32074706758707133</c:v>
                </c:pt>
                <c:pt idx="2964">
                  <c:v>0.3115972468709769</c:v>
                </c:pt>
                <c:pt idx="2965">
                  <c:v>0.30280786732623466</c:v>
                </c:pt>
                <c:pt idx="2966">
                  <c:v>0.29436088253901943</c:v>
                </c:pt>
                <c:pt idx="2967">
                  <c:v>0.28623933866387524</c:v>
                </c:pt>
                <c:pt idx="2968">
                  <c:v>0.27842729705318953</c:v>
                </c:pt>
                <c:pt idx="2969">
                  <c:v>0.2709097631450213</c:v>
                </c:pt>
                <c:pt idx="2970">
                  <c:v>0.26367262104124839</c:v>
                </c:pt>
                <c:pt idx="2971">
                  <c:v>0.25670257326507018</c:v>
                </c:pt>
                <c:pt idx="2972">
                  <c:v>0.24998708523767055</c:v>
                </c:pt>
                <c:pt idx="2973">
                  <c:v>0.24351433405911352</c:v>
                </c:pt>
                <c:pt idx="2974">
                  <c:v>0.23727316121892184</c:v>
                </c:pt>
                <c:pt idx="2975">
                  <c:v>0.23125302889787822</c:v>
                </c:pt>
                <c:pt idx="2976">
                  <c:v>0.22544397955485732</c:v>
                </c:pt>
                <c:pt idx="2977">
                  <c:v>0.21983659852141335</c:v>
                </c:pt>
                <c:pt idx="2978">
                  <c:v>0.21442197935275287</c:v>
                </c:pt>
                <c:pt idx="2979">
                  <c:v>0.20919169170699689</c:v>
                </c:pt>
                <c:pt idx="2980">
                  <c:v>0.20413775154554101</c:v>
                </c:pt>
                <c:pt idx="2981">
                  <c:v>0.1992525934661219</c:v>
                </c:pt>
                <c:pt idx="2982">
                  <c:v>0.19452904499714915</c:v>
                </c:pt>
                <c:pt idx="2983">
                  <c:v>0.18996030269711514</c:v>
                </c:pt>
                <c:pt idx="2984">
                  <c:v>0.18553990991668654</c:v>
                </c:pt>
                <c:pt idx="2985">
                  <c:v>0.18126173609352492</c:v>
                </c:pt>
                <c:pt idx="2986">
                  <c:v>0.17711995746113218</c:v>
                </c:pt>
                <c:pt idx="2987">
                  <c:v>0.17310903906321462</c:v>
                </c:pt>
                <c:pt idx="2988">
                  <c:v>0.16922371797427663</c:v>
                </c:pt>
                <c:pt idx="2989">
                  <c:v>0.16545898763553182</c:v>
                </c:pt>
                <c:pt idx="2990">
                  <c:v>0.16181008322281146</c:v>
                </c:pt>
                <c:pt idx="2991">
                  <c:v>0.15827246797004602</c:v>
                </c:pt>
                <c:pt idx="2992">
                  <c:v>0.15484182037817643</c:v>
                </c:pt>
                <c:pt idx="2993">
                  <c:v>0.45814534744455931</c:v>
                </c:pt>
                <c:pt idx="2994">
                  <c:v>22.928540760861157</c:v>
                </c:pt>
                <c:pt idx="2995">
                  <c:v>68.467217851086872</c:v>
                </c:pt>
                <c:pt idx="2996">
                  <c:v>210.0383451647734</c:v>
                </c:pt>
                <c:pt idx="2997">
                  <c:v>245.77037544719789</c:v>
                </c:pt>
                <c:pt idx="2998">
                  <c:v>231.89816968949404</c:v>
                </c:pt>
                <c:pt idx="2999">
                  <c:v>151.00310158404389</c:v>
                </c:pt>
                <c:pt idx="3000">
                  <c:v>195.12362435172147</c:v>
                </c:pt>
                <c:pt idx="3001">
                  <c:v>140.10497592092028</c:v>
                </c:pt>
                <c:pt idx="3002">
                  <c:v>160.99324682461079</c:v>
                </c:pt>
                <c:pt idx="3003">
                  <c:v>382.31829485076634</c:v>
                </c:pt>
                <c:pt idx="3004">
                  <c:v>457.41567427961036</c:v>
                </c:pt>
                <c:pt idx="3005">
                  <c:v>311.240265107803</c:v>
                </c:pt>
                <c:pt idx="3006">
                  <c:v>339.21646770706724</c:v>
                </c:pt>
                <c:pt idx="3007">
                  <c:v>203.77891752578813</c:v>
                </c:pt>
                <c:pt idx="3008">
                  <c:v>135.91718235074643</c:v>
                </c:pt>
                <c:pt idx="3009">
                  <c:v>121.61415115481391</c:v>
                </c:pt>
                <c:pt idx="3010">
                  <c:v>208.00377761388145</c:v>
                </c:pt>
                <c:pt idx="3011">
                  <c:v>272.97698376251759</c:v>
                </c:pt>
                <c:pt idx="3012">
                  <c:v>324.17695321141969</c:v>
                </c:pt>
                <c:pt idx="3013">
                  <c:v>287.65806533676459</c:v>
                </c:pt>
                <c:pt idx="3014">
                  <c:v>200.4552422515039</c:v>
                </c:pt>
                <c:pt idx="3015">
                  <c:v>138.1001134371985</c:v>
                </c:pt>
                <c:pt idx="3016">
                  <c:v>98.162677813706154</c:v>
                </c:pt>
                <c:pt idx="3017">
                  <c:v>73.117833755162721</c:v>
                </c:pt>
                <c:pt idx="3018">
                  <c:v>56.390391343905691</c:v>
                </c:pt>
                <c:pt idx="3019">
                  <c:v>44.680186050369137</c:v>
                </c:pt>
                <c:pt idx="3020">
                  <c:v>36.176523441045049</c:v>
                </c:pt>
                <c:pt idx="3021">
                  <c:v>29.816911915978434</c:v>
                </c:pt>
                <c:pt idx="3022">
                  <c:v>24.944119363459436</c:v>
                </c:pt>
                <c:pt idx="3023">
                  <c:v>21.133863972569898</c:v>
                </c:pt>
                <c:pt idx="3024">
                  <c:v>18.102391114144464</c:v>
                </c:pt>
                <c:pt idx="3025">
                  <c:v>15.654187251145151</c:v>
                </c:pt>
                <c:pt idx="3026">
                  <c:v>13.651058402754417</c:v>
                </c:pt>
                <c:pt idx="3027">
                  <c:v>11.993142632918106</c:v>
                </c:pt>
                <c:pt idx="3028">
                  <c:v>10.606867587630584</c:v>
                </c:pt>
                <c:pt idx="3029">
                  <c:v>9.4370949537635767</c:v>
                </c:pt>
                <c:pt idx="3030">
                  <c:v>8.4418679315387664</c:v>
                </c:pt>
                <c:pt idx="3031">
                  <c:v>7.5888214261788969</c:v>
                </c:pt>
                <c:pt idx="3032">
                  <c:v>6.8526801686165166</c:v>
                </c:pt>
                <c:pt idx="3033">
                  <c:v>6.2134841412803361</c:v>
                </c:pt>
                <c:pt idx="3034">
                  <c:v>5.6553097201107647</c:v>
                </c:pt>
                <c:pt idx="3035">
                  <c:v>5.1653346538872498</c:v>
                </c:pt>
                <c:pt idx="3036">
                  <c:v>4.7331453639333807</c:v>
                </c:pt>
                <c:pt idx="3037">
                  <c:v>4.3502175238604019</c:v>
                </c:pt>
                <c:pt idx="3038">
                  <c:v>4.0095222158899677</c:v>
                </c:pt>
                <c:pt idx="3039">
                  <c:v>3.7052242197129162</c:v>
                </c:pt>
                <c:pt idx="3040">
                  <c:v>3.4324486700638852</c:v>
                </c:pt>
                <c:pt idx="3041">
                  <c:v>3.1870989865724186</c:v>
                </c:pt>
                <c:pt idx="3042">
                  <c:v>2.9657136336503687</c:v>
                </c:pt>
                <c:pt idx="3043">
                  <c:v>2.765352557745135</c:v>
                </c:pt>
                <c:pt idx="3044">
                  <c:v>2.5835065014440191</c:v>
                </c:pt>
                <c:pt idx="3045">
                  <c:v>2.4180240940835533</c:v>
                </c:pt>
                <c:pt idx="3046">
                  <c:v>2.267052859929743</c:v>
                </c:pt>
                <c:pt idx="3047">
                  <c:v>2.1289912000877442</c:v>
                </c:pt>
                <c:pt idx="3048">
                  <c:v>2.0024490848997889</c:v>
                </c:pt>
                <c:pt idx="3049">
                  <c:v>1.8862157040612804</c:v>
                </c:pt>
                <c:pt idx="3050">
                  <c:v>1.7792327076041878</c:v>
                </c:pt>
                <c:pt idx="3051">
                  <c:v>1.680571964850361</c:v>
                </c:pt>
                <c:pt idx="3052">
                  <c:v>1.5894169939362179</c:v>
                </c:pt>
                <c:pt idx="3053">
                  <c:v>1.5050473886644493</c:v>
                </c:pt>
                <c:pt idx="3054">
                  <c:v>1.4268257048010544</c:v>
                </c:pt>
                <c:pt idx="3055">
                  <c:v>1.3541863737893443</c:v>
                </c:pt>
                <c:pt idx="3056">
                  <c:v>1.2866262951097165</c:v>
                </c:pt>
                <c:pt idx="3057">
                  <c:v>1.2236968243609225</c:v>
                </c:pt>
                <c:pt idx="3058">
                  <c:v>1.1649969264906732</c:v>
                </c:pt>
                <c:pt idx="3059">
                  <c:v>1.1101673054362464</c:v>
                </c:pt>
                <c:pt idx="3060">
                  <c:v>1.0588853550241628</c:v>
                </c:pt>
                <c:pt idx="3061">
                  <c:v>1.0108608030712032</c:v>
                </c:pt>
                <c:pt idx="3062">
                  <c:v>0.96583194257970328</c:v>
                </c:pt>
                <c:pt idx="3063">
                  <c:v>0.92356236177972295</c:v>
                </c:pt>
                <c:pt idx="3064">
                  <c:v>0.88383809936098079</c:v>
                </c:pt>
                <c:pt idx="3065">
                  <c:v>0.84646516320335563</c:v>
                </c:pt>
                <c:pt idx="3066">
                  <c:v>0.81126736076542916</c:v>
                </c:pt>
                <c:pt idx="3067">
                  <c:v>0.77808439742904201</c:v>
                </c:pt>
                <c:pt idx="3068">
                  <c:v>0.74677020584533216</c:v>
                </c:pt>
                <c:pt idx="3069">
                  <c:v>0.71719147494068325</c:v>
                </c:pt>
                <c:pt idx="3070">
                  <c:v>0.68922635192530834</c:v>
                </c:pt>
                <c:pt idx="3071">
                  <c:v>0.66276329456875682</c:v>
                </c:pt>
                <c:pt idx="3072">
                  <c:v>0.63770005429946719</c:v>
                </c:pt>
                <c:pt idx="3073">
                  <c:v>0.61394277345854564</c:v>
                </c:pt>
                <c:pt idx="3074">
                  <c:v>0.59140518237981099</c:v>
                </c:pt>
                <c:pt idx="3075">
                  <c:v>0.57000788395125834</c:v>
                </c:pt>
                <c:pt idx="3076">
                  <c:v>0.54967771499685492</c:v>
                </c:pt>
                <c:pt idx="3077">
                  <c:v>0.53034717525082853</c:v>
                </c:pt>
                <c:pt idx="3078">
                  <c:v>0.51195391591963968</c:v>
                </c:pt>
                <c:pt idx="3079">
                  <c:v>0.49444028087295028</c:v>
                </c:pt>
                <c:pt idx="3080">
                  <c:v>0.47775289440185709</c:v>
                </c:pt>
                <c:pt idx="3081">
                  <c:v>0.46184229025335394</c:v>
                </c:pt>
                <c:pt idx="3082">
                  <c:v>0.44666257731375419</c:v>
                </c:pt>
                <c:pt idx="3083">
                  <c:v>0.43217113788660577</c:v>
                </c:pt>
                <c:pt idx="3084">
                  <c:v>0.41832835500602489</c:v>
                </c:pt>
                <c:pt idx="3085">
                  <c:v>0.40509736565562754</c:v>
                </c:pt>
                <c:pt idx="3086">
                  <c:v>0.3924438371359546</c:v>
                </c:pt>
                <c:pt idx="3087">
                  <c:v>0.38033576414750214</c:v>
                </c:pt>
                <c:pt idx="3088">
                  <c:v>0.36874328443901216</c:v>
                </c:pt>
                <c:pt idx="3089">
                  <c:v>0.35763851111737588</c:v>
                </c:pt>
                <c:pt idx="3090">
                  <c:v>0.34699537993126167</c:v>
                </c:pt>
                <c:pt idx="3091">
                  <c:v>0.33678951002959456</c:v>
                </c:pt>
                <c:pt idx="3092">
                  <c:v>0.32699807686190829</c:v>
                </c:pt>
                <c:pt idx="3093">
                  <c:v>0.31759969603337862</c:v>
                </c:pt>
                <c:pt idx="3094">
                  <c:v>0.30857431705573468</c:v>
                </c:pt>
                <c:pt idx="3095">
                  <c:v>0.29990312604842001</c:v>
                </c:pt>
                <c:pt idx="3096">
                  <c:v>0.29156845654431407</c:v>
                </c:pt>
                <c:pt idx="3097">
                  <c:v>0.28355370764275112</c:v>
                </c:pt>
                <c:pt idx="3098">
                  <c:v>0.275843268830818</c:v>
                </c:pt>
                <c:pt idx="3099">
                  <c:v>0.26842245086337885</c:v>
                </c:pt>
                <c:pt idx="3100">
                  <c:v>0.26127742215391203</c:v>
                </c:pt>
                <c:pt idx="3101">
                  <c:v>0.25439515018309372</c:v>
                </c:pt>
                <c:pt idx="3102">
                  <c:v>0.24776334748087936</c:v>
                </c:pt>
                <c:pt idx="3103">
                  <c:v>0.24137042178138279</c:v>
                </c:pt>
                <c:pt idx="3104">
                  <c:v>0.23520542998870803</c:v>
                </c:pt>
                <c:pt idx="3105">
                  <c:v>0.22925803562662517</c:v>
                </c:pt>
                <c:pt idx="3106">
                  <c:v>0.22351846947608098</c:v>
                </c:pt>
                <c:pt idx="3107">
                  <c:v>0.21797749313236978</c:v>
                </c:pt>
                <c:pt idx="3108">
                  <c:v>0.21262636523878245</c:v>
                </c:pt>
                <c:pt idx="3109">
                  <c:v>0.20745681017598527</c:v>
                </c:pt>
                <c:pt idx="3110">
                  <c:v>0.20246098900653306</c:v>
                </c:pt>
                <c:pt idx="3111">
                  <c:v>0.19763147249209001</c:v>
                </c:pt>
                <c:pt idx="3112">
                  <c:v>0.19296121601726171</c:v>
                </c:pt>
                <c:pt idx="3113">
                  <c:v>0.1884435362686982</c:v>
                </c:pt>
                <c:pt idx="3114">
                  <c:v>0.18407208953143436</c:v>
                </c:pt>
                <c:pt idx="3115">
                  <c:v>0.17984085147645912</c:v>
                </c:pt>
                <c:pt idx="3116">
                  <c:v>0.17574409832438836</c:v>
                </c:pt>
                <c:pt idx="3117">
                  <c:v>0.17177638927996361</c:v>
                </c:pt>
                <c:pt idx="3118">
                  <c:v>0.16793255014102434</c:v>
                </c:pt>
                <c:pt idx="3119">
                  <c:v>0.16420765799369919</c:v>
                </c:pt>
                <c:pt idx="3120">
                  <c:v>0.16059702691291328</c:v>
                </c:pt>
                <c:pt idx="3121">
                  <c:v>0.15709619459398552</c:v>
                </c:pt>
                <c:pt idx="3122">
                  <c:v>0.15370090984716839</c:v>
                </c:pt>
                <c:pt idx="3123">
                  <c:v>0.15040712089251021</c:v>
                </c:pt>
                <c:pt idx="3124">
                  <c:v>0.1472109643974566</c:v>
                </c:pt>
                <c:pt idx="3125">
                  <c:v>0.14410875520420721</c:v>
                </c:pt>
                <c:pt idx="3126">
                  <c:v>0.14109697669802793</c:v>
                </c:pt>
                <c:pt idx="3127">
                  <c:v>0.13817227177155134</c:v>
                </c:pt>
                <c:pt idx="3128">
                  <c:v>0.13533143434359718</c:v>
                </c:pt>
                <c:pt idx="3129">
                  <c:v>0.13257140139424098</c:v>
                </c:pt>
                <c:pt idx="3130">
                  <c:v>0.12988924548079445</c:v>
                </c:pt>
                <c:pt idx="3131">
                  <c:v>0.12728216770203493</c:v>
                </c:pt>
                <c:pt idx="3132">
                  <c:v>0.12474749108049385</c:v>
                </c:pt>
                <c:pt idx="3133">
                  <c:v>0.12228265433485905</c:v>
                </c:pt>
                <c:pt idx="3134">
                  <c:v>0.11988520601662281</c:v>
                </c:pt>
                <c:pt idx="3135">
                  <c:v>0.11755279898701257</c:v>
                </c:pt>
                <c:pt idx="3136">
                  <c:v>0.11528318521198362</c:v>
                </c:pt>
                <c:pt idx="3137">
                  <c:v>0.11307421085467044</c:v>
                </c:pt>
                <c:pt idx="3138">
                  <c:v>0.11092381164617031</c:v>
                </c:pt>
                <c:pt idx="3139">
                  <c:v>0.10883000851689617</c:v>
                </c:pt>
                <c:pt idx="3140">
                  <c:v>0.10679090347199795</c:v>
                </c:pt>
                <c:pt idx="3141">
                  <c:v>0.10480467569550717</c:v>
                </c:pt>
                <c:pt idx="3142">
                  <c:v>0.10286957786893282</c:v>
                </c:pt>
                <c:pt idx="3143">
                  <c:v>0.10098393269102444</c:v>
                </c:pt>
                <c:pt idx="3144">
                  <c:v>9.9146129586329221E-2</c:v>
                </c:pt>
                <c:pt idx="3145">
                  <c:v>9.7354621591019583E-2</c:v>
                </c:pt>
                <c:pt idx="3146">
                  <c:v>9.5607922405243101E-2</c:v>
                </c:pt>
                <c:pt idx="3147">
                  <c:v>9.3904603601973516E-2</c:v>
                </c:pt>
                <c:pt idx="3148">
                  <c:v>9.2243291983010831E-2</c:v>
                </c:pt>
                <c:pt idx="3149">
                  <c:v>9.0622667073396029E-2</c:v>
                </c:pt>
                <c:pt idx="3150">
                  <c:v>8.9041458746084823E-2</c:v>
                </c:pt>
                <c:pt idx="3151">
                  <c:v>8.7498444969257655E-2</c:v>
                </c:pt>
                <c:pt idx="3152">
                  <c:v>8.5992449669136412E-2</c:v>
                </c:pt>
                <c:pt idx="3153">
                  <c:v>8.4522340701641496E-2</c:v>
                </c:pt>
                <c:pt idx="3154">
                  <c:v>8.3087027926647211E-2</c:v>
                </c:pt>
                <c:pt idx="3155">
                  <c:v>8.1685461378993476E-2</c:v>
                </c:pt>
                <c:pt idx="3156">
                  <c:v>8.0316629530779768E-2</c:v>
                </c:pt>
                <c:pt idx="3157">
                  <c:v>7.897955763981078E-2</c:v>
                </c:pt>
                <c:pt idx="3158">
                  <c:v>7.7673306179385948E-2</c:v>
                </c:pt>
                <c:pt idx="3159">
                  <c:v>7.639696934491888E-2</c:v>
                </c:pt>
                <c:pt idx="3160">
                  <c:v>7.514967363315625E-2</c:v>
                </c:pt>
                <c:pt idx="3161">
                  <c:v>7.3930576490017302E-2</c:v>
                </c:pt>
                <c:pt idx="3162">
                  <c:v>7.2738865023327243E-2</c:v>
                </c:pt>
                <c:pt idx="3163">
                  <c:v>7.1573754776930634E-2</c:v>
                </c:pt>
                <c:pt idx="3164">
                  <c:v>7.0434488562893527E-2</c:v>
                </c:pt>
                <c:pt idx="3165">
                  <c:v>6.9320335348690865E-2</c:v>
                </c:pt>
                <c:pt idx="3166">
                  <c:v>6.8230589196465199E-2</c:v>
                </c:pt>
                <c:pt idx="3167">
                  <c:v>6.7164568251609907E-2</c:v>
                </c:pt>
                <c:pt idx="3168">
                  <c:v>6.6121613778096069E-2</c:v>
                </c:pt>
                <c:pt idx="3169">
                  <c:v>6.5101089238107465E-2</c:v>
                </c:pt>
                <c:pt idx="3170">
                  <c:v>6.4102379413691402E-2</c:v>
                </c:pt>
                <c:pt idx="3171">
                  <c:v>6.3124889568265202E-2</c:v>
                </c:pt>
                <c:pt idx="3172">
                  <c:v>6.2168044645941181E-2</c:v>
                </c:pt>
                <c:pt idx="3173">
                  <c:v>6.1231288506747569E-2</c:v>
                </c:pt>
                <c:pt idx="3174">
                  <c:v>6.0314083195931782E-2</c:v>
                </c:pt>
                <c:pt idx="3175">
                  <c:v>5.9415908245637805E-2</c:v>
                </c:pt>
                <c:pt idx="3176">
                  <c:v>5.8536260007336839E-2</c:v>
                </c:pt>
                <c:pt idx="3177">
                  <c:v>5.7674651013490189E-2</c:v>
                </c:pt>
                <c:pt idx="3178">
                  <c:v>5.6830609366997527E-2</c:v>
                </c:pt>
                <c:pt idx="3179">
                  <c:v>5.6003678157071572E-2</c:v>
                </c:pt>
                <c:pt idx="3180">
                  <c:v>5.5193414900247914E-2</c:v>
                </c:pt>
                <c:pt idx="3181">
                  <c:v>5.4399391005311451E-2</c:v>
                </c:pt>
                <c:pt idx="3182">
                  <c:v>5.3621191260987577E-2</c:v>
                </c:pt>
                <c:pt idx="3183">
                  <c:v>5.2858413345305201E-2</c:v>
                </c:pt>
                <c:pt idx="3184">
                  <c:v>5.2110667355599487E-2</c:v>
                </c:pt>
                <c:pt idx="3185">
                  <c:v>5.137757535817488E-2</c:v>
                </c:pt>
                <c:pt idx="3186">
                  <c:v>5.0658770956702313E-2</c:v>
                </c:pt>
                <c:pt idx="3187">
                  <c:v>4.995389887847209E-2</c:v>
                </c:pt>
                <c:pt idx="3188">
                  <c:v>4.9262614577669284E-2</c:v>
                </c:pt>
                <c:pt idx="3189">
                  <c:v>4.8584583854883338E-2</c:v>
                </c:pt>
                <c:pt idx="3190">
                  <c:v>4.7919482492101657E-2</c:v>
                </c:pt>
                <c:pt idx="3191">
                  <c:v>4.7266995902478848E-2</c:v>
                </c:pt>
                <c:pt idx="3192">
                  <c:v>4.6626818794205369E-2</c:v>
                </c:pt>
                <c:pt idx="3193">
                  <c:v>4.5998654847837411E-2</c:v>
                </c:pt>
                <c:pt idx="3194">
                  <c:v>4.5382216406479027E-2</c:v>
                </c:pt>
                <c:pt idx="3195">
                  <c:v>4.4777224178240711E-2</c:v>
                </c:pt>
                <c:pt idx="3196">
                  <c:v>4.4183406950425289E-2</c:v>
                </c:pt>
                <c:pt idx="3197">
                  <c:v>4.3600501314919465E-2</c:v>
                </c:pt>
                <c:pt idx="3198">
                  <c:v>4.3028251404297647E-2</c:v>
                </c:pt>
                <c:pt idx="3199">
                  <c:v>4.2466408638164491E-2</c:v>
                </c:pt>
                <c:pt idx="3200">
                  <c:v>4.1914731479290666E-2</c:v>
                </c:pt>
                <c:pt idx="3201">
                  <c:v>4.1372985199113622E-2</c:v>
                </c:pt>
                <c:pt idx="3202">
                  <c:v>4.0840941652199432E-2</c:v>
                </c:pt>
                <c:pt idx="3203">
                  <c:v>4.0318379059278167E-2</c:v>
                </c:pt>
                <c:pt idx="3204">
                  <c:v>3.9805081798486762E-2</c:v>
                </c:pt>
                <c:pt idx="3205">
                  <c:v>3.9300840204468238E-2</c:v>
                </c:pt>
                <c:pt idx="3206">
                  <c:v>3.8805450374994527E-2</c:v>
                </c:pt>
                <c:pt idx="3207">
                  <c:v>3.8318713984794743E-2</c:v>
                </c:pt>
                <c:pt idx="3208">
                  <c:v>3.7840438106286504E-2</c:v>
                </c:pt>
                <c:pt idx="3209">
                  <c:v>3.7370435036921473E-2</c:v>
                </c:pt>
                <c:pt idx="3210">
                  <c:v>3.6908522132870394E-2</c:v>
                </c:pt>
                <c:pt idx="3211">
                  <c:v>3.6454521648784197E-2</c:v>
                </c:pt>
                <c:pt idx="3212">
                  <c:v>3.6008260583381621E-2</c:v>
                </c:pt>
                <c:pt idx="3213">
                  <c:v>3.5569570530624699E-2</c:v>
                </c:pt>
                <c:pt idx="3214">
                  <c:v>3.5138287536252755E-2</c:v>
                </c:pt>
                <c:pt idx="3215">
                  <c:v>3.4714251959458917E-2</c:v>
                </c:pt>
                <c:pt idx="3216">
                  <c:v>3.42973083395001E-2</c:v>
                </c:pt>
                <c:pt idx="3217">
                  <c:v>3.3887305267042658E-2</c:v>
                </c:pt>
                <c:pt idx="3218">
                  <c:v>3.348409526005354E-2</c:v>
                </c:pt>
                <c:pt idx="3219">
                  <c:v>3.3087534644056428E-2</c:v>
                </c:pt>
                <c:pt idx="3220">
                  <c:v>3.2697483436579619E-2</c:v>
                </c:pt>
                <c:pt idx="3221">
                  <c:v>3.2313805235629323E-2</c:v>
                </c:pt>
                <c:pt idx="3222">
                  <c:v>3.1936367112031329E-2</c:v>
                </c:pt>
                <c:pt idx="3223">
                  <c:v>3.156503950548907E-2</c:v>
                </c:pt>
                <c:pt idx="3224">
                  <c:v>3.1199696124213694E-2</c:v>
                </c:pt>
                <c:pt idx="3225">
                  <c:v>3.0840213847987283E-2</c:v>
                </c:pt>
                <c:pt idx="3226">
                  <c:v>3.0486472634526928E-2</c:v>
                </c:pt>
                <c:pt idx="3227">
                  <c:v>3.0138355429023243E-2</c:v>
                </c:pt>
                <c:pt idx="3228">
                  <c:v>2.9795748076731441E-2</c:v>
                </c:pt>
                <c:pt idx="3229">
                  <c:v>2.9458539238498872E-2</c:v>
                </c:pt>
                <c:pt idx="3230">
                  <c:v>2.9126620309118074E-2</c:v>
                </c:pt>
                <c:pt idx="3231">
                  <c:v>2.8799885338398175E-2</c:v>
                </c:pt>
                <c:pt idx="3232">
                  <c:v>2.8507773172288357E-2</c:v>
                </c:pt>
                <c:pt idx="3233">
                  <c:v>9.7159691031504444E-2</c:v>
                </c:pt>
                <c:pt idx="3234">
                  <c:v>9.541784819182432E-2</c:v>
                </c:pt>
                <c:pt idx="3235">
                  <c:v>9.3719231530619632E-2</c:v>
                </c:pt>
                <c:pt idx="3236">
                  <c:v>9.2062473788536908E-2</c:v>
                </c:pt>
                <c:pt idx="3237">
                  <c:v>9.0446260161082537E-2</c:v>
                </c:pt>
                <c:pt idx="3238">
                  <c:v>8.8869325937195182E-2</c:v>
                </c:pt>
                <c:pt idx="3239">
                  <c:v>8.733045425964403E-2</c:v>
                </c:pt>
                <c:pt idx="3240">
                  <c:v>8.5828474000175334E-2</c:v>
                </c:pt>
                <c:pt idx="3241">
                  <c:v>8.4362257742790825E-2</c:v>
                </c:pt>
                <c:pt idx="3242">
                  <c:v>8.2930719868960973E-2</c:v>
                </c:pt>
                <c:pt idx="3243">
                  <c:v>8.153281473897156E-2</c:v>
                </c:pt>
                <c:pt idx="3244">
                  <c:v>8.0167534963971734E-2</c:v>
                </c:pt>
                <c:pt idx="3245">
                  <c:v>7.8833909763626087E-2</c:v>
                </c:pt>
                <c:pt idx="3246">
                  <c:v>7.7531003404599341E-2</c:v>
                </c:pt>
                <c:pt idx="3247">
                  <c:v>7.625791371539041E-2</c:v>
                </c:pt>
                <c:pt idx="3248">
                  <c:v>7.5013770673314425E-2</c:v>
                </c:pt>
                <c:pt idx="3249">
                  <c:v>7.3797735059682984E-2</c:v>
                </c:pt>
                <c:pt idx="3250">
                  <c:v>7.2608997179478718E-2</c:v>
                </c:pt>
                <c:pt idx="3251">
                  <c:v>7.1446775642037719E-2</c:v>
                </c:pt>
                <c:pt idx="3252">
                  <c:v>7.0310316199468273E-2</c:v>
                </c:pt>
                <c:pt idx="3253">
                  <c:v>6.9198890639724439E-2</c:v>
                </c:pt>
                <c:pt idx="3254">
                  <c:v>6.8111795731439453E-2</c:v>
                </c:pt>
                <c:pt idx="3255">
                  <c:v>6.7048352217791957E-2</c:v>
                </c:pt>
                <c:pt idx="3256">
                  <c:v>6.6007903856838884E-2</c:v>
                </c:pt>
                <c:pt idx="3257">
                  <c:v>6.4989816505897038E-2</c:v>
                </c:pt>
                <c:pt idx="3258">
                  <c:v>6.3993477247696468E-2</c:v>
                </c:pt>
                <c:pt idx="3259">
                  <c:v>6.3018293556157817E-2</c:v>
                </c:pt>
                <c:pt idx="3260">
                  <c:v>6.2063692499771402E-2</c:v>
                </c:pt>
                <c:pt idx="3261">
                  <c:v>6.11291199806656E-2</c:v>
                </c:pt>
                <c:pt idx="3262">
                  <c:v>6.0214040007566243E-2</c:v>
                </c:pt>
                <c:pt idx="3263">
                  <c:v>5.931793400094372E-2</c:v>
                </c:pt>
                <c:pt idx="3264">
                  <c:v>5.8440300128744738E-2</c:v>
                </c:pt>
                <c:pt idx="3265">
                  <c:v>5.7580652671189142E-2</c:v>
                </c:pt>
                <c:pt idx="3266">
                  <c:v>5.67385214132013E-2</c:v>
                </c:pt>
                <c:pt idx="3267">
                  <c:v>5.5913451063119853E-2</c:v>
                </c:pt>
                <c:pt idx="3268">
                  <c:v>5.5105000696405337E-2</c:v>
                </c:pt>
                <c:pt idx="3269">
                  <c:v>5.4312743223134882E-2</c:v>
                </c:pt>
                <c:pt idx="3270">
                  <c:v>5.3536264878136883E-2</c:v>
                </c:pt>
                <c:pt idx="3271">
                  <c:v>5.277516473268188E-2</c:v>
                </c:pt>
                <c:pt idx="3272">
                  <c:v>5.2029054226701579E-2</c:v>
                </c:pt>
                <c:pt idx="3273">
                  <c:v>5.1297556720564276E-2</c:v>
                </c:pt>
                <c:pt idx="3274">
                  <c:v>5.0580307065484532E-2</c:v>
                </c:pt>
                <c:pt idx="3275">
                  <c:v>4.987695119169451E-2</c:v>
                </c:pt>
                <c:pt idx="3276">
                  <c:v>4.9187145713549554E-2</c:v>
                </c:pt>
                <c:pt idx="3277">
                  <c:v>4.8510557550781548E-2</c:v>
                </c:pt>
                <c:pt idx="3278">
                  <c:v>5.4204562482450758E-2</c:v>
                </c:pt>
                <c:pt idx="3279">
                  <c:v>5.3430231824384472E-2</c:v>
                </c:pt>
                <c:pt idx="3280">
                  <c:v>5.2671224970287381E-2</c:v>
                </c:pt>
                <c:pt idx="3281">
                  <c:v>5.1927155032845305E-2</c:v>
                </c:pt>
                <c:pt idx="3282">
                  <c:v>5.119764698475468E-2</c:v>
                </c:pt>
                <c:pt idx="3283">
                  <c:v>5.048233723163667E-2</c:v>
                </c:pt>
                <c:pt idx="3284">
                  <c:v>4.9780873202595464E-2</c:v>
                </c:pt>
                <c:pt idx="3285">
                  <c:v>4.90929129576003E-2</c:v>
                </c:pt>
                <c:pt idx="3286">
                  <c:v>4.8418124810910082E-2</c:v>
                </c:pt>
                <c:pt idx="3287">
                  <c:v>4.7756186969804243E-2</c:v>
                </c:pt>
                <c:pt idx="3288">
                  <c:v>4.7106787187916048E-2</c:v>
                </c:pt>
                <c:pt idx="3289">
                  <c:v>4.6469622432505082E-2</c:v>
                </c:pt>
                <c:pt idx="3290">
                  <c:v>4.5844398565036033E-2</c:v>
                </c:pt>
                <c:pt idx="3291">
                  <c:v>4.5230830034464251E-2</c:v>
                </c:pt>
                <c:pt idx="3292">
                  <c:v>4.4628639582657989E-2</c:v>
                </c:pt>
                <c:pt idx="3293">
                  <c:v>4.4037557961416611E-2</c:v>
                </c:pt>
                <c:pt idx="3294">
                  <c:v>4.345732366056914E-2</c:v>
                </c:pt>
                <c:pt idx="3295">
                  <c:v>4.2887682646665183E-2</c:v>
                </c:pt>
                <c:pt idx="3296">
                  <c:v>4.2328388111792133E-2</c:v>
                </c:pt>
                <c:pt idx="3297">
                  <c:v>4.177920023207643E-2</c:v>
                </c:pt>
                <c:pt idx="3298">
                  <c:v>4.1239885935448459E-2</c:v>
                </c:pt>
                <c:pt idx="3299">
                  <c:v>4.0710218678269905E-2</c:v>
                </c:pt>
                <c:pt idx="3300">
                  <c:v>4.018997823044209E-2</c:v>
                </c:pt>
                <c:pt idx="3301">
                  <c:v>3.9678950468633276E-2</c:v>
                </c:pt>
                <c:pt idx="3302">
                  <c:v>3.9176927177277554E-2</c:v>
                </c:pt>
                <c:pt idx="3303">
                  <c:v>3.8683705857017074E-2</c:v>
                </c:pt>
                <c:pt idx="3304">
                  <c:v>3.819908954027372E-2</c:v>
                </c:pt>
                <c:pt idx="3305">
                  <c:v>3.7722886613649954E-2</c:v>
                </c:pt>
                <c:pt idx="3306">
                  <c:v>3.7254910646874903E-2</c:v>
                </c:pt>
                <c:pt idx="3307">
                  <c:v>3.6794980228023293E-2</c:v>
                </c:pt>
                <c:pt idx="3308">
                  <c:v>3.6342918804746945E-2</c:v>
                </c:pt>
                <c:pt idx="3309">
                  <c:v>3.5898554531273406E-2</c:v>
                </c:pt>
                <c:pt idx="3310">
                  <c:v>3.5461720120932828E-2</c:v>
                </c:pt>
                <c:pt idx="3311">
                  <c:v>3.5032252703990657E-2</c:v>
                </c:pt>
                <c:pt idx="3312">
                  <c:v>3.4609993690568337E-2</c:v>
                </c:pt>
                <c:pt idx="3313">
                  <c:v>3.4194788638448582E-2</c:v>
                </c:pt>
                <c:pt idx="3314">
                  <c:v>3.3786487125567671E-2</c:v>
                </c:pt>
                <c:pt idx="3315">
                  <c:v>3.3384942627007995E-2</c:v>
                </c:pt>
                <c:pt idx="3316">
                  <c:v>3.2990012396311538E-2</c:v>
                </c:pt>
                <c:pt idx="3317">
                  <c:v>3.260155735094291E-2</c:v>
                </c:pt>
                <c:pt idx="3318">
                  <c:v>3.2219441961738787E-2</c:v>
                </c:pt>
                <c:pt idx="3319">
                  <c:v>3.1843534146186646E-2</c:v>
                </c:pt>
                <c:pt idx="3320">
                  <c:v>3.1473705165383697E-2</c:v>
                </c:pt>
                <c:pt idx="3321">
                  <c:v>3.1109829524532593E-2</c:v>
                </c:pt>
                <c:pt idx="3322">
                  <c:v>3.0751784876837211E-2</c:v>
                </c:pt>
                <c:pt idx="3323">
                  <c:v>3.0399451930666961E-2</c:v>
                </c:pt>
                <c:pt idx="3324">
                  <c:v>3.0052714359865167E-2</c:v>
                </c:pt>
                <c:pt idx="3325">
                  <c:v>2.9711458717080065E-2</c:v>
                </c:pt>
                <c:pt idx="3326">
                  <c:v>2.9375574350005013E-2</c:v>
                </c:pt>
                <c:pt idx="3327">
                  <c:v>2.9044953320416483E-2</c:v>
                </c:pt>
                <c:pt idx="3328">
                  <c:v>2.8719490325905171E-2</c:v>
                </c:pt>
                <c:pt idx="3329">
                  <c:v>2.8399082624198858E-2</c:v>
                </c:pt>
                <c:pt idx="3330">
                  <c:v>2.8083629959980479E-2</c:v>
                </c:pt>
                <c:pt idx="3331">
                  <c:v>2.7773034494107961E-2</c:v>
                </c:pt>
                <c:pt idx="3332">
                  <c:v>2.7467200735147919E-2</c:v>
                </c:pt>
                <c:pt idx="3333">
                  <c:v>2.7166035473136681E-2</c:v>
                </c:pt>
                <c:pt idx="3334">
                  <c:v>2.6869447715487941E-2</c:v>
                </c:pt>
                <c:pt idx="3335">
                  <c:v>2.7136154882512004E-2</c:v>
                </c:pt>
                <c:pt idx="3336">
                  <c:v>2.6840020216632305E-2</c:v>
                </c:pt>
                <c:pt idx="3337">
                  <c:v>2.6548365445294615E-2</c:v>
                </c:pt>
                <c:pt idx="3338">
                  <c:v>2.6261104033009665E-2</c:v>
                </c:pt>
                <c:pt idx="3339">
                  <c:v>2.5978151475784875E-2</c:v>
                </c:pt>
                <c:pt idx="3340">
                  <c:v>2.5699425245044524E-2</c:v>
                </c:pt>
                <c:pt idx="3341">
                  <c:v>2.5424844733328022E-2</c:v>
                </c:pt>
                <c:pt idx="3342">
                  <c:v>2.5154331201702591E-2</c:v>
                </c:pt>
                <c:pt idx="3343">
                  <c:v>2.4887807728829023E-2</c:v>
                </c:pt>
                <c:pt idx="3344">
                  <c:v>2.4625451956059887E-2</c:v>
                </c:pt>
                <c:pt idx="3345">
                  <c:v>2.436668117161208E-2</c:v>
                </c:pt>
                <c:pt idx="3346">
                  <c:v>2.4111680170494226E-2</c:v>
                </c:pt>
                <c:pt idx="3347">
                  <c:v>2.3860378821901885E-2</c:v>
                </c:pt>
                <c:pt idx="3348">
                  <c:v>2.3612708580820201E-2</c:v>
                </c:pt>
                <c:pt idx="3349">
                  <c:v>2.3466556468763004E-2</c:v>
                </c:pt>
                <c:pt idx="3350">
                  <c:v>2.3224546733079846E-2</c:v>
                </c:pt>
                <c:pt idx="3351">
                  <c:v>2.2985997203098699E-2</c:v>
                </c:pt>
                <c:pt idx="3352">
                  <c:v>2.2750844698312459E-2</c:v>
                </c:pt>
                <c:pt idx="3353">
                  <c:v>2.2519027440485756E-2</c:v>
                </c:pt>
                <c:pt idx="3354">
                  <c:v>2.2290485017051002E-2</c:v>
                </c:pt>
                <c:pt idx="3355">
                  <c:v>2.2065158345602444E-2</c:v>
                </c:pt>
                <c:pt idx="3356">
                  <c:v>2.1842989639450045E-2</c:v>
                </c:pt>
                <c:pt idx="3357">
                  <c:v>2.1623922374198318E-2</c:v>
                </c:pt>
                <c:pt idx="3358">
                  <c:v>2.1407901255315567E-2</c:v>
                </c:pt>
                <c:pt idx="3359">
                  <c:v>2.1194872186659906E-2</c:v>
                </c:pt>
                <c:pt idx="3360">
                  <c:v>2.0984782239930822E-2</c:v>
                </c:pt>
                <c:pt idx="3361">
                  <c:v>2.0866406646128603E-2</c:v>
                </c:pt>
                <c:pt idx="3362">
                  <c:v>2.2975040618131631E-2</c:v>
                </c:pt>
                <c:pt idx="3363">
                  <c:v>6.3487312471869603E-2</c:v>
                </c:pt>
                <c:pt idx="3364">
                  <c:v>6.2522827457275804E-2</c:v>
                </c:pt>
                <c:pt idx="3365">
                  <c:v>6.1578636650924834E-2</c:v>
                </c:pt>
                <c:pt idx="3366">
                  <c:v>6.0654195393438561E-2</c:v>
                </c:pt>
                <c:pt idx="3367">
                  <c:v>5.974897676931664E-2</c:v>
                </c:pt>
                <c:pt idx="3368">
                  <c:v>5.8862470928070926E-2</c:v>
                </c:pt>
                <c:pt idx="3369">
                  <c:v>5.7994184435150163E-2</c:v>
                </c:pt>
                <c:pt idx="3370">
                  <c:v>5.7143639651180043E-2</c:v>
                </c:pt>
                <c:pt idx="3371">
                  <c:v>5.6310374138128678E-2</c:v>
                </c:pt>
                <c:pt idx="3372">
                  <c:v>5.5493940091080045E-2</c:v>
                </c:pt>
                <c:pt idx="3373">
                  <c:v>5.4693903794371578E-2</c:v>
                </c:pt>
                <c:pt idx="3374">
                  <c:v>5.3909845100918959E-2</c:v>
                </c:pt>
                <c:pt idx="3375">
                  <c:v>5.314135693361316E-2</c:v>
                </c:pt>
                <c:pt idx="3376">
                  <c:v>5.2388044807736865E-2</c:v>
                </c:pt>
                <c:pt idx="3377">
                  <c:v>5.1649526373399361E-2</c:v>
                </c:pt>
                <c:pt idx="3378">
                  <c:v>5.0925430977046736E-2</c:v>
                </c:pt>
                <c:pt idx="3379">
                  <c:v>5.0215399241149088E-2</c:v>
                </c:pt>
                <c:pt idx="3380">
                  <c:v>4.951908266121674E-2</c:v>
                </c:pt>
                <c:pt idx="3381">
                  <c:v>4.8836143219339684E-2</c:v>
                </c:pt>
                <c:pt idx="3382">
                  <c:v>4.8166253013486655E-2</c:v>
                </c:pt>
                <c:pt idx="3383">
                  <c:v>4.7509093901839661E-2</c:v>
                </c:pt>
                <c:pt idx="3384">
                  <c:v>4.6864357161476543E-2</c:v>
                </c:pt>
                <c:pt idx="3385">
                  <c:v>4.6231743160748746E-2</c:v>
                </c:pt>
                <c:pt idx="3386">
                  <c:v>4.5610961044735374E-2</c:v>
                </c:pt>
                <c:pt idx="3387">
                  <c:v>4.5001728433184895E-2</c:v>
                </c:pt>
                <c:pt idx="3388">
                  <c:v>4.4403771130385947E-2</c:v>
                </c:pt>
                <c:pt idx="3389">
                  <c:v>4.3816822846435344E-2</c:v>
                </c:pt>
                <c:pt idx="3390">
                  <c:v>4.7076681057370097E-2</c:v>
                </c:pt>
                <c:pt idx="3391">
                  <c:v>0.1015255233367777</c:v>
                </c:pt>
                <c:pt idx="3392">
                  <c:v>0.39205731725578852</c:v>
                </c:pt>
                <c:pt idx="3393">
                  <c:v>0.37996579989005602</c:v>
                </c:pt>
                <c:pt idx="3394">
                  <c:v>0.44458854862869784</c:v>
                </c:pt>
                <c:pt idx="3395">
                  <c:v>0.77372958196925079</c:v>
                </c:pt>
                <c:pt idx="3396">
                  <c:v>1.0594571563476165</c:v>
                </c:pt>
                <c:pt idx="3397">
                  <c:v>1.0113966139503709</c:v>
                </c:pt>
                <c:pt idx="3398">
                  <c:v>0.96633462855443109</c:v>
                </c:pt>
                <c:pt idx="3399">
                  <c:v>5.5033361329880783</c:v>
                </c:pt>
                <c:pt idx="3400">
                  <c:v>50.039958981108683</c:v>
                </c:pt>
                <c:pt idx="3401">
                  <c:v>50.798483703284184</c:v>
                </c:pt>
                <c:pt idx="3402">
                  <c:v>66.210777023240851</c:v>
                </c:pt>
                <c:pt idx="3403">
                  <c:v>51.612480573021706</c:v>
                </c:pt>
                <c:pt idx="3404">
                  <c:v>41.243622955563396</c:v>
                </c:pt>
                <c:pt idx="3405">
                  <c:v>33.626533693612465</c:v>
                </c:pt>
                <c:pt idx="3406">
                  <c:v>27.875886990593703</c:v>
                </c:pt>
                <c:pt idx="3407">
                  <c:v>23.434805851373369</c:v>
                </c:pt>
                <c:pt idx="3408">
                  <c:v>26.939046603882559</c:v>
                </c:pt>
                <c:pt idx="3409">
                  <c:v>36.063873908706299</c:v>
                </c:pt>
                <c:pt idx="3410">
                  <c:v>29.731511844655657</c:v>
                </c:pt>
                <c:pt idx="3411">
                  <c:v>24.877940552575215</c:v>
                </c:pt>
                <c:pt idx="3412">
                  <c:v>21.081617946923409</c:v>
                </c:pt>
                <c:pt idx="3413">
                  <c:v>19.289088735096069</c:v>
                </c:pt>
                <c:pt idx="3414">
                  <c:v>30.87220662033441</c:v>
                </c:pt>
                <c:pt idx="3415">
                  <c:v>25.76020800838285</c:v>
                </c:pt>
                <c:pt idx="3416">
                  <c:v>21.777006338202185</c:v>
                </c:pt>
                <c:pt idx="3417">
                  <c:v>18.617519017212686</c:v>
                </c:pt>
                <c:pt idx="3418">
                  <c:v>24.811734551011543</c:v>
                </c:pt>
                <c:pt idx="3419">
                  <c:v>25.058311243585333</c:v>
                </c:pt>
                <c:pt idx="3420">
                  <c:v>21.223982149845643</c:v>
                </c:pt>
                <c:pt idx="3421">
                  <c:v>18.174658855118974</c:v>
                </c:pt>
                <c:pt idx="3422">
                  <c:v>15.71295213531787</c:v>
                </c:pt>
                <c:pt idx="3423">
                  <c:v>13.699430125487718</c:v>
                </c:pt>
                <c:pt idx="3424">
                  <c:v>12.033391671434162</c:v>
                </c:pt>
                <c:pt idx="3425">
                  <c:v>10.640681954852813</c:v>
                </c:pt>
                <c:pt idx="3426">
                  <c:v>9.4657499408942094</c:v>
                </c:pt>
                <c:pt idx="3427">
                  <c:v>8.4663409510033585</c:v>
                </c:pt>
                <c:pt idx="3428">
                  <c:v>7.6098713267445772</c:v>
                </c:pt>
                <c:pt idx="3429">
                  <c:v>6.8709030335824695</c:v>
                </c:pt>
                <c:pt idx="3430">
                  <c:v>6.2293532011533506</c:v>
                </c:pt>
                <c:pt idx="3431">
                  <c:v>5.6692043363709992</c:v>
                </c:pt>
                <c:pt idx="3432">
                  <c:v>5.1775616578082069</c:v>
                </c:pt>
                <c:pt idx="3433">
                  <c:v>4.7439549658994675</c:v>
                </c:pt>
                <c:pt idx="3434">
                  <c:v>4.3598153126430015</c:v>
                </c:pt>
                <c:pt idx="3435">
                  <c:v>4.0180783058940266</c:v>
                </c:pt>
                <c:pt idx="3436">
                  <c:v>3.7128802932304517</c:v>
                </c:pt>
                <c:pt idx="3437">
                  <c:v>3.4393234488304816</c:v>
                </c:pt>
                <c:pt idx="3438">
                  <c:v>3.1932925193514285</c:v>
                </c:pt>
                <c:pt idx="3439">
                  <c:v>2.971310682877482</c:v>
                </c:pt>
                <c:pt idx="3440">
                  <c:v>2.7704252945281556</c:v>
                </c:pt>
                <c:pt idx="3441">
                  <c:v>2.5881166651870511</c:v>
                </c:pt>
                <c:pt idx="3442">
                  <c:v>2.4222247344733243</c:v>
                </c:pt>
                <c:pt idx="3443">
                  <c:v>2.2708897507470693</c:v>
                </c:pt>
                <c:pt idx="3444">
                  <c:v>2.1325039933675192</c:v>
                </c:pt>
                <c:pt idx="3445">
                  <c:v>2.0056722583206033</c:v>
                </c:pt>
                <c:pt idx="3446">
                  <c:v>1.8891793426651491</c:v>
                </c:pt>
                <c:pt idx="3447">
                  <c:v>1.7819631520059005</c:v>
                </c:pt>
                <c:pt idx="3448">
                  <c:v>1.6830923512605434</c:v>
                </c:pt>
                <c:pt idx="3449">
                  <c:v>1.5917477060603449</c:v>
                </c:pt>
                <c:pt idx="3450">
                  <c:v>1.5072064374627641</c:v>
                </c:pt>
                <c:pt idx="3451">
                  <c:v>1.4288290489154052</c:v>
                </c:pt>
                <c:pt idx="3452">
                  <c:v>1.3560481909494948</c:v>
                </c:pt>
                <c:pt idx="3453">
                  <c:v>1.2883592128650283</c:v>
                </c:pt>
                <c:pt idx="3454">
                  <c:v>1.2253121169236258</c:v>
                </c:pt>
                <c:pt idx="3455">
                  <c:v>1.1665046832337271</c:v>
                </c:pt>
                <c:pt idx="3456">
                  <c:v>1.1115765755929257</c:v>
                </c:pt>
                <c:pt idx="3457">
                  <c:v>1.0602042723350327</c:v>
                </c:pt>
                <c:pt idx="3458">
                  <c:v>1.0120966934761613</c:v>
                </c:pt>
                <c:pt idx="3459">
                  <c:v>0.9669914175266715</c:v>
                </c:pt>
                <c:pt idx="3460">
                  <c:v>0.9246513992926485</c:v>
                </c:pt>
                <c:pt idx="3461">
                  <c:v>0.88486211465863784</c:v>
                </c:pt>
                <c:pt idx="3462">
                  <c:v>0.84742907037197968</c:v>
                </c:pt>
                <c:pt idx="3463">
                  <c:v>0.81217562675022437</c:v>
                </c:pt>
                <c:pt idx="3464">
                  <c:v>0.77894108941268214</c:v>
                </c:pt>
                <c:pt idx="3465">
                  <c:v>0.74757903291800942</c:v>
                </c:pt>
                <c:pt idx="3466">
                  <c:v>0.71795582482998488</c:v>
                </c:pt>
                <c:pt idx="3467">
                  <c:v>0.68994932344028448</c:v>
                </c:pt>
                <c:pt idx="3468">
                  <c:v>0.66344772631703219</c:v>
                </c:pt>
                <c:pt idx="3469">
                  <c:v>0.63834855015592751</c:v>
                </c:pt>
                <c:pt idx="3470">
                  <c:v>0.61455772519640928</c:v>
                </c:pt>
                <c:pt idx="3471">
                  <c:v>0.59198878981759873</c:v>
                </c:pt>
                <c:pt idx="3472">
                  <c:v>0.57056217292061329</c:v>
                </c:pt>
                <c:pt idx="3473">
                  <c:v>0.55020455339486962</c:v>
                </c:pt>
                <c:pt idx="3474">
                  <c:v>0.53084828740534018</c:v>
                </c:pt>
                <c:pt idx="3475">
                  <c:v>0.5124308954658906</c:v>
                </c:pt>
                <c:pt idx="3476">
                  <c:v>0.49489460231426308</c:v>
                </c:pt>
                <c:pt idx="3477">
                  <c:v>0.47818592350486649</c:v>
                </c:pt>
                <c:pt idx="3478">
                  <c:v>0.46225529340933269</c:v>
                </c:pt>
                <c:pt idx="3479">
                  <c:v>0.44705672998116974</c:v>
                </c:pt>
                <c:pt idx="3480">
                  <c:v>0.43254753221589598</c:v>
                </c:pt>
                <c:pt idx="3481">
                  <c:v>0.4186880067353082</c:v>
                </c:pt>
                <c:pt idx="3482">
                  <c:v>0.4054412203554445</c:v>
                </c:pt>
                <c:pt idx="3483">
                  <c:v>0.3927727758718853</c:v>
                </c:pt>
                <c:pt idx="3484">
                  <c:v>0.38065060862146682</c:v>
                </c:pt>
                <c:pt idx="3485">
                  <c:v>0.36904480166303172</c:v>
                </c:pt>
                <c:pt idx="3486">
                  <c:v>0.3587713249984833</c:v>
                </c:pt>
                <c:pt idx="3487">
                  <c:v>0.3480813526058536</c:v>
                </c:pt>
                <c:pt idx="3488">
                  <c:v>0.33783110220209894</c:v>
                </c:pt>
                <c:pt idx="3489">
                  <c:v>0.32799759299120279</c:v>
                </c:pt>
                <c:pt idx="3490">
                  <c:v>0.31855929593216487</c:v>
                </c:pt>
                <c:pt idx="3491">
                  <c:v>0.30949602650675334</c:v>
                </c:pt>
                <c:pt idx="3492">
                  <c:v>0.30078884653096138</c:v>
                </c:pt>
                <c:pt idx="3493">
                  <c:v>0.29241997415467325</c:v>
                </c:pt>
                <c:pt idx="3494">
                  <c:v>0.28437270128355152</c:v>
                </c:pt>
                <c:pt idx="3495">
                  <c:v>0.27663131773644645</c:v>
                </c:pt>
                <c:pt idx="3496">
                  <c:v>0.26918104152191263</c:v>
                </c:pt>
                <c:pt idx="3497">
                  <c:v>0.26200795467985288</c:v>
                </c:pt>
                <c:pt idx="3498">
                  <c:v>0.25509894418980694</c:v>
                </c:pt>
                <c:pt idx="3499">
                  <c:v>0.24844164749682524</c:v>
                </c:pt>
                <c:pt idx="3500">
                  <c:v>0.24202440224991742</c:v>
                </c:pt>
                <c:pt idx="3501">
                  <c:v>0.23583619988739585</c:v>
                </c:pt>
                <c:pt idx="3502">
                  <c:v>0.22986664273857632</c:v>
                </c:pt>
                <c:pt idx="3503">
                  <c:v>0.2241059043427365</c:v>
                </c:pt>
                <c:pt idx="3504">
                  <c:v>0.21854469271441956</c:v>
                </c:pt>
                <c:pt idx="3505">
                  <c:v>0.21317421630941183</c:v>
                </c:pt>
                <c:pt idx="3506">
                  <c:v>0.20798615246842966</c:v>
                </c:pt>
                <c:pt idx="3507">
                  <c:v>0.2029726181359244</c:v>
                </c:pt>
                <c:pt idx="3508">
                  <c:v>0.1981261426697718</c:v>
                </c:pt>
                <c:pt idx="3509">
                  <c:v>0.19343964257413193</c:v>
                </c:pt>
                <c:pt idx="3510">
                  <c:v>0.18890639800267581</c:v>
                </c:pt>
                <c:pt idx="3511">
                  <c:v>0.18452003089281865</c:v>
                </c:pt>
                <c:pt idx="3512">
                  <c:v>0.18027448460376386</c:v>
                </c:pt>
                <c:pt idx="3513">
                  <c:v>0.17616400494214299</c:v>
                </c:pt>
                <c:pt idx="3514">
                  <c:v>0.17218312246900022</c:v>
                </c:pt>
                <c:pt idx="3515">
                  <c:v>0.16832663599087858</c:v>
                </c:pt>
                <c:pt idx="3516">
                  <c:v>0.16458959714594817</c:v>
                </c:pt>
                <c:pt idx="3517">
                  <c:v>0.16096729600353929</c:v>
                </c:pt>
                <c:pt idx="3518">
                  <c:v>0.15745524760219512</c:v>
                </c:pt>
                <c:pt idx="3519">
                  <c:v>0.15404917935748286</c:v>
                </c:pt>
                <c:pt idx="3520">
                  <c:v>0.15074501927639783</c:v>
                </c:pt>
                <c:pt idx="3521">
                  <c:v>0.14753888492027467</c:v>
                </c:pt>
                <c:pt idx="3522">
                  <c:v>0.14442707306276034</c:v>
                </c:pt>
                <c:pt idx="3523">
                  <c:v>0.14140604999363127</c:v>
                </c:pt>
                <c:pt idx="3524">
                  <c:v>0.13847244242311052</c:v>
                </c:pt>
                <c:pt idx="3525">
                  <c:v>0.135623028944859</c:v>
                </c:pt>
                <c:pt idx="3526">
                  <c:v>0.1328547320190567</c:v>
                </c:pt>
                <c:pt idx="3527">
                  <c:v>0.13016461043993849</c:v>
                </c:pt>
                <c:pt idx="3528">
                  <c:v>0.12754985225486032</c:v>
                </c:pt>
                <c:pt idx="3529">
                  <c:v>0.1250077681044528</c:v>
                </c:pt>
                <c:pt idx="3530">
                  <c:v>0.12253578495569593</c:v>
                </c:pt>
                <c:pt idx="3531">
                  <c:v>0.12013144020183854</c:v>
                </c:pt>
                <c:pt idx="3532">
                  <c:v>0.11779237610500738</c:v>
                </c:pt>
                <c:pt idx="3533">
                  <c:v>0.11551633455911209</c:v>
                </c:pt>
                <c:pt idx="3534">
                  <c:v>0.11330115215228069</c:v>
                </c:pt>
                <c:pt idx="3535">
                  <c:v>0.11114475550954887</c:v>
                </c:pt>
                <c:pt idx="3536">
                  <c:v>0.10904515689790795</c:v>
                </c:pt>
                <c:pt idx="3537">
                  <c:v>0.10700045007707931</c:v>
                </c:pt>
                <c:pt idx="3538">
                  <c:v>0.10500880638055772</c:v>
                </c:pt>
                <c:pt idx="3539">
                  <c:v>0.1030684710125421</c:v>
                </c:pt>
                <c:pt idx="3540">
                  <c:v>0.10117775954737113</c:v>
                </c:pt>
                <c:pt idx="3541">
                  <c:v>9.9335054618999372E-2</c:v>
                </c:pt>
                <c:pt idx="3542">
                  <c:v>9.7538802788904172E-2</c:v>
                </c:pt>
                <c:pt idx="3543">
                  <c:v>9.5787511581598636E-2</c:v>
                </c:pt>
                <c:pt idx="3544">
                  <c:v>9.4079746677655715E-2</c:v>
                </c:pt>
                <c:pt idx="3545">
                  <c:v>9.2414129254822105E-2</c:v>
                </c:pt>
                <c:pt idx="3546">
                  <c:v>9.0789333468430933E-2</c:v>
                </c:pt>
                <c:pt idx="3547">
                  <c:v>8.9204084062893735E-2</c:v>
                </c:pt>
                <c:pt idx="3548">
                  <c:v>8.7657154106597732E-2</c:v>
                </c:pt>
                <c:pt idx="3549">
                  <c:v>8.614736284302979E-2</c:v>
                </c:pt>
                <c:pt idx="3550">
                  <c:v>8.4673573651413397E-2</c:v>
                </c:pt>
                <c:pt idx="3551">
                  <c:v>8.3234692110573827E-2</c:v>
                </c:pt>
                <c:pt idx="3552">
                  <c:v>8.1829664160149765E-2</c:v>
                </c:pt>
                <c:pt idx="3553">
                  <c:v>8.0457474353639452E-2</c:v>
                </c:pt>
                <c:pt idx="3554">
                  <c:v>7.9117144198117259E-2</c:v>
                </c:pt>
                <c:pt idx="3555">
                  <c:v>7.7807730575779749E-2</c:v>
                </c:pt>
                <c:pt idx="3556">
                  <c:v>7.6528324242777432E-2</c:v>
                </c:pt>
                <c:pt idx="3557">
                  <c:v>7.5278048401073022E-2</c:v>
                </c:pt>
                <c:pt idx="3558">
                  <c:v>7.4056057339325021E-2</c:v>
                </c:pt>
                <c:pt idx="3559">
                  <c:v>7.2861535139038147E-2</c:v>
                </c:pt>
                <c:pt idx="3560">
                  <c:v>7.169369444245216E-2</c:v>
                </c:pt>
                <c:pt idx="3561">
                  <c:v>7.055177527885087E-2</c:v>
                </c:pt>
                <c:pt idx="3562">
                  <c:v>6.9435043946171129E-2</c:v>
                </c:pt>
                <c:pt idx="3563">
                  <c:v>6.83427919449765E-2</c:v>
                </c:pt>
                <c:pt idx="3564">
                  <c:v>6.7274334962035665E-2</c:v>
                </c:pt>
                <c:pt idx="3565">
                  <c:v>6.6229011900903523E-2</c:v>
                </c:pt>
                <c:pt idx="3566">
                  <c:v>6.5206183957058322E-2</c:v>
                </c:pt>
                <c:pt idx="3567">
                  <c:v>6.4205233735285527E-2</c:v>
                </c:pt>
                <c:pt idx="3568">
                  <c:v>6.3225564407137988E-2</c:v>
                </c:pt>
                <c:pt idx="3569">
                  <c:v>6.2266598906418939E-2</c:v>
                </c:pt>
                <c:pt idx="3570">
                  <c:v>6.1327779160756025E-2</c:v>
                </c:pt>
                <c:pt idx="3571">
                  <c:v>6.0408565357443565E-2</c:v>
                </c:pt>
                <c:pt idx="3572">
                  <c:v>5.9508435241827987E-2</c:v>
                </c:pt>
                <c:pt idx="3573">
                  <c:v>5.862688344661536E-2</c:v>
                </c:pt>
                <c:pt idx="3574">
                  <c:v>5.7763420850561187E-2</c:v>
                </c:pt>
                <c:pt idx="3575">
                  <c:v>5.6917573965095856E-2</c:v>
                </c:pt>
                <c:pt idx="3576">
                  <c:v>5.608888434751131E-2</c:v>
                </c:pt>
                <c:pt idx="3577">
                  <c:v>5.5276908039415491E-2</c:v>
                </c:pt>
                <c:pt idx="3578">
                  <c:v>5.4481215029226954E-2</c:v>
                </c:pt>
                <c:pt idx="3579">
                  <c:v>5.3701388737550246E-2</c:v>
                </c:pt>
                <c:pt idx="3580">
                  <c:v>5.2937025524334484E-2</c:v>
                </c:pt>
                <c:pt idx="3581">
                  <c:v>5.2187734216776457E-2</c:v>
                </c:pt>
                <c:pt idx="3582">
                  <c:v>5.1453135656983166E-2</c:v>
                </c:pt>
                <c:pt idx="3583">
                  <c:v>5.0732862268462908E-2</c:v>
                </c:pt>
                <c:pt idx="3584">
                  <c:v>5.0026557640560597E-2</c:v>
                </c:pt>
                <c:pt idx="3585">
                  <c:v>4.9333876130000752E-2</c:v>
                </c:pt>
                <c:pt idx="3586">
                  <c:v>4.8654482478744134E-2</c:v>
                </c:pt>
                <c:pt idx="3587">
                  <c:v>4.7988051447405818E-2</c:v>
                </c:pt>
                <c:pt idx="3588">
                  <c:v>4.733426746351891E-2</c:v>
                </c:pt>
                <c:pt idx="3589">
                  <c:v>4.669282428396819E-2</c:v>
                </c:pt>
                <c:pt idx="3590">
                  <c:v>4.6063424670948469E-2</c:v>
                </c:pt>
                <c:pt idx="3591">
                  <c:v>4.5445780080838188E-2</c:v>
                </c:pt>
                <c:pt idx="3592">
                  <c:v>4.4839610365407262E-2</c:v>
                </c:pt>
                <c:pt idx="3593">
                  <c:v>4.4244643484807715E-2</c:v>
                </c:pt>
                <c:pt idx="3594">
                  <c:v>4.3660615231824261E-2</c:v>
                </c:pt>
                <c:pt idx="3595">
                  <c:v>4.3087268966886E-2</c:v>
                </c:pt>
                <c:pt idx="3596">
                  <c:v>4.2524355363365768E-2</c:v>
                </c:pt>
                <c:pt idx="3597">
                  <c:v>4.1971632162717758E-2</c:v>
                </c:pt>
                <c:pt idx="3598">
                  <c:v>4.1428863939023494E-2</c:v>
                </c:pt>
                <c:pt idx="3599">
                  <c:v>4.0895821872540178E-2</c:v>
                </c:pt>
                <c:pt idx="3600">
                  <c:v>4.037228353186232E-2</c:v>
                </c:pt>
                <c:pt idx="3601">
                  <c:v>3.9858032664327171E-2</c:v>
                </c:pt>
                <c:pt idx="3602">
                  <c:v>3.9352858994313358E-2</c:v>
                </c:pt>
                <c:pt idx="3603">
                  <c:v>3.8856558029095913E-2</c:v>
                </c:pt>
                <c:pt idx="3604">
                  <c:v>3.8368930871939967E-2</c:v>
                </c:pt>
                <c:pt idx="3605">
                  <c:v>3.78897840421277E-2</c:v>
                </c:pt>
                <c:pt idx="3606">
                  <c:v>3.7418929301629281E-2</c:v>
                </c:pt>
                <c:pt idx="3607">
                  <c:v>3.6956183488141205E-2</c:v>
                </c:pt>
                <c:pt idx="3608">
                  <c:v>3.650136835422714E-2</c:v>
                </c:pt>
                <c:pt idx="3609">
                  <c:v>3.6054310412311205E-2</c:v>
                </c:pt>
                <c:pt idx="3610">
                  <c:v>3.561484078528316E-2</c:v>
                </c:pt>
                <c:pt idx="3611">
                  <c:v>3.5182795062485422E-2</c:v>
                </c:pt>
                <c:pt idx="3612">
                  <c:v>3.4758013160864937E-2</c:v>
                </c:pt>
                <c:pt idx="3613">
                  <c:v>3.4340339191079018E-2</c:v>
                </c:pt>
                <c:pt idx="3614">
                  <c:v>3.3929621328358028E-2</c:v>
                </c:pt>
                <c:pt idx="3615">
                  <c:v>3.3525711687932294E-2</c:v>
                </c:pt>
                <c:pt idx="3616">
                  <c:v>3.3128466204842458E-2</c:v>
                </c:pt>
                <c:pt idx="3617">
                  <c:v>3.2737744517959397E-2</c:v>
                </c:pt>
                <c:pt idx="3618">
                  <c:v>3.2353409858046266E-2</c:v>
                </c:pt>
                <c:pt idx="3619">
                  <c:v>3.1975328939705408E-2</c:v>
                </c:pt>
                <c:pt idx="3620">
                  <c:v>3.1603371857056493E-2</c:v>
                </c:pt>
                <c:pt idx="3621">
                  <c:v>3.1237411983001871E-2</c:v>
                </c:pt>
                <c:pt idx="3622">
                  <c:v>3.0877325871938748E-2</c:v>
                </c:pt>
                <c:pt idx="3623">
                  <c:v>3.0522993165786598E-2</c:v>
                </c:pt>
                <c:pt idx="3624">
                  <c:v>3.0174296503200752E-2</c:v>
                </c:pt>
                <c:pt idx="3625">
                  <c:v>2.9831121431851959E-2</c:v>
                </c:pt>
                <c:pt idx="3626">
                  <c:v>2.9493356323653529E-2</c:v>
                </c:pt>
                <c:pt idx="3627">
                  <c:v>2.9160892292825796E-2</c:v>
                </c:pt>
                <c:pt idx="3628">
                  <c:v>2.8833623116689588E-2</c:v>
                </c:pt>
                <c:pt idx="3629">
                  <c:v>2.8511445159086976E-2</c:v>
                </c:pt>
                <c:pt idx="3630">
                  <c:v>2.8194257296330377E-2</c:v>
                </c:pt>
                <c:pt idx="3631">
                  <c:v>2.7881960845586539E-2</c:v>
                </c:pt>
                <c:pt idx="3632">
                  <c:v>2.7574459495604397E-2</c:v>
                </c:pt>
                <c:pt idx="3633">
                  <c:v>2.7271659239700551E-2</c:v>
                </c:pt>
                <c:pt idx="3634">
                  <c:v>2.6973468310919537E-2</c:v>
                </c:pt>
                <c:pt idx="3635">
                  <c:v>2.6679797119288973E-2</c:v>
                </c:pt>
                <c:pt idx="3636">
                  <c:v>2.6390558191093288E-2</c:v>
                </c:pt>
                <c:pt idx="3637">
                  <c:v>2.6105666110092997E-2</c:v>
                </c:pt>
                <c:pt idx="3638">
                  <c:v>2.5825037460618677E-2</c:v>
                </c:pt>
                <c:pt idx="3639">
                  <c:v>2.5548590772472991E-2</c:v>
                </c:pt>
                <c:pt idx="3640">
                  <c:v>2.5276246467575009E-2</c:v>
                </c:pt>
                <c:pt idx="3641">
                  <c:v>2.5007926808285327E-2</c:v>
                </c:pt>
                <c:pt idx="3642">
                  <c:v>2.4743555847352289E-2</c:v>
                </c:pt>
                <c:pt idx="3643">
                  <c:v>2.4483059379421076E-2</c:v>
                </c:pt>
                <c:pt idx="3644">
                  <c:v>2.4226364894051836E-2</c:v>
                </c:pt>
                <c:pt idx="3645">
                  <c:v>2.3973401530192905E-2</c:v>
                </c:pt>
                <c:pt idx="3646">
                  <c:v>2.3724100032058579E-2</c:v>
                </c:pt>
                <c:pt idx="3647">
                  <c:v>2.3478392706362684E-2</c:v>
                </c:pt>
                <c:pt idx="3648">
                  <c:v>2.323621338086088E-2</c:v>
                </c:pt>
                <c:pt idx="3649">
                  <c:v>2.2997497364156062E-2</c:v>
                </c:pt>
                <c:pt idx="3650">
                  <c:v>2.2762181406724365E-2</c:v>
                </c:pt>
                <c:pt idx="3651">
                  <c:v>2.2530203663118833E-2</c:v>
                </c:pt>
                <c:pt idx="3652">
                  <c:v>2.2301503655311583E-2</c:v>
                </c:pt>
                <c:pt idx="3653">
                  <c:v>2.2076022237134976E-2</c:v>
                </c:pt>
                <c:pt idx="3654">
                  <c:v>2.1853701559785377E-2</c:v>
                </c:pt>
                <c:pt idx="3655">
                  <c:v>2.1634485038352781E-2</c:v>
                </c:pt>
                <c:pt idx="3656">
                  <c:v>2.1418317319342552E-2</c:v>
                </c:pt>
                <c:pt idx="3657">
                  <c:v>2.1205144249156312E-2</c:v>
                </c:pt>
                <c:pt idx="3658">
                  <c:v>2.099491284349872E-2</c:v>
                </c:pt>
                <c:pt idx="3659">
                  <c:v>2.0787571257681117E-2</c:v>
                </c:pt>
                <c:pt idx="3660">
                  <c:v>2.0583068757791111E-2</c:v>
                </c:pt>
                <c:pt idx="3661">
                  <c:v>2.0381355692700217E-2</c:v>
                </c:pt>
                <c:pt idx="3662">
                  <c:v>2.0182383466881847E-2</c:v>
                </c:pt>
                <c:pt idx="3663">
                  <c:v>1.9986104514013295E-2</c:v>
                </c:pt>
                <c:pt idx="3664">
                  <c:v>1.9792472271336001E-2</c:v>
                </c:pt>
                <c:pt idx="3665">
                  <c:v>1.9601441154749745E-2</c:v>
                </c:pt>
                <c:pt idx="3666">
                  <c:v>1.941296653461683E-2</c:v>
                </c:pt>
                <c:pt idx="3667">
                  <c:v>1.9227004712253588E-2</c:v>
                </c:pt>
                <c:pt idx="3668">
                  <c:v>1.9043512897087334E-2</c:v>
                </c:pt>
                <c:pt idx="3669">
                  <c:v>1.8862449184456731E-2</c:v>
                </c:pt>
                <c:pt idx="3670">
                  <c:v>1.8683772534036174E-2</c:v>
                </c:pt>
                <c:pt idx="3671">
                  <c:v>1.850744274886381E-2</c:v>
                </c:pt>
                <c:pt idx="3672">
                  <c:v>1.8333420454953741E-2</c:v>
                </c:pt>
                <c:pt idx="3673">
                  <c:v>1.8161667081475281E-2</c:v>
                </c:pt>
                <c:pt idx="3674">
                  <c:v>1.7992144841479946E-2</c:v>
                </c:pt>
                <c:pt idx="3675">
                  <c:v>1.7824816713160302E-2</c:v>
                </c:pt>
                <c:pt idx="3676">
                  <c:v>1.7659646421623435E-2</c:v>
                </c:pt>
                <c:pt idx="3677">
                  <c:v>1.7496598421163304E-2</c:v>
                </c:pt>
                <c:pt idx="3678">
                  <c:v>1.733563787801665E-2</c:v>
                </c:pt>
                <c:pt idx="3679">
                  <c:v>3.9917874744420725E-2</c:v>
                </c:pt>
                <c:pt idx="3680">
                  <c:v>3.9411647114511873E-2</c:v>
                </c:pt>
                <c:pt idx="3681">
                  <c:v>3.8914315880925372E-2</c:v>
                </c:pt>
                <c:pt idx="3682">
                  <c:v>3.8425681500025684E-2</c:v>
                </c:pt>
                <c:pt idx="3683">
                  <c:v>3.7945549864953861E-2</c:v>
                </c:pt>
                <c:pt idx="3684">
                  <c:v>3.7473732131533856E-2</c:v>
                </c:pt>
                <c:pt idx="3685">
                  <c:v>3.7010044550577492E-2</c:v>
                </c:pt>
                <c:pt idx="3686">
                  <c:v>3.9351055131262705E-2</c:v>
                </c:pt>
                <c:pt idx="3687">
                  <c:v>0.26704553441066736</c:v>
                </c:pt>
                <c:pt idx="3688">
                  <c:v>4.9845741344507566</c:v>
                </c:pt>
                <c:pt idx="3689">
                  <c:v>24.484809328254098</c:v>
                </c:pt>
                <c:pt idx="3690">
                  <c:v>53.472282495030719</c:v>
                </c:pt>
                <c:pt idx="3691">
                  <c:v>53.73054308441283</c:v>
                </c:pt>
                <c:pt idx="3692">
                  <c:v>42.772466816518147</c:v>
                </c:pt>
                <c:pt idx="3693">
                  <c:v>34.76421320265105</c:v>
                </c:pt>
                <c:pt idx="3694">
                  <c:v>34.002361585087527</c:v>
                </c:pt>
                <c:pt idx="3695">
                  <c:v>28.591108963629548</c:v>
                </c:pt>
                <c:pt idx="3696">
                  <c:v>23.992219283044392</c:v>
                </c:pt>
                <c:pt idx="3697">
                  <c:v>20.381022427774411</c:v>
                </c:pt>
                <c:pt idx="3698">
                  <c:v>17.497545287078403</c:v>
                </c:pt>
                <c:pt idx="3699">
                  <c:v>15.161551986507321</c:v>
                </c:pt>
                <c:pt idx="3700">
                  <c:v>15.846228520020539</c:v>
                </c:pt>
                <c:pt idx="3701">
                  <c:v>13.809080798613083</c:v>
                </c:pt>
                <c:pt idx="3702">
                  <c:v>13.166928627966964</c:v>
                </c:pt>
                <c:pt idx="3703">
                  <c:v>11.589704576765588</c:v>
                </c:pt>
                <c:pt idx="3704">
                  <c:v>10.267472330334153</c:v>
                </c:pt>
                <c:pt idx="3705">
                  <c:v>9.1491362526772591</c:v>
                </c:pt>
                <c:pt idx="3706">
                  <c:v>8.1956647560699913</c:v>
                </c:pt>
                <c:pt idx="3707">
                  <c:v>7.3768439931510565</c:v>
                </c:pt>
                <c:pt idx="3708">
                  <c:v>6.6690040614291002</c:v>
                </c:pt>
                <c:pt idx="3709">
                  <c:v>6.0533989321748409</c:v>
                </c:pt>
                <c:pt idx="3710">
                  <c:v>5.5150341589710186</c:v>
                </c:pt>
                <c:pt idx="3711">
                  <c:v>5.0418065755266657</c:v>
                </c:pt>
                <c:pt idx="3712">
                  <c:v>4.6238647740874024</c:v>
                </c:pt>
                <c:pt idx="3713">
                  <c:v>4.2531280566283227</c:v>
                </c:pt>
                <c:pt idx="3714">
                  <c:v>3.9229206302684911</c:v>
                </c:pt>
                <c:pt idx="3715">
                  <c:v>3.6276906254578445</c:v>
                </c:pt>
                <c:pt idx="3716">
                  <c:v>3.3627922452684538</c:v>
                </c:pt>
                <c:pt idx="3717">
                  <c:v>3.124370720381493</c:v>
                </c:pt>
                <c:pt idx="3718">
                  <c:v>2.9090013701997006</c:v>
                </c:pt>
                <c:pt idx="3719">
                  <c:v>2.7139313675659742</c:v>
                </c:pt>
                <c:pt idx="3720">
                  <c:v>2.5367558187975527</c:v>
                </c:pt>
                <c:pt idx="3721">
                  <c:v>2.3754103573412615</c:v>
                </c:pt>
                <c:pt idx="3722">
                  <c:v>2.2281154098742895</c:v>
                </c:pt>
                <c:pt idx="3723">
                  <c:v>2.093330758412792</c:v>
                </c:pt>
                <c:pt idx="3724">
                  <c:v>1.969718289330801</c:v>
                </c:pt>
                <c:pt idx="3725">
                  <c:v>1.8561112927453423</c:v>
                </c:pt>
                <c:pt idx="3726">
                  <c:v>1.7514890337243978</c:v>
                </c:pt>
                <c:pt idx="3727">
                  <c:v>1.6549555900023925</c:v>
                </c:pt>
                <c:pt idx="3728">
                  <c:v>1.5657221608809686</c:v>
                </c:pt>
                <c:pt idx="3729">
                  <c:v>1.4831089179286969</c:v>
                </c:pt>
                <c:pt idx="3730">
                  <c:v>1.4064644728471496</c:v>
                </c:pt>
                <c:pt idx="3731">
                  <c:v>1.3352592029485897</c:v>
                </c:pt>
                <c:pt idx="3732">
                  <c:v>1.2690056156484815</c:v>
                </c:pt>
                <c:pt idx="3733">
                  <c:v>1.208540857186913</c:v>
                </c:pt>
                <c:pt idx="3734">
                  <c:v>1.5317311019162942</c:v>
                </c:pt>
                <c:pt idx="3735">
                  <c:v>3.9853332801621115</c:v>
                </c:pt>
                <c:pt idx="3736">
                  <c:v>10.483257988357634</c:v>
                </c:pt>
                <c:pt idx="3737">
                  <c:v>12.425325065821859</c:v>
                </c:pt>
                <c:pt idx="3738">
                  <c:v>17.220473099422936</c:v>
                </c:pt>
                <c:pt idx="3739">
                  <c:v>17.549702690774822</c:v>
                </c:pt>
                <c:pt idx="3740">
                  <c:v>15.204090043217931</c:v>
                </c:pt>
                <c:pt idx="3741">
                  <c:v>13.280073963170301</c:v>
                </c:pt>
                <c:pt idx="3742">
                  <c:v>11.684090616211158</c:v>
                </c:pt>
                <c:pt idx="3743">
                  <c:v>10.346949966283143</c:v>
                </c:pt>
                <c:pt idx="3744">
                  <c:v>9.2166258964815455</c:v>
                </c:pt>
                <c:pt idx="3745">
                  <c:v>8.2534123199498683</c:v>
                </c:pt>
                <c:pt idx="3746">
                  <c:v>10.638946649728126</c:v>
                </c:pt>
                <c:pt idx="3747">
                  <c:v>12.086033664958826</c:v>
                </c:pt>
                <c:pt idx="3748">
                  <c:v>58.038616322121136</c:v>
                </c:pt>
                <c:pt idx="3749">
                  <c:v>45.855700944943131</c:v>
                </c:pt>
                <c:pt idx="3750">
                  <c:v>37.042825486137851</c:v>
                </c:pt>
                <c:pt idx="3751">
                  <c:v>30.472607616995358</c:v>
                </c:pt>
                <c:pt idx="3752">
                  <c:v>25.451552409111923</c:v>
                </c:pt>
                <c:pt idx="3753">
                  <c:v>21.534006621166416</c:v>
                </c:pt>
                <c:pt idx="3754">
                  <c:v>18.423056782835307</c:v>
                </c:pt>
                <c:pt idx="3755">
                  <c:v>15.914783942495204</c:v>
                </c:pt>
                <c:pt idx="3756">
                  <c:v>13.865454172354013</c:v>
                </c:pt>
                <c:pt idx="3757">
                  <c:v>12.171454055171463</c:v>
                </c:pt>
                <c:pt idx="3758">
                  <c:v>10.756610115411608</c:v>
                </c:pt>
                <c:pt idx="3759">
                  <c:v>9.5639425797007309</c:v>
                </c:pt>
                <c:pt idx="3760">
                  <c:v>8.5501666419253244</c:v>
                </c:pt>
                <c:pt idx="3761">
                  <c:v>7.6819434978668868</c:v>
                </c:pt>
                <c:pt idx="3762">
                  <c:v>6.9332732179971757</c:v>
                </c:pt>
                <c:pt idx="3763">
                  <c:v>6.2836491415287608</c:v>
                </c:pt>
                <c:pt idx="3764">
                  <c:v>5.7167301889104198</c:v>
                </c:pt>
                <c:pt idx="3765">
                  <c:v>5.2193717088416145</c:v>
                </c:pt>
                <c:pt idx="3766">
                  <c:v>4.7809085529582172</c:v>
                </c:pt>
                <c:pt idx="3767">
                  <c:v>4.3926182205774458</c:v>
                </c:pt>
                <c:pt idx="3768">
                  <c:v>4.0473143048372409</c:v>
                </c:pt>
                <c:pt idx="3769">
                  <c:v>3.7390354054140427</c:v>
                </c:pt>
                <c:pt idx="3770">
                  <c:v>3.4628047931885817</c:v>
                </c:pt>
                <c:pt idx="3771">
                  <c:v>3.2144430712745113</c:v>
                </c:pt>
                <c:pt idx="3772">
                  <c:v>2.9904209272779401</c:v>
                </c:pt>
                <c:pt idx="3773">
                  <c:v>2.7877424951177265</c:v>
                </c:pt>
                <c:pt idx="3774">
                  <c:v>2.6038522894211771</c:v>
                </c:pt>
                <c:pt idx="3775">
                  <c:v>2.4365604403944898</c:v>
                </c:pt>
                <c:pt idx="3776">
                  <c:v>2.283982244253786</c:v>
                </c:pt>
                <c:pt idx="3777">
                  <c:v>2.1444889921146988</c:v>
                </c:pt>
                <c:pt idx="3778">
                  <c:v>2.0166677444588474</c:v>
                </c:pt>
                <c:pt idx="3779">
                  <c:v>1.8992882459777303</c:v>
                </c:pt>
                <c:pt idx="3780">
                  <c:v>1.7912755741651796</c:v>
                </c:pt>
                <c:pt idx="3781">
                  <c:v>1.6916874183603789</c:v>
                </c:pt>
                <c:pt idx="3782">
                  <c:v>1.5997202086523921</c:v>
                </c:pt>
                <c:pt idx="3783">
                  <c:v>1.514591010002478</c:v>
                </c:pt>
                <c:pt idx="3784">
                  <c:v>1.4356804154387897</c:v>
                </c:pt>
                <c:pt idx="3785">
                  <c:v>1.3624149611423584</c:v>
                </c:pt>
                <c:pt idx="3786">
                  <c:v>1.2942846751706436</c:v>
                </c:pt>
                <c:pt idx="3787">
                  <c:v>1.230834915027269</c:v>
                </c:pt>
                <c:pt idx="3788">
                  <c:v>1.1716593950216849</c:v>
                </c:pt>
                <c:pt idx="3789">
                  <c:v>1.1163942102485809</c:v>
                </c:pt>
                <c:pt idx="3790">
                  <c:v>1.0647126984708304</c:v>
                </c:pt>
                <c:pt idx="3791">
                  <c:v>1.016321008966482</c:v>
                </c:pt>
                <c:pt idx="3792">
                  <c:v>0.97095426989336409</c:v>
                </c:pt>
                <c:pt idx="3793">
                  <c:v>0.92837326401693576</c:v>
                </c:pt>
                <c:pt idx="3794">
                  <c:v>0.88836153758352066</c:v>
                </c:pt>
                <c:pt idx="3795">
                  <c:v>0.8507228793655619</c:v>
                </c:pt>
                <c:pt idx="3796">
                  <c:v>0.81527911698099664</c:v>
                </c:pt>
                <c:pt idx="3797">
                  <c:v>0.7818681859097879</c:v>
                </c:pt>
                <c:pt idx="3798">
                  <c:v>0.75034243352654917</c:v>
                </c:pt>
                <c:pt idx="3799">
                  <c:v>0.72056712620237828</c:v>
                </c:pt>
                <c:pt idx="3800">
                  <c:v>0.69241913231279095</c:v>
                </c:pt>
                <c:pt idx="3801">
                  <c:v>0.66578575799193296</c:v>
                </c:pt>
                <c:pt idx="3802">
                  <c:v>0.64056371583362615</c:v>
                </c:pt>
                <c:pt idx="3803">
                  <c:v>0.61665820956875139</c:v>
                </c:pt>
                <c:pt idx="3804">
                  <c:v>0.59398212013676244</c:v>
                </c:pt>
                <c:pt idx="3805">
                  <c:v>0.57377068370442685</c:v>
                </c:pt>
                <c:pt idx="3806">
                  <c:v>0.55325396312665676</c:v>
                </c:pt>
                <c:pt idx="3807">
                  <c:v>0.53374860277753589</c:v>
                </c:pt>
                <c:pt idx="3808">
                  <c:v>0.51519136378061603</c:v>
                </c:pt>
                <c:pt idx="3809">
                  <c:v>0.49752377873990117</c:v>
                </c:pt>
                <c:pt idx="3810">
                  <c:v>0.48069173154413647</c:v>
                </c:pt>
                <c:pt idx="3811">
                  <c:v>0.46464507934595844</c:v>
                </c:pt>
                <c:pt idx="3812">
                  <c:v>0.44933731197651888</c:v>
                </c:pt>
                <c:pt idx="3813">
                  <c:v>0.43472524464429868</c:v>
                </c:pt>
                <c:pt idx="3814">
                  <c:v>0.42076874027523059</c:v>
                </c:pt>
                <c:pt idx="3815">
                  <c:v>0.40743045829162106</c:v>
                </c:pt>
                <c:pt idx="3816">
                  <c:v>0.3946756270096175</c:v>
                </c:pt>
                <c:pt idx="3817">
                  <c:v>0.38247183716733235</c:v>
                </c:pt>
                <c:pt idx="3818">
                  <c:v>0.37078885438534587</c:v>
                </c:pt>
                <c:pt idx="3819">
                  <c:v>0.35959844861402224</c:v>
                </c:pt>
                <c:pt idx="3820">
                  <c:v>0.34887423884308494</c:v>
                </c:pt>
                <c:pt idx="3821">
                  <c:v>0.33859155154243303</c:v>
                </c:pt>
                <c:pt idx="3822">
                  <c:v>0.32872729147296609</c:v>
                </c:pt>
                <c:pt idx="3823">
                  <c:v>0.31925982365542083</c:v>
                </c:pt>
                <c:pt idx="3824">
                  <c:v>0.31016886541651062</c:v>
                </c:pt>
                <c:pt idx="3825">
                  <c:v>0.30143538754744936</c:v>
                </c:pt>
                <c:pt idx="3826">
                  <c:v>0.29304152371211956</c:v>
                </c:pt>
                <c:pt idx="3827">
                  <c:v>0.2849704873325104</c:v>
                </c:pt>
                <c:pt idx="3828">
                  <c:v>0.27720649525905067</c:v>
                </c:pt>
                <c:pt idx="3829">
                  <c:v>0.26973469760439966</c:v>
                </c:pt>
                <c:pt idx="3830">
                  <c:v>0.26254111318224876</c:v>
                </c:pt>
                <c:pt idx="3831">
                  <c:v>0.25561257004866439</c:v>
                </c:pt>
                <c:pt idx="3832">
                  <c:v>0.24893665069338478</c:v>
                </c:pt>
                <c:pt idx="3833">
                  <c:v>0.24250164147289205</c:v>
                </c:pt>
                <c:pt idx="3834">
                  <c:v>0.23629648591676114</c:v>
                </c:pt>
                <c:pt idx="3835">
                  <c:v>0.23031074157422221</c:v>
                </c:pt>
                <c:pt idx="3836">
                  <c:v>0.22453454009958346</c:v>
                </c:pt>
                <c:pt idx="3837">
                  <c:v>0.21895855030356795</c:v>
                </c:pt>
                <c:pt idx="3838">
                  <c:v>0.21357394392308712</c:v>
                </c:pt>
                <c:pt idx="3839">
                  <c:v>0.20837236388484531</c:v>
                </c:pt>
                <c:pt idx="3840">
                  <c:v>0.20334589485872179</c:v>
                </c:pt>
                <c:pt idx="3841">
                  <c:v>0.19848703591537128</c:v>
                </c:pt>
                <c:pt idx="3842">
                  <c:v>0.19462934236376397</c:v>
                </c:pt>
                <c:pt idx="3843">
                  <c:v>0.19005732802337366</c:v>
                </c:pt>
                <c:pt idx="3844">
                  <c:v>0.18563379905158786</c:v>
                </c:pt>
                <c:pt idx="3845">
                  <c:v>0.18135261805620093</c:v>
                </c:pt>
                <c:pt idx="3846">
                  <c:v>0.17720795484308063</c:v>
                </c:pt>
                <c:pt idx="3847">
                  <c:v>0.17319426840343372</c:v>
                </c:pt>
                <c:pt idx="3848">
                  <c:v>0.16930629010935044</c:v>
                </c:pt>
                <c:pt idx="3849">
                  <c:v>0.16553900802655105</c:v>
                </c:pt>
                <c:pt idx="3850">
                  <c:v>0.16188765226084589</c:v>
                </c:pt>
                <c:pt idx="3851">
                  <c:v>0.15834768126175611</c:v>
                </c:pt>
                <c:pt idx="3852">
                  <c:v>0.15491476901301263</c:v>
                </c:pt>
                <c:pt idx="3853">
                  <c:v>0.15158479304537842</c:v>
                </c:pt>
                <c:pt idx="3854">
                  <c:v>0.14835382321244844</c:v>
                </c:pt>
                <c:pt idx="3855">
                  <c:v>0.14521811117482891</c:v>
                </c:pt>
                <c:pt idx="3856">
                  <c:v>0.14217408054242917</c:v>
                </c:pt>
                <c:pt idx="3857">
                  <c:v>0.13921831762855688</c:v>
                </c:pt>
                <c:pt idx="3858">
                  <c:v>0.13634756277312002</c:v>
                </c:pt>
                <c:pt idx="3859">
                  <c:v>0.13355870219554267</c:v>
                </c:pt>
                <c:pt idx="3860">
                  <c:v>0.13084876034102613</c:v>
                </c:pt>
                <c:pt idx="3861">
                  <c:v>0.12821489268655945</c:v>
                </c:pt>
                <c:pt idx="3862">
                  <c:v>0.12565437897561513</c:v>
                </c:pt>
                <c:pt idx="3863">
                  <c:v>0.12316461685279968</c:v>
                </c:pt>
                <c:pt idx="3864">
                  <c:v>0.12074311587186129</c:v>
                </c:pt>
                <c:pt idx="3865">
                  <c:v>0.11858937430950887</c:v>
                </c:pt>
                <c:pt idx="3866">
                  <c:v>0.11629191301028845</c:v>
                </c:pt>
                <c:pt idx="3867">
                  <c:v>0.11405604429047403</c:v>
                </c:pt>
                <c:pt idx="3868">
                  <c:v>0.11187966432718278</c:v>
                </c:pt>
                <c:pt idx="3869">
                  <c:v>0.10976075642203025</c:v>
                </c:pt>
                <c:pt idx="3870">
                  <c:v>0.10769738676922</c:v>
                </c:pt>
                <c:pt idx="3871">
                  <c:v>0.10568770045909097</c:v>
                </c:pt>
                <c:pt idx="3872">
                  <c:v>0.10372991770238013</c:v>
                </c:pt>
                <c:pt idx="3873">
                  <c:v>0.10182233026148262</c:v>
                </c:pt>
                <c:pt idx="3874">
                  <c:v>9.9963298075940399E-2</c:v>
                </c:pt>
                <c:pt idx="3875">
                  <c:v>9.8151246070260073E-2</c:v>
                </c:pt>
                <c:pt idx="3876">
                  <c:v>9.6384661132973323E-2</c:v>
                </c:pt>
                <c:pt idx="3877">
                  <c:v>9.4662089256601287E-2</c:v>
                </c:pt>
                <c:pt idx="3878">
                  <c:v>9.2982132828875477E-2</c:v>
                </c:pt>
                <c:pt idx="3879">
                  <c:v>9.1343448066210503E-2</c:v>
                </c:pt>
                <c:pt idx="3880">
                  <c:v>8.97447425810214E-2</c:v>
                </c:pt>
                <c:pt idx="3881">
                  <c:v>8.81847730750248E-2</c:v>
                </c:pt>
                <c:pt idx="3882">
                  <c:v>8.6662343151183138E-2</c:v>
                </c:pt>
                <c:pt idx="3883">
                  <c:v>8.5176301237417512E-2</c:v>
                </c:pt>
                <c:pt idx="3884">
                  <c:v>8.3725538615664646E-2</c:v>
                </c:pt>
                <c:pt idx="3885">
                  <c:v>8.2308987550258395E-2</c:v>
                </c:pt>
                <c:pt idx="3886">
                  <c:v>8.092561951000099E-2</c:v>
                </c:pt>
                <c:pt idx="3887">
                  <c:v>7.9574443478642384E-2</c:v>
                </c:pt>
                <c:pt idx="3888">
                  <c:v>7.8254504348818699E-2</c:v>
                </c:pt>
                <c:pt idx="3889">
                  <c:v>7.696488139480577E-2</c:v>
                </c:pt>
                <c:pt idx="3890">
                  <c:v>7.5704686819734093E-2</c:v>
                </c:pt>
                <c:pt idx="3891">
                  <c:v>7.4473064373175121E-2</c:v>
                </c:pt>
                <c:pt idx="3892">
                  <c:v>7.3269188035260974E-2</c:v>
                </c:pt>
                <c:pt idx="3893">
                  <c:v>7.2092260763731403E-2</c:v>
                </c:pt>
                <c:pt idx="3894">
                  <c:v>7.0941513300518372E-2</c:v>
                </c:pt>
                <c:pt idx="3895">
                  <c:v>6.9816203034681099E-2</c:v>
                </c:pt>
                <c:pt idx="3896">
                  <c:v>6.8715612918696795E-2</c:v>
                </c:pt>
                <c:pt idx="3897">
                  <c:v>6.7639050435284384E-2</c:v>
                </c:pt>
                <c:pt idx="3898">
                  <c:v>6.658584661210909E-2</c:v>
                </c:pt>
                <c:pt idx="3899">
                  <c:v>6.5555355081867092E-2</c:v>
                </c:pt>
                <c:pt idx="3900">
                  <c:v>6.4546951185396259E-2</c:v>
                </c:pt>
                <c:pt idx="3901">
                  <c:v>6.3560031115594509E-2</c:v>
                </c:pt>
                <c:pt idx="3902">
                  <c:v>6.2594011100053332E-2</c:v>
                </c:pt>
                <c:pt idx="3903">
                  <c:v>6.1648326620434166E-2</c:v>
                </c:pt>
                <c:pt idx="3904">
                  <c:v>6.0722431666727979E-2</c:v>
                </c:pt>
                <c:pt idx="3905">
                  <c:v>5.9815798024639766E-2</c:v>
                </c:pt>
                <c:pt idx="3906">
                  <c:v>5.8927914594441501E-2</c:v>
                </c:pt>
                <c:pt idx="3907">
                  <c:v>5.8058286739728376E-2</c:v>
                </c:pt>
                <c:pt idx="3908">
                  <c:v>5.7206435664597141E-2</c:v>
                </c:pt>
                <c:pt idx="3909">
                  <c:v>5.6371897817850999E-2</c:v>
                </c:pt>
                <c:pt idx="3910">
                  <c:v>5.5554224322907672E-2</c:v>
                </c:pt>
                <c:pt idx="3911">
                  <c:v>5.475298043216302E-2</c:v>
                </c:pt>
                <c:pt idx="3912">
                  <c:v>5.3967745004626123E-2</c:v>
                </c:pt>
                <c:pt idx="3913">
                  <c:v>5.3198110005708649E-2</c:v>
                </c:pt>
                <c:pt idx="3914">
                  <c:v>5.2443680028109174E-2</c:v>
                </c:pt>
                <c:pt idx="3915">
                  <c:v>5.1704071832789626E-2</c:v>
                </c:pt>
                <c:pt idx="3916">
                  <c:v>5.0978913909094863E-2</c:v>
                </c:pt>
                <c:pt idx="3917">
                  <c:v>5.0267846053115038E-2</c:v>
                </c:pt>
                <c:pt idx="3918">
                  <c:v>4.9570518963438427E-2</c:v>
                </c:pt>
                <c:pt idx="3919">
                  <c:v>4.8886593853486024E-2</c:v>
                </c:pt>
                <c:pt idx="3920">
                  <c:v>4.8215742079661318E-2</c:v>
                </c:pt>
                <c:pt idx="3921">
                  <c:v>4.7557644784588758E-2</c:v>
                </c:pt>
                <c:pt idx="3922">
                  <c:v>4.6911992554749024E-2</c:v>
                </c:pt>
                <c:pt idx="3923">
                  <c:v>4.6278485091858161E-2</c:v>
                </c:pt>
                <c:pt idx="3924">
                  <c:v>4.5656830897367967E-2</c:v>
                </c:pt>
                <c:pt idx="3925">
                  <c:v>4.5046746969495767E-2</c:v>
                </c:pt>
                <c:pt idx="3926">
                  <c:v>4.4447958512225071E-2</c:v>
                </c:pt>
                <c:pt idx="3927">
                  <c:v>4.3860198655742116E-2</c:v>
                </c:pt>
                <c:pt idx="3928">
                  <c:v>4.3283208187801833E-2</c:v>
                </c:pt>
                <c:pt idx="3929">
                  <c:v>4.2716735295542624E-2</c:v>
                </c:pt>
                <c:pt idx="3930">
                  <c:v>4.2160535317290242E-2</c:v>
                </c:pt>
                <c:pt idx="3931">
                  <c:v>4.1614370503916386E-2</c:v>
                </c:pt>
                <c:pt idx="3932">
                  <c:v>4.1078009789336428E-2</c:v>
                </c:pt>
                <c:pt idx="3933">
                  <c:v>4.0551228569752087E-2</c:v>
                </c:pt>
                <c:pt idx="3934">
                  <c:v>4.0033808491263222E-2</c:v>
                </c:pt>
                <c:pt idx="3935">
                  <c:v>3.9525537245491175E-2</c:v>
                </c:pt>
                <c:pt idx="3936">
                  <c:v>3.9026208372872427E-2</c:v>
                </c:pt>
                <c:pt idx="3937">
                  <c:v>3.8535621073298811E-2</c:v>
                </c:pt>
                <c:pt idx="3938">
                  <c:v>3.8053580023793755E-2</c:v>
                </c:pt>
                <c:pt idx="3939">
                  <c:v>3.7579895202931111E-2</c:v>
                </c:pt>
                <c:pt idx="3940">
                  <c:v>3.7114381721714322E-2</c:v>
                </c:pt>
                <c:pt idx="3941">
                  <c:v>3.665685966064814E-2</c:v>
                </c:pt>
                <c:pt idx="3942">
                  <c:v>3.6207153912747564E-2</c:v>
                </c:pt>
                <c:pt idx="3943">
                  <c:v>3.5765094032239694E-2</c:v>
                </c:pt>
                <c:pt idx="3944">
                  <c:v>3.5330514088725652E-2</c:v>
                </c:pt>
                <c:pt idx="3945">
                  <c:v>3.4903252526580705E-2</c:v>
                </c:pt>
                <c:pt idx="3946">
                  <c:v>3.4483152029379772E-2</c:v>
                </c:pt>
                <c:pt idx="3947">
                  <c:v>3.4070059389146527E-2</c:v>
                </c:pt>
                <c:pt idx="3948">
                  <c:v>3.3663825380231979E-2</c:v>
                </c:pt>
                <c:pt idx="3949">
                  <c:v>3.326430463763784E-2</c:v>
                </c:pt>
                <c:pt idx="3950">
                  <c:v>3.2871355539608023E-2</c:v>
                </c:pt>
                <c:pt idx="3951">
                  <c:v>3.2484840094319359E-2</c:v>
                </c:pt>
                <c:pt idx="3952">
                  <c:v>3.2104623830510361E-2</c:v>
                </c:pt>
                <c:pt idx="3953">
                  <c:v>3.1730575691893088E-2</c:v>
                </c:pt>
                <c:pt idx="3954">
                  <c:v>3.1362567935201049E-2</c:v>
                </c:pt>
                <c:pt idx="3955">
                  <c:v>3.1000476031731942E-2</c:v>
                </c:pt>
                <c:pt idx="3956">
                  <c:v>3.0644178572249513E-2</c:v>
                </c:pt>
                <c:pt idx="3957">
                  <c:v>3.0293557175115879E-2</c:v>
                </c:pt>
                <c:pt idx="3958">
                  <c:v>2.9948496397530361E-2</c:v>
                </c:pt>
                <c:pt idx="3959">
                  <c:v>2.9608883649755904E-2</c:v>
                </c:pt>
                <c:pt idx="3960">
                  <c:v>2.9274609112220518E-2</c:v>
                </c:pt>
                <c:pt idx="3961">
                  <c:v>2.8945565655384149E-2</c:v>
                </c:pt>
                <c:pt idx="3962">
                  <c:v>2.8621648762267346E-2</c:v>
                </c:pt>
                <c:pt idx="3963">
                  <c:v>2.8302756453542049E-2</c:v>
                </c:pt>
                <c:pt idx="3964">
                  <c:v>2.7988789215088693E-2</c:v>
                </c:pt>
                <c:pt idx="3965">
                  <c:v>2.7679649927928061E-2</c:v>
                </c:pt>
                <c:pt idx="3966">
                  <c:v>2.7375243800440381E-2</c:v>
                </c:pt>
                <c:pt idx="3967">
                  <c:v>2.7075478302786563E-2</c:v>
                </c:pt>
                <c:pt idx="3968">
                  <c:v>2.678026310345228E-2</c:v>
                </c:pt>
                <c:pt idx="3969">
                  <c:v>2.6489510007835837E-2</c:v>
                </c:pt>
                <c:pt idx="3970">
                  <c:v>2.620313289880663E-2</c:v>
                </c:pt>
                <c:pt idx="3971">
                  <c:v>2.5921047679162392E-2</c:v>
                </c:pt>
                <c:pt idx="3972">
                  <c:v>2.5643172215917009E-2</c:v>
                </c:pt>
                <c:pt idx="3973">
                  <c:v>2.5369426286352872E-2</c:v>
                </c:pt>
                <c:pt idx="3974">
                  <c:v>2.5099731525775017E-2</c:v>
                </c:pt>
                <c:pt idx="3975">
                  <c:v>2.483401137690654E-2</c:v>
                </c:pt>
                <c:pt idx="3976">
                  <c:v>2.4572191040866699E-2</c:v>
                </c:pt>
                <c:pt idx="3977">
                  <c:v>2.4314197429676263E-2</c:v>
                </c:pt>
                <c:pt idx="3978">
                  <c:v>2.4059959120236261E-2</c:v>
                </c:pt>
                <c:pt idx="3979">
                  <c:v>2.3809406309728481E-2</c:v>
                </c:pt>
                <c:pt idx="3980">
                  <c:v>2.3562470772388284E-2</c:v>
                </c:pt>
                <c:pt idx="3981">
                  <c:v>2.3319085817602111E-2</c:v>
                </c:pt>
                <c:pt idx="3982">
                  <c:v>2.3079186249283682E-2</c:v>
                </c:pt>
                <c:pt idx="3983">
                  <c:v>2.2842708326484926E-2</c:v>
                </c:pt>
                <c:pt idx="3984">
                  <c:v>2.2609589725199632E-2</c:v>
                </c:pt>
                <c:pt idx="3985">
                  <c:v>2.2379769501318252E-2</c:v>
                </c:pt>
                <c:pt idx="3986">
                  <c:v>2.2153188054695919E-2</c:v>
                </c:pt>
                <c:pt idx="3987">
                  <c:v>2.1929787094294613E-2</c:v>
                </c:pt>
                <c:pt idx="3988">
                  <c:v>2.1709509604364057E-2</c:v>
                </c:pt>
                <c:pt idx="3989">
                  <c:v>2.1492299811626564E-2</c:v>
                </c:pt>
                <c:pt idx="3990">
                  <c:v>2.1278103153431208E-2</c:v>
                </c:pt>
                <c:pt idx="3991">
                  <c:v>2.106686624684621E-2</c:v>
                </c:pt>
                <c:pt idx="3992">
                  <c:v>2.085853685865759E-2</c:v>
                </c:pt>
                <c:pt idx="3993">
                  <c:v>2.0653063876243938E-2</c:v>
                </c:pt>
                <c:pt idx="3994">
                  <c:v>2.0450397279299596E-2</c:v>
                </c:pt>
                <c:pt idx="3995">
                  <c:v>2.0250488112376716E-2</c:v>
                </c:pt>
                <c:pt idx="3996">
                  <c:v>2.0053288458220637E-2</c:v>
                </c:pt>
                <c:pt idx="3997">
                  <c:v>1.9858751411872377E-2</c:v>
                </c:pt>
                <c:pt idx="3998">
                  <c:v>1.9666831055513152E-2</c:v>
                </c:pt>
                <c:pt idx="3999">
                  <c:v>1.9477482434027079E-2</c:v>
                </c:pt>
                <c:pt idx="4000">
                  <c:v>1.9290661531258902E-2</c:v>
                </c:pt>
                <c:pt idx="4001">
                  <c:v>1.9106325246944476E-2</c:v>
                </c:pt>
                <c:pt idx="4002">
                  <c:v>1.8924431374292474E-2</c:v>
                </c:pt>
                <c:pt idx="4003">
                  <c:v>1.8744938578196299E-2</c:v>
                </c:pt>
                <c:pt idx="4004">
                  <c:v>1.8567806374056733E-2</c:v>
                </c:pt>
                <c:pt idx="4005">
                  <c:v>1.8392995107195706E-2</c:v>
                </c:pt>
                <c:pt idx="4006">
                  <c:v>1.8220465932842145E-2</c:v>
                </c:pt>
                <c:pt idx="4007">
                  <c:v>1.8050180796673011E-2</c:v>
                </c:pt>
                <c:pt idx="4008">
                  <c:v>1.7882102415890944E-2</c:v>
                </c:pt>
                <c:pt idx="4009">
                  <c:v>1.7716194260822687E-2</c:v>
                </c:pt>
                <c:pt idx="4010">
                  <c:v>1.7552420537021805E-2</c:v>
                </c:pt>
                <c:pt idx="4011">
                  <c:v>1.739074616785978E-2</c:v>
                </c:pt>
                <c:pt idx="4012">
                  <c:v>1.7231136777591218E-2</c:v>
                </c:pt>
                <c:pt idx="4013">
                  <c:v>1.7073558674877701E-2</c:v>
                </c:pt>
                <c:pt idx="4014">
                  <c:v>1.6917978836756851E-2</c:v>
                </c:pt>
                <c:pt idx="4015">
                  <c:v>1.6764364893043053E-2</c:v>
                </c:pt>
                <c:pt idx="4016">
                  <c:v>1.6612685111146105E-2</c:v>
                </c:pt>
                <c:pt idx="4017">
                  <c:v>1.6462908381295896E-2</c:v>
                </c:pt>
                <c:pt idx="4018">
                  <c:v>1.6315004202160435E-2</c:v>
                </c:pt>
                <c:pt idx="4019">
                  <c:v>1.616894266684548E-2</c:v>
                </c:pt>
                <c:pt idx="4020">
                  <c:v>1.6024694449264399E-2</c:v>
                </c:pt>
                <c:pt idx="4021">
                  <c:v>1.5882230790867036E-2</c:v>
                </c:pt>
                <c:pt idx="4022">
                  <c:v>1.5741523487717287E-2</c:v>
                </c:pt>
                <c:pt idx="4023">
                  <c:v>1.5602544877908544E-2</c:v>
                </c:pt>
                <c:pt idx="4024">
                  <c:v>1.5908332208381316E-2</c:v>
                </c:pt>
                <c:pt idx="4025">
                  <c:v>1.6746715947815054E-2</c:v>
                </c:pt>
                <c:pt idx="4026">
                  <c:v>1.6595257944471108E-2</c:v>
                </c:pt>
                <c:pt idx="4027">
                  <c:v>1.6445699433062479E-2</c:v>
                </c:pt>
                <c:pt idx="4028">
                  <c:v>1.6298009981747637E-2</c:v>
                </c:pt>
                <c:pt idx="4029">
                  <c:v>1.6152159751526868E-2</c:v>
                </c:pt>
                <c:pt idx="4030">
                  <c:v>1.6008119482654341E-2</c:v>
                </c:pt>
                <c:pt idx="4031">
                  <c:v>1.5865860481407958E-2</c:v>
                </c:pt>
                <c:pt idx="4032">
                  <c:v>1.5725354607206303E-2</c:v>
                </c:pt>
                <c:pt idx="4033">
                  <c:v>1.5586574260062781E-2</c:v>
                </c:pt>
                <c:pt idx="4034">
                  <c:v>1.5449492368366581E-2</c:v>
                </c:pt>
                <c:pt idx="4035">
                  <c:v>1.531408237698116E-2</c:v>
                </c:pt>
                <c:pt idx="4036">
                  <c:v>1.5180318235650692E-2</c:v>
                </c:pt>
                <c:pt idx="4037">
                  <c:v>1.5048174387705615E-2</c:v>
                </c:pt>
                <c:pt idx="4038">
                  <c:v>1.4917625759058598E-2</c:v>
                </c:pt>
                <c:pt idx="4039">
                  <c:v>1.4788647747482352E-2</c:v>
                </c:pt>
                <c:pt idx="4040">
                  <c:v>1.4661216212161248E-2</c:v>
                </c:pt>
                <c:pt idx="4041">
                  <c:v>1.4535307463508944E-2</c:v>
                </c:pt>
                <c:pt idx="4042">
                  <c:v>1.4410898253243947E-2</c:v>
                </c:pt>
                <c:pt idx="4043">
                  <c:v>1.4287965764716441E-2</c:v>
                </c:pt>
                <c:pt idx="4044">
                  <c:v>1.4166487603478427E-2</c:v>
                </c:pt>
                <c:pt idx="4045">
                  <c:v>1.4046441788090894E-2</c:v>
                </c:pt>
                <c:pt idx="4046">
                  <c:v>1.3927806741160806E-2</c:v>
                </c:pt>
                <c:pt idx="4047">
                  <c:v>1.3810561280601869E-2</c:v>
                </c:pt>
                <c:pt idx="4048">
                  <c:v>1.3694684611112404E-2</c:v>
                </c:pt>
                <c:pt idx="4049">
                  <c:v>1.35801563158644E-2</c:v>
                </c:pt>
                <c:pt idx="4050">
                  <c:v>1.3466956348397797E-2</c:v>
                </c:pt>
                <c:pt idx="4051">
                  <c:v>1.3355065024714395E-2</c:v>
                </c:pt>
                <c:pt idx="4052">
                  <c:v>1.3244463015565516E-2</c:v>
                </c:pt>
                <c:pt idx="4053">
                  <c:v>1.3135131338928605E-2</c:v>
                </c:pt>
                <c:pt idx="4054">
                  <c:v>1.3027051352666859E-2</c:v>
                </c:pt>
                <c:pt idx="4055">
                  <c:v>1.2920204747367516E-2</c:v>
                </c:pt>
                <c:pt idx="4056">
                  <c:v>1.2814573539353323E-2</c:v>
                </c:pt>
                <c:pt idx="4057">
                  <c:v>1.2710140063862983E-2</c:v>
                </c:pt>
                <c:pt idx="4058">
                  <c:v>1.2606886968395528E-2</c:v>
                </c:pt>
                <c:pt idx="4059">
                  <c:v>1.2504797206214325E-2</c:v>
                </c:pt>
                <c:pt idx="4060">
                  <c:v>1.2403854030006625E-2</c:v>
                </c:pt>
                <c:pt idx="4061">
                  <c:v>1.2304040985693942E-2</c:v>
                </c:pt>
                <c:pt idx="4062">
                  <c:v>1.220534190638977E-2</c:v>
                </c:pt>
                <c:pt idx="4063">
                  <c:v>1.2107740906500247E-2</c:v>
                </c:pt>
                <c:pt idx="4064">
                  <c:v>1.2011222375964168E-2</c:v>
                </c:pt>
                <c:pt idx="4065">
                  <c:v>1.1915770974628596E-2</c:v>
                </c:pt>
                <c:pt idx="4066">
                  <c:v>1.182137162675634E-2</c:v>
                </c:pt>
                <c:pt idx="4067">
                  <c:v>1.1728009515662085E-2</c:v>
                </c:pt>
                <c:pt idx="4068">
                  <c:v>1.1635670078473449E-2</c:v>
                </c:pt>
                <c:pt idx="4069">
                  <c:v>1.1544339001013896E-2</c:v>
                </c:pt>
                <c:pt idx="4070">
                  <c:v>1.1454002212804177E-2</c:v>
                </c:pt>
                <c:pt idx="4071">
                  <c:v>1.136464588217943E-2</c:v>
                </c:pt>
                <c:pt idx="4072">
                  <c:v>1.1276256411518479E-2</c:v>
                </c:pt>
                <c:pt idx="4073">
                  <c:v>1.1188820432582954E-2</c:v>
                </c:pt>
                <c:pt idx="4074">
                  <c:v>1.1102324801962908E-2</c:v>
                </c:pt>
                <c:pt idx="4075">
                  <c:v>1.101675659662649E-2</c:v>
                </c:pt>
                <c:pt idx="4076">
                  <c:v>1.0932103109570874E-2</c:v>
                </c:pt>
                <c:pt idx="4077">
                  <c:v>2.5551133912182729E-2</c:v>
                </c:pt>
                <c:pt idx="4078">
                  <c:v>2.5278751946282485E-2</c:v>
                </c:pt>
                <c:pt idx="4079">
                  <c:v>2.5010395338163734E-2</c:v>
                </c:pt>
                <c:pt idx="4080">
                  <c:v>5.631498484224718E-2</c:v>
                </c:pt>
                <c:pt idx="4081">
                  <c:v>0.17935986180171168</c:v>
                </c:pt>
                <c:pt idx="4082">
                  <c:v>0.33511622721011614</c:v>
                </c:pt>
                <c:pt idx="4083">
                  <c:v>0.60866627748479862</c:v>
                </c:pt>
                <c:pt idx="4084">
                  <c:v>3.7115189364100458</c:v>
                </c:pt>
                <c:pt idx="4085">
                  <c:v>3.4381010623994466</c:v>
                </c:pt>
                <c:pt idx="4086">
                  <c:v>4.2802550043037684</c:v>
                </c:pt>
                <c:pt idx="4087">
                  <c:v>8.6339238299919998</c:v>
                </c:pt>
                <c:pt idx="4088">
                  <c:v>9.3365667244881649</c:v>
                </c:pt>
                <c:pt idx="4089">
                  <c:v>8.3559727359960387</c:v>
                </c:pt>
                <c:pt idx="4090">
                  <c:v>7.5149107015481782</c:v>
                </c:pt>
                <c:pt idx="4091">
                  <c:v>7.1987120040300434</c:v>
                </c:pt>
                <c:pt idx="4092">
                  <c:v>12.505086648465893</c:v>
                </c:pt>
                <c:pt idx="4093">
                  <c:v>14.503609058730907</c:v>
                </c:pt>
                <c:pt idx="4094">
                  <c:v>12.700956486696246</c:v>
                </c:pt>
                <c:pt idx="4095">
                  <c:v>11.200343166207768</c:v>
                </c:pt>
                <c:pt idx="4096">
                  <c:v>9.9391218719539189</c:v>
                </c:pt>
                <c:pt idx="4097">
                  <c:v>8.8699370545672807</c:v>
                </c:pt>
                <c:pt idx="4098">
                  <c:v>9.7147865415604695</c:v>
                </c:pt>
                <c:pt idx="4099">
                  <c:v>22.381593027321358</c:v>
                </c:pt>
                <c:pt idx="4100">
                  <c:v>59.333998431998921</c:v>
                </c:pt>
                <c:pt idx="4101">
                  <c:v>46.776079448848179</c:v>
                </c:pt>
                <c:pt idx="4102">
                  <c:v>37.719042869922191</c:v>
                </c:pt>
                <c:pt idx="4103">
                  <c:v>30.983149426506102</c:v>
                </c:pt>
                <c:pt idx="4104">
                  <c:v>25.845823373081171</c:v>
                </c:pt>
                <c:pt idx="4105">
                  <c:v>27.593458687848926</c:v>
                </c:pt>
                <c:pt idx="4106">
                  <c:v>23.214279234954713</c:v>
                </c:pt>
                <c:pt idx="4107">
                  <c:v>19.763580555180553</c:v>
                </c:pt>
                <c:pt idx="4108">
                  <c:v>16.999958197724521</c:v>
                </c:pt>
                <c:pt idx="4109">
                  <c:v>24.286325343428995</c:v>
                </c:pt>
                <c:pt idx="4110">
                  <c:v>123.6953571787319</c:v>
                </c:pt>
                <c:pt idx="4111">
                  <c:v>210.09714099091042</c:v>
                </c:pt>
                <c:pt idx="4112">
                  <c:v>278.75095969000859</c:v>
                </c:pt>
                <c:pt idx="4113">
                  <c:v>356.7103917987497</c:v>
                </c:pt>
                <c:pt idx="4114">
                  <c:v>225.14333780055009</c:v>
                </c:pt>
                <c:pt idx="4115">
                  <c:v>147.43220389944582</c:v>
                </c:pt>
                <c:pt idx="4116">
                  <c:v>103.76688428299011</c:v>
                </c:pt>
                <c:pt idx="4117">
                  <c:v>76.744852339815452</c:v>
                </c:pt>
                <c:pt idx="4118">
                  <c:v>81.164964359845655</c:v>
                </c:pt>
                <c:pt idx="4119">
                  <c:v>61.862859052866867</c:v>
                </c:pt>
                <c:pt idx="4120">
                  <c:v>48.564184538169876</c:v>
                </c:pt>
                <c:pt idx="4121">
                  <c:v>53.398977380773424</c:v>
                </c:pt>
                <c:pt idx="4122">
                  <c:v>92.7468519122217</c:v>
                </c:pt>
                <c:pt idx="4123">
                  <c:v>97.734080870369027</c:v>
                </c:pt>
                <c:pt idx="4124">
                  <c:v>72.838804012009106</c:v>
                </c:pt>
                <c:pt idx="4125">
                  <c:v>66.363811607405438</c:v>
                </c:pt>
                <c:pt idx="4126">
                  <c:v>128.64036923233459</c:v>
                </c:pt>
                <c:pt idx="4127">
                  <c:v>168.91538432989682</c:v>
                </c:pt>
                <c:pt idx="4128">
                  <c:v>275.58073533401551</c:v>
                </c:pt>
                <c:pt idx="4129">
                  <c:v>257.61287022948221</c:v>
                </c:pt>
                <c:pt idx="4130">
                  <c:v>242.64170412186201</c:v>
                </c:pt>
                <c:pt idx="4131">
                  <c:v>185.68073066195012</c:v>
                </c:pt>
                <c:pt idx="4132">
                  <c:v>125.88603465905042</c:v>
                </c:pt>
                <c:pt idx="4133">
                  <c:v>90.692939216189018</c:v>
                </c:pt>
                <c:pt idx="4134">
                  <c:v>68.220345358569077</c:v>
                </c:pt>
                <c:pt idx="4135">
                  <c:v>53.010591478502029</c:v>
                </c:pt>
                <c:pt idx="4136">
                  <c:v>42.25377587196531</c:v>
                </c:pt>
                <c:pt idx="4137">
                  <c:v>34.37882382989249</c:v>
                </c:pt>
                <c:pt idx="4138">
                  <c:v>28.450251965866677</c:v>
                </c:pt>
                <c:pt idx="4139">
                  <c:v>23.88255947518871</c:v>
                </c:pt>
                <c:pt idx="4140">
                  <c:v>20.294106699327912</c:v>
                </c:pt>
                <c:pt idx="4141">
                  <c:v>17.427584985054409</c:v>
                </c:pt>
                <c:pt idx="4142">
                  <c:v>15.1044774171126</c:v>
                </c:pt>
                <c:pt idx="4143">
                  <c:v>13.197851582390577</c:v>
                </c:pt>
                <c:pt idx="4144">
                  <c:v>11.615506603873957</c:v>
                </c:pt>
                <c:pt idx="4145">
                  <c:v>10.289203453458885</c:v>
                </c:pt>
                <c:pt idx="4146">
                  <c:v>9.1675930591756831</c:v>
                </c:pt>
                <c:pt idx="4147">
                  <c:v>8.2114600455863513</c:v>
                </c:pt>
                <c:pt idx="4148">
                  <c:v>7.3904551362515782</c:v>
                </c:pt>
                <c:pt idx="4149">
                  <c:v>8.79410130271207</c:v>
                </c:pt>
                <c:pt idx="4150">
                  <c:v>7.9288831841059597</c:v>
                </c:pt>
                <c:pt idx="4151">
                  <c:v>9.0849320030332912</c:v>
                </c:pt>
                <c:pt idx="4152">
                  <c:v>11.439087468469884</c:v>
                </c:pt>
                <c:pt idx="4153">
                  <c:v>10.140549974932174</c:v>
                </c:pt>
                <c:pt idx="4154">
                  <c:v>9.041285068840855</c:v>
                </c:pt>
                <c:pt idx="4155">
                  <c:v>8.1033250315399243</c:v>
                </c:pt>
                <c:pt idx="4156">
                  <c:v>9.9225807065508249</c:v>
                </c:pt>
                <c:pt idx="4157">
                  <c:v>19.701892143903383</c:v>
                </c:pt>
                <c:pt idx="4158">
                  <c:v>26.821983863060531</c:v>
                </c:pt>
                <c:pt idx="4159">
                  <c:v>25.274043229673573</c:v>
                </c:pt>
                <c:pt idx="4160">
                  <c:v>21.394121645762226</c:v>
                </c:pt>
                <c:pt idx="4161">
                  <c:v>31.346412231768028</c:v>
                </c:pt>
                <c:pt idx="4162">
                  <c:v>45.932762690411465</c:v>
                </c:pt>
                <c:pt idx="4163">
                  <c:v>45.310481449233748</c:v>
                </c:pt>
                <c:pt idx="4164">
                  <c:v>36.641392690835879</c:v>
                </c:pt>
                <c:pt idx="4165">
                  <c:v>30.168997556209668</c:v>
                </c:pt>
                <c:pt idx="4166">
                  <c:v>25.216742963261932</c:v>
                </c:pt>
                <c:pt idx="4167">
                  <c:v>21.348945426894403</c:v>
                </c:pt>
                <c:pt idx="4168">
                  <c:v>18.274822436989609</c:v>
                </c:pt>
                <c:pt idx="4169">
                  <c:v>15.794367163036515</c:v>
                </c:pt>
                <c:pt idx="4170">
                  <c:v>13.766421793316894</c:v>
                </c:pt>
                <c:pt idx="4171">
                  <c:v>12.089116003746318</c:v>
                </c:pt>
                <c:pt idx="4172">
                  <c:v>10.687484071821926</c:v>
                </c:pt>
                <c:pt idx="4173">
                  <c:v>9.5054007276254389</c:v>
                </c:pt>
                <c:pt idx="4174">
                  <c:v>8.5001970707545116</c:v>
                </c:pt>
                <c:pt idx="4175">
                  <c:v>7.6389856644241458</c:v>
                </c:pt>
                <c:pt idx="4176">
                  <c:v>6.8961023497562213</c:v>
                </c:pt>
                <c:pt idx="4177">
                  <c:v>6.2512936504719967</c:v>
                </c:pt>
                <c:pt idx="4178">
                  <c:v>5.6884117655676141</c:v>
                </c:pt>
                <c:pt idx="4179">
                  <c:v>5.1944612621055848</c:v>
                </c:pt>
                <c:pt idx="4180">
                  <c:v>4.7588933911406759</c:v>
                </c:pt>
                <c:pt idx="4181">
                  <c:v>4.3730773195207586</c:v>
                </c:pt>
                <c:pt idx="4182">
                  <c:v>4.0298994692510135</c:v>
                </c:pt>
                <c:pt idx="4183">
                  <c:v>3.723456776020122</c:v>
                </c:pt>
                <c:pt idx="4184">
                  <c:v>3.4488195939835666</c:v>
                </c:pt>
                <c:pt idx="4185">
                  <c:v>3.2018467973153046</c:v>
                </c:pt>
                <c:pt idx="4186">
                  <c:v>2.9790403882715246</c:v>
                </c:pt>
                <c:pt idx="4187">
                  <c:v>2.7774302827636417</c:v>
                </c:pt>
                <c:pt idx="4188">
                  <c:v>2.5944823461484812</c:v>
                </c:pt>
                <c:pt idx="4189">
                  <c:v>2.4280244867829022</c:v>
                </c:pt>
                <c:pt idx="4190">
                  <c:v>2.2761868808320567</c:v>
                </c:pt>
                <c:pt idx="4191">
                  <c:v>2.1373533344521074</c:v>
                </c:pt>
                <c:pt idx="4192">
                  <c:v>2.0101214827329765</c:v>
                </c:pt>
                <c:pt idx="4193">
                  <c:v>1.8932700444883206</c:v>
                </c:pt>
                <c:pt idx="4194">
                  <c:v>1.7857317446856891</c:v>
                </c:pt>
                <c:pt idx="4195">
                  <c:v>1.686570815294796</c:v>
                </c:pt>
                <c:pt idx="4196">
                  <c:v>1.5949642145901597</c:v>
                </c:pt>
                <c:pt idx="4197">
                  <c:v>1.5101858819285729</c:v>
                </c:pt>
                <c:pt idx="4198">
                  <c:v>1.4315934825301628</c:v>
                </c:pt>
                <c:pt idx="4199">
                  <c:v>1.3586172042824833</c:v>
                </c:pt>
                <c:pt idx="4200">
                  <c:v>1.290750253102086</c:v>
                </c:pt>
                <c:pt idx="4201">
                  <c:v>1.22754076020688</c:v>
                </c:pt>
                <c:pt idx="4202">
                  <c:v>1.1685848677601902</c:v>
                </c:pt>
                <c:pt idx="4203">
                  <c:v>1.1135208017708176</c:v>
                </c:pt>
                <c:pt idx="4204">
                  <c:v>1.0620237751857402</c:v>
                </c:pt>
                <c:pt idx="4205">
                  <c:v>1.0138015915717971</c:v>
                </c:pt>
                <c:pt idx="4206">
                  <c:v>0.96859084202416568</c:v>
                </c:pt>
                <c:pt idx="4207">
                  <c:v>0.92615360603097829</c:v>
                </c:pt>
                <c:pt idx="4208">
                  <c:v>0.88627458179943119</c:v>
                </c:pt>
                <c:pt idx="4209">
                  <c:v>0.84875858366403734</c:v>
                </c:pt>
                <c:pt idx="4210">
                  <c:v>0.81342835416897386</c:v>
                </c:pt>
                <c:pt idx="4211">
                  <c:v>0.78012264665282682</c:v>
                </c:pt>
                <c:pt idx="4212">
                  <c:v>0.7486945409911655</c:v>
                </c:pt>
                <c:pt idx="4213">
                  <c:v>0.7190099608303967</c:v>
                </c:pt>
                <c:pt idx="4214">
                  <c:v>0.69094636538401721</c:v>
                </c:pt>
                <c:pt idx="4215">
                  <c:v>0.66439479842458271</c:v>
                </c:pt>
                <c:pt idx="4216">
                  <c:v>0.64213651982310882</c:v>
                </c:pt>
                <c:pt idx="4217">
                  <c:v>0.61814949456645196</c:v>
                </c:pt>
                <c:pt idx="4218">
                  <c:v>0.59539724281655859</c:v>
                </c:pt>
                <c:pt idx="4219">
                  <c:v>0.57379917312330697</c:v>
                </c:pt>
                <c:pt idx="4220">
                  <c:v>0.55328103828685637</c:v>
                </c:pt>
                <c:pt idx="4221">
                  <c:v>0.53377435272561879</c:v>
                </c:pt>
                <c:pt idx="4222">
                  <c:v>0.51521587079831055</c:v>
                </c:pt>
                <c:pt idx="4223">
                  <c:v>0.49754711894387105</c:v>
                </c:pt>
                <c:pt idx="4224">
                  <c:v>0.48071397542515681</c:v>
                </c:pt>
                <c:pt idx="4225">
                  <c:v>0.46466629225433886</c:v>
                </c:pt>
                <c:pt idx="4226">
                  <c:v>0.44935755455978299</c:v>
                </c:pt>
                <c:pt idx="4227">
                  <c:v>0.43474457324237503</c:v>
                </c:pt>
                <c:pt idx="4228">
                  <c:v>0.42078720727777441</c:v>
                </c:pt>
                <c:pt idx="4229">
                  <c:v>0.40744811246153195</c:v>
                </c:pt>
                <c:pt idx="4230">
                  <c:v>0.39469251377633624</c:v>
                </c:pt>
                <c:pt idx="4231">
                  <c:v>0.3824879988930826</c:v>
                </c:pt>
                <c:pt idx="4232">
                  <c:v>0.37080433060710871</c:v>
                </c:pt>
                <c:pt idx="4233">
                  <c:v>0.35961327626373496</c:v>
                </c:pt>
                <c:pt idx="4234">
                  <c:v>0.34888845244825201</c:v>
                </c:pt>
                <c:pt idx="4235">
                  <c:v>0.33860518340910295</c:v>
                </c:pt>
                <c:pt idx="4236">
                  <c:v>0.32874037185281735</c:v>
                </c:pt>
                <c:pt idx="4237">
                  <c:v>0.31927238089849846</c:v>
                </c:pt>
                <c:pt idx="4238">
                  <c:v>0.31018092611099984</c:v>
                </c:pt>
                <c:pt idx="4239">
                  <c:v>0.30144697664771719</c:v>
                </c:pt>
                <c:pt idx="4240">
                  <c:v>0.29305266465613106</c:v>
                </c:pt>
                <c:pt idx="4241">
                  <c:v>0.28498120214960676</c:v>
                </c:pt>
                <c:pt idx="4242">
                  <c:v>0.27721680466897841</c:v>
                </c:pt>
                <c:pt idx="4243">
                  <c:v>0.26974462110838837</c:v>
                </c:pt>
                <c:pt idx="4244">
                  <c:v>0.26255066914684877</c:v>
                </c:pt>
                <c:pt idx="4245">
                  <c:v>0.25562177578299944</c:v>
                </c:pt>
                <c:pt idx="4246">
                  <c:v>0.24894552252039001</c:v>
                </c:pt>
                <c:pt idx="4247">
                  <c:v>0.24251019479507085</c:v>
                </c:pt>
                <c:pt idx="4248">
                  <c:v>0.23630473527692999</c:v>
                </c:pt>
                <c:pt idx="4249">
                  <c:v>0.23031870071167401</c:v>
                </c:pt>
                <c:pt idx="4250">
                  <c:v>0.2245422220020562</c:v>
                </c:pt>
                <c:pt idx="4251">
                  <c:v>0.22267389310084654</c:v>
                </c:pt>
                <c:pt idx="4252">
                  <c:v>0.21879249484502877</c:v>
                </c:pt>
                <c:pt idx="4253">
                  <c:v>0.21341355919758889</c:v>
                </c:pt>
                <c:pt idx="4254">
                  <c:v>0.20821740351311527</c:v>
                </c:pt>
                <c:pt idx="4255">
                  <c:v>0.20722038314642746</c:v>
                </c:pt>
                <c:pt idx="4256">
                  <c:v>0.20223246776785742</c:v>
                </c:pt>
                <c:pt idx="4257">
                  <c:v>0.19741052066214587</c:v>
                </c:pt>
                <c:pt idx="4258">
                  <c:v>0.19274751454251748</c:v>
                </c:pt>
                <c:pt idx="4259">
                  <c:v>0.1882367823787349</c:v>
                </c:pt>
                <c:pt idx="4260">
                  <c:v>0.18387199576558452</c:v>
                </c:pt>
                <c:pt idx="4261">
                  <c:v>0.17964714477700175</c:v>
                </c:pt>
                <c:pt idx="4262">
                  <c:v>0.17555651919118276</c:v>
                </c:pt>
                <c:pt idx="4263">
                  <c:v>0.17159469098184588</c:v>
                </c:pt>
                <c:pt idx="4264">
                  <c:v>0.16775649797968217</c:v>
                </c:pt>
                <c:pt idx="4265">
                  <c:v>0.16403702861610267</c:v>
                </c:pt>
                <c:pt idx="4266">
                  <c:v>0.16043160766869799</c:v>
                </c:pt>
                <c:pt idx="4267">
                  <c:v>0.15693578293448801</c:v>
                </c:pt>
                <c:pt idx="4268">
                  <c:v>0.15354531276307656</c:v>
                </c:pt>
                <c:pt idx="4269">
                  <c:v>0.15025615438734105</c:v>
                </c:pt>
                <c:pt idx="4270">
                  <c:v>0.14706445299429413</c:v>
                </c:pt>
                <c:pt idx="4271">
                  <c:v>0.14396653148333888</c:v>
                </c:pt>
                <c:pt idx="4272">
                  <c:v>0.14095888086330294</c:v>
                </c:pt>
                <c:pt idx="4273">
                  <c:v>0.13803815124345489</c:v>
                </c:pt>
                <c:pt idx="4274">
                  <c:v>0.13520114337718919</c:v>
                </c:pt>
                <c:pt idx="4275">
                  <c:v>0.1324448007202518</c:v>
                </c:pt>
                <c:pt idx="4276">
                  <c:v>0.129766201968297</c:v>
                </c:pt>
                <c:pt idx="4277">
                  <c:v>0.12716255404123791</c:v>
                </c:pt>
                <c:pt idx="4278">
                  <c:v>0.12463118548430217</c:v>
                </c:pt>
                <c:pt idx="4279">
                  <c:v>0.12216954025795476</c:v>
                </c:pt>
                <c:pt idx="4280">
                  <c:v>0.11977517189090955</c:v>
                </c:pt>
                <c:pt idx="4281">
                  <c:v>0.1174457379723501</c:v>
                </c:pt>
                <c:pt idx="4282">
                  <c:v>0.11517899496121908</c:v>
                </c:pt>
                <c:pt idx="4283">
                  <c:v>0.11297279329204449</c:v>
                </c:pt>
                <c:pt idx="4284">
                  <c:v>0.11082507275823919</c:v>
                </c:pt>
                <c:pt idx="4285">
                  <c:v>0.10873385815517755</c:v>
                </c:pt>
                <c:pt idx="4286">
                  <c:v>0.1066972551665971</c:v>
                </c:pt>
                <c:pt idx="4287">
                  <c:v>0.10471344647904046</c:v>
                </c:pt>
                <c:pt idx="4288">
                  <c:v>0.10278068811010389</c:v>
                </c:pt>
                <c:pt idx="4289">
                  <c:v>0.10089730593726061</c:v>
                </c:pt>
                <c:pt idx="4290">
                  <c:v>9.9061692414921243E-2</c:v>
                </c:pt>
                <c:pt idx="4291">
                  <c:v>9.7272303468248902E-2</c:v>
                </c:pt>
                <c:pt idx="4292">
                  <c:v>9.5527655553013263E-2</c:v>
                </c:pt>
                <c:pt idx="4293">
                  <c:v>9.3826322871496531E-2</c:v>
                </c:pt>
                <c:pt idx="4294">
                  <c:v>9.216693473512709E-2</c:v>
                </c:pt>
                <c:pt idx="4295">
                  <c:v>9.0548173065137932E-2</c:v>
                </c:pt>
                <c:pt idx="4296">
                  <c:v>8.8968770023114832E-2</c:v>
                </c:pt>
                <c:pt idx="4297">
                  <c:v>8.7427505763840063E-2</c:v>
                </c:pt>
                <c:pt idx="4298">
                  <c:v>8.59232063033223E-2</c:v>
                </c:pt>
                <c:pt idx="4299">
                  <c:v>8.4454741495365498E-2</c:v>
                </c:pt>
                <c:pt idx="4300">
                  <c:v>8.3021023110456962E-2</c:v>
                </c:pt>
                <c:pt idx="4301">
                  <c:v>8.1621003011148441E-2</c:v>
                </c:pt>
                <c:pt idx="4302">
                  <c:v>8.0253671418472769E-2</c:v>
                </c:pt>
                <c:pt idx="4303">
                  <c:v>7.8918055264282333E-2</c:v>
                </c:pt>
                <c:pt idx="4304">
                  <c:v>7.761321662471278E-2</c:v>
                </c:pt>
                <c:pt idx="4305">
                  <c:v>7.6338251230276585E-2</c:v>
                </c:pt>
                <c:pt idx="4306">
                  <c:v>7.5092287048361572E-2</c:v>
                </c:pt>
                <c:pt idx="4307">
                  <c:v>7.3874482934175464E-2</c:v>
                </c:pt>
                <c:pt idx="4308">
                  <c:v>7.2684027346411592E-2</c:v>
                </c:pt>
                <c:pt idx="4309">
                  <c:v>7.1520137124140196E-2</c:v>
                </c:pt>
                <c:pt idx="4310">
                  <c:v>7.0382056321637576E-2</c:v>
                </c:pt>
                <c:pt idx="4311">
                  <c:v>6.9269055098061541E-2</c:v>
                </c:pt>
                <c:pt idx="4312">
                  <c:v>6.8180428659066997E-2</c:v>
                </c:pt>
                <c:pt idx="4313">
                  <c:v>6.7115496247621587E-2</c:v>
                </c:pt>
                <c:pt idx="4314">
                  <c:v>6.6073600181448852E-2</c:v>
                </c:pt>
                <c:pt idx="4315">
                  <c:v>6.5054104934668955E-2</c:v>
                </c:pt>
                <c:pt idx="4316">
                  <c:v>6.4056396261353177E-2</c:v>
                </c:pt>
                <c:pt idx="4317">
                  <c:v>6.3079880358835272E-2</c:v>
                </c:pt>
                <c:pt idx="4318">
                  <c:v>6.2123983068749958E-2</c:v>
                </c:pt>
                <c:pt idx="4319">
                  <c:v>6.1188149113879563E-2</c:v>
                </c:pt>
                <c:pt idx="4320">
                  <c:v>6.0271841369003425E-2</c:v>
                </c:pt>
                <c:pt idx="4321">
                  <c:v>5.9374540164041027E-2</c:v>
                </c:pt>
                <c:pt idx="4322">
                  <c:v>5.849574261787794E-2</c:v>
                </c:pt>
                <c:pt idx="4323">
                  <c:v>5.7634962001353242E-2</c:v>
                </c:pt>
                <c:pt idx="4324">
                  <c:v>5.6791727127969094E-2</c:v>
                </c:pt>
                <c:pt idx="4325">
                  <c:v>5.5965581770962336E-2</c:v>
                </c:pt>
                <c:pt idx="4326">
                  <c:v>5.5480823855697116E-2</c:v>
                </c:pt>
                <c:pt idx="4327">
                  <c:v>5.4681050231540518E-2</c:v>
                </c:pt>
                <c:pt idx="4328">
                  <c:v>5.3897247499787755E-2</c:v>
                </c:pt>
                <c:pt idx="4329">
                  <c:v>5.3129008791491836E-2</c:v>
                </c:pt>
                <c:pt idx="4330">
                  <c:v>5.237593982251243E-2</c:v>
                </c:pt>
                <c:pt idx="4331">
                  <c:v>5.1637658436268677E-2</c:v>
                </c:pt>
                <c:pt idx="4332">
                  <c:v>5.0913794165550891E-2</c:v>
                </c:pt>
                <c:pt idx="4333">
                  <c:v>5.0203987812495868E-2</c:v>
                </c:pt>
                <c:pt idx="4334">
                  <c:v>4.9507891045877786E-2</c:v>
                </c:pt>
                <c:pt idx="4335">
                  <c:v>4.8825166014909181E-2</c:v>
                </c:pt>
                <c:pt idx="4336">
                  <c:v>4.8196518399656975E-2</c:v>
                </c:pt>
                <c:pt idx="4337">
                  <c:v>4.753878557987723E-2</c:v>
                </c:pt>
                <c:pt idx="4338">
                  <c:v>4.6893489007874545E-2</c:v>
                </c:pt>
                <c:pt idx="4339">
                  <c:v>4.6260328644409501E-2</c:v>
                </c:pt>
                <c:pt idx="4340">
                  <c:v>4.5639013241036572E-2</c:v>
                </c:pt>
                <c:pt idx="4341">
                  <c:v>4.5029260037488569E-2</c:v>
                </c:pt>
                <c:pt idx="4342">
                  <c:v>4.4430794471015514E-2</c:v>
                </c:pt>
                <c:pt idx="4343">
                  <c:v>4.3843349897144356E-2</c:v>
                </c:pt>
                <c:pt idx="4344">
                  <c:v>4.3266667321354153E-2</c:v>
                </c:pt>
                <c:pt idx="4345">
                  <c:v>4.2700495141185901E-2</c:v>
                </c:pt>
                <c:pt idx="4346">
                  <c:v>4.2144588898329526E-2</c:v>
                </c:pt>
                <c:pt idx="4347">
                  <c:v>4.1598711040252298E-2</c:v>
                </c:pt>
                <c:pt idx="4348">
                  <c:v>4.1062630690955212E-2</c:v>
                </c:pt>
                <c:pt idx="4349">
                  <c:v>4.0536123430462902E-2</c:v>
                </c:pt>
                <c:pt idx="4350">
                  <c:v>4.0018971082672779E-2</c:v>
                </c:pt>
                <c:pt idx="4351">
                  <c:v>3.9510961511204257E-2</c:v>
                </c:pt>
                <c:pt idx="4352">
                  <c:v>3.9011888422910222E-2</c:v>
                </c:pt>
                <c:pt idx="4353">
                  <c:v>3.8521551178724536E-2</c:v>
                </c:pt>
                <c:pt idx="4354">
                  <c:v>3.8039754611538378E-2</c:v>
                </c:pt>
                <c:pt idx="4355">
                  <c:v>3.7566308850808798E-2</c:v>
                </c:pt>
                <c:pt idx="4356">
                  <c:v>3.7101029153621734E-2</c:v>
                </c:pt>
                <c:pt idx="4357">
                  <c:v>3.6643735741938487E-2</c:v>
                </c:pt>
                <c:pt idx="4358">
                  <c:v>3.6194253645773326E-2</c:v>
                </c:pt>
                <c:pt idx="4359">
                  <c:v>3.5752412552056023E-2</c:v>
                </c:pt>
                <c:pt idx="4360">
                  <c:v>3.5318046658948929E-2</c:v>
                </c:pt>
                <c:pt idx="4361">
                  <c:v>3.489099453539514E-2</c:v>
                </c:pt>
                <c:pt idx="4362">
                  <c:v>3.4471098985686496E-2</c:v>
                </c:pt>
                <c:pt idx="4363">
                  <c:v>3.4058206918849504E-2</c:v>
                </c:pt>
                <c:pt idx="4364">
                  <c:v>3.3652169222654911E-2</c:v>
                </c:pt>
                <c:pt idx="4365">
                  <c:v>3.3252840642067093E-2</c:v>
                </c:pt>
                <c:pt idx="4366">
                  <c:v>3.2860079661956559E-2</c:v>
                </c:pt>
                <c:pt idx="4367">
                  <c:v>3.247374839390698E-2</c:v>
                </c:pt>
                <c:pt idx="4368">
                  <c:v>3.2093712466955096E-2</c:v>
                </c:pt>
                <c:pt idx="4369">
                  <c:v>3.1719840922110595E-2</c:v>
                </c:pt>
                <c:pt idx="4370">
                  <c:v>3.1352006110506543E-2</c:v>
                </c:pt>
                <c:pt idx="4371">
                  <c:v>3.0990083595041355E-2</c:v>
                </c:pt>
                <c:pt idx="4372">
                  <c:v>3.0633952055376095E-2</c:v>
                </c:pt>
                <c:pt idx="4373">
                  <c:v>3.0283493196158206E-2</c:v>
                </c:pt>
                <c:pt idx="4374">
                  <c:v>2.993859165834855E-2</c:v>
                </c:pt>
                <c:pt idx="4375">
                  <c:v>2.9599134933532684E-2</c:v>
                </c:pt>
                <c:pt idx="4376">
                  <c:v>2.9265013281103577E-2</c:v>
                </c:pt>
                <c:pt idx="4377">
                  <c:v>2.8936119648207304E-2</c:v>
                </c:pt>
                <c:pt idx="4378">
                  <c:v>2.8612349592346941E-2</c:v>
                </c:pt>
                <c:pt idx="4379">
                  <c:v>2.829360120654625E-2</c:v>
                </c:pt>
                <c:pt idx="4380">
                  <c:v>2.7979775046976702E-2</c:v>
                </c:pt>
                <c:pt idx="4381">
                  <c:v>2.7670774062956732E-2</c:v>
                </c:pt>
                <c:pt idx="4382">
                  <c:v>2.7366503529235683E-2</c:v>
                </c:pt>
                <c:pt idx="4383">
                  <c:v>2.7066870980477879E-2</c:v>
                </c:pt>
                <c:pt idx="4384">
                  <c:v>2.6771786147866471E-2</c:v>
                </c:pt>
                <c:pt idx="4385">
                  <c:v>2.6481160897749722E-2</c:v>
                </c:pt>
                <c:pt idx="4386">
                  <c:v>2.6194909172255372E-2</c:v>
                </c:pt>
                <c:pt idx="4387">
                  <c:v>2.5912946931801593E-2</c:v>
                </c:pt>
                <c:pt idx="4388">
                  <c:v>2.5635192099437064E-2</c:v>
                </c:pt>
                <c:pt idx="4389">
                  <c:v>2.5361564506943147E-2</c:v>
                </c:pt>
                <c:pt idx="4390">
                  <c:v>2.5091985842636656E-2</c:v>
                </c:pt>
                <c:pt idx="4391">
                  <c:v>2.4826379600811761E-2</c:v>
                </c:pt>
                <c:pt idx="4392">
                  <c:v>2.4564671032762934E-2</c:v>
                </c:pt>
                <c:pt idx="4393">
                  <c:v>2.4306787099333947E-2</c:v>
                </c:pt>
                <c:pt idx="4394">
                  <c:v>2.4507618873769427E-2</c:v>
                </c:pt>
                <c:pt idx="4395">
                  <c:v>2.4250566608429613E-2</c:v>
                </c:pt>
                <c:pt idx="4396">
                  <c:v>2.3997252120446916E-2</c:v>
                </c:pt>
                <c:pt idx="4397">
                  <c:v>2.3747606003536426E-2</c:v>
                </c:pt>
                <c:pt idx="4398">
                  <c:v>2.3501560417914819E-2</c:v>
                </c:pt>
                <c:pt idx="4399">
                  <c:v>2.3259049048720306E-2</c:v>
                </c:pt>
                <c:pt idx="4400">
                  <c:v>2.3020007065700288E-2</c:v>
                </c:pt>
                <c:pt idx="4401">
                  <c:v>2.3832981855078469E-2</c:v>
                </c:pt>
                <c:pt idx="4402">
                  <c:v>2.3585706582344428E-2</c:v>
                </c:pt>
                <c:pt idx="4403">
                  <c:v>2.3341988144217885E-2</c:v>
                </c:pt>
                <c:pt idx="4404">
                  <c:v>2.3566165961469539E-2</c:v>
                </c:pt>
                <c:pt idx="4405">
                  <c:v>0.19949127576351725</c:v>
                </c:pt>
                <c:pt idx="4406">
                  <c:v>0.94240511011601302</c:v>
                </c:pt>
                <c:pt idx="4407">
                  <c:v>3.2624788429630724</c:v>
                </c:pt>
                <c:pt idx="4408">
                  <c:v>18.959790636796431</c:v>
                </c:pt>
                <c:pt idx="4409">
                  <c:v>16.678309317027505</c:v>
                </c:pt>
                <c:pt idx="4410">
                  <c:v>27.584627423043713</c:v>
                </c:pt>
                <c:pt idx="4411">
                  <c:v>51.796593731706743</c:v>
                </c:pt>
                <c:pt idx="4412">
                  <c:v>41.376866224468003</c:v>
                </c:pt>
                <c:pt idx="4413">
                  <c:v>85.25198747593457</c:v>
                </c:pt>
                <c:pt idx="4414">
                  <c:v>172.05554671184959</c:v>
                </c:pt>
                <c:pt idx="4415">
                  <c:v>210.11541380886294</c:v>
                </c:pt>
                <c:pt idx="4416">
                  <c:v>139.36828107530116</c:v>
                </c:pt>
                <c:pt idx="4417">
                  <c:v>111.27728932904277</c:v>
                </c:pt>
                <c:pt idx="4418">
                  <c:v>146.94011662001438</c:v>
                </c:pt>
                <c:pt idx="4419">
                  <c:v>191.89441660863713</c:v>
                </c:pt>
                <c:pt idx="4420">
                  <c:v>129.35976988841657</c:v>
                </c:pt>
                <c:pt idx="4421">
                  <c:v>92.833399381766895</c:v>
                </c:pt>
                <c:pt idx="4422">
                  <c:v>69.63128603236369</c:v>
                </c:pt>
                <c:pt idx="4423">
                  <c:v>53.988251633634832</c:v>
                </c:pt>
                <c:pt idx="4424">
                  <c:v>95.300574292605603</c:v>
                </c:pt>
                <c:pt idx="4425">
                  <c:v>174.24065773253014</c:v>
                </c:pt>
                <c:pt idx="4426">
                  <c:v>206.77188581475011</c:v>
                </c:pt>
                <c:pt idx="4427">
                  <c:v>238.27787189579854</c:v>
                </c:pt>
                <c:pt idx="4428">
                  <c:v>385.44418698679846</c:v>
                </c:pt>
                <c:pt idx="4429">
                  <c:v>261.62871756854639</c:v>
                </c:pt>
                <c:pt idx="4430">
                  <c:v>287.24050977744849</c:v>
                </c:pt>
                <c:pt idx="4431">
                  <c:v>402.36881955372041</c:v>
                </c:pt>
                <c:pt idx="4432">
                  <c:v>312.77399995285032</c:v>
                </c:pt>
                <c:pt idx="4433">
                  <c:v>390.65295178977652</c:v>
                </c:pt>
                <c:pt idx="4434">
                  <c:v>399.37237755084152</c:v>
                </c:pt>
                <c:pt idx="4435">
                  <c:v>283.20350704935527</c:v>
                </c:pt>
                <c:pt idx="4436">
                  <c:v>177.11443125244105</c:v>
                </c:pt>
                <c:pt idx="4437">
                  <c:v>121.04441443977403</c:v>
                </c:pt>
                <c:pt idx="4438">
                  <c:v>87.687693266674387</c:v>
                </c:pt>
                <c:pt idx="4439">
                  <c:v>66.228843795849826</c:v>
                </c:pt>
                <c:pt idx="4440">
                  <c:v>51.625080038151992</c:v>
                </c:pt>
                <c:pt idx="4441">
                  <c:v>41.25274335928178</c:v>
                </c:pt>
                <c:pt idx="4442">
                  <c:v>33.633336305954863</c:v>
                </c:pt>
                <c:pt idx="4443">
                  <c:v>27.881087298412289</c:v>
                </c:pt>
                <c:pt idx="4444">
                  <c:v>24.829831117505936</c:v>
                </c:pt>
                <c:pt idx="4445">
                  <c:v>37.608374464345076</c:v>
                </c:pt>
                <c:pt idx="4446">
                  <c:v>49.852769856373669</c:v>
                </c:pt>
                <c:pt idx="4447">
                  <c:v>39.966715334584961</c:v>
                </c:pt>
                <c:pt idx="4448">
                  <c:v>32.672239495515093</c:v>
                </c:pt>
                <c:pt idx="4449">
                  <c:v>27.145164541107913</c:v>
                </c:pt>
                <c:pt idx="4450">
                  <c:v>22.863753881578042</c:v>
                </c:pt>
                <c:pt idx="4451">
                  <c:v>19.484719086977211</c:v>
                </c:pt>
                <c:pt idx="4452">
                  <c:v>16.774769915086676</c:v>
                </c:pt>
                <c:pt idx="4453">
                  <c:v>14.570954742817863</c:v>
                </c:pt>
                <c:pt idx="4454">
                  <c:v>12.756728515552597</c:v>
                </c:pt>
                <c:pt idx="4455">
                  <c:v>11.247000974916638</c:v>
                </c:pt>
                <c:pt idx="4456">
                  <c:v>9.9785105064708297</c:v>
                </c:pt>
                <c:pt idx="4457">
                  <c:v>8.9034617002208698</c:v>
                </c:pt>
                <c:pt idx="4458">
                  <c:v>7.9852214025105264</c:v>
                </c:pt>
                <c:pt idx="4459">
                  <c:v>7.195346552130033</c:v>
                </c:pt>
                <c:pt idx="4460">
                  <c:v>7.8513057431248123</c:v>
                </c:pt>
                <c:pt idx="4461">
                  <c:v>9.4631893589247138</c:v>
                </c:pt>
                <c:pt idx="4462">
                  <c:v>9.1940136371177754</c:v>
                </c:pt>
                <c:pt idx="4463">
                  <c:v>8.2340671595835637</c:v>
                </c:pt>
                <c:pt idx="4464">
                  <c:v>13.301667228417275</c:v>
                </c:pt>
                <c:pt idx="4465">
                  <c:v>49.432497344919661</c:v>
                </c:pt>
                <c:pt idx="4466">
                  <c:v>96.27884988576163</c:v>
                </c:pt>
                <c:pt idx="4467">
                  <c:v>109.57239904096834</c:v>
                </c:pt>
                <c:pt idx="4468">
                  <c:v>196.85800470562918</c:v>
                </c:pt>
                <c:pt idx="4469">
                  <c:v>320.72112586518801</c:v>
                </c:pt>
                <c:pt idx="4470">
                  <c:v>221.23416654930739</c:v>
                </c:pt>
                <c:pt idx="4471">
                  <c:v>183.0242124973974</c:v>
                </c:pt>
                <c:pt idx="4472">
                  <c:v>228.57007762455822</c:v>
                </c:pt>
                <c:pt idx="4473">
                  <c:v>222.89791950300068</c:v>
                </c:pt>
                <c:pt idx="4474">
                  <c:v>201.43227856712255</c:v>
                </c:pt>
                <c:pt idx="4475">
                  <c:v>176.21406886982166</c:v>
                </c:pt>
                <c:pt idx="4476">
                  <c:v>330.84507620449961</c:v>
                </c:pt>
                <c:pt idx="4477">
                  <c:v>326.50006133997226</c:v>
                </c:pt>
                <c:pt idx="4478">
                  <c:v>303.33504067742984</c:v>
                </c:pt>
                <c:pt idx="4479">
                  <c:v>228.84546523205316</c:v>
                </c:pt>
                <c:pt idx="4480">
                  <c:v>261.5841417892637</c:v>
                </c:pt>
                <c:pt idx="4481">
                  <c:v>270.23491588394876</c:v>
                </c:pt>
                <c:pt idx="4482">
                  <c:v>241.74003303473143</c:v>
                </c:pt>
                <c:pt idx="4483">
                  <c:v>434.5498725038986</c:v>
                </c:pt>
                <c:pt idx="4484">
                  <c:v>637.78986971284087</c:v>
                </c:pt>
                <c:pt idx="4485">
                  <c:v>431.81430387904356</c:v>
                </c:pt>
                <c:pt idx="4486">
                  <c:v>294.4873126700395</c:v>
                </c:pt>
                <c:pt idx="4487">
                  <c:v>210.99574676272687</c:v>
                </c:pt>
                <c:pt idx="4488">
                  <c:v>151.82248868500318</c:v>
                </c:pt>
                <c:pt idx="4489">
                  <c:v>106.37380932890979</c:v>
                </c:pt>
                <c:pt idx="4490">
                  <c:v>78.41869477348159</c:v>
                </c:pt>
                <c:pt idx="4491">
                  <c:v>60.006224215966228</c:v>
                </c:pt>
                <c:pt idx="4492">
                  <c:v>47.252507062679811</c:v>
                </c:pt>
                <c:pt idx="4493">
                  <c:v>38.068379923713863</c:v>
                </c:pt>
                <c:pt idx="4494">
                  <c:v>31.246462671860456</c:v>
                </c:pt>
                <c:pt idx="4495">
                  <c:v>49.209289411995172</c:v>
                </c:pt>
                <c:pt idx="4496">
                  <c:v>47.394157637711615</c:v>
                </c:pt>
                <c:pt idx="4497">
                  <c:v>61.180320103664435</c:v>
                </c:pt>
                <c:pt idx="4498">
                  <c:v>76.113001817091558</c:v>
                </c:pt>
                <c:pt idx="4499">
                  <c:v>109.16040711969737</c:v>
                </c:pt>
                <c:pt idx="4500">
                  <c:v>96.13128707654586</c:v>
                </c:pt>
                <c:pt idx="4501">
                  <c:v>93.489946747894024</c:v>
                </c:pt>
                <c:pt idx="4502">
                  <c:v>145.95741538611099</c:v>
                </c:pt>
                <c:pt idx="4503">
                  <c:v>102.88697001038658</c:v>
                </c:pt>
                <c:pt idx="4504">
                  <c:v>81.810514007717572</c:v>
                </c:pt>
                <c:pt idx="4505">
                  <c:v>99.537205507759595</c:v>
                </c:pt>
                <c:pt idx="4506">
                  <c:v>88.050157297246287</c:v>
                </c:pt>
                <c:pt idx="4507">
                  <c:v>74.465796926084238</c:v>
                </c:pt>
                <c:pt idx="4508">
                  <c:v>68.857149033028762</c:v>
                </c:pt>
                <c:pt idx="4509">
                  <c:v>53.452243458456955</c:v>
                </c:pt>
                <c:pt idx="4510">
                  <c:v>42.572083795691888</c:v>
                </c:pt>
                <c:pt idx="4511">
                  <c:v>35.54692551705115</c:v>
                </c:pt>
                <c:pt idx="4512">
                  <c:v>29.339204013072912</c:v>
                </c:pt>
                <c:pt idx="4513">
                  <c:v>24.573665023681176</c:v>
                </c:pt>
                <c:pt idx="4514">
                  <c:v>20.841223069566322</c:v>
                </c:pt>
                <c:pt idx="4515">
                  <c:v>17.867518209345651</c:v>
                </c:pt>
                <c:pt idx="4516">
                  <c:v>15.46305853833818</c:v>
                </c:pt>
                <c:pt idx="4517">
                  <c:v>13.493630606193509</c:v>
                </c:pt>
                <c:pt idx="4518">
                  <c:v>11.862074884410886</c:v>
                </c:pt>
                <c:pt idx="4519">
                  <c:v>10.49669697562628</c:v>
                </c:pt>
                <c:pt idx="4520">
                  <c:v>9.3436907139713181</c:v>
                </c:pt>
                <c:pt idx="4521">
                  <c:v>8.3620617131907977</c:v>
                </c:pt>
                <c:pt idx="4522">
                  <c:v>7.5201516580427148</c:v>
                </c:pt>
                <c:pt idx="4523">
                  <c:v>6.7932120423541278</c:v>
                </c:pt>
                <c:pt idx="4524">
                  <c:v>6.1616807294153464</c:v>
                </c:pt>
                <c:pt idx="4525">
                  <c:v>5.8072040332636252</c:v>
                </c:pt>
                <c:pt idx="4526">
                  <c:v>5.2989142597984031</c:v>
                </c:pt>
                <c:pt idx="4527">
                  <c:v>4.8511706691557404</c:v>
                </c:pt>
                <c:pt idx="4528">
                  <c:v>4.4549544791127769</c:v>
                </c:pt>
                <c:pt idx="4529">
                  <c:v>4.1028441139944016</c:v>
                </c:pt>
                <c:pt idx="4530">
                  <c:v>3.7886899691439968</c:v>
                </c:pt>
                <c:pt idx="4531">
                  <c:v>3.5073635395728506</c:v>
                </c:pt>
                <c:pt idx="4532">
                  <c:v>3.254562153811877</c:v>
                </c:pt>
                <c:pt idx="4533">
                  <c:v>3.0266557044540896</c:v>
                </c:pt>
                <c:pt idx="4534">
                  <c:v>2.8205653946253677</c:v>
                </c:pt>
                <c:pt idx="4535">
                  <c:v>2.63366710523061</c:v>
                </c:pt>
                <c:pt idx="4536">
                  <c:v>2.4637138511077503</c:v>
                </c:pt>
                <c:pt idx="4537">
                  <c:v>2.3178504558811204</c:v>
                </c:pt>
                <c:pt idx="4538">
                  <c:v>2.5797349665310372</c:v>
                </c:pt>
                <c:pt idx="4539">
                  <c:v>3.5285740069158562</c:v>
                </c:pt>
                <c:pt idx="4540">
                  <c:v>3.7960635250194286</c:v>
                </c:pt>
                <c:pt idx="4541">
                  <c:v>3.5139781841190327</c:v>
                </c:pt>
                <c:pt idx="4542">
                  <c:v>3.2605158843641253</c:v>
                </c:pt>
                <c:pt idx="4543">
                  <c:v>3.0320314227241334</c:v>
                </c:pt>
                <c:pt idx="4544">
                  <c:v>2.8254335893937155</c:v>
                </c:pt>
                <c:pt idx="4545">
                  <c:v>2.8096288191659275</c:v>
                </c:pt>
                <c:pt idx="4546">
                  <c:v>2.9875086316136641</c:v>
                </c:pt>
                <c:pt idx="4547">
                  <c:v>2.7851037348718455</c:v>
                </c:pt>
                <c:pt idx="4548">
                  <c:v>2.6014547714262783</c:v>
                </c:pt>
                <c:pt idx="4549">
                  <c:v>2.4343764282381843</c:v>
                </c:pt>
                <c:pt idx="4550">
                  <c:v>2.2819878150538186</c:v>
                </c:pt>
                <c:pt idx="4551">
                  <c:v>2.2356068408380989</c:v>
                </c:pt>
                <c:pt idx="4552">
                  <c:v>2.498796572710495</c:v>
                </c:pt>
                <c:pt idx="4553">
                  <c:v>2.3407886018791451</c:v>
                </c:pt>
                <c:pt idx="4554">
                  <c:v>2.1964618438150478</c:v>
                </c:pt>
                <c:pt idx="4555">
                  <c:v>2.3222652572120994</c:v>
                </c:pt>
                <c:pt idx="4556">
                  <c:v>2.1795196250678379</c:v>
                </c:pt>
                <c:pt idx="4557">
                  <c:v>2.0487939501836503</c:v>
                </c:pt>
                <c:pt idx="4558">
                  <c:v>1.9288133992664029</c:v>
                </c:pt>
                <c:pt idx="4559">
                  <c:v>1.8184650860499312</c:v>
                </c:pt>
                <c:pt idx="4560">
                  <c:v>1.7167742404986539</c:v>
                </c:pt>
                <c:pt idx="4561">
                  <c:v>1.6228843445618268</c:v>
                </c:pt>
                <c:pt idx="4562">
                  <c:v>1.53604050084719</c:v>
                </c:pt>
                <c:pt idx="4563">
                  <c:v>1.4555754492999264</c:v>
                </c:pt>
                <c:pt idx="4564">
                  <c:v>1.3808977630076589</c:v>
                </c:pt>
                <c:pt idx="4565">
                  <c:v>1.3114818453221004</c:v>
                </c:pt>
                <c:pt idx="4566">
                  <c:v>1.2468594223666136</c:v>
                </c:pt>
                <c:pt idx="4567">
                  <c:v>1.186612282035211</c:v>
                </c:pt>
                <c:pt idx="4568">
                  <c:v>1.1303660560794153</c:v>
                </c:pt>
                <c:pt idx="4569">
                  <c:v>1.0777848783396671</c:v>
                </c:pt>
                <c:pt idx="4570">
                  <c:v>1.0285667815375876</c:v>
                </c:pt>
                <c:pt idx="4571">
                  <c:v>0.98243971879326752</c:v>
                </c:pt>
                <c:pt idx="4572">
                  <c:v>0.93915811532339022</c:v>
                </c:pt>
                <c:pt idx="4573">
                  <c:v>0.89849987151224853</c:v>
                </c:pt>
                <c:pt idx="4574">
                  <c:v>0.86026375143491096</c:v>
                </c:pt>
                <c:pt idx="4575">
                  <c:v>0.82426710150591165</c:v>
                </c:pt>
                <c:pt idx="4576">
                  <c:v>0.79034385266798546</c:v>
                </c:pt>
                <c:pt idx="4577">
                  <c:v>0.75841086177623995</c:v>
                </c:pt>
                <c:pt idx="4578">
                  <c:v>0.72819022265233613</c:v>
                </c:pt>
                <c:pt idx="4579">
                  <c:v>0.69962803828866793</c:v>
                </c:pt>
                <c:pt idx="4580">
                  <c:v>0.67260899042288658</c:v>
                </c:pt>
                <c:pt idx="4581">
                  <c:v>0.64702742505356425</c:v>
                </c:pt>
                <c:pt idx="4582">
                  <c:v>0.62278640829238929</c:v>
                </c:pt>
                <c:pt idx="4583">
                  <c:v>0.59979688721422464</c:v>
                </c:pt>
                <c:pt idx="4584">
                  <c:v>0.57797694264778521</c:v>
                </c:pt>
                <c:pt idx="4585">
                  <c:v>0.55725112264048393</c:v>
                </c:pt>
                <c:pt idx="4586">
                  <c:v>0.53754984685388363</c:v>
                </c:pt>
                <c:pt idx="4587">
                  <c:v>0.51880887344453086</c:v>
                </c:pt>
                <c:pt idx="4588">
                  <c:v>0.50096882109448404</c:v>
                </c:pt>
                <c:pt idx="4589">
                  <c:v>0.48397473980632177</c:v>
                </c:pt>
                <c:pt idx="4590">
                  <c:v>0.46777572489345259</c:v>
                </c:pt>
                <c:pt idx="4591">
                  <c:v>0.45232456929873099</c:v>
                </c:pt>
                <c:pt idx="4592">
                  <c:v>0.43757744997991493</c:v>
                </c:pt>
                <c:pt idx="4593">
                  <c:v>0.42349364462373279</c:v>
                </c:pt>
                <c:pt idx="4594">
                  <c:v>0.41003527540341012</c:v>
                </c:pt>
                <c:pt idx="4595">
                  <c:v>0.39716707688760849</c:v>
                </c:pt>
                <c:pt idx="4596">
                  <c:v>0.38485618555040479</c:v>
                </c:pt>
                <c:pt idx="4597">
                  <c:v>0.37307194862955634</c:v>
                </c:pt>
                <c:pt idx="4598">
                  <c:v>0.36178575033992</c:v>
                </c:pt>
                <c:pt idx="4599">
                  <c:v>0.35097085367582498</c:v>
                </c:pt>
                <c:pt idx="4600">
                  <c:v>0.3406022562349032</c:v>
                </c:pt>
                <c:pt idx="4601">
                  <c:v>0.33065655867011901</c:v>
                </c:pt>
                <c:pt idx="4602">
                  <c:v>0.32111184452981928</c:v>
                </c:pt>
                <c:pt idx="4603">
                  <c:v>0.31194757038030818</c:v>
                </c:pt>
                <c:pt idx="4604">
                  <c:v>0.30314446522413752</c:v>
                </c:pt>
                <c:pt idx="4605">
                  <c:v>0.29468443833204411</c:v>
                </c:pt>
                <c:pt idx="4606">
                  <c:v>0.28655049469907085</c:v>
                </c:pt>
                <c:pt idx="4607">
                  <c:v>0.27872665741733543</c:v>
                </c:pt>
                <c:pt idx="4608">
                  <c:v>0.27119789633058045</c:v>
                </c:pt>
                <c:pt idx="4609">
                  <c:v>0.26395006240011037</c:v>
                </c:pt>
                <c:pt idx="4610">
                  <c:v>0.25696982726903489</c:v>
                </c:pt>
                <c:pt idx="4611">
                  <c:v>0.25024462756276095</c:v>
                </c:pt>
                <c:pt idx="4612">
                  <c:v>0.24376261350912476</c:v>
                </c:pt>
                <c:pt idx="4613">
                  <c:v>0.23751260150212769</c:v>
                </c:pt>
                <c:pt idx="4614">
                  <c:v>0.23148403026948017</c:v>
                </c:pt>
                <c:pt idx="4615">
                  <c:v>0.22566692033656552</c:v>
                </c:pt>
                <c:pt idx="4616">
                  <c:v>0.22005183650848067</c:v>
                </c:pt>
                <c:pt idx="4617">
                  <c:v>0.21462985311782223</c:v>
                </c:pt>
                <c:pt idx="4618">
                  <c:v>0.20939252180926132</c:v>
                </c:pt>
                <c:pt idx="4619">
                  <c:v>0.20433184165293783</c:v>
                </c:pt>
                <c:pt idx="4620">
                  <c:v>0.19944023139758757</c:v>
                </c:pt>
                <c:pt idx="4621">
                  <c:v>0.19471050369133031</c:v>
                </c:pt>
                <c:pt idx="4622">
                  <c:v>0.19013584111336668</c:v>
                </c:pt>
                <c:pt idx="4623">
                  <c:v>0.18570977387367532</c:v>
                </c:pt>
                <c:pt idx="4624">
                  <c:v>0.18142615905028897</c:v>
                </c:pt>
                <c:pt idx="4625">
                  <c:v>0.17727916124503823</c:v>
                </c:pt>
                <c:pt idx="4626">
                  <c:v>0.17326323454886711</c:v>
                </c:pt>
                <c:pt idx="4627">
                  <c:v>0.16937310571709283</c:v>
                </c:pt>
                <c:pt idx="4628">
                  <c:v>0.16560375846338607</c:v>
                </c:pt>
                <c:pt idx="4629">
                  <c:v>0.16195041878886565</c:v>
                </c:pt>
                <c:pt idx="4630">
                  <c:v>0.15840854126963125</c:v>
                </c:pt>
                <c:pt idx="4631">
                  <c:v>0.15497379623235033</c:v>
                </c:pt>
                <c:pt idx="4632">
                  <c:v>0.15164205775325135</c:v>
                </c:pt>
                <c:pt idx="4633">
                  <c:v>0.14840939242108714</c:v>
                </c:pt>
                <c:pt idx="4634">
                  <c:v>0.14527204880939135</c:v>
                </c:pt>
                <c:pt idx="4635">
                  <c:v>0.14222644760769262</c:v>
                </c:pt>
                <c:pt idx="4636">
                  <c:v>0.13926917236530595</c:v>
                </c:pt>
                <c:pt idx="4637">
                  <c:v>0.13639696080494781</c:v>
                </c:pt>
                <c:pt idx="4638">
                  <c:v>0.13360669666672623</c:v>
                </c:pt>
                <c:pt idx="4639">
                  <c:v>0.13089540204608704</c:v>
                </c:pt>
                <c:pt idx="4640">
                  <c:v>0.1282602301920715</c:v>
                </c:pt>
                <c:pt idx="4641">
                  <c:v>0.12569845873478347</c:v>
                </c:pt>
                <c:pt idx="4642">
                  <c:v>0.12320748331329205</c:v>
                </c:pt>
                <c:pt idx="4643">
                  <c:v>0.12078481157733918</c:v>
                </c:pt>
                <c:pt idx="4644">
                  <c:v>0.11842805753818585</c:v>
                </c:pt>
                <c:pt idx="4645">
                  <c:v>0.11613493624573271</c:v>
                </c:pt>
                <c:pt idx="4646">
                  <c:v>0.11390325877071775</c:v>
                </c:pt>
                <c:pt idx="4647">
                  <c:v>0.11173092747231646</c:v>
                </c:pt>
                <c:pt idx="4648">
                  <c:v>0.10961593153288296</c:v>
                </c:pt>
                <c:pt idx="4649">
                  <c:v>0.10755634274286181</c:v>
                </c:pt>
                <c:pt idx="4650">
                  <c:v>0.10555031152010051</c:v>
                </c:pt>
                <c:pt idx="4651">
                  <c:v>0.103596063148895</c:v>
                </c:pt>
                <c:pt idx="4652">
                  <c:v>0.10169189422511828</c:v>
                </c:pt>
                <c:pt idx="4653">
                  <c:v>9.9836169294722568E-2</c:v>
                </c:pt>
                <c:pt idx="4654">
                  <c:v>9.8027317673779507E-2</c:v>
                </c:pt>
                <c:pt idx="4655">
                  <c:v>9.6263830439021023E-2</c:v>
                </c:pt>
                <c:pt idx="4656">
                  <c:v>9.4544257578594706E-2</c:v>
                </c:pt>
                <c:pt idx="4657">
                  <c:v>9.2867205293428928E-2</c:v>
                </c:pt>
                <c:pt idx="4658">
                  <c:v>9.1231333440251597E-2</c:v>
                </c:pt>
                <c:pt idx="4659">
                  <c:v>8.9635353107887769E-2</c:v>
                </c:pt>
                <c:pt idx="4660">
                  <c:v>8.8078024319019954E-2</c:v>
                </c:pt>
                <c:pt idx="4661">
                  <c:v>8.6558153850095326E-2</c:v>
                </c:pt>
                <c:pt idx="4662">
                  <c:v>8.507459316254605E-2</c:v>
                </c:pt>
                <c:pt idx="4663">
                  <c:v>8.3626236438921489E-2</c:v>
                </c:pt>
                <c:pt idx="4664">
                  <c:v>8.221201871794348E-2</c:v>
                </c:pt>
                <c:pt idx="4665">
                  <c:v>8.0830914122872702E-2</c:v>
                </c:pt>
                <c:pt idx="4666">
                  <c:v>7.948193417793098E-2</c:v>
                </c:pt>
                <c:pt idx="4667">
                  <c:v>7.8164126207849752E-2</c:v>
                </c:pt>
                <c:pt idx="4668">
                  <c:v>7.6876571815924333E-2</c:v>
                </c:pt>
                <c:pt idx="4669">
                  <c:v>7.5618385436235586E-2</c:v>
                </c:pt>
                <c:pt idx="4670">
                  <c:v>7.4388712955970673E-2</c:v>
                </c:pt>
                <c:pt idx="4671">
                  <c:v>7.3186730404019767E-2</c:v>
                </c:pt>
                <c:pt idx="4672">
                  <c:v>7.2011642702256962E-2</c:v>
                </c:pt>
                <c:pt idx="4673">
                  <c:v>7.0862682476132283E-2</c:v>
                </c:pt>
                <c:pt idx="4674">
                  <c:v>6.9739108921401269E-2</c:v>
                </c:pt>
                <c:pt idx="4675">
                  <c:v>6.864020672400728E-2</c:v>
                </c:pt>
                <c:pt idx="4676">
                  <c:v>6.7565285030309327E-2</c:v>
                </c:pt>
                <c:pt idx="4677">
                  <c:v>6.6513676465011246E-2</c:v>
                </c:pt>
                <c:pt idx="4678">
                  <c:v>6.5484736194304227E-2</c:v>
                </c:pt>
                <c:pt idx="4679">
                  <c:v>6.4477841031876537E-2</c:v>
                </c:pt>
                <c:pt idx="4680">
                  <c:v>6.3492388585582232E-2</c:v>
                </c:pt>
                <c:pt idx="4681">
                  <c:v>6.2527796442684247E-2</c:v>
                </c:pt>
                <c:pt idx="4682">
                  <c:v>6.1583501391708192E-2</c:v>
                </c:pt>
                <c:pt idx="4683">
                  <c:v>6.0658958679054104E-2</c:v>
                </c:pt>
                <c:pt idx="4684">
                  <c:v>5.9753641298614532E-2</c:v>
                </c:pt>
                <c:pt idx="4685">
                  <c:v>5.886703931275112E-2</c:v>
                </c:pt>
                <c:pt idx="4686">
                  <c:v>5.7998659203067016E-2</c:v>
                </c:pt>
                <c:pt idx="4687">
                  <c:v>5.7148023249504312E-2</c:v>
                </c:pt>
                <c:pt idx="4688">
                  <c:v>5.6314668936371708E-2</c:v>
                </c:pt>
                <c:pt idx="4689">
                  <c:v>5.549814838398822E-2</c:v>
                </c:pt>
                <c:pt idx="4690">
                  <c:v>5.4698027804697638E-2</c:v>
                </c:pt>
                <c:pt idx="4691">
                  <c:v>5.3913886982074548E-2</c:v>
                </c:pt>
                <c:pt idx="4692">
                  <c:v>5.3145318772210071E-2</c:v>
                </c:pt>
                <c:pt idx="4693">
                  <c:v>5.2391928626020816E-2</c:v>
                </c:pt>
                <c:pt idx="4694">
                  <c:v>5.1653334131582497E-2</c:v>
                </c:pt>
                <c:pt idx="4695">
                  <c:v>5.092916457554289E-2</c:v>
                </c:pt>
                <c:pt idx="4696">
                  <c:v>5.0219060522716748E-2</c:v>
                </c:pt>
                <c:pt idx="4697">
                  <c:v>4.9522673413013987E-2</c:v>
                </c:pt>
                <c:pt idx="4698">
                  <c:v>4.8839665174894784E-2</c:v>
                </c:pt>
                <c:pt idx="4699">
                  <c:v>4.8169707854589017E-2</c:v>
                </c:pt>
                <c:pt idx="4700">
                  <c:v>4.7512483260353962E-2</c:v>
                </c:pt>
                <c:pt idx="4701">
                  <c:v>4.686768262108356E-2</c:v>
                </c:pt>
                <c:pt idx="4702">
                  <c:v>4.6235006258617414E-2</c:v>
                </c:pt>
                <c:pt idx="4703">
                  <c:v>4.5614163273127499E-2</c:v>
                </c:pt>
                <c:pt idx="4704">
                  <c:v>4.500487124099662E-2</c:v>
                </c:pt>
                <c:pt idx="4705">
                  <c:v>4.4406855924628348E-2</c:v>
                </c:pt>
                <c:pt idx="4706">
                  <c:v>4.3819850993657448E-2</c:v>
                </c:pt>
                <c:pt idx="4707">
                  <c:v>4.3243597757055614E-2</c:v>
                </c:pt>
                <c:pt idx="4708">
                  <c:v>4.2677844905653017E-2</c:v>
                </c:pt>
                <c:pt idx="4709">
                  <c:v>4.2122348264618983E-2</c:v>
                </c:pt>
                <c:pt idx="4710">
                  <c:v>4.1576870555466716E-2</c:v>
                </c:pt>
                <c:pt idx="4711">
                  <c:v>4.104118116717019E-2</c:v>
                </c:pt>
                <c:pt idx="4712">
                  <c:v>4.0515055935999085E-2</c:v>
                </c:pt>
                <c:pt idx="4713">
                  <c:v>3.999827693369707E-2</c:v>
                </c:pt>
                <c:pt idx="4714">
                  <c:v>3.9490632263647782E-2</c:v>
                </c:pt>
                <c:pt idx="4715">
                  <c:v>3.8991915864688323E-2</c:v>
                </c:pt>
                <c:pt idx="4716">
                  <c:v>3.8501927322246832E-2</c:v>
                </c:pt>
                <c:pt idx="4717">
                  <c:v>3.8020471686495798E-2</c:v>
                </c:pt>
                <c:pt idx="4718">
                  <c:v>3.754735929722762E-2</c:v>
                </c:pt>
                <c:pt idx="4719">
                  <c:v>3.7082405615171336E-2</c:v>
                </c:pt>
                <c:pt idx="4720">
                  <c:v>3.6625431059484612E-2</c:v>
                </c:pt>
                <c:pt idx="4721">
                  <c:v>3.6176260851164647E-2</c:v>
                </c:pt>
                <c:pt idx="4722">
                  <c:v>3.5734724862136205E-2</c:v>
                </c:pt>
                <c:pt idx="4723">
                  <c:v>3.5300657469783635E-2</c:v>
                </c:pt>
                <c:pt idx="4724">
                  <c:v>3.4873897416706261E-2</c:v>
                </c:pt>
                <c:pt idx="4725">
                  <c:v>3.4454287675484634E-2</c:v>
                </c:pt>
                <c:pt idx="4726">
                  <c:v>3.404167531825681E-2</c:v>
                </c:pt>
                <c:pt idx="4727">
                  <c:v>3.3635911390910968E-2</c:v>
                </c:pt>
                <c:pt idx="4728">
                  <c:v>3.3236850791710106E-2</c:v>
                </c:pt>
                <c:pt idx="4729">
                  <c:v>3.2844352154173445E-2</c:v>
                </c:pt>
                <c:pt idx="4730">
                  <c:v>3.5814018607246256E-2</c:v>
                </c:pt>
                <c:pt idx="4731">
                  <c:v>0.70118127235576067</c:v>
                </c:pt>
                <c:pt idx="4732">
                  <c:v>0.67407892475953468</c:v>
                </c:pt>
                <c:pt idx="4733">
                  <c:v>0.64841972133885573</c:v>
                </c:pt>
                <c:pt idx="4734">
                  <c:v>0.62410626429935701</c:v>
                </c:pt>
                <c:pt idx="4735">
                  <c:v>0.60104908113251987</c:v>
                </c:pt>
                <c:pt idx="4736">
                  <c:v>0.57916587258462293</c:v>
                </c:pt>
                <c:pt idx="4737">
                  <c:v>0.55838084188656689</c:v>
                </c:pt>
                <c:pt idx="4738">
                  <c:v>0.53862409542226031</c:v>
                </c:pt>
                <c:pt idx="4739">
                  <c:v>0.55839077433338802</c:v>
                </c:pt>
                <c:pt idx="4740">
                  <c:v>0.5386335399799721</c:v>
                </c:pt>
                <c:pt idx="4741">
                  <c:v>0.51984009339177983</c:v>
                </c:pt>
                <c:pt idx="4742">
                  <c:v>0.50195079128940512</c:v>
                </c:pt>
                <c:pt idx="4743">
                  <c:v>0.48491044469475059</c:v>
                </c:pt>
                <c:pt idx="4744">
                  <c:v>0.46866793062355522</c:v>
                </c:pt>
                <c:pt idx="4745">
                  <c:v>0.45317584236347136</c:v>
                </c:pt>
                <c:pt idx="4746">
                  <c:v>0.43839017404441116</c:v>
                </c:pt>
                <c:pt idx="4747">
                  <c:v>0.42427003573543265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9F-44B7-9275-FF5F53061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1062511"/>
        <c:axId val="1871060015"/>
      </c:lineChart>
      <c:dateAx>
        <c:axId val="1871062511"/>
        <c:scaling>
          <c:orientation val="minMax"/>
          <c:max val="31412"/>
          <c:min val="27794"/>
        </c:scaling>
        <c:delete val="0"/>
        <c:axPos val="b"/>
        <c:numFmt formatCode="dd/mm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060015"/>
        <c:crosses val="autoZero"/>
        <c:auto val="1"/>
        <c:lblOffset val="100"/>
        <c:baseTimeUnit val="days"/>
      </c:dateAx>
      <c:valAx>
        <c:axId val="187106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062511"/>
        <c:crosses val="autoZero"/>
        <c:crossBetween val="between"/>
      </c:valAx>
      <c:valAx>
        <c:axId val="1871062927"/>
        <c:scaling>
          <c:orientation val="maxMin"/>
        </c:scaling>
        <c:delete val="0"/>
        <c:axPos val="r"/>
        <c:numFmt formatCode="#.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065423"/>
        <c:crosses val="max"/>
        <c:crossBetween val="between"/>
      </c:valAx>
      <c:dateAx>
        <c:axId val="1871065423"/>
        <c:scaling>
          <c:orientation val="minMax"/>
        </c:scaling>
        <c:delete val="1"/>
        <c:axPos val="t"/>
        <c:numFmt formatCode="dd/mm/yyyy;@" sourceLinked="1"/>
        <c:majorTickMark val="out"/>
        <c:minorTickMark val="none"/>
        <c:tickLblPos val="nextTo"/>
        <c:crossAx val="1871062927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de calibração por dia do ano - Posto Flores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CAWM!$AK$32:$AK$397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CAWM!$AL$32:$AL$397</c:f>
              <c:numCache>
                <c:formatCode>0.00</c:formatCode>
                <c:ptCount val="366"/>
                <c:pt idx="0">
                  <c:v>2.1250000000000002E-2</c:v>
                </c:pt>
                <c:pt idx="1">
                  <c:v>0.5665</c:v>
                </c:pt>
                <c:pt idx="2">
                  <c:v>0.26624999999999999</c:v>
                </c:pt>
                <c:pt idx="3">
                  <c:v>0.23624999999999999</c:v>
                </c:pt>
                <c:pt idx="4">
                  <c:v>0.23249999999999998</c:v>
                </c:pt>
                <c:pt idx="5">
                  <c:v>0.16999999999999998</c:v>
                </c:pt>
                <c:pt idx="6">
                  <c:v>0.13950000000000001</c:v>
                </c:pt>
                <c:pt idx="7">
                  <c:v>0.1255</c:v>
                </c:pt>
                <c:pt idx="8">
                  <c:v>0.11899999999999999</c:v>
                </c:pt>
                <c:pt idx="9">
                  <c:v>0.1125</c:v>
                </c:pt>
                <c:pt idx="10">
                  <c:v>0.1255</c:v>
                </c:pt>
                <c:pt idx="11">
                  <c:v>0.10050000000000001</c:v>
                </c:pt>
                <c:pt idx="12">
                  <c:v>9.4750000000000001E-2</c:v>
                </c:pt>
                <c:pt idx="13">
                  <c:v>8.9249999999999996E-2</c:v>
                </c:pt>
                <c:pt idx="14">
                  <c:v>8.4000000000000005E-2</c:v>
                </c:pt>
                <c:pt idx="15">
                  <c:v>0.10050000000000001</c:v>
                </c:pt>
                <c:pt idx="16">
                  <c:v>8.4000000000000005E-2</c:v>
                </c:pt>
                <c:pt idx="17">
                  <c:v>7.9000000000000001E-2</c:v>
                </c:pt>
                <c:pt idx="18">
                  <c:v>7.4249999999999997E-2</c:v>
                </c:pt>
                <c:pt idx="19">
                  <c:v>0.50375000000000003</c:v>
                </c:pt>
                <c:pt idx="20">
                  <c:v>4.3397499999999996</c:v>
                </c:pt>
                <c:pt idx="21">
                  <c:v>11.23175</c:v>
                </c:pt>
                <c:pt idx="22">
                  <c:v>3.7062500000000003</c:v>
                </c:pt>
                <c:pt idx="23">
                  <c:v>3.0822500000000002</c:v>
                </c:pt>
                <c:pt idx="24">
                  <c:v>1.00725</c:v>
                </c:pt>
                <c:pt idx="25">
                  <c:v>0.61275000000000002</c:v>
                </c:pt>
                <c:pt idx="26">
                  <c:v>0.48450000000000004</c:v>
                </c:pt>
                <c:pt idx="27">
                  <c:v>2.5615000000000001</c:v>
                </c:pt>
                <c:pt idx="28">
                  <c:v>0.54599999999999993</c:v>
                </c:pt>
                <c:pt idx="29">
                  <c:v>2.48075</c:v>
                </c:pt>
                <c:pt idx="30">
                  <c:v>10.4885</c:v>
                </c:pt>
                <c:pt idx="31">
                  <c:v>7.3027499999999996</c:v>
                </c:pt>
                <c:pt idx="32">
                  <c:v>4.1364999999999998</c:v>
                </c:pt>
                <c:pt idx="33">
                  <c:v>3.2764999999999995</c:v>
                </c:pt>
                <c:pt idx="34">
                  <c:v>2.1606666666666667</c:v>
                </c:pt>
                <c:pt idx="35">
                  <c:v>3.2936666666666663</c:v>
                </c:pt>
                <c:pt idx="36">
                  <c:v>29.604333333333333</c:v>
                </c:pt>
                <c:pt idx="37">
                  <c:v>47.732333333333322</c:v>
                </c:pt>
                <c:pt idx="38">
                  <c:v>26.453999999999997</c:v>
                </c:pt>
                <c:pt idx="39">
                  <c:v>20.114666666666668</c:v>
                </c:pt>
                <c:pt idx="40">
                  <c:v>40.537666666666667</c:v>
                </c:pt>
                <c:pt idx="41">
                  <c:v>3.8740000000000001</c:v>
                </c:pt>
                <c:pt idx="42">
                  <c:v>3.1196666666666668</c:v>
                </c:pt>
                <c:pt idx="43">
                  <c:v>1.9390000000000001</c:v>
                </c:pt>
                <c:pt idx="44">
                  <c:v>2.0266666666666668</c:v>
                </c:pt>
                <c:pt idx="45">
                  <c:v>2.4256666666666669</c:v>
                </c:pt>
                <c:pt idx="46">
                  <c:v>8.488999999999999</c:v>
                </c:pt>
                <c:pt idx="47">
                  <c:v>4.0153333333333334</c:v>
                </c:pt>
                <c:pt idx="48">
                  <c:v>2.1623333333333332</c:v>
                </c:pt>
                <c:pt idx="49">
                  <c:v>1.8723333333333334</c:v>
                </c:pt>
                <c:pt idx="50">
                  <c:v>1.3176666666666668</c:v>
                </c:pt>
                <c:pt idx="51">
                  <c:v>1.2173333333333334</c:v>
                </c:pt>
                <c:pt idx="52">
                  <c:v>1.1163333333333334</c:v>
                </c:pt>
                <c:pt idx="53">
                  <c:v>2.8053333333333335</c:v>
                </c:pt>
                <c:pt idx="54">
                  <c:v>40.844000000000001</c:v>
                </c:pt>
                <c:pt idx="55">
                  <c:v>38.373333333333335</c:v>
                </c:pt>
                <c:pt idx="56">
                  <c:v>46.313333333333333</c:v>
                </c:pt>
                <c:pt idx="57">
                  <c:v>29.643000000000001</c:v>
                </c:pt>
                <c:pt idx="58">
                  <c:v>33.594000000000001</c:v>
                </c:pt>
                <c:pt idx="59">
                  <c:v>0</c:v>
                </c:pt>
                <c:pt idx="60">
                  <c:v>65.183666666666667</c:v>
                </c:pt>
                <c:pt idx="61">
                  <c:v>59.285000000000004</c:v>
                </c:pt>
                <c:pt idx="62">
                  <c:v>54.435333333333325</c:v>
                </c:pt>
                <c:pt idx="63">
                  <c:v>174.15833333333333</c:v>
                </c:pt>
                <c:pt idx="64">
                  <c:v>90.327333333333328</c:v>
                </c:pt>
                <c:pt idx="65">
                  <c:v>78.850000000000009</c:v>
                </c:pt>
                <c:pt idx="66">
                  <c:v>280.01366666666667</c:v>
                </c:pt>
                <c:pt idx="67">
                  <c:v>253.23000000000002</c:v>
                </c:pt>
                <c:pt idx="68">
                  <c:v>97.122333333333344</c:v>
                </c:pt>
                <c:pt idx="69">
                  <c:v>123.05766666666666</c:v>
                </c:pt>
                <c:pt idx="70">
                  <c:v>45.417333333333339</c:v>
                </c:pt>
                <c:pt idx="71">
                  <c:v>38.871666666666663</c:v>
                </c:pt>
                <c:pt idx="72">
                  <c:v>32.881999999999998</c:v>
                </c:pt>
                <c:pt idx="73">
                  <c:v>29.297333333333331</c:v>
                </c:pt>
                <c:pt idx="74">
                  <c:v>50.686</c:v>
                </c:pt>
                <c:pt idx="75">
                  <c:v>44.895333333333326</c:v>
                </c:pt>
                <c:pt idx="76">
                  <c:v>31.724666666666664</c:v>
                </c:pt>
                <c:pt idx="77">
                  <c:v>33.393000000000008</c:v>
                </c:pt>
                <c:pt idx="78">
                  <c:v>53.083333333333336</c:v>
                </c:pt>
                <c:pt idx="79">
                  <c:v>18.446666666666665</c:v>
                </c:pt>
                <c:pt idx="80">
                  <c:v>45.755000000000003</c:v>
                </c:pt>
                <c:pt idx="81">
                  <c:v>76.951999999999998</c:v>
                </c:pt>
                <c:pt idx="82">
                  <c:v>103.58666666666666</c:v>
                </c:pt>
                <c:pt idx="83">
                  <c:v>140.81466666666668</c:v>
                </c:pt>
                <c:pt idx="84">
                  <c:v>169.452</c:v>
                </c:pt>
                <c:pt idx="85">
                  <c:v>48.452333333333343</c:v>
                </c:pt>
                <c:pt idx="86">
                  <c:v>32.210333333333331</c:v>
                </c:pt>
                <c:pt idx="87">
                  <c:v>42.730333333333334</c:v>
                </c:pt>
                <c:pt idx="88">
                  <c:v>51.074333333333335</c:v>
                </c:pt>
                <c:pt idx="89">
                  <c:v>33.767333333333333</c:v>
                </c:pt>
                <c:pt idx="90">
                  <c:v>27.166333333333331</c:v>
                </c:pt>
                <c:pt idx="91">
                  <c:v>14.221666666666666</c:v>
                </c:pt>
                <c:pt idx="92">
                  <c:v>10.231999999999999</c:v>
                </c:pt>
                <c:pt idx="93">
                  <c:v>7.2703333333333333</c:v>
                </c:pt>
                <c:pt idx="94">
                  <c:v>39.484333333333332</c:v>
                </c:pt>
                <c:pt idx="95">
                  <c:v>36.701333333333331</c:v>
                </c:pt>
                <c:pt idx="96">
                  <c:v>28.635999999999999</c:v>
                </c:pt>
                <c:pt idx="97">
                  <c:v>33.522333333333329</c:v>
                </c:pt>
                <c:pt idx="98">
                  <c:v>30.212999999999997</c:v>
                </c:pt>
                <c:pt idx="99">
                  <c:v>19.064666666666664</c:v>
                </c:pt>
                <c:pt idx="100">
                  <c:v>23.289000000000001</c:v>
                </c:pt>
                <c:pt idx="101">
                  <c:v>81.08</c:v>
                </c:pt>
                <c:pt idx="102">
                  <c:v>38.48533333333333</c:v>
                </c:pt>
                <c:pt idx="103">
                  <c:v>42.972333333333331</c:v>
                </c:pt>
                <c:pt idx="104">
                  <c:v>65.576000000000008</c:v>
                </c:pt>
                <c:pt idx="105">
                  <c:v>78.25633333333333</c:v>
                </c:pt>
                <c:pt idx="106">
                  <c:v>70.833333333333329</c:v>
                </c:pt>
                <c:pt idx="107">
                  <c:v>90.867000000000004</c:v>
                </c:pt>
                <c:pt idx="108">
                  <c:v>108.53933333333335</c:v>
                </c:pt>
                <c:pt idx="109">
                  <c:v>154.94266666666667</c:v>
                </c:pt>
                <c:pt idx="110">
                  <c:v>96.86099999999999</c:v>
                </c:pt>
                <c:pt idx="111">
                  <c:v>126.93933333333332</c:v>
                </c:pt>
                <c:pt idx="112">
                  <c:v>157.85766666666666</c:v>
                </c:pt>
                <c:pt idx="113">
                  <c:v>100.72033333333333</c:v>
                </c:pt>
                <c:pt idx="114">
                  <c:v>41.871333333333332</c:v>
                </c:pt>
                <c:pt idx="115">
                  <c:v>90.00333333333333</c:v>
                </c:pt>
                <c:pt idx="116">
                  <c:v>141.25966666666667</c:v>
                </c:pt>
                <c:pt idx="117">
                  <c:v>102.73466666666667</c:v>
                </c:pt>
                <c:pt idx="118">
                  <c:v>182.91800000000001</c:v>
                </c:pt>
                <c:pt idx="119">
                  <c:v>92.840333333333319</c:v>
                </c:pt>
                <c:pt idx="120">
                  <c:v>56.18266666666667</c:v>
                </c:pt>
                <c:pt idx="121">
                  <c:v>80.171999999999997</c:v>
                </c:pt>
                <c:pt idx="122">
                  <c:v>70.213999999999999</c:v>
                </c:pt>
                <c:pt idx="123">
                  <c:v>40.783999999999999</c:v>
                </c:pt>
                <c:pt idx="124">
                  <c:v>45.30533333333333</c:v>
                </c:pt>
                <c:pt idx="125">
                  <c:v>64.059333333333328</c:v>
                </c:pt>
                <c:pt idx="126">
                  <c:v>45.478666666666669</c:v>
                </c:pt>
                <c:pt idx="127">
                  <c:v>24.250666666666664</c:v>
                </c:pt>
                <c:pt idx="128">
                  <c:v>31.831</c:v>
                </c:pt>
                <c:pt idx="129">
                  <c:v>26.767666666666667</c:v>
                </c:pt>
                <c:pt idx="130">
                  <c:v>21.49666666666667</c:v>
                </c:pt>
                <c:pt idx="131">
                  <c:v>37.562666666666665</c:v>
                </c:pt>
                <c:pt idx="132">
                  <c:v>44.877999999999993</c:v>
                </c:pt>
                <c:pt idx="133">
                  <c:v>70.140333333333345</c:v>
                </c:pt>
                <c:pt idx="134">
                  <c:v>24.708000000000002</c:v>
                </c:pt>
                <c:pt idx="135">
                  <c:v>26.057999999999996</c:v>
                </c:pt>
                <c:pt idx="136">
                  <c:v>20.425666666666668</c:v>
                </c:pt>
                <c:pt idx="137">
                  <c:v>18.655666666666665</c:v>
                </c:pt>
                <c:pt idx="138">
                  <c:v>16.980666666666664</c:v>
                </c:pt>
                <c:pt idx="139">
                  <c:v>18.634</c:v>
                </c:pt>
                <c:pt idx="140">
                  <c:v>18.885999999999999</c:v>
                </c:pt>
                <c:pt idx="141">
                  <c:v>18.013999999999999</c:v>
                </c:pt>
                <c:pt idx="142">
                  <c:v>18.275000000000002</c:v>
                </c:pt>
                <c:pt idx="143">
                  <c:v>29.312666666666662</c:v>
                </c:pt>
                <c:pt idx="144">
                  <c:v>20.574333333333332</c:v>
                </c:pt>
                <c:pt idx="145">
                  <c:v>18.305333333333333</c:v>
                </c:pt>
                <c:pt idx="146">
                  <c:v>13.876666666666665</c:v>
                </c:pt>
                <c:pt idx="147">
                  <c:v>10.670333333333332</c:v>
                </c:pt>
                <c:pt idx="148">
                  <c:v>16.996333333333332</c:v>
                </c:pt>
                <c:pt idx="149">
                  <c:v>10.613999999999999</c:v>
                </c:pt>
                <c:pt idx="150">
                  <c:v>7.7833333333333341</c:v>
                </c:pt>
                <c:pt idx="151">
                  <c:v>6.6340000000000003</c:v>
                </c:pt>
                <c:pt idx="152">
                  <c:v>5.5773333333333328</c:v>
                </c:pt>
                <c:pt idx="153">
                  <c:v>4.8206666666666669</c:v>
                </c:pt>
                <c:pt idx="154">
                  <c:v>4.7236666666666665</c:v>
                </c:pt>
                <c:pt idx="155">
                  <c:v>4.1793333333333331</c:v>
                </c:pt>
                <c:pt idx="156">
                  <c:v>3.7623333333333329</c:v>
                </c:pt>
                <c:pt idx="157">
                  <c:v>3.5630000000000002</c:v>
                </c:pt>
                <c:pt idx="158">
                  <c:v>3.1763333333333335</c:v>
                </c:pt>
                <c:pt idx="159">
                  <c:v>2.3640000000000003</c:v>
                </c:pt>
                <c:pt idx="160">
                  <c:v>2.2239999999999998</c:v>
                </c:pt>
                <c:pt idx="161">
                  <c:v>2.0880000000000001</c:v>
                </c:pt>
                <c:pt idx="162">
                  <c:v>2.2443333333333335</c:v>
                </c:pt>
                <c:pt idx="163">
                  <c:v>2.0333333333333332</c:v>
                </c:pt>
                <c:pt idx="164">
                  <c:v>1.798</c:v>
                </c:pt>
                <c:pt idx="165">
                  <c:v>1.5036666666666667</c:v>
                </c:pt>
                <c:pt idx="166">
                  <c:v>1.4516666666666669</c:v>
                </c:pt>
                <c:pt idx="167">
                  <c:v>1.391</c:v>
                </c:pt>
                <c:pt idx="168">
                  <c:v>1.333</c:v>
                </c:pt>
                <c:pt idx="169">
                  <c:v>1.3176666666666668</c:v>
                </c:pt>
                <c:pt idx="170">
                  <c:v>1.3176666666666668</c:v>
                </c:pt>
                <c:pt idx="171">
                  <c:v>1.391</c:v>
                </c:pt>
                <c:pt idx="172">
                  <c:v>1.4733333333333334</c:v>
                </c:pt>
                <c:pt idx="173">
                  <c:v>1.4733333333333334</c:v>
                </c:pt>
                <c:pt idx="174">
                  <c:v>1.3166666666666667</c:v>
                </c:pt>
                <c:pt idx="175">
                  <c:v>1.3620000000000001</c:v>
                </c:pt>
                <c:pt idx="176">
                  <c:v>1.3483333333333334</c:v>
                </c:pt>
                <c:pt idx="177">
                  <c:v>1.7403333333333333</c:v>
                </c:pt>
                <c:pt idx="178">
                  <c:v>3.6566666666666667</c:v>
                </c:pt>
                <c:pt idx="179">
                  <c:v>2.2033333333333336</c:v>
                </c:pt>
                <c:pt idx="180">
                  <c:v>1.7753333333333334</c:v>
                </c:pt>
                <c:pt idx="181">
                  <c:v>1.2149999999999999</c:v>
                </c:pt>
                <c:pt idx="182">
                  <c:v>1.2149999999999999</c:v>
                </c:pt>
                <c:pt idx="183">
                  <c:v>1.1493333333333335</c:v>
                </c:pt>
                <c:pt idx="184">
                  <c:v>1.0826666666666667</c:v>
                </c:pt>
                <c:pt idx="185">
                  <c:v>1.038</c:v>
                </c:pt>
                <c:pt idx="186">
                  <c:v>1.038</c:v>
                </c:pt>
                <c:pt idx="187">
                  <c:v>0.95533333333333326</c:v>
                </c:pt>
                <c:pt idx="188">
                  <c:v>0.96466666666666667</c:v>
                </c:pt>
                <c:pt idx="189">
                  <c:v>0.93100000000000005</c:v>
                </c:pt>
                <c:pt idx="190">
                  <c:v>0.91800000000000004</c:v>
                </c:pt>
                <c:pt idx="191">
                  <c:v>1.5960000000000001</c:v>
                </c:pt>
                <c:pt idx="192">
                  <c:v>1.4063333333333334</c:v>
                </c:pt>
                <c:pt idx="193">
                  <c:v>1.103</c:v>
                </c:pt>
                <c:pt idx="194">
                  <c:v>1.0216666666666667</c:v>
                </c:pt>
                <c:pt idx="195">
                  <c:v>0.98799999999999999</c:v>
                </c:pt>
                <c:pt idx="196">
                  <c:v>0.90700000000000003</c:v>
                </c:pt>
                <c:pt idx="197">
                  <c:v>0.85866666666666669</c:v>
                </c:pt>
                <c:pt idx="198">
                  <c:v>6.5123333333333342</c:v>
                </c:pt>
                <c:pt idx="199">
                  <c:v>2.19</c:v>
                </c:pt>
                <c:pt idx="200">
                  <c:v>2.4956666666666667</c:v>
                </c:pt>
                <c:pt idx="201">
                  <c:v>5.1163333333333334</c:v>
                </c:pt>
                <c:pt idx="202">
                  <c:v>3.4920000000000004</c:v>
                </c:pt>
                <c:pt idx="203">
                  <c:v>3.4323333333333337</c:v>
                </c:pt>
                <c:pt idx="204">
                  <c:v>3.4216666666666669</c:v>
                </c:pt>
                <c:pt idx="205">
                  <c:v>1.6313333333333333</c:v>
                </c:pt>
                <c:pt idx="206">
                  <c:v>1.1383333333333334</c:v>
                </c:pt>
                <c:pt idx="207">
                  <c:v>1.2503333333333333</c:v>
                </c:pt>
                <c:pt idx="208">
                  <c:v>1.3443333333333332</c:v>
                </c:pt>
                <c:pt idx="209">
                  <c:v>1.1013333333333335</c:v>
                </c:pt>
                <c:pt idx="210">
                  <c:v>1.0113333333333332</c:v>
                </c:pt>
                <c:pt idx="211">
                  <c:v>1.0113333333333332</c:v>
                </c:pt>
                <c:pt idx="212">
                  <c:v>0.95233333333333337</c:v>
                </c:pt>
                <c:pt idx="213">
                  <c:v>0.95766666666666678</c:v>
                </c:pt>
                <c:pt idx="214">
                  <c:v>0.94700000000000006</c:v>
                </c:pt>
                <c:pt idx="215">
                  <c:v>0.93100000000000005</c:v>
                </c:pt>
                <c:pt idx="216">
                  <c:v>0.93100000000000005</c:v>
                </c:pt>
                <c:pt idx="217">
                  <c:v>0.94166666666666676</c:v>
                </c:pt>
                <c:pt idx="218">
                  <c:v>0.78066666666666673</c:v>
                </c:pt>
                <c:pt idx="219">
                  <c:v>0.68766666666666654</c:v>
                </c:pt>
                <c:pt idx="220">
                  <c:v>0.68766666666666654</c:v>
                </c:pt>
                <c:pt idx="221">
                  <c:v>0.6349999999999999</c:v>
                </c:pt>
                <c:pt idx="222">
                  <c:v>0.56433333333333335</c:v>
                </c:pt>
                <c:pt idx="223">
                  <c:v>0.56433333333333335</c:v>
                </c:pt>
                <c:pt idx="224">
                  <c:v>0.53200000000000003</c:v>
                </c:pt>
                <c:pt idx="225">
                  <c:v>0.50466666666666671</c:v>
                </c:pt>
                <c:pt idx="226">
                  <c:v>0.50466666666666671</c:v>
                </c:pt>
                <c:pt idx="227">
                  <c:v>0.4956666666666667</c:v>
                </c:pt>
                <c:pt idx="228">
                  <c:v>0.4956666666666667</c:v>
                </c:pt>
                <c:pt idx="229">
                  <c:v>0.46166666666666667</c:v>
                </c:pt>
                <c:pt idx="230">
                  <c:v>0.45300000000000001</c:v>
                </c:pt>
                <c:pt idx="231">
                  <c:v>0.43933333333333335</c:v>
                </c:pt>
                <c:pt idx="232">
                  <c:v>0.43933333333333335</c:v>
                </c:pt>
                <c:pt idx="233">
                  <c:v>0.43933333333333335</c:v>
                </c:pt>
                <c:pt idx="234">
                  <c:v>0.434</c:v>
                </c:pt>
                <c:pt idx="235">
                  <c:v>0.41533333333333333</c:v>
                </c:pt>
                <c:pt idx="236">
                  <c:v>0.38800000000000007</c:v>
                </c:pt>
                <c:pt idx="237">
                  <c:v>0.36933333333333335</c:v>
                </c:pt>
                <c:pt idx="238">
                  <c:v>0.35699999999999998</c:v>
                </c:pt>
                <c:pt idx="239">
                  <c:v>0.33466666666666667</c:v>
                </c:pt>
                <c:pt idx="240">
                  <c:v>0.32766666666666672</c:v>
                </c:pt>
                <c:pt idx="241">
                  <c:v>0.21099999999999999</c:v>
                </c:pt>
                <c:pt idx="242">
                  <c:v>0.21099999999999999</c:v>
                </c:pt>
                <c:pt idx="243">
                  <c:v>0.21099999999999999</c:v>
                </c:pt>
                <c:pt idx="244">
                  <c:v>0.31</c:v>
                </c:pt>
                <c:pt idx="245">
                  <c:v>0.31</c:v>
                </c:pt>
                <c:pt idx="246">
                  <c:v>0.31</c:v>
                </c:pt>
                <c:pt idx="247">
                  <c:v>0.30349999999999999</c:v>
                </c:pt>
                <c:pt idx="248">
                  <c:v>0.30349999999999999</c:v>
                </c:pt>
                <c:pt idx="249">
                  <c:v>0.29749999999999999</c:v>
                </c:pt>
                <c:pt idx="250">
                  <c:v>0.29749999999999999</c:v>
                </c:pt>
                <c:pt idx="251">
                  <c:v>0.29149999999999998</c:v>
                </c:pt>
                <c:pt idx="252">
                  <c:v>0.29149999999999998</c:v>
                </c:pt>
                <c:pt idx="253">
                  <c:v>0.29149999999999998</c:v>
                </c:pt>
                <c:pt idx="254">
                  <c:v>0.28100000000000003</c:v>
                </c:pt>
                <c:pt idx="255">
                  <c:v>0.26900000000000002</c:v>
                </c:pt>
                <c:pt idx="256">
                  <c:v>0.24099999999999999</c:v>
                </c:pt>
                <c:pt idx="257">
                  <c:v>0.23649999999999999</c:v>
                </c:pt>
                <c:pt idx="258">
                  <c:v>0.23649999999999999</c:v>
                </c:pt>
                <c:pt idx="259">
                  <c:v>0.23649999999999999</c:v>
                </c:pt>
                <c:pt idx="260">
                  <c:v>0.23649999999999999</c:v>
                </c:pt>
                <c:pt idx="261">
                  <c:v>0.25600000000000001</c:v>
                </c:pt>
                <c:pt idx="262">
                  <c:v>0.26800000000000002</c:v>
                </c:pt>
                <c:pt idx="263">
                  <c:v>0.251</c:v>
                </c:pt>
                <c:pt idx="264">
                  <c:v>0.23649999999999999</c:v>
                </c:pt>
                <c:pt idx="265">
                  <c:v>0.22549999999999998</c:v>
                </c:pt>
                <c:pt idx="266">
                  <c:v>0.186</c:v>
                </c:pt>
                <c:pt idx="267">
                  <c:v>0.14100000000000001</c:v>
                </c:pt>
                <c:pt idx="268">
                  <c:v>0.13700000000000001</c:v>
                </c:pt>
                <c:pt idx="269">
                  <c:v>0.13350000000000001</c:v>
                </c:pt>
                <c:pt idx="270">
                  <c:v>0.13350000000000001</c:v>
                </c:pt>
                <c:pt idx="271">
                  <c:v>9.8500000000000004E-2</c:v>
                </c:pt>
                <c:pt idx="272">
                  <c:v>9.8500000000000004E-2</c:v>
                </c:pt>
                <c:pt idx="273">
                  <c:v>9.8500000000000004E-2</c:v>
                </c:pt>
                <c:pt idx="274">
                  <c:v>0.35699999999999998</c:v>
                </c:pt>
                <c:pt idx="275">
                  <c:v>0.58699999999999997</c:v>
                </c:pt>
                <c:pt idx="276">
                  <c:v>0.502</c:v>
                </c:pt>
                <c:pt idx="277">
                  <c:v>0.47599999999999998</c:v>
                </c:pt>
                <c:pt idx="278">
                  <c:v>0.42599999999999999</c:v>
                </c:pt>
                <c:pt idx="279">
                  <c:v>0.42599999999999999</c:v>
                </c:pt>
                <c:pt idx="280">
                  <c:v>0.40200000000000002</c:v>
                </c:pt>
                <c:pt idx="281">
                  <c:v>0.379</c:v>
                </c:pt>
                <c:pt idx="282">
                  <c:v>0.379</c:v>
                </c:pt>
                <c:pt idx="283">
                  <c:v>0.35699999999999998</c:v>
                </c:pt>
                <c:pt idx="284">
                  <c:v>0.35699999999999998</c:v>
                </c:pt>
                <c:pt idx="285">
                  <c:v>0.33600000000000002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17.451000000000001</c:v>
                </c:pt>
                <c:pt idx="341">
                  <c:v>11.36</c:v>
                </c:pt>
                <c:pt idx="342">
                  <c:v>3.3660000000000001</c:v>
                </c:pt>
                <c:pt idx="343">
                  <c:v>1.65</c:v>
                </c:pt>
                <c:pt idx="344">
                  <c:v>1.0229999999999999</c:v>
                </c:pt>
                <c:pt idx="345">
                  <c:v>0.82199999999999995</c:v>
                </c:pt>
                <c:pt idx="346">
                  <c:v>0.68100000000000005</c:v>
                </c:pt>
                <c:pt idx="347">
                  <c:v>0.52900000000000003</c:v>
                </c:pt>
                <c:pt idx="348">
                  <c:v>0.45</c:v>
                </c:pt>
                <c:pt idx="349">
                  <c:v>0.45</c:v>
                </c:pt>
                <c:pt idx="350">
                  <c:v>0.42599999999999999</c:v>
                </c:pt>
                <c:pt idx="351">
                  <c:v>0.35699999999999998</c:v>
                </c:pt>
                <c:pt idx="352">
                  <c:v>0.35699999999999998</c:v>
                </c:pt>
                <c:pt idx="353">
                  <c:v>0.27800000000000002</c:v>
                </c:pt>
                <c:pt idx="354">
                  <c:v>0.24299999999999999</c:v>
                </c:pt>
                <c:pt idx="355">
                  <c:v>0.22700000000000001</c:v>
                </c:pt>
                <c:pt idx="356">
                  <c:v>0.22700000000000001</c:v>
                </c:pt>
                <c:pt idx="357">
                  <c:v>0.21199999999999999</c:v>
                </c:pt>
                <c:pt idx="358">
                  <c:v>0.19700000000000001</c:v>
                </c:pt>
                <c:pt idx="359">
                  <c:v>0.19700000000000001</c:v>
                </c:pt>
                <c:pt idx="360">
                  <c:v>0.17</c:v>
                </c:pt>
                <c:pt idx="361">
                  <c:v>0.112</c:v>
                </c:pt>
                <c:pt idx="362">
                  <c:v>9.4E-2</c:v>
                </c:pt>
                <c:pt idx="363">
                  <c:v>9.4E-2</c:v>
                </c:pt>
                <c:pt idx="364">
                  <c:v>7.6999999999999999E-2</c:v>
                </c:pt>
                <c:pt idx="365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D-4643-A69A-9DB25B2D7EC0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CAWM!$AK$32:$AK$397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CAWM!$AM$32:$AM$397</c:f>
              <c:numCache>
                <c:formatCode>0.00</c:formatCode>
                <c:ptCount val="366"/>
                <c:pt idx="0">
                  <c:v>5.0321016405200182E-2</c:v>
                </c:pt>
                <c:pt idx="1">
                  <c:v>4.9462543649995902E-2</c:v>
                </c:pt>
                <c:pt idx="2">
                  <c:v>4.8625243972937653E-2</c:v>
                </c:pt>
                <c:pt idx="3">
                  <c:v>4.7808429185560011E-2</c:v>
                </c:pt>
                <c:pt idx="4">
                  <c:v>4.7011438877057096E-2</c:v>
                </c:pt>
                <c:pt idx="5">
                  <c:v>4.6233639097436524E-2</c:v>
                </c:pt>
                <c:pt idx="6">
                  <c:v>4.5474421079608023E-2</c:v>
                </c:pt>
                <c:pt idx="7">
                  <c:v>4.4733200049260027E-2</c:v>
                </c:pt>
                <c:pt idx="8">
                  <c:v>4.400941409670836E-2</c:v>
                </c:pt>
                <c:pt idx="9">
                  <c:v>4.3302523110207963E-2</c:v>
                </c:pt>
                <c:pt idx="10">
                  <c:v>4.2612007766931519E-2</c:v>
                </c:pt>
                <c:pt idx="11">
                  <c:v>4.1937368578079517E-2</c:v>
                </c:pt>
                <c:pt idx="12">
                  <c:v>4.1278124984828274E-2</c:v>
                </c:pt>
                <c:pt idx="13">
                  <c:v>4.0633814502046034E-2</c:v>
                </c:pt>
                <c:pt idx="14">
                  <c:v>4.0081007615131684E-2</c:v>
                </c:pt>
                <c:pt idx="15">
                  <c:v>3.9465096746149383E-2</c:v>
                </c:pt>
                <c:pt idx="16">
                  <c:v>3.8862832460821249E-2</c:v>
                </c:pt>
                <c:pt idx="17">
                  <c:v>3.8278097201490453E-2</c:v>
                </c:pt>
                <c:pt idx="18">
                  <c:v>4.0769369608952513E-2</c:v>
                </c:pt>
                <c:pt idx="19">
                  <c:v>0.67665395939474027</c:v>
                </c:pt>
                <c:pt idx="20">
                  <c:v>4.7364087445881227</c:v>
                </c:pt>
                <c:pt idx="21">
                  <c:v>10.267766941568667</c:v>
                </c:pt>
                <c:pt idx="22">
                  <c:v>8.4151392657744708</c:v>
                </c:pt>
                <c:pt idx="23">
                  <c:v>6.9875797254091569</c:v>
                </c:pt>
                <c:pt idx="24">
                  <c:v>5.884195285957448</c:v>
                </c:pt>
                <c:pt idx="25">
                  <c:v>5.0149483687696073</c:v>
                </c:pt>
                <c:pt idx="26">
                  <c:v>4.3188687001021231</c:v>
                </c:pt>
                <c:pt idx="27">
                  <c:v>3.7534990545361056</c:v>
                </c:pt>
                <c:pt idx="28">
                  <c:v>3.2885505532002215</c:v>
                </c:pt>
                <c:pt idx="29">
                  <c:v>17.414786069816621</c:v>
                </c:pt>
                <c:pt idx="30">
                  <c:v>13.515916354564048</c:v>
                </c:pt>
                <c:pt idx="31">
                  <c:v>10.765553556898325</c:v>
                </c:pt>
                <c:pt idx="32">
                  <c:v>8.9086285516050854</c:v>
                </c:pt>
                <c:pt idx="33">
                  <c:v>7.6241876120057439</c:v>
                </c:pt>
                <c:pt idx="34">
                  <c:v>11.61129572228711</c:v>
                </c:pt>
                <c:pt idx="35">
                  <c:v>25.950197275611004</c:v>
                </c:pt>
                <c:pt idx="36">
                  <c:v>38.07121467865327</c:v>
                </c:pt>
                <c:pt idx="37">
                  <c:v>41.637124733155169</c:v>
                </c:pt>
                <c:pt idx="38">
                  <c:v>32.047450684919085</c:v>
                </c:pt>
                <c:pt idx="39">
                  <c:v>23.987687199950358</c:v>
                </c:pt>
                <c:pt idx="40">
                  <c:v>18.585474029175426</c:v>
                </c:pt>
                <c:pt idx="41">
                  <c:v>15.206097209848553</c:v>
                </c:pt>
                <c:pt idx="42">
                  <c:v>12.40353492375373</c:v>
                </c:pt>
                <c:pt idx="43">
                  <c:v>16.077451735259668</c:v>
                </c:pt>
                <c:pt idx="44">
                  <c:v>17.643207212699583</c:v>
                </c:pt>
                <c:pt idx="45">
                  <c:v>14.170853008038188</c:v>
                </c:pt>
                <c:pt idx="46">
                  <c:v>11.619093626965112</c:v>
                </c:pt>
                <c:pt idx="47">
                  <c:v>9.6849543236048437</c:v>
                </c:pt>
                <c:pt idx="48">
                  <c:v>8.4012430398670777</c:v>
                </c:pt>
                <c:pt idx="49">
                  <c:v>8.2098380894736582</c:v>
                </c:pt>
                <c:pt idx="50">
                  <c:v>7.0211555786147288</c:v>
                </c:pt>
                <c:pt idx="51">
                  <c:v>6.068009543168686</c:v>
                </c:pt>
                <c:pt idx="52">
                  <c:v>5.2926368264618819</c:v>
                </c:pt>
                <c:pt idx="53">
                  <c:v>6.1876077352974761</c:v>
                </c:pt>
                <c:pt idx="54">
                  <c:v>19.149695114078536</c:v>
                </c:pt>
                <c:pt idx="55">
                  <c:v>31.547621297272087</c:v>
                </c:pt>
                <c:pt idx="56">
                  <c:v>36.90624438619065</c:v>
                </c:pt>
                <c:pt idx="57">
                  <c:v>45.64224328762878</c:v>
                </c:pt>
                <c:pt idx="58">
                  <c:v>69.993819831817888</c:v>
                </c:pt>
                <c:pt idx="59">
                  <c:v>0</c:v>
                </c:pt>
                <c:pt idx="60">
                  <c:v>84.236949528853231</c:v>
                </c:pt>
                <c:pt idx="61">
                  <c:v>91.634727752846857</c:v>
                </c:pt>
                <c:pt idx="62">
                  <c:v>117.00613048483802</c:v>
                </c:pt>
                <c:pt idx="63">
                  <c:v>91.326049421937114</c:v>
                </c:pt>
                <c:pt idx="64">
                  <c:v>84.278628941965849</c:v>
                </c:pt>
                <c:pt idx="65">
                  <c:v>114.46068214582154</c:v>
                </c:pt>
                <c:pt idx="66">
                  <c:v>157.67458848583564</c:v>
                </c:pt>
                <c:pt idx="67">
                  <c:v>101.69607328998579</c:v>
                </c:pt>
                <c:pt idx="68">
                  <c:v>84.14589519613007</c:v>
                </c:pt>
                <c:pt idx="69">
                  <c:v>69.234521930931365</c:v>
                </c:pt>
                <c:pt idx="70">
                  <c:v>51.205222031334898</c:v>
                </c:pt>
                <c:pt idx="71">
                  <c:v>46.388829631609639</c:v>
                </c:pt>
                <c:pt idx="72">
                  <c:v>69.023632038194776</c:v>
                </c:pt>
                <c:pt idx="73">
                  <c:v>56.064539524133203</c:v>
                </c:pt>
                <c:pt idx="74">
                  <c:v>58.906245546269979</c:v>
                </c:pt>
                <c:pt idx="75">
                  <c:v>43.000027907226347</c:v>
                </c:pt>
                <c:pt idx="76">
                  <c:v>32.826622222933764</c:v>
                </c:pt>
                <c:pt idx="77">
                  <c:v>25.901505039332203</c:v>
                </c:pt>
                <c:pt idx="78">
                  <c:v>21.979803800046785</c:v>
                </c:pt>
                <c:pt idx="79">
                  <c:v>18.052145304462734</c:v>
                </c:pt>
                <c:pt idx="80">
                  <c:v>29.991410743935702</c:v>
                </c:pt>
                <c:pt idx="81">
                  <c:v>88.101930283344771</c:v>
                </c:pt>
                <c:pt idx="82">
                  <c:v>94.160069688904073</c:v>
                </c:pt>
                <c:pt idx="83">
                  <c:v>102.19098104236595</c:v>
                </c:pt>
                <c:pt idx="84">
                  <c:v>100.83360861551064</c:v>
                </c:pt>
                <c:pt idx="85">
                  <c:v>63.796659127363625</c:v>
                </c:pt>
                <c:pt idx="86">
                  <c:v>46.82860418324892</c:v>
                </c:pt>
                <c:pt idx="87">
                  <c:v>41.306117015552481</c:v>
                </c:pt>
                <c:pt idx="88">
                  <c:v>33.046103106303036</c:v>
                </c:pt>
                <c:pt idx="89">
                  <c:v>26.777553340868611</c:v>
                </c:pt>
                <c:pt idx="90">
                  <c:v>21.65214274997501</c:v>
                </c:pt>
                <c:pt idx="91">
                  <c:v>17.86022670832546</c:v>
                </c:pt>
                <c:pt idx="92">
                  <c:v>16.0143323870271</c:v>
                </c:pt>
                <c:pt idx="93">
                  <c:v>18.639268499998991</c:v>
                </c:pt>
                <c:pt idx="94">
                  <c:v>29.27571711885464</c:v>
                </c:pt>
                <c:pt idx="95">
                  <c:v>33.586724697832658</c:v>
                </c:pt>
                <c:pt idx="96">
                  <c:v>34.028476661505586</c:v>
                </c:pt>
                <c:pt idx="97">
                  <c:v>46.781727726868759</c:v>
                </c:pt>
                <c:pt idx="98">
                  <c:v>37.248003019710332</c:v>
                </c:pt>
                <c:pt idx="99">
                  <c:v>30.722537272423619</c:v>
                </c:pt>
                <c:pt idx="100">
                  <c:v>33.312334531738841</c:v>
                </c:pt>
                <c:pt idx="101">
                  <c:v>57.199420105978014</c:v>
                </c:pt>
                <c:pt idx="102">
                  <c:v>73.156080784303995</c:v>
                </c:pt>
                <c:pt idx="103">
                  <c:v>88.315816849808414</c:v>
                </c:pt>
                <c:pt idx="104">
                  <c:v>104.30885746130112</c:v>
                </c:pt>
                <c:pt idx="105">
                  <c:v>105.60707921230507</c:v>
                </c:pt>
                <c:pt idx="106">
                  <c:v>148.30151904739293</c:v>
                </c:pt>
                <c:pt idx="107">
                  <c:v>183.30523266652958</c:v>
                </c:pt>
                <c:pt idx="108">
                  <c:v>160.65315973906675</c:v>
                </c:pt>
                <c:pt idx="109">
                  <c:v>163.18460711982814</c:v>
                </c:pt>
                <c:pt idx="110">
                  <c:v>145.15800402311982</c:v>
                </c:pt>
                <c:pt idx="111">
                  <c:v>147.24342614238157</c:v>
                </c:pt>
                <c:pt idx="112">
                  <c:v>92.376337342430816</c:v>
                </c:pt>
                <c:pt idx="113">
                  <c:v>71.582829677163048</c:v>
                </c:pt>
                <c:pt idx="114">
                  <c:v>65.30548600902398</c:v>
                </c:pt>
                <c:pt idx="115">
                  <c:v>70.092852433373096</c:v>
                </c:pt>
                <c:pt idx="116">
                  <c:v>68.190714397353148</c:v>
                </c:pt>
                <c:pt idx="117">
                  <c:v>68.182910490180873</c:v>
                </c:pt>
                <c:pt idx="118">
                  <c:v>104.17366233455556</c:v>
                </c:pt>
                <c:pt idx="119">
                  <c:v>86.980271715823463</c:v>
                </c:pt>
                <c:pt idx="120">
                  <c:v>79.188377644470123</c:v>
                </c:pt>
                <c:pt idx="121">
                  <c:v>76.340388161508372</c:v>
                </c:pt>
                <c:pt idx="122">
                  <c:v>64.138417256353264</c:v>
                </c:pt>
                <c:pt idx="123">
                  <c:v>49.563852090881085</c:v>
                </c:pt>
                <c:pt idx="124">
                  <c:v>48.705258773037173</c:v>
                </c:pt>
                <c:pt idx="125">
                  <c:v>38.01987821885912</c:v>
                </c:pt>
                <c:pt idx="126">
                  <c:v>32.199876579037074</c:v>
                </c:pt>
                <c:pt idx="127">
                  <c:v>27.283197099071852</c:v>
                </c:pt>
                <c:pt idx="128">
                  <c:v>24.347682677776703</c:v>
                </c:pt>
                <c:pt idx="129">
                  <c:v>22.145836092214228</c:v>
                </c:pt>
                <c:pt idx="130">
                  <c:v>34.918039769166718</c:v>
                </c:pt>
                <c:pt idx="131">
                  <c:v>49.734140412214913</c:v>
                </c:pt>
                <c:pt idx="132">
                  <c:v>40.617988116466506</c:v>
                </c:pt>
                <c:pt idx="133">
                  <c:v>41.746591610724757</c:v>
                </c:pt>
                <c:pt idx="134">
                  <c:v>33.493523537444098</c:v>
                </c:pt>
                <c:pt idx="135">
                  <c:v>27.413609889434863</c:v>
                </c:pt>
                <c:pt idx="136">
                  <c:v>22.831813498051812</c:v>
                </c:pt>
                <c:pt idx="137">
                  <c:v>21.474154713337924</c:v>
                </c:pt>
                <c:pt idx="138">
                  <c:v>18.384843816196579</c:v>
                </c:pt>
                <c:pt idx="139">
                  <c:v>15.847893886142076</c:v>
                </c:pt>
                <c:pt idx="140">
                  <c:v>15.753129963027616</c:v>
                </c:pt>
                <c:pt idx="141">
                  <c:v>16.472957384680281</c:v>
                </c:pt>
                <c:pt idx="142">
                  <c:v>18.665876226599419</c:v>
                </c:pt>
                <c:pt idx="143">
                  <c:v>16.021876079774184</c:v>
                </c:pt>
                <c:pt idx="144">
                  <c:v>13.908310691441836</c:v>
                </c:pt>
                <c:pt idx="145">
                  <c:v>12.157577085873884</c:v>
                </c:pt>
                <c:pt idx="146">
                  <c:v>10.707472229138935</c:v>
                </c:pt>
                <c:pt idx="147">
                  <c:v>9.493515236756167</c:v>
                </c:pt>
                <c:pt idx="148">
                  <c:v>8.4954331412301105</c:v>
                </c:pt>
                <c:pt idx="149">
                  <c:v>7.8728220873373944</c:v>
                </c:pt>
                <c:pt idx="150">
                  <c:v>7.1345820349474875</c:v>
                </c:pt>
                <c:pt idx="151">
                  <c:v>6.4439116728294081</c:v>
                </c:pt>
                <c:pt idx="152">
                  <c:v>5.8449475114303384</c:v>
                </c:pt>
                <c:pt idx="153">
                  <c:v>5.3223721878661117</c:v>
                </c:pt>
                <c:pt idx="154">
                  <c:v>4.8639232038285458</c:v>
                </c:pt>
                <c:pt idx="155">
                  <c:v>4.4606870726681356</c:v>
                </c:pt>
                <c:pt idx="156">
                  <c:v>4.1024963392212221</c:v>
                </c:pt>
                <c:pt idx="157">
                  <c:v>3.7838160335011004</c:v>
                </c:pt>
                <c:pt idx="158">
                  <c:v>3.4991497786195143</c:v>
                </c:pt>
                <c:pt idx="159">
                  <c:v>3.2440770646583559</c:v>
                </c:pt>
                <c:pt idx="160">
                  <c:v>3.0144200216906882</c:v>
                </c:pt>
                <c:pt idx="161">
                  <c:v>2.8071176370625484</c:v>
                </c:pt>
                <c:pt idx="162">
                  <c:v>2.6340480090454421</c:v>
                </c:pt>
                <c:pt idx="163">
                  <c:v>2.462440942564895</c:v>
                </c:pt>
                <c:pt idx="164">
                  <c:v>2.3062095697328453</c:v>
                </c:pt>
                <c:pt idx="165">
                  <c:v>2.1636129128248065</c:v>
                </c:pt>
                <c:pt idx="166">
                  <c:v>2.0331467734972506</c:v>
                </c:pt>
                <c:pt idx="167">
                  <c:v>1.9135063424312948</c:v>
                </c:pt>
                <c:pt idx="168">
                  <c:v>1.8035555004176029</c:v>
                </c:pt>
                <c:pt idx="169">
                  <c:v>1.7023014781543273</c:v>
                </c:pt>
                <c:pt idx="170">
                  <c:v>1.6089117315293848</c:v>
                </c:pt>
                <c:pt idx="171">
                  <c:v>1.5225420055210648</c:v>
                </c:pt>
                <c:pt idx="172">
                  <c:v>1.4425577674613039</c:v>
                </c:pt>
                <c:pt idx="173">
                  <c:v>1.368374569608162</c:v>
                </c:pt>
                <c:pt idx="174">
                  <c:v>1.2994868174305605</c:v>
                </c:pt>
                <c:pt idx="175">
                  <c:v>1.2360837889363985</c:v>
                </c:pt>
                <c:pt idx="176">
                  <c:v>1.17644777732304</c:v>
                </c:pt>
                <c:pt idx="177">
                  <c:v>1.1271920376510964</c:v>
                </c:pt>
                <c:pt idx="178">
                  <c:v>1.0752635054759005</c:v>
                </c:pt>
                <c:pt idx="179">
                  <c:v>1.0260018942680127</c:v>
                </c:pt>
                <c:pt idx="180">
                  <c:v>0.98471152355352787</c:v>
                </c:pt>
                <c:pt idx="181">
                  <c:v>0.94112317741832008</c:v>
                </c:pt>
                <c:pt idx="182">
                  <c:v>0.9001946464057099</c:v>
                </c:pt>
                <c:pt idx="183">
                  <c:v>0.86172013799351799</c:v>
                </c:pt>
                <c:pt idx="184">
                  <c:v>0.825513059592481</c:v>
                </c:pt>
                <c:pt idx="185">
                  <c:v>0.79140392965512374</c:v>
                </c:pt>
                <c:pt idx="186">
                  <c:v>0.75943818477511182</c:v>
                </c:pt>
                <c:pt idx="187">
                  <c:v>0.73223136286703461</c:v>
                </c:pt>
                <c:pt idx="188">
                  <c:v>0.70447851556211039</c:v>
                </c:pt>
                <c:pt idx="189">
                  <c:v>0.67726075080551029</c:v>
                </c:pt>
                <c:pt idx="190">
                  <c:v>0.65135550326101865</c:v>
                </c:pt>
                <c:pt idx="191">
                  <c:v>0.626817606868324</c:v>
                </c:pt>
                <c:pt idx="192">
                  <c:v>0.60355543764217434</c:v>
                </c:pt>
                <c:pt idx="193">
                  <c:v>0.58148478515346225</c:v>
                </c:pt>
                <c:pt idx="194">
                  <c:v>0.56233960127230065</c:v>
                </c:pt>
                <c:pt idx="195">
                  <c:v>0.54233551429365789</c:v>
                </c:pt>
                <c:pt idx="196">
                  <c:v>0.5233138366851402</c:v>
                </c:pt>
                <c:pt idx="197">
                  <c:v>0.50591135203076132</c:v>
                </c:pt>
                <c:pt idx="198">
                  <c:v>0.77084333490957613</c:v>
                </c:pt>
                <c:pt idx="199">
                  <c:v>1.3076526611789729</c:v>
                </c:pt>
                <c:pt idx="200">
                  <c:v>1.7100550630108764</c:v>
                </c:pt>
                <c:pt idx="201">
                  <c:v>1.5909999552511451</c:v>
                </c:pt>
                <c:pt idx="202">
                  <c:v>1.4839379373471699</c:v>
                </c:pt>
                <c:pt idx="203">
                  <c:v>1.3873123191214225</c:v>
                </c:pt>
                <c:pt idx="204">
                  <c:v>1.2998102139368373</c:v>
                </c:pt>
                <c:pt idx="205">
                  <c:v>1.2203182827558285</c:v>
                </c:pt>
                <c:pt idx="206">
                  <c:v>1.1478910183048414</c:v>
                </c:pt>
                <c:pt idx="207">
                  <c:v>1.0817085278373175</c:v>
                </c:pt>
                <c:pt idx="208">
                  <c:v>1.0210750860338529</c:v>
                </c:pt>
                <c:pt idx="209">
                  <c:v>0.96538637406799221</c:v>
                </c:pt>
                <c:pt idx="210">
                  <c:v>0.91411806052097344</c:v>
                </c:pt>
                <c:pt idx="211">
                  <c:v>0.8668134583109911</c:v>
                </c:pt>
                <c:pt idx="212">
                  <c:v>0.82307334150226719</c:v>
                </c:pt>
                <c:pt idx="213">
                  <c:v>0.78254750173501975</c:v>
                </c:pt>
                <c:pt idx="214">
                  <c:v>0.7449277136233361</c:v>
                </c:pt>
                <c:pt idx="215">
                  <c:v>0.70994184737411647</c:v>
                </c:pt>
                <c:pt idx="216">
                  <c:v>0.67734892022067683</c:v>
                </c:pt>
                <c:pt idx="217">
                  <c:v>0.64693491981646301</c:v>
                </c:pt>
                <c:pt idx="218">
                  <c:v>0.61850926529735706</c:v>
                </c:pt>
                <c:pt idx="219">
                  <c:v>0.59190179738590387</c:v>
                </c:pt>
                <c:pt idx="220">
                  <c:v>0.56696020924913737</c:v>
                </c:pt>
                <c:pt idx="221">
                  <c:v>0.54354784602302686</c:v>
                </c:pt>
                <c:pt idx="222">
                  <c:v>0.52154181388665288</c:v>
                </c:pt>
                <c:pt idx="223">
                  <c:v>0.50083135000205392</c:v>
                </c:pt>
                <c:pt idx="224">
                  <c:v>0.48131641306586137</c:v>
                </c:pt>
                <c:pt idx="225">
                  <c:v>0.4629064610606593</c:v>
                </c:pt>
                <c:pt idx="226">
                  <c:v>0.4455193883700142</c:v>
                </c:pt>
                <c:pt idx="227">
                  <c:v>0.42908059898386947</c:v>
                </c:pt>
                <c:pt idx="228">
                  <c:v>0.41352219626908515</c:v>
                </c:pt>
                <c:pt idx="229">
                  <c:v>0.39878227287026879</c:v>
                </c:pt>
                <c:pt idx="230">
                  <c:v>0.38480428686326734</c:v>
                </c:pt>
                <c:pt idx="231">
                  <c:v>0.37153651240706037</c:v>
                </c:pt>
                <c:pt idx="232">
                  <c:v>0.35893155490882434</c:v>
                </c:pt>
                <c:pt idx="233">
                  <c:v>0.34694592219547599</c:v>
                </c:pt>
                <c:pt idx="234">
                  <c:v>0.3355396444246182</c:v>
                </c:pt>
                <c:pt idx="235">
                  <c:v>0.32467593651022297</c:v>
                </c:pt>
                <c:pt idx="236">
                  <c:v>0.31432089771750898</c:v>
                </c:pt>
                <c:pt idx="237">
                  <c:v>0.30444324382497939</c:v>
                </c:pt>
                <c:pt idx="238">
                  <c:v>0.29501406788208956</c:v>
                </c:pt>
                <c:pt idx="239">
                  <c:v>0.28600662612711963</c:v>
                </c:pt>
                <c:pt idx="240">
                  <c:v>0.27739614608680563</c:v>
                </c:pt>
                <c:pt idx="241">
                  <c:v>0.26915965426980282</c:v>
                </c:pt>
                <c:pt idx="242">
                  <c:v>0.26127582120055654</c:v>
                </c:pt>
                <c:pt idx="243">
                  <c:v>0.25372482182736028</c:v>
                </c:pt>
                <c:pt idx="244">
                  <c:v>0.30397834683051828</c:v>
                </c:pt>
                <c:pt idx="245">
                  <c:v>0.29489539452375818</c:v>
                </c:pt>
                <c:pt idx="246">
                  <c:v>0.28619721410400617</c:v>
                </c:pt>
                <c:pt idx="247">
                  <c:v>0.2778626934361722</c:v>
                </c:pt>
                <c:pt idx="248">
                  <c:v>0.26987213939643134</c:v>
                </c:pt>
                <c:pt idx="249">
                  <c:v>0.26220716536241445</c:v>
                </c:pt>
                <c:pt idx="250">
                  <c:v>0.2548505889469993</c:v>
                </c:pt>
                <c:pt idx="251">
                  <c:v>0.24778633892594254</c:v>
                </c:pt>
                <c:pt idx="252">
                  <c:v>0.24099937042884179</c:v>
                </c:pt>
                <c:pt idx="253">
                  <c:v>0.23447558756733361</c:v>
                </c:pt>
                <c:pt idx="254">
                  <c:v>0.22820177276600279</c:v>
                </c:pt>
                <c:pt idx="255">
                  <c:v>0.2221655221419418</c:v>
                </c:pt>
                <c:pt idx="256">
                  <c:v>0.21635518634969328</c:v>
                </c:pt>
                <c:pt idx="257">
                  <c:v>0.2107598163707109</c:v>
                </c:pt>
                <c:pt idx="258">
                  <c:v>0.20536911378155587</c:v>
                </c:pt>
                <c:pt idx="259">
                  <c:v>0.20017338508374316</c:v>
                </c:pt>
                <c:pt idx="260">
                  <c:v>0.19516349972126637</c:v>
                </c:pt>
                <c:pt idx="261">
                  <c:v>0.19033085145005468</c:v>
                </c:pt>
                <c:pt idx="262">
                  <c:v>0.18566732275756165</c:v>
                </c:pt>
                <c:pt idx="263">
                  <c:v>0.18116525206085626</c:v>
                </c:pt>
                <c:pt idx="264">
                  <c:v>0.17681740343845873</c:v>
                </c:pt>
                <c:pt idx="265">
                  <c:v>0.17261693867511191</c:v>
                </c:pt>
                <c:pt idx="266">
                  <c:v>0.16855739142005968</c:v>
                </c:pt>
                <c:pt idx="267">
                  <c:v>0.16463264327850566</c:v>
                </c:pt>
                <c:pt idx="268">
                  <c:v>0.16083690167303402</c:v>
                </c:pt>
                <c:pt idx="269">
                  <c:v>0.15716467932707723</c:v>
                </c:pt>
                <c:pt idx="270">
                  <c:v>0.15361077523626665</c:v>
                </c:pt>
                <c:pt idx="271">
                  <c:v>0.15017025700583542</c:v>
                </c:pt>
                <c:pt idx="272">
                  <c:v>0.14683844444333233</c:v>
                </c:pt>
                <c:pt idx="273">
                  <c:v>0.14361089430589316</c:v>
                </c:pt>
                <c:pt idx="274">
                  <c:v>8.2558317239700793E-2</c:v>
                </c:pt>
                <c:pt idx="275">
                  <c:v>8.7663303898302777E-2</c:v>
                </c:pt>
                <c:pt idx="276">
                  <c:v>0.14694471039431387</c:v>
                </c:pt>
                <c:pt idx="277">
                  <c:v>0.14385029193885943</c:v>
                </c:pt>
                <c:pt idx="278">
                  <c:v>0.14084601386583495</c:v>
                </c:pt>
                <c:pt idx="279">
                  <c:v>0.13792853217642012</c:v>
                </c:pt>
                <c:pt idx="280">
                  <c:v>0.13509465320410105</c:v>
                </c:pt>
                <c:pt idx="281">
                  <c:v>0.13234132569178725</c:v>
                </c:pt>
                <c:pt idx="282">
                  <c:v>0.12966563334697467</c:v>
                </c:pt>
                <c:pt idx="283">
                  <c:v>0.12706478784251099</c:v>
                </c:pt>
                <c:pt idx="284">
                  <c:v>0.12453612223296527</c:v>
                </c:pt>
                <c:pt idx="285">
                  <c:v>0.12207708475884717</c:v>
                </c:pt>
                <c:pt idx="286">
                  <c:v>0.11968523301296957</c:v>
                </c:pt>
                <c:pt idx="287">
                  <c:v>0.11735822844514597</c:v>
                </c:pt>
                <c:pt idx="288">
                  <c:v>0.11509383118314744</c:v>
                </c:pt>
                <c:pt idx="289">
                  <c:v>0.11288989514944146</c:v>
                </c:pt>
                <c:pt idx="290">
                  <c:v>0.1107443634547061</c:v>
                </c:pt>
                <c:pt idx="291">
                  <c:v>0.10865526405047315</c:v>
                </c:pt>
                <c:pt idx="292">
                  <c:v>0.10662070562449245</c:v>
                </c:pt>
                <c:pt idx="293">
                  <c:v>0.10463887372357411</c:v>
                </c:pt>
                <c:pt idx="294">
                  <c:v>0.10270802708971818</c:v>
                </c:pt>
                <c:pt idx="295">
                  <c:v>0.10082649419632987</c:v>
                </c:pt>
                <c:pt idx="296">
                  <c:v>9.8992669972221517E-2</c:v>
                </c:pt>
                <c:pt idx="297">
                  <c:v>9.7205012701945814E-2</c:v>
                </c:pt>
                <c:pt idx="298">
                  <c:v>9.5462041091774891E-2</c:v>
                </c:pt>
                <c:pt idx="299">
                  <c:v>9.3762331491364259E-2</c:v>
                </c:pt>
                <c:pt idx="300">
                  <c:v>9.2104515261802203E-2</c:v>
                </c:pt>
                <c:pt idx="301">
                  <c:v>9.0487276281361717E-2</c:v>
                </c:pt>
                <c:pt idx="302">
                  <c:v>8.8909348580846453E-2</c:v>
                </c:pt>
                <c:pt idx="303">
                  <c:v>8.7369514100950202E-2</c:v>
                </c:pt>
                <c:pt idx="304">
                  <c:v>8.5866600564540915E-2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4.1173391062893368E-2</c:v>
                </c:pt>
                <c:pt idx="336">
                  <c:v>4.0644909855922458E-2</c:v>
                </c:pt>
                <c:pt idx="337">
                  <c:v>4.0125828459055816E-2</c:v>
                </c:pt>
                <c:pt idx="338">
                  <c:v>6.0647688172252329E-2</c:v>
                </c:pt>
                <c:pt idx="339">
                  <c:v>0.23226140424131839</c:v>
                </c:pt>
                <c:pt idx="340">
                  <c:v>0.22641714557968023</c:v>
                </c:pt>
                <c:pt idx="341">
                  <c:v>0.22077611911926717</c:v>
                </c:pt>
                <c:pt idx="342">
                  <c:v>0.21532933434089416</c:v>
                </c:pt>
                <c:pt idx="343">
                  <c:v>0.21006828212019787</c:v>
                </c:pt>
                <c:pt idx="344">
                  <c:v>0.20498490454715129</c:v>
                </c:pt>
                <c:pt idx="345">
                  <c:v>0.20007156690907033</c:v>
                </c:pt>
                <c:pt idx="346">
                  <c:v>0.19532103166291326</c:v>
                </c:pt>
                <c:pt idx="347">
                  <c:v>0.1907264342382036</c:v>
                </c:pt>
                <c:pt idx="348">
                  <c:v>0.18628126052592953</c:v>
                </c:pt>
                <c:pt idx="349">
                  <c:v>0.18197932592144289</c:v>
                </c:pt>
                <c:pt idx="350">
                  <c:v>0.17781475580081621</c:v>
                </c:pt>
                <c:pt idx="351">
                  <c:v>0.17378196732049339</c:v>
                </c:pt>
                <c:pt idx="352">
                  <c:v>0.16987565243943617</c:v>
                </c:pt>
                <c:pt idx="353">
                  <c:v>0.1660907620714889</c:v>
                </c:pt>
                <c:pt idx="354">
                  <c:v>0.16242249128340058</c:v>
                </c:pt>
                <c:pt idx="355">
                  <c:v>0.15886626546095695</c:v>
                </c:pt>
                <c:pt idx="356">
                  <c:v>0.15541772737204895</c:v>
                </c:pt>
                <c:pt idx="357">
                  <c:v>0.15207272506130493</c:v>
                </c:pt>
                <c:pt idx="358">
                  <c:v>0.1488273005161998</c:v>
                </c:pt>
                <c:pt idx="359">
                  <c:v>0.14567767904936382</c:v>
                </c:pt>
                <c:pt idx="360">
                  <c:v>0.14262025934620598</c:v>
                </c:pt>
                <c:pt idx="361">
                  <c:v>0.13965160413098035</c:v>
                </c:pt>
                <c:pt idx="362">
                  <c:v>0.13676843140807773</c:v>
                </c:pt>
                <c:pt idx="363">
                  <c:v>0.13396760623868342</c:v>
                </c:pt>
                <c:pt idx="364">
                  <c:v>0.13124613301599722</c:v>
                </c:pt>
                <c:pt idx="365">
                  <c:v>0.12860114820502228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7D-4643-A69A-9DB25B2D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060847"/>
        <c:axId val="1871064591"/>
      </c:scatterChart>
      <c:valAx>
        <c:axId val="1871060847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064591"/>
        <c:crosses val="autoZero"/>
        <c:crossBetween val="midCat"/>
      </c:valAx>
      <c:valAx>
        <c:axId val="187106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106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de verificação por dia do ano - Posto Flores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CAWM!$AK$399:$AK$764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CAWM!$AL$399:$AL$764</c:f>
              <c:numCache>
                <c:formatCode>0.00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8.1000000000000003E-2</c:v>
                </c:pt>
                <c:pt idx="18">
                  <c:v>4.4499999999999998E-2</c:v>
                </c:pt>
                <c:pt idx="19">
                  <c:v>3.5000000000000003E-2</c:v>
                </c:pt>
                <c:pt idx="20">
                  <c:v>2.5000000000000001E-2</c:v>
                </c:pt>
                <c:pt idx="21">
                  <c:v>0.02</c:v>
                </c:pt>
                <c:pt idx="22">
                  <c:v>1.7500000000000002E-2</c:v>
                </c:pt>
                <c:pt idx="23">
                  <c:v>0.249</c:v>
                </c:pt>
                <c:pt idx="24">
                  <c:v>4.2110000000000003</c:v>
                </c:pt>
                <c:pt idx="25">
                  <c:v>25.144500000000001</c:v>
                </c:pt>
                <c:pt idx="26">
                  <c:v>7.9134999999999991</c:v>
                </c:pt>
                <c:pt idx="27">
                  <c:v>4.2210000000000001</c:v>
                </c:pt>
                <c:pt idx="28">
                  <c:v>55.440999999999995</c:v>
                </c:pt>
                <c:pt idx="29">
                  <c:v>7.4994999999999994</c:v>
                </c:pt>
                <c:pt idx="30">
                  <c:v>49.469500000000004</c:v>
                </c:pt>
                <c:pt idx="31">
                  <c:v>16.768833333333333</c:v>
                </c:pt>
                <c:pt idx="32">
                  <c:v>50.73</c:v>
                </c:pt>
                <c:pt idx="33">
                  <c:v>22.265333333333334</c:v>
                </c:pt>
                <c:pt idx="34">
                  <c:v>10.448142857142857</c:v>
                </c:pt>
                <c:pt idx="35">
                  <c:v>14.828428571428573</c:v>
                </c:pt>
                <c:pt idx="36">
                  <c:v>34.721142857142858</c:v>
                </c:pt>
                <c:pt idx="37">
                  <c:v>21.483000000000001</c:v>
                </c:pt>
                <c:pt idx="38">
                  <c:v>24.705714285714286</c:v>
                </c:pt>
                <c:pt idx="39">
                  <c:v>7.51</c:v>
                </c:pt>
                <c:pt idx="40">
                  <c:v>2.6678571428571423</c:v>
                </c:pt>
                <c:pt idx="41">
                  <c:v>2.0752857142857142</c:v>
                </c:pt>
                <c:pt idx="42">
                  <c:v>28.50357142857143</c:v>
                </c:pt>
                <c:pt idx="43">
                  <c:v>38.623714285714286</c:v>
                </c:pt>
                <c:pt idx="44">
                  <c:v>33.928285714285714</c:v>
                </c:pt>
                <c:pt idx="45">
                  <c:v>55.337142857142851</c:v>
                </c:pt>
                <c:pt idx="46">
                  <c:v>63.704571428571434</c:v>
                </c:pt>
                <c:pt idx="47">
                  <c:v>28.410285714285717</c:v>
                </c:pt>
                <c:pt idx="48">
                  <c:v>72.115142857142857</c:v>
                </c:pt>
                <c:pt idx="49">
                  <c:v>52.405571428571427</c:v>
                </c:pt>
                <c:pt idx="50">
                  <c:v>46.031571428571432</c:v>
                </c:pt>
                <c:pt idx="51">
                  <c:v>65.767714285714277</c:v>
                </c:pt>
                <c:pt idx="52">
                  <c:v>75.216857142857151</c:v>
                </c:pt>
                <c:pt idx="53">
                  <c:v>27.469857142857141</c:v>
                </c:pt>
                <c:pt idx="54">
                  <c:v>18.86957142857143</c:v>
                </c:pt>
                <c:pt idx="55">
                  <c:v>14.922571428571429</c:v>
                </c:pt>
                <c:pt idx="56">
                  <c:v>12.033142857142858</c:v>
                </c:pt>
                <c:pt idx="57">
                  <c:v>10.602</c:v>
                </c:pt>
                <c:pt idx="58">
                  <c:v>14.504142857142856</c:v>
                </c:pt>
                <c:pt idx="59">
                  <c:v>3.6965000000000003</c:v>
                </c:pt>
                <c:pt idx="60">
                  <c:v>6.2892999999999999</c:v>
                </c:pt>
                <c:pt idx="61">
                  <c:v>16.169600000000003</c:v>
                </c:pt>
                <c:pt idx="62">
                  <c:v>24.663400000000003</c:v>
                </c:pt>
                <c:pt idx="63">
                  <c:v>37.076599999999999</c:v>
                </c:pt>
                <c:pt idx="64">
                  <c:v>36.163400000000003</c:v>
                </c:pt>
                <c:pt idx="65">
                  <c:v>42.138100000000001</c:v>
                </c:pt>
                <c:pt idx="66">
                  <c:v>36.924099999999996</c:v>
                </c:pt>
                <c:pt idx="67">
                  <c:v>32.855900000000005</c:v>
                </c:pt>
                <c:pt idx="68">
                  <c:v>21.0596</c:v>
                </c:pt>
                <c:pt idx="69">
                  <c:v>16.275200000000002</c:v>
                </c:pt>
                <c:pt idx="70">
                  <c:v>13.237100000000002</c:v>
                </c:pt>
                <c:pt idx="71">
                  <c:v>7.9</c:v>
                </c:pt>
                <c:pt idx="72">
                  <c:v>22.059099999999997</c:v>
                </c:pt>
                <c:pt idx="73">
                  <c:v>18.272100000000002</c:v>
                </c:pt>
                <c:pt idx="74">
                  <c:v>12.725000000000003</c:v>
                </c:pt>
                <c:pt idx="75">
                  <c:v>20.558799999999998</c:v>
                </c:pt>
                <c:pt idx="76">
                  <c:v>19.988400000000006</c:v>
                </c:pt>
                <c:pt idx="77">
                  <c:v>30.462899999999998</c:v>
                </c:pt>
                <c:pt idx="78">
                  <c:v>25.0807</c:v>
                </c:pt>
                <c:pt idx="79">
                  <c:v>24.404599999999999</c:v>
                </c:pt>
                <c:pt idx="80">
                  <c:v>21.956499999999998</c:v>
                </c:pt>
                <c:pt idx="81">
                  <c:v>10.712899999999999</c:v>
                </c:pt>
                <c:pt idx="82">
                  <c:v>17.755199999999999</c:v>
                </c:pt>
                <c:pt idx="83">
                  <c:v>51.135599999999997</c:v>
                </c:pt>
                <c:pt idx="84">
                  <c:v>50.910600000000002</c:v>
                </c:pt>
                <c:pt idx="85">
                  <c:v>59.551199999999994</c:v>
                </c:pt>
                <c:pt idx="86">
                  <c:v>58.015900000000009</c:v>
                </c:pt>
                <c:pt idx="87">
                  <c:v>77.54310000000001</c:v>
                </c:pt>
                <c:pt idx="88">
                  <c:v>58.149900000000002</c:v>
                </c:pt>
                <c:pt idx="89">
                  <c:v>34.388100000000001</c:v>
                </c:pt>
                <c:pt idx="90">
                  <c:v>65.956299999999999</c:v>
                </c:pt>
                <c:pt idx="91">
                  <c:v>72.05</c:v>
                </c:pt>
                <c:pt idx="92">
                  <c:v>75.858899999999991</c:v>
                </c:pt>
                <c:pt idx="93">
                  <c:v>63.685900000000004</c:v>
                </c:pt>
                <c:pt idx="94">
                  <c:v>50.305900000000001</c:v>
                </c:pt>
                <c:pt idx="95">
                  <c:v>62.521599999999999</c:v>
                </c:pt>
                <c:pt idx="96">
                  <c:v>61.90229999999999</c:v>
                </c:pt>
                <c:pt idx="97">
                  <c:v>71.827199999999991</c:v>
                </c:pt>
                <c:pt idx="98">
                  <c:v>50.122900000000001</c:v>
                </c:pt>
                <c:pt idx="99">
                  <c:v>40.956399999999995</c:v>
                </c:pt>
                <c:pt idx="100">
                  <c:v>32.381</c:v>
                </c:pt>
                <c:pt idx="101">
                  <c:v>29.344399999999997</c:v>
                </c:pt>
                <c:pt idx="102">
                  <c:v>94.874600000000001</c:v>
                </c:pt>
                <c:pt idx="103">
                  <c:v>89.192899999999995</c:v>
                </c:pt>
                <c:pt idx="104">
                  <c:v>35.5961</c:v>
                </c:pt>
                <c:pt idx="105">
                  <c:v>35.220399999999998</c:v>
                </c:pt>
                <c:pt idx="106">
                  <c:v>36.284100000000002</c:v>
                </c:pt>
                <c:pt idx="107">
                  <c:v>26.4572</c:v>
                </c:pt>
                <c:pt idx="108">
                  <c:v>26.476199999999999</c:v>
                </c:pt>
                <c:pt idx="109">
                  <c:v>17.968499999999999</c:v>
                </c:pt>
                <c:pt idx="110">
                  <c:v>21.398500000000002</c:v>
                </c:pt>
                <c:pt idx="111">
                  <c:v>26.913599999999995</c:v>
                </c:pt>
                <c:pt idx="112">
                  <c:v>31.540900000000001</c:v>
                </c:pt>
                <c:pt idx="113">
                  <c:v>28.8276</c:v>
                </c:pt>
                <c:pt idx="114">
                  <c:v>25.552300000000002</c:v>
                </c:pt>
                <c:pt idx="115">
                  <c:v>19.4697</c:v>
                </c:pt>
                <c:pt idx="116">
                  <c:v>22.722799999999999</c:v>
                </c:pt>
                <c:pt idx="117">
                  <c:v>35.776899999999998</c:v>
                </c:pt>
                <c:pt idx="118">
                  <c:v>29.8416</c:v>
                </c:pt>
                <c:pt idx="119">
                  <c:v>37.963000000000008</c:v>
                </c:pt>
                <c:pt idx="120">
                  <c:v>34.657000000000004</c:v>
                </c:pt>
                <c:pt idx="121">
                  <c:v>32.451000000000001</c:v>
                </c:pt>
                <c:pt idx="122">
                  <c:v>55.505600000000001</c:v>
                </c:pt>
                <c:pt idx="123">
                  <c:v>48.895899999999997</c:v>
                </c:pt>
                <c:pt idx="124">
                  <c:v>53.92199999999999</c:v>
                </c:pt>
                <c:pt idx="125">
                  <c:v>34.373799999999996</c:v>
                </c:pt>
                <c:pt idx="126">
                  <c:v>26.796800000000001</c:v>
                </c:pt>
                <c:pt idx="127">
                  <c:v>19.2012</c:v>
                </c:pt>
                <c:pt idx="128">
                  <c:v>16.365600000000001</c:v>
                </c:pt>
                <c:pt idx="129">
                  <c:v>18.830300000000001</c:v>
                </c:pt>
                <c:pt idx="130">
                  <c:v>9.6346000000000007</c:v>
                </c:pt>
                <c:pt idx="131">
                  <c:v>9.7383000000000006</c:v>
                </c:pt>
                <c:pt idx="132">
                  <c:v>8.6800999999999995</c:v>
                </c:pt>
                <c:pt idx="133">
                  <c:v>8.8103000000000016</c:v>
                </c:pt>
                <c:pt idx="134">
                  <c:v>13.718700000000002</c:v>
                </c:pt>
                <c:pt idx="135">
                  <c:v>13.5982</c:v>
                </c:pt>
                <c:pt idx="136">
                  <c:v>6.2981000000000007</c:v>
                </c:pt>
                <c:pt idx="137">
                  <c:v>4.1887999999999996</c:v>
                </c:pt>
                <c:pt idx="138">
                  <c:v>3.4659999999999997</c:v>
                </c:pt>
                <c:pt idx="139">
                  <c:v>2.7627999999999999</c:v>
                </c:pt>
                <c:pt idx="140">
                  <c:v>3.5630999999999999</c:v>
                </c:pt>
                <c:pt idx="141">
                  <c:v>14.2591</c:v>
                </c:pt>
                <c:pt idx="142">
                  <c:v>11.4558</c:v>
                </c:pt>
                <c:pt idx="143">
                  <c:v>8.0831999999999997</c:v>
                </c:pt>
                <c:pt idx="144">
                  <c:v>8.070800000000002</c:v>
                </c:pt>
                <c:pt idx="145">
                  <c:v>13.418899999999999</c:v>
                </c:pt>
                <c:pt idx="146">
                  <c:v>17.969199999999997</c:v>
                </c:pt>
                <c:pt idx="147">
                  <c:v>13.838699999999999</c:v>
                </c:pt>
                <c:pt idx="148">
                  <c:v>10.208600000000001</c:v>
                </c:pt>
                <c:pt idx="149">
                  <c:v>5.7047999999999996</c:v>
                </c:pt>
                <c:pt idx="150">
                  <c:v>3.0774999999999997</c:v>
                </c:pt>
                <c:pt idx="151">
                  <c:v>2.0768</c:v>
                </c:pt>
                <c:pt idx="152">
                  <c:v>1.9021111111111111</c:v>
                </c:pt>
                <c:pt idx="153">
                  <c:v>1.6882222222222221</c:v>
                </c:pt>
                <c:pt idx="154">
                  <c:v>1.576888888888889</c:v>
                </c:pt>
                <c:pt idx="155">
                  <c:v>1.5011111111111111</c:v>
                </c:pt>
                <c:pt idx="156">
                  <c:v>1.8717777777777778</c:v>
                </c:pt>
                <c:pt idx="157">
                  <c:v>2.2600000000000002</c:v>
                </c:pt>
                <c:pt idx="158">
                  <c:v>2.6445555555555558</c:v>
                </c:pt>
                <c:pt idx="159">
                  <c:v>2.6794444444444445</c:v>
                </c:pt>
                <c:pt idx="160">
                  <c:v>2.8403333333333336</c:v>
                </c:pt>
                <c:pt idx="161">
                  <c:v>3.2933333333333334</c:v>
                </c:pt>
                <c:pt idx="162">
                  <c:v>1.9485555555555554</c:v>
                </c:pt>
                <c:pt idx="163">
                  <c:v>1.6773333333333333</c:v>
                </c:pt>
                <c:pt idx="164">
                  <c:v>1.4577777777777778</c:v>
                </c:pt>
                <c:pt idx="165">
                  <c:v>10.49088888888889</c:v>
                </c:pt>
                <c:pt idx="166">
                  <c:v>2.1767777777777777</c:v>
                </c:pt>
                <c:pt idx="167">
                  <c:v>2.1763333333333335</c:v>
                </c:pt>
                <c:pt idx="168">
                  <c:v>1.3126666666666666</c:v>
                </c:pt>
                <c:pt idx="169">
                  <c:v>1.2914444444444446</c:v>
                </c:pt>
                <c:pt idx="170">
                  <c:v>1.2581111111111112</c:v>
                </c:pt>
                <c:pt idx="171">
                  <c:v>1.1117777777777778</c:v>
                </c:pt>
                <c:pt idx="172">
                  <c:v>1.0692222222222223</c:v>
                </c:pt>
                <c:pt idx="173">
                  <c:v>1.0840000000000001</c:v>
                </c:pt>
                <c:pt idx="174">
                  <c:v>0.98755555555555552</c:v>
                </c:pt>
                <c:pt idx="175">
                  <c:v>0.92466666666666653</c:v>
                </c:pt>
                <c:pt idx="176">
                  <c:v>1.171111111111111</c:v>
                </c:pt>
                <c:pt idx="177">
                  <c:v>1.0193333333333332</c:v>
                </c:pt>
                <c:pt idx="178">
                  <c:v>0.9515555555555556</c:v>
                </c:pt>
                <c:pt idx="179">
                  <c:v>0.85255555555555551</c:v>
                </c:pt>
                <c:pt idx="180">
                  <c:v>0.807111111111111</c:v>
                </c:pt>
                <c:pt idx="181">
                  <c:v>0.74777777777777787</c:v>
                </c:pt>
                <c:pt idx="182">
                  <c:v>0.64922222222222226</c:v>
                </c:pt>
                <c:pt idx="183">
                  <c:v>0.59199999999999997</c:v>
                </c:pt>
                <c:pt idx="184">
                  <c:v>0.56477777777777782</c:v>
                </c:pt>
                <c:pt idx="185">
                  <c:v>0.53800000000000003</c:v>
                </c:pt>
                <c:pt idx="186">
                  <c:v>0.51333333333333342</c:v>
                </c:pt>
                <c:pt idx="187">
                  <c:v>0.47722222222222221</c:v>
                </c:pt>
                <c:pt idx="188">
                  <c:v>0.47500000000000003</c:v>
                </c:pt>
                <c:pt idx="189">
                  <c:v>0.44588888888888889</c:v>
                </c:pt>
                <c:pt idx="190">
                  <c:v>0.83233333333333348</c:v>
                </c:pt>
                <c:pt idx="191">
                  <c:v>1.0401111111111112</c:v>
                </c:pt>
                <c:pt idx="192">
                  <c:v>1.1506666666666667</c:v>
                </c:pt>
                <c:pt idx="193">
                  <c:v>0.9061111111111112</c:v>
                </c:pt>
                <c:pt idx="194">
                  <c:v>0.76677777777777789</c:v>
                </c:pt>
                <c:pt idx="195">
                  <c:v>0.76666666666666672</c:v>
                </c:pt>
                <c:pt idx="196">
                  <c:v>0.80833333333333335</c:v>
                </c:pt>
                <c:pt idx="197">
                  <c:v>0.7533333333333333</c:v>
                </c:pt>
                <c:pt idx="198">
                  <c:v>0.67955555555555547</c:v>
                </c:pt>
                <c:pt idx="199">
                  <c:v>0.61088888888888881</c:v>
                </c:pt>
                <c:pt idx="200">
                  <c:v>0.56488888888888888</c:v>
                </c:pt>
                <c:pt idx="201">
                  <c:v>0.51388888888888884</c:v>
                </c:pt>
                <c:pt idx="202">
                  <c:v>0.50677777777777777</c:v>
                </c:pt>
                <c:pt idx="203">
                  <c:v>0.43511111111111112</c:v>
                </c:pt>
                <c:pt idx="204">
                  <c:v>0.39066666666666666</c:v>
                </c:pt>
                <c:pt idx="205">
                  <c:v>0.38233333333333336</c:v>
                </c:pt>
                <c:pt idx="206">
                  <c:v>0.36144444444444446</c:v>
                </c:pt>
                <c:pt idx="207">
                  <c:v>0.4635555555555555</c:v>
                </c:pt>
                <c:pt idx="208">
                  <c:v>0.47144444444444439</c:v>
                </c:pt>
                <c:pt idx="209">
                  <c:v>0.63522222222222224</c:v>
                </c:pt>
                <c:pt idx="210">
                  <c:v>0.629</c:v>
                </c:pt>
                <c:pt idx="211">
                  <c:v>0.54922222222222228</c:v>
                </c:pt>
                <c:pt idx="212">
                  <c:v>0.86577777777777787</c:v>
                </c:pt>
                <c:pt idx="213">
                  <c:v>2.62825</c:v>
                </c:pt>
                <c:pt idx="214">
                  <c:v>2.2709999999999995</c:v>
                </c:pt>
                <c:pt idx="215">
                  <c:v>1.8845000000000001</c:v>
                </c:pt>
                <c:pt idx="216">
                  <c:v>1.4612500000000002</c:v>
                </c:pt>
                <c:pt idx="217">
                  <c:v>1.1670000000000003</c:v>
                </c:pt>
                <c:pt idx="218">
                  <c:v>1.0082499999999999</c:v>
                </c:pt>
                <c:pt idx="219">
                  <c:v>0.86575000000000002</c:v>
                </c:pt>
                <c:pt idx="220">
                  <c:v>0.76049999999999995</c:v>
                </c:pt>
                <c:pt idx="221">
                  <c:v>0.6412500000000001</c:v>
                </c:pt>
                <c:pt idx="222">
                  <c:v>0.61499999999999999</c:v>
                </c:pt>
                <c:pt idx="223">
                  <c:v>0.5595</c:v>
                </c:pt>
                <c:pt idx="224">
                  <c:v>0.49649999999999994</c:v>
                </c:pt>
                <c:pt idx="225">
                  <c:v>0.50275000000000003</c:v>
                </c:pt>
                <c:pt idx="226">
                  <c:v>0.43125000000000002</c:v>
                </c:pt>
                <c:pt idx="227">
                  <c:v>0.33674999999999999</c:v>
                </c:pt>
                <c:pt idx="228">
                  <c:v>0.32250000000000001</c:v>
                </c:pt>
                <c:pt idx="229">
                  <c:v>0.30149999999999999</c:v>
                </c:pt>
                <c:pt idx="230">
                  <c:v>0.30149999999999999</c:v>
                </c:pt>
                <c:pt idx="231">
                  <c:v>0.27950000000000003</c:v>
                </c:pt>
                <c:pt idx="232">
                  <c:v>0.27250000000000002</c:v>
                </c:pt>
                <c:pt idx="233">
                  <c:v>0.24049999999999999</c:v>
                </c:pt>
                <c:pt idx="234">
                  <c:v>0.21999999999999997</c:v>
                </c:pt>
                <c:pt idx="235">
                  <c:v>0.21375</c:v>
                </c:pt>
                <c:pt idx="236">
                  <c:v>0.1855</c:v>
                </c:pt>
                <c:pt idx="237">
                  <c:v>0.1855</c:v>
                </c:pt>
                <c:pt idx="238">
                  <c:v>0.17199999999999999</c:v>
                </c:pt>
                <c:pt idx="239">
                  <c:v>0.16400000000000001</c:v>
                </c:pt>
                <c:pt idx="240">
                  <c:v>0.15225</c:v>
                </c:pt>
                <c:pt idx="241">
                  <c:v>0.15325</c:v>
                </c:pt>
                <c:pt idx="242">
                  <c:v>0.12475</c:v>
                </c:pt>
                <c:pt idx="243">
                  <c:v>0.13900000000000001</c:v>
                </c:pt>
                <c:pt idx="244">
                  <c:v>0.13833333333333334</c:v>
                </c:pt>
                <c:pt idx="245">
                  <c:v>0.12733333333333333</c:v>
                </c:pt>
                <c:pt idx="246">
                  <c:v>0.12733333333333333</c:v>
                </c:pt>
                <c:pt idx="247">
                  <c:v>9.5333333333333325E-2</c:v>
                </c:pt>
                <c:pt idx="248">
                  <c:v>0.10466666666666667</c:v>
                </c:pt>
                <c:pt idx="249">
                  <c:v>0.10033333333333333</c:v>
                </c:pt>
                <c:pt idx="250">
                  <c:v>9.9999999999999992E-2</c:v>
                </c:pt>
                <c:pt idx="251">
                  <c:v>0.10033333333333333</c:v>
                </c:pt>
                <c:pt idx="252">
                  <c:v>9.5333333333333325E-2</c:v>
                </c:pt>
                <c:pt idx="253">
                  <c:v>8.3000000000000004E-2</c:v>
                </c:pt>
                <c:pt idx="254">
                  <c:v>8.900000000000001E-2</c:v>
                </c:pt>
                <c:pt idx="255">
                  <c:v>7.9000000000000001E-2</c:v>
                </c:pt>
                <c:pt idx="256">
                  <c:v>7.166666666666667E-2</c:v>
                </c:pt>
                <c:pt idx="257">
                  <c:v>5.5666666666666663E-2</c:v>
                </c:pt>
                <c:pt idx="258">
                  <c:v>4.8333333333333332E-2</c:v>
                </c:pt>
                <c:pt idx="259">
                  <c:v>4.6333333333333337E-2</c:v>
                </c:pt>
                <c:pt idx="260">
                  <c:v>4.1666666666666664E-2</c:v>
                </c:pt>
                <c:pt idx="261">
                  <c:v>0.04</c:v>
                </c:pt>
                <c:pt idx="262">
                  <c:v>3.7666666666666668E-2</c:v>
                </c:pt>
                <c:pt idx="263">
                  <c:v>1.6666666666666666E-2</c:v>
                </c:pt>
                <c:pt idx="264">
                  <c:v>1.4999999999999999E-2</c:v>
                </c:pt>
                <c:pt idx="265">
                  <c:v>1.4999999999999999E-2</c:v>
                </c:pt>
                <c:pt idx="266">
                  <c:v>1.3333333333333334E-2</c:v>
                </c:pt>
                <c:pt idx="267">
                  <c:v>1.1666666666666667E-2</c:v>
                </c:pt>
                <c:pt idx="268">
                  <c:v>1.1666666666666667E-2</c:v>
                </c:pt>
                <c:pt idx="269">
                  <c:v>1.1666666666666667E-2</c:v>
                </c:pt>
                <c:pt idx="270">
                  <c:v>0.01</c:v>
                </c:pt>
                <c:pt idx="271">
                  <c:v>1.3333333333333334E-2</c:v>
                </c:pt>
                <c:pt idx="272">
                  <c:v>1.3333333333333334E-2</c:v>
                </c:pt>
                <c:pt idx="273">
                  <c:v>1.1666666666666667E-2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2.2629999999999999</c:v>
                </c:pt>
                <c:pt idx="304">
                  <c:v>1.2090000000000001</c:v>
                </c:pt>
                <c:pt idx="305">
                  <c:v>0.45100000000000001</c:v>
                </c:pt>
                <c:pt idx="306">
                  <c:v>0.22650000000000001</c:v>
                </c:pt>
                <c:pt idx="307">
                  <c:v>0.1855</c:v>
                </c:pt>
                <c:pt idx="308">
                  <c:v>0.13350000000000001</c:v>
                </c:pt>
                <c:pt idx="309">
                  <c:v>0.11899999999999999</c:v>
                </c:pt>
                <c:pt idx="310">
                  <c:v>9.2499999999999999E-2</c:v>
                </c:pt>
                <c:pt idx="311">
                  <c:v>7.0499999999999993E-2</c:v>
                </c:pt>
                <c:pt idx="312">
                  <c:v>6.0999999999999999E-2</c:v>
                </c:pt>
                <c:pt idx="313">
                  <c:v>5.1999999999999998E-2</c:v>
                </c:pt>
                <c:pt idx="314">
                  <c:v>4.4499999999999998E-2</c:v>
                </c:pt>
                <c:pt idx="315">
                  <c:v>3.7499999999999999E-2</c:v>
                </c:pt>
                <c:pt idx="316">
                  <c:v>3.5000000000000003E-2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0.38500000000000001</c:v>
                </c:pt>
                <c:pt idx="322">
                  <c:v>0.89400000000000002</c:v>
                </c:pt>
                <c:pt idx="323">
                  <c:v>0.22650000000000001</c:v>
                </c:pt>
                <c:pt idx="324">
                  <c:v>0.105</c:v>
                </c:pt>
                <c:pt idx="325">
                  <c:v>7.0499999999999993E-2</c:v>
                </c:pt>
                <c:pt idx="326">
                  <c:v>5.1999999999999998E-2</c:v>
                </c:pt>
                <c:pt idx="327">
                  <c:v>3.7499999999999999E-2</c:v>
                </c:pt>
                <c:pt idx="328">
                  <c:v>3.15E-2</c:v>
                </c:pt>
                <c:pt idx="329">
                  <c:v>3.15E-2</c:v>
                </c:pt>
                <c:pt idx="330">
                  <c:v>3.15E-2</c:v>
                </c:pt>
                <c:pt idx="331">
                  <c:v>2.8000000000000001E-2</c:v>
                </c:pt>
                <c:pt idx="332">
                  <c:v>0.02</c:v>
                </c:pt>
                <c:pt idx="333">
                  <c:v>0.02</c:v>
                </c:pt>
                <c:pt idx="334">
                  <c:v>1.7500000000000002E-2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0.45300000000000001</c:v>
                </c:pt>
                <c:pt idx="353">
                  <c:v>0.54600000000000004</c:v>
                </c:pt>
                <c:pt idx="354">
                  <c:v>0.83399999999999996</c:v>
                </c:pt>
                <c:pt idx="355">
                  <c:v>0.65200000000000002</c:v>
                </c:pt>
                <c:pt idx="356">
                  <c:v>0.45300000000000001</c:v>
                </c:pt>
                <c:pt idx="357">
                  <c:v>1.48</c:v>
                </c:pt>
                <c:pt idx="358">
                  <c:v>1.385</c:v>
                </c:pt>
                <c:pt idx="359">
                  <c:v>1.385</c:v>
                </c:pt>
                <c:pt idx="360">
                  <c:v>1.48</c:v>
                </c:pt>
                <c:pt idx="361">
                  <c:v>0.59699999999999998</c:v>
                </c:pt>
                <c:pt idx="362">
                  <c:v>0.41</c:v>
                </c:pt>
                <c:pt idx="363">
                  <c:v>0.54600000000000004</c:v>
                </c:pt>
                <c:pt idx="364">
                  <c:v>0.45300000000000001</c:v>
                </c:pt>
                <c:pt idx="365">
                  <c:v>0.371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7-40D2-B629-71421DF778F7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CAWM!$AK$399:$AK$764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CAWM!$AM$399:$AM$764</c:f>
              <c:numCache>
                <c:formatCode>0.00</c:formatCode>
                <c:ptCount val="366"/>
                <c:pt idx="0">
                  <c:v>2.5827085722616248E-2</c:v>
                </c:pt>
                <c:pt idx="1">
                  <c:v>2.5550436297057097E-2</c:v>
                </c:pt>
                <c:pt idx="2">
                  <c:v>2.5277896366499221E-2</c:v>
                </c:pt>
                <c:pt idx="3">
                  <c:v>2.5009387954116676E-2</c:v>
                </c:pt>
                <c:pt idx="4">
                  <c:v>2.4744834881993222E-2</c:v>
                </c:pt>
                <c:pt idx="5">
                  <c:v>2.4484162722303145E-2</c:v>
                </c:pt>
                <c:pt idx="6">
                  <c:v>2.4227298750014014E-2</c:v>
                </c:pt>
                <c:pt idx="7">
                  <c:v>2.3974171897058191E-2</c:v>
                </c:pt>
                <c:pt idx="8">
                  <c:v>2.3724712707921494E-2</c:v>
                </c:pt>
                <c:pt idx="9">
                  <c:v>2.3478853296599246E-2</c:v>
                </c:pt>
                <c:pt idx="10">
                  <c:v>2.3236527304872856E-2</c:v>
                </c:pt>
                <c:pt idx="11">
                  <c:v>2.3225151086276062E-2</c:v>
                </c:pt>
                <c:pt idx="12">
                  <c:v>2.2986396222513042E-2</c:v>
                </c:pt>
                <c:pt idx="13">
                  <c:v>2.2956658385001417E-2</c:v>
                </c:pt>
                <c:pt idx="14">
                  <c:v>6.7770491413946143E-2</c:v>
                </c:pt>
                <c:pt idx="15">
                  <c:v>0.10675654555549643</c:v>
                </c:pt>
                <c:pt idx="16">
                  <c:v>0.10442426558718688</c:v>
                </c:pt>
                <c:pt idx="17">
                  <c:v>0.10216486384755337</c:v>
                </c:pt>
                <c:pt idx="18">
                  <c:v>0.10049970044984582</c:v>
                </c:pt>
                <c:pt idx="19">
                  <c:v>9.8369872901063762E-2</c:v>
                </c:pt>
                <c:pt idx="20">
                  <c:v>9.6304651681623887E-2</c:v>
                </c:pt>
                <c:pt idx="21">
                  <c:v>9.4533701803612563E-2</c:v>
                </c:pt>
                <c:pt idx="22">
                  <c:v>0.19658597610443734</c:v>
                </c:pt>
                <c:pt idx="23">
                  <c:v>0.72433125444854518</c:v>
                </c:pt>
                <c:pt idx="24">
                  <c:v>1.8898331620493738</c:v>
                </c:pt>
                <c:pt idx="25">
                  <c:v>9.9671241517983091</c:v>
                </c:pt>
                <c:pt idx="26">
                  <c:v>8.804986306655703</c:v>
                </c:pt>
                <c:pt idx="27">
                  <c:v>14.238041036222228</c:v>
                </c:pt>
                <c:pt idx="28">
                  <c:v>26.32511386056435</c:v>
                </c:pt>
                <c:pt idx="29">
                  <c:v>21.09744400384286</c:v>
                </c:pt>
                <c:pt idx="30">
                  <c:v>43.018221112990346</c:v>
                </c:pt>
                <c:pt idx="31">
                  <c:v>29.046841617660704</c:v>
                </c:pt>
                <c:pt idx="32">
                  <c:v>35.37347473371716</c:v>
                </c:pt>
                <c:pt idx="33">
                  <c:v>23.566676657405736</c:v>
                </c:pt>
                <c:pt idx="34">
                  <c:v>16.755726277499416</c:v>
                </c:pt>
                <c:pt idx="35">
                  <c:v>21.848286545592309</c:v>
                </c:pt>
                <c:pt idx="36">
                  <c:v>28.892698513906179</c:v>
                </c:pt>
                <c:pt idx="37">
                  <c:v>22.717524354883178</c:v>
                </c:pt>
                <c:pt idx="38">
                  <c:v>21.655085446533331</c:v>
                </c:pt>
                <c:pt idx="39">
                  <c:v>18.351270567750824</c:v>
                </c:pt>
                <c:pt idx="40">
                  <c:v>14.667197799863187</c:v>
                </c:pt>
                <c:pt idx="41">
                  <c:v>20.662085025930974</c:v>
                </c:pt>
                <c:pt idx="42">
                  <c:v>33.256018743583176</c:v>
                </c:pt>
                <c:pt idx="43">
                  <c:v>40.522144134344963</c:v>
                </c:pt>
                <c:pt idx="44">
                  <c:v>48.397396448045505</c:v>
                </c:pt>
                <c:pt idx="45">
                  <c:v>66.78883379950372</c:v>
                </c:pt>
                <c:pt idx="46">
                  <c:v>47.121679237933009</c:v>
                </c:pt>
                <c:pt idx="47">
                  <c:v>49.267252117189564</c:v>
                </c:pt>
                <c:pt idx="48">
                  <c:v>64.927860238062422</c:v>
                </c:pt>
                <c:pt idx="49">
                  <c:v>51.234807926143468</c:v>
                </c:pt>
                <c:pt idx="50">
                  <c:v>63.258172599049821</c:v>
                </c:pt>
                <c:pt idx="51">
                  <c:v>66.852231395123368</c:v>
                </c:pt>
                <c:pt idx="52">
                  <c:v>49.467751966399888</c:v>
                </c:pt>
                <c:pt idx="53">
                  <c:v>34.89818743881073</c:v>
                </c:pt>
                <c:pt idx="54">
                  <c:v>25.604631946698337</c:v>
                </c:pt>
                <c:pt idx="55">
                  <c:v>20.379863587509721</c:v>
                </c:pt>
                <c:pt idx="56">
                  <c:v>16.346524034155831</c:v>
                </c:pt>
                <c:pt idx="57">
                  <c:v>13.693037401401394</c:v>
                </c:pt>
                <c:pt idx="58">
                  <c:v>12.76709902005708</c:v>
                </c:pt>
                <c:pt idx="59">
                  <c:v>11.797490508664392</c:v>
                </c:pt>
                <c:pt idx="60">
                  <c:v>9.5786319592430065</c:v>
                </c:pt>
                <c:pt idx="61">
                  <c:v>12.519859943068658</c:v>
                </c:pt>
                <c:pt idx="62">
                  <c:v>31.343923912804069</c:v>
                </c:pt>
                <c:pt idx="63">
                  <c:v>27.654278178034257</c:v>
                </c:pt>
                <c:pt idx="64">
                  <c:v>37.476546764485121</c:v>
                </c:pt>
                <c:pt idx="65">
                  <c:v>31.599739735169884</c:v>
                </c:pt>
                <c:pt idx="66">
                  <c:v>28.72854552321369</c:v>
                </c:pt>
                <c:pt idx="67">
                  <c:v>25.086297123744039</c:v>
                </c:pt>
                <c:pt idx="68">
                  <c:v>20.441782079240724</c:v>
                </c:pt>
                <c:pt idx="69">
                  <c:v>16.212238754956989</c:v>
                </c:pt>
                <c:pt idx="70">
                  <c:v>15.433881350537385</c:v>
                </c:pt>
                <c:pt idx="71">
                  <c:v>15.686710000217882</c:v>
                </c:pt>
                <c:pt idx="72">
                  <c:v>12.653223826702483</c:v>
                </c:pt>
                <c:pt idx="73">
                  <c:v>15.486425797946684</c:v>
                </c:pt>
                <c:pt idx="74">
                  <c:v>18.077738423032233</c:v>
                </c:pt>
                <c:pt idx="75">
                  <c:v>34.649738745781029</c:v>
                </c:pt>
                <c:pt idx="76">
                  <c:v>37.151674705673365</c:v>
                </c:pt>
                <c:pt idx="77">
                  <c:v>33.391611236076713</c:v>
                </c:pt>
                <c:pt idx="78">
                  <c:v>23.734592030500032</c:v>
                </c:pt>
                <c:pt idx="79">
                  <c:v>27.228790164209066</c:v>
                </c:pt>
                <c:pt idx="80">
                  <c:v>20.728350348205446</c:v>
                </c:pt>
                <c:pt idx="81">
                  <c:v>22.181230309483677</c:v>
                </c:pt>
                <c:pt idx="82">
                  <c:v>45.541753726667949</c:v>
                </c:pt>
                <c:pt idx="83">
                  <c:v>59.954068174737827</c:v>
                </c:pt>
                <c:pt idx="84">
                  <c:v>48.658253274579828</c:v>
                </c:pt>
                <c:pt idx="85">
                  <c:v>52.225955342374185</c:v>
                </c:pt>
                <c:pt idx="86">
                  <c:v>46.695686249841529</c:v>
                </c:pt>
                <c:pt idx="87">
                  <c:v>52.046014050882228</c:v>
                </c:pt>
                <c:pt idx="88">
                  <c:v>40.784488074662349</c:v>
                </c:pt>
                <c:pt idx="89">
                  <c:v>44.972385524541991</c:v>
                </c:pt>
                <c:pt idx="90">
                  <c:v>55.472556353943119</c:v>
                </c:pt>
                <c:pt idx="91">
                  <c:v>61.687209095810672</c:v>
                </c:pt>
                <c:pt idx="92">
                  <c:v>57.631706993275202</c:v>
                </c:pt>
                <c:pt idx="93">
                  <c:v>55.529620474718023</c:v>
                </c:pt>
                <c:pt idx="94">
                  <c:v>73.729925841264446</c:v>
                </c:pt>
                <c:pt idx="95">
                  <c:v>78.679492324367772</c:v>
                </c:pt>
                <c:pt idx="96">
                  <c:v>82.247033738385852</c:v>
                </c:pt>
                <c:pt idx="97">
                  <c:v>63.504625221295044</c:v>
                </c:pt>
                <c:pt idx="98">
                  <c:v>55.513019601792962</c:v>
                </c:pt>
                <c:pt idx="99">
                  <c:v>49.478099017642123</c:v>
                </c:pt>
                <c:pt idx="100">
                  <c:v>42.033416400696595</c:v>
                </c:pt>
                <c:pt idx="101">
                  <c:v>60.453984794137753</c:v>
                </c:pt>
                <c:pt idx="102">
                  <c:v>77.736448797242275</c:v>
                </c:pt>
                <c:pt idx="103">
                  <c:v>55.626689295326841</c:v>
                </c:pt>
                <c:pt idx="104">
                  <c:v>41.654506864057431</c:v>
                </c:pt>
                <c:pt idx="105">
                  <c:v>36.379085696465403</c:v>
                </c:pt>
                <c:pt idx="106">
                  <c:v>30.275553659373792</c:v>
                </c:pt>
                <c:pt idx="107">
                  <c:v>22.645129158265338</c:v>
                </c:pt>
                <c:pt idx="108">
                  <c:v>18.784045134229768</c:v>
                </c:pt>
                <c:pt idx="109">
                  <c:v>22.768795501651308</c:v>
                </c:pt>
                <c:pt idx="110">
                  <c:v>25.177049253518753</c:v>
                </c:pt>
                <c:pt idx="111">
                  <c:v>34.598761947199833</c:v>
                </c:pt>
                <c:pt idx="112">
                  <c:v>31.836645221891594</c:v>
                </c:pt>
                <c:pt idx="113">
                  <c:v>32.344956014263573</c:v>
                </c:pt>
                <c:pt idx="114">
                  <c:v>30.708005293393047</c:v>
                </c:pt>
                <c:pt idx="115">
                  <c:v>26.292577929434252</c:v>
                </c:pt>
                <c:pt idx="116">
                  <c:v>25.881699385148703</c:v>
                </c:pt>
                <c:pt idx="117">
                  <c:v>26.766413984837264</c:v>
                </c:pt>
                <c:pt idx="118">
                  <c:v>25.84196426630648</c:v>
                </c:pt>
                <c:pt idx="119">
                  <c:v>27.659058434567392</c:v>
                </c:pt>
                <c:pt idx="120">
                  <c:v>31.37572921518397</c:v>
                </c:pt>
                <c:pt idx="121">
                  <c:v>33.220923758402535</c:v>
                </c:pt>
                <c:pt idx="122">
                  <c:v>40.665009651673849</c:v>
                </c:pt>
                <c:pt idx="123">
                  <c:v>44.667587507314998</c:v>
                </c:pt>
                <c:pt idx="124">
                  <c:v>35.191613153445516</c:v>
                </c:pt>
                <c:pt idx="125">
                  <c:v>27.089076359015554</c:v>
                </c:pt>
                <c:pt idx="126">
                  <c:v>22.077403977415354</c:v>
                </c:pt>
                <c:pt idx="127">
                  <c:v>17.664095596893748</c:v>
                </c:pt>
                <c:pt idx="128">
                  <c:v>15.938095832615028</c:v>
                </c:pt>
                <c:pt idx="129">
                  <c:v>13.416706837081183</c:v>
                </c:pt>
                <c:pt idx="130">
                  <c:v>12.711289018243878</c:v>
                </c:pt>
                <c:pt idx="131">
                  <c:v>11.353676320714024</c:v>
                </c:pt>
                <c:pt idx="132">
                  <c:v>13.519025504849349</c:v>
                </c:pt>
                <c:pt idx="133">
                  <c:v>11.845414316908485</c:v>
                </c:pt>
                <c:pt idx="134">
                  <c:v>10.19962332996502</c:v>
                </c:pt>
                <c:pt idx="135">
                  <c:v>9.0733907148338826</c:v>
                </c:pt>
                <c:pt idx="136">
                  <c:v>7.9347268980928289</c:v>
                </c:pt>
                <c:pt idx="137">
                  <c:v>6.9489179826514968</c:v>
                </c:pt>
                <c:pt idx="138">
                  <c:v>6.1370643079027767</c:v>
                </c:pt>
                <c:pt idx="139">
                  <c:v>5.722890137787898</c:v>
                </c:pt>
                <c:pt idx="140">
                  <c:v>7.260834838417134</c:v>
                </c:pt>
                <c:pt idx="141">
                  <c:v>7.3434144964245123</c:v>
                </c:pt>
                <c:pt idx="142">
                  <c:v>6.6690212006133933</c:v>
                </c:pt>
                <c:pt idx="143">
                  <c:v>5.8707501596400897</c:v>
                </c:pt>
                <c:pt idx="144">
                  <c:v>6.4954965385534198</c:v>
                </c:pt>
                <c:pt idx="145">
                  <c:v>7.6374548027959595</c:v>
                </c:pt>
                <c:pt idx="146">
                  <c:v>7.3021562532563751</c:v>
                </c:pt>
                <c:pt idx="147">
                  <c:v>6.4625673036470515</c:v>
                </c:pt>
                <c:pt idx="148">
                  <c:v>5.5670228436374849</c:v>
                </c:pt>
                <c:pt idx="149">
                  <c:v>4.8560460966004673</c:v>
                </c:pt>
                <c:pt idx="150">
                  <c:v>4.2804488146621988</c:v>
                </c:pt>
                <c:pt idx="151">
                  <c:v>3.8067230029765824</c:v>
                </c:pt>
                <c:pt idx="152">
                  <c:v>3.7218527350143114</c:v>
                </c:pt>
                <c:pt idx="153">
                  <c:v>3.3748006515083877</c:v>
                </c:pt>
                <c:pt idx="154">
                  <c:v>3.0576366964748125</c:v>
                </c:pt>
                <c:pt idx="155">
                  <c:v>2.985862674579391</c:v>
                </c:pt>
                <c:pt idx="156">
                  <c:v>3.0472018066808202</c:v>
                </c:pt>
                <c:pt idx="157">
                  <c:v>2.9137274697154099</c:v>
                </c:pt>
                <c:pt idx="158">
                  <c:v>2.7235007687325896</c:v>
                </c:pt>
                <c:pt idx="159">
                  <c:v>2.5000547208568955</c:v>
                </c:pt>
                <c:pt idx="160">
                  <c:v>2.3480688933673912</c:v>
                </c:pt>
                <c:pt idx="161">
                  <c:v>2.2099716185859943</c:v>
                </c:pt>
                <c:pt idx="162">
                  <c:v>2.0452195219334364</c:v>
                </c:pt>
                <c:pt idx="163">
                  <c:v>1.9173183140258168</c:v>
                </c:pt>
                <c:pt idx="164">
                  <c:v>1.8262272488525904</c:v>
                </c:pt>
                <c:pt idx="165">
                  <c:v>1.7222976572680777</c:v>
                </c:pt>
                <c:pt idx="166">
                  <c:v>1.6098621130645987</c:v>
                </c:pt>
                <c:pt idx="167">
                  <c:v>1.5080321858321806</c:v>
                </c:pt>
                <c:pt idx="168">
                  <c:v>1.4155076434134726</c:v>
                </c:pt>
                <c:pt idx="169">
                  <c:v>1.3415096497079786</c:v>
                </c:pt>
                <c:pt idx="170">
                  <c:v>1.3078675104992947</c:v>
                </c:pt>
                <c:pt idx="171">
                  <c:v>1.2327088170342488</c:v>
                </c:pt>
                <c:pt idx="172">
                  <c:v>1.1637714880775645</c:v>
                </c:pt>
                <c:pt idx="173">
                  <c:v>1.1290465267552372</c:v>
                </c:pt>
                <c:pt idx="174">
                  <c:v>1.0682483329504007</c:v>
                </c:pt>
                <c:pt idx="175">
                  <c:v>1.0161068358679477</c:v>
                </c:pt>
                <c:pt idx="176">
                  <c:v>0.96393250540334008</c:v>
                </c:pt>
                <c:pt idx="177">
                  <c:v>0.91570232745781632</c:v>
                </c:pt>
                <c:pt idx="178">
                  <c:v>0.87141455362122411</c:v>
                </c:pt>
                <c:pt idx="179">
                  <c:v>0.83608415370616951</c:v>
                </c:pt>
                <c:pt idx="180">
                  <c:v>0.79692456135036371</c:v>
                </c:pt>
                <c:pt idx="181">
                  <c:v>0.76039954141491639</c:v>
                </c:pt>
                <c:pt idx="182">
                  <c:v>0.72627835141371566</c:v>
                </c:pt>
                <c:pt idx="183">
                  <c:v>0.69435512746740358</c:v>
                </c:pt>
                <c:pt idx="184">
                  <c:v>0.66444527483216143</c:v>
                </c:pt>
                <c:pt idx="185">
                  <c:v>0.63638352570590095</c:v>
                </c:pt>
                <c:pt idx="186">
                  <c:v>0.61002115037697502</c:v>
                </c:pt>
                <c:pt idx="187">
                  <c:v>0.58522410383556345</c:v>
                </c:pt>
                <c:pt idx="188">
                  <c:v>0.5618713168687659</c:v>
                </c:pt>
                <c:pt idx="189">
                  <c:v>0.54007318005840166</c:v>
                </c:pt>
                <c:pt idx="190">
                  <c:v>0.51994354046772884</c:v>
                </c:pt>
                <c:pt idx="191">
                  <c:v>0.50026735149085666</c:v>
                </c:pt>
                <c:pt idx="192">
                  <c:v>0.48285636445998531</c:v>
                </c:pt>
                <c:pt idx="193">
                  <c:v>0.46515692209280224</c:v>
                </c:pt>
                <c:pt idx="194">
                  <c:v>0.44838507845712627</c:v>
                </c:pt>
                <c:pt idx="195">
                  <c:v>0.43248507714575735</c:v>
                </c:pt>
                <c:pt idx="196">
                  <c:v>0.41738335868247683</c:v>
                </c:pt>
                <c:pt idx="197">
                  <c:v>0.4030347148629061</c:v>
                </c:pt>
                <c:pt idx="198">
                  <c:v>0.38939059701511858</c:v>
                </c:pt>
                <c:pt idx="199">
                  <c:v>0.37673291693539157</c:v>
                </c:pt>
                <c:pt idx="200">
                  <c:v>0.36444217184925348</c:v>
                </c:pt>
                <c:pt idx="201">
                  <c:v>0.35263434090249218</c:v>
                </c:pt>
                <c:pt idx="202">
                  <c:v>0.34137184456604563</c:v>
                </c:pt>
                <c:pt idx="203">
                  <c:v>0.33062190078893816</c:v>
                </c:pt>
                <c:pt idx="204">
                  <c:v>0.32035415167968551</c:v>
                </c:pt>
                <c:pt idx="205">
                  <c:v>0.31054045130849428</c:v>
                </c:pt>
                <c:pt idx="206">
                  <c:v>0.31655690932186531</c:v>
                </c:pt>
                <c:pt idx="207">
                  <c:v>0.30680135655789648</c:v>
                </c:pt>
                <c:pt idx="208">
                  <c:v>0.29747615881159378</c:v>
                </c:pt>
                <c:pt idx="209">
                  <c:v>0.2889396969966424</c:v>
                </c:pt>
                <c:pt idx="210">
                  <c:v>0.28522346588599284</c:v>
                </c:pt>
                <c:pt idx="211">
                  <c:v>0.29028144448091187</c:v>
                </c:pt>
                <c:pt idx="212">
                  <c:v>0.2878180886010735</c:v>
                </c:pt>
                <c:pt idx="213">
                  <c:v>0.43284370244402609</c:v>
                </c:pt>
                <c:pt idx="214">
                  <c:v>0.41854574373332809</c:v>
                </c:pt>
                <c:pt idx="215">
                  <c:v>0.40490999435877001</c:v>
                </c:pt>
                <c:pt idx="216">
                  <c:v>0.3918969273449166</c:v>
                </c:pt>
                <c:pt idx="217">
                  <c:v>0.37946990433671113</c:v>
                </c:pt>
                <c:pt idx="218">
                  <c:v>0.36759492598969468</c:v>
                </c:pt>
                <c:pt idx="219">
                  <c:v>0.35624040722542349</c:v>
                </c:pt>
                <c:pt idx="220">
                  <c:v>0.3453769745513886</c:v>
                </c:pt>
                <c:pt idx="221">
                  <c:v>0.33497728299600393</c:v>
                </c:pt>
                <c:pt idx="222">
                  <c:v>0.32501585051204646</c:v>
                </c:pt>
                <c:pt idx="223">
                  <c:v>0.31546890796355986</c:v>
                </c:pt>
                <c:pt idx="224">
                  <c:v>0.30631426303780046</c:v>
                </c:pt>
                <c:pt idx="225">
                  <c:v>0.29753117662038919</c:v>
                </c:pt>
                <c:pt idx="226">
                  <c:v>0.28910025034279418</c:v>
                </c:pt>
                <c:pt idx="227">
                  <c:v>0.28100332416022034</c:v>
                </c:pt>
                <c:pt idx="228">
                  <c:v>0.2732233829480159</c:v>
                </c:pt>
                <c:pt idx="229">
                  <c:v>0.26574447121845085</c:v>
                </c:pt>
                <c:pt idx="230">
                  <c:v>0.25855161515937902</c:v>
                </c:pt>
                <c:pt idx="231">
                  <c:v>0.25163075128379442</c:v>
                </c:pt>
                <c:pt idx="232">
                  <c:v>0.24496866105622628</c:v>
                </c:pt>
                <c:pt idx="233">
                  <c:v>0.23855291092968109</c:v>
                </c:pt>
                <c:pt idx="234">
                  <c:v>0.23329877874801785</c:v>
                </c:pt>
                <c:pt idx="235">
                  <c:v>0.22771714265434642</c:v>
                </c:pt>
                <c:pt idx="236">
                  <c:v>0.22192858352132744</c:v>
                </c:pt>
                <c:pt idx="237">
                  <c:v>0.21634535799302501</c:v>
                </c:pt>
                <c:pt idx="238">
                  <c:v>0.21196417893590475</c:v>
                </c:pt>
                <c:pt idx="239">
                  <c:v>0.2067305793862228</c:v>
                </c:pt>
                <c:pt idx="240">
                  <c:v>0.20167720458477234</c:v>
                </c:pt>
                <c:pt idx="241">
                  <c:v>0.19679609027618411</c:v>
                </c:pt>
                <c:pt idx="242">
                  <c:v>0.19207970171191463</c:v>
                </c:pt>
                <c:pt idx="243">
                  <c:v>0.18752090632092872</c:v>
                </c:pt>
                <c:pt idx="244">
                  <c:v>0.18426821625142278</c:v>
                </c:pt>
                <c:pt idx="245">
                  <c:v>0.1799470609862456</c:v>
                </c:pt>
                <c:pt idx="246">
                  <c:v>0.17576745898046908</c:v>
                </c:pt>
                <c:pt idx="247">
                  <c:v>0.1717234516195808</c:v>
                </c:pt>
                <c:pt idx="248">
                  <c:v>0.16780938671623091</c:v>
                </c:pt>
                <c:pt idx="249">
                  <c:v>0.16401989990325005</c:v>
                </c:pt>
                <c:pt idx="250">
                  <c:v>0.16034989732835522</c:v>
                </c:pt>
                <c:pt idx="251">
                  <c:v>0.15679453954756889</c:v>
                </c:pt>
                <c:pt idx="252">
                  <c:v>0.15334922652346086</c:v>
                </c:pt>
                <c:pt idx="253">
                  <c:v>0.15000958364251107</c:v>
                </c:pt>
                <c:pt idx="254">
                  <c:v>0.14677144867330447</c:v>
                </c:pt>
                <c:pt idx="255">
                  <c:v>0.1436308595939709</c:v>
                </c:pt>
                <c:pt idx="256">
                  <c:v>0.14058404322335058</c:v>
                </c:pt>
                <c:pt idx="257">
                  <c:v>0.13762740459587441</c:v>
                </c:pt>
                <c:pt idx="258">
                  <c:v>0.1347575170251373</c:v>
                </c:pt>
                <c:pt idx="259">
                  <c:v>0.13197111280568444</c:v>
                </c:pt>
                <c:pt idx="260">
                  <c:v>0.12926507450665051</c:v>
                </c:pt>
                <c:pt idx="261">
                  <c:v>0.1266364268146479</c:v>
                </c:pt>
                <c:pt idx="262">
                  <c:v>0.12408232888671868</c:v>
                </c:pt>
                <c:pt idx="263">
                  <c:v>0.12160006717727841</c:v>
                </c:pt>
                <c:pt idx="264">
                  <c:v>0.11918704870582715</c:v>
                </c:pt>
                <c:pt idx="265">
                  <c:v>0.11684079473479535</c:v>
                </c:pt>
                <c:pt idx="266">
                  <c:v>0.11455893482926981</c:v>
                </c:pt>
                <c:pt idx="267">
                  <c:v>0.1123662854855345</c:v>
                </c:pt>
                <c:pt idx="268">
                  <c:v>0.1102058701082077</c:v>
                </c:pt>
                <c:pt idx="269">
                  <c:v>0.1081033522539349</c:v>
                </c:pt>
                <c:pt idx="270">
                  <c:v>0.10605674136294885</c:v>
                </c:pt>
                <c:pt idx="271">
                  <c:v>0.10406413038786765</c:v>
                </c:pt>
                <c:pt idx="272">
                  <c:v>0.102123691659406</c:v>
                </c:pt>
                <c:pt idx="273">
                  <c:v>0.10023367298782358</c:v>
                </c:pt>
                <c:pt idx="274">
                  <c:v>7.4899330730007291E-2</c:v>
                </c:pt>
                <c:pt idx="275">
                  <c:v>7.3685871468675376E-2</c:v>
                </c:pt>
                <c:pt idx="276">
                  <c:v>7.2499635982378491E-2</c:v>
                </c:pt>
                <c:pt idx="277">
                  <c:v>7.1339845456814266E-2</c:v>
                </c:pt>
                <c:pt idx="278">
                  <c:v>7.0205748115087258E-2</c:v>
                </c:pt>
                <c:pt idx="279">
                  <c:v>6.9096618115722971E-2</c:v>
                </c:pt>
                <c:pt idx="280">
                  <c:v>6.8011754502181998E-2</c:v>
                </c:pt>
                <c:pt idx="281">
                  <c:v>6.6950480201158985E-2</c:v>
                </c:pt>
                <c:pt idx="282">
                  <c:v>6.5912141067119276E-2</c:v>
                </c:pt>
                <c:pt idx="283">
                  <c:v>6.4896104970664545E-2</c:v>
                </c:pt>
                <c:pt idx="284">
                  <c:v>6.3901760928466375E-2</c:v>
                </c:pt>
                <c:pt idx="285">
                  <c:v>6.2928518272629227E-2</c:v>
                </c:pt>
                <c:pt idx="286">
                  <c:v>6.1975805857472574E-2</c:v>
                </c:pt>
                <c:pt idx="287">
                  <c:v>6.1043071301830544E-2</c:v>
                </c:pt>
                <c:pt idx="288">
                  <c:v>6.0129780265079966E-2</c:v>
                </c:pt>
                <c:pt idx="289">
                  <c:v>5.9235415755202421E-2</c:v>
                </c:pt>
                <c:pt idx="290">
                  <c:v>5.8359477467285752E-2</c:v>
                </c:pt>
                <c:pt idx="291">
                  <c:v>5.7501481150954672E-2</c:v>
                </c:pt>
                <c:pt idx="292">
                  <c:v>5.6660958005305379E-2</c:v>
                </c:pt>
                <c:pt idx="293">
                  <c:v>5.5837454099996651E-2</c:v>
                </c:pt>
                <c:pt idx="294">
                  <c:v>5.5030529821223757E-2</c:v>
                </c:pt>
                <c:pt idx="295">
                  <c:v>5.4239759341368515E-2</c:v>
                </c:pt>
                <c:pt idx="296">
                  <c:v>5.3464730111187707E-2</c:v>
                </c:pt>
                <c:pt idx="297">
                  <c:v>5.2705042373457356E-2</c:v>
                </c:pt>
                <c:pt idx="298">
                  <c:v>5.1960308697054716E-2</c:v>
                </c:pt>
                <c:pt idx="299">
                  <c:v>5.123015353050641E-2</c:v>
                </c:pt>
                <c:pt idx="300">
                  <c:v>5.0514212774089691E-2</c:v>
                </c:pt>
                <c:pt idx="301">
                  <c:v>4.9812133369614701E-2</c:v>
                </c:pt>
                <c:pt idx="302">
                  <c:v>4.912357290706644E-2</c:v>
                </c:pt>
                <c:pt idx="303">
                  <c:v>4.8448199247324887E-2</c:v>
                </c:pt>
                <c:pt idx="304">
                  <c:v>4.778569016022155E-2</c:v>
                </c:pt>
                <c:pt idx="305">
                  <c:v>3.9257211445856394E-2</c:v>
                </c:pt>
                <c:pt idx="306">
                  <c:v>3.8757181832952299E-2</c:v>
                </c:pt>
                <c:pt idx="307">
                  <c:v>3.8266029055886108E-2</c:v>
                </c:pt>
                <c:pt idx="308">
                  <c:v>3.7783550892499164E-2</c:v>
                </c:pt>
                <c:pt idx="309">
                  <c:v>3.7309550744934174E-2</c:v>
                </c:pt>
                <c:pt idx="310">
                  <c:v>3.6843837454937398E-2</c:v>
                </c:pt>
                <c:pt idx="311">
                  <c:v>3.6386225126152701E-2</c:v>
                </c:pt>
                <c:pt idx="312">
                  <c:v>3.5936532953107177E-2</c:v>
                </c:pt>
                <c:pt idx="313">
                  <c:v>3.5494585056603592E-2</c:v>
                </c:pt>
                <c:pt idx="314">
                  <c:v>3.5060210325247594E-2</c:v>
                </c:pt>
                <c:pt idx="315">
                  <c:v>3.4633242262851534E-2</c:v>
                </c:pt>
                <c:pt idx="316">
                  <c:v>3.421351884146695E-2</c:v>
                </c:pt>
                <c:pt idx="317">
                  <c:v>3.3800882359812372E-2</c:v>
                </c:pt>
                <c:pt idx="318">
                  <c:v>3.3395179306870762E-2</c:v>
                </c:pt>
                <c:pt idx="319">
                  <c:v>3.2996260230443886E-2</c:v>
                </c:pt>
                <c:pt idx="320">
                  <c:v>6.9688112676236313E-2</c:v>
                </c:pt>
                <c:pt idx="321">
                  <c:v>0.12844729255121531</c:v>
                </c:pt>
                <c:pt idx="322">
                  <c:v>0.12552156089435404</c:v>
                </c:pt>
                <c:pt idx="323">
                  <c:v>0.12269124888552281</c:v>
                </c:pt>
                <c:pt idx="324">
                  <c:v>0.11995231914636034</c:v>
                </c:pt>
                <c:pt idx="325">
                  <c:v>0.11730094324838065</c:v>
                </c:pt>
                <c:pt idx="326">
                  <c:v>0.11473348898096149</c:v>
                </c:pt>
                <c:pt idx="327">
                  <c:v>0.1122465085090094</c:v>
                </c:pt>
                <c:pt idx="328">
                  <c:v>0.10983672735036111</c:v>
                </c:pt>
                <c:pt idx="329">
                  <c:v>0.10750103410907541</c:v>
                </c:pt>
                <c:pt idx="330">
                  <c:v>0.10523647090628363</c:v>
                </c:pt>
                <c:pt idx="331">
                  <c:v>0.10304022445526359</c:v>
                </c:pt>
                <c:pt idx="332">
                  <c:v>0.10090961773191623</c:v>
                </c:pt>
                <c:pt idx="333">
                  <c:v>9.8842102195938142E-2</c:v>
                </c:pt>
                <c:pt idx="334">
                  <c:v>9.6835250521698418E-2</c:v>
                </c:pt>
                <c:pt idx="335">
                  <c:v>3.8020471686495798E-2</c:v>
                </c:pt>
                <c:pt idx="336">
                  <c:v>3.754735929722762E-2</c:v>
                </c:pt>
                <c:pt idx="337">
                  <c:v>3.7082405615171336E-2</c:v>
                </c:pt>
                <c:pt idx="338">
                  <c:v>3.6625431059484612E-2</c:v>
                </c:pt>
                <c:pt idx="339">
                  <c:v>3.6176260851164647E-2</c:v>
                </c:pt>
                <c:pt idx="340">
                  <c:v>3.5734724862136205E-2</c:v>
                </c:pt>
                <c:pt idx="341">
                  <c:v>3.5300657469783635E-2</c:v>
                </c:pt>
                <c:pt idx="342">
                  <c:v>3.4873897416706261E-2</c:v>
                </c:pt>
                <c:pt idx="343">
                  <c:v>3.4454287675484634E-2</c:v>
                </c:pt>
                <c:pt idx="344">
                  <c:v>3.404167531825681E-2</c:v>
                </c:pt>
                <c:pt idx="345">
                  <c:v>3.3635911390910968E-2</c:v>
                </c:pt>
                <c:pt idx="346">
                  <c:v>3.3236850791710106E-2</c:v>
                </c:pt>
                <c:pt idx="347">
                  <c:v>3.2844352154173445E-2</c:v>
                </c:pt>
                <c:pt idx="348">
                  <c:v>3.5814018607246256E-2</c:v>
                </c:pt>
                <c:pt idx="349">
                  <c:v>0.70118127235576067</c:v>
                </c:pt>
                <c:pt idx="350">
                  <c:v>0.67407892475953468</c:v>
                </c:pt>
                <c:pt idx="351">
                  <c:v>0.64841972133885573</c:v>
                </c:pt>
                <c:pt idx="352">
                  <c:v>0.62410626429935701</c:v>
                </c:pt>
                <c:pt idx="353">
                  <c:v>0.60104908113251987</c:v>
                </c:pt>
                <c:pt idx="354">
                  <c:v>0.57916587258462293</c:v>
                </c:pt>
                <c:pt idx="355">
                  <c:v>0.55838084188656689</c:v>
                </c:pt>
                <c:pt idx="356">
                  <c:v>0.53862409542226031</c:v>
                </c:pt>
                <c:pt idx="357">
                  <c:v>0.55839077433338802</c:v>
                </c:pt>
                <c:pt idx="358">
                  <c:v>0.5386335399799721</c:v>
                </c:pt>
                <c:pt idx="359">
                  <c:v>0.51984009339177983</c:v>
                </c:pt>
                <c:pt idx="360">
                  <c:v>0.50195079128940512</c:v>
                </c:pt>
                <c:pt idx="361">
                  <c:v>0.48491044469475059</c:v>
                </c:pt>
                <c:pt idx="362">
                  <c:v>0.46866793062355522</c:v>
                </c:pt>
                <c:pt idx="363">
                  <c:v>0.45317584236347136</c:v>
                </c:pt>
                <c:pt idx="364">
                  <c:v>0.43839017404441116</c:v>
                </c:pt>
                <c:pt idx="365">
                  <c:v>0.42427003573543265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67-40D2-B629-71421DF77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367647"/>
        <c:axId val="1876368063"/>
      </c:scatterChart>
      <c:valAx>
        <c:axId val="1876367647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368063"/>
        <c:crosses val="autoZero"/>
        <c:crossBetween val="midCat"/>
      </c:valAx>
      <c:valAx>
        <c:axId val="187636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367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Vazão média no período total por dia do ano - Posto Flores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Qobs_dia</c:v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CAWM!$AK$766:$AK$1131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CAWM!$AL$766:$AL$1131</c:f>
              <c:numCache>
                <c:formatCode>0.00</c:formatCode>
                <c:ptCount val="366"/>
                <c:pt idx="0">
                  <c:v>1.4166666666666668E-2</c:v>
                </c:pt>
                <c:pt idx="1">
                  <c:v>0.37766666666666665</c:v>
                </c:pt>
                <c:pt idx="2">
                  <c:v>0.17749999999999999</c:v>
                </c:pt>
                <c:pt idx="3">
                  <c:v>0.1575</c:v>
                </c:pt>
                <c:pt idx="4">
                  <c:v>0.155</c:v>
                </c:pt>
                <c:pt idx="5">
                  <c:v>0.11333333333333333</c:v>
                </c:pt>
                <c:pt idx="6">
                  <c:v>9.3000000000000013E-2</c:v>
                </c:pt>
                <c:pt idx="7">
                  <c:v>8.3666666666666667E-2</c:v>
                </c:pt>
                <c:pt idx="8">
                  <c:v>7.9333333333333325E-2</c:v>
                </c:pt>
                <c:pt idx="9">
                  <c:v>7.4999999999999997E-2</c:v>
                </c:pt>
                <c:pt idx="10">
                  <c:v>8.3666666666666667E-2</c:v>
                </c:pt>
                <c:pt idx="11">
                  <c:v>6.7000000000000004E-2</c:v>
                </c:pt>
                <c:pt idx="12">
                  <c:v>6.3166666666666663E-2</c:v>
                </c:pt>
                <c:pt idx="13">
                  <c:v>5.9499999999999997E-2</c:v>
                </c:pt>
                <c:pt idx="14">
                  <c:v>5.6000000000000001E-2</c:v>
                </c:pt>
                <c:pt idx="15">
                  <c:v>6.7000000000000004E-2</c:v>
                </c:pt>
                <c:pt idx="16">
                  <c:v>5.6000000000000001E-2</c:v>
                </c:pt>
                <c:pt idx="17">
                  <c:v>7.9666666666666663E-2</c:v>
                </c:pt>
                <c:pt idx="18">
                  <c:v>6.433333333333334E-2</c:v>
                </c:pt>
                <c:pt idx="19">
                  <c:v>0.34749999999999998</c:v>
                </c:pt>
                <c:pt idx="20">
                  <c:v>2.9015</c:v>
                </c:pt>
                <c:pt idx="21">
                  <c:v>7.4944999999999995</c:v>
                </c:pt>
                <c:pt idx="22">
                  <c:v>2.476666666666667</c:v>
                </c:pt>
                <c:pt idx="23">
                  <c:v>2.1378333333333335</c:v>
                </c:pt>
                <c:pt idx="24">
                  <c:v>2.0751666666666666</c:v>
                </c:pt>
                <c:pt idx="25">
                  <c:v>8.7900000000000009</c:v>
                </c:pt>
                <c:pt idx="26">
                  <c:v>2.9608333333333334</c:v>
                </c:pt>
                <c:pt idx="27">
                  <c:v>3.1146666666666669</c:v>
                </c:pt>
                <c:pt idx="28">
                  <c:v>18.844333333333331</c:v>
                </c:pt>
                <c:pt idx="29">
                  <c:v>4.1536666666666662</c:v>
                </c:pt>
                <c:pt idx="30">
                  <c:v>23.482166666666668</c:v>
                </c:pt>
                <c:pt idx="31">
                  <c:v>12.982400000000002</c:v>
                </c:pt>
                <c:pt idx="32">
                  <c:v>32.092599999999997</c:v>
                </c:pt>
                <c:pt idx="33">
                  <c:v>14.6698</c:v>
                </c:pt>
                <c:pt idx="34">
                  <c:v>7.9619</c:v>
                </c:pt>
                <c:pt idx="35">
                  <c:v>11.368</c:v>
                </c:pt>
                <c:pt idx="36">
                  <c:v>33.186099999999996</c:v>
                </c:pt>
                <c:pt idx="37">
                  <c:v>29.357799999999997</c:v>
                </c:pt>
                <c:pt idx="38">
                  <c:v>25.230199999999996</c:v>
                </c:pt>
                <c:pt idx="39">
                  <c:v>11.291400000000001</c:v>
                </c:pt>
                <c:pt idx="40">
                  <c:v>14.0288</c:v>
                </c:pt>
                <c:pt idx="41">
                  <c:v>2.6149</c:v>
                </c:pt>
                <c:pt idx="42">
                  <c:v>20.888400000000001</c:v>
                </c:pt>
                <c:pt idx="43">
                  <c:v>27.618299999999998</c:v>
                </c:pt>
                <c:pt idx="44">
                  <c:v>24.357800000000001</c:v>
                </c:pt>
                <c:pt idx="45">
                  <c:v>39.463700000000003</c:v>
                </c:pt>
                <c:pt idx="46">
                  <c:v>47.139899999999997</c:v>
                </c:pt>
                <c:pt idx="47">
                  <c:v>21.091799999999999</c:v>
                </c:pt>
                <c:pt idx="48">
                  <c:v>51.129300000000001</c:v>
                </c:pt>
                <c:pt idx="49">
                  <c:v>37.245600000000003</c:v>
                </c:pt>
                <c:pt idx="50">
                  <c:v>32.617399999999996</c:v>
                </c:pt>
                <c:pt idx="51">
                  <c:v>46.402599999999993</c:v>
                </c:pt>
                <c:pt idx="52">
                  <c:v>52.986699999999999</c:v>
                </c:pt>
                <c:pt idx="53">
                  <c:v>20.070500000000003</c:v>
                </c:pt>
                <c:pt idx="54">
                  <c:v>25.461900000000004</c:v>
                </c:pt>
                <c:pt idx="55">
                  <c:v>21.957799999999999</c:v>
                </c:pt>
                <c:pt idx="56">
                  <c:v>22.317199999999996</c:v>
                </c:pt>
                <c:pt idx="57">
                  <c:v>16.314300000000003</c:v>
                </c:pt>
                <c:pt idx="58">
                  <c:v>20.231099999999998</c:v>
                </c:pt>
                <c:pt idx="59">
                  <c:v>3.6965000000000003</c:v>
                </c:pt>
                <c:pt idx="60">
                  <c:v>19.880307692307689</c:v>
                </c:pt>
                <c:pt idx="61">
                  <c:v>26.119307692307697</c:v>
                </c:pt>
                <c:pt idx="62">
                  <c:v>31.533846153846152</c:v>
                </c:pt>
                <c:pt idx="63">
                  <c:v>68.710846153846148</c:v>
                </c:pt>
                <c:pt idx="64">
                  <c:v>48.662769230769229</c:v>
                </c:pt>
                <c:pt idx="65">
                  <c:v>50.610076923076917</c:v>
                </c:pt>
                <c:pt idx="66">
                  <c:v>93.021692307692334</c:v>
                </c:pt>
                <c:pt idx="67">
                  <c:v>83.711461538461535</c:v>
                </c:pt>
                <c:pt idx="68">
                  <c:v>38.612538461538456</c:v>
                </c:pt>
                <c:pt idx="69">
                  <c:v>40.917307692307695</c:v>
                </c:pt>
                <c:pt idx="70">
                  <c:v>20.663307692307697</c:v>
                </c:pt>
                <c:pt idx="71">
                  <c:v>15.047307692307696</c:v>
                </c:pt>
                <c:pt idx="72">
                  <c:v>24.556692307692305</c:v>
                </c:pt>
                <c:pt idx="73">
                  <c:v>20.81638461538461</c:v>
                </c:pt>
                <c:pt idx="74">
                  <c:v>21.485230769230768</c:v>
                </c:pt>
                <c:pt idx="75">
                  <c:v>26.174923076923083</c:v>
                </c:pt>
                <c:pt idx="76">
                  <c:v>22.696769230769231</c:v>
                </c:pt>
                <c:pt idx="77">
                  <c:v>31.139076923076921</c:v>
                </c:pt>
                <c:pt idx="78">
                  <c:v>31.542846153846156</c:v>
                </c:pt>
                <c:pt idx="79">
                  <c:v>23.029692307692304</c:v>
                </c:pt>
                <c:pt idx="80">
                  <c:v>27.44846153846154</c:v>
                </c:pt>
                <c:pt idx="81">
                  <c:v>25.998846153846156</c:v>
                </c:pt>
                <c:pt idx="82">
                  <c:v>37.562461538461534</c:v>
                </c:pt>
                <c:pt idx="83">
                  <c:v>71.830769230769235</c:v>
                </c:pt>
                <c:pt idx="84">
                  <c:v>78.266307692307691</c:v>
                </c:pt>
                <c:pt idx="85">
                  <c:v>56.989923076923077</c:v>
                </c:pt>
                <c:pt idx="86">
                  <c:v>52.060769230769225</c:v>
                </c:pt>
                <c:pt idx="87">
                  <c:v>69.509384615384619</c:v>
                </c:pt>
                <c:pt idx="88">
                  <c:v>56.517076923076921</c:v>
                </c:pt>
                <c:pt idx="89">
                  <c:v>34.244846153846154</c:v>
                </c:pt>
                <c:pt idx="90">
                  <c:v>57.004769230769234</c:v>
                </c:pt>
                <c:pt idx="91">
                  <c:v>58.704999999999998</c:v>
                </c:pt>
                <c:pt idx="92">
                  <c:v>60.714230769230767</c:v>
                </c:pt>
                <c:pt idx="93">
                  <c:v>50.666923076923077</c:v>
                </c:pt>
                <c:pt idx="94">
                  <c:v>47.808615384615386</c:v>
                </c:pt>
                <c:pt idx="95">
                  <c:v>56.56307692307692</c:v>
                </c:pt>
                <c:pt idx="96">
                  <c:v>54.225461538461545</c:v>
                </c:pt>
                <c:pt idx="97">
                  <c:v>62.987615384615381</c:v>
                </c:pt>
                <c:pt idx="98">
                  <c:v>45.528307692307685</c:v>
                </c:pt>
                <c:pt idx="99">
                  <c:v>35.90446153846154</c:v>
                </c:pt>
                <c:pt idx="100">
                  <c:v>30.282846153846155</c:v>
                </c:pt>
                <c:pt idx="101">
                  <c:v>41.283384615384612</c:v>
                </c:pt>
                <c:pt idx="102">
                  <c:v>81.861692307692309</c:v>
                </c:pt>
                <c:pt idx="103">
                  <c:v>78.526615384615383</c:v>
                </c:pt>
                <c:pt idx="104">
                  <c:v>42.514538461538464</c:v>
                </c:pt>
                <c:pt idx="105">
                  <c:v>45.151769230769233</c:v>
                </c:pt>
                <c:pt idx="106">
                  <c:v>44.256999999999998</c:v>
                </c:pt>
                <c:pt idx="107">
                  <c:v>41.320999999999998</c:v>
                </c:pt>
                <c:pt idx="108">
                  <c:v>45.413846153846151</c:v>
                </c:pt>
                <c:pt idx="109">
                  <c:v>49.577923076923078</c:v>
                </c:pt>
                <c:pt idx="110">
                  <c:v>38.81292307692307</c:v>
                </c:pt>
                <c:pt idx="111">
                  <c:v>49.996461538461531</c:v>
                </c:pt>
                <c:pt idx="112">
                  <c:v>60.690923076923077</c:v>
                </c:pt>
                <c:pt idx="113">
                  <c:v>45.418230769230767</c:v>
                </c:pt>
                <c:pt idx="114">
                  <c:v>29.318230769230773</c:v>
                </c:pt>
                <c:pt idx="115">
                  <c:v>35.7466923076923</c:v>
                </c:pt>
                <c:pt idx="116">
                  <c:v>50.077461538461534</c:v>
                </c:pt>
                <c:pt idx="117">
                  <c:v>51.228692307692306</c:v>
                </c:pt>
                <c:pt idx="118">
                  <c:v>65.166923076923098</c:v>
                </c:pt>
                <c:pt idx="119">
                  <c:v>50.626999999999995</c:v>
                </c:pt>
                <c:pt idx="120">
                  <c:v>39.624461538461546</c:v>
                </c:pt>
                <c:pt idx="121">
                  <c:v>43.463538461538455</c:v>
                </c:pt>
                <c:pt idx="122">
                  <c:v>58.899846153846163</c:v>
                </c:pt>
                <c:pt idx="123">
                  <c:v>47.023923076923083</c:v>
                </c:pt>
                <c:pt idx="124">
                  <c:v>51.933538461538468</c:v>
                </c:pt>
                <c:pt idx="125">
                  <c:v>41.22430769230769</c:v>
                </c:pt>
                <c:pt idx="126">
                  <c:v>31.108000000000001</c:v>
                </c:pt>
                <c:pt idx="127">
                  <c:v>20.36646153846154</c:v>
                </c:pt>
                <c:pt idx="128">
                  <c:v>19.934538461538459</c:v>
                </c:pt>
                <c:pt idx="129">
                  <c:v>20.661999999999995</c:v>
                </c:pt>
                <c:pt idx="130">
                  <c:v>12.371999999999996</c:v>
                </c:pt>
                <c:pt idx="131">
                  <c:v>16.159307692307689</c:v>
                </c:pt>
                <c:pt idx="132">
                  <c:v>17.033461538461538</c:v>
                </c:pt>
                <c:pt idx="133">
                  <c:v>22.963384615384605</c:v>
                </c:pt>
                <c:pt idx="134">
                  <c:v>16.254692307692309</c:v>
                </c:pt>
                <c:pt idx="135">
                  <c:v>16.47353846153846</c:v>
                </c:pt>
                <c:pt idx="136">
                  <c:v>9.5583076923076913</c:v>
                </c:pt>
                <c:pt idx="137">
                  <c:v>7.5273076923076916</c:v>
                </c:pt>
                <c:pt idx="138">
                  <c:v>6.5847692307692336</c:v>
                </c:pt>
                <c:pt idx="139">
                  <c:v>6.4253846153846155</c:v>
                </c:pt>
                <c:pt idx="140">
                  <c:v>7.0991538461538477</c:v>
                </c:pt>
                <c:pt idx="141">
                  <c:v>15.125615384615385</c:v>
                </c:pt>
                <c:pt idx="142">
                  <c:v>13.02946153846154</c:v>
                </c:pt>
                <c:pt idx="143">
                  <c:v>12.982307692307691</c:v>
                </c:pt>
                <c:pt idx="144">
                  <c:v>10.956230769230768</c:v>
                </c:pt>
                <c:pt idx="145">
                  <c:v>14.546538461538463</c:v>
                </c:pt>
                <c:pt idx="146">
                  <c:v>17.02476923076923</c:v>
                </c:pt>
                <c:pt idx="147">
                  <c:v>13.107538461538464</c:v>
                </c:pt>
                <c:pt idx="148">
                  <c:v>11.774999999999999</c:v>
                </c:pt>
                <c:pt idx="149">
                  <c:v>6.8376923076923077</c:v>
                </c:pt>
                <c:pt idx="150">
                  <c:v>4.1634615384615383</c:v>
                </c:pt>
                <c:pt idx="151">
                  <c:v>3.1284615384615382</c:v>
                </c:pt>
                <c:pt idx="152">
                  <c:v>2.8209166666666659</c:v>
                </c:pt>
                <c:pt idx="153">
                  <c:v>2.4713333333333334</c:v>
                </c:pt>
                <c:pt idx="154">
                  <c:v>2.3635833333333331</c:v>
                </c:pt>
                <c:pt idx="155">
                  <c:v>2.1706666666666661</c:v>
                </c:pt>
                <c:pt idx="156">
                  <c:v>2.3444166666666661</c:v>
                </c:pt>
                <c:pt idx="157">
                  <c:v>2.5857499999999995</c:v>
                </c:pt>
                <c:pt idx="158">
                  <c:v>2.7774999999999999</c:v>
                </c:pt>
                <c:pt idx="159">
                  <c:v>2.6005833333333332</c:v>
                </c:pt>
                <c:pt idx="160">
                  <c:v>2.6862499999999998</c:v>
                </c:pt>
                <c:pt idx="161">
                  <c:v>2.9919999999999995</c:v>
                </c:pt>
                <c:pt idx="162">
                  <c:v>2.0224999999999995</c:v>
                </c:pt>
                <c:pt idx="163">
                  <c:v>1.7663333333333329</c:v>
                </c:pt>
                <c:pt idx="164">
                  <c:v>1.5428333333333333</c:v>
                </c:pt>
                <c:pt idx="165">
                  <c:v>8.2440833333333341</c:v>
                </c:pt>
                <c:pt idx="166">
                  <c:v>1.9955000000000005</c:v>
                </c:pt>
                <c:pt idx="167">
                  <c:v>1.9799999999999998</c:v>
                </c:pt>
                <c:pt idx="168">
                  <c:v>1.31775</c:v>
                </c:pt>
                <c:pt idx="169">
                  <c:v>1.298</c:v>
                </c:pt>
                <c:pt idx="170">
                  <c:v>1.2729999999999999</c:v>
                </c:pt>
                <c:pt idx="171">
                  <c:v>1.1815833333333332</c:v>
                </c:pt>
                <c:pt idx="172">
                  <c:v>1.1702499999999996</c:v>
                </c:pt>
                <c:pt idx="173">
                  <c:v>1.1813333333333333</c:v>
                </c:pt>
                <c:pt idx="174">
                  <c:v>1.0698333333333334</c:v>
                </c:pt>
                <c:pt idx="175">
                  <c:v>1.034</c:v>
                </c:pt>
                <c:pt idx="176">
                  <c:v>1.2154166666666666</c:v>
                </c:pt>
                <c:pt idx="177">
                  <c:v>1.1995833333333332</c:v>
                </c:pt>
                <c:pt idx="178">
                  <c:v>1.6278333333333332</c:v>
                </c:pt>
                <c:pt idx="179">
                  <c:v>1.1902499999999996</c:v>
                </c:pt>
                <c:pt idx="180">
                  <c:v>1.0491666666666664</c:v>
                </c:pt>
                <c:pt idx="181">
                  <c:v>0.86458333333333337</c:v>
                </c:pt>
                <c:pt idx="182">
                  <c:v>0.79066666666666663</c:v>
                </c:pt>
                <c:pt idx="183">
                  <c:v>0.73133333333333328</c:v>
                </c:pt>
                <c:pt idx="184">
                  <c:v>0.69424999999999992</c:v>
                </c:pt>
                <c:pt idx="185">
                  <c:v>0.66299999999999992</c:v>
                </c:pt>
                <c:pt idx="186">
                  <c:v>0.64450000000000007</c:v>
                </c:pt>
                <c:pt idx="187">
                  <c:v>0.59675000000000011</c:v>
                </c:pt>
                <c:pt idx="188">
                  <c:v>0.59741666666666671</c:v>
                </c:pt>
                <c:pt idx="189">
                  <c:v>0.56716666666666671</c:v>
                </c:pt>
                <c:pt idx="190">
                  <c:v>0.8537499999999999</c:v>
                </c:pt>
                <c:pt idx="191">
                  <c:v>1.1790833333333333</c:v>
                </c:pt>
                <c:pt idx="192">
                  <c:v>1.2145833333333333</c:v>
                </c:pt>
                <c:pt idx="193">
                  <c:v>0.95533333333333326</c:v>
                </c:pt>
                <c:pt idx="194">
                  <c:v>0.8304999999999999</c:v>
                </c:pt>
                <c:pt idx="195">
                  <c:v>0.82200000000000006</c:v>
                </c:pt>
                <c:pt idx="196">
                  <c:v>0.83300000000000007</c:v>
                </c:pt>
                <c:pt idx="197">
                  <c:v>0.77966666666666662</c:v>
                </c:pt>
                <c:pt idx="198">
                  <c:v>2.1377500000000005</c:v>
                </c:pt>
                <c:pt idx="199">
                  <c:v>1.0056666666666667</c:v>
                </c:pt>
                <c:pt idx="200">
                  <c:v>1.0475833333333335</c:v>
                </c:pt>
                <c:pt idx="201">
                  <c:v>1.6644999999999996</c:v>
                </c:pt>
                <c:pt idx="202">
                  <c:v>1.2530833333333333</c:v>
                </c:pt>
                <c:pt idx="203">
                  <c:v>1.1844166666666667</c:v>
                </c:pt>
                <c:pt idx="204">
                  <c:v>1.1484166666666666</c:v>
                </c:pt>
                <c:pt idx="205">
                  <c:v>0.69458333333333344</c:v>
                </c:pt>
                <c:pt idx="206">
                  <c:v>0.55566666666666664</c:v>
                </c:pt>
                <c:pt idx="207">
                  <c:v>0.66024999999999989</c:v>
                </c:pt>
                <c:pt idx="208">
                  <c:v>0.68966666666666665</c:v>
                </c:pt>
                <c:pt idx="209">
                  <c:v>0.75174999999999992</c:v>
                </c:pt>
                <c:pt idx="210">
                  <c:v>0.72458333333333325</c:v>
                </c:pt>
                <c:pt idx="211">
                  <c:v>0.66475000000000006</c:v>
                </c:pt>
                <c:pt idx="212">
                  <c:v>0.88741666666666663</c:v>
                </c:pt>
                <c:pt idx="213">
                  <c:v>1.9122857142857141</c:v>
                </c:pt>
                <c:pt idx="214">
                  <c:v>1.7035714285714285</c:v>
                </c:pt>
                <c:pt idx="215">
                  <c:v>1.4758571428571425</c:v>
                </c:pt>
                <c:pt idx="216">
                  <c:v>1.234</c:v>
                </c:pt>
                <c:pt idx="217">
                  <c:v>1.0704285714285715</c:v>
                </c:pt>
                <c:pt idx="218">
                  <c:v>0.9107142857142857</c:v>
                </c:pt>
                <c:pt idx="219">
                  <c:v>0.78942857142857148</c:v>
                </c:pt>
                <c:pt idx="220">
                  <c:v>0.72928571428571431</c:v>
                </c:pt>
                <c:pt idx="221">
                  <c:v>0.63857142857142857</c:v>
                </c:pt>
                <c:pt idx="222">
                  <c:v>0.59328571428571431</c:v>
                </c:pt>
                <c:pt idx="223">
                  <c:v>0.56157142857142861</c:v>
                </c:pt>
                <c:pt idx="224">
                  <c:v>0.51171428571428568</c:v>
                </c:pt>
                <c:pt idx="225">
                  <c:v>0.50357142857142845</c:v>
                </c:pt>
                <c:pt idx="226">
                  <c:v>0.46271428571428569</c:v>
                </c:pt>
                <c:pt idx="227">
                  <c:v>0.40485714285714286</c:v>
                </c:pt>
                <c:pt idx="228">
                  <c:v>0.39671428571428574</c:v>
                </c:pt>
                <c:pt idx="229">
                  <c:v>0.37014285714285711</c:v>
                </c:pt>
                <c:pt idx="230">
                  <c:v>0.36642857142857144</c:v>
                </c:pt>
                <c:pt idx="231">
                  <c:v>0.34800000000000003</c:v>
                </c:pt>
                <c:pt idx="232">
                  <c:v>0.34400000000000003</c:v>
                </c:pt>
                <c:pt idx="233">
                  <c:v>0.32571428571428573</c:v>
                </c:pt>
                <c:pt idx="234">
                  <c:v>0.31171428571428572</c:v>
                </c:pt>
                <c:pt idx="235">
                  <c:v>0.30014285714285716</c:v>
                </c:pt>
                <c:pt idx="236">
                  <c:v>0.2722857142857143</c:v>
                </c:pt>
                <c:pt idx="237">
                  <c:v>0.26428571428571429</c:v>
                </c:pt>
                <c:pt idx="238">
                  <c:v>0.25128571428571428</c:v>
                </c:pt>
                <c:pt idx="239">
                  <c:v>0.2371428571428571</c:v>
                </c:pt>
                <c:pt idx="240">
                  <c:v>0.22742857142857145</c:v>
                </c:pt>
                <c:pt idx="241">
                  <c:v>0.17799999999999999</c:v>
                </c:pt>
                <c:pt idx="242">
                  <c:v>0.16171428571428573</c:v>
                </c:pt>
                <c:pt idx="243">
                  <c:v>0.16985714285714287</c:v>
                </c:pt>
                <c:pt idx="244">
                  <c:v>0.20699999999999999</c:v>
                </c:pt>
                <c:pt idx="245">
                  <c:v>0.20039999999999997</c:v>
                </c:pt>
                <c:pt idx="246">
                  <c:v>0.20039999999999997</c:v>
                </c:pt>
                <c:pt idx="247">
                  <c:v>0.17860000000000001</c:v>
                </c:pt>
                <c:pt idx="248">
                  <c:v>0.18419999999999997</c:v>
                </c:pt>
                <c:pt idx="249">
                  <c:v>0.17919999999999997</c:v>
                </c:pt>
                <c:pt idx="250">
                  <c:v>0.17899999999999999</c:v>
                </c:pt>
                <c:pt idx="251">
                  <c:v>0.17679999999999998</c:v>
                </c:pt>
                <c:pt idx="252">
                  <c:v>0.17379999999999998</c:v>
                </c:pt>
                <c:pt idx="253">
                  <c:v>0.16639999999999999</c:v>
                </c:pt>
                <c:pt idx="254">
                  <c:v>0.1658</c:v>
                </c:pt>
                <c:pt idx="255">
                  <c:v>0.155</c:v>
                </c:pt>
                <c:pt idx="256">
                  <c:v>0.13939999999999997</c:v>
                </c:pt>
                <c:pt idx="257">
                  <c:v>0.128</c:v>
                </c:pt>
                <c:pt idx="258">
                  <c:v>0.1236</c:v>
                </c:pt>
                <c:pt idx="259">
                  <c:v>0.12239999999999999</c:v>
                </c:pt>
                <c:pt idx="260">
                  <c:v>0.1196</c:v>
                </c:pt>
                <c:pt idx="261">
                  <c:v>0.12640000000000001</c:v>
                </c:pt>
                <c:pt idx="262">
                  <c:v>0.1298</c:v>
                </c:pt>
                <c:pt idx="263">
                  <c:v>0.11040000000000001</c:v>
                </c:pt>
                <c:pt idx="264">
                  <c:v>0.1036</c:v>
                </c:pt>
                <c:pt idx="265">
                  <c:v>9.9199999999999983E-2</c:v>
                </c:pt>
                <c:pt idx="266">
                  <c:v>8.2400000000000001E-2</c:v>
                </c:pt>
                <c:pt idx="267">
                  <c:v>6.3400000000000012E-2</c:v>
                </c:pt>
                <c:pt idx="268">
                  <c:v>6.1800000000000008E-2</c:v>
                </c:pt>
                <c:pt idx="269">
                  <c:v>6.0400000000000009E-2</c:v>
                </c:pt>
                <c:pt idx="270">
                  <c:v>5.9400000000000008E-2</c:v>
                </c:pt>
                <c:pt idx="271">
                  <c:v>4.7400000000000005E-2</c:v>
                </c:pt>
                <c:pt idx="272">
                  <c:v>4.7400000000000005E-2</c:v>
                </c:pt>
                <c:pt idx="273">
                  <c:v>4.6400000000000004E-2</c:v>
                </c:pt>
                <c:pt idx="274">
                  <c:v>0.17849999999999999</c:v>
                </c:pt>
                <c:pt idx="275">
                  <c:v>0.29349999999999998</c:v>
                </c:pt>
                <c:pt idx="276">
                  <c:v>0.251</c:v>
                </c:pt>
                <c:pt idx="277">
                  <c:v>0.23799999999999999</c:v>
                </c:pt>
                <c:pt idx="278">
                  <c:v>0.21299999999999999</c:v>
                </c:pt>
                <c:pt idx="279">
                  <c:v>0.21299999999999999</c:v>
                </c:pt>
                <c:pt idx="280">
                  <c:v>0.20100000000000001</c:v>
                </c:pt>
                <c:pt idx="281">
                  <c:v>0.1895</c:v>
                </c:pt>
                <c:pt idx="282">
                  <c:v>0.1895</c:v>
                </c:pt>
                <c:pt idx="283">
                  <c:v>0.17849999999999999</c:v>
                </c:pt>
                <c:pt idx="284">
                  <c:v>0.17849999999999999</c:v>
                </c:pt>
                <c:pt idx="285">
                  <c:v>0.16800000000000001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1.1315</c:v>
                </c:pt>
                <c:pt idx="304">
                  <c:v>0.60450000000000004</c:v>
                </c:pt>
                <c:pt idx="305">
                  <c:v>0.45100000000000001</c:v>
                </c:pt>
                <c:pt idx="306">
                  <c:v>0.22650000000000001</c:v>
                </c:pt>
                <c:pt idx="307">
                  <c:v>0.1855</c:v>
                </c:pt>
                <c:pt idx="308">
                  <c:v>0.13350000000000001</c:v>
                </c:pt>
                <c:pt idx="309">
                  <c:v>0.11899999999999999</c:v>
                </c:pt>
                <c:pt idx="310">
                  <c:v>9.2499999999999999E-2</c:v>
                </c:pt>
                <c:pt idx="311">
                  <c:v>7.0499999999999993E-2</c:v>
                </c:pt>
                <c:pt idx="312">
                  <c:v>6.0999999999999999E-2</c:v>
                </c:pt>
                <c:pt idx="313">
                  <c:v>5.1999999999999998E-2</c:v>
                </c:pt>
                <c:pt idx="314">
                  <c:v>4.4499999999999998E-2</c:v>
                </c:pt>
                <c:pt idx="315">
                  <c:v>3.7499999999999999E-2</c:v>
                </c:pt>
                <c:pt idx="316">
                  <c:v>3.5000000000000003E-2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0.38500000000000001</c:v>
                </c:pt>
                <c:pt idx="322">
                  <c:v>0.89400000000000002</c:v>
                </c:pt>
                <c:pt idx="323">
                  <c:v>0.22650000000000001</c:v>
                </c:pt>
                <c:pt idx="324">
                  <c:v>0.105</c:v>
                </c:pt>
                <c:pt idx="325">
                  <c:v>7.0499999999999993E-2</c:v>
                </c:pt>
                <c:pt idx="326">
                  <c:v>5.1999999999999998E-2</c:v>
                </c:pt>
                <c:pt idx="327">
                  <c:v>3.7499999999999999E-2</c:v>
                </c:pt>
                <c:pt idx="328">
                  <c:v>3.15E-2</c:v>
                </c:pt>
                <c:pt idx="329">
                  <c:v>3.15E-2</c:v>
                </c:pt>
                <c:pt idx="330">
                  <c:v>3.15E-2</c:v>
                </c:pt>
                <c:pt idx="331">
                  <c:v>2.8000000000000001E-2</c:v>
                </c:pt>
                <c:pt idx="332">
                  <c:v>0.02</c:v>
                </c:pt>
                <c:pt idx="333">
                  <c:v>0.02</c:v>
                </c:pt>
                <c:pt idx="334">
                  <c:v>1.7500000000000002E-2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8.7255000000000003</c:v>
                </c:pt>
                <c:pt idx="341">
                  <c:v>5.68</c:v>
                </c:pt>
                <c:pt idx="342">
                  <c:v>1.6830000000000001</c:v>
                </c:pt>
                <c:pt idx="343">
                  <c:v>0.82499999999999996</c:v>
                </c:pt>
                <c:pt idx="344">
                  <c:v>0.51149999999999995</c:v>
                </c:pt>
                <c:pt idx="345">
                  <c:v>0.41099999999999998</c:v>
                </c:pt>
                <c:pt idx="346">
                  <c:v>0.34050000000000002</c:v>
                </c:pt>
                <c:pt idx="347">
                  <c:v>0.26450000000000001</c:v>
                </c:pt>
                <c:pt idx="348">
                  <c:v>0.22500000000000001</c:v>
                </c:pt>
                <c:pt idx="349">
                  <c:v>0.22500000000000001</c:v>
                </c:pt>
                <c:pt idx="350">
                  <c:v>0.21299999999999999</c:v>
                </c:pt>
                <c:pt idx="351">
                  <c:v>0.17849999999999999</c:v>
                </c:pt>
                <c:pt idx="352">
                  <c:v>0.40500000000000003</c:v>
                </c:pt>
                <c:pt idx="353">
                  <c:v>0.41200000000000003</c:v>
                </c:pt>
                <c:pt idx="354">
                  <c:v>0.53849999999999998</c:v>
                </c:pt>
                <c:pt idx="355">
                  <c:v>0.4395</c:v>
                </c:pt>
                <c:pt idx="356">
                  <c:v>0.34</c:v>
                </c:pt>
                <c:pt idx="357">
                  <c:v>0.84599999999999997</c:v>
                </c:pt>
                <c:pt idx="358">
                  <c:v>0.79100000000000004</c:v>
                </c:pt>
                <c:pt idx="359">
                  <c:v>0.79100000000000004</c:v>
                </c:pt>
                <c:pt idx="360">
                  <c:v>0.82499999999999996</c:v>
                </c:pt>
                <c:pt idx="361">
                  <c:v>0.35449999999999998</c:v>
                </c:pt>
                <c:pt idx="362">
                  <c:v>0.252</c:v>
                </c:pt>
                <c:pt idx="363">
                  <c:v>0.32</c:v>
                </c:pt>
                <c:pt idx="364">
                  <c:v>0.26500000000000001</c:v>
                </c:pt>
                <c:pt idx="365">
                  <c:v>0.2205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55-4370-BD6A-72161B8AA480}"/>
            </c:ext>
          </c:extLst>
        </c:ser>
        <c:ser>
          <c:idx val="1"/>
          <c:order val="1"/>
          <c:tx>
            <c:v>Qcalc_dia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CAWM!$AK$766:$AK$1131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CAWM!$AM$766:$AM$1131</c:f>
              <c:numCache>
                <c:formatCode>0.00</c:formatCode>
                <c:ptCount val="366"/>
                <c:pt idx="0">
                  <c:v>4.2156372844338874E-2</c:v>
                </c:pt>
                <c:pt idx="1">
                  <c:v>4.1491841199016298E-2</c:v>
                </c:pt>
                <c:pt idx="2">
                  <c:v>4.0842794770791509E-2</c:v>
                </c:pt>
                <c:pt idx="3">
                  <c:v>4.0208748775078899E-2</c:v>
                </c:pt>
                <c:pt idx="4">
                  <c:v>3.9589237545369138E-2</c:v>
                </c:pt>
                <c:pt idx="5">
                  <c:v>3.8983813639058736E-2</c:v>
                </c:pt>
                <c:pt idx="6">
                  <c:v>3.8392046969743354E-2</c:v>
                </c:pt>
                <c:pt idx="7">
                  <c:v>3.7813523998526083E-2</c:v>
                </c:pt>
                <c:pt idx="8">
                  <c:v>3.7247846967112738E-2</c:v>
                </c:pt>
                <c:pt idx="9">
                  <c:v>3.6694633172338391E-2</c:v>
                </c:pt>
                <c:pt idx="10">
                  <c:v>3.6153514279578629E-2</c:v>
                </c:pt>
                <c:pt idx="11">
                  <c:v>3.5699962747478366E-2</c:v>
                </c:pt>
                <c:pt idx="12">
                  <c:v>3.5180882064056528E-2</c:v>
                </c:pt>
                <c:pt idx="13">
                  <c:v>3.4741429129697833E-2</c:v>
                </c:pt>
                <c:pt idx="14">
                  <c:v>4.9310835548069837E-2</c:v>
                </c:pt>
                <c:pt idx="15">
                  <c:v>6.1895579682598401E-2</c:v>
                </c:pt>
                <c:pt idx="16">
                  <c:v>6.0716643502943118E-2</c:v>
                </c:pt>
                <c:pt idx="17">
                  <c:v>5.9573686083511428E-2</c:v>
                </c:pt>
                <c:pt idx="18">
                  <c:v>6.0679479889250293E-2</c:v>
                </c:pt>
                <c:pt idx="19">
                  <c:v>0.48389259723018146</c:v>
                </c:pt>
                <c:pt idx="20">
                  <c:v>3.1897073802859564</c:v>
                </c:pt>
                <c:pt idx="21">
                  <c:v>6.8766891949803153</c:v>
                </c:pt>
                <c:pt idx="22">
                  <c:v>5.6756215025511274</c:v>
                </c:pt>
                <c:pt idx="23">
                  <c:v>4.8998302350889533</c:v>
                </c:pt>
                <c:pt idx="24">
                  <c:v>4.552741244654757</c:v>
                </c:pt>
                <c:pt idx="25">
                  <c:v>6.6656736297791745</c:v>
                </c:pt>
                <c:pt idx="26">
                  <c:v>5.8142412356199822</c:v>
                </c:pt>
                <c:pt idx="27">
                  <c:v>7.2483463817648124</c:v>
                </c:pt>
                <c:pt idx="28">
                  <c:v>10.967404988988264</c:v>
                </c:pt>
                <c:pt idx="29">
                  <c:v>18.642338714492034</c:v>
                </c:pt>
                <c:pt idx="30">
                  <c:v>23.350017940706149</c:v>
                </c:pt>
                <c:pt idx="31">
                  <c:v>21.734326393355751</c:v>
                </c:pt>
                <c:pt idx="32">
                  <c:v>24.787536260872329</c:v>
                </c:pt>
                <c:pt idx="33">
                  <c:v>17.189681039245741</c:v>
                </c:pt>
                <c:pt idx="34">
                  <c:v>15.212397110935726</c:v>
                </c:pt>
                <c:pt idx="35">
                  <c:v>23.078859764597915</c:v>
                </c:pt>
                <c:pt idx="36">
                  <c:v>31.646253363330306</c:v>
                </c:pt>
                <c:pt idx="37">
                  <c:v>28.393404468364775</c:v>
                </c:pt>
                <c:pt idx="38">
                  <c:v>24.772795018049059</c:v>
                </c:pt>
                <c:pt idx="39">
                  <c:v>20.042195557410686</c:v>
                </c:pt>
                <c:pt idx="40">
                  <c:v>15.842680668656859</c:v>
                </c:pt>
                <c:pt idx="41">
                  <c:v>19.02528868110625</c:v>
                </c:pt>
                <c:pt idx="42">
                  <c:v>27.000273597634344</c:v>
                </c:pt>
                <c:pt idx="43">
                  <c:v>33.188736414619378</c:v>
                </c:pt>
                <c:pt idx="44">
                  <c:v>39.17113967744173</c:v>
                </c:pt>
                <c:pt idx="45">
                  <c:v>51.003439562064059</c:v>
                </c:pt>
                <c:pt idx="46">
                  <c:v>36.470903554642646</c:v>
                </c:pt>
                <c:pt idx="47">
                  <c:v>37.392562779114144</c:v>
                </c:pt>
                <c:pt idx="48">
                  <c:v>47.969875078603813</c:v>
                </c:pt>
                <c:pt idx="49">
                  <c:v>38.327316975142523</c:v>
                </c:pt>
                <c:pt idx="50">
                  <c:v>46.387067492919293</c:v>
                </c:pt>
                <c:pt idx="51">
                  <c:v>48.616964839536969</c:v>
                </c:pt>
                <c:pt idx="52">
                  <c:v>36.215217424418491</c:v>
                </c:pt>
                <c:pt idx="53">
                  <c:v>26.285013527756753</c:v>
                </c:pt>
                <c:pt idx="54">
                  <c:v>23.668150896912397</c:v>
                </c:pt>
                <c:pt idx="55">
                  <c:v>23.73019090043843</c:v>
                </c:pt>
                <c:pt idx="56">
                  <c:v>22.514440139766275</c:v>
                </c:pt>
                <c:pt idx="57">
                  <c:v>23.277799167269606</c:v>
                </c:pt>
                <c:pt idx="58">
                  <c:v>29.935115263585324</c:v>
                </c:pt>
                <c:pt idx="59">
                  <c:v>11.797490508664392</c:v>
                </c:pt>
                <c:pt idx="60">
                  <c:v>26.807474475306897</c:v>
                </c:pt>
                <c:pt idx="61">
                  <c:v>30.777137129940549</c:v>
                </c:pt>
                <c:pt idx="62">
                  <c:v>51.112125429427287</c:v>
                </c:pt>
                <c:pt idx="63">
                  <c:v>42.347763849704151</c:v>
                </c:pt>
                <c:pt idx="64">
                  <c:v>48.277027266980681</c:v>
                </c:pt>
                <c:pt idx="65">
                  <c:v>50.721495676089503</c:v>
                </c:pt>
                <c:pt idx="66">
                  <c:v>58.485324668434131</c:v>
                </c:pt>
                <c:pt idx="67">
                  <c:v>42.76547623903059</c:v>
                </c:pt>
                <c:pt idx="68">
                  <c:v>35.142731260061339</c:v>
                </c:pt>
                <c:pt idx="69">
                  <c:v>28.448150257104917</c:v>
                </c:pt>
                <c:pt idx="70">
                  <c:v>23.688806123029114</c:v>
                </c:pt>
                <c:pt idx="71">
                  <c:v>22.771814530539061</c:v>
                </c:pt>
                <c:pt idx="72">
                  <c:v>25.66177956781609</c:v>
                </c:pt>
                <c:pt idx="73">
                  <c:v>24.850605888605102</c:v>
                </c:pt>
                <c:pt idx="74">
                  <c:v>27.499701605317867</c:v>
                </c:pt>
                <c:pt idx="75">
                  <c:v>36.576728552268406</c:v>
                </c:pt>
                <c:pt idx="76">
                  <c:v>36.153585671194996</c:v>
                </c:pt>
                <c:pt idx="77">
                  <c:v>31.66312519067413</c:v>
                </c:pt>
                <c:pt idx="78">
                  <c:v>23.329640900395436</c:v>
                </c:pt>
                <c:pt idx="79">
                  <c:v>25.111102888882996</c:v>
                </c:pt>
                <c:pt idx="80">
                  <c:v>22.865979670297047</c:v>
                </c:pt>
                <c:pt idx="81">
                  <c:v>37.393699534220858</c:v>
                </c:pt>
                <c:pt idx="82">
                  <c:v>56.761365102568597</c:v>
                </c:pt>
                <c:pt idx="83">
                  <c:v>69.701048067267394</c:v>
                </c:pt>
                <c:pt idx="84">
                  <c:v>60.698719891717694</c:v>
                </c:pt>
                <c:pt idx="85">
                  <c:v>54.896117754294821</c:v>
                </c:pt>
                <c:pt idx="86">
                  <c:v>46.726359619089394</c:v>
                </c:pt>
                <c:pt idx="87">
                  <c:v>49.567576273498439</c:v>
                </c:pt>
                <c:pt idx="88">
                  <c:v>38.99870692811789</c:v>
                </c:pt>
                <c:pt idx="89">
                  <c:v>40.773578097540444</c:v>
                </c:pt>
                <c:pt idx="90">
                  <c:v>47.667845522258169</c:v>
                </c:pt>
                <c:pt idx="91">
                  <c:v>51.573290083314085</c:v>
                </c:pt>
                <c:pt idx="92">
                  <c:v>48.027697468756408</c:v>
                </c:pt>
                <c:pt idx="93">
                  <c:v>47.016462326705934</c:v>
                </c:pt>
                <c:pt idx="94">
                  <c:v>63.471262289939098</c:v>
                </c:pt>
                <c:pt idx="95">
                  <c:v>68.273469025936592</c:v>
                </c:pt>
                <c:pt idx="96">
                  <c:v>71.119674412951937</c:v>
                </c:pt>
                <c:pt idx="97">
                  <c:v>59.645495030273587</c:v>
                </c:pt>
                <c:pt idx="98">
                  <c:v>51.298015775158511</c:v>
                </c:pt>
                <c:pt idx="99">
                  <c:v>45.149892461053241</c:v>
                </c:pt>
                <c:pt idx="100">
                  <c:v>40.020859046321725</c:v>
                </c:pt>
                <c:pt idx="101">
                  <c:v>59.70293140456242</c:v>
                </c:pt>
                <c:pt idx="102">
                  <c:v>76.679440794256507</c:v>
                </c:pt>
                <c:pt idx="103">
                  <c:v>63.170334115591828</c:v>
                </c:pt>
                <c:pt idx="104">
                  <c:v>56.113203155729053</c:v>
                </c:pt>
                <c:pt idx="105">
                  <c:v>52.354776507813021</c:v>
                </c:pt>
                <c:pt idx="106">
                  <c:v>57.512314902762824</c:v>
                </c:pt>
                <c:pt idx="107">
                  <c:v>59.720537660172468</c:v>
                </c:pt>
                <c:pt idx="108">
                  <c:v>51.523071581499828</c:v>
                </c:pt>
                <c:pt idx="109">
                  <c:v>55.1724443366152</c:v>
                </c:pt>
                <c:pt idx="110">
                  <c:v>52.864961892657462</c:v>
                </c:pt>
                <c:pt idx="111">
                  <c:v>60.593684453780227</c:v>
                </c:pt>
                <c:pt idx="112">
                  <c:v>45.807343403554484</c:v>
                </c:pt>
                <c:pt idx="113">
                  <c:v>41.399849936471142</c:v>
                </c:pt>
                <c:pt idx="114">
                  <c:v>38.692039304692493</c:v>
                </c:pt>
                <c:pt idx="115">
                  <c:v>36.400333584189369</c:v>
                </c:pt>
                <c:pt idx="116">
                  <c:v>35.64531823411896</c:v>
                </c:pt>
                <c:pt idx="117">
                  <c:v>36.324067024531942</c:v>
                </c:pt>
                <c:pt idx="118">
                  <c:v>43.918509974363957</c:v>
                </c:pt>
                <c:pt idx="119">
                  <c:v>41.348569191780335</c:v>
                </c:pt>
                <c:pt idx="120">
                  <c:v>42.409417314250007</c:v>
                </c:pt>
                <c:pt idx="121">
                  <c:v>43.171569389888504</c:v>
                </c:pt>
                <c:pt idx="122">
                  <c:v>46.081949868138324</c:v>
                </c:pt>
                <c:pt idx="123">
                  <c:v>45.797494718907174</c:v>
                </c:pt>
                <c:pt idx="124">
                  <c:v>38.310146757966656</c:v>
                </c:pt>
                <c:pt idx="125">
                  <c:v>29.611569095902528</c:v>
                </c:pt>
                <c:pt idx="126">
                  <c:v>24.413359193174212</c:v>
                </c:pt>
                <c:pt idx="127">
                  <c:v>19.883888251242542</c:v>
                </c:pt>
                <c:pt idx="128">
                  <c:v>17.878769719960033</c:v>
                </c:pt>
                <c:pt idx="129">
                  <c:v>15.431121280573423</c:v>
                </c:pt>
                <c:pt idx="130">
                  <c:v>17.835923806918377</c:v>
                </c:pt>
                <c:pt idx="131">
                  <c:v>20.210706495675769</c:v>
                </c:pt>
                <c:pt idx="132">
                  <c:v>19.772632261376387</c:v>
                </c:pt>
                <c:pt idx="133">
                  <c:v>18.745686000096853</c:v>
                </c:pt>
                <c:pt idx="134">
                  <c:v>15.57513876246019</c:v>
                </c:pt>
                <c:pt idx="135">
                  <c:v>13.305748985895649</c:v>
                </c:pt>
                <c:pt idx="136">
                  <c:v>11.372516113467979</c:v>
                </c:pt>
                <c:pt idx="137">
                  <c:v>10.300895689732981</c:v>
                </c:pt>
                <c:pt idx="138">
                  <c:v>8.9634749636628861</c:v>
                </c:pt>
                <c:pt idx="139">
                  <c:v>8.0594294643311706</c:v>
                </c:pt>
                <c:pt idx="140">
                  <c:v>9.220595251788783</c:v>
                </c:pt>
                <c:pt idx="141">
                  <c:v>9.4502320860219982</c:v>
                </c:pt>
                <c:pt idx="142">
                  <c:v>9.4375262066101691</c:v>
                </c:pt>
                <c:pt idx="143">
                  <c:v>8.2133176796710341</c:v>
                </c:pt>
                <c:pt idx="144">
                  <c:v>8.2061459584507457</c:v>
                </c:pt>
                <c:pt idx="145">
                  <c:v>8.6805599450447115</c:v>
                </c:pt>
                <c:pt idx="146">
                  <c:v>8.0879984015369661</c:v>
                </c:pt>
                <c:pt idx="147">
                  <c:v>7.1620168266722324</c:v>
                </c:pt>
                <c:pt idx="148">
                  <c:v>6.2428098353896297</c:v>
                </c:pt>
                <c:pt idx="149">
                  <c:v>5.5522251713859125</c:v>
                </c:pt>
                <c:pt idx="150">
                  <c:v>4.9390949424203416</c:v>
                </c:pt>
                <c:pt idx="151">
                  <c:v>4.4153050037118504</c:v>
                </c:pt>
                <c:pt idx="152">
                  <c:v>4.252626429118318</c:v>
                </c:pt>
                <c:pt idx="153">
                  <c:v>3.8616935355978188</c:v>
                </c:pt>
                <c:pt idx="154">
                  <c:v>3.5092083233132456</c:v>
                </c:pt>
                <c:pt idx="155">
                  <c:v>3.3545687741015766</c:v>
                </c:pt>
                <c:pt idx="156">
                  <c:v>3.31102543981592</c:v>
                </c:pt>
                <c:pt idx="157">
                  <c:v>3.1312496106618326</c:v>
                </c:pt>
                <c:pt idx="158">
                  <c:v>2.9174130212043203</c:v>
                </c:pt>
                <c:pt idx="159">
                  <c:v>2.6860603068072604</c:v>
                </c:pt>
                <c:pt idx="160">
                  <c:v>2.5146566754482147</c:v>
                </c:pt>
                <c:pt idx="161">
                  <c:v>2.3592581232051333</c:v>
                </c:pt>
                <c:pt idx="162">
                  <c:v>2.1924266437114377</c:v>
                </c:pt>
                <c:pt idx="163">
                  <c:v>2.0535989711605867</c:v>
                </c:pt>
                <c:pt idx="164">
                  <c:v>1.946222829072654</c:v>
                </c:pt>
                <c:pt idx="165">
                  <c:v>1.8326264711572602</c:v>
                </c:pt>
                <c:pt idx="166">
                  <c:v>1.7156832781727616</c:v>
                </c:pt>
                <c:pt idx="167">
                  <c:v>1.6094007249819589</c:v>
                </c:pt>
                <c:pt idx="168">
                  <c:v>1.5125196076645053</c:v>
                </c:pt>
                <c:pt idx="169">
                  <c:v>1.4317076068195658</c:v>
                </c:pt>
                <c:pt idx="170">
                  <c:v>1.3831285657568175</c:v>
                </c:pt>
                <c:pt idx="171">
                  <c:v>1.3051671141559529</c:v>
                </c:pt>
                <c:pt idx="172">
                  <c:v>1.2334680579234993</c:v>
                </c:pt>
                <c:pt idx="173">
                  <c:v>1.1888785374684687</c:v>
                </c:pt>
                <c:pt idx="174">
                  <c:v>1.1260579540704405</c:v>
                </c:pt>
                <c:pt idx="175">
                  <c:v>1.0711010741350606</c:v>
                </c:pt>
                <c:pt idx="176">
                  <c:v>1.017061323383265</c:v>
                </c:pt>
                <c:pt idx="177">
                  <c:v>0.96857475500613643</c:v>
                </c:pt>
                <c:pt idx="178">
                  <c:v>0.92237679158489316</c:v>
                </c:pt>
                <c:pt idx="179">
                  <c:v>0.88356358884663022</c:v>
                </c:pt>
                <c:pt idx="180">
                  <c:v>0.84387130190115478</c:v>
                </c:pt>
                <c:pt idx="181">
                  <c:v>0.80558045041576731</c:v>
                </c:pt>
                <c:pt idx="182">
                  <c:v>0.76975742516171419</c:v>
                </c:pt>
                <c:pt idx="183">
                  <c:v>0.73619638009893229</c:v>
                </c:pt>
                <c:pt idx="184">
                  <c:v>0.70471222102224129</c:v>
                </c:pt>
                <c:pt idx="185">
                  <c:v>0.67513862669320657</c:v>
                </c:pt>
                <c:pt idx="186">
                  <c:v>0.64737540897650925</c:v>
                </c:pt>
                <c:pt idx="187">
                  <c:v>0.62197591859343127</c:v>
                </c:pt>
                <c:pt idx="188">
                  <c:v>0.597523116542102</c:v>
                </c:pt>
                <c:pt idx="189">
                  <c:v>0.57437007274517893</c:v>
                </c:pt>
                <c:pt idx="190">
                  <c:v>0.55279653116605132</c:v>
                </c:pt>
                <c:pt idx="191">
                  <c:v>0.53190491533522344</c:v>
                </c:pt>
                <c:pt idx="192">
                  <c:v>0.51303113275553258</c:v>
                </c:pt>
                <c:pt idx="193">
                  <c:v>0.49423888785796738</c:v>
                </c:pt>
                <c:pt idx="194">
                  <c:v>0.47687370916091987</c:v>
                </c:pt>
                <c:pt idx="195">
                  <c:v>0.45994768643273248</c:v>
                </c:pt>
                <c:pt idx="196">
                  <c:v>0.44386597818314266</c:v>
                </c:pt>
                <c:pt idx="197">
                  <c:v>0.42875387415486993</c:v>
                </c:pt>
                <c:pt idx="198">
                  <c:v>0.48475378148873299</c:v>
                </c:pt>
                <c:pt idx="199">
                  <c:v>0.609462852996287</c:v>
                </c:pt>
                <c:pt idx="200">
                  <c:v>0.70084539463965922</c:v>
                </c:pt>
                <c:pt idx="201">
                  <c:v>0.66222574448965532</c:v>
                </c:pt>
                <c:pt idx="202">
                  <c:v>0.62701336776132666</c:v>
                </c:pt>
                <c:pt idx="203">
                  <c:v>0.59479450537205913</c:v>
                </c:pt>
                <c:pt idx="204">
                  <c:v>0.56521816724397345</c:v>
                </c:pt>
                <c:pt idx="205">
                  <c:v>0.53798490917032793</c:v>
                </c:pt>
                <c:pt idx="206">
                  <c:v>0.52439043656760942</c:v>
                </c:pt>
                <c:pt idx="207">
                  <c:v>0.50052814937775181</c:v>
                </c:pt>
                <c:pt idx="208">
                  <c:v>0.47837589061715863</c:v>
                </c:pt>
                <c:pt idx="209">
                  <c:v>0.45805136626447979</c:v>
                </c:pt>
                <c:pt idx="210">
                  <c:v>0.44244711454473795</c:v>
                </c:pt>
                <c:pt idx="211">
                  <c:v>0.4344144479384317</c:v>
                </c:pt>
                <c:pt idx="212">
                  <c:v>0.42163190182637189</c:v>
                </c:pt>
                <c:pt idx="213">
                  <c:v>0.58271675928302336</c:v>
                </c:pt>
                <c:pt idx="214">
                  <c:v>0.55842373082904584</c:v>
                </c:pt>
                <c:pt idx="215">
                  <c:v>0.5356379313653471</c:v>
                </c:pt>
                <c:pt idx="216">
                  <c:v>0.51423349572024235</c:v>
                </c:pt>
                <c:pt idx="217">
                  <c:v>0.49409776811374767</c:v>
                </c:pt>
                <c:pt idx="218">
                  <c:v>0.4751296428358357</c:v>
                </c:pt>
                <c:pt idx="219">
                  <c:v>0.45723814586562928</c:v>
                </c:pt>
                <c:pt idx="220">
                  <c:v>0.44034121799328091</c:v>
                </c:pt>
                <c:pt idx="221">
                  <c:v>0.4243646671504423</c:v>
                </c:pt>
                <c:pt idx="222">
                  <c:v>0.40924126338687783</c:v>
                </c:pt>
                <c:pt idx="223">
                  <c:v>0.39490995455148586</c:v>
                </c:pt>
                <c:pt idx="224">
                  <c:v>0.38131518447839791</c:v>
                </c:pt>
                <c:pt idx="225">
                  <c:v>0.3684062985233621</c:v>
                </c:pt>
                <c:pt idx="226">
                  <c:v>0.35613702378303136</c:v>
                </c:pt>
                <c:pt idx="227">
                  <c:v>0.34446501337035562</c:v>
                </c:pt>
                <c:pt idx="228">
                  <c:v>0.33335144579990272</c:v>
                </c:pt>
                <c:pt idx="229">
                  <c:v>0.32276067192637281</c:v>
                </c:pt>
                <c:pt idx="230">
                  <c:v>0.31265990303247404</c:v>
                </c:pt>
                <c:pt idx="231">
                  <c:v>0.30301893462233703</c:v>
                </c:pt>
                <c:pt idx="232">
                  <c:v>0.29380990127876833</c:v>
                </c:pt>
                <c:pt idx="233">
                  <c:v>0.28500705861502179</c:v>
                </c:pt>
                <c:pt idx="234">
                  <c:v>0.277116292609418</c:v>
                </c:pt>
                <c:pt idx="235">
                  <c:v>0.26927091144972209</c:v>
                </c:pt>
                <c:pt idx="236">
                  <c:v>0.26152528960540528</c:v>
                </c:pt>
                <c:pt idx="237">
                  <c:v>0.25410159477814831</c:v>
                </c:pt>
                <c:pt idx="238">
                  <c:v>0.24755698848426966</c:v>
                </c:pt>
                <c:pt idx="239">
                  <c:v>0.24070602798946431</c:v>
                </c:pt>
                <c:pt idx="240">
                  <c:v>0.23412817951421519</c:v>
                </c:pt>
                <c:pt idx="241">
                  <c:v>0.22780904627344925</c:v>
                </c:pt>
                <c:pt idx="242">
                  <c:v>0.2217351814927612</c:v>
                </c:pt>
                <c:pt idx="243">
                  <c:v>0.21589401296654226</c:v>
                </c:pt>
                <c:pt idx="244">
                  <c:v>0.23215226848306098</c:v>
                </c:pt>
                <c:pt idx="245">
                  <c:v>0.22592639440125062</c:v>
                </c:pt>
                <c:pt idx="246">
                  <c:v>0.21993936102988393</c:v>
                </c:pt>
                <c:pt idx="247">
                  <c:v>0.21417914834621737</c:v>
                </c:pt>
                <c:pt idx="248">
                  <c:v>0.20863448778831112</c:v>
                </c:pt>
                <c:pt idx="249">
                  <c:v>0.20329480608691583</c:v>
                </c:pt>
                <c:pt idx="250">
                  <c:v>0.19815017397581286</c:v>
                </c:pt>
                <c:pt idx="251">
                  <c:v>0.19319125929891837</c:v>
                </c:pt>
                <c:pt idx="252">
                  <c:v>0.18840928408561325</c:v>
                </c:pt>
                <c:pt idx="253">
                  <c:v>0.18379598521244012</c:v>
                </c:pt>
                <c:pt idx="254">
                  <c:v>0.17934357831038378</c:v>
                </c:pt>
                <c:pt idx="255">
                  <c:v>0.17504472461315923</c:v>
                </c:pt>
                <c:pt idx="256">
                  <c:v>0.17089250047388765</c:v>
                </c:pt>
                <c:pt idx="257">
                  <c:v>0.16688036930580902</c:v>
                </c:pt>
                <c:pt idx="258">
                  <c:v>0.16300215572770474</c:v>
                </c:pt>
                <c:pt idx="259">
                  <c:v>0.15925202171690794</c:v>
                </c:pt>
                <c:pt idx="260">
                  <c:v>0.15562444459249686</c:v>
                </c:pt>
                <c:pt idx="261">
                  <c:v>0.15211419666881063</c:v>
                </c:pt>
                <c:pt idx="262">
                  <c:v>0.14871632643505589</c:v>
                </c:pt>
                <c:pt idx="263">
                  <c:v>0.14542614113070956</c:v>
                </c:pt>
                <c:pt idx="264">
                  <c:v>0.14223919059887979</c:v>
                </c:pt>
                <c:pt idx="265">
                  <c:v>0.13915125231092199</c:v>
                </c:pt>
                <c:pt idx="266">
                  <c:v>0.13615831746558577</c:v>
                </c:pt>
                <c:pt idx="267">
                  <c:v>0.13327282860272296</c:v>
                </c:pt>
                <c:pt idx="268">
                  <c:v>0.13045828273413823</c:v>
                </c:pt>
                <c:pt idx="269">
                  <c:v>0.12772788308319186</c:v>
                </c:pt>
                <c:pt idx="270">
                  <c:v>0.12507835491227598</c:v>
                </c:pt>
                <c:pt idx="271">
                  <c:v>0.12250658103505477</c:v>
                </c:pt>
                <c:pt idx="272">
                  <c:v>0.12000959277297654</c:v>
                </c:pt>
                <c:pt idx="273">
                  <c:v>0.11758456151505141</c:v>
                </c:pt>
                <c:pt idx="274">
                  <c:v>7.8728823984854035E-2</c:v>
                </c:pt>
                <c:pt idx="275">
                  <c:v>8.0674587683489077E-2</c:v>
                </c:pt>
                <c:pt idx="276">
                  <c:v>0.10972217318834618</c:v>
                </c:pt>
                <c:pt idx="277">
                  <c:v>0.10759506869783685</c:v>
                </c:pt>
                <c:pt idx="278">
                  <c:v>0.1055258809904611</c:v>
                </c:pt>
                <c:pt idx="279">
                  <c:v>0.10351257514607154</c:v>
                </c:pt>
                <c:pt idx="280">
                  <c:v>0.10155320385314152</c:v>
                </c:pt>
                <c:pt idx="281">
                  <c:v>9.9645902946473117E-2</c:v>
                </c:pt>
                <c:pt idx="282">
                  <c:v>9.7788887207046982E-2</c:v>
                </c:pt>
                <c:pt idx="283">
                  <c:v>9.598044640658776E-2</c:v>
                </c:pt>
                <c:pt idx="284">
                  <c:v>9.4218941580715823E-2</c:v>
                </c:pt>
                <c:pt idx="285">
                  <c:v>9.2502801515738198E-2</c:v>
                </c:pt>
                <c:pt idx="286">
                  <c:v>9.083051943522108E-2</c:v>
                </c:pt>
                <c:pt idx="287">
                  <c:v>8.9200649873488261E-2</c:v>
                </c:pt>
                <c:pt idx="288">
                  <c:v>8.76118057241137E-2</c:v>
                </c:pt>
                <c:pt idx="289">
                  <c:v>8.6062655452321946E-2</c:v>
                </c:pt>
                <c:pt idx="290">
                  <c:v>8.4551920460995925E-2</c:v>
                </c:pt>
                <c:pt idx="291">
                  <c:v>8.3078372600713907E-2</c:v>
                </c:pt>
                <c:pt idx="292">
                  <c:v>8.1640831814898923E-2</c:v>
                </c:pt>
                <c:pt idx="293">
                  <c:v>8.0238163911785385E-2</c:v>
                </c:pt>
                <c:pt idx="294">
                  <c:v>7.8869278455470967E-2</c:v>
                </c:pt>
                <c:pt idx="295">
                  <c:v>7.7533126768849187E-2</c:v>
                </c:pt>
                <c:pt idx="296">
                  <c:v>7.6228700041704608E-2</c:v>
                </c:pt>
                <c:pt idx="297">
                  <c:v>7.4955027537701585E-2</c:v>
                </c:pt>
                <c:pt idx="298">
                  <c:v>7.371117489441481E-2</c:v>
                </c:pt>
                <c:pt idx="299">
                  <c:v>7.2496242510935338E-2</c:v>
                </c:pt>
                <c:pt idx="300">
                  <c:v>7.130936401794595E-2</c:v>
                </c:pt>
                <c:pt idx="301">
                  <c:v>7.0149704825488213E-2</c:v>
                </c:pt>
                <c:pt idx="302">
                  <c:v>6.9016460743956454E-2</c:v>
                </c:pt>
                <c:pt idx="303">
                  <c:v>6.7908856674137541E-2</c:v>
                </c:pt>
                <c:pt idx="304">
                  <c:v>6.682614536238124E-2</c:v>
                </c:pt>
                <c:pt idx="305">
                  <c:v>3.9257211445856394E-2</c:v>
                </c:pt>
                <c:pt idx="306">
                  <c:v>3.8757181832952299E-2</c:v>
                </c:pt>
                <c:pt idx="307">
                  <c:v>3.8266029055886108E-2</c:v>
                </c:pt>
                <c:pt idx="308">
                  <c:v>3.7783550892499164E-2</c:v>
                </c:pt>
                <c:pt idx="309">
                  <c:v>3.7309550744934174E-2</c:v>
                </c:pt>
                <c:pt idx="310">
                  <c:v>3.6843837454937398E-2</c:v>
                </c:pt>
                <c:pt idx="311">
                  <c:v>3.6386225126152701E-2</c:v>
                </c:pt>
                <c:pt idx="312">
                  <c:v>3.5936532953107177E-2</c:v>
                </c:pt>
                <c:pt idx="313">
                  <c:v>3.5494585056603592E-2</c:v>
                </c:pt>
                <c:pt idx="314">
                  <c:v>3.5060210325247594E-2</c:v>
                </c:pt>
                <c:pt idx="315">
                  <c:v>3.4633242262851534E-2</c:v>
                </c:pt>
                <c:pt idx="316">
                  <c:v>3.421351884146695E-2</c:v>
                </c:pt>
                <c:pt idx="317">
                  <c:v>3.3800882359812372E-2</c:v>
                </c:pt>
                <c:pt idx="318">
                  <c:v>3.3395179306870762E-2</c:v>
                </c:pt>
                <c:pt idx="319">
                  <c:v>3.2996260230443886E-2</c:v>
                </c:pt>
                <c:pt idx="320">
                  <c:v>6.9688112676236313E-2</c:v>
                </c:pt>
                <c:pt idx="321">
                  <c:v>0.12844729255121531</c:v>
                </c:pt>
                <c:pt idx="322">
                  <c:v>0.12552156089435404</c:v>
                </c:pt>
                <c:pt idx="323">
                  <c:v>0.12269124888552281</c:v>
                </c:pt>
                <c:pt idx="324">
                  <c:v>0.11995231914636034</c:v>
                </c:pt>
                <c:pt idx="325">
                  <c:v>0.11730094324838065</c:v>
                </c:pt>
                <c:pt idx="326">
                  <c:v>0.11473348898096149</c:v>
                </c:pt>
                <c:pt idx="327">
                  <c:v>0.1122465085090094</c:v>
                </c:pt>
                <c:pt idx="328">
                  <c:v>0.10983672735036111</c:v>
                </c:pt>
                <c:pt idx="329">
                  <c:v>0.10750103410907541</c:v>
                </c:pt>
                <c:pt idx="330">
                  <c:v>0.10523647090628363</c:v>
                </c:pt>
                <c:pt idx="331">
                  <c:v>0.10304022445526359</c:v>
                </c:pt>
                <c:pt idx="332">
                  <c:v>0.10090961773191623</c:v>
                </c:pt>
                <c:pt idx="333">
                  <c:v>9.8842102195938142E-2</c:v>
                </c:pt>
                <c:pt idx="334">
                  <c:v>9.6835250521698418E-2</c:v>
                </c:pt>
                <c:pt idx="335">
                  <c:v>3.9596931374694583E-2</c:v>
                </c:pt>
                <c:pt idx="336">
                  <c:v>3.9096134576575042E-2</c:v>
                </c:pt>
                <c:pt idx="337">
                  <c:v>3.8604117037113576E-2</c:v>
                </c:pt>
                <c:pt idx="338">
                  <c:v>4.863655961586847E-2</c:v>
                </c:pt>
                <c:pt idx="339">
                  <c:v>0.13421883254624151</c:v>
                </c:pt>
                <c:pt idx="340">
                  <c:v>0.13107593522090821</c:v>
                </c:pt>
                <c:pt idx="341">
                  <c:v>0.12803838829452541</c:v>
                </c:pt>
                <c:pt idx="342">
                  <c:v>0.1251016158788002</c:v>
                </c:pt>
                <c:pt idx="343">
                  <c:v>0.12226128489784126</c:v>
                </c:pt>
                <c:pt idx="344">
                  <c:v>0.11951328993270405</c:v>
                </c:pt>
                <c:pt idx="345">
                  <c:v>0.11685373914999064</c:v>
                </c:pt>
                <c:pt idx="346">
                  <c:v>0.11427894122731168</c:v>
                </c:pt>
                <c:pt idx="347">
                  <c:v>0.11178539319618852</c:v>
                </c:pt>
                <c:pt idx="348">
                  <c:v>0.11104763956658789</c:v>
                </c:pt>
                <c:pt idx="349">
                  <c:v>0.44158029913860175</c:v>
                </c:pt>
                <c:pt idx="350">
                  <c:v>0.42594684028017543</c:v>
                </c:pt>
                <c:pt idx="351">
                  <c:v>0.41110084432967453</c:v>
                </c:pt>
                <c:pt idx="352">
                  <c:v>0.39699095836939657</c:v>
                </c:pt>
                <c:pt idx="353">
                  <c:v>0.38356992160200437</c:v>
                </c:pt>
                <c:pt idx="354">
                  <c:v>0.37079418193401176</c:v>
                </c:pt>
                <c:pt idx="355">
                  <c:v>0.35862355367376192</c:v>
                </c:pt>
                <c:pt idx="356">
                  <c:v>0.34702091139715463</c:v>
                </c:pt>
                <c:pt idx="357">
                  <c:v>0.3552317496973465</c:v>
                </c:pt>
                <c:pt idx="358">
                  <c:v>0.34373042024808598</c:v>
                </c:pt>
                <c:pt idx="359">
                  <c:v>0.33275888622057181</c:v>
                </c:pt>
                <c:pt idx="360">
                  <c:v>0.32228552531780552</c:v>
                </c:pt>
                <c:pt idx="361">
                  <c:v>0.31228102441286548</c:v>
                </c:pt>
                <c:pt idx="362">
                  <c:v>0.30271818101581649</c:v>
                </c:pt>
                <c:pt idx="363">
                  <c:v>0.29357172430107736</c:v>
                </c:pt>
                <c:pt idx="364">
                  <c:v>0.28481815353020418</c:v>
                </c:pt>
                <c:pt idx="365">
                  <c:v>0.27643559197022749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55-4370-BD6A-72161B8AA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438063"/>
        <c:axId val="1853439311"/>
      </c:scatterChart>
      <c:valAx>
        <c:axId val="1853438063"/>
        <c:scaling>
          <c:orientation val="minMax"/>
          <c:max val="36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3439311"/>
        <c:crosses val="autoZero"/>
        <c:crossBetween val="midCat"/>
      </c:valAx>
      <c:valAx>
        <c:axId val="185343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3438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6</xdr:row>
          <xdr:rowOff>30480</xdr:rowOff>
        </xdr:from>
        <xdr:to>
          <xdr:col>2</xdr:col>
          <xdr:colOff>1714500</xdr:colOff>
          <xdr:row>8</xdr:row>
          <xdr:rowOff>175260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CRIAÇÃO DA(S) PLANILHA(S) DO CAWM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6</xdr:row>
          <xdr:rowOff>30480</xdr:rowOff>
        </xdr:from>
        <xdr:to>
          <xdr:col>1</xdr:col>
          <xdr:colOff>1943100</xdr:colOff>
          <xdr:row>8</xdr:row>
          <xdr:rowOff>175260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DADOS DE SIMULAÇÃO E PLANILHA(S)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6</xdr:row>
          <xdr:rowOff>30480</xdr:rowOff>
        </xdr:from>
        <xdr:to>
          <xdr:col>4</xdr:col>
          <xdr:colOff>1706880</xdr:colOff>
          <xdr:row>8</xdr:row>
          <xdr:rowOff>175260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CALIBRAÇÃO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6</xdr:row>
          <xdr:rowOff>30480</xdr:rowOff>
        </xdr:from>
        <xdr:to>
          <xdr:col>3</xdr:col>
          <xdr:colOff>1714500</xdr:colOff>
          <xdr:row>8</xdr:row>
          <xdr:rowOff>175260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AJUSTAR PERÍODOS DE 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CALIBRAÇÃO E VERIFICAÇÃO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2</xdr:row>
      <xdr:rowOff>152400</xdr:rowOff>
    </xdr:from>
    <xdr:to>
      <xdr:col>6</xdr:col>
      <xdr:colOff>1352550</xdr:colOff>
      <xdr:row>23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7</xdr:col>
      <xdr:colOff>0</xdr:colOff>
      <xdr:row>45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17</xdr:col>
      <xdr:colOff>0</xdr:colOff>
      <xdr:row>45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3</xdr:row>
      <xdr:rowOff>0</xdr:rowOff>
    </xdr:from>
    <xdr:to>
      <xdr:col>17</xdr:col>
      <xdr:colOff>0</xdr:colOff>
      <xdr:row>24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1508759</xdr:colOff>
      <xdr:row>3</xdr:row>
      <xdr:rowOff>0</xdr:rowOff>
    </xdr:from>
    <xdr:to>
      <xdr:col>23</xdr:col>
      <xdr:colOff>1424939</xdr:colOff>
      <xdr:row>24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1508759</xdr:colOff>
      <xdr:row>24</xdr:row>
      <xdr:rowOff>0</xdr:rowOff>
    </xdr:from>
    <xdr:to>
      <xdr:col>23</xdr:col>
      <xdr:colOff>1424939</xdr:colOff>
      <xdr:row>45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i.org/10.1590/2318-0331.25202019010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Principal"/>
  <dimension ref="A1:N122"/>
  <sheetViews>
    <sheetView tabSelected="1" workbookViewId="0">
      <pane ySplit="9" topLeftCell="A60" activePane="bottomLeft" state="frozen"/>
      <selection pane="bottomLeft" activeCell="B65" sqref="B65"/>
    </sheetView>
  </sheetViews>
  <sheetFormatPr defaultRowHeight="14.4" x14ac:dyDescent="0.3"/>
  <cols>
    <col min="1" max="1" width="71.44140625" customWidth="1"/>
    <col min="2" max="7" width="25.33203125" customWidth="1"/>
    <col min="8" max="14" width="24.6640625" bestFit="1" customWidth="1"/>
    <col min="44" max="45" width="10.5546875" bestFit="1" customWidth="1"/>
  </cols>
  <sheetData>
    <row r="1" spans="1:2" x14ac:dyDescent="0.3">
      <c r="A1" s="17" t="s">
        <v>71</v>
      </c>
      <c r="B1" s="18"/>
    </row>
    <row r="3" spans="1:2" x14ac:dyDescent="0.3">
      <c r="A3" s="6" t="s">
        <v>3</v>
      </c>
    </row>
    <row r="4" spans="1:2" x14ac:dyDescent="0.3">
      <c r="A4" s="6" t="s">
        <v>76</v>
      </c>
    </row>
    <row r="5" spans="1:2" x14ac:dyDescent="0.3">
      <c r="A5" s="6" t="s">
        <v>11</v>
      </c>
    </row>
    <row r="6" spans="1:2" x14ac:dyDescent="0.3">
      <c r="A6" s="7" t="s">
        <v>4</v>
      </c>
    </row>
    <row r="8" spans="1:2" x14ac:dyDescent="0.3">
      <c r="A8" s="3" t="s">
        <v>2</v>
      </c>
    </row>
    <row r="9" spans="1:2" x14ac:dyDescent="0.3">
      <c r="A9" s="20" t="s">
        <v>80</v>
      </c>
    </row>
    <row r="11" spans="1:2" x14ac:dyDescent="0.3">
      <c r="A11" s="4" t="s">
        <v>0</v>
      </c>
    </row>
    <row r="12" spans="1:2" x14ac:dyDescent="0.3">
      <c r="A12" t="s">
        <v>1</v>
      </c>
      <c r="B12" s="2" t="s">
        <v>107</v>
      </c>
    </row>
    <row r="13" spans="1:2" x14ac:dyDescent="0.3">
      <c r="A13" t="s">
        <v>5</v>
      </c>
      <c r="B13" s="28">
        <v>4914.2318121954404</v>
      </c>
    </row>
    <row r="14" spans="1:2" x14ac:dyDescent="0.3">
      <c r="A14" t="s">
        <v>6</v>
      </c>
      <c r="B14" s="15"/>
    </row>
    <row r="15" spans="1:2" x14ac:dyDescent="0.3">
      <c r="A15" t="s">
        <v>70</v>
      </c>
      <c r="B15" s="15"/>
    </row>
    <row r="16" spans="1:2" x14ac:dyDescent="0.3">
      <c r="A16" t="s">
        <v>36</v>
      </c>
      <c r="B16" s="2"/>
    </row>
    <row r="17" spans="1:2" x14ac:dyDescent="0.3">
      <c r="A17" t="s">
        <v>7</v>
      </c>
      <c r="B17" s="2"/>
    </row>
    <row r="18" spans="1:2" x14ac:dyDescent="0.3">
      <c r="A18" t="s">
        <v>65</v>
      </c>
      <c r="B18" s="2" t="s">
        <v>66</v>
      </c>
    </row>
    <row r="19" spans="1:2" x14ac:dyDescent="0.3">
      <c r="A19" t="s">
        <v>21</v>
      </c>
      <c r="B19" s="2" t="s">
        <v>94</v>
      </c>
    </row>
    <row r="20" spans="1:2" x14ac:dyDescent="0.3">
      <c r="A20" t="s">
        <v>37</v>
      </c>
      <c r="B20" s="2" t="s">
        <v>79</v>
      </c>
    </row>
    <row r="21" spans="1:2" x14ac:dyDescent="0.3">
      <c r="A21" t="s">
        <v>54</v>
      </c>
      <c r="B21" s="10">
        <v>0.7</v>
      </c>
    </row>
    <row r="22" spans="1:2" x14ac:dyDescent="0.3">
      <c r="A22" t="s">
        <v>51</v>
      </c>
      <c r="B22" s="10" t="s">
        <v>95</v>
      </c>
    </row>
    <row r="23" spans="1:2" x14ac:dyDescent="0.3">
      <c r="A23" t="s">
        <v>53</v>
      </c>
      <c r="B23" s="10" t="s">
        <v>96</v>
      </c>
    </row>
    <row r="24" spans="1:2" x14ac:dyDescent="0.3">
      <c r="A24" t="s">
        <v>52</v>
      </c>
      <c r="B24" s="13">
        <f>1000*SetUp!$B$101/SetUp!$B$106</f>
        <v>63.828530012096579</v>
      </c>
    </row>
    <row r="26" spans="1:2" x14ac:dyDescent="0.3">
      <c r="A26" s="4" t="s">
        <v>12</v>
      </c>
    </row>
    <row r="27" spans="1:2" x14ac:dyDescent="0.3">
      <c r="A27" t="s">
        <v>63</v>
      </c>
      <c r="B27" s="16"/>
    </row>
    <row r="28" spans="1:2" x14ac:dyDescent="0.3">
      <c r="A28" t="s">
        <v>64</v>
      </c>
      <c r="B28" s="16"/>
    </row>
    <row r="29" spans="1:2" x14ac:dyDescent="0.3">
      <c r="A29" t="s">
        <v>16</v>
      </c>
      <c r="B29" s="11" t="s">
        <v>111</v>
      </c>
    </row>
    <row r="30" spans="1:2" x14ac:dyDescent="0.3">
      <c r="A30" t="s">
        <v>13</v>
      </c>
      <c r="B30" s="11" t="s">
        <v>109</v>
      </c>
    </row>
    <row r="31" spans="1:2" x14ac:dyDescent="0.3">
      <c r="A31" t="s">
        <v>14</v>
      </c>
      <c r="B31" s="11" t="s">
        <v>110</v>
      </c>
    </row>
    <row r="32" spans="1:2" x14ac:dyDescent="0.3">
      <c r="A32" t="s">
        <v>15</v>
      </c>
      <c r="B32" s="11" t="s">
        <v>108</v>
      </c>
    </row>
    <row r="33" spans="1:3" x14ac:dyDescent="0.3">
      <c r="A33" t="s">
        <v>69</v>
      </c>
      <c r="B33" s="2">
        <v>1</v>
      </c>
    </row>
    <row r="34" spans="1:3" x14ac:dyDescent="0.3">
      <c r="A34" t="s">
        <v>39</v>
      </c>
      <c r="B34" s="8" t="s">
        <v>97</v>
      </c>
    </row>
    <row r="35" spans="1:3" x14ac:dyDescent="0.3">
      <c r="A35" t="s">
        <v>38</v>
      </c>
      <c r="B35" s="2">
        <v>1</v>
      </c>
    </row>
    <row r="36" spans="1:3" x14ac:dyDescent="0.3">
      <c r="A36" t="s">
        <v>41</v>
      </c>
      <c r="B36" s="9">
        <f>0.5/($B$35/2)^$B$37</f>
        <v>1.4142135623730949</v>
      </c>
    </row>
    <row r="37" spans="1:3" x14ac:dyDescent="0.3">
      <c r="A37" t="s">
        <v>40</v>
      </c>
      <c r="B37" s="2">
        <v>1.5</v>
      </c>
    </row>
    <row r="38" spans="1:3" ht="16.8" x14ac:dyDescent="0.35">
      <c r="A38" s="1" t="s">
        <v>42</v>
      </c>
    </row>
    <row r="39" spans="1:3" x14ac:dyDescent="0.3">
      <c r="A39" s="1" t="s">
        <v>43</v>
      </c>
    </row>
    <row r="40" spans="1:3" x14ac:dyDescent="0.3">
      <c r="A40" s="1" t="s">
        <v>44</v>
      </c>
    </row>
    <row r="41" spans="1:3" x14ac:dyDescent="0.3">
      <c r="A41" s="1"/>
    </row>
    <row r="42" spans="1:3" x14ac:dyDescent="0.3">
      <c r="A42" s="25" t="s">
        <v>88</v>
      </c>
      <c r="B42" s="8" t="s">
        <v>97</v>
      </c>
    </row>
    <row r="43" spans="1:3" x14ac:dyDescent="0.3">
      <c r="A43" s="26" t="s">
        <v>89</v>
      </c>
      <c r="B43" s="26"/>
    </row>
    <row r="44" spans="1:3" x14ac:dyDescent="0.3">
      <c r="A44" s="26" t="s">
        <v>90</v>
      </c>
      <c r="B44" s="26"/>
      <c r="C44" s="1"/>
    </row>
    <row r="45" spans="1:3" x14ac:dyDescent="0.3">
      <c r="A45" s="26" t="s">
        <v>91</v>
      </c>
      <c r="B45" s="26" t="e">
        <f>B44*B13/B43</f>
        <v>#DIV/0!</v>
      </c>
    </row>
    <row r="47" spans="1:3" x14ac:dyDescent="0.3">
      <c r="A47" s="4" t="s">
        <v>9</v>
      </c>
    </row>
    <row r="48" spans="1:3" x14ac:dyDescent="0.3">
      <c r="A48" s="5" t="s">
        <v>8</v>
      </c>
      <c r="B48">
        <v>86400</v>
      </c>
    </row>
    <row r="49" spans="1:8" x14ac:dyDescent="0.3">
      <c r="A49" t="s">
        <v>83</v>
      </c>
      <c r="B49" s="24" t="s">
        <v>87</v>
      </c>
      <c r="C49" s="1"/>
    </row>
    <row r="50" spans="1:8" x14ac:dyDescent="0.3">
      <c r="A50" t="s">
        <v>72</v>
      </c>
      <c r="B50" s="24">
        <f>IF(B49="Área da bacia",IF($B$13&gt;60000,0.0028,IF($B$13&gt;6000,34.343*$B$13^-0.853,IF($B$13&lt;=6000,0.3745*$B$13^-0.489+0.0146))),B48/B17*(1000^2*B13^2/B16^2/B14^5)^(1/3)*B15^0.5)</f>
        <v>2.0465837323334915E-2</v>
      </c>
    </row>
    <row r="51" spans="1:8" x14ac:dyDescent="0.3">
      <c r="A51" t="s">
        <v>60</v>
      </c>
      <c r="B51" s="20">
        <v>0.98298808046714092</v>
      </c>
      <c r="H51">
        <v>0.98298808046714092</v>
      </c>
    </row>
    <row r="52" spans="1:8" x14ac:dyDescent="0.3">
      <c r="A52" t="s">
        <v>10</v>
      </c>
      <c r="B52" s="20">
        <v>10</v>
      </c>
      <c r="H52">
        <v>10</v>
      </c>
    </row>
    <row r="53" spans="1:8" x14ac:dyDescent="0.3">
      <c r="A53" t="s">
        <v>82</v>
      </c>
      <c r="B53" s="2">
        <v>0</v>
      </c>
    </row>
    <row r="54" spans="1:8" ht="15.6" x14ac:dyDescent="0.35">
      <c r="A54" t="s">
        <v>61</v>
      </c>
      <c r="B54">
        <f>IFERROR(IF(B42="Sim",(B72-B45-B73)/(B72-B73),(C72-C71-C73)/(C72-C73)),0)</f>
        <v>0.51324275416884169</v>
      </c>
    </row>
    <row r="55" spans="1:8" x14ac:dyDescent="0.3">
      <c r="A55" t="s">
        <v>59</v>
      </c>
      <c r="B55">
        <f>5/3</f>
        <v>1.6666666666666667</v>
      </c>
    </row>
    <row r="56" spans="1:8" x14ac:dyDescent="0.3">
      <c r="A56" t="s">
        <v>62</v>
      </c>
      <c r="B56" s="2">
        <v>64</v>
      </c>
    </row>
    <row r="58" spans="1:8" x14ac:dyDescent="0.3">
      <c r="A58" s="4" t="s">
        <v>32</v>
      </c>
    </row>
    <row r="59" spans="1:8" x14ac:dyDescent="0.3">
      <c r="A59" t="s">
        <v>33</v>
      </c>
      <c r="B59" s="15">
        <v>0</v>
      </c>
    </row>
    <row r="60" spans="1:8" x14ac:dyDescent="0.3">
      <c r="A60" t="s">
        <v>34</v>
      </c>
      <c r="B60" s="15">
        <v>0</v>
      </c>
    </row>
    <row r="61" spans="1:8" x14ac:dyDescent="0.3">
      <c r="A61" t="s">
        <v>73</v>
      </c>
      <c r="B61" s="15">
        <v>0</v>
      </c>
    </row>
    <row r="62" spans="1:8" x14ac:dyDescent="0.3">
      <c r="A62" t="s">
        <v>35</v>
      </c>
      <c r="B62" s="15">
        <v>0</v>
      </c>
    </row>
    <row r="64" spans="1:8" x14ac:dyDescent="0.3">
      <c r="A64" s="4" t="s">
        <v>85</v>
      </c>
      <c r="C64" s="1"/>
    </row>
    <row r="65" spans="1:8" x14ac:dyDescent="0.3">
      <c r="A65" t="s">
        <v>84</v>
      </c>
      <c r="B65" s="14">
        <v>0</v>
      </c>
      <c r="C65" s="23"/>
      <c r="D65" s="21"/>
      <c r="E65" s="21"/>
      <c r="H65" s="75">
        <v>0</v>
      </c>
    </row>
    <row r="66" spans="1:8" x14ac:dyDescent="0.3">
      <c r="A66" t="s">
        <v>86</v>
      </c>
      <c r="B66" s="15"/>
      <c r="C66" s="1"/>
      <c r="D66" s="22"/>
      <c r="E66" s="22"/>
    </row>
    <row r="68" spans="1:8" x14ac:dyDescent="0.3">
      <c r="A68" s="4" t="s">
        <v>31</v>
      </c>
      <c r="B68" s="27" t="s">
        <v>93</v>
      </c>
    </row>
    <row r="69" spans="1:8" x14ac:dyDescent="0.3">
      <c r="A69" t="s">
        <v>22</v>
      </c>
      <c r="B69" s="12">
        <f>SUM(CAWM!$D$3:$D$4750)</f>
        <v>21414.358999999957</v>
      </c>
    </row>
    <row r="70" spans="1:8" x14ac:dyDescent="0.3">
      <c r="A70" t="s">
        <v>23</v>
      </c>
      <c r="B70" s="12">
        <f>$B$72-$B$71</f>
        <v>8671.5825842835256</v>
      </c>
      <c r="C70" s="27" t="s">
        <v>92</v>
      </c>
    </row>
    <row r="71" spans="1:8" x14ac:dyDescent="0.3">
      <c r="A71" t="s">
        <v>24</v>
      </c>
      <c r="B71" s="12">
        <f>1000*((SUM(CAWM!$C$3:$C$4750)*24*60*60)/($B$13*1000000))</f>
        <v>933.17941571650249</v>
      </c>
      <c r="C71">
        <f>1000*((SUM(CAWM!$C$3:$C$887)*24*60*60)/($B$13*1000000))</f>
        <v>320.63769187478761</v>
      </c>
      <c r="D71" s="1"/>
    </row>
    <row r="72" spans="1:8" x14ac:dyDescent="0.3">
      <c r="A72" t="s">
        <v>25</v>
      </c>
      <c r="B72" s="12">
        <f>SUM(CAWM!$B$3:$B$4750)</f>
        <v>9604.7620000000279</v>
      </c>
      <c r="C72">
        <f>SUM(CAWM!$B$3:$B$887)</f>
        <v>2657.7110000000002</v>
      </c>
      <c r="D72" s="12"/>
    </row>
    <row r="73" spans="1:8" x14ac:dyDescent="0.3">
      <c r="A73" t="s">
        <v>26</v>
      </c>
      <c r="B73" s="12">
        <f>SUM(CAWM!$E$3:$E$4750)+SUM(CAWM!$J$3:$J$4750)</f>
        <v>7735.3340038315037</v>
      </c>
      <c r="C73">
        <f>SUM(CAWM!$E$3:$E$887)+SUM(CAWM!$J$3:$J$887)</f>
        <v>1998.9890300223676</v>
      </c>
      <c r="D73" s="12"/>
    </row>
    <row r="74" spans="1:8" x14ac:dyDescent="0.3">
      <c r="A74" t="s">
        <v>27</v>
      </c>
      <c r="B74" s="12">
        <f>SUM(CAWM!$L$3:$L$4750)-$B$79</f>
        <v>928.97850586767936</v>
      </c>
    </row>
    <row r="75" spans="1:8" x14ac:dyDescent="0.3">
      <c r="A75" t="s">
        <v>28</v>
      </c>
      <c r="B75" s="12">
        <f>CAWM!$H$3+CAWM!$T$3</f>
        <v>0</v>
      </c>
    </row>
    <row r="76" spans="1:8" x14ac:dyDescent="0.3">
      <c r="A76" t="s">
        <v>29</v>
      </c>
      <c r="B76" s="12">
        <f>CAWM!$Q$4750+CAWM!$T$4750</f>
        <v>0.13088538896980567</v>
      </c>
    </row>
    <row r="77" spans="1:8" x14ac:dyDescent="0.3">
      <c r="A77" t="s">
        <v>74</v>
      </c>
      <c r="B77" s="12">
        <f>CAWM!$I$3</f>
        <v>0</v>
      </c>
    </row>
    <row r="78" spans="1:8" x14ac:dyDescent="0.3">
      <c r="A78" t="s">
        <v>75</v>
      </c>
      <c r="B78" s="12">
        <f>CAWM!$I$4750</f>
        <v>0.88156596674349208</v>
      </c>
    </row>
    <row r="79" spans="1:8" x14ac:dyDescent="0.3">
      <c r="A79" t="s">
        <v>30</v>
      </c>
      <c r="B79" s="12">
        <f>SUM(CAWM!$P$3:$P$4750)</f>
        <v>939.45362669752149</v>
      </c>
    </row>
    <row r="80" spans="1:8" x14ac:dyDescent="0.3">
      <c r="A80" t="s">
        <v>55</v>
      </c>
      <c r="B80" s="12">
        <f>$B$72+$B$75+$B$77-$B$73-$B$74-$B$76-$B$78-$B$79</f>
        <v>-1.6587752389796151E-2</v>
      </c>
    </row>
    <row r="81" spans="1:14" x14ac:dyDescent="0.3">
      <c r="C81" s="32" t="s">
        <v>100</v>
      </c>
      <c r="D81" s="32" t="s">
        <v>100</v>
      </c>
      <c r="E81" s="33" t="s">
        <v>101</v>
      </c>
      <c r="F81" s="33" t="s">
        <v>101</v>
      </c>
      <c r="G81" s="37" t="s">
        <v>102</v>
      </c>
      <c r="H81" s="49" t="s">
        <v>103</v>
      </c>
      <c r="I81" s="45" t="s">
        <v>104</v>
      </c>
      <c r="J81" s="32" t="s">
        <v>105</v>
      </c>
      <c r="K81" s="33" t="s">
        <v>106</v>
      </c>
      <c r="L81" s="33"/>
      <c r="M81" s="37"/>
      <c r="N81" s="41"/>
    </row>
    <row r="82" spans="1:14" x14ac:dyDescent="0.3">
      <c r="A82" s="4" t="s">
        <v>56</v>
      </c>
      <c r="B82" t="s">
        <v>81</v>
      </c>
      <c r="C82" s="32" t="s">
        <v>98</v>
      </c>
      <c r="D82" s="32" t="s">
        <v>99</v>
      </c>
      <c r="E82" s="33" t="s">
        <v>98</v>
      </c>
      <c r="F82" s="33" t="s">
        <v>99</v>
      </c>
      <c r="G82" s="37" t="s">
        <v>98</v>
      </c>
      <c r="H82" s="49" t="s">
        <v>98</v>
      </c>
      <c r="I82" s="45" t="s">
        <v>98</v>
      </c>
      <c r="J82" s="32" t="s">
        <v>98</v>
      </c>
      <c r="K82" s="33" t="s">
        <v>98</v>
      </c>
      <c r="L82" s="33"/>
      <c r="M82" s="37"/>
      <c r="N82" s="41"/>
    </row>
    <row r="83" spans="1:14" x14ac:dyDescent="0.3">
      <c r="A83" t="s">
        <v>46</v>
      </c>
      <c r="B83" s="19">
        <f>CAWM!$AP$3</f>
        <v>26665</v>
      </c>
      <c r="C83" s="29">
        <v>26665</v>
      </c>
      <c r="D83" s="29">
        <v>26665</v>
      </c>
      <c r="E83" s="34">
        <v>26665</v>
      </c>
      <c r="F83" s="34">
        <v>26665</v>
      </c>
      <c r="G83" s="38">
        <v>26665</v>
      </c>
      <c r="H83" s="50">
        <v>26665</v>
      </c>
      <c r="I83" s="46">
        <v>26665</v>
      </c>
      <c r="J83" s="29">
        <v>26665</v>
      </c>
      <c r="K83" s="34">
        <v>26665</v>
      </c>
      <c r="L83" s="34"/>
      <c r="M83" s="38"/>
      <c r="N83" s="42"/>
    </row>
    <row r="84" spans="1:14" x14ac:dyDescent="0.3">
      <c r="A84" t="s">
        <v>47</v>
      </c>
      <c r="B84" s="19">
        <f>CAWM!$AP$2949</f>
        <v>31412</v>
      </c>
      <c r="C84" s="29">
        <v>31412</v>
      </c>
      <c r="D84" s="29">
        <v>31412</v>
      </c>
      <c r="E84" s="34">
        <v>31412</v>
      </c>
      <c r="F84" s="34">
        <v>31412</v>
      </c>
      <c r="G84" s="38">
        <v>31412</v>
      </c>
      <c r="H84" s="50">
        <v>31412</v>
      </c>
      <c r="I84" s="46">
        <v>31412</v>
      </c>
      <c r="J84" s="29">
        <v>31412</v>
      </c>
      <c r="K84" s="34">
        <v>31412</v>
      </c>
      <c r="L84" s="34"/>
      <c r="M84" s="38"/>
      <c r="N84" s="42"/>
    </row>
    <row r="85" spans="1:14" x14ac:dyDescent="0.3">
      <c r="A85" t="s">
        <v>77</v>
      </c>
      <c r="B85" s="12">
        <f>AVERAGE(CAWM!$AS$3:$AS$2949)</f>
        <v>18.010547336274136</v>
      </c>
      <c r="C85" s="30">
        <v>18.010547336274136</v>
      </c>
      <c r="D85" s="30">
        <v>18.010547336274136</v>
      </c>
      <c r="E85" s="35">
        <v>18.010547336274136</v>
      </c>
      <c r="F85" s="35">
        <v>18.010547336274136</v>
      </c>
      <c r="G85" s="39">
        <v>18.010547336274136</v>
      </c>
      <c r="H85" s="51">
        <v>18.010547336274136</v>
      </c>
      <c r="I85" s="47">
        <v>18.010547336274136</v>
      </c>
      <c r="J85" s="30">
        <v>18.010547336274136</v>
      </c>
      <c r="K85" s="35">
        <v>18.010547336274136</v>
      </c>
      <c r="L85" s="35"/>
      <c r="M85" s="39"/>
      <c r="N85" s="43"/>
    </row>
    <row r="86" spans="1:14" x14ac:dyDescent="0.3">
      <c r="A86" t="s">
        <v>78</v>
      </c>
      <c r="B86" s="12">
        <f>AVERAGE(CAWM!$AT$3:$AT$2949)</f>
        <v>17.882710579872157</v>
      </c>
      <c r="C86" s="30">
        <v>18.738083366609711</v>
      </c>
      <c r="D86" s="30">
        <v>18.723305218443357</v>
      </c>
      <c r="E86" s="35">
        <v>18.501768530316717</v>
      </c>
      <c r="F86" s="35">
        <v>18.711288889515963</v>
      </c>
      <c r="G86" s="39">
        <v>18.146158290568206</v>
      </c>
      <c r="H86" s="51">
        <v>17.882716543899793</v>
      </c>
      <c r="I86" s="47">
        <v>16.318108298028378</v>
      </c>
      <c r="J86" s="30">
        <v>15.711877135134724</v>
      </c>
      <c r="K86" s="35">
        <v>13.245188038365184</v>
      </c>
      <c r="L86" s="35"/>
      <c r="M86" s="39"/>
      <c r="N86" s="43"/>
    </row>
    <row r="87" spans="1:14" x14ac:dyDescent="0.3">
      <c r="A87" t="s">
        <v>19</v>
      </c>
      <c r="B87" s="12">
        <f t="array" ref="B87">1-SUMSQ(CAWM!$AZ$3:$AZ$2949)/SUMSQ(CAWM!$AS$3:$AS$2949-$B$85)</f>
        <v>0.75139351387722952</v>
      </c>
      <c r="C87" s="30">
        <v>0.74970428279333645</v>
      </c>
      <c r="D87" s="30">
        <v>0.69114491111896958</v>
      </c>
      <c r="E87" s="35">
        <v>0.74931894826325962</v>
      </c>
      <c r="F87" s="35">
        <v>0.6919721292120774</v>
      </c>
      <c r="G87" s="39">
        <v>0.75124870246093045</v>
      </c>
      <c r="H87" s="51">
        <v>0.75139351676021648</v>
      </c>
      <c r="I87" s="47">
        <v>0.7451948303470739</v>
      </c>
      <c r="J87" s="30">
        <v>0.73457377864725371</v>
      </c>
      <c r="K87" s="35">
        <v>0.7318786658032983</v>
      </c>
      <c r="L87" s="35"/>
      <c r="M87" s="39"/>
      <c r="N87" s="43"/>
    </row>
    <row r="88" spans="1:14" x14ac:dyDescent="0.3">
      <c r="A88" t="s">
        <v>57</v>
      </c>
      <c r="B88" s="12">
        <f t="array" ref="B88">1-SUMSQ(CAWM!$BA$3:$BA$2949)/SUMSQ(CAWM!$AV$3:$AV$2949-SQRT($B$85))</f>
        <v>0.86988161339839154</v>
      </c>
      <c r="C88" s="30">
        <v>0.8680171142984423</v>
      </c>
      <c r="D88" s="30">
        <v>0.83345584200823175</v>
      </c>
      <c r="E88" s="35">
        <v>0.86838992466909226</v>
      </c>
      <c r="F88" s="35">
        <v>0.83434318532255836</v>
      </c>
      <c r="G88" s="39">
        <v>0.86824169604873802</v>
      </c>
      <c r="H88" s="51">
        <v>0.86988160752893751</v>
      </c>
      <c r="I88" s="47">
        <v>0.87349705768997521</v>
      </c>
      <c r="J88" s="30">
        <v>0.87209503761236018</v>
      </c>
      <c r="K88" s="35">
        <v>0.83440883269575317</v>
      </c>
      <c r="L88" s="35"/>
      <c r="M88" s="39"/>
      <c r="N88" s="43"/>
    </row>
    <row r="89" spans="1:14" x14ac:dyDescent="0.3">
      <c r="A89" t="s">
        <v>58</v>
      </c>
      <c r="B89" s="12">
        <f t="array" ref="B89">1-SUMSQ(CAWM!$BB$3:$BB$2949)/SUMSQ(CAWM!$AX$3:$AX$2949-LOG($B$85))</f>
        <v>0.51944178405045727</v>
      </c>
      <c r="C89" s="30">
        <v>0.69930971896934246</v>
      </c>
      <c r="D89" s="30">
        <v>0.70727775642583446</v>
      </c>
      <c r="E89" s="35">
        <v>0.69551410038402683</v>
      </c>
      <c r="F89" s="35">
        <v>0.70111019129892549</v>
      </c>
      <c r="G89" s="39">
        <v>0.54034456686266918</v>
      </c>
      <c r="H89" s="51">
        <v>0.51944103880356585</v>
      </c>
      <c r="I89" s="47">
        <v>0.50554235082334054</v>
      </c>
      <c r="J89" s="30">
        <v>0.54746778275991359</v>
      </c>
      <c r="K89" s="35">
        <v>0.81074897120110845</v>
      </c>
      <c r="L89" s="35"/>
      <c r="M89" s="39"/>
      <c r="N89" s="43"/>
    </row>
    <row r="90" spans="1:14" x14ac:dyDescent="0.3">
      <c r="A90" t="s">
        <v>68</v>
      </c>
      <c r="B90" s="12">
        <f>100*SUM(CAWM!$AZ$3:$AZ$2949)/SUM(CAWM!$AS$3:$AS$2949)</f>
        <v>-0.70978829246652053</v>
      </c>
      <c r="C90" s="30">
        <v>4.039499837243822</v>
      </c>
      <c r="D90" s="30">
        <v>3.957447093979539</v>
      </c>
      <c r="E90" s="35">
        <v>2.7274084727739498</v>
      </c>
      <c r="F90" s="35">
        <v>3.8907288055065088</v>
      </c>
      <c r="G90" s="39">
        <v>0.75295298783585451</v>
      </c>
      <c r="H90" s="51">
        <v>-0.70975517838321411</v>
      </c>
      <c r="I90" s="47">
        <v>-9.3969328452176022</v>
      </c>
      <c r="J90" s="30">
        <v>-12.762911410858614</v>
      </c>
      <c r="K90" s="35">
        <v>-26.458714490654685</v>
      </c>
      <c r="L90" s="35"/>
      <c r="M90" s="39"/>
      <c r="N90" s="43"/>
    </row>
    <row r="91" spans="1:14" x14ac:dyDescent="0.3">
      <c r="A91" t="s">
        <v>18</v>
      </c>
      <c r="B91" s="12">
        <f>SQRT(SUMSQ(CAWM!$AZ$3:$AZ$2949)/COUNTA(CAWM!$AZ$3:$AZ$2949))</f>
        <v>29.78906050037746</v>
      </c>
      <c r="C91" s="30">
        <v>29.890094502587324</v>
      </c>
      <c r="D91" s="30">
        <v>33.203048486253628</v>
      </c>
      <c r="E91" s="35">
        <v>29.913093809443662</v>
      </c>
      <c r="F91" s="35">
        <v>33.158554192610673</v>
      </c>
      <c r="G91" s="39">
        <v>29.797735189648371</v>
      </c>
      <c r="H91" s="51">
        <v>29.789060327651733</v>
      </c>
      <c r="I91" s="47">
        <v>30.15814996036087</v>
      </c>
      <c r="J91" s="30">
        <v>30.780274679716808</v>
      </c>
      <c r="K91" s="35">
        <v>30.936149997801621</v>
      </c>
      <c r="L91" s="35"/>
      <c r="M91" s="39"/>
      <c r="N91" s="43"/>
    </row>
    <row r="92" spans="1:14" x14ac:dyDescent="0.3">
      <c r="A92" t="s">
        <v>67</v>
      </c>
      <c r="B92" s="12">
        <f t="array" ref="B92">SUM(ABS(CAWM!$AZ$3:$AZ$2949))/COUNT(CAWM!$AS$3:$AS$2949)</f>
        <v>9.0836705353285794</v>
      </c>
      <c r="C92" s="30">
        <v>9.1708213923156219</v>
      </c>
      <c r="D92" s="30">
        <v>10.675182474182398</v>
      </c>
      <c r="E92" s="35">
        <v>9.1460963341415944</v>
      </c>
      <c r="F92" s="35">
        <v>10.640259335225327</v>
      </c>
      <c r="G92" s="39">
        <v>9.156327018308442</v>
      </c>
      <c r="H92" s="51">
        <v>9.0836706780830774</v>
      </c>
      <c r="I92" s="47">
        <v>8.951557856156489</v>
      </c>
      <c r="J92" s="30">
        <v>9.034492054101964</v>
      </c>
      <c r="K92" s="35">
        <v>9.0841391431029432</v>
      </c>
      <c r="L92" s="35"/>
      <c r="M92" s="39"/>
      <c r="N92" s="43"/>
    </row>
    <row r="93" spans="1:14" x14ac:dyDescent="0.3">
      <c r="A93" t="s">
        <v>17</v>
      </c>
      <c r="B93" s="12">
        <f t="array" ref="B93">SQRT(SUMSQ(CAWM!$AZ$3:$AZ$2949))/SQRT(SUMSQ(CAWM!$AS$3:$AS$2949-$B$85))</f>
        <v>0.49860453881084005</v>
      </c>
      <c r="C93" s="30">
        <v>0.50029562980967923</v>
      </c>
      <c r="D93" s="30">
        <v>0.55574732467285026</v>
      </c>
      <c r="E93" s="35">
        <v>0.50068058853598507</v>
      </c>
      <c r="F93" s="35">
        <v>0.5550025862893998</v>
      </c>
      <c r="G93" s="39">
        <v>0.49874973437493636</v>
      </c>
      <c r="H93" s="51">
        <v>0.49860453591978443</v>
      </c>
      <c r="I93" s="47">
        <v>0.5047822992666503</v>
      </c>
      <c r="J93" s="30">
        <v>0.51519532349658059</v>
      </c>
      <c r="K93" s="35">
        <v>0.51780433968507988</v>
      </c>
      <c r="L93" s="35"/>
      <c r="M93" s="39"/>
      <c r="N93" s="43"/>
    </row>
    <row r="94" spans="1:14" x14ac:dyDescent="0.3">
      <c r="A94" t="s">
        <v>20</v>
      </c>
      <c r="B94" s="12">
        <f>RSQ(CAWM!$AS$3:$AS$2949,CAWM!$AT$3:$AT$2949)</f>
        <v>0.75139814514812908</v>
      </c>
      <c r="C94" s="30">
        <v>0.75251700382872755</v>
      </c>
      <c r="D94" s="30">
        <v>0.69900954909815394</v>
      </c>
      <c r="E94" s="35">
        <v>0.75146487037034715</v>
      </c>
      <c r="F94" s="35">
        <v>0.6993810436667478</v>
      </c>
      <c r="G94" s="39">
        <v>0.75126510435494376</v>
      </c>
      <c r="H94" s="51">
        <v>0.75139814737417521</v>
      </c>
      <c r="I94" s="47">
        <v>0.75142396954023538</v>
      </c>
      <c r="J94" s="30">
        <v>0.75101602484026919</v>
      </c>
      <c r="K94" s="35">
        <v>0.74301750366927066</v>
      </c>
      <c r="L94" s="35"/>
      <c r="M94" s="39"/>
      <c r="N94" s="43"/>
    </row>
    <row r="95" spans="1:14" x14ac:dyDescent="0.3">
      <c r="C95" s="31"/>
      <c r="D95" s="31"/>
      <c r="E95" s="36"/>
      <c r="F95" s="36"/>
      <c r="G95" s="40"/>
      <c r="H95" s="52"/>
      <c r="I95" s="48"/>
      <c r="J95" s="31"/>
      <c r="K95" s="36"/>
      <c r="L95" s="36"/>
      <c r="M95" s="40"/>
      <c r="N95" s="44"/>
    </row>
    <row r="96" spans="1:14" x14ac:dyDescent="0.3">
      <c r="A96" s="4" t="s">
        <v>48</v>
      </c>
      <c r="C96" s="31"/>
      <c r="D96" s="31"/>
      <c r="E96" s="36"/>
      <c r="F96" s="36"/>
      <c r="G96" s="40"/>
      <c r="H96" s="52"/>
      <c r="I96" s="48"/>
      <c r="J96" s="31"/>
      <c r="K96" s="36"/>
      <c r="L96" s="36"/>
      <c r="M96" s="40"/>
      <c r="N96" s="44"/>
    </row>
    <row r="97" spans="1:14" x14ac:dyDescent="0.3">
      <c r="A97" t="s">
        <v>45</v>
      </c>
      <c r="B97" s="74">
        <f>CAWM!$AP$3</f>
        <v>26665</v>
      </c>
      <c r="C97" s="29">
        <v>26665</v>
      </c>
      <c r="D97" s="29">
        <v>26665</v>
      </c>
      <c r="E97" s="34">
        <v>26665</v>
      </c>
      <c r="F97" s="34">
        <v>26665</v>
      </c>
      <c r="G97" s="38">
        <v>26665</v>
      </c>
      <c r="H97" s="50">
        <v>26665</v>
      </c>
      <c r="I97" s="46">
        <v>26665</v>
      </c>
      <c r="J97" s="29">
        <v>26665</v>
      </c>
      <c r="K97" s="34">
        <v>26665</v>
      </c>
      <c r="L97" s="34"/>
      <c r="M97" s="38"/>
      <c r="N97" s="42"/>
    </row>
    <row r="98" spans="1:14" x14ac:dyDescent="0.3">
      <c r="A98" t="s">
        <v>49</v>
      </c>
      <c r="B98" s="74">
        <f>CAWM!$AP$887</f>
        <v>27793</v>
      </c>
      <c r="C98" s="29">
        <v>28689</v>
      </c>
      <c r="D98" s="29">
        <v>28689</v>
      </c>
      <c r="E98" s="34">
        <v>28272</v>
      </c>
      <c r="F98" s="34">
        <v>28272</v>
      </c>
      <c r="G98" s="38">
        <v>27940</v>
      </c>
      <c r="H98" s="50">
        <v>27793</v>
      </c>
      <c r="I98" s="46">
        <v>27553</v>
      </c>
      <c r="J98" s="29">
        <v>27406</v>
      </c>
      <c r="K98" s="34">
        <v>27197</v>
      </c>
      <c r="L98" s="34"/>
      <c r="M98" s="38"/>
      <c r="N98" s="42"/>
    </row>
    <row r="99" spans="1:14" x14ac:dyDescent="0.3">
      <c r="A99" t="s">
        <v>77</v>
      </c>
      <c r="B99" s="12">
        <f>AVERAGE(CAWM!$AS$3:$AS$887)</f>
        <v>20.820291525423759</v>
      </c>
      <c r="C99" s="30">
        <v>17.48923609226587</v>
      </c>
      <c r="D99" s="30">
        <v>17.48923609226587</v>
      </c>
      <c r="E99" s="35">
        <v>18.883173728813521</v>
      </c>
      <c r="F99" s="35">
        <v>18.883173728813521</v>
      </c>
      <c r="G99" s="39">
        <v>18.720872093023232</v>
      </c>
      <c r="H99" s="51">
        <v>20.820291525423759</v>
      </c>
      <c r="I99" s="47">
        <v>24.762454545454549</v>
      </c>
      <c r="J99" s="30">
        <v>20.995186440677962</v>
      </c>
      <c r="K99" s="35">
        <v>27.778334841628965</v>
      </c>
      <c r="L99" s="35"/>
      <c r="M99" s="39"/>
      <c r="N99" s="43"/>
    </row>
    <row r="100" spans="1:14" x14ac:dyDescent="0.3">
      <c r="A100" t="s">
        <v>78</v>
      </c>
      <c r="B100" s="12">
        <f>AVERAGE(CAWM!$AT$3:$AT$887)</f>
        <v>20.627555202162782</v>
      </c>
      <c r="C100" s="30">
        <v>17.448883615397445</v>
      </c>
      <c r="D100" s="30">
        <v>19.519725566210543</v>
      </c>
      <c r="E100" s="35">
        <v>19.08668153923627</v>
      </c>
      <c r="F100" s="35">
        <v>20.765459075992357</v>
      </c>
      <c r="G100" s="39">
        <v>18.886799107918719</v>
      </c>
      <c r="H100" s="51">
        <v>20.627562033029911</v>
      </c>
      <c r="I100" s="47">
        <v>22.44132466988129</v>
      </c>
      <c r="J100" s="30">
        <v>20.698925215359882</v>
      </c>
      <c r="K100" s="35">
        <v>23.874191813376925</v>
      </c>
      <c r="L100" s="35"/>
      <c r="M100" s="39"/>
      <c r="N100" s="43"/>
    </row>
    <row r="101" spans="1:14" x14ac:dyDescent="0.3">
      <c r="A101" t="s">
        <v>19</v>
      </c>
      <c r="B101" s="12">
        <f t="array" ref="B101">1-SUMSQ(CAWM!$AZ$3:$AZ$887)/SUMSQ(CAWM!$AS$3:$AS$887-$B$99)</f>
        <v>0.68752418234658608</v>
      </c>
      <c r="C101" s="30">
        <v>0.70912644940363678</v>
      </c>
      <c r="D101" s="30">
        <v>0.61728690405145781</v>
      </c>
      <c r="E101" s="35">
        <v>0.70968359197987907</v>
      </c>
      <c r="F101" s="35">
        <v>0.6173172029522539</v>
      </c>
      <c r="G101" s="39">
        <v>0.68875892055532695</v>
      </c>
      <c r="H101" s="51">
        <v>0.6875242259181964</v>
      </c>
      <c r="I101" s="47">
        <v>0.67096735875951197</v>
      </c>
      <c r="J101" s="30">
        <v>0.73680892228149875</v>
      </c>
      <c r="K101" s="35">
        <v>0.72226413342949636</v>
      </c>
      <c r="L101" s="35"/>
      <c r="M101" s="39"/>
      <c r="N101" s="43"/>
    </row>
    <row r="102" spans="1:14" x14ac:dyDescent="0.3">
      <c r="A102" t="s">
        <v>57</v>
      </c>
      <c r="B102" s="12">
        <f t="array" ref="B102">1-SUMSQ(CAWM!$BA$3:$BA$887)/SUMSQ(CAWM!$AV$3:$AV$887-SQRT($B$99))</f>
        <v>0.86451446948877975</v>
      </c>
      <c r="C102" s="30">
        <v>0.84817012863992514</v>
      </c>
      <c r="D102" s="30">
        <v>0.78577666508277533</v>
      </c>
      <c r="E102" s="35">
        <v>0.86331801561028909</v>
      </c>
      <c r="F102" s="35">
        <v>0.79568284012382562</v>
      </c>
      <c r="G102" s="39">
        <v>0.85830320333131271</v>
      </c>
      <c r="H102" s="51">
        <v>0.86451445786405423</v>
      </c>
      <c r="I102" s="47">
        <v>0.86198615544490864</v>
      </c>
      <c r="J102" s="30">
        <v>0.86786617269583577</v>
      </c>
      <c r="K102" s="35">
        <v>0.83382008036658917</v>
      </c>
      <c r="L102" s="35"/>
      <c r="M102" s="39"/>
      <c r="N102" s="43"/>
    </row>
    <row r="103" spans="1:14" x14ac:dyDescent="0.3">
      <c r="A103" t="s">
        <v>58</v>
      </c>
      <c r="B103" s="12">
        <f t="array" ref="B103">1-SUMSQ(CAWM!$BB$3:$BB$887)/SUMSQ(CAWM!$AX$3:$AX$887-LOG($B$99))</f>
        <v>-0.20827778714493506</v>
      </c>
      <c r="C103" s="30">
        <v>0.627305586957835</v>
      </c>
      <c r="D103" s="30">
        <v>0.6664126002429045</v>
      </c>
      <c r="E103" s="35">
        <v>0.59835397933747525</v>
      </c>
      <c r="F103" s="35">
        <v>0.64379731503211057</v>
      </c>
      <c r="G103" s="39">
        <v>-5.5082092088011736E-2</v>
      </c>
      <c r="H103" s="51">
        <v>-0.20828042686465165</v>
      </c>
      <c r="I103" s="47">
        <v>-0.40160084287131159</v>
      </c>
      <c r="J103" s="30">
        <v>-0.58926946299222949</v>
      </c>
      <c r="K103" s="35">
        <v>0.89219923929089651</v>
      </c>
      <c r="L103" s="35"/>
      <c r="M103" s="39"/>
      <c r="N103" s="43"/>
    </row>
    <row r="104" spans="1:14" x14ac:dyDescent="0.3">
      <c r="A104" t="s">
        <v>68</v>
      </c>
      <c r="B104" s="12">
        <f>100*SUM(CAWM!$AZ$3:$AZ$887)/SUM(CAWM!$AS$3:$AS$887)</f>
        <v>-0.92571385480140955</v>
      </c>
      <c r="C104" s="30">
        <v>-0.23072749807721576</v>
      </c>
      <c r="D104" s="30">
        <v>11.609938039789615</v>
      </c>
      <c r="E104" s="35">
        <v>1.077720373414518</v>
      </c>
      <c r="F104" s="35">
        <v>9.9680560810953942</v>
      </c>
      <c r="G104" s="39">
        <v>0.88632096876142819</v>
      </c>
      <c r="H104" s="51">
        <v>-0.92568104610081592</v>
      </c>
      <c r="I104" s="47">
        <v>-9.3735856084563114</v>
      </c>
      <c r="J104" s="30">
        <v>-1.4110911858543402</v>
      </c>
      <c r="K104" s="35">
        <v>-14.054633045898921</v>
      </c>
      <c r="L104" s="35"/>
      <c r="M104" s="39"/>
      <c r="N104" s="43"/>
    </row>
    <row r="105" spans="1:14" x14ac:dyDescent="0.3">
      <c r="A105" t="s">
        <v>18</v>
      </c>
      <c r="B105" s="12">
        <f>SQRT(SUMSQ(CAWM!$AZ$3:$AZ$887)/COUNTA(CAWM!$AZ$3:$AZ$887))</f>
        <v>36.070387496595046</v>
      </c>
      <c r="C105" s="30">
        <v>29.688441217149332</v>
      </c>
      <c r="D105" s="30">
        <v>34.054298721758357</v>
      </c>
      <c r="E105" s="35">
        <v>32.019441659872129</v>
      </c>
      <c r="F105" s="35">
        <v>36.761856333872338</v>
      </c>
      <c r="G105" s="39">
        <v>33.597405796046033</v>
      </c>
      <c r="H105" s="51">
        <v>36.070384981768562</v>
      </c>
      <c r="I105" s="47">
        <v>40.177399386002158</v>
      </c>
      <c r="J105" s="30">
        <v>29.709981371495324</v>
      </c>
      <c r="K105" s="35">
        <v>34.527133247260558</v>
      </c>
      <c r="L105" s="35"/>
      <c r="M105" s="39"/>
      <c r="N105" s="43"/>
    </row>
    <row r="106" spans="1:14" x14ac:dyDescent="0.3">
      <c r="A106" t="s">
        <v>67</v>
      </c>
      <c r="B106" s="12">
        <f t="array" ref="B106">SUM(ABS(CAWM!$AZ$3:$AZ$887))/COUNT(CAWM!$AS$3:$AS$887)</f>
        <v>10.77142434921012</v>
      </c>
      <c r="C106" s="30">
        <v>9.1549874223189924</v>
      </c>
      <c r="D106" s="30">
        <v>11.300253320266838</v>
      </c>
      <c r="E106" s="35">
        <v>9.7838827032513294</v>
      </c>
      <c r="F106" s="35">
        <v>11.972061150443805</v>
      </c>
      <c r="G106" s="39">
        <v>9.9329986395604593</v>
      </c>
      <c r="H106" s="51">
        <v>10.771424859563032</v>
      </c>
      <c r="I106" s="47">
        <v>12.57074460252762</v>
      </c>
      <c r="J106" s="30">
        <v>10.276714808642751</v>
      </c>
      <c r="K106" s="35">
        <v>13.757040211593187</v>
      </c>
      <c r="L106" s="35"/>
      <c r="M106" s="39"/>
      <c r="N106" s="43"/>
    </row>
    <row r="107" spans="1:14" x14ac:dyDescent="0.3">
      <c r="A107" t="s">
        <v>17</v>
      </c>
      <c r="B107" s="12">
        <f t="array" ref="B107">SQRT(SUMSQ(CAWM!$AZ$3:$AZ$887))/SQRT(SUMSQ(CAWM!$AS$3:$AS$887-$B$99))</f>
        <v>0.55899536460816379</v>
      </c>
      <c r="C107" s="30">
        <v>0.53932694221257216</v>
      </c>
      <c r="D107" s="30">
        <v>0.61863809771832035</v>
      </c>
      <c r="E107" s="35">
        <v>0.53881017809625764</v>
      </c>
      <c r="F107" s="35">
        <v>0.61861360884460515</v>
      </c>
      <c r="G107" s="39">
        <v>0.55788984526039997</v>
      </c>
      <c r="H107" s="51">
        <v>0.55899532563502141</v>
      </c>
      <c r="I107" s="47">
        <v>0.5736136689798178</v>
      </c>
      <c r="J107" s="30">
        <v>0.5130215177928712</v>
      </c>
      <c r="K107" s="35">
        <v>0.52700651473250659</v>
      </c>
      <c r="L107" s="35"/>
      <c r="M107" s="39"/>
      <c r="N107" s="43"/>
    </row>
    <row r="108" spans="1:14" x14ac:dyDescent="0.3">
      <c r="A108" t="s">
        <v>20</v>
      </c>
      <c r="B108" s="12">
        <f>RSQ(CAWM!$AS$3:$AS$887,CAWM!$AT$3:$AT$887)</f>
        <v>0.68897927698268657</v>
      </c>
      <c r="C108" s="30">
        <v>0.70913400237876079</v>
      </c>
      <c r="D108" s="30">
        <v>0.61915754518144994</v>
      </c>
      <c r="E108" s="35">
        <v>0.70990320919289696</v>
      </c>
      <c r="F108" s="35">
        <v>0.61926480712223686</v>
      </c>
      <c r="G108" s="39">
        <v>0.68989200925860805</v>
      </c>
      <c r="H108" s="51">
        <v>0.68897928806489184</v>
      </c>
      <c r="I108" s="47">
        <v>0.68334876690663593</v>
      </c>
      <c r="J108" s="30">
        <v>0.73824905906721772</v>
      </c>
      <c r="K108" s="35">
        <v>0.7258370139746223</v>
      </c>
      <c r="L108" s="35"/>
      <c r="M108" s="39"/>
      <c r="N108" s="43"/>
    </row>
    <row r="109" spans="1:14" x14ac:dyDescent="0.3">
      <c r="C109" s="31"/>
      <c r="D109" s="31"/>
      <c r="E109" s="36"/>
      <c r="F109" s="36"/>
      <c r="G109" s="40"/>
      <c r="H109" s="52"/>
      <c r="I109" s="48"/>
      <c r="J109" s="31"/>
      <c r="K109" s="36"/>
      <c r="L109" s="36"/>
      <c r="M109" s="40"/>
      <c r="N109" s="44"/>
    </row>
    <row r="110" spans="1:14" x14ac:dyDescent="0.3">
      <c r="A110" s="4" t="s">
        <v>50</v>
      </c>
      <c r="C110" s="31"/>
      <c r="D110" s="31"/>
      <c r="E110" s="36"/>
      <c r="F110" s="36"/>
      <c r="G110" s="40"/>
      <c r="H110" s="52"/>
      <c r="I110" s="48"/>
      <c r="J110" s="31"/>
      <c r="K110" s="36"/>
      <c r="L110" s="36"/>
      <c r="M110" s="40"/>
      <c r="N110" s="44"/>
    </row>
    <row r="111" spans="1:14" x14ac:dyDescent="0.3">
      <c r="A111" t="s">
        <v>45</v>
      </c>
      <c r="B111" s="74">
        <f>CAWM!$AP$888</f>
        <v>27794</v>
      </c>
      <c r="C111" s="29">
        <v>28690</v>
      </c>
      <c r="D111" s="29">
        <v>28690</v>
      </c>
      <c r="E111" s="34">
        <v>28273</v>
      </c>
      <c r="F111" s="34">
        <v>28273</v>
      </c>
      <c r="G111" s="38">
        <v>27941</v>
      </c>
      <c r="H111" s="50">
        <v>27794</v>
      </c>
      <c r="I111" s="46">
        <v>27554</v>
      </c>
      <c r="J111" s="29">
        <v>27407</v>
      </c>
      <c r="K111" s="34">
        <v>27198</v>
      </c>
      <c r="L111" s="34"/>
      <c r="M111" s="38"/>
      <c r="N111" s="42"/>
    </row>
    <row r="112" spans="1:14" x14ac:dyDescent="0.3">
      <c r="A112" t="s">
        <v>49</v>
      </c>
      <c r="B112" s="74">
        <f>CAWM!$AP$2949</f>
        <v>31412</v>
      </c>
      <c r="C112" s="29">
        <v>31412</v>
      </c>
      <c r="D112" s="29">
        <v>31412</v>
      </c>
      <c r="E112" s="34">
        <v>31412</v>
      </c>
      <c r="F112" s="34">
        <v>31412</v>
      </c>
      <c r="G112" s="38">
        <v>31412</v>
      </c>
      <c r="H112" s="50">
        <v>31412</v>
      </c>
      <c r="I112" s="46">
        <v>31412</v>
      </c>
      <c r="J112" s="29">
        <v>31412</v>
      </c>
      <c r="K112" s="34">
        <v>31412</v>
      </c>
      <c r="L112" s="34"/>
      <c r="M112" s="38"/>
      <c r="N112" s="42"/>
    </row>
    <row r="113" spans="1:14" x14ac:dyDescent="0.3">
      <c r="A113" t="s">
        <v>77</v>
      </c>
      <c r="B113" s="12">
        <f>AVERAGE(CAWM!$AS$888:$AS$2949)</f>
        <v>16.804619301648923</v>
      </c>
      <c r="C113" s="30">
        <v>18.532212491513864</v>
      </c>
      <c r="D113" s="30">
        <v>18.532212491513864</v>
      </c>
      <c r="E113" s="35">
        <v>17.427808715336681</v>
      </c>
      <c r="F113" s="35">
        <v>17.427808715336681</v>
      </c>
      <c r="G113" s="39">
        <v>17.627750913838163</v>
      </c>
      <c r="H113" s="51">
        <v>16.804619301648923</v>
      </c>
      <c r="I113" s="47">
        <v>15.758893212669721</v>
      </c>
      <c r="J113" s="30">
        <v>17.26343784471787</v>
      </c>
      <c r="K113" s="35">
        <v>16.287049500998009</v>
      </c>
      <c r="L113" s="35"/>
      <c r="M113" s="39"/>
      <c r="N113" s="43"/>
    </row>
    <row r="114" spans="1:14" x14ac:dyDescent="0.3">
      <c r="A114" t="s">
        <v>78</v>
      </c>
      <c r="B114" s="12">
        <f>AVERAGE(CAWM!$AT$888:$AT$2949)</f>
        <v>16.704637112012204</v>
      </c>
      <c r="C114" s="30">
        <v>20.028158338291195</v>
      </c>
      <c r="D114" s="30">
        <v>17.926344191553465</v>
      </c>
      <c r="E114" s="35">
        <v>18.111164483613184</v>
      </c>
      <c r="F114" s="35">
        <v>17.339517061535137</v>
      </c>
      <c r="G114" s="39">
        <v>17.747024440173607</v>
      </c>
      <c r="H114" s="51">
        <v>16.70464270399674</v>
      </c>
      <c r="I114" s="47">
        <v>14.276112612030362</v>
      </c>
      <c r="J114" s="30">
        <v>14.463528230878129</v>
      </c>
      <c r="K114" s="35">
        <v>11.369731084850155</v>
      </c>
      <c r="L114" s="35"/>
      <c r="M114" s="39"/>
      <c r="N114" s="43"/>
    </row>
    <row r="115" spans="1:14" x14ac:dyDescent="0.3">
      <c r="A115" t="s">
        <v>19</v>
      </c>
      <c r="B115" s="12">
        <f t="array" ref="B115">1-SUMSQ(CAWM!$AZ$888:$AZ$2949)/SUMSQ(CAWM!$AS$888:$AS$2949-$B$113)</f>
        <v>0.78551754496691939</v>
      </c>
      <c r="C115" s="30">
        <v>0.779619165445674</v>
      </c>
      <c r="D115" s="30">
        <v>0.74561410929262184</v>
      </c>
      <c r="E115" s="35">
        <v>0.77526802479026402</v>
      </c>
      <c r="F115" s="35">
        <v>0.74088708294995231</v>
      </c>
      <c r="G115" s="39">
        <v>0.78573814933030561</v>
      </c>
      <c r="H115" s="51">
        <v>0.78551752588331347</v>
      </c>
      <c r="I115" s="47">
        <v>0.78266102401010407</v>
      </c>
      <c r="J115" s="30">
        <v>0.73385113435293081</v>
      </c>
      <c r="K115" s="35">
        <v>0.73245476962446987</v>
      </c>
      <c r="L115" s="35"/>
      <c r="M115" s="39"/>
      <c r="N115" s="43"/>
    </row>
    <row r="116" spans="1:14" x14ac:dyDescent="0.3">
      <c r="A116" t="s">
        <v>57</v>
      </c>
      <c r="B116" s="12">
        <f t="array" ref="B116">1-SUMSQ(CAWM!$BA$888:$BA$2949)/SUMSQ(CAWM!$AV$888:$AV$2949-SQRT($B$113))</f>
        <v>0.87167314397380657</v>
      </c>
      <c r="C116" s="30">
        <v>0.88349740941286881</v>
      </c>
      <c r="D116" s="30">
        <v>0.87026818821645557</v>
      </c>
      <c r="E116" s="35">
        <v>0.87121673548078615</v>
      </c>
      <c r="F116" s="35">
        <v>0.8580813033888357</v>
      </c>
      <c r="G116" s="39">
        <v>0.87299440735620548</v>
      </c>
      <c r="H116" s="51">
        <v>0.87167314080637159</v>
      </c>
      <c r="I116" s="47">
        <v>0.87612507891548952</v>
      </c>
      <c r="J116" s="30">
        <v>0.87270241946307336</v>
      </c>
      <c r="K116" s="35">
        <v>0.83109550803317833</v>
      </c>
      <c r="L116" s="35"/>
      <c r="M116" s="39"/>
      <c r="N116" s="43"/>
    </row>
    <row r="117" spans="1:14" x14ac:dyDescent="0.3">
      <c r="A117" t="s">
        <v>58</v>
      </c>
      <c r="B117" s="12">
        <f t="array" ref="B117">1-SUMSQ(CAWM!$BB$888:$BB$2949)/SUMSQ(CAWM!$AX$888:$AX$2949-LOG($B$113))</f>
        <v>0.77132992416191326</v>
      </c>
      <c r="C117" s="30">
        <v>0.74889298123401571</v>
      </c>
      <c r="D117" s="30">
        <v>0.73570799856849001</v>
      </c>
      <c r="E117" s="35">
        <v>0.74456880825290561</v>
      </c>
      <c r="F117" s="35">
        <v>0.72969702580288398</v>
      </c>
      <c r="G117" s="39">
        <v>0.77195329333251717</v>
      </c>
      <c r="H117" s="51">
        <v>0.77132983840876268</v>
      </c>
      <c r="I117" s="47">
        <v>0.76390969911372353</v>
      </c>
      <c r="J117" s="30">
        <v>0.78354343188863229</v>
      </c>
      <c r="K117" s="35">
        <v>0.79601609868880996</v>
      </c>
      <c r="L117" s="35"/>
      <c r="M117" s="39"/>
      <c r="N117" s="43"/>
    </row>
    <row r="118" spans="1:14" x14ac:dyDescent="0.3">
      <c r="A118" t="s">
        <v>68</v>
      </c>
      <c r="B118" s="12">
        <f>100*SUM(CAWM!$AZ$888:$AZ$2949)/SUM(CAWM!$AS$888:$AS$2949)</f>
        <v>-0.59496848956808601</v>
      </c>
      <c r="C118" s="30">
        <v>8.0721384317295897</v>
      </c>
      <c r="D118" s="30">
        <v>-3.2692712769069927</v>
      </c>
      <c r="E118" s="35">
        <v>3.9210653469881755</v>
      </c>
      <c r="F118" s="35">
        <v>-0.50661362678310251</v>
      </c>
      <c r="G118" s="39">
        <v>0.67662361987354336</v>
      </c>
      <c r="H118" s="51">
        <v>-0.59493521309555653</v>
      </c>
      <c r="I118" s="47">
        <v>-9.4091671326715023</v>
      </c>
      <c r="J118" s="30">
        <v>-16.21872560392951</v>
      </c>
      <c r="K118" s="35">
        <v>-30.191585135457107</v>
      </c>
      <c r="L118" s="35"/>
      <c r="M118" s="39"/>
      <c r="N118" s="43"/>
    </row>
    <row r="119" spans="1:14" x14ac:dyDescent="0.3">
      <c r="A119" t="s">
        <v>18</v>
      </c>
      <c r="B119" s="12">
        <f>SQRT(SUMSQ(CAWM!$AZ$888:$AZ$2949)/COUNTA(CAWM!$AZ$888:$AZ$2949))</f>
        <v>26.642761238923153</v>
      </c>
      <c r="C119" s="30">
        <v>30.090531951559811</v>
      </c>
      <c r="D119" s="30">
        <v>32.328791006591644</v>
      </c>
      <c r="E119" s="35">
        <v>28.419674281008113</v>
      </c>
      <c r="F119" s="35">
        <v>30.516252062381252</v>
      </c>
      <c r="G119" s="39">
        <v>27.533499968101484</v>
      </c>
      <c r="H119" s="51">
        <v>26.642762424194796</v>
      </c>
      <c r="I119" s="47">
        <v>25.971226011792673</v>
      </c>
      <c r="J119" s="30">
        <v>31.042414363275959</v>
      </c>
      <c r="K119" s="35">
        <v>30.258331459618262</v>
      </c>
      <c r="L119" s="35"/>
      <c r="M119" s="39"/>
      <c r="N119" s="43"/>
    </row>
    <row r="120" spans="1:14" x14ac:dyDescent="0.3">
      <c r="A120" t="s">
        <v>67</v>
      </c>
      <c r="B120" s="12">
        <f t="array" ref="B120">SUM(ABS(CAWM!$AZ$888:$AZ$2949))/COUNT(CAWM!$AS$888:$AS$2949)</f>
        <v>8.3592951108450233</v>
      </c>
      <c r="C120" s="30">
        <v>9.1866661117827437</v>
      </c>
      <c r="D120" s="30">
        <v>10.04968727586029</v>
      </c>
      <c r="E120" s="35">
        <v>8.7201835353019899</v>
      </c>
      <c r="F120" s="35">
        <v>9.7508840426628947</v>
      </c>
      <c r="G120" s="39">
        <v>8.7377760453935203</v>
      </c>
      <c r="H120" s="51">
        <v>8.3592950958281236</v>
      </c>
      <c r="I120" s="47">
        <v>7.7446163936789025</v>
      </c>
      <c r="J120" s="30">
        <v>8.7235410888159635</v>
      </c>
      <c r="K120" s="35">
        <v>8.2596192739322447</v>
      </c>
      <c r="L120" s="35"/>
      <c r="M120" s="39"/>
      <c r="N120" s="43"/>
    </row>
    <row r="121" spans="1:14" x14ac:dyDescent="0.3">
      <c r="A121" t="s">
        <v>17</v>
      </c>
      <c r="B121" s="12">
        <f t="array" ref="B121">SQRT(SUMSQ(CAWM!$AZ$888:$AZ$2949))/SQRT(SUMSQ(CAWM!$AS$888:$AS$2949-$B$113))</f>
        <v>0.46312250542710681</v>
      </c>
      <c r="C121" s="30">
        <v>0.46944737144255694</v>
      </c>
      <c r="D121" s="30">
        <v>0.50436682157669555</v>
      </c>
      <c r="E121" s="35">
        <v>0.47405904190273174</v>
      </c>
      <c r="F121" s="35">
        <v>0.50903135173587066</v>
      </c>
      <c r="G121" s="39">
        <v>0.46288427351736017</v>
      </c>
      <c r="H121" s="51">
        <v>0.46312252603030069</v>
      </c>
      <c r="I121" s="47">
        <v>0.46619628483064507</v>
      </c>
      <c r="J121" s="30">
        <v>0.51589617719757253</v>
      </c>
      <c r="K121" s="35">
        <v>0.51724774564567233</v>
      </c>
      <c r="L121" s="35"/>
      <c r="M121" s="39"/>
      <c r="N121" s="43"/>
    </row>
    <row r="122" spans="1:14" x14ac:dyDescent="0.3">
      <c r="A122" t="s">
        <v>20</v>
      </c>
      <c r="B122" s="12">
        <f>RSQ(CAWM!$AS$888:$AS$2949,CAWM!$AT$888:$AT$2949)</f>
        <v>0.78583330249638361</v>
      </c>
      <c r="C122" s="30">
        <v>0.78754449179848574</v>
      </c>
      <c r="D122" s="30">
        <v>0.76493402310197411</v>
      </c>
      <c r="E122" s="35">
        <v>0.78174559854371439</v>
      </c>
      <c r="F122" s="35">
        <v>0.75592775839133164</v>
      </c>
      <c r="G122" s="39">
        <v>0.7861938694204853</v>
      </c>
      <c r="H122" s="51">
        <v>0.78583330213916314</v>
      </c>
      <c r="I122" s="47">
        <v>0.78683014111950533</v>
      </c>
      <c r="J122" s="30">
        <v>0.75741976055009697</v>
      </c>
      <c r="K122" s="35">
        <v>0.74691547183203688</v>
      </c>
      <c r="L122" s="35"/>
      <c r="M122" s="39"/>
      <c r="N122" s="43"/>
    </row>
  </sheetData>
  <dataValidations disablePrompts="1" count="6">
    <dataValidation type="list" allowBlank="1" showInputMessage="1" showErrorMessage="1" sqref="B62" xr:uid="{658BD6D9-EF1E-48A1-AB74-C5CE446F8A0D}">
      <formula1>"0,1"</formula1>
    </dataValidation>
    <dataValidation type="list" allowBlank="1" showInputMessage="1" showErrorMessage="1" sqref="B20" xr:uid="{00000000-0002-0000-0000-000001000000}">
      <formula1>"Simulação,Calibração"</formula1>
    </dataValidation>
    <dataValidation type="list" allowBlank="1" showInputMessage="1" showErrorMessage="1" sqref="B34 B18 B42" xr:uid="{00000000-0002-0000-0000-000002000000}">
      <formula1>"Sim,Não"</formula1>
    </dataValidation>
    <dataValidation type="list" allowBlank="1" showInputMessage="1" showErrorMessage="1" sqref="B22" xr:uid="{00000000-0002-0000-0000-000003000000}">
      <formula1>"Max(NSE),Max(NSEsqrt),Max(NSElog),Max(NSEmed),Min(Pbias),Min(RSR),Min(SAE),Max(NSE/BIAS),Max(NSE/MAE)"</formula1>
    </dataValidation>
    <dataValidation type="list" allowBlank="1" showInputMessage="1" showErrorMessage="1" sqref="B23" xr:uid="{00000000-0002-0000-0000-000004000000}">
      <formula1>"GRG Nonlinear,Evolutionary"</formula1>
    </dataValidation>
    <dataValidation type="list" allowBlank="1" showInputMessage="1" showErrorMessage="1" sqref="B49" xr:uid="{13276A64-8E70-45FB-B758-95E6888CE906}">
      <formula1>"Área da bacia,Parâmetros da bacia"</formula1>
    </dataValidation>
  </dataValidations>
  <hyperlinks>
    <hyperlink ref="A6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Simulação">
                <anchor moveWithCells="1" sizeWithCells="1">
                  <from>
                    <xdr:col>2</xdr:col>
                    <xdr:colOff>30480</xdr:colOff>
                    <xdr:row>6</xdr:row>
                    <xdr:rowOff>30480</xdr:rowOff>
                  </from>
                  <to>
                    <xdr:col>2</xdr:col>
                    <xdr:colOff>1714500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LimparTudo">
                <anchor moveWithCells="1" sizeWithCells="1">
                  <from>
                    <xdr:col>1</xdr:col>
                    <xdr:colOff>30480</xdr:colOff>
                    <xdr:row>6</xdr:row>
                    <xdr:rowOff>30480</xdr:rowOff>
                  </from>
                  <to>
                    <xdr:col>1</xdr:col>
                    <xdr:colOff>1943100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Calibracao">
                <anchor moveWithCells="1" sizeWithCells="1">
                  <from>
                    <xdr:col>4</xdr:col>
                    <xdr:colOff>22860</xdr:colOff>
                    <xdr:row>6</xdr:row>
                    <xdr:rowOff>30480</xdr:rowOff>
                  </from>
                  <to>
                    <xdr:col>4</xdr:col>
                    <xdr:colOff>1706880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AjustaPeriodo">
                <anchor moveWithCells="1" sizeWithCells="1">
                  <from>
                    <xdr:col>3</xdr:col>
                    <xdr:colOff>30480</xdr:colOff>
                    <xdr:row>6</xdr:row>
                    <xdr:rowOff>30480</xdr:rowOff>
                  </from>
                  <to>
                    <xdr:col>3</xdr:col>
                    <xdr:colOff>1714500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5F42-1C73-4543-A936-C55F13BB144B}">
  <dimension ref="A1:BB4750"/>
  <sheetViews>
    <sheetView view="pageBreakPreview" topLeftCell="A11" zoomScale="80" zoomScaleNormal="100" zoomScaleSheetLayoutView="80" workbookViewId="0">
      <selection activeCell="A4447" sqref="A4447:XFD4447"/>
    </sheetView>
  </sheetViews>
  <sheetFormatPr defaultRowHeight="14.4" x14ac:dyDescent="0.3"/>
  <cols>
    <col min="1" max="1" width="10.5546875" style="73" bestFit="1" customWidth="1"/>
    <col min="2" max="2" width="7.109375" style="60" bestFit="1" customWidth="1"/>
    <col min="3" max="3" width="10.88671875" style="60" bestFit="1" customWidth="1"/>
    <col min="4" max="4" width="20.44140625" style="60" bestFit="1" customWidth="1"/>
    <col min="5" max="5" width="11.44140625" style="60" bestFit="1" customWidth="1"/>
    <col min="6" max="6" width="18.33203125" style="60" bestFit="1" customWidth="1"/>
    <col min="7" max="7" width="20" style="60" bestFit="1" customWidth="1"/>
    <col min="8" max="8" width="19.44140625" style="60" bestFit="1" customWidth="1"/>
    <col min="9" max="9" width="6.5546875" style="60" bestFit="1" customWidth="1"/>
    <col min="10" max="10" width="5.5546875" style="60" bestFit="1" customWidth="1"/>
    <col min="11" max="12" width="6.5546875" style="60" bestFit="1" customWidth="1"/>
    <col min="13" max="13" width="7.77734375" style="60" bestFit="1" customWidth="1"/>
    <col min="14" max="14" width="8.33203125" style="60" bestFit="1" customWidth="1"/>
    <col min="15" max="15" width="7.33203125" style="60" bestFit="1" customWidth="1"/>
    <col min="16" max="16" width="11.88671875" style="60" bestFit="1" customWidth="1"/>
    <col min="17" max="17" width="22" style="60" bestFit="1" customWidth="1"/>
    <col min="18" max="18" width="10.6640625" style="60" bestFit="1" customWidth="1"/>
    <col min="19" max="19" width="22.77734375" style="60" bestFit="1" customWidth="1"/>
    <col min="20" max="20" width="20.88671875" style="60" bestFit="1" customWidth="1"/>
    <col min="21" max="21" width="6.5546875" style="60" bestFit="1" customWidth="1"/>
    <col min="22" max="22" width="10.6640625" style="60" bestFit="1" customWidth="1"/>
    <col min="23" max="23" width="9.21875" style="60" bestFit="1" customWidth="1"/>
    <col min="24" max="24" width="20.77734375" style="60" bestFit="1" customWidth="1"/>
    <col min="25" max="25" width="8.88671875" style="59"/>
    <col min="26" max="26" width="7.88671875" style="59" bestFit="1" customWidth="1"/>
    <col min="27" max="27" width="8.5546875" style="59" bestFit="1" customWidth="1"/>
    <col min="28" max="28" width="10.5546875" style="59" bestFit="1" customWidth="1"/>
    <col min="29" max="29" width="6.21875" style="60" bestFit="1" customWidth="1"/>
    <col min="30" max="30" width="8.6640625" style="60" bestFit="1" customWidth="1"/>
    <col min="31" max="31" width="8.21875" style="60" bestFit="1" customWidth="1"/>
    <col min="32" max="32" width="7.5546875" style="60" bestFit="1" customWidth="1"/>
    <col min="33" max="33" width="7.21875" style="60" bestFit="1" customWidth="1"/>
    <col min="34" max="34" width="7.5546875" style="60" bestFit="1" customWidth="1"/>
    <col min="35" max="35" width="5.5546875" style="60" bestFit="1" customWidth="1"/>
    <col min="36" max="36" width="8.88671875" style="60"/>
    <col min="37" max="37" width="12.109375" style="69" bestFit="1" customWidth="1"/>
    <col min="38" max="38" width="9.77734375" style="70" bestFit="1" customWidth="1"/>
    <col min="39" max="39" width="10" style="70" bestFit="1" customWidth="1"/>
    <col min="40" max="40" width="15.77734375" style="71" bestFit="1" customWidth="1"/>
    <col min="41" max="41" width="8.88671875" style="59"/>
    <col min="42" max="42" width="10.5546875" style="59" bestFit="1" customWidth="1"/>
    <col min="43" max="43" width="4.5546875" style="59" bestFit="1" customWidth="1"/>
    <col min="44" max="44" width="10" style="59" bestFit="1" customWidth="1"/>
    <col min="45" max="45" width="6.5546875" style="70" bestFit="1" customWidth="1"/>
    <col min="46" max="46" width="7.5546875" style="70" bestFit="1" customWidth="1"/>
    <col min="47" max="47" width="9.77734375" style="59" bestFit="1" customWidth="1"/>
    <col min="48" max="48" width="7.77734375" style="72" bestFit="1" customWidth="1"/>
    <col min="49" max="49" width="7.5546875" style="72" bestFit="1" customWidth="1"/>
    <col min="50" max="50" width="7.44140625" style="72" bestFit="1" customWidth="1"/>
    <col min="51" max="51" width="7.21875" style="72" bestFit="1" customWidth="1"/>
    <col min="52" max="52" width="9.33203125" style="72" bestFit="1" customWidth="1"/>
    <col min="53" max="53" width="13.77734375" style="72" bestFit="1" customWidth="1"/>
    <col min="54" max="54" width="13.44140625" style="72" bestFit="1" customWidth="1"/>
    <col min="55" max="16384" width="8.88671875" style="59"/>
  </cols>
  <sheetData>
    <row r="1" spans="1:54" x14ac:dyDescent="0.3">
      <c r="A1" s="58" t="s">
        <v>112</v>
      </c>
      <c r="B1" s="54" t="s">
        <v>113</v>
      </c>
      <c r="C1" s="54" t="s">
        <v>115</v>
      </c>
      <c r="D1" s="54" t="s">
        <v>117</v>
      </c>
      <c r="E1" s="54" t="s">
        <v>118</v>
      </c>
      <c r="F1" s="54" t="s">
        <v>119</v>
      </c>
      <c r="G1" s="54" t="s">
        <v>120</v>
      </c>
      <c r="H1" s="54" t="s">
        <v>121</v>
      </c>
      <c r="I1" s="54" t="s">
        <v>122</v>
      </c>
      <c r="J1" s="54" t="s">
        <v>123</v>
      </c>
      <c r="K1" s="54" t="s">
        <v>124</v>
      </c>
      <c r="L1" s="54" t="s">
        <v>125</v>
      </c>
      <c r="M1" s="54" t="s">
        <v>126</v>
      </c>
      <c r="N1" s="54" t="s">
        <v>127</v>
      </c>
      <c r="O1" s="54" t="s">
        <v>128</v>
      </c>
      <c r="P1" s="54" t="s">
        <v>129</v>
      </c>
      <c r="Q1" s="54" t="s">
        <v>130</v>
      </c>
      <c r="R1" s="54" t="s">
        <v>131</v>
      </c>
      <c r="S1" s="54" t="s">
        <v>132</v>
      </c>
      <c r="T1" s="54" t="s">
        <v>133</v>
      </c>
      <c r="U1" s="54" t="s">
        <v>134</v>
      </c>
      <c r="V1" s="54" t="s">
        <v>135</v>
      </c>
      <c r="W1" s="54" t="s">
        <v>136</v>
      </c>
      <c r="X1" s="54" t="s">
        <v>137</v>
      </c>
      <c r="Z1" s="79" t="s">
        <v>152</v>
      </c>
      <c r="AA1" s="79"/>
      <c r="AB1" s="79"/>
      <c r="AC1" s="79"/>
      <c r="AD1" s="79"/>
      <c r="AE1" s="79"/>
      <c r="AF1" s="79"/>
      <c r="AG1" s="79"/>
      <c r="AH1" s="79"/>
      <c r="AI1" s="79"/>
      <c r="AK1" s="79" t="s">
        <v>163</v>
      </c>
      <c r="AL1" s="79"/>
      <c r="AM1" s="79"/>
      <c r="AN1" s="79"/>
      <c r="AP1" s="77" t="s">
        <v>138</v>
      </c>
      <c r="AQ1" s="77"/>
      <c r="AR1" s="77"/>
      <c r="AS1" s="77"/>
      <c r="AT1" s="77"/>
      <c r="AU1" s="77"/>
      <c r="AV1" s="78" t="s">
        <v>144</v>
      </c>
      <c r="AW1" s="78"/>
      <c r="AX1" s="78"/>
      <c r="AY1" s="78"/>
      <c r="AZ1" s="78"/>
      <c r="BA1" s="78"/>
      <c r="BB1" s="78"/>
    </row>
    <row r="2" spans="1:54" x14ac:dyDescent="0.3">
      <c r="A2" s="58"/>
      <c r="B2" s="54" t="s">
        <v>114</v>
      </c>
      <c r="C2" s="54" t="s">
        <v>116</v>
      </c>
      <c r="D2" s="54" t="s">
        <v>114</v>
      </c>
      <c r="E2" s="54" t="s">
        <v>114</v>
      </c>
      <c r="F2" s="54" t="s">
        <v>114</v>
      </c>
      <c r="G2" s="54" t="s">
        <v>114</v>
      </c>
      <c r="H2" s="54" t="s">
        <v>114</v>
      </c>
      <c r="I2" s="54" t="s">
        <v>114</v>
      </c>
      <c r="J2" s="54" t="s">
        <v>114</v>
      </c>
      <c r="K2" s="54" t="s">
        <v>114</v>
      </c>
      <c r="L2" s="54" t="s">
        <v>114</v>
      </c>
      <c r="M2" s="54" t="s">
        <v>114</v>
      </c>
      <c r="N2" s="54" t="s">
        <v>114</v>
      </c>
      <c r="O2" s="54" t="s">
        <v>114</v>
      </c>
      <c r="P2" s="54" t="s">
        <v>114</v>
      </c>
      <c r="Q2" s="54" t="s">
        <v>114</v>
      </c>
      <c r="R2" s="54" t="s">
        <v>114</v>
      </c>
      <c r="S2" s="54"/>
      <c r="T2" s="54"/>
      <c r="U2" s="54" t="s">
        <v>114</v>
      </c>
      <c r="V2" s="54" t="s">
        <v>116</v>
      </c>
      <c r="W2" s="54" t="s">
        <v>114</v>
      </c>
      <c r="X2" s="54" t="s">
        <v>114</v>
      </c>
      <c r="Z2" s="53" t="s">
        <v>153</v>
      </c>
      <c r="AA2" s="53" t="s">
        <v>154</v>
      </c>
      <c r="AB2" s="53" t="s">
        <v>155</v>
      </c>
      <c r="AC2" s="54" t="s">
        <v>156</v>
      </c>
      <c r="AD2" s="54" t="s">
        <v>157</v>
      </c>
      <c r="AE2" s="54" t="s">
        <v>158</v>
      </c>
      <c r="AF2" s="54" t="s">
        <v>159</v>
      </c>
      <c r="AG2" s="54" t="s">
        <v>160</v>
      </c>
      <c r="AH2" s="54" t="s">
        <v>161</v>
      </c>
      <c r="AI2" s="54" t="s">
        <v>162</v>
      </c>
      <c r="AK2" s="53" t="s">
        <v>164</v>
      </c>
      <c r="AL2" s="62" t="s">
        <v>171</v>
      </c>
      <c r="AM2" s="62" t="s">
        <v>172</v>
      </c>
      <c r="AN2" s="63" t="s">
        <v>173</v>
      </c>
      <c r="AP2" s="58" t="s">
        <v>139</v>
      </c>
      <c r="AQ2" s="53" t="s">
        <v>140</v>
      </c>
      <c r="AR2" s="53" t="s">
        <v>141</v>
      </c>
      <c r="AS2" s="62" t="s">
        <v>142</v>
      </c>
      <c r="AT2" s="62" t="s">
        <v>143</v>
      </c>
      <c r="AU2" s="53" t="s">
        <v>79</v>
      </c>
      <c r="AV2" s="61" t="s">
        <v>145</v>
      </c>
      <c r="AW2" s="61" t="s">
        <v>146</v>
      </c>
      <c r="AX2" s="61" t="s">
        <v>147</v>
      </c>
      <c r="AY2" s="61" t="s">
        <v>148</v>
      </c>
      <c r="AZ2" s="61" t="s">
        <v>149</v>
      </c>
      <c r="BA2" s="61" t="s">
        <v>150</v>
      </c>
      <c r="BB2" s="61" t="s">
        <v>151</v>
      </c>
    </row>
    <row r="3" spans="1:54" x14ac:dyDescent="0.3">
      <c r="A3" s="64">
        <v>26665</v>
      </c>
      <c r="B3" s="57">
        <v>0</v>
      </c>
      <c r="C3" s="57">
        <v>0</v>
      </c>
      <c r="D3" s="57">
        <v>5.1120000000000001</v>
      </c>
      <c r="E3" s="57">
        <f t="shared" ref="E3:E66" si="0">IF(B3&gt;=D3,D3,B3)</f>
        <v>0</v>
      </c>
      <c r="F3" s="57">
        <f t="shared" ref="F3:F66" si="1">D3-E3</f>
        <v>5.1120000000000001</v>
      </c>
      <c r="G3" s="57">
        <f t="shared" ref="G3:G66" si="2">MAX(B3-D3-N3,0)</f>
        <v>0</v>
      </c>
      <c r="H3" s="57">
        <f>SetUp!$B$59</f>
        <v>0</v>
      </c>
      <c r="I3" s="57">
        <f>SetUp!$B$61+G3+O3</f>
        <v>0</v>
      </c>
      <c r="J3" s="57">
        <f>MIN(F3,H3,(1-EXP(-SetUp!$B$52*H3/SetUp!$B$56))*F3)</f>
        <v>0</v>
      </c>
      <c r="K3" s="57">
        <f t="shared" ref="K3:K66" si="3">MAX(H3-J3,0)</f>
        <v>0</v>
      </c>
      <c r="L3" s="57">
        <f>IF(I3&lt;=0,0,MIN(SetUp!$B$50*I3^SetUp!$B$55,I3))</f>
        <v>0</v>
      </c>
      <c r="M3" s="57">
        <f t="shared" ref="M3:M66" si="4">MAX(I3-L3,0)</f>
        <v>0</v>
      </c>
      <c r="N3" s="57">
        <f>IF(SetUp!$B$62=0,X3,(B3-E3)*(1-(H3/SetUp!$B$66/SetUp!$B$56)))</f>
        <v>0</v>
      </c>
      <c r="O3" s="57">
        <f>K3*SetUp!$B$65</f>
        <v>0</v>
      </c>
      <c r="P3" s="57">
        <f>MIN(SetUp!$B$54*L3^SetUp!$B$51,L3)</f>
        <v>0</v>
      </c>
      <c r="Q3" s="57">
        <f t="shared" ref="Q3:Q66" si="5">IF((K3+N3-O3)&lt;0,0,K3+N3-O3)</f>
        <v>0</v>
      </c>
      <c r="R3" s="57">
        <f>IF((H3+N3-O3)&gt;SetUp!$B$56,SetUp!$B$60+H3+N3-O3-SetUp!$B$56,SetUp!$B$60)</f>
        <v>0</v>
      </c>
      <c r="S3" s="57">
        <f>R3*SetUp!$B$65</f>
        <v>0</v>
      </c>
      <c r="T3" s="57">
        <f>IF((R3-S3)&lt;SetUp!$B$53,R3-S3,SetUp!$B$53)</f>
        <v>0</v>
      </c>
      <c r="U3" s="57">
        <f t="shared" ref="U3:U66" si="6">M3+R3-T3</f>
        <v>0</v>
      </c>
      <c r="V3" s="57">
        <f>(L3-P3)/1000*SetUp!$B$13*1000000/SetUp!$B$48</f>
        <v>0</v>
      </c>
      <c r="W3" s="57">
        <f>Q3+U3+T3-H3-SetUp!$B$61-SetUp!$B$60-B3+E3+J3+L3+S3</f>
        <v>0</v>
      </c>
      <c r="X3" s="57">
        <f>MAX((SetUp!$B$56*(1-(SetUp!$B$59/SetUp!$B$56)^2)*TANH(($B3-$D3)/SetUp!$B$56))/(1+SetUp!$B$59/SetUp!$B$56*TANH(($B3-$D3)/SetUp!$B$56)),0)</f>
        <v>0</v>
      </c>
      <c r="Z3" s="53"/>
      <c r="AA3" s="53"/>
      <c r="AB3" s="53"/>
      <c r="AC3" s="54">
        <f>COUNTIF($AC$4:$AC$16,"&gt;"&amp;0.36)/COUNT($AC$4:$AC$16)</f>
        <v>1</v>
      </c>
      <c r="AD3" s="54">
        <f>COUNTIF($AD$4:$AD$16,"&gt;"&amp;0.5)/COUNT($AD$4:$AD$16)</f>
        <v>1</v>
      </c>
      <c r="AE3" s="54" t="e">
        <f>COUNTIF($AE$4:$AE$16,"&gt;"&amp;0.5)/COUNT($AE$4:$AE$16)</f>
        <v>#DIV/0!</v>
      </c>
      <c r="AF3" s="54">
        <f>1-(COUNTIF($AF$4:$AF$16,"&lt;"&amp;-25)+COUNTIF($AF$4:$AF$16,"&gt;"&amp;25))/COUNT($AF$4:$AF$16)</f>
        <v>1</v>
      </c>
      <c r="AG3" s="54"/>
      <c r="AH3" s="54"/>
      <c r="AI3" s="54">
        <f>COUNTIF($AI$4:$AI$16,"&gt;"&amp;0.5)/COUNT($AI$4:$AI$16)</f>
        <v>1</v>
      </c>
      <c r="AK3" s="65" t="s">
        <v>165</v>
      </c>
      <c r="AL3" s="66">
        <f>AVERAGE($AS$3:$AS$2949)</f>
        <v>18.010547336274136</v>
      </c>
      <c r="AM3" s="66">
        <f>AVERAGE($AT$3:$AT$2949)</f>
        <v>17.882710579872157</v>
      </c>
      <c r="AN3" s="67">
        <f t="shared" ref="AN3:AN7" si="7">IFERROR((AM3-AL3)/AL3,"")</f>
        <v>-7.0978829246632598E-3</v>
      </c>
      <c r="AP3" s="64">
        <v>26665</v>
      </c>
      <c r="AQ3" s="55">
        <v>1</v>
      </c>
      <c r="AR3" s="55">
        <v>1</v>
      </c>
      <c r="AS3" s="66">
        <f t="shared" ref="AS3:AS66" si="8">VLOOKUP($AP3,$A:$C,3,FALSE)</f>
        <v>0</v>
      </c>
      <c r="AT3" s="66">
        <f t="shared" ref="AT3:AT66" si="9">VLOOKUP($AP3,$A:$V,22,FALSE)</f>
        <v>0</v>
      </c>
      <c r="AU3" s="55" t="str">
        <f>IF(OR($AP3&lt;SetUp!$B$97,$AP3&gt;SetUp!$B$98),"Não","Sim")</f>
        <v>Sim</v>
      </c>
      <c r="AV3" s="68">
        <f t="shared" ref="AV3:AV66" si="10">IFERROR(SQRT(AS3),0)</f>
        <v>0</v>
      </c>
      <c r="AW3" s="68">
        <f t="shared" ref="AW3:AW66" si="11">IFERROR(SQRT(AT3),0)</f>
        <v>0</v>
      </c>
      <c r="AX3" s="68">
        <f t="shared" ref="AX3:AX66" si="12">IFERROR(LOG(AS3),0)</f>
        <v>0</v>
      </c>
      <c r="AY3" s="68">
        <f t="shared" ref="AY3:AY66" si="13">IFERROR(LOG(AT3),0)</f>
        <v>0</v>
      </c>
      <c r="AZ3" s="68">
        <f t="shared" ref="AZ3:AZ66" si="14">AT3-AS3</f>
        <v>0</v>
      </c>
      <c r="BA3" s="68">
        <f t="shared" ref="BA3:BA66" si="15">AW3-AV3</f>
        <v>0</v>
      </c>
      <c r="BB3" s="68">
        <f t="shared" ref="BB3:BB66" si="16">AY3-AX3</f>
        <v>0</v>
      </c>
    </row>
    <row r="4" spans="1:54" x14ac:dyDescent="0.3">
      <c r="A4" s="64">
        <v>26666</v>
      </c>
      <c r="B4" s="57">
        <v>0.19900000000000001</v>
      </c>
      <c r="C4" s="57">
        <v>2.181</v>
      </c>
      <c r="D4" s="57">
        <v>5.1120000000000001</v>
      </c>
      <c r="E4" s="57">
        <f t="shared" si="0"/>
        <v>0.19900000000000001</v>
      </c>
      <c r="F4" s="57">
        <f t="shared" si="1"/>
        <v>4.9130000000000003</v>
      </c>
      <c r="G4" s="57">
        <f t="shared" si="2"/>
        <v>0</v>
      </c>
      <c r="H4" s="57">
        <f>IF(Q3&gt;SetUp!$B$56,SetUp!$B$56,Q3)</f>
        <v>0</v>
      </c>
      <c r="I4" s="57">
        <f t="shared" ref="I4:I67" si="17">U3+G4+O4</f>
        <v>0</v>
      </c>
      <c r="J4" s="57">
        <f>MIN(F4,H4,(1-EXP(-SetUp!$B$52*H4/SetUp!$B$56))*F4)</f>
        <v>0</v>
      </c>
      <c r="K4" s="57">
        <f t="shared" si="3"/>
        <v>0</v>
      </c>
      <c r="L4" s="57">
        <f>IF(I4&lt;=0,0,MIN(SetUp!$B$50*I4^SetUp!$B$55,I4))</f>
        <v>0</v>
      </c>
      <c r="M4" s="57">
        <f t="shared" si="4"/>
        <v>0</v>
      </c>
      <c r="N4" s="57">
        <f>IF(SetUp!$B$62=0,X4,(B4-E4)*(1-(H4/SetUp!$B$66/SetUp!$B$56)))</f>
        <v>0</v>
      </c>
      <c r="O4" s="57">
        <f>K4*SetUp!$B$65</f>
        <v>0</v>
      </c>
      <c r="P4" s="57">
        <f>MIN(SetUp!$B$54*L4^SetUp!$B$51,L4)</f>
        <v>0</v>
      </c>
      <c r="Q4" s="57">
        <f t="shared" si="5"/>
        <v>0</v>
      </c>
      <c r="R4" s="57">
        <f>IF((H4+N4-O4)&gt;SetUp!$B$56,T3+H4+N4-O4-SetUp!$B$56,T3)</f>
        <v>0</v>
      </c>
      <c r="S4" s="57">
        <f>R4*SetUp!$B$65</f>
        <v>0</v>
      </c>
      <c r="T4" s="57">
        <f>IF((R4-S4)&lt;SetUp!$B$53,R4-S4,SetUp!$B$53)</f>
        <v>0</v>
      </c>
      <c r="U4" s="57">
        <f t="shared" si="6"/>
        <v>0</v>
      </c>
      <c r="V4" s="57">
        <f>(L4-P4)/1000*SetUp!$B$13*1000000/SetUp!$B$48</f>
        <v>0</v>
      </c>
      <c r="W4" s="57">
        <f t="shared" ref="W4:W67" si="18">Q4+U4+T4-H4-U3-T3-B4+E4+J4+L4</f>
        <v>0</v>
      </c>
      <c r="X4" s="57">
        <f>MAX((SetUp!$B$56*(1-($H4/SetUp!$B$56)^2)*TANH(($B4-$D4)/SetUp!$B$56))/(1+$H4/SetUp!$B$56*TANH(($B4-$D4)/SetUp!$B$56)),0)</f>
        <v>0</v>
      </c>
      <c r="Z4" s="55">
        <v>1</v>
      </c>
      <c r="AA4" s="56">
        <v>26665</v>
      </c>
      <c r="AB4" s="56">
        <v>27029</v>
      </c>
      <c r="AC4" s="57" t="str" cm="1">
        <f t="array" ref="AC4">IFERROR(1 - SUM((INDEX($AS$3:$AS$2949,MATCH(AA4,$AP$3:$AP$2949,0)):INDEX($AS$3:$AS$2949,MATCH(AB4,$AP$3:$AP$2949,0)) - INDEX($AT$3:$AT$2949,MATCH(AA4,$AP$3:$AP$2949,0)):INDEX($AT$3:$AT$2949,MATCH(AB4,$AP$3:$AP$2949,0)))^2) / SUM((INDEX($AS$3:$AS$2949,MATCH(AA4,$AP$3:$AP$2949,0)):INDEX($AS$3:$AS$2949,MATCH(AB4,$AP$3:$AP$2949,0)) - AVERAGE(INDEX($AS$3:$AS$2949,MATCH(AA4,$AP$3:$AP$2949,0)):INDEX($AS$3:$AS$2949,MATCH(AB4,$AP$3:$AP$2949,0))))^2),"")</f>
        <v/>
      </c>
      <c r="AD4" s="57" t="str" cm="1">
        <f t="array" ref="AD4">IFERROR(1 - SUM((SQRT(INDEX($AS$3:$AS$2949,MATCH(AA4,$AP$3:$AP$2949,0)):INDEX($AS$3:$AS$2949,MATCH(AB4,$AP$3:$AP$2949,0))) - SQRT(INDEX($AT$3:$AT$2949,MATCH(AA4,$AP$3:$AP$2949,0)):INDEX($AT$3:$AT$2949,MATCH(AB4,$AP$3:$AP$2949,0))))^2) / SUM((SQRT(INDEX($AS$3:$AS$2949,MATCH(AA4,$AP$3:$AP$2949,0)):INDEX($AS$3:$AS$2949,MATCH(AB4,$AP$3:$AP$2949,0))) - SQRT(AVERAGE(INDEX($AS$3:$AS$2949,MATCH(AA4,$AP$3:$AP$2949,0)):INDEX($AS$3:$AS$2949,MATCH(AB4,$AP$3:$AP$2949,0)))))^2),"")</f>
        <v/>
      </c>
      <c r="AE4" s="57" t="str" cm="1">
        <f t="array" ref="AE4">IFERROR(1 - SUM((LOG(INDEX($AS$3:$AS$2949,MATCH(AA4,$AP$3:$AP$2949,0)):INDEX($AS$3:$AS$2949,MATCH(AB4,$AP$3:$AP$2949,0))) - LOG(INDEX($AT$3:$AT$2949,MATCH(AA4,$AP$3:$AP$2949,0)):INDEX($AT$3:$AT$2949,MATCH(AB4,$AP$3:$AP$2949,0))))^2) / SUM((LOG(INDEX($AS$3:$AS$2949,MATCH(AA4,$AP$3:$AP$2949,0)):INDEX($AS$3:$AS$2949,MATCH(AB4,$AP$3:$AP$2949,0))) - LOG(AVERAGE(INDEX($AS$3:$AS$2949,MATCH(AA4,$AP$3:$AP$2949,0)):INDEX($AS$3:$AS$2949,MATCH(AB4,$AP$3:$AP$2949,0)))))^2),"")</f>
        <v/>
      </c>
      <c r="AF4" s="57" t="str">
        <f>IFERROR(100*SUM(INDEX($AZ$3:$AZ$2949,MATCH(AA4,$AP$3:$AP$2949,0)):INDEX($AZ$3:$AZ$2949,MATCH(AB4,$AP$3:$AP$2949,0)))/SUM(INDEX($AS$3:$AS$2949,MATCH(AA4,$AP$3:$AP$2949,0)):INDEX($AS$3:$AS$2949,MATCH(AB4,$AP$3:$AP$2949,0))),"")</f>
        <v/>
      </c>
      <c r="AG4" s="57" t="str">
        <f>IFERROR(100*(1-(MAXA(INDEX($AT$3:$AT$2949,MATCH(AA4,$AP$3:$AP$2949,0)):INDEX($AT$3:$AT$2949,MATCH(AB4,$AP$3:$AP$2949,0)))/MAXA(INDEX($AS$3:$AS$2949,MATCH(AA4,$AP$3:$AP$2949,0)):INDEX($AS$3:$AS$2949,MATCH(AB4,$AP$3:$AP$2949,0))))),"")</f>
        <v/>
      </c>
      <c r="AH4" s="57" t="str">
        <f>IFERROR(SQRT(SUMXMY2(INDEX($AS$3:$AS$2949,MATCH(AA4,$AP$3:$AP$2949,0)):INDEX($AS$3:$AS$2949,MATCH(AB4,$AP$3:$AP$2949,0)),INDEX($AT$3:$AT$2949,MATCH(AA4,$AP$3:$AP$2949,0)):INDEX($AT$3:$AT$2949,MATCH(AB4,$AP$3:$AP$2949,0)))/(1+MATCH(AB4,$AP$3:$AP$2949,0)-MATCH(AA4,$AP$3:$AP$2949,0))),"")</f>
        <v/>
      </c>
      <c r="AI4" s="57" t="str">
        <f>IFERROR(RSQ(INDEX($AT$3:$AT$2949,MATCH(AA4,$AP$3:$AP$2949,0)):INDEX($AT$3:$AT$2949,MATCH(AB4,$AP$3:$AP$2949,0)),INDEX($AS$3:$AS$2949,MATCH(AA4,$AP$3:$AP$2949,0)):INDEX($AS$3:$AS$2949,MATCH(AB4,$AP$3:$AP$2949,0))),"")</f>
        <v/>
      </c>
      <c r="AK4" s="65" t="s">
        <v>166</v>
      </c>
      <c r="AL4" s="66">
        <f>_xlfn.PERCENTILE.INC($AS$3:$AS$2949,10%)</f>
        <v>0</v>
      </c>
      <c r="AM4" s="66">
        <f>_xlfn.PERCENTILE.INC($AT$3:$AT$2949,10%)</f>
        <v>5.9086237824349831E-2</v>
      </c>
      <c r="AN4" s="67" t="str">
        <f t="shared" si="7"/>
        <v/>
      </c>
      <c r="AP4" s="64">
        <v>26666</v>
      </c>
      <c r="AQ4" s="55">
        <v>1</v>
      </c>
      <c r="AR4" s="55">
        <v>2</v>
      </c>
      <c r="AS4" s="66">
        <f t="shared" si="8"/>
        <v>2.181</v>
      </c>
      <c r="AT4" s="66">
        <f t="shared" si="9"/>
        <v>0</v>
      </c>
      <c r="AU4" s="55" t="str">
        <f>IF(OR($AP4&lt;SetUp!$B$97,$AP4&gt;SetUp!$B$98),"Não","Sim")</f>
        <v>Sim</v>
      </c>
      <c r="AV4" s="68">
        <f t="shared" si="10"/>
        <v>1.4768209099278085</v>
      </c>
      <c r="AW4" s="68">
        <f t="shared" si="11"/>
        <v>0</v>
      </c>
      <c r="AX4" s="68">
        <f t="shared" si="12"/>
        <v>0.3386556655787003</v>
      </c>
      <c r="AY4" s="68">
        <f t="shared" si="13"/>
        <v>0</v>
      </c>
      <c r="AZ4" s="68">
        <f t="shared" si="14"/>
        <v>-2.181</v>
      </c>
      <c r="BA4" s="68">
        <f t="shared" si="15"/>
        <v>-1.4768209099278085</v>
      </c>
      <c r="BB4" s="68">
        <f t="shared" si="16"/>
        <v>-0.3386556655787003</v>
      </c>
    </row>
    <row r="5" spans="1:54" x14ac:dyDescent="0.3">
      <c r="A5" s="64">
        <v>26667</v>
      </c>
      <c r="B5" s="57">
        <v>1.679</v>
      </c>
      <c r="C5" s="57">
        <v>0.98</v>
      </c>
      <c r="D5" s="57">
        <v>5.1120000000000001</v>
      </c>
      <c r="E5" s="57">
        <f t="shared" si="0"/>
        <v>1.679</v>
      </c>
      <c r="F5" s="57">
        <f t="shared" si="1"/>
        <v>3.4329999999999998</v>
      </c>
      <c r="G5" s="57">
        <f t="shared" si="2"/>
        <v>0</v>
      </c>
      <c r="H5" s="57">
        <f>IF(Q4&gt;SetUp!$B$56,SetUp!$B$56,Q4)</f>
        <v>0</v>
      </c>
      <c r="I5" s="57">
        <f t="shared" si="17"/>
        <v>0</v>
      </c>
      <c r="J5" s="57">
        <f>MIN(F5,H5,(1-EXP(-SetUp!$B$52*H5/SetUp!$B$56))*F5)</f>
        <v>0</v>
      </c>
      <c r="K5" s="57">
        <f t="shared" si="3"/>
        <v>0</v>
      </c>
      <c r="L5" s="57">
        <f>IF(I5&lt;=0,0,MIN(SetUp!$B$50*I5^SetUp!$B$55,I5))</f>
        <v>0</v>
      </c>
      <c r="M5" s="57">
        <f t="shared" si="4"/>
        <v>0</v>
      </c>
      <c r="N5" s="57">
        <f>IF(SetUp!$B$62=0,X5,(B5-E5)*(1-(H5/SetUp!$B$66/SetUp!$B$56)))</f>
        <v>0</v>
      </c>
      <c r="O5" s="57">
        <f>K5*SetUp!$B$65</f>
        <v>0</v>
      </c>
      <c r="P5" s="57">
        <f>MIN(SetUp!$B$54*L5^SetUp!$B$51,L5)</f>
        <v>0</v>
      </c>
      <c r="Q5" s="57">
        <f t="shared" si="5"/>
        <v>0</v>
      </c>
      <c r="R5" s="57">
        <f>IF((H5+N5-O5)&gt;SetUp!$B$56,T4+H5+N5-O5-SetUp!$B$56,T4)</f>
        <v>0</v>
      </c>
      <c r="S5" s="57">
        <f>R5*SetUp!$B$65</f>
        <v>0</v>
      </c>
      <c r="T5" s="57">
        <f>IF((R5-S5)&lt;SetUp!$B$53,R5-S5,SetUp!$B$53)</f>
        <v>0</v>
      </c>
      <c r="U5" s="57">
        <f t="shared" si="6"/>
        <v>0</v>
      </c>
      <c r="V5" s="57">
        <f>(L5-P5)/1000*SetUp!$B$13*1000000/SetUp!$B$48</f>
        <v>0</v>
      </c>
      <c r="W5" s="57">
        <f t="shared" si="18"/>
        <v>0</v>
      </c>
      <c r="X5" s="57">
        <f>MAX((SetUp!$B$56*(1-($H5/SetUp!$B$56)^2)*TANH(($B5-$D5)/SetUp!$B$56))/(1+$H5/SetUp!$B$56*TANH(($B5-$D5)/SetUp!$B$56)),0)</f>
        <v>0</v>
      </c>
      <c r="Z5" s="55">
        <v>2</v>
      </c>
      <c r="AA5" s="56">
        <v>27030</v>
      </c>
      <c r="AB5" s="56">
        <v>27394</v>
      </c>
      <c r="AC5" s="57" cm="1">
        <f t="array" ref="AC5">IFERROR(1 - SUM((INDEX($AS$3:$AS$2949,MATCH(AA5,$AP$3:$AP$2949,0)):INDEX($AS$3:$AS$2949,MATCH(AB5,$AP$3:$AP$2949,0)) - INDEX($AT$3:$AT$2949,MATCH(AA5,$AP$3:$AP$2949,0)):INDEX($AT$3:$AT$2949,MATCH(AB5,$AP$3:$AP$2949,0)))^2) / SUM((INDEX($AS$3:$AS$2949,MATCH(AA5,$AP$3:$AP$2949,0)):INDEX($AS$3:$AS$2949,MATCH(AB5,$AP$3:$AP$2949,0)) - AVERAGE(INDEX($AS$3:$AS$2949,MATCH(AA5,$AP$3:$AP$2949,0)):INDEX($AS$3:$AS$2949,MATCH(AB5,$AP$3:$AP$2949,0))))^2),"")</f>
        <v>0.78969831737136698</v>
      </c>
      <c r="AD5" s="57" cm="1">
        <f t="array" ref="AD5">IFERROR(1 - SUM((SQRT(INDEX($AS$3:$AS$2949,MATCH(AA5,$AP$3:$AP$2949,0)):INDEX($AS$3:$AS$2949,MATCH(AB5,$AP$3:$AP$2949,0))) - SQRT(INDEX($AT$3:$AT$2949,MATCH(AA5,$AP$3:$AP$2949,0)):INDEX($AT$3:$AT$2949,MATCH(AB5,$AP$3:$AP$2949,0))))^2) / SUM((SQRT(INDEX($AS$3:$AS$2949,MATCH(AA5,$AP$3:$AP$2949,0)):INDEX($AS$3:$AS$2949,MATCH(AB5,$AP$3:$AP$2949,0))) - SQRT(AVERAGE(INDEX($AS$3:$AS$2949,MATCH(AA5,$AP$3:$AP$2949,0)):INDEX($AS$3:$AS$2949,MATCH(AB5,$AP$3:$AP$2949,0)))))^2),"")</f>
        <v>0.89923804537786112</v>
      </c>
      <c r="AE5" s="57" t="str" cm="1">
        <f t="array" ref="AE5">IFERROR(1 - SUM((LOG(INDEX($AS$3:$AS$2949,MATCH(AA5,$AP$3:$AP$2949,0)):INDEX($AS$3:$AS$2949,MATCH(AB5,$AP$3:$AP$2949,0))) - LOG(INDEX($AT$3:$AT$2949,MATCH(AA5,$AP$3:$AP$2949,0)):INDEX($AT$3:$AT$2949,MATCH(AB5,$AP$3:$AP$2949,0))))^2) / SUM((LOG(INDEX($AS$3:$AS$2949,MATCH(AA5,$AP$3:$AP$2949,0)):INDEX($AS$3:$AS$2949,MATCH(AB5,$AP$3:$AP$2949,0))) - LOG(AVERAGE(INDEX($AS$3:$AS$2949,MATCH(AA5,$AP$3:$AP$2949,0)):INDEX($AS$3:$AS$2949,MATCH(AB5,$AP$3:$AP$2949,0)))))^2),"")</f>
        <v/>
      </c>
      <c r="AF5" s="57">
        <f>IFERROR(100*SUM(INDEX($AZ$3:$AZ$2949,MATCH(AA5,$AP$3:$AP$2949,0)):INDEX($AZ$3:$AZ$2949,MATCH(AB5,$AP$3:$AP$2949,0)))/SUM(INDEX($AS$3:$AS$2949,MATCH(AA5,$AP$3:$AP$2949,0)):INDEX($AS$3:$AS$2949,MATCH(AB5,$AP$3:$AP$2949,0))),"")</f>
        <v>0.16047678060616927</v>
      </c>
      <c r="AG5" s="57">
        <f>IFERROR(100*(1-(MAXA(INDEX($AT$3:$AT$2949,MATCH(AA5,$AP$3:$AP$2949,0)):INDEX($AT$3:$AT$2949,MATCH(AB5,$AP$3:$AP$2949,0)))/MAXA(INDEX($AS$3:$AS$2949,MATCH(AA5,$AP$3:$AP$2949,0)):INDEX($AS$3:$AS$2949,MATCH(AB5,$AP$3:$AP$2949,0))))),"")</f>
        <v>26.914658381762568</v>
      </c>
      <c r="AH5" s="57">
        <f>IFERROR(SQRT(SUMXMY2(INDEX($AS$3:$AS$2949,MATCH(AA5,$AP$3:$AP$2949,0)):INDEX($AS$3:$AS$2949,MATCH(AB5,$AP$3:$AP$2949,0)),INDEX($AT$3:$AT$2949,MATCH(AA5,$AP$3:$AP$2949,0)):INDEX($AT$3:$AT$2949,MATCH(AB5,$AP$3:$AP$2949,0)))/(1+MATCH(AB5,$AP$3:$AP$2949,0)-MATCH(AA5,$AP$3:$AP$2949,0))),"")</f>
        <v>34.976869095129985</v>
      </c>
      <c r="AI5" s="57">
        <f>IFERROR(RSQ(INDEX($AT$3:$AT$2949,MATCH(AA5,$AP$3:$AP$2949,0)):INDEX($AT$3:$AT$2949,MATCH(AB5,$AP$3:$AP$2949,0)),INDEX($AS$3:$AS$2949,MATCH(AA5,$AP$3:$AP$2949,0)):INDEX($AS$3:$AS$2949,MATCH(AB5,$AP$3:$AP$2949,0))),"")</f>
        <v>0.78976241246722201</v>
      </c>
      <c r="AK5" s="65" t="s">
        <v>167</v>
      </c>
      <c r="AL5" s="66">
        <f>MEDIAN($AS$3:$AS$2949)</f>
        <v>0.61699999999999999</v>
      </c>
      <c r="AM5" s="66">
        <f>MEDIAN($AT$3:$AT$2949)</f>
        <v>0.8168062325149138</v>
      </c>
      <c r="AN5" s="67">
        <f t="shared" si="7"/>
        <v>0.32383506080212937</v>
      </c>
      <c r="AP5" s="64">
        <v>26667</v>
      </c>
      <c r="AQ5" s="55">
        <v>1</v>
      </c>
      <c r="AR5" s="55">
        <v>3</v>
      </c>
      <c r="AS5" s="66">
        <f t="shared" si="8"/>
        <v>0.98</v>
      </c>
      <c r="AT5" s="66">
        <f t="shared" si="9"/>
        <v>0</v>
      </c>
      <c r="AU5" s="55" t="str">
        <f>IF(OR($AP5&lt;SetUp!$B$97,$AP5&gt;SetUp!$B$98),"Não","Sim")</f>
        <v>Sim</v>
      </c>
      <c r="AV5" s="68">
        <f t="shared" si="10"/>
        <v>0.98994949366116658</v>
      </c>
      <c r="AW5" s="68">
        <f t="shared" si="11"/>
        <v>0</v>
      </c>
      <c r="AX5" s="68">
        <f t="shared" si="12"/>
        <v>-8.7739243075051505E-3</v>
      </c>
      <c r="AY5" s="68">
        <f t="shared" si="13"/>
        <v>0</v>
      </c>
      <c r="AZ5" s="68">
        <f t="shared" si="14"/>
        <v>-0.98</v>
      </c>
      <c r="BA5" s="68">
        <f t="shared" si="15"/>
        <v>-0.98994949366116658</v>
      </c>
      <c r="BB5" s="68">
        <f t="shared" si="16"/>
        <v>8.7739243075051505E-3</v>
      </c>
    </row>
    <row r="6" spans="1:54" x14ac:dyDescent="0.3">
      <c r="A6" s="64">
        <v>26668</v>
      </c>
      <c r="B6" s="57">
        <v>5.3250000000000002</v>
      </c>
      <c r="C6" s="57">
        <v>0.86</v>
      </c>
      <c r="D6" s="57">
        <v>5.1120000000000001</v>
      </c>
      <c r="E6" s="57">
        <f t="shared" si="0"/>
        <v>5.1120000000000001</v>
      </c>
      <c r="F6" s="57">
        <f t="shared" si="1"/>
        <v>0</v>
      </c>
      <c r="G6" s="57">
        <f t="shared" si="2"/>
        <v>7.8642205281198585E-7</v>
      </c>
      <c r="H6" s="57">
        <f>IF(Q5&gt;SetUp!$B$56,SetUp!$B$56,Q5)</f>
        <v>0</v>
      </c>
      <c r="I6" s="57">
        <f t="shared" si="17"/>
        <v>7.8642205281198585E-7</v>
      </c>
      <c r="J6" s="57">
        <f>MIN(F6,H6,(1-EXP(-SetUp!$B$52*H6/SetUp!$B$56))*F6)</f>
        <v>0</v>
      </c>
      <c r="K6" s="57">
        <f t="shared" si="3"/>
        <v>0</v>
      </c>
      <c r="L6" s="57">
        <f>IF(I6&lt;=0,0,MIN(SetUp!$B$50*I6^SetUp!$B$55,I6))</f>
        <v>1.3712679434723558E-12</v>
      </c>
      <c r="M6" s="57">
        <f t="shared" si="4"/>
        <v>7.8642068154404233E-7</v>
      </c>
      <c r="N6" s="57">
        <f>IF(SetUp!$B$62=0,X6,(B6-E6)*(1-(H6/SetUp!$B$66/SetUp!$B$56)))</f>
        <v>0.21299921357794727</v>
      </c>
      <c r="O6" s="57">
        <f>K6*SetUp!$B$65</f>
        <v>0</v>
      </c>
      <c r="P6" s="57">
        <f>MIN(SetUp!$B$54*L6^SetUp!$B$51,L6)</f>
        <v>1.1200965789366197E-12</v>
      </c>
      <c r="Q6" s="57">
        <f t="shared" si="5"/>
        <v>0.21299921357794727</v>
      </c>
      <c r="R6" s="57">
        <f>IF((H6+N6-O6)&gt;SetUp!$B$56,T5+H6+N6-O6-SetUp!$B$56,T5)</f>
        <v>0</v>
      </c>
      <c r="S6" s="57">
        <f>R6*SetUp!$B$65</f>
        <v>0</v>
      </c>
      <c r="T6" s="57">
        <f>IF((R6-S6)&lt;SetUp!$B$53,R6-S6,SetUp!$B$53)</f>
        <v>0</v>
      </c>
      <c r="U6" s="57">
        <f t="shared" si="6"/>
        <v>7.8642068154404233E-7</v>
      </c>
      <c r="V6" s="57">
        <f>(L6-P6)/1000*SetUp!$B$13*1000000/SetUp!$B$48</f>
        <v>1.4286045253634864E-11</v>
      </c>
      <c r="W6" s="57">
        <f t="shared" si="18"/>
        <v>-7.9536544637564501E-17</v>
      </c>
      <c r="X6" s="57">
        <f>MAX((SetUp!$B$56*(1-($H6/SetUp!$B$56)^2)*TANH(($B6-$D6)/SetUp!$B$56))/(1+$H6/SetUp!$B$56*TANH(($B6-$D6)/SetUp!$B$56)),0)</f>
        <v>0.21299921357794727</v>
      </c>
      <c r="Z6" s="55">
        <v>3</v>
      </c>
      <c r="AA6" s="56">
        <v>27395</v>
      </c>
      <c r="AB6" s="56">
        <v>27759</v>
      </c>
      <c r="AC6" s="57" t="str" cm="1">
        <f t="array" ref="AC6">IFERROR(1 - SUM((INDEX($AS$3:$AS$2949,MATCH(AA6,$AP$3:$AP$2949,0)):INDEX($AS$3:$AS$2949,MATCH(AB6,$AP$3:$AP$2949,0)) - INDEX($AT$3:$AT$2949,MATCH(AA6,$AP$3:$AP$2949,0)):INDEX($AT$3:$AT$2949,MATCH(AB6,$AP$3:$AP$2949,0)))^2) / SUM((INDEX($AS$3:$AS$2949,MATCH(AA6,$AP$3:$AP$2949,0)):INDEX($AS$3:$AS$2949,MATCH(AB6,$AP$3:$AP$2949,0)) - AVERAGE(INDEX($AS$3:$AS$2949,MATCH(AA6,$AP$3:$AP$2949,0)):INDEX($AS$3:$AS$2949,MATCH(AB6,$AP$3:$AP$2949,0))))^2),"")</f>
        <v/>
      </c>
      <c r="AD6" s="57" t="str" cm="1">
        <f t="array" ref="AD6">IFERROR(1 - SUM((SQRT(INDEX($AS$3:$AS$2949,MATCH(AA6,$AP$3:$AP$2949,0)):INDEX($AS$3:$AS$2949,MATCH(AB6,$AP$3:$AP$2949,0))) - SQRT(INDEX($AT$3:$AT$2949,MATCH(AA6,$AP$3:$AP$2949,0)):INDEX($AT$3:$AT$2949,MATCH(AB6,$AP$3:$AP$2949,0))))^2) / SUM((SQRT(INDEX($AS$3:$AS$2949,MATCH(AA6,$AP$3:$AP$2949,0)):INDEX($AS$3:$AS$2949,MATCH(AB6,$AP$3:$AP$2949,0))) - SQRT(AVERAGE(INDEX($AS$3:$AS$2949,MATCH(AA6,$AP$3:$AP$2949,0)):INDEX($AS$3:$AS$2949,MATCH(AB6,$AP$3:$AP$2949,0)))))^2),"")</f>
        <v/>
      </c>
      <c r="AE6" s="57" t="str" cm="1">
        <f t="array" ref="AE6">IFERROR(1 - SUM((LOG(INDEX($AS$3:$AS$2949,MATCH(AA6,$AP$3:$AP$2949,0)):INDEX($AS$3:$AS$2949,MATCH(AB6,$AP$3:$AP$2949,0))) - LOG(INDEX($AT$3:$AT$2949,MATCH(AA6,$AP$3:$AP$2949,0)):INDEX($AT$3:$AT$2949,MATCH(AB6,$AP$3:$AP$2949,0))))^2) / SUM((LOG(INDEX($AS$3:$AS$2949,MATCH(AA6,$AP$3:$AP$2949,0)):INDEX($AS$3:$AS$2949,MATCH(AB6,$AP$3:$AP$2949,0))) - LOG(AVERAGE(INDEX($AS$3:$AS$2949,MATCH(AA6,$AP$3:$AP$2949,0)):INDEX($AS$3:$AS$2949,MATCH(AB6,$AP$3:$AP$2949,0)))))^2),"")</f>
        <v/>
      </c>
      <c r="AF6" s="57" t="str">
        <f>IFERROR(100*SUM(INDEX($AZ$3:$AZ$2949,MATCH(AA6,$AP$3:$AP$2949,0)):INDEX($AZ$3:$AZ$2949,MATCH(AB6,$AP$3:$AP$2949,0)))/SUM(INDEX($AS$3:$AS$2949,MATCH(AA6,$AP$3:$AP$2949,0)):INDEX($AS$3:$AS$2949,MATCH(AB6,$AP$3:$AP$2949,0))),"")</f>
        <v/>
      </c>
      <c r="AG6" s="57" t="str">
        <f>IFERROR(100*(1-(MAXA(INDEX($AT$3:$AT$2949,MATCH(AA6,$AP$3:$AP$2949,0)):INDEX($AT$3:$AT$2949,MATCH(AB6,$AP$3:$AP$2949,0)))/MAXA(INDEX($AS$3:$AS$2949,MATCH(AA6,$AP$3:$AP$2949,0)):INDEX($AS$3:$AS$2949,MATCH(AB6,$AP$3:$AP$2949,0))))),"")</f>
        <v/>
      </c>
      <c r="AH6" s="57" t="str">
        <f>IFERROR(SQRT(SUMXMY2(INDEX($AS$3:$AS$2949,MATCH(AA6,$AP$3:$AP$2949,0)):INDEX($AS$3:$AS$2949,MATCH(AB6,$AP$3:$AP$2949,0)),INDEX($AT$3:$AT$2949,MATCH(AA6,$AP$3:$AP$2949,0)):INDEX($AT$3:$AT$2949,MATCH(AB6,$AP$3:$AP$2949,0)))/(1+MATCH(AB6,$AP$3:$AP$2949,0)-MATCH(AA6,$AP$3:$AP$2949,0))),"")</f>
        <v/>
      </c>
      <c r="AI6" s="57" t="str">
        <f>IFERROR(RSQ(INDEX($AT$3:$AT$2949,MATCH(AA6,$AP$3:$AP$2949,0)):INDEX($AT$3:$AT$2949,MATCH(AB6,$AP$3:$AP$2949,0)),INDEX($AS$3:$AS$2949,MATCH(AA6,$AP$3:$AP$2949,0)):INDEX($AS$3:$AS$2949,MATCH(AB6,$AP$3:$AP$2949,0))),"")</f>
        <v/>
      </c>
      <c r="AK6" s="65" t="s">
        <v>168</v>
      </c>
      <c r="AL6" s="66">
        <f>_xlfn.PERCENTILE.INC($AS$3:$AS$2949,90%)</f>
        <v>48.350000000000051</v>
      </c>
      <c r="AM6" s="66">
        <f>_xlfn.PERCENTILE.INC($AT$3:$AT$2949,90%)</f>
        <v>44.057986916009256</v>
      </c>
      <c r="AN6" s="67">
        <f t="shared" si="7"/>
        <v>-8.8769660475507564E-2</v>
      </c>
      <c r="AP6" s="64">
        <v>26668</v>
      </c>
      <c r="AQ6" s="55">
        <v>1</v>
      </c>
      <c r="AR6" s="55">
        <v>4</v>
      </c>
      <c r="AS6" s="66">
        <f t="shared" si="8"/>
        <v>0.86</v>
      </c>
      <c r="AT6" s="66">
        <f t="shared" si="9"/>
        <v>1.4286045253634864E-11</v>
      </c>
      <c r="AU6" s="55" t="str">
        <f>IF(OR($AP6&lt;SetUp!$B$97,$AP6&gt;SetUp!$B$98),"Não","Sim")</f>
        <v>Sim</v>
      </c>
      <c r="AV6" s="68">
        <f t="shared" si="10"/>
        <v>0.92736184954957035</v>
      </c>
      <c r="AW6" s="68">
        <f t="shared" si="11"/>
        <v>3.7796885127791765E-6</v>
      </c>
      <c r="AX6" s="68">
        <f t="shared" si="12"/>
        <v>-6.5501548756432285E-2</v>
      </c>
      <c r="AY6" s="68">
        <f t="shared" si="13"/>
        <v>-10.845087978502896</v>
      </c>
      <c r="AZ6" s="68">
        <f t="shared" si="14"/>
        <v>-0.85999999998571397</v>
      </c>
      <c r="BA6" s="68">
        <f t="shared" si="15"/>
        <v>-0.92735806986105762</v>
      </c>
      <c r="BB6" s="68">
        <f t="shared" si="16"/>
        <v>-10.779586429746464</v>
      </c>
    </row>
    <row r="7" spans="1:54" x14ac:dyDescent="0.3">
      <c r="A7" s="64">
        <v>26669</v>
      </c>
      <c r="B7" s="57">
        <v>1.754</v>
      </c>
      <c r="C7" s="57">
        <v>0.86</v>
      </c>
      <c r="D7" s="57">
        <v>5.1120000000000001</v>
      </c>
      <c r="E7" s="57">
        <f t="shared" si="0"/>
        <v>1.754</v>
      </c>
      <c r="F7" s="57">
        <f t="shared" si="1"/>
        <v>3.3580000000000001</v>
      </c>
      <c r="G7" s="57">
        <f t="shared" si="2"/>
        <v>0</v>
      </c>
      <c r="H7" s="57">
        <f>IF(Q6&gt;SetUp!$B$56,SetUp!$B$56,Q6)</f>
        <v>0.21299921357794727</v>
      </c>
      <c r="I7" s="57">
        <f t="shared" si="17"/>
        <v>7.8642068154404233E-7</v>
      </c>
      <c r="J7" s="57">
        <f>MIN(F7,H7,(1-EXP(-SetUp!$B$52*H7/SetUp!$B$56))*F7)</f>
        <v>0.10991876899102947</v>
      </c>
      <c r="K7" s="57">
        <f t="shared" si="3"/>
        <v>0.1030804445869178</v>
      </c>
      <c r="L7" s="57">
        <f>IF(I7&lt;=0,0,MIN(SetUp!$B$50*I7^SetUp!$B$55,I7))</f>
        <v>1.3712639583885347E-12</v>
      </c>
      <c r="M7" s="57">
        <f t="shared" si="4"/>
        <v>7.8641931028008389E-7</v>
      </c>
      <c r="N7" s="57">
        <f>IF(SetUp!$B$62=0,X7,(B7-E7)*(1-(H7/SetUp!$B$66/SetUp!$B$56)))</f>
        <v>0</v>
      </c>
      <c r="O7" s="57">
        <f>K7*SetUp!$B$65</f>
        <v>0</v>
      </c>
      <c r="P7" s="57">
        <f>MIN(SetUp!$B$54*L7^SetUp!$B$51,L7)</f>
        <v>1.1200933791658214E-12</v>
      </c>
      <c r="Q7" s="57">
        <f t="shared" si="5"/>
        <v>0.1030804445869178</v>
      </c>
      <c r="R7" s="57">
        <f>IF((H7+N7-O7)&gt;SetUp!$B$56,T6+H7+N7-O7-SetUp!$B$56,T6)</f>
        <v>0</v>
      </c>
      <c r="S7" s="57">
        <f>R7*SetUp!$B$65</f>
        <v>0</v>
      </c>
      <c r="T7" s="57">
        <f>IF((R7-S7)&lt;SetUp!$B$53,R7-S7,SetUp!$B$53)</f>
        <v>0</v>
      </c>
      <c r="U7" s="57">
        <f t="shared" si="6"/>
        <v>7.8641931028008389E-7</v>
      </c>
      <c r="V7" s="57">
        <f>(L7-P7)/1000*SetUp!$B$13*1000000/SetUp!$B$48</f>
        <v>1.4286000586849688E-11</v>
      </c>
      <c r="W7" s="57">
        <f t="shared" si="18"/>
        <v>-9.7399416266440129E-17</v>
      </c>
      <c r="X7" s="57">
        <f>MAX((SetUp!$B$56*(1-($H7/SetUp!$B$56)^2)*TANH(($B7-$D7)/SetUp!$B$56))/(1+$H7/SetUp!$B$56*TANH(($B7-$D7)/SetUp!$B$56)),0)</f>
        <v>0</v>
      </c>
      <c r="Z7" s="55">
        <v>4</v>
      </c>
      <c r="AA7" s="56">
        <v>27760</v>
      </c>
      <c r="AB7" s="56">
        <v>28125</v>
      </c>
      <c r="AC7" s="57" t="str" cm="1">
        <f t="array" ref="AC7">IFERROR(1 - SUM((INDEX($AS$3:$AS$2949,MATCH(AA7,$AP$3:$AP$2949,0)):INDEX($AS$3:$AS$2949,MATCH(AB7,$AP$3:$AP$2949,0)) - INDEX($AT$3:$AT$2949,MATCH(AA7,$AP$3:$AP$2949,0)):INDEX($AT$3:$AT$2949,MATCH(AB7,$AP$3:$AP$2949,0)))^2) / SUM((INDEX($AS$3:$AS$2949,MATCH(AA7,$AP$3:$AP$2949,0)):INDEX($AS$3:$AS$2949,MATCH(AB7,$AP$3:$AP$2949,0)) - AVERAGE(INDEX($AS$3:$AS$2949,MATCH(AA7,$AP$3:$AP$2949,0)):INDEX($AS$3:$AS$2949,MATCH(AB7,$AP$3:$AP$2949,0))))^2),"")</f>
        <v/>
      </c>
      <c r="AD7" s="57" t="str" cm="1">
        <f t="array" ref="AD7">IFERROR(1 - SUM((SQRT(INDEX($AS$3:$AS$2949,MATCH(AA7,$AP$3:$AP$2949,0)):INDEX($AS$3:$AS$2949,MATCH(AB7,$AP$3:$AP$2949,0))) - SQRT(INDEX($AT$3:$AT$2949,MATCH(AA7,$AP$3:$AP$2949,0)):INDEX($AT$3:$AT$2949,MATCH(AB7,$AP$3:$AP$2949,0))))^2) / SUM((SQRT(INDEX($AS$3:$AS$2949,MATCH(AA7,$AP$3:$AP$2949,0)):INDEX($AS$3:$AS$2949,MATCH(AB7,$AP$3:$AP$2949,0))) - SQRT(AVERAGE(INDEX($AS$3:$AS$2949,MATCH(AA7,$AP$3:$AP$2949,0)):INDEX($AS$3:$AS$2949,MATCH(AB7,$AP$3:$AP$2949,0)))))^2),"")</f>
        <v/>
      </c>
      <c r="AE7" s="57" t="str" cm="1">
        <f t="array" ref="AE7">IFERROR(1 - SUM((LOG(INDEX($AS$3:$AS$2949,MATCH(AA7,$AP$3:$AP$2949,0)):INDEX($AS$3:$AS$2949,MATCH(AB7,$AP$3:$AP$2949,0))) - LOG(INDEX($AT$3:$AT$2949,MATCH(AA7,$AP$3:$AP$2949,0)):INDEX($AT$3:$AT$2949,MATCH(AB7,$AP$3:$AP$2949,0))))^2) / SUM((LOG(INDEX($AS$3:$AS$2949,MATCH(AA7,$AP$3:$AP$2949,0)):INDEX($AS$3:$AS$2949,MATCH(AB7,$AP$3:$AP$2949,0))) - LOG(AVERAGE(INDEX($AS$3:$AS$2949,MATCH(AA7,$AP$3:$AP$2949,0)):INDEX($AS$3:$AS$2949,MATCH(AB7,$AP$3:$AP$2949,0)))))^2),"")</f>
        <v/>
      </c>
      <c r="AF7" s="57" t="str">
        <f>IFERROR(100*SUM(INDEX($AZ$3:$AZ$2949,MATCH(AA7,$AP$3:$AP$2949,0)):INDEX($AZ$3:$AZ$2949,MATCH(AB7,$AP$3:$AP$2949,0)))/SUM(INDEX($AS$3:$AS$2949,MATCH(AA7,$AP$3:$AP$2949,0)):INDEX($AS$3:$AS$2949,MATCH(AB7,$AP$3:$AP$2949,0))),"")</f>
        <v/>
      </c>
      <c r="AG7" s="57" t="str">
        <f>IFERROR(100*(1-(MAXA(INDEX($AT$3:$AT$2949,MATCH(AA7,$AP$3:$AP$2949,0)):INDEX($AT$3:$AT$2949,MATCH(AB7,$AP$3:$AP$2949,0)))/MAXA(INDEX($AS$3:$AS$2949,MATCH(AA7,$AP$3:$AP$2949,0)):INDEX($AS$3:$AS$2949,MATCH(AB7,$AP$3:$AP$2949,0))))),"")</f>
        <v/>
      </c>
      <c r="AH7" s="57" t="str">
        <f>IFERROR(SQRT(SUMXMY2(INDEX($AS$3:$AS$2949,MATCH(AA7,$AP$3:$AP$2949,0)):INDEX($AS$3:$AS$2949,MATCH(AB7,$AP$3:$AP$2949,0)),INDEX($AT$3:$AT$2949,MATCH(AA7,$AP$3:$AP$2949,0)):INDEX($AT$3:$AT$2949,MATCH(AB7,$AP$3:$AP$2949,0)))/(1+MATCH(AB7,$AP$3:$AP$2949,0)-MATCH(AA7,$AP$3:$AP$2949,0))),"")</f>
        <v/>
      </c>
      <c r="AI7" s="57" t="str">
        <f>IFERROR(RSQ(INDEX($AT$3:$AT$2949,MATCH(AA7,$AP$3:$AP$2949,0)):INDEX($AT$3:$AT$2949,MATCH(AB7,$AP$3:$AP$2949,0)),INDEX($AS$3:$AS$2949,MATCH(AA7,$AP$3:$AP$2949,0)):INDEX($AS$3:$AS$2949,MATCH(AB7,$AP$3:$AP$2949,0))),"")</f>
        <v/>
      </c>
      <c r="AK7" s="65" t="s">
        <v>169</v>
      </c>
      <c r="AL7" s="66">
        <f>MAX($AS$3:$AS$2949)</f>
        <v>815.32799999999997</v>
      </c>
      <c r="AM7" s="66">
        <f>MAX($AT$3:$AT$2949)</f>
        <v>637.78986971284087</v>
      </c>
      <c r="AN7" s="67">
        <f t="shared" si="7"/>
        <v>-0.21775056208931756</v>
      </c>
      <c r="AP7" s="64">
        <v>26669</v>
      </c>
      <c r="AQ7" s="55">
        <v>1</v>
      </c>
      <c r="AR7" s="55">
        <v>5</v>
      </c>
      <c r="AS7" s="66">
        <f t="shared" si="8"/>
        <v>0.86</v>
      </c>
      <c r="AT7" s="66">
        <f t="shared" si="9"/>
        <v>1.4286000586849688E-11</v>
      </c>
      <c r="AU7" s="55" t="str">
        <f>IF(OR($AP7&lt;SetUp!$B$97,$AP7&gt;SetUp!$B$98),"Não","Sim")</f>
        <v>Sim</v>
      </c>
      <c r="AV7" s="68">
        <f t="shared" si="10"/>
        <v>0.92736184954957035</v>
      </c>
      <c r="AW7" s="68">
        <f t="shared" si="11"/>
        <v>3.7796826039827324E-6</v>
      </c>
      <c r="AX7" s="68">
        <f t="shared" si="12"/>
        <v>-6.5501548756432285E-2</v>
      </c>
      <c r="AY7" s="68">
        <f t="shared" si="13"/>
        <v>-10.845089336371244</v>
      </c>
      <c r="AZ7" s="68">
        <f t="shared" si="14"/>
        <v>-0.85999999998571397</v>
      </c>
      <c r="BA7" s="68">
        <f t="shared" si="15"/>
        <v>-0.92735806986696634</v>
      </c>
      <c r="BB7" s="68">
        <f t="shared" si="16"/>
        <v>-10.779587787614812</v>
      </c>
    </row>
    <row r="8" spans="1:54" x14ac:dyDescent="0.3">
      <c r="A8" s="64">
        <v>26670</v>
      </c>
      <c r="B8" s="57">
        <v>8.9999999999999993E-3</v>
      </c>
      <c r="C8" s="57">
        <v>0.61699999999999999</v>
      </c>
      <c r="D8" s="57">
        <v>5.1120000000000001</v>
      </c>
      <c r="E8" s="57">
        <f t="shared" si="0"/>
        <v>8.9999999999999993E-3</v>
      </c>
      <c r="F8" s="57">
        <f t="shared" si="1"/>
        <v>5.1029999999999998</v>
      </c>
      <c r="G8" s="57">
        <f t="shared" si="2"/>
        <v>0</v>
      </c>
      <c r="H8" s="57">
        <f>IF(Q7&gt;SetUp!$B$56,SetUp!$B$56,Q7)</f>
        <v>0.1030804445869178</v>
      </c>
      <c r="I8" s="57">
        <f t="shared" si="17"/>
        <v>7.8641931028008389E-7</v>
      </c>
      <c r="J8" s="57">
        <f>MIN(F8,H8,(1-EXP(-SetUp!$B$52*H8/SetUp!$B$56))*F8)</f>
        <v>8.1532193919015991E-2</v>
      </c>
      <c r="K8" s="57">
        <f t="shared" si="3"/>
        <v>2.1548250667901808E-2</v>
      </c>
      <c r="L8" s="57">
        <f>IF(I8&lt;=0,0,MIN(SetUp!$B$50*I8^SetUp!$B$55,I8))</f>
        <v>1.3712599733209231E-12</v>
      </c>
      <c r="M8" s="57">
        <f t="shared" si="4"/>
        <v>7.8641793902011053E-7</v>
      </c>
      <c r="N8" s="57">
        <f>IF(SetUp!$B$62=0,X8,(B8-E8)*(1-(H8/SetUp!$B$66/SetUp!$B$56)))</f>
        <v>0</v>
      </c>
      <c r="O8" s="57">
        <f>K8*SetUp!$B$65</f>
        <v>0</v>
      </c>
      <c r="P8" s="57">
        <f>MIN(SetUp!$B$54*L8^SetUp!$B$51,L8)</f>
        <v>1.1200901794078807E-12</v>
      </c>
      <c r="Q8" s="57">
        <f t="shared" si="5"/>
        <v>2.1548250667901808E-2</v>
      </c>
      <c r="R8" s="57">
        <f>IF((H8+N8-O8)&gt;SetUp!$B$56,T7+H8+N8-O8-SetUp!$B$56,T7)</f>
        <v>0</v>
      </c>
      <c r="S8" s="57">
        <f>R8*SetUp!$B$65</f>
        <v>0</v>
      </c>
      <c r="T8" s="57">
        <f>IF((R8-S8)&lt;SetUp!$B$53,R8-S8,SetUp!$B$53)</f>
        <v>0</v>
      </c>
      <c r="U8" s="57">
        <f t="shared" si="6"/>
        <v>7.8641793902011053E-7</v>
      </c>
      <c r="V8" s="57">
        <f>(L8-P8)/1000*SetUp!$B$13*1000000/SetUp!$B$48</f>
        <v>1.4285955920255155E-11</v>
      </c>
      <c r="W8" s="57">
        <f t="shared" si="18"/>
        <v>-4.2399692234124406E-18</v>
      </c>
      <c r="X8" s="57">
        <f>MAX((SetUp!$B$56*(1-($H8/SetUp!$B$56)^2)*TANH(($B8-$D8)/SetUp!$B$56))/(1+$H8/SetUp!$B$56*TANH(($B8-$D8)/SetUp!$B$56)),0)</f>
        <v>0</v>
      </c>
      <c r="Z8" s="55">
        <v>5</v>
      </c>
      <c r="AA8" s="56">
        <v>28126</v>
      </c>
      <c r="AB8" s="56">
        <v>28490</v>
      </c>
      <c r="AC8" s="57" t="str" cm="1">
        <f t="array" ref="AC8">IFERROR(1 - SUM((INDEX($AS$3:$AS$2949,MATCH(AA8,$AP$3:$AP$2949,0)):INDEX($AS$3:$AS$2949,MATCH(AB8,$AP$3:$AP$2949,0)) - INDEX($AT$3:$AT$2949,MATCH(AA8,$AP$3:$AP$2949,0)):INDEX($AT$3:$AT$2949,MATCH(AB8,$AP$3:$AP$2949,0)))^2) / SUM((INDEX($AS$3:$AS$2949,MATCH(AA8,$AP$3:$AP$2949,0)):INDEX($AS$3:$AS$2949,MATCH(AB8,$AP$3:$AP$2949,0)) - AVERAGE(INDEX($AS$3:$AS$2949,MATCH(AA8,$AP$3:$AP$2949,0)):INDEX($AS$3:$AS$2949,MATCH(AB8,$AP$3:$AP$2949,0))))^2),"")</f>
        <v/>
      </c>
      <c r="AD8" s="57" t="str" cm="1">
        <f t="array" ref="AD8">IFERROR(1 - SUM((SQRT(INDEX($AS$3:$AS$2949,MATCH(AA8,$AP$3:$AP$2949,0)):INDEX($AS$3:$AS$2949,MATCH(AB8,$AP$3:$AP$2949,0))) - SQRT(INDEX($AT$3:$AT$2949,MATCH(AA8,$AP$3:$AP$2949,0)):INDEX($AT$3:$AT$2949,MATCH(AB8,$AP$3:$AP$2949,0))))^2) / SUM((SQRT(INDEX($AS$3:$AS$2949,MATCH(AA8,$AP$3:$AP$2949,0)):INDEX($AS$3:$AS$2949,MATCH(AB8,$AP$3:$AP$2949,0))) - SQRT(AVERAGE(INDEX($AS$3:$AS$2949,MATCH(AA8,$AP$3:$AP$2949,0)):INDEX($AS$3:$AS$2949,MATCH(AB8,$AP$3:$AP$2949,0)))))^2),"")</f>
        <v/>
      </c>
      <c r="AE8" s="57" t="str" cm="1">
        <f t="array" ref="AE8">IFERROR(1 - SUM((LOG(INDEX($AS$3:$AS$2949,MATCH(AA8,$AP$3:$AP$2949,0)):INDEX($AS$3:$AS$2949,MATCH(AB8,$AP$3:$AP$2949,0))) - LOG(INDEX($AT$3:$AT$2949,MATCH(AA8,$AP$3:$AP$2949,0)):INDEX($AT$3:$AT$2949,MATCH(AB8,$AP$3:$AP$2949,0))))^2) / SUM((LOG(INDEX($AS$3:$AS$2949,MATCH(AA8,$AP$3:$AP$2949,0)):INDEX($AS$3:$AS$2949,MATCH(AB8,$AP$3:$AP$2949,0))) - LOG(AVERAGE(INDEX($AS$3:$AS$2949,MATCH(AA8,$AP$3:$AP$2949,0)):INDEX($AS$3:$AS$2949,MATCH(AB8,$AP$3:$AP$2949,0)))))^2),"")</f>
        <v/>
      </c>
      <c r="AF8" s="57" t="str">
        <f>IFERROR(100*SUM(INDEX($AZ$3:$AZ$2949,MATCH(AA8,$AP$3:$AP$2949,0)):INDEX($AZ$3:$AZ$2949,MATCH(AB8,$AP$3:$AP$2949,0)))/SUM(INDEX($AS$3:$AS$2949,MATCH(AA8,$AP$3:$AP$2949,0)):INDEX($AS$3:$AS$2949,MATCH(AB8,$AP$3:$AP$2949,0))),"")</f>
        <v/>
      </c>
      <c r="AG8" s="57" t="str">
        <f>IFERROR(100*(1-(MAXA(INDEX($AT$3:$AT$2949,MATCH(AA8,$AP$3:$AP$2949,0)):INDEX($AT$3:$AT$2949,MATCH(AB8,$AP$3:$AP$2949,0)))/MAXA(INDEX($AS$3:$AS$2949,MATCH(AA8,$AP$3:$AP$2949,0)):INDEX($AS$3:$AS$2949,MATCH(AB8,$AP$3:$AP$2949,0))))),"")</f>
        <v/>
      </c>
      <c r="AH8" s="57" t="str">
        <f>IFERROR(SQRT(SUMXMY2(INDEX($AS$3:$AS$2949,MATCH(AA8,$AP$3:$AP$2949,0)):INDEX($AS$3:$AS$2949,MATCH(AB8,$AP$3:$AP$2949,0)),INDEX($AT$3:$AT$2949,MATCH(AA8,$AP$3:$AP$2949,0)):INDEX($AT$3:$AT$2949,MATCH(AB8,$AP$3:$AP$2949,0)))/(1+MATCH(AB8,$AP$3:$AP$2949,0)-MATCH(AA8,$AP$3:$AP$2949,0))),"")</f>
        <v/>
      </c>
      <c r="AI8" s="57" t="str">
        <f>IFERROR(RSQ(INDEX($AT$3:$AT$2949,MATCH(AA8,$AP$3:$AP$2949,0)):INDEX($AT$3:$AT$2949,MATCH(AB8,$AP$3:$AP$2949,0)),INDEX($AS$3:$AS$2949,MATCH(AA8,$AP$3:$AP$2949,0)):INDEX($AS$3:$AS$2949,MATCH(AB8,$AP$3:$AP$2949,0))),"")</f>
        <v/>
      </c>
      <c r="AP8" s="64">
        <v>26670</v>
      </c>
      <c r="AQ8" s="55">
        <v>1</v>
      </c>
      <c r="AR8" s="55">
        <v>6</v>
      </c>
      <c r="AS8" s="66">
        <f t="shared" si="8"/>
        <v>0.61699999999999999</v>
      </c>
      <c r="AT8" s="66">
        <f t="shared" si="9"/>
        <v>1.4285955920255155E-11</v>
      </c>
      <c r="AU8" s="55" t="str">
        <f>IF(OR($AP8&lt;SetUp!$B$97,$AP8&gt;SetUp!$B$98),"Não","Sim")</f>
        <v>Sim</v>
      </c>
      <c r="AV8" s="68">
        <f t="shared" si="10"/>
        <v>0.78549347546621928</v>
      </c>
      <c r="AW8" s="68">
        <f t="shared" si="11"/>
        <v>3.7796766952022705E-6</v>
      </c>
      <c r="AX8" s="68">
        <f t="shared" si="12"/>
        <v>-0.20971483596675833</v>
      </c>
      <c r="AY8" s="68">
        <f t="shared" si="13"/>
        <v>-10.84509069423804</v>
      </c>
      <c r="AZ8" s="68">
        <f t="shared" si="14"/>
        <v>-0.61699999998571409</v>
      </c>
      <c r="BA8" s="68">
        <f t="shared" si="15"/>
        <v>-0.7854896957895241</v>
      </c>
      <c r="BB8" s="68">
        <f t="shared" si="16"/>
        <v>-10.635375858271281</v>
      </c>
    </row>
    <row r="9" spans="1:54" x14ac:dyDescent="0.3">
      <c r="A9" s="64">
        <v>26671</v>
      </c>
      <c r="B9" s="57">
        <v>1.4279999999999999</v>
      </c>
      <c r="C9" s="57">
        <v>0.55800000000000005</v>
      </c>
      <c r="D9" s="57">
        <v>5.1120000000000001</v>
      </c>
      <c r="E9" s="57">
        <f t="shared" si="0"/>
        <v>1.4279999999999999</v>
      </c>
      <c r="F9" s="57">
        <f t="shared" si="1"/>
        <v>3.6840000000000002</v>
      </c>
      <c r="G9" s="57">
        <f t="shared" si="2"/>
        <v>0</v>
      </c>
      <c r="H9" s="57">
        <f>IF(Q8&gt;SetUp!$B$56,SetUp!$B$56,Q8)</f>
        <v>2.1548250667901808E-2</v>
      </c>
      <c r="I9" s="57">
        <f t="shared" si="17"/>
        <v>7.8641793902011053E-7</v>
      </c>
      <c r="J9" s="57">
        <f>MIN(F9,H9,(1-EXP(-SetUp!$B$52*H9/SetUp!$B$56))*F9)</f>
        <v>1.2382854089499302E-2</v>
      </c>
      <c r="K9" s="57">
        <f t="shared" si="3"/>
        <v>9.1653965784025057E-3</v>
      </c>
      <c r="L9" s="57">
        <f>IF(I9&lt;=0,0,MIN(SetUp!$B$50*I9^SetUp!$B$55,I9))</f>
        <v>1.3712559882695301E-12</v>
      </c>
      <c r="M9" s="57">
        <f t="shared" si="4"/>
        <v>7.8641656776412225E-7</v>
      </c>
      <c r="N9" s="57">
        <f>IF(SetUp!$B$62=0,X9,(B9-E9)*(1-(H9/SetUp!$B$66/SetUp!$B$56)))</f>
        <v>0</v>
      </c>
      <c r="O9" s="57">
        <f>K9*SetUp!$B$65</f>
        <v>0</v>
      </c>
      <c r="P9" s="57">
        <f>MIN(SetUp!$B$54*L9^SetUp!$B$51,L9)</f>
        <v>1.1200869796628092E-12</v>
      </c>
      <c r="Q9" s="57">
        <f t="shared" si="5"/>
        <v>9.1653965784025057E-3</v>
      </c>
      <c r="R9" s="57">
        <f>IF((H9+N9-O9)&gt;SetUp!$B$56,T8+H9+N9-O9-SetUp!$B$56,T8)</f>
        <v>0</v>
      </c>
      <c r="S9" s="57">
        <f>R9*SetUp!$B$65</f>
        <v>0</v>
      </c>
      <c r="T9" s="57">
        <f>IF((R9-S9)&lt;SetUp!$B$53,R9-S9,SetUp!$B$53)</f>
        <v>0</v>
      </c>
      <c r="U9" s="57">
        <f t="shared" si="6"/>
        <v>7.8641656776412225E-7</v>
      </c>
      <c r="V9" s="57">
        <f>(L9-P9)/1000*SetUp!$B$13*1000000/SetUp!$B$48</f>
        <v>1.4285911253851135E-11</v>
      </c>
      <c r="W9" s="57">
        <f t="shared" si="18"/>
        <v>-2.9041702328130346E-17</v>
      </c>
      <c r="X9" s="57">
        <f>MAX((SetUp!$B$56*(1-($H9/SetUp!$B$56)^2)*TANH(($B9-$D9)/SetUp!$B$56))/(1+$H9/SetUp!$B$56*TANH(($B9-$D9)/SetUp!$B$56)),0)</f>
        <v>0</v>
      </c>
      <c r="Z9" s="55">
        <v>6</v>
      </c>
      <c r="AA9" s="56">
        <v>28491</v>
      </c>
      <c r="AB9" s="56">
        <v>28855</v>
      </c>
      <c r="AC9" s="57" t="str" cm="1">
        <f t="array" ref="AC9">IFERROR(1 - SUM((INDEX($AS$3:$AS$2949,MATCH(AA9,$AP$3:$AP$2949,0)):INDEX($AS$3:$AS$2949,MATCH(AB9,$AP$3:$AP$2949,0)) - INDEX($AT$3:$AT$2949,MATCH(AA9,$AP$3:$AP$2949,0)):INDEX($AT$3:$AT$2949,MATCH(AB9,$AP$3:$AP$2949,0)))^2) / SUM((INDEX($AS$3:$AS$2949,MATCH(AA9,$AP$3:$AP$2949,0)):INDEX($AS$3:$AS$2949,MATCH(AB9,$AP$3:$AP$2949,0)) - AVERAGE(INDEX($AS$3:$AS$2949,MATCH(AA9,$AP$3:$AP$2949,0)):INDEX($AS$3:$AS$2949,MATCH(AB9,$AP$3:$AP$2949,0))))^2),"")</f>
        <v/>
      </c>
      <c r="AD9" s="57" t="str" cm="1">
        <f t="array" ref="AD9">IFERROR(1 - SUM((SQRT(INDEX($AS$3:$AS$2949,MATCH(AA9,$AP$3:$AP$2949,0)):INDEX($AS$3:$AS$2949,MATCH(AB9,$AP$3:$AP$2949,0))) - SQRT(INDEX($AT$3:$AT$2949,MATCH(AA9,$AP$3:$AP$2949,0)):INDEX($AT$3:$AT$2949,MATCH(AB9,$AP$3:$AP$2949,0))))^2) / SUM((SQRT(INDEX($AS$3:$AS$2949,MATCH(AA9,$AP$3:$AP$2949,0)):INDEX($AS$3:$AS$2949,MATCH(AB9,$AP$3:$AP$2949,0))) - SQRT(AVERAGE(INDEX($AS$3:$AS$2949,MATCH(AA9,$AP$3:$AP$2949,0)):INDEX($AS$3:$AS$2949,MATCH(AB9,$AP$3:$AP$2949,0)))))^2),"")</f>
        <v/>
      </c>
      <c r="AE9" s="57" t="str" cm="1">
        <f t="array" ref="AE9">IFERROR(1 - SUM((LOG(INDEX($AS$3:$AS$2949,MATCH(AA9,$AP$3:$AP$2949,0)):INDEX($AS$3:$AS$2949,MATCH(AB9,$AP$3:$AP$2949,0))) - LOG(INDEX($AT$3:$AT$2949,MATCH(AA9,$AP$3:$AP$2949,0)):INDEX($AT$3:$AT$2949,MATCH(AB9,$AP$3:$AP$2949,0))))^2) / SUM((LOG(INDEX($AS$3:$AS$2949,MATCH(AA9,$AP$3:$AP$2949,0)):INDEX($AS$3:$AS$2949,MATCH(AB9,$AP$3:$AP$2949,0))) - LOG(AVERAGE(INDEX($AS$3:$AS$2949,MATCH(AA9,$AP$3:$AP$2949,0)):INDEX($AS$3:$AS$2949,MATCH(AB9,$AP$3:$AP$2949,0)))))^2),"")</f>
        <v/>
      </c>
      <c r="AF9" s="57" t="str">
        <f>IFERROR(100*SUM(INDEX($AZ$3:$AZ$2949,MATCH(AA9,$AP$3:$AP$2949,0)):INDEX($AZ$3:$AZ$2949,MATCH(AB9,$AP$3:$AP$2949,0)))/SUM(INDEX($AS$3:$AS$2949,MATCH(AA9,$AP$3:$AP$2949,0)):INDEX($AS$3:$AS$2949,MATCH(AB9,$AP$3:$AP$2949,0))),"")</f>
        <v/>
      </c>
      <c r="AG9" s="57" t="str">
        <f>IFERROR(100*(1-(MAXA(INDEX($AT$3:$AT$2949,MATCH(AA9,$AP$3:$AP$2949,0)):INDEX($AT$3:$AT$2949,MATCH(AB9,$AP$3:$AP$2949,0)))/MAXA(INDEX($AS$3:$AS$2949,MATCH(AA9,$AP$3:$AP$2949,0)):INDEX($AS$3:$AS$2949,MATCH(AB9,$AP$3:$AP$2949,0))))),"")</f>
        <v/>
      </c>
      <c r="AH9" s="57" t="str">
        <f>IFERROR(SQRT(SUMXMY2(INDEX($AS$3:$AS$2949,MATCH(AA9,$AP$3:$AP$2949,0)):INDEX($AS$3:$AS$2949,MATCH(AB9,$AP$3:$AP$2949,0)),INDEX($AT$3:$AT$2949,MATCH(AA9,$AP$3:$AP$2949,0)):INDEX($AT$3:$AT$2949,MATCH(AB9,$AP$3:$AP$2949,0)))/(1+MATCH(AB9,$AP$3:$AP$2949,0)-MATCH(AA9,$AP$3:$AP$2949,0))),"")</f>
        <v/>
      </c>
      <c r="AI9" s="57" t="str">
        <f>IFERROR(RSQ(INDEX($AT$3:$AT$2949,MATCH(AA9,$AP$3:$AP$2949,0)):INDEX($AT$3:$AT$2949,MATCH(AB9,$AP$3:$AP$2949,0)),INDEX($AS$3:$AS$2949,MATCH(AA9,$AP$3:$AP$2949,0)):INDEX($AS$3:$AS$2949,MATCH(AB9,$AP$3:$AP$2949,0))),"")</f>
        <v/>
      </c>
      <c r="AK9" s="53" t="s">
        <v>170</v>
      </c>
      <c r="AL9" s="62" t="s">
        <v>174</v>
      </c>
      <c r="AM9" s="62" t="s">
        <v>175</v>
      </c>
      <c r="AN9" s="63" t="s">
        <v>173</v>
      </c>
      <c r="AP9" s="64">
        <v>26671</v>
      </c>
      <c r="AQ9" s="55">
        <v>1</v>
      </c>
      <c r="AR9" s="55">
        <v>7</v>
      </c>
      <c r="AS9" s="66">
        <f t="shared" si="8"/>
        <v>0.55800000000000005</v>
      </c>
      <c r="AT9" s="66">
        <f t="shared" si="9"/>
        <v>1.4285911253851135E-11</v>
      </c>
      <c r="AU9" s="55" t="str">
        <f>IF(OR($AP9&lt;SetUp!$B$97,$AP9&gt;SetUp!$B$98),"Não","Sim")</f>
        <v>Sim</v>
      </c>
      <c r="AV9" s="68">
        <f t="shared" si="10"/>
        <v>0.74699397587932392</v>
      </c>
      <c r="AW9" s="68">
        <f t="shared" si="11"/>
        <v>3.779670786437773E-6</v>
      </c>
      <c r="AX9" s="68">
        <f t="shared" si="12"/>
        <v>-0.25336580106242124</v>
      </c>
      <c r="AY9" s="68">
        <f t="shared" si="13"/>
        <v>-10.84509205210329</v>
      </c>
      <c r="AZ9" s="68">
        <f t="shared" si="14"/>
        <v>-0.55799999998571415</v>
      </c>
      <c r="BA9" s="68">
        <f t="shared" si="15"/>
        <v>-0.74699019620853746</v>
      </c>
      <c r="BB9" s="68">
        <f t="shared" si="16"/>
        <v>-10.591726251040869</v>
      </c>
    </row>
    <row r="10" spans="1:54" x14ac:dyDescent="0.3">
      <c r="A10" s="64">
        <v>26672</v>
      </c>
      <c r="B10" s="57">
        <v>2.3809999999999998</v>
      </c>
      <c r="C10" s="57">
        <v>0.502</v>
      </c>
      <c r="D10" s="57">
        <v>5.1120000000000001</v>
      </c>
      <c r="E10" s="57">
        <f t="shared" si="0"/>
        <v>2.3809999999999998</v>
      </c>
      <c r="F10" s="57">
        <f t="shared" si="1"/>
        <v>2.7310000000000003</v>
      </c>
      <c r="G10" s="57">
        <f t="shared" si="2"/>
        <v>0</v>
      </c>
      <c r="H10" s="57">
        <f>IF(Q9&gt;SetUp!$B$56,SetUp!$B$56,Q9)</f>
        <v>9.1653965784025057E-3</v>
      </c>
      <c r="I10" s="57">
        <f t="shared" si="17"/>
        <v>7.8641656776412225E-7</v>
      </c>
      <c r="J10" s="57">
        <f>MIN(F10,H10,(1-EXP(-SetUp!$B$52*H10/SetUp!$B$56))*F10)</f>
        <v>3.9082474159368328E-3</v>
      </c>
      <c r="K10" s="57">
        <f t="shared" si="3"/>
        <v>5.2571491624656729E-3</v>
      </c>
      <c r="L10" s="57">
        <f>IF(I10&lt;=0,0,MIN(SetUp!$B$50*I10^SetUp!$B$55,I10))</f>
        <v>1.3712520032343511E-12</v>
      </c>
      <c r="M10" s="57">
        <f t="shared" si="4"/>
        <v>7.8641519651211905E-7</v>
      </c>
      <c r="N10" s="57">
        <f>IF(SetUp!$B$62=0,X10,(B10-E10)*(1-(H10/SetUp!$B$66/SetUp!$B$56)))</f>
        <v>0</v>
      </c>
      <c r="O10" s="57">
        <f>K10*SetUp!$B$65</f>
        <v>0</v>
      </c>
      <c r="P10" s="57">
        <f>MIN(SetUp!$B$54*L10^SetUp!$B$51,L10)</f>
        <v>1.1200837799305912E-12</v>
      </c>
      <c r="Q10" s="57">
        <f t="shared" si="5"/>
        <v>5.2571491624656729E-3</v>
      </c>
      <c r="R10" s="57">
        <f>IF((H10+N10-O10)&gt;SetUp!$B$56,T9+H10+N10-O10-SetUp!$B$56,T9)</f>
        <v>0</v>
      </c>
      <c r="S10" s="57">
        <f>R10*SetUp!$B$65</f>
        <v>0</v>
      </c>
      <c r="T10" s="57">
        <f>IF((R10-S10)&lt;SetUp!$B$53,R10-S10,SetUp!$B$53)</f>
        <v>0</v>
      </c>
      <c r="U10" s="57">
        <f t="shared" si="6"/>
        <v>7.8641519651211905E-7</v>
      </c>
      <c r="V10" s="57">
        <f>(L10-P10)/1000*SetUp!$B$13*1000000/SetUp!$B$48</f>
        <v>1.4285866587638254E-11</v>
      </c>
      <c r="W10" s="57">
        <f t="shared" si="18"/>
        <v>8.7536544073294003E-17</v>
      </c>
      <c r="X10" s="57">
        <f>MAX((SetUp!$B$56*(1-($H10/SetUp!$B$56)^2)*TANH(($B10-$D10)/SetUp!$B$56))/(1+$H10/SetUp!$B$56*TANH(($B10-$D10)/SetUp!$B$56)),0)</f>
        <v>0</v>
      </c>
      <c r="Z10" s="55">
        <v>7</v>
      </c>
      <c r="AA10" s="56">
        <v>28856</v>
      </c>
      <c r="AB10" s="56">
        <v>29220</v>
      </c>
      <c r="AC10" s="57" t="str" cm="1">
        <f t="array" ref="AC10">IFERROR(1 - SUM((INDEX($AS$3:$AS$2949,MATCH(AA10,$AP$3:$AP$2949,0)):INDEX($AS$3:$AS$2949,MATCH(AB10,$AP$3:$AP$2949,0)) - INDEX($AT$3:$AT$2949,MATCH(AA10,$AP$3:$AP$2949,0)):INDEX($AT$3:$AT$2949,MATCH(AB10,$AP$3:$AP$2949,0)))^2) / SUM((INDEX($AS$3:$AS$2949,MATCH(AA10,$AP$3:$AP$2949,0)):INDEX($AS$3:$AS$2949,MATCH(AB10,$AP$3:$AP$2949,0)) - AVERAGE(INDEX($AS$3:$AS$2949,MATCH(AA10,$AP$3:$AP$2949,0)):INDEX($AS$3:$AS$2949,MATCH(AB10,$AP$3:$AP$2949,0))))^2),"")</f>
        <v/>
      </c>
      <c r="AD10" s="57" t="str" cm="1">
        <f t="array" ref="AD10">IFERROR(1 - SUM((SQRT(INDEX($AS$3:$AS$2949,MATCH(AA10,$AP$3:$AP$2949,0)):INDEX($AS$3:$AS$2949,MATCH(AB10,$AP$3:$AP$2949,0))) - SQRT(INDEX($AT$3:$AT$2949,MATCH(AA10,$AP$3:$AP$2949,0)):INDEX($AT$3:$AT$2949,MATCH(AB10,$AP$3:$AP$2949,0))))^2) / SUM((SQRT(INDEX($AS$3:$AS$2949,MATCH(AA10,$AP$3:$AP$2949,0)):INDEX($AS$3:$AS$2949,MATCH(AB10,$AP$3:$AP$2949,0))) - SQRT(AVERAGE(INDEX($AS$3:$AS$2949,MATCH(AA10,$AP$3:$AP$2949,0)):INDEX($AS$3:$AS$2949,MATCH(AB10,$AP$3:$AP$2949,0)))))^2),"")</f>
        <v/>
      </c>
      <c r="AE10" s="57" t="str" cm="1">
        <f t="array" ref="AE10">IFERROR(1 - SUM((LOG(INDEX($AS$3:$AS$2949,MATCH(AA10,$AP$3:$AP$2949,0)):INDEX($AS$3:$AS$2949,MATCH(AB10,$AP$3:$AP$2949,0))) - LOG(INDEX($AT$3:$AT$2949,MATCH(AA10,$AP$3:$AP$2949,0)):INDEX($AT$3:$AT$2949,MATCH(AB10,$AP$3:$AP$2949,0))))^2) / SUM((LOG(INDEX($AS$3:$AS$2949,MATCH(AA10,$AP$3:$AP$2949,0)):INDEX($AS$3:$AS$2949,MATCH(AB10,$AP$3:$AP$2949,0))) - LOG(AVERAGE(INDEX($AS$3:$AS$2949,MATCH(AA10,$AP$3:$AP$2949,0)):INDEX($AS$3:$AS$2949,MATCH(AB10,$AP$3:$AP$2949,0)))))^2),"")</f>
        <v/>
      </c>
      <c r="AF10" s="57" t="str">
        <f>IFERROR(100*SUM(INDEX($AZ$3:$AZ$2949,MATCH(AA10,$AP$3:$AP$2949,0)):INDEX($AZ$3:$AZ$2949,MATCH(AB10,$AP$3:$AP$2949,0)))/SUM(INDEX($AS$3:$AS$2949,MATCH(AA10,$AP$3:$AP$2949,0)):INDEX($AS$3:$AS$2949,MATCH(AB10,$AP$3:$AP$2949,0))),"")</f>
        <v/>
      </c>
      <c r="AG10" s="57" t="str">
        <f>IFERROR(100*(1-(MAXA(INDEX($AT$3:$AT$2949,MATCH(AA10,$AP$3:$AP$2949,0)):INDEX($AT$3:$AT$2949,MATCH(AB10,$AP$3:$AP$2949,0)))/MAXA(INDEX($AS$3:$AS$2949,MATCH(AA10,$AP$3:$AP$2949,0)):INDEX($AS$3:$AS$2949,MATCH(AB10,$AP$3:$AP$2949,0))))),"")</f>
        <v/>
      </c>
      <c r="AH10" s="57" t="str">
        <f>IFERROR(SQRT(SUMXMY2(INDEX($AS$3:$AS$2949,MATCH(AA10,$AP$3:$AP$2949,0)):INDEX($AS$3:$AS$2949,MATCH(AB10,$AP$3:$AP$2949,0)),INDEX($AT$3:$AT$2949,MATCH(AA10,$AP$3:$AP$2949,0)):INDEX($AT$3:$AT$2949,MATCH(AB10,$AP$3:$AP$2949,0)))/(1+MATCH(AB10,$AP$3:$AP$2949,0)-MATCH(AA10,$AP$3:$AP$2949,0))),"")</f>
        <v/>
      </c>
      <c r="AI10" s="57" t="str">
        <f>IFERROR(RSQ(INDEX($AT$3:$AT$2949,MATCH(AA10,$AP$3:$AP$2949,0)):INDEX($AT$3:$AT$2949,MATCH(AB10,$AP$3:$AP$2949,0)),INDEX($AS$3:$AS$2949,MATCH(AA10,$AP$3:$AP$2949,0)):INDEX($AS$3:$AS$2949,MATCH(AB10,$AP$3:$AP$2949,0))),"")</f>
        <v/>
      </c>
      <c r="AK10" s="65">
        <v>1</v>
      </c>
      <c r="AL10" s="66">
        <f t="shared" ref="AL10:AL21" si="19">AVERAGEIFS($AS$3:$AS$2949,$AU$3:$AU$2949,"Sim",$AQ$3:$AQ$2949,AK10)</f>
        <v>1.4150322580645169</v>
      </c>
      <c r="AM10" s="66">
        <f t="shared" ref="AM10:AM21" si="20">AVERAGEIFS($AT$3:$AT$2949,$AU$3:$AU$2949,"Sim",$AQ$3:$AQ$2949,AK10)</f>
        <v>2.7453294391183793</v>
      </c>
      <c r="AN10" s="67">
        <f t="shared" ref="AN10:AN21" si="21">IFERROR((AM10-AL10)/AL10,"")</f>
        <v>0.9401179184942714</v>
      </c>
      <c r="AP10" s="64">
        <v>26672</v>
      </c>
      <c r="AQ10" s="55">
        <v>1</v>
      </c>
      <c r="AR10" s="55">
        <v>8</v>
      </c>
      <c r="AS10" s="66">
        <f t="shared" si="8"/>
        <v>0.502</v>
      </c>
      <c r="AT10" s="66">
        <f t="shared" si="9"/>
        <v>1.4285866587638254E-11</v>
      </c>
      <c r="AU10" s="55" t="str">
        <f>IF(OR($AP10&lt;SetUp!$B$97,$AP10&gt;SetUp!$B$98),"Não","Sim")</f>
        <v>Sim</v>
      </c>
      <c r="AV10" s="68">
        <f t="shared" si="10"/>
        <v>0.70851958335673404</v>
      </c>
      <c r="AW10" s="68">
        <f t="shared" si="11"/>
        <v>3.7796648776893243E-6</v>
      </c>
      <c r="AX10" s="68">
        <f t="shared" si="12"/>
        <v>-0.29929628285498067</v>
      </c>
      <c r="AY10" s="68">
        <f t="shared" si="13"/>
        <v>-10.845093409966976</v>
      </c>
      <c r="AZ10" s="68">
        <f t="shared" si="14"/>
        <v>-0.5019999999857141</v>
      </c>
      <c r="BA10" s="68">
        <f t="shared" si="15"/>
        <v>-0.70851580369185641</v>
      </c>
      <c r="BB10" s="68">
        <f t="shared" si="16"/>
        <v>-10.545797127111996</v>
      </c>
    </row>
    <row r="11" spans="1:54" x14ac:dyDescent="0.3">
      <c r="A11" s="64">
        <v>26673</v>
      </c>
      <c r="B11" s="57">
        <v>3.395</v>
      </c>
      <c r="C11" s="57">
        <v>0.47599999999999998</v>
      </c>
      <c r="D11" s="57">
        <v>5.1120000000000001</v>
      </c>
      <c r="E11" s="57">
        <f t="shared" si="0"/>
        <v>3.395</v>
      </c>
      <c r="F11" s="57">
        <f t="shared" si="1"/>
        <v>1.7170000000000001</v>
      </c>
      <c r="G11" s="57">
        <f t="shared" si="2"/>
        <v>0</v>
      </c>
      <c r="H11" s="57">
        <f>IF(Q10&gt;SetUp!$B$56,SetUp!$B$56,Q10)</f>
        <v>5.2571491624656729E-3</v>
      </c>
      <c r="I11" s="57">
        <f t="shared" si="17"/>
        <v>7.8641519651211905E-7</v>
      </c>
      <c r="J11" s="57">
        <f>MIN(F11,H11,(1-EXP(-SetUp!$B$52*H11/SetUp!$B$56))*F11)</f>
        <v>1.4098154374354935E-3</v>
      </c>
      <c r="K11" s="57">
        <f t="shared" si="3"/>
        <v>3.8473337250301796E-3</v>
      </c>
      <c r="L11" s="57">
        <f>IF(I11&lt;=0,0,MIN(SetUp!$B$50*I11^SetUp!$B$55,I11))</f>
        <v>1.3712480182153813E-12</v>
      </c>
      <c r="M11" s="57">
        <f t="shared" si="4"/>
        <v>7.8641382526410081E-7</v>
      </c>
      <c r="N11" s="57">
        <f>IF(SetUp!$B$62=0,X11,(B11-E11)*(1-(H11/SetUp!$B$66/SetUp!$B$56)))</f>
        <v>0</v>
      </c>
      <c r="O11" s="57">
        <f>K11*SetUp!$B$65</f>
        <v>0</v>
      </c>
      <c r="P11" s="57">
        <f>MIN(SetUp!$B$54*L11^SetUp!$B$51,L11)</f>
        <v>1.1200805802112346E-12</v>
      </c>
      <c r="Q11" s="57">
        <f t="shared" si="5"/>
        <v>3.8473337250301796E-3</v>
      </c>
      <c r="R11" s="57">
        <f>IF((H11+N11-O11)&gt;SetUp!$B$56,T10+H11+N11-O11-SetUp!$B$56,T10)</f>
        <v>0</v>
      </c>
      <c r="S11" s="57">
        <f>R11*SetUp!$B$65</f>
        <v>0</v>
      </c>
      <c r="T11" s="57">
        <f>IF((R11-S11)&lt;SetUp!$B$53,R11-S11,SetUp!$B$53)</f>
        <v>0</v>
      </c>
      <c r="U11" s="57">
        <f t="shared" si="6"/>
        <v>7.8641382526410081E-7</v>
      </c>
      <c r="V11" s="57">
        <f>(L11-P11)/1000*SetUp!$B$13*1000000/SetUp!$B$48</f>
        <v>1.4285821921615789E-11</v>
      </c>
      <c r="W11" s="57">
        <f t="shared" si="18"/>
        <v>-1.7470543238253118E-16</v>
      </c>
      <c r="X11" s="57">
        <f>MAX((SetUp!$B$56*(1-($H11/SetUp!$B$56)^2)*TANH(($B11-$D11)/SetUp!$B$56))/(1+$H11/SetUp!$B$56*TANH(($B11-$D11)/SetUp!$B$56)),0)</f>
        <v>0</v>
      </c>
      <c r="Z11" s="55">
        <v>8</v>
      </c>
      <c r="AA11" s="56">
        <v>29221</v>
      </c>
      <c r="AB11" s="56">
        <v>29586</v>
      </c>
      <c r="AC11" s="57" t="str" cm="1">
        <f t="array" ref="AC11">IFERROR(1 - SUM((INDEX($AS$3:$AS$2949,MATCH(AA11,$AP$3:$AP$2949,0)):INDEX($AS$3:$AS$2949,MATCH(AB11,$AP$3:$AP$2949,0)) - INDEX($AT$3:$AT$2949,MATCH(AA11,$AP$3:$AP$2949,0)):INDEX($AT$3:$AT$2949,MATCH(AB11,$AP$3:$AP$2949,0)))^2) / SUM((INDEX($AS$3:$AS$2949,MATCH(AA11,$AP$3:$AP$2949,0)):INDEX($AS$3:$AS$2949,MATCH(AB11,$AP$3:$AP$2949,0)) - AVERAGE(INDEX($AS$3:$AS$2949,MATCH(AA11,$AP$3:$AP$2949,0)):INDEX($AS$3:$AS$2949,MATCH(AB11,$AP$3:$AP$2949,0))))^2),"")</f>
        <v/>
      </c>
      <c r="AD11" s="57" t="str" cm="1">
        <f t="array" ref="AD11">IFERROR(1 - SUM((SQRT(INDEX($AS$3:$AS$2949,MATCH(AA11,$AP$3:$AP$2949,0)):INDEX($AS$3:$AS$2949,MATCH(AB11,$AP$3:$AP$2949,0))) - SQRT(INDEX($AT$3:$AT$2949,MATCH(AA11,$AP$3:$AP$2949,0)):INDEX($AT$3:$AT$2949,MATCH(AB11,$AP$3:$AP$2949,0))))^2) / SUM((SQRT(INDEX($AS$3:$AS$2949,MATCH(AA11,$AP$3:$AP$2949,0)):INDEX($AS$3:$AS$2949,MATCH(AB11,$AP$3:$AP$2949,0))) - SQRT(AVERAGE(INDEX($AS$3:$AS$2949,MATCH(AA11,$AP$3:$AP$2949,0)):INDEX($AS$3:$AS$2949,MATCH(AB11,$AP$3:$AP$2949,0)))))^2),"")</f>
        <v/>
      </c>
      <c r="AE11" s="57" t="str" cm="1">
        <f t="array" ref="AE11">IFERROR(1 - SUM((LOG(INDEX($AS$3:$AS$2949,MATCH(AA11,$AP$3:$AP$2949,0)):INDEX($AS$3:$AS$2949,MATCH(AB11,$AP$3:$AP$2949,0))) - LOG(INDEX($AT$3:$AT$2949,MATCH(AA11,$AP$3:$AP$2949,0)):INDEX($AT$3:$AT$2949,MATCH(AB11,$AP$3:$AP$2949,0))))^2) / SUM((LOG(INDEX($AS$3:$AS$2949,MATCH(AA11,$AP$3:$AP$2949,0)):INDEX($AS$3:$AS$2949,MATCH(AB11,$AP$3:$AP$2949,0))) - LOG(AVERAGE(INDEX($AS$3:$AS$2949,MATCH(AA11,$AP$3:$AP$2949,0)):INDEX($AS$3:$AS$2949,MATCH(AB11,$AP$3:$AP$2949,0)))))^2),"")</f>
        <v/>
      </c>
      <c r="AF11" s="57" t="str">
        <f>IFERROR(100*SUM(INDEX($AZ$3:$AZ$2949,MATCH(AA11,$AP$3:$AP$2949,0)):INDEX($AZ$3:$AZ$2949,MATCH(AB11,$AP$3:$AP$2949,0)))/SUM(INDEX($AS$3:$AS$2949,MATCH(AA11,$AP$3:$AP$2949,0)):INDEX($AS$3:$AS$2949,MATCH(AB11,$AP$3:$AP$2949,0))),"")</f>
        <v/>
      </c>
      <c r="AG11" s="57" t="str">
        <f>IFERROR(100*(1-(MAXA(INDEX($AT$3:$AT$2949,MATCH(AA11,$AP$3:$AP$2949,0)):INDEX($AT$3:$AT$2949,MATCH(AB11,$AP$3:$AP$2949,0)))/MAXA(INDEX($AS$3:$AS$2949,MATCH(AA11,$AP$3:$AP$2949,0)):INDEX($AS$3:$AS$2949,MATCH(AB11,$AP$3:$AP$2949,0))))),"")</f>
        <v/>
      </c>
      <c r="AH11" s="57" t="str">
        <f>IFERROR(SQRT(SUMXMY2(INDEX($AS$3:$AS$2949,MATCH(AA11,$AP$3:$AP$2949,0)):INDEX($AS$3:$AS$2949,MATCH(AB11,$AP$3:$AP$2949,0)),INDEX($AT$3:$AT$2949,MATCH(AA11,$AP$3:$AP$2949,0)):INDEX($AT$3:$AT$2949,MATCH(AB11,$AP$3:$AP$2949,0)))/(1+MATCH(AB11,$AP$3:$AP$2949,0)-MATCH(AA11,$AP$3:$AP$2949,0))),"")</f>
        <v/>
      </c>
      <c r="AI11" s="57" t="str">
        <f>IFERROR(RSQ(INDEX($AT$3:$AT$2949,MATCH(AA11,$AP$3:$AP$2949,0)):INDEX($AT$3:$AT$2949,MATCH(AB11,$AP$3:$AP$2949,0)),INDEX($AS$3:$AS$2949,MATCH(AA11,$AP$3:$AP$2949,0)):INDEX($AS$3:$AS$2949,MATCH(AB11,$AP$3:$AP$2949,0))),"")</f>
        <v/>
      </c>
      <c r="AK11" s="65">
        <v>2</v>
      </c>
      <c r="AL11" s="66">
        <f t="shared" si="19"/>
        <v>14.298850574712647</v>
      </c>
      <c r="AM11" s="66">
        <f t="shared" si="20"/>
        <v>19.638399220269125</v>
      </c>
      <c r="AN11" s="67">
        <f t="shared" si="21"/>
        <v>0.373425025854834</v>
      </c>
      <c r="AP11" s="64">
        <v>26673</v>
      </c>
      <c r="AQ11" s="55">
        <v>1</v>
      </c>
      <c r="AR11" s="55">
        <v>9</v>
      </c>
      <c r="AS11" s="66">
        <f t="shared" si="8"/>
        <v>0.47599999999999998</v>
      </c>
      <c r="AT11" s="66">
        <f t="shared" si="9"/>
        <v>1.4285821921615789E-11</v>
      </c>
      <c r="AU11" s="55" t="str">
        <f>IF(OR($AP11&lt;SetUp!$B$97,$AP11&gt;SetUp!$B$98),"Não","Sim")</f>
        <v>Sim</v>
      </c>
      <c r="AV11" s="68">
        <f t="shared" si="10"/>
        <v>0.68992753242641358</v>
      </c>
      <c r="AW11" s="68">
        <f t="shared" si="11"/>
        <v>3.7796589689568277E-6</v>
      </c>
      <c r="AX11" s="68">
        <f t="shared" si="12"/>
        <v>-0.32239304727950685</v>
      </c>
      <c r="AY11" s="68">
        <f t="shared" si="13"/>
        <v>-10.845094767829119</v>
      </c>
      <c r="AZ11" s="68">
        <f t="shared" si="14"/>
        <v>-0.47599999998571418</v>
      </c>
      <c r="BA11" s="68">
        <f t="shared" si="15"/>
        <v>-0.68992375276744466</v>
      </c>
      <c r="BB11" s="68">
        <f t="shared" si="16"/>
        <v>-10.522701720549613</v>
      </c>
    </row>
    <row r="12" spans="1:54" x14ac:dyDescent="0.3">
      <c r="A12" s="64">
        <v>26674</v>
      </c>
      <c r="B12" s="57">
        <v>2.6219999999999999</v>
      </c>
      <c r="C12" s="57">
        <v>0.45</v>
      </c>
      <c r="D12" s="57">
        <v>5.1120000000000001</v>
      </c>
      <c r="E12" s="57">
        <f t="shared" si="0"/>
        <v>2.6219999999999999</v>
      </c>
      <c r="F12" s="57">
        <f t="shared" si="1"/>
        <v>2.4900000000000002</v>
      </c>
      <c r="G12" s="57">
        <f t="shared" si="2"/>
        <v>0</v>
      </c>
      <c r="H12" s="57">
        <f>IF(Q11&gt;SetUp!$B$56,SetUp!$B$56,Q11)</f>
        <v>3.8473337250301796E-3</v>
      </c>
      <c r="I12" s="57">
        <f t="shared" si="17"/>
        <v>7.8641382526410081E-7</v>
      </c>
      <c r="J12" s="57">
        <f>MIN(F12,H12,(1-EXP(-SetUp!$B$52*H12/SetUp!$B$56))*F12)</f>
        <v>1.4964034539344064E-3</v>
      </c>
      <c r="K12" s="57">
        <f t="shared" si="3"/>
        <v>2.3509302710957732E-3</v>
      </c>
      <c r="L12" s="57">
        <f>IF(I12&lt;=0,0,MIN(SetUp!$B$50*I12^SetUp!$B$55,I12))</f>
        <v>1.3712440332126254E-12</v>
      </c>
      <c r="M12" s="57">
        <f t="shared" si="4"/>
        <v>7.8641245402006755E-7</v>
      </c>
      <c r="N12" s="57">
        <f>IF(SetUp!$B$62=0,X12,(B12-E12)*(1-(H12/SetUp!$B$66/SetUp!$B$56)))</f>
        <v>0</v>
      </c>
      <c r="O12" s="57">
        <f>K12*SetUp!$B$65</f>
        <v>0</v>
      </c>
      <c r="P12" s="57">
        <f>MIN(SetUp!$B$54*L12^SetUp!$B$51,L12)</f>
        <v>1.1200773805047391E-12</v>
      </c>
      <c r="Q12" s="57">
        <f t="shared" si="5"/>
        <v>2.3509302710957732E-3</v>
      </c>
      <c r="R12" s="57">
        <f>IF((H12+N12-O12)&gt;SetUp!$B$56,T11+H12+N12-O12-SetUp!$B$56,T11)</f>
        <v>0</v>
      </c>
      <c r="S12" s="57">
        <f>R12*SetUp!$B$65</f>
        <v>0</v>
      </c>
      <c r="T12" s="57">
        <f>IF((R12-S12)&lt;SetUp!$B$53,R12-S12,SetUp!$B$53)</f>
        <v>0</v>
      </c>
      <c r="U12" s="57">
        <f t="shared" si="6"/>
        <v>7.8641245402006755E-7</v>
      </c>
      <c r="V12" s="57">
        <f>(L12-P12)/1000*SetUp!$B$13*1000000/SetUp!$B$48</f>
        <v>1.4285777255784017E-11</v>
      </c>
      <c r="W12" s="57">
        <f t="shared" si="18"/>
        <v>9.9949523190295954E-17</v>
      </c>
      <c r="X12" s="57">
        <f>MAX((SetUp!$B$56*(1-($H12/SetUp!$B$56)^2)*TANH(($B12-$D12)/SetUp!$B$56))/(1+$H12/SetUp!$B$56*TANH(($B12-$D12)/SetUp!$B$56)),0)</f>
        <v>0</v>
      </c>
      <c r="Z12" s="55">
        <v>9</v>
      </c>
      <c r="AA12" s="56">
        <v>29587</v>
      </c>
      <c r="AB12" s="56">
        <v>29951</v>
      </c>
      <c r="AC12" s="57" t="str" cm="1">
        <f t="array" ref="AC12">IFERROR(1 - SUM((INDEX($AS$3:$AS$2949,MATCH(AA12,$AP$3:$AP$2949,0)):INDEX($AS$3:$AS$2949,MATCH(AB12,$AP$3:$AP$2949,0)) - INDEX($AT$3:$AT$2949,MATCH(AA12,$AP$3:$AP$2949,0)):INDEX($AT$3:$AT$2949,MATCH(AB12,$AP$3:$AP$2949,0)))^2) / SUM((INDEX($AS$3:$AS$2949,MATCH(AA12,$AP$3:$AP$2949,0)):INDEX($AS$3:$AS$2949,MATCH(AB12,$AP$3:$AP$2949,0)) - AVERAGE(INDEX($AS$3:$AS$2949,MATCH(AA12,$AP$3:$AP$2949,0)):INDEX($AS$3:$AS$2949,MATCH(AB12,$AP$3:$AP$2949,0))))^2),"")</f>
        <v/>
      </c>
      <c r="AD12" s="57" t="str" cm="1">
        <f t="array" ref="AD12">IFERROR(1 - SUM((SQRT(INDEX($AS$3:$AS$2949,MATCH(AA12,$AP$3:$AP$2949,0)):INDEX($AS$3:$AS$2949,MATCH(AB12,$AP$3:$AP$2949,0))) - SQRT(INDEX($AT$3:$AT$2949,MATCH(AA12,$AP$3:$AP$2949,0)):INDEX($AT$3:$AT$2949,MATCH(AB12,$AP$3:$AP$2949,0))))^2) / SUM((SQRT(INDEX($AS$3:$AS$2949,MATCH(AA12,$AP$3:$AP$2949,0)):INDEX($AS$3:$AS$2949,MATCH(AB12,$AP$3:$AP$2949,0))) - SQRT(AVERAGE(INDEX($AS$3:$AS$2949,MATCH(AA12,$AP$3:$AP$2949,0)):INDEX($AS$3:$AS$2949,MATCH(AB12,$AP$3:$AP$2949,0)))))^2),"")</f>
        <v/>
      </c>
      <c r="AE12" s="57" t="str" cm="1">
        <f t="array" ref="AE12">IFERROR(1 - SUM((LOG(INDEX($AS$3:$AS$2949,MATCH(AA12,$AP$3:$AP$2949,0)):INDEX($AS$3:$AS$2949,MATCH(AB12,$AP$3:$AP$2949,0))) - LOG(INDEX($AT$3:$AT$2949,MATCH(AA12,$AP$3:$AP$2949,0)):INDEX($AT$3:$AT$2949,MATCH(AB12,$AP$3:$AP$2949,0))))^2) / SUM((LOG(INDEX($AS$3:$AS$2949,MATCH(AA12,$AP$3:$AP$2949,0)):INDEX($AS$3:$AS$2949,MATCH(AB12,$AP$3:$AP$2949,0))) - LOG(AVERAGE(INDEX($AS$3:$AS$2949,MATCH(AA12,$AP$3:$AP$2949,0)):INDEX($AS$3:$AS$2949,MATCH(AB12,$AP$3:$AP$2949,0)))))^2),"")</f>
        <v/>
      </c>
      <c r="AF12" s="57" t="str">
        <f>IFERROR(100*SUM(INDEX($AZ$3:$AZ$2949,MATCH(AA12,$AP$3:$AP$2949,0)):INDEX($AZ$3:$AZ$2949,MATCH(AB12,$AP$3:$AP$2949,0)))/SUM(INDEX($AS$3:$AS$2949,MATCH(AA12,$AP$3:$AP$2949,0)):INDEX($AS$3:$AS$2949,MATCH(AB12,$AP$3:$AP$2949,0))),"")</f>
        <v/>
      </c>
      <c r="AG12" s="57" t="str">
        <f>IFERROR(100*(1-(MAXA(INDEX($AT$3:$AT$2949,MATCH(AA12,$AP$3:$AP$2949,0)):INDEX($AT$3:$AT$2949,MATCH(AB12,$AP$3:$AP$2949,0)))/MAXA(INDEX($AS$3:$AS$2949,MATCH(AA12,$AP$3:$AP$2949,0)):INDEX($AS$3:$AS$2949,MATCH(AB12,$AP$3:$AP$2949,0))))),"")</f>
        <v/>
      </c>
      <c r="AH12" s="57" t="str">
        <f>IFERROR(SQRT(SUMXMY2(INDEX($AS$3:$AS$2949,MATCH(AA12,$AP$3:$AP$2949,0)):INDEX($AS$3:$AS$2949,MATCH(AB12,$AP$3:$AP$2949,0)),INDEX($AT$3:$AT$2949,MATCH(AA12,$AP$3:$AP$2949,0)):INDEX($AT$3:$AT$2949,MATCH(AB12,$AP$3:$AP$2949,0)))/(1+MATCH(AB12,$AP$3:$AP$2949,0)-MATCH(AA12,$AP$3:$AP$2949,0))),"")</f>
        <v/>
      </c>
      <c r="AI12" s="57" t="str">
        <f>IFERROR(RSQ(INDEX($AT$3:$AT$2949,MATCH(AA12,$AP$3:$AP$2949,0)):INDEX($AT$3:$AT$2949,MATCH(AB12,$AP$3:$AP$2949,0)),INDEX($AS$3:$AS$2949,MATCH(AA12,$AP$3:$AP$2949,0)):INDEX($AS$3:$AS$2949,MATCH(AB12,$AP$3:$AP$2949,0))),"")</f>
        <v/>
      </c>
      <c r="AK12" s="65">
        <v>3</v>
      </c>
      <c r="AL12" s="66">
        <f t="shared" si="19"/>
        <v>78.268451612903206</v>
      </c>
      <c r="AM12" s="66">
        <f t="shared" si="20"/>
        <v>66.700903229743972</v>
      </c>
      <c r="AN12" s="67">
        <f t="shared" si="21"/>
        <v>-0.14779324420993437</v>
      </c>
      <c r="AP12" s="64">
        <v>26674</v>
      </c>
      <c r="AQ12" s="55">
        <v>1</v>
      </c>
      <c r="AR12" s="55">
        <v>10</v>
      </c>
      <c r="AS12" s="66">
        <f t="shared" si="8"/>
        <v>0.45</v>
      </c>
      <c r="AT12" s="66">
        <f t="shared" si="9"/>
        <v>1.4285777255784017E-11</v>
      </c>
      <c r="AU12" s="55" t="str">
        <f>IF(OR($AP12&lt;SetUp!$B$97,$AP12&gt;SetUp!$B$98),"Não","Sim")</f>
        <v>Sim</v>
      </c>
      <c r="AV12" s="68">
        <f t="shared" si="10"/>
        <v>0.67082039324993692</v>
      </c>
      <c r="AW12" s="68">
        <f t="shared" si="11"/>
        <v>3.7796530602403202E-6</v>
      </c>
      <c r="AX12" s="68">
        <f t="shared" si="12"/>
        <v>-0.34678748622465633</v>
      </c>
      <c r="AY12" s="68">
        <f t="shared" si="13"/>
        <v>-10.845096125689709</v>
      </c>
      <c r="AZ12" s="68">
        <f t="shared" si="14"/>
        <v>-0.44999999998571422</v>
      </c>
      <c r="BA12" s="68">
        <f t="shared" si="15"/>
        <v>-0.67081661359687672</v>
      </c>
      <c r="BB12" s="68">
        <f t="shared" si="16"/>
        <v>-10.498308639465053</v>
      </c>
    </row>
    <row r="13" spans="1:54" x14ac:dyDescent="0.3">
      <c r="A13" s="64">
        <v>26675</v>
      </c>
      <c r="B13" s="57">
        <v>2.3159999999999998</v>
      </c>
      <c r="C13" s="57">
        <v>0.502</v>
      </c>
      <c r="D13" s="57">
        <v>5.1120000000000001</v>
      </c>
      <c r="E13" s="57">
        <f t="shared" si="0"/>
        <v>2.3159999999999998</v>
      </c>
      <c r="F13" s="57">
        <f t="shared" si="1"/>
        <v>2.7960000000000003</v>
      </c>
      <c r="G13" s="57">
        <f t="shared" si="2"/>
        <v>0</v>
      </c>
      <c r="H13" s="57">
        <f>IF(Q12&gt;SetUp!$B$56,SetUp!$B$56,Q12)</f>
        <v>2.3509302710957732E-3</v>
      </c>
      <c r="I13" s="57">
        <f t="shared" si="17"/>
        <v>7.8641245402006755E-7</v>
      </c>
      <c r="J13" s="57">
        <f>MIN(F13,H13,(1-EXP(-SetUp!$B$52*H13/SetUp!$B$56))*F13)</f>
        <v>1.0268740483504689E-3</v>
      </c>
      <c r="K13" s="57">
        <f t="shared" si="3"/>
        <v>1.3240562227453043E-3</v>
      </c>
      <c r="L13" s="57">
        <f>IF(I13&lt;=0,0,MIN(SetUp!$B$50*I13^SetUp!$B$55,I13))</f>
        <v>1.3712400482260833E-12</v>
      </c>
      <c r="M13" s="57">
        <f t="shared" si="4"/>
        <v>7.8641108278001937E-7</v>
      </c>
      <c r="N13" s="57">
        <f>IF(SetUp!$B$62=0,X13,(B13-E13)*(1-(H13/SetUp!$B$66/SetUp!$B$56)))</f>
        <v>0</v>
      </c>
      <c r="O13" s="57">
        <f>K13*SetUp!$B$65</f>
        <v>0</v>
      </c>
      <c r="P13" s="57">
        <f>MIN(SetUp!$B$54*L13^SetUp!$B$51,L13)</f>
        <v>1.1200741808111006E-12</v>
      </c>
      <c r="Q13" s="57">
        <f t="shared" si="5"/>
        <v>1.3240562227453043E-3</v>
      </c>
      <c r="R13" s="57">
        <f>IF((H13+N13-O13)&gt;SetUp!$B$56,T12+H13+N13-O13-SetUp!$B$56,T12)</f>
        <v>0</v>
      </c>
      <c r="S13" s="57">
        <f>R13*SetUp!$B$65</f>
        <v>0</v>
      </c>
      <c r="T13" s="57">
        <f>IF((R13-S13)&lt;SetUp!$B$53,R13-S13,SetUp!$B$53)</f>
        <v>0</v>
      </c>
      <c r="U13" s="57">
        <f t="shared" si="6"/>
        <v>7.8641108278001937E-7</v>
      </c>
      <c r="V13" s="57">
        <f>(L13-P13)/1000*SetUp!$B$13*1000000/SetUp!$B$48</f>
        <v>1.4285732590143167E-11</v>
      </c>
      <c r="W13" s="57">
        <f t="shared" si="18"/>
        <v>-1.9525216688142751E-16</v>
      </c>
      <c r="X13" s="57">
        <f>MAX((SetUp!$B$56*(1-($H13/SetUp!$B$56)^2)*TANH(($B13-$D13)/SetUp!$B$56))/(1+$H13/SetUp!$B$56*TANH(($B13-$D13)/SetUp!$B$56)),0)</f>
        <v>0</v>
      </c>
      <c r="Z13" s="55">
        <v>10</v>
      </c>
      <c r="AA13" s="56">
        <v>29952</v>
      </c>
      <c r="AB13" s="56">
        <v>30316</v>
      </c>
      <c r="AC13" s="57" t="str" cm="1">
        <f t="array" ref="AC13">IFERROR(1 - SUM((INDEX($AS$3:$AS$2949,MATCH(AA13,$AP$3:$AP$2949,0)):INDEX($AS$3:$AS$2949,MATCH(AB13,$AP$3:$AP$2949,0)) - INDEX($AT$3:$AT$2949,MATCH(AA13,$AP$3:$AP$2949,0)):INDEX($AT$3:$AT$2949,MATCH(AB13,$AP$3:$AP$2949,0)))^2) / SUM((INDEX($AS$3:$AS$2949,MATCH(AA13,$AP$3:$AP$2949,0)):INDEX($AS$3:$AS$2949,MATCH(AB13,$AP$3:$AP$2949,0)) - AVERAGE(INDEX($AS$3:$AS$2949,MATCH(AA13,$AP$3:$AP$2949,0)):INDEX($AS$3:$AS$2949,MATCH(AB13,$AP$3:$AP$2949,0))))^2),"")</f>
        <v/>
      </c>
      <c r="AD13" s="57" t="str" cm="1">
        <f t="array" ref="AD13">IFERROR(1 - SUM((SQRT(INDEX($AS$3:$AS$2949,MATCH(AA13,$AP$3:$AP$2949,0)):INDEX($AS$3:$AS$2949,MATCH(AB13,$AP$3:$AP$2949,0))) - SQRT(INDEX($AT$3:$AT$2949,MATCH(AA13,$AP$3:$AP$2949,0)):INDEX($AT$3:$AT$2949,MATCH(AB13,$AP$3:$AP$2949,0))))^2) / SUM((SQRT(INDEX($AS$3:$AS$2949,MATCH(AA13,$AP$3:$AP$2949,0)):INDEX($AS$3:$AS$2949,MATCH(AB13,$AP$3:$AP$2949,0))) - SQRT(AVERAGE(INDEX($AS$3:$AS$2949,MATCH(AA13,$AP$3:$AP$2949,0)):INDEX($AS$3:$AS$2949,MATCH(AB13,$AP$3:$AP$2949,0)))))^2),"")</f>
        <v/>
      </c>
      <c r="AE13" s="57" t="str" cm="1">
        <f t="array" ref="AE13">IFERROR(1 - SUM((LOG(INDEX($AS$3:$AS$2949,MATCH(AA13,$AP$3:$AP$2949,0)):INDEX($AS$3:$AS$2949,MATCH(AB13,$AP$3:$AP$2949,0))) - LOG(INDEX($AT$3:$AT$2949,MATCH(AA13,$AP$3:$AP$2949,0)):INDEX($AT$3:$AT$2949,MATCH(AB13,$AP$3:$AP$2949,0))))^2) / SUM((LOG(INDEX($AS$3:$AS$2949,MATCH(AA13,$AP$3:$AP$2949,0)):INDEX($AS$3:$AS$2949,MATCH(AB13,$AP$3:$AP$2949,0))) - LOG(AVERAGE(INDEX($AS$3:$AS$2949,MATCH(AA13,$AP$3:$AP$2949,0)):INDEX($AS$3:$AS$2949,MATCH(AB13,$AP$3:$AP$2949,0)))))^2),"")</f>
        <v/>
      </c>
      <c r="AF13" s="57" t="str">
        <f>IFERROR(100*SUM(INDEX($AZ$3:$AZ$2949,MATCH(AA13,$AP$3:$AP$2949,0)):INDEX($AZ$3:$AZ$2949,MATCH(AB13,$AP$3:$AP$2949,0)))/SUM(INDEX($AS$3:$AS$2949,MATCH(AA13,$AP$3:$AP$2949,0)):INDEX($AS$3:$AS$2949,MATCH(AB13,$AP$3:$AP$2949,0))),"")</f>
        <v/>
      </c>
      <c r="AG13" s="57" t="str">
        <f>IFERROR(100*(1-(MAXA(INDEX($AT$3:$AT$2949,MATCH(AA13,$AP$3:$AP$2949,0)):INDEX($AT$3:$AT$2949,MATCH(AB13,$AP$3:$AP$2949,0)))/MAXA(INDEX($AS$3:$AS$2949,MATCH(AA13,$AP$3:$AP$2949,0)):INDEX($AS$3:$AS$2949,MATCH(AB13,$AP$3:$AP$2949,0))))),"")</f>
        <v/>
      </c>
      <c r="AH13" s="57" t="str">
        <f>IFERROR(SQRT(SUMXMY2(INDEX($AS$3:$AS$2949,MATCH(AA13,$AP$3:$AP$2949,0)):INDEX($AS$3:$AS$2949,MATCH(AB13,$AP$3:$AP$2949,0)),INDEX($AT$3:$AT$2949,MATCH(AA13,$AP$3:$AP$2949,0)):INDEX($AT$3:$AT$2949,MATCH(AB13,$AP$3:$AP$2949,0)))/(1+MATCH(AB13,$AP$3:$AP$2949,0)-MATCH(AA13,$AP$3:$AP$2949,0))),"")</f>
        <v/>
      </c>
      <c r="AI13" s="57" t="str">
        <f>IFERROR(RSQ(INDEX($AT$3:$AT$2949,MATCH(AA13,$AP$3:$AP$2949,0)):INDEX($AT$3:$AT$2949,MATCH(AB13,$AP$3:$AP$2949,0)),INDEX($AS$3:$AS$2949,MATCH(AA13,$AP$3:$AP$2949,0)):INDEX($AS$3:$AS$2949,MATCH(AB13,$AP$3:$AP$2949,0))),"")</f>
        <v/>
      </c>
      <c r="AK13" s="65">
        <v>4</v>
      </c>
      <c r="AL13" s="66">
        <f t="shared" si="19"/>
        <v>72.145844444444421</v>
      </c>
      <c r="AM13" s="66">
        <f t="shared" si="20"/>
        <v>79.332533127355859</v>
      </c>
      <c r="AN13" s="67">
        <f t="shared" si="21"/>
        <v>9.9613342088545581E-2</v>
      </c>
      <c r="AP13" s="64">
        <v>26675</v>
      </c>
      <c r="AQ13" s="55">
        <v>1</v>
      </c>
      <c r="AR13" s="55">
        <v>11</v>
      </c>
      <c r="AS13" s="66">
        <f t="shared" si="8"/>
        <v>0.502</v>
      </c>
      <c r="AT13" s="66">
        <f t="shared" si="9"/>
        <v>1.4285732590143167E-11</v>
      </c>
      <c r="AU13" s="55" t="str">
        <f>IF(OR($AP13&lt;SetUp!$B$97,$AP13&gt;SetUp!$B$98),"Não","Sim")</f>
        <v>Sim</v>
      </c>
      <c r="AV13" s="68">
        <f t="shared" si="10"/>
        <v>0.70851958335673404</v>
      </c>
      <c r="AW13" s="68">
        <f t="shared" si="11"/>
        <v>3.7796471515398321E-6</v>
      </c>
      <c r="AX13" s="68">
        <f t="shared" si="12"/>
        <v>-0.29929628285498067</v>
      </c>
      <c r="AY13" s="68">
        <f t="shared" si="13"/>
        <v>-10.845097483548741</v>
      </c>
      <c r="AZ13" s="68">
        <f t="shared" si="14"/>
        <v>-0.50199999998571432</v>
      </c>
      <c r="BA13" s="68">
        <f t="shared" si="15"/>
        <v>-0.70851580370958245</v>
      </c>
      <c r="BB13" s="68">
        <f t="shared" si="16"/>
        <v>-10.545801200693761</v>
      </c>
    </row>
    <row r="14" spans="1:54" x14ac:dyDescent="0.3">
      <c r="A14" s="64">
        <v>26676</v>
      </c>
      <c r="B14" s="57">
        <v>1.7849999999999999</v>
      </c>
      <c r="C14" s="57">
        <v>0.40200000000000002</v>
      </c>
      <c r="D14" s="57">
        <v>5.1120000000000001</v>
      </c>
      <c r="E14" s="57">
        <f t="shared" si="0"/>
        <v>1.7849999999999999</v>
      </c>
      <c r="F14" s="57">
        <f t="shared" si="1"/>
        <v>3.327</v>
      </c>
      <c r="G14" s="57">
        <f t="shared" si="2"/>
        <v>0</v>
      </c>
      <c r="H14" s="57">
        <f>IF(Q13&gt;SetUp!$B$56,SetUp!$B$56,Q13)</f>
        <v>1.3240562227453043E-3</v>
      </c>
      <c r="I14" s="57">
        <f t="shared" si="17"/>
        <v>7.8641108278001937E-7</v>
      </c>
      <c r="J14" s="57">
        <f>MIN(F14,H14,(1-EXP(-SetUp!$B$52*H14/SetUp!$B$56))*F14)</f>
        <v>6.8823115765459281E-4</v>
      </c>
      <c r="K14" s="57">
        <f t="shared" si="3"/>
        <v>6.3582506509071149E-4</v>
      </c>
      <c r="L14" s="57">
        <f>IF(I14&lt;=0,0,MIN(SetUp!$B$50*I14^SetUp!$B$55,I14))</f>
        <v>1.3712360632557596E-12</v>
      </c>
      <c r="M14" s="57">
        <f t="shared" si="4"/>
        <v>7.8640971154395616E-7</v>
      </c>
      <c r="N14" s="57">
        <f>IF(SetUp!$B$62=0,X14,(B14-E14)*(1-(H14/SetUp!$B$66/SetUp!$B$56)))</f>
        <v>0</v>
      </c>
      <c r="O14" s="57">
        <f>K14*SetUp!$B$65</f>
        <v>0</v>
      </c>
      <c r="P14" s="57">
        <f>MIN(SetUp!$B$54*L14^SetUp!$B$51,L14)</f>
        <v>1.1200709811303315E-12</v>
      </c>
      <c r="Q14" s="57">
        <f t="shared" si="5"/>
        <v>6.3582506509071149E-4</v>
      </c>
      <c r="R14" s="57">
        <f>IF((H14+N14-O14)&gt;SetUp!$B$56,T13+H14+N14-O14-SetUp!$B$56,T13)</f>
        <v>0</v>
      </c>
      <c r="S14" s="57">
        <f>R14*SetUp!$B$65</f>
        <v>0</v>
      </c>
      <c r="T14" s="57">
        <f>IF((R14-S14)&lt;SetUp!$B$53,R14-S14,SetUp!$B$53)</f>
        <v>0</v>
      </c>
      <c r="U14" s="57">
        <f t="shared" si="6"/>
        <v>7.8640971154395616E-7</v>
      </c>
      <c r="V14" s="57">
        <f>(L14-P14)/1000*SetUp!$B$13*1000000/SetUp!$B$48</f>
        <v>1.4285687924692817E-11</v>
      </c>
      <c r="W14" s="57">
        <f t="shared" si="18"/>
        <v>1.0824259891181991E-16</v>
      </c>
      <c r="X14" s="57">
        <f>MAX((SetUp!$B$56*(1-($H14/SetUp!$B$56)^2)*TANH(($B14-$D14)/SetUp!$B$56))/(1+$H14/SetUp!$B$56*TANH(($B14-$D14)/SetUp!$B$56)),0)</f>
        <v>0</v>
      </c>
      <c r="Z14" s="55">
        <v>11</v>
      </c>
      <c r="AA14" s="56">
        <v>30317</v>
      </c>
      <c r="AB14" s="56">
        <v>30681</v>
      </c>
      <c r="AC14" s="57" t="str" cm="1">
        <f t="array" ref="AC14">IFERROR(1 - SUM((INDEX($AS$3:$AS$2949,MATCH(AA14,$AP$3:$AP$2949,0)):INDEX($AS$3:$AS$2949,MATCH(AB14,$AP$3:$AP$2949,0)) - INDEX($AT$3:$AT$2949,MATCH(AA14,$AP$3:$AP$2949,0)):INDEX($AT$3:$AT$2949,MATCH(AB14,$AP$3:$AP$2949,0)))^2) / SUM((INDEX($AS$3:$AS$2949,MATCH(AA14,$AP$3:$AP$2949,0)):INDEX($AS$3:$AS$2949,MATCH(AB14,$AP$3:$AP$2949,0)) - AVERAGE(INDEX($AS$3:$AS$2949,MATCH(AA14,$AP$3:$AP$2949,0)):INDEX($AS$3:$AS$2949,MATCH(AB14,$AP$3:$AP$2949,0))))^2),"")</f>
        <v/>
      </c>
      <c r="AD14" s="57" t="str" cm="1">
        <f t="array" ref="AD14">IFERROR(1 - SUM((SQRT(INDEX($AS$3:$AS$2949,MATCH(AA14,$AP$3:$AP$2949,0)):INDEX($AS$3:$AS$2949,MATCH(AB14,$AP$3:$AP$2949,0))) - SQRT(INDEX($AT$3:$AT$2949,MATCH(AA14,$AP$3:$AP$2949,0)):INDEX($AT$3:$AT$2949,MATCH(AB14,$AP$3:$AP$2949,0))))^2) / SUM((SQRT(INDEX($AS$3:$AS$2949,MATCH(AA14,$AP$3:$AP$2949,0)):INDEX($AS$3:$AS$2949,MATCH(AB14,$AP$3:$AP$2949,0))) - SQRT(AVERAGE(INDEX($AS$3:$AS$2949,MATCH(AA14,$AP$3:$AP$2949,0)):INDEX($AS$3:$AS$2949,MATCH(AB14,$AP$3:$AP$2949,0)))))^2),"")</f>
        <v/>
      </c>
      <c r="AE14" s="57" t="str" cm="1">
        <f t="array" ref="AE14">IFERROR(1 - SUM((LOG(INDEX($AS$3:$AS$2949,MATCH(AA14,$AP$3:$AP$2949,0)):INDEX($AS$3:$AS$2949,MATCH(AB14,$AP$3:$AP$2949,0))) - LOG(INDEX($AT$3:$AT$2949,MATCH(AA14,$AP$3:$AP$2949,0)):INDEX($AT$3:$AT$2949,MATCH(AB14,$AP$3:$AP$2949,0))))^2) / SUM((LOG(INDEX($AS$3:$AS$2949,MATCH(AA14,$AP$3:$AP$2949,0)):INDEX($AS$3:$AS$2949,MATCH(AB14,$AP$3:$AP$2949,0))) - LOG(AVERAGE(INDEX($AS$3:$AS$2949,MATCH(AA14,$AP$3:$AP$2949,0)):INDEX($AS$3:$AS$2949,MATCH(AB14,$AP$3:$AP$2949,0)))))^2),"")</f>
        <v/>
      </c>
      <c r="AF14" s="57" t="str">
        <f>IFERROR(100*SUM(INDEX($AZ$3:$AZ$2949,MATCH(AA14,$AP$3:$AP$2949,0)):INDEX($AZ$3:$AZ$2949,MATCH(AB14,$AP$3:$AP$2949,0)))/SUM(INDEX($AS$3:$AS$2949,MATCH(AA14,$AP$3:$AP$2949,0)):INDEX($AS$3:$AS$2949,MATCH(AB14,$AP$3:$AP$2949,0))),"")</f>
        <v/>
      </c>
      <c r="AG14" s="57" t="str">
        <f>IFERROR(100*(1-(MAXA(INDEX($AT$3:$AT$2949,MATCH(AA14,$AP$3:$AP$2949,0)):INDEX($AT$3:$AT$2949,MATCH(AB14,$AP$3:$AP$2949,0)))/MAXA(INDEX($AS$3:$AS$2949,MATCH(AA14,$AP$3:$AP$2949,0)):INDEX($AS$3:$AS$2949,MATCH(AB14,$AP$3:$AP$2949,0))))),"")</f>
        <v/>
      </c>
      <c r="AH14" s="57" t="str">
        <f>IFERROR(SQRT(SUMXMY2(INDEX($AS$3:$AS$2949,MATCH(AA14,$AP$3:$AP$2949,0)):INDEX($AS$3:$AS$2949,MATCH(AB14,$AP$3:$AP$2949,0)),INDEX($AT$3:$AT$2949,MATCH(AA14,$AP$3:$AP$2949,0)):INDEX($AT$3:$AT$2949,MATCH(AB14,$AP$3:$AP$2949,0)))/(1+MATCH(AB14,$AP$3:$AP$2949,0)-MATCH(AA14,$AP$3:$AP$2949,0))),"")</f>
        <v/>
      </c>
      <c r="AI14" s="57" t="str">
        <f>IFERROR(RSQ(INDEX($AT$3:$AT$2949,MATCH(AA14,$AP$3:$AP$2949,0)):INDEX($AT$3:$AT$2949,MATCH(AB14,$AP$3:$AP$2949,0)),INDEX($AS$3:$AS$2949,MATCH(AA14,$AP$3:$AP$2949,0)):INDEX($AS$3:$AS$2949,MATCH(AB14,$AP$3:$AP$2949,0))),"")</f>
        <v/>
      </c>
      <c r="AK14" s="65">
        <v>5</v>
      </c>
      <c r="AL14" s="66">
        <f t="shared" si="19"/>
        <v>29.624010752688164</v>
      </c>
      <c r="AM14" s="66">
        <f t="shared" si="20"/>
        <v>26.849498388114707</v>
      </c>
      <c r="AN14" s="67">
        <f t="shared" si="21"/>
        <v>-9.365755325084367E-2</v>
      </c>
      <c r="AP14" s="64">
        <v>26676</v>
      </c>
      <c r="AQ14" s="55">
        <v>1</v>
      </c>
      <c r="AR14" s="55">
        <v>12</v>
      </c>
      <c r="AS14" s="66">
        <f t="shared" si="8"/>
        <v>0.40200000000000002</v>
      </c>
      <c r="AT14" s="66">
        <f t="shared" si="9"/>
        <v>1.4285687924692817E-11</v>
      </c>
      <c r="AU14" s="55" t="str">
        <f>IF(OR($AP14&lt;SetUp!$B$97,$AP14&gt;SetUp!$B$98),"Não","Sim")</f>
        <v>Sim</v>
      </c>
      <c r="AV14" s="68">
        <f t="shared" si="10"/>
        <v>0.63403469936589429</v>
      </c>
      <c r="AW14" s="68">
        <f t="shared" si="11"/>
        <v>3.7796412428553077E-6</v>
      </c>
      <c r="AX14" s="68">
        <f t="shared" si="12"/>
        <v>-0.39577394691552992</v>
      </c>
      <c r="AY14" s="68">
        <f t="shared" si="13"/>
        <v>-10.845098841406228</v>
      </c>
      <c r="AZ14" s="68">
        <f t="shared" si="14"/>
        <v>-0.40199999998571434</v>
      </c>
      <c r="BA14" s="68">
        <f t="shared" si="15"/>
        <v>-0.63403091972465142</v>
      </c>
      <c r="BB14" s="68">
        <f t="shared" si="16"/>
        <v>-10.449324894490699</v>
      </c>
    </row>
    <row r="15" spans="1:54" x14ac:dyDescent="0.3">
      <c r="A15" s="64">
        <v>26677</v>
      </c>
      <c r="B15" s="57">
        <v>4.4029999999999996</v>
      </c>
      <c r="C15" s="57">
        <v>0.379</v>
      </c>
      <c r="D15" s="57">
        <v>5.1120000000000001</v>
      </c>
      <c r="E15" s="57">
        <f t="shared" si="0"/>
        <v>4.4029999999999996</v>
      </c>
      <c r="F15" s="57">
        <f t="shared" si="1"/>
        <v>0.70900000000000052</v>
      </c>
      <c r="G15" s="57">
        <f t="shared" si="2"/>
        <v>0</v>
      </c>
      <c r="H15" s="57">
        <f>IF(Q14&gt;SetUp!$B$56,SetUp!$B$56,Q14)</f>
        <v>6.3582506509071149E-4</v>
      </c>
      <c r="I15" s="57">
        <f t="shared" si="17"/>
        <v>7.8640971154395616E-7</v>
      </c>
      <c r="J15" s="57">
        <f>MIN(F15,H15,(1-EXP(-SetUp!$B$52*H15/SetUp!$B$56))*F15)</f>
        <v>7.0433996707512878E-5</v>
      </c>
      <c r="K15" s="57">
        <f t="shared" si="3"/>
        <v>5.6539106838319857E-4</v>
      </c>
      <c r="L15" s="57">
        <f>IF(I15&lt;=0,0,MIN(SetUp!$B$50*I15^SetUp!$B$55,I15))</f>
        <v>1.3712320783016399E-12</v>
      </c>
      <c r="M15" s="57">
        <f t="shared" si="4"/>
        <v>7.8640834031187782E-7</v>
      </c>
      <c r="N15" s="57">
        <f>IF(SetUp!$B$62=0,X15,(B15-E15)*(1-(H15/SetUp!$B$66/SetUp!$B$56)))</f>
        <v>0</v>
      </c>
      <c r="O15" s="57">
        <f>K15*SetUp!$B$65</f>
        <v>0</v>
      </c>
      <c r="P15" s="57">
        <f>MIN(SetUp!$B$54*L15^SetUp!$B$51,L15)</f>
        <v>1.1200677814624114E-12</v>
      </c>
      <c r="Q15" s="57">
        <f t="shared" si="5"/>
        <v>5.6539106838319857E-4</v>
      </c>
      <c r="R15" s="57">
        <f>IF((H15+N15-O15)&gt;SetUp!$B$56,T14+H15+N15-O15-SetUp!$B$56,T14)</f>
        <v>0</v>
      </c>
      <c r="S15" s="57">
        <f>R15*SetUp!$B$65</f>
        <v>0</v>
      </c>
      <c r="T15" s="57">
        <f>IF((R15-S15)&lt;SetUp!$B$53,R15-S15,SetUp!$B$53)</f>
        <v>0</v>
      </c>
      <c r="U15" s="57">
        <f t="shared" si="6"/>
        <v>7.8640834031187782E-7</v>
      </c>
      <c r="V15" s="57">
        <f>(L15-P15)/1000*SetUp!$B$13*1000000/SetUp!$B$48</f>
        <v>1.4285643259433283E-11</v>
      </c>
      <c r="W15" s="57">
        <f t="shared" si="18"/>
        <v>3.663770725176401E-16</v>
      </c>
      <c r="X15" s="57">
        <f>MAX((SetUp!$B$56*(1-($H15/SetUp!$B$56)^2)*TANH(($B15-$D15)/SetUp!$B$56))/(1+$H15/SetUp!$B$56*TANH(($B15-$D15)/SetUp!$B$56)),0)</f>
        <v>0</v>
      </c>
      <c r="Z15" s="55">
        <v>12</v>
      </c>
      <c r="AA15" s="56">
        <v>30682</v>
      </c>
      <c r="AB15" s="56">
        <v>31047</v>
      </c>
      <c r="AC15" s="57" t="str" cm="1">
        <f t="array" ref="AC15">IFERROR(1 - SUM((INDEX($AS$3:$AS$2949,MATCH(AA15,$AP$3:$AP$2949,0)):INDEX($AS$3:$AS$2949,MATCH(AB15,$AP$3:$AP$2949,0)) - INDEX($AT$3:$AT$2949,MATCH(AA15,$AP$3:$AP$2949,0)):INDEX($AT$3:$AT$2949,MATCH(AB15,$AP$3:$AP$2949,0)))^2) / SUM((INDEX($AS$3:$AS$2949,MATCH(AA15,$AP$3:$AP$2949,0)):INDEX($AS$3:$AS$2949,MATCH(AB15,$AP$3:$AP$2949,0)) - AVERAGE(INDEX($AS$3:$AS$2949,MATCH(AA15,$AP$3:$AP$2949,0)):INDEX($AS$3:$AS$2949,MATCH(AB15,$AP$3:$AP$2949,0))))^2),"")</f>
        <v/>
      </c>
      <c r="AD15" s="57" t="str" cm="1">
        <f t="array" ref="AD15">IFERROR(1 - SUM((SQRT(INDEX($AS$3:$AS$2949,MATCH(AA15,$AP$3:$AP$2949,0)):INDEX($AS$3:$AS$2949,MATCH(AB15,$AP$3:$AP$2949,0))) - SQRT(INDEX($AT$3:$AT$2949,MATCH(AA15,$AP$3:$AP$2949,0)):INDEX($AT$3:$AT$2949,MATCH(AB15,$AP$3:$AP$2949,0))))^2) / SUM((SQRT(INDEX($AS$3:$AS$2949,MATCH(AA15,$AP$3:$AP$2949,0)):INDEX($AS$3:$AS$2949,MATCH(AB15,$AP$3:$AP$2949,0))) - SQRT(AVERAGE(INDEX($AS$3:$AS$2949,MATCH(AA15,$AP$3:$AP$2949,0)):INDEX($AS$3:$AS$2949,MATCH(AB15,$AP$3:$AP$2949,0)))))^2),"")</f>
        <v/>
      </c>
      <c r="AE15" s="57" t="str" cm="1">
        <f t="array" ref="AE15">IFERROR(1 - SUM((LOG(INDEX($AS$3:$AS$2949,MATCH(AA15,$AP$3:$AP$2949,0)):INDEX($AS$3:$AS$2949,MATCH(AB15,$AP$3:$AP$2949,0))) - LOG(INDEX($AT$3:$AT$2949,MATCH(AA15,$AP$3:$AP$2949,0)):INDEX($AT$3:$AT$2949,MATCH(AB15,$AP$3:$AP$2949,0))))^2) / SUM((LOG(INDEX($AS$3:$AS$2949,MATCH(AA15,$AP$3:$AP$2949,0)):INDEX($AS$3:$AS$2949,MATCH(AB15,$AP$3:$AP$2949,0))) - LOG(AVERAGE(INDEX($AS$3:$AS$2949,MATCH(AA15,$AP$3:$AP$2949,0)):INDEX($AS$3:$AS$2949,MATCH(AB15,$AP$3:$AP$2949,0)))))^2),"")</f>
        <v/>
      </c>
      <c r="AF15" s="57" t="str">
        <f>IFERROR(100*SUM(INDEX($AZ$3:$AZ$2949,MATCH(AA15,$AP$3:$AP$2949,0)):INDEX($AZ$3:$AZ$2949,MATCH(AB15,$AP$3:$AP$2949,0)))/SUM(INDEX($AS$3:$AS$2949,MATCH(AA15,$AP$3:$AP$2949,0)):INDEX($AS$3:$AS$2949,MATCH(AB15,$AP$3:$AP$2949,0))),"")</f>
        <v/>
      </c>
      <c r="AG15" s="57" t="str">
        <f>IFERROR(100*(1-(MAXA(INDEX($AT$3:$AT$2949,MATCH(AA15,$AP$3:$AP$2949,0)):INDEX($AT$3:$AT$2949,MATCH(AB15,$AP$3:$AP$2949,0)))/MAXA(INDEX($AS$3:$AS$2949,MATCH(AA15,$AP$3:$AP$2949,0)):INDEX($AS$3:$AS$2949,MATCH(AB15,$AP$3:$AP$2949,0))))),"")</f>
        <v/>
      </c>
      <c r="AH15" s="57" t="str">
        <f>IFERROR(SQRT(SUMXMY2(INDEX($AS$3:$AS$2949,MATCH(AA15,$AP$3:$AP$2949,0)):INDEX($AS$3:$AS$2949,MATCH(AB15,$AP$3:$AP$2949,0)),INDEX($AT$3:$AT$2949,MATCH(AA15,$AP$3:$AP$2949,0)):INDEX($AT$3:$AT$2949,MATCH(AB15,$AP$3:$AP$2949,0)))/(1+MATCH(AB15,$AP$3:$AP$2949,0)-MATCH(AA15,$AP$3:$AP$2949,0))),"")</f>
        <v/>
      </c>
      <c r="AI15" s="57" t="str">
        <f>IFERROR(RSQ(INDEX($AT$3:$AT$2949,MATCH(AA15,$AP$3:$AP$2949,0)):INDEX($AT$3:$AT$2949,MATCH(AB15,$AP$3:$AP$2949,0)),INDEX($AS$3:$AS$2949,MATCH(AA15,$AP$3:$AP$2949,0)):INDEX($AS$3:$AS$2949,MATCH(AB15,$AP$3:$AP$2949,0))),"")</f>
        <v/>
      </c>
      <c r="AK15" s="65">
        <v>6</v>
      </c>
      <c r="AL15" s="66">
        <f t="shared" si="19"/>
        <v>2.3274777777777778</v>
      </c>
      <c r="AM15" s="66">
        <f t="shared" si="20"/>
        <v>2.4256841658463935</v>
      </c>
      <c r="AN15" s="67">
        <f t="shared" si="21"/>
        <v>4.2194339729585258E-2</v>
      </c>
      <c r="AP15" s="64">
        <v>26677</v>
      </c>
      <c r="AQ15" s="55">
        <v>1</v>
      </c>
      <c r="AR15" s="55">
        <v>13</v>
      </c>
      <c r="AS15" s="66">
        <f t="shared" si="8"/>
        <v>0.379</v>
      </c>
      <c r="AT15" s="66">
        <f t="shared" si="9"/>
        <v>1.4285643259433283E-11</v>
      </c>
      <c r="AU15" s="55" t="str">
        <f>IF(OR($AP15&lt;SetUp!$B$97,$AP15&gt;SetUp!$B$98),"Não","Sim")</f>
        <v>Sim</v>
      </c>
      <c r="AV15" s="68">
        <f t="shared" si="10"/>
        <v>0.61562975886485538</v>
      </c>
      <c r="AW15" s="68">
        <f t="shared" si="11"/>
        <v>3.7796353341867892E-6</v>
      </c>
      <c r="AX15" s="68">
        <f t="shared" si="12"/>
        <v>-0.42136079003192767</v>
      </c>
      <c r="AY15" s="68">
        <f t="shared" si="13"/>
        <v>-10.845100199262157</v>
      </c>
      <c r="AZ15" s="68">
        <f t="shared" si="14"/>
        <v>-0.37899999998571438</v>
      </c>
      <c r="BA15" s="68">
        <f t="shared" si="15"/>
        <v>-0.61562597922952123</v>
      </c>
      <c r="BB15" s="68">
        <f t="shared" si="16"/>
        <v>-10.42373940923023</v>
      </c>
    </row>
    <row r="16" spans="1:54" x14ac:dyDescent="0.3">
      <c r="A16" s="64">
        <v>26678</v>
      </c>
      <c r="B16" s="57">
        <v>2.258</v>
      </c>
      <c r="C16" s="57">
        <v>0.35699999999999998</v>
      </c>
      <c r="D16" s="57">
        <v>5.1120000000000001</v>
      </c>
      <c r="E16" s="57">
        <f t="shared" si="0"/>
        <v>2.258</v>
      </c>
      <c r="F16" s="57">
        <f t="shared" si="1"/>
        <v>2.8540000000000001</v>
      </c>
      <c r="G16" s="57">
        <f t="shared" si="2"/>
        <v>0</v>
      </c>
      <c r="H16" s="57">
        <f>IF(Q15&gt;SetUp!$B$56,SetUp!$B$56,Q15)</f>
        <v>5.6539106838319857E-4</v>
      </c>
      <c r="I16" s="57">
        <f t="shared" si="17"/>
        <v>7.8640834031187782E-7</v>
      </c>
      <c r="J16" s="57">
        <f>MIN(F16,H16,(1-EXP(-SetUp!$B$52*H16/SetUp!$B$56))*F16)</f>
        <v>2.521179430468581E-4</v>
      </c>
      <c r="K16" s="57">
        <f t="shared" si="3"/>
        <v>3.1327312533634046E-4</v>
      </c>
      <c r="L16" s="57">
        <f>IF(I16&lt;=0,0,MIN(SetUp!$B$50*I16^SetUp!$B$55,I16))</f>
        <v>1.3712280933637385E-12</v>
      </c>
      <c r="M16" s="57">
        <f t="shared" si="4"/>
        <v>7.8640696908378445E-7</v>
      </c>
      <c r="N16" s="57">
        <f>IF(SetUp!$B$62=0,X16,(B16-E16)*(1-(H16/SetUp!$B$66/SetUp!$B$56)))</f>
        <v>0</v>
      </c>
      <c r="O16" s="57">
        <f>K16*SetUp!$B$65</f>
        <v>0</v>
      </c>
      <c r="P16" s="57">
        <f>MIN(SetUp!$B$54*L16^SetUp!$B$51,L16)</f>
        <v>1.1200645818073523E-12</v>
      </c>
      <c r="Q16" s="57">
        <f t="shared" si="5"/>
        <v>3.1327312533634046E-4</v>
      </c>
      <c r="R16" s="57">
        <f>IF((H16+N16-O16)&gt;SetUp!$B$56,T15+H16+N16-O16-SetUp!$B$56,T15)</f>
        <v>0</v>
      </c>
      <c r="S16" s="57">
        <f>R16*SetUp!$B$65</f>
        <v>0</v>
      </c>
      <c r="T16" s="57">
        <f>IF((R16-S16)&lt;SetUp!$B$53,R16-S16,SetUp!$B$53)</f>
        <v>0</v>
      </c>
      <c r="U16" s="57">
        <f t="shared" si="6"/>
        <v>7.8640696908378445E-7</v>
      </c>
      <c r="V16" s="57">
        <f>(L16-P16)/1000*SetUp!$B$13*1000000/SetUp!$B$48</f>
        <v>1.4285598594364698E-11</v>
      </c>
      <c r="W16" s="57">
        <f t="shared" si="18"/>
        <v>1.5730174116341768E-16</v>
      </c>
      <c r="X16" s="57">
        <f>MAX((SetUp!$B$56*(1-($H16/SetUp!$B$56)^2)*TANH(($B16-$D16)/SetUp!$B$56))/(1+$H16/SetUp!$B$56*TANH(($B16-$D16)/SetUp!$B$56)),0)</f>
        <v>0</v>
      </c>
      <c r="Z16" s="55">
        <v>13</v>
      </c>
      <c r="AA16" s="56">
        <v>31048</v>
      </c>
      <c r="AB16" s="56">
        <v>31412</v>
      </c>
      <c r="AC16" s="57" cm="1">
        <f t="array" ref="AC16">IFERROR(1 - SUM((INDEX($AS$3:$AS$2949,MATCH(AA16,$AP$3:$AP$2949,0)):INDEX($AS$3:$AS$2949,MATCH(AB16,$AP$3:$AP$2949,0)) - INDEX($AT$3:$AT$2949,MATCH(AA16,$AP$3:$AP$2949,0)):INDEX($AT$3:$AT$2949,MATCH(AB16,$AP$3:$AP$2949,0)))^2) / SUM((INDEX($AS$3:$AS$2949,MATCH(AA16,$AP$3:$AP$2949,0)):INDEX($AS$3:$AS$2949,MATCH(AB16,$AP$3:$AP$2949,0)) - AVERAGE(INDEX($AS$3:$AS$2949,MATCH(AA16,$AP$3:$AP$2949,0)):INDEX($AS$3:$AS$2949,MATCH(AB16,$AP$3:$AP$2949,0))))^2),"")</f>
        <v>0.81585159612095537</v>
      </c>
      <c r="AD16" s="57" cm="1">
        <f t="array" ref="AD16">IFERROR(1 - SUM((SQRT(INDEX($AS$3:$AS$2949,MATCH(AA16,$AP$3:$AP$2949,0)):INDEX($AS$3:$AS$2949,MATCH(AB16,$AP$3:$AP$2949,0))) - SQRT(INDEX($AT$3:$AT$2949,MATCH(AA16,$AP$3:$AP$2949,0)):INDEX($AT$3:$AT$2949,MATCH(AB16,$AP$3:$AP$2949,0))))^2) / SUM((SQRT(INDEX($AS$3:$AS$2949,MATCH(AA16,$AP$3:$AP$2949,0)):INDEX($AS$3:$AS$2949,MATCH(AB16,$AP$3:$AP$2949,0))) - SQRT(AVERAGE(INDEX($AS$3:$AS$2949,MATCH(AA16,$AP$3:$AP$2949,0)):INDEX($AS$3:$AS$2949,MATCH(AB16,$AP$3:$AP$2949,0)))))^2),"")</f>
        <v>0.9173427688370861</v>
      </c>
      <c r="AE16" s="57" t="str" cm="1">
        <f t="array" ref="AE16">IFERROR(1 - SUM((LOG(INDEX($AS$3:$AS$2949,MATCH(AA16,$AP$3:$AP$2949,0)):INDEX($AS$3:$AS$2949,MATCH(AB16,$AP$3:$AP$2949,0))) - LOG(INDEX($AT$3:$AT$2949,MATCH(AA16,$AP$3:$AP$2949,0)):INDEX($AT$3:$AT$2949,MATCH(AB16,$AP$3:$AP$2949,0))))^2) / SUM((LOG(INDEX($AS$3:$AS$2949,MATCH(AA16,$AP$3:$AP$2949,0)):INDEX($AS$3:$AS$2949,MATCH(AB16,$AP$3:$AP$2949,0))) - LOG(AVERAGE(INDEX($AS$3:$AS$2949,MATCH(AA16,$AP$3:$AP$2949,0)):INDEX($AS$3:$AS$2949,MATCH(AB16,$AP$3:$AP$2949,0)))))^2),"")</f>
        <v/>
      </c>
      <c r="AF16" s="57">
        <f>IFERROR(100*SUM(INDEX($AZ$3:$AZ$2949,MATCH(AA16,$AP$3:$AP$2949,0)):INDEX($AZ$3:$AZ$2949,MATCH(AB16,$AP$3:$AP$2949,0)))/SUM(INDEX($AS$3:$AS$2949,MATCH(AA16,$AP$3:$AP$2949,0)):INDEX($AS$3:$AS$2949,MATCH(AB16,$AP$3:$AP$2949,0))),"")</f>
        <v>-13.398296939948235</v>
      </c>
      <c r="AG16" s="57">
        <f>IFERROR(100*(1-(MAXA(INDEX($AT$3:$AT$2949,MATCH(AA16,$AP$3:$AP$2949,0)):INDEX($AT$3:$AT$2949,MATCH(AB16,$AP$3:$AP$2949,0)))/MAXA(INDEX($AS$3:$AS$2949,MATCH(AA16,$AP$3:$AP$2949,0)):INDEX($AS$3:$AS$2949,MATCH(AB16,$AP$3:$AP$2949,0))))),"")</f>
        <v>21.775056208931755</v>
      </c>
      <c r="AH16" s="57">
        <f>IFERROR(SQRT(SUMXMY2(INDEX($AS$3:$AS$2949,MATCH(AA16,$AP$3:$AP$2949,0)):INDEX($AS$3:$AS$2949,MATCH(AB16,$AP$3:$AP$2949,0)),INDEX($AT$3:$AT$2949,MATCH(AA16,$AP$3:$AP$2949,0)):INDEX($AT$3:$AT$2949,MATCH(AB16,$AP$3:$AP$2949,0)))/(1+MATCH(AB16,$AP$3:$AP$2949,0)-MATCH(AA16,$AP$3:$AP$2949,0))),"")</f>
        <v>50.04632416761082</v>
      </c>
      <c r="AI16" s="57">
        <f>IFERROR(RSQ(INDEX($AT$3:$AT$2949,MATCH(AA16,$AP$3:$AP$2949,0)):INDEX($AT$3:$AT$2949,MATCH(AB16,$AP$3:$AP$2949,0)),INDEX($AS$3:$AS$2949,MATCH(AA16,$AP$3:$AP$2949,0)):INDEX($AS$3:$AS$2949,MATCH(AB16,$AP$3:$AP$2949,0))),"")</f>
        <v>0.82773977678523114</v>
      </c>
      <c r="AK16" s="65">
        <v>7</v>
      </c>
      <c r="AL16" s="66">
        <f t="shared" si="19"/>
        <v>1.7185053763440856</v>
      </c>
      <c r="AM16" s="66">
        <f t="shared" si="20"/>
        <v>0.91743064061140323</v>
      </c>
      <c r="AN16" s="67">
        <f t="shared" si="21"/>
        <v>-0.4661461911960223</v>
      </c>
      <c r="AP16" s="64">
        <v>26678</v>
      </c>
      <c r="AQ16" s="55">
        <v>1</v>
      </c>
      <c r="AR16" s="55">
        <v>14</v>
      </c>
      <c r="AS16" s="66">
        <f t="shared" si="8"/>
        <v>0.35699999999999998</v>
      </c>
      <c r="AT16" s="66">
        <f t="shared" si="9"/>
        <v>1.4285598594364698E-11</v>
      </c>
      <c r="AU16" s="55" t="str">
        <f>IF(OR($AP16&lt;SetUp!$B$97,$AP16&gt;SetUp!$B$98),"Não","Sim")</f>
        <v>Sim</v>
      </c>
      <c r="AV16" s="68">
        <f t="shared" si="10"/>
        <v>0.59749476985158623</v>
      </c>
      <c r="AW16" s="68">
        <f t="shared" si="11"/>
        <v>3.7796294255342941E-6</v>
      </c>
      <c r="AX16" s="68">
        <f t="shared" si="12"/>
        <v>-0.44733178388780681</v>
      </c>
      <c r="AY16" s="68">
        <f t="shared" si="13"/>
        <v>-10.845101557116529</v>
      </c>
      <c r="AZ16" s="68">
        <f t="shared" si="14"/>
        <v>-0.35699999998571441</v>
      </c>
      <c r="BA16" s="68">
        <f t="shared" si="15"/>
        <v>-0.59749099022216068</v>
      </c>
      <c r="BB16" s="68">
        <f t="shared" si="16"/>
        <v>-10.397769773228722</v>
      </c>
    </row>
    <row r="17" spans="1:54" x14ac:dyDescent="0.3">
      <c r="A17" s="64">
        <v>26679</v>
      </c>
      <c r="B17" s="57">
        <v>10.51</v>
      </c>
      <c r="C17" s="57">
        <v>0.33600000000000002</v>
      </c>
      <c r="D17" s="57">
        <v>5.1120000000000001</v>
      </c>
      <c r="E17" s="57">
        <f t="shared" si="0"/>
        <v>5.1120000000000001</v>
      </c>
      <c r="F17" s="57">
        <f t="shared" si="1"/>
        <v>0</v>
      </c>
      <c r="G17" s="57">
        <f t="shared" si="2"/>
        <v>1.2766119247794805E-2</v>
      </c>
      <c r="H17" s="57">
        <f>IF(Q16&gt;SetUp!$B$56,SetUp!$B$56,Q16)</f>
        <v>3.1327312533634046E-4</v>
      </c>
      <c r="I17" s="57">
        <f t="shared" si="17"/>
        <v>1.2766905654763889E-2</v>
      </c>
      <c r="J17" s="57">
        <f>MIN(F17,H17,(1-EXP(-SetUp!$B$52*H17/SetUp!$B$56))*F17)</f>
        <v>0</v>
      </c>
      <c r="K17" s="57">
        <f t="shared" si="3"/>
        <v>3.1327312533634046E-4</v>
      </c>
      <c r="L17" s="57">
        <f>IF(I17&lt;=0,0,MIN(SetUp!$B$50*I17^SetUp!$B$55,I17))</f>
        <v>1.427268232123464E-5</v>
      </c>
      <c r="M17" s="57">
        <f t="shared" si="4"/>
        <v>1.2752632972442654E-2</v>
      </c>
      <c r="N17" s="57">
        <f>IF(SetUp!$B$62=0,X17,(B17-E17)*(1-(H17/SetUp!$B$66/SetUp!$B$56)))</f>
        <v>5.3852338807522049</v>
      </c>
      <c r="O17" s="57">
        <f>K17*SetUp!$B$65</f>
        <v>0</v>
      </c>
      <c r="P17" s="57">
        <f>MIN(SetUp!$B$54*L17^SetUp!$B$51,L17)</f>
        <v>8.8564482054168976E-6</v>
      </c>
      <c r="Q17" s="57">
        <f t="shared" si="5"/>
        <v>5.3855471538775408</v>
      </c>
      <c r="R17" s="57">
        <f>IF((H17+N17-O17)&gt;SetUp!$B$56,T16+H17+N17-O17-SetUp!$B$56,T16)</f>
        <v>0</v>
      </c>
      <c r="S17" s="57">
        <f>R17*SetUp!$B$65</f>
        <v>0</v>
      </c>
      <c r="T17" s="57">
        <f>IF((R17-S17)&lt;SetUp!$B$53,R17-S17,SetUp!$B$53)</f>
        <v>0</v>
      </c>
      <c r="U17" s="57">
        <f t="shared" si="6"/>
        <v>1.2752632972442654E-2</v>
      </c>
      <c r="V17" s="57">
        <f>(L17-P17)/1000*SetUp!$B$13*1000000/SetUp!$B$48</f>
        <v>3.0806284715566892E-4</v>
      </c>
      <c r="W17" s="57">
        <f t="shared" si="18"/>
        <v>-1.1328896262936816E-16</v>
      </c>
      <c r="X17" s="57">
        <f>MAX((SetUp!$B$56*(1-($H17/SetUp!$B$56)^2)*TANH(($B17-$D17)/SetUp!$B$56))/(1+$H17/SetUp!$B$56*TANH(($B17-$D17)/SetUp!$B$56)),0)</f>
        <v>5.3852338807522049</v>
      </c>
      <c r="AK17" s="65">
        <v>8</v>
      </c>
      <c r="AL17" s="66">
        <f t="shared" si="19"/>
        <v>0.53717204301075294</v>
      </c>
      <c r="AM17" s="66">
        <f t="shared" si="20"/>
        <v>0.44902889198319984</v>
      </c>
      <c r="AN17" s="67">
        <f t="shared" si="21"/>
        <v>-0.1640873760546557</v>
      </c>
      <c r="AP17" s="64">
        <v>26679</v>
      </c>
      <c r="AQ17" s="55">
        <v>1</v>
      </c>
      <c r="AR17" s="55">
        <v>15</v>
      </c>
      <c r="AS17" s="66">
        <f t="shared" si="8"/>
        <v>0.33600000000000002</v>
      </c>
      <c r="AT17" s="66">
        <f t="shared" si="9"/>
        <v>3.0806284715566892E-4</v>
      </c>
      <c r="AU17" s="55" t="str">
        <f>IF(OR($AP17&lt;SetUp!$B$97,$AP17&gt;SetUp!$B$98),"Não","Sim")</f>
        <v>Sim</v>
      </c>
      <c r="AV17" s="68">
        <f t="shared" si="10"/>
        <v>0.57965506984757753</v>
      </c>
      <c r="AW17" s="68">
        <f t="shared" si="11"/>
        <v>1.7551719207977004E-2</v>
      </c>
      <c r="AX17" s="68">
        <f t="shared" si="12"/>
        <v>-0.4736607226101559</v>
      </c>
      <c r="AY17" s="68">
        <f t="shared" si="13"/>
        <v>-3.5113606750949717</v>
      </c>
      <c r="AZ17" s="68">
        <f t="shared" si="14"/>
        <v>-0.33569193715284434</v>
      </c>
      <c r="BA17" s="68">
        <f t="shared" si="15"/>
        <v>-0.56210335063960049</v>
      </c>
      <c r="BB17" s="68">
        <f t="shared" si="16"/>
        <v>-3.0376999524848158</v>
      </c>
    </row>
    <row r="18" spans="1:54" x14ac:dyDescent="0.3">
      <c r="A18" s="64">
        <v>26680</v>
      </c>
      <c r="B18" s="57">
        <v>3.1739999999999999</v>
      </c>
      <c r="C18" s="57">
        <v>0.40200000000000002</v>
      </c>
      <c r="D18" s="57">
        <v>5.1120000000000001</v>
      </c>
      <c r="E18" s="57">
        <f t="shared" si="0"/>
        <v>3.1739999999999999</v>
      </c>
      <c r="F18" s="57">
        <f t="shared" si="1"/>
        <v>1.9380000000000002</v>
      </c>
      <c r="G18" s="57">
        <f t="shared" si="2"/>
        <v>0</v>
      </c>
      <c r="H18" s="57">
        <f>IF(Q17&gt;SetUp!$B$56,SetUp!$B$56,Q17)</f>
        <v>5.3855471538775408</v>
      </c>
      <c r="I18" s="57">
        <f t="shared" si="17"/>
        <v>1.2752632972442654E-2</v>
      </c>
      <c r="J18" s="57">
        <f>MIN(F18,H18,(1-EXP(-SetUp!$B$52*H18/SetUp!$B$56))*F18)</f>
        <v>1.102592149212857</v>
      </c>
      <c r="K18" s="57">
        <f t="shared" si="3"/>
        <v>4.282955004664684</v>
      </c>
      <c r="L18" s="57">
        <f>IF(I18&lt;=0,0,MIN(SetUp!$B$50*I18^SetUp!$B$55,I18))</f>
        <v>1.4246098805905928E-5</v>
      </c>
      <c r="M18" s="57">
        <f t="shared" si="4"/>
        <v>1.2738386873636749E-2</v>
      </c>
      <c r="N18" s="57">
        <f>IF(SetUp!$B$62=0,X18,(B18-E18)*(1-(H18/SetUp!$B$66/SetUp!$B$56)))</f>
        <v>0</v>
      </c>
      <c r="O18" s="57">
        <f>K18*SetUp!$B$65</f>
        <v>0</v>
      </c>
      <c r="P18" s="57">
        <f>MIN(SetUp!$B$54*L18^SetUp!$B$51,L18)</f>
        <v>8.8402330343656724E-6</v>
      </c>
      <c r="Q18" s="57">
        <f t="shared" si="5"/>
        <v>4.282955004664684</v>
      </c>
      <c r="R18" s="57">
        <f>IF((H18+N18-O18)&gt;SetUp!$B$56,T17+H18+N18-O18-SetUp!$B$56,T17)</f>
        <v>0</v>
      </c>
      <c r="S18" s="57">
        <f>R18*SetUp!$B$65</f>
        <v>0</v>
      </c>
      <c r="T18" s="57">
        <f>IF((R18-S18)&lt;SetUp!$B$53,R18-S18,SetUp!$B$53)</f>
        <v>0</v>
      </c>
      <c r="U18" s="57">
        <f t="shared" si="6"/>
        <v>1.2738386873636749E-2</v>
      </c>
      <c r="V18" s="57">
        <f>(L18-P18)/1000*SetUp!$B$13*1000000/SetUp!$B$48</f>
        <v>3.0747311975649975E-4</v>
      </c>
      <c r="W18" s="57">
        <f t="shared" si="18"/>
        <v>1.6902203649280662E-16</v>
      </c>
      <c r="X18" s="57">
        <f>MAX((SetUp!$B$56*(1-($H18/SetUp!$B$56)^2)*TANH(($B18-$D18)/SetUp!$B$56))/(1+$H18/SetUp!$B$56*TANH(($B18-$D18)/SetUp!$B$56)),0)</f>
        <v>0</v>
      </c>
      <c r="AK18" s="65">
        <v>9</v>
      </c>
      <c r="AL18" s="66">
        <f t="shared" si="19"/>
        <v>0.23356666666666651</v>
      </c>
      <c r="AM18" s="66">
        <f t="shared" si="20"/>
        <v>0.21011109636031261</v>
      </c>
      <c r="AN18" s="67">
        <f t="shared" si="21"/>
        <v>-0.10042344929222453</v>
      </c>
      <c r="AP18" s="64">
        <v>26680</v>
      </c>
      <c r="AQ18" s="55">
        <v>1</v>
      </c>
      <c r="AR18" s="55">
        <v>16</v>
      </c>
      <c r="AS18" s="66">
        <f t="shared" si="8"/>
        <v>0.40200000000000002</v>
      </c>
      <c r="AT18" s="66">
        <f t="shared" si="9"/>
        <v>3.0747311975649975E-4</v>
      </c>
      <c r="AU18" s="55" t="str">
        <f>IF(OR($AP18&lt;SetUp!$B$97,$AP18&gt;SetUp!$B$98),"Não","Sim")</f>
        <v>Sim</v>
      </c>
      <c r="AV18" s="68">
        <f t="shared" si="10"/>
        <v>0.63403469936589429</v>
      </c>
      <c r="AW18" s="68">
        <f t="shared" si="11"/>
        <v>1.7534911455621888E-2</v>
      </c>
      <c r="AX18" s="68">
        <f t="shared" si="12"/>
        <v>-0.39577394691552992</v>
      </c>
      <c r="AY18" s="68">
        <f t="shared" si="13"/>
        <v>-3.512192845585135</v>
      </c>
      <c r="AZ18" s="68">
        <f t="shared" si="14"/>
        <v>-0.40169252688024354</v>
      </c>
      <c r="BA18" s="68">
        <f t="shared" si="15"/>
        <v>-0.61649978791027238</v>
      </c>
      <c r="BB18" s="68">
        <f t="shared" si="16"/>
        <v>-3.1164188986696049</v>
      </c>
    </row>
    <row r="19" spans="1:54" x14ac:dyDescent="0.3">
      <c r="A19" s="64">
        <v>26681</v>
      </c>
      <c r="B19" s="57">
        <v>1.5449999999999999</v>
      </c>
      <c r="C19" s="57">
        <v>0.33600000000000002</v>
      </c>
      <c r="D19" s="57">
        <v>5.1120000000000001</v>
      </c>
      <c r="E19" s="57">
        <f t="shared" si="0"/>
        <v>1.5449999999999999</v>
      </c>
      <c r="F19" s="57">
        <f t="shared" si="1"/>
        <v>3.5670000000000002</v>
      </c>
      <c r="G19" s="57">
        <f t="shared" si="2"/>
        <v>0</v>
      </c>
      <c r="H19" s="57">
        <f>IF(Q18&gt;SetUp!$B$56,SetUp!$B$56,Q18)</f>
        <v>4.282955004664684</v>
      </c>
      <c r="I19" s="57">
        <f t="shared" si="17"/>
        <v>1.2738386873636749E-2</v>
      </c>
      <c r="J19" s="57">
        <f>MIN(F19,H19,(1-EXP(-SetUp!$B$52*H19/SetUp!$B$56))*F19)</f>
        <v>1.7402961153404051</v>
      </c>
      <c r="K19" s="57">
        <f t="shared" si="3"/>
        <v>2.542658889324279</v>
      </c>
      <c r="L19" s="57">
        <f>IF(I19&lt;=0,0,MIN(SetUp!$B$50*I19^SetUp!$B$55,I19))</f>
        <v>1.4219584575572948E-5</v>
      </c>
      <c r="M19" s="57">
        <f t="shared" si="4"/>
        <v>1.2724167289061176E-2</v>
      </c>
      <c r="N19" s="57">
        <f>IF(SetUp!$B$62=0,X19,(B19-E19)*(1-(H19/SetUp!$B$66/SetUp!$B$56)))</f>
        <v>0</v>
      </c>
      <c r="O19" s="57">
        <f>K19*SetUp!$B$65</f>
        <v>0</v>
      </c>
      <c r="P19" s="57">
        <f>MIN(SetUp!$B$54*L19^SetUp!$B$51,L19)</f>
        <v>8.8240596124053937E-6</v>
      </c>
      <c r="Q19" s="57">
        <f t="shared" si="5"/>
        <v>2.542658889324279</v>
      </c>
      <c r="R19" s="57">
        <f>IF((H19+N19-O19)&gt;SetUp!$B$56,T18+H19+N19-O19-SetUp!$B$56,T18)</f>
        <v>0</v>
      </c>
      <c r="S19" s="57">
        <f>R19*SetUp!$B$65</f>
        <v>0</v>
      </c>
      <c r="T19" s="57">
        <f>IF((R19-S19)&lt;SetUp!$B$53,R19-S19,SetUp!$B$53)</f>
        <v>0</v>
      </c>
      <c r="U19" s="57">
        <f t="shared" si="6"/>
        <v>1.2724167289061176E-2</v>
      </c>
      <c r="V19" s="57">
        <f>(L19-P19)/1000*SetUp!$B$13*1000000/SetUp!$B$48</f>
        <v>3.068849585357943E-4</v>
      </c>
      <c r="W19" s="57">
        <f t="shared" si="18"/>
        <v>-1.918868438709892E-17</v>
      </c>
      <c r="X19" s="57">
        <f>MAX((SetUp!$B$56*(1-($H19/SetUp!$B$56)^2)*TANH(($B19-$D19)/SetUp!$B$56))/(1+$H19/SetUp!$B$56*TANH(($B19-$D19)/SetUp!$B$56)),0)</f>
        <v>0</v>
      </c>
      <c r="AK19" s="65">
        <v>10</v>
      </c>
      <c r="AL19" s="66">
        <f t="shared" si="19"/>
        <v>0.16077419354838712</v>
      </c>
      <c r="AM19" s="66">
        <f t="shared" si="20"/>
        <v>0.11096616137314275</v>
      </c>
      <c r="AN19" s="67">
        <f t="shared" si="21"/>
        <v>-0.3098011632087832</v>
      </c>
      <c r="AP19" s="64">
        <v>26681</v>
      </c>
      <c r="AQ19" s="55">
        <v>1</v>
      </c>
      <c r="AR19" s="55">
        <v>17</v>
      </c>
      <c r="AS19" s="66">
        <f t="shared" si="8"/>
        <v>0.33600000000000002</v>
      </c>
      <c r="AT19" s="66">
        <f t="shared" si="9"/>
        <v>3.068849585357943E-4</v>
      </c>
      <c r="AU19" s="55" t="str">
        <f>IF(OR($AP19&lt;SetUp!$B$97,$AP19&gt;SetUp!$B$98),"Não","Sim")</f>
        <v>Sim</v>
      </c>
      <c r="AV19" s="68">
        <f t="shared" si="10"/>
        <v>0.57965506984757753</v>
      </c>
      <c r="AW19" s="68">
        <f t="shared" si="11"/>
        <v>1.7518132278750331E-2</v>
      </c>
      <c r="AX19" s="68">
        <f t="shared" si="12"/>
        <v>-0.4736607226101559</v>
      </c>
      <c r="AY19" s="68">
        <f t="shared" si="13"/>
        <v>-3.5130243972801023</v>
      </c>
      <c r="AZ19" s="68">
        <f t="shared" si="14"/>
        <v>-0.33569311504146421</v>
      </c>
      <c r="BA19" s="68">
        <f t="shared" si="15"/>
        <v>-0.56213693756882721</v>
      </c>
      <c r="BB19" s="68">
        <f t="shared" si="16"/>
        <v>-3.0393636746699464</v>
      </c>
    </row>
    <row r="20" spans="1:54" x14ac:dyDescent="0.3">
      <c r="A20" s="64">
        <v>26682</v>
      </c>
      <c r="B20" s="57">
        <v>0.29799999999999999</v>
      </c>
      <c r="C20" s="57">
        <v>0.316</v>
      </c>
      <c r="D20" s="57">
        <v>5.1120000000000001</v>
      </c>
      <c r="E20" s="57">
        <f t="shared" si="0"/>
        <v>0.29799999999999999</v>
      </c>
      <c r="F20" s="57">
        <f t="shared" si="1"/>
        <v>4.8140000000000001</v>
      </c>
      <c r="G20" s="57">
        <f t="shared" si="2"/>
        <v>0</v>
      </c>
      <c r="H20" s="57">
        <f>IF(Q19&gt;SetUp!$B$56,SetUp!$B$56,Q19)</f>
        <v>2.542658889324279</v>
      </c>
      <c r="I20" s="57">
        <f t="shared" si="17"/>
        <v>1.2724167289061176E-2</v>
      </c>
      <c r="J20" s="57">
        <f>MIN(F20,H20,(1-EXP(-SetUp!$B$52*H20/SetUp!$B$56))*F20)</f>
        <v>1.578323943926337</v>
      </c>
      <c r="K20" s="57">
        <f t="shared" si="3"/>
        <v>0.96433494539794196</v>
      </c>
      <c r="L20" s="57">
        <f>IF(I20&lt;=0,0,MIN(SetUp!$B$50*I20^SetUp!$B$55,I20))</f>
        <v>1.4193139398188181E-5</v>
      </c>
      <c r="M20" s="57">
        <f t="shared" si="4"/>
        <v>1.2709974149662987E-2</v>
      </c>
      <c r="N20" s="57">
        <f>IF(SetUp!$B$62=0,X20,(B20-E20)*(1-(H20/SetUp!$B$66/SetUp!$B$56)))</f>
        <v>0</v>
      </c>
      <c r="O20" s="57">
        <f>K20*SetUp!$B$65</f>
        <v>0</v>
      </c>
      <c r="P20" s="57">
        <f>MIN(SetUp!$B$54*L20^SetUp!$B$51,L20)</f>
        <v>8.8079278010296423E-6</v>
      </c>
      <c r="Q20" s="57">
        <f t="shared" si="5"/>
        <v>0.96433494539794196</v>
      </c>
      <c r="R20" s="57">
        <f>IF((H20+N20-O20)&gt;SetUp!$B$56,T19+H20+N20-O20-SetUp!$B$56,T19)</f>
        <v>0</v>
      </c>
      <c r="S20" s="57">
        <f>R20*SetUp!$B$65</f>
        <v>0</v>
      </c>
      <c r="T20" s="57">
        <f>IF((R20-S20)&lt;SetUp!$B$53,R20-S20,SetUp!$B$53)</f>
        <v>0</v>
      </c>
      <c r="U20" s="57">
        <f t="shared" si="6"/>
        <v>1.2709974149662987E-2</v>
      </c>
      <c r="V20" s="57">
        <f>(L20-P20)/1000*SetUp!$B$13*1000000/SetUp!$B$48</f>
        <v>3.0629835817315166E-4</v>
      </c>
      <c r="W20" s="57">
        <f t="shared" si="18"/>
        <v>-2.2693706722837215E-17</v>
      </c>
      <c r="X20" s="57">
        <f>MAX((SetUp!$B$56*(1-($H20/SetUp!$B$56)^2)*TANH(($B20-$D20)/SetUp!$B$56))/(1+$H20/SetUp!$B$56*TANH(($B20-$D20)/SetUp!$B$56)),0)</f>
        <v>0</v>
      </c>
      <c r="AK20" s="65">
        <v>11</v>
      </c>
      <c r="AL20" s="66" t="e">
        <f t="shared" si="19"/>
        <v>#DIV/0!</v>
      </c>
      <c r="AM20" s="66" t="e">
        <f t="shared" si="20"/>
        <v>#DIV/0!</v>
      </c>
      <c r="AN20" s="67" t="str">
        <f t="shared" si="21"/>
        <v/>
      </c>
      <c r="AP20" s="64">
        <v>26682</v>
      </c>
      <c r="AQ20" s="55">
        <v>1</v>
      </c>
      <c r="AR20" s="55">
        <v>18</v>
      </c>
      <c r="AS20" s="66">
        <f t="shared" si="8"/>
        <v>0.316</v>
      </c>
      <c r="AT20" s="66">
        <f t="shared" si="9"/>
        <v>3.0629835817315166E-4</v>
      </c>
      <c r="AU20" s="55" t="str">
        <f>IF(OR($AP20&lt;SetUp!$B$97,$AP20&gt;SetUp!$B$98),"Não","Sim")</f>
        <v>Sim</v>
      </c>
      <c r="AV20" s="68">
        <f t="shared" si="10"/>
        <v>0.56213877290220782</v>
      </c>
      <c r="AW20" s="68">
        <f t="shared" si="11"/>
        <v>1.750138160755178E-2</v>
      </c>
      <c r="AX20" s="68">
        <f t="shared" si="12"/>
        <v>-0.50031291738159622</v>
      </c>
      <c r="AY20" s="68">
        <f t="shared" si="13"/>
        <v>-3.5138553311015288</v>
      </c>
      <c r="AZ20" s="68">
        <f t="shared" si="14"/>
        <v>-0.31569370164182686</v>
      </c>
      <c r="BA20" s="68">
        <f t="shared" si="15"/>
        <v>-0.54463739129465605</v>
      </c>
      <c r="BB20" s="68">
        <f t="shared" si="16"/>
        <v>-3.0135424137199327</v>
      </c>
    </row>
    <row r="21" spans="1:54" x14ac:dyDescent="0.3">
      <c r="A21" s="64">
        <v>26683</v>
      </c>
      <c r="B21" s="57">
        <v>1.23</v>
      </c>
      <c r="C21" s="57">
        <v>0.29699999999999999</v>
      </c>
      <c r="D21" s="57">
        <v>5.1120000000000001</v>
      </c>
      <c r="E21" s="57">
        <f t="shared" si="0"/>
        <v>1.23</v>
      </c>
      <c r="F21" s="57">
        <f t="shared" si="1"/>
        <v>3.8820000000000001</v>
      </c>
      <c r="G21" s="57">
        <f t="shared" si="2"/>
        <v>0</v>
      </c>
      <c r="H21" s="57">
        <f>IF(Q20&gt;SetUp!$B$56,SetUp!$B$56,Q20)</f>
        <v>0.96433494539794196</v>
      </c>
      <c r="I21" s="57">
        <f t="shared" si="17"/>
        <v>1.2709974149662987E-2</v>
      </c>
      <c r="J21" s="57">
        <f>MIN(F21,H21,(1-EXP(-SetUp!$B$52*H21/SetUp!$B$56))*F21)</f>
        <v>0.54299402796987184</v>
      </c>
      <c r="K21" s="57">
        <f t="shared" si="3"/>
        <v>0.42134091742807012</v>
      </c>
      <c r="L21" s="57">
        <f>IF(I21&lt;=0,0,MIN(SetUp!$B$50*I21^SetUp!$B$55,I21))</f>
        <v>1.4166763042653559E-5</v>
      </c>
      <c r="M21" s="57">
        <f t="shared" si="4"/>
        <v>1.2695807386620335E-2</v>
      </c>
      <c r="N21" s="57">
        <f>IF(SetUp!$B$62=0,X21,(B21-E21)*(1-(H21/SetUp!$B$66/SetUp!$B$56)))</f>
        <v>0</v>
      </c>
      <c r="O21" s="57">
        <f>K21*SetUp!$B$65</f>
        <v>0</v>
      </c>
      <c r="P21" s="57">
        <f>MIN(SetUp!$B$54*L21^SetUp!$B$51,L21)</f>
        <v>8.7918374622944015E-6</v>
      </c>
      <c r="Q21" s="57">
        <f t="shared" si="5"/>
        <v>0.42134091742807012</v>
      </c>
      <c r="R21" s="57">
        <f>IF((H21+N21-O21)&gt;SetUp!$B$56,T20+H21+N21-O21-SetUp!$B$56,T20)</f>
        <v>0</v>
      </c>
      <c r="S21" s="57">
        <f>R21*SetUp!$B$65</f>
        <v>0</v>
      </c>
      <c r="T21" s="57">
        <f>IF((R21-S21)&lt;SetUp!$B$53,R21-S21,SetUp!$B$53)</f>
        <v>0</v>
      </c>
      <c r="U21" s="57">
        <f t="shared" si="6"/>
        <v>1.2695807386620335E-2</v>
      </c>
      <c r="V21" s="57">
        <f>(L21-P21)/1000*SetUp!$B$13*1000000/SetUp!$B$48</f>
        <v>3.0571331337018532E-4</v>
      </c>
      <c r="W21" s="57">
        <f t="shared" si="18"/>
        <v>-1.2419366479232002E-16</v>
      </c>
      <c r="X21" s="57">
        <f>MAX((SetUp!$B$56*(1-($H21/SetUp!$B$56)^2)*TANH(($B21-$D21)/SetUp!$B$56))/(1+$H21/SetUp!$B$56*TANH(($B21-$D21)/SetUp!$B$56)),0)</f>
        <v>0</v>
      </c>
      <c r="AK21" s="65">
        <v>12</v>
      </c>
      <c r="AL21" s="66">
        <f t="shared" si="19"/>
        <v>1.3264516129032264</v>
      </c>
      <c r="AM21" s="66">
        <f t="shared" si="20"/>
        <v>0.15711326243473128</v>
      </c>
      <c r="AN21" s="67">
        <f t="shared" si="21"/>
        <v>-0.88155371752245459</v>
      </c>
      <c r="AP21" s="64">
        <v>26683</v>
      </c>
      <c r="AQ21" s="55">
        <v>1</v>
      </c>
      <c r="AR21" s="55">
        <v>19</v>
      </c>
      <c r="AS21" s="66">
        <f t="shared" si="8"/>
        <v>0.29699999999999999</v>
      </c>
      <c r="AT21" s="66">
        <f t="shared" si="9"/>
        <v>3.0571331337018532E-4</v>
      </c>
      <c r="AU21" s="55" t="str">
        <f>IF(OR($AP21&lt;SetUp!$B$97,$AP21&gt;SetUp!$B$98),"Não","Sim")</f>
        <v>Sim</v>
      </c>
      <c r="AV21" s="68">
        <f t="shared" si="10"/>
        <v>0.54497706373754851</v>
      </c>
      <c r="AW21" s="68">
        <f t="shared" si="11"/>
        <v>1.7484659372438038E-2</v>
      </c>
      <c r="AX21" s="68">
        <f t="shared" si="12"/>
        <v>-0.52724355068278772</v>
      </c>
      <c r="AY21" s="68">
        <f t="shared" si="13"/>
        <v>-3.514685647969011</v>
      </c>
      <c r="AZ21" s="68">
        <f t="shared" si="14"/>
        <v>-0.29669428668662978</v>
      </c>
      <c r="BA21" s="68">
        <f t="shared" si="15"/>
        <v>-0.52749240436511047</v>
      </c>
      <c r="BB21" s="68">
        <f t="shared" si="16"/>
        <v>-2.9874420972862232</v>
      </c>
    </row>
    <row r="22" spans="1:54" x14ac:dyDescent="0.3">
      <c r="A22" s="64">
        <v>26684</v>
      </c>
      <c r="B22" s="57">
        <v>1.165</v>
      </c>
      <c r="C22" s="57">
        <v>0.22700000000000001</v>
      </c>
      <c r="D22" s="57">
        <v>5.1120000000000001</v>
      </c>
      <c r="E22" s="57">
        <f t="shared" si="0"/>
        <v>1.165</v>
      </c>
      <c r="F22" s="57">
        <f t="shared" si="1"/>
        <v>3.9470000000000001</v>
      </c>
      <c r="G22" s="57">
        <f t="shared" si="2"/>
        <v>0</v>
      </c>
      <c r="H22" s="57">
        <f>IF(Q21&gt;SetUp!$B$56,SetUp!$B$56,Q21)</f>
        <v>0.42134091742807012</v>
      </c>
      <c r="I22" s="57">
        <f t="shared" si="17"/>
        <v>1.2695807386620335E-2</v>
      </c>
      <c r="J22" s="57">
        <f>MIN(F22,H22,(1-EXP(-SetUp!$B$52*H22/SetUp!$B$56))*F22)</f>
        <v>0.25147998848157388</v>
      </c>
      <c r="K22" s="57">
        <f t="shared" si="3"/>
        <v>0.16986092894649624</v>
      </c>
      <c r="L22" s="57">
        <f>IF(I22&lt;=0,0,MIN(SetUp!$B$50*I22^SetUp!$B$55,I22))</f>
        <v>1.414045527881565E-5</v>
      </c>
      <c r="M22" s="57">
        <f t="shared" si="4"/>
        <v>1.2681666931341519E-2</v>
      </c>
      <c r="N22" s="57">
        <f>IF(SetUp!$B$62=0,X22,(B22-E22)*(1-(H22/SetUp!$B$66/SetUp!$B$56)))</f>
        <v>0</v>
      </c>
      <c r="O22" s="57">
        <f>K22*SetUp!$B$65</f>
        <v>0</v>
      </c>
      <c r="P22" s="57">
        <f>MIN(SetUp!$B$54*L22^SetUp!$B$51,L22)</f>
        <v>8.7757884588150983E-6</v>
      </c>
      <c r="Q22" s="57">
        <f t="shared" si="5"/>
        <v>0.16986092894649624</v>
      </c>
      <c r="R22" s="57">
        <f>IF((H22+N22-O22)&gt;SetUp!$B$56,T21+H22+N22-O22-SetUp!$B$56,T21)</f>
        <v>0</v>
      </c>
      <c r="S22" s="57">
        <f>R22*SetUp!$B$65</f>
        <v>0</v>
      </c>
      <c r="T22" s="57">
        <f>IF((R22-S22)&lt;SetUp!$B$53,R22-S22,SetUp!$B$53)</f>
        <v>0</v>
      </c>
      <c r="U22" s="57">
        <f t="shared" si="6"/>
        <v>1.2681666931341519E-2</v>
      </c>
      <c r="V22" s="57">
        <f>(L22-P22)/1000*SetUp!$B$13*1000000/SetUp!$B$48</f>
        <v>3.0512981885041739E-4</v>
      </c>
      <c r="W22" s="57">
        <f t="shared" si="18"/>
        <v>6.0689910670770619E-17</v>
      </c>
      <c r="X22" s="57">
        <f>MAX((SetUp!$B$56*(1-($H22/SetUp!$B$56)^2)*TANH(($B22-$D22)/SetUp!$B$56))/(1+$H22/SetUp!$B$56*TANH(($B22-$D22)/SetUp!$B$56)),0)</f>
        <v>0</v>
      </c>
      <c r="AP22" s="64">
        <v>26684</v>
      </c>
      <c r="AQ22" s="55">
        <v>1</v>
      </c>
      <c r="AR22" s="55">
        <v>20</v>
      </c>
      <c r="AS22" s="66">
        <f t="shared" si="8"/>
        <v>0.22700000000000001</v>
      </c>
      <c r="AT22" s="66">
        <f t="shared" si="9"/>
        <v>3.0512981885041739E-4</v>
      </c>
      <c r="AU22" s="55" t="str">
        <f>IF(OR($AP22&lt;SetUp!$B$97,$AP22&gt;SetUp!$B$98),"Não","Sim")</f>
        <v>Sim</v>
      </c>
      <c r="AV22" s="68">
        <f t="shared" si="10"/>
        <v>0.47644516998286385</v>
      </c>
      <c r="AW22" s="68">
        <f t="shared" si="11"/>
        <v>1.7467965504042463E-2</v>
      </c>
      <c r="AX22" s="68">
        <f t="shared" si="12"/>
        <v>-0.64397414280687726</v>
      </c>
      <c r="AY22" s="68">
        <f t="shared" si="13"/>
        <v>-3.5155153488000899</v>
      </c>
      <c r="AZ22" s="68">
        <f t="shared" si="14"/>
        <v>-0.22669487018114959</v>
      </c>
      <c r="BA22" s="68">
        <f t="shared" si="15"/>
        <v>-0.4589772044788214</v>
      </c>
      <c r="BB22" s="68">
        <f t="shared" si="16"/>
        <v>-2.8715412059932124</v>
      </c>
    </row>
    <row r="23" spans="1:54" x14ac:dyDescent="0.3">
      <c r="A23" s="64">
        <v>26685</v>
      </c>
      <c r="B23" s="57">
        <v>0.64800000000000002</v>
      </c>
      <c r="C23" s="57">
        <v>0.21199999999999999</v>
      </c>
      <c r="D23" s="57">
        <v>5.1120000000000001</v>
      </c>
      <c r="E23" s="57">
        <f t="shared" si="0"/>
        <v>0.64800000000000002</v>
      </c>
      <c r="F23" s="57">
        <f t="shared" si="1"/>
        <v>4.4640000000000004</v>
      </c>
      <c r="G23" s="57">
        <f t="shared" si="2"/>
        <v>0</v>
      </c>
      <c r="H23" s="57">
        <f>IF(Q22&gt;SetUp!$B$56,SetUp!$B$56,Q22)</f>
        <v>0.16986092894649624</v>
      </c>
      <c r="I23" s="57">
        <f t="shared" si="17"/>
        <v>1.2681666931341519E-2</v>
      </c>
      <c r="J23" s="57">
        <f>MIN(F23,H23,(1-EXP(-SetUp!$B$52*H23/SetUp!$B$56))*F23)</f>
        <v>0.11691956704323145</v>
      </c>
      <c r="K23" s="57">
        <f t="shared" si="3"/>
        <v>5.2941361903264789E-2</v>
      </c>
      <c r="L23" s="57">
        <f>IF(I23&lt;=0,0,MIN(SetUp!$B$50*I23^SetUp!$B$55,I23))</f>
        <v>1.4114215877461239E-5</v>
      </c>
      <c r="M23" s="57">
        <f t="shared" si="4"/>
        <v>1.2667552715464058E-2</v>
      </c>
      <c r="N23" s="57">
        <f>IF(SetUp!$B$62=0,X23,(B23-E23)*(1-(H23/SetUp!$B$66/SetUp!$B$56)))</f>
        <v>0</v>
      </c>
      <c r="O23" s="57">
        <f>K23*SetUp!$B$65</f>
        <v>0</v>
      </c>
      <c r="P23" s="57">
        <f>MIN(SetUp!$B$54*L23^SetUp!$B$51,L23)</f>
        <v>8.7597806537641173E-6</v>
      </c>
      <c r="Q23" s="57">
        <f t="shared" si="5"/>
        <v>5.2941361903264789E-2</v>
      </c>
      <c r="R23" s="57">
        <f>IF((H23+N23-O23)&gt;SetUp!$B$56,T22+H23+N23-O23-SetUp!$B$56,T22)</f>
        <v>0</v>
      </c>
      <c r="S23" s="57">
        <f>R23*SetUp!$B$65</f>
        <v>0</v>
      </c>
      <c r="T23" s="57">
        <f>IF((R23-S23)&lt;SetUp!$B$53,R23-S23,SetUp!$B$53)</f>
        <v>0</v>
      </c>
      <c r="U23" s="57">
        <f t="shared" si="6"/>
        <v>1.2667552715464058E-2</v>
      </c>
      <c r="V23" s="57">
        <f>(L23-P23)/1000*SetUp!$B$13*1000000/SetUp!$B$48</f>
        <v>3.0454786935916908E-4</v>
      </c>
      <c r="W23" s="57">
        <f t="shared" si="18"/>
        <v>-5.8580798632107411E-17</v>
      </c>
      <c r="X23" s="57">
        <f>MAX((SetUp!$B$56*(1-($H23/SetUp!$B$56)^2)*TANH(($B23-$D23)/SetUp!$B$56))/(1+$H23/SetUp!$B$56*TANH(($B23-$D23)/SetUp!$B$56)),0)</f>
        <v>0</v>
      </c>
      <c r="AK23" s="53" t="s">
        <v>141</v>
      </c>
      <c r="AL23" s="62" t="s">
        <v>176</v>
      </c>
      <c r="AM23" s="62" t="s">
        <v>177</v>
      </c>
      <c r="AN23" s="63" t="s">
        <v>173</v>
      </c>
      <c r="AP23" s="64">
        <v>26685</v>
      </c>
      <c r="AQ23" s="55">
        <v>1</v>
      </c>
      <c r="AR23" s="55">
        <v>21</v>
      </c>
      <c r="AS23" s="66">
        <f t="shared" si="8"/>
        <v>0.21199999999999999</v>
      </c>
      <c r="AT23" s="66">
        <f t="shared" si="9"/>
        <v>3.0454786935916908E-4</v>
      </c>
      <c r="AU23" s="55" t="str">
        <f>IF(OR($AP23&lt;SetUp!$B$97,$AP23&gt;SetUp!$B$98),"Não","Sim")</f>
        <v>Sim</v>
      </c>
      <c r="AV23" s="68">
        <f t="shared" si="10"/>
        <v>0.46043457732885351</v>
      </c>
      <c r="AW23" s="68">
        <f t="shared" si="11"/>
        <v>1.7451299933218988E-2</v>
      </c>
      <c r="AX23" s="68">
        <f t="shared" si="12"/>
        <v>-0.67366413907124856</v>
      </c>
      <c r="AY23" s="68">
        <f t="shared" si="13"/>
        <v>-3.5163444345102617</v>
      </c>
      <c r="AZ23" s="68">
        <f t="shared" si="14"/>
        <v>-0.21169545213064084</v>
      </c>
      <c r="BA23" s="68">
        <f t="shared" si="15"/>
        <v>-0.44298327739563453</v>
      </c>
      <c r="BB23" s="68">
        <f t="shared" si="16"/>
        <v>-2.8426802954390133</v>
      </c>
    </row>
    <row r="24" spans="1:54" x14ac:dyDescent="0.3">
      <c r="A24" s="64">
        <v>26686</v>
      </c>
      <c r="B24" s="57">
        <v>0.52</v>
      </c>
      <c r="C24" s="57">
        <v>0.27800000000000002</v>
      </c>
      <c r="D24" s="57">
        <v>5.1120000000000001</v>
      </c>
      <c r="E24" s="57">
        <f t="shared" si="0"/>
        <v>0.52</v>
      </c>
      <c r="F24" s="57">
        <f t="shared" si="1"/>
        <v>4.5920000000000005</v>
      </c>
      <c r="G24" s="57">
        <f t="shared" si="2"/>
        <v>0</v>
      </c>
      <c r="H24" s="57">
        <f>IF(Q23&gt;SetUp!$B$56,SetUp!$B$56,Q23)</f>
        <v>5.2941361903264789E-2</v>
      </c>
      <c r="I24" s="57">
        <f t="shared" si="17"/>
        <v>1.2667552715464058E-2</v>
      </c>
      <c r="J24" s="57">
        <f>MIN(F24,H24,(1-EXP(-SetUp!$B$52*H24/SetUp!$B$56))*F24)</f>
        <v>3.7828750084490353E-2</v>
      </c>
      <c r="K24" s="57">
        <f t="shared" si="3"/>
        <v>1.5112611818774435E-2</v>
      </c>
      <c r="L24" s="57">
        <f>IF(I24&lt;=0,0,MIN(SetUp!$B$50*I24^SetUp!$B$55,I24))</f>
        <v>1.4088044610312765E-5</v>
      </c>
      <c r="M24" s="57">
        <f t="shared" si="4"/>
        <v>1.2653464670853746E-2</v>
      </c>
      <c r="N24" s="57">
        <f>IF(SetUp!$B$62=0,X24,(B24-E24)*(1-(H24/SetUp!$B$66/SetUp!$B$56)))</f>
        <v>0</v>
      </c>
      <c r="O24" s="57">
        <f>K24*SetUp!$B$65</f>
        <v>0</v>
      </c>
      <c r="P24" s="57">
        <f>MIN(SetUp!$B$54*L24^SetUp!$B$51,L24)</f>
        <v>8.7438139108680537E-6</v>
      </c>
      <c r="Q24" s="57">
        <f t="shared" si="5"/>
        <v>1.5112611818774435E-2</v>
      </c>
      <c r="R24" s="57">
        <f>IF((H24+N24-O24)&gt;SetUp!$B$56,T23+H24+N24-O24-SetUp!$B$56,T23)</f>
        <v>0</v>
      </c>
      <c r="S24" s="57">
        <f>R24*SetUp!$B$65</f>
        <v>0</v>
      </c>
      <c r="T24" s="57">
        <f>IF((R24-S24)&lt;SetUp!$B$53,R24-S24,SetUp!$B$53)</f>
        <v>0</v>
      </c>
      <c r="U24" s="57">
        <f t="shared" si="6"/>
        <v>1.2653464670853746E-2</v>
      </c>
      <c r="V24" s="57">
        <f>(L24-P24)/1000*SetUp!$B$13*1000000/SetUp!$B$48</f>
        <v>3.0396745966345708E-4</v>
      </c>
      <c r="W24" s="57">
        <f t="shared" si="18"/>
        <v>-5.3625655890669754E-17</v>
      </c>
      <c r="X24" s="57">
        <f>MAX((SetUp!$B$56*(1-($H24/SetUp!$B$56)^2)*TANH(($B24-$D24)/SetUp!$B$56))/(1+$H24/SetUp!$B$56*TANH(($B24-$D24)/SetUp!$B$56)),0)</f>
        <v>0</v>
      </c>
      <c r="AK24" s="65" t="s">
        <v>165</v>
      </c>
      <c r="AL24" s="66">
        <f>AVERAGE($AL$31:$AL$396)</f>
        <v>16.864275114155262</v>
      </c>
      <c r="AM24" s="66">
        <f>AVERAGE($AM$31:$AM$396)</f>
        <v>16.589517100733541</v>
      </c>
      <c r="AN24" s="67">
        <f t="shared" ref="AN24:AN28" si="22">IFERROR((AM24-AL24)/AL24,"")</f>
        <v>-1.62923109094146E-2</v>
      </c>
      <c r="AP24" s="64">
        <v>26686</v>
      </c>
      <c r="AQ24" s="55">
        <v>1</v>
      </c>
      <c r="AR24" s="55">
        <v>22</v>
      </c>
      <c r="AS24" s="66">
        <f t="shared" si="8"/>
        <v>0.27800000000000002</v>
      </c>
      <c r="AT24" s="66">
        <f t="shared" si="9"/>
        <v>3.0396745966345708E-4</v>
      </c>
      <c r="AU24" s="55" t="str">
        <f>IF(OR($AP24&lt;SetUp!$B$97,$AP24&gt;SetUp!$B$98),"Não","Sim")</f>
        <v>Sim</v>
      </c>
      <c r="AV24" s="68">
        <f t="shared" si="10"/>
        <v>0.52725705305856274</v>
      </c>
      <c r="AW24" s="68">
        <f t="shared" si="11"/>
        <v>1.7434662591041362E-2</v>
      </c>
      <c r="AX24" s="68">
        <f t="shared" si="12"/>
        <v>-0.55595520408192367</v>
      </c>
      <c r="AY24" s="68">
        <f t="shared" si="13"/>
        <v>-3.517172906012981</v>
      </c>
      <c r="AZ24" s="68">
        <f t="shared" si="14"/>
        <v>-0.27769603254033659</v>
      </c>
      <c r="BA24" s="68">
        <f t="shared" si="15"/>
        <v>-0.50982239046752142</v>
      </c>
      <c r="BB24" s="68">
        <f t="shared" si="16"/>
        <v>-2.9612177019310573</v>
      </c>
    </row>
    <row r="25" spans="1:54" x14ac:dyDescent="0.3">
      <c r="A25" s="64">
        <v>26687</v>
      </c>
      <c r="B25" s="57">
        <v>7.0000000000000001E-3</v>
      </c>
      <c r="C25" s="57">
        <v>0.22700000000000001</v>
      </c>
      <c r="D25" s="57">
        <v>5.1120000000000001</v>
      </c>
      <c r="E25" s="57">
        <f t="shared" si="0"/>
        <v>7.0000000000000001E-3</v>
      </c>
      <c r="F25" s="57">
        <f t="shared" si="1"/>
        <v>5.1050000000000004</v>
      </c>
      <c r="G25" s="57">
        <f t="shared" si="2"/>
        <v>0</v>
      </c>
      <c r="H25" s="57">
        <f>IF(Q24&gt;SetUp!$B$56,SetUp!$B$56,Q24)</f>
        <v>1.5112611818774435E-2</v>
      </c>
      <c r="I25" s="57">
        <f t="shared" si="17"/>
        <v>1.2653464670853746E-2</v>
      </c>
      <c r="J25" s="57">
        <f>MIN(F25,H25,(1-EXP(-SetUp!$B$52*H25/SetUp!$B$56))*F25)</f>
        <v>1.2040447847069471E-2</v>
      </c>
      <c r="K25" s="57">
        <f t="shared" si="3"/>
        <v>3.072163971704964E-3</v>
      </c>
      <c r="L25" s="57">
        <f>IF(I25&lt;=0,0,MIN(SetUp!$B$50*I25^SetUp!$B$55,I25))</f>
        <v>1.4061941250023752E-5</v>
      </c>
      <c r="M25" s="57">
        <f t="shared" si="4"/>
        <v>1.2639402729603722E-2</v>
      </c>
      <c r="N25" s="57">
        <f>IF(SetUp!$B$62=0,X25,(B25-E25)*(1-(H25/SetUp!$B$66/SetUp!$B$56)))</f>
        <v>0</v>
      </c>
      <c r="O25" s="57">
        <f>K25*SetUp!$B$65</f>
        <v>0</v>
      </c>
      <c r="P25" s="57">
        <f>MIN(SetUp!$B$54*L25^SetUp!$B$51,L25)</f>
        <v>8.7278880944050106E-6</v>
      </c>
      <c r="Q25" s="57">
        <f t="shared" si="5"/>
        <v>3.072163971704964E-3</v>
      </c>
      <c r="R25" s="57">
        <f>IF((H25+N25-O25)&gt;SetUp!$B$56,T24+H25+N25-O25-SetUp!$B$56,T24)</f>
        <v>0</v>
      </c>
      <c r="S25" s="57">
        <f>R25*SetUp!$B$65</f>
        <v>0</v>
      </c>
      <c r="T25" s="57">
        <f>IF((R25-S25)&lt;SetUp!$B$53,R25-S25,SetUp!$B$53)</f>
        <v>0</v>
      </c>
      <c r="U25" s="57">
        <f t="shared" si="6"/>
        <v>1.2639402729603722E-2</v>
      </c>
      <c r="V25" s="57">
        <f>(L25-P25)/1000*SetUp!$B$13*1000000/SetUp!$B$48</f>
        <v>3.0338858455188766E-4</v>
      </c>
      <c r="W25" s="57">
        <f t="shared" si="18"/>
        <v>4.0826988057657276E-19</v>
      </c>
      <c r="X25" s="57">
        <f>MAX((SetUp!$B$56*(1-($H25/SetUp!$B$56)^2)*TANH(($B25-$D25)/SetUp!$B$56))/(1+$H25/SetUp!$B$56*TANH(($B25-$D25)/SetUp!$B$56)),0)</f>
        <v>0</v>
      </c>
      <c r="AK25" s="65" t="s">
        <v>166</v>
      </c>
      <c r="AL25" s="66">
        <f>_xlfn.PERCENTILE.INC($AL$31:$AL$396,10%)</f>
        <v>0</v>
      </c>
      <c r="AM25" s="66">
        <f>_xlfn.PERCENTILE.INC($AM$31:$AM$396,10%)</f>
        <v>4.0638252643596606E-2</v>
      </c>
      <c r="AN25" s="67" t="str">
        <f t="shared" si="22"/>
        <v/>
      </c>
      <c r="AP25" s="64">
        <v>26687</v>
      </c>
      <c r="AQ25" s="55">
        <v>1</v>
      </c>
      <c r="AR25" s="55">
        <v>23</v>
      </c>
      <c r="AS25" s="66">
        <f t="shared" si="8"/>
        <v>0.22700000000000001</v>
      </c>
      <c r="AT25" s="66">
        <f t="shared" si="9"/>
        <v>3.0338858455188766E-4</v>
      </c>
      <c r="AU25" s="55" t="str">
        <f>IF(OR($AP25&lt;SetUp!$B$97,$AP25&gt;SetUp!$B$98),"Não","Sim")</f>
        <v>Sim</v>
      </c>
      <c r="AV25" s="68">
        <f t="shared" si="10"/>
        <v>0.47644516998286385</v>
      </c>
      <c r="AW25" s="68">
        <f t="shared" si="11"/>
        <v>1.7418053408802248E-2</v>
      </c>
      <c r="AX25" s="68">
        <f t="shared" si="12"/>
        <v>-0.64397414280687726</v>
      </c>
      <c r="AY25" s="68">
        <f t="shared" si="13"/>
        <v>-3.5180007642196651</v>
      </c>
      <c r="AZ25" s="68">
        <f t="shared" si="14"/>
        <v>-0.22669661141544811</v>
      </c>
      <c r="BA25" s="68">
        <f t="shared" si="15"/>
        <v>-0.45902711657406159</v>
      </c>
      <c r="BB25" s="68">
        <f t="shared" si="16"/>
        <v>-2.8740266214127876</v>
      </c>
    </row>
    <row r="26" spans="1:54" x14ac:dyDescent="0.3">
      <c r="A26" s="64">
        <v>26688</v>
      </c>
      <c r="B26" s="57">
        <v>8.1000000000000003E-2</v>
      </c>
      <c r="C26" s="57">
        <v>0.22700000000000001</v>
      </c>
      <c r="D26" s="57">
        <v>5.1120000000000001</v>
      </c>
      <c r="E26" s="57">
        <f t="shared" si="0"/>
        <v>8.1000000000000003E-2</v>
      </c>
      <c r="F26" s="57">
        <f t="shared" si="1"/>
        <v>5.0309999999999997</v>
      </c>
      <c r="G26" s="57">
        <f t="shared" si="2"/>
        <v>0</v>
      </c>
      <c r="H26" s="57">
        <f>IF(Q25&gt;SetUp!$B$56,SetUp!$B$56,Q25)</f>
        <v>3.072163971704964E-3</v>
      </c>
      <c r="I26" s="57">
        <f t="shared" si="17"/>
        <v>1.2639402729603722E-2</v>
      </c>
      <c r="J26" s="57">
        <f>MIN(F26,H26,(1-EXP(-SetUp!$B$52*H26/SetUp!$B$56))*F26)</f>
        <v>2.4144293567954682E-3</v>
      </c>
      <c r="K26" s="57">
        <f t="shared" si="3"/>
        <v>6.5773461490949581E-4</v>
      </c>
      <c r="L26" s="57">
        <f>IF(I26&lt;=0,0,MIN(SetUp!$B$50*I26^SetUp!$B$55,I26))</f>
        <v>1.4035905570174409E-5</v>
      </c>
      <c r="M26" s="57">
        <f t="shared" si="4"/>
        <v>1.2625366824033547E-2</v>
      </c>
      <c r="N26" s="57">
        <f>IF(SetUp!$B$62=0,X26,(B26-E26)*(1-(H26/SetUp!$B$66/SetUp!$B$56)))</f>
        <v>0</v>
      </c>
      <c r="O26" s="57">
        <f>K26*SetUp!$B$65</f>
        <v>0</v>
      </c>
      <c r="P26" s="57">
        <f>MIN(SetUp!$B$54*L26^SetUp!$B$51,L26)</f>
        <v>8.7120030692021145E-6</v>
      </c>
      <c r="Q26" s="57">
        <f t="shared" si="5"/>
        <v>6.5773461490949581E-4</v>
      </c>
      <c r="R26" s="57">
        <f>IF((H26+N26-O26)&gt;SetUp!$B$56,T25+H26+N26-O26-SetUp!$B$56,T25)</f>
        <v>0</v>
      </c>
      <c r="S26" s="57">
        <f>R26*SetUp!$B$65</f>
        <v>0</v>
      </c>
      <c r="T26" s="57">
        <f>IF((R26-S26)&lt;SetUp!$B$53,R26-S26,SetUp!$B$53)</f>
        <v>0</v>
      </c>
      <c r="U26" s="57">
        <f t="shared" si="6"/>
        <v>1.2625366824033547E-2</v>
      </c>
      <c r="V26" s="57">
        <f>(L26-P26)/1000*SetUp!$B$13*1000000/SetUp!$B$48</f>
        <v>3.0281123883454762E-4</v>
      </c>
      <c r="W26" s="57">
        <f t="shared" si="18"/>
        <v>-5.1143849355214654E-18</v>
      </c>
      <c r="X26" s="57">
        <f>MAX((SetUp!$B$56*(1-($H26/SetUp!$B$56)^2)*TANH(($B26-$D26)/SetUp!$B$56))/(1+$H26/SetUp!$B$56*TANH(($B26-$D26)/SetUp!$B$56)),0)</f>
        <v>0</v>
      </c>
      <c r="AK26" s="65" t="s">
        <v>167</v>
      </c>
      <c r="AL26" s="66">
        <f>MEDIAN($AL$31:$AL$396)</f>
        <v>1.0216666666666667</v>
      </c>
      <c r="AM26" s="66">
        <f>MEDIAN($AM$31:$AM$396)</f>
        <v>0.7449277136233361</v>
      </c>
      <c r="AN26" s="67">
        <f t="shared" si="22"/>
        <v>-0.27087010085807239</v>
      </c>
      <c r="AP26" s="64">
        <v>26688</v>
      </c>
      <c r="AQ26" s="55">
        <v>1</v>
      </c>
      <c r="AR26" s="55">
        <v>24</v>
      </c>
      <c r="AS26" s="66">
        <f t="shared" si="8"/>
        <v>0.22700000000000001</v>
      </c>
      <c r="AT26" s="66">
        <f t="shared" si="9"/>
        <v>3.0281123883454762E-4</v>
      </c>
      <c r="AU26" s="55" t="str">
        <f>IF(OR($AP26&lt;SetUp!$B$97,$AP26&gt;SetUp!$B$98),"Não","Sim")</f>
        <v>Sim</v>
      </c>
      <c r="AV26" s="68">
        <f t="shared" si="10"/>
        <v>0.47644516998286385</v>
      </c>
      <c r="AW26" s="68">
        <f t="shared" si="11"/>
        <v>1.7401472318012277E-2</v>
      </c>
      <c r="AX26" s="68">
        <f t="shared" si="12"/>
        <v>-0.64397414280687726</v>
      </c>
      <c r="AY26" s="68">
        <f t="shared" si="13"/>
        <v>-3.5188280100397078</v>
      </c>
      <c r="AZ26" s="68">
        <f t="shared" si="14"/>
        <v>-0.22669718876116546</v>
      </c>
      <c r="BA26" s="68">
        <f t="shared" si="15"/>
        <v>-0.45904369766485159</v>
      </c>
      <c r="BB26" s="68">
        <f t="shared" si="16"/>
        <v>-2.8748538672328303</v>
      </c>
    </row>
    <row r="27" spans="1:54" x14ac:dyDescent="0.3">
      <c r="A27" s="64">
        <v>26689</v>
      </c>
      <c r="B27" s="57">
        <v>1.6850000000000001</v>
      </c>
      <c r="C27" s="57">
        <v>0.22700000000000001</v>
      </c>
      <c r="D27" s="57">
        <v>5.1120000000000001</v>
      </c>
      <c r="E27" s="57">
        <f t="shared" si="0"/>
        <v>1.6850000000000001</v>
      </c>
      <c r="F27" s="57">
        <f t="shared" si="1"/>
        <v>3.427</v>
      </c>
      <c r="G27" s="57">
        <f t="shared" si="2"/>
        <v>0</v>
      </c>
      <c r="H27" s="57">
        <f>IF(Q26&gt;SetUp!$B$56,SetUp!$B$56,Q26)</f>
        <v>6.5773461490949581E-4</v>
      </c>
      <c r="I27" s="57">
        <f t="shared" si="17"/>
        <v>1.2625366824033547E-2</v>
      </c>
      <c r="J27" s="57">
        <f>MIN(F27,H27,(1-EXP(-SetUp!$B$52*H27/SetUp!$B$56))*F27)</f>
        <v>3.5217823490683452E-4</v>
      </c>
      <c r="K27" s="57">
        <f t="shared" si="3"/>
        <v>3.055563800026613E-4</v>
      </c>
      <c r="L27" s="57">
        <f>IF(I27&lt;=0,0,MIN(SetUp!$B$50*I27^SetUp!$B$55,I27))</f>
        <v>1.4009937345267112E-5</v>
      </c>
      <c r="M27" s="57">
        <f t="shared" si="4"/>
        <v>1.2611356886688279E-2</v>
      </c>
      <c r="N27" s="57">
        <f>IF(SetUp!$B$62=0,X27,(B27-E27)*(1-(H27/SetUp!$B$66/SetUp!$B$56)))</f>
        <v>0</v>
      </c>
      <c r="O27" s="57">
        <f>K27*SetUp!$B$65</f>
        <v>0</v>
      </c>
      <c r="P27" s="57">
        <f>MIN(SetUp!$B$54*L27^SetUp!$B$51,L27)</f>
        <v>8.6961587006327145E-6</v>
      </c>
      <c r="Q27" s="57">
        <f t="shared" si="5"/>
        <v>3.055563800026613E-4</v>
      </c>
      <c r="R27" s="57">
        <f>IF((H27+N27-O27)&gt;SetUp!$B$56,T26+H27+N27-O27-SetUp!$B$56,T26)</f>
        <v>0</v>
      </c>
      <c r="S27" s="57">
        <f>R27*SetUp!$B$65</f>
        <v>0</v>
      </c>
      <c r="T27" s="57">
        <f>IF((R27-S27)&lt;SetUp!$B$53,R27-S27,SetUp!$B$53)</f>
        <v>0</v>
      </c>
      <c r="U27" s="57">
        <f t="shared" si="6"/>
        <v>1.2611356886688279E-2</v>
      </c>
      <c r="V27" s="57">
        <f>(L27-P27)/1000*SetUp!$B$13*1000000/SetUp!$B$48</f>
        <v>3.0223541734290653E-4</v>
      </c>
      <c r="W27" s="57">
        <f t="shared" si="18"/>
        <v>1.0637039751619504E-17</v>
      </c>
      <c r="X27" s="57">
        <f>MAX((SetUp!$B$56*(1-($H27/SetUp!$B$56)^2)*TANH(($B27-$D27)/SetUp!$B$56))/(1+$H27/SetUp!$B$56*TANH(($B27-$D27)/SetUp!$B$56)),0)</f>
        <v>0</v>
      </c>
      <c r="AK27" s="65" t="s">
        <v>168</v>
      </c>
      <c r="AL27" s="66">
        <f>_xlfn.PERCENTILE.INC($AL$31:$AL$396,90%)</f>
        <v>50.919000000000011</v>
      </c>
      <c r="AM27" s="66">
        <f>_xlfn.PERCENTILE.INC($AM$31:$AM$396,90%)</f>
        <v>64.001714004757417</v>
      </c>
      <c r="AN27" s="67">
        <f t="shared" si="22"/>
        <v>0.25693187228259401</v>
      </c>
      <c r="AP27" s="64">
        <v>26689</v>
      </c>
      <c r="AQ27" s="55">
        <v>1</v>
      </c>
      <c r="AR27" s="55">
        <v>25</v>
      </c>
      <c r="AS27" s="66">
        <f t="shared" si="8"/>
        <v>0.22700000000000001</v>
      </c>
      <c r="AT27" s="66">
        <f t="shared" si="9"/>
        <v>3.0223541734290653E-4</v>
      </c>
      <c r="AU27" s="55" t="str">
        <f>IF(OR($AP27&lt;SetUp!$B$97,$AP27&gt;SetUp!$B$98),"Não","Sim")</f>
        <v>Sim</v>
      </c>
      <c r="AV27" s="68">
        <f t="shared" si="10"/>
        <v>0.47644516998286385</v>
      </c>
      <c r="AW27" s="68">
        <f t="shared" si="11"/>
        <v>1.7384919250399367E-2</v>
      </c>
      <c r="AX27" s="68">
        <f t="shared" si="12"/>
        <v>-0.64397414280687726</v>
      </c>
      <c r="AY27" s="68">
        <f t="shared" si="13"/>
        <v>-3.5196546443804753</v>
      </c>
      <c r="AZ27" s="68">
        <f t="shared" si="14"/>
        <v>-0.22669776458265711</v>
      </c>
      <c r="BA27" s="68">
        <f t="shared" si="15"/>
        <v>-0.45906025073246448</v>
      </c>
      <c r="BB27" s="68">
        <f t="shared" si="16"/>
        <v>-2.8756805015735978</v>
      </c>
    </row>
    <row r="28" spans="1:54" x14ac:dyDescent="0.3">
      <c r="A28" s="64">
        <v>26690</v>
      </c>
      <c r="B28" s="57">
        <v>2.4319999999999999</v>
      </c>
      <c r="C28" s="57">
        <v>0.22700000000000001</v>
      </c>
      <c r="D28" s="57">
        <v>5.1120000000000001</v>
      </c>
      <c r="E28" s="57">
        <f t="shared" si="0"/>
        <v>2.4319999999999999</v>
      </c>
      <c r="F28" s="57">
        <f t="shared" si="1"/>
        <v>2.68</v>
      </c>
      <c r="G28" s="57">
        <f t="shared" si="2"/>
        <v>0</v>
      </c>
      <c r="H28" s="57">
        <f>IF(Q27&gt;SetUp!$B$56,SetUp!$B$56,Q27)</f>
        <v>3.055563800026613E-4</v>
      </c>
      <c r="I28" s="57">
        <f t="shared" si="17"/>
        <v>1.2611356886688279E-2</v>
      </c>
      <c r="J28" s="57">
        <f>MIN(F28,H28,(1-EXP(-SetUp!$B$52*H28/SetUp!$B$56))*F28)</f>
        <v>1.279486797630769E-4</v>
      </c>
      <c r="K28" s="57">
        <f t="shared" si="3"/>
        <v>1.776077002395844E-4</v>
      </c>
      <c r="L28" s="57">
        <f>IF(I28&lt;=0,0,MIN(SetUp!$B$50*I28^SetUp!$B$55,I28))</f>
        <v>1.3984036350721983E-5</v>
      </c>
      <c r="M28" s="57">
        <f t="shared" si="4"/>
        <v>1.2597372850337556E-2</v>
      </c>
      <c r="N28" s="57">
        <f>IF(SetUp!$B$62=0,X28,(B28-E28)*(1-(H28/SetUp!$B$66/SetUp!$B$56)))</f>
        <v>0</v>
      </c>
      <c r="O28" s="57">
        <f>K28*SetUp!$B$65</f>
        <v>0</v>
      </c>
      <c r="P28" s="57">
        <f>MIN(SetUp!$B$54*L28^SetUp!$B$51,L28)</f>
        <v>8.6803548546138853E-6</v>
      </c>
      <c r="Q28" s="57">
        <f t="shared" si="5"/>
        <v>1.776077002395844E-4</v>
      </c>
      <c r="R28" s="57">
        <f>IF((H28+N28-O28)&gt;SetUp!$B$56,T27+H28+N28-O28-SetUp!$B$56,T27)</f>
        <v>0</v>
      </c>
      <c r="S28" s="57">
        <f>R28*SetUp!$B$65</f>
        <v>0</v>
      </c>
      <c r="T28" s="57">
        <f>IF((R28-S28)&lt;SetUp!$B$53,R28-S28,SetUp!$B$53)</f>
        <v>0</v>
      </c>
      <c r="U28" s="57">
        <f t="shared" si="6"/>
        <v>1.2597372850337556E-2</v>
      </c>
      <c r="V28" s="57">
        <f>(L28-P28)/1000*SetUp!$B$13*1000000/SetUp!$B$48</f>
        <v>3.016611149297074E-4</v>
      </c>
      <c r="W28" s="57">
        <f t="shared" si="18"/>
        <v>-4.7288155379313079E-17</v>
      </c>
      <c r="X28" s="57">
        <f>MAX((SetUp!$B$56*(1-($H28/SetUp!$B$56)^2)*TANH(($B28-$D28)/SetUp!$B$56))/(1+$H28/SetUp!$B$56*TANH(($B28-$D28)/SetUp!$B$56)),0)</f>
        <v>0</v>
      </c>
      <c r="AK28" s="65" t="s">
        <v>169</v>
      </c>
      <c r="AL28" s="66">
        <f>MAX($AL$31:$AL$396)</f>
        <v>280.01366666666667</v>
      </c>
      <c r="AM28" s="66">
        <f>MAX($AM$31:$AM$396)</f>
        <v>183.30523266652958</v>
      </c>
      <c r="AN28" s="67">
        <f t="shared" si="22"/>
        <v>-0.34537040692110416</v>
      </c>
      <c r="AP28" s="64">
        <v>26690</v>
      </c>
      <c r="AQ28" s="55">
        <v>1</v>
      </c>
      <c r="AR28" s="55">
        <v>26</v>
      </c>
      <c r="AS28" s="66">
        <f t="shared" si="8"/>
        <v>0.22700000000000001</v>
      </c>
      <c r="AT28" s="66">
        <f t="shared" si="9"/>
        <v>3.016611149297074E-4</v>
      </c>
      <c r="AU28" s="55" t="str">
        <f>IF(OR($AP28&lt;SetUp!$B$97,$AP28&gt;SetUp!$B$98),"Não","Sim")</f>
        <v>Sim</v>
      </c>
      <c r="AV28" s="68">
        <f t="shared" si="10"/>
        <v>0.47644516998286385</v>
      </c>
      <c r="AW28" s="68">
        <f t="shared" si="11"/>
        <v>1.7368394137907726E-2</v>
      </c>
      <c r="AX28" s="68">
        <f t="shared" si="12"/>
        <v>-0.64397414280687726</v>
      </c>
      <c r="AY28" s="68">
        <f t="shared" si="13"/>
        <v>-3.5204806681473197</v>
      </c>
      <c r="AZ28" s="68">
        <f t="shared" si="14"/>
        <v>-0.22669833888507029</v>
      </c>
      <c r="BA28" s="68">
        <f t="shared" si="15"/>
        <v>-0.4590767758449561</v>
      </c>
      <c r="BB28" s="68">
        <f t="shared" si="16"/>
        <v>-2.8765065253404423</v>
      </c>
    </row>
    <row r="29" spans="1:54" x14ac:dyDescent="0.3">
      <c r="A29" s="64">
        <v>26691</v>
      </c>
      <c r="B29" s="57">
        <v>1.698</v>
      </c>
      <c r="C29" s="57">
        <v>0.22700000000000001</v>
      </c>
      <c r="D29" s="57">
        <v>5.1120000000000001</v>
      </c>
      <c r="E29" s="57">
        <f t="shared" si="0"/>
        <v>1.698</v>
      </c>
      <c r="F29" s="57">
        <f t="shared" si="1"/>
        <v>3.4140000000000001</v>
      </c>
      <c r="G29" s="57">
        <f t="shared" si="2"/>
        <v>0</v>
      </c>
      <c r="H29" s="57">
        <f>IF(Q28&gt;SetUp!$B$56,SetUp!$B$56,Q28)</f>
        <v>1.776077002395844E-4</v>
      </c>
      <c r="I29" s="57">
        <f t="shared" si="17"/>
        <v>1.2597372850337556E-2</v>
      </c>
      <c r="J29" s="57">
        <f>MIN(F29,H29,(1-EXP(-SetUp!$B$52*H29/SetUp!$B$56))*F29)</f>
        <v>9.4741292998034465E-5</v>
      </c>
      <c r="K29" s="57">
        <f t="shared" si="3"/>
        <v>8.2866407241549933E-5</v>
      </c>
      <c r="L29" s="57">
        <f>IF(I29&lt;=0,0,MIN(SetUp!$B$50*I29^SetUp!$B$55,I29))</f>
        <v>1.3958202362872467E-5</v>
      </c>
      <c r="M29" s="57">
        <f t="shared" si="4"/>
        <v>1.2583414647974684E-2</v>
      </c>
      <c r="N29" s="57">
        <f>IF(SetUp!$B$62=0,X29,(B29-E29)*(1-(H29/SetUp!$B$66/SetUp!$B$56)))</f>
        <v>0</v>
      </c>
      <c r="O29" s="57">
        <f>K29*SetUp!$B$65</f>
        <v>0</v>
      </c>
      <c r="P29" s="57">
        <f>MIN(SetUp!$B$54*L29^SetUp!$B$51,L29)</f>
        <v>8.6645913976037541E-6</v>
      </c>
      <c r="Q29" s="57">
        <f t="shared" si="5"/>
        <v>8.2866407241549933E-5</v>
      </c>
      <c r="R29" s="57">
        <f>IF((H29+N29-O29)&gt;SetUp!$B$56,T28+H29+N29-O29-SetUp!$B$56,T28)</f>
        <v>0</v>
      </c>
      <c r="S29" s="57">
        <f>R29*SetUp!$B$65</f>
        <v>0</v>
      </c>
      <c r="T29" s="57">
        <f>IF((R29-S29)&lt;SetUp!$B$53,R29-S29,SetUp!$B$53)</f>
        <v>0</v>
      </c>
      <c r="U29" s="57">
        <f t="shared" si="6"/>
        <v>1.2583414647974684E-2</v>
      </c>
      <c r="V29" s="57">
        <f>(L29-P29)/1000*SetUp!$B$13*1000000/SetUp!$B$48</f>
        <v>3.0108832646886716E-4</v>
      </c>
      <c r="W29" s="57">
        <f t="shared" si="18"/>
        <v>-5.7416975362580003E-17</v>
      </c>
      <c r="X29" s="57">
        <f>MAX((SetUp!$B$56*(1-($H29/SetUp!$B$56)^2)*TANH(($B29-$D29)/SetUp!$B$56))/(1+$H29/SetUp!$B$56*TANH(($B29-$D29)/SetUp!$B$56)),0)</f>
        <v>0</v>
      </c>
      <c r="AP29" s="64">
        <v>26691</v>
      </c>
      <c r="AQ29" s="55">
        <v>1</v>
      </c>
      <c r="AR29" s="55">
        <v>27</v>
      </c>
      <c r="AS29" s="66">
        <f t="shared" si="8"/>
        <v>0.22700000000000001</v>
      </c>
      <c r="AT29" s="66">
        <f t="shared" si="9"/>
        <v>3.0108832646886716E-4</v>
      </c>
      <c r="AU29" s="55" t="str">
        <f>IF(OR($AP29&lt;SetUp!$B$97,$AP29&gt;SetUp!$B$98),"Não","Sim")</f>
        <v>Sim</v>
      </c>
      <c r="AV29" s="68">
        <f t="shared" si="10"/>
        <v>0.47644516998286385</v>
      </c>
      <c r="AW29" s="68">
        <f t="shared" si="11"/>
        <v>1.7351896912697101E-2</v>
      </c>
      <c r="AX29" s="68">
        <f t="shared" si="12"/>
        <v>-0.64397414280687726</v>
      </c>
      <c r="AY29" s="68">
        <f t="shared" si="13"/>
        <v>-3.5213060822435809</v>
      </c>
      <c r="AZ29" s="68">
        <f t="shared" si="14"/>
        <v>-0.22669891167353115</v>
      </c>
      <c r="BA29" s="68">
        <f t="shared" si="15"/>
        <v>-0.45909327307016673</v>
      </c>
      <c r="BB29" s="68">
        <f t="shared" si="16"/>
        <v>-2.8773319394367034</v>
      </c>
    </row>
    <row r="30" spans="1:54" x14ac:dyDescent="0.3">
      <c r="A30" s="64">
        <v>26692</v>
      </c>
      <c r="B30" s="57">
        <v>6.1589999999999998</v>
      </c>
      <c r="C30" s="57">
        <v>8.9350000000000005</v>
      </c>
      <c r="D30" s="57">
        <v>5.1120000000000001</v>
      </c>
      <c r="E30" s="57">
        <f t="shared" si="0"/>
        <v>5.1120000000000001</v>
      </c>
      <c r="F30" s="57">
        <f t="shared" si="1"/>
        <v>0</v>
      </c>
      <c r="G30" s="57">
        <f t="shared" si="2"/>
        <v>9.3414750933051849E-5</v>
      </c>
      <c r="H30" s="57">
        <f>IF(Q29&gt;SetUp!$B$56,SetUp!$B$56,Q29)</f>
        <v>8.2866407241549933E-5</v>
      </c>
      <c r="I30" s="57">
        <f t="shared" si="17"/>
        <v>1.2676829398907736E-2</v>
      </c>
      <c r="J30" s="57">
        <f>MIN(F30,H30,(1-EXP(-SetUp!$B$52*H30/SetUp!$B$56))*F30)</f>
        <v>0</v>
      </c>
      <c r="K30" s="57">
        <f t="shared" si="3"/>
        <v>8.2866407241549933E-5</v>
      </c>
      <c r="L30" s="57">
        <f>IF(I30&lt;=0,0,MIN(SetUp!$B$50*I30^SetUp!$B$55,I30))</f>
        <v>1.4105243700624792E-5</v>
      </c>
      <c r="M30" s="57">
        <f t="shared" si="4"/>
        <v>1.2662724155207111E-2</v>
      </c>
      <c r="N30" s="57">
        <f>IF(SetUp!$B$62=0,X30,(B30-E30)*(1-(H30/SetUp!$B$66/SetUp!$B$56)))</f>
        <v>1.0469065852490667</v>
      </c>
      <c r="O30" s="57">
        <f>K30*SetUp!$B$65</f>
        <v>0</v>
      </c>
      <c r="P30" s="57">
        <f>MIN(SetUp!$B$54*L30^SetUp!$B$51,L30)</f>
        <v>8.7543069044855843E-6</v>
      </c>
      <c r="Q30" s="57">
        <f t="shared" si="5"/>
        <v>1.0469894516563083</v>
      </c>
      <c r="R30" s="57">
        <f>IF((H30+N30-O30)&gt;SetUp!$B$56,T29+H30+N30-O30-SetUp!$B$56,T29)</f>
        <v>0</v>
      </c>
      <c r="S30" s="57">
        <f>R30*SetUp!$B$65</f>
        <v>0</v>
      </c>
      <c r="T30" s="57">
        <f>IF((R30-S30)&lt;SetUp!$B$53,R30-S30,SetUp!$B$53)</f>
        <v>0</v>
      </c>
      <c r="U30" s="57">
        <f t="shared" si="6"/>
        <v>1.2662724155207111E-2</v>
      </c>
      <c r="V30" s="57">
        <f>(L30-P30)/1000*SetUp!$B$13*1000000/SetUp!$B$48</f>
        <v>3.0434888690549124E-4</v>
      </c>
      <c r="W30" s="57">
        <f t="shared" si="18"/>
        <v>4.6714883480611369E-16</v>
      </c>
      <c r="X30" s="57">
        <f>MAX((SetUp!$B$56*(1-($H30/SetUp!$B$56)^2)*TANH(($B30-$D30)/SetUp!$B$56))/(1+$H30/SetUp!$B$56*TANH(($B30-$D30)/SetUp!$B$56)),0)</f>
        <v>1.0469065852490667</v>
      </c>
      <c r="AK30" s="53" t="s">
        <v>141</v>
      </c>
      <c r="AL30" s="62" t="s">
        <v>178</v>
      </c>
      <c r="AM30" s="62" t="s">
        <v>179</v>
      </c>
      <c r="AN30" s="63" t="s">
        <v>173</v>
      </c>
      <c r="AP30" s="64">
        <v>26692</v>
      </c>
      <c r="AQ30" s="55">
        <v>1</v>
      </c>
      <c r="AR30" s="55">
        <v>28</v>
      </c>
      <c r="AS30" s="66">
        <f t="shared" si="8"/>
        <v>8.9350000000000005</v>
      </c>
      <c r="AT30" s="66">
        <f t="shared" si="9"/>
        <v>3.0434888690549124E-4</v>
      </c>
      <c r="AU30" s="55" t="str">
        <f>IF(OR($AP30&lt;SetUp!$B$97,$AP30&gt;SetUp!$B$98),"Não","Sim")</f>
        <v>Sim</v>
      </c>
      <c r="AV30" s="68">
        <f t="shared" si="10"/>
        <v>2.9891470355270249</v>
      </c>
      <c r="AW30" s="68">
        <f t="shared" si="11"/>
        <v>1.7445597923415844E-2</v>
      </c>
      <c r="AX30" s="68">
        <f t="shared" si="12"/>
        <v>0.95109455684166311</v>
      </c>
      <c r="AY30" s="68">
        <f t="shared" si="13"/>
        <v>-3.5166282822523134</v>
      </c>
      <c r="AZ30" s="68">
        <f t="shared" si="14"/>
        <v>-8.9346956511130955</v>
      </c>
      <c r="BA30" s="68">
        <f t="shared" si="15"/>
        <v>-2.9717014376036088</v>
      </c>
      <c r="BB30" s="68">
        <f t="shared" si="16"/>
        <v>-4.4677228390939767</v>
      </c>
    </row>
    <row r="31" spans="1:54" x14ac:dyDescent="0.3">
      <c r="A31" s="64">
        <v>26693</v>
      </c>
      <c r="B31" s="57">
        <v>0.30199999999999999</v>
      </c>
      <c r="C31" s="57">
        <v>1.0669999999999999</v>
      </c>
      <c r="D31" s="57">
        <v>5.1120000000000001</v>
      </c>
      <c r="E31" s="57">
        <f t="shared" si="0"/>
        <v>0.30199999999999999</v>
      </c>
      <c r="F31" s="57">
        <f t="shared" si="1"/>
        <v>4.8100000000000005</v>
      </c>
      <c r="G31" s="57">
        <f t="shared" si="2"/>
        <v>0</v>
      </c>
      <c r="H31" s="57">
        <f>IF(Q30&gt;SetUp!$B$56,SetUp!$B$56,Q30)</f>
        <v>1.0469894516563083</v>
      </c>
      <c r="I31" s="57">
        <f t="shared" si="17"/>
        <v>1.2662724155207111E-2</v>
      </c>
      <c r="J31" s="57">
        <f>MIN(F31,H31,(1-EXP(-SetUp!$B$52*H31/SetUp!$B$56))*F31)</f>
        <v>0.72588531152636515</v>
      </c>
      <c r="K31" s="57">
        <f t="shared" si="3"/>
        <v>0.32110414012994315</v>
      </c>
      <c r="L31" s="57">
        <f>IF(I31&lt;=0,0,MIN(SetUp!$B$50*I31^SetUp!$B$55,I31))</f>
        <v>1.4079095719352905E-5</v>
      </c>
      <c r="M31" s="57">
        <f t="shared" si="4"/>
        <v>1.2648645059487758E-2</v>
      </c>
      <c r="N31" s="57">
        <f>IF(SetUp!$B$62=0,X31,(B31-E31)*(1-(H31/SetUp!$B$66/SetUp!$B$56)))</f>
        <v>0</v>
      </c>
      <c r="O31" s="57">
        <f>K31*SetUp!$B$65</f>
        <v>0</v>
      </c>
      <c r="P31" s="57">
        <f>MIN(SetUp!$B$54*L31^SetUp!$B$51,L31)</f>
        <v>8.7383541954882535E-6</v>
      </c>
      <c r="Q31" s="57">
        <f t="shared" si="5"/>
        <v>0.32110414012994315</v>
      </c>
      <c r="R31" s="57">
        <f>IF((H31+N31-O31)&gt;SetUp!$B$56,T30+H31+N31-O31-SetUp!$B$56,T30)</f>
        <v>0</v>
      </c>
      <c r="S31" s="57">
        <f>R31*SetUp!$B$65</f>
        <v>0</v>
      </c>
      <c r="T31" s="57">
        <f>IF((R31-S31)&lt;SetUp!$B$53,R31-S31,SetUp!$B$53)</f>
        <v>0</v>
      </c>
      <c r="U31" s="57">
        <f t="shared" si="6"/>
        <v>1.2648645059487758E-2</v>
      </c>
      <c r="V31" s="57">
        <f>(L31-P31)/1000*SetUp!$B$13*1000000/SetUp!$B$48</f>
        <v>3.0376900344084289E-4</v>
      </c>
      <c r="W31" s="57">
        <f t="shared" si="18"/>
        <v>-2.4138744930853051E-17</v>
      </c>
      <c r="X31" s="57">
        <f>MAX((SetUp!$B$56*(1-($H31/SetUp!$B$56)^2)*TANH(($B31-$D31)/SetUp!$B$56))/(1+$H31/SetUp!$B$56*TANH(($B31-$D31)/SetUp!$B$56)),0)</f>
        <v>0</v>
      </c>
      <c r="AK31" s="76" t="s">
        <v>79</v>
      </c>
      <c r="AL31" s="76"/>
      <c r="AM31" s="76"/>
      <c r="AN31" s="76"/>
      <c r="AP31" s="64">
        <v>26693</v>
      </c>
      <c r="AQ31" s="55">
        <v>1</v>
      </c>
      <c r="AR31" s="55">
        <v>29</v>
      </c>
      <c r="AS31" s="66">
        <f t="shared" si="8"/>
        <v>1.0669999999999999</v>
      </c>
      <c r="AT31" s="66">
        <f t="shared" si="9"/>
        <v>3.0376900344084289E-4</v>
      </c>
      <c r="AU31" s="55" t="str">
        <f>IF(OR($AP31&lt;SetUp!$B$97,$AP31&gt;SetUp!$B$98),"Não","Sim")</f>
        <v>Sim</v>
      </c>
      <c r="AV31" s="68">
        <f t="shared" si="10"/>
        <v>1.0329569206893383</v>
      </c>
      <c r="AW31" s="68">
        <f t="shared" si="11"/>
        <v>1.7428970234665126E-2</v>
      </c>
      <c r="AX31" s="68">
        <f t="shared" si="12"/>
        <v>2.8164419424469872E-2</v>
      </c>
      <c r="AY31" s="68">
        <f t="shared" si="13"/>
        <v>-3.5174565435785272</v>
      </c>
      <c r="AZ31" s="68">
        <f t="shared" si="14"/>
        <v>-1.0666962309965591</v>
      </c>
      <c r="BA31" s="68">
        <f t="shared" si="15"/>
        <v>-1.0155279504546733</v>
      </c>
      <c r="BB31" s="68">
        <f t="shared" si="16"/>
        <v>-3.5456209630029969</v>
      </c>
    </row>
    <row r="32" spans="1:54" x14ac:dyDescent="0.3">
      <c r="A32" s="64">
        <v>26694</v>
      </c>
      <c r="B32" s="57">
        <v>0.38600000000000001</v>
      </c>
      <c r="C32" s="57">
        <v>0.68100000000000005</v>
      </c>
      <c r="D32" s="57">
        <v>5.1120000000000001</v>
      </c>
      <c r="E32" s="57">
        <f t="shared" si="0"/>
        <v>0.38600000000000001</v>
      </c>
      <c r="F32" s="57">
        <f t="shared" si="1"/>
        <v>4.726</v>
      </c>
      <c r="G32" s="57">
        <f t="shared" si="2"/>
        <v>0</v>
      </c>
      <c r="H32" s="57">
        <f>IF(Q31&gt;SetUp!$B$56,SetUp!$B$56,Q31)</f>
        <v>0.32110414012994315</v>
      </c>
      <c r="I32" s="57">
        <f t="shared" si="17"/>
        <v>1.2648645059487758E-2</v>
      </c>
      <c r="J32" s="57">
        <f>MIN(F32,H32,(1-EXP(-SetUp!$B$52*H32/SetUp!$B$56))*F32)</f>
        <v>0.23126524686217392</v>
      </c>
      <c r="K32" s="57">
        <f t="shared" si="3"/>
        <v>8.9838893267769226E-2</v>
      </c>
      <c r="L32" s="57">
        <f>IF(I32&lt;=0,0,MIN(SetUp!$B$50*I32^SetUp!$B$55,I32))</f>
        <v>1.4053015567280201E-5</v>
      </c>
      <c r="M32" s="57">
        <f t="shared" si="4"/>
        <v>1.2634592043920478E-2</v>
      </c>
      <c r="N32" s="57">
        <f>IF(SetUp!$B$62=0,X32,(B32-E32)*(1-(H32/SetUp!$B$66/SetUp!$B$56)))</f>
        <v>0</v>
      </c>
      <c r="O32" s="57">
        <f>K32*SetUp!$B$65</f>
        <v>0</v>
      </c>
      <c r="P32" s="57">
        <f>MIN(SetUp!$B$54*L32^SetUp!$B$51,L32)</f>
        <v>8.7224423665611359E-6</v>
      </c>
      <c r="Q32" s="57">
        <f t="shared" si="5"/>
        <v>8.9838893267769226E-2</v>
      </c>
      <c r="R32" s="57">
        <f>IF((H32+N32-O32)&gt;SetUp!$B$56,T31+H32+N32-O32-SetUp!$B$56,T31)</f>
        <v>0</v>
      </c>
      <c r="S32" s="57">
        <f>R32*SetUp!$B$65</f>
        <v>0</v>
      </c>
      <c r="T32" s="57">
        <f>IF((R32-S32)&lt;SetUp!$B$53,R32-S32,SetUp!$B$53)</f>
        <v>0</v>
      </c>
      <c r="U32" s="57">
        <f t="shared" si="6"/>
        <v>1.2634592043920478E-2</v>
      </c>
      <c r="V32" s="57">
        <f>(L32-P32)/1000*SetUp!$B$13*1000000/SetUp!$B$48</f>
        <v>3.0319065278020956E-4</v>
      </c>
      <c r="W32" s="57">
        <f t="shared" si="18"/>
        <v>-3.3542504711270293E-18</v>
      </c>
      <c r="X32" s="57">
        <f>MAX((SetUp!$B$56*(1-($H32/SetUp!$B$56)^2)*TANH(($B32-$D32)/SetUp!$B$56))/(1+$H32/SetUp!$B$56*TANH(($B32-$D32)/SetUp!$B$56)),0)</f>
        <v>0</v>
      </c>
      <c r="AK32" s="65">
        <v>1</v>
      </c>
      <c r="AL32" s="66">
        <f t="shared" ref="AL32:AL95" si="23">IFERROR(AVERAGEIFS($AS$3:$AS$2949,$AU$3:$AU$2949,"Sim",$AR$3:$AR$2949,AK32),0)</f>
        <v>2.1250000000000002E-2</v>
      </c>
      <c r="AM32" s="66">
        <f t="shared" ref="AM32:AM95" si="24">IFERROR(AVERAGEIFS($AT$3:$AT$2949,$AU$3:$AU$2949,"Sim",$AR$3:$AR$2949,AK32),0)</f>
        <v>5.0321016405200182E-2</v>
      </c>
      <c r="AN32" s="67">
        <f t="shared" ref="AN32:AN95" si="25">IFERROR((AM32-AL32)/AL32,"")</f>
        <v>1.3680478308329496</v>
      </c>
      <c r="AP32" s="64">
        <v>26694</v>
      </c>
      <c r="AQ32" s="55">
        <v>1</v>
      </c>
      <c r="AR32" s="55">
        <v>30</v>
      </c>
      <c r="AS32" s="66">
        <f t="shared" si="8"/>
        <v>0.68100000000000005</v>
      </c>
      <c r="AT32" s="66">
        <f t="shared" si="9"/>
        <v>3.0319065278020956E-4</v>
      </c>
      <c r="AU32" s="55" t="str">
        <f>IF(OR($AP32&lt;SetUp!$B$97,$AP32&gt;SetUp!$B$98),"Não","Sim")</f>
        <v>Sim</v>
      </c>
      <c r="AV32" s="68">
        <f t="shared" si="10"/>
        <v>0.82522724143111037</v>
      </c>
      <c r="AW32" s="68">
        <f t="shared" si="11"/>
        <v>1.7412370682368599E-2</v>
      </c>
      <c r="AX32" s="68">
        <f t="shared" si="12"/>
        <v>-0.16685288808721482</v>
      </c>
      <c r="AY32" s="68">
        <f t="shared" si="13"/>
        <v>-3.5182841919204288</v>
      </c>
      <c r="AZ32" s="68">
        <f t="shared" si="14"/>
        <v>-0.68069680934721988</v>
      </c>
      <c r="BA32" s="68">
        <f t="shared" si="15"/>
        <v>-0.80781487074874181</v>
      </c>
      <c r="BB32" s="68">
        <f t="shared" si="16"/>
        <v>-3.351431303833214</v>
      </c>
    </row>
    <row r="33" spans="1:54" x14ac:dyDescent="0.3">
      <c r="A33" s="64">
        <v>26695</v>
      </c>
      <c r="B33" s="57">
        <v>0.17</v>
      </c>
      <c r="C33" s="57">
        <v>0.47599999999999998</v>
      </c>
      <c r="D33" s="57">
        <v>5.1120000000000001</v>
      </c>
      <c r="E33" s="57">
        <f t="shared" si="0"/>
        <v>0.17</v>
      </c>
      <c r="F33" s="57">
        <f t="shared" si="1"/>
        <v>4.9420000000000002</v>
      </c>
      <c r="G33" s="57">
        <f t="shared" si="2"/>
        <v>0</v>
      </c>
      <c r="H33" s="57">
        <f>IF(Q32&gt;SetUp!$B$56,SetUp!$B$56,Q32)</f>
        <v>8.9838893267769226E-2</v>
      </c>
      <c r="I33" s="57">
        <f t="shared" si="17"/>
        <v>1.2634592043920478E-2</v>
      </c>
      <c r="J33" s="57">
        <f>MIN(F33,H33,(1-EXP(-SetUp!$B$52*H33/SetUp!$B$56))*F33)</f>
        <v>6.8887838661674305E-2</v>
      </c>
      <c r="K33" s="57">
        <f t="shared" si="3"/>
        <v>2.0951054606094921E-2</v>
      </c>
      <c r="L33" s="57">
        <f>IF(I33&lt;=0,0,MIN(SetUp!$B$50*I33^SetUp!$B$55,I33))</f>
        <v>1.4027003018303219E-5</v>
      </c>
      <c r="M33" s="57">
        <f t="shared" si="4"/>
        <v>1.2620565040902176E-2</v>
      </c>
      <c r="N33" s="57">
        <f>IF(SetUp!$B$62=0,X33,(B33-E33)*(1-(H33/SetUp!$B$66/SetUp!$B$56)))</f>
        <v>0</v>
      </c>
      <c r="O33" s="57">
        <f>K33*SetUp!$B$65</f>
        <v>0</v>
      </c>
      <c r="P33" s="57">
        <f>MIN(SetUp!$B$54*L33^SetUp!$B$51,L33)</f>
        <v>8.7065712827187468E-6</v>
      </c>
      <c r="Q33" s="57">
        <f t="shared" si="5"/>
        <v>2.0951054606094921E-2</v>
      </c>
      <c r="R33" s="57">
        <f>IF((H33+N33-O33)&gt;SetUp!$B$56,T32+H33+N33-O33-SetUp!$B$56,T32)</f>
        <v>0</v>
      </c>
      <c r="S33" s="57">
        <f>R33*SetUp!$B$65</f>
        <v>0</v>
      </c>
      <c r="T33" s="57">
        <f>IF((R33-S33)&lt;SetUp!$B$53,R33-S33,SetUp!$B$53)</f>
        <v>0</v>
      </c>
      <c r="U33" s="57">
        <f t="shared" si="6"/>
        <v>1.2620565040902176E-2</v>
      </c>
      <c r="V33" s="57">
        <f>(L33-P33)/1000*SetUp!$B$13*1000000/SetUp!$B$48</f>
        <v>3.0261382974101176E-4</v>
      </c>
      <c r="W33" s="57">
        <f t="shared" si="18"/>
        <v>-4.3961009962498188E-18</v>
      </c>
      <c r="X33" s="57">
        <f>MAX((SetUp!$B$56*(1-($H33/SetUp!$B$56)^2)*TANH(($B33-$D33)/SetUp!$B$56))/(1+$H33/SetUp!$B$56*TANH(($B33-$D33)/SetUp!$B$56)),0)</f>
        <v>0</v>
      </c>
      <c r="AK33" s="65">
        <v>2</v>
      </c>
      <c r="AL33" s="66">
        <f t="shared" si="23"/>
        <v>0.5665</v>
      </c>
      <c r="AM33" s="66">
        <f t="shared" si="24"/>
        <v>4.9462543649995902E-2</v>
      </c>
      <c r="AN33" s="67">
        <f t="shared" si="25"/>
        <v>-0.91268747811121642</v>
      </c>
      <c r="AP33" s="64">
        <v>26695</v>
      </c>
      <c r="AQ33" s="55">
        <v>1</v>
      </c>
      <c r="AR33" s="55">
        <v>31</v>
      </c>
      <c r="AS33" s="66">
        <f t="shared" si="8"/>
        <v>0.47599999999999998</v>
      </c>
      <c r="AT33" s="66">
        <f t="shared" si="9"/>
        <v>3.0261382974101176E-4</v>
      </c>
      <c r="AU33" s="55" t="str">
        <f>IF(OR($AP33&lt;SetUp!$B$97,$AP33&gt;SetUp!$B$98),"Não","Sim")</f>
        <v>Sim</v>
      </c>
      <c r="AV33" s="68">
        <f t="shared" si="10"/>
        <v>0.68992753242641358</v>
      </c>
      <c r="AW33" s="68">
        <f t="shared" si="11"/>
        <v>1.7395799198111357E-2</v>
      </c>
      <c r="AX33" s="68">
        <f t="shared" si="12"/>
        <v>-0.32239304727950685</v>
      </c>
      <c r="AY33" s="68">
        <f t="shared" si="13"/>
        <v>-3.5191112281867203</v>
      </c>
      <c r="AZ33" s="68">
        <f t="shared" si="14"/>
        <v>-0.47569738617025897</v>
      </c>
      <c r="BA33" s="68">
        <f t="shared" si="15"/>
        <v>-0.67253173322830218</v>
      </c>
      <c r="BB33" s="68">
        <f t="shared" si="16"/>
        <v>-3.1967181809072134</v>
      </c>
    </row>
    <row r="34" spans="1:54" x14ac:dyDescent="0.3">
      <c r="A34" s="64">
        <v>26696</v>
      </c>
      <c r="B34" s="57">
        <v>0</v>
      </c>
      <c r="C34" s="57">
        <v>0.502</v>
      </c>
      <c r="D34" s="57">
        <v>4.8680000000000003</v>
      </c>
      <c r="E34" s="57">
        <f t="shared" si="0"/>
        <v>0</v>
      </c>
      <c r="F34" s="57">
        <f t="shared" si="1"/>
        <v>4.8680000000000003</v>
      </c>
      <c r="G34" s="57">
        <f t="shared" si="2"/>
        <v>0</v>
      </c>
      <c r="H34" s="57">
        <f>IF(Q33&gt;SetUp!$B$56,SetUp!$B$56,Q33)</f>
        <v>2.0951054606094921E-2</v>
      </c>
      <c r="I34" s="57">
        <f t="shared" si="17"/>
        <v>1.2620565040902176E-2</v>
      </c>
      <c r="J34" s="57">
        <f>MIN(F34,H34,(1-EXP(-SetUp!$B$52*H34/SetUp!$B$56))*F34)</f>
        <v>1.5909840456636182E-2</v>
      </c>
      <c r="K34" s="57">
        <f t="shared" si="3"/>
        <v>5.0412141494587392E-3</v>
      </c>
      <c r="L34" s="57">
        <f>IF(I34&lt;=0,0,MIN(SetUp!$B$50*I34^SetUp!$B$55,I34))</f>
        <v>1.4001057847239177E-5</v>
      </c>
      <c r="M34" s="57">
        <f t="shared" si="4"/>
        <v>1.2606563983054937E-2</v>
      </c>
      <c r="N34" s="57">
        <f>IF(SetUp!$B$62=0,X34,(B34-E34)*(1-(H34/SetUp!$B$66/SetUp!$B$56)))</f>
        <v>0</v>
      </c>
      <c r="O34" s="57">
        <f>K34*SetUp!$B$65</f>
        <v>0</v>
      </c>
      <c r="P34" s="57">
        <f>MIN(SetUp!$B$54*L34^SetUp!$B$51,L34)</f>
        <v>8.6907408095209589E-6</v>
      </c>
      <c r="Q34" s="57">
        <f t="shared" si="5"/>
        <v>5.0412141494587392E-3</v>
      </c>
      <c r="R34" s="57">
        <f>IF((H34+N34-O34)&gt;SetUp!$B$56,T33+H34+N34-O34-SetUp!$B$56,T33)</f>
        <v>0</v>
      </c>
      <c r="S34" s="57">
        <f>R34*SetUp!$B$65</f>
        <v>0</v>
      </c>
      <c r="T34" s="57">
        <f>IF((R34-S34)&lt;SetUp!$B$53,R34-S34,SetUp!$B$53)</f>
        <v>0</v>
      </c>
      <c r="U34" s="57">
        <f t="shared" si="6"/>
        <v>1.2606563983054937E-2</v>
      </c>
      <c r="V34" s="57">
        <f>(L34-P34)/1000*SetUp!$B$13*1000000/SetUp!$B$48</f>
        <v>3.0203852916201767E-4</v>
      </c>
      <c r="W34" s="57">
        <f t="shared" si="18"/>
        <v>-1.3061248046661311E-18</v>
      </c>
      <c r="X34" s="57">
        <f>MAX((SetUp!$B$56*(1-($H34/SetUp!$B$56)^2)*TANH(($B34-$D34)/SetUp!$B$56))/(1+$H34/SetUp!$B$56*TANH(($B34-$D34)/SetUp!$B$56)),0)</f>
        <v>0</v>
      </c>
      <c r="AK34" s="65">
        <v>3</v>
      </c>
      <c r="AL34" s="66">
        <f t="shared" si="23"/>
        <v>0.26624999999999999</v>
      </c>
      <c r="AM34" s="66">
        <f t="shared" si="24"/>
        <v>4.8625243972937653E-2</v>
      </c>
      <c r="AN34" s="67">
        <f t="shared" si="25"/>
        <v>-0.81736997568849701</v>
      </c>
      <c r="AP34" s="64">
        <v>26696</v>
      </c>
      <c r="AQ34" s="55">
        <v>2</v>
      </c>
      <c r="AR34" s="55">
        <v>32</v>
      </c>
      <c r="AS34" s="66">
        <f t="shared" si="8"/>
        <v>0.502</v>
      </c>
      <c r="AT34" s="66">
        <f t="shared" si="9"/>
        <v>3.0203852916201767E-4</v>
      </c>
      <c r="AU34" s="55" t="str">
        <f>IF(OR($AP34&lt;SetUp!$B$97,$AP34&gt;SetUp!$B$98),"Não","Sim")</f>
        <v>Sim</v>
      </c>
      <c r="AV34" s="68">
        <f t="shared" si="10"/>
        <v>0.70851958335673404</v>
      </c>
      <c r="AW34" s="68">
        <f t="shared" si="11"/>
        <v>1.7379255713695498E-2</v>
      </c>
      <c r="AX34" s="68">
        <f t="shared" si="12"/>
        <v>-0.29929628285498067</v>
      </c>
      <c r="AY34" s="68">
        <f t="shared" si="13"/>
        <v>-3.5199376532840776</v>
      </c>
      <c r="AZ34" s="68">
        <f t="shared" si="14"/>
        <v>-0.50169796147083801</v>
      </c>
      <c r="BA34" s="68">
        <f t="shared" si="15"/>
        <v>-0.69114032764303857</v>
      </c>
      <c r="BB34" s="68">
        <f t="shared" si="16"/>
        <v>-3.2206413704290968</v>
      </c>
    </row>
    <row r="35" spans="1:54" x14ac:dyDescent="0.3">
      <c r="A35" s="64">
        <v>26697</v>
      </c>
      <c r="B35" s="57">
        <v>2.4E-2</v>
      </c>
      <c r="C35" s="57">
        <v>0.45</v>
      </c>
      <c r="D35" s="57">
        <v>4.8680000000000003</v>
      </c>
      <c r="E35" s="57">
        <f t="shared" si="0"/>
        <v>2.4E-2</v>
      </c>
      <c r="F35" s="57">
        <f t="shared" si="1"/>
        <v>4.8440000000000003</v>
      </c>
      <c r="G35" s="57">
        <f t="shared" si="2"/>
        <v>0</v>
      </c>
      <c r="H35" s="57">
        <f>IF(Q34&gt;SetUp!$B$56,SetUp!$B$56,Q34)</f>
        <v>5.0412141494587392E-3</v>
      </c>
      <c r="I35" s="57">
        <f t="shared" si="17"/>
        <v>1.2606563983054937E-2</v>
      </c>
      <c r="J35" s="57">
        <f>MIN(F35,H35,(1-EXP(-SetUp!$B$52*H35/SetUp!$B$56))*F35)</f>
        <v>3.8140666116535786E-3</v>
      </c>
      <c r="K35" s="57">
        <f t="shared" si="3"/>
        <v>1.2271475378051607E-3</v>
      </c>
      <c r="L35" s="57">
        <f>IF(I35&lt;=0,0,MIN(SetUp!$B$50*I35^SetUp!$B$55,I35))</f>
        <v>1.3975179829821569E-5</v>
      </c>
      <c r="M35" s="57">
        <f t="shared" si="4"/>
        <v>1.2592588803225115E-2</v>
      </c>
      <c r="N35" s="57">
        <f>IF(SetUp!$B$62=0,X35,(B35-E35)*(1-(H35/SetUp!$B$66/SetUp!$B$56)))</f>
        <v>0</v>
      </c>
      <c r="O35" s="57">
        <f>K35*SetUp!$B$65</f>
        <v>0</v>
      </c>
      <c r="P35" s="57">
        <f>MIN(SetUp!$B$54*L35^SetUp!$B$51,L35)</f>
        <v>8.6749508130704758E-6</v>
      </c>
      <c r="Q35" s="57">
        <f t="shared" si="5"/>
        <v>1.2271475378051607E-3</v>
      </c>
      <c r="R35" s="57">
        <f>IF((H35+N35-O35)&gt;SetUp!$B$56,T34+H35+N35-O35-SetUp!$B$56,T34)</f>
        <v>0</v>
      </c>
      <c r="S35" s="57">
        <f>R35*SetUp!$B$65</f>
        <v>0</v>
      </c>
      <c r="T35" s="57">
        <f>IF((R35-S35)&lt;SetUp!$B$53,R35-S35,SetUp!$B$53)</f>
        <v>0</v>
      </c>
      <c r="U35" s="57">
        <f t="shared" si="6"/>
        <v>1.2592588803225115E-2</v>
      </c>
      <c r="V35" s="57">
        <f>(L35-P35)/1000*SetUp!$B$13*1000000/SetUp!$B$48</f>
        <v>3.0146474590323592E-4</v>
      </c>
      <c r="W35" s="57">
        <f t="shared" si="18"/>
        <v>-3.1001405869507392E-19</v>
      </c>
      <c r="X35" s="57">
        <f>MAX((SetUp!$B$56*(1-($H35/SetUp!$B$56)^2)*TANH(($B35-$D35)/SetUp!$B$56))/(1+$H35/SetUp!$B$56*TANH(($B35-$D35)/SetUp!$B$56)),0)</f>
        <v>0</v>
      </c>
      <c r="AK35" s="65">
        <v>4</v>
      </c>
      <c r="AL35" s="66">
        <f t="shared" si="23"/>
        <v>0.23624999999999999</v>
      </c>
      <c r="AM35" s="66">
        <f t="shared" si="24"/>
        <v>4.7808429185560011E-2</v>
      </c>
      <c r="AN35" s="67">
        <f t="shared" si="25"/>
        <v>-0.79763627857964015</v>
      </c>
      <c r="AP35" s="64">
        <v>26697</v>
      </c>
      <c r="AQ35" s="55">
        <v>2</v>
      </c>
      <c r="AR35" s="55">
        <v>33</v>
      </c>
      <c r="AS35" s="66">
        <f t="shared" si="8"/>
        <v>0.45</v>
      </c>
      <c r="AT35" s="66">
        <f t="shared" si="9"/>
        <v>3.0146474590323592E-4</v>
      </c>
      <c r="AU35" s="55" t="str">
        <f>IF(OR($AP35&lt;SetUp!$B$97,$AP35&gt;SetUp!$B$98),"Não","Sim")</f>
        <v>Sim</v>
      </c>
      <c r="AV35" s="68">
        <f t="shared" si="10"/>
        <v>0.67082039324993692</v>
      </c>
      <c r="AW35" s="68">
        <f t="shared" si="11"/>
        <v>1.7362740161139194E-2</v>
      </c>
      <c r="AX35" s="68">
        <f t="shared" si="12"/>
        <v>-0.34678748622465633</v>
      </c>
      <c r="AY35" s="68">
        <f t="shared" si="13"/>
        <v>-3.5207634681171602</v>
      </c>
      <c r="AZ35" s="68">
        <f t="shared" si="14"/>
        <v>-0.44969853525409675</v>
      </c>
      <c r="BA35" s="68">
        <f t="shared" si="15"/>
        <v>-0.65345765308879777</v>
      </c>
      <c r="BB35" s="68">
        <f t="shared" si="16"/>
        <v>-3.1739759818925037</v>
      </c>
    </row>
    <row r="36" spans="1:54" x14ac:dyDescent="0.3">
      <c r="A36" s="64">
        <v>26698</v>
      </c>
      <c r="B36" s="57">
        <v>0</v>
      </c>
      <c r="C36" s="57">
        <v>0.40200000000000002</v>
      </c>
      <c r="D36" s="57">
        <v>4.8680000000000003</v>
      </c>
      <c r="E36" s="57">
        <f t="shared" si="0"/>
        <v>0</v>
      </c>
      <c r="F36" s="57">
        <f t="shared" si="1"/>
        <v>4.8680000000000003</v>
      </c>
      <c r="G36" s="57">
        <f t="shared" si="2"/>
        <v>0</v>
      </c>
      <c r="H36" s="57">
        <f>IF(Q35&gt;SetUp!$B$56,SetUp!$B$56,Q35)</f>
        <v>1.2271475378051607E-3</v>
      </c>
      <c r="I36" s="57">
        <f t="shared" si="17"/>
        <v>1.2592588803225115E-2</v>
      </c>
      <c r="J36" s="57">
        <f>MIN(F36,H36,(1-EXP(-SetUp!$B$52*H36/SetUp!$B$56))*F36)</f>
        <v>9.3330961584946518E-4</v>
      </c>
      <c r="K36" s="57">
        <f t="shared" si="3"/>
        <v>2.9383792195569552E-4</v>
      </c>
      <c r="L36" s="57">
        <f>IF(I36&lt;=0,0,MIN(SetUp!$B$50*I36^SetUp!$B$55,I36))</f>
        <v>1.3949368742695683E-5</v>
      </c>
      <c r="M36" s="57">
        <f t="shared" si="4"/>
        <v>1.257863943448242E-2</v>
      </c>
      <c r="N36" s="57">
        <f>IF(SetUp!$B$62=0,X36,(B36-E36)*(1-(H36/SetUp!$B$66/SetUp!$B$56)))</f>
        <v>0</v>
      </c>
      <c r="O36" s="57">
        <f>K36*SetUp!$B$65</f>
        <v>0</v>
      </c>
      <c r="P36" s="57">
        <f>MIN(SetUp!$B$54*L36^SetUp!$B$51,L36)</f>
        <v>8.6592011600101881E-6</v>
      </c>
      <c r="Q36" s="57">
        <f t="shared" si="5"/>
        <v>2.9383792195569552E-4</v>
      </c>
      <c r="R36" s="57">
        <f>IF((H36+N36-O36)&gt;SetUp!$B$56,T35+H36+N36-O36-SetUp!$B$56,T35)</f>
        <v>0</v>
      </c>
      <c r="S36" s="57">
        <f>R36*SetUp!$B$65</f>
        <v>0</v>
      </c>
      <c r="T36" s="57">
        <f>IF((R36-S36)&lt;SetUp!$B$53,R36-S36,SetUp!$B$53)</f>
        <v>0</v>
      </c>
      <c r="U36" s="57">
        <f t="shared" si="6"/>
        <v>1.257863943448242E-2</v>
      </c>
      <c r="V36" s="57">
        <f>(L36-P36)/1000*SetUp!$B$13*1000000/SetUp!$B$48</f>
        <v>3.0089247484581147E-4</v>
      </c>
      <c r="W36" s="57">
        <f t="shared" si="18"/>
        <v>1.5415999640028266E-19</v>
      </c>
      <c r="X36" s="57">
        <f>MAX((SetUp!$B$56*(1-($H36/SetUp!$B$56)^2)*TANH(($B36-$D36)/SetUp!$B$56))/(1+$H36/SetUp!$B$56*TANH(($B36-$D36)/SetUp!$B$56)),0)</f>
        <v>0</v>
      </c>
      <c r="AK36" s="65">
        <v>5</v>
      </c>
      <c r="AL36" s="66">
        <f t="shared" si="23"/>
        <v>0.23249999999999998</v>
      </c>
      <c r="AM36" s="66">
        <f t="shared" si="24"/>
        <v>4.7011438877057096E-2</v>
      </c>
      <c r="AN36" s="67">
        <f t="shared" si="25"/>
        <v>-0.797800262894378</v>
      </c>
      <c r="AP36" s="64">
        <v>26698</v>
      </c>
      <c r="AQ36" s="55">
        <v>2</v>
      </c>
      <c r="AR36" s="55">
        <v>34</v>
      </c>
      <c r="AS36" s="66">
        <f t="shared" si="8"/>
        <v>0.40200000000000002</v>
      </c>
      <c r="AT36" s="66">
        <f t="shared" si="9"/>
        <v>3.0089247484581147E-4</v>
      </c>
      <c r="AU36" s="55" t="str">
        <f>IF(OR($AP36&lt;SetUp!$B$97,$AP36&gt;SetUp!$B$98),"Não","Sim")</f>
        <v>Sim</v>
      </c>
      <c r="AV36" s="68">
        <f t="shared" si="10"/>
        <v>0.63403469936589429</v>
      </c>
      <c r="AW36" s="68">
        <f t="shared" si="11"/>
        <v>1.7346252472675804E-2</v>
      </c>
      <c r="AX36" s="68">
        <f t="shared" si="12"/>
        <v>-0.39577394691552992</v>
      </c>
      <c r="AY36" s="68">
        <f t="shared" si="13"/>
        <v>-3.5215886735886208</v>
      </c>
      <c r="AZ36" s="68">
        <f t="shared" si="14"/>
        <v>-0.4016991075251542</v>
      </c>
      <c r="BA36" s="68">
        <f t="shared" si="15"/>
        <v>-0.61668844689321844</v>
      </c>
      <c r="BB36" s="68">
        <f t="shared" si="16"/>
        <v>-3.1258147266730907</v>
      </c>
    </row>
    <row r="37" spans="1:54" x14ac:dyDescent="0.3">
      <c r="A37" s="64">
        <v>26699</v>
      </c>
      <c r="B37" s="57">
        <v>0</v>
      </c>
      <c r="C37" s="57">
        <v>0.40200000000000002</v>
      </c>
      <c r="D37" s="57">
        <v>4.8680000000000003</v>
      </c>
      <c r="E37" s="57">
        <f t="shared" si="0"/>
        <v>0</v>
      </c>
      <c r="F37" s="57">
        <f t="shared" si="1"/>
        <v>4.8680000000000003</v>
      </c>
      <c r="G37" s="57">
        <f t="shared" si="2"/>
        <v>0</v>
      </c>
      <c r="H37" s="57">
        <f>IF(Q36&gt;SetUp!$B$56,SetUp!$B$56,Q36)</f>
        <v>2.9383792195569552E-4</v>
      </c>
      <c r="I37" s="57">
        <f t="shared" si="17"/>
        <v>1.257863943448242E-2</v>
      </c>
      <c r="J37" s="57">
        <f>MIN(F37,H37,(1-EXP(-SetUp!$B$52*H37/SetUp!$B$56))*F37)</f>
        <v>2.234953387696086E-4</v>
      </c>
      <c r="K37" s="57">
        <f t="shared" si="3"/>
        <v>7.0342583186086918E-5</v>
      </c>
      <c r="L37" s="57">
        <f>IF(I37&lt;=0,0,MIN(SetUp!$B$50*I37^SetUp!$B$55,I37))</f>
        <v>1.3923624363414247E-5</v>
      </c>
      <c r="M37" s="57">
        <f t="shared" si="4"/>
        <v>1.2564715810119005E-2</v>
      </c>
      <c r="N37" s="57">
        <f>IF(SetUp!$B$62=0,X37,(B37-E37)*(1-(H37/SetUp!$B$66/SetUp!$B$56)))</f>
        <v>0</v>
      </c>
      <c r="O37" s="57">
        <f>K37*SetUp!$B$65</f>
        <v>0</v>
      </c>
      <c r="P37" s="57">
        <f>MIN(SetUp!$B$54*L37^SetUp!$B$51,L37)</f>
        <v>8.6434917175206422E-6</v>
      </c>
      <c r="Q37" s="57">
        <f t="shared" si="5"/>
        <v>7.0342583186086918E-5</v>
      </c>
      <c r="R37" s="57">
        <f>IF((H37+N37-O37)&gt;SetUp!$B$56,T36+H37+N37-O37-SetUp!$B$56,T36)</f>
        <v>0</v>
      </c>
      <c r="S37" s="57">
        <f>R37*SetUp!$B$65</f>
        <v>0</v>
      </c>
      <c r="T37" s="57">
        <f>IF((R37-S37)&lt;SetUp!$B$53,R37-S37,SetUp!$B$53)</f>
        <v>0</v>
      </c>
      <c r="U37" s="57">
        <f t="shared" si="6"/>
        <v>1.2564715810119005E-2</v>
      </c>
      <c r="V37" s="57">
        <f>(L37-P37)/1000*SetUp!$B$13*1000000/SetUp!$B$48</f>
        <v>3.003217108919217E-4</v>
      </c>
      <c r="W37" s="57">
        <f t="shared" si="18"/>
        <v>1.9989977555201488E-19</v>
      </c>
      <c r="X37" s="57">
        <f>MAX((SetUp!$B$56*(1-($H37/SetUp!$B$56)^2)*TANH(($B37-$D37)/SetUp!$B$56))/(1+$H37/SetUp!$B$56*TANH(($B37-$D37)/SetUp!$B$56)),0)</f>
        <v>0</v>
      </c>
      <c r="AK37" s="65">
        <v>6</v>
      </c>
      <c r="AL37" s="66">
        <f t="shared" si="23"/>
        <v>0.16999999999999998</v>
      </c>
      <c r="AM37" s="66">
        <f t="shared" si="24"/>
        <v>4.6233639097436524E-2</v>
      </c>
      <c r="AN37" s="67">
        <f t="shared" si="25"/>
        <v>-0.72803741707390279</v>
      </c>
      <c r="AP37" s="64">
        <v>26699</v>
      </c>
      <c r="AQ37" s="55">
        <v>2</v>
      </c>
      <c r="AR37" s="55">
        <v>35</v>
      </c>
      <c r="AS37" s="66">
        <f t="shared" si="8"/>
        <v>0.40200000000000002</v>
      </c>
      <c r="AT37" s="66">
        <f t="shared" si="9"/>
        <v>3.003217108919217E-4</v>
      </c>
      <c r="AU37" s="55" t="str">
        <f>IF(OR($AP37&lt;SetUp!$B$97,$AP37&gt;SetUp!$B$98),"Não","Sim")</f>
        <v>Sim</v>
      </c>
      <c r="AV37" s="68">
        <f t="shared" si="10"/>
        <v>0.63403469936589429</v>
      </c>
      <c r="AW37" s="68">
        <f t="shared" si="11"/>
        <v>1.7329792580752998E-2</v>
      </c>
      <c r="AX37" s="68">
        <f t="shared" si="12"/>
        <v>-0.39577394691552992</v>
      </c>
      <c r="AY37" s="68">
        <f t="shared" si="13"/>
        <v>-3.5224132705991131</v>
      </c>
      <c r="AZ37" s="68">
        <f t="shared" si="14"/>
        <v>-0.40169967828910808</v>
      </c>
      <c r="BA37" s="68">
        <f t="shared" si="15"/>
        <v>-0.61670490678514134</v>
      </c>
      <c r="BB37" s="68">
        <f t="shared" si="16"/>
        <v>-3.126639323683583</v>
      </c>
    </row>
    <row r="38" spans="1:54" x14ac:dyDescent="0.3">
      <c r="A38" s="64">
        <v>26700</v>
      </c>
      <c r="B38" s="57">
        <v>1.0999999999999999E-2</v>
      </c>
      <c r="C38" s="57">
        <v>0.35699999999999998</v>
      </c>
      <c r="D38" s="57">
        <v>4.8680000000000003</v>
      </c>
      <c r="E38" s="57">
        <f t="shared" si="0"/>
        <v>1.0999999999999999E-2</v>
      </c>
      <c r="F38" s="57">
        <f t="shared" si="1"/>
        <v>4.8570000000000002</v>
      </c>
      <c r="G38" s="57">
        <f t="shared" si="2"/>
        <v>0</v>
      </c>
      <c r="H38" s="57">
        <f>IF(Q37&gt;SetUp!$B$56,SetUp!$B$56,Q37)</f>
        <v>7.0342583186086918E-5</v>
      </c>
      <c r="I38" s="57">
        <f t="shared" si="17"/>
        <v>1.2564715810119005E-2</v>
      </c>
      <c r="J38" s="57">
        <f>MIN(F38,H38,(1-EXP(-SetUp!$B$52*H38/SetUp!$B$56))*F38)</f>
        <v>5.3383132652592985E-5</v>
      </c>
      <c r="K38" s="57">
        <f t="shared" si="3"/>
        <v>1.6959450533493933E-5</v>
      </c>
      <c r="L38" s="57">
        <f>IF(I38&lt;=0,0,MIN(SetUp!$B$50*I38^SetUp!$B$55,I38))</f>
        <v>1.3897946470433107E-5</v>
      </c>
      <c r="M38" s="57">
        <f t="shared" si="4"/>
        <v>1.2550817863648572E-2</v>
      </c>
      <c r="N38" s="57">
        <f>IF(SetUp!$B$62=0,X38,(B38-E38)*(1-(H38/SetUp!$B$66/SetUp!$B$56)))</f>
        <v>0</v>
      </c>
      <c r="O38" s="57">
        <f>K38*SetUp!$B$65</f>
        <v>0</v>
      </c>
      <c r="P38" s="57">
        <f>MIN(SetUp!$B$54*L38^SetUp!$B$51,L38)</f>
        <v>8.627822353317406E-6</v>
      </c>
      <c r="Q38" s="57">
        <f t="shared" si="5"/>
        <v>1.6959450533493933E-5</v>
      </c>
      <c r="R38" s="57">
        <f>IF((H38+N38-O38)&gt;SetUp!$B$56,T37+H38+N38-O38-SetUp!$B$56,T37)</f>
        <v>0</v>
      </c>
      <c r="S38" s="57">
        <f>R38*SetUp!$B$65</f>
        <v>0</v>
      </c>
      <c r="T38" s="57">
        <f>IF((R38-S38)&lt;SetUp!$B$53,R38-S38,SetUp!$B$53)</f>
        <v>0</v>
      </c>
      <c r="U38" s="57">
        <f t="shared" si="6"/>
        <v>1.2550817863648572E-2</v>
      </c>
      <c r="V38" s="57">
        <f>(L38-P38)/1000*SetUp!$B$13*1000000/SetUp!$B$48</f>
        <v>2.997524489646804E-4</v>
      </c>
      <c r="W38" s="57">
        <f t="shared" si="18"/>
        <v>-3.7947076036992655E-19</v>
      </c>
      <c r="X38" s="57">
        <f>MAX((SetUp!$B$56*(1-($H38/SetUp!$B$56)^2)*TANH(($B38-$D38)/SetUp!$B$56))/(1+$H38/SetUp!$B$56*TANH(($B38-$D38)/SetUp!$B$56)),0)</f>
        <v>0</v>
      </c>
      <c r="AK38" s="65">
        <v>7</v>
      </c>
      <c r="AL38" s="66">
        <f t="shared" si="23"/>
        <v>0.13950000000000001</v>
      </c>
      <c r="AM38" s="66">
        <f t="shared" si="24"/>
        <v>4.5474421079608023E-2</v>
      </c>
      <c r="AN38" s="67">
        <f t="shared" si="25"/>
        <v>-0.67401848688453025</v>
      </c>
      <c r="AP38" s="64">
        <v>26700</v>
      </c>
      <c r="AQ38" s="55">
        <v>2</v>
      </c>
      <c r="AR38" s="55">
        <v>36</v>
      </c>
      <c r="AS38" s="66">
        <f t="shared" si="8"/>
        <v>0.35699999999999998</v>
      </c>
      <c r="AT38" s="66">
        <f t="shared" si="9"/>
        <v>2.997524489646804E-4</v>
      </c>
      <c r="AU38" s="55" t="str">
        <f>IF(OR($AP38&lt;SetUp!$B$97,$AP38&gt;SetUp!$B$98),"Não","Sim")</f>
        <v>Sim</v>
      </c>
      <c r="AV38" s="68">
        <f t="shared" si="10"/>
        <v>0.59749476985158623</v>
      </c>
      <c r="AW38" s="68">
        <f t="shared" si="11"/>
        <v>1.7313360418032091E-2</v>
      </c>
      <c r="AX38" s="68">
        <f t="shared" si="12"/>
        <v>-0.44733178388780681</v>
      </c>
      <c r="AY38" s="68">
        <f t="shared" si="13"/>
        <v>-3.5232372600472877</v>
      </c>
      <c r="AZ38" s="68">
        <f t="shared" si="14"/>
        <v>-0.3567002475510353</v>
      </c>
      <c r="BA38" s="68">
        <f t="shared" si="15"/>
        <v>-0.58018140943355412</v>
      </c>
      <c r="BB38" s="68">
        <f t="shared" si="16"/>
        <v>-3.0759054761594808</v>
      </c>
    </row>
    <row r="39" spans="1:54" x14ac:dyDescent="0.3">
      <c r="A39" s="64">
        <v>26701</v>
      </c>
      <c r="B39" s="57">
        <v>0</v>
      </c>
      <c r="C39" s="57">
        <v>0.33600000000000002</v>
      </c>
      <c r="D39" s="57">
        <v>4.8680000000000003</v>
      </c>
      <c r="E39" s="57">
        <f t="shared" si="0"/>
        <v>0</v>
      </c>
      <c r="F39" s="57">
        <f t="shared" si="1"/>
        <v>4.8680000000000003</v>
      </c>
      <c r="G39" s="57">
        <f t="shared" si="2"/>
        <v>0</v>
      </c>
      <c r="H39" s="57">
        <f>IF(Q38&gt;SetUp!$B$56,SetUp!$B$56,Q38)</f>
        <v>1.6959450533493933E-5</v>
      </c>
      <c r="I39" s="57">
        <f t="shared" si="17"/>
        <v>1.2550817863648572E-2</v>
      </c>
      <c r="J39" s="57">
        <f>MIN(F39,H39,(1-EXP(-SetUp!$B$52*H39/SetUp!$B$56))*F39)</f>
        <v>1.289976497026002E-5</v>
      </c>
      <c r="K39" s="57">
        <f t="shared" si="3"/>
        <v>4.0596855632339129E-6</v>
      </c>
      <c r="L39" s="57">
        <f>IF(I39&lt;=0,0,MIN(SetUp!$B$50*I39^SetUp!$B$55,I39))</f>
        <v>1.387233484310686E-5</v>
      </c>
      <c r="M39" s="57">
        <f t="shared" si="4"/>
        <v>1.2536945528805465E-2</v>
      </c>
      <c r="N39" s="57">
        <f>IF(SetUp!$B$62=0,X39,(B39-E39)*(1-(H39/SetUp!$B$66/SetUp!$B$56)))</f>
        <v>0</v>
      </c>
      <c r="O39" s="57">
        <f>K39*SetUp!$B$65</f>
        <v>0</v>
      </c>
      <c r="P39" s="57">
        <f>MIN(SetUp!$B$54*L39^SetUp!$B$51,L39)</f>
        <v>8.6121929356486127E-6</v>
      </c>
      <c r="Q39" s="57">
        <f t="shared" si="5"/>
        <v>4.0596855632339129E-6</v>
      </c>
      <c r="R39" s="57">
        <f>IF((H39+N39-O39)&gt;SetUp!$B$56,T38+H39+N39-O39-SetUp!$B$56,T38)</f>
        <v>0</v>
      </c>
      <c r="S39" s="57">
        <f>R39*SetUp!$B$65</f>
        <v>0</v>
      </c>
      <c r="T39" s="57">
        <f>IF((R39-S39)&lt;SetUp!$B$53,R39-S39,SetUp!$B$53)</f>
        <v>0</v>
      </c>
      <c r="U39" s="57">
        <f t="shared" si="6"/>
        <v>1.2536945528805465E-2</v>
      </c>
      <c r="V39" s="57">
        <f>(L39-P39)/1000*SetUp!$B$13*1000000/SetUp!$B$48</f>
        <v>2.9918468400802923E-4</v>
      </c>
      <c r="W39" s="57">
        <f t="shared" si="18"/>
        <v>-3.2017845406212553E-19</v>
      </c>
      <c r="X39" s="57">
        <f>MAX((SetUp!$B$56*(1-($H39/SetUp!$B$56)^2)*TANH(($B39-$D39)/SetUp!$B$56))/(1+$H39/SetUp!$B$56*TANH(($B39-$D39)/SetUp!$B$56)),0)</f>
        <v>0</v>
      </c>
      <c r="AK39" s="65">
        <v>8</v>
      </c>
      <c r="AL39" s="66">
        <f t="shared" si="23"/>
        <v>0.1255</v>
      </c>
      <c r="AM39" s="66">
        <f t="shared" si="24"/>
        <v>4.4733200049260027E-2</v>
      </c>
      <c r="AN39" s="67">
        <f t="shared" si="25"/>
        <v>-0.6435601589700396</v>
      </c>
      <c r="AP39" s="64">
        <v>26701</v>
      </c>
      <c r="AQ39" s="55">
        <v>2</v>
      </c>
      <c r="AR39" s="55">
        <v>37</v>
      </c>
      <c r="AS39" s="66">
        <f t="shared" si="8"/>
        <v>0.33600000000000002</v>
      </c>
      <c r="AT39" s="66">
        <f t="shared" si="9"/>
        <v>2.9918468400802923E-4</v>
      </c>
      <c r="AU39" s="55" t="str">
        <f>IF(OR($AP39&lt;SetUp!$B$97,$AP39&gt;SetUp!$B$98),"Não","Sim")</f>
        <v>Sim</v>
      </c>
      <c r="AV39" s="68">
        <f t="shared" si="10"/>
        <v>0.57965506984757753</v>
      </c>
      <c r="AW39" s="68">
        <f t="shared" si="11"/>
        <v>1.7296955917387002E-2</v>
      </c>
      <c r="AX39" s="68">
        <f t="shared" si="12"/>
        <v>-0.4736607226101559</v>
      </c>
      <c r="AY39" s="68">
        <f t="shared" si="13"/>
        <v>-3.5240606428298089</v>
      </c>
      <c r="AZ39" s="68">
        <f t="shared" si="14"/>
        <v>-0.335700815315992</v>
      </c>
      <c r="BA39" s="68">
        <f t="shared" si="15"/>
        <v>-0.56235811393019053</v>
      </c>
      <c r="BB39" s="68">
        <f t="shared" si="16"/>
        <v>-3.050399920219653</v>
      </c>
    </row>
    <row r="40" spans="1:54" x14ac:dyDescent="0.3">
      <c r="A40" s="64">
        <v>26702</v>
      </c>
      <c r="B40" s="57">
        <v>0</v>
      </c>
      <c r="C40" s="57">
        <v>0.26</v>
      </c>
      <c r="D40" s="57">
        <v>4.8680000000000003</v>
      </c>
      <c r="E40" s="57">
        <f t="shared" si="0"/>
        <v>0</v>
      </c>
      <c r="F40" s="57">
        <f t="shared" si="1"/>
        <v>4.8680000000000003</v>
      </c>
      <c r="G40" s="57">
        <f t="shared" si="2"/>
        <v>0</v>
      </c>
      <c r="H40" s="57">
        <f>IF(Q39&gt;SetUp!$B$56,SetUp!$B$56,Q39)</f>
        <v>4.0596855632339129E-6</v>
      </c>
      <c r="I40" s="57">
        <f t="shared" si="17"/>
        <v>1.2536945528805465E-2</v>
      </c>
      <c r="J40" s="57">
        <f>MIN(F40,H40,(1-EXP(-SetUp!$B$52*H40/SetUp!$B$56))*F40)</f>
        <v>3.0878973523251754E-6</v>
      </c>
      <c r="K40" s="57">
        <f t="shared" si="3"/>
        <v>9.7178821090873756E-7</v>
      </c>
      <c r="L40" s="57">
        <f>IF(I40&lt;=0,0,MIN(SetUp!$B$50*I40^SetUp!$B$55,I40))</f>
        <v>1.3846789261684586E-5</v>
      </c>
      <c r="M40" s="57">
        <f t="shared" si="4"/>
        <v>1.252309873954378E-2</v>
      </c>
      <c r="N40" s="57">
        <f>IF(SetUp!$B$62=0,X40,(B40-E40)*(1-(H40/SetUp!$B$66/SetUp!$B$56)))</f>
        <v>0</v>
      </c>
      <c r="O40" s="57">
        <f>K40*SetUp!$B$65</f>
        <v>0</v>
      </c>
      <c r="P40" s="57">
        <f>MIN(SetUp!$B$54*L40^SetUp!$B$51,L40)</f>
        <v>8.5966033332923417E-6</v>
      </c>
      <c r="Q40" s="57">
        <f t="shared" si="5"/>
        <v>9.7178821090873756E-7</v>
      </c>
      <c r="R40" s="57">
        <f>IF((H40+N40-O40)&gt;SetUp!$B$56,T39+H40+N40-O40-SetUp!$B$56,T39)</f>
        <v>0</v>
      </c>
      <c r="S40" s="57">
        <f>R40*SetUp!$B$65</f>
        <v>0</v>
      </c>
      <c r="T40" s="57">
        <f>IF((R40-S40)&lt;SetUp!$B$53,R40-S40,SetUp!$B$53)</f>
        <v>0</v>
      </c>
      <c r="U40" s="57">
        <f t="shared" si="6"/>
        <v>1.252309873954378E-2</v>
      </c>
      <c r="V40" s="57">
        <f>(L40-P40)/1000*SetUp!$B$13*1000000/SetUp!$B$48</f>
        <v>2.986184109866437E-4</v>
      </c>
      <c r="W40" s="57">
        <f t="shared" si="18"/>
        <v>-3.7777669447541795E-19</v>
      </c>
      <c r="X40" s="57">
        <f>MAX((SetUp!$B$56*(1-($H40/SetUp!$B$56)^2)*TANH(($B40-$D40)/SetUp!$B$56))/(1+$H40/SetUp!$B$56*TANH(($B40-$D40)/SetUp!$B$56)),0)</f>
        <v>0</v>
      </c>
      <c r="AK40" s="65">
        <v>9</v>
      </c>
      <c r="AL40" s="66">
        <f t="shared" si="23"/>
        <v>0.11899999999999999</v>
      </c>
      <c r="AM40" s="66">
        <f t="shared" si="24"/>
        <v>4.400941409670836E-2</v>
      </c>
      <c r="AN40" s="67">
        <f t="shared" si="25"/>
        <v>-0.63017299078396338</v>
      </c>
      <c r="AP40" s="64">
        <v>26702</v>
      </c>
      <c r="AQ40" s="55">
        <v>2</v>
      </c>
      <c r="AR40" s="55">
        <v>38</v>
      </c>
      <c r="AS40" s="66">
        <f t="shared" si="8"/>
        <v>0.26</v>
      </c>
      <c r="AT40" s="66">
        <f t="shared" si="9"/>
        <v>2.986184109866437E-4</v>
      </c>
      <c r="AU40" s="55" t="str">
        <f>IF(OR($AP40&lt;SetUp!$B$97,$AP40&gt;SetUp!$B$98),"Não","Sim")</f>
        <v>Sim</v>
      </c>
      <c r="AV40" s="68">
        <f t="shared" si="10"/>
        <v>0.50990195135927852</v>
      </c>
      <c r="AW40" s="68">
        <f t="shared" si="11"/>
        <v>1.7280579011903614E-2</v>
      </c>
      <c r="AX40" s="68">
        <f t="shared" si="12"/>
        <v>-0.58502665202918203</v>
      </c>
      <c r="AY40" s="68">
        <f t="shared" si="13"/>
        <v>-3.5248834198413519</v>
      </c>
      <c r="AZ40" s="68">
        <f t="shared" si="14"/>
        <v>-0.25970138158901335</v>
      </c>
      <c r="BA40" s="68">
        <f t="shared" si="15"/>
        <v>-0.49262137234737491</v>
      </c>
      <c r="BB40" s="68">
        <f t="shared" si="16"/>
        <v>-2.9398567678121701</v>
      </c>
    </row>
    <row r="41" spans="1:54" x14ac:dyDescent="0.3">
      <c r="A41" s="64">
        <v>26703</v>
      </c>
      <c r="B41" s="57">
        <v>4.3999999999999997E-2</v>
      </c>
      <c r="C41" s="57">
        <v>0.316</v>
      </c>
      <c r="D41" s="57">
        <v>4.8680000000000003</v>
      </c>
      <c r="E41" s="57">
        <f t="shared" si="0"/>
        <v>4.3999999999999997E-2</v>
      </c>
      <c r="F41" s="57">
        <f t="shared" si="1"/>
        <v>4.8240000000000007</v>
      </c>
      <c r="G41" s="57">
        <f t="shared" si="2"/>
        <v>0</v>
      </c>
      <c r="H41" s="57">
        <f>IF(Q40&gt;SetUp!$B$56,SetUp!$B$56,Q40)</f>
        <v>9.7178821090873756E-7</v>
      </c>
      <c r="I41" s="57">
        <f t="shared" si="17"/>
        <v>1.252309873954378E-2</v>
      </c>
      <c r="J41" s="57">
        <f>MIN(F41,H41,(1-EXP(-SetUp!$B$52*H41/SetUp!$B$56))*F41)</f>
        <v>7.3248530818403891E-7</v>
      </c>
      <c r="K41" s="57">
        <f t="shared" si="3"/>
        <v>2.3930290272469865E-7</v>
      </c>
      <c r="L41" s="57">
        <f>IF(I41&lt;=0,0,MIN(SetUp!$B$50*I41^SetUp!$B$55,I41))</f>
        <v>1.382130950730549E-5</v>
      </c>
      <c r="M41" s="57">
        <f t="shared" si="4"/>
        <v>1.2509277430036474E-2</v>
      </c>
      <c r="N41" s="57">
        <f>IF(SetUp!$B$62=0,X41,(B41-E41)*(1-(H41/SetUp!$B$66/SetUp!$B$56)))</f>
        <v>0</v>
      </c>
      <c r="O41" s="57">
        <f>K41*SetUp!$B$65</f>
        <v>0</v>
      </c>
      <c r="P41" s="57">
        <f>MIN(SetUp!$B$54*L41^SetUp!$B$51,L41)</f>
        <v>8.5810534155541484E-6</v>
      </c>
      <c r="Q41" s="57">
        <f t="shared" si="5"/>
        <v>2.3930290272469865E-7</v>
      </c>
      <c r="R41" s="57">
        <f>IF((H41+N41-O41)&gt;SetUp!$B$56,T40+H41+N41-O41-SetUp!$B$56,T40)</f>
        <v>0</v>
      </c>
      <c r="S41" s="57">
        <f>R41*SetUp!$B$65</f>
        <v>0</v>
      </c>
      <c r="T41" s="57">
        <f>IF((R41-S41)&lt;SetUp!$B$53,R41-S41,SetUp!$B$53)</f>
        <v>0</v>
      </c>
      <c r="U41" s="57">
        <f t="shared" si="6"/>
        <v>1.2509277430036474E-2</v>
      </c>
      <c r="V41" s="57">
        <f>(L41-P41)/1000*SetUp!$B$13*1000000/SetUp!$B$48</f>
        <v>2.9805362488582624E-4</v>
      </c>
      <c r="W41" s="57">
        <f t="shared" si="18"/>
        <v>-2.1531577519204315E-18</v>
      </c>
      <c r="X41" s="57">
        <f>MAX((SetUp!$B$56*(1-($H41/SetUp!$B$56)^2)*TANH(($B41-$D41)/SetUp!$B$56))/(1+$H41/SetUp!$B$56*TANH(($B41-$D41)/SetUp!$B$56)),0)</f>
        <v>0</v>
      </c>
      <c r="AK41" s="65">
        <v>10</v>
      </c>
      <c r="AL41" s="66">
        <f t="shared" si="23"/>
        <v>0.1125</v>
      </c>
      <c r="AM41" s="66">
        <f t="shared" si="24"/>
        <v>4.3302523110207963E-2</v>
      </c>
      <c r="AN41" s="67">
        <f t="shared" si="25"/>
        <v>-0.61508868346481815</v>
      </c>
      <c r="AP41" s="64">
        <v>26703</v>
      </c>
      <c r="AQ41" s="55">
        <v>2</v>
      </c>
      <c r="AR41" s="55">
        <v>39</v>
      </c>
      <c r="AS41" s="66">
        <f t="shared" si="8"/>
        <v>0.316</v>
      </c>
      <c r="AT41" s="66">
        <f t="shared" si="9"/>
        <v>2.9805362488582624E-4</v>
      </c>
      <c r="AU41" s="55" t="str">
        <f>IF(OR($AP41&lt;SetUp!$B$97,$AP41&gt;SetUp!$B$98),"Não","Sim")</f>
        <v>Sim</v>
      </c>
      <c r="AV41" s="68">
        <f t="shared" si="10"/>
        <v>0.56213877290220782</v>
      </c>
      <c r="AW41" s="68">
        <f t="shared" si="11"/>
        <v>1.7264229634878767E-2</v>
      </c>
      <c r="AX41" s="68">
        <f t="shared" si="12"/>
        <v>-0.50031291738159622</v>
      </c>
      <c r="AY41" s="68">
        <f t="shared" si="13"/>
        <v>-3.5257055919746181</v>
      </c>
      <c r="AZ41" s="68">
        <f t="shared" si="14"/>
        <v>-0.31570194637511417</v>
      </c>
      <c r="BA41" s="68">
        <f t="shared" si="15"/>
        <v>-0.54487454326732909</v>
      </c>
      <c r="BB41" s="68">
        <f t="shared" si="16"/>
        <v>-3.025392674593022</v>
      </c>
    </row>
    <row r="42" spans="1:54" x14ac:dyDescent="0.3">
      <c r="A42" s="64">
        <v>26704</v>
      </c>
      <c r="B42" s="57">
        <v>0.21099999999999999</v>
      </c>
      <c r="C42" s="57">
        <v>0.316</v>
      </c>
      <c r="D42" s="57">
        <v>4.8680000000000003</v>
      </c>
      <c r="E42" s="57">
        <f t="shared" si="0"/>
        <v>0.21099999999999999</v>
      </c>
      <c r="F42" s="57">
        <f t="shared" si="1"/>
        <v>4.657</v>
      </c>
      <c r="G42" s="57">
        <f t="shared" si="2"/>
        <v>0</v>
      </c>
      <c r="H42" s="57">
        <f>IF(Q41&gt;SetUp!$B$56,SetUp!$B$56,Q41)</f>
        <v>2.3930290272469865E-7</v>
      </c>
      <c r="I42" s="57">
        <f t="shared" si="17"/>
        <v>1.2509277430036474E-2</v>
      </c>
      <c r="J42" s="57">
        <f>MIN(F42,H42,(1-EXP(-SetUp!$B$52*H42/SetUp!$B$56))*F42)</f>
        <v>1.7413024978296665E-7</v>
      </c>
      <c r="K42" s="57">
        <f t="shared" si="3"/>
        <v>6.5172652941732004E-8</v>
      </c>
      <c r="L42" s="57">
        <f>IF(I42&lt;=0,0,MIN(SetUp!$B$50*I42^SetUp!$B$55,I42))</f>
        <v>1.3795895361994754E-5</v>
      </c>
      <c r="M42" s="57">
        <f t="shared" si="4"/>
        <v>1.2495481534674479E-2</v>
      </c>
      <c r="N42" s="57">
        <f>IF(SetUp!$B$62=0,X42,(B42-E42)*(1-(H42/SetUp!$B$66/SetUp!$B$56)))</f>
        <v>0</v>
      </c>
      <c r="O42" s="57">
        <f>K42*SetUp!$B$65</f>
        <v>0</v>
      </c>
      <c r="P42" s="57">
        <f>MIN(SetUp!$B$54*L42^SetUp!$B$51,L42)</f>
        <v>8.5655430522645304E-6</v>
      </c>
      <c r="Q42" s="57">
        <f t="shared" si="5"/>
        <v>6.5172652941732004E-8</v>
      </c>
      <c r="R42" s="57">
        <f>IF((H42+N42-O42)&gt;SetUp!$B$56,T41+H42+N42-O42-SetUp!$B$56,T41)</f>
        <v>0</v>
      </c>
      <c r="S42" s="57">
        <f>R42*SetUp!$B$65</f>
        <v>0</v>
      </c>
      <c r="T42" s="57">
        <f>IF((R42-S42)&lt;SetUp!$B$53,R42-S42,SetUp!$B$53)</f>
        <v>0</v>
      </c>
      <c r="U42" s="57">
        <f t="shared" si="6"/>
        <v>1.2495481534674479E-2</v>
      </c>
      <c r="V42" s="57">
        <f>(L42-P42)/1000*SetUp!$B$13*1000000/SetUp!$B$48</f>
        <v>2.9749032071141394E-4</v>
      </c>
      <c r="W42" s="57">
        <f t="shared" si="18"/>
        <v>-1.478241899548205E-17</v>
      </c>
      <c r="X42" s="57">
        <f>MAX((SetUp!$B$56*(1-($H42/SetUp!$B$56)^2)*TANH(($B42-$D42)/SetUp!$B$56))/(1+$H42/SetUp!$B$56*TANH(($B42-$D42)/SetUp!$B$56)),0)</f>
        <v>0</v>
      </c>
      <c r="AK42" s="65">
        <v>11</v>
      </c>
      <c r="AL42" s="66">
        <f t="shared" si="23"/>
        <v>0.1255</v>
      </c>
      <c r="AM42" s="66">
        <f t="shared" si="24"/>
        <v>4.2612007766931519E-2</v>
      </c>
      <c r="AN42" s="67">
        <f t="shared" si="25"/>
        <v>-0.66046208950652174</v>
      </c>
      <c r="AP42" s="64">
        <v>26704</v>
      </c>
      <c r="AQ42" s="55">
        <v>2</v>
      </c>
      <c r="AR42" s="55">
        <v>40</v>
      </c>
      <c r="AS42" s="66">
        <f t="shared" si="8"/>
        <v>0.316</v>
      </c>
      <c r="AT42" s="66">
        <f t="shared" si="9"/>
        <v>2.9749032071141394E-4</v>
      </c>
      <c r="AU42" s="55" t="str">
        <f>IF(OR($AP42&lt;SetUp!$B$97,$AP42&gt;SetUp!$B$98),"Não","Sim")</f>
        <v>Sim</v>
      </c>
      <c r="AV42" s="68">
        <f t="shared" si="10"/>
        <v>0.56213877290220782</v>
      </c>
      <c r="AW42" s="68">
        <f t="shared" si="11"/>
        <v>1.7247907719819641E-2</v>
      </c>
      <c r="AX42" s="68">
        <f t="shared" si="12"/>
        <v>-0.50031291738159622</v>
      </c>
      <c r="AY42" s="68">
        <f t="shared" si="13"/>
        <v>-3.5265271601203296</v>
      </c>
      <c r="AZ42" s="68">
        <f t="shared" si="14"/>
        <v>-0.31570250967928859</v>
      </c>
      <c r="BA42" s="68">
        <f t="shared" si="15"/>
        <v>-0.54489086518238816</v>
      </c>
      <c r="BB42" s="68">
        <f t="shared" si="16"/>
        <v>-3.0262142427387335</v>
      </c>
    </row>
    <row r="43" spans="1:54" x14ac:dyDescent="0.3">
      <c r="A43" s="64">
        <v>26705</v>
      </c>
      <c r="B43" s="57">
        <v>0.312</v>
      </c>
      <c r="C43" s="57">
        <v>0.24299999999999999</v>
      </c>
      <c r="D43" s="57">
        <v>4.8680000000000003</v>
      </c>
      <c r="E43" s="57">
        <f t="shared" si="0"/>
        <v>0.312</v>
      </c>
      <c r="F43" s="57">
        <f t="shared" si="1"/>
        <v>4.556</v>
      </c>
      <c r="G43" s="57">
        <f t="shared" si="2"/>
        <v>0</v>
      </c>
      <c r="H43" s="57">
        <f>IF(Q42&gt;SetUp!$B$56,SetUp!$B$56,Q42)</f>
        <v>6.5172652941732004E-8</v>
      </c>
      <c r="I43" s="57">
        <f t="shared" si="17"/>
        <v>1.2495481534674479E-2</v>
      </c>
      <c r="J43" s="57">
        <f>MIN(F43,H43,(1-EXP(-SetUp!$B$52*H43/SetUp!$B$56))*F43)</f>
        <v>4.6394781885616965E-8</v>
      </c>
      <c r="K43" s="57">
        <f t="shared" si="3"/>
        <v>1.8777871056115039E-8</v>
      </c>
      <c r="L43" s="57">
        <f>IF(I43&lt;=0,0,MIN(SetUp!$B$50*I43^SetUp!$B$55,I43))</f>
        <v>1.3770546608659201E-5</v>
      </c>
      <c r="M43" s="57">
        <f t="shared" si="4"/>
        <v>1.248171098806582E-2</v>
      </c>
      <c r="N43" s="57">
        <f>IF(SetUp!$B$62=0,X43,(B43-E43)*(1-(H43/SetUp!$B$66/SetUp!$B$56)))</f>
        <v>0</v>
      </c>
      <c r="O43" s="57">
        <f>K43*SetUp!$B$65</f>
        <v>0</v>
      </c>
      <c r="P43" s="57">
        <f>MIN(SetUp!$B$54*L43^SetUp!$B$51,L43)</f>
        <v>8.5500721137764502E-6</v>
      </c>
      <c r="Q43" s="57">
        <f t="shared" si="5"/>
        <v>1.8777871056115039E-8</v>
      </c>
      <c r="R43" s="57">
        <f>IF((H43+N43-O43)&gt;SetUp!$B$56,T42+H43+N43-O43-SetUp!$B$56,T42)</f>
        <v>0</v>
      </c>
      <c r="S43" s="57">
        <f>R43*SetUp!$B$65</f>
        <v>0</v>
      </c>
      <c r="T43" s="57">
        <f>IF((R43-S43)&lt;SetUp!$B$53,R43-S43,SetUp!$B$53)</f>
        <v>0</v>
      </c>
      <c r="U43" s="57">
        <f t="shared" si="6"/>
        <v>1.248171098806582E-2</v>
      </c>
      <c r="V43" s="57">
        <f>(L43-P43)/1000*SetUp!$B$13*1000000/SetUp!$B$48</f>
        <v>2.9692849348967286E-4</v>
      </c>
      <c r="W43" s="57">
        <f t="shared" si="18"/>
        <v>2.389818757383283E-17</v>
      </c>
      <c r="X43" s="57">
        <f>MAX((SetUp!$B$56*(1-($H43/SetUp!$B$56)^2)*TANH(($B43-$D43)/SetUp!$B$56))/(1+$H43/SetUp!$B$56*TANH(($B43-$D43)/SetUp!$B$56)),0)</f>
        <v>0</v>
      </c>
      <c r="AK43" s="65">
        <v>12</v>
      </c>
      <c r="AL43" s="66">
        <f t="shared" si="23"/>
        <v>0.10050000000000001</v>
      </c>
      <c r="AM43" s="66">
        <f t="shared" si="24"/>
        <v>4.1937368578079517E-2</v>
      </c>
      <c r="AN43" s="67">
        <f t="shared" si="25"/>
        <v>-0.58271275046687054</v>
      </c>
      <c r="AP43" s="64">
        <v>26705</v>
      </c>
      <c r="AQ43" s="55">
        <v>2</v>
      </c>
      <c r="AR43" s="55">
        <v>41</v>
      </c>
      <c r="AS43" s="66">
        <f t="shared" si="8"/>
        <v>0.24299999999999999</v>
      </c>
      <c r="AT43" s="66">
        <f t="shared" si="9"/>
        <v>2.9692849348967286E-4</v>
      </c>
      <c r="AU43" s="55" t="str">
        <f>IF(OR($AP43&lt;SetUp!$B$97,$AP43&gt;SetUp!$B$98),"Não","Sim")</f>
        <v>Sim</v>
      </c>
      <c r="AV43" s="68">
        <f t="shared" si="10"/>
        <v>0.49295030175464949</v>
      </c>
      <c r="AW43" s="68">
        <f t="shared" si="11"/>
        <v>1.7231613200442752E-2</v>
      </c>
      <c r="AX43" s="68">
        <f t="shared" si="12"/>
        <v>-0.61439372640168788</v>
      </c>
      <c r="AY43" s="68">
        <f t="shared" si="13"/>
        <v>-3.5273481251672441</v>
      </c>
      <c r="AZ43" s="68">
        <f t="shared" si="14"/>
        <v>-0.24270307150651033</v>
      </c>
      <c r="BA43" s="68">
        <f t="shared" si="15"/>
        <v>-0.47571868855420674</v>
      </c>
      <c r="BB43" s="68">
        <f t="shared" si="16"/>
        <v>-2.9129543987655562</v>
      </c>
    </row>
    <row r="44" spans="1:54" x14ac:dyDescent="0.3">
      <c r="A44" s="64">
        <v>26706</v>
      </c>
      <c r="B44" s="57">
        <v>0.13800000000000001</v>
      </c>
      <c r="C44" s="57">
        <v>0.24299999999999999</v>
      </c>
      <c r="D44" s="57">
        <v>4.8680000000000003</v>
      </c>
      <c r="E44" s="57">
        <f t="shared" si="0"/>
        <v>0.13800000000000001</v>
      </c>
      <c r="F44" s="57">
        <f t="shared" si="1"/>
        <v>4.7300000000000004</v>
      </c>
      <c r="G44" s="57">
        <f t="shared" si="2"/>
        <v>0</v>
      </c>
      <c r="H44" s="57">
        <f>IF(Q43&gt;SetUp!$B$56,SetUp!$B$56,Q43)</f>
        <v>1.8777871056115039E-8</v>
      </c>
      <c r="I44" s="57">
        <f t="shared" si="17"/>
        <v>1.248171098806582E-2</v>
      </c>
      <c r="J44" s="57">
        <f>MIN(F44,H44,(1-EXP(-SetUp!$B$52*H44/SetUp!$B$56))*F44)</f>
        <v>1.3878020279634031E-8</v>
      </c>
      <c r="K44" s="57">
        <f t="shared" si="3"/>
        <v>4.8998507764810082E-9</v>
      </c>
      <c r="L44" s="57">
        <f>IF(I44&lt;=0,0,MIN(SetUp!$B$50*I44^SetUp!$B$55,I44))</f>
        <v>1.374526303108313E-5</v>
      </c>
      <c r="M44" s="57">
        <f t="shared" si="4"/>
        <v>1.2467965725034736E-2</v>
      </c>
      <c r="N44" s="57">
        <f>IF(SetUp!$B$62=0,X44,(B44-E44)*(1-(H44/SetUp!$B$66/SetUp!$B$56)))</f>
        <v>0</v>
      </c>
      <c r="O44" s="57">
        <f>K44*SetUp!$B$65</f>
        <v>0</v>
      </c>
      <c r="P44" s="57">
        <f>MIN(SetUp!$B$54*L44^SetUp!$B$51,L44)</f>
        <v>8.5346404709628537E-6</v>
      </c>
      <c r="Q44" s="57">
        <f t="shared" si="5"/>
        <v>4.8998507764810082E-9</v>
      </c>
      <c r="R44" s="57">
        <f>IF((H44+N44-O44)&gt;SetUp!$B$56,T43+H44+N44-O44-SetUp!$B$56,T43)</f>
        <v>0</v>
      </c>
      <c r="S44" s="57">
        <f>R44*SetUp!$B$65</f>
        <v>0</v>
      </c>
      <c r="T44" s="57">
        <f>IF((R44-S44)&lt;SetUp!$B$53,R44-S44,SetUp!$B$53)</f>
        <v>0</v>
      </c>
      <c r="U44" s="57">
        <f t="shared" si="6"/>
        <v>1.2467965725034736E-2</v>
      </c>
      <c r="V44" s="57">
        <f>(L44-P44)/1000*SetUp!$B$13*1000000/SetUp!$B$48</f>
        <v>2.9636813826720262E-4</v>
      </c>
      <c r="W44" s="57">
        <f t="shared" si="18"/>
        <v>-4.3435849535200521E-18</v>
      </c>
      <c r="X44" s="57">
        <f>MAX((SetUp!$B$56*(1-($H44/SetUp!$B$56)^2)*TANH(($B44-$D44)/SetUp!$B$56))/(1+$H44/SetUp!$B$56*TANH(($B44-$D44)/SetUp!$B$56)),0)</f>
        <v>0</v>
      </c>
      <c r="AK44" s="65">
        <v>13</v>
      </c>
      <c r="AL44" s="66">
        <f t="shared" si="23"/>
        <v>9.4750000000000001E-2</v>
      </c>
      <c r="AM44" s="66">
        <f t="shared" si="24"/>
        <v>4.1278124984828274E-2</v>
      </c>
      <c r="AN44" s="67">
        <f t="shared" si="25"/>
        <v>-0.56434696585933219</v>
      </c>
      <c r="AP44" s="64">
        <v>26706</v>
      </c>
      <c r="AQ44" s="55">
        <v>2</v>
      </c>
      <c r="AR44" s="55">
        <v>42</v>
      </c>
      <c r="AS44" s="66">
        <f t="shared" si="8"/>
        <v>0.24299999999999999</v>
      </c>
      <c r="AT44" s="66">
        <f t="shared" si="9"/>
        <v>2.9636813826720262E-4</v>
      </c>
      <c r="AU44" s="55" t="str">
        <f>IF(OR($AP44&lt;SetUp!$B$97,$AP44&gt;SetUp!$B$98),"Não","Sim")</f>
        <v>Sim</v>
      </c>
      <c r="AV44" s="68">
        <f t="shared" si="10"/>
        <v>0.49295030175464949</v>
      </c>
      <c r="AW44" s="68">
        <f t="shared" si="11"/>
        <v>1.7215346010673229E-2</v>
      </c>
      <c r="AX44" s="68">
        <f t="shared" si="12"/>
        <v>-0.61439372640168788</v>
      </c>
      <c r="AY44" s="68">
        <f t="shared" si="13"/>
        <v>-3.5281684880021573</v>
      </c>
      <c r="AZ44" s="68">
        <f t="shared" si="14"/>
        <v>-0.2427036318617328</v>
      </c>
      <c r="BA44" s="68">
        <f t="shared" si="15"/>
        <v>-0.47573495574397628</v>
      </c>
      <c r="BB44" s="68">
        <f t="shared" si="16"/>
        <v>-2.9137747616004694</v>
      </c>
    </row>
    <row r="45" spans="1:54" x14ac:dyDescent="0.3">
      <c r="A45" s="64">
        <v>26707</v>
      </c>
      <c r="B45" s="57">
        <v>0.22500000000000001</v>
      </c>
      <c r="C45" s="57">
        <v>0.22700000000000001</v>
      </c>
      <c r="D45" s="57">
        <v>4.8680000000000003</v>
      </c>
      <c r="E45" s="57">
        <f t="shared" si="0"/>
        <v>0.22500000000000001</v>
      </c>
      <c r="F45" s="57">
        <f t="shared" si="1"/>
        <v>4.6430000000000007</v>
      </c>
      <c r="G45" s="57">
        <f t="shared" si="2"/>
        <v>0</v>
      </c>
      <c r="H45" s="57">
        <f>IF(Q44&gt;SetUp!$B$56,SetUp!$B$56,Q44)</f>
        <v>4.8998507764810082E-9</v>
      </c>
      <c r="I45" s="57">
        <f t="shared" si="17"/>
        <v>1.2467965725034736E-2</v>
      </c>
      <c r="J45" s="57">
        <f>MIN(F45,H45,(1-EXP(-SetUp!$B$52*H45/SetUp!$B$56))*F45)</f>
        <v>3.5546886613113676E-9</v>
      </c>
      <c r="K45" s="57">
        <f t="shared" si="3"/>
        <v>1.3451621151696406E-9</v>
      </c>
      <c r="L45" s="57">
        <f>IF(I45&lt;=0,0,MIN(SetUp!$B$50*I45^SetUp!$B$55,I45))</f>
        <v>1.3720044413924118E-5</v>
      </c>
      <c r="M45" s="57">
        <f t="shared" si="4"/>
        <v>1.2454245680620812E-2</v>
      </c>
      <c r="N45" s="57">
        <f>IF(SetUp!$B$62=0,X45,(B45-E45)*(1-(H45/SetUp!$B$66/SetUp!$B$56)))</f>
        <v>0</v>
      </c>
      <c r="O45" s="57">
        <f>K45*SetUp!$B$65</f>
        <v>0</v>
      </c>
      <c r="P45" s="57">
        <f>MIN(SetUp!$B$54*L45^SetUp!$B$51,L45)</f>
        <v>8.5192479952141903E-6</v>
      </c>
      <c r="Q45" s="57">
        <f t="shared" si="5"/>
        <v>1.3451621151696406E-9</v>
      </c>
      <c r="R45" s="57">
        <f>IF((H45+N45-O45)&gt;SetUp!$B$56,T44+H45+N45-O45-SetUp!$B$56,T44)</f>
        <v>0</v>
      </c>
      <c r="S45" s="57">
        <f>R45*SetUp!$B$65</f>
        <v>0</v>
      </c>
      <c r="T45" s="57">
        <f>IF((R45-S45)&lt;SetUp!$B$53,R45-S45,SetUp!$B$53)</f>
        <v>0</v>
      </c>
      <c r="U45" s="57">
        <f t="shared" si="6"/>
        <v>1.2454245680620812E-2</v>
      </c>
      <c r="V45" s="57">
        <f>(L45-P45)/1000*SetUp!$B$13*1000000/SetUp!$B$48</f>
        <v>2.9580925011083847E-4</v>
      </c>
      <c r="W45" s="57">
        <f t="shared" si="18"/>
        <v>-8.7007224341961731E-18</v>
      </c>
      <c r="X45" s="57">
        <f>MAX((SetUp!$B$56*(1-($H45/SetUp!$B$56)^2)*TANH(($B45-$D45)/SetUp!$B$56))/(1+$H45/SetUp!$B$56*TANH(($B45-$D45)/SetUp!$B$56)),0)</f>
        <v>0</v>
      </c>
      <c r="AK45" s="65">
        <v>14</v>
      </c>
      <c r="AL45" s="66">
        <f t="shared" si="23"/>
        <v>8.9249999999999996E-2</v>
      </c>
      <c r="AM45" s="66">
        <f t="shared" si="24"/>
        <v>4.0633814502046034E-2</v>
      </c>
      <c r="AN45" s="67">
        <f t="shared" si="25"/>
        <v>-0.54471916524318165</v>
      </c>
      <c r="AP45" s="64">
        <v>26707</v>
      </c>
      <c r="AQ45" s="55">
        <v>2</v>
      </c>
      <c r="AR45" s="55">
        <v>43</v>
      </c>
      <c r="AS45" s="66">
        <f t="shared" si="8"/>
        <v>0.22700000000000001</v>
      </c>
      <c r="AT45" s="66">
        <f t="shared" si="9"/>
        <v>2.9580925011083847E-4</v>
      </c>
      <c r="AU45" s="55" t="str">
        <f>IF(OR($AP45&lt;SetUp!$B$97,$AP45&gt;SetUp!$B$98),"Não","Sim")</f>
        <v>Sim</v>
      </c>
      <c r="AV45" s="68">
        <f t="shared" si="10"/>
        <v>0.47644516998286385</v>
      </c>
      <c r="AW45" s="68">
        <f t="shared" si="11"/>
        <v>1.7199106084644006E-2</v>
      </c>
      <c r="AX45" s="68">
        <f t="shared" si="12"/>
        <v>-0.64397414280687726</v>
      </c>
      <c r="AY45" s="68">
        <f t="shared" si="13"/>
        <v>-3.5289882495099092</v>
      </c>
      <c r="AZ45" s="68">
        <f t="shared" si="14"/>
        <v>-0.22670419074988918</v>
      </c>
      <c r="BA45" s="68">
        <f t="shared" si="15"/>
        <v>-0.45924606389821987</v>
      </c>
      <c r="BB45" s="68">
        <f t="shared" si="16"/>
        <v>-2.8850141067030322</v>
      </c>
    </row>
    <row r="46" spans="1:54" x14ac:dyDescent="0.3">
      <c r="A46" s="64">
        <v>26708</v>
      </c>
      <c r="B46" s="57">
        <v>1.087</v>
      </c>
      <c r="C46" s="57">
        <v>0</v>
      </c>
      <c r="D46" s="57">
        <v>4.8680000000000003</v>
      </c>
      <c r="E46" s="57">
        <f t="shared" si="0"/>
        <v>1.087</v>
      </c>
      <c r="F46" s="57">
        <f t="shared" si="1"/>
        <v>3.7810000000000006</v>
      </c>
      <c r="G46" s="57">
        <f t="shared" si="2"/>
        <v>0</v>
      </c>
      <c r="H46" s="57">
        <f>IF(Q45&gt;SetUp!$B$56,SetUp!$B$56,Q45)</f>
        <v>1.3451621151696406E-9</v>
      </c>
      <c r="I46" s="57">
        <f t="shared" si="17"/>
        <v>1.2454245680620812E-2</v>
      </c>
      <c r="J46" s="57">
        <f>MIN(F46,H46,(1-EXP(-SetUp!$B$52*H46/SetUp!$B$56))*F46)</f>
        <v>7.946963983540557E-10</v>
      </c>
      <c r="K46" s="57">
        <f t="shared" si="3"/>
        <v>5.5046571681558493E-10</v>
      </c>
      <c r="L46" s="57">
        <f>IF(I46&lt;=0,0,MIN(SetUp!$B$50*I46^SetUp!$B$55,I46))</f>
        <v>1.3694890542708888E-5</v>
      </c>
      <c r="M46" s="57">
        <f t="shared" si="4"/>
        <v>1.2440550790078104E-2</v>
      </c>
      <c r="N46" s="57">
        <f>IF(SetUp!$B$62=0,X46,(B46-E46)*(1-(H46/SetUp!$B$66/SetUp!$B$56)))</f>
        <v>0</v>
      </c>
      <c r="O46" s="57">
        <f>K46*SetUp!$B$65</f>
        <v>0</v>
      </c>
      <c r="P46" s="57">
        <f>MIN(SetUp!$B$54*L46^SetUp!$B$51,L46)</f>
        <v>8.5038945584359814E-6</v>
      </c>
      <c r="Q46" s="57">
        <f t="shared" si="5"/>
        <v>5.5046571681558493E-10</v>
      </c>
      <c r="R46" s="57">
        <f>IF((H46+N46-O46)&gt;SetUp!$B$56,T45+H46+N46-O46-SetUp!$B$56,T45)</f>
        <v>0</v>
      </c>
      <c r="S46" s="57">
        <f>R46*SetUp!$B$65</f>
        <v>0</v>
      </c>
      <c r="T46" s="57">
        <f>IF((R46-S46)&lt;SetUp!$B$53,R46-S46,SetUp!$B$53)</f>
        <v>0</v>
      </c>
      <c r="U46" s="57">
        <f t="shared" si="6"/>
        <v>1.2440550790078104E-2</v>
      </c>
      <c r="V46" s="57">
        <f>(L46-P46)/1000*SetUp!$B$13*1000000/SetUp!$B$48</f>
        <v>2.952518241075544E-4</v>
      </c>
      <c r="W46" s="57">
        <f t="shared" si="18"/>
        <v>9.4808397786173837E-17</v>
      </c>
      <c r="X46" s="57">
        <f>MAX((SetUp!$B$56*(1-($H46/SetUp!$B$56)^2)*TANH(($B46-$D46)/SetUp!$B$56))/(1+$H46/SetUp!$B$56*TANH(($B46-$D46)/SetUp!$B$56)),0)</f>
        <v>0</v>
      </c>
      <c r="AK46" s="65">
        <v>15</v>
      </c>
      <c r="AL46" s="66">
        <f t="shared" si="23"/>
        <v>8.4000000000000005E-2</v>
      </c>
      <c r="AM46" s="66">
        <f t="shared" si="24"/>
        <v>4.0081007615131684E-2</v>
      </c>
      <c r="AN46" s="67">
        <f t="shared" si="25"/>
        <v>-0.52284514743890853</v>
      </c>
      <c r="AP46" s="64">
        <v>26708</v>
      </c>
      <c r="AQ46" s="55">
        <v>2</v>
      </c>
      <c r="AR46" s="55">
        <v>44</v>
      </c>
      <c r="AS46" s="66">
        <f t="shared" si="8"/>
        <v>0</v>
      </c>
      <c r="AT46" s="66">
        <f t="shared" si="9"/>
        <v>2.952518241075544E-4</v>
      </c>
      <c r="AU46" s="55" t="str">
        <f>IF(OR($AP46&lt;SetUp!$B$97,$AP46&gt;SetUp!$B$98),"Não","Sim")</f>
        <v>Sim</v>
      </c>
      <c r="AV46" s="68">
        <f t="shared" si="10"/>
        <v>0</v>
      </c>
      <c r="AW46" s="68">
        <f t="shared" si="11"/>
        <v>1.7182893356695036E-2</v>
      </c>
      <c r="AX46" s="68">
        <f t="shared" si="12"/>
        <v>0</v>
      </c>
      <c r="AY46" s="68">
        <f t="shared" si="13"/>
        <v>-3.5298074105733872</v>
      </c>
      <c r="AZ46" s="68">
        <f t="shared" si="14"/>
        <v>2.952518241075544E-4</v>
      </c>
      <c r="BA46" s="68">
        <f t="shared" si="15"/>
        <v>1.7182893356695036E-2</v>
      </c>
      <c r="BB46" s="68">
        <f t="shared" si="16"/>
        <v>-3.5298074105733872</v>
      </c>
    </row>
    <row r="47" spans="1:54" x14ac:dyDescent="0.3">
      <c r="A47" s="64">
        <v>26709</v>
      </c>
      <c r="B47" s="57">
        <v>0</v>
      </c>
      <c r="C47" s="57">
        <v>0</v>
      </c>
      <c r="D47" s="57">
        <v>4.8680000000000003</v>
      </c>
      <c r="E47" s="57">
        <f t="shared" si="0"/>
        <v>0</v>
      </c>
      <c r="F47" s="57">
        <f t="shared" si="1"/>
        <v>4.8680000000000003</v>
      </c>
      <c r="G47" s="57">
        <f t="shared" si="2"/>
        <v>0</v>
      </c>
      <c r="H47" s="57">
        <f>IF(Q46&gt;SetUp!$B$56,SetUp!$B$56,Q46)</f>
        <v>5.5046571681558493E-10</v>
      </c>
      <c r="I47" s="57">
        <f t="shared" si="17"/>
        <v>1.2440550790078104E-2</v>
      </c>
      <c r="J47" s="57">
        <f>MIN(F47,H47,(1-EXP(-SetUp!$B$52*H47/SetUp!$B$56))*F47)</f>
        <v>4.1869818900863723E-10</v>
      </c>
      <c r="K47" s="57">
        <f t="shared" si="3"/>
        <v>1.317675278069477E-10</v>
      </c>
      <c r="L47" s="57">
        <f>IF(I47&lt;=0,0,MIN(SetUp!$B$50*I47^SetUp!$B$55,I47))</f>
        <v>1.366980120382908E-5</v>
      </c>
      <c r="M47" s="57">
        <f t="shared" si="4"/>
        <v>1.2426880988874274E-2</v>
      </c>
      <c r="N47" s="57">
        <f>IF(SetUp!$B$62=0,X47,(B47-E47)*(1-(H47/SetUp!$B$66/SetUp!$B$56)))</f>
        <v>0</v>
      </c>
      <c r="O47" s="57">
        <f>K47*SetUp!$B$65</f>
        <v>0</v>
      </c>
      <c r="P47" s="57">
        <f>MIN(SetUp!$B$54*L47^SetUp!$B$51,L47)</f>
        <v>8.488580033046366E-6</v>
      </c>
      <c r="Q47" s="57">
        <f t="shared" si="5"/>
        <v>1.317675278069477E-10</v>
      </c>
      <c r="R47" s="57">
        <f>IF((H47+N47-O47)&gt;SetUp!$B$56,T46+H47+N47-O47-SetUp!$B$56,T46)</f>
        <v>0</v>
      </c>
      <c r="S47" s="57">
        <f>R47*SetUp!$B$65</f>
        <v>0</v>
      </c>
      <c r="T47" s="57">
        <f>IF((R47-S47)&lt;SetUp!$B$53,R47-S47,SetUp!$B$53)</f>
        <v>0</v>
      </c>
      <c r="U47" s="57">
        <f t="shared" si="6"/>
        <v>1.2426880988874274E-2</v>
      </c>
      <c r="V47" s="57">
        <f>(L47-P47)/1000*SetUp!$B$13*1000000/SetUp!$B$48</f>
        <v>2.9469585536436249E-4</v>
      </c>
      <c r="W47" s="57">
        <f t="shared" si="18"/>
        <v>-7.2844833463869829E-19</v>
      </c>
      <c r="X47" s="57">
        <f>MAX((SetUp!$B$56*(1-($H47/SetUp!$B$56)^2)*TANH(($B47-$D47)/SetUp!$B$56))/(1+$H47/SetUp!$B$56*TANH(($B47-$D47)/SetUp!$B$56)),0)</f>
        <v>0</v>
      </c>
      <c r="AK47" s="65">
        <v>16</v>
      </c>
      <c r="AL47" s="66">
        <f t="shared" si="23"/>
        <v>0.10050000000000001</v>
      </c>
      <c r="AM47" s="66">
        <f t="shared" si="24"/>
        <v>3.9465096746149383E-2</v>
      </c>
      <c r="AN47" s="67">
        <f t="shared" si="25"/>
        <v>-0.6073124701875684</v>
      </c>
      <c r="AP47" s="64">
        <v>26709</v>
      </c>
      <c r="AQ47" s="55">
        <v>2</v>
      </c>
      <c r="AR47" s="55">
        <v>45</v>
      </c>
      <c r="AS47" s="66">
        <f t="shared" si="8"/>
        <v>0</v>
      </c>
      <c r="AT47" s="66">
        <f t="shared" si="9"/>
        <v>2.9469585536436249E-4</v>
      </c>
      <c r="AU47" s="55" t="str">
        <f>IF(OR($AP47&lt;SetUp!$B$97,$AP47&gt;SetUp!$B$98),"Não","Sim")</f>
        <v>Sim</v>
      </c>
      <c r="AV47" s="68">
        <f t="shared" si="10"/>
        <v>0</v>
      </c>
      <c r="AW47" s="68">
        <f t="shared" si="11"/>
        <v>1.7166707761372375E-2</v>
      </c>
      <c r="AX47" s="68">
        <f t="shared" si="12"/>
        <v>0</v>
      </c>
      <c r="AY47" s="68">
        <f t="shared" si="13"/>
        <v>-3.5306259720735373</v>
      </c>
      <c r="AZ47" s="68">
        <f t="shared" si="14"/>
        <v>2.9469585536436249E-4</v>
      </c>
      <c r="BA47" s="68">
        <f t="shared" si="15"/>
        <v>1.7166707761372375E-2</v>
      </c>
      <c r="BB47" s="68">
        <f t="shared" si="16"/>
        <v>-3.5306259720735373</v>
      </c>
    </row>
    <row r="48" spans="1:54" x14ac:dyDescent="0.3">
      <c r="A48" s="64">
        <v>26710</v>
      </c>
      <c r="B48" s="57">
        <v>0</v>
      </c>
      <c r="C48" s="57">
        <v>0</v>
      </c>
      <c r="D48" s="57">
        <v>4.8680000000000003</v>
      </c>
      <c r="E48" s="57">
        <f t="shared" si="0"/>
        <v>0</v>
      </c>
      <c r="F48" s="57">
        <f t="shared" si="1"/>
        <v>4.8680000000000003</v>
      </c>
      <c r="G48" s="57">
        <f t="shared" si="2"/>
        <v>0</v>
      </c>
      <c r="H48" s="57">
        <f>IF(Q47&gt;SetUp!$B$56,SetUp!$B$56,Q47)</f>
        <v>1.317675278069477E-10</v>
      </c>
      <c r="I48" s="57">
        <f t="shared" si="17"/>
        <v>1.2426880988874274E-2</v>
      </c>
      <c r="J48" s="57">
        <f>MIN(F48,H48,(1-EXP(-SetUp!$B$52*H48/SetUp!$B$56))*F48)</f>
        <v>1.0022550878119319E-10</v>
      </c>
      <c r="K48" s="57">
        <f t="shared" si="3"/>
        <v>3.1542019025754511E-11</v>
      </c>
      <c r="L48" s="57">
        <f>IF(I48&lt;=0,0,MIN(SetUp!$B$50*I48^SetUp!$B$55,I48))</f>
        <v>1.3644776184537232E-5</v>
      </c>
      <c r="M48" s="57">
        <f t="shared" si="4"/>
        <v>1.2413236212689737E-2</v>
      </c>
      <c r="N48" s="57">
        <f>IF(SetUp!$B$62=0,X48,(B48-E48)*(1-(H48/SetUp!$B$66/SetUp!$B$56)))</f>
        <v>0</v>
      </c>
      <c r="O48" s="57">
        <f>K48*SetUp!$B$65</f>
        <v>0</v>
      </c>
      <c r="P48" s="57">
        <f>MIN(SetUp!$B$54*L48^SetUp!$B$51,L48)</f>
        <v>8.4733042919736883E-6</v>
      </c>
      <c r="Q48" s="57">
        <f t="shared" si="5"/>
        <v>3.1542019025754511E-11</v>
      </c>
      <c r="R48" s="57">
        <f>IF((H48+N48-O48)&gt;SetUp!$B$56,T47+H48+N48-O48-SetUp!$B$56,T47)</f>
        <v>0</v>
      </c>
      <c r="S48" s="57">
        <f>R48*SetUp!$B$65</f>
        <v>0</v>
      </c>
      <c r="T48" s="57">
        <f>IF((R48-S48)&lt;SetUp!$B$53,R48-S48,SetUp!$B$53)</f>
        <v>0</v>
      </c>
      <c r="U48" s="57">
        <f t="shared" si="6"/>
        <v>1.2413236212689737E-2</v>
      </c>
      <c r="V48" s="57">
        <f>(L48-P48)/1000*SetUp!$B$13*1000000/SetUp!$B$48</f>
        <v>2.9414133900822133E-4</v>
      </c>
      <c r="W48" s="57">
        <f t="shared" si="18"/>
        <v>6.2680438096818225E-19</v>
      </c>
      <c r="X48" s="57">
        <f>MAX((SetUp!$B$56*(1-($H48/SetUp!$B$56)^2)*TANH(($B48-$D48)/SetUp!$B$56))/(1+$H48/SetUp!$B$56*TANH(($B48-$D48)/SetUp!$B$56)),0)</f>
        <v>0</v>
      </c>
      <c r="AK48" s="65">
        <v>17</v>
      </c>
      <c r="AL48" s="66">
        <f t="shared" si="23"/>
        <v>8.4000000000000005E-2</v>
      </c>
      <c r="AM48" s="66">
        <f t="shared" si="24"/>
        <v>3.8862832460821249E-2</v>
      </c>
      <c r="AN48" s="67">
        <f t="shared" si="25"/>
        <v>-0.53734723260927086</v>
      </c>
      <c r="AP48" s="64">
        <v>26710</v>
      </c>
      <c r="AQ48" s="55">
        <v>2</v>
      </c>
      <c r="AR48" s="55">
        <v>46</v>
      </c>
      <c r="AS48" s="66">
        <f t="shared" si="8"/>
        <v>0</v>
      </c>
      <c r="AT48" s="66">
        <f t="shared" si="9"/>
        <v>2.9414133900822133E-4</v>
      </c>
      <c r="AU48" s="55" t="str">
        <f>IF(OR($AP48&lt;SetUp!$B$97,$AP48&gt;SetUp!$B$98),"Não","Sim")</f>
        <v>Sim</v>
      </c>
      <c r="AV48" s="68">
        <f t="shared" si="10"/>
        <v>0</v>
      </c>
      <c r="AW48" s="68">
        <f t="shared" si="11"/>
        <v>1.7150549233427521E-2</v>
      </c>
      <c r="AX48" s="68">
        <f t="shared" si="12"/>
        <v>0</v>
      </c>
      <c r="AY48" s="68">
        <f t="shared" si="13"/>
        <v>-3.5314439348893658</v>
      </c>
      <c r="AZ48" s="68">
        <f t="shared" si="14"/>
        <v>2.9414133900822133E-4</v>
      </c>
      <c r="BA48" s="68">
        <f t="shared" si="15"/>
        <v>1.7150549233427521E-2</v>
      </c>
      <c r="BB48" s="68">
        <f t="shared" si="16"/>
        <v>-3.5314439348893658</v>
      </c>
    </row>
    <row r="49" spans="1:54" x14ac:dyDescent="0.3">
      <c r="A49" s="64">
        <v>26711</v>
      </c>
      <c r="B49" s="57">
        <v>0.112</v>
      </c>
      <c r="C49" s="57">
        <v>0</v>
      </c>
      <c r="D49" s="57">
        <v>4.8680000000000003</v>
      </c>
      <c r="E49" s="57">
        <f t="shared" si="0"/>
        <v>0.112</v>
      </c>
      <c r="F49" s="57">
        <f t="shared" si="1"/>
        <v>4.7560000000000002</v>
      </c>
      <c r="G49" s="57">
        <f t="shared" si="2"/>
        <v>0</v>
      </c>
      <c r="H49" s="57">
        <f>IF(Q48&gt;SetUp!$B$56,SetUp!$B$56,Q48)</f>
        <v>3.1542019025754511E-11</v>
      </c>
      <c r="I49" s="57">
        <f t="shared" si="17"/>
        <v>1.2413236212689737E-2</v>
      </c>
      <c r="J49" s="57">
        <f>MIN(F49,H49,(1-EXP(-SetUp!$B$52*H49/SetUp!$B$56))*F49)</f>
        <v>2.3439427732085962E-11</v>
      </c>
      <c r="K49" s="57">
        <f t="shared" si="3"/>
        <v>8.1025912936685492E-12</v>
      </c>
      <c r="L49" s="57">
        <f>IF(I49&lt;=0,0,MIN(SetUp!$B$50*I49^SetUp!$B$55,I49))</f>
        <v>1.3619815272942609E-5</v>
      </c>
      <c r="M49" s="57">
        <f t="shared" si="4"/>
        <v>1.2399616397416794E-2</v>
      </c>
      <c r="N49" s="57">
        <f>IF(SetUp!$B$62=0,X49,(B49-E49)*(1-(H49/SetUp!$B$66/SetUp!$B$56)))</f>
        <v>0</v>
      </c>
      <c r="O49" s="57">
        <f>K49*SetUp!$B$65</f>
        <v>0</v>
      </c>
      <c r="P49" s="57">
        <f>MIN(SetUp!$B$54*L49^SetUp!$B$51,L49)</f>
        <v>8.4580672086540534E-6</v>
      </c>
      <c r="Q49" s="57">
        <f t="shared" si="5"/>
        <v>8.1025912936685492E-12</v>
      </c>
      <c r="R49" s="57">
        <f>IF((H49+N49-O49)&gt;SetUp!$B$56,T48+H49+N49-O49-SetUp!$B$56,T48)</f>
        <v>0</v>
      </c>
      <c r="S49" s="57">
        <f>R49*SetUp!$B$65</f>
        <v>0</v>
      </c>
      <c r="T49" s="57">
        <f>IF((R49-S49)&lt;SetUp!$B$53,R49-S49,SetUp!$B$53)</f>
        <v>0</v>
      </c>
      <c r="U49" s="57">
        <f t="shared" si="6"/>
        <v>1.2399616397416794E-2</v>
      </c>
      <c r="V49" s="57">
        <f>(L49-P49)/1000*SetUp!$B$13*1000000/SetUp!$B$48</f>
        <v>2.9358827018593814E-4</v>
      </c>
      <c r="W49" s="57">
        <f t="shared" si="18"/>
        <v>5.1499603193061461E-19</v>
      </c>
      <c r="X49" s="57">
        <f>MAX((SetUp!$B$56*(1-($H49/SetUp!$B$56)^2)*TANH(($B49-$D49)/SetUp!$B$56))/(1+$H49/SetUp!$B$56*TANH(($B49-$D49)/SetUp!$B$56)),0)</f>
        <v>0</v>
      </c>
      <c r="AK49" s="65">
        <v>18</v>
      </c>
      <c r="AL49" s="66">
        <f t="shared" si="23"/>
        <v>7.9000000000000001E-2</v>
      </c>
      <c r="AM49" s="66">
        <f t="shared" si="24"/>
        <v>3.8278097201490453E-2</v>
      </c>
      <c r="AN49" s="67">
        <f t="shared" si="25"/>
        <v>-0.51546712403176642</v>
      </c>
      <c r="AP49" s="64">
        <v>26711</v>
      </c>
      <c r="AQ49" s="55">
        <v>2</v>
      </c>
      <c r="AR49" s="55">
        <v>47</v>
      </c>
      <c r="AS49" s="66">
        <f t="shared" si="8"/>
        <v>0</v>
      </c>
      <c r="AT49" s="66">
        <f t="shared" si="9"/>
        <v>2.9358827018593814E-4</v>
      </c>
      <c r="AU49" s="55" t="str">
        <f>IF(OR($AP49&lt;SetUp!$B$97,$AP49&gt;SetUp!$B$98),"Não","Sim")</f>
        <v>Sim</v>
      </c>
      <c r="AV49" s="68">
        <f t="shared" si="10"/>
        <v>0</v>
      </c>
      <c r="AW49" s="68">
        <f t="shared" si="11"/>
        <v>1.7134417707816572E-2</v>
      </c>
      <c r="AX49" s="68">
        <f t="shared" si="12"/>
        <v>0</v>
      </c>
      <c r="AY49" s="68">
        <f t="shared" si="13"/>
        <v>-3.5322612998979435</v>
      </c>
      <c r="AZ49" s="68">
        <f t="shared" si="14"/>
        <v>2.9358827018593814E-4</v>
      </c>
      <c r="BA49" s="68">
        <f t="shared" si="15"/>
        <v>1.7134417707816572E-2</v>
      </c>
      <c r="BB49" s="68">
        <f t="shared" si="16"/>
        <v>-3.5322612998979435</v>
      </c>
    </row>
    <row r="50" spans="1:54" x14ac:dyDescent="0.3">
      <c r="A50" s="64">
        <v>26712</v>
      </c>
      <c r="B50" s="57">
        <v>0.61599999999999999</v>
      </c>
      <c r="C50" s="57">
        <v>0</v>
      </c>
      <c r="D50" s="57">
        <v>4.8680000000000003</v>
      </c>
      <c r="E50" s="57">
        <f t="shared" si="0"/>
        <v>0.61599999999999999</v>
      </c>
      <c r="F50" s="57">
        <f t="shared" si="1"/>
        <v>4.2520000000000007</v>
      </c>
      <c r="G50" s="57">
        <f t="shared" si="2"/>
        <v>0</v>
      </c>
      <c r="H50" s="57">
        <f>IF(Q49&gt;SetUp!$B$56,SetUp!$B$56,Q49)</f>
        <v>8.1025912936685492E-12</v>
      </c>
      <c r="I50" s="57">
        <f t="shared" si="17"/>
        <v>1.2399616397416794E-2</v>
      </c>
      <c r="J50" s="57">
        <f>MIN(F50,H50,(1-EXP(-SetUp!$B$52*H50/SetUp!$B$56))*F50)</f>
        <v>5.3829780632952411E-12</v>
      </c>
      <c r="K50" s="57">
        <f t="shared" si="3"/>
        <v>2.7196132303733081E-12</v>
      </c>
      <c r="L50" s="57">
        <f>IF(I50&lt;=0,0,MIN(SetUp!$B$50*I50^SetUp!$B$55,I50))</f>
        <v>1.3594918258007178E-5</v>
      </c>
      <c r="M50" s="57">
        <f t="shared" si="4"/>
        <v>1.2386021479158788E-2</v>
      </c>
      <c r="N50" s="57">
        <f>IF(SetUp!$B$62=0,X50,(B50-E50)*(1-(H50/SetUp!$B$66/SetUp!$B$56)))</f>
        <v>0</v>
      </c>
      <c r="O50" s="57">
        <f>K50*SetUp!$B$65</f>
        <v>0</v>
      </c>
      <c r="P50" s="57">
        <f>MIN(SetUp!$B$54*L50^SetUp!$B$51,L50)</f>
        <v>8.4428686570289687E-6</v>
      </c>
      <c r="Q50" s="57">
        <f t="shared" si="5"/>
        <v>2.7196132303733081E-12</v>
      </c>
      <c r="R50" s="57">
        <f>IF((H50+N50-O50)&gt;SetUp!$B$56,T49+H50+N50-O50-SetUp!$B$56,T49)</f>
        <v>0</v>
      </c>
      <c r="S50" s="57">
        <f>R50*SetUp!$B$65</f>
        <v>0</v>
      </c>
      <c r="T50" s="57">
        <f>IF((R50-S50)&lt;SetUp!$B$53,R50-S50,SetUp!$B$53)</f>
        <v>0</v>
      </c>
      <c r="U50" s="57">
        <f t="shared" si="6"/>
        <v>1.2386021479158788E-2</v>
      </c>
      <c r="V50" s="57">
        <f>(L50-P50)/1000*SetUp!$B$13*1000000/SetUp!$B$48</f>
        <v>2.9303664406407339E-4</v>
      </c>
      <c r="W50" s="57">
        <f t="shared" si="18"/>
        <v>3.8075825044975309E-17</v>
      </c>
      <c r="X50" s="57">
        <f>MAX((SetUp!$B$56*(1-($H50/SetUp!$B$56)^2)*TANH(($B50-$D50)/SetUp!$B$56))/(1+$H50/SetUp!$B$56*TANH(($B50-$D50)/SetUp!$B$56)),0)</f>
        <v>0</v>
      </c>
      <c r="AK50" s="65">
        <v>19</v>
      </c>
      <c r="AL50" s="66">
        <f t="shared" si="23"/>
        <v>7.4249999999999997E-2</v>
      </c>
      <c r="AM50" s="66">
        <f t="shared" si="24"/>
        <v>4.0769369608952513E-2</v>
      </c>
      <c r="AN50" s="67">
        <f t="shared" si="25"/>
        <v>-0.45091758102420854</v>
      </c>
      <c r="AP50" s="64">
        <v>26712</v>
      </c>
      <c r="AQ50" s="55">
        <v>2</v>
      </c>
      <c r="AR50" s="55">
        <v>48</v>
      </c>
      <c r="AS50" s="66">
        <f t="shared" si="8"/>
        <v>0</v>
      </c>
      <c r="AT50" s="66">
        <f t="shared" si="9"/>
        <v>2.9303664406407339E-4</v>
      </c>
      <c r="AU50" s="55" t="str">
        <f>IF(OR($AP50&lt;SetUp!$B$97,$AP50&gt;SetUp!$B$98),"Não","Sim")</f>
        <v>Sim</v>
      </c>
      <c r="AV50" s="68">
        <f t="shared" si="10"/>
        <v>0</v>
      </c>
      <c r="AW50" s="68">
        <f t="shared" si="11"/>
        <v>1.7118313119699424E-2</v>
      </c>
      <c r="AX50" s="68">
        <f t="shared" si="12"/>
        <v>0</v>
      </c>
      <c r="AY50" s="68">
        <f t="shared" si="13"/>
        <v>-3.5330780679744156</v>
      </c>
      <c r="AZ50" s="68">
        <f t="shared" si="14"/>
        <v>2.9303664406407339E-4</v>
      </c>
      <c r="BA50" s="68">
        <f t="shared" si="15"/>
        <v>1.7118313119699424E-2</v>
      </c>
      <c r="BB50" s="68">
        <f t="shared" si="16"/>
        <v>-3.5330780679744156</v>
      </c>
    </row>
    <row r="51" spans="1:54" x14ac:dyDescent="0.3">
      <c r="A51" s="64">
        <v>26713</v>
      </c>
      <c r="B51" s="57">
        <v>1.365</v>
      </c>
      <c r="C51" s="57">
        <v>0</v>
      </c>
      <c r="D51" s="57">
        <v>4.8680000000000003</v>
      </c>
      <c r="E51" s="57">
        <f t="shared" si="0"/>
        <v>1.365</v>
      </c>
      <c r="F51" s="57">
        <f t="shared" si="1"/>
        <v>3.5030000000000001</v>
      </c>
      <c r="G51" s="57">
        <f t="shared" si="2"/>
        <v>0</v>
      </c>
      <c r="H51" s="57">
        <f>IF(Q50&gt;SetUp!$B$56,SetUp!$B$56,Q50)</f>
        <v>2.7196132303733081E-12</v>
      </c>
      <c r="I51" s="57">
        <f t="shared" si="17"/>
        <v>1.2386021479158788E-2</v>
      </c>
      <c r="J51" s="57">
        <f>MIN(F51,H51,(1-EXP(-SetUp!$B$52*H51/SetUp!$B$56))*F51)</f>
        <v>1.4887517885142643E-12</v>
      </c>
      <c r="K51" s="57">
        <f t="shared" si="3"/>
        <v>1.2308614418590438E-12</v>
      </c>
      <c r="L51" s="57">
        <f>IF(I51&lt;=0,0,MIN(SetUp!$B$50*I51^SetUp!$B$55,I51))</f>
        <v>1.357008492954149E-5</v>
      </c>
      <c r="M51" s="57">
        <f t="shared" si="4"/>
        <v>1.2372451394229246E-2</v>
      </c>
      <c r="N51" s="57">
        <f>IF(SetUp!$B$62=0,X51,(B51-E51)*(1-(H51/SetUp!$B$66/SetUp!$B$56)))</f>
        <v>0</v>
      </c>
      <c r="O51" s="57">
        <f>K51*SetUp!$B$65</f>
        <v>0</v>
      </c>
      <c r="P51" s="57">
        <f>MIN(SetUp!$B$54*L51^SetUp!$B$51,L51)</f>
        <v>8.4277085115429387E-6</v>
      </c>
      <c r="Q51" s="57">
        <f t="shared" si="5"/>
        <v>1.2308614418590438E-12</v>
      </c>
      <c r="R51" s="57">
        <f>IF((H51+N51-O51)&gt;SetUp!$B$56,T50+H51+N51-O51-SetUp!$B$56,T50)</f>
        <v>0</v>
      </c>
      <c r="S51" s="57">
        <f>R51*SetUp!$B$65</f>
        <v>0</v>
      </c>
      <c r="T51" s="57">
        <f>IF((R51-S51)&lt;SetUp!$B$53,R51-S51,SetUp!$B$53)</f>
        <v>0</v>
      </c>
      <c r="U51" s="57">
        <f t="shared" si="6"/>
        <v>1.2372451394229246E-2</v>
      </c>
      <c r="V51" s="57">
        <f>(L51-P51)/1000*SetUp!$B$13*1000000/SetUp!$B$48</f>
        <v>2.9248645582884397E-4</v>
      </c>
      <c r="W51" s="57">
        <f t="shared" si="18"/>
        <v>-4.1958624075189022E-17</v>
      </c>
      <c r="X51" s="57">
        <f>MAX((SetUp!$B$56*(1-($H51/SetUp!$B$56)^2)*TANH(($B51-$D51)/SetUp!$B$56))/(1+$H51/SetUp!$B$56*TANH(($B51-$D51)/SetUp!$B$56)),0)</f>
        <v>0</v>
      </c>
      <c r="AK51" s="65">
        <v>20</v>
      </c>
      <c r="AL51" s="66">
        <f t="shared" si="23"/>
        <v>0.50375000000000003</v>
      </c>
      <c r="AM51" s="66">
        <f t="shared" si="24"/>
        <v>0.67665395939474027</v>
      </c>
      <c r="AN51" s="67">
        <f t="shared" si="25"/>
        <v>0.3432336662922883</v>
      </c>
      <c r="AP51" s="64">
        <v>26713</v>
      </c>
      <c r="AQ51" s="55">
        <v>2</v>
      </c>
      <c r="AR51" s="55">
        <v>49</v>
      </c>
      <c r="AS51" s="66">
        <f t="shared" si="8"/>
        <v>0</v>
      </c>
      <c r="AT51" s="66">
        <f t="shared" si="9"/>
        <v>2.9248645582884397E-4</v>
      </c>
      <c r="AU51" s="55" t="str">
        <f>IF(OR($AP51&lt;SetUp!$B$97,$AP51&gt;SetUp!$B$98),"Não","Sim")</f>
        <v>Sim</v>
      </c>
      <c r="AV51" s="68">
        <f t="shared" si="10"/>
        <v>0</v>
      </c>
      <c r="AW51" s="68">
        <f t="shared" si="11"/>
        <v>1.7102235404438917E-2</v>
      </c>
      <c r="AX51" s="68">
        <f t="shared" si="12"/>
        <v>0</v>
      </c>
      <c r="AY51" s="68">
        <f t="shared" si="13"/>
        <v>-3.5338942399920077</v>
      </c>
      <c r="AZ51" s="68">
        <f t="shared" si="14"/>
        <v>2.9248645582884397E-4</v>
      </c>
      <c r="BA51" s="68">
        <f t="shared" si="15"/>
        <v>1.7102235404438917E-2</v>
      </c>
      <c r="BB51" s="68">
        <f t="shared" si="16"/>
        <v>-3.5338942399920077</v>
      </c>
    </row>
    <row r="52" spans="1:54" x14ac:dyDescent="0.3">
      <c r="A52" s="64">
        <v>26714</v>
      </c>
      <c r="B52" s="57">
        <v>5.0670000000000002</v>
      </c>
      <c r="C52" s="57">
        <v>0</v>
      </c>
      <c r="D52" s="57">
        <v>4.8680000000000003</v>
      </c>
      <c r="E52" s="57">
        <f t="shared" si="0"/>
        <v>4.8680000000000003</v>
      </c>
      <c r="F52" s="57">
        <f t="shared" si="1"/>
        <v>0</v>
      </c>
      <c r="G52" s="57">
        <f t="shared" si="2"/>
        <v>6.413223082035735E-7</v>
      </c>
      <c r="H52" s="57">
        <f>IF(Q51&gt;SetUp!$B$56,SetUp!$B$56,Q51)</f>
        <v>1.2308614418590438E-12</v>
      </c>
      <c r="I52" s="57">
        <f t="shared" si="17"/>
        <v>1.237309271653745E-2</v>
      </c>
      <c r="J52" s="57">
        <f>MIN(F52,H52,(1-EXP(-SetUp!$B$52*H52/SetUp!$B$56))*F52)</f>
        <v>0</v>
      </c>
      <c r="K52" s="57">
        <f t="shared" si="3"/>
        <v>1.2308614418590438E-12</v>
      </c>
      <c r="L52" s="57">
        <f>IF(I52&lt;=0,0,MIN(SetUp!$B$50*I52^SetUp!$B$55,I52))</f>
        <v>1.3546485293995475E-5</v>
      </c>
      <c r="M52" s="57">
        <f t="shared" si="4"/>
        <v>1.2359546231243454E-2</v>
      </c>
      <c r="N52" s="57">
        <f>IF(SetUp!$B$62=0,X52,(B52-E52)*(1-(H52/SetUp!$B$66/SetUp!$B$56)))</f>
        <v>0.19899935867769164</v>
      </c>
      <c r="O52" s="57">
        <f>K52*SetUp!$B$65</f>
        <v>0</v>
      </c>
      <c r="P52" s="57">
        <f>MIN(SetUp!$B$54*L52^SetUp!$B$51,L52)</f>
        <v>8.4133010683302383E-6</v>
      </c>
      <c r="Q52" s="57">
        <f t="shared" si="5"/>
        <v>0.19899935867892249</v>
      </c>
      <c r="R52" s="57">
        <f>IF((H52+N52-O52)&gt;SetUp!$B$56,T51+H52+N52-O52-SetUp!$B$56,T51)</f>
        <v>0</v>
      </c>
      <c r="S52" s="57">
        <f>R52*SetUp!$B$65</f>
        <v>0</v>
      </c>
      <c r="T52" s="57">
        <f>IF((R52-S52)&lt;SetUp!$B$53,R52-S52,SetUp!$B$53)</f>
        <v>0</v>
      </c>
      <c r="U52" s="57">
        <f t="shared" si="6"/>
        <v>1.2359546231243454E-2</v>
      </c>
      <c r="V52" s="57">
        <f>(L52-P52)/1000*SetUp!$B$13*1000000/SetUp!$B$48</f>
        <v>2.9196362522712876E-4</v>
      </c>
      <c r="W52" s="57">
        <f t="shared" si="18"/>
        <v>-3.9569991163931895E-16</v>
      </c>
      <c r="X52" s="57">
        <f>MAX((SetUp!$B$56*(1-($H52/SetUp!$B$56)^2)*TANH(($B52-$D52)/SetUp!$B$56))/(1+$H52/SetUp!$B$56*TANH(($B52-$D52)/SetUp!$B$56)),0)</f>
        <v>0.19899935867769164</v>
      </c>
      <c r="AK52" s="65">
        <v>21</v>
      </c>
      <c r="AL52" s="66">
        <f t="shared" si="23"/>
        <v>4.3397499999999996</v>
      </c>
      <c r="AM52" s="66">
        <f t="shared" si="24"/>
        <v>4.7364087445881227</v>
      </c>
      <c r="AN52" s="67">
        <f t="shared" si="25"/>
        <v>9.1401289149864201E-2</v>
      </c>
      <c r="AP52" s="64">
        <v>26714</v>
      </c>
      <c r="AQ52" s="55">
        <v>2</v>
      </c>
      <c r="AR52" s="55">
        <v>50</v>
      </c>
      <c r="AS52" s="66">
        <f t="shared" si="8"/>
        <v>0</v>
      </c>
      <c r="AT52" s="66">
        <f t="shared" si="9"/>
        <v>2.9196362522712876E-4</v>
      </c>
      <c r="AU52" s="55" t="str">
        <f>IF(OR($AP52&lt;SetUp!$B$97,$AP52&gt;SetUp!$B$98),"Não","Sim")</f>
        <v>Sim</v>
      </c>
      <c r="AV52" s="68">
        <f t="shared" si="10"/>
        <v>0</v>
      </c>
      <c r="AW52" s="68">
        <f t="shared" si="11"/>
        <v>1.708694312120014E-2</v>
      </c>
      <c r="AX52" s="68">
        <f t="shared" si="12"/>
        <v>0</v>
      </c>
      <c r="AY52" s="68">
        <f t="shared" si="13"/>
        <v>-3.5346712524802393</v>
      </c>
      <c r="AZ52" s="68">
        <f t="shared" si="14"/>
        <v>2.9196362522712876E-4</v>
      </c>
      <c r="BA52" s="68">
        <f t="shared" si="15"/>
        <v>1.708694312120014E-2</v>
      </c>
      <c r="BB52" s="68">
        <f t="shared" si="16"/>
        <v>-3.5346712524802393</v>
      </c>
    </row>
    <row r="53" spans="1:54" x14ac:dyDescent="0.3">
      <c r="A53" s="64">
        <v>26715</v>
      </c>
      <c r="B53" s="57">
        <v>5.3390000000000004</v>
      </c>
      <c r="C53" s="57">
        <v>0</v>
      </c>
      <c r="D53" s="57">
        <v>4.8680000000000003</v>
      </c>
      <c r="E53" s="57">
        <f t="shared" si="0"/>
        <v>4.8680000000000003</v>
      </c>
      <c r="F53" s="57">
        <f t="shared" si="1"/>
        <v>0</v>
      </c>
      <c r="G53" s="57">
        <f t="shared" si="2"/>
        <v>2.3833760355529421E-5</v>
      </c>
      <c r="H53" s="57">
        <f>IF(Q52&gt;SetUp!$B$56,SetUp!$B$56,Q52)</f>
        <v>0.19899935867892249</v>
      </c>
      <c r="I53" s="57">
        <f t="shared" si="17"/>
        <v>1.2383379991598983E-2</v>
      </c>
      <c r="J53" s="57">
        <f>MIN(F53,H53,(1-EXP(-SetUp!$B$52*H53/SetUp!$B$56))*F53)</f>
        <v>0</v>
      </c>
      <c r="K53" s="57">
        <f t="shared" si="3"/>
        <v>0.19899935867892249</v>
      </c>
      <c r="L53" s="57">
        <f>IF(I53&lt;=0,0,MIN(SetUp!$B$50*I53^SetUp!$B$55,I53))</f>
        <v>1.3565261930436235E-5</v>
      </c>
      <c r="M53" s="57">
        <f t="shared" si="4"/>
        <v>1.2369814729668548E-2</v>
      </c>
      <c r="N53" s="57">
        <f>IF(SetUp!$B$62=0,X53,(B53-E53)*(1-(H53/SetUp!$B$66/SetUp!$B$56)))</f>
        <v>0.47097616623964456</v>
      </c>
      <c r="O53" s="57">
        <f>K53*SetUp!$B$65</f>
        <v>0</v>
      </c>
      <c r="P53" s="57">
        <f>MIN(SetUp!$B$54*L53^SetUp!$B$51,L53)</f>
        <v>8.424764132711739E-6</v>
      </c>
      <c r="Q53" s="57">
        <f t="shared" si="5"/>
        <v>0.66997552491856704</v>
      </c>
      <c r="R53" s="57">
        <f>IF((H53+N53-O53)&gt;SetUp!$B$56,T52+H53+N53-O53-SetUp!$B$56,T52)</f>
        <v>0</v>
      </c>
      <c r="S53" s="57">
        <f>R53*SetUp!$B$65</f>
        <v>0</v>
      </c>
      <c r="T53" s="57">
        <f>IF((R53-S53)&lt;SetUp!$B$53,R53-S53,SetUp!$B$53)</f>
        <v>0</v>
      </c>
      <c r="U53" s="57">
        <f t="shared" si="6"/>
        <v>1.2369814729668548E-2</v>
      </c>
      <c r="V53" s="57">
        <f>(L53-P53)/1000*SetUp!$B$13*1000000/SetUp!$B$48</f>
        <v>2.923796042603972E-4</v>
      </c>
      <c r="W53" s="57">
        <f t="shared" si="18"/>
        <v>-2.0077221948768681E-16</v>
      </c>
      <c r="X53" s="57">
        <f>MAX((SetUp!$B$56*(1-($H53/SetUp!$B$56)^2)*TANH(($B53-$D53)/SetUp!$B$56))/(1+$H53/SetUp!$B$56*TANH(($B53-$D53)/SetUp!$B$56)),0)</f>
        <v>0.47097616623964456</v>
      </c>
      <c r="AK53" s="65">
        <v>22</v>
      </c>
      <c r="AL53" s="66">
        <f t="shared" si="23"/>
        <v>11.23175</v>
      </c>
      <c r="AM53" s="66">
        <f t="shared" si="24"/>
        <v>10.267766941568667</v>
      </c>
      <c r="AN53" s="67">
        <f t="shared" si="25"/>
        <v>-8.5826612810232905E-2</v>
      </c>
      <c r="AP53" s="64">
        <v>26715</v>
      </c>
      <c r="AQ53" s="55">
        <v>2</v>
      </c>
      <c r="AR53" s="55">
        <v>51</v>
      </c>
      <c r="AS53" s="66">
        <f t="shared" si="8"/>
        <v>0</v>
      </c>
      <c r="AT53" s="66">
        <f t="shared" si="9"/>
        <v>2.923796042603972E-4</v>
      </c>
      <c r="AU53" s="55" t="str">
        <f>IF(OR($AP53&lt;SetUp!$B$97,$AP53&gt;SetUp!$B$98),"Não","Sim")</f>
        <v>Sim</v>
      </c>
      <c r="AV53" s="68">
        <f t="shared" si="10"/>
        <v>0</v>
      </c>
      <c r="AW53" s="68">
        <f t="shared" si="11"/>
        <v>1.7099111212586379E-2</v>
      </c>
      <c r="AX53" s="68">
        <f t="shared" si="12"/>
        <v>0</v>
      </c>
      <c r="AY53" s="68">
        <f t="shared" si="13"/>
        <v>-3.5340529260579023</v>
      </c>
      <c r="AZ53" s="68">
        <f t="shared" si="14"/>
        <v>2.923796042603972E-4</v>
      </c>
      <c r="BA53" s="68">
        <f t="shared" si="15"/>
        <v>1.7099111212586379E-2</v>
      </c>
      <c r="BB53" s="68">
        <f t="shared" si="16"/>
        <v>-3.5340529260579023</v>
      </c>
    </row>
    <row r="54" spans="1:54" x14ac:dyDescent="0.3">
      <c r="A54" s="64">
        <v>26716</v>
      </c>
      <c r="B54" s="57">
        <v>1.7000000000000001E-2</v>
      </c>
      <c r="C54" s="57">
        <v>0</v>
      </c>
      <c r="D54" s="57">
        <v>4.8680000000000003</v>
      </c>
      <c r="E54" s="57">
        <f t="shared" si="0"/>
        <v>1.7000000000000001E-2</v>
      </c>
      <c r="F54" s="57">
        <f t="shared" si="1"/>
        <v>4.851</v>
      </c>
      <c r="G54" s="57">
        <f t="shared" si="2"/>
        <v>0</v>
      </c>
      <c r="H54" s="57">
        <f>IF(Q53&gt;SetUp!$B$56,SetUp!$B$56,Q53)</f>
        <v>0.66997552491856704</v>
      </c>
      <c r="I54" s="57">
        <f t="shared" si="17"/>
        <v>1.2369814729668548E-2</v>
      </c>
      <c r="J54" s="57">
        <f>MIN(F54,H54,(1-EXP(-SetUp!$B$52*H54/SetUp!$B$56))*F54)</f>
        <v>0.4821439844655398</v>
      </c>
      <c r="K54" s="57">
        <f t="shared" si="3"/>
        <v>0.18783154045302725</v>
      </c>
      <c r="L54" s="57">
        <f>IF(I54&lt;=0,0,MIN(SetUp!$B$50*I54^SetUp!$B$55,I54))</f>
        <v>1.3540504401908134E-5</v>
      </c>
      <c r="M54" s="57">
        <f t="shared" si="4"/>
        <v>1.2356274225266639E-2</v>
      </c>
      <c r="N54" s="57">
        <f>IF(SetUp!$B$62=0,X54,(B54-E54)*(1-(H54/SetUp!$B$66/SetUp!$B$56)))</f>
        <v>0</v>
      </c>
      <c r="O54" s="57">
        <f>K54*SetUp!$B$65</f>
        <v>0</v>
      </c>
      <c r="P54" s="57">
        <f>MIN(SetUp!$B$54*L54^SetUp!$B$51,L54)</f>
        <v>8.4096496999538132E-6</v>
      </c>
      <c r="Q54" s="57">
        <f t="shared" si="5"/>
        <v>0.18783154045302725</v>
      </c>
      <c r="R54" s="57">
        <f>IF((H54+N54-O54)&gt;SetUp!$B$56,T53+H54+N54-O54-SetUp!$B$56,T53)</f>
        <v>0</v>
      </c>
      <c r="S54" s="57">
        <f>R54*SetUp!$B$65</f>
        <v>0</v>
      </c>
      <c r="T54" s="57">
        <f>IF((R54-S54)&lt;SetUp!$B$53,R54-S54,SetUp!$B$53)</f>
        <v>0</v>
      </c>
      <c r="U54" s="57">
        <f t="shared" si="6"/>
        <v>1.2356274225266639E-2</v>
      </c>
      <c r="V54" s="57">
        <f>(L54-P54)/1000*SetUp!$B$13*1000000/SetUp!$B$48</f>
        <v>2.9183112731593144E-4</v>
      </c>
      <c r="W54" s="57">
        <f t="shared" si="18"/>
        <v>2.043551688545725E-17</v>
      </c>
      <c r="X54" s="57">
        <f>MAX((SetUp!$B$56*(1-($H54/SetUp!$B$56)^2)*TANH(($B54-$D54)/SetUp!$B$56))/(1+$H54/SetUp!$B$56*TANH(($B54-$D54)/SetUp!$B$56)),0)</f>
        <v>0</v>
      </c>
      <c r="AK54" s="65">
        <v>23</v>
      </c>
      <c r="AL54" s="66">
        <f t="shared" si="23"/>
        <v>3.7062500000000003</v>
      </c>
      <c r="AM54" s="66">
        <f t="shared" si="24"/>
        <v>8.4151392657744708</v>
      </c>
      <c r="AN54" s="67">
        <f t="shared" si="25"/>
        <v>1.2705266147114926</v>
      </c>
      <c r="AP54" s="64">
        <v>26716</v>
      </c>
      <c r="AQ54" s="55">
        <v>2</v>
      </c>
      <c r="AR54" s="55">
        <v>52</v>
      </c>
      <c r="AS54" s="66">
        <f t="shared" si="8"/>
        <v>0</v>
      </c>
      <c r="AT54" s="66">
        <f t="shared" si="9"/>
        <v>2.9183112731593144E-4</v>
      </c>
      <c r="AU54" s="55" t="str">
        <f>IF(OR($AP54&lt;SetUp!$B$97,$AP54&gt;SetUp!$B$98),"Não","Sim")</f>
        <v>Sim</v>
      </c>
      <c r="AV54" s="68">
        <f t="shared" si="10"/>
        <v>0</v>
      </c>
      <c r="AW54" s="68">
        <f t="shared" si="11"/>
        <v>1.7083065512838481E-2</v>
      </c>
      <c r="AX54" s="68">
        <f t="shared" si="12"/>
        <v>0</v>
      </c>
      <c r="AY54" s="68">
        <f t="shared" si="13"/>
        <v>-3.5348683872178643</v>
      </c>
      <c r="AZ54" s="68">
        <f t="shared" si="14"/>
        <v>2.9183112731593144E-4</v>
      </c>
      <c r="BA54" s="68">
        <f t="shared" si="15"/>
        <v>1.7083065512838481E-2</v>
      </c>
      <c r="BB54" s="68">
        <f t="shared" si="16"/>
        <v>-3.5348683872178643</v>
      </c>
    </row>
    <row r="55" spans="1:54" x14ac:dyDescent="0.3">
      <c r="A55" s="64">
        <v>26717</v>
      </c>
      <c r="B55" s="57">
        <v>0</v>
      </c>
      <c r="C55" s="57">
        <v>0</v>
      </c>
      <c r="D55" s="57">
        <v>4.8680000000000003</v>
      </c>
      <c r="E55" s="57">
        <f t="shared" si="0"/>
        <v>0</v>
      </c>
      <c r="F55" s="57">
        <f t="shared" si="1"/>
        <v>4.8680000000000003</v>
      </c>
      <c r="G55" s="57">
        <f t="shared" si="2"/>
        <v>0</v>
      </c>
      <c r="H55" s="57">
        <f>IF(Q54&gt;SetUp!$B$56,SetUp!$B$56,Q54)</f>
        <v>0.18783154045302725</v>
      </c>
      <c r="I55" s="57">
        <f t="shared" si="17"/>
        <v>1.2356274225266639E-2</v>
      </c>
      <c r="J55" s="57">
        <f>MIN(F55,H55,(1-EXP(-SetUp!$B$52*H55/SetUp!$B$56))*F55)</f>
        <v>0.1407932123023993</v>
      </c>
      <c r="K55" s="57">
        <f t="shared" si="3"/>
        <v>4.7038328150627945E-2</v>
      </c>
      <c r="L55" s="57">
        <f>IF(I55&lt;=0,0,MIN(SetUp!$B$50*I55^SetUp!$B$55,I55))</f>
        <v>1.3515810101541472E-5</v>
      </c>
      <c r="M55" s="57">
        <f t="shared" si="4"/>
        <v>1.2342758415165097E-2</v>
      </c>
      <c r="N55" s="57">
        <f>IF(SetUp!$B$62=0,X55,(B55-E55)*(1-(H55/SetUp!$B$66/SetUp!$B$56)))</f>
        <v>0</v>
      </c>
      <c r="O55" s="57">
        <f>K55*SetUp!$B$65</f>
        <v>0</v>
      </c>
      <c r="P55" s="57">
        <f>MIN(SetUp!$B$54*L55^SetUp!$B$51,L55)</f>
        <v>8.3945733995533918E-6</v>
      </c>
      <c r="Q55" s="57">
        <f t="shared" si="5"/>
        <v>4.7038328150627945E-2</v>
      </c>
      <c r="R55" s="57">
        <f>IF((H55+N55-O55)&gt;SetUp!$B$56,T54+H55+N55-O55-SetUp!$B$56,T54)</f>
        <v>0</v>
      </c>
      <c r="S55" s="57">
        <f>R55*SetUp!$B$65</f>
        <v>0</v>
      </c>
      <c r="T55" s="57">
        <f>IF((R55-S55)&lt;SetUp!$B$53,R55-S55,SetUp!$B$53)</f>
        <v>0</v>
      </c>
      <c r="U55" s="57">
        <f t="shared" si="6"/>
        <v>1.2342758415165097E-2</v>
      </c>
      <c r="V55" s="57">
        <f>(L55-P55)/1000*SetUp!$B$13*1000000/SetUp!$B$48</f>
        <v>2.912840777626468E-4</v>
      </c>
      <c r="W55" s="57">
        <f t="shared" si="18"/>
        <v>8.3398863986658411E-18</v>
      </c>
      <c r="X55" s="57">
        <f>MAX((SetUp!$B$56*(1-($H55/SetUp!$B$56)^2)*TANH(($B55-$D55)/SetUp!$B$56))/(1+$H55/SetUp!$B$56*TANH(($B55-$D55)/SetUp!$B$56)),0)</f>
        <v>0</v>
      </c>
      <c r="AK55" s="65">
        <v>24</v>
      </c>
      <c r="AL55" s="66">
        <f t="shared" si="23"/>
        <v>3.0822500000000002</v>
      </c>
      <c r="AM55" s="66">
        <f t="shared" si="24"/>
        <v>6.9875797254091569</v>
      </c>
      <c r="AN55" s="67">
        <f t="shared" si="25"/>
        <v>1.2670386001814118</v>
      </c>
      <c r="AP55" s="64">
        <v>26717</v>
      </c>
      <c r="AQ55" s="55">
        <v>2</v>
      </c>
      <c r="AR55" s="55">
        <v>53</v>
      </c>
      <c r="AS55" s="66">
        <f t="shared" si="8"/>
        <v>0</v>
      </c>
      <c r="AT55" s="66">
        <f t="shared" si="9"/>
        <v>2.912840777626468E-4</v>
      </c>
      <c r="AU55" s="55" t="str">
        <f>IF(OR($AP55&lt;SetUp!$B$97,$AP55&gt;SetUp!$B$98),"Não","Sim")</f>
        <v>Sim</v>
      </c>
      <c r="AV55" s="68">
        <f t="shared" si="10"/>
        <v>0</v>
      </c>
      <c r="AW55" s="68">
        <f t="shared" si="11"/>
        <v>1.7067046544808121E-2</v>
      </c>
      <c r="AX55" s="68">
        <f t="shared" si="12"/>
        <v>0</v>
      </c>
      <c r="AY55" s="68">
        <f t="shared" si="13"/>
        <v>-3.5356832542285348</v>
      </c>
      <c r="AZ55" s="68">
        <f t="shared" si="14"/>
        <v>2.912840777626468E-4</v>
      </c>
      <c r="BA55" s="68">
        <f t="shared" si="15"/>
        <v>1.7067046544808121E-2</v>
      </c>
      <c r="BB55" s="68">
        <f t="shared" si="16"/>
        <v>-3.5356832542285348</v>
      </c>
    </row>
    <row r="56" spans="1:54" x14ac:dyDescent="0.3">
      <c r="A56" s="64">
        <v>26718</v>
      </c>
      <c r="B56" s="57">
        <v>2.5529999999999999</v>
      </c>
      <c r="C56" s="57">
        <v>3.3660000000000001</v>
      </c>
      <c r="D56" s="57">
        <v>4.8680000000000003</v>
      </c>
      <c r="E56" s="57">
        <f t="shared" si="0"/>
        <v>2.5529999999999999</v>
      </c>
      <c r="F56" s="57">
        <f t="shared" si="1"/>
        <v>2.3150000000000004</v>
      </c>
      <c r="G56" s="57">
        <f t="shared" si="2"/>
        <v>0</v>
      </c>
      <c r="H56" s="57">
        <f>IF(Q55&gt;SetUp!$B$56,SetUp!$B$56,Q55)</f>
        <v>4.7038328150627945E-2</v>
      </c>
      <c r="I56" s="57">
        <f t="shared" si="17"/>
        <v>1.2342758415165097E-2</v>
      </c>
      <c r="J56" s="57">
        <f>MIN(F56,H56,(1-EXP(-SetUp!$B$52*H56/SetUp!$B$56))*F56)</f>
        <v>1.6952271565408992E-2</v>
      </c>
      <c r="K56" s="57">
        <f t="shared" si="3"/>
        <v>3.0086056585218953E-2</v>
      </c>
      <c r="L56" s="57">
        <f>IF(I56&lt;=0,0,MIN(SetUp!$B$50*I56^SetUp!$B$55,I56))</f>
        <v>1.3491178821830841E-5</v>
      </c>
      <c r="M56" s="57">
        <f t="shared" si="4"/>
        <v>1.2329267236343266E-2</v>
      </c>
      <c r="N56" s="57">
        <f>IF(SetUp!$B$62=0,X56,(B56-E56)*(1-(H56/SetUp!$B$66/SetUp!$B$56)))</f>
        <v>0</v>
      </c>
      <c r="O56" s="57">
        <f>K56*SetUp!$B$65</f>
        <v>0</v>
      </c>
      <c r="P56" s="57">
        <f>MIN(SetUp!$B$54*L56^SetUp!$B$51,L56)</f>
        <v>8.3795351075459326E-6</v>
      </c>
      <c r="Q56" s="57">
        <f t="shared" si="5"/>
        <v>3.0086056585218953E-2</v>
      </c>
      <c r="R56" s="57">
        <f>IF((H56+N56-O56)&gt;SetUp!$B$56,T55+H56+N56-O56-SetUp!$B$56,T55)</f>
        <v>0</v>
      </c>
      <c r="S56" s="57">
        <f>R56*SetUp!$B$65</f>
        <v>0</v>
      </c>
      <c r="T56" s="57">
        <f>IF((R56-S56)&lt;SetUp!$B$53,R56-S56,SetUp!$B$53)</f>
        <v>0</v>
      </c>
      <c r="U56" s="57">
        <f t="shared" si="6"/>
        <v>1.2329267236343266E-2</v>
      </c>
      <c r="V56" s="57">
        <f>(L56-P56)/1000*SetUp!$B$13*1000000/SetUp!$B$48</f>
        <v>2.9073845084893243E-4</v>
      </c>
      <c r="W56" s="57">
        <f t="shared" si="18"/>
        <v>3.9241342380397226E-17</v>
      </c>
      <c r="X56" s="57">
        <f>MAX((SetUp!$B$56*(1-($H56/SetUp!$B$56)^2)*TANH(($B56-$D56)/SetUp!$B$56))/(1+$H56/SetUp!$B$56*TANH(($B56-$D56)/SetUp!$B$56)),0)</f>
        <v>0</v>
      </c>
      <c r="AK56" s="65">
        <v>25</v>
      </c>
      <c r="AL56" s="66">
        <f t="shared" si="23"/>
        <v>1.00725</v>
      </c>
      <c r="AM56" s="66">
        <f t="shared" si="24"/>
        <v>5.884195285957448</v>
      </c>
      <c r="AN56" s="67">
        <f t="shared" si="25"/>
        <v>4.841841931950805</v>
      </c>
      <c r="AP56" s="64">
        <v>26718</v>
      </c>
      <c r="AQ56" s="55">
        <v>2</v>
      </c>
      <c r="AR56" s="55">
        <v>54</v>
      </c>
      <c r="AS56" s="66">
        <f t="shared" si="8"/>
        <v>3.3660000000000001</v>
      </c>
      <c r="AT56" s="66">
        <f t="shared" si="9"/>
        <v>2.9073845084893243E-4</v>
      </c>
      <c r="AU56" s="55" t="str">
        <f>IF(OR($AP56&lt;SetUp!$B$97,$AP56&gt;SetUp!$B$98),"Não","Sim")</f>
        <v>Sim</v>
      </c>
      <c r="AV56" s="68">
        <f t="shared" si="10"/>
        <v>1.8346661821704786</v>
      </c>
      <c r="AW56" s="68">
        <f t="shared" si="11"/>
        <v>1.7051054244501495E-2</v>
      </c>
      <c r="AX56" s="68">
        <f t="shared" si="12"/>
        <v>0.52711411163980504</v>
      </c>
      <c r="AY56" s="68">
        <f t="shared" si="13"/>
        <v>-3.5364975279570352</v>
      </c>
      <c r="AZ56" s="68">
        <f t="shared" si="14"/>
        <v>-3.3657092615491511</v>
      </c>
      <c r="BA56" s="68">
        <f t="shared" si="15"/>
        <v>-1.8176151279259771</v>
      </c>
      <c r="BB56" s="68">
        <f t="shared" si="16"/>
        <v>-4.0636116395968402</v>
      </c>
    </row>
    <row r="57" spans="1:54" x14ac:dyDescent="0.3">
      <c r="A57" s="64">
        <v>26719</v>
      </c>
      <c r="B57" s="57">
        <v>2.4020000000000001</v>
      </c>
      <c r="C57" s="57">
        <v>0.98</v>
      </c>
      <c r="D57" s="57">
        <v>4.8680000000000003</v>
      </c>
      <c r="E57" s="57">
        <f t="shared" si="0"/>
        <v>2.4020000000000001</v>
      </c>
      <c r="F57" s="57">
        <f t="shared" si="1"/>
        <v>2.4660000000000002</v>
      </c>
      <c r="G57" s="57">
        <f t="shared" si="2"/>
        <v>0</v>
      </c>
      <c r="H57" s="57">
        <f>IF(Q56&gt;SetUp!$B$56,SetUp!$B$56,Q56)</f>
        <v>3.0086056585218953E-2</v>
      </c>
      <c r="I57" s="57">
        <f t="shared" si="17"/>
        <v>1.2329267236343266E-2</v>
      </c>
      <c r="J57" s="57">
        <f>MIN(F57,H57,(1-EXP(-SetUp!$B$52*H57/SetUp!$B$56))*F57)</f>
        <v>1.1565328385502952E-2</v>
      </c>
      <c r="K57" s="57">
        <f t="shared" si="3"/>
        <v>1.8520728199716001E-2</v>
      </c>
      <c r="L57" s="57">
        <f>IF(I57&lt;=0,0,MIN(SetUp!$B$50*I57^SetUp!$B$55,I57))</f>
        <v>1.3466610356102742E-5</v>
      </c>
      <c r="M57" s="57">
        <f t="shared" si="4"/>
        <v>1.2315800625987163E-2</v>
      </c>
      <c r="N57" s="57">
        <f>IF(SetUp!$B$62=0,X57,(B57-E57)*(1-(H57/SetUp!$B$66/SetUp!$B$56)))</f>
        <v>0</v>
      </c>
      <c r="O57" s="57">
        <f>K57*SetUp!$B$65</f>
        <v>0</v>
      </c>
      <c r="P57" s="57">
        <f>MIN(SetUp!$B$54*L57^SetUp!$B$51,L57)</f>
        <v>8.3645347004600712E-6</v>
      </c>
      <c r="Q57" s="57">
        <f t="shared" si="5"/>
        <v>1.8520728199716001E-2</v>
      </c>
      <c r="R57" s="57">
        <f>IF((H57+N57-O57)&gt;SetUp!$B$56,T56+H57+N57-O57-SetUp!$B$56,T56)</f>
        <v>0</v>
      </c>
      <c r="S57" s="57">
        <f>R57*SetUp!$B$65</f>
        <v>0</v>
      </c>
      <c r="T57" s="57">
        <f>IF((R57-S57)&lt;SetUp!$B$53,R57-S57,SetUp!$B$53)</f>
        <v>0</v>
      </c>
      <c r="U57" s="57">
        <f t="shared" si="6"/>
        <v>1.2315800625987163E-2</v>
      </c>
      <c r="V57" s="57">
        <f>(L57-P57)/1000*SetUp!$B$13*1000000/SetUp!$B$48</f>
        <v>2.9019424184244361E-4</v>
      </c>
      <c r="W57" s="57">
        <f t="shared" si="18"/>
        <v>4.5207842460856518E-17</v>
      </c>
      <c r="X57" s="57">
        <f>MAX((SetUp!$B$56*(1-($H57/SetUp!$B$56)^2)*TANH(($B57-$D57)/SetUp!$B$56))/(1+$H57/SetUp!$B$56*TANH(($B57-$D57)/SetUp!$B$56)),0)</f>
        <v>0</v>
      </c>
      <c r="AK57" s="65">
        <v>26</v>
      </c>
      <c r="AL57" s="66">
        <f t="shared" si="23"/>
        <v>0.61275000000000002</v>
      </c>
      <c r="AM57" s="66">
        <f t="shared" si="24"/>
        <v>5.0149483687696073</v>
      </c>
      <c r="AN57" s="67">
        <f t="shared" si="25"/>
        <v>7.1843302631898931</v>
      </c>
      <c r="AP57" s="64">
        <v>26719</v>
      </c>
      <c r="AQ57" s="55">
        <v>2</v>
      </c>
      <c r="AR57" s="55">
        <v>55</v>
      </c>
      <c r="AS57" s="66">
        <f t="shared" si="8"/>
        <v>0.98</v>
      </c>
      <c r="AT57" s="66">
        <f t="shared" si="9"/>
        <v>2.9019424184244361E-4</v>
      </c>
      <c r="AU57" s="55" t="str">
        <f>IF(OR($AP57&lt;SetUp!$B$97,$AP57&gt;SetUp!$B$98),"Não","Sim")</f>
        <v>Sim</v>
      </c>
      <c r="AV57" s="68">
        <f t="shared" si="10"/>
        <v>0.98994949366116658</v>
      </c>
      <c r="AW57" s="68">
        <f t="shared" si="11"/>
        <v>1.7035088548124532E-2</v>
      </c>
      <c r="AX57" s="68">
        <f t="shared" si="12"/>
        <v>-8.7739243075051505E-3</v>
      </c>
      <c r="AY57" s="68">
        <f t="shared" si="13"/>
        <v>-3.537311209268589</v>
      </c>
      <c r="AZ57" s="68">
        <f t="shared" si="14"/>
        <v>-0.97970980575815758</v>
      </c>
      <c r="BA57" s="68">
        <f t="shared" si="15"/>
        <v>-0.97291440511304206</v>
      </c>
      <c r="BB57" s="68">
        <f t="shared" si="16"/>
        <v>-3.5285372849610837</v>
      </c>
    </row>
    <row r="58" spans="1:54" x14ac:dyDescent="0.3">
      <c r="A58" s="64">
        <v>26720</v>
      </c>
      <c r="B58" s="57">
        <v>15.327</v>
      </c>
      <c r="C58" s="57">
        <v>3.5640000000000001</v>
      </c>
      <c r="D58" s="57">
        <v>4.8680000000000003</v>
      </c>
      <c r="E58" s="57">
        <f t="shared" si="0"/>
        <v>4.8680000000000003</v>
      </c>
      <c r="F58" s="57">
        <f t="shared" si="1"/>
        <v>0</v>
      </c>
      <c r="G58" s="57">
        <f t="shared" si="2"/>
        <v>9.2611276860976588E-2</v>
      </c>
      <c r="H58" s="57">
        <f>IF(Q57&gt;SetUp!$B$56,SetUp!$B$56,Q57)</f>
        <v>1.8520728199716001E-2</v>
      </c>
      <c r="I58" s="57">
        <f t="shared" si="17"/>
        <v>0.10492707748696375</v>
      </c>
      <c r="J58" s="57">
        <f>MIN(F58,H58,(1-EXP(-SetUp!$B$52*H58/SetUp!$B$56))*F58)</f>
        <v>0</v>
      </c>
      <c r="K58" s="57">
        <f t="shared" si="3"/>
        <v>1.8520728199716001E-2</v>
      </c>
      <c r="L58" s="57">
        <f>IF(I58&lt;=0,0,MIN(SetUp!$B$50*I58^SetUp!$B$55,I58))</f>
        <v>4.7772226080341042E-4</v>
      </c>
      <c r="M58" s="57">
        <f t="shared" si="4"/>
        <v>0.10444935522616035</v>
      </c>
      <c r="N58" s="57">
        <f>IF(SetUp!$B$62=0,X58,(B58-E58)*(1-(H58/SetUp!$B$66/SetUp!$B$56)))</f>
        <v>10.366388723139023</v>
      </c>
      <c r="O58" s="57">
        <f>K58*SetUp!$B$65</f>
        <v>0</v>
      </c>
      <c r="P58" s="57">
        <f>MIN(SetUp!$B$54*L58^SetUp!$B$51,L58)</f>
        <v>2.7924917921167292E-4</v>
      </c>
      <c r="Q58" s="57">
        <f t="shared" si="5"/>
        <v>10.384909451338739</v>
      </c>
      <c r="R58" s="57">
        <f>IF((H58+N58-O58)&gt;SetUp!$B$56,T57+H58+N58-O58-SetUp!$B$56,T57)</f>
        <v>0</v>
      </c>
      <c r="S58" s="57">
        <f>R58*SetUp!$B$65</f>
        <v>0</v>
      </c>
      <c r="T58" s="57">
        <f>IF((R58-S58)&lt;SetUp!$B$53,R58-S58,SetUp!$B$53)</f>
        <v>0</v>
      </c>
      <c r="U58" s="57">
        <f t="shared" si="6"/>
        <v>0.10444935522616035</v>
      </c>
      <c r="V58" s="57">
        <f>(L58-P58)/1000*SetUp!$B$13*1000000/SetUp!$B$48</f>
        <v>1.1288689021094648E-2</v>
      </c>
      <c r="W58" s="57">
        <f t="shared" si="18"/>
        <v>-7.0386405037758948E-16</v>
      </c>
      <c r="X58" s="57">
        <f>MAX((SetUp!$B$56*(1-($H58/SetUp!$B$56)^2)*TANH(($B58-$D58)/SetUp!$B$56))/(1+$H58/SetUp!$B$56*TANH(($B58-$D58)/SetUp!$B$56)),0)</f>
        <v>10.366388723139023</v>
      </c>
      <c r="AK58" s="65">
        <v>27</v>
      </c>
      <c r="AL58" s="66">
        <f t="shared" si="23"/>
        <v>0.48450000000000004</v>
      </c>
      <c r="AM58" s="66">
        <f t="shared" si="24"/>
        <v>4.3188687001021231</v>
      </c>
      <c r="AN58" s="67">
        <f t="shared" si="25"/>
        <v>7.9140736844213055</v>
      </c>
      <c r="AP58" s="64">
        <v>26720</v>
      </c>
      <c r="AQ58" s="55">
        <v>2</v>
      </c>
      <c r="AR58" s="55">
        <v>56</v>
      </c>
      <c r="AS58" s="66">
        <f t="shared" si="8"/>
        <v>3.5640000000000001</v>
      </c>
      <c r="AT58" s="66">
        <f t="shared" si="9"/>
        <v>1.1288689021094648E-2</v>
      </c>
      <c r="AU58" s="55" t="str">
        <f>IF(OR($AP58&lt;SetUp!$B$97,$AP58&gt;SetUp!$B$98),"Não","Sim")</f>
        <v>Sim</v>
      </c>
      <c r="AV58" s="68">
        <f t="shared" si="10"/>
        <v>1.8878559267062729</v>
      </c>
      <c r="AW58" s="68">
        <f t="shared" si="11"/>
        <v>0.10624824243767352</v>
      </c>
      <c r="AX58" s="68">
        <f t="shared" si="12"/>
        <v>0.55193769536483717</v>
      </c>
      <c r="AY58" s="68">
        <f t="shared" si="13"/>
        <v>-1.9473564906669858</v>
      </c>
      <c r="AZ58" s="68">
        <f t="shared" si="14"/>
        <v>-3.5527113109789052</v>
      </c>
      <c r="BA58" s="68">
        <f t="shared" si="15"/>
        <v>-1.7816076842685993</v>
      </c>
      <c r="BB58" s="68">
        <f t="shared" si="16"/>
        <v>-2.4992941860318227</v>
      </c>
    </row>
    <row r="59" spans="1:54" x14ac:dyDescent="0.3">
      <c r="A59" s="64">
        <v>26721</v>
      </c>
      <c r="B59" s="57">
        <v>9.1859999999999999</v>
      </c>
      <c r="C59" s="57">
        <v>17.451000000000001</v>
      </c>
      <c r="D59" s="57">
        <v>4.8680000000000003</v>
      </c>
      <c r="E59" s="57">
        <f t="shared" si="0"/>
        <v>4.8680000000000003</v>
      </c>
      <c r="F59" s="57">
        <f t="shared" si="1"/>
        <v>0</v>
      </c>
      <c r="G59" s="57">
        <f t="shared" si="2"/>
        <v>0.16545158307840335</v>
      </c>
      <c r="H59" s="57">
        <f>IF(Q58&gt;SetUp!$B$56,SetUp!$B$56,Q58)</f>
        <v>10.384909451338739</v>
      </c>
      <c r="I59" s="57">
        <f t="shared" si="17"/>
        <v>0.26990093830456369</v>
      </c>
      <c r="J59" s="57">
        <f>MIN(F59,H59,(1-EXP(-SetUp!$B$52*H59/SetUp!$B$56))*F59)</f>
        <v>0</v>
      </c>
      <c r="K59" s="57">
        <f t="shared" si="3"/>
        <v>10.384909451338739</v>
      </c>
      <c r="L59" s="57">
        <f>IF(I59&lt;=0,0,MIN(SetUp!$B$50*I59^SetUp!$B$55,I59))</f>
        <v>2.3069428809718972E-3</v>
      </c>
      <c r="M59" s="57">
        <f t="shared" si="4"/>
        <v>0.2675939954235918</v>
      </c>
      <c r="N59" s="57">
        <f>IF(SetUp!$B$62=0,X59,(B59-E59)*(1-(H59/SetUp!$B$66/SetUp!$B$56)))</f>
        <v>4.1525484169215963</v>
      </c>
      <c r="O59" s="57">
        <f>K59*SetUp!$B$65</f>
        <v>0</v>
      </c>
      <c r="P59" s="57">
        <f>MIN(SetUp!$B$54*L59^SetUp!$B$51,L59)</f>
        <v>1.3128631954611835E-3</v>
      </c>
      <c r="Q59" s="57">
        <f t="shared" si="5"/>
        <v>14.537457868260336</v>
      </c>
      <c r="R59" s="57">
        <f>IF((H59+N59-O59)&gt;SetUp!$B$56,T58+H59+N59-O59-SetUp!$B$56,T58)</f>
        <v>0</v>
      </c>
      <c r="S59" s="57">
        <f>R59*SetUp!$B$65</f>
        <v>0</v>
      </c>
      <c r="T59" s="57">
        <f>IF((R59-S59)&lt;SetUp!$B$53,R59-S59,SetUp!$B$53)</f>
        <v>0</v>
      </c>
      <c r="U59" s="57">
        <f t="shared" si="6"/>
        <v>0.2675939954235918</v>
      </c>
      <c r="V59" s="57">
        <f>(L59-P59)/1000*SetUp!$B$13*1000000/SetUp!$B$48</f>
        <v>5.6540949240671164E-2</v>
      </c>
      <c r="W59" s="57">
        <f t="shared" si="18"/>
        <v>1.3444106938820255E-15</v>
      </c>
      <c r="X59" s="57">
        <f>MAX((SetUp!$B$56*(1-($H59/SetUp!$B$56)^2)*TANH(($B59-$D59)/SetUp!$B$56))/(1+$H59/SetUp!$B$56*TANH(($B59-$D59)/SetUp!$B$56)),0)</f>
        <v>4.1525484169215963</v>
      </c>
      <c r="AK59" s="65">
        <v>28</v>
      </c>
      <c r="AL59" s="66">
        <f t="shared" si="23"/>
        <v>2.5615000000000001</v>
      </c>
      <c r="AM59" s="66">
        <f t="shared" si="24"/>
        <v>3.7534990545361056</v>
      </c>
      <c r="AN59" s="67">
        <f t="shared" si="25"/>
        <v>0.46535196351204583</v>
      </c>
      <c r="AP59" s="64">
        <v>26721</v>
      </c>
      <c r="AQ59" s="55">
        <v>2</v>
      </c>
      <c r="AR59" s="55">
        <v>57</v>
      </c>
      <c r="AS59" s="66">
        <f t="shared" si="8"/>
        <v>17.451000000000001</v>
      </c>
      <c r="AT59" s="66">
        <f t="shared" si="9"/>
        <v>5.6540949240671164E-2</v>
      </c>
      <c r="AU59" s="55" t="str">
        <f>IF(OR($AP59&lt;SetUp!$B$97,$AP59&gt;SetUp!$B$98),"Não","Sim")</f>
        <v>Sim</v>
      </c>
      <c r="AV59" s="68">
        <f t="shared" si="10"/>
        <v>4.177439407100958</v>
      </c>
      <c r="AW59" s="68">
        <f t="shared" si="11"/>
        <v>0.23778340825354313</v>
      </c>
      <c r="AX59" s="68">
        <f t="shared" si="12"/>
        <v>1.2418203185180303</v>
      </c>
      <c r="AY59" s="68">
        <f t="shared" si="13"/>
        <v>-1.2476369046097655</v>
      </c>
      <c r="AZ59" s="68">
        <f t="shared" si="14"/>
        <v>-17.39445905075933</v>
      </c>
      <c r="BA59" s="68">
        <f t="shared" si="15"/>
        <v>-3.9396559988474147</v>
      </c>
      <c r="BB59" s="68">
        <f t="shared" si="16"/>
        <v>-2.489457223127796</v>
      </c>
    </row>
    <row r="60" spans="1:54" x14ac:dyDescent="0.3">
      <c r="A60" s="64">
        <v>26722</v>
      </c>
      <c r="B60" s="57">
        <v>1.7889999999999999</v>
      </c>
      <c r="C60" s="57">
        <v>5.1710000000000003</v>
      </c>
      <c r="D60" s="57">
        <v>4.8680000000000003</v>
      </c>
      <c r="E60" s="57">
        <f t="shared" si="0"/>
        <v>1.7889999999999999</v>
      </c>
      <c r="F60" s="57">
        <f t="shared" si="1"/>
        <v>3.0790000000000006</v>
      </c>
      <c r="G60" s="57">
        <f t="shared" si="2"/>
        <v>0</v>
      </c>
      <c r="H60" s="57">
        <f>IF(Q59&gt;SetUp!$B$56,SetUp!$B$56,Q59)</f>
        <v>14.537457868260336</v>
      </c>
      <c r="I60" s="57">
        <f t="shared" si="17"/>
        <v>0.2675939954235918</v>
      </c>
      <c r="J60" s="57">
        <f>MIN(F60,H60,(1-EXP(-SetUp!$B$52*H60/SetUp!$B$56))*F60)</f>
        <v>2.7613715333047892</v>
      </c>
      <c r="K60" s="57">
        <f t="shared" si="3"/>
        <v>11.776086334955547</v>
      </c>
      <c r="L60" s="57">
        <f>IF(I60&lt;=0,0,MIN(SetUp!$B$50*I60^SetUp!$B$55,I60))</f>
        <v>2.2741727835623063E-3</v>
      </c>
      <c r="M60" s="57">
        <f t="shared" si="4"/>
        <v>0.26531982264002951</v>
      </c>
      <c r="N60" s="57">
        <f>IF(SetUp!$B$62=0,X60,(B60-E60)*(1-(H60/SetUp!$B$66/SetUp!$B$56)))</f>
        <v>0</v>
      </c>
      <c r="O60" s="57">
        <f>K60*SetUp!$B$65</f>
        <v>0</v>
      </c>
      <c r="P60" s="57">
        <f>MIN(SetUp!$B$54*L60^SetUp!$B$51,L60)</f>
        <v>1.2945290217542733E-3</v>
      </c>
      <c r="Q60" s="57">
        <f t="shared" si="5"/>
        <v>11.776086334955547</v>
      </c>
      <c r="R60" s="57">
        <f>IF((H60+N60-O60)&gt;SetUp!$B$56,T59+H60+N60-O60-SetUp!$B$56,T59)</f>
        <v>0</v>
      </c>
      <c r="S60" s="57">
        <f>R60*SetUp!$B$65</f>
        <v>0</v>
      </c>
      <c r="T60" s="57">
        <f>IF((R60-S60)&lt;SetUp!$B$53,R60-S60,SetUp!$B$53)</f>
        <v>0</v>
      </c>
      <c r="U60" s="57">
        <f t="shared" si="6"/>
        <v>0.26531982264002951</v>
      </c>
      <c r="V60" s="57">
        <f>(L60-P60)/1000*SetUp!$B$13*1000000/SetUp!$B$48</f>
        <v>5.5719867348331571E-2</v>
      </c>
      <c r="W60" s="57">
        <f t="shared" si="18"/>
        <v>-1.0377983195031248E-15</v>
      </c>
      <c r="X60" s="57">
        <f>MAX((SetUp!$B$56*(1-($H60/SetUp!$B$56)^2)*TANH(($B60-$D60)/SetUp!$B$56))/(1+$H60/SetUp!$B$56*TANH(($B60-$D60)/SetUp!$B$56)),0)</f>
        <v>0</v>
      </c>
      <c r="AK60" s="65">
        <v>29</v>
      </c>
      <c r="AL60" s="66">
        <f t="shared" si="23"/>
        <v>0.54599999999999993</v>
      </c>
      <c r="AM60" s="66">
        <f t="shared" si="24"/>
        <v>3.2885505532002215</v>
      </c>
      <c r="AN60" s="67">
        <f t="shared" si="25"/>
        <v>5.0229863611725678</v>
      </c>
      <c r="AP60" s="64">
        <v>26722</v>
      </c>
      <c r="AQ60" s="55">
        <v>2</v>
      </c>
      <c r="AR60" s="55">
        <v>58</v>
      </c>
      <c r="AS60" s="66">
        <f t="shared" si="8"/>
        <v>5.1710000000000003</v>
      </c>
      <c r="AT60" s="66">
        <f t="shared" si="9"/>
        <v>5.5719867348331571E-2</v>
      </c>
      <c r="AU60" s="55" t="str">
        <f>IF(OR($AP60&lt;SetUp!$B$97,$AP60&gt;SetUp!$B$98),"Não","Sim")</f>
        <v>Sim</v>
      </c>
      <c r="AV60" s="68">
        <f t="shared" si="10"/>
        <v>2.2739832892965595</v>
      </c>
      <c r="AW60" s="68">
        <f t="shared" si="11"/>
        <v>0.23605056099982388</v>
      </c>
      <c r="AX60" s="68">
        <f t="shared" si="12"/>
        <v>0.71357453777206981</v>
      </c>
      <c r="AY60" s="68">
        <f t="shared" si="13"/>
        <v>-1.2539899261668859</v>
      </c>
      <c r="AZ60" s="68">
        <f t="shared" si="14"/>
        <v>-5.1152801326516686</v>
      </c>
      <c r="BA60" s="68">
        <f t="shared" si="15"/>
        <v>-2.0379327282967354</v>
      </c>
      <c r="BB60" s="68">
        <f t="shared" si="16"/>
        <v>-1.9675644639389556</v>
      </c>
    </row>
    <row r="61" spans="1:54" x14ac:dyDescent="0.3">
      <c r="A61" s="64">
        <v>26723</v>
      </c>
      <c r="B61" s="57">
        <v>1.173</v>
      </c>
      <c r="C61" s="57">
        <v>2.33</v>
      </c>
      <c r="D61" s="57">
        <v>4.8680000000000003</v>
      </c>
      <c r="E61" s="57">
        <f t="shared" si="0"/>
        <v>1.173</v>
      </c>
      <c r="F61" s="57">
        <f t="shared" si="1"/>
        <v>3.6950000000000003</v>
      </c>
      <c r="G61" s="57">
        <f t="shared" si="2"/>
        <v>0</v>
      </c>
      <c r="H61" s="57">
        <f>IF(Q60&gt;SetUp!$B$56,SetUp!$B$56,Q60)</f>
        <v>11.776086334955547</v>
      </c>
      <c r="I61" s="57">
        <f t="shared" si="17"/>
        <v>0.26531982264002951</v>
      </c>
      <c r="J61" s="57">
        <f>MIN(F61,H61,(1-EXP(-SetUp!$B$52*H61/SetUp!$B$56))*F61)</f>
        <v>3.1081775267277196</v>
      </c>
      <c r="K61" s="57">
        <f t="shared" si="3"/>
        <v>8.6679088082278284</v>
      </c>
      <c r="L61" s="57">
        <f>IF(I61&lt;=0,0,MIN(SetUp!$B$50*I61^SetUp!$B$55,I61))</f>
        <v>2.2420520030868789E-3</v>
      </c>
      <c r="M61" s="57">
        <f t="shared" si="4"/>
        <v>0.26307777063694265</v>
      </c>
      <c r="N61" s="57">
        <f>IF(SetUp!$B$62=0,X61,(B61-E61)*(1-(H61/SetUp!$B$66/SetUp!$B$56)))</f>
        <v>0</v>
      </c>
      <c r="O61" s="57">
        <f>K61*SetUp!$B$65</f>
        <v>0</v>
      </c>
      <c r="P61" s="57">
        <f>MIN(SetUp!$B$54*L61^SetUp!$B$51,L61)</f>
        <v>1.2765537651495942E-3</v>
      </c>
      <c r="Q61" s="57">
        <f t="shared" si="5"/>
        <v>8.6679088082278284</v>
      </c>
      <c r="R61" s="57">
        <f>IF((H61+N61-O61)&gt;SetUp!$B$56,T60+H61+N61-O61-SetUp!$B$56,T60)</f>
        <v>0</v>
      </c>
      <c r="S61" s="57">
        <f>R61*SetUp!$B$65</f>
        <v>0</v>
      </c>
      <c r="T61" s="57">
        <f>IF((R61-S61)&lt;SetUp!$B$53,R61-S61,SetUp!$B$53)</f>
        <v>0</v>
      </c>
      <c r="U61" s="57">
        <f t="shared" si="6"/>
        <v>0.26307777063694265</v>
      </c>
      <c r="V61" s="57">
        <f>(L61-P61)/1000*SetUp!$B$13*1000000/SetUp!$B$48</f>
        <v>5.4915302725579249E-2</v>
      </c>
      <c r="W61" s="57">
        <f t="shared" si="18"/>
        <v>-1.46150452851046E-16</v>
      </c>
      <c r="X61" s="57">
        <f>MAX((SetUp!$B$56*(1-($H61/SetUp!$B$56)^2)*TANH(($B61-$D61)/SetUp!$B$56))/(1+$H61/SetUp!$B$56*TANH(($B61-$D61)/SetUp!$B$56)),0)</f>
        <v>0</v>
      </c>
      <c r="AK61" s="65">
        <v>30</v>
      </c>
      <c r="AL61" s="66">
        <f t="shared" si="23"/>
        <v>2.48075</v>
      </c>
      <c r="AM61" s="66">
        <f t="shared" si="24"/>
        <v>17.414786069816621</v>
      </c>
      <c r="AN61" s="67">
        <f t="shared" si="25"/>
        <v>6.0199681829352496</v>
      </c>
      <c r="AP61" s="64">
        <v>26723</v>
      </c>
      <c r="AQ61" s="55">
        <v>2</v>
      </c>
      <c r="AR61" s="55">
        <v>59</v>
      </c>
      <c r="AS61" s="66">
        <f t="shared" si="8"/>
        <v>2.33</v>
      </c>
      <c r="AT61" s="66">
        <f t="shared" si="9"/>
        <v>5.4915302725579249E-2</v>
      </c>
      <c r="AU61" s="55" t="str">
        <f>IF(OR($AP61&lt;SetUp!$B$97,$AP61&gt;SetUp!$B$98),"Não","Sim")</f>
        <v>Sim</v>
      </c>
      <c r="AV61" s="68">
        <f t="shared" si="10"/>
        <v>1.5264337522473748</v>
      </c>
      <c r="AW61" s="68">
        <f t="shared" si="11"/>
        <v>0.23434014322257987</v>
      </c>
      <c r="AX61" s="68">
        <f t="shared" si="12"/>
        <v>0.36735592102601899</v>
      </c>
      <c r="AY61" s="68">
        <f t="shared" si="13"/>
        <v>-1.2603066179685289</v>
      </c>
      <c r="AZ61" s="68">
        <f t="shared" si="14"/>
        <v>-2.275084697274421</v>
      </c>
      <c r="BA61" s="68">
        <f t="shared" si="15"/>
        <v>-1.292093609024795</v>
      </c>
      <c r="BB61" s="68">
        <f t="shared" si="16"/>
        <v>-1.627662538994548</v>
      </c>
    </row>
    <row r="62" spans="1:54" x14ac:dyDescent="0.3">
      <c r="A62" s="64">
        <v>26724</v>
      </c>
      <c r="B62" s="57">
        <v>8.9999999999999993E-3</v>
      </c>
      <c r="C62" s="57">
        <v>1.2130000000000001</v>
      </c>
      <c r="D62" s="57">
        <v>4.6269999999999998</v>
      </c>
      <c r="E62" s="57">
        <f t="shared" si="0"/>
        <v>8.9999999999999993E-3</v>
      </c>
      <c r="F62" s="57">
        <f t="shared" si="1"/>
        <v>4.6179999999999994</v>
      </c>
      <c r="G62" s="57">
        <f t="shared" si="2"/>
        <v>0</v>
      </c>
      <c r="H62" s="57">
        <f>IF(Q61&gt;SetUp!$B$56,SetUp!$B$56,Q61)</f>
        <v>8.6679088082278284</v>
      </c>
      <c r="I62" s="57">
        <f t="shared" si="17"/>
        <v>0.26307777063694265</v>
      </c>
      <c r="J62" s="57">
        <f>MIN(F62,H62,(1-EXP(-SetUp!$B$52*H62/SetUp!$B$56))*F62)</f>
        <v>3.4260376773282966</v>
      </c>
      <c r="K62" s="57">
        <f t="shared" si="3"/>
        <v>5.2418711308995318</v>
      </c>
      <c r="L62" s="57">
        <f>IF(I62&lt;=0,0,MIN(SetUp!$B$50*I62^SetUp!$B$55,I62))</f>
        <v>2.2105640654859005E-3</v>
      </c>
      <c r="M62" s="57">
        <f t="shared" si="4"/>
        <v>0.26086720657145673</v>
      </c>
      <c r="N62" s="57">
        <f>IF(SetUp!$B$62=0,X62,(B62-E62)*(1-(H62/SetUp!$B$66/SetUp!$B$56)))</f>
        <v>0</v>
      </c>
      <c r="O62" s="57">
        <f>K62*SetUp!$B$65</f>
        <v>0</v>
      </c>
      <c r="P62" s="57">
        <f>MIN(SetUp!$B$54*L62^SetUp!$B$51,L62)</f>
        <v>1.2589284040445347E-3</v>
      </c>
      <c r="Q62" s="57">
        <f t="shared" si="5"/>
        <v>5.2418711308995318</v>
      </c>
      <c r="R62" s="57">
        <f>IF((H62+N62-O62)&gt;SetUp!$B$56,T61+H62+N62-O62-SetUp!$B$56,T61)</f>
        <v>0</v>
      </c>
      <c r="S62" s="57">
        <f>R62*SetUp!$B$65</f>
        <v>0</v>
      </c>
      <c r="T62" s="57">
        <f>IF((R62-S62)&lt;SetUp!$B$53,R62-S62,SetUp!$B$53)</f>
        <v>0</v>
      </c>
      <c r="U62" s="57">
        <f t="shared" si="6"/>
        <v>0.26086720657145673</v>
      </c>
      <c r="V62" s="57">
        <f>(L62-P62)/1000*SetUp!$B$13*1000000/SetUp!$B$48</f>
        <v>5.4126831493921404E-2</v>
      </c>
      <c r="W62" s="57">
        <f t="shared" si="18"/>
        <v>2.0209528495129803E-16</v>
      </c>
      <c r="X62" s="57">
        <f>MAX((SetUp!$B$56*(1-($H62/SetUp!$B$56)^2)*TANH(($B62-$D62)/SetUp!$B$56))/(1+$H62/SetUp!$B$56*TANH(($B62-$D62)/SetUp!$B$56)),0)</f>
        <v>0</v>
      </c>
      <c r="AK62" s="65">
        <v>31</v>
      </c>
      <c r="AL62" s="66">
        <f t="shared" si="23"/>
        <v>10.4885</v>
      </c>
      <c r="AM62" s="66">
        <f t="shared" si="24"/>
        <v>13.515916354564048</v>
      </c>
      <c r="AN62" s="67">
        <f t="shared" si="25"/>
        <v>0.28864149826610552</v>
      </c>
      <c r="AP62" s="64">
        <v>26724</v>
      </c>
      <c r="AQ62" s="55">
        <v>3</v>
      </c>
      <c r="AR62" s="55">
        <v>61</v>
      </c>
      <c r="AS62" s="66">
        <f t="shared" si="8"/>
        <v>1.2130000000000001</v>
      </c>
      <c r="AT62" s="66">
        <f t="shared" si="9"/>
        <v>5.4126831493921404E-2</v>
      </c>
      <c r="AU62" s="55" t="str">
        <f>IF(OR($AP62&lt;SetUp!$B$97,$AP62&gt;SetUp!$B$98),"Não","Sim")</f>
        <v>Sim</v>
      </c>
      <c r="AV62" s="68">
        <f t="shared" si="10"/>
        <v>1.1013627921806692</v>
      </c>
      <c r="AW62" s="68">
        <f t="shared" si="11"/>
        <v>0.23265173864366756</v>
      </c>
      <c r="AX62" s="68">
        <f t="shared" si="12"/>
        <v>8.3860800866573007E-2</v>
      </c>
      <c r="AY62" s="68">
        <f t="shared" si="13"/>
        <v>-1.2665873951328708</v>
      </c>
      <c r="AZ62" s="68">
        <f t="shared" si="14"/>
        <v>-1.1588731685060787</v>
      </c>
      <c r="BA62" s="68">
        <f t="shared" si="15"/>
        <v>-0.86871105353700173</v>
      </c>
      <c r="BB62" s="68">
        <f t="shared" si="16"/>
        <v>-1.3504481959994439</v>
      </c>
    </row>
    <row r="63" spans="1:54" x14ac:dyDescent="0.3">
      <c r="A63" s="64">
        <v>26725</v>
      </c>
      <c r="B63" s="57">
        <v>1.96</v>
      </c>
      <c r="C63" s="57">
        <v>0.98</v>
      </c>
      <c r="D63" s="57">
        <v>4.6269999999999998</v>
      </c>
      <c r="E63" s="57">
        <f t="shared" si="0"/>
        <v>1.96</v>
      </c>
      <c r="F63" s="57">
        <f t="shared" si="1"/>
        <v>2.6669999999999998</v>
      </c>
      <c r="G63" s="57">
        <f t="shared" si="2"/>
        <v>0</v>
      </c>
      <c r="H63" s="57">
        <f>IF(Q62&gt;SetUp!$B$56,SetUp!$B$56,Q62)</f>
        <v>5.2418711308995318</v>
      </c>
      <c r="I63" s="57">
        <f t="shared" si="17"/>
        <v>0.26086720657145673</v>
      </c>
      <c r="J63" s="57">
        <f>MIN(F63,H63,(1-EXP(-SetUp!$B$52*H63/SetUp!$B$56))*F63)</f>
        <v>1.4912433697462193</v>
      </c>
      <c r="K63" s="57">
        <f t="shared" si="3"/>
        <v>3.7506277611533125</v>
      </c>
      <c r="L63" s="57">
        <f>IF(I63&lt;=0,0,MIN(SetUp!$B$50*I63^SetUp!$B$55,I63))</f>
        <v>2.1796930053257012E-3</v>
      </c>
      <c r="M63" s="57">
        <f t="shared" si="4"/>
        <v>0.25868751356613101</v>
      </c>
      <c r="N63" s="57">
        <f>IF(SetUp!$B$62=0,X63,(B63-E63)*(1-(H63/SetUp!$B$66/SetUp!$B$56)))</f>
        <v>0</v>
      </c>
      <c r="O63" s="57">
        <f>K63*SetUp!$B$65</f>
        <v>0</v>
      </c>
      <c r="P63" s="57">
        <f>MIN(SetUp!$B$54*L63^SetUp!$B$51,L63)</f>
        <v>1.2416441932657978E-3</v>
      </c>
      <c r="Q63" s="57">
        <f t="shared" si="5"/>
        <v>3.7506277611533125</v>
      </c>
      <c r="R63" s="57">
        <f>IF((H63+N63-O63)&gt;SetUp!$B$56,T62+H63+N63-O63-SetUp!$B$56,T62)</f>
        <v>0</v>
      </c>
      <c r="S63" s="57">
        <f>R63*SetUp!$B$65</f>
        <v>0</v>
      </c>
      <c r="T63" s="57">
        <f>IF((R63-S63)&lt;SetUp!$B$53,R63-S63,SetUp!$B$53)</f>
        <v>0</v>
      </c>
      <c r="U63" s="57">
        <f t="shared" si="6"/>
        <v>0.25868751356613101</v>
      </c>
      <c r="V63" s="57">
        <f>(L63-P63)/1000*SetUp!$B$13*1000000/SetUp!$B$48</f>
        <v>5.3354042981677313E-2</v>
      </c>
      <c r="W63" s="57">
        <f t="shared" si="18"/>
        <v>-2.4329496750574719E-16</v>
      </c>
      <c r="X63" s="57">
        <f>MAX((SetUp!$B$56*(1-($H63/SetUp!$B$56)^2)*TANH(($B63-$D63)/SetUp!$B$56))/(1+$H63/SetUp!$B$56*TANH(($B63-$D63)/SetUp!$B$56)),0)</f>
        <v>0</v>
      </c>
      <c r="AK63" s="65">
        <v>32</v>
      </c>
      <c r="AL63" s="66">
        <f t="shared" si="23"/>
        <v>7.3027499999999996</v>
      </c>
      <c r="AM63" s="66">
        <f t="shared" si="24"/>
        <v>10.765553556898325</v>
      </c>
      <c r="AN63" s="67">
        <f t="shared" si="25"/>
        <v>0.47417802292264227</v>
      </c>
      <c r="AP63" s="64">
        <v>26725</v>
      </c>
      <c r="AQ63" s="55">
        <v>3</v>
      </c>
      <c r="AR63" s="55">
        <v>62</v>
      </c>
      <c r="AS63" s="66">
        <f t="shared" si="8"/>
        <v>0.98</v>
      </c>
      <c r="AT63" s="66">
        <f t="shared" si="9"/>
        <v>5.3354042981677313E-2</v>
      </c>
      <c r="AU63" s="55" t="str">
        <f>IF(OR($AP63&lt;SetUp!$B$97,$AP63&gt;SetUp!$B$98),"Não","Sim")</f>
        <v>Sim</v>
      </c>
      <c r="AV63" s="68">
        <f t="shared" si="10"/>
        <v>0.98994949366116658</v>
      </c>
      <c r="AW63" s="68">
        <f t="shared" si="11"/>
        <v>0.23098494102793218</v>
      </c>
      <c r="AX63" s="68">
        <f t="shared" si="12"/>
        <v>-8.7739243075051505E-3</v>
      </c>
      <c r="AY63" s="68">
        <f t="shared" si="13"/>
        <v>-1.2728326656845845</v>
      </c>
      <c r="AZ63" s="68">
        <f t="shared" si="14"/>
        <v>-0.92664595701832264</v>
      </c>
      <c r="BA63" s="68">
        <f t="shared" si="15"/>
        <v>-0.75896455263323437</v>
      </c>
      <c r="BB63" s="68">
        <f t="shared" si="16"/>
        <v>-1.2640587413770794</v>
      </c>
    </row>
    <row r="64" spans="1:54" x14ac:dyDescent="0.3">
      <c r="A64" s="64">
        <v>26726</v>
      </c>
      <c r="B64" s="57">
        <v>2.7549999999999999</v>
      </c>
      <c r="C64" s="57">
        <v>0.86</v>
      </c>
      <c r="D64" s="57">
        <v>4.6269999999999998</v>
      </c>
      <c r="E64" s="57">
        <f t="shared" si="0"/>
        <v>2.7549999999999999</v>
      </c>
      <c r="F64" s="57">
        <f t="shared" si="1"/>
        <v>1.8719999999999999</v>
      </c>
      <c r="G64" s="57">
        <f t="shared" si="2"/>
        <v>0</v>
      </c>
      <c r="H64" s="57">
        <f>IF(Q63&gt;SetUp!$B$56,SetUp!$B$56,Q63)</f>
        <v>3.7506277611533125</v>
      </c>
      <c r="I64" s="57">
        <f t="shared" si="17"/>
        <v>0.25868751356613101</v>
      </c>
      <c r="J64" s="57">
        <f>MIN(F64,H64,(1-EXP(-SetUp!$B$52*H64/SetUp!$B$56))*F64)</f>
        <v>0.83017728429697979</v>
      </c>
      <c r="K64" s="57">
        <f t="shared" si="3"/>
        <v>2.9204504768563329</v>
      </c>
      <c r="L64" s="57">
        <f>IF(I64&lt;=0,0,MIN(SetUp!$B$50*I64^SetUp!$B$55,I64))</f>
        <v>2.1494233473240889E-3</v>
      </c>
      <c r="M64" s="57">
        <f t="shared" si="4"/>
        <v>0.25653809021880691</v>
      </c>
      <c r="N64" s="57">
        <f>IF(SetUp!$B$62=0,X64,(B64-E64)*(1-(H64/SetUp!$B$66/SetUp!$B$56)))</f>
        <v>0</v>
      </c>
      <c r="O64" s="57">
        <f>K64*SetUp!$B$65</f>
        <v>0</v>
      </c>
      <c r="P64" s="57">
        <f>MIN(SetUp!$B$54*L64^SetUp!$B$51,L64)</f>
        <v>1.2246926540927354E-3</v>
      </c>
      <c r="Q64" s="57">
        <f t="shared" si="5"/>
        <v>2.9204504768563329</v>
      </c>
      <c r="R64" s="57">
        <f>IF((H64+N64-O64)&gt;SetUp!$B$56,T63+H64+N64-O64-SetUp!$B$56,T63)</f>
        <v>0</v>
      </c>
      <c r="S64" s="57">
        <f>R64*SetUp!$B$65</f>
        <v>0</v>
      </c>
      <c r="T64" s="57">
        <f>IF((R64-S64)&lt;SetUp!$B$53,R64-S64,SetUp!$B$53)</f>
        <v>0</v>
      </c>
      <c r="U64" s="57">
        <f t="shared" si="6"/>
        <v>0.25653809021880691</v>
      </c>
      <c r="V64" s="57">
        <f>(L64-P64)/1000*SetUp!$B$13*1000000/SetUp!$B$48</f>
        <v>5.2596539240637279E-2</v>
      </c>
      <c r="W64" s="57">
        <f t="shared" si="18"/>
        <v>1.5785983631388945E-16</v>
      </c>
      <c r="X64" s="57">
        <f>MAX((SetUp!$B$56*(1-($H64/SetUp!$B$56)^2)*TANH(($B64-$D64)/SetUp!$B$56))/(1+$H64/SetUp!$B$56*TANH(($B64-$D64)/SetUp!$B$56)),0)</f>
        <v>0</v>
      </c>
      <c r="AK64" s="65">
        <v>33</v>
      </c>
      <c r="AL64" s="66">
        <f t="shared" si="23"/>
        <v>4.1364999999999998</v>
      </c>
      <c r="AM64" s="66">
        <f t="shared" si="24"/>
        <v>8.9086285516050854</v>
      </c>
      <c r="AN64" s="67">
        <f t="shared" si="25"/>
        <v>1.1536633752218266</v>
      </c>
      <c r="AP64" s="64">
        <v>26726</v>
      </c>
      <c r="AQ64" s="55">
        <v>3</v>
      </c>
      <c r="AR64" s="55">
        <v>63</v>
      </c>
      <c r="AS64" s="66">
        <f t="shared" si="8"/>
        <v>0.86</v>
      </c>
      <c r="AT64" s="66">
        <f t="shared" si="9"/>
        <v>5.2596539240637279E-2</v>
      </c>
      <c r="AU64" s="55" t="str">
        <f>IF(OR($AP64&lt;SetUp!$B$97,$AP64&gt;SetUp!$B$98),"Não","Sim")</f>
        <v>Sim</v>
      </c>
      <c r="AV64" s="68">
        <f t="shared" si="10"/>
        <v>0.92736184954957035</v>
      </c>
      <c r="AW64" s="68">
        <f t="shared" si="11"/>
        <v>0.22933935388554072</v>
      </c>
      <c r="AX64" s="68">
        <f t="shared" si="12"/>
        <v>-6.5501548756432285E-2</v>
      </c>
      <c r="AY64" s="68">
        <f t="shared" si="13"/>
        <v>-1.2790428307158492</v>
      </c>
      <c r="AZ64" s="68">
        <f t="shared" si="14"/>
        <v>-0.80740346075936276</v>
      </c>
      <c r="BA64" s="68">
        <f t="shared" si="15"/>
        <v>-0.69802249566402963</v>
      </c>
      <c r="BB64" s="68">
        <f t="shared" si="16"/>
        <v>-1.2135412819594169</v>
      </c>
    </row>
    <row r="65" spans="1:54" x14ac:dyDescent="0.3">
      <c r="A65" s="64">
        <v>26727</v>
      </c>
      <c r="B65" s="57">
        <v>10.348000000000001</v>
      </c>
      <c r="C65" s="57">
        <v>0.86</v>
      </c>
      <c r="D65" s="57">
        <v>4.6269999999999998</v>
      </c>
      <c r="E65" s="57">
        <f t="shared" si="0"/>
        <v>4.6269999999999998</v>
      </c>
      <c r="F65" s="57">
        <f t="shared" si="1"/>
        <v>0</v>
      </c>
      <c r="G65" s="57">
        <f t="shared" si="2"/>
        <v>5.0141246703162778E-2</v>
      </c>
      <c r="H65" s="57">
        <f>IF(Q64&gt;SetUp!$B$56,SetUp!$B$56,Q64)</f>
        <v>2.9204504768563329</v>
      </c>
      <c r="I65" s="57">
        <f t="shared" si="17"/>
        <v>0.30667933692196969</v>
      </c>
      <c r="J65" s="57">
        <f>MIN(F65,H65,(1-EXP(-SetUp!$B$52*H65/SetUp!$B$56))*F65)</f>
        <v>0</v>
      </c>
      <c r="K65" s="57">
        <f t="shared" si="3"/>
        <v>2.9204504768563329</v>
      </c>
      <c r="L65" s="57">
        <f>IF(I65&lt;=0,0,MIN(SetUp!$B$50*I65^SetUp!$B$55,I65))</f>
        <v>2.8543268995085084E-3</v>
      </c>
      <c r="M65" s="57">
        <f t="shared" si="4"/>
        <v>0.30382501002246121</v>
      </c>
      <c r="N65" s="57">
        <f>IF(SetUp!$B$62=0,X65,(B65-E65)*(1-(H65/SetUp!$B$66/SetUp!$B$56)))</f>
        <v>5.6708587532968382</v>
      </c>
      <c r="O65" s="57">
        <f>K65*SetUp!$B$65</f>
        <v>0</v>
      </c>
      <c r="P65" s="57">
        <f>MIN(SetUp!$B$54*L65^SetUp!$B$51,L65)</f>
        <v>1.6185022345358575E-3</v>
      </c>
      <c r="Q65" s="57">
        <f t="shared" si="5"/>
        <v>8.5913092301531719</v>
      </c>
      <c r="R65" s="57">
        <f>IF((H65+N65-O65)&gt;SetUp!$B$56,T64+H65+N65-O65-SetUp!$B$56,T64)</f>
        <v>0</v>
      </c>
      <c r="S65" s="57">
        <f>R65*SetUp!$B$65</f>
        <v>0</v>
      </c>
      <c r="T65" s="57">
        <f>IF((R65-S65)&lt;SetUp!$B$53,R65-S65,SetUp!$B$53)</f>
        <v>0</v>
      </c>
      <c r="U65" s="57">
        <f t="shared" si="6"/>
        <v>0.30382501002246121</v>
      </c>
      <c r="V65" s="57">
        <f>(L65-P65)/1000*SetUp!$B$13*1000000/SetUp!$B$48</f>
        <v>7.0290843552133955E-2</v>
      </c>
      <c r="W65" s="57">
        <f t="shared" si="18"/>
        <v>9.1072982488782372E-16</v>
      </c>
      <c r="X65" s="57">
        <f>MAX((SetUp!$B$56*(1-($H65/SetUp!$B$56)^2)*TANH(($B65-$D65)/SetUp!$B$56))/(1+$H65/SetUp!$B$56*TANH(($B65-$D65)/SetUp!$B$56)),0)</f>
        <v>5.6708587532968382</v>
      </c>
      <c r="AK65" s="65">
        <v>34</v>
      </c>
      <c r="AL65" s="66">
        <f t="shared" si="23"/>
        <v>3.2764999999999995</v>
      </c>
      <c r="AM65" s="66">
        <f t="shared" si="24"/>
        <v>7.6241876120057439</v>
      </c>
      <c r="AN65" s="67">
        <f t="shared" si="25"/>
        <v>1.3269304477356159</v>
      </c>
      <c r="AP65" s="64">
        <v>26727</v>
      </c>
      <c r="AQ65" s="55">
        <v>3</v>
      </c>
      <c r="AR65" s="55">
        <v>64</v>
      </c>
      <c r="AS65" s="66">
        <f t="shared" si="8"/>
        <v>0.86</v>
      </c>
      <c r="AT65" s="66">
        <f t="shared" si="9"/>
        <v>7.0290843552133955E-2</v>
      </c>
      <c r="AU65" s="55" t="str">
        <f>IF(OR($AP65&lt;SetUp!$B$97,$AP65&gt;SetUp!$B$98),"Não","Sim")</f>
        <v>Sim</v>
      </c>
      <c r="AV65" s="68">
        <f t="shared" si="10"/>
        <v>0.92736184954957035</v>
      </c>
      <c r="AW65" s="68">
        <f t="shared" si="11"/>
        <v>0.26512420401037312</v>
      </c>
      <c r="AX65" s="68">
        <f t="shared" si="12"/>
        <v>-6.5501548756432285E-2</v>
      </c>
      <c r="AY65" s="68">
        <f t="shared" si="13"/>
        <v>-1.1531012447351787</v>
      </c>
      <c r="AZ65" s="68">
        <f t="shared" si="14"/>
        <v>-0.78970915644786599</v>
      </c>
      <c r="BA65" s="68">
        <f t="shared" si="15"/>
        <v>-0.66223764553919717</v>
      </c>
      <c r="BB65" s="68">
        <f t="shared" si="16"/>
        <v>-1.0875996959787464</v>
      </c>
    </row>
    <row r="66" spans="1:54" x14ac:dyDescent="0.3">
      <c r="A66" s="64">
        <v>26728</v>
      </c>
      <c r="B66" s="57">
        <v>4.47</v>
      </c>
      <c r="C66" s="57">
        <v>0.86</v>
      </c>
      <c r="D66" s="57">
        <v>4.6269999999999998</v>
      </c>
      <c r="E66" s="57">
        <f t="shared" si="0"/>
        <v>4.47</v>
      </c>
      <c r="F66" s="57">
        <f t="shared" si="1"/>
        <v>0.15700000000000003</v>
      </c>
      <c r="G66" s="57">
        <f t="shared" si="2"/>
        <v>0</v>
      </c>
      <c r="H66" s="57">
        <f>IF(Q65&gt;SetUp!$B$56,SetUp!$B$56,Q65)</f>
        <v>8.5913092301531719</v>
      </c>
      <c r="I66" s="57">
        <f t="shared" si="17"/>
        <v>0.30382501002246121</v>
      </c>
      <c r="J66" s="57">
        <f>MIN(F66,H66,(1-EXP(-SetUp!$B$52*H66/SetUp!$B$56))*F66)</f>
        <v>0.11598844984466673</v>
      </c>
      <c r="K66" s="57">
        <f t="shared" si="3"/>
        <v>8.4753207803085058</v>
      </c>
      <c r="L66" s="57">
        <f>IF(I66&lt;=0,0,MIN(SetUp!$B$50*I66^SetUp!$B$55,I66))</f>
        <v>2.810188070960304E-3</v>
      </c>
      <c r="M66" s="57">
        <f t="shared" si="4"/>
        <v>0.30101482195150092</v>
      </c>
      <c r="N66" s="57">
        <f>IF(SetUp!$B$62=0,X66,(B66-E66)*(1-(H66/SetUp!$B$66/SetUp!$B$56)))</f>
        <v>0</v>
      </c>
      <c r="O66" s="57">
        <f>K66*SetUp!$B$65</f>
        <v>0</v>
      </c>
      <c r="P66" s="57">
        <f>MIN(SetUp!$B$54*L66^SetUp!$B$51,L66)</f>
        <v>1.593896514958002E-3</v>
      </c>
      <c r="Q66" s="57">
        <f t="shared" si="5"/>
        <v>8.4753207803085058</v>
      </c>
      <c r="R66" s="57">
        <f>IF((H66+N66-O66)&gt;SetUp!$B$56,T65+H66+N66-O66-SetUp!$B$56,T65)</f>
        <v>0</v>
      </c>
      <c r="S66" s="57">
        <f>R66*SetUp!$B$65</f>
        <v>0</v>
      </c>
      <c r="T66" s="57">
        <f>IF((R66-S66)&lt;SetUp!$B$53,R66-S66,SetUp!$B$53)</f>
        <v>0</v>
      </c>
      <c r="U66" s="57">
        <f t="shared" si="6"/>
        <v>0.30101482195150092</v>
      </c>
      <c r="V66" s="57">
        <f>(L66-P66)/1000*SetUp!$B$13*1000000/SetUp!$B$48</f>
        <v>6.9179845571888943E-2</v>
      </c>
      <c r="W66" s="57">
        <f t="shared" si="18"/>
        <v>9.770829978439366E-16</v>
      </c>
      <c r="X66" s="57">
        <f>MAX((SetUp!$B$56*(1-($H66/SetUp!$B$56)^2)*TANH(($B66-$D66)/SetUp!$B$56))/(1+$H66/SetUp!$B$56*TANH(($B66-$D66)/SetUp!$B$56)),0)</f>
        <v>0</v>
      </c>
      <c r="AK66" s="65">
        <v>35</v>
      </c>
      <c r="AL66" s="66">
        <f t="shared" si="23"/>
        <v>2.1606666666666667</v>
      </c>
      <c r="AM66" s="66">
        <f t="shared" si="24"/>
        <v>11.61129572228711</v>
      </c>
      <c r="AN66" s="67">
        <f t="shared" si="25"/>
        <v>4.3739412475873696</v>
      </c>
      <c r="AP66" s="64">
        <v>26728</v>
      </c>
      <c r="AQ66" s="55">
        <v>3</v>
      </c>
      <c r="AR66" s="55">
        <v>65</v>
      </c>
      <c r="AS66" s="66">
        <f t="shared" si="8"/>
        <v>0.86</v>
      </c>
      <c r="AT66" s="66">
        <f t="shared" si="9"/>
        <v>6.9179845571888943E-2</v>
      </c>
      <c r="AU66" s="55" t="str">
        <f>IF(OR($AP66&lt;SetUp!$B$97,$AP66&gt;SetUp!$B$98),"Não","Sim")</f>
        <v>Sim</v>
      </c>
      <c r="AV66" s="68">
        <f t="shared" si="10"/>
        <v>0.92736184954957035</v>
      </c>
      <c r="AW66" s="68">
        <f t="shared" si="11"/>
        <v>0.26302061814977346</v>
      </c>
      <c r="AX66" s="68">
        <f t="shared" si="12"/>
        <v>-6.5501548756432285E-2</v>
      </c>
      <c r="AY66" s="68">
        <f t="shared" si="13"/>
        <v>-1.1600204117832262</v>
      </c>
      <c r="AZ66" s="68">
        <f t="shared" si="14"/>
        <v>-0.79082015442811104</v>
      </c>
      <c r="BA66" s="68">
        <f t="shared" si="15"/>
        <v>-0.66434123139979695</v>
      </c>
      <c r="BB66" s="68">
        <f t="shared" si="16"/>
        <v>-1.0945188630267939</v>
      </c>
    </row>
    <row r="67" spans="1:54" x14ac:dyDescent="0.3">
      <c r="A67" s="64">
        <v>26729</v>
      </c>
      <c r="B67" s="57">
        <v>2.1749999999999998</v>
      </c>
      <c r="C67" s="57">
        <v>0.749</v>
      </c>
      <c r="D67" s="57">
        <v>4.6269999999999998</v>
      </c>
      <c r="E67" s="57">
        <f t="shared" ref="E67:E130" si="26">IF(B67&gt;=D67,D67,B67)</f>
        <v>2.1749999999999998</v>
      </c>
      <c r="F67" s="57">
        <f t="shared" ref="F67:F130" si="27">D67-E67</f>
        <v>2.452</v>
      </c>
      <c r="G67" s="57">
        <f t="shared" ref="G67:G130" si="28">MAX(B67-D67-N67,0)</f>
        <v>0</v>
      </c>
      <c r="H67" s="57">
        <f>IF(Q66&gt;SetUp!$B$56,SetUp!$B$56,Q66)</f>
        <v>8.4753207803085058</v>
      </c>
      <c r="I67" s="57">
        <f t="shared" si="17"/>
        <v>0.30101482195150092</v>
      </c>
      <c r="J67" s="57">
        <f>MIN(F67,H67,(1-EXP(-SetUp!$B$52*H67/SetUp!$B$56))*F67)</f>
        <v>1.7997744581884694</v>
      </c>
      <c r="K67" s="57">
        <f t="shared" ref="K67:K130" si="29">MAX(H67-J67,0)</f>
        <v>6.6755463221200362</v>
      </c>
      <c r="L67" s="57">
        <f>IF(I67&lt;=0,0,MIN(SetUp!$B$50*I67^SetUp!$B$55,I67))</f>
        <v>2.7670010184266884E-3</v>
      </c>
      <c r="M67" s="57">
        <f t="shared" ref="M67:M130" si="30">MAX(I67-L67,0)</f>
        <v>0.29824782093307423</v>
      </c>
      <c r="N67" s="57">
        <f>IF(SetUp!$B$62=0,X67,(B67-E67)*(1-(H67/SetUp!$B$66/SetUp!$B$56)))</f>
        <v>0</v>
      </c>
      <c r="O67" s="57">
        <f>K67*SetUp!$B$65</f>
        <v>0</v>
      </c>
      <c r="P67" s="57">
        <f>MIN(SetUp!$B$54*L67^SetUp!$B$51,L67)</f>
        <v>1.5698150104075435E-3</v>
      </c>
      <c r="Q67" s="57">
        <f t="shared" ref="Q67:Q130" si="31">IF((K67+N67-O67)&lt;0,0,K67+N67-O67)</f>
        <v>6.6755463221200362</v>
      </c>
      <c r="R67" s="57">
        <f>IF((H67+N67-O67)&gt;SetUp!$B$56,T66+H67+N67-O67-SetUp!$B$56,T66)</f>
        <v>0</v>
      </c>
      <c r="S67" s="57">
        <f>R67*SetUp!$B$65</f>
        <v>0</v>
      </c>
      <c r="T67" s="57">
        <f>IF((R67-S67)&lt;SetUp!$B$53,R67-S67,SetUp!$B$53)</f>
        <v>0</v>
      </c>
      <c r="U67" s="57">
        <f t="shared" ref="U67:U130" si="32">M67+R67-T67</f>
        <v>0.29824782093307423</v>
      </c>
      <c r="V67" s="57">
        <f>(L67-P67)/1000*SetUp!$B$13*1000000/SetUp!$B$48</f>
        <v>6.809316626994151E-2</v>
      </c>
      <c r="W67" s="57">
        <f t="shared" si="18"/>
        <v>-1.7390602846667491E-16</v>
      </c>
      <c r="X67" s="57">
        <f>MAX((SetUp!$B$56*(1-($H67/SetUp!$B$56)^2)*TANH(($B67-$D67)/SetUp!$B$56))/(1+$H67/SetUp!$B$56*TANH(($B67-$D67)/SetUp!$B$56)),0)</f>
        <v>0</v>
      </c>
      <c r="AK67" s="65">
        <v>36</v>
      </c>
      <c r="AL67" s="66">
        <f t="shared" si="23"/>
        <v>3.2936666666666663</v>
      </c>
      <c r="AM67" s="66">
        <f t="shared" si="24"/>
        <v>25.950197275611004</v>
      </c>
      <c r="AN67" s="67">
        <f t="shared" si="25"/>
        <v>6.8788171062476486</v>
      </c>
      <c r="AP67" s="64">
        <v>26729</v>
      </c>
      <c r="AQ67" s="55">
        <v>3</v>
      </c>
      <c r="AR67" s="55">
        <v>66</v>
      </c>
      <c r="AS67" s="66">
        <f t="shared" ref="AS67:AS130" si="33">VLOOKUP($AP67,$A:$C,3,FALSE)</f>
        <v>0.749</v>
      </c>
      <c r="AT67" s="66">
        <f t="shared" ref="AT67:AT130" si="34">VLOOKUP($AP67,$A:$V,22,FALSE)</f>
        <v>6.809316626994151E-2</v>
      </c>
      <c r="AU67" s="55" t="str">
        <f>IF(OR($AP67&lt;SetUp!$B$97,$AP67&gt;SetUp!$B$98),"Não","Sim")</f>
        <v>Sim</v>
      </c>
      <c r="AV67" s="68">
        <f t="shared" ref="AV67:AV130" si="35">IFERROR(SQRT(AS67),0)</f>
        <v>0.86544786093675219</v>
      </c>
      <c r="AW67" s="68">
        <f t="shared" ref="AW67:AW130" si="36">IFERROR(SQRT(AT67),0)</f>
        <v>0.26094667323026272</v>
      </c>
      <c r="AX67" s="68">
        <f t="shared" ref="AX67:AX130" si="37">IFERROR(LOG(AS67),0)</f>
        <v>-0.12551818230053352</v>
      </c>
      <c r="AY67" s="68">
        <f t="shared" ref="AY67:AY130" si="38">IFERROR(LOG(AT67),0)</f>
        <v>-1.1668964710560084</v>
      </c>
      <c r="AZ67" s="68">
        <f t="shared" ref="AZ67:AZ130" si="39">AT67-AS67</f>
        <v>-0.68090683373005845</v>
      </c>
      <c r="BA67" s="68">
        <f t="shared" ref="BA67:BA130" si="40">AW67-AV67</f>
        <v>-0.60450118770648942</v>
      </c>
      <c r="BB67" s="68">
        <f t="shared" ref="BB67:BB130" si="41">AY67-AX67</f>
        <v>-1.0413782887554748</v>
      </c>
    </row>
    <row r="68" spans="1:54" x14ac:dyDescent="0.3">
      <c r="A68" s="64">
        <v>26730</v>
      </c>
      <c r="B68" s="57">
        <v>2.4319999999999999</v>
      </c>
      <c r="C68" s="57">
        <v>0.71499999999999997</v>
      </c>
      <c r="D68" s="57">
        <v>4.6269999999999998</v>
      </c>
      <c r="E68" s="57">
        <f t="shared" si="26"/>
        <v>2.4319999999999999</v>
      </c>
      <c r="F68" s="57">
        <f t="shared" si="27"/>
        <v>2.1949999999999998</v>
      </c>
      <c r="G68" s="57">
        <f t="shared" si="28"/>
        <v>0</v>
      </c>
      <c r="H68" s="57">
        <f>IF(Q67&gt;SetUp!$B$56,SetUp!$B$56,Q67)</f>
        <v>6.6755463221200362</v>
      </c>
      <c r="I68" s="57">
        <f t="shared" ref="I68:I131" si="42">U67+G68+O68</f>
        <v>0.29824782093307423</v>
      </c>
      <c r="J68" s="57">
        <f>MIN(F68,H68,(1-EXP(-SetUp!$B$52*H68/SetUp!$B$56))*F68)</f>
        <v>1.4215328400515479</v>
      </c>
      <c r="K68" s="57">
        <f t="shared" si="29"/>
        <v>5.2540134820684887</v>
      </c>
      <c r="L68" s="57">
        <f>IF(I68&lt;=0,0,MIN(SetUp!$B$50*I68^SetUp!$B$55,I68))</f>
        <v>2.7247394721436917E-3</v>
      </c>
      <c r="M68" s="57">
        <f t="shared" si="30"/>
        <v>0.29552308146093054</v>
      </c>
      <c r="N68" s="57">
        <f>IF(SetUp!$B$62=0,X68,(B68-E68)*(1-(H68/SetUp!$B$66/SetUp!$B$56)))</f>
        <v>0</v>
      </c>
      <c r="O68" s="57">
        <f>K68*SetUp!$B$65</f>
        <v>0</v>
      </c>
      <c r="P68" s="57">
        <f>MIN(SetUp!$B$54*L68^SetUp!$B$51,L68)</f>
        <v>1.5462433863802703E-3</v>
      </c>
      <c r="Q68" s="57">
        <f t="shared" si="31"/>
        <v>5.2540134820684887</v>
      </c>
      <c r="R68" s="57">
        <f>IF((H68+N68-O68)&gt;SetUp!$B$56,T67+H68+N68-O68-SetUp!$B$56,T67)</f>
        <v>0</v>
      </c>
      <c r="S68" s="57">
        <f>R68*SetUp!$B$65</f>
        <v>0</v>
      </c>
      <c r="T68" s="57">
        <f>IF((R68-S68)&lt;SetUp!$B$53,R68-S68,SetUp!$B$53)</f>
        <v>0</v>
      </c>
      <c r="U68" s="57">
        <f t="shared" si="32"/>
        <v>0.29552308146093054</v>
      </c>
      <c r="V68" s="57">
        <f>(L68-P68)/1000*SetUp!$B$13*1000000/SetUp!$B$48</f>
        <v>6.7030126796370507E-2</v>
      </c>
      <c r="W68" s="57">
        <f t="shared" ref="W68:W131" si="43">Q68+U68+T68-H68-U67-T67-B68+E68+J68+L68</f>
        <v>4.4669129506402783E-16</v>
      </c>
      <c r="X68" s="57">
        <f>MAX((SetUp!$B$56*(1-($H68/SetUp!$B$56)^2)*TANH(($B68-$D68)/SetUp!$B$56))/(1+$H68/SetUp!$B$56*TANH(($B68-$D68)/SetUp!$B$56)),0)</f>
        <v>0</v>
      </c>
      <c r="AK68" s="65">
        <v>37</v>
      </c>
      <c r="AL68" s="66">
        <f t="shared" si="23"/>
        <v>29.604333333333333</v>
      </c>
      <c r="AM68" s="66">
        <f t="shared" si="24"/>
        <v>38.07121467865327</v>
      </c>
      <c r="AN68" s="67">
        <f t="shared" si="25"/>
        <v>0.28600141911611826</v>
      </c>
      <c r="AP68" s="64">
        <v>26730</v>
      </c>
      <c r="AQ68" s="55">
        <v>3</v>
      </c>
      <c r="AR68" s="55">
        <v>67</v>
      </c>
      <c r="AS68" s="66">
        <f t="shared" si="33"/>
        <v>0.71499999999999997</v>
      </c>
      <c r="AT68" s="66">
        <f t="shared" si="34"/>
        <v>6.7030126796370507E-2</v>
      </c>
      <c r="AU68" s="55" t="str">
        <f>IF(OR($AP68&lt;SetUp!$B$97,$AP68&gt;SetUp!$B$98),"Não","Sim")</f>
        <v>Sim</v>
      </c>
      <c r="AV68" s="68">
        <f t="shared" si="35"/>
        <v>0.84557672626438818</v>
      </c>
      <c r="AW68" s="68">
        <f t="shared" si="36"/>
        <v>0.25890177055472313</v>
      </c>
      <c r="AX68" s="68">
        <f t="shared" si="37"/>
        <v>-0.14569395819891939</v>
      </c>
      <c r="AY68" s="68">
        <f t="shared" si="38"/>
        <v>-1.1737299590799131</v>
      </c>
      <c r="AZ68" s="68">
        <f t="shared" si="39"/>
        <v>-0.64796987320362942</v>
      </c>
      <c r="BA68" s="68">
        <f t="shared" si="40"/>
        <v>-0.5866749557096651</v>
      </c>
      <c r="BB68" s="68">
        <f t="shared" si="41"/>
        <v>-1.0280360008809937</v>
      </c>
    </row>
    <row r="69" spans="1:54" x14ac:dyDescent="0.3">
      <c r="A69" s="64">
        <v>26731</v>
      </c>
      <c r="B69" s="57">
        <v>0.999</v>
      </c>
      <c r="C69" s="57">
        <v>0.58699999999999997</v>
      </c>
      <c r="D69" s="57">
        <v>4.6269999999999998</v>
      </c>
      <c r="E69" s="57">
        <f t="shared" si="26"/>
        <v>0.999</v>
      </c>
      <c r="F69" s="57">
        <f t="shared" si="27"/>
        <v>3.6279999999999997</v>
      </c>
      <c r="G69" s="57">
        <f t="shared" si="28"/>
        <v>0</v>
      </c>
      <c r="H69" s="57">
        <f>IF(Q68&gt;SetUp!$B$56,SetUp!$B$56,Q68)</f>
        <v>5.2540134820684887</v>
      </c>
      <c r="I69" s="57">
        <f t="shared" si="42"/>
        <v>0.29552308146093054</v>
      </c>
      <c r="J69" s="57">
        <f>MIN(F69,H69,(1-EXP(-SetUp!$B$52*H69/SetUp!$B$56))*F69)</f>
        <v>2.031614636546661</v>
      </c>
      <c r="K69" s="57">
        <f t="shared" si="29"/>
        <v>3.2223988455218278</v>
      </c>
      <c r="L69" s="57">
        <f>IF(I69&lt;=0,0,MIN(SetUp!$B$50*I69^SetUp!$B$55,I69))</f>
        <v>2.683378044339308E-3</v>
      </c>
      <c r="M69" s="57">
        <f t="shared" si="30"/>
        <v>0.29283970341659121</v>
      </c>
      <c r="N69" s="57">
        <f>IF(SetUp!$B$62=0,X69,(B69-E69)*(1-(H69/SetUp!$B$66/SetUp!$B$56)))</f>
        <v>0</v>
      </c>
      <c r="O69" s="57">
        <f>K69*SetUp!$B$65</f>
        <v>0</v>
      </c>
      <c r="P69" s="57">
        <f>MIN(SetUp!$B$54*L69^SetUp!$B$51,L69)</f>
        <v>1.5231677860112875E-3</v>
      </c>
      <c r="Q69" s="57">
        <f t="shared" si="31"/>
        <v>3.2223988455218278</v>
      </c>
      <c r="R69" s="57">
        <f>IF((H69+N69-O69)&gt;SetUp!$B$56,T68+H69+N69-O69-SetUp!$B$56,T68)</f>
        <v>0</v>
      </c>
      <c r="S69" s="57">
        <f>R69*SetUp!$B$65</f>
        <v>0</v>
      </c>
      <c r="T69" s="57">
        <f>IF((R69-S69)&lt;SetUp!$B$53,R69-S69,SetUp!$B$53)</f>
        <v>0</v>
      </c>
      <c r="U69" s="57">
        <f t="shared" si="32"/>
        <v>0.29283970341659121</v>
      </c>
      <c r="V69" s="57">
        <f>(L69-P69)/1000*SetUp!$B$13*1000000/SetUp!$B$48</f>
        <v>6.5990071299896397E-2</v>
      </c>
      <c r="W69" s="57">
        <f t="shared" si="43"/>
        <v>-2.936019483090746E-16</v>
      </c>
      <c r="X69" s="57">
        <f>MAX((SetUp!$B$56*(1-($H69/SetUp!$B$56)^2)*TANH(($B69-$D69)/SetUp!$B$56))/(1+$H69/SetUp!$B$56*TANH(($B69-$D69)/SetUp!$B$56)),0)</f>
        <v>0</v>
      </c>
      <c r="AK69" s="65">
        <v>38</v>
      </c>
      <c r="AL69" s="66">
        <f t="shared" si="23"/>
        <v>47.732333333333322</v>
      </c>
      <c r="AM69" s="66">
        <f t="shared" si="24"/>
        <v>41.637124733155169</v>
      </c>
      <c r="AN69" s="67">
        <f t="shared" si="25"/>
        <v>-0.12769559278849743</v>
      </c>
      <c r="AP69" s="64">
        <v>26731</v>
      </c>
      <c r="AQ69" s="55">
        <v>3</v>
      </c>
      <c r="AR69" s="55">
        <v>68</v>
      </c>
      <c r="AS69" s="66">
        <f t="shared" si="33"/>
        <v>0.58699999999999997</v>
      </c>
      <c r="AT69" s="66">
        <f t="shared" si="34"/>
        <v>6.5990071299896397E-2</v>
      </c>
      <c r="AU69" s="55" t="str">
        <f>IF(OR($AP69&lt;SetUp!$B$97,$AP69&gt;SetUp!$B$98),"Não","Sim")</f>
        <v>Sim</v>
      </c>
      <c r="AV69" s="68">
        <f t="shared" si="35"/>
        <v>0.76615925237511817</v>
      </c>
      <c r="AW69" s="68">
        <f t="shared" si="36"/>
        <v>0.25688532714013934</v>
      </c>
      <c r="AX69" s="68">
        <f t="shared" si="37"/>
        <v>-0.23136189875238555</v>
      </c>
      <c r="AY69" s="68">
        <f t="shared" si="38"/>
        <v>-1.1805214023980708</v>
      </c>
      <c r="AZ69" s="68">
        <f t="shared" si="39"/>
        <v>-0.52100992870010354</v>
      </c>
      <c r="BA69" s="68">
        <f t="shared" si="40"/>
        <v>-0.50927392523497883</v>
      </c>
      <c r="BB69" s="68">
        <f t="shared" si="41"/>
        <v>-0.94915950364568524</v>
      </c>
    </row>
    <row r="70" spans="1:54" x14ac:dyDescent="0.3">
      <c r="A70" s="64">
        <v>26732</v>
      </c>
      <c r="B70" s="57">
        <v>1.7450000000000001</v>
      </c>
      <c r="C70" s="57">
        <v>0.502</v>
      </c>
      <c r="D70" s="57">
        <v>4.6269999999999998</v>
      </c>
      <c r="E70" s="57">
        <f t="shared" si="26"/>
        <v>1.7450000000000001</v>
      </c>
      <c r="F70" s="57">
        <f t="shared" si="27"/>
        <v>2.8819999999999997</v>
      </c>
      <c r="G70" s="57">
        <f t="shared" si="28"/>
        <v>0</v>
      </c>
      <c r="H70" s="57">
        <f>IF(Q69&gt;SetUp!$B$56,SetUp!$B$56,Q69)</f>
        <v>3.2223988455218278</v>
      </c>
      <c r="I70" s="57">
        <f t="shared" si="42"/>
        <v>0.29283970341659121</v>
      </c>
      <c r="J70" s="57">
        <f>MIN(F70,H70,(1-EXP(-SetUp!$B$52*H70/SetUp!$B$56))*F70)</f>
        <v>1.1400857051029818</v>
      </c>
      <c r="K70" s="57">
        <f t="shared" si="29"/>
        <v>2.082313140418846</v>
      </c>
      <c r="L70" s="57">
        <f>IF(I70&lt;=0,0,MIN(SetUp!$B$50*I70^SetUp!$B$55,I70))</f>
        <v>2.6428921944095852E-3</v>
      </c>
      <c r="M70" s="57">
        <f t="shared" si="30"/>
        <v>0.29019681122218161</v>
      </c>
      <c r="N70" s="57">
        <f>IF(SetUp!$B$62=0,X70,(B70-E70)*(1-(H70/SetUp!$B$66/SetUp!$B$56)))</f>
        <v>0</v>
      </c>
      <c r="O70" s="57">
        <f>K70*SetUp!$B$65</f>
        <v>0</v>
      </c>
      <c r="P70" s="57">
        <f>MIN(SetUp!$B$54*L70^SetUp!$B$51,L70)</f>
        <v>1.5005748113360645E-3</v>
      </c>
      <c r="Q70" s="57">
        <f t="shared" si="31"/>
        <v>2.082313140418846</v>
      </c>
      <c r="R70" s="57">
        <f>IF((H70+N70-O70)&gt;SetUp!$B$56,T69+H70+N70-O70-SetUp!$B$56,T69)</f>
        <v>0</v>
      </c>
      <c r="S70" s="57">
        <f>R70*SetUp!$B$65</f>
        <v>0</v>
      </c>
      <c r="T70" s="57">
        <f>IF((R70-S70)&lt;SetUp!$B$53,R70-S70,SetUp!$B$53)</f>
        <v>0</v>
      </c>
      <c r="U70" s="57">
        <f t="shared" si="32"/>
        <v>0.29019681122218161</v>
      </c>
      <c r="V70" s="57">
        <f>(L70-P70)/1000*SetUp!$B$13*1000000/SetUp!$B$48</f>
        <v>6.4972366013006266E-2</v>
      </c>
      <c r="W70" s="57">
        <f t="shared" si="43"/>
        <v>3.1094918306884267E-16</v>
      </c>
      <c r="X70" s="57">
        <f>MAX((SetUp!$B$56*(1-($H70/SetUp!$B$56)^2)*TANH(($B70-$D70)/SetUp!$B$56))/(1+$H70/SetUp!$B$56*TANH(($B70-$D70)/SetUp!$B$56)),0)</f>
        <v>0</v>
      </c>
      <c r="AK70" s="65">
        <v>39</v>
      </c>
      <c r="AL70" s="66">
        <f t="shared" si="23"/>
        <v>26.453999999999997</v>
      </c>
      <c r="AM70" s="66">
        <f t="shared" si="24"/>
        <v>32.047450684919085</v>
      </c>
      <c r="AN70" s="67">
        <f t="shared" si="25"/>
        <v>0.21144063978676525</v>
      </c>
      <c r="AP70" s="64">
        <v>26732</v>
      </c>
      <c r="AQ70" s="55">
        <v>3</v>
      </c>
      <c r="AR70" s="55">
        <v>69</v>
      </c>
      <c r="AS70" s="66">
        <f t="shared" si="33"/>
        <v>0.502</v>
      </c>
      <c r="AT70" s="66">
        <f t="shared" si="34"/>
        <v>6.4972366013006266E-2</v>
      </c>
      <c r="AU70" s="55" t="str">
        <f>IF(OR($AP70&lt;SetUp!$B$97,$AP70&gt;SetUp!$B$98),"Não","Sim")</f>
        <v>Sim</v>
      </c>
      <c r="AV70" s="68">
        <f t="shared" si="35"/>
        <v>0.70851958335673404</v>
      </c>
      <c r="AW70" s="68">
        <f t="shared" si="36"/>
        <v>0.2548967752110769</v>
      </c>
      <c r="AX70" s="68">
        <f t="shared" si="37"/>
        <v>-0.29929628285498067</v>
      </c>
      <c r="AY70" s="68">
        <f t="shared" si="38"/>
        <v>-1.1872713178170062</v>
      </c>
      <c r="AZ70" s="68">
        <f t="shared" si="39"/>
        <v>-0.43702763398699374</v>
      </c>
      <c r="BA70" s="68">
        <f t="shared" si="40"/>
        <v>-0.45362280814565714</v>
      </c>
      <c r="BB70" s="68">
        <f t="shared" si="41"/>
        <v>-0.88797503496202557</v>
      </c>
    </row>
    <row r="71" spans="1:54" x14ac:dyDescent="0.3">
      <c r="A71" s="64">
        <v>26733</v>
      </c>
      <c r="B71" s="57">
        <v>2.9239999999999999</v>
      </c>
      <c r="C71" s="57">
        <v>0.502</v>
      </c>
      <c r="D71" s="57">
        <v>4.6269999999999998</v>
      </c>
      <c r="E71" s="57">
        <f t="shared" si="26"/>
        <v>2.9239999999999999</v>
      </c>
      <c r="F71" s="57">
        <f t="shared" si="27"/>
        <v>1.7029999999999998</v>
      </c>
      <c r="G71" s="57">
        <f t="shared" si="28"/>
        <v>0</v>
      </c>
      <c r="H71" s="57">
        <f>IF(Q70&gt;SetUp!$B$56,SetUp!$B$56,Q70)</f>
        <v>2.082313140418846</v>
      </c>
      <c r="I71" s="57">
        <f t="shared" si="42"/>
        <v>0.29019681122218161</v>
      </c>
      <c r="J71" s="57">
        <f>MIN(F71,H71,(1-EXP(-SetUp!$B$52*H71/SetUp!$B$56))*F71)</f>
        <v>0.47298056079628087</v>
      </c>
      <c r="K71" s="57">
        <f t="shared" si="29"/>
        <v>1.609332579622565</v>
      </c>
      <c r="L71" s="57">
        <f>IF(I71&lt;=0,0,MIN(SetUp!$B$50*I71^SetUp!$B$55,I71))</f>
        <v>2.6032581956731641E-3</v>
      </c>
      <c r="M71" s="57">
        <f t="shared" si="30"/>
        <v>0.28759355302650846</v>
      </c>
      <c r="N71" s="57">
        <f>IF(SetUp!$B$62=0,X71,(B71-E71)*(1-(H71/SetUp!$B$66/SetUp!$B$56)))</f>
        <v>0</v>
      </c>
      <c r="O71" s="57">
        <f>K71*SetUp!$B$65</f>
        <v>0</v>
      </c>
      <c r="P71" s="57">
        <f>MIN(SetUp!$B$54*L71^SetUp!$B$51,L71)</f>
        <v>1.478451505396201E-3</v>
      </c>
      <c r="Q71" s="57">
        <f t="shared" si="31"/>
        <v>1.609332579622565</v>
      </c>
      <c r="R71" s="57">
        <f>IF((H71+N71-O71)&gt;SetUp!$B$56,T70+H71+N71-O71-SetUp!$B$56,T70)</f>
        <v>0</v>
      </c>
      <c r="S71" s="57">
        <f>R71*SetUp!$B$65</f>
        <v>0</v>
      </c>
      <c r="T71" s="57">
        <f>IF((R71-S71)&lt;SetUp!$B$53,R71-S71,SetUp!$B$53)</f>
        <v>0</v>
      </c>
      <c r="U71" s="57">
        <f t="shared" si="32"/>
        <v>0.28759355302650846</v>
      </c>
      <c r="V71" s="57">
        <f>(L71-P71)/1000*SetUp!$B$13*1000000/SetUp!$B$48</f>
        <v>6.3976398378811528E-2</v>
      </c>
      <c r="W71" s="57">
        <f t="shared" si="43"/>
        <v>-8.8470897274817162E-17</v>
      </c>
      <c r="X71" s="57">
        <f>MAX((SetUp!$B$56*(1-($H71/SetUp!$B$56)^2)*TANH(($B71-$D71)/SetUp!$B$56))/(1+$H71/SetUp!$B$56*TANH(($B71-$D71)/SetUp!$B$56)),0)</f>
        <v>0</v>
      </c>
      <c r="AK71" s="65">
        <v>40</v>
      </c>
      <c r="AL71" s="66">
        <f t="shared" si="23"/>
        <v>20.114666666666668</v>
      </c>
      <c r="AM71" s="66">
        <f t="shared" si="24"/>
        <v>23.987687199950358</v>
      </c>
      <c r="AN71" s="67">
        <f t="shared" si="25"/>
        <v>0.19254709001476647</v>
      </c>
      <c r="AP71" s="64">
        <v>26733</v>
      </c>
      <c r="AQ71" s="55">
        <v>3</v>
      </c>
      <c r="AR71" s="55">
        <v>70</v>
      </c>
      <c r="AS71" s="66">
        <f t="shared" si="33"/>
        <v>0.502</v>
      </c>
      <c r="AT71" s="66">
        <f t="shared" si="34"/>
        <v>6.3976398378811528E-2</v>
      </c>
      <c r="AU71" s="55" t="str">
        <f>IF(OR($AP71&lt;SetUp!$B$97,$AP71&gt;SetUp!$B$98),"Não","Sim")</f>
        <v>Sim</v>
      </c>
      <c r="AV71" s="68">
        <f t="shared" si="35"/>
        <v>0.70851958335673404</v>
      </c>
      <c r="AW71" s="68">
        <f t="shared" si="36"/>
        <v>0.25293556171248743</v>
      </c>
      <c r="AX71" s="68">
        <f t="shared" si="37"/>
        <v>-0.29929628285498067</v>
      </c>
      <c r="AY71" s="68">
        <f t="shared" si="38"/>
        <v>-1.1939802126457129</v>
      </c>
      <c r="AZ71" s="68">
        <f t="shared" si="39"/>
        <v>-0.43802360162118847</v>
      </c>
      <c r="BA71" s="68">
        <f t="shared" si="40"/>
        <v>-0.45558402164424661</v>
      </c>
      <c r="BB71" s="68">
        <f t="shared" si="41"/>
        <v>-0.89468392979073219</v>
      </c>
    </row>
    <row r="72" spans="1:54" x14ac:dyDescent="0.3">
      <c r="A72" s="64">
        <v>26734</v>
      </c>
      <c r="B72" s="57">
        <v>4.3739999999999997</v>
      </c>
      <c r="C72" s="57">
        <v>0.58699999999999997</v>
      </c>
      <c r="D72" s="57">
        <v>4.6269999999999998</v>
      </c>
      <c r="E72" s="57">
        <f t="shared" si="26"/>
        <v>4.3739999999999997</v>
      </c>
      <c r="F72" s="57">
        <f t="shared" si="27"/>
        <v>0.25300000000000011</v>
      </c>
      <c r="G72" s="57">
        <f t="shared" si="28"/>
        <v>0</v>
      </c>
      <c r="H72" s="57">
        <f>IF(Q71&gt;SetUp!$B$56,SetUp!$B$56,Q71)</f>
        <v>1.609332579622565</v>
      </c>
      <c r="I72" s="57">
        <f t="shared" si="42"/>
        <v>0.28759355302650846</v>
      </c>
      <c r="J72" s="57">
        <f>MIN(F72,H72,(1-EXP(-SetUp!$B$52*H72/SetUp!$B$56))*F72)</f>
        <v>5.6250514330589342E-2</v>
      </c>
      <c r="K72" s="57">
        <f t="shared" si="29"/>
        <v>1.5530820652919757</v>
      </c>
      <c r="L72" s="57">
        <f>IF(I72&lt;=0,0,MIN(SetUp!$B$50*I72^SetUp!$B$55,I72))</f>
        <v>2.5644531036236435E-3</v>
      </c>
      <c r="M72" s="57">
        <f t="shared" si="30"/>
        <v>0.28502909992288483</v>
      </c>
      <c r="N72" s="57">
        <f>IF(SetUp!$B$62=0,X72,(B72-E72)*(1-(H72/SetUp!$B$66/SetUp!$B$56)))</f>
        <v>0</v>
      </c>
      <c r="O72" s="57">
        <f>K72*SetUp!$B$65</f>
        <v>0</v>
      </c>
      <c r="P72" s="57">
        <f>MIN(SetUp!$B$54*L72^SetUp!$B$51,L72)</f>
        <v>1.4567853351469934E-3</v>
      </c>
      <c r="Q72" s="57">
        <f t="shared" si="31"/>
        <v>1.5530820652919757</v>
      </c>
      <c r="R72" s="57">
        <f>IF((H72+N72-O72)&gt;SetUp!$B$56,T71+H72+N72-O72-SetUp!$B$56,T71)</f>
        <v>0</v>
      </c>
      <c r="S72" s="57">
        <f>R72*SetUp!$B$65</f>
        <v>0</v>
      </c>
      <c r="T72" s="57">
        <f>IF((R72-S72)&lt;SetUp!$B$53,R72-S72,SetUp!$B$53)</f>
        <v>0</v>
      </c>
      <c r="U72" s="57">
        <f t="shared" si="32"/>
        <v>0.28502909992288483</v>
      </c>
      <c r="V72" s="57">
        <f>(L72-P72)/1000*SetUp!$B$13*1000000/SetUp!$B$48</f>
        <v>6.3001576217494068E-2</v>
      </c>
      <c r="W72" s="57">
        <f t="shared" si="43"/>
        <v>3.2395960913866872E-16</v>
      </c>
      <c r="X72" s="57">
        <f>MAX((SetUp!$B$56*(1-($H72/SetUp!$B$56)^2)*TANH(($B72-$D72)/SetUp!$B$56))/(1+$H72/SetUp!$B$56*TANH(($B72-$D72)/SetUp!$B$56)),0)</f>
        <v>0</v>
      </c>
      <c r="AK72" s="65">
        <v>41</v>
      </c>
      <c r="AL72" s="66">
        <f t="shared" si="23"/>
        <v>40.537666666666667</v>
      </c>
      <c r="AM72" s="66">
        <f t="shared" si="24"/>
        <v>18.585474029175426</v>
      </c>
      <c r="AN72" s="67">
        <f t="shared" si="25"/>
        <v>-0.54152580655418192</v>
      </c>
      <c r="AP72" s="64">
        <v>26734</v>
      </c>
      <c r="AQ72" s="55">
        <v>3</v>
      </c>
      <c r="AR72" s="55">
        <v>71</v>
      </c>
      <c r="AS72" s="66">
        <f t="shared" si="33"/>
        <v>0.58699999999999997</v>
      </c>
      <c r="AT72" s="66">
        <f t="shared" si="34"/>
        <v>6.3001576217494068E-2</v>
      </c>
      <c r="AU72" s="55" t="str">
        <f>IF(OR($AP72&lt;SetUp!$B$97,$AP72&gt;SetUp!$B$98),"Não","Sim")</f>
        <v>Sim</v>
      </c>
      <c r="AV72" s="68">
        <f t="shared" si="35"/>
        <v>0.76615925237511817</v>
      </c>
      <c r="AW72" s="68">
        <f t="shared" si="36"/>
        <v>0.25100114784098909</v>
      </c>
      <c r="AX72" s="68">
        <f t="shared" si="37"/>
        <v>-0.23136189875238555</v>
      </c>
      <c r="AY72" s="68">
        <f t="shared" si="38"/>
        <v>-1.2006485849274231</v>
      </c>
      <c r="AZ72" s="68">
        <f t="shared" si="39"/>
        <v>-0.52399842378250594</v>
      </c>
      <c r="BA72" s="68">
        <f t="shared" si="40"/>
        <v>-0.51515810453412914</v>
      </c>
      <c r="BB72" s="68">
        <f t="shared" si="41"/>
        <v>-0.96928668617503755</v>
      </c>
    </row>
    <row r="73" spans="1:54" x14ac:dyDescent="0.3">
      <c r="A73" s="64">
        <v>26735</v>
      </c>
      <c r="B73" s="57">
        <v>27.331</v>
      </c>
      <c r="C73" s="57">
        <v>14.701000000000001</v>
      </c>
      <c r="D73" s="57">
        <v>4.6269999999999998</v>
      </c>
      <c r="E73" s="57">
        <f t="shared" si="26"/>
        <v>4.6269999999999998</v>
      </c>
      <c r="F73" s="57">
        <f t="shared" si="27"/>
        <v>0</v>
      </c>
      <c r="G73" s="57">
        <f t="shared" si="28"/>
        <v>1.098199235106005</v>
      </c>
      <c r="H73" s="57">
        <f>IF(Q72&gt;SetUp!$B$56,SetUp!$B$56,Q72)</f>
        <v>1.5530820652919757</v>
      </c>
      <c r="I73" s="57">
        <f t="shared" si="42"/>
        <v>1.3832283350288899</v>
      </c>
      <c r="J73" s="57">
        <f>MIN(F73,H73,(1-EXP(-SetUp!$B$52*H73/SetUp!$B$56))*F73)</f>
        <v>0</v>
      </c>
      <c r="K73" s="57">
        <f t="shared" si="29"/>
        <v>1.5530820652919757</v>
      </c>
      <c r="L73" s="57">
        <f>IF(I73&lt;=0,0,MIN(SetUp!$B$50*I73^SetUp!$B$55,I73))</f>
        <v>3.5144117773751253E-2</v>
      </c>
      <c r="M73" s="57">
        <f t="shared" si="30"/>
        <v>1.3480842172551386</v>
      </c>
      <c r="N73" s="57">
        <f>IF(SetUp!$B$62=0,X73,(B73-E73)*(1-(H73/SetUp!$B$66/SetUp!$B$56)))</f>
        <v>21.605800764893996</v>
      </c>
      <c r="O73" s="57">
        <f>K73*SetUp!$B$65</f>
        <v>0</v>
      </c>
      <c r="P73" s="57">
        <f>MIN(SetUp!$B$54*L73^SetUp!$B$51,L73)</f>
        <v>1.909472069841928E-2</v>
      </c>
      <c r="Q73" s="57">
        <f t="shared" si="31"/>
        <v>23.15888283018597</v>
      </c>
      <c r="R73" s="57">
        <f>IF((H73+N73-O73)&gt;SetUp!$B$56,T72+H73+N73-O73-SetUp!$B$56,T72)</f>
        <v>0</v>
      </c>
      <c r="S73" s="57">
        <f>R73*SetUp!$B$65</f>
        <v>0</v>
      </c>
      <c r="T73" s="57">
        <f>IF((R73-S73)&lt;SetUp!$B$53,R73-S73,SetUp!$B$53)</f>
        <v>0</v>
      </c>
      <c r="U73" s="57">
        <f t="shared" si="32"/>
        <v>1.3480842172551386</v>
      </c>
      <c r="V73" s="57">
        <f>(L73-P73)/1000*SetUp!$B$13*1000000/SetUp!$B$48</f>
        <v>0.91285251937676903</v>
      </c>
      <c r="W73" s="57">
        <f t="shared" si="43"/>
        <v>1.5473733405713119E-15</v>
      </c>
      <c r="X73" s="57">
        <f>MAX((SetUp!$B$56*(1-($H73/SetUp!$B$56)^2)*TANH(($B73-$D73)/SetUp!$B$56))/(1+$H73/SetUp!$B$56*TANH(($B73-$D73)/SetUp!$B$56)),0)</f>
        <v>21.605800764893996</v>
      </c>
      <c r="AK73" s="65">
        <v>42</v>
      </c>
      <c r="AL73" s="66">
        <f t="shared" si="23"/>
        <v>3.8740000000000001</v>
      </c>
      <c r="AM73" s="66">
        <f t="shared" si="24"/>
        <v>15.206097209848553</v>
      </c>
      <c r="AN73" s="67">
        <f t="shared" si="25"/>
        <v>2.9251670650099513</v>
      </c>
      <c r="AP73" s="64">
        <v>26735</v>
      </c>
      <c r="AQ73" s="55">
        <v>3</v>
      </c>
      <c r="AR73" s="55">
        <v>72</v>
      </c>
      <c r="AS73" s="66">
        <f t="shared" si="33"/>
        <v>14.701000000000001</v>
      </c>
      <c r="AT73" s="66">
        <f t="shared" si="34"/>
        <v>0.91285251937676903</v>
      </c>
      <c r="AU73" s="55" t="str">
        <f>IF(OR($AP73&lt;SetUp!$B$97,$AP73&gt;SetUp!$B$98),"Não","Sim")</f>
        <v>Sim</v>
      </c>
      <c r="AV73" s="68">
        <f t="shared" si="35"/>
        <v>3.8341883104511183</v>
      </c>
      <c r="AW73" s="68">
        <f t="shared" si="36"/>
        <v>0.95543315798477968</v>
      </c>
      <c r="AX73" s="68">
        <f t="shared" si="37"/>
        <v>1.1673468775856355</v>
      </c>
      <c r="AY73" s="68">
        <f t="shared" si="38"/>
        <v>-3.9599381495870722E-2</v>
      </c>
      <c r="AZ73" s="68">
        <f t="shared" si="39"/>
        <v>-13.788147480623232</v>
      </c>
      <c r="BA73" s="68">
        <f t="shared" si="40"/>
        <v>-2.8787551524663386</v>
      </c>
      <c r="BB73" s="68">
        <f t="shared" si="41"/>
        <v>-1.2069462590815063</v>
      </c>
    </row>
    <row r="74" spans="1:54" x14ac:dyDescent="0.3">
      <c r="A74" s="64">
        <v>26736</v>
      </c>
      <c r="B74" s="57">
        <v>2.2869999999999999</v>
      </c>
      <c r="C74" s="57">
        <v>5.1710000000000003</v>
      </c>
      <c r="D74" s="57">
        <v>4.6269999999999998</v>
      </c>
      <c r="E74" s="57">
        <f t="shared" si="26"/>
        <v>2.2869999999999999</v>
      </c>
      <c r="F74" s="57">
        <f t="shared" si="27"/>
        <v>2.34</v>
      </c>
      <c r="G74" s="57">
        <f t="shared" si="28"/>
        <v>0</v>
      </c>
      <c r="H74" s="57">
        <f>IF(Q73&gt;SetUp!$B$56,SetUp!$B$56,Q73)</f>
        <v>23.15888283018597</v>
      </c>
      <c r="I74" s="57">
        <f t="shared" si="42"/>
        <v>1.3480842172551386</v>
      </c>
      <c r="J74" s="57">
        <f>MIN(F74,H74,(1-EXP(-SetUp!$B$52*H74/SetUp!$B$56))*F74)</f>
        <v>2.2772391942649799</v>
      </c>
      <c r="K74" s="57">
        <f t="shared" si="29"/>
        <v>20.881643635920991</v>
      </c>
      <c r="L74" s="57">
        <f>IF(I74&lt;=0,0,MIN(SetUp!$B$50*I74^SetUp!$B$55,I74))</f>
        <v>3.3668561241216664E-2</v>
      </c>
      <c r="M74" s="57">
        <f t="shared" si="30"/>
        <v>1.314415656013922</v>
      </c>
      <c r="N74" s="57">
        <f>IF(SetUp!$B$62=0,X74,(B74-E74)*(1-(H74/SetUp!$B$66/SetUp!$B$56)))</f>
        <v>0</v>
      </c>
      <c r="O74" s="57">
        <f>K74*SetUp!$B$65</f>
        <v>0</v>
      </c>
      <c r="P74" s="57">
        <f>MIN(SetUp!$B$54*L74^SetUp!$B$51,L74)</f>
        <v>1.830636520876321E-2</v>
      </c>
      <c r="Q74" s="57">
        <f t="shared" si="31"/>
        <v>20.881643635920991</v>
      </c>
      <c r="R74" s="57">
        <f>IF((H74+N74-O74)&gt;SetUp!$B$56,T73+H74+N74-O74-SetUp!$B$56,T73)</f>
        <v>0</v>
      </c>
      <c r="S74" s="57">
        <f>R74*SetUp!$B$65</f>
        <v>0</v>
      </c>
      <c r="T74" s="57">
        <f>IF((R74-S74)&lt;SetUp!$B$53,R74-S74,SetUp!$B$53)</f>
        <v>0</v>
      </c>
      <c r="U74" s="57">
        <f t="shared" si="32"/>
        <v>1.314415656013922</v>
      </c>
      <c r="V74" s="57">
        <f>(L74-P74)/1000*SetUp!$B$13*1000000/SetUp!$B$48</f>
        <v>0.87376611629473766</v>
      </c>
      <c r="W74" s="57">
        <f t="shared" si="43"/>
        <v>0</v>
      </c>
      <c r="X74" s="57">
        <f>MAX((SetUp!$B$56*(1-($H74/SetUp!$B$56)^2)*TANH(($B74-$D74)/SetUp!$B$56))/(1+$H74/SetUp!$B$56*TANH(($B74-$D74)/SetUp!$B$56)),0)</f>
        <v>0</v>
      </c>
      <c r="AK74" s="65">
        <v>43</v>
      </c>
      <c r="AL74" s="66">
        <f t="shared" si="23"/>
        <v>3.1196666666666668</v>
      </c>
      <c r="AM74" s="66">
        <f t="shared" si="24"/>
        <v>12.40353492375373</v>
      </c>
      <c r="AN74" s="67">
        <f t="shared" si="25"/>
        <v>2.9759167401710851</v>
      </c>
      <c r="AP74" s="64">
        <v>26736</v>
      </c>
      <c r="AQ74" s="55">
        <v>3</v>
      </c>
      <c r="AR74" s="55">
        <v>73</v>
      </c>
      <c r="AS74" s="66">
        <f t="shared" si="33"/>
        <v>5.1710000000000003</v>
      </c>
      <c r="AT74" s="66">
        <f t="shared" si="34"/>
        <v>0.87376611629473766</v>
      </c>
      <c r="AU74" s="55" t="str">
        <f>IF(OR($AP74&lt;SetUp!$B$97,$AP74&gt;SetUp!$B$98),"Não","Sim")</f>
        <v>Sim</v>
      </c>
      <c r="AV74" s="68">
        <f t="shared" si="35"/>
        <v>2.2739832892965595</v>
      </c>
      <c r="AW74" s="68">
        <f t="shared" si="36"/>
        <v>0.93475457543396789</v>
      </c>
      <c r="AX74" s="68">
        <f t="shared" si="37"/>
        <v>0.71357453777206981</v>
      </c>
      <c r="AY74" s="68">
        <f t="shared" si="38"/>
        <v>-5.8604800770355001E-2</v>
      </c>
      <c r="AZ74" s="68">
        <f t="shared" si="39"/>
        <v>-4.2972338837052622</v>
      </c>
      <c r="BA74" s="68">
        <f t="shared" si="40"/>
        <v>-1.3392287138625916</v>
      </c>
      <c r="BB74" s="68">
        <f t="shared" si="41"/>
        <v>-0.77217933854242482</v>
      </c>
    </row>
    <row r="75" spans="1:54" x14ac:dyDescent="0.3">
      <c r="A75" s="64">
        <v>26737</v>
      </c>
      <c r="B75" s="57">
        <v>1.006</v>
      </c>
      <c r="C75" s="57">
        <v>1.532</v>
      </c>
      <c r="D75" s="57">
        <v>4.6269999999999998</v>
      </c>
      <c r="E75" s="57">
        <f t="shared" si="26"/>
        <v>1.006</v>
      </c>
      <c r="F75" s="57">
        <f t="shared" si="27"/>
        <v>3.6209999999999996</v>
      </c>
      <c r="G75" s="57">
        <f t="shared" si="28"/>
        <v>0</v>
      </c>
      <c r="H75" s="57">
        <f>IF(Q74&gt;SetUp!$B$56,SetUp!$B$56,Q74)</f>
        <v>20.881643635920991</v>
      </c>
      <c r="I75" s="57">
        <f t="shared" si="42"/>
        <v>1.314415656013922</v>
      </c>
      <c r="J75" s="57">
        <f>MIN(F75,H75,(1-EXP(-SetUp!$B$52*H75/SetUp!$B$56))*F75)</f>
        <v>3.4823782928615725</v>
      </c>
      <c r="K75" s="57">
        <f t="shared" si="29"/>
        <v>17.399265343059419</v>
      </c>
      <c r="L75" s="57">
        <f>IF(I75&lt;=0,0,MIN(SetUp!$B$50*I75^SetUp!$B$55,I75))</f>
        <v>3.2278800668530658E-2</v>
      </c>
      <c r="M75" s="57">
        <f t="shared" si="30"/>
        <v>1.2821368553453913</v>
      </c>
      <c r="N75" s="57">
        <f>IF(SetUp!$B$62=0,X75,(B75-E75)*(1-(H75/SetUp!$B$66/SetUp!$B$56)))</f>
        <v>0</v>
      </c>
      <c r="O75" s="57">
        <f>K75*SetUp!$B$65</f>
        <v>0</v>
      </c>
      <c r="P75" s="57">
        <f>MIN(SetUp!$B$54*L75^SetUp!$B$51,L75)</f>
        <v>1.7563311103717383E-2</v>
      </c>
      <c r="Q75" s="57">
        <f t="shared" si="31"/>
        <v>17.399265343059419</v>
      </c>
      <c r="R75" s="57">
        <f>IF((H75+N75-O75)&gt;SetUp!$B$56,T74+H75+N75-O75-SetUp!$B$56,T74)</f>
        <v>0</v>
      </c>
      <c r="S75" s="57">
        <f>R75*SetUp!$B$65</f>
        <v>0</v>
      </c>
      <c r="T75" s="57">
        <f>IF((R75-S75)&lt;SetUp!$B$53,R75-S75,SetUp!$B$53)</f>
        <v>0</v>
      </c>
      <c r="U75" s="57">
        <f t="shared" si="32"/>
        <v>1.2821368553453913</v>
      </c>
      <c r="V75" s="57">
        <f>(L75-P75)/1000*SetUp!$B$13*1000000/SetUp!$B$48</f>
        <v>0.83698295082679897</v>
      </c>
      <c r="W75" s="57">
        <f t="shared" si="43"/>
        <v>1.5959455978986625E-15</v>
      </c>
      <c r="X75" s="57">
        <f>MAX((SetUp!$B$56*(1-($H75/SetUp!$B$56)^2)*TANH(($B75-$D75)/SetUp!$B$56))/(1+$H75/SetUp!$B$56*TANH(($B75-$D75)/SetUp!$B$56)),0)</f>
        <v>0</v>
      </c>
      <c r="AK75" s="65">
        <v>44</v>
      </c>
      <c r="AL75" s="66">
        <f t="shared" si="23"/>
        <v>1.9390000000000001</v>
      </c>
      <c r="AM75" s="66">
        <f t="shared" si="24"/>
        <v>16.077451735259668</v>
      </c>
      <c r="AN75" s="67">
        <f t="shared" si="25"/>
        <v>7.2916202863639334</v>
      </c>
      <c r="AP75" s="64">
        <v>26737</v>
      </c>
      <c r="AQ75" s="55">
        <v>3</v>
      </c>
      <c r="AR75" s="55">
        <v>74</v>
      </c>
      <c r="AS75" s="66">
        <f t="shared" si="33"/>
        <v>1.532</v>
      </c>
      <c r="AT75" s="66">
        <f t="shared" si="34"/>
        <v>0.83698295082679897</v>
      </c>
      <c r="AU75" s="55" t="str">
        <f>IF(OR($AP75&lt;SetUp!$B$97,$AP75&gt;SetUp!$B$98),"Não","Sim")</f>
        <v>Sim</v>
      </c>
      <c r="AV75" s="68">
        <f t="shared" si="35"/>
        <v>1.2377398757412641</v>
      </c>
      <c r="AW75" s="68">
        <f t="shared" si="36"/>
        <v>0.91486772313094478</v>
      </c>
      <c r="AX75" s="68">
        <f t="shared" si="37"/>
        <v>0.18525876529658514</v>
      </c>
      <c r="AY75" s="68">
        <f t="shared" si="38"/>
        <v>-7.7283388407282883E-2</v>
      </c>
      <c r="AZ75" s="68">
        <f t="shared" si="39"/>
        <v>-0.69501704917320106</v>
      </c>
      <c r="BA75" s="68">
        <f t="shared" si="40"/>
        <v>-0.32287215261031932</v>
      </c>
      <c r="BB75" s="68">
        <f t="shared" si="41"/>
        <v>-0.26254215370386802</v>
      </c>
    </row>
    <row r="76" spans="1:54" x14ac:dyDescent="0.3">
      <c r="A76" s="64">
        <v>26738</v>
      </c>
      <c r="B76" s="57">
        <v>3.7989999999999999</v>
      </c>
      <c r="C76" s="57">
        <v>1.3140000000000001</v>
      </c>
      <c r="D76" s="57">
        <v>4.6269999999999998</v>
      </c>
      <c r="E76" s="57">
        <f t="shared" si="26"/>
        <v>3.7989999999999999</v>
      </c>
      <c r="F76" s="57">
        <f t="shared" si="27"/>
        <v>0.82799999999999985</v>
      </c>
      <c r="G76" s="57">
        <f t="shared" si="28"/>
        <v>0</v>
      </c>
      <c r="H76" s="57">
        <f>IF(Q75&gt;SetUp!$B$56,SetUp!$B$56,Q75)</f>
        <v>17.399265343059419</v>
      </c>
      <c r="I76" s="57">
        <f t="shared" si="42"/>
        <v>1.2821368553453913</v>
      </c>
      <c r="J76" s="57">
        <f>MIN(F76,H76,(1-EXP(-SetUp!$B$52*H76/SetUp!$B$56))*F76)</f>
        <v>0.77338121099463331</v>
      </c>
      <c r="K76" s="57">
        <f t="shared" si="29"/>
        <v>16.625884132064787</v>
      </c>
      <c r="L76" s="57">
        <f>IF(I76&lt;=0,0,MIN(SetUp!$B$50*I76^SetUp!$B$55,I76))</f>
        <v>3.0968499139892112E-2</v>
      </c>
      <c r="M76" s="57">
        <f t="shared" si="30"/>
        <v>1.2511683562054992</v>
      </c>
      <c r="N76" s="57">
        <f>IF(SetUp!$B$62=0,X76,(B76-E76)*(1-(H76/SetUp!$B$66/SetUp!$B$56)))</f>
        <v>0</v>
      </c>
      <c r="O76" s="57">
        <f>K76*SetUp!$B$65</f>
        <v>0</v>
      </c>
      <c r="P76" s="57">
        <f>MIN(SetUp!$B$54*L76^SetUp!$B$51,L76)</f>
        <v>1.6862242466597482E-2</v>
      </c>
      <c r="Q76" s="57">
        <f t="shared" si="31"/>
        <v>16.625884132064787</v>
      </c>
      <c r="R76" s="57">
        <f>IF((H76+N76-O76)&gt;SetUp!$B$56,T75+H76+N76-O76-SetUp!$B$56,T75)</f>
        <v>0</v>
      </c>
      <c r="S76" s="57">
        <f>R76*SetUp!$B$65</f>
        <v>0</v>
      </c>
      <c r="T76" s="57">
        <f>IF((R76-S76)&lt;SetUp!$B$53,R76-S76,SetUp!$B$53)</f>
        <v>0</v>
      </c>
      <c r="U76" s="57">
        <f t="shared" si="32"/>
        <v>1.2511683562054992</v>
      </c>
      <c r="V76" s="57">
        <f>(L76-P76)/1000*SetUp!$B$13*1000000/SetUp!$B$48</f>
        <v>0.80233119554280907</v>
      </c>
      <c r="W76" s="57">
        <f t="shared" si="43"/>
        <v>2.0296264668928643E-15</v>
      </c>
      <c r="X76" s="57">
        <f>MAX((SetUp!$B$56*(1-($H76/SetUp!$B$56)^2)*TANH(($B76-$D76)/SetUp!$B$56))/(1+$H76/SetUp!$B$56*TANH(($B76-$D76)/SetUp!$B$56)),0)</f>
        <v>0</v>
      </c>
      <c r="AK76" s="65">
        <v>45</v>
      </c>
      <c r="AL76" s="66">
        <f t="shared" si="23"/>
        <v>2.0266666666666668</v>
      </c>
      <c r="AM76" s="66">
        <f t="shared" si="24"/>
        <v>17.643207212699583</v>
      </c>
      <c r="AN76" s="67">
        <f t="shared" si="25"/>
        <v>7.7055298746872936</v>
      </c>
      <c r="AP76" s="64">
        <v>26738</v>
      </c>
      <c r="AQ76" s="55">
        <v>3</v>
      </c>
      <c r="AR76" s="55">
        <v>75</v>
      </c>
      <c r="AS76" s="66">
        <f t="shared" si="33"/>
        <v>1.3140000000000001</v>
      </c>
      <c r="AT76" s="66">
        <f t="shared" si="34"/>
        <v>0.80233119554280907</v>
      </c>
      <c r="AU76" s="55" t="str">
        <f>IF(OR($AP76&lt;SetUp!$B$97,$AP76&gt;SetUp!$B$98),"Não","Sim")</f>
        <v>Sim</v>
      </c>
      <c r="AV76" s="68">
        <f t="shared" si="35"/>
        <v>1.1462983904725681</v>
      </c>
      <c r="AW76" s="68">
        <f t="shared" si="36"/>
        <v>0.89572942094295926</v>
      </c>
      <c r="AX76" s="68">
        <f t="shared" si="37"/>
        <v>0.11859536522376199</v>
      </c>
      <c r="AY76" s="68">
        <f t="shared" si="38"/>
        <v>-9.5646321609399843E-2</v>
      </c>
      <c r="AZ76" s="68">
        <f t="shared" si="39"/>
        <v>-0.51166880445719098</v>
      </c>
      <c r="BA76" s="68">
        <f t="shared" si="40"/>
        <v>-0.25056896952960883</v>
      </c>
      <c r="BB76" s="68">
        <f t="shared" si="41"/>
        <v>-0.21424168683316183</v>
      </c>
    </row>
    <row r="77" spans="1:54" x14ac:dyDescent="0.3">
      <c r="A77" s="64">
        <v>26739</v>
      </c>
      <c r="B77" s="57">
        <v>5.6689999999999996</v>
      </c>
      <c r="C77" s="57">
        <v>1.1120000000000001</v>
      </c>
      <c r="D77" s="57">
        <v>4.6269999999999998</v>
      </c>
      <c r="E77" s="57">
        <f t="shared" si="26"/>
        <v>4.6269999999999998</v>
      </c>
      <c r="F77" s="57">
        <f t="shared" si="27"/>
        <v>0</v>
      </c>
      <c r="G77" s="57">
        <f t="shared" si="28"/>
        <v>7.4497314463958353E-2</v>
      </c>
      <c r="H77" s="57">
        <f>IF(Q76&gt;SetUp!$B$56,SetUp!$B$56,Q76)</f>
        <v>16.625884132064787</v>
      </c>
      <c r="I77" s="57">
        <f t="shared" si="42"/>
        <v>1.3256656706694576</v>
      </c>
      <c r="J77" s="57">
        <f>MIN(F77,H77,(1-EXP(-SetUp!$B$52*H77/SetUp!$B$56))*F77)</f>
        <v>0</v>
      </c>
      <c r="K77" s="57">
        <f t="shared" si="29"/>
        <v>16.625884132064787</v>
      </c>
      <c r="L77" s="57">
        <f>IF(I77&lt;=0,0,MIN(SetUp!$B$50*I77^SetUp!$B$55,I77))</f>
        <v>3.2740567360471928E-2</v>
      </c>
      <c r="M77" s="57">
        <f t="shared" si="30"/>
        <v>1.2929251033089857</v>
      </c>
      <c r="N77" s="57">
        <f>IF(SetUp!$B$62=0,X77,(B77-E77)*(1-(H77/SetUp!$B$66/SetUp!$B$56)))</f>
        <v>0.96750268553604146</v>
      </c>
      <c r="O77" s="57">
        <f>K77*SetUp!$B$65</f>
        <v>0</v>
      </c>
      <c r="P77" s="57">
        <f>MIN(SetUp!$B$54*L77^SetUp!$B$51,L77)</f>
        <v>1.781026009944359E-2</v>
      </c>
      <c r="Q77" s="57">
        <f t="shared" si="31"/>
        <v>17.593386817600827</v>
      </c>
      <c r="R77" s="57">
        <f>IF((H77+N77-O77)&gt;SetUp!$B$56,T76+H77+N77-O77-SetUp!$B$56,T76)</f>
        <v>0</v>
      </c>
      <c r="S77" s="57">
        <f>R77*SetUp!$B$65</f>
        <v>0</v>
      </c>
      <c r="T77" s="57">
        <f>IF((R77-S77)&lt;SetUp!$B$53,R77-S77,SetUp!$B$53)</f>
        <v>0</v>
      </c>
      <c r="U77" s="57">
        <f t="shared" si="32"/>
        <v>1.2929251033089857</v>
      </c>
      <c r="V77" s="57">
        <f>(L77-P77)/1000*SetUp!$B$13*1000000/SetUp!$B$48</f>
        <v>0.84920128365738456</v>
      </c>
      <c r="W77" s="57">
        <f t="shared" si="43"/>
        <v>-2.6645352591003757E-15</v>
      </c>
      <c r="X77" s="57">
        <f>MAX((SetUp!$B$56*(1-($H77/SetUp!$B$56)^2)*TANH(($B77-$D77)/SetUp!$B$56))/(1+$H77/SetUp!$B$56*TANH(($B77-$D77)/SetUp!$B$56)),0)</f>
        <v>0.96750268553604146</v>
      </c>
      <c r="AK77" s="65">
        <v>46</v>
      </c>
      <c r="AL77" s="66">
        <f t="shared" si="23"/>
        <v>2.4256666666666669</v>
      </c>
      <c r="AM77" s="66">
        <f t="shared" si="24"/>
        <v>14.170853008038188</v>
      </c>
      <c r="AN77" s="67">
        <f t="shared" si="25"/>
        <v>4.8420446645753143</v>
      </c>
      <c r="AP77" s="64">
        <v>26739</v>
      </c>
      <c r="AQ77" s="55">
        <v>3</v>
      </c>
      <c r="AR77" s="55">
        <v>76</v>
      </c>
      <c r="AS77" s="66">
        <f t="shared" si="33"/>
        <v>1.1120000000000001</v>
      </c>
      <c r="AT77" s="66">
        <f t="shared" si="34"/>
        <v>0.84920128365738456</v>
      </c>
      <c r="AU77" s="55" t="str">
        <f>IF(OR($AP77&lt;SetUp!$B$97,$AP77&gt;SetUp!$B$98),"Não","Sim")</f>
        <v>Sim</v>
      </c>
      <c r="AV77" s="68">
        <f t="shared" si="35"/>
        <v>1.0545141061171255</v>
      </c>
      <c r="AW77" s="68">
        <f t="shared" si="36"/>
        <v>0.92152117916919551</v>
      </c>
      <c r="AX77" s="68">
        <f t="shared" si="37"/>
        <v>4.6104787246038705E-2</v>
      </c>
      <c r="AY77" s="68">
        <f t="shared" si="38"/>
        <v>-7.0989358023587773E-2</v>
      </c>
      <c r="AZ77" s="68">
        <f t="shared" si="39"/>
        <v>-0.26279871634261553</v>
      </c>
      <c r="BA77" s="68">
        <f t="shared" si="40"/>
        <v>-0.13299292694792997</v>
      </c>
      <c r="BB77" s="68">
        <f t="shared" si="41"/>
        <v>-0.11709414526962647</v>
      </c>
    </row>
    <row r="78" spans="1:54" x14ac:dyDescent="0.3">
      <c r="A78" s="64">
        <v>26740</v>
      </c>
      <c r="B78" s="57">
        <v>1.335</v>
      </c>
      <c r="C78" s="57">
        <v>1.0669999999999999</v>
      </c>
      <c r="D78" s="57">
        <v>4.6269999999999998</v>
      </c>
      <c r="E78" s="57">
        <f t="shared" si="26"/>
        <v>1.335</v>
      </c>
      <c r="F78" s="57">
        <f t="shared" si="27"/>
        <v>3.2919999999999998</v>
      </c>
      <c r="G78" s="57">
        <f t="shared" si="28"/>
        <v>0</v>
      </c>
      <c r="H78" s="57">
        <f>IF(Q77&gt;SetUp!$B$56,SetUp!$B$56,Q77)</f>
        <v>17.593386817600827</v>
      </c>
      <c r="I78" s="57">
        <f t="shared" si="42"/>
        <v>1.2929251033089857</v>
      </c>
      <c r="J78" s="57">
        <f>MIN(F78,H78,(1-EXP(-SetUp!$B$52*H78/SetUp!$B$56))*F78)</f>
        <v>3.0813319079435013</v>
      </c>
      <c r="K78" s="57">
        <f t="shared" si="29"/>
        <v>14.512054909657326</v>
      </c>
      <c r="L78" s="57">
        <f>IF(I78&lt;=0,0,MIN(SetUp!$B$50*I78^SetUp!$B$55,I78))</f>
        <v>3.1404011712144728E-2</v>
      </c>
      <c r="M78" s="57">
        <f t="shared" si="30"/>
        <v>1.2615210915968409</v>
      </c>
      <c r="N78" s="57">
        <f>IF(SetUp!$B$62=0,X78,(B78-E78)*(1-(H78/SetUp!$B$66/SetUp!$B$56)))</f>
        <v>0</v>
      </c>
      <c r="O78" s="57">
        <f>K78*SetUp!$B$65</f>
        <v>0</v>
      </c>
      <c r="P78" s="57">
        <f>MIN(SetUp!$B$54*L78^SetUp!$B$51,L78)</f>
        <v>1.7095315706101212E-2</v>
      </c>
      <c r="Q78" s="57">
        <f t="shared" si="31"/>
        <v>14.512054909657326</v>
      </c>
      <c r="R78" s="57">
        <f>IF((H78+N78-O78)&gt;SetUp!$B$56,T77+H78+N78-O78-SetUp!$B$56,T77)</f>
        <v>0</v>
      </c>
      <c r="S78" s="57">
        <f>R78*SetUp!$B$65</f>
        <v>0</v>
      </c>
      <c r="T78" s="57">
        <f>IF((R78-S78)&lt;SetUp!$B$53,R78-S78,SetUp!$B$53)</f>
        <v>0</v>
      </c>
      <c r="U78" s="57">
        <f t="shared" si="32"/>
        <v>1.2615210915968409</v>
      </c>
      <c r="V78" s="57">
        <f>(L78-P78)/1000*SetUp!$B$13*1000000/SetUp!$B$48</f>
        <v>0.81384547573996402</v>
      </c>
      <c r="W78" s="57">
        <f t="shared" si="43"/>
        <v>3.7470027081099033E-16</v>
      </c>
      <c r="X78" s="57">
        <f>MAX((SetUp!$B$56*(1-($H78/SetUp!$B$56)^2)*TANH(($B78-$D78)/SetUp!$B$56))/(1+$H78/SetUp!$B$56*TANH(($B78-$D78)/SetUp!$B$56)),0)</f>
        <v>0</v>
      </c>
      <c r="AK78" s="65">
        <v>47</v>
      </c>
      <c r="AL78" s="66">
        <f t="shared" si="23"/>
        <v>8.488999999999999</v>
      </c>
      <c r="AM78" s="66">
        <f t="shared" si="24"/>
        <v>11.619093626965112</v>
      </c>
      <c r="AN78" s="67">
        <f t="shared" si="25"/>
        <v>0.3687234806178718</v>
      </c>
      <c r="AP78" s="64">
        <v>26740</v>
      </c>
      <c r="AQ78" s="55">
        <v>3</v>
      </c>
      <c r="AR78" s="55">
        <v>77</v>
      </c>
      <c r="AS78" s="66">
        <f t="shared" si="33"/>
        <v>1.0669999999999999</v>
      </c>
      <c r="AT78" s="66">
        <f t="shared" si="34"/>
        <v>0.81384547573996402</v>
      </c>
      <c r="AU78" s="55" t="str">
        <f>IF(OR($AP78&lt;SetUp!$B$97,$AP78&gt;SetUp!$B$98),"Não","Sim")</f>
        <v>Sim</v>
      </c>
      <c r="AV78" s="68">
        <f t="shared" si="35"/>
        <v>1.0329569206893383</v>
      </c>
      <c r="AW78" s="68">
        <f t="shared" si="36"/>
        <v>0.90213384580114497</v>
      </c>
      <c r="AX78" s="68">
        <f t="shared" si="37"/>
        <v>2.8164419424469872E-2</v>
      </c>
      <c r="AY78" s="68">
        <f t="shared" si="38"/>
        <v>-8.9458046467092114E-2</v>
      </c>
      <c r="AZ78" s="68">
        <f t="shared" si="39"/>
        <v>-0.25315452426003593</v>
      </c>
      <c r="BA78" s="68">
        <f t="shared" si="40"/>
        <v>-0.13082307488819334</v>
      </c>
      <c r="BB78" s="68">
        <f t="shared" si="41"/>
        <v>-0.11762246589156199</v>
      </c>
    </row>
    <row r="79" spans="1:54" x14ac:dyDescent="0.3">
      <c r="A79" s="64">
        <v>26741</v>
      </c>
      <c r="B79" s="57">
        <v>0.13800000000000001</v>
      </c>
      <c r="C79" s="57">
        <v>0.98</v>
      </c>
      <c r="D79" s="57">
        <v>4.6269999999999998</v>
      </c>
      <c r="E79" s="57">
        <f t="shared" si="26"/>
        <v>0.13800000000000001</v>
      </c>
      <c r="F79" s="57">
        <f t="shared" si="27"/>
        <v>4.4889999999999999</v>
      </c>
      <c r="G79" s="57">
        <f t="shared" si="28"/>
        <v>0</v>
      </c>
      <c r="H79" s="57">
        <f>IF(Q78&gt;SetUp!$B$56,SetUp!$B$56,Q78)</f>
        <v>14.512054909657326</v>
      </c>
      <c r="I79" s="57">
        <f t="shared" si="42"/>
        <v>1.2615210915968409</v>
      </c>
      <c r="J79" s="57">
        <f>MIN(F79,H79,(1-EXP(-SetUp!$B$52*H79/SetUp!$B$56))*F79)</f>
        <v>4.0240747410869693</v>
      </c>
      <c r="K79" s="57">
        <f t="shared" si="29"/>
        <v>10.487980168570356</v>
      </c>
      <c r="L79" s="57">
        <f>IF(I79&lt;=0,0,MIN(SetUp!$B$50*I79^SetUp!$B$55,I79))</f>
        <v>3.0143039616555647E-2</v>
      </c>
      <c r="M79" s="57">
        <f t="shared" si="30"/>
        <v>1.2313780519802853</v>
      </c>
      <c r="N79" s="57">
        <f>IF(SetUp!$B$62=0,X79,(B79-E79)*(1-(H79/SetUp!$B$66/SetUp!$B$56)))</f>
        <v>0</v>
      </c>
      <c r="O79" s="57">
        <f>K79*SetUp!$B$65</f>
        <v>0</v>
      </c>
      <c r="P79" s="57">
        <f>MIN(SetUp!$B$54*L79^SetUp!$B$51,L79)</f>
        <v>1.6420327651380805E-2</v>
      </c>
      <c r="Q79" s="57">
        <f t="shared" si="31"/>
        <v>10.487980168570356</v>
      </c>
      <c r="R79" s="57">
        <f>IF((H79+N79-O79)&gt;SetUp!$B$56,T78+H79+N79-O79-SetUp!$B$56,T78)</f>
        <v>0</v>
      </c>
      <c r="S79" s="57">
        <f>R79*SetUp!$B$65</f>
        <v>0</v>
      </c>
      <c r="T79" s="57">
        <f>IF((R79-S79)&lt;SetUp!$B$53,R79-S79,SetUp!$B$53)</f>
        <v>0</v>
      </c>
      <c r="U79" s="57">
        <f t="shared" si="32"/>
        <v>1.2313780519802853</v>
      </c>
      <c r="V79" s="57">
        <f>(L79-P79)/1000*SetUp!$B$13*1000000/SetUp!$B$48</f>
        <v>0.78051606121362516</v>
      </c>
      <c r="W79" s="57">
        <f t="shared" si="43"/>
        <v>4.6837533851373792E-16</v>
      </c>
      <c r="X79" s="57">
        <f>MAX((SetUp!$B$56*(1-($H79/SetUp!$B$56)^2)*TANH(($B79-$D79)/SetUp!$B$56))/(1+$H79/SetUp!$B$56*TANH(($B79-$D79)/SetUp!$B$56)),0)</f>
        <v>0</v>
      </c>
      <c r="AK79" s="65">
        <v>48</v>
      </c>
      <c r="AL79" s="66">
        <f t="shared" si="23"/>
        <v>4.0153333333333334</v>
      </c>
      <c r="AM79" s="66">
        <f t="shared" si="24"/>
        <v>9.6849543236048437</v>
      </c>
      <c r="AN79" s="67">
        <f t="shared" si="25"/>
        <v>1.4119926092324864</v>
      </c>
      <c r="AP79" s="64">
        <v>26741</v>
      </c>
      <c r="AQ79" s="55">
        <v>3</v>
      </c>
      <c r="AR79" s="55">
        <v>78</v>
      </c>
      <c r="AS79" s="66">
        <f t="shared" si="33"/>
        <v>0.98</v>
      </c>
      <c r="AT79" s="66">
        <f t="shared" si="34"/>
        <v>0.78051606121362516</v>
      </c>
      <c r="AU79" s="55" t="str">
        <f>IF(OR($AP79&lt;SetUp!$B$97,$AP79&gt;SetUp!$B$98),"Não","Sim")</f>
        <v>Sim</v>
      </c>
      <c r="AV79" s="68">
        <f t="shared" si="35"/>
        <v>0.98994949366116658</v>
      </c>
      <c r="AW79" s="68">
        <f t="shared" si="36"/>
        <v>0.8834682004541109</v>
      </c>
      <c r="AX79" s="68">
        <f t="shared" si="37"/>
        <v>-8.7739243075051505E-3</v>
      </c>
      <c r="AY79" s="68">
        <f t="shared" si="38"/>
        <v>-0.10761815573457861</v>
      </c>
      <c r="AZ79" s="68">
        <f t="shared" si="39"/>
        <v>-0.19948393878637483</v>
      </c>
      <c r="BA79" s="68">
        <f t="shared" si="40"/>
        <v>-0.10648129320705568</v>
      </c>
      <c r="BB79" s="68">
        <f t="shared" si="41"/>
        <v>-9.8844231427073465E-2</v>
      </c>
    </row>
    <row r="80" spans="1:54" x14ac:dyDescent="0.3">
      <c r="A80" s="64">
        <v>26742</v>
      </c>
      <c r="B80" s="57">
        <v>0.629</v>
      </c>
      <c r="C80" s="57">
        <v>0.89900000000000002</v>
      </c>
      <c r="D80" s="57">
        <v>4.6269999999999998</v>
      </c>
      <c r="E80" s="57">
        <f t="shared" si="26"/>
        <v>0.629</v>
      </c>
      <c r="F80" s="57">
        <f t="shared" si="27"/>
        <v>3.9979999999999998</v>
      </c>
      <c r="G80" s="57">
        <f t="shared" si="28"/>
        <v>0</v>
      </c>
      <c r="H80" s="57">
        <f>IF(Q79&gt;SetUp!$B$56,SetUp!$B$56,Q79)</f>
        <v>10.487980168570356</v>
      </c>
      <c r="I80" s="57">
        <f t="shared" si="42"/>
        <v>1.2313780519802853</v>
      </c>
      <c r="J80" s="57">
        <f>MIN(F80,H80,(1-EXP(-SetUp!$B$52*H80/SetUp!$B$56))*F80)</f>
        <v>3.221495363401782</v>
      </c>
      <c r="K80" s="57">
        <f t="shared" si="29"/>
        <v>7.2664848051685738</v>
      </c>
      <c r="L80" s="57">
        <f>IF(I80&lt;=0,0,MIN(SetUp!$B$50*I80^SetUp!$B$55,I80))</f>
        <v>2.8952219666873093E-2</v>
      </c>
      <c r="M80" s="57">
        <f t="shared" si="30"/>
        <v>1.2024258323134123</v>
      </c>
      <c r="N80" s="57">
        <f>IF(SetUp!$B$62=0,X80,(B80-E80)*(1-(H80/SetUp!$B$66/SetUp!$B$56)))</f>
        <v>0</v>
      </c>
      <c r="O80" s="57">
        <f>K80*SetUp!$B$65</f>
        <v>0</v>
      </c>
      <c r="P80" s="57">
        <f>MIN(SetUp!$B$54*L80^SetUp!$B$51,L80)</f>
        <v>1.5782450517071386E-2</v>
      </c>
      <c r="Q80" s="57">
        <f t="shared" si="31"/>
        <v>7.2664848051685738</v>
      </c>
      <c r="R80" s="57">
        <f>IF((H80+N80-O80)&gt;SetUp!$B$56,T79+H80+N80-O80-SetUp!$B$56,T79)</f>
        <v>0</v>
      </c>
      <c r="S80" s="57">
        <f>R80*SetUp!$B$65</f>
        <v>0</v>
      </c>
      <c r="T80" s="57">
        <f>IF((R80-S80)&lt;SetUp!$B$53,R80-S80,SetUp!$B$53)</f>
        <v>0</v>
      </c>
      <c r="U80" s="57">
        <f t="shared" si="32"/>
        <v>1.2024258323134123</v>
      </c>
      <c r="V80" s="57">
        <f>(L80-P80)/1000*SetUp!$B$13*1000000/SetUp!$B$48</f>
        <v>0.74906595503733397</v>
      </c>
      <c r="W80" s="57">
        <f t="shared" si="43"/>
        <v>9.0205620750793969E-17</v>
      </c>
      <c r="X80" s="57">
        <f>MAX((SetUp!$B$56*(1-($H80/SetUp!$B$56)^2)*TANH(($B80-$D80)/SetUp!$B$56))/(1+$H80/SetUp!$B$56*TANH(($B80-$D80)/SetUp!$B$56)),0)</f>
        <v>0</v>
      </c>
      <c r="AK80" s="65">
        <v>49</v>
      </c>
      <c r="AL80" s="66">
        <f t="shared" si="23"/>
        <v>2.1623333333333332</v>
      </c>
      <c r="AM80" s="66">
        <f t="shared" si="24"/>
        <v>8.4012430398670777</v>
      </c>
      <c r="AN80" s="67">
        <f t="shared" si="25"/>
        <v>2.8852673222755105</v>
      </c>
      <c r="AP80" s="64">
        <v>26742</v>
      </c>
      <c r="AQ80" s="55">
        <v>3</v>
      </c>
      <c r="AR80" s="55">
        <v>79</v>
      </c>
      <c r="AS80" s="66">
        <f t="shared" si="33"/>
        <v>0.89900000000000002</v>
      </c>
      <c r="AT80" s="66">
        <f t="shared" si="34"/>
        <v>0.74906595503733397</v>
      </c>
      <c r="AU80" s="55" t="str">
        <f>IF(OR($AP80&lt;SetUp!$B$97,$AP80&gt;SetUp!$B$98),"Não","Sim")</f>
        <v>Sim</v>
      </c>
      <c r="AV80" s="68">
        <f t="shared" si="35"/>
        <v>0.94815610529068473</v>
      </c>
      <c r="AW80" s="68">
        <f t="shared" si="36"/>
        <v>0.86548596466802041</v>
      </c>
      <c r="AX80" s="68">
        <f t="shared" si="37"/>
        <v>-4.6240308266771224E-2</v>
      </c>
      <c r="AY80" s="68">
        <f t="shared" si="38"/>
        <v>-0.12547994111537067</v>
      </c>
      <c r="AZ80" s="68">
        <f t="shared" si="39"/>
        <v>-0.14993404496266605</v>
      </c>
      <c r="BA80" s="68">
        <f t="shared" si="40"/>
        <v>-8.2670140622664312E-2</v>
      </c>
      <c r="BB80" s="68">
        <f t="shared" si="41"/>
        <v>-7.9239632848599445E-2</v>
      </c>
    </row>
    <row r="81" spans="1:54" x14ac:dyDescent="0.3">
      <c r="A81" s="64">
        <v>26743</v>
      </c>
      <c r="B81" s="57">
        <v>0.21199999999999999</v>
      </c>
      <c r="C81" s="57">
        <v>0.68100000000000005</v>
      </c>
      <c r="D81" s="57">
        <v>4.6269999999999998</v>
      </c>
      <c r="E81" s="57">
        <f t="shared" si="26"/>
        <v>0.21199999999999999</v>
      </c>
      <c r="F81" s="57">
        <f t="shared" si="27"/>
        <v>4.415</v>
      </c>
      <c r="G81" s="57">
        <f t="shared" si="28"/>
        <v>0</v>
      </c>
      <c r="H81" s="57">
        <f>IF(Q80&gt;SetUp!$B$56,SetUp!$B$56,Q80)</f>
        <v>7.2664848051685738</v>
      </c>
      <c r="I81" s="57">
        <f t="shared" si="42"/>
        <v>1.2024258323134123</v>
      </c>
      <c r="J81" s="57">
        <f>MIN(F81,H81,(1-EXP(-SetUp!$B$52*H81/SetUp!$B$56))*F81)</f>
        <v>2.996472185805461</v>
      </c>
      <c r="K81" s="57">
        <f t="shared" si="29"/>
        <v>4.2700126193631132</v>
      </c>
      <c r="L81" s="57">
        <f>IF(I81&lt;=0,0,MIN(SetUp!$B$50*I81^SetUp!$B$55,I81))</f>
        <v>2.7826591602614956E-2</v>
      </c>
      <c r="M81" s="57">
        <f t="shared" si="30"/>
        <v>1.1745992407107972</v>
      </c>
      <c r="N81" s="57">
        <f>IF(SetUp!$B$62=0,X81,(B81-E81)*(1-(H81/SetUp!$B$66/SetUp!$B$56)))</f>
        <v>0</v>
      </c>
      <c r="O81" s="57">
        <f>K81*SetUp!$B$65</f>
        <v>0</v>
      </c>
      <c r="P81" s="57">
        <f>MIN(SetUp!$B$54*L81^SetUp!$B$51,L81)</f>
        <v>1.5179083919751722E-2</v>
      </c>
      <c r="Q81" s="57">
        <f t="shared" si="31"/>
        <v>4.2700126193631132</v>
      </c>
      <c r="R81" s="57">
        <f>IF((H81+N81-O81)&gt;SetUp!$B$56,T80+H81+N81-O81-SetUp!$B$56,T80)</f>
        <v>0</v>
      </c>
      <c r="S81" s="57">
        <f>R81*SetUp!$B$65</f>
        <v>0</v>
      </c>
      <c r="T81" s="57">
        <f>IF((R81-S81)&lt;SetUp!$B$53,R81-S81,SetUp!$B$53)</f>
        <v>0</v>
      </c>
      <c r="U81" s="57">
        <f t="shared" si="32"/>
        <v>1.1745992407107972</v>
      </c>
      <c r="V81" s="57">
        <f>(L81-P81)/1000*SetUp!$B$13*1000000/SetUp!$B$48</f>
        <v>0.71936093287167524</v>
      </c>
      <c r="W81" s="57">
        <f t="shared" si="43"/>
        <v>8.1878948066105295E-16</v>
      </c>
      <c r="X81" s="57">
        <f>MAX((SetUp!$B$56*(1-($H81/SetUp!$B$56)^2)*TANH(($B81-$D81)/SetUp!$B$56))/(1+$H81/SetUp!$B$56*TANH(($B81-$D81)/SetUp!$B$56)),0)</f>
        <v>0</v>
      </c>
      <c r="AK81" s="65">
        <v>50</v>
      </c>
      <c r="AL81" s="66">
        <f t="shared" si="23"/>
        <v>1.8723333333333334</v>
      </c>
      <c r="AM81" s="66">
        <f t="shared" si="24"/>
        <v>8.2098380894736582</v>
      </c>
      <c r="AN81" s="67">
        <f t="shared" si="25"/>
        <v>3.3848164978495592</v>
      </c>
      <c r="AP81" s="64">
        <v>26743</v>
      </c>
      <c r="AQ81" s="55">
        <v>3</v>
      </c>
      <c r="AR81" s="55">
        <v>80</v>
      </c>
      <c r="AS81" s="66">
        <f t="shared" si="33"/>
        <v>0.68100000000000005</v>
      </c>
      <c r="AT81" s="66">
        <f t="shared" si="34"/>
        <v>0.71936093287167524</v>
      </c>
      <c r="AU81" s="55" t="str">
        <f>IF(OR($AP81&lt;SetUp!$B$97,$AP81&gt;SetUp!$B$98),"Não","Sim")</f>
        <v>Sim</v>
      </c>
      <c r="AV81" s="68">
        <f t="shared" si="35"/>
        <v>0.82522724143111037</v>
      </c>
      <c r="AW81" s="68">
        <f t="shared" si="36"/>
        <v>0.8481514799089106</v>
      </c>
      <c r="AX81" s="68">
        <f t="shared" si="37"/>
        <v>-0.16685288808721482</v>
      </c>
      <c r="AY81" s="68">
        <f t="shared" si="38"/>
        <v>-0.14305315158695431</v>
      </c>
      <c r="AZ81" s="68">
        <f t="shared" si="39"/>
        <v>3.8360932871675191E-2</v>
      </c>
      <c r="BA81" s="68">
        <f t="shared" si="40"/>
        <v>2.2924238477800229E-2</v>
      </c>
      <c r="BB81" s="68">
        <f t="shared" si="41"/>
        <v>2.3799736500260515E-2</v>
      </c>
    </row>
    <row r="82" spans="1:54" x14ac:dyDescent="0.3">
      <c r="A82" s="64">
        <v>26744</v>
      </c>
      <c r="B82" s="57">
        <v>1.946</v>
      </c>
      <c r="C82" s="57">
        <v>0.61699999999999999</v>
      </c>
      <c r="D82" s="57">
        <v>4.6269999999999998</v>
      </c>
      <c r="E82" s="57">
        <f t="shared" si="26"/>
        <v>1.946</v>
      </c>
      <c r="F82" s="57">
        <f t="shared" si="27"/>
        <v>2.681</v>
      </c>
      <c r="G82" s="57">
        <f t="shared" si="28"/>
        <v>0</v>
      </c>
      <c r="H82" s="57">
        <f>IF(Q81&gt;SetUp!$B$56,SetUp!$B$56,Q81)</f>
        <v>4.2700126193631132</v>
      </c>
      <c r="I82" s="57">
        <f t="shared" si="42"/>
        <v>1.1745992407107972</v>
      </c>
      <c r="J82" s="57">
        <f>MIN(F82,H82,(1-EXP(-SetUp!$B$52*H82/SetUp!$B$56))*F82)</f>
        <v>1.3052481420200237</v>
      </c>
      <c r="K82" s="57">
        <f t="shared" si="29"/>
        <v>2.9647644773430892</v>
      </c>
      <c r="L82" s="57">
        <f>IF(I82&lt;=0,0,MIN(SetUp!$B$50*I82^SetUp!$B$55,I82))</f>
        <v>2.6761618624343994E-2</v>
      </c>
      <c r="M82" s="57">
        <f t="shared" si="30"/>
        <v>1.1478376220864532</v>
      </c>
      <c r="N82" s="57">
        <f>IF(SetUp!$B$62=0,X82,(B82-E82)*(1-(H82/SetUp!$B$66/SetUp!$B$56)))</f>
        <v>0</v>
      </c>
      <c r="O82" s="57">
        <f>K82*SetUp!$B$65</f>
        <v>0</v>
      </c>
      <c r="P82" s="57">
        <f>MIN(SetUp!$B$54*L82^SetUp!$B$51,L82)</f>
        <v>1.4607847860549529E-2</v>
      </c>
      <c r="Q82" s="57">
        <f t="shared" si="31"/>
        <v>2.9647644773430892</v>
      </c>
      <c r="R82" s="57">
        <f>IF((H82+N82-O82)&gt;SetUp!$B$56,T81+H82+N82-O82-SetUp!$B$56,T81)</f>
        <v>0</v>
      </c>
      <c r="S82" s="57">
        <f>R82*SetUp!$B$65</f>
        <v>0</v>
      </c>
      <c r="T82" s="57">
        <f>IF((R82-S82)&lt;SetUp!$B$53,R82-S82,SetUp!$B$53)</f>
        <v>0</v>
      </c>
      <c r="U82" s="57">
        <f t="shared" si="32"/>
        <v>1.1478376220864532</v>
      </c>
      <c r="V82" s="57">
        <f>(L82-P82)/1000*SetUp!$B$13*1000000/SetUp!$B$48</f>
        <v>0.69127832089779662</v>
      </c>
      <c r="W82" s="57">
        <f t="shared" si="43"/>
        <v>-2.3592239273284576E-16</v>
      </c>
      <c r="X82" s="57">
        <f>MAX((SetUp!$B$56*(1-($H82/SetUp!$B$56)^2)*TANH(($B82-$D82)/SetUp!$B$56))/(1+$H82/SetUp!$B$56*TANH(($B82-$D82)/SetUp!$B$56)),0)</f>
        <v>0</v>
      </c>
      <c r="AK82" s="65">
        <v>51</v>
      </c>
      <c r="AL82" s="66">
        <f t="shared" si="23"/>
        <v>1.3176666666666668</v>
      </c>
      <c r="AM82" s="66">
        <f t="shared" si="24"/>
        <v>7.0211555786147288</v>
      </c>
      <c r="AN82" s="67">
        <f t="shared" si="25"/>
        <v>4.3284762802540309</v>
      </c>
      <c r="AP82" s="64">
        <v>26744</v>
      </c>
      <c r="AQ82" s="55">
        <v>3</v>
      </c>
      <c r="AR82" s="55">
        <v>81</v>
      </c>
      <c r="AS82" s="66">
        <f t="shared" si="33"/>
        <v>0.61699999999999999</v>
      </c>
      <c r="AT82" s="66">
        <f t="shared" si="34"/>
        <v>0.69127832089779662</v>
      </c>
      <c r="AU82" s="55" t="str">
        <f>IF(OR($AP82&lt;SetUp!$B$97,$AP82&gt;SetUp!$B$98),"Não","Sim")</f>
        <v>Sim</v>
      </c>
      <c r="AV82" s="68">
        <f t="shared" si="35"/>
        <v>0.78549347546621928</v>
      </c>
      <c r="AW82" s="68">
        <f t="shared" si="36"/>
        <v>0.83143148899821961</v>
      </c>
      <c r="AX82" s="68">
        <f t="shared" si="37"/>
        <v>-0.20971483596675833</v>
      </c>
      <c r="AY82" s="68">
        <f t="shared" si="38"/>
        <v>-0.16034706276474034</v>
      </c>
      <c r="AZ82" s="68">
        <f t="shared" si="39"/>
        <v>7.4278320897796624E-2</v>
      </c>
      <c r="BA82" s="68">
        <f t="shared" si="40"/>
        <v>4.5938013532000332E-2</v>
      </c>
      <c r="BB82" s="68">
        <f t="shared" si="41"/>
        <v>4.9367773202017989E-2</v>
      </c>
    </row>
    <row r="83" spans="1:54" x14ac:dyDescent="0.3">
      <c r="A83" s="64">
        <v>26745</v>
      </c>
      <c r="B83" s="57">
        <v>6.75</v>
      </c>
      <c r="C83" s="57">
        <v>0.58699999999999997</v>
      </c>
      <c r="D83" s="57">
        <v>4.6269999999999998</v>
      </c>
      <c r="E83" s="57">
        <f t="shared" si="26"/>
        <v>4.6269999999999998</v>
      </c>
      <c r="F83" s="57">
        <f t="shared" si="27"/>
        <v>0</v>
      </c>
      <c r="G83" s="57">
        <f t="shared" si="28"/>
        <v>8.5805163571475163E-3</v>
      </c>
      <c r="H83" s="57">
        <f>IF(Q82&gt;SetUp!$B$56,SetUp!$B$56,Q82)</f>
        <v>2.9647644773430892</v>
      </c>
      <c r="I83" s="57">
        <f t="shared" si="42"/>
        <v>1.1564181384436008</v>
      </c>
      <c r="J83" s="57">
        <f>MIN(F83,H83,(1-EXP(-SetUp!$B$52*H83/SetUp!$B$56))*F83)</f>
        <v>0</v>
      </c>
      <c r="K83" s="57">
        <f t="shared" si="29"/>
        <v>2.9647644773430892</v>
      </c>
      <c r="L83" s="57">
        <f>IF(I83&lt;=0,0,MIN(SetUp!$B$50*I83^SetUp!$B$55,I83))</f>
        <v>2.6074801403749872E-2</v>
      </c>
      <c r="M83" s="57">
        <f t="shared" si="30"/>
        <v>1.1303433370398508</v>
      </c>
      <c r="N83" s="57">
        <f>IF(SetUp!$B$62=0,X83,(B83-E83)*(1-(H83/SetUp!$B$66/SetUp!$B$56)))</f>
        <v>2.1144194836428527</v>
      </c>
      <c r="O83" s="57">
        <f>K83*SetUp!$B$65</f>
        <v>0</v>
      </c>
      <c r="P83" s="57">
        <f>MIN(SetUp!$B$54*L83^SetUp!$B$51,L83)</f>
        <v>1.4239244815682752E-2</v>
      </c>
      <c r="Q83" s="57">
        <f t="shared" si="31"/>
        <v>5.0791839609859419</v>
      </c>
      <c r="R83" s="57">
        <f>IF((H83+N83-O83)&gt;SetUp!$B$56,T82+H83+N83-O83-SetUp!$B$56,T82)</f>
        <v>0</v>
      </c>
      <c r="S83" s="57">
        <f>R83*SetUp!$B$65</f>
        <v>0</v>
      </c>
      <c r="T83" s="57">
        <f>IF((R83-S83)&lt;SetUp!$B$53,R83-S83,SetUp!$B$53)</f>
        <v>0</v>
      </c>
      <c r="U83" s="57">
        <f t="shared" si="32"/>
        <v>1.1303433370398508</v>
      </c>
      <c r="V83" s="57">
        <f>(L83-P83)/1000*SetUp!$B$13*1000000/SetUp!$B$48</f>
        <v>0.67317903588100425</v>
      </c>
      <c r="W83" s="57">
        <f t="shared" si="43"/>
        <v>-8.6736173798840355E-17</v>
      </c>
      <c r="X83" s="57">
        <f>MAX((SetUp!$B$56*(1-($H83/SetUp!$B$56)^2)*TANH(($B83-$D83)/SetUp!$B$56))/(1+$H83/SetUp!$B$56*TANH(($B83-$D83)/SetUp!$B$56)),0)</f>
        <v>2.1144194836428527</v>
      </c>
      <c r="AK83" s="65">
        <v>52</v>
      </c>
      <c r="AL83" s="66">
        <f t="shared" si="23"/>
        <v>1.2173333333333334</v>
      </c>
      <c r="AM83" s="66">
        <f t="shared" si="24"/>
        <v>6.068009543168686</v>
      </c>
      <c r="AN83" s="67">
        <f t="shared" si="25"/>
        <v>3.9846737758778907</v>
      </c>
      <c r="AP83" s="64">
        <v>26745</v>
      </c>
      <c r="AQ83" s="55">
        <v>3</v>
      </c>
      <c r="AR83" s="55">
        <v>82</v>
      </c>
      <c r="AS83" s="66">
        <f t="shared" si="33"/>
        <v>0.58699999999999997</v>
      </c>
      <c r="AT83" s="66">
        <f t="shared" si="34"/>
        <v>0.67317903588100425</v>
      </c>
      <c r="AU83" s="55" t="str">
        <f>IF(OR($AP83&lt;SetUp!$B$97,$AP83&gt;SetUp!$B$98),"Não","Sim")</f>
        <v>Sim</v>
      </c>
      <c r="AV83" s="68">
        <f t="shared" si="35"/>
        <v>0.76615925237511817</v>
      </c>
      <c r="AW83" s="68">
        <f t="shared" si="36"/>
        <v>0.82047488436941463</v>
      </c>
      <c r="AX83" s="68">
        <f t="shared" si="37"/>
        <v>-0.23136189875238555</v>
      </c>
      <c r="AY83" s="68">
        <f t="shared" si="38"/>
        <v>-0.17186941726983815</v>
      </c>
      <c r="AZ83" s="68">
        <f t="shared" si="39"/>
        <v>8.6179035881004284E-2</v>
      </c>
      <c r="BA83" s="68">
        <f t="shared" si="40"/>
        <v>5.4315631994296454E-2</v>
      </c>
      <c r="BB83" s="68">
        <f t="shared" si="41"/>
        <v>5.9492481482547405E-2</v>
      </c>
    </row>
    <row r="84" spans="1:54" x14ac:dyDescent="0.3">
      <c r="A84" s="64">
        <v>26746</v>
      </c>
      <c r="B84" s="57">
        <v>7.8150000000000004</v>
      </c>
      <c r="C84" s="57">
        <v>0.52900000000000003</v>
      </c>
      <c r="D84" s="57">
        <v>4.6269999999999998</v>
      </c>
      <c r="E84" s="57">
        <f t="shared" si="26"/>
        <v>4.6269999999999998</v>
      </c>
      <c r="F84" s="57">
        <f t="shared" si="27"/>
        <v>0</v>
      </c>
      <c r="G84" s="57">
        <f t="shared" si="28"/>
        <v>3.5150413867073294E-2</v>
      </c>
      <c r="H84" s="57">
        <f>IF(Q83&gt;SetUp!$B$56,SetUp!$B$56,Q83)</f>
        <v>5.0791839609859419</v>
      </c>
      <c r="I84" s="57">
        <f t="shared" si="42"/>
        <v>1.1654937509069241</v>
      </c>
      <c r="J84" s="57">
        <f>MIN(F84,H84,(1-EXP(-SetUp!$B$52*H84/SetUp!$B$56))*F84)</f>
        <v>0</v>
      </c>
      <c r="K84" s="57">
        <f t="shared" si="29"/>
        <v>5.0791839609859419</v>
      </c>
      <c r="L84" s="57">
        <f>IF(I84&lt;=0,0,MIN(SetUp!$B$50*I84^SetUp!$B$55,I84))</f>
        <v>2.6416752859996326E-2</v>
      </c>
      <c r="M84" s="57">
        <f t="shared" si="30"/>
        <v>1.1390769980469277</v>
      </c>
      <c r="N84" s="57">
        <f>IF(SetUp!$B$62=0,X84,(B84-E84)*(1-(H84/SetUp!$B$66/SetUp!$B$56)))</f>
        <v>3.1528495861329273</v>
      </c>
      <c r="O84" s="57">
        <f>K84*SetUp!$B$65</f>
        <v>0</v>
      </c>
      <c r="P84" s="57">
        <f>MIN(SetUp!$B$54*L84^SetUp!$B$51,L84)</f>
        <v>1.4422784687003365E-2</v>
      </c>
      <c r="Q84" s="57">
        <f t="shared" si="31"/>
        <v>8.2320335471188688</v>
      </c>
      <c r="R84" s="57">
        <f>IF((H84+N84-O84)&gt;SetUp!$B$56,T83+H84+N84-O84-SetUp!$B$56,T83)</f>
        <v>0</v>
      </c>
      <c r="S84" s="57">
        <f>R84*SetUp!$B$65</f>
        <v>0</v>
      </c>
      <c r="T84" s="57">
        <f>IF((R84-S84)&lt;SetUp!$B$53,R84-S84,SetUp!$B$53)</f>
        <v>0</v>
      </c>
      <c r="U84" s="57">
        <f t="shared" si="32"/>
        <v>1.1390769980469277</v>
      </c>
      <c r="V84" s="57">
        <f>(L84-P84)/1000*SetUp!$B$13*1000000/SetUp!$B$48</f>
        <v>0.68218911979376895</v>
      </c>
      <c r="W84" s="57">
        <f t="shared" si="43"/>
        <v>-4.5796699765787707E-16</v>
      </c>
      <c r="X84" s="57">
        <f>MAX((SetUp!$B$56*(1-($H84/SetUp!$B$56)^2)*TANH(($B84-$D84)/SetUp!$B$56))/(1+$H84/SetUp!$B$56*TANH(($B84-$D84)/SetUp!$B$56)),0)</f>
        <v>3.1528495861329273</v>
      </c>
      <c r="AK84" s="65">
        <v>53</v>
      </c>
      <c r="AL84" s="66">
        <f t="shared" si="23"/>
        <v>1.1163333333333334</v>
      </c>
      <c r="AM84" s="66">
        <f t="shared" si="24"/>
        <v>5.2926368264618819</v>
      </c>
      <c r="AN84" s="67">
        <f t="shared" si="25"/>
        <v>3.7410900207183175</v>
      </c>
      <c r="AP84" s="64">
        <v>26746</v>
      </c>
      <c r="AQ84" s="55">
        <v>3</v>
      </c>
      <c r="AR84" s="55">
        <v>83</v>
      </c>
      <c r="AS84" s="66">
        <f t="shared" si="33"/>
        <v>0.52900000000000003</v>
      </c>
      <c r="AT84" s="66">
        <f t="shared" si="34"/>
        <v>0.68218911979376895</v>
      </c>
      <c r="AU84" s="55" t="str">
        <f>IF(OR($AP84&lt;SetUp!$B$97,$AP84&gt;SetUp!$B$98),"Não","Sim")</f>
        <v>Sim</v>
      </c>
      <c r="AV84" s="68">
        <f t="shared" si="35"/>
        <v>0.72732386183872721</v>
      </c>
      <c r="AW84" s="68">
        <f t="shared" si="36"/>
        <v>0.8259474074018085</v>
      </c>
      <c r="AX84" s="68">
        <f t="shared" si="37"/>
        <v>-0.27654432796481421</v>
      </c>
      <c r="AY84" s="68">
        <f t="shared" si="38"/>
        <v>-0.16609521141822733</v>
      </c>
      <c r="AZ84" s="68">
        <f t="shared" si="39"/>
        <v>0.15318911979376892</v>
      </c>
      <c r="BA84" s="68">
        <f t="shared" si="40"/>
        <v>9.8623545563081283E-2</v>
      </c>
      <c r="BB84" s="68">
        <f t="shared" si="41"/>
        <v>0.11044911654658687</v>
      </c>
    </row>
    <row r="85" spans="1:54" x14ac:dyDescent="0.3">
      <c r="A85" s="64">
        <v>26747</v>
      </c>
      <c r="B85" s="57">
        <v>9.8640000000000008</v>
      </c>
      <c r="C85" s="57">
        <v>0.40200000000000002</v>
      </c>
      <c r="D85" s="57">
        <v>4.6269999999999998</v>
      </c>
      <c r="E85" s="57">
        <f t="shared" si="26"/>
        <v>4.6269999999999998</v>
      </c>
      <c r="F85" s="57">
        <f t="shared" si="27"/>
        <v>0</v>
      </c>
      <c r="G85" s="57">
        <f t="shared" si="28"/>
        <v>0.15151482615361545</v>
      </c>
      <c r="H85" s="57">
        <f>IF(Q84&gt;SetUp!$B$56,SetUp!$B$56,Q84)</f>
        <v>8.2320335471188688</v>
      </c>
      <c r="I85" s="57">
        <f t="shared" si="42"/>
        <v>1.2905918242005432</v>
      </c>
      <c r="J85" s="57">
        <f>MIN(F85,H85,(1-EXP(-SetUp!$B$52*H85/SetUp!$B$56))*F85)</f>
        <v>0</v>
      </c>
      <c r="K85" s="57">
        <f t="shared" si="29"/>
        <v>8.2320335471188688</v>
      </c>
      <c r="L85" s="57">
        <f>IF(I85&lt;=0,0,MIN(SetUp!$B$50*I85^SetUp!$B$55,I85))</f>
        <v>3.1309613053354418E-2</v>
      </c>
      <c r="M85" s="57">
        <f t="shared" si="30"/>
        <v>1.2592822111471889</v>
      </c>
      <c r="N85" s="57">
        <f>IF(SetUp!$B$62=0,X85,(B85-E85)*(1-(H85/SetUp!$B$66/SetUp!$B$56)))</f>
        <v>5.0854851738463855</v>
      </c>
      <c r="O85" s="57">
        <f>K85*SetUp!$B$65</f>
        <v>0</v>
      </c>
      <c r="P85" s="57">
        <f>MIN(SetUp!$B$54*L85^SetUp!$B$51,L85)</f>
        <v>1.7044801074988854E-2</v>
      </c>
      <c r="Q85" s="57">
        <f t="shared" si="31"/>
        <v>13.317518720965253</v>
      </c>
      <c r="R85" s="57">
        <f>IF((H85+N85-O85)&gt;SetUp!$B$56,T84+H85+N85-O85-SetUp!$B$56,T84)</f>
        <v>0</v>
      </c>
      <c r="S85" s="57">
        <f>R85*SetUp!$B$65</f>
        <v>0</v>
      </c>
      <c r="T85" s="57">
        <f>IF((R85-S85)&lt;SetUp!$B$53,R85-S85,SetUp!$B$53)</f>
        <v>0</v>
      </c>
      <c r="U85" s="57">
        <f t="shared" si="32"/>
        <v>1.2592822111471889</v>
      </c>
      <c r="V85" s="57">
        <f>(L85-P85)/1000*SetUp!$B$13*1000000/SetUp!$B$48</f>
        <v>0.81134945392442859</v>
      </c>
      <c r="W85" s="57">
        <f t="shared" si="43"/>
        <v>-5.8286708792820718E-16</v>
      </c>
      <c r="X85" s="57">
        <f>MAX((SetUp!$B$56*(1-($H85/SetUp!$B$56)^2)*TANH(($B85-$D85)/SetUp!$B$56))/(1+$H85/SetUp!$B$56*TANH(($B85-$D85)/SetUp!$B$56)),0)</f>
        <v>5.0854851738463855</v>
      </c>
      <c r="AK85" s="65">
        <v>54</v>
      </c>
      <c r="AL85" s="66">
        <f t="shared" si="23"/>
        <v>2.8053333333333335</v>
      </c>
      <c r="AM85" s="66">
        <f t="shared" si="24"/>
        <v>6.1876077352974761</v>
      </c>
      <c r="AN85" s="67">
        <f t="shared" si="25"/>
        <v>1.2056586508902598</v>
      </c>
      <c r="AP85" s="64">
        <v>26747</v>
      </c>
      <c r="AQ85" s="55">
        <v>3</v>
      </c>
      <c r="AR85" s="55">
        <v>84</v>
      </c>
      <c r="AS85" s="66">
        <f t="shared" si="33"/>
        <v>0.40200000000000002</v>
      </c>
      <c r="AT85" s="66">
        <f t="shared" si="34"/>
        <v>0.81134945392442859</v>
      </c>
      <c r="AU85" s="55" t="str">
        <f>IF(OR($AP85&lt;SetUp!$B$97,$AP85&gt;SetUp!$B$98),"Não","Sim")</f>
        <v>Sim</v>
      </c>
      <c r="AV85" s="68">
        <f t="shared" si="35"/>
        <v>0.63403469936589429</v>
      </c>
      <c r="AW85" s="68">
        <f t="shared" si="36"/>
        <v>0.9007493846372745</v>
      </c>
      <c r="AX85" s="68">
        <f t="shared" si="37"/>
        <v>-0.39577394691552992</v>
      </c>
      <c r="AY85" s="68">
        <f t="shared" si="38"/>
        <v>-9.0792051802355639E-2</v>
      </c>
      <c r="AZ85" s="68">
        <f t="shared" si="39"/>
        <v>0.40934945392442856</v>
      </c>
      <c r="BA85" s="68">
        <f t="shared" si="40"/>
        <v>0.2667146852713802</v>
      </c>
      <c r="BB85" s="68">
        <f t="shared" si="41"/>
        <v>0.30498189511317431</v>
      </c>
    </row>
    <row r="86" spans="1:54" x14ac:dyDescent="0.3">
      <c r="A86" s="64">
        <v>26748</v>
      </c>
      <c r="B86" s="57">
        <v>2.5139999999999998</v>
      </c>
      <c r="C86" s="57">
        <v>0.35699999999999998</v>
      </c>
      <c r="D86" s="57">
        <v>4.6269999999999998</v>
      </c>
      <c r="E86" s="57">
        <f t="shared" si="26"/>
        <v>2.5139999999999998</v>
      </c>
      <c r="F86" s="57">
        <f t="shared" si="27"/>
        <v>2.113</v>
      </c>
      <c r="G86" s="57">
        <f t="shared" si="28"/>
        <v>0</v>
      </c>
      <c r="H86" s="57">
        <f>IF(Q85&gt;SetUp!$B$56,SetUp!$B$56,Q85)</f>
        <v>13.317518720965253</v>
      </c>
      <c r="I86" s="57">
        <f t="shared" si="42"/>
        <v>1.2592822111471889</v>
      </c>
      <c r="J86" s="57">
        <f>MIN(F86,H86,(1-EXP(-SetUp!$B$52*H86/SetUp!$B$56))*F86)</f>
        <v>1.8492499913819793</v>
      </c>
      <c r="K86" s="57">
        <f t="shared" si="29"/>
        <v>11.468268729583274</v>
      </c>
      <c r="L86" s="57">
        <f>IF(I86&lt;=0,0,MIN(SetUp!$B$50*I86^SetUp!$B$55,I86))</f>
        <v>3.0053931937010187E-2</v>
      </c>
      <c r="M86" s="57">
        <f t="shared" si="30"/>
        <v>1.2292282792101787</v>
      </c>
      <c r="N86" s="57">
        <f>IF(SetUp!$B$62=0,X86,(B86-E86)*(1-(H86/SetUp!$B$66/SetUp!$B$56)))</f>
        <v>0</v>
      </c>
      <c r="O86" s="57">
        <f>K86*SetUp!$B$65</f>
        <v>0</v>
      </c>
      <c r="P86" s="57">
        <f>MIN(SetUp!$B$54*L86^SetUp!$B$51,L86)</f>
        <v>1.6372611095244825E-2</v>
      </c>
      <c r="Q86" s="57">
        <f t="shared" si="31"/>
        <v>11.468268729583274</v>
      </c>
      <c r="R86" s="57">
        <f>IF((H86+N86-O86)&gt;SetUp!$B$56,T85+H86+N86-O86-SetUp!$B$56,T85)</f>
        <v>0</v>
      </c>
      <c r="S86" s="57">
        <f>R86*SetUp!$B$65</f>
        <v>0</v>
      </c>
      <c r="T86" s="57">
        <f>IF((R86-S86)&lt;SetUp!$B$53,R86-S86,SetUp!$B$53)</f>
        <v>0</v>
      </c>
      <c r="U86" s="57">
        <f t="shared" si="32"/>
        <v>1.2292282792101787</v>
      </c>
      <c r="V86" s="57">
        <f>(L86-P86)/1000*SetUp!$B$13*1000000/SetUp!$B$48</f>
        <v>0.77816183001685002</v>
      </c>
      <c r="W86" s="57">
        <f t="shared" si="43"/>
        <v>5.1694759584108851E-16</v>
      </c>
      <c r="X86" s="57">
        <f>MAX((SetUp!$B$56*(1-($H86/SetUp!$B$56)^2)*TANH(($B86-$D86)/SetUp!$B$56))/(1+$H86/SetUp!$B$56*TANH(($B86-$D86)/SetUp!$B$56)),0)</f>
        <v>0</v>
      </c>
      <c r="AK86" s="65">
        <v>55</v>
      </c>
      <c r="AL86" s="66">
        <f t="shared" si="23"/>
        <v>40.844000000000001</v>
      </c>
      <c r="AM86" s="66">
        <f t="shared" si="24"/>
        <v>19.149695114078536</v>
      </c>
      <c r="AN86" s="67">
        <f t="shared" si="25"/>
        <v>-0.53115034976793318</v>
      </c>
      <c r="AP86" s="64">
        <v>26748</v>
      </c>
      <c r="AQ86" s="55">
        <v>3</v>
      </c>
      <c r="AR86" s="55">
        <v>85</v>
      </c>
      <c r="AS86" s="66">
        <f t="shared" si="33"/>
        <v>0.35699999999999998</v>
      </c>
      <c r="AT86" s="66">
        <f t="shared" si="34"/>
        <v>0.77816183001685002</v>
      </c>
      <c r="AU86" s="55" t="str">
        <f>IF(OR($AP86&lt;SetUp!$B$97,$AP86&gt;SetUp!$B$98),"Não","Sim")</f>
        <v>Sim</v>
      </c>
      <c r="AV86" s="68">
        <f t="shared" si="35"/>
        <v>0.59749476985158623</v>
      </c>
      <c r="AW86" s="68">
        <f t="shared" si="36"/>
        <v>0.88213481396941251</v>
      </c>
      <c r="AX86" s="68">
        <f t="shared" si="37"/>
        <v>-0.44733178388780681</v>
      </c>
      <c r="AY86" s="68">
        <f t="shared" si="38"/>
        <v>-0.1089300757934086</v>
      </c>
      <c r="AZ86" s="68">
        <f t="shared" si="39"/>
        <v>0.42116183001685004</v>
      </c>
      <c r="BA86" s="68">
        <f t="shared" si="40"/>
        <v>0.28464004411782629</v>
      </c>
      <c r="BB86" s="68">
        <f t="shared" si="41"/>
        <v>0.33840170809439818</v>
      </c>
    </row>
    <row r="87" spans="1:54" x14ac:dyDescent="0.3">
      <c r="A87" s="64">
        <v>26749</v>
      </c>
      <c r="B87" s="57">
        <v>1.383</v>
      </c>
      <c r="C87" s="57">
        <v>0.71499999999999997</v>
      </c>
      <c r="D87" s="57">
        <v>4.6269999999999998</v>
      </c>
      <c r="E87" s="57">
        <f t="shared" si="26"/>
        <v>1.383</v>
      </c>
      <c r="F87" s="57">
        <f t="shared" si="27"/>
        <v>3.2439999999999998</v>
      </c>
      <c r="G87" s="57">
        <f t="shared" si="28"/>
        <v>0</v>
      </c>
      <c r="H87" s="57">
        <f>IF(Q86&gt;SetUp!$B$56,SetUp!$B$56,Q86)</f>
        <v>11.468268729583274</v>
      </c>
      <c r="I87" s="57">
        <f t="shared" si="42"/>
        <v>1.2292282792101787</v>
      </c>
      <c r="J87" s="57">
        <f>MIN(F87,H87,(1-EXP(-SetUp!$B$52*H87/SetUp!$B$56))*F87)</f>
        <v>2.7034184923146638</v>
      </c>
      <c r="K87" s="57">
        <f t="shared" si="29"/>
        <v>8.764850237268611</v>
      </c>
      <c r="L87" s="57">
        <f>IF(I87&lt;=0,0,MIN(SetUp!$B$50*I87^SetUp!$B$55,I87))</f>
        <v>2.8868026100358851E-2</v>
      </c>
      <c r="M87" s="57">
        <f t="shared" si="30"/>
        <v>1.2003602531098199</v>
      </c>
      <c r="N87" s="57">
        <f>IF(SetUp!$B$62=0,X87,(B87-E87)*(1-(H87/SetUp!$B$66/SetUp!$B$56)))</f>
        <v>0</v>
      </c>
      <c r="O87" s="57">
        <f>K87*SetUp!$B$65</f>
        <v>0</v>
      </c>
      <c r="P87" s="57">
        <f>MIN(SetUp!$B$54*L87^SetUp!$B$51,L87)</f>
        <v>1.5737334527997773E-2</v>
      </c>
      <c r="Q87" s="57">
        <f t="shared" si="31"/>
        <v>8.764850237268611</v>
      </c>
      <c r="R87" s="57">
        <f>IF((H87+N87-O87)&gt;SetUp!$B$56,T86+H87+N87-O87-SetUp!$B$56,T86)</f>
        <v>0</v>
      </c>
      <c r="S87" s="57">
        <f>R87*SetUp!$B$65</f>
        <v>0</v>
      </c>
      <c r="T87" s="57">
        <f>IF((R87-S87)&lt;SetUp!$B$53,R87-S87,SetUp!$B$53)</f>
        <v>0</v>
      </c>
      <c r="U87" s="57">
        <f t="shared" si="32"/>
        <v>1.2003602531098199</v>
      </c>
      <c r="V87" s="57">
        <f>(L87-P87)/1000*SetUp!$B$13*1000000/SetUp!$B$48</f>
        <v>0.74684331297480766</v>
      </c>
      <c r="W87" s="57">
        <f t="shared" si="43"/>
        <v>4.163336342344337E-16</v>
      </c>
      <c r="X87" s="57">
        <f>MAX((SetUp!$B$56*(1-($H87/SetUp!$B$56)^2)*TANH(($B87-$D87)/SetUp!$B$56))/(1+$H87/SetUp!$B$56*TANH(($B87-$D87)/SetUp!$B$56)),0)</f>
        <v>0</v>
      </c>
      <c r="AK87" s="65">
        <v>56</v>
      </c>
      <c r="AL87" s="66">
        <f t="shared" si="23"/>
        <v>38.373333333333335</v>
      </c>
      <c r="AM87" s="66">
        <f t="shared" si="24"/>
        <v>31.547621297272087</v>
      </c>
      <c r="AN87" s="67">
        <f t="shared" si="25"/>
        <v>-0.17787644291334034</v>
      </c>
      <c r="AP87" s="64">
        <v>26749</v>
      </c>
      <c r="AQ87" s="55">
        <v>3</v>
      </c>
      <c r="AR87" s="55">
        <v>86</v>
      </c>
      <c r="AS87" s="66">
        <f t="shared" si="33"/>
        <v>0.71499999999999997</v>
      </c>
      <c r="AT87" s="66">
        <f t="shared" si="34"/>
        <v>0.74684331297480766</v>
      </c>
      <c r="AU87" s="55" t="str">
        <f>IF(OR($AP87&lt;SetUp!$B$97,$AP87&gt;SetUp!$B$98),"Não","Sim")</f>
        <v>Sim</v>
      </c>
      <c r="AV87" s="68">
        <f t="shared" si="35"/>
        <v>0.84557672626438818</v>
      </c>
      <c r="AW87" s="68">
        <f t="shared" si="36"/>
        <v>0.86420096793211687</v>
      </c>
      <c r="AX87" s="68">
        <f t="shared" si="37"/>
        <v>-0.14569395819891939</v>
      </c>
      <c r="AY87" s="68">
        <f t="shared" si="38"/>
        <v>-0.12677050320222305</v>
      </c>
      <c r="AZ87" s="68">
        <f t="shared" si="39"/>
        <v>3.1843312974807692E-2</v>
      </c>
      <c r="BA87" s="68">
        <f t="shared" si="40"/>
        <v>1.8624241667728691E-2</v>
      </c>
      <c r="BB87" s="68">
        <f t="shared" si="41"/>
        <v>1.8923454996696343E-2</v>
      </c>
    </row>
    <row r="88" spans="1:54" x14ac:dyDescent="0.3">
      <c r="A88" s="64">
        <v>26750</v>
      </c>
      <c r="B88" s="57">
        <v>5.7450000000000001</v>
      </c>
      <c r="C88" s="57">
        <v>0.68100000000000005</v>
      </c>
      <c r="D88" s="57">
        <v>4.6269999999999998</v>
      </c>
      <c r="E88" s="57">
        <f t="shared" si="26"/>
        <v>4.6269999999999998</v>
      </c>
      <c r="F88" s="57">
        <f t="shared" si="27"/>
        <v>0</v>
      </c>
      <c r="G88" s="57">
        <f t="shared" si="28"/>
        <v>2.3697941101196163E-2</v>
      </c>
      <c r="H88" s="57">
        <f>IF(Q87&gt;SetUp!$B$56,SetUp!$B$56,Q87)</f>
        <v>8.764850237268611</v>
      </c>
      <c r="I88" s="57">
        <f t="shared" si="42"/>
        <v>1.224058194211016</v>
      </c>
      <c r="J88" s="57">
        <f>MIN(F88,H88,(1-EXP(-SetUp!$B$52*H88/SetUp!$B$56))*F88)</f>
        <v>0</v>
      </c>
      <c r="K88" s="57">
        <f t="shared" si="29"/>
        <v>8.764850237268611</v>
      </c>
      <c r="L88" s="57">
        <f>IF(I88&lt;=0,0,MIN(SetUp!$B$50*I88^SetUp!$B$55,I88))</f>
        <v>2.8665947003831797E-2</v>
      </c>
      <c r="M88" s="57">
        <f t="shared" si="30"/>
        <v>1.1953922472071843</v>
      </c>
      <c r="N88" s="57">
        <f>IF(SetUp!$B$62=0,X88,(B88-E88)*(1-(H88/SetUp!$B$66/SetUp!$B$56)))</f>
        <v>1.0943020588988042</v>
      </c>
      <c r="O88" s="57">
        <f>K88*SetUp!$B$65</f>
        <v>0</v>
      </c>
      <c r="P88" s="57">
        <f>MIN(SetUp!$B$54*L88^SetUp!$B$51,L88)</f>
        <v>1.5629039217588514E-2</v>
      </c>
      <c r="Q88" s="57">
        <f t="shared" si="31"/>
        <v>9.8591522961674158</v>
      </c>
      <c r="R88" s="57">
        <f>IF((H88+N88-O88)&gt;SetUp!$B$56,T87+H88+N88-O88-SetUp!$B$56,T87)</f>
        <v>0</v>
      </c>
      <c r="S88" s="57">
        <f>R88*SetUp!$B$65</f>
        <v>0</v>
      </c>
      <c r="T88" s="57">
        <f>IF((R88-S88)&lt;SetUp!$B$53,R88-S88,SetUp!$B$53)</f>
        <v>0</v>
      </c>
      <c r="U88" s="57">
        <f t="shared" si="32"/>
        <v>1.1953922472071843</v>
      </c>
      <c r="V88" s="57">
        <f>(L88-P88)/1000*SetUp!$B$13*1000000/SetUp!$B$48</f>
        <v>0.74150910851637941</v>
      </c>
      <c r="W88" s="57">
        <f t="shared" si="43"/>
        <v>7.2511441295830537E-16</v>
      </c>
      <c r="X88" s="57">
        <f>MAX((SetUp!$B$56*(1-($H88/SetUp!$B$56)^2)*TANH(($B88-$D88)/SetUp!$B$56))/(1+$H88/SetUp!$B$56*TANH(($B88-$D88)/SetUp!$B$56)),0)</f>
        <v>1.0943020588988042</v>
      </c>
      <c r="AK88" s="65">
        <v>57</v>
      </c>
      <c r="AL88" s="66">
        <f t="shared" si="23"/>
        <v>46.313333333333333</v>
      </c>
      <c r="AM88" s="66">
        <f t="shared" si="24"/>
        <v>36.90624438619065</v>
      </c>
      <c r="AN88" s="67">
        <f t="shared" si="25"/>
        <v>-0.20311837369676153</v>
      </c>
      <c r="AP88" s="64">
        <v>26750</v>
      </c>
      <c r="AQ88" s="55">
        <v>3</v>
      </c>
      <c r="AR88" s="55">
        <v>87</v>
      </c>
      <c r="AS88" s="66">
        <f t="shared" si="33"/>
        <v>0.68100000000000005</v>
      </c>
      <c r="AT88" s="66">
        <f t="shared" si="34"/>
        <v>0.74150910851637941</v>
      </c>
      <c r="AU88" s="55" t="str">
        <f>IF(OR($AP88&lt;SetUp!$B$97,$AP88&gt;SetUp!$B$98),"Não","Sim")</f>
        <v>Sim</v>
      </c>
      <c r="AV88" s="68">
        <f t="shared" si="35"/>
        <v>0.82522724143111037</v>
      </c>
      <c r="AW88" s="68">
        <f t="shared" si="36"/>
        <v>0.86110923146624052</v>
      </c>
      <c r="AX88" s="68">
        <f t="shared" si="37"/>
        <v>-0.16685288808721482</v>
      </c>
      <c r="AY88" s="68">
        <f t="shared" si="38"/>
        <v>-0.12988350983572608</v>
      </c>
      <c r="AZ88" s="68">
        <f t="shared" si="39"/>
        <v>6.0509108516379362E-2</v>
      </c>
      <c r="BA88" s="68">
        <f t="shared" si="40"/>
        <v>3.5881990035130151E-2</v>
      </c>
      <c r="BB88" s="68">
        <f t="shared" si="41"/>
        <v>3.6969378251488744E-2</v>
      </c>
    </row>
    <row r="89" spans="1:54" x14ac:dyDescent="0.3">
      <c r="A89" s="64">
        <v>26751</v>
      </c>
      <c r="B89" s="57">
        <v>1.915</v>
      </c>
      <c r="C89" s="57">
        <v>0.55800000000000005</v>
      </c>
      <c r="D89" s="57">
        <v>4.6269999999999998</v>
      </c>
      <c r="E89" s="57">
        <f t="shared" si="26"/>
        <v>1.915</v>
      </c>
      <c r="F89" s="57">
        <f t="shared" si="27"/>
        <v>2.7119999999999997</v>
      </c>
      <c r="G89" s="57">
        <f t="shared" si="28"/>
        <v>0</v>
      </c>
      <c r="H89" s="57">
        <f>IF(Q88&gt;SetUp!$B$56,SetUp!$B$56,Q88)</f>
        <v>9.8591522961674158</v>
      </c>
      <c r="I89" s="57">
        <f t="shared" si="42"/>
        <v>1.1953922472071843</v>
      </c>
      <c r="J89" s="57">
        <f>MIN(F89,H89,(1-EXP(-SetUp!$B$52*H89/SetUp!$B$56))*F89)</f>
        <v>2.1308847495840344</v>
      </c>
      <c r="K89" s="57">
        <f t="shared" si="29"/>
        <v>7.7282675465833819</v>
      </c>
      <c r="L89" s="57">
        <f>IF(I89&lt;=0,0,MIN(SetUp!$B$50*I89^SetUp!$B$55,I89))</f>
        <v>2.7555835014834017E-2</v>
      </c>
      <c r="M89" s="57">
        <f t="shared" si="30"/>
        <v>1.1678364121923503</v>
      </c>
      <c r="N89" s="57">
        <f>IF(SetUp!$B$62=0,X89,(B89-E89)*(1-(H89/SetUp!$B$66/SetUp!$B$56)))</f>
        <v>0</v>
      </c>
      <c r="O89" s="57">
        <f>K89*SetUp!$B$65</f>
        <v>0</v>
      </c>
      <c r="P89" s="57">
        <f>MIN(SetUp!$B$54*L89^SetUp!$B$51,L89)</f>
        <v>1.5033889845008993E-2</v>
      </c>
      <c r="Q89" s="57">
        <f t="shared" si="31"/>
        <v>7.7282675465833819</v>
      </c>
      <c r="R89" s="57">
        <f>IF((H89+N89-O89)&gt;SetUp!$B$56,T88+H89+N89-O89-SetUp!$B$56,T88)</f>
        <v>0</v>
      </c>
      <c r="S89" s="57">
        <f>R89*SetUp!$B$65</f>
        <v>0</v>
      </c>
      <c r="T89" s="57">
        <f>IF((R89-S89)&lt;SetUp!$B$53,R89-S89,SetUp!$B$53)</f>
        <v>0</v>
      </c>
      <c r="U89" s="57">
        <f t="shared" si="32"/>
        <v>1.1678364121923503</v>
      </c>
      <c r="V89" s="57">
        <f>(L89-P89)/1000*SetUp!$B$13*1000000/SetUp!$B$48</f>
        <v>0.71221922805695792</v>
      </c>
      <c r="W89" s="57">
        <f t="shared" si="43"/>
        <v>7.4246164771807344E-16</v>
      </c>
      <c r="X89" s="57">
        <f>MAX((SetUp!$B$56*(1-($H89/SetUp!$B$56)^2)*TANH(($B89-$D89)/SetUp!$B$56))/(1+$H89/SetUp!$B$56*TANH(($B89-$D89)/SetUp!$B$56)),0)</f>
        <v>0</v>
      </c>
      <c r="AK89" s="65">
        <v>58</v>
      </c>
      <c r="AL89" s="66">
        <f t="shared" si="23"/>
        <v>29.643000000000001</v>
      </c>
      <c r="AM89" s="66">
        <f t="shared" si="24"/>
        <v>45.64224328762878</v>
      </c>
      <c r="AN89" s="67">
        <f t="shared" si="25"/>
        <v>0.53973090738551355</v>
      </c>
      <c r="AP89" s="64">
        <v>26751</v>
      </c>
      <c r="AQ89" s="55">
        <v>3</v>
      </c>
      <c r="AR89" s="55">
        <v>88</v>
      </c>
      <c r="AS89" s="66">
        <f t="shared" si="33"/>
        <v>0.55800000000000005</v>
      </c>
      <c r="AT89" s="66">
        <f t="shared" si="34"/>
        <v>0.71221922805695792</v>
      </c>
      <c r="AU89" s="55" t="str">
        <f>IF(OR($AP89&lt;SetUp!$B$97,$AP89&gt;SetUp!$B$98),"Não","Sim")</f>
        <v>Sim</v>
      </c>
      <c r="AV89" s="68">
        <f t="shared" si="35"/>
        <v>0.74699397587932392</v>
      </c>
      <c r="AW89" s="68">
        <f t="shared" si="36"/>
        <v>0.84393081947334869</v>
      </c>
      <c r="AX89" s="68">
        <f t="shared" si="37"/>
        <v>-0.25336580106242124</v>
      </c>
      <c r="AY89" s="68">
        <f t="shared" si="38"/>
        <v>-0.14738630568800662</v>
      </c>
      <c r="AZ89" s="68">
        <f t="shared" si="39"/>
        <v>0.15421922805695787</v>
      </c>
      <c r="BA89" s="68">
        <f t="shared" si="40"/>
        <v>9.6936843594024769E-2</v>
      </c>
      <c r="BB89" s="68">
        <f t="shared" si="41"/>
        <v>0.10597949537441462</v>
      </c>
    </row>
    <row r="90" spans="1:54" x14ac:dyDescent="0.3">
      <c r="A90" s="64">
        <v>26752</v>
      </c>
      <c r="B90" s="57">
        <v>4.4340000000000002</v>
      </c>
      <c r="C90" s="57">
        <v>0.78500000000000003</v>
      </c>
      <c r="D90" s="57">
        <v>4.6269999999999998</v>
      </c>
      <c r="E90" s="57">
        <f t="shared" si="26"/>
        <v>4.4340000000000002</v>
      </c>
      <c r="F90" s="57">
        <f t="shared" si="27"/>
        <v>0.19299999999999962</v>
      </c>
      <c r="G90" s="57">
        <f t="shared" si="28"/>
        <v>0</v>
      </c>
      <c r="H90" s="57">
        <f>IF(Q89&gt;SetUp!$B$56,SetUp!$B$56,Q89)</f>
        <v>7.7282675465833819</v>
      </c>
      <c r="I90" s="57">
        <f t="shared" si="42"/>
        <v>1.1678364121923503</v>
      </c>
      <c r="J90" s="57">
        <f>MIN(F90,H90,(1-EXP(-SetUp!$B$52*H90/SetUp!$B$56))*F90)</f>
        <v>0.13530627677018733</v>
      </c>
      <c r="K90" s="57">
        <f t="shared" si="29"/>
        <v>7.5929612698131947</v>
      </c>
      <c r="L90" s="57">
        <f>IF(I90&lt;=0,0,MIN(SetUp!$B$50*I90^SetUp!$B$55,I90))</f>
        <v>2.6505308974133789E-2</v>
      </c>
      <c r="M90" s="57">
        <f t="shared" si="30"/>
        <v>1.1413311032182165</v>
      </c>
      <c r="N90" s="57">
        <f>IF(SetUp!$B$62=0,X90,(B90-E90)*(1-(H90/SetUp!$B$66/SetUp!$B$56)))</f>
        <v>0</v>
      </c>
      <c r="O90" s="57">
        <f>K90*SetUp!$B$65</f>
        <v>0</v>
      </c>
      <c r="P90" s="57">
        <f>MIN(SetUp!$B$54*L90^SetUp!$B$51,L90)</f>
        <v>1.4470309905284483E-2</v>
      </c>
      <c r="Q90" s="57">
        <f t="shared" si="31"/>
        <v>7.5929612698131947</v>
      </c>
      <c r="R90" s="57">
        <f>IF((H90+N90-O90)&gt;SetUp!$B$56,T89+H90+N90-O90-SetUp!$B$56,T89)</f>
        <v>0</v>
      </c>
      <c r="S90" s="57">
        <f>R90*SetUp!$B$65</f>
        <v>0</v>
      </c>
      <c r="T90" s="57">
        <f>IF((R90-S90)&lt;SetUp!$B$53,R90-S90,SetUp!$B$53)</f>
        <v>0</v>
      </c>
      <c r="U90" s="57">
        <f t="shared" si="32"/>
        <v>1.1413311032182165</v>
      </c>
      <c r="V90" s="57">
        <f>(L90-P90)/1000*SetUp!$B$13*1000000/SetUp!$B$48</f>
        <v>0.68452286208196478</v>
      </c>
      <c r="W90" s="57">
        <f t="shared" si="43"/>
        <v>1.259409243559162E-15</v>
      </c>
      <c r="X90" s="57">
        <f>MAX((SetUp!$B$56*(1-($H90/SetUp!$B$56)^2)*TANH(($B90-$D90)/SetUp!$B$56))/(1+$H90/SetUp!$B$56*TANH(($B90-$D90)/SetUp!$B$56)),0)</f>
        <v>0</v>
      </c>
      <c r="AK90" s="65">
        <v>59</v>
      </c>
      <c r="AL90" s="66">
        <f t="shared" si="23"/>
        <v>33.594000000000001</v>
      </c>
      <c r="AM90" s="66">
        <f t="shared" si="24"/>
        <v>69.993819831817888</v>
      </c>
      <c r="AN90" s="67">
        <f t="shared" si="25"/>
        <v>1.0835214571595488</v>
      </c>
      <c r="AP90" s="64">
        <v>26752</v>
      </c>
      <c r="AQ90" s="55">
        <v>3</v>
      </c>
      <c r="AR90" s="55">
        <v>89</v>
      </c>
      <c r="AS90" s="66">
        <f t="shared" si="33"/>
        <v>0.78500000000000003</v>
      </c>
      <c r="AT90" s="66">
        <f t="shared" si="34"/>
        <v>0.68452286208196478</v>
      </c>
      <c r="AU90" s="55" t="str">
        <f>IF(OR($AP90&lt;SetUp!$B$97,$AP90&gt;SetUp!$B$98),"Não","Sim")</f>
        <v>Sim</v>
      </c>
      <c r="AV90" s="68">
        <f t="shared" si="35"/>
        <v>0.88600225733346749</v>
      </c>
      <c r="AW90" s="68">
        <f t="shared" si="36"/>
        <v>0.82735896809182219</v>
      </c>
      <c r="AX90" s="68">
        <f t="shared" si="37"/>
        <v>-0.10513034325474745</v>
      </c>
      <c r="AY90" s="68">
        <f t="shared" si="38"/>
        <v>-0.16461204247486314</v>
      </c>
      <c r="AZ90" s="68">
        <f t="shared" si="39"/>
        <v>-0.10047713791803525</v>
      </c>
      <c r="BA90" s="68">
        <f t="shared" si="40"/>
        <v>-5.8643289241645302E-2</v>
      </c>
      <c r="BB90" s="68">
        <f t="shared" si="41"/>
        <v>-5.9481699220115689E-2</v>
      </c>
    </row>
    <row r="91" spans="1:54" x14ac:dyDescent="0.3">
      <c r="A91" s="64">
        <v>26753</v>
      </c>
      <c r="B91" s="57">
        <v>1.0720000000000001</v>
      </c>
      <c r="C91" s="57">
        <v>0.502</v>
      </c>
      <c r="D91" s="57">
        <v>4.6269999999999998</v>
      </c>
      <c r="E91" s="57">
        <f t="shared" si="26"/>
        <v>1.0720000000000001</v>
      </c>
      <c r="F91" s="57">
        <f t="shared" si="27"/>
        <v>3.5549999999999997</v>
      </c>
      <c r="G91" s="57">
        <f t="shared" si="28"/>
        <v>0</v>
      </c>
      <c r="H91" s="57">
        <f>IF(Q90&gt;SetUp!$B$56,SetUp!$B$56,Q90)</f>
        <v>7.5929612698131947</v>
      </c>
      <c r="I91" s="57">
        <f t="shared" si="42"/>
        <v>1.1413311032182165</v>
      </c>
      <c r="J91" s="57">
        <f>MIN(F91,H91,(1-EXP(-SetUp!$B$52*H91/SetUp!$B$56))*F91)</f>
        <v>2.469593181279</v>
      </c>
      <c r="K91" s="57">
        <f t="shared" si="29"/>
        <v>5.1233680885341943</v>
      </c>
      <c r="L91" s="57">
        <f>IF(I91&lt;=0,0,MIN(SetUp!$B$50*I91^SetUp!$B$55,I91))</f>
        <v>2.5510302327728475E-2</v>
      </c>
      <c r="M91" s="57">
        <f t="shared" si="30"/>
        <v>1.115820800890488</v>
      </c>
      <c r="N91" s="57">
        <f>IF(SetUp!$B$62=0,X91,(B91-E91)*(1-(H91/SetUp!$B$66/SetUp!$B$56)))</f>
        <v>0</v>
      </c>
      <c r="O91" s="57">
        <f>K91*SetUp!$B$65</f>
        <v>0</v>
      </c>
      <c r="P91" s="57">
        <f>MIN(SetUp!$B$54*L91^SetUp!$B$51,L91)</f>
        <v>1.393616431583846E-2</v>
      </c>
      <c r="Q91" s="57">
        <f t="shared" si="31"/>
        <v>5.1233680885341943</v>
      </c>
      <c r="R91" s="57">
        <f>IF((H91+N91-O91)&gt;SetUp!$B$56,T90+H91+N91-O91-SetUp!$B$56,T90)</f>
        <v>0</v>
      </c>
      <c r="S91" s="57">
        <f>R91*SetUp!$B$65</f>
        <v>0</v>
      </c>
      <c r="T91" s="57">
        <f>IF((R91-S91)&lt;SetUp!$B$53,R91-S91,SetUp!$B$53)</f>
        <v>0</v>
      </c>
      <c r="U91" s="57">
        <f t="shared" si="32"/>
        <v>1.115820800890488</v>
      </c>
      <c r="V91" s="57">
        <f>(L91-P91)/1000*SetUp!$B$13*1000000/SetUp!$B$48</f>
        <v>0.65831015297187956</v>
      </c>
      <c r="W91" s="57">
        <f t="shared" si="43"/>
        <v>-7.4246164771807344E-16</v>
      </c>
      <c r="X91" s="57">
        <f>MAX((SetUp!$B$56*(1-($H91/SetUp!$B$56)^2)*TANH(($B91-$D91)/SetUp!$B$56))/(1+$H91/SetUp!$B$56*TANH(($B91-$D91)/SetUp!$B$56)),0)</f>
        <v>0</v>
      </c>
      <c r="AK91" s="65">
        <v>60</v>
      </c>
      <c r="AL91" s="66">
        <f t="shared" si="23"/>
        <v>0</v>
      </c>
      <c r="AM91" s="66">
        <f t="shared" si="24"/>
        <v>0</v>
      </c>
      <c r="AN91" s="67" t="str">
        <f t="shared" si="25"/>
        <v/>
      </c>
      <c r="AP91" s="64">
        <v>26753</v>
      </c>
      <c r="AQ91" s="55">
        <v>3</v>
      </c>
      <c r="AR91" s="55">
        <v>90</v>
      </c>
      <c r="AS91" s="66">
        <f t="shared" si="33"/>
        <v>0.502</v>
      </c>
      <c r="AT91" s="66">
        <f t="shared" si="34"/>
        <v>0.65831015297187956</v>
      </c>
      <c r="AU91" s="55" t="str">
        <f>IF(OR($AP91&lt;SetUp!$B$97,$AP91&gt;SetUp!$B$98),"Não","Sim")</f>
        <v>Sim</v>
      </c>
      <c r="AV91" s="68">
        <f t="shared" si="35"/>
        <v>0.70851958335673404</v>
      </c>
      <c r="AW91" s="68">
        <f t="shared" si="36"/>
        <v>0.81136314494305173</v>
      </c>
      <c r="AX91" s="68">
        <f t="shared" si="37"/>
        <v>-0.29929628285498067</v>
      </c>
      <c r="AY91" s="68">
        <f t="shared" si="38"/>
        <v>-0.18156944682853551</v>
      </c>
      <c r="AZ91" s="68">
        <f t="shared" si="39"/>
        <v>0.15631015297187956</v>
      </c>
      <c r="BA91" s="68">
        <f t="shared" si="40"/>
        <v>0.10284356158631769</v>
      </c>
      <c r="BB91" s="68">
        <f t="shared" si="41"/>
        <v>0.11772683602644515</v>
      </c>
    </row>
    <row r="92" spans="1:54" x14ac:dyDescent="0.3">
      <c r="A92" s="64">
        <v>26754</v>
      </c>
      <c r="B92" s="57">
        <v>0.76900000000000002</v>
      </c>
      <c r="C92" s="57">
        <v>0.45</v>
      </c>
      <c r="D92" s="57">
        <v>4.6269999999999998</v>
      </c>
      <c r="E92" s="57">
        <f t="shared" si="26"/>
        <v>0.76900000000000002</v>
      </c>
      <c r="F92" s="57">
        <f t="shared" si="27"/>
        <v>3.8579999999999997</v>
      </c>
      <c r="G92" s="57">
        <f t="shared" si="28"/>
        <v>0</v>
      </c>
      <c r="H92" s="57">
        <f>IF(Q91&gt;SetUp!$B$56,SetUp!$B$56,Q91)</f>
        <v>5.1233680885341943</v>
      </c>
      <c r="I92" s="57">
        <f t="shared" si="42"/>
        <v>1.115820800890488</v>
      </c>
      <c r="J92" s="57">
        <f>MIN(F92,H92,(1-EXP(-SetUp!$B$52*H92/SetUp!$B$56))*F92)</f>
        <v>2.1254009006465391</v>
      </c>
      <c r="K92" s="57">
        <f t="shared" si="29"/>
        <v>2.9979671878876553</v>
      </c>
      <c r="L92" s="57">
        <f>IF(I92&lt;=0,0,MIN(SetUp!$B$50*I92^SetUp!$B$55,I92))</f>
        <v>2.4567083749666346E-2</v>
      </c>
      <c r="M92" s="57">
        <f t="shared" si="30"/>
        <v>1.0912537171408216</v>
      </c>
      <c r="N92" s="57">
        <f>IF(SetUp!$B$62=0,X92,(B92-E92)*(1-(H92/SetUp!$B$66/SetUp!$B$56)))</f>
        <v>0</v>
      </c>
      <c r="O92" s="57">
        <f>K92*SetUp!$B$65</f>
        <v>0</v>
      </c>
      <c r="P92" s="57">
        <f>MIN(SetUp!$B$54*L92^SetUp!$B$51,L92)</f>
        <v>1.3429492719500348E-2</v>
      </c>
      <c r="Q92" s="57">
        <f t="shared" si="31"/>
        <v>2.9979671878876553</v>
      </c>
      <c r="R92" s="57">
        <f>IF((H92+N92-O92)&gt;SetUp!$B$56,T91+H92+N92-O92-SetUp!$B$56,T91)</f>
        <v>0</v>
      </c>
      <c r="S92" s="57">
        <f>R92*SetUp!$B$65</f>
        <v>0</v>
      </c>
      <c r="T92" s="57">
        <f>IF((R92-S92)&lt;SetUp!$B$53,R92-S92,SetUp!$B$53)</f>
        <v>0</v>
      </c>
      <c r="U92" s="57">
        <f t="shared" si="32"/>
        <v>1.0912537171408216</v>
      </c>
      <c r="V92" s="57">
        <f>(L92-P92)/1000*SetUp!$B$13*1000000/SetUp!$B$48</f>
        <v>0.6334803721257446</v>
      </c>
      <c r="W92" s="57">
        <f t="shared" si="43"/>
        <v>2.4980018054066022E-16</v>
      </c>
      <c r="X92" s="57">
        <f>MAX((SetUp!$B$56*(1-($H92/SetUp!$B$56)^2)*TANH(($B92-$D92)/SetUp!$B$56))/(1+$H92/SetUp!$B$56*TANH(($B92-$D92)/SetUp!$B$56)),0)</f>
        <v>0</v>
      </c>
      <c r="AK92" s="65">
        <v>61</v>
      </c>
      <c r="AL92" s="66">
        <f t="shared" si="23"/>
        <v>65.183666666666667</v>
      </c>
      <c r="AM92" s="66">
        <f t="shared" si="24"/>
        <v>84.236949528853231</v>
      </c>
      <c r="AN92" s="67">
        <f t="shared" si="25"/>
        <v>0.29230148956824403</v>
      </c>
      <c r="AP92" s="64">
        <v>26754</v>
      </c>
      <c r="AQ92" s="55">
        <v>3</v>
      </c>
      <c r="AR92" s="55">
        <v>91</v>
      </c>
      <c r="AS92" s="66">
        <f t="shared" si="33"/>
        <v>0.45</v>
      </c>
      <c r="AT92" s="66">
        <f t="shared" si="34"/>
        <v>0.6334803721257446</v>
      </c>
      <c r="AU92" s="55" t="str">
        <f>IF(OR($AP92&lt;SetUp!$B$97,$AP92&gt;SetUp!$B$98),"Não","Sim")</f>
        <v>Sim</v>
      </c>
      <c r="AV92" s="68">
        <f t="shared" si="35"/>
        <v>0.67082039324993692</v>
      </c>
      <c r="AW92" s="68">
        <f t="shared" si="36"/>
        <v>0.7959148020521698</v>
      </c>
      <c r="AX92" s="68">
        <f t="shared" si="37"/>
        <v>-0.34678748622465633</v>
      </c>
      <c r="AY92" s="68">
        <f t="shared" si="38"/>
        <v>-0.1982668368334809</v>
      </c>
      <c r="AZ92" s="68">
        <f t="shared" si="39"/>
        <v>0.18348037212574458</v>
      </c>
      <c r="BA92" s="68">
        <f t="shared" si="40"/>
        <v>0.12509440880223288</v>
      </c>
      <c r="BB92" s="68">
        <f t="shared" si="41"/>
        <v>0.14852064939117543</v>
      </c>
    </row>
    <row r="93" spans="1:54" x14ac:dyDescent="0.3">
      <c r="A93" s="64">
        <v>26755</v>
      </c>
      <c r="B93" s="57">
        <v>0.29199999999999998</v>
      </c>
      <c r="C93" s="57">
        <v>0.61699999999999999</v>
      </c>
      <c r="D93" s="57">
        <v>4.2549999999999999</v>
      </c>
      <c r="E93" s="57">
        <f t="shared" si="26"/>
        <v>0.29199999999999998</v>
      </c>
      <c r="F93" s="57">
        <f t="shared" si="27"/>
        <v>3.9630000000000001</v>
      </c>
      <c r="G93" s="57">
        <f t="shared" si="28"/>
        <v>0</v>
      </c>
      <c r="H93" s="57">
        <f>IF(Q92&gt;SetUp!$B$56,SetUp!$B$56,Q92)</f>
        <v>2.9979671878876553</v>
      </c>
      <c r="I93" s="57">
        <f t="shared" si="42"/>
        <v>1.0912537171408216</v>
      </c>
      <c r="J93" s="57">
        <f>MIN(F93,H93,(1-EXP(-SetUp!$B$52*H93/SetUp!$B$56))*F93)</f>
        <v>1.4822301358391825</v>
      </c>
      <c r="K93" s="57">
        <f t="shared" si="29"/>
        <v>1.5157370520484728</v>
      </c>
      <c r="L93" s="57">
        <f>IF(I93&lt;=0,0,MIN(SetUp!$B$50*I93^SetUp!$B$55,I93))</f>
        <v>2.3672224878101573E-2</v>
      </c>
      <c r="M93" s="57">
        <f t="shared" si="30"/>
        <v>1.06758149226272</v>
      </c>
      <c r="N93" s="57">
        <f>IF(SetUp!$B$62=0,X93,(B93-E93)*(1-(H93/SetUp!$B$66/SetUp!$B$56)))</f>
        <v>0</v>
      </c>
      <c r="O93" s="57">
        <f>K93*SetUp!$B$65</f>
        <v>0</v>
      </c>
      <c r="P93" s="57">
        <f>MIN(SetUp!$B$54*L93^SetUp!$B$51,L93)</f>
        <v>1.2948492770247417E-2</v>
      </c>
      <c r="Q93" s="57">
        <f t="shared" si="31"/>
        <v>1.5157370520484728</v>
      </c>
      <c r="R93" s="57">
        <f>IF((H93+N93-O93)&gt;SetUp!$B$56,T92+H93+N93-O93-SetUp!$B$56,T92)</f>
        <v>0</v>
      </c>
      <c r="S93" s="57">
        <f>R93*SetUp!$B$65</f>
        <v>0</v>
      </c>
      <c r="T93" s="57">
        <f>IF((R93-S93)&lt;SetUp!$B$53,R93-S93,SetUp!$B$53)</f>
        <v>0</v>
      </c>
      <c r="U93" s="57">
        <f t="shared" si="32"/>
        <v>1.06758149226272</v>
      </c>
      <c r="V93" s="57">
        <f>(L93-P93)/1000*SetUp!$B$13*1000000/SetUp!$B$48</f>
        <v>0.60994103553100187</v>
      </c>
      <c r="W93" s="57">
        <f t="shared" si="43"/>
        <v>-3.8163916471489756E-17</v>
      </c>
      <c r="X93" s="57">
        <f>MAX((SetUp!$B$56*(1-($H93/SetUp!$B$56)^2)*TANH(($B93-$D93)/SetUp!$B$56))/(1+$H93/SetUp!$B$56*TANH(($B93-$D93)/SetUp!$B$56)),0)</f>
        <v>0</v>
      </c>
      <c r="AK93" s="65">
        <v>62</v>
      </c>
      <c r="AL93" s="66">
        <f t="shared" si="23"/>
        <v>59.285000000000004</v>
      </c>
      <c r="AM93" s="66">
        <f t="shared" si="24"/>
        <v>91.634727752846857</v>
      </c>
      <c r="AN93" s="67">
        <f t="shared" si="25"/>
        <v>0.54566463275443788</v>
      </c>
      <c r="AP93" s="64">
        <v>26755</v>
      </c>
      <c r="AQ93" s="55">
        <v>4</v>
      </c>
      <c r="AR93" s="55">
        <v>92</v>
      </c>
      <c r="AS93" s="66">
        <f t="shared" si="33"/>
        <v>0.61699999999999999</v>
      </c>
      <c r="AT93" s="66">
        <f t="shared" si="34"/>
        <v>0.60994103553100187</v>
      </c>
      <c r="AU93" s="55" t="str">
        <f>IF(OR($AP93&lt;SetUp!$B$97,$AP93&gt;SetUp!$B$98),"Não","Sim")</f>
        <v>Sim</v>
      </c>
      <c r="AV93" s="68">
        <f t="shared" si="35"/>
        <v>0.78549347546621928</v>
      </c>
      <c r="AW93" s="68">
        <f t="shared" si="36"/>
        <v>0.78098721854522168</v>
      </c>
      <c r="AX93" s="68">
        <f t="shared" si="37"/>
        <v>-0.20971483596675833</v>
      </c>
      <c r="AY93" s="68">
        <f t="shared" si="38"/>
        <v>-0.21471214725360205</v>
      </c>
      <c r="AZ93" s="68">
        <f t="shared" si="39"/>
        <v>-7.058964468998119E-3</v>
      </c>
      <c r="BA93" s="68">
        <f t="shared" si="40"/>
        <v>-4.5062569209975978E-3</v>
      </c>
      <c r="BB93" s="68">
        <f t="shared" si="41"/>
        <v>-4.9973112868437197E-3</v>
      </c>
    </row>
    <row r="94" spans="1:54" x14ac:dyDescent="0.3">
      <c r="A94" s="64">
        <v>26756</v>
      </c>
      <c r="B94" s="57">
        <v>0.52300000000000002</v>
      </c>
      <c r="C94" s="57">
        <v>0.58699999999999997</v>
      </c>
      <c r="D94" s="57">
        <v>4.2549999999999999</v>
      </c>
      <c r="E94" s="57">
        <f t="shared" si="26"/>
        <v>0.52300000000000002</v>
      </c>
      <c r="F94" s="57">
        <f t="shared" si="27"/>
        <v>3.7319999999999998</v>
      </c>
      <c r="G94" s="57">
        <f t="shared" si="28"/>
        <v>0</v>
      </c>
      <c r="H94" s="57">
        <f>IF(Q93&gt;SetUp!$B$56,SetUp!$B$56,Q93)</f>
        <v>1.5157370520484728</v>
      </c>
      <c r="I94" s="57">
        <f t="shared" si="42"/>
        <v>1.06758149226272</v>
      </c>
      <c r="J94" s="57">
        <f>MIN(F94,H94,(1-EXP(-SetUp!$B$52*H94/SetUp!$B$56))*F94)</f>
        <v>0.78699543083197865</v>
      </c>
      <c r="K94" s="57">
        <f t="shared" si="29"/>
        <v>0.72874162121649411</v>
      </c>
      <c r="L94" s="57">
        <f>IF(I94&lt;=0,0,MIN(SetUp!$B$50*I94^SetUp!$B$55,I94))</f>
        <v>2.2822571590131277E-2</v>
      </c>
      <c r="M94" s="57">
        <f t="shared" si="30"/>
        <v>1.0447589206725887</v>
      </c>
      <c r="N94" s="57">
        <f>IF(SetUp!$B$62=0,X94,(B94-E94)*(1-(H94/SetUp!$B$66/SetUp!$B$56)))</f>
        <v>0</v>
      </c>
      <c r="O94" s="57">
        <f>K94*SetUp!$B$65</f>
        <v>0</v>
      </c>
      <c r="P94" s="57">
        <f>MIN(SetUp!$B$54*L94^SetUp!$B$51,L94)</f>
        <v>1.2491505242684116E-2</v>
      </c>
      <c r="Q94" s="57">
        <f t="shared" si="31"/>
        <v>0.72874162121649411</v>
      </c>
      <c r="R94" s="57">
        <f>IF((H94+N94-O94)&gt;SetUp!$B$56,T93+H94+N94-O94-SetUp!$B$56,T93)</f>
        <v>0</v>
      </c>
      <c r="S94" s="57">
        <f>R94*SetUp!$B$65</f>
        <v>0</v>
      </c>
      <c r="T94" s="57">
        <f>IF((R94-S94)&lt;SetUp!$B$53,R94-S94,SetUp!$B$53)</f>
        <v>0</v>
      </c>
      <c r="U94" s="57">
        <f t="shared" si="32"/>
        <v>1.0447589206725887</v>
      </c>
      <c r="V94" s="57">
        <f>(L94-P94)/1000*SetUp!$B$13*1000000/SetUp!$B$48</f>
        <v>0.58760711688109479</v>
      </c>
      <c r="W94" s="57">
        <f t="shared" si="43"/>
        <v>-1.8041124150158794E-16</v>
      </c>
      <c r="X94" s="57">
        <f>MAX((SetUp!$B$56*(1-($H94/SetUp!$B$56)^2)*TANH(($B94-$D94)/SetUp!$B$56))/(1+$H94/SetUp!$B$56*TANH(($B94-$D94)/SetUp!$B$56)),0)</f>
        <v>0</v>
      </c>
      <c r="AK94" s="65">
        <v>63</v>
      </c>
      <c r="AL94" s="66">
        <f t="shared" si="23"/>
        <v>54.435333333333325</v>
      </c>
      <c r="AM94" s="66">
        <f t="shared" si="24"/>
        <v>117.00613048483802</v>
      </c>
      <c r="AN94" s="67">
        <f t="shared" si="25"/>
        <v>1.1494518967736282</v>
      </c>
      <c r="AP94" s="64">
        <v>26756</v>
      </c>
      <c r="AQ94" s="55">
        <v>4</v>
      </c>
      <c r="AR94" s="55">
        <v>93</v>
      </c>
      <c r="AS94" s="66">
        <f t="shared" si="33"/>
        <v>0.58699999999999997</v>
      </c>
      <c r="AT94" s="66">
        <f t="shared" si="34"/>
        <v>0.58760711688109479</v>
      </c>
      <c r="AU94" s="55" t="str">
        <f>IF(OR($AP94&lt;SetUp!$B$97,$AP94&gt;SetUp!$B$98),"Não","Sim")</f>
        <v>Sim</v>
      </c>
      <c r="AV94" s="68">
        <f t="shared" si="35"/>
        <v>0.76615925237511817</v>
      </c>
      <c r="AW94" s="68">
        <f t="shared" si="36"/>
        <v>0.76655535800168717</v>
      </c>
      <c r="AX94" s="68">
        <f t="shared" si="37"/>
        <v>-0.23136189875238555</v>
      </c>
      <c r="AY94" s="68">
        <f t="shared" si="38"/>
        <v>-0.2309129528350311</v>
      </c>
      <c r="AZ94" s="68">
        <f t="shared" si="39"/>
        <v>6.0711688109482687E-4</v>
      </c>
      <c r="BA94" s="68">
        <f t="shared" si="40"/>
        <v>3.9610562656899884E-4</v>
      </c>
      <c r="BB94" s="68">
        <f t="shared" si="41"/>
        <v>4.4894591735444855E-4</v>
      </c>
    </row>
    <row r="95" spans="1:54" x14ac:dyDescent="0.3">
      <c r="A95" s="64">
        <v>26757</v>
      </c>
      <c r="B95" s="57">
        <v>0.80800000000000005</v>
      </c>
      <c r="C95" s="57">
        <v>0.502</v>
      </c>
      <c r="D95" s="57">
        <v>4.2549999999999999</v>
      </c>
      <c r="E95" s="57">
        <f t="shared" si="26"/>
        <v>0.80800000000000005</v>
      </c>
      <c r="F95" s="57">
        <f t="shared" si="27"/>
        <v>3.4470000000000001</v>
      </c>
      <c r="G95" s="57">
        <f t="shared" si="28"/>
        <v>0</v>
      </c>
      <c r="H95" s="57">
        <f>IF(Q94&gt;SetUp!$B$56,SetUp!$B$56,Q94)</f>
        <v>0.72874162121649411</v>
      </c>
      <c r="I95" s="57">
        <f t="shared" si="42"/>
        <v>1.0447589206725887</v>
      </c>
      <c r="J95" s="57">
        <f>MIN(F95,H95,(1-EXP(-SetUp!$B$52*H95/SetUp!$B$56))*F95)</f>
        <v>0.37097429198801574</v>
      </c>
      <c r="K95" s="57">
        <f t="shared" si="29"/>
        <v>0.35776732922847837</v>
      </c>
      <c r="L95" s="57">
        <f>IF(I95&lt;=0,0,MIN(SetUp!$B$50*I95^SetUp!$B$55,I95))</f>
        <v>2.201521838100369E-2</v>
      </c>
      <c r="M95" s="57">
        <f t="shared" si="30"/>
        <v>1.0227437022915851</v>
      </c>
      <c r="N95" s="57">
        <f>IF(SetUp!$B$62=0,X95,(B95-E95)*(1-(H95/SetUp!$B$66/SetUp!$B$56)))</f>
        <v>0</v>
      </c>
      <c r="O95" s="57">
        <f>K95*SetUp!$B$65</f>
        <v>0</v>
      </c>
      <c r="P95" s="57">
        <f>MIN(SetUp!$B$54*L95^SetUp!$B$51,L95)</f>
        <v>1.2057000742393952E-2</v>
      </c>
      <c r="Q95" s="57">
        <f t="shared" si="31"/>
        <v>0.35776732922847837</v>
      </c>
      <c r="R95" s="57">
        <f>IF((H95+N95-O95)&gt;SetUp!$B$56,T94+H95+N95-O95-SetUp!$B$56,T94)</f>
        <v>0</v>
      </c>
      <c r="S95" s="57">
        <f>R95*SetUp!$B$65</f>
        <v>0</v>
      </c>
      <c r="T95" s="57">
        <f>IF((R95-S95)&lt;SetUp!$B$53,R95-S95,SetUp!$B$53)</f>
        <v>0</v>
      </c>
      <c r="U95" s="57">
        <f t="shared" si="32"/>
        <v>1.0227437022915851</v>
      </c>
      <c r="V95" s="57">
        <f>(L95-P95)/1000*SetUp!$B$13*1000000/SetUp!$B$48</f>
        <v>0.56640034620858493</v>
      </c>
      <c r="W95" s="57">
        <f t="shared" si="43"/>
        <v>1.2490009027033011E-16</v>
      </c>
      <c r="X95" s="57">
        <f>MAX((SetUp!$B$56*(1-($H95/SetUp!$B$56)^2)*TANH(($B95-$D95)/SetUp!$B$56))/(1+$H95/SetUp!$B$56*TANH(($B95-$D95)/SetUp!$B$56)),0)</f>
        <v>0</v>
      </c>
      <c r="AK95" s="65">
        <v>64</v>
      </c>
      <c r="AL95" s="66">
        <f t="shared" si="23"/>
        <v>174.15833333333333</v>
      </c>
      <c r="AM95" s="66">
        <f t="shared" si="24"/>
        <v>91.326049421937114</v>
      </c>
      <c r="AN95" s="67">
        <f t="shared" si="25"/>
        <v>-0.47561481742511824</v>
      </c>
      <c r="AP95" s="64">
        <v>26757</v>
      </c>
      <c r="AQ95" s="55">
        <v>4</v>
      </c>
      <c r="AR95" s="55">
        <v>94</v>
      </c>
      <c r="AS95" s="66">
        <f t="shared" si="33"/>
        <v>0.502</v>
      </c>
      <c r="AT95" s="66">
        <f t="shared" si="34"/>
        <v>0.56640034620858493</v>
      </c>
      <c r="AU95" s="55" t="str">
        <f>IF(OR($AP95&lt;SetUp!$B$97,$AP95&gt;SetUp!$B$98),"Não","Sim")</f>
        <v>Sim</v>
      </c>
      <c r="AV95" s="68">
        <f t="shared" si="35"/>
        <v>0.70851958335673404</v>
      </c>
      <c r="AW95" s="68">
        <f t="shared" si="36"/>
        <v>0.75259573889876952</v>
      </c>
      <c r="AX95" s="68">
        <f t="shared" si="37"/>
        <v>-0.29929628285498067</v>
      </c>
      <c r="AY95" s="68">
        <f t="shared" si="38"/>
        <v>-0.24687648985848501</v>
      </c>
      <c r="AZ95" s="68">
        <f t="shared" si="39"/>
        <v>6.4400346208584924E-2</v>
      </c>
      <c r="BA95" s="68">
        <f t="shared" si="40"/>
        <v>4.4076155542035478E-2</v>
      </c>
      <c r="BB95" s="68">
        <f t="shared" si="41"/>
        <v>5.2419792996495657E-2</v>
      </c>
    </row>
    <row r="96" spans="1:54" x14ac:dyDescent="0.3">
      <c r="A96" s="64">
        <v>26758</v>
      </c>
      <c r="B96" s="57">
        <v>0.70299999999999996</v>
      </c>
      <c r="C96" s="57">
        <v>0.40200000000000002</v>
      </c>
      <c r="D96" s="57">
        <v>4.2549999999999999</v>
      </c>
      <c r="E96" s="57">
        <f t="shared" si="26"/>
        <v>0.70299999999999996</v>
      </c>
      <c r="F96" s="57">
        <f t="shared" si="27"/>
        <v>3.552</v>
      </c>
      <c r="G96" s="57">
        <f t="shared" si="28"/>
        <v>0</v>
      </c>
      <c r="H96" s="57">
        <f>IF(Q95&gt;SetUp!$B$56,SetUp!$B$56,Q95)</f>
        <v>0.35776732922847837</v>
      </c>
      <c r="I96" s="57">
        <f t="shared" si="42"/>
        <v>1.0227437022915851</v>
      </c>
      <c r="J96" s="57">
        <f>MIN(F96,H96,(1-EXP(-SetUp!$B$52*H96/SetUp!$B$56))*F96)</f>
        <v>0.19311296359550612</v>
      </c>
      <c r="K96" s="57">
        <f t="shared" si="29"/>
        <v>0.16465436563297225</v>
      </c>
      <c r="L96" s="57">
        <f>IF(I96&lt;=0,0,MIN(SetUp!$B$50*I96^SetUp!$B$55,I96))</f>
        <v>2.1247485472140313E-2</v>
      </c>
      <c r="M96" s="57">
        <f t="shared" si="30"/>
        <v>1.0014962168194448</v>
      </c>
      <c r="N96" s="57">
        <f>IF(SetUp!$B$62=0,X96,(B96-E96)*(1-(H96/SetUp!$B$66/SetUp!$B$56)))</f>
        <v>0</v>
      </c>
      <c r="O96" s="57">
        <f>K96*SetUp!$B$65</f>
        <v>0</v>
      </c>
      <c r="P96" s="57">
        <f>MIN(SetUp!$B$54*L96^SetUp!$B$51,L96)</f>
        <v>1.1643567824372173E-2</v>
      </c>
      <c r="Q96" s="57">
        <f t="shared" si="31"/>
        <v>0.16465436563297225</v>
      </c>
      <c r="R96" s="57">
        <f>IF((H96+N96-O96)&gt;SetUp!$B$56,T95+H96+N96-O96-SetUp!$B$56,T95)</f>
        <v>0</v>
      </c>
      <c r="S96" s="57">
        <f>R96*SetUp!$B$65</f>
        <v>0</v>
      </c>
      <c r="T96" s="57">
        <f>IF((R96-S96)&lt;SetUp!$B$53,R96-S96,SetUp!$B$53)</f>
        <v>0</v>
      </c>
      <c r="U96" s="57">
        <f t="shared" si="32"/>
        <v>1.0014962168194448</v>
      </c>
      <c r="V96" s="57">
        <f>(L96-P96)/1000*SetUp!$B$13*1000000/SetUp!$B$48</f>
        <v>0.54624858363851148</v>
      </c>
      <c r="W96" s="57">
        <f t="shared" si="43"/>
        <v>-7.9797279894933126E-17</v>
      </c>
      <c r="X96" s="57">
        <f>MAX((SetUp!$B$56*(1-($H96/SetUp!$B$56)^2)*TANH(($B96-$D96)/SetUp!$B$56))/(1+$H96/SetUp!$B$56*TANH(($B96-$D96)/SetUp!$B$56)),0)</f>
        <v>0</v>
      </c>
      <c r="AK96" s="65">
        <v>65</v>
      </c>
      <c r="AL96" s="66">
        <f t="shared" ref="AL96:AL159" si="44">IFERROR(AVERAGEIFS($AS$3:$AS$2949,$AU$3:$AU$2949,"Sim",$AR$3:$AR$2949,AK96),0)</f>
        <v>90.327333333333328</v>
      </c>
      <c r="AM96" s="66">
        <f t="shared" ref="AM96:AM159" si="45">IFERROR(AVERAGEIFS($AT$3:$AT$2949,$AU$3:$AU$2949,"Sim",$AR$3:$AR$2949,AK96),0)</f>
        <v>84.278628941965849</v>
      </c>
      <c r="AN96" s="67">
        <f t="shared" ref="AN96:AN159" si="46">IFERROR((AM96-AL96)/AL96,"")</f>
        <v>-6.6964275022335207E-2</v>
      </c>
      <c r="AP96" s="64">
        <v>26758</v>
      </c>
      <c r="AQ96" s="55">
        <v>4</v>
      </c>
      <c r="AR96" s="55">
        <v>95</v>
      </c>
      <c r="AS96" s="66">
        <f t="shared" si="33"/>
        <v>0.40200000000000002</v>
      </c>
      <c r="AT96" s="66">
        <f t="shared" si="34"/>
        <v>0.54624858363851148</v>
      </c>
      <c r="AU96" s="55" t="str">
        <f>IF(OR($AP96&lt;SetUp!$B$97,$AP96&gt;SetUp!$B$98),"Não","Sim")</f>
        <v>Sim</v>
      </c>
      <c r="AV96" s="68">
        <f t="shared" si="35"/>
        <v>0.63403469936589429</v>
      </c>
      <c r="AW96" s="68">
        <f t="shared" si="36"/>
        <v>0.7390863167712628</v>
      </c>
      <c r="AX96" s="68">
        <f t="shared" si="37"/>
        <v>-0.39577394691552992</v>
      </c>
      <c r="AY96" s="68">
        <f t="shared" si="38"/>
        <v>-0.2626096760970848</v>
      </c>
      <c r="AZ96" s="68">
        <f t="shared" si="39"/>
        <v>0.14424858363851145</v>
      </c>
      <c r="BA96" s="68">
        <f t="shared" si="40"/>
        <v>0.1050516174053685</v>
      </c>
      <c r="BB96" s="68">
        <f t="shared" si="41"/>
        <v>0.13316427081844512</v>
      </c>
    </row>
    <row r="97" spans="1:54" x14ac:dyDescent="0.3">
      <c r="A97" s="64">
        <v>26759</v>
      </c>
      <c r="B97" s="57">
        <v>3.58</v>
      </c>
      <c r="C97" s="57">
        <v>0.33600000000000002</v>
      </c>
      <c r="D97" s="57">
        <v>4.2549999999999999</v>
      </c>
      <c r="E97" s="57">
        <f t="shared" si="26"/>
        <v>3.58</v>
      </c>
      <c r="F97" s="57">
        <f t="shared" si="27"/>
        <v>0.67499999999999982</v>
      </c>
      <c r="G97" s="57">
        <f t="shared" si="28"/>
        <v>0</v>
      </c>
      <c r="H97" s="57">
        <f>IF(Q96&gt;SetUp!$B$56,SetUp!$B$56,Q96)</f>
        <v>0.16465436563297225</v>
      </c>
      <c r="I97" s="57">
        <f t="shared" si="42"/>
        <v>1.0014962168194448</v>
      </c>
      <c r="J97" s="57">
        <f>MIN(F97,H97,(1-EXP(-SetUp!$B$52*H97/SetUp!$B$56))*F97)</f>
        <v>1.7144405336585671E-2</v>
      </c>
      <c r="K97" s="57">
        <f t="shared" si="29"/>
        <v>0.14750996029638658</v>
      </c>
      <c r="L97" s="57">
        <f>IF(I97&lt;=0,0,MIN(SetUp!$B$50*I97^SetUp!$B$55,I97))</f>
        <v>2.0516898322566934E-2</v>
      </c>
      <c r="M97" s="57">
        <f t="shared" si="30"/>
        <v>0.98097931849687781</v>
      </c>
      <c r="N97" s="57">
        <f>IF(SetUp!$B$62=0,X97,(B97-E97)*(1-(H97/SetUp!$B$66/SetUp!$B$56)))</f>
        <v>0</v>
      </c>
      <c r="O97" s="57">
        <f>K97*SetUp!$B$65</f>
        <v>0</v>
      </c>
      <c r="P97" s="57">
        <f>MIN(SetUp!$B$54*L97^SetUp!$B$51,L97)</f>
        <v>1.1249902352390113E-2</v>
      </c>
      <c r="Q97" s="57">
        <f t="shared" si="31"/>
        <v>0.14750996029638658</v>
      </c>
      <c r="R97" s="57">
        <f>IF((H97+N97-O97)&gt;SetUp!$B$56,T96+H97+N97-O97-SetUp!$B$56,T96)</f>
        <v>0</v>
      </c>
      <c r="S97" s="57">
        <f>R97*SetUp!$B$65</f>
        <v>0</v>
      </c>
      <c r="T97" s="57">
        <f>IF((R97-S97)&lt;SetUp!$B$53,R97-S97,SetUp!$B$53)</f>
        <v>0</v>
      </c>
      <c r="U97" s="57">
        <f t="shared" si="32"/>
        <v>0.98097931849687781</v>
      </c>
      <c r="V97" s="57">
        <f>(L97-P97)/1000*SetUp!$B$13*1000000/SetUp!$B$48</f>
        <v>0.52708525926076244</v>
      </c>
      <c r="W97" s="57">
        <f t="shared" si="43"/>
        <v>-2.7408630920433552E-16</v>
      </c>
      <c r="X97" s="57">
        <f>MAX((SetUp!$B$56*(1-($H97/SetUp!$B$56)^2)*TANH(($B97-$D97)/SetUp!$B$56))/(1+$H97/SetUp!$B$56*TANH(($B97-$D97)/SetUp!$B$56)),0)</f>
        <v>0</v>
      </c>
      <c r="AK97" s="65">
        <v>66</v>
      </c>
      <c r="AL97" s="66">
        <f t="shared" si="44"/>
        <v>78.850000000000009</v>
      </c>
      <c r="AM97" s="66">
        <f t="shared" si="45"/>
        <v>114.46068214582154</v>
      </c>
      <c r="AN97" s="67">
        <f t="shared" si="46"/>
        <v>0.45162564547649364</v>
      </c>
      <c r="AP97" s="64">
        <v>26759</v>
      </c>
      <c r="AQ97" s="55">
        <v>4</v>
      </c>
      <c r="AR97" s="55">
        <v>96</v>
      </c>
      <c r="AS97" s="66">
        <f t="shared" si="33"/>
        <v>0.33600000000000002</v>
      </c>
      <c r="AT97" s="66">
        <f t="shared" si="34"/>
        <v>0.52708525926076244</v>
      </c>
      <c r="AU97" s="55" t="str">
        <f>IF(OR($AP97&lt;SetUp!$B$97,$AP97&gt;SetUp!$B$98),"Não","Sim")</f>
        <v>Sim</v>
      </c>
      <c r="AV97" s="68">
        <f t="shared" si="35"/>
        <v>0.57965506984757753</v>
      </c>
      <c r="AW97" s="68">
        <f t="shared" si="36"/>
        <v>0.72600637687334568</v>
      </c>
      <c r="AX97" s="68">
        <f t="shared" si="37"/>
        <v>-0.4736607226101559</v>
      </c>
      <c r="AY97" s="68">
        <f t="shared" si="38"/>
        <v>-0.27811912931952854</v>
      </c>
      <c r="AZ97" s="68">
        <f t="shared" si="39"/>
        <v>0.19108525926076242</v>
      </c>
      <c r="BA97" s="68">
        <f t="shared" si="40"/>
        <v>0.14635130702576815</v>
      </c>
      <c r="BB97" s="68">
        <f t="shared" si="41"/>
        <v>0.19554159329062737</v>
      </c>
    </row>
    <row r="98" spans="1:54" x14ac:dyDescent="0.3">
      <c r="A98" s="64">
        <v>26760</v>
      </c>
      <c r="B98" s="57">
        <v>18.890999999999998</v>
      </c>
      <c r="C98" s="57">
        <v>0.379</v>
      </c>
      <c r="D98" s="57">
        <v>4.2549999999999999</v>
      </c>
      <c r="E98" s="57">
        <f t="shared" si="26"/>
        <v>4.2549999999999999</v>
      </c>
      <c r="F98" s="57">
        <f t="shared" si="27"/>
        <v>0</v>
      </c>
      <c r="G98" s="57">
        <f t="shared" si="28"/>
        <v>0.25744338920404886</v>
      </c>
      <c r="H98" s="57">
        <f>IF(Q97&gt;SetUp!$B$56,SetUp!$B$56,Q97)</f>
        <v>0.14750996029638658</v>
      </c>
      <c r="I98" s="57">
        <f t="shared" si="42"/>
        <v>1.2384227077009267</v>
      </c>
      <c r="J98" s="57">
        <f>MIN(F98,H98,(1-EXP(-SetUp!$B$52*H98/SetUp!$B$56))*F98)</f>
        <v>0</v>
      </c>
      <c r="K98" s="57">
        <f t="shared" si="29"/>
        <v>0.14750996029638658</v>
      </c>
      <c r="L98" s="57">
        <f>IF(I98&lt;=0,0,MIN(SetUp!$B$50*I98^SetUp!$B$55,I98))</f>
        <v>2.9228802906688039E-2</v>
      </c>
      <c r="M98" s="57">
        <f t="shared" si="30"/>
        <v>1.2091939047942386</v>
      </c>
      <c r="N98" s="57">
        <f>IF(SetUp!$B$62=0,X98,(B98-E98)*(1-(H98/SetUp!$B$66/SetUp!$B$56)))</f>
        <v>14.37855661079595</v>
      </c>
      <c r="O98" s="57">
        <f>K98*SetUp!$B$65</f>
        <v>0</v>
      </c>
      <c r="P98" s="57">
        <f>MIN(SetUp!$B$54*L98^SetUp!$B$51,L98)</f>
        <v>1.5930644818773397E-2</v>
      </c>
      <c r="Q98" s="57">
        <f t="shared" si="31"/>
        <v>14.526066571092336</v>
      </c>
      <c r="R98" s="57">
        <f>IF((H98+N98-O98)&gt;SetUp!$B$56,T97+H98+N98-O98-SetUp!$B$56,T97)</f>
        <v>0</v>
      </c>
      <c r="S98" s="57">
        <f>R98*SetUp!$B$65</f>
        <v>0</v>
      </c>
      <c r="T98" s="57">
        <f>IF((R98-S98)&lt;SetUp!$B$53,R98-S98,SetUp!$B$53)</f>
        <v>0</v>
      </c>
      <c r="U98" s="57">
        <f t="shared" si="32"/>
        <v>1.2091939047942386</v>
      </c>
      <c r="V98" s="57">
        <f>(L98-P98)/1000*SetUp!$B$13*1000000/SetUp!$B$48</f>
        <v>0.7563684203615072</v>
      </c>
      <c r="W98" s="57">
        <f t="shared" si="43"/>
        <v>4.2674197509029455E-16</v>
      </c>
      <c r="X98" s="57">
        <f>MAX((SetUp!$B$56*(1-($H98/SetUp!$B$56)^2)*TANH(($B98-$D98)/SetUp!$B$56))/(1+$H98/SetUp!$B$56*TANH(($B98-$D98)/SetUp!$B$56)),0)</f>
        <v>14.37855661079595</v>
      </c>
      <c r="AK98" s="65">
        <v>67</v>
      </c>
      <c r="AL98" s="66">
        <f t="shared" si="44"/>
        <v>280.01366666666667</v>
      </c>
      <c r="AM98" s="66">
        <f t="shared" si="45"/>
        <v>157.67458848583564</v>
      </c>
      <c r="AN98" s="67">
        <f t="shared" si="46"/>
        <v>-0.43690395414330141</v>
      </c>
      <c r="AP98" s="64">
        <v>26760</v>
      </c>
      <c r="AQ98" s="55">
        <v>4</v>
      </c>
      <c r="AR98" s="55">
        <v>97</v>
      </c>
      <c r="AS98" s="66">
        <f t="shared" si="33"/>
        <v>0.379</v>
      </c>
      <c r="AT98" s="66">
        <f t="shared" si="34"/>
        <v>0.7563684203615072</v>
      </c>
      <c r="AU98" s="55" t="str">
        <f>IF(OR($AP98&lt;SetUp!$B$97,$AP98&gt;SetUp!$B$98),"Não","Sim")</f>
        <v>Sim</v>
      </c>
      <c r="AV98" s="68">
        <f t="shared" si="35"/>
        <v>0.61562975886485538</v>
      </c>
      <c r="AW98" s="68">
        <f t="shared" si="36"/>
        <v>0.86969444080177216</v>
      </c>
      <c r="AX98" s="68">
        <f t="shared" si="37"/>
        <v>-0.42136079003192767</v>
      </c>
      <c r="AY98" s="68">
        <f t="shared" si="38"/>
        <v>-0.12126661196481267</v>
      </c>
      <c r="AZ98" s="68">
        <f t="shared" si="39"/>
        <v>0.3773684203615072</v>
      </c>
      <c r="BA98" s="68">
        <f t="shared" si="40"/>
        <v>0.25406468193691678</v>
      </c>
      <c r="BB98" s="68">
        <f t="shared" si="41"/>
        <v>0.30009417806711502</v>
      </c>
    </row>
    <row r="99" spans="1:54" x14ac:dyDescent="0.3">
      <c r="A99" s="64">
        <v>26761</v>
      </c>
      <c r="B99" s="57">
        <v>9.9550000000000001</v>
      </c>
      <c r="C99" s="57">
        <v>0.61699999999999999</v>
      </c>
      <c r="D99" s="57">
        <v>4.2549999999999999</v>
      </c>
      <c r="E99" s="57">
        <f t="shared" si="26"/>
        <v>4.2549999999999999</v>
      </c>
      <c r="F99" s="57">
        <f t="shared" si="27"/>
        <v>0</v>
      </c>
      <c r="G99" s="57">
        <f t="shared" si="28"/>
        <v>0.41444970589668362</v>
      </c>
      <c r="H99" s="57">
        <f>IF(Q98&gt;SetUp!$B$56,SetUp!$B$56,Q98)</f>
        <v>14.526066571092336</v>
      </c>
      <c r="I99" s="57">
        <f t="shared" si="42"/>
        <v>1.6236436106909222</v>
      </c>
      <c r="J99" s="57">
        <f>MIN(F99,H99,(1-EXP(-SetUp!$B$52*H99/SetUp!$B$56))*F99)</f>
        <v>0</v>
      </c>
      <c r="K99" s="57">
        <f t="shared" si="29"/>
        <v>14.526066571092336</v>
      </c>
      <c r="L99" s="57">
        <f>IF(I99&lt;=0,0,MIN(SetUp!$B$50*I99^SetUp!$B$55,I99))</f>
        <v>4.5903665282239312E-2</v>
      </c>
      <c r="M99" s="57">
        <f t="shared" si="30"/>
        <v>1.5777399454086829</v>
      </c>
      <c r="N99" s="57">
        <f>IF(SetUp!$B$62=0,X99,(B99-E99)*(1-(H99/SetUp!$B$66/SetUp!$B$56)))</f>
        <v>5.2855502941033166</v>
      </c>
      <c r="O99" s="57">
        <f>K99*SetUp!$B$65</f>
        <v>0</v>
      </c>
      <c r="P99" s="57">
        <f>MIN(SetUp!$B$54*L99^SetUp!$B$51,L99)</f>
        <v>2.4827599778915514E-2</v>
      </c>
      <c r="Q99" s="57">
        <f t="shared" si="31"/>
        <v>19.811616865195653</v>
      </c>
      <c r="R99" s="57">
        <f>IF((H99+N99-O99)&gt;SetUp!$B$56,T98+H99+N99-O99-SetUp!$B$56,T98)</f>
        <v>0</v>
      </c>
      <c r="S99" s="57">
        <f>R99*SetUp!$B$65</f>
        <v>0</v>
      </c>
      <c r="T99" s="57">
        <f>IF((R99-S99)&lt;SetUp!$B$53,R99-S99,SetUp!$B$53)</f>
        <v>0</v>
      </c>
      <c r="U99" s="57">
        <f t="shared" si="32"/>
        <v>1.5777399454086829</v>
      </c>
      <c r="V99" s="57">
        <f>(L99-P99)/1000*SetUp!$B$13*1000000/SetUp!$B$48</f>
        <v>1.19875777282811</v>
      </c>
      <c r="W99" s="57">
        <f t="shared" si="43"/>
        <v>1.0963452368173421E-15</v>
      </c>
      <c r="X99" s="57">
        <f>MAX((SetUp!$B$56*(1-($H99/SetUp!$B$56)^2)*TANH(($B99-$D99)/SetUp!$B$56))/(1+$H99/SetUp!$B$56*TANH(($B99-$D99)/SetUp!$B$56)),0)</f>
        <v>5.2855502941033166</v>
      </c>
      <c r="AK99" s="65">
        <v>68</v>
      </c>
      <c r="AL99" s="66">
        <f t="shared" si="44"/>
        <v>253.23000000000002</v>
      </c>
      <c r="AM99" s="66">
        <f t="shared" si="45"/>
        <v>101.69607328998579</v>
      </c>
      <c r="AN99" s="67">
        <f t="shared" si="46"/>
        <v>-0.59840432298706392</v>
      </c>
      <c r="AP99" s="64">
        <v>26761</v>
      </c>
      <c r="AQ99" s="55">
        <v>4</v>
      </c>
      <c r="AR99" s="55">
        <v>98</v>
      </c>
      <c r="AS99" s="66">
        <f t="shared" si="33"/>
        <v>0.61699999999999999</v>
      </c>
      <c r="AT99" s="66">
        <f t="shared" si="34"/>
        <v>1.19875777282811</v>
      </c>
      <c r="AU99" s="55" t="str">
        <f>IF(OR($AP99&lt;SetUp!$B$97,$AP99&gt;SetUp!$B$98),"Não","Sim")</f>
        <v>Sim</v>
      </c>
      <c r="AV99" s="68">
        <f t="shared" si="35"/>
        <v>0.78549347546621928</v>
      </c>
      <c r="AW99" s="68">
        <f t="shared" si="36"/>
        <v>1.0948779716608195</v>
      </c>
      <c r="AX99" s="68">
        <f t="shared" si="37"/>
        <v>-0.20971483596675833</v>
      </c>
      <c r="AY99" s="68">
        <f t="shared" si="38"/>
        <v>7.8731436183235401E-2</v>
      </c>
      <c r="AZ99" s="68">
        <f t="shared" si="39"/>
        <v>0.58175777282811003</v>
      </c>
      <c r="BA99" s="68">
        <f t="shared" si="40"/>
        <v>0.30938449619460018</v>
      </c>
      <c r="BB99" s="68">
        <f t="shared" si="41"/>
        <v>0.28844627214999374</v>
      </c>
    </row>
    <row r="100" spans="1:54" x14ac:dyDescent="0.3">
      <c r="A100" s="64">
        <v>26762</v>
      </c>
      <c r="B100" s="57">
        <v>2.56</v>
      </c>
      <c r="C100" s="57">
        <v>0.52900000000000003</v>
      </c>
      <c r="D100" s="57">
        <v>4.2549999999999999</v>
      </c>
      <c r="E100" s="57">
        <f t="shared" si="26"/>
        <v>2.56</v>
      </c>
      <c r="F100" s="57">
        <f t="shared" si="27"/>
        <v>1.6949999999999998</v>
      </c>
      <c r="G100" s="57">
        <f t="shared" si="28"/>
        <v>0</v>
      </c>
      <c r="H100" s="57">
        <f>IF(Q99&gt;SetUp!$B$56,SetUp!$B$56,Q99)</f>
        <v>19.811616865195653</v>
      </c>
      <c r="I100" s="57">
        <f t="shared" si="42"/>
        <v>1.5777399454086829</v>
      </c>
      <c r="J100" s="57">
        <f>MIN(F100,H100,(1-EXP(-SetUp!$B$52*H100/SetUp!$B$56))*F100)</f>
        <v>1.6183022107494169</v>
      </c>
      <c r="K100" s="57">
        <f t="shared" si="29"/>
        <v>18.193314654446237</v>
      </c>
      <c r="L100" s="57">
        <f>IF(I100&lt;=0,0,MIN(SetUp!$B$50*I100^SetUp!$B$55,I100))</f>
        <v>4.3761132542042759E-2</v>
      </c>
      <c r="M100" s="57">
        <f t="shared" si="30"/>
        <v>1.5339788128666401</v>
      </c>
      <c r="N100" s="57">
        <f>IF(SetUp!$B$62=0,X100,(B100-E100)*(1-(H100/SetUp!$B$66/SetUp!$B$56)))</f>
        <v>0</v>
      </c>
      <c r="O100" s="57">
        <f>K100*SetUp!$B$65</f>
        <v>0</v>
      </c>
      <c r="P100" s="57">
        <f>MIN(SetUp!$B$54*L100^SetUp!$B$51,L100)</f>
        <v>2.3688036963379434E-2</v>
      </c>
      <c r="Q100" s="57">
        <f t="shared" si="31"/>
        <v>18.193314654446237</v>
      </c>
      <c r="R100" s="57">
        <f>IF((H100+N100-O100)&gt;SetUp!$B$56,T99+H100+N100-O100-SetUp!$B$56,T99)</f>
        <v>0</v>
      </c>
      <c r="S100" s="57">
        <f>R100*SetUp!$B$65</f>
        <v>0</v>
      </c>
      <c r="T100" s="57">
        <f>IF((R100-S100)&lt;SetUp!$B$53,R100-S100,SetUp!$B$53)</f>
        <v>0</v>
      </c>
      <c r="U100" s="57">
        <f t="shared" si="32"/>
        <v>1.5339788128666401</v>
      </c>
      <c r="V100" s="57">
        <f>(L100-P100)/1000*SetUp!$B$13*1000000/SetUp!$B$48</f>
        <v>1.1417111673831821</v>
      </c>
      <c r="W100" s="57">
        <f t="shared" si="43"/>
        <v>1.457167719820518E-16</v>
      </c>
      <c r="X100" s="57">
        <f>MAX((SetUp!$B$56*(1-($H100/SetUp!$B$56)^2)*TANH(($B100-$D100)/SetUp!$B$56))/(1+$H100/SetUp!$B$56*TANH(($B100-$D100)/SetUp!$B$56)),0)</f>
        <v>0</v>
      </c>
      <c r="AK100" s="65">
        <v>69</v>
      </c>
      <c r="AL100" s="66">
        <f t="shared" si="44"/>
        <v>97.122333333333344</v>
      </c>
      <c r="AM100" s="66">
        <f t="shared" si="45"/>
        <v>84.14589519613007</v>
      </c>
      <c r="AN100" s="67">
        <f t="shared" si="46"/>
        <v>-0.13360920904429746</v>
      </c>
      <c r="AP100" s="64">
        <v>26762</v>
      </c>
      <c r="AQ100" s="55">
        <v>4</v>
      </c>
      <c r="AR100" s="55">
        <v>99</v>
      </c>
      <c r="AS100" s="66">
        <f t="shared" si="33"/>
        <v>0.52900000000000003</v>
      </c>
      <c r="AT100" s="66">
        <f t="shared" si="34"/>
        <v>1.1417111673831821</v>
      </c>
      <c r="AU100" s="55" t="str">
        <f>IF(OR($AP100&lt;SetUp!$B$97,$AP100&gt;SetUp!$B$98),"Não","Sim")</f>
        <v>Sim</v>
      </c>
      <c r="AV100" s="68">
        <f t="shared" si="35"/>
        <v>0.72732386183872721</v>
      </c>
      <c r="AW100" s="68">
        <f t="shared" si="36"/>
        <v>1.068508852271792</v>
      </c>
      <c r="AX100" s="68">
        <f t="shared" si="37"/>
        <v>-0.27654432796481421</v>
      </c>
      <c r="AY100" s="68">
        <f t="shared" si="38"/>
        <v>5.7556249026131101E-2</v>
      </c>
      <c r="AZ100" s="68">
        <f t="shared" si="39"/>
        <v>0.6127111673831821</v>
      </c>
      <c r="BA100" s="68">
        <f t="shared" si="40"/>
        <v>0.34118499043306483</v>
      </c>
      <c r="BB100" s="68">
        <f t="shared" si="41"/>
        <v>0.33410057699094531</v>
      </c>
    </row>
    <row r="101" spans="1:54" x14ac:dyDescent="0.3">
      <c r="A101" s="64">
        <v>26763</v>
      </c>
      <c r="B101" s="57">
        <v>10.997</v>
      </c>
      <c r="C101" s="57">
        <v>0.86</v>
      </c>
      <c r="D101" s="57">
        <v>4.2549999999999999</v>
      </c>
      <c r="E101" s="57">
        <f t="shared" si="26"/>
        <v>4.2549999999999999</v>
      </c>
      <c r="F101" s="57">
        <f t="shared" si="27"/>
        <v>0</v>
      </c>
      <c r="G101" s="57">
        <f t="shared" si="28"/>
        <v>0.74652209534066127</v>
      </c>
      <c r="H101" s="57">
        <f>IF(Q100&gt;SetUp!$B$56,SetUp!$B$56,Q100)</f>
        <v>18.193314654446237</v>
      </c>
      <c r="I101" s="57">
        <f t="shared" si="42"/>
        <v>2.2805009082073013</v>
      </c>
      <c r="J101" s="57">
        <f>MIN(F101,H101,(1-EXP(-SetUp!$B$52*H101/SetUp!$B$56))*F101)</f>
        <v>0</v>
      </c>
      <c r="K101" s="57">
        <f t="shared" si="29"/>
        <v>18.193314654446237</v>
      </c>
      <c r="L101" s="57">
        <f>IF(I101&lt;=0,0,MIN(SetUp!$B$50*I101^SetUp!$B$55,I101))</f>
        <v>8.0862395013367686E-2</v>
      </c>
      <c r="M101" s="57">
        <f t="shared" si="30"/>
        <v>2.1996385131939338</v>
      </c>
      <c r="N101" s="57">
        <f>IF(SetUp!$B$62=0,X101,(B101-E101)*(1-(H101/SetUp!$B$66/SetUp!$B$56)))</f>
        <v>5.9954779046593387</v>
      </c>
      <c r="O101" s="57">
        <f>K101*SetUp!$B$65</f>
        <v>0</v>
      </c>
      <c r="P101" s="57">
        <f>MIN(SetUp!$B$54*L101^SetUp!$B$51,L101)</f>
        <v>4.3316240273233449E-2</v>
      </c>
      <c r="Q101" s="57">
        <f t="shared" si="31"/>
        <v>24.188792559105575</v>
      </c>
      <c r="R101" s="57">
        <f>IF((H101+N101-O101)&gt;SetUp!$B$56,T100+H101+N101-O101-SetUp!$B$56,T100)</f>
        <v>0</v>
      </c>
      <c r="S101" s="57">
        <f>R101*SetUp!$B$65</f>
        <v>0</v>
      </c>
      <c r="T101" s="57">
        <f>IF((R101-S101)&lt;SetUp!$B$53,R101-S101,SetUp!$B$53)</f>
        <v>0</v>
      </c>
      <c r="U101" s="57">
        <f t="shared" si="32"/>
        <v>2.1996385131939338</v>
      </c>
      <c r="V101" s="57">
        <f>(L101-P101)/1000*SetUp!$B$13*1000000/SetUp!$B$48</f>
        <v>2.135538287610883</v>
      </c>
      <c r="W101" s="57">
        <f t="shared" si="43"/>
        <v>1.9012569296705806E-15</v>
      </c>
      <c r="X101" s="57">
        <f>MAX((SetUp!$B$56*(1-($H101/SetUp!$B$56)^2)*TANH(($B101-$D101)/SetUp!$B$56))/(1+$H101/SetUp!$B$56*TANH(($B101-$D101)/SetUp!$B$56)),0)</f>
        <v>5.9954779046593387</v>
      </c>
      <c r="AK101" s="65">
        <v>70</v>
      </c>
      <c r="AL101" s="66">
        <f t="shared" si="44"/>
        <v>123.05766666666666</v>
      </c>
      <c r="AM101" s="66">
        <f t="shared" si="45"/>
        <v>69.234521930931365</v>
      </c>
      <c r="AN101" s="67">
        <f t="shared" si="46"/>
        <v>-0.43738148295570339</v>
      </c>
      <c r="AP101" s="64">
        <v>26763</v>
      </c>
      <c r="AQ101" s="55">
        <v>4</v>
      </c>
      <c r="AR101" s="55">
        <v>100</v>
      </c>
      <c r="AS101" s="66">
        <f t="shared" si="33"/>
        <v>0.86</v>
      </c>
      <c r="AT101" s="66">
        <f t="shared" si="34"/>
        <v>2.135538287610883</v>
      </c>
      <c r="AU101" s="55" t="str">
        <f>IF(OR($AP101&lt;SetUp!$B$97,$AP101&gt;SetUp!$B$98),"Não","Sim")</f>
        <v>Sim</v>
      </c>
      <c r="AV101" s="68">
        <f t="shared" si="35"/>
        <v>0.92736184954957035</v>
      </c>
      <c r="AW101" s="68">
        <f t="shared" si="36"/>
        <v>1.4613481062398799</v>
      </c>
      <c r="AX101" s="68">
        <f t="shared" si="37"/>
        <v>-6.5501548756432285E-2</v>
      </c>
      <c r="AY101" s="68">
        <f t="shared" si="38"/>
        <v>0.32950736220586324</v>
      </c>
      <c r="AZ101" s="68">
        <f t="shared" si="39"/>
        <v>1.2755382876108832</v>
      </c>
      <c r="BA101" s="68">
        <f t="shared" si="40"/>
        <v>0.53398625669030952</v>
      </c>
      <c r="BB101" s="68">
        <f t="shared" si="41"/>
        <v>0.39500891096229551</v>
      </c>
    </row>
    <row r="102" spans="1:54" x14ac:dyDescent="0.3">
      <c r="A102" s="64">
        <v>26764</v>
      </c>
      <c r="B102" s="57">
        <v>17.224</v>
      </c>
      <c r="C102" s="57">
        <v>30.155999999999999</v>
      </c>
      <c r="D102" s="57">
        <v>4.2549999999999999</v>
      </c>
      <c r="E102" s="57">
        <f t="shared" si="26"/>
        <v>4.2549999999999999</v>
      </c>
      <c r="F102" s="57">
        <f t="shared" si="27"/>
        <v>0</v>
      </c>
      <c r="G102" s="57">
        <f t="shared" si="28"/>
        <v>2.7726717757334232</v>
      </c>
      <c r="H102" s="57">
        <f>IF(Q101&gt;SetUp!$B$56,SetUp!$B$56,Q101)</f>
        <v>24.188792559105575</v>
      </c>
      <c r="I102" s="57">
        <f t="shared" si="42"/>
        <v>4.9723102889273569</v>
      </c>
      <c r="J102" s="57">
        <f>MIN(F102,H102,(1-EXP(-SetUp!$B$52*H102/SetUp!$B$56))*F102)</f>
        <v>0</v>
      </c>
      <c r="K102" s="57">
        <f t="shared" si="29"/>
        <v>24.188792559105575</v>
      </c>
      <c r="L102" s="57">
        <f>IF(I102&lt;=0,0,MIN(SetUp!$B$50*I102^SetUp!$B$55,I102))</f>
        <v>0.29645575675768665</v>
      </c>
      <c r="M102" s="57">
        <f t="shared" si="30"/>
        <v>4.6758545321696703</v>
      </c>
      <c r="N102" s="57">
        <f>IF(SetUp!$B$62=0,X102,(B102-E102)*(1-(H102/SetUp!$B$66/SetUp!$B$56)))</f>
        <v>10.196328224266578</v>
      </c>
      <c r="O102" s="57">
        <f>K102*SetUp!$B$65</f>
        <v>0</v>
      </c>
      <c r="P102" s="57">
        <f>MIN(SetUp!$B$54*L102^SetUp!$B$51,L102)</f>
        <v>0.15533370134054333</v>
      </c>
      <c r="Q102" s="57">
        <f t="shared" si="31"/>
        <v>34.385120783372152</v>
      </c>
      <c r="R102" s="57">
        <f>IF((H102+N102-O102)&gt;SetUp!$B$56,T101+H102+N102-O102-SetUp!$B$56,T101)</f>
        <v>0</v>
      </c>
      <c r="S102" s="57">
        <f>R102*SetUp!$B$65</f>
        <v>0</v>
      </c>
      <c r="T102" s="57">
        <f>IF((R102-S102)&lt;SetUp!$B$53,R102-S102,SetUp!$B$53)</f>
        <v>0</v>
      </c>
      <c r="U102" s="57">
        <f t="shared" si="32"/>
        <v>4.6758545321696703</v>
      </c>
      <c r="V102" s="57">
        <f>(L102-P102)/1000*SetUp!$B$13*1000000/SetUp!$B$48</f>
        <v>8.0266955339506207</v>
      </c>
      <c r="W102" s="57">
        <f t="shared" si="43"/>
        <v>1.7763568394002505E-15</v>
      </c>
      <c r="X102" s="57">
        <f>MAX((SetUp!$B$56*(1-($H102/SetUp!$B$56)^2)*TANH(($B102-$D102)/SetUp!$B$56))/(1+$H102/SetUp!$B$56*TANH(($B102-$D102)/SetUp!$B$56)),0)</f>
        <v>10.196328224266578</v>
      </c>
      <c r="AK102" s="65">
        <v>71</v>
      </c>
      <c r="AL102" s="66">
        <f t="shared" si="44"/>
        <v>45.417333333333339</v>
      </c>
      <c r="AM102" s="66">
        <f t="shared" si="45"/>
        <v>51.205222031334898</v>
      </c>
      <c r="AN102" s="67">
        <f t="shared" si="46"/>
        <v>0.12743788050087101</v>
      </c>
      <c r="AP102" s="64">
        <v>26764</v>
      </c>
      <c r="AQ102" s="55">
        <v>4</v>
      </c>
      <c r="AR102" s="55">
        <v>101</v>
      </c>
      <c r="AS102" s="66">
        <f t="shared" si="33"/>
        <v>30.155999999999999</v>
      </c>
      <c r="AT102" s="66">
        <f t="shared" si="34"/>
        <v>8.0266955339506207</v>
      </c>
      <c r="AU102" s="55" t="str">
        <f>IF(OR($AP102&lt;SetUp!$B$97,$AP102&gt;SetUp!$B$98),"Não","Sim")</f>
        <v>Sim</v>
      </c>
      <c r="AV102" s="68">
        <f t="shared" si="35"/>
        <v>5.4914478965023426</v>
      </c>
      <c r="AW102" s="68">
        <f t="shared" si="36"/>
        <v>2.8331423426913482</v>
      </c>
      <c r="AX102" s="68">
        <f t="shared" si="37"/>
        <v>1.4793737346402007</v>
      </c>
      <c r="AY102" s="68">
        <f t="shared" si="38"/>
        <v>0.90453678976972729</v>
      </c>
      <c r="AZ102" s="68">
        <f t="shared" si="39"/>
        <v>-22.129304466049376</v>
      </c>
      <c r="BA102" s="68">
        <f t="shared" si="40"/>
        <v>-2.6583055538109943</v>
      </c>
      <c r="BB102" s="68">
        <f t="shared" si="41"/>
        <v>-0.57483694487047343</v>
      </c>
    </row>
    <row r="103" spans="1:54" x14ac:dyDescent="0.3">
      <c r="A103" s="64">
        <v>26765</v>
      </c>
      <c r="B103" s="57">
        <v>7.6840000000000002</v>
      </c>
      <c r="C103" s="57">
        <v>10.507999999999999</v>
      </c>
      <c r="D103" s="57">
        <v>4.2549999999999999</v>
      </c>
      <c r="E103" s="57">
        <f t="shared" si="26"/>
        <v>4.2549999999999999</v>
      </c>
      <c r="F103" s="57">
        <f t="shared" si="27"/>
        <v>0</v>
      </c>
      <c r="G103" s="57">
        <f t="shared" si="28"/>
        <v>1.0602550623635736</v>
      </c>
      <c r="H103" s="57">
        <f>IF(Q102&gt;SetUp!$B$56,SetUp!$B$56,Q102)</f>
        <v>34.385120783372152</v>
      </c>
      <c r="I103" s="57">
        <f t="shared" si="42"/>
        <v>5.7361095945332439</v>
      </c>
      <c r="J103" s="57">
        <f>MIN(F103,H103,(1-EXP(-SetUp!$B$52*H103/SetUp!$B$56))*F103)</f>
        <v>0</v>
      </c>
      <c r="K103" s="57">
        <f t="shared" si="29"/>
        <v>34.385120783372152</v>
      </c>
      <c r="L103" s="57">
        <f>IF(I103&lt;=0,0,MIN(SetUp!$B$50*I103^SetUp!$B$55,I103))</f>
        <v>0.37617672261482377</v>
      </c>
      <c r="M103" s="57">
        <f t="shared" si="30"/>
        <v>5.3599328719184198</v>
      </c>
      <c r="N103" s="57">
        <f>IF(SetUp!$B$62=0,X103,(B103-E103)*(1-(H103/SetUp!$B$66/SetUp!$B$56)))</f>
        <v>2.3687449376364267</v>
      </c>
      <c r="O103" s="57">
        <f>K103*SetUp!$B$65</f>
        <v>0</v>
      </c>
      <c r="P103" s="57">
        <f>MIN(SetUp!$B$54*L103^SetUp!$B$51,L103)</f>
        <v>0.19630806567325371</v>
      </c>
      <c r="Q103" s="57">
        <f t="shared" si="31"/>
        <v>36.75386572100858</v>
      </c>
      <c r="R103" s="57">
        <f>IF((H103+N103-O103)&gt;SetUp!$B$56,T102+H103+N103-O103-SetUp!$B$56,T102)</f>
        <v>0</v>
      </c>
      <c r="S103" s="57">
        <f>R103*SetUp!$B$65</f>
        <v>0</v>
      </c>
      <c r="T103" s="57">
        <f>IF((R103-S103)&lt;SetUp!$B$53,R103-S103,SetUp!$B$53)</f>
        <v>0</v>
      </c>
      <c r="U103" s="57">
        <f t="shared" si="32"/>
        <v>5.3599328719184198</v>
      </c>
      <c r="V103" s="57">
        <f>(L103-P103)/1000*SetUp!$B$13*1000000/SetUp!$B$48</f>
        <v>10.230512453230691</v>
      </c>
      <c r="W103" s="57">
        <f t="shared" si="43"/>
        <v>-1.1657341758564144E-15</v>
      </c>
      <c r="X103" s="57">
        <f>MAX((SetUp!$B$56*(1-($H103/SetUp!$B$56)^2)*TANH(($B103-$D103)/SetUp!$B$56))/(1+$H103/SetUp!$B$56*TANH(($B103-$D103)/SetUp!$B$56)),0)</f>
        <v>2.3687449376364267</v>
      </c>
      <c r="AK103" s="65">
        <v>72</v>
      </c>
      <c r="AL103" s="66">
        <f t="shared" si="44"/>
        <v>38.871666666666663</v>
      </c>
      <c r="AM103" s="66">
        <f t="shared" si="45"/>
        <v>46.388829631609639</v>
      </c>
      <c r="AN103" s="67">
        <f t="shared" si="46"/>
        <v>0.19338411777926451</v>
      </c>
      <c r="AP103" s="64">
        <v>26765</v>
      </c>
      <c r="AQ103" s="55">
        <v>4</v>
      </c>
      <c r="AR103" s="55">
        <v>102</v>
      </c>
      <c r="AS103" s="66">
        <f t="shared" si="33"/>
        <v>10.507999999999999</v>
      </c>
      <c r="AT103" s="66">
        <f t="shared" si="34"/>
        <v>10.230512453230691</v>
      </c>
      <c r="AU103" s="55" t="str">
        <f>IF(OR($AP103&lt;SetUp!$B$97,$AP103&gt;SetUp!$B$98),"Não","Sim")</f>
        <v>Sim</v>
      </c>
      <c r="AV103" s="68">
        <f t="shared" si="35"/>
        <v>3.2416045409642429</v>
      </c>
      <c r="AW103" s="68">
        <f t="shared" si="36"/>
        <v>3.198517227283713</v>
      </c>
      <c r="AX103" s="68">
        <f t="shared" si="37"/>
        <v>1.0215200641140327</v>
      </c>
      <c r="AY103" s="68">
        <f t="shared" si="38"/>
        <v>1.00989738835891</v>
      </c>
      <c r="AZ103" s="68">
        <f t="shared" si="39"/>
        <v>-0.27748754676930787</v>
      </c>
      <c r="BA103" s="68">
        <f t="shared" si="40"/>
        <v>-4.3087313680529871E-2</v>
      </c>
      <c r="BB103" s="68">
        <f t="shared" si="41"/>
        <v>-1.1622675755122769E-2</v>
      </c>
    </row>
    <row r="104" spans="1:54" x14ac:dyDescent="0.3">
      <c r="A104" s="64">
        <v>26766</v>
      </c>
      <c r="B104" s="57">
        <v>8.0960000000000001</v>
      </c>
      <c r="C104" s="57">
        <v>7.5270000000000001</v>
      </c>
      <c r="D104" s="57">
        <v>4.2549999999999999</v>
      </c>
      <c r="E104" s="57">
        <f t="shared" si="26"/>
        <v>4.2549999999999999</v>
      </c>
      <c r="F104" s="57">
        <f t="shared" si="27"/>
        <v>0</v>
      </c>
      <c r="G104" s="57">
        <f t="shared" si="28"/>
        <v>1.3554000802908761</v>
      </c>
      <c r="H104" s="57">
        <f>IF(Q103&gt;SetUp!$B$56,SetUp!$B$56,Q103)</f>
        <v>36.75386572100858</v>
      </c>
      <c r="I104" s="57">
        <f t="shared" si="42"/>
        <v>6.7153329522092964</v>
      </c>
      <c r="J104" s="57">
        <f>MIN(F104,H104,(1-EXP(-SetUp!$B$52*H104/SetUp!$B$56))*F104)</f>
        <v>0</v>
      </c>
      <c r="K104" s="57">
        <f t="shared" si="29"/>
        <v>36.75386572100858</v>
      </c>
      <c r="L104" s="57">
        <f>IF(I104&lt;=0,0,MIN(SetUp!$B$50*I104^SetUp!$B$55,I104))</f>
        <v>0.48918759421811364</v>
      </c>
      <c r="M104" s="57">
        <f t="shared" si="30"/>
        <v>6.2261453579911823</v>
      </c>
      <c r="N104" s="57">
        <f>IF(SetUp!$B$62=0,X104,(B104-E104)*(1-(H104/SetUp!$B$66/SetUp!$B$56)))</f>
        <v>2.4855999197091241</v>
      </c>
      <c r="O104" s="57">
        <f>K104*SetUp!$B$65</f>
        <v>0</v>
      </c>
      <c r="P104" s="57">
        <f>MIN(SetUp!$B$54*L104^SetUp!$B$51,L104)</f>
        <v>0.25414459660256083</v>
      </c>
      <c r="Q104" s="57">
        <f t="shared" si="31"/>
        <v>39.239465640717704</v>
      </c>
      <c r="R104" s="57">
        <f>IF((H104+N104-O104)&gt;SetUp!$B$56,T103+H104+N104-O104-SetUp!$B$56,T103)</f>
        <v>0</v>
      </c>
      <c r="S104" s="57">
        <f>R104*SetUp!$B$65</f>
        <v>0</v>
      </c>
      <c r="T104" s="57">
        <f>IF((R104-S104)&lt;SetUp!$B$53,R104-S104,SetUp!$B$53)</f>
        <v>0</v>
      </c>
      <c r="U104" s="57">
        <f t="shared" si="32"/>
        <v>6.2261453579911823</v>
      </c>
      <c r="V104" s="57">
        <f>(L104-P104)/1000*SetUp!$B$13*1000000/SetUp!$B$48</f>
        <v>13.36870111245517</v>
      </c>
      <c r="W104" s="57">
        <f t="shared" si="43"/>
        <v>-3.9968028886505635E-15</v>
      </c>
      <c r="X104" s="57">
        <f>MAX((SetUp!$B$56*(1-($H104/SetUp!$B$56)^2)*TANH(($B104-$D104)/SetUp!$B$56))/(1+$H104/SetUp!$B$56*TANH(($B104-$D104)/SetUp!$B$56)),0)</f>
        <v>2.4855999197091241</v>
      </c>
      <c r="AK104" s="65">
        <v>73</v>
      </c>
      <c r="AL104" s="66">
        <f t="shared" si="44"/>
        <v>32.881999999999998</v>
      </c>
      <c r="AM104" s="66">
        <f t="shared" si="45"/>
        <v>69.023632038194776</v>
      </c>
      <c r="AN104" s="67">
        <f t="shared" si="46"/>
        <v>1.0991311975608169</v>
      </c>
      <c r="AP104" s="64">
        <v>26766</v>
      </c>
      <c r="AQ104" s="55">
        <v>4</v>
      </c>
      <c r="AR104" s="55">
        <v>103</v>
      </c>
      <c r="AS104" s="66">
        <f t="shared" si="33"/>
        <v>7.5270000000000001</v>
      </c>
      <c r="AT104" s="66">
        <f t="shared" si="34"/>
        <v>13.36870111245517</v>
      </c>
      <c r="AU104" s="55" t="str">
        <f>IF(OR($AP104&lt;SetUp!$B$97,$AP104&gt;SetUp!$B$98),"Não","Sim")</f>
        <v>Sim</v>
      </c>
      <c r="AV104" s="68">
        <f t="shared" si="35"/>
        <v>2.7435378619585333</v>
      </c>
      <c r="AW104" s="68">
        <f t="shared" si="36"/>
        <v>3.6563234419913084</v>
      </c>
      <c r="AX104" s="68">
        <f t="shared" si="37"/>
        <v>0.87662191603427297</v>
      </c>
      <c r="AY104" s="68">
        <f t="shared" si="38"/>
        <v>1.1260892137619034</v>
      </c>
      <c r="AZ104" s="68">
        <f t="shared" si="39"/>
        <v>5.8417011124551701</v>
      </c>
      <c r="BA104" s="68">
        <f t="shared" si="40"/>
        <v>0.9127855800327751</v>
      </c>
      <c r="BB104" s="68">
        <f t="shared" si="41"/>
        <v>0.24946729772763043</v>
      </c>
    </row>
    <row r="105" spans="1:54" x14ac:dyDescent="0.3">
      <c r="A105" s="64">
        <v>26767</v>
      </c>
      <c r="B105" s="57">
        <v>27.977</v>
      </c>
      <c r="C105" s="57">
        <v>5.9859999999999998</v>
      </c>
      <c r="D105" s="57">
        <v>4.2549999999999999</v>
      </c>
      <c r="E105" s="57">
        <f t="shared" si="26"/>
        <v>4.2549999999999999</v>
      </c>
      <c r="F105" s="57">
        <f t="shared" si="27"/>
        <v>0</v>
      </c>
      <c r="G105" s="57">
        <f t="shared" si="28"/>
        <v>12.088976023672679</v>
      </c>
      <c r="H105" s="57">
        <f>IF(Q104&gt;SetUp!$B$56,SetUp!$B$56,Q104)</f>
        <v>39.239465640717704</v>
      </c>
      <c r="I105" s="57">
        <f t="shared" si="42"/>
        <v>18.315121381663861</v>
      </c>
      <c r="J105" s="57">
        <f>MIN(F105,H105,(1-EXP(-SetUp!$B$52*H105/SetUp!$B$56))*F105)</f>
        <v>0</v>
      </c>
      <c r="K105" s="57">
        <f t="shared" si="29"/>
        <v>39.239465640717704</v>
      </c>
      <c r="L105" s="57">
        <f>IF(I105&lt;=0,0,MIN(SetUp!$B$50*I105^SetUp!$B$55,I105))</f>
        <v>2.6044289838271966</v>
      </c>
      <c r="M105" s="57">
        <f t="shared" si="30"/>
        <v>15.710692397836665</v>
      </c>
      <c r="N105" s="57">
        <f>IF(SetUp!$B$62=0,X105,(B105-E105)*(1-(H105/SetUp!$B$66/SetUp!$B$56)))</f>
        <v>11.633023976327323</v>
      </c>
      <c r="O105" s="57">
        <f>K105*SetUp!$B$65</f>
        <v>0</v>
      </c>
      <c r="P105" s="57">
        <f>MIN(SetUp!$B$54*L105^SetUp!$B$51,L105)</f>
        <v>1.3151136295161496</v>
      </c>
      <c r="Q105" s="57">
        <f t="shared" si="31"/>
        <v>50.872489617045026</v>
      </c>
      <c r="R105" s="57">
        <f>IF((H105+N105-O105)&gt;SetUp!$B$56,T104+H105+N105-O105-SetUp!$B$56,T104)</f>
        <v>0</v>
      </c>
      <c r="S105" s="57">
        <f>R105*SetUp!$B$65</f>
        <v>0</v>
      </c>
      <c r="T105" s="57">
        <f>IF((R105-S105)&lt;SetUp!$B$53,R105-S105,SetUp!$B$53)</f>
        <v>0</v>
      </c>
      <c r="U105" s="57">
        <f t="shared" si="32"/>
        <v>15.710692397836665</v>
      </c>
      <c r="V105" s="57">
        <f>(L105-P105)/1000*SetUp!$B$13*1000000/SetUp!$B$48</f>
        <v>73.333270024390998</v>
      </c>
      <c r="W105" s="57">
        <f t="shared" si="43"/>
        <v>-3.9968028886505635E-15</v>
      </c>
      <c r="X105" s="57">
        <f>MAX((SetUp!$B$56*(1-($H105/SetUp!$B$56)^2)*TANH(($B105-$D105)/SetUp!$B$56))/(1+$H105/SetUp!$B$56*TANH(($B105-$D105)/SetUp!$B$56)),0)</f>
        <v>11.633023976327323</v>
      </c>
      <c r="AK105" s="65">
        <v>74</v>
      </c>
      <c r="AL105" s="66">
        <f t="shared" si="44"/>
        <v>29.297333333333331</v>
      </c>
      <c r="AM105" s="66">
        <f t="shared" si="45"/>
        <v>56.064539524133203</v>
      </c>
      <c r="AN105" s="67">
        <f t="shared" si="46"/>
        <v>0.91363967792745215</v>
      </c>
      <c r="AP105" s="64">
        <v>26767</v>
      </c>
      <c r="AQ105" s="55">
        <v>4</v>
      </c>
      <c r="AR105" s="55">
        <v>104</v>
      </c>
      <c r="AS105" s="66">
        <f t="shared" si="33"/>
        <v>5.9859999999999998</v>
      </c>
      <c r="AT105" s="66">
        <f t="shared" si="34"/>
        <v>73.333270024390998</v>
      </c>
      <c r="AU105" s="55" t="str">
        <f>IF(OR($AP105&lt;SetUp!$B$97,$AP105&gt;SetUp!$B$98),"Não","Sim")</f>
        <v>Sim</v>
      </c>
      <c r="AV105" s="68">
        <f t="shared" si="35"/>
        <v>2.4466303357883881</v>
      </c>
      <c r="AW105" s="68">
        <f t="shared" si="36"/>
        <v>8.5634846893300978</v>
      </c>
      <c r="AX105" s="68">
        <f t="shared" si="37"/>
        <v>0.7771367125041726</v>
      </c>
      <c r="AY105" s="68">
        <f t="shared" si="38"/>
        <v>1.8653010511743231</v>
      </c>
      <c r="AZ105" s="68">
        <f t="shared" si="39"/>
        <v>67.347270024390994</v>
      </c>
      <c r="BA105" s="68">
        <f t="shared" si="40"/>
        <v>6.1168543535417097</v>
      </c>
      <c r="BB105" s="68">
        <f t="shared" si="41"/>
        <v>1.0881643386701505</v>
      </c>
    </row>
    <row r="106" spans="1:54" x14ac:dyDescent="0.3">
      <c r="A106" s="64">
        <v>26768</v>
      </c>
      <c r="B106" s="57">
        <v>25.908000000000001</v>
      </c>
      <c r="C106" s="57">
        <v>29.326000000000001</v>
      </c>
      <c r="D106" s="57">
        <v>4.2549999999999999</v>
      </c>
      <c r="E106" s="57">
        <f t="shared" si="26"/>
        <v>4.2549999999999999</v>
      </c>
      <c r="F106" s="57">
        <f t="shared" si="27"/>
        <v>0</v>
      </c>
      <c r="G106" s="57">
        <f t="shared" si="28"/>
        <v>15.552745894413237</v>
      </c>
      <c r="H106" s="57">
        <f>IF(Q105&gt;SetUp!$B$56,SetUp!$B$56,Q105)</f>
        <v>50.872489617045026</v>
      </c>
      <c r="I106" s="57">
        <f t="shared" si="42"/>
        <v>31.263438292249901</v>
      </c>
      <c r="J106" s="57">
        <f>MIN(F106,H106,(1-EXP(-SetUp!$B$52*H106/SetUp!$B$56))*F106)</f>
        <v>0</v>
      </c>
      <c r="K106" s="57">
        <f t="shared" si="29"/>
        <v>50.872489617045026</v>
      </c>
      <c r="L106" s="57">
        <f>IF(I106&lt;=0,0,MIN(SetUp!$B$50*I106^SetUp!$B$55,I106))</f>
        <v>6.3497615447227407</v>
      </c>
      <c r="M106" s="57">
        <f t="shared" si="30"/>
        <v>24.913676747527163</v>
      </c>
      <c r="N106" s="57">
        <f>IF(SetUp!$B$62=0,X106,(B106-E106)*(1-(H106/SetUp!$B$66/SetUp!$B$56)))</f>
        <v>6.1002541055867656</v>
      </c>
      <c r="O106" s="57">
        <f>K106*SetUp!$B$65</f>
        <v>0</v>
      </c>
      <c r="P106" s="57">
        <f>MIN(SetUp!$B$54*L106^SetUp!$B$51,L106)</f>
        <v>3.158084881644835</v>
      </c>
      <c r="Q106" s="57">
        <f t="shared" si="31"/>
        <v>56.97274372263179</v>
      </c>
      <c r="R106" s="57">
        <f>IF((H106+N106-O106)&gt;SetUp!$B$56,T105+H106+N106-O106-SetUp!$B$56,T105)</f>
        <v>0</v>
      </c>
      <c r="S106" s="57">
        <f>R106*SetUp!$B$65</f>
        <v>0</v>
      </c>
      <c r="T106" s="57">
        <f>IF((R106-S106)&lt;SetUp!$B$53,R106-S106,SetUp!$B$53)</f>
        <v>0</v>
      </c>
      <c r="U106" s="57">
        <f t="shared" si="32"/>
        <v>24.913676747527163</v>
      </c>
      <c r="V106" s="57">
        <f>(L106-P106)/1000*SetUp!$B$13*1000000/SetUp!$B$48</f>
        <v>181.5351735178152</v>
      </c>
      <c r="W106" s="57">
        <f t="shared" si="43"/>
        <v>0</v>
      </c>
      <c r="X106" s="57">
        <f>MAX((SetUp!$B$56*(1-($H106/SetUp!$B$56)^2)*TANH(($B106-$D106)/SetUp!$B$56))/(1+$H106/SetUp!$B$56*TANH(($B106-$D106)/SetUp!$B$56)),0)</f>
        <v>6.1002541055867656</v>
      </c>
      <c r="AK106" s="65">
        <v>75</v>
      </c>
      <c r="AL106" s="66">
        <f t="shared" si="44"/>
        <v>50.686</v>
      </c>
      <c r="AM106" s="66">
        <f t="shared" si="45"/>
        <v>58.906245546269979</v>
      </c>
      <c r="AN106" s="67">
        <f t="shared" si="46"/>
        <v>0.16217980401432305</v>
      </c>
      <c r="AP106" s="64">
        <v>26768</v>
      </c>
      <c r="AQ106" s="55">
        <v>4</v>
      </c>
      <c r="AR106" s="55">
        <v>105</v>
      </c>
      <c r="AS106" s="66">
        <f t="shared" si="33"/>
        <v>29.326000000000001</v>
      </c>
      <c r="AT106" s="66">
        <f t="shared" si="34"/>
        <v>181.5351735178152</v>
      </c>
      <c r="AU106" s="55" t="str">
        <f>IF(OR($AP106&lt;SetUp!$B$97,$AP106&gt;SetUp!$B$98),"Não","Sim")</f>
        <v>Sim</v>
      </c>
      <c r="AV106" s="68">
        <f t="shared" si="35"/>
        <v>5.4153485575722637</v>
      </c>
      <c r="AW106" s="68">
        <f t="shared" si="36"/>
        <v>13.47349893375196</v>
      </c>
      <c r="AX106" s="68">
        <f t="shared" si="37"/>
        <v>1.4672528302360655</v>
      </c>
      <c r="AY106" s="68">
        <f t="shared" si="38"/>
        <v>2.258960784659874</v>
      </c>
      <c r="AZ106" s="68">
        <f t="shared" si="39"/>
        <v>152.2091735178152</v>
      </c>
      <c r="BA106" s="68">
        <f t="shared" si="40"/>
        <v>8.0581503761796967</v>
      </c>
      <c r="BB106" s="68">
        <f t="shared" si="41"/>
        <v>0.79170795442380859</v>
      </c>
    </row>
    <row r="107" spans="1:54" x14ac:dyDescent="0.3">
      <c r="A107" s="64">
        <v>26769</v>
      </c>
      <c r="B107" s="57">
        <v>16.629000000000001</v>
      </c>
      <c r="C107" s="57">
        <v>133.28200000000001</v>
      </c>
      <c r="D107" s="57">
        <v>4.2549999999999999</v>
      </c>
      <c r="E107" s="57">
        <f t="shared" si="26"/>
        <v>4.2549999999999999</v>
      </c>
      <c r="F107" s="57">
        <f t="shared" si="27"/>
        <v>0</v>
      </c>
      <c r="G107" s="57">
        <f t="shared" si="28"/>
        <v>10.205935219382782</v>
      </c>
      <c r="H107" s="57">
        <f>IF(Q106&gt;SetUp!$B$56,SetUp!$B$56,Q106)</f>
        <v>56.97274372263179</v>
      </c>
      <c r="I107" s="57">
        <f t="shared" si="42"/>
        <v>35.119611966909943</v>
      </c>
      <c r="J107" s="57">
        <f>MIN(F107,H107,(1-EXP(-SetUp!$B$52*H107/SetUp!$B$56))*F107)</f>
        <v>0</v>
      </c>
      <c r="K107" s="57">
        <f t="shared" si="29"/>
        <v>56.97274372263179</v>
      </c>
      <c r="L107" s="57">
        <f>IF(I107&lt;=0,0,MIN(SetUp!$B$50*I107^SetUp!$B$55,I107))</f>
        <v>7.7080708703603644</v>
      </c>
      <c r="M107" s="57">
        <f t="shared" si="30"/>
        <v>27.411541096549577</v>
      </c>
      <c r="N107" s="57">
        <f>IF(SetUp!$B$62=0,X107,(B107-E107)*(1-(H107/SetUp!$B$66/SetUp!$B$56)))</f>
        <v>2.1680647806172204</v>
      </c>
      <c r="O107" s="57">
        <f>K107*SetUp!$B$65</f>
        <v>0</v>
      </c>
      <c r="P107" s="57">
        <f>MIN(SetUp!$B$54*L107^SetUp!$B$51,L107)</f>
        <v>3.8210249808708001</v>
      </c>
      <c r="Q107" s="57">
        <f t="shared" si="31"/>
        <v>59.140808503249012</v>
      </c>
      <c r="R107" s="57">
        <f>IF((H107+N107-O107)&gt;SetUp!$B$56,T106+H107+N107-O107-SetUp!$B$56,T106)</f>
        <v>0</v>
      </c>
      <c r="S107" s="57">
        <f>R107*SetUp!$B$65</f>
        <v>0</v>
      </c>
      <c r="T107" s="57">
        <f>IF((R107-S107)&lt;SetUp!$B$53,R107-S107,SetUp!$B$53)</f>
        <v>0</v>
      </c>
      <c r="U107" s="57">
        <f t="shared" si="32"/>
        <v>27.411541096549577</v>
      </c>
      <c r="V107" s="57">
        <f>(L107-P107)/1000*SetUp!$B$13*1000000/SetUp!$B$48</f>
        <v>221.08616395362429</v>
      </c>
      <c r="W107" s="57">
        <f t="shared" si="43"/>
        <v>0</v>
      </c>
      <c r="X107" s="57">
        <f>MAX((SetUp!$B$56*(1-($H107/SetUp!$B$56)^2)*TANH(($B107-$D107)/SetUp!$B$56))/(1+$H107/SetUp!$B$56*TANH(($B107-$D107)/SetUp!$B$56)),0)</f>
        <v>2.1680647806172204</v>
      </c>
      <c r="AK107" s="65">
        <v>76</v>
      </c>
      <c r="AL107" s="66">
        <f t="shared" si="44"/>
        <v>44.895333333333326</v>
      </c>
      <c r="AM107" s="66">
        <f t="shared" si="45"/>
        <v>43.000027907226347</v>
      </c>
      <c r="AN107" s="67">
        <f t="shared" si="46"/>
        <v>-4.2216089855819754E-2</v>
      </c>
      <c r="AP107" s="64">
        <v>26769</v>
      </c>
      <c r="AQ107" s="55">
        <v>4</v>
      </c>
      <c r="AR107" s="55">
        <v>106</v>
      </c>
      <c r="AS107" s="66">
        <f t="shared" si="33"/>
        <v>133.28200000000001</v>
      </c>
      <c r="AT107" s="66">
        <f t="shared" si="34"/>
        <v>221.08616395362429</v>
      </c>
      <c r="AU107" s="55" t="str">
        <f>IF(OR($AP107&lt;SetUp!$B$97,$AP107&gt;SetUp!$B$98),"Não","Sim")</f>
        <v>Sim</v>
      </c>
      <c r="AV107" s="68">
        <f t="shared" si="35"/>
        <v>11.544782371270582</v>
      </c>
      <c r="AW107" s="68">
        <f t="shared" si="36"/>
        <v>14.868966472274536</v>
      </c>
      <c r="AX107" s="68">
        <f t="shared" si="37"/>
        <v>2.1247715010378538</v>
      </c>
      <c r="AY107" s="68">
        <f t="shared" si="38"/>
        <v>2.3445615643488908</v>
      </c>
      <c r="AZ107" s="68">
        <f t="shared" si="39"/>
        <v>87.804163953624283</v>
      </c>
      <c r="BA107" s="68">
        <f t="shared" si="40"/>
        <v>3.3241841010039543</v>
      </c>
      <c r="BB107" s="68">
        <f t="shared" si="41"/>
        <v>0.21979006331103701</v>
      </c>
    </row>
    <row r="108" spans="1:54" x14ac:dyDescent="0.3">
      <c r="A108" s="64">
        <v>26770</v>
      </c>
      <c r="B108" s="57">
        <v>22.4</v>
      </c>
      <c r="C108" s="57">
        <v>108.45399999999999</v>
      </c>
      <c r="D108" s="57">
        <v>4.2549999999999999</v>
      </c>
      <c r="E108" s="57">
        <f t="shared" si="26"/>
        <v>4.2549999999999999</v>
      </c>
      <c r="F108" s="57">
        <f t="shared" si="27"/>
        <v>0</v>
      </c>
      <c r="G108" s="57">
        <f t="shared" si="28"/>
        <v>16.088015064493597</v>
      </c>
      <c r="H108" s="57">
        <f>IF(Q107&gt;SetUp!$B$56,SetUp!$B$56,Q107)</f>
        <v>59.140808503249012</v>
      </c>
      <c r="I108" s="57">
        <f t="shared" si="42"/>
        <v>43.499556161043174</v>
      </c>
      <c r="J108" s="57">
        <f>MIN(F108,H108,(1-EXP(-SetUp!$B$52*H108/SetUp!$B$56))*F108)</f>
        <v>0</v>
      </c>
      <c r="K108" s="57">
        <f t="shared" si="29"/>
        <v>59.140808503249012</v>
      </c>
      <c r="L108" s="57">
        <f>IF(I108&lt;=0,0,MIN(SetUp!$B$50*I108^SetUp!$B$55,I108))</f>
        <v>11.011273773230972</v>
      </c>
      <c r="M108" s="57">
        <f t="shared" si="30"/>
        <v>32.488282387812205</v>
      </c>
      <c r="N108" s="57">
        <f>IF(SetUp!$B$62=0,X108,(B108-E108)*(1-(H108/SetUp!$B$66/SetUp!$B$56)))</f>
        <v>2.0569849355064016</v>
      </c>
      <c r="O108" s="57">
        <f>K108*SetUp!$B$65</f>
        <v>0</v>
      </c>
      <c r="P108" s="57">
        <f>MIN(SetUp!$B$54*L108^SetUp!$B$51,L108)</f>
        <v>5.4254620585547624</v>
      </c>
      <c r="Q108" s="57">
        <f t="shared" si="31"/>
        <v>61.197793438755411</v>
      </c>
      <c r="R108" s="57">
        <f>IF((H108+N108-O108)&gt;SetUp!$B$56,T107+H108+N108-O108-SetUp!$B$56,T107)</f>
        <v>0</v>
      </c>
      <c r="S108" s="57">
        <f>R108*SetUp!$B$65</f>
        <v>0</v>
      </c>
      <c r="T108" s="57">
        <f>IF((R108-S108)&lt;SetUp!$B$53,R108-S108,SetUp!$B$53)</f>
        <v>0</v>
      </c>
      <c r="U108" s="57">
        <f t="shared" si="32"/>
        <v>32.488282387812205</v>
      </c>
      <c r="V108" s="57">
        <f>(L108-P108)/1000*SetUp!$B$13*1000000/SetUp!$B$48</f>
        <v>317.70802806939571</v>
      </c>
      <c r="W108" s="57">
        <f t="shared" si="43"/>
        <v>0</v>
      </c>
      <c r="X108" s="57">
        <f>MAX((SetUp!$B$56*(1-($H108/SetUp!$B$56)^2)*TANH(($B108-$D108)/SetUp!$B$56))/(1+$H108/SetUp!$B$56*TANH(($B108-$D108)/SetUp!$B$56)),0)</f>
        <v>2.0569849355064016</v>
      </c>
      <c r="AK108" s="65">
        <v>77</v>
      </c>
      <c r="AL108" s="66">
        <f t="shared" si="44"/>
        <v>31.724666666666664</v>
      </c>
      <c r="AM108" s="66">
        <f t="shared" si="45"/>
        <v>32.826622222933764</v>
      </c>
      <c r="AN108" s="67">
        <f t="shared" si="46"/>
        <v>3.4734976661706989E-2</v>
      </c>
      <c r="AP108" s="64">
        <v>26770</v>
      </c>
      <c r="AQ108" s="55">
        <v>4</v>
      </c>
      <c r="AR108" s="55">
        <v>107</v>
      </c>
      <c r="AS108" s="66">
        <f t="shared" si="33"/>
        <v>108.45399999999999</v>
      </c>
      <c r="AT108" s="66">
        <f t="shared" si="34"/>
        <v>317.70802806939571</v>
      </c>
      <c r="AU108" s="55" t="str">
        <f>IF(OR($AP108&lt;SetUp!$B$97,$AP108&gt;SetUp!$B$98),"Não","Sim")</f>
        <v>Sim</v>
      </c>
      <c r="AV108" s="68">
        <f t="shared" si="35"/>
        <v>10.414125023255673</v>
      </c>
      <c r="AW108" s="68">
        <f t="shared" si="36"/>
        <v>17.824366133733779</v>
      </c>
      <c r="AX108" s="68">
        <f t="shared" si="37"/>
        <v>2.0352455742929685</v>
      </c>
      <c r="AY108" s="68">
        <f t="shared" si="38"/>
        <v>2.5020281890235223</v>
      </c>
      <c r="AZ108" s="68">
        <f t="shared" si="39"/>
        <v>209.2540280693957</v>
      </c>
      <c r="BA108" s="68">
        <f t="shared" si="40"/>
        <v>7.4102411104781059</v>
      </c>
      <c r="BB108" s="68">
        <f t="shared" si="41"/>
        <v>0.46678261473055382</v>
      </c>
    </row>
    <row r="109" spans="1:54" x14ac:dyDescent="0.3">
      <c r="A109" s="64">
        <v>26771</v>
      </c>
      <c r="B109" s="57">
        <v>7.7050000000000001</v>
      </c>
      <c r="C109" s="57">
        <v>65.478999999999999</v>
      </c>
      <c r="D109" s="57">
        <v>4.2549999999999999</v>
      </c>
      <c r="E109" s="57">
        <f t="shared" si="26"/>
        <v>4.2549999999999999</v>
      </c>
      <c r="F109" s="57">
        <f t="shared" si="27"/>
        <v>0</v>
      </c>
      <c r="G109" s="57">
        <f t="shared" si="28"/>
        <v>3.1692447363228875</v>
      </c>
      <c r="H109" s="57">
        <f>IF(Q108&gt;SetUp!$B$56,SetUp!$B$56,Q108)</f>
        <v>61.197793438755411</v>
      </c>
      <c r="I109" s="57">
        <f t="shared" si="42"/>
        <v>35.657527124135093</v>
      </c>
      <c r="J109" s="57">
        <f>MIN(F109,H109,(1-EXP(-SetUp!$B$52*H109/SetUp!$B$56))*F109)</f>
        <v>0</v>
      </c>
      <c r="K109" s="57">
        <f t="shared" si="29"/>
        <v>61.197793438755411</v>
      </c>
      <c r="L109" s="57">
        <f>IF(I109&lt;=0,0,MIN(SetUp!$B$50*I109^SetUp!$B$55,I109))</f>
        <v>7.9058436233454223</v>
      </c>
      <c r="M109" s="57">
        <f t="shared" si="30"/>
        <v>27.751683500789671</v>
      </c>
      <c r="N109" s="57">
        <f>IF(SetUp!$B$62=0,X109,(B109-E109)*(1-(H109/SetUp!$B$66/SetUp!$B$56)))</f>
        <v>0.28075526367711257</v>
      </c>
      <c r="O109" s="57">
        <f>K109*SetUp!$B$65</f>
        <v>0</v>
      </c>
      <c r="P109" s="57">
        <f>MIN(SetUp!$B$54*L109^SetUp!$B$51,L109)</f>
        <v>3.9173756887658153</v>
      </c>
      <c r="Q109" s="57">
        <f t="shared" si="31"/>
        <v>61.478548702432526</v>
      </c>
      <c r="R109" s="57">
        <f>IF((H109+N109-O109)&gt;SetUp!$B$56,T108+H109+N109-O109-SetUp!$B$56,T108)</f>
        <v>0</v>
      </c>
      <c r="S109" s="57">
        <f>R109*SetUp!$B$65</f>
        <v>0</v>
      </c>
      <c r="T109" s="57">
        <f>IF((R109-S109)&lt;SetUp!$B$53,R109-S109,SetUp!$B$53)</f>
        <v>0</v>
      </c>
      <c r="U109" s="57">
        <f t="shared" si="32"/>
        <v>27.751683500789671</v>
      </c>
      <c r="V109" s="57">
        <f>(L109-P109)/1000*SetUp!$B$13*1000000/SetUp!$B$48</f>
        <v>226.85481488463597</v>
      </c>
      <c r="W109" s="57">
        <f t="shared" si="43"/>
        <v>0</v>
      </c>
      <c r="X109" s="57">
        <f>MAX((SetUp!$B$56*(1-($H109/SetUp!$B$56)^2)*TANH(($B109-$D109)/SetUp!$B$56))/(1+$H109/SetUp!$B$56*TANH(($B109-$D109)/SetUp!$B$56)),0)</f>
        <v>0.28075526367711257</v>
      </c>
      <c r="AK109" s="65">
        <v>78</v>
      </c>
      <c r="AL109" s="66">
        <f t="shared" si="44"/>
        <v>33.393000000000008</v>
      </c>
      <c r="AM109" s="66">
        <f t="shared" si="45"/>
        <v>25.901505039332203</v>
      </c>
      <c r="AN109" s="67">
        <f t="shared" si="46"/>
        <v>-0.22434327435893159</v>
      </c>
      <c r="AP109" s="64">
        <v>26771</v>
      </c>
      <c r="AQ109" s="55">
        <v>4</v>
      </c>
      <c r="AR109" s="55">
        <v>108</v>
      </c>
      <c r="AS109" s="66">
        <f t="shared" si="33"/>
        <v>65.478999999999999</v>
      </c>
      <c r="AT109" s="66">
        <f t="shared" si="34"/>
        <v>226.85481488463597</v>
      </c>
      <c r="AU109" s="55" t="str">
        <f>IF(OR($AP109&lt;SetUp!$B$97,$AP109&gt;SetUp!$B$98),"Não","Sim")</f>
        <v>Sim</v>
      </c>
      <c r="AV109" s="68">
        <f t="shared" si="35"/>
        <v>8.0919095397810761</v>
      </c>
      <c r="AW109" s="68">
        <f t="shared" si="36"/>
        <v>15.061700265396201</v>
      </c>
      <c r="AX109" s="68">
        <f t="shared" si="37"/>
        <v>1.8161020382139696</v>
      </c>
      <c r="AY109" s="68">
        <f t="shared" si="38"/>
        <v>2.3557480013919281</v>
      </c>
      <c r="AZ109" s="68">
        <f t="shared" si="39"/>
        <v>161.37581488463599</v>
      </c>
      <c r="BA109" s="68">
        <f t="shared" si="40"/>
        <v>6.969790725615125</v>
      </c>
      <c r="BB109" s="68">
        <f t="shared" si="41"/>
        <v>0.53964596317795843</v>
      </c>
    </row>
    <row r="110" spans="1:54" x14ac:dyDescent="0.3">
      <c r="A110" s="64">
        <v>26772</v>
      </c>
      <c r="B110" s="57">
        <v>7.58</v>
      </c>
      <c r="C110" s="57">
        <v>39.722999999999999</v>
      </c>
      <c r="D110" s="57">
        <v>4.2549999999999999</v>
      </c>
      <c r="E110" s="57">
        <f t="shared" si="26"/>
        <v>4.2549999999999999</v>
      </c>
      <c r="F110" s="57">
        <f t="shared" si="27"/>
        <v>0</v>
      </c>
      <c r="G110" s="57">
        <f t="shared" si="28"/>
        <v>3.0805841898510082</v>
      </c>
      <c r="H110" s="57">
        <f>IF(Q109&gt;SetUp!$B$56,SetUp!$B$56,Q109)</f>
        <v>61.478548702432526</v>
      </c>
      <c r="I110" s="57">
        <f t="shared" si="42"/>
        <v>30.832267690640681</v>
      </c>
      <c r="J110" s="57">
        <f>MIN(F110,H110,(1-EXP(-SetUp!$B$52*H110/SetUp!$B$56))*F110)</f>
        <v>0</v>
      </c>
      <c r="K110" s="57">
        <f t="shared" si="29"/>
        <v>61.478548702432526</v>
      </c>
      <c r="L110" s="57">
        <f>IF(I110&lt;=0,0,MIN(SetUp!$B$50*I110^SetUp!$B$55,I110))</f>
        <v>6.2044786952443429</v>
      </c>
      <c r="M110" s="57">
        <f t="shared" si="30"/>
        <v>24.627788995396337</v>
      </c>
      <c r="N110" s="57">
        <f>IF(SetUp!$B$62=0,X110,(B110-E110)*(1-(H110/SetUp!$B$66/SetUp!$B$56)))</f>
        <v>0.24441581014899177</v>
      </c>
      <c r="O110" s="57">
        <f>K110*SetUp!$B$65</f>
        <v>0</v>
      </c>
      <c r="P110" s="57">
        <f>MIN(SetUp!$B$54*L110^SetUp!$B$51,L110)</f>
        <v>3.0870430485475349</v>
      </c>
      <c r="Q110" s="57">
        <f t="shared" si="31"/>
        <v>61.72296451258152</v>
      </c>
      <c r="R110" s="57">
        <f>IF((H110+N110-O110)&gt;SetUp!$B$56,T109+H110+N110-O110-SetUp!$B$56,T109)</f>
        <v>0</v>
      </c>
      <c r="S110" s="57">
        <f>R110*SetUp!$B$65</f>
        <v>0</v>
      </c>
      <c r="T110" s="57">
        <f>IF((R110-S110)&lt;SetUp!$B$53,R110-S110,SetUp!$B$53)</f>
        <v>0</v>
      </c>
      <c r="U110" s="57">
        <f t="shared" si="32"/>
        <v>24.627788995396337</v>
      </c>
      <c r="V110" s="57">
        <f>(L110-P110)/1000*SetUp!$B$13*1000000/SetUp!$B$48</f>
        <v>177.31251652163797</v>
      </c>
      <c r="W110" s="57">
        <f t="shared" si="43"/>
        <v>0</v>
      </c>
      <c r="X110" s="57">
        <f>MAX((SetUp!$B$56*(1-($H110/SetUp!$B$56)^2)*TANH(($B110-$D110)/SetUp!$B$56))/(1+$H110/SetUp!$B$56*TANH(($B110-$D110)/SetUp!$B$56)),0)</f>
        <v>0.24441581014899177</v>
      </c>
      <c r="AK110" s="65">
        <v>79</v>
      </c>
      <c r="AL110" s="66">
        <f t="shared" si="44"/>
        <v>53.083333333333336</v>
      </c>
      <c r="AM110" s="66">
        <f t="shared" si="45"/>
        <v>21.979803800046785</v>
      </c>
      <c r="AN110" s="67">
        <f t="shared" si="46"/>
        <v>-0.58593776200853787</v>
      </c>
      <c r="AP110" s="64">
        <v>26772</v>
      </c>
      <c r="AQ110" s="55">
        <v>4</v>
      </c>
      <c r="AR110" s="55">
        <v>109</v>
      </c>
      <c r="AS110" s="66">
        <f t="shared" si="33"/>
        <v>39.722999999999999</v>
      </c>
      <c r="AT110" s="66">
        <f t="shared" si="34"/>
        <v>177.31251652163797</v>
      </c>
      <c r="AU110" s="55" t="str">
        <f>IF(OR($AP110&lt;SetUp!$B$97,$AP110&gt;SetUp!$B$98),"Não","Sim")</f>
        <v>Sim</v>
      </c>
      <c r="AV110" s="68">
        <f t="shared" si="35"/>
        <v>6.3026185034475946</v>
      </c>
      <c r="AW110" s="68">
        <f t="shared" si="36"/>
        <v>13.315874605959534</v>
      </c>
      <c r="AX110" s="68">
        <f t="shared" si="37"/>
        <v>1.5990420402827001</v>
      </c>
      <c r="AY110" s="68">
        <f t="shared" si="38"/>
        <v>2.2487393936066509</v>
      </c>
      <c r="AZ110" s="68">
        <f t="shared" si="39"/>
        <v>137.58951652163796</v>
      </c>
      <c r="BA110" s="68">
        <f t="shared" si="40"/>
        <v>7.0132561025119395</v>
      </c>
      <c r="BB110" s="68">
        <f t="shared" si="41"/>
        <v>0.64969735332395073</v>
      </c>
    </row>
    <row r="111" spans="1:54" x14ac:dyDescent="0.3">
      <c r="A111" s="64">
        <v>26773</v>
      </c>
      <c r="B111" s="57">
        <v>4.6399999999999997</v>
      </c>
      <c r="C111" s="57">
        <v>23.937999999999999</v>
      </c>
      <c r="D111" s="57">
        <v>4.2549999999999999</v>
      </c>
      <c r="E111" s="57">
        <f t="shared" si="26"/>
        <v>4.2549999999999999</v>
      </c>
      <c r="F111" s="57">
        <f t="shared" si="27"/>
        <v>0</v>
      </c>
      <c r="G111" s="57">
        <f t="shared" si="28"/>
        <v>0.35824729723535081</v>
      </c>
      <c r="H111" s="57">
        <f>IF(Q110&gt;SetUp!$B$56,SetUp!$B$56,Q110)</f>
        <v>61.72296451258152</v>
      </c>
      <c r="I111" s="57">
        <f t="shared" si="42"/>
        <v>24.986036292631688</v>
      </c>
      <c r="J111" s="57">
        <f>MIN(F111,H111,(1-EXP(-SetUp!$B$52*H111/SetUp!$B$56))*F111)</f>
        <v>0</v>
      </c>
      <c r="K111" s="57">
        <f t="shared" si="29"/>
        <v>61.72296451258152</v>
      </c>
      <c r="L111" s="57">
        <f>IF(I111&lt;=0,0,MIN(SetUp!$B$50*I111^SetUp!$B$55,I111))</f>
        <v>4.3704396592293335</v>
      </c>
      <c r="M111" s="57">
        <f t="shared" si="30"/>
        <v>20.615596633402355</v>
      </c>
      <c r="N111" s="57">
        <f>IF(SetUp!$B$62=0,X111,(B111-E111)*(1-(H111/SetUp!$B$66/SetUp!$B$56)))</f>
        <v>2.6752702764648958E-2</v>
      </c>
      <c r="O111" s="57">
        <f>K111*SetUp!$B$65</f>
        <v>0</v>
      </c>
      <c r="P111" s="57">
        <f>MIN(SetUp!$B$54*L111^SetUp!$B$51,L111)</f>
        <v>2.1875167814432541</v>
      </c>
      <c r="Q111" s="57">
        <f t="shared" si="31"/>
        <v>61.749717215346166</v>
      </c>
      <c r="R111" s="57">
        <f>IF((H111+N111-O111)&gt;SetUp!$B$56,T110+H111+N111-O111-SetUp!$B$56,T110)</f>
        <v>0</v>
      </c>
      <c r="S111" s="57">
        <f>R111*SetUp!$B$65</f>
        <v>0</v>
      </c>
      <c r="T111" s="57">
        <f>IF((R111-S111)&lt;SetUp!$B$53,R111-S111,SetUp!$B$53)</f>
        <v>0</v>
      </c>
      <c r="U111" s="57">
        <f t="shared" si="32"/>
        <v>20.615596633402355</v>
      </c>
      <c r="V111" s="57">
        <f>(L111-P111)/1000*SetUp!$B$13*1000000/SetUp!$B$48</f>
        <v>124.15959548131448</v>
      </c>
      <c r="W111" s="57">
        <f t="shared" si="43"/>
        <v>-9.7699626167013776E-15</v>
      </c>
      <c r="X111" s="57">
        <f>MAX((SetUp!$B$56*(1-($H111/SetUp!$B$56)^2)*TANH(($B111-$D111)/SetUp!$B$56))/(1+$H111/SetUp!$B$56*TANH(($B111-$D111)/SetUp!$B$56)),0)</f>
        <v>2.6752702764648958E-2</v>
      </c>
      <c r="AK111" s="65">
        <v>80</v>
      </c>
      <c r="AL111" s="66">
        <f t="shared" si="44"/>
        <v>18.446666666666665</v>
      </c>
      <c r="AM111" s="66">
        <f t="shared" si="45"/>
        <v>18.052145304462734</v>
      </c>
      <c r="AN111" s="67">
        <f t="shared" si="46"/>
        <v>-2.1387135645316149E-2</v>
      </c>
      <c r="AP111" s="64">
        <v>26773</v>
      </c>
      <c r="AQ111" s="55">
        <v>4</v>
      </c>
      <c r="AR111" s="55">
        <v>110</v>
      </c>
      <c r="AS111" s="66">
        <f t="shared" si="33"/>
        <v>23.937999999999999</v>
      </c>
      <c r="AT111" s="66">
        <f t="shared" si="34"/>
        <v>124.15959548131448</v>
      </c>
      <c r="AU111" s="55" t="str">
        <f>IF(OR($AP111&lt;SetUp!$B$97,$AP111&gt;SetUp!$B$98),"Não","Sim")</f>
        <v>Sim</v>
      </c>
      <c r="AV111" s="68">
        <f t="shared" si="35"/>
        <v>4.8926475450414371</v>
      </c>
      <c r="AW111" s="68">
        <f t="shared" si="36"/>
        <v>11.142692470014349</v>
      </c>
      <c r="AX111" s="68">
        <f t="shared" si="37"/>
        <v>1.379087862643168</v>
      </c>
      <c r="AY111" s="68">
        <f t="shared" si="38"/>
        <v>2.0939802889614785</v>
      </c>
      <c r="AZ111" s="68">
        <f t="shared" si="39"/>
        <v>100.22159548131448</v>
      </c>
      <c r="BA111" s="68">
        <f t="shared" si="40"/>
        <v>6.2500449249729124</v>
      </c>
      <c r="BB111" s="68">
        <f t="shared" si="41"/>
        <v>0.71489242631831051</v>
      </c>
    </row>
    <row r="112" spans="1:54" x14ac:dyDescent="0.3">
      <c r="A112" s="64">
        <v>26774</v>
      </c>
      <c r="B112" s="57">
        <v>1.0289999999999999</v>
      </c>
      <c r="C112" s="57">
        <v>15.226000000000001</v>
      </c>
      <c r="D112" s="57">
        <v>4.2549999999999999</v>
      </c>
      <c r="E112" s="57">
        <f t="shared" si="26"/>
        <v>1.0289999999999999</v>
      </c>
      <c r="F112" s="57">
        <f t="shared" si="27"/>
        <v>3.226</v>
      </c>
      <c r="G112" s="57">
        <f t="shared" si="28"/>
        <v>0</v>
      </c>
      <c r="H112" s="57">
        <f>IF(Q111&gt;SetUp!$B$56,SetUp!$B$56,Q111)</f>
        <v>61.749717215346166</v>
      </c>
      <c r="I112" s="57">
        <f t="shared" si="42"/>
        <v>20.615596633402355</v>
      </c>
      <c r="J112" s="57">
        <f>MIN(F112,H112,(1-EXP(-SetUp!$B$52*H112/SetUp!$B$56))*F112)</f>
        <v>3.2257918289239269</v>
      </c>
      <c r="K112" s="57">
        <f t="shared" si="29"/>
        <v>58.523925386422242</v>
      </c>
      <c r="L112" s="57">
        <f>IF(I112&lt;=0,0,MIN(SetUp!$B$50*I112^SetUp!$B$55,I112))</f>
        <v>3.1721669160960619</v>
      </c>
      <c r="M112" s="57">
        <f t="shared" si="30"/>
        <v>17.443429717306294</v>
      </c>
      <c r="N112" s="57">
        <f>IF(SetUp!$B$62=0,X112,(B112-E112)*(1-(H112/SetUp!$B$66/SetUp!$B$56)))</f>
        <v>0</v>
      </c>
      <c r="O112" s="57">
        <f>K112*SetUp!$B$65</f>
        <v>0</v>
      </c>
      <c r="P112" s="57">
        <f>MIN(SetUp!$B$54*L112^SetUp!$B$51,L112)</f>
        <v>1.5964298136697646</v>
      </c>
      <c r="Q112" s="57">
        <f t="shared" si="31"/>
        <v>58.523925386422242</v>
      </c>
      <c r="R112" s="57">
        <f>IF((H112+N112-O112)&gt;SetUp!$B$56,T111+H112+N112-O112-SetUp!$B$56,T111)</f>
        <v>0</v>
      </c>
      <c r="S112" s="57">
        <f>R112*SetUp!$B$65</f>
        <v>0</v>
      </c>
      <c r="T112" s="57">
        <f>IF((R112-S112)&lt;SetUp!$B$53,R112-S112,SetUp!$B$53)</f>
        <v>0</v>
      </c>
      <c r="U112" s="57">
        <f t="shared" si="32"/>
        <v>17.443429717306294</v>
      </c>
      <c r="V112" s="57">
        <f>(L112-P112)/1000*SetUp!$B$13*1000000/SetUp!$B$48</f>
        <v>89.624275421296019</v>
      </c>
      <c r="W112" s="57">
        <f t="shared" si="43"/>
        <v>4.4408920985006262E-15</v>
      </c>
      <c r="X112" s="57">
        <f>MAX((SetUp!$B$56*(1-($H112/SetUp!$B$56)^2)*TANH(($B112-$D112)/SetUp!$B$56))/(1+$H112/SetUp!$B$56*TANH(($B112-$D112)/SetUp!$B$56)),0)</f>
        <v>0</v>
      </c>
      <c r="AK112" s="65">
        <v>81</v>
      </c>
      <c r="AL112" s="66">
        <f t="shared" si="44"/>
        <v>45.755000000000003</v>
      </c>
      <c r="AM112" s="66">
        <f t="shared" si="45"/>
        <v>29.991410743935702</v>
      </c>
      <c r="AN112" s="67">
        <f t="shared" si="46"/>
        <v>-0.34452167535928968</v>
      </c>
      <c r="AP112" s="64">
        <v>26774</v>
      </c>
      <c r="AQ112" s="55">
        <v>4</v>
      </c>
      <c r="AR112" s="55">
        <v>111</v>
      </c>
      <c r="AS112" s="66">
        <f t="shared" si="33"/>
        <v>15.226000000000001</v>
      </c>
      <c r="AT112" s="66">
        <f t="shared" si="34"/>
        <v>89.624275421296019</v>
      </c>
      <c r="AU112" s="55" t="str">
        <f>IF(OR($AP112&lt;SetUp!$B$97,$AP112&gt;SetUp!$B$98),"Não","Sim")</f>
        <v>Sim</v>
      </c>
      <c r="AV112" s="68">
        <f t="shared" si="35"/>
        <v>3.9020507428786728</v>
      </c>
      <c r="AW112" s="68">
        <f t="shared" si="36"/>
        <v>9.4670098458434069</v>
      </c>
      <c r="AX112" s="68">
        <f t="shared" si="37"/>
        <v>1.1825858254572927</v>
      </c>
      <c r="AY112" s="68">
        <f t="shared" si="38"/>
        <v>1.9524256575817993</v>
      </c>
      <c r="AZ112" s="68">
        <f t="shared" si="39"/>
        <v>74.39827542129602</v>
      </c>
      <c r="BA112" s="68">
        <f t="shared" si="40"/>
        <v>5.5649591029647336</v>
      </c>
      <c r="BB112" s="68">
        <f t="shared" si="41"/>
        <v>0.76983983212450657</v>
      </c>
    </row>
    <row r="113" spans="1:54" x14ac:dyDescent="0.3">
      <c r="A113" s="64">
        <v>26775</v>
      </c>
      <c r="B113" s="57">
        <v>0.247</v>
      </c>
      <c r="C113" s="57">
        <v>9.6999999999999993</v>
      </c>
      <c r="D113" s="57">
        <v>4.2549999999999999</v>
      </c>
      <c r="E113" s="57">
        <f t="shared" si="26"/>
        <v>0.247</v>
      </c>
      <c r="F113" s="57">
        <f t="shared" si="27"/>
        <v>4.008</v>
      </c>
      <c r="G113" s="57">
        <f t="shared" si="28"/>
        <v>0</v>
      </c>
      <c r="H113" s="57">
        <f>IF(Q112&gt;SetUp!$B$56,SetUp!$B$56,Q112)</f>
        <v>58.523925386422242</v>
      </c>
      <c r="I113" s="57">
        <f t="shared" si="42"/>
        <v>17.443429717306294</v>
      </c>
      <c r="J113" s="57">
        <f>MIN(F113,H113,(1-EXP(-SetUp!$B$52*H113/SetUp!$B$56))*F113)</f>
        <v>4.0075718645659943</v>
      </c>
      <c r="K113" s="57">
        <f t="shared" si="29"/>
        <v>54.516353521856246</v>
      </c>
      <c r="L113" s="57">
        <f>IF(I113&lt;=0,0,MIN(SetUp!$B$50*I113^SetUp!$B$55,I113))</f>
        <v>2.4011317141392605</v>
      </c>
      <c r="M113" s="57">
        <f t="shared" si="30"/>
        <v>15.042298003167033</v>
      </c>
      <c r="N113" s="57">
        <f>IF(SetUp!$B$62=0,X113,(B113-E113)*(1-(H113/SetUp!$B$66/SetUp!$B$56)))</f>
        <v>0</v>
      </c>
      <c r="O113" s="57">
        <f>K113*SetUp!$B$65</f>
        <v>0</v>
      </c>
      <c r="P113" s="57">
        <f>MIN(SetUp!$B$54*L113^SetUp!$B$51,L113)</f>
        <v>1.2141356315881429</v>
      </c>
      <c r="Q113" s="57">
        <f t="shared" si="31"/>
        <v>54.516353521856246</v>
      </c>
      <c r="R113" s="57">
        <f>IF((H113+N113-O113)&gt;SetUp!$B$56,T112+H113+N113-O113-SetUp!$B$56,T112)</f>
        <v>0</v>
      </c>
      <c r="S113" s="57">
        <f>R113*SetUp!$B$65</f>
        <v>0</v>
      </c>
      <c r="T113" s="57">
        <f>IF((R113-S113)&lt;SetUp!$B$53,R113-S113,SetUp!$B$53)</f>
        <v>0</v>
      </c>
      <c r="U113" s="57">
        <f t="shared" si="32"/>
        <v>15.042298003167033</v>
      </c>
      <c r="V113" s="57">
        <f>(L113-P113)/1000*SetUp!$B$13*1000000/SetUp!$B$48</f>
        <v>67.51358691926005</v>
      </c>
      <c r="W113" s="57">
        <f t="shared" si="43"/>
        <v>0</v>
      </c>
      <c r="X113" s="57">
        <f>MAX((SetUp!$B$56*(1-($H113/SetUp!$B$56)^2)*TANH(($B113-$D113)/SetUp!$B$56))/(1+$H113/SetUp!$B$56*TANH(($B113-$D113)/SetUp!$B$56)),0)</f>
        <v>0</v>
      </c>
      <c r="AK113" s="65">
        <v>82</v>
      </c>
      <c r="AL113" s="66">
        <f t="shared" si="44"/>
        <v>76.951999999999998</v>
      </c>
      <c r="AM113" s="66">
        <f t="shared" si="45"/>
        <v>88.101930283344771</v>
      </c>
      <c r="AN113" s="67">
        <f t="shared" si="46"/>
        <v>0.1448946133088779</v>
      </c>
      <c r="AP113" s="64">
        <v>26775</v>
      </c>
      <c r="AQ113" s="55">
        <v>4</v>
      </c>
      <c r="AR113" s="55">
        <v>112</v>
      </c>
      <c r="AS113" s="66">
        <f t="shared" si="33"/>
        <v>9.6999999999999993</v>
      </c>
      <c r="AT113" s="66">
        <f t="shared" si="34"/>
        <v>67.51358691926005</v>
      </c>
      <c r="AU113" s="55" t="str">
        <f>IF(OR($AP113&lt;SetUp!$B$97,$AP113&gt;SetUp!$B$98),"Não","Sim")</f>
        <v>Sim</v>
      </c>
      <c r="AV113" s="68">
        <f t="shared" si="35"/>
        <v>3.1144823004794873</v>
      </c>
      <c r="AW113" s="68">
        <f t="shared" si="36"/>
        <v>8.2166651945457811</v>
      </c>
      <c r="AX113" s="68">
        <f t="shared" si="37"/>
        <v>0.98677173426624487</v>
      </c>
      <c r="AY113" s="68">
        <f t="shared" si="38"/>
        <v>1.8293911821683408</v>
      </c>
      <c r="AZ113" s="68">
        <f t="shared" si="39"/>
        <v>57.813586919260047</v>
      </c>
      <c r="BA113" s="68">
        <f t="shared" si="40"/>
        <v>5.1021828940662939</v>
      </c>
      <c r="BB113" s="68">
        <f t="shared" si="41"/>
        <v>0.84261944790209597</v>
      </c>
    </row>
    <row r="114" spans="1:54" x14ac:dyDescent="0.3">
      <c r="A114" s="64">
        <v>26776</v>
      </c>
      <c r="B114" s="57">
        <v>0.83199999999999996</v>
      </c>
      <c r="C114" s="57">
        <v>6.5739999999999998</v>
      </c>
      <c r="D114" s="57">
        <v>4.2549999999999999</v>
      </c>
      <c r="E114" s="57">
        <f t="shared" si="26"/>
        <v>0.83199999999999996</v>
      </c>
      <c r="F114" s="57">
        <f t="shared" si="27"/>
        <v>3.423</v>
      </c>
      <c r="G114" s="57">
        <f t="shared" si="28"/>
        <v>0</v>
      </c>
      <c r="H114" s="57">
        <f>IF(Q113&gt;SetUp!$B$56,SetUp!$B$56,Q113)</f>
        <v>54.516353521856246</v>
      </c>
      <c r="I114" s="57">
        <f t="shared" si="42"/>
        <v>15.042298003167033</v>
      </c>
      <c r="J114" s="57">
        <f>MIN(F114,H114,(1-EXP(-SetUp!$B$52*H114/SetUp!$B$56))*F114)</f>
        <v>3.4223160753985677</v>
      </c>
      <c r="K114" s="57">
        <f t="shared" si="29"/>
        <v>51.094037446457676</v>
      </c>
      <c r="L114" s="57">
        <f>IF(I114&lt;=0,0,MIN(SetUp!$B$50*I114^SetUp!$B$55,I114))</f>
        <v>1.875943834263168</v>
      </c>
      <c r="M114" s="57">
        <f t="shared" si="30"/>
        <v>13.166354168903865</v>
      </c>
      <c r="N114" s="57">
        <f>IF(SetUp!$B$62=0,X114,(B114-E114)*(1-(H114/SetUp!$B$66/SetUp!$B$56)))</f>
        <v>0</v>
      </c>
      <c r="O114" s="57">
        <f>K114*SetUp!$B$65</f>
        <v>0</v>
      </c>
      <c r="P114" s="57">
        <f>MIN(SetUp!$B$54*L114^SetUp!$B$51,L114)</f>
        <v>0.95256509710984394</v>
      </c>
      <c r="Q114" s="57">
        <f t="shared" si="31"/>
        <v>51.094037446457676</v>
      </c>
      <c r="R114" s="57">
        <f>IF((H114+N114-O114)&gt;SetUp!$B$56,T113+H114+N114-O114-SetUp!$B$56,T113)</f>
        <v>0</v>
      </c>
      <c r="S114" s="57">
        <f>R114*SetUp!$B$65</f>
        <v>0</v>
      </c>
      <c r="T114" s="57">
        <f>IF((R114-S114)&lt;SetUp!$B$53,R114-S114,SetUp!$B$53)</f>
        <v>0</v>
      </c>
      <c r="U114" s="57">
        <f t="shared" si="32"/>
        <v>13.166354168903865</v>
      </c>
      <c r="V114" s="57">
        <f>(L114-P114)/1000*SetUp!$B$13*1000000/SetUp!$B$48</f>
        <v>52.519643111385619</v>
      </c>
      <c r="W114" s="57">
        <f t="shared" si="43"/>
        <v>-1.9984014443252818E-15</v>
      </c>
      <c r="X114" s="57">
        <f>MAX((SetUp!$B$56*(1-($H114/SetUp!$B$56)^2)*TANH(($B114-$D114)/SetUp!$B$56))/(1+$H114/SetUp!$B$56*TANH(($B114-$D114)/SetUp!$B$56)),0)</f>
        <v>0</v>
      </c>
      <c r="AK114" s="65">
        <v>83</v>
      </c>
      <c r="AL114" s="66">
        <f t="shared" si="44"/>
        <v>103.58666666666666</v>
      </c>
      <c r="AM114" s="66">
        <f t="shared" si="45"/>
        <v>94.160069688904073</v>
      </c>
      <c r="AN114" s="67">
        <f t="shared" si="46"/>
        <v>-9.1002030291182132E-2</v>
      </c>
      <c r="AP114" s="64">
        <v>26776</v>
      </c>
      <c r="AQ114" s="55">
        <v>4</v>
      </c>
      <c r="AR114" s="55">
        <v>113</v>
      </c>
      <c r="AS114" s="66">
        <f t="shared" si="33"/>
        <v>6.5739999999999998</v>
      </c>
      <c r="AT114" s="66">
        <f t="shared" si="34"/>
        <v>52.519643111385619</v>
      </c>
      <c r="AU114" s="55" t="str">
        <f>IF(OR($AP114&lt;SetUp!$B$97,$AP114&gt;SetUp!$B$98),"Não","Sim")</f>
        <v>Sim</v>
      </c>
      <c r="AV114" s="68">
        <f t="shared" si="35"/>
        <v>2.5639812791828258</v>
      </c>
      <c r="AW114" s="68">
        <f t="shared" si="36"/>
        <v>7.2470437497910565</v>
      </c>
      <c r="AX114" s="68">
        <f t="shared" si="37"/>
        <v>0.8178296997456056</v>
      </c>
      <c r="AY114" s="68">
        <f t="shared" si="38"/>
        <v>1.7203217662506005</v>
      </c>
      <c r="AZ114" s="68">
        <f t="shared" si="39"/>
        <v>45.945643111385621</v>
      </c>
      <c r="BA114" s="68">
        <f t="shared" si="40"/>
        <v>4.6830624706082311</v>
      </c>
      <c r="BB114" s="68">
        <f t="shared" si="41"/>
        <v>0.90249206650499492</v>
      </c>
    </row>
    <row r="115" spans="1:54" x14ac:dyDescent="0.3">
      <c r="A115" s="64">
        <v>26777</v>
      </c>
      <c r="B115" s="57">
        <v>2.8290000000000002</v>
      </c>
      <c r="C115" s="57">
        <v>5.4340000000000002</v>
      </c>
      <c r="D115" s="57">
        <v>4.2549999999999999</v>
      </c>
      <c r="E115" s="57">
        <f t="shared" si="26"/>
        <v>2.8290000000000002</v>
      </c>
      <c r="F115" s="57">
        <f t="shared" si="27"/>
        <v>1.4259999999999997</v>
      </c>
      <c r="G115" s="57">
        <f t="shared" si="28"/>
        <v>0</v>
      </c>
      <c r="H115" s="57">
        <f>IF(Q114&gt;SetUp!$B$56,SetUp!$B$56,Q114)</f>
        <v>51.094037446457676</v>
      </c>
      <c r="I115" s="57">
        <f t="shared" si="42"/>
        <v>13.166354168903865</v>
      </c>
      <c r="J115" s="57">
        <f>MIN(F115,H115,(1-EXP(-SetUp!$B$52*H115/SetUp!$B$56))*F115)</f>
        <v>1.4255136441639435</v>
      </c>
      <c r="K115" s="57">
        <f t="shared" si="29"/>
        <v>49.668523802293734</v>
      </c>
      <c r="L115" s="57">
        <f>IF(I115&lt;=0,0,MIN(SetUp!$B$50*I115^SetUp!$B$55,I115))</f>
        <v>1.5024686068577591</v>
      </c>
      <c r="M115" s="57">
        <f t="shared" si="30"/>
        <v>11.663885562046106</v>
      </c>
      <c r="N115" s="57">
        <f>IF(SetUp!$B$62=0,X115,(B115-E115)*(1-(H115/SetUp!$B$66/SetUp!$B$56)))</f>
        <v>0</v>
      </c>
      <c r="O115" s="57">
        <f>K115*SetUp!$B$65</f>
        <v>0</v>
      </c>
      <c r="P115" s="57">
        <f>MIN(SetUp!$B$54*L115^SetUp!$B$51,L115)</f>
        <v>0.7658089434773736</v>
      </c>
      <c r="Q115" s="57">
        <f t="shared" si="31"/>
        <v>49.668523802293734</v>
      </c>
      <c r="R115" s="57">
        <f>IF((H115+N115-O115)&gt;SetUp!$B$56,T114+H115+N115-O115-SetUp!$B$56,T114)</f>
        <v>0</v>
      </c>
      <c r="S115" s="57">
        <f>R115*SetUp!$B$65</f>
        <v>0</v>
      </c>
      <c r="T115" s="57">
        <f>IF((R115-S115)&lt;SetUp!$B$53,R115-S115,SetUp!$B$53)</f>
        <v>0</v>
      </c>
      <c r="U115" s="57">
        <f t="shared" si="32"/>
        <v>11.663885562046106</v>
      </c>
      <c r="V115" s="57">
        <f>(L115-P115)/1000*SetUp!$B$13*1000000/SetUp!$B$48</f>
        <v>41.899494821123547</v>
      </c>
      <c r="W115" s="57">
        <f t="shared" si="43"/>
        <v>0</v>
      </c>
      <c r="X115" s="57">
        <f>MAX((SetUp!$B$56*(1-($H115/SetUp!$B$56)^2)*TANH(($B115-$D115)/SetUp!$B$56))/(1+$H115/SetUp!$B$56*TANH(($B115-$D115)/SetUp!$B$56)),0)</f>
        <v>0</v>
      </c>
      <c r="AK115" s="65">
        <v>84</v>
      </c>
      <c r="AL115" s="66">
        <f t="shared" si="44"/>
        <v>140.81466666666668</v>
      </c>
      <c r="AM115" s="66">
        <f t="shared" si="45"/>
        <v>102.19098104236595</v>
      </c>
      <c r="AN115" s="67">
        <f t="shared" si="46"/>
        <v>-0.27428737743441067</v>
      </c>
      <c r="AP115" s="64">
        <v>26777</v>
      </c>
      <c r="AQ115" s="55">
        <v>4</v>
      </c>
      <c r="AR115" s="55">
        <v>114</v>
      </c>
      <c r="AS115" s="66">
        <f t="shared" si="33"/>
        <v>5.4340000000000002</v>
      </c>
      <c r="AT115" s="66">
        <f t="shared" si="34"/>
        <v>41.899494821123547</v>
      </c>
      <c r="AU115" s="55" t="str">
        <f>IF(OR($AP115&lt;SetUp!$B$97,$AP115&gt;SetUp!$B$98),"Não","Sim")</f>
        <v>Sim</v>
      </c>
      <c r="AV115" s="68">
        <f t="shared" si="35"/>
        <v>2.3310941636922351</v>
      </c>
      <c r="AW115" s="68">
        <f t="shared" si="36"/>
        <v>6.4729819110764977</v>
      </c>
      <c r="AX115" s="68">
        <f t="shared" si="37"/>
        <v>0.73511963408187198</v>
      </c>
      <c r="AY115" s="68">
        <f t="shared" si="38"/>
        <v>1.6222087867438362</v>
      </c>
      <c r="AZ115" s="68">
        <f t="shared" si="39"/>
        <v>36.465494821123549</v>
      </c>
      <c r="BA115" s="68">
        <f t="shared" si="40"/>
        <v>4.1418877473842626</v>
      </c>
      <c r="BB115" s="68">
        <f t="shared" si="41"/>
        <v>0.8870891526619642</v>
      </c>
    </row>
    <row r="116" spans="1:54" x14ac:dyDescent="0.3">
      <c r="A116" s="64">
        <v>26778</v>
      </c>
      <c r="B116" s="57">
        <v>1.77</v>
      </c>
      <c r="C116" s="57">
        <v>4.4329999999999998</v>
      </c>
      <c r="D116" s="57">
        <v>4.2549999999999999</v>
      </c>
      <c r="E116" s="57">
        <f t="shared" si="26"/>
        <v>1.77</v>
      </c>
      <c r="F116" s="57">
        <f t="shared" si="27"/>
        <v>2.4849999999999999</v>
      </c>
      <c r="G116" s="57">
        <f t="shared" si="28"/>
        <v>0</v>
      </c>
      <c r="H116" s="57">
        <f>IF(Q115&gt;SetUp!$B$56,SetUp!$B$56,Q115)</f>
        <v>49.668523802293734</v>
      </c>
      <c r="I116" s="57">
        <f t="shared" si="42"/>
        <v>11.663885562046106</v>
      </c>
      <c r="J116" s="57">
        <f>MIN(F116,H116,(1-EXP(-SetUp!$B$52*H116/SetUp!$B$56))*F116)</f>
        <v>2.4839410042065477</v>
      </c>
      <c r="K116" s="57">
        <f t="shared" si="29"/>
        <v>47.184582798087185</v>
      </c>
      <c r="L116" s="57">
        <f>IF(I116&lt;=0,0,MIN(SetUp!$B$50*I116^SetUp!$B$55,I116))</f>
        <v>1.227726418132822</v>
      </c>
      <c r="M116" s="57">
        <f t="shared" si="30"/>
        <v>10.436159143913285</v>
      </c>
      <c r="N116" s="57">
        <f>IF(SetUp!$B$62=0,X116,(B116-E116)*(1-(H116/SetUp!$B$66/SetUp!$B$56)))</f>
        <v>0</v>
      </c>
      <c r="O116" s="57">
        <f>K116*SetUp!$B$65</f>
        <v>0</v>
      </c>
      <c r="P116" s="57">
        <f>MIN(SetUp!$B$54*L116^SetUp!$B$51,L116)</f>
        <v>0.6279262497374265</v>
      </c>
      <c r="Q116" s="57">
        <f t="shared" si="31"/>
        <v>47.184582798087185</v>
      </c>
      <c r="R116" s="57">
        <f>IF((H116+N116-O116)&gt;SetUp!$B$56,T115+H116+N116-O116-SetUp!$B$56,T115)</f>
        <v>0</v>
      </c>
      <c r="S116" s="57">
        <f>R116*SetUp!$B$65</f>
        <v>0</v>
      </c>
      <c r="T116" s="57">
        <f>IF((R116-S116)&lt;SetUp!$B$53,R116-S116,SetUp!$B$53)</f>
        <v>0</v>
      </c>
      <c r="U116" s="57">
        <f t="shared" si="32"/>
        <v>10.436159143913285</v>
      </c>
      <c r="V116" s="57">
        <f>(L116-P116)/1000*SetUp!$B$13*1000000/SetUp!$B$48</f>
        <v>34.115243848250401</v>
      </c>
      <c r="W116" s="57">
        <f t="shared" si="43"/>
        <v>0</v>
      </c>
      <c r="X116" s="57">
        <f>MAX((SetUp!$B$56*(1-($H116/SetUp!$B$56)^2)*TANH(($B116-$D116)/SetUp!$B$56))/(1+$H116/SetUp!$B$56*TANH(($B116-$D116)/SetUp!$B$56)),0)</f>
        <v>0</v>
      </c>
      <c r="AK116" s="65">
        <v>85</v>
      </c>
      <c r="AL116" s="66">
        <f t="shared" si="44"/>
        <v>169.452</v>
      </c>
      <c r="AM116" s="66">
        <f t="shared" si="45"/>
        <v>100.83360861551064</v>
      </c>
      <c r="AN116" s="67">
        <f t="shared" si="46"/>
        <v>-0.40494294186252955</v>
      </c>
      <c r="AP116" s="64">
        <v>26778</v>
      </c>
      <c r="AQ116" s="55">
        <v>4</v>
      </c>
      <c r="AR116" s="55">
        <v>115</v>
      </c>
      <c r="AS116" s="66">
        <f t="shared" si="33"/>
        <v>4.4329999999999998</v>
      </c>
      <c r="AT116" s="66">
        <f t="shared" si="34"/>
        <v>34.115243848250401</v>
      </c>
      <c r="AU116" s="55" t="str">
        <f>IF(OR($AP116&lt;SetUp!$B$97,$AP116&gt;SetUp!$B$98),"Não","Sim")</f>
        <v>Sim</v>
      </c>
      <c r="AV116" s="68">
        <f t="shared" si="35"/>
        <v>2.1054690688775271</v>
      </c>
      <c r="AW116" s="68">
        <f t="shared" si="36"/>
        <v>5.8408256135798471</v>
      </c>
      <c r="AX116" s="68">
        <f t="shared" si="37"/>
        <v>0.6466977312993345</v>
      </c>
      <c r="AY116" s="68">
        <f t="shared" si="38"/>
        <v>1.5329484798683386</v>
      </c>
      <c r="AZ116" s="68">
        <f t="shared" si="39"/>
        <v>29.682243848250401</v>
      </c>
      <c r="BA116" s="68">
        <f t="shared" si="40"/>
        <v>3.73535654470232</v>
      </c>
      <c r="BB116" s="68">
        <f t="shared" si="41"/>
        <v>0.8862507485690041</v>
      </c>
    </row>
    <row r="117" spans="1:54" x14ac:dyDescent="0.3">
      <c r="A117" s="64">
        <v>26779</v>
      </c>
      <c r="B117" s="57">
        <v>2.246</v>
      </c>
      <c r="C117" s="57">
        <v>4.2039999999999997</v>
      </c>
      <c r="D117" s="57">
        <v>4.2549999999999999</v>
      </c>
      <c r="E117" s="57">
        <f t="shared" si="26"/>
        <v>2.246</v>
      </c>
      <c r="F117" s="57">
        <f t="shared" si="27"/>
        <v>2.0089999999999999</v>
      </c>
      <c r="G117" s="57">
        <f t="shared" si="28"/>
        <v>0</v>
      </c>
      <c r="H117" s="57">
        <f>IF(Q116&gt;SetUp!$B$56,SetUp!$B$56,Q116)</f>
        <v>47.184582798087185</v>
      </c>
      <c r="I117" s="57">
        <f t="shared" si="42"/>
        <v>10.436159143913285</v>
      </c>
      <c r="J117" s="57">
        <f>MIN(F117,H117,(1-EXP(-SetUp!$B$52*H117/SetUp!$B$56))*F117)</f>
        <v>2.0077378693276549</v>
      </c>
      <c r="K117" s="57">
        <f t="shared" si="29"/>
        <v>45.176844928759529</v>
      </c>
      <c r="L117" s="57">
        <f>IF(I117&lt;=0,0,MIN(SetUp!$B$50*I117^SetUp!$B$55,I117))</f>
        <v>1.0199933484410046</v>
      </c>
      <c r="M117" s="57">
        <f t="shared" si="30"/>
        <v>9.4161657954722795</v>
      </c>
      <c r="N117" s="57">
        <f>IF(SetUp!$B$62=0,X117,(B117-E117)*(1-(H117/SetUp!$B$66/SetUp!$B$56)))</f>
        <v>0</v>
      </c>
      <c r="O117" s="57">
        <f>K117*SetUp!$B$65</f>
        <v>0</v>
      </c>
      <c r="P117" s="57">
        <f>MIN(SetUp!$B$54*L117^SetUp!$B$51,L117)</f>
        <v>0.52332792468605016</v>
      </c>
      <c r="Q117" s="57">
        <f t="shared" si="31"/>
        <v>45.176844928759529</v>
      </c>
      <c r="R117" s="57">
        <f>IF((H117+N117-O117)&gt;SetUp!$B$56,T116+H117+N117-O117-SetUp!$B$56,T116)</f>
        <v>0</v>
      </c>
      <c r="S117" s="57">
        <f>R117*SetUp!$B$65</f>
        <v>0</v>
      </c>
      <c r="T117" s="57">
        <f>IF((R117-S117)&lt;SetUp!$B$53,R117-S117,SetUp!$B$53)</f>
        <v>0</v>
      </c>
      <c r="U117" s="57">
        <f t="shared" si="32"/>
        <v>9.4161657954722795</v>
      </c>
      <c r="V117" s="57">
        <f>(L117-P117)/1000*SetUp!$B$13*1000000/SetUp!$B$48</f>
        <v>28.249178535117206</v>
      </c>
      <c r="W117" s="57">
        <f t="shared" si="43"/>
        <v>0</v>
      </c>
      <c r="X117" s="57">
        <f>MAX((SetUp!$B$56*(1-($H117/SetUp!$B$56)^2)*TANH(($B117-$D117)/SetUp!$B$56))/(1+$H117/SetUp!$B$56*TANH(($B117-$D117)/SetUp!$B$56)),0)</f>
        <v>0</v>
      </c>
      <c r="AK117" s="65">
        <v>86</v>
      </c>
      <c r="AL117" s="66">
        <f t="shared" si="44"/>
        <v>48.452333333333343</v>
      </c>
      <c r="AM117" s="66">
        <f t="shared" si="45"/>
        <v>63.796659127363625</v>
      </c>
      <c r="AN117" s="67">
        <f t="shared" si="46"/>
        <v>0.31668909912897791</v>
      </c>
      <c r="AP117" s="64">
        <v>26779</v>
      </c>
      <c r="AQ117" s="55">
        <v>4</v>
      </c>
      <c r="AR117" s="55">
        <v>116</v>
      </c>
      <c r="AS117" s="66">
        <f t="shared" si="33"/>
        <v>4.2039999999999997</v>
      </c>
      <c r="AT117" s="66">
        <f t="shared" si="34"/>
        <v>28.249178535117206</v>
      </c>
      <c r="AU117" s="55" t="str">
        <f>IF(OR($AP117&lt;SetUp!$B$97,$AP117&gt;SetUp!$B$98),"Não","Sim")</f>
        <v>Sim</v>
      </c>
      <c r="AV117" s="68">
        <f t="shared" si="35"/>
        <v>2.0503658210182882</v>
      </c>
      <c r="AW117" s="68">
        <f t="shared" si="36"/>
        <v>5.3149956288897551</v>
      </c>
      <c r="AX117" s="68">
        <f t="shared" si="37"/>
        <v>0.62366270735620455</v>
      </c>
      <c r="AY117" s="68">
        <f t="shared" si="38"/>
        <v>1.4510058233819088</v>
      </c>
      <c r="AZ117" s="68">
        <f t="shared" si="39"/>
        <v>24.045178535117206</v>
      </c>
      <c r="BA117" s="68">
        <f t="shared" si="40"/>
        <v>3.2646298078714668</v>
      </c>
      <c r="BB117" s="68">
        <f t="shared" si="41"/>
        <v>0.82734311602570421</v>
      </c>
    </row>
    <row r="118" spans="1:54" x14ac:dyDescent="0.3">
      <c r="A118" s="64">
        <v>26780</v>
      </c>
      <c r="B118" s="57">
        <v>4.8570000000000002</v>
      </c>
      <c r="C118" s="57">
        <v>3.7690000000000001</v>
      </c>
      <c r="D118" s="57">
        <v>4.2549999999999999</v>
      </c>
      <c r="E118" s="57">
        <f t="shared" si="26"/>
        <v>4.2549999999999999</v>
      </c>
      <c r="F118" s="57">
        <f t="shared" si="27"/>
        <v>0</v>
      </c>
      <c r="G118" s="57">
        <f t="shared" si="28"/>
        <v>0.30196446153798101</v>
      </c>
      <c r="H118" s="57">
        <f>IF(Q117&gt;SetUp!$B$56,SetUp!$B$56,Q117)</f>
        <v>45.176844928759529</v>
      </c>
      <c r="I118" s="57">
        <f t="shared" si="42"/>
        <v>9.7181302570102606</v>
      </c>
      <c r="J118" s="57">
        <f>MIN(F118,H118,(1-EXP(-SetUp!$B$52*H118/SetUp!$B$56))*F118)</f>
        <v>0</v>
      </c>
      <c r="K118" s="57">
        <f t="shared" si="29"/>
        <v>45.176844928759529</v>
      </c>
      <c r="L118" s="57">
        <f>IF(I118&lt;=0,0,MIN(SetUp!$B$50*I118^SetUp!$B$55,I118))</f>
        <v>0.90573408326738336</v>
      </c>
      <c r="M118" s="57">
        <f t="shared" si="30"/>
        <v>8.8123961737428775</v>
      </c>
      <c r="N118" s="57">
        <f>IF(SetUp!$B$62=0,X118,(B118-E118)*(1-(H118/SetUp!$B$66/SetUp!$B$56)))</f>
        <v>0.3000355384620193</v>
      </c>
      <c r="O118" s="57">
        <f>K118*SetUp!$B$65</f>
        <v>0</v>
      </c>
      <c r="P118" s="57">
        <f>MIN(SetUp!$B$54*L118^SetUp!$B$51,L118)</f>
        <v>0.46564510090518091</v>
      </c>
      <c r="Q118" s="57">
        <f t="shared" si="31"/>
        <v>45.476880467221548</v>
      </c>
      <c r="R118" s="57">
        <f>IF((H118+N118-O118)&gt;SetUp!$B$56,T117+H118+N118-O118-SetUp!$B$56,T117)</f>
        <v>0</v>
      </c>
      <c r="S118" s="57">
        <f>R118*SetUp!$B$65</f>
        <v>0</v>
      </c>
      <c r="T118" s="57">
        <f>IF((R118-S118)&lt;SetUp!$B$53,R118-S118,SetUp!$B$53)</f>
        <v>0</v>
      </c>
      <c r="U118" s="57">
        <f t="shared" si="32"/>
        <v>8.8123961737428775</v>
      </c>
      <c r="V118" s="57">
        <f>(L118-P118)/1000*SetUp!$B$13*1000000/SetUp!$B$48</f>
        <v>25.031241635660336</v>
      </c>
      <c r="W118" s="57">
        <f t="shared" si="43"/>
        <v>-1.4432899320127035E-15</v>
      </c>
      <c r="X118" s="57">
        <f>MAX((SetUp!$B$56*(1-($H118/SetUp!$B$56)^2)*TANH(($B118-$D118)/SetUp!$B$56))/(1+$H118/SetUp!$B$56*TANH(($B118-$D118)/SetUp!$B$56)),0)</f>
        <v>0.3000355384620193</v>
      </c>
      <c r="AK118" s="65">
        <v>87</v>
      </c>
      <c r="AL118" s="66">
        <f t="shared" si="44"/>
        <v>32.210333333333331</v>
      </c>
      <c r="AM118" s="66">
        <f t="shared" si="45"/>
        <v>46.82860418324892</v>
      </c>
      <c r="AN118" s="67">
        <f t="shared" si="46"/>
        <v>0.45383792519736699</v>
      </c>
      <c r="AP118" s="64">
        <v>26780</v>
      </c>
      <c r="AQ118" s="55">
        <v>4</v>
      </c>
      <c r="AR118" s="55">
        <v>117</v>
      </c>
      <c r="AS118" s="66">
        <f t="shared" si="33"/>
        <v>3.7690000000000001</v>
      </c>
      <c r="AT118" s="66">
        <f t="shared" si="34"/>
        <v>25.031241635660336</v>
      </c>
      <c r="AU118" s="55" t="str">
        <f>IF(OR($AP118&lt;SetUp!$B$97,$AP118&gt;SetUp!$B$98),"Não","Sim")</f>
        <v>Sim</v>
      </c>
      <c r="AV118" s="68">
        <f t="shared" si="35"/>
        <v>1.9413912537147169</v>
      </c>
      <c r="AW118" s="68">
        <f t="shared" si="36"/>
        <v>5.0031231881356204</v>
      </c>
      <c r="AX118" s="68">
        <f t="shared" si="37"/>
        <v>0.57622613744960494</v>
      </c>
      <c r="AY118" s="68">
        <f t="shared" si="38"/>
        <v>1.3984823926422476</v>
      </c>
      <c r="AZ118" s="68">
        <f t="shared" si="39"/>
        <v>21.262241635660338</v>
      </c>
      <c r="BA118" s="68">
        <f t="shared" si="40"/>
        <v>3.0617319344209033</v>
      </c>
      <c r="BB118" s="68">
        <f t="shared" si="41"/>
        <v>0.82225625519264267</v>
      </c>
    </row>
    <row r="119" spans="1:54" x14ac:dyDescent="0.3">
      <c r="A119" s="64">
        <v>26781</v>
      </c>
      <c r="B119" s="57">
        <v>6.4</v>
      </c>
      <c r="C119" s="57">
        <v>3.7690000000000001</v>
      </c>
      <c r="D119" s="57">
        <v>4.2549999999999999</v>
      </c>
      <c r="E119" s="57">
        <f t="shared" si="26"/>
        <v>4.2549999999999999</v>
      </c>
      <c r="F119" s="57">
        <f t="shared" si="27"/>
        <v>0</v>
      </c>
      <c r="G119" s="57">
        <f t="shared" si="28"/>
        <v>1.1081320742971441</v>
      </c>
      <c r="H119" s="57">
        <f>IF(Q118&gt;SetUp!$B$56,SetUp!$B$56,Q118)</f>
        <v>45.476880467221548</v>
      </c>
      <c r="I119" s="57">
        <f t="shared" si="42"/>
        <v>9.9205282480400214</v>
      </c>
      <c r="J119" s="57">
        <f>MIN(F119,H119,(1-EXP(-SetUp!$B$52*H119/SetUp!$B$56))*F119)</f>
        <v>0</v>
      </c>
      <c r="K119" s="57">
        <f t="shared" si="29"/>
        <v>45.476880467221548</v>
      </c>
      <c r="L119" s="57">
        <f>IF(I119&lt;=0,0,MIN(SetUp!$B$50*I119^SetUp!$B$55,I119))</f>
        <v>0.93739114754555963</v>
      </c>
      <c r="M119" s="57">
        <f t="shared" si="30"/>
        <v>8.9831371004944618</v>
      </c>
      <c r="N119" s="57">
        <f>IF(SetUp!$B$62=0,X119,(B119-E119)*(1-(H119/SetUp!$B$66/SetUp!$B$56)))</f>
        <v>1.0368679257028564</v>
      </c>
      <c r="O119" s="57">
        <f>K119*SetUp!$B$65</f>
        <v>0</v>
      </c>
      <c r="P119" s="57">
        <f>MIN(SetUp!$B$54*L119^SetUp!$B$51,L119)</f>
        <v>0.48163867720134845</v>
      </c>
      <c r="Q119" s="57">
        <f t="shared" si="31"/>
        <v>46.513748392924406</v>
      </c>
      <c r="R119" s="57">
        <f>IF((H119+N119-O119)&gt;SetUp!$B$56,T118+H119+N119-O119-SetUp!$B$56,T118)</f>
        <v>0</v>
      </c>
      <c r="S119" s="57">
        <f>R119*SetUp!$B$65</f>
        <v>0</v>
      </c>
      <c r="T119" s="57">
        <f>IF((R119-S119)&lt;SetUp!$B$53,R119-S119,SetUp!$B$53)</f>
        <v>0</v>
      </c>
      <c r="U119" s="57">
        <f t="shared" si="32"/>
        <v>8.9831371004944618</v>
      </c>
      <c r="V119" s="57">
        <f>(L119-P119)/1000*SetUp!$B$13*1000000/SetUp!$B$48</f>
        <v>25.922144539955802</v>
      </c>
      <c r="W119" s="57">
        <f t="shared" si="43"/>
        <v>-8.8817841970012523E-16</v>
      </c>
      <c r="X119" s="57">
        <f>MAX((SetUp!$B$56*(1-($H119/SetUp!$B$56)^2)*TANH(($B119-$D119)/SetUp!$B$56))/(1+$H119/SetUp!$B$56*TANH(($B119-$D119)/SetUp!$B$56)),0)</f>
        <v>1.0368679257028564</v>
      </c>
      <c r="AK119" s="65">
        <v>88</v>
      </c>
      <c r="AL119" s="66">
        <f t="shared" si="44"/>
        <v>42.730333333333334</v>
      </c>
      <c r="AM119" s="66">
        <f t="shared" si="45"/>
        <v>41.306117015552481</v>
      </c>
      <c r="AN119" s="67">
        <f t="shared" si="46"/>
        <v>-3.3330334838971229E-2</v>
      </c>
      <c r="AP119" s="64">
        <v>26781</v>
      </c>
      <c r="AQ119" s="55">
        <v>4</v>
      </c>
      <c r="AR119" s="55">
        <v>118</v>
      </c>
      <c r="AS119" s="66">
        <f t="shared" si="33"/>
        <v>3.7690000000000001</v>
      </c>
      <c r="AT119" s="66">
        <f t="shared" si="34"/>
        <v>25.922144539955802</v>
      </c>
      <c r="AU119" s="55" t="str">
        <f>IF(OR($AP119&lt;SetUp!$B$97,$AP119&gt;SetUp!$B$98),"Não","Sim")</f>
        <v>Sim</v>
      </c>
      <c r="AV119" s="68">
        <f t="shared" si="35"/>
        <v>1.9413912537147169</v>
      </c>
      <c r="AW119" s="68">
        <f t="shared" si="36"/>
        <v>5.0913794339015634</v>
      </c>
      <c r="AX119" s="68">
        <f t="shared" si="37"/>
        <v>0.57622613744960494</v>
      </c>
      <c r="AY119" s="68">
        <f t="shared" si="38"/>
        <v>1.4136709278830528</v>
      </c>
      <c r="AZ119" s="68">
        <f t="shared" si="39"/>
        <v>22.153144539955804</v>
      </c>
      <c r="BA119" s="68">
        <f t="shared" si="40"/>
        <v>3.1499881801868463</v>
      </c>
      <c r="BB119" s="68">
        <f t="shared" si="41"/>
        <v>0.83744479043344788</v>
      </c>
    </row>
    <row r="120" spans="1:54" x14ac:dyDescent="0.3">
      <c r="A120" s="64">
        <v>26782</v>
      </c>
      <c r="B120" s="57">
        <v>11.593</v>
      </c>
      <c r="C120" s="57">
        <v>3.7690000000000001</v>
      </c>
      <c r="D120" s="57">
        <v>4.2549999999999999</v>
      </c>
      <c r="E120" s="57">
        <f t="shared" si="26"/>
        <v>4.2549999999999999</v>
      </c>
      <c r="F120" s="57">
        <f t="shared" si="27"/>
        <v>0</v>
      </c>
      <c r="G120" s="57">
        <f t="shared" si="28"/>
        <v>4.1551324158385281</v>
      </c>
      <c r="H120" s="57">
        <f>IF(Q119&gt;SetUp!$B$56,SetUp!$B$56,Q119)</f>
        <v>46.513748392924406</v>
      </c>
      <c r="I120" s="57">
        <f t="shared" si="42"/>
        <v>13.13826951633299</v>
      </c>
      <c r="J120" s="57">
        <f>MIN(F120,H120,(1-EXP(-SetUp!$B$52*H120/SetUp!$B$56))*F120)</f>
        <v>0</v>
      </c>
      <c r="K120" s="57">
        <f t="shared" si="29"/>
        <v>46.513748392924406</v>
      </c>
      <c r="L120" s="57">
        <f>IF(I120&lt;=0,0,MIN(SetUp!$B$50*I120^SetUp!$B$55,I120))</f>
        <v>1.4971309739394327</v>
      </c>
      <c r="M120" s="57">
        <f t="shared" si="30"/>
        <v>11.641138542393557</v>
      </c>
      <c r="N120" s="57">
        <f>IF(SetUp!$B$62=0,X120,(B120-E120)*(1-(H120/SetUp!$B$66/SetUp!$B$56)))</f>
        <v>3.182867584161472</v>
      </c>
      <c r="O120" s="57">
        <f>K120*SetUp!$B$65</f>
        <v>0</v>
      </c>
      <c r="P120" s="57">
        <f>MIN(SetUp!$B$54*L120^SetUp!$B$51,L120)</f>
        <v>0.76313455112703776</v>
      </c>
      <c r="Q120" s="57">
        <f t="shared" si="31"/>
        <v>49.696615977085877</v>
      </c>
      <c r="R120" s="57">
        <f>IF((H120+N120-O120)&gt;SetUp!$B$56,T119+H120+N120-O120-SetUp!$B$56,T119)</f>
        <v>0</v>
      </c>
      <c r="S120" s="57">
        <f>R120*SetUp!$B$65</f>
        <v>0</v>
      </c>
      <c r="T120" s="57">
        <f>IF((R120-S120)&lt;SetUp!$B$53,R120-S120,SetUp!$B$53)</f>
        <v>0</v>
      </c>
      <c r="U120" s="57">
        <f t="shared" si="32"/>
        <v>11.641138542393557</v>
      </c>
      <c r="V120" s="57">
        <f>(L120-P120)/1000*SetUp!$B$13*1000000/SetUp!$B$48</f>
        <v>41.748015868313963</v>
      </c>
      <c r="W120" s="57">
        <f t="shared" si="43"/>
        <v>-2.4424906541753444E-15</v>
      </c>
      <c r="X120" s="57">
        <f>MAX((SetUp!$B$56*(1-($H120/SetUp!$B$56)^2)*TANH(($B120-$D120)/SetUp!$B$56))/(1+$H120/SetUp!$B$56*TANH(($B120-$D120)/SetUp!$B$56)),0)</f>
        <v>3.182867584161472</v>
      </c>
      <c r="AK120" s="65">
        <v>89</v>
      </c>
      <c r="AL120" s="66">
        <f t="shared" si="44"/>
        <v>51.074333333333335</v>
      </c>
      <c r="AM120" s="66">
        <f t="shared" si="45"/>
        <v>33.046103106303036</v>
      </c>
      <c r="AN120" s="67">
        <f t="shared" si="46"/>
        <v>-0.35298023587249233</v>
      </c>
      <c r="AP120" s="64">
        <v>26782</v>
      </c>
      <c r="AQ120" s="55">
        <v>4</v>
      </c>
      <c r="AR120" s="55">
        <v>119</v>
      </c>
      <c r="AS120" s="66">
        <f t="shared" si="33"/>
        <v>3.7690000000000001</v>
      </c>
      <c r="AT120" s="66">
        <f t="shared" si="34"/>
        <v>41.748015868313963</v>
      </c>
      <c r="AU120" s="55" t="str">
        <f>IF(OR($AP120&lt;SetUp!$B$97,$AP120&gt;SetUp!$B$98),"Não","Sim")</f>
        <v>Sim</v>
      </c>
      <c r="AV120" s="68">
        <f t="shared" si="35"/>
        <v>1.9413912537147169</v>
      </c>
      <c r="AW120" s="68">
        <f t="shared" si="36"/>
        <v>6.4612704531163194</v>
      </c>
      <c r="AX120" s="68">
        <f t="shared" si="37"/>
        <v>0.57622613744960494</v>
      </c>
      <c r="AY120" s="68">
        <f t="shared" si="38"/>
        <v>1.620635839869466</v>
      </c>
      <c r="AZ120" s="68">
        <f t="shared" si="39"/>
        <v>37.979015868313965</v>
      </c>
      <c r="BA120" s="68">
        <f t="shared" si="40"/>
        <v>4.5198791994016023</v>
      </c>
      <c r="BB120" s="68">
        <f t="shared" si="41"/>
        <v>1.0444097024198611</v>
      </c>
    </row>
    <row r="121" spans="1:54" x14ac:dyDescent="0.3">
      <c r="A121" s="64">
        <v>26783</v>
      </c>
      <c r="B121" s="57">
        <v>6.9770000000000003</v>
      </c>
      <c r="C121" s="57">
        <v>4.2039999999999997</v>
      </c>
      <c r="D121" s="57">
        <v>4.2549999999999999</v>
      </c>
      <c r="E121" s="57">
        <f t="shared" si="26"/>
        <v>4.2549999999999999</v>
      </c>
      <c r="F121" s="57">
        <f t="shared" si="27"/>
        <v>0</v>
      </c>
      <c r="G121" s="57">
        <f t="shared" si="28"/>
        <v>1.6764377372159738</v>
      </c>
      <c r="H121" s="57">
        <f>IF(Q120&gt;SetUp!$B$56,SetUp!$B$56,Q120)</f>
        <v>49.696615977085877</v>
      </c>
      <c r="I121" s="57">
        <f t="shared" si="42"/>
        <v>13.317576279609531</v>
      </c>
      <c r="J121" s="57">
        <f>MIN(F121,H121,(1-EXP(-SetUp!$B$52*H121/SetUp!$B$56))*F121)</f>
        <v>0</v>
      </c>
      <c r="K121" s="57">
        <f t="shared" si="29"/>
        <v>49.696615977085877</v>
      </c>
      <c r="L121" s="57">
        <f>IF(I121&lt;=0,0,MIN(SetUp!$B$50*I121^SetUp!$B$55,I121))</f>
        <v>1.5313395740862239</v>
      </c>
      <c r="M121" s="57">
        <f t="shared" si="30"/>
        <v>11.786236705523308</v>
      </c>
      <c r="N121" s="57">
        <f>IF(SetUp!$B$62=0,X121,(B121-E121)*(1-(H121/SetUp!$B$66/SetUp!$B$56)))</f>
        <v>1.0455622627840266</v>
      </c>
      <c r="O121" s="57">
        <f>K121*SetUp!$B$65</f>
        <v>0</v>
      </c>
      <c r="P121" s="57">
        <f>MIN(SetUp!$B$54*L121^SetUp!$B$51,L121)</f>
        <v>0.78027180009400277</v>
      </c>
      <c r="Q121" s="57">
        <f t="shared" si="31"/>
        <v>50.742178239869901</v>
      </c>
      <c r="R121" s="57">
        <f>IF((H121+N121-O121)&gt;SetUp!$B$56,T120+H121+N121-O121-SetUp!$B$56,T120)</f>
        <v>0</v>
      </c>
      <c r="S121" s="57">
        <f>R121*SetUp!$B$65</f>
        <v>0</v>
      </c>
      <c r="T121" s="57">
        <f>IF((R121-S121)&lt;SetUp!$B$53,R121-S121,SetUp!$B$53)</f>
        <v>0</v>
      </c>
      <c r="U121" s="57">
        <f t="shared" si="32"/>
        <v>11.786236705523308</v>
      </c>
      <c r="V121" s="57">
        <f>(L121-P121)/1000*SetUp!$B$13*1000000/SetUp!$B$48</f>
        <v>42.718994769298483</v>
      </c>
      <c r="W121" s="57">
        <f t="shared" si="43"/>
        <v>-1.7763568394002505E-15</v>
      </c>
      <c r="X121" s="57">
        <f>MAX((SetUp!$B$56*(1-($H121/SetUp!$B$56)^2)*TANH(($B121-$D121)/SetUp!$B$56))/(1+$H121/SetUp!$B$56*TANH(($B121-$D121)/SetUp!$B$56)),0)</f>
        <v>1.0455622627840266</v>
      </c>
      <c r="AK121" s="65">
        <v>90</v>
      </c>
      <c r="AL121" s="66">
        <f t="shared" si="44"/>
        <v>33.767333333333333</v>
      </c>
      <c r="AM121" s="66">
        <f t="shared" si="45"/>
        <v>26.777553340868611</v>
      </c>
      <c r="AN121" s="67">
        <f t="shared" si="46"/>
        <v>-0.20699828214047272</v>
      </c>
      <c r="AP121" s="64">
        <v>26783</v>
      </c>
      <c r="AQ121" s="55">
        <v>4</v>
      </c>
      <c r="AR121" s="55">
        <v>120</v>
      </c>
      <c r="AS121" s="66">
        <f t="shared" si="33"/>
        <v>4.2039999999999997</v>
      </c>
      <c r="AT121" s="66">
        <f t="shared" si="34"/>
        <v>42.718994769298483</v>
      </c>
      <c r="AU121" s="55" t="str">
        <f>IF(OR($AP121&lt;SetUp!$B$97,$AP121&gt;SetUp!$B$98),"Não","Sim")</f>
        <v>Sim</v>
      </c>
      <c r="AV121" s="68">
        <f t="shared" si="35"/>
        <v>2.0503658210182882</v>
      </c>
      <c r="AW121" s="68">
        <f t="shared" si="36"/>
        <v>6.5359769559950625</v>
      </c>
      <c r="AX121" s="68">
        <f t="shared" si="37"/>
        <v>0.62366270735620455</v>
      </c>
      <c r="AY121" s="68">
        <f t="shared" si="38"/>
        <v>1.6306210246552579</v>
      </c>
      <c r="AZ121" s="68">
        <f t="shared" si="39"/>
        <v>38.514994769298482</v>
      </c>
      <c r="BA121" s="68">
        <f t="shared" si="40"/>
        <v>4.4856111349767742</v>
      </c>
      <c r="BB121" s="68">
        <f t="shared" si="41"/>
        <v>1.0069583172990533</v>
      </c>
    </row>
    <row r="122" spans="1:54" x14ac:dyDescent="0.3">
      <c r="A122" s="64">
        <v>26784</v>
      </c>
      <c r="B122" s="57">
        <v>6.1429999999999998</v>
      </c>
      <c r="C122" s="57">
        <v>5.4340000000000002</v>
      </c>
      <c r="D122" s="57">
        <v>4.2549999999999999</v>
      </c>
      <c r="E122" s="57">
        <f t="shared" si="26"/>
        <v>4.2549999999999999</v>
      </c>
      <c r="F122" s="57">
        <f t="shared" si="27"/>
        <v>0</v>
      </c>
      <c r="G122" s="57">
        <f t="shared" si="28"/>
        <v>1.2030269300092287</v>
      </c>
      <c r="H122" s="57">
        <f>IF(Q121&gt;SetUp!$B$56,SetUp!$B$56,Q121)</f>
        <v>50.742178239869901</v>
      </c>
      <c r="I122" s="57">
        <f t="shared" si="42"/>
        <v>12.989263635532536</v>
      </c>
      <c r="J122" s="57">
        <f>MIN(F122,H122,(1-EXP(-SetUp!$B$52*H122/SetUp!$B$56))*F122)</f>
        <v>0</v>
      </c>
      <c r="K122" s="57">
        <f t="shared" si="29"/>
        <v>50.742178239869901</v>
      </c>
      <c r="L122" s="57">
        <f>IF(I122&lt;=0,0,MIN(SetUp!$B$50*I122^SetUp!$B$55,I122))</f>
        <v>1.468938917182502</v>
      </c>
      <c r="M122" s="57">
        <f t="shared" si="30"/>
        <v>11.520324718350034</v>
      </c>
      <c r="N122" s="57">
        <f>IF(SetUp!$B$62=0,X122,(B122-E122)*(1-(H122/SetUp!$B$66/SetUp!$B$56)))</f>
        <v>0.68497306999077112</v>
      </c>
      <c r="O122" s="57">
        <f>K122*SetUp!$B$65</f>
        <v>0</v>
      </c>
      <c r="P122" s="57">
        <f>MIN(SetUp!$B$54*L122^SetUp!$B$51,L122)</f>
        <v>0.74900636723170155</v>
      </c>
      <c r="Q122" s="57">
        <f t="shared" si="31"/>
        <v>51.427151309860669</v>
      </c>
      <c r="R122" s="57">
        <f>IF((H122+N122-O122)&gt;SetUp!$B$56,T121+H122+N122-O122-SetUp!$B$56,T121)</f>
        <v>0</v>
      </c>
      <c r="S122" s="57">
        <f>R122*SetUp!$B$65</f>
        <v>0</v>
      </c>
      <c r="T122" s="57">
        <f>IF((R122-S122)&lt;SetUp!$B$53,R122-S122,SetUp!$B$53)</f>
        <v>0</v>
      </c>
      <c r="U122" s="57">
        <f t="shared" si="32"/>
        <v>11.520324718350034</v>
      </c>
      <c r="V122" s="57">
        <f>(L122-P122)/1000*SetUp!$B$13*1000000/SetUp!$B$48</f>
        <v>40.948095365777853</v>
      </c>
      <c r="W122" s="57">
        <f t="shared" si="43"/>
        <v>-5.3290705182007514E-15</v>
      </c>
      <c r="X122" s="57">
        <f>MAX((SetUp!$B$56*(1-($H122/SetUp!$B$56)^2)*TANH(($B122-$D122)/SetUp!$B$56))/(1+$H122/SetUp!$B$56*TANH(($B122-$D122)/SetUp!$B$56)),0)</f>
        <v>0.68497306999077112</v>
      </c>
      <c r="AK122" s="65">
        <v>91</v>
      </c>
      <c r="AL122" s="66">
        <f t="shared" si="44"/>
        <v>27.166333333333331</v>
      </c>
      <c r="AM122" s="66">
        <f t="shared" si="45"/>
        <v>21.65214274997501</v>
      </c>
      <c r="AN122" s="67">
        <f t="shared" si="46"/>
        <v>-0.20297883102952141</v>
      </c>
      <c r="AP122" s="64">
        <v>26784</v>
      </c>
      <c r="AQ122" s="55">
        <v>4</v>
      </c>
      <c r="AR122" s="55">
        <v>121</v>
      </c>
      <c r="AS122" s="66">
        <f t="shared" si="33"/>
        <v>5.4340000000000002</v>
      </c>
      <c r="AT122" s="66">
        <f t="shared" si="34"/>
        <v>40.948095365777853</v>
      </c>
      <c r="AU122" s="55" t="str">
        <f>IF(OR($AP122&lt;SetUp!$B$97,$AP122&gt;SetUp!$B$98),"Não","Sim")</f>
        <v>Sim</v>
      </c>
      <c r="AV122" s="68">
        <f t="shared" si="35"/>
        <v>2.3310941636922351</v>
      </c>
      <c r="AW122" s="68">
        <f t="shared" si="36"/>
        <v>6.39906988286406</v>
      </c>
      <c r="AX122" s="68">
        <f t="shared" si="37"/>
        <v>0.73511963408187198</v>
      </c>
      <c r="AY122" s="68">
        <f t="shared" si="38"/>
        <v>1.612233706062989</v>
      </c>
      <c r="AZ122" s="68">
        <f t="shared" si="39"/>
        <v>35.514095365777855</v>
      </c>
      <c r="BA122" s="68">
        <f t="shared" si="40"/>
        <v>4.0679757191718249</v>
      </c>
      <c r="BB122" s="68">
        <f t="shared" si="41"/>
        <v>0.87711407198111702</v>
      </c>
    </row>
    <row r="123" spans="1:54" x14ac:dyDescent="0.3">
      <c r="A123" s="64">
        <v>26785</v>
      </c>
      <c r="B123" s="57">
        <v>6.4729999999999999</v>
      </c>
      <c r="C123" s="57">
        <v>5.9859999999999998</v>
      </c>
      <c r="D123" s="57">
        <v>3.5880000000000001</v>
      </c>
      <c r="E123" s="57">
        <f t="shared" si="26"/>
        <v>3.5880000000000001</v>
      </c>
      <c r="F123" s="57">
        <f t="shared" si="27"/>
        <v>0</v>
      </c>
      <c r="G123" s="57">
        <f t="shared" si="28"/>
        <v>1.8991955651812074</v>
      </c>
      <c r="H123" s="57">
        <f>IF(Q122&gt;SetUp!$B$56,SetUp!$B$56,Q122)</f>
        <v>51.427151309860669</v>
      </c>
      <c r="I123" s="57">
        <f t="shared" si="42"/>
        <v>13.419520283531241</v>
      </c>
      <c r="J123" s="57">
        <f>MIN(F123,H123,(1-EXP(-SetUp!$B$52*H123/SetUp!$B$56))*F123)</f>
        <v>0</v>
      </c>
      <c r="K123" s="57">
        <f t="shared" si="29"/>
        <v>51.427151309860669</v>
      </c>
      <c r="L123" s="57">
        <f>IF(I123&lt;=0,0,MIN(SetUp!$B$50*I123^SetUp!$B$55,I123))</f>
        <v>1.550926331877774</v>
      </c>
      <c r="M123" s="57">
        <f t="shared" si="30"/>
        <v>11.868593951653468</v>
      </c>
      <c r="N123" s="57">
        <f>IF(SetUp!$B$62=0,X123,(B123-E123)*(1-(H123/SetUp!$B$66/SetUp!$B$56)))</f>
        <v>0.98580443481879254</v>
      </c>
      <c r="O123" s="57">
        <f>K123*SetUp!$B$65</f>
        <v>0</v>
      </c>
      <c r="P123" s="57">
        <f>MIN(SetUp!$B$54*L123^SetUp!$B$51,L123)</f>
        <v>0.79008110335431725</v>
      </c>
      <c r="Q123" s="57">
        <f t="shared" si="31"/>
        <v>52.412955744679465</v>
      </c>
      <c r="R123" s="57">
        <f>IF((H123+N123-O123)&gt;SetUp!$B$56,T122+H123+N123-O123-SetUp!$B$56,T122)</f>
        <v>0</v>
      </c>
      <c r="S123" s="57">
        <f>R123*SetUp!$B$65</f>
        <v>0</v>
      </c>
      <c r="T123" s="57">
        <f>IF((R123-S123)&lt;SetUp!$B$53,R123-S123,SetUp!$B$53)</f>
        <v>0</v>
      </c>
      <c r="U123" s="57">
        <f t="shared" si="32"/>
        <v>11.868593951653468</v>
      </c>
      <c r="V123" s="57">
        <f>(L123-P123)/1000*SetUp!$B$13*1000000/SetUp!$B$48</f>
        <v>43.275113728785655</v>
      </c>
      <c r="W123" s="57">
        <f t="shared" si="43"/>
        <v>1.9984014443252818E-15</v>
      </c>
      <c r="X123" s="57">
        <f>MAX((SetUp!$B$56*(1-($H123/SetUp!$B$56)^2)*TANH(($B123-$D123)/SetUp!$B$56))/(1+$H123/SetUp!$B$56*TANH(($B123-$D123)/SetUp!$B$56)),0)</f>
        <v>0.98580443481879254</v>
      </c>
      <c r="AK123" s="65">
        <v>92</v>
      </c>
      <c r="AL123" s="66">
        <f t="shared" si="44"/>
        <v>14.221666666666666</v>
      </c>
      <c r="AM123" s="66">
        <f t="shared" si="45"/>
        <v>17.86022670832546</v>
      </c>
      <c r="AN123" s="67">
        <f t="shared" si="46"/>
        <v>0.25584624692315439</v>
      </c>
      <c r="AP123" s="64">
        <v>26785</v>
      </c>
      <c r="AQ123" s="55">
        <v>5</v>
      </c>
      <c r="AR123" s="55">
        <v>122</v>
      </c>
      <c r="AS123" s="66">
        <f t="shared" si="33"/>
        <v>5.9859999999999998</v>
      </c>
      <c r="AT123" s="66">
        <f t="shared" si="34"/>
        <v>43.275113728785655</v>
      </c>
      <c r="AU123" s="55" t="str">
        <f>IF(OR($AP123&lt;SetUp!$B$97,$AP123&gt;SetUp!$B$98),"Não","Sim")</f>
        <v>Sim</v>
      </c>
      <c r="AV123" s="68">
        <f t="shared" si="35"/>
        <v>2.4466303357883881</v>
      </c>
      <c r="AW123" s="68">
        <f t="shared" si="36"/>
        <v>6.5783823033315461</v>
      </c>
      <c r="AX123" s="68">
        <f t="shared" si="37"/>
        <v>0.7771367125041726</v>
      </c>
      <c r="AY123" s="68">
        <f t="shared" si="38"/>
        <v>1.6362382178927612</v>
      </c>
      <c r="AZ123" s="68">
        <f t="shared" si="39"/>
        <v>37.289113728785658</v>
      </c>
      <c r="BA123" s="68">
        <f t="shared" si="40"/>
        <v>4.131751967543158</v>
      </c>
      <c r="BB123" s="68">
        <f t="shared" si="41"/>
        <v>0.85910150538858865</v>
      </c>
    </row>
    <row r="124" spans="1:54" x14ac:dyDescent="0.3">
      <c r="A124" s="64">
        <v>26786</v>
      </c>
      <c r="B124" s="57">
        <v>4.7210000000000001</v>
      </c>
      <c r="C124" s="57">
        <v>5.7050000000000001</v>
      </c>
      <c r="D124" s="57">
        <v>3.5880000000000001</v>
      </c>
      <c r="E124" s="57">
        <f t="shared" si="26"/>
        <v>3.5880000000000001</v>
      </c>
      <c r="F124" s="57">
        <f t="shared" si="27"/>
        <v>0</v>
      </c>
      <c r="G124" s="57">
        <f t="shared" si="28"/>
        <v>0.76525394426161097</v>
      </c>
      <c r="H124" s="57">
        <f>IF(Q123&gt;SetUp!$B$56,SetUp!$B$56,Q123)</f>
        <v>52.412955744679465</v>
      </c>
      <c r="I124" s="57">
        <f t="shared" si="42"/>
        <v>12.633847895915078</v>
      </c>
      <c r="J124" s="57">
        <f>MIN(F124,H124,(1-EXP(-SetUp!$B$52*H124/SetUp!$B$56))*F124)</f>
        <v>0</v>
      </c>
      <c r="K124" s="57">
        <f t="shared" si="29"/>
        <v>52.412955744679465</v>
      </c>
      <c r="L124" s="57">
        <f>IF(I124&lt;=0,0,MIN(SetUp!$B$50*I124^SetUp!$B$55,I124))</f>
        <v>1.4025626115728604</v>
      </c>
      <c r="M124" s="57">
        <f t="shared" si="30"/>
        <v>11.231285284342217</v>
      </c>
      <c r="N124" s="57">
        <f>IF(SetUp!$B$62=0,X124,(B124-E124)*(1-(H124/SetUp!$B$66/SetUp!$B$56)))</f>
        <v>0.36774605573838903</v>
      </c>
      <c r="O124" s="57">
        <f>K124*SetUp!$B$65</f>
        <v>0</v>
      </c>
      <c r="P124" s="57">
        <f>MIN(SetUp!$B$54*L124^SetUp!$B$51,L124)</f>
        <v>0.71572412262006146</v>
      </c>
      <c r="Q124" s="57">
        <f t="shared" si="31"/>
        <v>52.780701800417852</v>
      </c>
      <c r="R124" s="57">
        <f>IF((H124+N124-O124)&gt;SetUp!$B$56,T123+H124+N124-O124-SetUp!$B$56,T123)</f>
        <v>0</v>
      </c>
      <c r="S124" s="57">
        <f>R124*SetUp!$B$65</f>
        <v>0</v>
      </c>
      <c r="T124" s="57">
        <f>IF((R124-S124)&lt;SetUp!$B$53,R124-S124,SetUp!$B$53)</f>
        <v>0</v>
      </c>
      <c r="U124" s="57">
        <f t="shared" si="32"/>
        <v>11.231285284342217</v>
      </c>
      <c r="V124" s="57">
        <f>(L124-P124)/1000*SetUp!$B$13*1000000/SetUp!$B$48</f>
        <v>39.065781854769568</v>
      </c>
      <c r="W124" s="57">
        <f t="shared" si="43"/>
        <v>-7.1054273576010019E-15</v>
      </c>
      <c r="X124" s="57">
        <f>MAX((SetUp!$B$56*(1-($H124/SetUp!$B$56)^2)*TANH(($B124-$D124)/SetUp!$B$56))/(1+$H124/SetUp!$B$56*TANH(($B124-$D124)/SetUp!$B$56)),0)</f>
        <v>0.36774605573838903</v>
      </c>
      <c r="AK124" s="65">
        <v>93</v>
      </c>
      <c r="AL124" s="66">
        <f t="shared" si="44"/>
        <v>10.231999999999999</v>
      </c>
      <c r="AM124" s="66">
        <f t="shared" si="45"/>
        <v>16.0143323870271</v>
      </c>
      <c r="AN124" s="67">
        <f t="shared" si="46"/>
        <v>0.56512239904486916</v>
      </c>
      <c r="AP124" s="64">
        <v>26786</v>
      </c>
      <c r="AQ124" s="55">
        <v>5</v>
      </c>
      <c r="AR124" s="55">
        <v>123</v>
      </c>
      <c r="AS124" s="66">
        <f t="shared" si="33"/>
        <v>5.7050000000000001</v>
      </c>
      <c r="AT124" s="66">
        <f t="shared" si="34"/>
        <v>39.065781854769568</v>
      </c>
      <c r="AU124" s="55" t="str">
        <f>IF(OR($AP124&lt;SetUp!$B$97,$AP124&gt;SetUp!$B$98),"Não","Sim")</f>
        <v>Sim</v>
      </c>
      <c r="AV124" s="68">
        <f t="shared" si="35"/>
        <v>2.3885141824992373</v>
      </c>
      <c r="AW124" s="68">
        <f t="shared" si="36"/>
        <v>6.2502625428672651</v>
      </c>
      <c r="AX124" s="68">
        <f t="shared" si="37"/>
        <v>0.75625564875423346</v>
      </c>
      <c r="AY124" s="68">
        <f t="shared" si="38"/>
        <v>1.5917965206157514</v>
      </c>
      <c r="AZ124" s="68">
        <f t="shared" si="39"/>
        <v>33.36078185476957</v>
      </c>
      <c r="BA124" s="68">
        <f t="shared" si="40"/>
        <v>3.8617483603680278</v>
      </c>
      <c r="BB124" s="68">
        <f t="shared" si="41"/>
        <v>0.83554087186151793</v>
      </c>
    </row>
    <row r="125" spans="1:54" x14ac:dyDescent="0.3">
      <c r="A125" s="64">
        <v>26787</v>
      </c>
      <c r="B125" s="57">
        <v>0.215</v>
      </c>
      <c r="C125" s="57">
        <v>5.1710000000000003</v>
      </c>
      <c r="D125" s="57">
        <v>3.5880000000000001</v>
      </c>
      <c r="E125" s="57">
        <f t="shared" si="26"/>
        <v>0.215</v>
      </c>
      <c r="F125" s="57">
        <f t="shared" si="27"/>
        <v>3.3730000000000002</v>
      </c>
      <c r="G125" s="57">
        <f t="shared" si="28"/>
        <v>0</v>
      </c>
      <c r="H125" s="57">
        <f>IF(Q124&gt;SetUp!$B$56,SetUp!$B$56,Q124)</f>
        <v>52.780701800417852</v>
      </c>
      <c r="I125" s="57">
        <f t="shared" si="42"/>
        <v>11.231285284342217</v>
      </c>
      <c r="J125" s="57">
        <f>MIN(F125,H125,(1-EXP(-SetUp!$B$52*H125/SetUp!$B$56))*F125)</f>
        <v>3.37211611367943</v>
      </c>
      <c r="K125" s="57">
        <f t="shared" si="29"/>
        <v>49.408585686738419</v>
      </c>
      <c r="L125" s="57">
        <f>IF(I125&lt;=0,0,MIN(SetUp!$B$50*I125^SetUp!$B$55,I125))</f>
        <v>1.1527769456855599</v>
      </c>
      <c r="M125" s="57">
        <f t="shared" si="30"/>
        <v>10.078508338656658</v>
      </c>
      <c r="N125" s="57">
        <f>IF(SetUp!$B$62=0,X125,(B125-E125)*(1-(H125/SetUp!$B$66/SetUp!$B$56)))</f>
        <v>0</v>
      </c>
      <c r="O125" s="57">
        <f>K125*SetUp!$B$65</f>
        <v>0</v>
      </c>
      <c r="P125" s="57">
        <f>MIN(SetUp!$B$54*L125^SetUp!$B$51,L125)</f>
        <v>0.5902251395291167</v>
      </c>
      <c r="Q125" s="57">
        <f t="shared" si="31"/>
        <v>49.408585686738419</v>
      </c>
      <c r="R125" s="57">
        <f>IF((H125+N125-O125)&gt;SetUp!$B$56,T124+H125+N125-O125-SetUp!$B$56,T124)</f>
        <v>0</v>
      </c>
      <c r="S125" s="57">
        <f>R125*SetUp!$B$65</f>
        <v>0</v>
      </c>
      <c r="T125" s="57">
        <f>IF((R125-S125)&lt;SetUp!$B$53,R125-S125,SetUp!$B$53)</f>
        <v>0</v>
      </c>
      <c r="U125" s="57">
        <f t="shared" si="32"/>
        <v>10.078508338656658</v>
      </c>
      <c r="V125" s="57">
        <f>(L125-P125)/1000*SetUp!$B$13*1000000/SetUp!$B$48</f>
        <v>31.996643308124948</v>
      </c>
      <c r="W125" s="57">
        <f t="shared" si="43"/>
        <v>1.7763568394002505E-15</v>
      </c>
      <c r="X125" s="57">
        <f>MAX((SetUp!$B$56*(1-($H125/SetUp!$B$56)^2)*TANH(($B125-$D125)/SetUp!$B$56))/(1+$H125/SetUp!$B$56*TANH(($B125-$D125)/SetUp!$B$56)),0)</f>
        <v>0</v>
      </c>
      <c r="AK125" s="65">
        <v>94</v>
      </c>
      <c r="AL125" s="66">
        <f t="shared" si="44"/>
        <v>7.2703333333333333</v>
      </c>
      <c r="AM125" s="66">
        <f t="shared" si="45"/>
        <v>18.639268499998991</v>
      </c>
      <c r="AN125" s="67">
        <f t="shared" si="46"/>
        <v>1.563743317591902</v>
      </c>
      <c r="AP125" s="64">
        <v>26787</v>
      </c>
      <c r="AQ125" s="55">
        <v>5</v>
      </c>
      <c r="AR125" s="55">
        <v>124</v>
      </c>
      <c r="AS125" s="66">
        <f t="shared" si="33"/>
        <v>5.1710000000000003</v>
      </c>
      <c r="AT125" s="66">
        <f t="shared" si="34"/>
        <v>31.996643308124948</v>
      </c>
      <c r="AU125" s="55" t="str">
        <f>IF(OR($AP125&lt;SetUp!$B$97,$AP125&gt;SetUp!$B$98),"Não","Sim")</f>
        <v>Sim</v>
      </c>
      <c r="AV125" s="68">
        <f t="shared" si="35"/>
        <v>2.2739832892965595</v>
      </c>
      <c r="AW125" s="68">
        <f t="shared" si="36"/>
        <v>5.6565575492630629</v>
      </c>
      <c r="AX125" s="68">
        <f t="shared" si="37"/>
        <v>0.71357453777206981</v>
      </c>
      <c r="AY125" s="68">
        <f t="shared" si="38"/>
        <v>1.5051044199066903</v>
      </c>
      <c r="AZ125" s="68">
        <f t="shared" si="39"/>
        <v>26.825643308124949</v>
      </c>
      <c r="BA125" s="68">
        <f t="shared" si="40"/>
        <v>3.3825742599665034</v>
      </c>
      <c r="BB125" s="68">
        <f t="shared" si="41"/>
        <v>0.7915298821346205</v>
      </c>
    </row>
    <row r="126" spans="1:54" x14ac:dyDescent="0.3">
      <c r="A126" s="64">
        <v>26788</v>
      </c>
      <c r="B126" s="57">
        <v>0.17899999999999999</v>
      </c>
      <c r="C126" s="57">
        <v>4.9160000000000004</v>
      </c>
      <c r="D126" s="57">
        <v>3.5880000000000001</v>
      </c>
      <c r="E126" s="57">
        <f t="shared" si="26"/>
        <v>0.17899999999999999</v>
      </c>
      <c r="F126" s="57">
        <f t="shared" si="27"/>
        <v>3.4090000000000003</v>
      </c>
      <c r="G126" s="57">
        <f t="shared" si="28"/>
        <v>0</v>
      </c>
      <c r="H126" s="57">
        <f>IF(Q125&gt;SetUp!$B$56,SetUp!$B$56,Q125)</f>
        <v>49.408585686738419</v>
      </c>
      <c r="I126" s="57">
        <f t="shared" si="42"/>
        <v>10.078508338656658</v>
      </c>
      <c r="J126" s="57">
        <f>MIN(F126,H126,(1-EXP(-SetUp!$B$52*H126/SetUp!$B$56))*F126)</f>
        <v>3.4074870176660199</v>
      </c>
      <c r="K126" s="57">
        <f t="shared" si="29"/>
        <v>46.001098669072398</v>
      </c>
      <c r="L126" s="57">
        <f>IF(I126&lt;=0,0,MIN(SetUp!$B$50*I126^SetUp!$B$55,I126))</f>
        <v>0.96240222157791588</v>
      </c>
      <c r="M126" s="57">
        <f t="shared" si="30"/>
        <v>9.1161061170787416</v>
      </c>
      <c r="N126" s="57">
        <f>IF(SetUp!$B$62=0,X126,(B126-E126)*(1-(H126/SetUp!$B$66/SetUp!$B$56)))</f>
        <v>0</v>
      </c>
      <c r="O126" s="57">
        <f>K126*SetUp!$B$65</f>
        <v>0</v>
      </c>
      <c r="P126" s="57">
        <f>MIN(SetUp!$B$54*L126^SetUp!$B$51,L126)</f>
        <v>0.49426809716698483</v>
      </c>
      <c r="Q126" s="57">
        <f t="shared" si="31"/>
        <v>46.001098669072398</v>
      </c>
      <c r="R126" s="57">
        <f>IF((H126+N126-O126)&gt;SetUp!$B$56,T125+H126+N126-O126-SetUp!$B$56,T125)</f>
        <v>0</v>
      </c>
      <c r="S126" s="57">
        <f>R126*SetUp!$B$65</f>
        <v>0</v>
      </c>
      <c r="T126" s="57">
        <f>IF((R126-S126)&lt;SetUp!$B$53,R126-S126,SetUp!$B$53)</f>
        <v>0</v>
      </c>
      <c r="U126" s="57">
        <f t="shared" si="32"/>
        <v>9.1161061170787416</v>
      </c>
      <c r="V126" s="57">
        <f>(L126-P126)/1000*SetUp!$B$13*1000000/SetUp!$B$48</f>
        <v>26.626384335121013</v>
      </c>
      <c r="W126" s="57">
        <f t="shared" si="43"/>
        <v>0</v>
      </c>
      <c r="X126" s="57">
        <f>MAX((SetUp!$B$56*(1-($H126/SetUp!$B$56)^2)*TANH(($B126-$D126)/SetUp!$B$56))/(1+$H126/SetUp!$B$56*TANH(($B126-$D126)/SetUp!$B$56)),0)</f>
        <v>0</v>
      </c>
      <c r="AK126" s="65">
        <v>95</v>
      </c>
      <c r="AL126" s="66">
        <f t="shared" si="44"/>
        <v>39.484333333333332</v>
      </c>
      <c r="AM126" s="66">
        <f t="shared" si="45"/>
        <v>29.27571711885464</v>
      </c>
      <c r="AN126" s="67">
        <f t="shared" si="46"/>
        <v>-0.25854852678645601</v>
      </c>
      <c r="AP126" s="64">
        <v>26788</v>
      </c>
      <c r="AQ126" s="55">
        <v>5</v>
      </c>
      <c r="AR126" s="55">
        <v>125</v>
      </c>
      <c r="AS126" s="66">
        <f t="shared" si="33"/>
        <v>4.9160000000000004</v>
      </c>
      <c r="AT126" s="66">
        <f t="shared" si="34"/>
        <v>26.626384335121013</v>
      </c>
      <c r="AU126" s="55" t="str">
        <f>IF(OR($AP126&lt;SetUp!$B$97,$AP126&gt;SetUp!$B$98),"Não","Sim")</f>
        <v>Sim</v>
      </c>
      <c r="AV126" s="68">
        <f t="shared" si="35"/>
        <v>2.217205448306494</v>
      </c>
      <c r="AW126" s="68">
        <f t="shared" si="36"/>
        <v>5.1600760009055113</v>
      </c>
      <c r="AX126" s="68">
        <f t="shared" si="37"/>
        <v>0.6916118742144165</v>
      </c>
      <c r="AY126" s="68">
        <f t="shared" si="38"/>
        <v>1.4253121964834186</v>
      </c>
      <c r="AZ126" s="68">
        <f t="shared" si="39"/>
        <v>21.710384335121013</v>
      </c>
      <c r="BA126" s="68">
        <f t="shared" si="40"/>
        <v>2.9428705525990173</v>
      </c>
      <c r="BB126" s="68">
        <f t="shared" si="41"/>
        <v>0.73370032226900206</v>
      </c>
    </row>
    <row r="127" spans="1:54" x14ac:dyDescent="0.3">
      <c r="A127" s="64">
        <v>26789</v>
      </c>
      <c r="B127" s="57">
        <v>3.246</v>
      </c>
      <c r="C127" s="57">
        <v>4.4329999999999998</v>
      </c>
      <c r="D127" s="57">
        <v>3.5880000000000001</v>
      </c>
      <c r="E127" s="57">
        <f t="shared" si="26"/>
        <v>3.246</v>
      </c>
      <c r="F127" s="57">
        <f t="shared" si="27"/>
        <v>0.34200000000000008</v>
      </c>
      <c r="G127" s="57">
        <f t="shared" si="28"/>
        <v>0</v>
      </c>
      <c r="H127" s="57">
        <f>IF(Q126&gt;SetUp!$B$56,SetUp!$B$56,Q126)</f>
        <v>46.001098669072398</v>
      </c>
      <c r="I127" s="57">
        <f t="shared" si="42"/>
        <v>9.1161061170787416</v>
      </c>
      <c r="J127" s="57">
        <f>MIN(F127,H127,(1-EXP(-SetUp!$B$52*H127/SetUp!$B$56))*F127)</f>
        <v>0.34174150034766848</v>
      </c>
      <c r="K127" s="57">
        <f t="shared" si="29"/>
        <v>45.659357168724732</v>
      </c>
      <c r="L127" s="57">
        <f>IF(I127&lt;=0,0,MIN(SetUp!$B$50*I127^SetUp!$B$55,I127))</f>
        <v>0.81416382973263723</v>
      </c>
      <c r="M127" s="57">
        <f t="shared" si="30"/>
        <v>8.3019422873461046</v>
      </c>
      <c r="N127" s="57">
        <f>IF(SetUp!$B$62=0,X127,(B127-E127)*(1-(H127/SetUp!$B$66/SetUp!$B$56)))</f>
        <v>0</v>
      </c>
      <c r="O127" s="57">
        <f>K127*SetUp!$B$65</f>
        <v>0</v>
      </c>
      <c r="P127" s="57">
        <f>MIN(SetUp!$B$54*L127^SetUp!$B$51,L127)</f>
        <v>0.41932774130770228</v>
      </c>
      <c r="Q127" s="57">
        <f t="shared" si="31"/>
        <v>45.659357168724732</v>
      </c>
      <c r="R127" s="57">
        <f>IF((H127+N127-O127)&gt;SetUp!$B$56,T126+H127+N127-O127-SetUp!$B$56,T126)</f>
        <v>0</v>
      </c>
      <c r="S127" s="57">
        <f>R127*SetUp!$B$65</f>
        <v>0</v>
      </c>
      <c r="T127" s="57">
        <f>IF((R127-S127)&lt;SetUp!$B$53,R127-S127,SetUp!$B$53)</f>
        <v>0</v>
      </c>
      <c r="U127" s="57">
        <f t="shared" si="32"/>
        <v>8.3019422873461046</v>
      </c>
      <c r="V127" s="57">
        <f>(L127-P127)/1000*SetUp!$B$13*1000000/SetUp!$B$48</f>
        <v>22.457361878942443</v>
      </c>
      <c r="W127" s="57">
        <f t="shared" si="43"/>
        <v>-1.5543122344752192E-15</v>
      </c>
      <c r="X127" s="57">
        <f>MAX((SetUp!$B$56*(1-($H127/SetUp!$B$56)^2)*TANH(($B127-$D127)/SetUp!$B$56))/(1+$H127/SetUp!$B$56*TANH(($B127-$D127)/SetUp!$B$56)),0)</f>
        <v>0</v>
      </c>
      <c r="AK127" s="65">
        <v>96</v>
      </c>
      <c r="AL127" s="66">
        <f t="shared" si="44"/>
        <v>36.701333333333331</v>
      </c>
      <c r="AM127" s="66">
        <f t="shared" si="45"/>
        <v>33.586724697832658</v>
      </c>
      <c r="AN127" s="67">
        <f t="shared" si="46"/>
        <v>-8.4863637165788888E-2</v>
      </c>
      <c r="AP127" s="64">
        <v>26789</v>
      </c>
      <c r="AQ127" s="55">
        <v>5</v>
      </c>
      <c r="AR127" s="55">
        <v>126</v>
      </c>
      <c r="AS127" s="66">
        <f t="shared" si="33"/>
        <v>4.4329999999999998</v>
      </c>
      <c r="AT127" s="66">
        <f t="shared" si="34"/>
        <v>22.457361878942443</v>
      </c>
      <c r="AU127" s="55" t="str">
        <f>IF(OR($AP127&lt;SetUp!$B$97,$AP127&gt;SetUp!$B$98),"Não","Sim")</f>
        <v>Sim</v>
      </c>
      <c r="AV127" s="68">
        <f t="shared" si="35"/>
        <v>2.1054690688775271</v>
      </c>
      <c r="AW127" s="68">
        <f t="shared" si="36"/>
        <v>4.7389199063649983</v>
      </c>
      <c r="AX127" s="68">
        <f t="shared" si="37"/>
        <v>0.6466977312993345</v>
      </c>
      <c r="AY127" s="68">
        <f t="shared" si="38"/>
        <v>1.3513587372900606</v>
      </c>
      <c r="AZ127" s="68">
        <f t="shared" si="39"/>
        <v>18.024361878942443</v>
      </c>
      <c r="BA127" s="68">
        <f t="shared" si="40"/>
        <v>2.6334508374874712</v>
      </c>
      <c r="BB127" s="68">
        <f t="shared" si="41"/>
        <v>0.70466100599072612</v>
      </c>
    </row>
    <row r="128" spans="1:54" x14ac:dyDescent="0.3">
      <c r="A128" s="64">
        <v>26790</v>
      </c>
      <c r="B128" s="57">
        <v>5.742</v>
      </c>
      <c r="C128" s="57">
        <v>3.9830000000000001</v>
      </c>
      <c r="D128" s="57">
        <v>3.5880000000000001</v>
      </c>
      <c r="E128" s="57">
        <f t="shared" si="26"/>
        <v>3.5880000000000001</v>
      </c>
      <c r="F128" s="57">
        <f t="shared" si="27"/>
        <v>0</v>
      </c>
      <c r="G128" s="57">
        <f t="shared" si="28"/>
        <v>1.121521161132401</v>
      </c>
      <c r="H128" s="57">
        <f>IF(Q127&gt;SetUp!$B$56,SetUp!$B$56,Q127)</f>
        <v>45.659357168724732</v>
      </c>
      <c r="I128" s="57">
        <f t="shared" si="42"/>
        <v>9.4234634484785058</v>
      </c>
      <c r="J128" s="57">
        <f>MIN(F128,H128,(1-EXP(-SetUp!$B$52*H128/SetUp!$B$56))*F128)</f>
        <v>0</v>
      </c>
      <c r="K128" s="57">
        <f t="shared" si="29"/>
        <v>45.659357168724732</v>
      </c>
      <c r="L128" s="57">
        <f>IF(I128&lt;=0,0,MIN(SetUp!$B$50*I128^SetUp!$B$55,I128))</f>
        <v>0.86042648161191748</v>
      </c>
      <c r="M128" s="57">
        <f t="shared" si="30"/>
        <v>8.5630369668665889</v>
      </c>
      <c r="N128" s="57">
        <f>IF(SetUp!$B$62=0,X128,(B128-E128)*(1-(H128/SetUp!$B$66/SetUp!$B$56)))</f>
        <v>1.0324788388675989</v>
      </c>
      <c r="O128" s="57">
        <f>K128*SetUp!$B$65</f>
        <v>0</v>
      </c>
      <c r="P128" s="57">
        <f>MIN(SetUp!$B$54*L128^SetUp!$B$51,L128)</f>
        <v>0.44273844897010267</v>
      </c>
      <c r="Q128" s="57">
        <f t="shared" si="31"/>
        <v>46.691836007592329</v>
      </c>
      <c r="R128" s="57">
        <f>IF((H128+N128-O128)&gt;SetUp!$B$56,T127+H128+N128-O128-SetUp!$B$56,T127)</f>
        <v>0</v>
      </c>
      <c r="S128" s="57">
        <f>R128*SetUp!$B$65</f>
        <v>0</v>
      </c>
      <c r="T128" s="57">
        <f>IF((R128-S128)&lt;SetUp!$B$53,R128-S128,SetUp!$B$53)</f>
        <v>0</v>
      </c>
      <c r="U128" s="57">
        <f t="shared" si="32"/>
        <v>8.5630369668665889</v>
      </c>
      <c r="V128" s="57">
        <f>(L128-P128)/1000*SetUp!$B$13*1000000/SetUp!$B$48</f>
        <v>23.757127518307104</v>
      </c>
      <c r="W128" s="57">
        <f t="shared" si="43"/>
        <v>0</v>
      </c>
      <c r="X128" s="57">
        <f>MAX((SetUp!$B$56*(1-($H128/SetUp!$B$56)^2)*TANH(($B128-$D128)/SetUp!$B$56))/(1+$H128/SetUp!$B$56*TANH(($B128-$D128)/SetUp!$B$56)),0)</f>
        <v>1.0324788388675989</v>
      </c>
      <c r="AK128" s="65">
        <v>97</v>
      </c>
      <c r="AL128" s="66">
        <f t="shared" si="44"/>
        <v>28.635999999999999</v>
      </c>
      <c r="AM128" s="66">
        <f t="shared" si="45"/>
        <v>34.028476661505586</v>
      </c>
      <c r="AN128" s="67">
        <f t="shared" si="46"/>
        <v>0.18831110006654514</v>
      </c>
      <c r="AP128" s="64">
        <v>26790</v>
      </c>
      <c r="AQ128" s="55">
        <v>5</v>
      </c>
      <c r="AR128" s="55">
        <v>127</v>
      </c>
      <c r="AS128" s="66">
        <f t="shared" si="33"/>
        <v>3.9830000000000001</v>
      </c>
      <c r="AT128" s="66">
        <f t="shared" si="34"/>
        <v>23.757127518307104</v>
      </c>
      <c r="AU128" s="55" t="str">
        <f>IF(OR($AP128&lt;SetUp!$B$97,$AP128&gt;SetUp!$B$98),"Não","Sim")</f>
        <v>Sim</v>
      </c>
      <c r="AV128" s="68">
        <f t="shared" si="35"/>
        <v>1.9957454747537322</v>
      </c>
      <c r="AW128" s="68">
        <f t="shared" si="36"/>
        <v>4.8741283854969497</v>
      </c>
      <c r="AX128" s="68">
        <f t="shared" si="37"/>
        <v>0.60021030640932804</v>
      </c>
      <c r="AY128" s="68">
        <f t="shared" si="38"/>
        <v>1.3757939288022729</v>
      </c>
      <c r="AZ128" s="68">
        <f t="shared" si="39"/>
        <v>19.774127518307104</v>
      </c>
      <c r="BA128" s="68">
        <f t="shared" si="40"/>
        <v>2.8783829107432175</v>
      </c>
      <c r="BB128" s="68">
        <f t="shared" si="41"/>
        <v>0.77558362239294487</v>
      </c>
    </row>
    <row r="129" spans="1:54" x14ac:dyDescent="0.3">
      <c r="A129" s="64">
        <v>26791</v>
      </c>
      <c r="B129" s="57">
        <v>4.7629999999999999</v>
      </c>
      <c r="C129" s="57">
        <v>4.2039999999999997</v>
      </c>
      <c r="D129" s="57">
        <v>3.5880000000000001</v>
      </c>
      <c r="E129" s="57">
        <f t="shared" si="26"/>
        <v>3.5880000000000001</v>
      </c>
      <c r="F129" s="57">
        <f t="shared" si="27"/>
        <v>0</v>
      </c>
      <c r="G129" s="57">
        <f t="shared" si="28"/>
        <v>0.63272707353050173</v>
      </c>
      <c r="H129" s="57">
        <f>IF(Q128&gt;SetUp!$B$56,SetUp!$B$56,Q128)</f>
        <v>46.691836007592329</v>
      </c>
      <c r="I129" s="57">
        <f t="shared" si="42"/>
        <v>9.1957640403970906</v>
      </c>
      <c r="J129" s="57">
        <f>MIN(F129,H129,(1-EXP(-SetUp!$B$52*H129/SetUp!$B$56))*F129)</f>
        <v>0</v>
      </c>
      <c r="K129" s="57">
        <f t="shared" si="29"/>
        <v>46.691836007592329</v>
      </c>
      <c r="L129" s="57">
        <f>IF(I129&lt;=0,0,MIN(SetUp!$B$50*I129^SetUp!$B$55,I129))</f>
        <v>0.82605547866878548</v>
      </c>
      <c r="M129" s="57">
        <f t="shared" si="30"/>
        <v>8.3697085617283058</v>
      </c>
      <c r="N129" s="57">
        <f>IF(SetUp!$B$62=0,X129,(B129-E129)*(1-(H129/SetUp!$B$66/SetUp!$B$56)))</f>
        <v>0.5422729264694981</v>
      </c>
      <c r="O129" s="57">
        <f>K129*SetUp!$B$65</f>
        <v>0</v>
      </c>
      <c r="P129" s="57">
        <f>MIN(SetUp!$B$54*L129^SetUp!$B$51,L129)</f>
        <v>0.42534749092468921</v>
      </c>
      <c r="Q129" s="57">
        <f t="shared" si="31"/>
        <v>47.23410893406183</v>
      </c>
      <c r="R129" s="57">
        <f>IF((H129+N129-O129)&gt;SetUp!$B$56,T128+H129+N129-O129-SetUp!$B$56,T128)</f>
        <v>0</v>
      </c>
      <c r="S129" s="57">
        <f>R129*SetUp!$B$65</f>
        <v>0</v>
      </c>
      <c r="T129" s="57">
        <f>IF((R129-S129)&lt;SetUp!$B$53,R129-S129,SetUp!$B$53)</f>
        <v>0</v>
      </c>
      <c r="U129" s="57">
        <f t="shared" si="32"/>
        <v>8.3697085617283058</v>
      </c>
      <c r="V129" s="57">
        <f>(L129-P129)/1000*SetUp!$B$13*1000000/SetUp!$B$48</f>
        <v>22.791341907093273</v>
      </c>
      <c r="W129" s="57">
        <f t="shared" si="43"/>
        <v>6.8833827526759706E-15</v>
      </c>
      <c r="X129" s="57">
        <f>MAX((SetUp!$B$56*(1-($H129/SetUp!$B$56)^2)*TANH(($B129-$D129)/SetUp!$B$56))/(1+$H129/SetUp!$B$56*TANH(($B129-$D129)/SetUp!$B$56)),0)</f>
        <v>0.5422729264694981</v>
      </c>
      <c r="AK129" s="65">
        <v>98</v>
      </c>
      <c r="AL129" s="66">
        <f t="shared" si="44"/>
        <v>33.522333333333329</v>
      </c>
      <c r="AM129" s="66">
        <f t="shared" si="45"/>
        <v>46.781727726868759</v>
      </c>
      <c r="AN129" s="67">
        <f t="shared" si="46"/>
        <v>0.39553912496749727</v>
      </c>
      <c r="AP129" s="64">
        <v>26791</v>
      </c>
      <c r="AQ129" s="55">
        <v>5</v>
      </c>
      <c r="AR129" s="55">
        <v>128</v>
      </c>
      <c r="AS129" s="66">
        <f t="shared" si="33"/>
        <v>4.2039999999999997</v>
      </c>
      <c r="AT129" s="66">
        <f t="shared" si="34"/>
        <v>22.791341907093273</v>
      </c>
      <c r="AU129" s="55" t="str">
        <f>IF(OR($AP129&lt;SetUp!$B$97,$AP129&gt;SetUp!$B$98),"Não","Sim")</f>
        <v>Sim</v>
      </c>
      <c r="AV129" s="68">
        <f t="shared" si="35"/>
        <v>2.0503658210182882</v>
      </c>
      <c r="AW129" s="68">
        <f t="shared" si="36"/>
        <v>4.7740278494258153</v>
      </c>
      <c r="AX129" s="68">
        <f t="shared" si="37"/>
        <v>0.62366270735620455</v>
      </c>
      <c r="AY129" s="68">
        <f t="shared" si="38"/>
        <v>1.3577698962944156</v>
      </c>
      <c r="AZ129" s="68">
        <f t="shared" si="39"/>
        <v>18.587341907093272</v>
      </c>
      <c r="BA129" s="68">
        <f t="shared" si="40"/>
        <v>2.723662028407527</v>
      </c>
      <c r="BB129" s="68">
        <f t="shared" si="41"/>
        <v>0.73410718893821103</v>
      </c>
    </row>
    <row r="130" spans="1:54" x14ac:dyDescent="0.3">
      <c r="A130" s="64">
        <v>26792</v>
      </c>
      <c r="B130" s="57">
        <v>1.56</v>
      </c>
      <c r="C130" s="57">
        <v>17.451000000000001</v>
      </c>
      <c r="D130" s="57">
        <v>3.5880000000000001</v>
      </c>
      <c r="E130" s="57">
        <f t="shared" si="26"/>
        <v>1.56</v>
      </c>
      <c r="F130" s="57">
        <f t="shared" si="27"/>
        <v>2.028</v>
      </c>
      <c r="G130" s="57">
        <f t="shared" si="28"/>
        <v>0</v>
      </c>
      <c r="H130" s="57">
        <f>IF(Q129&gt;SetUp!$B$56,SetUp!$B$56,Q129)</f>
        <v>47.23410893406183</v>
      </c>
      <c r="I130" s="57">
        <f t="shared" si="42"/>
        <v>8.3697085617283058</v>
      </c>
      <c r="J130" s="57">
        <f>MIN(F130,H130,(1-EXP(-SetUp!$B$52*H130/SetUp!$B$56))*F130)</f>
        <v>2.0267357540673565</v>
      </c>
      <c r="K130" s="57">
        <f t="shared" si="29"/>
        <v>45.207373179994477</v>
      </c>
      <c r="L130" s="57">
        <f>IF(I130&lt;=0,0,MIN(SetUp!$B$50*I130^SetUp!$B$55,I130))</f>
        <v>0.70612254448082812</v>
      </c>
      <c r="M130" s="57">
        <f t="shared" si="30"/>
        <v>7.6635860172474777</v>
      </c>
      <c r="N130" s="57">
        <f>IF(SetUp!$B$62=0,X130,(B130-E130)*(1-(H130/SetUp!$B$66/SetUp!$B$56)))</f>
        <v>0</v>
      </c>
      <c r="O130" s="57">
        <f>K130*SetUp!$B$65</f>
        <v>0</v>
      </c>
      <c r="P130" s="57">
        <f>MIN(SetUp!$B$54*L130^SetUp!$B$51,L130)</f>
        <v>0.36456396944873876</v>
      </c>
      <c r="Q130" s="57">
        <f t="shared" si="31"/>
        <v>45.207373179994477</v>
      </c>
      <c r="R130" s="57">
        <f>IF((H130+N130-O130)&gt;SetUp!$B$56,T129+H130+N130-O130-SetUp!$B$56,T129)</f>
        <v>0</v>
      </c>
      <c r="S130" s="57">
        <f>R130*SetUp!$B$65</f>
        <v>0</v>
      </c>
      <c r="T130" s="57">
        <f>IF((R130-S130)&lt;SetUp!$B$53,R130-S130,SetUp!$B$53)</f>
        <v>0</v>
      </c>
      <c r="U130" s="57">
        <f t="shared" si="32"/>
        <v>7.6635860172474777</v>
      </c>
      <c r="V130" s="57">
        <f>(L130-P130)/1000*SetUp!$B$13*1000000/SetUp!$B$48</f>
        <v>19.427060360542093</v>
      </c>
      <c r="W130" s="57">
        <f t="shared" si="43"/>
        <v>0</v>
      </c>
      <c r="X130" s="57">
        <f>MAX((SetUp!$B$56*(1-($H130/SetUp!$B$56)^2)*TANH(($B130-$D130)/SetUp!$B$56))/(1+$H130/SetUp!$B$56*TANH(($B130-$D130)/SetUp!$B$56)),0)</f>
        <v>0</v>
      </c>
      <c r="AK130" s="65">
        <v>99</v>
      </c>
      <c r="AL130" s="66">
        <f t="shared" si="44"/>
        <v>30.212999999999997</v>
      </c>
      <c r="AM130" s="66">
        <f t="shared" si="45"/>
        <v>37.248003019710332</v>
      </c>
      <c r="AN130" s="67">
        <f t="shared" si="46"/>
        <v>0.23284688775395807</v>
      </c>
      <c r="AP130" s="64">
        <v>26792</v>
      </c>
      <c r="AQ130" s="55">
        <v>5</v>
      </c>
      <c r="AR130" s="55">
        <v>129</v>
      </c>
      <c r="AS130" s="66">
        <f t="shared" si="33"/>
        <v>17.451000000000001</v>
      </c>
      <c r="AT130" s="66">
        <f t="shared" si="34"/>
        <v>19.427060360542093</v>
      </c>
      <c r="AU130" s="55" t="str">
        <f>IF(OR($AP130&lt;SetUp!$B$97,$AP130&gt;SetUp!$B$98),"Não","Sim")</f>
        <v>Sim</v>
      </c>
      <c r="AV130" s="68">
        <f t="shared" si="35"/>
        <v>4.177439407100958</v>
      </c>
      <c r="AW130" s="68">
        <f t="shared" si="36"/>
        <v>4.4076139078351781</v>
      </c>
      <c r="AX130" s="68">
        <f t="shared" si="37"/>
        <v>1.2418203185180303</v>
      </c>
      <c r="AY130" s="68">
        <f t="shared" si="38"/>
        <v>1.288407089545681</v>
      </c>
      <c r="AZ130" s="68">
        <f t="shared" si="39"/>
        <v>1.9760603605420926</v>
      </c>
      <c r="BA130" s="68">
        <f t="shared" si="40"/>
        <v>0.23017450073422019</v>
      </c>
      <c r="BB130" s="68">
        <f t="shared" si="41"/>
        <v>4.6586771027650631E-2</v>
      </c>
    </row>
    <row r="131" spans="1:54" x14ac:dyDescent="0.3">
      <c r="A131" s="64">
        <v>26793</v>
      </c>
      <c r="B131" s="57">
        <v>4.9509999999999996</v>
      </c>
      <c r="C131" s="57">
        <v>15.226000000000001</v>
      </c>
      <c r="D131" s="57">
        <v>3.5880000000000001</v>
      </c>
      <c r="E131" s="57">
        <f t="shared" ref="E131:E194" si="47">IF(B131&gt;=D131,D131,B131)</f>
        <v>3.5880000000000001</v>
      </c>
      <c r="F131" s="57">
        <f t="shared" ref="F131:F194" si="48">D131-E131</f>
        <v>0</v>
      </c>
      <c r="G131" s="57">
        <f t="shared" ref="G131:G194" si="49">MAX(B131-D131-N131,0)</f>
        <v>0.69029279406161959</v>
      </c>
      <c r="H131" s="57">
        <f>IF(Q130&gt;SetUp!$B$56,SetUp!$B$56,Q130)</f>
        <v>45.207373179994477</v>
      </c>
      <c r="I131" s="57">
        <f t="shared" si="42"/>
        <v>8.353878811309098</v>
      </c>
      <c r="J131" s="57">
        <f>MIN(F131,H131,(1-EXP(-SetUp!$B$52*H131/SetUp!$B$56))*F131)</f>
        <v>0</v>
      </c>
      <c r="K131" s="57">
        <f t="shared" ref="K131:K194" si="50">MAX(H131-J131,0)</f>
        <v>45.207373179994477</v>
      </c>
      <c r="L131" s="57">
        <f>IF(I131&lt;=0,0,MIN(SetUp!$B$50*I131^SetUp!$B$55,I131))</f>
        <v>0.70389811511859568</v>
      </c>
      <c r="M131" s="57">
        <f t="shared" ref="M131:M194" si="51">MAX(I131-L131,0)</f>
        <v>7.6499806961905019</v>
      </c>
      <c r="N131" s="57">
        <f>IF(SetUp!$B$62=0,X131,(B131-E131)*(1-(H131/SetUp!$B$66/SetUp!$B$56)))</f>
        <v>0.67270720593837996</v>
      </c>
      <c r="O131" s="57">
        <f>K131*SetUp!$B$65</f>
        <v>0</v>
      </c>
      <c r="P131" s="57">
        <f>MIN(SetUp!$B$54*L131^SetUp!$B$51,L131)</f>
        <v>0.3634350260018559</v>
      </c>
      <c r="Q131" s="57">
        <f t="shared" ref="Q131:Q194" si="52">IF((K131+N131-O131)&lt;0,0,K131+N131-O131)</f>
        <v>45.880080385932857</v>
      </c>
      <c r="R131" s="57">
        <f>IF((H131+N131-O131)&gt;SetUp!$B$56,T130+H131+N131-O131-SetUp!$B$56,T130)</f>
        <v>0</v>
      </c>
      <c r="S131" s="57">
        <f>R131*SetUp!$B$65</f>
        <v>0</v>
      </c>
      <c r="T131" s="57">
        <f>IF((R131-S131)&lt;SetUp!$B$53,R131-S131,SetUp!$B$53)</f>
        <v>0</v>
      </c>
      <c r="U131" s="57">
        <f t="shared" ref="U131:U194" si="53">M131+R131-T131</f>
        <v>7.6499806961905019</v>
      </c>
      <c r="V131" s="57">
        <f>(L131-P131)/1000*SetUp!$B$13*1000000/SetUp!$B$48</f>
        <v>19.364751659905252</v>
      </c>
      <c r="W131" s="57">
        <f t="shared" si="43"/>
        <v>2.2204460492503131E-15</v>
      </c>
      <c r="X131" s="57">
        <f>MAX((SetUp!$B$56*(1-($H131/SetUp!$B$56)^2)*TANH(($B131-$D131)/SetUp!$B$56))/(1+$H131/SetUp!$B$56*TANH(($B131-$D131)/SetUp!$B$56)),0)</f>
        <v>0.67270720593837996</v>
      </c>
      <c r="AK131" s="65">
        <v>100</v>
      </c>
      <c r="AL131" s="66">
        <f t="shared" si="44"/>
        <v>19.064666666666664</v>
      </c>
      <c r="AM131" s="66">
        <f t="shared" si="45"/>
        <v>30.722537272423619</v>
      </c>
      <c r="AN131" s="67">
        <f t="shared" si="46"/>
        <v>0.61149092242666836</v>
      </c>
      <c r="AP131" s="64">
        <v>26793</v>
      </c>
      <c r="AQ131" s="55">
        <v>5</v>
      </c>
      <c r="AR131" s="55">
        <v>130</v>
      </c>
      <c r="AS131" s="66">
        <f t="shared" ref="AS131:AS194" si="54">VLOOKUP($AP131,$A:$C,3,FALSE)</f>
        <v>15.226000000000001</v>
      </c>
      <c r="AT131" s="66">
        <f t="shared" ref="AT131:AT194" si="55">VLOOKUP($AP131,$A:$V,22,FALSE)</f>
        <v>19.364751659905252</v>
      </c>
      <c r="AU131" s="55" t="str">
        <f>IF(OR($AP131&lt;SetUp!$B$97,$AP131&gt;SetUp!$B$98),"Não","Sim")</f>
        <v>Sim</v>
      </c>
      <c r="AV131" s="68">
        <f t="shared" ref="AV131:AV194" si="56">IFERROR(SQRT(AS131),0)</f>
        <v>3.9020507428786728</v>
      </c>
      <c r="AW131" s="68">
        <f t="shared" ref="AW131:AW194" si="57">IFERROR(SQRT(AT131),0)</f>
        <v>4.4005399282253137</v>
      </c>
      <c r="AX131" s="68">
        <f t="shared" ref="AX131:AX194" si="58">IFERROR(LOG(AS131),0)</f>
        <v>1.1825858254572927</v>
      </c>
      <c r="AY131" s="68">
        <f t="shared" ref="AY131:AY194" si="59">IFERROR(LOG(AT131),0)</f>
        <v>1.2870119318191657</v>
      </c>
      <c r="AZ131" s="68">
        <f t="shared" ref="AZ131:AZ194" si="60">AT131-AS131</f>
        <v>4.1387516599052514</v>
      </c>
      <c r="BA131" s="68">
        <f t="shared" ref="BA131:BA194" si="61">AW131-AV131</f>
        <v>0.49848918534664088</v>
      </c>
      <c r="BB131" s="68">
        <f t="shared" ref="BB131:BB194" si="62">AY131-AX131</f>
        <v>0.10442610636187299</v>
      </c>
    </row>
    <row r="132" spans="1:54" x14ac:dyDescent="0.3">
      <c r="A132" s="64">
        <v>26794</v>
      </c>
      <c r="B132" s="57">
        <v>16.137</v>
      </c>
      <c r="C132" s="57">
        <v>11.803000000000001</v>
      </c>
      <c r="D132" s="57">
        <v>3.5880000000000001</v>
      </c>
      <c r="E132" s="57">
        <f t="shared" si="47"/>
        <v>3.5880000000000001</v>
      </c>
      <c r="F132" s="57">
        <f t="shared" si="48"/>
        <v>0</v>
      </c>
      <c r="G132" s="57">
        <f t="shared" si="49"/>
        <v>7.2601094603983158</v>
      </c>
      <c r="H132" s="57">
        <f>IF(Q131&gt;SetUp!$B$56,SetUp!$B$56,Q131)</f>
        <v>45.880080385932857</v>
      </c>
      <c r="I132" s="57">
        <f t="shared" ref="I132:I195" si="63">U131+G132+O132</f>
        <v>14.910090156588819</v>
      </c>
      <c r="J132" s="57">
        <f>MIN(F132,H132,(1-EXP(-SetUp!$B$52*H132/SetUp!$B$56))*F132)</f>
        <v>0</v>
      </c>
      <c r="K132" s="57">
        <f t="shared" si="50"/>
        <v>45.880080385932857</v>
      </c>
      <c r="L132" s="57">
        <f>IF(I132&lt;=0,0,MIN(SetUp!$B$50*I132^SetUp!$B$55,I132))</f>
        <v>1.8485447430329833</v>
      </c>
      <c r="M132" s="57">
        <f t="shared" si="51"/>
        <v>13.061545413555836</v>
      </c>
      <c r="N132" s="57">
        <f>IF(SetUp!$B$62=0,X132,(B132-E132)*(1-(H132/SetUp!$B$66/SetUp!$B$56)))</f>
        <v>5.2888905396016836</v>
      </c>
      <c r="O132" s="57">
        <f>K132*SetUp!$B$65</f>
        <v>0</v>
      </c>
      <c r="P132" s="57">
        <f>MIN(SetUp!$B$54*L132^SetUp!$B$51,L132)</f>
        <v>0.93888738485725776</v>
      </c>
      <c r="Q132" s="57">
        <f t="shared" si="52"/>
        <v>51.168970925534538</v>
      </c>
      <c r="R132" s="57">
        <f>IF((H132+N132-O132)&gt;SetUp!$B$56,T131+H132+N132-O132-SetUp!$B$56,T131)</f>
        <v>0</v>
      </c>
      <c r="S132" s="57">
        <f>R132*SetUp!$B$65</f>
        <v>0</v>
      </c>
      <c r="T132" s="57">
        <f>IF((R132-S132)&lt;SetUp!$B$53,R132-S132,SetUp!$B$53)</f>
        <v>0</v>
      </c>
      <c r="U132" s="57">
        <f t="shared" si="53"/>
        <v>13.061545413555836</v>
      </c>
      <c r="V132" s="57">
        <f>(L132-P132)/1000*SetUp!$B$13*1000000/SetUp!$B$48</f>
        <v>51.739202867416815</v>
      </c>
      <c r="W132" s="57">
        <f t="shared" ref="W132:W195" si="64">Q132+U132+T132-H132-U131-T131-B132+E132+J132+L132</f>
        <v>-4.2188474935755949E-15</v>
      </c>
      <c r="X132" s="57">
        <f>MAX((SetUp!$B$56*(1-($H132/SetUp!$B$56)^2)*TANH(($B132-$D132)/SetUp!$B$56))/(1+$H132/SetUp!$B$56*TANH(($B132-$D132)/SetUp!$B$56)),0)</f>
        <v>5.2888905396016836</v>
      </c>
      <c r="AK132" s="65">
        <v>101</v>
      </c>
      <c r="AL132" s="66">
        <f t="shared" si="44"/>
        <v>23.289000000000001</v>
      </c>
      <c r="AM132" s="66">
        <f t="shared" si="45"/>
        <v>33.312334531738841</v>
      </c>
      <c r="AN132" s="67">
        <f t="shared" si="46"/>
        <v>0.43038921944861691</v>
      </c>
      <c r="AP132" s="64">
        <v>26794</v>
      </c>
      <c r="AQ132" s="55">
        <v>5</v>
      </c>
      <c r="AR132" s="55">
        <v>131</v>
      </c>
      <c r="AS132" s="66">
        <f t="shared" si="54"/>
        <v>11.803000000000001</v>
      </c>
      <c r="AT132" s="66">
        <f t="shared" si="55"/>
        <v>51.739202867416815</v>
      </c>
      <c r="AU132" s="55" t="str">
        <f>IF(OR($AP132&lt;SetUp!$B$97,$AP132&gt;SetUp!$B$98),"Não","Sim")</f>
        <v>Sim</v>
      </c>
      <c r="AV132" s="68">
        <f t="shared" si="56"/>
        <v>3.4355494465951151</v>
      </c>
      <c r="AW132" s="68">
        <f t="shared" si="57"/>
        <v>7.192996793229983</v>
      </c>
      <c r="AX132" s="68">
        <f t="shared" si="58"/>
        <v>1.0719924071241762</v>
      </c>
      <c r="AY132" s="68">
        <f t="shared" si="59"/>
        <v>1.7138197333687535</v>
      </c>
      <c r="AZ132" s="68">
        <f t="shared" si="60"/>
        <v>39.93620286741681</v>
      </c>
      <c r="BA132" s="68">
        <f t="shared" si="61"/>
        <v>3.7574473466348679</v>
      </c>
      <c r="BB132" s="68">
        <f t="shared" si="62"/>
        <v>0.64182732624457728</v>
      </c>
    </row>
    <row r="133" spans="1:54" x14ac:dyDescent="0.3">
      <c r="A133" s="64">
        <v>26795</v>
      </c>
      <c r="B133" s="57">
        <v>9.4789999999999992</v>
      </c>
      <c r="C133" s="57">
        <v>12.257</v>
      </c>
      <c r="D133" s="57">
        <v>3.5880000000000001</v>
      </c>
      <c r="E133" s="57">
        <f t="shared" si="47"/>
        <v>3.5880000000000001</v>
      </c>
      <c r="F133" s="57">
        <f t="shared" si="48"/>
        <v>0</v>
      </c>
      <c r="G133" s="57">
        <f t="shared" si="49"/>
        <v>3.9165501284555138</v>
      </c>
      <c r="H133" s="57">
        <f>IF(Q132&gt;SetUp!$B$56,SetUp!$B$56,Q132)</f>
        <v>51.168970925534538</v>
      </c>
      <c r="I133" s="57">
        <f t="shared" si="63"/>
        <v>16.978095542011349</v>
      </c>
      <c r="J133" s="57">
        <f>MIN(F133,H133,(1-EXP(-SetUp!$B$52*H133/SetUp!$B$56))*F133)</f>
        <v>0</v>
      </c>
      <c r="K133" s="57">
        <f t="shared" si="50"/>
        <v>51.168970925534538</v>
      </c>
      <c r="L133" s="57">
        <f>IF(I133&lt;=0,0,MIN(SetUp!$B$50*I133^SetUp!$B$55,I133))</f>
        <v>2.2953265122411168</v>
      </c>
      <c r="M133" s="57">
        <f t="shared" si="51"/>
        <v>14.682769029770233</v>
      </c>
      <c r="N133" s="57">
        <f>IF(SetUp!$B$62=0,X133,(B133-E133)*(1-(H133/SetUp!$B$66/SetUp!$B$56)))</f>
        <v>1.9744498715444851</v>
      </c>
      <c r="O133" s="57">
        <f>K133*SetUp!$B$65</f>
        <v>0</v>
      </c>
      <c r="P133" s="57">
        <f>MIN(SetUp!$B$54*L133^SetUp!$B$51,L133)</f>
        <v>1.1615252166055039</v>
      </c>
      <c r="Q133" s="57">
        <f t="shared" si="52"/>
        <v>53.143420797079024</v>
      </c>
      <c r="R133" s="57">
        <f>IF((H133+N133-O133)&gt;SetUp!$B$56,T132+H133+N133-O133-SetUp!$B$56,T132)</f>
        <v>0</v>
      </c>
      <c r="S133" s="57">
        <f>R133*SetUp!$B$65</f>
        <v>0</v>
      </c>
      <c r="T133" s="57">
        <f>IF((R133-S133)&lt;SetUp!$B$53,R133-S133,SetUp!$B$53)</f>
        <v>0</v>
      </c>
      <c r="U133" s="57">
        <f t="shared" si="53"/>
        <v>14.682769029770233</v>
      </c>
      <c r="V133" s="57">
        <f>(L133-P133)/1000*SetUp!$B$13*1000000/SetUp!$B$48</f>
        <v>64.487990691214534</v>
      </c>
      <c r="W133" s="57">
        <f t="shared" si="64"/>
        <v>0</v>
      </c>
      <c r="X133" s="57">
        <f>MAX((SetUp!$B$56*(1-($H133/SetUp!$B$56)^2)*TANH(($B133-$D133)/SetUp!$B$56))/(1+$H133/SetUp!$B$56*TANH(($B133-$D133)/SetUp!$B$56)),0)</f>
        <v>1.9744498715444851</v>
      </c>
      <c r="AK133" s="65">
        <v>102</v>
      </c>
      <c r="AL133" s="66">
        <f t="shared" si="44"/>
        <v>81.08</v>
      </c>
      <c r="AM133" s="66">
        <f t="shared" si="45"/>
        <v>57.199420105978014</v>
      </c>
      <c r="AN133" s="67">
        <f t="shared" si="46"/>
        <v>-0.2945310791073259</v>
      </c>
      <c r="AP133" s="64">
        <v>26795</v>
      </c>
      <c r="AQ133" s="55">
        <v>5</v>
      </c>
      <c r="AR133" s="55">
        <v>132</v>
      </c>
      <c r="AS133" s="66">
        <f t="shared" si="54"/>
        <v>12.257</v>
      </c>
      <c r="AT133" s="66">
        <f t="shared" si="55"/>
        <v>64.487990691214534</v>
      </c>
      <c r="AU133" s="55" t="str">
        <f>IF(OR($AP133&lt;SetUp!$B$97,$AP133&gt;SetUp!$B$98),"Não","Sim")</f>
        <v>Sim</v>
      </c>
      <c r="AV133" s="68">
        <f t="shared" si="56"/>
        <v>3.5009998571836589</v>
      </c>
      <c r="AW133" s="68">
        <f t="shared" si="57"/>
        <v>8.0304415003917775</v>
      </c>
      <c r="AX133" s="68">
        <f t="shared" si="58"/>
        <v>1.088384186097703</v>
      </c>
      <c r="AY133" s="68">
        <f t="shared" si="59"/>
        <v>1.8094788454547477</v>
      </c>
      <c r="AZ133" s="68">
        <f t="shared" si="60"/>
        <v>52.230990691214537</v>
      </c>
      <c r="BA133" s="68">
        <f t="shared" si="61"/>
        <v>4.5294416432081182</v>
      </c>
      <c r="BB133" s="68">
        <f t="shared" si="62"/>
        <v>0.72109465935704464</v>
      </c>
    </row>
    <row r="134" spans="1:54" x14ac:dyDescent="0.3">
      <c r="A134" s="64">
        <v>26796</v>
      </c>
      <c r="B134" s="57">
        <v>3.12</v>
      </c>
      <c r="C134" s="57">
        <v>54.488999999999997</v>
      </c>
      <c r="D134" s="57">
        <v>3.5880000000000001</v>
      </c>
      <c r="E134" s="57">
        <f t="shared" si="47"/>
        <v>3.12</v>
      </c>
      <c r="F134" s="57">
        <f t="shared" si="48"/>
        <v>0.46799999999999997</v>
      </c>
      <c r="G134" s="57">
        <f t="shared" si="49"/>
        <v>0</v>
      </c>
      <c r="H134" s="57">
        <f>IF(Q133&gt;SetUp!$B$56,SetUp!$B$56,Q133)</f>
        <v>53.143420797079024</v>
      </c>
      <c r="I134" s="57">
        <f t="shared" si="63"/>
        <v>14.682769029770233</v>
      </c>
      <c r="J134" s="57">
        <f>MIN(F134,H134,(1-EXP(-SetUp!$B$52*H134/SetUp!$B$56))*F134)</f>
        <v>0.46788411896837889</v>
      </c>
      <c r="K134" s="57">
        <f t="shared" si="50"/>
        <v>52.675536678110646</v>
      </c>
      <c r="L134" s="57">
        <f>IF(I134&lt;=0,0,MIN(SetUp!$B$50*I134^SetUp!$B$55,I134))</f>
        <v>1.8018119498058907</v>
      </c>
      <c r="M134" s="57">
        <f t="shared" si="51"/>
        <v>12.880957079964343</v>
      </c>
      <c r="N134" s="57">
        <f>IF(SetUp!$B$62=0,X134,(B134-E134)*(1-(H134/SetUp!$B$66/SetUp!$B$56)))</f>
        <v>0</v>
      </c>
      <c r="O134" s="57">
        <f>K134*SetUp!$B$65</f>
        <v>0</v>
      </c>
      <c r="P134" s="57">
        <f>MIN(SetUp!$B$54*L134^SetUp!$B$51,L134)</f>
        <v>0.91555024018195219</v>
      </c>
      <c r="Q134" s="57">
        <f t="shared" si="52"/>
        <v>52.675536678110646</v>
      </c>
      <c r="R134" s="57">
        <f>IF((H134+N134-O134)&gt;SetUp!$B$56,T133+H134+N134-O134-SetUp!$B$56,T133)</f>
        <v>0</v>
      </c>
      <c r="S134" s="57">
        <f>R134*SetUp!$B$65</f>
        <v>0</v>
      </c>
      <c r="T134" s="57">
        <f>IF((R134-S134)&lt;SetUp!$B$53,R134-S134,SetUp!$B$53)</f>
        <v>0</v>
      </c>
      <c r="U134" s="57">
        <f t="shared" si="53"/>
        <v>12.880957079964343</v>
      </c>
      <c r="V134" s="57">
        <f>(L134-P134)/1000*SetUp!$B$13*1000000/SetUp!$B$48</f>
        <v>50.408512585239315</v>
      </c>
      <c r="W134" s="57">
        <f t="shared" si="64"/>
        <v>5.3290705182007514E-15</v>
      </c>
      <c r="X134" s="57">
        <f>MAX((SetUp!$B$56*(1-($H134/SetUp!$B$56)^2)*TANH(($B134-$D134)/SetUp!$B$56))/(1+$H134/SetUp!$B$56*TANH(($B134-$D134)/SetUp!$B$56)),0)</f>
        <v>0</v>
      </c>
      <c r="AK134" s="65">
        <v>103</v>
      </c>
      <c r="AL134" s="66">
        <f t="shared" si="44"/>
        <v>38.48533333333333</v>
      </c>
      <c r="AM134" s="66">
        <f t="shared" si="45"/>
        <v>73.156080784303995</v>
      </c>
      <c r="AN134" s="67">
        <f t="shared" si="46"/>
        <v>0.90088208800679048</v>
      </c>
      <c r="AP134" s="64">
        <v>26796</v>
      </c>
      <c r="AQ134" s="55">
        <v>5</v>
      </c>
      <c r="AR134" s="55">
        <v>133</v>
      </c>
      <c r="AS134" s="66">
        <f t="shared" si="54"/>
        <v>54.488999999999997</v>
      </c>
      <c r="AT134" s="66">
        <f t="shared" si="55"/>
        <v>50.408512585239315</v>
      </c>
      <c r="AU134" s="55" t="str">
        <f>IF(OR($AP134&lt;SetUp!$B$97,$AP134&gt;SetUp!$B$98),"Não","Sim")</f>
        <v>Sim</v>
      </c>
      <c r="AV134" s="68">
        <f t="shared" si="56"/>
        <v>7.3816664785128294</v>
      </c>
      <c r="AW134" s="68">
        <f t="shared" si="57"/>
        <v>7.0998952517089515</v>
      </c>
      <c r="AX134" s="68">
        <f t="shared" si="58"/>
        <v>1.7363088376624676</v>
      </c>
      <c r="AY134" s="68">
        <f t="shared" si="59"/>
        <v>1.7025038828070604</v>
      </c>
      <c r="AZ134" s="68">
        <f t="shared" si="60"/>
        <v>-4.0804874147606824</v>
      </c>
      <c r="BA134" s="68">
        <f t="shared" si="61"/>
        <v>-0.28177122680387789</v>
      </c>
      <c r="BB134" s="68">
        <f t="shared" si="62"/>
        <v>-3.3804954855407132E-2</v>
      </c>
    </row>
    <row r="135" spans="1:54" x14ac:dyDescent="0.3">
      <c r="A135" s="64">
        <v>26797</v>
      </c>
      <c r="B135" s="57">
        <v>1.119</v>
      </c>
      <c r="C135" s="57">
        <v>73.570999999999998</v>
      </c>
      <c r="D135" s="57">
        <v>3.5880000000000001</v>
      </c>
      <c r="E135" s="57">
        <f t="shared" si="47"/>
        <v>1.119</v>
      </c>
      <c r="F135" s="57">
        <f t="shared" si="48"/>
        <v>2.4690000000000003</v>
      </c>
      <c r="G135" s="57">
        <f t="shared" si="49"/>
        <v>0</v>
      </c>
      <c r="H135" s="57">
        <f>IF(Q134&gt;SetUp!$B$56,SetUp!$B$56,Q134)</f>
        <v>52.675536678110646</v>
      </c>
      <c r="I135" s="57">
        <f t="shared" si="63"/>
        <v>12.880957079964343</v>
      </c>
      <c r="J135" s="57">
        <f>MIN(F135,H135,(1-EXP(-SetUp!$B$52*H135/SetUp!$B$56))*F135)</f>
        <v>2.468342285358077</v>
      </c>
      <c r="K135" s="57">
        <f t="shared" si="50"/>
        <v>50.207194392752569</v>
      </c>
      <c r="L135" s="57">
        <f>IF(I135&lt;=0,0,MIN(SetUp!$B$50*I135^SetUp!$B$55,I135))</f>
        <v>1.4485819619305671</v>
      </c>
      <c r="M135" s="57">
        <f t="shared" si="51"/>
        <v>11.432375118033775</v>
      </c>
      <c r="N135" s="57">
        <f>IF(SetUp!$B$62=0,X135,(B135-E135)*(1-(H135/SetUp!$B$66/SetUp!$B$56)))</f>
        <v>0</v>
      </c>
      <c r="O135" s="57">
        <f>K135*SetUp!$B$65</f>
        <v>0</v>
      </c>
      <c r="P135" s="57">
        <f>MIN(SetUp!$B$54*L135^SetUp!$B$51,L135)</f>
        <v>0.73880180733288392</v>
      </c>
      <c r="Q135" s="57">
        <f t="shared" si="52"/>
        <v>50.207194392752569</v>
      </c>
      <c r="R135" s="57">
        <f>IF((H135+N135-O135)&gt;SetUp!$B$56,T134+H135+N135-O135-SetUp!$B$56,T134)</f>
        <v>0</v>
      </c>
      <c r="S135" s="57">
        <f>R135*SetUp!$B$65</f>
        <v>0</v>
      </c>
      <c r="T135" s="57">
        <f>IF((R135-S135)&lt;SetUp!$B$53,R135-S135,SetUp!$B$53)</f>
        <v>0</v>
      </c>
      <c r="U135" s="57">
        <f t="shared" si="53"/>
        <v>11.432375118033775</v>
      </c>
      <c r="V135" s="57">
        <f>(L135-P135)/1000*SetUp!$B$13*1000000/SetUp!$B$48</f>
        <v>40.370650641075613</v>
      </c>
      <c r="W135" s="57">
        <f t="shared" si="64"/>
        <v>0</v>
      </c>
      <c r="X135" s="57">
        <f>MAX((SetUp!$B$56*(1-($H135/SetUp!$B$56)^2)*TANH(($B135-$D135)/SetUp!$B$56))/(1+$H135/SetUp!$B$56*TANH(($B135-$D135)/SetUp!$B$56)),0)</f>
        <v>0</v>
      </c>
      <c r="AK135" s="65">
        <v>104</v>
      </c>
      <c r="AL135" s="66">
        <f t="shared" si="44"/>
        <v>42.972333333333331</v>
      </c>
      <c r="AM135" s="66">
        <f t="shared" si="45"/>
        <v>88.315816849808414</v>
      </c>
      <c r="AN135" s="67">
        <f t="shared" si="46"/>
        <v>1.0551785299799503</v>
      </c>
      <c r="AP135" s="64">
        <v>26797</v>
      </c>
      <c r="AQ135" s="55">
        <v>5</v>
      </c>
      <c r="AR135" s="55">
        <v>134</v>
      </c>
      <c r="AS135" s="66">
        <f t="shared" si="54"/>
        <v>73.570999999999998</v>
      </c>
      <c r="AT135" s="66">
        <f t="shared" si="55"/>
        <v>40.370650641075613</v>
      </c>
      <c r="AU135" s="55" t="str">
        <f>IF(OR($AP135&lt;SetUp!$B$97,$AP135&gt;SetUp!$B$98),"Não","Sim")</f>
        <v>Sim</v>
      </c>
      <c r="AV135" s="68">
        <f t="shared" si="56"/>
        <v>8.5773539043227078</v>
      </c>
      <c r="AW135" s="68">
        <f t="shared" si="57"/>
        <v>6.3537902578756578</v>
      </c>
      <c r="AX135" s="68">
        <f t="shared" si="58"/>
        <v>1.8667066591487973</v>
      </c>
      <c r="AY135" s="68">
        <f t="shared" si="59"/>
        <v>1.6060657488542525</v>
      </c>
      <c r="AZ135" s="68">
        <f t="shared" si="60"/>
        <v>-33.200349358924385</v>
      </c>
      <c r="BA135" s="68">
        <f t="shared" si="61"/>
        <v>-2.2235636464470501</v>
      </c>
      <c r="BB135" s="68">
        <f t="shared" si="62"/>
        <v>-0.26064091029454484</v>
      </c>
    </row>
    <row r="136" spans="1:54" x14ac:dyDescent="0.3">
      <c r="A136" s="64">
        <v>26798</v>
      </c>
      <c r="B136" s="57">
        <v>1.2210000000000001</v>
      </c>
      <c r="C136" s="57">
        <v>42.576000000000001</v>
      </c>
      <c r="D136" s="57">
        <v>3.5880000000000001</v>
      </c>
      <c r="E136" s="57">
        <f t="shared" si="47"/>
        <v>1.2210000000000001</v>
      </c>
      <c r="F136" s="57">
        <f t="shared" si="48"/>
        <v>2.367</v>
      </c>
      <c r="G136" s="57">
        <f t="shared" si="49"/>
        <v>0</v>
      </c>
      <c r="H136" s="57">
        <f>IF(Q135&gt;SetUp!$B$56,SetUp!$B$56,Q135)</f>
        <v>50.207194392752569</v>
      </c>
      <c r="I136" s="57">
        <f t="shared" si="63"/>
        <v>11.432375118033775</v>
      </c>
      <c r="J136" s="57">
        <f>MIN(F136,H136,(1-EXP(-SetUp!$B$52*H136/SetUp!$B$56))*F136)</f>
        <v>2.3660727161100077</v>
      </c>
      <c r="K136" s="57">
        <f t="shared" si="50"/>
        <v>47.841121676642558</v>
      </c>
      <c r="L136" s="57">
        <f>IF(I136&lt;=0,0,MIN(SetUp!$B$50*I136^SetUp!$B$55,I136))</f>
        <v>1.1873815447276457</v>
      </c>
      <c r="M136" s="57">
        <f t="shared" si="51"/>
        <v>10.244993573306129</v>
      </c>
      <c r="N136" s="57">
        <f>IF(SetUp!$B$62=0,X136,(B136-E136)*(1-(H136/SetUp!$B$66/SetUp!$B$56)))</f>
        <v>0</v>
      </c>
      <c r="O136" s="57">
        <f>K136*SetUp!$B$65</f>
        <v>0</v>
      </c>
      <c r="P136" s="57">
        <f>MIN(SetUp!$B$54*L136^SetUp!$B$51,L136)</f>
        <v>0.6076369808675115</v>
      </c>
      <c r="Q136" s="57">
        <f t="shared" si="52"/>
        <v>47.841121676642558</v>
      </c>
      <c r="R136" s="57">
        <f>IF((H136+N136-O136)&gt;SetUp!$B$56,T135+H136+N136-O136-SetUp!$B$56,T135)</f>
        <v>0</v>
      </c>
      <c r="S136" s="57">
        <f>R136*SetUp!$B$65</f>
        <v>0</v>
      </c>
      <c r="T136" s="57">
        <f>IF((R136-S136)&lt;SetUp!$B$53,R136-S136,SetUp!$B$53)</f>
        <v>0</v>
      </c>
      <c r="U136" s="57">
        <f t="shared" si="53"/>
        <v>10.244993573306129</v>
      </c>
      <c r="V136" s="57">
        <f>(L136-P136)/1000*SetUp!$B$13*1000000/SetUp!$B$48</f>
        <v>32.974527530889375</v>
      </c>
      <c r="W136" s="57">
        <f t="shared" si="64"/>
        <v>0</v>
      </c>
      <c r="X136" s="57">
        <f>MAX((SetUp!$B$56*(1-($H136/SetUp!$B$56)^2)*TANH(($B136-$D136)/SetUp!$B$56))/(1+$H136/SetUp!$B$56*TANH(($B136-$D136)/SetUp!$B$56)),0)</f>
        <v>0</v>
      </c>
      <c r="AK136" s="65">
        <v>105</v>
      </c>
      <c r="AL136" s="66">
        <f t="shared" si="44"/>
        <v>65.576000000000008</v>
      </c>
      <c r="AM136" s="66">
        <f t="shared" si="45"/>
        <v>104.30885746130112</v>
      </c>
      <c r="AN136" s="67">
        <f t="shared" si="46"/>
        <v>0.59065599398104651</v>
      </c>
      <c r="AP136" s="64">
        <v>26798</v>
      </c>
      <c r="AQ136" s="55">
        <v>5</v>
      </c>
      <c r="AR136" s="55">
        <v>135</v>
      </c>
      <c r="AS136" s="66">
        <f t="shared" si="54"/>
        <v>42.576000000000001</v>
      </c>
      <c r="AT136" s="66">
        <f t="shared" si="55"/>
        <v>32.974527530889375</v>
      </c>
      <c r="AU136" s="55" t="str">
        <f>IF(OR($AP136&lt;SetUp!$B$97,$AP136&gt;SetUp!$B$98),"Não","Sim")</f>
        <v>Sim</v>
      </c>
      <c r="AV136" s="68">
        <f t="shared" si="56"/>
        <v>6.5250287355689096</v>
      </c>
      <c r="AW136" s="68">
        <f t="shared" si="57"/>
        <v>5.7423451246759258</v>
      </c>
      <c r="AX136" s="68">
        <f t="shared" si="58"/>
        <v>1.6291648572073136</v>
      </c>
      <c r="AY136" s="68">
        <f t="shared" si="59"/>
        <v>1.5181785815588844</v>
      </c>
      <c r="AZ136" s="68">
        <f t="shared" si="60"/>
        <v>-9.6014724691106252</v>
      </c>
      <c r="BA136" s="68">
        <f t="shared" si="61"/>
        <v>-0.78268361089298377</v>
      </c>
      <c r="BB136" s="68">
        <f t="shared" si="62"/>
        <v>-0.11098627564842922</v>
      </c>
    </row>
    <row r="137" spans="1:54" x14ac:dyDescent="0.3">
      <c r="A137" s="64">
        <v>26799</v>
      </c>
      <c r="B137" s="57">
        <v>0.38200000000000001</v>
      </c>
      <c r="C137" s="57">
        <v>22.530999999999999</v>
      </c>
      <c r="D137" s="57">
        <v>3.5880000000000001</v>
      </c>
      <c r="E137" s="57">
        <f t="shared" si="47"/>
        <v>0.38200000000000001</v>
      </c>
      <c r="F137" s="57">
        <f t="shared" si="48"/>
        <v>3.206</v>
      </c>
      <c r="G137" s="57">
        <f t="shared" si="49"/>
        <v>0</v>
      </c>
      <c r="H137" s="57">
        <f>IF(Q136&gt;SetUp!$B$56,SetUp!$B$56,Q136)</f>
        <v>47.841121676642558</v>
      </c>
      <c r="I137" s="57">
        <f t="shared" si="63"/>
        <v>10.244993573306129</v>
      </c>
      <c r="J137" s="57">
        <f>MIN(F137,H137,(1-EXP(-SetUp!$B$52*H137/SetUp!$B$56))*F137)</f>
        <v>3.2041822416407921</v>
      </c>
      <c r="K137" s="57">
        <f t="shared" si="50"/>
        <v>44.636939435001764</v>
      </c>
      <c r="L137" s="57">
        <f>IF(I137&lt;=0,0,MIN(SetUp!$B$50*I137^SetUp!$B$55,I137))</f>
        <v>0.98904412656803642</v>
      </c>
      <c r="M137" s="57">
        <f t="shared" si="51"/>
        <v>9.2559494467380929</v>
      </c>
      <c r="N137" s="57">
        <f>IF(SetUp!$B$62=0,X137,(B137-E137)*(1-(H137/SetUp!$B$66/SetUp!$B$56)))</f>
        <v>0</v>
      </c>
      <c r="O137" s="57">
        <f>K137*SetUp!$B$65</f>
        <v>0</v>
      </c>
      <c r="P137" s="57">
        <f>MIN(SetUp!$B$54*L137^SetUp!$B$51,L137)</f>
        <v>0.50771487290319306</v>
      </c>
      <c r="Q137" s="57">
        <f t="shared" si="52"/>
        <v>44.636939435001764</v>
      </c>
      <c r="R137" s="57">
        <f>IF((H137+N137-O137)&gt;SetUp!$B$56,T136+H137+N137-O137-SetUp!$B$56,T136)</f>
        <v>0</v>
      </c>
      <c r="S137" s="57">
        <f>R137*SetUp!$B$65</f>
        <v>0</v>
      </c>
      <c r="T137" s="57">
        <f>IF((R137-S137)&lt;SetUp!$B$53,R137-S137,SetUp!$B$53)</f>
        <v>0</v>
      </c>
      <c r="U137" s="57">
        <f t="shared" si="53"/>
        <v>9.2559494467380929</v>
      </c>
      <c r="V137" s="57">
        <f>(L137-P137)/1000*SetUp!$B$13*1000000/SetUp!$B$48</f>
        <v>27.376892714121087</v>
      </c>
      <c r="W137" s="57">
        <f t="shared" si="64"/>
        <v>-1.2212453270876722E-15</v>
      </c>
      <c r="X137" s="57">
        <f>MAX((SetUp!$B$56*(1-($H137/SetUp!$B$56)^2)*TANH(($B137-$D137)/SetUp!$B$56))/(1+$H137/SetUp!$B$56*TANH(($B137-$D137)/SetUp!$B$56)),0)</f>
        <v>0</v>
      </c>
      <c r="AK137" s="65">
        <v>106</v>
      </c>
      <c r="AL137" s="66">
        <f t="shared" si="44"/>
        <v>78.25633333333333</v>
      </c>
      <c r="AM137" s="66">
        <f t="shared" si="45"/>
        <v>105.60707921230507</v>
      </c>
      <c r="AN137" s="67">
        <f t="shared" si="46"/>
        <v>0.34950201107009532</v>
      </c>
      <c r="AP137" s="64">
        <v>26799</v>
      </c>
      <c r="AQ137" s="55">
        <v>5</v>
      </c>
      <c r="AR137" s="55">
        <v>136</v>
      </c>
      <c r="AS137" s="66">
        <f t="shared" si="54"/>
        <v>22.530999999999999</v>
      </c>
      <c r="AT137" s="66">
        <f t="shared" si="55"/>
        <v>27.376892714121087</v>
      </c>
      <c r="AU137" s="55" t="str">
        <f>IF(OR($AP137&lt;SetUp!$B$97,$AP137&gt;SetUp!$B$98),"Não","Sim")</f>
        <v>Sim</v>
      </c>
      <c r="AV137" s="68">
        <f t="shared" si="56"/>
        <v>4.7466830524061745</v>
      </c>
      <c r="AW137" s="68">
        <f t="shared" si="57"/>
        <v>5.2322932557456188</v>
      </c>
      <c r="AX137" s="68">
        <f t="shared" si="58"/>
        <v>1.3527804675713253</v>
      </c>
      <c r="AY137" s="68">
        <f t="shared" si="59"/>
        <v>1.4373841540356977</v>
      </c>
      <c r="AZ137" s="68">
        <f t="shared" si="60"/>
        <v>4.8458927141210886</v>
      </c>
      <c r="BA137" s="68">
        <f t="shared" si="61"/>
        <v>0.48561020333944427</v>
      </c>
      <c r="BB137" s="68">
        <f t="shared" si="62"/>
        <v>8.4603686464372441E-2</v>
      </c>
    </row>
    <row r="138" spans="1:54" x14ac:dyDescent="0.3">
      <c r="A138" s="64">
        <v>26800</v>
      </c>
      <c r="B138" s="57">
        <v>4.1000000000000002E-2</v>
      </c>
      <c r="C138" s="57">
        <v>16.876000000000001</v>
      </c>
      <c r="D138" s="57">
        <v>3.5880000000000001</v>
      </c>
      <c r="E138" s="57">
        <f t="shared" si="47"/>
        <v>4.1000000000000002E-2</v>
      </c>
      <c r="F138" s="57">
        <f t="shared" si="48"/>
        <v>3.5470000000000002</v>
      </c>
      <c r="G138" s="57">
        <f t="shared" si="49"/>
        <v>0</v>
      </c>
      <c r="H138" s="57">
        <f>IF(Q137&gt;SetUp!$B$56,SetUp!$B$56,Q137)</f>
        <v>44.636939435001764</v>
      </c>
      <c r="I138" s="57">
        <f t="shared" si="63"/>
        <v>9.2559494467380929</v>
      </c>
      <c r="J138" s="57">
        <f>MIN(F138,H138,(1-EXP(-SetUp!$B$52*H138/SetUp!$B$56))*F138)</f>
        <v>3.5436820880045148</v>
      </c>
      <c r="K138" s="57">
        <f t="shared" si="50"/>
        <v>41.093257346997248</v>
      </c>
      <c r="L138" s="57">
        <f>IF(I138&lt;=0,0,MIN(SetUp!$B$50*I138^SetUp!$B$55,I138))</f>
        <v>0.83508588095537972</v>
      </c>
      <c r="M138" s="57">
        <f t="shared" si="51"/>
        <v>8.4208635657827138</v>
      </c>
      <c r="N138" s="57">
        <f>IF(SetUp!$B$62=0,X138,(B138-E138)*(1-(H138/SetUp!$B$66/SetUp!$B$56)))</f>
        <v>0</v>
      </c>
      <c r="O138" s="57">
        <f>K138*SetUp!$B$65</f>
        <v>0</v>
      </c>
      <c r="P138" s="57">
        <f>MIN(SetUp!$B$54*L138^SetUp!$B$51,L138)</f>
        <v>0.42991784421051044</v>
      </c>
      <c r="Q138" s="57">
        <f t="shared" si="52"/>
        <v>41.093257346997248</v>
      </c>
      <c r="R138" s="57">
        <f>IF((H138+N138-O138)&gt;SetUp!$B$56,T137+H138+N138-O138-SetUp!$B$56,T137)</f>
        <v>0</v>
      </c>
      <c r="S138" s="57">
        <f>R138*SetUp!$B$65</f>
        <v>0</v>
      </c>
      <c r="T138" s="57">
        <f>IF((R138-S138)&lt;SetUp!$B$53,R138-S138,SetUp!$B$53)</f>
        <v>0</v>
      </c>
      <c r="U138" s="57">
        <f t="shared" si="53"/>
        <v>8.4208635657827138</v>
      </c>
      <c r="V138" s="57">
        <f>(L138-P138)/1000*SetUp!$B$13*1000000/SetUp!$B$48</f>
        <v>23.045019160375087</v>
      </c>
      <c r="W138" s="57">
        <f t="shared" si="64"/>
        <v>-4.3298697960381105E-15</v>
      </c>
      <c r="X138" s="57">
        <f>MAX((SetUp!$B$56*(1-($H138/SetUp!$B$56)^2)*TANH(($B138-$D138)/SetUp!$B$56))/(1+$H138/SetUp!$B$56*TANH(($B138-$D138)/SetUp!$B$56)),0)</f>
        <v>0</v>
      </c>
      <c r="AK138" s="65">
        <v>107</v>
      </c>
      <c r="AL138" s="66">
        <f t="shared" si="44"/>
        <v>70.833333333333329</v>
      </c>
      <c r="AM138" s="66">
        <f t="shared" si="45"/>
        <v>148.30151904739293</v>
      </c>
      <c r="AN138" s="67">
        <f t="shared" si="46"/>
        <v>1.0936685041984886</v>
      </c>
      <c r="AP138" s="64">
        <v>26800</v>
      </c>
      <c r="AQ138" s="55">
        <v>5</v>
      </c>
      <c r="AR138" s="55">
        <v>137</v>
      </c>
      <c r="AS138" s="66">
        <f t="shared" si="54"/>
        <v>16.876000000000001</v>
      </c>
      <c r="AT138" s="66">
        <f t="shared" si="55"/>
        <v>23.045019160375087</v>
      </c>
      <c r="AU138" s="55" t="str">
        <f>IF(OR($AP138&lt;SetUp!$B$97,$AP138&gt;SetUp!$B$98),"Não","Sim")</f>
        <v>Sim</v>
      </c>
      <c r="AV138" s="68">
        <f t="shared" si="56"/>
        <v>4.1080408956094878</v>
      </c>
      <c r="AW138" s="68">
        <f t="shared" si="57"/>
        <v>4.8005228007348419</v>
      </c>
      <c r="AX138" s="68">
        <f t="shared" si="58"/>
        <v>1.2272695167098435</v>
      </c>
      <c r="AY138" s="68">
        <f t="shared" si="59"/>
        <v>1.3625770735471832</v>
      </c>
      <c r="AZ138" s="68">
        <f t="shared" si="60"/>
        <v>6.1690191603750861</v>
      </c>
      <c r="BA138" s="68">
        <f t="shared" si="61"/>
        <v>0.69248190512535412</v>
      </c>
      <c r="BB138" s="68">
        <f t="shared" si="62"/>
        <v>0.13530755683733964</v>
      </c>
    </row>
    <row r="139" spans="1:54" x14ac:dyDescent="0.3">
      <c r="A139" s="64">
        <v>26801</v>
      </c>
      <c r="B139" s="57">
        <v>2.141</v>
      </c>
      <c r="C139" s="57">
        <v>12.257</v>
      </c>
      <c r="D139" s="57">
        <v>3.5880000000000001</v>
      </c>
      <c r="E139" s="57">
        <f t="shared" si="47"/>
        <v>2.141</v>
      </c>
      <c r="F139" s="57">
        <f t="shared" si="48"/>
        <v>1.4470000000000001</v>
      </c>
      <c r="G139" s="57">
        <f t="shared" si="49"/>
        <v>0</v>
      </c>
      <c r="H139" s="57">
        <f>IF(Q138&gt;SetUp!$B$56,SetUp!$B$56,Q138)</f>
        <v>41.093257346997248</v>
      </c>
      <c r="I139" s="57">
        <f t="shared" si="63"/>
        <v>8.4208635657827138</v>
      </c>
      <c r="J139" s="57">
        <f>MIN(F139,H139,(1-EXP(-SetUp!$B$52*H139/SetUp!$B$56))*F139)</f>
        <v>1.4446452695409475</v>
      </c>
      <c r="K139" s="57">
        <f t="shared" si="50"/>
        <v>39.648612077456299</v>
      </c>
      <c r="L139" s="57">
        <f>IF(I139&lt;=0,0,MIN(SetUp!$B$50*I139^SetUp!$B$55,I139))</f>
        <v>0.71333013171630244</v>
      </c>
      <c r="M139" s="57">
        <f t="shared" si="51"/>
        <v>7.707533434066411</v>
      </c>
      <c r="N139" s="57">
        <f>IF(SetUp!$B$62=0,X139,(B139-E139)*(1-(H139/SetUp!$B$66/SetUp!$B$56)))</f>
        <v>0</v>
      </c>
      <c r="O139" s="57">
        <f>K139*SetUp!$B$65</f>
        <v>0</v>
      </c>
      <c r="P139" s="57">
        <f>MIN(SetUp!$B$54*L139^SetUp!$B$51,L139)</f>
        <v>0.36822155293183106</v>
      </c>
      <c r="Q139" s="57">
        <f t="shared" si="52"/>
        <v>39.648612077456299</v>
      </c>
      <c r="R139" s="57">
        <f>IF((H139+N139-O139)&gt;SetUp!$B$56,T138+H139+N139-O139-SetUp!$B$56,T138)</f>
        <v>0</v>
      </c>
      <c r="S139" s="57">
        <f>R139*SetUp!$B$65</f>
        <v>0</v>
      </c>
      <c r="T139" s="57">
        <f>IF((R139-S139)&lt;SetUp!$B$53,R139-S139,SetUp!$B$53)</f>
        <v>0</v>
      </c>
      <c r="U139" s="57">
        <f t="shared" si="53"/>
        <v>7.707533434066411</v>
      </c>
      <c r="V139" s="57">
        <f>(L139-P139)/1000*SetUp!$B$13*1000000/SetUp!$B$48</f>
        <v>19.628976348659787</v>
      </c>
      <c r="W139" s="57">
        <f t="shared" si="64"/>
        <v>0</v>
      </c>
      <c r="X139" s="57">
        <f>MAX((SetUp!$B$56*(1-($H139/SetUp!$B$56)^2)*TANH(($B139-$D139)/SetUp!$B$56))/(1+$H139/SetUp!$B$56*TANH(($B139-$D139)/SetUp!$B$56)),0)</f>
        <v>0</v>
      </c>
      <c r="AK139" s="65">
        <v>108</v>
      </c>
      <c r="AL139" s="66">
        <f t="shared" si="44"/>
        <v>90.867000000000004</v>
      </c>
      <c r="AM139" s="66">
        <f t="shared" si="45"/>
        <v>183.30523266652958</v>
      </c>
      <c r="AN139" s="67">
        <f t="shared" si="46"/>
        <v>1.0172915653265715</v>
      </c>
      <c r="AP139" s="64">
        <v>26801</v>
      </c>
      <c r="AQ139" s="55">
        <v>5</v>
      </c>
      <c r="AR139" s="55">
        <v>138</v>
      </c>
      <c r="AS139" s="66">
        <f t="shared" si="54"/>
        <v>12.257</v>
      </c>
      <c r="AT139" s="66">
        <f t="shared" si="55"/>
        <v>19.628976348659787</v>
      </c>
      <c r="AU139" s="55" t="str">
        <f>IF(OR($AP139&lt;SetUp!$B$97,$AP139&gt;SetUp!$B$98),"Não","Sim")</f>
        <v>Sim</v>
      </c>
      <c r="AV139" s="68">
        <f t="shared" si="56"/>
        <v>3.5009998571836589</v>
      </c>
      <c r="AW139" s="68">
        <f t="shared" si="57"/>
        <v>4.4304600606099349</v>
      </c>
      <c r="AX139" s="68">
        <f t="shared" si="58"/>
        <v>1.088384186097703</v>
      </c>
      <c r="AY139" s="68">
        <f t="shared" si="59"/>
        <v>1.2928976517283652</v>
      </c>
      <c r="AZ139" s="68">
        <f t="shared" si="60"/>
        <v>7.3719763486597873</v>
      </c>
      <c r="BA139" s="68">
        <f t="shared" si="61"/>
        <v>0.929460203426276</v>
      </c>
      <c r="BB139" s="68">
        <f t="shared" si="62"/>
        <v>0.20451346563066219</v>
      </c>
    </row>
    <row r="140" spans="1:54" x14ac:dyDescent="0.3">
      <c r="A140" s="64">
        <v>26802</v>
      </c>
      <c r="B140" s="57">
        <v>0.161</v>
      </c>
      <c r="C140" s="57">
        <v>10.507999999999999</v>
      </c>
      <c r="D140" s="57">
        <v>3.5880000000000001</v>
      </c>
      <c r="E140" s="57">
        <f t="shared" si="47"/>
        <v>0.161</v>
      </c>
      <c r="F140" s="57">
        <f t="shared" si="48"/>
        <v>3.427</v>
      </c>
      <c r="G140" s="57">
        <f t="shared" si="49"/>
        <v>0</v>
      </c>
      <c r="H140" s="57">
        <f>IF(Q139&gt;SetUp!$B$56,SetUp!$B$56,Q139)</f>
        <v>39.648612077456299</v>
      </c>
      <c r="I140" s="57">
        <f t="shared" si="63"/>
        <v>7.707533434066411</v>
      </c>
      <c r="J140" s="57">
        <f>MIN(F140,H140,(1-EXP(-SetUp!$B$52*H140/SetUp!$B$56))*F140)</f>
        <v>3.4200109482792724</v>
      </c>
      <c r="K140" s="57">
        <f t="shared" si="50"/>
        <v>36.228601129177029</v>
      </c>
      <c r="L140" s="57">
        <f>IF(I140&lt;=0,0,MIN(SetUp!$B$50*I140^SetUp!$B$55,I140))</f>
        <v>0.61549124524883181</v>
      </c>
      <c r="M140" s="57">
        <f t="shared" si="51"/>
        <v>7.0920421888175795</v>
      </c>
      <c r="N140" s="57">
        <f>IF(SetUp!$B$62=0,X140,(B140-E140)*(1-(H140/SetUp!$B$66/SetUp!$B$56)))</f>
        <v>0</v>
      </c>
      <c r="O140" s="57">
        <f>K140*SetUp!$B$65</f>
        <v>0</v>
      </c>
      <c r="P140" s="57">
        <f>MIN(SetUp!$B$54*L140^SetUp!$B$51,L140)</f>
        <v>0.318515408896964</v>
      </c>
      <c r="Q140" s="57">
        <f t="shared" si="52"/>
        <v>36.228601129177029</v>
      </c>
      <c r="R140" s="57">
        <f>IF((H140+N140-O140)&gt;SetUp!$B$56,T139+H140+N140-O140-SetUp!$B$56,T139)</f>
        <v>0</v>
      </c>
      <c r="S140" s="57">
        <f>R140*SetUp!$B$65</f>
        <v>0</v>
      </c>
      <c r="T140" s="57">
        <f>IF((R140-S140)&lt;SetUp!$B$53,R140-S140,SetUp!$B$53)</f>
        <v>0</v>
      </c>
      <c r="U140" s="57">
        <f t="shared" si="53"/>
        <v>7.0920421888175795</v>
      </c>
      <c r="V140" s="57">
        <f>(L140-P140)/1000*SetUp!$B$13*1000000/SetUp!$B$48</f>
        <v>16.89129748210296</v>
      </c>
      <c r="W140" s="57">
        <f t="shared" si="64"/>
        <v>2.9976021664879227E-15</v>
      </c>
      <c r="X140" s="57">
        <f>MAX((SetUp!$B$56*(1-($H140/SetUp!$B$56)^2)*TANH(($B140-$D140)/SetUp!$B$56))/(1+$H140/SetUp!$B$56*TANH(($B140-$D140)/SetUp!$B$56)),0)</f>
        <v>0</v>
      </c>
      <c r="AK140" s="65">
        <v>109</v>
      </c>
      <c r="AL140" s="66">
        <f t="shared" si="44"/>
        <v>108.53933333333335</v>
      </c>
      <c r="AM140" s="66">
        <f t="shared" si="45"/>
        <v>160.65315973906675</v>
      </c>
      <c r="AN140" s="67">
        <f t="shared" si="46"/>
        <v>0.48013770497085601</v>
      </c>
      <c r="AP140" s="64">
        <v>26802</v>
      </c>
      <c r="AQ140" s="55">
        <v>5</v>
      </c>
      <c r="AR140" s="55">
        <v>139</v>
      </c>
      <c r="AS140" s="66">
        <f t="shared" si="54"/>
        <v>10.507999999999999</v>
      </c>
      <c r="AT140" s="66">
        <f t="shared" si="55"/>
        <v>16.89129748210296</v>
      </c>
      <c r="AU140" s="55" t="str">
        <f>IF(OR($AP140&lt;SetUp!$B$97,$AP140&gt;SetUp!$B$98),"Não","Sim")</f>
        <v>Sim</v>
      </c>
      <c r="AV140" s="68">
        <f t="shared" si="56"/>
        <v>3.2416045409642429</v>
      </c>
      <c r="AW140" s="68">
        <f t="shared" si="57"/>
        <v>4.1099023689259289</v>
      </c>
      <c r="AX140" s="68">
        <f t="shared" si="58"/>
        <v>1.0215200641140327</v>
      </c>
      <c r="AY140" s="68">
        <f t="shared" si="59"/>
        <v>1.2276630105938207</v>
      </c>
      <c r="AZ140" s="68">
        <f t="shared" si="60"/>
        <v>6.3832974821029609</v>
      </c>
      <c r="BA140" s="68">
        <f t="shared" si="61"/>
        <v>0.86829782796168598</v>
      </c>
      <c r="BB140" s="68">
        <f t="shared" si="62"/>
        <v>0.20614294647978793</v>
      </c>
    </row>
    <row r="141" spans="1:54" x14ac:dyDescent="0.3">
      <c r="A141" s="64">
        <v>26803</v>
      </c>
      <c r="B141" s="57">
        <v>0.78600000000000003</v>
      </c>
      <c r="C141" s="57">
        <v>8.9350000000000005</v>
      </c>
      <c r="D141" s="57">
        <v>3.5880000000000001</v>
      </c>
      <c r="E141" s="57">
        <f t="shared" si="47"/>
        <v>0.78600000000000003</v>
      </c>
      <c r="F141" s="57">
        <f t="shared" si="48"/>
        <v>2.802</v>
      </c>
      <c r="G141" s="57">
        <f t="shared" si="49"/>
        <v>0</v>
      </c>
      <c r="H141" s="57">
        <f>IF(Q140&gt;SetUp!$B$56,SetUp!$B$56,Q140)</f>
        <v>36.228601129177029</v>
      </c>
      <c r="I141" s="57">
        <f t="shared" si="63"/>
        <v>7.0920421888175795</v>
      </c>
      <c r="J141" s="57">
        <f>MIN(F141,H141,(1-EXP(-SetUp!$B$52*H141/SetUp!$B$56))*F141)</f>
        <v>2.7922490004230953</v>
      </c>
      <c r="K141" s="57">
        <f t="shared" si="50"/>
        <v>33.436352128753931</v>
      </c>
      <c r="L141" s="57">
        <f>IF(I141&lt;=0,0,MIN(SetUp!$B$50*I141^SetUp!$B$55,I141))</f>
        <v>0.53577408319452524</v>
      </c>
      <c r="M141" s="57">
        <f t="shared" si="51"/>
        <v>6.5562681056230545</v>
      </c>
      <c r="N141" s="57">
        <f>IF(SetUp!$B$62=0,X141,(B141-E141)*(1-(H141/SetUp!$B$66/SetUp!$B$56)))</f>
        <v>0</v>
      </c>
      <c r="O141" s="57">
        <f>K141*SetUp!$B$65</f>
        <v>0</v>
      </c>
      <c r="P141" s="57">
        <f>MIN(SetUp!$B$54*L141^SetUp!$B$51,L141)</f>
        <v>0.27791697249616182</v>
      </c>
      <c r="Q141" s="57">
        <f t="shared" si="52"/>
        <v>33.436352128753931</v>
      </c>
      <c r="R141" s="57">
        <f>IF((H141+N141-O141)&gt;SetUp!$B$56,T140+H141+N141-O141-SetUp!$B$56,T140)</f>
        <v>0</v>
      </c>
      <c r="S141" s="57">
        <f>R141*SetUp!$B$65</f>
        <v>0</v>
      </c>
      <c r="T141" s="57">
        <f>IF((R141-S141)&lt;SetUp!$B$53,R141-S141,SetUp!$B$53)</f>
        <v>0</v>
      </c>
      <c r="U141" s="57">
        <f t="shared" si="53"/>
        <v>6.5562681056230545</v>
      </c>
      <c r="V141" s="57">
        <f>(L141-P141)/1000*SetUp!$B$13*1000000/SetUp!$B$48</f>
        <v>14.66631500456827</v>
      </c>
      <c r="W141" s="57">
        <f t="shared" si="64"/>
        <v>-1.9984014443252818E-15</v>
      </c>
      <c r="X141" s="57">
        <f>MAX((SetUp!$B$56*(1-($H141/SetUp!$B$56)^2)*TANH(($B141-$D141)/SetUp!$B$56))/(1+$H141/SetUp!$B$56*TANH(($B141-$D141)/SetUp!$B$56)),0)</f>
        <v>0</v>
      </c>
      <c r="AK141" s="65">
        <v>110</v>
      </c>
      <c r="AL141" s="66">
        <f t="shared" si="44"/>
        <v>154.94266666666667</v>
      </c>
      <c r="AM141" s="66">
        <f t="shared" si="45"/>
        <v>163.18460711982814</v>
      </c>
      <c r="AN141" s="67">
        <f t="shared" si="46"/>
        <v>5.3193485245046399E-2</v>
      </c>
      <c r="AP141" s="64">
        <v>26803</v>
      </c>
      <c r="AQ141" s="55">
        <v>5</v>
      </c>
      <c r="AR141" s="55">
        <v>140</v>
      </c>
      <c r="AS141" s="66">
        <f t="shared" si="54"/>
        <v>8.9350000000000005</v>
      </c>
      <c r="AT141" s="66">
        <f t="shared" si="55"/>
        <v>14.66631500456827</v>
      </c>
      <c r="AU141" s="55" t="str">
        <f>IF(OR($AP141&lt;SetUp!$B$97,$AP141&gt;SetUp!$B$98),"Não","Sim")</f>
        <v>Sim</v>
      </c>
      <c r="AV141" s="68">
        <f t="shared" si="56"/>
        <v>2.9891470355270249</v>
      </c>
      <c r="AW141" s="68">
        <f t="shared" si="57"/>
        <v>3.8296625183648061</v>
      </c>
      <c r="AX141" s="68">
        <f t="shared" si="58"/>
        <v>0.95109455684166311</v>
      </c>
      <c r="AY141" s="68">
        <f t="shared" si="59"/>
        <v>1.1663210085797207</v>
      </c>
      <c r="AZ141" s="68">
        <f t="shared" si="60"/>
        <v>5.7313150045682697</v>
      </c>
      <c r="BA141" s="68">
        <f t="shared" si="61"/>
        <v>0.84051548283778121</v>
      </c>
      <c r="BB141" s="68">
        <f t="shared" si="62"/>
        <v>0.21522645173805754</v>
      </c>
    </row>
    <row r="142" spans="1:54" x14ac:dyDescent="0.3">
      <c r="A142" s="64">
        <v>26804</v>
      </c>
      <c r="B142" s="57">
        <v>0.65900000000000003</v>
      </c>
      <c r="C142" s="57">
        <v>7.2</v>
      </c>
      <c r="D142" s="57">
        <v>3.5880000000000001</v>
      </c>
      <c r="E142" s="57">
        <f t="shared" si="47"/>
        <v>0.65900000000000003</v>
      </c>
      <c r="F142" s="57">
        <f t="shared" si="48"/>
        <v>2.9290000000000003</v>
      </c>
      <c r="G142" s="57">
        <f t="shared" si="49"/>
        <v>0</v>
      </c>
      <c r="H142" s="57">
        <f>IF(Q141&gt;SetUp!$B$56,SetUp!$B$56,Q141)</f>
        <v>33.436352128753931</v>
      </c>
      <c r="I142" s="57">
        <f t="shared" si="63"/>
        <v>6.5562681056230545</v>
      </c>
      <c r="J142" s="57">
        <f>MIN(F142,H142,(1-EXP(-SetUp!$B$52*H142/SetUp!$B$56))*F142)</f>
        <v>2.9132319407617282</v>
      </c>
      <c r="K142" s="57">
        <f t="shared" si="50"/>
        <v>30.523120187992202</v>
      </c>
      <c r="L142" s="57">
        <f>IF(I142&lt;=0,0,MIN(SetUp!$B$50*I142^SetUp!$B$55,I142))</f>
        <v>0.47002832017055479</v>
      </c>
      <c r="M142" s="57">
        <f t="shared" si="51"/>
        <v>6.0862397854524994</v>
      </c>
      <c r="N142" s="57">
        <f>IF(SetUp!$B$62=0,X142,(B142-E142)*(1-(H142/SetUp!$B$66/SetUp!$B$56)))</f>
        <v>0</v>
      </c>
      <c r="O142" s="57">
        <f>K142*SetUp!$B$65</f>
        <v>0</v>
      </c>
      <c r="P142" s="57">
        <f>MIN(SetUp!$B$54*L142^SetUp!$B$51,L142)</f>
        <v>0.24435692559777047</v>
      </c>
      <c r="Q142" s="57">
        <f t="shared" si="52"/>
        <v>30.523120187992202</v>
      </c>
      <c r="R142" s="57">
        <f>IF((H142+N142-O142)&gt;SetUp!$B$56,T141+H142+N142-O142-SetUp!$B$56,T141)</f>
        <v>0</v>
      </c>
      <c r="S142" s="57">
        <f>R142*SetUp!$B$65</f>
        <v>0</v>
      </c>
      <c r="T142" s="57">
        <f>IF((R142-S142)&lt;SetUp!$B$53,R142-S142,SetUp!$B$53)</f>
        <v>0</v>
      </c>
      <c r="U142" s="57">
        <f t="shared" si="53"/>
        <v>6.0862397854524994</v>
      </c>
      <c r="V142" s="57">
        <f>(L142-P142)/1000*SetUp!$B$13*1000000/SetUp!$B$48</f>
        <v>12.835666045278774</v>
      </c>
      <c r="W142" s="57">
        <f t="shared" si="64"/>
        <v>1.0547118733938987E-15</v>
      </c>
      <c r="X142" s="57">
        <f>MAX((SetUp!$B$56*(1-($H142/SetUp!$B$56)^2)*TANH(($B142-$D142)/SetUp!$B$56))/(1+$H142/SetUp!$B$56*TANH(($B142-$D142)/SetUp!$B$56)),0)</f>
        <v>0</v>
      </c>
      <c r="AK142" s="65">
        <v>111</v>
      </c>
      <c r="AL142" s="66">
        <f t="shared" si="44"/>
        <v>96.86099999999999</v>
      </c>
      <c r="AM142" s="66">
        <f t="shared" si="45"/>
        <v>145.15800402311982</v>
      </c>
      <c r="AN142" s="67">
        <f t="shared" si="46"/>
        <v>0.49862177783751799</v>
      </c>
      <c r="AP142" s="64">
        <v>26804</v>
      </c>
      <c r="AQ142" s="55">
        <v>5</v>
      </c>
      <c r="AR142" s="55">
        <v>141</v>
      </c>
      <c r="AS142" s="66">
        <f t="shared" si="54"/>
        <v>7.2</v>
      </c>
      <c r="AT142" s="66">
        <f t="shared" si="55"/>
        <v>12.835666045278774</v>
      </c>
      <c r="AU142" s="55" t="str">
        <f>IF(OR($AP142&lt;SetUp!$B$97,$AP142&gt;SetUp!$B$98),"Não","Sim")</f>
        <v>Sim</v>
      </c>
      <c r="AV142" s="68">
        <f t="shared" si="56"/>
        <v>2.6832815729997477</v>
      </c>
      <c r="AW142" s="68">
        <f t="shared" si="57"/>
        <v>3.5826897779850788</v>
      </c>
      <c r="AX142" s="68">
        <f t="shared" si="58"/>
        <v>0.85733249643126852</v>
      </c>
      <c r="AY142" s="68">
        <f t="shared" si="59"/>
        <v>1.1084184092197151</v>
      </c>
      <c r="AZ142" s="68">
        <f t="shared" si="60"/>
        <v>5.6356660452787741</v>
      </c>
      <c r="BA142" s="68">
        <f t="shared" si="61"/>
        <v>0.89940820498533114</v>
      </c>
      <c r="BB142" s="68">
        <f t="shared" si="62"/>
        <v>0.25108591278844661</v>
      </c>
    </row>
    <row r="143" spans="1:54" x14ac:dyDescent="0.3">
      <c r="A143" s="64">
        <v>26805</v>
      </c>
      <c r="B143" s="57">
        <v>0.93799999999999994</v>
      </c>
      <c r="C143" s="57">
        <v>6.2750000000000004</v>
      </c>
      <c r="D143" s="57">
        <v>3.5880000000000001</v>
      </c>
      <c r="E143" s="57">
        <f t="shared" si="47"/>
        <v>0.93799999999999994</v>
      </c>
      <c r="F143" s="57">
        <f t="shared" si="48"/>
        <v>2.6500000000000004</v>
      </c>
      <c r="G143" s="57">
        <f t="shared" si="49"/>
        <v>0</v>
      </c>
      <c r="H143" s="57">
        <f>IF(Q142&gt;SetUp!$B$56,SetUp!$B$56,Q142)</f>
        <v>30.523120187992202</v>
      </c>
      <c r="I143" s="57">
        <f t="shared" si="63"/>
        <v>6.0862397854524994</v>
      </c>
      <c r="J143" s="57">
        <f>MIN(F143,H143,(1-EXP(-SetUp!$B$52*H143/SetUp!$B$56))*F143)</f>
        <v>2.6275098510339499</v>
      </c>
      <c r="K143" s="57">
        <f t="shared" si="50"/>
        <v>27.895610336958253</v>
      </c>
      <c r="L143" s="57">
        <f>IF(I143&lt;=0,0,MIN(SetUp!$B$50*I143^SetUp!$B$55,I143))</f>
        <v>0.4152196985967348</v>
      </c>
      <c r="M143" s="57">
        <f t="shared" si="51"/>
        <v>5.6710200868557648</v>
      </c>
      <c r="N143" s="57">
        <f>IF(SetUp!$B$62=0,X143,(B143-E143)*(1-(H143/SetUp!$B$66/SetUp!$B$56)))</f>
        <v>0</v>
      </c>
      <c r="O143" s="57">
        <f>K143*SetUp!$B$65</f>
        <v>0</v>
      </c>
      <c r="P143" s="57">
        <f>MIN(SetUp!$B$54*L143^SetUp!$B$51,L143)</f>
        <v>0.21631896707394666</v>
      </c>
      <c r="Q143" s="57">
        <f t="shared" si="52"/>
        <v>27.895610336958253</v>
      </c>
      <c r="R143" s="57">
        <f>IF((H143+N143-O143)&gt;SetUp!$B$56,T142+H143+N143-O143-SetUp!$B$56,T142)</f>
        <v>0</v>
      </c>
      <c r="S143" s="57">
        <f>R143*SetUp!$B$65</f>
        <v>0</v>
      </c>
      <c r="T143" s="57">
        <f>IF((R143-S143)&lt;SetUp!$B$53,R143-S143,SetUp!$B$53)</f>
        <v>0</v>
      </c>
      <c r="U143" s="57">
        <f t="shared" si="53"/>
        <v>5.6710200868557648</v>
      </c>
      <c r="V143" s="57">
        <f>(L143-P143)/1000*SetUp!$B$13*1000000/SetUp!$B$48</f>
        <v>11.313012758312848</v>
      </c>
      <c r="W143" s="57">
        <f t="shared" si="64"/>
        <v>1.8873791418627661E-15</v>
      </c>
      <c r="X143" s="57">
        <f>MAX((SetUp!$B$56*(1-($H143/SetUp!$B$56)^2)*TANH(($B143-$D143)/SetUp!$B$56))/(1+$H143/SetUp!$B$56*TANH(($B143-$D143)/SetUp!$B$56)),0)</f>
        <v>0</v>
      </c>
      <c r="AK143" s="65">
        <v>112</v>
      </c>
      <c r="AL143" s="66">
        <f t="shared" si="44"/>
        <v>126.93933333333332</v>
      </c>
      <c r="AM143" s="66">
        <f t="shared" si="45"/>
        <v>147.24342614238157</v>
      </c>
      <c r="AN143" s="67">
        <f t="shared" si="46"/>
        <v>0.15995115364070167</v>
      </c>
      <c r="AP143" s="64">
        <v>26805</v>
      </c>
      <c r="AQ143" s="55">
        <v>5</v>
      </c>
      <c r="AR143" s="55">
        <v>142</v>
      </c>
      <c r="AS143" s="66">
        <f t="shared" si="54"/>
        <v>6.2750000000000004</v>
      </c>
      <c r="AT143" s="66">
        <f t="shared" si="55"/>
        <v>11.313012758312848</v>
      </c>
      <c r="AU143" s="55" t="str">
        <f>IF(OR($AP143&lt;SetUp!$B$97,$AP143&gt;SetUp!$B$98),"Não","Sim")</f>
        <v>Sim</v>
      </c>
      <c r="AV143" s="68">
        <f t="shared" si="56"/>
        <v>2.5049950099750697</v>
      </c>
      <c r="AW143" s="68">
        <f t="shared" si="57"/>
        <v>3.363482236955154</v>
      </c>
      <c r="AX143" s="68">
        <f t="shared" si="58"/>
        <v>0.7976137301530758</v>
      </c>
      <c r="AY143" s="68">
        <f t="shared" si="59"/>
        <v>1.0535782769035682</v>
      </c>
      <c r="AZ143" s="68">
        <f t="shared" si="60"/>
        <v>5.0380127583128473</v>
      </c>
      <c r="BA143" s="68">
        <f t="shared" si="61"/>
        <v>0.85848722698008428</v>
      </c>
      <c r="BB143" s="68">
        <f t="shared" si="62"/>
        <v>0.25596454675049241</v>
      </c>
    </row>
    <row r="144" spans="1:54" x14ac:dyDescent="0.3">
      <c r="A144" s="64">
        <v>26806</v>
      </c>
      <c r="B144" s="57">
        <v>0.156</v>
      </c>
      <c r="C144" s="57">
        <v>5.1710000000000003</v>
      </c>
      <c r="D144" s="57">
        <v>3.5880000000000001</v>
      </c>
      <c r="E144" s="57">
        <f t="shared" si="47"/>
        <v>0.156</v>
      </c>
      <c r="F144" s="57">
        <f t="shared" si="48"/>
        <v>3.4319999999999999</v>
      </c>
      <c r="G144" s="57">
        <f t="shared" si="49"/>
        <v>0</v>
      </c>
      <c r="H144" s="57">
        <f>IF(Q143&gt;SetUp!$B$56,SetUp!$B$56,Q143)</f>
        <v>27.895610336958253</v>
      </c>
      <c r="I144" s="57">
        <f t="shared" si="63"/>
        <v>5.6710200868557648</v>
      </c>
      <c r="J144" s="57">
        <f>MIN(F144,H144,(1-EXP(-SetUp!$B$52*H144/SetUp!$B$56))*F144)</f>
        <v>3.3880870464752344</v>
      </c>
      <c r="K144" s="57">
        <f t="shared" si="50"/>
        <v>24.507523290483018</v>
      </c>
      <c r="L144" s="57">
        <f>IF(I144&lt;=0,0,MIN(SetUp!$B$50*I144^SetUp!$B$55,I144))</f>
        <v>0.36908933281741912</v>
      </c>
      <c r="M144" s="57">
        <f t="shared" si="51"/>
        <v>5.301930754038346</v>
      </c>
      <c r="N144" s="57">
        <f>IF(SetUp!$B$62=0,X144,(B144-E144)*(1-(H144/SetUp!$B$66/SetUp!$B$56)))</f>
        <v>0</v>
      </c>
      <c r="O144" s="57">
        <f>K144*SetUp!$B$65</f>
        <v>0</v>
      </c>
      <c r="P144" s="57">
        <f>MIN(SetUp!$B$54*L144^SetUp!$B$51,L144)</f>
        <v>0.19267183992208614</v>
      </c>
      <c r="Q144" s="57">
        <f t="shared" si="52"/>
        <v>24.507523290483018</v>
      </c>
      <c r="R144" s="57">
        <f>IF((H144+N144-O144)&gt;SetUp!$B$56,T143+H144+N144-O144-SetUp!$B$56,T143)</f>
        <v>0</v>
      </c>
      <c r="S144" s="57">
        <f>R144*SetUp!$B$65</f>
        <v>0</v>
      </c>
      <c r="T144" s="57">
        <f>IF((R144-S144)&lt;SetUp!$B$53,R144-S144,SetUp!$B$53)</f>
        <v>0</v>
      </c>
      <c r="U144" s="57">
        <f t="shared" si="53"/>
        <v>5.301930754038346</v>
      </c>
      <c r="V144" s="57">
        <f>(L144-P144)/1000*SetUp!$B$13*1000000/SetUp!$B$48</f>
        <v>10.034218238588061</v>
      </c>
      <c r="W144" s="57">
        <f t="shared" si="64"/>
        <v>-9.4368957093138306E-16</v>
      </c>
      <c r="X144" s="57">
        <f>MAX((SetUp!$B$56*(1-($H144/SetUp!$B$56)^2)*TANH(($B144-$D144)/SetUp!$B$56))/(1+$H144/SetUp!$B$56*TANH(($B144-$D144)/SetUp!$B$56)),0)</f>
        <v>0</v>
      </c>
      <c r="AK144" s="65">
        <v>113</v>
      </c>
      <c r="AL144" s="66">
        <f t="shared" si="44"/>
        <v>157.85766666666666</v>
      </c>
      <c r="AM144" s="66">
        <f t="shared" si="45"/>
        <v>92.376337342430816</v>
      </c>
      <c r="AN144" s="67">
        <f t="shared" si="46"/>
        <v>-0.41481247447111119</v>
      </c>
      <c r="AP144" s="64">
        <v>26806</v>
      </c>
      <c r="AQ144" s="55">
        <v>5</v>
      </c>
      <c r="AR144" s="55">
        <v>143</v>
      </c>
      <c r="AS144" s="66">
        <f t="shared" si="54"/>
        <v>5.1710000000000003</v>
      </c>
      <c r="AT144" s="66">
        <f t="shared" si="55"/>
        <v>10.034218238588061</v>
      </c>
      <c r="AU144" s="55" t="str">
        <f>IF(OR($AP144&lt;SetUp!$B$97,$AP144&gt;SetUp!$B$98),"Não","Sim")</f>
        <v>Sim</v>
      </c>
      <c r="AV144" s="68">
        <f t="shared" si="56"/>
        <v>2.2739832892965595</v>
      </c>
      <c r="AW144" s="68">
        <f t="shared" si="57"/>
        <v>3.167683418302413</v>
      </c>
      <c r="AX144" s="68">
        <f t="shared" si="58"/>
        <v>0.71357453777206981</v>
      </c>
      <c r="AY144" s="68">
        <f t="shared" si="59"/>
        <v>1.0014835424545214</v>
      </c>
      <c r="AZ144" s="68">
        <f t="shared" si="60"/>
        <v>4.8632182385880602</v>
      </c>
      <c r="BA144" s="68">
        <f t="shared" si="61"/>
        <v>0.89370012900585349</v>
      </c>
      <c r="BB144" s="68">
        <f t="shared" si="62"/>
        <v>0.28790900468245162</v>
      </c>
    </row>
    <row r="145" spans="1:54" x14ac:dyDescent="0.3">
      <c r="A145" s="64">
        <v>26807</v>
      </c>
      <c r="B145" s="57">
        <v>0.218</v>
      </c>
      <c r="C145" s="57">
        <v>4.6710000000000003</v>
      </c>
      <c r="D145" s="57">
        <v>3.5880000000000001</v>
      </c>
      <c r="E145" s="57">
        <f t="shared" si="47"/>
        <v>0.218</v>
      </c>
      <c r="F145" s="57">
        <f t="shared" si="48"/>
        <v>3.37</v>
      </c>
      <c r="G145" s="57">
        <f t="shared" si="49"/>
        <v>0</v>
      </c>
      <c r="H145" s="57">
        <f>IF(Q144&gt;SetUp!$B$56,SetUp!$B$56,Q144)</f>
        <v>24.507523290483018</v>
      </c>
      <c r="I145" s="57">
        <f t="shared" si="63"/>
        <v>5.301930754038346</v>
      </c>
      <c r="J145" s="57">
        <f>MIN(F145,H145,(1-EXP(-SetUp!$B$52*H145/SetUp!$B$56))*F145)</f>
        <v>3.2967874020567987</v>
      </c>
      <c r="K145" s="57">
        <f t="shared" si="50"/>
        <v>21.210735888426221</v>
      </c>
      <c r="L145" s="57">
        <f>IF(I145&lt;=0,0,MIN(SetUp!$B$50*I145^SetUp!$B$55,I145))</f>
        <v>0.32992832582250387</v>
      </c>
      <c r="M145" s="57">
        <f t="shared" si="51"/>
        <v>4.9720024282158422</v>
      </c>
      <c r="N145" s="57">
        <f>IF(SetUp!$B$62=0,X145,(B145-E145)*(1-(H145/SetUp!$B$66/SetUp!$B$56)))</f>
        <v>0</v>
      </c>
      <c r="O145" s="57">
        <f>K145*SetUp!$B$65</f>
        <v>0</v>
      </c>
      <c r="P145" s="57">
        <f>MIN(SetUp!$B$54*L145^SetUp!$B$51,L145)</f>
        <v>0.17255797557866209</v>
      </c>
      <c r="Q145" s="57">
        <f t="shared" si="52"/>
        <v>21.210735888426221</v>
      </c>
      <c r="R145" s="57">
        <f>IF((H145+N145-O145)&gt;SetUp!$B$56,T144+H145+N145-O145-SetUp!$B$56,T144)</f>
        <v>0</v>
      </c>
      <c r="S145" s="57">
        <f>R145*SetUp!$B$65</f>
        <v>0</v>
      </c>
      <c r="T145" s="57">
        <f>IF((R145-S145)&lt;SetUp!$B$53,R145-S145,SetUp!$B$53)</f>
        <v>0</v>
      </c>
      <c r="U145" s="57">
        <f t="shared" si="53"/>
        <v>4.9720024282158422</v>
      </c>
      <c r="V145" s="57">
        <f>(L145-P145)/1000*SetUp!$B$13*1000000/SetUp!$B$48</f>
        <v>8.9508608965813163</v>
      </c>
      <c r="W145" s="57">
        <f t="shared" si="64"/>
        <v>8.8817841970012523E-16</v>
      </c>
      <c r="X145" s="57">
        <f>MAX((SetUp!$B$56*(1-($H145/SetUp!$B$56)^2)*TANH(($B145-$D145)/SetUp!$B$56))/(1+$H145/SetUp!$B$56*TANH(($B145-$D145)/SetUp!$B$56)),0)</f>
        <v>0</v>
      </c>
      <c r="AK145" s="65">
        <v>114</v>
      </c>
      <c r="AL145" s="66">
        <f t="shared" si="44"/>
        <v>100.72033333333333</v>
      </c>
      <c r="AM145" s="66">
        <f t="shared" si="45"/>
        <v>71.582829677163048</v>
      </c>
      <c r="AN145" s="67">
        <f t="shared" si="46"/>
        <v>-0.28929117579208052</v>
      </c>
      <c r="AP145" s="64">
        <v>26807</v>
      </c>
      <c r="AQ145" s="55">
        <v>5</v>
      </c>
      <c r="AR145" s="55">
        <v>144</v>
      </c>
      <c r="AS145" s="66">
        <f t="shared" si="54"/>
        <v>4.6710000000000003</v>
      </c>
      <c r="AT145" s="66">
        <f t="shared" si="55"/>
        <v>8.9508608965813163</v>
      </c>
      <c r="AU145" s="55" t="str">
        <f>IF(OR($AP145&lt;SetUp!$B$97,$AP145&gt;SetUp!$B$98),"Não","Sim")</f>
        <v>Sim</v>
      </c>
      <c r="AV145" s="68">
        <f t="shared" si="56"/>
        <v>2.1612496385193452</v>
      </c>
      <c r="AW145" s="68">
        <f t="shared" si="57"/>
        <v>2.991798939865665</v>
      </c>
      <c r="AX145" s="68">
        <f t="shared" si="58"/>
        <v>0.66940986728778273</v>
      </c>
      <c r="AY145" s="68">
        <f t="shared" si="59"/>
        <v>0.9518648079029628</v>
      </c>
      <c r="AZ145" s="68">
        <f t="shared" si="60"/>
        <v>4.2798608965813161</v>
      </c>
      <c r="BA145" s="68">
        <f t="shared" si="61"/>
        <v>0.83054930134631988</v>
      </c>
      <c r="BB145" s="68">
        <f t="shared" si="62"/>
        <v>0.28245494061518006</v>
      </c>
    </row>
    <row r="146" spans="1:54" x14ac:dyDescent="0.3">
      <c r="A146" s="64">
        <v>26808</v>
      </c>
      <c r="B146" s="57">
        <v>0.78300000000000003</v>
      </c>
      <c r="C146" s="57">
        <v>3.9830000000000001</v>
      </c>
      <c r="D146" s="57">
        <v>3.5880000000000001</v>
      </c>
      <c r="E146" s="57">
        <f t="shared" si="47"/>
        <v>0.78300000000000003</v>
      </c>
      <c r="F146" s="57">
        <f t="shared" si="48"/>
        <v>2.8050000000000002</v>
      </c>
      <c r="G146" s="57">
        <f t="shared" si="49"/>
        <v>0</v>
      </c>
      <c r="H146" s="57">
        <f>IF(Q145&gt;SetUp!$B$56,SetUp!$B$56,Q145)</f>
        <v>21.210735888426221</v>
      </c>
      <c r="I146" s="57">
        <f t="shared" si="63"/>
        <v>4.9720024282158422</v>
      </c>
      <c r="J146" s="57">
        <f>MIN(F146,H146,(1-EXP(-SetUp!$B$52*H146/SetUp!$B$56))*F146)</f>
        <v>2.7029991307414916</v>
      </c>
      <c r="K146" s="57">
        <f t="shared" si="50"/>
        <v>18.507736757684729</v>
      </c>
      <c r="L146" s="57">
        <f>IF(I146&lt;=0,0,MIN(SetUp!$B$50*I146^SetUp!$B$55,I146))</f>
        <v>0.29642516561349996</v>
      </c>
      <c r="M146" s="57">
        <f t="shared" si="51"/>
        <v>4.6755772626023422</v>
      </c>
      <c r="N146" s="57">
        <f>IF(SetUp!$B$62=0,X146,(B146-E146)*(1-(H146/SetUp!$B$66/SetUp!$B$56)))</f>
        <v>0</v>
      </c>
      <c r="O146" s="57">
        <f>K146*SetUp!$B$65</f>
        <v>0</v>
      </c>
      <c r="P146" s="57">
        <f>MIN(SetUp!$B$54*L146^SetUp!$B$51,L146)</f>
        <v>0.15531794518873146</v>
      </c>
      <c r="Q146" s="57">
        <f t="shared" si="52"/>
        <v>18.507736757684729</v>
      </c>
      <c r="R146" s="57">
        <f>IF((H146+N146-O146)&gt;SetUp!$B$56,T145+H146+N146-O146-SetUp!$B$56,T145)</f>
        <v>0</v>
      </c>
      <c r="S146" s="57">
        <f>R146*SetUp!$B$65</f>
        <v>0</v>
      </c>
      <c r="T146" s="57">
        <f>IF((R146-S146)&lt;SetUp!$B$53,R146-S146,SetUp!$B$53)</f>
        <v>0</v>
      </c>
      <c r="U146" s="57">
        <f t="shared" si="53"/>
        <v>4.6755772626023422</v>
      </c>
      <c r="V146" s="57">
        <f>(L146-P146)/1000*SetUp!$B$13*1000000/SetUp!$B$48</f>
        <v>8.0258517539568484</v>
      </c>
      <c r="W146" s="57">
        <f t="shared" si="64"/>
        <v>-8.8817841970012523E-16</v>
      </c>
      <c r="X146" s="57">
        <f>MAX((SetUp!$B$56*(1-($H146/SetUp!$B$56)^2)*TANH(($B146-$D146)/SetUp!$B$56))/(1+$H146/SetUp!$B$56*TANH(($B146-$D146)/SetUp!$B$56)),0)</f>
        <v>0</v>
      </c>
      <c r="AK146" s="65">
        <v>115</v>
      </c>
      <c r="AL146" s="66">
        <f t="shared" si="44"/>
        <v>41.871333333333332</v>
      </c>
      <c r="AM146" s="66">
        <f t="shared" si="45"/>
        <v>65.30548600902398</v>
      </c>
      <c r="AN146" s="67">
        <f t="shared" si="46"/>
        <v>0.55967056241399804</v>
      </c>
      <c r="AP146" s="64">
        <v>26808</v>
      </c>
      <c r="AQ146" s="55">
        <v>5</v>
      </c>
      <c r="AR146" s="55">
        <v>145</v>
      </c>
      <c r="AS146" s="66">
        <f t="shared" si="54"/>
        <v>3.9830000000000001</v>
      </c>
      <c r="AT146" s="66">
        <f t="shared" si="55"/>
        <v>8.0258517539568484</v>
      </c>
      <c r="AU146" s="55" t="str">
        <f>IF(OR($AP146&lt;SetUp!$B$97,$AP146&gt;SetUp!$B$98),"Não","Sim")</f>
        <v>Sim</v>
      </c>
      <c r="AV146" s="68">
        <f t="shared" si="56"/>
        <v>1.9957454747537322</v>
      </c>
      <c r="AW146" s="68">
        <f t="shared" si="57"/>
        <v>2.8329934263878638</v>
      </c>
      <c r="AX146" s="68">
        <f t="shared" si="58"/>
        <v>0.60021030640932804</v>
      </c>
      <c r="AY146" s="68">
        <f t="shared" si="59"/>
        <v>0.90449113358955835</v>
      </c>
      <c r="AZ146" s="68">
        <f t="shared" si="60"/>
        <v>4.0428517539568478</v>
      </c>
      <c r="BA146" s="68">
        <f t="shared" si="61"/>
        <v>0.83724795163413157</v>
      </c>
      <c r="BB146" s="68">
        <f t="shared" si="62"/>
        <v>0.30428082718023031</v>
      </c>
    </row>
    <row r="147" spans="1:54" x14ac:dyDescent="0.3">
      <c r="A147" s="64">
        <v>26809</v>
      </c>
      <c r="B147" s="57">
        <v>0.28000000000000003</v>
      </c>
      <c r="C147" s="57">
        <v>3.3660000000000001</v>
      </c>
      <c r="D147" s="57">
        <v>3.5880000000000001</v>
      </c>
      <c r="E147" s="57">
        <f t="shared" si="47"/>
        <v>0.28000000000000003</v>
      </c>
      <c r="F147" s="57">
        <f t="shared" si="48"/>
        <v>3.3079999999999998</v>
      </c>
      <c r="G147" s="57">
        <f t="shared" si="49"/>
        <v>0</v>
      </c>
      <c r="H147" s="57">
        <f>IF(Q146&gt;SetUp!$B$56,SetUp!$B$56,Q146)</f>
        <v>18.507736757684729</v>
      </c>
      <c r="I147" s="57">
        <f t="shared" si="63"/>
        <v>4.6755772626023422</v>
      </c>
      <c r="J147" s="57">
        <f>MIN(F147,H147,(1-EXP(-SetUp!$B$52*H147/SetUp!$B$56))*F147)</f>
        <v>3.1244907292979809</v>
      </c>
      <c r="K147" s="57">
        <f t="shared" si="50"/>
        <v>15.383246028386747</v>
      </c>
      <c r="L147" s="57">
        <f>IF(I147&lt;=0,0,MIN(SetUp!$B$50*I147^SetUp!$B$55,I147))</f>
        <v>0.2675602425882293</v>
      </c>
      <c r="M147" s="57">
        <f t="shared" si="51"/>
        <v>4.4080170200141131</v>
      </c>
      <c r="N147" s="57">
        <f>IF(SetUp!$B$62=0,X147,(B147-E147)*(1-(H147/SetUp!$B$66/SetUp!$B$56)))</f>
        <v>0</v>
      </c>
      <c r="O147" s="57">
        <f>K147*SetUp!$B$65</f>
        <v>0</v>
      </c>
      <c r="P147" s="57">
        <f>MIN(SetUp!$B$54*L147^SetUp!$B$51,L147)</f>
        <v>0.14043813900969693</v>
      </c>
      <c r="Q147" s="57">
        <f t="shared" si="52"/>
        <v>15.383246028386747</v>
      </c>
      <c r="R147" s="57">
        <f>IF((H147+N147-O147)&gt;SetUp!$B$56,T146+H147+N147-O147-SetUp!$B$56,T146)</f>
        <v>0</v>
      </c>
      <c r="S147" s="57">
        <f>R147*SetUp!$B$65</f>
        <v>0</v>
      </c>
      <c r="T147" s="57">
        <f>IF((R147-S147)&lt;SetUp!$B$53,R147-S147,SetUp!$B$53)</f>
        <v>0</v>
      </c>
      <c r="U147" s="57">
        <f t="shared" si="53"/>
        <v>4.4080170200141131</v>
      </c>
      <c r="V147" s="57">
        <f>(L147-P147)/1000*SetUp!$B$13*1000000/SetUp!$B$48</f>
        <v>7.2304107110975426</v>
      </c>
      <c r="W147" s="57">
        <f t="shared" si="64"/>
        <v>0</v>
      </c>
      <c r="X147" s="57">
        <f>MAX((SetUp!$B$56*(1-($H147/SetUp!$B$56)^2)*TANH(($B147-$D147)/SetUp!$B$56))/(1+$H147/SetUp!$B$56*TANH(($B147-$D147)/SetUp!$B$56)),0)</f>
        <v>0</v>
      </c>
      <c r="AK147" s="65">
        <v>116</v>
      </c>
      <c r="AL147" s="66">
        <f t="shared" si="44"/>
        <v>90.00333333333333</v>
      </c>
      <c r="AM147" s="66">
        <f t="shared" si="45"/>
        <v>70.092852433373096</v>
      </c>
      <c r="AN147" s="67">
        <f t="shared" si="46"/>
        <v>-0.22121937224503058</v>
      </c>
      <c r="AP147" s="64">
        <v>26809</v>
      </c>
      <c r="AQ147" s="55">
        <v>5</v>
      </c>
      <c r="AR147" s="55">
        <v>146</v>
      </c>
      <c r="AS147" s="66">
        <f t="shared" si="54"/>
        <v>3.3660000000000001</v>
      </c>
      <c r="AT147" s="66">
        <f t="shared" si="55"/>
        <v>7.2304107110975426</v>
      </c>
      <c r="AU147" s="55" t="str">
        <f>IF(OR($AP147&lt;SetUp!$B$97,$AP147&gt;SetUp!$B$98),"Não","Sim")</f>
        <v>Sim</v>
      </c>
      <c r="AV147" s="68">
        <f t="shared" si="56"/>
        <v>1.8346661821704786</v>
      </c>
      <c r="AW147" s="68">
        <f t="shared" si="57"/>
        <v>2.6889423034155162</v>
      </c>
      <c r="AX147" s="68">
        <f t="shared" si="58"/>
        <v>0.52711411163980504</v>
      </c>
      <c r="AY147" s="68">
        <f t="shared" si="59"/>
        <v>0.85916296734947339</v>
      </c>
      <c r="AZ147" s="68">
        <f t="shared" si="60"/>
        <v>3.8644107110975425</v>
      </c>
      <c r="BA147" s="68">
        <f t="shared" si="61"/>
        <v>0.8542761212450376</v>
      </c>
      <c r="BB147" s="68">
        <f t="shared" si="62"/>
        <v>0.33204885570966836</v>
      </c>
    </row>
    <row r="148" spans="1:54" x14ac:dyDescent="0.3">
      <c r="A148" s="64">
        <v>26810</v>
      </c>
      <c r="B148" s="57">
        <v>0.33100000000000002</v>
      </c>
      <c r="C148" s="57">
        <v>2.992</v>
      </c>
      <c r="D148" s="57">
        <v>3.5880000000000001</v>
      </c>
      <c r="E148" s="57">
        <f t="shared" si="47"/>
        <v>0.33100000000000002</v>
      </c>
      <c r="F148" s="57">
        <f t="shared" si="48"/>
        <v>3.2570000000000001</v>
      </c>
      <c r="G148" s="57">
        <f t="shared" si="49"/>
        <v>0</v>
      </c>
      <c r="H148" s="57">
        <f>IF(Q147&gt;SetUp!$B$56,SetUp!$B$56,Q147)</f>
        <v>15.383246028386747</v>
      </c>
      <c r="I148" s="57">
        <f t="shared" si="63"/>
        <v>4.4080170200141131</v>
      </c>
      <c r="J148" s="57">
        <f>MIN(F148,H148,(1-EXP(-SetUp!$B$52*H148/SetUp!$B$56))*F148)</f>
        <v>2.9626028773084365</v>
      </c>
      <c r="K148" s="57">
        <f t="shared" si="50"/>
        <v>12.420643151078311</v>
      </c>
      <c r="L148" s="57">
        <f>IF(I148&lt;=0,0,MIN(SetUp!$B$50*I148^SetUp!$B$55,I148))</f>
        <v>0.24253157603373313</v>
      </c>
      <c r="M148" s="57">
        <f t="shared" si="51"/>
        <v>4.1654854439803799</v>
      </c>
      <c r="N148" s="57">
        <f>IF(SetUp!$B$62=0,X148,(B148-E148)*(1-(H148/SetUp!$B$66/SetUp!$B$56)))</f>
        <v>0</v>
      </c>
      <c r="O148" s="57">
        <f>K148*SetUp!$B$65</f>
        <v>0</v>
      </c>
      <c r="P148" s="57">
        <f>MIN(SetUp!$B$54*L148^SetUp!$B$51,L148)</f>
        <v>0.12751385869527379</v>
      </c>
      <c r="Q148" s="57">
        <f t="shared" si="52"/>
        <v>12.420643151078311</v>
      </c>
      <c r="R148" s="57">
        <f>IF((H148+N148-O148)&gt;SetUp!$B$56,T147+H148+N148-O148-SetUp!$B$56,T147)</f>
        <v>0</v>
      </c>
      <c r="S148" s="57">
        <f>R148*SetUp!$B$65</f>
        <v>0</v>
      </c>
      <c r="T148" s="57">
        <f>IF((R148-S148)&lt;SetUp!$B$53,R148-S148,SetUp!$B$53)</f>
        <v>0</v>
      </c>
      <c r="U148" s="57">
        <f t="shared" si="53"/>
        <v>4.1654854439803799</v>
      </c>
      <c r="V148" s="57">
        <f>(L148-P148)/1000*SetUp!$B$13*1000000/SetUp!$B$48</f>
        <v>6.5419412674856483</v>
      </c>
      <c r="W148" s="57">
        <f t="shared" si="64"/>
        <v>-1.4155343563970746E-15</v>
      </c>
      <c r="X148" s="57">
        <f>MAX((SetUp!$B$56*(1-($H148/SetUp!$B$56)^2)*TANH(($B148-$D148)/SetUp!$B$56))/(1+$H148/SetUp!$B$56*TANH(($B148-$D148)/SetUp!$B$56)),0)</f>
        <v>0</v>
      </c>
      <c r="AK148" s="65">
        <v>117</v>
      </c>
      <c r="AL148" s="66">
        <f t="shared" si="44"/>
        <v>141.25966666666667</v>
      </c>
      <c r="AM148" s="66">
        <f t="shared" si="45"/>
        <v>68.190714397353148</v>
      </c>
      <c r="AN148" s="67">
        <f t="shared" si="46"/>
        <v>-0.51726691697309346</v>
      </c>
      <c r="AP148" s="64">
        <v>26810</v>
      </c>
      <c r="AQ148" s="55">
        <v>5</v>
      </c>
      <c r="AR148" s="55">
        <v>147</v>
      </c>
      <c r="AS148" s="66">
        <f t="shared" si="54"/>
        <v>2.992</v>
      </c>
      <c r="AT148" s="66">
        <f t="shared" si="55"/>
        <v>6.5419412674856483</v>
      </c>
      <c r="AU148" s="55" t="str">
        <f>IF(OR($AP148&lt;SetUp!$B$97,$AP148&gt;SetUp!$B$98),"Não","Sim")</f>
        <v>Sim</v>
      </c>
      <c r="AV148" s="68">
        <f t="shared" si="56"/>
        <v>1.7297398648351723</v>
      </c>
      <c r="AW148" s="68">
        <f t="shared" si="57"/>
        <v>2.557721890176031</v>
      </c>
      <c r="AX148" s="68">
        <f t="shared" si="58"/>
        <v>0.47596158919242376</v>
      </c>
      <c r="AY148" s="68">
        <f t="shared" si="59"/>
        <v>0.81570664077927302</v>
      </c>
      <c r="AZ148" s="68">
        <f t="shared" si="60"/>
        <v>3.5499412674856483</v>
      </c>
      <c r="BA148" s="68">
        <f t="shared" si="61"/>
        <v>0.82798202534085874</v>
      </c>
      <c r="BB148" s="68">
        <f t="shared" si="62"/>
        <v>0.33974505158684926</v>
      </c>
    </row>
    <row r="149" spans="1:54" x14ac:dyDescent="0.3">
      <c r="A149" s="64">
        <v>26811</v>
      </c>
      <c r="B149" s="57">
        <v>0.121</v>
      </c>
      <c r="C149" s="57">
        <v>2.8159999999999998</v>
      </c>
      <c r="D149" s="57">
        <v>3.5880000000000001</v>
      </c>
      <c r="E149" s="57">
        <f t="shared" si="47"/>
        <v>0.121</v>
      </c>
      <c r="F149" s="57">
        <f t="shared" si="48"/>
        <v>3.4670000000000001</v>
      </c>
      <c r="G149" s="57">
        <f t="shared" si="49"/>
        <v>0</v>
      </c>
      <c r="H149" s="57">
        <f>IF(Q148&gt;SetUp!$B$56,SetUp!$B$56,Q148)</f>
        <v>12.420643151078311</v>
      </c>
      <c r="I149" s="57">
        <f t="shared" si="63"/>
        <v>4.1654854439803799</v>
      </c>
      <c r="J149" s="57">
        <f>MIN(F149,H149,(1-EXP(-SetUp!$B$52*H149/SetUp!$B$56))*F149)</f>
        <v>2.9691397309935859</v>
      </c>
      <c r="K149" s="57">
        <f t="shared" si="50"/>
        <v>9.451503420084725</v>
      </c>
      <c r="L149" s="57">
        <f>IF(I149&lt;=0,0,MIN(SetUp!$B$50*I149^SetUp!$B$55,I149))</f>
        <v>0.22070163629338965</v>
      </c>
      <c r="M149" s="57">
        <f t="shared" si="51"/>
        <v>3.9447838076869903</v>
      </c>
      <c r="N149" s="57">
        <f>IF(SetUp!$B$62=0,X149,(B149-E149)*(1-(H149/SetUp!$B$66/SetUp!$B$56)))</f>
        <v>0</v>
      </c>
      <c r="O149" s="57">
        <f>K149*SetUp!$B$65</f>
        <v>0</v>
      </c>
      <c r="P149" s="57">
        <f>MIN(SetUp!$B$54*L149^SetUp!$B$51,L149)</f>
        <v>0.11622284627244583</v>
      </c>
      <c r="Q149" s="57">
        <f t="shared" si="52"/>
        <v>9.451503420084725</v>
      </c>
      <c r="R149" s="57">
        <f>IF((H149+N149-O149)&gt;SetUp!$B$56,T148+H149+N149-O149-SetUp!$B$56,T148)</f>
        <v>0</v>
      </c>
      <c r="S149" s="57">
        <f>R149*SetUp!$B$65</f>
        <v>0</v>
      </c>
      <c r="T149" s="57">
        <f>IF((R149-S149)&lt;SetUp!$B$53,R149-S149,SetUp!$B$53)</f>
        <v>0</v>
      </c>
      <c r="U149" s="57">
        <f t="shared" si="53"/>
        <v>3.9447838076869903</v>
      </c>
      <c r="V149" s="57">
        <f>(L149-P149)/1000*SetUp!$B$13*1000000/SetUp!$B$48</f>
        <v>5.9425115002385382</v>
      </c>
      <c r="W149" s="57">
        <f t="shared" si="64"/>
        <v>0</v>
      </c>
      <c r="X149" s="57">
        <f>MAX((SetUp!$B$56*(1-($H149/SetUp!$B$56)^2)*TANH(($B149-$D149)/SetUp!$B$56))/(1+$H149/SetUp!$B$56*TANH(($B149-$D149)/SetUp!$B$56)),0)</f>
        <v>0</v>
      </c>
      <c r="AK149" s="65">
        <v>118</v>
      </c>
      <c r="AL149" s="66">
        <f t="shared" si="44"/>
        <v>102.73466666666667</v>
      </c>
      <c r="AM149" s="66">
        <f t="shared" si="45"/>
        <v>68.182910490180873</v>
      </c>
      <c r="AN149" s="67">
        <f t="shared" si="46"/>
        <v>-0.33632032202520856</v>
      </c>
      <c r="AP149" s="64">
        <v>26811</v>
      </c>
      <c r="AQ149" s="55">
        <v>5</v>
      </c>
      <c r="AR149" s="55">
        <v>148</v>
      </c>
      <c r="AS149" s="66">
        <f t="shared" si="54"/>
        <v>2.8159999999999998</v>
      </c>
      <c r="AT149" s="66">
        <f t="shared" si="55"/>
        <v>5.9425115002385382</v>
      </c>
      <c r="AU149" s="55" t="str">
        <f>IF(OR($AP149&lt;SetUp!$B$97,$AP149&gt;SetUp!$B$98),"Não","Sim")</f>
        <v>Sim</v>
      </c>
      <c r="AV149" s="68">
        <f t="shared" si="56"/>
        <v>1.6780941570722425</v>
      </c>
      <c r="AW149" s="68">
        <f t="shared" si="57"/>
        <v>2.4377267074548241</v>
      </c>
      <c r="AX149" s="68">
        <f t="shared" si="58"/>
        <v>0.44963265047007456</v>
      </c>
      <c r="AY149" s="68">
        <f t="shared" si="59"/>
        <v>0.77397003086892713</v>
      </c>
      <c r="AZ149" s="68">
        <f t="shared" si="60"/>
        <v>3.1265115002385384</v>
      </c>
      <c r="BA149" s="68">
        <f t="shared" si="61"/>
        <v>0.7596325503825816</v>
      </c>
      <c r="BB149" s="68">
        <f t="shared" si="62"/>
        <v>0.32433738039885257</v>
      </c>
    </row>
    <row r="150" spans="1:54" x14ac:dyDescent="0.3">
      <c r="A150" s="64">
        <v>26812</v>
      </c>
      <c r="B150" s="57">
        <v>5.0060000000000002</v>
      </c>
      <c r="C150" s="57">
        <v>2.6469999999999998</v>
      </c>
      <c r="D150" s="57">
        <v>3.5880000000000001</v>
      </c>
      <c r="E150" s="57">
        <f t="shared" si="47"/>
        <v>3.5880000000000001</v>
      </c>
      <c r="F150" s="57">
        <f t="shared" si="48"/>
        <v>0</v>
      </c>
      <c r="G150" s="57">
        <f t="shared" si="49"/>
        <v>3.5674791083295521E-2</v>
      </c>
      <c r="H150" s="57">
        <f>IF(Q149&gt;SetUp!$B$56,SetUp!$B$56,Q149)</f>
        <v>9.451503420084725</v>
      </c>
      <c r="I150" s="57">
        <f t="shared" si="63"/>
        <v>3.9804585987702858</v>
      </c>
      <c r="J150" s="57">
        <f>MIN(F150,H150,(1-EXP(-SetUp!$B$52*H150/SetUp!$B$56))*F150)</f>
        <v>0</v>
      </c>
      <c r="K150" s="57">
        <f t="shared" si="50"/>
        <v>9.451503420084725</v>
      </c>
      <c r="L150" s="57">
        <f>IF(I150&lt;=0,0,MIN(SetUp!$B$50*I150^SetUp!$B$55,I150))</f>
        <v>0.20460584508647212</v>
      </c>
      <c r="M150" s="57">
        <f t="shared" si="51"/>
        <v>3.7758527536838136</v>
      </c>
      <c r="N150" s="57">
        <f>IF(SetUp!$B$62=0,X150,(B150-E150)*(1-(H150/SetUp!$B$66/SetUp!$B$56)))</f>
        <v>1.3823252089167046</v>
      </c>
      <c r="O150" s="57">
        <f>K150*SetUp!$B$65</f>
        <v>0</v>
      </c>
      <c r="P150" s="57">
        <f>MIN(SetUp!$B$54*L150^SetUp!$B$51,L150)</f>
        <v>0.10788559721949806</v>
      </c>
      <c r="Q150" s="57">
        <f t="shared" si="52"/>
        <v>10.833828629001429</v>
      </c>
      <c r="R150" s="57">
        <f>IF((H150+N150-O150)&gt;SetUp!$B$56,T149+H150+N150-O150-SetUp!$B$56,T149)</f>
        <v>0</v>
      </c>
      <c r="S150" s="57">
        <f>R150*SetUp!$B$65</f>
        <v>0</v>
      </c>
      <c r="T150" s="57">
        <f>IF((R150-S150)&lt;SetUp!$B$53,R150-S150,SetUp!$B$53)</f>
        <v>0</v>
      </c>
      <c r="U150" s="57">
        <f t="shared" si="53"/>
        <v>3.7758527536838136</v>
      </c>
      <c r="V150" s="57">
        <f>(L150-P150)/1000*SetUp!$B$13*1000000/SetUp!$B$48</f>
        <v>5.5012235989735192</v>
      </c>
      <c r="W150" s="57">
        <f t="shared" si="64"/>
        <v>-1.4988010832439613E-15</v>
      </c>
      <c r="X150" s="57">
        <f>MAX((SetUp!$B$56*(1-($H150/SetUp!$B$56)^2)*TANH(($B150-$D150)/SetUp!$B$56))/(1+$H150/SetUp!$B$56*TANH(($B150-$D150)/SetUp!$B$56)),0)</f>
        <v>1.3823252089167046</v>
      </c>
      <c r="AK150" s="65">
        <v>119</v>
      </c>
      <c r="AL150" s="66">
        <f t="shared" si="44"/>
        <v>182.91800000000001</v>
      </c>
      <c r="AM150" s="66">
        <f t="shared" si="45"/>
        <v>104.17366233455556</v>
      </c>
      <c r="AN150" s="67">
        <f t="shared" si="46"/>
        <v>-0.4304898242132783</v>
      </c>
      <c r="AP150" s="64">
        <v>26812</v>
      </c>
      <c r="AQ150" s="55">
        <v>5</v>
      </c>
      <c r="AR150" s="55">
        <v>149</v>
      </c>
      <c r="AS150" s="66">
        <f t="shared" si="54"/>
        <v>2.6469999999999998</v>
      </c>
      <c r="AT150" s="66">
        <f t="shared" si="55"/>
        <v>5.5012235989735192</v>
      </c>
      <c r="AU150" s="55" t="str">
        <f>IF(OR($AP150&lt;SetUp!$B$97,$AP150&gt;SetUp!$B$98),"Não","Sim")</f>
        <v>Sim</v>
      </c>
      <c r="AV150" s="68">
        <f t="shared" si="56"/>
        <v>1.6269603560013377</v>
      </c>
      <c r="AW150" s="68">
        <f t="shared" si="57"/>
        <v>2.3454687375817906</v>
      </c>
      <c r="AX150" s="68">
        <f t="shared" si="58"/>
        <v>0.42275394130134819</v>
      </c>
      <c r="AY150" s="68">
        <f t="shared" si="59"/>
        <v>0.74045929734512017</v>
      </c>
      <c r="AZ150" s="68">
        <f t="shared" si="60"/>
        <v>2.8542235989735194</v>
      </c>
      <c r="BA150" s="68">
        <f t="shared" si="61"/>
        <v>0.71850838158045294</v>
      </c>
      <c r="BB150" s="68">
        <f t="shared" si="62"/>
        <v>0.31770535604377198</v>
      </c>
    </row>
    <row r="151" spans="1:54" x14ac:dyDescent="0.3">
      <c r="A151" s="64">
        <v>26813</v>
      </c>
      <c r="B151" s="57">
        <v>1.968</v>
      </c>
      <c r="C151" s="57">
        <v>2.6469999999999998</v>
      </c>
      <c r="D151" s="57">
        <v>3.5880000000000001</v>
      </c>
      <c r="E151" s="57">
        <f t="shared" si="47"/>
        <v>1.968</v>
      </c>
      <c r="F151" s="57">
        <f t="shared" si="48"/>
        <v>1.62</v>
      </c>
      <c r="G151" s="57">
        <f t="shared" si="49"/>
        <v>0</v>
      </c>
      <c r="H151" s="57">
        <f>IF(Q150&gt;SetUp!$B$56,SetUp!$B$56,Q150)</f>
        <v>10.833828629001429</v>
      </c>
      <c r="I151" s="57">
        <f t="shared" si="63"/>
        <v>3.7758527536838136</v>
      </c>
      <c r="J151" s="57">
        <f>MIN(F151,H151,(1-EXP(-SetUp!$B$52*H151/SetUp!$B$56))*F151)</f>
        <v>1.3219099252945807</v>
      </c>
      <c r="K151" s="57">
        <f t="shared" si="50"/>
        <v>9.5119187037068489</v>
      </c>
      <c r="L151" s="57">
        <f>IF(I151&lt;=0,0,MIN(SetUp!$B$50*I151^SetUp!$B$55,I151))</f>
        <v>0.18737915126233409</v>
      </c>
      <c r="M151" s="57">
        <f t="shared" si="51"/>
        <v>3.5884736024214794</v>
      </c>
      <c r="N151" s="57">
        <f>IF(SetUp!$B$62=0,X151,(B151-E151)*(1-(H151/SetUp!$B$66/SetUp!$B$56)))</f>
        <v>0</v>
      </c>
      <c r="O151" s="57">
        <f>K151*SetUp!$B$65</f>
        <v>0</v>
      </c>
      <c r="P151" s="57">
        <f>MIN(SetUp!$B$54*L151^SetUp!$B$51,L151)</f>
        <v>9.8950160179587895E-2</v>
      </c>
      <c r="Q151" s="57">
        <f t="shared" si="52"/>
        <v>9.5119187037068489</v>
      </c>
      <c r="R151" s="57">
        <f>IF((H151+N151-O151)&gt;SetUp!$B$56,T150+H151+N151-O151-SetUp!$B$56,T150)</f>
        <v>0</v>
      </c>
      <c r="S151" s="57">
        <f>R151*SetUp!$B$65</f>
        <v>0</v>
      </c>
      <c r="T151" s="57">
        <f>IF((R151-S151)&lt;SetUp!$B$53,R151-S151,SetUp!$B$53)</f>
        <v>0</v>
      </c>
      <c r="U151" s="57">
        <f t="shared" si="53"/>
        <v>3.5884736024214794</v>
      </c>
      <c r="V151" s="57">
        <f>(L151-P151)/1000*SetUp!$B$13*1000000/SetUp!$B$48</f>
        <v>5.0296361238330816</v>
      </c>
      <c r="W151" s="57">
        <f t="shared" si="64"/>
        <v>-5.2735593669694936E-16</v>
      </c>
      <c r="X151" s="57">
        <f>MAX((SetUp!$B$56*(1-($H151/SetUp!$B$56)^2)*TANH(($B151-$D151)/SetUp!$B$56))/(1+$H151/SetUp!$B$56*TANH(($B151-$D151)/SetUp!$B$56)),0)</f>
        <v>0</v>
      </c>
      <c r="AK151" s="65">
        <v>120</v>
      </c>
      <c r="AL151" s="66">
        <f t="shared" si="44"/>
        <v>92.840333333333319</v>
      </c>
      <c r="AM151" s="66">
        <f t="shared" si="45"/>
        <v>86.980271715823463</v>
      </c>
      <c r="AN151" s="67">
        <f t="shared" si="46"/>
        <v>-6.3119782179905909E-2</v>
      </c>
      <c r="AP151" s="64">
        <v>26813</v>
      </c>
      <c r="AQ151" s="55">
        <v>5</v>
      </c>
      <c r="AR151" s="55">
        <v>150</v>
      </c>
      <c r="AS151" s="66">
        <f t="shared" si="54"/>
        <v>2.6469999999999998</v>
      </c>
      <c r="AT151" s="66">
        <f t="shared" si="55"/>
        <v>5.0296361238330816</v>
      </c>
      <c r="AU151" s="55" t="str">
        <f>IF(OR($AP151&lt;SetUp!$B$97,$AP151&gt;SetUp!$B$98),"Não","Sim")</f>
        <v>Sim</v>
      </c>
      <c r="AV151" s="68">
        <f t="shared" si="56"/>
        <v>1.6269603560013377</v>
      </c>
      <c r="AW151" s="68">
        <f t="shared" si="57"/>
        <v>2.2426850255515332</v>
      </c>
      <c r="AX151" s="68">
        <f t="shared" si="58"/>
        <v>0.42275394130134819</v>
      </c>
      <c r="AY151" s="68">
        <f t="shared" si="59"/>
        <v>0.70153656654147767</v>
      </c>
      <c r="AZ151" s="68">
        <f t="shared" si="60"/>
        <v>2.3826361238330818</v>
      </c>
      <c r="BA151" s="68">
        <f t="shared" si="61"/>
        <v>0.61572466955019545</v>
      </c>
      <c r="BB151" s="68">
        <f t="shared" si="62"/>
        <v>0.27878262524012948</v>
      </c>
    </row>
    <row r="152" spans="1:54" x14ac:dyDescent="0.3">
      <c r="A152" s="64">
        <v>26814</v>
      </c>
      <c r="B152" s="57">
        <v>0.82699999999999996</v>
      </c>
      <c r="C152" s="57">
        <v>3.1760000000000002</v>
      </c>
      <c r="D152" s="57">
        <v>3.5880000000000001</v>
      </c>
      <c r="E152" s="57">
        <f t="shared" si="47"/>
        <v>0.82699999999999996</v>
      </c>
      <c r="F152" s="57">
        <f t="shared" si="48"/>
        <v>2.7610000000000001</v>
      </c>
      <c r="G152" s="57">
        <f t="shared" si="49"/>
        <v>0</v>
      </c>
      <c r="H152" s="57">
        <f>IF(Q151&gt;SetUp!$B$56,SetUp!$B$56,Q151)</f>
        <v>9.5119187037068489</v>
      </c>
      <c r="I152" s="57">
        <f t="shared" si="63"/>
        <v>3.5884736024214794</v>
      </c>
      <c r="J152" s="57">
        <f>MIN(F152,H152,(1-EXP(-SetUp!$B$52*H152/SetUp!$B$56))*F152)</f>
        <v>2.1364003312709001</v>
      </c>
      <c r="K152" s="57">
        <f t="shared" si="50"/>
        <v>7.3755183724359483</v>
      </c>
      <c r="L152" s="57">
        <f>IF(I152&lt;=0,0,MIN(SetUp!$B$50*I152^SetUp!$B$55,I152))</f>
        <v>0.17213893462030846</v>
      </c>
      <c r="M152" s="57">
        <f t="shared" si="51"/>
        <v>3.4163346678011708</v>
      </c>
      <c r="N152" s="57">
        <f>IF(SetUp!$B$62=0,X152,(B152-E152)*(1-(H152/SetUp!$B$66/SetUp!$B$56)))</f>
        <v>0</v>
      </c>
      <c r="O152" s="57">
        <f>K152*SetUp!$B$65</f>
        <v>0</v>
      </c>
      <c r="P152" s="57">
        <f>MIN(SetUp!$B$54*L152^SetUp!$B$51,L152)</f>
        <v>9.1033470681088718E-2</v>
      </c>
      <c r="Q152" s="57">
        <f t="shared" si="52"/>
        <v>7.3755183724359483</v>
      </c>
      <c r="R152" s="57">
        <f>IF((H152+N152-O152)&gt;SetUp!$B$56,T151+H152+N152-O152-SetUp!$B$56,T151)</f>
        <v>0</v>
      </c>
      <c r="S152" s="57">
        <f>R152*SetUp!$B$65</f>
        <v>0</v>
      </c>
      <c r="T152" s="57">
        <f>IF((R152-S152)&lt;SetUp!$B$53,R152-S152,SetUp!$B$53)</f>
        <v>0</v>
      </c>
      <c r="U152" s="57">
        <f t="shared" si="53"/>
        <v>3.4163346678011708</v>
      </c>
      <c r="V152" s="57">
        <f>(L152-P152)/1000*SetUp!$B$13*1000000/SetUp!$B$48</f>
        <v>4.6130908684373129</v>
      </c>
      <c r="W152" s="57">
        <f t="shared" si="64"/>
        <v>-1.4710455076283324E-15</v>
      </c>
      <c r="X152" s="57">
        <f>MAX((SetUp!$B$56*(1-($H152/SetUp!$B$56)^2)*TANH(($B152-$D152)/SetUp!$B$56))/(1+$H152/SetUp!$B$56*TANH(($B152-$D152)/SetUp!$B$56)),0)</f>
        <v>0</v>
      </c>
      <c r="AK152" s="65">
        <v>121</v>
      </c>
      <c r="AL152" s="66">
        <f t="shared" si="44"/>
        <v>56.18266666666667</v>
      </c>
      <c r="AM152" s="66">
        <f t="shared" si="45"/>
        <v>79.188377644470123</v>
      </c>
      <c r="AN152" s="67">
        <f t="shared" si="46"/>
        <v>0.40948058080434269</v>
      </c>
      <c r="AP152" s="64">
        <v>26814</v>
      </c>
      <c r="AQ152" s="55">
        <v>5</v>
      </c>
      <c r="AR152" s="55">
        <v>151</v>
      </c>
      <c r="AS152" s="66">
        <f t="shared" si="54"/>
        <v>3.1760000000000002</v>
      </c>
      <c r="AT152" s="66">
        <f t="shared" si="55"/>
        <v>4.6130908684373129</v>
      </c>
      <c r="AU152" s="55" t="str">
        <f>IF(OR($AP152&lt;SetUp!$B$97,$AP152&gt;SetUp!$B$98),"Não","Sim")</f>
        <v>Sim</v>
      </c>
      <c r="AV152" s="68">
        <f t="shared" si="56"/>
        <v>1.7821335527956372</v>
      </c>
      <c r="AW152" s="68">
        <f t="shared" si="57"/>
        <v>2.1478107152254626</v>
      </c>
      <c r="AX152" s="68">
        <f t="shared" si="58"/>
        <v>0.50188049375505872</v>
      </c>
      <c r="AY152" s="68">
        <f t="shared" si="59"/>
        <v>0.66399200940389314</v>
      </c>
      <c r="AZ152" s="68">
        <f t="shared" si="60"/>
        <v>1.4370908684373127</v>
      </c>
      <c r="BA152" s="68">
        <f t="shared" si="61"/>
        <v>0.3656771624298254</v>
      </c>
      <c r="BB152" s="68">
        <f t="shared" si="62"/>
        <v>0.16211151564883441</v>
      </c>
    </row>
    <row r="153" spans="1:54" x14ac:dyDescent="0.3">
      <c r="A153" s="64">
        <v>26815</v>
      </c>
      <c r="B153" s="57">
        <v>2.3079999999999998</v>
      </c>
      <c r="C153" s="57">
        <v>5.9859999999999998</v>
      </c>
      <c r="D153" s="57">
        <v>3.5880000000000001</v>
      </c>
      <c r="E153" s="57">
        <f t="shared" si="47"/>
        <v>2.3079999999999998</v>
      </c>
      <c r="F153" s="57">
        <f t="shared" si="48"/>
        <v>1.2800000000000002</v>
      </c>
      <c r="G153" s="57">
        <f t="shared" si="49"/>
        <v>0</v>
      </c>
      <c r="H153" s="57">
        <f>IF(Q152&gt;SetUp!$B$56,SetUp!$B$56,Q152)</f>
        <v>7.3755183724359483</v>
      </c>
      <c r="I153" s="57">
        <f t="shared" si="63"/>
        <v>3.4163346678011708</v>
      </c>
      <c r="J153" s="57">
        <f>MIN(F153,H153,(1-EXP(-SetUp!$B$52*H153/SetUp!$B$56))*F153)</f>
        <v>0.87568648217582434</v>
      </c>
      <c r="K153" s="57">
        <f t="shared" si="50"/>
        <v>6.4998318902601238</v>
      </c>
      <c r="L153" s="57">
        <f>IF(I153&lt;=0,0,MIN(SetUp!$B$50*I153^SetUp!$B$55,I153))</f>
        <v>0.15859769256561568</v>
      </c>
      <c r="M153" s="57">
        <f t="shared" si="51"/>
        <v>3.2577369752355549</v>
      </c>
      <c r="N153" s="57">
        <f>IF(SetUp!$B$62=0,X153,(B153-E153)*(1-(H153/SetUp!$B$66/SetUp!$B$56)))</f>
        <v>0</v>
      </c>
      <c r="O153" s="57">
        <f>K153*SetUp!$B$65</f>
        <v>0</v>
      </c>
      <c r="P153" s="57">
        <f>MIN(SetUp!$B$54*L153^SetUp!$B$51,L153)</f>
        <v>8.3989341581545848E-2</v>
      </c>
      <c r="Q153" s="57">
        <f t="shared" si="52"/>
        <v>6.4998318902601238</v>
      </c>
      <c r="R153" s="57">
        <f>IF((H153+N153-O153)&gt;SetUp!$B$56,T152+H153+N153-O153-SetUp!$B$56,T152)</f>
        <v>0</v>
      </c>
      <c r="S153" s="57">
        <f>R153*SetUp!$B$65</f>
        <v>0</v>
      </c>
      <c r="T153" s="57">
        <f>IF((R153-S153)&lt;SetUp!$B$53,R153-S153,SetUp!$B$53)</f>
        <v>0</v>
      </c>
      <c r="U153" s="57">
        <f t="shared" si="53"/>
        <v>3.2577369752355549</v>
      </c>
      <c r="V153" s="57">
        <f>(L153-P153)/1000*SetUp!$B$13*1000000/SetUp!$B$48</f>
        <v>4.243550137284247</v>
      </c>
      <c r="W153" s="57">
        <f t="shared" si="64"/>
        <v>-1.27675647831893E-15</v>
      </c>
      <c r="X153" s="57">
        <f>MAX((SetUp!$B$56*(1-($H153/SetUp!$B$56)^2)*TANH(($B153-$D153)/SetUp!$B$56))/(1+$H153/SetUp!$B$56*TANH(($B153-$D153)/SetUp!$B$56)),0)</f>
        <v>0</v>
      </c>
      <c r="AK153" s="65">
        <v>122</v>
      </c>
      <c r="AL153" s="66">
        <f t="shared" si="44"/>
        <v>80.171999999999997</v>
      </c>
      <c r="AM153" s="66">
        <f t="shared" si="45"/>
        <v>76.340388161508372</v>
      </c>
      <c r="AN153" s="67">
        <f t="shared" si="46"/>
        <v>-4.7792394333328658E-2</v>
      </c>
      <c r="AP153" s="64">
        <v>26815</v>
      </c>
      <c r="AQ153" s="55">
        <v>5</v>
      </c>
      <c r="AR153" s="55">
        <v>152</v>
      </c>
      <c r="AS153" s="66">
        <f t="shared" si="54"/>
        <v>5.9859999999999998</v>
      </c>
      <c r="AT153" s="66">
        <f t="shared" si="55"/>
        <v>4.243550137284247</v>
      </c>
      <c r="AU153" s="55" t="str">
        <f>IF(OR($AP153&lt;SetUp!$B$97,$AP153&gt;SetUp!$B$98),"Não","Sim")</f>
        <v>Sim</v>
      </c>
      <c r="AV153" s="68">
        <f t="shared" si="56"/>
        <v>2.4466303357883881</v>
      </c>
      <c r="AW153" s="68">
        <f t="shared" si="57"/>
        <v>2.0599878973635373</v>
      </c>
      <c r="AX153" s="68">
        <f t="shared" si="58"/>
        <v>0.7771367125041726</v>
      </c>
      <c r="AY153" s="68">
        <f t="shared" si="59"/>
        <v>0.62772933770561523</v>
      </c>
      <c r="AZ153" s="68">
        <f t="shared" si="60"/>
        <v>-1.7424498627157528</v>
      </c>
      <c r="BA153" s="68">
        <f t="shared" si="61"/>
        <v>-0.3866424384248508</v>
      </c>
      <c r="BB153" s="68">
        <f t="shared" si="62"/>
        <v>-0.14940737479855737</v>
      </c>
    </row>
    <row r="154" spans="1:54" x14ac:dyDescent="0.3">
      <c r="A154" s="64">
        <v>26816</v>
      </c>
      <c r="B154" s="57">
        <v>0.48899999999999999</v>
      </c>
      <c r="C154" s="57">
        <v>2.8159999999999998</v>
      </c>
      <c r="D154" s="57">
        <v>3.4009999999999998</v>
      </c>
      <c r="E154" s="57">
        <f t="shared" si="47"/>
        <v>0.48899999999999999</v>
      </c>
      <c r="F154" s="57">
        <f t="shared" si="48"/>
        <v>2.9119999999999999</v>
      </c>
      <c r="G154" s="57">
        <f t="shared" si="49"/>
        <v>0</v>
      </c>
      <c r="H154" s="57">
        <f>IF(Q153&gt;SetUp!$B$56,SetUp!$B$56,Q153)</f>
        <v>6.4998318902601238</v>
      </c>
      <c r="I154" s="57">
        <f t="shared" si="63"/>
        <v>3.2577369752355549</v>
      </c>
      <c r="J154" s="57">
        <f>MIN(F154,H154,(1-EXP(-SetUp!$B$52*H154/SetUp!$B$56))*F154)</f>
        <v>1.8573157874953827</v>
      </c>
      <c r="K154" s="57">
        <f t="shared" si="50"/>
        <v>4.6425161027647412</v>
      </c>
      <c r="L154" s="57">
        <f>IF(I154&lt;=0,0,MIN(SetUp!$B$50*I154^SetUp!$B$55,I154))</f>
        <v>0.1465175156778237</v>
      </c>
      <c r="M154" s="57">
        <f t="shared" si="51"/>
        <v>3.1112194595577312</v>
      </c>
      <c r="N154" s="57">
        <f>IF(SetUp!$B$62=0,X154,(B154-E154)*(1-(H154/SetUp!$B$66/SetUp!$B$56)))</f>
        <v>0</v>
      </c>
      <c r="O154" s="57">
        <f>K154*SetUp!$B$65</f>
        <v>0</v>
      </c>
      <c r="P154" s="57">
        <f>MIN(SetUp!$B$54*L154^SetUp!$B$51,L154)</f>
        <v>7.7696631931019847E-2</v>
      </c>
      <c r="Q154" s="57">
        <f t="shared" si="52"/>
        <v>4.6425161027647412</v>
      </c>
      <c r="R154" s="57">
        <f>IF((H154+N154-O154)&gt;SetUp!$B$56,T153+H154+N154-O154-SetUp!$B$56,T153)</f>
        <v>0</v>
      </c>
      <c r="S154" s="57">
        <f>R154*SetUp!$B$65</f>
        <v>0</v>
      </c>
      <c r="T154" s="57">
        <f>IF((R154-S154)&lt;SetUp!$B$53,R154-S154,SetUp!$B$53)</f>
        <v>0</v>
      </c>
      <c r="U154" s="57">
        <f t="shared" si="53"/>
        <v>3.1112194595577312</v>
      </c>
      <c r="V154" s="57">
        <f>(L154-P154)/1000*SetUp!$B$13*1000000/SetUp!$B$48</f>
        <v>3.9143724103234678</v>
      </c>
      <c r="W154" s="57">
        <f t="shared" si="64"/>
        <v>-3.0531133177191805E-16</v>
      </c>
      <c r="X154" s="57">
        <f>MAX((SetUp!$B$56*(1-($H154/SetUp!$B$56)^2)*TANH(($B154-$D154)/SetUp!$B$56))/(1+$H154/SetUp!$B$56*TANH(($B154-$D154)/SetUp!$B$56)),0)</f>
        <v>0</v>
      </c>
      <c r="AK154" s="65">
        <v>123</v>
      </c>
      <c r="AL154" s="66">
        <f t="shared" si="44"/>
        <v>70.213999999999999</v>
      </c>
      <c r="AM154" s="66">
        <f t="shared" si="45"/>
        <v>64.138417256353264</v>
      </c>
      <c r="AN154" s="67">
        <f t="shared" si="46"/>
        <v>-8.6529506133345688E-2</v>
      </c>
      <c r="AP154" s="64">
        <v>26816</v>
      </c>
      <c r="AQ154" s="55">
        <v>6</v>
      </c>
      <c r="AR154" s="55">
        <v>153</v>
      </c>
      <c r="AS154" s="66">
        <f t="shared" si="54"/>
        <v>2.8159999999999998</v>
      </c>
      <c r="AT154" s="66">
        <f t="shared" si="55"/>
        <v>3.9143724103234678</v>
      </c>
      <c r="AU154" s="55" t="str">
        <f>IF(OR($AP154&lt;SetUp!$B$97,$AP154&gt;SetUp!$B$98),"Não","Sim")</f>
        <v>Sim</v>
      </c>
      <c r="AV154" s="68">
        <f t="shared" si="56"/>
        <v>1.6780941570722425</v>
      </c>
      <c r="AW154" s="68">
        <f t="shared" si="57"/>
        <v>1.9784772958827372</v>
      </c>
      <c r="AX154" s="68">
        <f t="shared" si="58"/>
        <v>0.44963265047007456</v>
      </c>
      <c r="AY154" s="68">
        <f t="shared" si="59"/>
        <v>0.59266214172426535</v>
      </c>
      <c r="AZ154" s="68">
        <f t="shared" si="60"/>
        <v>1.098372410323468</v>
      </c>
      <c r="BA154" s="68">
        <f t="shared" si="61"/>
        <v>0.30038313881049472</v>
      </c>
      <c r="BB154" s="68">
        <f t="shared" si="62"/>
        <v>0.14302949125419079</v>
      </c>
    </row>
    <row r="155" spans="1:54" x14ac:dyDescent="0.3">
      <c r="A155" s="64">
        <v>26817</v>
      </c>
      <c r="B155" s="57">
        <v>0.36499999999999999</v>
      </c>
      <c r="C155" s="57">
        <v>2.33</v>
      </c>
      <c r="D155" s="57">
        <v>3.4009999999999998</v>
      </c>
      <c r="E155" s="57">
        <f t="shared" si="47"/>
        <v>0.36499999999999999</v>
      </c>
      <c r="F155" s="57">
        <f t="shared" si="48"/>
        <v>3.0359999999999996</v>
      </c>
      <c r="G155" s="57">
        <f t="shared" si="49"/>
        <v>0</v>
      </c>
      <c r="H155" s="57">
        <f>IF(Q154&gt;SetUp!$B$56,SetUp!$B$56,Q154)</f>
        <v>4.6425161027647412</v>
      </c>
      <c r="I155" s="57">
        <f t="shared" si="63"/>
        <v>3.1112194595577312</v>
      </c>
      <c r="J155" s="57">
        <f>MIN(F155,H155,(1-EXP(-SetUp!$B$52*H155/SetUp!$B$56))*F155)</f>
        <v>1.5661685733355757</v>
      </c>
      <c r="K155" s="57">
        <f t="shared" si="50"/>
        <v>3.0763475294291656</v>
      </c>
      <c r="L155" s="57">
        <f>IF(I155&lt;=0,0,MIN(SetUp!$B$50*I155^SetUp!$B$55,I155))</f>
        <v>0.13570023358879019</v>
      </c>
      <c r="M155" s="57">
        <f t="shared" si="51"/>
        <v>2.9755192259689411</v>
      </c>
      <c r="N155" s="57">
        <f>IF(SetUp!$B$62=0,X155,(B155-E155)*(1-(H155/SetUp!$B$66/SetUp!$B$56)))</f>
        <v>0</v>
      </c>
      <c r="O155" s="57">
        <f>K155*SetUp!$B$65</f>
        <v>0</v>
      </c>
      <c r="P155" s="57">
        <f>MIN(SetUp!$B$54*L155^SetUp!$B$51,L155)</f>
        <v>7.2054297970855691E-2</v>
      </c>
      <c r="Q155" s="57">
        <f t="shared" si="52"/>
        <v>3.0763475294291656</v>
      </c>
      <c r="R155" s="57">
        <f>IF((H155+N155-O155)&gt;SetUp!$B$56,T154+H155+N155-O155-SetUp!$B$56,T154)</f>
        <v>0</v>
      </c>
      <c r="S155" s="57">
        <f>R155*SetUp!$B$65</f>
        <v>0</v>
      </c>
      <c r="T155" s="57">
        <f>IF((R155-S155)&lt;SetUp!$B$53,R155-S155,SetUp!$B$53)</f>
        <v>0</v>
      </c>
      <c r="U155" s="57">
        <f t="shared" si="53"/>
        <v>2.9755192259689411</v>
      </c>
      <c r="V155" s="57">
        <f>(L155-P155)/1000*SetUp!$B$13*1000000/SetUp!$B$48</f>
        <v>3.6200333510485714</v>
      </c>
      <c r="W155" s="57">
        <f t="shared" si="64"/>
        <v>8.3266726846886741E-16</v>
      </c>
      <c r="X155" s="57">
        <f>MAX((SetUp!$B$56*(1-($H155/SetUp!$B$56)^2)*TANH(($B155-$D155)/SetUp!$B$56))/(1+$H155/SetUp!$B$56*TANH(($B155-$D155)/SetUp!$B$56)),0)</f>
        <v>0</v>
      </c>
      <c r="AK155" s="65">
        <v>124</v>
      </c>
      <c r="AL155" s="66">
        <f t="shared" si="44"/>
        <v>40.783999999999999</v>
      </c>
      <c r="AM155" s="66">
        <f t="shared" si="45"/>
        <v>49.563852090881085</v>
      </c>
      <c r="AN155" s="67">
        <f t="shared" si="46"/>
        <v>0.21527687551199209</v>
      </c>
      <c r="AP155" s="64">
        <v>26817</v>
      </c>
      <c r="AQ155" s="55">
        <v>6</v>
      </c>
      <c r="AR155" s="55">
        <v>154</v>
      </c>
      <c r="AS155" s="66">
        <f t="shared" si="54"/>
        <v>2.33</v>
      </c>
      <c r="AT155" s="66">
        <f t="shared" si="55"/>
        <v>3.6200333510485714</v>
      </c>
      <c r="AU155" s="55" t="str">
        <f>IF(OR($AP155&lt;SetUp!$B$97,$AP155&gt;SetUp!$B$98),"Não","Sim")</f>
        <v>Sim</v>
      </c>
      <c r="AV155" s="68">
        <f t="shared" si="56"/>
        <v>1.5264337522473748</v>
      </c>
      <c r="AW155" s="68">
        <f t="shared" si="57"/>
        <v>1.9026385234848397</v>
      </c>
      <c r="AX155" s="68">
        <f t="shared" si="58"/>
        <v>0.36735592102601899</v>
      </c>
      <c r="AY155" s="68">
        <f t="shared" si="59"/>
        <v>0.55871257166842514</v>
      </c>
      <c r="AZ155" s="68">
        <f t="shared" si="60"/>
        <v>1.2900333510485713</v>
      </c>
      <c r="BA155" s="68">
        <f t="shared" si="61"/>
        <v>0.37620477123746499</v>
      </c>
      <c r="BB155" s="68">
        <f t="shared" si="62"/>
        <v>0.19135665064240615</v>
      </c>
    </row>
    <row r="156" spans="1:54" x14ac:dyDescent="0.3">
      <c r="A156" s="64">
        <v>26818</v>
      </c>
      <c r="B156" s="57">
        <v>1.103</v>
      </c>
      <c r="C156" s="57">
        <v>2.0390000000000001</v>
      </c>
      <c r="D156" s="57">
        <v>3.4009999999999998</v>
      </c>
      <c r="E156" s="57">
        <f t="shared" si="47"/>
        <v>1.103</v>
      </c>
      <c r="F156" s="57">
        <f t="shared" si="48"/>
        <v>2.298</v>
      </c>
      <c r="G156" s="57">
        <f t="shared" si="49"/>
        <v>0</v>
      </c>
      <c r="H156" s="57">
        <f>IF(Q155&gt;SetUp!$B$56,SetUp!$B$56,Q155)</f>
        <v>3.0763475294291656</v>
      </c>
      <c r="I156" s="57">
        <f t="shared" si="63"/>
        <v>2.9755192259689411</v>
      </c>
      <c r="J156" s="57">
        <f>MIN(F156,H156,(1-EXP(-SetUp!$B$52*H156/SetUp!$B$56))*F156)</f>
        <v>0.87700138002011518</v>
      </c>
      <c r="K156" s="57">
        <f t="shared" si="50"/>
        <v>2.1993461494090503</v>
      </c>
      <c r="L156" s="57">
        <f>IF(I156&lt;=0,0,MIN(SetUp!$B$50*I156^SetUp!$B$55,I156))</f>
        <v>0.12597976261021401</v>
      </c>
      <c r="M156" s="57">
        <f t="shared" si="51"/>
        <v>2.849539463358727</v>
      </c>
      <c r="N156" s="57">
        <f>IF(SetUp!$B$62=0,X156,(B156-E156)*(1-(H156/SetUp!$B$66/SetUp!$B$56)))</f>
        <v>0</v>
      </c>
      <c r="O156" s="57">
        <f>K156*SetUp!$B$65</f>
        <v>0</v>
      </c>
      <c r="P156" s="57">
        <f>MIN(SetUp!$B$54*L156^SetUp!$B$51,L156)</f>
        <v>6.6977544735410233E-2</v>
      </c>
      <c r="Q156" s="57">
        <f t="shared" si="52"/>
        <v>2.1993461494090503</v>
      </c>
      <c r="R156" s="57">
        <f>IF((H156+N156-O156)&gt;SetUp!$B$56,T155+H156+N156-O156-SetUp!$B$56,T155)</f>
        <v>0</v>
      </c>
      <c r="S156" s="57">
        <f>R156*SetUp!$B$65</f>
        <v>0</v>
      </c>
      <c r="T156" s="57">
        <f>IF((R156-S156)&lt;SetUp!$B$53,R156-S156,SetUp!$B$53)</f>
        <v>0</v>
      </c>
      <c r="U156" s="57">
        <f t="shared" si="53"/>
        <v>2.849539463358727</v>
      </c>
      <c r="V156" s="57">
        <f>(L156-P156)/1000*SetUp!$B$13*1000000/SetUp!$B$48</f>
        <v>3.3559094452598051</v>
      </c>
      <c r="W156" s="57">
        <f t="shared" si="64"/>
        <v>-4.7184478546569153E-16</v>
      </c>
      <c r="X156" s="57">
        <f>MAX((SetUp!$B$56*(1-($H156/SetUp!$B$56)^2)*TANH(($B156-$D156)/SetUp!$B$56))/(1+$H156/SetUp!$B$56*TANH(($B156-$D156)/SetUp!$B$56)),0)</f>
        <v>0</v>
      </c>
      <c r="AK156" s="65">
        <v>125</v>
      </c>
      <c r="AL156" s="66">
        <f t="shared" si="44"/>
        <v>45.30533333333333</v>
      </c>
      <c r="AM156" s="66">
        <f t="shared" si="45"/>
        <v>48.705258773037173</v>
      </c>
      <c r="AN156" s="67">
        <f t="shared" si="46"/>
        <v>7.5044706429791413E-2</v>
      </c>
      <c r="AP156" s="64">
        <v>26818</v>
      </c>
      <c r="AQ156" s="55">
        <v>6</v>
      </c>
      <c r="AR156" s="55">
        <v>155</v>
      </c>
      <c r="AS156" s="66">
        <f t="shared" si="54"/>
        <v>2.0390000000000001</v>
      </c>
      <c r="AT156" s="66">
        <f t="shared" si="55"/>
        <v>3.3559094452598051</v>
      </c>
      <c r="AU156" s="55" t="str">
        <f>IF(OR($AP156&lt;SetUp!$B$97,$AP156&gt;SetUp!$B$98),"Não","Sim")</f>
        <v>Sim</v>
      </c>
      <c r="AV156" s="68">
        <f t="shared" si="56"/>
        <v>1.427935572776307</v>
      </c>
      <c r="AW156" s="68">
        <f t="shared" si="57"/>
        <v>1.8319141478955299</v>
      </c>
      <c r="AX156" s="68">
        <f t="shared" si="58"/>
        <v>0.30941722577814001</v>
      </c>
      <c r="AY156" s="68">
        <f t="shared" si="59"/>
        <v>0.52581023345744604</v>
      </c>
      <c r="AZ156" s="68">
        <f t="shared" si="60"/>
        <v>1.3169094452598049</v>
      </c>
      <c r="BA156" s="68">
        <f t="shared" si="61"/>
        <v>0.40397857511922286</v>
      </c>
      <c r="BB156" s="68">
        <f t="shared" si="62"/>
        <v>0.21639300767930603</v>
      </c>
    </row>
    <row r="157" spans="1:54" x14ac:dyDescent="0.3">
      <c r="A157" s="64">
        <v>26819</v>
      </c>
      <c r="B157" s="57">
        <v>4.3230000000000004</v>
      </c>
      <c r="C157" s="57">
        <v>1.774</v>
      </c>
      <c r="D157" s="57">
        <v>3.4009999999999998</v>
      </c>
      <c r="E157" s="57">
        <f t="shared" si="47"/>
        <v>3.4009999999999998</v>
      </c>
      <c r="F157" s="57">
        <f t="shared" si="48"/>
        <v>0</v>
      </c>
      <c r="G157" s="57">
        <f t="shared" si="49"/>
        <v>1.6081532395253451E-3</v>
      </c>
      <c r="H157" s="57">
        <f>IF(Q156&gt;SetUp!$B$56,SetUp!$B$56,Q156)</f>
        <v>2.1993461494090503</v>
      </c>
      <c r="I157" s="57">
        <f t="shared" si="63"/>
        <v>2.8511476165982526</v>
      </c>
      <c r="J157" s="57">
        <f>MIN(F157,H157,(1-EXP(-SetUp!$B$52*H157/SetUp!$B$56))*F157)</f>
        <v>0</v>
      </c>
      <c r="K157" s="57">
        <f t="shared" si="50"/>
        <v>2.1993461494090503</v>
      </c>
      <c r="L157" s="57">
        <f>IF(I157&lt;=0,0,MIN(SetUp!$B$50*I157^SetUp!$B$55,I157))</f>
        <v>0.11732638505204447</v>
      </c>
      <c r="M157" s="57">
        <f t="shared" si="51"/>
        <v>2.7338212315462083</v>
      </c>
      <c r="N157" s="57">
        <f>IF(SetUp!$B$62=0,X157,(B157-E157)*(1-(H157/SetUp!$B$66/SetUp!$B$56)))</f>
        <v>0.92039184676047525</v>
      </c>
      <c r="O157" s="57">
        <f>K157*SetUp!$B$65</f>
        <v>0</v>
      </c>
      <c r="P157" s="57">
        <f>MIN(SetUp!$B$54*L157^SetUp!$B$51,L157)</f>
        <v>6.2452507798611639E-2</v>
      </c>
      <c r="Q157" s="57">
        <f t="shared" si="52"/>
        <v>3.1197379961695253</v>
      </c>
      <c r="R157" s="57">
        <f>IF((H157+N157-O157)&gt;SetUp!$B$56,T156+H157+N157-O157-SetUp!$B$56,T156)</f>
        <v>0</v>
      </c>
      <c r="S157" s="57">
        <f>R157*SetUp!$B$65</f>
        <v>0</v>
      </c>
      <c r="T157" s="57">
        <f>IF((R157-S157)&lt;SetUp!$B$53,R157-S157,SetUp!$B$53)</f>
        <v>0</v>
      </c>
      <c r="U157" s="57">
        <f t="shared" si="53"/>
        <v>2.7338212315462083</v>
      </c>
      <c r="V157" s="57">
        <f>(L157-P157)/1000*SetUp!$B$13*1000000/SetUp!$B$48</f>
        <v>3.1210989960338815</v>
      </c>
      <c r="W157" s="57">
        <f t="shared" si="64"/>
        <v>-2.6367796834847468E-16</v>
      </c>
      <c r="X157" s="57">
        <f>MAX((SetUp!$B$56*(1-($H157/SetUp!$B$56)^2)*TANH(($B157-$D157)/SetUp!$B$56))/(1+$H157/SetUp!$B$56*TANH(($B157-$D157)/SetUp!$B$56)),0)</f>
        <v>0.92039184676047525</v>
      </c>
      <c r="AK157" s="65">
        <v>126</v>
      </c>
      <c r="AL157" s="66">
        <f t="shared" si="44"/>
        <v>64.059333333333328</v>
      </c>
      <c r="AM157" s="66">
        <f t="shared" si="45"/>
        <v>38.01987821885912</v>
      </c>
      <c r="AN157" s="67">
        <f t="shared" si="46"/>
        <v>-0.40648963639658353</v>
      </c>
      <c r="AP157" s="64">
        <v>26819</v>
      </c>
      <c r="AQ157" s="55">
        <v>6</v>
      </c>
      <c r="AR157" s="55">
        <v>156</v>
      </c>
      <c r="AS157" s="66">
        <f t="shared" si="54"/>
        <v>1.774</v>
      </c>
      <c r="AT157" s="66">
        <f t="shared" si="55"/>
        <v>3.1210989960338815</v>
      </c>
      <c r="AU157" s="55" t="str">
        <f>IF(OR($AP157&lt;SetUp!$B$97,$AP157&gt;SetUp!$B$98),"Não","Sim")</f>
        <v>Sim</v>
      </c>
      <c r="AV157" s="68">
        <f t="shared" si="56"/>
        <v>1.3319159132617944</v>
      </c>
      <c r="AW157" s="68">
        <f t="shared" si="57"/>
        <v>1.766663237867897</v>
      </c>
      <c r="AX157" s="68">
        <f t="shared" si="58"/>
        <v>0.2489536154957076</v>
      </c>
      <c r="AY157" s="68">
        <f t="shared" si="59"/>
        <v>0.49430754397753968</v>
      </c>
      <c r="AZ157" s="68">
        <f t="shared" si="60"/>
        <v>1.3470989960338815</v>
      </c>
      <c r="BA157" s="68">
        <f t="shared" si="61"/>
        <v>0.43474732460610266</v>
      </c>
      <c r="BB157" s="68">
        <f t="shared" si="62"/>
        <v>0.24535392848183207</v>
      </c>
    </row>
    <row r="158" spans="1:54" x14ac:dyDescent="0.3">
      <c r="A158" s="64">
        <v>26820</v>
      </c>
      <c r="B158" s="57">
        <v>0.93</v>
      </c>
      <c r="C158" s="57">
        <v>1.532</v>
      </c>
      <c r="D158" s="57">
        <v>3.4009999999999998</v>
      </c>
      <c r="E158" s="57">
        <f t="shared" si="47"/>
        <v>0.93</v>
      </c>
      <c r="F158" s="57">
        <f t="shared" si="48"/>
        <v>2.4709999999999996</v>
      </c>
      <c r="G158" s="57">
        <f t="shared" si="49"/>
        <v>0</v>
      </c>
      <c r="H158" s="57">
        <f>IF(Q157&gt;SetUp!$B$56,SetUp!$B$56,Q157)</f>
        <v>3.1197379961695253</v>
      </c>
      <c r="I158" s="57">
        <f t="shared" si="63"/>
        <v>2.7338212315462083</v>
      </c>
      <c r="J158" s="57">
        <f>MIN(F158,H158,(1-EXP(-SetUp!$B$52*H158/SetUp!$B$56))*F158)</f>
        <v>0.95334881736924248</v>
      </c>
      <c r="K158" s="57">
        <f t="shared" si="50"/>
        <v>2.1663891788002827</v>
      </c>
      <c r="L158" s="57">
        <f>IF(I158&lt;=0,0,MIN(SetUp!$B$50*I158^SetUp!$B$55,I158))</f>
        <v>0.10939052444277333</v>
      </c>
      <c r="M158" s="57">
        <f t="shared" si="51"/>
        <v>2.6244307071034347</v>
      </c>
      <c r="N158" s="57">
        <f>IF(SetUp!$B$62=0,X158,(B158-E158)*(1-(H158/SetUp!$B$66/SetUp!$B$56)))</f>
        <v>0</v>
      </c>
      <c r="O158" s="57">
        <f>K158*SetUp!$B$65</f>
        <v>0</v>
      </c>
      <c r="P158" s="57">
        <f>MIN(SetUp!$B$54*L158^SetUp!$B$51,L158)</f>
        <v>5.8297687943980436E-2</v>
      </c>
      <c r="Q158" s="57">
        <f t="shared" si="52"/>
        <v>2.1663891788002827</v>
      </c>
      <c r="R158" s="57">
        <f>IF((H158+N158-O158)&gt;SetUp!$B$56,T157+H158+N158-O158-SetUp!$B$56,T157)</f>
        <v>0</v>
      </c>
      <c r="S158" s="57">
        <f>R158*SetUp!$B$65</f>
        <v>0</v>
      </c>
      <c r="T158" s="57">
        <f>IF((R158-S158)&lt;SetUp!$B$53,R158-S158,SetUp!$B$53)</f>
        <v>0</v>
      </c>
      <c r="U158" s="57">
        <f t="shared" si="53"/>
        <v>2.6244307071034347</v>
      </c>
      <c r="V158" s="57">
        <f>(L158-P158)/1000*SetUp!$B$13*1000000/SetUp!$B$48</f>
        <v>2.906042158537828</v>
      </c>
      <c r="W158" s="57">
        <f t="shared" si="64"/>
        <v>-3.0531133177191805E-16</v>
      </c>
      <c r="X158" s="57">
        <f>MAX((SetUp!$B$56*(1-($H158/SetUp!$B$56)^2)*TANH(($B158-$D158)/SetUp!$B$56))/(1+$H158/SetUp!$B$56*TANH(($B158-$D158)/SetUp!$B$56)),0)</f>
        <v>0</v>
      </c>
      <c r="AK158" s="65">
        <v>127</v>
      </c>
      <c r="AL158" s="66">
        <f t="shared" si="44"/>
        <v>45.478666666666669</v>
      </c>
      <c r="AM158" s="66">
        <f t="shared" si="45"/>
        <v>32.199876579037074</v>
      </c>
      <c r="AN158" s="67">
        <f t="shared" si="46"/>
        <v>-0.29197843870304602</v>
      </c>
      <c r="AP158" s="64">
        <v>26820</v>
      </c>
      <c r="AQ158" s="55">
        <v>6</v>
      </c>
      <c r="AR158" s="55">
        <v>157</v>
      </c>
      <c r="AS158" s="66">
        <f t="shared" si="54"/>
        <v>1.532</v>
      </c>
      <c r="AT158" s="66">
        <f t="shared" si="55"/>
        <v>2.906042158537828</v>
      </c>
      <c r="AU158" s="55" t="str">
        <f>IF(OR($AP158&lt;SetUp!$B$97,$AP158&gt;SetUp!$B$98),"Não","Sim")</f>
        <v>Sim</v>
      </c>
      <c r="AV158" s="68">
        <f t="shared" si="56"/>
        <v>1.2377398757412641</v>
      </c>
      <c r="AW158" s="68">
        <f t="shared" si="57"/>
        <v>1.7047117523317037</v>
      </c>
      <c r="AX158" s="68">
        <f t="shared" si="58"/>
        <v>0.18525876529658514</v>
      </c>
      <c r="AY158" s="68">
        <f t="shared" si="59"/>
        <v>0.46330191040506374</v>
      </c>
      <c r="AZ158" s="68">
        <f t="shared" si="60"/>
        <v>1.374042158537828</v>
      </c>
      <c r="BA158" s="68">
        <f t="shared" si="61"/>
        <v>0.46697187659043959</v>
      </c>
      <c r="BB158" s="68">
        <f t="shared" si="62"/>
        <v>0.27804314510847861</v>
      </c>
    </row>
    <row r="159" spans="1:54" x14ac:dyDescent="0.3">
      <c r="A159" s="64">
        <v>26821</v>
      </c>
      <c r="B159" s="57">
        <v>1.3580000000000001</v>
      </c>
      <c r="C159" s="57">
        <v>1.42</v>
      </c>
      <c r="D159" s="57">
        <v>3.4009999999999998</v>
      </c>
      <c r="E159" s="57">
        <f t="shared" si="47"/>
        <v>1.3580000000000001</v>
      </c>
      <c r="F159" s="57">
        <f t="shared" si="48"/>
        <v>2.0429999999999997</v>
      </c>
      <c r="G159" s="57">
        <f t="shared" si="49"/>
        <v>0</v>
      </c>
      <c r="H159" s="57">
        <f>IF(Q158&gt;SetUp!$B$56,SetUp!$B$56,Q158)</f>
        <v>2.1663891788002827</v>
      </c>
      <c r="I159" s="57">
        <f t="shared" si="63"/>
        <v>2.6244307071034347</v>
      </c>
      <c r="J159" s="57">
        <f>MIN(F159,H159,(1-EXP(-SetUp!$B$52*H159/SetUp!$B$56))*F159)</f>
        <v>0.58666791132614871</v>
      </c>
      <c r="K159" s="57">
        <f t="shared" si="50"/>
        <v>1.5797212674741341</v>
      </c>
      <c r="L159" s="57">
        <f>IF(I159&lt;=0,0,MIN(SetUp!$B$50*I159^SetUp!$B$55,I159))</f>
        <v>0.10219305179083177</v>
      </c>
      <c r="M159" s="57">
        <f t="shared" si="51"/>
        <v>2.5222376553126029</v>
      </c>
      <c r="N159" s="57">
        <f>IF(SetUp!$B$62=0,X159,(B159-E159)*(1-(H159/SetUp!$B$66/SetUp!$B$56)))</f>
        <v>0</v>
      </c>
      <c r="O159" s="57">
        <f>K159*SetUp!$B$65</f>
        <v>0</v>
      </c>
      <c r="P159" s="57">
        <f>MIN(SetUp!$B$54*L159^SetUp!$B$51,L159)</f>
        <v>5.4525020743516658E-2</v>
      </c>
      <c r="Q159" s="57">
        <f t="shared" si="52"/>
        <v>1.5797212674741341</v>
      </c>
      <c r="R159" s="57">
        <f>IF((H159+N159-O159)&gt;SetUp!$B$56,T158+H159+N159-O159-SetUp!$B$56,T158)</f>
        <v>0</v>
      </c>
      <c r="S159" s="57">
        <f>R159*SetUp!$B$65</f>
        <v>0</v>
      </c>
      <c r="T159" s="57">
        <f>IF((R159-S159)&lt;SetUp!$B$53,R159-S159,SetUp!$B$53)</f>
        <v>0</v>
      </c>
      <c r="U159" s="57">
        <f t="shared" si="53"/>
        <v>2.5222376553126029</v>
      </c>
      <c r="V159" s="57">
        <f>(L159-P159)/1000*SetUp!$B$13*1000000/SetUp!$B$48</f>
        <v>2.7112471596925443</v>
      </c>
      <c r="W159" s="57">
        <f t="shared" si="64"/>
        <v>4.9960036108132044E-16</v>
      </c>
      <c r="X159" s="57">
        <f>MAX((SetUp!$B$56*(1-($H159/SetUp!$B$56)^2)*TANH(($B159-$D159)/SetUp!$B$56))/(1+$H159/SetUp!$B$56*TANH(($B159-$D159)/SetUp!$B$56)),0)</f>
        <v>0</v>
      </c>
      <c r="AK159" s="65">
        <v>128</v>
      </c>
      <c r="AL159" s="66">
        <f t="shared" si="44"/>
        <v>24.250666666666664</v>
      </c>
      <c r="AM159" s="66">
        <f t="shared" si="45"/>
        <v>27.283197099071852</v>
      </c>
      <c r="AN159" s="67">
        <f t="shared" si="46"/>
        <v>0.12504936355310597</v>
      </c>
      <c r="AP159" s="64">
        <v>26821</v>
      </c>
      <c r="AQ159" s="55">
        <v>6</v>
      </c>
      <c r="AR159" s="55">
        <v>158</v>
      </c>
      <c r="AS159" s="66">
        <f t="shared" si="54"/>
        <v>1.42</v>
      </c>
      <c r="AT159" s="66">
        <f t="shared" si="55"/>
        <v>2.7112471596925443</v>
      </c>
      <c r="AU159" s="55" t="str">
        <f>IF(OR($AP159&lt;SetUp!$B$97,$AP159&gt;SetUp!$B$98),"Não","Sim")</f>
        <v>Sim</v>
      </c>
      <c r="AV159" s="68">
        <f t="shared" si="56"/>
        <v>1.1916375287812984</v>
      </c>
      <c r="AW159" s="68">
        <f t="shared" si="57"/>
        <v>1.6465865175242218</v>
      </c>
      <c r="AX159" s="68">
        <f t="shared" si="58"/>
        <v>0.15228834438305647</v>
      </c>
      <c r="AY159" s="68">
        <f t="shared" si="59"/>
        <v>0.43316911005479886</v>
      </c>
      <c r="AZ159" s="68">
        <f t="shared" si="60"/>
        <v>1.2912471596925443</v>
      </c>
      <c r="BA159" s="68">
        <f t="shared" si="61"/>
        <v>0.45494898874292344</v>
      </c>
      <c r="BB159" s="68">
        <f t="shared" si="62"/>
        <v>0.28088076567174236</v>
      </c>
    </row>
    <row r="160" spans="1:54" x14ac:dyDescent="0.3">
      <c r="A160" s="64">
        <v>26822</v>
      </c>
      <c r="B160" s="57">
        <v>0.22700000000000001</v>
      </c>
      <c r="C160" s="57">
        <v>1.532</v>
      </c>
      <c r="D160" s="57">
        <v>3.4009999999999998</v>
      </c>
      <c r="E160" s="57">
        <f t="shared" si="47"/>
        <v>0.22700000000000001</v>
      </c>
      <c r="F160" s="57">
        <f t="shared" si="48"/>
        <v>3.1739999999999999</v>
      </c>
      <c r="G160" s="57">
        <f t="shared" si="49"/>
        <v>0</v>
      </c>
      <c r="H160" s="57">
        <f>IF(Q159&gt;SetUp!$B$56,SetUp!$B$56,Q159)</f>
        <v>1.5797212674741341</v>
      </c>
      <c r="I160" s="57">
        <f t="shared" si="63"/>
        <v>2.5222376553126029</v>
      </c>
      <c r="J160" s="57">
        <f>MIN(F160,H160,(1-EXP(-SetUp!$B$52*H160/SetUp!$B$56))*F160)</f>
        <v>0.69424150580661026</v>
      </c>
      <c r="K160" s="57">
        <f t="shared" si="50"/>
        <v>0.88547976166752385</v>
      </c>
      <c r="L160" s="57">
        <f>IF(I160&lt;=0,0,MIN(SetUp!$B$50*I160^SetUp!$B$55,I160))</f>
        <v>9.5647331856352352E-2</v>
      </c>
      <c r="M160" s="57">
        <f t="shared" si="51"/>
        <v>2.4265903234562507</v>
      </c>
      <c r="N160" s="57">
        <f>IF(SetUp!$B$62=0,X160,(B160-E160)*(1-(H160/SetUp!$B$66/SetUp!$B$56)))</f>
        <v>0</v>
      </c>
      <c r="O160" s="57">
        <f>K160*SetUp!$B$65</f>
        <v>0</v>
      </c>
      <c r="P160" s="57">
        <f>MIN(SetUp!$B$54*L160^SetUp!$B$51,L160)</f>
        <v>5.1090058236484256E-2</v>
      </c>
      <c r="Q160" s="57">
        <f t="shared" si="52"/>
        <v>0.88547976166752385</v>
      </c>
      <c r="R160" s="57">
        <f>IF((H160+N160-O160)&gt;SetUp!$B$56,T159+H160+N160-O160-SetUp!$B$56,T159)</f>
        <v>0</v>
      </c>
      <c r="S160" s="57">
        <f>R160*SetUp!$B$65</f>
        <v>0</v>
      </c>
      <c r="T160" s="57">
        <f>IF((R160-S160)&lt;SetUp!$B$53,R160-S160,SetUp!$B$53)</f>
        <v>0</v>
      </c>
      <c r="U160" s="57">
        <f t="shared" si="53"/>
        <v>2.4265903234562507</v>
      </c>
      <c r="V160" s="57">
        <f>(L160-P160)/1000*SetUp!$B$13*1000000/SetUp!$B$48</f>
        <v>2.534314484808478</v>
      </c>
      <c r="W160" s="57">
        <f t="shared" si="64"/>
        <v>0</v>
      </c>
      <c r="X160" s="57">
        <f>MAX((SetUp!$B$56*(1-($H160/SetUp!$B$56)^2)*TANH(($B160-$D160)/SetUp!$B$56))/(1+$H160/SetUp!$B$56*TANH(($B160-$D160)/SetUp!$B$56)),0)</f>
        <v>0</v>
      </c>
      <c r="AK160" s="65">
        <v>129</v>
      </c>
      <c r="AL160" s="66">
        <f t="shared" ref="AL160:AL223" si="65">IFERROR(AVERAGEIFS($AS$3:$AS$2949,$AU$3:$AU$2949,"Sim",$AR$3:$AR$2949,AK160),0)</f>
        <v>31.831</v>
      </c>
      <c r="AM160" s="66">
        <f t="shared" ref="AM160:AM223" si="66">IFERROR(AVERAGEIFS($AT$3:$AT$2949,$AU$3:$AU$2949,"Sim",$AR$3:$AR$2949,AK160),0)</f>
        <v>24.347682677776703</v>
      </c>
      <c r="AN160" s="67">
        <f t="shared" ref="AN160:AN223" si="67">IFERROR((AM160-AL160)/AL160,"")</f>
        <v>-0.23509526317813756</v>
      </c>
      <c r="AP160" s="64">
        <v>26822</v>
      </c>
      <c r="AQ160" s="55">
        <v>6</v>
      </c>
      <c r="AR160" s="55">
        <v>159</v>
      </c>
      <c r="AS160" s="66">
        <f t="shared" si="54"/>
        <v>1.532</v>
      </c>
      <c r="AT160" s="66">
        <f t="shared" si="55"/>
        <v>2.534314484808478</v>
      </c>
      <c r="AU160" s="55" t="str">
        <f>IF(OR($AP160&lt;SetUp!$B$97,$AP160&gt;SetUp!$B$98),"Não","Sim")</f>
        <v>Sim</v>
      </c>
      <c r="AV160" s="68">
        <f t="shared" si="56"/>
        <v>1.2377398757412641</v>
      </c>
      <c r="AW160" s="68">
        <f t="shared" si="57"/>
        <v>1.5919530410186344</v>
      </c>
      <c r="AX160" s="68">
        <f t="shared" si="58"/>
        <v>0.18525876529658514</v>
      </c>
      <c r="AY160" s="68">
        <f t="shared" si="59"/>
        <v>0.40386050578914406</v>
      </c>
      <c r="AZ160" s="68">
        <f t="shared" si="60"/>
        <v>1.002314484808478</v>
      </c>
      <c r="BA160" s="68">
        <f t="shared" si="61"/>
        <v>0.35421316527737035</v>
      </c>
      <c r="BB160" s="68">
        <f t="shared" si="62"/>
        <v>0.21860174049255893</v>
      </c>
    </row>
    <row r="161" spans="1:54" x14ac:dyDescent="0.3">
      <c r="A161" s="64">
        <v>26823</v>
      </c>
      <c r="B161" s="57">
        <v>0.89200000000000002</v>
      </c>
      <c r="C161" s="57">
        <v>1.42</v>
      </c>
      <c r="D161" s="57">
        <v>3.4009999999999998</v>
      </c>
      <c r="E161" s="57">
        <f t="shared" si="47"/>
        <v>0.89200000000000002</v>
      </c>
      <c r="F161" s="57">
        <f t="shared" si="48"/>
        <v>2.5089999999999999</v>
      </c>
      <c r="G161" s="57">
        <f t="shared" si="49"/>
        <v>0</v>
      </c>
      <c r="H161" s="57">
        <f>IF(Q160&gt;SetUp!$B$56,SetUp!$B$56,Q160)</f>
        <v>0.88547976166752385</v>
      </c>
      <c r="I161" s="57">
        <f t="shared" si="63"/>
        <v>2.4265903234562507</v>
      </c>
      <c r="J161" s="57">
        <f>MIN(F161,H161,(1-EXP(-SetUp!$B$52*H161/SetUp!$B$56))*F161)</f>
        <v>0.32419177760688445</v>
      </c>
      <c r="K161" s="57">
        <f t="shared" si="50"/>
        <v>0.5612879840606394</v>
      </c>
      <c r="L161" s="57">
        <f>IF(I161&lt;=0,0,MIN(SetUp!$B$50*I161^SetUp!$B$55,I161))</f>
        <v>8.9678902932551305E-2</v>
      </c>
      <c r="M161" s="57">
        <f t="shared" si="51"/>
        <v>2.3369114205236996</v>
      </c>
      <c r="N161" s="57">
        <f>IF(SetUp!$B$62=0,X161,(B161-E161)*(1-(H161/SetUp!$B$66/SetUp!$B$56)))</f>
        <v>0</v>
      </c>
      <c r="O161" s="57">
        <f>K161*SetUp!$B$65</f>
        <v>0</v>
      </c>
      <c r="P161" s="57">
        <f>MIN(SetUp!$B$54*L161^SetUp!$B$51,L161)</f>
        <v>4.7954554658472925E-2</v>
      </c>
      <c r="Q161" s="57">
        <f t="shared" si="52"/>
        <v>0.5612879840606394</v>
      </c>
      <c r="R161" s="57">
        <f>IF((H161+N161-O161)&gt;SetUp!$B$56,T160+H161+N161-O161-SetUp!$B$56,T160)</f>
        <v>0</v>
      </c>
      <c r="S161" s="57">
        <f>R161*SetUp!$B$65</f>
        <v>0</v>
      </c>
      <c r="T161" s="57">
        <f>IF((R161-S161)&lt;SetUp!$B$53,R161-S161,SetUp!$B$53)</f>
        <v>0</v>
      </c>
      <c r="U161" s="57">
        <f t="shared" si="53"/>
        <v>2.3369114205236996</v>
      </c>
      <c r="V161" s="57">
        <f>(L161-P161)/1000*SetUp!$B$13*1000000/SetUp!$B$48</f>
        <v>2.3731842549953464</v>
      </c>
      <c r="W161" s="57">
        <f t="shared" si="64"/>
        <v>2.0816681711721685E-16</v>
      </c>
      <c r="X161" s="57">
        <f>MAX((SetUp!$B$56*(1-($H161/SetUp!$B$56)^2)*TANH(($B161-$D161)/SetUp!$B$56))/(1+$H161/SetUp!$B$56*TANH(($B161-$D161)/SetUp!$B$56)),0)</f>
        <v>0</v>
      </c>
      <c r="AK161" s="65">
        <v>130</v>
      </c>
      <c r="AL161" s="66">
        <f t="shared" si="65"/>
        <v>26.767666666666667</v>
      </c>
      <c r="AM161" s="66">
        <f t="shared" si="66"/>
        <v>22.145836092214228</v>
      </c>
      <c r="AN161" s="67">
        <f t="shared" si="67"/>
        <v>-0.17266467906998886</v>
      </c>
      <c r="AP161" s="64">
        <v>26823</v>
      </c>
      <c r="AQ161" s="55">
        <v>6</v>
      </c>
      <c r="AR161" s="55">
        <v>160</v>
      </c>
      <c r="AS161" s="66">
        <f t="shared" si="54"/>
        <v>1.42</v>
      </c>
      <c r="AT161" s="66">
        <f t="shared" si="55"/>
        <v>2.3731842549953464</v>
      </c>
      <c r="AU161" s="55" t="str">
        <f>IF(OR($AP161&lt;SetUp!$B$97,$AP161&gt;SetUp!$B$98),"Não","Sim")</f>
        <v>Sim</v>
      </c>
      <c r="AV161" s="68">
        <f t="shared" si="56"/>
        <v>1.1916375287812984</v>
      </c>
      <c r="AW161" s="68">
        <f t="shared" si="57"/>
        <v>1.5405142826327014</v>
      </c>
      <c r="AX161" s="68">
        <f t="shared" si="58"/>
        <v>0.15228834438305647</v>
      </c>
      <c r="AY161" s="68">
        <f t="shared" si="59"/>
        <v>0.37533145832742448</v>
      </c>
      <c r="AZ161" s="68">
        <f t="shared" si="60"/>
        <v>0.95318425499534642</v>
      </c>
      <c r="BA161" s="68">
        <f t="shared" si="61"/>
        <v>0.34887675385140304</v>
      </c>
      <c r="BB161" s="68">
        <f t="shared" si="62"/>
        <v>0.22304311394436802</v>
      </c>
    </row>
    <row r="162" spans="1:54" x14ac:dyDescent="0.3">
      <c r="A162" s="64">
        <v>26824</v>
      </c>
      <c r="B162" s="57">
        <v>0.313</v>
      </c>
      <c r="C162" s="57">
        <v>1.532</v>
      </c>
      <c r="D162" s="57">
        <v>3.4009999999999998</v>
      </c>
      <c r="E162" s="57">
        <f t="shared" si="47"/>
        <v>0.313</v>
      </c>
      <c r="F162" s="57">
        <f t="shared" si="48"/>
        <v>3.0879999999999996</v>
      </c>
      <c r="G162" s="57">
        <f t="shared" si="49"/>
        <v>0</v>
      </c>
      <c r="H162" s="57">
        <f>IF(Q161&gt;SetUp!$B$56,SetUp!$B$56,Q161)</f>
        <v>0.5612879840606394</v>
      </c>
      <c r="I162" s="57">
        <f t="shared" si="63"/>
        <v>2.3369114205236996</v>
      </c>
      <c r="J162" s="57">
        <f>MIN(F162,H162,(1-EXP(-SetUp!$B$52*H162/SetUp!$B$56))*F162)</f>
        <v>0.25928545338571607</v>
      </c>
      <c r="K162" s="57">
        <f t="shared" si="50"/>
        <v>0.30200253067492333</v>
      </c>
      <c r="L162" s="57">
        <f>IF(I162&lt;=0,0,MIN(SetUp!$B$50*I162^SetUp!$B$55,I162))</f>
        <v>8.422349696126058E-2</v>
      </c>
      <c r="M162" s="57">
        <f t="shared" si="51"/>
        <v>2.2526879235624389</v>
      </c>
      <c r="N162" s="57">
        <f>IF(SetUp!$B$62=0,X162,(B162-E162)*(1-(H162/SetUp!$B$66/SetUp!$B$56)))</f>
        <v>0</v>
      </c>
      <c r="O162" s="57">
        <f>K162*SetUp!$B$65</f>
        <v>0</v>
      </c>
      <c r="P162" s="57">
        <f>MIN(SetUp!$B$54*L162^SetUp!$B$51,L162)</f>
        <v>4.508546351732419E-2</v>
      </c>
      <c r="Q162" s="57">
        <f t="shared" si="52"/>
        <v>0.30200253067492333</v>
      </c>
      <c r="R162" s="57">
        <f>IF((H162+N162-O162)&gt;SetUp!$B$56,T161+H162+N162-O162-SetUp!$B$56,T161)</f>
        <v>0</v>
      </c>
      <c r="S162" s="57">
        <f>R162*SetUp!$B$65</f>
        <v>0</v>
      </c>
      <c r="T162" s="57">
        <f>IF((R162-S162)&lt;SetUp!$B$53,R162-S162,SetUp!$B$53)</f>
        <v>0</v>
      </c>
      <c r="U162" s="57">
        <f t="shared" si="53"/>
        <v>2.2526879235624389</v>
      </c>
      <c r="V162" s="57">
        <f>(L162-P162)/1000*SetUp!$B$13*1000000/SetUp!$B$48</f>
        <v>2.2260806599185337</v>
      </c>
      <c r="W162" s="57">
        <f t="shared" si="64"/>
        <v>1.1102230246251565E-16</v>
      </c>
      <c r="X162" s="57">
        <f>MAX((SetUp!$B$56*(1-($H162/SetUp!$B$56)^2)*TANH(($B162-$D162)/SetUp!$B$56))/(1+$H162/SetUp!$B$56*TANH(($B162-$D162)/SetUp!$B$56)),0)</f>
        <v>0</v>
      </c>
      <c r="AK162" s="65">
        <v>131</v>
      </c>
      <c r="AL162" s="66">
        <f t="shared" si="65"/>
        <v>21.49666666666667</v>
      </c>
      <c r="AM162" s="66">
        <f t="shared" si="66"/>
        <v>34.918039769166718</v>
      </c>
      <c r="AN162" s="67">
        <f t="shared" si="67"/>
        <v>0.62434670968367401</v>
      </c>
      <c r="AP162" s="64">
        <v>26824</v>
      </c>
      <c r="AQ162" s="55">
        <v>6</v>
      </c>
      <c r="AR162" s="55">
        <v>161</v>
      </c>
      <c r="AS162" s="66">
        <f t="shared" si="54"/>
        <v>1.532</v>
      </c>
      <c r="AT162" s="66">
        <f t="shared" si="55"/>
        <v>2.2260806599185337</v>
      </c>
      <c r="AU162" s="55" t="str">
        <f>IF(OR($AP162&lt;SetUp!$B$97,$AP162&gt;SetUp!$B$98),"Não","Sim")</f>
        <v>Sim</v>
      </c>
      <c r="AV162" s="68">
        <f t="shared" si="56"/>
        <v>1.2377398757412641</v>
      </c>
      <c r="AW162" s="68">
        <f t="shared" si="57"/>
        <v>1.4920055830721726</v>
      </c>
      <c r="AX162" s="68">
        <f t="shared" si="58"/>
        <v>0.18525876529658514</v>
      </c>
      <c r="AY162" s="68">
        <f t="shared" si="59"/>
        <v>0.34754089653187908</v>
      </c>
      <c r="AZ162" s="68">
        <f t="shared" si="60"/>
        <v>0.69408065991853363</v>
      </c>
      <c r="BA162" s="68">
        <f t="shared" si="61"/>
        <v>0.25426570733090847</v>
      </c>
      <c r="BB162" s="68">
        <f t="shared" si="62"/>
        <v>0.16228213123529395</v>
      </c>
    </row>
    <row r="163" spans="1:54" x14ac:dyDescent="0.3">
      <c r="A163" s="64">
        <v>26825</v>
      </c>
      <c r="B163" s="57">
        <v>1.0940000000000001</v>
      </c>
      <c r="C163" s="57">
        <v>1.3140000000000001</v>
      </c>
      <c r="D163" s="57">
        <v>3.4009999999999998</v>
      </c>
      <c r="E163" s="57">
        <f t="shared" si="47"/>
        <v>1.0940000000000001</v>
      </c>
      <c r="F163" s="57">
        <f t="shared" si="48"/>
        <v>2.3069999999999995</v>
      </c>
      <c r="G163" s="57">
        <f t="shared" si="49"/>
        <v>0</v>
      </c>
      <c r="H163" s="57">
        <f>IF(Q162&gt;SetUp!$B$56,SetUp!$B$56,Q162)</f>
        <v>0.30200253067492333</v>
      </c>
      <c r="I163" s="57">
        <f t="shared" si="63"/>
        <v>2.2526879235624389</v>
      </c>
      <c r="J163" s="57">
        <f>MIN(F163,H163,(1-EXP(-SetUp!$B$52*H163/SetUp!$B$56))*F163)</f>
        <v>0.10633390768356102</v>
      </c>
      <c r="K163" s="57">
        <f t="shared" si="50"/>
        <v>0.19566862299136231</v>
      </c>
      <c r="L163" s="57">
        <f>IF(I163&lt;=0,0,MIN(SetUp!$B$50*I163^SetUp!$B$55,I163))</f>
        <v>7.9225423453527316E-2</v>
      </c>
      <c r="M163" s="57">
        <f t="shared" si="51"/>
        <v>2.1734625001089114</v>
      </c>
      <c r="N163" s="57">
        <f>IF(SetUp!$B$62=0,X163,(B163-E163)*(1-(H163/SetUp!$B$66/SetUp!$B$56)))</f>
        <v>0</v>
      </c>
      <c r="O163" s="57">
        <f>K163*SetUp!$B$65</f>
        <v>0</v>
      </c>
      <c r="P163" s="57">
        <f>MIN(SetUp!$B$54*L163^SetUp!$B$51,L163)</f>
        <v>4.245411806125516E-2</v>
      </c>
      <c r="Q163" s="57">
        <f t="shared" si="52"/>
        <v>0.19566862299136231</v>
      </c>
      <c r="R163" s="57">
        <f>IF((H163+N163-O163)&gt;SetUp!$B$56,T162+H163+N163-O163-SetUp!$B$56,T162)</f>
        <v>0</v>
      </c>
      <c r="S163" s="57">
        <f>R163*SetUp!$B$65</f>
        <v>0</v>
      </c>
      <c r="T163" s="57">
        <f>IF((R163-S163)&lt;SetUp!$B$53,R163-S163,SetUp!$B$53)</f>
        <v>0</v>
      </c>
      <c r="U163" s="57">
        <f t="shared" si="53"/>
        <v>2.1734625001089114</v>
      </c>
      <c r="V163" s="57">
        <f>(L163-P163)/1000*SetUp!$B$13*1000000/SetUp!$B$48</f>
        <v>2.0914666520214995</v>
      </c>
      <c r="W163" s="57">
        <f t="shared" si="64"/>
        <v>-1.1102230246251565E-16</v>
      </c>
      <c r="X163" s="57">
        <f>MAX((SetUp!$B$56*(1-($H163/SetUp!$B$56)^2)*TANH(($B163-$D163)/SetUp!$B$56))/(1+$H163/SetUp!$B$56*TANH(($B163-$D163)/SetUp!$B$56)),0)</f>
        <v>0</v>
      </c>
      <c r="AK163" s="65">
        <v>132</v>
      </c>
      <c r="AL163" s="66">
        <f t="shared" si="65"/>
        <v>37.562666666666665</v>
      </c>
      <c r="AM163" s="66">
        <f t="shared" si="66"/>
        <v>49.734140412214913</v>
      </c>
      <c r="AN163" s="67">
        <f t="shared" si="67"/>
        <v>0.32403114117425763</v>
      </c>
      <c r="AP163" s="64">
        <v>26825</v>
      </c>
      <c r="AQ163" s="55">
        <v>6</v>
      </c>
      <c r="AR163" s="55">
        <v>162</v>
      </c>
      <c r="AS163" s="66">
        <f t="shared" si="54"/>
        <v>1.3140000000000001</v>
      </c>
      <c r="AT163" s="66">
        <f t="shared" si="55"/>
        <v>2.0914666520214995</v>
      </c>
      <c r="AU163" s="55" t="str">
        <f>IF(OR($AP163&lt;SetUp!$B$97,$AP163&gt;SetUp!$B$98),"Não","Sim")</f>
        <v>Sim</v>
      </c>
      <c r="AV163" s="68">
        <f t="shared" si="56"/>
        <v>1.1462983904725681</v>
      </c>
      <c r="AW163" s="68">
        <f t="shared" si="57"/>
        <v>1.4461903927289448</v>
      </c>
      <c r="AX163" s="68">
        <f t="shared" si="58"/>
        <v>0.11859536522376199</v>
      </c>
      <c r="AY163" s="68">
        <f t="shared" si="59"/>
        <v>0.32045094424129278</v>
      </c>
      <c r="AZ163" s="68">
        <f t="shared" si="60"/>
        <v>0.77746665202149945</v>
      </c>
      <c r="BA163" s="68">
        <f t="shared" si="61"/>
        <v>0.29989200225637669</v>
      </c>
      <c r="BB163" s="68">
        <f t="shared" si="62"/>
        <v>0.20185557901753079</v>
      </c>
    </row>
    <row r="164" spans="1:54" x14ac:dyDescent="0.3">
      <c r="A164" s="64">
        <v>26826</v>
      </c>
      <c r="B164" s="57">
        <v>10.256</v>
      </c>
      <c r="C164" s="57">
        <v>1.3140000000000001</v>
      </c>
      <c r="D164" s="57">
        <v>3.4009999999999998</v>
      </c>
      <c r="E164" s="57">
        <f t="shared" si="47"/>
        <v>3.4009999999999998</v>
      </c>
      <c r="F164" s="57">
        <f t="shared" si="48"/>
        <v>0</v>
      </c>
      <c r="G164" s="57">
        <f t="shared" si="49"/>
        <v>2.8385552662583358E-2</v>
      </c>
      <c r="H164" s="57">
        <f>IF(Q163&gt;SetUp!$B$56,SetUp!$B$56,Q163)</f>
        <v>0.19566862299136231</v>
      </c>
      <c r="I164" s="57">
        <f t="shared" si="63"/>
        <v>2.2018480527714948</v>
      </c>
      <c r="J164" s="57">
        <f>MIN(F164,H164,(1-EXP(-SetUp!$B$52*H164/SetUp!$B$56))*F164)</f>
        <v>0</v>
      </c>
      <c r="K164" s="57">
        <f t="shared" si="50"/>
        <v>0.19566862299136231</v>
      </c>
      <c r="L164" s="57">
        <f>IF(I164&lt;=0,0,MIN(SetUp!$B$50*I164^SetUp!$B$55,I164))</f>
        <v>7.6267895031023866E-2</v>
      </c>
      <c r="M164" s="57">
        <f t="shared" si="51"/>
        <v>2.1255801577404707</v>
      </c>
      <c r="N164" s="57">
        <f>IF(SetUp!$B$62=0,X164,(B164-E164)*(1-(H164/SetUp!$B$66/SetUp!$B$56)))</f>
        <v>6.8266144473374171</v>
      </c>
      <c r="O164" s="57">
        <f>K164*SetUp!$B$65</f>
        <v>0</v>
      </c>
      <c r="P164" s="57">
        <f>MIN(SetUp!$B$54*L164^SetUp!$B$51,L164)</f>
        <v>4.089574263370855E-2</v>
      </c>
      <c r="Q164" s="57">
        <f t="shared" si="52"/>
        <v>7.0222830703287791</v>
      </c>
      <c r="R164" s="57">
        <f>IF((H164+N164-O164)&gt;SetUp!$B$56,T163+H164+N164-O164-SetUp!$B$56,T163)</f>
        <v>0</v>
      </c>
      <c r="S164" s="57">
        <f>R164*SetUp!$B$65</f>
        <v>0</v>
      </c>
      <c r="T164" s="57">
        <f>IF((R164-S164)&lt;SetUp!$B$53,R164-S164,SetUp!$B$53)</f>
        <v>0</v>
      </c>
      <c r="U164" s="57">
        <f t="shared" si="53"/>
        <v>2.1255801577404707</v>
      </c>
      <c r="V164" s="57">
        <f>(L164-P164)/1000*SetUp!$B$13*1000000/SetUp!$B$48</f>
        <v>2.011886071489724</v>
      </c>
      <c r="W164" s="57">
        <f t="shared" si="64"/>
        <v>-1.0685896612017132E-15</v>
      </c>
      <c r="X164" s="57">
        <f>MAX((SetUp!$B$56*(1-($H164/SetUp!$B$56)^2)*TANH(($B164-$D164)/SetUp!$B$56))/(1+$H164/SetUp!$B$56*TANH(($B164-$D164)/SetUp!$B$56)),0)</f>
        <v>6.8266144473374171</v>
      </c>
      <c r="AK164" s="65">
        <v>133</v>
      </c>
      <c r="AL164" s="66">
        <f t="shared" si="65"/>
        <v>44.877999999999993</v>
      </c>
      <c r="AM164" s="66">
        <f t="shared" si="66"/>
        <v>40.617988116466506</v>
      </c>
      <c r="AN164" s="67">
        <f t="shared" si="67"/>
        <v>-9.4924281018171214E-2</v>
      </c>
      <c r="AP164" s="64">
        <v>26826</v>
      </c>
      <c r="AQ164" s="55">
        <v>6</v>
      </c>
      <c r="AR164" s="55">
        <v>163</v>
      </c>
      <c r="AS164" s="66">
        <f t="shared" si="54"/>
        <v>1.3140000000000001</v>
      </c>
      <c r="AT164" s="66">
        <f t="shared" si="55"/>
        <v>2.011886071489724</v>
      </c>
      <c r="AU164" s="55" t="str">
        <f>IF(OR($AP164&lt;SetUp!$B$97,$AP164&gt;SetUp!$B$98),"Não","Sim")</f>
        <v>Sim</v>
      </c>
      <c r="AV164" s="68">
        <f t="shared" si="56"/>
        <v>1.1462983904725681</v>
      </c>
      <c r="AW164" s="68">
        <f t="shared" si="57"/>
        <v>1.4184096980385195</v>
      </c>
      <c r="AX164" s="68">
        <f t="shared" si="58"/>
        <v>0.11859536522376199</v>
      </c>
      <c r="AY164" s="68">
        <f t="shared" si="59"/>
        <v>0.303603383976213</v>
      </c>
      <c r="AZ164" s="68">
        <f t="shared" si="60"/>
        <v>0.69788607148972392</v>
      </c>
      <c r="BA164" s="68">
        <f t="shared" si="61"/>
        <v>0.27211130756595137</v>
      </c>
      <c r="BB164" s="68">
        <f t="shared" si="62"/>
        <v>0.18500801875245101</v>
      </c>
    </row>
    <row r="165" spans="1:54" x14ac:dyDescent="0.3">
      <c r="A165" s="64">
        <v>26827</v>
      </c>
      <c r="B165" s="57">
        <v>0.442</v>
      </c>
      <c r="C165" s="57">
        <v>1.42</v>
      </c>
      <c r="D165" s="57">
        <v>3.4009999999999998</v>
      </c>
      <c r="E165" s="57">
        <f t="shared" si="47"/>
        <v>0.442</v>
      </c>
      <c r="F165" s="57">
        <f t="shared" si="48"/>
        <v>2.9589999999999996</v>
      </c>
      <c r="G165" s="57">
        <f t="shared" si="49"/>
        <v>0</v>
      </c>
      <c r="H165" s="57">
        <f>IF(Q164&gt;SetUp!$B$56,SetUp!$B$56,Q164)</f>
        <v>7.0222830703287791</v>
      </c>
      <c r="I165" s="57">
        <f t="shared" si="63"/>
        <v>2.1255801577404707</v>
      </c>
      <c r="J165" s="57">
        <f>MIN(F165,H165,(1-EXP(-SetUp!$B$52*H165/SetUp!$B$56))*F165)</f>
        <v>1.9713040349958928</v>
      </c>
      <c r="K165" s="57">
        <f t="shared" si="50"/>
        <v>5.0509790353328867</v>
      </c>
      <c r="L165" s="57">
        <f>IF(I165&lt;=0,0,MIN(SetUp!$B$50*I165^SetUp!$B$55,I165))</f>
        <v>7.1915967897302646E-2</v>
      </c>
      <c r="M165" s="57">
        <f t="shared" si="51"/>
        <v>2.0536641898431682</v>
      </c>
      <c r="N165" s="57">
        <f>IF(SetUp!$B$62=0,X165,(B165-E165)*(1-(H165/SetUp!$B$66/SetUp!$B$56)))</f>
        <v>0</v>
      </c>
      <c r="O165" s="57">
        <f>K165*SetUp!$B$65</f>
        <v>0</v>
      </c>
      <c r="P165" s="57">
        <f>MIN(SetUp!$B$54*L165^SetUp!$B$51,L165)</f>
        <v>3.8600750822257279E-2</v>
      </c>
      <c r="Q165" s="57">
        <f t="shared" si="52"/>
        <v>5.0509790353328867</v>
      </c>
      <c r="R165" s="57">
        <f>IF((H165+N165-O165)&gt;SetUp!$B$56,T164+H165+N165-O165-SetUp!$B$56,T164)</f>
        <v>0</v>
      </c>
      <c r="S165" s="57">
        <f>R165*SetUp!$B$65</f>
        <v>0</v>
      </c>
      <c r="T165" s="57">
        <f>IF((R165-S165)&lt;SetUp!$B$53,R165-S165,SetUp!$B$53)</f>
        <v>0</v>
      </c>
      <c r="U165" s="57">
        <f t="shared" si="53"/>
        <v>2.0536641898431682</v>
      </c>
      <c r="V165" s="57">
        <f>(L165-P165)/1000*SetUp!$B$13*1000000/SetUp!$B$48</f>
        <v>1.8948923562544524</v>
      </c>
      <c r="W165" s="57">
        <f t="shared" si="64"/>
        <v>6.106226635438361E-16</v>
      </c>
      <c r="X165" s="57">
        <f>MAX((SetUp!$B$56*(1-($H165/SetUp!$B$56)^2)*TANH(($B165-$D165)/SetUp!$B$56))/(1+$H165/SetUp!$B$56*TANH(($B165-$D165)/SetUp!$B$56)),0)</f>
        <v>0</v>
      </c>
      <c r="AK165" s="65">
        <v>134</v>
      </c>
      <c r="AL165" s="66">
        <f t="shared" si="65"/>
        <v>70.140333333333345</v>
      </c>
      <c r="AM165" s="66">
        <f t="shared" si="66"/>
        <v>41.746591610724757</v>
      </c>
      <c r="AN165" s="67">
        <f t="shared" si="67"/>
        <v>-0.40481332741421128</v>
      </c>
      <c r="AP165" s="64">
        <v>26827</v>
      </c>
      <c r="AQ165" s="55">
        <v>6</v>
      </c>
      <c r="AR165" s="55">
        <v>164</v>
      </c>
      <c r="AS165" s="66">
        <f t="shared" si="54"/>
        <v>1.42</v>
      </c>
      <c r="AT165" s="66">
        <f t="shared" si="55"/>
        <v>1.8948923562544524</v>
      </c>
      <c r="AU165" s="55" t="str">
        <f>IF(OR($AP165&lt;SetUp!$B$97,$AP165&gt;SetUp!$B$98),"Não","Sim")</f>
        <v>Sim</v>
      </c>
      <c r="AV165" s="68">
        <f t="shared" si="56"/>
        <v>1.1916375287812984</v>
      </c>
      <c r="AW165" s="68">
        <f t="shared" si="57"/>
        <v>1.3765508912693538</v>
      </c>
      <c r="AX165" s="68">
        <f t="shared" si="58"/>
        <v>0.15228834438305647</v>
      </c>
      <c r="AY165" s="68">
        <f t="shared" si="59"/>
        <v>0.27758454390170456</v>
      </c>
      <c r="AZ165" s="68">
        <f t="shared" si="60"/>
        <v>0.47489235625445247</v>
      </c>
      <c r="BA165" s="68">
        <f t="shared" si="61"/>
        <v>0.18491336248805545</v>
      </c>
      <c r="BB165" s="68">
        <f t="shared" si="62"/>
        <v>0.12529619951864809</v>
      </c>
    </row>
    <row r="166" spans="1:54" x14ac:dyDescent="0.3">
      <c r="A166" s="64">
        <v>26828</v>
      </c>
      <c r="B166" s="57">
        <v>0.10199999999999999</v>
      </c>
      <c r="C166" s="57">
        <v>1.42</v>
      </c>
      <c r="D166" s="57">
        <v>3.4009999999999998</v>
      </c>
      <c r="E166" s="57">
        <f t="shared" si="47"/>
        <v>0.10199999999999999</v>
      </c>
      <c r="F166" s="57">
        <f t="shared" si="48"/>
        <v>3.2989999999999999</v>
      </c>
      <c r="G166" s="57">
        <f t="shared" si="49"/>
        <v>0</v>
      </c>
      <c r="H166" s="57">
        <f>IF(Q165&gt;SetUp!$B$56,SetUp!$B$56,Q165)</f>
        <v>5.0509790353328867</v>
      </c>
      <c r="I166" s="57">
        <f t="shared" si="63"/>
        <v>2.0536641898431682</v>
      </c>
      <c r="J166" s="57">
        <f>MIN(F166,H166,(1-EXP(-SetUp!$B$52*H166/SetUp!$B$56))*F166)</f>
        <v>1.8005909409040313</v>
      </c>
      <c r="K166" s="57">
        <f t="shared" si="50"/>
        <v>3.2503880944288555</v>
      </c>
      <c r="L166" s="57">
        <f>IF(I166&lt;=0,0,MIN(SetUp!$B$50*I166^SetUp!$B$55,I166))</f>
        <v>6.7906586730027738E-2</v>
      </c>
      <c r="M166" s="57">
        <f t="shared" si="51"/>
        <v>1.9857576031131405</v>
      </c>
      <c r="N166" s="57">
        <f>IF(SetUp!$B$62=0,X166,(B166-E166)*(1-(H166/SetUp!$B$66/SetUp!$B$56)))</f>
        <v>0</v>
      </c>
      <c r="O166" s="57">
        <f>K166*SetUp!$B$65</f>
        <v>0</v>
      </c>
      <c r="P166" s="57">
        <f>MIN(SetUp!$B$54*L166^SetUp!$B$51,L166)</f>
        <v>3.6484311002369575E-2</v>
      </c>
      <c r="Q166" s="57">
        <f t="shared" si="52"/>
        <v>3.2503880944288555</v>
      </c>
      <c r="R166" s="57">
        <f>IF((H166+N166-O166)&gt;SetUp!$B$56,T165+H166+N166-O166-SetUp!$B$56,T165)</f>
        <v>0</v>
      </c>
      <c r="S166" s="57">
        <f>R166*SetUp!$B$65</f>
        <v>0</v>
      </c>
      <c r="T166" s="57">
        <f>IF((R166-S166)&lt;SetUp!$B$53,R166-S166,SetUp!$B$53)</f>
        <v>0</v>
      </c>
      <c r="U166" s="57">
        <f t="shared" si="53"/>
        <v>1.9857576031131405</v>
      </c>
      <c r="V166" s="57">
        <f>(L166-P166)/1000*SetUp!$B$13*1000000/SetUp!$B$48</f>
        <v>1.7872262383383608</v>
      </c>
      <c r="W166" s="57">
        <f t="shared" si="64"/>
        <v>2.6367796834847468E-16</v>
      </c>
      <c r="X166" s="57">
        <f>MAX((SetUp!$B$56*(1-($H166/SetUp!$B$56)^2)*TANH(($B166-$D166)/SetUp!$B$56))/(1+$H166/SetUp!$B$56*TANH(($B166-$D166)/SetUp!$B$56)),0)</f>
        <v>0</v>
      </c>
      <c r="AK166" s="65">
        <v>135</v>
      </c>
      <c r="AL166" s="66">
        <f t="shared" si="65"/>
        <v>24.708000000000002</v>
      </c>
      <c r="AM166" s="66">
        <f t="shared" si="66"/>
        <v>33.493523537444098</v>
      </c>
      <c r="AN166" s="67">
        <f t="shared" si="67"/>
        <v>0.35557404635923973</v>
      </c>
      <c r="AP166" s="64">
        <v>26828</v>
      </c>
      <c r="AQ166" s="55">
        <v>6</v>
      </c>
      <c r="AR166" s="55">
        <v>165</v>
      </c>
      <c r="AS166" s="66">
        <f t="shared" si="54"/>
        <v>1.42</v>
      </c>
      <c r="AT166" s="66">
        <f t="shared" si="55"/>
        <v>1.7872262383383608</v>
      </c>
      <c r="AU166" s="55" t="str">
        <f>IF(OR($AP166&lt;SetUp!$B$97,$AP166&gt;SetUp!$B$98),"Não","Sim")</f>
        <v>Sim</v>
      </c>
      <c r="AV166" s="68">
        <f t="shared" si="56"/>
        <v>1.1916375287812984</v>
      </c>
      <c r="AW166" s="68">
        <f t="shared" si="57"/>
        <v>1.3368718107351807</v>
      </c>
      <c r="AX166" s="68">
        <f t="shared" si="58"/>
        <v>0.15228834438305647</v>
      </c>
      <c r="AY166" s="68">
        <f t="shared" si="59"/>
        <v>0.25217953171262469</v>
      </c>
      <c r="AZ166" s="68">
        <f t="shared" si="60"/>
        <v>0.36722623833836088</v>
      </c>
      <c r="BA166" s="68">
        <f t="shared" si="61"/>
        <v>0.14523428195388233</v>
      </c>
      <c r="BB166" s="68">
        <f t="shared" si="62"/>
        <v>9.9891187329568226E-2</v>
      </c>
    </row>
    <row r="167" spans="1:54" x14ac:dyDescent="0.3">
      <c r="A167" s="64">
        <v>26829</v>
      </c>
      <c r="B167" s="57">
        <v>2.1960000000000002</v>
      </c>
      <c r="C167" s="57">
        <v>1.3140000000000001</v>
      </c>
      <c r="D167" s="57">
        <v>3.4009999999999998</v>
      </c>
      <c r="E167" s="57">
        <f t="shared" si="47"/>
        <v>2.1960000000000002</v>
      </c>
      <c r="F167" s="57">
        <f t="shared" si="48"/>
        <v>1.2049999999999996</v>
      </c>
      <c r="G167" s="57">
        <f t="shared" si="49"/>
        <v>0</v>
      </c>
      <c r="H167" s="57">
        <f>IF(Q166&gt;SetUp!$B$56,SetUp!$B$56,Q166)</f>
        <v>3.2503880944288555</v>
      </c>
      <c r="I167" s="57">
        <f t="shared" si="63"/>
        <v>1.9857576031131405</v>
      </c>
      <c r="J167" s="57">
        <f>MIN(F167,H167,(1-EXP(-SetUp!$B$52*H167/SetUp!$B$56))*F167)</f>
        <v>0.47986219970206101</v>
      </c>
      <c r="K167" s="57">
        <f t="shared" si="50"/>
        <v>2.7705258947267946</v>
      </c>
      <c r="L167" s="57">
        <f>IF(I167&lt;=0,0,MIN(SetUp!$B$50*I167^SetUp!$B$55,I167))</f>
        <v>6.4205649136435658E-2</v>
      </c>
      <c r="M167" s="57">
        <f t="shared" si="51"/>
        <v>1.921551953976705</v>
      </c>
      <c r="N167" s="57">
        <f>IF(SetUp!$B$62=0,X167,(B167-E167)*(1-(H167/SetUp!$B$66/SetUp!$B$56)))</f>
        <v>0</v>
      </c>
      <c r="O167" s="57">
        <f>K167*SetUp!$B$65</f>
        <v>0</v>
      </c>
      <c r="P167" s="57">
        <f>MIN(SetUp!$B$54*L167^SetUp!$B$51,L167)</f>
        <v>3.4528804034619158E-2</v>
      </c>
      <c r="Q167" s="57">
        <f t="shared" si="52"/>
        <v>2.7705258947267946</v>
      </c>
      <c r="R167" s="57">
        <f>IF((H167+N167-O167)&gt;SetUp!$B$56,T166+H167+N167-O167-SetUp!$B$56,T166)</f>
        <v>0</v>
      </c>
      <c r="S167" s="57">
        <f>R167*SetUp!$B$65</f>
        <v>0</v>
      </c>
      <c r="T167" s="57">
        <f>IF((R167-S167)&lt;SetUp!$B$53,R167-S167,SetUp!$B$53)</f>
        <v>0</v>
      </c>
      <c r="U167" s="57">
        <f t="shared" si="53"/>
        <v>1.921551953976705</v>
      </c>
      <c r="V167" s="57">
        <f>(L167-P167)/1000*SetUp!$B$13*1000000/SetUp!$B$48</f>
        <v>1.6879501884831376</v>
      </c>
      <c r="W167" s="57">
        <f t="shared" si="64"/>
        <v>6.5225602696727947E-16</v>
      </c>
      <c r="X167" s="57">
        <f>MAX((SetUp!$B$56*(1-($H167/SetUp!$B$56)^2)*TANH(($B167-$D167)/SetUp!$B$56))/(1+$H167/SetUp!$B$56*TANH(($B167-$D167)/SetUp!$B$56)),0)</f>
        <v>0</v>
      </c>
      <c r="AK167" s="65">
        <v>136</v>
      </c>
      <c r="AL167" s="66">
        <f t="shared" si="65"/>
        <v>26.057999999999996</v>
      </c>
      <c r="AM167" s="66">
        <f t="shared" si="66"/>
        <v>27.413609889434863</v>
      </c>
      <c r="AN167" s="67">
        <f t="shared" si="67"/>
        <v>5.2022791059746207E-2</v>
      </c>
      <c r="AP167" s="64">
        <v>26829</v>
      </c>
      <c r="AQ167" s="55">
        <v>6</v>
      </c>
      <c r="AR167" s="55">
        <v>166</v>
      </c>
      <c r="AS167" s="66">
        <f t="shared" si="54"/>
        <v>1.3140000000000001</v>
      </c>
      <c r="AT167" s="66">
        <f t="shared" si="55"/>
        <v>1.6879501884831376</v>
      </c>
      <c r="AU167" s="55" t="str">
        <f>IF(OR($AP167&lt;SetUp!$B$97,$AP167&gt;SetUp!$B$98),"Não","Sim")</f>
        <v>Sim</v>
      </c>
      <c r="AV167" s="68">
        <f t="shared" si="56"/>
        <v>1.1462983904725681</v>
      </c>
      <c r="AW167" s="68">
        <f t="shared" si="57"/>
        <v>1.2992113717494693</v>
      </c>
      <c r="AX167" s="68">
        <f t="shared" si="58"/>
        <v>0.11859536522376199</v>
      </c>
      <c r="AY167" s="68">
        <f t="shared" si="59"/>
        <v>0.22735962642109414</v>
      </c>
      <c r="AZ167" s="68">
        <f t="shared" si="60"/>
        <v>0.37395018848313755</v>
      </c>
      <c r="BA167" s="68">
        <f t="shared" si="61"/>
        <v>0.15291298127690123</v>
      </c>
      <c r="BB167" s="68">
        <f t="shared" si="62"/>
        <v>0.10876426119733215</v>
      </c>
    </row>
    <row r="168" spans="1:54" x14ac:dyDescent="0.3">
      <c r="A168" s="64">
        <v>26830</v>
      </c>
      <c r="B168" s="57">
        <v>2.8439999999999999</v>
      </c>
      <c r="C168" s="57">
        <v>1.1579999999999999</v>
      </c>
      <c r="D168" s="57">
        <v>3.4009999999999998</v>
      </c>
      <c r="E168" s="57">
        <f t="shared" si="47"/>
        <v>2.8439999999999999</v>
      </c>
      <c r="F168" s="57">
        <f t="shared" si="48"/>
        <v>0.55699999999999994</v>
      </c>
      <c r="G168" s="57">
        <f t="shared" si="49"/>
        <v>0</v>
      </c>
      <c r="H168" s="57">
        <f>IF(Q167&gt;SetUp!$B$56,SetUp!$B$56,Q167)</f>
        <v>2.7705258947267946</v>
      </c>
      <c r="I168" s="57">
        <f t="shared" si="63"/>
        <v>1.921551953976705</v>
      </c>
      <c r="J168" s="57">
        <f>MIN(F168,H168,(1-EXP(-SetUp!$B$52*H168/SetUp!$B$56))*F168)</f>
        <v>0.1957137541681073</v>
      </c>
      <c r="K168" s="57">
        <f t="shared" si="50"/>
        <v>2.5748121405586875</v>
      </c>
      <c r="L168" s="57">
        <f>IF(I168&lt;=0,0,MIN(SetUp!$B$50*I168^SetUp!$B$55,I168))</f>
        <v>6.0783131345203176E-2</v>
      </c>
      <c r="M168" s="57">
        <f t="shared" si="51"/>
        <v>1.8607688226315018</v>
      </c>
      <c r="N168" s="57">
        <f>IF(SetUp!$B$62=0,X168,(B168-E168)*(1-(H168/SetUp!$B$66/SetUp!$B$56)))</f>
        <v>0</v>
      </c>
      <c r="O168" s="57">
        <f>K168*SetUp!$B$65</f>
        <v>0</v>
      </c>
      <c r="P168" s="57">
        <f>MIN(SetUp!$B$54*L168^SetUp!$B$51,L168)</f>
        <v>3.27187031211763E-2</v>
      </c>
      <c r="Q168" s="57">
        <f t="shared" si="52"/>
        <v>2.5748121405586875</v>
      </c>
      <c r="R168" s="57">
        <f>IF((H168+N168-O168)&gt;SetUp!$B$56,T167+H168+N168-O168-SetUp!$B$56,T167)</f>
        <v>0</v>
      </c>
      <c r="S168" s="57">
        <f>R168*SetUp!$B$65</f>
        <v>0</v>
      </c>
      <c r="T168" s="57">
        <f>IF((R168-S168)&lt;SetUp!$B$53,R168-S168,SetUp!$B$53)</f>
        <v>0</v>
      </c>
      <c r="U168" s="57">
        <f t="shared" si="53"/>
        <v>1.8607688226315018</v>
      </c>
      <c r="V168" s="57">
        <f>(L168-P168)/1000*SetUp!$B$13*1000000/SetUp!$B$48</f>
        <v>1.5962396524257925</v>
      </c>
      <c r="W168" s="57">
        <f t="shared" si="64"/>
        <v>0</v>
      </c>
      <c r="X168" s="57">
        <f>MAX((SetUp!$B$56*(1-($H168/SetUp!$B$56)^2)*TANH(($B168-$D168)/SetUp!$B$56))/(1+$H168/SetUp!$B$56*TANH(($B168-$D168)/SetUp!$B$56)),0)</f>
        <v>0</v>
      </c>
      <c r="AK168" s="65">
        <v>137</v>
      </c>
      <c r="AL168" s="66">
        <f t="shared" si="65"/>
        <v>20.425666666666668</v>
      </c>
      <c r="AM168" s="66">
        <f t="shared" si="66"/>
        <v>22.831813498051812</v>
      </c>
      <c r="AN168" s="67">
        <f t="shared" si="67"/>
        <v>0.11780016146605464</v>
      </c>
      <c r="AP168" s="64">
        <v>26830</v>
      </c>
      <c r="AQ168" s="55">
        <v>6</v>
      </c>
      <c r="AR168" s="55">
        <v>167</v>
      </c>
      <c r="AS168" s="66">
        <f t="shared" si="54"/>
        <v>1.1579999999999999</v>
      </c>
      <c r="AT168" s="66">
        <f t="shared" si="55"/>
        <v>1.5962396524257925</v>
      </c>
      <c r="AU168" s="55" t="str">
        <f>IF(OR($AP168&lt;SetUp!$B$97,$AP168&gt;SetUp!$B$98),"Não","Sim")</f>
        <v>Sim</v>
      </c>
      <c r="AV168" s="68">
        <f t="shared" si="56"/>
        <v>1.0761040841851683</v>
      </c>
      <c r="AW168" s="68">
        <f t="shared" si="57"/>
        <v>1.2634237818031575</v>
      </c>
      <c r="AX168" s="68">
        <f t="shared" si="58"/>
        <v>6.3708559391417369E-2</v>
      </c>
      <c r="AY168" s="68">
        <f t="shared" si="59"/>
        <v>0.20309809498004169</v>
      </c>
      <c r="AZ168" s="68">
        <f t="shared" si="60"/>
        <v>0.43823965242579255</v>
      </c>
      <c r="BA168" s="68">
        <f t="shared" si="61"/>
        <v>0.18731969761798917</v>
      </c>
      <c r="BB168" s="68">
        <f t="shared" si="62"/>
        <v>0.13938953558862432</v>
      </c>
    </row>
    <row r="169" spans="1:54" x14ac:dyDescent="0.3">
      <c r="A169" s="64">
        <v>26831</v>
      </c>
      <c r="B169" s="57">
        <v>1.1419999999999999</v>
      </c>
      <c r="C169" s="57">
        <v>1.1579999999999999</v>
      </c>
      <c r="D169" s="57">
        <v>3.4009999999999998</v>
      </c>
      <c r="E169" s="57">
        <f t="shared" si="47"/>
        <v>1.1419999999999999</v>
      </c>
      <c r="F169" s="57">
        <f t="shared" si="48"/>
        <v>2.2589999999999999</v>
      </c>
      <c r="G169" s="57">
        <f t="shared" si="49"/>
        <v>0</v>
      </c>
      <c r="H169" s="57">
        <f>IF(Q168&gt;SetUp!$B$56,SetUp!$B$56,Q168)</f>
        <v>2.5748121405586875</v>
      </c>
      <c r="I169" s="57">
        <f t="shared" si="63"/>
        <v>1.8607688226315018</v>
      </c>
      <c r="J169" s="57">
        <f>MIN(F169,H169,(1-EXP(-SetUp!$B$52*H169/SetUp!$B$56))*F169)</f>
        <v>0.748247546141108</v>
      </c>
      <c r="K169" s="57">
        <f t="shared" si="50"/>
        <v>1.8265645944175795</v>
      </c>
      <c r="L169" s="57">
        <f>IF(I169&lt;=0,0,MIN(SetUp!$B$50*I169^SetUp!$B$55,I169))</f>
        <v>5.7612521834748361E-2</v>
      </c>
      <c r="M169" s="57">
        <f t="shared" si="51"/>
        <v>1.8031563007967535</v>
      </c>
      <c r="N169" s="57">
        <f>IF(SetUp!$B$62=0,X169,(B169-E169)*(1-(H169/SetUp!$B$66/SetUp!$B$56)))</f>
        <v>0</v>
      </c>
      <c r="O169" s="57">
        <f>K169*SetUp!$B$65</f>
        <v>0</v>
      </c>
      <c r="P169" s="57">
        <f>MIN(SetUp!$B$54*L169^SetUp!$B$51,L169)</f>
        <v>3.1040284958980608E-2</v>
      </c>
      <c r="Q169" s="57">
        <f t="shared" si="52"/>
        <v>1.8265645944175795</v>
      </c>
      <c r="R169" s="57">
        <f>IF((H169+N169-O169)&gt;SetUp!$B$56,T168+H169+N169-O169-SetUp!$B$56,T168)</f>
        <v>0</v>
      </c>
      <c r="S169" s="57">
        <f>R169*SetUp!$B$65</f>
        <v>0</v>
      </c>
      <c r="T169" s="57">
        <f>IF((R169-S169)&lt;SetUp!$B$53,R169-S169,SetUp!$B$53)</f>
        <v>0</v>
      </c>
      <c r="U169" s="57">
        <f t="shared" si="53"/>
        <v>1.8031563007967535</v>
      </c>
      <c r="V169" s="57">
        <f>(L169-P169)/1000*SetUp!$B$13*1000000/SetUp!$B$48</f>
        <v>1.5113672659269752</v>
      </c>
      <c r="W169" s="57">
        <f t="shared" si="64"/>
        <v>-1.5959455978986625E-16</v>
      </c>
      <c r="X169" s="57">
        <f>MAX((SetUp!$B$56*(1-($H169/SetUp!$B$56)^2)*TANH(($B169-$D169)/SetUp!$B$56))/(1+$H169/SetUp!$B$56*TANH(($B169-$D169)/SetUp!$B$56)),0)</f>
        <v>0</v>
      </c>
      <c r="AK169" s="65">
        <v>138</v>
      </c>
      <c r="AL169" s="66">
        <f t="shared" si="65"/>
        <v>18.655666666666665</v>
      </c>
      <c r="AM169" s="66">
        <f t="shared" si="66"/>
        <v>21.474154713337924</v>
      </c>
      <c r="AN169" s="67">
        <f t="shared" si="67"/>
        <v>0.1510794600391977</v>
      </c>
      <c r="AP169" s="64">
        <v>26831</v>
      </c>
      <c r="AQ169" s="55">
        <v>6</v>
      </c>
      <c r="AR169" s="55">
        <v>168</v>
      </c>
      <c r="AS169" s="66">
        <f t="shared" si="54"/>
        <v>1.1579999999999999</v>
      </c>
      <c r="AT169" s="66">
        <f t="shared" si="55"/>
        <v>1.5113672659269752</v>
      </c>
      <c r="AU169" s="55" t="str">
        <f>IF(OR($AP169&lt;SetUp!$B$97,$AP169&gt;SetUp!$B$98),"Não","Sim")</f>
        <v>Sim</v>
      </c>
      <c r="AV169" s="68">
        <f t="shared" si="56"/>
        <v>1.0761040841851683</v>
      </c>
      <c r="AW169" s="68">
        <f t="shared" si="57"/>
        <v>1.2293767794809594</v>
      </c>
      <c r="AX169" s="68">
        <f t="shared" si="58"/>
        <v>6.3708559391417369E-2</v>
      </c>
      <c r="AY169" s="68">
        <f t="shared" si="59"/>
        <v>0.17937001178063491</v>
      </c>
      <c r="AZ169" s="68">
        <f t="shared" si="60"/>
        <v>0.35336726592697532</v>
      </c>
      <c r="BA169" s="68">
        <f t="shared" si="61"/>
        <v>0.15327269529579102</v>
      </c>
      <c r="BB169" s="68">
        <f t="shared" si="62"/>
        <v>0.11566145238921755</v>
      </c>
    </row>
    <row r="170" spans="1:54" x14ac:dyDescent="0.3">
      <c r="A170" s="64">
        <v>26832</v>
      </c>
      <c r="B170" s="57">
        <v>0.40400000000000003</v>
      </c>
      <c r="C170" s="57">
        <v>1.1579999999999999</v>
      </c>
      <c r="D170" s="57">
        <v>3.4009999999999998</v>
      </c>
      <c r="E170" s="57">
        <f t="shared" si="47"/>
        <v>0.40400000000000003</v>
      </c>
      <c r="F170" s="57">
        <f t="shared" si="48"/>
        <v>2.9969999999999999</v>
      </c>
      <c r="G170" s="57">
        <f t="shared" si="49"/>
        <v>0</v>
      </c>
      <c r="H170" s="57">
        <f>IF(Q169&gt;SetUp!$B$56,SetUp!$B$56,Q169)</f>
        <v>1.8265645944175795</v>
      </c>
      <c r="I170" s="57">
        <f t="shared" si="63"/>
        <v>1.8031563007967535</v>
      </c>
      <c r="J170" s="57">
        <f>MIN(F170,H170,(1-EXP(-SetUp!$B$52*H170/SetUp!$B$56))*F170)</f>
        <v>0.74411623150969264</v>
      </c>
      <c r="K170" s="57">
        <f t="shared" si="50"/>
        <v>1.0824483629078867</v>
      </c>
      <c r="L170" s="57">
        <f>IF(I170&lt;=0,0,MIN(SetUp!$B$50*I170^SetUp!$B$55,I170))</f>
        <v>5.4670344095451004E-2</v>
      </c>
      <c r="M170" s="57">
        <f t="shared" si="51"/>
        <v>1.7484859567013025</v>
      </c>
      <c r="N170" s="57">
        <f>IF(SetUp!$B$62=0,X170,(B170-E170)*(1-(H170/SetUp!$B$66/SetUp!$B$56)))</f>
        <v>0</v>
      </c>
      <c r="O170" s="57">
        <f>K170*SetUp!$B$65</f>
        <v>0</v>
      </c>
      <c r="P170" s="57">
        <f>MIN(SetUp!$B$54*L170^SetUp!$B$51,L170)</f>
        <v>2.9481386124405103E-2</v>
      </c>
      <c r="Q170" s="57">
        <f t="shared" si="52"/>
        <v>1.0824483629078867</v>
      </c>
      <c r="R170" s="57">
        <f>IF((H170+N170-O170)&gt;SetUp!$B$56,T169+H170+N170-O170-SetUp!$B$56,T169)</f>
        <v>0</v>
      </c>
      <c r="S170" s="57">
        <f>R170*SetUp!$B$65</f>
        <v>0</v>
      </c>
      <c r="T170" s="57">
        <f>IF((R170-S170)&lt;SetUp!$B$53,R170-S170,SetUp!$B$53)</f>
        <v>0</v>
      </c>
      <c r="U170" s="57">
        <f t="shared" si="53"/>
        <v>1.7484859567013025</v>
      </c>
      <c r="V170" s="57">
        <f>(L170-P170)/1000*SetUp!$B$13*1000000/SetUp!$B$48</f>
        <v>1.4326895668676816</v>
      </c>
      <c r="W170" s="57">
        <f t="shared" si="64"/>
        <v>-4.5796699765787707E-16</v>
      </c>
      <c r="X170" s="57">
        <f>MAX((SetUp!$B$56*(1-($H170/SetUp!$B$56)^2)*TANH(($B170-$D170)/SetUp!$B$56))/(1+$H170/SetUp!$B$56*TANH(($B170-$D170)/SetUp!$B$56)),0)</f>
        <v>0</v>
      </c>
      <c r="AK170" s="65">
        <v>139</v>
      </c>
      <c r="AL170" s="66">
        <f t="shared" si="65"/>
        <v>16.980666666666664</v>
      </c>
      <c r="AM170" s="66">
        <f t="shared" si="66"/>
        <v>18.384843816196579</v>
      </c>
      <c r="AN170" s="67">
        <f t="shared" si="67"/>
        <v>8.2692698531462133E-2</v>
      </c>
      <c r="AP170" s="64">
        <v>26832</v>
      </c>
      <c r="AQ170" s="55">
        <v>6</v>
      </c>
      <c r="AR170" s="55">
        <v>169</v>
      </c>
      <c r="AS170" s="66">
        <f t="shared" si="54"/>
        <v>1.1579999999999999</v>
      </c>
      <c r="AT170" s="66">
        <f t="shared" si="55"/>
        <v>1.4326895668676816</v>
      </c>
      <c r="AU170" s="55" t="str">
        <f>IF(OR($AP170&lt;SetUp!$B$97,$AP170&gt;SetUp!$B$98),"Não","Sim")</f>
        <v>Sim</v>
      </c>
      <c r="AV170" s="68">
        <f t="shared" si="56"/>
        <v>1.0761040841851683</v>
      </c>
      <c r="AW170" s="68">
        <f t="shared" si="57"/>
        <v>1.1969501104338818</v>
      </c>
      <c r="AX170" s="68">
        <f t="shared" si="58"/>
        <v>6.3708559391417369E-2</v>
      </c>
      <c r="AY170" s="68">
        <f t="shared" si="59"/>
        <v>0.15615209828181881</v>
      </c>
      <c r="AZ170" s="68">
        <f t="shared" si="60"/>
        <v>0.27468956686768164</v>
      </c>
      <c r="BA170" s="68">
        <f t="shared" si="61"/>
        <v>0.12084602624871343</v>
      </c>
      <c r="BB170" s="68">
        <f t="shared" si="62"/>
        <v>9.2443538890401439E-2</v>
      </c>
    </row>
    <row r="171" spans="1:54" x14ac:dyDescent="0.3">
      <c r="A171" s="64">
        <v>26833</v>
      </c>
      <c r="B171" s="57">
        <v>1.373</v>
      </c>
      <c r="C171" s="57">
        <v>1.1120000000000001</v>
      </c>
      <c r="D171" s="57">
        <v>3.4009999999999998</v>
      </c>
      <c r="E171" s="57">
        <f t="shared" si="47"/>
        <v>1.373</v>
      </c>
      <c r="F171" s="57">
        <f t="shared" si="48"/>
        <v>2.0279999999999996</v>
      </c>
      <c r="G171" s="57">
        <f t="shared" si="49"/>
        <v>0</v>
      </c>
      <c r="H171" s="57">
        <f>IF(Q170&gt;SetUp!$B$56,SetUp!$B$56,Q170)</f>
        <v>1.0824483629078867</v>
      </c>
      <c r="I171" s="57">
        <f t="shared" si="63"/>
        <v>1.7484859567013025</v>
      </c>
      <c r="J171" s="57">
        <f>MIN(F171,H171,(1-EXP(-SetUp!$B$52*H171/SetUp!$B$56))*F171)</f>
        <v>0.31556295398988082</v>
      </c>
      <c r="K171" s="57">
        <f t="shared" si="50"/>
        <v>0.76688540891800594</v>
      </c>
      <c r="L171" s="57">
        <f>IF(I171&lt;=0,0,MIN(SetUp!$B$50*I171^SetUp!$B$55,I171))</f>
        <v>5.1935752912042367E-2</v>
      </c>
      <c r="M171" s="57">
        <f t="shared" si="51"/>
        <v>1.6965502037892601</v>
      </c>
      <c r="N171" s="57">
        <f>IF(SetUp!$B$62=0,X171,(B171-E171)*(1-(H171/SetUp!$B$66/SetUp!$B$56)))</f>
        <v>0</v>
      </c>
      <c r="O171" s="57">
        <f>K171*SetUp!$B$65</f>
        <v>0</v>
      </c>
      <c r="P171" s="57">
        <f>MIN(SetUp!$B$54*L171^SetUp!$B$51,L171)</f>
        <v>2.8031196800269019E-2</v>
      </c>
      <c r="Q171" s="57">
        <f t="shared" si="52"/>
        <v>0.76688540891800594</v>
      </c>
      <c r="R171" s="57">
        <f>IF((H171+N171-O171)&gt;SetUp!$B$56,T170+H171+N171-O171-SetUp!$B$56,T170)</f>
        <v>0</v>
      </c>
      <c r="S171" s="57">
        <f>R171*SetUp!$B$65</f>
        <v>0</v>
      </c>
      <c r="T171" s="57">
        <f>IF((R171-S171)&lt;SetUp!$B$53,R171-S171,SetUp!$B$53)</f>
        <v>0</v>
      </c>
      <c r="U171" s="57">
        <f t="shared" si="53"/>
        <v>1.6965502037892601</v>
      </c>
      <c r="V171" s="57">
        <f>(L171-P171)/1000*SetUp!$B$13*1000000/SetUp!$B$48</f>
        <v>1.3596357650565685</v>
      </c>
      <c r="W171" s="57">
        <f t="shared" si="64"/>
        <v>-1.3183898417423734E-16</v>
      </c>
      <c r="X171" s="57">
        <f>MAX((SetUp!$B$56*(1-($H171/SetUp!$B$56)^2)*TANH(($B171-$D171)/SetUp!$B$56))/(1+$H171/SetUp!$B$56*TANH(($B171-$D171)/SetUp!$B$56)),0)</f>
        <v>0</v>
      </c>
      <c r="AK171" s="65">
        <v>140</v>
      </c>
      <c r="AL171" s="66">
        <f t="shared" si="65"/>
        <v>18.634</v>
      </c>
      <c r="AM171" s="66">
        <f t="shared" si="66"/>
        <v>15.847893886142076</v>
      </c>
      <c r="AN171" s="67">
        <f t="shared" si="67"/>
        <v>-0.14951734001598821</v>
      </c>
      <c r="AP171" s="64">
        <v>26833</v>
      </c>
      <c r="AQ171" s="55">
        <v>6</v>
      </c>
      <c r="AR171" s="55">
        <v>170</v>
      </c>
      <c r="AS171" s="66">
        <f t="shared" si="54"/>
        <v>1.1120000000000001</v>
      </c>
      <c r="AT171" s="66">
        <f t="shared" si="55"/>
        <v>1.3596357650565685</v>
      </c>
      <c r="AU171" s="55" t="str">
        <f>IF(OR($AP171&lt;SetUp!$B$97,$AP171&gt;SetUp!$B$98),"Não","Sim")</f>
        <v>Sim</v>
      </c>
      <c r="AV171" s="68">
        <f t="shared" si="56"/>
        <v>1.0545141061171255</v>
      </c>
      <c r="AW171" s="68">
        <f t="shared" si="57"/>
        <v>1.1660342040680318</v>
      </c>
      <c r="AX171" s="68">
        <f t="shared" si="58"/>
        <v>4.6104787246038705E-2</v>
      </c>
      <c r="AY171" s="68">
        <f t="shared" si="59"/>
        <v>0.1334225801258056</v>
      </c>
      <c r="AZ171" s="68">
        <f t="shared" si="60"/>
        <v>0.24763576505656837</v>
      </c>
      <c r="BA171" s="68">
        <f t="shared" si="61"/>
        <v>0.11152009795090634</v>
      </c>
      <c r="BB171" s="68">
        <f t="shared" si="62"/>
        <v>8.7317792879766903E-2</v>
      </c>
    </row>
    <row r="172" spans="1:54" x14ac:dyDescent="0.3">
      <c r="A172" s="64">
        <v>26834</v>
      </c>
      <c r="B172" s="57">
        <v>0.46700000000000003</v>
      </c>
      <c r="C172" s="57">
        <v>1.1120000000000001</v>
      </c>
      <c r="D172" s="57">
        <v>3.4009999999999998</v>
      </c>
      <c r="E172" s="57">
        <f t="shared" si="47"/>
        <v>0.46700000000000003</v>
      </c>
      <c r="F172" s="57">
        <f t="shared" si="48"/>
        <v>2.9339999999999997</v>
      </c>
      <c r="G172" s="57">
        <f t="shared" si="49"/>
        <v>0</v>
      </c>
      <c r="H172" s="57">
        <f>IF(Q171&gt;SetUp!$B$56,SetUp!$B$56,Q171)</f>
        <v>0.76688540891800594</v>
      </c>
      <c r="I172" s="57">
        <f t="shared" si="63"/>
        <v>1.6965502037892601</v>
      </c>
      <c r="J172" s="57">
        <f>MIN(F172,H172,(1-EXP(-SetUp!$B$52*H172/SetUp!$B$56))*F172)</f>
        <v>0.33132220916172594</v>
      </c>
      <c r="K172" s="57">
        <f t="shared" si="50"/>
        <v>0.43556319975628</v>
      </c>
      <c r="L172" s="57">
        <f>IF(I172&lt;=0,0,MIN(SetUp!$B$50*I172^SetUp!$B$55,I172))</f>
        <v>4.9390191554635636E-2</v>
      </c>
      <c r="M172" s="57">
        <f t="shared" si="51"/>
        <v>1.6471600122346246</v>
      </c>
      <c r="N172" s="57">
        <f>IF(SetUp!$B$62=0,X172,(B172-E172)*(1-(H172/SetUp!$B$66/SetUp!$B$56)))</f>
        <v>0</v>
      </c>
      <c r="O172" s="57">
        <f>K172*SetUp!$B$65</f>
        <v>0</v>
      </c>
      <c r="P172" s="57">
        <f>MIN(SetUp!$B$54*L172^SetUp!$B$51,L172)</f>
        <v>2.6680085467248687E-2</v>
      </c>
      <c r="Q172" s="57">
        <f t="shared" si="52"/>
        <v>0.43556319975628</v>
      </c>
      <c r="R172" s="57">
        <f>IF((H172+N172-O172)&gt;SetUp!$B$56,T171+H172+N172-O172-SetUp!$B$56,T171)</f>
        <v>0</v>
      </c>
      <c r="S172" s="57">
        <f>R172*SetUp!$B$65</f>
        <v>0</v>
      </c>
      <c r="T172" s="57">
        <f>IF((R172-S172)&lt;SetUp!$B$53,R172-S172,SetUp!$B$53)</f>
        <v>0</v>
      </c>
      <c r="U172" s="57">
        <f t="shared" si="53"/>
        <v>1.6471600122346246</v>
      </c>
      <c r="V172" s="57">
        <f>(L172-P172)/1000*SetUp!$B$13*1000000/SetUp!$B$48</f>
        <v>1.2916982151964151</v>
      </c>
      <c r="W172" s="57">
        <f t="shared" si="64"/>
        <v>-6.2450045135165055E-17</v>
      </c>
      <c r="X172" s="57">
        <f>MAX((SetUp!$B$56*(1-($H172/SetUp!$B$56)^2)*TANH(($B172-$D172)/SetUp!$B$56))/(1+$H172/SetUp!$B$56*TANH(($B172-$D172)/SetUp!$B$56)),0)</f>
        <v>0</v>
      </c>
      <c r="AK172" s="65">
        <v>141</v>
      </c>
      <c r="AL172" s="66">
        <f t="shared" si="65"/>
        <v>18.885999999999999</v>
      </c>
      <c r="AM172" s="66">
        <f t="shared" si="66"/>
        <v>15.753129963027616</v>
      </c>
      <c r="AN172" s="67">
        <f t="shared" si="67"/>
        <v>-0.16588319585790443</v>
      </c>
      <c r="AP172" s="64">
        <v>26834</v>
      </c>
      <c r="AQ172" s="55">
        <v>6</v>
      </c>
      <c r="AR172" s="55">
        <v>171</v>
      </c>
      <c r="AS172" s="66">
        <f t="shared" si="54"/>
        <v>1.1120000000000001</v>
      </c>
      <c r="AT172" s="66">
        <f t="shared" si="55"/>
        <v>1.2916982151964151</v>
      </c>
      <c r="AU172" s="55" t="str">
        <f>IF(OR($AP172&lt;SetUp!$B$97,$AP172&gt;SetUp!$B$98),"Não","Sim")</f>
        <v>Sim</v>
      </c>
      <c r="AV172" s="68">
        <f t="shared" si="56"/>
        <v>1.0545141061171255</v>
      </c>
      <c r="AW172" s="68">
        <f t="shared" si="57"/>
        <v>1.1365290208333507</v>
      </c>
      <c r="AX172" s="68">
        <f t="shared" si="58"/>
        <v>4.6104787246038705E-2</v>
      </c>
      <c r="AY172" s="68">
        <f t="shared" si="59"/>
        <v>0.11116105949174471</v>
      </c>
      <c r="AZ172" s="68">
        <f t="shared" si="60"/>
        <v>0.17969821519641505</v>
      </c>
      <c r="BA172" s="68">
        <f t="shared" si="61"/>
        <v>8.201491471622524E-2</v>
      </c>
      <c r="BB172" s="68">
        <f t="shared" si="62"/>
        <v>6.5056272245706009E-2</v>
      </c>
    </row>
    <row r="173" spans="1:54" x14ac:dyDescent="0.3">
      <c r="A173" s="64">
        <v>26835</v>
      </c>
      <c r="B173" s="57">
        <v>0.58599999999999997</v>
      </c>
      <c r="C173" s="57">
        <v>1.0669999999999999</v>
      </c>
      <c r="D173" s="57">
        <v>3.4009999999999998</v>
      </c>
      <c r="E173" s="57">
        <f t="shared" si="47"/>
        <v>0.58599999999999997</v>
      </c>
      <c r="F173" s="57">
        <f t="shared" si="48"/>
        <v>2.8149999999999999</v>
      </c>
      <c r="G173" s="57">
        <f t="shared" si="49"/>
        <v>0</v>
      </c>
      <c r="H173" s="57">
        <f>IF(Q172&gt;SetUp!$B$56,SetUp!$B$56,Q172)</f>
        <v>0.43556319975628</v>
      </c>
      <c r="I173" s="57">
        <f t="shared" si="63"/>
        <v>1.6471600122346246</v>
      </c>
      <c r="J173" s="57">
        <f>MIN(F173,H173,(1-EXP(-SetUp!$B$52*H173/SetUp!$B$56))*F173)</f>
        <v>0.18520601182360935</v>
      </c>
      <c r="K173" s="57">
        <f t="shared" si="50"/>
        <v>0.25035718793267064</v>
      </c>
      <c r="L173" s="57">
        <f>IF(I173&lt;=0,0,MIN(SetUp!$B$50*I173^SetUp!$B$55,I173))</f>
        <v>4.7017099642417549E-2</v>
      </c>
      <c r="M173" s="57">
        <f t="shared" si="51"/>
        <v>1.6001429125922071</v>
      </c>
      <c r="N173" s="57">
        <f>IF(SetUp!$B$62=0,X173,(B173-E173)*(1-(H173/SetUp!$B$66/SetUp!$B$56)))</f>
        <v>0</v>
      </c>
      <c r="O173" s="57">
        <f>K173*SetUp!$B$65</f>
        <v>0</v>
      </c>
      <c r="P173" s="57">
        <f>MIN(SetUp!$B$54*L173^SetUp!$B$51,L173)</f>
        <v>2.5419449378548033E-2</v>
      </c>
      <c r="Q173" s="57">
        <f t="shared" si="52"/>
        <v>0.25035718793267064</v>
      </c>
      <c r="R173" s="57">
        <f>IF((H173+N173-O173)&gt;SetUp!$B$56,T172+H173+N173-O173-SetUp!$B$56,T172)</f>
        <v>0</v>
      </c>
      <c r="S173" s="57">
        <f>R173*SetUp!$B$65</f>
        <v>0</v>
      </c>
      <c r="T173" s="57">
        <f>IF((R173-S173)&lt;SetUp!$B$53,R173-S173,SetUp!$B$53)</f>
        <v>0</v>
      </c>
      <c r="U173" s="57">
        <f t="shared" si="53"/>
        <v>1.6001429125922071</v>
      </c>
      <c r="V173" s="57">
        <f>(L173-P173)/1000*SetUp!$B$13*1000000/SetUp!$B$48</f>
        <v>1.2284243055020696</v>
      </c>
      <c r="W173" s="57">
        <f t="shared" si="64"/>
        <v>2.0122792321330962E-16</v>
      </c>
      <c r="X173" s="57">
        <f>MAX((SetUp!$B$56*(1-($H173/SetUp!$B$56)^2)*TANH(($B173-$D173)/SetUp!$B$56))/(1+$H173/SetUp!$B$56*TANH(($B173-$D173)/SetUp!$B$56)),0)</f>
        <v>0</v>
      </c>
      <c r="AK173" s="65">
        <v>142</v>
      </c>
      <c r="AL173" s="66">
        <f t="shared" si="65"/>
        <v>18.013999999999999</v>
      </c>
      <c r="AM173" s="66">
        <f t="shared" si="66"/>
        <v>16.472957384680281</v>
      </c>
      <c r="AN173" s="67">
        <f t="shared" si="67"/>
        <v>-8.554694211833673E-2</v>
      </c>
      <c r="AP173" s="64">
        <v>26835</v>
      </c>
      <c r="AQ173" s="55">
        <v>6</v>
      </c>
      <c r="AR173" s="55">
        <v>172</v>
      </c>
      <c r="AS173" s="66">
        <f t="shared" si="54"/>
        <v>1.0669999999999999</v>
      </c>
      <c r="AT173" s="66">
        <f t="shared" si="55"/>
        <v>1.2284243055020696</v>
      </c>
      <c r="AU173" s="55" t="str">
        <f>IF(OR($AP173&lt;SetUp!$B$97,$AP173&gt;SetUp!$B$98),"Não","Sim")</f>
        <v>Sim</v>
      </c>
      <c r="AV173" s="68">
        <f t="shared" si="56"/>
        <v>1.0329569206893383</v>
      </c>
      <c r="AW173" s="68">
        <f t="shared" si="57"/>
        <v>1.1083430450461038</v>
      </c>
      <c r="AX173" s="68">
        <f t="shared" si="58"/>
        <v>2.8164419424469872E-2</v>
      </c>
      <c r="AY173" s="68">
        <f t="shared" si="59"/>
        <v>8.9348400770868863E-2</v>
      </c>
      <c r="AZ173" s="68">
        <f t="shared" si="60"/>
        <v>0.16142430550206965</v>
      </c>
      <c r="BA173" s="68">
        <f t="shared" si="61"/>
        <v>7.5386124356765505E-2</v>
      </c>
      <c r="BB173" s="68">
        <f t="shared" si="62"/>
        <v>6.1183981346398991E-2</v>
      </c>
    </row>
    <row r="174" spans="1:54" x14ac:dyDescent="0.3">
      <c r="A174" s="64">
        <v>26836</v>
      </c>
      <c r="B174" s="57">
        <v>1.236</v>
      </c>
      <c r="C174" s="57">
        <v>1.0229999999999999</v>
      </c>
      <c r="D174" s="57">
        <v>3.4009999999999998</v>
      </c>
      <c r="E174" s="57">
        <f t="shared" si="47"/>
        <v>1.236</v>
      </c>
      <c r="F174" s="57">
        <f t="shared" si="48"/>
        <v>2.165</v>
      </c>
      <c r="G174" s="57">
        <f t="shared" si="49"/>
        <v>0</v>
      </c>
      <c r="H174" s="57">
        <f>IF(Q173&gt;SetUp!$B$56,SetUp!$B$56,Q173)</f>
        <v>0.25035718793267064</v>
      </c>
      <c r="I174" s="57">
        <f t="shared" si="63"/>
        <v>1.6001429125922071</v>
      </c>
      <c r="J174" s="57">
        <f>MIN(F174,H174,(1-EXP(-SetUp!$B$52*H174/SetUp!$B$56))*F174)</f>
        <v>8.3056045338181936E-2</v>
      </c>
      <c r="K174" s="57">
        <f t="shared" si="50"/>
        <v>0.16730114259448869</v>
      </c>
      <c r="L174" s="57">
        <f>IF(I174&lt;=0,0,MIN(SetUp!$B$50*I174^SetUp!$B$55,I174))</f>
        <v>4.4801663333630302E-2</v>
      </c>
      <c r="M174" s="57">
        <f t="shared" si="51"/>
        <v>1.5553412492585768</v>
      </c>
      <c r="N174" s="57">
        <f>IF(SetUp!$B$62=0,X174,(B174-E174)*(1-(H174/SetUp!$B$66/SetUp!$B$56)))</f>
        <v>0</v>
      </c>
      <c r="O174" s="57">
        <f>K174*SetUp!$B$65</f>
        <v>0</v>
      </c>
      <c r="P174" s="57">
        <f>MIN(SetUp!$B$54*L174^SetUp!$B$51,L174)</f>
        <v>2.4241586589507494E-2</v>
      </c>
      <c r="Q174" s="57">
        <f t="shared" si="52"/>
        <v>0.16730114259448869</v>
      </c>
      <c r="R174" s="57">
        <f>IF((H174+N174-O174)&gt;SetUp!$B$56,T173+H174+N174-O174-SetUp!$B$56,T173)</f>
        <v>0</v>
      </c>
      <c r="S174" s="57">
        <f>R174*SetUp!$B$65</f>
        <v>0</v>
      </c>
      <c r="T174" s="57">
        <f>IF((R174-S174)&lt;SetUp!$B$53,R174-S174,SetUp!$B$53)</f>
        <v>0</v>
      </c>
      <c r="U174" s="57">
        <f t="shared" si="53"/>
        <v>1.5553412492585768</v>
      </c>
      <c r="V174" s="57">
        <f>(L174-P174)/1000*SetUp!$B$13*1000000/SetUp!$B$48</f>
        <v>1.169409527744768</v>
      </c>
      <c r="W174" s="57">
        <f t="shared" si="64"/>
        <v>0</v>
      </c>
      <c r="X174" s="57">
        <f>MAX((SetUp!$B$56*(1-($H174/SetUp!$B$56)^2)*TANH(($B174-$D174)/SetUp!$B$56))/(1+$H174/SetUp!$B$56*TANH(($B174-$D174)/SetUp!$B$56)),0)</f>
        <v>0</v>
      </c>
      <c r="AK174" s="65">
        <v>143</v>
      </c>
      <c r="AL174" s="66">
        <f t="shared" si="65"/>
        <v>18.275000000000002</v>
      </c>
      <c r="AM174" s="66">
        <f t="shared" si="66"/>
        <v>18.665876226599419</v>
      </c>
      <c r="AN174" s="67">
        <f t="shared" si="67"/>
        <v>2.138857601091201E-2</v>
      </c>
      <c r="AP174" s="64">
        <v>26836</v>
      </c>
      <c r="AQ174" s="55">
        <v>6</v>
      </c>
      <c r="AR174" s="55">
        <v>173</v>
      </c>
      <c r="AS174" s="66">
        <f t="shared" si="54"/>
        <v>1.0229999999999999</v>
      </c>
      <c r="AT174" s="66">
        <f t="shared" si="55"/>
        <v>1.169409527744768</v>
      </c>
      <c r="AU174" s="55" t="str">
        <f>IF(OR($AP174&lt;SetUp!$B$97,$AP174&gt;SetUp!$B$98),"Não","Sim")</f>
        <v>Sim</v>
      </c>
      <c r="AV174" s="68">
        <f t="shared" si="56"/>
        <v>1.0114346246792225</v>
      </c>
      <c r="AW174" s="68">
        <f t="shared" si="57"/>
        <v>1.08139240229658</v>
      </c>
      <c r="AX174" s="68">
        <f t="shared" si="58"/>
        <v>9.8756337121601191E-3</v>
      </c>
      <c r="AY174" s="68">
        <f t="shared" si="59"/>
        <v>6.7966627922781381E-2</v>
      </c>
      <c r="AZ174" s="68">
        <f t="shared" si="60"/>
        <v>0.14640952774476812</v>
      </c>
      <c r="BA174" s="68">
        <f t="shared" si="61"/>
        <v>6.9957777617357442E-2</v>
      </c>
      <c r="BB174" s="68">
        <f t="shared" si="62"/>
        <v>5.8090994210621263E-2</v>
      </c>
    </row>
    <row r="175" spans="1:54" x14ac:dyDescent="0.3">
      <c r="A175" s="64">
        <v>26837</v>
      </c>
      <c r="B175" s="57">
        <v>1.153</v>
      </c>
      <c r="C175" s="57">
        <v>1.0229999999999999</v>
      </c>
      <c r="D175" s="57">
        <v>3.4009999999999998</v>
      </c>
      <c r="E175" s="57">
        <f t="shared" si="47"/>
        <v>1.153</v>
      </c>
      <c r="F175" s="57">
        <f t="shared" si="48"/>
        <v>2.2479999999999998</v>
      </c>
      <c r="G175" s="57">
        <f t="shared" si="49"/>
        <v>0</v>
      </c>
      <c r="H175" s="57">
        <f>IF(Q174&gt;SetUp!$B$56,SetUp!$B$56,Q174)</f>
        <v>0.16730114259448869</v>
      </c>
      <c r="I175" s="57">
        <f t="shared" si="63"/>
        <v>1.5553412492585768</v>
      </c>
      <c r="J175" s="57">
        <f>MIN(F175,H175,(1-EXP(-SetUp!$B$52*H175/SetUp!$B$56))*F175)</f>
        <v>5.8003099564711051E-2</v>
      </c>
      <c r="K175" s="57">
        <f t="shared" si="50"/>
        <v>0.10929804302977764</v>
      </c>
      <c r="L175" s="57">
        <f>IF(I175&lt;=0,0,MIN(SetUp!$B$50*I175^SetUp!$B$55,I175))</f>
        <v>4.2730601006124753E-2</v>
      </c>
      <c r="M175" s="57">
        <f t="shared" si="51"/>
        <v>1.512610648252452</v>
      </c>
      <c r="N175" s="57">
        <f>IF(SetUp!$B$62=0,X175,(B175-E175)*(1-(H175/SetUp!$B$66/SetUp!$B$56)))</f>
        <v>0</v>
      </c>
      <c r="O175" s="57">
        <f>K175*SetUp!$B$65</f>
        <v>0</v>
      </c>
      <c r="P175" s="57">
        <f>MIN(SetUp!$B$54*L175^SetUp!$B$51,L175)</f>
        <v>2.3139586076209868E-2</v>
      </c>
      <c r="Q175" s="57">
        <f t="shared" si="52"/>
        <v>0.10929804302977764</v>
      </c>
      <c r="R175" s="57">
        <f>IF((H175+N175-O175)&gt;SetUp!$B$56,T174+H175+N175-O175-SetUp!$B$56,T174)</f>
        <v>0</v>
      </c>
      <c r="S175" s="57">
        <f>R175*SetUp!$B$65</f>
        <v>0</v>
      </c>
      <c r="T175" s="57">
        <f>IF((R175-S175)&lt;SetUp!$B$53,R175-S175,SetUp!$B$53)</f>
        <v>0</v>
      </c>
      <c r="U175" s="57">
        <f t="shared" si="53"/>
        <v>1.512610648252452</v>
      </c>
      <c r="V175" s="57">
        <f>(L175-P175)/1000*SetUp!$B$13*1000000/SetUp!$B$48</f>
        <v>1.11429153705768</v>
      </c>
      <c r="W175" s="57">
        <f t="shared" si="64"/>
        <v>-1.6653345369377348E-16</v>
      </c>
      <c r="X175" s="57">
        <f>MAX((SetUp!$B$56*(1-($H175/SetUp!$B$56)^2)*TANH(($B175-$D175)/SetUp!$B$56))/(1+$H175/SetUp!$B$56*TANH(($B175-$D175)/SetUp!$B$56)),0)</f>
        <v>0</v>
      </c>
      <c r="AK175" s="65">
        <v>144</v>
      </c>
      <c r="AL175" s="66">
        <f t="shared" si="65"/>
        <v>29.312666666666662</v>
      </c>
      <c r="AM175" s="66">
        <f t="shared" si="66"/>
        <v>16.021876079774184</v>
      </c>
      <c r="AN175" s="67">
        <f t="shared" si="67"/>
        <v>-0.45341458482882757</v>
      </c>
      <c r="AP175" s="64">
        <v>26837</v>
      </c>
      <c r="AQ175" s="55">
        <v>6</v>
      </c>
      <c r="AR175" s="55">
        <v>174</v>
      </c>
      <c r="AS175" s="66">
        <f t="shared" si="54"/>
        <v>1.0229999999999999</v>
      </c>
      <c r="AT175" s="66">
        <f t="shared" si="55"/>
        <v>1.11429153705768</v>
      </c>
      <c r="AU175" s="55" t="str">
        <f>IF(OR($AP175&lt;SetUp!$B$97,$AP175&gt;SetUp!$B$98),"Não","Sim")</f>
        <v>Sim</v>
      </c>
      <c r="AV175" s="68">
        <f t="shared" si="56"/>
        <v>1.0114346246792225</v>
      </c>
      <c r="AW175" s="68">
        <f t="shared" si="57"/>
        <v>1.0556000838658928</v>
      </c>
      <c r="AX175" s="68">
        <f t="shared" si="58"/>
        <v>9.8756337121601191E-3</v>
      </c>
      <c r="AY175" s="68">
        <f t="shared" si="59"/>
        <v>4.6998832104157992E-2</v>
      </c>
      <c r="AZ175" s="68">
        <f t="shared" si="60"/>
        <v>9.1291537057680117E-2</v>
      </c>
      <c r="BA175" s="68">
        <f t="shared" si="61"/>
        <v>4.4165459186670253E-2</v>
      </c>
      <c r="BB175" s="68">
        <f t="shared" si="62"/>
        <v>3.7123198391997875E-2</v>
      </c>
    </row>
    <row r="176" spans="1:54" x14ac:dyDescent="0.3">
      <c r="A176" s="64">
        <v>26838</v>
      </c>
      <c r="B176" s="57">
        <v>0.17299999999999999</v>
      </c>
      <c r="C176" s="57">
        <v>0.98</v>
      </c>
      <c r="D176" s="57">
        <v>3.4009999999999998</v>
      </c>
      <c r="E176" s="57">
        <f t="shared" si="47"/>
        <v>0.17299999999999999</v>
      </c>
      <c r="F176" s="57">
        <f t="shared" si="48"/>
        <v>3.2279999999999998</v>
      </c>
      <c r="G176" s="57">
        <f t="shared" si="49"/>
        <v>0</v>
      </c>
      <c r="H176" s="57">
        <f>IF(Q175&gt;SetUp!$B$56,SetUp!$B$56,Q175)</f>
        <v>0.10929804302977764</v>
      </c>
      <c r="I176" s="57">
        <f t="shared" si="63"/>
        <v>1.512610648252452</v>
      </c>
      <c r="J176" s="57">
        <f>MIN(F176,H176,(1-EXP(-SetUp!$B$52*H176/SetUp!$B$56))*F176)</f>
        <v>5.4659142528490287E-2</v>
      </c>
      <c r="K176" s="57">
        <f t="shared" si="50"/>
        <v>5.4638900501287349E-2</v>
      </c>
      <c r="L176" s="57">
        <f>IF(I176&lt;=0,0,MIN(SetUp!$B$50*I176^SetUp!$B$55,I176))</f>
        <v>4.0791978806281062E-2</v>
      </c>
      <c r="M176" s="57">
        <f t="shared" si="51"/>
        <v>1.4718186694461708</v>
      </c>
      <c r="N176" s="57">
        <f>IF(SetUp!$B$62=0,X176,(B176-E176)*(1-(H176/SetUp!$B$66/SetUp!$B$56)))</f>
        <v>0</v>
      </c>
      <c r="O176" s="57">
        <f>K176*SetUp!$B$65</f>
        <v>0</v>
      </c>
      <c r="P176" s="57">
        <f>MIN(SetUp!$B$54*L176^SetUp!$B$51,L176)</f>
        <v>2.2107233090074049E-2</v>
      </c>
      <c r="Q176" s="57">
        <f t="shared" si="52"/>
        <v>5.4638900501287349E-2</v>
      </c>
      <c r="R176" s="57">
        <f>IF((H176+N176-O176)&gt;SetUp!$B$56,T175+H176+N176-O176-SetUp!$B$56,T175)</f>
        <v>0</v>
      </c>
      <c r="S176" s="57">
        <f>R176*SetUp!$B$65</f>
        <v>0</v>
      </c>
      <c r="T176" s="57">
        <f>IF((R176-S176)&lt;SetUp!$B$53,R176-S176,SetUp!$B$53)</f>
        <v>0</v>
      </c>
      <c r="U176" s="57">
        <f t="shared" si="53"/>
        <v>1.4718186694461708</v>
      </c>
      <c r="V176" s="57">
        <f>(L176-P176)/1000*SetUp!$B$13*1000000/SetUp!$B$48</f>
        <v>1.062745043997303</v>
      </c>
      <c r="W176" s="57">
        <f t="shared" si="64"/>
        <v>-1.6653345369377348E-16</v>
      </c>
      <c r="X176" s="57">
        <f>MAX((SetUp!$B$56*(1-($H176/SetUp!$B$56)^2)*TANH(($B176-$D176)/SetUp!$B$56))/(1+$H176/SetUp!$B$56*TANH(($B176-$D176)/SetUp!$B$56)),0)</f>
        <v>0</v>
      </c>
      <c r="AK176" s="65">
        <v>145</v>
      </c>
      <c r="AL176" s="66">
        <f t="shared" si="65"/>
        <v>20.574333333333332</v>
      </c>
      <c r="AM176" s="66">
        <f t="shared" si="66"/>
        <v>13.908310691441836</v>
      </c>
      <c r="AN176" s="67">
        <f t="shared" si="67"/>
        <v>-0.32399701773527678</v>
      </c>
      <c r="AP176" s="64">
        <v>26838</v>
      </c>
      <c r="AQ176" s="55">
        <v>6</v>
      </c>
      <c r="AR176" s="55">
        <v>175</v>
      </c>
      <c r="AS176" s="66">
        <f t="shared" si="54"/>
        <v>0.98</v>
      </c>
      <c r="AT176" s="66">
        <f t="shared" si="55"/>
        <v>1.062745043997303</v>
      </c>
      <c r="AU176" s="55" t="str">
        <f>IF(OR($AP176&lt;SetUp!$B$97,$AP176&gt;SetUp!$B$98),"Não","Sim")</f>
        <v>Sim</v>
      </c>
      <c r="AV176" s="68">
        <f t="shared" si="56"/>
        <v>0.98994949366116658</v>
      </c>
      <c r="AW176" s="68">
        <f t="shared" si="57"/>
        <v>1.0308952633499211</v>
      </c>
      <c r="AX176" s="68">
        <f t="shared" si="58"/>
        <v>-8.7739243075051505E-3</v>
      </c>
      <c r="AY176" s="68">
        <f t="shared" si="59"/>
        <v>2.6429088356034337E-2</v>
      </c>
      <c r="AZ176" s="68">
        <f t="shared" si="60"/>
        <v>8.2745043997302981E-2</v>
      </c>
      <c r="BA176" s="68">
        <f t="shared" si="61"/>
        <v>4.0945769688754519E-2</v>
      </c>
      <c r="BB176" s="68">
        <f t="shared" si="62"/>
        <v>3.5203012663539486E-2</v>
      </c>
    </row>
    <row r="177" spans="1:54" x14ac:dyDescent="0.3">
      <c r="A177" s="64">
        <v>26839</v>
      </c>
      <c r="B177" s="57">
        <v>0</v>
      </c>
      <c r="C177" s="57">
        <v>0.98</v>
      </c>
      <c r="D177" s="57">
        <v>3.4009999999999998</v>
      </c>
      <c r="E177" s="57">
        <f t="shared" si="47"/>
        <v>0</v>
      </c>
      <c r="F177" s="57">
        <f t="shared" si="48"/>
        <v>3.4009999999999998</v>
      </c>
      <c r="G177" s="57">
        <f t="shared" si="49"/>
        <v>0</v>
      </c>
      <c r="H177" s="57">
        <f>IF(Q176&gt;SetUp!$B$56,SetUp!$B$56,Q176)</f>
        <v>5.4638900501287349E-2</v>
      </c>
      <c r="I177" s="57">
        <f t="shared" si="63"/>
        <v>1.4718186694461708</v>
      </c>
      <c r="J177" s="57">
        <f>MIN(F177,H177,(1-EXP(-SetUp!$B$52*H177/SetUp!$B$56))*F177)</f>
        <v>2.8911862584031688E-2</v>
      </c>
      <c r="K177" s="57">
        <f t="shared" si="50"/>
        <v>2.5727037917255662E-2</v>
      </c>
      <c r="L177" s="57">
        <f>IF(I177&lt;=0,0,MIN(SetUp!$B$50*I177^SetUp!$B$55,I177))</f>
        <v>3.8975051423417173E-2</v>
      </c>
      <c r="M177" s="57">
        <f t="shared" si="51"/>
        <v>1.4328436180227535</v>
      </c>
      <c r="N177" s="57">
        <f>IF(SetUp!$B$62=0,X177,(B177-E177)*(1-(H177/SetUp!$B$66/SetUp!$B$56)))</f>
        <v>0</v>
      </c>
      <c r="O177" s="57">
        <f>K177*SetUp!$B$65</f>
        <v>0</v>
      </c>
      <c r="P177" s="57">
        <f>MIN(SetUp!$B$54*L177^SetUp!$B$51,L177)</f>
        <v>2.1138927390477413E-2</v>
      </c>
      <c r="Q177" s="57">
        <f t="shared" si="52"/>
        <v>2.5727037917255662E-2</v>
      </c>
      <c r="R177" s="57">
        <f>IF((H177+N177-O177)&gt;SetUp!$B$56,T176+H177+N177-O177-SetUp!$B$56,T176)</f>
        <v>0</v>
      </c>
      <c r="S177" s="57">
        <f>R177*SetUp!$B$65</f>
        <v>0</v>
      </c>
      <c r="T177" s="57">
        <f>IF((R177-S177)&lt;SetUp!$B$53,R177-S177,SetUp!$B$53)</f>
        <v>0</v>
      </c>
      <c r="U177" s="57">
        <f t="shared" si="53"/>
        <v>1.4328436180227535</v>
      </c>
      <c r="V177" s="57">
        <f>(L177-P177)/1000*SetUp!$B$13*1000000/SetUp!$B$48</f>
        <v>1.0144774088997246</v>
      </c>
      <c r="W177" s="57">
        <f t="shared" si="64"/>
        <v>-9.0205620750793969E-17</v>
      </c>
      <c r="X177" s="57">
        <f>MAX((SetUp!$B$56*(1-($H177/SetUp!$B$56)^2)*TANH(($B177-$D177)/SetUp!$B$56))/(1+$H177/SetUp!$B$56*TANH(($B177-$D177)/SetUp!$B$56)),0)</f>
        <v>0</v>
      </c>
      <c r="AK177" s="65">
        <v>146</v>
      </c>
      <c r="AL177" s="66">
        <f t="shared" si="65"/>
        <v>18.305333333333333</v>
      </c>
      <c r="AM177" s="66">
        <f t="shared" si="66"/>
        <v>12.157577085873884</v>
      </c>
      <c r="AN177" s="67">
        <f t="shared" si="67"/>
        <v>-0.33584508599275892</v>
      </c>
      <c r="AP177" s="64">
        <v>26839</v>
      </c>
      <c r="AQ177" s="55">
        <v>6</v>
      </c>
      <c r="AR177" s="55">
        <v>176</v>
      </c>
      <c r="AS177" s="66">
        <f t="shared" si="54"/>
        <v>0.98</v>
      </c>
      <c r="AT177" s="66">
        <f t="shared" si="55"/>
        <v>1.0144774088997246</v>
      </c>
      <c r="AU177" s="55" t="str">
        <f>IF(OR($AP177&lt;SetUp!$B$97,$AP177&gt;SetUp!$B$98),"Não","Sim")</f>
        <v>Sim</v>
      </c>
      <c r="AV177" s="68">
        <f t="shared" si="56"/>
        <v>0.98994949366116658</v>
      </c>
      <c r="AW177" s="68">
        <f t="shared" si="57"/>
        <v>1.0072126929798515</v>
      </c>
      <c r="AX177" s="68">
        <f t="shared" si="58"/>
        <v>-8.7739243075051505E-3</v>
      </c>
      <c r="AY177" s="68">
        <f t="shared" si="59"/>
        <v>6.2423803004341078E-3</v>
      </c>
      <c r="AZ177" s="68">
        <f t="shared" si="60"/>
        <v>3.4477408899724615E-2</v>
      </c>
      <c r="BA177" s="68">
        <f t="shared" si="61"/>
        <v>1.7263199318684919E-2</v>
      </c>
      <c r="BB177" s="68">
        <f t="shared" si="62"/>
        <v>1.5016304607939259E-2</v>
      </c>
    </row>
    <row r="178" spans="1:54" x14ac:dyDescent="0.3">
      <c r="A178" s="64">
        <v>26840</v>
      </c>
      <c r="B178" s="57">
        <v>1.7430000000000001</v>
      </c>
      <c r="C178" s="57">
        <v>0.93899999999999995</v>
      </c>
      <c r="D178" s="57">
        <v>3.4009999999999998</v>
      </c>
      <c r="E178" s="57">
        <f t="shared" si="47"/>
        <v>1.7430000000000001</v>
      </c>
      <c r="F178" s="57">
        <f t="shared" si="48"/>
        <v>1.6579999999999997</v>
      </c>
      <c r="G178" s="57">
        <f t="shared" si="49"/>
        <v>0</v>
      </c>
      <c r="H178" s="57">
        <f>IF(Q177&gt;SetUp!$B$56,SetUp!$B$56,Q177)</f>
        <v>2.5727037917255662E-2</v>
      </c>
      <c r="I178" s="57">
        <f t="shared" si="63"/>
        <v>1.4328436180227535</v>
      </c>
      <c r="J178" s="57">
        <f>MIN(F178,H178,(1-EXP(-SetUp!$B$52*H178/SetUp!$B$56))*F178)</f>
        <v>6.6515327226669132E-3</v>
      </c>
      <c r="K178" s="57">
        <f t="shared" si="50"/>
        <v>1.9075505194588747E-2</v>
      </c>
      <c r="L178" s="57">
        <f>IF(I178&lt;=0,0,MIN(SetUp!$B$50*I178^SetUp!$B$55,I178))</f>
        <v>3.7270124240627402E-2</v>
      </c>
      <c r="M178" s="57">
        <f t="shared" si="51"/>
        <v>1.395573493782126</v>
      </c>
      <c r="N178" s="57">
        <f>IF(SetUp!$B$62=0,X178,(B178-E178)*(1-(H178/SetUp!$B$66/SetUp!$B$56)))</f>
        <v>0</v>
      </c>
      <c r="O178" s="57">
        <f>K178*SetUp!$B$65</f>
        <v>0</v>
      </c>
      <c r="P178" s="57">
        <f>MIN(SetUp!$B$54*L178^SetUp!$B$51,L178)</f>
        <v>2.0229612399045877E-2</v>
      </c>
      <c r="Q178" s="57">
        <f t="shared" si="52"/>
        <v>1.9075505194588747E-2</v>
      </c>
      <c r="R178" s="57">
        <f>IF((H178+N178-O178)&gt;SetUp!$B$56,T177+H178+N178-O178-SetUp!$B$56,T177)</f>
        <v>0</v>
      </c>
      <c r="S178" s="57">
        <f>R178*SetUp!$B$65</f>
        <v>0</v>
      </c>
      <c r="T178" s="57">
        <f>IF((R178-S178)&lt;SetUp!$B$53,R178-S178,SetUp!$B$53)</f>
        <v>0</v>
      </c>
      <c r="U178" s="57">
        <f t="shared" si="53"/>
        <v>1.395573493782126</v>
      </c>
      <c r="V178" s="57">
        <f>(L178-P178)/1000*SetUp!$B$13*1000000/SetUp!$B$48</f>
        <v>0.96922483087954903</v>
      </c>
      <c r="W178" s="57">
        <f t="shared" si="64"/>
        <v>0</v>
      </c>
      <c r="X178" s="57">
        <f>MAX((SetUp!$B$56*(1-($H178/SetUp!$B$56)^2)*TANH(($B178-$D178)/SetUp!$B$56))/(1+$H178/SetUp!$B$56*TANH(($B178-$D178)/SetUp!$B$56)),0)</f>
        <v>0</v>
      </c>
      <c r="AK178" s="65">
        <v>147</v>
      </c>
      <c r="AL178" s="66">
        <f t="shared" si="65"/>
        <v>13.876666666666665</v>
      </c>
      <c r="AM178" s="66">
        <f t="shared" si="66"/>
        <v>10.707472229138935</v>
      </c>
      <c r="AN178" s="67">
        <f t="shared" si="67"/>
        <v>-0.22838297652133541</v>
      </c>
      <c r="AP178" s="64">
        <v>26840</v>
      </c>
      <c r="AQ178" s="55">
        <v>6</v>
      </c>
      <c r="AR178" s="55">
        <v>177</v>
      </c>
      <c r="AS178" s="66">
        <f t="shared" si="54"/>
        <v>0.93899999999999995</v>
      </c>
      <c r="AT178" s="66">
        <f t="shared" si="55"/>
        <v>0.96922483087954903</v>
      </c>
      <c r="AU178" s="55" t="str">
        <f>IF(OR($AP178&lt;SetUp!$B$97,$AP178&gt;SetUp!$B$98),"Não","Sim")</f>
        <v>Sim</v>
      </c>
      <c r="AV178" s="68">
        <f t="shared" si="56"/>
        <v>0.9690201236300513</v>
      </c>
      <c r="AW178" s="68">
        <f t="shared" si="57"/>
        <v>0.98449216902906289</v>
      </c>
      <c r="AX178" s="68">
        <f t="shared" si="58"/>
        <v>-2.7334407733889104E-2</v>
      </c>
      <c r="AY178" s="68">
        <f t="shared" si="59"/>
        <v>-1.3575468063390769E-2</v>
      </c>
      <c r="AZ178" s="68">
        <f t="shared" si="60"/>
        <v>3.0224830879549081E-2</v>
      </c>
      <c r="BA178" s="68">
        <f t="shared" si="61"/>
        <v>1.5472045399011591E-2</v>
      </c>
      <c r="BB178" s="68">
        <f t="shared" si="62"/>
        <v>1.3758939670498335E-2</v>
      </c>
    </row>
    <row r="179" spans="1:54" x14ac:dyDescent="0.3">
      <c r="A179" s="64">
        <v>26841</v>
      </c>
      <c r="B179" s="57">
        <v>9.3780000000000001</v>
      </c>
      <c r="C179" s="57">
        <v>1.65</v>
      </c>
      <c r="D179" s="57">
        <v>3.4009999999999998</v>
      </c>
      <c r="E179" s="57">
        <f t="shared" si="47"/>
        <v>3.4009999999999998</v>
      </c>
      <c r="F179" s="57">
        <f t="shared" si="48"/>
        <v>0</v>
      </c>
      <c r="G179" s="57">
        <f t="shared" si="49"/>
        <v>1.7482276176479239E-2</v>
      </c>
      <c r="H179" s="57">
        <f>IF(Q178&gt;SetUp!$B$56,SetUp!$B$56,Q178)</f>
        <v>1.9075505194588747E-2</v>
      </c>
      <c r="I179" s="57">
        <f t="shared" si="63"/>
        <v>1.4130557699586053</v>
      </c>
      <c r="J179" s="57">
        <f>MIN(F179,H179,(1-EXP(-SetUp!$B$52*H179/SetUp!$B$56))*F179)</f>
        <v>0</v>
      </c>
      <c r="K179" s="57">
        <f t="shared" si="50"/>
        <v>1.9075505194588747E-2</v>
      </c>
      <c r="L179" s="57">
        <f>IF(I179&lt;=0,0,MIN(SetUp!$B$50*I179^SetUp!$B$55,I179))</f>
        <v>3.6416233269990377E-2</v>
      </c>
      <c r="M179" s="57">
        <f t="shared" si="51"/>
        <v>1.3766395366886148</v>
      </c>
      <c r="N179" s="57">
        <f>IF(SetUp!$B$62=0,X179,(B179-E179)*(1-(H179/SetUp!$B$66/SetUp!$B$56)))</f>
        <v>5.9595177238235211</v>
      </c>
      <c r="O179" s="57">
        <f>K179*SetUp!$B$65</f>
        <v>0</v>
      </c>
      <c r="P179" s="57">
        <f>MIN(SetUp!$B$54*L179^SetUp!$B$51,L179)</f>
        <v>1.9773929547168768E-2</v>
      </c>
      <c r="Q179" s="57">
        <f t="shared" si="52"/>
        <v>5.9785932290181094</v>
      </c>
      <c r="R179" s="57">
        <f>IF((H179+N179-O179)&gt;SetUp!$B$56,T178+H179+N179-O179-SetUp!$B$56,T178)</f>
        <v>0</v>
      </c>
      <c r="S179" s="57">
        <f>R179*SetUp!$B$65</f>
        <v>0</v>
      </c>
      <c r="T179" s="57">
        <f>IF((R179-S179)&lt;SetUp!$B$53,R179-S179,SetUp!$B$53)</f>
        <v>0</v>
      </c>
      <c r="U179" s="57">
        <f t="shared" si="53"/>
        <v>1.3766395366886148</v>
      </c>
      <c r="V179" s="57">
        <f>(L179-P179)/1000*SetUp!$B$13*1000000/SetUp!$B$48</f>
        <v>0.9465756757281083</v>
      </c>
      <c r="W179" s="57">
        <f t="shared" si="64"/>
        <v>-5.0653925498522767E-16</v>
      </c>
      <c r="X179" s="57">
        <f>MAX((SetUp!$B$56*(1-($H179/SetUp!$B$56)^2)*TANH(($B179-$D179)/SetUp!$B$56))/(1+$H179/SetUp!$B$56*TANH(($B179-$D179)/SetUp!$B$56)),0)</f>
        <v>5.9595177238235211</v>
      </c>
      <c r="AK179" s="65">
        <v>148</v>
      </c>
      <c r="AL179" s="66">
        <f t="shared" si="65"/>
        <v>10.670333333333332</v>
      </c>
      <c r="AM179" s="66">
        <f t="shared" si="66"/>
        <v>9.493515236756167</v>
      </c>
      <c r="AN179" s="67">
        <f t="shared" si="67"/>
        <v>-0.11028878478433961</v>
      </c>
      <c r="AP179" s="64">
        <v>26841</v>
      </c>
      <c r="AQ179" s="55">
        <v>6</v>
      </c>
      <c r="AR179" s="55">
        <v>178</v>
      </c>
      <c r="AS179" s="66">
        <f t="shared" si="54"/>
        <v>1.65</v>
      </c>
      <c r="AT179" s="66">
        <f t="shared" si="55"/>
        <v>0.9465756757281083</v>
      </c>
      <c r="AU179" s="55" t="str">
        <f>IF(OR($AP179&lt;SetUp!$B$97,$AP179&gt;SetUp!$B$98),"Não","Sim")</f>
        <v>Sim</v>
      </c>
      <c r="AV179" s="68">
        <f t="shared" si="56"/>
        <v>1.2845232578665129</v>
      </c>
      <c r="AW179" s="68">
        <f t="shared" si="57"/>
        <v>0.97292120735859611</v>
      </c>
      <c r="AX179" s="68">
        <f t="shared" si="58"/>
        <v>0.21748394421390627</v>
      </c>
      <c r="AY179" s="68">
        <f t="shared" si="59"/>
        <v>-2.3844659843503979E-2</v>
      </c>
      <c r="AZ179" s="68">
        <f t="shared" si="60"/>
        <v>-0.70342432427189161</v>
      </c>
      <c r="BA179" s="68">
        <f t="shared" si="61"/>
        <v>-0.31160205050791678</v>
      </c>
      <c r="BB179" s="68">
        <f t="shared" si="62"/>
        <v>-0.24132860405741025</v>
      </c>
    </row>
    <row r="180" spans="1:54" x14ac:dyDescent="0.3">
      <c r="A180" s="64">
        <v>26842</v>
      </c>
      <c r="B180" s="57">
        <v>3.6019999999999999</v>
      </c>
      <c r="C180" s="57">
        <v>7.8639999999999999</v>
      </c>
      <c r="D180" s="57">
        <v>3.4009999999999998</v>
      </c>
      <c r="E180" s="57">
        <f t="shared" si="47"/>
        <v>3.4009999999999998</v>
      </c>
      <c r="F180" s="57">
        <f t="shared" si="48"/>
        <v>0</v>
      </c>
      <c r="G180" s="57">
        <f t="shared" si="49"/>
        <v>1.8131112692666429E-3</v>
      </c>
      <c r="H180" s="57">
        <f>IF(Q179&gt;SetUp!$B$56,SetUp!$B$56,Q179)</f>
        <v>5.9785932290181094</v>
      </c>
      <c r="I180" s="57">
        <f t="shared" si="63"/>
        <v>1.3784526479578814</v>
      </c>
      <c r="J180" s="57">
        <f>MIN(F180,H180,(1-EXP(-SetUp!$B$52*H180/SetUp!$B$56))*F180)</f>
        <v>0</v>
      </c>
      <c r="K180" s="57">
        <f t="shared" si="50"/>
        <v>5.9785932290181094</v>
      </c>
      <c r="L180" s="57">
        <f>IF(I180&lt;=0,0,MIN(SetUp!$B$50*I180^SetUp!$B$55,I180))</f>
        <v>3.4942121624616157E-2</v>
      </c>
      <c r="M180" s="57">
        <f t="shared" si="51"/>
        <v>1.3435105263332652</v>
      </c>
      <c r="N180" s="57">
        <f>IF(SetUp!$B$62=0,X180,(B180-E180)*(1-(H180/SetUp!$B$66/SetUp!$B$56)))</f>
        <v>0.19918688873073342</v>
      </c>
      <c r="O180" s="57">
        <f>K180*SetUp!$B$65</f>
        <v>0</v>
      </c>
      <c r="P180" s="57">
        <f>MIN(SetUp!$B$54*L180^SetUp!$B$51,L180)</f>
        <v>1.8986832664286673E-2</v>
      </c>
      <c r="Q180" s="57">
        <f t="shared" si="52"/>
        <v>6.1777801177488429</v>
      </c>
      <c r="R180" s="57">
        <f>IF((H180+N180-O180)&gt;SetUp!$B$56,T179+H180+N180-O180-SetUp!$B$56,T179)</f>
        <v>0</v>
      </c>
      <c r="S180" s="57">
        <f>R180*SetUp!$B$65</f>
        <v>0</v>
      </c>
      <c r="T180" s="57">
        <f>IF((R180-S180)&lt;SetUp!$B$53,R180-S180,SetUp!$B$53)</f>
        <v>0</v>
      </c>
      <c r="U180" s="57">
        <f t="shared" si="53"/>
        <v>1.3435105263332652</v>
      </c>
      <c r="V180" s="57">
        <f>(L180-P180)/1000*SetUp!$B$13*1000000/SetUp!$B$48</f>
        <v>0.90749986784284575</v>
      </c>
      <c r="W180" s="57">
        <f t="shared" si="64"/>
        <v>0</v>
      </c>
      <c r="X180" s="57">
        <f>MAX((SetUp!$B$56*(1-($H180/SetUp!$B$56)^2)*TANH(($B180-$D180)/SetUp!$B$56))/(1+$H180/SetUp!$B$56*TANH(($B180-$D180)/SetUp!$B$56)),0)</f>
        <v>0.19918688873073342</v>
      </c>
      <c r="AK180" s="65">
        <v>149</v>
      </c>
      <c r="AL180" s="66">
        <f t="shared" si="65"/>
        <v>16.996333333333332</v>
      </c>
      <c r="AM180" s="66">
        <f t="shared" si="66"/>
        <v>8.4954331412301105</v>
      </c>
      <c r="AN180" s="67">
        <f t="shared" si="67"/>
        <v>-0.50016083030280389</v>
      </c>
      <c r="AP180" s="64">
        <v>26842</v>
      </c>
      <c r="AQ180" s="55">
        <v>6</v>
      </c>
      <c r="AR180" s="55">
        <v>179</v>
      </c>
      <c r="AS180" s="66">
        <f t="shared" si="54"/>
        <v>7.8639999999999999</v>
      </c>
      <c r="AT180" s="66">
        <f t="shared" si="55"/>
        <v>0.90749986784284575</v>
      </c>
      <c r="AU180" s="55" t="str">
        <f>IF(OR($AP180&lt;SetUp!$B$97,$AP180&gt;SetUp!$B$98),"Não","Sim")</f>
        <v>Sim</v>
      </c>
      <c r="AV180" s="68">
        <f t="shared" si="56"/>
        <v>2.8042824394129777</v>
      </c>
      <c r="AW180" s="68">
        <f t="shared" si="57"/>
        <v>0.95262787479836308</v>
      </c>
      <c r="AX180" s="68">
        <f t="shared" si="58"/>
        <v>0.89564350482407917</v>
      </c>
      <c r="AY180" s="68">
        <f t="shared" si="59"/>
        <v>-4.2153429537168892E-2</v>
      </c>
      <c r="AZ180" s="68">
        <f t="shared" si="60"/>
        <v>-6.9565001321571538</v>
      </c>
      <c r="BA180" s="68">
        <f t="shared" si="61"/>
        <v>-1.8516545646146145</v>
      </c>
      <c r="BB180" s="68">
        <f t="shared" si="62"/>
        <v>-0.93779693436124811</v>
      </c>
    </row>
    <row r="181" spans="1:54" x14ac:dyDescent="0.3">
      <c r="A181" s="64">
        <v>26843</v>
      </c>
      <c r="B181" s="57">
        <v>0.81799999999999995</v>
      </c>
      <c r="C181" s="57">
        <v>3.7690000000000001</v>
      </c>
      <c r="D181" s="57">
        <v>3.4009999999999998</v>
      </c>
      <c r="E181" s="57">
        <f t="shared" si="47"/>
        <v>0.81799999999999995</v>
      </c>
      <c r="F181" s="57">
        <f t="shared" si="48"/>
        <v>2.5829999999999997</v>
      </c>
      <c r="G181" s="57">
        <f t="shared" si="49"/>
        <v>0</v>
      </c>
      <c r="H181" s="57">
        <f>IF(Q180&gt;SetUp!$B$56,SetUp!$B$56,Q180)</f>
        <v>6.1777801177488429</v>
      </c>
      <c r="I181" s="57">
        <f t="shared" si="63"/>
        <v>1.3435105263332652</v>
      </c>
      <c r="J181" s="57">
        <f>MIN(F181,H181,(1-EXP(-SetUp!$B$52*H181/SetUp!$B$56))*F181)</f>
        <v>1.5991940722562459</v>
      </c>
      <c r="K181" s="57">
        <f t="shared" si="50"/>
        <v>4.5785860454925968</v>
      </c>
      <c r="L181" s="57">
        <f>IF(I181&lt;=0,0,MIN(SetUp!$B$50*I181^SetUp!$B$55,I181))</f>
        <v>3.3478395848675818E-2</v>
      </c>
      <c r="M181" s="57">
        <f t="shared" si="51"/>
        <v>1.3100321304845894</v>
      </c>
      <c r="N181" s="57">
        <f>IF(SetUp!$B$62=0,X181,(B181-E181)*(1-(H181/SetUp!$B$66/SetUp!$B$56)))</f>
        <v>0</v>
      </c>
      <c r="O181" s="57">
        <f>K181*SetUp!$B$65</f>
        <v>0</v>
      </c>
      <c r="P181" s="57">
        <f>MIN(SetUp!$B$54*L181^SetUp!$B$51,L181)</f>
        <v>1.8204722037998333E-2</v>
      </c>
      <c r="Q181" s="57">
        <f t="shared" si="52"/>
        <v>4.5785860454925968</v>
      </c>
      <c r="R181" s="57">
        <f>IF((H181+N181-O181)&gt;SetUp!$B$56,T180+H181+N181-O181-SetUp!$B$56,T180)</f>
        <v>0</v>
      </c>
      <c r="S181" s="57">
        <f>R181*SetUp!$B$65</f>
        <v>0</v>
      </c>
      <c r="T181" s="57">
        <f>IF((R181-S181)&lt;SetUp!$B$53,R181-S181,SetUp!$B$53)</f>
        <v>0</v>
      </c>
      <c r="U181" s="57">
        <f t="shared" si="53"/>
        <v>1.3100321304845894</v>
      </c>
      <c r="V181" s="57">
        <f>(L181-P181)/1000*SetUp!$B$13*1000000/SetUp!$B$48</f>
        <v>0.86873117742508854</v>
      </c>
      <c r="W181" s="57">
        <f t="shared" si="64"/>
        <v>-5.8286708792820718E-16</v>
      </c>
      <c r="X181" s="57">
        <f>MAX((SetUp!$B$56*(1-($H181/SetUp!$B$56)^2)*TANH(($B181-$D181)/SetUp!$B$56))/(1+$H181/SetUp!$B$56*TANH(($B181-$D181)/SetUp!$B$56)),0)</f>
        <v>0</v>
      </c>
      <c r="AK181" s="65">
        <v>150</v>
      </c>
      <c r="AL181" s="66">
        <f t="shared" si="65"/>
        <v>10.613999999999999</v>
      </c>
      <c r="AM181" s="66">
        <f t="shared" si="66"/>
        <v>7.8728220873373944</v>
      </c>
      <c r="AN181" s="67">
        <f t="shared" si="67"/>
        <v>-0.25826059098008336</v>
      </c>
      <c r="AP181" s="64">
        <v>26843</v>
      </c>
      <c r="AQ181" s="55">
        <v>6</v>
      </c>
      <c r="AR181" s="55">
        <v>180</v>
      </c>
      <c r="AS181" s="66">
        <f t="shared" si="54"/>
        <v>3.7690000000000001</v>
      </c>
      <c r="AT181" s="66">
        <f t="shared" si="55"/>
        <v>0.86873117742508854</v>
      </c>
      <c r="AU181" s="55" t="str">
        <f>IF(OR($AP181&lt;SetUp!$B$97,$AP181&gt;SetUp!$B$98),"Não","Sim")</f>
        <v>Sim</v>
      </c>
      <c r="AV181" s="68">
        <f t="shared" si="56"/>
        <v>1.9413912537147169</v>
      </c>
      <c r="AW181" s="68">
        <f t="shared" si="57"/>
        <v>0.93205749684506511</v>
      </c>
      <c r="AX181" s="68">
        <f t="shared" si="58"/>
        <v>0.57622613744960494</v>
      </c>
      <c r="AY181" s="68">
        <f t="shared" si="59"/>
        <v>-6.1114592046694678E-2</v>
      </c>
      <c r="AZ181" s="68">
        <f t="shared" si="60"/>
        <v>-2.9002688225749118</v>
      </c>
      <c r="BA181" s="68">
        <f t="shared" si="61"/>
        <v>-1.0093337568696517</v>
      </c>
      <c r="BB181" s="68">
        <f t="shared" si="62"/>
        <v>-0.63734072949629961</v>
      </c>
    </row>
    <row r="182" spans="1:54" x14ac:dyDescent="0.3">
      <c r="A182" s="64">
        <v>26844</v>
      </c>
      <c r="B182" s="57">
        <v>0.16200000000000001</v>
      </c>
      <c r="C182" s="57">
        <v>2.4849999999999999</v>
      </c>
      <c r="D182" s="57">
        <v>3.4009999999999998</v>
      </c>
      <c r="E182" s="57">
        <f t="shared" si="47"/>
        <v>0.16200000000000001</v>
      </c>
      <c r="F182" s="57">
        <f t="shared" si="48"/>
        <v>3.2389999999999999</v>
      </c>
      <c r="G182" s="57">
        <f t="shared" si="49"/>
        <v>0</v>
      </c>
      <c r="H182" s="57">
        <f>IF(Q181&gt;SetUp!$B$56,SetUp!$B$56,Q181)</f>
        <v>4.5785860454925968</v>
      </c>
      <c r="I182" s="57">
        <f t="shared" si="63"/>
        <v>1.3100321304845894</v>
      </c>
      <c r="J182" s="57">
        <f>MIN(F182,H182,(1-EXP(-SetUp!$B$52*H182/SetUp!$B$56))*F182)</f>
        <v>1.6551468661240105</v>
      </c>
      <c r="K182" s="57">
        <f t="shared" si="50"/>
        <v>2.9234391793685863</v>
      </c>
      <c r="L182" s="57">
        <f>IF(I182&lt;=0,0,MIN(SetUp!$B$50*I182^SetUp!$B$55,I182))</f>
        <v>3.2099585929782515E-2</v>
      </c>
      <c r="M182" s="57">
        <f t="shared" si="51"/>
        <v>1.2779325445548069</v>
      </c>
      <c r="N182" s="57">
        <f>IF(SetUp!$B$62=0,X182,(B182-E182)*(1-(H182/SetUp!$B$66/SetUp!$B$56)))</f>
        <v>0</v>
      </c>
      <c r="O182" s="57">
        <f>K182*SetUp!$B$65</f>
        <v>0</v>
      </c>
      <c r="P182" s="57">
        <f>MIN(SetUp!$B$54*L182^SetUp!$B$51,L182)</f>
        <v>1.7467452405357881E-2</v>
      </c>
      <c r="Q182" s="57">
        <f t="shared" si="52"/>
        <v>2.9234391793685863</v>
      </c>
      <c r="R182" s="57">
        <f>IF((H182+N182-O182)&gt;SetUp!$B$56,T181+H182+N182-O182-SetUp!$B$56,T181)</f>
        <v>0</v>
      </c>
      <c r="S182" s="57">
        <f>R182*SetUp!$B$65</f>
        <v>0</v>
      </c>
      <c r="T182" s="57">
        <f>IF((R182-S182)&lt;SetUp!$B$53,R182-S182,SetUp!$B$53)</f>
        <v>0</v>
      </c>
      <c r="U182" s="57">
        <f t="shared" si="53"/>
        <v>1.2779325445548069</v>
      </c>
      <c r="V182" s="57">
        <f>(L182-P182)/1000*SetUp!$B$13*1000000/SetUp!$B$48</f>
        <v>0.83224185238447834</v>
      </c>
      <c r="W182" s="57">
        <f t="shared" si="64"/>
        <v>-5.5511151231257827E-17</v>
      </c>
      <c r="X182" s="57">
        <f>MAX((SetUp!$B$56*(1-($H182/SetUp!$B$56)^2)*TANH(($B182-$D182)/SetUp!$B$56))/(1+$H182/SetUp!$B$56*TANH(($B182-$D182)/SetUp!$B$56)),0)</f>
        <v>0</v>
      </c>
      <c r="AK182" s="65">
        <v>151</v>
      </c>
      <c r="AL182" s="66">
        <f t="shared" si="65"/>
        <v>7.7833333333333341</v>
      </c>
      <c r="AM182" s="66">
        <f t="shared" si="66"/>
        <v>7.1345820349474875</v>
      </c>
      <c r="AN182" s="67">
        <f t="shared" si="67"/>
        <v>-8.3351344546361436E-2</v>
      </c>
      <c r="AP182" s="64">
        <v>26844</v>
      </c>
      <c r="AQ182" s="55">
        <v>6</v>
      </c>
      <c r="AR182" s="55">
        <v>181</v>
      </c>
      <c r="AS182" s="66">
        <f t="shared" si="54"/>
        <v>2.4849999999999999</v>
      </c>
      <c r="AT182" s="66">
        <f t="shared" si="55"/>
        <v>0.83224185238447834</v>
      </c>
      <c r="AU182" s="55" t="str">
        <f>IF(OR($AP182&lt;SetUp!$B$97,$AP182&gt;SetUp!$B$98),"Não","Sim")</f>
        <v>Sim</v>
      </c>
      <c r="AV182" s="68">
        <f t="shared" si="56"/>
        <v>1.5763882770434445</v>
      </c>
      <c r="AW182" s="68">
        <f t="shared" si="57"/>
        <v>0.91227290455459564</v>
      </c>
      <c r="AX182" s="68">
        <f t="shared" si="58"/>
        <v>0.39532639306935091</v>
      </c>
      <c r="AY182" s="68">
        <f t="shared" si="59"/>
        <v>-7.9750447876650837E-2</v>
      </c>
      <c r="AZ182" s="68">
        <f t="shared" si="60"/>
        <v>-1.6527581476155215</v>
      </c>
      <c r="BA182" s="68">
        <f t="shared" si="61"/>
        <v>-0.66411537248884889</v>
      </c>
      <c r="BB182" s="68">
        <f t="shared" si="62"/>
        <v>-0.47507684094600178</v>
      </c>
    </row>
    <row r="183" spans="1:54" x14ac:dyDescent="0.3">
      <c r="A183" s="64">
        <v>26845</v>
      </c>
      <c r="B183" s="57">
        <v>4.1000000000000002E-2</v>
      </c>
      <c r="C183" s="57">
        <v>1.1579999999999999</v>
      </c>
      <c r="D183" s="57">
        <v>3.4009999999999998</v>
      </c>
      <c r="E183" s="57">
        <f t="shared" si="47"/>
        <v>4.1000000000000002E-2</v>
      </c>
      <c r="F183" s="57">
        <f t="shared" si="48"/>
        <v>3.36</v>
      </c>
      <c r="G183" s="57">
        <f t="shared" si="49"/>
        <v>0</v>
      </c>
      <c r="H183" s="57">
        <f>IF(Q182&gt;SetUp!$B$56,SetUp!$B$56,Q182)</f>
        <v>2.9234391793685863</v>
      </c>
      <c r="I183" s="57">
        <f t="shared" si="63"/>
        <v>1.2779325445548069</v>
      </c>
      <c r="J183" s="57">
        <f>MIN(F183,H183,(1-EXP(-SetUp!$B$52*H183/SetUp!$B$56))*F183)</f>
        <v>1.2320616457362528</v>
      </c>
      <c r="K183" s="57">
        <f t="shared" si="50"/>
        <v>1.6913775336323336</v>
      </c>
      <c r="L183" s="57">
        <f>IF(I183&lt;=0,0,MIN(SetUp!$B$50*I183^SetUp!$B$55,I183))</f>
        <v>3.0799433949341662E-2</v>
      </c>
      <c r="M183" s="57">
        <f t="shared" si="51"/>
        <v>1.2471331106054653</v>
      </c>
      <c r="N183" s="57">
        <f>IF(SetUp!$B$62=0,X183,(B183-E183)*(1-(H183/SetUp!$B$66/SetUp!$B$56)))</f>
        <v>0</v>
      </c>
      <c r="O183" s="57">
        <f>K183*SetUp!$B$65</f>
        <v>0</v>
      </c>
      <c r="P183" s="57">
        <f>MIN(SetUp!$B$54*L183^SetUp!$B$51,L183)</f>
        <v>1.6771748874917523E-2</v>
      </c>
      <c r="Q183" s="57">
        <f t="shared" si="52"/>
        <v>1.6913775336323336</v>
      </c>
      <c r="R183" s="57">
        <f>IF((H183+N183-O183)&gt;SetUp!$B$56,T182+H183+N183-O183-SetUp!$B$56,T182)</f>
        <v>0</v>
      </c>
      <c r="S183" s="57">
        <f>R183*SetUp!$B$65</f>
        <v>0</v>
      </c>
      <c r="T183" s="57">
        <f>IF((R183-S183)&lt;SetUp!$B$53,R183-S183,SetUp!$B$53)</f>
        <v>0</v>
      </c>
      <c r="U183" s="57">
        <f t="shared" si="53"/>
        <v>1.2471331106054653</v>
      </c>
      <c r="V183" s="57">
        <f>(L183-P183)/1000*SetUp!$B$13*1000000/SetUp!$B$48</f>
        <v>0.79786222504854476</v>
      </c>
      <c r="W183" s="57">
        <f t="shared" si="64"/>
        <v>2.9143354396410359E-16</v>
      </c>
      <c r="X183" s="57">
        <f>MAX((SetUp!$B$56*(1-($H183/SetUp!$B$56)^2)*TANH(($B183-$D183)/SetUp!$B$56))/(1+$H183/SetUp!$B$56*TANH(($B183-$D183)/SetUp!$B$56)),0)</f>
        <v>0</v>
      </c>
      <c r="AK183" s="65">
        <v>152</v>
      </c>
      <c r="AL183" s="66">
        <f t="shared" si="65"/>
        <v>6.6340000000000003</v>
      </c>
      <c r="AM183" s="66">
        <f t="shared" si="66"/>
        <v>6.4439116728294081</v>
      </c>
      <c r="AN183" s="67">
        <f t="shared" si="67"/>
        <v>-2.865365197024302E-2</v>
      </c>
      <c r="AP183" s="64">
        <v>26845</v>
      </c>
      <c r="AQ183" s="55">
        <v>6</v>
      </c>
      <c r="AR183" s="55">
        <v>182</v>
      </c>
      <c r="AS183" s="66">
        <f t="shared" si="54"/>
        <v>1.1579999999999999</v>
      </c>
      <c r="AT183" s="66">
        <f t="shared" si="55"/>
        <v>0.79786222504854476</v>
      </c>
      <c r="AU183" s="55" t="str">
        <f>IF(OR($AP183&lt;SetUp!$B$97,$AP183&gt;SetUp!$B$98),"Não","Sim")</f>
        <v>Sim</v>
      </c>
      <c r="AV183" s="68">
        <f t="shared" si="56"/>
        <v>1.0761040841851683</v>
      </c>
      <c r="AW183" s="68">
        <f t="shared" si="57"/>
        <v>0.89323133904299656</v>
      </c>
      <c r="AX183" s="68">
        <f t="shared" si="58"/>
        <v>6.3708559391417369E-2</v>
      </c>
      <c r="AY183" s="68">
        <f t="shared" si="59"/>
        <v>-9.807209620191891E-2</v>
      </c>
      <c r="AZ183" s="68">
        <f t="shared" si="60"/>
        <v>-0.36013777495145516</v>
      </c>
      <c r="BA183" s="68">
        <f t="shared" si="61"/>
        <v>-0.18287274514217178</v>
      </c>
      <c r="BB183" s="68">
        <f t="shared" si="62"/>
        <v>-0.16178065559333626</v>
      </c>
    </row>
    <row r="184" spans="1:54" x14ac:dyDescent="0.3">
      <c r="A184" s="64">
        <v>26846</v>
      </c>
      <c r="B184" s="57">
        <v>0.105</v>
      </c>
      <c r="C184" s="57">
        <v>1.1579999999999999</v>
      </c>
      <c r="D184" s="57">
        <v>3.4279999999999999</v>
      </c>
      <c r="E184" s="57">
        <f t="shared" si="47"/>
        <v>0.105</v>
      </c>
      <c r="F184" s="57">
        <f t="shared" si="48"/>
        <v>3.323</v>
      </c>
      <c r="G184" s="57">
        <f t="shared" si="49"/>
        <v>0</v>
      </c>
      <c r="H184" s="57">
        <f>IF(Q183&gt;SetUp!$B$56,SetUp!$B$56,Q183)</f>
        <v>1.6913775336323336</v>
      </c>
      <c r="I184" s="57">
        <f t="shared" si="63"/>
        <v>1.2471331106054653</v>
      </c>
      <c r="J184" s="57">
        <f>MIN(F184,H184,(1-EXP(-SetUp!$B$52*H184/SetUp!$B$56))*F184)</f>
        <v>0.77173261419126737</v>
      </c>
      <c r="K184" s="57">
        <f t="shared" si="50"/>
        <v>0.91964491944106619</v>
      </c>
      <c r="L184" s="57">
        <f>IF(I184&lt;=0,0,MIN(SetUp!$B$50*I184^SetUp!$B$55,I184))</f>
        <v>2.9572238521687885E-2</v>
      </c>
      <c r="M184" s="57">
        <f t="shared" si="51"/>
        <v>1.2175608720837774</v>
      </c>
      <c r="N184" s="57">
        <f>IF(SetUp!$B$62=0,X184,(B184-E184)*(1-(H184/SetUp!$B$66/SetUp!$B$56)))</f>
        <v>0</v>
      </c>
      <c r="O184" s="57">
        <f>K184*SetUp!$B$65</f>
        <v>0</v>
      </c>
      <c r="P184" s="57">
        <f>MIN(SetUp!$B$54*L184^SetUp!$B$51,L184)</f>
        <v>1.6114625690708852E-2</v>
      </c>
      <c r="Q184" s="57">
        <f t="shared" si="52"/>
        <v>0.91964491944106619</v>
      </c>
      <c r="R184" s="57">
        <f>IF((H184+N184-O184)&gt;SetUp!$B$56,T183+H184+N184-O184-SetUp!$B$56,T183)</f>
        <v>0</v>
      </c>
      <c r="S184" s="57">
        <f>R184*SetUp!$B$65</f>
        <v>0</v>
      </c>
      <c r="T184" s="57">
        <f>IF((R184-S184)&lt;SetUp!$B$53,R184-S184,SetUp!$B$53)</f>
        <v>0</v>
      </c>
      <c r="U184" s="57">
        <f t="shared" si="53"/>
        <v>1.2175608720837774</v>
      </c>
      <c r="V184" s="57">
        <f>(L184-P184)/1000*SetUp!$B$13*1000000/SetUp!$B$48</f>
        <v>0.76543783669220733</v>
      </c>
      <c r="W184" s="57">
        <f t="shared" si="64"/>
        <v>1.0755285551056204E-16</v>
      </c>
      <c r="X184" s="57">
        <f>MAX((SetUp!$B$56*(1-($H184/SetUp!$B$56)^2)*TANH(($B184-$D184)/SetUp!$B$56))/(1+$H184/SetUp!$B$56*TANH(($B184-$D184)/SetUp!$B$56)),0)</f>
        <v>0</v>
      </c>
      <c r="AK184" s="65">
        <v>153</v>
      </c>
      <c r="AL184" s="66">
        <f t="shared" si="65"/>
        <v>5.5773333333333328</v>
      </c>
      <c r="AM184" s="66">
        <f t="shared" si="66"/>
        <v>5.8449475114303384</v>
      </c>
      <c r="AN184" s="67">
        <f t="shared" si="67"/>
        <v>4.7982460811081575E-2</v>
      </c>
      <c r="AP184" s="64">
        <v>26846</v>
      </c>
      <c r="AQ184" s="55">
        <v>7</v>
      </c>
      <c r="AR184" s="55">
        <v>183</v>
      </c>
      <c r="AS184" s="66">
        <f t="shared" si="54"/>
        <v>1.1579999999999999</v>
      </c>
      <c r="AT184" s="66">
        <f t="shared" si="55"/>
        <v>0.76543783669220733</v>
      </c>
      <c r="AU184" s="55" t="str">
        <f>IF(OR($AP184&lt;SetUp!$B$97,$AP184&gt;SetUp!$B$98),"Não","Sim")</f>
        <v>Sim</v>
      </c>
      <c r="AV184" s="68">
        <f t="shared" si="56"/>
        <v>1.0761040841851683</v>
      </c>
      <c r="AW184" s="68">
        <f t="shared" si="57"/>
        <v>0.87489304300137583</v>
      </c>
      <c r="AX184" s="68">
        <f t="shared" si="58"/>
        <v>6.3708559391417369E-2</v>
      </c>
      <c r="AY184" s="68">
        <f t="shared" si="59"/>
        <v>-0.11609007378058515</v>
      </c>
      <c r="AZ184" s="68">
        <f t="shared" si="60"/>
        <v>-0.39256216330779259</v>
      </c>
      <c r="BA184" s="68">
        <f t="shared" si="61"/>
        <v>-0.20121104118379252</v>
      </c>
      <c r="BB184" s="68">
        <f t="shared" si="62"/>
        <v>-0.17979863317200251</v>
      </c>
    </row>
    <row r="185" spans="1:54" x14ac:dyDescent="0.3">
      <c r="A185" s="64">
        <v>26847</v>
      </c>
      <c r="B185" s="57">
        <v>1.2999999999999999E-2</v>
      </c>
      <c r="C185" s="57">
        <v>1.0669999999999999</v>
      </c>
      <c r="D185" s="57">
        <v>3.4279999999999999</v>
      </c>
      <c r="E185" s="57">
        <f t="shared" si="47"/>
        <v>1.2999999999999999E-2</v>
      </c>
      <c r="F185" s="57">
        <f t="shared" si="48"/>
        <v>3.415</v>
      </c>
      <c r="G185" s="57">
        <f t="shared" si="49"/>
        <v>0</v>
      </c>
      <c r="H185" s="57">
        <f>IF(Q184&gt;SetUp!$B$56,SetUp!$B$56,Q184)</f>
        <v>0.91964491944106619</v>
      </c>
      <c r="I185" s="57">
        <f t="shared" si="63"/>
        <v>1.2175608720837774</v>
      </c>
      <c r="J185" s="57">
        <f>MIN(F185,H185,(1-EXP(-SetUp!$B$52*H185/SetUp!$B$56))*F185)</f>
        <v>0.45708989204265271</v>
      </c>
      <c r="K185" s="57">
        <f t="shared" si="50"/>
        <v>0.46255502739841348</v>
      </c>
      <c r="L185" s="57">
        <f>IF(I185&lt;=0,0,MIN(SetUp!$B$50*I185^SetUp!$B$55,I185))</f>
        <v>2.8412797064847731E-2</v>
      </c>
      <c r="M185" s="57">
        <f t="shared" si="51"/>
        <v>1.1891480750189296</v>
      </c>
      <c r="N185" s="57">
        <f>IF(SetUp!$B$62=0,X185,(B185-E185)*(1-(H185/SetUp!$B$66/SetUp!$B$56)))</f>
        <v>0</v>
      </c>
      <c r="O185" s="57">
        <f>K185*SetUp!$B$65</f>
        <v>0</v>
      </c>
      <c r="P185" s="57">
        <f>MIN(SetUp!$B$54*L185^SetUp!$B$51,L185)</f>
        <v>1.5493356421246466E-2</v>
      </c>
      <c r="Q185" s="57">
        <f t="shared" si="52"/>
        <v>0.46255502739841348</v>
      </c>
      <c r="R185" s="57">
        <f>IF((H185+N185-O185)&gt;SetUp!$B$56,T184+H185+N185-O185-SetUp!$B$56,T184)</f>
        <v>0</v>
      </c>
      <c r="S185" s="57">
        <f>R185*SetUp!$B$65</f>
        <v>0</v>
      </c>
      <c r="T185" s="57">
        <f>IF((R185-S185)&lt;SetUp!$B$53,R185-S185,SetUp!$B$53)</f>
        <v>0</v>
      </c>
      <c r="U185" s="57">
        <f t="shared" si="53"/>
        <v>1.1891480750189296</v>
      </c>
      <c r="V185" s="57">
        <f>(L185-P185)/1000*SetUp!$B$13*1000000/SetUp!$B$48</f>
        <v>0.73482784961291747</v>
      </c>
      <c r="W185" s="57">
        <f t="shared" si="64"/>
        <v>-1.6306400674181987E-16</v>
      </c>
      <c r="X185" s="57">
        <f>MAX((SetUp!$B$56*(1-($H185/SetUp!$B$56)^2)*TANH(($B185-$D185)/SetUp!$B$56))/(1+$H185/SetUp!$B$56*TANH(($B185-$D185)/SetUp!$B$56)),0)</f>
        <v>0</v>
      </c>
      <c r="AK185" s="65">
        <v>154</v>
      </c>
      <c r="AL185" s="66">
        <f t="shared" si="65"/>
        <v>4.8206666666666669</v>
      </c>
      <c r="AM185" s="66">
        <f t="shared" si="66"/>
        <v>5.3223721878661117</v>
      </c>
      <c r="AN185" s="67">
        <f t="shared" si="67"/>
        <v>0.10407388767793765</v>
      </c>
      <c r="AP185" s="64">
        <v>26847</v>
      </c>
      <c r="AQ185" s="55">
        <v>7</v>
      </c>
      <c r="AR185" s="55">
        <v>184</v>
      </c>
      <c r="AS185" s="66">
        <f t="shared" si="54"/>
        <v>1.0669999999999999</v>
      </c>
      <c r="AT185" s="66">
        <f t="shared" si="55"/>
        <v>0.73482784961291747</v>
      </c>
      <c r="AU185" s="55" t="str">
        <f>IF(OR($AP185&lt;SetUp!$B$97,$AP185&gt;SetUp!$B$98),"Não","Sim")</f>
        <v>Sim</v>
      </c>
      <c r="AV185" s="68">
        <f t="shared" si="56"/>
        <v>1.0329569206893383</v>
      </c>
      <c r="AW185" s="68">
        <f t="shared" si="57"/>
        <v>0.85722100394992506</v>
      </c>
      <c r="AX185" s="68">
        <f t="shared" si="58"/>
        <v>2.8164419424469872E-2</v>
      </c>
      <c r="AY185" s="68">
        <f t="shared" si="59"/>
        <v>-0.13381439250774493</v>
      </c>
      <c r="AZ185" s="68">
        <f t="shared" si="60"/>
        <v>-0.33217215038708248</v>
      </c>
      <c r="BA185" s="68">
        <f t="shared" si="61"/>
        <v>-0.17573591673941324</v>
      </c>
      <c r="BB185" s="68">
        <f t="shared" si="62"/>
        <v>-0.16197881193221481</v>
      </c>
    </row>
    <row r="186" spans="1:54" x14ac:dyDescent="0.3">
      <c r="A186" s="64">
        <v>26848</v>
      </c>
      <c r="B186" s="57">
        <v>5.0000000000000001E-3</v>
      </c>
      <c r="C186" s="57">
        <v>1.0229999999999999</v>
      </c>
      <c r="D186" s="57">
        <v>3.4279999999999999</v>
      </c>
      <c r="E186" s="57">
        <f t="shared" si="47"/>
        <v>5.0000000000000001E-3</v>
      </c>
      <c r="F186" s="57">
        <f t="shared" si="48"/>
        <v>3.423</v>
      </c>
      <c r="G186" s="57">
        <f t="shared" si="49"/>
        <v>0</v>
      </c>
      <c r="H186" s="57">
        <f>IF(Q185&gt;SetUp!$B$56,SetUp!$B$56,Q185)</f>
        <v>0.46255502739841348</v>
      </c>
      <c r="I186" s="57">
        <f t="shared" si="63"/>
        <v>1.1891480750189296</v>
      </c>
      <c r="J186" s="57">
        <f>MIN(F186,H186,(1-EXP(-SetUp!$B$52*H186/SetUp!$B$56))*F186)</f>
        <v>0.23866608107635975</v>
      </c>
      <c r="K186" s="57">
        <f t="shared" si="50"/>
        <v>0.22388894632205372</v>
      </c>
      <c r="L186" s="57">
        <f>IF(I186&lt;=0,0,MIN(SetUp!$B$50*I186^SetUp!$B$55,I186))</f>
        <v>2.7316354889009593E-2</v>
      </c>
      <c r="M186" s="57">
        <f t="shared" si="51"/>
        <v>1.16183172012992</v>
      </c>
      <c r="N186" s="57">
        <f>IF(SetUp!$B$62=0,X186,(B186-E186)*(1-(H186/SetUp!$B$66/SetUp!$B$56)))</f>
        <v>0</v>
      </c>
      <c r="O186" s="57">
        <f>K186*SetUp!$B$65</f>
        <v>0</v>
      </c>
      <c r="P186" s="57">
        <f>MIN(SetUp!$B$54*L186^SetUp!$B$51,L186)</f>
        <v>1.4905447650999782E-2</v>
      </c>
      <c r="Q186" s="57">
        <f t="shared" si="52"/>
        <v>0.22388894632205372</v>
      </c>
      <c r="R186" s="57">
        <f>IF((H186+N186-O186)&gt;SetUp!$B$56,T185+H186+N186-O186-SetUp!$B$56,T185)</f>
        <v>0</v>
      </c>
      <c r="S186" s="57">
        <f>R186*SetUp!$B$65</f>
        <v>0</v>
      </c>
      <c r="T186" s="57">
        <f>IF((R186-S186)&lt;SetUp!$B$53,R186-S186,SetUp!$B$53)</f>
        <v>0</v>
      </c>
      <c r="U186" s="57">
        <f t="shared" si="53"/>
        <v>1.16183172012992</v>
      </c>
      <c r="V186" s="57">
        <f>(L186-P186)/1000*SetUp!$B$13*1000000/SetUp!$B$48</f>
        <v>0.70590364776891734</v>
      </c>
      <c r="W186" s="57">
        <f t="shared" si="64"/>
        <v>-6.591949208711867E-17</v>
      </c>
      <c r="X186" s="57">
        <f>MAX((SetUp!$B$56*(1-($H186/SetUp!$B$56)^2)*TANH(($B186-$D186)/SetUp!$B$56))/(1+$H186/SetUp!$B$56*TANH(($B186-$D186)/SetUp!$B$56)),0)</f>
        <v>0</v>
      </c>
      <c r="AK186" s="65">
        <v>155</v>
      </c>
      <c r="AL186" s="66">
        <f t="shared" si="65"/>
        <v>4.7236666666666665</v>
      </c>
      <c r="AM186" s="66">
        <f t="shared" si="66"/>
        <v>4.8639232038285458</v>
      </c>
      <c r="AN186" s="67">
        <f t="shared" si="67"/>
        <v>2.9692301988966063E-2</v>
      </c>
      <c r="AP186" s="64">
        <v>26848</v>
      </c>
      <c r="AQ186" s="55">
        <v>7</v>
      </c>
      <c r="AR186" s="55">
        <v>185</v>
      </c>
      <c r="AS186" s="66">
        <f t="shared" si="54"/>
        <v>1.0229999999999999</v>
      </c>
      <c r="AT186" s="66">
        <f t="shared" si="55"/>
        <v>0.70590364776891734</v>
      </c>
      <c r="AU186" s="55" t="str">
        <f>IF(OR($AP186&lt;SetUp!$B$97,$AP186&gt;SetUp!$B$98),"Não","Sim")</f>
        <v>Sim</v>
      </c>
      <c r="AV186" s="68">
        <f t="shared" si="56"/>
        <v>1.0114346246792225</v>
      </c>
      <c r="AW186" s="68">
        <f t="shared" si="57"/>
        <v>0.84018072327857973</v>
      </c>
      <c r="AX186" s="68">
        <f t="shared" si="58"/>
        <v>9.8756337121601191E-3</v>
      </c>
      <c r="AY186" s="68">
        <f t="shared" si="59"/>
        <v>-0.15125457387451199</v>
      </c>
      <c r="AZ186" s="68">
        <f t="shared" si="60"/>
        <v>-0.31709635223108257</v>
      </c>
      <c r="BA186" s="68">
        <f t="shared" si="61"/>
        <v>-0.17125390140064278</v>
      </c>
      <c r="BB186" s="68">
        <f t="shared" si="62"/>
        <v>-0.16113020758667213</v>
      </c>
    </row>
    <row r="187" spans="1:54" x14ac:dyDescent="0.3">
      <c r="A187" s="64">
        <v>26849</v>
      </c>
      <c r="B187" s="57">
        <v>0</v>
      </c>
      <c r="C187" s="57">
        <v>0.98</v>
      </c>
      <c r="D187" s="57">
        <v>3.4279999999999999</v>
      </c>
      <c r="E187" s="57">
        <f t="shared" si="47"/>
        <v>0</v>
      </c>
      <c r="F187" s="57">
        <f t="shared" si="48"/>
        <v>3.4279999999999999</v>
      </c>
      <c r="G187" s="57">
        <f t="shared" si="49"/>
        <v>0</v>
      </c>
      <c r="H187" s="57">
        <f>IF(Q186&gt;SetUp!$B$56,SetUp!$B$56,Q186)</f>
        <v>0.22388894632205372</v>
      </c>
      <c r="I187" s="57">
        <f t="shared" si="63"/>
        <v>1.16183172012992</v>
      </c>
      <c r="J187" s="57">
        <f>MIN(F187,H187,(1-EXP(-SetUp!$B$52*H187/SetUp!$B$56))*F187)</f>
        <v>0.11784719534184696</v>
      </c>
      <c r="K187" s="57">
        <f t="shared" si="50"/>
        <v>0.10604175098020677</v>
      </c>
      <c r="L187" s="57">
        <f>IF(I187&lt;=0,0,MIN(SetUp!$B$50*I187^SetUp!$B$55,I187))</f>
        <v>2.6278560202434229E-2</v>
      </c>
      <c r="M187" s="57">
        <f t="shared" si="51"/>
        <v>1.1355531599274857</v>
      </c>
      <c r="N187" s="57">
        <f>IF(SetUp!$B$62=0,X187,(B187-E187)*(1-(H187/SetUp!$B$66/SetUp!$B$56)))</f>
        <v>0</v>
      </c>
      <c r="O187" s="57">
        <f>K187*SetUp!$B$65</f>
        <v>0</v>
      </c>
      <c r="P187" s="57">
        <f>MIN(SetUp!$B$54*L187^SetUp!$B$51,L187)</f>
        <v>1.4348615713911252E-2</v>
      </c>
      <c r="Q187" s="57">
        <f t="shared" si="52"/>
        <v>0.10604175098020677</v>
      </c>
      <c r="R187" s="57">
        <f>IF((H187+N187-O187)&gt;SetUp!$B$56,T186+H187+N187-O187-SetUp!$B$56,T186)</f>
        <v>0</v>
      </c>
      <c r="S187" s="57">
        <f>R187*SetUp!$B$65</f>
        <v>0</v>
      </c>
      <c r="T187" s="57">
        <f>IF((R187-S187)&lt;SetUp!$B$53,R187-S187,SetUp!$B$53)</f>
        <v>0</v>
      </c>
      <c r="U187" s="57">
        <f t="shared" si="53"/>
        <v>1.1355531599274857</v>
      </c>
      <c r="V187" s="57">
        <f>(L187-P187)/1000*SetUp!$B$13*1000000/SetUp!$B$48</f>
        <v>0.6785476009632555</v>
      </c>
      <c r="W187" s="57">
        <f t="shared" si="64"/>
        <v>0</v>
      </c>
      <c r="X187" s="57">
        <f>MAX((SetUp!$B$56*(1-($H187/SetUp!$B$56)^2)*TANH(($B187-$D187)/SetUp!$B$56))/(1+$H187/SetUp!$B$56*TANH(($B187-$D187)/SetUp!$B$56)),0)</f>
        <v>0</v>
      </c>
      <c r="AK187" s="65">
        <v>156</v>
      </c>
      <c r="AL187" s="66">
        <f t="shared" si="65"/>
        <v>4.1793333333333331</v>
      </c>
      <c r="AM187" s="66">
        <f t="shared" si="66"/>
        <v>4.4606870726681356</v>
      </c>
      <c r="AN187" s="67">
        <f t="shared" si="67"/>
        <v>6.7320243898899942E-2</v>
      </c>
      <c r="AP187" s="64">
        <v>26849</v>
      </c>
      <c r="AQ187" s="55">
        <v>7</v>
      </c>
      <c r="AR187" s="55">
        <v>186</v>
      </c>
      <c r="AS187" s="66">
        <f t="shared" si="54"/>
        <v>0.98</v>
      </c>
      <c r="AT187" s="66">
        <f t="shared" si="55"/>
        <v>0.6785476009632555</v>
      </c>
      <c r="AU187" s="55" t="str">
        <f>IF(OR($AP187&lt;SetUp!$B$97,$AP187&gt;SetUp!$B$98),"Não","Sim")</f>
        <v>Sim</v>
      </c>
      <c r="AV187" s="68">
        <f t="shared" si="56"/>
        <v>0.98994949366116658</v>
      </c>
      <c r="AW187" s="68">
        <f t="shared" si="57"/>
        <v>0.82374000811133086</v>
      </c>
      <c r="AX187" s="68">
        <f t="shared" si="58"/>
        <v>-8.7739243075051505E-3</v>
      </c>
      <c r="AY187" s="68">
        <f t="shared" si="59"/>
        <v>-0.16841968063424331</v>
      </c>
      <c r="AZ187" s="68">
        <f t="shared" si="60"/>
        <v>-0.30145239903674448</v>
      </c>
      <c r="BA187" s="68">
        <f t="shared" si="61"/>
        <v>-0.16620948554983572</v>
      </c>
      <c r="BB187" s="68">
        <f t="shared" si="62"/>
        <v>-0.15964575632673816</v>
      </c>
    </row>
    <row r="188" spans="1:54" x14ac:dyDescent="0.3">
      <c r="A188" s="64">
        <v>26850</v>
      </c>
      <c r="B188" s="57">
        <v>0.75700000000000001</v>
      </c>
      <c r="C188" s="57">
        <v>0.98</v>
      </c>
      <c r="D188" s="57">
        <v>3.4279999999999999</v>
      </c>
      <c r="E188" s="57">
        <f t="shared" si="47"/>
        <v>0.75700000000000001</v>
      </c>
      <c r="F188" s="57">
        <f t="shared" si="48"/>
        <v>2.6709999999999998</v>
      </c>
      <c r="G188" s="57">
        <f t="shared" si="49"/>
        <v>0</v>
      </c>
      <c r="H188" s="57">
        <f>IF(Q187&gt;SetUp!$B$56,SetUp!$B$56,Q187)</f>
        <v>0.10604175098020677</v>
      </c>
      <c r="I188" s="57">
        <f t="shared" si="63"/>
        <v>1.1355531599274857</v>
      </c>
      <c r="J188" s="57">
        <f>MIN(F188,H188,(1-EXP(-SetUp!$B$52*H188/SetUp!$B$56))*F188)</f>
        <v>4.3891240385403422E-2</v>
      </c>
      <c r="K188" s="57">
        <f t="shared" si="50"/>
        <v>6.2150510594803345E-2</v>
      </c>
      <c r="L188" s="57">
        <f>IF(I188&lt;=0,0,MIN(SetUp!$B$50*I188^SetUp!$B$55,I188))</f>
        <v>2.5295424265613119E-2</v>
      </c>
      <c r="M188" s="57">
        <f t="shared" si="51"/>
        <v>1.1102577356618726</v>
      </c>
      <c r="N188" s="57">
        <f>IF(SetUp!$B$62=0,X188,(B188-E188)*(1-(H188/SetUp!$B$66/SetUp!$B$56)))</f>
        <v>0</v>
      </c>
      <c r="O188" s="57">
        <f>K188*SetUp!$B$65</f>
        <v>0</v>
      </c>
      <c r="P188" s="57">
        <f>MIN(SetUp!$B$54*L188^SetUp!$B$51,L188)</f>
        <v>1.3820766075309354E-2</v>
      </c>
      <c r="Q188" s="57">
        <f t="shared" si="52"/>
        <v>6.2150510594803345E-2</v>
      </c>
      <c r="R188" s="57">
        <f>IF((H188+N188-O188)&gt;SetUp!$B$56,T187+H188+N188-O188-SetUp!$B$56,T187)</f>
        <v>0</v>
      </c>
      <c r="S188" s="57">
        <f>R188*SetUp!$B$65</f>
        <v>0</v>
      </c>
      <c r="T188" s="57">
        <f>IF((R188-S188)&lt;SetUp!$B$53,R188-S188,SetUp!$B$53)</f>
        <v>0</v>
      </c>
      <c r="U188" s="57">
        <f t="shared" si="53"/>
        <v>1.1102577356618726</v>
      </c>
      <c r="V188" s="57">
        <f>(L188-P188)/1000*SetUp!$B$13*1000000/SetUp!$B$48</f>
        <v>0.65265197121365426</v>
      </c>
      <c r="W188" s="57">
        <f t="shared" si="64"/>
        <v>-9.7144514654701197E-17</v>
      </c>
      <c r="X188" s="57">
        <f>MAX((SetUp!$B$56*(1-($H188/SetUp!$B$56)^2)*TANH(($B188-$D188)/SetUp!$B$56))/(1+$H188/SetUp!$B$56*TANH(($B188-$D188)/SetUp!$B$56)),0)</f>
        <v>0</v>
      </c>
      <c r="AK188" s="65">
        <v>157</v>
      </c>
      <c r="AL188" s="66">
        <f t="shared" si="65"/>
        <v>3.7623333333333329</v>
      </c>
      <c r="AM188" s="66">
        <f t="shared" si="66"/>
        <v>4.1024963392212221</v>
      </c>
      <c r="AN188" s="67">
        <f t="shared" si="67"/>
        <v>9.0412777324680421E-2</v>
      </c>
      <c r="AP188" s="64">
        <v>26850</v>
      </c>
      <c r="AQ188" s="55">
        <v>7</v>
      </c>
      <c r="AR188" s="55">
        <v>187</v>
      </c>
      <c r="AS188" s="66">
        <f t="shared" si="54"/>
        <v>0.98</v>
      </c>
      <c r="AT188" s="66">
        <f t="shared" si="55"/>
        <v>0.65265197121365426</v>
      </c>
      <c r="AU188" s="55" t="str">
        <f>IF(OR($AP188&lt;SetUp!$B$97,$AP188&gt;SetUp!$B$98),"Não","Sim")</f>
        <v>Sim</v>
      </c>
      <c r="AV188" s="68">
        <f t="shared" si="56"/>
        <v>0.98994949366116658</v>
      </c>
      <c r="AW188" s="68">
        <f t="shared" si="57"/>
        <v>0.80786878341328072</v>
      </c>
      <c r="AX188" s="68">
        <f t="shared" si="58"/>
        <v>-8.7739243075051505E-3</v>
      </c>
      <c r="AY188" s="68">
        <f t="shared" si="59"/>
        <v>-0.18531834594407118</v>
      </c>
      <c r="AZ188" s="68">
        <f t="shared" si="60"/>
        <v>-0.32734802878634572</v>
      </c>
      <c r="BA188" s="68">
        <f t="shared" si="61"/>
        <v>-0.18208071024788586</v>
      </c>
      <c r="BB188" s="68">
        <f t="shared" si="62"/>
        <v>-0.17654442163656603</v>
      </c>
    </row>
    <row r="189" spans="1:54" x14ac:dyDescent="0.3">
      <c r="A189" s="64">
        <v>26851</v>
      </c>
      <c r="B189" s="57">
        <v>4.3159999999999998</v>
      </c>
      <c r="C189" s="57">
        <v>0.93899999999999995</v>
      </c>
      <c r="D189" s="57">
        <v>3.4279999999999999</v>
      </c>
      <c r="E189" s="57">
        <f t="shared" si="47"/>
        <v>3.4279999999999999</v>
      </c>
      <c r="F189" s="57">
        <f t="shared" si="48"/>
        <v>0</v>
      </c>
      <c r="G189" s="57">
        <f t="shared" si="49"/>
        <v>6.9780838150235169E-5</v>
      </c>
      <c r="H189" s="57">
        <f>IF(Q188&gt;SetUp!$B$56,SetUp!$B$56,Q188)</f>
        <v>6.2150510594803345E-2</v>
      </c>
      <c r="I189" s="57">
        <f t="shared" si="63"/>
        <v>1.1103275165000228</v>
      </c>
      <c r="J189" s="57">
        <f>MIN(F189,H189,(1-EXP(-SetUp!$B$52*H189/SetUp!$B$56))*F189)</f>
        <v>0</v>
      </c>
      <c r="K189" s="57">
        <f t="shared" si="50"/>
        <v>6.2150510594803345E-2</v>
      </c>
      <c r="L189" s="57">
        <f>IF(I189&lt;=0,0,MIN(SetUp!$B$50*I189^SetUp!$B$55,I189))</f>
        <v>2.4365838184100232E-2</v>
      </c>
      <c r="M189" s="57">
        <f t="shared" si="51"/>
        <v>1.0859616783159225</v>
      </c>
      <c r="N189" s="57">
        <f>IF(SetUp!$B$62=0,X189,(B189-E189)*(1-(H189/SetUp!$B$66/SetUp!$B$56)))</f>
        <v>0.88793021916184967</v>
      </c>
      <c r="O189" s="57">
        <f>K189*SetUp!$B$65</f>
        <v>0</v>
      </c>
      <c r="P189" s="57">
        <f>MIN(SetUp!$B$54*L189^SetUp!$B$51,L189)</f>
        <v>1.3321346605888023E-2</v>
      </c>
      <c r="Q189" s="57">
        <f t="shared" si="52"/>
        <v>0.95008072975665303</v>
      </c>
      <c r="R189" s="57">
        <f>IF((H189+N189-O189)&gt;SetUp!$B$56,T188+H189+N189-O189-SetUp!$B$56,T188)</f>
        <v>0</v>
      </c>
      <c r="S189" s="57">
        <f>R189*SetUp!$B$65</f>
        <v>0</v>
      </c>
      <c r="T189" s="57">
        <f>IF((R189-S189)&lt;SetUp!$B$53,R189-S189,SetUp!$B$53)</f>
        <v>0</v>
      </c>
      <c r="U189" s="57">
        <f t="shared" si="53"/>
        <v>1.0859616783159225</v>
      </c>
      <c r="V189" s="57">
        <f>(L189-P189)/1000*SetUp!$B$13*1000000/SetUp!$B$48</f>
        <v>0.62818509100897069</v>
      </c>
      <c r="W189" s="57">
        <f t="shared" si="64"/>
        <v>-8.6736173798840355E-17</v>
      </c>
      <c r="X189" s="57">
        <f>MAX((SetUp!$B$56*(1-($H189/SetUp!$B$56)^2)*TANH(($B189-$D189)/SetUp!$B$56))/(1+$H189/SetUp!$B$56*TANH(($B189-$D189)/SetUp!$B$56)),0)</f>
        <v>0.88793021916184967</v>
      </c>
      <c r="AK189" s="65">
        <v>158</v>
      </c>
      <c r="AL189" s="66">
        <f t="shared" si="65"/>
        <v>3.5630000000000002</v>
      </c>
      <c r="AM189" s="66">
        <f t="shared" si="66"/>
        <v>3.7838160335011004</v>
      </c>
      <c r="AN189" s="67">
        <f t="shared" si="67"/>
        <v>6.1974749789812024E-2</v>
      </c>
      <c r="AP189" s="64">
        <v>26851</v>
      </c>
      <c r="AQ189" s="55">
        <v>7</v>
      </c>
      <c r="AR189" s="55">
        <v>188</v>
      </c>
      <c r="AS189" s="66">
        <f t="shared" si="54"/>
        <v>0.93899999999999995</v>
      </c>
      <c r="AT189" s="66">
        <f t="shared" si="55"/>
        <v>0.62818509100897069</v>
      </c>
      <c r="AU189" s="55" t="str">
        <f>IF(OR($AP189&lt;SetUp!$B$97,$AP189&gt;SetUp!$B$98),"Não","Sim")</f>
        <v>Sim</v>
      </c>
      <c r="AV189" s="68">
        <f t="shared" si="56"/>
        <v>0.9690201236300513</v>
      </c>
      <c r="AW189" s="68">
        <f t="shared" si="57"/>
        <v>0.79258128353435819</v>
      </c>
      <c r="AX189" s="68">
        <f t="shared" si="58"/>
        <v>-2.7334407733889104E-2</v>
      </c>
      <c r="AY189" s="68">
        <f t="shared" si="59"/>
        <v>-0.20191237511575327</v>
      </c>
      <c r="AZ189" s="68">
        <f t="shared" si="60"/>
        <v>-0.31081490899102926</v>
      </c>
      <c r="BA189" s="68">
        <f t="shared" si="61"/>
        <v>-0.17643884009569311</v>
      </c>
      <c r="BB189" s="68">
        <f t="shared" si="62"/>
        <v>-0.17457796738186418</v>
      </c>
    </row>
    <row r="190" spans="1:54" x14ac:dyDescent="0.3">
      <c r="A190" s="64">
        <v>26852</v>
      </c>
      <c r="B190" s="57">
        <v>0.56100000000000005</v>
      </c>
      <c r="C190" s="57">
        <v>0.89900000000000002</v>
      </c>
      <c r="D190" s="57">
        <v>3.4279999999999999</v>
      </c>
      <c r="E190" s="57">
        <f t="shared" si="47"/>
        <v>0.56100000000000005</v>
      </c>
      <c r="F190" s="57">
        <f t="shared" si="48"/>
        <v>2.867</v>
      </c>
      <c r="G190" s="57">
        <f t="shared" si="49"/>
        <v>0</v>
      </c>
      <c r="H190" s="57">
        <f>IF(Q189&gt;SetUp!$B$56,SetUp!$B$56,Q189)</f>
        <v>0.95008072975665303</v>
      </c>
      <c r="I190" s="57">
        <f t="shared" si="63"/>
        <v>1.0859616783159225</v>
      </c>
      <c r="J190" s="57">
        <f>MIN(F190,H190,(1-EXP(-SetUp!$B$52*H190/SetUp!$B$56))*F190)</f>
        <v>0.39552269046083205</v>
      </c>
      <c r="K190" s="57">
        <f t="shared" si="50"/>
        <v>0.55455803929582093</v>
      </c>
      <c r="L190" s="57">
        <f>IF(I190&lt;=0,0,MIN(SetUp!$B$50*I190^SetUp!$B$55,I190))</f>
        <v>2.3481203432220037E-2</v>
      </c>
      <c r="M190" s="57">
        <f t="shared" si="51"/>
        <v>1.0624804748837025</v>
      </c>
      <c r="N190" s="57">
        <f>IF(SetUp!$B$62=0,X190,(B190-E190)*(1-(H190/SetUp!$B$66/SetUp!$B$56)))</f>
        <v>0</v>
      </c>
      <c r="O190" s="57">
        <f>K190*SetUp!$B$65</f>
        <v>0</v>
      </c>
      <c r="P190" s="57">
        <f>MIN(SetUp!$B$54*L190^SetUp!$B$51,L190)</f>
        <v>1.2845776223436689E-2</v>
      </c>
      <c r="Q190" s="57">
        <f t="shared" si="52"/>
        <v>0.55455803929582093</v>
      </c>
      <c r="R190" s="57">
        <f>IF((H190+N190-O190)&gt;SetUp!$B$56,T189+H190+N190-O190-SetUp!$B$56,T189)</f>
        <v>0</v>
      </c>
      <c r="S190" s="57">
        <f>R190*SetUp!$B$65</f>
        <v>0</v>
      </c>
      <c r="T190" s="57">
        <f>IF((R190-S190)&lt;SetUp!$B$53,R190-S190,SetUp!$B$53)</f>
        <v>0</v>
      </c>
      <c r="U190" s="57">
        <f t="shared" si="53"/>
        <v>1.0624804748837025</v>
      </c>
      <c r="V190" s="57">
        <f>(L190-P190)/1000*SetUp!$B$13*1000000/SetUp!$B$48</f>
        <v>0.60491845747328798</v>
      </c>
      <c r="W190" s="57">
        <f t="shared" si="64"/>
        <v>-6.2450045135165055E-17</v>
      </c>
      <c r="X190" s="57">
        <f>MAX((SetUp!$B$56*(1-($H190/SetUp!$B$56)^2)*TANH(($B190-$D190)/SetUp!$B$56))/(1+$H190/SetUp!$B$56*TANH(($B190-$D190)/SetUp!$B$56)),0)</f>
        <v>0</v>
      </c>
      <c r="AK190" s="65">
        <v>159</v>
      </c>
      <c r="AL190" s="66">
        <f t="shared" si="65"/>
        <v>3.1763333333333335</v>
      </c>
      <c r="AM190" s="66">
        <f t="shared" si="66"/>
        <v>3.4991497786195143</v>
      </c>
      <c r="AN190" s="67">
        <f t="shared" si="67"/>
        <v>0.10163179093908514</v>
      </c>
      <c r="AP190" s="64">
        <v>26852</v>
      </c>
      <c r="AQ190" s="55">
        <v>7</v>
      </c>
      <c r="AR190" s="55">
        <v>189</v>
      </c>
      <c r="AS190" s="66">
        <f t="shared" si="54"/>
        <v>0.89900000000000002</v>
      </c>
      <c r="AT190" s="66">
        <f t="shared" si="55"/>
        <v>0.60491845747328798</v>
      </c>
      <c r="AU190" s="55" t="str">
        <f>IF(OR($AP190&lt;SetUp!$B$97,$AP190&gt;SetUp!$B$98),"Não","Sim")</f>
        <v>Sim</v>
      </c>
      <c r="AV190" s="68">
        <f t="shared" si="56"/>
        <v>0.94815610529068473</v>
      </c>
      <c r="AW190" s="68">
        <f t="shared" si="57"/>
        <v>0.77776504001741298</v>
      </c>
      <c r="AX190" s="68">
        <f t="shared" si="58"/>
        <v>-4.6240308266771224E-2</v>
      </c>
      <c r="AY190" s="68">
        <f t="shared" si="59"/>
        <v>-0.21830316395271787</v>
      </c>
      <c r="AZ190" s="68">
        <f t="shared" si="60"/>
        <v>-0.29408154252671204</v>
      </c>
      <c r="BA190" s="68">
        <f t="shared" si="61"/>
        <v>-0.17039106527327175</v>
      </c>
      <c r="BB190" s="68">
        <f t="shared" si="62"/>
        <v>-0.17206285568594665</v>
      </c>
    </row>
    <row r="191" spans="1:54" x14ac:dyDescent="0.3">
      <c r="A191" s="64">
        <v>26853</v>
      </c>
      <c r="B191" s="57">
        <v>0.104</v>
      </c>
      <c r="C191" s="57">
        <v>0.89900000000000002</v>
      </c>
      <c r="D191" s="57">
        <v>3.4279999999999999</v>
      </c>
      <c r="E191" s="57">
        <f t="shared" si="47"/>
        <v>0.104</v>
      </c>
      <c r="F191" s="57">
        <f t="shared" si="48"/>
        <v>3.3239999999999998</v>
      </c>
      <c r="G191" s="57">
        <f t="shared" si="49"/>
        <v>0</v>
      </c>
      <c r="H191" s="57">
        <f>IF(Q190&gt;SetUp!$B$56,SetUp!$B$56,Q190)</f>
        <v>0.55455803929582093</v>
      </c>
      <c r="I191" s="57">
        <f t="shared" si="63"/>
        <v>1.0624804748837025</v>
      </c>
      <c r="J191" s="57">
        <f>MIN(F191,H191,(1-EXP(-SetUp!$B$52*H191/SetUp!$B$56))*F191)</f>
        <v>0.27589775151314616</v>
      </c>
      <c r="K191" s="57">
        <f t="shared" si="50"/>
        <v>0.27866028778267476</v>
      </c>
      <c r="L191" s="57">
        <f>IF(I191&lt;=0,0,MIN(SetUp!$B$50*I191^SetUp!$B$55,I191))</f>
        <v>2.2641113442513398E-2</v>
      </c>
      <c r="M191" s="57">
        <f t="shared" si="51"/>
        <v>1.0398393614411892</v>
      </c>
      <c r="N191" s="57">
        <f>IF(SetUp!$B$62=0,X191,(B191-E191)*(1-(H191/SetUp!$B$66/SetUp!$B$56)))</f>
        <v>0</v>
      </c>
      <c r="O191" s="57">
        <f>K191*SetUp!$B$65</f>
        <v>0</v>
      </c>
      <c r="P191" s="57">
        <f>MIN(SetUp!$B$54*L191^SetUp!$B$51,L191)</f>
        <v>1.2393870503397766E-2</v>
      </c>
      <c r="Q191" s="57">
        <f t="shared" si="52"/>
        <v>0.27866028778267476</v>
      </c>
      <c r="R191" s="57">
        <f>IF((H191+N191-O191)&gt;SetUp!$B$56,T190+H191+N191-O191-SetUp!$B$56,T190)</f>
        <v>0</v>
      </c>
      <c r="S191" s="57">
        <f>R191*SetUp!$B$65</f>
        <v>0</v>
      </c>
      <c r="T191" s="57">
        <f>IF((R191-S191)&lt;SetUp!$B$53,R191-S191,SetUp!$B$53)</f>
        <v>0</v>
      </c>
      <c r="U191" s="57">
        <f t="shared" si="53"/>
        <v>1.0398393614411892</v>
      </c>
      <c r="V191" s="57">
        <f>(L191-P191)/1000*SetUp!$B$13*1000000/SetUp!$B$48</f>
        <v>0.58283943563306884</v>
      </c>
      <c r="W191" s="57">
        <f t="shared" si="64"/>
        <v>4.8572257327350599E-17</v>
      </c>
      <c r="X191" s="57">
        <f>MAX((SetUp!$B$56*(1-($H191/SetUp!$B$56)^2)*TANH(($B191-$D191)/SetUp!$B$56))/(1+$H191/SetUp!$B$56*TANH(($B191-$D191)/SetUp!$B$56)),0)</f>
        <v>0</v>
      </c>
      <c r="AK191" s="65">
        <v>160</v>
      </c>
      <c r="AL191" s="66">
        <f t="shared" si="65"/>
        <v>2.3640000000000003</v>
      </c>
      <c r="AM191" s="66">
        <f t="shared" si="66"/>
        <v>3.2440770646583559</v>
      </c>
      <c r="AN191" s="67">
        <f t="shared" si="67"/>
        <v>0.37228302227510807</v>
      </c>
      <c r="AP191" s="64">
        <v>26853</v>
      </c>
      <c r="AQ191" s="55">
        <v>7</v>
      </c>
      <c r="AR191" s="55">
        <v>190</v>
      </c>
      <c r="AS191" s="66">
        <f t="shared" si="54"/>
        <v>0.89900000000000002</v>
      </c>
      <c r="AT191" s="66">
        <f t="shared" si="55"/>
        <v>0.58283943563306884</v>
      </c>
      <c r="AU191" s="55" t="str">
        <f>IF(OR($AP191&lt;SetUp!$B$97,$AP191&gt;SetUp!$B$98),"Não","Sim")</f>
        <v>Sim</v>
      </c>
      <c r="AV191" s="68">
        <f t="shared" si="56"/>
        <v>0.94815610529068473</v>
      </c>
      <c r="AW191" s="68">
        <f t="shared" si="57"/>
        <v>0.7634392154147368</v>
      </c>
      <c r="AX191" s="68">
        <f t="shared" si="58"/>
        <v>-4.6240308266771224E-2</v>
      </c>
      <c r="AY191" s="68">
        <f t="shared" si="59"/>
        <v>-0.2344510710090944</v>
      </c>
      <c r="AZ191" s="68">
        <f t="shared" si="60"/>
        <v>-0.31616056436693118</v>
      </c>
      <c r="BA191" s="68">
        <f t="shared" si="61"/>
        <v>-0.18471688987594792</v>
      </c>
      <c r="BB191" s="68">
        <f t="shared" si="62"/>
        <v>-0.18821076274232318</v>
      </c>
    </row>
    <row r="192" spans="1:54" x14ac:dyDescent="0.3">
      <c r="A192" s="64">
        <v>26854</v>
      </c>
      <c r="B192" s="57">
        <v>0.67500000000000004</v>
      </c>
      <c r="C192" s="57">
        <v>0.86</v>
      </c>
      <c r="D192" s="57">
        <v>3.4279999999999999</v>
      </c>
      <c r="E192" s="57">
        <f t="shared" si="47"/>
        <v>0.67500000000000004</v>
      </c>
      <c r="F192" s="57">
        <f t="shared" si="48"/>
        <v>2.7530000000000001</v>
      </c>
      <c r="G192" s="57">
        <f t="shared" si="49"/>
        <v>0</v>
      </c>
      <c r="H192" s="57">
        <f>IF(Q191&gt;SetUp!$B$56,SetUp!$B$56,Q191)</f>
        <v>0.27866028778267476</v>
      </c>
      <c r="I192" s="57">
        <f t="shared" si="63"/>
        <v>1.0398393614411892</v>
      </c>
      <c r="J192" s="57">
        <f>MIN(F192,H192,(1-EXP(-SetUp!$B$52*H192/SetUp!$B$56))*F192)</f>
        <v>0.11729537478499275</v>
      </c>
      <c r="K192" s="57">
        <f t="shared" si="50"/>
        <v>0.16136491299768202</v>
      </c>
      <c r="L192" s="57">
        <f>IF(I192&lt;=0,0,MIN(SetUp!$B$50*I192^SetUp!$B$55,I192))</f>
        <v>2.1842714332694062E-2</v>
      </c>
      <c r="M192" s="57">
        <f t="shared" si="51"/>
        <v>1.0179966471084951</v>
      </c>
      <c r="N192" s="57">
        <f>IF(SetUp!$B$62=0,X192,(B192-E192)*(1-(H192/SetUp!$B$66/SetUp!$B$56)))</f>
        <v>0</v>
      </c>
      <c r="O192" s="57">
        <f>K192*SetUp!$B$65</f>
        <v>0</v>
      </c>
      <c r="P192" s="57">
        <f>MIN(SetUp!$B$54*L192^SetUp!$B$51,L192)</f>
        <v>1.1964127019474193E-2</v>
      </c>
      <c r="Q192" s="57">
        <f t="shared" si="52"/>
        <v>0.16136491299768202</v>
      </c>
      <c r="R192" s="57">
        <f>IF((H192+N192-O192)&gt;SetUp!$B$56,T191+H192+N192-O192-SetUp!$B$56,T191)</f>
        <v>0</v>
      </c>
      <c r="S192" s="57">
        <f>R192*SetUp!$B$65</f>
        <v>0</v>
      </c>
      <c r="T192" s="57">
        <f>IF((R192-S192)&lt;SetUp!$B$53,R192-S192,SetUp!$B$53)</f>
        <v>0</v>
      </c>
      <c r="U192" s="57">
        <f t="shared" si="53"/>
        <v>1.0179966471084951</v>
      </c>
      <c r="V192" s="57">
        <f>(L192-P192)/1000*SetUp!$B$13*1000000/SetUp!$B$48</f>
        <v>0.56187115780295571</v>
      </c>
      <c r="W192" s="57">
        <f t="shared" si="64"/>
        <v>3.8163916471489756E-17</v>
      </c>
      <c r="X192" s="57">
        <f>MAX((SetUp!$B$56*(1-($H192/SetUp!$B$56)^2)*TANH(($B192-$D192)/SetUp!$B$56))/(1+$H192/SetUp!$B$56*TANH(($B192-$D192)/SetUp!$B$56)),0)</f>
        <v>0</v>
      </c>
      <c r="AK192" s="65">
        <v>161</v>
      </c>
      <c r="AL192" s="66">
        <f t="shared" si="65"/>
        <v>2.2239999999999998</v>
      </c>
      <c r="AM192" s="66">
        <f t="shared" si="66"/>
        <v>3.0144200216906882</v>
      </c>
      <c r="AN192" s="67">
        <f t="shared" si="67"/>
        <v>0.35540468601200026</v>
      </c>
      <c r="AP192" s="64">
        <v>26854</v>
      </c>
      <c r="AQ192" s="55">
        <v>7</v>
      </c>
      <c r="AR192" s="55">
        <v>191</v>
      </c>
      <c r="AS192" s="66">
        <f t="shared" si="54"/>
        <v>0.86</v>
      </c>
      <c r="AT192" s="66">
        <f t="shared" si="55"/>
        <v>0.56187115780295571</v>
      </c>
      <c r="AU192" s="55" t="str">
        <f>IF(OR($AP192&lt;SetUp!$B$97,$AP192&gt;SetUp!$B$98),"Não","Sim")</f>
        <v>Sim</v>
      </c>
      <c r="AV192" s="68">
        <f t="shared" si="56"/>
        <v>0.92736184954957035</v>
      </c>
      <c r="AW192" s="68">
        <f t="shared" si="57"/>
        <v>0.74958065463494705</v>
      </c>
      <c r="AX192" s="68">
        <f t="shared" si="58"/>
        <v>-6.5501548756432285E-2</v>
      </c>
      <c r="AY192" s="68">
        <f t="shared" si="59"/>
        <v>-0.25036326071256026</v>
      </c>
      <c r="AZ192" s="68">
        <f t="shared" si="60"/>
        <v>-0.29812884219704427</v>
      </c>
      <c r="BA192" s="68">
        <f t="shared" si="61"/>
        <v>-0.1777811949146233</v>
      </c>
      <c r="BB192" s="68">
        <f t="shared" si="62"/>
        <v>-0.18486171195612799</v>
      </c>
    </row>
    <row r="193" spans="1:54" x14ac:dyDescent="0.3">
      <c r="A193" s="64">
        <v>26855</v>
      </c>
      <c r="B193" s="57">
        <v>0.52400000000000002</v>
      </c>
      <c r="C193" s="57">
        <v>0.86</v>
      </c>
      <c r="D193" s="57">
        <v>3.4279999999999999</v>
      </c>
      <c r="E193" s="57">
        <f t="shared" si="47"/>
        <v>0.52400000000000002</v>
      </c>
      <c r="F193" s="57">
        <f t="shared" si="48"/>
        <v>2.9039999999999999</v>
      </c>
      <c r="G193" s="57">
        <f t="shared" si="49"/>
        <v>0</v>
      </c>
      <c r="H193" s="57">
        <f>IF(Q192&gt;SetUp!$B$56,SetUp!$B$56,Q192)</f>
        <v>0.16136491299768202</v>
      </c>
      <c r="I193" s="57">
        <f t="shared" si="63"/>
        <v>1.0179966471084951</v>
      </c>
      <c r="J193" s="57">
        <f>MIN(F193,H193,(1-EXP(-SetUp!$B$52*H193/SetUp!$B$56))*F193)</f>
        <v>7.2303989041890726E-2</v>
      </c>
      <c r="K193" s="57">
        <f t="shared" si="50"/>
        <v>8.9060923955791294E-2</v>
      </c>
      <c r="L193" s="57">
        <f>IF(I193&lt;=0,0,MIN(SetUp!$B$50*I193^SetUp!$B$55,I193))</f>
        <v>2.1083373235487111E-2</v>
      </c>
      <c r="M193" s="57">
        <f t="shared" si="51"/>
        <v>0.99691327387300799</v>
      </c>
      <c r="N193" s="57">
        <f>IF(SetUp!$B$62=0,X193,(B193-E193)*(1-(H193/SetUp!$B$66/SetUp!$B$56)))</f>
        <v>0</v>
      </c>
      <c r="O193" s="57">
        <f>K193*SetUp!$B$65</f>
        <v>0</v>
      </c>
      <c r="P193" s="57">
        <f>MIN(SetUp!$B$54*L193^SetUp!$B$51,L193)</f>
        <v>1.1555158848628835E-2</v>
      </c>
      <c r="Q193" s="57">
        <f t="shared" si="52"/>
        <v>8.9060923955791294E-2</v>
      </c>
      <c r="R193" s="57">
        <f>IF((H193+N193-O193)&gt;SetUp!$B$56,T192+H193+N193-O193-SetUp!$B$56,T192)</f>
        <v>0</v>
      </c>
      <c r="S193" s="57">
        <f>R193*SetUp!$B$65</f>
        <v>0</v>
      </c>
      <c r="T193" s="57">
        <f>IF((R193-S193)&lt;SetUp!$B$53,R193-S193,SetUp!$B$53)</f>
        <v>0</v>
      </c>
      <c r="U193" s="57">
        <f t="shared" si="53"/>
        <v>0.99691327387300799</v>
      </c>
      <c r="V193" s="57">
        <f>(L193-P193)/1000*SetUp!$B$13*1000000/SetUp!$B$48</f>
        <v>0.54194275756154187</v>
      </c>
      <c r="W193" s="57">
        <f t="shared" si="64"/>
        <v>7.6327832942979512E-17</v>
      </c>
      <c r="X193" s="57">
        <f>MAX((SetUp!$B$56*(1-($H193/SetUp!$B$56)^2)*TANH(($B193-$D193)/SetUp!$B$56))/(1+$H193/SetUp!$B$56*TANH(($B193-$D193)/SetUp!$B$56)),0)</f>
        <v>0</v>
      </c>
      <c r="AK193" s="65">
        <v>162</v>
      </c>
      <c r="AL193" s="66">
        <f t="shared" si="65"/>
        <v>2.0880000000000001</v>
      </c>
      <c r="AM193" s="66">
        <f t="shared" si="66"/>
        <v>2.8071176370625484</v>
      </c>
      <c r="AN193" s="67">
        <f t="shared" si="67"/>
        <v>0.34440499859317447</v>
      </c>
      <c r="AP193" s="64">
        <v>26855</v>
      </c>
      <c r="AQ193" s="55">
        <v>7</v>
      </c>
      <c r="AR193" s="55">
        <v>192</v>
      </c>
      <c r="AS193" s="66">
        <f t="shared" si="54"/>
        <v>0.86</v>
      </c>
      <c r="AT193" s="66">
        <f t="shared" si="55"/>
        <v>0.54194275756154187</v>
      </c>
      <c r="AU193" s="55" t="str">
        <f>IF(OR($AP193&lt;SetUp!$B$97,$AP193&gt;SetUp!$B$98),"Não","Sim")</f>
        <v>Sim</v>
      </c>
      <c r="AV193" s="68">
        <f t="shared" si="56"/>
        <v>0.92736184954957035</v>
      </c>
      <c r="AW193" s="68">
        <f t="shared" si="57"/>
        <v>0.73616761512684181</v>
      </c>
      <c r="AX193" s="68">
        <f t="shared" si="58"/>
        <v>-6.5501548756432285E-2</v>
      </c>
      <c r="AY193" s="68">
        <f t="shared" si="59"/>
        <v>-0.26604658318121355</v>
      </c>
      <c r="AZ193" s="68">
        <f t="shared" si="60"/>
        <v>-0.31805724243845812</v>
      </c>
      <c r="BA193" s="68">
        <f t="shared" si="61"/>
        <v>-0.19119423442272854</v>
      </c>
      <c r="BB193" s="68">
        <f t="shared" si="62"/>
        <v>-0.20054503442478128</v>
      </c>
    </row>
    <row r="194" spans="1:54" x14ac:dyDescent="0.3">
      <c r="A194" s="64">
        <v>26856</v>
      </c>
      <c r="B194" s="57">
        <v>0.47899999999999998</v>
      </c>
      <c r="C194" s="57">
        <v>0.82199999999999995</v>
      </c>
      <c r="D194" s="57">
        <v>3.4279999999999999</v>
      </c>
      <c r="E194" s="57">
        <f t="shared" si="47"/>
        <v>0.47899999999999998</v>
      </c>
      <c r="F194" s="57">
        <f t="shared" si="48"/>
        <v>2.9489999999999998</v>
      </c>
      <c r="G194" s="57">
        <f t="shared" si="49"/>
        <v>0</v>
      </c>
      <c r="H194" s="57">
        <f>IF(Q193&gt;SetUp!$B$56,SetUp!$B$56,Q193)</f>
        <v>8.9060923955791294E-2</v>
      </c>
      <c r="I194" s="57">
        <f t="shared" si="63"/>
        <v>0.99691327387300799</v>
      </c>
      <c r="J194" s="57">
        <f>MIN(F194,H194,(1-EXP(-SetUp!$B$52*H194/SetUp!$B$56))*F194)</f>
        <v>4.0753388835442259E-2</v>
      </c>
      <c r="K194" s="57">
        <f t="shared" si="50"/>
        <v>4.8307535120349035E-2</v>
      </c>
      <c r="L194" s="57">
        <f>IF(I194&lt;=0,0,MIN(SetUp!$B$50*I194^SetUp!$B$55,I194))</f>
        <v>2.0360658300346814E-2</v>
      </c>
      <c r="M194" s="57">
        <f t="shared" si="51"/>
        <v>0.97655261557266115</v>
      </c>
      <c r="N194" s="57">
        <f>IF(SetUp!$B$62=0,X194,(B194-E194)*(1-(H194/SetUp!$B$66/SetUp!$B$56)))</f>
        <v>0</v>
      </c>
      <c r="O194" s="57">
        <f>K194*SetUp!$B$65</f>
        <v>0</v>
      </c>
      <c r="P194" s="57">
        <f>MIN(SetUp!$B$54*L194^SetUp!$B$51,L194)</f>
        <v>1.1165684183689772E-2</v>
      </c>
      <c r="Q194" s="57">
        <f t="shared" si="52"/>
        <v>4.8307535120349035E-2</v>
      </c>
      <c r="R194" s="57">
        <f>IF((H194+N194-O194)&gt;SetUp!$B$56,T193+H194+N194-O194-SetUp!$B$56,T193)</f>
        <v>0</v>
      </c>
      <c r="S194" s="57">
        <f>R194*SetUp!$B$65</f>
        <v>0</v>
      </c>
      <c r="T194" s="57">
        <f>IF((R194-S194)&lt;SetUp!$B$53,R194-S194,SetUp!$B$53)</f>
        <v>0</v>
      </c>
      <c r="U194" s="57">
        <f t="shared" si="53"/>
        <v>0.97655261557266115</v>
      </c>
      <c r="V194" s="57">
        <f>(L194-P194)/1000*SetUp!$B$13*1000000/SetUp!$B$48</f>
        <v>0.5229888231063623</v>
      </c>
      <c r="W194" s="57">
        <f t="shared" si="64"/>
        <v>-9.0205620750793969E-17</v>
      </c>
      <c r="X194" s="57">
        <f>MAX((SetUp!$B$56*(1-($H194/SetUp!$B$56)^2)*TANH(($B194-$D194)/SetUp!$B$56))/(1+$H194/SetUp!$B$56*TANH(($B194-$D194)/SetUp!$B$56)),0)</f>
        <v>0</v>
      </c>
      <c r="AK194" s="65">
        <v>163</v>
      </c>
      <c r="AL194" s="66">
        <f t="shared" si="65"/>
        <v>2.2443333333333335</v>
      </c>
      <c r="AM194" s="66">
        <f t="shared" si="66"/>
        <v>2.6340480090454421</v>
      </c>
      <c r="AN194" s="67">
        <f t="shared" si="67"/>
        <v>0.17364384778498823</v>
      </c>
      <c r="AP194" s="64">
        <v>26856</v>
      </c>
      <c r="AQ194" s="55">
        <v>7</v>
      </c>
      <c r="AR194" s="55">
        <v>193</v>
      </c>
      <c r="AS194" s="66">
        <f t="shared" si="54"/>
        <v>0.82199999999999995</v>
      </c>
      <c r="AT194" s="66">
        <f t="shared" si="55"/>
        <v>0.5229888231063623</v>
      </c>
      <c r="AU194" s="55" t="str">
        <f>IF(OR($AP194&lt;SetUp!$B$97,$AP194&gt;SetUp!$B$98),"Não","Sim")</f>
        <v>Sim</v>
      </c>
      <c r="AV194" s="68">
        <f t="shared" si="56"/>
        <v>0.90664215653145097</v>
      </c>
      <c r="AW194" s="68">
        <f t="shared" si="57"/>
        <v>0.72317966170680037</v>
      </c>
      <c r="AX194" s="68">
        <f t="shared" si="58"/>
        <v>-8.5128182459949631E-2</v>
      </c>
      <c r="AY194" s="68">
        <f t="shared" si="59"/>
        <v>-0.28150759242354767</v>
      </c>
      <c r="AZ194" s="68">
        <f t="shared" si="60"/>
        <v>-0.29901117689363765</v>
      </c>
      <c r="BA194" s="68">
        <f t="shared" si="61"/>
        <v>-0.1834624948246506</v>
      </c>
      <c r="BB194" s="68">
        <f t="shared" si="62"/>
        <v>-0.19637940996359804</v>
      </c>
    </row>
    <row r="195" spans="1:54" x14ac:dyDescent="0.3">
      <c r="A195" s="64">
        <v>26857</v>
      </c>
      <c r="B195" s="57">
        <v>0.32100000000000001</v>
      </c>
      <c r="C195" s="57">
        <v>0.82199999999999995</v>
      </c>
      <c r="D195" s="57">
        <v>3.4279999999999999</v>
      </c>
      <c r="E195" s="57">
        <f t="shared" ref="E195:E258" si="68">IF(B195&gt;=D195,D195,B195)</f>
        <v>0.32100000000000001</v>
      </c>
      <c r="F195" s="57">
        <f t="shared" ref="F195:F258" si="69">D195-E195</f>
        <v>3.1069999999999998</v>
      </c>
      <c r="G195" s="57">
        <f t="shared" ref="G195:G258" si="70">MAX(B195-D195-N195,0)</f>
        <v>0</v>
      </c>
      <c r="H195" s="57">
        <f>IF(Q194&gt;SetUp!$B$56,SetUp!$B$56,Q194)</f>
        <v>4.8307535120349035E-2</v>
      </c>
      <c r="I195" s="57">
        <f t="shared" si="63"/>
        <v>0.97655261557266115</v>
      </c>
      <c r="J195" s="57">
        <f>MIN(F195,H195,(1-EXP(-SetUp!$B$52*H195/SetUp!$B$56))*F195)</f>
        <v>2.3363513255545362E-2</v>
      </c>
      <c r="K195" s="57">
        <f t="shared" ref="K195:K258" si="71">MAX(H195-J195,0)</f>
        <v>2.4944021864803673E-2</v>
      </c>
      <c r="L195" s="57">
        <f>IF(I195&lt;=0,0,MIN(SetUp!$B$50*I195^SetUp!$B$55,I195))</f>
        <v>1.9672320758876986E-2</v>
      </c>
      <c r="M195" s="57">
        <f t="shared" ref="M195:M258" si="72">MAX(I195-L195,0)</f>
        <v>0.95688029481378412</v>
      </c>
      <c r="N195" s="57">
        <f>IF(SetUp!$B$62=0,X195,(B195-E195)*(1-(H195/SetUp!$B$66/SetUp!$B$56)))</f>
        <v>0</v>
      </c>
      <c r="O195" s="57">
        <f>K195*SetUp!$B$65</f>
        <v>0</v>
      </c>
      <c r="P195" s="57">
        <f>MIN(SetUp!$B$54*L195^SetUp!$B$51,L195)</f>
        <v>1.0794517012275061E-2</v>
      </c>
      <c r="Q195" s="57">
        <f t="shared" ref="Q195:Q258" si="73">IF((K195+N195-O195)&lt;0,0,K195+N195-O195)</f>
        <v>2.4944021864803673E-2</v>
      </c>
      <c r="R195" s="57">
        <f>IF((H195+N195-O195)&gt;SetUp!$B$56,T194+H195+N195-O195-SetUp!$B$56,T194)</f>
        <v>0</v>
      </c>
      <c r="S195" s="57">
        <f>R195*SetUp!$B$65</f>
        <v>0</v>
      </c>
      <c r="T195" s="57">
        <f>IF((R195-S195)&lt;SetUp!$B$53,R195-S195,SetUp!$B$53)</f>
        <v>0</v>
      </c>
      <c r="U195" s="57">
        <f t="shared" ref="U195:U258" si="74">M195+R195-T195</f>
        <v>0.95688029481378412</v>
      </c>
      <c r="V195" s="57">
        <f>(L195-P195)/1000*SetUp!$B$13*1000000/SetUp!$B$48</f>
        <v>0.50494890733772035</v>
      </c>
      <c r="W195" s="57">
        <f t="shared" si="64"/>
        <v>0</v>
      </c>
      <c r="X195" s="57">
        <f>MAX((SetUp!$B$56*(1-($H195/SetUp!$B$56)^2)*TANH(($B195-$D195)/SetUp!$B$56))/(1+$H195/SetUp!$B$56*TANH(($B195-$D195)/SetUp!$B$56)),0)</f>
        <v>0</v>
      </c>
      <c r="AK195" s="65">
        <v>164</v>
      </c>
      <c r="AL195" s="66">
        <f t="shared" si="65"/>
        <v>2.0333333333333332</v>
      </c>
      <c r="AM195" s="66">
        <f t="shared" si="66"/>
        <v>2.462440942564895</v>
      </c>
      <c r="AN195" s="67">
        <f t="shared" si="67"/>
        <v>0.21103652913027629</v>
      </c>
      <c r="AP195" s="64">
        <v>26857</v>
      </c>
      <c r="AQ195" s="55">
        <v>7</v>
      </c>
      <c r="AR195" s="55">
        <v>194</v>
      </c>
      <c r="AS195" s="66">
        <f t="shared" ref="AS195:AS258" si="75">VLOOKUP($AP195,$A:$C,3,FALSE)</f>
        <v>0.82199999999999995</v>
      </c>
      <c r="AT195" s="66">
        <f t="shared" ref="AT195:AT258" si="76">VLOOKUP($AP195,$A:$V,22,FALSE)</f>
        <v>0.50494890733772035</v>
      </c>
      <c r="AU195" s="55" t="str">
        <f>IF(OR($AP195&lt;SetUp!$B$97,$AP195&gt;SetUp!$B$98),"Não","Sim")</f>
        <v>Sim</v>
      </c>
      <c r="AV195" s="68">
        <f t="shared" ref="AV195:AV258" si="77">IFERROR(SQRT(AS195),0)</f>
        <v>0.90664215653145097</v>
      </c>
      <c r="AW195" s="68">
        <f t="shared" ref="AW195:AW258" si="78">IFERROR(SQRT(AT195),0)</f>
        <v>0.71059757059655104</v>
      </c>
      <c r="AX195" s="68">
        <f t="shared" ref="AX195:AX258" si="79">IFERROR(LOG(AS195),0)</f>
        <v>-8.5128182459949631E-2</v>
      </c>
      <c r="AY195" s="68">
        <f t="shared" ref="AY195:AY258" si="80">IFERROR(LOG(AT195),0)</f>
        <v>-0.2967525632355032</v>
      </c>
      <c r="AZ195" s="68">
        <f t="shared" ref="AZ195:AZ258" si="81">AT195-AS195</f>
        <v>-0.3170510926622796</v>
      </c>
      <c r="BA195" s="68">
        <f t="shared" ref="BA195:BA258" si="82">AW195-AV195</f>
        <v>-0.19604458593489993</v>
      </c>
      <c r="BB195" s="68">
        <f t="shared" ref="BB195:BB258" si="83">AY195-AX195</f>
        <v>-0.21162438077555357</v>
      </c>
    </row>
    <row r="196" spans="1:54" x14ac:dyDescent="0.3">
      <c r="A196" s="64">
        <v>26858</v>
      </c>
      <c r="B196" s="57">
        <v>1.2250000000000001</v>
      </c>
      <c r="C196" s="57">
        <v>0.78500000000000003</v>
      </c>
      <c r="D196" s="57">
        <v>3.4279999999999999</v>
      </c>
      <c r="E196" s="57">
        <f t="shared" si="68"/>
        <v>1.2250000000000001</v>
      </c>
      <c r="F196" s="57">
        <f t="shared" si="69"/>
        <v>2.2029999999999998</v>
      </c>
      <c r="G196" s="57">
        <f t="shared" si="70"/>
        <v>0</v>
      </c>
      <c r="H196" s="57">
        <f>IF(Q195&gt;SetUp!$B$56,SetUp!$B$56,Q195)</f>
        <v>2.4944021864803673E-2</v>
      </c>
      <c r="I196" s="57">
        <f t="shared" ref="I196:I259" si="84">U195+G196+O196</f>
        <v>0.95688029481378412</v>
      </c>
      <c r="J196" s="57">
        <f>MIN(F196,H196,(1-EXP(-SetUp!$B$52*H196/SetUp!$B$56))*F196)</f>
        <v>8.5694893713016002E-3</v>
      </c>
      <c r="K196" s="57">
        <f t="shared" si="71"/>
        <v>1.6374532493502073E-2</v>
      </c>
      <c r="L196" s="57">
        <f>IF(I196&lt;=0,0,MIN(SetUp!$B$50*I196^SetUp!$B$55,I196))</f>
        <v>1.9016278815427817E-2</v>
      </c>
      <c r="M196" s="57">
        <f t="shared" si="72"/>
        <v>0.93786401599835634</v>
      </c>
      <c r="N196" s="57">
        <f>IF(SetUp!$B$62=0,X196,(B196-E196)*(1-(H196/SetUp!$B$66/SetUp!$B$56)))</f>
        <v>0</v>
      </c>
      <c r="O196" s="57">
        <f>K196*SetUp!$B$65</f>
        <v>0</v>
      </c>
      <c r="P196" s="57">
        <f>MIN(SetUp!$B$54*L196^SetUp!$B$51,L196)</f>
        <v>1.0440558739350797E-2</v>
      </c>
      <c r="Q196" s="57">
        <f t="shared" si="73"/>
        <v>1.6374532493502073E-2</v>
      </c>
      <c r="R196" s="57">
        <f>IF((H196+N196-O196)&gt;SetUp!$B$56,T195+H196+N196-O196-SetUp!$B$56,T195)</f>
        <v>0</v>
      </c>
      <c r="S196" s="57">
        <f>R196*SetUp!$B$65</f>
        <v>0</v>
      </c>
      <c r="T196" s="57">
        <f>IF((R196-S196)&lt;SetUp!$B$53,R196-S196,SetUp!$B$53)</f>
        <v>0</v>
      </c>
      <c r="U196" s="57">
        <f t="shared" si="74"/>
        <v>0.93786401599835634</v>
      </c>
      <c r="V196" s="57">
        <f>(L196-P196)/1000*SetUp!$B$13*1000000/SetUp!$B$48</f>
        <v>0.48776708808264807</v>
      </c>
      <c r="W196" s="57">
        <f t="shared" ref="W196:W259" si="85">Q196+U196+T196-H196-U195-T195-B196+E196+J196+L196</f>
        <v>-1.1449174941446927E-16</v>
      </c>
      <c r="X196" s="57">
        <f>MAX((SetUp!$B$56*(1-($H196/SetUp!$B$56)^2)*TANH(($B196-$D196)/SetUp!$B$56))/(1+$H196/SetUp!$B$56*TANH(($B196-$D196)/SetUp!$B$56)),0)</f>
        <v>0</v>
      </c>
      <c r="AK196" s="65">
        <v>165</v>
      </c>
      <c r="AL196" s="66">
        <f t="shared" si="65"/>
        <v>1.798</v>
      </c>
      <c r="AM196" s="66">
        <f t="shared" si="66"/>
        <v>2.3062095697328453</v>
      </c>
      <c r="AN196" s="67">
        <f t="shared" si="67"/>
        <v>0.28265270841648787</v>
      </c>
      <c r="AP196" s="64">
        <v>26858</v>
      </c>
      <c r="AQ196" s="55">
        <v>7</v>
      </c>
      <c r="AR196" s="55">
        <v>195</v>
      </c>
      <c r="AS196" s="66">
        <f t="shared" si="75"/>
        <v>0.78500000000000003</v>
      </c>
      <c r="AT196" s="66">
        <f t="shared" si="76"/>
        <v>0.48776708808264807</v>
      </c>
      <c r="AU196" s="55" t="str">
        <f>IF(OR($AP196&lt;SetUp!$B$97,$AP196&gt;SetUp!$B$98),"Não","Sim")</f>
        <v>Sim</v>
      </c>
      <c r="AV196" s="68">
        <f t="shared" si="77"/>
        <v>0.88600225733346749</v>
      </c>
      <c r="AW196" s="68">
        <f t="shared" si="78"/>
        <v>0.69840324174694957</v>
      </c>
      <c r="AX196" s="68">
        <f t="shared" si="79"/>
        <v>-0.10513034325474745</v>
      </c>
      <c r="AY196" s="68">
        <f t="shared" si="80"/>
        <v>-0.31178750690524693</v>
      </c>
      <c r="AZ196" s="68">
        <f t="shared" si="81"/>
        <v>-0.29723291191735196</v>
      </c>
      <c r="BA196" s="68">
        <f t="shared" si="82"/>
        <v>-0.18759901558651793</v>
      </c>
      <c r="BB196" s="68">
        <f t="shared" si="83"/>
        <v>-0.20665716365049946</v>
      </c>
    </row>
    <row r="197" spans="1:54" x14ac:dyDescent="0.3">
      <c r="A197" s="64">
        <v>26859</v>
      </c>
      <c r="B197" s="57">
        <v>0.32800000000000001</v>
      </c>
      <c r="C197" s="57">
        <v>0.78500000000000003</v>
      </c>
      <c r="D197" s="57">
        <v>3.4279999999999999</v>
      </c>
      <c r="E197" s="57">
        <f t="shared" si="68"/>
        <v>0.32800000000000001</v>
      </c>
      <c r="F197" s="57">
        <f t="shared" si="69"/>
        <v>3.1</v>
      </c>
      <c r="G197" s="57">
        <f t="shared" si="70"/>
        <v>0</v>
      </c>
      <c r="H197" s="57">
        <f>IF(Q196&gt;SetUp!$B$56,SetUp!$B$56,Q196)</f>
        <v>1.6374532493502073E-2</v>
      </c>
      <c r="I197" s="57">
        <f t="shared" si="84"/>
        <v>0.93786401599835634</v>
      </c>
      <c r="J197" s="57">
        <f>MIN(F197,H197,(1-EXP(-SetUp!$B$52*H197/SetUp!$B$56))*F197)</f>
        <v>7.9212764805344348E-3</v>
      </c>
      <c r="K197" s="57">
        <f t="shared" si="71"/>
        <v>8.4532560129676384E-3</v>
      </c>
      <c r="L197" s="57">
        <f>IF(I197&lt;=0,0,MIN(SetUp!$B$50*I197^SetUp!$B$55,I197))</f>
        <v>1.8390603154792021E-2</v>
      </c>
      <c r="M197" s="57">
        <f t="shared" si="72"/>
        <v>0.91947341284356432</v>
      </c>
      <c r="N197" s="57">
        <f>IF(SetUp!$B$62=0,X197,(B197-E197)*(1-(H197/SetUp!$B$66/SetUp!$B$56)))</f>
        <v>0</v>
      </c>
      <c r="O197" s="57">
        <f>K197*SetUp!$B$65</f>
        <v>0</v>
      </c>
      <c r="P197" s="57">
        <f>MIN(SetUp!$B$54*L197^SetUp!$B$51,L197)</f>
        <v>1.0102790646334599E-2</v>
      </c>
      <c r="Q197" s="57">
        <f t="shared" si="73"/>
        <v>8.4532560129676384E-3</v>
      </c>
      <c r="R197" s="57">
        <f>IF((H197+N197-O197)&gt;SetUp!$B$56,T196+H197+N197-O197-SetUp!$B$56,T196)</f>
        <v>0</v>
      </c>
      <c r="S197" s="57">
        <f>R197*SetUp!$B$65</f>
        <v>0</v>
      </c>
      <c r="T197" s="57">
        <f>IF((R197-S197)&lt;SetUp!$B$53,R197-S197,SetUp!$B$53)</f>
        <v>0</v>
      </c>
      <c r="U197" s="57">
        <f t="shared" si="74"/>
        <v>0.91947341284356432</v>
      </c>
      <c r="V197" s="57">
        <f>(L197-P197)/1000*SetUp!$B$13*1000000/SetUp!$B$48</f>
        <v>0.47139157271496246</v>
      </c>
      <c r="W197" s="57">
        <f t="shared" si="85"/>
        <v>0</v>
      </c>
      <c r="X197" s="57">
        <f>MAX((SetUp!$B$56*(1-($H197/SetUp!$B$56)^2)*TANH(($B197-$D197)/SetUp!$B$56))/(1+$H197/SetUp!$B$56*TANH(($B197-$D197)/SetUp!$B$56)),0)</f>
        <v>0</v>
      </c>
      <c r="AK197" s="65">
        <v>166</v>
      </c>
      <c r="AL197" s="66">
        <f t="shared" si="65"/>
        <v>1.5036666666666667</v>
      </c>
      <c r="AM197" s="66">
        <f t="shared" si="66"/>
        <v>2.1636129128248065</v>
      </c>
      <c r="AN197" s="67">
        <f t="shared" si="67"/>
        <v>0.43889131865981362</v>
      </c>
      <c r="AP197" s="64">
        <v>26859</v>
      </c>
      <c r="AQ197" s="55">
        <v>7</v>
      </c>
      <c r="AR197" s="55">
        <v>196</v>
      </c>
      <c r="AS197" s="66">
        <f t="shared" si="75"/>
        <v>0.78500000000000003</v>
      </c>
      <c r="AT197" s="66">
        <f t="shared" si="76"/>
        <v>0.47139157271496246</v>
      </c>
      <c r="AU197" s="55" t="str">
        <f>IF(OR($AP197&lt;SetUp!$B$97,$AP197&gt;SetUp!$B$98),"Não","Sim")</f>
        <v>Sim</v>
      </c>
      <c r="AV197" s="68">
        <f t="shared" si="77"/>
        <v>0.88600225733346749</v>
      </c>
      <c r="AW197" s="68">
        <f t="shared" si="78"/>
        <v>0.68657961862770323</v>
      </c>
      <c r="AX197" s="68">
        <f t="shared" si="79"/>
        <v>-0.10513034325474745</v>
      </c>
      <c r="AY197" s="68">
        <f t="shared" si="80"/>
        <v>-0.32661818582549246</v>
      </c>
      <c r="AZ197" s="68">
        <f t="shared" si="81"/>
        <v>-0.31360842728503757</v>
      </c>
      <c r="BA197" s="68">
        <f t="shared" si="82"/>
        <v>-0.19942263870576427</v>
      </c>
      <c r="BB197" s="68">
        <f t="shared" si="83"/>
        <v>-0.221487842570745</v>
      </c>
    </row>
    <row r="198" spans="1:54" x14ac:dyDescent="0.3">
      <c r="A198" s="64">
        <v>26860</v>
      </c>
      <c r="B198" s="57">
        <v>0.71</v>
      </c>
      <c r="C198" s="57">
        <v>0.749</v>
      </c>
      <c r="D198" s="57">
        <v>3.4279999999999999</v>
      </c>
      <c r="E198" s="57">
        <f t="shared" si="68"/>
        <v>0.71</v>
      </c>
      <c r="F198" s="57">
        <f t="shared" si="69"/>
        <v>2.718</v>
      </c>
      <c r="G198" s="57">
        <f t="shared" si="70"/>
        <v>0</v>
      </c>
      <c r="H198" s="57">
        <f>IF(Q197&gt;SetUp!$B$56,SetUp!$B$56,Q197)</f>
        <v>8.4532560129676384E-3</v>
      </c>
      <c r="I198" s="57">
        <f t="shared" si="84"/>
        <v>0.91947341284356432</v>
      </c>
      <c r="J198" s="57">
        <f>MIN(F198,H198,(1-EXP(-SetUp!$B$52*H198/SetUp!$B$56))*F198)</f>
        <v>3.5876223375222497E-3</v>
      </c>
      <c r="K198" s="57">
        <f t="shared" si="71"/>
        <v>4.8656336754453883E-3</v>
      </c>
      <c r="L198" s="57">
        <f>IF(I198&lt;=0,0,MIN(SetUp!$B$50*I198^SetUp!$B$55,I198))</f>
        <v>1.7793503885127071E-2</v>
      </c>
      <c r="M198" s="57">
        <f t="shared" si="72"/>
        <v>0.9016799089584373</v>
      </c>
      <c r="N198" s="57">
        <f>IF(SetUp!$B$62=0,X198,(B198-E198)*(1-(H198/SetUp!$B$66/SetUp!$B$56)))</f>
        <v>0</v>
      </c>
      <c r="O198" s="57">
        <f>K198*SetUp!$B$65</f>
        <v>0</v>
      </c>
      <c r="P198" s="57">
        <f>MIN(SetUp!$B$54*L198^SetUp!$B$51,L198)</f>
        <v>9.7802670930885564E-3</v>
      </c>
      <c r="Q198" s="57">
        <f t="shared" si="73"/>
        <v>4.8656336754453883E-3</v>
      </c>
      <c r="R198" s="57">
        <f>IF((H198+N198-O198)&gt;SetUp!$B$56,T197+H198+N198-O198-SetUp!$B$56,T197)</f>
        <v>0</v>
      </c>
      <c r="S198" s="57">
        <f>R198*SetUp!$B$65</f>
        <v>0</v>
      </c>
      <c r="T198" s="57">
        <f>IF((R198-S198)&lt;SetUp!$B$53,R198-S198,SetUp!$B$53)</f>
        <v>0</v>
      </c>
      <c r="U198" s="57">
        <f t="shared" si="74"/>
        <v>0.9016799089584373</v>
      </c>
      <c r="V198" s="57">
        <f>(L198-P198)/1000*SetUp!$B$13*1000000/SetUp!$B$48</f>
        <v>0.45577434215382651</v>
      </c>
      <c r="W198" s="57">
        <f t="shared" si="85"/>
        <v>0</v>
      </c>
      <c r="X198" s="57">
        <f>MAX((SetUp!$B$56*(1-($H198/SetUp!$B$56)^2)*TANH(($B198-$D198)/SetUp!$B$56))/(1+$H198/SetUp!$B$56*TANH(($B198-$D198)/SetUp!$B$56)),0)</f>
        <v>0</v>
      </c>
      <c r="AK198" s="65">
        <v>167</v>
      </c>
      <c r="AL198" s="66">
        <f t="shared" si="65"/>
        <v>1.4516666666666669</v>
      </c>
      <c r="AM198" s="66">
        <f t="shared" si="66"/>
        <v>2.0331467734972506</v>
      </c>
      <c r="AN198" s="67">
        <f t="shared" si="67"/>
        <v>0.40056034913702659</v>
      </c>
      <c r="AP198" s="64">
        <v>26860</v>
      </c>
      <c r="AQ198" s="55">
        <v>7</v>
      </c>
      <c r="AR198" s="55">
        <v>197</v>
      </c>
      <c r="AS198" s="66">
        <f t="shared" si="75"/>
        <v>0.749</v>
      </c>
      <c r="AT198" s="66">
        <f t="shared" si="76"/>
        <v>0.45577434215382651</v>
      </c>
      <c r="AU198" s="55" t="str">
        <f>IF(OR($AP198&lt;SetUp!$B$97,$AP198&gt;SetUp!$B$98),"Não","Sim")</f>
        <v>Sim</v>
      </c>
      <c r="AV198" s="68">
        <f t="shared" si="77"/>
        <v>0.86544786093675219</v>
      </c>
      <c r="AW198" s="68">
        <f t="shared" si="78"/>
        <v>0.67511061475422418</v>
      </c>
      <c r="AX198" s="68">
        <f t="shared" si="79"/>
        <v>-0.12551818230053352</v>
      </c>
      <c r="AY198" s="68">
        <f t="shared" si="80"/>
        <v>-0.3412501271035468</v>
      </c>
      <c r="AZ198" s="68">
        <f t="shared" si="81"/>
        <v>-0.29322565784617349</v>
      </c>
      <c r="BA198" s="68">
        <f t="shared" si="82"/>
        <v>-0.19033724618252801</v>
      </c>
      <c r="BB198" s="68">
        <f t="shared" si="83"/>
        <v>-0.21573194480301328</v>
      </c>
    </row>
    <row r="199" spans="1:54" x14ac:dyDescent="0.3">
      <c r="A199" s="64">
        <v>26861</v>
      </c>
      <c r="B199" s="57">
        <v>1.0389999999999999</v>
      </c>
      <c r="C199" s="57">
        <v>0.749</v>
      </c>
      <c r="D199" s="57">
        <v>3.4279999999999999</v>
      </c>
      <c r="E199" s="57">
        <f t="shared" si="68"/>
        <v>1.0389999999999999</v>
      </c>
      <c r="F199" s="57">
        <f t="shared" si="69"/>
        <v>2.3890000000000002</v>
      </c>
      <c r="G199" s="57">
        <f t="shared" si="70"/>
        <v>0</v>
      </c>
      <c r="H199" s="57">
        <f>IF(Q198&gt;SetUp!$B$56,SetUp!$B$56,Q198)</f>
        <v>4.8656336754453883E-3</v>
      </c>
      <c r="I199" s="57">
        <f t="shared" si="84"/>
        <v>0.9016799089584373</v>
      </c>
      <c r="J199" s="57">
        <f>MIN(F199,H199,(1-EXP(-SetUp!$B$52*H199/SetUp!$B$56))*F199)</f>
        <v>1.8155595885995506E-3</v>
      </c>
      <c r="K199" s="57">
        <f t="shared" si="71"/>
        <v>3.0500740868458377E-3</v>
      </c>
      <c r="L199" s="57">
        <f>IF(I199&lt;=0,0,MIN(SetUp!$B$50*I199^SetUp!$B$55,I199))</f>
        <v>1.722331875682934E-2</v>
      </c>
      <c r="M199" s="57">
        <f t="shared" si="72"/>
        <v>0.88445659020160794</v>
      </c>
      <c r="N199" s="57">
        <f>IF(SetUp!$B$62=0,X199,(B199-E199)*(1-(H199/SetUp!$B$66/SetUp!$B$56)))</f>
        <v>0</v>
      </c>
      <c r="O199" s="57">
        <f>K199*SetUp!$B$65</f>
        <v>0</v>
      </c>
      <c r="P199" s="57">
        <f>MIN(SetUp!$B$54*L199^SetUp!$B$51,L199)</f>
        <v>9.4721093807359682E-3</v>
      </c>
      <c r="Q199" s="57">
        <f t="shared" si="73"/>
        <v>3.0500740868458377E-3</v>
      </c>
      <c r="R199" s="57">
        <f>IF((H199+N199-O199)&gt;SetUp!$B$56,T198+H199+N199-O199-SetUp!$B$56,T198)</f>
        <v>0</v>
      </c>
      <c r="S199" s="57">
        <f>R199*SetUp!$B$65</f>
        <v>0</v>
      </c>
      <c r="T199" s="57">
        <f>IF((R199-S199)&lt;SetUp!$B$53,R199-S199,SetUp!$B$53)</f>
        <v>0</v>
      </c>
      <c r="U199" s="57">
        <f t="shared" si="74"/>
        <v>0.88445659020160794</v>
      </c>
      <c r="V199" s="57">
        <f>(L199-P199)/1000*SetUp!$B$13*1000000/SetUp!$B$48</f>
        <v>0.44087082984937059</v>
      </c>
      <c r="W199" s="57">
        <f t="shared" si="85"/>
        <v>1.700029006457271E-16</v>
      </c>
      <c r="X199" s="57">
        <f>MAX((SetUp!$B$56*(1-($H199/SetUp!$B$56)^2)*TANH(($B199-$D199)/SetUp!$B$56))/(1+$H199/SetUp!$B$56*TANH(($B199-$D199)/SetUp!$B$56)),0)</f>
        <v>0</v>
      </c>
      <c r="AK199" s="65">
        <v>168</v>
      </c>
      <c r="AL199" s="66">
        <f t="shared" si="65"/>
        <v>1.391</v>
      </c>
      <c r="AM199" s="66">
        <f t="shared" si="66"/>
        <v>1.9135063424312948</v>
      </c>
      <c r="AN199" s="67">
        <f t="shared" si="67"/>
        <v>0.37563360347325292</v>
      </c>
      <c r="AP199" s="64">
        <v>26861</v>
      </c>
      <c r="AQ199" s="55">
        <v>7</v>
      </c>
      <c r="AR199" s="55">
        <v>198</v>
      </c>
      <c r="AS199" s="66">
        <f t="shared" si="75"/>
        <v>0.749</v>
      </c>
      <c r="AT199" s="66">
        <f t="shared" si="76"/>
        <v>0.44087082984937059</v>
      </c>
      <c r="AU199" s="55" t="str">
        <f>IF(OR($AP199&lt;SetUp!$B$97,$AP199&gt;SetUp!$B$98),"Não","Sim")</f>
        <v>Sim</v>
      </c>
      <c r="AV199" s="68">
        <f t="shared" si="77"/>
        <v>0.86544786093675219</v>
      </c>
      <c r="AW199" s="68">
        <f t="shared" si="78"/>
        <v>0.66398104630280719</v>
      </c>
      <c r="AX199" s="68">
        <f t="shared" si="79"/>
        <v>-0.12551818230053352</v>
      </c>
      <c r="AY199" s="68">
        <f t="shared" si="80"/>
        <v>-0.35568863525067435</v>
      </c>
      <c r="AZ199" s="68">
        <f t="shared" si="81"/>
        <v>-0.30812917015062941</v>
      </c>
      <c r="BA199" s="68">
        <f t="shared" si="82"/>
        <v>-0.201466814633945</v>
      </c>
      <c r="BB199" s="68">
        <f t="shared" si="83"/>
        <v>-0.23017045295014082</v>
      </c>
    </row>
    <row r="200" spans="1:54" x14ac:dyDescent="0.3">
      <c r="A200" s="64">
        <v>26862</v>
      </c>
      <c r="B200" s="57">
        <v>0.24299999999999999</v>
      </c>
      <c r="C200" s="57">
        <v>0.749</v>
      </c>
      <c r="D200" s="57">
        <v>3.4279999999999999</v>
      </c>
      <c r="E200" s="57">
        <f t="shared" si="68"/>
        <v>0.24299999999999999</v>
      </c>
      <c r="F200" s="57">
        <f t="shared" si="69"/>
        <v>3.1850000000000001</v>
      </c>
      <c r="G200" s="57">
        <f t="shared" si="70"/>
        <v>0</v>
      </c>
      <c r="H200" s="57">
        <f>IF(Q199&gt;SetUp!$B$56,SetUp!$B$56,Q199)</f>
        <v>3.0500740868458377E-3</v>
      </c>
      <c r="I200" s="57">
        <f t="shared" si="84"/>
        <v>0.88445659020160794</v>
      </c>
      <c r="J200" s="57">
        <f>MIN(F200,H200,(1-EXP(-SetUp!$B$52*H200/SetUp!$B$56))*F200)</f>
        <v>1.5175267965943601E-3</v>
      </c>
      <c r="K200" s="57">
        <f t="shared" si="71"/>
        <v>1.5325472902514776E-3</v>
      </c>
      <c r="L200" s="57">
        <f>IF(I200&lt;=0,0,MIN(SetUp!$B$50*I200^SetUp!$B$55,I200))</f>
        <v>1.6678502517617114E-2</v>
      </c>
      <c r="M200" s="57">
        <f t="shared" si="72"/>
        <v>0.86777808768399078</v>
      </c>
      <c r="N200" s="57">
        <f>IF(SetUp!$B$62=0,X200,(B200-E200)*(1-(H200/SetUp!$B$66/SetUp!$B$56)))</f>
        <v>0</v>
      </c>
      <c r="O200" s="57">
        <f>K200*SetUp!$B$65</f>
        <v>0</v>
      </c>
      <c r="P200" s="57">
        <f>MIN(SetUp!$B$54*L200^SetUp!$B$51,L200)</f>
        <v>9.177500203259031E-3</v>
      </c>
      <c r="Q200" s="57">
        <f t="shared" si="73"/>
        <v>1.5325472902514776E-3</v>
      </c>
      <c r="R200" s="57">
        <f>IF((H200+N200-O200)&gt;SetUp!$B$56,T199+H200+N200-O200-SetUp!$B$56,T199)</f>
        <v>0</v>
      </c>
      <c r="S200" s="57">
        <f>R200*SetUp!$B$65</f>
        <v>0</v>
      </c>
      <c r="T200" s="57">
        <f>IF((R200-S200)&lt;SetUp!$B$53,R200-S200,SetUp!$B$53)</f>
        <v>0</v>
      </c>
      <c r="U200" s="57">
        <f t="shared" si="74"/>
        <v>0.86777808768399078</v>
      </c>
      <c r="V200" s="57">
        <f>(L200-P200)/1000*SetUp!$B$13*1000000/SetUp!$B$48</f>
        <v>0.42663963190474674</v>
      </c>
      <c r="W200" s="57">
        <f t="shared" si="85"/>
        <v>-1.2836953722228372E-16</v>
      </c>
      <c r="X200" s="57">
        <f>MAX((SetUp!$B$56*(1-($H200/SetUp!$B$56)^2)*TANH(($B200-$D200)/SetUp!$B$56))/(1+$H200/SetUp!$B$56*TANH(($B200-$D200)/SetUp!$B$56)),0)</f>
        <v>0</v>
      </c>
      <c r="AK200" s="65">
        <v>169</v>
      </c>
      <c r="AL200" s="66">
        <f t="shared" si="65"/>
        <v>1.333</v>
      </c>
      <c r="AM200" s="66">
        <f t="shared" si="66"/>
        <v>1.8035555004176029</v>
      </c>
      <c r="AN200" s="67">
        <f t="shared" si="67"/>
        <v>0.35300487653233531</v>
      </c>
      <c r="AP200" s="64">
        <v>26862</v>
      </c>
      <c r="AQ200" s="55">
        <v>7</v>
      </c>
      <c r="AR200" s="55">
        <v>199</v>
      </c>
      <c r="AS200" s="66">
        <f t="shared" si="75"/>
        <v>0.749</v>
      </c>
      <c r="AT200" s="66">
        <f t="shared" si="76"/>
        <v>0.42663963190474674</v>
      </c>
      <c r="AU200" s="55" t="str">
        <f>IF(OR($AP200&lt;SetUp!$B$97,$AP200&gt;SetUp!$B$98),"Não","Sim")</f>
        <v>Sim</v>
      </c>
      <c r="AV200" s="68">
        <f t="shared" si="77"/>
        <v>0.86544786093675219</v>
      </c>
      <c r="AW200" s="68">
        <f t="shared" si="78"/>
        <v>0.65317657023560383</v>
      </c>
      <c r="AX200" s="68">
        <f t="shared" si="79"/>
        <v>-0.12551818230053352</v>
      </c>
      <c r="AY200" s="68">
        <f t="shared" si="80"/>
        <v>-0.36993880402470691</v>
      </c>
      <c r="AZ200" s="68">
        <f t="shared" si="81"/>
        <v>-0.32236036809525326</v>
      </c>
      <c r="BA200" s="68">
        <f t="shared" si="82"/>
        <v>-0.21227129070114836</v>
      </c>
      <c r="BB200" s="68">
        <f t="shared" si="83"/>
        <v>-0.24442062172417339</v>
      </c>
    </row>
    <row r="201" spans="1:54" x14ac:dyDescent="0.3">
      <c r="A201" s="64">
        <v>26863</v>
      </c>
      <c r="B201" s="57">
        <v>0.35199999999999998</v>
      </c>
      <c r="C201" s="57">
        <v>0.71499999999999997</v>
      </c>
      <c r="D201" s="57">
        <v>3.4279999999999999</v>
      </c>
      <c r="E201" s="57">
        <f t="shared" si="68"/>
        <v>0.35199999999999998</v>
      </c>
      <c r="F201" s="57">
        <f t="shared" si="69"/>
        <v>3.0760000000000001</v>
      </c>
      <c r="G201" s="57">
        <f t="shared" si="70"/>
        <v>0</v>
      </c>
      <c r="H201" s="57">
        <f>IF(Q200&gt;SetUp!$B$56,SetUp!$B$56,Q200)</f>
        <v>1.5325472902514776E-3</v>
      </c>
      <c r="I201" s="57">
        <f t="shared" si="84"/>
        <v>0.86777808768399078</v>
      </c>
      <c r="J201" s="57">
        <f>MIN(F201,H201,(1-EXP(-SetUp!$B$52*H201/SetUp!$B$56))*F201)</f>
        <v>7.3649235743866639E-4</v>
      </c>
      <c r="K201" s="57">
        <f t="shared" si="71"/>
        <v>7.9605493281281118E-4</v>
      </c>
      <c r="L201" s="57">
        <f>IF(I201&lt;=0,0,MIN(SetUp!$B$50*I201^SetUp!$B$55,I201))</f>
        <v>1.6157617280993457E-2</v>
      </c>
      <c r="M201" s="57">
        <f t="shared" si="72"/>
        <v>0.85162047040299738</v>
      </c>
      <c r="N201" s="57">
        <f>IF(SetUp!$B$62=0,X201,(B201-E201)*(1-(H201/SetUp!$B$66/SetUp!$B$56)))</f>
        <v>0</v>
      </c>
      <c r="O201" s="57">
        <f>K201*SetUp!$B$65</f>
        <v>0</v>
      </c>
      <c r="P201" s="57">
        <f>MIN(SetUp!$B$54*L201^SetUp!$B$51,L201)</f>
        <v>8.8956786245192477E-3</v>
      </c>
      <c r="Q201" s="57">
        <f t="shared" si="73"/>
        <v>7.9605493281281118E-4</v>
      </c>
      <c r="R201" s="57">
        <f>IF((H201+N201-O201)&gt;SetUp!$B$56,T200+H201+N201-O201-SetUp!$B$56,T200)</f>
        <v>0</v>
      </c>
      <c r="S201" s="57">
        <f>R201*SetUp!$B$65</f>
        <v>0</v>
      </c>
      <c r="T201" s="57">
        <f>IF((R201-S201)&lt;SetUp!$B$53,R201-S201,SetUp!$B$53)</f>
        <v>0</v>
      </c>
      <c r="U201" s="57">
        <f t="shared" si="74"/>
        <v>0.85162047040299738</v>
      </c>
      <c r="V201" s="57">
        <f>(L201-P201)/1000*SetUp!$B$13*1000000/SetUp!$B$48</f>
        <v>0.41304224495205299</v>
      </c>
      <c r="W201" s="57">
        <f t="shared" si="85"/>
        <v>4.8572257327350599E-17</v>
      </c>
      <c r="X201" s="57">
        <f>MAX((SetUp!$B$56*(1-($H201/SetUp!$B$56)^2)*TANH(($B201-$D201)/SetUp!$B$56))/(1+$H201/SetUp!$B$56*TANH(($B201-$D201)/SetUp!$B$56)),0)</f>
        <v>0</v>
      </c>
      <c r="AK201" s="65">
        <v>170</v>
      </c>
      <c r="AL201" s="66">
        <f t="shared" si="65"/>
        <v>1.3176666666666668</v>
      </c>
      <c r="AM201" s="66">
        <f t="shared" si="66"/>
        <v>1.7023014781543273</v>
      </c>
      <c r="AN201" s="67">
        <f t="shared" si="67"/>
        <v>0.29190600416468038</v>
      </c>
      <c r="AP201" s="64">
        <v>26863</v>
      </c>
      <c r="AQ201" s="55">
        <v>7</v>
      </c>
      <c r="AR201" s="55">
        <v>200</v>
      </c>
      <c r="AS201" s="66">
        <f t="shared" si="75"/>
        <v>0.71499999999999997</v>
      </c>
      <c r="AT201" s="66">
        <f t="shared" si="76"/>
        <v>0.41304224495205299</v>
      </c>
      <c r="AU201" s="55" t="str">
        <f>IF(OR($AP201&lt;SetUp!$B$97,$AP201&gt;SetUp!$B$98),"Não","Sim")</f>
        <v>Sim</v>
      </c>
      <c r="AV201" s="68">
        <f t="shared" si="77"/>
        <v>0.84557672626438818</v>
      </c>
      <c r="AW201" s="68">
        <f t="shared" si="78"/>
        <v>0.64268362741869578</v>
      </c>
      <c r="AX201" s="68">
        <f t="shared" si="79"/>
        <v>-0.14569395819891939</v>
      </c>
      <c r="AY201" s="68">
        <f t="shared" si="80"/>
        <v>-0.38400552749298755</v>
      </c>
      <c r="AZ201" s="68">
        <f t="shared" si="81"/>
        <v>-0.30195775504794697</v>
      </c>
      <c r="BA201" s="68">
        <f t="shared" si="82"/>
        <v>-0.2028930988456924</v>
      </c>
      <c r="BB201" s="68">
        <f t="shared" si="83"/>
        <v>-0.23831156929406816</v>
      </c>
    </row>
    <row r="202" spans="1:54" x14ac:dyDescent="0.3">
      <c r="A202" s="64">
        <v>26864</v>
      </c>
      <c r="B202" s="57">
        <v>9.5000000000000001E-2</v>
      </c>
      <c r="C202" s="57">
        <v>0.71499999999999997</v>
      </c>
      <c r="D202" s="57">
        <v>3.4279999999999999</v>
      </c>
      <c r="E202" s="57">
        <f t="shared" si="68"/>
        <v>9.5000000000000001E-2</v>
      </c>
      <c r="F202" s="57">
        <f t="shared" si="69"/>
        <v>3.3329999999999997</v>
      </c>
      <c r="G202" s="57">
        <f t="shared" si="70"/>
        <v>0</v>
      </c>
      <c r="H202" s="57">
        <f>IF(Q201&gt;SetUp!$B$56,SetUp!$B$56,Q201)</f>
        <v>7.9605493281281118E-4</v>
      </c>
      <c r="I202" s="57">
        <f t="shared" si="84"/>
        <v>0.85162047040299738</v>
      </c>
      <c r="J202" s="57">
        <f>MIN(F202,H202,(1-EXP(-SetUp!$B$52*H202/SetUp!$B$56))*F202)</f>
        <v>4.1454470116664784E-4</v>
      </c>
      <c r="K202" s="57">
        <f t="shared" si="71"/>
        <v>3.8151023164616335E-4</v>
      </c>
      <c r="L202" s="57">
        <f>IF(I202&lt;=0,0,MIN(SetUp!$B$50*I202^SetUp!$B$55,I202))</f>
        <v>1.5659323799936623E-2</v>
      </c>
      <c r="M202" s="57">
        <f t="shared" si="72"/>
        <v>0.83596114660306076</v>
      </c>
      <c r="N202" s="57">
        <f>IF(SetUp!$B$62=0,X202,(B202-E202)*(1-(H202/SetUp!$B$66/SetUp!$B$56)))</f>
        <v>0</v>
      </c>
      <c r="O202" s="57">
        <f>K202*SetUp!$B$65</f>
        <v>0</v>
      </c>
      <c r="P202" s="57">
        <f>MIN(SetUp!$B$54*L202^SetUp!$B$51,L202)</f>
        <v>8.6259355248822708E-3</v>
      </c>
      <c r="Q202" s="57">
        <f t="shared" si="73"/>
        <v>3.8151023164616335E-4</v>
      </c>
      <c r="R202" s="57">
        <f>IF((H202+N202-O202)&gt;SetUp!$B$56,T201+H202+N202-O202-SetUp!$B$56,T201)</f>
        <v>0</v>
      </c>
      <c r="S202" s="57">
        <f>R202*SetUp!$B$65</f>
        <v>0</v>
      </c>
      <c r="T202" s="57">
        <f>IF((R202-S202)&lt;SetUp!$B$53,R202-S202,SetUp!$B$53)</f>
        <v>0</v>
      </c>
      <c r="U202" s="57">
        <f t="shared" si="74"/>
        <v>0.83596114660306076</v>
      </c>
      <c r="V202" s="57">
        <f>(L202-P202)/1000*SetUp!$B$13*1000000/SetUp!$B$48</f>
        <v>0.40004282880549208</v>
      </c>
      <c r="W202" s="57">
        <f t="shared" si="85"/>
        <v>0</v>
      </c>
      <c r="X202" s="57">
        <f>MAX((SetUp!$B$56*(1-($H202/SetUp!$B$56)^2)*TANH(($B202-$D202)/SetUp!$B$56))/(1+$H202/SetUp!$B$56*TANH(($B202-$D202)/SetUp!$B$56)),0)</f>
        <v>0</v>
      </c>
      <c r="AK202" s="65">
        <v>171</v>
      </c>
      <c r="AL202" s="66">
        <f t="shared" si="65"/>
        <v>1.3176666666666668</v>
      </c>
      <c r="AM202" s="66">
        <f t="shared" si="66"/>
        <v>1.6089117315293848</v>
      </c>
      <c r="AN202" s="67">
        <f t="shared" si="67"/>
        <v>0.22103091186141011</v>
      </c>
      <c r="AP202" s="64">
        <v>26864</v>
      </c>
      <c r="AQ202" s="55">
        <v>7</v>
      </c>
      <c r="AR202" s="55">
        <v>201</v>
      </c>
      <c r="AS202" s="66">
        <f t="shared" si="75"/>
        <v>0.71499999999999997</v>
      </c>
      <c r="AT202" s="66">
        <f t="shared" si="76"/>
        <v>0.40004282880549208</v>
      </c>
      <c r="AU202" s="55" t="str">
        <f>IF(OR($AP202&lt;SetUp!$B$97,$AP202&gt;SetUp!$B$98),"Não","Sim")</f>
        <v>Sim</v>
      </c>
      <c r="AV202" s="68">
        <f t="shared" si="77"/>
        <v>0.84557672626438818</v>
      </c>
      <c r="AW202" s="68">
        <f t="shared" si="78"/>
        <v>0.63248939027108753</v>
      </c>
      <c r="AX202" s="68">
        <f t="shared" si="79"/>
        <v>-0.14569395819891939</v>
      </c>
      <c r="AY202" s="68">
        <f t="shared" si="80"/>
        <v>-0.39789351037659698</v>
      </c>
      <c r="AZ202" s="68">
        <f t="shared" si="81"/>
        <v>-0.31495717119450789</v>
      </c>
      <c r="BA202" s="68">
        <f t="shared" si="82"/>
        <v>-0.21308733599330065</v>
      </c>
      <c r="BB202" s="68">
        <f t="shared" si="83"/>
        <v>-0.25219955217767759</v>
      </c>
    </row>
    <row r="203" spans="1:54" x14ac:dyDescent="0.3">
      <c r="A203" s="64">
        <v>26865</v>
      </c>
      <c r="B203" s="57">
        <v>0</v>
      </c>
      <c r="C203" s="57">
        <v>0.68100000000000005</v>
      </c>
      <c r="D203" s="57">
        <v>3.4279999999999999</v>
      </c>
      <c r="E203" s="57">
        <f t="shared" si="68"/>
        <v>0</v>
      </c>
      <c r="F203" s="57">
        <f t="shared" si="69"/>
        <v>3.4279999999999999</v>
      </c>
      <c r="G203" s="57">
        <f t="shared" si="70"/>
        <v>0</v>
      </c>
      <c r="H203" s="57">
        <f>IF(Q202&gt;SetUp!$B$56,SetUp!$B$56,Q202)</f>
        <v>3.8151023164616335E-4</v>
      </c>
      <c r="I203" s="57">
        <f t="shared" si="84"/>
        <v>0.83596114660306076</v>
      </c>
      <c r="J203" s="57">
        <f>MIN(F203,H203,(1-EXP(-SetUp!$B$52*H203/SetUp!$B$56))*F203)</f>
        <v>2.0434032730187688E-4</v>
      </c>
      <c r="K203" s="57">
        <f t="shared" si="71"/>
        <v>1.7716990434428647E-4</v>
      </c>
      <c r="L203" s="57">
        <f>IF(I203&lt;=0,0,MIN(SetUp!$B$50*I203^SetUp!$B$55,I203))</f>
        <v>1.5182373550425638E-2</v>
      </c>
      <c r="M203" s="57">
        <f t="shared" si="72"/>
        <v>0.82077877305263514</v>
      </c>
      <c r="N203" s="57">
        <f>IF(SetUp!$B$62=0,X203,(B203-E203)*(1-(H203/SetUp!$B$66/SetUp!$B$56)))</f>
        <v>0</v>
      </c>
      <c r="O203" s="57">
        <f>K203*SetUp!$B$65</f>
        <v>0</v>
      </c>
      <c r="P203" s="57">
        <f>MIN(SetUp!$B$54*L203^SetUp!$B$51,L203)</f>
        <v>8.3676094681874747E-3</v>
      </c>
      <c r="Q203" s="57">
        <f t="shared" si="73"/>
        <v>1.7716990434428647E-4</v>
      </c>
      <c r="R203" s="57">
        <f>IF((H203+N203-O203)&gt;SetUp!$B$56,T202+H203+N203-O203-SetUp!$B$56,T202)</f>
        <v>0</v>
      </c>
      <c r="S203" s="57">
        <f>R203*SetUp!$B$65</f>
        <v>0</v>
      </c>
      <c r="T203" s="57">
        <f>IF((R203-S203)&lt;SetUp!$B$53,R203-S203,SetUp!$B$53)</f>
        <v>0</v>
      </c>
      <c r="U203" s="57">
        <f t="shared" si="74"/>
        <v>0.82077877305263514</v>
      </c>
      <c r="V203" s="57">
        <f>(L203-P203)/1000*SetUp!$B$13*1000000/SetUp!$B$48</f>
        <v>0.38760799126784312</v>
      </c>
      <c r="W203" s="57">
        <f t="shared" si="85"/>
        <v>1.7347234759768071E-17</v>
      </c>
      <c r="X203" s="57">
        <f>MAX((SetUp!$B$56*(1-($H203/SetUp!$B$56)^2)*TANH(($B203-$D203)/SetUp!$B$56))/(1+$H203/SetUp!$B$56*TANH(($B203-$D203)/SetUp!$B$56)),0)</f>
        <v>0</v>
      </c>
      <c r="AK203" s="65">
        <v>172</v>
      </c>
      <c r="AL203" s="66">
        <f t="shared" si="65"/>
        <v>1.391</v>
      </c>
      <c r="AM203" s="66">
        <f t="shared" si="66"/>
        <v>1.5225420055210648</v>
      </c>
      <c r="AN203" s="67">
        <f t="shared" si="67"/>
        <v>9.4566502890772661E-2</v>
      </c>
      <c r="AP203" s="64">
        <v>26865</v>
      </c>
      <c r="AQ203" s="55">
        <v>7</v>
      </c>
      <c r="AR203" s="55">
        <v>202</v>
      </c>
      <c r="AS203" s="66">
        <f t="shared" si="75"/>
        <v>0.68100000000000005</v>
      </c>
      <c r="AT203" s="66">
        <f t="shared" si="76"/>
        <v>0.38760799126784312</v>
      </c>
      <c r="AU203" s="55" t="str">
        <f>IF(OR($AP203&lt;SetUp!$B$97,$AP203&gt;SetUp!$B$98),"Não","Sim")</f>
        <v>Sim</v>
      </c>
      <c r="AV203" s="68">
        <f t="shared" si="77"/>
        <v>0.82522724143111037</v>
      </c>
      <c r="AW203" s="68">
        <f t="shared" si="78"/>
        <v>0.6225817145305852</v>
      </c>
      <c r="AX203" s="68">
        <f t="shared" si="79"/>
        <v>-0.16685288808721482</v>
      </c>
      <c r="AY203" s="68">
        <f t="shared" si="80"/>
        <v>-0.41160727773130495</v>
      </c>
      <c r="AZ203" s="68">
        <f t="shared" si="81"/>
        <v>-0.29339200873215693</v>
      </c>
      <c r="BA203" s="68">
        <f t="shared" si="82"/>
        <v>-0.20264552690052517</v>
      </c>
      <c r="BB203" s="68">
        <f t="shared" si="83"/>
        <v>-0.24475438964409013</v>
      </c>
    </row>
    <row r="204" spans="1:54" x14ac:dyDescent="0.3">
      <c r="A204" s="64">
        <v>26866</v>
      </c>
      <c r="B204" s="57">
        <v>0.64300000000000002</v>
      </c>
      <c r="C204" s="57">
        <v>0.68100000000000005</v>
      </c>
      <c r="D204" s="57">
        <v>3.4279999999999999</v>
      </c>
      <c r="E204" s="57">
        <f t="shared" si="68"/>
        <v>0.64300000000000002</v>
      </c>
      <c r="F204" s="57">
        <f t="shared" si="69"/>
        <v>2.7850000000000001</v>
      </c>
      <c r="G204" s="57">
        <f t="shared" si="70"/>
        <v>0</v>
      </c>
      <c r="H204" s="57">
        <f>IF(Q203&gt;SetUp!$B$56,SetUp!$B$56,Q203)</f>
        <v>1.7716990434428647E-4</v>
      </c>
      <c r="I204" s="57">
        <f t="shared" si="84"/>
        <v>0.82077877305263514</v>
      </c>
      <c r="J204" s="57">
        <f>MIN(F204,H204,(1-EXP(-SetUp!$B$52*H204/SetUp!$B$56))*F204)</f>
        <v>7.7095524072427483E-5</v>
      </c>
      <c r="K204" s="57">
        <f t="shared" si="71"/>
        <v>1.0007438027185898E-4</v>
      </c>
      <c r="L204" s="57">
        <f>IF(I204&lt;=0,0,MIN(SetUp!$B$50*I204^SetUp!$B$55,I204))</f>
        <v>1.4725601540522795E-2</v>
      </c>
      <c r="M204" s="57">
        <f t="shared" si="72"/>
        <v>0.80605317151211231</v>
      </c>
      <c r="N204" s="57">
        <f>IF(SetUp!$B$62=0,X204,(B204-E204)*(1-(H204/SetUp!$B$66/SetUp!$B$56)))</f>
        <v>0</v>
      </c>
      <c r="O204" s="57">
        <f>K204*SetUp!$B$65</f>
        <v>0</v>
      </c>
      <c r="P204" s="57">
        <f>MIN(SetUp!$B$54*L204^SetUp!$B$51,L204)</f>
        <v>8.1200829455189243E-3</v>
      </c>
      <c r="Q204" s="57">
        <f t="shared" si="73"/>
        <v>1.0007438027185898E-4</v>
      </c>
      <c r="R204" s="57">
        <f>IF((H204+N204-O204)&gt;SetUp!$B$56,T203+H204+N204-O204-SetUp!$B$56,T203)</f>
        <v>0</v>
      </c>
      <c r="S204" s="57">
        <f>R204*SetUp!$B$65</f>
        <v>0</v>
      </c>
      <c r="T204" s="57">
        <f>IF((R204-S204)&lt;SetUp!$B$53,R204-S204,SetUp!$B$53)</f>
        <v>0</v>
      </c>
      <c r="U204" s="57">
        <f t="shared" si="74"/>
        <v>0.80605317151211231</v>
      </c>
      <c r="V204" s="57">
        <f>(L204-P204)/1000*SetUp!$B$13*1000000/SetUp!$B$48</f>
        <v>0.37570659277333968</v>
      </c>
      <c r="W204" s="57">
        <f t="shared" si="85"/>
        <v>-2.7755575615628914E-17</v>
      </c>
      <c r="X204" s="57">
        <f>MAX((SetUp!$B$56*(1-($H204/SetUp!$B$56)^2)*TANH(($B204-$D204)/SetUp!$B$56))/(1+$H204/SetUp!$B$56*TANH(($B204-$D204)/SetUp!$B$56)),0)</f>
        <v>0</v>
      </c>
      <c r="AK204" s="65">
        <v>173</v>
      </c>
      <c r="AL204" s="66">
        <f t="shared" si="65"/>
        <v>1.4733333333333334</v>
      </c>
      <c r="AM204" s="66">
        <f t="shared" si="66"/>
        <v>1.4425577674613039</v>
      </c>
      <c r="AN204" s="67">
        <f t="shared" si="67"/>
        <v>-2.0888393125811845E-2</v>
      </c>
      <c r="AP204" s="64">
        <v>26866</v>
      </c>
      <c r="AQ204" s="55">
        <v>7</v>
      </c>
      <c r="AR204" s="55">
        <v>203</v>
      </c>
      <c r="AS204" s="66">
        <f t="shared" si="75"/>
        <v>0.68100000000000005</v>
      </c>
      <c r="AT204" s="66">
        <f t="shared" si="76"/>
        <v>0.37570659277333968</v>
      </c>
      <c r="AU204" s="55" t="str">
        <f>IF(OR($AP204&lt;SetUp!$B$97,$AP204&gt;SetUp!$B$98),"Não","Sim")</f>
        <v>Sim</v>
      </c>
      <c r="AV204" s="68">
        <f t="shared" si="77"/>
        <v>0.82522724143111037</v>
      </c>
      <c r="AW204" s="68">
        <f t="shared" si="78"/>
        <v>0.61294909476508708</v>
      </c>
      <c r="AX204" s="68">
        <f t="shared" si="79"/>
        <v>-0.16685288808721482</v>
      </c>
      <c r="AY204" s="68">
        <f t="shared" si="80"/>
        <v>-0.42515118401577312</v>
      </c>
      <c r="AZ204" s="68">
        <f t="shared" si="81"/>
        <v>-0.30529340722666037</v>
      </c>
      <c r="BA204" s="68">
        <f t="shared" si="82"/>
        <v>-0.21227814666602329</v>
      </c>
      <c r="BB204" s="68">
        <f t="shared" si="83"/>
        <v>-0.2582982959285583</v>
      </c>
    </row>
    <row r="205" spans="1:54" x14ac:dyDescent="0.3">
      <c r="A205" s="64">
        <v>26867</v>
      </c>
      <c r="B205" s="57">
        <v>1.278</v>
      </c>
      <c r="C205" s="57">
        <v>0.68100000000000005</v>
      </c>
      <c r="D205" s="57">
        <v>3.4279999999999999</v>
      </c>
      <c r="E205" s="57">
        <f t="shared" si="68"/>
        <v>1.278</v>
      </c>
      <c r="F205" s="57">
        <f t="shared" si="69"/>
        <v>2.15</v>
      </c>
      <c r="G205" s="57">
        <f t="shared" si="70"/>
        <v>0</v>
      </c>
      <c r="H205" s="57">
        <f>IF(Q204&gt;SetUp!$B$56,SetUp!$B$56,Q204)</f>
        <v>1.0007438027185898E-4</v>
      </c>
      <c r="I205" s="57">
        <f t="shared" si="84"/>
        <v>0.80605317151211231</v>
      </c>
      <c r="J205" s="57">
        <f>MIN(F205,H205,(1-EXP(-SetUp!$B$52*H205/SetUp!$B$56))*F205)</f>
        <v>3.3618474282293143E-5</v>
      </c>
      <c r="K205" s="57">
        <f t="shared" si="71"/>
        <v>6.645590598956584E-5</v>
      </c>
      <c r="L205" s="57">
        <f>IF(I205&lt;=0,0,MIN(SetUp!$B$50*I205^SetUp!$B$55,I205))</f>
        <v>1.4287919770433212E-2</v>
      </c>
      <c r="M205" s="57">
        <f t="shared" si="72"/>
        <v>0.79176525174167911</v>
      </c>
      <c r="N205" s="57">
        <f>IF(SetUp!$B$62=0,X205,(B205-E205)*(1-(H205/SetUp!$B$66/SetUp!$B$56)))</f>
        <v>0</v>
      </c>
      <c r="O205" s="57">
        <f>K205*SetUp!$B$65</f>
        <v>0</v>
      </c>
      <c r="P205" s="57">
        <f>MIN(SetUp!$B$54*L205^SetUp!$B$51,L205)</f>
        <v>7.8827789572243397E-3</v>
      </c>
      <c r="Q205" s="57">
        <f t="shared" si="73"/>
        <v>6.645590598956584E-5</v>
      </c>
      <c r="R205" s="57">
        <f>IF((H205+N205-O205)&gt;SetUp!$B$56,T204+H205+N205-O205-SetUp!$B$56,T204)</f>
        <v>0</v>
      </c>
      <c r="S205" s="57">
        <f>R205*SetUp!$B$65</f>
        <v>0</v>
      </c>
      <c r="T205" s="57">
        <f>IF((R205-S205)&lt;SetUp!$B$53,R205-S205,SetUp!$B$53)</f>
        <v>0</v>
      </c>
      <c r="U205" s="57">
        <f t="shared" si="74"/>
        <v>0.79176525174167911</v>
      </c>
      <c r="V205" s="57">
        <f>(L205-P205)/1000*SetUp!$B$13*1000000/SetUp!$B$48</f>
        <v>0.36430956881785193</v>
      </c>
      <c r="W205" s="57">
        <f t="shared" si="85"/>
        <v>0</v>
      </c>
      <c r="X205" s="57">
        <f>MAX((SetUp!$B$56*(1-($H205/SetUp!$B$56)^2)*TANH(($B205-$D205)/SetUp!$B$56))/(1+$H205/SetUp!$B$56*TANH(($B205-$D205)/SetUp!$B$56)),0)</f>
        <v>0</v>
      </c>
      <c r="AK205" s="65">
        <v>174</v>
      </c>
      <c r="AL205" s="66">
        <f t="shared" si="65"/>
        <v>1.4733333333333334</v>
      </c>
      <c r="AM205" s="66">
        <f t="shared" si="66"/>
        <v>1.368374569608162</v>
      </c>
      <c r="AN205" s="67">
        <f t="shared" si="67"/>
        <v>-7.123897990396251E-2</v>
      </c>
      <c r="AP205" s="64">
        <v>26867</v>
      </c>
      <c r="AQ205" s="55">
        <v>7</v>
      </c>
      <c r="AR205" s="55">
        <v>204</v>
      </c>
      <c r="AS205" s="66">
        <f t="shared" si="75"/>
        <v>0.68100000000000005</v>
      </c>
      <c r="AT205" s="66">
        <f t="shared" si="76"/>
        <v>0.36430956881785193</v>
      </c>
      <c r="AU205" s="55" t="str">
        <f>IF(OR($AP205&lt;SetUp!$B$97,$AP205&gt;SetUp!$B$98),"Não","Sim")</f>
        <v>Sim</v>
      </c>
      <c r="AV205" s="68">
        <f t="shared" si="77"/>
        <v>0.82522724143111037</v>
      </c>
      <c r="AW205" s="68">
        <f t="shared" si="78"/>
        <v>0.60358062329555606</v>
      </c>
      <c r="AX205" s="68">
        <f t="shared" si="79"/>
        <v>-0.16685288808721482</v>
      </c>
      <c r="AY205" s="68">
        <f t="shared" si="80"/>
        <v>-0.43852942159306868</v>
      </c>
      <c r="AZ205" s="68">
        <f t="shared" si="81"/>
        <v>-0.31669043118214812</v>
      </c>
      <c r="BA205" s="68">
        <f t="shared" si="82"/>
        <v>-0.22164661813555431</v>
      </c>
      <c r="BB205" s="68">
        <f t="shared" si="83"/>
        <v>-0.27167653350585386</v>
      </c>
    </row>
    <row r="206" spans="1:54" x14ac:dyDescent="0.3">
      <c r="A206" s="64">
        <v>26868</v>
      </c>
      <c r="B206" s="57">
        <v>1.046</v>
      </c>
      <c r="C206" s="57">
        <v>0.64900000000000002</v>
      </c>
      <c r="D206" s="57">
        <v>3.4279999999999999</v>
      </c>
      <c r="E206" s="57">
        <f t="shared" si="68"/>
        <v>1.046</v>
      </c>
      <c r="F206" s="57">
        <f t="shared" si="69"/>
        <v>2.3819999999999997</v>
      </c>
      <c r="G206" s="57">
        <f t="shared" si="70"/>
        <v>0</v>
      </c>
      <c r="H206" s="57">
        <f>IF(Q205&gt;SetUp!$B$56,SetUp!$B$56,Q205)</f>
        <v>6.645590598956584E-5</v>
      </c>
      <c r="I206" s="57">
        <f t="shared" si="84"/>
        <v>0.79176525174167911</v>
      </c>
      <c r="J206" s="57">
        <f>MIN(F206,H206,(1-EXP(-SetUp!$B$52*H206/SetUp!$B$56))*F206)</f>
        <v>2.4733929094919555E-5</v>
      </c>
      <c r="K206" s="57">
        <f t="shared" si="71"/>
        <v>4.1721976894646288E-5</v>
      </c>
      <c r="L206" s="57">
        <f>IF(I206&lt;=0,0,MIN(SetUp!$B$50*I206^SetUp!$B$55,I206))</f>
        <v>1.3868311277439666E-2</v>
      </c>
      <c r="M206" s="57">
        <f t="shared" si="72"/>
        <v>0.77789694046423941</v>
      </c>
      <c r="N206" s="57">
        <f>IF(SetUp!$B$62=0,X206,(B206-E206)*(1-(H206/SetUp!$B$66/SetUp!$B$56)))</f>
        <v>0</v>
      </c>
      <c r="O206" s="57">
        <f>K206*SetUp!$B$65</f>
        <v>0</v>
      </c>
      <c r="P206" s="57">
        <f>MIN(SetUp!$B$54*L206^SetUp!$B$51,L206)</f>
        <v>7.6551578989938925E-3</v>
      </c>
      <c r="Q206" s="57">
        <f t="shared" si="73"/>
        <v>4.1721976894646288E-5</v>
      </c>
      <c r="R206" s="57">
        <f>IF((H206+N206-O206)&gt;SetUp!$B$56,T205+H206+N206-O206-SetUp!$B$56,T205)</f>
        <v>0</v>
      </c>
      <c r="S206" s="57">
        <f>R206*SetUp!$B$65</f>
        <v>0</v>
      </c>
      <c r="T206" s="57">
        <f>IF((R206-S206)&lt;SetUp!$B$53,R206-S206,SetUp!$B$53)</f>
        <v>0</v>
      </c>
      <c r="U206" s="57">
        <f t="shared" si="74"/>
        <v>0.77789694046423941</v>
      </c>
      <c r="V206" s="57">
        <f>(L206-P206)/1000*SetUp!$B$13*1000000/SetUp!$B$48</f>
        <v>0.3533897683612014</v>
      </c>
      <c r="W206" s="57">
        <f t="shared" si="85"/>
        <v>-8.5001450322863548E-17</v>
      </c>
      <c r="X206" s="57">
        <f>MAX((SetUp!$B$56*(1-($H206/SetUp!$B$56)^2)*TANH(($B206-$D206)/SetUp!$B$56))/(1+$H206/SetUp!$B$56*TANH(($B206-$D206)/SetUp!$B$56)),0)</f>
        <v>0</v>
      </c>
      <c r="AK206" s="65">
        <v>175</v>
      </c>
      <c r="AL206" s="66">
        <f t="shared" si="65"/>
        <v>1.3166666666666667</v>
      </c>
      <c r="AM206" s="66">
        <f t="shared" si="66"/>
        <v>1.2994868174305605</v>
      </c>
      <c r="AN206" s="67">
        <f t="shared" si="67"/>
        <v>-1.3047986761599614E-2</v>
      </c>
      <c r="AP206" s="64">
        <v>26868</v>
      </c>
      <c r="AQ206" s="55">
        <v>7</v>
      </c>
      <c r="AR206" s="55">
        <v>205</v>
      </c>
      <c r="AS206" s="66">
        <f t="shared" si="75"/>
        <v>0.64900000000000002</v>
      </c>
      <c r="AT206" s="66">
        <f t="shared" si="76"/>
        <v>0.3533897683612014</v>
      </c>
      <c r="AU206" s="55" t="str">
        <f>IF(OR($AP206&lt;SetUp!$B$97,$AP206&gt;SetUp!$B$98),"Não","Sim")</f>
        <v>Sim</v>
      </c>
      <c r="AV206" s="68">
        <f t="shared" si="77"/>
        <v>0.80560536244491321</v>
      </c>
      <c r="AW206" s="68">
        <f t="shared" si="78"/>
        <v>0.59446595223040433</v>
      </c>
      <c r="AX206" s="68">
        <f t="shared" si="79"/>
        <v>-0.18775530319963074</v>
      </c>
      <c r="AY206" s="68">
        <f t="shared" si="80"/>
        <v>-0.45174602870757125</v>
      </c>
      <c r="AZ206" s="68">
        <f t="shared" si="81"/>
        <v>-0.29561023163879863</v>
      </c>
      <c r="BA206" s="68">
        <f t="shared" si="82"/>
        <v>-0.21113941021450888</v>
      </c>
      <c r="BB206" s="68">
        <f t="shared" si="83"/>
        <v>-0.2639907255079405</v>
      </c>
    </row>
    <row r="207" spans="1:54" x14ac:dyDescent="0.3">
      <c r="A207" s="64">
        <v>26869</v>
      </c>
      <c r="B207" s="57">
        <v>2.06</v>
      </c>
      <c r="C207" s="57">
        <v>0.64900000000000002</v>
      </c>
      <c r="D207" s="57">
        <v>3.4279999999999999</v>
      </c>
      <c r="E207" s="57">
        <f t="shared" si="68"/>
        <v>2.06</v>
      </c>
      <c r="F207" s="57">
        <f t="shared" si="69"/>
        <v>1.3679999999999999</v>
      </c>
      <c r="G207" s="57">
        <f t="shared" si="70"/>
        <v>0</v>
      </c>
      <c r="H207" s="57">
        <f>IF(Q206&gt;SetUp!$B$56,SetUp!$B$56,Q206)</f>
        <v>4.1721976894646288E-5</v>
      </c>
      <c r="I207" s="57">
        <f t="shared" si="84"/>
        <v>0.77789694046423941</v>
      </c>
      <c r="J207" s="57">
        <f>MIN(F207,H207,(1-EXP(-SetUp!$B$52*H207/SetUp!$B$56))*F207)</f>
        <v>8.9180434926383611E-6</v>
      </c>
      <c r="K207" s="57">
        <f t="shared" si="71"/>
        <v>3.2803933402007925E-5</v>
      </c>
      <c r="L207" s="57">
        <f>IF(I207&lt;=0,0,MIN(SetUp!$B$50*I207^SetUp!$B$55,I207))</f>
        <v>1.3465824707034908E-2</v>
      </c>
      <c r="M207" s="57">
        <f t="shared" si="72"/>
        <v>0.76443111575720446</v>
      </c>
      <c r="N207" s="57">
        <f>IF(SetUp!$B$62=0,X207,(B207-E207)*(1-(H207/SetUp!$B$66/SetUp!$B$56)))</f>
        <v>0</v>
      </c>
      <c r="O207" s="57">
        <f>K207*SetUp!$B$65</f>
        <v>0</v>
      </c>
      <c r="P207" s="57">
        <f>MIN(SetUp!$B$54*L207^SetUp!$B$51,L207)</f>
        <v>7.4367147216343682E-3</v>
      </c>
      <c r="Q207" s="57">
        <f t="shared" si="73"/>
        <v>3.2803933402007925E-5</v>
      </c>
      <c r="R207" s="57">
        <f>IF((H207+N207-O207)&gt;SetUp!$B$56,T206+H207+N207-O207-SetUp!$B$56,T206)</f>
        <v>0</v>
      </c>
      <c r="S207" s="57">
        <f>R207*SetUp!$B$65</f>
        <v>0</v>
      </c>
      <c r="T207" s="57">
        <f>IF((R207-S207)&lt;SetUp!$B$53,R207-S207,SetUp!$B$53)</f>
        <v>0</v>
      </c>
      <c r="U207" s="57">
        <f t="shared" si="74"/>
        <v>0.76443111575720446</v>
      </c>
      <c r="V207" s="57">
        <f>(L207-P207)/1000*SetUp!$B$13*1000000/SetUp!$B$48</f>
        <v>0.34292180659120969</v>
      </c>
      <c r="W207" s="57">
        <f t="shared" si="85"/>
        <v>-1.8908485888147197E-16</v>
      </c>
      <c r="X207" s="57">
        <f>MAX((SetUp!$B$56*(1-($H207/SetUp!$B$56)^2)*TANH(($B207-$D207)/SetUp!$B$56))/(1+$H207/SetUp!$B$56*TANH(($B207-$D207)/SetUp!$B$56)),0)</f>
        <v>0</v>
      </c>
      <c r="AK207" s="65">
        <v>176</v>
      </c>
      <c r="AL207" s="66">
        <f t="shared" si="65"/>
        <v>1.3620000000000001</v>
      </c>
      <c r="AM207" s="66">
        <f t="shared" si="66"/>
        <v>1.2360837889363985</v>
      </c>
      <c r="AN207" s="67">
        <f t="shared" si="67"/>
        <v>-9.2449494172982094E-2</v>
      </c>
      <c r="AP207" s="64">
        <v>26869</v>
      </c>
      <c r="AQ207" s="55">
        <v>7</v>
      </c>
      <c r="AR207" s="55">
        <v>206</v>
      </c>
      <c r="AS207" s="66">
        <f t="shared" si="75"/>
        <v>0.64900000000000002</v>
      </c>
      <c r="AT207" s="66">
        <f t="shared" si="76"/>
        <v>0.34292180659120969</v>
      </c>
      <c r="AU207" s="55" t="str">
        <f>IF(OR($AP207&lt;SetUp!$B$97,$AP207&gt;SetUp!$B$98),"Não","Sim")</f>
        <v>Sim</v>
      </c>
      <c r="AV207" s="68">
        <f t="shared" si="77"/>
        <v>0.80560536244491321</v>
      </c>
      <c r="AW207" s="68">
        <f t="shared" si="78"/>
        <v>0.58559525834078408</v>
      </c>
      <c r="AX207" s="68">
        <f t="shared" si="79"/>
        <v>-0.18775530319963074</v>
      </c>
      <c r="AY207" s="68">
        <f t="shared" si="80"/>
        <v>-0.46480489697572819</v>
      </c>
      <c r="AZ207" s="68">
        <f t="shared" si="81"/>
        <v>-0.30607819340879033</v>
      </c>
      <c r="BA207" s="68">
        <f t="shared" si="82"/>
        <v>-0.22001010410412913</v>
      </c>
      <c r="BB207" s="68">
        <f t="shared" si="83"/>
        <v>-0.27704959377609745</v>
      </c>
    </row>
    <row r="208" spans="1:54" x14ac:dyDescent="0.3">
      <c r="A208" s="64">
        <v>26870</v>
      </c>
      <c r="B208" s="57">
        <v>3.9849999999999999</v>
      </c>
      <c r="C208" s="57">
        <v>0.61699999999999999</v>
      </c>
      <c r="D208" s="57">
        <v>3.4279999999999999</v>
      </c>
      <c r="E208" s="57">
        <f t="shared" si="68"/>
        <v>3.4279999999999999</v>
      </c>
      <c r="F208" s="57">
        <f t="shared" si="69"/>
        <v>0</v>
      </c>
      <c r="G208" s="57">
        <f t="shared" si="70"/>
        <v>1.4065266102147866E-5</v>
      </c>
      <c r="H208" s="57">
        <f>IF(Q207&gt;SetUp!$B$56,SetUp!$B$56,Q207)</f>
        <v>3.2803933402007925E-5</v>
      </c>
      <c r="I208" s="57">
        <f t="shared" si="84"/>
        <v>0.76444518102330661</v>
      </c>
      <c r="J208" s="57">
        <f>MIN(F208,H208,(1-EXP(-SetUp!$B$52*H208/SetUp!$B$56))*F208)</f>
        <v>0</v>
      </c>
      <c r="K208" s="57">
        <f t="shared" si="71"/>
        <v>3.2803933402007925E-5</v>
      </c>
      <c r="L208" s="57">
        <f>IF(I208&lt;=0,0,MIN(SetUp!$B$50*I208^SetUp!$B$55,I208))</f>
        <v>1.3079970459741673E-2</v>
      </c>
      <c r="M208" s="57">
        <f t="shared" si="72"/>
        <v>0.75136521056356498</v>
      </c>
      <c r="N208" s="57">
        <f>IF(SetUp!$B$62=0,X208,(B208-E208)*(1-(H208/SetUp!$B$66/SetUp!$B$56)))</f>
        <v>0.55698593473389779</v>
      </c>
      <c r="O208" s="57">
        <f>K208*SetUp!$B$65</f>
        <v>0</v>
      </c>
      <c r="P208" s="57">
        <f>MIN(SetUp!$B$54*L208^SetUp!$B$51,L208)</f>
        <v>7.2271941916524233E-3</v>
      </c>
      <c r="Q208" s="57">
        <f t="shared" si="73"/>
        <v>0.55701873866729978</v>
      </c>
      <c r="R208" s="57">
        <f>IF((H208+N208-O208)&gt;SetUp!$B$56,T207+H208+N208-O208-SetUp!$B$56,T207)</f>
        <v>0</v>
      </c>
      <c r="S208" s="57">
        <f>R208*SetUp!$B$65</f>
        <v>0</v>
      </c>
      <c r="T208" s="57">
        <f>IF((R208-S208)&lt;SetUp!$B$53,R208-S208,SetUp!$B$53)</f>
        <v>0</v>
      </c>
      <c r="U208" s="57">
        <f t="shared" si="74"/>
        <v>0.75136521056356498</v>
      </c>
      <c r="V208" s="57">
        <f>(L208-P208)/1000*SetUp!$B$13*1000000/SetUp!$B$48</f>
        <v>0.33289235331373496</v>
      </c>
      <c r="W208" s="57">
        <f t="shared" si="85"/>
        <v>-6.7654215563095477E-17</v>
      </c>
      <c r="X208" s="57">
        <f>MAX((SetUp!$B$56*(1-($H208/SetUp!$B$56)^2)*TANH(($B208-$D208)/SetUp!$B$56))/(1+$H208/SetUp!$B$56*TANH(($B208-$D208)/SetUp!$B$56)),0)</f>
        <v>0.55698593473389779</v>
      </c>
      <c r="AK208" s="65">
        <v>177</v>
      </c>
      <c r="AL208" s="66">
        <f t="shared" si="65"/>
        <v>1.3483333333333334</v>
      </c>
      <c r="AM208" s="66">
        <f t="shared" si="66"/>
        <v>1.17644777732304</v>
      </c>
      <c r="AN208" s="67">
        <f t="shared" si="67"/>
        <v>-0.12748001681851182</v>
      </c>
      <c r="AP208" s="64">
        <v>26870</v>
      </c>
      <c r="AQ208" s="55">
        <v>7</v>
      </c>
      <c r="AR208" s="55">
        <v>207</v>
      </c>
      <c r="AS208" s="66">
        <f t="shared" si="75"/>
        <v>0.61699999999999999</v>
      </c>
      <c r="AT208" s="66">
        <f t="shared" si="76"/>
        <v>0.33289235331373496</v>
      </c>
      <c r="AU208" s="55" t="str">
        <f>IF(OR($AP208&lt;SetUp!$B$97,$AP208&gt;SetUp!$B$98),"Não","Sim")</f>
        <v>Sim</v>
      </c>
      <c r="AV208" s="68">
        <f t="shared" si="77"/>
        <v>0.78549347546621928</v>
      </c>
      <c r="AW208" s="68">
        <f t="shared" si="78"/>
        <v>0.57696824289880544</v>
      </c>
      <c r="AX208" s="68">
        <f t="shared" si="79"/>
        <v>-0.20971483596675833</v>
      </c>
      <c r="AY208" s="68">
        <f t="shared" si="80"/>
        <v>-0.47769618066727643</v>
      </c>
      <c r="AZ208" s="68">
        <f t="shared" si="81"/>
        <v>-0.28410764668626504</v>
      </c>
      <c r="BA208" s="68">
        <f t="shared" si="82"/>
        <v>-0.20852523256741384</v>
      </c>
      <c r="BB208" s="68">
        <f t="shared" si="83"/>
        <v>-0.2679813447005181</v>
      </c>
    </row>
    <row r="209" spans="1:54" x14ac:dyDescent="0.3">
      <c r="A209" s="64">
        <v>26871</v>
      </c>
      <c r="B209" s="57">
        <v>1.4259999999999999</v>
      </c>
      <c r="C209" s="57">
        <v>0.61699999999999999</v>
      </c>
      <c r="D209" s="57">
        <v>3.4279999999999999</v>
      </c>
      <c r="E209" s="57">
        <f t="shared" si="68"/>
        <v>1.4259999999999999</v>
      </c>
      <c r="F209" s="57">
        <f t="shared" si="69"/>
        <v>2.0019999999999998</v>
      </c>
      <c r="G209" s="57">
        <f t="shared" si="70"/>
        <v>0</v>
      </c>
      <c r="H209" s="57">
        <f>IF(Q208&gt;SetUp!$B$56,SetUp!$B$56,Q208)</f>
        <v>0.55701873866729978</v>
      </c>
      <c r="I209" s="57">
        <f t="shared" si="84"/>
        <v>0.75136521056356498</v>
      </c>
      <c r="J209" s="57">
        <f>MIN(F209,H209,(1-EXP(-SetUp!$B$52*H209/SetUp!$B$56))*F209)</f>
        <v>0.16687517635775034</v>
      </c>
      <c r="K209" s="57">
        <f t="shared" si="71"/>
        <v>0.39014356230954944</v>
      </c>
      <c r="L209" s="57">
        <f>IF(I209&lt;=0,0,MIN(SetUp!$B$50*I209^SetUp!$B$55,I209))</f>
        <v>1.2709095861342114E-2</v>
      </c>
      <c r="M209" s="57">
        <f t="shared" si="72"/>
        <v>0.73865611470222281</v>
      </c>
      <c r="N209" s="57">
        <f>IF(SetUp!$B$62=0,X209,(B209-E209)*(1-(H209/SetUp!$B$66/SetUp!$B$56)))</f>
        <v>0</v>
      </c>
      <c r="O209" s="57">
        <f>K209*SetUp!$B$65</f>
        <v>0</v>
      </c>
      <c r="P209" s="57">
        <f>MIN(SetUp!$B$54*L209^SetUp!$B$51,L209)</f>
        <v>7.0257085725724542E-3</v>
      </c>
      <c r="Q209" s="57">
        <f t="shared" si="73"/>
        <v>0.39014356230954944</v>
      </c>
      <c r="R209" s="57">
        <f>IF((H209+N209-O209)&gt;SetUp!$B$56,T208+H209+N209-O209-SetUp!$B$56,T208)</f>
        <v>0</v>
      </c>
      <c r="S209" s="57">
        <f>R209*SetUp!$B$65</f>
        <v>0</v>
      </c>
      <c r="T209" s="57">
        <f>IF((R209-S209)&lt;SetUp!$B$53,R209-S209,SetUp!$B$53)</f>
        <v>0</v>
      </c>
      <c r="U209" s="57">
        <f t="shared" si="74"/>
        <v>0.73865611470222281</v>
      </c>
      <c r="V209" s="57">
        <f>(L209-P209)/1000*SetUp!$B$13*1000000/SetUp!$B$48</f>
        <v>0.32325790064235016</v>
      </c>
      <c r="W209" s="57">
        <f t="shared" si="85"/>
        <v>-1.0928757898653885E-16</v>
      </c>
      <c r="X209" s="57">
        <f>MAX((SetUp!$B$56*(1-($H209/SetUp!$B$56)^2)*TANH(($B209-$D209)/SetUp!$B$56))/(1+$H209/SetUp!$B$56*TANH(($B209-$D209)/SetUp!$B$56)),0)</f>
        <v>0</v>
      </c>
      <c r="AK209" s="65">
        <v>178</v>
      </c>
      <c r="AL209" s="66">
        <f t="shared" si="65"/>
        <v>1.7403333333333333</v>
      </c>
      <c r="AM209" s="66">
        <f t="shared" si="66"/>
        <v>1.1271920376510964</v>
      </c>
      <c r="AN209" s="67">
        <f t="shared" si="67"/>
        <v>-0.35231256216179097</v>
      </c>
      <c r="AP209" s="64">
        <v>26871</v>
      </c>
      <c r="AQ209" s="55">
        <v>7</v>
      </c>
      <c r="AR209" s="55">
        <v>208</v>
      </c>
      <c r="AS209" s="66">
        <f t="shared" si="75"/>
        <v>0.61699999999999999</v>
      </c>
      <c r="AT209" s="66">
        <f t="shared" si="76"/>
        <v>0.32325790064235016</v>
      </c>
      <c r="AU209" s="55" t="str">
        <f>IF(OR($AP209&lt;SetUp!$B$97,$AP209&gt;SetUp!$B$98),"Não","Sim")</f>
        <v>Sim</v>
      </c>
      <c r="AV209" s="68">
        <f t="shared" si="77"/>
        <v>0.78549347546621928</v>
      </c>
      <c r="AW209" s="68">
        <f t="shared" si="78"/>
        <v>0.56855773729881665</v>
      </c>
      <c r="AX209" s="68">
        <f t="shared" si="79"/>
        <v>-0.20971483596675833</v>
      </c>
      <c r="AY209" s="68">
        <f t="shared" si="80"/>
        <v>-0.49045085186614429</v>
      </c>
      <c r="AZ209" s="68">
        <f t="shared" si="81"/>
        <v>-0.29374209935764983</v>
      </c>
      <c r="BA209" s="68">
        <f t="shared" si="82"/>
        <v>-0.21693573816740264</v>
      </c>
      <c r="BB209" s="68">
        <f t="shared" si="83"/>
        <v>-0.28073601589938596</v>
      </c>
    </row>
    <row r="210" spans="1:54" x14ac:dyDescent="0.3">
      <c r="A210" s="64">
        <v>26872</v>
      </c>
      <c r="B210" s="57">
        <v>0.2</v>
      </c>
      <c r="C210" s="57">
        <v>0.89900000000000002</v>
      </c>
      <c r="D210" s="57">
        <v>3.4279999999999999</v>
      </c>
      <c r="E210" s="57">
        <f t="shared" si="68"/>
        <v>0.2</v>
      </c>
      <c r="F210" s="57">
        <f t="shared" si="69"/>
        <v>3.2279999999999998</v>
      </c>
      <c r="G210" s="57">
        <f t="shared" si="70"/>
        <v>0</v>
      </c>
      <c r="H210" s="57">
        <f>IF(Q209&gt;SetUp!$B$56,SetUp!$B$56,Q209)</f>
        <v>0.39014356230954944</v>
      </c>
      <c r="I210" s="57">
        <f t="shared" si="84"/>
        <v>0.73865611470222281</v>
      </c>
      <c r="J210" s="57">
        <f>MIN(F210,H210,(1-EXP(-SetUp!$B$52*H210/SetUp!$B$56))*F210)</f>
        <v>0.19090089277213906</v>
      </c>
      <c r="K210" s="57">
        <f t="shared" si="71"/>
        <v>0.19924266953741038</v>
      </c>
      <c r="L210" s="57">
        <f>IF(I210&lt;=0,0,MIN(SetUp!$B$50*I210^SetUp!$B$55,I210))</f>
        <v>1.235283612275795E-2</v>
      </c>
      <c r="M210" s="57">
        <f t="shared" si="72"/>
        <v>0.72630327857946486</v>
      </c>
      <c r="N210" s="57">
        <f>IF(SetUp!$B$62=0,X210,(B210-E210)*(1-(H210/SetUp!$B$66/SetUp!$B$56)))</f>
        <v>0</v>
      </c>
      <c r="O210" s="57">
        <f>K210*SetUp!$B$65</f>
        <v>0</v>
      </c>
      <c r="P210" s="57">
        <f>MIN(SetUp!$B$54*L210^SetUp!$B$51,L210)</f>
        <v>6.8320686009867111E-3</v>
      </c>
      <c r="Q210" s="57">
        <f t="shared" si="73"/>
        <v>0.19924266953741038</v>
      </c>
      <c r="R210" s="57">
        <f>IF((H210+N210-O210)&gt;SetUp!$B$56,T209+H210+N210-O210-SetUp!$B$56,T209)</f>
        <v>0</v>
      </c>
      <c r="S210" s="57">
        <f>R210*SetUp!$B$65</f>
        <v>0</v>
      </c>
      <c r="T210" s="57">
        <f>IF((R210-S210)&lt;SetUp!$B$53,R210-S210,SetUp!$B$53)</f>
        <v>0</v>
      </c>
      <c r="U210" s="57">
        <f t="shared" si="74"/>
        <v>0.72630327857946486</v>
      </c>
      <c r="V210" s="57">
        <f>(L210-P210)/1000*SetUp!$B$13*1000000/SetUp!$B$48</f>
        <v>0.31400846508360658</v>
      </c>
      <c r="W210" s="57">
        <f t="shared" si="85"/>
        <v>0</v>
      </c>
      <c r="X210" s="57">
        <f>MAX((SetUp!$B$56*(1-($H210/SetUp!$B$56)^2)*TANH(($B210-$D210)/SetUp!$B$56))/(1+$H210/SetUp!$B$56*TANH(($B210-$D210)/SetUp!$B$56)),0)</f>
        <v>0</v>
      </c>
      <c r="AK210" s="65">
        <v>179</v>
      </c>
      <c r="AL210" s="66">
        <f t="shared" si="65"/>
        <v>3.6566666666666667</v>
      </c>
      <c r="AM210" s="66">
        <f t="shared" si="66"/>
        <v>1.0752635054759005</v>
      </c>
      <c r="AN210" s="67">
        <f t="shared" si="67"/>
        <v>-0.70594434672491335</v>
      </c>
      <c r="AP210" s="64">
        <v>26872</v>
      </c>
      <c r="AQ210" s="55">
        <v>7</v>
      </c>
      <c r="AR210" s="55">
        <v>209</v>
      </c>
      <c r="AS210" s="66">
        <f t="shared" si="75"/>
        <v>0.89900000000000002</v>
      </c>
      <c r="AT210" s="66">
        <f t="shared" si="76"/>
        <v>0.31400846508360658</v>
      </c>
      <c r="AU210" s="55" t="str">
        <f>IF(OR($AP210&lt;SetUp!$B$97,$AP210&gt;SetUp!$B$98),"Não","Sim")</f>
        <v>Sim</v>
      </c>
      <c r="AV210" s="68">
        <f t="shared" si="77"/>
        <v>0.94815610529068473</v>
      </c>
      <c r="AW210" s="68">
        <f t="shared" si="78"/>
        <v>0.56036458228871544</v>
      </c>
      <c r="AX210" s="68">
        <f t="shared" si="79"/>
        <v>-4.6240308266771224E-2</v>
      </c>
      <c r="AY210" s="68">
        <f t="shared" si="80"/>
        <v>-0.50305864399829747</v>
      </c>
      <c r="AZ210" s="68">
        <f t="shared" si="81"/>
        <v>-0.58499153491639344</v>
      </c>
      <c r="BA210" s="68">
        <f t="shared" si="82"/>
        <v>-0.38779152300196928</v>
      </c>
      <c r="BB210" s="68">
        <f t="shared" si="83"/>
        <v>-0.45681833573152625</v>
      </c>
    </row>
    <row r="211" spans="1:54" x14ac:dyDescent="0.3">
      <c r="A211" s="64">
        <v>26873</v>
      </c>
      <c r="B211" s="57">
        <v>0.35399999999999998</v>
      </c>
      <c r="C211" s="57">
        <v>0.89900000000000002</v>
      </c>
      <c r="D211" s="57">
        <v>3.4279999999999999</v>
      </c>
      <c r="E211" s="57">
        <f t="shared" si="68"/>
        <v>0.35399999999999998</v>
      </c>
      <c r="F211" s="57">
        <f t="shared" si="69"/>
        <v>3.0739999999999998</v>
      </c>
      <c r="G211" s="57">
        <f t="shared" si="70"/>
        <v>0</v>
      </c>
      <c r="H211" s="57">
        <f>IF(Q210&gt;SetUp!$B$56,SetUp!$B$56,Q210)</f>
        <v>0.19924266953741038</v>
      </c>
      <c r="I211" s="57">
        <f t="shared" si="84"/>
        <v>0.72630327857946486</v>
      </c>
      <c r="J211" s="57">
        <f>MIN(F211,H211,(1-EXP(-SetUp!$B$52*H211/SetUp!$B$56))*F211)</f>
        <v>9.4224452644790457E-2</v>
      </c>
      <c r="K211" s="57">
        <f t="shared" si="71"/>
        <v>0.10501821689261992</v>
      </c>
      <c r="L211" s="57">
        <f>IF(I211&lt;=0,0,MIN(SetUp!$B$50*I211^SetUp!$B$55,I211))</f>
        <v>1.2010456798041634E-2</v>
      </c>
      <c r="M211" s="57">
        <f t="shared" si="72"/>
        <v>0.71429282178142328</v>
      </c>
      <c r="N211" s="57">
        <f>IF(SetUp!$B$62=0,X211,(B211-E211)*(1-(H211/SetUp!$B$66/SetUp!$B$56)))</f>
        <v>0</v>
      </c>
      <c r="O211" s="57">
        <f>K211*SetUp!$B$65</f>
        <v>0</v>
      </c>
      <c r="P211" s="57">
        <f>MIN(SetUp!$B$54*L211^SetUp!$B$51,L211)</f>
        <v>6.6458836080994605E-3</v>
      </c>
      <c r="Q211" s="57">
        <f t="shared" si="73"/>
        <v>0.10501821689261992</v>
      </c>
      <c r="R211" s="57">
        <f>IF((H211+N211-O211)&gt;SetUp!$B$56,T210+H211+N211-O211-SetUp!$B$56,T210)</f>
        <v>0</v>
      </c>
      <c r="S211" s="57">
        <f>R211*SetUp!$B$65</f>
        <v>0</v>
      </c>
      <c r="T211" s="57">
        <f>IF((R211-S211)&lt;SetUp!$B$53,R211-S211,SetUp!$B$53)</f>
        <v>0</v>
      </c>
      <c r="U211" s="57">
        <f t="shared" si="74"/>
        <v>0.71429282178142328</v>
      </c>
      <c r="V211" s="57">
        <f>(L211-P211)/1000*SetUp!$B$13*1000000/SetUp!$B$48</f>
        <v>0.30512449338963654</v>
      </c>
      <c r="W211" s="57">
        <f t="shared" si="85"/>
        <v>1.0928757898653885E-16</v>
      </c>
      <c r="X211" s="57">
        <f>MAX((SetUp!$B$56*(1-($H211/SetUp!$B$56)^2)*TANH(($B211-$D211)/SetUp!$B$56))/(1+$H211/SetUp!$B$56*TANH(($B211-$D211)/SetUp!$B$56)),0)</f>
        <v>0</v>
      </c>
      <c r="AK211" s="65">
        <v>180</v>
      </c>
      <c r="AL211" s="66">
        <f t="shared" si="65"/>
        <v>2.2033333333333336</v>
      </c>
      <c r="AM211" s="66">
        <f t="shared" si="66"/>
        <v>1.0260018942680127</v>
      </c>
      <c r="AN211" s="67">
        <f t="shared" si="67"/>
        <v>-0.53434104647442693</v>
      </c>
      <c r="AP211" s="64">
        <v>26873</v>
      </c>
      <c r="AQ211" s="55">
        <v>7</v>
      </c>
      <c r="AR211" s="55">
        <v>210</v>
      </c>
      <c r="AS211" s="66">
        <f t="shared" si="75"/>
        <v>0.89900000000000002</v>
      </c>
      <c r="AT211" s="66">
        <f t="shared" si="76"/>
        <v>0.30512449338963654</v>
      </c>
      <c r="AU211" s="55" t="str">
        <f>IF(OR($AP211&lt;SetUp!$B$97,$AP211&gt;SetUp!$B$98),"Não","Sim")</f>
        <v>Sim</v>
      </c>
      <c r="AV211" s="68">
        <f t="shared" si="77"/>
        <v>0.94815610529068473</v>
      </c>
      <c r="AW211" s="68">
        <f t="shared" si="78"/>
        <v>0.55238075037933443</v>
      </c>
      <c r="AX211" s="68">
        <f t="shared" si="79"/>
        <v>-4.6240308266771224E-2</v>
      </c>
      <c r="AY211" s="68">
        <f t="shared" si="80"/>
        <v>-0.51552292865060245</v>
      </c>
      <c r="AZ211" s="68">
        <f t="shared" si="81"/>
        <v>-0.59387550661036348</v>
      </c>
      <c r="BA211" s="68">
        <f t="shared" si="82"/>
        <v>-0.3957753549113503</v>
      </c>
      <c r="BB211" s="68">
        <f t="shared" si="83"/>
        <v>-0.46928262038383123</v>
      </c>
    </row>
    <row r="212" spans="1:54" x14ac:dyDescent="0.3">
      <c r="A212" s="64">
        <v>26874</v>
      </c>
      <c r="B212" s="57">
        <v>0</v>
      </c>
      <c r="C212" s="57">
        <v>0.68100000000000005</v>
      </c>
      <c r="D212" s="57">
        <v>3.4279999999999999</v>
      </c>
      <c r="E212" s="57">
        <f t="shared" si="68"/>
        <v>0</v>
      </c>
      <c r="F212" s="57">
        <f t="shared" si="69"/>
        <v>3.4279999999999999</v>
      </c>
      <c r="G212" s="57">
        <f t="shared" si="70"/>
        <v>0</v>
      </c>
      <c r="H212" s="57">
        <f>IF(Q211&gt;SetUp!$B$56,SetUp!$B$56,Q211)</f>
        <v>0.10501821689261992</v>
      </c>
      <c r="I212" s="57">
        <f t="shared" si="84"/>
        <v>0.71429282178142328</v>
      </c>
      <c r="J212" s="57">
        <f>MIN(F212,H212,(1-EXP(-SetUp!$B$52*H212/SetUp!$B$56))*F212)</f>
        <v>5.5791387443083505E-2</v>
      </c>
      <c r="K212" s="57">
        <f t="shared" si="71"/>
        <v>4.9226829449536415E-2</v>
      </c>
      <c r="L212" s="57">
        <f>IF(I212&lt;=0,0,MIN(SetUp!$B$50*I212^SetUp!$B$55,I212))</f>
        <v>1.1681268162253559E-2</v>
      </c>
      <c r="M212" s="57">
        <f t="shared" si="72"/>
        <v>0.70261155361916972</v>
      </c>
      <c r="N212" s="57">
        <f>IF(SetUp!$B$62=0,X212,(B212-E212)*(1-(H212/SetUp!$B$66/SetUp!$B$56)))</f>
        <v>0</v>
      </c>
      <c r="O212" s="57">
        <f>K212*SetUp!$B$65</f>
        <v>0</v>
      </c>
      <c r="P212" s="57">
        <f>MIN(SetUp!$B$54*L212^SetUp!$B$51,L212)</f>
        <v>6.4667865372604848E-3</v>
      </c>
      <c r="Q212" s="57">
        <f t="shared" si="73"/>
        <v>4.9226829449536415E-2</v>
      </c>
      <c r="R212" s="57">
        <f>IF((H212+N212-O212)&gt;SetUp!$B$56,T211+H212+N212-O212-SetUp!$B$56,T211)</f>
        <v>0</v>
      </c>
      <c r="S212" s="57">
        <f>R212*SetUp!$B$65</f>
        <v>0</v>
      </c>
      <c r="T212" s="57">
        <f>IF((R212-S212)&lt;SetUp!$B$53,R212-S212,SetUp!$B$53)</f>
        <v>0</v>
      </c>
      <c r="U212" s="57">
        <f t="shared" si="74"/>
        <v>0.70261155361916972</v>
      </c>
      <c r="V212" s="57">
        <f>(L212-P212)/1000*SetUp!$B$13*1000000/SetUp!$B$48</f>
        <v>0.29658763293575857</v>
      </c>
      <c r="W212" s="57">
        <f t="shared" si="85"/>
        <v>-4.163336342344337E-17</v>
      </c>
      <c r="X212" s="57">
        <f>MAX((SetUp!$B$56*(1-($H212/SetUp!$B$56)^2)*TANH(($B212-$D212)/SetUp!$B$56))/(1+$H212/SetUp!$B$56*TANH(($B212-$D212)/SetUp!$B$56)),0)</f>
        <v>0</v>
      </c>
      <c r="AK212" s="65">
        <v>181</v>
      </c>
      <c r="AL212" s="66">
        <f t="shared" si="65"/>
        <v>1.7753333333333334</v>
      </c>
      <c r="AM212" s="66">
        <f t="shared" si="66"/>
        <v>0.98471152355352787</v>
      </c>
      <c r="AN212" s="67">
        <f t="shared" si="67"/>
        <v>-0.44533710652260922</v>
      </c>
      <c r="AP212" s="64">
        <v>26874</v>
      </c>
      <c r="AQ212" s="55">
        <v>7</v>
      </c>
      <c r="AR212" s="55">
        <v>211</v>
      </c>
      <c r="AS212" s="66">
        <f t="shared" si="75"/>
        <v>0.68100000000000005</v>
      </c>
      <c r="AT212" s="66">
        <f t="shared" si="76"/>
        <v>0.29658763293575857</v>
      </c>
      <c r="AU212" s="55" t="str">
        <f>IF(OR($AP212&lt;SetUp!$B$97,$AP212&gt;SetUp!$B$98),"Não","Sim")</f>
        <v>Sim</v>
      </c>
      <c r="AV212" s="68">
        <f t="shared" si="77"/>
        <v>0.82522724143111037</v>
      </c>
      <c r="AW212" s="68">
        <f t="shared" si="78"/>
        <v>0.54459859799283228</v>
      </c>
      <c r="AX212" s="68">
        <f t="shared" si="79"/>
        <v>-0.16685288808721482</v>
      </c>
      <c r="AY212" s="68">
        <f t="shared" si="80"/>
        <v>-0.52784696207275583</v>
      </c>
      <c r="AZ212" s="68">
        <f t="shared" si="81"/>
        <v>-0.38441236706424148</v>
      </c>
      <c r="BA212" s="68">
        <f t="shared" si="82"/>
        <v>-0.28062864343827809</v>
      </c>
      <c r="BB212" s="68">
        <f t="shared" si="83"/>
        <v>-0.36099407398554101</v>
      </c>
    </row>
    <row r="213" spans="1:54" x14ac:dyDescent="0.3">
      <c r="A213" s="64">
        <v>26875</v>
      </c>
      <c r="B213" s="57">
        <v>0.27500000000000002</v>
      </c>
      <c r="C213" s="57">
        <v>0.68100000000000005</v>
      </c>
      <c r="D213" s="57">
        <v>3.4279999999999999</v>
      </c>
      <c r="E213" s="57">
        <f t="shared" si="68"/>
        <v>0.27500000000000002</v>
      </c>
      <c r="F213" s="57">
        <f t="shared" si="69"/>
        <v>3.153</v>
      </c>
      <c r="G213" s="57">
        <f t="shared" si="70"/>
        <v>0</v>
      </c>
      <c r="H213" s="57">
        <f>IF(Q212&gt;SetUp!$B$56,SetUp!$B$56,Q212)</f>
        <v>4.9226829449536415E-2</v>
      </c>
      <c r="I213" s="57">
        <f t="shared" si="84"/>
        <v>0.70261155361916972</v>
      </c>
      <c r="J213" s="57">
        <f>MIN(F213,H213,(1-EXP(-SetUp!$B$52*H213/SetUp!$B$56))*F213)</f>
        <v>2.4158874775434588E-2</v>
      </c>
      <c r="K213" s="57">
        <f t="shared" si="71"/>
        <v>2.5067954674101826E-2</v>
      </c>
      <c r="L213" s="57">
        <f>IF(I213&lt;=0,0,MIN(SetUp!$B$50*I213^SetUp!$B$55,I213))</f>
        <v>1.1364622022022841E-2</v>
      </c>
      <c r="M213" s="57">
        <f t="shared" si="72"/>
        <v>0.6912469315971469</v>
      </c>
      <c r="N213" s="57">
        <f>IF(SetUp!$B$62=0,X213,(B213-E213)*(1-(H213/SetUp!$B$66/SetUp!$B$56)))</f>
        <v>0</v>
      </c>
      <c r="O213" s="57">
        <f>K213*SetUp!$B$65</f>
        <v>0</v>
      </c>
      <c r="P213" s="57">
        <f>MIN(SetUp!$B$54*L213^SetUp!$B$51,L213)</f>
        <v>6.2944322704162033E-3</v>
      </c>
      <c r="Q213" s="57">
        <f t="shared" si="73"/>
        <v>2.5067954674101826E-2</v>
      </c>
      <c r="R213" s="57">
        <f>IF((H213+N213-O213)&gt;SetUp!$B$56,T212+H213+N213-O213-SetUp!$B$56,T212)</f>
        <v>0</v>
      </c>
      <c r="S213" s="57">
        <f>R213*SetUp!$B$65</f>
        <v>0</v>
      </c>
      <c r="T213" s="57">
        <f>IF((R213-S213)&lt;SetUp!$B$53,R213-S213,SetUp!$B$53)</f>
        <v>0</v>
      </c>
      <c r="U213" s="57">
        <f t="shared" si="74"/>
        <v>0.6912469315971469</v>
      </c>
      <c r="V213" s="57">
        <f>(L213-P213)/1000*SetUp!$B$13*1000000/SetUp!$B$48</f>
        <v>0.2883806455001463</v>
      </c>
      <c r="W213" s="57">
        <f t="shared" si="85"/>
        <v>6.4184768611141862E-17</v>
      </c>
      <c r="X213" s="57">
        <f>MAX((SetUp!$B$56*(1-($H213/SetUp!$B$56)^2)*TANH(($B213-$D213)/SetUp!$B$56))/(1+$H213/SetUp!$B$56*TANH(($B213-$D213)/SetUp!$B$56)),0)</f>
        <v>0</v>
      </c>
      <c r="AK213" s="65">
        <v>182</v>
      </c>
      <c r="AL213" s="66">
        <f t="shared" si="65"/>
        <v>1.2149999999999999</v>
      </c>
      <c r="AM213" s="66">
        <f t="shared" si="66"/>
        <v>0.94112317741832008</v>
      </c>
      <c r="AN213" s="67">
        <f t="shared" si="67"/>
        <v>-0.22541302270097105</v>
      </c>
      <c r="AP213" s="64">
        <v>26875</v>
      </c>
      <c r="AQ213" s="55">
        <v>7</v>
      </c>
      <c r="AR213" s="55">
        <v>212</v>
      </c>
      <c r="AS213" s="66">
        <f t="shared" si="75"/>
        <v>0.68100000000000005</v>
      </c>
      <c r="AT213" s="66">
        <f t="shared" si="76"/>
        <v>0.2883806455001463</v>
      </c>
      <c r="AU213" s="55" t="str">
        <f>IF(OR($AP213&lt;SetUp!$B$97,$AP213&gt;SetUp!$B$98),"Não","Sim")</f>
        <v>Sim</v>
      </c>
      <c r="AV213" s="68">
        <f t="shared" si="77"/>
        <v>0.82522724143111037</v>
      </c>
      <c r="AW213" s="68">
        <f t="shared" si="78"/>
        <v>0.53701084300053603</v>
      </c>
      <c r="AX213" s="68">
        <f t="shared" si="79"/>
        <v>-0.16685288808721482</v>
      </c>
      <c r="AY213" s="68">
        <f t="shared" si="80"/>
        <v>-0.54003389039694638</v>
      </c>
      <c r="AZ213" s="68">
        <f t="shared" si="81"/>
        <v>-0.39261935449985375</v>
      </c>
      <c r="BA213" s="68">
        <f t="shared" si="82"/>
        <v>-0.28821639843057434</v>
      </c>
      <c r="BB213" s="68">
        <f t="shared" si="83"/>
        <v>-0.37318100230973156</v>
      </c>
    </row>
    <row r="214" spans="1:54" x14ac:dyDescent="0.3">
      <c r="A214" s="64">
        <v>26876</v>
      </c>
      <c r="B214" s="57">
        <v>3.4000000000000002E-2</v>
      </c>
      <c r="C214" s="57">
        <v>0.68100000000000005</v>
      </c>
      <c r="D214" s="57">
        <v>3.4279999999999999</v>
      </c>
      <c r="E214" s="57">
        <f t="shared" si="68"/>
        <v>3.4000000000000002E-2</v>
      </c>
      <c r="F214" s="57">
        <f t="shared" si="69"/>
        <v>3.3940000000000001</v>
      </c>
      <c r="G214" s="57">
        <f t="shared" si="70"/>
        <v>0</v>
      </c>
      <c r="H214" s="57">
        <f>IF(Q213&gt;SetUp!$B$56,SetUp!$B$56,Q213)</f>
        <v>2.5067954674101826E-2</v>
      </c>
      <c r="I214" s="57">
        <f t="shared" si="84"/>
        <v>0.6912469315971469</v>
      </c>
      <c r="J214" s="57">
        <f>MIN(F214,H214,(1-EXP(-SetUp!$B$52*H214/SetUp!$B$56))*F214)</f>
        <v>1.3267848545178196E-2</v>
      </c>
      <c r="K214" s="57">
        <f t="shared" si="71"/>
        <v>1.180010612892363E-2</v>
      </c>
      <c r="L214" s="57">
        <f>IF(I214&lt;=0,0,MIN(SetUp!$B$50*I214^SetUp!$B$55,I214))</f>
        <v>1.1059908786170613E-2</v>
      </c>
      <c r="M214" s="57">
        <f t="shared" si="72"/>
        <v>0.68018702281097632</v>
      </c>
      <c r="N214" s="57">
        <f>IF(SetUp!$B$62=0,X214,(B214-E214)*(1-(H214/SetUp!$B$66/SetUp!$B$56)))</f>
        <v>0</v>
      </c>
      <c r="O214" s="57">
        <f>K214*SetUp!$B$65</f>
        <v>0</v>
      </c>
      <c r="P214" s="57">
        <f>MIN(SetUp!$B$54*L214^SetUp!$B$51,L214)</f>
        <v>6.1284960902939934E-3</v>
      </c>
      <c r="Q214" s="57">
        <f t="shared" si="73"/>
        <v>1.180010612892363E-2</v>
      </c>
      <c r="R214" s="57">
        <f>IF((H214+N214-O214)&gt;SetUp!$B$56,T213+H214+N214-O214-SetUp!$B$56,T213)</f>
        <v>0</v>
      </c>
      <c r="S214" s="57">
        <f>R214*SetUp!$B$65</f>
        <v>0</v>
      </c>
      <c r="T214" s="57">
        <f>IF((R214-S214)&lt;SetUp!$B$53,R214-S214,SetUp!$B$53)</f>
        <v>0</v>
      </c>
      <c r="U214" s="57">
        <f t="shared" si="74"/>
        <v>0.68018702281097632</v>
      </c>
      <c r="V214" s="57">
        <f>(L214-P214)/1000*SetUp!$B$13*1000000/SetUp!$B$48</f>
        <v>0.28048732811506211</v>
      </c>
      <c r="W214" s="57">
        <f t="shared" si="85"/>
        <v>7.8062556418956319E-17</v>
      </c>
      <c r="X214" s="57">
        <f>MAX((SetUp!$B$56*(1-($H214/SetUp!$B$56)^2)*TANH(($B214-$D214)/SetUp!$B$56))/(1+$H214/SetUp!$B$56*TANH(($B214-$D214)/SetUp!$B$56)),0)</f>
        <v>0</v>
      </c>
      <c r="AK214" s="65">
        <v>183</v>
      </c>
      <c r="AL214" s="66">
        <f t="shared" si="65"/>
        <v>1.2149999999999999</v>
      </c>
      <c r="AM214" s="66">
        <f t="shared" si="66"/>
        <v>0.9001946464057099</v>
      </c>
      <c r="AN214" s="67">
        <f t="shared" si="67"/>
        <v>-0.25909905645620573</v>
      </c>
      <c r="AP214" s="64">
        <v>26876</v>
      </c>
      <c r="AQ214" s="55">
        <v>7</v>
      </c>
      <c r="AR214" s="55">
        <v>213</v>
      </c>
      <c r="AS214" s="66">
        <f t="shared" si="75"/>
        <v>0.68100000000000005</v>
      </c>
      <c r="AT214" s="66">
        <f t="shared" si="76"/>
        <v>0.28048732811506211</v>
      </c>
      <c r="AU214" s="55" t="str">
        <f>IF(OR($AP214&lt;SetUp!$B$97,$AP214&gt;SetUp!$B$98),"Não","Sim")</f>
        <v>Sim</v>
      </c>
      <c r="AV214" s="68">
        <f t="shared" si="77"/>
        <v>0.82522724143111037</v>
      </c>
      <c r="AW214" s="68">
        <f t="shared" si="78"/>
        <v>0.52961054381031925</v>
      </c>
      <c r="AX214" s="68">
        <f t="shared" si="79"/>
        <v>-0.16685288808721482</v>
      </c>
      <c r="AY214" s="68">
        <f t="shared" si="80"/>
        <v>-0.55208675456474299</v>
      </c>
      <c r="AZ214" s="68">
        <f t="shared" si="81"/>
        <v>-0.40051267188493794</v>
      </c>
      <c r="BA214" s="68">
        <f t="shared" si="82"/>
        <v>-0.29561669762079112</v>
      </c>
      <c r="BB214" s="68">
        <f t="shared" si="83"/>
        <v>-0.38523386647752816</v>
      </c>
    </row>
    <row r="215" spans="1:54" x14ac:dyDescent="0.3">
      <c r="A215" s="64">
        <v>26877</v>
      </c>
      <c r="B215" s="57">
        <v>0</v>
      </c>
      <c r="C215" s="57">
        <v>0.64900000000000002</v>
      </c>
      <c r="D215" s="57">
        <v>4.016</v>
      </c>
      <c r="E215" s="57">
        <f t="shared" si="68"/>
        <v>0</v>
      </c>
      <c r="F215" s="57">
        <f t="shared" si="69"/>
        <v>4.016</v>
      </c>
      <c r="G215" s="57">
        <f t="shared" si="70"/>
        <v>0</v>
      </c>
      <c r="H215" s="57">
        <f>IF(Q214&gt;SetUp!$B$56,SetUp!$B$56,Q214)</f>
        <v>1.180010612892363E-2</v>
      </c>
      <c r="I215" s="57">
        <f t="shared" si="84"/>
        <v>0.68018702281097632</v>
      </c>
      <c r="J215" s="57">
        <f>MIN(F215,H215,(1-EXP(-SetUp!$B$52*H215/SetUp!$B$56))*F215)</f>
        <v>7.3977446430158068E-3</v>
      </c>
      <c r="K215" s="57">
        <f t="shared" si="71"/>
        <v>4.4023614859078231E-3</v>
      </c>
      <c r="L215" s="57">
        <f>IF(I215&lt;=0,0,MIN(SetUp!$B$50*I215^SetUp!$B$55,I215))</f>
        <v>1.0766554772586036E-2</v>
      </c>
      <c r="M215" s="57">
        <f t="shared" si="72"/>
        <v>0.66942046803839028</v>
      </c>
      <c r="N215" s="57">
        <f>IF(SetUp!$B$62=0,X215,(B215-E215)*(1-(H215/SetUp!$B$66/SetUp!$B$56)))</f>
        <v>0</v>
      </c>
      <c r="O215" s="57">
        <f>K215*SetUp!$B$65</f>
        <v>0</v>
      </c>
      <c r="P215" s="57">
        <f>MIN(SetUp!$B$54*L215^SetUp!$B$51,L215)</f>
        <v>5.9686722659507366E-3</v>
      </c>
      <c r="Q215" s="57">
        <f t="shared" si="73"/>
        <v>4.4023614859078231E-3</v>
      </c>
      <c r="R215" s="57">
        <f>IF((H215+N215-O215)&gt;SetUp!$B$56,T214+H215+N215-O215-SetUp!$B$56,T214)</f>
        <v>0</v>
      </c>
      <c r="S215" s="57">
        <f>R215*SetUp!$B$65</f>
        <v>0</v>
      </c>
      <c r="T215" s="57">
        <f>IF((R215-S215)&lt;SetUp!$B$53,R215-S215,SetUp!$B$53)</f>
        <v>0</v>
      </c>
      <c r="U215" s="57">
        <f t="shared" si="74"/>
        <v>0.66942046803839028</v>
      </c>
      <c r="V215" s="57">
        <f>(L215-P215)/1000*SetUp!$B$13*1000000/SetUp!$B$48</f>
        <v>0.27289244033892579</v>
      </c>
      <c r="W215" s="57">
        <f t="shared" si="85"/>
        <v>-9.3675067702747583E-17</v>
      </c>
      <c r="X215" s="57">
        <f>MAX((SetUp!$B$56*(1-($H215/SetUp!$B$56)^2)*TANH(($B215-$D215)/SetUp!$B$56))/(1+$H215/SetUp!$B$56*TANH(($B215-$D215)/SetUp!$B$56)),0)</f>
        <v>0</v>
      </c>
      <c r="AK215" s="65">
        <v>184</v>
      </c>
      <c r="AL215" s="66">
        <f t="shared" si="65"/>
        <v>1.1493333333333335</v>
      </c>
      <c r="AM215" s="66">
        <f t="shared" si="66"/>
        <v>0.86172013799351799</v>
      </c>
      <c r="AN215" s="67">
        <f t="shared" si="67"/>
        <v>-0.25024349942559354</v>
      </c>
      <c r="AP215" s="64">
        <v>26877</v>
      </c>
      <c r="AQ215" s="55">
        <v>8</v>
      </c>
      <c r="AR215" s="55">
        <v>214</v>
      </c>
      <c r="AS215" s="66">
        <f t="shared" si="75"/>
        <v>0.64900000000000002</v>
      </c>
      <c r="AT215" s="66">
        <f t="shared" si="76"/>
        <v>0.27289244033892579</v>
      </c>
      <c r="AU215" s="55" t="str">
        <f>IF(OR($AP215&lt;SetUp!$B$97,$AP215&gt;SetUp!$B$98),"Não","Sim")</f>
        <v>Sim</v>
      </c>
      <c r="AV215" s="68">
        <f t="shared" si="77"/>
        <v>0.80560536244491321</v>
      </c>
      <c r="AW215" s="68">
        <f t="shared" si="78"/>
        <v>0.52239107988070177</v>
      </c>
      <c r="AX215" s="68">
        <f t="shared" si="79"/>
        <v>-0.18775530319963074</v>
      </c>
      <c r="AY215" s="68">
        <f t="shared" si="80"/>
        <v>-0.564008494980758</v>
      </c>
      <c r="AZ215" s="68">
        <f t="shared" si="81"/>
        <v>-0.37610755966107423</v>
      </c>
      <c r="BA215" s="68">
        <f t="shared" si="82"/>
        <v>-0.28321428256421144</v>
      </c>
      <c r="BB215" s="68">
        <f t="shared" si="83"/>
        <v>-0.37625319178112726</v>
      </c>
    </row>
    <row r="216" spans="1:54" x14ac:dyDescent="0.3">
      <c r="A216" s="64">
        <v>26878</v>
      </c>
      <c r="B216" s="57">
        <v>0.04</v>
      </c>
      <c r="C216" s="57">
        <v>0.61699999999999999</v>
      </c>
      <c r="D216" s="57">
        <v>4.016</v>
      </c>
      <c r="E216" s="57">
        <f t="shared" si="68"/>
        <v>0.04</v>
      </c>
      <c r="F216" s="57">
        <f t="shared" si="69"/>
        <v>3.976</v>
      </c>
      <c r="G216" s="57">
        <f t="shared" si="70"/>
        <v>0</v>
      </c>
      <c r="H216" s="57">
        <f>IF(Q215&gt;SetUp!$B$56,SetUp!$B$56,Q215)</f>
        <v>4.4023614859078231E-3</v>
      </c>
      <c r="I216" s="57">
        <f t="shared" si="84"/>
        <v>0.66942046803839028</v>
      </c>
      <c r="J216" s="57">
        <f>MIN(F216,H216,(1-EXP(-SetUp!$B$52*H216/SetUp!$B$56))*F216)</f>
        <v>2.7340266392557161E-3</v>
      </c>
      <c r="K216" s="57">
        <f t="shared" si="71"/>
        <v>1.668334846652107E-3</v>
      </c>
      <c r="L216" s="57">
        <f>IF(I216&lt;=0,0,MIN(SetUp!$B$50*I216^SetUp!$B$55,I216))</f>
        <v>1.0484019729958816E-2</v>
      </c>
      <c r="M216" s="57">
        <f t="shared" si="72"/>
        <v>0.65893644830843145</v>
      </c>
      <c r="N216" s="57">
        <f>IF(SetUp!$B$62=0,X216,(B216-E216)*(1-(H216/SetUp!$B$66/SetUp!$B$56)))</f>
        <v>0</v>
      </c>
      <c r="O216" s="57">
        <f>K216*SetUp!$B$65</f>
        <v>0</v>
      </c>
      <c r="P216" s="57">
        <f>MIN(SetUp!$B$54*L216^SetUp!$B$51,L216)</f>
        <v>5.8146727505648289E-3</v>
      </c>
      <c r="Q216" s="57">
        <f t="shared" si="73"/>
        <v>1.668334846652107E-3</v>
      </c>
      <c r="R216" s="57">
        <f>IF((H216+N216-O216)&gt;SetUp!$B$56,T215+H216+N216-O216-SetUp!$B$56,T215)</f>
        <v>0</v>
      </c>
      <c r="S216" s="57">
        <f>R216*SetUp!$B$65</f>
        <v>0</v>
      </c>
      <c r="T216" s="57">
        <f>IF((R216-S216)&lt;SetUp!$B$53,R216-S216,SetUp!$B$53)</f>
        <v>0</v>
      </c>
      <c r="U216" s="57">
        <f t="shared" si="74"/>
        <v>0.65893644830843145</v>
      </c>
      <c r="V216" s="57">
        <f>(L216-P216)/1000*SetUp!$B$13*1000000/SetUp!$B$48</f>
        <v>0.26558163736477569</v>
      </c>
      <c r="W216" s="57">
        <f t="shared" si="85"/>
        <v>0</v>
      </c>
      <c r="X216" s="57">
        <f>MAX((SetUp!$B$56*(1-($H216/SetUp!$B$56)^2)*TANH(($B216-$D216)/SetUp!$B$56))/(1+$H216/SetUp!$B$56*TANH(($B216-$D216)/SetUp!$B$56)),0)</f>
        <v>0</v>
      </c>
      <c r="AK216" s="65">
        <v>185</v>
      </c>
      <c r="AL216" s="66">
        <f t="shared" si="65"/>
        <v>1.0826666666666667</v>
      </c>
      <c r="AM216" s="66">
        <f t="shared" si="66"/>
        <v>0.825513059592481</v>
      </c>
      <c r="AN216" s="67">
        <f t="shared" si="67"/>
        <v>-0.23751872574586114</v>
      </c>
      <c r="AP216" s="64">
        <v>26878</v>
      </c>
      <c r="AQ216" s="55">
        <v>8</v>
      </c>
      <c r="AR216" s="55">
        <v>215</v>
      </c>
      <c r="AS216" s="66">
        <f t="shared" si="75"/>
        <v>0.61699999999999999</v>
      </c>
      <c r="AT216" s="66">
        <f t="shared" si="76"/>
        <v>0.26558163736477569</v>
      </c>
      <c r="AU216" s="55" t="str">
        <f>IF(OR($AP216&lt;SetUp!$B$97,$AP216&gt;SetUp!$B$98),"Não","Sim")</f>
        <v>Sim</v>
      </c>
      <c r="AV216" s="68">
        <f t="shared" si="77"/>
        <v>0.78549347546621928</v>
      </c>
      <c r="AW216" s="68">
        <f t="shared" si="78"/>
        <v>0.51534613354984593</v>
      </c>
      <c r="AX216" s="68">
        <f t="shared" si="79"/>
        <v>-0.20971483596675833</v>
      </c>
      <c r="AY216" s="68">
        <f t="shared" si="80"/>
        <v>-0.57580195591109129</v>
      </c>
      <c r="AZ216" s="68">
        <f t="shared" si="81"/>
        <v>-0.3514183626352243</v>
      </c>
      <c r="BA216" s="68">
        <f t="shared" si="82"/>
        <v>-0.27014734191637335</v>
      </c>
      <c r="BB216" s="68">
        <f t="shared" si="83"/>
        <v>-0.36608711994433296</v>
      </c>
    </row>
    <row r="217" spans="1:54" x14ac:dyDescent="0.3">
      <c r="A217" s="64">
        <v>26879</v>
      </c>
      <c r="B217" s="57">
        <v>1.2390000000000001</v>
      </c>
      <c r="C217" s="57">
        <v>0.61699999999999999</v>
      </c>
      <c r="D217" s="57">
        <v>4.016</v>
      </c>
      <c r="E217" s="57">
        <f t="shared" si="68"/>
        <v>1.2390000000000001</v>
      </c>
      <c r="F217" s="57">
        <f t="shared" si="69"/>
        <v>2.7770000000000001</v>
      </c>
      <c r="G217" s="57">
        <f t="shared" si="70"/>
        <v>0</v>
      </c>
      <c r="H217" s="57">
        <f>IF(Q216&gt;SetUp!$B$56,SetUp!$B$56,Q216)</f>
        <v>1.668334846652107E-3</v>
      </c>
      <c r="I217" s="57">
        <f t="shared" si="84"/>
        <v>0.65893644830843145</v>
      </c>
      <c r="J217" s="57">
        <f>MIN(F217,H217,(1-EXP(-SetUp!$B$52*H217/SetUp!$B$56))*F217)</f>
        <v>7.2380657297768723E-4</v>
      </c>
      <c r="K217" s="57">
        <f t="shared" si="71"/>
        <v>9.4452827367441975E-4</v>
      </c>
      <c r="L217" s="57">
        <f>IF(I217&lt;=0,0,MIN(SetUp!$B$50*I217^SetUp!$B$55,I217))</f>
        <v>1.0211794555117771E-2</v>
      </c>
      <c r="M217" s="57">
        <f t="shared" si="72"/>
        <v>0.64872465375331367</v>
      </c>
      <c r="N217" s="57">
        <f>IF(SetUp!$B$62=0,X217,(B217-E217)*(1-(H217/SetUp!$B$66/SetUp!$B$56)))</f>
        <v>0</v>
      </c>
      <c r="O217" s="57">
        <f>K217*SetUp!$B$65</f>
        <v>0</v>
      </c>
      <c r="P217" s="57">
        <f>MIN(SetUp!$B$54*L217^SetUp!$B$51,L217)</f>
        <v>5.6662259814619816E-3</v>
      </c>
      <c r="Q217" s="57">
        <f t="shared" si="73"/>
        <v>9.4452827367441975E-4</v>
      </c>
      <c r="R217" s="57">
        <f>IF((H217+N217-O217)&gt;SetUp!$B$56,T216+H217+N217-O217-SetUp!$B$56,T216)</f>
        <v>0</v>
      </c>
      <c r="S217" s="57">
        <f>R217*SetUp!$B$65</f>
        <v>0</v>
      </c>
      <c r="T217" s="57">
        <f>IF((R217-S217)&lt;SetUp!$B$53,R217-S217,SetUp!$B$53)</f>
        <v>0</v>
      </c>
      <c r="U217" s="57">
        <f t="shared" si="74"/>
        <v>0.64872465375331367</v>
      </c>
      <c r="V217" s="57">
        <f>(L217-P217)/1000*SetUp!$B$13*1000000/SetUp!$B$48</f>
        <v>0.258541408439527</v>
      </c>
      <c r="W217" s="57">
        <f t="shared" si="85"/>
        <v>1.7347234759768071E-17</v>
      </c>
      <c r="X217" s="57">
        <f>MAX((SetUp!$B$56*(1-($H217/SetUp!$B$56)^2)*TANH(($B217-$D217)/SetUp!$B$56))/(1+$H217/SetUp!$B$56*TANH(($B217-$D217)/SetUp!$B$56)),0)</f>
        <v>0</v>
      </c>
      <c r="AK217" s="65">
        <v>186</v>
      </c>
      <c r="AL217" s="66">
        <f t="shared" si="65"/>
        <v>1.038</v>
      </c>
      <c r="AM217" s="66">
        <f t="shared" si="66"/>
        <v>0.79140392965512374</v>
      </c>
      <c r="AN217" s="67">
        <f t="shared" si="67"/>
        <v>-0.23756846854034325</v>
      </c>
      <c r="AP217" s="64">
        <v>26879</v>
      </c>
      <c r="AQ217" s="55">
        <v>8</v>
      </c>
      <c r="AR217" s="55">
        <v>216</v>
      </c>
      <c r="AS217" s="66">
        <f t="shared" si="75"/>
        <v>0.61699999999999999</v>
      </c>
      <c r="AT217" s="66">
        <f t="shared" si="76"/>
        <v>0.258541408439527</v>
      </c>
      <c r="AU217" s="55" t="str">
        <f>IF(OR($AP217&lt;SetUp!$B$97,$AP217&gt;SetUp!$B$98),"Não","Sim")</f>
        <v>Sim</v>
      </c>
      <c r="AV217" s="68">
        <f t="shared" si="77"/>
        <v>0.78549347546621928</v>
      </c>
      <c r="AW217" s="68">
        <f t="shared" si="78"/>
        <v>0.50846967307748747</v>
      </c>
      <c r="AX217" s="68">
        <f t="shared" si="79"/>
        <v>-0.20971483596675833</v>
      </c>
      <c r="AY217" s="68">
        <f t="shared" si="80"/>
        <v>-0.58746988964321811</v>
      </c>
      <c r="AZ217" s="68">
        <f t="shared" si="81"/>
        <v>-0.35845859156047299</v>
      </c>
      <c r="BA217" s="68">
        <f t="shared" si="82"/>
        <v>-0.27702380238873181</v>
      </c>
      <c r="BB217" s="68">
        <f t="shared" si="83"/>
        <v>-0.37775505367645978</v>
      </c>
    </row>
    <row r="218" spans="1:54" x14ac:dyDescent="0.3">
      <c r="A218" s="64">
        <v>26880</v>
      </c>
      <c r="B218" s="57">
        <v>1.034</v>
      </c>
      <c r="C218" s="57">
        <v>0.61699999999999999</v>
      </c>
      <c r="D218" s="57">
        <v>4.016</v>
      </c>
      <c r="E218" s="57">
        <f t="shared" si="68"/>
        <v>1.034</v>
      </c>
      <c r="F218" s="57">
        <f t="shared" si="69"/>
        <v>2.9820000000000002</v>
      </c>
      <c r="G218" s="57">
        <f t="shared" si="70"/>
        <v>0</v>
      </c>
      <c r="H218" s="57">
        <f>IF(Q217&gt;SetUp!$B$56,SetUp!$B$56,Q217)</f>
        <v>9.4452827367441975E-4</v>
      </c>
      <c r="I218" s="57">
        <f t="shared" si="84"/>
        <v>0.64872465375331367</v>
      </c>
      <c r="J218" s="57">
        <f>MIN(F218,H218,(1-EXP(-SetUp!$B$52*H218/SetUp!$B$56))*F218)</f>
        <v>4.4005866922762694E-4</v>
      </c>
      <c r="K218" s="57">
        <f t="shared" si="71"/>
        <v>5.0446960444679276E-4</v>
      </c>
      <c r="L218" s="57">
        <f>IF(I218&lt;=0,0,MIN(SetUp!$B$50*I218^SetUp!$B$55,I218))</f>
        <v>9.9493991886348918E-3</v>
      </c>
      <c r="M218" s="57">
        <f t="shared" si="72"/>
        <v>0.63877525456467876</v>
      </c>
      <c r="N218" s="57">
        <f>IF(SetUp!$B$62=0,X218,(B218-E218)*(1-(H218/SetUp!$B$66/SetUp!$B$56)))</f>
        <v>0</v>
      </c>
      <c r="O218" s="57">
        <f>K218*SetUp!$B$65</f>
        <v>0</v>
      </c>
      <c r="P218" s="57">
        <f>MIN(SetUp!$B$54*L218^SetUp!$B$51,L218)</f>
        <v>5.5230757733538086E-3</v>
      </c>
      <c r="Q218" s="57">
        <f t="shared" si="73"/>
        <v>5.0446960444679276E-4</v>
      </c>
      <c r="R218" s="57">
        <f>IF((H218+N218-O218)&gt;SetUp!$B$56,T217+H218+N218-O218-SetUp!$B$56,T217)</f>
        <v>0</v>
      </c>
      <c r="S218" s="57">
        <f>R218*SetUp!$B$65</f>
        <v>0</v>
      </c>
      <c r="T218" s="57">
        <f>IF((R218-S218)&lt;SetUp!$B$53,R218-S218,SetUp!$B$53)</f>
        <v>0</v>
      </c>
      <c r="U218" s="57">
        <f t="shared" si="74"/>
        <v>0.63877525456467876</v>
      </c>
      <c r="V218" s="57">
        <f>(L218-P218)/1000*SetUp!$B$13*1000000/SetUp!$B$48</f>
        <v>0.25175902012083184</v>
      </c>
      <c r="W218" s="57">
        <f t="shared" si="85"/>
        <v>2.4286128663675299E-17</v>
      </c>
      <c r="X218" s="57">
        <f>MAX((SetUp!$B$56*(1-($H218/SetUp!$B$56)^2)*TANH(($B218-$D218)/SetUp!$B$56))/(1+$H218/SetUp!$B$56*TANH(($B218-$D218)/SetUp!$B$56)),0)</f>
        <v>0</v>
      </c>
      <c r="AK218" s="65">
        <v>187</v>
      </c>
      <c r="AL218" s="66">
        <f t="shared" si="65"/>
        <v>1.038</v>
      </c>
      <c r="AM218" s="66">
        <f t="shared" si="66"/>
        <v>0.75943818477511182</v>
      </c>
      <c r="AN218" s="67">
        <f t="shared" si="67"/>
        <v>-0.26836398383900595</v>
      </c>
      <c r="AP218" s="64">
        <v>26880</v>
      </c>
      <c r="AQ218" s="55">
        <v>8</v>
      </c>
      <c r="AR218" s="55">
        <v>217</v>
      </c>
      <c r="AS218" s="66">
        <f t="shared" si="75"/>
        <v>0.61699999999999999</v>
      </c>
      <c r="AT218" s="66">
        <f t="shared" si="76"/>
        <v>0.25175902012083184</v>
      </c>
      <c r="AU218" s="55" t="str">
        <f>IF(OR($AP218&lt;SetUp!$B$97,$AP218&gt;SetUp!$B$98),"Não","Sim")</f>
        <v>Sim</v>
      </c>
      <c r="AV218" s="68">
        <f t="shared" si="77"/>
        <v>0.78549347546621928</v>
      </c>
      <c r="AW218" s="68">
        <f t="shared" si="78"/>
        <v>0.50175593680676245</v>
      </c>
      <c r="AX218" s="68">
        <f t="shared" si="79"/>
        <v>-0.20971483596675833</v>
      </c>
      <c r="AY218" s="68">
        <f t="shared" si="80"/>
        <v>-0.59901496042270319</v>
      </c>
      <c r="AZ218" s="68">
        <f t="shared" si="81"/>
        <v>-0.36524097987916815</v>
      </c>
      <c r="BA218" s="68">
        <f t="shared" si="82"/>
        <v>-0.28373753865945683</v>
      </c>
      <c r="BB218" s="68">
        <f t="shared" si="83"/>
        <v>-0.38930012445594486</v>
      </c>
    </row>
    <row r="219" spans="1:54" x14ac:dyDescent="0.3">
      <c r="A219" s="64">
        <v>26881</v>
      </c>
      <c r="B219" s="57">
        <v>1.5640000000000001</v>
      </c>
      <c r="C219" s="57">
        <v>0.64900000000000002</v>
      </c>
      <c r="D219" s="57">
        <v>4.016</v>
      </c>
      <c r="E219" s="57">
        <f t="shared" si="68"/>
        <v>1.5640000000000001</v>
      </c>
      <c r="F219" s="57">
        <f t="shared" si="69"/>
        <v>2.452</v>
      </c>
      <c r="G219" s="57">
        <f t="shared" si="70"/>
        <v>0</v>
      </c>
      <c r="H219" s="57">
        <f>IF(Q218&gt;SetUp!$B$56,SetUp!$B$56,Q218)</f>
        <v>5.0446960444679276E-4</v>
      </c>
      <c r="I219" s="57">
        <f t="shared" si="84"/>
        <v>0.63877525456467876</v>
      </c>
      <c r="J219" s="57">
        <f>MIN(F219,H219,(1-EXP(-SetUp!$B$52*H219/SetUp!$B$56))*F219)</f>
        <v>1.9326730011304781E-4</v>
      </c>
      <c r="K219" s="57">
        <f t="shared" si="71"/>
        <v>3.1120230433374495E-4</v>
      </c>
      <c r="L219" s="57">
        <f>IF(I219&lt;=0,0,MIN(SetUp!$B$50*I219^SetUp!$B$55,I219))</f>
        <v>9.6963806730571058E-3</v>
      </c>
      <c r="M219" s="57">
        <f t="shared" si="72"/>
        <v>0.62907887389162165</v>
      </c>
      <c r="N219" s="57">
        <f>IF(SetUp!$B$62=0,X219,(B219-E219)*(1-(H219/SetUp!$B$66/SetUp!$B$56)))</f>
        <v>0</v>
      </c>
      <c r="O219" s="57">
        <f>K219*SetUp!$B$65</f>
        <v>0</v>
      </c>
      <c r="P219" s="57">
        <f>MIN(SetUp!$B$54*L219^SetUp!$B$51,L219)</f>
        <v>5.3849802966506148E-3</v>
      </c>
      <c r="Q219" s="57">
        <f t="shared" si="73"/>
        <v>3.1120230433374495E-4</v>
      </c>
      <c r="R219" s="57">
        <f>IF((H219+N219-O219)&gt;SetUp!$B$56,T218+H219+N219-O219-SetUp!$B$56,T218)</f>
        <v>0</v>
      </c>
      <c r="S219" s="57">
        <f>R219*SetUp!$B$65</f>
        <v>0</v>
      </c>
      <c r="T219" s="57">
        <f>IF((R219-S219)&lt;SetUp!$B$53,R219-S219,SetUp!$B$53)</f>
        <v>0</v>
      </c>
      <c r="U219" s="57">
        <f t="shared" si="74"/>
        <v>0.62907887389162165</v>
      </c>
      <c r="V219" s="57">
        <f>(L219-P219)/1000*SetUp!$B$13*1000000/SetUp!$B$48</f>
        <v>0.24522246394500202</v>
      </c>
      <c r="W219" s="57">
        <f t="shared" si="85"/>
        <v>1.0755285551056204E-16</v>
      </c>
      <c r="X219" s="57">
        <f>MAX((SetUp!$B$56*(1-($H219/SetUp!$B$56)^2)*TANH(($B219-$D219)/SetUp!$B$56))/(1+$H219/SetUp!$B$56*TANH(($B219-$D219)/SetUp!$B$56)),0)</f>
        <v>0</v>
      </c>
      <c r="AK219" s="65">
        <v>188</v>
      </c>
      <c r="AL219" s="66">
        <f t="shared" si="65"/>
        <v>0.95533333333333326</v>
      </c>
      <c r="AM219" s="66">
        <f t="shared" si="66"/>
        <v>0.73223136286703461</v>
      </c>
      <c r="AN219" s="67">
        <f t="shared" si="67"/>
        <v>-0.23353311632899371</v>
      </c>
      <c r="AP219" s="64">
        <v>26881</v>
      </c>
      <c r="AQ219" s="55">
        <v>8</v>
      </c>
      <c r="AR219" s="55">
        <v>218</v>
      </c>
      <c r="AS219" s="66">
        <f t="shared" si="75"/>
        <v>0.64900000000000002</v>
      </c>
      <c r="AT219" s="66">
        <f t="shared" si="76"/>
        <v>0.24522246394500202</v>
      </c>
      <c r="AU219" s="55" t="str">
        <f>IF(OR($AP219&lt;SetUp!$B$97,$AP219&gt;SetUp!$B$98),"Não","Sim")</f>
        <v>Sim</v>
      </c>
      <c r="AV219" s="68">
        <f t="shared" si="77"/>
        <v>0.80560536244491321</v>
      </c>
      <c r="AW219" s="68">
        <f t="shared" si="78"/>
        <v>0.49519941836092862</v>
      </c>
      <c r="AX219" s="68">
        <f t="shared" si="79"/>
        <v>-0.18775530319963074</v>
      </c>
      <c r="AY219" s="68">
        <f t="shared" si="80"/>
        <v>-0.610439748180996</v>
      </c>
      <c r="AZ219" s="68">
        <f t="shared" si="81"/>
        <v>-0.403777536054998</v>
      </c>
      <c r="BA219" s="68">
        <f t="shared" si="82"/>
        <v>-0.31040594408398459</v>
      </c>
      <c r="BB219" s="68">
        <f t="shared" si="83"/>
        <v>-0.42268444498136526</v>
      </c>
    </row>
    <row r="220" spans="1:54" x14ac:dyDescent="0.3">
      <c r="A220" s="64">
        <v>26882</v>
      </c>
      <c r="B220" s="57">
        <v>1.1439999999999999</v>
      </c>
      <c r="C220" s="57">
        <v>0.64900000000000002</v>
      </c>
      <c r="D220" s="57">
        <v>4.016</v>
      </c>
      <c r="E220" s="57">
        <f t="shared" si="68"/>
        <v>1.1439999999999999</v>
      </c>
      <c r="F220" s="57">
        <f t="shared" si="69"/>
        <v>2.8719999999999999</v>
      </c>
      <c r="G220" s="57">
        <f t="shared" si="70"/>
        <v>0</v>
      </c>
      <c r="H220" s="57">
        <f>IF(Q219&gt;SetUp!$B$56,SetUp!$B$56,Q219)</f>
        <v>3.1120230433374495E-4</v>
      </c>
      <c r="I220" s="57">
        <f t="shared" si="84"/>
        <v>0.62907887389162165</v>
      </c>
      <c r="J220" s="57">
        <f>MIN(F220,H220,(1-EXP(-SetUp!$B$52*H220/SetUp!$B$56))*F220)</f>
        <v>1.3964863880946065E-4</v>
      </c>
      <c r="K220" s="57">
        <f t="shared" si="71"/>
        <v>1.715536655242843E-4</v>
      </c>
      <c r="L220" s="57">
        <f>IF(I220&lt;=0,0,MIN(SetUp!$B$50*I220^SetUp!$B$55,I220))</f>
        <v>9.4523113596471729E-3</v>
      </c>
      <c r="M220" s="57">
        <f t="shared" si="72"/>
        <v>0.61962656253197446</v>
      </c>
      <c r="N220" s="57">
        <f>IF(SetUp!$B$62=0,X220,(B220-E220)*(1-(H220/SetUp!$B$66/SetUp!$B$56)))</f>
        <v>0</v>
      </c>
      <c r="O220" s="57">
        <f>K220*SetUp!$B$65</f>
        <v>0</v>
      </c>
      <c r="P220" s="57">
        <f>MIN(SetUp!$B$54*L220^SetUp!$B$51,L220)</f>
        <v>5.2517111334969705E-3</v>
      </c>
      <c r="Q220" s="57">
        <f t="shared" si="73"/>
        <v>1.715536655242843E-4</v>
      </c>
      <c r="R220" s="57">
        <f>IF((H220+N220-O220)&gt;SetUp!$B$56,T219+H220+N220-O220-SetUp!$B$56,T219)</f>
        <v>0</v>
      </c>
      <c r="S220" s="57">
        <f>R220*SetUp!$B$65</f>
        <v>0</v>
      </c>
      <c r="T220" s="57">
        <f>IF((R220-S220)&lt;SetUp!$B$53,R220-S220,SetUp!$B$53)</f>
        <v>0</v>
      </c>
      <c r="U220" s="57">
        <f t="shared" si="74"/>
        <v>0.61962656253197446</v>
      </c>
      <c r="V220" s="57">
        <f>(L220-P220)/1000*SetUp!$B$13*1000000/SetUp!$B$48</f>
        <v>0.23892040812109591</v>
      </c>
      <c r="W220" s="57">
        <f t="shared" si="85"/>
        <v>-2.2204460492503131E-16</v>
      </c>
      <c r="X220" s="57">
        <f>MAX((SetUp!$B$56*(1-($H220/SetUp!$B$56)^2)*TANH(($B220-$D220)/SetUp!$B$56))/(1+$H220/SetUp!$B$56*TANH(($B220-$D220)/SetUp!$B$56)),0)</f>
        <v>0</v>
      </c>
      <c r="AK220" s="65">
        <v>189</v>
      </c>
      <c r="AL220" s="66">
        <f t="shared" si="65"/>
        <v>0.96466666666666667</v>
      </c>
      <c r="AM220" s="66">
        <f t="shared" si="66"/>
        <v>0.70447851556211039</v>
      </c>
      <c r="AN220" s="67">
        <f t="shared" si="67"/>
        <v>-0.26971819395772939</v>
      </c>
      <c r="AP220" s="64">
        <v>26882</v>
      </c>
      <c r="AQ220" s="55">
        <v>8</v>
      </c>
      <c r="AR220" s="55">
        <v>219</v>
      </c>
      <c r="AS220" s="66">
        <f t="shared" si="75"/>
        <v>0.64900000000000002</v>
      </c>
      <c r="AT220" s="66">
        <f t="shared" si="76"/>
        <v>0.23892040812109591</v>
      </c>
      <c r="AU220" s="55" t="str">
        <f>IF(OR($AP220&lt;SetUp!$B$97,$AP220&gt;SetUp!$B$98),"Não","Sim")</f>
        <v>Sim</v>
      </c>
      <c r="AV220" s="68">
        <f t="shared" si="77"/>
        <v>0.80560536244491321</v>
      </c>
      <c r="AW220" s="68">
        <f t="shared" si="78"/>
        <v>0.48879485279726087</v>
      </c>
      <c r="AX220" s="68">
        <f t="shared" si="79"/>
        <v>-0.18775530319963074</v>
      </c>
      <c r="AY220" s="68">
        <f t="shared" si="80"/>
        <v>-0.6217467520674882</v>
      </c>
      <c r="AZ220" s="68">
        <f t="shared" si="81"/>
        <v>-0.41007959187890408</v>
      </c>
      <c r="BA220" s="68">
        <f t="shared" si="82"/>
        <v>-0.31681050964765234</v>
      </c>
      <c r="BB220" s="68">
        <f t="shared" si="83"/>
        <v>-0.43399144886785745</v>
      </c>
    </row>
    <row r="221" spans="1:54" x14ac:dyDescent="0.3">
      <c r="A221" s="64">
        <v>26883</v>
      </c>
      <c r="B221" s="57">
        <v>8.2000000000000003E-2</v>
      </c>
      <c r="C221" s="57">
        <v>0.61699999999999999</v>
      </c>
      <c r="D221" s="57">
        <v>4.016</v>
      </c>
      <c r="E221" s="57">
        <f t="shared" si="68"/>
        <v>8.2000000000000003E-2</v>
      </c>
      <c r="F221" s="57">
        <f t="shared" si="69"/>
        <v>3.9340000000000002</v>
      </c>
      <c r="G221" s="57">
        <f t="shared" si="70"/>
        <v>0</v>
      </c>
      <c r="H221" s="57">
        <f>IF(Q220&gt;SetUp!$B$56,SetUp!$B$56,Q220)</f>
        <v>1.715536655242843E-4</v>
      </c>
      <c r="I221" s="57">
        <f t="shared" si="84"/>
        <v>0.61962656253197446</v>
      </c>
      <c r="J221" s="57">
        <f>MIN(F221,H221,(1-EXP(-SetUp!$B$52*H221/SetUp!$B$56))*F221)</f>
        <v>1.0545048045686523E-4</v>
      </c>
      <c r="K221" s="57">
        <f t="shared" si="71"/>
        <v>6.6103185067419072E-5</v>
      </c>
      <c r="L221" s="57">
        <f>IF(I221&lt;=0,0,MIN(SetUp!$B$50*I221^SetUp!$B$55,I221))</f>
        <v>9.2167872508730642E-3</v>
      </c>
      <c r="M221" s="57">
        <f t="shared" si="72"/>
        <v>0.61040977528110141</v>
      </c>
      <c r="N221" s="57">
        <f>IF(SetUp!$B$62=0,X221,(B221-E221)*(1-(H221/SetUp!$B$66/SetUp!$B$56)))</f>
        <v>0</v>
      </c>
      <c r="O221" s="57">
        <f>K221*SetUp!$B$65</f>
        <v>0</v>
      </c>
      <c r="P221" s="57">
        <f>MIN(SetUp!$B$54*L221^SetUp!$B$51,L221)</f>
        <v>5.1230524048829782E-3</v>
      </c>
      <c r="Q221" s="57">
        <f t="shared" si="73"/>
        <v>6.6103185067419072E-5</v>
      </c>
      <c r="R221" s="57">
        <f>IF((H221+N221-O221)&gt;SetUp!$B$56,T220+H221+N221-O221-SetUp!$B$56,T220)</f>
        <v>0</v>
      </c>
      <c r="S221" s="57">
        <f>R221*SetUp!$B$65</f>
        <v>0</v>
      </c>
      <c r="T221" s="57">
        <f>IF((R221-S221)&lt;SetUp!$B$53,R221-S221,SetUp!$B$53)</f>
        <v>0</v>
      </c>
      <c r="U221" s="57">
        <f t="shared" si="74"/>
        <v>0.61040977528110141</v>
      </c>
      <c r="V221" s="57">
        <f>(L221-P221)/1000*SetUp!$B$13*1000000/SetUp!$B$48</f>
        <v>0.23284215290344309</v>
      </c>
      <c r="W221" s="57">
        <f t="shared" si="85"/>
        <v>3.2959746043559335E-17</v>
      </c>
      <c r="X221" s="57">
        <f>MAX((SetUp!$B$56*(1-($H221/SetUp!$B$56)^2)*TANH(($B221-$D221)/SetUp!$B$56))/(1+$H221/SetUp!$B$56*TANH(($B221-$D221)/SetUp!$B$56)),0)</f>
        <v>0</v>
      </c>
      <c r="AK221" s="65">
        <v>190</v>
      </c>
      <c r="AL221" s="66">
        <f t="shared" si="65"/>
        <v>0.93100000000000005</v>
      </c>
      <c r="AM221" s="66">
        <f t="shared" si="66"/>
        <v>0.67726075080551029</v>
      </c>
      <c r="AN221" s="67">
        <f t="shared" si="67"/>
        <v>-0.27254484338828117</v>
      </c>
      <c r="AP221" s="64">
        <v>26883</v>
      </c>
      <c r="AQ221" s="55">
        <v>8</v>
      </c>
      <c r="AR221" s="55">
        <v>220</v>
      </c>
      <c r="AS221" s="66">
        <f t="shared" si="75"/>
        <v>0.61699999999999999</v>
      </c>
      <c r="AT221" s="66">
        <f t="shared" si="76"/>
        <v>0.23284215290344309</v>
      </c>
      <c r="AU221" s="55" t="str">
        <f>IF(OR($AP221&lt;SetUp!$B$97,$AP221&gt;SetUp!$B$98),"Não","Sim")</f>
        <v>Sim</v>
      </c>
      <c r="AV221" s="68">
        <f t="shared" si="77"/>
        <v>0.78549347546621928</v>
      </c>
      <c r="AW221" s="68">
        <f t="shared" si="78"/>
        <v>0.48253720364697589</v>
      </c>
      <c r="AX221" s="68">
        <f t="shared" si="79"/>
        <v>-0.20971483596675833</v>
      </c>
      <c r="AY221" s="68">
        <f t="shared" si="80"/>
        <v>-0.63293839379807082</v>
      </c>
      <c r="AZ221" s="68">
        <f t="shared" si="81"/>
        <v>-0.38415784709655687</v>
      </c>
      <c r="BA221" s="68">
        <f t="shared" si="82"/>
        <v>-0.30295627181924339</v>
      </c>
      <c r="BB221" s="68">
        <f t="shared" si="83"/>
        <v>-0.42322355783131249</v>
      </c>
    </row>
    <row r="222" spans="1:54" x14ac:dyDescent="0.3">
      <c r="A222" s="64">
        <v>26884</v>
      </c>
      <c r="B222" s="57">
        <v>0.36799999999999999</v>
      </c>
      <c r="C222" s="57">
        <v>0.61699999999999999</v>
      </c>
      <c r="D222" s="57">
        <v>4.016</v>
      </c>
      <c r="E222" s="57">
        <f t="shared" si="68"/>
        <v>0.36799999999999999</v>
      </c>
      <c r="F222" s="57">
        <f t="shared" si="69"/>
        <v>3.6480000000000001</v>
      </c>
      <c r="G222" s="57">
        <f t="shared" si="70"/>
        <v>0</v>
      </c>
      <c r="H222" s="57">
        <f>IF(Q221&gt;SetUp!$B$56,SetUp!$B$56,Q221)</f>
        <v>6.6103185067419072E-5</v>
      </c>
      <c r="I222" s="57">
        <f t="shared" si="84"/>
        <v>0.61040977528110141</v>
      </c>
      <c r="J222" s="57">
        <f>MIN(F222,H222,(1-EXP(-SetUp!$B$52*H222/SetUp!$B$56))*F222)</f>
        <v>3.7678620903804473E-5</v>
      </c>
      <c r="K222" s="57">
        <f t="shared" si="71"/>
        <v>2.8424564163614599E-5</v>
      </c>
      <c r="L222" s="57">
        <f>IF(I222&lt;=0,0,MIN(SetUp!$B$50*I222^SetUp!$B$55,I222))</f>
        <v>8.9894264670997964E-3</v>
      </c>
      <c r="M222" s="57">
        <f t="shared" si="72"/>
        <v>0.60142034881400164</v>
      </c>
      <c r="N222" s="57">
        <f>IF(SetUp!$B$62=0,X222,(B222-E222)*(1-(H222/SetUp!$B$66/SetUp!$B$56)))</f>
        <v>0</v>
      </c>
      <c r="O222" s="57">
        <f>K222*SetUp!$B$65</f>
        <v>0</v>
      </c>
      <c r="P222" s="57">
        <f>MIN(SetUp!$B$54*L222^SetUp!$B$51,L222)</f>
        <v>4.9987999628141877E-3</v>
      </c>
      <c r="Q222" s="57">
        <f t="shared" si="73"/>
        <v>2.8424564163614599E-5</v>
      </c>
      <c r="R222" s="57">
        <f>IF((H222+N222-O222)&gt;SetUp!$B$56,T221+H222+N222-O222-SetUp!$B$56,T221)</f>
        <v>0</v>
      </c>
      <c r="S222" s="57">
        <f>R222*SetUp!$B$65</f>
        <v>0</v>
      </c>
      <c r="T222" s="57">
        <f>IF((R222-S222)&lt;SetUp!$B$53,R222-S222,SetUp!$B$53)</f>
        <v>0</v>
      </c>
      <c r="U222" s="57">
        <f t="shared" si="74"/>
        <v>0.60142034881400164</v>
      </c>
      <c r="V222" s="57">
        <f>(L222-P222)/1000*SetUp!$B$13*1000000/SetUp!$B$48</f>
        <v>0.2269775893281322</v>
      </c>
      <c r="W222" s="57">
        <f t="shared" si="85"/>
        <v>7.2858385991025898E-17</v>
      </c>
      <c r="X222" s="57">
        <f>MAX((SetUp!$B$56*(1-($H222/SetUp!$B$56)^2)*TANH(($B222-$D222)/SetUp!$B$56))/(1+$H222/SetUp!$B$56*TANH(($B222-$D222)/SetUp!$B$56)),0)</f>
        <v>0</v>
      </c>
      <c r="AK222" s="65">
        <v>191</v>
      </c>
      <c r="AL222" s="66">
        <f t="shared" si="65"/>
        <v>0.91800000000000004</v>
      </c>
      <c r="AM222" s="66">
        <f t="shared" si="66"/>
        <v>0.65135550326101865</v>
      </c>
      <c r="AN222" s="67">
        <f t="shared" si="67"/>
        <v>-0.29046241474834572</v>
      </c>
      <c r="AP222" s="64">
        <v>26884</v>
      </c>
      <c r="AQ222" s="55">
        <v>8</v>
      </c>
      <c r="AR222" s="55">
        <v>221</v>
      </c>
      <c r="AS222" s="66">
        <f t="shared" si="75"/>
        <v>0.61699999999999999</v>
      </c>
      <c r="AT222" s="66">
        <f t="shared" si="76"/>
        <v>0.2269775893281322</v>
      </c>
      <c r="AU222" s="55" t="str">
        <f>IF(OR($AP222&lt;SetUp!$B$97,$AP222&gt;SetUp!$B$98),"Não","Sim")</f>
        <v>Sim</v>
      </c>
      <c r="AV222" s="68">
        <f t="shared" si="77"/>
        <v>0.78549347546621928</v>
      </c>
      <c r="AW222" s="68">
        <f t="shared" si="78"/>
        <v>0.47642165077600346</v>
      </c>
      <c r="AX222" s="68">
        <f t="shared" si="79"/>
        <v>-0.20971483596675833</v>
      </c>
      <c r="AY222" s="68">
        <f t="shared" si="80"/>
        <v>-0.64401702083154033</v>
      </c>
      <c r="AZ222" s="68">
        <f t="shared" si="81"/>
        <v>-0.39002241067186783</v>
      </c>
      <c r="BA222" s="68">
        <f t="shared" si="82"/>
        <v>-0.30907182469021582</v>
      </c>
      <c r="BB222" s="68">
        <f t="shared" si="83"/>
        <v>-0.434302184864782</v>
      </c>
    </row>
    <row r="223" spans="1:54" x14ac:dyDescent="0.3">
      <c r="A223" s="64">
        <v>26885</v>
      </c>
      <c r="B223" s="57">
        <v>0</v>
      </c>
      <c r="C223" s="57">
        <v>0.58699999999999997</v>
      </c>
      <c r="D223" s="57">
        <v>4.016</v>
      </c>
      <c r="E223" s="57">
        <f t="shared" si="68"/>
        <v>0</v>
      </c>
      <c r="F223" s="57">
        <f t="shared" si="69"/>
        <v>4.016</v>
      </c>
      <c r="G223" s="57">
        <f t="shared" si="70"/>
        <v>0</v>
      </c>
      <c r="H223" s="57">
        <f>IF(Q222&gt;SetUp!$B$56,SetUp!$B$56,Q222)</f>
        <v>2.8424564163614599E-5</v>
      </c>
      <c r="I223" s="57">
        <f t="shared" si="84"/>
        <v>0.60142034881400164</v>
      </c>
      <c r="J223" s="57">
        <f>MIN(F223,H223,(1-EXP(-SetUp!$B$52*H223/SetUp!$B$56))*F223)</f>
        <v>1.7836374403835009E-5</v>
      </c>
      <c r="K223" s="57">
        <f t="shared" si="71"/>
        <v>1.058818975977959E-5</v>
      </c>
      <c r="L223" s="57">
        <f>IF(I223&lt;=0,0,MIN(SetUp!$B$50*I223^SetUp!$B$55,I223))</f>
        <v>8.7698678270257732E-3</v>
      </c>
      <c r="M223" s="57">
        <f t="shared" si="72"/>
        <v>0.59265048098697581</v>
      </c>
      <c r="N223" s="57">
        <f>IF(SetUp!$B$62=0,X223,(B223-E223)*(1-(H223/SetUp!$B$66/SetUp!$B$56)))</f>
        <v>0</v>
      </c>
      <c r="O223" s="57">
        <f>K223*SetUp!$B$65</f>
        <v>0</v>
      </c>
      <c r="P223" s="57">
        <f>MIN(SetUp!$B$54*L223^SetUp!$B$51,L223)</f>
        <v>4.8787606420876836E-3</v>
      </c>
      <c r="Q223" s="57">
        <f t="shared" si="73"/>
        <v>1.058818975977959E-5</v>
      </c>
      <c r="R223" s="57">
        <f>IF((H223+N223-O223)&gt;SetUp!$B$56,T222+H223+N223-O223-SetUp!$B$56,T222)</f>
        <v>0</v>
      </c>
      <c r="S223" s="57">
        <f>R223*SetUp!$B$65</f>
        <v>0</v>
      </c>
      <c r="T223" s="57">
        <f>IF((R223-S223)&lt;SetUp!$B$53,R223-S223,SetUp!$B$53)</f>
        <v>0</v>
      </c>
      <c r="U223" s="57">
        <f t="shared" si="74"/>
        <v>0.59265048098697581</v>
      </c>
      <c r="V223" s="57">
        <f>(L223-P223)/1000*SetUp!$B$13*1000000/SetUp!$B$48</f>
        <v>0.22131716102876162</v>
      </c>
      <c r="W223" s="57">
        <f t="shared" si="85"/>
        <v>-1.0581813203458523E-16</v>
      </c>
      <c r="X223" s="57">
        <f>MAX((SetUp!$B$56*(1-($H223/SetUp!$B$56)^2)*TANH(($B223-$D223)/SetUp!$B$56))/(1+$H223/SetUp!$B$56*TANH(($B223-$D223)/SetUp!$B$56)),0)</f>
        <v>0</v>
      </c>
      <c r="AK223" s="65">
        <v>192</v>
      </c>
      <c r="AL223" s="66">
        <f t="shared" si="65"/>
        <v>1.5960000000000001</v>
      </c>
      <c r="AM223" s="66">
        <f t="shared" si="66"/>
        <v>0.626817606868324</v>
      </c>
      <c r="AN223" s="67">
        <f t="shared" si="67"/>
        <v>-0.60725713855368169</v>
      </c>
      <c r="AP223" s="64">
        <v>26885</v>
      </c>
      <c r="AQ223" s="55">
        <v>8</v>
      </c>
      <c r="AR223" s="55">
        <v>222</v>
      </c>
      <c r="AS223" s="66">
        <f t="shared" si="75"/>
        <v>0.58699999999999997</v>
      </c>
      <c r="AT223" s="66">
        <f t="shared" si="76"/>
        <v>0.22131716102876162</v>
      </c>
      <c r="AU223" s="55" t="str">
        <f>IF(OR($AP223&lt;SetUp!$B$97,$AP223&gt;SetUp!$B$98),"Não","Sim")</f>
        <v>Sim</v>
      </c>
      <c r="AV223" s="68">
        <f t="shared" si="77"/>
        <v>0.76615925237511817</v>
      </c>
      <c r="AW223" s="68">
        <f t="shared" si="78"/>
        <v>0.47044357900683648</v>
      </c>
      <c r="AX223" s="68">
        <f t="shared" si="79"/>
        <v>-0.23136189875238555</v>
      </c>
      <c r="AY223" s="68">
        <f t="shared" si="80"/>
        <v>-0.65498490938437615</v>
      </c>
      <c r="AZ223" s="68">
        <f t="shared" si="81"/>
        <v>-0.36568283897123832</v>
      </c>
      <c r="BA223" s="68">
        <f t="shared" si="82"/>
        <v>-0.2957156733682817</v>
      </c>
      <c r="BB223" s="68">
        <f t="shared" si="83"/>
        <v>-0.42362301063199059</v>
      </c>
    </row>
    <row r="224" spans="1:54" x14ac:dyDescent="0.3">
      <c r="A224" s="64">
        <v>26886</v>
      </c>
      <c r="B224" s="57">
        <v>0</v>
      </c>
      <c r="C224" s="57">
        <v>0.58699999999999997</v>
      </c>
      <c r="D224" s="57">
        <v>4.016</v>
      </c>
      <c r="E224" s="57">
        <f t="shared" si="68"/>
        <v>0</v>
      </c>
      <c r="F224" s="57">
        <f t="shared" si="69"/>
        <v>4.016</v>
      </c>
      <c r="G224" s="57">
        <f t="shared" si="70"/>
        <v>0</v>
      </c>
      <c r="H224" s="57">
        <f>IF(Q223&gt;SetUp!$B$56,SetUp!$B$56,Q223)</f>
        <v>1.058818975977959E-5</v>
      </c>
      <c r="I224" s="57">
        <f t="shared" si="84"/>
        <v>0.59265048098697581</v>
      </c>
      <c r="J224" s="57">
        <f>MIN(F224,H224,(1-EXP(-SetUp!$B$52*H224/SetUp!$B$56))*F224)</f>
        <v>6.6440835784291611E-6</v>
      </c>
      <c r="K224" s="57">
        <f t="shared" si="71"/>
        <v>3.9441061813504289E-6</v>
      </c>
      <c r="L224" s="57">
        <f>IF(I224&lt;=0,0,MIN(SetUp!$B$50*I224^SetUp!$B$55,I224))</f>
        <v>8.5577695323813645E-3</v>
      </c>
      <c r="M224" s="57">
        <f t="shared" si="72"/>
        <v>0.5840927114545944</v>
      </c>
      <c r="N224" s="57">
        <f>IF(SetUp!$B$62=0,X224,(B224-E224)*(1-(H224/SetUp!$B$66/SetUp!$B$56)))</f>
        <v>0</v>
      </c>
      <c r="O224" s="57">
        <f>K224*SetUp!$B$65</f>
        <v>0</v>
      </c>
      <c r="P224" s="57">
        <f>MIN(SetUp!$B$54*L224^SetUp!$B$51,L224)</f>
        <v>4.7627515667285928E-3</v>
      </c>
      <c r="Q224" s="57">
        <f t="shared" si="73"/>
        <v>3.9441061813504289E-6</v>
      </c>
      <c r="R224" s="57">
        <f>IF((H224+N224-O224)&gt;SetUp!$B$56,T223+H224+N224-O224-SetUp!$B$56,T223)</f>
        <v>0</v>
      </c>
      <c r="S224" s="57">
        <f>R224*SetUp!$B$65</f>
        <v>0</v>
      </c>
      <c r="T224" s="57">
        <f>IF((R224-S224)&lt;SetUp!$B$53,R224-S224,SetUp!$B$53)</f>
        <v>0</v>
      </c>
      <c r="U224" s="57">
        <f t="shared" si="74"/>
        <v>0.5840927114545944</v>
      </c>
      <c r="V224" s="57">
        <f>(L224-P224)/1000*SetUp!$B$13*1000000/SetUp!$B$48</f>
        <v>0.2158518288734268</v>
      </c>
      <c r="W224" s="57">
        <f t="shared" si="85"/>
        <v>-3.8163916471489756E-17</v>
      </c>
      <c r="X224" s="57">
        <f>MAX((SetUp!$B$56*(1-($H224/SetUp!$B$56)^2)*TANH(($B224-$D224)/SetUp!$B$56))/(1+$H224/SetUp!$B$56*TANH(($B224-$D224)/SetUp!$B$56)),0)</f>
        <v>0</v>
      </c>
      <c r="AK224" s="65">
        <v>193</v>
      </c>
      <c r="AL224" s="66">
        <f t="shared" ref="AL224:AL287" si="86">IFERROR(AVERAGEIFS($AS$3:$AS$2949,$AU$3:$AU$2949,"Sim",$AR$3:$AR$2949,AK224),0)</f>
        <v>1.4063333333333334</v>
      </c>
      <c r="AM224" s="66">
        <f t="shared" ref="AM224:AM287" si="87">IFERROR(AVERAGEIFS($AT$3:$AT$2949,$AU$3:$AU$2949,"Sim",$AR$3:$AR$2949,AK224),0)</f>
        <v>0.60355543764217434</v>
      </c>
      <c r="AN224" s="67">
        <f t="shared" ref="AN224:AN287" si="88">IFERROR((AM224-AL224)/AL224,"")</f>
        <v>-0.57083045439048996</v>
      </c>
      <c r="AP224" s="64">
        <v>26886</v>
      </c>
      <c r="AQ224" s="55">
        <v>8</v>
      </c>
      <c r="AR224" s="55">
        <v>223</v>
      </c>
      <c r="AS224" s="66">
        <f t="shared" si="75"/>
        <v>0.58699999999999997</v>
      </c>
      <c r="AT224" s="66">
        <f t="shared" si="76"/>
        <v>0.2158518288734268</v>
      </c>
      <c r="AU224" s="55" t="str">
        <f>IF(OR($AP224&lt;SetUp!$B$97,$AP224&gt;SetUp!$B$98),"Não","Sim")</f>
        <v>Sim</v>
      </c>
      <c r="AV224" s="68">
        <f t="shared" si="77"/>
        <v>0.76615925237511817</v>
      </c>
      <c r="AW224" s="68">
        <f t="shared" si="78"/>
        <v>0.46459856744659339</v>
      </c>
      <c r="AX224" s="68">
        <f t="shared" si="79"/>
        <v>-0.23136189875238555</v>
      </c>
      <c r="AY224" s="68">
        <f t="shared" si="80"/>
        <v>-0.66584426729368762</v>
      </c>
      <c r="AZ224" s="68">
        <f t="shared" si="81"/>
        <v>-0.37114817112657317</v>
      </c>
      <c r="BA224" s="68">
        <f t="shared" si="82"/>
        <v>-0.30156068492852478</v>
      </c>
      <c r="BB224" s="68">
        <f t="shared" si="83"/>
        <v>-0.43448236854130207</v>
      </c>
    </row>
    <row r="225" spans="1:54" x14ac:dyDescent="0.3">
      <c r="A225" s="64">
        <v>26887</v>
      </c>
      <c r="B225" s="57">
        <v>0</v>
      </c>
      <c r="C225" s="57">
        <v>0.58699999999999997</v>
      </c>
      <c r="D225" s="57">
        <v>4.016</v>
      </c>
      <c r="E225" s="57">
        <f t="shared" si="68"/>
        <v>0</v>
      </c>
      <c r="F225" s="57">
        <f t="shared" si="69"/>
        <v>4.016</v>
      </c>
      <c r="G225" s="57">
        <f t="shared" si="70"/>
        <v>0</v>
      </c>
      <c r="H225" s="57">
        <f>IF(Q224&gt;SetUp!$B$56,SetUp!$B$56,Q224)</f>
        <v>3.9441061813504289E-6</v>
      </c>
      <c r="I225" s="57">
        <f t="shared" si="84"/>
        <v>0.5840927114545944</v>
      </c>
      <c r="J225" s="57">
        <f>MIN(F225,H225,(1-EXP(-SetUp!$B$52*H225/SetUp!$B$56))*F225)</f>
        <v>2.4749258660552442E-6</v>
      </c>
      <c r="K225" s="57">
        <f t="shared" si="71"/>
        <v>1.4691803152951847E-6</v>
      </c>
      <c r="L225" s="57">
        <f>IF(I225&lt;=0,0,MIN(SetUp!$B$50*I225^SetUp!$B$55,I225))</f>
        <v>8.3528079482834364E-3</v>
      </c>
      <c r="M225" s="57">
        <f t="shared" si="72"/>
        <v>0.57573990350631099</v>
      </c>
      <c r="N225" s="57">
        <f>IF(SetUp!$B$62=0,X225,(B225-E225)*(1-(H225/SetUp!$B$66/SetUp!$B$56)))</f>
        <v>0</v>
      </c>
      <c r="O225" s="57">
        <f>K225*SetUp!$B$65</f>
        <v>0</v>
      </c>
      <c r="P225" s="57">
        <f>MIN(SetUp!$B$54*L225^SetUp!$B$51,L225)</f>
        <v>4.6505995065962494E-3</v>
      </c>
      <c r="Q225" s="57">
        <f t="shared" si="73"/>
        <v>1.4691803152951847E-6</v>
      </c>
      <c r="R225" s="57">
        <f>IF((H225+N225-O225)&gt;SetUp!$B$56,T224+H225+N225-O225-SetUp!$B$56,T224)</f>
        <v>0</v>
      </c>
      <c r="S225" s="57">
        <f>R225*SetUp!$B$65</f>
        <v>0</v>
      </c>
      <c r="T225" s="57">
        <f>IF((R225-S225)&lt;SetUp!$B$53,R225-S225,SetUp!$B$53)</f>
        <v>0</v>
      </c>
      <c r="U225" s="57">
        <f t="shared" si="74"/>
        <v>0.57573990350631099</v>
      </c>
      <c r="V225" s="57">
        <f>(L225-P225)/1000*SetUp!$B$13*1000000/SetUp!$B$48</f>
        <v>0.21057303818886208</v>
      </c>
      <c r="W225" s="57">
        <f t="shared" si="85"/>
        <v>5.2041704279304213E-17</v>
      </c>
      <c r="X225" s="57">
        <f>MAX((SetUp!$B$56*(1-($H225/SetUp!$B$56)^2)*TANH(($B225-$D225)/SetUp!$B$56))/(1+$H225/SetUp!$B$56*TANH(($B225-$D225)/SetUp!$B$56)),0)</f>
        <v>0</v>
      </c>
      <c r="AK225" s="65">
        <v>194</v>
      </c>
      <c r="AL225" s="66">
        <f t="shared" si="86"/>
        <v>1.103</v>
      </c>
      <c r="AM225" s="66">
        <f t="shared" si="87"/>
        <v>0.58148478515346225</v>
      </c>
      <c r="AN225" s="67">
        <f t="shared" si="88"/>
        <v>-0.47281524464781299</v>
      </c>
      <c r="AP225" s="64">
        <v>26887</v>
      </c>
      <c r="AQ225" s="55">
        <v>8</v>
      </c>
      <c r="AR225" s="55">
        <v>224</v>
      </c>
      <c r="AS225" s="66">
        <f t="shared" si="75"/>
        <v>0.58699999999999997</v>
      </c>
      <c r="AT225" s="66">
        <f t="shared" si="76"/>
        <v>0.21057303818886208</v>
      </c>
      <c r="AU225" s="55" t="str">
        <f>IF(OR($AP225&lt;SetUp!$B$97,$AP225&gt;SetUp!$B$98),"Não","Sim")</f>
        <v>Sim</v>
      </c>
      <c r="AV225" s="68">
        <f t="shared" si="77"/>
        <v>0.76615925237511817</v>
      </c>
      <c r="AW225" s="68">
        <f t="shared" si="78"/>
        <v>0.45888237947088584</v>
      </c>
      <c r="AX225" s="68">
        <f t="shared" si="79"/>
        <v>-0.23136189875238555</v>
      </c>
      <c r="AY225" s="68">
        <f t="shared" si="80"/>
        <v>-0.67659723673743644</v>
      </c>
      <c r="AZ225" s="68">
        <f t="shared" si="81"/>
        <v>-0.37642696181113788</v>
      </c>
      <c r="BA225" s="68">
        <f t="shared" si="82"/>
        <v>-0.30727687290423233</v>
      </c>
      <c r="BB225" s="68">
        <f t="shared" si="83"/>
        <v>-0.44523533798505088</v>
      </c>
    </row>
    <row r="226" spans="1:54" x14ac:dyDescent="0.3">
      <c r="A226" s="64">
        <v>26888</v>
      </c>
      <c r="B226" s="57">
        <v>0</v>
      </c>
      <c r="C226" s="57">
        <v>0.55800000000000005</v>
      </c>
      <c r="D226" s="57">
        <v>4.016</v>
      </c>
      <c r="E226" s="57">
        <f t="shared" si="68"/>
        <v>0</v>
      </c>
      <c r="F226" s="57">
        <f t="shared" si="69"/>
        <v>4.016</v>
      </c>
      <c r="G226" s="57">
        <f t="shared" si="70"/>
        <v>0</v>
      </c>
      <c r="H226" s="57">
        <f>IF(Q225&gt;SetUp!$B$56,SetUp!$B$56,Q225)</f>
        <v>1.4691803152951847E-6</v>
      </c>
      <c r="I226" s="57">
        <f t="shared" si="84"/>
        <v>0.57573990350631099</v>
      </c>
      <c r="J226" s="57">
        <f>MIN(F226,H226,(1-EXP(-SetUp!$B$52*H226/SetUp!$B$56))*F226)</f>
        <v>9.2191054210744024E-7</v>
      </c>
      <c r="K226" s="57">
        <f t="shared" si="71"/>
        <v>5.4726977318774451E-7</v>
      </c>
      <c r="L226" s="57">
        <f>IF(I226&lt;=0,0,MIN(SetUp!$B$50*I226^SetUp!$B$55,I226))</f>
        <v>8.1546764714268416E-3</v>
      </c>
      <c r="M226" s="57">
        <f t="shared" si="72"/>
        <v>0.56758522703488412</v>
      </c>
      <c r="N226" s="57">
        <f>IF(SetUp!$B$62=0,X226,(B226-E226)*(1-(H226/SetUp!$B$66/SetUp!$B$56)))</f>
        <v>0</v>
      </c>
      <c r="O226" s="57">
        <f>K226*SetUp!$B$65</f>
        <v>0</v>
      </c>
      <c r="P226" s="57">
        <f>MIN(SetUp!$B$54*L226^SetUp!$B$51,L226)</f>
        <v>4.5421402800781699E-3</v>
      </c>
      <c r="Q226" s="57">
        <f t="shared" si="73"/>
        <v>5.4726977318774451E-7</v>
      </c>
      <c r="R226" s="57">
        <f>IF((H226+N226-O226)&gt;SetUp!$B$56,T225+H226+N226-O226-SetUp!$B$56,T225)</f>
        <v>0</v>
      </c>
      <c r="S226" s="57">
        <f>R226*SetUp!$B$65</f>
        <v>0</v>
      </c>
      <c r="T226" s="57">
        <f>IF((R226-S226)&lt;SetUp!$B$53,R226-S226,SetUp!$B$53)</f>
        <v>0</v>
      </c>
      <c r="U226" s="57">
        <f t="shared" si="74"/>
        <v>0.56758522703488412</v>
      </c>
      <c r="V226" s="57">
        <f>(L226-P226)/1000*SetUp!$B$13*1000000/SetUp!$B$48</f>
        <v>0.2054726883591782</v>
      </c>
      <c r="W226" s="57">
        <f t="shared" si="85"/>
        <v>-4.8572257327350599E-17</v>
      </c>
      <c r="X226" s="57">
        <f>MAX((SetUp!$B$56*(1-($H226/SetUp!$B$56)^2)*TANH(($B226-$D226)/SetUp!$B$56))/(1+$H226/SetUp!$B$56*TANH(($B226-$D226)/SetUp!$B$56)),0)</f>
        <v>0</v>
      </c>
      <c r="AK226" s="65">
        <v>195</v>
      </c>
      <c r="AL226" s="66">
        <f t="shared" si="86"/>
        <v>1.0216666666666667</v>
      </c>
      <c r="AM226" s="66">
        <f t="shared" si="87"/>
        <v>0.56233960127230065</v>
      </c>
      <c r="AN226" s="67">
        <f t="shared" si="88"/>
        <v>-0.44958603464375141</v>
      </c>
      <c r="AP226" s="64">
        <v>26888</v>
      </c>
      <c r="AQ226" s="55">
        <v>8</v>
      </c>
      <c r="AR226" s="55">
        <v>225</v>
      </c>
      <c r="AS226" s="66">
        <f t="shared" si="75"/>
        <v>0.55800000000000005</v>
      </c>
      <c r="AT226" s="66">
        <f t="shared" si="76"/>
        <v>0.2054726883591782</v>
      </c>
      <c r="AU226" s="55" t="str">
        <f>IF(OR($AP226&lt;SetUp!$B$97,$AP226&gt;SetUp!$B$98),"Não","Sim")</f>
        <v>Sim</v>
      </c>
      <c r="AV226" s="68">
        <f t="shared" si="77"/>
        <v>0.74699397587932392</v>
      </c>
      <c r="AW226" s="68">
        <f t="shared" si="78"/>
        <v>0.4532909533171583</v>
      </c>
      <c r="AX226" s="68">
        <f t="shared" si="79"/>
        <v>-0.25336580106242124</v>
      </c>
      <c r="AY226" s="68">
        <f t="shared" si="80"/>
        <v>-0.68724589682038628</v>
      </c>
      <c r="AZ226" s="68">
        <f t="shared" si="81"/>
        <v>-0.35252731164082185</v>
      </c>
      <c r="BA226" s="68">
        <f t="shared" si="82"/>
        <v>-0.29370302256216563</v>
      </c>
      <c r="BB226" s="68">
        <f t="shared" si="83"/>
        <v>-0.43388009575796505</v>
      </c>
    </row>
    <row r="227" spans="1:54" x14ac:dyDescent="0.3">
      <c r="A227" s="64">
        <v>26889</v>
      </c>
      <c r="B227" s="57">
        <v>4.8000000000000001E-2</v>
      </c>
      <c r="C227" s="57">
        <v>0.52900000000000003</v>
      </c>
      <c r="D227" s="57">
        <v>4.016</v>
      </c>
      <c r="E227" s="57">
        <f t="shared" si="68"/>
        <v>4.8000000000000001E-2</v>
      </c>
      <c r="F227" s="57">
        <f t="shared" si="69"/>
        <v>3.968</v>
      </c>
      <c r="G227" s="57">
        <f t="shared" si="70"/>
        <v>0</v>
      </c>
      <c r="H227" s="57">
        <f>IF(Q226&gt;SetUp!$B$56,SetUp!$B$56,Q226)</f>
        <v>5.4726977318774451E-7</v>
      </c>
      <c r="I227" s="57">
        <f t="shared" si="84"/>
        <v>0.56758522703488412</v>
      </c>
      <c r="J227" s="57">
        <f>MIN(F227,H227,(1-EXP(-SetUp!$B$52*H227/SetUp!$B$56))*F227)</f>
        <v>3.3930724470110362E-7</v>
      </c>
      <c r="K227" s="57">
        <f t="shared" si="71"/>
        <v>2.0796252848664089E-7</v>
      </c>
      <c r="L227" s="57">
        <f>IF(I227&lt;=0,0,MIN(SetUp!$B$50*I227^SetUp!$B$55,I227))</f>
        <v>7.9630844790021943E-3</v>
      </c>
      <c r="M227" s="57">
        <f t="shared" si="72"/>
        <v>0.55962214255588194</v>
      </c>
      <c r="N227" s="57">
        <f>IF(SetUp!$B$62=0,X227,(B227-E227)*(1-(H227/SetUp!$B$66/SetUp!$B$56)))</f>
        <v>0</v>
      </c>
      <c r="O227" s="57">
        <f>K227*SetUp!$B$65</f>
        <v>0</v>
      </c>
      <c r="P227" s="57">
        <f>MIN(SetUp!$B$54*L227^SetUp!$B$51,L227)</f>
        <v>4.437218199158586E-3</v>
      </c>
      <c r="Q227" s="57">
        <f t="shared" si="73"/>
        <v>2.0796252848664089E-7</v>
      </c>
      <c r="R227" s="57">
        <f>IF((H227+N227-O227)&gt;SetUp!$B$56,T226+H227+N227-O227-SetUp!$B$56,T226)</f>
        <v>0</v>
      </c>
      <c r="S227" s="57">
        <f>R227*SetUp!$B$65</f>
        <v>0</v>
      </c>
      <c r="T227" s="57">
        <f>IF((R227-S227)&lt;SetUp!$B$53,R227-S227,SetUp!$B$53)</f>
        <v>0</v>
      </c>
      <c r="U227" s="57">
        <f t="shared" si="74"/>
        <v>0.55962214255588194</v>
      </c>
      <c r="V227" s="57">
        <f>(L227-P227)/1000*SetUp!$B$13*1000000/SetUp!$B$48</f>
        <v>0.20054310460595659</v>
      </c>
      <c r="W227" s="57">
        <f t="shared" si="85"/>
        <v>7.9797279894933126E-17</v>
      </c>
      <c r="X227" s="57">
        <f>MAX((SetUp!$B$56*(1-($H227/SetUp!$B$56)^2)*TANH(($B227-$D227)/SetUp!$B$56))/(1+$H227/SetUp!$B$56*TANH(($B227-$D227)/SetUp!$B$56)),0)</f>
        <v>0</v>
      </c>
      <c r="AK227" s="65">
        <v>196</v>
      </c>
      <c r="AL227" s="66">
        <f t="shared" si="86"/>
        <v>0.98799999999999999</v>
      </c>
      <c r="AM227" s="66">
        <f t="shared" si="87"/>
        <v>0.54233551429365789</v>
      </c>
      <c r="AN227" s="67">
        <f t="shared" si="88"/>
        <v>-0.45107741468253248</v>
      </c>
      <c r="AP227" s="64">
        <v>26889</v>
      </c>
      <c r="AQ227" s="55">
        <v>8</v>
      </c>
      <c r="AR227" s="55">
        <v>226</v>
      </c>
      <c r="AS227" s="66">
        <f t="shared" si="75"/>
        <v>0.52900000000000003</v>
      </c>
      <c r="AT227" s="66">
        <f t="shared" si="76"/>
        <v>0.20054310460595659</v>
      </c>
      <c r="AU227" s="55" t="str">
        <f>IF(OR($AP227&lt;SetUp!$B$97,$AP227&gt;SetUp!$B$98),"Não","Sim")</f>
        <v>Sim</v>
      </c>
      <c r="AV227" s="68">
        <f t="shared" si="77"/>
        <v>0.72732386183872721</v>
      </c>
      <c r="AW227" s="68">
        <f t="shared" si="78"/>
        <v>0.44782039324483269</v>
      </c>
      <c r="AX227" s="68">
        <f t="shared" si="79"/>
        <v>-0.27654432796481421</v>
      </c>
      <c r="AY227" s="68">
        <f t="shared" si="80"/>
        <v>-0.6977922660336987</v>
      </c>
      <c r="AZ227" s="68">
        <f t="shared" si="81"/>
        <v>-0.32845689539404344</v>
      </c>
      <c r="BA227" s="68">
        <f t="shared" si="82"/>
        <v>-0.27950346859389452</v>
      </c>
      <c r="BB227" s="68">
        <f t="shared" si="83"/>
        <v>-0.4212479380688845</v>
      </c>
    </row>
    <row r="228" spans="1:54" x14ac:dyDescent="0.3">
      <c r="A228" s="64">
        <v>26890</v>
      </c>
      <c r="B228" s="57">
        <v>0</v>
      </c>
      <c r="C228" s="57">
        <v>0.52900000000000003</v>
      </c>
      <c r="D228" s="57">
        <v>4.016</v>
      </c>
      <c r="E228" s="57">
        <f t="shared" si="68"/>
        <v>0</v>
      </c>
      <c r="F228" s="57">
        <f t="shared" si="69"/>
        <v>4.016</v>
      </c>
      <c r="G228" s="57">
        <f t="shared" si="70"/>
        <v>0</v>
      </c>
      <c r="H228" s="57">
        <f>IF(Q227&gt;SetUp!$B$56,SetUp!$B$56,Q227)</f>
        <v>2.0796252848664089E-7</v>
      </c>
      <c r="I228" s="57">
        <f t="shared" si="84"/>
        <v>0.55962214255588194</v>
      </c>
      <c r="J228" s="57">
        <f>MIN(F228,H228,(1-EXP(-SetUp!$B$52*H228/SetUp!$B$56))*F228)</f>
        <v>1.3049648470264685E-7</v>
      </c>
      <c r="K228" s="57">
        <f t="shared" si="71"/>
        <v>7.746604378399404E-8</v>
      </c>
      <c r="L228" s="57">
        <f>IF(I228&lt;=0,0,MIN(SetUp!$B$50*I228^SetUp!$B$55,I228))</f>
        <v>7.7777563518673602E-3</v>
      </c>
      <c r="M228" s="57">
        <f t="shared" si="72"/>
        <v>0.55184438620401455</v>
      </c>
      <c r="N228" s="57">
        <f>IF(SetUp!$B$62=0,X228,(B228-E228)*(1-(H228/SetUp!$B$66/SetUp!$B$56)))</f>
        <v>0</v>
      </c>
      <c r="O228" s="57">
        <f>K228*SetUp!$B$65</f>
        <v>0</v>
      </c>
      <c r="P228" s="57">
        <f>MIN(SetUp!$B$54*L228^SetUp!$B$51,L228)</f>
        <v>4.3356855534797114E-3</v>
      </c>
      <c r="Q228" s="57">
        <f t="shared" si="73"/>
        <v>7.746604378399404E-8</v>
      </c>
      <c r="R228" s="57">
        <f>IF((H228+N228-O228)&gt;SetUp!$B$56,T227+H228+N228-O228-SetUp!$B$56,T227)</f>
        <v>0</v>
      </c>
      <c r="S228" s="57">
        <f>R228*SetUp!$B$65</f>
        <v>0</v>
      </c>
      <c r="T228" s="57">
        <f>IF((R228-S228)&lt;SetUp!$B$53,R228-S228,SetUp!$B$53)</f>
        <v>0</v>
      </c>
      <c r="U228" s="57">
        <f t="shared" si="74"/>
        <v>0.55184438620401455</v>
      </c>
      <c r="V228" s="57">
        <f>(L228-P228)/1000*SetUp!$B$13*1000000/SetUp!$B$48</f>
        <v>0.19577701177390672</v>
      </c>
      <c r="W228" s="57">
        <f t="shared" si="85"/>
        <v>-5.9847959921199845E-17</v>
      </c>
      <c r="X228" s="57">
        <f>MAX((SetUp!$B$56*(1-($H228/SetUp!$B$56)^2)*TANH(($B228-$D228)/SetUp!$B$56))/(1+$H228/SetUp!$B$56*TANH(($B228-$D228)/SetUp!$B$56)),0)</f>
        <v>0</v>
      </c>
      <c r="AK228" s="65">
        <v>197</v>
      </c>
      <c r="AL228" s="66">
        <f t="shared" si="86"/>
        <v>0.90700000000000003</v>
      </c>
      <c r="AM228" s="66">
        <f t="shared" si="87"/>
        <v>0.5233138366851402</v>
      </c>
      <c r="AN228" s="67">
        <f t="shared" si="88"/>
        <v>-0.42302774345629529</v>
      </c>
      <c r="AP228" s="64">
        <v>26890</v>
      </c>
      <c r="AQ228" s="55">
        <v>8</v>
      </c>
      <c r="AR228" s="55">
        <v>227</v>
      </c>
      <c r="AS228" s="66">
        <f t="shared" si="75"/>
        <v>0.52900000000000003</v>
      </c>
      <c r="AT228" s="66">
        <f t="shared" si="76"/>
        <v>0.19577701177390672</v>
      </c>
      <c r="AU228" s="55" t="str">
        <f>IF(OR($AP228&lt;SetUp!$B$97,$AP228&gt;SetUp!$B$98),"Não","Sim")</f>
        <v>Sim</v>
      </c>
      <c r="AV228" s="68">
        <f t="shared" si="77"/>
        <v>0.72732386183872721</v>
      </c>
      <c r="AW228" s="68">
        <f t="shared" si="78"/>
        <v>0.44246696122298973</v>
      </c>
      <c r="AX228" s="68">
        <f t="shared" si="79"/>
        <v>-0.27654432796481421</v>
      </c>
      <c r="AY228" s="68">
        <f t="shared" si="80"/>
        <v>-0.7082383045955013</v>
      </c>
      <c r="AZ228" s="68">
        <f t="shared" si="81"/>
        <v>-0.33322298822609331</v>
      </c>
      <c r="BA228" s="68">
        <f t="shared" si="82"/>
        <v>-0.28485690061573748</v>
      </c>
      <c r="BB228" s="68">
        <f t="shared" si="83"/>
        <v>-0.43169397663068709</v>
      </c>
    </row>
    <row r="229" spans="1:54" x14ac:dyDescent="0.3">
      <c r="A229" s="64">
        <v>26891</v>
      </c>
      <c r="B229" s="57">
        <v>0.441</v>
      </c>
      <c r="C229" s="57">
        <v>0.502</v>
      </c>
      <c r="D229" s="57">
        <v>4.016</v>
      </c>
      <c r="E229" s="57">
        <f t="shared" si="68"/>
        <v>0.441</v>
      </c>
      <c r="F229" s="57">
        <f t="shared" si="69"/>
        <v>3.5750000000000002</v>
      </c>
      <c r="G229" s="57">
        <f t="shared" si="70"/>
        <v>0</v>
      </c>
      <c r="H229" s="57">
        <f>IF(Q228&gt;SetUp!$B$56,SetUp!$B$56,Q228)</f>
        <v>7.746604378399404E-8</v>
      </c>
      <c r="I229" s="57">
        <f t="shared" si="84"/>
        <v>0.55184438620401455</v>
      </c>
      <c r="J229" s="57">
        <f>MIN(F229,H229,(1-EXP(-SetUp!$B$52*H229/SetUp!$B$56))*F229)</f>
        <v>4.3272047756115485E-8</v>
      </c>
      <c r="K229" s="57">
        <f t="shared" si="71"/>
        <v>3.4193996027878555E-8</v>
      </c>
      <c r="L229" s="57">
        <f>IF(I229&lt;=0,0,MIN(SetUp!$B$50*I229^SetUp!$B$55,I229))</f>
        <v>7.5984305660752897E-3</v>
      </c>
      <c r="M229" s="57">
        <f t="shared" si="72"/>
        <v>0.5442459556379392</v>
      </c>
      <c r="N229" s="57">
        <f>IF(SetUp!$B$62=0,X229,(B229-E229)*(1-(H229/SetUp!$B$66/SetUp!$B$56)))</f>
        <v>0</v>
      </c>
      <c r="O229" s="57">
        <f>K229*SetUp!$B$65</f>
        <v>0</v>
      </c>
      <c r="P229" s="57">
        <f>MIN(SetUp!$B$54*L229^SetUp!$B$51,L229)</f>
        <v>4.2374021303135207E-3</v>
      </c>
      <c r="Q229" s="57">
        <f t="shared" si="73"/>
        <v>3.4193996027878555E-8</v>
      </c>
      <c r="R229" s="57">
        <f>IF((H229+N229-O229)&gt;SetUp!$B$56,T228+H229+N229-O229-SetUp!$B$56,T228)</f>
        <v>0</v>
      </c>
      <c r="S229" s="57">
        <f>R229*SetUp!$B$65</f>
        <v>0</v>
      </c>
      <c r="T229" s="57">
        <f>IF((R229-S229)&lt;SetUp!$B$53,R229-S229,SetUp!$B$53)</f>
        <v>0</v>
      </c>
      <c r="U229" s="57">
        <f t="shared" si="74"/>
        <v>0.5442459556379392</v>
      </c>
      <c r="V229" s="57">
        <f>(L229-P229)/1000*SetUp!$B$13*1000000/SetUp!$B$48</f>
        <v>0.19116750996196719</v>
      </c>
      <c r="W229" s="57">
        <f t="shared" si="85"/>
        <v>-1.9949319973733282E-17</v>
      </c>
      <c r="X229" s="57">
        <f>MAX((SetUp!$B$56*(1-($H229/SetUp!$B$56)^2)*TANH(($B229-$D229)/SetUp!$B$56))/(1+$H229/SetUp!$B$56*TANH(($B229-$D229)/SetUp!$B$56)),0)</f>
        <v>0</v>
      </c>
      <c r="AK229" s="65">
        <v>198</v>
      </c>
      <c r="AL229" s="66">
        <f t="shared" si="86"/>
        <v>0.85866666666666669</v>
      </c>
      <c r="AM229" s="66">
        <f t="shared" si="87"/>
        <v>0.50591135203076132</v>
      </c>
      <c r="AN229" s="67">
        <f t="shared" si="88"/>
        <v>-0.410817524808896</v>
      </c>
      <c r="AP229" s="64">
        <v>26891</v>
      </c>
      <c r="AQ229" s="55">
        <v>8</v>
      </c>
      <c r="AR229" s="55">
        <v>228</v>
      </c>
      <c r="AS229" s="66">
        <f t="shared" si="75"/>
        <v>0.502</v>
      </c>
      <c r="AT229" s="66">
        <f t="shared" si="76"/>
        <v>0.19116750996196719</v>
      </c>
      <c r="AU229" s="55" t="str">
        <f>IF(OR($AP229&lt;SetUp!$B$97,$AP229&gt;SetUp!$B$98),"Não","Sim")</f>
        <v>Sim</v>
      </c>
      <c r="AV229" s="68">
        <f t="shared" si="77"/>
        <v>0.70851958335673404</v>
      </c>
      <c r="AW229" s="68">
        <f t="shared" si="78"/>
        <v>0.43722706910936698</v>
      </c>
      <c r="AX229" s="68">
        <f t="shared" si="79"/>
        <v>-0.29929628285498067</v>
      </c>
      <c r="AY229" s="68">
        <f t="shared" si="80"/>
        <v>-0.71858591667930094</v>
      </c>
      <c r="AZ229" s="68">
        <f t="shared" si="81"/>
        <v>-0.31083249003803282</v>
      </c>
      <c r="BA229" s="68">
        <f t="shared" si="82"/>
        <v>-0.27129251424736706</v>
      </c>
      <c r="BB229" s="68">
        <f t="shared" si="83"/>
        <v>-0.41928963382432027</v>
      </c>
    </row>
    <row r="230" spans="1:54" x14ac:dyDescent="0.3">
      <c r="A230" s="64">
        <v>26892</v>
      </c>
      <c r="B230" s="57">
        <v>0.14899999999999999</v>
      </c>
      <c r="C230" s="57">
        <v>0.502</v>
      </c>
      <c r="D230" s="57">
        <v>4.016</v>
      </c>
      <c r="E230" s="57">
        <f t="shared" si="68"/>
        <v>0.14899999999999999</v>
      </c>
      <c r="F230" s="57">
        <f t="shared" si="69"/>
        <v>3.867</v>
      </c>
      <c r="G230" s="57">
        <f t="shared" si="70"/>
        <v>0</v>
      </c>
      <c r="H230" s="57">
        <f>IF(Q229&gt;SetUp!$B$56,SetUp!$B$56,Q229)</f>
        <v>3.4193996027878555E-8</v>
      </c>
      <c r="I230" s="57">
        <f t="shared" si="84"/>
        <v>0.5442459556379392</v>
      </c>
      <c r="J230" s="57">
        <f>MIN(F230,H230,(1-EXP(-SetUp!$B$52*H230/SetUp!$B$56))*F230)</f>
        <v>2.0660653461068711E-8</v>
      </c>
      <c r="K230" s="57">
        <f t="shared" si="71"/>
        <v>1.3533342566809844E-8</v>
      </c>
      <c r="L230" s="57">
        <f>IF(I230&lt;=0,0,MIN(SetUp!$B$50*I230^SetUp!$B$55,I230))</f>
        <v>7.4248588473801169E-3</v>
      </c>
      <c r="M230" s="57">
        <f t="shared" si="72"/>
        <v>0.53682109679055912</v>
      </c>
      <c r="N230" s="57">
        <f>IF(SetUp!$B$62=0,X230,(B230-E230)*(1-(H230/SetUp!$B$66/SetUp!$B$56)))</f>
        <v>0</v>
      </c>
      <c r="O230" s="57">
        <f>K230*SetUp!$B$65</f>
        <v>0</v>
      </c>
      <c r="P230" s="57">
        <f>MIN(SetUp!$B$54*L230^SetUp!$B$51,L230)</f>
        <v>4.14223476763195E-3</v>
      </c>
      <c r="Q230" s="57">
        <f t="shared" si="73"/>
        <v>1.3533342566809844E-8</v>
      </c>
      <c r="R230" s="57">
        <f>IF((H230+N230-O230)&gt;SetUp!$B$56,T229+H230+N230-O230-SetUp!$B$56,T229)</f>
        <v>0</v>
      </c>
      <c r="S230" s="57">
        <f>R230*SetUp!$B$65</f>
        <v>0</v>
      </c>
      <c r="T230" s="57">
        <f>IF((R230-S230)&lt;SetUp!$B$53,R230-S230,SetUp!$B$53)</f>
        <v>0</v>
      </c>
      <c r="U230" s="57">
        <f t="shared" si="74"/>
        <v>0.53682109679055912</v>
      </c>
      <c r="V230" s="57">
        <f>(L230-P230)/1000*SetUp!$B$13*1000000/SetUp!$B$48</f>
        <v>0.18670805185390305</v>
      </c>
      <c r="W230" s="57">
        <f t="shared" si="85"/>
        <v>-3.2959746043559335E-17</v>
      </c>
      <c r="X230" s="57">
        <f>MAX((SetUp!$B$56*(1-($H230/SetUp!$B$56)^2)*TANH(($B230-$D230)/SetUp!$B$56))/(1+$H230/SetUp!$B$56*TANH(($B230-$D230)/SetUp!$B$56)),0)</f>
        <v>0</v>
      </c>
      <c r="AK230" s="65">
        <v>199</v>
      </c>
      <c r="AL230" s="66">
        <f t="shared" si="86"/>
        <v>6.5123333333333342</v>
      </c>
      <c r="AM230" s="66">
        <f t="shared" si="87"/>
        <v>0.77084333490957613</v>
      </c>
      <c r="AN230" s="67">
        <f t="shared" si="88"/>
        <v>-0.88163331091115693</v>
      </c>
      <c r="AP230" s="64">
        <v>26892</v>
      </c>
      <c r="AQ230" s="55">
        <v>8</v>
      </c>
      <c r="AR230" s="55">
        <v>229</v>
      </c>
      <c r="AS230" s="66">
        <f t="shared" si="75"/>
        <v>0.502</v>
      </c>
      <c r="AT230" s="66">
        <f t="shared" si="76"/>
        <v>0.18670805185390305</v>
      </c>
      <c r="AU230" s="55" t="str">
        <f>IF(OR($AP230&lt;SetUp!$B$97,$AP230&gt;SetUp!$B$98),"Não","Sim")</f>
        <v>Sim</v>
      </c>
      <c r="AV230" s="68">
        <f t="shared" si="77"/>
        <v>0.70851958335673404</v>
      </c>
      <c r="AW230" s="68">
        <f t="shared" si="78"/>
        <v>0.43209727128726821</v>
      </c>
      <c r="AX230" s="68">
        <f t="shared" si="79"/>
        <v>-0.29929628285498067</v>
      </c>
      <c r="AY230" s="68">
        <f t="shared" si="80"/>
        <v>-0.72883695253664171</v>
      </c>
      <c r="AZ230" s="68">
        <f t="shared" si="81"/>
        <v>-0.31529194814609696</v>
      </c>
      <c r="BA230" s="68">
        <f t="shared" si="82"/>
        <v>-0.27642231206946583</v>
      </c>
      <c r="BB230" s="68">
        <f t="shared" si="83"/>
        <v>-0.42954066968166105</v>
      </c>
    </row>
    <row r="231" spans="1:54" x14ac:dyDescent="0.3">
      <c r="A231" s="64">
        <v>26893</v>
      </c>
      <c r="B231" s="57">
        <v>0</v>
      </c>
      <c r="C231" s="57">
        <v>0.47599999999999998</v>
      </c>
      <c r="D231" s="57">
        <v>4.016</v>
      </c>
      <c r="E231" s="57">
        <f t="shared" si="68"/>
        <v>0</v>
      </c>
      <c r="F231" s="57">
        <f t="shared" si="69"/>
        <v>4.016</v>
      </c>
      <c r="G231" s="57">
        <f t="shared" si="70"/>
        <v>0</v>
      </c>
      <c r="H231" s="57">
        <f>IF(Q230&gt;SetUp!$B$56,SetUp!$B$56,Q230)</f>
        <v>1.3533342566809844E-8</v>
      </c>
      <c r="I231" s="57">
        <f t="shared" si="84"/>
        <v>0.53682109679055912</v>
      </c>
      <c r="J231" s="57">
        <f>MIN(F231,H231,(1-EXP(-SetUp!$B$52*H231/SetUp!$B$56))*F231)</f>
        <v>8.4921722738329201E-9</v>
      </c>
      <c r="K231" s="57">
        <f t="shared" si="71"/>
        <v>5.0411702929769239E-9</v>
      </c>
      <c r="L231" s="57">
        <f>IF(I231&lt;=0,0,MIN(SetUp!$B$50*I231^SetUp!$B$55,I231))</f>
        <v>7.2568053838125363E-3</v>
      </c>
      <c r="M231" s="57">
        <f t="shared" si="72"/>
        <v>0.52956429140674655</v>
      </c>
      <c r="N231" s="57">
        <f>IF(SetUp!$B$62=0,X231,(B231-E231)*(1-(H231/SetUp!$B$66/SetUp!$B$56)))</f>
        <v>0</v>
      </c>
      <c r="O231" s="57">
        <f>K231*SetUp!$B$65</f>
        <v>0</v>
      </c>
      <c r="P231" s="57">
        <f>MIN(SetUp!$B$54*L231^SetUp!$B$51,L231)</f>
        <v>4.0500569377076466E-3</v>
      </c>
      <c r="Q231" s="57">
        <f t="shared" si="73"/>
        <v>5.0411702929769239E-9</v>
      </c>
      <c r="R231" s="57">
        <f>IF((H231+N231-O231)&gt;SetUp!$B$56,T230+H231+N231-O231-SetUp!$B$56,T230)</f>
        <v>0</v>
      </c>
      <c r="S231" s="57">
        <f>R231*SetUp!$B$65</f>
        <v>0</v>
      </c>
      <c r="T231" s="57">
        <f>IF((R231-S231)&lt;SetUp!$B$53,R231-S231,SetUp!$B$53)</f>
        <v>0</v>
      </c>
      <c r="U231" s="57">
        <f t="shared" si="74"/>
        <v>0.52956429140674655</v>
      </c>
      <c r="V231" s="57">
        <f>(L231-P231)/1000*SetUp!$B$13*1000000/SetUp!$B$48</f>
        <v>0.18239242161524241</v>
      </c>
      <c r="W231" s="57">
        <f t="shared" si="85"/>
        <v>-5.8980598183211441E-17</v>
      </c>
      <c r="X231" s="57">
        <f>MAX((SetUp!$B$56*(1-($H231/SetUp!$B$56)^2)*TANH(($B231-$D231)/SetUp!$B$56))/(1+$H231/SetUp!$B$56*TANH(($B231-$D231)/SetUp!$B$56)),0)</f>
        <v>0</v>
      </c>
      <c r="AK231" s="65">
        <v>200</v>
      </c>
      <c r="AL231" s="66">
        <f t="shared" si="86"/>
        <v>2.19</v>
      </c>
      <c r="AM231" s="66">
        <f t="shared" si="87"/>
        <v>1.3076526611789729</v>
      </c>
      <c r="AN231" s="67">
        <f t="shared" si="88"/>
        <v>-0.40289832822877947</v>
      </c>
      <c r="AP231" s="64">
        <v>26893</v>
      </c>
      <c r="AQ231" s="55">
        <v>8</v>
      </c>
      <c r="AR231" s="55">
        <v>230</v>
      </c>
      <c r="AS231" s="66">
        <f t="shared" si="75"/>
        <v>0.47599999999999998</v>
      </c>
      <c r="AT231" s="66">
        <f t="shared" si="76"/>
        <v>0.18239242161524241</v>
      </c>
      <c r="AU231" s="55" t="str">
        <f>IF(OR($AP231&lt;SetUp!$B$97,$AP231&gt;SetUp!$B$98),"Não","Sim")</f>
        <v>Sim</v>
      </c>
      <c r="AV231" s="68">
        <f t="shared" si="77"/>
        <v>0.68992753242641358</v>
      </c>
      <c r="AW231" s="68">
        <f t="shared" si="78"/>
        <v>0.42707425772954566</v>
      </c>
      <c r="AX231" s="68">
        <f t="shared" si="79"/>
        <v>-0.32239304727950685</v>
      </c>
      <c r="AY231" s="68">
        <f t="shared" si="80"/>
        <v>-0.73899321051997413</v>
      </c>
      <c r="AZ231" s="68">
        <f t="shared" si="81"/>
        <v>-0.29360757838475759</v>
      </c>
      <c r="BA231" s="68">
        <f t="shared" si="82"/>
        <v>-0.26285327469686792</v>
      </c>
      <c r="BB231" s="68">
        <f t="shared" si="83"/>
        <v>-0.41660016324046728</v>
      </c>
    </row>
    <row r="232" spans="1:54" x14ac:dyDescent="0.3">
      <c r="A232" s="64">
        <v>26894</v>
      </c>
      <c r="B232" s="57">
        <v>0.14099999999999999</v>
      </c>
      <c r="C232" s="57">
        <v>0.45</v>
      </c>
      <c r="D232" s="57">
        <v>4.016</v>
      </c>
      <c r="E232" s="57">
        <f t="shared" si="68"/>
        <v>0.14099999999999999</v>
      </c>
      <c r="F232" s="57">
        <f t="shared" si="69"/>
        <v>3.875</v>
      </c>
      <c r="G232" s="57">
        <f t="shared" si="70"/>
        <v>0</v>
      </c>
      <c r="H232" s="57">
        <f>IF(Q231&gt;SetUp!$B$56,SetUp!$B$56,Q231)</f>
        <v>5.0411702929769239E-9</v>
      </c>
      <c r="I232" s="57">
        <f t="shared" si="84"/>
        <v>0.52956429140674655</v>
      </c>
      <c r="J232" s="57">
        <f>MIN(F232,H232,(1-EXP(-SetUp!$B$52*H232/SetUp!$B$56))*F232)</f>
        <v>3.0522708804880949E-9</v>
      </c>
      <c r="K232" s="57">
        <f t="shared" si="71"/>
        <v>1.988899412488829E-9</v>
      </c>
      <c r="L232" s="57">
        <f>IF(I232&lt;=0,0,MIN(SetUp!$B$50*I232^SetUp!$B$55,I232))</f>
        <v>7.0940460918397065E-3</v>
      </c>
      <c r="M232" s="57">
        <f t="shared" si="72"/>
        <v>0.52247024531490682</v>
      </c>
      <c r="N232" s="57">
        <f>IF(SetUp!$B$62=0,X232,(B232-E232)*(1-(H232/SetUp!$B$66/SetUp!$B$56)))</f>
        <v>0</v>
      </c>
      <c r="O232" s="57">
        <f>K232*SetUp!$B$65</f>
        <v>0</v>
      </c>
      <c r="P232" s="57">
        <f>MIN(SetUp!$B$54*L232^SetUp!$B$51,L232)</f>
        <v>3.9607483588985559E-3</v>
      </c>
      <c r="Q232" s="57">
        <f t="shared" si="73"/>
        <v>1.988899412488829E-9</v>
      </c>
      <c r="R232" s="57">
        <f>IF((H232+N232-O232)&gt;SetUp!$B$56,T231+H232+N232-O232-SetUp!$B$56,T231)</f>
        <v>0</v>
      </c>
      <c r="S232" s="57">
        <f>R232*SetUp!$B$65</f>
        <v>0</v>
      </c>
      <c r="T232" s="57">
        <f>IF((R232-S232)&lt;SetUp!$B$53,R232-S232,SetUp!$B$53)</f>
        <v>0</v>
      </c>
      <c r="U232" s="57">
        <f t="shared" si="74"/>
        <v>0.52247024531490682</v>
      </c>
      <c r="V232" s="57">
        <f>(L232-P232)/1000*SetUp!$B$13*1000000/SetUp!$B$48</f>
        <v>0.17821471523494509</v>
      </c>
      <c r="W232" s="57">
        <f t="shared" si="85"/>
        <v>-1.6479873021779667E-17</v>
      </c>
      <c r="X232" s="57">
        <f>MAX((SetUp!$B$56*(1-($H232/SetUp!$B$56)^2)*TANH(($B232-$D232)/SetUp!$B$56))/(1+$H232/SetUp!$B$56*TANH(($B232-$D232)/SetUp!$B$56)),0)</f>
        <v>0</v>
      </c>
      <c r="AK232" s="65">
        <v>201</v>
      </c>
      <c r="AL232" s="66">
        <f t="shared" si="86"/>
        <v>2.4956666666666667</v>
      </c>
      <c r="AM232" s="66">
        <f t="shared" si="87"/>
        <v>1.7100550630108764</v>
      </c>
      <c r="AN232" s="67">
        <f t="shared" si="88"/>
        <v>-0.31479027794408587</v>
      </c>
      <c r="AP232" s="64">
        <v>26894</v>
      </c>
      <c r="AQ232" s="55">
        <v>8</v>
      </c>
      <c r="AR232" s="55">
        <v>231</v>
      </c>
      <c r="AS232" s="66">
        <f t="shared" si="75"/>
        <v>0.45</v>
      </c>
      <c r="AT232" s="66">
        <f t="shared" si="76"/>
        <v>0.17821471523494509</v>
      </c>
      <c r="AU232" s="55" t="str">
        <f>IF(OR($AP232&lt;SetUp!$B$97,$AP232&gt;SetUp!$B$98),"Não","Sim")</f>
        <v>Sim</v>
      </c>
      <c r="AV232" s="68">
        <f t="shared" si="77"/>
        <v>0.67082039324993692</v>
      </c>
      <c r="AW232" s="68">
        <f t="shared" si="78"/>
        <v>0.42215484746114795</v>
      </c>
      <c r="AX232" s="68">
        <f t="shared" si="79"/>
        <v>-0.34678748622465633</v>
      </c>
      <c r="AY232" s="68">
        <f t="shared" si="80"/>
        <v>-0.74905643901134067</v>
      </c>
      <c r="AZ232" s="68">
        <f t="shared" si="81"/>
        <v>-0.27178528476505492</v>
      </c>
      <c r="BA232" s="68">
        <f t="shared" si="82"/>
        <v>-0.24866554578878897</v>
      </c>
      <c r="BB232" s="68">
        <f t="shared" si="83"/>
        <v>-0.40226895278668434</v>
      </c>
    </row>
    <row r="233" spans="1:54" x14ac:dyDescent="0.3">
      <c r="A233" s="64">
        <v>26895</v>
      </c>
      <c r="B233" s="57">
        <v>2.15</v>
      </c>
      <c r="C233" s="57">
        <v>0.42599999999999999</v>
      </c>
      <c r="D233" s="57">
        <v>4.016</v>
      </c>
      <c r="E233" s="57">
        <f t="shared" si="68"/>
        <v>2.15</v>
      </c>
      <c r="F233" s="57">
        <f t="shared" si="69"/>
        <v>1.8660000000000001</v>
      </c>
      <c r="G233" s="57">
        <f t="shared" si="70"/>
        <v>0</v>
      </c>
      <c r="H233" s="57">
        <f>IF(Q232&gt;SetUp!$B$56,SetUp!$B$56,Q232)</f>
        <v>1.988899412488829E-9</v>
      </c>
      <c r="I233" s="57">
        <f t="shared" si="84"/>
        <v>0.52247024531490682</v>
      </c>
      <c r="J233" s="57">
        <f>MIN(F233,H233,(1-EXP(-SetUp!$B$52*H233/SetUp!$B$56))*F233)</f>
        <v>5.7988846857703889E-10</v>
      </c>
      <c r="K233" s="57">
        <f t="shared" si="71"/>
        <v>1.40901094391179E-9</v>
      </c>
      <c r="L233" s="57">
        <f>IF(I233&lt;=0,0,MIN(SetUp!$B$50*I233^SetUp!$B$55,I233))</f>
        <v>6.9363679320090521E-3</v>
      </c>
      <c r="M233" s="57">
        <f t="shared" si="72"/>
        <v>0.5155338773828978</v>
      </c>
      <c r="N233" s="57">
        <f>IF(SetUp!$B$62=0,X233,(B233-E233)*(1-(H233/SetUp!$B$66/SetUp!$B$56)))</f>
        <v>0</v>
      </c>
      <c r="O233" s="57">
        <f>K233*SetUp!$B$65</f>
        <v>0</v>
      </c>
      <c r="P233" s="57">
        <f>MIN(SetUp!$B$54*L233^SetUp!$B$51,L233)</f>
        <v>3.8741946334695868E-3</v>
      </c>
      <c r="Q233" s="57">
        <f t="shared" si="73"/>
        <v>1.40901094391179E-9</v>
      </c>
      <c r="R233" s="57">
        <f>IF((H233+N233-O233)&gt;SetUp!$B$56,T232+H233+N233-O233-SetUp!$B$56,T232)</f>
        <v>0</v>
      </c>
      <c r="S233" s="57">
        <f>R233*SetUp!$B$65</f>
        <v>0</v>
      </c>
      <c r="T233" s="57">
        <f>IF((R233-S233)&lt;SetUp!$B$53,R233-S233,SetUp!$B$53)</f>
        <v>0</v>
      </c>
      <c r="U233" s="57">
        <f t="shared" si="74"/>
        <v>0.5155338773828978</v>
      </c>
      <c r="V233" s="57">
        <f>(L233-P233)/1000*SetUp!$B$13*1000000/SetUp!$B$48</f>
        <v>0.1741693222006723</v>
      </c>
      <c r="W233" s="57">
        <f t="shared" si="85"/>
        <v>2.6020852139652106E-17</v>
      </c>
      <c r="X233" s="57">
        <f>MAX((SetUp!$B$56*(1-($H233/SetUp!$B$56)^2)*TANH(($B233-$D233)/SetUp!$B$56))/(1+$H233/SetUp!$B$56*TANH(($B233-$D233)/SetUp!$B$56)),0)</f>
        <v>0</v>
      </c>
      <c r="AK233" s="65">
        <v>202</v>
      </c>
      <c r="AL233" s="66">
        <f t="shared" si="86"/>
        <v>5.1163333333333334</v>
      </c>
      <c r="AM233" s="66">
        <f t="shared" si="87"/>
        <v>1.5909999552511451</v>
      </c>
      <c r="AN233" s="67">
        <f t="shared" si="88"/>
        <v>-0.68903512504049547</v>
      </c>
      <c r="AP233" s="64">
        <v>26895</v>
      </c>
      <c r="AQ233" s="55">
        <v>8</v>
      </c>
      <c r="AR233" s="55">
        <v>232</v>
      </c>
      <c r="AS233" s="66">
        <f t="shared" si="75"/>
        <v>0.42599999999999999</v>
      </c>
      <c r="AT233" s="66">
        <f t="shared" si="76"/>
        <v>0.1741693222006723</v>
      </c>
      <c r="AU233" s="55" t="str">
        <f>IF(OR($AP233&lt;SetUp!$B$97,$AP233&gt;SetUp!$B$98),"Não","Sim")</f>
        <v>Sim</v>
      </c>
      <c r="AV233" s="68">
        <f t="shared" si="77"/>
        <v>0.6526867548832288</v>
      </c>
      <c r="AW233" s="68">
        <f t="shared" si="78"/>
        <v>0.41733598239388886</v>
      </c>
      <c r="AX233" s="68">
        <f t="shared" si="79"/>
        <v>-0.37059040089728107</v>
      </c>
      <c r="AY233" s="68">
        <f t="shared" si="80"/>
        <v>-0.75902833826208393</v>
      </c>
      <c r="AZ233" s="68">
        <f t="shared" si="81"/>
        <v>-0.25183067779932766</v>
      </c>
      <c r="BA233" s="68">
        <f t="shared" si="82"/>
        <v>-0.23535077248933994</v>
      </c>
      <c r="BB233" s="68">
        <f t="shared" si="83"/>
        <v>-0.38843793736480287</v>
      </c>
    </row>
    <row r="234" spans="1:54" x14ac:dyDescent="0.3">
      <c r="A234" s="64">
        <v>26896</v>
      </c>
      <c r="B234" s="57">
        <v>0.625</v>
      </c>
      <c r="C234" s="57">
        <v>0.42599999999999999</v>
      </c>
      <c r="D234" s="57">
        <v>4.016</v>
      </c>
      <c r="E234" s="57">
        <f t="shared" si="68"/>
        <v>0.625</v>
      </c>
      <c r="F234" s="57">
        <f t="shared" si="69"/>
        <v>3.391</v>
      </c>
      <c r="G234" s="57">
        <f t="shared" si="70"/>
        <v>0</v>
      </c>
      <c r="H234" s="57">
        <f>IF(Q233&gt;SetUp!$B$56,SetUp!$B$56,Q233)</f>
        <v>1.40901094391179E-9</v>
      </c>
      <c r="I234" s="57">
        <f t="shared" si="84"/>
        <v>0.5155338773828978</v>
      </c>
      <c r="J234" s="57">
        <f>MIN(F234,H234,(1-EXP(-SetUp!$B$52*H234/SetUp!$B$56))*F234)</f>
        <v>7.4655578796711805E-10</v>
      </c>
      <c r="K234" s="57">
        <f t="shared" si="71"/>
        <v>6.6245515594467193E-10</v>
      </c>
      <c r="L234" s="57">
        <f>IF(I234&lt;=0,0,MIN(SetUp!$B$50*I234^SetUp!$B$55,I234))</f>
        <v>6.783568270323225E-3</v>
      </c>
      <c r="M234" s="57">
        <f t="shared" si="72"/>
        <v>0.50875030911257457</v>
      </c>
      <c r="N234" s="57">
        <f>IF(SetUp!$B$62=0,X234,(B234-E234)*(1-(H234/SetUp!$B$66/SetUp!$B$56)))</f>
        <v>0</v>
      </c>
      <c r="O234" s="57">
        <f>K234*SetUp!$B$65</f>
        <v>0</v>
      </c>
      <c r="P234" s="57">
        <f>MIN(SetUp!$B$54*L234^SetUp!$B$51,L234)</f>
        <v>3.7902869094860923E-3</v>
      </c>
      <c r="Q234" s="57">
        <f t="shared" si="73"/>
        <v>6.6245515594467193E-10</v>
      </c>
      <c r="R234" s="57">
        <f>IF((H234+N234-O234)&gt;SetUp!$B$56,T233+H234+N234-O234-SetUp!$B$56,T233)</f>
        <v>0</v>
      </c>
      <c r="S234" s="57">
        <f>R234*SetUp!$B$65</f>
        <v>0</v>
      </c>
      <c r="T234" s="57">
        <f>IF((R234-S234)&lt;SetUp!$B$53,R234-S234,SetUp!$B$53)</f>
        <v>0</v>
      </c>
      <c r="U234" s="57">
        <f t="shared" si="74"/>
        <v>0.50875030911257457</v>
      </c>
      <c r="V234" s="57">
        <f>(L234-P234)/1000*SetUp!$B$13*1000000/SetUp!$B$48</f>
        <v>0.17025090840598955</v>
      </c>
      <c r="W234" s="57">
        <f t="shared" si="85"/>
        <v>8.066464163292153E-17</v>
      </c>
      <c r="X234" s="57">
        <f>MAX((SetUp!$B$56*(1-($H234/SetUp!$B$56)^2)*TANH(($B234-$D234)/SetUp!$B$56))/(1+$H234/SetUp!$B$56*TANH(($B234-$D234)/SetUp!$B$56)),0)</f>
        <v>0</v>
      </c>
      <c r="AK234" s="65">
        <v>203</v>
      </c>
      <c r="AL234" s="66">
        <f t="shared" si="86"/>
        <v>3.4920000000000004</v>
      </c>
      <c r="AM234" s="66">
        <f t="shared" si="87"/>
        <v>1.4839379373471699</v>
      </c>
      <c r="AN234" s="67">
        <f t="shared" si="88"/>
        <v>-0.5750464096943958</v>
      </c>
      <c r="AP234" s="64">
        <v>26896</v>
      </c>
      <c r="AQ234" s="55">
        <v>8</v>
      </c>
      <c r="AR234" s="55">
        <v>233</v>
      </c>
      <c r="AS234" s="66">
        <f t="shared" si="75"/>
        <v>0.42599999999999999</v>
      </c>
      <c r="AT234" s="66">
        <f t="shared" si="76"/>
        <v>0.17025090840598955</v>
      </c>
      <c r="AU234" s="55" t="str">
        <f>IF(OR($AP234&lt;SetUp!$B$97,$AP234&gt;SetUp!$B$98),"Não","Sim")</f>
        <v>Sim</v>
      </c>
      <c r="AV234" s="68">
        <f t="shared" si="77"/>
        <v>0.6526867548832288</v>
      </c>
      <c r="AW234" s="68">
        <f t="shared" si="78"/>
        <v>0.41261472150904838</v>
      </c>
      <c r="AX234" s="68">
        <f t="shared" si="79"/>
        <v>-0.37059040089728107</v>
      </c>
      <c r="AY234" s="68">
        <f t="shared" si="80"/>
        <v>-0.76891056214847486</v>
      </c>
      <c r="AZ234" s="68">
        <f t="shared" si="81"/>
        <v>-0.25574909159401044</v>
      </c>
      <c r="BA234" s="68">
        <f t="shared" si="82"/>
        <v>-0.24007203337418043</v>
      </c>
      <c r="BB234" s="68">
        <f t="shared" si="83"/>
        <v>-0.39832016125119379</v>
      </c>
    </row>
    <row r="235" spans="1:54" x14ac:dyDescent="0.3">
      <c r="A235" s="64">
        <v>26897</v>
      </c>
      <c r="B235" s="57">
        <v>1E-3</v>
      </c>
      <c r="C235" s="57">
        <v>0.42599999999999999</v>
      </c>
      <c r="D235" s="57">
        <v>4.016</v>
      </c>
      <c r="E235" s="57">
        <f t="shared" si="68"/>
        <v>1E-3</v>
      </c>
      <c r="F235" s="57">
        <f t="shared" si="69"/>
        <v>4.0149999999999997</v>
      </c>
      <c r="G235" s="57">
        <f t="shared" si="70"/>
        <v>0</v>
      </c>
      <c r="H235" s="57">
        <f>IF(Q234&gt;SetUp!$B$56,SetUp!$B$56,Q234)</f>
        <v>6.6245515594467193E-10</v>
      </c>
      <c r="I235" s="57">
        <f t="shared" si="84"/>
        <v>0.50875030911257457</v>
      </c>
      <c r="J235" s="57">
        <f>MIN(F235,H235,(1-EXP(-SetUp!$B$52*H235/SetUp!$B$56))*F235)</f>
        <v>4.155872140865213E-10</v>
      </c>
      <c r="K235" s="57">
        <f t="shared" si="71"/>
        <v>2.4686794185815063E-10</v>
      </c>
      <c r="L235" s="57">
        <f>IF(I235&lt;=0,0,MIN(SetUp!$B$50*I235^SetUp!$B$55,I235))</f>
        <v>6.6354542819091842E-3</v>
      </c>
      <c r="M235" s="57">
        <f t="shared" si="72"/>
        <v>0.50211485483066542</v>
      </c>
      <c r="N235" s="57">
        <f>IF(SetUp!$B$62=0,X235,(B235-E235)*(1-(H235/SetUp!$B$66/SetUp!$B$56)))</f>
        <v>0</v>
      </c>
      <c r="O235" s="57">
        <f>K235*SetUp!$B$65</f>
        <v>0</v>
      </c>
      <c r="P235" s="57">
        <f>MIN(SetUp!$B$54*L235^SetUp!$B$51,L235)</f>
        <v>3.7089215649785691E-3</v>
      </c>
      <c r="Q235" s="57">
        <f t="shared" si="73"/>
        <v>2.4686794185815063E-10</v>
      </c>
      <c r="R235" s="57">
        <f>IF((H235+N235-O235)&gt;SetUp!$B$56,T234+H235+N235-O235-SetUp!$B$56,T234)</f>
        <v>0</v>
      </c>
      <c r="S235" s="57">
        <f>R235*SetUp!$B$65</f>
        <v>0</v>
      </c>
      <c r="T235" s="57">
        <f>IF((R235-S235)&lt;SetUp!$B$53,R235-S235,SetUp!$B$53)</f>
        <v>0</v>
      </c>
      <c r="U235" s="57">
        <f t="shared" si="74"/>
        <v>0.50211485483066542</v>
      </c>
      <c r="V235" s="57">
        <f>(L235-P235)/1000*SetUp!$B$13*1000000/SetUp!$B$48</f>
        <v>0.16645440019642574</v>
      </c>
      <c r="W235" s="57">
        <f t="shared" si="85"/>
        <v>1.9081958235744878E-17</v>
      </c>
      <c r="X235" s="57">
        <f>MAX((SetUp!$B$56*(1-($H235/SetUp!$B$56)^2)*TANH(($B235-$D235)/SetUp!$B$56))/(1+$H235/SetUp!$B$56*TANH(($B235-$D235)/SetUp!$B$56)),0)</f>
        <v>0</v>
      </c>
      <c r="AK235" s="65">
        <v>204</v>
      </c>
      <c r="AL235" s="66">
        <f t="shared" si="86"/>
        <v>3.4323333333333337</v>
      </c>
      <c r="AM235" s="66">
        <f t="shared" si="87"/>
        <v>1.3873123191214225</v>
      </c>
      <c r="AN235" s="67">
        <f t="shared" si="88"/>
        <v>-0.59581072570998661</v>
      </c>
      <c r="AP235" s="64">
        <v>26897</v>
      </c>
      <c r="AQ235" s="55">
        <v>8</v>
      </c>
      <c r="AR235" s="55">
        <v>234</v>
      </c>
      <c r="AS235" s="66">
        <f t="shared" si="75"/>
        <v>0.42599999999999999</v>
      </c>
      <c r="AT235" s="66">
        <f t="shared" si="76"/>
        <v>0.16645440019642574</v>
      </c>
      <c r="AU235" s="55" t="str">
        <f>IF(OR($AP235&lt;SetUp!$B$97,$AP235&gt;SetUp!$B$98),"Não","Sim")</f>
        <v>Sim</v>
      </c>
      <c r="AV235" s="68">
        <f t="shared" si="77"/>
        <v>0.6526867548832288</v>
      </c>
      <c r="AW235" s="68">
        <f t="shared" si="78"/>
        <v>0.4079882353652195</v>
      </c>
      <c r="AX235" s="68">
        <f t="shared" si="79"/>
        <v>-0.37059040089728107</v>
      </c>
      <c r="AY235" s="68">
        <f t="shared" si="80"/>
        <v>-0.77870471984784539</v>
      </c>
      <c r="AZ235" s="68">
        <f t="shared" si="81"/>
        <v>-0.25954559980357428</v>
      </c>
      <c r="BA235" s="68">
        <f t="shared" si="82"/>
        <v>-0.24469851951800931</v>
      </c>
      <c r="BB235" s="68">
        <f t="shared" si="83"/>
        <v>-0.40811431895056433</v>
      </c>
    </row>
    <row r="236" spans="1:54" x14ac:dyDescent="0.3">
      <c r="A236" s="64">
        <v>26898</v>
      </c>
      <c r="B236" s="57">
        <v>0</v>
      </c>
      <c r="C236" s="57">
        <v>0.42599999999999999</v>
      </c>
      <c r="D236" s="57">
        <v>4.016</v>
      </c>
      <c r="E236" s="57">
        <f t="shared" si="68"/>
        <v>0</v>
      </c>
      <c r="F236" s="57">
        <f t="shared" si="69"/>
        <v>4.016</v>
      </c>
      <c r="G236" s="57">
        <f t="shared" si="70"/>
        <v>0</v>
      </c>
      <c r="H236" s="57">
        <f>IF(Q235&gt;SetUp!$B$56,SetUp!$B$56,Q235)</f>
        <v>2.4686794185815063E-10</v>
      </c>
      <c r="I236" s="57">
        <f t="shared" si="84"/>
        <v>0.50211485483066542</v>
      </c>
      <c r="J236" s="57">
        <f>MIN(F236,H236,(1-EXP(-SetUp!$B$52*H236/SetUp!$B$56))*F236)</f>
        <v>1.5490974902832022E-10</v>
      </c>
      <c r="K236" s="57">
        <f t="shared" si="71"/>
        <v>9.195819282983041E-11</v>
      </c>
      <c r="L236" s="57">
        <f>IF(I236&lt;=0,0,MIN(SetUp!$B$50*I236^SetUp!$B$55,I236))</f>
        <v>6.4918423938308198E-3</v>
      </c>
      <c r="M236" s="57">
        <f t="shared" si="72"/>
        <v>0.4956230124368346</v>
      </c>
      <c r="N236" s="57">
        <f>IF(SetUp!$B$62=0,X236,(B236-E236)*(1-(H236/SetUp!$B$66/SetUp!$B$56)))</f>
        <v>0</v>
      </c>
      <c r="O236" s="57">
        <f>K236*SetUp!$B$65</f>
        <v>0</v>
      </c>
      <c r="P236" s="57">
        <f>MIN(SetUp!$B$54*L236^SetUp!$B$51,L236)</f>
        <v>3.6299999127272393E-3</v>
      </c>
      <c r="Q236" s="57">
        <f t="shared" si="73"/>
        <v>9.195819282983041E-11</v>
      </c>
      <c r="R236" s="57">
        <f>IF((H236+N236-O236)&gt;SetUp!$B$56,T235+H236+N236-O236-SetUp!$B$56,T235)</f>
        <v>0</v>
      </c>
      <c r="S236" s="57">
        <f>R236*SetUp!$B$65</f>
        <v>0</v>
      </c>
      <c r="T236" s="57">
        <f>IF((R236-S236)&lt;SetUp!$B$53,R236-S236,SetUp!$B$53)</f>
        <v>0</v>
      </c>
      <c r="U236" s="57">
        <f t="shared" si="74"/>
        <v>0.4956230124368346</v>
      </c>
      <c r="V236" s="57">
        <f>(L236-P236)/1000*SetUp!$B$13*1000000/SetUp!$B$48</f>
        <v>0.16277496946911507</v>
      </c>
      <c r="W236" s="57">
        <f t="shared" si="85"/>
        <v>4.5970172113385388E-17</v>
      </c>
      <c r="X236" s="57">
        <f>MAX((SetUp!$B$56*(1-($H236/SetUp!$B$56)^2)*TANH(($B236-$D236)/SetUp!$B$56))/(1+$H236/SetUp!$B$56*TANH(($B236-$D236)/SetUp!$B$56)),0)</f>
        <v>0</v>
      </c>
      <c r="AK236" s="65">
        <v>205</v>
      </c>
      <c r="AL236" s="66">
        <f t="shared" si="86"/>
        <v>3.4216666666666669</v>
      </c>
      <c r="AM236" s="66">
        <f t="shared" si="87"/>
        <v>1.2998102139368373</v>
      </c>
      <c r="AN236" s="67">
        <f t="shared" si="88"/>
        <v>-0.62012365885918064</v>
      </c>
      <c r="AP236" s="64">
        <v>26898</v>
      </c>
      <c r="AQ236" s="55">
        <v>8</v>
      </c>
      <c r="AR236" s="55">
        <v>235</v>
      </c>
      <c r="AS236" s="66">
        <f t="shared" si="75"/>
        <v>0.42599999999999999</v>
      </c>
      <c r="AT236" s="66">
        <f t="shared" si="76"/>
        <v>0.16277496946911507</v>
      </c>
      <c r="AU236" s="55" t="str">
        <f>IF(OR($AP236&lt;SetUp!$B$97,$AP236&gt;SetUp!$B$98),"Não","Sim")</f>
        <v>Sim</v>
      </c>
      <c r="AV236" s="68">
        <f t="shared" si="77"/>
        <v>0.6526867548832288</v>
      </c>
      <c r="AW236" s="68">
        <f t="shared" si="78"/>
        <v>0.40345380091048227</v>
      </c>
      <c r="AX236" s="68">
        <f t="shared" si="79"/>
        <v>-0.37059040089728107</v>
      </c>
      <c r="AY236" s="68">
        <f t="shared" si="80"/>
        <v>-0.78841237743949666</v>
      </c>
      <c r="AZ236" s="68">
        <f t="shared" si="81"/>
        <v>-0.26322503053088492</v>
      </c>
      <c r="BA236" s="68">
        <f t="shared" si="82"/>
        <v>-0.24923295397274653</v>
      </c>
      <c r="BB236" s="68">
        <f t="shared" si="83"/>
        <v>-0.41782197654221559</v>
      </c>
    </row>
    <row r="237" spans="1:54" x14ac:dyDescent="0.3">
      <c r="A237" s="64">
        <v>26899</v>
      </c>
      <c r="B237" s="57">
        <v>0</v>
      </c>
      <c r="C237" s="57">
        <v>0.40200000000000002</v>
      </c>
      <c r="D237" s="57">
        <v>4.016</v>
      </c>
      <c r="E237" s="57">
        <f t="shared" si="68"/>
        <v>0</v>
      </c>
      <c r="F237" s="57">
        <f t="shared" si="69"/>
        <v>4.016</v>
      </c>
      <c r="G237" s="57">
        <f t="shared" si="70"/>
        <v>0</v>
      </c>
      <c r="H237" s="57">
        <f>IF(Q236&gt;SetUp!$B$56,SetUp!$B$56,Q236)</f>
        <v>9.195819282983041E-11</v>
      </c>
      <c r="I237" s="57">
        <f t="shared" si="84"/>
        <v>0.4956230124368346</v>
      </c>
      <c r="J237" s="57">
        <f>MIN(F237,H237,(1-EXP(-SetUp!$B$52*H237/SetUp!$B$56))*F237)</f>
        <v>5.7703921640950288E-11</v>
      </c>
      <c r="K237" s="57">
        <f t="shared" si="71"/>
        <v>3.4254271188880122E-11</v>
      </c>
      <c r="L237" s="57">
        <f>IF(I237&lt;=0,0,MIN(SetUp!$B$50*I237^SetUp!$B$55,I237))</f>
        <v>6.3525577641548392E-3</v>
      </c>
      <c r="M237" s="57">
        <f t="shared" si="72"/>
        <v>0.48927045467267977</v>
      </c>
      <c r="N237" s="57">
        <f>IF(SetUp!$B$62=0,X237,(B237-E237)*(1-(H237/SetUp!$B$66/SetUp!$B$56)))</f>
        <v>0</v>
      </c>
      <c r="O237" s="57">
        <f>K237*SetUp!$B$65</f>
        <v>0</v>
      </c>
      <c r="P237" s="57">
        <f>MIN(SetUp!$B$54*L237^SetUp!$B$51,L237)</f>
        <v>3.5534279241512924E-3</v>
      </c>
      <c r="Q237" s="57">
        <f t="shared" si="73"/>
        <v>3.4254271188880122E-11</v>
      </c>
      <c r="R237" s="57">
        <f>IF((H237+N237-O237)&gt;SetUp!$B$56,T236+H237+N237-O237-SetUp!$B$56,T236)</f>
        <v>0</v>
      </c>
      <c r="S237" s="57">
        <f>R237*SetUp!$B$65</f>
        <v>0</v>
      </c>
      <c r="T237" s="57">
        <f>IF((R237-S237)&lt;SetUp!$B$53,R237-S237,SetUp!$B$53)</f>
        <v>0</v>
      </c>
      <c r="U237" s="57">
        <f t="shared" si="74"/>
        <v>0.48927045467267977</v>
      </c>
      <c r="V237" s="57">
        <f>(L237-P237)/1000*SetUp!$B$13*1000000/SetUp!$B$48</f>
        <v>0.15920801974781207</v>
      </c>
      <c r="W237" s="57">
        <f t="shared" si="85"/>
        <v>-2.3418766925686896E-17</v>
      </c>
      <c r="X237" s="57">
        <f>MAX((SetUp!$B$56*(1-($H237/SetUp!$B$56)^2)*TANH(($B237-$D237)/SetUp!$B$56))/(1+$H237/SetUp!$B$56*TANH(($B237-$D237)/SetUp!$B$56)),0)</f>
        <v>0</v>
      </c>
      <c r="AK237" s="65">
        <v>206</v>
      </c>
      <c r="AL237" s="66">
        <f t="shared" si="86"/>
        <v>1.6313333333333333</v>
      </c>
      <c r="AM237" s="66">
        <f t="shared" si="87"/>
        <v>1.2203182827558285</v>
      </c>
      <c r="AN237" s="67">
        <f t="shared" si="88"/>
        <v>-0.25195037836790241</v>
      </c>
      <c r="AP237" s="64">
        <v>26899</v>
      </c>
      <c r="AQ237" s="55">
        <v>8</v>
      </c>
      <c r="AR237" s="55">
        <v>236</v>
      </c>
      <c r="AS237" s="66">
        <f t="shared" si="75"/>
        <v>0.40200000000000002</v>
      </c>
      <c r="AT237" s="66">
        <f t="shared" si="76"/>
        <v>0.15920801974781207</v>
      </c>
      <c r="AU237" s="55" t="str">
        <f>IF(OR($AP237&lt;SetUp!$B$97,$AP237&gt;SetUp!$B$98),"Não","Sim")</f>
        <v>Sim</v>
      </c>
      <c r="AV237" s="68">
        <f t="shared" si="77"/>
        <v>0.63403469936589429</v>
      </c>
      <c r="AW237" s="68">
        <f t="shared" si="78"/>
        <v>0.39900879657948907</v>
      </c>
      <c r="AX237" s="68">
        <f t="shared" si="79"/>
        <v>-0.39577394691552992</v>
      </c>
      <c r="AY237" s="68">
        <f t="shared" si="80"/>
        <v>-0.79803505943442321</v>
      </c>
      <c r="AZ237" s="68">
        <f t="shared" si="81"/>
        <v>-0.24279198025218796</v>
      </c>
      <c r="BA237" s="68">
        <f t="shared" si="82"/>
        <v>-0.23502590278640523</v>
      </c>
      <c r="BB237" s="68">
        <f t="shared" si="83"/>
        <v>-0.40226111251889329</v>
      </c>
    </row>
    <row r="238" spans="1:54" x14ac:dyDescent="0.3">
      <c r="A238" s="64">
        <v>26900</v>
      </c>
      <c r="B238" s="57">
        <v>0</v>
      </c>
      <c r="C238" s="57">
        <v>0.379</v>
      </c>
      <c r="D238" s="57">
        <v>4.016</v>
      </c>
      <c r="E238" s="57">
        <f t="shared" si="68"/>
        <v>0</v>
      </c>
      <c r="F238" s="57">
        <f t="shared" si="69"/>
        <v>4.016</v>
      </c>
      <c r="G238" s="57">
        <f t="shared" si="70"/>
        <v>0</v>
      </c>
      <c r="H238" s="57">
        <f>IF(Q237&gt;SetUp!$B$56,SetUp!$B$56,Q237)</f>
        <v>3.4254271188880122E-11</v>
      </c>
      <c r="I238" s="57">
        <f t="shared" si="84"/>
        <v>0.48927045467267977</v>
      </c>
      <c r="J238" s="57">
        <f>MIN(F238,H238,(1-EXP(-SetUp!$B$52*H238/SetUp!$B$56))*F238)</f>
        <v>2.1494733104532317E-11</v>
      </c>
      <c r="K238" s="57">
        <f t="shared" si="71"/>
        <v>1.2759538084347805E-11</v>
      </c>
      <c r="L238" s="57">
        <f>IF(I238&lt;=0,0,MIN(SetUp!$B$50*I238^SetUp!$B$55,I238))</f>
        <v>6.2174337946163784E-3</v>
      </c>
      <c r="M238" s="57">
        <f t="shared" si="72"/>
        <v>0.4830530208780634</v>
      </c>
      <c r="N238" s="57">
        <f>IF(SetUp!$B$62=0,X238,(B238-E238)*(1-(H238/SetUp!$B$66/SetUp!$B$56)))</f>
        <v>0</v>
      </c>
      <c r="O238" s="57">
        <f>K238*SetUp!$B$65</f>
        <v>0</v>
      </c>
      <c r="P238" s="57">
        <f>MIN(SetUp!$B$54*L238^SetUp!$B$51,L238)</f>
        <v>3.4791159709109619E-3</v>
      </c>
      <c r="Q238" s="57">
        <f t="shared" si="73"/>
        <v>1.2759538084347805E-11</v>
      </c>
      <c r="R238" s="57">
        <f>IF((H238+N238-O238)&gt;SetUp!$B$56,T237+H238+N238-O238-SetUp!$B$56,T237)</f>
        <v>0</v>
      </c>
      <c r="S238" s="57">
        <f>R238*SetUp!$B$65</f>
        <v>0</v>
      </c>
      <c r="T238" s="57">
        <f>IF((R238-S238)&lt;SetUp!$B$53,R238-S238,SetUp!$B$53)</f>
        <v>0</v>
      </c>
      <c r="U238" s="57">
        <f t="shared" si="74"/>
        <v>0.4830530208780634</v>
      </c>
      <c r="V238" s="57">
        <f>(L238-P238)/1000*SetUp!$B$13*1000000/SetUp!$B$48</f>
        <v>0.15574917316151554</v>
      </c>
      <c r="W238" s="57">
        <f t="shared" si="85"/>
        <v>0</v>
      </c>
      <c r="X238" s="57">
        <f>MAX((SetUp!$B$56*(1-($H238/SetUp!$B$56)^2)*TANH(($B238-$D238)/SetUp!$B$56))/(1+$H238/SetUp!$B$56*TANH(($B238-$D238)/SetUp!$B$56)),0)</f>
        <v>0</v>
      </c>
      <c r="AK238" s="65">
        <v>207</v>
      </c>
      <c r="AL238" s="66">
        <f t="shared" si="86"/>
        <v>1.1383333333333334</v>
      </c>
      <c r="AM238" s="66">
        <f t="shared" si="87"/>
        <v>1.1478910183048414</v>
      </c>
      <c r="AN238" s="67">
        <f t="shared" si="88"/>
        <v>8.3962093453950181E-3</v>
      </c>
      <c r="AP238" s="64">
        <v>26900</v>
      </c>
      <c r="AQ238" s="55">
        <v>8</v>
      </c>
      <c r="AR238" s="55">
        <v>237</v>
      </c>
      <c r="AS238" s="66">
        <f t="shared" si="75"/>
        <v>0.379</v>
      </c>
      <c r="AT238" s="66">
        <f t="shared" si="76"/>
        <v>0.15574917316151554</v>
      </c>
      <c r="AU238" s="55" t="str">
        <f>IF(OR($AP238&lt;SetUp!$B$97,$AP238&gt;SetUp!$B$98),"Não","Sim")</f>
        <v>Sim</v>
      </c>
      <c r="AV238" s="68">
        <f t="shared" si="77"/>
        <v>0.61562975886485538</v>
      </c>
      <c r="AW238" s="68">
        <f t="shared" si="78"/>
        <v>0.39465069765745447</v>
      </c>
      <c r="AX238" s="68">
        <f t="shared" si="79"/>
        <v>-0.42136079003192767</v>
      </c>
      <c r="AY238" s="68">
        <f t="shared" si="80"/>
        <v>-0.80757425023761709</v>
      </c>
      <c r="AZ238" s="68">
        <f t="shared" si="81"/>
        <v>-0.22325082683848446</v>
      </c>
      <c r="BA238" s="68">
        <f t="shared" si="82"/>
        <v>-0.22097906120740091</v>
      </c>
      <c r="BB238" s="68">
        <f t="shared" si="83"/>
        <v>-0.38621346020568942</v>
      </c>
    </row>
    <row r="239" spans="1:54" x14ac:dyDescent="0.3">
      <c r="A239" s="64">
        <v>26901</v>
      </c>
      <c r="B239" s="57">
        <v>0</v>
      </c>
      <c r="C239" s="57">
        <v>0.379</v>
      </c>
      <c r="D239" s="57">
        <v>4.016</v>
      </c>
      <c r="E239" s="57">
        <f t="shared" si="68"/>
        <v>0</v>
      </c>
      <c r="F239" s="57">
        <f t="shared" si="69"/>
        <v>4.016</v>
      </c>
      <c r="G239" s="57">
        <f t="shared" si="70"/>
        <v>0</v>
      </c>
      <c r="H239" s="57">
        <f>IF(Q238&gt;SetUp!$B$56,SetUp!$B$56,Q238)</f>
        <v>1.2759538084347805E-11</v>
      </c>
      <c r="I239" s="57">
        <f t="shared" si="84"/>
        <v>0.4830530208780634</v>
      </c>
      <c r="J239" s="57">
        <f>MIN(F239,H239,(1-EXP(-SetUp!$B$52*H239/SetUp!$B$56))*F239)</f>
        <v>8.0064079810426853E-12</v>
      </c>
      <c r="K239" s="57">
        <f t="shared" si="71"/>
        <v>4.7531301033051201E-12</v>
      </c>
      <c r="L239" s="57">
        <f>IF(I239&lt;=0,0,MIN(SetUp!$B$50*I239^SetUp!$B$55,I239))</f>
        <v>6.0863116744462311E-3</v>
      </c>
      <c r="M239" s="57">
        <f t="shared" si="72"/>
        <v>0.47696670920361717</v>
      </c>
      <c r="N239" s="57">
        <f>IF(SetUp!$B$62=0,X239,(B239-E239)*(1-(H239/SetUp!$B$66/SetUp!$B$56)))</f>
        <v>0</v>
      </c>
      <c r="O239" s="57">
        <f>K239*SetUp!$B$65</f>
        <v>0</v>
      </c>
      <c r="P239" s="57">
        <f>MIN(SetUp!$B$54*L239^SetUp!$B$51,L239)</f>
        <v>3.4069785829431748E-3</v>
      </c>
      <c r="Q239" s="57">
        <f t="shared" si="73"/>
        <v>4.7531301033051201E-12</v>
      </c>
      <c r="R239" s="57">
        <f>IF((H239+N239-O239)&gt;SetUp!$B$56,T238+H239+N239-O239-SetUp!$B$56,T238)</f>
        <v>0</v>
      </c>
      <c r="S239" s="57">
        <f>R239*SetUp!$B$65</f>
        <v>0</v>
      </c>
      <c r="T239" s="57">
        <f>IF((R239-S239)&lt;SetUp!$B$53,R239-S239,SetUp!$B$53)</f>
        <v>0</v>
      </c>
      <c r="U239" s="57">
        <f t="shared" si="74"/>
        <v>0.47696670920361717</v>
      </c>
      <c r="V239" s="57">
        <f>(L239-P239)/1000*SetUp!$B$13*1000000/SetUp!$B$48</f>
        <v>0.15239425826079026</v>
      </c>
      <c r="W239" s="57">
        <f t="shared" si="85"/>
        <v>3.3827107781547738E-17</v>
      </c>
      <c r="X239" s="57">
        <f>MAX((SetUp!$B$56*(1-($H239/SetUp!$B$56)^2)*TANH(($B239-$D239)/SetUp!$B$56))/(1+$H239/SetUp!$B$56*TANH(($B239-$D239)/SetUp!$B$56)),0)</f>
        <v>0</v>
      </c>
      <c r="AK239" s="65">
        <v>208</v>
      </c>
      <c r="AL239" s="66">
        <f t="shared" si="86"/>
        <v>1.2503333333333333</v>
      </c>
      <c r="AM239" s="66">
        <f t="shared" si="87"/>
        <v>1.0817085278373175</v>
      </c>
      <c r="AN239" s="67">
        <f t="shared" si="88"/>
        <v>-0.13486388069529387</v>
      </c>
      <c r="AP239" s="64">
        <v>26901</v>
      </c>
      <c r="AQ239" s="55">
        <v>8</v>
      </c>
      <c r="AR239" s="55">
        <v>238</v>
      </c>
      <c r="AS239" s="66">
        <f t="shared" si="75"/>
        <v>0.379</v>
      </c>
      <c r="AT239" s="66">
        <f t="shared" si="76"/>
        <v>0.15239425826079026</v>
      </c>
      <c r="AU239" s="55" t="str">
        <f>IF(OR($AP239&lt;SetUp!$B$97,$AP239&gt;SetUp!$B$98),"Não","Sim")</f>
        <v>Sim</v>
      </c>
      <c r="AV239" s="68">
        <f t="shared" si="77"/>
        <v>0.61562975886485538</v>
      </c>
      <c r="AW239" s="68">
        <f t="shared" si="78"/>
        <v>0.39037707189432919</v>
      </c>
      <c r="AX239" s="68">
        <f t="shared" si="79"/>
        <v>-0.42136079003192767</v>
      </c>
      <c r="AY239" s="68">
        <f t="shared" si="80"/>
        <v>-0.81703139554648629</v>
      </c>
      <c r="AZ239" s="68">
        <f t="shared" si="81"/>
        <v>-0.22660574173920975</v>
      </c>
      <c r="BA239" s="68">
        <f t="shared" si="82"/>
        <v>-0.22525268697052619</v>
      </c>
      <c r="BB239" s="68">
        <f t="shared" si="83"/>
        <v>-0.39567060551455863</v>
      </c>
    </row>
    <row r="240" spans="1:54" x14ac:dyDescent="0.3">
      <c r="A240" s="64">
        <v>26902</v>
      </c>
      <c r="B240" s="57">
        <v>0</v>
      </c>
      <c r="C240" s="57">
        <v>0.35699999999999998</v>
      </c>
      <c r="D240" s="57">
        <v>4.016</v>
      </c>
      <c r="E240" s="57">
        <f t="shared" si="68"/>
        <v>0</v>
      </c>
      <c r="F240" s="57">
        <f t="shared" si="69"/>
        <v>4.016</v>
      </c>
      <c r="G240" s="57">
        <f t="shared" si="70"/>
        <v>0</v>
      </c>
      <c r="H240" s="57">
        <f>IF(Q239&gt;SetUp!$B$56,SetUp!$B$56,Q239)</f>
        <v>4.7531301033051201E-12</v>
      </c>
      <c r="I240" s="57">
        <f t="shared" si="84"/>
        <v>0.47696670920361717</v>
      </c>
      <c r="J240" s="57">
        <f>MIN(F240,H240,(1-EXP(-SetUp!$B$52*H240/SetUp!$B$56))*F240)</f>
        <v>2.9823947755858173E-12</v>
      </c>
      <c r="K240" s="57">
        <f t="shared" si="71"/>
        <v>1.7707353277193029E-12</v>
      </c>
      <c r="L240" s="57">
        <f>IF(I240&lt;=0,0,MIN(SetUp!$B$50*I240^SetUp!$B$55,I240))</f>
        <v>5.9590399531178955E-3</v>
      </c>
      <c r="M240" s="57">
        <f t="shared" si="72"/>
        <v>0.47100766925049925</v>
      </c>
      <c r="N240" s="57">
        <f>IF(SetUp!$B$62=0,X240,(B240-E240)*(1-(H240/SetUp!$B$66/SetUp!$B$56)))</f>
        <v>0</v>
      </c>
      <c r="O240" s="57">
        <f>K240*SetUp!$B$65</f>
        <v>0</v>
      </c>
      <c r="P240" s="57">
        <f>MIN(SetUp!$B$54*L240^SetUp!$B$51,L240)</f>
        <v>3.336934221754195E-3</v>
      </c>
      <c r="Q240" s="57">
        <f t="shared" si="73"/>
        <v>1.7707353277193029E-12</v>
      </c>
      <c r="R240" s="57">
        <f>IF((H240+N240-O240)&gt;SetUp!$B$56,T239+H240+N240-O240-SetUp!$B$56,T239)</f>
        <v>0</v>
      </c>
      <c r="S240" s="57">
        <f>R240*SetUp!$B$65</f>
        <v>0</v>
      </c>
      <c r="T240" s="57">
        <f>IF((R240-S240)&lt;SetUp!$B$53,R240-S240,SetUp!$B$53)</f>
        <v>0</v>
      </c>
      <c r="U240" s="57">
        <f t="shared" si="74"/>
        <v>0.47100766925049925</v>
      </c>
      <c r="V240" s="57">
        <f>(L240-P240)/1000*SetUp!$B$13*1000000/SetUp!$B$48</f>
        <v>0.14913929861119779</v>
      </c>
      <c r="W240" s="57">
        <f t="shared" si="85"/>
        <v>-1.9081958235744878E-17</v>
      </c>
      <c r="X240" s="57">
        <f>MAX((SetUp!$B$56*(1-($H240/SetUp!$B$56)^2)*TANH(($B240-$D240)/SetUp!$B$56))/(1+$H240/SetUp!$B$56*TANH(($B240-$D240)/SetUp!$B$56)),0)</f>
        <v>0</v>
      </c>
      <c r="AK240" s="65">
        <v>209</v>
      </c>
      <c r="AL240" s="66">
        <f t="shared" si="86"/>
        <v>1.3443333333333332</v>
      </c>
      <c r="AM240" s="66">
        <f t="shared" si="87"/>
        <v>1.0210750860338529</v>
      </c>
      <c r="AN240" s="67">
        <f t="shared" si="88"/>
        <v>-0.24045989137080112</v>
      </c>
      <c r="AP240" s="64">
        <v>26902</v>
      </c>
      <c r="AQ240" s="55">
        <v>8</v>
      </c>
      <c r="AR240" s="55">
        <v>239</v>
      </c>
      <c r="AS240" s="66">
        <f t="shared" si="75"/>
        <v>0.35699999999999998</v>
      </c>
      <c r="AT240" s="66">
        <f t="shared" si="76"/>
        <v>0.14913929861119779</v>
      </c>
      <c r="AU240" s="55" t="str">
        <f>IF(OR($AP240&lt;SetUp!$B$97,$AP240&gt;SetUp!$B$98),"Não","Sim")</f>
        <v>Sim</v>
      </c>
      <c r="AV240" s="68">
        <f t="shared" si="77"/>
        <v>0.59749476985158623</v>
      </c>
      <c r="AW240" s="68">
        <f t="shared" si="78"/>
        <v>0.3861855753536087</v>
      </c>
      <c r="AX240" s="68">
        <f t="shared" si="79"/>
        <v>-0.44733178388780681</v>
      </c>
      <c r="AY240" s="68">
        <f t="shared" si="80"/>
        <v>-0.82640790368872741</v>
      </c>
      <c r="AZ240" s="68">
        <f t="shared" si="81"/>
        <v>-0.20786070138880219</v>
      </c>
      <c r="BA240" s="68">
        <f t="shared" si="82"/>
        <v>-0.21130919449797753</v>
      </c>
      <c r="BB240" s="68">
        <f t="shared" si="83"/>
        <v>-0.3790761198009206</v>
      </c>
    </row>
    <row r="241" spans="1:54" x14ac:dyDescent="0.3">
      <c r="A241" s="64">
        <v>26903</v>
      </c>
      <c r="B241" s="57">
        <v>0.13200000000000001</v>
      </c>
      <c r="C241" s="57">
        <v>0.35699999999999998</v>
      </c>
      <c r="D241" s="57">
        <v>4.016</v>
      </c>
      <c r="E241" s="57">
        <f t="shared" si="68"/>
        <v>0.13200000000000001</v>
      </c>
      <c r="F241" s="57">
        <f t="shared" si="69"/>
        <v>3.8839999999999999</v>
      </c>
      <c r="G241" s="57">
        <f t="shared" si="70"/>
        <v>0</v>
      </c>
      <c r="H241" s="57">
        <f>IF(Q240&gt;SetUp!$B$56,SetUp!$B$56,Q240)</f>
        <v>1.7707353277193029E-12</v>
      </c>
      <c r="I241" s="57">
        <f t="shared" si="84"/>
        <v>0.47100766925049925</v>
      </c>
      <c r="J241" s="57">
        <f>MIN(F241,H241,(1-EXP(-SetUp!$B$52*H241/SetUp!$B$56))*F241)</f>
        <v>1.0745768719289117E-12</v>
      </c>
      <c r="K241" s="57">
        <f t="shared" si="71"/>
        <v>6.9615845579039116E-13</v>
      </c>
      <c r="L241" s="57">
        <f>IF(I241&lt;=0,0,MIN(SetUp!$B$50*I241^SetUp!$B$55,I241))</f>
        <v>5.8354741399515055E-3</v>
      </c>
      <c r="M241" s="57">
        <f t="shared" si="72"/>
        <v>0.46517219511054775</v>
      </c>
      <c r="N241" s="57">
        <f>IF(SetUp!$B$62=0,X241,(B241-E241)*(1-(H241/SetUp!$B$66/SetUp!$B$56)))</f>
        <v>0</v>
      </c>
      <c r="O241" s="57">
        <f>K241*SetUp!$B$65</f>
        <v>0</v>
      </c>
      <c r="P241" s="57">
        <f>MIN(SetUp!$B$54*L241^SetUp!$B$51,L241)</f>
        <v>3.2689050678859919E-3</v>
      </c>
      <c r="Q241" s="57">
        <f t="shared" si="73"/>
        <v>6.9615845579039116E-13</v>
      </c>
      <c r="R241" s="57">
        <f>IF((H241+N241-O241)&gt;SetUp!$B$56,T240+H241+N241-O241-SetUp!$B$56,T240)</f>
        <v>0</v>
      </c>
      <c r="S241" s="57">
        <f>R241*SetUp!$B$65</f>
        <v>0</v>
      </c>
      <c r="T241" s="57">
        <f>IF((R241-S241)&lt;SetUp!$B$53,R241-S241,SetUp!$B$53)</f>
        <v>0</v>
      </c>
      <c r="U241" s="57">
        <f t="shared" si="74"/>
        <v>0.46517219511054775</v>
      </c>
      <c r="V241" s="57">
        <f>(L241-P241)/1000*SetUp!$B$13*1000000/SetUp!$B$48</f>
        <v>0.14598050210811667</v>
      </c>
      <c r="W241" s="57">
        <f t="shared" si="85"/>
        <v>0</v>
      </c>
      <c r="X241" s="57">
        <f>MAX((SetUp!$B$56*(1-($H241/SetUp!$B$56)^2)*TANH(($B241-$D241)/SetUp!$B$56))/(1+$H241/SetUp!$B$56*TANH(($B241-$D241)/SetUp!$B$56)),0)</f>
        <v>0</v>
      </c>
      <c r="AK241" s="65">
        <v>210</v>
      </c>
      <c r="AL241" s="66">
        <f t="shared" si="86"/>
        <v>1.1013333333333335</v>
      </c>
      <c r="AM241" s="66">
        <f t="shared" si="87"/>
        <v>0.96538637406799221</v>
      </c>
      <c r="AN241" s="67">
        <f t="shared" si="88"/>
        <v>-0.12343852233535829</v>
      </c>
      <c r="AP241" s="64">
        <v>26903</v>
      </c>
      <c r="AQ241" s="55">
        <v>8</v>
      </c>
      <c r="AR241" s="55">
        <v>240</v>
      </c>
      <c r="AS241" s="66">
        <f t="shared" si="75"/>
        <v>0.35699999999999998</v>
      </c>
      <c r="AT241" s="66">
        <f t="shared" si="76"/>
        <v>0.14598050210811667</v>
      </c>
      <c r="AU241" s="55" t="str">
        <f>IF(OR($AP241&lt;SetUp!$B$97,$AP241&gt;SetUp!$B$98),"Não","Sim")</f>
        <v>Sim</v>
      </c>
      <c r="AV241" s="68">
        <f t="shared" si="77"/>
        <v>0.59749476985158623</v>
      </c>
      <c r="AW241" s="68">
        <f t="shared" si="78"/>
        <v>0.38207394848133347</v>
      </c>
      <c r="AX241" s="68">
        <f t="shared" si="79"/>
        <v>-0.44733178388780681</v>
      </c>
      <c r="AY241" s="68">
        <f t="shared" si="80"/>
        <v>-0.83570514690276376</v>
      </c>
      <c r="AZ241" s="68">
        <f t="shared" si="81"/>
        <v>-0.21101949789188332</v>
      </c>
      <c r="BA241" s="68">
        <f t="shared" si="82"/>
        <v>-0.21542082137025276</v>
      </c>
      <c r="BB241" s="68">
        <f t="shared" si="83"/>
        <v>-0.38837336301495695</v>
      </c>
    </row>
    <row r="242" spans="1:54" x14ac:dyDescent="0.3">
      <c r="A242" s="64">
        <v>26904</v>
      </c>
      <c r="B242" s="57">
        <v>0</v>
      </c>
      <c r="C242" s="57">
        <v>0.33600000000000002</v>
      </c>
      <c r="D242" s="57">
        <v>4.016</v>
      </c>
      <c r="E242" s="57">
        <f t="shared" si="68"/>
        <v>0</v>
      </c>
      <c r="F242" s="57">
        <f t="shared" si="69"/>
        <v>4.016</v>
      </c>
      <c r="G242" s="57">
        <f t="shared" si="70"/>
        <v>0</v>
      </c>
      <c r="H242" s="57">
        <f>IF(Q241&gt;SetUp!$B$56,SetUp!$B$56,Q241)</f>
        <v>6.9615845579039116E-13</v>
      </c>
      <c r="I242" s="57">
        <f t="shared" si="84"/>
        <v>0.46517219511054775</v>
      </c>
      <c r="J242" s="57">
        <f>MIN(F242,H242,(1-EXP(-SetUp!$B$52*H242/SetUp!$B$56))*F242)</f>
        <v>4.3694825535567359E-13</v>
      </c>
      <c r="K242" s="57">
        <f t="shared" si="71"/>
        <v>2.5921020043471757E-13</v>
      </c>
      <c r="L242" s="57">
        <f>IF(I242&lt;=0,0,MIN(SetUp!$B$50*I242^SetUp!$B$55,I242))</f>
        <v>5.715476328675027E-3</v>
      </c>
      <c r="M242" s="57">
        <f t="shared" si="72"/>
        <v>0.45945671878187272</v>
      </c>
      <c r="N242" s="57">
        <f>IF(SetUp!$B$62=0,X242,(B242-E242)*(1-(H242/SetUp!$B$66/SetUp!$B$56)))</f>
        <v>0</v>
      </c>
      <c r="O242" s="57">
        <f>K242*SetUp!$B$65</f>
        <v>0</v>
      </c>
      <c r="P242" s="57">
        <f>MIN(SetUp!$B$54*L242^SetUp!$B$51,L242)</f>
        <v>3.2028168215586035E-3</v>
      </c>
      <c r="Q242" s="57">
        <f t="shared" si="73"/>
        <v>2.5921020043471757E-13</v>
      </c>
      <c r="R242" s="57">
        <f>IF((H242+N242-O242)&gt;SetUp!$B$56,T241+H242+N242-O242-SetUp!$B$56,T241)</f>
        <v>0</v>
      </c>
      <c r="S242" s="57">
        <f>R242*SetUp!$B$65</f>
        <v>0</v>
      </c>
      <c r="T242" s="57">
        <f>IF((R242-S242)&lt;SetUp!$B$53,R242-S242,SetUp!$B$53)</f>
        <v>0</v>
      </c>
      <c r="U242" s="57">
        <f t="shared" si="74"/>
        <v>0.45945671878187272</v>
      </c>
      <c r="V242" s="57">
        <f>(L242-P242)/1000*SetUp!$B$13*1000000/SetUp!$B$48</f>
        <v>0.14291425096165331</v>
      </c>
      <c r="W242" s="57">
        <f t="shared" si="85"/>
        <v>1.8214596497756474E-17</v>
      </c>
      <c r="X242" s="57">
        <f>MAX((SetUp!$B$56*(1-($H242/SetUp!$B$56)^2)*TANH(($B242-$D242)/SetUp!$B$56))/(1+$H242/SetUp!$B$56*TANH(($B242-$D242)/SetUp!$B$56)),0)</f>
        <v>0</v>
      </c>
      <c r="AK242" s="65">
        <v>211</v>
      </c>
      <c r="AL242" s="66">
        <f t="shared" si="86"/>
        <v>1.0113333333333332</v>
      </c>
      <c r="AM242" s="66">
        <f t="shared" si="87"/>
        <v>0.91411806052097344</v>
      </c>
      <c r="AN242" s="67">
        <f t="shared" si="88"/>
        <v>-9.6125846551443406E-2</v>
      </c>
      <c r="AP242" s="64">
        <v>26904</v>
      </c>
      <c r="AQ242" s="55">
        <v>8</v>
      </c>
      <c r="AR242" s="55">
        <v>241</v>
      </c>
      <c r="AS242" s="66">
        <f t="shared" si="75"/>
        <v>0.33600000000000002</v>
      </c>
      <c r="AT242" s="66">
        <f t="shared" si="76"/>
        <v>0.14291425096165331</v>
      </c>
      <c r="AU242" s="55" t="str">
        <f>IF(OR($AP242&lt;SetUp!$B$97,$AP242&gt;SetUp!$B$98),"Não","Sim")</f>
        <v>Sim</v>
      </c>
      <c r="AV242" s="68">
        <f t="shared" si="77"/>
        <v>0.57965506984757753</v>
      </c>
      <c r="AW242" s="68">
        <f t="shared" si="78"/>
        <v>0.37804001238182883</v>
      </c>
      <c r="AX242" s="68">
        <f t="shared" si="79"/>
        <v>-0.4736607226101559</v>
      </c>
      <c r="AY242" s="68">
        <f t="shared" si="80"/>
        <v>-0.84492446256369702</v>
      </c>
      <c r="AZ242" s="68">
        <f t="shared" si="81"/>
        <v>-0.19308574903834672</v>
      </c>
      <c r="BA242" s="68">
        <f t="shared" si="82"/>
        <v>-0.2016150574657487</v>
      </c>
      <c r="BB242" s="68">
        <f t="shared" si="83"/>
        <v>-0.37126373995354112</v>
      </c>
    </row>
    <row r="243" spans="1:54" x14ac:dyDescent="0.3">
      <c r="A243" s="64">
        <v>26905</v>
      </c>
      <c r="B243" s="57">
        <v>0</v>
      </c>
      <c r="C243" s="57">
        <v>0</v>
      </c>
      <c r="D243" s="57">
        <v>4.016</v>
      </c>
      <c r="E243" s="57">
        <f t="shared" si="68"/>
        <v>0</v>
      </c>
      <c r="F243" s="57">
        <f t="shared" si="69"/>
        <v>4.016</v>
      </c>
      <c r="G243" s="57">
        <f t="shared" si="70"/>
        <v>0</v>
      </c>
      <c r="H243" s="57">
        <f>IF(Q242&gt;SetUp!$B$56,SetUp!$B$56,Q242)</f>
        <v>2.5921020043471757E-13</v>
      </c>
      <c r="I243" s="57">
        <f t="shared" si="84"/>
        <v>0.45945671878187272</v>
      </c>
      <c r="J243" s="57">
        <f>MIN(F243,H243,(1-EXP(-SetUp!$B$52*H243/SetUp!$B$56))*F243)</f>
        <v>1.6274093184165394E-13</v>
      </c>
      <c r="K243" s="57">
        <f t="shared" si="71"/>
        <v>9.6469268593063632E-14</v>
      </c>
      <c r="L243" s="57">
        <f>IF(I243&lt;=0,0,MIN(SetUp!$B$50*I243^SetUp!$B$55,I243))</f>
        <v>5.5989148451921879E-3</v>
      </c>
      <c r="M243" s="57">
        <f t="shared" si="72"/>
        <v>0.45385780393668052</v>
      </c>
      <c r="N243" s="57">
        <f>IF(SetUp!$B$62=0,X243,(B243-E243)*(1-(H243/SetUp!$B$66/SetUp!$B$56)))</f>
        <v>0</v>
      </c>
      <c r="O243" s="57">
        <f>K243*SetUp!$B$65</f>
        <v>0</v>
      </c>
      <c r="P243" s="57">
        <f>MIN(SetUp!$B$54*L243^SetUp!$B$51,L243)</f>
        <v>3.1385985155686631E-3</v>
      </c>
      <c r="Q243" s="57">
        <f t="shared" si="73"/>
        <v>9.6469268593063632E-14</v>
      </c>
      <c r="R243" s="57">
        <f>IF((H243+N243-O243)&gt;SetUp!$B$56,T242+H243+N243-O243-SetUp!$B$56,T242)</f>
        <v>0</v>
      </c>
      <c r="S243" s="57">
        <f>R243*SetUp!$B$65</f>
        <v>0</v>
      </c>
      <c r="T243" s="57">
        <f>IF((R243-S243)&lt;SetUp!$B$53,R243-S243,SetUp!$B$53)</f>
        <v>0</v>
      </c>
      <c r="U243" s="57">
        <f t="shared" si="74"/>
        <v>0.45385780393668052</v>
      </c>
      <c r="V243" s="57">
        <f>(L243-P243)/1000*SetUp!$B$13*1000000/SetUp!$B$48</f>
        <v>0.13993709230439641</v>
      </c>
      <c r="W243" s="57">
        <f t="shared" si="85"/>
        <v>-3.3827107781547738E-17</v>
      </c>
      <c r="X243" s="57">
        <f>MAX((SetUp!$B$56*(1-($H243/SetUp!$B$56)^2)*TANH(($B243-$D243)/SetUp!$B$56))/(1+$H243/SetUp!$B$56*TANH(($B243-$D243)/SetUp!$B$56)),0)</f>
        <v>0</v>
      </c>
      <c r="AK243" s="65">
        <v>212</v>
      </c>
      <c r="AL243" s="66">
        <f t="shared" si="86"/>
        <v>1.0113333333333332</v>
      </c>
      <c r="AM243" s="66">
        <f t="shared" si="87"/>
        <v>0.8668134583109911</v>
      </c>
      <c r="AN243" s="67">
        <f t="shared" si="88"/>
        <v>-0.14290033785992959</v>
      </c>
      <c r="AP243" s="64">
        <v>26905</v>
      </c>
      <c r="AQ243" s="55">
        <v>8</v>
      </c>
      <c r="AR243" s="55">
        <v>242</v>
      </c>
      <c r="AS243" s="66">
        <f t="shared" si="75"/>
        <v>0</v>
      </c>
      <c r="AT243" s="66">
        <f t="shared" si="76"/>
        <v>0.13993709230439641</v>
      </c>
      <c r="AU243" s="55" t="str">
        <f>IF(OR($AP243&lt;SetUp!$B$97,$AP243&gt;SetUp!$B$98),"Não","Sim")</f>
        <v>Sim</v>
      </c>
      <c r="AV243" s="68">
        <f t="shared" si="77"/>
        <v>0</v>
      </c>
      <c r="AW243" s="68">
        <f t="shared" si="78"/>
        <v>0.37408166528767006</v>
      </c>
      <c r="AX243" s="68">
        <f t="shared" si="79"/>
        <v>0</v>
      </c>
      <c r="AY243" s="68">
        <f t="shared" si="80"/>
        <v>-0.85406715435752956</v>
      </c>
      <c r="AZ243" s="68">
        <f t="shared" si="81"/>
        <v>0.13993709230439641</v>
      </c>
      <c r="BA243" s="68">
        <f t="shared" si="82"/>
        <v>0.37408166528767006</v>
      </c>
      <c r="BB243" s="68">
        <f t="shared" si="83"/>
        <v>-0.85406715435752956</v>
      </c>
    </row>
    <row r="244" spans="1:54" x14ac:dyDescent="0.3">
      <c r="A244" s="64">
        <v>26906</v>
      </c>
      <c r="B244" s="57">
        <v>0</v>
      </c>
      <c r="C244" s="57">
        <v>0</v>
      </c>
      <c r="D244" s="57">
        <v>4.016</v>
      </c>
      <c r="E244" s="57">
        <f t="shared" si="68"/>
        <v>0</v>
      </c>
      <c r="F244" s="57">
        <f t="shared" si="69"/>
        <v>4.016</v>
      </c>
      <c r="G244" s="57">
        <f t="shared" si="70"/>
        <v>0</v>
      </c>
      <c r="H244" s="57">
        <f>IF(Q243&gt;SetUp!$B$56,SetUp!$B$56,Q243)</f>
        <v>9.6469268593063632E-14</v>
      </c>
      <c r="I244" s="57">
        <f t="shared" si="84"/>
        <v>0.45385780393668052</v>
      </c>
      <c r="J244" s="57">
        <f>MIN(F244,H244,(1-EXP(-SetUp!$B$52*H244/SetUp!$B$56))*F244)</f>
        <v>6.0637717069766955E-14</v>
      </c>
      <c r="K244" s="57">
        <f t="shared" si="71"/>
        <v>3.5831551523296677E-14</v>
      </c>
      <c r="L244" s="57">
        <f>IF(I244&lt;=0,0,MIN(SetUp!$B$50*I244^SetUp!$B$55,I244))</f>
        <v>5.4856639169428047E-3</v>
      </c>
      <c r="M244" s="57">
        <f t="shared" si="72"/>
        <v>0.44837214001973769</v>
      </c>
      <c r="N244" s="57">
        <f>IF(SetUp!$B$62=0,X244,(B244-E244)*(1-(H244/SetUp!$B$66/SetUp!$B$56)))</f>
        <v>0</v>
      </c>
      <c r="O244" s="57">
        <f>K244*SetUp!$B$65</f>
        <v>0</v>
      </c>
      <c r="P244" s="57">
        <f>MIN(SetUp!$B$54*L244^SetUp!$B$51,L244)</f>
        <v>3.076182339595539E-3</v>
      </c>
      <c r="Q244" s="57">
        <f t="shared" si="73"/>
        <v>3.5831551523296677E-14</v>
      </c>
      <c r="R244" s="57">
        <f>IF((H244+N244-O244)&gt;SetUp!$B$56,T243+H244+N244-O244-SetUp!$B$56,T243)</f>
        <v>0</v>
      </c>
      <c r="S244" s="57">
        <f>R244*SetUp!$B$65</f>
        <v>0</v>
      </c>
      <c r="T244" s="57">
        <f>IF((R244-S244)&lt;SetUp!$B$53,R244-S244,SetUp!$B$53)</f>
        <v>0</v>
      </c>
      <c r="U244" s="57">
        <f t="shared" si="74"/>
        <v>0.44837214001973769</v>
      </c>
      <c r="V244" s="57">
        <f>(L244-P244)/1000*SetUp!$B$13*1000000/SetUp!$B$48</f>
        <v>0.1370457293784581</v>
      </c>
      <c r="W244" s="57">
        <f t="shared" si="85"/>
        <v>-5.9847959921199845E-17</v>
      </c>
      <c r="X244" s="57">
        <f>MAX((SetUp!$B$56*(1-($H244/SetUp!$B$56)^2)*TANH(($B244-$D244)/SetUp!$B$56))/(1+$H244/SetUp!$B$56*TANH(($B244-$D244)/SetUp!$B$56)),0)</f>
        <v>0</v>
      </c>
      <c r="AK244" s="65">
        <v>213</v>
      </c>
      <c r="AL244" s="66">
        <f t="shared" si="86"/>
        <v>0.95233333333333337</v>
      </c>
      <c r="AM244" s="66">
        <f t="shared" si="87"/>
        <v>0.82307334150226719</v>
      </c>
      <c r="AN244" s="67">
        <f t="shared" si="88"/>
        <v>-0.13572977791151505</v>
      </c>
      <c r="AP244" s="64">
        <v>26906</v>
      </c>
      <c r="AQ244" s="55">
        <v>8</v>
      </c>
      <c r="AR244" s="55">
        <v>243</v>
      </c>
      <c r="AS244" s="66">
        <f t="shared" si="75"/>
        <v>0</v>
      </c>
      <c r="AT244" s="66">
        <f t="shared" si="76"/>
        <v>0.1370457293784581</v>
      </c>
      <c r="AU244" s="55" t="str">
        <f>IF(OR($AP244&lt;SetUp!$B$97,$AP244&gt;SetUp!$B$98),"Não","Sim")</f>
        <v>Sim</v>
      </c>
      <c r="AV244" s="68">
        <f t="shared" si="77"/>
        <v>0</v>
      </c>
      <c r="AW244" s="68">
        <f t="shared" si="78"/>
        <v>0.37019687921220795</v>
      </c>
      <c r="AX244" s="68">
        <f t="shared" si="79"/>
        <v>0</v>
      </c>
      <c r="AY244" s="68">
        <f t="shared" si="80"/>
        <v>-0.86313449340626214</v>
      </c>
      <c r="AZ244" s="68">
        <f t="shared" si="81"/>
        <v>0.1370457293784581</v>
      </c>
      <c r="BA244" s="68">
        <f t="shared" si="82"/>
        <v>0.37019687921220795</v>
      </c>
      <c r="BB244" s="68">
        <f t="shared" si="83"/>
        <v>-0.86313449340626214</v>
      </c>
    </row>
    <row r="245" spans="1:54" x14ac:dyDescent="0.3">
      <c r="A245" s="64">
        <v>26907</v>
      </c>
      <c r="B245" s="57">
        <v>0</v>
      </c>
      <c r="C245" s="57">
        <v>0</v>
      </c>
      <c r="D245" s="57">
        <v>4.016</v>
      </c>
      <c r="E245" s="57">
        <f t="shared" si="68"/>
        <v>0</v>
      </c>
      <c r="F245" s="57">
        <f t="shared" si="69"/>
        <v>4.016</v>
      </c>
      <c r="G245" s="57">
        <f t="shared" si="70"/>
        <v>0</v>
      </c>
      <c r="H245" s="57">
        <f>IF(Q244&gt;SetUp!$B$56,SetUp!$B$56,Q244)</f>
        <v>3.5831551523296677E-14</v>
      </c>
      <c r="I245" s="57">
        <f t="shared" si="84"/>
        <v>0.44837214001973769</v>
      </c>
      <c r="J245" s="57">
        <f>MIN(F245,H245,(1-EXP(-SetUp!$B$52*H245/SetUp!$B$56))*F245)</f>
        <v>2.2293278334473145E-14</v>
      </c>
      <c r="K245" s="57">
        <f t="shared" si="71"/>
        <v>1.3538273188823532E-14</v>
      </c>
      <c r="L245" s="57">
        <f>IF(I245&lt;=0,0,MIN(SetUp!$B$50*I245^SetUp!$B$55,I245))</f>
        <v>5.3756033623658731E-3</v>
      </c>
      <c r="M245" s="57">
        <f t="shared" si="72"/>
        <v>0.44299653665737182</v>
      </c>
      <c r="N245" s="57">
        <f>IF(SetUp!$B$62=0,X245,(B245-E245)*(1-(H245/SetUp!$B$66/SetUp!$B$56)))</f>
        <v>0</v>
      </c>
      <c r="O245" s="57">
        <f>K245*SetUp!$B$65</f>
        <v>0</v>
      </c>
      <c r="P245" s="57">
        <f>MIN(SetUp!$B$54*L245^SetUp!$B$51,L245)</f>
        <v>3.0155034751318311E-3</v>
      </c>
      <c r="Q245" s="57">
        <f t="shared" si="73"/>
        <v>1.3538273188823532E-14</v>
      </c>
      <c r="R245" s="57">
        <f>IF((H245+N245-O245)&gt;SetUp!$B$56,T244+H245+N245-O245-SetUp!$B$56,T244)</f>
        <v>0</v>
      </c>
      <c r="S245" s="57">
        <f>R245*SetUp!$B$65</f>
        <v>0</v>
      </c>
      <c r="T245" s="57">
        <f>IF((R245-S245)&lt;SetUp!$B$53,R245-S245,SetUp!$B$53)</f>
        <v>0</v>
      </c>
      <c r="U245" s="57">
        <f t="shared" si="74"/>
        <v>0.44299653665737182</v>
      </c>
      <c r="V245" s="57">
        <f>(L245-P245)/1000*SetUp!$B$13*1000000/SetUp!$B$48</f>
        <v>0.13423701326162499</v>
      </c>
      <c r="W245" s="57">
        <f t="shared" si="85"/>
        <v>3.9898639947466563E-17</v>
      </c>
      <c r="X245" s="57">
        <f>MAX((SetUp!$B$56*(1-($H245/SetUp!$B$56)^2)*TANH(($B245-$D245)/SetUp!$B$56))/(1+$H245/SetUp!$B$56*TANH(($B245-$D245)/SetUp!$B$56)),0)</f>
        <v>0</v>
      </c>
      <c r="AK245" s="65">
        <v>214</v>
      </c>
      <c r="AL245" s="66">
        <f t="shared" si="86"/>
        <v>0.95766666666666678</v>
      </c>
      <c r="AM245" s="66">
        <f t="shared" si="87"/>
        <v>0.78254750173501975</v>
      </c>
      <c r="AN245" s="67">
        <f t="shared" si="88"/>
        <v>-0.18286024879740376</v>
      </c>
      <c r="AP245" s="64">
        <v>26907</v>
      </c>
      <c r="AQ245" s="55">
        <v>8</v>
      </c>
      <c r="AR245" s="55">
        <v>244</v>
      </c>
      <c r="AS245" s="66">
        <f t="shared" si="75"/>
        <v>0</v>
      </c>
      <c r="AT245" s="66">
        <f t="shared" si="76"/>
        <v>0.13423701326162499</v>
      </c>
      <c r="AU245" s="55" t="str">
        <f>IF(OR($AP245&lt;SetUp!$B$97,$AP245&gt;SetUp!$B$98),"Não","Sim")</f>
        <v>Sim</v>
      </c>
      <c r="AV245" s="68">
        <f t="shared" si="77"/>
        <v>0</v>
      </c>
      <c r="AW245" s="68">
        <f t="shared" si="78"/>
        <v>0.36638369677378518</v>
      </c>
      <c r="AX245" s="68">
        <f t="shared" si="79"/>
        <v>0</v>
      </c>
      <c r="AY245" s="68">
        <f t="shared" si="80"/>
        <v>-0.87212771934631494</v>
      </c>
      <c r="AZ245" s="68">
        <f t="shared" si="81"/>
        <v>0.13423701326162499</v>
      </c>
      <c r="BA245" s="68">
        <f t="shared" si="82"/>
        <v>0.36638369677378518</v>
      </c>
      <c r="BB245" s="68">
        <f t="shared" si="83"/>
        <v>-0.87212771934631494</v>
      </c>
    </row>
    <row r="246" spans="1:54" x14ac:dyDescent="0.3">
      <c r="A246" s="64">
        <v>26908</v>
      </c>
      <c r="B246" s="57">
        <v>0</v>
      </c>
      <c r="C246" s="57"/>
      <c r="D246" s="57">
        <v>4.7469999999999999</v>
      </c>
      <c r="E246" s="57">
        <f t="shared" si="68"/>
        <v>0</v>
      </c>
      <c r="F246" s="57">
        <f t="shared" si="69"/>
        <v>4.7469999999999999</v>
      </c>
      <c r="G246" s="57">
        <f t="shared" si="70"/>
        <v>0</v>
      </c>
      <c r="H246" s="57">
        <f>IF(Q245&gt;SetUp!$B$56,SetUp!$B$56,Q245)</f>
        <v>1.3538273188823532E-14</v>
      </c>
      <c r="I246" s="57">
        <f t="shared" si="84"/>
        <v>0.44299653665737182</v>
      </c>
      <c r="J246" s="57">
        <f>MIN(F246,H246,(1-EXP(-SetUp!$B$52*H246/SetUp!$B$56))*F246)</f>
        <v>1.0013434526001674E-14</v>
      </c>
      <c r="K246" s="57">
        <f t="shared" si="71"/>
        <v>3.5248386628218582E-15</v>
      </c>
      <c r="L246" s="57">
        <f>IF(I246&lt;=0,0,MIN(SetUp!$B$50*I246^SetUp!$B$55,I246))</f>
        <v>5.2686182990897374E-3</v>
      </c>
      <c r="M246" s="57">
        <f t="shared" si="72"/>
        <v>0.43772791835828206</v>
      </c>
      <c r="N246" s="57">
        <f>IF(SetUp!$B$62=0,X246,(B246-E246)*(1-(H246/SetUp!$B$66/SetUp!$B$56)))</f>
        <v>0</v>
      </c>
      <c r="O246" s="57">
        <f>K246*SetUp!$B$65</f>
        <v>0</v>
      </c>
      <c r="P246" s="57">
        <f>MIN(SetUp!$B$54*L246^SetUp!$B$51,L246)</f>
        <v>2.9564999403146335E-3</v>
      </c>
      <c r="Q246" s="57">
        <f t="shared" si="73"/>
        <v>3.5248386628218582E-15</v>
      </c>
      <c r="R246" s="57">
        <f>IF((H246+N246-O246)&gt;SetUp!$B$56,T245+H246+N246-O246-SetUp!$B$56,T245)</f>
        <v>0</v>
      </c>
      <c r="S246" s="57">
        <f>R246*SetUp!$B$65</f>
        <v>0</v>
      </c>
      <c r="T246" s="57">
        <f>IF((R246-S246)&lt;SetUp!$B$53,R246-S246,SetUp!$B$53)</f>
        <v>0</v>
      </c>
      <c r="U246" s="57">
        <f t="shared" si="74"/>
        <v>0.43772791835828206</v>
      </c>
      <c r="V246" s="57">
        <f>(L246-P246)/1000*SetUp!$B$13*1000000/SetUp!$B$48</f>
        <v>0.13150793509552924</v>
      </c>
      <c r="W246" s="57">
        <f t="shared" si="85"/>
        <v>-5.2041704279304213E-17</v>
      </c>
      <c r="X246" s="57">
        <f>MAX((SetUp!$B$56*(1-($H246/SetUp!$B$56)^2)*TANH(($B246-$D246)/SetUp!$B$56))/(1+$H246/SetUp!$B$56*TANH(($B246-$D246)/SetUp!$B$56)),0)</f>
        <v>0</v>
      </c>
      <c r="AK246" s="65">
        <v>215</v>
      </c>
      <c r="AL246" s="66">
        <f t="shared" si="86"/>
        <v>0.94700000000000006</v>
      </c>
      <c r="AM246" s="66">
        <f t="shared" si="87"/>
        <v>0.7449277136233361</v>
      </c>
      <c r="AN246" s="67">
        <f t="shared" si="88"/>
        <v>-0.21338150620555857</v>
      </c>
      <c r="AP246" s="64">
        <v>26938</v>
      </c>
      <c r="AQ246" s="55">
        <v>10</v>
      </c>
      <c r="AR246" s="55">
        <v>275</v>
      </c>
      <c r="AS246" s="66">
        <f t="shared" si="75"/>
        <v>0.35699999999999998</v>
      </c>
      <c r="AT246" s="66">
        <f t="shared" si="76"/>
        <v>8.2558317239700793E-2</v>
      </c>
      <c r="AU246" s="55" t="str">
        <f>IF(OR($AP246&lt;SetUp!$B$97,$AP246&gt;SetUp!$B$98),"Não","Sim")</f>
        <v>Sim</v>
      </c>
      <c r="AV246" s="68">
        <f t="shared" si="77"/>
        <v>0.59749476985158623</v>
      </c>
      <c r="AW246" s="68">
        <f t="shared" si="78"/>
        <v>0.28732963167710496</v>
      </c>
      <c r="AX246" s="68">
        <f t="shared" si="79"/>
        <v>-0.44733178388780681</v>
      </c>
      <c r="AY246" s="68">
        <f t="shared" si="80"/>
        <v>-1.0832391677149287</v>
      </c>
      <c r="AZ246" s="68">
        <f t="shared" si="81"/>
        <v>-0.27444168276029918</v>
      </c>
      <c r="BA246" s="68">
        <f t="shared" si="82"/>
        <v>-0.31016513817448127</v>
      </c>
      <c r="BB246" s="68">
        <f t="shared" si="83"/>
        <v>-0.63590738382712186</v>
      </c>
    </row>
    <row r="247" spans="1:54" x14ac:dyDescent="0.3">
      <c r="A247" s="64">
        <v>26909</v>
      </c>
      <c r="B247" s="57">
        <v>0.16</v>
      </c>
      <c r="C247" s="57"/>
      <c r="D247" s="57">
        <v>4.7469999999999999</v>
      </c>
      <c r="E247" s="57">
        <f t="shared" si="68"/>
        <v>0.16</v>
      </c>
      <c r="F247" s="57">
        <f t="shared" si="69"/>
        <v>4.5869999999999997</v>
      </c>
      <c r="G247" s="57">
        <f t="shared" si="70"/>
        <v>0</v>
      </c>
      <c r="H247" s="57">
        <f>IF(Q246&gt;SetUp!$B$56,SetUp!$B$56,Q246)</f>
        <v>3.5248386628218582E-15</v>
      </c>
      <c r="I247" s="57">
        <f t="shared" si="84"/>
        <v>0.43772791835828206</v>
      </c>
      <c r="J247" s="57">
        <f>MIN(F247,H247,(1-EXP(-SetUp!$B$52*H247/SetUp!$B$56))*F247)</f>
        <v>2.5462965069777964E-15</v>
      </c>
      <c r="K247" s="57">
        <f t="shared" si="71"/>
        <v>9.7854215584406177E-16</v>
      </c>
      <c r="L247" s="57">
        <f>IF(I247&lt;=0,0,MIN(SetUp!$B$50*I247^SetUp!$B$55,I247))</f>
        <v>5.1645988695782274E-3</v>
      </c>
      <c r="M247" s="57">
        <f t="shared" si="72"/>
        <v>0.43256331948870386</v>
      </c>
      <c r="N247" s="57">
        <f>IF(SetUp!$B$62=0,X247,(B247-E247)*(1-(H247/SetUp!$B$66/SetUp!$B$56)))</f>
        <v>0</v>
      </c>
      <c r="O247" s="57">
        <f>K247*SetUp!$B$65</f>
        <v>0</v>
      </c>
      <c r="P247" s="57">
        <f>MIN(SetUp!$B$54*L247^SetUp!$B$51,L247)</f>
        <v>2.899112443988645E-3</v>
      </c>
      <c r="Q247" s="57">
        <f t="shared" si="73"/>
        <v>9.7854215584406177E-16</v>
      </c>
      <c r="R247" s="57">
        <f>IF((H247+N247-O247)&gt;SetUp!$B$56,T246+H247+N247-O247-SetUp!$B$56,T246)</f>
        <v>0</v>
      </c>
      <c r="S247" s="57">
        <f>R247*SetUp!$B$65</f>
        <v>0</v>
      </c>
      <c r="T247" s="57">
        <f>IF((R247-S247)&lt;SetUp!$B$53,R247-S247,SetUp!$B$53)</f>
        <v>0</v>
      </c>
      <c r="U247" s="57">
        <f t="shared" si="74"/>
        <v>0.43256331948870386</v>
      </c>
      <c r="V247" s="57">
        <f>(L247-P247)/1000*SetUp!$B$13*1000000/SetUp!$B$48</f>
        <v>0.12885561878158869</v>
      </c>
      <c r="W247" s="57">
        <f t="shared" si="85"/>
        <v>6.852157730108388E-17</v>
      </c>
      <c r="X247" s="57">
        <f>MAX((SetUp!$B$56*(1-($H247/SetUp!$B$56)^2)*TANH(($B247-$D247)/SetUp!$B$56))/(1+$H247/SetUp!$B$56*TANH(($B247-$D247)/SetUp!$B$56)),0)</f>
        <v>0</v>
      </c>
      <c r="AK247" s="65">
        <v>216</v>
      </c>
      <c r="AL247" s="66">
        <f t="shared" si="86"/>
        <v>0.93100000000000005</v>
      </c>
      <c r="AM247" s="66">
        <f t="shared" si="87"/>
        <v>0.70994184737411647</v>
      </c>
      <c r="AN247" s="67">
        <f t="shared" si="88"/>
        <v>-0.23744162473242059</v>
      </c>
      <c r="AP247" s="64">
        <v>26939</v>
      </c>
      <c r="AQ247" s="55">
        <v>10</v>
      </c>
      <c r="AR247" s="55">
        <v>276</v>
      </c>
      <c r="AS247" s="66">
        <f t="shared" si="75"/>
        <v>0.58699999999999997</v>
      </c>
      <c r="AT247" s="66">
        <f t="shared" si="76"/>
        <v>8.7663303898302777E-2</v>
      </c>
      <c r="AU247" s="55" t="str">
        <f>IF(OR($AP247&lt;SetUp!$B$97,$AP247&gt;SetUp!$B$98),"Não","Sim")</f>
        <v>Sim</v>
      </c>
      <c r="AV247" s="68">
        <f t="shared" si="77"/>
        <v>0.76615925237511817</v>
      </c>
      <c r="AW247" s="68">
        <f t="shared" si="78"/>
        <v>0.29607989445131661</v>
      </c>
      <c r="AX247" s="68">
        <f t="shared" si="79"/>
        <v>-0.23136189875238555</v>
      </c>
      <c r="AY247" s="68">
        <f t="shared" si="80"/>
        <v>-1.0571821654666549</v>
      </c>
      <c r="AZ247" s="68">
        <f t="shared" si="81"/>
        <v>-0.49933669610169718</v>
      </c>
      <c r="BA247" s="68">
        <f t="shared" si="82"/>
        <v>-0.47007935792380157</v>
      </c>
      <c r="BB247" s="68">
        <f t="shared" si="83"/>
        <v>-0.82582026671426934</v>
      </c>
    </row>
    <row r="248" spans="1:54" x14ac:dyDescent="0.3">
      <c r="A248" s="64">
        <v>26910</v>
      </c>
      <c r="B248" s="57">
        <v>7.0000000000000001E-3</v>
      </c>
      <c r="C248" s="57"/>
      <c r="D248" s="57">
        <v>4.7469999999999999</v>
      </c>
      <c r="E248" s="57">
        <f t="shared" si="68"/>
        <v>7.0000000000000001E-3</v>
      </c>
      <c r="F248" s="57">
        <f t="shared" si="69"/>
        <v>4.74</v>
      </c>
      <c r="G248" s="57">
        <f t="shared" si="70"/>
        <v>0</v>
      </c>
      <c r="H248" s="57">
        <f>IF(Q247&gt;SetUp!$B$56,SetUp!$B$56,Q247)</f>
        <v>9.7854215584406177E-16</v>
      </c>
      <c r="I248" s="57">
        <f t="shared" si="84"/>
        <v>0.43256331948870386</v>
      </c>
      <c r="J248" s="57">
        <f>MIN(F248,H248,(1-EXP(-SetUp!$B$52*H248/SetUp!$B$56))*F248)</f>
        <v>5.2624571367232422E-16</v>
      </c>
      <c r="K248" s="57">
        <f t="shared" si="71"/>
        <v>4.5229644217173755E-16</v>
      </c>
      <c r="L248" s="57">
        <f>IF(I248&lt;=0,0,MIN(SetUp!$B$50*I248^SetUp!$B$55,I248))</f>
        <v>5.0634399830573615E-3</v>
      </c>
      <c r="M248" s="57">
        <f t="shared" si="72"/>
        <v>0.4274998795056465</v>
      </c>
      <c r="N248" s="57">
        <f>IF(SetUp!$B$62=0,X248,(B248-E248)*(1-(H248/SetUp!$B$66/SetUp!$B$56)))</f>
        <v>0</v>
      </c>
      <c r="O248" s="57">
        <f>K248*SetUp!$B$65</f>
        <v>0</v>
      </c>
      <c r="P248" s="57">
        <f>MIN(SetUp!$B$54*L248^SetUp!$B$51,L248)</f>
        <v>2.8432842483825664E-3</v>
      </c>
      <c r="Q248" s="57">
        <f t="shared" si="73"/>
        <v>4.5229644217173755E-16</v>
      </c>
      <c r="R248" s="57">
        <f>IF((H248+N248-O248)&gt;SetUp!$B$56,T247+H248+N248-O248-SetUp!$B$56,T247)</f>
        <v>0</v>
      </c>
      <c r="S248" s="57">
        <f>R248*SetUp!$B$65</f>
        <v>0</v>
      </c>
      <c r="T248" s="57">
        <f>IF((R248-S248)&lt;SetUp!$B$53,R248-S248,SetUp!$B$53)</f>
        <v>0</v>
      </c>
      <c r="U248" s="57">
        <f t="shared" si="74"/>
        <v>0.4274998795056465</v>
      </c>
      <c r="V248" s="57">
        <f>(L248-P248)/1000*SetUp!$B$13*1000000/SetUp!$B$48</f>
        <v>0.12627731411304419</v>
      </c>
      <c r="W248" s="57">
        <f t="shared" si="85"/>
        <v>-2.688821387764051E-17</v>
      </c>
      <c r="X248" s="57">
        <f>MAX((SetUp!$B$56*(1-($H248/SetUp!$B$56)^2)*TANH(($B248-$D248)/SetUp!$B$56))/(1+$H248/SetUp!$B$56*TANH(($B248-$D248)/SetUp!$B$56)),0)</f>
        <v>0</v>
      </c>
      <c r="AK248" s="65">
        <v>217</v>
      </c>
      <c r="AL248" s="66">
        <f t="shared" si="86"/>
        <v>0.93100000000000005</v>
      </c>
      <c r="AM248" s="66">
        <f t="shared" si="87"/>
        <v>0.67734892022067683</v>
      </c>
      <c r="AN248" s="67">
        <f t="shared" si="88"/>
        <v>-0.2724501393977693</v>
      </c>
      <c r="AP248" s="64">
        <v>26940</v>
      </c>
      <c r="AQ248" s="55">
        <v>10</v>
      </c>
      <c r="AR248" s="55">
        <v>277</v>
      </c>
      <c r="AS248" s="66">
        <f t="shared" si="75"/>
        <v>0.502</v>
      </c>
      <c r="AT248" s="66">
        <f t="shared" si="76"/>
        <v>0.14694471039431387</v>
      </c>
      <c r="AU248" s="55" t="str">
        <f>IF(OR($AP248&lt;SetUp!$B$97,$AP248&gt;SetUp!$B$98),"Não","Sim")</f>
        <v>Sim</v>
      </c>
      <c r="AV248" s="68">
        <f t="shared" si="77"/>
        <v>0.70851958335673404</v>
      </c>
      <c r="AW248" s="68">
        <f t="shared" si="78"/>
        <v>0.38333368022431041</v>
      </c>
      <c r="AX248" s="68">
        <f t="shared" si="79"/>
        <v>-0.29929628285498067</v>
      </c>
      <c r="AY248" s="68">
        <f t="shared" si="80"/>
        <v>-0.83284604271765461</v>
      </c>
      <c r="AZ248" s="68">
        <f t="shared" si="81"/>
        <v>-0.35505528960568611</v>
      </c>
      <c r="BA248" s="68">
        <f t="shared" si="82"/>
        <v>-0.32518590313242363</v>
      </c>
      <c r="BB248" s="68">
        <f t="shared" si="83"/>
        <v>-0.53354975986267394</v>
      </c>
    </row>
    <row r="249" spans="1:54" x14ac:dyDescent="0.3">
      <c r="A249" s="64">
        <v>26911</v>
      </c>
      <c r="B249" s="57">
        <v>0</v>
      </c>
      <c r="C249" s="57"/>
      <c r="D249" s="57">
        <v>4.7469999999999999</v>
      </c>
      <c r="E249" s="57">
        <f t="shared" si="68"/>
        <v>0</v>
      </c>
      <c r="F249" s="57">
        <f t="shared" si="69"/>
        <v>4.7469999999999999</v>
      </c>
      <c r="G249" s="57">
        <f t="shared" si="70"/>
        <v>0</v>
      </c>
      <c r="H249" s="57">
        <f>IF(Q248&gt;SetUp!$B$56,SetUp!$B$56,Q248)</f>
        <v>4.5229644217173755E-16</v>
      </c>
      <c r="I249" s="57">
        <f t="shared" si="84"/>
        <v>0.4274998795056465</v>
      </c>
      <c r="J249" s="57">
        <f>MIN(F249,H249,(1-EXP(-SetUp!$B$52*H249/SetUp!$B$56))*F249)</f>
        <v>4.5229644217173755E-16</v>
      </c>
      <c r="K249" s="57">
        <f t="shared" si="71"/>
        <v>0</v>
      </c>
      <c r="L249" s="57">
        <f>IF(I249&lt;=0,0,MIN(SetUp!$B$50*I249^SetUp!$B$55,I249))</f>
        <v>4.9650410726350637E-3</v>
      </c>
      <c r="M249" s="57">
        <f t="shared" si="72"/>
        <v>0.42253483843301143</v>
      </c>
      <c r="N249" s="57">
        <f>IF(SetUp!$B$62=0,X249,(B249-E249)*(1-(H249/SetUp!$B$66/SetUp!$B$56)))</f>
        <v>0</v>
      </c>
      <c r="O249" s="57">
        <f>K249*SetUp!$B$65</f>
        <v>0</v>
      </c>
      <c r="P249" s="57">
        <f>MIN(SetUp!$B$54*L249^SetUp!$B$51,L249)</f>
        <v>2.7889610398260374E-3</v>
      </c>
      <c r="Q249" s="57">
        <f t="shared" si="73"/>
        <v>0</v>
      </c>
      <c r="R249" s="57">
        <f>IF((H249+N249-O249)&gt;SetUp!$B$56,T248+H249+N249-O249-SetUp!$B$56,T248)</f>
        <v>0</v>
      </c>
      <c r="S249" s="57">
        <f>R249*SetUp!$B$65</f>
        <v>0</v>
      </c>
      <c r="T249" s="57">
        <f>IF((R249-S249)&lt;SetUp!$B$53,R249-S249,SetUp!$B$53)</f>
        <v>0</v>
      </c>
      <c r="U249" s="57">
        <f t="shared" si="74"/>
        <v>0.42253483843301143</v>
      </c>
      <c r="V249" s="57">
        <f>(L249-P249)/1000*SetUp!$B$13*1000000/SetUp!$B$48</f>
        <v>0.12377039031381266</v>
      </c>
      <c r="W249" s="57">
        <f t="shared" si="85"/>
        <v>0</v>
      </c>
      <c r="X249" s="57">
        <f>MAX((SetUp!$B$56*(1-($H249/SetUp!$B$56)^2)*TANH(($B249-$D249)/SetUp!$B$56))/(1+$H249/SetUp!$B$56*TANH(($B249-$D249)/SetUp!$B$56)),0)</f>
        <v>0</v>
      </c>
      <c r="AK249" s="65">
        <v>218</v>
      </c>
      <c r="AL249" s="66">
        <f t="shared" si="86"/>
        <v>0.94166666666666676</v>
      </c>
      <c r="AM249" s="66">
        <f t="shared" si="87"/>
        <v>0.64693491981646301</v>
      </c>
      <c r="AN249" s="67">
        <f t="shared" si="88"/>
        <v>-0.31298946568163227</v>
      </c>
      <c r="AP249" s="64">
        <v>26941</v>
      </c>
      <c r="AQ249" s="55">
        <v>10</v>
      </c>
      <c r="AR249" s="55">
        <v>278</v>
      </c>
      <c r="AS249" s="66">
        <f t="shared" si="75"/>
        <v>0.47599999999999998</v>
      </c>
      <c r="AT249" s="66">
        <f t="shared" si="76"/>
        <v>0.14385029193885943</v>
      </c>
      <c r="AU249" s="55" t="str">
        <f>IF(OR($AP249&lt;SetUp!$B$97,$AP249&gt;SetUp!$B$98),"Não","Sim")</f>
        <v>Sim</v>
      </c>
      <c r="AV249" s="68">
        <f t="shared" si="77"/>
        <v>0.68992753242641358</v>
      </c>
      <c r="AW249" s="68">
        <f t="shared" si="78"/>
        <v>0.37927601023378665</v>
      </c>
      <c r="AX249" s="68">
        <f t="shared" si="79"/>
        <v>-0.32239304727950685</v>
      </c>
      <c r="AY249" s="68">
        <f t="shared" si="80"/>
        <v>-0.84208925238813515</v>
      </c>
      <c r="AZ249" s="68">
        <f t="shared" si="81"/>
        <v>-0.33214970806114053</v>
      </c>
      <c r="BA249" s="68">
        <f t="shared" si="82"/>
        <v>-0.31065152219262693</v>
      </c>
      <c r="BB249" s="68">
        <f t="shared" si="83"/>
        <v>-0.51969620510862824</v>
      </c>
    </row>
    <row r="250" spans="1:54" x14ac:dyDescent="0.3">
      <c r="A250" s="64">
        <v>26912</v>
      </c>
      <c r="B250" s="57">
        <v>0</v>
      </c>
      <c r="C250" s="57"/>
      <c r="D250" s="57">
        <v>4.7469999999999999</v>
      </c>
      <c r="E250" s="57">
        <f t="shared" si="68"/>
        <v>0</v>
      </c>
      <c r="F250" s="57">
        <f t="shared" si="69"/>
        <v>4.7469999999999999</v>
      </c>
      <c r="G250" s="57">
        <f t="shared" si="70"/>
        <v>0</v>
      </c>
      <c r="H250" s="57">
        <f>IF(Q249&gt;SetUp!$B$56,SetUp!$B$56,Q249)</f>
        <v>0</v>
      </c>
      <c r="I250" s="57">
        <f t="shared" si="84"/>
        <v>0.42253483843301143</v>
      </c>
      <c r="J250" s="57">
        <f>MIN(F250,H250,(1-EXP(-SetUp!$B$52*H250/SetUp!$B$56))*F250)</f>
        <v>0</v>
      </c>
      <c r="K250" s="57">
        <f t="shared" si="71"/>
        <v>0</v>
      </c>
      <c r="L250" s="57">
        <f>IF(I250&lt;=0,0,MIN(SetUp!$B$50*I250^SetUp!$B$55,I250))</f>
        <v>4.8693058666069988E-3</v>
      </c>
      <c r="M250" s="57">
        <f t="shared" si="72"/>
        <v>0.41766553256640443</v>
      </c>
      <c r="N250" s="57">
        <f>IF(SetUp!$B$62=0,X250,(B250-E250)*(1-(H250/SetUp!$B$66/SetUp!$B$56)))</f>
        <v>0</v>
      </c>
      <c r="O250" s="57">
        <f>K250*SetUp!$B$65</f>
        <v>0</v>
      </c>
      <c r="P250" s="57">
        <f>MIN(SetUp!$B$54*L250^SetUp!$B$51,L250)</f>
        <v>2.7360908069768279E-3</v>
      </c>
      <c r="Q250" s="57">
        <f t="shared" si="73"/>
        <v>0</v>
      </c>
      <c r="R250" s="57">
        <f>IF((H250+N250-O250)&gt;SetUp!$B$56,T249+H250+N250-O250-SetUp!$B$56,T249)</f>
        <v>0</v>
      </c>
      <c r="S250" s="57">
        <f>R250*SetUp!$B$65</f>
        <v>0</v>
      </c>
      <c r="T250" s="57">
        <f>IF((R250-S250)&lt;SetUp!$B$53,R250-S250,SetUp!$B$53)</f>
        <v>0</v>
      </c>
      <c r="U250" s="57">
        <f t="shared" si="74"/>
        <v>0.41766553256640443</v>
      </c>
      <c r="V250" s="57">
        <f>(L250-P250)/1000*SetUp!$B$13*1000000/SetUp!$B$48</f>
        <v>0.12133232995704835</v>
      </c>
      <c r="W250" s="57">
        <f t="shared" si="85"/>
        <v>0</v>
      </c>
      <c r="X250" s="57">
        <f>MAX((SetUp!$B$56*(1-($H250/SetUp!$B$56)^2)*TANH(($B250-$D250)/SetUp!$B$56))/(1+$H250/SetUp!$B$56*TANH(($B250-$D250)/SetUp!$B$56)),0)</f>
        <v>0</v>
      </c>
      <c r="AK250" s="65">
        <v>219</v>
      </c>
      <c r="AL250" s="66">
        <f t="shared" si="86"/>
        <v>0.78066666666666673</v>
      </c>
      <c r="AM250" s="66">
        <f t="shared" si="87"/>
        <v>0.61850926529735706</v>
      </c>
      <c r="AN250" s="67">
        <f t="shared" si="88"/>
        <v>-0.20771656879074679</v>
      </c>
      <c r="AP250" s="64">
        <v>26942</v>
      </c>
      <c r="AQ250" s="55">
        <v>10</v>
      </c>
      <c r="AR250" s="55">
        <v>279</v>
      </c>
      <c r="AS250" s="66">
        <f t="shared" si="75"/>
        <v>0.42599999999999999</v>
      </c>
      <c r="AT250" s="66">
        <f t="shared" si="76"/>
        <v>0.14084601386583495</v>
      </c>
      <c r="AU250" s="55" t="str">
        <f>IF(OR($AP250&lt;SetUp!$B$97,$AP250&gt;SetUp!$B$98),"Não","Sim")</f>
        <v>Sim</v>
      </c>
      <c r="AV250" s="68">
        <f t="shared" si="77"/>
        <v>0.6526867548832288</v>
      </c>
      <c r="AW250" s="68">
        <f t="shared" si="78"/>
        <v>0.37529456945955791</v>
      </c>
      <c r="AX250" s="68">
        <f t="shared" si="79"/>
        <v>-0.37059040089728107</v>
      </c>
      <c r="AY250" s="68">
        <f t="shared" si="80"/>
        <v>-0.85125543963006312</v>
      </c>
      <c r="AZ250" s="68">
        <f t="shared" si="81"/>
        <v>-0.28515398613416504</v>
      </c>
      <c r="BA250" s="68">
        <f t="shared" si="82"/>
        <v>-0.27739218542367089</v>
      </c>
      <c r="BB250" s="68">
        <f t="shared" si="83"/>
        <v>-0.48066503873278205</v>
      </c>
    </row>
    <row r="251" spans="1:54" x14ac:dyDescent="0.3">
      <c r="A251" s="64">
        <v>26913</v>
      </c>
      <c r="B251" s="57">
        <v>0</v>
      </c>
      <c r="C251" s="57"/>
      <c r="D251" s="57">
        <v>4.7469999999999999</v>
      </c>
      <c r="E251" s="57">
        <f t="shared" si="68"/>
        <v>0</v>
      </c>
      <c r="F251" s="57">
        <f t="shared" si="69"/>
        <v>4.7469999999999999</v>
      </c>
      <c r="G251" s="57">
        <f t="shared" si="70"/>
        <v>0</v>
      </c>
      <c r="H251" s="57">
        <f>IF(Q250&gt;SetUp!$B$56,SetUp!$B$56,Q250)</f>
        <v>0</v>
      </c>
      <c r="I251" s="57">
        <f t="shared" si="84"/>
        <v>0.41766553256640443</v>
      </c>
      <c r="J251" s="57">
        <f>MIN(F251,H251,(1-EXP(-SetUp!$B$52*H251/SetUp!$B$56))*F251)</f>
        <v>0</v>
      </c>
      <c r="K251" s="57">
        <f t="shared" si="71"/>
        <v>0</v>
      </c>
      <c r="L251" s="57">
        <f>IF(I251&lt;=0,0,MIN(SetUp!$B$50*I251^SetUp!$B$55,I251))</f>
        <v>4.7761421730157134E-3</v>
      </c>
      <c r="M251" s="57">
        <f t="shared" si="72"/>
        <v>0.41288939039338873</v>
      </c>
      <c r="N251" s="57">
        <f>IF(SetUp!$B$62=0,X251,(B251-E251)*(1-(H251/SetUp!$B$66/SetUp!$B$56)))</f>
        <v>0</v>
      </c>
      <c r="O251" s="57">
        <f>K251*SetUp!$B$65</f>
        <v>0</v>
      </c>
      <c r="P251" s="57">
        <f>MIN(SetUp!$B$54*L251^SetUp!$B$51,L251)</f>
        <v>2.684623726066762E-3</v>
      </c>
      <c r="Q251" s="57">
        <f t="shared" si="73"/>
        <v>0</v>
      </c>
      <c r="R251" s="57">
        <f>IF((H251+N251-O251)&gt;SetUp!$B$56,T250+H251+N251-O251-SetUp!$B$56,T250)</f>
        <v>0</v>
      </c>
      <c r="S251" s="57">
        <f>R251*SetUp!$B$65</f>
        <v>0</v>
      </c>
      <c r="T251" s="57">
        <f>IF((R251-S251)&lt;SetUp!$B$53,R251-S251,SetUp!$B$53)</f>
        <v>0</v>
      </c>
      <c r="U251" s="57">
        <f t="shared" si="74"/>
        <v>0.41288939039338873</v>
      </c>
      <c r="V251" s="57">
        <f>(L251-P251)/1000*SetUp!$B$13*1000000/SetUp!$B$48</f>
        <v>0.11896072323831178</v>
      </c>
      <c r="W251" s="57">
        <f t="shared" si="85"/>
        <v>1.7347234759768071E-17</v>
      </c>
      <c r="X251" s="57">
        <f>MAX((SetUp!$B$56*(1-($H251/SetUp!$B$56)^2)*TANH(($B251-$D251)/SetUp!$B$56))/(1+$H251/SetUp!$B$56*TANH(($B251-$D251)/SetUp!$B$56)),0)</f>
        <v>0</v>
      </c>
      <c r="AK251" s="65">
        <v>220</v>
      </c>
      <c r="AL251" s="66">
        <f t="shared" si="86"/>
        <v>0.68766666666666654</v>
      </c>
      <c r="AM251" s="66">
        <f t="shared" si="87"/>
        <v>0.59190179738590387</v>
      </c>
      <c r="AN251" s="67">
        <f t="shared" si="88"/>
        <v>-0.13926059517318859</v>
      </c>
      <c r="AP251" s="64">
        <v>26943</v>
      </c>
      <c r="AQ251" s="55">
        <v>10</v>
      </c>
      <c r="AR251" s="55">
        <v>280</v>
      </c>
      <c r="AS251" s="66">
        <f t="shared" si="75"/>
        <v>0.42599999999999999</v>
      </c>
      <c r="AT251" s="66">
        <f t="shared" si="76"/>
        <v>0.13792853217642012</v>
      </c>
      <c r="AU251" s="55" t="str">
        <f>IF(OR($AP251&lt;SetUp!$B$97,$AP251&gt;SetUp!$B$98),"Não","Sim")</f>
        <v>Sim</v>
      </c>
      <c r="AV251" s="68">
        <f t="shared" si="77"/>
        <v>0.6526867548832288</v>
      </c>
      <c r="AW251" s="68">
        <f t="shared" si="78"/>
        <v>0.37138730750581678</v>
      </c>
      <c r="AX251" s="68">
        <f t="shared" si="79"/>
        <v>-0.37059040089728107</v>
      </c>
      <c r="AY251" s="68">
        <f t="shared" si="80"/>
        <v>-0.86034588549176516</v>
      </c>
      <c r="AZ251" s="68">
        <f t="shared" si="81"/>
        <v>-0.28807146782357984</v>
      </c>
      <c r="BA251" s="68">
        <f t="shared" si="82"/>
        <v>-0.28129944737741203</v>
      </c>
      <c r="BB251" s="68">
        <f t="shared" si="83"/>
        <v>-0.48975548459448409</v>
      </c>
    </row>
    <row r="252" spans="1:54" x14ac:dyDescent="0.3">
      <c r="A252" s="64">
        <v>26914</v>
      </c>
      <c r="B252" s="57">
        <v>0.16900000000000001</v>
      </c>
      <c r="C252" s="57"/>
      <c r="D252" s="57">
        <v>4.7469999999999999</v>
      </c>
      <c r="E252" s="57">
        <f t="shared" si="68"/>
        <v>0.16900000000000001</v>
      </c>
      <c r="F252" s="57">
        <f t="shared" si="69"/>
        <v>4.5780000000000003</v>
      </c>
      <c r="G252" s="57">
        <f t="shared" si="70"/>
        <v>0</v>
      </c>
      <c r="H252" s="57">
        <f>IF(Q251&gt;SetUp!$B$56,SetUp!$B$56,Q251)</f>
        <v>0</v>
      </c>
      <c r="I252" s="57">
        <f t="shared" si="84"/>
        <v>0.41288939039338873</v>
      </c>
      <c r="J252" s="57">
        <f>MIN(F252,H252,(1-EXP(-SetUp!$B$52*H252/SetUp!$B$56))*F252)</f>
        <v>0</v>
      </c>
      <c r="K252" s="57">
        <f t="shared" si="71"/>
        <v>0</v>
      </c>
      <c r="L252" s="57">
        <f>IF(I252&lt;=0,0,MIN(SetUp!$B$50*I252^SetUp!$B$55,I252))</f>
        <v>4.6854616765983443E-3</v>
      </c>
      <c r="M252" s="57">
        <f t="shared" si="72"/>
        <v>0.4082039287167904</v>
      </c>
      <c r="N252" s="57">
        <f>IF(SetUp!$B$62=0,X252,(B252-E252)*(1-(H252/SetUp!$B$66/SetUp!$B$56)))</f>
        <v>0</v>
      </c>
      <c r="O252" s="57">
        <f>K252*SetUp!$B$65</f>
        <v>0</v>
      </c>
      <c r="P252" s="57">
        <f>MIN(SetUp!$B$54*L252^SetUp!$B$51,L252)</f>
        <v>2.6345120527105797E-3</v>
      </c>
      <c r="Q252" s="57">
        <f t="shared" si="73"/>
        <v>0</v>
      </c>
      <c r="R252" s="57">
        <f>IF((H252+N252-O252)&gt;SetUp!$B$56,T251+H252+N252-O252-SetUp!$B$56,T251)</f>
        <v>0</v>
      </c>
      <c r="S252" s="57">
        <f>R252*SetUp!$B$65</f>
        <v>0</v>
      </c>
      <c r="T252" s="57">
        <f>IF((R252-S252)&lt;SetUp!$B$53,R252-S252,SetUp!$B$53)</f>
        <v>0</v>
      </c>
      <c r="U252" s="57">
        <f t="shared" si="74"/>
        <v>0.4082039287167904</v>
      </c>
      <c r="V252" s="57">
        <f>(L252-P252)/1000*SetUp!$B$13*1000000/SetUp!$B$48</f>
        <v>0.1166532625800871</v>
      </c>
      <c r="W252" s="57">
        <f t="shared" si="85"/>
        <v>9.540979117872439E-18</v>
      </c>
      <c r="X252" s="57">
        <f>MAX((SetUp!$B$56*(1-($H252/SetUp!$B$56)^2)*TANH(($B252-$D252)/SetUp!$B$56))/(1+$H252/SetUp!$B$56*TANH(($B252-$D252)/SetUp!$B$56)),0)</f>
        <v>0</v>
      </c>
      <c r="AK252" s="65">
        <v>221</v>
      </c>
      <c r="AL252" s="66">
        <f t="shared" si="86"/>
        <v>0.68766666666666654</v>
      </c>
      <c r="AM252" s="66">
        <f t="shared" si="87"/>
        <v>0.56696020924913737</v>
      </c>
      <c r="AN252" s="67">
        <f t="shared" si="88"/>
        <v>-0.17553047612825379</v>
      </c>
      <c r="AP252" s="64">
        <v>26944</v>
      </c>
      <c r="AQ252" s="55">
        <v>10</v>
      </c>
      <c r="AR252" s="55">
        <v>281</v>
      </c>
      <c r="AS252" s="66">
        <f t="shared" si="75"/>
        <v>0.40200000000000002</v>
      </c>
      <c r="AT252" s="66">
        <f t="shared" si="76"/>
        <v>0.13509465320410105</v>
      </c>
      <c r="AU252" s="55" t="str">
        <f>IF(OR($AP252&lt;SetUp!$B$97,$AP252&gt;SetUp!$B$98),"Não","Sim")</f>
        <v>Sim</v>
      </c>
      <c r="AV252" s="68">
        <f t="shared" si="77"/>
        <v>0.63403469936589429</v>
      </c>
      <c r="AW252" s="68">
        <f t="shared" si="78"/>
        <v>0.36755224554354315</v>
      </c>
      <c r="AX252" s="68">
        <f t="shared" si="79"/>
        <v>-0.39577394691552992</v>
      </c>
      <c r="AY252" s="68">
        <f t="shared" si="80"/>
        <v>-0.86936183920821408</v>
      </c>
      <c r="AZ252" s="68">
        <f t="shared" si="81"/>
        <v>-0.26690534679589895</v>
      </c>
      <c r="BA252" s="68">
        <f t="shared" si="82"/>
        <v>-0.26648245382235114</v>
      </c>
      <c r="BB252" s="68">
        <f t="shared" si="83"/>
        <v>-0.47358789229268416</v>
      </c>
    </row>
    <row r="253" spans="1:54" x14ac:dyDescent="0.3">
      <c r="A253" s="64">
        <v>26915</v>
      </c>
      <c r="B253" s="57">
        <v>0.624</v>
      </c>
      <c r="C253" s="57"/>
      <c r="D253" s="57">
        <v>4.7469999999999999</v>
      </c>
      <c r="E253" s="57">
        <f t="shared" si="68"/>
        <v>0.624</v>
      </c>
      <c r="F253" s="57">
        <f t="shared" si="69"/>
        <v>4.1230000000000002</v>
      </c>
      <c r="G253" s="57">
        <f t="shared" si="70"/>
        <v>0</v>
      </c>
      <c r="H253" s="57">
        <f>IF(Q252&gt;SetUp!$B$56,SetUp!$B$56,Q252)</f>
        <v>0</v>
      </c>
      <c r="I253" s="57">
        <f t="shared" si="84"/>
        <v>0.4082039287167904</v>
      </c>
      <c r="J253" s="57">
        <f>MIN(F253,H253,(1-EXP(-SetUp!$B$52*H253/SetUp!$B$56))*F253)</f>
        <v>0</v>
      </c>
      <c r="K253" s="57">
        <f t="shared" si="71"/>
        <v>0</v>
      </c>
      <c r="L253" s="57">
        <f>IF(I253&lt;=0,0,MIN(SetUp!$B$50*I253^SetUp!$B$55,I253))</f>
        <v>4.5971797473207962E-3</v>
      </c>
      <c r="M253" s="57">
        <f t="shared" si="72"/>
        <v>0.40360674896946958</v>
      </c>
      <c r="N253" s="57">
        <f>IF(SetUp!$B$62=0,X253,(B253-E253)*(1-(H253/SetUp!$B$66/SetUp!$B$56)))</f>
        <v>0</v>
      </c>
      <c r="O253" s="57">
        <f>K253*SetUp!$B$65</f>
        <v>0</v>
      </c>
      <c r="P253" s="57">
        <f>MIN(SetUp!$B$54*L253^SetUp!$B$51,L253)</f>
        <v>2.5857100198549187E-3</v>
      </c>
      <c r="Q253" s="57">
        <f t="shared" si="73"/>
        <v>0</v>
      </c>
      <c r="R253" s="57">
        <f>IF((H253+N253-O253)&gt;SetUp!$B$56,T252+H253+N253-O253-SetUp!$B$56,T252)</f>
        <v>0</v>
      </c>
      <c r="S253" s="57">
        <f>R253*SetUp!$B$65</f>
        <v>0</v>
      </c>
      <c r="T253" s="57">
        <f>IF((R253-S253)&lt;SetUp!$B$53,R253-S253,SetUp!$B$53)</f>
        <v>0</v>
      </c>
      <c r="U253" s="57">
        <f t="shared" si="74"/>
        <v>0.40360674896946958</v>
      </c>
      <c r="V253" s="57">
        <f>(L253-P253)/1000*SetUp!$B$13*1000000/SetUp!$B$48</f>
        <v>0.11440773754607531</v>
      </c>
      <c r="W253" s="57">
        <f t="shared" si="85"/>
        <v>-8.2399365108898337E-17</v>
      </c>
      <c r="X253" s="57">
        <f>MAX((SetUp!$B$56*(1-($H253/SetUp!$B$56)^2)*TANH(($B253-$D253)/SetUp!$B$56))/(1+$H253/SetUp!$B$56*TANH(($B253-$D253)/SetUp!$B$56)),0)</f>
        <v>0</v>
      </c>
      <c r="AK253" s="65">
        <v>222</v>
      </c>
      <c r="AL253" s="66">
        <f t="shared" si="86"/>
        <v>0.6349999999999999</v>
      </c>
      <c r="AM253" s="66">
        <f t="shared" si="87"/>
        <v>0.54354784602302686</v>
      </c>
      <c r="AN253" s="67">
        <f t="shared" si="88"/>
        <v>-0.14401914012121741</v>
      </c>
      <c r="AP253" s="64">
        <v>26945</v>
      </c>
      <c r="AQ253" s="55">
        <v>10</v>
      </c>
      <c r="AR253" s="55">
        <v>282</v>
      </c>
      <c r="AS253" s="66">
        <f t="shared" si="75"/>
        <v>0.379</v>
      </c>
      <c r="AT253" s="66">
        <f t="shared" si="76"/>
        <v>0.13234132569178725</v>
      </c>
      <c r="AU253" s="55" t="str">
        <f>IF(OR($AP253&lt;SetUp!$B$97,$AP253&gt;SetUp!$B$98),"Não","Sim")</f>
        <v>Sim</v>
      </c>
      <c r="AV253" s="68">
        <f t="shared" si="77"/>
        <v>0.61562975886485538</v>
      </c>
      <c r="AW253" s="68">
        <f t="shared" si="78"/>
        <v>0.36378747324748173</v>
      </c>
      <c r="AX253" s="68">
        <f t="shared" si="79"/>
        <v>-0.42136079003192767</v>
      </c>
      <c r="AY253" s="68">
        <f t="shared" si="80"/>
        <v>-0.87830451924853459</v>
      </c>
      <c r="AZ253" s="68">
        <f t="shared" si="81"/>
        <v>-0.24665867430821276</v>
      </c>
      <c r="BA253" s="68">
        <f t="shared" si="82"/>
        <v>-0.25184228561737365</v>
      </c>
      <c r="BB253" s="68">
        <f t="shared" si="83"/>
        <v>-0.45694372921660692</v>
      </c>
    </row>
    <row r="254" spans="1:54" x14ac:dyDescent="0.3">
      <c r="A254" s="64">
        <v>26916</v>
      </c>
      <c r="B254" s="57">
        <v>0.58599999999999997</v>
      </c>
      <c r="C254" s="57"/>
      <c r="D254" s="57">
        <v>4.7469999999999999</v>
      </c>
      <c r="E254" s="57">
        <f t="shared" si="68"/>
        <v>0.58599999999999997</v>
      </c>
      <c r="F254" s="57">
        <f t="shared" si="69"/>
        <v>4.1609999999999996</v>
      </c>
      <c r="G254" s="57">
        <f t="shared" si="70"/>
        <v>0</v>
      </c>
      <c r="H254" s="57">
        <f>IF(Q253&gt;SetUp!$B$56,SetUp!$B$56,Q253)</f>
        <v>0</v>
      </c>
      <c r="I254" s="57">
        <f t="shared" si="84"/>
        <v>0.40360674896946958</v>
      </c>
      <c r="J254" s="57">
        <f>MIN(F254,H254,(1-EXP(-SetUp!$B$52*H254/SetUp!$B$56))*F254)</f>
        <v>0</v>
      </c>
      <c r="K254" s="57">
        <f t="shared" si="71"/>
        <v>0</v>
      </c>
      <c r="L254" s="57">
        <f>IF(I254&lt;=0,0,MIN(SetUp!$B$50*I254^SetUp!$B$55,I254))</f>
        <v>4.511215259753963E-3</v>
      </c>
      <c r="M254" s="57">
        <f t="shared" si="72"/>
        <v>0.39909553370971562</v>
      </c>
      <c r="N254" s="57">
        <f>IF(SetUp!$B$62=0,X254,(B254-E254)*(1-(H254/SetUp!$B$66/SetUp!$B$56)))</f>
        <v>0</v>
      </c>
      <c r="O254" s="57">
        <f>K254*SetUp!$B$65</f>
        <v>0</v>
      </c>
      <c r="P254" s="57">
        <f>MIN(SetUp!$B$54*L254^SetUp!$B$51,L254)</f>
        <v>2.5381737414746689E-3</v>
      </c>
      <c r="Q254" s="57">
        <f t="shared" si="73"/>
        <v>0</v>
      </c>
      <c r="R254" s="57">
        <f>IF((H254+N254-O254)&gt;SetUp!$B$56,T253+H254+N254-O254-SetUp!$B$56,T253)</f>
        <v>0</v>
      </c>
      <c r="S254" s="57">
        <f>R254*SetUp!$B$65</f>
        <v>0</v>
      </c>
      <c r="T254" s="57">
        <f>IF((R254-S254)&lt;SetUp!$B$53,R254-S254,SetUp!$B$53)</f>
        <v>0</v>
      </c>
      <c r="U254" s="57">
        <f t="shared" si="74"/>
        <v>0.39909553370971562</v>
      </c>
      <c r="V254" s="57">
        <f>(L254-P254)/1000*SetUp!$B$13*1000000/SetUp!$B$48</f>
        <v>0.11222203004526038</v>
      </c>
      <c r="W254" s="57">
        <f t="shared" si="85"/>
        <v>9.540979117872439E-18</v>
      </c>
      <c r="X254" s="57">
        <f>MAX((SetUp!$B$56*(1-($H254/SetUp!$B$56)^2)*TANH(($B254-$D254)/SetUp!$B$56))/(1+$H254/SetUp!$B$56*TANH(($B254-$D254)/SetUp!$B$56)),0)</f>
        <v>0</v>
      </c>
      <c r="AK254" s="65">
        <v>223</v>
      </c>
      <c r="AL254" s="66">
        <f t="shared" si="86"/>
        <v>0.56433333333333335</v>
      </c>
      <c r="AM254" s="66">
        <f t="shared" si="87"/>
        <v>0.52154181388665288</v>
      </c>
      <c r="AN254" s="67">
        <f t="shared" si="88"/>
        <v>-7.58266735617492E-2</v>
      </c>
      <c r="AP254" s="64">
        <v>26946</v>
      </c>
      <c r="AQ254" s="55">
        <v>10</v>
      </c>
      <c r="AR254" s="55">
        <v>283</v>
      </c>
      <c r="AS254" s="66">
        <f t="shared" si="75"/>
        <v>0.379</v>
      </c>
      <c r="AT254" s="66">
        <f t="shared" si="76"/>
        <v>0.12966563334697467</v>
      </c>
      <c r="AU254" s="55" t="str">
        <f>IF(OR($AP254&lt;SetUp!$B$97,$AP254&gt;SetUp!$B$98),"Não","Sim")</f>
        <v>Sim</v>
      </c>
      <c r="AV254" s="68">
        <f t="shared" si="77"/>
        <v>0.61562975886485538</v>
      </c>
      <c r="AW254" s="68">
        <f t="shared" si="78"/>
        <v>0.36009114588805802</v>
      </c>
      <c r="AX254" s="68">
        <f t="shared" si="79"/>
        <v>-0.42136079003192767</v>
      </c>
      <c r="AY254" s="68">
        <f t="shared" si="80"/>
        <v>-0.88717511432065188</v>
      </c>
      <c r="AZ254" s="68">
        <f t="shared" si="81"/>
        <v>-0.24933436665302533</v>
      </c>
      <c r="BA254" s="68">
        <f t="shared" si="82"/>
        <v>-0.25553861297679736</v>
      </c>
      <c r="BB254" s="68">
        <f t="shared" si="83"/>
        <v>-0.46581432428872421</v>
      </c>
    </row>
    <row r="255" spans="1:54" x14ac:dyDescent="0.3">
      <c r="A255" s="64">
        <v>26917</v>
      </c>
      <c r="B255" s="57">
        <v>0.20100000000000001</v>
      </c>
      <c r="C255" s="57"/>
      <c r="D255" s="57">
        <v>4.7469999999999999</v>
      </c>
      <c r="E255" s="57">
        <f t="shared" si="68"/>
        <v>0.20100000000000001</v>
      </c>
      <c r="F255" s="57">
        <f t="shared" si="69"/>
        <v>4.5460000000000003</v>
      </c>
      <c r="G255" s="57">
        <f t="shared" si="70"/>
        <v>0</v>
      </c>
      <c r="H255" s="57">
        <f>IF(Q254&gt;SetUp!$B$56,SetUp!$B$56,Q254)</f>
        <v>0</v>
      </c>
      <c r="I255" s="57">
        <f t="shared" si="84"/>
        <v>0.39909553370971562</v>
      </c>
      <c r="J255" s="57">
        <f>MIN(F255,H255,(1-EXP(-SetUp!$B$52*H255/SetUp!$B$56))*F255)</f>
        <v>0</v>
      </c>
      <c r="K255" s="57">
        <f t="shared" si="71"/>
        <v>0</v>
      </c>
      <c r="L255" s="57">
        <f>IF(I255&lt;=0,0,MIN(SetUp!$B$50*I255^SetUp!$B$55,I255))</f>
        <v>4.4274904226006793E-3</v>
      </c>
      <c r="M255" s="57">
        <f t="shared" si="72"/>
        <v>0.39466804328711497</v>
      </c>
      <c r="N255" s="57">
        <f>IF(SetUp!$B$62=0,X255,(B255-E255)*(1-(H255/SetUp!$B$66/SetUp!$B$56)))</f>
        <v>0</v>
      </c>
      <c r="O255" s="57">
        <f>K255*SetUp!$B$65</f>
        <v>0</v>
      </c>
      <c r="P255" s="57">
        <f>MIN(SetUp!$B$54*L255^SetUp!$B$51,L255)</f>
        <v>2.4918611216520844E-3</v>
      </c>
      <c r="Q255" s="57">
        <f t="shared" si="73"/>
        <v>0</v>
      </c>
      <c r="R255" s="57">
        <f>IF((H255+N255-O255)&gt;SetUp!$B$56,T254+H255+N255-O255-SetUp!$B$56,T254)</f>
        <v>0</v>
      </c>
      <c r="S255" s="57">
        <f>R255*SetUp!$B$65</f>
        <v>0</v>
      </c>
      <c r="T255" s="57">
        <f>IF((R255-S255)&lt;SetUp!$B$53,R255-S255,SetUp!$B$53)</f>
        <v>0</v>
      </c>
      <c r="U255" s="57">
        <f t="shared" si="74"/>
        <v>0.39466804328711497</v>
      </c>
      <c r="V255" s="57">
        <f>(L255-P255)/1000*SetUp!$B$13*1000000/SetUp!$B$48</f>
        <v>0.11009410980716675</v>
      </c>
      <c r="W255" s="57">
        <f t="shared" si="85"/>
        <v>2.4286128663675299E-17</v>
      </c>
      <c r="X255" s="57">
        <f>MAX((SetUp!$B$56*(1-($H255/SetUp!$B$56)^2)*TANH(($B255-$D255)/SetUp!$B$56))/(1+$H255/SetUp!$B$56*TANH(($B255-$D255)/SetUp!$B$56)),0)</f>
        <v>0</v>
      </c>
      <c r="AK255" s="65">
        <v>224</v>
      </c>
      <c r="AL255" s="66">
        <f t="shared" si="86"/>
        <v>0.56433333333333335</v>
      </c>
      <c r="AM255" s="66">
        <f t="shared" si="87"/>
        <v>0.50083135000205392</v>
      </c>
      <c r="AN255" s="67">
        <f t="shared" si="88"/>
        <v>-0.11252566449724648</v>
      </c>
      <c r="AP255" s="64">
        <v>26947</v>
      </c>
      <c r="AQ255" s="55">
        <v>10</v>
      </c>
      <c r="AR255" s="55">
        <v>284</v>
      </c>
      <c r="AS255" s="66">
        <f t="shared" si="75"/>
        <v>0.35699999999999998</v>
      </c>
      <c r="AT255" s="66">
        <f t="shared" si="76"/>
        <v>0.12706478784251099</v>
      </c>
      <c r="AU255" s="55" t="str">
        <f>IF(OR($AP255&lt;SetUp!$B$97,$AP255&gt;SetUp!$B$98),"Não","Sim")</f>
        <v>Sim</v>
      </c>
      <c r="AV255" s="68">
        <f t="shared" si="77"/>
        <v>0.59749476985158623</v>
      </c>
      <c r="AW255" s="68">
        <f t="shared" si="78"/>
        <v>0.35646148156920265</v>
      </c>
      <c r="AX255" s="68">
        <f t="shared" si="79"/>
        <v>-0.44733178388780681</v>
      </c>
      <c r="AY255" s="68">
        <f t="shared" si="80"/>
        <v>-0.8959747843351874</v>
      </c>
      <c r="AZ255" s="68">
        <f t="shared" si="81"/>
        <v>-0.22993521215748899</v>
      </c>
      <c r="BA255" s="68">
        <f t="shared" si="82"/>
        <v>-0.24103328828238357</v>
      </c>
      <c r="BB255" s="68">
        <f t="shared" si="83"/>
        <v>-0.44864300044738059</v>
      </c>
    </row>
    <row r="256" spans="1:54" x14ac:dyDescent="0.3">
      <c r="A256" s="64">
        <v>26918</v>
      </c>
      <c r="B256" s="57">
        <v>11.221</v>
      </c>
      <c r="C256" s="57"/>
      <c r="D256" s="57">
        <v>4.7469999999999999</v>
      </c>
      <c r="E256" s="57">
        <f t="shared" si="68"/>
        <v>4.7469999999999999</v>
      </c>
      <c r="F256" s="57">
        <f t="shared" si="69"/>
        <v>0</v>
      </c>
      <c r="G256" s="57">
        <f t="shared" si="70"/>
        <v>2.1991913279000741E-2</v>
      </c>
      <c r="H256" s="57">
        <f>IF(Q255&gt;SetUp!$B$56,SetUp!$B$56,Q255)</f>
        <v>0</v>
      </c>
      <c r="I256" s="57">
        <f t="shared" si="84"/>
        <v>0.41665995656611571</v>
      </c>
      <c r="J256" s="57">
        <f>MIN(F256,H256,(1-EXP(-SetUp!$B$52*H256/SetUp!$B$56))*F256)</f>
        <v>0</v>
      </c>
      <c r="K256" s="57">
        <f t="shared" si="71"/>
        <v>0</v>
      </c>
      <c r="L256" s="57">
        <f>IF(I256&lt;=0,0,MIN(SetUp!$B$50*I256^SetUp!$B$55,I256))</f>
        <v>4.7569924063014949E-3</v>
      </c>
      <c r="M256" s="57">
        <f t="shared" si="72"/>
        <v>0.4119029641598142</v>
      </c>
      <c r="N256" s="57">
        <f>IF(SetUp!$B$62=0,X256,(B256-E256)*(1-(H256/SetUp!$B$66/SetUp!$B$56)))</f>
        <v>6.4520080867209995</v>
      </c>
      <c r="O256" s="57">
        <f>K256*SetUp!$B$65</f>
        <v>0</v>
      </c>
      <c r="P256" s="57">
        <f>MIN(SetUp!$B$54*L256^SetUp!$B$51,L256)</f>
        <v>2.674042579050853E-3</v>
      </c>
      <c r="Q256" s="57">
        <f t="shared" si="73"/>
        <v>6.4520080867209995</v>
      </c>
      <c r="R256" s="57">
        <f>IF((H256+N256-O256)&gt;SetUp!$B$56,T255+H256+N256-O256-SetUp!$B$56,T255)</f>
        <v>0</v>
      </c>
      <c r="S256" s="57">
        <f>R256*SetUp!$B$65</f>
        <v>0</v>
      </c>
      <c r="T256" s="57">
        <f>IF((R256-S256)&lt;SetUp!$B$53,R256-S256,SetUp!$B$53)</f>
        <v>0</v>
      </c>
      <c r="U256" s="57">
        <f t="shared" si="74"/>
        <v>0.4119029641598142</v>
      </c>
      <c r="V256" s="57">
        <f>(L256-P256)/1000*SetUp!$B$13*1000000/SetUp!$B$48</f>
        <v>0.11847336000326505</v>
      </c>
      <c r="W256" s="57">
        <f t="shared" si="85"/>
        <v>8.1965684239904135E-16</v>
      </c>
      <c r="X256" s="57">
        <f>MAX((SetUp!$B$56*(1-($H256/SetUp!$B$56)^2)*TANH(($B256-$D256)/SetUp!$B$56))/(1+$H256/SetUp!$B$56*TANH(($B256-$D256)/SetUp!$B$56)),0)</f>
        <v>6.4520080867209995</v>
      </c>
      <c r="AK256" s="65">
        <v>225</v>
      </c>
      <c r="AL256" s="66">
        <f t="shared" si="86"/>
        <v>0.53200000000000003</v>
      </c>
      <c r="AM256" s="66">
        <f t="shared" si="87"/>
        <v>0.48131641306586137</v>
      </c>
      <c r="AN256" s="67">
        <f t="shared" si="88"/>
        <v>-9.5269900252140327E-2</v>
      </c>
      <c r="AP256" s="64">
        <v>26948</v>
      </c>
      <c r="AQ256" s="55">
        <v>10</v>
      </c>
      <c r="AR256" s="55">
        <v>285</v>
      </c>
      <c r="AS256" s="66">
        <f t="shared" si="75"/>
        <v>0.35699999999999998</v>
      </c>
      <c r="AT256" s="66">
        <f t="shared" si="76"/>
        <v>0.12453612223296527</v>
      </c>
      <c r="AU256" s="55" t="str">
        <f>IF(OR($AP256&lt;SetUp!$B$97,$AP256&gt;SetUp!$B$98),"Não","Sim")</f>
        <v>Sim</v>
      </c>
      <c r="AV256" s="68">
        <f t="shared" si="77"/>
        <v>0.59749476985158623</v>
      </c>
      <c r="AW256" s="68">
        <f t="shared" si="78"/>
        <v>0.35289675860365349</v>
      </c>
      <c r="AX256" s="68">
        <f t="shared" si="79"/>
        <v>-0.44733178388780681</v>
      </c>
      <c r="AY256" s="68">
        <f t="shared" si="80"/>
        <v>-0.9047046613305687</v>
      </c>
      <c r="AZ256" s="68">
        <f t="shared" si="81"/>
        <v>-0.2324638777670347</v>
      </c>
      <c r="BA256" s="68">
        <f t="shared" si="82"/>
        <v>-0.24459801124793273</v>
      </c>
      <c r="BB256" s="68">
        <f t="shared" si="83"/>
        <v>-0.45737287744276189</v>
      </c>
    </row>
    <row r="257" spans="1:54" x14ac:dyDescent="0.3">
      <c r="A257" s="64">
        <v>26919</v>
      </c>
      <c r="B257" s="57">
        <v>3.3929999999999998</v>
      </c>
      <c r="C257" s="57"/>
      <c r="D257" s="57">
        <v>4.7469999999999999</v>
      </c>
      <c r="E257" s="57">
        <f t="shared" si="68"/>
        <v>3.3929999999999998</v>
      </c>
      <c r="F257" s="57">
        <f t="shared" si="69"/>
        <v>1.3540000000000001</v>
      </c>
      <c r="G257" s="57">
        <f t="shared" si="70"/>
        <v>0</v>
      </c>
      <c r="H257" s="57">
        <f>IF(Q256&gt;SetUp!$B$56,SetUp!$B$56,Q256)</f>
        <v>6.4520080867209995</v>
      </c>
      <c r="I257" s="57">
        <f t="shared" si="84"/>
        <v>0.4119029641598142</v>
      </c>
      <c r="J257" s="57">
        <f>MIN(F257,H257,(1-EXP(-SetUp!$B$52*H257/SetUp!$B$56))*F257)</f>
        <v>0.85992259760607004</v>
      </c>
      <c r="K257" s="57">
        <f t="shared" si="71"/>
        <v>5.592085489114929</v>
      </c>
      <c r="L257" s="57">
        <f>IF(I257&lt;=0,0,MIN(SetUp!$B$50*I257^SetUp!$B$55,I257))</f>
        <v>4.6668199581143995E-3</v>
      </c>
      <c r="M257" s="57">
        <f t="shared" si="72"/>
        <v>0.40723614420169979</v>
      </c>
      <c r="N257" s="57">
        <f>IF(SetUp!$B$62=0,X257,(B257-E257)*(1-(H257/SetUp!$B$66/SetUp!$B$56)))</f>
        <v>0</v>
      </c>
      <c r="O257" s="57">
        <f>K257*SetUp!$B$65</f>
        <v>0</v>
      </c>
      <c r="P257" s="57">
        <f>MIN(SetUp!$B$54*L257^SetUp!$B$51,L257)</f>
        <v>2.6242082694750779E-3</v>
      </c>
      <c r="Q257" s="57">
        <f t="shared" si="73"/>
        <v>5.592085489114929</v>
      </c>
      <c r="R257" s="57">
        <f>IF((H257+N257-O257)&gt;SetUp!$B$56,T256+H257+N257-O257-SetUp!$B$56,T256)</f>
        <v>0</v>
      </c>
      <c r="S257" s="57">
        <f>R257*SetUp!$B$65</f>
        <v>0</v>
      </c>
      <c r="T257" s="57">
        <f>IF((R257-S257)&lt;SetUp!$B$53,R257-S257,SetUp!$B$53)</f>
        <v>0</v>
      </c>
      <c r="U257" s="57">
        <f t="shared" si="74"/>
        <v>0.40723614420169979</v>
      </c>
      <c r="V257" s="57">
        <f>(L257-P257)/1000*SetUp!$B$13*1000000/SetUp!$B$48</f>
        <v>0.11617902014205558</v>
      </c>
      <c r="W257" s="57">
        <f t="shared" si="85"/>
        <v>-1.0651202142497596E-15</v>
      </c>
      <c r="X257" s="57">
        <f>MAX((SetUp!$B$56*(1-($H257/SetUp!$B$56)^2)*TANH(($B257-$D257)/SetUp!$B$56))/(1+$H257/SetUp!$B$56*TANH(($B257-$D257)/SetUp!$B$56)),0)</f>
        <v>0</v>
      </c>
      <c r="AK257" s="65">
        <v>226</v>
      </c>
      <c r="AL257" s="66">
        <f t="shared" si="86"/>
        <v>0.50466666666666671</v>
      </c>
      <c r="AM257" s="66">
        <f t="shared" si="87"/>
        <v>0.4629064610606593</v>
      </c>
      <c r="AN257" s="67">
        <f t="shared" si="88"/>
        <v>-8.2748095652590628E-2</v>
      </c>
      <c r="AP257" s="64">
        <v>26949</v>
      </c>
      <c r="AQ257" s="55">
        <v>10</v>
      </c>
      <c r="AR257" s="55">
        <v>286</v>
      </c>
      <c r="AS257" s="66">
        <f t="shared" si="75"/>
        <v>0.33600000000000002</v>
      </c>
      <c r="AT257" s="66">
        <f t="shared" si="76"/>
        <v>0.12207708475884717</v>
      </c>
      <c r="AU257" s="55" t="str">
        <f>IF(OR($AP257&lt;SetUp!$B$97,$AP257&gt;SetUp!$B$98),"Não","Sim")</f>
        <v>Sim</v>
      </c>
      <c r="AV257" s="68">
        <f t="shared" si="77"/>
        <v>0.57965506984757753</v>
      </c>
      <c r="AW257" s="68">
        <f t="shared" si="78"/>
        <v>0.34939531301785826</v>
      </c>
      <c r="AX257" s="68">
        <f t="shared" si="79"/>
        <v>-0.4736607226101559</v>
      </c>
      <c r="AY257" s="68">
        <f t="shared" si="80"/>
        <v>-0.91336585036120566</v>
      </c>
      <c r="AZ257" s="68">
        <f t="shared" si="81"/>
        <v>-0.21392291524115287</v>
      </c>
      <c r="BA257" s="68">
        <f t="shared" si="82"/>
        <v>-0.23025975682971928</v>
      </c>
      <c r="BB257" s="68">
        <f t="shared" si="83"/>
        <v>-0.43970512775104975</v>
      </c>
    </row>
    <row r="258" spans="1:54" x14ac:dyDescent="0.3">
      <c r="A258" s="64">
        <v>26920</v>
      </c>
      <c r="B258" s="57">
        <v>0.46700000000000003</v>
      </c>
      <c r="C258" s="57"/>
      <c r="D258" s="57">
        <v>4.7469999999999999</v>
      </c>
      <c r="E258" s="57">
        <f t="shared" si="68"/>
        <v>0.46700000000000003</v>
      </c>
      <c r="F258" s="57">
        <f t="shared" si="69"/>
        <v>4.28</v>
      </c>
      <c r="G258" s="57">
        <f t="shared" si="70"/>
        <v>0</v>
      </c>
      <c r="H258" s="57">
        <f>IF(Q257&gt;SetUp!$B$56,SetUp!$B$56,Q257)</f>
        <v>5.592085489114929</v>
      </c>
      <c r="I258" s="57">
        <f t="shared" si="84"/>
        <v>0.40723614420169979</v>
      </c>
      <c r="J258" s="57">
        <f>MIN(F258,H258,(1-EXP(-SetUp!$B$52*H258/SetUp!$B$56))*F258)</f>
        <v>2.493622811511226</v>
      </c>
      <c r="K258" s="57">
        <f t="shared" si="71"/>
        <v>3.098462677603703</v>
      </c>
      <c r="L258" s="57">
        <f>IF(I258&lt;=0,0,MIN(SetUp!$B$50*I258^SetUp!$B$55,I258))</f>
        <v>4.5790288423419173E-3</v>
      </c>
      <c r="M258" s="57">
        <f t="shared" si="72"/>
        <v>0.40265711535935789</v>
      </c>
      <c r="N258" s="57">
        <f>IF(SetUp!$B$62=0,X258,(B258-E258)*(1-(H258/SetUp!$B$66/SetUp!$B$56)))</f>
        <v>0</v>
      </c>
      <c r="O258" s="57">
        <f>K258*SetUp!$B$65</f>
        <v>0</v>
      </c>
      <c r="P258" s="57">
        <f>MIN(SetUp!$B$54*L258^SetUp!$B$51,L258)</f>
        <v>2.5756742781968076E-3</v>
      </c>
      <c r="Q258" s="57">
        <f t="shared" si="73"/>
        <v>3.098462677603703</v>
      </c>
      <c r="R258" s="57">
        <f>IF((H258+N258-O258)&gt;SetUp!$B$56,T257+H258+N258-O258-SetUp!$B$56,T257)</f>
        <v>0</v>
      </c>
      <c r="S258" s="57">
        <f>R258*SetUp!$B$65</f>
        <v>0</v>
      </c>
      <c r="T258" s="57">
        <f>IF((R258-S258)&lt;SetUp!$B$53,R258-S258,SetUp!$B$53)</f>
        <v>0</v>
      </c>
      <c r="U258" s="57">
        <f t="shared" si="74"/>
        <v>0.40265711535935789</v>
      </c>
      <c r="V258" s="57">
        <f>(L258-P258)/1000*SetUp!$B$13*1000000/SetUp!$B$48</f>
        <v>0.11394616585912995</v>
      </c>
      <c r="W258" s="57">
        <f t="shared" si="85"/>
        <v>-4.163336342344337E-17</v>
      </c>
      <c r="X258" s="57">
        <f>MAX((SetUp!$B$56*(1-($H258/SetUp!$B$56)^2)*TANH(($B258-$D258)/SetUp!$B$56))/(1+$H258/SetUp!$B$56*TANH(($B258-$D258)/SetUp!$B$56)),0)</f>
        <v>0</v>
      </c>
      <c r="AK258" s="65">
        <v>227</v>
      </c>
      <c r="AL258" s="66">
        <f t="shared" si="86"/>
        <v>0.50466666666666671</v>
      </c>
      <c r="AM258" s="66">
        <f t="shared" si="87"/>
        <v>0.4455193883700142</v>
      </c>
      <c r="AN258" s="67">
        <f t="shared" si="88"/>
        <v>-0.11720068354686757</v>
      </c>
      <c r="AP258" s="64">
        <v>26950</v>
      </c>
      <c r="AQ258" s="55">
        <v>10</v>
      </c>
      <c r="AR258" s="55">
        <v>287</v>
      </c>
      <c r="AS258" s="66">
        <f t="shared" si="75"/>
        <v>0</v>
      </c>
      <c r="AT258" s="66">
        <f t="shared" si="76"/>
        <v>0.11968523301296957</v>
      </c>
      <c r="AU258" s="55" t="str">
        <f>IF(OR($AP258&lt;SetUp!$B$97,$AP258&gt;SetUp!$B$98),"Não","Sim")</f>
        <v>Sim</v>
      </c>
      <c r="AV258" s="68">
        <f t="shared" si="77"/>
        <v>0</v>
      </c>
      <c r="AW258" s="68">
        <f t="shared" si="78"/>
        <v>0.34595553617910146</v>
      </c>
      <c r="AX258" s="68">
        <f t="shared" si="79"/>
        <v>0</v>
      </c>
      <c r="AY258" s="68">
        <f t="shared" si="80"/>
        <v>-0.92195943035050631</v>
      </c>
      <c r="AZ258" s="68">
        <f t="shared" si="81"/>
        <v>0.11968523301296957</v>
      </c>
      <c r="BA258" s="68">
        <f t="shared" si="82"/>
        <v>0.34595553617910146</v>
      </c>
      <c r="BB258" s="68">
        <f t="shared" si="83"/>
        <v>-0.92195943035050631</v>
      </c>
    </row>
    <row r="259" spans="1:54" x14ac:dyDescent="0.3">
      <c r="A259" s="64">
        <v>26921</v>
      </c>
      <c r="B259" s="57">
        <v>1.5960000000000001</v>
      </c>
      <c r="C259" s="57"/>
      <c r="D259" s="57">
        <v>4.7469999999999999</v>
      </c>
      <c r="E259" s="57">
        <f t="shared" ref="E259:E322" si="89">IF(B259&gt;=D259,D259,B259)</f>
        <v>1.5960000000000001</v>
      </c>
      <c r="F259" s="57">
        <f t="shared" ref="F259:F322" si="90">D259-E259</f>
        <v>3.1509999999999998</v>
      </c>
      <c r="G259" s="57">
        <f t="shared" ref="G259:G322" si="91">MAX(B259-D259-N259,0)</f>
        <v>0</v>
      </c>
      <c r="H259" s="57">
        <f>IF(Q258&gt;SetUp!$B$56,SetUp!$B$56,Q258)</f>
        <v>3.098462677603703</v>
      </c>
      <c r="I259" s="57">
        <f t="shared" si="84"/>
        <v>0.40265711535935789</v>
      </c>
      <c r="J259" s="57">
        <f>MIN(F259,H259,(1-EXP(-SetUp!$B$52*H259/SetUp!$B$56))*F259)</f>
        <v>1.2092588522589658</v>
      </c>
      <c r="K259" s="57">
        <f t="shared" ref="K259:K322" si="92">MAX(H259-J259,0)</f>
        <v>1.8892038253447372</v>
      </c>
      <c r="L259" s="57">
        <f>IF(I259&lt;=0,0,MIN(SetUp!$B$50*I259^SetUp!$B$55,I259))</f>
        <v>4.4935386439744511E-3</v>
      </c>
      <c r="M259" s="57">
        <f t="shared" ref="M259:M322" si="93">MAX(I259-L259,0)</f>
        <v>0.39816357671538344</v>
      </c>
      <c r="N259" s="57">
        <f>IF(SetUp!$B$62=0,X259,(B259-E259)*(1-(H259/SetUp!$B$66/SetUp!$B$56)))</f>
        <v>0</v>
      </c>
      <c r="O259" s="57">
        <f>K259*SetUp!$B$65</f>
        <v>0</v>
      </c>
      <c r="P259" s="57">
        <f>MIN(SetUp!$B$54*L259^SetUp!$B$51,L259)</f>
        <v>2.5283971005696996E-3</v>
      </c>
      <c r="Q259" s="57">
        <f t="shared" ref="Q259:Q322" si="94">IF((K259+N259-O259)&lt;0,0,K259+N259-O259)</f>
        <v>1.8892038253447372</v>
      </c>
      <c r="R259" s="57">
        <f>IF((H259+N259-O259)&gt;SetUp!$B$56,T258+H259+N259-O259-SetUp!$B$56,T258)</f>
        <v>0</v>
      </c>
      <c r="S259" s="57">
        <f>R259*SetUp!$B$65</f>
        <v>0</v>
      </c>
      <c r="T259" s="57">
        <f>IF((R259-S259)&lt;SetUp!$B$53,R259-S259,SetUp!$B$53)</f>
        <v>0</v>
      </c>
      <c r="U259" s="57">
        <f t="shared" ref="U259:U322" si="95">M259+R259-T259</f>
        <v>0.39816357671538344</v>
      </c>
      <c r="V259" s="57">
        <f>(L259-P259)/1000*SetUp!$B$13*1000000/SetUp!$B$48</f>
        <v>0.11177269777854719</v>
      </c>
      <c r="W259" s="57">
        <f t="shared" si="85"/>
        <v>-3.8597597340483958E-16</v>
      </c>
      <c r="X259" s="57">
        <f>MAX((SetUp!$B$56*(1-($H259/SetUp!$B$56)^2)*TANH(($B259-$D259)/SetUp!$B$56))/(1+$H259/SetUp!$B$56*TANH(($B259-$D259)/SetUp!$B$56)),0)</f>
        <v>0</v>
      </c>
      <c r="AK259" s="65">
        <v>228</v>
      </c>
      <c r="AL259" s="66">
        <f t="shared" si="86"/>
        <v>0.4956666666666667</v>
      </c>
      <c r="AM259" s="66">
        <f t="shared" si="87"/>
        <v>0.42908059898386947</v>
      </c>
      <c r="AN259" s="67">
        <f t="shared" si="88"/>
        <v>-0.13433638402716322</v>
      </c>
      <c r="AP259" s="64">
        <v>26951</v>
      </c>
      <c r="AQ259" s="55">
        <v>10</v>
      </c>
      <c r="AR259" s="55">
        <v>288</v>
      </c>
      <c r="AS259" s="66">
        <f t="shared" ref="AS259:AS322" si="96">VLOOKUP($AP259,$A:$C,3,FALSE)</f>
        <v>0</v>
      </c>
      <c r="AT259" s="66">
        <f t="shared" ref="AT259:AT322" si="97">VLOOKUP($AP259,$A:$V,22,FALSE)</f>
        <v>0.11735822844514597</v>
      </c>
      <c r="AU259" s="55" t="str">
        <f>IF(OR($AP259&lt;SetUp!$B$97,$AP259&gt;SetUp!$B$98),"Não","Sim")</f>
        <v>Sim</v>
      </c>
      <c r="AV259" s="68">
        <f t="shared" ref="AV259:AV322" si="98">IFERROR(SQRT(AS259),0)</f>
        <v>0</v>
      </c>
      <c r="AW259" s="68">
        <f t="shared" ref="AW259:AW322" si="99">IFERROR(SQRT(AT259),0)</f>
        <v>0.34257587253796196</v>
      </c>
      <c r="AX259" s="68">
        <f t="shared" ref="AX259:AX322" si="100">IFERROR(LOG(AS259),0)</f>
        <v>0</v>
      </c>
      <c r="AY259" s="68">
        <f t="shared" ref="AY259:AY322" si="101">IFERROR(LOG(AT259),0)</f>
        <v>-0.93048645491038073</v>
      </c>
      <c r="AZ259" s="68">
        <f t="shared" ref="AZ259:AZ322" si="102">AT259-AS259</f>
        <v>0.11735822844514597</v>
      </c>
      <c r="BA259" s="68">
        <f t="shared" ref="BA259:BA322" si="103">AW259-AV259</f>
        <v>0.34257587253796196</v>
      </c>
      <c r="BB259" s="68">
        <f t="shared" ref="BB259:BB322" si="104">AY259-AX259</f>
        <v>-0.93048645491038073</v>
      </c>
    </row>
    <row r="260" spans="1:54" x14ac:dyDescent="0.3">
      <c r="A260" s="64">
        <v>26922</v>
      </c>
      <c r="B260" s="57">
        <v>0</v>
      </c>
      <c r="C260" s="57"/>
      <c r="D260" s="57">
        <v>4.7469999999999999</v>
      </c>
      <c r="E260" s="57">
        <f t="shared" si="89"/>
        <v>0</v>
      </c>
      <c r="F260" s="57">
        <f t="shared" si="90"/>
        <v>4.7469999999999999</v>
      </c>
      <c r="G260" s="57">
        <f t="shared" si="91"/>
        <v>0</v>
      </c>
      <c r="H260" s="57">
        <f>IF(Q259&gt;SetUp!$B$56,SetUp!$B$56,Q259)</f>
        <v>1.8892038253447372</v>
      </c>
      <c r="I260" s="57">
        <f t="shared" ref="I260:I323" si="105">U259+G260+O260</f>
        <v>0.39816357671538344</v>
      </c>
      <c r="J260" s="57">
        <f>MIN(F260,H260,(1-EXP(-SetUp!$B$52*H260/SetUp!$B$56))*F260)</f>
        <v>1.2133732839081255</v>
      </c>
      <c r="K260" s="57">
        <f t="shared" si="92"/>
        <v>0.6758305414366117</v>
      </c>
      <c r="L260" s="57">
        <f>IF(I260&lt;=0,0,MIN(SetUp!$B$50*I260^SetUp!$B$55,I260))</f>
        <v>4.4102722477359756E-3</v>
      </c>
      <c r="M260" s="57">
        <f t="shared" si="93"/>
        <v>0.39375330446764745</v>
      </c>
      <c r="N260" s="57">
        <f>IF(SetUp!$B$62=0,X260,(B260-E260)*(1-(H260/SetUp!$B$66/SetUp!$B$56)))</f>
        <v>0</v>
      </c>
      <c r="O260" s="57">
        <f>K260*SetUp!$B$65</f>
        <v>0</v>
      </c>
      <c r="P260" s="57">
        <f>MIN(SetUp!$B$54*L260^SetUp!$B$51,L260)</f>
        <v>2.4823350037049938E-3</v>
      </c>
      <c r="Q260" s="57">
        <f t="shared" si="94"/>
        <v>0.6758305414366117</v>
      </c>
      <c r="R260" s="57">
        <f>IF((H260+N260-O260)&gt;SetUp!$B$56,T259+H260+N260-O260-SetUp!$B$56,T259)</f>
        <v>0</v>
      </c>
      <c r="S260" s="57">
        <f>R260*SetUp!$B$65</f>
        <v>0</v>
      </c>
      <c r="T260" s="57">
        <f>IF((R260-S260)&lt;SetUp!$B$53,R260-S260,SetUp!$B$53)</f>
        <v>0</v>
      </c>
      <c r="U260" s="57">
        <f t="shared" si="95"/>
        <v>0.39375330446764745</v>
      </c>
      <c r="V260" s="57">
        <f>(L260-P260)/1000*SetUp!$B$13*1000000/SetUp!$B$48</f>
        <v>0.10965660343210017</v>
      </c>
      <c r="W260" s="57">
        <f t="shared" ref="W260:W323" si="106">Q260+U260+T260-H260-U259-T259-B260+E260+J260+L260</f>
        <v>3.9898639947466563E-17</v>
      </c>
      <c r="X260" s="57">
        <f>MAX((SetUp!$B$56*(1-($H260/SetUp!$B$56)^2)*TANH(($B260-$D260)/SetUp!$B$56))/(1+$H260/SetUp!$B$56*TANH(($B260-$D260)/SetUp!$B$56)),0)</f>
        <v>0</v>
      </c>
      <c r="AK260" s="65">
        <v>229</v>
      </c>
      <c r="AL260" s="66">
        <f t="shared" si="86"/>
        <v>0.4956666666666667</v>
      </c>
      <c r="AM260" s="66">
        <f t="shared" si="87"/>
        <v>0.41352219626908515</v>
      </c>
      <c r="AN260" s="67">
        <f t="shared" si="88"/>
        <v>-0.16572522608792511</v>
      </c>
      <c r="AP260" s="64">
        <v>26952</v>
      </c>
      <c r="AQ260" s="55">
        <v>10</v>
      </c>
      <c r="AR260" s="55">
        <v>289</v>
      </c>
      <c r="AS260" s="66">
        <f t="shared" si="96"/>
        <v>0</v>
      </c>
      <c r="AT260" s="66">
        <f t="shared" si="97"/>
        <v>0.11509383118314744</v>
      </c>
      <c r="AU260" s="55" t="str">
        <f>IF(OR($AP260&lt;SetUp!$B$97,$AP260&gt;SetUp!$B$98),"Não","Sim")</f>
        <v>Sim</v>
      </c>
      <c r="AV260" s="68">
        <f t="shared" si="98"/>
        <v>0</v>
      </c>
      <c r="AW260" s="68">
        <f t="shared" si="99"/>
        <v>0.33925481747964531</v>
      </c>
      <c r="AX260" s="68">
        <f t="shared" si="100"/>
        <v>0</v>
      </c>
      <c r="AY260" s="68">
        <f t="shared" si="101"/>
        <v>-0.93894795312880608</v>
      </c>
      <c r="AZ260" s="68">
        <f t="shared" si="102"/>
        <v>0.11509383118314744</v>
      </c>
      <c r="BA260" s="68">
        <f t="shared" si="103"/>
        <v>0.33925481747964531</v>
      </c>
      <c r="BB260" s="68">
        <f t="shared" si="104"/>
        <v>-0.93894795312880608</v>
      </c>
    </row>
    <row r="261" spans="1:54" x14ac:dyDescent="0.3">
      <c r="A261" s="64">
        <v>26923</v>
      </c>
      <c r="B261" s="57">
        <v>0.113</v>
      </c>
      <c r="C261" s="57"/>
      <c r="D261" s="57">
        <v>4.7469999999999999</v>
      </c>
      <c r="E261" s="57">
        <f t="shared" si="89"/>
        <v>0.113</v>
      </c>
      <c r="F261" s="57">
        <f t="shared" si="90"/>
        <v>4.6339999999999995</v>
      </c>
      <c r="G261" s="57">
        <f t="shared" si="91"/>
        <v>0</v>
      </c>
      <c r="H261" s="57">
        <f>IF(Q260&gt;SetUp!$B$56,SetUp!$B$56,Q260)</f>
        <v>0.6758305414366117</v>
      </c>
      <c r="I261" s="57">
        <f t="shared" si="105"/>
        <v>0.39375330446764745</v>
      </c>
      <c r="J261" s="57">
        <f>MIN(F261,H261,(1-EXP(-SetUp!$B$52*H261/SetUp!$B$56))*F261)</f>
        <v>0.46439251154876549</v>
      </c>
      <c r="K261" s="57">
        <f t="shared" si="92"/>
        <v>0.21143802988784621</v>
      </c>
      <c r="L261" s="57">
        <f>IF(I261&lt;=0,0,MIN(SetUp!$B$50*I261^SetUp!$B$55,I261))</f>
        <v>4.3291556790291761E-3</v>
      </c>
      <c r="M261" s="57">
        <f t="shared" si="93"/>
        <v>0.38942414878861825</v>
      </c>
      <c r="N261" s="57">
        <f>IF(SetUp!$B$62=0,X261,(B261-E261)*(1-(H261/SetUp!$B$66/SetUp!$B$56)))</f>
        <v>0</v>
      </c>
      <c r="O261" s="57">
        <f>K261*SetUp!$B$65</f>
        <v>0</v>
      </c>
      <c r="P261" s="57">
        <f>MIN(SetUp!$B$54*L261^SetUp!$B$51,L261)</f>
        <v>2.4374479416075772E-3</v>
      </c>
      <c r="Q261" s="57">
        <f t="shared" si="94"/>
        <v>0.21143802988784621</v>
      </c>
      <c r="R261" s="57">
        <f>IF((H261+N261-O261)&gt;SetUp!$B$56,T260+H261+N261-O261-SetUp!$B$56,T260)</f>
        <v>0</v>
      </c>
      <c r="S261" s="57">
        <f>R261*SetUp!$B$65</f>
        <v>0</v>
      </c>
      <c r="T261" s="57">
        <f>IF((R261-S261)&lt;SetUp!$B$53,R261-S261,SetUp!$B$53)</f>
        <v>0</v>
      </c>
      <c r="U261" s="57">
        <f t="shared" si="95"/>
        <v>0.38942414878861825</v>
      </c>
      <c r="V261" s="57">
        <f>(L261-P261)/1000*SetUp!$B$13*1000000/SetUp!$B$48</f>
        <v>0.10759595303950786</v>
      </c>
      <c r="W261" s="57">
        <f t="shared" si="106"/>
        <v>3.6429192995512949E-17</v>
      </c>
      <c r="X261" s="57">
        <f>MAX((SetUp!$B$56*(1-($H261/SetUp!$B$56)^2)*TANH(($B261-$D261)/SetUp!$B$56))/(1+$H261/SetUp!$B$56*TANH(($B261-$D261)/SetUp!$B$56)),0)</f>
        <v>0</v>
      </c>
      <c r="AK261" s="65">
        <v>230</v>
      </c>
      <c r="AL261" s="66">
        <f t="shared" si="86"/>
        <v>0.46166666666666667</v>
      </c>
      <c r="AM261" s="66">
        <f t="shared" si="87"/>
        <v>0.39878227287026879</v>
      </c>
      <c r="AN261" s="67">
        <f t="shared" si="88"/>
        <v>-0.1362116833134972</v>
      </c>
      <c r="AP261" s="64">
        <v>26953</v>
      </c>
      <c r="AQ261" s="55">
        <v>10</v>
      </c>
      <c r="AR261" s="55">
        <v>290</v>
      </c>
      <c r="AS261" s="66">
        <f t="shared" si="96"/>
        <v>0</v>
      </c>
      <c r="AT261" s="66">
        <f t="shared" si="97"/>
        <v>0.11288989514944146</v>
      </c>
      <c r="AU261" s="55" t="str">
        <f>IF(OR($AP261&lt;SetUp!$B$97,$AP261&gt;SetUp!$B$98),"Não","Sim")</f>
        <v>Sim</v>
      </c>
      <c r="AV261" s="68">
        <f t="shared" si="98"/>
        <v>0</v>
      </c>
      <c r="AW261" s="68">
        <f t="shared" si="99"/>
        <v>0.33599091527813885</v>
      </c>
      <c r="AX261" s="68">
        <f t="shared" si="100"/>
        <v>0</v>
      </c>
      <c r="AY261" s="68">
        <f t="shared" si="101"/>
        <v>-0.94734493032693745</v>
      </c>
      <c r="AZ261" s="68">
        <f t="shared" si="102"/>
        <v>0.11288989514944146</v>
      </c>
      <c r="BA261" s="68">
        <f t="shared" si="103"/>
        <v>0.33599091527813885</v>
      </c>
      <c r="BB261" s="68">
        <f t="shared" si="104"/>
        <v>-0.94734493032693745</v>
      </c>
    </row>
    <row r="262" spans="1:54" x14ac:dyDescent="0.3">
      <c r="A262" s="64">
        <v>26924</v>
      </c>
      <c r="B262" s="57">
        <v>0</v>
      </c>
      <c r="C262" s="57"/>
      <c r="D262" s="57">
        <v>4.7469999999999999</v>
      </c>
      <c r="E262" s="57">
        <f t="shared" si="89"/>
        <v>0</v>
      </c>
      <c r="F262" s="57">
        <f t="shared" si="90"/>
        <v>4.7469999999999999</v>
      </c>
      <c r="G262" s="57">
        <f t="shared" si="91"/>
        <v>0</v>
      </c>
      <c r="H262" s="57">
        <f>IF(Q261&gt;SetUp!$B$56,SetUp!$B$56,Q261)</f>
        <v>0.21143802988784621</v>
      </c>
      <c r="I262" s="57">
        <f t="shared" si="105"/>
        <v>0.38942414878861825</v>
      </c>
      <c r="J262" s="57">
        <f>MIN(F262,H262,(1-EXP(-SetUp!$B$52*H262/SetUp!$B$56))*F262)</f>
        <v>0.15426527457793413</v>
      </c>
      <c r="K262" s="57">
        <f t="shared" si="92"/>
        <v>5.7172755309912088E-2</v>
      </c>
      <c r="L262" s="57">
        <f>IF(I262&lt;=0,0,MIN(SetUp!$B$50*I262^SetUp!$B$55,I262))</f>
        <v>4.2501179536722656E-3</v>
      </c>
      <c r="M262" s="57">
        <f t="shared" si="93"/>
        <v>0.385174030834946</v>
      </c>
      <c r="N262" s="57">
        <f>IF(SetUp!$B$62=0,X262,(B262-E262)*(1-(H262/SetUp!$B$66/SetUp!$B$56)))</f>
        <v>0</v>
      </c>
      <c r="O262" s="57">
        <f>K262*SetUp!$B$65</f>
        <v>0</v>
      </c>
      <c r="P262" s="57">
        <f>MIN(SetUp!$B$54*L262^SetUp!$B$51,L262)</f>
        <v>2.3936974749773584E-3</v>
      </c>
      <c r="Q262" s="57">
        <f t="shared" si="94"/>
        <v>5.7172755309912088E-2</v>
      </c>
      <c r="R262" s="57">
        <f>IF((H262+N262-O262)&gt;SetUp!$B$56,T261+H262+N262-O262-SetUp!$B$56,T261)</f>
        <v>0</v>
      </c>
      <c r="S262" s="57">
        <f>R262*SetUp!$B$65</f>
        <v>0</v>
      </c>
      <c r="T262" s="57">
        <f>IF((R262-S262)&lt;SetUp!$B$53,R262-S262,SetUp!$B$53)</f>
        <v>0</v>
      </c>
      <c r="U262" s="57">
        <f t="shared" si="95"/>
        <v>0.385174030834946</v>
      </c>
      <c r="V262" s="57">
        <f>(L262-P262)/1000*SetUp!$B$13*1000000/SetUp!$B$48</f>
        <v>0.10558889552330557</v>
      </c>
      <c r="W262" s="57">
        <f t="shared" si="106"/>
        <v>4.3368086899420177E-17</v>
      </c>
      <c r="X262" s="57">
        <f>MAX((SetUp!$B$56*(1-($H262/SetUp!$B$56)^2)*TANH(($B262-$D262)/SetUp!$B$56))/(1+$H262/SetUp!$B$56*TANH(($B262-$D262)/SetUp!$B$56)),0)</f>
        <v>0</v>
      </c>
      <c r="AK262" s="65">
        <v>231</v>
      </c>
      <c r="AL262" s="66">
        <f t="shared" si="86"/>
        <v>0.45300000000000001</v>
      </c>
      <c r="AM262" s="66">
        <f t="shared" si="87"/>
        <v>0.38480428686326734</v>
      </c>
      <c r="AN262" s="67">
        <f t="shared" si="88"/>
        <v>-0.15054241310537014</v>
      </c>
      <c r="AP262" s="64">
        <v>26954</v>
      </c>
      <c r="AQ262" s="55">
        <v>10</v>
      </c>
      <c r="AR262" s="55">
        <v>291</v>
      </c>
      <c r="AS262" s="66">
        <f t="shared" si="96"/>
        <v>0</v>
      </c>
      <c r="AT262" s="66">
        <f t="shared" si="97"/>
        <v>0.1107443634547061</v>
      </c>
      <c r="AU262" s="55" t="str">
        <f>IF(OR($AP262&lt;SetUp!$B$97,$AP262&gt;SetUp!$B$98),"Não","Sim")</f>
        <v>Sim</v>
      </c>
      <c r="AV262" s="68">
        <f t="shared" si="98"/>
        <v>0</v>
      </c>
      <c r="AW262" s="68">
        <f t="shared" si="99"/>
        <v>0.33278275714752126</v>
      </c>
      <c r="AX262" s="68">
        <f t="shared" si="100"/>
        <v>0</v>
      </c>
      <c r="AY262" s="68">
        <f t="shared" si="101"/>
        <v>-0.95567836878717605</v>
      </c>
      <c r="AZ262" s="68">
        <f t="shared" si="102"/>
        <v>0.1107443634547061</v>
      </c>
      <c r="BA262" s="68">
        <f t="shared" si="103"/>
        <v>0.33278275714752126</v>
      </c>
      <c r="BB262" s="68">
        <f t="shared" si="104"/>
        <v>-0.95567836878717605</v>
      </c>
    </row>
    <row r="263" spans="1:54" x14ac:dyDescent="0.3">
      <c r="A263" s="64">
        <v>26925</v>
      </c>
      <c r="B263" s="57">
        <v>5.0999999999999997E-2</v>
      </c>
      <c r="C263" s="57"/>
      <c r="D263" s="57">
        <v>4.7469999999999999</v>
      </c>
      <c r="E263" s="57">
        <f t="shared" si="89"/>
        <v>5.0999999999999997E-2</v>
      </c>
      <c r="F263" s="57">
        <f t="shared" si="90"/>
        <v>4.6959999999999997</v>
      </c>
      <c r="G263" s="57">
        <f t="shared" si="91"/>
        <v>0</v>
      </c>
      <c r="H263" s="57">
        <f>IF(Q262&gt;SetUp!$B$56,SetUp!$B$56,Q262)</f>
        <v>5.7172755309912088E-2</v>
      </c>
      <c r="I263" s="57">
        <f t="shared" si="105"/>
        <v>0.385174030834946</v>
      </c>
      <c r="J263" s="57">
        <f>MIN(F263,H263,(1-EXP(-SetUp!$B$52*H263/SetUp!$B$56))*F263)</f>
        <v>4.1763688879606679E-2</v>
      </c>
      <c r="K263" s="57">
        <f t="shared" si="92"/>
        <v>1.5409066430305408E-2</v>
      </c>
      <c r="L263" s="57">
        <f>IF(I263&lt;=0,0,MIN(SetUp!$B$50*I263^SetUp!$B$55,I263))</f>
        <v>4.1730909358801936E-3</v>
      </c>
      <c r="M263" s="57">
        <f t="shared" si="93"/>
        <v>0.3810009398990658</v>
      </c>
      <c r="N263" s="57">
        <f>IF(SetUp!$B$62=0,X263,(B263-E263)*(1-(H263/SetUp!$B$66/SetUp!$B$56)))</f>
        <v>0</v>
      </c>
      <c r="O263" s="57">
        <f>K263*SetUp!$B$65</f>
        <v>0</v>
      </c>
      <c r="P263" s="57">
        <f>MIN(SetUp!$B$54*L263^SetUp!$B$51,L263)</f>
        <v>2.3510466953869779E-3</v>
      </c>
      <c r="Q263" s="57">
        <f t="shared" si="94"/>
        <v>1.5409066430305408E-2</v>
      </c>
      <c r="R263" s="57">
        <f>IF((H263+N263-O263)&gt;SetUp!$B$56,T262+H263+N263-O263-SetUp!$B$56,T262)</f>
        <v>0</v>
      </c>
      <c r="S263" s="57">
        <f>R263*SetUp!$B$65</f>
        <v>0</v>
      </c>
      <c r="T263" s="57">
        <f>IF((R263-S263)&lt;SetUp!$B$53,R263-S263,SetUp!$B$53)</f>
        <v>0</v>
      </c>
      <c r="U263" s="57">
        <f t="shared" si="95"/>
        <v>0.3810009398990658</v>
      </c>
      <c r="V263" s="57">
        <f>(L263-P263)/1000*SetUp!$B$13*1000000/SetUp!$B$48</f>
        <v>0.1036336547437412</v>
      </c>
      <c r="W263" s="57">
        <f t="shared" si="106"/>
        <v>0</v>
      </c>
      <c r="X263" s="57">
        <f>MAX((SetUp!$B$56*(1-($H263/SetUp!$B$56)^2)*TANH(($B263-$D263)/SetUp!$B$56))/(1+$H263/SetUp!$B$56*TANH(($B263-$D263)/SetUp!$B$56)),0)</f>
        <v>0</v>
      </c>
      <c r="AK263" s="65">
        <v>232</v>
      </c>
      <c r="AL263" s="66">
        <f t="shared" si="86"/>
        <v>0.43933333333333335</v>
      </c>
      <c r="AM263" s="66">
        <f t="shared" si="87"/>
        <v>0.37153651240706037</v>
      </c>
      <c r="AN263" s="67">
        <f t="shared" si="88"/>
        <v>-0.15431749831473365</v>
      </c>
      <c r="AP263" s="64">
        <v>26955</v>
      </c>
      <c r="AQ263" s="55">
        <v>10</v>
      </c>
      <c r="AR263" s="55">
        <v>292</v>
      </c>
      <c r="AS263" s="66">
        <f t="shared" si="96"/>
        <v>0</v>
      </c>
      <c r="AT263" s="66">
        <f t="shared" si="97"/>
        <v>0.10865526405047315</v>
      </c>
      <c r="AU263" s="55" t="str">
        <f>IF(OR($AP263&lt;SetUp!$B$97,$AP263&gt;SetUp!$B$98),"Não","Sim")</f>
        <v>Sim</v>
      </c>
      <c r="AV263" s="68">
        <f t="shared" si="98"/>
        <v>0</v>
      </c>
      <c r="AW263" s="68">
        <f t="shared" si="99"/>
        <v>0.32962897938511587</v>
      </c>
      <c r="AX263" s="68">
        <f t="shared" si="100"/>
        <v>0</v>
      </c>
      <c r="AY263" s="68">
        <f t="shared" si="101"/>
        <v>-0.96394922845350506</v>
      </c>
      <c r="AZ263" s="68">
        <f t="shared" si="102"/>
        <v>0.10865526405047315</v>
      </c>
      <c r="BA263" s="68">
        <f t="shared" si="103"/>
        <v>0.32962897938511587</v>
      </c>
      <c r="BB263" s="68">
        <f t="shared" si="104"/>
        <v>-0.96394922845350506</v>
      </c>
    </row>
    <row r="264" spans="1:54" x14ac:dyDescent="0.3">
      <c r="A264" s="64">
        <v>26926</v>
      </c>
      <c r="B264" s="57">
        <v>0</v>
      </c>
      <c r="C264" s="57"/>
      <c r="D264" s="57">
        <v>4.7469999999999999</v>
      </c>
      <c r="E264" s="57">
        <f t="shared" si="89"/>
        <v>0</v>
      </c>
      <c r="F264" s="57">
        <f t="shared" si="90"/>
        <v>4.7469999999999999</v>
      </c>
      <c r="G264" s="57">
        <f t="shared" si="91"/>
        <v>0</v>
      </c>
      <c r="H264" s="57">
        <f>IF(Q263&gt;SetUp!$B$56,SetUp!$B$56,Q263)</f>
        <v>1.5409066430305408E-2</v>
      </c>
      <c r="I264" s="57">
        <f t="shared" si="105"/>
        <v>0.3810009398990658</v>
      </c>
      <c r="J264" s="57">
        <f>MIN(F264,H264,(1-EXP(-SetUp!$B$52*H264/SetUp!$B$56))*F264)</f>
        <v>1.1415445683059289E-2</v>
      </c>
      <c r="K264" s="57">
        <f t="shared" si="92"/>
        <v>3.993620747246119E-3</v>
      </c>
      <c r="L264" s="57">
        <f>IF(I264&lt;=0,0,MIN(SetUp!$B$50*I264^SetUp!$B$55,I264))</f>
        <v>4.0980092039807747E-3</v>
      </c>
      <c r="M264" s="57">
        <f t="shared" si="93"/>
        <v>0.37690293069508501</v>
      </c>
      <c r="N264" s="57">
        <f>IF(SetUp!$B$62=0,X264,(B264-E264)*(1-(H264/SetUp!$B$66/SetUp!$B$56)))</f>
        <v>0</v>
      </c>
      <c r="O264" s="57">
        <f>K264*SetUp!$B$65</f>
        <v>0</v>
      </c>
      <c r="P264" s="57">
        <f>MIN(SetUp!$B$54*L264^SetUp!$B$51,L264)</f>
        <v>2.3094601535666231E-3</v>
      </c>
      <c r="Q264" s="57">
        <f t="shared" si="94"/>
        <v>3.993620747246119E-3</v>
      </c>
      <c r="R264" s="57">
        <f>IF((H264+N264-O264)&gt;SetUp!$B$56,T263+H264+N264-O264-SetUp!$B$56,T263)</f>
        <v>0</v>
      </c>
      <c r="S264" s="57">
        <f>R264*SetUp!$B$65</f>
        <v>0</v>
      </c>
      <c r="T264" s="57">
        <f>IF((R264-S264)&lt;SetUp!$B$53,R264-S264,SetUp!$B$53)</f>
        <v>0</v>
      </c>
      <c r="U264" s="57">
        <f t="shared" si="95"/>
        <v>0.37690293069508501</v>
      </c>
      <c r="V264" s="57">
        <f>(L264-P264)/1000*SetUp!$B$13*1000000/SetUp!$B$48</f>
        <v>0.10172852594001355</v>
      </c>
      <c r="W264" s="57">
        <f t="shared" si="106"/>
        <v>-2.6020852139652106E-17</v>
      </c>
      <c r="X264" s="57">
        <f>MAX((SetUp!$B$56*(1-($H264/SetUp!$B$56)^2)*TANH(($B264-$D264)/SetUp!$B$56))/(1+$H264/SetUp!$B$56*TANH(($B264-$D264)/SetUp!$B$56)),0)</f>
        <v>0</v>
      </c>
      <c r="AK264" s="65">
        <v>233</v>
      </c>
      <c r="AL264" s="66">
        <f t="shared" si="86"/>
        <v>0.43933333333333335</v>
      </c>
      <c r="AM264" s="66">
        <f t="shared" si="87"/>
        <v>0.35893155490882434</v>
      </c>
      <c r="AN264" s="67">
        <f t="shared" si="88"/>
        <v>-0.18300860035927696</v>
      </c>
      <c r="AP264" s="64">
        <v>26956</v>
      </c>
      <c r="AQ264" s="55">
        <v>10</v>
      </c>
      <c r="AR264" s="55">
        <v>293</v>
      </c>
      <c r="AS264" s="66">
        <f t="shared" si="96"/>
        <v>0</v>
      </c>
      <c r="AT264" s="66">
        <f t="shared" si="97"/>
        <v>0.10662070562449245</v>
      </c>
      <c r="AU264" s="55" t="str">
        <f>IF(OR($AP264&lt;SetUp!$B$97,$AP264&gt;SetUp!$B$98),"Não","Sim")</f>
        <v>Sim</v>
      </c>
      <c r="AV264" s="68">
        <f t="shared" si="98"/>
        <v>0</v>
      </c>
      <c r="AW264" s="68">
        <f t="shared" si="99"/>
        <v>0.32652826160149206</v>
      </c>
      <c r="AX264" s="68">
        <f t="shared" si="100"/>
        <v>0</v>
      </c>
      <c r="AY264" s="68">
        <f t="shared" si="101"/>
        <v>-0.97215844760537751</v>
      </c>
      <c r="AZ264" s="68">
        <f t="shared" si="102"/>
        <v>0.10662070562449245</v>
      </c>
      <c r="BA264" s="68">
        <f t="shared" si="103"/>
        <v>0.32652826160149206</v>
      </c>
      <c r="BB264" s="68">
        <f t="shared" si="104"/>
        <v>-0.97215844760537751</v>
      </c>
    </row>
    <row r="265" spans="1:54" x14ac:dyDescent="0.3">
      <c r="A265" s="64">
        <v>26927</v>
      </c>
      <c r="B265" s="57">
        <v>6.0999999999999999E-2</v>
      </c>
      <c r="C265" s="57"/>
      <c r="D265" s="57">
        <v>4.7469999999999999</v>
      </c>
      <c r="E265" s="57">
        <f t="shared" si="89"/>
        <v>6.0999999999999999E-2</v>
      </c>
      <c r="F265" s="57">
        <f t="shared" si="90"/>
        <v>4.6859999999999999</v>
      </c>
      <c r="G265" s="57">
        <f t="shared" si="91"/>
        <v>0</v>
      </c>
      <c r="H265" s="57">
        <f>IF(Q264&gt;SetUp!$B$56,SetUp!$B$56,Q264)</f>
        <v>3.993620747246119E-3</v>
      </c>
      <c r="I265" s="57">
        <f t="shared" si="105"/>
        <v>0.37690293069508501</v>
      </c>
      <c r="J265" s="57">
        <f>MIN(F265,H265,(1-EXP(-SetUp!$B$52*H265/SetUp!$B$56))*F265)</f>
        <v>2.9231670631606026E-3</v>
      </c>
      <c r="K265" s="57">
        <f t="shared" si="92"/>
        <v>1.0704536840855164E-3</v>
      </c>
      <c r="L265" s="57">
        <f>IF(I265&lt;=0,0,MIN(SetUp!$B$50*I265^SetUp!$B$55,I265))</f>
        <v>4.0248099233912722E-3</v>
      </c>
      <c r="M265" s="57">
        <f t="shared" si="93"/>
        <v>0.37287812077169374</v>
      </c>
      <c r="N265" s="57">
        <f>IF(SetUp!$B$62=0,X265,(B265-E265)*(1-(H265/SetUp!$B$66/SetUp!$B$56)))</f>
        <v>0</v>
      </c>
      <c r="O265" s="57">
        <f>K265*SetUp!$B$65</f>
        <v>0</v>
      </c>
      <c r="P265" s="57">
        <f>MIN(SetUp!$B$54*L265^SetUp!$B$51,L265)</f>
        <v>2.2689037915452656E-3</v>
      </c>
      <c r="Q265" s="57">
        <f t="shared" si="94"/>
        <v>1.0704536840855164E-3</v>
      </c>
      <c r="R265" s="57">
        <f>IF((H265+N265-O265)&gt;SetUp!$B$56,T264+H265+N265-O265-SetUp!$B$56,T264)</f>
        <v>0</v>
      </c>
      <c r="S265" s="57">
        <f>R265*SetUp!$B$65</f>
        <v>0</v>
      </c>
      <c r="T265" s="57">
        <f>IF((R265-S265)&lt;SetUp!$B$53,R265-S265,SetUp!$B$53)</f>
        <v>0</v>
      </c>
      <c r="U265" s="57">
        <f t="shared" si="95"/>
        <v>0.37287812077169374</v>
      </c>
      <c r="V265" s="57">
        <f>(L265-P265)/1000*SetUp!$B$13*1000000/SetUp!$B$48</f>
        <v>9.9871872365123709E-2</v>
      </c>
      <c r="W265" s="57">
        <f t="shared" si="106"/>
        <v>1.214306433183765E-17</v>
      </c>
      <c r="X265" s="57">
        <f>MAX((SetUp!$B$56*(1-($H265/SetUp!$B$56)^2)*TANH(($B265-$D265)/SetUp!$B$56))/(1+$H265/SetUp!$B$56*TANH(($B265-$D265)/SetUp!$B$56)),0)</f>
        <v>0</v>
      </c>
      <c r="AK265" s="65">
        <v>234</v>
      </c>
      <c r="AL265" s="66">
        <f t="shared" si="86"/>
        <v>0.43933333333333335</v>
      </c>
      <c r="AM265" s="66">
        <f t="shared" si="87"/>
        <v>0.34694592219547599</v>
      </c>
      <c r="AN265" s="67">
        <f t="shared" si="88"/>
        <v>-0.21029001017721707</v>
      </c>
      <c r="AP265" s="64">
        <v>26957</v>
      </c>
      <c r="AQ265" s="55">
        <v>10</v>
      </c>
      <c r="AR265" s="55">
        <v>294</v>
      </c>
      <c r="AS265" s="66">
        <f t="shared" si="96"/>
        <v>0</v>
      </c>
      <c r="AT265" s="66">
        <f t="shared" si="97"/>
        <v>0.10463887372357411</v>
      </c>
      <c r="AU265" s="55" t="str">
        <f>IF(OR($AP265&lt;SetUp!$B$97,$AP265&gt;SetUp!$B$98),"Não","Sim")</f>
        <v>Sim</v>
      </c>
      <c r="AV265" s="68">
        <f t="shared" si="98"/>
        <v>0</v>
      </c>
      <c r="AW265" s="68">
        <f t="shared" si="99"/>
        <v>0.32347932503264271</v>
      </c>
      <c r="AX265" s="68">
        <f t="shared" si="100"/>
        <v>0</v>
      </c>
      <c r="AY265" s="68">
        <f t="shared" si="101"/>
        <v>-0.98030694350632597</v>
      </c>
      <c r="AZ265" s="68">
        <f t="shared" si="102"/>
        <v>0.10463887372357411</v>
      </c>
      <c r="BA265" s="68">
        <f t="shared" si="103"/>
        <v>0.32347932503264271</v>
      </c>
      <c r="BB265" s="68">
        <f t="shared" si="104"/>
        <v>-0.98030694350632597</v>
      </c>
    </row>
    <row r="266" spans="1:54" x14ac:dyDescent="0.3">
      <c r="A266" s="64">
        <v>26928</v>
      </c>
      <c r="B266" s="57">
        <v>0</v>
      </c>
      <c r="C266" s="57"/>
      <c r="D266" s="57">
        <v>4.7469999999999999</v>
      </c>
      <c r="E266" s="57">
        <f t="shared" si="89"/>
        <v>0</v>
      </c>
      <c r="F266" s="57">
        <f t="shared" si="90"/>
        <v>4.7469999999999999</v>
      </c>
      <c r="G266" s="57">
        <f t="shared" si="91"/>
        <v>0</v>
      </c>
      <c r="H266" s="57">
        <f>IF(Q265&gt;SetUp!$B$56,SetUp!$B$56,Q265)</f>
        <v>1.0704536840855164E-3</v>
      </c>
      <c r="I266" s="57">
        <f t="shared" si="105"/>
        <v>0.37287812077169374</v>
      </c>
      <c r="J266" s="57">
        <f>MIN(F266,H266,(1-EXP(-SetUp!$B$52*H266/SetUp!$B$56))*F266)</f>
        <v>7.9390917265754069E-4</v>
      </c>
      <c r="K266" s="57">
        <f t="shared" si="92"/>
        <v>2.7654451142797569E-4</v>
      </c>
      <c r="L266" s="57">
        <f>IF(I266&lt;=0,0,MIN(SetUp!$B$50*I266^SetUp!$B$55,I266))</f>
        <v>3.9534327264132609E-3</v>
      </c>
      <c r="M266" s="57">
        <f t="shared" si="93"/>
        <v>0.3689246880452805</v>
      </c>
      <c r="N266" s="57">
        <f>IF(SetUp!$B$62=0,X266,(B266-E266)*(1-(H266/SetUp!$B$66/SetUp!$B$56)))</f>
        <v>0</v>
      </c>
      <c r="O266" s="57">
        <f>K266*SetUp!$B$65</f>
        <v>0</v>
      </c>
      <c r="P266" s="57">
        <f>MIN(SetUp!$B$54*L266^SetUp!$B$51,L266)</f>
        <v>2.2293448784145875E-3</v>
      </c>
      <c r="Q266" s="57">
        <f t="shared" si="94"/>
        <v>2.7654451142797569E-4</v>
      </c>
      <c r="R266" s="57">
        <f>IF((H266+N266-O266)&gt;SetUp!$B$56,T265+H266+N266-O266-SetUp!$B$56,T265)</f>
        <v>0</v>
      </c>
      <c r="S266" s="57">
        <f>R266*SetUp!$B$65</f>
        <v>0</v>
      </c>
      <c r="T266" s="57">
        <f>IF((R266-S266)&lt;SetUp!$B$53,R266-S266,SetUp!$B$53)</f>
        <v>0</v>
      </c>
      <c r="U266" s="57">
        <f t="shared" si="95"/>
        <v>0.3689246880452805</v>
      </c>
      <c r="V266" s="57">
        <f>(L266-P266)/1000*SetUp!$B$13*1000000/SetUp!$B$48</f>
        <v>9.8062122102484481E-2</v>
      </c>
      <c r="W266" s="57">
        <f t="shared" si="106"/>
        <v>2.3418766925686896E-17</v>
      </c>
      <c r="X266" s="57">
        <f>MAX((SetUp!$B$56*(1-($H266/SetUp!$B$56)^2)*TANH(($B266-$D266)/SetUp!$B$56))/(1+$H266/SetUp!$B$56*TANH(($B266-$D266)/SetUp!$B$56)),0)</f>
        <v>0</v>
      </c>
      <c r="AK266" s="65">
        <v>235</v>
      </c>
      <c r="AL266" s="66">
        <f t="shared" si="86"/>
        <v>0.434</v>
      </c>
      <c r="AM266" s="66">
        <f t="shared" si="87"/>
        <v>0.3355396444246182</v>
      </c>
      <c r="AN266" s="67">
        <f t="shared" si="88"/>
        <v>-0.22686717874511936</v>
      </c>
      <c r="AP266" s="64">
        <v>26958</v>
      </c>
      <c r="AQ266" s="55">
        <v>10</v>
      </c>
      <c r="AR266" s="55">
        <v>295</v>
      </c>
      <c r="AS266" s="66">
        <f t="shared" si="96"/>
        <v>0</v>
      </c>
      <c r="AT266" s="66">
        <f t="shared" si="97"/>
        <v>0.10270802708971818</v>
      </c>
      <c r="AU266" s="55" t="str">
        <f>IF(OR($AP266&lt;SetUp!$B$97,$AP266&gt;SetUp!$B$98),"Não","Sim")</f>
        <v>Sim</v>
      </c>
      <c r="AV266" s="68">
        <f t="shared" si="98"/>
        <v>0</v>
      </c>
      <c r="AW266" s="68">
        <f t="shared" si="99"/>
        <v>0.32048093092993563</v>
      </c>
      <c r="AX266" s="68">
        <f t="shared" si="100"/>
        <v>0</v>
      </c>
      <c r="AY266" s="68">
        <f t="shared" si="101"/>
        <v>-0.9883956130284387</v>
      </c>
      <c r="AZ266" s="68">
        <f t="shared" si="102"/>
        <v>0.10270802708971818</v>
      </c>
      <c r="BA266" s="68">
        <f t="shared" si="103"/>
        <v>0.32048093092993563</v>
      </c>
      <c r="BB266" s="68">
        <f t="shared" si="104"/>
        <v>-0.9883956130284387</v>
      </c>
    </row>
    <row r="267" spans="1:54" x14ac:dyDescent="0.3">
      <c r="A267" s="64">
        <v>26929</v>
      </c>
      <c r="B267" s="57">
        <v>0</v>
      </c>
      <c r="C267" s="57"/>
      <c r="D267" s="57">
        <v>4.7469999999999999</v>
      </c>
      <c r="E267" s="57">
        <f t="shared" si="89"/>
        <v>0</v>
      </c>
      <c r="F267" s="57">
        <f t="shared" si="90"/>
        <v>4.7469999999999999</v>
      </c>
      <c r="G267" s="57">
        <f t="shared" si="91"/>
        <v>0</v>
      </c>
      <c r="H267" s="57">
        <f>IF(Q266&gt;SetUp!$B$56,SetUp!$B$56,Q266)</f>
        <v>2.7654451142797569E-4</v>
      </c>
      <c r="I267" s="57">
        <f t="shared" si="105"/>
        <v>0.3689246880452805</v>
      </c>
      <c r="J267" s="57">
        <f>MIN(F267,H267,(1-EXP(-SetUp!$B$52*H267/SetUp!$B$56))*F267)</f>
        <v>2.0511381781161331E-4</v>
      </c>
      <c r="K267" s="57">
        <f t="shared" si="92"/>
        <v>7.1430693616362384E-5</v>
      </c>
      <c r="L267" s="57">
        <f>IF(I267&lt;=0,0,MIN(SetUp!$B$50*I267^SetUp!$B$55,I267))</f>
        <v>3.8838195984335034E-3</v>
      </c>
      <c r="M267" s="57">
        <f t="shared" si="93"/>
        <v>0.36504086844684702</v>
      </c>
      <c r="N267" s="57">
        <f>IF(SetUp!$B$62=0,X267,(B267-E267)*(1-(H267/SetUp!$B$66/SetUp!$B$56)))</f>
        <v>0</v>
      </c>
      <c r="O267" s="57">
        <f>K267*SetUp!$B$65</f>
        <v>0</v>
      </c>
      <c r="P267" s="57">
        <f>MIN(SetUp!$B$54*L267^SetUp!$B$51,L267)</f>
        <v>2.1907519494975404E-3</v>
      </c>
      <c r="Q267" s="57">
        <f t="shared" si="94"/>
        <v>7.1430693616362384E-5</v>
      </c>
      <c r="R267" s="57">
        <f>IF((H267+N267-O267)&gt;SetUp!$B$56,T266+H267+N267-O267-SetUp!$B$56,T266)</f>
        <v>0</v>
      </c>
      <c r="S267" s="57">
        <f>R267*SetUp!$B$65</f>
        <v>0</v>
      </c>
      <c r="T267" s="57">
        <f>IF((R267-S267)&lt;SetUp!$B$53,R267-S267,SetUp!$B$53)</f>
        <v>0</v>
      </c>
      <c r="U267" s="57">
        <f t="shared" si="95"/>
        <v>0.36504086844684702</v>
      </c>
      <c r="V267" s="57">
        <f>(L267-P267)/1000*SetUp!$B$13*1000000/SetUp!$B$48</f>
        <v>9.6297765053241335E-2</v>
      </c>
      <c r="W267" s="57">
        <f t="shared" si="106"/>
        <v>6.0715321659188248E-18</v>
      </c>
      <c r="X267" s="57">
        <f>MAX((SetUp!$B$56*(1-($H267/SetUp!$B$56)^2)*TANH(($B267-$D267)/SetUp!$B$56))/(1+$H267/SetUp!$B$56*TANH(($B267-$D267)/SetUp!$B$56)),0)</f>
        <v>0</v>
      </c>
      <c r="AK267" s="65">
        <v>236</v>
      </c>
      <c r="AL267" s="66">
        <f t="shared" si="86"/>
        <v>0.41533333333333333</v>
      </c>
      <c r="AM267" s="66">
        <f t="shared" si="87"/>
        <v>0.32467593651022297</v>
      </c>
      <c r="AN267" s="67">
        <f t="shared" si="88"/>
        <v>-0.21827623633172638</v>
      </c>
      <c r="AP267" s="64">
        <v>26959</v>
      </c>
      <c r="AQ267" s="55">
        <v>10</v>
      </c>
      <c r="AR267" s="55">
        <v>296</v>
      </c>
      <c r="AS267" s="66">
        <f t="shared" si="96"/>
        <v>0</v>
      </c>
      <c r="AT267" s="66">
        <f t="shared" si="97"/>
        <v>0.10082649419632987</v>
      </c>
      <c r="AU267" s="55" t="str">
        <f>IF(OR($AP267&lt;SetUp!$B$97,$AP267&gt;SetUp!$B$98),"Não","Sim")</f>
        <v>Sim</v>
      </c>
      <c r="AV267" s="68">
        <f t="shared" si="98"/>
        <v>0</v>
      </c>
      <c r="AW267" s="68">
        <f t="shared" si="99"/>
        <v>0.31753187902371294</v>
      </c>
      <c r="AX267" s="68">
        <f t="shared" si="100"/>
        <v>0</v>
      </c>
      <c r="AY267" s="68">
        <f t="shared" si="101"/>
        <v>-0.99642533325376725</v>
      </c>
      <c r="AZ267" s="68">
        <f t="shared" si="102"/>
        <v>0.10082649419632987</v>
      </c>
      <c r="BA267" s="68">
        <f t="shared" si="103"/>
        <v>0.31753187902371294</v>
      </c>
      <c r="BB267" s="68">
        <f t="shared" si="104"/>
        <v>-0.99642533325376725</v>
      </c>
    </row>
    <row r="268" spans="1:54" x14ac:dyDescent="0.3">
      <c r="A268" s="64">
        <v>26930</v>
      </c>
      <c r="B268" s="57">
        <v>0.112</v>
      </c>
      <c r="C268" s="57"/>
      <c r="D268" s="57">
        <v>4.7469999999999999</v>
      </c>
      <c r="E268" s="57">
        <f t="shared" si="89"/>
        <v>0.112</v>
      </c>
      <c r="F268" s="57">
        <f t="shared" si="90"/>
        <v>4.6349999999999998</v>
      </c>
      <c r="G268" s="57">
        <f t="shared" si="91"/>
        <v>0</v>
      </c>
      <c r="H268" s="57">
        <f>IF(Q267&gt;SetUp!$B$56,SetUp!$B$56,Q267)</f>
        <v>7.1430693616362384E-5</v>
      </c>
      <c r="I268" s="57">
        <f t="shared" si="105"/>
        <v>0.36504086844684702</v>
      </c>
      <c r="J268" s="57">
        <f>MIN(F268,H268,(1-EXP(-SetUp!$B$52*H268/SetUp!$B$56))*F268)</f>
        <v>5.1731158955075071E-5</v>
      </c>
      <c r="K268" s="57">
        <f t="shared" si="92"/>
        <v>1.9699534661287312E-5</v>
      </c>
      <c r="L268" s="57">
        <f>IF(I268&lt;=0,0,MIN(SetUp!$B$50*I268^SetUp!$B$55,I268))</f>
        <v>3.8159147701462958E-3</v>
      </c>
      <c r="M268" s="57">
        <f t="shared" si="93"/>
        <v>0.36122495367670071</v>
      </c>
      <c r="N268" s="57">
        <f>IF(SetUp!$B$62=0,X268,(B268-E268)*(1-(H268/SetUp!$B$66/SetUp!$B$56)))</f>
        <v>0</v>
      </c>
      <c r="O268" s="57">
        <f>K268*SetUp!$B$65</f>
        <v>0</v>
      </c>
      <c r="P268" s="57">
        <f>MIN(SetUp!$B$54*L268^SetUp!$B$51,L268)</f>
        <v>2.1530947487181816E-3</v>
      </c>
      <c r="Q268" s="57">
        <f t="shared" si="94"/>
        <v>1.9699534661287312E-5</v>
      </c>
      <c r="R268" s="57">
        <f>IF((H268+N268-O268)&gt;SetUp!$B$56,T267+H268+N268-O268-SetUp!$B$56,T267)</f>
        <v>0</v>
      </c>
      <c r="S268" s="57">
        <f>R268*SetUp!$B$65</f>
        <v>0</v>
      </c>
      <c r="T268" s="57">
        <f>IF((R268-S268)&lt;SetUp!$B$53,R268-S268,SetUp!$B$53)</f>
        <v>0</v>
      </c>
      <c r="U268" s="57">
        <f t="shared" si="95"/>
        <v>0.36122495367670071</v>
      </c>
      <c r="V268" s="57">
        <f>(L268-P268)/1000*SetUp!$B$13*1000000/SetUp!$B$48</f>
        <v>9.457735008399934E-2</v>
      </c>
      <c r="W268" s="57">
        <f t="shared" si="106"/>
        <v>-1.1275702593849246E-17</v>
      </c>
      <c r="X268" s="57">
        <f>MAX((SetUp!$B$56*(1-($H268/SetUp!$B$56)^2)*TANH(($B268-$D268)/SetUp!$B$56))/(1+$H268/SetUp!$B$56*TANH(($B268-$D268)/SetUp!$B$56)),0)</f>
        <v>0</v>
      </c>
      <c r="AK268" s="65">
        <v>237</v>
      </c>
      <c r="AL268" s="66">
        <f t="shared" si="86"/>
        <v>0.38800000000000007</v>
      </c>
      <c r="AM268" s="66">
        <f t="shared" si="87"/>
        <v>0.31432089771750898</v>
      </c>
      <c r="AN268" s="67">
        <f t="shared" si="88"/>
        <v>-0.18989459351157492</v>
      </c>
      <c r="AP268" s="64">
        <v>26960</v>
      </c>
      <c r="AQ268" s="55">
        <v>10</v>
      </c>
      <c r="AR268" s="55">
        <v>297</v>
      </c>
      <c r="AS268" s="66">
        <f t="shared" si="96"/>
        <v>0</v>
      </c>
      <c r="AT268" s="66">
        <f t="shared" si="97"/>
        <v>9.8992669972221517E-2</v>
      </c>
      <c r="AU268" s="55" t="str">
        <f>IF(OR($AP268&lt;SetUp!$B$97,$AP268&gt;SetUp!$B$98),"Não","Sim")</f>
        <v>Sim</v>
      </c>
      <c r="AV268" s="68">
        <f t="shared" si="98"/>
        <v>0</v>
      </c>
      <c r="AW268" s="68">
        <f t="shared" si="99"/>
        <v>0.31463100605665284</v>
      </c>
      <c r="AX268" s="68">
        <f t="shared" si="100"/>
        <v>0</v>
      </c>
      <c r="AY268" s="68">
        <f t="shared" si="101"/>
        <v>-1.0043969620536866</v>
      </c>
      <c r="AZ268" s="68">
        <f t="shared" si="102"/>
        <v>9.8992669972221517E-2</v>
      </c>
      <c r="BA268" s="68">
        <f t="shared" si="103"/>
        <v>0.31463100605665284</v>
      </c>
      <c r="BB268" s="68">
        <f t="shared" si="104"/>
        <v>-1.0043969620536866</v>
      </c>
    </row>
    <row r="269" spans="1:54" x14ac:dyDescent="0.3">
      <c r="A269" s="64">
        <v>26931</v>
      </c>
      <c r="B269" s="57">
        <v>0.14599999999999999</v>
      </c>
      <c r="C269" s="57"/>
      <c r="D269" s="57">
        <v>4.7469999999999999</v>
      </c>
      <c r="E269" s="57">
        <f t="shared" si="89"/>
        <v>0.14599999999999999</v>
      </c>
      <c r="F269" s="57">
        <f t="shared" si="90"/>
        <v>4.601</v>
      </c>
      <c r="G269" s="57">
        <f t="shared" si="91"/>
        <v>0</v>
      </c>
      <c r="H269" s="57">
        <f>IF(Q268&gt;SetUp!$B$56,SetUp!$B$56,Q268)</f>
        <v>1.9699534661287312E-5</v>
      </c>
      <c r="I269" s="57">
        <f t="shared" si="105"/>
        <v>0.36122495367670071</v>
      </c>
      <c r="J269" s="57">
        <f>MIN(F269,H269,(1-EXP(-SetUp!$B$52*H269/SetUp!$B$56))*F269)</f>
        <v>1.4162096794193668E-5</v>
      </c>
      <c r="K269" s="57">
        <f t="shared" si="92"/>
        <v>5.5374378670936437E-6</v>
      </c>
      <c r="L269" s="57">
        <f>IF(I269&lt;=0,0,MIN(SetUp!$B$50*I269^SetUp!$B$55,I269))</f>
        <v>3.7496646154383403E-3</v>
      </c>
      <c r="M269" s="57">
        <f t="shared" si="93"/>
        <v>0.35747528906126236</v>
      </c>
      <c r="N269" s="57">
        <f>IF(SetUp!$B$62=0,X269,(B269-E269)*(1-(H269/SetUp!$B$66/SetUp!$B$56)))</f>
        <v>0</v>
      </c>
      <c r="O269" s="57">
        <f>K269*SetUp!$B$65</f>
        <v>0</v>
      </c>
      <c r="P269" s="57">
        <f>MIN(SetUp!$B$54*L269^SetUp!$B$51,L269)</f>
        <v>2.1163441739828798E-3</v>
      </c>
      <c r="Q269" s="57">
        <f t="shared" si="94"/>
        <v>5.5374378670936437E-6</v>
      </c>
      <c r="R269" s="57">
        <f>IF((H269+N269-O269)&gt;SetUp!$B$56,T268+H269+N269-O269-SetUp!$B$56,T268)</f>
        <v>0</v>
      </c>
      <c r="S269" s="57">
        <f>R269*SetUp!$B$65</f>
        <v>0</v>
      </c>
      <c r="T269" s="57">
        <f>IF((R269-S269)&lt;SetUp!$B$53,R269-S269,SetUp!$B$53)</f>
        <v>0</v>
      </c>
      <c r="U269" s="57">
        <f t="shared" si="95"/>
        <v>0.35747528906126236</v>
      </c>
      <c r="V269" s="57">
        <f>(L269-P269)/1000*SetUp!$B$13*1000000/SetUp!$B$48</f>
        <v>9.2899482325341717E-2</v>
      </c>
      <c r="W269" s="57">
        <f t="shared" si="106"/>
        <v>-4.2500725161431774E-17</v>
      </c>
      <c r="X269" s="57">
        <f>MAX((SetUp!$B$56*(1-($H269/SetUp!$B$56)^2)*TANH(($B269-$D269)/SetUp!$B$56))/(1+$H269/SetUp!$B$56*TANH(($B269-$D269)/SetUp!$B$56)),0)</f>
        <v>0</v>
      </c>
      <c r="AK269" s="65">
        <v>238</v>
      </c>
      <c r="AL269" s="66">
        <f t="shared" si="86"/>
        <v>0.36933333333333335</v>
      </c>
      <c r="AM269" s="66">
        <f t="shared" si="87"/>
        <v>0.30444324382497939</v>
      </c>
      <c r="AN269" s="67">
        <f t="shared" si="88"/>
        <v>-0.1756951881995143</v>
      </c>
      <c r="AP269" s="64">
        <v>26961</v>
      </c>
      <c r="AQ269" s="55">
        <v>10</v>
      </c>
      <c r="AR269" s="55">
        <v>298</v>
      </c>
      <c r="AS269" s="66">
        <f t="shared" si="96"/>
        <v>0</v>
      </c>
      <c r="AT269" s="66">
        <f t="shared" si="97"/>
        <v>9.7205012701945814E-2</v>
      </c>
      <c r="AU269" s="55" t="str">
        <f>IF(OR($AP269&lt;SetUp!$B$97,$AP269&gt;SetUp!$B$98),"Não","Sim")</f>
        <v>Sim</v>
      </c>
      <c r="AV269" s="68">
        <f t="shared" si="98"/>
        <v>0</v>
      </c>
      <c r="AW269" s="68">
        <f t="shared" si="99"/>
        <v>0.31177718438324797</v>
      </c>
      <c r="AX269" s="68">
        <f t="shared" si="100"/>
        <v>0</v>
      </c>
      <c r="AY269" s="68">
        <f t="shared" si="101"/>
        <v>-1.0123113386471649</v>
      </c>
      <c r="AZ269" s="68">
        <f t="shared" si="102"/>
        <v>9.7205012701945814E-2</v>
      </c>
      <c r="BA269" s="68">
        <f t="shared" si="103"/>
        <v>0.31177718438324797</v>
      </c>
      <c r="BB269" s="68">
        <f t="shared" si="104"/>
        <v>-1.0123113386471649</v>
      </c>
    </row>
    <row r="270" spans="1:54" x14ac:dyDescent="0.3">
      <c r="A270" s="64">
        <v>26932</v>
      </c>
      <c r="B270" s="57">
        <v>0</v>
      </c>
      <c r="C270" s="57"/>
      <c r="D270" s="57">
        <v>4.7469999999999999</v>
      </c>
      <c r="E270" s="57">
        <f t="shared" si="89"/>
        <v>0</v>
      </c>
      <c r="F270" s="57">
        <f t="shared" si="90"/>
        <v>4.7469999999999999</v>
      </c>
      <c r="G270" s="57">
        <f t="shared" si="91"/>
        <v>0</v>
      </c>
      <c r="H270" s="57">
        <f>IF(Q269&gt;SetUp!$B$56,SetUp!$B$56,Q269)</f>
        <v>5.5374378670936437E-6</v>
      </c>
      <c r="I270" s="57">
        <f t="shared" si="105"/>
        <v>0.35747528906126236</v>
      </c>
      <c r="J270" s="57">
        <f>MIN(F270,H270,(1-EXP(-SetUp!$B$52*H270/SetUp!$B$56))*F270)</f>
        <v>4.1072197161866608E-6</v>
      </c>
      <c r="K270" s="57">
        <f t="shared" si="92"/>
        <v>1.4302181509069828E-6</v>
      </c>
      <c r="L270" s="57">
        <f>IF(I270&lt;=0,0,MIN(SetUp!$B$50*I270^SetUp!$B$55,I270))</f>
        <v>3.6850175546010023E-3</v>
      </c>
      <c r="M270" s="57">
        <f t="shared" si="93"/>
        <v>0.35379027150666137</v>
      </c>
      <c r="N270" s="57">
        <f>IF(SetUp!$B$62=0,X270,(B270-E270)*(1-(H270/SetUp!$B$66/SetUp!$B$56)))</f>
        <v>0</v>
      </c>
      <c r="O270" s="57">
        <f>K270*SetUp!$B$65</f>
        <v>0</v>
      </c>
      <c r="P270" s="57">
        <f>MIN(SetUp!$B$54*L270^SetUp!$B$51,L270)</f>
        <v>2.0804722253954457E-3</v>
      </c>
      <c r="Q270" s="57">
        <f t="shared" si="94"/>
        <v>1.4302181509069828E-6</v>
      </c>
      <c r="R270" s="57">
        <f>IF((H270+N270-O270)&gt;SetUp!$B$56,T269+H270+N270-O270-SetUp!$B$56,T269)</f>
        <v>0</v>
      </c>
      <c r="S270" s="57">
        <f>R270*SetUp!$B$65</f>
        <v>0</v>
      </c>
      <c r="T270" s="57">
        <f>IF((R270-S270)&lt;SetUp!$B$53,R270-S270,SetUp!$B$53)</f>
        <v>0</v>
      </c>
      <c r="U270" s="57">
        <f t="shared" si="95"/>
        <v>0.35379027150666137</v>
      </c>
      <c r="V270" s="57">
        <f>(L270-P270)/1000*SetUp!$B$13*1000000/SetUp!$B$48</f>
        <v>9.1262820612170739E-2</v>
      </c>
      <c r="W270" s="57">
        <f t="shared" si="106"/>
        <v>3.5128150388530344E-17</v>
      </c>
      <c r="X270" s="57">
        <f>MAX((SetUp!$B$56*(1-($H270/SetUp!$B$56)^2)*TANH(($B270-$D270)/SetUp!$B$56))/(1+$H270/SetUp!$B$56*TANH(($B270-$D270)/SetUp!$B$56)),0)</f>
        <v>0</v>
      </c>
      <c r="AK270" s="65">
        <v>239</v>
      </c>
      <c r="AL270" s="66">
        <f t="shared" si="86"/>
        <v>0.35699999999999998</v>
      </c>
      <c r="AM270" s="66">
        <f t="shared" si="87"/>
        <v>0.29501406788208956</v>
      </c>
      <c r="AN270" s="67">
        <f t="shared" si="88"/>
        <v>-0.17363006195493116</v>
      </c>
      <c r="AP270" s="64">
        <v>26962</v>
      </c>
      <c r="AQ270" s="55">
        <v>10</v>
      </c>
      <c r="AR270" s="55">
        <v>299</v>
      </c>
      <c r="AS270" s="66">
        <f t="shared" si="96"/>
        <v>0</v>
      </c>
      <c r="AT270" s="66">
        <f t="shared" si="97"/>
        <v>9.5462041091774891E-2</v>
      </c>
      <c r="AU270" s="55" t="str">
        <f>IF(OR($AP270&lt;SetUp!$B$97,$AP270&gt;SetUp!$B$98),"Não","Sim")</f>
        <v>Sim</v>
      </c>
      <c r="AV270" s="68">
        <f t="shared" si="98"/>
        <v>0</v>
      </c>
      <c r="AW270" s="68">
        <f t="shared" si="99"/>
        <v>0.30896932063195998</v>
      </c>
      <c r="AX270" s="68">
        <f t="shared" si="100"/>
        <v>0</v>
      </c>
      <c r="AY270" s="68">
        <f t="shared" si="101"/>
        <v>-1.0201692841388685</v>
      </c>
      <c r="AZ270" s="68">
        <f t="shared" si="102"/>
        <v>9.5462041091774891E-2</v>
      </c>
      <c r="BA270" s="68">
        <f t="shared" si="103"/>
        <v>0.30896932063195998</v>
      </c>
      <c r="BB270" s="68">
        <f t="shared" si="104"/>
        <v>-1.0201692841388685</v>
      </c>
    </row>
    <row r="271" spans="1:54" x14ac:dyDescent="0.3">
      <c r="A271" s="64">
        <v>26933</v>
      </c>
      <c r="B271" s="57">
        <v>0</v>
      </c>
      <c r="C271" s="57"/>
      <c r="D271" s="57">
        <v>4.7469999999999999</v>
      </c>
      <c r="E271" s="57">
        <f t="shared" si="89"/>
        <v>0</v>
      </c>
      <c r="F271" s="57">
        <f t="shared" si="90"/>
        <v>4.7469999999999999</v>
      </c>
      <c r="G271" s="57">
        <f t="shared" si="91"/>
        <v>0</v>
      </c>
      <c r="H271" s="57">
        <f>IF(Q270&gt;SetUp!$B$56,SetUp!$B$56,Q270)</f>
        <v>1.4302181509069828E-6</v>
      </c>
      <c r="I271" s="57">
        <f t="shared" si="105"/>
        <v>0.35379027150666137</v>
      </c>
      <c r="J271" s="57">
        <f>MIN(F271,H271,(1-EXP(-SetUp!$B$52*H271/SetUp!$B$56))*F271)</f>
        <v>1.0608195007547615E-6</v>
      </c>
      <c r="K271" s="57">
        <f t="shared" si="92"/>
        <v>3.6939865015222134E-7</v>
      </c>
      <c r="L271" s="57">
        <f>IF(I271&lt;=0,0,MIN(SetUp!$B$50*I271^SetUp!$B$55,I271))</f>
        <v>3.6219239625568125E-3</v>
      </c>
      <c r="M271" s="57">
        <f t="shared" si="93"/>
        <v>0.35016834754410453</v>
      </c>
      <c r="N271" s="57">
        <f>IF(SetUp!$B$62=0,X271,(B271-E271)*(1-(H271/SetUp!$B$66/SetUp!$B$56)))</f>
        <v>0</v>
      </c>
      <c r="O271" s="57">
        <f>K271*SetUp!$B$65</f>
        <v>0</v>
      </c>
      <c r="P271" s="57">
        <f>MIN(SetUp!$B$54*L271^SetUp!$B$51,L271)</f>
        <v>2.045451956140483E-3</v>
      </c>
      <c r="Q271" s="57">
        <f t="shared" si="94"/>
        <v>3.6939865015222134E-7</v>
      </c>
      <c r="R271" s="57">
        <f>IF((H271+N271-O271)&gt;SetUp!$B$56,T270+H271+N271-O271-SetUp!$B$56,T270)</f>
        <v>0</v>
      </c>
      <c r="S271" s="57">
        <f>R271*SetUp!$B$65</f>
        <v>0</v>
      </c>
      <c r="T271" s="57">
        <f>IF((R271-S271)&lt;SetUp!$B$53,R271-S271,SetUp!$B$53)</f>
        <v>0</v>
      </c>
      <c r="U271" s="57">
        <f t="shared" si="95"/>
        <v>0.35016834754410453</v>
      </c>
      <c r="V271" s="57">
        <f>(L271-P271)/1000*SetUp!$B$13*1000000/SetUp!$B$48</f>
        <v>8.9666075057484973E-2</v>
      </c>
      <c r="W271" s="57">
        <f t="shared" si="106"/>
        <v>-1.3877787807814457E-17</v>
      </c>
      <c r="X271" s="57">
        <f>MAX((SetUp!$B$56*(1-($H271/SetUp!$B$56)^2)*TANH(($B271-$D271)/SetUp!$B$56))/(1+$H271/SetUp!$B$56*TANH(($B271-$D271)/SetUp!$B$56)),0)</f>
        <v>0</v>
      </c>
      <c r="AK271" s="65">
        <v>240</v>
      </c>
      <c r="AL271" s="66">
        <f t="shared" si="86"/>
        <v>0.33466666666666667</v>
      </c>
      <c r="AM271" s="66">
        <f t="shared" si="87"/>
        <v>0.28600662612711963</v>
      </c>
      <c r="AN271" s="67">
        <f t="shared" si="88"/>
        <v>-0.14539852750860668</v>
      </c>
      <c r="AP271" s="64">
        <v>26963</v>
      </c>
      <c r="AQ271" s="55">
        <v>10</v>
      </c>
      <c r="AR271" s="55">
        <v>300</v>
      </c>
      <c r="AS271" s="66">
        <f t="shared" si="96"/>
        <v>0</v>
      </c>
      <c r="AT271" s="66">
        <f t="shared" si="97"/>
        <v>9.3762331491364259E-2</v>
      </c>
      <c r="AU271" s="55" t="str">
        <f>IF(OR($AP271&lt;SetUp!$B$97,$AP271&gt;SetUp!$B$98),"Não","Sim")</f>
        <v>Sim</v>
      </c>
      <c r="AV271" s="68">
        <f t="shared" si="98"/>
        <v>0</v>
      </c>
      <c r="AW271" s="68">
        <f t="shared" si="99"/>
        <v>0.30620635442682154</v>
      </c>
      <c r="AX271" s="68">
        <f t="shared" si="100"/>
        <v>0</v>
      </c>
      <c r="AY271" s="68">
        <f t="shared" si="101"/>
        <v>-1.0279716020379628</v>
      </c>
      <c r="AZ271" s="68">
        <f t="shared" si="102"/>
        <v>9.3762331491364259E-2</v>
      </c>
      <c r="BA271" s="68">
        <f t="shared" si="103"/>
        <v>0.30620635442682154</v>
      </c>
      <c r="BB271" s="68">
        <f t="shared" si="104"/>
        <v>-1.0279716020379628</v>
      </c>
    </row>
    <row r="272" spans="1:54" x14ac:dyDescent="0.3">
      <c r="A272" s="64">
        <v>26934</v>
      </c>
      <c r="B272" s="57">
        <v>0</v>
      </c>
      <c r="C272" s="57"/>
      <c r="D272" s="57">
        <v>4.7469999999999999</v>
      </c>
      <c r="E272" s="57">
        <f t="shared" si="89"/>
        <v>0</v>
      </c>
      <c r="F272" s="57">
        <f t="shared" si="90"/>
        <v>4.7469999999999999</v>
      </c>
      <c r="G272" s="57">
        <f t="shared" si="91"/>
        <v>0</v>
      </c>
      <c r="H272" s="57">
        <f>IF(Q271&gt;SetUp!$B$56,SetUp!$B$56,Q271)</f>
        <v>3.6939865015222134E-7</v>
      </c>
      <c r="I272" s="57">
        <f t="shared" si="105"/>
        <v>0.35016834754410453</v>
      </c>
      <c r="J272" s="57">
        <f>MIN(F272,H272,(1-EXP(-SetUp!$B$52*H272/SetUp!$B$56))*F272)</f>
        <v>2.739898970093302E-7</v>
      </c>
      <c r="K272" s="57">
        <f t="shared" si="92"/>
        <v>9.5408753142891131E-8</v>
      </c>
      <c r="L272" s="57">
        <f>IF(I272&lt;=0,0,MIN(SetUp!$B$50*I272^SetUp!$B$55,I272))</f>
        <v>3.5603360818075576E-3</v>
      </c>
      <c r="M272" s="57">
        <f t="shared" si="93"/>
        <v>0.34660801146229697</v>
      </c>
      <c r="N272" s="57">
        <f>IF(SetUp!$B$62=0,X272,(B272-E272)*(1-(H272/SetUp!$B$66/SetUp!$B$56)))</f>
        <v>0</v>
      </c>
      <c r="O272" s="57">
        <f>K272*SetUp!$B$65</f>
        <v>0</v>
      </c>
      <c r="P272" s="57">
        <f>MIN(SetUp!$B$54*L272^SetUp!$B$51,L272)</f>
        <v>2.0112574258799197E-3</v>
      </c>
      <c r="Q272" s="57">
        <f t="shared" si="94"/>
        <v>9.5408753142891131E-8</v>
      </c>
      <c r="R272" s="57">
        <f>IF((H272+N272-O272)&gt;SetUp!$B$56,T271+H272+N272-O272-SetUp!$B$56,T271)</f>
        <v>0</v>
      </c>
      <c r="S272" s="57">
        <f>R272*SetUp!$B$65</f>
        <v>0</v>
      </c>
      <c r="T272" s="57">
        <f>IF((R272-S272)&lt;SetUp!$B$53,R272-S272,SetUp!$B$53)</f>
        <v>0</v>
      </c>
      <c r="U272" s="57">
        <f t="shared" si="95"/>
        <v>0.34660801146229697</v>
      </c>
      <c r="V272" s="57">
        <f>(L272-P272)/1000*SetUp!$B$13*1000000/SetUp!$B$48</f>
        <v>8.8108004751765667E-2</v>
      </c>
      <c r="W272" s="57">
        <f t="shared" si="106"/>
        <v>-3.9464959078472361E-17</v>
      </c>
      <c r="X272" s="57">
        <f>MAX((SetUp!$B$56*(1-($H272/SetUp!$B$56)^2)*TANH(($B272-$D272)/SetUp!$B$56))/(1+$H272/SetUp!$B$56*TANH(($B272-$D272)/SetUp!$B$56)),0)</f>
        <v>0</v>
      </c>
      <c r="AK272" s="65">
        <v>241</v>
      </c>
      <c r="AL272" s="66">
        <f t="shared" si="86"/>
        <v>0.32766666666666672</v>
      </c>
      <c r="AM272" s="66">
        <f t="shared" si="87"/>
        <v>0.27739614608680563</v>
      </c>
      <c r="AN272" s="67">
        <f t="shared" si="88"/>
        <v>-0.1534196965814682</v>
      </c>
      <c r="AP272" s="64">
        <v>26964</v>
      </c>
      <c r="AQ272" s="55">
        <v>10</v>
      </c>
      <c r="AR272" s="55">
        <v>301</v>
      </c>
      <c r="AS272" s="66">
        <f t="shared" si="96"/>
        <v>0</v>
      </c>
      <c r="AT272" s="66">
        <f t="shared" si="97"/>
        <v>9.2104515261802203E-2</v>
      </c>
      <c r="AU272" s="55" t="str">
        <f>IF(OR($AP272&lt;SetUp!$B$97,$AP272&gt;SetUp!$B$98),"Não","Sim")</f>
        <v>Sim</v>
      </c>
      <c r="AV272" s="68">
        <f t="shared" si="98"/>
        <v>0</v>
      </c>
      <c r="AW272" s="68">
        <f t="shared" si="99"/>
        <v>0.3034872571654405</v>
      </c>
      <c r="AX272" s="68">
        <f t="shared" si="100"/>
        <v>0</v>
      </c>
      <c r="AY272" s="68">
        <f t="shared" si="101"/>
        <v>-1.0357190787584376</v>
      </c>
      <c r="AZ272" s="68">
        <f t="shared" si="102"/>
        <v>9.2104515261802203E-2</v>
      </c>
      <c r="BA272" s="68">
        <f t="shared" si="103"/>
        <v>0.3034872571654405</v>
      </c>
      <c r="BB272" s="68">
        <f t="shared" si="104"/>
        <v>-1.0357190787584376</v>
      </c>
    </row>
    <row r="273" spans="1:54" x14ac:dyDescent="0.3">
      <c r="A273" s="64">
        <v>26935</v>
      </c>
      <c r="B273" s="57">
        <v>0</v>
      </c>
      <c r="C273" s="57"/>
      <c r="D273" s="57">
        <v>4.7469999999999999</v>
      </c>
      <c r="E273" s="57">
        <f t="shared" si="89"/>
        <v>0</v>
      </c>
      <c r="F273" s="57">
        <f t="shared" si="90"/>
        <v>4.7469999999999999</v>
      </c>
      <c r="G273" s="57">
        <f t="shared" si="91"/>
        <v>0</v>
      </c>
      <c r="H273" s="57">
        <f>IF(Q272&gt;SetUp!$B$56,SetUp!$B$56,Q272)</f>
        <v>9.5408753142891131E-8</v>
      </c>
      <c r="I273" s="57">
        <f t="shared" si="105"/>
        <v>0.34660801146229697</v>
      </c>
      <c r="J273" s="57">
        <f>MIN(F273,H273,(1-EXP(-SetUp!$B$52*H273/SetUp!$B$56))*F273)</f>
        <v>7.0766460675164563E-8</v>
      </c>
      <c r="K273" s="57">
        <f t="shared" si="92"/>
        <v>2.4642292467726568E-8</v>
      </c>
      <c r="L273" s="57">
        <f>IF(I273&lt;=0,0,MIN(SetUp!$B$50*I273^SetUp!$B$55,I273))</f>
        <v>3.5002079398302596E-3</v>
      </c>
      <c r="M273" s="57">
        <f t="shared" si="93"/>
        <v>0.34310780352246673</v>
      </c>
      <c r="N273" s="57">
        <f>IF(SetUp!$B$62=0,X273,(B273-E273)*(1-(H273/SetUp!$B$66/SetUp!$B$56)))</f>
        <v>0</v>
      </c>
      <c r="O273" s="57">
        <f>K273*SetUp!$B$65</f>
        <v>0</v>
      </c>
      <c r="P273" s="57">
        <f>MIN(SetUp!$B$54*L273^SetUp!$B$51,L273)</f>
        <v>1.9778636565177541E-3</v>
      </c>
      <c r="Q273" s="57">
        <f t="shared" si="94"/>
        <v>2.4642292467726568E-8</v>
      </c>
      <c r="R273" s="57">
        <f>IF((H273+N273-O273)&gt;SetUp!$B$56,T272+H273+N273-O273-SetUp!$B$56,T272)</f>
        <v>0</v>
      </c>
      <c r="S273" s="57">
        <f>R273*SetUp!$B$65</f>
        <v>0</v>
      </c>
      <c r="T273" s="57">
        <f>IF((R273-S273)&lt;SetUp!$B$53,R273-S273,SetUp!$B$53)</f>
        <v>0</v>
      </c>
      <c r="U273" s="57">
        <f t="shared" si="95"/>
        <v>0.34310780352246673</v>
      </c>
      <c r="V273" s="57">
        <f>(L273-P273)/1000*SetUp!$B$13*1000000/SetUp!$B$48</f>
        <v>8.6587415580650265E-2</v>
      </c>
      <c r="W273" s="57">
        <f t="shared" si="106"/>
        <v>5.2475385148298415E-17</v>
      </c>
      <c r="X273" s="57">
        <f>MAX((SetUp!$B$56*(1-($H273/SetUp!$B$56)^2)*TANH(($B273-$D273)/SetUp!$B$56))/(1+$H273/SetUp!$B$56*TANH(($B273-$D273)/SetUp!$B$56)),0)</f>
        <v>0</v>
      </c>
      <c r="AK273" s="65">
        <v>242</v>
      </c>
      <c r="AL273" s="66">
        <f t="shared" si="86"/>
        <v>0.21099999999999999</v>
      </c>
      <c r="AM273" s="66">
        <f t="shared" si="87"/>
        <v>0.26915965426980282</v>
      </c>
      <c r="AN273" s="67">
        <f t="shared" si="88"/>
        <v>0.27563817189480011</v>
      </c>
      <c r="AP273" s="64">
        <v>26965</v>
      </c>
      <c r="AQ273" s="55">
        <v>10</v>
      </c>
      <c r="AR273" s="55">
        <v>302</v>
      </c>
      <c r="AS273" s="66">
        <f t="shared" si="96"/>
        <v>0</v>
      </c>
      <c r="AT273" s="66">
        <f t="shared" si="97"/>
        <v>9.0487276281361717E-2</v>
      </c>
      <c r="AU273" s="55" t="str">
        <f>IF(OR($AP273&lt;SetUp!$B$97,$AP273&gt;SetUp!$B$98),"Não","Sim")</f>
        <v>Sim</v>
      </c>
      <c r="AV273" s="68">
        <f t="shared" si="98"/>
        <v>0</v>
      </c>
      <c r="AW273" s="68">
        <f t="shared" si="99"/>
        <v>0.30081103085053534</v>
      </c>
      <c r="AX273" s="68">
        <f t="shared" si="100"/>
        <v>0</v>
      </c>
      <c r="AY273" s="68">
        <f t="shared" si="101"/>
        <v>-1.0434124841017489</v>
      </c>
      <c r="AZ273" s="68">
        <f t="shared" si="102"/>
        <v>9.0487276281361717E-2</v>
      </c>
      <c r="BA273" s="68">
        <f t="shared" si="103"/>
        <v>0.30081103085053534</v>
      </c>
      <c r="BB273" s="68">
        <f t="shared" si="104"/>
        <v>-1.0434124841017489</v>
      </c>
    </row>
    <row r="274" spans="1:54" x14ac:dyDescent="0.3">
      <c r="A274" s="64">
        <v>26936</v>
      </c>
      <c r="B274" s="57">
        <v>0</v>
      </c>
      <c r="C274" s="57"/>
      <c r="D274" s="57">
        <v>4.7469999999999999</v>
      </c>
      <c r="E274" s="57">
        <f t="shared" si="89"/>
        <v>0</v>
      </c>
      <c r="F274" s="57">
        <f t="shared" si="90"/>
        <v>4.7469999999999999</v>
      </c>
      <c r="G274" s="57">
        <f t="shared" si="91"/>
        <v>0</v>
      </c>
      <c r="H274" s="57">
        <f>IF(Q273&gt;SetUp!$B$56,SetUp!$B$56,Q273)</f>
        <v>2.4642292467726568E-8</v>
      </c>
      <c r="I274" s="57">
        <f t="shared" si="105"/>
        <v>0.34310780352246673</v>
      </c>
      <c r="J274" s="57">
        <f>MIN(F274,H274,(1-EXP(-SetUp!$B$52*H274/SetUp!$B$56))*F274)</f>
        <v>1.8277650106868216E-8</v>
      </c>
      <c r="K274" s="57">
        <f t="shared" si="92"/>
        <v>6.3646423608583523E-9</v>
      </c>
      <c r="L274" s="57">
        <f>IF(I274&lt;=0,0,MIN(SetUp!$B$50*I274^SetUp!$B$55,I274))</f>
        <v>3.4414952706649641E-3</v>
      </c>
      <c r="M274" s="57">
        <f t="shared" si="93"/>
        <v>0.33966630825180177</v>
      </c>
      <c r="N274" s="57">
        <f>IF(SetUp!$B$62=0,X274,(B274-E274)*(1-(H274/SetUp!$B$66/SetUp!$B$56)))</f>
        <v>0</v>
      </c>
      <c r="O274" s="57">
        <f>K274*SetUp!$B$65</f>
        <v>0</v>
      </c>
      <c r="P274" s="57">
        <f>MIN(SetUp!$B$54*L274^SetUp!$B$51,L274)</f>
        <v>1.9452465901973184E-3</v>
      </c>
      <c r="Q274" s="57">
        <f t="shared" si="94"/>
        <v>6.3646423608583523E-9</v>
      </c>
      <c r="R274" s="57">
        <f>IF((H274+N274-O274)&gt;SetUp!$B$56,T273+H274+N274-O274-SetUp!$B$56,T273)</f>
        <v>0</v>
      </c>
      <c r="S274" s="57">
        <f>R274*SetUp!$B$65</f>
        <v>0</v>
      </c>
      <c r="T274" s="57">
        <f>IF((R274-S274)&lt;SetUp!$B$53,R274-S274,SetUp!$B$53)</f>
        <v>0</v>
      </c>
      <c r="U274" s="57">
        <f t="shared" si="95"/>
        <v>0.33966630825180177</v>
      </c>
      <c r="V274" s="57">
        <f>(L274-P274)/1000*SetUp!$B$13*1000000/SetUp!$B$48</f>
        <v>8.5103158154045774E-2</v>
      </c>
      <c r="W274" s="57">
        <f t="shared" si="106"/>
        <v>3.903127820947816E-18</v>
      </c>
      <c r="X274" s="57">
        <f>MAX((SetUp!$B$56*(1-($H274/SetUp!$B$56)^2)*TANH(($B274-$D274)/SetUp!$B$56))/(1+$H274/SetUp!$B$56*TANH(($B274-$D274)/SetUp!$B$56)),0)</f>
        <v>0</v>
      </c>
      <c r="AK274" s="65">
        <v>243</v>
      </c>
      <c r="AL274" s="66">
        <f t="shared" si="86"/>
        <v>0.21099999999999999</v>
      </c>
      <c r="AM274" s="66">
        <f t="shared" si="87"/>
        <v>0.26127582120055654</v>
      </c>
      <c r="AN274" s="67">
        <f t="shared" si="88"/>
        <v>0.2382740341258604</v>
      </c>
      <c r="AP274" s="64">
        <v>26966</v>
      </c>
      <c r="AQ274" s="55">
        <v>10</v>
      </c>
      <c r="AR274" s="55">
        <v>303</v>
      </c>
      <c r="AS274" s="66">
        <f t="shared" si="96"/>
        <v>0</v>
      </c>
      <c r="AT274" s="66">
        <f t="shared" si="97"/>
        <v>8.8909348580846453E-2</v>
      </c>
      <c r="AU274" s="55" t="str">
        <f>IF(OR($AP274&lt;SetUp!$B$97,$AP274&gt;SetUp!$B$98),"Não","Sim")</f>
        <v>Sim</v>
      </c>
      <c r="AV274" s="68">
        <f t="shared" si="98"/>
        <v>0</v>
      </c>
      <c r="AW274" s="68">
        <f t="shared" si="99"/>
        <v>0.2981767069723027</v>
      </c>
      <c r="AX274" s="68">
        <f t="shared" si="100"/>
        <v>0</v>
      </c>
      <c r="AY274" s="68">
        <f t="shared" si="101"/>
        <v>-1.0510525717225117</v>
      </c>
      <c r="AZ274" s="68">
        <f t="shared" si="102"/>
        <v>8.8909348580846453E-2</v>
      </c>
      <c r="BA274" s="68">
        <f t="shared" si="103"/>
        <v>0.2981767069723027</v>
      </c>
      <c r="BB274" s="68">
        <f t="shared" si="104"/>
        <v>-1.0510525717225117</v>
      </c>
    </row>
    <row r="275" spans="1:54" x14ac:dyDescent="0.3">
      <c r="A275" s="64">
        <v>26937</v>
      </c>
      <c r="B275" s="57">
        <v>1.782</v>
      </c>
      <c r="C275" s="57"/>
      <c r="D275" s="57">
        <v>4.7469999999999999</v>
      </c>
      <c r="E275" s="57">
        <f t="shared" si="89"/>
        <v>1.782</v>
      </c>
      <c r="F275" s="57">
        <f t="shared" si="90"/>
        <v>2.9649999999999999</v>
      </c>
      <c r="G275" s="57">
        <f t="shared" si="91"/>
        <v>0</v>
      </c>
      <c r="H275" s="57">
        <f>IF(Q274&gt;SetUp!$B$56,SetUp!$B$56,Q274)</f>
        <v>6.3646423608583523E-9</v>
      </c>
      <c r="I275" s="57">
        <f t="shared" si="105"/>
        <v>0.33966630825180177</v>
      </c>
      <c r="J275" s="57">
        <f>MIN(F275,H275,(1-EXP(-SetUp!$B$52*H275/SetUp!$B$56))*F275)</f>
        <v>2.9486195340933106E-9</v>
      </c>
      <c r="K275" s="57">
        <f t="shared" si="92"/>
        <v>3.4160228267650417E-9</v>
      </c>
      <c r="L275" s="57">
        <f>IF(I275&lt;=0,0,MIN(SetUp!$B$50*I275^SetUp!$B$55,I275))</f>
        <v>3.3841554404546617E-3</v>
      </c>
      <c r="M275" s="57">
        <f t="shared" si="93"/>
        <v>0.3362821528113471</v>
      </c>
      <c r="N275" s="57">
        <f>IF(SetUp!$B$62=0,X275,(B275-E275)*(1-(H275/SetUp!$B$66/SetUp!$B$56)))</f>
        <v>0</v>
      </c>
      <c r="O275" s="57">
        <f>K275*SetUp!$B$65</f>
        <v>0</v>
      </c>
      <c r="P275" s="57">
        <f>MIN(SetUp!$B$54*L275^SetUp!$B$51,L275)</f>
        <v>1.9133830494040284E-3</v>
      </c>
      <c r="Q275" s="57">
        <f t="shared" si="94"/>
        <v>3.4160228267650417E-9</v>
      </c>
      <c r="R275" s="57">
        <f>IF((H275+N275-O275)&gt;SetUp!$B$56,T274+H275+N275-O275-SetUp!$B$56,T274)</f>
        <v>0</v>
      </c>
      <c r="S275" s="57">
        <f>R275*SetUp!$B$65</f>
        <v>0</v>
      </c>
      <c r="T275" s="57">
        <f>IF((R275-S275)&lt;SetUp!$B$53,R275-S275,SetUp!$B$53)</f>
        <v>0</v>
      </c>
      <c r="U275" s="57">
        <f t="shared" si="95"/>
        <v>0.3362821528113471</v>
      </c>
      <c r="V275" s="57">
        <f>(L275-P275)/1000*SetUp!$B$13*1000000/SetUp!$B$48</f>
        <v>8.3654125840275151E-2</v>
      </c>
      <c r="W275" s="57">
        <f t="shared" si="106"/>
        <v>6.3751087742147661E-17</v>
      </c>
      <c r="X275" s="57">
        <f>MAX((SetUp!$B$56*(1-($H275/SetUp!$B$56)^2)*TANH(($B275-$D275)/SetUp!$B$56))/(1+$H275/SetUp!$B$56*TANH(($B275-$D275)/SetUp!$B$56)),0)</f>
        <v>0</v>
      </c>
      <c r="AK275" s="65">
        <v>244</v>
      </c>
      <c r="AL275" s="66">
        <f t="shared" si="86"/>
        <v>0.21099999999999999</v>
      </c>
      <c r="AM275" s="66">
        <f t="shared" si="87"/>
        <v>0.25372482182736028</v>
      </c>
      <c r="AN275" s="67">
        <f t="shared" si="88"/>
        <v>0.20248730723867436</v>
      </c>
      <c r="AP275" s="64">
        <v>26967</v>
      </c>
      <c r="AQ275" s="55">
        <v>10</v>
      </c>
      <c r="AR275" s="55">
        <v>304</v>
      </c>
      <c r="AS275" s="66">
        <f t="shared" si="96"/>
        <v>0</v>
      </c>
      <c r="AT275" s="66">
        <f t="shared" si="97"/>
        <v>8.7369514100950202E-2</v>
      </c>
      <c r="AU275" s="55" t="str">
        <f>IF(OR($AP275&lt;SetUp!$B$97,$AP275&gt;SetUp!$B$98),"Não","Sim")</f>
        <v>Sim</v>
      </c>
      <c r="AV275" s="68">
        <f t="shared" si="98"/>
        <v>0</v>
      </c>
      <c r="AW275" s="68">
        <f t="shared" si="99"/>
        <v>0.29558334543906595</v>
      </c>
      <c r="AX275" s="68">
        <f t="shared" si="100"/>
        <v>0</v>
      </c>
      <c r="AY275" s="68">
        <f t="shared" si="101"/>
        <v>-1.0586400795779594</v>
      </c>
      <c r="AZ275" s="68">
        <f t="shared" si="102"/>
        <v>8.7369514100950202E-2</v>
      </c>
      <c r="BA275" s="68">
        <f t="shared" si="103"/>
        <v>0.29558334543906595</v>
      </c>
      <c r="BB275" s="68">
        <f t="shared" si="104"/>
        <v>-1.0586400795779594</v>
      </c>
    </row>
    <row r="276" spans="1:54" x14ac:dyDescent="0.3">
      <c r="A276" s="64">
        <v>26938</v>
      </c>
      <c r="B276" s="57">
        <v>7.3620000000000001</v>
      </c>
      <c r="C276" s="57">
        <v>0.35699999999999998</v>
      </c>
      <c r="D276" s="57">
        <v>5.2510000000000003</v>
      </c>
      <c r="E276" s="57">
        <f t="shared" si="89"/>
        <v>5.2510000000000003</v>
      </c>
      <c r="F276" s="57">
        <f t="shared" si="90"/>
        <v>0</v>
      </c>
      <c r="G276" s="57">
        <f t="shared" si="91"/>
        <v>7.6523450042031982E-4</v>
      </c>
      <c r="H276" s="57">
        <f>IF(Q275&gt;SetUp!$B$56,SetUp!$B$56,Q275)</f>
        <v>3.4160228267650417E-9</v>
      </c>
      <c r="I276" s="57">
        <f t="shared" si="105"/>
        <v>0.33704738731176742</v>
      </c>
      <c r="J276" s="57">
        <f>MIN(F276,H276,(1-EXP(-SetUp!$B$52*H276/SetUp!$B$56))*F276)</f>
        <v>0</v>
      </c>
      <c r="K276" s="57">
        <f t="shared" si="92"/>
        <v>3.4160228267650417E-9</v>
      </c>
      <c r="L276" s="57">
        <f>IF(I276&lt;=0,0,MIN(SetUp!$B$50*I276^SetUp!$B$55,I276))</f>
        <v>3.3407793511096005E-3</v>
      </c>
      <c r="M276" s="57">
        <f t="shared" si="93"/>
        <v>0.33370660796065782</v>
      </c>
      <c r="N276" s="57">
        <f>IF(SetUp!$B$62=0,X276,(B276-E276)*(1-(H276/SetUp!$B$66/SetUp!$B$56)))</f>
        <v>2.1102347654995794</v>
      </c>
      <c r="O276" s="57">
        <f>K276*SetUp!$B$65</f>
        <v>0</v>
      </c>
      <c r="P276" s="57">
        <f>MIN(SetUp!$B$54*L276^SetUp!$B$51,L276)</f>
        <v>1.8892730156110614E-3</v>
      </c>
      <c r="Q276" s="57">
        <f t="shared" si="94"/>
        <v>2.1102347689156025</v>
      </c>
      <c r="R276" s="57">
        <f>IF((H276+N276-O276)&gt;SetUp!$B$56,T275+H276+N276-O276-SetUp!$B$56,T275)</f>
        <v>0</v>
      </c>
      <c r="S276" s="57">
        <f>R276*SetUp!$B$65</f>
        <v>0</v>
      </c>
      <c r="T276" s="57">
        <f>IF((R276-S276)&lt;SetUp!$B$53,R276-S276,SetUp!$B$53)</f>
        <v>0</v>
      </c>
      <c r="U276" s="57">
        <f t="shared" si="95"/>
        <v>0.33370660796065782</v>
      </c>
      <c r="V276" s="57">
        <f>(L276-P276)/1000*SetUp!$B$13*1000000/SetUp!$B$48</f>
        <v>8.2558317239700793E-2</v>
      </c>
      <c r="W276" s="57">
        <f t="shared" si="106"/>
        <v>5.4210108624275222E-17</v>
      </c>
      <c r="X276" s="57">
        <f>MAX((SetUp!$B$56*(1-($H276/SetUp!$B$56)^2)*TANH(($B276-$D276)/SetUp!$B$56))/(1+$H276/SetUp!$B$56*TANH(($B276-$D276)/SetUp!$B$56)),0)</f>
        <v>2.1102347654995794</v>
      </c>
      <c r="AK276" s="65">
        <v>245</v>
      </c>
      <c r="AL276" s="66">
        <f t="shared" si="86"/>
        <v>0.31</v>
      </c>
      <c r="AM276" s="66">
        <f t="shared" si="87"/>
        <v>0.30397834683051828</v>
      </c>
      <c r="AN276" s="67">
        <f t="shared" si="88"/>
        <v>-1.9424687643489428E-2</v>
      </c>
      <c r="AP276" s="64">
        <v>26968</v>
      </c>
      <c r="AQ276" s="55">
        <v>10</v>
      </c>
      <c r="AR276" s="55">
        <v>305</v>
      </c>
      <c r="AS276" s="66">
        <f t="shared" si="96"/>
        <v>0</v>
      </c>
      <c r="AT276" s="66">
        <f t="shared" si="97"/>
        <v>8.5866600564540915E-2</v>
      </c>
      <c r="AU276" s="55" t="str">
        <f>IF(OR($AP276&lt;SetUp!$B$97,$AP276&gt;SetUp!$B$98),"Não","Sim")</f>
        <v>Sim</v>
      </c>
      <c r="AV276" s="68">
        <f t="shared" si="98"/>
        <v>0</v>
      </c>
      <c r="AW276" s="68">
        <f t="shared" si="99"/>
        <v>0.29303003355379958</v>
      </c>
      <c r="AX276" s="68">
        <f t="shared" si="100"/>
        <v>0</v>
      </c>
      <c r="AY276" s="68">
        <f t="shared" si="101"/>
        <v>-1.0661757303618511</v>
      </c>
      <c r="AZ276" s="68">
        <f t="shared" si="102"/>
        <v>8.5866600564540915E-2</v>
      </c>
      <c r="BA276" s="68">
        <f t="shared" si="103"/>
        <v>0.29303003355379958</v>
      </c>
      <c r="BB276" s="68">
        <f t="shared" si="104"/>
        <v>-1.0661757303618511</v>
      </c>
    </row>
    <row r="277" spans="1:54" x14ac:dyDescent="0.3">
      <c r="A277" s="64">
        <v>26939</v>
      </c>
      <c r="B277" s="57">
        <v>8.984</v>
      </c>
      <c r="C277" s="57">
        <v>0.58699999999999997</v>
      </c>
      <c r="D277" s="57">
        <v>5.2510000000000003</v>
      </c>
      <c r="E277" s="57">
        <f t="shared" si="89"/>
        <v>5.2510000000000003</v>
      </c>
      <c r="F277" s="57">
        <f t="shared" si="90"/>
        <v>0</v>
      </c>
      <c r="G277" s="57">
        <f t="shared" si="91"/>
        <v>1.542314709205872E-2</v>
      </c>
      <c r="H277" s="57">
        <f>IF(Q276&gt;SetUp!$B$56,SetUp!$B$56,Q276)</f>
        <v>2.1102347689156025</v>
      </c>
      <c r="I277" s="57">
        <f t="shared" si="105"/>
        <v>0.34912975505271654</v>
      </c>
      <c r="J277" s="57">
        <f>MIN(F277,H277,(1-EXP(-SetUp!$B$52*H277/SetUp!$B$56))*F277)</f>
        <v>0</v>
      </c>
      <c r="K277" s="57">
        <f t="shared" si="92"/>
        <v>2.1102347689156025</v>
      </c>
      <c r="L277" s="57">
        <f>IF(I277&lt;=0,0,MIN(SetUp!$B$50*I277^SetUp!$B$55,I277))</f>
        <v>3.5427536754463165E-3</v>
      </c>
      <c r="M277" s="57">
        <f t="shared" si="93"/>
        <v>0.34558700137727022</v>
      </c>
      <c r="N277" s="57">
        <f>IF(SetUp!$B$62=0,X277,(B277-E277)*(1-(H277/SetUp!$B$66/SetUp!$B$56)))</f>
        <v>3.7175768529079409</v>
      </c>
      <c r="O277" s="57">
        <f>K277*SetUp!$B$65</f>
        <v>0</v>
      </c>
      <c r="P277" s="57">
        <f>MIN(SetUp!$B$54*L277^SetUp!$B$51,L277)</f>
        <v>2.0014935667927087E-3</v>
      </c>
      <c r="Q277" s="57">
        <f t="shared" si="94"/>
        <v>5.8278116218235434</v>
      </c>
      <c r="R277" s="57">
        <f>IF((H277+N277-O277)&gt;SetUp!$B$56,T276+H277+N277-O277-SetUp!$B$56,T276)</f>
        <v>0</v>
      </c>
      <c r="S277" s="57">
        <f>R277*SetUp!$B$65</f>
        <v>0</v>
      </c>
      <c r="T277" s="57">
        <f>IF((R277-S277)&lt;SetUp!$B$53,R277-S277,SetUp!$B$53)</f>
        <v>0</v>
      </c>
      <c r="U277" s="57">
        <f t="shared" si="95"/>
        <v>0.34558700137727022</v>
      </c>
      <c r="V277" s="57">
        <f>(L277-P277)/1000*SetUp!$B$13*1000000/SetUp!$B$48</f>
        <v>8.7663303898302777E-2</v>
      </c>
      <c r="W277" s="57">
        <f t="shared" si="106"/>
        <v>3.3003114130458755E-16</v>
      </c>
      <c r="X277" s="57">
        <f>MAX((SetUp!$B$56*(1-($H277/SetUp!$B$56)^2)*TANH(($B277-$D277)/SetUp!$B$56))/(1+$H277/SetUp!$B$56*TANH(($B277-$D277)/SetUp!$B$56)),0)</f>
        <v>3.7175768529079409</v>
      </c>
      <c r="AK277" s="65">
        <v>246</v>
      </c>
      <c r="AL277" s="66">
        <f t="shared" si="86"/>
        <v>0.31</v>
      </c>
      <c r="AM277" s="66">
        <f t="shared" si="87"/>
        <v>0.29489539452375818</v>
      </c>
      <c r="AN277" s="67">
        <f t="shared" si="88"/>
        <v>-4.8724533794328444E-2</v>
      </c>
      <c r="AP277" s="64">
        <v>27030</v>
      </c>
      <c r="AQ277" s="55">
        <v>1</v>
      </c>
      <c r="AR277" s="55">
        <v>1</v>
      </c>
      <c r="AS277" s="66">
        <f t="shared" si="96"/>
        <v>0</v>
      </c>
      <c r="AT277" s="66">
        <f t="shared" si="97"/>
        <v>3.5102105833118381E-2</v>
      </c>
      <c r="AU277" s="55" t="str">
        <f>IF(OR($AP277&lt;SetUp!$B$97,$AP277&gt;SetUp!$B$98),"Não","Sim")</f>
        <v>Sim</v>
      </c>
      <c r="AV277" s="68">
        <f t="shared" si="98"/>
        <v>0</v>
      </c>
      <c r="AW277" s="68">
        <f t="shared" si="99"/>
        <v>0.18735555992048483</v>
      </c>
      <c r="AX277" s="68">
        <f t="shared" si="100"/>
        <v>0</v>
      </c>
      <c r="AY277" s="68">
        <f t="shared" si="101"/>
        <v>-1.4546668287116733</v>
      </c>
      <c r="AZ277" s="68">
        <f t="shared" si="102"/>
        <v>3.5102105833118381E-2</v>
      </c>
      <c r="BA277" s="68">
        <f t="shared" si="103"/>
        <v>0.18735555992048483</v>
      </c>
      <c r="BB277" s="68">
        <f t="shared" si="104"/>
        <v>-1.4546668287116733</v>
      </c>
    </row>
    <row r="278" spans="1:54" x14ac:dyDescent="0.3">
      <c r="A278" s="64">
        <v>26940</v>
      </c>
      <c r="B278" s="57">
        <v>11.544</v>
      </c>
      <c r="C278" s="57">
        <v>0.502</v>
      </c>
      <c r="D278" s="57">
        <v>5.2510000000000003</v>
      </c>
      <c r="E278" s="57">
        <f t="shared" si="89"/>
        <v>5.2510000000000003</v>
      </c>
      <c r="F278" s="57">
        <f t="shared" si="90"/>
        <v>0</v>
      </c>
      <c r="G278" s="57">
        <f t="shared" si="91"/>
        <v>0.1272452205725445</v>
      </c>
      <c r="H278" s="57">
        <f>IF(Q277&gt;SetUp!$B$56,SetUp!$B$56,Q277)</f>
        <v>5.8278116218235434</v>
      </c>
      <c r="I278" s="57">
        <f t="shared" si="105"/>
        <v>0.47283222194981472</v>
      </c>
      <c r="J278" s="57">
        <f>MIN(F278,H278,(1-EXP(-SetUp!$B$52*H278/SetUp!$B$56))*F278)</f>
        <v>0</v>
      </c>
      <c r="K278" s="57">
        <f t="shared" si="92"/>
        <v>5.8278116218235434</v>
      </c>
      <c r="L278" s="57">
        <f>IF(I278&lt;=0,0,MIN(SetUp!$B$50*I278^SetUp!$B$55,I278))</f>
        <v>5.8731977726612112E-3</v>
      </c>
      <c r="M278" s="57">
        <f t="shared" si="93"/>
        <v>0.46695902417715351</v>
      </c>
      <c r="N278" s="57">
        <f>IF(SetUp!$B$62=0,X278,(B278-E278)*(1-(H278/SetUp!$B$66/SetUp!$B$56)))</f>
        <v>6.1657547794274556</v>
      </c>
      <c r="O278" s="57">
        <f>K278*SetUp!$B$65</f>
        <v>0</v>
      </c>
      <c r="P278" s="57">
        <f>MIN(SetUp!$B$54*L278^SetUp!$B$51,L278)</f>
        <v>3.2896763875768656E-3</v>
      </c>
      <c r="Q278" s="57">
        <f t="shared" si="94"/>
        <v>11.993566401250998</v>
      </c>
      <c r="R278" s="57">
        <f>IF((H278+N278-O278)&gt;SetUp!$B$56,T277+H278+N278-O278-SetUp!$B$56,T277)</f>
        <v>0</v>
      </c>
      <c r="S278" s="57">
        <f>R278*SetUp!$B$65</f>
        <v>0</v>
      </c>
      <c r="T278" s="57">
        <f>IF((R278-S278)&lt;SetUp!$B$53,R278-S278,SetUp!$B$53)</f>
        <v>0</v>
      </c>
      <c r="U278" s="57">
        <f t="shared" si="95"/>
        <v>0.46695902417715351</v>
      </c>
      <c r="V278" s="57">
        <f>(L278-P278)/1000*SetUp!$B$13*1000000/SetUp!$B$48</f>
        <v>0.14694471039431387</v>
      </c>
      <c r="W278" s="57">
        <f t="shared" si="106"/>
        <v>-3.8684333514282798E-16</v>
      </c>
      <c r="X278" s="57">
        <f>MAX((SetUp!$B$56*(1-($H278/SetUp!$B$56)^2)*TANH(($B278-$D278)/SetUp!$B$56))/(1+$H278/SetUp!$B$56*TANH(($B278-$D278)/SetUp!$B$56)),0)</f>
        <v>6.1657547794274556</v>
      </c>
      <c r="AK278" s="65">
        <v>247</v>
      </c>
      <c r="AL278" s="66">
        <f t="shared" si="86"/>
        <v>0.31</v>
      </c>
      <c r="AM278" s="66">
        <f t="shared" si="87"/>
        <v>0.28619721410400617</v>
      </c>
      <c r="AN278" s="67">
        <f t="shared" si="88"/>
        <v>-7.6783180309657514E-2</v>
      </c>
      <c r="AP278" s="64">
        <v>27031</v>
      </c>
      <c r="AQ278" s="55">
        <v>1</v>
      </c>
      <c r="AR278" s="55">
        <v>2</v>
      </c>
      <c r="AS278" s="66">
        <f t="shared" si="96"/>
        <v>0</v>
      </c>
      <c r="AT278" s="66">
        <f t="shared" si="97"/>
        <v>3.4678676698469031E-2</v>
      </c>
      <c r="AU278" s="55" t="str">
        <f>IF(OR($AP278&lt;SetUp!$B$97,$AP278&gt;SetUp!$B$98),"Não","Sim")</f>
        <v>Sim</v>
      </c>
      <c r="AV278" s="68">
        <f t="shared" si="98"/>
        <v>0</v>
      </c>
      <c r="AW278" s="68">
        <f t="shared" si="99"/>
        <v>0.18622211656639776</v>
      </c>
      <c r="AX278" s="68">
        <f t="shared" si="100"/>
        <v>0</v>
      </c>
      <c r="AY278" s="68">
        <f t="shared" si="101"/>
        <v>-1.4599374830965677</v>
      </c>
      <c r="AZ278" s="68">
        <f t="shared" si="102"/>
        <v>3.4678676698469031E-2</v>
      </c>
      <c r="BA278" s="68">
        <f t="shared" si="103"/>
        <v>0.18622211656639776</v>
      </c>
      <c r="BB278" s="68">
        <f t="shared" si="104"/>
        <v>-1.4599374830965677</v>
      </c>
    </row>
    <row r="279" spans="1:54" x14ac:dyDescent="0.3">
      <c r="A279" s="64">
        <v>26941</v>
      </c>
      <c r="B279" s="57">
        <v>0.60099999999999998</v>
      </c>
      <c r="C279" s="57">
        <v>0.47599999999999998</v>
      </c>
      <c r="D279" s="57">
        <v>5.2510000000000003</v>
      </c>
      <c r="E279" s="57">
        <f t="shared" si="89"/>
        <v>0.60099999999999998</v>
      </c>
      <c r="F279" s="57">
        <f t="shared" si="90"/>
        <v>4.6500000000000004</v>
      </c>
      <c r="G279" s="57">
        <f t="shared" si="91"/>
        <v>0</v>
      </c>
      <c r="H279" s="57">
        <f>IF(Q278&gt;SetUp!$B$56,SetUp!$B$56,Q278)</f>
        <v>11.993566401250998</v>
      </c>
      <c r="I279" s="57">
        <f t="shared" si="105"/>
        <v>0.46695902417715351</v>
      </c>
      <c r="J279" s="57">
        <f>MIN(F279,H279,(1-EXP(-SetUp!$B$52*H279/SetUp!$B$56))*F279)</f>
        <v>3.9361821995119892</v>
      </c>
      <c r="K279" s="57">
        <f t="shared" si="92"/>
        <v>8.0573842017390085</v>
      </c>
      <c r="L279" s="57">
        <f>IF(I279&lt;=0,0,MIN(SetUp!$B$50*I279^SetUp!$B$55,I279))</f>
        <v>5.7521138363339922E-3</v>
      </c>
      <c r="M279" s="57">
        <f t="shared" si="93"/>
        <v>0.46120691034081951</v>
      </c>
      <c r="N279" s="57">
        <f>IF(SetUp!$B$62=0,X279,(B279-E279)*(1-(H279/SetUp!$B$66/SetUp!$B$56)))</f>
        <v>0</v>
      </c>
      <c r="O279" s="57">
        <f>K279*SetUp!$B$65</f>
        <v>0</v>
      </c>
      <c r="P279" s="57">
        <f>MIN(SetUp!$B$54*L279^SetUp!$B$51,L279)</f>
        <v>3.222997242225883E-3</v>
      </c>
      <c r="Q279" s="57">
        <f t="shared" si="94"/>
        <v>8.0573842017390085</v>
      </c>
      <c r="R279" s="57">
        <f>IF((H279+N279-O279)&gt;SetUp!$B$56,T278+H279+N279-O279-SetUp!$B$56,T278)</f>
        <v>0</v>
      </c>
      <c r="S279" s="57">
        <f>R279*SetUp!$B$65</f>
        <v>0</v>
      </c>
      <c r="T279" s="57">
        <f>IF((R279-S279)&lt;SetUp!$B$53,R279-S279,SetUp!$B$53)</f>
        <v>0</v>
      </c>
      <c r="U279" s="57">
        <f t="shared" si="95"/>
        <v>0.46120691034081951</v>
      </c>
      <c r="V279" s="57">
        <f>(L279-P279)/1000*SetUp!$B$13*1000000/SetUp!$B$48</f>
        <v>0.14385029193885943</v>
      </c>
      <c r="W279" s="57">
        <f t="shared" si="106"/>
        <v>9.8011876392689601E-17</v>
      </c>
      <c r="X279" s="57">
        <f>MAX((SetUp!$B$56*(1-($H279/SetUp!$B$56)^2)*TANH(($B279-$D279)/SetUp!$B$56))/(1+$H279/SetUp!$B$56*TANH(($B279-$D279)/SetUp!$B$56)),0)</f>
        <v>0</v>
      </c>
      <c r="AK279" s="65">
        <v>248</v>
      </c>
      <c r="AL279" s="66">
        <f t="shared" si="86"/>
        <v>0.30349999999999999</v>
      </c>
      <c r="AM279" s="66">
        <f t="shared" si="87"/>
        <v>0.2778626934361722</v>
      </c>
      <c r="AN279" s="67">
        <f t="shared" si="88"/>
        <v>-8.447217978196965E-2</v>
      </c>
      <c r="AP279" s="64">
        <v>27032</v>
      </c>
      <c r="AQ279" s="55">
        <v>1</v>
      </c>
      <c r="AR279" s="55">
        <v>3</v>
      </c>
      <c r="AS279" s="66">
        <f t="shared" si="96"/>
        <v>0</v>
      </c>
      <c r="AT279" s="66">
        <f t="shared" si="97"/>
        <v>3.4262326545609907E-2</v>
      </c>
      <c r="AU279" s="55" t="str">
        <f>IF(OR($AP279&lt;SetUp!$B$97,$AP279&gt;SetUp!$B$98),"Não","Sim")</f>
        <v>Sim</v>
      </c>
      <c r="AV279" s="68">
        <f t="shared" si="98"/>
        <v>0</v>
      </c>
      <c r="AW279" s="68">
        <f t="shared" si="99"/>
        <v>0.18510085506450236</v>
      </c>
      <c r="AX279" s="68">
        <f t="shared" si="100"/>
        <v>0</v>
      </c>
      <c r="AY279" s="68">
        <f t="shared" si="101"/>
        <v>-1.4651831500799581</v>
      </c>
      <c r="AZ279" s="68">
        <f t="shared" si="102"/>
        <v>3.4262326545609907E-2</v>
      </c>
      <c r="BA279" s="68">
        <f t="shared" si="103"/>
        <v>0.18510085506450236</v>
      </c>
      <c r="BB279" s="68">
        <f t="shared" si="104"/>
        <v>-1.4651831500799581</v>
      </c>
    </row>
    <row r="280" spans="1:54" x14ac:dyDescent="0.3">
      <c r="A280" s="64">
        <v>26942</v>
      </c>
      <c r="B280" s="57">
        <v>0.09</v>
      </c>
      <c r="C280" s="57">
        <v>0.42599999999999999</v>
      </c>
      <c r="D280" s="57">
        <v>5.2510000000000003</v>
      </c>
      <c r="E280" s="57">
        <f t="shared" si="89"/>
        <v>0.09</v>
      </c>
      <c r="F280" s="57">
        <f t="shared" si="90"/>
        <v>5.1610000000000005</v>
      </c>
      <c r="G280" s="57">
        <f t="shared" si="91"/>
        <v>0</v>
      </c>
      <c r="H280" s="57">
        <f>IF(Q279&gt;SetUp!$B$56,SetUp!$B$56,Q279)</f>
        <v>8.0573842017390085</v>
      </c>
      <c r="I280" s="57">
        <f t="shared" si="105"/>
        <v>0.46120691034081951</v>
      </c>
      <c r="J280" s="57">
        <f>MIN(F280,H280,(1-EXP(-SetUp!$B$52*H280/SetUp!$B$56))*F280)</f>
        <v>3.6955474865949638</v>
      </c>
      <c r="K280" s="57">
        <f t="shared" si="92"/>
        <v>4.3618367151440447</v>
      </c>
      <c r="L280" s="57">
        <f>IF(I280&lt;=0,0,MIN(SetUp!$B$50*I280^SetUp!$B$55,I280))</f>
        <v>5.6345061946569261E-3</v>
      </c>
      <c r="M280" s="57">
        <f t="shared" si="93"/>
        <v>0.45557240414616257</v>
      </c>
      <c r="N280" s="57">
        <f>IF(SetUp!$B$62=0,X280,(B280-E280)*(1-(H280/SetUp!$B$66/SetUp!$B$56)))</f>
        <v>0</v>
      </c>
      <c r="O280" s="57">
        <f>K280*SetUp!$B$65</f>
        <v>0</v>
      </c>
      <c r="P280" s="57">
        <f>MIN(SetUp!$B$54*L280^SetUp!$B$51,L280)</f>
        <v>3.1582095804417376E-3</v>
      </c>
      <c r="Q280" s="57">
        <f t="shared" si="94"/>
        <v>4.3618367151440447</v>
      </c>
      <c r="R280" s="57">
        <f>IF((H280+N280-O280)&gt;SetUp!$B$56,T279+H280+N280-O280-SetUp!$B$56,T279)</f>
        <v>0</v>
      </c>
      <c r="S280" s="57">
        <f>R280*SetUp!$B$65</f>
        <v>0</v>
      </c>
      <c r="T280" s="57">
        <f>IF((R280-S280)&lt;SetUp!$B$53,R280-S280,SetUp!$B$53)</f>
        <v>0</v>
      </c>
      <c r="U280" s="57">
        <f t="shared" si="95"/>
        <v>0.45557240414616257</v>
      </c>
      <c r="V280" s="57">
        <f>(L280-P280)/1000*SetUp!$B$13*1000000/SetUp!$B$48</f>
        <v>0.14084601386583495</v>
      </c>
      <c r="W280" s="57">
        <f t="shared" si="106"/>
        <v>3.7383290907300193E-16</v>
      </c>
      <c r="X280" s="57">
        <f>MAX((SetUp!$B$56*(1-($H280/SetUp!$B$56)^2)*TANH(($B280-$D280)/SetUp!$B$56))/(1+$H280/SetUp!$B$56*TANH(($B280-$D280)/SetUp!$B$56)),0)</f>
        <v>0</v>
      </c>
      <c r="AK280" s="65">
        <v>249</v>
      </c>
      <c r="AL280" s="66">
        <f t="shared" si="86"/>
        <v>0.30349999999999999</v>
      </c>
      <c r="AM280" s="66">
        <f t="shared" si="87"/>
        <v>0.26987213939643134</v>
      </c>
      <c r="AN280" s="67">
        <f t="shared" si="88"/>
        <v>-0.11080019968226902</v>
      </c>
      <c r="AP280" s="64">
        <v>27033</v>
      </c>
      <c r="AQ280" s="55">
        <v>1</v>
      </c>
      <c r="AR280" s="55">
        <v>4</v>
      </c>
      <c r="AS280" s="66">
        <f t="shared" si="96"/>
        <v>0</v>
      </c>
      <c r="AT280" s="66">
        <f t="shared" si="97"/>
        <v>3.3852904302478497E-2</v>
      </c>
      <c r="AU280" s="55" t="str">
        <f>IF(OR($AP280&lt;SetUp!$B$97,$AP280&gt;SetUp!$B$98),"Não","Sim")</f>
        <v>Sim</v>
      </c>
      <c r="AV280" s="68">
        <f t="shared" si="98"/>
        <v>0</v>
      </c>
      <c r="AW280" s="68">
        <f t="shared" si="99"/>
        <v>0.1839915875861679</v>
      </c>
      <c r="AX280" s="68">
        <f t="shared" si="100"/>
        <v>0</v>
      </c>
      <c r="AY280" s="68">
        <f t="shared" si="101"/>
        <v>-1.4704040664638278</v>
      </c>
      <c r="AZ280" s="68">
        <f t="shared" si="102"/>
        <v>3.3852904302478497E-2</v>
      </c>
      <c r="BA280" s="68">
        <f t="shared" si="103"/>
        <v>0.1839915875861679</v>
      </c>
      <c r="BB280" s="68">
        <f t="shared" si="104"/>
        <v>-1.4704040664638278</v>
      </c>
    </row>
    <row r="281" spans="1:54" x14ac:dyDescent="0.3">
      <c r="A281" s="64">
        <v>26943</v>
      </c>
      <c r="B281" s="57">
        <v>0.112</v>
      </c>
      <c r="C281" s="57">
        <v>0.42599999999999999</v>
      </c>
      <c r="D281" s="57">
        <v>5.2510000000000003</v>
      </c>
      <c r="E281" s="57">
        <f t="shared" si="89"/>
        <v>0.112</v>
      </c>
      <c r="F281" s="57">
        <f t="shared" si="90"/>
        <v>5.1390000000000002</v>
      </c>
      <c r="G281" s="57">
        <f t="shared" si="91"/>
        <v>0</v>
      </c>
      <c r="H281" s="57">
        <f>IF(Q280&gt;SetUp!$B$56,SetUp!$B$56,Q280)</f>
        <v>4.3618367151440447</v>
      </c>
      <c r="I281" s="57">
        <f t="shared" si="105"/>
        <v>0.45557240414616257</v>
      </c>
      <c r="J281" s="57">
        <f>MIN(F281,H281,(1-EXP(-SetUp!$B$52*H281/SetUp!$B$56))*F281)</f>
        <v>2.5394937548829866</v>
      </c>
      <c r="K281" s="57">
        <f t="shared" si="92"/>
        <v>1.8223429602610581</v>
      </c>
      <c r="L281" s="57">
        <f>IF(I281&lt;=0,0,MIN(SetUp!$B$50*I281^SetUp!$B$55,I281))</f>
        <v>5.5202472889302788E-3</v>
      </c>
      <c r="M281" s="57">
        <f t="shared" si="93"/>
        <v>0.45005215685723227</v>
      </c>
      <c r="N281" s="57">
        <f>IF(SetUp!$B$62=0,X281,(B281-E281)*(1-(H281/SetUp!$B$66/SetUp!$B$56)))</f>
        <v>0</v>
      </c>
      <c r="O281" s="57">
        <f>K281*SetUp!$B$65</f>
        <v>0</v>
      </c>
      <c r="P281" s="57">
        <f>MIN(SetUp!$B$54*L281^SetUp!$B$51,L281)</f>
        <v>3.0952446363348676E-3</v>
      </c>
      <c r="Q281" s="57">
        <f t="shared" si="94"/>
        <v>1.8223429602610581</v>
      </c>
      <c r="R281" s="57">
        <f>IF((H281+N281-O281)&gt;SetUp!$B$56,T280+H281+N281-O281-SetUp!$B$56,T280)</f>
        <v>0</v>
      </c>
      <c r="S281" s="57">
        <f>R281*SetUp!$B$65</f>
        <v>0</v>
      </c>
      <c r="T281" s="57">
        <f>IF((R281-S281)&lt;SetUp!$B$53,R281-S281,SetUp!$B$53)</f>
        <v>0</v>
      </c>
      <c r="U281" s="57">
        <f t="shared" si="95"/>
        <v>0.45005215685723227</v>
      </c>
      <c r="V281" s="57">
        <f>(L281-P281)/1000*SetUp!$B$13*1000000/SetUp!$B$48</f>
        <v>0.13792853217642012</v>
      </c>
      <c r="W281" s="57">
        <f t="shared" si="106"/>
        <v>3.0964814046186007E-16</v>
      </c>
      <c r="X281" s="57">
        <f>MAX((SetUp!$B$56*(1-($H281/SetUp!$B$56)^2)*TANH(($B281-$D281)/SetUp!$B$56))/(1+$H281/SetUp!$B$56*TANH(($B281-$D281)/SetUp!$B$56)),0)</f>
        <v>0</v>
      </c>
      <c r="AK281" s="65">
        <v>250</v>
      </c>
      <c r="AL281" s="66">
        <f t="shared" si="86"/>
        <v>0.29749999999999999</v>
      </c>
      <c r="AM281" s="66">
        <f t="shared" si="87"/>
        <v>0.26220716536241445</v>
      </c>
      <c r="AN281" s="67">
        <f t="shared" si="88"/>
        <v>-0.11863137693306063</v>
      </c>
      <c r="AP281" s="64">
        <v>27034</v>
      </c>
      <c r="AQ281" s="55">
        <v>1</v>
      </c>
      <c r="AR281" s="55">
        <v>5</v>
      </c>
      <c r="AS281" s="66">
        <f t="shared" si="96"/>
        <v>0</v>
      </c>
      <c r="AT281" s="66">
        <f t="shared" si="97"/>
        <v>3.3450262814007675E-2</v>
      </c>
      <c r="AU281" s="55" t="str">
        <f>IF(OR($AP281&lt;SetUp!$B$97,$AP281&gt;SetUp!$B$98),"Não","Sim")</f>
        <v>Sim</v>
      </c>
      <c r="AV281" s="68">
        <f t="shared" si="98"/>
        <v>0</v>
      </c>
      <c r="AW281" s="68">
        <f t="shared" si="99"/>
        <v>0.18289413006985128</v>
      </c>
      <c r="AX281" s="68">
        <f t="shared" si="100"/>
        <v>0</v>
      </c>
      <c r="AY281" s="68">
        <f t="shared" si="101"/>
        <v>-1.4756004656921249</v>
      </c>
      <c r="AZ281" s="68">
        <f t="shared" si="102"/>
        <v>3.3450262814007675E-2</v>
      </c>
      <c r="BA281" s="68">
        <f t="shared" si="103"/>
        <v>0.18289413006985128</v>
      </c>
      <c r="BB281" s="68">
        <f t="shared" si="104"/>
        <v>-1.4756004656921249</v>
      </c>
    </row>
    <row r="282" spans="1:54" x14ac:dyDescent="0.3">
      <c r="A282" s="64">
        <v>26944</v>
      </c>
      <c r="B282" s="57">
        <v>0</v>
      </c>
      <c r="C282" s="57">
        <v>0.40200000000000002</v>
      </c>
      <c r="D282" s="57">
        <v>5.2510000000000003</v>
      </c>
      <c r="E282" s="57">
        <f t="shared" si="89"/>
        <v>0</v>
      </c>
      <c r="F282" s="57">
        <f t="shared" si="90"/>
        <v>5.2510000000000003</v>
      </c>
      <c r="G282" s="57">
        <f t="shared" si="91"/>
        <v>0</v>
      </c>
      <c r="H282" s="57">
        <f>IF(Q281&gt;SetUp!$B$56,SetUp!$B$56,Q281)</f>
        <v>1.8223429602610581</v>
      </c>
      <c r="I282" s="57">
        <f t="shared" si="105"/>
        <v>0.45005215685723227</v>
      </c>
      <c r="J282" s="57">
        <f>MIN(F282,H282,(1-EXP(-SetUp!$B$52*H282/SetUp!$B$56))*F282)</f>
        <v>1.3011506177308088</v>
      </c>
      <c r="K282" s="57">
        <f t="shared" si="92"/>
        <v>0.52119234253024938</v>
      </c>
      <c r="L282" s="57">
        <f>IF(I282&lt;=0,0,MIN(SetUp!$B$50*I282^SetUp!$B$55,I282))</f>
        <v>5.4092152451709116E-3</v>
      </c>
      <c r="M282" s="57">
        <f t="shared" si="93"/>
        <v>0.44464294161206136</v>
      </c>
      <c r="N282" s="57">
        <f>IF(SetUp!$B$62=0,X282,(B282-E282)*(1-(H282/SetUp!$B$66/SetUp!$B$56)))</f>
        <v>0</v>
      </c>
      <c r="O282" s="57">
        <f>K282*SetUp!$B$65</f>
        <v>0</v>
      </c>
      <c r="P282" s="57">
        <f>MIN(SetUp!$B$54*L282^SetUp!$B$51,L282)</f>
        <v>3.0340366856516023E-3</v>
      </c>
      <c r="Q282" s="57">
        <f t="shared" si="94"/>
        <v>0.52119234253024938</v>
      </c>
      <c r="R282" s="57">
        <f>IF((H282+N282-O282)&gt;SetUp!$B$56,T281+H282+N282-O282-SetUp!$B$56,T281)</f>
        <v>0</v>
      </c>
      <c r="S282" s="57">
        <f>R282*SetUp!$B$65</f>
        <v>0</v>
      </c>
      <c r="T282" s="57">
        <f>IF((R282-S282)&lt;SetUp!$B$53,R282-S282,SetUp!$B$53)</f>
        <v>0</v>
      </c>
      <c r="U282" s="57">
        <f t="shared" si="95"/>
        <v>0.44464294161206136</v>
      </c>
      <c r="V282" s="57">
        <f>(L282-P282)/1000*SetUp!$B$13*1000000/SetUp!$B$48</f>
        <v>0.13509465320410105</v>
      </c>
      <c r="W282" s="57">
        <f t="shared" si="106"/>
        <v>1.1622647289044608E-16</v>
      </c>
      <c r="X282" s="57">
        <f>MAX((SetUp!$B$56*(1-($H282/SetUp!$B$56)^2)*TANH(($B282-$D282)/SetUp!$B$56))/(1+$H282/SetUp!$B$56*TANH(($B282-$D282)/SetUp!$B$56)),0)</f>
        <v>0</v>
      </c>
      <c r="AK282" s="65">
        <v>251</v>
      </c>
      <c r="AL282" s="66">
        <f t="shared" si="86"/>
        <v>0.29749999999999999</v>
      </c>
      <c r="AM282" s="66">
        <f t="shared" si="87"/>
        <v>0.2548505889469993</v>
      </c>
      <c r="AN282" s="67">
        <f t="shared" si="88"/>
        <v>-0.14335936488403592</v>
      </c>
      <c r="AP282" s="64">
        <v>27035</v>
      </c>
      <c r="AQ282" s="55">
        <v>1</v>
      </c>
      <c r="AR282" s="55">
        <v>6</v>
      </c>
      <c r="AS282" s="66">
        <f t="shared" si="96"/>
        <v>0</v>
      </c>
      <c r="AT282" s="66">
        <f t="shared" si="97"/>
        <v>3.3054258722743222E-2</v>
      </c>
      <c r="AU282" s="55" t="str">
        <f>IF(OR($AP282&lt;SetUp!$B$97,$AP282&gt;SetUp!$B$98),"Não","Sim")</f>
        <v>Sim</v>
      </c>
      <c r="AV282" s="68">
        <f t="shared" si="98"/>
        <v>0</v>
      </c>
      <c r="AW282" s="68">
        <f t="shared" si="99"/>
        <v>0.18180830212821203</v>
      </c>
      <c r="AX282" s="68">
        <f t="shared" si="100"/>
        <v>0</v>
      </c>
      <c r="AY282" s="68">
        <f t="shared" si="101"/>
        <v>-1.4807725779140586</v>
      </c>
      <c r="AZ282" s="68">
        <f t="shared" si="102"/>
        <v>3.3054258722743222E-2</v>
      </c>
      <c r="BA282" s="68">
        <f t="shared" si="103"/>
        <v>0.18180830212821203</v>
      </c>
      <c r="BB282" s="68">
        <f t="shared" si="104"/>
        <v>-1.4807725779140586</v>
      </c>
    </row>
    <row r="283" spans="1:54" x14ac:dyDescent="0.3">
      <c r="A283" s="64">
        <v>26945</v>
      </c>
      <c r="B283" s="57">
        <v>0.21099999999999999</v>
      </c>
      <c r="C283" s="57">
        <v>0.379</v>
      </c>
      <c r="D283" s="57">
        <v>5.2510000000000003</v>
      </c>
      <c r="E283" s="57">
        <f t="shared" si="89"/>
        <v>0.21099999999999999</v>
      </c>
      <c r="F283" s="57">
        <f t="shared" si="90"/>
        <v>5.04</v>
      </c>
      <c r="G283" s="57">
        <f t="shared" si="91"/>
        <v>0</v>
      </c>
      <c r="H283" s="57">
        <f>IF(Q282&gt;SetUp!$B$56,SetUp!$B$56,Q282)</f>
        <v>0.52119234253024938</v>
      </c>
      <c r="I283" s="57">
        <f t="shared" si="105"/>
        <v>0.44464294161206136</v>
      </c>
      <c r="J283" s="57">
        <f>MIN(F283,H283,(1-EXP(-SetUp!$B$52*H283/SetUp!$B$56))*F283)</f>
        <v>0.39417122882305905</v>
      </c>
      <c r="K283" s="57">
        <f t="shared" si="92"/>
        <v>0.12702111370719033</v>
      </c>
      <c r="L283" s="57">
        <f>IF(I283&lt;=0,0,MIN(SetUp!$B$50*I283^SetUp!$B$55,I283))</f>
        <v>5.3012935766668465E-3</v>
      </c>
      <c r="M283" s="57">
        <f t="shared" si="93"/>
        <v>0.43934164803539449</v>
      </c>
      <c r="N283" s="57">
        <f>IF(SetUp!$B$62=0,X283,(B283-E283)*(1-(H283/SetUp!$B$66/SetUp!$B$56)))</f>
        <v>0</v>
      </c>
      <c r="O283" s="57">
        <f>K283*SetUp!$B$65</f>
        <v>0</v>
      </c>
      <c r="P283" s="57">
        <f>MIN(SetUp!$B$54*L283^SetUp!$B$51,L283)</f>
        <v>2.9745228876255961E-3</v>
      </c>
      <c r="Q283" s="57">
        <f t="shared" si="94"/>
        <v>0.12702111370719033</v>
      </c>
      <c r="R283" s="57">
        <f>IF((H283+N283-O283)&gt;SetUp!$B$56,T282+H283+N283-O283-SetUp!$B$56,T282)</f>
        <v>0</v>
      </c>
      <c r="S283" s="57">
        <f>R283*SetUp!$B$65</f>
        <v>0</v>
      </c>
      <c r="T283" s="57">
        <f>IF((R283-S283)&lt;SetUp!$B$53,R283-S283,SetUp!$B$53)</f>
        <v>0</v>
      </c>
      <c r="U283" s="57">
        <f t="shared" si="95"/>
        <v>0.43934164803539449</v>
      </c>
      <c r="V283" s="57">
        <f>(L283-P283)/1000*SetUp!$B$13*1000000/SetUp!$B$48</f>
        <v>0.13234132569178725</v>
      </c>
      <c r="W283" s="57">
        <f t="shared" si="106"/>
        <v>-7.4593109467002705E-17</v>
      </c>
      <c r="X283" s="57">
        <f>MAX((SetUp!$B$56*(1-($H283/SetUp!$B$56)^2)*TANH(($B283-$D283)/SetUp!$B$56))/(1+$H283/SetUp!$B$56*TANH(($B283-$D283)/SetUp!$B$56)),0)</f>
        <v>0</v>
      </c>
      <c r="AK283" s="65">
        <v>252</v>
      </c>
      <c r="AL283" s="66">
        <f t="shared" si="86"/>
        <v>0.29149999999999998</v>
      </c>
      <c r="AM283" s="66">
        <f t="shared" si="87"/>
        <v>0.24778633892594254</v>
      </c>
      <c r="AN283" s="67">
        <f t="shared" si="88"/>
        <v>-0.14996110145474251</v>
      </c>
      <c r="AP283" s="64">
        <v>27036</v>
      </c>
      <c r="AQ283" s="55">
        <v>1</v>
      </c>
      <c r="AR283" s="55">
        <v>7</v>
      </c>
      <c r="AS283" s="66">
        <f t="shared" si="96"/>
        <v>0</v>
      </c>
      <c r="AT283" s="66">
        <f t="shared" si="97"/>
        <v>3.2664752353638686E-2</v>
      </c>
      <c r="AU283" s="55" t="str">
        <f>IF(OR($AP283&lt;SetUp!$B$97,$AP283&gt;SetUp!$B$98),"Não","Sim")</f>
        <v>Sim</v>
      </c>
      <c r="AV283" s="68">
        <f t="shared" si="98"/>
        <v>0</v>
      </c>
      <c r="AW283" s="68">
        <f t="shared" si="99"/>
        <v>0.18073392695794191</v>
      </c>
      <c r="AX283" s="68">
        <f t="shared" si="100"/>
        <v>0</v>
      </c>
      <c r="AY283" s="68">
        <f t="shared" si="101"/>
        <v>-1.4859206300459085</v>
      </c>
      <c r="AZ283" s="68">
        <f t="shared" si="102"/>
        <v>3.2664752353638686E-2</v>
      </c>
      <c r="BA283" s="68">
        <f t="shared" si="103"/>
        <v>0.18073392695794191</v>
      </c>
      <c r="BB283" s="68">
        <f t="shared" si="104"/>
        <v>-1.4859206300459085</v>
      </c>
    </row>
    <row r="284" spans="1:54" x14ac:dyDescent="0.3">
      <c r="A284" s="64">
        <v>26946</v>
      </c>
      <c r="B284" s="57">
        <v>0</v>
      </c>
      <c r="C284" s="57">
        <v>0.379</v>
      </c>
      <c r="D284" s="57">
        <v>5.2510000000000003</v>
      </c>
      <c r="E284" s="57">
        <f t="shared" si="89"/>
        <v>0</v>
      </c>
      <c r="F284" s="57">
        <f t="shared" si="90"/>
        <v>5.2510000000000003</v>
      </c>
      <c r="G284" s="57">
        <f t="shared" si="91"/>
        <v>0</v>
      </c>
      <c r="H284" s="57">
        <f>IF(Q283&gt;SetUp!$B$56,SetUp!$B$56,Q283)</f>
        <v>0.12702111370719033</v>
      </c>
      <c r="I284" s="57">
        <f t="shared" si="105"/>
        <v>0.43934164803539449</v>
      </c>
      <c r="J284" s="57">
        <f>MIN(F284,H284,(1-EXP(-SetUp!$B$52*H284/SetUp!$B$56))*F284)</f>
        <v>0.10318946399403207</v>
      </c>
      <c r="K284" s="57">
        <f t="shared" si="92"/>
        <v>2.3831649713158251E-2</v>
      </c>
      <c r="L284" s="57">
        <f>IF(I284&lt;=0,0,MIN(SetUp!$B$50*I284^SetUp!$B$55,I284))</f>
        <v>5.1963709043692484E-3</v>
      </c>
      <c r="M284" s="57">
        <f t="shared" si="93"/>
        <v>0.43414527713102524</v>
      </c>
      <c r="N284" s="57">
        <f>IF(SetUp!$B$62=0,X284,(B284-E284)*(1-(H284/SetUp!$B$66/SetUp!$B$56)))</f>
        <v>0</v>
      </c>
      <c r="O284" s="57">
        <f>K284*SetUp!$B$65</f>
        <v>0</v>
      </c>
      <c r="P284" s="57">
        <f>MIN(SetUp!$B$54*L284^SetUp!$B$51,L284)</f>
        <v>2.9166431362618655E-3</v>
      </c>
      <c r="Q284" s="57">
        <f t="shared" si="94"/>
        <v>2.3831649713158251E-2</v>
      </c>
      <c r="R284" s="57">
        <f>IF((H284+N284-O284)&gt;SetUp!$B$56,T283+H284+N284-O284-SetUp!$B$56,T283)</f>
        <v>0</v>
      </c>
      <c r="S284" s="57">
        <f>R284*SetUp!$B$65</f>
        <v>0</v>
      </c>
      <c r="T284" s="57">
        <f>IF((R284-S284)&lt;SetUp!$B$53,R284-S284,SetUp!$B$53)</f>
        <v>0</v>
      </c>
      <c r="U284" s="57">
        <f t="shared" si="95"/>
        <v>0.43414527713102524</v>
      </c>
      <c r="V284" s="57">
        <f>(L284-P284)/1000*SetUp!$B$13*1000000/SetUp!$B$48</f>
        <v>0.12966563334697467</v>
      </c>
      <c r="W284" s="57">
        <f t="shared" si="106"/>
        <v>1.0408340855860843E-17</v>
      </c>
      <c r="X284" s="57">
        <f>MAX((SetUp!$B$56*(1-($H284/SetUp!$B$56)^2)*TANH(($B284-$D284)/SetUp!$B$56))/(1+$H284/SetUp!$B$56*TANH(($B284-$D284)/SetUp!$B$56)),0)</f>
        <v>0</v>
      </c>
      <c r="AK284" s="65">
        <v>253</v>
      </c>
      <c r="AL284" s="66">
        <f t="shared" si="86"/>
        <v>0.29149999999999998</v>
      </c>
      <c r="AM284" s="66">
        <f t="shared" si="87"/>
        <v>0.24099937042884179</v>
      </c>
      <c r="AN284" s="67">
        <f t="shared" si="88"/>
        <v>-0.17324401225097152</v>
      </c>
      <c r="AP284" s="64">
        <v>27037</v>
      </c>
      <c r="AQ284" s="55">
        <v>1</v>
      </c>
      <c r="AR284" s="55">
        <v>8</v>
      </c>
      <c r="AS284" s="66">
        <f t="shared" si="96"/>
        <v>0</v>
      </c>
      <c r="AT284" s="66">
        <f t="shared" si="97"/>
        <v>3.2281607602862444E-2</v>
      </c>
      <c r="AU284" s="55" t="str">
        <f>IF(OR($AP284&lt;SetUp!$B$97,$AP284&gt;SetUp!$B$98),"Não","Sim")</f>
        <v>Sim</v>
      </c>
      <c r="AV284" s="68">
        <f t="shared" si="98"/>
        <v>0</v>
      </c>
      <c r="AW284" s="68">
        <f t="shared" si="99"/>
        <v>0.17967083125221647</v>
      </c>
      <c r="AX284" s="68">
        <f t="shared" si="100"/>
        <v>0</v>
      </c>
      <c r="AY284" s="68">
        <f t="shared" si="101"/>
        <v>-1.4910448458313896</v>
      </c>
      <c r="AZ284" s="68">
        <f t="shared" si="102"/>
        <v>3.2281607602862444E-2</v>
      </c>
      <c r="BA284" s="68">
        <f t="shared" si="103"/>
        <v>0.17967083125221647</v>
      </c>
      <c r="BB284" s="68">
        <f t="shared" si="104"/>
        <v>-1.4910448458313896</v>
      </c>
    </row>
    <row r="285" spans="1:54" x14ac:dyDescent="0.3">
      <c r="A285" s="64">
        <v>26947</v>
      </c>
      <c r="B285" s="57">
        <v>0</v>
      </c>
      <c r="C285" s="57">
        <v>0.35699999999999998</v>
      </c>
      <c r="D285" s="57">
        <v>5.2510000000000003</v>
      </c>
      <c r="E285" s="57">
        <f t="shared" si="89"/>
        <v>0</v>
      </c>
      <c r="F285" s="57">
        <f t="shared" si="90"/>
        <v>5.2510000000000003</v>
      </c>
      <c r="G285" s="57">
        <f t="shared" si="91"/>
        <v>0</v>
      </c>
      <c r="H285" s="57">
        <f>IF(Q284&gt;SetUp!$B$56,SetUp!$B$56,Q284)</f>
        <v>2.3831649713158251E-2</v>
      </c>
      <c r="I285" s="57">
        <f t="shared" si="105"/>
        <v>0.43414527713102524</v>
      </c>
      <c r="J285" s="57">
        <f>MIN(F285,H285,(1-EXP(-SetUp!$B$52*H285/SetUp!$B$56))*F285)</f>
        <v>1.9516764058147486E-2</v>
      </c>
      <c r="K285" s="57">
        <f t="shared" si="92"/>
        <v>4.3148856550107653E-3</v>
      </c>
      <c r="L285" s="57">
        <f>IF(I285&lt;=0,0,MIN(SetUp!$B$50*I285^SetUp!$B$55,I285))</f>
        <v>5.0943406939177611E-3</v>
      </c>
      <c r="M285" s="57">
        <f t="shared" si="93"/>
        <v>0.42905093643710746</v>
      </c>
      <c r="N285" s="57">
        <f>IF(SetUp!$B$62=0,X285,(B285-E285)*(1-(H285/SetUp!$B$66/SetUp!$B$56)))</f>
        <v>0</v>
      </c>
      <c r="O285" s="57">
        <f>K285*SetUp!$B$65</f>
        <v>0</v>
      </c>
      <c r="P285" s="57">
        <f>MIN(SetUp!$B$54*L285^SetUp!$B$51,L285)</f>
        <v>2.8603399204197898E-3</v>
      </c>
      <c r="Q285" s="57">
        <f t="shared" si="94"/>
        <v>4.3148856550107653E-3</v>
      </c>
      <c r="R285" s="57">
        <f>IF((H285+N285-O285)&gt;SetUp!$B$56,T284+H285+N285-O285-SetUp!$B$56,T284)</f>
        <v>0</v>
      </c>
      <c r="S285" s="57">
        <f>R285*SetUp!$B$65</f>
        <v>0</v>
      </c>
      <c r="T285" s="57">
        <f>IF((R285-S285)&lt;SetUp!$B$53,R285-S285,SetUp!$B$53)</f>
        <v>0</v>
      </c>
      <c r="U285" s="57">
        <f t="shared" si="95"/>
        <v>0.42905093643710746</v>
      </c>
      <c r="V285" s="57">
        <f>(L285-P285)/1000*SetUp!$B$13*1000000/SetUp!$B$48</f>
        <v>0.12706478784251099</v>
      </c>
      <c r="W285" s="57">
        <f t="shared" si="106"/>
        <v>-4.6837533851373792E-17</v>
      </c>
      <c r="X285" s="57">
        <f>MAX((SetUp!$B$56*(1-($H285/SetUp!$B$56)^2)*TANH(($B285-$D285)/SetUp!$B$56))/(1+$H285/SetUp!$B$56*TANH(($B285-$D285)/SetUp!$B$56)),0)</f>
        <v>0</v>
      </c>
      <c r="AK285" s="65">
        <v>254</v>
      </c>
      <c r="AL285" s="66">
        <f t="shared" si="86"/>
        <v>0.29149999999999998</v>
      </c>
      <c r="AM285" s="66">
        <f t="shared" si="87"/>
        <v>0.23447558756733361</v>
      </c>
      <c r="AN285" s="67">
        <f t="shared" si="88"/>
        <v>-0.19562405637278346</v>
      </c>
      <c r="AP285" s="64">
        <v>27038</v>
      </c>
      <c r="AQ285" s="55">
        <v>1</v>
      </c>
      <c r="AR285" s="55">
        <v>9</v>
      </c>
      <c r="AS285" s="66">
        <f t="shared" si="96"/>
        <v>0</v>
      </c>
      <c r="AT285" s="66">
        <f t="shared" si="97"/>
        <v>3.1904691830459783E-2</v>
      </c>
      <c r="AU285" s="55" t="str">
        <f>IF(OR($AP285&lt;SetUp!$B$97,$AP285&gt;SetUp!$B$98),"Não","Sim")</f>
        <v>Sim</v>
      </c>
      <c r="AV285" s="68">
        <f t="shared" si="98"/>
        <v>0</v>
      </c>
      <c r="AW285" s="68">
        <f t="shared" si="99"/>
        <v>0.17861884511568141</v>
      </c>
      <c r="AX285" s="68">
        <f t="shared" si="100"/>
        <v>0</v>
      </c>
      <c r="AY285" s="68">
        <f t="shared" si="101"/>
        <v>-1.496145445900614</v>
      </c>
      <c r="AZ285" s="68">
        <f t="shared" si="102"/>
        <v>3.1904691830459783E-2</v>
      </c>
      <c r="BA285" s="68">
        <f t="shared" si="103"/>
        <v>0.17861884511568141</v>
      </c>
      <c r="BB285" s="68">
        <f t="shared" si="104"/>
        <v>-1.496145445900614</v>
      </c>
    </row>
    <row r="286" spans="1:54" x14ac:dyDescent="0.3">
      <c r="A286" s="64">
        <v>26948</v>
      </c>
      <c r="B286" s="57">
        <v>0</v>
      </c>
      <c r="C286" s="57">
        <v>0.35699999999999998</v>
      </c>
      <c r="D286" s="57">
        <v>5.2510000000000003</v>
      </c>
      <c r="E286" s="57">
        <f t="shared" si="89"/>
        <v>0</v>
      </c>
      <c r="F286" s="57">
        <f t="shared" si="90"/>
        <v>5.2510000000000003</v>
      </c>
      <c r="G286" s="57">
        <f t="shared" si="91"/>
        <v>0</v>
      </c>
      <c r="H286" s="57">
        <f>IF(Q285&gt;SetUp!$B$56,SetUp!$B$56,Q285)</f>
        <v>4.3148856550107653E-3</v>
      </c>
      <c r="I286" s="57">
        <f t="shared" si="105"/>
        <v>0.42905093643710746</v>
      </c>
      <c r="J286" s="57">
        <f>MIN(F286,H286,(1-EXP(-SetUp!$B$52*H286/SetUp!$B$56))*F286)</f>
        <v>3.539035695208559E-3</v>
      </c>
      <c r="K286" s="57">
        <f t="shared" si="92"/>
        <v>7.7584995980220636E-4</v>
      </c>
      <c r="L286" s="57">
        <f>IF(I286&lt;=0,0,MIN(SetUp!$B$50*I286^SetUp!$B$55,I286))</f>
        <v>4.9951010081853509E-3</v>
      </c>
      <c r="M286" s="57">
        <f t="shared" si="93"/>
        <v>0.42405583542892211</v>
      </c>
      <c r="N286" s="57">
        <f>IF(SetUp!$B$62=0,X286,(B286-E286)*(1-(H286/SetUp!$B$66/SetUp!$B$56)))</f>
        <v>0</v>
      </c>
      <c r="O286" s="57">
        <f>K286*SetUp!$B$65</f>
        <v>0</v>
      </c>
      <c r="P286" s="57">
        <f>MIN(SetUp!$B$54*L286^SetUp!$B$51,L286)</f>
        <v>2.8055581921086329E-3</v>
      </c>
      <c r="Q286" s="57">
        <f t="shared" si="94"/>
        <v>7.7584995980220636E-4</v>
      </c>
      <c r="R286" s="57">
        <f>IF((H286+N286-O286)&gt;SetUp!$B$56,T285+H286+N286-O286-SetUp!$B$56,T285)</f>
        <v>0</v>
      </c>
      <c r="S286" s="57">
        <f>R286*SetUp!$B$65</f>
        <v>0</v>
      </c>
      <c r="T286" s="57">
        <f>IF((R286-S286)&lt;SetUp!$B$53,R286-S286,SetUp!$B$53)</f>
        <v>0</v>
      </c>
      <c r="U286" s="57">
        <f t="shared" si="95"/>
        <v>0.42405583542892211</v>
      </c>
      <c r="V286" s="57">
        <f>(L286-P286)/1000*SetUp!$B$13*1000000/SetUp!$B$48</f>
        <v>0.12453612223296527</v>
      </c>
      <c r="W286" s="57">
        <f t="shared" si="106"/>
        <v>4.0766001685454967E-17</v>
      </c>
      <c r="X286" s="57">
        <f>MAX((SetUp!$B$56*(1-($H286/SetUp!$B$56)^2)*TANH(($B286-$D286)/SetUp!$B$56))/(1+$H286/SetUp!$B$56*TANH(($B286-$D286)/SetUp!$B$56)),0)</f>
        <v>0</v>
      </c>
      <c r="AK286" s="65">
        <v>255</v>
      </c>
      <c r="AL286" s="66">
        <f t="shared" si="86"/>
        <v>0.28100000000000003</v>
      </c>
      <c r="AM286" s="66">
        <f t="shared" si="87"/>
        <v>0.22820177276600279</v>
      </c>
      <c r="AN286" s="67">
        <f t="shared" si="88"/>
        <v>-0.18789404709607557</v>
      </c>
      <c r="AP286" s="64">
        <v>27039</v>
      </c>
      <c r="AQ286" s="55">
        <v>1</v>
      </c>
      <c r="AR286" s="55">
        <v>10</v>
      </c>
      <c r="AS286" s="66">
        <f t="shared" si="96"/>
        <v>0</v>
      </c>
      <c r="AT286" s="66">
        <f t="shared" si="97"/>
        <v>3.1533875756718975E-2</v>
      </c>
      <c r="AU286" s="55" t="str">
        <f>IF(OR($AP286&lt;SetUp!$B$97,$AP286&gt;SetUp!$B$98),"Não","Sim")</f>
        <v>Sim</v>
      </c>
      <c r="AV286" s="68">
        <f t="shared" si="98"/>
        <v>0</v>
      </c>
      <c r="AW286" s="68">
        <f t="shared" si="99"/>
        <v>0.17757780198188899</v>
      </c>
      <c r="AX286" s="68">
        <f t="shared" si="100"/>
        <v>0</v>
      </c>
      <c r="AY286" s="68">
        <f t="shared" si="101"/>
        <v>-1.5012226478276849</v>
      </c>
      <c r="AZ286" s="68">
        <f t="shared" si="102"/>
        <v>3.1533875756718975E-2</v>
      </c>
      <c r="BA286" s="68">
        <f t="shared" si="103"/>
        <v>0.17757780198188899</v>
      </c>
      <c r="BB286" s="68">
        <f t="shared" si="104"/>
        <v>-1.5012226478276849</v>
      </c>
    </row>
    <row r="287" spans="1:54" x14ac:dyDescent="0.3">
      <c r="A287" s="64">
        <v>26949</v>
      </c>
      <c r="B287" s="57">
        <v>0</v>
      </c>
      <c r="C287" s="57">
        <v>0.33600000000000002</v>
      </c>
      <c r="D287" s="57">
        <v>5.2510000000000003</v>
      </c>
      <c r="E287" s="57">
        <f t="shared" si="89"/>
        <v>0</v>
      </c>
      <c r="F287" s="57">
        <f t="shared" si="90"/>
        <v>5.2510000000000003</v>
      </c>
      <c r="G287" s="57">
        <f t="shared" si="91"/>
        <v>0</v>
      </c>
      <c r="H287" s="57">
        <f>IF(Q286&gt;SetUp!$B$56,SetUp!$B$56,Q286)</f>
        <v>7.7584995980220636E-4</v>
      </c>
      <c r="I287" s="57">
        <f t="shared" si="105"/>
        <v>0.42405583542892211</v>
      </c>
      <c r="J287" s="57">
        <f>MIN(F287,H287,(1-EXP(-SetUp!$B$52*H287/SetUp!$B$56))*F287)</f>
        <v>6.3652206423779948E-4</v>
      </c>
      <c r="K287" s="57">
        <f t="shared" si="92"/>
        <v>1.3932789556440688E-4</v>
      </c>
      <c r="L287" s="57">
        <f>IF(I287&lt;=0,0,MIN(SetUp!$B$50*I287^SetUp!$B$55,I287))</f>
        <v>4.8985542743116527E-3</v>
      </c>
      <c r="M287" s="57">
        <f t="shared" si="93"/>
        <v>0.41915728115461048</v>
      </c>
      <c r="N287" s="57">
        <f>IF(SetUp!$B$62=0,X287,(B287-E287)*(1-(H287/SetUp!$B$66/SetUp!$B$56)))</f>
        <v>0</v>
      </c>
      <c r="O287" s="57">
        <f>K287*SetUp!$B$65</f>
        <v>0</v>
      </c>
      <c r="P287" s="57">
        <f>MIN(SetUp!$B$54*L287^SetUp!$B$51,L287)</f>
        <v>2.752245242452551E-3</v>
      </c>
      <c r="Q287" s="57">
        <f t="shared" si="94"/>
        <v>1.3932789556440688E-4</v>
      </c>
      <c r="R287" s="57">
        <f>IF((H287+N287-O287)&gt;SetUp!$B$56,T286+H287+N287-O287-SetUp!$B$56,T286)</f>
        <v>0</v>
      </c>
      <c r="S287" s="57">
        <f>R287*SetUp!$B$65</f>
        <v>0</v>
      </c>
      <c r="T287" s="57">
        <f>IF((R287-S287)&lt;SetUp!$B$53,R287-S287,SetUp!$B$53)</f>
        <v>0</v>
      </c>
      <c r="U287" s="57">
        <f t="shared" si="95"/>
        <v>0.41915728115461048</v>
      </c>
      <c r="V287" s="57">
        <f>(L287-P287)/1000*SetUp!$B$13*1000000/SetUp!$B$48</f>
        <v>0.12207708475884717</v>
      </c>
      <c r="W287" s="57">
        <f t="shared" si="106"/>
        <v>1.3877787807814457E-17</v>
      </c>
      <c r="X287" s="57">
        <f>MAX((SetUp!$B$56*(1-($H287/SetUp!$B$56)^2)*TANH(($B287-$D287)/SetUp!$B$56))/(1+$H287/SetUp!$B$56*TANH(($B287-$D287)/SetUp!$B$56)),0)</f>
        <v>0</v>
      </c>
      <c r="AK287" s="65">
        <v>256</v>
      </c>
      <c r="AL287" s="66">
        <f t="shared" si="86"/>
        <v>0.26900000000000002</v>
      </c>
      <c r="AM287" s="66">
        <f t="shared" si="87"/>
        <v>0.2221655221419418</v>
      </c>
      <c r="AN287" s="67">
        <f t="shared" si="88"/>
        <v>-0.1741058656433391</v>
      </c>
      <c r="AP287" s="64">
        <v>27040</v>
      </c>
      <c r="AQ287" s="55">
        <v>1</v>
      </c>
      <c r="AR287" s="55">
        <v>11</v>
      </c>
      <c r="AS287" s="66">
        <f t="shared" si="96"/>
        <v>0</v>
      </c>
      <c r="AT287" s="66">
        <f t="shared" si="97"/>
        <v>3.1169033362097042E-2</v>
      </c>
      <c r="AU287" s="55" t="str">
        <f>IF(OR($AP287&lt;SetUp!$B$97,$AP287&gt;SetUp!$B$98),"Não","Sim")</f>
        <v>Sim</v>
      </c>
      <c r="AV287" s="68">
        <f t="shared" si="98"/>
        <v>0</v>
      </c>
      <c r="AW287" s="68">
        <f t="shared" si="99"/>
        <v>0.17654753853310173</v>
      </c>
      <c r="AX287" s="68">
        <f t="shared" si="100"/>
        <v>0</v>
      </c>
      <c r="AY287" s="68">
        <f t="shared" si="101"/>
        <v>-1.5062766661869667</v>
      </c>
      <c r="AZ287" s="68">
        <f t="shared" si="102"/>
        <v>3.1169033362097042E-2</v>
      </c>
      <c r="BA287" s="68">
        <f t="shared" si="103"/>
        <v>0.17654753853310173</v>
      </c>
      <c r="BB287" s="68">
        <f t="shared" si="104"/>
        <v>-1.5062766661869667</v>
      </c>
    </row>
    <row r="288" spans="1:54" x14ac:dyDescent="0.3">
      <c r="A288" s="64">
        <v>26950</v>
      </c>
      <c r="B288" s="57">
        <v>0</v>
      </c>
      <c r="C288" s="57">
        <v>0</v>
      </c>
      <c r="D288" s="57">
        <v>5.2510000000000003</v>
      </c>
      <c r="E288" s="57">
        <f t="shared" si="89"/>
        <v>0</v>
      </c>
      <c r="F288" s="57">
        <f t="shared" si="90"/>
        <v>5.2510000000000003</v>
      </c>
      <c r="G288" s="57">
        <f t="shared" si="91"/>
        <v>0</v>
      </c>
      <c r="H288" s="57">
        <f>IF(Q287&gt;SetUp!$B$56,SetUp!$B$56,Q287)</f>
        <v>1.3932789556440688E-4</v>
      </c>
      <c r="I288" s="57">
        <f t="shared" si="105"/>
        <v>0.41915728115461048</v>
      </c>
      <c r="J288" s="57">
        <f>MIN(F288,H288,(1-EXP(-SetUp!$B$52*H288/SetUp!$B$56))*F288)</f>
        <v>1.1431294001372883E-4</v>
      </c>
      <c r="K288" s="57">
        <f t="shared" si="92"/>
        <v>2.5014955550678054E-5</v>
      </c>
      <c r="L288" s="57">
        <f>IF(I288&lt;=0,0,MIN(SetUp!$B$50*I288^SetUp!$B$55,I288))</f>
        <v>4.8046070642697638E-3</v>
      </c>
      <c r="M288" s="57">
        <f t="shared" si="93"/>
        <v>0.41435267409034071</v>
      </c>
      <c r="N288" s="57">
        <f>IF(SetUp!$B$62=0,X288,(B288-E288)*(1-(H288/SetUp!$B$66/SetUp!$B$56)))</f>
        <v>0</v>
      </c>
      <c r="O288" s="57">
        <f>K288*SetUp!$B$65</f>
        <v>0</v>
      </c>
      <c r="P288" s="57">
        <f>MIN(SetUp!$B$54*L288^SetUp!$B$51,L288)</f>
        <v>2.7003505848220023E-3</v>
      </c>
      <c r="Q288" s="57">
        <f t="shared" si="94"/>
        <v>2.5014955550678054E-5</v>
      </c>
      <c r="R288" s="57">
        <f>IF((H288+N288-O288)&gt;SetUp!$B$56,T287+H288+N288-O288-SetUp!$B$56,T287)</f>
        <v>0</v>
      </c>
      <c r="S288" s="57">
        <f>R288*SetUp!$B$65</f>
        <v>0</v>
      </c>
      <c r="T288" s="57">
        <f>IF((R288-S288)&lt;SetUp!$B$53,R288-S288,SetUp!$B$53)</f>
        <v>0</v>
      </c>
      <c r="U288" s="57">
        <f t="shared" si="95"/>
        <v>0.41435267409034071</v>
      </c>
      <c r="V288" s="57">
        <f>(L288-P288)/1000*SetUp!$B$13*1000000/SetUp!$B$48</f>
        <v>0.11968523301296957</v>
      </c>
      <c r="W288" s="57">
        <f t="shared" si="106"/>
        <v>-1.9081958235744878E-17</v>
      </c>
      <c r="X288" s="57">
        <f>MAX((SetUp!$B$56*(1-($H288/SetUp!$B$56)^2)*TANH(($B288-$D288)/SetUp!$B$56))/(1+$H288/SetUp!$B$56*TANH(($B288-$D288)/SetUp!$B$56)),0)</f>
        <v>0</v>
      </c>
      <c r="AK288" s="65">
        <v>257</v>
      </c>
      <c r="AL288" s="66">
        <f t="shared" ref="AL288:AL351" si="107">IFERROR(AVERAGEIFS($AS$3:$AS$2949,$AU$3:$AU$2949,"Sim",$AR$3:$AR$2949,AK288),0)</f>
        <v>0.24099999999999999</v>
      </c>
      <c r="AM288" s="66">
        <f t="shared" ref="AM288:AM351" si="108">IFERROR(AVERAGEIFS($AT$3:$AT$2949,$AU$3:$AU$2949,"Sim",$AR$3:$AR$2949,AK288),0)</f>
        <v>0.21635518634969328</v>
      </c>
      <c r="AN288" s="67">
        <f t="shared" ref="AN288:AN351" si="109">IFERROR((AM288-AL288)/AL288,"")</f>
        <v>-0.1022606375531399</v>
      </c>
      <c r="AP288" s="64">
        <v>27041</v>
      </c>
      <c r="AQ288" s="55">
        <v>1</v>
      </c>
      <c r="AR288" s="55">
        <v>12</v>
      </c>
      <c r="AS288" s="66">
        <f t="shared" si="96"/>
        <v>0</v>
      </c>
      <c r="AT288" s="66">
        <f t="shared" si="97"/>
        <v>3.0810041790567667E-2</v>
      </c>
      <c r="AU288" s="55" t="str">
        <f>IF(OR($AP288&lt;SetUp!$B$97,$AP288&gt;SetUp!$B$98),"Não","Sim")</f>
        <v>Sim</v>
      </c>
      <c r="AV288" s="68">
        <f t="shared" si="98"/>
        <v>0</v>
      </c>
      <c r="AW288" s="68">
        <f t="shared" si="99"/>
        <v>0.17552789462238663</v>
      </c>
      <c r="AX288" s="68">
        <f t="shared" si="100"/>
        <v>0</v>
      </c>
      <c r="AY288" s="68">
        <f t="shared" si="101"/>
        <v>-1.5113077126080634</v>
      </c>
      <c r="AZ288" s="68">
        <f t="shared" si="102"/>
        <v>3.0810041790567667E-2</v>
      </c>
      <c r="BA288" s="68">
        <f t="shared" si="103"/>
        <v>0.17552789462238663</v>
      </c>
      <c r="BB288" s="68">
        <f t="shared" si="104"/>
        <v>-1.5113077126080634</v>
      </c>
    </row>
    <row r="289" spans="1:54" x14ac:dyDescent="0.3">
      <c r="A289" s="64">
        <v>26951</v>
      </c>
      <c r="B289" s="57">
        <v>0.107</v>
      </c>
      <c r="C289" s="57">
        <v>0</v>
      </c>
      <c r="D289" s="57">
        <v>5.2510000000000003</v>
      </c>
      <c r="E289" s="57">
        <f t="shared" si="89"/>
        <v>0.107</v>
      </c>
      <c r="F289" s="57">
        <f t="shared" si="90"/>
        <v>5.1440000000000001</v>
      </c>
      <c r="G289" s="57">
        <f t="shared" si="91"/>
        <v>0</v>
      </c>
      <c r="H289" s="57">
        <f>IF(Q288&gt;SetUp!$B$56,SetUp!$B$56,Q288)</f>
        <v>2.5014955550678054E-5</v>
      </c>
      <c r="I289" s="57">
        <f t="shared" si="105"/>
        <v>0.41435267409034071</v>
      </c>
      <c r="J289" s="57">
        <f>MIN(F289,H289,(1-EXP(-SetUp!$B$52*H289/SetUp!$B$56))*F289)</f>
        <v>2.0105731231565117E-5</v>
      </c>
      <c r="K289" s="57">
        <f t="shared" si="92"/>
        <v>4.9092243191129368E-6</v>
      </c>
      <c r="L289" s="57">
        <f>IF(I289&lt;=0,0,MIN(SetUp!$B$50*I289^SetUp!$B$55,I289))</f>
        <v>4.7131698880813937E-3</v>
      </c>
      <c r="M289" s="57">
        <f t="shared" si="93"/>
        <v>0.40963950420225931</v>
      </c>
      <c r="N289" s="57">
        <f>IF(SetUp!$B$62=0,X289,(B289-E289)*(1-(H289/SetUp!$B$66/SetUp!$B$56)))</f>
        <v>0</v>
      </c>
      <c r="O289" s="57">
        <f>K289*SetUp!$B$65</f>
        <v>0</v>
      </c>
      <c r="P289" s="57">
        <f>MIN(SetUp!$B$54*L289^SetUp!$B$51,L289)</f>
        <v>2.6498258446650408E-3</v>
      </c>
      <c r="Q289" s="57">
        <f t="shared" si="94"/>
        <v>4.9092243191129368E-6</v>
      </c>
      <c r="R289" s="57">
        <f>IF((H289+N289-O289)&gt;SetUp!$B$56,T288+H289+N289-O289-SetUp!$B$56,T288)</f>
        <v>0</v>
      </c>
      <c r="S289" s="57">
        <f>R289*SetUp!$B$65</f>
        <v>0</v>
      </c>
      <c r="T289" s="57">
        <f>IF((R289-S289)&lt;SetUp!$B$53,R289-S289,SetUp!$B$53)</f>
        <v>0</v>
      </c>
      <c r="U289" s="57">
        <f t="shared" si="95"/>
        <v>0.40963950420225931</v>
      </c>
      <c r="V289" s="57">
        <f>(L289-P289)/1000*SetUp!$B$13*1000000/SetUp!$B$48</f>
        <v>0.11735822844514597</v>
      </c>
      <c r="W289" s="57">
        <f t="shared" si="106"/>
        <v>-1.214306433183765E-17</v>
      </c>
      <c r="X289" s="57">
        <f>MAX((SetUp!$B$56*(1-($H289/SetUp!$B$56)^2)*TANH(($B289-$D289)/SetUp!$B$56))/(1+$H289/SetUp!$B$56*TANH(($B289-$D289)/SetUp!$B$56)),0)</f>
        <v>0</v>
      </c>
      <c r="AK289" s="65">
        <v>258</v>
      </c>
      <c r="AL289" s="66">
        <f t="shared" si="107"/>
        <v>0.23649999999999999</v>
      </c>
      <c r="AM289" s="66">
        <f t="shared" si="108"/>
        <v>0.2107598163707109</v>
      </c>
      <c r="AN289" s="67">
        <f t="shared" si="109"/>
        <v>-0.1088379857475226</v>
      </c>
      <c r="AP289" s="64">
        <v>27042</v>
      </c>
      <c r="AQ289" s="55">
        <v>1</v>
      </c>
      <c r="AR289" s="55">
        <v>13</v>
      </c>
      <c r="AS289" s="66">
        <f t="shared" si="96"/>
        <v>0</v>
      </c>
      <c r="AT289" s="66">
        <f t="shared" si="97"/>
        <v>3.045678125625919E-2</v>
      </c>
      <c r="AU289" s="55" t="str">
        <f>IF(OR($AP289&lt;SetUp!$B$97,$AP289&gt;SetUp!$B$98),"Não","Sim")</f>
        <v>Sim</v>
      </c>
      <c r="AV289" s="68">
        <f t="shared" si="98"/>
        <v>0</v>
      </c>
      <c r="AW289" s="68">
        <f t="shared" si="99"/>
        <v>0.17451871319792381</v>
      </c>
      <c r="AX289" s="68">
        <f t="shared" si="100"/>
        <v>0</v>
      </c>
      <c r="AY289" s="68">
        <f t="shared" si="101"/>
        <v>-1.5163159958295378</v>
      </c>
      <c r="AZ289" s="68">
        <f t="shared" si="102"/>
        <v>3.045678125625919E-2</v>
      </c>
      <c r="BA289" s="68">
        <f t="shared" si="103"/>
        <v>0.17451871319792381</v>
      </c>
      <c r="BB289" s="68">
        <f t="shared" si="104"/>
        <v>-1.5163159958295378</v>
      </c>
    </row>
    <row r="290" spans="1:54" x14ac:dyDescent="0.3">
      <c r="A290" s="64">
        <v>26952</v>
      </c>
      <c r="B290" s="57">
        <v>0</v>
      </c>
      <c r="C290" s="57">
        <v>0</v>
      </c>
      <c r="D290" s="57">
        <v>5.2510000000000003</v>
      </c>
      <c r="E290" s="57">
        <f t="shared" si="89"/>
        <v>0</v>
      </c>
      <c r="F290" s="57">
        <f t="shared" si="90"/>
        <v>5.2510000000000003</v>
      </c>
      <c r="G290" s="57">
        <f t="shared" si="91"/>
        <v>0</v>
      </c>
      <c r="H290" s="57">
        <f>IF(Q289&gt;SetUp!$B$56,SetUp!$B$56,Q289)</f>
        <v>4.9092243191129368E-6</v>
      </c>
      <c r="I290" s="57">
        <f t="shared" si="105"/>
        <v>0.40963950420225931</v>
      </c>
      <c r="J290" s="57">
        <f>MIN(F290,H290,(1-EXP(-SetUp!$B$52*H290/SetUp!$B$56))*F290)</f>
        <v>4.0278635960017132E-6</v>
      </c>
      <c r="K290" s="57">
        <f t="shared" si="92"/>
        <v>8.8136072311122355E-7</v>
      </c>
      <c r="L290" s="57">
        <f>IF(I290&lt;=0,0,MIN(SetUp!$B$50*I290^SetUp!$B$55,I290))</f>
        <v>4.6241569988595072E-3</v>
      </c>
      <c r="M290" s="57">
        <f t="shared" si="93"/>
        <v>0.40501534720339982</v>
      </c>
      <c r="N290" s="57">
        <f>IF(SetUp!$B$62=0,X290,(B290-E290)*(1-(H290/SetUp!$B$66/SetUp!$B$56)))</f>
        <v>0</v>
      </c>
      <c r="O290" s="57">
        <f>K290*SetUp!$B$65</f>
        <v>0</v>
      </c>
      <c r="P290" s="57">
        <f>MIN(SetUp!$B$54*L290^SetUp!$B$51,L290)</f>
        <v>2.6006246556057621E-3</v>
      </c>
      <c r="Q290" s="57">
        <f t="shared" si="94"/>
        <v>8.8136072311122355E-7</v>
      </c>
      <c r="R290" s="57">
        <f>IF((H290+N290-O290)&gt;SetUp!$B$56,T289+H290+N290-O290-SetUp!$B$56,T289)</f>
        <v>0</v>
      </c>
      <c r="S290" s="57">
        <f>R290*SetUp!$B$65</f>
        <v>0</v>
      </c>
      <c r="T290" s="57">
        <f>IF((R290-S290)&lt;SetUp!$B$53,R290-S290,SetUp!$B$53)</f>
        <v>0</v>
      </c>
      <c r="U290" s="57">
        <f t="shared" si="95"/>
        <v>0.40501534720339982</v>
      </c>
      <c r="V290" s="57">
        <f>(L290-P290)/1000*SetUp!$B$13*1000000/SetUp!$B$48</f>
        <v>0.11509383118314744</v>
      </c>
      <c r="W290" s="57">
        <f t="shared" si="106"/>
        <v>3.2959746043559335E-17</v>
      </c>
      <c r="X290" s="57">
        <f>MAX((SetUp!$B$56*(1-($H290/SetUp!$B$56)^2)*TANH(($B290-$D290)/SetUp!$B$56))/(1+$H290/SetUp!$B$56*TANH(($B290-$D290)/SetUp!$B$56)),0)</f>
        <v>0</v>
      </c>
      <c r="AK290" s="65">
        <v>259</v>
      </c>
      <c r="AL290" s="66">
        <f t="shared" si="107"/>
        <v>0.23649999999999999</v>
      </c>
      <c r="AM290" s="66">
        <f t="shared" si="108"/>
        <v>0.20536911378155587</v>
      </c>
      <c r="AN290" s="67">
        <f t="shared" si="109"/>
        <v>-0.1316316542006094</v>
      </c>
      <c r="AP290" s="64">
        <v>27043</v>
      </c>
      <c r="AQ290" s="55">
        <v>1</v>
      </c>
      <c r="AR290" s="55">
        <v>14</v>
      </c>
      <c r="AS290" s="66">
        <f t="shared" si="96"/>
        <v>0</v>
      </c>
      <c r="AT290" s="66">
        <f t="shared" si="97"/>
        <v>3.0109134953255661E-2</v>
      </c>
      <c r="AU290" s="55" t="str">
        <f>IF(OR($AP290&lt;SetUp!$B$97,$AP290&gt;SetUp!$B$98),"Não","Sim")</f>
        <v>Sim</v>
      </c>
      <c r="AV290" s="68">
        <f t="shared" si="98"/>
        <v>0</v>
      </c>
      <c r="AW290" s="68">
        <f t="shared" si="99"/>
        <v>0.17351984022945521</v>
      </c>
      <c r="AX290" s="68">
        <f t="shared" si="100"/>
        <v>0</v>
      </c>
      <c r="AY290" s="68">
        <f t="shared" si="101"/>
        <v>-1.5213017217514184</v>
      </c>
      <c r="AZ290" s="68">
        <f t="shared" si="102"/>
        <v>3.0109134953255661E-2</v>
      </c>
      <c r="BA290" s="68">
        <f t="shared" si="103"/>
        <v>0.17351984022945521</v>
      </c>
      <c r="BB290" s="68">
        <f t="shared" si="104"/>
        <v>-1.5213017217514184</v>
      </c>
    </row>
    <row r="291" spans="1:54" x14ac:dyDescent="0.3">
      <c r="A291" s="64">
        <v>26953</v>
      </c>
      <c r="B291" s="57">
        <v>0</v>
      </c>
      <c r="C291" s="57">
        <v>0</v>
      </c>
      <c r="D291" s="57">
        <v>5.2510000000000003</v>
      </c>
      <c r="E291" s="57">
        <f t="shared" si="89"/>
        <v>0</v>
      </c>
      <c r="F291" s="57">
        <f t="shared" si="90"/>
        <v>5.2510000000000003</v>
      </c>
      <c r="G291" s="57">
        <f t="shared" si="91"/>
        <v>0</v>
      </c>
      <c r="H291" s="57">
        <f>IF(Q290&gt;SetUp!$B$56,SetUp!$B$56,Q290)</f>
        <v>8.8136072311122355E-7</v>
      </c>
      <c r="I291" s="57">
        <f t="shared" si="105"/>
        <v>0.40501534720339982</v>
      </c>
      <c r="J291" s="57">
        <f>MIN(F291,H291,(1-EXP(-SetUp!$B$52*H291/SetUp!$B$56))*F291)</f>
        <v>7.2312888120373848E-7</v>
      </c>
      <c r="K291" s="57">
        <f t="shared" si="92"/>
        <v>1.5823184190748507E-7</v>
      </c>
      <c r="L291" s="57">
        <f>IF(I291&lt;=0,0,MIN(SetUp!$B$50*I291^SetUp!$B$55,I291))</f>
        <v>4.5374862089167306E-3</v>
      </c>
      <c r="M291" s="57">
        <f t="shared" si="93"/>
        <v>0.40047786099448307</v>
      </c>
      <c r="N291" s="57">
        <f>IF(SetUp!$B$62=0,X291,(B291-E291)*(1-(H291/SetUp!$B$66/SetUp!$B$56)))</f>
        <v>0</v>
      </c>
      <c r="O291" s="57">
        <f>K291*SetUp!$B$65</f>
        <v>0</v>
      </c>
      <c r="P291" s="57">
        <f>MIN(SetUp!$B$54*L291^SetUp!$B$51,L291)</f>
        <v>2.552702561408196E-3</v>
      </c>
      <c r="Q291" s="57">
        <f t="shared" si="94"/>
        <v>1.5823184190748507E-7</v>
      </c>
      <c r="R291" s="57">
        <f>IF((H291+N291-O291)&gt;SetUp!$B$56,T290+H291+N291-O291-SetUp!$B$56,T290)</f>
        <v>0</v>
      </c>
      <c r="S291" s="57">
        <f>R291*SetUp!$B$65</f>
        <v>0</v>
      </c>
      <c r="T291" s="57">
        <f>IF((R291-S291)&lt;SetUp!$B$53,R291-S291,SetUp!$B$53)</f>
        <v>0</v>
      </c>
      <c r="U291" s="57">
        <f t="shared" si="95"/>
        <v>0.40047786099448307</v>
      </c>
      <c r="V291" s="57">
        <f>(L291-P291)/1000*SetUp!$B$13*1000000/SetUp!$B$48</f>
        <v>0.11288989514944146</v>
      </c>
      <c r="W291" s="57">
        <f t="shared" si="106"/>
        <v>-3.7296554733501353E-17</v>
      </c>
      <c r="X291" s="57">
        <f>MAX((SetUp!$B$56*(1-($H291/SetUp!$B$56)^2)*TANH(($B291-$D291)/SetUp!$B$56))/(1+$H291/SetUp!$B$56*TANH(($B291-$D291)/SetUp!$B$56)),0)</f>
        <v>0</v>
      </c>
      <c r="AK291" s="65">
        <v>260</v>
      </c>
      <c r="AL291" s="66">
        <f t="shared" si="107"/>
        <v>0.23649999999999999</v>
      </c>
      <c r="AM291" s="66">
        <f t="shared" si="108"/>
        <v>0.20017338508374316</v>
      </c>
      <c r="AN291" s="67">
        <f t="shared" si="109"/>
        <v>-0.15360090873681534</v>
      </c>
      <c r="AP291" s="64">
        <v>27044</v>
      </c>
      <c r="AQ291" s="55">
        <v>1</v>
      </c>
      <c r="AR291" s="55">
        <v>15</v>
      </c>
      <c r="AS291" s="66">
        <f t="shared" si="96"/>
        <v>0</v>
      </c>
      <c r="AT291" s="66">
        <f t="shared" si="97"/>
        <v>2.9766988968441335E-2</v>
      </c>
      <c r="AU291" s="55" t="str">
        <f>IF(OR($AP291&lt;SetUp!$B$97,$AP291&gt;SetUp!$B$98),"Não","Sim")</f>
        <v>Sim</v>
      </c>
      <c r="AV291" s="68">
        <f t="shared" si="98"/>
        <v>0</v>
      </c>
      <c r="AW291" s="68">
        <f t="shared" si="99"/>
        <v>0.17253112463680673</v>
      </c>
      <c r="AX291" s="68">
        <f t="shared" si="100"/>
        <v>0</v>
      </c>
      <c r="AY291" s="68">
        <f t="shared" si="101"/>
        <v>-1.5262650934865092</v>
      </c>
      <c r="AZ291" s="68">
        <f t="shared" si="102"/>
        <v>2.9766988968441335E-2</v>
      </c>
      <c r="BA291" s="68">
        <f t="shared" si="103"/>
        <v>0.17253112463680673</v>
      </c>
      <c r="BB291" s="68">
        <f t="shared" si="104"/>
        <v>-1.5262650934865092</v>
      </c>
    </row>
    <row r="292" spans="1:54" x14ac:dyDescent="0.3">
      <c r="A292" s="64">
        <v>26954</v>
      </c>
      <c r="B292" s="57">
        <v>7.5999999999999998E-2</v>
      </c>
      <c r="C292" s="57">
        <v>0</v>
      </c>
      <c r="D292" s="57">
        <v>5.2510000000000003</v>
      </c>
      <c r="E292" s="57">
        <f t="shared" si="89"/>
        <v>7.5999999999999998E-2</v>
      </c>
      <c r="F292" s="57">
        <f t="shared" si="90"/>
        <v>5.1750000000000007</v>
      </c>
      <c r="G292" s="57">
        <f t="shared" si="91"/>
        <v>0</v>
      </c>
      <c r="H292" s="57">
        <f>IF(Q291&gt;SetUp!$B$56,SetUp!$B$56,Q291)</f>
        <v>1.5823184190748507E-7</v>
      </c>
      <c r="I292" s="57">
        <f t="shared" si="105"/>
        <v>0.40047786099448307</v>
      </c>
      <c r="J292" s="57">
        <f>MIN(F292,H292,(1-EXP(-SetUp!$B$52*H292/SetUp!$B$56))*F292)</f>
        <v>1.2794527664838908E-7</v>
      </c>
      <c r="K292" s="57">
        <f t="shared" si="92"/>
        <v>3.0286565259095992E-8</v>
      </c>
      <c r="L292" s="57">
        <f>IF(I292&lt;=0,0,MIN(SetUp!$B$50*I292^SetUp!$B$55,I292))</f>
        <v>4.4530787162322906E-3</v>
      </c>
      <c r="M292" s="57">
        <f t="shared" si="93"/>
        <v>0.39602478227825078</v>
      </c>
      <c r="N292" s="57">
        <f>IF(SetUp!$B$62=0,X292,(B292-E292)*(1-(H292/SetUp!$B$66/SetUp!$B$56)))</f>
        <v>0</v>
      </c>
      <c r="O292" s="57">
        <f>K292*SetUp!$B$65</f>
        <v>0</v>
      </c>
      <c r="P292" s="57">
        <f>MIN(SetUp!$B$54*L292^SetUp!$B$51,L292)</f>
        <v>2.5060169234325832E-3</v>
      </c>
      <c r="Q292" s="57">
        <f t="shared" si="94"/>
        <v>3.0286565259095992E-8</v>
      </c>
      <c r="R292" s="57">
        <f>IF((H292+N292-O292)&gt;SetUp!$B$56,T291+H292+N292-O292-SetUp!$B$56,T291)</f>
        <v>0</v>
      </c>
      <c r="S292" s="57">
        <f>R292*SetUp!$B$65</f>
        <v>0</v>
      </c>
      <c r="T292" s="57">
        <f>IF((R292-S292)&lt;SetUp!$B$53,R292-S292,SetUp!$B$53)</f>
        <v>0</v>
      </c>
      <c r="U292" s="57">
        <f t="shared" si="95"/>
        <v>0.39602478227825078</v>
      </c>
      <c r="V292" s="57">
        <f>(L292-P292)/1000*SetUp!$B$13*1000000/SetUp!$B$48</f>
        <v>0.1107443634547061</v>
      </c>
      <c r="W292" s="57">
        <f t="shared" si="106"/>
        <v>-6.9388939039072284E-18</v>
      </c>
      <c r="X292" s="57">
        <f>MAX((SetUp!$B$56*(1-($H292/SetUp!$B$56)^2)*TANH(($B292-$D292)/SetUp!$B$56))/(1+$H292/SetUp!$B$56*TANH(($B292-$D292)/SetUp!$B$56)),0)</f>
        <v>0</v>
      </c>
      <c r="AK292" s="65">
        <v>261</v>
      </c>
      <c r="AL292" s="66">
        <f t="shared" si="107"/>
        <v>0.23649999999999999</v>
      </c>
      <c r="AM292" s="66">
        <f t="shared" si="108"/>
        <v>0.19516349972126637</v>
      </c>
      <c r="AN292" s="67">
        <f t="shared" si="109"/>
        <v>-0.17478435635828168</v>
      </c>
      <c r="AP292" s="64">
        <v>27045</v>
      </c>
      <c r="AQ292" s="55">
        <v>1</v>
      </c>
      <c r="AR292" s="55">
        <v>16</v>
      </c>
      <c r="AS292" s="66">
        <f t="shared" si="96"/>
        <v>0</v>
      </c>
      <c r="AT292" s="66">
        <f t="shared" si="97"/>
        <v>2.94302321972717E-2</v>
      </c>
      <c r="AU292" s="55" t="str">
        <f>IF(OR($AP292&lt;SetUp!$B$97,$AP292&gt;SetUp!$B$98),"Não","Sim")</f>
        <v>Sim</v>
      </c>
      <c r="AV292" s="68">
        <f t="shared" si="98"/>
        <v>0</v>
      </c>
      <c r="AW292" s="68">
        <f t="shared" si="99"/>
        <v>0.17155241822041362</v>
      </c>
      <c r="AX292" s="68">
        <f t="shared" si="100"/>
        <v>0</v>
      </c>
      <c r="AY292" s="68">
        <f t="shared" si="101"/>
        <v>-1.5312063114105487</v>
      </c>
      <c r="AZ292" s="68">
        <f t="shared" si="102"/>
        <v>2.94302321972717E-2</v>
      </c>
      <c r="BA292" s="68">
        <f t="shared" si="103"/>
        <v>0.17155241822041362</v>
      </c>
      <c r="BB292" s="68">
        <f t="shared" si="104"/>
        <v>-1.5312063114105487</v>
      </c>
    </row>
    <row r="293" spans="1:54" x14ac:dyDescent="0.3">
      <c r="A293" s="64">
        <v>26955</v>
      </c>
      <c r="B293" s="57">
        <v>0.04</v>
      </c>
      <c r="C293" s="57">
        <v>0</v>
      </c>
      <c r="D293" s="57">
        <v>5.2510000000000003</v>
      </c>
      <c r="E293" s="57">
        <f t="shared" si="89"/>
        <v>0.04</v>
      </c>
      <c r="F293" s="57">
        <f t="shared" si="90"/>
        <v>5.2110000000000003</v>
      </c>
      <c r="G293" s="57">
        <f t="shared" si="91"/>
        <v>0</v>
      </c>
      <c r="H293" s="57">
        <f>IF(Q292&gt;SetUp!$B$56,SetUp!$B$56,Q292)</f>
        <v>3.0286565259095992E-8</v>
      </c>
      <c r="I293" s="57">
        <f t="shared" si="105"/>
        <v>0.39602478227825078</v>
      </c>
      <c r="J293" s="57">
        <f>MIN(F293,H293,(1-EXP(-SetUp!$B$52*H293/SetUp!$B$56))*F293)</f>
        <v>2.4659889159672766E-8</v>
      </c>
      <c r="K293" s="57">
        <f t="shared" si="92"/>
        <v>5.6266760994232258E-9</v>
      </c>
      <c r="L293" s="57">
        <f>IF(I293&lt;=0,0,MIN(SetUp!$B$50*I293^SetUp!$B$55,I293))</f>
        <v>4.3708589406204418E-3</v>
      </c>
      <c r="M293" s="57">
        <f t="shared" si="93"/>
        <v>0.39165392333763033</v>
      </c>
      <c r="N293" s="57">
        <f>IF(SetUp!$B$62=0,X293,(B293-E293)*(1-(H293/SetUp!$B$66/SetUp!$B$56)))</f>
        <v>0</v>
      </c>
      <c r="O293" s="57">
        <f>K293*SetUp!$B$65</f>
        <v>0</v>
      </c>
      <c r="P293" s="57">
        <f>MIN(SetUp!$B$54*L293^SetUp!$B$51,L293)</f>
        <v>2.4605268332372411E-3</v>
      </c>
      <c r="Q293" s="57">
        <f t="shared" si="94"/>
        <v>5.6266760994232258E-9</v>
      </c>
      <c r="R293" s="57">
        <f>IF((H293+N293-O293)&gt;SetUp!$B$56,T292+H293+N293-O293-SetUp!$B$56,T292)</f>
        <v>0</v>
      </c>
      <c r="S293" s="57">
        <f>R293*SetUp!$B$65</f>
        <v>0</v>
      </c>
      <c r="T293" s="57">
        <f>IF((R293-S293)&lt;SetUp!$B$53,R293-S293,SetUp!$B$53)</f>
        <v>0</v>
      </c>
      <c r="U293" s="57">
        <f t="shared" si="95"/>
        <v>0.39165392333763033</v>
      </c>
      <c r="V293" s="57">
        <f>(L293-P293)/1000*SetUp!$B$13*1000000/SetUp!$B$48</f>
        <v>0.10865526405047315</v>
      </c>
      <c r="W293" s="57">
        <f t="shared" si="106"/>
        <v>2.2551405187698492E-17</v>
      </c>
      <c r="X293" s="57">
        <f>MAX((SetUp!$B$56*(1-($H293/SetUp!$B$56)^2)*TANH(($B293-$D293)/SetUp!$B$56))/(1+$H293/SetUp!$B$56*TANH(($B293-$D293)/SetUp!$B$56)),0)</f>
        <v>0</v>
      </c>
      <c r="AK293" s="65">
        <v>262</v>
      </c>
      <c r="AL293" s="66">
        <f t="shared" si="107"/>
        <v>0.25600000000000001</v>
      </c>
      <c r="AM293" s="66">
        <f t="shared" si="108"/>
        <v>0.19033085145005468</v>
      </c>
      <c r="AN293" s="67">
        <f t="shared" si="109"/>
        <v>-0.2565201115232239</v>
      </c>
      <c r="AP293" s="64">
        <v>27046</v>
      </c>
      <c r="AQ293" s="55">
        <v>1</v>
      </c>
      <c r="AR293" s="55">
        <v>17</v>
      </c>
      <c r="AS293" s="66">
        <f t="shared" si="96"/>
        <v>0</v>
      </c>
      <c r="AT293" s="66">
        <f t="shared" si="97"/>
        <v>2.9098756262360522E-2</v>
      </c>
      <c r="AU293" s="55" t="str">
        <f>IF(OR($AP293&lt;SetUp!$B$97,$AP293&gt;SetUp!$B$98),"Não","Sim")</f>
        <v>Sim</v>
      </c>
      <c r="AV293" s="68">
        <f t="shared" si="98"/>
        <v>0</v>
      </c>
      <c r="AW293" s="68">
        <f t="shared" si="99"/>
        <v>0.1705835755937849</v>
      </c>
      <c r="AX293" s="68">
        <f t="shared" si="100"/>
        <v>0</v>
      </c>
      <c r="AY293" s="68">
        <f t="shared" si="101"/>
        <v>-1.5361255732112438</v>
      </c>
      <c r="AZ293" s="68">
        <f t="shared" si="102"/>
        <v>2.9098756262360522E-2</v>
      </c>
      <c r="BA293" s="68">
        <f t="shared" si="103"/>
        <v>0.1705835755937849</v>
      </c>
      <c r="BB293" s="68">
        <f t="shared" si="104"/>
        <v>-1.5361255732112438</v>
      </c>
    </row>
    <row r="294" spans="1:54" x14ac:dyDescent="0.3">
      <c r="A294" s="64">
        <v>26956</v>
      </c>
      <c r="B294" s="57">
        <v>0.223</v>
      </c>
      <c r="C294" s="57">
        <v>0</v>
      </c>
      <c r="D294" s="57">
        <v>5.2510000000000003</v>
      </c>
      <c r="E294" s="57">
        <f t="shared" si="89"/>
        <v>0.223</v>
      </c>
      <c r="F294" s="57">
        <f t="shared" si="90"/>
        <v>5.0280000000000005</v>
      </c>
      <c r="G294" s="57">
        <f t="shared" si="91"/>
        <v>0</v>
      </c>
      <c r="H294" s="57">
        <f>IF(Q293&gt;SetUp!$B$56,SetUp!$B$56,Q293)</f>
        <v>5.6266760994232258E-9</v>
      </c>
      <c r="I294" s="57">
        <f t="shared" si="105"/>
        <v>0.39165392333763033</v>
      </c>
      <c r="J294" s="57">
        <f>MIN(F294,H294,(1-EXP(-SetUp!$B$52*H294/SetUp!$B$56))*F294)</f>
        <v>4.4204576226114514E-9</v>
      </c>
      <c r="K294" s="57">
        <f t="shared" si="92"/>
        <v>1.2062184768117744E-9</v>
      </c>
      <c r="L294" s="57">
        <f>IF(I294&lt;=0,0,MIN(SetUp!$B$50*I294^SetUp!$B$55,I294))</f>
        <v>4.290754368989568E-3</v>
      </c>
      <c r="M294" s="57">
        <f t="shared" si="93"/>
        <v>0.38736316896864076</v>
      </c>
      <c r="N294" s="57">
        <f>IF(SetUp!$B$62=0,X294,(B294-E294)*(1-(H294/SetUp!$B$66/SetUp!$B$56)))</f>
        <v>0</v>
      </c>
      <c r="O294" s="57">
        <f>K294*SetUp!$B$65</f>
        <v>0</v>
      </c>
      <c r="P294" s="57">
        <f>MIN(SetUp!$B$54*L294^SetUp!$B$51,L294)</f>
        <v>2.4161930300036767E-3</v>
      </c>
      <c r="Q294" s="57">
        <f t="shared" si="94"/>
        <v>1.2062184768117744E-9</v>
      </c>
      <c r="R294" s="57">
        <f>IF((H294+N294-O294)&gt;SetUp!$B$56,T293+H294+N294-O294-SetUp!$B$56,T293)</f>
        <v>0</v>
      </c>
      <c r="S294" s="57">
        <f>R294*SetUp!$B$65</f>
        <v>0</v>
      </c>
      <c r="T294" s="57">
        <f>IF((R294-S294)&lt;SetUp!$B$53,R294-S294,SetUp!$B$53)</f>
        <v>0</v>
      </c>
      <c r="U294" s="57">
        <f t="shared" si="95"/>
        <v>0.38736316896864076</v>
      </c>
      <c r="V294" s="57">
        <f>(L294-P294)/1000*SetUp!$B$13*1000000/SetUp!$B$48</f>
        <v>0.10662070562449245</v>
      </c>
      <c r="W294" s="57">
        <f t="shared" si="106"/>
        <v>-4.5102810375396984E-17</v>
      </c>
      <c r="X294" s="57">
        <f>MAX((SetUp!$B$56*(1-($H294/SetUp!$B$56)^2)*TANH(($B294-$D294)/SetUp!$B$56))/(1+$H294/SetUp!$B$56*TANH(($B294-$D294)/SetUp!$B$56)),0)</f>
        <v>0</v>
      </c>
      <c r="AK294" s="65">
        <v>263</v>
      </c>
      <c r="AL294" s="66">
        <f t="shared" si="107"/>
        <v>0.26800000000000002</v>
      </c>
      <c r="AM294" s="66">
        <f t="shared" si="108"/>
        <v>0.18566732275756165</v>
      </c>
      <c r="AN294" s="67">
        <f t="shared" si="109"/>
        <v>-0.30721148224790434</v>
      </c>
      <c r="AP294" s="64">
        <v>27047</v>
      </c>
      <c r="AQ294" s="55">
        <v>1</v>
      </c>
      <c r="AR294" s="55">
        <v>18</v>
      </c>
      <c r="AS294" s="66">
        <f t="shared" si="96"/>
        <v>0</v>
      </c>
      <c r="AT294" s="66">
        <f t="shared" si="97"/>
        <v>2.8789576785971879E-2</v>
      </c>
      <c r="AU294" s="55" t="str">
        <f>IF(OR($AP294&lt;SetUp!$B$97,$AP294&gt;SetUp!$B$98),"Não","Sim")</f>
        <v>Sim</v>
      </c>
      <c r="AV294" s="68">
        <f t="shared" si="98"/>
        <v>0</v>
      </c>
      <c r="AW294" s="68">
        <f t="shared" si="99"/>
        <v>0.16967491501684001</v>
      </c>
      <c r="AX294" s="68">
        <f t="shared" si="100"/>
        <v>0</v>
      </c>
      <c r="AY294" s="68">
        <f t="shared" si="101"/>
        <v>-1.5407647193132352</v>
      </c>
      <c r="AZ294" s="68">
        <f t="shared" si="102"/>
        <v>2.8789576785971879E-2</v>
      </c>
      <c r="BA294" s="68">
        <f t="shared" si="103"/>
        <v>0.16967491501684001</v>
      </c>
      <c r="BB294" s="68">
        <f t="shared" si="104"/>
        <v>-1.5407647193132352</v>
      </c>
    </row>
    <row r="295" spans="1:54" x14ac:dyDescent="0.3">
      <c r="A295" s="64">
        <v>26957</v>
      </c>
      <c r="B295" s="57">
        <v>0</v>
      </c>
      <c r="C295" s="57">
        <v>0</v>
      </c>
      <c r="D295" s="57">
        <v>5.2510000000000003</v>
      </c>
      <c r="E295" s="57">
        <f t="shared" si="89"/>
        <v>0</v>
      </c>
      <c r="F295" s="57">
        <f t="shared" si="90"/>
        <v>5.2510000000000003</v>
      </c>
      <c r="G295" s="57">
        <f t="shared" si="91"/>
        <v>0</v>
      </c>
      <c r="H295" s="57">
        <f>IF(Q294&gt;SetUp!$B$56,SetUp!$B$56,Q294)</f>
        <v>1.2062184768117744E-9</v>
      </c>
      <c r="I295" s="57">
        <f t="shared" si="105"/>
        <v>0.38736316896864076</v>
      </c>
      <c r="J295" s="57">
        <f>MIN(F295,H295,(1-EXP(-SetUp!$B$52*H295/SetUp!$B$56))*F295)</f>
        <v>9.8966480588380534E-10</v>
      </c>
      <c r="K295" s="57">
        <f t="shared" si="92"/>
        <v>2.1655367092796911E-10</v>
      </c>
      <c r="L295" s="57">
        <f>IF(I295&lt;=0,0,MIN(SetUp!$B$50*I295^SetUp!$B$55,I295))</f>
        <v>4.212695409123922E-3</v>
      </c>
      <c r="M295" s="57">
        <f t="shared" si="93"/>
        <v>0.38315047355951681</v>
      </c>
      <c r="N295" s="57">
        <f>IF(SetUp!$B$62=0,X295,(B295-E295)*(1-(H295/SetUp!$B$66/SetUp!$B$56)))</f>
        <v>0</v>
      </c>
      <c r="O295" s="57">
        <f>K295*SetUp!$B$65</f>
        <v>0</v>
      </c>
      <c r="P295" s="57">
        <f>MIN(SetUp!$B$54*L295^SetUp!$B$51,L295)</f>
        <v>2.3729778224849201E-3</v>
      </c>
      <c r="Q295" s="57">
        <f t="shared" si="94"/>
        <v>2.1655367092796911E-10</v>
      </c>
      <c r="R295" s="57">
        <f>IF((H295+N295-O295)&gt;SetUp!$B$56,T294+H295+N295-O295-SetUp!$B$56,T294)</f>
        <v>0</v>
      </c>
      <c r="S295" s="57">
        <f>R295*SetUp!$B$65</f>
        <v>0</v>
      </c>
      <c r="T295" s="57">
        <f>IF((R295-S295)&lt;SetUp!$B$53,R295-S295,SetUp!$B$53)</f>
        <v>0</v>
      </c>
      <c r="U295" s="57">
        <f t="shared" si="95"/>
        <v>0.38315047355951681</v>
      </c>
      <c r="V295" s="57">
        <f>(L295-P295)/1000*SetUp!$B$13*1000000/SetUp!$B$48</f>
        <v>0.10463887372357411</v>
      </c>
      <c r="W295" s="57">
        <f t="shared" si="106"/>
        <v>-1.214306433183765E-17</v>
      </c>
      <c r="X295" s="57">
        <f>MAX((SetUp!$B$56*(1-($H295/SetUp!$B$56)^2)*TANH(($B295-$D295)/SetUp!$B$56))/(1+$H295/SetUp!$B$56*TANH(($B295-$D295)/SetUp!$B$56)),0)</f>
        <v>0</v>
      </c>
      <c r="AK295" s="65">
        <v>264</v>
      </c>
      <c r="AL295" s="66">
        <f t="shared" si="107"/>
        <v>0.251</v>
      </c>
      <c r="AM295" s="66">
        <f t="shared" si="108"/>
        <v>0.18116525206085626</v>
      </c>
      <c r="AN295" s="67">
        <f t="shared" si="109"/>
        <v>-0.27822608740694715</v>
      </c>
      <c r="AP295" s="64">
        <v>27048</v>
      </c>
      <c r="AQ295" s="55">
        <v>1</v>
      </c>
      <c r="AR295" s="55">
        <v>19</v>
      </c>
      <c r="AS295" s="66">
        <f t="shared" si="96"/>
        <v>0</v>
      </c>
      <c r="AT295" s="66">
        <f t="shared" si="97"/>
        <v>4.073803909652142E-2</v>
      </c>
      <c r="AU295" s="55" t="str">
        <f>IF(OR($AP295&lt;SetUp!$B$97,$AP295&gt;SetUp!$B$98),"Não","Sim")</f>
        <v>Sim</v>
      </c>
      <c r="AV295" s="68">
        <f t="shared" si="98"/>
        <v>0</v>
      </c>
      <c r="AW295" s="68">
        <f t="shared" si="99"/>
        <v>0.20183666440099882</v>
      </c>
      <c r="AX295" s="68">
        <f t="shared" si="100"/>
        <v>0</v>
      </c>
      <c r="AY295" s="68">
        <f t="shared" si="101"/>
        <v>-1.3899998793627533</v>
      </c>
      <c r="AZ295" s="68">
        <f t="shared" si="102"/>
        <v>4.073803909652142E-2</v>
      </c>
      <c r="BA295" s="68">
        <f t="shared" si="103"/>
        <v>0.20183666440099882</v>
      </c>
      <c r="BB295" s="68">
        <f t="shared" si="104"/>
        <v>-1.3899998793627533</v>
      </c>
    </row>
    <row r="296" spans="1:54" x14ac:dyDescent="0.3">
      <c r="A296" s="64">
        <v>26958</v>
      </c>
      <c r="B296" s="57">
        <v>0</v>
      </c>
      <c r="C296" s="57">
        <v>0</v>
      </c>
      <c r="D296" s="57">
        <v>5.2510000000000003</v>
      </c>
      <c r="E296" s="57">
        <f t="shared" si="89"/>
        <v>0</v>
      </c>
      <c r="F296" s="57">
        <f t="shared" si="90"/>
        <v>5.2510000000000003</v>
      </c>
      <c r="G296" s="57">
        <f t="shared" si="91"/>
        <v>0</v>
      </c>
      <c r="H296" s="57">
        <f>IF(Q295&gt;SetUp!$B$56,SetUp!$B$56,Q295)</f>
        <v>2.1655367092796911E-10</v>
      </c>
      <c r="I296" s="57">
        <f t="shared" si="105"/>
        <v>0.38315047355951681</v>
      </c>
      <c r="J296" s="57">
        <f>MIN(F296,H296,(1-EXP(-SetUp!$B$52*H296/SetUp!$B$56))*F296)</f>
        <v>1.7767540461122168E-10</v>
      </c>
      <c r="K296" s="57">
        <f t="shared" si="92"/>
        <v>3.8878266316747431E-11</v>
      </c>
      <c r="L296" s="57">
        <f>IF(I296&lt;=0,0,MIN(SetUp!$B$50*I296^SetUp!$B$55,I296))</f>
        <v>4.1366152514593323E-3</v>
      </c>
      <c r="M296" s="57">
        <f t="shared" si="93"/>
        <v>0.37901385830805751</v>
      </c>
      <c r="N296" s="57">
        <f>IF(SetUp!$B$62=0,X296,(B296-E296)*(1-(H296/SetUp!$B$66/SetUp!$B$56)))</f>
        <v>0</v>
      </c>
      <c r="O296" s="57">
        <f>K296*SetUp!$B$65</f>
        <v>0</v>
      </c>
      <c r="P296" s="57">
        <f>MIN(SetUp!$B$54*L296^SetUp!$B$51,L296)</f>
        <v>2.3308450151978909E-3</v>
      </c>
      <c r="Q296" s="57">
        <f t="shared" si="94"/>
        <v>3.8878266316747431E-11</v>
      </c>
      <c r="R296" s="57">
        <f>IF((H296+N296-O296)&gt;SetUp!$B$56,T295+H296+N296-O296-SetUp!$B$56,T295)</f>
        <v>0</v>
      </c>
      <c r="S296" s="57">
        <f>R296*SetUp!$B$65</f>
        <v>0</v>
      </c>
      <c r="T296" s="57">
        <f>IF((R296-S296)&lt;SetUp!$B$53,R296-S296,SetUp!$B$53)</f>
        <v>0</v>
      </c>
      <c r="U296" s="57">
        <f t="shared" si="95"/>
        <v>0.37901385830805751</v>
      </c>
      <c r="V296" s="57">
        <f>(L296-P296)/1000*SetUp!$B$13*1000000/SetUp!$B$48</f>
        <v>0.10270802708971818</v>
      </c>
      <c r="W296" s="57">
        <f t="shared" si="106"/>
        <v>5.4643789493269423E-17</v>
      </c>
      <c r="X296" s="57">
        <f>MAX((SetUp!$B$56*(1-($H296/SetUp!$B$56)^2)*TANH(($B296-$D296)/SetUp!$B$56))/(1+$H296/SetUp!$B$56*TANH(($B296-$D296)/SetUp!$B$56)),0)</f>
        <v>0</v>
      </c>
      <c r="AK296" s="65">
        <v>265</v>
      </c>
      <c r="AL296" s="66">
        <f t="shared" si="107"/>
        <v>0.23649999999999999</v>
      </c>
      <c r="AM296" s="66">
        <f t="shared" si="108"/>
        <v>0.17681740343845873</v>
      </c>
      <c r="AN296" s="67">
        <f t="shared" si="109"/>
        <v>-0.25235770216296516</v>
      </c>
      <c r="AP296" s="64">
        <v>27049</v>
      </c>
      <c r="AQ296" s="55">
        <v>1</v>
      </c>
      <c r="AR296" s="55">
        <v>20</v>
      </c>
      <c r="AS296" s="66">
        <f t="shared" si="96"/>
        <v>0</v>
      </c>
      <c r="AT296" s="66">
        <f t="shared" si="97"/>
        <v>2.5862147601384087</v>
      </c>
      <c r="AU296" s="55" t="str">
        <f>IF(OR($AP296&lt;SetUp!$B$97,$AP296&gt;SetUp!$B$98),"Não","Sim")</f>
        <v>Sim</v>
      </c>
      <c r="AV296" s="68">
        <f t="shared" si="98"/>
        <v>0</v>
      </c>
      <c r="AW296" s="68">
        <f t="shared" si="99"/>
        <v>1.6081712471432912</v>
      </c>
      <c r="AX296" s="68">
        <f t="shared" si="100"/>
        <v>0</v>
      </c>
      <c r="AY296" s="68">
        <f t="shared" si="101"/>
        <v>0.41266458600082767</v>
      </c>
      <c r="AZ296" s="68">
        <f t="shared" si="102"/>
        <v>2.5862147601384087</v>
      </c>
      <c r="BA296" s="68">
        <f t="shared" si="103"/>
        <v>1.6081712471432912</v>
      </c>
      <c r="BB296" s="68">
        <f t="shared" si="104"/>
        <v>0.41266458600082767</v>
      </c>
    </row>
    <row r="297" spans="1:54" x14ac:dyDescent="0.3">
      <c r="A297" s="64">
        <v>26959</v>
      </c>
      <c r="B297" s="57">
        <v>0</v>
      </c>
      <c r="C297" s="57">
        <v>0</v>
      </c>
      <c r="D297" s="57">
        <v>5.2510000000000003</v>
      </c>
      <c r="E297" s="57">
        <f t="shared" si="89"/>
        <v>0</v>
      </c>
      <c r="F297" s="57">
        <f t="shared" si="90"/>
        <v>5.2510000000000003</v>
      </c>
      <c r="G297" s="57">
        <f t="shared" si="91"/>
        <v>0</v>
      </c>
      <c r="H297" s="57">
        <f>IF(Q296&gt;SetUp!$B$56,SetUp!$B$56,Q296)</f>
        <v>3.8878266316747431E-11</v>
      </c>
      <c r="I297" s="57">
        <f t="shared" si="105"/>
        <v>0.37901385830805751</v>
      </c>
      <c r="J297" s="57">
        <f>MIN(F297,H297,(1-EXP(-SetUp!$B$52*H297/SetUp!$B$56))*F297)</f>
        <v>3.1898230279381325E-11</v>
      </c>
      <c r="K297" s="57">
        <f t="shared" si="92"/>
        <v>6.9800360373661065E-12</v>
      </c>
      <c r="L297" s="57">
        <f>IF(I297&lt;=0,0,MIN(SetUp!$B$50*I297^SetUp!$B$55,I297))</f>
        <v>4.0624497383606366E-3</v>
      </c>
      <c r="M297" s="57">
        <f t="shared" si="93"/>
        <v>0.37495140856969689</v>
      </c>
      <c r="N297" s="57">
        <f>IF(SetUp!$B$62=0,X297,(B297-E297)*(1-(H297/SetUp!$B$66/SetUp!$B$56)))</f>
        <v>0</v>
      </c>
      <c r="O297" s="57">
        <f>K297*SetUp!$B$65</f>
        <v>0</v>
      </c>
      <c r="P297" s="57">
        <f>MIN(SetUp!$B$54*L297^SetUp!$B$51,L297)</f>
        <v>2.2897598385996677E-3</v>
      </c>
      <c r="Q297" s="57">
        <f t="shared" si="94"/>
        <v>6.9800360373661065E-12</v>
      </c>
      <c r="R297" s="57">
        <f>IF((H297+N297-O297)&gt;SetUp!$B$56,T296+H297+N297-O297-SetUp!$B$56,T296)</f>
        <v>0</v>
      </c>
      <c r="S297" s="57">
        <f>R297*SetUp!$B$65</f>
        <v>0</v>
      </c>
      <c r="T297" s="57">
        <f>IF((R297-S297)&lt;SetUp!$B$53,R297-S297,SetUp!$B$53)</f>
        <v>0</v>
      </c>
      <c r="U297" s="57">
        <f t="shared" si="95"/>
        <v>0.37495140856969689</v>
      </c>
      <c r="V297" s="57">
        <f>(L297-P297)/1000*SetUp!$B$13*1000000/SetUp!$B$48</f>
        <v>0.10082649419632987</v>
      </c>
      <c r="W297" s="57">
        <f t="shared" si="106"/>
        <v>-1.3010426069826053E-17</v>
      </c>
      <c r="X297" s="57">
        <f>MAX((SetUp!$B$56*(1-($H297/SetUp!$B$56)^2)*TANH(($B297-$D297)/SetUp!$B$56))/(1+$H297/SetUp!$B$56*TANH(($B297-$D297)/SetUp!$B$56)),0)</f>
        <v>0</v>
      </c>
      <c r="AK297" s="65">
        <v>266</v>
      </c>
      <c r="AL297" s="66">
        <f t="shared" si="107"/>
        <v>0.22549999999999998</v>
      </c>
      <c r="AM297" s="66">
        <f t="shared" si="108"/>
        <v>0.17261693867511191</v>
      </c>
      <c r="AN297" s="67">
        <f t="shared" si="109"/>
        <v>-0.23451468436757461</v>
      </c>
      <c r="AP297" s="64">
        <v>27050</v>
      </c>
      <c r="AQ297" s="55">
        <v>1</v>
      </c>
      <c r="AR297" s="55">
        <v>21</v>
      </c>
      <c r="AS297" s="66">
        <f t="shared" si="96"/>
        <v>16.312999999999999</v>
      </c>
      <c r="AT297" s="66">
        <f t="shared" si="97"/>
        <v>18.812279936340509</v>
      </c>
      <c r="AU297" s="55" t="str">
        <f>IF(OR($AP297&lt;SetUp!$B$97,$AP297&gt;SetUp!$B$98),"Não","Sim")</f>
        <v>Sim</v>
      </c>
      <c r="AV297" s="68">
        <f t="shared" si="98"/>
        <v>4.0389355033226266</v>
      </c>
      <c r="AW297" s="68">
        <f t="shared" si="99"/>
        <v>4.3373125246332558</v>
      </c>
      <c r="AX297" s="68">
        <f t="shared" si="100"/>
        <v>1.2125338361866069</v>
      </c>
      <c r="AY297" s="68">
        <f t="shared" si="101"/>
        <v>1.2744414326459861</v>
      </c>
      <c r="AZ297" s="68">
        <f t="shared" si="102"/>
        <v>2.4992799363405105</v>
      </c>
      <c r="BA297" s="68">
        <f t="shared" si="103"/>
        <v>0.29837702131062915</v>
      </c>
      <c r="BB297" s="68">
        <f t="shared" si="104"/>
        <v>6.1907596459379155E-2</v>
      </c>
    </row>
    <row r="298" spans="1:54" x14ac:dyDescent="0.3">
      <c r="A298" s="64">
        <v>26960</v>
      </c>
      <c r="B298" s="57">
        <v>0.193</v>
      </c>
      <c r="C298" s="57">
        <v>0</v>
      </c>
      <c r="D298" s="57">
        <v>5.2510000000000003</v>
      </c>
      <c r="E298" s="57">
        <f t="shared" si="89"/>
        <v>0.193</v>
      </c>
      <c r="F298" s="57">
        <f t="shared" si="90"/>
        <v>5.0580000000000007</v>
      </c>
      <c r="G298" s="57">
        <f t="shared" si="91"/>
        <v>0</v>
      </c>
      <c r="H298" s="57">
        <f>IF(Q297&gt;SetUp!$B$56,SetUp!$B$56,Q297)</f>
        <v>6.9800360373661065E-12</v>
      </c>
      <c r="I298" s="57">
        <f t="shared" si="105"/>
        <v>0.37495140856969689</v>
      </c>
      <c r="J298" s="57">
        <f>MIN(F298,H298,(1-EXP(-SetUp!$B$52*H298/SetUp!$B$56))*F298)</f>
        <v>5.5166751167234916E-12</v>
      </c>
      <c r="K298" s="57">
        <f t="shared" si="92"/>
        <v>1.463360920642615E-12</v>
      </c>
      <c r="L298" s="57">
        <f>IF(I298&lt;=0,0,MIN(SetUp!$B$50*I298^SetUp!$B$55,I298))</f>
        <v>3.9901372404422732E-3</v>
      </c>
      <c r="M298" s="57">
        <f t="shared" si="93"/>
        <v>0.3709612713292546</v>
      </c>
      <c r="N298" s="57">
        <f>IF(SetUp!$B$62=0,X298,(B298-E298)*(1-(H298/SetUp!$B$66/SetUp!$B$56)))</f>
        <v>0</v>
      </c>
      <c r="O298" s="57">
        <f>K298*SetUp!$B$65</f>
        <v>0</v>
      </c>
      <c r="P298" s="57">
        <f>MIN(SetUp!$B$54*L298^SetUp!$B$51,L298)</f>
        <v>2.2496888830053278E-3</v>
      </c>
      <c r="Q298" s="57">
        <f t="shared" si="94"/>
        <v>1.463360920642615E-12</v>
      </c>
      <c r="R298" s="57">
        <f>IF((H298+N298-O298)&gt;SetUp!$B$56,T297+H298+N298-O298-SetUp!$B$56,T297)</f>
        <v>0</v>
      </c>
      <c r="S298" s="57">
        <f>R298*SetUp!$B$65</f>
        <v>0</v>
      </c>
      <c r="T298" s="57">
        <f>IF((R298-S298)&lt;SetUp!$B$53,R298-S298,SetUp!$B$53)</f>
        <v>0</v>
      </c>
      <c r="U298" s="57">
        <f t="shared" si="95"/>
        <v>0.3709612713292546</v>
      </c>
      <c r="V298" s="57">
        <f>(L298-P298)/1000*SetUp!$B$13*1000000/SetUp!$B$48</f>
        <v>9.8992669972221517E-2</v>
      </c>
      <c r="W298" s="57">
        <f t="shared" si="106"/>
        <v>2.3418766925686896E-17</v>
      </c>
      <c r="X298" s="57">
        <f>MAX((SetUp!$B$56*(1-($H298/SetUp!$B$56)^2)*TANH(($B298-$D298)/SetUp!$B$56))/(1+$H298/SetUp!$B$56*TANH(($B298-$D298)/SetUp!$B$56)),0)</f>
        <v>0</v>
      </c>
      <c r="AK298" s="65">
        <v>267</v>
      </c>
      <c r="AL298" s="66">
        <f t="shared" si="107"/>
        <v>0.186</v>
      </c>
      <c r="AM298" s="66">
        <f t="shared" si="108"/>
        <v>0.16855739142005968</v>
      </c>
      <c r="AN298" s="67">
        <f t="shared" si="109"/>
        <v>-9.3777465483550093E-2</v>
      </c>
      <c r="AP298" s="64">
        <v>27051</v>
      </c>
      <c r="AQ298" s="55">
        <v>1</v>
      </c>
      <c r="AR298" s="55">
        <v>22</v>
      </c>
      <c r="AS298" s="66">
        <f t="shared" si="96"/>
        <v>44.052</v>
      </c>
      <c r="AT298" s="66">
        <f t="shared" si="97"/>
        <v>40.909093588856209</v>
      </c>
      <c r="AU298" s="55" t="str">
        <f>IF(OR($AP298&lt;SetUp!$B$97,$AP298&gt;SetUp!$B$98),"Não","Sim")</f>
        <v>Sim</v>
      </c>
      <c r="AV298" s="68">
        <f t="shared" si="98"/>
        <v>6.6371680707964602</v>
      </c>
      <c r="AW298" s="68">
        <f t="shared" si="99"/>
        <v>6.3960217001551998</v>
      </c>
      <c r="AX298" s="68">
        <f t="shared" si="100"/>
        <v>1.6439656305516115</v>
      </c>
      <c r="AY298" s="68">
        <f t="shared" si="101"/>
        <v>1.6118198570657403</v>
      </c>
      <c r="AZ298" s="68">
        <f t="shared" si="102"/>
        <v>-3.142906411143791</v>
      </c>
      <c r="BA298" s="68">
        <f t="shared" si="103"/>
        <v>-0.24114637064126043</v>
      </c>
      <c r="BB298" s="68">
        <f t="shared" si="104"/>
        <v>-3.2145773485871221E-2</v>
      </c>
    </row>
    <row r="299" spans="1:54" x14ac:dyDescent="0.3">
      <c r="A299" s="64">
        <v>26961</v>
      </c>
      <c r="B299" s="57">
        <v>0</v>
      </c>
      <c r="C299" s="57">
        <v>0</v>
      </c>
      <c r="D299" s="57">
        <v>5.2510000000000003</v>
      </c>
      <c r="E299" s="57">
        <f t="shared" si="89"/>
        <v>0</v>
      </c>
      <c r="F299" s="57">
        <f t="shared" si="90"/>
        <v>5.2510000000000003</v>
      </c>
      <c r="G299" s="57">
        <f t="shared" si="91"/>
        <v>0</v>
      </c>
      <c r="H299" s="57">
        <f>IF(Q298&gt;SetUp!$B$56,SetUp!$B$56,Q298)</f>
        <v>1.463360920642615E-12</v>
      </c>
      <c r="I299" s="57">
        <f t="shared" si="105"/>
        <v>0.3709612713292546</v>
      </c>
      <c r="J299" s="57">
        <f>MIN(F299,H299,(1-EXP(-SetUp!$B$52*H299/SetUp!$B$56))*F299)</f>
        <v>1.200351928964949E-12</v>
      </c>
      <c r="K299" s="57">
        <f t="shared" si="92"/>
        <v>2.6300899167766592E-13</v>
      </c>
      <c r="L299" s="57">
        <f>IF(I299&lt;=0,0,MIN(SetUp!$B$50*I299^SetUp!$B$55,I299))</f>
        <v>3.9196185395046022E-3</v>
      </c>
      <c r="M299" s="57">
        <f t="shared" si="93"/>
        <v>0.36704165278974998</v>
      </c>
      <c r="N299" s="57">
        <f>IF(SetUp!$B$62=0,X299,(B299-E299)*(1-(H299/SetUp!$B$66/SetUp!$B$56)))</f>
        <v>0</v>
      </c>
      <c r="O299" s="57">
        <f>K299*SetUp!$B$65</f>
        <v>0</v>
      </c>
      <c r="P299" s="57">
        <f>MIN(SetUp!$B$54*L299^SetUp!$B$51,L299)</f>
        <v>2.2106000360213344E-3</v>
      </c>
      <c r="Q299" s="57">
        <f t="shared" si="94"/>
        <v>2.6300899167766592E-13</v>
      </c>
      <c r="R299" s="57">
        <f>IF((H299+N299-O299)&gt;SetUp!$B$56,T298+H299+N299-O299-SetUp!$B$56,T298)</f>
        <v>0</v>
      </c>
      <c r="S299" s="57">
        <f>R299*SetUp!$B$65</f>
        <v>0</v>
      </c>
      <c r="T299" s="57">
        <f>IF((R299-S299)&lt;SetUp!$B$53,R299-S299,SetUp!$B$53)</f>
        <v>0</v>
      </c>
      <c r="U299" s="57">
        <f t="shared" si="95"/>
        <v>0.36704165278974998</v>
      </c>
      <c r="V299" s="57">
        <f>(L299-P299)/1000*SetUp!$B$13*1000000/SetUp!$B$48</f>
        <v>9.7205012701945814E-2</v>
      </c>
      <c r="W299" s="57">
        <f t="shared" si="106"/>
        <v>-3.9898639947466563E-17</v>
      </c>
      <c r="X299" s="57">
        <f>MAX((SetUp!$B$56*(1-($H299/SetUp!$B$56)^2)*TANH(($B299-$D299)/SetUp!$B$56))/(1+$H299/SetUp!$B$56*TANH(($B299-$D299)/SetUp!$B$56)),0)</f>
        <v>0</v>
      </c>
      <c r="AK299" s="65">
        <v>268</v>
      </c>
      <c r="AL299" s="66">
        <f t="shared" si="107"/>
        <v>0.14100000000000001</v>
      </c>
      <c r="AM299" s="66">
        <f t="shared" si="108"/>
        <v>0.16463264327850566</v>
      </c>
      <c r="AN299" s="67">
        <f t="shared" si="109"/>
        <v>0.16760739913833789</v>
      </c>
      <c r="AP299" s="64">
        <v>27052</v>
      </c>
      <c r="AQ299" s="55">
        <v>1</v>
      </c>
      <c r="AR299" s="55">
        <v>23</v>
      </c>
      <c r="AS299" s="66">
        <f t="shared" si="96"/>
        <v>14.188000000000001</v>
      </c>
      <c r="AT299" s="66">
        <f t="shared" si="97"/>
        <v>33.433690099519005</v>
      </c>
      <c r="AU299" s="55" t="str">
        <f>IF(OR($AP299&lt;SetUp!$B$97,$AP299&gt;SetUp!$B$98),"Não","Sim")</f>
        <v>Sim</v>
      </c>
      <c r="AV299" s="68">
        <f t="shared" si="98"/>
        <v>3.7666961650762332</v>
      </c>
      <c r="AW299" s="68">
        <f t="shared" si="99"/>
        <v>5.7821873110025592</v>
      </c>
      <c r="AX299" s="68">
        <f t="shared" si="100"/>
        <v>1.1519211797999052</v>
      </c>
      <c r="AY299" s="68">
        <f t="shared" si="101"/>
        <v>1.5241843126205687</v>
      </c>
      <c r="AZ299" s="68">
        <f t="shared" si="102"/>
        <v>19.245690099519003</v>
      </c>
      <c r="BA299" s="68">
        <f t="shared" si="103"/>
        <v>2.0154911459263261</v>
      </c>
      <c r="BB299" s="68">
        <f t="shared" si="104"/>
        <v>0.37226313282066359</v>
      </c>
    </row>
    <row r="300" spans="1:54" x14ac:dyDescent="0.3">
      <c r="A300" s="64">
        <v>26962</v>
      </c>
      <c r="B300" s="57">
        <v>0</v>
      </c>
      <c r="C300" s="57">
        <v>0</v>
      </c>
      <c r="D300" s="57">
        <v>5.2510000000000003</v>
      </c>
      <c r="E300" s="57">
        <f t="shared" si="89"/>
        <v>0</v>
      </c>
      <c r="F300" s="57">
        <f t="shared" si="90"/>
        <v>5.2510000000000003</v>
      </c>
      <c r="G300" s="57">
        <f t="shared" si="91"/>
        <v>0</v>
      </c>
      <c r="H300" s="57">
        <f>IF(Q299&gt;SetUp!$B$56,SetUp!$B$56,Q299)</f>
        <v>2.6300899167766592E-13</v>
      </c>
      <c r="I300" s="57">
        <f t="shared" si="105"/>
        <v>0.36704165278974998</v>
      </c>
      <c r="J300" s="57">
        <f>MIN(F300,H300,(1-EXP(-SetUp!$B$52*H300/SetUp!$B$56))*F300)</f>
        <v>2.157019007853478E-13</v>
      </c>
      <c r="K300" s="57">
        <f t="shared" si="92"/>
        <v>4.7307090892318116E-14</v>
      </c>
      <c r="L300" s="57">
        <f>IF(I300&lt;=0,0,MIN(SetUp!$B$50*I300^SetUp!$B$55,I300))</f>
        <v>3.8508367176873109E-3</v>
      </c>
      <c r="M300" s="57">
        <f t="shared" si="93"/>
        <v>0.36319081607206266</v>
      </c>
      <c r="N300" s="57">
        <f>IF(SetUp!$B$62=0,X300,(B300-E300)*(1-(H300/SetUp!$B$66/SetUp!$B$56)))</f>
        <v>0</v>
      </c>
      <c r="O300" s="57">
        <f>K300*SetUp!$B$65</f>
        <v>0</v>
      </c>
      <c r="P300" s="57">
        <f>MIN(SetUp!$B$54*L300^SetUp!$B$51,L300)</f>
        <v>2.1724624232836902E-3</v>
      </c>
      <c r="Q300" s="57">
        <f t="shared" si="94"/>
        <v>4.7307090892318116E-14</v>
      </c>
      <c r="R300" s="57">
        <f>IF((H300+N300-O300)&gt;SetUp!$B$56,T299+H300+N300-O300-SetUp!$B$56,T299)</f>
        <v>0</v>
      </c>
      <c r="S300" s="57">
        <f>R300*SetUp!$B$65</f>
        <v>0</v>
      </c>
      <c r="T300" s="57">
        <f>IF((R300-S300)&lt;SetUp!$B$53,R300-S300,SetUp!$B$53)</f>
        <v>0</v>
      </c>
      <c r="U300" s="57">
        <f t="shared" si="95"/>
        <v>0.36319081607206266</v>
      </c>
      <c r="V300" s="57">
        <f>(L300-P300)/1000*SetUp!$B$13*1000000/SetUp!$B$48</f>
        <v>9.5462041091774891E-2</v>
      </c>
      <c r="W300" s="57">
        <f t="shared" si="106"/>
        <v>-2.6020852139652106E-17</v>
      </c>
      <c r="X300" s="57">
        <f>MAX((SetUp!$B$56*(1-($H300/SetUp!$B$56)^2)*TANH(($B300-$D300)/SetUp!$B$56))/(1+$H300/SetUp!$B$56*TANH(($B300-$D300)/SetUp!$B$56)),0)</f>
        <v>0</v>
      </c>
      <c r="AK300" s="65">
        <v>269</v>
      </c>
      <c r="AL300" s="66">
        <f t="shared" si="107"/>
        <v>0.13700000000000001</v>
      </c>
      <c r="AM300" s="66">
        <f t="shared" si="108"/>
        <v>0.16083690167303402</v>
      </c>
      <c r="AN300" s="67">
        <f t="shared" si="109"/>
        <v>0.17399198301484678</v>
      </c>
      <c r="AP300" s="64">
        <v>27053</v>
      </c>
      <c r="AQ300" s="55">
        <v>1</v>
      </c>
      <c r="AR300" s="55">
        <v>24</v>
      </c>
      <c r="AS300" s="66">
        <f t="shared" si="96"/>
        <v>11.803000000000001</v>
      </c>
      <c r="AT300" s="66">
        <f t="shared" si="97"/>
        <v>27.728415926251856</v>
      </c>
      <c r="AU300" s="55" t="str">
        <f>IF(OR($AP300&lt;SetUp!$B$97,$AP300&gt;SetUp!$B$98),"Não","Sim")</f>
        <v>Sim</v>
      </c>
      <c r="AV300" s="68">
        <f t="shared" si="98"/>
        <v>3.4355494465951151</v>
      </c>
      <c r="AW300" s="68">
        <f t="shared" si="99"/>
        <v>5.265777808287381</v>
      </c>
      <c r="AX300" s="68">
        <f t="shared" si="100"/>
        <v>1.0719924071241762</v>
      </c>
      <c r="AY300" s="68">
        <f t="shared" si="101"/>
        <v>1.4429250598361321</v>
      </c>
      <c r="AZ300" s="68">
        <f t="shared" si="102"/>
        <v>15.925415926251855</v>
      </c>
      <c r="BA300" s="68">
        <f t="shared" si="103"/>
        <v>1.8302283616922659</v>
      </c>
      <c r="BB300" s="68">
        <f t="shared" si="104"/>
        <v>0.37093265271195586</v>
      </c>
    </row>
    <row r="301" spans="1:54" x14ac:dyDescent="0.3">
      <c r="A301" s="64">
        <v>26963</v>
      </c>
      <c r="B301" s="57">
        <v>0</v>
      </c>
      <c r="C301" s="57">
        <v>0</v>
      </c>
      <c r="D301" s="57">
        <v>5.2510000000000003</v>
      </c>
      <c r="E301" s="57">
        <f t="shared" si="89"/>
        <v>0</v>
      </c>
      <c r="F301" s="57">
        <f t="shared" si="90"/>
        <v>5.2510000000000003</v>
      </c>
      <c r="G301" s="57">
        <f t="shared" si="91"/>
        <v>0</v>
      </c>
      <c r="H301" s="57">
        <f>IF(Q300&gt;SetUp!$B$56,SetUp!$B$56,Q300)</f>
        <v>4.7307090892318116E-14</v>
      </c>
      <c r="I301" s="57">
        <f t="shared" si="105"/>
        <v>0.36319081607206266</v>
      </c>
      <c r="J301" s="57">
        <f>MIN(F301,H301,(1-EXP(-SetUp!$B$52*H301/SetUp!$B$56))*F301)</f>
        <v>3.9059533385454871E-14</v>
      </c>
      <c r="K301" s="57">
        <f t="shared" si="92"/>
        <v>8.2475575068632452E-15</v>
      </c>
      <c r="L301" s="57">
        <f>IF(I301&lt;=0,0,MIN(SetUp!$B$50*I301^SetUp!$B$55,I301))</f>
        <v>3.7837370524679724E-3</v>
      </c>
      <c r="M301" s="57">
        <f t="shared" si="93"/>
        <v>0.35940707901959468</v>
      </c>
      <c r="N301" s="57">
        <f>IF(SetUp!$B$62=0,X301,(B301-E301)*(1-(H301/SetUp!$B$66/SetUp!$B$56)))</f>
        <v>0</v>
      </c>
      <c r="O301" s="57">
        <f>K301*SetUp!$B$65</f>
        <v>0</v>
      </c>
      <c r="P301" s="57">
        <f>MIN(SetUp!$B$54*L301^SetUp!$B$51,L301)</f>
        <v>2.1352463523040522E-3</v>
      </c>
      <c r="Q301" s="57">
        <f t="shared" si="94"/>
        <v>8.2475575068632452E-15</v>
      </c>
      <c r="R301" s="57">
        <f>IF((H301+N301-O301)&gt;SetUp!$B$56,T300+H301+N301-O301-SetUp!$B$56,T300)</f>
        <v>0</v>
      </c>
      <c r="S301" s="57">
        <f>R301*SetUp!$B$65</f>
        <v>0</v>
      </c>
      <c r="T301" s="57">
        <f>IF((R301-S301)&lt;SetUp!$B$53,R301-S301,SetUp!$B$53)</f>
        <v>0</v>
      </c>
      <c r="U301" s="57">
        <f t="shared" si="95"/>
        <v>0.35940707901959468</v>
      </c>
      <c r="V301" s="57">
        <f>(L301-P301)/1000*SetUp!$B$13*1000000/SetUp!$B$48</f>
        <v>9.3762331491364259E-2</v>
      </c>
      <c r="W301" s="57">
        <f t="shared" si="106"/>
        <v>2.3852447794681098E-17</v>
      </c>
      <c r="X301" s="57">
        <f>MAX((SetUp!$B$56*(1-($H301/SetUp!$B$56)^2)*TANH(($B301-$D301)/SetUp!$B$56))/(1+$H301/SetUp!$B$56*TANH(($B301-$D301)/SetUp!$B$56)),0)</f>
        <v>0</v>
      </c>
      <c r="AK301" s="65">
        <v>270</v>
      </c>
      <c r="AL301" s="66">
        <f t="shared" si="107"/>
        <v>0.13350000000000001</v>
      </c>
      <c r="AM301" s="66">
        <f t="shared" si="108"/>
        <v>0.15716467932707723</v>
      </c>
      <c r="AN301" s="67">
        <f t="shared" si="109"/>
        <v>0.17726351555863085</v>
      </c>
      <c r="AP301" s="64">
        <v>27054</v>
      </c>
      <c r="AQ301" s="55">
        <v>1</v>
      </c>
      <c r="AR301" s="55">
        <v>25</v>
      </c>
      <c r="AS301" s="66">
        <f t="shared" si="96"/>
        <v>3.5640000000000001</v>
      </c>
      <c r="AT301" s="66">
        <f t="shared" si="97"/>
        <v>23.319686441581766</v>
      </c>
      <c r="AU301" s="55" t="str">
        <f>IF(OR($AP301&lt;SetUp!$B$97,$AP301&gt;SetUp!$B$98),"Não","Sim")</f>
        <v>Sim</v>
      </c>
      <c r="AV301" s="68">
        <f t="shared" si="98"/>
        <v>1.8878559267062729</v>
      </c>
      <c r="AW301" s="68">
        <f t="shared" si="99"/>
        <v>4.8290461212937039</v>
      </c>
      <c r="AX301" s="68">
        <f t="shared" si="100"/>
        <v>0.55193769536483717</v>
      </c>
      <c r="AY301" s="68">
        <f t="shared" si="101"/>
        <v>1.3677227065669804</v>
      </c>
      <c r="AZ301" s="68">
        <f t="shared" si="102"/>
        <v>19.755686441581766</v>
      </c>
      <c r="BA301" s="68">
        <f t="shared" si="103"/>
        <v>2.9411901945874313</v>
      </c>
      <c r="BB301" s="68">
        <f t="shared" si="104"/>
        <v>0.8157850112021432</v>
      </c>
    </row>
    <row r="302" spans="1:54" x14ac:dyDescent="0.3">
      <c r="A302" s="64">
        <v>26964</v>
      </c>
      <c r="B302" s="57">
        <v>0</v>
      </c>
      <c r="C302" s="57">
        <v>0</v>
      </c>
      <c r="D302" s="57">
        <v>5.2510000000000003</v>
      </c>
      <c r="E302" s="57">
        <f t="shared" si="89"/>
        <v>0</v>
      </c>
      <c r="F302" s="57">
        <f t="shared" si="90"/>
        <v>5.2510000000000003</v>
      </c>
      <c r="G302" s="57">
        <f t="shared" si="91"/>
        <v>0</v>
      </c>
      <c r="H302" s="57">
        <f>IF(Q301&gt;SetUp!$B$56,SetUp!$B$56,Q301)</f>
        <v>8.2475575068632452E-15</v>
      </c>
      <c r="I302" s="57">
        <f t="shared" si="105"/>
        <v>0.35940707901959468</v>
      </c>
      <c r="J302" s="57">
        <f>MIN(F302,H302,(1-EXP(-SetUp!$B$52*H302/SetUp!$B$56))*F302)</f>
        <v>6.9957373227680364E-15</v>
      </c>
      <c r="K302" s="57">
        <f t="shared" si="92"/>
        <v>1.2518201840952087E-15</v>
      </c>
      <c r="L302" s="57">
        <f>IF(I302&lt;=0,0,MIN(SetUp!$B$50*I302^SetUp!$B$55,I302))</f>
        <v>3.7182669171585202E-3</v>
      </c>
      <c r="M302" s="57">
        <f t="shared" si="93"/>
        <v>0.35568881210243614</v>
      </c>
      <c r="N302" s="57">
        <f>IF(SetUp!$B$62=0,X302,(B302-E302)*(1-(H302/SetUp!$B$66/SetUp!$B$56)))</f>
        <v>0</v>
      </c>
      <c r="O302" s="57">
        <f>K302*SetUp!$B$65</f>
        <v>0</v>
      </c>
      <c r="P302" s="57">
        <f>MIN(SetUp!$B$54*L302^SetUp!$B$51,L302)</f>
        <v>2.0989232592400838E-3</v>
      </c>
      <c r="Q302" s="57">
        <f t="shared" si="94"/>
        <v>1.2518201840952087E-15</v>
      </c>
      <c r="R302" s="57">
        <f>IF((H302+N302-O302)&gt;SetUp!$B$56,T301+H302+N302-O302-SetUp!$B$56,T301)</f>
        <v>0</v>
      </c>
      <c r="S302" s="57">
        <f>R302*SetUp!$B$65</f>
        <v>0</v>
      </c>
      <c r="T302" s="57">
        <f>IF((R302-S302)&lt;SetUp!$B$53,R302-S302,SetUp!$B$53)</f>
        <v>0</v>
      </c>
      <c r="U302" s="57">
        <f t="shared" si="95"/>
        <v>0.35568881210243614</v>
      </c>
      <c r="V302" s="57">
        <f>(L302-P302)/1000*SetUp!$B$13*1000000/SetUp!$B$48</f>
        <v>9.2104515261802203E-2</v>
      </c>
      <c r="W302" s="57">
        <f t="shared" si="106"/>
        <v>-1.9949319973733282E-17</v>
      </c>
      <c r="X302" s="57">
        <f>MAX((SetUp!$B$56*(1-($H302/SetUp!$B$56)^2)*TANH(($B302-$D302)/SetUp!$B$56))/(1+$H302/SetUp!$B$56*TANH(($B302-$D302)/SetUp!$B$56)),0)</f>
        <v>0</v>
      </c>
      <c r="AK302" s="65">
        <v>271</v>
      </c>
      <c r="AL302" s="66">
        <f t="shared" si="107"/>
        <v>0.13350000000000001</v>
      </c>
      <c r="AM302" s="66">
        <f t="shared" si="108"/>
        <v>0.15361077523626665</v>
      </c>
      <c r="AN302" s="67">
        <f t="shared" si="109"/>
        <v>0.15064251113308347</v>
      </c>
      <c r="AP302" s="64">
        <v>27055</v>
      </c>
      <c r="AQ302" s="55">
        <v>1</v>
      </c>
      <c r="AR302" s="55">
        <v>26</v>
      </c>
      <c r="AS302" s="66">
        <f t="shared" si="96"/>
        <v>2.0390000000000001</v>
      </c>
      <c r="AT302" s="66">
        <f t="shared" si="97"/>
        <v>19.847357664166221</v>
      </c>
      <c r="AU302" s="55" t="str">
        <f>IF(OR($AP302&lt;SetUp!$B$97,$AP302&gt;SetUp!$B$98),"Não","Sim")</f>
        <v>Sim</v>
      </c>
      <c r="AV302" s="68">
        <f t="shared" si="98"/>
        <v>1.427935572776307</v>
      </c>
      <c r="AW302" s="68">
        <f t="shared" si="99"/>
        <v>4.4550373358891413</v>
      </c>
      <c r="AX302" s="68">
        <f t="shared" si="100"/>
        <v>0.30941722577814001</v>
      </c>
      <c r="AY302" s="68">
        <f t="shared" si="101"/>
        <v>1.2977026960735925</v>
      </c>
      <c r="AZ302" s="68">
        <f t="shared" si="102"/>
        <v>17.80835766416622</v>
      </c>
      <c r="BA302" s="68">
        <f t="shared" si="103"/>
        <v>3.0271017631128343</v>
      </c>
      <c r="BB302" s="68">
        <f t="shared" si="104"/>
        <v>0.98828547029545244</v>
      </c>
    </row>
    <row r="303" spans="1:54" x14ac:dyDescent="0.3">
      <c r="A303" s="64">
        <v>26965</v>
      </c>
      <c r="B303" s="57">
        <v>0</v>
      </c>
      <c r="C303" s="57">
        <v>0</v>
      </c>
      <c r="D303" s="57">
        <v>5.2510000000000003</v>
      </c>
      <c r="E303" s="57">
        <f t="shared" si="89"/>
        <v>0</v>
      </c>
      <c r="F303" s="57">
        <f t="shared" si="90"/>
        <v>5.2510000000000003</v>
      </c>
      <c r="G303" s="57">
        <f t="shared" si="91"/>
        <v>0</v>
      </c>
      <c r="H303" s="57">
        <f>IF(Q302&gt;SetUp!$B$56,SetUp!$B$56,Q302)</f>
        <v>1.2518201840952087E-15</v>
      </c>
      <c r="I303" s="57">
        <f t="shared" si="105"/>
        <v>0.35568881210243614</v>
      </c>
      <c r="J303" s="57">
        <f>MIN(F303,H303,(1-EXP(-SetUp!$B$52*H303/SetUp!$B$56))*F303)</f>
        <v>1.1659562204613395E-15</v>
      </c>
      <c r="K303" s="57">
        <f t="shared" si="92"/>
        <v>8.5863963633869277E-17</v>
      </c>
      <c r="L303" s="57">
        <f>IF(I303&lt;=0,0,MIN(SetUp!$B$50*I303^SetUp!$B$55,I303))</f>
        <v>3.654375686575334E-3</v>
      </c>
      <c r="M303" s="57">
        <f t="shared" si="93"/>
        <v>0.3520344364158608</v>
      </c>
      <c r="N303" s="57">
        <f>IF(SetUp!$B$62=0,X303,(B303-E303)*(1-(H303/SetUp!$B$66/SetUp!$B$56)))</f>
        <v>0</v>
      </c>
      <c r="O303" s="57">
        <f>K303*SetUp!$B$65</f>
        <v>0</v>
      </c>
      <c r="P303" s="57">
        <f>MIN(SetUp!$B$54*L303^SetUp!$B$51,L303)</f>
        <v>2.0634656584183789E-3</v>
      </c>
      <c r="Q303" s="57">
        <f t="shared" si="94"/>
        <v>8.5863963633869277E-17</v>
      </c>
      <c r="R303" s="57">
        <f>IF((H303+N303-O303)&gt;SetUp!$B$56,T302+H303+N303-O303-SetUp!$B$56,T302)</f>
        <v>0</v>
      </c>
      <c r="S303" s="57">
        <f>R303*SetUp!$B$65</f>
        <v>0</v>
      </c>
      <c r="T303" s="57">
        <f>IF((R303-S303)&lt;SetUp!$B$53,R303-S303,SetUp!$B$53)</f>
        <v>0</v>
      </c>
      <c r="U303" s="57">
        <f t="shared" si="95"/>
        <v>0.3520344364158608</v>
      </c>
      <c r="V303" s="57">
        <f>(L303-P303)/1000*SetUp!$B$13*1000000/SetUp!$B$48</f>
        <v>9.0487276281361717E-2</v>
      </c>
      <c r="W303" s="57">
        <f t="shared" si="106"/>
        <v>-5.2041704279304213E-18</v>
      </c>
      <c r="X303" s="57">
        <f>MAX((SetUp!$B$56*(1-($H303/SetUp!$B$56)^2)*TANH(($B303-$D303)/SetUp!$B$56))/(1+$H303/SetUp!$B$56*TANH(($B303-$D303)/SetUp!$B$56)),0)</f>
        <v>0</v>
      </c>
      <c r="AK303" s="65">
        <v>272</v>
      </c>
      <c r="AL303" s="66">
        <f t="shared" si="107"/>
        <v>9.8500000000000004E-2</v>
      </c>
      <c r="AM303" s="66">
        <f t="shared" si="108"/>
        <v>0.15017025700583542</v>
      </c>
      <c r="AN303" s="67">
        <f t="shared" si="109"/>
        <v>0.5245711371150803</v>
      </c>
      <c r="AP303" s="64">
        <v>27056</v>
      </c>
      <c r="AQ303" s="55">
        <v>1</v>
      </c>
      <c r="AR303" s="55">
        <v>27</v>
      </c>
      <c r="AS303" s="66">
        <f t="shared" si="96"/>
        <v>1.3140000000000001</v>
      </c>
      <c r="AT303" s="66">
        <f t="shared" si="97"/>
        <v>17.067554517428494</v>
      </c>
      <c r="AU303" s="55" t="str">
        <f>IF(OR($AP303&lt;SetUp!$B$97,$AP303&gt;SetUp!$B$98),"Não","Sim")</f>
        <v>Sim</v>
      </c>
      <c r="AV303" s="68">
        <f t="shared" si="98"/>
        <v>1.1462983904725681</v>
      </c>
      <c r="AW303" s="68">
        <f t="shared" si="99"/>
        <v>4.1312896917825181</v>
      </c>
      <c r="AX303" s="68">
        <f t="shared" si="100"/>
        <v>0.11859536522376199</v>
      </c>
      <c r="AY303" s="68">
        <f t="shared" si="101"/>
        <v>1.2321712987556206</v>
      </c>
      <c r="AZ303" s="68">
        <f t="shared" si="102"/>
        <v>15.753554517428494</v>
      </c>
      <c r="BA303" s="68">
        <f t="shared" si="103"/>
        <v>2.9849913013099503</v>
      </c>
      <c r="BB303" s="68">
        <f t="shared" si="104"/>
        <v>1.1135759335318587</v>
      </c>
    </row>
    <row r="304" spans="1:54" x14ac:dyDescent="0.3">
      <c r="A304" s="64">
        <v>26966</v>
      </c>
      <c r="B304" s="57">
        <v>0</v>
      </c>
      <c r="C304" s="57">
        <v>0</v>
      </c>
      <c r="D304" s="57">
        <v>5.2510000000000003</v>
      </c>
      <c r="E304" s="57">
        <f t="shared" si="89"/>
        <v>0</v>
      </c>
      <c r="F304" s="57">
        <f t="shared" si="90"/>
        <v>5.2510000000000003</v>
      </c>
      <c r="G304" s="57">
        <f t="shared" si="91"/>
        <v>0</v>
      </c>
      <c r="H304" s="57">
        <f>IF(Q303&gt;SetUp!$B$56,SetUp!$B$56,Q303)</f>
        <v>8.5863963633869277E-17</v>
      </c>
      <c r="I304" s="57">
        <f t="shared" si="105"/>
        <v>0.3520344364158608</v>
      </c>
      <c r="J304" s="57">
        <f>MIN(F304,H304,(1-EXP(-SetUp!$B$52*H304/SetUp!$B$56))*F304)</f>
        <v>0</v>
      </c>
      <c r="K304" s="57">
        <f t="shared" si="92"/>
        <v>8.5863963633869277E-17</v>
      </c>
      <c r="L304" s="57">
        <f>IF(I304&lt;=0,0,MIN(SetUp!$B$50*I304^SetUp!$B$55,I304))</f>
        <v>3.5920146475798575E-3</v>
      </c>
      <c r="M304" s="57">
        <f t="shared" si="93"/>
        <v>0.34844242176828094</v>
      </c>
      <c r="N304" s="57">
        <f>IF(SetUp!$B$62=0,X304,(B304-E304)*(1-(H304/SetUp!$B$66/SetUp!$B$56)))</f>
        <v>0</v>
      </c>
      <c r="O304" s="57">
        <f>K304*SetUp!$B$65</f>
        <v>0</v>
      </c>
      <c r="P304" s="57">
        <f>MIN(SetUp!$B$54*L304^SetUp!$B$51,L304)</f>
        <v>2.0288470944494542E-3</v>
      </c>
      <c r="Q304" s="57">
        <f t="shared" si="94"/>
        <v>8.5863963633869277E-17</v>
      </c>
      <c r="R304" s="57">
        <f>IF((H304+N304-O304)&gt;SetUp!$B$56,T303+H304+N304-O304-SetUp!$B$56,T303)</f>
        <v>0</v>
      </c>
      <c r="S304" s="57">
        <f>R304*SetUp!$B$65</f>
        <v>0</v>
      </c>
      <c r="T304" s="57">
        <f>IF((R304-S304)&lt;SetUp!$B$53,R304-S304,SetUp!$B$53)</f>
        <v>0</v>
      </c>
      <c r="U304" s="57">
        <f t="shared" si="95"/>
        <v>0.34844242176828094</v>
      </c>
      <c r="V304" s="57">
        <f>(L304-P304)/1000*SetUp!$B$13*1000000/SetUp!$B$48</f>
        <v>8.8909348580846453E-2</v>
      </c>
      <c r="W304" s="57">
        <f t="shared" si="106"/>
        <v>0</v>
      </c>
      <c r="X304" s="57">
        <f>MAX((SetUp!$B$56*(1-($H304/SetUp!$B$56)^2)*TANH(($B304-$D304)/SetUp!$B$56))/(1+$H304/SetUp!$B$56*TANH(($B304-$D304)/SetUp!$B$56)),0)</f>
        <v>0</v>
      </c>
      <c r="AK304" s="65">
        <v>273</v>
      </c>
      <c r="AL304" s="66">
        <f t="shared" si="107"/>
        <v>9.8500000000000004E-2</v>
      </c>
      <c r="AM304" s="66">
        <f t="shared" si="108"/>
        <v>0.14683844444333233</v>
      </c>
      <c r="AN304" s="67">
        <f t="shared" si="109"/>
        <v>0.49074562886631801</v>
      </c>
      <c r="AP304" s="64">
        <v>27057</v>
      </c>
      <c r="AQ304" s="55">
        <v>1</v>
      </c>
      <c r="AR304" s="55">
        <v>28</v>
      </c>
      <c r="AS304" s="66">
        <f t="shared" si="96"/>
        <v>1.0229999999999999</v>
      </c>
      <c r="AT304" s="66">
        <f t="shared" si="97"/>
        <v>14.810449989813369</v>
      </c>
      <c r="AU304" s="55" t="str">
        <f>IF(OR($AP304&lt;SetUp!$B$97,$AP304&gt;SetUp!$B$98),"Não","Sim")</f>
        <v>Sim</v>
      </c>
      <c r="AV304" s="68">
        <f t="shared" si="98"/>
        <v>1.0114346246792225</v>
      </c>
      <c r="AW304" s="68">
        <f t="shared" si="99"/>
        <v>3.8484347454274666</v>
      </c>
      <c r="AX304" s="68">
        <f t="shared" si="100"/>
        <v>9.8756337121601191E-3</v>
      </c>
      <c r="AY304" s="68">
        <f t="shared" si="101"/>
        <v>1.1705682540056079</v>
      </c>
      <c r="AZ304" s="68">
        <f t="shared" si="102"/>
        <v>13.78744998981337</v>
      </c>
      <c r="BA304" s="68">
        <f t="shared" si="103"/>
        <v>2.837000120748244</v>
      </c>
      <c r="BB304" s="68">
        <f t="shared" si="104"/>
        <v>1.1606926202934478</v>
      </c>
    </row>
    <row r="305" spans="1:54" x14ac:dyDescent="0.3">
      <c r="A305" s="64">
        <v>26967</v>
      </c>
      <c r="B305" s="57">
        <v>0</v>
      </c>
      <c r="C305" s="57">
        <v>0</v>
      </c>
      <c r="D305" s="57">
        <v>5.2510000000000003</v>
      </c>
      <c r="E305" s="57">
        <f t="shared" si="89"/>
        <v>0</v>
      </c>
      <c r="F305" s="57">
        <f t="shared" si="90"/>
        <v>5.2510000000000003</v>
      </c>
      <c r="G305" s="57">
        <f t="shared" si="91"/>
        <v>0</v>
      </c>
      <c r="H305" s="57">
        <f>IF(Q304&gt;SetUp!$B$56,SetUp!$B$56,Q304)</f>
        <v>8.5863963633869277E-17</v>
      </c>
      <c r="I305" s="57">
        <f t="shared" si="105"/>
        <v>0.34844242176828094</v>
      </c>
      <c r="J305" s="57">
        <f>MIN(F305,H305,(1-EXP(-SetUp!$B$52*H305/SetUp!$B$56))*F305)</f>
        <v>0</v>
      </c>
      <c r="K305" s="57">
        <f t="shared" si="92"/>
        <v>8.5863963633869277E-17</v>
      </c>
      <c r="L305" s="57">
        <f>IF(I305&lt;=0,0,MIN(SetUp!$B$50*I305^SetUp!$B$55,I305))</f>
        <v>3.5311369142064322E-3</v>
      </c>
      <c r="M305" s="57">
        <f t="shared" si="93"/>
        <v>0.34491128485407452</v>
      </c>
      <c r="N305" s="57">
        <f>IF(SetUp!$B$62=0,X305,(B305-E305)*(1-(H305/SetUp!$B$66/SetUp!$B$56)))</f>
        <v>0</v>
      </c>
      <c r="O305" s="57">
        <f>K305*SetUp!$B$65</f>
        <v>0</v>
      </c>
      <c r="P305" s="57">
        <f>MIN(SetUp!$B$54*L305^SetUp!$B$51,L305)</f>
        <v>1.9950420967847662E-3</v>
      </c>
      <c r="Q305" s="57">
        <f t="shared" si="94"/>
        <v>8.5863963633869277E-17</v>
      </c>
      <c r="R305" s="57">
        <f>IF((H305+N305-O305)&gt;SetUp!$B$56,T304+H305+N305-O305-SetUp!$B$56,T304)</f>
        <v>0</v>
      </c>
      <c r="S305" s="57">
        <f>R305*SetUp!$B$65</f>
        <v>0</v>
      </c>
      <c r="T305" s="57">
        <f>IF((R305-S305)&lt;SetUp!$B$53,R305-S305,SetUp!$B$53)</f>
        <v>0</v>
      </c>
      <c r="U305" s="57">
        <f t="shared" si="95"/>
        <v>0.34491128485407452</v>
      </c>
      <c r="V305" s="57">
        <f>(L305-P305)/1000*SetUp!$B$13*1000000/SetUp!$B$48</f>
        <v>8.7369514100950202E-2</v>
      </c>
      <c r="W305" s="57">
        <f t="shared" si="106"/>
        <v>9.1072982488782372E-18</v>
      </c>
      <c r="X305" s="57">
        <f>MAX((SetUp!$B$56*(1-($H305/SetUp!$B$56)^2)*TANH(($B305-$D305)/SetUp!$B$56))/(1+$H305/SetUp!$B$56*TANH(($B305-$D305)/SetUp!$B$56)),0)</f>
        <v>0</v>
      </c>
      <c r="AK305" s="65">
        <v>274</v>
      </c>
      <c r="AL305" s="66">
        <f t="shared" si="107"/>
        <v>9.8500000000000004E-2</v>
      </c>
      <c r="AM305" s="66">
        <f t="shared" si="108"/>
        <v>0.14361089430589316</v>
      </c>
      <c r="AN305" s="67">
        <f t="shared" si="109"/>
        <v>0.45797862239485437</v>
      </c>
      <c r="AP305" s="64">
        <v>27058</v>
      </c>
      <c r="AQ305" s="55">
        <v>1</v>
      </c>
      <c r="AR305" s="55">
        <v>29</v>
      </c>
      <c r="AS305" s="66">
        <f t="shared" si="96"/>
        <v>0.82199999999999995</v>
      </c>
      <c r="AT305" s="66">
        <f t="shared" si="97"/>
        <v>12.954901682332935</v>
      </c>
      <c r="AU305" s="55" t="str">
        <f>IF(OR($AP305&lt;SetUp!$B$97,$AP305&gt;SetUp!$B$98),"Não","Sim")</f>
        <v>Sim</v>
      </c>
      <c r="AV305" s="68">
        <f t="shared" si="98"/>
        <v>0.90664215653145097</v>
      </c>
      <c r="AW305" s="68">
        <f t="shared" si="99"/>
        <v>3.5992918306707131</v>
      </c>
      <c r="AX305" s="68">
        <f t="shared" si="100"/>
        <v>-8.5128182459949631E-2</v>
      </c>
      <c r="AY305" s="68">
        <f t="shared" si="101"/>
        <v>1.112434121375699</v>
      </c>
      <c r="AZ305" s="68">
        <f t="shared" si="102"/>
        <v>12.132901682332935</v>
      </c>
      <c r="BA305" s="68">
        <f t="shared" si="103"/>
        <v>2.692649674139262</v>
      </c>
      <c r="BB305" s="68">
        <f t="shared" si="104"/>
        <v>1.1975623038356487</v>
      </c>
    </row>
    <row r="306" spans="1:54" x14ac:dyDescent="0.3">
      <c r="A306" s="64">
        <v>26968</v>
      </c>
      <c r="B306" s="57">
        <v>0</v>
      </c>
      <c r="C306" s="57">
        <v>0</v>
      </c>
      <c r="D306" s="57">
        <v>5.2510000000000003</v>
      </c>
      <c r="E306" s="57">
        <f t="shared" si="89"/>
        <v>0</v>
      </c>
      <c r="F306" s="57">
        <f t="shared" si="90"/>
        <v>5.2510000000000003</v>
      </c>
      <c r="G306" s="57">
        <f t="shared" si="91"/>
        <v>0</v>
      </c>
      <c r="H306" s="57">
        <f>IF(Q305&gt;SetUp!$B$56,SetUp!$B$56,Q305)</f>
        <v>8.5863963633869277E-17</v>
      </c>
      <c r="I306" s="57">
        <f t="shared" si="105"/>
        <v>0.34491128485407452</v>
      </c>
      <c r="J306" s="57">
        <f>MIN(F306,H306,(1-EXP(-SetUp!$B$52*H306/SetUp!$B$56))*F306)</f>
        <v>0</v>
      </c>
      <c r="K306" s="57">
        <f t="shared" si="92"/>
        <v>8.5863963633869277E-17</v>
      </c>
      <c r="L306" s="57">
        <f>IF(I306&lt;=0,0,MIN(SetUp!$B$50*I306^SetUp!$B$55,I306))</f>
        <v>3.4716973471123043E-3</v>
      </c>
      <c r="M306" s="57">
        <f t="shared" si="93"/>
        <v>0.34143958750696224</v>
      </c>
      <c r="N306" s="57">
        <f>IF(SetUp!$B$62=0,X306,(B306-E306)*(1-(H306/SetUp!$B$66/SetUp!$B$56)))</f>
        <v>0</v>
      </c>
      <c r="O306" s="57">
        <f>K306*SetUp!$B$65</f>
        <v>0</v>
      </c>
      <c r="P306" s="57">
        <f>MIN(SetUp!$B$54*L306^SetUp!$B$51,L306)</f>
        <v>1.962026136575343E-3</v>
      </c>
      <c r="Q306" s="57">
        <f t="shared" si="94"/>
        <v>8.5863963633869277E-17</v>
      </c>
      <c r="R306" s="57">
        <f>IF((H306+N306-O306)&gt;SetUp!$B$56,T305+H306+N306-O306-SetUp!$B$56,T305)</f>
        <v>0</v>
      </c>
      <c r="S306" s="57">
        <f>R306*SetUp!$B$65</f>
        <v>0</v>
      </c>
      <c r="T306" s="57">
        <f>IF((R306-S306)&lt;SetUp!$B$53,R306-S306,SetUp!$B$53)</f>
        <v>0</v>
      </c>
      <c r="U306" s="57">
        <f t="shared" si="95"/>
        <v>0.34143958750696224</v>
      </c>
      <c r="V306" s="57">
        <f>(L306-P306)/1000*SetUp!$B$13*1000000/SetUp!$B$48</f>
        <v>8.5866600564540915E-2</v>
      </c>
      <c r="W306" s="57">
        <f t="shared" si="106"/>
        <v>2.5153490401663703E-17</v>
      </c>
      <c r="X306" s="57">
        <f>MAX((SetUp!$B$56*(1-($H306/SetUp!$B$56)^2)*TANH(($B306-$D306)/SetUp!$B$56))/(1+$H306/SetUp!$B$56*TANH(($B306-$D306)/SetUp!$B$56)),0)</f>
        <v>0</v>
      </c>
      <c r="AK306" s="65">
        <v>275</v>
      </c>
      <c r="AL306" s="66">
        <f t="shared" si="107"/>
        <v>0.35699999999999998</v>
      </c>
      <c r="AM306" s="66">
        <f t="shared" si="108"/>
        <v>8.2558317239700793E-2</v>
      </c>
      <c r="AN306" s="67">
        <f t="shared" si="109"/>
        <v>-0.7687442094126028</v>
      </c>
      <c r="AP306" s="64">
        <v>27059</v>
      </c>
      <c r="AQ306" s="55">
        <v>1</v>
      </c>
      <c r="AR306" s="55">
        <v>30</v>
      </c>
      <c r="AS306" s="66">
        <f t="shared" si="96"/>
        <v>8.9350000000000005</v>
      </c>
      <c r="AT306" s="66">
        <f t="shared" si="97"/>
        <v>69.463962427396709</v>
      </c>
      <c r="AU306" s="55" t="str">
        <f>IF(OR($AP306&lt;SetUp!$B$97,$AP306&gt;SetUp!$B$98),"Não","Sim")</f>
        <v>Sim</v>
      </c>
      <c r="AV306" s="68">
        <f t="shared" si="98"/>
        <v>2.9891470355270249</v>
      </c>
      <c r="AW306" s="68">
        <f t="shared" si="99"/>
        <v>8.3345043300364718</v>
      </c>
      <c r="AX306" s="68">
        <f t="shared" si="100"/>
        <v>0.95109455684166311</v>
      </c>
      <c r="AY306" s="68">
        <f t="shared" si="101"/>
        <v>1.8417595531076394</v>
      </c>
      <c r="AZ306" s="68">
        <f t="shared" si="102"/>
        <v>60.528962427396706</v>
      </c>
      <c r="BA306" s="68">
        <f t="shared" si="103"/>
        <v>5.345357294509447</v>
      </c>
      <c r="BB306" s="68">
        <f t="shared" si="104"/>
        <v>0.89066499626597628</v>
      </c>
    </row>
    <row r="307" spans="1:54" x14ac:dyDescent="0.3">
      <c r="A307" s="64">
        <v>26969</v>
      </c>
      <c r="B307" s="57">
        <v>0</v>
      </c>
      <c r="C307" s="57"/>
      <c r="D307" s="57">
        <v>5.415</v>
      </c>
      <c r="E307" s="57">
        <f t="shared" si="89"/>
        <v>0</v>
      </c>
      <c r="F307" s="57">
        <f t="shared" si="90"/>
        <v>5.415</v>
      </c>
      <c r="G307" s="57">
        <f t="shared" si="91"/>
        <v>0</v>
      </c>
      <c r="H307" s="57">
        <f>IF(Q306&gt;SetUp!$B$56,SetUp!$B$56,Q306)</f>
        <v>8.5863963633869277E-17</v>
      </c>
      <c r="I307" s="57">
        <f t="shared" si="105"/>
        <v>0.34143958750696224</v>
      </c>
      <c r="J307" s="57">
        <f>MIN(F307,H307,(1-EXP(-SetUp!$B$52*H307/SetUp!$B$56))*F307)</f>
        <v>0</v>
      </c>
      <c r="K307" s="57">
        <f t="shared" si="92"/>
        <v>8.5863963633869277E-17</v>
      </c>
      <c r="L307" s="57">
        <f>IF(I307&lt;=0,0,MIN(SetUp!$B$50*I307^SetUp!$B$55,I307))</f>
        <v>3.4136524771017935E-3</v>
      </c>
      <c r="M307" s="57">
        <f t="shared" si="93"/>
        <v>0.33802593502986045</v>
      </c>
      <c r="N307" s="57">
        <f>IF(SetUp!$B$62=0,X307,(B307-E307)*(1-(H307/SetUp!$B$66/SetUp!$B$56)))</f>
        <v>0</v>
      </c>
      <c r="O307" s="57">
        <f>K307*SetUp!$B$65</f>
        <v>0</v>
      </c>
      <c r="P307" s="57">
        <f>MIN(SetUp!$B$54*L307^SetUp!$B$51,L307)</f>
        <v>1.9297755857005561E-3</v>
      </c>
      <c r="Q307" s="57">
        <f t="shared" si="94"/>
        <v>8.5863963633869277E-17</v>
      </c>
      <c r="R307" s="57">
        <f>IF((H307+N307-O307)&gt;SetUp!$B$56,T306+H307+N307-O307-SetUp!$B$56,T306)</f>
        <v>0</v>
      </c>
      <c r="S307" s="57">
        <f>R307*SetUp!$B$65</f>
        <v>0</v>
      </c>
      <c r="T307" s="57">
        <f>IF((R307-S307)&lt;SetUp!$B$53,R307-S307,SetUp!$B$53)</f>
        <v>0</v>
      </c>
      <c r="U307" s="57">
        <f t="shared" si="95"/>
        <v>0.33802593502986045</v>
      </c>
      <c r="V307" s="57">
        <f>(L307-P307)/1000*SetUp!$B$13*1000000/SetUp!$B$48</f>
        <v>8.4399479457241203E-2</v>
      </c>
      <c r="W307" s="57">
        <f t="shared" si="106"/>
        <v>0</v>
      </c>
      <c r="X307" s="57">
        <f>MAX((SetUp!$B$56*(1-($H307/SetUp!$B$56)^2)*TANH(($B307-$D307)/SetUp!$B$56))/(1+$H307/SetUp!$B$56*TANH(($B307-$D307)/SetUp!$B$56)),0)</f>
        <v>0</v>
      </c>
      <c r="AK307" s="65">
        <v>276</v>
      </c>
      <c r="AL307" s="66">
        <f t="shared" si="107"/>
        <v>0.58699999999999997</v>
      </c>
      <c r="AM307" s="66">
        <f t="shared" si="108"/>
        <v>8.7663303898302777E-2</v>
      </c>
      <c r="AN307" s="67">
        <f t="shared" si="109"/>
        <v>-0.85065876678312979</v>
      </c>
      <c r="AP307" s="64">
        <v>27060</v>
      </c>
      <c r="AQ307" s="55">
        <v>1</v>
      </c>
      <c r="AR307" s="55">
        <v>31</v>
      </c>
      <c r="AS307" s="66">
        <f t="shared" si="96"/>
        <v>41.133000000000003</v>
      </c>
      <c r="AT307" s="66">
        <f t="shared" si="97"/>
        <v>53.872480157002038</v>
      </c>
      <c r="AU307" s="55" t="str">
        <f>IF(OR($AP307&lt;SetUp!$B$97,$AP307&gt;SetUp!$B$98),"Não","Sim")</f>
        <v>Sim</v>
      </c>
      <c r="AV307" s="68">
        <f t="shared" si="98"/>
        <v>6.4135013837996482</v>
      </c>
      <c r="AW307" s="68">
        <f t="shared" si="99"/>
        <v>7.3397874735582116</v>
      </c>
      <c r="AX307" s="68">
        <f t="shared" si="100"/>
        <v>1.6141903855590709</v>
      </c>
      <c r="AY307" s="68">
        <f t="shared" si="101"/>
        <v>1.7313669698601541</v>
      </c>
      <c r="AZ307" s="68">
        <f t="shared" si="102"/>
        <v>12.739480157002035</v>
      </c>
      <c r="BA307" s="68">
        <f t="shared" si="103"/>
        <v>0.92628608975856341</v>
      </c>
      <c r="BB307" s="68">
        <f t="shared" si="104"/>
        <v>0.11717658430108324</v>
      </c>
    </row>
    <row r="308" spans="1:54" x14ac:dyDescent="0.3">
      <c r="A308" s="64">
        <v>26970</v>
      </c>
      <c r="B308" s="57">
        <v>2E-3</v>
      </c>
      <c r="C308" s="57"/>
      <c r="D308" s="57">
        <v>5.415</v>
      </c>
      <c r="E308" s="57">
        <f t="shared" si="89"/>
        <v>2E-3</v>
      </c>
      <c r="F308" s="57">
        <f t="shared" si="90"/>
        <v>5.4130000000000003</v>
      </c>
      <c r="G308" s="57">
        <f t="shared" si="91"/>
        <v>0</v>
      </c>
      <c r="H308" s="57">
        <f>IF(Q307&gt;SetUp!$B$56,SetUp!$B$56,Q307)</f>
        <v>8.5863963633869277E-17</v>
      </c>
      <c r="I308" s="57">
        <f t="shared" si="105"/>
        <v>0.33802593502986045</v>
      </c>
      <c r="J308" s="57">
        <f>MIN(F308,H308,(1-EXP(-SetUp!$B$52*H308/SetUp!$B$56))*F308)</f>
        <v>0</v>
      </c>
      <c r="K308" s="57">
        <f t="shared" si="92"/>
        <v>8.5863963633869277E-17</v>
      </c>
      <c r="L308" s="57">
        <f>IF(I308&lt;=0,0,MIN(SetUp!$B$50*I308^SetUp!$B$55,I308))</f>
        <v>3.3569604324924273E-3</v>
      </c>
      <c r="M308" s="57">
        <f t="shared" si="93"/>
        <v>0.334668974597368</v>
      </c>
      <c r="N308" s="57">
        <f>IF(SetUp!$B$62=0,X308,(B308-E308)*(1-(H308/SetUp!$B$66/SetUp!$B$56)))</f>
        <v>0</v>
      </c>
      <c r="O308" s="57">
        <f>K308*SetUp!$B$65</f>
        <v>0</v>
      </c>
      <c r="P308" s="57">
        <f>MIN(SetUp!$B$54*L308^SetUp!$B$51,L308)</f>
        <v>1.898267677843987E-3</v>
      </c>
      <c r="Q308" s="57">
        <f t="shared" si="94"/>
        <v>8.5863963633869277E-17</v>
      </c>
      <c r="R308" s="57">
        <f>IF((H308+N308-O308)&gt;SetUp!$B$56,T307+H308+N308-O308-SetUp!$B$56,T307)</f>
        <v>0</v>
      </c>
      <c r="S308" s="57">
        <f>R308*SetUp!$B$65</f>
        <v>0</v>
      </c>
      <c r="T308" s="57">
        <f>IF((R308-S308)&lt;SetUp!$B$53,R308-S308,SetUp!$B$53)</f>
        <v>0</v>
      </c>
      <c r="U308" s="57">
        <f t="shared" si="95"/>
        <v>0.334668974597368</v>
      </c>
      <c r="V308" s="57">
        <f>(L308-P308)/1000*SetUp!$B$13*1000000/SetUp!$B$48</f>
        <v>8.29670641100968E-2</v>
      </c>
      <c r="W308" s="57">
        <f t="shared" si="106"/>
        <v>-2.3418766925686896E-17</v>
      </c>
      <c r="X308" s="57">
        <f>MAX((SetUp!$B$56*(1-($H308/SetUp!$B$56)^2)*TANH(($B308-$D308)/SetUp!$B$56))/(1+$H308/SetUp!$B$56*TANH(($B308-$D308)/SetUp!$B$56)),0)</f>
        <v>0</v>
      </c>
      <c r="AK308" s="65">
        <v>277</v>
      </c>
      <c r="AL308" s="66">
        <f t="shared" si="107"/>
        <v>0.502</v>
      </c>
      <c r="AM308" s="66">
        <f t="shared" si="108"/>
        <v>0.14694471039431387</v>
      </c>
      <c r="AN308" s="67">
        <f t="shared" si="109"/>
        <v>-0.70728145339778103</v>
      </c>
      <c r="AP308" s="64">
        <v>27061</v>
      </c>
      <c r="AQ308" s="55">
        <v>2</v>
      </c>
      <c r="AR308" s="55">
        <v>32</v>
      </c>
      <c r="AS308" s="66">
        <f t="shared" si="96"/>
        <v>28.510999999999999</v>
      </c>
      <c r="AT308" s="66">
        <f t="shared" si="97"/>
        <v>42.874607853817793</v>
      </c>
      <c r="AU308" s="55" t="str">
        <f>IF(OR($AP308&lt;SetUp!$B$97,$AP308&gt;SetUp!$B$98),"Não","Sim")</f>
        <v>Sim</v>
      </c>
      <c r="AV308" s="68">
        <f t="shared" si="98"/>
        <v>5.3395692710180285</v>
      </c>
      <c r="AW308" s="68">
        <f t="shared" si="99"/>
        <v>6.5478704823643081</v>
      </c>
      <c r="AX308" s="68">
        <f t="shared" si="100"/>
        <v>1.4550124501002546</v>
      </c>
      <c r="AY308" s="68">
        <f t="shared" si="101"/>
        <v>1.6322001608595296</v>
      </c>
      <c r="AZ308" s="68">
        <f t="shared" si="102"/>
        <v>14.363607853817793</v>
      </c>
      <c r="BA308" s="68">
        <f t="shared" si="103"/>
        <v>1.2083012113462797</v>
      </c>
      <c r="BB308" s="68">
        <f t="shared" si="104"/>
        <v>0.17718771075927497</v>
      </c>
    </row>
    <row r="309" spans="1:54" x14ac:dyDescent="0.3">
      <c r="A309" s="64">
        <v>26971</v>
      </c>
      <c r="B309" s="57">
        <v>0</v>
      </c>
      <c r="C309" s="57"/>
      <c r="D309" s="57">
        <v>5.415</v>
      </c>
      <c r="E309" s="57">
        <f t="shared" si="89"/>
        <v>0</v>
      </c>
      <c r="F309" s="57">
        <f t="shared" si="90"/>
        <v>5.415</v>
      </c>
      <c r="G309" s="57">
        <f t="shared" si="91"/>
        <v>0</v>
      </c>
      <c r="H309" s="57">
        <f>IF(Q308&gt;SetUp!$B$56,SetUp!$B$56,Q308)</f>
        <v>8.5863963633869277E-17</v>
      </c>
      <c r="I309" s="57">
        <f t="shared" si="105"/>
        <v>0.334668974597368</v>
      </c>
      <c r="J309" s="57">
        <f>MIN(F309,H309,(1-EXP(-SetUp!$B$52*H309/SetUp!$B$56))*F309)</f>
        <v>0</v>
      </c>
      <c r="K309" s="57">
        <f t="shared" si="92"/>
        <v>8.5863963633869277E-17</v>
      </c>
      <c r="L309" s="57">
        <f>IF(I309&lt;=0,0,MIN(SetUp!$B$50*I309^SetUp!$B$55,I309))</f>
        <v>3.3015808701055403E-3</v>
      </c>
      <c r="M309" s="57">
        <f t="shared" si="93"/>
        <v>0.33136739372726248</v>
      </c>
      <c r="N309" s="57">
        <f>IF(SetUp!$B$62=0,X309,(B309-E309)*(1-(H309/SetUp!$B$66/SetUp!$B$56)))</f>
        <v>0</v>
      </c>
      <c r="O309" s="57">
        <f>K309*SetUp!$B$65</f>
        <v>0</v>
      </c>
      <c r="P309" s="57">
        <f>MIN(SetUp!$B$54*L309^SetUp!$B$51,L309)</f>
        <v>1.8674804715010124E-3</v>
      </c>
      <c r="Q309" s="57">
        <f t="shared" si="94"/>
        <v>8.5863963633869277E-17</v>
      </c>
      <c r="R309" s="57">
        <f>IF((H309+N309-O309)&gt;SetUp!$B$56,T308+H309+N309-O309-SetUp!$B$56,T308)</f>
        <v>0</v>
      </c>
      <c r="S309" s="57">
        <f>R309*SetUp!$B$65</f>
        <v>0</v>
      </c>
      <c r="T309" s="57">
        <f>IF((R309-S309)&lt;SetUp!$B$53,R309-S309,SetUp!$B$53)</f>
        <v>0</v>
      </c>
      <c r="U309" s="57">
        <f t="shared" si="95"/>
        <v>0.33136739372726248</v>
      </c>
      <c r="V309" s="57">
        <f>(L309-P309)/1000*SetUp!$B$13*1000000/SetUp!$B$48</f>
        <v>8.1568307878524676E-2</v>
      </c>
      <c r="W309" s="57">
        <f t="shared" si="106"/>
        <v>2.6454533008646308E-17</v>
      </c>
      <c r="X309" s="57">
        <f>MAX((SetUp!$B$56*(1-($H309/SetUp!$B$56)^2)*TANH(($B309-$D309)/SetUp!$B$56))/(1+$H309/SetUp!$B$56*TANH(($B309-$D309)/SetUp!$B$56)),0)</f>
        <v>0</v>
      </c>
      <c r="AK309" s="65">
        <v>278</v>
      </c>
      <c r="AL309" s="66">
        <f t="shared" si="107"/>
        <v>0.47599999999999998</v>
      </c>
      <c r="AM309" s="66">
        <f t="shared" si="108"/>
        <v>0.14385029193885943</v>
      </c>
      <c r="AN309" s="67">
        <f t="shared" si="109"/>
        <v>-0.69779350433012721</v>
      </c>
      <c r="AP309" s="64">
        <v>27062</v>
      </c>
      <c r="AQ309" s="55">
        <v>2</v>
      </c>
      <c r="AR309" s="55">
        <v>33</v>
      </c>
      <c r="AS309" s="66">
        <f t="shared" si="96"/>
        <v>15.763999999999999</v>
      </c>
      <c r="AT309" s="66">
        <f t="shared" si="97"/>
        <v>34.840033433775218</v>
      </c>
      <c r="AU309" s="55" t="str">
        <f>IF(OR($AP309&lt;SetUp!$B$97,$AP309&gt;SetUp!$B$98),"Não","Sim")</f>
        <v>Sim</v>
      </c>
      <c r="AV309" s="68">
        <f t="shared" si="98"/>
        <v>3.9703904090152142</v>
      </c>
      <c r="AW309" s="68">
        <f t="shared" si="99"/>
        <v>5.9025446574994431</v>
      </c>
      <c r="AX309" s="68">
        <f t="shared" si="100"/>
        <v>1.1976664261935654</v>
      </c>
      <c r="AY309" s="68">
        <f t="shared" si="101"/>
        <v>1.5420785631007554</v>
      </c>
      <c r="AZ309" s="68">
        <f t="shared" si="102"/>
        <v>19.076033433775219</v>
      </c>
      <c r="BA309" s="68">
        <f t="shared" si="103"/>
        <v>1.9321542484842289</v>
      </c>
      <c r="BB309" s="68">
        <f t="shared" si="104"/>
        <v>0.34441213690718997</v>
      </c>
    </row>
    <row r="310" spans="1:54" x14ac:dyDescent="0.3">
      <c r="A310" s="64">
        <v>26972</v>
      </c>
      <c r="B310" s="57">
        <v>0</v>
      </c>
      <c r="C310" s="57"/>
      <c r="D310" s="57">
        <v>5.415</v>
      </c>
      <c r="E310" s="57">
        <f t="shared" si="89"/>
        <v>0</v>
      </c>
      <c r="F310" s="57">
        <f t="shared" si="90"/>
        <v>5.415</v>
      </c>
      <c r="G310" s="57">
        <f t="shared" si="91"/>
        <v>0</v>
      </c>
      <c r="H310" s="57">
        <f>IF(Q309&gt;SetUp!$B$56,SetUp!$B$56,Q309)</f>
        <v>8.5863963633869277E-17</v>
      </c>
      <c r="I310" s="57">
        <f t="shared" si="105"/>
        <v>0.33136739372726248</v>
      </c>
      <c r="J310" s="57">
        <f>MIN(F310,H310,(1-EXP(-SetUp!$B$52*H310/SetUp!$B$56))*F310)</f>
        <v>0</v>
      </c>
      <c r="K310" s="57">
        <f t="shared" si="92"/>
        <v>8.5863963633869277E-17</v>
      </c>
      <c r="L310" s="57">
        <f>IF(I310&lt;=0,0,MIN(SetUp!$B$50*I310^SetUp!$B$55,I310))</f>
        <v>3.2474749096775292E-3</v>
      </c>
      <c r="M310" s="57">
        <f t="shared" si="93"/>
        <v>0.32811991881758495</v>
      </c>
      <c r="N310" s="57">
        <f>IF(SetUp!$B$62=0,X310,(B310-E310)*(1-(H310/SetUp!$B$66/SetUp!$B$56)))</f>
        <v>0</v>
      </c>
      <c r="O310" s="57">
        <f>K310*SetUp!$B$65</f>
        <v>0</v>
      </c>
      <c r="P310" s="57">
        <f>MIN(SetUp!$B$54*L310^SetUp!$B$51,L310)</f>
        <v>1.8373928148100363E-3</v>
      </c>
      <c r="Q310" s="57">
        <f t="shared" si="94"/>
        <v>8.5863963633869277E-17</v>
      </c>
      <c r="R310" s="57">
        <f>IF((H310+N310-O310)&gt;SetUp!$B$56,T309+H310+N310-O310-SetUp!$B$56,T309)</f>
        <v>0</v>
      </c>
      <c r="S310" s="57">
        <f>R310*SetUp!$B$65</f>
        <v>0</v>
      </c>
      <c r="T310" s="57">
        <f>IF((R310-S310)&lt;SetUp!$B$53,R310-S310,SetUp!$B$53)</f>
        <v>0</v>
      </c>
      <c r="U310" s="57">
        <f t="shared" si="95"/>
        <v>0.32811991881758495</v>
      </c>
      <c r="V310" s="57">
        <f>(L310-P310)/1000*SetUp!$B$13*1000000/SetUp!$B$48</f>
        <v>8.0202202412095178E-2</v>
      </c>
      <c r="W310" s="57">
        <f t="shared" si="106"/>
        <v>0</v>
      </c>
      <c r="X310" s="57">
        <f>MAX((SetUp!$B$56*(1-($H310/SetUp!$B$56)^2)*TANH(($B310-$D310)/SetUp!$B$56))/(1+$H310/SetUp!$B$56*TANH(($B310-$D310)/SetUp!$B$56)),0)</f>
        <v>0</v>
      </c>
      <c r="AK310" s="65">
        <v>279</v>
      </c>
      <c r="AL310" s="66">
        <f t="shared" si="107"/>
        <v>0.42599999999999999</v>
      </c>
      <c r="AM310" s="66">
        <f t="shared" si="108"/>
        <v>0.14084601386583495</v>
      </c>
      <c r="AN310" s="67">
        <f t="shared" si="109"/>
        <v>-0.66937555430555173</v>
      </c>
      <c r="AP310" s="64">
        <v>27063</v>
      </c>
      <c r="AQ310" s="55">
        <v>2</v>
      </c>
      <c r="AR310" s="55">
        <v>34</v>
      </c>
      <c r="AS310" s="66">
        <f t="shared" si="96"/>
        <v>10.929</v>
      </c>
      <c r="AT310" s="66">
        <f t="shared" si="97"/>
        <v>28.801658450735371</v>
      </c>
      <c r="AU310" s="55" t="str">
        <f>IF(OR($AP310&lt;SetUp!$B$97,$AP310&gt;SetUp!$B$98),"Não","Sim")</f>
        <v>Sim</v>
      </c>
      <c r="AV310" s="68">
        <f t="shared" si="98"/>
        <v>3.3059038098529121</v>
      </c>
      <c r="AW310" s="68">
        <f t="shared" si="99"/>
        <v>5.3667176607993241</v>
      </c>
      <c r="AX310" s="68">
        <f t="shared" si="100"/>
        <v>1.0385804259615783</v>
      </c>
      <c r="AY310" s="68">
        <f t="shared" si="101"/>
        <v>1.4594174959281778</v>
      </c>
      <c r="AZ310" s="68">
        <f t="shared" si="102"/>
        <v>17.872658450735372</v>
      </c>
      <c r="BA310" s="68">
        <f t="shared" si="103"/>
        <v>2.060813850946412</v>
      </c>
      <c r="BB310" s="68">
        <f t="shared" si="104"/>
        <v>0.42083706996659953</v>
      </c>
    </row>
    <row r="311" spans="1:54" x14ac:dyDescent="0.3">
      <c r="A311" s="64">
        <v>26973</v>
      </c>
      <c r="B311" s="57">
        <v>0</v>
      </c>
      <c r="C311" s="57"/>
      <c r="D311" s="57">
        <v>5.415</v>
      </c>
      <c r="E311" s="57">
        <f t="shared" si="89"/>
        <v>0</v>
      </c>
      <c r="F311" s="57">
        <f t="shared" si="90"/>
        <v>5.415</v>
      </c>
      <c r="G311" s="57">
        <f t="shared" si="91"/>
        <v>0</v>
      </c>
      <c r="H311" s="57">
        <f>IF(Q310&gt;SetUp!$B$56,SetUp!$B$56,Q310)</f>
        <v>8.5863963633869277E-17</v>
      </c>
      <c r="I311" s="57">
        <f t="shared" si="105"/>
        <v>0.32811991881758495</v>
      </c>
      <c r="J311" s="57">
        <f>MIN(F311,H311,(1-EXP(-SetUp!$B$52*H311/SetUp!$B$56))*F311)</f>
        <v>0</v>
      </c>
      <c r="K311" s="57">
        <f t="shared" si="92"/>
        <v>8.5863963633869277E-17</v>
      </c>
      <c r="L311" s="57">
        <f>IF(I311&lt;=0,0,MIN(SetUp!$B$50*I311^SetUp!$B$55,I311))</f>
        <v>3.1946050715006701E-3</v>
      </c>
      <c r="M311" s="57">
        <f t="shared" si="93"/>
        <v>0.3249253137460843</v>
      </c>
      <c r="N311" s="57">
        <f>IF(SetUp!$B$62=0,X311,(B311-E311)*(1-(H311/SetUp!$B$66/SetUp!$B$56)))</f>
        <v>0</v>
      </c>
      <c r="O311" s="57">
        <f>K311*SetUp!$B$65</f>
        <v>0</v>
      </c>
      <c r="P311" s="57">
        <f>MIN(SetUp!$B$54*L311^SetUp!$B$51,L311)</f>
        <v>1.8079843121059506E-3</v>
      </c>
      <c r="Q311" s="57">
        <f t="shared" si="94"/>
        <v>8.5863963633869277E-17</v>
      </c>
      <c r="R311" s="57">
        <f>IF((H311+N311-O311)&gt;SetUp!$B$56,T310+H311+N311-O311-SetUp!$B$56,T310)</f>
        <v>0</v>
      </c>
      <c r="S311" s="57">
        <f>R311*SetUp!$B$65</f>
        <v>0</v>
      </c>
      <c r="T311" s="57">
        <f>IF((R311-S311)&lt;SetUp!$B$53,R311-S311,SetUp!$B$53)</f>
        <v>0</v>
      </c>
      <c r="U311" s="57">
        <f t="shared" si="95"/>
        <v>0.3249253137460843</v>
      </c>
      <c r="V311" s="57">
        <f>(L311-P311)/1000*SetUp!$B$13*1000000/SetUp!$B$48</f>
        <v>7.886777601004781E-2</v>
      </c>
      <c r="W311" s="57">
        <f t="shared" si="106"/>
        <v>1.4311468676808659E-17</v>
      </c>
      <c r="X311" s="57">
        <f>MAX((SetUp!$B$56*(1-($H311/SetUp!$B$56)^2)*TANH(($B311-$D311)/SetUp!$B$56))/(1+$H311/SetUp!$B$56*TANH(($B311-$D311)/SetUp!$B$56)),0)</f>
        <v>0</v>
      </c>
      <c r="AK311" s="65">
        <v>280</v>
      </c>
      <c r="AL311" s="66">
        <f t="shared" si="107"/>
        <v>0.42599999999999999</v>
      </c>
      <c r="AM311" s="66">
        <f t="shared" si="108"/>
        <v>0.13792853217642012</v>
      </c>
      <c r="AN311" s="67">
        <f t="shared" si="109"/>
        <v>-0.67622410287225321</v>
      </c>
      <c r="AP311" s="64">
        <v>27064</v>
      </c>
      <c r="AQ311" s="55">
        <v>2</v>
      </c>
      <c r="AR311" s="55">
        <v>35</v>
      </c>
      <c r="AS311" s="66">
        <f t="shared" si="96"/>
        <v>5.9859999999999998</v>
      </c>
      <c r="AT311" s="66">
        <f t="shared" si="97"/>
        <v>34.684405877977412</v>
      </c>
      <c r="AU311" s="55" t="str">
        <f>IF(OR($AP311&lt;SetUp!$B$97,$AP311&gt;SetUp!$B$98),"Não","Sim")</f>
        <v>Sim</v>
      </c>
      <c r="AV311" s="68">
        <f t="shared" si="98"/>
        <v>2.4466303357883881</v>
      </c>
      <c r="AW311" s="68">
        <f t="shared" si="99"/>
        <v>5.8893468125062398</v>
      </c>
      <c r="AX311" s="68">
        <f t="shared" si="100"/>
        <v>0.7771367125041726</v>
      </c>
      <c r="AY311" s="68">
        <f t="shared" si="101"/>
        <v>1.5401342597083816</v>
      </c>
      <c r="AZ311" s="68">
        <f t="shared" si="102"/>
        <v>28.698405877977411</v>
      </c>
      <c r="BA311" s="68">
        <f t="shared" si="103"/>
        <v>3.4427164767178517</v>
      </c>
      <c r="BB311" s="68">
        <f t="shared" si="104"/>
        <v>0.76299754720420898</v>
      </c>
    </row>
    <row r="312" spans="1:54" x14ac:dyDescent="0.3">
      <c r="A312" s="64">
        <v>26974</v>
      </c>
      <c r="B312" s="57">
        <v>0</v>
      </c>
      <c r="C312" s="57"/>
      <c r="D312" s="57">
        <v>5.415</v>
      </c>
      <c r="E312" s="57">
        <f t="shared" si="89"/>
        <v>0</v>
      </c>
      <c r="F312" s="57">
        <f t="shared" si="90"/>
        <v>5.415</v>
      </c>
      <c r="G312" s="57">
        <f t="shared" si="91"/>
        <v>0</v>
      </c>
      <c r="H312" s="57">
        <f>IF(Q311&gt;SetUp!$B$56,SetUp!$B$56,Q311)</f>
        <v>8.5863963633869277E-17</v>
      </c>
      <c r="I312" s="57">
        <f t="shared" si="105"/>
        <v>0.3249253137460843</v>
      </c>
      <c r="J312" s="57">
        <f>MIN(F312,H312,(1-EXP(-SetUp!$B$52*H312/SetUp!$B$56))*F312)</f>
        <v>0</v>
      </c>
      <c r="K312" s="57">
        <f t="shared" si="92"/>
        <v>8.5863963633869277E-17</v>
      </c>
      <c r="L312" s="57">
        <f>IF(I312&lt;=0,0,MIN(SetUp!$B$50*I312^SetUp!$B$55,I312))</f>
        <v>3.1429352171142974E-3</v>
      </c>
      <c r="M312" s="57">
        <f t="shared" si="93"/>
        <v>0.32178237852897001</v>
      </c>
      <c r="N312" s="57">
        <f>IF(SetUp!$B$62=0,X312,(B312-E312)*(1-(H312/SetUp!$B$66/SetUp!$B$56)))</f>
        <v>0</v>
      </c>
      <c r="O312" s="57">
        <f>K312*SetUp!$B$65</f>
        <v>0</v>
      </c>
      <c r="P312" s="57">
        <f>MIN(SetUp!$B$54*L312^SetUp!$B$51,L312)</f>
        <v>1.7792352921007577E-3</v>
      </c>
      <c r="Q312" s="57">
        <f t="shared" si="94"/>
        <v>8.5863963633869277E-17</v>
      </c>
      <c r="R312" s="57">
        <f>IF((H312+N312-O312)&gt;SetUp!$B$56,T311+H312+N312-O312-SetUp!$B$56,T311)</f>
        <v>0</v>
      </c>
      <c r="S312" s="57">
        <f>R312*SetUp!$B$65</f>
        <v>0</v>
      </c>
      <c r="T312" s="57">
        <f>IF((R312-S312)&lt;SetUp!$B$53,R312-S312,SetUp!$B$53)</f>
        <v>0</v>
      </c>
      <c r="U312" s="57">
        <f t="shared" si="95"/>
        <v>0.32178237852897001</v>
      </c>
      <c r="V312" s="57">
        <f>(L312-P312)/1000*SetUp!$B$13*1000000/SetUp!$B$48</f>
        <v>7.7564092057755482E-2</v>
      </c>
      <c r="W312" s="57">
        <f t="shared" si="106"/>
        <v>1.3010426069826053E-17</v>
      </c>
      <c r="X312" s="57">
        <f>MAX((SetUp!$B$56*(1-($H312/SetUp!$B$56)^2)*TANH(($B312-$D312)/SetUp!$B$56))/(1+$H312/SetUp!$B$56*TANH(($B312-$D312)/SetUp!$B$56)),0)</f>
        <v>0</v>
      </c>
      <c r="AK312" s="65">
        <v>281</v>
      </c>
      <c r="AL312" s="66">
        <f t="shared" si="107"/>
        <v>0.40200000000000002</v>
      </c>
      <c r="AM312" s="66">
        <f t="shared" si="108"/>
        <v>0.13509465320410105</v>
      </c>
      <c r="AN312" s="67">
        <f t="shared" si="109"/>
        <v>-0.66394364874601719</v>
      </c>
      <c r="AP312" s="64">
        <v>27065</v>
      </c>
      <c r="AQ312" s="55">
        <v>2</v>
      </c>
      <c r="AR312" s="55">
        <v>36</v>
      </c>
      <c r="AS312" s="66">
        <f t="shared" si="96"/>
        <v>9.3119999999999994</v>
      </c>
      <c r="AT312" s="66">
        <f t="shared" si="97"/>
        <v>77.704271129641242</v>
      </c>
      <c r="AU312" s="55" t="str">
        <f>IF(OR($AP312&lt;SetUp!$B$97,$AP312&gt;SetUp!$B$98),"Não","Sim")</f>
        <v>Sim</v>
      </c>
      <c r="AV312" s="68">
        <f t="shared" si="98"/>
        <v>3.0515569796417039</v>
      </c>
      <c r="AW312" s="68">
        <f t="shared" si="99"/>
        <v>8.8150026165419391</v>
      </c>
      <c r="AX312" s="68">
        <f t="shared" si="100"/>
        <v>0.96904296730581319</v>
      </c>
      <c r="AY312" s="68">
        <f t="shared" si="101"/>
        <v>1.8904448910924758</v>
      </c>
      <c r="AZ312" s="68">
        <f t="shared" si="102"/>
        <v>68.392271129641244</v>
      </c>
      <c r="BA312" s="68">
        <f t="shared" si="103"/>
        <v>5.7634456369002347</v>
      </c>
      <c r="BB312" s="68">
        <f t="shared" si="104"/>
        <v>0.92140192378666264</v>
      </c>
    </row>
    <row r="313" spans="1:54" x14ac:dyDescent="0.3">
      <c r="A313" s="64">
        <v>26975</v>
      </c>
      <c r="B313" s="57">
        <v>0</v>
      </c>
      <c r="C313" s="57"/>
      <c r="D313" s="57">
        <v>5.415</v>
      </c>
      <c r="E313" s="57">
        <f t="shared" si="89"/>
        <v>0</v>
      </c>
      <c r="F313" s="57">
        <f t="shared" si="90"/>
        <v>5.415</v>
      </c>
      <c r="G313" s="57">
        <f t="shared" si="91"/>
        <v>0</v>
      </c>
      <c r="H313" s="57">
        <f>IF(Q312&gt;SetUp!$B$56,SetUp!$B$56,Q312)</f>
        <v>8.5863963633869277E-17</v>
      </c>
      <c r="I313" s="57">
        <f t="shared" si="105"/>
        <v>0.32178237852897001</v>
      </c>
      <c r="J313" s="57">
        <f>MIN(F313,H313,(1-EXP(-SetUp!$B$52*H313/SetUp!$B$56))*F313)</f>
        <v>0</v>
      </c>
      <c r="K313" s="57">
        <f t="shared" si="92"/>
        <v>8.5863963633869277E-17</v>
      </c>
      <c r="L313" s="57">
        <f>IF(I313&lt;=0,0,MIN(SetUp!$B$50*I313^SetUp!$B$55,I313))</f>
        <v>3.092430492878176E-3</v>
      </c>
      <c r="M313" s="57">
        <f t="shared" si="93"/>
        <v>0.31868994803609185</v>
      </c>
      <c r="N313" s="57">
        <f>IF(SetUp!$B$62=0,X313,(B313-E313)*(1-(H313/SetUp!$B$66/SetUp!$B$56)))</f>
        <v>0</v>
      </c>
      <c r="O313" s="57">
        <f>K313*SetUp!$B$65</f>
        <v>0</v>
      </c>
      <c r="P313" s="57">
        <f>MIN(SetUp!$B$54*L313^SetUp!$B$51,L313)</f>
        <v>1.751126777602024E-3</v>
      </c>
      <c r="Q313" s="57">
        <f t="shared" si="94"/>
        <v>8.5863963633869277E-17</v>
      </c>
      <c r="R313" s="57">
        <f>IF((H313+N313-O313)&gt;SetUp!$B$56,T312+H313+N313-O313-SetUp!$B$56,T312)</f>
        <v>0</v>
      </c>
      <c r="S313" s="57">
        <f>R313*SetUp!$B$65</f>
        <v>0</v>
      </c>
      <c r="T313" s="57">
        <f>IF((R313-S313)&lt;SetUp!$B$53,R313-S313,SetUp!$B$53)</f>
        <v>0</v>
      </c>
      <c r="U313" s="57">
        <f t="shared" si="95"/>
        <v>0.31868994803609185</v>
      </c>
      <c r="V313" s="57">
        <f>(L313-P313)/1000*SetUp!$B$13*1000000/SetUp!$B$48</f>
        <v>7.6290247539652786E-2</v>
      </c>
      <c r="W313" s="57">
        <f t="shared" si="106"/>
        <v>1.3877787807814457E-17</v>
      </c>
      <c r="X313" s="57">
        <f>MAX((SetUp!$B$56*(1-($H313/SetUp!$B$56)^2)*TANH(($B313-$D313)/SetUp!$B$56))/(1+$H313/SetUp!$B$56*TANH(($B313-$D313)/SetUp!$B$56)),0)</f>
        <v>0</v>
      </c>
      <c r="AK313" s="65">
        <v>282</v>
      </c>
      <c r="AL313" s="66">
        <f t="shared" si="107"/>
        <v>0.379</v>
      </c>
      <c r="AM313" s="66">
        <f t="shared" si="108"/>
        <v>0.13234132569178725</v>
      </c>
      <c r="AN313" s="67">
        <f t="shared" si="109"/>
        <v>-0.65081444408499411</v>
      </c>
      <c r="AP313" s="64">
        <v>27066</v>
      </c>
      <c r="AQ313" s="55">
        <v>2</v>
      </c>
      <c r="AR313" s="55">
        <v>37</v>
      </c>
      <c r="AS313" s="66">
        <f t="shared" si="96"/>
        <v>88.097999999999999</v>
      </c>
      <c r="AT313" s="66">
        <f t="shared" si="97"/>
        <v>114.06269554101401</v>
      </c>
      <c r="AU313" s="55" t="str">
        <f>IF(OR($AP313&lt;SetUp!$B$97,$AP313&gt;SetUp!$B$98),"Não","Sim")</f>
        <v>Sim</v>
      </c>
      <c r="AV313" s="68">
        <f t="shared" si="98"/>
        <v>9.3860534837598273</v>
      </c>
      <c r="AW313" s="68">
        <f t="shared" si="99"/>
        <v>10.680013836180832</v>
      </c>
      <c r="AX313" s="68">
        <f t="shared" si="100"/>
        <v>1.9449660491745555</v>
      </c>
      <c r="AY313" s="68">
        <f t="shared" si="101"/>
        <v>2.0571436306609354</v>
      </c>
      <c r="AZ313" s="68">
        <f t="shared" si="102"/>
        <v>25.964695541014009</v>
      </c>
      <c r="BA313" s="68">
        <f t="shared" si="103"/>
        <v>1.2939603524210046</v>
      </c>
      <c r="BB313" s="68">
        <f t="shared" si="104"/>
        <v>0.11217758148637991</v>
      </c>
    </row>
    <row r="314" spans="1:54" x14ac:dyDescent="0.3">
      <c r="A314" s="64">
        <v>26976</v>
      </c>
      <c r="B314" s="57">
        <v>0.25700000000000001</v>
      </c>
      <c r="C314" s="57"/>
      <c r="D314" s="57">
        <v>5.415</v>
      </c>
      <c r="E314" s="57">
        <f t="shared" si="89"/>
        <v>0.25700000000000001</v>
      </c>
      <c r="F314" s="57">
        <f t="shared" si="90"/>
        <v>5.1580000000000004</v>
      </c>
      <c r="G314" s="57">
        <f t="shared" si="91"/>
        <v>0</v>
      </c>
      <c r="H314" s="57">
        <f>IF(Q313&gt;SetUp!$B$56,SetUp!$B$56,Q313)</f>
        <v>8.5863963633869277E-17</v>
      </c>
      <c r="I314" s="57">
        <f t="shared" si="105"/>
        <v>0.31868994803609185</v>
      </c>
      <c r="J314" s="57">
        <f>MIN(F314,H314,(1-EXP(-SetUp!$B$52*H314/SetUp!$B$56))*F314)</f>
        <v>0</v>
      </c>
      <c r="K314" s="57">
        <f t="shared" si="92"/>
        <v>8.5863963633869277E-17</v>
      </c>
      <c r="L314" s="57">
        <f>IF(I314&lt;=0,0,MIN(SetUp!$B$50*I314^SetUp!$B$55,I314))</f>
        <v>3.0430572762701899E-3</v>
      </c>
      <c r="M314" s="57">
        <f t="shared" si="93"/>
        <v>0.31564689075982166</v>
      </c>
      <c r="N314" s="57">
        <f>IF(SetUp!$B$62=0,X314,(B314-E314)*(1-(H314/SetUp!$B$66/SetUp!$B$56)))</f>
        <v>0</v>
      </c>
      <c r="O314" s="57">
        <f>K314*SetUp!$B$65</f>
        <v>0</v>
      </c>
      <c r="P314" s="57">
        <f>MIN(SetUp!$B$54*L314^SetUp!$B$51,L314)</f>
        <v>1.7236404566853903E-3</v>
      </c>
      <c r="Q314" s="57">
        <f t="shared" si="94"/>
        <v>8.5863963633869277E-17</v>
      </c>
      <c r="R314" s="57">
        <f>IF((H314+N314-O314)&gt;SetUp!$B$56,T313+H314+N314-O314-SetUp!$B$56,T313)</f>
        <v>0</v>
      </c>
      <c r="S314" s="57">
        <f>R314*SetUp!$B$65</f>
        <v>0</v>
      </c>
      <c r="T314" s="57">
        <f>IF((R314-S314)&lt;SetUp!$B$53,R314-S314,SetUp!$B$53)</f>
        <v>0</v>
      </c>
      <c r="U314" s="57">
        <f t="shared" si="95"/>
        <v>0.31564689075982166</v>
      </c>
      <c r="V314" s="57">
        <f>(L314-P314)/1000*SetUp!$B$13*1000000/SetUp!$B$48</f>
        <v>7.504537162441384E-2</v>
      </c>
      <c r="W314" s="57">
        <f t="shared" si="106"/>
        <v>0</v>
      </c>
      <c r="X314" s="57">
        <f>MAX((SetUp!$B$56*(1-($H314/SetUp!$B$56)^2)*TANH(($B314-$D314)/SetUp!$B$56))/(1+$H314/SetUp!$B$56*TANH(($B314-$D314)/SetUp!$B$56)),0)</f>
        <v>0</v>
      </c>
      <c r="AK314" s="65">
        <v>283</v>
      </c>
      <c r="AL314" s="66">
        <f t="shared" si="107"/>
        <v>0.379</v>
      </c>
      <c r="AM314" s="66">
        <f t="shared" si="108"/>
        <v>0.12966563334697467</v>
      </c>
      <c r="AN314" s="67">
        <f t="shared" si="109"/>
        <v>-0.6578743183457133</v>
      </c>
      <c r="AP314" s="64">
        <v>27067</v>
      </c>
      <c r="AQ314" s="55">
        <v>2</v>
      </c>
      <c r="AR314" s="55">
        <v>38</v>
      </c>
      <c r="AS314" s="66">
        <f t="shared" si="96"/>
        <v>142.874</v>
      </c>
      <c r="AT314" s="66">
        <f t="shared" si="97"/>
        <v>124.75692901019936</v>
      </c>
      <c r="AU314" s="55" t="str">
        <f>IF(OR($AP314&lt;SetUp!$B$97,$AP314&gt;SetUp!$B$98),"Não","Sim")</f>
        <v>Sim</v>
      </c>
      <c r="AV314" s="68">
        <f t="shared" si="98"/>
        <v>11.952991257421717</v>
      </c>
      <c r="AW314" s="68">
        <f t="shared" si="99"/>
        <v>11.169464132634088</v>
      </c>
      <c r="AX314" s="68">
        <f t="shared" si="100"/>
        <v>2.1549532037112873</v>
      </c>
      <c r="AY314" s="68">
        <f t="shared" si="101"/>
        <v>2.0960646757168835</v>
      </c>
      <c r="AZ314" s="68">
        <f t="shared" si="102"/>
        <v>-18.117070989800638</v>
      </c>
      <c r="BA314" s="68">
        <f t="shared" si="103"/>
        <v>-0.78352712478762854</v>
      </c>
      <c r="BB314" s="68">
        <f t="shared" si="104"/>
        <v>-5.8888527994403805E-2</v>
      </c>
    </row>
    <row r="315" spans="1:54" x14ac:dyDescent="0.3">
      <c r="A315" s="64">
        <v>26977</v>
      </c>
      <c r="B315" s="57">
        <v>0</v>
      </c>
      <c r="C315" s="57"/>
      <c r="D315" s="57">
        <v>5.415</v>
      </c>
      <c r="E315" s="57">
        <f t="shared" si="89"/>
        <v>0</v>
      </c>
      <c r="F315" s="57">
        <f t="shared" si="90"/>
        <v>5.415</v>
      </c>
      <c r="G315" s="57">
        <f t="shared" si="91"/>
        <v>0</v>
      </c>
      <c r="H315" s="57">
        <f>IF(Q314&gt;SetUp!$B$56,SetUp!$B$56,Q314)</f>
        <v>8.5863963633869277E-17</v>
      </c>
      <c r="I315" s="57">
        <f t="shared" si="105"/>
        <v>0.31564689075982166</v>
      </c>
      <c r="J315" s="57">
        <f>MIN(F315,H315,(1-EXP(-SetUp!$B$52*H315/SetUp!$B$56))*F315)</f>
        <v>0</v>
      </c>
      <c r="K315" s="57">
        <f t="shared" si="92"/>
        <v>8.5863963633869277E-17</v>
      </c>
      <c r="L315" s="57">
        <f>IF(I315&lt;=0,0,MIN(SetUp!$B$50*I315^SetUp!$B$55,I315))</f>
        <v>2.9947831247601202E-3</v>
      </c>
      <c r="M315" s="57">
        <f t="shared" si="93"/>
        <v>0.31265210763506152</v>
      </c>
      <c r="N315" s="57">
        <f>IF(SetUp!$B$62=0,X315,(B315-E315)*(1-(H315/SetUp!$B$66/SetUp!$B$56)))</f>
        <v>0</v>
      </c>
      <c r="O315" s="57">
        <f>K315*SetUp!$B$65</f>
        <v>0</v>
      </c>
      <c r="P315" s="57">
        <f>MIN(SetUp!$B$54*L315^SetUp!$B$51,L315)</f>
        <v>1.6967586552423563E-3</v>
      </c>
      <c r="Q315" s="57">
        <f t="shared" si="94"/>
        <v>8.5863963633869277E-17</v>
      </c>
      <c r="R315" s="57">
        <f>IF((H315+N315-O315)&gt;SetUp!$B$56,T314+H315+N315-O315-SetUp!$B$56,T314)</f>
        <v>0</v>
      </c>
      <c r="S315" s="57">
        <f>R315*SetUp!$B$65</f>
        <v>0</v>
      </c>
      <c r="T315" s="57">
        <f>IF((R315-S315)&lt;SetUp!$B$53,R315-S315,SetUp!$B$53)</f>
        <v>0</v>
      </c>
      <c r="U315" s="57">
        <f t="shared" si="95"/>
        <v>0.31265210763506152</v>
      </c>
      <c r="V315" s="57">
        <f>(L315-P315)/1000*SetUp!$B$13*1000000/SetUp!$B$48</f>
        <v>7.3828624318429473E-2</v>
      </c>
      <c r="W315" s="57">
        <f t="shared" si="106"/>
        <v>-2.7321894746634712E-17</v>
      </c>
      <c r="X315" s="57">
        <f>MAX((SetUp!$B$56*(1-($H315/SetUp!$B$56)^2)*TANH(($B315-$D315)/SetUp!$B$56))/(1+$H315/SetUp!$B$56*TANH(($B315-$D315)/SetUp!$B$56)),0)</f>
        <v>0</v>
      </c>
      <c r="AK315" s="65">
        <v>284</v>
      </c>
      <c r="AL315" s="66">
        <f t="shared" si="107"/>
        <v>0.35699999999999998</v>
      </c>
      <c r="AM315" s="66">
        <f t="shared" si="108"/>
        <v>0.12706478784251099</v>
      </c>
      <c r="AN315" s="67">
        <f t="shared" si="109"/>
        <v>-0.6440762245307815</v>
      </c>
      <c r="AP315" s="64">
        <v>27068</v>
      </c>
      <c r="AQ315" s="55">
        <v>2</v>
      </c>
      <c r="AR315" s="55">
        <v>39</v>
      </c>
      <c r="AS315" s="66">
        <f t="shared" si="96"/>
        <v>78.951999999999998</v>
      </c>
      <c r="AT315" s="66">
        <f t="shared" si="97"/>
        <v>95.960176614976945</v>
      </c>
      <c r="AU315" s="55" t="str">
        <f>IF(OR($AP315&lt;SetUp!$B$97,$AP315&gt;SetUp!$B$98),"Não","Sim")</f>
        <v>Sim</v>
      </c>
      <c r="AV315" s="68">
        <f t="shared" si="98"/>
        <v>8.8854937960700866</v>
      </c>
      <c r="AW315" s="68">
        <f t="shared" si="99"/>
        <v>9.7959265317261828</v>
      </c>
      <c r="AX315" s="68">
        <f t="shared" si="100"/>
        <v>1.897363135965114</v>
      </c>
      <c r="AY315" s="68">
        <f t="shared" si="101"/>
        <v>1.982091038616753</v>
      </c>
      <c r="AZ315" s="68">
        <f t="shared" si="102"/>
        <v>17.008176614976946</v>
      </c>
      <c r="BA315" s="68">
        <f t="shared" si="103"/>
        <v>0.91043273565609617</v>
      </c>
      <c r="BB315" s="68">
        <f t="shared" si="104"/>
        <v>8.4727902651638987E-2</v>
      </c>
    </row>
    <row r="316" spans="1:54" x14ac:dyDescent="0.3">
      <c r="A316" s="64">
        <v>26978</v>
      </c>
      <c r="B316" s="57">
        <v>0</v>
      </c>
      <c r="C316" s="57"/>
      <c r="D316" s="57">
        <v>5.415</v>
      </c>
      <c r="E316" s="57">
        <f t="shared" si="89"/>
        <v>0</v>
      </c>
      <c r="F316" s="57">
        <f t="shared" si="90"/>
        <v>5.415</v>
      </c>
      <c r="G316" s="57">
        <f t="shared" si="91"/>
        <v>0</v>
      </c>
      <c r="H316" s="57">
        <f>IF(Q315&gt;SetUp!$B$56,SetUp!$B$56,Q315)</f>
        <v>8.5863963633869277E-17</v>
      </c>
      <c r="I316" s="57">
        <f t="shared" si="105"/>
        <v>0.31265210763506152</v>
      </c>
      <c r="J316" s="57">
        <f>MIN(F316,H316,(1-EXP(-SetUp!$B$52*H316/SetUp!$B$56))*F316)</f>
        <v>0</v>
      </c>
      <c r="K316" s="57">
        <f t="shared" si="92"/>
        <v>8.5863963633869277E-17</v>
      </c>
      <c r="L316" s="57">
        <f>IF(I316&lt;=0,0,MIN(SetUp!$B$50*I316^SetUp!$B$55,I316))</f>
        <v>2.9475767271201964E-3</v>
      </c>
      <c r="M316" s="57">
        <f t="shared" si="93"/>
        <v>0.30970453090794131</v>
      </c>
      <c r="N316" s="57">
        <f>IF(SetUp!$B$62=0,X316,(B316-E316)*(1-(H316/SetUp!$B$66/SetUp!$B$56)))</f>
        <v>0</v>
      </c>
      <c r="O316" s="57">
        <f>K316*SetUp!$B$65</f>
        <v>0</v>
      </c>
      <c r="P316" s="57">
        <f>MIN(SetUp!$B$54*L316^SetUp!$B$51,L316)</f>
        <v>1.6704643108293436E-3</v>
      </c>
      <c r="Q316" s="57">
        <f t="shared" si="94"/>
        <v>8.5863963633869277E-17</v>
      </c>
      <c r="R316" s="57">
        <f>IF((H316+N316-O316)&gt;SetUp!$B$56,T315+H316+N316-O316-SetUp!$B$56,T315)</f>
        <v>0</v>
      </c>
      <c r="S316" s="57">
        <f>R316*SetUp!$B$65</f>
        <v>0</v>
      </c>
      <c r="T316" s="57">
        <f>IF((R316-S316)&lt;SetUp!$B$53,R316-S316,SetUp!$B$53)</f>
        <v>0</v>
      </c>
      <c r="U316" s="57">
        <f t="shared" si="95"/>
        <v>0.30970453090794131</v>
      </c>
      <c r="V316" s="57">
        <f>(L316-P316)/1000*SetUp!$B$13*1000000/SetUp!$B$48</f>
        <v>7.263919518386916E-2</v>
      </c>
      <c r="W316" s="57">
        <f t="shared" si="106"/>
        <v>-8.2399365108898337E-18</v>
      </c>
      <c r="X316" s="57">
        <f>MAX((SetUp!$B$56*(1-($H316/SetUp!$B$56)^2)*TANH(($B316-$D316)/SetUp!$B$56))/(1+$H316/SetUp!$B$56*TANH(($B316-$D316)/SetUp!$B$56)),0)</f>
        <v>0</v>
      </c>
      <c r="AK316" s="65">
        <v>285</v>
      </c>
      <c r="AL316" s="66">
        <f t="shared" si="107"/>
        <v>0.35699999999999998</v>
      </c>
      <c r="AM316" s="66">
        <f t="shared" si="108"/>
        <v>0.12453612223296527</v>
      </c>
      <c r="AN316" s="67">
        <f t="shared" si="109"/>
        <v>-0.65115932147628774</v>
      </c>
      <c r="AP316" s="64">
        <v>27069</v>
      </c>
      <c r="AQ316" s="55">
        <v>2</v>
      </c>
      <c r="AR316" s="55">
        <v>40</v>
      </c>
      <c r="AS316" s="66">
        <f t="shared" si="96"/>
        <v>59.816000000000003</v>
      </c>
      <c r="AT316" s="66">
        <f t="shared" si="97"/>
        <v>71.681409884324097</v>
      </c>
      <c r="AU316" s="55" t="str">
        <f>IF(OR($AP316&lt;SetUp!$B$97,$AP316&gt;SetUp!$B$98),"Não","Sim")</f>
        <v>Sim</v>
      </c>
      <c r="AV316" s="68">
        <f t="shared" si="98"/>
        <v>7.7340804236832188</v>
      </c>
      <c r="AW316" s="68">
        <f t="shared" si="99"/>
        <v>8.4664874584637584</v>
      </c>
      <c r="AX316" s="68">
        <f t="shared" si="100"/>
        <v>1.7768173676386232</v>
      </c>
      <c r="AY316" s="68">
        <f t="shared" si="101"/>
        <v>1.8554065387712619</v>
      </c>
      <c r="AZ316" s="68">
        <f t="shared" si="102"/>
        <v>11.865409884324094</v>
      </c>
      <c r="BA316" s="68">
        <f t="shared" si="103"/>
        <v>0.73240703478053959</v>
      </c>
      <c r="BB316" s="68">
        <f t="shared" si="104"/>
        <v>7.8589171132638747E-2</v>
      </c>
    </row>
    <row r="317" spans="1:54" x14ac:dyDescent="0.3">
      <c r="A317" s="64">
        <v>26979</v>
      </c>
      <c r="B317" s="57">
        <v>0</v>
      </c>
      <c r="C317" s="57"/>
      <c r="D317" s="57">
        <v>5.415</v>
      </c>
      <c r="E317" s="57">
        <f t="shared" si="89"/>
        <v>0</v>
      </c>
      <c r="F317" s="57">
        <f t="shared" si="90"/>
        <v>5.415</v>
      </c>
      <c r="G317" s="57">
        <f t="shared" si="91"/>
        <v>0</v>
      </c>
      <c r="H317" s="57">
        <f>IF(Q316&gt;SetUp!$B$56,SetUp!$B$56,Q316)</f>
        <v>8.5863963633869277E-17</v>
      </c>
      <c r="I317" s="57">
        <f t="shared" si="105"/>
        <v>0.30970453090794131</v>
      </c>
      <c r="J317" s="57">
        <f>MIN(F317,H317,(1-EXP(-SetUp!$B$52*H317/SetUp!$B$56))*F317)</f>
        <v>0</v>
      </c>
      <c r="K317" s="57">
        <f t="shared" si="92"/>
        <v>8.5863963633869277E-17</v>
      </c>
      <c r="L317" s="57">
        <f>IF(I317&lt;=0,0,MIN(SetUp!$B$50*I317^SetUp!$B$55,I317))</f>
        <v>2.9014078570415323E-3</v>
      </c>
      <c r="M317" s="57">
        <f t="shared" si="93"/>
        <v>0.3068031230508998</v>
      </c>
      <c r="N317" s="57">
        <f>IF(SetUp!$B$62=0,X317,(B317-E317)*(1-(H317/SetUp!$B$66/SetUp!$B$56)))</f>
        <v>0</v>
      </c>
      <c r="O317" s="57">
        <f>K317*SetUp!$B$65</f>
        <v>0</v>
      </c>
      <c r="P317" s="57">
        <f>MIN(SetUp!$B$54*L317^SetUp!$B$51,L317)</f>
        <v>1.6447409477484832E-3</v>
      </c>
      <c r="Q317" s="57">
        <f t="shared" si="94"/>
        <v>8.5863963633869277E-17</v>
      </c>
      <c r="R317" s="57">
        <f>IF((H317+N317-O317)&gt;SetUp!$B$56,T316+H317+N317-O317-SetUp!$B$56,T316)</f>
        <v>0</v>
      </c>
      <c r="S317" s="57">
        <f>R317*SetUp!$B$65</f>
        <v>0</v>
      </c>
      <c r="T317" s="57">
        <f>IF((R317-S317)&lt;SetUp!$B$53,R317-S317,SetUp!$B$53)</f>
        <v>0</v>
      </c>
      <c r="U317" s="57">
        <f t="shared" si="95"/>
        <v>0.3068031230508998</v>
      </c>
      <c r="V317" s="57">
        <f>(L317-P317)/1000*SetUp!$B$13*1000000/SetUp!$B$48</f>
        <v>7.1476302117838245E-2</v>
      </c>
      <c r="W317" s="57">
        <f t="shared" si="106"/>
        <v>1.6479873021779667E-17</v>
      </c>
      <c r="X317" s="57">
        <f>MAX((SetUp!$B$56*(1-($H317/SetUp!$B$56)^2)*TANH(($B317-$D317)/SetUp!$B$56))/(1+$H317/SetUp!$B$56*TANH(($B317-$D317)/SetUp!$B$56)),0)</f>
        <v>0</v>
      </c>
      <c r="AK317" s="65">
        <v>286</v>
      </c>
      <c r="AL317" s="66">
        <f t="shared" si="107"/>
        <v>0.33600000000000002</v>
      </c>
      <c r="AM317" s="66">
        <f t="shared" si="108"/>
        <v>0.12207708475884717</v>
      </c>
      <c r="AN317" s="67">
        <f t="shared" si="109"/>
        <v>-0.63667534297962158</v>
      </c>
      <c r="AP317" s="64">
        <v>27070</v>
      </c>
      <c r="AQ317" s="55">
        <v>2</v>
      </c>
      <c r="AR317" s="55">
        <v>41</v>
      </c>
      <c r="AS317" s="66">
        <f t="shared" si="96"/>
        <v>121.173</v>
      </c>
      <c r="AT317" s="66">
        <f t="shared" si="97"/>
        <v>55.40307650359356</v>
      </c>
      <c r="AU317" s="55" t="str">
        <f>IF(OR($AP317&lt;SetUp!$B$97,$AP317&gt;SetUp!$B$98),"Não","Sim")</f>
        <v>Sim</v>
      </c>
      <c r="AV317" s="68">
        <f t="shared" si="98"/>
        <v>11.007860827608605</v>
      </c>
      <c r="AW317" s="68">
        <f t="shared" si="99"/>
        <v>7.4433242911748483</v>
      </c>
      <c r="AX317" s="68">
        <f t="shared" si="100"/>
        <v>2.0834058602814736</v>
      </c>
      <c r="AY317" s="68">
        <f t="shared" si="101"/>
        <v>1.7435338815413692</v>
      </c>
      <c r="AZ317" s="68">
        <f t="shared" si="102"/>
        <v>-65.769923496406449</v>
      </c>
      <c r="BA317" s="68">
        <f t="shared" si="103"/>
        <v>-3.5645365364337565</v>
      </c>
      <c r="BB317" s="68">
        <f t="shared" si="104"/>
        <v>-0.33987197874010433</v>
      </c>
    </row>
    <row r="318" spans="1:54" x14ac:dyDescent="0.3">
      <c r="A318" s="64">
        <v>26980</v>
      </c>
      <c r="B318" s="57">
        <v>0</v>
      </c>
      <c r="C318" s="57"/>
      <c r="D318" s="57">
        <v>5.415</v>
      </c>
      <c r="E318" s="57">
        <f t="shared" si="89"/>
        <v>0</v>
      </c>
      <c r="F318" s="57">
        <f t="shared" si="90"/>
        <v>5.415</v>
      </c>
      <c r="G318" s="57">
        <f t="shared" si="91"/>
        <v>0</v>
      </c>
      <c r="H318" s="57">
        <f>IF(Q317&gt;SetUp!$B$56,SetUp!$B$56,Q317)</f>
        <v>8.5863963633869277E-17</v>
      </c>
      <c r="I318" s="57">
        <f t="shared" si="105"/>
        <v>0.3068031230508998</v>
      </c>
      <c r="J318" s="57">
        <f>MIN(F318,H318,(1-EXP(-SetUp!$B$52*H318/SetUp!$B$56))*F318)</f>
        <v>0</v>
      </c>
      <c r="K318" s="57">
        <f t="shared" si="92"/>
        <v>8.5863963633869277E-17</v>
      </c>
      <c r="L318" s="57">
        <f>IF(I318&lt;=0,0,MIN(SetUp!$B$50*I318^SetUp!$B$55,I318))</f>
        <v>2.8562473289333442E-3</v>
      </c>
      <c r="M318" s="57">
        <f t="shared" si="93"/>
        <v>0.30394687572196644</v>
      </c>
      <c r="N318" s="57">
        <f>IF(SetUp!$B$62=0,X318,(B318-E318)*(1-(H318/SetUp!$B$66/SetUp!$B$56)))</f>
        <v>0</v>
      </c>
      <c r="O318" s="57">
        <f>K318*SetUp!$B$65</f>
        <v>0</v>
      </c>
      <c r="P318" s="57">
        <f>MIN(SetUp!$B$54*L318^SetUp!$B$51,L318)</f>
        <v>1.6195726532946544E-3</v>
      </c>
      <c r="Q318" s="57">
        <f t="shared" si="94"/>
        <v>8.5863963633869277E-17</v>
      </c>
      <c r="R318" s="57">
        <f>IF((H318+N318-O318)&gt;SetUp!$B$56,T317+H318+N318-O318-SetUp!$B$56,T317)</f>
        <v>0</v>
      </c>
      <c r="S318" s="57">
        <f>R318*SetUp!$B$65</f>
        <v>0</v>
      </c>
      <c r="T318" s="57">
        <f>IF((R318-S318)&lt;SetUp!$B$53,R318-S318,SetUp!$B$53)</f>
        <v>0</v>
      </c>
      <c r="U318" s="57">
        <f t="shared" si="95"/>
        <v>0.30394687572196644</v>
      </c>
      <c r="V318" s="57">
        <f>(L318-P318)/1000*SetUp!$B$13*1000000/SetUp!$B$48</f>
        <v>7.0339190189353321E-2</v>
      </c>
      <c r="W318" s="57">
        <f t="shared" si="106"/>
        <v>-1.474514954580286E-17</v>
      </c>
      <c r="X318" s="57">
        <f>MAX((SetUp!$B$56*(1-($H318/SetUp!$B$56)^2)*TANH(($B318-$D318)/SetUp!$B$56))/(1+$H318/SetUp!$B$56*TANH(($B318-$D318)/SetUp!$B$56)),0)</f>
        <v>0</v>
      </c>
      <c r="AK318" s="65">
        <v>287</v>
      </c>
      <c r="AL318" s="66">
        <f t="shared" si="107"/>
        <v>0</v>
      </c>
      <c r="AM318" s="66">
        <f t="shared" si="108"/>
        <v>0.11968523301296957</v>
      </c>
      <c r="AN318" s="67" t="str">
        <f t="shared" si="109"/>
        <v/>
      </c>
      <c r="AP318" s="64">
        <v>27071</v>
      </c>
      <c r="AQ318" s="55">
        <v>2</v>
      </c>
      <c r="AR318" s="55">
        <v>42</v>
      </c>
      <c r="AS318" s="66">
        <f t="shared" si="96"/>
        <v>10.929</v>
      </c>
      <c r="AT318" s="66">
        <f t="shared" si="97"/>
        <v>43.97361565574753</v>
      </c>
      <c r="AU318" s="55" t="str">
        <f>IF(OR($AP318&lt;SetUp!$B$97,$AP318&gt;SetUp!$B$98),"Não","Sim")</f>
        <v>Sim</v>
      </c>
      <c r="AV318" s="68">
        <f t="shared" si="98"/>
        <v>3.3059038098529121</v>
      </c>
      <c r="AW318" s="68">
        <f t="shared" si="99"/>
        <v>6.631260487701228</v>
      </c>
      <c r="AX318" s="68">
        <f t="shared" si="100"/>
        <v>1.0385804259615783</v>
      </c>
      <c r="AY318" s="68">
        <f t="shared" si="101"/>
        <v>1.6431921762128809</v>
      </c>
      <c r="AZ318" s="68">
        <f t="shared" si="102"/>
        <v>33.044615655747528</v>
      </c>
      <c r="BA318" s="68">
        <f t="shared" si="103"/>
        <v>3.3253566778483159</v>
      </c>
      <c r="BB318" s="68">
        <f t="shared" si="104"/>
        <v>0.60461175025130265</v>
      </c>
    </row>
    <row r="319" spans="1:54" x14ac:dyDescent="0.3">
      <c r="A319" s="64">
        <v>26981</v>
      </c>
      <c r="B319" s="57">
        <v>0</v>
      </c>
      <c r="C319" s="57"/>
      <c r="D319" s="57">
        <v>5.415</v>
      </c>
      <c r="E319" s="57">
        <f t="shared" si="89"/>
        <v>0</v>
      </c>
      <c r="F319" s="57">
        <f t="shared" si="90"/>
        <v>5.415</v>
      </c>
      <c r="G319" s="57">
        <f t="shared" si="91"/>
        <v>0</v>
      </c>
      <c r="H319" s="57">
        <f>IF(Q318&gt;SetUp!$B$56,SetUp!$B$56,Q318)</f>
        <v>8.5863963633869277E-17</v>
      </c>
      <c r="I319" s="57">
        <f t="shared" si="105"/>
        <v>0.30394687572196644</v>
      </c>
      <c r="J319" s="57">
        <f>MIN(F319,H319,(1-EXP(-SetUp!$B$52*H319/SetUp!$B$56))*F319)</f>
        <v>0</v>
      </c>
      <c r="K319" s="57">
        <f t="shared" si="92"/>
        <v>8.5863963633869277E-17</v>
      </c>
      <c r="L319" s="57">
        <f>IF(I319&lt;=0,0,MIN(SetUp!$B$50*I319^SetUp!$B$55,I319))</f>
        <v>2.8120669557891304E-3</v>
      </c>
      <c r="M319" s="57">
        <f t="shared" si="93"/>
        <v>0.30113480876617732</v>
      </c>
      <c r="N319" s="57">
        <f>IF(SetUp!$B$62=0,X319,(B319-E319)*(1-(H319/SetUp!$B$66/SetUp!$B$56)))</f>
        <v>0</v>
      </c>
      <c r="O319" s="57">
        <f>K319*SetUp!$B$65</f>
        <v>0</v>
      </c>
      <c r="P319" s="57">
        <f>MIN(SetUp!$B$54*L319^SetUp!$B$51,L319)</f>
        <v>1.5949440551072281E-3</v>
      </c>
      <c r="Q319" s="57">
        <f t="shared" si="94"/>
        <v>8.5863963633869277E-17</v>
      </c>
      <c r="R319" s="57">
        <f>IF((H319+N319-O319)&gt;SetUp!$B$56,T318+H319+N319-O319-SetUp!$B$56,T318)</f>
        <v>0</v>
      </c>
      <c r="S319" s="57">
        <f>R319*SetUp!$B$65</f>
        <v>0</v>
      </c>
      <c r="T319" s="57">
        <f>IF((R319-S319)&lt;SetUp!$B$53,R319-S319,SetUp!$B$53)</f>
        <v>0</v>
      </c>
      <c r="U319" s="57">
        <f t="shared" si="95"/>
        <v>0.30113480876617732</v>
      </c>
      <c r="V319" s="57">
        <f>(L319-P319)/1000*SetUp!$B$13*1000000/SetUp!$B$48</f>
        <v>6.9227130531048564E-2</v>
      </c>
      <c r="W319" s="57">
        <f t="shared" si="106"/>
        <v>1.3877787807814457E-17</v>
      </c>
      <c r="X319" s="57">
        <f>MAX((SetUp!$B$56*(1-($H319/SetUp!$B$56)^2)*TANH(($B319-$D319)/SetUp!$B$56))/(1+$H319/SetUp!$B$56*TANH(($B319-$D319)/SetUp!$B$56)),0)</f>
        <v>0</v>
      </c>
      <c r="AK319" s="65">
        <v>288</v>
      </c>
      <c r="AL319" s="66">
        <f t="shared" si="107"/>
        <v>0</v>
      </c>
      <c r="AM319" s="66">
        <f t="shared" si="108"/>
        <v>0.11735822844514597</v>
      </c>
      <c r="AN319" s="67" t="str">
        <f t="shared" si="109"/>
        <v/>
      </c>
      <c r="AP319" s="64">
        <v>27072</v>
      </c>
      <c r="AQ319" s="55">
        <v>2</v>
      </c>
      <c r="AR319" s="55">
        <v>43</v>
      </c>
      <c r="AS319" s="66">
        <f t="shared" si="96"/>
        <v>8.9350000000000005</v>
      </c>
      <c r="AT319" s="66">
        <f t="shared" si="97"/>
        <v>35.654372789574687</v>
      </c>
      <c r="AU319" s="55" t="str">
        <f>IF(OR($AP319&lt;SetUp!$B$97,$AP319&gt;SetUp!$B$98),"Não","Sim")</f>
        <v>Sim</v>
      </c>
      <c r="AV319" s="68">
        <f t="shared" si="98"/>
        <v>2.9891470355270249</v>
      </c>
      <c r="AW319" s="68">
        <f t="shared" si="99"/>
        <v>5.9711282677208235</v>
      </c>
      <c r="AX319" s="68">
        <f t="shared" si="100"/>
        <v>0.95109455684166311</v>
      </c>
      <c r="AY319" s="68">
        <f t="shared" si="101"/>
        <v>1.5521128010019911</v>
      </c>
      <c r="AZ319" s="68">
        <f t="shared" si="102"/>
        <v>26.719372789574685</v>
      </c>
      <c r="BA319" s="68">
        <f t="shared" si="103"/>
        <v>2.9819812321937986</v>
      </c>
      <c r="BB319" s="68">
        <f t="shared" si="104"/>
        <v>0.60101824416032801</v>
      </c>
    </row>
    <row r="320" spans="1:54" x14ac:dyDescent="0.3">
      <c r="A320" s="64">
        <v>26982</v>
      </c>
      <c r="B320" s="57">
        <v>0</v>
      </c>
      <c r="C320" s="57"/>
      <c r="D320" s="57">
        <v>5.415</v>
      </c>
      <c r="E320" s="57">
        <f t="shared" si="89"/>
        <v>0</v>
      </c>
      <c r="F320" s="57">
        <f t="shared" si="90"/>
        <v>5.415</v>
      </c>
      <c r="G320" s="57">
        <f t="shared" si="91"/>
        <v>0</v>
      </c>
      <c r="H320" s="57">
        <f>IF(Q319&gt;SetUp!$B$56,SetUp!$B$56,Q319)</f>
        <v>8.5863963633869277E-17</v>
      </c>
      <c r="I320" s="57">
        <f t="shared" si="105"/>
        <v>0.30113480876617732</v>
      </c>
      <c r="J320" s="57">
        <f>MIN(F320,H320,(1-EXP(-SetUp!$B$52*H320/SetUp!$B$56))*F320)</f>
        <v>0</v>
      </c>
      <c r="K320" s="57">
        <f t="shared" si="92"/>
        <v>8.5863963633869277E-17</v>
      </c>
      <c r="L320" s="57">
        <f>IF(I320&lt;=0,0,MIN(SetUp!$B$50*I320^SetUp!$B$55,I320))</f>
        <v>2.7688395090108928E-3</v>
      </c>
      <c r="M320" s="57">
        <f t="shared" si="93"/>
        <v>0.29836596925716641</v>
      </c>
      <c r="N320" s="57">
        <f>IF(SetUp!$B$62=0,X320,(B320-E320)*(1-(H320/SetUp!$B$66/SetUp!$B$56)))</f>
        <v>0</v>
      </c>
      <c r="O320" s="57">
        <f>K320*SetUp!$B$65</f>
        <v>0</v>
      </c>
      <c r="P320" s="57">
        <f>MIN(SetUp!$B$54*L320^SetUp!$B$51,L320)</f>
        <v>1.570840299568549E-3</v>
      </c>
      <c r="Q320" s="57">
        <f t="shared" si="94"/>
        <v>8.5863963633869277E-17</v>
      </c>
      <c r="R320" s="57">
        <f>IF((H320+N320-O320)&gt;SetUp!$B$56,T319+H320+N320-O320-SetUp!$B$56,T319)</f>
        <v>0</v>
      </c>
      <c r="S320" s="57">
        <f>R320*SetUp!$B$65</f>
        <v>0</v>
      </c>
      <c r="T320" s="57">
        <f>IF((R320-S320)&lt;SetUp!$B$53,R320-S320,SetUp!$B$53)</f>
        <v>0</v>
      </c>
      <c r="U320" s="57">
        <f t="shared" si="95"/>
        <v>0.29836596925716641</v>
      </c>
      <c r="V320" s="57">
        <f>(L320-P320)/1000*SetUp!$B$13*1000000/SetUp!$B$48</f>
        <v>6.8139419282714761E-2</v>
      </c>
      <c r="W320" s="57">
        <f t="shared" si="106"/>
        <v>-1.9081958235744878E-17</v>
      </c>
      <c r="X320" s="57">
        <f>MAX((SetUp!$B$56*(1-($H320/SetUp!$B$56)^2)*TANH(($B320-$D320)/SetUp!$B$56))/(1+$H320/SetUp!$B$56*TANH(($B320-$D320)/SetUp!$B$56)),0)</f>
        <v>0</v>
      </c>
      <c r="AK320" s="65">
        <v>289</v>
      </c>
      <c r="AL320" s="66">
        <f t="shared" si="107"/>
        <v>0</v>
      </c>
      <c r="AM320" s="66">
        <f t="shared" si="108"/>
        <v>0.11509383118314744</v>
      </c>
      <c r="AN320" s="67" t="str">
        <f t="shared" si="109"/>
        <v/>
      </c>
      <c r="AP320" s="64">
        <v>27073</v>
      </c>
      <c r="AQ320" s="55">
        <v>2</v>
      </c>
      <c r="AR320" s="55">
        <v>44</v>
      </c>
      <c r="AS320" s="66">
        <f t="shared" si="96"/>
        <v>5.7050000000000001</v>
      </c>
      <c r="AT320" s="66">
        <f t="shared" si="97"/>
        <v>46.758038199378277</v>
      </c>
      <c r="AU320" s="55" t="str">
        <f>IF(OR($AP320&lt;SetUp!$B$97,$AP320&gt;SetUp!$B$98),"Não","Sim")</f>
        <v>Sim</v>
      </c>
      <c r="AV320" s="68">
        <f t="shared" si="98"/>
        <v>2.3885141824992373</v>
      </c>
      <c r="AW320" s="68">
        <f t="shared" si="99"/>
        <v>6.8379849516782558</v>
      </c>
      <c r="AX320" s="68">
        <f t="shared" si="100"/>
        <v>0.75625564875423346</v>
      </c>
      <c r="AY320" s="68">
        <f t="shared" si="101"/>
        <v>1.669856281423554</v>
      </c>
      <c r="AZ320" s="68">
        <f t="shared" si="102"/>
        <v>41.053038199378278</v>
      </c>
      <c r="BA320" s="68">
        <f t="shared" si="103"/>
        <v>4.449470769179019</v>
      </c>
      <c r="BB320" s="68">
        <f t="shared" si="104"/>
        <v>0.91360063266932057</v>
      </c>
    </row>
    <row r="321" spans="1:54" x14ac:dyDescent="0.3">
      <c r="A321" s="64">
        <v>26983</v>
      </c>
      <c r="B321" s="57">
        <v>0.108</v>
      </c>
      <c r="C321" s="57"/>
      <c r="D321" s="57">
        <v>5.415</v>
      </c>
      <c r="E321" s="57">
        <f t="shared" si="89"/>
        <v>0.108</v>
      </c>
      <c r="F321" s="57">
        <f t="shared" si="90"/>
        <v>5.3070000000000004</v>
      </c>
      <c r="G321" s="57">
        <f t="shared" si="91"/>
        <v>0</v>
      </c>
      <c r="H321" s="57">
        <f>IF(Q320&gt;SetUp!$B$56,SetUp!$B$56,Q320)</f>
        <v>8.5863963633869277E-17</v>
      </c>
      <c r="I321" s="57">
        <f t="shared" si="105"/>
        <v>0.29836596925716641</v>
      </c>
      <c r="J321" s="57">
        <f>MIN(F321,H321,(1-EXP(-SetUp!$B$52*H321/SetUp!$B$56))*F321)</f>
        <v>0</v>
      </c>
      <c r="K321" s="57">
        <f t="shared" si="92"/>
        <v>8.5863963633869277E-17</v>
      </c>
      <c r="L321" s="57">
        <f>IF(I321&lt;=0,0,MIN(SetUp!$B$50*I321^SetUp!$B$55,I321))</f>
        <v>2.7265386800887888E-3</v>
      </c>
      <c r="M321" s="57">
        <f t="shared" si="93"/>
        <v>0.29563943057707764</v>
      </c>
      <c r="N321" s="57">
        <f>IF(SetUp!$B$62=0,X321,(B321-E321)*(1-(H321/SetUp!$B$66/SetUp!$B$56)))</f>
        <v>0</v>
      </c>
      <c r="O321" s="57">
        <f>K321*SetUp!$B$65</f>
        <v>0</v>
      </c>
      <c r="P321" s="57">
        <f>MIN(SetUp!$B$54*L321^SetUp!$B$51,L321)</f>
        <v>1.5472470311945769E-3</v>
      </c>
      <c r="Q321" s="57">
        <f t="shared" si="94"/>
        <v>8.5863963633869277E-17</v>
      </c>
      <c r="R321" s="57">
        <f>IF((H321+N321-O321)&gt;SetUp!$B$56,T320+H321+N321-O321-SetUp!$B$56,T320)</f>
        <v>0</v>
      </c>
      <c r="S321" s="57">
        <f>R321*SetUp!$B$65</f>
        <v>0</v>
      </c>
      <c r="T321" s="57">
        <f>IF((R321-S321)&lt;SetUp!$B$53,R321-S321,SetUp!$B$53)</f>
        <v>0</v>
      </c>
      <c r="U321" s="57">
        <f t="shared" si="95"/>
        <v>0.29563943057707764</v>
      </c>
      <c r="V321" s="57">
        <f>(L321-P321)/1000*SetUp!$B$13*1000000/SetUp!$B$48</f>
        <v>6.7075376583939264E-2</v>
      </c>
      <c r="W321" s="57">
        <f t="shared" si="106"/>
        <v>2.5153490401663703E-17</v>
      </c>
      <c r="X321" s="57">
        <f>MAX((SetUp!$B$56*(1-($H321/SetUp!$B$56)^2)*TANH(($B321-$D321)/SetUp!$B$56))/(1+$H321/SetUp!$B$56*TANH(($B321-$D321)/SetUp!$B$56)),0)</f>
        <v>0</v>
      </c>
      <c r="AK321" s="65">
        <v>290</v>
      </c>
      <c r="AL321" s="66">
        <f t="shared" si="107"/>
        <v>0</v>
      </c>
      <c r="AM321" s="66">
        <f t="shared" si="108"/>
        <v>0.11288989514944146</v>
      </c>
      <c r="AN321" s="67" t="str">
        <f t="shared" si="109"/>
        <v/>
      </c>
      <c r="AP321" s="64">
        <v>27074</v>
      </c>
      <c r="AQ321" s="55">
        <v>2</v>
      </c>
      <c r="AR321" s="55">
        <v>45</v>
      </c>
      <c r="AS321" s="66">
        <f t="shared" si="96"/>
        <v>5.9859999999999998</v>
      </c>
      <c r="AT321" s="66">
        <f t="shared" si="97"/>
        <v>51.531298949676135</v>
      </c>
      <c r="AU321" s="55" t="str">
        <f>IF(OR($AP321&lt;SetUp!$B$97,$AP321&gt;SetUp!$B$98),"Não","Sim")</f>
        <v>Sim</v>
      </c>
      <c r="AV321" s="68">
        <f t="shared" si="98"/>
        <v>2.4466303357883881</v>
      </c>
      <c r="AW321" s="68">
        <f t="shared" si="99"/>
        <v>7.1785304171310811</v>
      </c>
      <c r="AX321" s="68">
        <f t="shared" si="100"/>
        <v>0.7771367125041726</v>
      </c>
      <c r="AY321" s="68">
        <f t="shared" si="101"/>
        <v>1.71207108986194</v>
      </c>
      <c r="AZ321" s="68">
        <f t="shared" si="102"/>
        <v>45.545298949676138</v>
      </c>
      <c r="BA321" s="68">
        <f t="shared" si="103"/>
        <v>4.731900081342693</v>
      </c>
      <c r="BB321" s="68">
        <f t="shared" si="104"/>
        <v>0.93493437735776741</v>
      </c>
    </row>
    <row r="322" spans="1:54" x14ac:dyDescent="0.3">
      <c r="A322" s="64">
        <v>26984</v>
      </c>
      <c r="B322" s="57">
        <v>0</v>
      </c>
      <c r="C322" s="57"/>
      <c r="D322" s="57">
        <v>5.415</v>
      </c>
      <c r="E322" s="57">
        <f t="shared" si="89"/>
        <v>0</v>
      </c>
      <c r="F322" s="57">
        <f t="shared" si="90"/>
        <v>5.415</v>
      </c>
      <c r="G322" s="57">
        <f t="shared" si="91"/>
        <v>0</v>
      </c>
      <c r="H322" s="57">
        <f>IF(Q321&gt;SetUp!$B$56,SetUp!$B$56,Q321)</f>
        <v>8.5863963633869277E-17</v>
      </c>
      <c r="I322" s="57">
        <f t="shared" si="105"/>
        <v>0.29563943057707764</v>
      </c>
      <c r="J322" s="57">
        <f>MIN(F322,H322,(1-EXP(-SetUp!$B$52*H322/SetUp!$B$56))*F322)</f>
        <v>0</v>
      </c>
      <c r="K322" s="57">
        <f t="shared" si="92"/>
        <v>8.5863963633869277E-17</v>
      </c>
      <c r="L322" s="57">
        <f>IF(I322&lt;=0,0,MIN(SetUp!$B$50*I322^SetUp!$B$55,I322))</f>
        <v>2.6851390440396066E-3</v>
      </c>
      <c r="M322" s="57">
        <f t="shared" si="93"/>
        <v>0.29295429153303804</v>
      </c>
      <c r="N322" s="57">
        <f>IF(SetUp!$B$62=0,X322,(B322-E322)*(1-(H322/SetUp!$B$66/SetUp!$B$56)))</f>
        <v>0</v>
      </c>
      <c r="O322" s="57">
        <f>K322*SetUp!$B$65</f>
        <v>0</v>
      </c>
      <c r="P322" s="57">
        <f>MIN(SetUp!$B$54*L322^SetUp!$B$51,L322)</f>
        <v>1.5241503729662923E-3</v>
      </c>
      <c r="Q322" s="57">
        <f t="shared" si="94"/>
        <v>8.5863963633869277E-17</v>
      </c>
      <c r="R322" s="57">
        <f>IF((H322+N322-O322)&gt;SetUp!$B$56,T321+H322+N322-O322-SetUp!$B$56,T321)</f>
        <v>0</v>
      </c>
      <c r="S322" s="57">
        <f>R322*SetUp!$B$65</f>
        <v>0</v>
      </c>
      <c r="T322" s="57">
        <f>IF((R322-S322)&lt;SetUp!$B$53,R322-S322,SetUp!$B$53)</f>
        <v>0</v>
      </c>
      <c r="U322" s="57">
        <f t="shared" si="95"/>
        <v>0.29295429153303804</v>
      </c>
      <c r="V322" s="57">
        <f>(L322-P322)/1000*SetUp!$B$13*1000000/SetUp!$B$48</f>
        <v>6.6034345613275355E-2</v>
      </c>
      <c r="W322" s="57">
        <f t="shared" si="106"/>
        <v>0</v>
      </c>
      <c r="X322" s="57">
        <f>MAX((SetUp!$B$56*(1-($H322/SetUp!$B$56)^2)*TANH(($B322-$D322)/SetUp!$B$56))/(1+$H322/SetUp!$B$56*TANH(($B322-$D322)/SetUp!$B$56)),0)</f>
        <v>0</v>
      </c>
      <c r="AK322" s="65">
        <v>291</v>
      </c>
      <c r="AL322" s="66">
        <f t="shared" si="107"/>
        <v>0</v>
      </c>
      <c r="AM322" s="66">
        <f t="shared" si="108"/>
        <v>0.1107443634547061</v>
      </c>
      <c r="AN322" s="67" t="str">
        <f t="shared" si="109"/>
        <v/>
      </c>
      <c r="AP322" s="64">
        <v>27075</v>
      </c>
      <c r="AQ322" s="55">
        <v>2</v>
      </c>
      <c r="AR322" s="55">
        <v>46</v>
      </c>
      <c r="AS322" s="66">
        <f t="shared" si="96"/>
        <v>7.2</v>
      </c>
      <c r="AT322" s="66">
        <f t="shared" si="97"/>
        <v>41.18485031018907</v>
      </c>
      <c r="AU322" s="55" t="str">
        <f>IF(OR($AP322&lt;SetUp!$B$97,$AP322&gt;SetUp!$B$98),"Não","Sim")</f>
        <v>Sim</v>
      </c>
      <c r="AV322" s="68">
        <f t="shared" si="98"/>
        <v>2.6832815729997477</v>
      </c>
      <c r="AW322" s="68">
        <f t="shared" si="99"/>
        <v>6.4175423886554164</v>
      </c>
      <c r="AX322" s="68">
        <f t="shared" si="100"/>
        <v>0.85733249643126852</v>
      </c>
      <c r="AY322" s="68">
        <f t="shared" si="101"/>
        <v>1.6147374918426598</v>
      </c>
      <c r="AZ322" s="68">
        <f t="shared" si="102"/>
        <v>33.984850310189067</v>
      </c>
      <c r="BA322" s="68">
        <f t="shared" si="103"/>
        <v>3.7342608156556687</v>
      </c>
      <c r="BB322" s="68">
        <f t="shared" si="104"/>
        <v>0.75740499541139128</v>
      </c>
    </row>
    <row r="323" spans="1:54" x14ac:dyDescent="0.3">
      <c r="A323" s="64">
        <v>26985</v>
      </c>
      <c r="B323" s="57">
        <v>0</v>
      </c>
      <c r="C323" s="57"/>
      <c r="D323" s="57">
        <v>5.415</v>
      </c>
      <c r="E323" s="57">
        <f t="shared" ref="E323:E386" si="110">IF(B323&gt;=D323,D323,B323)</f>
        <v>0</v>
      </c>
      <c r="F323" s="57">
        <f t="shared" ref="F323:F386" si="111">D323-E323</f>
        <v>5.415</v>
      </c>
      <c r="G323" s="57">
        <f t="shared" ref="G323:G386" si="112">MAX(B323-D323-N323,0)</f>
        <v>0</v>
      </c>
      <c r="H323" s="57">
        <f>IF(Q322&gt;SetUp!$B$56,SetUp!$B$56,Q322)</f>
        <v>8.5863963633869277E-17</v>
      </c>
      <c r="I323" s="57">
        <f t="shared" si="105"/>
        <v>0.29295429153303804</v>
      </c>
      <c r="J323" s="57">
        <f>MIN(F323,H323,(1-EXP(-SetUp!$B$52*H323/SetUp!$B$56))*F323)</f>
        <v>0</v>
      </c>
      <c r="K323" s="57">
        <f t="shared" ref="K323:K386" si="113">MAX(H323-J323,0)</f>
        <v>8.5863963633869277E-17</v>
      </c>
      <c r="L323" s="57">
        <f>IF(I323&lt;=0,0,MIN(SetUp!$B$50*I323^SetUp!$B$55,I323))</f>
        <v>2.6446160245130806E-3</v>
      </c>
      <c r="M323" s="57">
        <f t="shared" ref="M323:M386" si="114">MAX(I323-L323,0)</f>
        <v>0.29030967550852493</v>
      </c>
      <c r="N323" s="57">
        <f>IF(SetUp!$B$62=0,X323,(B323-E323)*(1-(H323/SetUp!$B$66/SetUp!$B$56)))</f>
        <v>0</v>
      </c>
      <c r="O323" s="57">
        <f>K323*SetUp!$B$65</f>
        <v>0</v>
      </c>
      <c r="P323" s="57">
        <f>MIN(SetUp!$B$54*L323^SetUp!$B$51,L323)</f>
        <v>1.5015369075534045E-3</v>
      </c>
      <c r="Q323" s="57">
        <f t="shared" ref="Q323:Q386" si="115">IF((K323+N323-O323)&lt;0,0,K323+N323-O323)</f>
        <v>8.5863963633869277E-17</v>
      </c>
      <c r="R323" s="57">
        <f>IF((H323+N323-O323)&gt;SetUp!$B$56,T322+H323+N323-O323-SetUp!$B$56,T322)</f>
        <v>0</v>
      </c>
      <c r="S323" s="57">
        <f>R323*SetUp!$B$65</f>
        <v>0</v>
      </c>
      <c r="T323" s="57">
        <f>IF((R323-S323)&lt;SetUp!$B$53,R323-S323,SetUp!$B$53)</f>
        <v>0</v>
      </c>
      <c r="U323" s="57">
        <f t="shared" ref="U323:U386" si="116">M323+R323-T323</f>
        <v>0.29030967550852493</v>
      </c>
      <c r="V323" s="57">
        <f>(L323-P323)/1000*SetUp!$B$13*1000000/SetUp!$B$48</f>
        <v>6.501569167152213E-2</v>
      </c>
      <c r="W323" s="57">
        <f t="shared" si="106"/>
        <v>-2.1684043449710089E-17</v>
      </c>
      <c r="X323" s="57">
        <f>MAX((SetUp!$B$56*(1-($H323/SetUp!$B$56)^2)*TANH(($B323-$D323)/SetUp!$B$56))/(1+$H323/SetUp!$B$56*TANH(($B323-$D323)/SetUp!$B$56)),0)</f>
        <v>0</v>
      </c>
      <c r="AK323" s="65">
        <v>292</v>
      </c>
      <c r="AL323" s="66">
        <f t="shared" si="107"/>
        <v>0</v>
      </c>
      <c r="AM323" s="66">
        <f t="shared" si="108"/>
        <v>0.10865526405047315</v>
      </c>
      <c r="AN323" s="67" t="str">
        <f t="shared" si="109"/>
        <v/>
      </c>
      <c r="AP323" s="64">
        <v>27076</v>
      </c>
      <c r="AQ323" s="55">
        <v>2</v>
      </c>
      <c r="AR323" s="55">
        <v>47</v>
      </c>
      <c r="AS323" s="66">
        <f t="shared" ref="AS323:AS386" si="117">VLOOKUP($AP323,$A:$C,3,FALSE)</f>
        <v>25.404</v>
      </c>
      <c r="AT323" s="66">
        <f t="shared" ref="AT323:AT386" si="118">VLOOKUP($AP323,$A:$V,22,FALSE)</f>
        <v>33.582692526289549</v>
      </c>
      <c r="AU323" s="55" t="str">
        <f>IF(OR($AP323&lt;SetUp!$B$97,$AP323&gt;SetUp!$B$98),"Não","Sim")</f>
        <v>Sim</v>
      </c>
      <c r="AV323" s="68">
        <f t="shared" ref="AV323:AV386" si="119">IFERROR(SQRT(AS323),0)</f>
        <v>5.0402380896144185</v>
      </c>
      <c r="AW323" s="68">
        <f t="shared" ref="AW323:AW386" si="120">IFERROR(SQRT(AT323),0)</f>
        <v>5.7950575947344607</v>
      </c>
      <c r="AX323" s="68">
        <f t="shared" ref="AX323:AX386" si="121">IFERROR(LOG(AS323),0)</f>
        <v>1.4049021040670369</v>
      </c>
      <c r="AY323" s="68">
        <f t="shared" ref="AY323:AY386" si="122">IFERROR(LOG(AT323),0)</f>
        <v>1.5261155131966635</v>
      </c>
      <c r="AZ323" s="68">
        <f t="shared" ref="AZ323:AZ386" si="123">AT323-AS323</f>
        <v>8.1786925262895487</v>
      </c>
      <c r="BA323" s="68">
        <f t="shared" ref="BA323:BA386" si="124">AW323-AV323</f>
        <v>0.75481950512004214</v>
      </c>
      <c r="BB323" s="68">
        <f t="shared" ref="BB323:BB386" si="125">AY323-AX323</f>
        <v>0.12121340912962664</v>
      </c>
    </row>
    <row r="324" spans="1:54" x14ac:dyDescent="0.3">
      <c r="A324" s="64">
        <v>26986</v>
      </c>
      <c r="B324" s="57">
        <v>0</v>
      </c>
      <c r="C324" s="57"/>
      <c r="D324" s="57">
        <v>5.415</v>
      </c>
      <c r="E324" s="57">
        <f t="shared" si="110"/>
        <v>0</v>
      </c>
      <c r="F324" s="57">
        <f t="shared" si="111"/>
        <v>5.415</v>
      </c>
      <c r="G324" s="57">
        <f t="shared" si="112"/>
        <v>0</v>
      </c>
      <c r="H324" s="57">
        <f>IF(Q323&gt;SetUp!$B$56,SetUp!$B$56,Q323)</f>
        <v>8.5863963633869277E-17</v>
      </c>
      <c r="I324" s="57">
        <f t="shared" ref="I324:I387" si="126">U323+G324+O324</f>
        <v>0.29030967550852493</v>
      </c>
      <c r="J324" s="57">
        <f>MIN(F324,H324,(1-EXP(-SetUp!$B$52*H324/SetUp!$B$56))*F324)</f>
        <v>0</v>
      </c>
      <c r="K324" s="57">
        <f t="shared" si="113"/>
        <v>8.5863963633869277E-17</v>
      </c>
      <c r="L324" s="57">
        <f>IF(I324&lt;=0,0,MIN(SetUp!$B$50*I324^SetUp!$B$55,I324))</f>
        <v>2.6049458604802387E-3</v>
      </c>
      <c r="M324" s="57">
        <f t="shared" si="114"/>
        <v>0.28770472964804472</v>
      </c>
      <c r="N324" s="57">
        <f>IF(SetUp!$B$62=0,X324,(B324-E324)*(1-(H324/SetUp!$B$66/SetUp!$B$56)))</f>
        <v>0</v>
      </c>
      <c r="O324" s="57">
        <f>K324*SetUp!$B$65</f>
        <v>0</v>
      </c>
      <c r="P324" s="57">
        <f>MIN(SetUp!$B$54*L324^SetUp!$B$51,L324)</f>
        <v>1.4793936593846988E-3</v>
      </c>
      <c r="Q324" s="57">
        <f t="shared" si="115"/>
        <v>8.5863963633869277E-17</v>
      </c>
      <c r="R324" s="57">
        <f>IF((H324+N324-O324)&gt;SetUp!$B$56,T323+H324+N324-O324-SetUp!$B$56,T323)</f>
        <v>0</v>
      </c>
      <c r="S324" s="57">
        <f>R324*SetUp!$B$65</f>
        <v>0</v>
      </c>
      <c r="T324" s="57">
        <f>IF((R324-S324)&lt;SetUp!$B$53,R324-S324,SetUp!$B$53)</f>
        <v>0</v>
      </c>
      <c r="U324" s="57">
        <f t="shared" si="116"/>
        <v>0.28770472964804472</v>
      </c>
      <c r="V324" s="57">
        <f>(L324-P324)/1000*SetUp!$B$13*1000000/SetUp!$B$48</f>
        <v>6.4018801306832199E-2</v>
      </c>
      <c r="W324" s="57">
        <f t="shared" ref="W324:W387" si="127">Q324+U324+T324-H324-U323-T323-B324+E324+J324+L324</f>
        <v>2.6454533008646308E-17</v>
      </c>
      <c r="X324" s="57">
        <f>MAX((SetUp!$B$56*(1-($H324/SetUp!$B$56)^2)*TANH(($B324-$D324)/SetUp!$B$56))/(1+$H324/SetUp!$B$56*TANH(($B324-$D324)/SetUp!$B$56)),0)</f>
        <v>0</v>
      </c>
      <c r="AK324" s="65">
        <v>293</v>
      </c>
      <c r="AL324" s="66">
        <f t="shared" si="107"/>
        <v>0</v>
      </c>
      <c r="AM324" s="66">
        <f t="shared" si="108"/>
        <v>0.10662070562449245</v>
      </c>
      <c r="AN324" s="67" t="str">
        <f t="shared" si="109"/>
        <v/>
      </c>
      <c r="AP324" s="64">
        <v>27077</v>
      </c>
      <c r="AQ324" s="55">
        <v>2</v>
      </c>
      <c r="AR324" s="55">
        <v>48</v>
      </c>
      <c r="AS324" s="66">
        <f t="shared" si="117"/>
        <v>11.803000000000001</v>
      </c>
      <c r="AT324" s="66">
        <f t="shared" si="118"/>
        <v>27.842369382580472</v>
      </c>
      <c r="AU324" s="55" t="str">
        <f>IF(OR($AP324&lt;SetUp!$B$97,$AP324&gt;SetUp!$B$98),"Não","Sim")</f>
        <v>Sim</v>
      </c>
      <c r="AV324" s="68">
        <f t="shared" si="119"/>
        <v>3.4355494465951151</v>
      </c>
      <c r="AW324" s="68">
        <f t="shared" si="120"/>
        <v>5.2765869065694799</v>
      </c>
      <c r="AX324" s="68">
        <f t="shared" si="121"/>
        <v>1.0719924071241762</v>
      </c>
      <c r="AY324" s="68">
        <f t="shared" si="122"/>
        <v>1.4447061909239651</v>
      </c>
      <c r="AZ324" s="68">
        <f t="shared" si="123"/>
        <v>16.039369382580471</v>
      </c>
      <c r="BA324" s="68">
        <f t="shared" si="124"/>
        <v>1.8410374599743649</v>
      </c>
      <c r="BB324" s="68">
        <f t="shared" si="125"/>
        <v>0.37271378379978892</v>
      </c>
    </row>
    <row r="325" spans="1:54" x14ac:dyDescent="0.3">
      <c r="A325" s="64">
        <v>26987</v>
      </c>
      <c r="B325" s="57">
        <v>0.151</v>
      </c>
      <c r="C325" s="57"/>
      <c r="D325" s="57">
        <v>5.415</v>
      </c>
      <c r="E325" s="57">
        <f t="shared" si="110"/>
        <v>0.151</v>
      </c>
      <c r="F325" s="57">
        <f t="shared" si="111"/>
        <v>5.2640000000000002</v>
      </c>
      <c r="G325" s="57">
        <f t="shared" si="112"/>
        <v>0</v>
      </c>
      <c r="H325" s="57">
        <f>IF(Q324&gt;SetUp!$B$56,SetUp!$B$56,Q324)</f>
        <v>8.5863963633869277E-17</v>
      </c>
      <c r="I325" s="57">
        <f t="shared" si="126"/>
        <v>0.28770472964804472</v>
      </c>
      <c r="J325" s="57">
        <f>MIN(F325,H325,(1-EXP(-SetUp!$B$52*H325/SetUp!$B$56))*F325)</f>
        <v>0</v>
      </c>
      <c r="K325" s="57">
        <f t="shared" si="113"/>
        <v>8.5863963633869277E-17</v>
      </c>
      <c r="L325" s="57">
        <f>IF(I325&lt;=0,0,MIN(SetUp!$B$50*I325^SetUp!$B$55,I325))</f>
        <v>2.5661055744229185E-3</v>
      </c>
      <c r="M325" s="57">
        <f t="shared" si="114"/>
        <v>0.28513862407362178</v>
      </c>
      <c r="N325" s="57">
        <f>IF(SetUp!$B$62=0,X325,(B325-E325)*(1-(H325/SetUp!$B$66/SetUp!$B$56)))</f>
        <v>0</v>
      </c>
      <c r="O325" s="57">
        <f>K325*SetUp!$B$65</f>
        <v>0</v>
      </c>
      <c r="P325" s="57">
        <f>MIN(SetUp!$B$54*L325^SetUp!$B$51,L325)</f>
        <v>1.457708077521941E-3</v>
      </c>
      <c r="Q325" s="57">
        <f t="shared" si="115"/>
        <v>8.5863963633869277E-17</v>
      </c>
      <c r="R325" s="57">
        <f>IF((H325+N325-O325)&gt;SetUp!$B$56,T324+H325+N325-O325-SetUp!$B$56,T324)</f>
        <v>0</v>
      </c>
      <c r="S325" s="57">
        <f>R325*SetUp!$B$65</f>
        <v>0</v>
      </c>
      <c r="T325" s="57">
        <f>IF((R325-S325)&lt;SetUp!$B$53,R325-S325,SetUp!$B$53)</f>
        <v>0</v>
      </c>
      <c r="U325" s="57">
        <f t="shared" si="116"/>
        <v>0.28513862407362178</v>
      </c>
      <c r="V325" s="57">
        <f>(L325-P325)/1000*SetUp!$B$13*1000000/SetUp!$B$48</f>
        <v>6.304308147949747E-2</v>
      </c>
      <c r="W325" s="57">
        <f t="shared" si="127"/>
        <v>-2.0383000842727483E-17</v>
      </c>
      <c r="X325" s="57">
        <f>MAX((SetUp!$B$56*(1-($H325/SetUp!$B$56)^2)*TANH(($B325-$D325)/SetUp!$B$56))/(1+$H325/SetUp!$B$56*TANH(($B325-$D325)/SetUp!$B$56)),0)</f>
        <v>0</v>
      </c>
      <c r="AK325" s="65">
        <v>294</v>
      </c>
      <c r="AL325" s="66">
        <f t="shared" si="107"/>
        <v>0</v>
      </c>
      <c r="AM325" s="66">
        <f t="shared" si="108"/>
        <v>0.10463887372357411</v>
      </c>
      <c r="AN325" s="67" t="str">
        <f t="shared" si="109"/>
        <v/>
      </c>
      <c r="AP325" s="64">
        <v>27078</v>
      </c>
      <c r="AQ325" s="55">
        <v>2</v>
      </c>
      <c r="AR325" s="55">
        <v>49</v>
      </c>
      <c r="AS325" s="66">
        <f t="shared" si="117"/>
        <v>6.2750000000000004</v>
      </c>
      <c r="AT325" s="66">
        <f t="shared" si="118"/>
        <v>24.049172218625358</v>
      </c>
      <c r="AU325" s="55" t="str">
        <f>IF(OR($AP325&lt;SetUp!$B$97,$AP325&gt;SetUp!$B$98),"Não","Sim")</f>
        <v>Sim</v>
      </c>
      <c r="AV325" s="68">
        <f t="shared" si="119"/>
        <v>2.5049950099750697</v>
      </c>
      <c r="AW325" s="68">
        <f t="shared" si="120"/>
        <v>4.9039955361547136</v>
      </c>
      <c r="AX325" s="68">
        <f t="shared" si="121"/>
        <v>0.7976137301530758</v>
      </c>
      <c r="AY325" s="68">
        <f t="shared" si="122"/>
        <v>1.381100132390922</v>
      </c>
      <c r="AZ325" s="68">
        <f t="shared" si="123"/>
        <v>17.77417221862536</v>
      </c>
      <c r="BA325" s="68">
        <f t="shared" si="124"/>
        <v>2.3990005261796439</v>
      </c>
      <c r="BB325" s="68">
        <f t="shared" si="125"/>
        <v>0.5834864022378462</v>
      </c>
    </row>
    <row r="326" spans="1:54" x14ac:dyDescent="0.3">
      <c r="A326" s="64">
        <v>26988</v>
      </c>
      <c r="B326" s="57">
        <v>0</v>
      </c>
      <c r="C326" s="57"/>
      <c r="D326" s="57">
        <v>5.415</v>
      </c>
      <c r="E326" s="57">
        <f t="shared" si="110"/>
        <v>0</v>
      </c>
      <c r="F326" s="57">
        <f t="shared" si="111"/>
        <v>5.415</v>
      </c>
      <c r="G326" s="57">
        <f t="shared" si="112"/>
        <v>0</v>
      </c>
      <c r="H326" s="57">
        <f>IF(Q325&gt;SetUp!$B$56,SetUp!$B$56,Q325)</f>
        <v>8.5863963633869277E-17</v>
      </c>
      <c r="I326" s="57">
        <f t="shared" si="126"/>
        <v>0.28513862407362178</v>
      </c>
      <c r="J326" s="57">
        <f>MIN(F326,H326,(1-EXP(-SetUp!$B$52*H326/SetUp!$B$56))*F326)</f>
        <v>0</v>
      </c>
      <c r="K326" s="57">
        <f t="shared" si="113"/>
        <v>8.5863963633869277E-17</v>
      </c>
      <c r="L326" s="57">
        <f>IF(I326&lt;=0,0,MIN(SetUp!$B$50*I326^SetUp!$B$55,I326))</f>
        <v>2.5280729419481719E-3</v>
      </c>
      <c r="M326" s="57">
        <f t="shared" si="114"/>
        <v>0.2826105511316736</v>
      </c>
      <c r="N326" s="57">
        <f>IF(SetUp!$B$62=0,X326,(B326-E326)*(1-(H326/SetUp!$B$66/SetUp!$B$56)))</f>
        <v>0</v>
      </c>
      <c r="O326" s="57">
        <f>K326*SetUp!$B$65</f>
        <v>0</v>
      </c>
      <c r="P326" s="57">
        <f>MIN(SetUp!$B$54*L326^SetUp!$B$51,L326)</f>
        <v>1.4364680192967166E-3</v>
      </c>
      <c r="Q326" s="57">
        <f t="shared" si="115"/>
        <v>8.5863963633869277E-17</v>
      </c>
      <c r="R326" s="57">
        <f>IF((H326+N326-O326)&gt;SetUp!$B$56,T325+H326+N326-O326-SetUp!$B$56,T325)</f>
        <v>0</v>
      </c>
      <c r="S326" s="57">
        <f>R326*SetUp!$B$65</f>
        <v>0</v>
      </c>
      <c r="T326" s="57">
        <f>IF((R326-S326)&lt;SetUp!$B$53,R326-S326,SetUp!$B$53)</f>
        <v>0</v>
      </c>
      <c r="U326" s="57">
        <f t="shared" si="116"/>
        <v>0.2826105511316736</v>
      </c>
      <c r="V326" s="57">
        <f>(L326-P326)/1000*SetUp!$B$13*1000000/SetUp!$B$48</f>
        <v>6.2087958764385699E-2</v>
      </c>
      <c r="W326" s="57">
        <f t="shared" si="127"/>
        <v>-6.5052130349130266E-18</v>
      </c>
      <c r="X326" s="57">
        <f>MAX((SetUp!$B$56*(1-($H326/SetUp!$B$56)^2)*TANH(($B326-$D326)/SetUp!$B$56))/(1+$H326/SetUp!$B$56*TANH(($B326-$D326)/SetUp!$B$56)),0)</f>
        <v>0</v>
      </c>
      <c r="AK326" s="65">
        <v>295</v>
      </c>
      <c r="AL326" s="66">
        <f t="shared" si="107"/>
        <v>0</v>
      </c>
      <c r="AM326" s="66">
        <f t="shared" si="108"/>
        <v>0.10270802708971818</v>
      </c>
      <c r="AN326" s="67" t="str">
        <f t="shared" si="109"/>
        <v/>
      </c>
      <c r="AP326" s="64">
        <v>27079</v>
      </c>
      <c r="AQ326" s="55">
        <v>2</v>
      </c>
      <c r="AR326" s="55">
        <v>50</v>
      </c>
      <c r="AS326" s="66">
        <f t="shared" si="117"/>
        <v>5.4340000000000002</v>
      </c>
      <c r="AT326" s="66">
        <f t="shared" si="118"/>
        <v>23.529087890242398</v>
      </c>
      <c r="AU326" s="55" t="str">
        <f>IF(OR($AP326&lt;SetUp!$B$97,$AP326&gt;SetUp!$B$98),"Não","Sim")</f>
        <v>Sim</v>
      </c>
      <c r="AV326" s="68">
        <f t="shared" si="119"/>
        <v>2.3310941636922351</v>
      </c>
      <c r="AW326" s="68">
        <f t="shared" si="120"/>
        <v>4.8506791163962184</v>
      </c>
      <c r="AX326" s="68">
        <f t="shared" si="121"/>
        <v>0.73511963408187198</v>
      </c>
      <c r="AY326" s="68">
        <f t="shared" si="122"/>
        <v>1.3716050919906224</v>
      </c>
      <c r="AZ326" s="68">
        <f t="shared" si="123"/>
        <v>18.095087890242397</v>
      </c>
      <c r="BA326" s="68">
        <f t="shared" si="124"/>
        <v>2.5195849527039833</v>
      </c>
      <c r="BB326" s="68">
        <f t="shared" si="125"/>
        <v>0.63648545790875044</v>
      </c>
    </row>
    <row r="327" spans="1:54" x14ac:dyDescent="0.3">
      <c r="A327" s="64">
        <v>26989</v>
      </c>
      <c r="B327" s="57">
        <v>0</v>
      </c>
      <c r="C327" s="57"/>
      <c r="D327" s="57">
        <v>5.415</v>
      </c>
      <c r="E327" s="57">
        <f t="shared" si="110"/>
        <v>0</v>
      </c>
      <c r="F327" s="57">
        <f t="shared" si="111"/>
        <v>5.415</v>
      </c>
      <c r="G327" s="57">
        <f t="shared" si="112"/>
        <v>0</v>
      </c>
      <c r="H327" s="57">
        <f>IF(Q326&gt;SetUp!$B$56,SetUp!$B$56,Q326)</f>
        <v>8.5863963633869277E-17</v>
      </c>
      <c r="I327" s="57">
        <f t="shared" si="126"/>
        <v>0.2826105511316736</v>
      </c>
      <c r="J327" s="57">
        <f>MIN(F327,H327,(1-EXP(-SetUp!$B$52*H327/SetUp!$B$56))*F327)</f>
        <v>0</v>
      </c>
      <c r="K327" s="57">
        <f t="shared" si="113"/>
        <v>8.5863963633869277E-17</v>
      </c>
      <c r="L327" s="57">
        <f>IF(I327&lt;=0,0,MIN(SetUp!$B$50*I327^SetUp!$B$55,I327))</f>
        <v>2.4908264627556184E-3</v>
      </c>
      <c r="M327" s="57">
        <f t="shared" si="114"/>
        <v>0.28011972466891799</v>
      </c>
      <c r="N327" s="57">
        <f>IF(SetUp!$B$62=0,X327,(B327-E327)*(1-(H327/SetUp!$B$66/SetUp!$B$56)))</f>
        <v>0</v>
      </c>
      <c r="O327" s="57">
        <f>K327*SetUp!$B$65</f>
        <v>0</v>
      </c>
      <c r="P327" s="57">
        <f>MIN(SetUp!$B$54*L327^SetUp!$B$51,L327)</f>
        <v>1.4156617346718567E-3</v>
      </c>
      <c r="Q327" s="57">
        <f t="shared" si="115"/>
        <v>8.5863963633869277E-17</v>
      </c>
      <c r="R327" s="57">
        <f>IF((H327+N327-O327)&gt;SetUp!$B$56,T326+H327+N327-O327-SetUp!$B$56,T326)</f>
        <v>0</v>
      </c>
      <c r="S327" s="57">
        <f>R327*SetUp!$B$65</f>
        <v>0</v>
      </c>
      <c r="T327" s="57">
        <f>IF((R327-S327)&lt;SetUp!$B$53,R327-S327,SetUp!$B$53)</f>
        <v>0</v>
      </c>
      <c r="U327" s="57">
        <f t="shared" si="116"/>
        <v>0.28011972466891799</v>
      </c>
      <c r="V327" s="57">
        <f>(L327-P327)/1000*SetUp!$B$13*1000000/SetUp!$B$48</f>
        <v>6.1152878589116687E-2</v>
      </c>
      <c r="W327" s="57">
        <f t="shared" si="127"/>
        <v>5.2041704279304213E-18</v>
      </c>
      <c r="X327" s="57">
        <f>MAX((SetUp!$B$56*(1-($H327/SetUp!$B$56)^2)*TANH(($B327-$D327)/SetUp!$B$56))/(1+$H327/SetUp!$B$56*TANH(($B327-$D327)/SetUp!$B$56)),0)</f>
        <v>0</v>
      </c>
      <c r="AK327" s="65">
        <v>296</v>
      </c>
      <c r="AL327" s="66">
        <f t="shared" si="107"/>
        <v>0</v>
      </c>
      <c r="AM327" s="66">
        <f t="shared" si="108"/>
        <v>0.10082649419632987</v>
      </c>
      <c r="AN327" s="67" t="str">
        <f t="shared" si="109"/>
        <v/>
      </c>
      <c r="AP327" s="64">
        <v>27080</v>
      </c>
      <c r="AQ327" s="55">
        <v>2</v>
      </c>
      <c r="AR327" s="55">
        <v>51</v>
      </c>
      <c r="AS327" s="66">
        <f t="shared" si="117"/>
        <v>3.3660000000000001</v>
      </c>
      <c r="AT327" s="66">
        <f t="shared" si="118"/>
        <v>20.013679934909522</v>
      </c>
      <c r="AU327" s="55" t="str">
        <f>IF(OR($AP327&lt;SetUp!$B$97,$AP327&gt;SetUp!$B$98),"Não","Sim")</f>
        <v>Sim</v>
      </c>
      <c r="AV327" s="68">
        <f t="shared" si="119"/>
        <v>1.8346661821704786</v>
      </c>
      <c r="AW327" s="68">
        <f t="shared" si="120"/>
        <v>4.4736651567712933</v>
      </c>
      <c r="AX327" s="68">
        <f t="shared" si="121"/>
        <v>0.52711411163980504</v>
      </c>
      <c r="AY327" s="68">
        <f t="shared" si="122"/>
        <v>1.3013269501298108</v>
      </c>
      <c r="AZ327" s="68">
        <f t="shared" si="123"/>
        <v>16.647679934909522</v>
      </c>
      <c r="BA327" s="68">
        <f t="shared" si="124"/>
        <v>2.6389989746008147</v>
      </c>
      <c r="BB327" s="68">
        <f t="shared" si="125"/>
        <v>0.77421283849000577</v>
      </c>
    </row>
    <row r="328" spans="1:54" x14ac:dyDescent="0.3">
      <c r="A328" s="64">
        <v>26990</v>
      </c>
      <c r="B328" s="57">
        <v>0</v>
      </c>
      <c r="C328" s="57"/>
      <c r="D328" s="57">
        <v>5.415</v>
      </c>
      <c r="E328" s="57">
        <f t="shared" si="110"/>
        <v>0</v>
      </c>
      <c r="F328" s="57">
        <f t="shared" si="111"/>
        <v>5.415</v>
      </c>
      <c r="G328" s="57">
        <f t="shared" si="112"/>
        <v>0</v>
      </c>
      <c r="H328" s="57">
        <f>IF(Q327&gt;SetUp!$B$56,SetUp!$B$56,Q327)</f>
        <v>8.5863963633869277E-17</v>
      </c>
      <c r="I328" s="57">
        <f t="shared" si="126"/>
        <v>0.28011972466891799</v>
      </c>
      <c r="J328" s="57">
        <f>MIN(F328,H328,(1-EXP(-SetUp!$B$52*H328/SetUp!$B$56))*F328)</f>
        <v>0</v>
      </c>
      <c r="K328" s="57">
        <f t="shared" si="113"/>
        <v>8.5863963633869277E-17</v>
      </c>
      <c r="L328" s="57">
        <f>IF(I328&lt;=0,0,MIN(SetUp!$B$50*I328^SetUp!$B$55,I328))</f>
        <v>2.4543453328897758E-3</v>
      </c>
      <c r="M328" s="57">
        <f t="shared" si="114"/>
        <v>0.2776653793360282</v>
      </c>
      <c r="N328" s="57">
        <f>IF(SetUp!$B$62=0,X328,(B328-E328)*(1-(H328/SetUp!$B$66/SetUp!$B$56)))</f>
        <v>0</v>
      </c>
      <c r="O328" s="57">
        <f>K328*SetUp!$B$65</f>
        <v>0</v>
      </c>
      <c r="P328" s="57">
        <f>MIN(SetUp!$B$54*L328^SetUp!$B$51,L328)</f>
        <v>1.3952778512912429E-3</v>
      </c>
      <c r="Q328" s="57">
        <f t="shared" si="115"/>
        <v>8.5863963633869277E-17</v>
      </c>
      <c r="R328" s="57">
        <f>IF((H328+N328-O328)&gt;SetUp!$B$56,T327+H328+N328-O328-SetUp!$B$56,T327)</f>
        <v>0</v>
      </c>
      <c r="S328" s="57">
        <f>R328*SetUp!$B$65</f>
        <v>0</v>
      </c>
      <c r="T328" s="57">
        <f>IF((R328-S328)&lt;SetUp!$B$53,R328-S328,SetUp!$B$53)</f>
        <v>0</v>
      </c>
      <c r="U328" s="57">
        <f t="shared" si="116"/>
        <v>0.2776653793360282</v>
      </c>
      <c r="V328" s="57">
        <f>(L328-P328)/1000*SetUp!$B$13*1000000/SetUp!$B$48</f>
        <v>6.023730450617152E-2</v>
      </c>
      <c r="W328" s="57">
        <f t="shared" si="127"/>
        <v>-1.9949319973733282E-17</v>
      </c>
      <c r="X328" s="57">
        <f>MAX((SetUp!$B$56*(1-($H328/SetUp!$B$56)^2)*TANH(($B328-$D328)/SetUp!$B$56))/(1+$H328/SetUp!$B$56*TANH(($B328-$D328)/SetUp!$B$56)),0)</f>
        <v>0</v>
      </c>
      <c r="AK328" s="65">
        <v>297</v>
      </c>
      <c r="AL328" s="66">
        <f t="shared" si="107"/>
        <v>0</v>
      </c>
      <c r="AM328" s="66">
        <f t="shared" si="108"/>
        <v>9.8992669972221517E-2</v>
      </c>
      <c r="AN328" s="67" t="str">
        <f t="shared" si="109"/>
        <v/>
      </c>
      <c r="AP328" s="64">
        <v>27081</v>
      </c>
      <c r="AQ328" s="55">
        <v>2</v>
      </c>
      <c r="AR328" s="55">
        <v>52</v>
      </c>
      <c r="AS328" s="66">
        <f t="shared" si="117"/>
        <v>3.1760000000000002</v>
      </c>
      <c r="AT328" s="66">
        <f t="shared" si="118"/>
        <v>17.201676920154426</v>
      </c>
      <c r="AU328" s="55" t="str">
        <f>IF(OR($AP328&lt;SetUp!$B$97,$AP328&gt;SetUp!$B$98),"Não","Sim")</f>
        <v>Sim</v>
      </c>
      <c r="AV328" s="68">
        <f t="shared" si="119"/>
        <v>1.7821335527956372</v>
      </c>
      <c r="AW328" s="68">
        <f t="shared" si="120"/>
        <v>4.1474904364150653</v>
      </c>
      <c r="AX328" s="68">
        <f t="shared" si="121"/>
        <v>0.50188049375505872</v>
      </c>
      <c r="AY328" s="68">
        <f t="shared" si="122"/>
        <v>1.2355707865395342</v>
      </c>
      <c r="AZ328" s="68">
        <f t="shared" si="123"/>
        <v>14.025676920154426</v>
      </c>
      <c r="BA328" s="68">
        <f t="shared" si="124"/>
        <v>2.3653568836194281</v>
      </c>
      <c r="BB328" s="68">
        <f t="shared" si="125"/>
        <v>0.73369029278447551</v>
      </c>
    </row>
    <row r="329" spans="1:54" x14ac:dyDescent="0.3">
      <c r="A329" s="64">
        <v>26991</v>
      </c>
      <c r="B329" s="57">
        <v>0.436</v>
      </c>
      <c r="C329" s="57"/>
      <c r="D329" s="57">
        <v>5.415</v>
      </c>
      <c r="E329" s="57">
        <f t="shared" si="110"/>
        <v>0.436</v>
      </c>
      <c r="F329" s="57">
        <f t="shared" si="111"/>
        <v>4.9790000000000001</v>
      </c>
      <c r="G329" s="57">
        <f t="shared" si="112"/>
        <v>0</v>
      </c>
      <c r="H329" s="57">
        <f>IF(Q328&gt;SetUp!$B$56,SetUp!$B$56,Q328)</f>
        <v>8.5863963633869277E-17</v>
      </c>
      <c r="I329" s="57">
        <f t="shared" si="126"/>
        <v>0.2776653793360282</v>
      </c>
      <c r="J329" s="57">
        <f>MIN(F329,H329,(1-EXP(-SetUp!$B$52*H329/SetUp!$B$56))*F329)</f>
        <v>0</v>
      </c>
      <c r="K329" s="57">
        <f t="shared" si="113"/>
        <v>8.5863963633869277E-17</v>
      </c>
      <c r="L329" s="57">
        <f>IF(I329&lt;=0,0,MIN(SetUp!$B$50*I329^SetUp!$B$55,I329))</f>
        <v>2.41860941821326E-3</v>
      </c>
      <c r="M329" s="57">
        <f t="shared" si="114"/>
        <v>0.27524676991781494</v>
      </c>
      <c r="N329" s="57">
        <f>IF(SetUp!$B$62=0,X329,(B329-E329)*(1-(H329/SetUp!$B$66/SetUp!$B$56)))</f>
        <v>0</v>
      </c>
      <c r="O329" s="57">
        <f>K329*SetUp!$B$65</f>
        <v>0</v>
      </c>
      <c r="P329" s="57">
        <f>MIN(SetUp!$B$54*L329^SetUp!$B$51,L329)</f>
        <v>1.3753053601837846E-3</v>
      </c>
      <c r="Q329" s="57">
        <f t="shared" si="115"/>
        <v>8.5863963633869277E-17</v>
      </c>
      <c r="R329" s="57">
        <f>IF((H329+N329-O329)&gt;SetUp!$B$56,T328+H329+N329-O329-SetUp!$B$56,T328)</f>
        <v>0</v>
      </c>
      <c r="S329" s="57">
        <f>R329*SetUp!$B$65</f>
        <v>0</v>
      </c>
      <c r="T329" s="57">
        <f>IF((R329-S329)&lt;SetUp!$B$53,R329-S329,SetUp!$B$53)</f>
        <v>0</v>
      </c>
      <c r="U329" s="57">
        <f t="shared" si="116"/>
        <v>0.27524676991781494</v>
      </c>
      <c r="V329" s="57">
        <f>(L329-P329)/1000*SetUp!$B$13*1000000/SetUp!$B$48</f>
        <v>5.9340717497234331E-2</v>
      </c>
      <c r="W329" s="57">
        <f t="shared" si="127"/>
        <v>0</v>
      </c>
      <c r="X329" s="57">
        <f>MAX((SetUp!$B$56*(1-($H329/SetUp!$B$56)^2)*TANH(($B329-$D329)/SetUp!$B$56))/(1+$H329/SetUp!$B$56*TANH(($B329-$D329)/SetUp!$B$56)),0)</f>
        <v>0</v>
      </c>
      <c r="AK329" s="65">
        <v>298</v>
      </c>
      <c r="AL329" s="66">
        <f t="shared" si="107"/>
        <v>0</v>
      </c>
      <c r="AM329" s="66">
        <f t="shared" si="108"/>
        <v>9.7205012701945814E-2</v>
      </c>
      <c r="AN329" s="67" t="str">
        <f t="shared" si="109"/>
        <v/>
      </c>
      <c r="AP329" s="64">
        <v>27082</v>
      </c>
      <c r="AQ329" s="55">
        <v>2</v>
      </c>
      <c r="AR329" s="55">
        <v>53</v>
      </c>
      <c r="AS329" s="66">
        <f t="shared" si="117"/>
        <v>2.992</v>
      </c>
      <c r="AT329" s="66">
        <f t="shared" si="118"/>
        <v>14.920045060430047</v>
      </c>
      <c r="AU329" s="55" t="str">
        <f>IF(OR($AP329&lt;SetUp!$B$97,$AP329&gt;SetUp!$B$98),"Não","Sim")</f>
        <v>Sim</v>
      </c>
      <c r="AV329" s="68">
        <f t="shared" si="119"/>
        <v>1.7297398648351723</v>
      </c>
      <c r="AW329" s="68">
        <f t="shared" si="120"/>
        <v>3.8626474160127593</v>
      </c>
      <c r="AX329" s="68">
        <f t="shared" si="121"/>
        <v>0.47596158919242376</v>
      </c>
      <c r="AY329" s="68">
        <f t="shared" si="122"/>
        <v>1.1737701347630958</v>
      </c>
      <c r="AZ329" s="68">
        <f t="shared" si="123"/>
        <v>11.928045060430048</v>
      </c>
      <c r="BA329" s="68">
        <f t="shared" si="124"/>
        <v>2.132907551177587</v>
      </c>
      <c r="BB329" s="68">
        <f t="shared" si="125"/>
        <v>0.69780854557067196</v>
      </c>
    </row>
    <row r="330" spans="1:54" x14ac:dyDescent="0.3">
      <c r="A330" s="64">
        <v>26992</v>
      </c>
      <c r="B330" s="57">
        <v>0.41499999999999998</v>
      </c>
      <c r="C330" s="57"/>
      <c r="D330" s="57">
        <v>5.415</v>
      </c>
      <c r="E330" s="57">
        <f t="shared" si="110"/>
        <v>0.41499999999999998</v>
      </c>
      <c r="F330" s="57">
        <f t="shared" si="111"/>
        <v>5</v>
      </c>
      <c r="G330" s="57">
        <f t="shared" si="112"/>
        <v>0</v>
      </c>
      <c r="H330" s="57">
        <f>IF(Q329&gt;SetUp!$B$56,SetUp!$B$56,Q329)</f>
        <v>8.5863963633869277E-17</v>
      </c>
      <c r="I330" s="57">
        <f t="shared" si="126"/>
        <v>0.27524676991781494</v>
      </c>
      <c r="J330" s="57">
        <f>MIN(F330,H330,(1-EXP(-SetUp!$B$52*H330/SetUp!$B$56))*F330)</f>
        <v>0</v>
      </c>
      <c r="K330" s="57">
        <f t="shared" si="113"/>
        <v>8.5863963633869277E-17</v>
      </c>
      <c r="L330" s="57">
        <f>IF(I330&lt;=0,0,MIN(SetUp!$B$50*I330^SetUp!$B$55,I330))</f>
        <v>2.3835992290402921E-3</v>
      </c>
      <c r="M330" s="57">
        <f t="shared" si="114"/>
        <v>0.27286317068877464</v>
      </c>
      <c r="N330" s="57">
        <f>IF(SetUp!$B$62=0,X330,(B330-E330)*(1-(H330/SetUp!$B$66/SetUp!$B$56)))</f>
        <v>0</v>
      </c>
      <c r="O330" s="57">
        <f>K330*SetUp!$B$65</f>
        <v>0</v>
      </c>
      <c r="P330" s="57">
        <f>MIN(SetUp!$B$54*L330^SetUp!$B$51,L330)</f>
        <v>1.3557336020892971E-3</v>
      </c>
      <c r="Q330" s="57">
        <f t="shared" si="115"/>
        <v>8.5863963633869277E-17</v>
      </c>
      <c r="R330" s="57">
        <f>IF((H330+N330-O330)&gt;SetUp!$B$56,T329+H330+N330-O330-SetUp!$B$56,T329)</f>
        <v>0</v>
      </c>
      <c r="S330" s="57">
        <f>R330*SetUp!$B$65</f>
        <v>0</v>
      </c>
      <c r="T330" s="57">
        <f>IF((R330-S330)&lt;SetUp!$B$53,R330-S330,SetUp!$B$53)</f>
        <v>0</v>
      </c>
      <c r="U330" s="57">
        <f t="shared" si="116"/>
        <v>0.27286317068877464</v>
      </c>
      <c r="V330" s="57">
        <f>(L330-P330)/1000*SetUp!$B$13*1000000/SetUp!$B$48</f>
        <v>5.8462615308157301E-2</v>
      </c>
      <c r="W330" s="57">
        <f t="shared" si="127"/>
        <v>-8.6736173798840355E-18</v>
      </c>
      <c r="X330" s="57">
        <f>MAX((SetUp!$B$56*(1-($H330/SetUp!$B$56)^2)*TANH(($B330-$D330)/SetUp!$B$56))/(1+$H330/SetUp!$B$56*TANH(($B330-$D330)/SetUp!$B$56)),0)</f>
        <v>0</v>
      </c>
      <c r="AK330" s="65">
        <v>299</v>
      </c>
      <c r="AL330" s="66">
        <f t="shared" si="107"/>
        <v>0</v>
      </c>
      <c r="AM330" s="66">
        <f t="shared" si="108"/>
        <v>9.5462041091774891E-2</v>
      </c>
      <c r="AN330" s="67" t="str">
        <f t="shared" si="109"/>
        <v/>
      </c>
      <c r="AP330" s="64">
        <v>27083</v>
      </c>
      <c r="AQ330" s="55">
        <v>2</v>
      </c>
      <c r="AR330" s="55">
        <v>54</v>
      </c>
      <c r="AS330" s="66">
        <f t="shared" si="117"/>
        <v>4.4329999999999998</v>
      </c>
      <c r="AT330" s="66">
        <f t="shared" si="118"/>
        <v>17.646727203921881</v>
      </c>
      <c r="AU330" s="55" t="str">
        <f>IF(OR($AP330&lt;SetUp!$B$97,$AP330&gt;SetUp!$B$98),"Não","Sim")</f>
        <v>Sim</v>
      </c>
      <c r="AV330" s="68">
        <f t="shared" si="119"/>
        <v>2.1054690688775271</v>
      </c>
      <c r="AW330" s="68">
        <f t="shared" si="120"/>
        <v>4.2008007812703854</v>
      </c>
      <c r="AX330" s="68">
        <f t="shared" si="121"/>
        <v>0.6466977312993345</v>
      </c>
      <c r="AY330" s="68">
        <f t="shared" si="122"/>
        <v>1.2466641720993197</v>
      </c>
      <c r="AZ330" s="68">
        <f t="shared" si="123"/>
        <v>13.213727203921881</v>
      </c>
      <c r="BA330" s="68">
        <f t="shared" si="124"/>
        <v>2.0953317123928583</v>
      </c>
      <c r="BB330" s="68">
        <f t="shared" si="125"/>
        <v>0.59996644079998518</v>
      </c>
    </row>
    <row r="331" spans="1:54" x14ac:dyDescent="0.3">
      <c r="A331" s="64">
        <v>26993</v>
      </c>
      <c r="B331" s="57">
        <v>1.0469999999999999</v>
      </c>
      <c r="C331" s="57"/>
      <c r="D331" s="57">
        <v>5.415</v>
      </c>
      <c r="E331" s="57">
        <f t="shared" si="110"/>
        <v>1.0469999999999999</v>
      </c>
      <c r="F331" s="57">
        <f t="shared" si="111"/>
        <v>4.3680000000000003</v>
      </c>
      <c r="G331" s="57">
        <f t="shared" si="112"/>
        <v>0</v>
      </c>
      <c r="H331" s="57">
        <f>IF(Q330&gt;SetUp!$B$56,SetUp!$B$56,Q330)</f>
        <v>8.5863963633869277E-17</v>
      </c>
      <c r="I331" s="57">
        <f t="shared" si="126"/>
        <v>0.27286317068877464</v>
      </c>
      <c r="J331" s="57">
        <f>MIN(F331,H331,(1-EXP(-SetUp!$B$52*H331/SetUp!$B$56))*F331)</f>
        <v>0</v>
      </c>
      <c r="K331" s="57">
        <f t="shared" si="113"/>
        <v>8.5863963633869277E-17</v>
      </c>
      <c r="L331" s="57">
        <f>IF(I331&lt;=0,0,MIN(SetUp!$B$50*I331^SetUp!$B$55,I331))</f>
        <v>2.3492958958732518E-3</v>
      </c>
      <c r="M331" s="57">
        <f t="shared" si="114"/>
        <v>0.2705138747929014</v>
      </c>
      <c r="N331" s="57">
        <f>IF(SetUp!$B$62=0,X331,(B331-E331)*(1-(H331/SetUp!$B$66/SetUp!$B$56)))</f>
        <v>0</v>
      </c>
      <c r="O331" s="57">
        <f>K331*SetUp!$B$65</f>
        <v>0</v>
      </c>
      <c r="P331" s="57">
        <f>MIN(SetUp!$B$54*L331^SetUp!$B$51,L331)</f>
        <v>1.3365522543757338E-3</v>
      </c>
      <c r="Q331" s="57">
        <f t="shared" si="115"/>
        <v>8.5863963633869277E-17</v>
      </c>
      <c r="R331" s="57">
        <f>IF((H331+N331-O331)&gt;SetUp!$B$56,T330+H331+N331-O331-SetUp!$B$56,T330)</f>
        <v>0</v>
      </c>
      <c r="S331" s="57">
        <f>R331*SetUp!$B$65</f>
        <v>0</v>
      </c>
      <c r="T331" s="57">
        <f>IF((R331-S331)&lt;SetUp!$B$53,R331-S331,SetUp!$B$53)</f>
        <v>0</v>
      </c>
      <c r="U331" s="57">
        <f t="shared" si="116"/>
        <v>0.2705138747929014</v>
      </c>
      <c r="V331" s="57">
        <f>(L331-P331)/1000*SetUp!$B$13*1000000/SetUp!$B$48</f>
        <v>5.7602511813029597E-2</v>
      </c>
      <c r="W331" s="57">
        <f t="shared" si="127"/>
        <v>-4.163336342344337E-17</v>
      </c>
      <c r="X331" s="57">
        <f>MAX((SetUp!$B$56*(1-($H331/SetUp!$B$56)^2)*TANH(($B331-$D331)/SetUp!$B$56))/(1+$H331/SetUp!$B$56*TANH(($B331-$D331)/SetUp!$B$56)),0)</f>
        <v>0</v>
      </c>
      <c r="AK331" s="65">
        <v>300</v>
      </c>
      <c r="AL331" s="66">
        <f t="shared" si="107"/>
        <v>0</v>
      </c>
      <c r="AM331" s="66">
        <f t="shared" si="108"/>
        <v>9.3762331491364259E-2</v>
      </c>
      <c r="AN331" s="67" t="str">
        <f t="shared" si="109"/>
        <v/>
      </c>
      <c r="AP331" s="64">
        <v>27084</v>
      </c>
      <c r="AQ331" s="55">
        <v>2</v>
      </c>
      <c r="AR331" s="55">
        <v>55</v>
      </c>
      <c r="AS331" s="66">
        <f t="shared" si="117"/>
        <v>121.173</v>
      </c>
      <c r="AT331" s="66">
        <f t="shared" si="118"/>
        <v>56.572251860126087</v>
      </c>
      <c r="AU331" s="55" t="str">
        <f>IF(OR($AP331&lt;SetUp!$B$97,$AP331&gt;SetUp!$B$98),"Não","Sim")</f>
        <v>Sim</v>
      </c>
      <c r="AV331" s="68">
        <f t="shared" si="119"/>
        <v>11.007860827608605</v>
      </c>
      <c r="AW331" s="68">
        <f t="shared" si="120"/>
        <v>7.5214527759021452</v>
      </c>
      <c r="AX331" s="68">
        <f t="shared" si="121"/>
        <v>2.0834058602814736</v>
      </c>
      <c r="AY331" s="68">
        <f t="shared" si="122"/>
        <v>1.7526034661889234</v>
      </c>
      <c r="AZ331" s="68">
        <f t="shared" si="123"/>
        <v>-64.600748139873915</v>
      </c>
      <c r="BA331" s="68">
        <f t="shared" si="124"/>
        <v>-3.4864080517064595</v>
      </c>
      <c r="BB331" s="68">
        <f t="shared" si="125"/>
        <v>-0.33080239409255019</v>
      </c>
    </row>
    <row r="332" spans="1:54" x14ac:dyDescent="0.3">
      <c r="A332" s="64">
        <v>26994</v>
      </c>
      <c r="B332" s="57">
        <v>9.4E-2</v>
      </c>
      <c r="C332" s="57"/>
      <c r="D332" s="57">
        <v>5.415</v>
      </c>
      <c r="E332" s="57">
        <f t="shared" si="110"/>
        <v>9.4E-2</v>
      </c>
      <c r="F332" s="57">
        <f t="shared" si="111"/>
        <v>5.3209999999999997</v>
      </c>
      <c r="G332" s="57">
        <f t="shared" si="112"/>
        <v>0</v>
      </c>
      <c r="H332" s="57">
        <f>IF(Q331&gt;SetUp!$B$56,SetUp!$B$56,Q331)</f>
        <v>8.5863963633869277E-17</v>
      </c>
      <c r="I332" s="57">
        <f t="shared" si="126"/>
        <v>0.2705138747929014</v>
      </c>
      <c r="J332" s="57">
        <f>MIN(F332,H332,(1-EXP(-SetUp!$B$52*H332/SetUp!$B$56))*F332)</f>
        <v>0</v>
      </c>
      <c r="K332" s="57">
        <f t="shared" si="113"/>
        <v>8.5863963633869277E-17</v>
      </c>
      <c r="L332" s="57">
        <f>IF(I332&lt;=0,0,MIN(SetUp!$B$50*I332^SetUp!$B$55,I332))</f>
        <v>2.3156811461882017E-3</v>
      </c>
      <c r="M332" s="57">
        <f t="shared" si="114"/>
        <v>0.26819819364671321</v>
      </c>
      <c r="N332" s="57">
        <f>IF(SetUp!$B$62=0,X332,(B332-E332)*(1-(H332/SetUp!$B$66/SetUp!$B$56)))</f>
        <v>0</v>
      </c>
      <c r="O332" s="57">
        <f>K332*SetUp!$B$65</f>
        <v>0</v>
      </c>
      <c r="P332" s="57">
        <f>MIN(SetUp!$B$54*L332^SetUp!$B$51,L332)</f>
        <v>1.317751318518914E-3</v>
      </c>
      <c r="Q332" s="57">
        <f t="shared" si="115"/>
        <v>8.5863963633869277E-17</v>
      </c>
      <c r="R332" s="57">
        <f>IF((H332+N332-O332)&gt;SetUp!$B$56,T331+H332+N332-O332-SetUp!$B$56,T331)</f>
        <v>0</v>
      </c>
      <c r="S332" s="57">
        <f>R332*SetUp!$B$65</f>
        <v>0</v>
      </c>
      <c r="T332" s="57">
        <f>IF((R332-S332)&lt;SetUp!$B$53,R332-S332,SetUp!$B$53)</f>
        <v>0</v>
      </c>
      <c r="U332" s="57">
        <f t="shared" si="116"/>
        <v>0.26819819364671321</v>
      </c>
      <c r="V332" s="57">
        <f>(L332-P332)/1000*SetUp!$B$13*1000000/SetUp!$B$48</f>
        <v>5.6759936405915833E-2</v>
      </c>
      <c r="W332" s="57">
        <f t="shared" si="127"/>
        <v>1.5178830414797062E-17</v>
      </c>
      <c r="X332" s="57">
        <f>MAX((SetUp!$B$56*(1-($H332/SetUp!$B$56)^2)*TANH(($B332-$D332)/SetUp!$B$56))/(1+$H332/SetUp!$B$56*TANH(($B332-$D332)/SetUp!$B$56)),0)</f>
        <v>0</v>
      </c>
      <c r="AK332" s="65">
        <v>301</v>
      </c>
      <c r="AL332" s="66">
        <f t="shared" si="107"/>
        <v>0</v>
      </c>
      <c r="AM332" s="66">
        <f t="shared" si="108"/>
        <v>9.2104515261802203E-2</v>
      </c>
      <c r="AN332" s="67" t="str">
        <f t="shared" si="109"/>
        <v/>
      </c>
      <c r="AP332" s="64">
        <v>27085</v>
      </c>
      <c r="AQ332" s="55">
        <v>2</v>
      </c>
      <c r="AR332" s="55">
        <v>56</v>
      </c>
      <c r="AS332" s="66">
        <f t="shared" si="117"/>
        <v>111.199</v>
      </c>
      <c r="AT332" s="66">
        <f t="shared" si="118"/>
        <v>93.791977437842078</v>
      </c>
      <c r="AU332" s="55" t="str">
        <f>IF(OR($AP332&lt;SetUp!$B$97,$AP332&gt;SetUp!$B$98),"Não","Sim")</f>
        <v>Sim</v>
      </c>
      <c r="AV332" s="68">
        <f t="shared" si="119"/>
        <v>10.545093645862041</v>
      </c>
      <c r="AW332" s="68">
        <f t="shared" si="120"/>
        <v>9.6846258284893008</v>
      </c>
      <c r="AX332" s="68">
        <f t="shared" si="121"/>
        <v>2.0461008817025612</v>
      </c>
      <c r="AY332" s="68">
        <f t="shared" si="122"/>
        <v>1.9721656922865116</v>
      </c>
      <c r="AZ332" s="68">
        <f t="shared" si="123"/>
        <v>-17.40702256215792</v>
      </c>
      <c r="BA332" s="68">
        <f t="shared" si="124"/>
        <v>-0.86046781737274003</v>
      </c>
      <c r="BB332" s="68">
        <f t="shared" si="125"/>
        <v>-7.3935189416049596E-2</v>
      </c>
    </row>
    <row r="333" spans="1:54" x14ac:dyDescent="0.3">
      <c r="A333" s="64">
        <v>26995</v>
      </c>
      <c r="B333" s="57">
        <v>0</v>
      </c>
      <c r="C333" s="57"/>
      <c r="D333" s="57">
        <v>5.415</v>
      </c>
      <c r="E333" s="57">
        <f t="shared" si="110"/>
        <v>0</v>
      </c>
      <c r="F333" s="57">
        <f t="shared" si="111"/>
        <v>5.415</v>
      </c>
      <c r="G333" s="57">
        <f t="shared" si="112"/>
        <v>0</v>
      </c>
      <c r="H333" s="57">
        <f>IF(Q332&gt;SetUp!$B$56,SetUp!$B$56,Q332)</f>
        <v>8.5863963633869277E-17</v>
      </c>
      <c r="I333" s="57">
        <f t="shared" si="126"/>
        <v>0.26819819364671321</v>
      </c>
      <c r="J333" s="57">
        <f>MIN(F333,H333,(1-EXP(-SetUp!$B$52*H333/SetUp!$B$56))*F333)</f>
        <v>0</v>
      </c>
      <c r="K333" s="57">
        <f t="shared" si="113"/>
        <v>8.5863963633869277E-17</v>
      </c>
      <c r="L333" s="57">
        <f>IF(I333&lt;=0,0,MIN(SetUp!$B$50*I333^SetUp!$B$55,I333))</f>
        <v>2.2827372822182336E-3</v>
      </c>
      <c r="M333" s="57">
        <f t="shared" si="114"/>
        <v>0.26591545636449498</v>
      </c>
      <c r="N333" s="57">
        <f>IF(SetUp!$B$62=0,X333,(B333-E333)*(1-(H333/SetUp!$B$66/SetUp!$B$56)))</f>
        <v>0</v>
      </c>
      <c r="O333" s="57">
        <f>K333*SetUp!$B$65</f>
        <v>0</v>
      </c>
      <c r="P333" s="57">
        <f>MIN(SetUp!$B$54*L333^SetUp!$B$51,L333)</f>
        <v>1.299321108117449E-3</v>
      </c>
      <c r="Q333" s="57">
        <f t="shared" si="115"/>
        <v>8.5863963633869277E-17</v>
      </c>
      <c r="R333" s="57">
        <f>IF((H333+N333-O333)&gt;SetUp!$B$56,T332+H333+N333-O333-SetUp!$B$56,T332)</f>
        <v>0</v>
      </c>
      <c r="S333" s="57">
        <f>R333*SetUp!$B$65</f>
        <v>0</v>
      </c>
      <c r="T333" s="57">
        <f>IF((R333-S333)&lt;SetUp!$B$53,R333-S333,SetUp!$B$53)</f>
        <v>0</v>
      </c>
      <c r="U333" s="57">
        <f t="shared" si="116"/>
        <v>0.26591545636449498</v>
      </c>
      <c r="V333" s="57">
        <f>(L333-P333)/1000*SetUp!$B$13*1000000/SetUp!$B$48</f>
        <v>5.5934433418907477E-2</v>
      </c>
      <c r="W333" s="57">
        <f t="shared" si="127"/>
        <v>5.6378512969246231E-18</v>
      </c>
      <c r="X333" s="57">
        <f>MAX((SetUp!$B$56*(1-($H333/SetUp!$B$56)^2)*TANH(($B333-$D333)/SetUp!$B$56))/(1+$H333/SetUp!$B$56*TANH(($B333-$D333)/SetUp!$B$56)),0)</f>
        <v>0</v>
      </c>
      <c r="AK333" s="65">
        <v>302</v>
      </c>
      <c r="AL333" s="66">
        <f t="shared" si="107"/>
        <v>0</v>
      </c>
      <c r="AM333" s="66">
        <f t="shared" si="108"/>
        <v>9.0487276281361717E-2</v>
      </c>
      <c r="AN333" s="67" t="str">
        <f t="shared" si="109"/>
        <v/>
      </c>
      <c r="AP333" s="64">
        <v>27086</v>
      </c>
      <c r="AQ333" s="55">
        <v>2</v>
      </c>
      <c r="AR333" s="55">
        <v>57</v>
      </c>
      <c r="AS333" s="66">
        <f t="shared" si="117"/>
        <v>121.173</v>
      </c>
      <c r="AT333" s="66">
        <f t="shared" si="118"/>
        <v>109.85084029847728</v>
      </c>
      <c r="AU333" s="55" t="str">
        <f>IF(OR($AP333&lt;SetUp!$B$97,$AP333&gt;SetUp!$B$98),"Não","Sim")</f>
        <v>Sim</v>
      </c>
      <c r="AV333" s="68">
        <f t="shared" si="119"/>
        <v>11.007860827608605</v>
      </c>
      <c r="AW333" s="68">
        <f t="shared" si="120"/>
        <v>10.480975159710917</v>
      </c>
      <c r="AX333" s="68">
        <f t="shared" si="121"/>
        <v>2.0834058602814736</v>
      </c>
      <c r="AY333" s="68">
        <f t="shared" si="122"/>
        <v>2.0408033833830292</v>
      </c>
      <c r="AZ333" s="68">
        <f t="shared" si="123"/>
        <v>-11.322159701522722</v>
      </c>
      <c r="BA333" s="68">
        <f t="shared" si="124"/>
        <v>-0.52688566789768743</v>
      </c>
      <c r="BB333" s="68">
        <f t="shared" si="125"/>
        <v>-4.2602476898444319E-2</v>
      </c>
    </row>
    <row r="334" spans="1:54" x14ac:dyDescent="0.3">
      <c r="A334" s="64">
        <v>26996</v>
      </c>
      <c r="B334" s="57">
        <v>0.23200000000000001</v>
      </c>
      <c r="C334" s="57"/>
      <c r="D334" s="57">
        <v>5.415</v>
      </c>
      <c r="E334" s="57">
        <f t="shared" si="110"/>
        <v>0.23200000000000001</v>
      </c>
      <c r="F334" s="57">
        <f t="shared" si="111"/>
        <v>5.1829999999999998</v>
      </c>
      <c r="G334" s="57">
        <f t="shared" si="112"/>
        <v>0</v>
      </c>
      <c r="H334" s="57">
        <f>IF(Q333&gt;SetUp!$B$56,SetUp!$B$56,Q333)</f>
        <v>8.5863963633869277E-17</v>
      </c>
      <c r="I334" s="57">
        <f t="shared" si="126"/>
        <v>0.26591545636449498</v>
      </c>
      <c r="J334" s="57">
        <f>MIN(F334,H334,(1-EXP(-SetUp!$B$52*H334/SetUp!$B$56))*F334)</f>
        <v>0</v>
      </c>
      <c r="K334" s="57">
        <f t="shared" si="113"/>
        <v>8.5863963633869277E-17</v>
      </c>
      <c r="L334" s="57">
        <f>IF(I334&lt;=0,0,MIN(SetUp!$B$50*I334^SetUp!$B$55,I334))</f>
        <v>2.250447159686269E-3</v>
      </c>
      <c r="M334" s="57">
        <f t="shared" si="114"/>
        <v>0.26366500920480873</v>
      </c>
      <c r="N334" s="57">
        <f>IF(SetUp!$B$62=0,X334,(B334-E334)*(1-(H334/SetUp!$B$66/SetUp!$B$56)))</f>
        <v>0</v>
      </c>
      <c r="O334" s="57">
        <f>K334*SetUp!$B$65</f>
        <v>0</v>
      </c>
      <c r="P334" s="57">
        <f>MIN(SetUp!$B$54*L334^SetUp!$B$51,L334)</f>
        <v>1.2812522374170687E-3</v>
      </c>
      <c r="Q334" s="57">
        <f t="shared" si="115"/>
        <v>8.5863963633869277E-17</v>
      </c>
      <c r="R334" s="57">
        <f>IF((H334+N334-O334)&gt;SetUp!$B$56,T333+H334+N334-O334-SetUp!$B$56,T333)</f>
        <v>0</v>
      </c>
      <c r="S334" s="57">
        <f>R334*SetUp!$B$65</f>
        <v>0</v>
      </c>
      <c r="T334" s="57">
        <f>IF((R334-S334)&lt;SetUp!$B$53,R334-S334,SetUp!$B$53)</f>
        <v>0</v>
      </c>
      <c r="U334" s="57">
        <f t="shared" si="116"/>
        <v>0.26366500920480873</v>
      </c>
      <c r="V334" s="57">
        <f>(L334-P334)/1000*SetUp!$B$13*1000000/SetUp!$B$48</f>
        <v>5.512556156520361E-2</v>
      </c>
      <c r="W334" s="57">
        <f t="shared" si="127"/>
        <v>1.6046192152785466E-17</v>
      </c>
      <c r="X334" s="57">
        <f>MAX((SetUp!$B$56*(1-($H334/SetUp!$B$56)^2)*TANH(($B334-$D334)/SetUp!$B$56))/(1+$H334/SetUp!$B$56*TANH(($B334-$D334)/SetUp!$B$56)),0)</f>
        <v>0</v>
      </c>
      <c r="AK334" s="65">
        <v>303</v>
      </c>
      <c r="AL334" s="66">
        <f t="shared" si="107"/>
        <v>0</v>
      </c>
      <c r="AM334" s="66">
        <f t="shared" si="108"/>
        <v>8.8909348580846453E-2</v>
      </c>
      <c r="AN334" s="67" t="str">
        <f t="shared" si="109"/>
        <v/>
      </c>
      <c r="AP334" s="64">
        <v>27087</v>
      </c>
      <c r="AQ334" s="55">
        <v>2</v>
      </c>
      <c r="AR334" s="55">
        <v>58</v>
      </c>
      <c r="AS334" s="66">
        <f t="shared" si="117"/>
        <v>83.441999999999993</v>
      </c>
      <c r="AT334" s="66">
        <f t="shared" si="118"/>
        <v>136.03934292960392</v>
      </c>
      <c r="AU334" s="55" t="str">
        <f>IF(OR($AP334&lt;SetUp!$B$97,$AP334&gt;SetUp!$B$98),"Não","Sim")</f>
        <v>Sim</v>
      </c>
      <c r="AV334" s="68">
        <f t="shared" si="119"/>
        <v>9.1346592711496353</v>
      </c>
      <c r="AW334" s="68">
        <f t="shared" si="120"/>
        <v>11.663590481905814</v>
      </c>
      <c r="AX334" s="68">
        <f t="shared" si="121"/>
        <v>1.9213847050368138</v>
      </c>
      <c r="AY334" s="68">
        <f t="shared" si="122"/>
        <v>2.1336645256222222</v>
      </c>
      <c r="AZ334" s="68">
        <f t="shared" si="123"/>
        <v>52.597342929603926</v>
      </c>
      <c r="BA334" s="68">
        <f t="shared" si="124"/>
        <v>2.5289312107561788</v>
      </c>
      <c r="BB334" s="68">
        <f t="shared" si="125"/>
        <v>0.2122798205854084</v>
      </c>
    </row>
    <row r="335" spans="1:54" x14ac:dyDescent="0.3">
      <c r="A335" s="64">
        <v>26997</v>
      </c>
      <c r="B335" s="57">
        <v>0.123</v>
      </c>
      <c r="C335" s="57"/>
      <c r="D335" s="57">
        <v>5.415</v>
      </c>
      <c r="E335" s="57">
        <f t="shared" si="110"/>
        <v>0.123</v>
      </c>
      <c r="F335" s="57">
        <f t="shared" si="111"/>
        <v>5.2919999999999998</v>
      </c>
      <c r="G335" s="57">
        <f t="shared" si="112"/>
        <v>0</v>
      </c>
      <c r="H335" s="57">
        <f>IF(Q334&gt;SetUp!$B$56,SetUp!$B$56,Q334)</f>
        <v>8.5863963633869277E-17</v>
      </c>
      <c r="I335" s="57">
        <f t="shared" si="126"/>
        <v>0.26366500920480873</v>
      </c>
      <c r="J335" s="57">
        <f>MIN(F335,H335,(1-EXP(-SetUp!$B$52*H335/SetUp!$B$56))*F335)</f>
        <v>0</v>
      </c>
      <c r="K335" s="57">
        <f t="shared" si="113"/>
        <v>8.5863963633869277E-17</v>
      </c>
      <c r="L335" s="57">
        <f>IF(I335&lt;=0,0,MIN(SetUp!$B$50*I335^SetUp!$B$55,I335))</f>
        <v>2.2187941674415516E-3</v>
      </c>
      <c r="M335" s="57">
        <f t="shared" si="114"/>
        <v>0.2614462150373672</v>
      </c>
      <c r="N335" s="57">
        <f>IF(SetUp!$B$62=0,X335,(B335-E335)*(1-(H335/SetUp!$B$66/SetUp!$B$56)))</f>
        <v>0</v>
      </c>
      <c r="O335" s="57">
        <f>K335*SetUp!$B$65</f>
        <v>0</v>
      </c>
      <c r="P335" s="57">
        <f>MIN(SetUp!$B$54*L335^SetUp!$B$51,L335)</f>
        <v>1.2635356103198807E-3</v>
      </c>
      <c r="Q335" s="57">
        <f t="shared" si="115"/>
        <v>8.5863963633869277E-17</v>
      </c>
      <c r="R335" s="57">
        <f>IF((H335+N335-O335)&gt;SetUp!$B$56,T334+H335+N335-O335-SetUp!$B$56,T334)</f>
        <v>0</v>
      </c>
      <c r="S335" s="57">
        <f>R335*SetUp!$B$65</f>
        <v>0</v>
      </c>
      <c r="T335" s="57">
        <f>IF((R335-S335)&lt;SetUp!$B$53,R335-S335,SetUp!$B$53)</f>
        <v>0</v>
      </c>
      <c r="U335" s="57">
        <f t="shared" si="116"/>
        <v>0.2614462150373672</v>
      </c>
      <c r="V335" s="57">
        <f>(L335-P335)/1000*SetUp!$B$13*1000000/SetUp!$B$48</f>
        <v>5.4332893406009615E-2</v>
      </c>
      <c r="W335" s="57">
        <f t="shared" si="127"/>
        <v>2.2551405187698492E-17</v>
      </c>
      <c r="X335" s="57">
        <f>MAX((SetUp!$B$56*(1-($H335/SetUp!$B$56)^2)*TANH(($B335-$D335)/SetUp!$B$56))/(1+$H335/SetUp!$B$56*TANH(($B335-$D335)/SetUp!$B$56)),0)</f>
        <v>0</v>
      </c>
      <c r="AK335" s="65">
        <v>304</v>
      </c>
      <c r="AL335" s="66">
        <f t="shared" si="107"/>
        <v>0</v>
      </c>
      <c r="AM335" s="66">
        <f t="shared" si="108"/>
        <v>8.7369514100950202E-2</v>
      </c>
      <c r="AN335" s="67" t="str">
        <f t="shared" si="109"/>
        <v/>
      </c>
      <c r="AP335" s="64">
        <v>27088</v>
      </c>
      <c r="AQ335" s="55">
        <v>2</v>
      </c>
      <c r="AR335" s="55">
        <v>59</v>
      </c>
      <c r="AS335" s="66">
        <f t="shared" si="117"/>
        <v>97.923000000000002</v>
      </c>
      <c r="AT335" s="66">
        <f t="shared" si="118"/>
        <v>208.45530274764619</v>
      </c>
      <c r="AU335" s="55" t="str">
        <f>IF(OR($AP335&lt;SetUp!$B$97,$AP335&gt;SetUp!$B$98),"Não","Sim")</f>
        <v>Sim</v>
      </c>
      <c r="AV335" s="68">
        <f t="shared" si="119"/>
        <v>9.8956050850870163</v>
      </c>
      <c r="AW335" s="68">
        <f t="shared" si="120"/>
        <v>14.437981255966715</v>
      </c>
      <c r="AX335" s="68">
        <f t="shared" si="121"/>
        <v>1.9908847101884113</v>
      </c>
      <c r="AY335" s="68">
        <f t="shared" si="122"/>
        <v>2.319012947314318</v>
      </c>
      <c r="AZ335" s="68">
        <f t="shared" si="123"/>
        <v>110.53230274764618</v>
      </c>
      <c r="BA335" s="68">
        <f t="shared" si="124"/>
        <v>4.5423761708796988</v>
      </c>
      <c r="BB335" s="68">
        <f t="shared" si="125"/>
        <v>0.32812823712590666</v>
      </c>
    </row>
    <row r="336" spans="1:54" x14ac:dyDescent="0.3">
      <c r="A336" s="64">
        <v>26998</v>
      </c>
      <c r="B336" s="57">
        <v>0.182</v>
      </c>
      <c r="C336" s="57"/>
      <c r="D336" s="57">
        <v>5.415</v>
      </c>
      <c r="E336" s="57">
        <f t="shared" si="110"/>
        <v>0.182</v>
      </c>
      <c r="F336" s="57">
        <f t="shared" si="111"/>
        <v>5.2329999999999997</v>
      </c>
      <c r="G336" s="57">
        <f t="shared" si="112"/>
        <v>0</v>
      </c>
      <c r="H336" s="57">
        <f>IF(Q335&gt;SetUp!$B$56,SetUp!$B$56,Q335)</f>
        <v>8.5863963633869277E-17</v>
      </c>
      <c r="I336" s="57">
        <f t="shared" si="126"/>
        <v>0.2614462150373672</v>
      </c>
      <c r="J336" s="57">
        <f>MIN(F336,H336,(1-EXP(-SetUp!$B$52*H336/SetUp!$B$56))*F336)</f>
        <v>0</v>
      </c>
      <c r="K336" s="57">
        <f t="shared" si="113"/>
        <v>8.5863963633869277E-17</v>
      </c>
      <c r="L336" s="57">
        <f>IF(I336&lt;=0,0,MIN(SetUp!$B$50*I336^SetUp!$B$55,I336))</f>
        <v>2.1877622079565172E-3</v>
      </c>
      <c r="M336" s="57">
        <f t="shared" si="114"/>
        <v>0.25925845282941068</v>
      </c>
      <c r="N336" s="57">
        <f>IF(SetUp!$B$62=0,X336,(B336-E336)*(1-(H336/SetUp!$B$66/SetUp!$B$56)))</f>
        <v>0</v>
      </c>
      <c r="O336" s="57">
        <f>K336*SetUp!$B$65</f>
        <v>0</v>
      </c>
      <c r="P336" s="57">
        <f>MIN(SetUp!$B$54*L336^SetUp!$B$51,L336)</f>
        <v>1.2461624098554691E-3</v>
      </c>
      <c r="Q336" s="57">
        <f t="shared" si="115"/>
        <v>8.5863963633869277E-17</v>
      </c>
      <c r="R336" s="57">
        <f>IF((H336+N336-O336)&gt;SetUp!$B$56,T335+H336+N336-O336-SetUp!$B$56,T335)</f>
        <v>0</v>
      </c>
      <c r="S336" s="57">
        <f>R336*SetUp!$B$65</f>
        <v>0</v>
      </c>
      <c r="T336" s="57">
        <f>IF((R336-S336)&lt;SetUp!$B$53,R336-S336,SetUp!$B$53)</f>
        <v>0</v>
      </c>
      <c r="U336" s="57">
        <f t="shared" si="116"/>
        <v>0.25925845282941068</v>
      </c>
      <c r="V336" s="57">
        <f>(L336-P336)/1000*SetUp!$B$13*1000000/SetUp!$B$48</f>
        <v>5.3556014840103867E-2</v>
      </c>
      <c r="W336" s="57">
        <f t="shared" si="127"/>
        <v>-5.6378512969246231E-18</v>
      </c>
      <c r="X336" s="57">
        <f>MAX((SetUp!$B$56*(1-($H336/SetUp!$B$56)^2)*TANH(($B336-$D336)/SetUp!$B$56))/(1+$H336/SetUp!$B$56*TANH(($B336-$D336)/SetUp!$B$56)),0)</f>
        <v>0</v>
      </c>
      <c r="AK336" s="65">
        <v>305</v>
      </c>
      <c r="AL336" s="66">
        <f t="shared" si="107"/>
        <v>0</v>
      </c>
      <c r="AM336" s="66">
        <f t="shared" si="108"/>
        <v>8.5866600564540915E-2</v>
      </c>
      <c r="AN336" s="67" t="str">
        <f t="shared" si="109"/>
        <v/>
      </c>
      <c r="AP336" s="64">
        <v>27089</v>
      </c>
      <c r="AQ336" s="55">
        <v>3</v>
      </c>
      <c r="AR336" s="55">
        <v>61</v>
      </c>
      <c r="AS336" s="66">
        <f t="shared" si="117"/>
        <v>193.751</v>
      </c>
      <c r="AT336" s="66">
        <f t="shared" si="118"/>
        <v>240.6764187820192</v>
      </c>
      <c r="AU336" s="55" t="str">
        <f>IF(OR($AP336&lt;SetUp!$B$97,$AP336&gt;SetUp!$B$98),"Não","Sim")</f>
        <v>Sim</v>
      </c>
      <c r="AV336" s="68">
        <f t="shared" si="119"/>
        <v>13.919446828089111</v>
      </c>
      <c r="AW336" s="68">
        <f t="shared" si="120"/>
        <v>15.51374934637076</v>
      </c>
      <c r="AX336" s="68">
        <f t="shared" si="121"/>
        <v>2.2872439526924699</v>
      </c>
      <c r="AY336" s="68">
        <f t="shared" si="122"/>
        <v>2.3814335406508516</v>
      </c>
      <c r="AZ336" s="68">
        <f t="shared" si="123"/>
        <v>46.925418782019193</v>
      </c>
      <c r="BA336" s="68">
        <f t="shared" si="124"/>
        <v>1.5943025182816495</v>
      </c>
      <c r="BB336" s="68">
        <f t="shared" si="125"/>
        <v>9.4189587958381615E-2</v>
      </c>
    </row>
    <row r="337" spans="1:54" x14ac:dyDescent="0.3">
      <c r="A337" s="64">
        <v>26999</v>
      </c>
      <c r="B337" s="57">
        <v>0</v>
      </c>
      <c r="C337" s="57"/>
      <c r="D337" s="57">
        <v>5.4390000000000001</v>
      </c>
      <c r="E337" s="57">
        <f t="shared" si="110"/>
        <v>0</v>
      </c>
      <c r="F337" s="57">
        <f t="shared" si="111"/>
        <v>5.4390000000000001</v>
      </c>
      <c r="G337" s="57">
        <f t="shared" si="112"/>
        <v>0</v>
      </c>
      <c r="H337" s="57">
        <f>IF(Q336&gt;SetUp!$B$56,SetUp!$B$56,Q336)</f>
        <v>8.5863963633869277E-17</v>
      </c>
      <c r="I337" s="57">
        <f t="shared" si="126"/>
        <v>0.25925845282941068</v>
      </c>
      <c r="J337" s="57">
        <f>MIN(F337,H337,(1-EXP(-SetUp!$B$52*H337/SetUp!$B$56))*F337)</f>
        <v>0</v>
      </c>
      <c r="K337" s="57">
        <f t="shared" si="113"/>
        <v>8.5863963633869277E-17</v>
      </c>
      <c r="L337" s="57">
        <f>IF(I337&lt;=0,0,MIN(SetUp!$B$50*I337^SetUp!$B$55,I337))</f>
        <v>2.1573356786430426E-3</v>
      </c>
      <c r="M337" s="57">
        <f t="shared" si="114"/>
        <v>0.25710111715076761</v>
      </c>
      <c r="N337" s="57">
        <f>IF(SetUp!$B$62=0,X337,(B337-E337)*(1-(H337/SetUp!$B$66/SetUp!$B$56)))</f>
        <v>0</v>
      </c>
      <c r="O337" s="57">
        <f>K337*SetUp!$B$65</f>
        <v>0</v>
      </c>
      <c r="P337" s="57">
        <f>MIN(SetUp!$B$54*L337^SetUp!$B$51,L337)</f>
        <v>1.2291240880918971E-3</v>
      </c>
      <c r="Q337" s="57">
        <f t="shared" si="115"/>
        <v>8.5863963633869277E-17</v>
      </c>
      <c r="R337" s="57">
        <f>IF((H337+N337-O337)&gt;SetUp!$B$56,T336+H337+N337-O337-SetUp!$B$56,T336)</f>
        <v>0</v>
      </c>
      <c r="S337" s="57">
        <f>R337*SetUp!$B$65</f>
        <v>0</v>
      </c>
      <c r="T337" s="57">
        <f>IF((R337-S337)&lt;SetUp!$B$53,R337-S337,SetUp!$B$53)</f>
        <v>0</v>
      </c>
      <c r="U337" s="57">
        <f t="shared" si="116"/>
        <v>0.25710111715076761</v>
      </c>
      <c r="V337" s="57">
        <f>(L337-P337)/1000*SetUp!$B$13*1000000/SetUp!$B$48</f>
        <v>5.2794524614988056E-2</v>
      </c>
      <c r="W337" s="57">
        <f t="shared" si="127"/>
        <v>-2.6020852139652106E-17</v>
      </c>
      <c r="X337" s="57">
        <f>MAX((SetUp!$B$56*(1-($H337/SetUp!$B$56)^2)*TANH(($B337-$D337)/SetUp!$B$56))/(1+$H337/SetUp!$B$56*TANH(($B337-$D337)/SetUp!$B$56)),0)</f>
        <v>0</v>
      </c>
      <c r="AK337" s="65">
        <v>306</v>
      </c>
      <c r="AL337" s="66">
        <f t="shared" si="107"/>
        <v>0</v>
      </c>
      <c r="AM337" s="66">
        <f t="shared" si="108"/>
        <v>0</v>
      </c>
      <c r="AN337" s="67" t="str">
        <f t="shared" si="109"/>
        <v/>
      </c>
      <c r="AP337" s="64">
        <v>27090</v>
      </c>
      <c r="AQ337" s="55">
        <v>3</v>
      </c>
      <c r="AR337" s="55">
        <v>62</v>
      </c>
      <c r="AS337" s="66">
        <f t="shared" si="117"/>
        <v>78.951999999999998</v>
      </c>
      <c r="AT337" s="66">
        <f t="shared" si="118"/>
        <v>187.56145689235697</v>
      </c>
      <c r="AU337" s="55" t="str">
        <f>IF(OR($AP337&lt;SetUp!$B$97,$AP337&gt;SetUp!$B$98),"Não","Sim")</f>
        <v>Sim</v>
      </c>
      <c r="AV337" s="68">
        <f t="shared" si="119"/>
        <v>8.8854937960700866</v>
      </c>
      <c r="AW337" s="68">
        <f t="shared" si="120"/>
        <v>13.695307842190221</v>
      </c>
      <c r="AX337" s="68">
        <f t="shared" si="121"/>
        <v>1.897363135965114</v>
      </c>
      <c r="AY337" s="68">
        <f t="shared" si="122"/>
        <v>2.27314359748254</v>
      </c>
      <c r="AZ337" s="68">
        <f t="shared" si="123"/>
        <v>108.60945689235697</v>
      </c>
      <c r="BA337" s="68">
        <f t="shared" si="124"/>
        <v>4.8098140461201346</v>
      </c>
      <c r="BB337" s="68">
        <f t="shared" si="125"/>
        <v>0.37578046151742606</v>
      </c>
    </row>
    <row r="338" spans="1:54" x14ac:dyDescent="0.3">
      <c r="A338" s="64">
        <v>27000</v>
      </c>
      <c r="B338" s="57">
        <v>0</v>
      </c>
      <c r="C338" s="57"/>
      <c r="D338" s="57">
        <v>5.4390000000000001</v>
      </c>
      <c r="E338" s="57">
        <f t="shared" si="110"/>
        <v>0</v>
      </c>
      <c r="F338" s="57">
        <f t="shared" si="111"/>
        <v>5.4390000000000001</v>
      </c>
      <c r="G338" s="57">
        <f t="shared" si="112"/>
        <v>0</v>
      </c>
      <c r="H338" s="57">
        <f>IF(Q337&gt;SetUp!$B$56,SetUp!$B$56,Q337)</f>
        <v>8.5863963633869277E-17</v>
      </c>
      <c r="I338" s="57">
        <f t="shared" si="126"/>
        <v>0.25710111715076761</v>
      </c>
      <c r="J338" s="57">
        <f>MIN(F338,H338,(1-EXP(-SetUp!$B$52*H338/SetUp!$B$56))*F338)</f>
        <v>0</v>
      </c>
      <c r="K338" s="57">
        <f t="shared" si="113"/>
        <v>8.5863963633869277E-17</v>
      </c>
      <c r="L338" s="57">
        <f>IF(I338&lt;=0,0,MIN(SetUp!$B$50*I338^SetUp!$B$55,I338))</f>
        <v>2.1274994539492525E-3</v>
      </c>
      <c r="M338" s="57">
        <f t="shared" si="114"/>
        <v>0.25497361769681837</v>
      </c>
      <c r="N338" s="57">
        <f>IF(SetUp!$B$62=0,X338,(B338-E338)*(1-(H338/SetUp!$B$66/SetUp!$B$56)))</f>
        <v>0</v>
      </c>
      <c r="O338" s="57">
        <f>K338*SetUp!$B$65</f>
        <v>0</v>
      </c>
      <c r="P338" s="57">
        <f>MIN(SetUp!$B$54*L338^SetUp!$B$51,L338)</f>
        <v>1.2124123564658973E-3</v>
      </c>
      <c r="Q338" s="57">
        <f t="shared" si="115"/>
        <v>8.5863963633869277E-17</v>
      </c>
      <c r="R338" s="57">
        <f>IF((H338+N338-O338)&gt;SetUp!$B$56,T337+H338+N338-O338-SetUp!$B$56,T337)</f>
        <v>0</v>
      </c>
      <c r="S338" s="57">
        <f>R338*SetUp!$B$65</f>
        <v>0</v>
      </c>
      <c r="T338" s="57">
        <f>IF((R338-S338)&lt;SetUp!$B$53,R338-S338,SetUp!$B$53)</f>
        <v>0</v>
      </c>
      <c r="U338" s="57">
        <f t="shared" si="116"/>
        <v>0.25497361769681837</v>
      </c>
      <c r="V338" s="57">
        <f>(L338-P338)/1000*SetUp!$B$13*1000000/SetUp!$B$48</f>
        <v>5.2048033858591372E-2</v>
      </c>
      <c r="W338" s="57">
        <f t="shared" si="127"/>
        <v>8.2399365108898337E-18</v>
      </c>
      <c r="X338" s="57">
        <f>MAX((SetUp!$B$56*(1-($H338/SetUp!$B$56)^2)*TANH(($B338-$D338)/SetUp!$B$56))/(1+$H338/SetUp!$B$56*TANH(($B338-$D338)/SetUp!$B$56)),0)</f>
        <v>0</v>
      </c>
      <c r="AK338" s="65">
        <v>307</v>
      </c>
      <c r="AL338" s="66">
        <f t="shared" si="107"/>
        <v>0</v>
      </c>
      <c r="AM338" s="66">
        <f t="shared" si="108"/>
        <v>0</v>
      </c>
      <c r="AN338" s="67" t="str">
        <f t="shared" si="109"/>
        <v/>
      </c>
      <c r="AP338" s="64">
        <v>27091</v>
      </c>
      <c r="AQ338" s="55">
        <v>3</v>
      </c>
      <c r="AR338" s="55">
        <v>63</v>
      </c>
      <c r="AS338" s="66">
        <f t="shared" si="117"/>
        <v>84.59</v>
      </c>
      <c r="AT338" s="66">
        <f t="shared" si="118"/>
        <v>148.18435989360918</v>
      </c>
      <c r="AU338" s="55" t="str">
        <f>IF(OR($AP338&lt;SetUp!$B$97,$AP338&gt;SetUp!$B$98),"Não","Sim")</f>
        <v>Sim</v>
      </c>
      <c r="AV338" s="68">
        <f t="shared" si="119"/>
        <v>9.1972822072610132</v>
      </c>
      <c r="AW338" s="68">
        <f t="shared" si="120"/>
        <v>12.173099847352324</v>
      </c>
      <c r="AX338" s="68">
        <f t="shared" si="121"/>
        <v>1.9273190249596561</v>
      </c>
      <c r="AY338" s="68">
        <f t="shared" si="122"/>
        <v>2.1708023684858087</v>
      </c>
      <c r="AZ338" s="68">
        <f t="shared" si="123"/>
        <v>63.59435989360918</v>
      </c>
      <c r="BA338" s="68">
        <f t="shared" si="124"/>
        <v>2.9758176400913108</v>
      </c>
      <c r="BB338" s="68">
        <f t="shared" si="125"/>
        <v>0.24348334352615253</v>
      </c>
    </row>
    <row r="339" spans="1:54" x14ac:dyDescent="0.3">
      <c r="A339" s="64">
        <v>27001</v>
      </c>
      <c r="B339" s="57">
        <v>8.9999999999999993E-3</v>
      </c>
      <c r="C339" s="57"/>
      <c r="D339" s="57">
        <v>5.4390000000000001</v>
      </c>
      <c r="E339" s="57">
        <f t="shared" si="110"/>
        <v>8.9999999999999993E-3</v>
      </c>
      <c r="F339" s="57">
        <f t="shared" si="111"/>
        <v>5.43</v>
      </c>
      <c r="G339" s="57">
        <f t="shared" si="112"/>
        <v>0</v>
      </c>
      <c r="H339" s="57">
        <f>IF(Q338&gt;SetUp!$B$56,SetUp!$B$56,Q338)</f>
        <v>8.5863963633869277E-17</v>
      </c>
      <c r="I339" s="57">
        <f t="shared" si="126"/>
        <v>0.25497361769681837</v>
      </c>
      <c r="J339" s="57">
        <f>MIN(F339,H339,(1-EXP(-SetUp!$B$52*H339/SetUp!$B$56))*F339)</f>
        <v>0</v>
      </c>
      <c r="K339" s="57">
        <f t="shared" si="113"/>
        <v>8.5863963633869277E-17</v>
      </c>
      <c r="L339" s="57">
        <f>IF(I339&lt;=0,0,MIN(SetUp!$B$50*I339^SetUp!$B$55,I339))</f>
        <v>2.0982388682000896E-3</v>
      </c>
      <c r="M339" s="57">
        <f t="shared" si="114"/>
        <v>0.25287537882861827</v>
      </c>
      <c r="N339" s="57">
        <f>IF(SetUp!$B$62=0,X339,(B339-E339)*(1-(H339/SetUp!$B$66/SetUp!$B$56)))</f>
        <v>0</v>
      </c>
      <c r="O339" s="57">
        <f>K339*SetUp!$B$65</f>
        <v>0</v>
      </c>
      <c r="P339" s="57">
        <f>MIN(SetUp!$B$54*L339^SetUp!$B$51,L339)</f>
        <v>1.1960191765125691E-3</v>
      </c>
      <c r="Q339" s="57">
        <f t="shared" si="115"/>
        <v>8.5863963633869277E-17</v>
      </c>
      <c r="R339" s="57">
        <f>IF((H339+N339-O339)&gt;SetUp!$B$56,T338+H339+N339-O339-SetUp!$B$56,T338)</f>
        <v>0</v>
      </c>
      <c r="S339" s="57">
        <f>R339*SetUp!$B$65</f>
        <v>0</v>
      </c>
      <c r="T339" s="57">
        <f>IF((R339-S339)&lt;SetUp!$B$53,R339-S339,SetUp!$B$53)</f>
        <v>0</v>
      </c>
      <c r="U339" s="57">
        <f t="shared" si="116"/>
        <v>0.25287537882861827</v>
      </c>
      <c r="V339" s="57">
        <f>(L339-P339)/1000*SetUp!$B$13*1000000/SetUp!$B$48</f>
        <v>5.1316165630555272E-2</v>
      </c>
      <c r="W339" s="57">
        <f t="shared" si="127"/>
        <v>-7.8062556418956319E-18</v>
      </c>
      <c r="X339" s="57">
        <f>MAX((SetUp!$B$56*(1-($H339/SetUp!$B$56)^2)*TANH(($B339-$D339)/SetUp!$B$56))/(1+$H339/SetUp!$B$56*TANH(($B339-$D339)/SetUp!$B$56)),0)</f>
        <v>0</v>
      </c>
      <c r="AK339" s="65">
        <v>308</v>
      </c>
      <c r="AL339" s="66">
        <f t="shared" si="107"/>
        <v>0</v>
      </c>
      <c r="AM339" s="66">
        <f t="shared" si="108"/>
        <v>0</v>
      </c>
      <c r="AN339" s="67" t="str">
        <f t="shared" si="109"/>
        <v/>
      </c>
      <c r="AP339" s="64">
        <v>27092</v>
      </c>
      <c r="AQ339" s="55">
        <v>3</v>
      </c>
      <c r="AR339" s="55">
        <v>64</v>
      </c>
      <c r="AS339" s="66">
        <f t="shared" si="117"/>
        <v>156.36600000000001</v>
      </c>
      <c r="AT339" s="66">
        <f t="shared" si="118"/>
        <v>138.53676593447042</v>
      </c>
      <c r="AU339" s="55" t="str">
        <f>IF(OR($AP339&lt;SetUp!$B$97,$AP339&gt;SetUp!$B$98),"Não","Sim")</f>
        <v>Sim</v>
      </c>
      <c r="AV339" s="68">
        <f t="shared" si="119"/>
        <v>12.504639139135524</v>
      </c>
      <c r="AW339" s="68">
        <f t="shared" si="120"/>
        <v>11.77016422716652</v>
      </c>
      <c r="AX339" s="68">
        <f t="shared" si="121"/>
        <v>2.1941423266162929</v>
      </c>
      <c r="AY339" s="68">
        <f t="shared" si="122"/>
        <v>2.1415650450504407</v>
      </c>
      <c r="AZ339" s="68">
        <f t="shared" si="123"/>
        <v>-17.82923406552959</v>
      </c>
      <c r="BA339" s="68">
        <f t="shared" si="124"/>
        <v>-0.73447491196900394</v>
      </c>
      <c r="BB339" s="68">
        <f t="shared" si="125"/>
        <v>-5.2577281565852285E-2</v>
      </c>
    </row>
    <row r="340" spans="1:54" x14ac:dyDescent="0.3">
      <c r="A340" s="64">
        <v>27002</v>
      </c>
      <c r="B340" s="57">
        <v>0</v>
      </c>
      <c r="C340" s="57"/>
      <c r="D340" s="57">
        <v>5.4390000000000001</v>
      </c>
      <c r="E340" s="57">
        <f t="shared" si="110"/>
        <v>0</v>
      </c>
      <c r="F340" s="57">
        <f t="shared" si="111"/>
        <v>5.4390000000000001</v>
      </c>
      <c r="G340" s="57">
        <f t="shared" si="112"/>
        <v>0</v>
      </c>
      <c r="H340" s="57">
        <f>IF(Q339&gt;SetUp!$B$56,SetUp!$B$56,Q339)</f>
        <v>8.5863963633869277E-17</v>
      </c>
      <c r="I340" s="57">
        <f t="shared" si="126"/>
        <v>0.25287537882861827</v>
      </c>
      <c r="J340" s="57">
        <f>MIN(F340,H340,(1-EXP(-SetUp!$B$52*H340/SetUp!$B$56))*F340)</f>
        <v>0</v>
      </c>
      <c r="K340" s="57">
        <f t="shared" si="113"/>
        <v>8.5863963633869277E-17</v>
      </c>
      <c r="L340" s="57">
        <f>IF(I340&lt;=0,0,MIN(SetUp!$B$50*I340^SetUp!$B$55,I340))</f>
        <v>2.0695396991468073E-3</v>
      </c>
      <c r="M340" s="57">
        <f t="shared" si="114"/>
        <v>0.25080583912947146</v>
      </c>
      <c r="N340" s="57">
        <f>IF(SetUp!$B$62=0,X340,(B340-E340)*(1-(H340/SetUp!$B$66/SetUp!$B$56)))</f>
        <v>0</v>
      </c>
      <c r="O340" s="57">
        <f>K340*SetUp!$B$65</f>
        <v>0</v>
      </c>
      <c r="P340" s="57">
        <f>MIN(SetUp!$B$54*L340^SetUp!$B$51,L340)</f>
        <v>1.1799367509759636E-3</v>
      </c>
      <c r="Q340" s="57">
        <f t="shared" si="115"/>
        <v>8.5863963633869277E-17</v>
      </c>
      <c r="R340" s="57">
        <f>IF((H340+N340-O340)&gt;SetUp!$B$56,T339+H340+N340-O340-SetUp!$B$56,T339)</f>
        <v>0</v>
      </c>
      <c r="S340" s="57">
        <f>R340*SetUp!$B$65</f>
        <v>0</v>
      </c>
      <c r="T340" s="57">
        <f>IF((R340-S340)&lt;SetUp!$B$53,R340-S340,SetUp!$B$53)</f>
        <v>0</v>
      </c>
      <c r="U340" s="57">
        <f t="shared" si="116"/>
        <v>0.25080583912947146</v>
      </c>
      <c r="V340" s="57">
        <f>(L340-P340)/1000*SetUp!$B$13*1000000/SetUp!$B$48</f>
        <v>5.0598554492176061E-2</v>
      </c>
      <c r="W340" s="57">
        <f t="shared" si="127"/>
        <v>0</v>
      </c>
      <c r="X340" s="57">
        <f>MAX((SetUp!$B$56*(1-($H340/SetUp!$B$56)^2)*TANH(($B340-$D340)/SetUp!$B$56))/(1+$H340/SetUp!$B$56*TANH(($B340-$D340)/SetUp!$B$56)),0)</f>
        <v>0</v>
      </c>
      <c r="AK340" s="65">
        <v>309</v>
      </c>
      <c r="AL340" s="66">
        <f t="shared" si="107"/>
        <v>0</v>
      </c>
      <c r="AM340" s="66">
        <f t="shared" si="108"/>
        <v>0</v>
      </c>
      <c r="AN340" s="67" t="str">
        <f t="shared" si="109"/>
        <v/>
      </c>
      <c r="AP340" s="64">
        <v>27093</v>
      </c>
      <c r="AQ340" s="55">
        <v>3</v>
      </c>
      <c r="AR340" s="55">
        <v>65</v>
      </c>
      <c r="AS340" s="66">
        <f t="shared" si="117"/>
        <v>103.099</v>
      </c>
      <c r="AT340" s="66">
        <f t="shared" si="118"/>
        <v>118.71606831982257</v>
      </c>
      <c r="AU340" s="55" t="str">
        <f>IF(OR($AP340&lt;SetUp!$B$97,$AP340&gt;SetUp!$B$98),"Não","Sim")</f>
        <v>Sim</v>
      </c>
      <c r="AV340" s="68">
        <f t="shared" si="119"/>
        <v>10.153767773590255</v>
      </c>
      <c r="AW340" s="68">
        <f t="shared" si="120"/>
        <v>10.895690355357139</v>
      </c>
      <c r="AX340" s="68">
        <f t="shared" si="121"/>
        <v>2.0132544529014789</v>
      </c>
      <c r="AY340" s="68">
        <f t="shared" si="122"/>
        <v>2.0745095050569171</v>
      </c>
      <c r="AZ340" s="68">
        <f t="shared" si="123"/>
        <v>15.617068319822565</v>
      </c>
      <c r="BA340" s="68">
        <f t="shared" si="124"/>
        <v>0.74192258176688419</v>
      </c>
      <c r="BB340" s="68">
        <f t="shared" si="125"/>
        <v>6.125505215543825E-2</v>
      </c>
    </row>
    <row r="341" spans="1:54" x14ac:dyDescent="0.3">
      <c r="A341" s="64">
        <v>27003</v>
      </c>
      <c r="B341" s="57">
        <v>0</v>
      </c>
      <c r="C341" s="57"/>
      <c r="D341" s="57">
        <v>5.4390000000000001</v>
      </c>
      <c r="E341" s="57">
        <f t="shared" si="110"/>
        <v>0</v>
      </c>
      <c r="F341" s="57">
        <f t="shared" si="111"/>
        <v>5.4390000000000001</v>
      </c>
      <c r="G341" s="57">
        <f t="shared" si="112"/>
        <v>0</v>
      </c>
      <c r="H341" s="57">
        <f>IF(Q340&gt;SetUp!$B$56,SetUp!$B$56,Q340)</f>
        <v>8.5863963633869277E-17</v>
      </c>
      <c r="I341" s="57">
        <f t="shared" si="126"/>
        <v>0.25080583912947146</v>
      </c>
      <c r="J341" s="57">
        <f>MIN(F341,H341,(1-EXP(-SetUp!$B$52*H341/SetUp!$B$56))*F341)</f>
        <v>0</v>
      </c>
      <c r="K341" s="57">
        <f t="shared" si="113"/>
        <v>8.5863963633869277E-17</v>
      </c>
      <c r="L341" s="57">
        <f>IF(I341&lt;=0,0,MIN(SetUp!$B$50*I341^SetUp!$B$55,I341))</f>
        <v>2.041388152192335E-3</v>
      </c>
      <c r="M341" s="57">
        <f t="shared" si="114"/>
        <v>0.24876445097727912</v>
      </c>
      <c r="N341" s="57">
        <f>IF(SetUp!$B$62=0,X341,(B341-E341)*(1-(H341/SetUp!$B$66/SetUp!$B$56)))</f>
        <v>0</v>
      </c>
      <c r="O341" s="57">
        <f>K341*SetUp!$B$65</f>
        <v>0</v>
      </c>
      <c r="P341" s="57">
        <f>MIN(SetUp!$B$54*L341^SetUp!$B$51,L341)</f>
        <v>1.1641575152828943E-3</v>
      </c>
      <c r="Q341" s="57">
        <f t="shared" si="115"/>
        <v>8.5863963633869277E-17</v>
      </c>
      <c r="R341" s="57">
        <f>IF((H341+N341-O341)&gt;SetUp!$B$56,T340+H341+N341-O341-SetUp!$B$56,T340)</f>
        <v>0</v>
      </c>
      <c r="S341" s="57">
        <f>R341*SetUp!$B$65</f>
        <v>0</v>
      </c>
      <c r="T341" s="57">
        <f>IF((R341-S341)&lt;SetUp!$B$53,R341-S341,SetUp!$B$53)</f>
        <v>0</v>
      </c>
      <c r="U341" s="57">
        <f t="shared" si="116"/>
        <v>0.24876445097727912</v>
      </c>
      <c r="V341" s="57">
        <f>(L341-P341)/1000*SetUp!$B$13*1000000/SetUp!$B$48</f>
        <v>4.9894846094130106E-2</v>
      </c>
      <c r="W341" s="57">
        <f t="shared" si="127"/>
        <v>-1.214306433183765E-17</v>
      </c>
      <c r="X341" s="57">
        <f>MAX((SetUp!$B$56*(1-($H341/SetUp!$B$56)^2)*TANH(($B341-$D341)/SetUp!$B$56))/(1+$H341/SetUp!$B$56*TANH(($B341-$D341)/SetUp!$B$56)),0)</f>
        <v>0</v>
      </c>
      <c r="AK341" s="65">
        <v>310</v>
      </c>
      <c r="AL341" s="66">
        <f t="shared" si="107"/>
        <v>0</v>
      </c>
      <c r="AM341" s="66">
        <f t="shared" si="108"/>
        <v>0</v>
      </c>
      <c r="AN341" s="67" t="str">
        <f t="shared" si="109"/>
        <v/>
      </c>
      <c r="AP341" s="64">
        <v>27094</v>
      </c>
      <c r="AQ341" s="55">
        <v>3</v>
      </c>
      <c r="AR341" s="55">
        <v>66</v>
      </c>
      <c r="AS341" s="66">
        <f t="shared" si="117"/>
        <v>151.21100000000001</v>
      </c>
      <c r="AT341" s="66">
        <f t="shared" si="118"/>
        <v>119.03928653800104</v>
      </c>
      <c r="AU341" s="55" t="str">
        <f>IF(OR($AP341&lt;SetUp!$B$97,$AP341&gt;SetUp!$B$98),"Não","Sim")</f>
        <v>Sim</v>
      </c>
      <c r="AV341" s="68">
        <f t="shared" si="119"/>
        <v>12.296788198550059</v>
      </c>
      <c r="AW341" s="68">
        <f t="shared" si="120"/>
        <v>10.910512661557249</v>
      </c>
      <c r="AX341" s="68">
        <f t="shared" si="121"/>
        <v>2.1795833855139586</v>
      </c>
      <c r="AY341" s="68">
        <f t="shared" si="122"/>
        <v>2.0756903152654984</v>
      </c>
      <c r="AZ341" s="68">
        <f t="shared" si="123"/>
        <v>-32.171713461998976</v>
      </c>
      <c r="BA341" s="68">
        <f t="shared" si="124"/>
        <v>-1.3862755369928106</v>
      </c>
      <c r="BB341" s="68">
        <f t="shared" si="125"/>
        <v>-0.10389307024846017</v>
      </c>
    </row>
    <row r="342" spans="1:54" x14ac:dyDescent="0.3">
      <c r="A342" s="64">
        <v>27004</v>
      </c>
      <c r="B342" s="57">
        <v>0.152</v>
      </c>
      <c r="C342" s="57"/>
      <c r="D342" s="57">
        <v>5.4390000000000001</v>
      </c>
      <c r="E342" s="57">
        <f t="shared" si="110"/>
        <v>0.152</v>
      </c>
      <c r="F342" s="57">
        <f t="shared" si="111"/>
        <v>5.2869999999999999</v>
      </c>
      <c r="G342" s="57">
        <f t="shared" si="112"/>
        <v>0</v>
      </c>
      <c r="H342" s="57">
        <f>IF(Q341&gt;SetUp!$B$56,SetUp!$B$56,Q341)</f>
        <v>8.5863963633869277E-17</v>
      </c>
      <c r="I342" s="57">
        <f t="shared" si="126"/>
        <v>0.24876445097727912</v>
      </c>
      <c r="J342" s="57">
        <f>MIN(F342,H342,(1-EXP(-SetUp!$B$52*H342/SetUp!$B$56))*F342)</f>
        <v>0</v>
      </c>
      <c r="K342" s="57">
        <f t="shared" si="113"/>
        <v>8.5863963633869277E-17</v>
      </c>
      <c r="L342" s="57">
        <f>IF(I342&lt;=0,0,MIN(SetUp!$B$50*I342^SetUp!$B$55,I342))</f>
        <v>2.0137708452612063E-3</v>
      </c>
      <c r="M342" s="57">
        <f t="shared" si="114"/>
        <v>0.2467506801320179</v>
      </c>
      <c r="N342" s="57">
        <f>IF(SetUp!$B$62=0,X342,(B342-E342)*(1-(H342/SetUp!$B$66/SetUp!$B$56)))</f>
        <v>0</v>
      </c>
      <c r="O342" s="57">
        <f>K342*SetUp!$B$65</f>
        <v>0</v>
      </c>
      <c r="P342" s="57">
        <f>MIN(SetUp!$B$54*L342^SetUp!$B$51,L342)</f>
        <v>1.148674129363211E-3</v>
      </c>
      <c r="Q342" s="57">
        <f t="shared" si="115"/>
        <v>8.5863963633869277E-17</v>
      </c>
      <c r="R342" s="57">
        <f>IF((H342+N342-O342)&gt;SetUp!$B$56,T341+H342+N342-O342-SetUp!$B$56,T341)</f>
        <v>0</v>
      </c>
      <c r="S342" s="57">
        <f>R342*SetUp!$B$65</f>
        <v>0</v>
      </c>
      <c r="T342" s="57">
        <f>IF((R342-S342)&lt;SetUp!$B$53,R342-S342,SetUp!$B$53)</f>
        <v>0</v>
      </c>
      <c r="U342" s="57">
        <f t="shared" si="116"/>
        <v>0.2467506801320179</v>
      </c>
      <c r="V342" s="57">
        <f>(L342-P342)/1000*SetUp!$B$13*1000000/SetUp!$B$48</f>
        <v>4.9204696781154265E-2</v>
      </c>
      <c r="W342" s="57">
        <f t="shared" si="127"/>
        <v>-1.3877787807814457E-17</v>
      </c>
      <c r="X342" s="57">
        <f>MAX((SetUp!$B$56*(1-($H342/SetUp!$B$56)^2)*TANH(($B342-$D342)/SetUp!$B$56))/(1+$H342/SetUp!$B$56*TANH(($B342-$D342)/SetUp!$B$56)),0)</f>
        <v>0</v>
      </c>
      <c r="AK342" s="65">
        <v>311</v>
      </c>
      <c r="AL342" s="66">
        <f t="shared" si="107"/>
        <v>0</v>
      </c>
      <c r="AM342" s="66">
        <f t="shared" si="108"/>
        <v>0</v>
      </c>
      <c r="AN342" s="67" t="str">
        <f t="shared" si="109"/>
        <v/>
      </c>
      <c r="AP342" s="64">
        <v>27095</v>
      </c>
      <c r="AQ342" s="55">
        <v>3</v>
      </c>
      <c r="AR342" s="55">
        <v>67</v>
      </c>
      <c r="AS342" s="66">
        <f t="shared" si="117"/>
        <v>83.441999999999993</v>
      </c>
      <c r="AT342" s="66">
        <f t="shared" si="118"/>
        <v>98.316866685047799</v>
      </c>
      <c r="AU342" s="55" t="str">
        <f>IF(OR($AP342&lt;SetUp!$B$97,$AP342&gt;SetUp!$B$98),"Não","Sim")</f>
        <v>Sim</v>
      </c>
      <c r="AV342" s="68">
        <f t="shared" si="119"/>
        <v>9.1346592711496353</v>
      </c>
      <c r="AW342" s="68">
        <f t="shared" si="120"/>
        <v>9.9154862051766184</v>
      </c>
      <c r="AX342" s="68">
        <f t="shared" si="121"/>
        <v>1.9213847050368138</v>
      </c>
      <c r="AY342" s="68">
        <f t="shared" si="122"/>
        <v>1.9926280293263501</v>
      </c>
      <c r="AZ342" s="68">
        <f t="shared" si="123"/>
        <v>14.874866685047806</v>
      </c>
      <c r="BA342" s="68">
        <f t="shared" si="124"/>
        <v>0.78082693402698311</v>
      </c>
      <c r="BB342" s="68">
        <f t="shared" si="125"/>
        <v>7.1243324289536281E-2</v>
      </c>
    </row>
    <row r="343" spans="1:54" x14ac:dyDescent="0.3">
      <c r="A343" s="64">
        <v>27005</v>
      </c>
      <c r="B343" s="57">
        <v>5.3999999999999999E-2</v>
      </c>
      <c r="C343" s="57"/>
      <c r="D343" s="57">
        <v>5.4390000000000001</v>
      </c>
      <c r="E343" s="57">
        <f t="shared" si="110"/>
        <v>5.3999999999999999E-2</v>
      </c>
      <c r="F343" s="57">
        <f t="shared" si="111"/>
        <v>5.3849999999999998</v>
      </c>
      <c r="G343" s="57">
        <f t="shared" si="112"/>
        <v>0</v>
      </c>
      <c r="H343" s="57">
        <f>IF(Q342&gt;SetUp!$B$56,SetUp!$B$56,Q342)</f>
        <v>8.5863963633869277E-17</v>
      </c>
      <c r="I343" s="57">
        <f t="shared" si="126"/>
        <v>0.2467506801320179</v>
      </c>
      <c r="J343" s="57">
        <f>MIN(F343,H343,(1-EXP(-SetUp!$B$52*H343/SetUp!$B$56))*F343)</f>
        <v>0</v>
      </c>
      <c r="K343" s="57">
        <f t="shared" si="113"/>
        <v>8.5863963633869277E-17</v>
      </c>
      <c r="L343" s="57">
        <f>IF(I343&lt;=0,0,MIN(SetUp!$B$50*I343^SetUp!$B$55,I343))</f>
        <v>1.9866747942843292E-3</v>
      </c>
      <c r="M343" s="57">
        <f t="shared" si="114"/>
        <v>0.24476400533773357</v>
      </c>
      <c r="N343" s="57">
        <f>IF(SetUp!$B$62=0,X343,(B343-E343)*(1-(H343/SetUp!$B$66/SetUp!$B$56)))</f>
        <v>0</v>
      </c>
      <c r="O343" s="57">
        <f>K343*SetUp!$B$65</f>
        <v>0</v>
      </c>
      <c r="P343" s="57">
        <f>MIN(SetUp!$B$54*L343^SetUp!$B$51,L343)</f>
        <v>1.1334794698006476E-3</v>
      </c>
      <c r="Q343" s="57">
        <f t="shared" si="115"/>
        <v>8.5863963633869277E-17</v>
      </c>
      <c r="R343" s="57">
        <f>IF((H343+N343-O343)&gt;SetUp!$B$56,T342+H343+N343-O343-SetUp!$B$56,T342)</f>
        <v>0</v>
      </c>
      <c r="S343" s="57">
        <f>R343*SetUp!$B$65</f>
        <v>0</v>
      </c>
      <c r="T343" s="57">
        <f>IF((R343-S343)&lt;SetUp!$B$53,R343-S343,SetUp!$B$53)</f>
        <v>0</v>
      </c>
      <c r="U343" s="57">
        <f t="shared" si="116"/>
        <v>0.24476400533773357</v>
      </c>
      <c r="V343" s="57">
        <f>(L343-P343)/1000*SetUp!$B$13*1000000/SetUp!$B$48</f>
        <v>4.8527773212894899E-2</v>
      </c>
      <c r="W343" s="57">
        <f t="shared" si="127"/>
        <v>0</v>
      </c>
      <c r="X343" s="57">
        <f>MAX((SetUp!$B$56*(1-($H343/SetUp!$B$56)^2)*TANH(($B343-$D343)/SetUp!$B$56))/(1+$H343/SetUp!$B$56*TANH(($B343-$D343)/SetUp!$B$56)),0)</f>
        <v>0</v>
      </c>
      <c r="AK343" s="65">
        <v>312</v>
      </c>
      <c r="AL343" s="66">
        <f t="shared" si="107"/>
        <v>0</v>
      </c>
      <c r="AM343" s="66">
        <f t="shared" si="108"/>
        <v>0</v>
      </c>
      <c r="AN343" s="67" t="str">
        <f t="shared" si="109"/>
        <v/>
      </c>
      <c r="AP343" s="64">
        <v>27096</v>
      </c>
      <c r="AQ343" s="55">
        <v>3</v>
      </c>
      <c r="AR343" s="55">
        <v>68</v>
      </c>
      <c r="AS343" s="66">
        <f t="shared" si="117"/>
        <v>36.406999999999996</v>
      </c>
      <c r="AT343" s="66">
        <f t="shared" si="118"/>
        <v>73.218157606299798</v>
      </c>
      <c r="AU343" s="55" t="str">
        <f>IF(OR($AP343&lt;SetUp!$B$97,$AP343&gt;SetUp!$B$98),"Não","Sim")</f>
        <v>Sim</v>
      </c>
      <c r="AV343" s="68">
        <f t="shared" si="119"/>
        <v>6.0338213430627858</v>
      </c>
      <c r="AW343" s="68">
        <f t="shared" si="120"/>
        <v>8.5567609295982905</v>
      </c>
      <c r="AX343" s="68">
        <f t="shared" si="121"/>
        <v>1.5611848937890889</v>
      </c>
      <c r="AY343" s="68">
        <f t="shared" si="122"/>
        <v>1.8646187965001091</v>
      </c>
      <c r="AZ343" s="68">
        <f t="shared" si="123"/>
        <v>36.811157606299801</v>
      </c>
      <c r="BA343" s="68">
        <f t="shared" si="124"/>
        <v>2.5229395865355047</v>
      </c>
      <c r="BB343" s="68">
        <f t="shared" si="125"/>
        <v>0.30343390271102022</v>
      </c>
    </row>
    <row r="344" spans="1:54" x14ac:dyDescent="0.3">
      <c r="A344" s="64">
        <v>27006</v>
      </c>
      <c r="B344" s="57">
        <v>0.33</v>
      </c>
      <c r="C344" s="57"/>
      <c r="D344" s="57">
        <v>5.4390000000000001</v>
      </c>
      <c r="E344" s="57">
        <f t="shared" si="110"/>
        <v>0.33</v>
      </c>
      <c r="F344" s="57">
        <f t="shared" si="111"/>
        <v>5.109</v>
      </c>
      <c r="G344" s="57">
        <f t="shared" si="112"/>
        <v>0</v>
      </c>
      <c r="H344" s="57">
        <f>IF(Q343&gt;SetUp!$B$56,SetUp!$B$56,Q343)</f>
        <v>8.5863963633869277E-17</v>
      </c>
      <c r="I344" s="57">
        <f t="shared" si="126"/>
        <v>0.24476400533773357</v>
      </c>
      <c r="J344" s="57">
        <f>MIN(F344,H344,(1-EXP(-SetUp!$B$52*H344/SetUp!$B$56))*F344)</f>
        <v>0</v>
      </c>
      <c r="K344" s="57">
        <f t="shared" si="113"/>
        <v>8.5863963633869277E-17</v>
      </c>
      <c r="L344" s="57">
        <f>IF(I344&lt;=0,0,MIN(SetUp!$B$50*I344^SetUp!$B$55,I344))</f>
        <v>1.9600873992704098E-3</v>
      </c>
      <c r="M344" s="57">
        <f t="shared" si="114"/>
        <v>0.24280391793846315</v>
      </c>
      <c r="N344" s="57">
        <f>IF(SetUp!$B$62=0,X344,(B344-E344)*(1-(H344/SetUp!$B$66/SetUp!$B$56)))</f>
        <v>0</v>
      </c>
      <c r="O344" s="57">
        <f>K344*SetUp!$B$65</f>
        <v>0</v>
      </c>
      <c r="P344" s="57">
        <f>MIN(SetUp!$B$54*L344^SetUp!$B$51,L344)</f>
        <v>1.1185666222991665E-3</v>
      </c>
      <c r="Q344" s="57">
        <f t="shared" si="115"/>
        <v>8.5863963633869277E-17</v>
      </c>
      <c r="R344" s="57">
        <f>IF((H344+N344-O344)&gt;SetUp!$B$56,T343+H344+N344-O344-SetUp!$B$56,T343)</f>
        <v>0</v>
      </c>
      <c r="S344" s="57">
        <f>R344*SetUp!$B$65</f>
        <v>0</v>
      </c>
      <c r="T344" s="57">
        <f>IF((R344-S344)&lt;SetUp!$B$53,R344-S344,SetUp!$B$53)</f>
        <v>0</v>
      </c>
      <c r="U344" s="57">
        <f t="shared" si="116"/>
        <v>0.24280391793846315</v>
      </c>
      <c r="V344" s="57">
        <f>(L344-P344)/1000*SetUp!$B$13*1000000/SetUp!$B$48</f>
        <v>4.7863752000179498E-2</v>
      </c>
      <c r="W344" s="57">
        <f t="shared" si="127"/>
        <v>1.6046192152785466E-17</v>
      </c>
      <c r="X344" s="57">
        <f>MAX((SetUp!$B$56*(1-($H344/SetUp!$B$56)^2)*TANH(($B344-$D344)/SetUp!$B$56))/(1+$H344/SetUp!$B$56*TANH(($B344-$D344)/SetUp!$B$56)),0)</f>
        <v>0</v>
      </c>
      <c r="AK344" s="65">
        <v>313</v>
      </c>
      <c r="AL344" s="66">
        <f t="shared" si="107"/>
        <v>0</v>
      </c>
      <c r="AM344" s="66">
        <f t="shared" si="108"/>
        <v>0</v>
      </c>
      <c r="AN344" s="67" t="str">
        <f t="shared" si="109"/>
        <v/>
      </c>
      <c r="AP344" s="64">
        <v>27097</v>
      </c>
      <c r="AQ344" s="55">
        <v>3</v>
      </c>
      <c r="AR344" s="55">
        <v>69</v>
      </c>
      <c r="AS344" s="66">
        <f t="shared" si="117"/>
        <v>86.918000000000006</v>
      </c>
      <c r="AT344" s="66">
        <f t="shared" si="118"/>
        <v>101.41913205858496</v>
      </c>
      <c r="AU344" s="55" t="str">
        <f>IF(OR($AP344&lt;SetUp!$B$97,$AP344&gt;SetUp!$B$98),"Não","Sim")</f>
        <v>Sim</v>
      </c>
      <c r="AV344" s="68">
        <f t="shared" si="119"/>
        <v>9.322982355448282</v>
      </c>
      <c r="AW344" s="68">
        <f t="shared" si="120"/>
        <v>10.070706631542047</v>
      </c>
      <c r="AX344" s="68">
        <f t="shared" si="121"/>
        <v>1.9391097245633866</v>
      </c>
      <c r="AY344" s="68">
        <f t="shared" si="122"/>
        <v>2.0061198895506429</v>
      </c>
      <c r="AZ344" s="68">
        <f t="shared" si="123"/>
        <v>14.501132058584957</v>
      </c>
      <c r="BA344" s="68">
        <f t="shared" si="124"/>
        <v>0.74772427609376457</v>
      </c>
      <c r="BB344" s="68">
        <f t="shared" si="125"/>
        <v>6.7010164987256315E-2</v>
      </c>
    </row>
    <row r="345" spans="1:54" x14ac:dyDescent="0.3">
      <c r="A345" s="64">
        <v>27007</v>
      </c>
      <c r="B345" s="57">
        <v>0.06</v>
      </c>
      <c r="C345" s="57"/>
      <c r="D345" s="57">
        <v>5.4390000000000001</v>
      </c>
      <c r="E345" s="57">
        <f t="shared" si="110"/>
        <v>0.06</v>
      </c>
      <c r="F345" s="57">
        <f t="shared" si="111"/>
        <v>5.3790000000000004</v>
      </c>
      <c r="G345" s="57">
        <f t="shared" si="112"/>
        <v>0</v>
      </c>
      <c r="H345" s="57">
        <f>IF(Q344&gt;SetUp!$B$56,SetUp!$B$56,Q344)</f>
        <v>8.5863963633869277E-17</v>
      </c>
      <c r="I345" s="57">
        <f t="shared" si="126"/>
        <v>0.24280391793846315</v>
      </c>
      <c r="J345" s="57">
        <f>MIN(F345,H345,(1-EXP(-SetUp!$B$52*H345/SetUp!$B$56))*F345)</f>
        <v>0</v>
      </c>
      <c r="K345" s="57">
        <f t="shared" si="113"/>
        <v>8.5863963633869277E-17</v>
      </c>
      <c r="L345" s="57">
        <f>IF(I345&lt;=0,0,MIN(SetUp!$B$50*I345^SetUp!$B$55,I345))</f>
        <v>1.9339964309373005E-3</v>
      </c>
      <c r="M345" s="57">
        <f t="shared" si="114"/>
        <v>0.24086992150752584</v>
      </c>
      <c r="N345" s="57">
        <f>IF(SetUp!$B$62=0,X345,(B345-E345)*(1-(H345/SetUp!$B$66/SetUp!$B$56)))</f>
        <v>0</v>
      </c>
      <c r="O345" s="57">
        <f>K345*SetUp!$B$65</f>
        <v>0</v>
      </c>
      <c r="P345" s="57">
        <f>MIN(SetUp!$B$54*L345^SetUp!$B$51,L345)</f>
        <v>1.1039288744504839E-3</v>
      </c>
      <c r="Q345" s="57">
        <f t="shared" si="115"/>
        <v>8.5863963633869277E-17</v>
      </c>
      <c r="R345" s="57">
        <f>IF((H345+N345-O345)&gt;SetUp!$B$56,T344+H345+N345-O345-SetUp!$B$56,T344)</f>
        <v>0</v>
      </c>
      <c r="S345" s="57">
        <f>R345*SetUp!$B$65</f>
        <v>0</v>
      </c>
      <c r="T345" s="57">
        <f>IF((R345-S345)&lt;SetUp!$B$53,R345-S345,SetUp!$B$53)</f>
        <v>0</v>
      </c>
      <c r="U345" s="57">
        <f t="shared" si="116"/>
        <v>0.24086992150752584</v>
      </c>
      <c r="V345" s="57">
        <f>(L345-P345)/1000*SetUp!$B$13*1000000/SetUp!$B$48</f>
        <v>4.72123193560052E-2</v>
      </c>
      <c r="W345" s="57">
        <f t="shared" si="127"/>
        <v>-6.5052130349130266E-18</v>
      </c>
      <c r="X345" s="57">
        <f>MAX((SetUp!$B$56*(1-($H345/SetUp!$B$56)^2)*TANH(($B345-$D345)/SetUp!$B$56))/(1+$H345/SetUp!$B$56*TANH(($B345-$D345)/SetUp!$B$56)),0)</f>
        <v>0</v>
      </c>
      <c r="AK345" s="65">
        <v>314</v>
      </c>
      <c r="AL345" s="66">
        <f t="shared" si="107"/>
        <v>0</v>
      </c>
      <c r="AM345" s="66">
        <f t="shared" si="108"/>
        <v>0</v>
      </c>
      <c r="AN345" s="67" t="str">
        <f t="shared" si="109"/>
        <v/>
      </c>
      <c r="AP345" s="64">
        <v>27098</v>
      </c>
      <c r="AQ345" s="55">
        <v>3</v>
      </c>
      <c r="AR345" s="55">
        <v>70</v>
      </c>
      <c r="AS345" s="66">
        <f t="shared" si="117"/>
        <v>75.692999999999998</v>
      </c>
      <c r="AT345" s="66">
        <f t="shared" si="118"/>
        <v>101.7802601941595</v>
      </c>
      <c r="AU345" s="55" t="str">
        <f>IF(OR($AP345&lt;SetUp!$B$97,$AP345&gt;SetUp!$B$98),"Não","Sim")</f>
        <v>Sim</v>
      </c>
      <c r="AV345" s="68">
        <f t="shared" si="119"/>
        <v>8.7001724120847168</v>
      </c>
      <c r="AW345" s="68">
        <f t="shared" si="120"/>
        <v>10.088620331549775</v>
      </c>
      <c r="AX345" s="68">
        <f t="shared" si="121"/>
        <v>1.8790557183119665</v>
      </c>
      <c r="AY345" s="68">
        <f t="shared" si="122"/>
        <v>2.007663556782346</v>
      </c>
      <c r="AZ345" s="68">
        <f t="shared" si="123"/>
        <v>26.087260194159498</v>
      </c>
      <c r="BA345" s="68">
        <f t="shared" si="124"/>
        <v>1.3884479194650581</v>
      </c>
      <c r="BB345" s="68">
        <f t="shared" si="125"/>
        <v>0.12860783847037949</v>
      </c>
    </row>
    <row r="346" spans="1:54" x14ac:dyDescent="0.3">
      <c r="A346" s="64">
        <v>27008</v>
      </c>
      <c r="B346" s="57">
        <v>7.2999999999999995E-2</v>
      </c>
      <c r="C346" s="57"/>
      <c r="D346" s="57">
        <v>5.4390000000000001</v>
      </c>
      <c r="E346" s="57">
        <f t="shared" si="110"/>
        <v>7.2999999999999995E-2</v>
      </c>
      <c r="F346" s="57">
        <f t="shared" si="111"/>
        <v>5.3659999999999997</v>
      </c>
      <c r="G346" s="57">
        <f t="shared" si="112"/>
        <v>0</v>
      </c>
      <c r="H346" s="57">
        <f>IF(Q345&gt;SetUp!$B$56,SetUp!$B$56,Q345)</f>
        <v>8.5863963633869277E-17</v>
      </c>
      <c r="I346" s="57">
        <f t="shared" si="126"/>
        <v>0.24086992150752584</v>
      </c>
      <c r="J346" s="57">
        <f>MIN(F346,H346,(1-EXP(-SetUp!$B$52*H346/SetUp!$B$56))*F346)</f>
        <v>0</v>
      </c>
      <c r="K346" s="57">
        <f t="shared" si="113"/>
        <v>8.5863963633869277E-17</v>
      </c>
      <c r="L346" s="57">
        <f>IF(I346&lt;=0,0,MIN(SetUp!$B$50*I346^SetUp!$B$55,I346))</f>
        <v>1.9083900178778509E-3</v>
      </c>
      <c r="M346" s="57">
        <f t="shared" si="114"/>
        <v>0.23896153148964799</v>
      </c>
      <c r="N346" s="57">
        <f>IF(SetUp!$B$62=0,X346,(B346-E346)*(1-(H346/SetUp!$B$66/SetUp!$B$56)))</f>
        <v>0</v>
      </c>
      <c r="O346" s="57">
        <f>K346*SetUp!$B$65</f>
        <v>0</v>
      </c>
      <c r="P346" s="57">
        <f>MIN(SetUp!$B$54*L346^SetUp!$B$51,L346)</f>
        <v>1.0895597087891748E-3</v>
      </c>
      <c r="Q346" s="57">
        <f t="shared" si="115"/>
        <v>8.5863963633869277E-17</v>
      </c>
      <c r="R346" s="57">
        <f>IF((H346+N346-O346)&gt;SetUp!$B$56,T345+H346+N346-O346-SetUp!$B$56,T345)</f>
        <v>0</v>
      </c>
      <c r="S346" s="57">
        <f>R346*SetUp!$B$65</f>
        <v>0</v>
      </c>
      <c r="T346" s="57">
        <f>IF((R346-S346)&lt;SetUp!$B$53,R346-S346,SetUp!$B$53)</f>
        <v>0</v>
      </c>
      <c r="U346" s="57">
        <f t="shared" si="116"/>
        <v>0.23896153148964799</v>
      </c>
      <c r="V346" s="57">
        <f>(L346-P346)/1000*SetUp!$B$13*1000000/SetUp!$B$48</f>
        <v>4.6573170760571735E-2</v>
      </c>
      <c r="W346" s="57">
        <f t="shared" si="127"/>
        <v>3.0357660829594124E-18</v>
      </c>
      <c r="X346" s="57">
        <f>MAX((SetUp!$B$56*(1-($H346/SetUp!$B$56)^2)*TANH(($B346-$D346)/SetUp!$B$56))/(1+$H346/SetUp!$B$56*TANH(($B346-$D346)/SetUp!$B$56)),0)</f>
        <v>0</v>
      </c>
      <c r="AK346" s="65">
        <v>315</v>
      </c>
      <c r="AL346" s="66">
        <f t="shared" si="107"/>
        <v>0</v>
      </c>
      <c r="AM346" s="66">
        <f t="shared" si="108"/>
        <v>0</v>
      </c>
      <c r="AN346" s="67" t="str">
        <f t="shared" si="109"/>
        <v/>
      </c>
      <c r="AP346" s="64">
        <v>27099</v>
      </c>
      <c r="AQ346" s="55">
        <v>3</v>
      </c>
      <c r="AR346" s="55">
        <v>71</v>
      </c>
      <c r="AS346" s="66">
        <f t="shared" si="117"/>
        <v>81.176000000000002</v>
      </c>
      <c r="AT346" s="66">
        <f t="shared" si="118"/>
        <v>75.463644696504417</v>
      </c>
      <c r="AU346" s="55" t="str">
        <f>IF(OR($AP346&lt;SetUp!$B$97,$AP346&gt;SetUp!$B$98),"Não","Sim")</f>
        <v>Sim</v>
      </c>
      <c r="AV346" s="68">
        <f t="shared" si="119"/>
        <v>9.0097724721548875</v>
      </c>
      <c r="AW346" s="68">
        <f t="shared" si="120"/>
        <v>8.6869813339562558</v>
      </c>
      <c r="AX346" s="68">
        <f t="shared" si="121"/>
        <v>1.9094276473664946</v>
      </c>
      <c r="AY346" s="68">
        <f t="shared" si="122"/>
        <v>1.8777377766581809</v>
      </c>
      <c r="AZ346" s="68">
        <f t="shared" si="123"/>
        <v>-5.7123553034955847</v>
      </c>
      <c r="BA346" s="68">
        <f t="shared" si="124"/>
        <v>-0.3227911381986317</v>
      </c>
      <c r="BB346" s="68">
        <f t="shared" si="125"/>
        <v>-3.168987070831375E-2</v>
      </c>
    </row>
    <row r="347" spans="1:54" x14ac:dyDescent="0.3">
      <c r="A347" s="64">
        <v>27009</v>
      </c>
      <c r="B347" s="57">
        <v>0.41099999999999998</v>
      </c>
      <c r="C347" s="57"/>
      <c r="D347" s="57">
        <v>5.4390000000000001</v>
      </c>
      <c r="E347" s="57">
        <f t="shared" si="110"/>
        <v>0.41099999999999998</v>
      </c>
      <c r="F347" s="57">
        <f t="shared" si="111"/>
        <v>5.0280000000000005</v>
      </c>
      <c r="G347" s="57">
        <f t="shared" si="112"/>
        <v>0</v>
      </c>
      <c r="H347" s="57">
        <f>IF(Q346&gt;SetUp!$B$56,SetUp!$B$56,Q346)</f>
        <v>8.5863963633869277E-17</v>
      </c>
      <c r="I347" s="57">
        <f t="shared" si="126"/>
        <v>0.23896153148964799</v>
      </c>
      <c r="J347" s="57">
        <f>MIN(F347,H347,(1-EXP(-SetUp!$B$52*H347/SetUp!$B$56))*F347)</f>
        <v>0</v>
      </c>
      <c r="K347" s="57">
        <f t="shared" si="113"/>
        <v>8.5863963633869277E-17</v>
      </c>
      <c r="L347" s="57">
        <f>IF(I347&lt;=0,0,MIN(SetUp!$B$50*I347^SetUp!$B$55,I347))</f>
        <v>1.8832566342361795E-3</v>
      </c>
      <c r="M347" s="57">
        <f t="shared" si="114"/>
        <v>0.2370782748554118</v>
      </c>
      <c r="N347" s="57">
        <f>IF(SetUp!$B$62=0,X347,(B347-E347)*(1-(H347/SetUp!$B$66/SetUp!$B$56)))</f>
        <v>0</v>
      </c>
      <c r="O347" s="57">
        <f>K347*SetUp!$B$65</f>
        <v>0</v>
      </c>
      <c r="P347" s="57">
        <f>MIN(SetUp!$B$54*L347^SetUp!$B$51,L347)</f>
        <v>1.0754527961224592E-3</v>
      </c>
      <c r="Q347" s="57">
        <f t="shared" si="115"/>
        <v>8.5863963633869277E-17</v>
      </c>
      <c r="R347" s="57">
        <f>IF((H347+N347-O347)&gt;SetUp!$B$56,T346+H347+N347-O347-SetUp!$B$56,T346)</f>
        <v>0</v>
      </c>
      <c r="S347" s="57">
        <f>R347*SetUp!$B$65</f>
        <v>0</v>
      </c>
      <c r="T347" s="57">
        <f>IF((R347-S347)&lt;SetUp!$B$53,R347-S347,SetUp!$B$53)</f>
        <v>0</v>
      </c>
      <c r="U347" s="57">
        <f t="shared" si="116"/>
        <v>0.2370782748554118</v>
      </c>
      <c r="V347" s="57">
        <f>(L347-P347)/1000*SetUp!$B$13*1000000/SetUp!$B$48</f>
        <v>4.5946010639722451E-2</v>
      </c>
      <c r="W347" s="57">
        <f t="shared" si="127"/>
        <v>-3.9464959078472361E-17</v>
      </c>
      <c r="X347" s="57">
        <f>MAX((SetUp!$B$56*(1-($H347/SetUp!$B$56)^2)*TANH(($B347-$D347)/SetUp!$B$56))/(1+$H347/SetUp!$B$56*TANH(($B347-$D347)/SetUp!$B$56)),0)</f>
        <v>0</v>
      </c>
      <c r="AK347" s="65">
        <v>316</v>
      </c>
      <c r="AL347" s="66">
        <f t="shared" si="107"/>
        <v>0</v>
      </c>
      <c r="AM347" s="66">
        <f t="shared" si="108"/>
        <v>0</v>
      </c>
      <c r="AN347" s="67" t="str">
        <f t="shared" si="109"/>
        <v/>
      </c>
      <c r="AP347" s="64">
        <v>27100</v>
      </c>
      <c r="AQ347" s="55">
        <v>3</v>
      </c>
      <c r="AR347" s="55">
        <v>72</v>
      </c>
      <c r="AS347" s="66">
        <f t="shared" si="117"/>
        <v>57.110999999999997</v>
      </c>
      <c r="AT347" s="66">
        <f t="shared" si="118"/>
        <v>78.471044590144487</v>
      </c>
      <c r="AU347" s="55" t="str">
        <f>IF(OR($AP347&lt;SetUp!$B$97,$AP347&gt;SetUp!$B$98),"Não","Sim")</f>
        <v>Sim</v>
      </c>
      <c r="AV347" s="68">
        <f t="shared" si="119"/>
        <v>7.5571820144813238</v>
      </c>
      <c r="AW347" s="68">
        <f t="shared" si="120"/>
        <v>8.8583883743119145</v>
      </c>
      <c r="AX347" s="68">
        <f t="shared" si="121"/>
        <v>1.7567197646242303</v>
      </c>
      <c r="AY347" s="68">
        <f t="shared" si="122"/>
        <v>1.8947094338850816</v>
      </c>
      <c r="AZ347" s="68">
        <f t="shared" si="123"/>
        <v>21.36004459014449</v>
      </c>
      <c r="BA347" s="68">
        <f t="shared" si="124"/>
        <v>1.3012063598305907</v>
      </c>
      <c r="BB347" s="68">
        <f t="shared" si="125"/>
        <v>0.13798966926085132</v>
      </c>
    </row>
    <row r="348" spans="1:54" x14ac:dyDescent="0.3">
      <c r="A348" s="64">
        <v>27010</v>
      </c>
      <c r="B348" s="57">
        <v>0.80100000000000005</v>
      </c>
      <c r="C348" s="57"/>
      <c r="D348" s="57">
        <v>5.4390000000000001</v>
      </c>
      <c r="E348" s="57">
        <f t="shared" si="110"/>
        <v>0.80100000000000005</v>
      </c>
      <c r="F348" s="57">
        <f t="shared" si="111"/>
        <v>4.6379999999999999</v>
      </c>
      <c r="G348" s="57">
        <f t="shared" si="112"/>
        <v>0</v>
      </c>
      <c r="H348" s="57">
        <f>IF(Q347&gt;SetUp!$B$56,SetUp!$B$56,Q347)</f>
        <v>8.5863963633869277E-17</v>
      </c>
      <c r="I348" s="57">
        <f t="shared" si="126"/>
        <v>0.2370782748554118</v>
      </c>
      <c r="J348" s="57">
        <f>MIN(F348,H348,(1-EXP(-SetUp!$B$52*H348/SetUp!$B$56))*F348)</f>
        <v>0</v>
      </c>
      <c r="K348" s="57">
        <f t="shared" si="113"/>
        <v>8.5863963633869277E-17</v>
      </c>
      <c r="L348" s="57">
        <f>IF(I348&lt;=0,0,MIN(SetUp!$B$50*I348^SetUp!$B$55,I348))</f>
        <v>1.8585850878714383E-3</v>
      </c>
      <c r="M348" s="57">
        <f t="shared" si="114"/>
        <v>0.23521968976754037</v>
      </c>
      <c r="N348" s="57">
        <f>IF(SetUp!$B$62=0,X348,(B348-E348)*(1-(H348/SetUp!$B$66/SetUp!$B$56)))</f>
        <v>0</v>
      </c>
      <c r="O348" s="57">
        <f>K348*SetUp!$B$65</f>
        <v>0</v>
      </c>
      <c r="P348" s="57">
        <f>MIN(SetUp!$B$54*L348^SetUp!$B$51,L348)</f>
        <v>1.0616019891223937E-3</v>
      </c>
      <c r="Q348" s="57">
        <f t="shared" si="115"/>
        <v>8.5863963633869277E-17</v>
      </c>
      <c r="R348" s="57">
        <f>IF((H348+N348-O348)&gt;SetUp!$B$56,T347+H348+N348-O348-SetUp!$B$56,T347)</f>
        <v>0</v>
      </c>
      <c r="S348" s="57">
        <f>R348*SetUp!$B$65</f>
        <v>0</v>
      </c>
      <c r="T348" s="57">
        <f>IF((R348-S348)&lt;SetUp!$B$53,R348-S348,SetUp!$B$53)</f>
        <v>0</v>
      </c>
      <c r="U348" s="57">
        <f t="shared" si="116"/>
        <v>0.23521968976754037</v>
      </c>
      <c r="V348" s="57">
        <f>(L348-P348)/1000*SetUp!$B$13*1000000/SetUp!$B$48</f>
        <v>4.5330552056188127E-2</v>
      </c>
      <c r="W348" s="57">
        <f t="shared" si="127"/>
        <v>3.7730235602495554E-17</v>
      </c>
      <c r="X348" s="57">
        <f>MAX((SetUp!$B$56*(1-($H348/SetUp!$B$56)^2)*TANH(($B348-$D348)/SetUp!$B$56))/(1+$H348/SetUp!$B$56*TANH(($B348-$D348)/SetUp!$B$56)),0)</f>
        <v>0</v>
      </c>
      <c r="AK348" s="65">
        <v>317</v>
      </c>
      <c r="AL348" s="66">
        <f t="shared" si="107"/>
        <v>0</v>
      </c>
      <c r="AM348" s="66">
        <f t="shared" si="108"/>
        <v>0</v>
      </c>
      <c r="AN348" s="67" t="str">
        <f t="shared" si="109"/>
        <v/>
      </c>
      <c r="AP348" s="64">
        <v>27101</v>
      </c>
      <c r="AQ348" s="55">
        <v>3</v>
      </c>
      <c r="AR348" s="55">
        <v>73</v>
      </c>
      <c r="AS348" s="66">
        <f t="shared" si="117"/>
        <v>60.735999999999997</v>
      </c>
      <c r="AT348" s="66">
        <f t="shared" si="118"/>
        <v>159.10302833723298</v>
      </c>
      <c r="AU348" s="55" t="str">
        <f>IF(OR($AP348&lt;SetUp!$B$97,$AP348&gt;SetUp!$B$98),"Não","Sim")</f>
        <v>Sim</v>
      </c>
      <c r="AV348" s="68">
        <f t="shared" si="119"/>
        <v>7.7933304818928342</v>
      </c>
      <c r="AW348" s="68">
        <f t="shared" si="120"/>
        <v>12.613604890642206</v>
      </c>
      <c r="AX348" s="68">
        <f t="shared" si="121"/>
        <v>1.7834461864111799</v>
      </c>
      <c r="AY348" s="68">
        <f t="shared" si="122"/>
        <v>2.201678446005054</v>
      </c>
      <c r="AZ348" s="68">
        <f t="shared" si="123"/>
        <v>98.367028337232995</v>
      </c>
      <c r="BA348" s="68">
        <f t="shared" si="124"/>
        <v>4.8202744087493716</v>
      </c>
      <c r="BB348" s="68">
        <f t="shared" si="125"/>
        <v>0.41823225959387411</v>
      </c>
    </row>
    <row r="349" spans="1:54" x14ac:dyDescent="0.3">
      <c r="A349" s="64">
        <v>27011</v>
      </c>
      <c r="B349" s="57">
        <v>2.3660000000000001</v>
      </c>
      <c r="C349" s="57"/>
      <c r="D349" s="57">
        <v>5.4390000000000001</v>
      </c>
      <c r="E349" s="57">
        <f t="shared" si="110"/>
        <v>2.3660000000000001</v>
      </c>
      <c r="F349" s="57">
        <f t="shared" si="111"/>
        <v>3.073</v>
      </c>
      <c r="G349" s="57">
        <f t="shared" si="112"/>
        <v>0</v>
      </c>
      <c r="H349" s="57">
        <f>IF(Q348&gt;SetUp!$B$56,SetUp!$B$56,Q348)</f>
        <v>8.5863963633869277E-17</v>
      </c>
      <c r="I349" s="57">
        <f t="shared" si="126"/>
        <v>0.23521968976754037</v>
      </c>
      <c r="J349" s="57">
        <f>MIN(F349,H349,(1-EXP(-SetUp!$B$52*H349/SetUp!$B$56))*F349)</f>
        <v>0</v>
      </c>
      <c r="K349" s="57">
        <f t="shared" si="113"/>
        <v>8.5863963633869277E-17</v>
      </c>
      <c r="L349" s="57">
        <f>IF(I349&lt;=0,0,MIN(SetUp!$B$50*I349^SetUp!$B$55,I349))</f>
        <v>1.8343645089873382E-3</v>
      </c>
      <c r="M349" s="57">
        <f t="shared" si="114"/>
        <v>0.23338532525855304</v>
      </c>
      <c r="N349" s="57">
        <f>IF(SetUp!$B$62=0,X349,(B349-E349)*(1-(H349/SetUp!$B$66/SetUp!$B$56)))</f>
        <v>0</v>
      </c>
      <c r="O349" s="57">
        <f>K349*SetUp!$B$65</f>
        <v>0</v>
      </c>
      <c r="P349" s="57">
        <f>MIN(SetUp!$B$54*L349^SetUp!$B$51,L349)</f>
        <v>1.048001316168829E-3</v>
      </c>
      <c r="Q349" s="57">
        <f t="shared" si="115"/>
        <v>8.5863963633869277E-17</v>
      </c>
      <c r="R349" s="57">
        <f>IF((H349+N349-O349)&gt;SetUp!$B$56,T348+H349+N349-O349-SetUp!$B$56,T348)</f>
        <v>0</v>
      </c>
      <c r="S349" s="57">
        <f>R349*SetUp!$B$65</f>
        <v>0</v>
      </c>
      <c r="T349" s="57">
        <f>IF((R349-S349)&lt;SetUp!$B$53,R349-S349,SetUp!$B$53)</f>
        <v>0</v>
      </c>
      <c r="U349" s="57">
        <f t="shared" si="116"/>
        <v>0.23338532525855304</v>
      </c>
      <c r="V349" s="57">
        <f>(L349-P349)/1000*SetUp!$B$13*1000000/SetUp!$B$48</f>
        <v>4.472651641305897E-2</v>
      </c>
      <c r="W349" s="57">
        <f t="shared" si="127"/>
        <v>-2.1337098754514727E-16</v>
      </c>
      <c r="X349" s="57">
        <f>MAX((SetUp!$B$56*(1-($H349/SetUp!$B$56)^2)*TANH(($B349-$D349)/SetUp!$B$56))/(1+$H349/SetUp!$B$56*TANH(($B349-$D349)/SetUp!$B$56)),0)</f>
        <v>0</v>
      </c>
      <c r="AK349" s="65">
        <v>318</v>
      </c>
      <c r="AL349" s="66">
        <f t="shared" si="107"/>
        <v>0</v>
      </c>
      <c r="AM349" s="66">
        <f t="shared" si="108"/>
        <v>0</v>
      </c>
      <c r="AN349" s="67" t="str">
        <f t="shared" si="109"/>
        <v/>
      </c>
      <c r="AP349" s="64">
        <v>27102</v>
      </c>
      <c r="AQ349" s="55">
        <v>3</v>
      </c>
      <c r="AR349" s="55">
        <v>74</v>
      </c>
      <c r="AS349" s="66">
        <f t="shared" si="117"/>
        <v>64.512</v>
      </c>
      <c r="AT349" s="66">
        <f t="shared" si="118"/>
        <v>129.40435244533285</v>
      </c>
      <c r="AU349" s="55" t="str">
        <f>IF(OR($AP349&lt;SetUp!$B$97,$AP349&gt;SetUp!$B$98),"Não","Sim")</f>
        <v>Sim</v>
      </c>
      <c r="AV349" s="68">
        <f t="shared" si="119"/>
        <v>8.0319362547271247</v>
      </c>
      <c r="AW349" s="68">
        <f t="shared" si="120"/>
        <v>11.375603388187058</v>
      </c>
      <c r="AX349" s="68">
        <f t="shared" si="121"/>
        <v>1.8096405060933936</v>
      </c>
      <c r="AY349" s="68">
        <f t="shared" si="122"/>
        <v>2.1119488838381053</v>
      </c>
      <c r="AZ349" s="68">
        <f t="shared" si="123"/>
        <v>64.892352445332847</v>
      </c>
      <c r="BA349" s="68">
        <f t="shared" si="124"/>
        <v>3.3436671334599328</v>
      </c>
      <c r="BB349" s="68">
        <f t="shared" si="125"/>
        <v>0.30230837774471175</v>
      </c>
    </row>
    <row r="350" spans="1:54" x14ac:dyDescent="0.3">
      <c r="A350" s="64">
        <v>27012</v>
      </c>
      <c r="B350" s="57">
        <v>0.495</v>
      </c>
      <c r="C350" s="57"/>
      <c r="D350" s="57">
        <v>5.4390000000000001</v>
      </c>
      <c r="E350" s="57">
        <f t="shared" si="110"/>
        <v>0.495</v>
      </c>
      <c r="F350" s="57">
        <f t="shared" si="111"/>
        <v>4.944</v>
      </c>
      <c r="G350" s="57">
        <f t="shared" si="112"/>
        <v>0</v>
      </c>
      <c r="H350" s="57">
        <f>IF(Q349&gt;SetUp!$B$56,SetUp!$B$56,Q349)</f>
        <v>8.5863963633869277E-17</v>
      </c>
      <c r="I350" s="57">
        <f t="shared" si="126"/>
        <v>0.23338532525855304</v>
      </c>
      <c r="J350" s="57">
        <f>MIN(F350,H350,(1-EXP(-SetUp!$B$52*H350/SetUp!$B$56))*F350)</f>
        <v>0</v>
      </c>
      <c r="K350" s="57">
        <f t="shared" si="113"/>
        <v>8.5863963633869277E-17</v>
      </c>
      <c r="L350" s="57">
        <f>IF(I350&lt;=0,0,MIN(SetUp!$B$50*I350^SetUp!$B$55,I350))</f>
        <v>1.8105843392067394E-3</v>
      </c>
      <c r="M350" s="57">
        <f t="shared" si="114"/>
        <v>0.23157474091934629</v>
      </c>
      <c r="N350" s="57">
        <f>IF(SetUp!$B$62=0,X350,(B350-E350)*(1-(H350/SetUp!$B$66/SetUp!$B$56)))</f>
        <v>0</v>
      </c>
      <c r="O350" s="57">
        <f>K350*SetUp!$B$65</f>
        <v>0</v>
      </c>
      <c r="P350" s="57">
        <f>MIN(SetUp!$B$54*L350^SetUp!$B$51,L350)</f>
        <v>1.0346449754320326E-3</v>
      </c>
      <c r="Q350" s="57">
        <f t="shared" si="115"/>
        <v>8.5863963633869277E-17</v>
      </c>
      <c r="R350" s="57">
        <f>IF((H350+N350-O350)&gt;SetUp!$B$56,T349+H350+N350-O350-SetUp!$B$56,T349)</f>
        <v>0</v>
      </c>
      <c r="S350" s="57">
        <f>R350*SetUp!$B$65</f>
        <v>0</v>
      </c>
      <c r="T350" s="57">
        <f>IF((R350-S350)&lt;SetUp!$B$53,R350-S350,SetUp!$B$53)</f>
        <v>0</v>
      </c>
      <c r="U350" s="57">
        <f t="shared" si="116"/>
        <v>0.23157474091934629</v>
      </c>
      <c r="V350" s="57">
        <f>(L350-P350)/1000*SetUp!$B$13*1000000/SetUp!$B$48</f>
        <v>4.4133633168939285E-2</v>
      </c>
      <c r="W350" s="57">
        <f t="shared" si="127"/>
        <v>-3.8380756905986857E-17</v>
      </c>
      <c r="X350" s="57">
        <f>MAX((SetUp!$B$56*(1-($H350/SetUp!$B$56)^2)*TANH(($B350-$D350)/SetUp!$B$56))/(1+$H350/SetUp!$B$56*TANH(($B350-$D350)/SetUp!$B$56)),0)</f>
        <v>0</v>
      </c>
      <c r="AK350" s="65">
        <v>319</v>
      </c>
      <c r="AL350" s="66">
        <f t="shared" si="107"/>
        <v>0</v>
      </c>
      <c r="AM350" s="66">
        <f t="shared" si="108"/>
        <v>0</v>
      </c>
      <c r="AN350" s="67" t="str">
        <f t="shared" si="109"/>
        <v/>
      </c>
      <c r="AP350" s="64">
        <v>27103</v>
      </c>
      <c r="AQ350" s="55">
        <v>3</v>
      </c>
      <c r="AR350" s="55">
        <v>75</v>
      </c>
      <c r="AS350" s="66">
        <f t="shared" si="117"/>
        <v>138.02199999999999</v>
      </c>
      <c r="AT350" s="66">
        <f t="shared" si="118"/>
        <v>144.75741813240197</v>
      </c>
      <c r="AU350" s="55" t="str">
        <f>IF(OR($AP350&lt;SetUp!$B$97,$AP350&gt;SetUp!$B$98),"Não","Sim")</f>
        <v>Sim</v>
      </c>
      <c r="AV350" s="68">
        <f t="shared" si="119"/>
        <v>11.748276469337959</v>
      </c>
      <c r="AW350" s="68">
        <f t="shared" si="120"/>
        <v>12.03151769862813</v>
      </c>
      <c r="AX350" s="68">
        <f t="shared" si="121"/>
        <v>2.1399483162352504</v>
      </c>
      <c r="AY350" s="68">
        <f t="shared" si="122"/>
        <v>2.1606408285059993</v>
      </c>
      <c r="AZ350" s="68">
        <f t="shared" si="123"/>
        <v>6.7354181324019748</v>
      </c>
      <c r="BA350" s="68">
        <f t="shared" si="124"/>
        <v>0.28324122929017115</v>
      </c>
      <c r="BB350" s="68">
        <f t="shared" si="125"/>
        <v>2.0692512270748864E-2</v>
      </c>
    </row>
    <row r="351" spans="1:54" x14ac:dyDescent="0.3">
      <c r="A351" s="64">
        <v>27013</v>
      </c>
      <c r="B351" s="57">
        <v>1.421</v>
      </c>
      <c r="C351" s="57"/>
      <c r="D351" s="57">
        <v>5.4390000000000001</v>
      </c>
      <c r="E351" s="57">
        <f t="shared" si="110"/>
        <v>1.421</v>
      </c>
      <c r="F351" s="57">
        <f t="shared" si="111"/>
        <v>4.0179999999999998</v>
      </c>
      <c r="G351" s="57">
        <f t="shared" si="112"/>
        <v>0</v>
      </c>
      <c r="H351" s="57">
        <f>IF(Q350&gt;SetUp!$B$56,SetUp!$B$56,Q350)</f>
        <v>8.5863963633869277E-17</v>
      </c>
      <c r="I351" s="57">
        <f t="shared" si="126"/>
        <v>0.23157474091934629</v>
      </c>
      <c r="J351" s="57">
        <f>MIN(F351,H351,(1-EXP(-SetUp!$B$52*H351/SetUp!$B$56))*F351)</f>
        <v>0</v>
      </c>
      <c r="K351" s="57">
        <f t="shared" si="113"/>
        <v>8.5863963633869277E-17</v>
      </c>
      <c r="L351" s="57">
        <f>IF(I351&lt;=0,0,MIN(SetUp!$B$50*I351^SetUp!$B$55,I351))</f>
        <v>1.7872343210716503E-3</v>
      </c>
      <c r="M351" s="57">
        <f t="shared" si="114"/>
        <v>0.22978750659827465</v>
      </c>
      <c r="N351" s="57">
        <f>IF(SetUp!$B$62=0,X351,(B351-E351)*(1-(H351/SetUp!$B$66/SetUp!$B$56)))</f>
        <v>0</v>
      </c>
      <c r="O351" s="57">
        <f>K351*SetUp!$B$65</f>
        <v>0</v>
      </c>
      <c r="P351" s="57">
        <f>MIN(SetUp!$B$54*L351^SetUp!$B$51,L351)</f>
        <v>1.0215273291844617E-3</v>
      </c>
      <c r="Q351" s="57">
        <f t="shared" si="115"/>
        <v>8.5863963633869277E-17</v>
      </c>
      <c r="R351" s="57">
        <f>IF((H351+N351-O351)&gt;SetUp!$B$56,T350+H351+N351-O351-SetUp!$B$56,T350)</f>
        <v>0</v>
      </c>
      <c r="S351" s="57">
        <f>R351*SetUp!$B$65</f>
        <v>0</v>
      </c>
      <c r="T351" s="57">
        <f>IF((R351-S351)&lt;SetUp!$B$53,R351-S351,SetUp!$B$53)</f>
        <v>0</v>
      </c>
      <c r="U351" s="57">
        <f t="shared" si="116"/>
        <v>0.22978750659827465</v>
      </c>
      <c r="V351" s="57">
        <f>(L351-P351)/1000*SetUp!$B$13*1000000/SetUp!$B$48</f>
        <v>4.3551639564265027E-2</v>
      </c>
      <c r="W351" s="57">
        <f t="shared" si="127"/>
        <v>1.0191500421363742E-17</v>
      </c>
      <c r="X351" s="57">
        <f>MAX((SetUp!$B$56*(1-($H351/SetUp!$B$56)^2)*TANH(($B351-$D351)/SetUp!$B$56))/(1+$H351/SetUp!$B$56*TANH(($B351-$D351)/SetUp!$B$56)),0)</f>
        <v>0</v>
      </c>
      <c r="AK351" s="65">
        <v>320</v>
      </c>
      <c r="AL351" s="66">
        <f t="shared" si="107"/>
        <v>0</v>
      </c>
      <c r="AM351" s="66">
        <f t="shared" si="108"/>
        <v>0</v>
      </c>
      <c r="AN351" s="67" t="str">
        <f t="shared" si="109"/>
        <v/>
      </c>
      <c r="AP351" s="64">
        <v>27104</v>
      </c>
      <c r="AQ351" s="55">
        <v>3</v>
      </c>
      <c r="AR351" s="55">
        <v>76</v>
      </c>
      <c r="AS351" s="66">
        <f t="shared" si="117"/>
        <v>122.645</v>
      </c>
      <c r="AT351" s="66">
        <f t="shared" si="118"/>
        <v>102.16943310977662</v>
      </c>
      <c r="AU351" s="55" t="str">
        <f>IF(OR($AP351&lt;SetUp!$B$97,$AP351&gt;SetUp!$B$98),"Não","Sim")</f>
        <v>Sim</v>
      </c>
      <c r="AV351" s="68">
        <f t="shared" si="119"/>
        <v>11.074520305638524</v>
      </c>
      <c r="AW351" s="68">
        <f t="shared" si="120"/>
        <v>10.107889646695625</v>
      </c>
      <c r="AX351" s="68">
        <f t="shared" si="121"/>
        <v>2.0886498475552679</v>
      </c>
      <c r="AY351" s="68">
        <f t="shared" si="122"/>
        <v>2.0093209836914876</v>
      </c>
      <c r="AZ351" s="68">
        <f t="shared" si="123"/>
        <v>-20.475566890223377</v>
      </c>
      <c r="BA351" s="68">
        <f t="shared" si="124"/>
        <v>-0.96663065894289879</v>
      </c>
      <c r="BB351" s="68">
        <f t="shared" si="125"/>
        <v>-7.9328863863780352E-2</v>
      </c>
    </row>
    <row r="352" spans="1:54" x14ac:dyDescent="0.3">
      <c r="A352" s="64">
        <v>27014</v>
      </c>
      <c r="B352" s="57">
        <v>0.21299999999999999</v>
      </c>
      <c r="C352" s="57"/>
      <c r="D352" s="57">
        <v>5.4390000000000001</v>
      </c>
      <c r="E352" s="57">
        <f t="shared" si="110"/>
        <v>0.21299999999999999</v>
      </c>
      <c r="F352" s="57">
        <f t="shared" si="111"/>
        <v>5.226</v>
      </c>
      <c r="G352" s="57">
        <f t="shared" si="112"/>
        <v>0</v>
      </c>
      <c r="H352" s="57">
        <f>IF(Q351&gt;SetUp!$B$56,SetUp!$B$56,Q351)</f>
        <v>8.5863963633869277E-17</v>
      </c>
      <c r="I352" s="57">
        <f t="shared" si="126"/>
        <v>0.22978750659827465</v>
      </c>
      <c r="J352" s="57">
        <f>MIN(F352,H352,(1-EXP(-SetUp!$B$52*H352/SetUp!$B$56))*F352)</f>
        <v>0</v>
      </c>
      <c r="K352" s="57">
        <f t="shared" si="113"/>
        <v>8.5863963633869277E-17</v>
      </c>
      <c r="L352" s="57">
        <f>IF(I352&lt;=0,0,MIN(SetUp!$B$50*I352^SetUp!$B$55,I352))</f>
        <v>1.7643044879499623E-3</v>
      </c>
      <c r="M352" s="57">
        <f t="shared" si="114"/>
        <v>0.2280232021103247</v>
      </c>
      <c r="N352" s="57">
        <f>IF(SetUp!$B$62=0,X352,(B352-E352)*(1-(H352/SetUp!$B$66/SetUp!$B$56)))</f>
        <v>0</v>
      </c>
      <c r="O352" s="57">
        <f>K352*SetUp!$B$65</f>
        <v>0</v>
      </c>
      <c r="P352" s="57">
        <f>MIN(SetUp!$B$54*L352^SetUp!$B$51,L352)</f>
        <v>1.0086428983316601E-3</v>
      </c>
      <c r="Q352" s="57">
        <f t="shared" si="115"/>
        <v>8.5863963633869277E-17</v>
      </c>
      <c r="R352" s="57">
        <f>IF((H352+N352-O352)&gt;SetUp!$B$56,T351+H352+N352-O352-SetUp!$B$56,T351)</f>
        <v>0</v>
      </c>
      <c r="S352" s="57">
        <f>R352*SetUp!$B$65</f>
        <v>0</v>
      </c>
      <c r="T352" s="57">
        <f>IF((R352-S352)&lt;SetUp!$B$53,R352-S352,SetUp!$B$53)</f>
        <v>0</v>
      </c>
      <c r="U352" s="57">
        <f t="shared" si="116"/>
        <v>0.2280232021103247</v>
      </c>
      <c r="V352" s="57">
        <f>(L352-P352)/1000*SetUp!$B$13*1000000/SetUp!$B$48</f>
        <v>4.2980280358292093E-2</v>
      </c>
      <c r="W352" s="57">
        <f t="shared" si="127"/>
        <v>9.7578195523695399E-18</v>
      </c>
      <c r="X352" s="57">
        <f>MAX((SetUp!$B$56*(1-($H352/SetUp!$B$56)^2)*TANH(($B352-$D352)/SetUp!$B$56))/(1+$H352/SetUp!$B$56*TANH(($B352-$D352)/SetUp!$B$56)),0)</f>
        <v>0</v>
      </c>
      <c r="AK352" s="65">
        <v>321</v>
      </c>
      <c r="AL352" s="66">
        <f t="shared" ref="AL352:AL397" si="128">IFERROR(AVERAGEIFS($AS$3:$AS$2949,$AU$3:$AU$2949,"Sim",$AR$3:$AR$2949,AK352),0)</f>
        <v>0</v>
      </c>
      <c r="AM352" s="66">
        <f t="shared" ref="AM352:AM397" si="129">IFERROR(AVERAGEIFS($AT$3:$AT$2949,$AU$3:$AU$2949,"Sim",$AR$3:$AR$2949,AK352),0)</f>
        <v>0</v>
      </c>
      <c r="AN352" s="67" t="str">
        <f t="shared" ref="AN352:AN397" si="130">IFERROR((AM352-AL352)/AL352,"")</f>
        <v/>
      </c>
      <c r="AP352" s="64">
        <v>27105</v>
      </c>
      <c r="AQ352" s="55">
        <v>3</v>
      </c>
      <c r="AR352" s="55">
        <v>77</v>
      </c>
      <c r="AS352" s="66">
        <f t="shared" si="117"/>
        <v>82.304000000000002</v>
      </c>
      <c r="AT352" s="66">
        <f t="shared" si="118"/>
        <v>75.715017043808359</v>
      </c>
      <c r="AU352" s="55" t="str">
        <f>IF(OR($AP352&lt;SetUp!$B$97,$AP352&gt;SetUp!$B$98),"Não","Sim")</f>
        <v>Sim</v>
      </c>
      <c r="AV352" s="68">
        <f t="shared" si="119"/>
        <v>9.0721552014942954</v>
      </c>
      <c r="AW352" s="68">
        <f t="shared" si="120"/>
        <v>8.7014376423559092</v>
      </c>
      <c r="AX352" s="68">
        <f t="shared" si="121"/>
        <v>1.9154209425720905</v>
      </c>
      <c r="AY352" s="68">
        <f t="shared" si="122"/>
        <v>1.8791820244467126</v>
      </c>
      <c r="AZ352" s="68">
        <f t="shared" si="123"/>
        <v>-6.5889829561916429</v>
      </c>
      <c r="BA352" s="68">
        <f t="shared" si="124"/>
        <v>-0.37071755913838622</v>
      </c>
      <c r="BB352" s="68">
        <f t="shared" si="125"/>
        <v>-3.6238918125377939E-2</v>
      </c>
    </row>
    <row r="353" spans="1:54" x14ac:dyDescent="0.3">
      <c r="A353" s="64">
        <v>27015</v>
      </c>
      <c r="B353" s="57">
        <v>0.13</v>
      </c>
      <c r="C353" s="57"/>
      <c r="D353" s="57">
        <v>5.4390000000000001</v>
      </c>
      <c r="E353" s="57">
        <f t="shared" si="110"/>
        <v>0.13</v>
      </c>
      <c r="F353" s="57">
        <f t="shared" si="111"/>
        <v>5.3090000000000002</v>
      </c>
      <c r="G353" s="57">
        <f t="shared" si="112"/>
        <v>0</v>
      </c>
      <c r="H353" s="57">
        <f>IF(Q352&gt;SetUp!$B$56,SetUp!$B$56,Q352)</f>
        <v>8.5863963633869277E-17</v>
      </c>
      <c r="I353" s="57">
        <f t="shared" si="126"/>
        <v>0.2280232021103247</v>
      </c>
      <c r="J353" s="57">
        <f>MIN(F353,H353,(1-EXP(-SetUp!$B$52*H353/SetUp!$B$56))*F353)</f>
        <v>0</v>
      </c>
      <c r="K353" s="57">
        <f t="shared" si="113"/>
        <v>8.5863963633869277E-17</v>
      </c>
      <c r="L353" s="57">
        <f>IF(I353&lt;=0,0,MIN(SetUp!$B$50*I353^SetUp!$B$55,I353))</f>
        <v>1.7417851543311254E-3</v>
      </c>
      <c r="M353" s="57">
        <f t="shared" si="114"/>
        <v>0.22628141695599358</v>
      </c>
      <c r="N353" s="57">
        <f>IF(SetUp!$B$62=0,X353,(B353-E353)*(1-(H353/SetUp!$B$66/SetUp!$B$56)))</f>
        <v>0</v>
      </c>
      <c r="O353" s="57">
        <f>K353*SetUp!$B$65</f>
        <v>0</v>
      </c>
      <c r="P353" s="57">
        <f>MIN(SetUp!$B$54*L353^SetUp!$B$51,L353)</f>
        <v>9.9598635715274805E-4</v>
      </c>
      <c r="Q353" s="57">
        <f t="shared" si="115"/>
        <v>8.5863963633869277E-17</v>
      </c>
      <c r="R353" s="57">
        <f>IF((H353+N353-O353)&gt;SetUp!$B$56,T352+H353+N353-O353-SetUp!$B$56,T352)</f>
        <v>0</v>
      </c>
      <c r="S353" s="57">
        <f>R353*SetUp!$B$65</f>
        <v>0</v>
      </c>
      <c r="T353" s="57">
        <f>IF((R353-S353)&lt;SetUp!$B$53,R353-S353,SetUp!$B$53)</f>
        <v>0</v>
      </c>
      <c r="U353" s="57">
        <f t="shared" si="116"/>
        <v>0.22628141695599358</v>
      </c>
      <c r="V353" s="57">
        <f>(L353-P353)/1000*SetUp!$B$13*1000000/SetUp!$B$48</f>
        <v>4.2419307576285606E-2</v>
      </c>
      <c r="W353" s="57">
        <f t="shared" si="127"/>
        <v>0</v>
      </c>
      <c r="X353" s="57">
        <f>MAX((SetUp!$B$56*(1-($H353/SetUp!$B$56)^2)*TANH(($B353-$D353)/SetUp!$B$56))/(1+$H353/SetUp!$B$56*TANH(($B353-$D353)/SetUp!$B$56)),0)</f>
        <v>0</v>
      </c>
      <c r="AK353" s="65">
        <v>322</v>
      </c>
      <c r="AL353" s="66">
        <f t="shared" si="128"/>
        <v>0</v>
      </c>
      <c r="AM353" s="66">
        <f t="shared" si="129"/>
        <v>0</v>
      </c>
      <c r="AN353" s="67" t="str">
        <f t="shared" si="130"/>
        <v/>
      </c>
      <c r="AP353" s="64">
        <v>27106</v>
      </c>
      <c r="AQ353" s="55">
        <v>3</v>
      </c>
      <c r="AR353" s="55">
        <v>78</v>
      </c>
      <c r="AS353" s="66">
        <f t="shared" si="117"/>
        <v>92.924000000000007</v>
      </c>
      <c r="AT353" s="66">
        <f t="shared" si="118"/>
        <v>58.167362551775973</v>
      </c>
      <c r="AU353" s="55" t="str">
        <f>IF(OR($AP353&lt;SetUp!$B$97,$AP353&gt;SetUp!$B$98),"Não","Sim")</f>
        <v>Sim</v>
      </c>
      <c r="AV353" s="68">
        <f t="shared" si="119"/>
        <v>9.6397095391925589</v>
      </c>
      <c r="AW353" s="68">
        <f t="shared" si="120"/>
        <v>7.6267530805563633</v>
      </c>
      <c r="AX353" s="68">
        <f t="shared" si="121"/>
        <v>1.9681278961404434</v>
      </c>
      <c r="AY353" s="68">
        <f t="shared" si="122"/>
        <v>1.7646793722876601</v>
      </c>
      <c r="AZ353" s="68">
        <f t="shared" si="123"/>
        <v>-34.756637448224033</v>
      </c>
      <c r="BA353" s="68">
        <f t="shared" si="124"/>
        <v>-2.0129564586361957</v>
      </c>
      <c r="BB353" s="68">
        <f t="shared" si="125"/>
        <v>-0.20344852385278323</v>
      </c>
    </row>
    <row r="354" spans="1:54" x14ac:dyDescent="0.3">
      <c r="A354" s="64">
        <v>27016</v>
      </c>
      <c r="B354" s="57">
        <v>6.6000000000000003E-2</v>
      </c>
      <c r="C354" s="57"/>
      <c r="D354" s="57">
        <v>5.4390000000000001</v>
      </c>
      <c r="E354" s="57">
        <f t="shared" si="110"/>
        <v>6.6000000000000003E-2</v>
      </c>
      <c r="F354" s="57">
        <f t="shared" si="111"/>
        <v>5.3730000000000002</v>
      </c>
      <c r="G354" s="57">
        <f t="shared" si="112"/>
        <v>0</v>
      </c>
      <c r="H354" s="57">
        <f>IF(Q353&gt;SetUp!$B$56,SetUp!$B$56,Q353)</f>
        <v>8.5863963633869277E-17</v>
      </c>
      <c r="I354" s="57">
        <f t="shared" si="126"/>
        <v>0.22628141695599358</v>
      </c>
      <c r="J354" s="57">
        <f>MIN(F354,H354,(1-EXP(-SetUp!$B$52*H354/SetUp!$B$56))*F354)</f>
        <v>0</v>
      </c>
      <c r="K354" s="57">
        <f t="shared" si="113"/>
        <v>8.5863963633869277E-17</v>
      </c>
      <c r="L354" s="57">
        <f>IF(I354&lt;=0,0,MIN(SetUp!$B$50*I354^SetUp!$B$55,I354))</f>
        <v>1.7196669064938556E-3</v>
      </c>
      <c r="M354" s="57">
        <f t="shared" si="114"/>
        <v>0.22456175004949971</v>
      </c>
      <c r="N354" s="57">
        <f>IF(SetUp!$B$62=0,X354,(B354-E354)*(1-(H354/SetUp!$B$66/SetUp!$B$56)))</f>
        <v>0</v>
      </c>
      <c r="O354" s="57">
        <f>K354*SetUp!$B$65</f>
        <v>0</v>
      </c>
      <c r="P354" s="57">
        <f>MIN(SetUp!$B$54*L354^SetUp!$B$51,L354)</f>
        <v>9.8355252824143449E-4</v>
      </c>
      <c r="Q354" s="57">
        <f t="shared" si="115"/>
        <v>8.5863963633869277E-17</v>
      </c>
      <c r="R354" s="57">
        <f>IF((H354+N354-O354)&gt;SetUp!$B$56,T353+H354+N354-O354-SetUp!$B$56,T353)</f>
        <v>0</v>
      </c>
      <c r="S354" s="57">
        <f>R354*SetUp!$B$65</f>
        <v>0</v>
      </c>
      <c r="T354" s="57">
        <f>IF((R354-S354)&lt;SetUp!$B$53,R354-S354,SetUp!$B$53)</f>
        <v>0</v>
      </c>
      <c r="U354" s="57">
        <f t="shared" si="116"/>
        <v>0.22456175004949971</v>
      </c>
      <c r="V354" s="57">
        <f>(L354-P354)/1000*SetUp!$B$13*1000000/SetUp!$B$48</f>
        <v>4.1868480266464295E-2</v>
      </c>
      <c r="W354" s="57">
        <f t="shared" si="127"/>
        <v>-5.2041704279304213E-18</v>
      </c>
      <c r="X354" s="57">
        <f>MAX((SetUp!$B$56*(1-($H354/SetUp!$B$56)^2)*TANH(($B354-$D354)/SetUp!$B$56))/(1+$H354/SetUp!$B$56*TANH(($B354-$D354)/SetUp!$B$56)),0)</f>
        <v>0</v>
      </c>
      <c r="AK354" s="65">
        <v>323</v>
      </c>
      <c r="AL354" s="66">
        <f t="shared" si="128"/>
        <v>0</v>
      </c>
      <c r="AM354" s="66">
        <f t="shared" si="129"/>
        <v>0</v>
      </c>
      <c r="AN354" s="67" t="str">
        <f t="shared" si="130"/>
        <v/>
      </c>
      <c r="AP354" s="64">
        <v>27107</v>
      </c>
      <c r="AQ354" s="55">
        <v>3</v>
      </c>
      <c r="AR354" s="55">
        <v>79</v>
      </c>
      <c r="AS354" s="66">
        <f t="shared" si="117"/>
        <v>152.917</v>
      </c>
      <c r="AT354" s="66">
        <f t="shared" si="118"/>
        <v>49.004889665589459</v>
      </c>
      <c r="AU354" s="55" t="str">
        <f>IF(OR($AP354&lt;SetUp!$B$97,$AP354&gt;SetUp!$B$98),"Não","Sim")</f>
        <v>Sim</v>
      </c>
      <c r="AV354" s="68">
        <f t="shared" si="119"/>
        <v>12.365961345564687</v>
      </c>
      <c r="AW354" s="68">
        <f t="shared" si="120"/>
        <v>7.0003492531151226</v>
      </c>
      <c r="AX354" s="68">
        <f t="shared" si="121"/>
        <v>2.1844557692304201</v>
      </c>
      <c r="AY354" s="68">
        <f t="shared" si="122"/>
        <v>1.6902394157190668</v>
      </c>
      <c r="AZ354" s="68">
        <f t="shared" si="123"/>
        <v>-103.91211033441054</v>
      </c>
      <c r="BA354" s="68">
        <f t="shared" si="124"/>
        <v>-5.3656120924495641</v>
      </c>
      <c r="BB354" s="68">
        <f t="shared" si="125"/>
        <v>-0.49421635351135329</v>
      </c>
    </row>
    <row r="355" spans="1:54" x14ac:dyDescent="0.3">
      <c r="A355" s="64">
        <v>27017</v>
      </c>
      <c r="B355" s="57">
        <v>0.111</v>
      </c>
      <c r="C355" s="57"/>
      <c r="D355" s="57">
        <v>5.4390000000000001</v>
      </c>
      <c r="E355" s="57">
        <f t="shared" si="110"/>
        <v>0.111</v>
      </c>
      <c r="F355" s="57">
        <f t="shared" si="111"/>
        <v>5.3280000000000003</v>
      </c>
      <c r="G355" s="57">
        <f t="shared" si="112"/>
        <v>0</v>
      </c>
      <c r="H355" s="57">
        <f>IF(Q354&gt;SetUp!$B$56,SetUp!$B$56,Q354)</f>
        <v>8.5863963633869277E-17</v>
      </c>
      <c r="I355" s="57">
        <f t="shared" si="126"/>
        <v>0.22456175004949971</v>
      </c>
      <c r="J355" s="57">
        <f>MIN(F355,H355,(1-EXP(-SetUp!$B$52*H355/SetUp!$B$56))*F355)</f>
        <v>0</v>
      </c>
      <c r="K355" s="57">
        <f t="shared" si="113"/>
        <v>8.5863963633869277E-17</v>
      </c>
      <c r="L355" s="57">
        <f>IF(I355&lt;=0,0,MIN(SetUp!$B$50*I355^SetUp!$B$55,I355))</f>
        <v>1.6979405935297924E-3</v>
      </c>
      <c r="M355" s="57">
        <f t="shared" si="114"/>
        <v>0.22286380945596992</v>
      </c>
      <c r="N355" s="57">
        <f>IF(SetUp!$B$62=0,X355,(B355-E355)*(1-(H355/SetUp!$B$66/SetUp!$B$56)))</f>
        <v>0</v>
      </c>
      <c r="O355" s="57">
        <f>K355*SetUp!$B$65</f>
        <v>0</v>
      </c>
      <c r="P355" s="57">
        <f>MIN(SetUp!$B$54*L355^SetUp!$B$51,L355)</f>
        <v>9.7133637763892192E-4</v>
      </c>
      <c r="Q355" s="57">
        <f t="shared" si="115"/>
        <v>8.5863963633869277E-17</v>
      </c>
      <c r="R355" s="57">
        <f>IF((H355+N355-O355)&gt;SetUp!$B$56,T354+H355+N355-O355-SetUp!$B$56,T354)</f>
        <v>0</v>
      </c>
      <c r="S355" s="57">
        <f>R355*SetUp!$B$65</f>
        <v>0</v>
      </c>
      <c r="T355" s="57">
        <f>IF((R355-S355)&lt;SetUp!$B$53,R355-S355,SetUp!$B$53)</f>
        <v>0</v>
      </c>
      <c r="U355" s="57">
        <f t="shared" si="116"/>
        <v>0.22286380945596992</v>
      </c>
      <c r="V355" s="57">
        <f>(L355-P355)/1000*SetUp!$B$13*1000000/SetUp!$B$48</f>
        <v>4.1327564266275908E-2</v>
      </c>
      <c r="W355" s="57">
        <f t="shared" si="127"/>
        <v>2.6020852139652106E-18</v>
      </c>
      <c r="X355" s="57">
        <f>MAX((SetUp!$B$56*(1-($H355/SetUp!$B$56)^2)*TANH(($B355-$D355)/SetUp!$B$56))/(1+$H355/SetUp!$B$56*TANH(($B355-$D355)/SetUp!$B$56)),0)</f>
        <v>0</v>
      </c>
      <c r="AK355" s="65">
        <v>324</v>
      </c>
      <c r="AL355" s="66">
        <f t="shared" si="128"/>
        <v>0</v>
      </c>
      <c r="AM355" s="66">
        <f t="shared" si="129"/>
        <v>0</v>
      </c>
      <c r="AN355" s="67" t="str">
        <f t="shared" si="130"/>
        <v/>
      </c>
      <c r="AP355" s="64">
        <v>27108</v>
      </c>
      <c r="AQ355" s="55">
        <v>3</v>
      </c>
      <c r="AR355" s="55">
        <v>80</v>
      </c>
      <c r="AS355" s="66">
        <f t="shared" si="117"/>
        <v>49.488</v>
      </c>
      <c r="AT355" s="66">
        <f t="shared" si="118"/>
        <v>39.349239768478505</v>
      </c>
      <c r="AU355" s="55" t="str">
        <f>IF(OR($AP355&lt;SetUp!$B$97,$AP355&gt;SetUp!$B$98),"Não","Sim")</f>
        <v>Sim</v>
      </c>
      <c r="AV355" s="68">
        <f t="shared" si="119"/>
        <v>7.0347707851784342</v>
      </c>
      <c r="AW355" s="68">
        <f t="shared" si="120"/>
        <v>6.2728972387947266</v>
      </c>
      <c r="AX355" s="68">
        <f t="shared" si="121"/>
        <v>1.6944999026591037</v>
      </c>
      <c r="AY355" s="68">
        <f t="shared" si="122"/>
        <v>1.5949363461602895</v>
      </c>
      <c r="AZ355" s="68">
        <f t="shared" si="123"/>
        <v>-10.138760231521495</v>
      </c>
      <c r="BA355" s="68">
        <f t="shared" si="124"/>
        <v>-0.76187354638370763</v>
      </c>
      <c r="BB355" s="68">
        <f t="shared" si="125"/>
        <v>-9.956355649881421E-2</v>
      </c>
    </row>
    <row r="356" spans="1:54" x14ac:dyDescent="0.3">
      <c r="A356" s="64">
        <v>27018</v>
      </c>
      <c r="B356" s="57">
        <v>0.622</v>
      </c>
      <c r="C356" s="57"/>
      <c r="D356" s="57">
        <v>5.4390000000000001</v>
      </c>
      <c r="E356" s="57">
        <f t="shared" si="110"/>
        <v>0.622</v>
      </c>
      <c r="F356" s="57">
        <f t="shared" si="111"/>
        <v>4.8170000000000002</v>
      </c>
      <c r="G356" s="57">
        <f t="shared" si="112"/>
        <v>0</v>
      </c>
      <c r="H356" s="57">
        <f>IF(Q355&gt;SetUp!$B$56,SetUp!$B$56,Q355)</f>
        <v>8.5863963633869277E-17</v>
      </c>
      <c r="I356" s="57">
        <f t="shared" si="126"/>
        <v>0.22286380945596992</v>
      </c>
      <c r="J356" s="57">
        <f>MIN(F356,H356,(1-EXP(-SetUp!$B$52*H356/SetUp!$B$56))*F356)</f>
        <v>0</v>
      </c>
      <c r="K356" s="57">
        <f t="shared" si="113"/>
        <v>8.5863963633869277E-17</v>
      </c>
      <c r="L356" s="57">
        <f>IF(I356&lt;=0,0,MIN(SetUp!$B$50*I356^SetUp!$B$55,I356))</f>
        <v>1.6765973187077704E-3</v>
      </c>
      <c r="M356" s="57">
        <f t="shared" si="114"/>
        <v>0.22118721213726217</v>
      </c>
      <c r="N356" s="57">
        <f>IF(SetUp!$B$62=0,X356,(B356-E356)*(1-(H356/SetUp!$B$66/SetUp!$B$56)))</f>
        <v>0</v>
      </c>
      <c r="O356" s="57">
        <f>K356*SetUp!$B$65</f>
        <v>0</v>
      </c>
      <c r="P356" s="57">
        <f>MIN(SetUp!$B$54*L356^SetUp!$B$51,L356)</f>
        <v>9.5933301015048639E-4</v>
      </c>
      <c r="Q356" s="57">
        <f t="shared" si="115"/>
        <v>8.5863963633869277E-17</v>
      </c>
      <c r="R356" s="57">
        <f>IF((H356+N356-O356)&gt;SetUp!$B$56,T355+H356+N356-O356-SetUp!$B$56,T355)</f>
        <v>0</v>
      </c>
      <c r="S356" s="57">
        <f>R356*SetUp!$B$65</f>
        <v>0</v>
      </c>
      <c r="T356" s="57">
        <f>IF((R356-S356)&lt;SetUp!$B$53,R356-S356,SetUp!$B$53)</f>
        <v>0</v>
      </c>
      <c r="U356" s="57">
        <f t="shared" si="116"/>
        <v>0.22118721213726217</v>
      </c>
      <c r="V356" s="57">
        <f>(L356-P356)/1000*SetUp!$B$13*1000000/SetUp!$B$48</f>
        <v>4.0796331977599201E-2</v>
      </c>
      <c r="W356" s="57">
        <f t="shared" si="127"/>
        <v>4.163336342344337E-17</v>
      </c>
      <c r="X356" s="57">
        <f>MAX((SetUp!$B$56*(1-($H356/SetUp!$B$56)^2)*TANH(($B356-$D356)/SetUp!$B$56))/(1+$H356/SetUp!$B$56*TANH(($B356-$D356)/SetUp!$B$56)),0)</f>
        <v>0</v>
      </c>
      <c r="AK356" s="65">
        <v>325</v>
      </c>
      <c r="AL356" s="66">
        <f t="shared" si="128"/>
        <v>0</v>
      </c>
      <c r="AM356" s="66">
        <f t="shared" si="129"/>
        <v>0</v>
      </c>
      <c r="AN356" s="67" t="str">
        <f t="shared" si="130"/>
        <v/>
      </c>
      <c r="AP356" s="64">
        <v>27109</v>
      </c>
      <c r="AQ356" s="55">
        <v>3</v>
      </c>
      <c r="AR356" s="55">
        <v>81</v>
      </c>
      <c r="AS356" s="66">
        <f t="shared" si="117"/>
        <v>133.28200000000001</v>
      </c>
      <c r="AT356" s="66">
        <f t="shared" si="118"/>
        <v>76.926771058576279</v>
      </c>
      <c r="AU356" s="55" t="str">
        <f>IF(OR($AP356&lt;SetUp!$B$97,$AP356&gt;SetUp!$B$98),"Não","Sim")</f>
        <v>Sim</v>
      </c>
      <c r="AV356" s="68">
        <f t="shared" si="119"/>
        <v>11.544782371270582</v>
      </c>
      <c r="AW356" s="68">
        <f t="shared" si="120"/>
        <v>8.7707907886675915</v>
      </c>
      <c r="AX356" s="68">
        <f t="shared" si="121"/>
        <v>2.1247715010378538</v>
      </c>
      <c r="AY356" s="68">
        <f t="shared" si="122"/>
        <v>1.8860775036469926</v>
      </c>
      <c r="AZ356" s="68">
        <f t="shared" si="123"/>
        <v>-56.355228941423732</v>
      </c>
      <c r="BA356" s="68">
        <f t="shared" si="124"/>
        <v>-2.7739915826029904</v>
      </c>
      <c r="BB356" s="68">
        <f t="shared" si="125"/>
        <v>-0.23869399739086128</v>
      </c>
    </row>
    <row r="357" spans="1:54" x14ac:dyDescent="0.3">
      <c r="A357" s="64">
        <v>27019</v>
      </c>
      <c r="B357" s="57">
        <v>0.35599999999999998</v>
      </c>
      <c r="C357" s="57"/>
      <c r="D357" s="57">
        <v>5.4390000000000001</v>
      </c>
      <c r="E357" s="57">
        <f t="shared" si="110"/>
        <v>0.35599999999999998</v>
      </c>
      <c r="F357" s="57">
        <f t="shared" si="111"/>
        <v>5.0830000000000002</v>
      </c>
      <c r="G357" s="57">
        <f t="shared" si="112"/>
        <v>0</v>
      </c>
      <c r="H357" s="57">
        <f>IF(Q356&gt;SetUp!$B$56,SetUp!$B$56,Q356)</f>
        <v>8.5863963633869277E-17</v>
      </c>
      <c r="I357" s="57">
        <f t="shared" si="126"/>
        <v>0.22118721213726217</v>
      </c>
      <c r="J357" s="57">
        <f>MIN(F357,H357,(1-EXP(-SetUp!$B$52*H357/SetUp!$B$56))*F357)</f>
        <v>0</v>
      </c>
      <c r="K357" s="57">
        <f t="shared" si="113"/>
        <v>8.5863963633869277E-17</v>
      </c>
      <c r="L357" s="57">
        <f>IF(I357&lt;=0,0,MIN(SetUp!$B$50*I357^SetUp!$B$55,I357))</f>
        <v>1.6556284311641293E-3</v>
      </c>
      <c r="M357" s="57">
        <f t="shared" si="114"/>
        <v>0.21953158370609804</v>
      </c>
      <c r="N357" s="57">
        <f>IF(SetUp!$B$62=0,X357,(B357-E357)*(1-(H357/SetUp!$B$66/SetUp!$B$56)))</f>
        <v>0</v>
      </c>
      <c r="O357" s="57">
        <f>K357*SetUp!$B$65</f>
        <v>0</v>
      </c>
      <c r="P357" s="57">
        <f>MIN(SetUp!$B$54*L357^SetUp!$B$51,L357)</f>
        <v>9.475376648378969E-4</v>
      </c>
      <c r="Q357" s="57">
        <f t="shared" si="115"/>
        <v>8.5863963633869277E-17</v>
      </c>
      <c r="R357" s="57">
        <f>IF((H357+N357-O357)&gt;SetUp!$B$56,T356+H357+N357-O357-SetUp!$B$56,T356)</f>
        <v>0</v>
      </c>
      <c r="S357" s="57">
        <f>R357*SetUp!$B$65</f>
        <v>0</v>
      </c>
      <c r="T357" s="57">
        <f>IF((R357-S357)&lt;SetUp!$B$53,R357-S357,SetUp!$B$53)</f>
        <v>0</v>
      </c>
      <c r="U357" s="57">
        <f t="shared" si="116"/>
        <v>0.21953158370609804</v>
      </c>
      <c r="V357" s="57">
        <f>(L357-P357)/1000*SetUp!$B$13*1000000/SetUp!$B$48</f>
        <v>4.0274562150488649E-2</v>
      </c>
      <c r="W357" s="57">
        <f t="shared" si="127"/>
        <v>4.7704895589362195E-18</v>
      </c>
      <c r="X357" s="57">
        <f>MAX((SetUp!$B$56*(1-($H357/SetUp!$B$56)^2)*TANH(($B357-$D357)/SetUp!$B$56))/(1+$H357/SetUp!$B$56*TANH(($B357-$D357)/SetUp!$B$56)),0)</f>
        <v>0</v>
      </c>
      <c r="AK357" s="65">
        <v>326</v>
      </c>
      <c r="AL357" s="66">
        <f t="shared" si="128"/>
        <v>0</v>
      </c>
      <c r="AM357" s="66">
        <f t="shared" si="129"/>
        <v>0</v>
      </c>
      <c r="AN357" s="67" t="str">
        <f t="shared" si="130"/>
        <v/>
      </c>
      <c r="AP357" s="64">
        <v>27110</v>
      </c>
      <c r="AQ357" s="55">
        <v>3</v>
      </c>
      <c r="AR357" s="55">
        <v>82</v>
      </c>
      <c r="AS357" s="66">
        <f t="shared" si="117"/>
        <v>227.62200000000001</v>
      </c>
      <c r="AT357" s="66">
        <f t="shared" si="118"/>
        <v>252.04511978552407</v>
      </c>
      <c r="AU357" s="55" t="str">
        <f>IF(OR($AP357&lt;SetUp!$B$97,$AP357&gt;SetUp!$B$98),"Não","Sim")</f>
        <v>Sim</v>
      </c>
      <c r="AV357" s="68">
        <f t="shared" si="119"/>
        <v>15.087146847565315</v>
      </c>
      <c r="AW357" s="68">
        <f t="shared" si="120"/>
        <v>15.87592894244378</v>
      </c>
      <c r="AX357" s="68">
        <f t="shared" si="121"/>
        <v>2.35721423495001</v>
      </c>
      <c r="AY357" s="68">
        <f t="shared" si="122"/>
        <v>2.4014782928444482</v>
      </c>
      <c r="AZ357" s="68">
        <f t="shared" si="123"/>
        <v>24.423119785524051</v>
      </c>
      <c r="BA357" s="68">
        <f t="shared" si="124"/>
        <v>0.7887820948784654</v>
      </c>
      <c r="BB357" s="68">
        <f t="shared" si="125"/>
        <v>4.4264057894438213E-2</v>
      </c>
    </row>
    <row r="358" spans="1:54" x14ac:dyDescent="0.3">
      <c r="A358" s="64">
        <v>27020</v>
      </c>
      <c r="B358" s="57">
        <v>1.135</v>
      </c>
      <c r="C358" s="57"/>
      <c r="D358" s="57">
        <v>5.4390000000000001</v>
      </c>
      <c r="E358" s="57">
        <f t="shared" si="110"/>
        <v>1.135</v>
      </c>
      <c r="F358" s="57">
        <f t="shared" si="111"/>
        <v>4.3040000000000003</v>
      </c>
      <c r="G358" s="57">
        <f t="shared" si="112"/>
        <v>0</v>
      </c>
      <c r="H358" s="57">
        <f>IF(Q357&gt;SetUp!$B$56,SetUp!$B$56,Q357)</f>
        <v>8.5863963633869277E-17</v>
      </c>
      <c r="I358" s="57">
        <f t="shared" si="126"/>
        <v>0.21953158370609804</v>
      </c>
      <c r="J358" s="57">
        <f>MIN(F358,H358,(1-EXP(-SetUp!$B$52*H358/SetUp!$B$56))*F358)</f>
        <v>0</v>
      </c>
      <c r="K358" s="57">
        <f t="shared" si="113"/>
        <v>8.5863963633869277E-17</v>
      </c>
      <c r="L358" s="57">
        <f>IF(I358&lt;=0,0,MIN(SetUp!$B$50*I358^SetUp!$B$55,I358))</f>
        <v>1.6350255179051741E-3</v>
      </c>
      <c r="M358" s="57">
        <f t="shared" si="114"/>
        <v>0.21789655818819287</v>
      </c>
      <c r="N358" s="57">
        <f>IF(SetUp!$B$62=0,X358,(B358-E358)*(1-(H358/SetUp!$B$66/SetUp!$B$56)))</f>
        <v>0</v>
      </c>
      <c r="O358" s="57">
        <f>K358*SetUp!$B$65</f>
        <v>0</v>
      </c>
      <c r="P358" s="57">
        <f>MIN(SetUp!$B$54*L358^SetUp!$B$51,L358)</f>
        <v>9.3594571068023264E-4</v>
      </c>
      <c r="Q358" s="57">
        <f t="shared" si="115"/>
        <v>8.5863963633869277E-17</v>
      </c>
      <c r="R358" s="57">
        <f>IF((H358+N358-O358)&gt;SetUp!$B$56,T357+H358+N358-O358-SetUp!$B$56,T357)</f>
        <v>0</v>
      </c>
      <c r="S358" s="57">
        <f>R358*SetUp!$B$65</f>
        <v>0</v>
      </c>
      <c r="T358" s="57">
        <f>IF((R358-S358)&lt;SetUp!$B$53,R358-S358,SetUp!$B$53)</f>
        <v>0</v>
      </c>
      <c r="U358" s="57">
        <f t="shared" si="116"/>
        <v>0.21789655818819287</v>
      </c>
      <c r="V358" s="57">
        <f>(L358-P358)/1000*SetUp!$B$13*1000000/SetUp!$B$48</f>
        <v>3.9762039675095631E-2</v>
      </c>
      <c r="W358" s="57">
        <f t="shared" si="127"/>
        <v>0</v>
      </c>
      <c r="X358" s="57">
        <f>MAX((SetUp!$B$56*(1-($H358/SetUp!$B$56)^2)*TANH(($B358-$D358)/SetUp!$B$56))/(1+$H358/SetUp!$B$56*TANH(($B358-$D358)/SetUp!$B$56)),0)</f>
        <v>0</v>
      </c>
      <c r="AK358" s="65">
        <v>327</v>
      </c>
      <c r="AL358" s="66">
        <f t="shared" si="128"/>
        <v>0</v>
      </c>
      <c r="AM358" s="66">
        <f t="shared" si="129"/>
        <v>0</v>
      </c>
      <c r="AN358" s="67" t="str">
        <f t="shared" si="130"/>
        <v/>
      </c>
      <c r="AP358" s="64">
        <v>27111</v>
      </c>
      <c r="AQ358" s="55">
        <v>3</v>
      </c>
      <c r="AR358" s="55">
        <v>83</v>
      </c>
      <c r="AS358" s="66">
        <f t="shared" si="117"/>
        <v>308.81099999999998</v>
      </c>
      <c r="AT358" s="66">
        <f t="shared" si="118"/>
        <v>271.53241124091801</v>
      </c>
      <c r="AU358" s="55" t="str">
        <f>IF(OR($AP358&lt;SetUp!$B$97,$AP358&gt;SetUp!$B$98),"Não","Sim")</f>
        <v>Sim</v>
      </c>
      <c r="AV358" s="68">
        <f t="shared" si="119"/>
        <v>17.573019091778168</v>
      </c>
      <c r="AW358" s="68">
        <f t="shared" si="120"/>
        <v>16.478240538386313</v>
      </c>
      <c r="AX358" s="68">
        <f t="shared" si="121"/>
        <v>2.4896927617226887</v>
      </c>
      <c r="AY358" s="68">
        <f t="shared" si="122"/>
        <v>2.4338216762193867</v>
      </c>
      <c r="AZ358" s="68">
        <f t="shared" si="123"/>
        <v>-37.27858875908197</v>
      </c>
      <c r="BA358" s="68">
        <f t="shared" si="124"/>
        <v>-1.0947785533918548</v>
      </c>
      <c r="BB358" s="68">
        <f t="shared" si="125"/>
        <v>-5.5871085503301998E-2</v>
      </c>
    </row>
    <row r="359" spans="1:54" x14ac:dyDescent="0.3">
      <c r="A359" s="64">
        <v>27021</v>
      </c>
      <c r="B359" s="57">
        <v>1.21</v>
      </c>
      <c r="C359" s="57"/>
      <c r="D359" s="57">
        <v>5.4390000000000001</v>
      </c>
      <c r="E359" s="57">
        <f t="shared" si="110"/>
        <v>1.21</v>
      </c>
      <c r="F359" s="57">
        <f t="shared" si="111"/>
        <v>4.2290000000000001</v>
      </c>
      <c r="G359" s="57">
        <f t="shared" si="112"/>
        <v>0</v>
      </c>
      <c r="H359" s="57">
        <f>IF(Q358&gt;SetUp!$B$56,SetUp!$B$56,Q358)</f>
        <v>8.5863963633869277E-17</v>
      </c>
      <c r="I359" s="57">
        <f t="shared" si="126"/>
        <v>0.21789655818819287</v>
      </c>
      <c r="J359" s="57">
        <f>MIN(F359,H359,(1-EXP(-SetUp!$B$52*H359/SetUp!$B$56))*F359)</f>
        <v>0</v>
      </c>
      <c r="K359" s="57">
        <f t="shared" si="113"/>
        <v>8.5863963633869277E-17</v>
      </c>
      <c r="L359" s="57">
        <f>IF(I359&lt;=0,0,MIN(SetUp!$B$50*I359^SetUp!$B$55,I359))</f>
        <v>1.6147803961085393E-3</v>
      </c>
      <c r="M359" s="57">
        <f t="shared" si="114"/>
        <v>0.21628177779208432</v>
      </c>
      <c r="N359" s="57">
        <f>IF(SetUp!$B$62=0,X359,(B359-E359)*(1-(H359/SetUp!$B$66/SetUp!$B$56)))</f>
        <v>0</v>
      </c>
      <c r="O359" s="57">
        <f>K359*SetUp!$B$65</f>
        <v>0</v>
      </c>
      <c r="P359" s="57">
        <f>MIN(SetUp!$B$54*L359^SetUp!$B$51,L359)</f>
        <v>9.2455264239597944E-4</v>
      </c>
      <c r="Q359" s="57">
        <f t="shared" si="115"/>
        <v>8.5863963633869277E-17</v>
      </c>
      <c r="R359" s="57">
        <f>IF((H359+N359-O359)&gt;SetUp!$B$56,T358+H359+N359-O359-SetUp!$B$56,T358)</f>
        <v>0</v>
      </c>
      <c r="S359" s="57">
        <f>R359*SetUp!$B$65</f>
        <v>0</v>
      </c>
      <c r="T359" s="57">
        <f>IF((R359-S359)&lt;SetUp!$B$53,R359-S359,SetUp!$B$53)</f>
        <v>0</v>
      </c>
      <c r="U359" s="57">
        <f t="shared" si="116"/>
        <v>0.21628177779208432</v>
      </c>
      <c r="V359" s="57">
        <f>(L359-P359)/1000*SetUp!$B$13*1000000/SetUp!$B$48</f>
        <v>3.9258555381417377E-2</v>
      </c>
      <c r="W359" s="57">
        <f t="shared" si="127"/>
        <v>-8.8904578143811364E-17</v>
      </c>
      <c r="X359" s="57">
        <f>MAX((SetUp!$B$56*(1-($H359/SetUp!$B$56)^2)*TANH(($B359-$D359)/SetUp!$B$56))/(1+$H359/SetUp!$B$56*TANH(($B359-$D359)/SetUp!$B$56)),0)</f>
        <v>0</v>
      </c>
      <c r="AK359" s="65">
        <v>328</v>
      </c>
      <c r="AL359" s="66">
        <f t="shared" si="128"/>
        <v>0</v>
      </c>
      <c r="AM359" s="66">
        <f t="shared" si="129"/>
        <v>0</v>
      </c>
      <c r="AN359" s="67" t="str">
        <f t="shared" si="130"/>
        <v/>
      </c>
      <c r="AP359" s="64">
        <v>27112</v>
      </c>
      <c r="AQ359" s="55">
        <v>3</v>
      </c>
      <c r="AR359" s="55">
        <v>84</v>
      </c>
      <c r="AS359" s="66">
        <f t="shared" si="117"/>
        <v>420.97500000000002</v>
      </c>
      <c r="AT359" s="66">
        <f t="shared" si="118"/>
        <v>295.98828458584279</v>
      </c>
      <c r="AU359" s="55" t="str">
        <f>IF(OR($AP359&lt;SetUp!$B$97,$AP359&gt;SetUp!$B$98),"Não","Sim")</f>
        <v>Sim</v>
      </c>
      <c r="AV359" s="68">
        <f t="shared" si="119"/>
        <v>20.517675306915255</v>
      </c>
      <c r="AW359" s="68">
        <f t="shared" si="120"/>
        <v>17.204310058408119</v>
      </c>
      <c r="AX359" s="68">
        <f t="shared" si="121"/>
        <v>2.6242563056113726</v>
      </c>
      <c r="AY359" s="68">
        <f t="shared" si="122"/>
        <v>2.4712745217332213</v>
      </c>
      <c r="AZ359" s="68">
        <f t="shared" si="123"/>
        <v>-124.98671541415723</v>
      </c>
      <c r="BA359" s="68">
        <f t="shared" si="124"/>
        <v>-3.3133652485071359</v>
      </c>
      <c r="BB359" s="68">
        <f t="shared" si="125"/>
        <v>-0.15298178387815131</v>
      </c>
    </row>
    <row r="360" spans="1:54" x14ac:dyDescent="0.3">
      <c r="A360" s="64">
        <v>27022</v>
      </c>
      <c r="B360" s="57">
        <v>0.42399999999999999</v>
      </c>
      <c r="C360" s="57"/>
      <c r="D360" s="57">
        <v>5.4390000000000001</v>
      </c>
      <c r="E360" s="57">
        <f t="shared" si="110"/>
        <v>0.42399999999999999</v>
      </c>
      <c r="F360" s="57">
        <f t="shared" si="111"/>
        <v>5.0149999999999997</v>
      </c>
      <c r="G360" s="57">
        <f t="shared" si="112"/>
        <v>0</v>
      </c>
      <c r="H360" s="57">
        <f>IF(Q359&gt;SetUp!$B$56,SetUp!$B$56,Q359)</f>
        <v>8.5863963633869277E-17</v>
      </c>
      <c r="I360" s="57">
        <f t="shared" si="126"/>
        <v>0.21628177779208432</v>
      </c>
      <c r="J360" s="57">
        <f>MIN(F360,H360,(1-EXP(-SetUp!$B$52*H360/SetUp!$B$56))*F360)</f>
        <v>0</v>
      </c>
      <c r="K360" s="57">
        <f t="shared" si="113"/>
        <v>8.5863963633869277E-17</v>
      </c>
      <c r="L360" s="57">
        <f>IF(I360&lt;=0,0,MIN(SetUp!$B$50*I360^SetUp!$B$55,I360))</f>
        <v>1.5948851057108685E-3</v>
      </c>
      <c r="M360" s="57">
        <f t="shared" si="114"/>
        <v>0.21468689268637345</v>
      </c>
      <c r="N360" s="57">
        <f>IF(SetUp!$B$62=0,X360,(B360-E360)*(1-(H360/SetUp!$B$66/SetUp!$B$56)))</f>
        <v>0</v>
      </c>
      <c r="O360" s="57">
        <f>K360*SetUp!$B$65</f>
        <v>0</v>
      </c>
      <c r="P360" s="57">
        <f>MIN(SetUp!$B$54*L360^SetUp!$B$51,L360)</f>
        <v>9.1335407641964612E-4</v>
      </c>
      <c r="Q360" s="57">
        <f t="shared" si="115"/>
        <v>8.5863963633869277E-17</v>
      </c>
      <c r="R360" s="57">
        <f>IF((H360+N360-O360)&gt;SetUp!$B$56,T359+H360+N360-O360-SetUp!$B$56,T359)</f>
        <v>0</v>
      </c>
      <c r="S360" s="57">
        <f>R360*SetUp!$B$65</f>
        <v>0</v>
      </c>
      <c r="T360" s="57">
        <f>IF((R360-S360)&lt;SetUp!$B$53,R360-S360,SetUp!$B$53)</f>
        <v>0</v>
      </c>
      <c r="U360" s="57">
        <f t="shared" si="116"/>
        <v>0.21468689268637345</v>
      </c>
      <c r="V360" s="57">
        <f>(L360-P360)/1000*SetUp!$B$13*1000000/SetUp!$B$48</f>
        <v>3.8763905846541991E-2</v>
      </c>
      <c r="W360" s="57">
        <f t="shared" si="127"/>
        <v>-6.2883726004159257E-18</v>
      </c>
      <c r="X360" s="57">
        <f>MAX((SetUp!$B$56*(1-($H360/SetUp!$B$56)^2)*TANH(($B360-$D360)/SetUp!$B$56))/(1+$H360/SetUp!$B$56*TANH(($B360-$D360)/SetUp!$B$56)),0)</f>
        <v>0</v>
      </c>
      <c r="AK360" s="65">
        <v>329</v>
      </c>
      <c r="AL360" s="66">
        <f t="shared" si="128"/>
        <v>0</v>
      </c>
      <c r="AM360" s="66">
        <f t="shared" si="129"/>
        <v>0</v>
      </c>
      <c r="AN360" s="67" t="str">
        <f t="shared" si="130"/>
        <v/>
      </c>
      <c r="AP360" s="64">
        <v>27113</v>
      </c>
      <c r="AQ360" s="55">
        <v>3</v>
      </c>
      <c r="AR360" s="55">
        <v>85</v>
      </c>
      <c r="AS360" s="66">
        <f t="shared" si="117"/>
        <v>505.18299999999999</v>
      </c>
      <c r="AT360" s="66">
        <f t="shared" si="118"/>
        <v>290.51752541120425</v>
      </c>
      <c r="AU360" s="55" t="str">
        <f>IF(OR($AP360&lt;SetUp!$B$97,$AP360&gt;SetUp!$B$98),"Não","Sim")</f>
        <v>Sim</v>
      </c>
      <c r="AV360" s="68">
        <f t="shared" si="119"/>
        <v>22.476276381998865</v>
      </c>
      <c r="AW360" s="68">
        <f t="shared" si="120"/>
        <v>17.044574662079551</v>
      </c>
      <c r="AX360" s="68">
        <f t="shared" si="121"/>
        <v>2.7034487276108972</v>
      </c>
      <c r="AY360" s="68">
        <f t="shared" si="122"/>
        <v>2.4631723362437428</v>
      </c>
      <c r="AZ360" s="68">
        <f t="shared" si="123"/>
        <v>-214.66547458879575</v>
      </c>
      <c r="BA360" s="68">
        <f t="shared" si="124"/>
        <v>-5.4317017199193138</v>
      </c>
      <c r="BB360" s="68">
        <f t="shared" si="125"/>
        <v>-0.2402763913671544</v>
      </c>
    </row>
    <row r="361" spans="1:54" x14ac:dyDescent="0.3">
      <c r="A361" s="64">
        <v>27023</v>
      </c>
      <c r="B361" s="57">
        <v>0.11600000000000001</v>
      </c>
      <c r="C361" s="57"/>
      <c r="D361" s="57">
        <v>5.4390000000000001</v>
      </c>
      <c r="E361" s="57">
        <f t="shared" si="110"/>
        <v>0.11600000000000001</v>
      </c>
      <c r="F361" s="57">
        <f t="shared" si="111"/>
        <v>5.3230000000000004</v>
      </c>
      <c r="G361" s="57">
        <f t="shared" si="112"/>
        <v>0</v>
      </c>
      <c r="H361" s="57">
        <f>IF(Q360&gt;SetUp!$B$56,SetUp!$B$56,Q360)</f>
        <v>8.5863963633869277E-17</v>
      </c>
      <c r="I361" s="57">
        <f t="shared" si="126"/>
        <v>0.21468689268637345</v>
      </c>
      <c r="J361" s="57">
        <f>MIN(F361,H361,(1-EXP(-SetUp!$B$52*H361/SetUp!$B$56))*F361)</f>
        <v>0</v>
      </c>
      <c r="K361" s="57">
        <f t="shared" si="113"/>
        <v>8.5863963633869277E-17</v>
      </c>
      <c r="L361" s="57">
        <f>IF(I361&lt;=0,0,MIN(SetUp!$B$50*I361^SetUp!$B$55,I361))</f>
        <v>1.5753319022697805E-3</v>
      </c>
      <c r="M361" s="57">
        <f t="shared" si="114"/>
        <v>0.21311156078410368</v>
      </c>
      <c r="N361" s="57">
        <f>IF(SetUp!$B$62=0,X361,(B361-E361)*(1-(H361/SetUp!$B$66/SetUp!$B$56)))</f>
        <v>0</v>
      </c>
      <c r="O361" s="57">
        <f>K361*SetUp!$B$65</f>
        <v>0</v>
      </c>
      <c r="P361" s="57">
        <f>MIN(SetUp!$B$54*L361^SetUp!$B$51,L361)</f>
        <v>9.023457470264479E-4</v>
      </c>
      <c r="Q361" s="57">
        <f t="shared" si="115"/>
        <v>8.5863963633869277E-17</v>
      </c>
      <c r="R361" s="57">
        <f>IF((H361+N361-O361)&gt;SetUp!$B$56,T360+H361+N361-O361-SetUp!$B$56,T360)</f>
        <v>0</v>
      </c>
      <c r="S361" s="57">
        <f>R361*SetUp!$B$65</f>
        <v>0</v>
      </c>
      <c r="T361" s="57">
        <f>IF((R361-S361)&lt;SetUp!$B$53,R361-S361,SetUp!$B$53)</f>
        <v>0</v>
      </c>
      <c r="U361" s="57">
        <f t="shared" si="116"/>
        <v>0.21311156078410368</v>
      </c>
      <c r="V361" s="57">
        <f>(L361-P361)/1000*SetUp!$B$13*1000000/SetUp!$B$48</f>
        <v>3.8277893209072732E-2</v>
      </c>
      <c r="W361" s="57">
        <f t="shared" si="127"/>
        <v>8.4567769453869346E-18</v>
      </c>
      <c r="X361" s="57">
        <f>MAX((SetUp!$B$56*(1-($H361/SetUp!$B$56)^2)*TANH(($B361-$D361)/SetUp!$B$56))/(1+$H361/SetUp!$B$56*TANH(($B361-$D361)/SetUp!$B$56)),0)</f>
        <v>0</v>
      </c>
      <c r="AK361" s="65">
        <v>330</v>
      </c>
      <c r="AL361" s="66">
        <f t="shared" si="128"/>
        <v>0</v>
      </c>
      <c r="AM361" s="66">
        <f t="shared" si="129"/>
        <v>0</v>
      </c>
      <c r="AN361" s="67" t="str">
        <f t="shared" si="130"/>
        <v/>
      </c>
      <c r="AP361" s="64">
        <v>27114</v>
      </c>
      <c r="AQ361" s="55">
        <v>3</v>
      </c>
      <c r="AR361" s="55">
        <v>86</v>
      </c>
      <c r="AS361" s="66">
        <f t="shared" si="117"/>
        <v>133.28200000000001</v>
      </c>
      <c r="AT361" s="66">
        <f t="shared" si="118"/>
        <v>180.6999633465077</v>
      </c>
      <c r="AU361" s="55" t="str">
        <f>IF(OR($AP361&lt;SetUp!$B$97,$AP361&gt;SetUp!$B$98),"Não","Sim")</f>
        <v>Sim</v>
      </c>
      <c r="AV361" s="68">
        <f t="shared" si="119"/>
        <v>11.544782371270582</v>
      </c>
      <c r="AW361" s="68">
        <f t="shared" si="120"/>
        <v>13.442468647778492</v>
      </c>
      <c r="AX361" s="68">
        <f t="shared" si="121"/>
        <v>2.1247715010378538</v>
      </c>
      <c r="AY361" s="68">
        <f t="shared" si="122"/>
        <v>2.256958064467899</v>
      </c>
      <c r="AZ361" s="68">
        <f t="shared" si="123"/>
        <v>47.41796334650769</v>
      </c>
      <c r="BA361" s="68">
        <f t="shared" si="124"/>
        <v>1.8976862765079101</v>
      </c>
      <c r="BB361" s="68">
        <f t="shared" si="125"/>
        <v>0.1321865634300452</v>
      </c>
    </row>
    <row r="362" spans="1:54" x14ac:dyDescent="0.3">
      <c r="A362" s="64">
        <v>27024</v>
      </c>
      <c r="B362" s="57">
        <v>0.40899999999999997</v>
      </c>
      <c r="C362" s="57"/>
      <c r="D362" s="57">
        <v>5.4390000000000001</v>
      </c>
      <c r="E362" s="57">
        <f t="shared" si="110"/>
        <v>0.40899999999999997</v>
      </c>
      <c r="F362" s="57">
        <f t="shared" si="111"/>
        <v>5.03</v>
      </c>
      <c r="G362" s="57">
        <f t="shared" si="112"/>
        <v>0</v>
      </c>
      <c r="H362" s="57">
        <f>IF(Q361&gt;SetUp!$B$56,SetUp!$B$56,Q361)</f>
        <v>8.5863963633869277E-17</v>
      </c>
      <c r="I362" s="57">
        <f t="shared" si="126"/>
        <v>0.21311156078410368</v>
      </c>
      <c r="J362" s="57">
        <f>MIN(F362,H362,(1-EXP(-SetUp!$B$52*H362/SetUp!$B$56))*F362)</f>
        <v>0</v>
      </c>
      <c r="K362" s="57">
        <f t="shared" si="113"/>
        <v>8.5863963633869277E-17</v>
      </c>
      <c r="L362" s="57">
        <f>IF(I362&lt;=0,0,MIN(SetUp!$B$50*I362^SetUp!$B$55,I362))</f>
        <v>1.5561132500886625E-3</v>
      </c>
      <c r="M362" s="57">
        <f t="shared" si="114"/>
        <v>0.21155544753401501</v>
      </c>
      <c r="N362" s="57">
        <f>IF(SetUp!$B$62=0,X362,(B362-E362)*(1-(H362/SetUp!$B$66/SetUp!$B$56)))</f>
        <v>0</v>
      </c>
      <c r="O362" s="57">
        <f>K362*SetUp!$B$65</f>
        <v>0</v>
      </c>
      <c r="P362" s="57">
        <f>MIN(SetUp!$B$54*L362^SetUp!$B$51,L362)</f>
        <v>8.9152350259888761E-4</v>
      </c>
      <c r="Q362" s="57">
        <f t="shared" si="115"/>
        <v>8.5863963633869277E-17</v>
      </c>
      <c r="R362" s="57">
        <f>IF((H362+N362-O362)&gt;SetUp!$B$56,T361+H362+N362-O362-SetUp!$B$56,T361)</f>
        <v>0</v>
      </c>
      <c r="S362" s="57">
        <f>R362*SetUp!$B$65</f>
        <v>0</v>
      </c>
      <c r="T362" s="57">
        <f>IF((R362-S362)&lt;SetUp!$B$53,R362-S362,SetUp!$B$53)</f>
        <v>0</v>
      </c>
      <c r="U362" s="57">
        <f t="shared" si="116"/>
        <v>0.21155544753401501</v>
      </c>
      <c r="V362" s="57">
        <f>(L362-P362)/1000*SetUp!$B$13*1000000/SetUp!$B$48</f>
        <v>3.7800324990430401E-2</v>
      </c>
      <c r="W362" s="57">
        <f t="shared" si="127"/>
        <v>-3.5128150388530344E-17</v>
      </c>
      <c r="X362" s="57">
        <f>MAX((SetUp!$B$56*(1-($H362/SetUp!$B$56)^2)*TANH(($B362-$D362)/SetUp!$B$56))/(1+$H362/SetUp!$B$56*TANH(($B362-$D362)/SetUp!$B$56)),0)</f>
        <v>0</v>
      </c>
      <c r="AK362" s="65">
        <v>331</v>
      </c>
      <c r="AL362" s="66">
        <f t="shared" si="128"/>
        <v>0</v>
      </c>
      <c r="AM362" s="66">
        <f t="shared" si="129"/>
        <v>0</v>
      </c>
      <c r="AN362" s="67" t="str">
        <f t="shared" si="130"/>
        <v/>
      </c>
      <c r="AP362" s="64">
        <v>27115</v>
      </c>
      <c r="AQ362" s="55">
        <v>3</v>
      </c>
      <c r="AR362" s="55">
        <v>87</v>
      </c>
      <c r="AS362" s="66">
        <f t="shared" si="117"/>
        <v>84.59</v>
      </c>
      <c r="AT362" s="66">
        <f t="shared" si="118"/>
        <v>123.07847038971737</v>
      </c>
      <c r="AU362" s="55" t="str">
        <f>IF(OR($AP362&lt;SetUp!$B$97,$AP362&gt;SetUp!$B$98),"Não","Sim")</f>
        <v>Sim</v>
      </c>
      <c r="AV362" s="68">
        <f t="shared" si="119"/>
        <v>9.1972822072610132</v>
      </c>
      <c r="AW362" s="68">
        <f t="shared" si="120"/>
        <v>11.094073660730642</v>
      </c>
      <c r="AX362" s="68">
        <f t="shared" si="121"/>
        <v>1.9273190249596561</v>
      </c>
      <c r="AY362" s="68">
        <f t="shared" si="122"/>
        <v>2.0901820902287103</v>
      </c>
      <c r="AZ362" s="68">
        <f t="shared" si="123"/>
        <v>38.488470389717364</v>
      </c>
      <c r="BA362" s="68">
        <f t="shared" si="124"/>
        <v>1.8967914534696284</v>
      </c>
      <c r="BB362" s="68">
        <f t="shared" si="125"/>
        <v>0.16286306526905414</v>
      </c>
    </row>
    <row r="363" spans="1:54" x14ac:dyDescent="0.3">
      <c r="A363" s="64">
        <v>27025</v>
      </c>
      <c r="B363" s="57">
        <v>1.3140000000000001</v>
      </c>
      <c r="C363" s="57"/>
      <c r="D363" s="57">
        <v>5.4390000000000001</v>
      </c>
      <c r="E363" s="57">
        <f t="shared" si="110"/>
        <v>1.3140000000000001</v>
      </c>
      <c r="F363" s="57">
        <f t="shared" si="111"/>
        <v>4.125</v>
      </c>
      <c r="G363" s="57">
        <f t="shared" si="112"/>
        <v>0</v>
      </c>
      <c r="H363" s="57">
        <f>IF(Q362&gt;SetUp!$B$56,SetUp!$B$56,Q362)</f>
        <v>8.5863963633869277E-17</v>
      </c>
      <c r="I363" s="57">
        <f t="shared" si="126"/>
        <v>0.21155544753401501</v>
      </c>
      <c r="J363" s="57">
        <f>MIN(F363,H363,(1-EXP(-SetUp!$B$52*H363/SetUp!$B$56))*F363)</f>
        <v>0</v>
      </c>
      <c r="K363" s="57">
        <f t="shared" si="113"/>
        <v>8.5863963633869277E-17</v>
      </c>
      <c r="L363" s="57">
        <f>IF(I363&lt;=0,0,MIN(SetUp!$B$50*I363^SetUp!$B$55,I363))</f>
        <v>1.5372218155933885E-3</v>
      </c>
      <c r="M363" s="57">
        <f t="shared" si="114"/>
        <v>0.21001822571842163</v>
      </c>
      <c r="N363" s="57">
        <f>IF(SetUp!$B$62=0,X363,(B363-E363)*(1-(H363/SetUp!$B$66/SetUp!$B$56)))</f>
        <v>0</v>
      </c>
      <c r="O363" s="57">
        <f>K363*SetUp!$B$65</f>
        <v>0</v>
      </c>
      <c r="P363" s="57">
        <f>MIN(SetUp!$B$54*L363^SetUp!$B$51,L363)</f>
        <v>8.8088330202939244E-4</v>
      </c>
      <c r="Q363" s="57">
        <f t="shared" si="115"/>
        <v>8.5863963633869277E-17</v>
      </c>
      <c r="R363" s="57">
        <f>IF((H363+N363-O363)&gt;SetUp!$B$56,T362+H363+N363-O363-SetUp!$B$56,T362)</f>
        <v>0</v>
      </c>
      <c r="S363" s="57">
        <f>R363*SetUp!$B$65</f>
        <v>0</v>
      </c>
      <c r="T363" s="57">
        <f>IF((R363-S363)&lt;SetUp!$B$53,R363-S363,SetUp!$B$53)</f>
        <v>0</v>
      </c>
      <c r="U363" s="57">
        <f t="shared" si="116"/>
        <v>0.21001822571842163</v>
      </c>
      <c r="V363" s="57">
        <f>(L363-P363)/1000*SetUp!$B$13*1000000/SetUp!$B$48</f>
        <v>3.7331013922746036E-2</v>
      </c>
      <c r="W363" s="57">
        <f t="shared" si="127"/>
        <v>4.0332320816460765E-17</v>
      </c>
      <c r="X363" s="57">
        <f>MAX((SetUp!$B$56*(1-($H363/SetUp!$B$56)^2)*TANH(($B363-$D363)/SetUp!$B$56))/(1+$H363/SetUp!$B$56*TANH(($B363-$D363)/SetUp!$B$56)),0)</f>
        <v>0</v>
      </c>
      <c r="AK363" s="65">
        <v>332</v>
      </c>
      <c r="AL363" s="66">
        <f t="shared" si="128"/>
        <v>0</v>
      </c>
      <c r="AM363" s="66">
        <f t="shared" si="129"/>
        <v>0</v>
      </c>
      <c r="AN363" s="67" t="str">
        <f t="shared" si="130"/>
        <v/>
      </c>
      <c r="AP363" s="64">
        <v>27116</v>
      </c>
      <c r="AQ363" s="55">
        <v>3</v>
      </c>
      <c r="AR363" s="55">
        <v>88</v>
      </c>
      <c r="AS363" s="66">
        <f t="shared" si="117"/>
        <v>89.287999999999997</v>
      </c>
      <c r="AT363" s="66">
        <f t="shared" si="118"/>
        <v>102.82002143400517</v>
      </c>
      <c r="AU363" s="55" t="str">
        <f>IF(OR($AP363&lt;SetUp!$B$97,$AP363&gt;SetUp!$B$98),"Não","Sim")</f>
        <v>Sim</v>
      </c>
      <c r="AV363" s="68">
        <f t="shared" si="119"/>
        <v>9.4492327730879815</v>
      </c>
      <c r="AW363" s="68">
        <f t="shared" si="120"/>
        <v>10.140020780748191</v>
      </c>
      <c r="AX363" s="68">
        <f t="shared" si="121"/>
        <v>1.950793095126248</v>
      </c>
      <c r="AY363" s="68">
        <f t="shared" si="122"/>
        <v>2.0120776900646584</v>
      </c>
      <c r="AZ363" s="68">
        <f t="shared" si="123"/>
        <v>13.532021434005173</v>
      </c>
      <c r="BA363" s="68">
        <f t="shared" si="124"/>
        <v>0.69078800766020976</v>
      </c>
      <c r="BB363" s="68">
        <f t="shared" si="125"/>
        <v>6.128459493841043E-2</v>
      </c>
    </row>
    <row r="364" spans="1:54" x14ac:dyDescent="0.3">
      <c r="A364" s="64">
        <v>27026</v>
      </c>
      <c r="B364" s="57">
        <v>4.34</v>
      </c>
      <c r="C364" s="57"/>
      <c r="D364" s="57">
        <v>5.4390000000000001</v>
      </c>
      <c r="E364" s="57">
        <f t="shared" si="110"/>
        <v>4.34</v>
      </c>
      <c r="F364" s="57">
        <f t="shared" si="111"/>
        <v>1.0990000000000002</v>
      </c>
      <c r="G364" s="57">
        <f t="shared" si="112"/>
        <v>0</v>
      </c>
      <c r="H364" s="57">
        <f>IF(Q363&gt;SetUp!$B$56,SetUp!$B$56,Q363)</f>
        <v>8.5863963633869277E-17</v>
      </c>
      <c r="I364" s="57">
        <f t="shared" si="126"/>
        <v>0.21001822571842163</v>
      </c>
      <c r="J364" s="57">
        <f>MIN(F364,H364,(1-EXP(-SetUp!$B$52*H364/SetUp!$B$56))*F364)</f>
        <v>0</v>
      </c>
      <c r="K364" s="57">
        <f t="shared" si="113"/>
        <v>8.5863963633869277E-17</v>
      </c>
      <c r="L364" s="57">
        <f>IF(I364&lt;=0,0,MIN(SetUp!$B$50*I364^SetUp!$B$55,I364))</f>
        <v>1.5186504609505211E-3</v>
      </c>
      <c r="M364" s="57">
        <f t="shared" si="114"/>
        <v>0.20849957525747112</v>
      </c>
      <c r="N364" s="57">
        <f>IF(SetUp!$B$62=0,X364,(B364-E364)*(1-(H364/SetUp!$B$66/SetUp!$B$56)))</f>
        <v>0</v>
      </c>
      <c r="O364" s="57">
        <f>K364*SetUp!$B$65</f>
        <v>0</v>
      </c>
      <c r="P364" s="57">
        <f>MIN(SetUp!$B$54*L364^SetUp!$B$51,L364)</f>
        <v>8.7042121125337712E-4</v>
      </c>
      <c r="Q364" s="57">
        <f t="shared" si="115"/>
        <v>8.5863963633869277E-17</v>
      </c>
      <c r="R364" s="57">
        <f>IF((H364+N364-O364)&gt;SetUp!$B$56,T363+H364+N364-O364-SetUp!$B$56,T363)</f>
        <v>0</v>
      </c>
      <c r="S364" s="57">
        <f>R364*SetUp!$B$65</f>
        <v>0</v>
      </c>
      <c r="T364" s="57">
        <f>IF((R364-S364)&lt;SetUp!$B$53,R364-S364,SetUp!$B$53)</f>
        <v>0</v>
      </c>
      <c r="U364" s="57">
        <f t="shared" si="116"/>
        <v>0.20849957525747112</v>
      </c>
      <c r="V364" s="57">
        <f>(L364-P364)/1000*SetUp!$B$13*1000000/SetUp!$B$48</f>
        <v>3.6869777783070448E-2</v>
      </c>
      <c r="W364" s="57">
        <f t="shared" si="127"/>
        <v>-2.6671373443143409E-16</v>
      </c>
      <c r="X364" s="57">
        <f>MAX((SetUp!$B$56*(1-($H364/SetUp!$B$56)^2)*TANH(($B364-$D364)/SetUp!$B$56))/(1+$H364/SetUp!$B$56*TANH(($B364-$D364)/SetUp!$B$56)),0)</f>
        <v>0</v>
      </c>
      <c r="AK364" s="65">
        <v>333</v>
      </c>
      <c r="AL364" s="66">
        <f t="shared" si="128"/>
        <v>0</v>
      </c>
      <c r="AM364" s="66">
        <f t="shared" si="129"/>
        <v>0</v>
      </c>
      <c r="AN364" s="67" t="str">
        <f t="shared" si="130"/>
        <v/>
      </c>
      <c r="AP364" s="64">
        <v>27117</v>
      </c>
      <c r="AQ364" s="55">
        <v>3</v>
      </c>
      <c r="AR364" s="55">
        <v>89</v>
      </c>
      <c r="AS364" s="66">
        <f t="shared" si="117"/>
        <v>100.489</v>
      </c>
      <c r="AT364" s="66">
        <f t="shared" si="118"/>
        <v>76.134818146266099</v>
      </c>
      <c r="AU364" s="55" t="str">
        <f>IF(OR($AP364&lt;SetUp!$B$97,$AP364&gt;SetUp!$B$98),"Não","Sim")</f>
        <v>Sim</v>
      </c>
      <c r="AV364" s="68">
        <f t="shared" si="119"/>
        <v>10.024420182733763</v>
      </c>
      <c r="AW364" s="68">
        <f t="shared" si="120"/>
        <v>8.725526811961906</v>
      </c>
      <c r="AX364" s="68">
        <f t="shared" si="121"/>
        <v>2.0021185244355029</v>
      </c>
      <c r="AY364" s="68">
        <f t="shared" si="122"/>
        <v>1.8815833147286045</v>
      </c>
      <c r="AZ364" s="68">
        <f t="shared" si="123"/>
        <v>-24.354181853733905</v>
      </c>
      <c r="BA364" s="68">
        <f t="shared" si="124"/>
        <v>-1.2988933707718573</v>
      </c>
      <c r="BB364" s="68">
        <f t="shared" si="125"/>
        <v>-0.12053520970689835</v>
      </c>
    </row>
    <row r="365" spans="1:54" x14ac:dyDescent="0.3">
      <c r="A365" s="64">
        <v>27027</v>
      </c>
      <c r="B365" s="57">
        <v>4.1500000000000004</v>
      </c>
      <c r="C365" s="57"/>
      <c r="D365" s="57">
        <v>5.4390000000000001</v>
      </c>
      <c r="E365" s="57">
        <f t="shared" si="110"/>
        <v>4.1500000000000004</v>
      </c>
      <c r="F365" s="57">
        <f t="shared" si="111"/>
        <v>1.2889999999999997</v>
      </c>
      <c r="G365" s="57">
        <f t="shared" si="112"/>
        <v>0</v>
      </c>
      <c r="H365" s="57">
        <f>IF(Q364&gt;SetUp!$B$56,SetUp!$B$56,Q364)</f>
        <v>8.5863963633869277E-17</v>
      </c>
      <c r="I365" s="57">
        <f t="shared" si="126"/>
        <v>0.20849957525747112</v>
      </c>
      <c r="J365" s="57">
        <f>MIN(F365,H365,(1-EXP(-SetUp!$B$52*H365/SetUp!$B$56))*F365)</f>
        <v>0</v>
      </c>
      <c r="K365" s="57">
        <f t="shared" si="113"/>
        <v>8.5863963633869277E-17</v>
      </c>
      <c r="L365" s="57">
        <f>IF(I365&lt;=0,0,MIN(SetUp!$B$50*I365^SetUp!$B$55,I365))</f>
        <v>1.5003922379170783E-3</v>
      </c>
      <c r="M365" s="57">
        <f t="shared" si="114"/>
        <v>0.20699918301955403</v>
      </c>
      <c r="N365" s="57">
        <f>IF(SetUp!$B$62=0,X365,(B365-E365)*(1-(H365/SetUp!$B$66/SetUp!$B$56)))</f>
        <v>0</v>
      </c>
      <c r="O365" s="57">
        <f>K365*SetUp!$B$65</f>
        <v>0</v>
      </c>
      <c r="P365" s="57">
        <f>MIN(SetUp!$B$54*L365^SetUp!$B$51,L365)</f>
        <v>8.6013339990742305E-4</v>
      </c>
      <c r="Q365" s="57">
        <f t="shared" si="115"/>
        <v>8.5863963633869277E-17</v>
      </c>
      <c r="R365" s="57">
        <f>IF((H365+N365-O365)&gt;SetUp!$B$56,T364+H365+N365-O365-SetUp!$B$56,T364)</f>
        <v>0</v>
      </c>
      <c r="S365" s="57">
        <f>R365*SetUp!$B$65</f>
        <v>0</v>
      </c>
      <c r="T365" s="57">
        <f>IF((R365-S365)&lt;SetUp!$B$53,R365-S365,SetUp!$B$53)</f>
        <v>0</v>
      </c>
      <c r="U365" s="57">
        <f t="shared" si="116"/>
        <v>0.20699918301955403</v>
      </c>
      <c r="V365" s="57">
        <f>(L365-P365)/1000*SetUp!$B$13*1000000/SetUp!$B$48</f>
        <v>3.6416439233638138E-2</v>
      </c>
      <c r="W365" s="57">
        <f t="shared" si="127"/>
        <v>2.0838365755171395E-16</v>
      </c>
      <c r="X365" s="57">
        <f>MAX((SetUp!$B$56*(1-($H365/SetUp!$B$56)^2)*TANH(($B365-$D365)/SetUp!$B$56))/(1+$H365/SetUp!$B$56*TANH(($B365-$D365)/SetUp!$B$56)),0)</f>
        <v>0</v>
      </c>
      <c r="AK365" s="65">
        <v>334</v>
      </c>
      <c r="AL365" s="66">
        <f t="shared" si="128"/>
        <v>0</v>
      </c>
      <c r="AM365" s="66">
        <f t="shared" si="129"/>
        <v>0</v>
      </c>
      <c r="AN365" s="67" t="str">
        <f t="shared" si="130"/>
        <v/>
      </c>
      <c r="AP365" s="64">
        <v>27118</v>
      </c>
      <c r="AQ365" s="55">
        <v>3</v>
      </c>
      <c r="AR365" s="55">
        <v>90</v>
      </c>
      <c r="AS365" s="66">
        <f t="shared" si="117"/>
        <v>78.951999999999998</v>
      </c>
      <c r="AT365" s="66">
        <f t="shared" si="118"/>
        <v>58.45361084565404</v>
      </c>
      <c r="AU365" s="55" t="str">
        <f>IF(OR($AP365&lt;SetUp!$B$97,$AP365&gt;SetUp!$B$98),"Não","Sim")</f>
        <v>Sim</v>
      </c>
      <c r="AV365" s="68">
        <f t="shared" si="119"/>
        <v>8.8854937960700866</v>
      </c>
      <c r="AW365" s="68">
        <f t="shared" si="120"/>
        <v>7.6454961150767735</v>
      </c>
      <c r="AX365" s="68">
        <f t="shared" si="121"/>
        <v>1.897363135965114</v>
      </c>
      <c r="AY365" s="68">
        <f t="shared" si="122"/>
        <v>1.7668113439308168</v>
      </c>
      <c r="AZ365" s="68">
        <f t="shared" si="123"/>
        <v>-20.498389154345958</v>
      </c>
      <c r="BA365" s="68">
        <f t="shared" si="124"/>
        <v>-1.2399976809933131</v>
      </c>
      <c r="BB365" s="68">
        <f t="shared" si="125"/>
        <v>-0.13055179203429712</v>
      </c>
    </row>
    <row r="366" spans="1:54" x14ac:dyDescent="0.3">
      <c r="A366" s="64">
        <v>27028</v>
      </c>
      <c r="B366" s="57">
        <v>0.63200000000000001</v>
      </c>
      <c r="C366" s="57"/>
      <c r="D366" s="57">
        <v>5.4390000000000001</v>
      </c>
      <c r="E366" s="57">
        <f t="shared" si="110"/>
        <v>0.63200000000000001</v>
      </c>
      <c r="F366" s="57">
        <f t="shared" si="111"/>
        <v>4.8070000000000004</v>
      </c>
      <c r="G366" s="57">
        <f t="shared" si="112"/>
        <v>0</v>
      </c>
      <c r="H366" s="57">
        <f>IF(Q365&gt;SetUp!$B$56,SetUp!$B$56,Q365)</f>
        <v>8.5863963633869277E-17</v>
      </c>
      <c r="I366" s="57">
        <f t="shared" si="126"/>
        <v>0.20699918301955403</v>
      </c>
      <c r="J366" s="57">
        <f>MIN(F366,H366,(1-EXP(-SetUp!$B$52*H366/SetUp!$B$56))*F366)</f>
        <v>0</v>
      </c>
      <c r="K366" s="57">
        <f t="shared" si="113"/>
        <v>8.5863963633869277E-17</v>
      </c>
      <c r="L366" s="57">
        <f>IF(I366&lt;=0,0,MIN(SetUp!$B$50*I366^SetUp!$B$55,I366))</f>
        <v>1.4824403819123668E-3</v>
      </c>
      <c r="M366" s="57">
        <f t="shared" si="114"/>
        <v>0.20551674263764166</v>
      </c>
      <c r="N366" s="57">
        <f>IF(SetUp!$B$62=0,X366,(B366-E366)*(1-(H366/SetUp!$B$66/SetUp!$B$56)))</f>
        <v>0</v>
      </c>
      <c r="O366" s="57">
        <f>K366*SetUp!$B$65</f>
        <v>0</v>
      </c>
      <c r="P366" s="57">
        <f>MIN(SetUp!$B$54*L366^SetUp!$B$51,L366)</f>
        <v>8.5001613810744409E-4</v>
      </c>
      <c r="Q366" s="57">
        <f t="shared" si="115"/>
        <v>8.5863963633869277E-17</v>
      </c>
      <c r="R366" s="57">
        <f>IF((H366+N366-O366)&gt;SetUp!$B$56,T365+H366+N366-O366-SetUp!$B$56,T365)</f>
        <v>0</v>
      </c>
      <c r="S366" s="57">
        <f>R366*SetUp!$B$65</f>
        <v>0</v>
      </c>
      <c r="T366" s="57">
        <f>IF((R366-S366)&lt;SetUp!$B$53,R366-S366,SetUp!$B$53)</f>
        <v>0</v>
      </c>
      <c r="U366" s="57">
        <f t="shared" si="116"/>
        <v>0.20551674263764166</v>
      </c>
      <c r="V366" s="57">
        <f>(L366-P366)/1000*SetUp!$B$13*1000000/SetUp!$B$48</f>
        <v>3.5970825667937453E-2</v>
      </c>
      <c r="W366" s="57">
        <f t="shared" si="127"/>
        <v>2.3852447794681098E-18</v>
      </c>
      <c r="X366" s="57">
        <f>MAX((SetUp!$B$56*(1-($H366/SetUp!$B$56)^2)*TANH(($B366-$D366)/SetUp!$B$56))/(1+$H366/SetUp!$B$56*TANH(($B366-$D366)/SetUp!$B$56)),0)</f>
        <v>0</v>
      </c>
      <c r="AK366" s="65">
        <v>335</v>
      </c>
      <c r="AL366" s="66">
        <f t="shared" si="128"/>
        <v>0</v>
      </c>
      <c r="AM366" s="66">
        <f t="shared" si="129"/>
        <v>0</v>
      </c>
      <c r="AN366" s="67" t="str">
        <f t="shared" si="130"/>
        <v/>
      </c>
      <c r="AP366" s="64">
        <v>27119</v>
      </c>
      <c r="AQ366" s="55">
        <v>3</v>
      </c>
      <c r="AR366" s="55">
        <v>91</v>
      </c>
      <c r="AS366" s="66">
        <f t="shared" si="117"/>
        <v>57.110999999999997</v>
      </c>
      <c r="AT366" s="66">
        <f t="shared" si="118"/>
        <v>46.150889260865895</v>
      </c>
      <c r="AU366" s="55" t="str">
        <f>IF(OR($AP366&lt;SetUp!$B$97,$AP366&gt;SetUp!$B$98),"Não","Sim")</f>
        <v>Sim</v>
      </c>
      <c r="AV366" s="68">
        <f t="shared" si="119"/>
        <v>7.5571820144813238</v>
      </c>
      <c r="AW366" s="68">
        <f t="shared" si="120"/>
        <v>6.7934445799510206</v>
      </c>
      <c r="AX366" s="68">
        <f t="shared" si="121"/>
        <v>1.7567197646242303</v>
      </c>
      <c r="AY366" s="68">
        <f t="shared" si="122"/>
        <v>1.6641800736688916</v>
      </c>
      <c r="AZ366" s="68">
        <f t="shared" si="123"/>
        <v>-10.960110739134102</v>
      </c>
      <c r="BA366" s="68">
        <f t="shared" si="124"/>
        <v>-0.76373743453030318</v>
      </c>
      <c r="BB366" s="68">
        <f t="shared" si="125"/>
        <v>-9.2539690955338649E-2</v>
      </c>
    </row>
    <row r="367" spans="1:54" x14ac:dyDescent="0.3">
      <c r="A367" s="64">
        <v>27029</v>
      </c>
      <c r="B367" s="57">
        <v>0.311</v>
      </c>
      <c r="C367" s="57"/>
      <c r="D367" s="57">
        <v>5.4390000000000001</v>
      </c>
      <c r="E367" s="57">
        <f t="shared" si="110"/>
        <v>0.311</v>
      </c>
      <c r="F367" s="57">
        <f t="shared" si="111"/>
        <v>5.1280000000000001</v>
      </c>
      <c r="G367" s="57">
        <f t="shared" si="112"/>
        <v>0</v>
      </c>
      <c r="H367" s="57">
        <f>IF(Q366&gt;SetUp!$B$56,SetUp!$B$56,Q366)</f>
        <v>8.5863963633869277E-17</v>
      </c>
      <c r="I367" s="57">
        <f t="shared" si="126"/>
        <v>0.20551674263764166</v>
      </c>
      <c r="J367" s="57">
        <f>MIN(F367,H367,(1-EXP(-SetUp!$B$52*H367/SetUp!$B$56))*F367)</f>
        <v>0</v>
      </c>
      <c r="K367" s="57">
        <f t="shared" si="113"/>
        <v>8.5863963633869277E-17</v>
      </c>
      <c r="L367" s="57">
        <f>IF(I367&lt;=0,0,MIN(SetUp!$B$50*I367^SetUp!$B$55,I367))</f>
        <v>1.4647883063028484E-3</v>
      </c>
      <c r="M367" s="57">
        <f t="shared" si="114"/>
        <v>0.20405195433133883</v>
      </c>
      <c r="N367" s="57">
        <f>IF(SetUp!$B$62=0,X367,(B367-E367)*(1-(H367/SetUp!$B$66/SetUp!$B$56)))</f>
        <v>0</v>
      </c>
      <c r="O367" s="57">
        <f>K367*SetUp!$B$65</f>
        <v>0</v>
      </c>
      <c r="P367" s="57">
        <f>MIN(SetUp!$B$54*L367^SetUp!$B$51,L367)</f>
        <v>8.4006579334200404E-4</v>
      </c>
      <c r="Q367" s="57">
        <f t="shared" si="115"/>
        <v>8.5863963633869277E-17</v>
      </c>
      <c r="R367" s="57">
        <f>IF((H367+N367-O367)&gt;SetUp!$B$56,T366+H367+N367-O367-SetUp!$B$56,T366)</f>
        <v>0</v>
      </c>
      <c r="S367" s="57">
        <f>R367*SetUp!$B$65</f>
        <v>0</v>
      </c>
      <c r="T367" s="57">
        <f>IF((R367-S367)&lt;SetUp!$B$53,R367-S367,SetUp!$B$53)</f>
        <v>0</v>
      </c>
      <c r="U367" s="57">
        <f t="shared" si="116"/>
        <v>0.20405195433133883</v>
      </c>
      <c r="V367" s="57">
        <f>(L367-P367)/1000*SetUp!$B$13*1000000/SetUp!$B$48</f>
        <v>3.5532769062347917E-2</v>
      </c>
      <c r="W367" s="57">
        <f t="shared" si="127"/>
        <v>-1.8214596497756474E-17</v>
      </c>
      <c r="X367" s="57">
        <f>MAX((SetUp!$B$56*(1-($H367/SetUp!$B$56)^2)*TANH(($B367-$D367)/SetUp!$B$56))/(1+$H367/SetUp!$B$56*TANH(($B367-$D367)/SetUp!$B$56)),0)</f>
        <v>0</v>
      </c>
      <c r="AK367" s="65">
        <v>336</v>
      </c>
      <c r="AL367" s="66">
        <f t="shared" si="128"/>
        <v>0</v>
      </c>
      <c r="AM367" s="66">
        <f t="shared" si="129"/>
        <v>4.1173391062893368E-2</v>
      </c>
      <c r="AN367" s="67" t="str">
        <f t="shared" si="130"/>
        <v/>
      </c>
      <c r="AP367" s="64">
        <v>27120</v>
      </c>
      <c r="AQ367" s="55">
        <v>4</v>
      </c>
      <c r="AR367" s="55">
        <v>92</v>
      </c>
      <c r="AS367" s="66">
        <f t="shared" si="117"/>
        <v>29.326000000000001</v>
      </c>
      <c r="AT367" s="66">
        <f t="shared" si="118"/>
        <v>37.259900999324948</v>
      </c>
      <c r="AU367" s="55" t="str">
        <f>IF(OR($AP367&lt;SetUp!$B$97,$AP367&gt;SetUp!$B$98),"Não","Sim")</f>
        <v>Sim</v>
      </c>
      <c r="AV367" s="68">
        <f t="shared" si="119"/>
        <v>5.4153485575722637</v>
      </c>
      <c r="AW367" s="68">
        <f t="shared" si="120"/>
        <v>6.1040888754444715</v>
      </c>
      <c r="AX367" s="68">
        <f t="shared" si="121"/>
        <v>1.4672528302360655</v>
      </c>
      <c r="AY367" s="68">
        <f t="shared" si="122"/>
        <v>1.5712416966282861</v>
      </c>
      <c r="AZ367" s="68">
        <f t="shared" si="123"/>
        <v>7.9339009993249476</v>
      </c>
      <c r="BA367" s="68">
        <f t="shared" si="124"/>
        <v>0.6887403178722078</v>
      </c>
      <c r="BB367" s="68">
        <f t="shared" si="125"/>
        <v>0.1039888663922206</v>
      </c>
    </row>
    <row r="368" spans="1:54" x14ac:dyDescent="0.3">
      <c r="A368" s="64">
        <v>27030</v>
      </c>
      <c r="B368" s="57">
        <v>0</v>
      </c>
      <c r="C368" s="57">
        <v>0</v>
      </c>
      <c r="D368" s="57">
        <v>5.1120000000000001</v>
      </c>
      <c r="E368" s="57">
        <f t="shared" si="110"/>
        <v>0</v>
      </c>
      <c r="F368" s="57">
        <f t="shared" si="111"/>
        <v>5.1120000000000001</v>
      </c>
      <c r="G368" s="57">
        <f t="shared" si="112"/>
        <v>0</v>
      </c>
      <c r="H368" s="57">
        <f>IF(Q367&gt;SetUp!$B$56,SetUp!$B$56,Q367)</f>
        <v>8.5863963633869277E-17</v>
      </c>
      <c r="I368" s="57">
        <f t="shared" si="126"/>
        <v>0.20405195433133883</v>
      </c>
      <c r="J368" s="57">
        <f>MIN(F368,H368,(1-EXP(-SetUp!$B$52*H368/SetUp!$B$56))*F368)</f>
        <v>0</v>
      </c>
      <c r="K368" s="57">
        <f t="shared" si="113"/>
        <v>8.5863963633869277E-17</v>
      </c>
      <c r="L368" s="57">
        <f>IF(I368&lt;=0,0,MIN(SetUp!$B$50*I368^SetUp!$B$55,I368))</f>
        <v>1.4474295968913769E-3</v>
      </c>
      <c r="M368" s="57">
        <f t="shared" si="114"/>
        <v>0.20260452473444746</v>
      </c>
      <c r="N368" s="57">
        <f>IF(SetUp!$B$62=0,X368,(B368-E368)*(1-(H368/SetUp!$B$66/SetUp!$B$56)))</f>
        <v>0</v>
      </c>
      <c r="O368" s="57">
        <f>K368*SetUp!$B$65</f>
        <v>0</v>
      </c>
      <c r="P368" s="57">
        <f>MIN(SetUp!$B$54*L368^SetUp!$B$51,L368)</f>
        <v>8.3027882747610375E-4</v>
      </c>
      <c r="Q368" s="57">
        <f t="shared" si="115"/>
        <v>8.5863963633869277E-17</v>
      </c>
      <c r="R368" s="57">
        <f>IF((H368+N368-O368)&gt;SetUp!$B$56,T367+H368+N368-O368-SetUp!$B$56,T367)</f>
        <v>0</v>
      </c>
      <c r="S368" s="57">
        <f>R368*SetUp!$B$65</f>
        <v>0</v>
      </c>
      <c r="T368" s="57">
        <f>IF((R368-S368)&lt;SetUp!$B$53,R368-S368,SetUp!$B$53)</f>
        <v>0</v>
      </c>
      <c r="U368" s="57">
        <f t="shared" si="116"/>
        <v>0.20260452473444746</v>
      </c>
      <c r="V368" s="57">
        <f>(L368-P368)/1000*SetUp!$B$13*1000000/SetUp!$B$48</f>
        <v>3.5102105833118381E-2</v>
      </c>
      <c r="W368" s="57">
        <f t="shared" si="127"/>
        <v>7.1557343384043293E-18</v>
      </c>
      <c r="X368" s="57">
        <f>MAX((SetUp!$B$56*(1-($H368/SetUp!$B$56)^2)*TANH(($B368-$D368)/SetUp!$B$56))/(1+$H368/SetUp!$B$56*TANH(($B368-$D368)/SetUp!$B$56)),0)</f>
        <v>0</v>
      </c>
      <c r="AK368" s="65">
        <v>337</v>
      </c>
      <c r="AL368" s="66">
        <f t="shared" si="128"/>
        <v>0</v>
      </c>
      <c r="AM368" s="66">
        <f t="shared" si="129"/>
        <v>4.0644909855922458E-2</v>
      </c>
      <c r="AN368" s="67" t="str">
        <f t="shared" si="130"/>
        <v/>
      </c>
      <c r="AP368" s="64">
        <v>27121</v>
      </c>
      <c r="AQ368" s="55">
        <v>4</v>
      </c>
      <c r="AR368" s="55">
        <v>93</v>
      </c>
      <c r="AS368" s="66">
        <f t="shared" si="117"/>
        <v>23.227</v>
      </c>
      <c r="AT368" s="66">
        <f t="shared" si="118"/>
        <v>33.7576998185246</v>
      </c>
      <c r="AU368" s="55" t="str">
        <f>IF(OR($AP368&lt;SetUp!$B$97,$AP368&gt;SetUp!$B$98),"Não","Sim")</f>
        <v>Sim</v>
      </c>
      <c r="AV368" s="68">
        <f t="shared" si="119"/>
        <v>4.8194398014707058</v>
      </c>
      <c r="AW368" s="68">
        <f t="shared" si="120"/>
        <v>5.8101376763829444</v>
      </c>
      <c r="AX368" s="68">
        <f t="shared" si="121"/>
        <v>1.3659931199344446</v>
      </c>
      <c r="AY368" s="68">
        <f t="shared" si="122"/>
        <v>1.5283728470130133</v>
      </c>
      <c r="AZ368" s="68">
        <f t="shared" si="123"/>
        <v>10.530699818524599</v>
      </c>
      <c r="BA368" s="68">
        <f t="shared" si="124"/>
        <v>0.9906978749122386</v>
      </c>
      <c r="BB368" s="68">
        <f t="shared" si="125"/>
        <v>0.16237972707856874</v>
      </c>
    </row>
    <row r="369" spans="1:54" x14ac:dyDescent="0.3">
      <c r="A369" s="64">
        <v>27031</v>
      </c>
      <c r="B369" s="57">
        <v>0</v>
      </c>
      <c r="C369" s="57">
        <v>0</v>
      </c>
      <c r="D369" s="57">
        <v>5.1120000000000001</v>
      </c>
      <c r="E369" s="57">
        <f t="shared" si="110"/>
        <v>0</v>
      </c>
      <c r="F369" s="57">
        <f t="shared" si="111"/>
        <v>5.1120000000000001</v>
      </c>
      <c r="G369" s="57">
        <f t="shared" si="112"/>
        <v>0</v>
      </c>
      <c r="H369" s="57">
        <f>IF(Q368&gt;SetUp!$B$56,SetUp!$B$56,Q368)</f>
        <v>8.5863963633869277E-17</v>
      </c>
      <c r="I369" s="57">
        <f t="shared" si="126"/>
        <v>0.20260452473444746</v>
      </c>
      <c r="J369" s="57">
        <f>MIN(F369,H369,(1-EXP(-SetUp!$B$52*H369/SetUp!$B$56))*F369)</f>
        <v>0</v>
      </c>
      <c r="K369" s="57">
        <f t="shared" si="113"/>
        <v>8.5863963633869277E-17</v>
      </c>
      <c r="L369" s="57">
        <f>IF(I369&lt;=0,0,MIN(SetUp!$B$50*I369^SetUp!$B$55,I369))</f>
        <v>1.4303580066025836E-3</v>
      </c>
      <c r="M369" s="57">
        <f t="shared" si="114"/>
        <v>0.20117416672784488</v>
      </c>
      <c r="N369" s="57">
        <f>IF(SetUp!$B$62=0,X369,(B369-E369)*(1-(H369/SetUp!$B$66/SetUp!$B$56)))</f>
        <v>0</v>
      </c>
      <c r="O369" s="57">
        <f>K369*SetUp!$B$65</f>
        <v>0</v>
      </c>
      <c r="P369" s="57">
        <f>MIN(SetUp!$B$54*L369^SetUp!$B$51,L369)</f>
        <v>8.2065179386103392E-4</v>
      </c>
      <c r="Q369" s="57">
        <f t="shared" si="115"/>
        <v>8.5863963633869277E-17</v>
      </c>
      <c r="R369" s="57">
        <f>IF((H369+N369-O369)&gt;SetUp!$B$56,T368+H369+N369-O369-SetUp!$B$56,T368)</f>
        <v>0</v>
      </c>
      <c r="S369" s="57">
        <f>R369*SetUp!$B$65</f>
        <v>0</v>
      </c>
      <c r="T369" s="57">
        <f>IF((R369-S369)&lt;SetUp!$B$53,R369-S369,SetUp!$B$53)</f>
        <v>0</v>
      </c>
      <c r="U369" s="57">
        <f t="shared" si="116"/>
        <v>0.20117416672784488</v>
      </c>
      <c r="V369" s="57">
        <f>(L369-P369)/1000*SetUp!$B$13*1000000/SetUp!$B$48</f>
        <v>3.4678676698469031E-2</v>
      </c>
      <c r="W369" s="57">
        <f t="shared" si="127"/>
        <v>1.1275702593849246E-17</v>
      </c>
      <c r="X369" s="57">
        <f>MAX((SetUp!$B$56*(1-($H369/SetUp!$B$56)^2)*TANH(($B369-$D369)/SetUp!$B$56))/(1+$H369/SetUp!$B$56*TANH(($B369-$D369)/SetUp!$B$56)),0)</f>
        <v>0</v>
      </c>
      <c r="AK369" s="65">
        <v>338</v>
      </c>
      <c r="AL369" s="66">
        <f t="shared" si="128"/>
        <v>0</v>
      </c>
      <c r="AM369" s="66">
        <f t="shared" si="129"/>
        <v>4.0125828459055816E-2</v>
      </c>
      <c r="AN369" s="67" t="str">
        <f t="shared" si="130"/>
        <v/>
      </c>
      <c r="AP369" s="64">
        <v>27122</v>
      </c>
      <c r="AQ369" s="55">
        <v>4</v>
      </c>
      <c r="AR369" s="55">
        <v>94</v>
      </c>
      <c r="AS369" s="66">
        <f t="shared" si="117"/>
        <v>16.876000000000001</v>
      </c>
      <c r="AT369" s="66">
        <f t="shared" si="118"/>
        <v>43.319461025786929</v>
      </c>
      <c r="AU369" s="55" t="str">
        <f>IF(OR($AP369&lt;SetUp!$B$97,$AP369&gt;SetUp!$B$98),"Não","Sim")</f>
        <v>Sim</v>
      </c>
      <c r="AV369" s="68">
        <f t="shared" si="119"/>
        <v>4.1080408956094878</v>
      </c>
      <c r="AW369" s="68">
        <f t="shared" si="120"/>
        <v>6.5817521243045096</v>
      </c>
      <c r="AX369" s="68">
        <f t="shared" si="121"/>
        <v>1.2272695167098435</v>
      </c>
      <c r="AY369" s="68">
        <f t="shared" si="122"/>
        <v>1.6366830445603286</v>
      </c>
      <c r="AZ369" s="68">
        <f t="shared" si="123"/>
        <v>26.443461025786927</v>
      </c>
      <c r="BA369" s="68">
        <f t="shared" si="124"/>
        <v>2.4737112286950218</v>
      </c>
      <c r="BB369" s="68">
        <f t="shared" si="125"/>
        <v>0.40941352785048513</v>
      </c>
    </row>
    <row r="370" spans="1:54" x14ac:dyDescent="0.3">
      <c r="A370" s="64">
        <v>27032</v>
      </c>
      <c r="B370" s="57">
        <v>6.6000000000000003E-2</v>
      </c>
      <c r="C370" s="57">
        <v>0</v>
      </c>
      <c r="D370" s="57">
        <v>5.1120000000000001</v>
      </c>
      <c r="E370" s="57">
        <f t="shared" si="110"/>
        <v>6.6000000000000003E-2</v>
      </c>
      <c r="F370" s="57">
        <f t="shared" si="111"/>
        <v>5.0460000000000003</v>
      </c>
      <c r="G370" s="57">
        <f t="shared" si="112"/>
        <v>0</v>
      </c>
      <c r="H370" s="57">
        <f>IF(Q369&gt;SetUp!$B$56,SetUp!$B$56,Q369)</f>
        <v>8.5863963633869277E-17</v>
      </c>
      <c r="I370" s="57">
        <f t="shared" si="126"/>
        <v>0.20117416672784488</v>
      </c>
      <c r="J370" s="57">
        <f>MIN(F370,H370,(1-EXP(-SetUp!$B$52*H370/SetUp!$B$56))*F370)</f>
        <v>0</v>
      </c>
      <c r="K370" s="57">
        <f t="shared" si="113"/>
        <v>8.5863963633869277E-17</v>
      </c>
      <c r="L370" s="57">
        <f>IF(I370&lt;=0,0,MIN(SetUp!$B$50*I370^SetUp!$B$55,I370))</f>
        <v>1.4135674503565052E-3</v>
      </c>
      <c r="M370" s="57">
        <f t="shared" si="114"/>
        <v>0.19976059927748838</v>
      </c>
      <c r="N370" s="57">
        <f>IF(SetUp!$B$62=0,X370,(B370-E370)*(1-(H370/SetUp!$B$66/SetUp!$B$56)))</f>
        <v>0</v>
      </c>
      <c r="O370" s="57">
        <f>K370*SetUp!$B$65</f>
        <v>0</v>
      </c>
      <c r="P370" s="57">
        <f>MIN(SetUp!$B$54*L370^SetUp!$B$51,L370)</f>
        <v>8.1118133454602761E-4</v>
      </c>
      <c r="Q370" s="57">
        <f t="shared" si="115"/>
        <v>8.5863963633869277E-17</v>
      </c>
      <c r="R370" s="57">
        <f>IF((H370+N370-O370)&gt;SetUp!$B$56,T369+H370+N370-O370-SetUp!$B$56,T369)</f>
        <v>0</v>
      </c>
      <c r="S370" s="57">
        <f>R370*SetUp!$B$65</f>
        <v>0</v>
      </c>
      <c r="T370" s="57">
        <f>IF((R370-S370)&lt;SetUp!$B$53,R370-S370,SetUp!$B$53)</f>
        <v>0</v>
      </c>
      <c r="U370" s="57">
        <f t="shared" si="116"/>
        <v>0.19976059927748838</v>
      </c>
      <c r="V370" s="57">
        <f>(L370-P370)/1000*SetUp!$B$13*1000000/SetUp!$B$48</f>
        <v>3.4262326545609907E-2</v>
      </c>
      <c r="W370" s="57">
        <f t="shared" si="127"/>
        <v>0</v>
      </c>
      <c r="X370" s="57">
        <f>MAX((SetUp!$B$56*(1-($H370/SetUp!$B$56)^2)*TANH(($B370-$D370)/SetUp!$B$56))/(1+$H370/SetUp!$B$56*TANH(($B370-$D370)/SetUp!$B$56)),0)</f>
        <v>0</v>
      </c>
      <c r="AK370" s="65">
        <v>339</v>
      </c>
      <c r="AL370" s="66">
        <f t="shared" si="128"/>
        <v>0</v>
      </c>
      <c r="AM370" s="66">
        <f t="shared" si="129"/>
        <v>6.0647688172252329E-2</v>
      </c>
      <c r="AN370" s="67" t="str">
        <f t="shared" si="130"/>
        <v/>
      </c>
      <c r="AP370" s="64">
        <v>27123</v>
      </c>
      <c r="AQ370" s="55">
        <v>4</v>
      </c>
      <c r="AR370" s="55">
        <v>95</v>
      </c>
      <c r="AS370" s="66">
        <f t="shared" si="117"/>
        <v>115.404</v>
      </c>
      <c r="AT370" s="66">
        <f t="shared" si="118"/>
        <v>76.641436798884783</v>
      </c>
      <c r="AU370" s="55" t="str">
        <f>IF(OR($AP370&lt;SetUp!$B$97,$AP370&gt;SetUp!$B$98),"Não","Sim")</f>
        <v>Sim</v>
      </c>
      <c r="AV370" s="68">
        <f t="shared" si="119"/>
        <v>10.742625377439166</v>
      </c>
      <c r="AW370" s="68">
        <f t="shared" si="120"/>
        <v>8.7545095121819809</v>
      </c>
      <c r="AX370" s="68">
        <f t="shared" si="121"/>
        <v>2.062220862093727</v>
      </c>
      <c r="AY370" s="68">
        <f t="shared" si="122"/>
        <v>1.8844636378760493</v>
      </c>
      <c r="AZ370" s="68">
        <f t="shared" si="123"/>
        <v>-38.762563201115213</v>
      </c>
      <c r="BA370" s="68">
        <f t="shared" si="124"/>
        <v>-1.9881158652571855</v>
      </c>
      <c r="BB370" s="68">
        <f t="shared" si="125"/>
        <v>-0.1777572242176777</v>
      </c>
    </row>
    <row r="371" spans="1:54" x14ac:dyDescent="0.3">
      <c r="A371" s="64">
        <v>27033</v>
      </c>
      <c r="B371" s="57">
        <v>0.13300000000000001</v>
      </c>
      <c r="C371" s="57">
        <v>0</v>
      </c>
      <c r="D371" s="57">
        <v>5.1120000000000001</v>
      </c>
      <c r="E371" s="57">
        <f t="shared" si="110"/>
        <v>0.13300000000000001</v>
      </c>
      <c r="F371" s="57">
        <f t="shared" si="111"/>
        <v>4.9790000000000001</v>
      </c>
      <c r="G371" s="57">
        <f t="shared" si="112"/>
        <v>0</v>
      </c>
      <c r="H371" s="57">
        <f>IF(Q370&gt;SetUp!$B$56,SetUp!$B$56,Q370)</f>
        <v>8.5863963633869277E-17</v>
      </c>
      <c r="I371" s="57">
        <f t="shared" si="126"/>
        <v>0.19976059927748838</v>
      </c>
      <c r="J371" s="57">
        <f>MIN(F371,H371,(1-EXP(-SetUp!$B$52*H371/SetUp!$B$56))*F371)</f>
        <v>0</v>
      </c>
      <c r="K371" s="57">
        <f t="shared" si="113"/>
        <v>8.5863963633869277E-17</v>
      </c>
      <c r="L371" s="57">
        <f>IF(I371&lt;=0,0,MIN(SetUp!$B$50*I371^SetUp!$B$55,I371))</f>
        <v>1.397052000122942E-3</v>
      </c>
      <c r="M371" s="57">
        <f t="shared" si="114"/>
        <v>0.19836354727736544</v>
      </c>
      <c r="N371" s="57">
        <f>IF(SetUp!$B$62=0,X371,(B371-E371)*(1-(H371/SetUp!$B$66/SetUp!$B$56)))</f>
        <v>0</v>
      </c>
      <c r="O371" s="57">
        <f>K371*SetUp!$B$65</f>
        <v>0</v>
      </c>
      <c r="P371" s="57">
        <f>MIN(SetUp!$B$54*L371^SetUp!$B$51,L371)</f>
        <v>8.0186417758767515E-4</v>
      </c>
      <c r="Q371" s="57">
        <f t="shared" si="115"/>
        <v>8.5863963633869277E-17</v>
      </c>
      <c r="R371" s="57">
        <f>IF((H371+N371-O371)&gt;SetUp!$B$56,T370+H371+N371-O371-SetUp!$B$56,T370)</f>
        <v>0</v>
      </c>
      <c r="S371" s="57">
        <f>R371*SetUp!$B$65</f>
        <v>0</v>
      </c>
      <c r="T371" s="57">
        <f>IF((R371-S371)&lt;SetUp!$B$53,R371-S371,SetUp!$B$53)</f>
        <v>0</v>
      </c>
      <c r="U371" s="57">
        <f t="shared" si="116"/>
        <v>0.19836354727736544</v>
      </c>
      <c r="V371" s="57">
        <f>(L371-P371)/1000*SetUp!$B$13*1000000/SetUp!$B$48</f>
        <v>3.3852904302478497E-2</v>
      </c>
      <c r="W371" s="57">
        <f t="shared" si="127"/>
        <v>2.8189256484623115E-18</v>
      </c>
      <c r="X371" s="57">
        <f>MAX((SetUp!$B$56*(1-($H371/SetUp!$B$56)^2)*TANH(($B371-$D371)/SetUp!$B$56))/(1+$H371/SetUp!$B$56*TANH(($B371-$D371)/SetUp!$B$56)),0)</f>
        <v>0</v>
      </c>
      <c r="AK371" s="65">
        <v>340</v>
      </c>
      <c r="AL371" s="66">
        <f t="shared" si="128"/>
        <v>0</v>
      </c>
      <c r="AM371" s="66">
        <f t="shared" si="129"/>
        <v>0.23226140424131839</v>
      </c>
      <c r="AN371" s="67" t="str">
        <f t="shared" si="130"/>
        <v/>
      </c>
      <c r="AP371" s="64">
        <v>27124</v>
      </c>
      <c r="AQ371" s="55">
        <v>4</v>
      </c>
      <c r="AR371" s="55">
        <v>96</v>
      </c>
      <c r="AS371" s="66">
        <f t="shared" si="117"/>
        <v>108.45399999999999</v>
      </c>
      <c r="AT371" s="66">
        <f t="shared" si="118"/>
        <v>90.76836923221957</v>
      </c>
      <c r="AU371" s="55" t="str">
        <f>IF(OR($AP371&lt;SetUp!$B$97,$AP371&gt;SetUp!$B$98),"Não","Sim")</f>
        <v>Sim</v>
      </c>
      <c r="AV371" s="68">
        <f t="shared" si="119"/>
        <v>10.414125023255673</v>
      </c>
      <c r="AW371" s="68">
        <f t="shared" si="120"/>
        <v>9.5272435274962692</v>
      </c>
      <c r="AX371" s="68">
        <f t="shared" si="121"/>
        <v>2.0352455742929685</v>
      </c>
      <c r="AY371" s="68">
        <f t="shared" si="122"/>
        <v>1.957934532869549</v>
      </c>
      <c r="AZ371" s="68">
        <f t="shared" si="123"/>
        <v>-17.685630767780424</v>
      </c>
      <c r="BA371" s="68">
        <f t="shared" si="124"/>
        <v>-0.886881495759404</v>
      </c>
      <c r="BB371" s="68">
        <f t="shared" si="125"/>
        <v>-7.7311041423419491E-2</v>
      </c>
    </row>
    <row r="372" spans="1:54" x14ac:dyDescent="0.3">
      <c r="A372" s="64">
        <v>27034</v>
      </c>
      <c r="B372" s="57">
        <v>0</v>
      </c>
      <c r="C372" s="57">
        <v>0</v>
      </c>
      <c r="D372" s="57">
        <v>5.1120000000000001</v>
      </c>
      <c r="E372" s="57">
        <f t="shared" si="110"/>
        <v>0</v>
      </c>
      <c r="F372" s="57">
        <f t="shared" si="111"/>
        <v>5.1120000000000001</v>
      </c>
      <c r="G372" s="57">
        <f t="shared" si="112"/>
        <v>0</v>
      </c>
      <c r="H372" s="57">
        <f>IF(Q371&gt;SetUp!$B$56,SetUp!$B$56,Q371)</f>
        <v>8.5863963633869277E-17</v>
      </c>
      <c r="I372" s="57">
        <f t="shared" si="126"/>
        <v>0.19836354727736544</v>
      </c>
      <c r="J372" s="57">
        <f>MIN(F372,H372,(1-EXP(-SetUp!$B$52*H372/SetUp!$B$56))*F372)</f>
        <v>0</v>
      </c>
      <c r="K372" s="57">
        <f t="shared" si="113"/>
        <v>8.5863963633869277E-17</v>
      </c>
      <c r="L372" s="57">
        <f>IF(I372&lt;=0,0,MIN(SetUp!$B$50*I372^SetUp!$B$55,I372))</f>
        <v>1.3808058801493563E-3</v>
      </c>
      <c r="M372" s="57">
        <f t="shared" si="114"/>
        <v>0.19698274139721608</v>
      </c>
      <c r="N372" s="57">
        <f>IF(SetUp!$B$62=0,X372,(B372-E372)*(1-(H372/SetUp!$B$66/SetUp!$B$56)))</f>
        <v>0</v>
      </c>
      <c r="O372" s="57">
        <f>K372*SetUp!$B$65</f>
        <v>0</v>
      </c>
      <c r="P372" s="57">
        <f>MIN(SetUp!$B$54*L372^SetUp!$B$51,L372)</f>
        <v>7.9269713445322988E-4</v>
      </c>
      <c r="Q372" s="57">
        <f t="shared" si="115"/>
        <v>8.5863963633869277E-17</v>
      </c>
      <c r="R372" s="57">
        <f>IF((H372+N372-O372)&gt;SetUp!$B$56,T371+H372+N372-O372-SetUp!$B$56,T371)</f>
        <v>0</v>
      </c>
      <c r="S372" s="57">
        <f>R372*SetUp!$B$65</f>
        <v>0</v>
      </c>
      <c r="T372" s="57">
        <f>IF((R372-S372)&lt;SetUp!$B$53,R372-S372,SetUp!$B$53)</f>
        <v>0</v>
      </c>
      <c r="U372" s="57">
        <f t="shared" si="116"/>
        <v>0.19698274139721608</v>
      </c>
      <c r="V372" s="57">
        <f>(L372-P372)/1000*SetUp!$B$13*1000000/SetUp!$B$48</f>
        <v>3.3450262814007675E-2</v>
      </c>
      <c r="W372" s="57">
        <f t="shared" si="127"/>
        <v>0</v>
      </c>
      <c r="X372" s="57">
        <f>MAX((SetUp!$B$56*(1-($H372/SetUp!$B$56)^2)*TANH(($B372-$D372)/SetUp!$B$56))/(1+$H372/SetUp!$B$56*TANH(($B372-$D372)/SetUp!$B$56)),0)</f>
        <v>0</v>
      </c>
      <c r="AK372" s="65">
        <v>341</v>
      </c>
      <c r="AL372" s="66">
        <f t="shared" si="128"/>
        <v>17.451000000000001</v>
      </c>
      <c r="AM372" s="66">
        <f t="shared" si="129"/>
        <v>0.22641714557968023</v>
      </c>
      <c r="AN372" s="67">
        <f t="shared" si="130"/>
        <v>-0.98702554893245764</v>
      </c>
      <c r="AP372" s="64">
        <v>27125</v>
      </c>
      <c r="AQ372" s="55">
        <v>4</v>
      </c>
      <c r="AR372" s="55">
        <v>97</v>
      </c>
      <c r="AS372" s="66">
        <f t="shared" si="117"/>
        <v>84.59</v>
      </c>
      <c r="AT372" s="66">
        <f t="shared" si="118"/>
        <v>92.86360049863643</v>
      </c>
      <c r="AU372" s="55" t="str">
        <f>IF(OR($AP372&lt;SetUp!$B$97,$AP372&gt;SetUp!$B$98),"Não","Sim")</f>
        <v>Sim</v>
      </c>
      <c r="AV372" s="68">
        <f t="shared" si="119"/>
        <v>9.1972822072610132</v>
      </c>
      <c r="AW372" s="68">
        <f t="shared" si="120"/>
        <v>9.6365761813330995</v>
      </c>
      <c r="AX372" s="68">
        <f t="shared" si="121"/>
        <v>1.9273190249596561</v>
      </c>
      <c r="AY372" s="68">
        <f t="shared" si="122"/>
        <v>1.9678455180807062</v>
      </c>
      <c r="AZ372" s="68">
        <f t="shared" si="123"/>
        <v>8.2736004986364264</v>
      </c>
      <c r="BA372" s="68">
        <f t="shared" si="124"/>
        <v>0.43929397407208626</v>
      </c>
      <c r="BB372" s="68">
        <f t="shared" si="125"/>
        <v>4.0526493121050056E-2</v>
      </c>
    </row>
    <row r="373" spans="1:54" x14ac:dyDescent="0.3">
      <c r="A373" s="64">
        <v>27035</v>
      </c>
      <c r="B373" s="57">
        <v>0.749</v>
      </c>
      <c r="C373" s="57">
        <v>0</v>
      </c>
      <c r="D373" s="57">
        <v>5.1120000000000001</v>
      </c>
      <c r="E373" s="57">
        <f t="shared" si="110"/>
        <v>0.749</v>
      </c>
      <c r="F373" s="57">
        <f t="shared" si="111"/>
        <v>4.3630000000000004</v>
      </c>
      <c r="G373" s="57">
        <f t="shared" si="112"/>
        <v>0</v>
      </c>
      <c r="H373" s="57">
        <f>IF(Q372&gt;SetUp!$B$56,SetUp!$B$56,Q372)</f>
        <v>8.5863963633869277E-17</v>
      </c>
      <c r="I373" s="57">
        <f t="shared" si="126"/>
        <v>0.19698274139721608</v>
      </c>
      <c r="J373" s="57">
        <f>MIN(F373,H373,(1-EXP(-SetUp!$B$52*H373/SetUp!$B$56))*F373)</f>
        <v>0</v>
      </c>
      <c r="K373" s="57">
        <f t="shared" si="113"/>
        <v>8.5863963633869277E-17</v>
      </c>
      <c r="L373" s="57">
        <f>IF(I373&lt;=0,0,MIN(SetUp!$B$50*I373^SetUp!$B$55,I373))</f>
        <v>1.3648234623554268E-3</v>
      </c>
      <c r="M373" s="57">
        <f t="shared" si="114"/>
        <v>0.19561791793486066</v>
      </c>
      <c r="N373" s="57">
        <f>IF(SetUp!$B$62=0,X373,(B373-E373)*(1-(H373/SetUp!$B$66/SetUp!$B$56)))</f>
        <v>0</v>
      </c>
      <c r="O373" s="57">
        <f>K373*SetUp!$B$65</f>
        <v>0</v>
      </c>
      <c r="P373" s="57">
        <f>MIN(SetUp!$B$54*L373^SetUp!$B$51,L373)</f>
        <v>7.8367709751409411E-4</v>
      </c>
      <c r="Q373" s="57">
        <f t="shared" si="115"/>
        <v>8.5863963633869277E-17</v>
      </c>
      <c r="R373" s="57">
        <f>IF((H373+N373-O373)&gt;SetUp!$B$56,T372+H373+N373-O373-SetUp!$B$56,T372)</f>
        <v>0</v>
      </c>
      <c r="S373" s="57">
        <f>R373*SetUp!$B$65</f>
        <v>0</v>
      </c>
      <c r="T373" s="57">
        <f>IF((R373-S373)&lt;SetUp!$B$53,R373-S373,SetUp!$B$53)</f>
        <v>0</v>
      </c>
      <c r="U373" s="57">
        <f t="shared" si="116"/>
        <v>0.19561791793486066</v>
      </c>
      <c r="V373" s="57">
        <f>(L373-P373)/1000*SetUp!$B$13*1000000/SetUp!$B$48</f>
        <v>3.3054258722743222E-2</v>
      </c>
      <c r="W373" s="57">
        <f t="shared" si="127"/>
        <v>-1.9949319973733282E-17</v>
      </c>
      <c r="X373" s="57">
        <f>MAX((SetUp!$B$56*(1-($H373/SetUp!$B$56)^2)*TANH(($B373-$D373)/SetUp!$B$56))/(1+$H373/SetUp!$B$56*TANH(($B373-$D373)/SetUp!$B$56)),0)</f>
        <v>0</v>
      </c>
      <c r="AK373" s="65">
        <v>342</v>
      </c>
      <c r="AL373" s="66">
        <f t="shared" si="128"/>
        <v>11.36</v>
      </c>
      <c r="AM373" s="66">
        <f t="shared" si="129"/>
        <v>0.22077611911926717</v>
      </c>
      <c r="AN373" s="67">
        <f t="shared" si="130"/>
        <v>-0.98056548247189557</v>
      </c>
      <c r="AP373" s="64">
        <v>27126</v>
      </c>
      <c r="AQ373" s="55">
        <v>4</v>
      </c>
      <c r="AR373" s="55">
        <v>98</v>
      </c>
      <c r="AS373" s="66">
        <f t="shared" si="117"/>
        <v>99.200999999999993</v>
      </c>
      <c r="AT373" s="66">
        <f t="shared" si="118"/>
        <v>131.53731082871036</v>
      </c>
      <c r="AU373" s="55" t="str">
        <f>IF(OR($AP373&lt;SetUp!$B$97,$AP373&gt;SetUp!$B$98),"Não","Sim")</f>
        <v>Sim</v>
      </c>
      <c r="AV373" s="68">
        <f t="shared" si="119"/>
        <v>9.9599698794725278</v>
      </c>
      <c r="AW373" s="68">
        <f t="shared" si="120"/>
        <v>11.468971655240516</v>
      </c>
      <c r="AX373" s="68">
        <f t="shared" si="121"/>
        <v>1.99651605010068</v>
      </c>
      <c r="AY373" s="68">
        <f t="shared" si="122"/>
        <v>2.1190489588232966</v>
      </c>
      <c r="AZ373" s="68">
        <f t="shared" si="123"/>
        <v>32.336310828710367</v>
      </c>
      <c r="BA373" s="68">
        <f t="shared" si="124"/>
        <v>1.5090017757679881</v>
      </c>
      <c r="BB373" s="68">
        <f t="shared" si="125"/>
        <v>0.12253290872261657</v>
      </c>
    </row>
    <row r="374" spans="1:54" x14ac:dyDescent="0.3">
      <c r="A374" s="64">
        <v>27036</v>
      </c>
      <c r="B374" s="57">
        <v>0</v>
      </c>
      <c r="C374" s="57">
        <v>0</v>
      </c>
      <c r="D374" s="57">
        <v>5.1120000000000001</v>
      </c>
      <c r="E374" s="57">
        <f t="shared" si="110"/>
        <v>0</v>
      </c>
      <c r="F374" s="57">
        <f t="shared" si="111"/>
        <v>5.1120000000000001</v>
      </c>
      <c r="G374" s="57">
        <f t="shared" si="112"/>
        <v>0</v>
      </c>
      <c r="H374" s="57">
        <f>IF(Q373&gt;SetUp!$B$56,SetUp!$B$56,Q373)</f>
        <v>8.5863963633869277E-17</v>
      </c>
      <c r="I374" s="57">
        <f t="shared" si="126"/>
        <v>0.19561791793486066</v>
      </c>
      <c r="J374" s="57">
        <f>MIN(F374,H374,(1-EXP(-SetUp!$B$52*H374/SetUp!$B$56))*F374)</f>
        <v>0</v>
      </c>
      <c r="K374" s="57">
        <f t="shared" si="113"/>
        <v>8.5863963633869277E-17</v>
      </c>
      <c r="L374" s="57">
        <f>IF(I374&lt;=0,0,MIN(SetUp!$B$50*I374^SetUp!$B$55,I374))</f>
        <v>1.3490992618876937E-3</v>
      </c>
      <c r="M374" s="57">
        <f t="shared" si="114"/>
        <v>0.19426881867297296</v>
      </c>
      <c r="N374" s="57">
        <f>IF(SetUp!$B$62=0,X374,(B374-E374)*(1-(H374/SetUp!$B$66/SetUp!$B$56)))</f>
        <v>0</v>
      </c>
      <c r="O374" s="57">
        <f>K374*SetUp!$B$65</f>
        <v>0</v>
      </c>
      <c r="P374" s="57">
        <f>MIN(SetUp!$B$54*L374^SetUp!$B$51,L374)</f>
        <v>7.7480103762595615E-4</v>
      </c>
      <c r="Q374" s="57">
        <f t="shared" si="115"/>
        <v>8.5863963633869277E-17</v>
      </c>
      <c r="R374" s="57">
        <f>IF((H374+N374-O374)&gt;SetUp!$B$56,T373+H374+N374-O374-SetUp!$B$56,T373)</f>
        <v>0</v>
      </c>
      <c r="S374" s="57">
        <f>R374*SetUp!$B$65</f>
        <v>0</v>
      </c>
      <c r="T374" s="57">
        <f>IF((R374-S374)&lt;SetUp!$B$53,R374-S374,SetUp!$B$53)</f>
        <v>0</v>
      </c>
      <c r="U374" s="57">
        <f t="shared" si="116"/>
        <v>0.19426881867297296</v>
      </c>
      <c r="V374" s="57">
        <f>(L374-P374)/1000*SetUp!$B$13*1000000/SetUp!$B$48</f>
        <v>3.2664752353638686E-2</v>
      </c>
      <c r="W374" s="57">
        <f t="shared" si="127"/>
        <v>-4.7704895589362195E-18</v>
      </c>
      <c r="X374" s="57">
        <f>MAX((SetUp!$B$56*(1-($H374/SetUp!$B$56)^2)*TANH(($B374-$D374)/SetUp!$B$56))/(1+$H374/SetUp!$B$56*TANH(($B374-$D374)/SetUp!$B$56)),0)</f>
        <v>0</v>
      </c>
      <c r="AK374" s="65">
        <v>343</v>
      </c>
      <c r="AL374" s="66">
        <f t="shared" si="128"/>
        <v>3.3660000000000001</v>
      </c>
      <c r="AM374" s="66">
        <f t="shared" si="129"/>
        <v>0.21532933434089416</v>
      </c>
      <c r="AN374" s="67">
        <f t="shared" si="130"/>
        <v>-0.93602812408173075</v>
      </c>
      <c r="AP374" s="64">
        <v>27127</v>
      </c>
      <c r="AQ374" s="55">
        <v>4</v>
      </c>
      <c r="AR374" s="55">
        <v>99</v>
      </c>
      <c r="AS374" s="66">
        <f t="shared" si="117"/>
        <v>89.287999999999997</v>
      </c>
      <c r="AT374" s="66">
        <f t="shared" si="118"/>
        <v>103.58697482749969</v>
      </c>
      <c r="AU374" s="55" t="str">
        <f>IF(OR($AP374&lt;SetUp!$B$97,$AP374&gt;SetUp!$B$98),"Não","Sim")</f>
        <v>Sim</v>
      </c>
      <c r="AV374" s="68">
        <f t="shared" si="119"/>
        <v>9.4492327730879815</v>
      </c>
      <c r="AW374" s="68">
        <f t="shared" si="120"/>
        <v>10.177768656611315</v>
      </c>
      <c r="AX374" s="68">
        <f t="shared" si="121"/>
        <v>1.950793095126248</v>
      </c>
      <c r="AY374" s="68">
        <f t="shared" si="122"/>
        <v>2.0153051500407551</v>
      </c>
      <c r="AZ374" s="68">
        <f t="shared" si="123"/>
        <v>14.298974827499691</v>
      </c>
      <c r="BA374" s="68">
        <f t="shared" si="124"/>
        <v>0.72853588352333354</v>
      </c>
      <c r="BB374" s="68">
        <f t="shared" si="125"/>
        <v>6.4512054914507067E-2</v>
      </c>
    </row>
    <row r="375" spans="1:54" x14ac:dyDescent="0.3">
      <c r="A375" s="64">
        <v>27037</v>
      </c>
      <c r="B375" s="57">
        <v>0.28100000000000003</v>
      </c>
      <c r="C375" s="57">
        <v>0</v>
      </c>
      <c r="D375" s="57">
        <v>5.1120000000000001</v>
      </c>
      <c r="E375" s="57">
        <f t="shared" si="110"/>
        <v>0.28100000000000003</v>
      </c>
      <c r="F375" s="57">
        <f t="shared" si="111"/>
        <v>4.8310000000000004</v>
      </c>
      <c r="G375" s="57">
        <f t="shared" si="112"/>
        <v>0</v>
      </c>
      <c r="H375" s="57">
        <f>IF(Q374&gt;SetUp!$B$56,SetUp!$B$56,Q374)</f>
        <v>8.5863963633869277E-17</v>
      </c>
      <c r="I375" s="57">
        <f t="shared" si="126"/>
        <v>0.19426881867297296</v>
      </c>
      <c r="J375" s="57">
        <f>MIN(F375,H375,(1-EXP(-SetUp!$B$52*H375/SetUp!$B$56))*F375)</f>
        <v>0</v>
      </c>
      <c r="K375" s="57">
        <f t="shared" si="113"/>
        <v>8.5863963633869277E-17</v>
      </c>
      <c r="L375" s="57">
        <f>IF(I375&lt;=0,0,MIN(SetUp!$B$50*I375^SetUp!$B$55,I375))</f>
        <v>1.3336279328280186E-3</v>
      </c>
      <c r="M375" s="57">
        <f t="shared" si="114"/>
        <v>0.19293519074014495</v>
      </c>
      <c r="N375" s="57">
        <f>IF(SetUp!$B$62=0,X375,(B375-E375)*(1-(H375/SetUp!$B$66/SetUp!$B$56)))</f>
        <v>0</v>
      </c>
      <c r="O375" s="57">
        <f>K375*SetUp!$B$65</f>
        <v>0</v>
      </c>
      <c r="P375" s="57">
        <f>MIN(SetUp!$B$54*L375^SetUp!$B$51,L375)</f>
        <v>7.6606600179219577E-4</v>
      </c>
      <c r="Q375" s="57">
        <f t="shared" si="115"/>
        <v>8.5863963633869277E-17</v>
      </c>
      <c r="R375" s="57">
        <f>IF((H375+N375-O375)&gt;SetUp!$B$56,T374+H375+N375-O375-SetUp!$B$56,T374)</f>
        <v>0</v>
      </c>
      <c r="S375" s="57">
        <f>R375*SetUp!$B$65</f>
        <v>0</v>
      </c>
      <c r="T375" s="57">
        <f>IF((R375-S375)&lt;SetUp!$B$53,R375-S375,SetUp!$B$53)</f>
        <v>0</v>
      </c>
      <c r="U375" s="57">
        <f t="shared" si="116"/>
        <v>0.19293519074014495</v>
      </c>
      <c r="V375" s="57">
        <f>(L375-P375)/1000*SetUp!$B$13*1000000/SetUp!$B$48</f>
        <v>3.2281607602862444E-2</v>
      </c>
      <c r="W375" s="57">
        <f t="shared" si="127"/>
        <v>3.3176586478056436E-17</v>
      </c>
      <c r="X375" s="57">
        <f>MAX((SetUp!$B$56*(1-($H375/SetUp!$B$56)^2)*TANH(($B375-$D375)/SetUp!$B$56))/(1+$H375/SetUp!$B$56*TANH(($B375-$D375)/SetUp!$B$56)),0)</f>
        <v>0</v>
      </c>
      <c r="AK375" s="65">
        <v>344</v>
      </c>
      <c r="AL375" s="66">
        <f t="shared" si="128"/>
        <v>1.65</v>
      </c>
      <c r="AM375" s="66">
        <f t="shared" si="129"/>
        <v>0.21006828212019787</v>
      </c>
      <c r="AN375" s="67">
        <f t="shared" si="130"/>
        <v>-0.87268588962412252</v>
      </c>
      <c r="AP375" s="64">
        <v>27128</v>
      </c>
      <c r="AQ375" s="55">
        <v>4</v>
      </c>
      <c r="AR375" s="55">
        <v>100</v>
      </c>
      <c r="AS375" s="66">
        <f t="shared" si="117"/>
        <v>55.353999999999999</v>
      </c>
      <c r="AT375" s="66">
        <f t="shared" si="118"/>
        <v>83.677038752345879</v>
      </c>
      <c r="AU375" s="55" t="str">
        <f>IF(OR($AP375&lt;SetUp!$B$97,$AP375&gt;SetUp!$B$98),"Não","Sim")</f>
        <v>Sim</v>
      </c>
      <c r="AV375" s="68">
        <f t="shared" si="119"/>
        <v>7.4400268816718667</v>
      </c>
      <c r="AW375" s="68">
        <f t="shared" si="120"/>
        <v>9.147515441492617</v>
      </c>
      <c r="AX375" s="68">
        <f t="shared" si="121"/>
        <v>1.7431490094091404</v>
      </c>
      <c r="AY375" s="68">
        <f t="shared" si="122"/>
        <v>1.9226063025428985</v>
      </c>
      <c r="AZ375" s="68">
        <f t="shared" si="123"/>
        <v>28.32303875234588</v>
      </c>
      <c r="BA375" s="68">
        <f t="shared" si="124"/>
        <v>1.7074885598207503</v>
      </c>
      <c r="BB375" s="68">
        <f t="shared" si="125"/>
        <v>0.17945729313375813</v>
      </c>
    </row>
    <row r="376" spans="1:54" x14ac:dyDescent="0.3">
      <c r="A376" s="64">
        <v>27038</v>
      </c>
      <c r="B376" s="57">
        <v>1.597</v>
      </c>
      <c r="C376" s="57">
        <v>0</v>
      </c>
      <c r="D376" s="57">
        <v>5.1120000000000001</v>
      </c>
      <c r="E376" s="57">
        <f t="shared" si="110"/>
        <v>1.597</v>
      </c>
      <c r="F376" s="57">
        <f t="shared" si="111"/>
        <v>3.5150000000000001</v>
      </c>
      <c r="G376" s="57">
        <f t="shared" si="112"/>
        <v>0</v>
      </c>
      <c r="H376" s="57">
        <f>IF(Q375&gt;SetUp!$B$56,SetUp!$B$56,Q375)</f>
        <v>8.5863963633869277E-17</v>
      </c>
      <c r="I376" s="57">
        <f t="shared" si="126"/>
        <v>0.19293519074014495</v>
      </c>
      <c r="J376" s="57">
        <f>MIN(F376,H376,(1-EXP(-SetUp!$B$52*H376/SetUp!$B$56))*F376)</f>
        <v>0</v>
      </c>
      <c r="K376" s="57">
        <f t="shared" si="113"/>
        <v>8.5863963633869277E-17</v>
      </c>
      <c r="L376" s="57">
        <f>IF(I376&lt;=0,0,MIN(SetUp!$B$50*I376^SetUp!$B$55,I376))</f>
        <v>1.3184042640498434E-3</v>
      </c>
      <c r="M376" s="57">
        <f t="shared" si="114"/>
        <v>0.19161678647609512</v>
      </c>
      <c r="N376" s="57">
        <f>IF(SetUp!$B$62=0,X376,(B376-E376)*(1-(H376/SetUp!$B$66/SetUp!$B$56)))</f>
        <v>0</v>
      </c>
      <c r="O376" s="57">
        <f>K376*SetUp!$B$65</f>
        <v>0</v>
      </c>
      <c r="P376" s="57">
        <f>MIN(SetUp!$B$54*L376^SetUp!$B$51,L376)</f>
        <v>7.5746911090731684E-4</v>
      </c>
      <c r="Q376" s="57">
        <f t="shared" si="115"/>
        <v>8.5863963633869277E-17</v>
      </c>
      <c r="R376" s="57">
        <f>IF((H376+N376-O376)&gt;SetUp!$B$56,T375+H376+N376-O376-SetUp!$B$56,T375)</f>
        <v>0</v>
      </c>
      <c r="S376" s="57">
        <f>R376*SetUp!$B$65</f>
        <v>0</v>
      </c>
      <c r="T376" s="57">
        <f>IF((R376-S376)&lt;SetUp!$B$53,R376-S376,SetUp!$B$53)</f>
        <v>0</v>
      </c>
      <c r="U376" s="57">
        <f t="shared" si="116"/>
        <v>0.19161678647609512</v>
      </c>
      <c r="V376" s="57">
        <f>(L376-P376)/1000*SetUp!$B$13*1000000/SetUp!$B$48</f>
        <v>3.1904691830459783E-2</v>
      </c>
      <c r="W376" s="57">
        <f t="shared" si="127"/>
        <v>1.216474837528736E-16</v>
      </c>
      <c r="X376" s="57">
        <f>MAX((SetUp!$B$56*(1-($H376/SetUp!$B$56)^2)*TANH(($B376-$D376)/SetUp!$B$56))/(1+$H376/SetUp!$B$56*TANH(($B376-$D376)/SetUp!$B$56)),0)</f>
        <v>0</v>
      </c>
      <c r="AK376" s="65">
        <v>345</v>
      </c>
      <c r="AL376" s="66">
        <f t="shared" si="128"/>
        <v>1.0229999999999999</v>
      </c>
      <c r="AM376" s="66">
        <f t="shared" si="129"/>
        <v>0.20498490454715129</v>
      </c>
      <c r="AN376" s="67">
        <f t="shared" si="130"/>
        <v>-0.79962374922077106</v>
      </c>
      <c r="AP376" s="64">
        <v>27129</v>
      </c>
      <c r="AQ376" s="55">
        <v>4</v>
      </c>
      <c r="AR376" s="55">
        <v>101</v>
      </c>
      <c r="AS376" s="66">
        <f t="shared" si="117"/>
        <v>39.03</v>
      </c>
      <c r="AT376" s="66">
        <f t="shared" si="118"/>
        <v>85.15444202831597</v>
      </c>
      <c r="AU376" s="55" t="str">
        <f>IF(OR($AP376&lt;SetUp!$B$97,$AP376&gt;SetUp!$B$98),"Não","Sim")</f>
        <v>Sim</v>
      </c>
      <c r="AV376" s="68">
        <f t="shared" si="119"/>
        <v>6.2473994589749102</v>
      </c>
      <c r="AW376" s="68">
        <f t="shared" si="120"/>
        <v>9.2279164510910032</v>
      </c>
      <c r="AX376" s="68">
        <f t="shared" si="121"/>
        <v>1.5913985512812487</v>
      </c>
      <c r="AY376" s="68">
        <f t="shared" si="122"/>
        <v>1.9302073075900914</v>
      </c>
      <c r="AZ376" s="68">
        <f t="shared" si="123"/>
        <v>46.124442028315968</v>
      </c>
      <c r="BA376" s="68">
        <f t="shared" si="124"/>
        <v>2.980516992116093</v>
      </c>
      <c r="BB376" s="68">
        <f t="shared" si="125"/>
        <v>0.33880875630884266</v>
      </c>
    </row>
    <row r="377" spans="1:54" x14ac:dyDescent="0.3">
      <c r="A377" s="64">
        <v>27039</v>
      </c>
      <c r="B377" s="57">
        <v>0.435</v>
      </c>
      <c r="C377" s="57">
        <v>0</v>
      </c>
      <c r="D377" s="57">
        <v>5.1120000000000001</v>
      </c>
      <c r="E377" s="57">
        <f t="shared" si="110"/>
        <v>0.435</v>
      </c>
      <c r="F377" s="57">
        <f t="shared" si="111"/>
        <v>4.6770000000000005</v>
      </c>
      <c r="G377" s="57">
        <f t="shared" si="112"/>
        <v>0</v>
      </c>
      <c r="H377" s="57">
        <f>IF(Q376&gt;SetUp!$B$56,SetUp!$B$56,Q376)</f>
        <v>8.5863963633869277E-17</v>
      </c>
      <c r="I377" s="57">
        <f t="shared" si="126"/>
        <v>0.19161678647609512</v>
      </c>
      <c r="J377" s="57">
        <f>MIN(F377,H377,(1-EXP(-SetUp!$B$52*H377/SetUp!$B$56))*F377)</f>
        <v>0</v>
      </c>
      <c r="K377" s="57">
        <f t="shared" si="113"/>
        <v>8.5863963633869277E-17</v>
      </c>
      <c r="L377" s="57">
        <f>IF(I377&lt;=0,0,MIN(SetUp!$B$50*I377^SetUp!$B$55,I377))</f>
        <v>1.3034231752165014E-3</v>
      </c>
      <c r="M377" s="57">
        <f t="shared" si="114"/>
        <v>0.19031336330087861</v>
      </c>
      <c r="N377" s="57">
        <f>IF(SetUp!$B$62=0,X377,(B377-E377)*(1-(H377/SetUp!$B$66/SetUp!$B$56)))</f>
        <v>0</v>
      </c>
      <c r="O377" s="57">
        <f>K377*SetUp!$B$65</f>
        <v>0</v>
      </c>
      <c r="P377" s="57">
        <f>MIN(SetUp!$B$54*L377^SetUp!$B$51,L377)</f>
        <v>7.4900755757730572E-4</v>
      </c>
      <c r="Q377" s="57">
        <f t="shared" si="115"/>
        <v>8.5863963633869277E-17</v>
      </c>
      <c r="R377" s="57">
        <f>IF((H377+N377-O377)&gt;SetUp!$B$56,T376+H377+N377-O377-SetUp!$B$56,T376)</f>
        <v>0</v>
      </c>
      <c r="S377" s="57">
        <f>R377*SetUp!$B$65</f>
        <v>0</v>
      </c>
      <c r="T377" s="57">
        <f>IF((R377-S377)&lt;SetUp!$B$53,R377-S377,SetUp!$B$53)</f>
        <v>0</v>
      </c>
      <c r="U377" s="57">
        <f t="shared" si="116"/>
        <v>0.19031336330087861</v>
      </c>
      <c r="V377" s="57">
        <f>(L377-P377)/1000*SetUp!$B$13*1000000/SetUp!$B$48</f>
        <v>3.1533875756718975E-2</v>
      </c>
      <c r="W377" s="57">
        <f t="shared" si="127"/>
        <v>-3.2309224740068032E-17</v>
      </c>
      <c r="X377" s="57">
        <f>MAX((SetUp!$B$56*(1-($H377/SetUp!$B$56)^2)*TANH(($B377-$D377)/SetUp!$B$56))/(1+$H377/SetUp!$B$56*TANH(($B377-$D377)/SetUp!$B$56)),0)</f>
        <v>0</v>
      </c>
      <c r="AK377" s="65">
        <v>346</v>
      </c>
      <c r="AL377" s="66">
        <f t="shared" si="128"/>
        <v>0.82199999999999995</v>
      </c>
      <c r="AM377" s="66">
        <f t="shared" si="129"/>
        <v>0.20007156690907033</v>
      </c>
      <c r="AN377" s="67">
        <f t="shared" si="130"/>
        <v>-0.75660393320064434</v>
      </c>
      <c r="AP377" s="64">
        <v>27130</v>
      </c>
      <c r="AQ377" s="55">
        <v>4</v>
      </c>
      <c r="AR377" s="55">
        <v>102</v>
      </c>
      <c r="AS377" s="66">
        <f t="shared" si="117"/>
        <v>232.11500000000001</v>
      </c>
      <c r="AT377" s="66">
        <f t="shared" si="118"/>
        <v>154.0702436466371</v>
      </c>
      <c r="AU377" s="55" t="str">
        <f>IF(OR($AP377&lt;SetUp!$B$97,$AP377&gt;SetUp!$B$98),"Não","Sim")</f>
        <v>Sim</v>
      </c>
      <c r="AV377" s="68">
        <f t="shared" si="119"/>
        <v>15.235320803973902</v>
      </c>
      <c r="AW377" s="68">
        <f t="shared" si="120"/>
        <v>12.412503520508547</v>
      </c>
      <c r="AX377" s="68">
        <f t="shared" si="121"/>
        <v>2.3657032068356374</v>
      </c>
      <c r="AY377" s="68">
        <f t="shared" si="122"/>
        <v>2.1877187693613114</v>
      </c>
      <c r="AZ377" s="68">
        <f t="shared" si="123"/>
        <v>-78.044756353362914</v>
      </c>
      <c r="BA377" s="68">
        <f t="shared" si="124"/>
        <v>-2.8228172834653549</v>
      </c>
      <c r="BB377" s="68">
        <f t="shared" si="125"/>
        <v>-0.17798443747432602</v>
      </c>
    </row>
    <row r="378" spans="1:54" x14ac:dyDescent="0.3">
      <c r="A378" s="64">
        <v>27040</v>
      </c>
      <c r="B378" s="57">
        <v>0.91400000000000003</v>
      </c>
      <c r="C378" s="57">
        <v>0</v>
      </c>
      <c r="D378" s="57">
        <v>5.1120000000000001</v>
      </c>
      <c r="E378" s="57">
        <f t="shared" si="110"/>
        <v>0.91400000000000003</v>
      </c>
      <c r="F378" s="57">
        <f t="shared" si="111"/>
        <v>4.1980000000000004</v>
      </c>
      <c r="G378" s="57">
        <f t="shared" si="112"/>
        <v>0</v>
      </c>
      <c r="H378" s="57">
        <f>IF(Q377&gt;SetUp!$B$56,SetUp!$B$56,Q377)</f>
        <v>8.5863963633869277E-17</v>
      </c>
      <c r="I378" s="57">
        <f t="shared" si="126"/>
        <v>0.19031336330087861</v>
      </c>
      <c r="J378" s="57">
        <f>MIN(F378,H378,(1-EXP(-SetUp!$B$52*H378/SetUp!$B$56))*F378)</f>
        <v>0</v>
      </c>
      <c r="K378" s="57">
        <f t="shared" si="113"/>
        <v>8.5863963633869277E-17</v>
      </c>
      <c r="L378" s="57">
        <f>IF(I378&lt;=0,0,MIN(SetUp!$B$50*I378^SetUp!$B$55,I378))</f>
        <v>1.2886797129160895E-3</v>
      </c>
      <c r="M378" s="57">
        <f t="shared" si="114"/>
        <v>0.18902468358796251</v>
      </c>
      <c r="N378" s="57">
        <f>IF(SetUp!$B$62=0,X378,(B378-E378)*(1-(H378/SetUp!$B$66/SetUp!$B$56)))</f>
        <v>0</v>
      </c>
      <c r="O378" s="57">
        <f>K378*SetUp!$B$65</f>
        <v>0</v>
      </c>
      <c r="P378" s="57">
        <f>MIN(SetUp!$B$54*L378^SetUp!$B$51,L378)</f>
        <v>7.4067860401396779E-4</v>
      </c>
      <c r="Q378" s="57">
        <f t="shared" si="115"/>
        <v>8.5863963633869277E-17</v>
      </c>
      <c r="R378" s="57">
        <f>IF((H378+N378-O378)&gt;SetUp!$B$56,T377+H378+N378-O378-SetUp!$B$56,T377)</f>
        <v>0</v>
      </c>
      <c r="S378" s="57">
        <f>R378*SetUp!$B$65</f>
        <v>0</v>
      </c>
      <c r="T378" s="57">
        <f>IF((R378-S378)&lt;SetUp!$B$53,R378-S378,SetUp!$B$53)</f>
        <v>0</v>
      </c>
      <c r="U378" s="57">
        <f t="shared" si="116"/>
        <v>0.18902468358796251</v>
      </c>
      <c r="V378" s="57">
        <f>(L378-P378)/1000*SetUp!$B$13*1000000/SetUp!$B$48</f>
        <v>3.1169033362097042E-2</v>
      </c>
      <c r="W378" s="57">
        <f t="shared" si="127"/>
        <v>-4.0332320816460765E-17</v>
      </c>
      <c r="X378" s="57">
        <f>MAX((SetUp!$B$56*(1-($H378/SetUp!$B$56)^2)*TANH(($B378-$D378)/SetUp!$B$56))/(1+$H378/SetUp!$B$56*TANH(($B378-$D378)/SetUp!$B$56)),0)</f>
        <v>0</v>
      </c>
      <c r="AK378" s="65">
        <v>347</v>
      </c>
      <c r="AL378" s="66">
        <f t="shared" si="128"/>
        <v>0.68100000000000005</v>
      </c>
      <c r="AM378" s="66">
        <f t="shared" si="129"/>
        <v>0.19532103166291326</v>
      </c>
      <c r="AN378" s="67">
        <f t="shared" si="130"/>
        <v>-0.71318497553169857</v>
      </c>
      <c r="AP378" s="64">
        <v>27131</v>
      </c>
      <c r="AQ378" s="55">
        <v>4</v>
      </c>
      <c r="AR378" s="55">
        <v>103</v>
      </c>
      <c r="AS378" s="66">
        <f t="shared" si="117"/>
        <v>89.287999999999997</v>
      </c>
      <c r="AT378" s="66">
        <f t="shared" si="118"/>
        <v>199.49936332435868</v>
      </c>
      <c r="AU378" s="55" t="str">
        <f>IF(OR($AP378&lt;SetUp!$B$97,$AP378&gt;SetUp!$B$98),"Não","Sim")</f>
        <v>Sim</v>
      </c>
      <c r="AV378" s="68">
        <f t="shared" si="119"/>
        <v>9.4492327730879815</v>
      </c>
      <c r="AW378" s="68">
        <f t="shared" si="120"/>
        <v>14.124424353734161</v>
      </c>
      <c r="AX378" s="68">
        <f t="shared" si="121"/>
        <v>1.950793095126248</v>
      </c>
      <c r="AY378" s="68">
        <f t="shared" si="122"/>
        <v>2.2999415140319952</v>
      </c>
      <c r="AZ378" s="68">
        <f t="shared" si="123"/>
        <v>110.21136332435869</v>
      </c>
      <c r="BA378" s="68">
        <f t="shared" si="124"/>
        <v>4.6751915806461799</v>
      </c>
      <c r="BB378" s="68">
        <f t="shared" si="125"/>
        <v>0.34914841890574722</v>
      </c>
    </row>
    <row r="379" spans="1:54" x14ac:dyDescent="0.3">
      <c r="A379" s="64">
        <v>27041</v>
      </c>
      <c r="B379" s="57">
        <v>2.6269999999999998</v>
      </c>
      <c r="C379" s="57">
        <v>0</v>
      </c>
      <c r="D379" s="57">
        <v>5.1120000000000001</v>
      </c>
      <c r="E379" s="57">
        <f t="shared" si="110"/>
        <v>2.6269999999999998</v>
      </c>
      <c r="F379" s="57">
        <f t="shared" si="111"/>
        <v>2.4850000000000003</v>
      </c>
      <c r="G379" s="57">
        <f t="shared" si="112"/>
        <v>0</v>
      </c>
      <c r="H379" s="57">
        <f>IF(Q378&gt;SetUp!$B$56,SetUp!$B$56,Q378)</f>
        <v>8.5863963633869277E-17</v>
      </c>
      <c r="I379" s="57">
        <f t="shared" si="126"/>
        <v>0.18902468358796251</v>
      </c>
      <c r="J379" s="57">
        <f>MIN(F379,H379,(1-EXP(-SetUp!$B$52*H379/SetUp!$B$56))*F379)</f>
        <v>0</v>
      </c>
      <c r="K379" s="57">
        <f t="shared" si="113"/>
        <v>8.5863963633869277E-17</v>
      </c>
      <c r="L379" s="57">
        <f>IF(I379&lt;=0,0,MIN(SetUp!$B$50*I379^SetUp!$B$55,I379))</f>
        <v>1.2741690469276359E-3</v>
      </c>
      <c r="M379" s="57">
        <f t="shared" si="114"/>
        <v>0.18775051454103486</v>
      </c>
      <c r="N379" s="57">
        <f>IF(SetUp!$B$62=0,X379,(B379-E379)*(1-(H379/SetUp!$B$66/SetUp!$B$56)))</f>
        <v>0</v>
      </c>
      <c r="O379" s="57">
        <f>K379*SetUp!$B$65</f>
        <v>0</v>
      </c>
      <c r="P379" s="57">
        <f>MIN(SetUp!$B$54*L379^SetUp!$B$51,L379)</f>
        <v>7.3247958000039316E-4</v>
      </c>
      <c r="Q379" s="57">
        <f t="shared" si="115"/>
        <v>8.5863963633869277E-17</v>
      </c>
      <c r="R379" s="57">
        <f>IF((H379+N379-O379)&gt;SetUp!$B$56,T378+H379+N379-O379-SetUp!$B$56,T378)</f>
        <v>0</v>
      </c>
      <c r="S379" s="57">
        <f>R379*SetUp!$B$65</f>
        <v>0</v>
      </c>
      <c r="T379" s="57">
        <f>IF((R379-S379)&lt;SetUp!$B$53,R379-S379,SetUp!$B$53)</f>
        <v>0</v>
      </c>
      <c r="U379" s="57">
        <f t="shared" si="116"/>
        <v>0.18775051454103486</v>
      </c>
      <c r="V379" s="57">
        <f>(L379-P379)/1000*SetUp!$B$13*1000000/SetUp!$B$48</f>
        <v>3.0810041790567667E-2</v>
      </c>
      <c r="W379" s="57">
        <f t="shared" si="127"/>
        <v>7.1340502949546192E-17</v>
      </c>
      <c r="X379" s="57">
        <f>MAX((SetUp!$B$56*(1-($H379/SetUp!$B$56)^2)*TANH(($B379-$D379)/SetUp!$B$56))/(1+$H379/SetUp!$B$56*TANH(($B379-$D379)/SetUp!$B$56)),0)</f>
        <v>0</v>
      </c>
      <c r="AK379" s="65">
        <v>348</v>
      </c>
      <c r="AL379" s="66">
        <f t="shared" si="128"/>
        <v>0.52900000000000003</v>
      </c>
      <c r="AM379" s="66">
        <f t="shared" si="129"/>
        <v>0.1907264342382036</v>
      </c>
      <c r="AN379" s="67">
        <f t="shared" si="130"/>
        <v>-0.63945853641171346</v>
      </c>
      <c r="AP379" s="64">
        <v>27132</v>
      </c>
      <c r="AQ379" s="55">
        <v>4</v>
      </c>
      <c r="AR379" s="55">
        <v>104</v>
      </c>
      <c r="AS379" s="66">
        <f t="shared" si="117"/>
        <v>115.404</v>
      </c>
      <c r="AT379" s="66">
        <f t="shared" si="118"/>
        <v>185.62083126300035</v>
      </c>
      <c r="AU379" s="55" t="str">
        <f>IF(OR($AP379&lt;SetUp!$B$97,$AP379&gt;SetUp!$B$98),"Não","Sim")</f>
        <v>Sim</v>
      </c>
      <c r="AV379" s="68">
        <f t="shared" si="119"/>
        <v>10.742625377439166</v>
      </c>
      <c r="AW379" s="68">
        <f t="shared" si="120"/>
        <v>13.624273604966994</v>
      </c>
      <c r="AX379" s="68">
        <f t="shared" si="121"/>
        <v>2.062220862093727</v>
      </c>
      <c r="AY379" s="68">
        <f t="shared" si="122"/>
        <v>2.2686267132347271</v>
      </c>
      <c r="AZ379" s="68">
        <f t="shared" si="123"/>
        <v>70.216831263000358</v>
      </c>
      <c r="BA379" s="68">
        <f t="shared" si="124"/>
        <v>2.8816482275278279</v>
      </c>
      <c r="BB379" s="68">
        <f t="shared" si="125"/>
        <v>0.20640585114100007</v>
      </c>
    </row>
    <row r="380" spans="1:54" x14ac:dyDescent="0.3">
      <c r="A380" s="64">
        <v>27042</v>
      </c>
      <c r="B380" s="57">
        <v>2.5310000000000001</v>
      </c>
      <c r="C380" s="57">
        <v>0</v>
      </c>
      <c r="D380" s="57">
        <v>5.1120000000000001</v>
      </c>
      <c r="E380" s="57">
        <f t="shared" si="110"/>
        <v>2.5310000000000001</v>
      </c>
      <c r="F380" s="57">
        <f t="shared" si="111"/>
        <v>2.581</v>
      </c>
      <c r="G380" s="57">
        <f t="shared" si="112"/>
        <v>0</v>
      </c>
      <c r="H380" s="57">
        <f>IF(Q379&gt;SetUp!$B$56,SetUp!$B$56,Q379)</f>
        <v>8.5863963633869277E-17</v>
      </c>
      <c r="I380" s="57">
        <f t="shared" si="126"/>
        <v>0.18775051454103486</v>
      </c>
      <c r="J380" s="57">
        <f>MIN(F380,H380,(1-EXP(-SetUp!$B$52*H380/SetUp!$B$56))*F380)</f>
        <v>0</v>
      </c>
      <c r="K380" s="57">
        <f t="shared" si="113"/>
        <v>8.5863963633869277E-17</v>
      </c>
      <c r="L380" s="57">
        <f>IF(I380&lt;=0,0,MIN(SetUp!$B$50*I380^SetUp!$B$55,I380))</f>
        <v>1.2598864666135301E-3</v>
      </c>
      <c r="M380" s="57">
        <f t="shared" si="114"/>
        <v>0.18649062807442132</v>
      </c>
      <c r="N380" s="57">
        <f>IF(SetUp!$B$62=0,X380,(B380-E380)*(1-(H380/SetUp!$B$66/SetUp!$B$56)))</f>
        <v>0</v>
      </c>
      <c r="O380" s="57">
        <f>K380*SetUp!$B$65</f>
        <v>0</v>
      </c>
      <c r="P380" s="57">
        <f>MIN(SetUp!$B$54*L380^SetUp!$B$51,L380)</f>
        <v>7.2440788092483779E-4</v>
      </c>
      <c r="Q380" s="57">
        <f t="shared" si="115"/>
        <v>8.5863963633869277E-17</v>
      </c>
      <c r="R380" s="57">
        <f>IF((H380+N380-O380)&gt;SetUp!$B$56,T379+H380+N380-O380-SetUp!$B$56,T379)</f>
        <v>0</v>
      </c>
      <c r="S380" s="57">
        <f>R380*SetUp!$B$65</f>
        <v>0</v>
      </c>
      <c r="T380" s="57">
        <f>IF((R380-S380)&lt;SetUp!$B$53,R380-S380,SetUp!$B$53)</f>
        <v>0</v>
      </c>
      <c r="U380" s="57">
        <f t="shared" si="116"/>
        <v>0.18649062807442132</v>
      </c>
      <c r="V380" s="57">
        <f>(L380-P380)/1000*SetUp!$B$13*1000000/SetUp!$B$48</f>
        <v>3.045678125625919E-2</v>
      </c>
      <c r="W380" s="57">
        <f t="shared" si="127"/>
        <v>-3.8814437774981059E-17</v>
      </c>
      <c r="X380" s="57">
        <f>MAX((SetUp!$B$56*(1-($H380/SetUp!$B$56)^2)*TANH(($B380-$D380)/SetUp!$B$56))/(1+$H380/SetUp!$B$56*TANH(($B380-$D380)/SetUp!$B$56)),0)</f>
        <v>0</v>
      </c>
      <c r="AK380" s="65">
        <v>349</v>
      </c>
      <c r="AL380" s="66">
        <f t="shared" si="128"/>
        <v>0.45</v>
      </c>
      <c r="AM380" s="66">
        <f t="shared" si="129"/>
        <v>0.18628126052592953</v>
      </c>
      <c r="AN380" s="67">
        <f t="shared" si="130"/>
        <v>-0.58604164327571218</v>
      </c>
      <c r="AP380" s="64">
        <v>27133</v>
      </c>
      <c r="AQ380" s="55">
        <v>4</v>
      </c>
      <c r="AR380" s="55">
        <v>105</v>
      </c>
      <c r="AS380" s="66">
        <f t="shared" si="117"/>
        <v>163.41900000000001</v>
      </c>
      <c r="AT380" s="66">
        <f t="shared" si="118"/>
        <v>125.85239351540328</v>
      </c>
      <c r="AU380" s="55" t="str">
        <f>IF(OR($AP380&lt;SetUp!$B$97,$AP380&gt;SetUp!$B$98),"Não","Sim")</f>
        <v>Sim</v>
      </c>
      <c r="AV380" s="68">
        <f t="shared" si="119"/>
        <v>12.783544109518299</v>
      </c>
      <c r="AW380" s="68">
        <f t="shared" si="120"/>
        <v>11.218395318199626</v>
      </c>
      <c r="AX380" s="68">
        <f t="shared" si="121"/>
        <v>2.2133025486189761</v>
      </c>
      <c r="AY380" s="68">
        <f t="shared" si="122"/>
        <v>2.0998614795637396</v>
      </c>
      <c r="AZ380" s="68">
        <f t="shared" si="123"/>
        <v>-37.566606484596733</v>
      </c>
      <c r="BA380" s="68">
        <f t="shared" si="124"/>
        <v>-1.5651487913186735</v>
      </c>
      <c r="BB380" s="68">
        <f t="shared" si="125"/>
        <v>-0.11344106905523654</v>
      </c>
    </row>
    <row r="381" spans="1:54" x14ac:dyDescent="0.3">
      <c r="A381" s="64">
        <v>27043</v>
      </c>
      <c r="B381" s="57">
        <v>1.01</v>
      </c>
      <c r="C381" s="57">
        <v>0</v>
      </c>
      <c r="D381" s="57">
        <v>5.1120000000000001</v>
      </c>
      <c r="E381" s="57">
        <f t="shared" si="110"/>
        <v>1.01</v>
      </c>
      <c r="F381" s="57">
        <f t="shared" si="111"/>
        <v>4.1020000000000003</v>
      </c>
      <c r="G381" s="57">
        <f t="shared" si="112"/>
        <v>0</v>
      </c>
      <c r="H381" s="57">
        <f>IF(Q380&gt;SetUp!$B$56,SetUp!$B$56,Q380)</f>
        <v>8.5863963633869277E-17</v>
      </c>
      <c r="I381" s="57">
        <f t="shared" si="126"/>
        <v>0.18649062807442132</v>
      </c>
      <c r="J381" s="57">
        <f>MIN(F381,H381,(1-EXP(-SetUp!$B$52*H381/SetUp!$B$56))*F381)</f>
        <v>0</v>
      </c>
      <c r="K381" s="57">
        <f t="shared" si="113"/>
        <v>8.5863963633869277E-17</v>
      </c>
      <c r="L381" s="57">
        <f>IF(I381&lt;=0,0,MIN(SetUp!$B$50*I381^SetUp!$B$55,I381))</f>
        <v>1.245827377433392E-3</v>
      </c>
      <c r="M381" s="57">
        <f t="shared" si="114"/>
        <v>0.18524480069698793</v>
      </c>
      <c r="N381" s="57">
        <f>IF(SetUp!$B$62=0,X381,(B381-E381)*(1-(H381/SetUp!$B$66/SetUp!$B$56)))</f>
        <v>0</v>
      </c>
      <c r="O381" s="57">
        <f>K381*SetUp!$B$65</f>
        <v>0</v>
      </c>
      <c r="P381" s="57">
        <f>MIN(SetUp!$B$54*L381^SetUp!$B$51,L381)</f>
        <v>7.1646096588043415E-4</v>
      </c>
      <c r="Q381" s="57">
        <f t="shared" si="115"/>
        <v>8.5863963633869277E-17</v>
      </c>
      <c r="R381" s="57">
        <f>IF((H381+N381-O381)&gt;SetUp!$B$56,T380+H381+N381-O381-SetUp!$B$56,T380)</f>
        <v>0</v>
      </c>
      <c r="S381" s="57">
        <f>R381*SetUp!$B$65</f>
        <v>0</v>
      </c>
      <c r="T381" s="57">
        <f>IF((R381-S381)&lt;SetUp!$B$53,R381-S381,SetUp!$B$53)</f>
        <v>0</v>
      </c>
      <c r="U381" s="57">
        <f t="shared" si="116"/>
        <v>0.18524480069698793</v>
      </c>
      <c r="V381" s="57">
        <f>(L381-P381)/1000*SetUp!$B$13*1000000/SetUp!$B$48</f>
        <v>3.0109134953255661E-2</v>
      </c>
      <c r="W381" s="57">
        <f t="shared" si="127"/>
        <v>-3.0357660829594124E-18</v>
      </c>
      <c r="X381" s="57">
        <f>MAX((SetUp!$B$56*(1-($H381/SetUp!$B$56)^2)*TANH(($B381-$D381)/SetUp!$B$56))/(1+$H381/SetUp!$B$56*TANH(($B381-$D381)/SetUp!$B$56)),0)</f>
        <v>0</v>
      </c>
      <c r="AK381" s="65">
        <v>350</v>
      </c>
      <c r="AL381" s="66">
        <f t="shared" si="128"/>
        <v>0.45</v>
      </c>
      <c r="AM381" s="66">
        <f t="shared" si="129"/>
        <v>0.18197932592144289</v>
      </c>
      <c r="AN381" s="67">
        <f t="shared" si="130"/>
        <v>-0.59560149795234918</v>
      </c>
      <c r="AP381" s="64">
        <v>27134</v>
      </c>
      <c r="AQ381" s="55">
        <v>4</v>
      </c>
      <c r="AR381" s="55">
        <v>106</v>
      </c>
      <c r="AS381" s="66">
        <f t="shared" si="117"/>
        <v>97.923000000000002</v>
      </c>
      <c r="AT381" s="66">
        <f t="shared" si="118"/>
        <v>90.67214640902678</v>
      </c>
      <c r="AU381" s="55" t="str">
        <f>IF(OR($AP381&lt;SetUp!$B$97,$AP381&gt;SetUp!$B$98),"Não","Sim")</f>
        <v>Sim</v>
      </c>
      <c r="AV381" s="68">
        <f t="shared" si="119"/>
        <v>9.8956050850870163</v>
      </c>
      <c r="AW381" s="68">
        <f t="shared" si="120"/>
        <v>9.5221923110713735</v>
      </c>
      <c r="AX381" s="68">
        <f t="shared" si="121"/>
        <v>1.9908847101884113</v>
      </c>
      <c r="AY381" s="68">
        <f t="shared" si="122"/>
        <v>1.9574738965566971</v>
      </c>
      <c r="AZ381" s="68">
        <f t="shared" si="123"/>
        <v>-7.2508535909732217</v>
      </c>
      <c r="BA381" s="68">
        <f t="shared" si="124"/>
        <v>-0.37341277401564277</v>
      </c>
      <c r="BB381" s="68">
        <f t="shared" si="125"/>
        <v>-3.3410813631714165E-2</v>
      </c>
    </row>
    <row r="382" spans="1:54" x14ac:dyDescent="0.3">
      <c r="A382" s="64">
        <v>27044</v>
      </c>
      <c r="B382" s="57">
        <v>2.2970000000000002</v>
      </c>
      <c r="C382" s="57">
        <v>0</v>
      </c>
      <c r="D382" s="57">
        <v>5.1120000000000001</v>
      </c>
      <c r="E382" s="57">
        <f t="shared" si="110"/>
        <v>2.2970000000000002</v>
      </c>
      <c r="F382" s="57">
        <f t="shared" si="111"/>
        <v>2.8149999999999999</v>
      </c>
      <c r="G382" s="57">
        <f t="shared" si="112"/>
        <v>0</v>
      </c>
      <c r="H382" s="57">
        <f>IF(Q381&gt;SetUp!$B$56,SetUp!$B$56,Q381)</f>
        <v>8.5863963633869277E-17</v>
      </c>
      <c r="I382" s="57">
        <f t="shared" si="126"/>
        <v>0.18524480069698793</v>
      </c>
      <c r="J382" s="57">
        <f>MIN(F382,H382,(1-EXP(-SetUp!$B$52*H382/SetUp!$B$56))*F382)</f>
        <v>0</v>
      </c>
      <c r="K382" s="57">
        <f t="shared" si="113"/>
        <v>8.5863963633869277E-17</v>
      </c>
      <c r="L382" s="57">
        <f>IF(I382&lt;=0,0,MIN(SetUp!$B$50*I382^SetUp!$B$55,I382))</f>
        <v>1.2319872975747679E-3</v>
      </c>
      <c r="M382" s="57">
        <f t="shared" si="114"/>
        <v>0.18401281339941317</v>
      </c>
      <c r="N382" s="57">
        <f>IF(SetUp!$B$62=0,X382,(B382-E382)*(1-(H382/SetUp!$B$66/SetUp!$B$56)))</f>
        <v>0</v>
      </c>
      <c r="O382" s="57">
        <f>K382*SetUp!$B$65</f>
        <v>0</v>
      </c>
      <c r="P382" s="57">
        <f>MIN(SetUp!$B$54*L382^SetUp!$B$51,L382)</f>
        <v>7.0863635582821933E-4</v>
      </c>
      <c r="Q382" s="57">
        <f t="shared" si="115"/>
        <v>8.5863963633869277E-17</v>
      </c>
      <c r="R382" s="57">
        <f>IF((H382+N382-O382)&gt;SetUp!$B$56,T381+H382+N382-O382-SetUp!$B$56,T381)</f>
        <v>0</v>
      </c>
      <c r="S382" s="57">
        <f>R382*SetUp!$B$65</f>
        <v>0</v>
      </c>
      <c r="T382" s="57">
        <f>IF((R382-S382)&lt;SetUp!$B$53,R382-S382,SetUp!$B$53)</f>
        <v>0</v>
      </c>
      <c r="U382" s="57">
        <f t="shared" si="116"/>
        <v>0.18401281339941317</v>
      </c>
      <c r="V382" s="57">
        <f>(L382-P382)/1000*SetUp!$B$13*1000000/SetUp!$B$48</f>
        <v>2.9766988968441335E-2</v>
      </c>
      <c r="W382" s="57">
        <f t="shared" si="127"/>
        <v>2.0187844451680093E-16</v>
      </c>
      <c r="X382" s="57">
        <f>MAX((SetUp!$B$56*(1-($H382/SetUp!$B$56)^2)*TANH(($B382-$D382)/SetUp!$B$56))/(1+$H382/SetUp!$B$56*TANH(($B382-$D382)/SetUp!$B$56)),0)</f>
        <v>0</v>
      </c>
      <c r="AK382" s="65">
        <v>351</v>
      </c>
      <c r="AL382" s="66">
        <f t="shared" si="128"/>
        <v>0.42599999999999999</v>
      </c>
      <c r="AM382" s="66">
        <f t="shared" si="129"/>
        <v>0.17781475580081621</v>
      </c>
      <c r="AN382" s="67">
        <f t="shared" si="130"/>
        <v>-0.58259446995113562</v>
      </c>
      <c r="AP382" s="64">
        <v>27135</v>
      </c>
      <c r="AQ382" s="55">
        <v>4</v>
      </c>
      <c r="AR382" s="55">
        <v>107</v>
      </c>
      <c r="AS382" s="66">
        <f t="shared" si="117"/>
        <v>60.735999999999997</v>
      </c>
      <c r="AT382" s="66">
        <f t="shared" si="118"/>
        <v>120.49411857811042</v>
      </c>
      <c r="AU382" s="55" t="str">
        <f>IF(OR($AP382&lt;SetUp!$B$97,$AP382&gt;SetUp!$B$98),"Não","Sim")</f>
        <v>Sim</v>
      </c>
      <c r="AV382" s="68">
        <f t="shared" si="119"/>
        <v>7.7933304818928342</v>
      </c>
      <c r="AW382" s="68">
        <f t="shared" si="120"/>
        <v>10.976981305354876</v>
      </c>
      <c r="AX382" s="68">
        <f t="shared" si="121"/>
        <v>1.7834461864111799</v>
      </c>
      <c r="AY382" s="68">
        <f t="shared" si="122"/>
        <v>2.0809658491398548</v>
      </c>
      <c r="AZ382" s="68">
        <f t="shared" si="123"/>
        <v>59.75811857811042</v>
      </c>
      <c r="BA382" s="68">
        <f t="shared" si="124"/>
        <v>3.1836508234620418</v>
      </c>
      <c r="BB382" s="68">
        <f t="shared" si="125"/>
        <v>0.29751966272867492</v>
      </c>
    </row>
    <row r="383" spans="1:54" x14ac:dyDescent="0.3">
      <c r="A383" s="64">
        <v>27045</v>
      </c>
      <c r="B383" s="57">
        <v>3.157</v>
      </c>
      <c r="C383" s="57">
        <v>0</v>
      </c>
      <c r="D383" s="57">
        <v>5.1120000000000001</v>
      </c>
      <c r="E383" s="57">
        <f t="shared" si="110"/>
        <v>3.157</v>
      </c>
      <c r="F383" s="57">
        <f t="shared" si="111"/>
        <v>1.9550000000000001</v>
      </c>
      <c r="G383" s="57">
        <f t="shared" si="112"/>
        <v>0</v>
      </c>
      <c r="H383" s="57">
        <f>IF(Q382&gt;SetUp!$B$56,SetUp!$B$56,Q382)</f>
        <v>8.5863963633869277E-17</v>
      </c>
      <c r="I383" s="57">
        <f t="shared" si="126"/>
        <v>0.18401281339941317</v>
      </c>
      <c r="J383" s="57">
        <f>MIN(F383,H383,(1-EXP(-SetUp!$B$52*H383/SetUp!$B$56))*F383)</f>
        <v>0</v>
      </c>
      <c r="K383" s="57">
        <f t="shared" si="113"/>
        <v>8.5863963633869277E-17</v>
      </c>
      <c r="L383" s="57">
        <f>IF(I383&lt;=0,0,MIN(SetUp!$B$50*I383^SetUp!$B$55,I383))</f>
        <v>1.2183618546962314E-3</v>
      </c>
      <c r="M383" s="57">
        <f t="shared" si="114"/>
        <v>0.18279445154471693</v>
      </c>
      <c r="N383" s="57">
        <f>IF(SetUp!$B$62=0,X383,(B383-E383)*(1-(H383/SetUp!$B$66/SetUp!$B$56)))</f>
        <v>0</v>
      </c>
      <c r="O383" s="57">
        <f>K383*SetUp!$B$65</f>
        <v>0</v>
      </c>
      <c r="P383" s="57">
        <f>MIN(SetUp!$B$54*L383^SetUp!$B$51,L383)</f>
        <v>7.0093163182111476E-4</v>
      </c>
      <c r="Q383" s="57">
        <f t="shared" si="115"/>
        <v>8.5863963633869277E-17</v>
      </c>
      <c r="R383" s="57">
        <f>IF((H383+N383-O383)&gt;SetUp!$B$56,T382+H383+N383-O383-SetUp!$B$56,T382)</f>
        <v>0</v>
      </c>
      <c r="S383" s="57">
        <f>R383*SetUp!$B$65</f>
        <v>0</v>
      </c>
      <c r="T383" s="57">
        <f>IF((R383-S383)&lt;SetUp!$B$53,R383-S383,SetUp!$B$53)</f>
        <v>0</v>
      </c>
      <c r="U383" s="57">
        <f t="shared" si="116"/>
        <v>0.18279445154471693</v>
      </c>
      <c r="V383" s="57">
        <f>(L383-P383)/1000*SetUp!$B$13*1000000/SetUp!$B$48</f>
        <v>2.94302321972717E-2</v>
      </c>
      <c r="W383" s="57">
        <f t="shared" si="127"/>
        <v>8.304988641238964E-17</v>
      </c>
      <c r="X383" s="57">
        <f>MAX((SetUp!$B$56*(1-($H383/SetUp!$B$56)^2)*TANH(($B383-$D383)/SetUp!$B$56))/(1+$H383/SetUp!$B$56*TANH(($B383-$D383)/SetUp!$B$56)),0)</f>
        <v>0</v>
      </c>
      <c r="AK383" s="65">
        <v>352</v>
      </c>
      <c r="AL383" s="66">
        <f t="shared" si="128"/>
        <v>0.35699999999999998</v>
      </c>
      <c r="AM383" s="66">
        <f t="shared" si="129"/>
        <v>0.17378196732049339</v>
      </c>
      <c r="AN383" s="67">
        <f t="shared" si="130"/>
        <v>-0.51321577781374395</v>
      </c>
      <c r="AP383" s="64">
        <v>27136</v>
      </c>
      <c r="AQ383" s="55">
        <v>4</v>
      </c>
      <c r="AR383" s="55">
        <v>108</v>
      </c>
      <c r="AS383" s="66">
        <f t="shared" si="117"/>
        <v>195.762</v>
      </c>
      <c r="AT383" s="66">
        <f t="shared" si="118"/>
        <v>316.97835013802217</v>
      </c>
      <c r="AU383" s="55" t="str">
        <f>IF(OR($AP383&lt;SetUp!$B$97,$AP383&gt;SetUp!$B$98),"Não","Sim")</f>
        <v>Sim</v>
      </c>
      <c r="AV383" s="68">
        <f t="shared" si="119"/>
        <v>13.991497418075022</v>
      </c>
      <c r="AW383" s="68">
        <f t="shared" si="120"/>
        <v>17.803885815687039</v>
      </c>
      <c r="AX383" s="68">
        <f t="shared" si="121"/>
        <v>2.2917283933304859</v>
      </c>
      <c r="AY383" s="68">
        <f t="shared" si="122"/>
        <v>2.501029600587847</v>
      </c>
      <c r="AZ383" s="68">
        <f t="shared" si="123"/>
        <v>121.21635013802216</v>
      </c>
      <c r="BA383" s="68">
        <f t="shared" si="124"/>
        <v>3.8123883976120165</v>
      </c>
      <c r="BB383" s="68">
        <f t="shared" si="125"/>
        <v>0.20930120725736101</v>
      </c>
    </row>
    <row r="384" spans="1:54" x14ac:dyDescent="0.3">
      <c r="A384" s="64">
        <v>27046</v>
      </c>
      <c r="B384" s="57">
        <v>2.1019999999999999</v>
      </c>
      <c r="C384" s="57">
        <v>0</v>
      </c>
      <c r="D384" s="57">
        <v>5.1120000000000001</v>
      </c>
      <c r="E384" s="57">
        <f t="shared" si="110"/>
        <v>2.1019999999999999</v>
      </c>
      <c r="F384" s="57">
        <f t="shared" si="111"/>
        <v>3.0100000000000002</v>
      </c>
      <c r="G384" s="57">
        <f t="shared" si="112"/>
        <v>0</v>
      </c>
      <c r="H384" s="57">
        <f>IF(Q383&gt;SetUp!$B$56,SetUp!$B$56,Q383)</f>
        <v>8.5863963633869277E-17</v>
      </c>
      <c r="I384" s="57">
        <f t="shared" si="126"/>
        <v>0.18279445154471693</v>
      </c>
      <c r="J384" s="57">
        <f>MIN(F384,H384,(1-EXP(-SetUp!$B$52*H384/SetUp!$B$56))*F384)</f>
        <v>0</v>
      </c>
      <c r="K384" s="57">
        <f t="shared" si="113"/>
        <v>8.5863963633869277E-17</v>
      </c>
      <c r="L384" s="57">
        <f>IF(I384&lt;=0,0,MIN(SetUp!$B$50*I384^SetUp!$B$55,I384))</f>
        <v>1.2049467827786593E-3</v>
      </c>
      <c r="M384" s="57">
        <f t="shared" si="114"/>
        <v>0.18158950476193828</v>
      </c>
      <c r="N384" s="57">
        <f>IF(SetUp!$B$62=0,X384,(B384-E384)*(1-(H384/SetUp!$B$66/SetUp!$B$56)))</f>
        <v>0</v>
      </c>
      <c r="O384" s="57">
        <f>K384*SetUp!$B$65</f>
        <v>0</v>
      </c>
      <c r="P384" s="57">
        <f>MIN(SetUp!$B$54*L384^SetUp!$B$51,L384)</f>
        <v>6.9334443328657126E-4</v>
      </c>
      <c r="Q384" s="57">
        <f t="shared" si="115"/>
        <v>8.5863963633869277E-17</v>
      </c>
      <c r="R384" s="57">
        <f>IF((H384+N384-O384)&gt;SetUp!$B$56,T383+H384+N384-O384-SetUp!$B$56,T383)</f>
        <v>0</v>
      </c>
      <c r="S384" s="57">
        <f>R384*SetUp!$B$65</f>
        <v>0</v>
      </c>
      <c r="T384" s="57">
        <f>IF((R384-S384)&lt;SetUp!$B$53,R384-S384,SetUp!$B$53)</f>
        <v>0</v>
      </c>
      <c r="U384" s="57">
        <f t="shared" si="116"/>
        <v>0.18158950476193828</v>
      </c>
      <c r="V384" s="57">
        <f>(L384-P384)/1000*SetUp!$B$13*1000000/SetUp!$B$48</f>
        <v>2.9098756262360522E-2</v>
      </c>
      <c r="W384" s="57">
        <f t="shared" si="127"/>
        <v>-1.6696713456276768E-16</v>
      </c>
      <c r="X384" s="57">
        <f>MAX((SetUp!$B$56*(1-($H384/SetUp!$B$56)^2)*TANH(($B384-$D384)/SetUp!$B$56))/(1+$H384/SetUp!$B$56*TANH(($B384-$D384)/SetUp!$B$56)),0)</f>
        <v>0</v>
      </c>
      <c r="AK384" s="65">
        <v>353</v>
      </c>
      <c r="AL384" s="66">
        <f t="shared" si="128"/>
        <v>0.35699999999999998</v>
      </c>
      <c r="AM384" s="66">
        <f t="shared" si="129"/>
        <v>0.16987565243943617</v>
      </c>
      <c r="AN384" s="67">
        <f t="shared" si="130"/>
        <v>-0.52415783630410029</v>
      </c>
      <c r="AP384" s="64">
        <v>27137</v>
      </c>
      <c r="AQ384" s="55">
        <v>4</v>
      </c>
      <c r="AR384" s="55">
        <v>109</v>
      </c>
      <c r="AS384" s="66">
        <f t="shared" si="117"/>
        <v>279.32100000000003</v>
      </c>
      <c r="AT384" s="66">
        <f t="shared" si="118"/>
        <v>299.10638492374454</v>
      </c>
      <c r="AU384" s="55" t="str">
        <f>IF(OR($AP384&lt;SetUp!$B$97,$AP384&gt;SetUp!$B$98),"Não","Sim")</f>
        <v>Sim</v>
      </c>
      <c r="AV384" s="68">
        <f t="shared" si="119"/>
        <v>16.712899209891741</v>
      </c>
      <c r="AW384" s="68">
        <f t="shared" si="120"/>
        <v>17.294692391706324</v>
      </c>
      <c r="AX384" s="68">
        <f t="shared" si="121"/>
        <v>2.4461035881939268</v>
      </c>
      <c r="AY384" s="68">
        <f t="shared" si="122"/>
        <v>2.4758256838690076</v>
      </c>
      <c r="AZ384" s="68">
        <f t="shared" si="123"/>
        <v>19.785384923744516</v>
      </c>
      <c r="BA384" s="68">
        <f t="shared" si="124"/>
        <v>0.58179318181458228</v>
      </c>
      <c r="BB384" s="68">
        <f t="shared" si="125"/>
        <v>2.9722095675080773E-2</v>
      </c>
    </row>
    <row r="385" spans="1:54" x14ac:dyDescent="0.3">
      <c r="A385" s="64">
        <v>27047</v>
      </c>
      <c r="B385" s="57">
        <v>6.032</v>
      </c>
      <c r="C385" s="57">
        <v>0</v>
      </c>
      <c r="D385" s="57">
        <v>5.1120000000000001</v>
      </c>
      <c r="E385" s="57">
        <f t="shared" si="110"/>
        <v>5.1120000000000001</v>
      </c>
      <c r="F385" s="57">
        <f t="shared" si="111"/>
        <v>0</v>
      </c>
      <c r="G385" s="57">
        <f t="shared" si="112"/>
        <v>6.3364554195421974E-5</v>
      </c>
      <c r="H385" s="57">
        <f>IF(Q384&gt;SetUp!$B$56,SetUp!$B$56,Q384)</f>
        <v>8.5863963633869277E-17</v>
      </c>
      <c r="I385" s="57">
        <f t="shared" si="126"/>
        <v>0.1816528693161337</v>
      </c>
      <c r="J385" s="57">
        <f>MIN(F385,H385,(1-EXP(-SetUp!$B$52*H385/SetUp!$B$56))*F385)</f>
        <v>0</v>
      </c>
      <c r="K385" s="57">
        <f t="shared" si="113"/>
        <v>8.5863963633869277E-17</v>
      </c>
      <c r="L385" s="57">
        <f>IF(I385&lt;=0,0,MIN(SetUp!$B$50*I385^SetUp!$B$55,I385))</f>
        <v>1.1924310825345999E-3</v>
      </c>
      <c r="M385" s="57">
        <f t="shared" si="114"/>
        <v>0.18046043823359909</v>
      </c>
      <c r="N385" s="57">
        <f>IF(SetUp!$B$62=0,X385,(B385-E385)*(1-(H385/SetUp!$B$66/SetUp!$B$56)))</f>
        <v>0.91993663544580451</v>
      </c>
      <c r="O385" s="57">
        <f>K385*SetUp!$B$65</f>
        <v>0</v>
      </c>
      <c r="P385" s="57">
        <f>MIN(SetUp!$B$54*L385^SetUp!$B$51,L385)</f>
        <v>6.862645992736664E-4</v>
      </c>
      <c r="Q385" s="57">
        <f t="shared" si="115"/>
        <v>0.91993663544580462</v>
      </c>
      <c r="R385" s="57">
        <f>IF((H385+N385-O385)&gt;SetUp!$B$56,T384+H385+N385-O385-SetUp!$B$56,T384)</f>
        <v>0</v>
      </c>
      <c r="S385" s="57">
        <f>R385*SetUp!$B$65</f>
        <v>0</v>
      </c>
      <c r="T385" s="57">
        <f>IF((R385-S385)&lt;SetUp!$B$53,R385-S385,SetUp!$B$53)</f>
        <v>0</v>
      </c>
      <c r="U385" s="57">
        <f t="shared" si="116"/>
        <v>0.18046043823359909</v>
      </c>
      <c r="V385" s="57">
        <f>(L385-P385)/1000*SetUp!$B$13*1000000/SetUp!$B$48</f>
        <v>2.8789576785971879E-2</v>
      </c>
      <c r="W385" s="57">
        <f t="shared" si="127"/>
        <v>-3.9681799512969462E-17</v>
      </c>
      <c r="X385" s="57">
        <f>MAX((SetUp!$B$56*(1-($H385/SetUp!$B$56)^2)*TANH(($B385-$D385)/SetUp!$B$56))/(1+$H385/SetUp!$B$56*TANH(($B385-$D385)/SetUp!$B$56)),0)</f>
        <v>0.91993663544580451</v>
      </c>
      <c r="AK385" s="65">
        <v>354</v>
      </c>
      <c r="AL385" s="66">
        <f t="shared" si="128"/>
        <v>0.27800000000000002</v>
      </c>
      <c r="AM385" s="66">
        <f t="shared" si="129"/>
        <v>0.1660907620714889</v>
      </c>
      <c r="AN385" s="67">
        <f t="shared" si="130"/>
        <v>-0.40255121557018386</v>
      </c>
      <c r="AP385" s="64">
        <v>27138</v>
      </c>
      <c r="AQ385" s="55">
        <v>4</v>
      </c>
      <c r="AR385" s="55">
        <v>110</v>
      </c>
      <c r="AS385" s="66">
        <f t="shared" si="117"/>
        <v>438.40499999999997</v>
      </c>
      <c r="AT385" s="66">
        <f t="shared" si="118"/>
        <v>360.32991332982709</v>
      </c>
      <c r="AU385" s="55" t="str">
        <f>IF(OR($AP385&lt;SetUp!$B$97,$AP385&gt;SetUp!$B$98),"Não","Sim")</f>
        <v>Sim</v>
      </c>
      <c r="AV385" s="68">
        <f t="shared" si="119"/>
        <v>20.938123125055885</v>
      </c>
      <c r="AW385" s="68">
        <f t="shared" si="120"/>
        <v>18.982357949681255</v>
      </c>
      <c r="AX385" s="68">
        <f t="shared" si="121"/>
        <v>2.6418754986241839</v>
      </c>
      <c r="AY385" s="68">
        <f t="shared" si="122"/>
        <v>2.5567003172289313</v>
      </c>
      <c r="AZ385" s="68">
        <f t="shared" si="123"/>
        <v>-78.07508667017288</v>
      </c>
      <c r="BA385" s="68">
        <f t="shared" si="124"/>
        <v>-1.9557651753746299</v>
      </c>
      <c r="BB385" s="68">
        <f t="shared" si="125"/>
        <v>-8.5175181395252597E-2</v>
      </c>
    </row>
    <row r="386" spans="1:54" x14ac:dyDescent="0.3">
      <c r="A386" s="64">
        <v>27048</v>
      </c>
      <c r="B386" s="57">
        <v>12.247999999999999</v>
      </c>
      <c r="C386" s="57">
        <v>0</v>
      </c>
      <c r="D386" s="57">
        <v>5.1120000000000001</v>
      </c>
      <c r="E386" s="57">
        <f t="shared" si="110"/>
        <v>5.1120000000000001</v>
      </c>
      <c r="F386" s="57">
        <f t="shared" si="111"/>
        <v>0</v>
      </c>
      <c r="G386" s="57">
        <f t="shared" si="112"/>
        <v>4.2216500017699943E-2</v>
      </c>
      <c r="H386" s="57">
        <f>IF(Q385&gt;SetUp!$B$56,SetUp!$B$56,Q385)</f>
        <v>0.91993663544580462</v>
      </c>
      <c r="I386" s="57">
        <f t="shared" si="126"/>
        <v>0.22267693825129903</v>
      </c>
      <c r="J386" s="57">
        <f>MIN(F386,H386,(1-EXP(-SetUp!$B$52*H386/SetUp!$B$56))*F386)</f>
        <v>0</v>
      </c>
      <c r="K386" s="57">
        <f t="shared" si="113"/>
        <v>0.91993663544580462</v>
      </c>
      <c r="L386" s="57">
        <f>IF(I386&lt;=0,0,MIN(SetUp!$B$50*I386^SetUp!$B$55,I386))</f>
        <v>1.6742549301445018E-3</v>
      </c>
      <c r="M386" s="57">
        <f t="shared" si="114"/>
        <v>0.22100268332115452</v>
      </c>
      <c r="N386" s="57">
        <f>IF(SetUp!$B$62=0,X386,(B386-E386)*(1-(H386/SetUp!$B$66/SetUp!$B$56)))</f>
        <v>7.0937834999822993</v>
      </c>
      <c r="O386" s="57">
        <f>K386*SetUp!$B$65</f>
        <v>0</v>
      </c>
      <c r="P386" s="57">
        <f>MIN(SetUp!$B$54*L386^SetUp!$B$51,L386)</f>
        <v>9.5801550301682827E-4</v>
      </c>
      <c r="Q386" s="57">
        <f t="shared" si="115"/>
        <v>8.0137201354281036</v>
      </c>
      <c r="R386" s="57">
        <f>IF((H386+N386-O386)&gt;SetUp!$B$56,T385+H386+N386-O386-SetUp!$B$56,T385)</f>
        <v>0</v>
      </c>
      <c r="S386" s="57">
        <f>R386*SetUp!$B$65</f>
        <v>0</v>
      </c>
      <c r="T386" s="57">
        <f>IF((R386-S386)&lt;SetUp!$B$53,R386-S386,SetUp!$B$53)</f>
        <v>0</v>
      </c>
      <c r="U386" s="57">
        <f t="shared" si="116"/>
        <v>0.22100268332115452</v>
      </c>
      <c r="V386" s="57">
        <f>(L386-P386)/1000*SetUp!$B$13*1000000/SetUp!$B$48</f>
        <v>4.073803909652142E-2</v>
      </c>
      <c r="W386" s="57">
        <f t="shared" si="127"/>
        <v>4.4278816724308001E-16</v>
      </c>
      <c r="X386" s="57">
        <f>MAX((SetUp!$B$56*(1-($H386/SetUp!$B$56)^2)*TANH(($B386-$D386)/SetUp!$B$56))/(1+$H386/SetUp!$B$56*TANH(($B386-$D386)/SetUp!$B$56)),0)</f>
        <v>7.0937834999822993</v>
      </c>
      <c r="AK386" s="65">
        <v>355</v>
      </c>
      <c r="AL386" s="66">
        <f t="shared" si="128"/>
        <v>0.24299999999999999</v>
      </c>
      <c r="AM386" s="66">
        <f t="shared" si="129"/>
        <v>0.16242249128340058</v>
      </c>
      <c r="AN386" s="67">
        <f t="shared" si="130"/>
        <v>-0.3315946860765408</v>
      </c>
      <c r="AP386" s="64">
        <v>27139</v>
      </c>
      <c r="AQ386" s="55">
        <v>4</v>
      </c>
      <c r="AR386" s="55">
        <v>111</v>
      </c>
      <c r="AS386" s="66">
        <f t="shared" si="117"/>
        <v>272.70999999999998</v>
      </c>
      <c r="AT386" s="66">
        <f t="shared" si="118"/>
        <v>341.17640422906777</v>
      </c>
      <c r="AU386" s="55" t="str">
        <f>IF(OR($AP386&lt;SetUp!$B$97,$AP386&gt;SetUp!$B$98),"Não","Sim")</f>
        <v>Sim</v>
      </c>
      <c r="AV386" s="68">
        <f t="shared" si="119"/>
        <v>16.513933510826547</v>
      </c>
      <c r="AW386" s="68">
        <f t="shared" si="120"/>
        <v>18.470961107345438</v>
      </c>
      <c r="AX386" s="68">
        <f t="shared" si="121"/>
        <v>2.4357010633732115</v>
      </c>
      <c r="AY386" s="68">
        <f t="shared" si="122"/>
        <v>2.5329789877139404</v>
      </c>
      <c r="AZ386" s="68">
        <f t="shared" si="123"/>
        <v>68.466404229067791</v>
      </c>
      <c r="BA386" s="68">
        <f t="shared" si="124"/>
        <v>1.9570275965188912</v>
      </c>
      <c r="BB386" s="68">
        <f t="shared" si="125"/>
        <v>9.7277924340728905E-2</v>
      </c>
    </row>
    <row r="387" spans="1:54" x14ac:dyDescent="0.3">
      <c r="A387" s="64">
        <v>27049</v>
      </c>
      <c r="B387" s="57">
        <v>28.817</v>
      </c>
      <c r="C387" s="57">
        <v>0</v>
      </c>
      <c r="D387" s="57">
        <v>5.1120000000000001</v>
      </c>
      <c r="E387" s="57">
        <f t="shared" ref="E387:E450" si="131">IF(B387&gt;=D387,D387,B387)</f>
        <v>5.1120000000000001</v>
      </c>
      <c r="F387" s="57">
        <f t="shared" ref="F387:F450" si="132">D387-E387</f>
        <v>0</v>
      </c>
      <c r="G387" s="57">
        <f t="shared" ref="G387:G450" si="133">MAX(B387-D387-N387,0)</f>
        <v>2.3315071307805972</v>
      </c>
      <c r="H387" s="57">
        <f>IF(Q386&gt;SetUp!$B$56,SetUp!$B$56,Q386)</f>
        <v>8.0137201354281036</v>
      </c>
      <c r="I387" s="57">
        <f t="shared" si="126"/>
        <v>2.5525098141017519</v>
      </c>
      <c r="J387" s="57">
        <f>MIN(F387,H387,(1-EXP(-SetUp!$B$52*H387/SetUp!$B$56))*F387)</f>
        <v>0</v>
      </c>
      <c r="K387" s="57">
        <f t="shared" ref="K387:K450" si="134">MAX(H387-J387,0)</f>
        <v>8.0137201354281036</v>
      </c>
      <c r="L387" s="57">
        <f>IF(I387&lt;=0,0,MIN(SetUp!$B$50*I387^SetUp!$B$55,I387))</f>
        <v>9.7568258208413014E-2</v>
      </c>
      <c r="M387" s="57">
        <f t="shared" ref="M387:M450" si="135">MAX(I387-L387,0)</f>
        <v>2.4549415558933387</v>
      </c>
      <c r="N387" s="57">
        <f>IF(SetUp!$B$62=0,X387,(B387-E387)*(1-(H387/SetUp!$B$66/SetUp!$B$56)))</f>
        <v>21.373492869219401</v>
      </c>
      <c r="O387" s="57">
        <f>K387*SetUp!$B$65</f>
        <v>0</v>
      </c>
      <c r="P387" s="57">
        <f>MIN(SetUp!$B$54*L387^SetUp!$B$51,L387)</f>
        <v>5.2098495320664268E-2</v>
      </c>
      <c r="Q387" s="57">
        <f t="shared" ref="Q387:Q450" si="136">IF((K387+N387-O387)&lt;0,0,K387+N387-O387)</f>
        <v>29.387213004647506</v>
      </c>
      <c r="R387" s="57">
        <f>IF((H387+N387-O387)&gt;SetUp!$B$56,T386+H387+N387-O387-SetUp!$B$56,T386)</f>
        <v>0</v>
      </c>
      <c r="S387" s="57">
        <f>R387*SetUp!$B$65</f>
        <v>0</v>
      </c>
      <c r="T387" s="57">
        <f>IF((R387-S387)&lt;SetUp!$B$53,R387-S387,SetUp!$B$53)</f>
        <v>0</v>
      </c>
      <c r="U387" s="57">
        <f t="shared" ref="U387:U450" si="137">M387+R387-T387</f>
        <v>2.4549415558933387</v>
      </c>
      <c r="V387" s="57">
        <f>(L387-P387)/1000*SetUp!$B$13*1000000/SetUp!$B$48</f>
        <v>2.5862147601384087</v>
      </c>
      <c r="W387" s="57">
        <f t="shared" si="127"/>
        <v>-6.2450045135165055E-16</v>
      </c>
      <c r="X387" s="57">
        <f>MAX((SetUp!$B$56*(1-($H387/SetUp!$B$56)^2)*TANH(($B387-$D387)/SetUp!$B$56))/(1+$H387/SetUp!$B$56*TANH(($B387-$D387)/SetUp!$B$56)),0)</f>
        <v>21.373492869219401</v>
      </c>
      <c r="AK387" s="65">
        <v>356</v>
      </c>
      <c r="AL387" s="66">
        <f t="shared" si="128"/>
        <v>0.22700000000000001</v>
      </c>
      <c r="AM387" s="66">
        <f t="shared" si="129"/>
        <v>0.15886626546095695</v>
      </c>
      <c r="AN387" s="67">
        <f t="shared" si="130"/>
        <v>-0.30014861030415446</v>
      </c>
      <c r="AP387" s="64">
        <v>27140</v>
      </c>
      <c r="AQ387" s="55">
        <v>4</v>
      </c>
      <c r="AR387" s="55">
        <v>112</v>
      </c>
      <c r="AS387" s="66">
        <f t="shared" ref="AS387:AS450" si="138">VLOOKUP($AP387,$A:$C,3,FALSE)</f>
        <v>369.21499999999997</v>
      </c>
      <c r="AT387" s="66">
        <f t="shared" ref="AT387:AT450" si="139">VLOOKUP($AP387,$A:$V,22,FALSE)</f>
        <v>369.21472134726042</v>
      </c>
      <c r="AU387" s="55" t="str">
        <f>IF(OR($AP387&lt;SetUp!$B$97,$AP387&gt;SetUp!$B$98),"Não","Sim")</f>
        <v>Sim</v>
      </c>
      <c r="AV387" s="68">
        <f t="shared" ref="AV387:AV450" si="140">IFERROR(SQRT(AS387),0)</f>
        <v>19.214968123835124</v>
      </c>
      <c r="AW387" s="68">
        <f t="shared" ref="AW387:AW450" si="141">IFERROR(SQRT(AT387),0)</f>
        <v>19.214960872904747</v>
      </c>
      <c r="AX387" s="68">
        <f t="shared" ref="AX387:AX450" si="142">IFERROR(LOG(AS387),0)</f>
        <v>2.5672793366791642</v>
      </c>
      <c r="AY387" s="68">
        <f t="shared" ref="AY387:AY450" si="143">IFERROR(LOG(AT387),0)</f>
        <v>2.5672790089097268</v>
      </c>
      <c r="AZ387" s="68">
        <f t="shared" ref="AZ387:AZ450" si="144">AT387-AS387</f>
        <v>-2.7865273955285375E-4</v>
      </c>
      <c r="BA387" s="68">
        <f t="shared" ref="BA387:BA450" si="145">AW387-AV387</f>
        <v>-7.2509303770118549E-6</v>
      </c>
      <c r="BB387" s="68">
        <f t="shared" ref="BB387:BB450" si="146">AY387-AX387</f>
        <v>-3.2776943736934072E-7</v>
      </c>
    </row>
    <row r="388" spans="1:54" x14ac:dyDescent="0.3">
      <c r="A388" s="64">
        <v>27050</v>
      </c>
      <c r="B388" s="57">
        <v>23.234999999999999</v>
      </c>
      <c r="C388" s="57">
        <v>16.312999999999999</v>
      </c>
      <c r="D388" s="57">
        <v>5.1120000000000001</v>
      </c>
      <c r="E388" s="57">
        <f t="shared" si="131"/>
        <v>5.1120000000000001</v>
      </c>
      <c r="F388" s="57">
        <f t="shared" si="132"/>
        <v>0</v>
      </c>
      <c r="G388" s="57">
        <f t="shared" si="133"/>
        <v>5.7576544724934813</v>
      </c>
      <c r="H388" s="57">
        <f>IF(Q387&gt;SetUp!$B$56,SetUp!$B$56,Q387)</f>
        <v>29.387213004647506</v>
      </c>
      <c r="I388" s="57">
        <f t="shared" ref="I388:I451" si="147">U387+G388+O388</f>
        <v>8.2125960283868196</v>
      </c>
      <c r="J388" s="57">
        <f>MIN(F388,H388,(1-EXP(-SetUp!$B$52*H388/SetUp!$B$56))*F388)</f>
        <v>0</v>
      </c>
      <c r="K388" s="57">
        <f t="shared" si="134"/>
        <v>29.387213004647506</v>
      </c>
      <c r="L388" s="57">
        <f>IF(I388&lt;=0,0,MIN(SetUp!$B$50*I388^SetUp!$B$55,I388))</f>
        <v>0.68416935716104388</v>
      </c>
      <c r="M388" s="57">
        <f t="shared" si="135"/>
        <v>7.5284266712257759</v>
      </c>
      <c r="N388" s="57">
        <f>IF(SetUp!$B$62=0,X388,(B388-E388)*(1-(H388/SetUp!$B$66/SetUp!$B$56)))</f>
        <v>12.365345527506516</v>
      </c>
      <c r="O388" s="57">
        <f>K388*SetUp!$B$65</f>
        <v>0</v>
      </c>
      <c r="P388" s="57">
        <f>MIN(SetUp!$B$54*L388^SetUp!$B$51,L388)</f>
        <v>0.35341959837551384</v>
      </c>
      <c r="Q388" s="57">
        <f t="shared" si="136"/>
        <v>41.752558532154026</v>
      </c>
      <c r="R388" s="57">
        <f>IF((H388+N388-O388)&gt;SetUp!$B$56,T387+H388+N388-O388-SetUp!$B$56,T387)</f>
        <v>0</v>
      </c>
      <c r="S388" s="57">
        <f>R388*SetUp!$B$65</f>
        <v>0</v>
      </c>
      <c r="T388" s="57">
        <f>IF((R388-S388)&lt;SetUp!$B$53,R388-S388,SetUp!$B$53)</f>
        <v>0</v>
      </c>
      <c r="U388" s="57">
        <f t="shared" si="137"/>
        <v>7.5284266712257759</v>
      </c>
      <c r="V388" s="57">
        <f>(L388-P388)/1000*SetUp!$B$13*1000000/SetUp!$B$48</f>
        <v>18.812279936340509</v>
      </c>
      <c r="W388" s="57">
        <f t="shared" ref="W388:W451" si="148">Q388+U388+T388-H388-U387-T387-B388+E388+J388+L388</f>
        <v>0</v>
      </c>
      <c r="X388" s="57">
        <f>MAX((SetUp!$B$56*(1-($H388/SetUp!$B$56)^2)*TANH(($B388-$D388)/SetUp!$B$56))/(1+$H388/SetUp!$B$56*TANH(($B388-$D388)/SetUp!$B$56)),0)</f>
        <v>12.365345527506516</v>
      </c>
      <c r="AK388" s="65">
        <v>357</v>
      </c>
      <c r="AL388" s="66">
        <f t="shared" si="128"/>
        <v>0.22700000000000001</v>
      </c>
      <c r="AM388" s="66">
        <f t="shared" si="129"/>
        <v>0.15541772737204895</v>
      </c>
      <c r="AN388" s="67">
        <f t="shared" si="130"/>
        <v>-0.31534040805264779</v>
      </c>
      <c r="AP388" s="64">
        <v>27141</v>
      </c>
      <c r="AQ388" s="55">
        <v>4</v>
      </c>
      <c r="AR388" s="55">
        <v>113</v>
      </c>
      <c r="AS388" s="66">
        <f t="shared" si="138"/>
        <v>465.34899999999999</v>
      </c>
      <c r="AT388" s="66">
        <f t="shared" si="139"/>
        <v>217.35150712540803</v>
      </c>
      <c r="AU388" s="55" t="str">
        <f>IF(OR($AP388&lt;SetUp!$B$97,$AP388&gt;SetUp!$B$98),"Não","Sim")</f>
        <v>Sim</v>
      </c>
      <c r="AV388" s="68">
        <f t="shared" si="140"/>
        <v>21.571949378765009</v>
      </c>
      <c r="AW388" s="68">
        <f t="shared" si="141"/>
        <v>14.742845964243404</v>
      </c>
      <c r="AX388" s="68">
        <f t="shared" si="142"/>
        <v>2.6677787849837036</v>
      </c>
      <c r="AY388" s="68">
        <f t="shared" si="143"/>
        <v>2.3371626559553302</v>
      </c>
      <c r="AZ388" s="68">
        <f t="shared" si="144"/>
        <v>-247.99749287459196</v>
      </c>
      <c r="BA388" s="68">
        <f t="shared" si="145"/>
        <v>-6.8291034145216045</v>
      </c>
      <c r="BB388" s="68">
        <f t="shared" si="146"/>
        <v>-0.33061612902837334</v>
      </c>
    </row>
    <row r="389" spans="1:54" x14ac:dyDescent="0.3">
      <c r="A389" s="64">
        <v>27051</v>
      </c>
      <c r="B389" s="57">
        <v>16.266999999999999</v>
      </c>
      <c r="C389" s="57">
        <v>44.052</v>
      </c>
      <c r="D389" s="57">
        <v>5.1120000000000001</v>
      </c>
      <c r="E389" s="57">
        <f t="shared" si="131"/>
        <v>5.1120000000000001</v>
      </c>
      <c r="F389" s="57">
        <f t="shared" si="132"/>
        <v>0</v>
      </c>
      <c r="G389" s="57">
        <f t="shared" si="133"/>
        <v>5.4535415166256369</v>
      </c>
      <c r="H389" s="57">
        <f>IF(Q388&gt;SetUp!$B$56,SetUp!$B$56,Q388)</f>
        <v>41.752558532154026</v>
      </c>
      <c r="I389" s="57">
        <f t="shared" si="147"/>
        <v>12.981968187851413</v>
      </c>
      <c r="J389" s="57">
        <f>MIN(F389,H389,(1-EXP(-SetUp!$B$52*H389/SetUp!$B$56))*F389)</f>
        <v>0</v>
      </c>
      <c r="K389" s="57">
        <f t="shared" si="134"/>
        <v>41.752558532154026</v>
      </c>
      <c r="L389" s="57">
        <f>IF(I389&lt;=0,0,MIN(SetUp!$B$50*I389^SetUp!$B$55,I389))</f>
        <v>1.4675641201623248</v>
      </c>
      <c r="M389" s="57">
        <f t="shared" si="135"/>
        <v>11.514404067689089</v>
      </c>
      <c r="N389" s="57">
        <f>IF(SetUp!$B$62=0,X389,(B389-E389)*(1-(H389/SetUp!$B$66/SetUp!$B$56)))</f>
        <v>5.7014584833743625</v>
      </c>
      <c r="O389" s="57">
        <f>K389*SetUp!$B$65</f>
        <v>0</v>
      </c>
      <c r="P389" s="57">
        <f>MIN(SetUp!$B$54*L389^SetUp!$B$51,L389)</f>
        <v>0.74831728339210091</v>
      </c>
      <c r="Q389" s="57">
        <f t="shared" si="136"/>
        <v>47.454017015528386</v>
      </c>
      <c r="R389" s="57">
        <f>IF((H389+N389-O389)&gt;SetUp!$B$56,T388+H389+N389-O389-SetUp!$B$56,T388)</f>
        <v>0</v>
      </c>
      <c r="S389" s="57">
        <f>R389*SetUp!$B$65</f>
        <v>0</v>
      </c>
      <c r="T389" s="57">
        <f>IF((R389-S389)&lt;SetUp!$B$53,R389-S389,SetUp!$B$53)</f>
        <v>0</v>
      </c>
      <c r="U389" s="57">
        <f t="shared" si="137"/>
        <v>11.514404067689089</v>
      </c>
      <c r="V389" s="57">
        <f>(L389-P389)/1000*SetUp!$B$13*1000000/SetUp!$B$48</f>
        <v>40.909093588856209</v>
      </c>
      <c r="W389" s="57">
        <f t="shared" si="148"/>
        <v>0</v>
      </c>
      <c r="X389" s="57">
        <f>MAX((SetUp!$B$56*(1-($H389/SetUp!$B$56)^2)*TANH(($B389-$D389)/SetUp!$B$56))/(1+$H389/SetUp!$B$56*TANH(($B389-$D389)/SetUp!$B$56)),0)</f>
        <v>5.7014584833743625</v>
      </c>
      <c r="AK389" s="65">
        <v>358</v>
      </c>
      <c r="AL389" s="66">
        <f t="shared" si="128"/>
        <v>0.21199999999999999</v>
      </c>
      <c r="AM389" s="66">
        <f t="shared" si="129"/>
        <v>0.15207272506130493</v>
      </c>
      <c r="AN389" s="67">
        <f t="shared" si="130"/>
        <v>-0.28267582518252393</v>
      </c>
      <c r="AP389" s="64">
        <v>27142</v>
      </c>
      <c r="AQ389" s="55">
        <v>4</v>
      </c>
      <c r="AR389" s="55">
        <v>114</v>
      </c>
      <c r="AS389" s="66">
        <f t="shared" si="138"/>
        <v>289.52699999999999</v>
      </c>
      <c r="AT389" s="66">
        <f t="shared" si="139"/>
        <v>163.23595508260158</v>
      </c>
      <c r="AU389" s="55" t="str">
        <f>IF(OR($AP389&lt;SetUp!$B$97,$AP389&gt;SetUp!$B$98),"Não","Sim")</f>
        <v>Sim</v>
      </c>
      <c r="AV389" s="68">
        <f t="shared" si="140"/>
        <v>17.015492940258888</v>
      </c>
      <c r="AW389" s="68">
        <f t="shared" si="141"/>
        <v>12.77638270726897</v>
      </c>
      <c r="AX389" s="68">
        <f t="shared" si="142"/>
        <v>2.4616890703233492</v>
      </c>
      <c r="AY389" s="68">
        <f t="shared" si="143"/>
        <v>2.212815824602393</v>
      </c>
      <c r="AZ389" s="68">
        <f t="shared" si="144"/>
        <v>-126.29104491739841</v>
      </c>
      <c r="BA389" s="68">
        <f t="shared" si="145"/>
        <v>-4.2391102329899173</v>
      </c>
      <c r="BB389" s="68">
        <f t="shared" si="146"/>
        <v>-0.24887324572095615</v>
      </c>
    </row>
    <row r="390" spans="1:54" x14ac:dyDescent="0.3">
      <c r="A390" s="64">
        <v>27052</v>
      </c>
      <c r="B390" s="57">
        <v>5.133</v>
      </c>
      <c r="C390" s="57">
        <v>14.188000000000001</v>
      </c>
      <c r="D390" s="57">
        <v>5.1120000000000001</v>
      </c>
      <c r="E390" s="57">
        <f t="shared" si="131"/>
        <v>5.1120000000000001</v>
      </c>
      <c r="F390" s="57">
        <f t="shared" si="132"/>
        <v>0</v>
      </c>
      <c r="G390" s="57">
        <f t="shared" si="133"/>
        <v>1.154760238710786E-2</v>
      </c>
      <c r="H390" s="57">
        <f>IF(Q389&gt;SetUp!$B$56,SetUp!$B$56,Q389)</f>
        <v>47.454017015528386</v>
      </c>
      <c r="I390" s="57">
        <f t="shared" si="147"/>
        <v>11.525951670076196</v>
      </c>
      <c r="J390" s="57">
        <f>MIN(F390,H390,(1-EXP(-SetUp!$B$52*H390/SetUp!$B$56))*F390)</f>
        <v>0</v>
      </c>
      <c r="K390" s="57">
        <f t="shared" si="134"/>
        <v>47.454017015528386</v>
      </c>
      <c r="L390" s="57">
        <f>IF(I390&lt;=0,0,MIN(SetUp!$B$50*I390^SetUp!$B$55,I390))</f>
        <v>1.2036240069077322</v>
      </c>
      <c r="M390" s="57">
        <f t="shared" si="135"/>
        <v>10.322327663168464</v>
      </c>
      <c r="N390" s="57">
        <f>IF(SetUp!$B$62=0,X390,(B390-E390)*(1-(H390/SetUp!$B$66/SetUp!$B$56)))</f>
        <v>9.4523976128920474E-3</v>
      </c>
      <c r="O390" s="57">
        <f>K390*SetUp!$B$65</f>
        <v>0</v>
      </c>
      <c r="P390" s="57">
        <f>MIN(SetUp!$B$54*L390^SetUp!$B$51,L390)</f>
        <v>0.61580663585296225</v>
      </c>
      <c r="Q390" s="57">
        <f t="shared" si="136"/>
        <v>47.463469413141276</v>
      </c>
      <c r="R390" s="57">
        <f>IF((H390+N390-O390)&gt;SetUp!$B$56,T389+H390+N390-O390-SetUp!$B$56,T389)</f>
        <v>0</v>
      </c>
      <c r="S390" s="57">
        <f>R390*SetUp!$B$65</f>
        <v>0</v>
      </c>
      <c r="T390" s="57">
        <f>IF((R390-S390)&lt;SetUp!$B$53,R390-S390,SetUp!$B$53)</f>
        <v>0</v>
      </c>
      <c r="U390" s="57">
        <f t="shared" si="137"/>
        <v>10.322327663168464</v>
      </c>
      <c r="V390" s="57">
        <f>(L390-P390)/1000*SetUp!$B$13*1000000/SetUp!$B$48</f>
        <v>33.433690099519005</v>
      </c>
      <c r="W390" s="57">
        <f t="shared" si="148"/>
        <v>0</v>
      </c>
      <c r="X390" s="57">
        <f>MAX((SetUp!$B$56*(1-($H390/SetUp!$B$56)^2)*TANH(($B390-$D390)/SetUp!$B$56))/(1+$H390/SetUp!$B$56*TANH(($B390-$D390)/SetUp!$B$56)),0)</f>
        <v>9.4523976128920474E-3</v>
      </c>
      <c r="AK390" s="65">
        <v>359</v>
      </c>
      <c r="AL390" s="66">
        <f t="shared" si="128"/>
        <v>0.19700000000000001</v>
      </c>
      <c r="AM390" s="66">
        <f t="shared" si="129"/>
        <v>0.1488273005161998</v>
      </c>
      <c r="AN390" s="67">
        <f t="shared" si="130"/>
        <v>-0.24453146946091475</v>
      </c>
      <c r="AP390" s="64">
        <v>27143</v>
      </c>
      <c r="AQ390" s="55">
        <v>4</v>
      </c>
      <c r="AR390" s="55">
        <v>115</v>
      </c>
      <c r="AS390" s="66">
        <f t="shared" si="138"/>
        <v>109.821</v>
      </c>
      <c r="AT390" s="66">
        <f t="shared" si="139"/>
        <v>136.0593889073665</v>
      </c>
      <c r="AU390" s="55" t="str">
        <f>IF(OR($AP390&lt;SetUp!$B$97,$AP390&gt;SetUp!$B$98),"Não","Sim")</f>
        <v>Sim</v>
      </c>
      <c r="AV390" s="68">
        <f t="shared" si="140"/>
        <v>10.479551517121331</v>
      </c>
      <c r="AW390" s="68">
        <f t="shared" si="141"/>
        <v>11.664449790168694</v>
      </c>
      <c r="AX390" s="68">
        <f t="shared" si="142"/>
        <v>2.0406853939581753</v>
      </c>
      <c r="AY390" s="68">
        <f t="shared" si="143"/>
        <v>2.1337285160530755</v>
      </c>
      <c r="AZ390" s="68">
        <f t="shared" si="144"/>
        <v>26.238388907366499</v>
      </c>
      <c r="BA390" s="68">
        <f t="shared" si="145"/>
        <v>1.1848982730473629</v>
      </c>
      <c r="BB390" s="68">
        <f t="shared" si="146"/>
        <v>9.3043122094900177E-2</v>
      </c>
    </row>
    <row r="391" spans="1:54" x14ac:dyDescent="0.3">
      <c r="A391" s="64">
        <v>27053</v>
      </c>
      <c r="B391" s="57">
        <v>4.1369999999999996</v>
      </c>
      <c r="C391" s="57">
        <v>11.803000000000001</v>
      </c>
      <c r="D391" s="57">
        <v>5.1120000000000001</v>
      </c>
      <c r="E391" s="57">
        <f t="shared" si="131"/>
        <v>4.1369999999999996</v>
      </c>
      <c r="F391" s="57">
        <f t="shared" si="132"/>
        <v>0.97500000000000053</v>
      </c>
      <c r="G391" s="57">
        <f t="shared" si="133"/>
        <v>0</v>
      </c>
      <c r="H391" s="57">
        <f>IF(Q390&gt;SetUp!$B$56,SetUp!$B$56,Q390)</f>
        <v>47.463469413141276</v>
      </c>
      <c r="I391" s="57">
        <f t="shared" si="147"/>
        <v>10.322327663168464</v>
      </c>
      <c r="J391" s="57">
        <f>MIN(F391,H391,(1-EXP(-SetUp!$B$52*H391/SetUp!$B$56))*F391)</f>
        <v>0.9744135862173251</v>
      </c>
      <c r="K391" s="57">
        <f t="shared" si="134"/>
        <v>46.489055826923952</v>
      </c>
      <c r="L391" s="57">
        <f>IF(I391&lt;=0,0,MIN(SetUp!$B$50*I391^SetUp!$B$55,I391))</f>
        <v>1.0015183688734282</v>
      </c>
      <c r="M391" s="57">
        <f t="shared" si="135"/>
        <v>9.3208092942950351</v>
      </c>
      <c r="N391" s="57">
        <f>IF(SetUp!$B$62=0,X391,(B391-E391)*(1-(H391/SetUp!$B$66/SetUp!$B$56)))</f>
        <v>0</v>
      </c>
      <c r="O391" s="57">
        <f>K391*SetUp!$B$65</f>
        <v>0</v>
      </c>
      <c r="P391" s="57">
        <f>MIN(SetUp!$B$54*L391^SetUp!$B$51,L391)</f>
        <v>0.51400877885311891</v>
      </c>
      <c r="Q391" s="57">
        <f t="shared" si="136"/>
        <v>46.489055826923952</v>
      </c>
      <c r="R391" s="57">
        <f>IF((H391+N391-O391)&gt;SetUp!$B$56,T390+H391+N391-O391-SetUp!$B$56,T390)</f>
        <v>0</v>
      </c>
      <c r="S391" s="57">
        <f>R391*SetUp!$B$65</f>
        <v>0</v>
      </c>
      <c r="T391" s="57">
        <f>IF((R391-S391)&lt;SetUp!$B$53,R391-S391,SetUp!$B$53)</f>
        <v>0</v>
      </c>
      <c r="U391" s="57">
        <f t="shared" si="137"/>
        <v>9.3208092942950351</v>
      </c>
      <c r="V391" s="57">
        <f>(L391-P391)/1000*SetUp!$B$13*1000000/SetUp!$B$48</f>
        <v>27.728415926251856</v>
      </c>
      <c r="W391" s="57">
        <f t="shared" si="148"/>
        <v>4.4408920985006262E-15</v>
      </c>
      <c r="X391" s="57">
        <f>MAX((SetUp!$B$56*(1-($H391/SetUp!$B$56)^2)*TANH(($B391-$D391)/SetUp!$B$56))/(1+$H391/SetUp!$B$56*TANH(($B391-$D391)/SetUp!$B$56)),0)</f>
        <v>0</v>
      </c>
      <c r="AK391" s="65">
        <v>360</v>
      </c>
      <c r="AL391" s="66">
        <f t="shared" si="128"/>
        <v>0.19700000000000001</v>
      </c>
      <c r="AM391" s="66">
        <f t="shared" si="129"/>
        <v>0.14567767904936382</v>
      </c>
      <c r="AN391" s="67">
        <f t="shared" si="130"/>
        <v>-0.26051939568850857</v>
      </c>
      <c r="AP391" s="64">
        <v>27144</v>
      </c>
      <c r="AQ391" s="55">
        <v>4</v>
      </c>
      <c r="AR391" s="55">
        <v>116</v>
      </c>
      <c r="AS391" s="66">
        <f t="shared" si="138"/>
        <v>85.748999999999995</v>
      </c>
      <c r="AT391" s="66">
        <f t="shared" si="139"/>
        <v>118.78314838586343</v>
      </c>
      <c r="AU391" s="55" t="str">
        <f>IF(OR($AP391&lt;SetUp!$B$97,$AP391&gt;SetUp!$B$98),"Não","Sim")</f>
        <v>Sim</v>
      </c>
      <c r="AV391" s="68">
        <f t="shared" si="140"/>
        <v>9.260075593643931</v>
      </c>
      <c r="AW391" s="68">
        <f t="shared" si="141"/>
        <v>10.898768204979103</v>
      </c>
      <c r="AX391" s="68">
        <f t="shared" si="142"/>
        <v>1.9332290640265952</v>
      </c>
      <c r="AY391" s="68">
        <f t="shared" si="143"/>
        <v>2.0747548322096212</v>
      </c>
      <c r="AZ391" s="68">
        <f t="shared" si="144"/>
        <v>33.034148385863432</v>
      </c>
      <c r="BA391" s="68">
        <f t="shared" si="145"/>
        <v>1.6386926113351716</v>
      </c>
      <c r="BB391" s="68">
        <f t="shared" si="146"/>
        <v>0.14152576818302598</v>
      </c>
    </row>
    <row r="392" spans="1:54" x14ac:dyDescent="0.3">
      <c r="A392" s="64">
        <v>27054</v>
      </c>
      <c r="B392" s="57">
        <v>1.492</v>
      </c>
      <c r="C392" s="57">
        <v>3.5640000000000001</v>
      </c>
      <c r="D392" s="57">
        <v>5.1120000000000001</v>
      </c>
      <c r="E392" s="57">
        <f t="shared" si="131"/>
        <v>1.492</v>
      </c>
      <c r="F392" s="57">
        <f t="shared" si="132"/>
        <v>3.62</v>
      </c>
      <c r="G392" s="57">
        <f t="shared" si="133"/>
        <v>0</v>
      </c>
      <c r="H392" s="57">
        <f>IF(Q391&gt;SetUp!$B$56,SetUp!$B$56,Q391)</f>
        <v>46.489055826923952</v>
      </c>
      <c r="I392" s="57">
        <f t="shared" si="147"/>
        <v>9.3208092942950351</v>
      </c>
      <c r="J392" s="57">
        <f>MIN(F392,H392,(1-EXP(-SetUp!$B$52*H392/SetUp!$B$56))*F392)</f>
        <v>3.6174646940201671</v>
      </c>
      <c r="K392" s="57">
        <f t="shared" si="134"/>
        <v>42.871591132903788</v>
      </c>
      <c r="L392" s="57">
        <f>IF(I392&lt;=0,0,MIN(SetUp!$B$50*I392^SetUp!$B$55,I392))</f>
        <v>0.84486156804299595</v>
      </c>
      <c r="M392" s="57">
        <f t="shared" si="135"/>
        <v>8.4759477262520395</v>
      </c>
      <c r="N392" s="57">
        <f>IF(SetUp!$B$62=0,X392,(B392-E392)*(1-(H392/SetUp!$B$66/SetUp!$B$56)))</f>
        <v>0</v>
      </c>
      <c r="O392" s="57">
        <f>K392*SetUp!$B$65</f>
        <v>0</v>
      </c>
      <c r="P392" s="57">
        <f>MIN(SetUp!$B$54*L392^SetUp!$B$51,L392)</f>
        <v>0.43486444427024901</v>
      </c>
      <c r="Q392" s="57">
        <f t="shared" si="136"/>
        <v>42.871591132903788</v>
      </c>
      <c r="R392" s="57">
        <f>IF((H392+N392-O392)&gt;SetUp!$B$56,T391+H392+N392-O392-SetUp!$B$56,T391)</f>
        <v>0</v>
      </c>
      <c r="S392" s="57">
        <f>R392*SetUp!$B$65</f>
        <v>0</v>
      </c>
      <c r="T392" s="57">
        <f>IF((R392-S392)&lt;SetUp!$B$53,R392-S392,SetUp!$B$53)</f>
        <v>0</v>
      </c>
      <c r="U392" s="57">
        <f t="shared" si="137"/>
        <v>8.4759477262520395</v>
      </c>
      <c r="V392" s="57">
        <f>(L392-P392)/1000*SetUp!$B$13*1000000/SetUp!$B$48</f>
        <v>23.319686441581766</v>
      </c>
      <c r="W392" s="57">
        <f t="shared" si="148"/>
        <v>1.6653345369377348E-15</v>
      </c>
      <c r="X392" s="57">
        <f>MAX((SetUp!$B$56*(1-($H392/SetUp!$B$56)^2)*TANH(($B392-$D392)/SetUp!$B$56))/(1+$H392/SetUp!$B$56*TANH(($B392-$D392)/SetUp!$B$56)),0)</f>
        <v>0</v>
      </c>
      <c r="AK392" s="65">
        <v>361</v>
      </c>
      <c r="AL392" s="66">
        <f t="shared" si="128"/>
        <v>0.17</v>
      </c>
      <c r="AM392" s="66">
        <f t="shared" si="129"/>
        <v>0.14262025934620598</v>
      </c>
      <c r="AN392" s="67">
        <f t="shared" si="130"/>
        <v>-0.1610572979634943</v>
      </c>
      <c r="AP392" s="64">
        <v>27145</v>
      </c>
      <c r="AQ392" s="55">
        <v>4</v>
      </c>
      <c r="AR392" s="55">
        <v>117</v>
      </c>
      <c r="AS392" s="66">
        <f t="shared" si="138"/>
        <v>111.199</v>
      </c>
      <c r="AT392" s="66">
        <f t="shared" si="139"/>
        <v>86.275185195408937</v>
      </c>
      <c r="AU392" s="55" t="str">
        <f>IF(OR($AP392&lt;SetUp!$B$97,$AP392&gt;SetUp!$B$98),"Não","Sim")</f>
        <v>Sim</v>
      </c>
      <c r="AV392" s="68">
        <f t="shared" si="140"/>
        <v>10.545093645862041</v>
      </c>
      <c r="AW392" s="68">
        <f t="shared" si="141"/>
        <v>9.2884436368752823</v>
      </c>
      <c r="AX392" s="68">
        <f t="shared" si="142"/>
        <v>2.0461008817025612</v>
      </c>
      <c r="AY392" s="68">
        <f t="shared" si="143"/>
        <v>1.9358859002064437</v>
      </c>
      <c r="AZ392" s="68">
        <f t="shared" si="144"/>
        <v>-24.923814804591061</v>
      </c>
      <c r="BA392" s="68">
        <f t="shared" si="145"/>
        <v>-1.2566500089867585</v>
      </c>
      <c r="BB392" s="68">
        <f t="shared" si="146"/>
        <v>-0.11021498149611753</v>
      </c>
    </row>
    <row r="393" spans="1:54" x14ac:dyDescent="0.3">
      <c r="A393" s="64">
        <v>27055</v>
      </c>
      <c r="B393" s="57">
        <v>0.95499999999999996</v>
      </c>
      <c r="C393" s="57">
        <v>2.0390000000000001</v>
      </c>
      <c r="D393" s="57">
        <v>5.1120000000000001</v>
      </c>
      <c r="E393" s="57">
        <f t="shared" si="131"/>
        <v>0.95499999999999996</v>
      </c>
      <c r="F393" s="57">
        <f t="shared" si="132"/>
        <v>4.157</v>
      </c>
      <c r="G393" s="57">
        <f t="shared" si="133"/>
        <v>0</v>
      </c>
      <c r="H393" s="57">
        <f>IF(Q392&gt;SetUp!$B$56,SetUp!$B$56,Q392)</f>
        <v>42.871591132903788</v>
      </c>
      <c r="I393" s="57">
        <f t="shared" si="147"/>
        <v>8.4759477262520395</v>
      </c>
      <c r="J393" s="57">
        <f>MIN(F393,H393,(1-EXP(-SetUp!$B$52*H393/SetUp!$B$56))*F393)</f>
        <v>4.1518763717803546</v>
      </c>
      <c r="K393" s="57">
        <f t="shared" si="134"/>
        <v>38.719714761123434</v>
      </c>
      <c r="L393" s="57">
        <f>IF(I393&lt;=0,0,MIN(SetUp!$B$50*I393^SetUp!$B$55,I393))</f>
        <v>0.72112402885720017</v>
      </c>
      <c r="M393" s="57">
        <f t="shared" si="135"/>
        <v>7.7548236973948397</v>
      </c>
      <c r="N393" s="57">
        <f>IF(SetUp!$B$62=0,X393,(B393-E393)*(1-(H393/SetUp!$B$66/SetUp!$B$56)))</f>
        <v>0</v>
      </c>
      <c r="O393" s="57">
        <f>K393*SetUp!$B$65</f>
        <v>0</v>
      </c>
      <c r="P393" s="57">
        <f>MIN(SetUp!$B$54*L393^SetUp!$B$51,L393)</f>
        <v>0.37217595971475836</v>
      </c>
      <c r="Q393" s="57">
        <f t="shared" si="136"/>
        <v>38.719714761123434</v>
      </c>
      <c r="R393" s="57">
        <f>IF((H393+N393-O393)&gt;SetUp!$B$56,T392+H393+N393-O393-SetUp!$B$56,T392)</f>
        <v>0</v>
      </c>
      <c r="S393" s="57">
        <f>R393*SetUp!$B$65</f>
        <v>0</v>
      </c>
      <c r="T393" s="57">
        <f>IF((R393-S393)&lt;SetUp!$B$53,R393-S393,SetUp!$B$53)</f>
        <v>0</v>
      </c>
      <c r="U393" s="57">
        <f t="shared" si="137"/>
        <v>7.7548236973948397</v>
      </c>
      <c r="V393" s="57">
        <f>(L393-P393)/1000*SetUp!$B$13*1000000/SetUp!$B$48</f>
        <v>19.847357664166221</v>
      </c>
      <c r="W393" s="57">
        <f t="shared" si="148"/>
        <v>2.1094237467877974E-15</v>
      </c>
      <c r="X393" s="57">
        <f>MAX((SetUp!$B$56*(1-($H393/SetUp!$B$56)^2)*TANH(($B393-$D393)/SetUp!$B$56))/(1+$H393/SetUp!$B$56*TANH(($B393-$D393)/SetUp!$B$56)),0)</f>
        <v>0</v>
      </c>
      <c r="AK393" s="65">
        <v>362</v>
      </c>
      <c r="AL393" s="66">
        <f t="shared" si="128"/>
        <v>0.112</v>
      </c>
      <c r="AM393" s="66">
        <f t="shared" si="129"/>
        <v>0.13965160413098035</v>
      </c>
      <c r="AN393" s="67">
        <f t="shared" si="130"/>
        <v>0.24688932259803881</v>
      </c>
      <c r="AP393" s="64">
        <v>27146</v>
      </c>
      <c r="AQ393" s="55">
        <v>4</v>
      </c>
      <c r="AR393" s="55">
        <v>118</v>
      </c>
      <c r="AS393" s="66">
        <f t="shared" si="138"/>
        <v>83.441999999999993</v>
      </c>
      <c r="AT393" s="66">
        <f t="shared" si="139"/>
        <v>65.288496641196531</v>
      </c>
      <c r="AU393" s="55" t="str">
        <f>IF(OR($AP393&lt;SetUp!$B$97,$AP393&gt;SetUp!$B$98),"Não","Sim")</f>
        <v>Sim</v>
      </c>
      <c r="AV393" s="68">
        <f t="shared" si="140"/>
        <v>9.1346592711496353</v>
      </c>
      <c r="AW393" s="68">
        <f t="shared" si="141"/>
        <v>8.0801297416066618</v>
      </c>
      <c r="AX393" s="68">
        <f t="shared" si="142"/>
        <v>1.9213847050368138</v>
      </c>
      <c r="AY393" s="68">
        <f t="shared" si="143"/>
        <v>1.8148366684827053</v>
      </c>
      <c r="AZ393" s="68">
        <f t="shared" si="144"/>
        <v>-18.153503358803462</v>
      </c>
      <c r="BA393" s="68">
        <f t="shared" si="145"/>
        <v>-1.0545295295429735</v>
      </c>
      <c r="BB393" s="68">
        <f t="shared" si="146"/>
        <v>-0.10654803655410849</v>
      </c>
    </row>
    <row r="394" spans="1:54" x14ac:dyDescent="0.3">
      <c r="A394" s="64">
        <v>27056</v>
      </c>
      <c r="B394" s="57">
        <v>1.907</v>
      </c>
      <c r="C394" s="57">
        <v>1.3140000000000001</v>
      </c>
      <c r="D394" s="57">
        <v>5.1120000000000001</v>
      </c>
      <c r="E394" s="57">
        <f t="shared" si="131"/>
        <v>1.907</v>
      </c>
      <c r="F394" s="57">
        <f t="shared" si="132"/>
        <v>3.2050000000000001</v>
      </c>
      <c r="G394" s="57">
        <f t="shared" si="133"/>
        <v>0</v>
      </c>
      <c r="H394" s="57">
        <f>IF(Q393&gt;SetUp!$B$56,SetUp!$B$56,Q393)</f>
        <v>38.719714761123434</v>
      </c>
      <c r="I394" s="57">
        <f t="shared" si="147"/>
        <v>7.7548236973948397</v>
      </c>
      <c r="J394" s="57">
        <f>MIN(F394,H394,(1-EXP(-SetUp!$B$52*H394/SetUp!$B$56))*F394)</f>
        <v>3.1974427154593057</v>
      </c>
      <c r="K394" s="57">
        <f t="shared" si="134"/>
        <v>35.522272045664131</v>
      </c>
      <c r="L394" s="57">
        <f>IF(I394&lt;=0,0,MIN(SetUp!$B$50*I394^SetUp!$B$55,I394))</f>
        <v>0.62179811194950607</v>
      </c>
      <c r="M394" s="57">
        <f t="shared" si="135"/>
        <v>7.1330255854453339</v>
      </c>
      <c r="N394" s="57">
        <f>IF(SetUp!$B$62=0,X394,(B394-E394)*(1-(H394/SetUp!$B$66/SetUp!$B$56)))</f>
        <v>0</v>
      </c>
      <c r="O394" s="57">
        <f>K394*SetUp!$B$65</f>
        <v>0</v>
      </c>
      <c r="P394" s="57">
        <f>MIN(SetUp!$B$54*L394^SetUp!$B$51,L394)</f>
        <v>0.3217233969866754</v>
      </c>
      <c r="Q394" s="57">
        <f t="shared" si="136"/>
        <v>35.522272045664131</v>
      </c>
      <c r="R394" s="57">
        <f>IF((H394+N394-O394)&gt;SetUp!$B$56,T393+H394+N394-O394-SetUp!$B$56,T393)</f>
        <v>0</v>
      </c>
      <c r="S394" s="57">
        <f>R394*SetUp!$B$65</f>
        <v>0</v>
      </c>
      <c r="T394" s="57">
        <f>IF((R394-S394)&lt;SetUp!$B$53,R394-S394,SetUp!$B$53)</f>
        <v>0</v>
      </c>
      <c r="U394" s="57">
        <f t="shared" si="137"/>
        <v>7.1330255854453339</v>
      </c>
      <c r="V394" s="57">
        <f>(L394-P394)/1000*SetUp!$B$13*1000000/SetUp!$B$48</f>
        <v>17.067554517428494</v>
      </c>
      <c r="W394" s="57">
        <f t="shared" si="148"/>
        <v>0</v>
      </c>
      <c r="X394" s="57">
        <f>MAX((SetUp!$B$56*(1-($H394/SetUp!$B$56)^2)*TANH(($B394-$D394)/SetUp!$B$56))/(1+$H394/SetUp!$B$56*TANH(($B394-$D394)/SetUp!$B$56)),0)</f>
        <v>0</v>
      </c>
      <c r="AK394" s="65">
        <v>363</v>
      </c>
      <c r="AL394" s="66">
        <f t="shared" si="128"/>
        <v>9.4E-2</v>
      </c>
      <c r="AM394" s="66">
        <f t="shared" si="129"/>
        <v>0.13676843140807773</v>
      </c>
      <c r="AN394" s="67">
        <f t="shared" si="130"/>
        <v>0.45498331285189081</v>
      </c>
      <c r="AP394" s="64">
        <v>27147</v>
      </c>
      <c r="AQ394" s="55">
        <v>4</v>
      </c>
      <c r="AR394" s="55">
        <v>119</v>
      </c>
      <c r="AS394" s="66">
        <f t="shared" si="138"/>
        <v>310.60199999999998</v>
      </c>
      <c r="AT394" s="66">
        <f t="shared" si="139"/>
        <v>83.958616220628542</v>
      </c>
      <c r="AU394" s="55" t="str">
        <f>IF(OR($AP394&lt;SetUp!$B$97,$AP394&gt;SetUp!$B$98),"Não","Sim")</f>
        <v>Sim</v>
      </c>
      <c r="AV394" s="68">
        <f t="shared" si="140"/>
        <v>17.623904221255856</v>
      </c>
      <c r="AW394" s="68">
        <f t="shared" si="141"/>
        <v>9.1628934415188166</v>
      </c>
      <c r="AX394" s="68">
        <f t="shared" si="142"/>
        <v>2.4922042478708635</v>
      </c>
      <c r="AY394" s="68">
        <f t="shared" si="143"/>
        <v>1.9240652720649882</v>
      </c>
      <c r="AZ394" s="68">
        <f t="shared" si="144"/>
        <v>-226.64338377937145</v>
      </c>
      <c r="BA394" s="68">
        <f t="shared" si="145"/>
        <v>-8.4610107797370393</v>
      </c>
      <c r="BB394" s="68">
        <f t="shared" si="146"/>
        <v>-0.56813897580587525</v>
      </c>
    </row>
    <row r="395" spans="1:54" x14ac:dyDescent="0.3">
      <c r="A395" s="64">
        <v>27057</v>
      </c>
      <c r="B395" s="57">
        <v>3.964</v>
      </c>
      <c r="C395" s="57">
        <v>1.0229999999999999</v>
      </c>
      <c r="D395" s="57">
        <v>5.1120000000000001</v>
      </c>
      <c r="E395" s="57">
        <f t="shared" si="131"/>
        <v>3.964</v>
      </c>
      <c r="F395" s="57">
        <f t="shared" si="132"/>
        <v>1.1480000000000001</v>
      </c>
      <c r="G395" s="57">
        <f t="shared" si="133"/>
        <v>0</v>
      </c>
      <c r="H395" s="57">
        <f>IF(Q394&gt;SetUp!$B$56,SetUp!$B$56,Q394)</f>
        <v>35.522272045664131</v>
      </c>
      <c r="I395" s="57">
        <f t="shared" si="147"/>
        <v>7.1330255854453339</v>
      </c>
      <c r="J395" s="57">
        <f>MIN(F395,H395,(1-EXP(-SetUp!$B$52*H395/SetUp!$B$56))*F395)</f>
        <v>1.1435387831294663</v>
      </c>
      <c r="K395" s="57">
        <f t="shared" si="134"/>
        <v>34.378733262534666</v>
      </c>
      <c r="L395" s="57">
        <f>IF(I395&lt;=0,0,MIN(SetUp!$B$50*I395^SetUp!$B$55,I395))</f>
        <v>0.54094422333694614</v>
      </c>
      <c r="M395" s="57">
        <f t="shared" si="135"/>
        <v>6.592081362108388</v>
      </c>
      <c r="N395" s="57">
        <f>IF(SetUp!$B$62=0,X395,(B395-E395)*(1-(H395/SetUp!$B$66/SetUp!$B$56)))</f>
        <v>0</v>
      </c>
      <c r="O395" s="57">
        <f>K395*SetUp!$B$65</f>
        <v>0</v>
      </c>
      <c r="P395" s="57">
        <f>MIN(SetUp!$B$54*L395^SetUp!$B$51,L395)</f>
        <v>0.28055299068400341</v>
      </c>
      <c r="Q395" s="57">
        <f t="shared" si="136"/>
        <v>34.378733262534666</v>
      </c>
      <c r="R395" s="57">
        <f>IF((H395+N395-O395)&gt;SetUp!$B$56,T394+H395+N395-O395-SetUp!$B$56,T394)</f>
        <v>0</v>
      </c>
      <c r="S395" s="57">
        <f>R395*SetUp!$B$65</f>
        <v>0</v>
      </c>
      <c r="T395" s="57">
        <f>IF((R395-S395)&lt;SetUp!$B$53,R395-S395,SetUp!$B$53)</f>
        <v>0</v>
      </c>
      <c r="U395" s="57">
        <f t="shared" si="137"/>
        <v>6.592081362108388</v>
      </c>
      <c r="V395" s="57">
        <f>(L395-P395)/1000*SetUp!$B$13*1000000/SetUp!$B$48</f>
        <v>14.810449989813369</v>
      </c>
      <c r="W395" s="57">
        <f t="shared" si="148"/>
        <v>2.2204460492503131E-15</v>
      </c>
      <c r="X395" s="57">
        <f>MAX((SetUp!$B$56*(1-($H395/SetUp!$B$56)^2)*TANH(($B395-$D395)/SetUp!$B$56))/(1+$H395/SetUp!$B$56*TANH(($B395-$D395)/SetUp!$B$56)),0)</f>
        <v>0</v>
      </c>
      <c r="AK395" s="65">
        <v>364</v>
      </c>
      <c r="AL395" s="66">
        <f t="shared" si="128"/>
        <v>9.4E-2</v>
      </c>
      <c r="AM395" s="66">
        <f t="shared" si="129"/>
        <v>0.13396760623868342</v>
      </c>
      <c r="AN395" s="67">
        <f t="shared" si="130"/>
        <v>0.42518730041152575</v>
      </c>
      <c r="AP395" s="64">
        <v>27148</v>
      </c>
      <c r="AQ395" s="55">
        <v>4</v>
      </c>
      <c r="AR395" s="55">
        <v>120</v>
      </c>
      <c r="AS395" s="66">
        <f t="shared" si="138"/>
        <v>101.788</v>
      </c>
      <c r="AT395" s="66">
        <f t="shared" si="139"/>
        <v>63.740214745117775</v>
      </c>
      <c r="AU395" s="55" t="str">
        <f>IF(OR($AP395&lt;SetUp!$B$97,$AP395&gt;SetUp!$B$98),"Não","Sim")</f>
        <v>Sim</v>
      </c>
      <c r="AV395" s="68">
        <f t="shared" si="140"/>
        <v>10.089003915154359</v>
      </c>
      <c r="AW395" s="68">
        <f t="shared" si="141"/>
        <v>7.9837469113892743</v>
      </c>
      <c r="AX395" s="68">
        <f t="shared" si="142"/>
        <v>2.007696581134629</v>
      </c>
      <c r="AY395" s="68">
        <f t="shared" si="143"/>
        <v>1.8044135223078199</v>
      </c>
      <c r="AZ395" s="68">
        <f t="shared" si="144"/>
        <v>-38.047785254882221</v>
      </c>
      <c r="BA395" s="68">
        <f t="shared" si="145"/>
        <v>-2.1052570037650851</v>
      </c>
      <c r="BB395" s="68">
        <f t="shared" si="146"/>
        <v>-0.20328305882680908</v>
      </c>
    </row>
    <row r="396" spans="1:54" x14ac:dyDescent="0.3">
      <c r="A396" s="64">
        <v>27058</v>
      </c>
      <c r="B396" s="57">
        <v>3.6419999999999999</v>
      </c>
      <c r="C396" s="57">
        <v>0.82199999999999995</v>
      </c>
      <c r="D396" s="57">
        <v>5.1120000000000001</v>
      </c>
      <c r="E396" s="57">
        <f t="shared" si="131"/>
        <v>3.6419999999999999</v>
      </c>
      <c r="F396" s="57">
        <f t="shared" si="132"/>
        <v>1.4700000000000002</v>
      </c>
      <c r="G396" s="57">
        <f t="shared" si="133"/>
        <v>0</v>
      </c>
      <c r="H396" s="57">
        <f>IF(Q395&gt;SetUp!$B$56,SetUp!$B$56,Q395)</f>
        <v>34.378733262534666</v>
      </c>
      <c r="I396" s="57">
        <f t="shared" si="147"/>
        <v>6.592081362108388</v>
      </c>
      <c r="J396" s="57">
        <f>MIN(F396,H396,(1-EXP(-SetUp!$B$52*H396/SetUp!$B$56))*F396)</f>
        <v>1.463169891170466</v>
      </c>
      <c r="K396" s="57">
        <f t="shared" si="134"/>
        <v>32.9155633713642</v>
      </c>
      <c r="L396" s="57">
        <f>IF(I396&lt;=0,0,MIN(SetUp!$B$50*I396^SetUp!$B$55,I396))</f>
        <v>0.4743152804177907</v>
      </c>
      <c r="M396" s="57">
        <f t="shared" si="135"/>
        <v>6.117766081690597</v>
      </c>
      <c r="N396" s="57">
        <f>IF(SetUp!$B$62=0,X396,(B396-E396)*(1-(H396/SetUp!$B$66/SetUp!$B$56)))</f>
        <v>0</v>
      </c>
      <c r="O396" s="57">
        <f>K396*SetUp!$B$65</f>
        <v>0</v>
      </c>
      <c r="P396" s="57">
        <f>MIN(SetUp!$B$54*L396^SetUp!$B$51,L396)</f>
        <v>0.24654753397655901</v>
      </c>
      <c r="Q396" s="57">
        <f t="shared" si="136"/>
        <v>32.9155633713642</v>
      </c>
      <c r="R396" s="57">
        <f>IF((H396+N396-O396)&gt;SetUp!$B$56,T395+H396+N396-O396-SetUp!$B$56,T395)</f>
        <v>0</v>
      </c>
      <c r="S396" s="57">
        <f>R396*SetUp!$B$65</f>
        <v>0</v>
      </c>
      <c r="T396" s="57">
        <f>IF((R396-S396)&lt;SetUp!$B$53,R396-S396,SetUp!$B$53)</f>
        <v>0</v>
      </c>
      <c r="U396" s="57">
        <f t="shared" si="137"/>
        <v>6.117766081690597</v>
      </c>
      <c r="V396" s="57">
        <f>(L396-P396)/1000*SetUp!$B$13*1000000/SetUp!$B$48</f>
        <v>12.954901682332935</v>
      </c>
      <c r="W396" s="57">
        <f t="shared" si="148"/>
        <v>0</v>
      </c>
      <c r="X396" s="57">
        <f>MAX((SetUp!$B$56*(1-($H396/SetUp!$B$56)^2)*TANH(($B396-$D396)/SetUp!$B$56))/(1+$H396/SetUp!$B$56*TANH(($B396-$D396)/SetUp!$B$56)),0)</f>
        <v>0</v>
      </c>
      <c r="AK396" s="65">
        <v>365</v>
      </c>
      <c r="AL396" s="66">
        <f t="shared" si="128"/>
        <v>7.6999999999999999E-2</v>
      </c>
      <c r="AM396" s="66">
        <f t="shared" si="129"/>
        <v>0.13124613301599722</v>
      </c>
      <c r="AN396" s="67">
        <f t="shared" si="130"/>
        <v>0.70449523397398983</v>
      </c>
      <c r="AP396" s="64">
        <v>27149</v>
      </c>
      <c r="AQ396" s="55">
        <v>4</v>
      </c>
      <c r="AR396" s="55">
        <v>121</v>
      </c>
      <c r="AS396" s="66">
        <f t="shared" si="138"/>
        <v>66.456999999999994</v>
      </c>
      <c r="AT396" s="66">
        <f t="shared" si="139"/>
        <v>49.884360945861403</v>
      </c>
      <c r="AU396" s="55" t="str">
        <f>IF(OR($AP396&lt;SetUp!$B$97,$AP396&gt;SetUp!$B$98),"Não","Sim")</f>
        <v>Sim</v>
      </c>
      <c r="AV396" s="68">
        <f t="shared" si="140"/>
        <v>8.152116289651417</v>
      </c>
      <c r="AW396" s="68">
        <f t="shared" si="141"/>
        <v>7.0628861626010515</v>
      </c>
      <c r="AX396" s="68">
        <f t="shared" si="142"/>
        <v>1.8225407324760561</v>
      </c>
      <c r="AY396" s="68">
        <f t="shared" si="143"/>
        <v>1.6979644129688174</v>
      </c>
      <c r="AZ396" s="68">
        <f t="shared" si="144"/>
        <v>-16.572639054138591</v>
      </c>
      <c r="BA396" s="68">
        <f t="shared" si="145"/>
        <v>-1.0892301270503655</v>
      </c>
      <c r="BB396" s="68">
        <f t="shared" si="146"/>
        <v>-0.12457631950723869</v>
      </c>
    </row>
    <row r="397" spans="1:54" x14ac:dyDescent="0.3">
      <c r="A397" s="64">
        <v>27059</v>
      </c>
      <c r="B397" s="57">
        <v>32.44</v>
      </c>
      <c r="C397" s="57">
        <v>8.9350000000000005</v>
      </c>
      <c r="D397" s="57">
        <v>5.1120000000000001</v>
      </c>
      <c r="E397" s="57">
        <f t="shared" si="131"/>
        <v>5.1120000000000001</v>
      </c>
      <c r="F397" s="57">
        <f t="shared" si="132"/>
        <v>0</v>
      </c>
      <c r="G397" s="57">
        <f t="shared" si="133"/>
        <v>11.62110749708493</v>
      </c>
      <c r="H397" s="57">
        <f>IF(Q396&gt;SetUp!$B$56,SetUp!$B$56,Q396)</f>
        <v>32.9155633713642</v>
      </c>
      <c r="I397" s="57">
        <f t="shared" si="147"/>
        <v>17.738873578775525</v>
      </c>
      <c r="J397" s="57">
        <f>MIN(F397,H397,(1-EXP(-SetUp!$B$52*H397/SetUp!$B$56))*F397)</f>
        <v>0</v>
      </c>
      <c r="K397" s="57">
        <f t="shared" si="134"/>
        <v>32.9155633713642</v>
      </c>
      <c r="L397" s="57">
        <f>IF(I397&lt;=0,0,MIN(SetUp!$B$50*I397^SetUp!$B$55,I397))</f>
        <v>2.4692946496746631</v>
      </c>
      <c r="M397" s="57">
        <f t="shared" si="135"/>
        <v>15.269578929100863</v>
      </c>
      <c r="N397" s="57">
        <f>IF(SetUp!$B$62=0,X397,(B397-E397)*(1-(H397/SetUp!$B$66/SetUp!$B$56)))</f>
        <v>15.706892502915066</v>
      </c>
      <c r="O397" s="57">
        <f>K397*SetUp!$B$65</f>
        <v>0</v>
      </c>
      <c r="P397" s="57">
        <f>MIN(SetUp!$B$54*L397^SetUp!$B$51,L397)</f>
        <v>1.2480078681205355</v>
      </c>
      <c r="Q397" s="57">
        <f t="shared" si="136"/>
        <v>48.622455874279268</v>
      </c>
      <c r="R397" s="57">
        <f>IF((H397+N397-O397)&gt;SetUp!$B$56,T396+H397+N397-O397-SetUp!$B$56,T396)</f>
        <v>0</v>
      </c>
      <c r="S397" s="57">
        <f>R397*SetUp!$B$65</f>
        <v>0</v>
      </c>
      <c r="T397" s="57">
        <f>IF((R397-S397)&lt;SetUp!$B$53,R397-S397,SetUp!$B$53)</f>
        <v>0</v>
      </c>
      <c r="U397" s="57">
        <f t="shared" si="137"/>
        <v>15.269578929100863</v>
      </c>
      <c r="V397" s="57">
        <f>(L397-P397)/1000*SetUp!$B$13*1000000/SetUp!$B$48</f>
        <v>69.463962427396709</v>
      </c>
      <c r="W397" s="57">
        <f t="shared" si="148"/>
        <v>-4.4408920985006262E-15</v>
      </c>
      <c r="X397" s="57">
        <f>MAX((SetUp!$B$56*(1-($H397/SetUp!$B$56)^2)*TANH(($B397-$D397)/SetUp!$B$56))/(1+$H397/SetUp!$B$56*TANH(($B397-$D397)/SetUp!$B$56)),0)</f>
        <v>15.706892502915066</v>
      </c>
      <c r="AK397" s="65">
        <v>366</v>
      </c>
      <c r="AL397" s="66">
        <f t="shared" si="128"/>
        <v>7.0000000000000007E-2</v>
      </c>
      <c r="AM397" s="66">
        <f t="shared" si="129"/>
        <v>0.12860114820502228</v>
      </c>
      <c r="AN397" s="67">
        <f t="shared" si="130"/>
        <v>0.83715926007174657</v>
      </c>
      <c r="AP397" s="64">
        <v>27150</v>
      </c>
      <c r="AQ397" s="55">
        <v>5</v>
      </c>
      <c r="AR397" s="55">
        <v>122</v>
      </c>
      <c r="AS397" s="66">
        <f t="shared" si="138"/>
        <v>48.686</v>
      </c>
      <c r="AT397" s="66">
        <f t="shared" si="139"/>
        <v>39.98969363961313</v>
      </c>
      <c r="AU397" s="55" t="str">
        <f>IF(OR($AP397&lt;SetUp!$B$97,$AP397&gt;SetUp!$B$98),"Não","Sim")</f>
        <v>Sim</v>
      </c>
      <c r="AV397" s="68">
        <f t="shared" si="140"/>
        <v>6.9775353814939551</v>
      </c>
      <c r="AW397" s="68">
        <f t="shared" si="141"/>
        <v>6.3237404785153171</v>
      </c>
      <c r="AX397" s="68">
        <f t="shared" si="142"/>
        <v>1.6874040947494642</v>
      </c>
      <c r="AY397" s="68">
        <f t="shared" si="143"/>
        <v>1.6019480770233656</v>
      </c>
      <c r="AZ397" s="68">
        <f t="shared" si="144"/>
        <v>-8.6963063603868704</v>
      </c>
      <c r="BA397" s="68">
        <f t="shared" si="145"/>
        <v>-0.65379490297863807</v>
      </c>
      <c r="BB397" s="68">
        <f t="shared" si="146"/>
        <v>-8.5456017726098565E-2</v>
      </c>
    </row>
    <row r="398" spans="1:54" x14ac:dyDescent="0.3">
      <c r="A398" s="64">
        <v>27060</v>
      </c>
      <c r="B398" s="57">
        <v>0.93700000000000006</v>
      </c>
      <c r="C398" s="57">
        <v>41.133000000000003</v>
      </c>
      <c r="D398" s="57">
        <v>5.1120000000000001</v>
      </c>
      <c r="E398" s="57">
        <f t="shared" si="131"/>
        <v>0.93700000000000006</v>
      </c>
      <c r="F398" s="57">
        <f t="shared" si="132"/>
        <v>4.1749999999999998</v>
      </c>
      <c r="G398" s="57">
        <f t="shared" si="133"/>
        <v>0</v>
      </c>
      <c r="H398" s="57">
        <f>IF(Q397&gt;SetUp!$B$56,SetUp!$B$56,Q397)</f>
        <v>48.622455874279268</v>
      </c>
      <c r="I398" s="57">
        <f t="shared" si="147"/>
        <v>15.269578929100863</v>
      </c>
      <c r="J398" s="57">
        <f>MIN(F398,H398,(1-EXP(-SetUp!$B$52*H398/SetUp!$B$56))*F398)</f>
        <v>4.172904879840857</v>
      </c>
      <c r="K398" s="57">
        <f t="shared" si="134"/>
        <v>44.449550994438411</v>
      </c>
      <c r="L398" s="57">
        <f>IF(I398&lt;=0,0,MIN(SetUp!$B$50*I398^SetUp!$B$55,I398))</f>
        <v>1.9234221796306048</v>
      </c>
      <c r="M398" s="57">
        <f t="shared" si="135"/>
        <v>13.346156749470259</v>
      </c>
      <c r="N398" s="57">
        <f>IF(SetUp!$B$62=0,X398,(B398-E398)*(1-(H398/SetUp!$B$66/SetUp!$B$56)))</f>
        <v>0</v>
      </c>
      <c r="O398" s="57">
        <f>K398*SetUp!$B$65</f>
        <v>0</v>
      </c>
      <c r="P398" s="57">
        <f>MIN(SetUp!$B$54*L398^SetUp!$B$51,L398)</f>
        <v>0.9762584186509341</v>
      </c>
      <c r="Q398" s="57">
        <f t="shared" si="136"/>
        <v>44.449550994438411</v>
      </c>
      <c r="R398" s="57">
        <f>IF((H398+N398-O398)&gt;SetUp!$B$56,T397+H398+N398-O398-SetUp!$B$56,T397)</f>
        <v>0</v>
      </c>
      <c r="S398" s="57">
        <f>R398*SetUp!$B$65</f>
        <v>0</v>
      </c>
      <c r="T398" s="57">
        <f>IF((R398-S398)&lt;SetUp!$B$53,R398-S398,SetUp!$B$53)</f>
        <v>0</v>
      </c>
      <c r="U398" s="57">
        <f t="shared" si="137"/>
        <v>13.346156749470259</v>
      </c>
      <c r="V398" s="57">
        <f>(L398-P398)/1000*SetUp!$B$13*1000000/SetUp!$B$48</f>
        <v>53.872480157002038</v>
      </c>
      <c r="W398" s="57">
        <f t="shared" si="148"/>
        <v>2.4424906541753444E-15</v>
      </c>
      <c r="X398" s="57">
        <f>MAX((SetUp!$B$56*(1-($H398/SetUp!$B$56)^2)*TANH(($B398-$D398)/SetUp!$B$56))/(1+$H398/SetUp!$B$56*TANH(($B398-$D398)/SetUp!$B$56)),0)</f>
        <v>0</v>
      </c>
      <c r="AK398" s="76" t="s">
        <v>180</v>
      </c>
      <c r="AL398" s="76"/>
      <c r="AM398" s="76"/>
      <c r="AN398" s="76"/>
      <c r="AP398" s="64">
        <v>27151</v>
      </c>
      <c r="AQ398" s="55">
        <v>5</v>
      </c>
      <c r="AR398" s="55">
        <v>123</v>
      </c>
      <c r="AS398" s="66">
        <f t="shared" si="138"/>
        <v>39.722999999999999</v>
      </c>
      <c r="AT398" s="66">
        <f t="shared" si="139"/>
        <v>32.689445676524485</v>
      </c>
      <c r="AU398" s="55" t="str">
        <f>IF(OR($AP398&lt;SetUp!$B$97,$AP398&gt;SetUp!$B$98),"Não","Sim")</f>
        <v>Sim</v>
      </c>
      <c r="AV398" s="68">
        <f t="shared" si="140"/>
        <v>6.3026185034475946</v>
      </c>
      <c r="AW398" s="68">
        <f t="shared" si="141"/>
        <v>5.7174684674709386</v>
      </c>
      <c r="AX398" s="68">
        <f t="shared" si="142"/>
        <v>1.5990420402827001</v>
      </c>
      <c r="AY398" s="68">
        <f t="shared" si="143"/>
        <v>1.5144075561977524</v>
      </c>
      <c r="AZ398" s="68">
        <f t="shared" si="144"/>
        <v>-7.0335543234755136</v>
      </c>
      <c r="BA398" s="68">
        <f t="shared" si="145"/>
        <v>-0.58515003597665594</v>
      </c>
      <c r="BB398" s="68">
        <f t="shared" si="146"/>
        <v>-8.4634484084947781E-2</v>
      </c>
    </row>
    <row r="399" spans="1:54" x14ac:dyDescent="0.3">
      <c r="A399" s="64">
        <v>27061</v>
      </c>
      <c r="B399" s="57">
        <v>0.73099999999999998</v>
      </c>
      <c r="C399" s="57">
        <v>28.510999999999999</v>
      </c>
      <c r="D399" s="57">
        <v>4.8680000000000003</v>
      </c>
      <c r="E399" s="57">
        <f t="shared" si="131"/>
        <v>0.73099999999999998</v>
      </c>
      <c r="F399" s="57">
        <f t="shared" si="132"/>
        <v>4.1370000000000005</v>
      </c>
      <c r="G399" s="57">
        <f t="shared" si="133"/>
        <v>0</v>
      </c>
      <c r="H399" s="57">
        <f>IF(Q398&gt;SetUp!$B$56,SetUp!$B$56,Q398)</f>
        <v>44.449550994438411</v>
      </c>
      <c r="I399" s="57">
        <f t="shared" si="147"/>
        <v>13.346156749470259</v>
      </c>
      <c r="J399" s="57">
        <f>MIN(F399,H399,(1-EXP(-SetUp!$B$52*H399/SetUp!$B$56))*F399)</f>
        <v>4.1330152131466171</v>
      </c>
      <c r="K399" s="57">
        <f t="shared" si="134"/>
        <v>40.31653578129179</v>
      </c>
      <c r="L399" s="57">
        <f>IF(I399&lt;=0,0,MIN(SetUp!$B$50*I399^SetUp!$B$55,I399))</f>
        <v>1.5368207648542103</v>
      </c>
      <c r="M399" s="57">
        <f t="shared" si="135"/>
        <v>11.809335984616048</v>
      </c>
      <c r="N399" s="57">
        <f>IF(SetUp!$B$62=0,X399,(B399-E399)*(1-(H399/SetUp!$B$66/SetUp!$B$56)))</f>
        <v>0</v>
      </c>
      <c r="O399" s="57">
        <f>K399*SetUp!$B$65</f>
        <v>0</v>
      </c>
      <c r="P399" s="57">
        <f>MIN(SetUp!$B$54*L399^SetUp!$B$51,L399)</f>
        <v>0.78301706569274843</v>
      </c>
      <c r="Q399" s="57">
        <f t="shared" si="136"/>
        <v>40.31653578129179</v>
      </c>
      <c r="R399" s="57">
        <f>IF((H399+N399-O399)&gt;SetUp!$B$56,T398+H399+N399-O399-SetUp!$B$56,T398)</f>
        <v>0</v>
      </c>
      <c r="S399" s="57">
        <f>R399*SetUp!$B$65</f>
        <v>0</v>
      </c>
      <c r="T399" s="57">
        <f>IF((R399-S399)&lt;SetUp!$B$53,R399-S399,SetUp!$B$53)</f>
        <v>0</v>
      </c>
      <c r="U399" s="57">
        <f t="shared" si="137"/>
        <v>11.809335984616048</v>
      </c>
      <c r="V399" s="57">
        <f>(L399-P399)/1000*SetUp!$B$13*1000000/SetUp!$B$48</f>
        <v>42.874607853817793</v>
      </c>
      <c r="W399" s="57">
        <f t="shared" si="148"/>
        <v>-3.9968028886505635E-15</v>
      </c>
      <c r="X399" s="57">
        <f>MAX((SetUp!$B$56*(1-($H399/SetUp!$B$56)^2)*TANH(($B399-$D399)/SetUp!$B$56))/(1+$H399/SetUp!$B$56*TANH(($B399-$D399)/SetUp!$B$56)),0)</f>
        <v>0</v>
      </c>
      <c r="AK399" s="65">
        <v>1</v>
      </c>
      <c r="AL399" s="66">
        <f t="shared" ref="AL399:AL462" si="149">IFERROR(AVERAGEIFS($AS$3:$AS$2949,$AU$3:$AU$2949,"Não",$AR$3:$AR$2949,AK399),0)</f>
        <v>0</v>
      </c>
      <c r="AM399" s="66">
        <f t="shared" ref="AM399:AM462" si="150">IFERROR(AVERAGEIFS($AT$3:$AT$2949,$AU$3:$AU$2949,"Não",$AR$3:$AR$2949,AK399),0)</f>
        <v>2.5827085722616248E-2</v>
      </c>
      <c r="AN399" s="67" t="str">
        <f t="shared" ref="AN399:AN462" si="151">IFERROR((AM399-AL399)/AL399,"")</f>
        <v/>
      </c>
      <c r="AP399" s="64">
        <v>27152</v>
      </c>
      <c r="AQ399" s="55">
        <v>5</v>
      </c>
      <c r="AR399" s="55">
        <v>124</v>
      </c>
      <c r="AS399" s="66">
        <f t="shared" si="138"/>
        <v>20.524000000000001</v>
      </c>
      <c r="AT399" s="66">
        <f t="shared" si="139"/>
        <v>27.158360980031716</v>
      </c>
      <c r="AU399" s="55" t="str">
        <f>IF(OR($AP399&lt;SetUp!$B$97,$AP399&gt;SetUp!$B$98),"Não","Sim")</f>
        <v>Sim</v>
      </c>
      <c r="AV399" s="68">
        <f t="shared" si="140"/>
        <v>4.530342150434115</v>
      </c>
      <c r="AW399" s="68">
        <f t="shared" si="141"/>
        <v>5.2113684364120445</v>
      </c>
      <c r="AX399" s="68">
        <f t="shared" si="142"/>
        <v>1.3122620059833472</v>
      </c>
      <c r="AY399" s="68">
        <f t="shared" si="143"/>
        <v>1.4339035565213221</v>
      </c>
      <c r="AZ399" s="68">
        <f t="shared" si="144"/>
        <v>6.6343609800317154</v>
      </c>
      <c r="BA399" s="68">
        <f t="shared" si="145"/>
        <v>0.68102628597792947</v>
      </c>
      <c r="BB399" s="68">
        <f t="shared" si="146"/>
        <v>0.12164155053797487</v>
      </c>
    </row>
    <row r="400" spans="1:54" x14ac:dyDescent="0.3">
      <c r="A400" s="64">
        <v>27062</v>
      </c>
      <c r="B400" s="57">
        <v>1.833</v>
      </c>
      <c r="C400" s="57">
        <v>15.763999999999999</v>
      </c>
      <c r="D400" s="57">
        <v>4.8680000000000003</v>
      </c>
      <c r="E400" s="57">
        <f t="shared" si="131"/>
        <v>1.833</v>
      </c>
      <c r="F400" s="57">
        <f t="shared" si="132"/>
        <v>3.0350000000000001</v>
      </c>
      <c r="G400" s="57">
        <f t="shared" si="133"/>
        <v>0</v>
      </c>
      <c r="H400" s="57">
        <f>IF(Q399&gt;SetUp!$B$56,SetUp!$B$56,Q399)</f>
        <v>40.31653578129179</v>
      </c>
      <c r="I400" s="57">
        <f t="shared" si="147"/>
        <v>11.809335984616048</v>
      </c>
      <c r="J400" s="57">
        <f>MIN(F400,H400,(1-EXP(-SetUp!$B$52*H400/SetUp!$B$56))*F400)</f>
        <v>3.0294237975082967</v>
      </c>
      <c r="K400" s="57">
        <f t="shared" si="134"/>
        <v>37.287111983783497</v>
      </c>
      <c r="L400" s="57">
        <f>IF(I400&lt;=0,0,MIN(SetUp!$B$50*I400^SetUp!$B$55,I400))</f>
        <v>1.2533488947305087</v>
      </c>
      <c r="M400" s="57">
        <f t="shared" si="135"/>
        <v>10.555987089885539</v>
      </c>
      <c r="N400" s="57">
        <f>IF(SetUp!$B$62=0,X400,(B400-E400)*(1-(H400/SetUp!$B$66/SetUp!$B$56)))</f>
        <v>0</v>
      </c>
      <c r="O400" s="57">
        <f>K400*SetUp!$B$65</f>
        <v>0</v>
      </c>
      <c r="P400" s="57">
        <f>MIN(SetUp!$B$54*L400^SetUp!$B$51,L400)</f>
        <v>0.64080577431686714</v>
      </c>
      <c r="Q400" s="57">
        <f t="shared" si="136"/>
        <v>37.287111983783497</v>
      </c>
      <c r="R400" s="57">
        <f>IF((H400+N400-O400)&gt;SetUp!$B$56,T399+H400+N400-O400-SetUp!$B$56,T399)</f>
        <v>0</v>
      </c>
      <c r="S400" s="57">
        <f>R400*SetUp!$B$65</f>
        <v>0</v>
      </c>
      <c r="T400" s="57">
        <f>IF((R400-S400)&lt;SetUp!$B$53,R400-S400,SetUp!$B$53)</f>
        <v>0</v>
      </c>
      <c r="U400" s="57">
        <f t="shared" si="137"/>
        <v>10.555987089885539</v>
      </c>
      <c r="V400" s="57">
        <f>(L400-P400)/1000*SetUp!$B$13*1000000/SetUp!$B$48</f>
        <v>34.840033433775218</v>
      </c>
      <c r="W400" s="57">
        <f t="shared" si="148"/>
        <v>4.4408920985006262E-15</v>
      </c>
      <c r="X400" s="57">
        <f>MAX((SetUp!$B$56*(1-($H400/SetUp!$B$56)^2)*TANH(($B400-$D400)/SetUp!$B$56))/(1+$H400/SetUp!$B$56*TANH(($B400-$D400)/SetUp!$B$56)),0)</f>
        <v>0</v>
      </c>
      <c r="AK400" s="65">
        <v>2</v>
      </c>
      <c r="AL400" s="66">
        <f t="shared" si="149"/>
        <v>0</v>
      </c>
      <c r="AM400" s="66">
        <f t="shared" si="150"/>
        <v>2.5550436297057097E-2</v>
      </c>
      <c r="AN400" s="67" t="str">
        <f t="shared" si="151"/>
        <v/>
      </c>
      <c r="AP400" s="64">
        <v>27153</v>
      </c>
      <c r="AQ400" s="55">
        <v>5</v>
      </c>
      <c r="AR400" s="55">
        <v>125</v>
      </c>
      <c r="AS400" s="66">
        <f t="shared" si="138"/>
        <v>21.178999999999998</v>
      </c>
      <c r="AT400" s="66">
        <f t="shared" si="139"/>
        <v>22.874080880463609</v>
      </c>
      <c r="AU400" s="55" t="str">
        <f>IF(OR($AP400&lt;SetUp!$B$97,$AP400&gt;SetUp!$B$98),"Não","Sim")</f>
        <v>Sim</v>
      </c>
      <c r="AV400" s="68">
        <f t="shared" si="140"/>
        <v>4.6020647539990129</v>
      </c>
      <c r="AW400" s="68">
        <f t="shared" si="141"/>
        <v>4.7826855301664573</v>
      </c>
      <c r="AX400" s="68">
        <f t="shared" si="142"/>
        <v>1.3259054503543419</v>
      </c>
      <c r="AY400" s="68">
        <f t="shared" si="143"/>
        <v>1.3593436523969604</v>
      </c>
      <c r="AZ400" s="68">
        <f t="shared" si="144"/>
        <v>1.6950808804636104</v>
      </c>
      <c r="BA400" s="68">
        <f t="shared" si="145"/>
        <v>0.18062077616744432</v>
      </c>
      <c r="BB400" s="68">
        <f t="shared" si="146"/>
        <v>3.3438202042618492E-2</v>
      </c>
    </row>
    <row r="401" spans="1:54" x14ac:dyDescent="0.3">
      <c r="A401" s="64">
        <v>27063</v>
      </c>
      <c r="B401" s="57">
        <v>2.77</v>
      </c>
      <c r="C401" s="57">
        <v>10.929</v>
      </c>
      <c r="D401" s="57">
        <v>4.8680000000000003</v>
      </c>
      <c r="E401" s="57">
        <f t="shared" si="131"/>
        <v>2.77</v>
      </c>
      <c r="F401" s="57">
        <f t="shared" si="132"/>
        <v>2.0980000000000003</v>
      </c>
      <c r="G401" s="57">
        <f t="shared" si="133"/>
        <v>0</v>
      </c>
      <c r="H401" s="57">
        <f>IF(Q400&gt;SetUp!$B$56,SetUp!$B$56,Q400)</f>
        <v>37.287111983783497</v>
      </c>
      <c r="I401" s="57">
        <f t="shared" si="147"/>
        <v>10.555987089885539</v>
      </c>
      <c r="J401" s="57">
        <f>MIN(F401,H401,(1-EXP(-SetUp!$B$52*H401/SetUp!$B$56))*F401)</f>
        <v>2.0918118972240207</v>
      </c>
      <c r="K401" s="57">
        <f t="shared" si="134"/>
        <v>35.195300086559477</v>
      </c>
      <c r="L401" s="57">
        <f>IF(I401&lt;=0,0,MIN(SetUp!$B$50*I401^SetUp!$B$55,I401))</f>
        <v>1.0395872275002409</v>
      </c>
      <c r="M401" s="57">
        <f t="shared" si="135"/>
        <v>9.516399862385299</v>
      </c>
      <c r="N401" s="57">
        <f>IF(SetUp!$B$62=0,X401,(B401-E401)*(1-(H401/SetUp!$B$66/SetUp!$B$56)))</f>
        <v>0</v>
      </c>
      <c r="O401" s="57">
        <f>K401*SetUp!$B$65</f>
        <v>0</v>
      </c>
      <c r="P401" s="57">
        <f>MIN(SetUp!$B$54*L401^SetUp!$B$51,L401)</f>
        <v>0.53320832938476692</v>
      </c>
      <c r="Q401" s="57">
        <f t="shared" si="136"/>
        <v>35.195300086559477</v>
      </c>
      <c r="R401" s="57">
        <f>IF((H401+N401-O401)&gt;SetUp!$B$56,T400+H401+N401-O401-SetUp!$B$56,T400)</f>
        <v>0</v>
      </c>
      <c r="S401" s="57">
        <f>R401*SetUp!$B$65</f>
        <v>0</v>
      </c>
      <c r="T401" s="57">
        <f>IF((R401-S401)&lt;SetUp!$B$53,R401-S401,SetUp!$B$53)</f>
        <v>0</v>
      </c>
      <c r="U401" s="57">
        <f t="shared" si="137"/>
        <v>9.516399862385299</v>
      </c>
      <c r="V401" s="57">
        <f>(L401-P401)/1000*SetUp!$B$13*1000000/SetUp!$B$48</f>
        <v>28.801658450735371</v>
      </c>
      <c r="W401" s="57">
        <f t="shared" si="148"/>
        <v>2.6645352591003757E-15</v>
      </c>
      <c r="X401" s="57">
        <f>MAX((SetUp!$B$56*(1-($H401/SetUp!$B$56)^2)*TANH(($B401-$D401)/SetUp!$B$56))/(1+$H401/SetUp!$B$56*TANH(($B401-$D401)/SetUp!$B$56)),0)</f>
        <v>0</v>
      </c>
      <c r="AK401" s="65">
        <v>3</v>
      </c>
      <c r="AL401" s="66">
        <f t="shared" si="149"/>
        <v>0</v>
      </c>
      <c r="AM401" s="66">
        <f t="shared" si="150"/>
        <v>2.5277896366499221E-2</v>
      </c>
      <c r="AN401" s="67" t="str">
        <f t="shared" si="151"/>
        <v/>
      </c>
      <c r="AP401" s="64">
        <v>27154</v>
      </c>
      <c r="AQ401" s="55">
        <v>5</v>
      </c>
      <c r="AR401" s="55">
        <v>126</v>
      </c>
      <c r="AS401" s="66">
        <f t="shared" si="138"/>
        <v>22.530999999999999</v>
      </c>
      <c r="AT401" s="66">
        <f t="shared" si="139"/>
        <v>19.492940626370732</v>
      </c>
      <c r="AU401" s="55" t="str">
        <f>IF(OR($AP401&lt;SetUp!$B$97,$AP401&gt;SetUp!$B$98),"Não","Sim")</f>
        <v>Sim</v>
      </c>
      <c r="AV401" s="68">
        <f t="shared" si="140"/>
        <v>4.7466830524061745</v>
      </c>
      <c r="AW401" s="68">
        <f t="shared" si="141"/>
        <v>4.4150810441452526</v>
      </c>
      <c r="AX401" s="68">
        <f t="shared" si="142"/>
        <v>1.3527804675713253</v>
      </c>
      <c r="AY401" s="68">
        <f t="shared" si="143"/>
        <v>1.2898773599730546</v>
      </c>
      <c r="AZ401" s="68">
        <f t="shared" si="144"/>
        <v>-3.0380593736292667</v>
      </c>
      <c r="BA401" s="68">
        <f t="shared" si="145"/>
        <v>-0.3316020082609219</v>
      </c>
      <c r="BB401" s="68">
        <f t="shared" si="146"/>
        <v>-6.2903107598270669E-2</v>
      </c>
    </row>
    <row r="402" spans="1:54" x14ac:dyDescent="0.3">
      <c r="A402" s="64">
        <v>27064</v>
      </c>
      <c r="B402" s="57">
        <v>11.478999999999999</v>
      </c>
      <c r="C402" s="57">
        <v>5.9859999999999998</v>
      </c>
      <c r="D402" s="57">
        <v>4.8680000000000003</v>
      </c>
      <c r="E402" s="57">
        <f t="shared" si="131"/>
        <v>4.8680000000000003</v>
      </c>
      <c r="F402" s="57">
        <f t="shared" si="132"/>
        <v>0</v>
      </c>
      <c r="G402" s="57">
        <f t="shared" si="133"/>
        <v>2.2618102303747261</v>
      </c>
      <c r="H402" s="57">
        <f>IF(Q401&gt;SetUp!$B$56,SetUp!$B$56,Q401)</f>
        <v>35.195300086559477</v>
      </c>
      <c r="I402" s="57">
        <f t="shared" si="147"/>
        <v>11.778210092760025</v>
      </c>
      <c r="J402" s="57">
        <f>MIN(F402,H402,(1-EXP(-SetUp!$B$52*H402/SetUp!$B$56))*F402)</f>
        <v>0</v>
      </c>
      <c r="K402" s="57">
        <f t="shared" si="134"/>
        <v>35.195300086559477</v>
      </c>
      <c r="L402" s="57">
        <f>IF(I402&lt;=0,0,MIN(SetUp!$B$50*I402^SetUp!$B$55,I402))</f>
        <v>1.2478479761015293</v>
      </c>
      <c r="M402" s="57">
        <f t="shared" si="135"/>
        <v>10.530362116658496</v>
      </c>
      <c r="N402" s="57">
        <f>IF(SetUp!$B$62=0,X402,(B402-E402)*(1-(H402/SetUp!$B$66/SetUp!$B$56)))</f>
        <v>4.3491897696252728</v>
      </c>
      <c r="O402" s="57">
        <f>K402*SetUp!$B$65</f>
        <v>0</v>
      </c>
      <c r="P402" s="57">
        <f>MIN(SetUp!$B$54*L402^SetUp!$B$51,L402)</f>
        <v>0.63804103528518763</v>
      </c>
      <c r="Q402" s="57">
        <f t="shared" si="136"/>
        <v>39.544489856184754</v>
      </c>
      <c r="R402" s="57">
        <f>IF((H402+N402-O402)&gt;SetUp!$B$56,T401+H402+N402-O402-SetUp!$B$56,T401)</f>
        <v>0</v>
      </c>
      <c r="S402" s="57">
        <f>R402*SetUp!$B$65</f>
        <v>0</v>
      </c>
      <c r="T402" s="57">
        <f>IF((R402-S402)&lt;SetUp!$B$53,R402-S402,SetUp!$B$53)</f>
        <v>0</v>
      </c>
      <c r="U402" s="57">
        <f t="shared" si="137"/>
        <v>10.530362116658496</v>
      </c>
      <c r="V402" s="57">
        <f>(L402-P402)/1000*SetUp!$B$13*1000000/SetUp!$B$48</f>
        <v>34.684405877977412</v>
      </c>
      <c r="W402" s="57">
        <f t="shared" si="148"/>
        <v>2.4424906541753444E-15</v>
      </c>
      <c r="X402" s="57">
        <f>MAX((SetUp!$B$56*(1-($H402/SetUp!$B$56)^2)*TANH(($B402-$D402)/SetUp!$B$56))/(1+$H402/SetUp!$B$56*TANH(($B402-$D402)/SetUp!$B$56)),0)</f>
        <v>4.3491897696252728</v>
      </c>
      <c r="AK402" s="65">
        <v>4</v>
      </c>
      <c r="AL402" s="66">
        <f t="shared" si="149"/>
        <v>0</v>
      </c>
      <c r="AM402" s="66">
        <f t="shared" si="150"/>
        <v>2.5009387954116676E-2</v>
      </c>
      <c r="AN402" s="67" t="str">
        <f t="shared" si="151"/>
        <v/>
      </c>
      <c r="AP402" s="64">
        <v>27155</v>
      </c>
      <c r="AQ402" s="55">
        <v>5</v>
      </c>
      <c r="AR402" s="55">
        <v>127</v>
      </c>
      <c r="AS402" s="66">
        <f t="shared" si="138"/>
        <v>14.188000000000001</v>
      </c>
      <c r="AT402" s="66">
        <f t="shared" si="139"/>
        <v>17.144955863628205</v>
      </c>
      <c r="AU402" s="55" t="str">
        <f>IF(OR($AP402&lt;SetUp!$B$97,$AP402&gt;SetUp!$B$98),"Não","Sim")</f>
        <v>Sim</v>
      </c>
      <c r="AV402" s="68">
        <f t="shared" si="140"/>
        <v>3.7666961650762332</v>
      </c>
      <c r="AW402" s="68">
        <f t="shared" si="141"/>
        <v>4.1406467929090747</v>
      </c>
      <c r="AX402" s="68">
        <f t="shared" si="142"/>
        <v>1.1519211797999052</v>
      </c>
      <c r="AY402" s="68">
        <f t="shared" si="143"/>
        <v>1.2341363714452824</v>
      </c>
      <c r="AZ402" s="68">
        <f t="shared" si="144"/>
        <v>2.9569558636282043</v>
      </c>
      <c r="BA402" s="68">
        <f t="shared" si="145"/>
        <v>0.3739506278328415</v>
      </c>
      <c r="BB402" s="68">
        <f t="shared" si="146"/>
        <v>8.2215191645377272E-2</v>
      </c>
    </row>
    <row r="403" spans="1:54" x14ac:dyDescent="0.3">
      <c r="A403" s="64">
        <v>27065</v>
      </c>
      <c r="B403" s="57">
        <v>22.34</v>
      </c>
      <c r="C403" s="57">
        <v>9.3119999999999994</v>
      </c>
      <c r="D403" s="57">
        <v>4.8680000000000003</v>
      </c>
      <c r="E403" s="57">
        <f t="shared" si="131"/>
        <v>4.8680000000000003</v>
      </c>
      <c r="F403" s="57">
        <f t="shared" si="132"/>
        <v>0</v>
      </c>
      <c r="G403" s="57">
        <f t="shared" si="133"/>
        <v>8.4209391249795846</v>
      </c>
      <c r="H403" s="57">
        <f>IF(Q402&gt;SetUp!$B$56,SetUp!$B$56,Q402)</f>
        <v>39.544489856184754</v>
      </c>
      <c r="I403" s="57">
        <f t="shared" si="147"/>
        <v>18.951301241638081</v>
      </c>
      <c r="J403" s="57">
        <f>MIN(F403,H403,(1-EXP(-SetUp!$B$52*H403/SetUp!$B$56))*F403)</f>
        <v>0</v>
      </c>
      <c r="K403" s="57">
        <f t="shared" si="134"/>
        <v>39.544489856184754</v>
      </c>
      <c r="L403" s="57">
        <f>IF(I403&lt;=0,0,MIN(SetUp!$B$50*I403^SetUp!$B$55,I403))</f>
        <v>2.7569437764440319</v>
      </c>
      <c r="M403" s="57">
        <f t="shared" si="135"/>
        <v>16.194357465194049</v>
      </c>
      <c r="N403" s="57">
        <f>IF(SetUp!$B$62=0,X403,(B403-E403)*(1-(H403/SetUp!$B$66/SetUp!$B$56)))</f>
        <v>9.0510608750204167</v>
      </c>
      <c r="O403" s="57">
        <f>K403*SetUp!$B$65</f>
        <v>0</v>
      </c>
      <c r="P403" s="57">
        <f>MIN(SetUp!$B$54*L403^SetUp!$B$51,L403)</f>
        <v>1.3907792807155184</v>
      </c>
      <c r="Q403" s="57">
        <f t="shared" si="136"/>
        <v>48.595550731205172</v>
      </c>
      <c r="R403" s="57">
        <f>IF((H403+N403-O403)&gt;SetUp!$B$56,T402+H403+N403-O403-SetUp!$B$56,T402)</f>
        <v>0</v>
      </c>
      <c r="S403" s="57">
        <f>R403*SetUp!$B$65</f>
        <v>0</v>
      </c>
      <c r="T403" s="57">
        <f>IF((R403-S403)&lt;SetUp!$B$53,R403-S403,SetUp!$B$53)</f>
        <v>0</v>
      </c>
      <c r="U403" s="57">
        <f t="shared" si="137"/>
        <v>16.194357465194049</v>
      </c>
      <c r="V403" s="57">
        <f>(L403-P403)/1000*SetUp!$B$13*1000000/SetUp!$B$48</f>
        <v>77.704271129641242</v>
      </c>
      <c r="W403" s="57">
        <f t="shared" si="148"/>
        <v>6.6613381477509392E-15</v>
      </c>
      <c r="X403" s="57">
        <f>MAX((SetUp!$B$56*(1-($H403/SetUp!$B$56)^2)*TANH(($B403-$D403)/SetUp!$B$56))/(1+$H403/SetUp!$B$56*TANH(($B403-$D403)/SetUp!$B$56)),0)</f>
        <v>9.0510608750204167</v>
      </c>
      <c r="AK403" s="65">
        <v>5</v>
      </c>
      <c r="AL403" s="66">
        <f t="shared" si="149"/>
        <v>0</v>
      </c>
      <c r="AM403" s="66">
        <f t="shared" si="150"/>
        <v>2.4744834881993222E-2</v>
      </c>
      <c r="AN403" s="67" t="str">
        <f t="shared" si="151"/>
        <v/>
      </c>
      <c r="AP403" s="64">
        <v>27156</v>
      </c>
      <c r="AQ403" s="55">
        <v>5</v>
      </c>
      <c r="AR403" s="55">
        <v>128</v>
      </c>
      <c r="AS403" s="66">
        <f t="shared" si="138"/>
        <v>6.8819999999999997</v>
      </c>
      <c r="AT403" s="66">
        <f t="shared" si="139"/>
        <v>14.873705583720474</v>
      </c>
      <c r="AU403" s="55" t="str">
        <f>IF(OR($AP403&lt;SetUp!$B$97,$AP403&gt;SetUp!$B$98),"Não","Sim")</f>
        <v>Sim</v>
      </c>
      <c r="AV403" s="68">
        <f t="shared" si="140"/>
        <v>2.6233566284437959</v>
      </c>
      <c r="AW403" s="68">
        <f t="shared" si="141"/>
        <v>3.856644342394107</v>
      </c>
      <c r="AX403" s="68">
        <f t="shared" si="142"/>
        <v>0.83771466828491126</v>
      </c>
      <c r="AY403" s="68">
        <f t="shared" si="143"/>
        <v>1.1724191806319637</v>
      </c>
      <c r="AZ403" s="68">
        <f t="shared" si="144"/>
        <v>7.9917055837204742</v>
      </c>
      <c r="BA403" s="68">
        <f t="shared" si="145"/>
        <v>1.2332877139503111</v>
      </c>
      <c r="BB403" s="68">
        <f t="shared" si="146"/>
        <v>0.33470451234705245</v>
      </c>
    </row>
    <row r="404" spans="1:54" x14ac:dyDescent="0.3">
      <c r="A404" s="64">
        <v>27066</v>
      </c>
      <c r="B404" s="57">
        <v>16.832000000000001</v>
      </c>
      <c r="C404" s="57">
        <v>88.097999999999999</v>
      </c>
      <c r="D404" s="57">
        <v>4.8680000000000003</v>
      </c>
      <c r="E404" s="57">
        <f t="shared" si="131"/>
        <v>4.8680000000000003</v>
      </c>
      <c r="F404" s="57">
        <f t="shared" si="132"/>
        <v>0</v>
      </c>
      <c r="G404" s="57">
        <f t="shared" si="133"/>
        <v>7.5722045307758625</v>
      </c>
      <c r="H404" s="57">
        <f>IF(Q403&gt;SetUp!$B$56,SetUp!$B$56,Q403)</f>
        <v>48.595550731205172</v>
      </c>
      <c r="I404" s="57">
        <f t="shared" si="147"/>
        <v>23.766561995969912</v>
      </c>
      <c r="J404" s="57">
        <f>MIN(F404,H404,(1-EXP(-SetUp!$B$52*H404/SetUp!$B$56))*F404)</f>
        <v>0</v>
      </c>
      <c r="K404" s="57">
        <f t="shared" si="134"/>
        <v>48.595550731205172</v>
      </c>
      <c r="L404" s="57">
        <f>IF(I404&lt;=0,0,MIN(SetUp!$B$50*I404^SetUp!$B$55,I404))</f>
        <v>4.0207473880012401</v>
      </c>
      <c r="M404" s="57">
        <f t="shared" si="135"/>
        <v>19.745814607968672</v>
      </c>
      <c r="N404" s="57">
        <f>IF(SetUp!$B$62=0,X404,(B404-E404)*(1-(H404/SetUp!$B$66/SetUp!$B$56)))</f>
        <v>4.3917954692241379</v>
      </c>
      <c r="O404" s="57">
        <f>K404*SetUp!$B$65</f>
        <v>0</v>
      </c>
      <c r="P404" s="57">
        <f>MIN(SetUp!$B$54*L404^SetUp!$B$51,L404)</f>
        <v>2.0153440469771491</v>
      </c>
      <c r="Q404" s="57">
        <f t="shared" si="136"/>
        <v>52.987346200429307</v>
      </c>
      <c r="R404" s="57">
        <f>IF((H404+N404-O404)&gt;SetUp!$B$56,T403+H404+N404-O404-SetUp!$B$56,T403)</f>
        <v>0</v>
      </c>
      <c r="S404" s="57">
        <f>R404*SetUp!$B$65</f>
        <v>0</v>
      </c>
      <c r="T404" s="57">
        <f>IF((R404-S404)&lt;SetUp!$B$53,R404-S404,SetUp!$B$53)</f>
        <v>0</v>
      </c>
      <c r="U404" s="57">
        <f t="shared" si="137"/>
        <v>19.745814607968672</v>
      </c>
      <c r="V404" s="57">
        <f>(L404-P404)/1000*SetUp!$B$13*1000000/SetUp!$B$48</f>
        <v>114.06269554101401</v>
      </c>
      <c r="W404" s="57">
        <f t="shared" si="148"/>
        <v>0</v>
      </c>
      <c r="X404" s="57">
        <f>MAX((SetUp!$B$56*(1-($H404/SetUp!$B$56)^2)*TANH(($B404-$D404)/SetUp!$B$56))/(1+$H404/SetUp!$B$56*TANH(($B404-$D404)/SetUp!$B$56)),0)</f>
        <v>4.3917954692241379</v>
      </c>
      <c r="AK404" s="65">
        <v>6</v>
      </c>
      <c r="AL404" s="66">
        <f t="shared" si="149"/>
        <v>0</v>
      </c>
      <c r="AM404" s="66">
        <f t="shared" si="150"/>
        <v>2.4484162722303145E-2</v>
      </c>
      <c r="AN404" s="67" t="str">
        <f t="shared" si="151"/>
        <v/>
      </c>
      <c r="AP404" s="64">
        <v>27157</v>
      </c>
      <c r="AQ404" s="55">
        <v>5</v>
      </c>
      <c r="AR404" s="55">
        <v>129</v>
      </c>
      <c r="AS404" s="66">
        <f t="shared" si="138"/>
        <v>42.576000000000001</v>
      </c>
      <c r="AT404" s="66">
        <f t="shared" si="139"/>
        <v>17.805626318078584</v>
      </c>
      <c r="AU404" s="55" t="str">
        <f>IF(OR($AP404&lt;SetUp!$B$97,$AP404&gt;SetUp!$B$98),"Não","Sim")</f>
        <v>Sim</v>
      </c>
      <c r="AV404" s="68">
        <f t="shared" si="140"/>
        <v>6.5250287355689096</v>
      </c>
      <c r="AW404" s="68">
        <f t="shared" si="141"/>
        <v>4.2196713519039113</v>
      </c>
      <c r="AX404" s="68">
        <f t="shared" si="142"/>
        <v>1.6291648572073136</v>
      </c>
      <c r="AY404" s="68">
        <f t="shared" si="143"/>
        <v>1.2505572547135264</v>
      </c>
      <c r="AZ404" s="68">
        <f t="shared" si="144"/>
        <v>-24.770373681921416</v>
      </c>
      <c r="BA404" s="68">
        <f t="shared" si="145"/>
        <v>-2.3053573836649983</v>
      </c>
      <c r="BB404" s="68">
        <f t="shared" si="146"/>
        <v>-0.37860760249378722</v>
      </c>
    </row>
    <row r="405" spans="1:54" x14ac:dyDescent="0.3">
      <c r="A405" s="64">
        <v>27067</v>
      </c>
      <c r="B405" s="57">
        <v>12.304</v>
      </c>
      <c r="C405" s="57">
        <v>142.874</v>
      </c>
      <c r="D405" s="57">
        <v>4.8680000000000003</v>
      </c>
      <c r="E405" s="57">
        <f t="shared" si="131"/>
        <v>4.8680000000000003</v>
      </c>
      <c r="F405" s="57">
        <f t="shared" si="132"/>
        <v>0</v>
      </c>
      <c r="G405" s="57">
        <f t="shared" si="133"/>
        <v>5.311067931020764</v>
      </c>
      <c r="H405" s="57">
        <f>IF(Q404&gt;SetUp!$B$56,SetUp!$B$56,Q404)</f>
        <v>52.987346200429307</v>
      </c>
      <c r="I405" s="57">
        <f t="shared" si="147"/>
        <v>25.056882538989434</v>
      </c>
      <c r="J405" s="57">
        <f>MIN(F405,H405,(1-EXP(-SetUp!$B$52*H405/SetUp!$B$56))*F405)</f>
        <v>0</v>
      </c>
      <c r="K405" s="57">
        <f t="shared" si="134"/>
        <v>52.987346200429307</v>
      </c>
      <c r="L405" s="57">
        <f>IF(I405&lt;=0,0,MIN(SetUp!$B$50*I405^SetUp!$B$55,I405))</f>
        <v>4.3911126592359349</v>
      </c>
      <c r="M405" s="57">
        <f t="shared" si="135"/>
        <v>20.665769879753498</v>
      </c>
      <c r="N405" s="57">
        <f>IF(SetUp!$B$62=0,X405,(B405-E405)*(1-(H405/SetUp!$B$66/SetUp!$B$56)))</f>
        <v>2.1249320689792364</v>
      </c>
      <c r="O405" s="57">
        <f>K405*SetUp!$B$65</f>
        <v>0</v>
      </c>
      <c r="P405" s="57">
        <f>MIN(SetUp!$B$54*L405^SetUp!$B$51,L405)</f>
        <v>2.1976877093319755</v>
      </c>
      <c r="Q405" s="57">
        <f t="shared" si="136"/>
        <v>55.112278269408542</v>
      </c>
      <c r="R405" s="57">
        <f>IF((H405+N405-O405)&gt;SetUp!$B$56,T404+H405+N405-O405-SetUp!$B$56,T404)</f>
        <v>0</v>
      </c>
      <c r="S405" s="57">
        <f>R405*SetUp!$B$65</f>
        <v>0</v>
      </c>
      <c r="T405" s="57">
        <f>IF((R405-S405)&lt;SetUp!$B$53,R405-S405,SetUp!$B$53)</f>
        <v>0</v>
      </c>
      <c r="U405" s="57">
        <f t="shared" si="137"/>
        <v>20.665769879753498</v>
      </c>
      <c r="V405" s="57">
        <f>(L405-P405)/1000*SetUp!$B$13*1000000/SetUp!$B$48</f>
        <v>124.75692901019936</v>
      </c>
      <c r="W405" s="57">
        <f t="shared" si="148"/>
        <v>-1.2434497875801753E-14</v>
      </c>
      <c r="X405" s="57">
        <f>MAX((SetUp!$B$56*(1-($H405/SetUp!$B$56)^2)*TANH(($B405-$D405)/SetUp!$B$56))/(1+$H405/SetUp!$B$56*TANH(($B405-$D405)/SetUp!$B$56)),0)</f>
        <v>2.1249320689792364</v>
      </c>
      <c r="AK405" s="65">
        <v>7</v>
      </c>
      <c r="AL405" s="66">
        <f t="shared" si="149"/>
        <v>0</v>
      </c>
      <c r="AM405" s="66">
        <f t="shared" si="150"/>
        <v>2.4227298750014014E-2</v>
      </c>
      <c r="AN405" s="67" t="str">
        <f t="shared" si="151"/>
        <v/>
      </c>
      <c r="AP405" s="64">
        <v>27158</v>
      </c>
      <c r="AQ405" s="55">
        <v>5</v>
      </c>
      <c r="AR405" s="55">
        <v>130</v>
      </c>
      <c r="AS405" s="66">
        <f t="shared" si="138"/>
        <v>41.85</v>
      </c>
      <c r="AT405" s="66">
        <f t="shared" si="139"/>
        <v>17.533549611704945</v>
      </c>
      <c r="AU405" s="55" t="str">
        <f>IF(OR($AP405&lt;SetUp!$B$97,$AP405&gt;SetUp!$B$98),"Não","Sim")</f>
        <v>Sim</v>
      </c>
      <c r="AV405" s="68">
        <f t="shared" si="140"/>
        <v>6.4691575958543472</v>
      </c>
      <c r="AW405" s="68">
        <f t="shared" si="141"/>
        <v>4.1873081581972142</v>
      </c>
      <c r="AX405" s="68">
        <f t="shared" si="142"/>
        <v>1.6216954623292787</v>
      </c>
      <c r="AY405" s="68">
        <f t="shared" si="143"/>
        <v>1.2438698465400102</v>
      </c>
      <c r="AZ405" s="68">
        <f t="shared" si="144"/>
        <v>-24.316450388295056</v>
      </c>
      <c r="BA405" s="68">
        <f t="shared" si="145"/>
        <v>-2.281849437657133</v>
      </c>
      <c r="BB405" s="68">
        <f t="shared" si="146"/>
        <v>-0.37782561578926854</v>
      </c>
    </row>
    <row r="406" spans="1:54" x14ac:dyDescent="0.3">
      <c r="A406" s="64">
        <v>27068</v>
      </c>
      <c r="B406" s="57">
        <v>5.9379999999999997</v>
      </c>
      <c r="C406" s="57">
        <v>78.951999999999998</v>
      </c>
      <c r="D406" s="57">
        <v>4.8680000000000003</v>
      </c>
      <c r="E406" s="57">
        <f t="shared" si="131"/>
        <v>4.8680000000000003</v>
      </c>
      <c r="F406" s="57">
        <f t="shared" si="132"/>
        <v>0</v>
      </c>
      <c r="G406" s="57">
        <f t="shared" si="133"/>
        <v>0.79740181260855203</v>
      </c>
      <c r="H406" s="57">
        <f>IF(Q405&gt;SetUp!$B$56,SetUp!$B$56,Q405)</f>
        <v>55.112278269408542</v>
      </c>
      <c r="I406" s="57">
        <f t="shared" si="147"/>
        <v>21.463171692362049</v>
      </c>
      <c r="J406" s="57">
        <f>MIN(F406,H406,(1-EXP(-SetUp!$B$52*H406/SetUp!$B$56))*F406)</f>
        <v>0</v>
      </c>
      <c r="K406" s="57">
        <f t="shared" si="134"/>
        <v>55.112278269408542</v>
      </c>
      <c r="L406" s="57">
        <f>IF(I406&lt;=0,0,MIN(SetUp!$B$50*I406^SetUp!$B$55,I406))</f>
        <v>3.392496048879488</v>
      </c>
      <c r="M406" s="57">
        <f t="shared" si="135"/>
        <v>18.070675643482563</v>
      </c>
      <c r="N406" s="57">
        <f>IF(SetUp!$B$62=0,X406,(B406-E406)*(1-(H406/SetUp!$B$66/SetUp!$B$56)))</f>
        <v>0.27259818739144737</v>
      </c>
      <c r="O406" s="57">
        <f>K406*SetUp!$B$65</f>
        <v>0</v>
      </c>
      <c r="P406" s="57">
        <f>MIN(SetUp!$B$54*L406^SetUp!$B$51,L406)</f>
        <v>1.7053637408433295</v>
      </c>
      <c r="Q406" s="57">
        <f t="shared" si="136"/>
        <v>55.384876456799986</v>
      </c>
      <c r="R406" s="57">
        <f>IF((H406+N406-O406)&gt;SetUp!$B$56,T405+H406+N406-O406-SetUp!$B$56,T405)</f>
        <v>0</v>
      </c>
      <c r="S406" s="57">
        <f>R406*SetUp!$B$65</f>
        <v>0</v>
      </c>
      <c r="T406" s="57">
        <f>IF((R406-S406)&lt;SetUp!$B$53,R406-S406,SetUp!$B$53)</f>
        <v>0</v>
      </c>
      <c r="U406" s="57">
        <f t="shared" si="137"/>
        <v>18.070675643482563</v>
      </c>
      <c r="V406" s="57">
        <f>(L406-P406)/1000*SetUp!$B$13*1000000/SetUp!$B$48</f>
        <v>95.960176614976945</v>
      </c>
      <c r="W406" s="57">
        <f t="shared" si="148"/>
        <v>-3.9968028886505635E-15</v>
      </c>
      <c r="X406" s="57">
        <f>MAX((SetUp!$B$56*(1-($H406/SetUp!$B$56)^2)*TANH(($B406-$D406)/SetUp!$B$56))/(1+$H406/SetUp!$B$56*TANH(($B406-$D406)/SetUp!$B$56)),0)</f>
        <v>0.27259818739144737</v>
      </c>
      <c r="AK406" s="65">
        <v>8</v>
      </c>
      <c r="AL406" s="66">
        <f t="shared" si="149"/>
        <v>0</v>
      </c>
      <c r="AM406" s="66">
        <f t="shared" si="150"/>
        <v>2.3974171897058191E-2</v>
      </c>
      <c r="AN406" s="67" t="str">
        <f t="shared" si="151"/>
        <v/>
      </c>
      <c r="AP406" s="64">
        <v>27159</v>
      </c>
      <c r="AQ406" s="55">
        <v>5</v>
      </c>
      <c r="AR406" s="55">
        <v>131</v>
      </c>
      <c r="AS406" s="66">
        <f t="shared" si="138"/>
        <v>30.155999999999999</v>
      </c>
      <c r="AT406" s="66">
        <f t="shared" si="139"/>
        <v>28.286073664960089</v>
      </c>
      <c r="AU406" s="55" t="str">
        <f>IF(OR($AP406&lt;SetUp!$B$97,$AP406&gt;SetUp!$B$98),"Não","Sim")</f>
        <v>Sim</v>
      </c>
      <c r="AV406" s="68">
        <f t="shared" si="140"/>
        <v>5.4914478965023426</v>
      </c>
      <c r="AW406" s="68">
        <f t="shared" si="141"/>
        <v>5.3184653486659181</v>
      </c>
      <c r="AX406" s="68">
        <f t="shared" si="142"/>
        <v>1.4793737346402007</v>
      </c>
      <c r="AY406" s="68">
        <f t="shared" si="143"/>
        <v>1.4515726680655727</v>
      </c>
      <c r="AZ406" s="68">
        <f t="shared" si="144"/>
        <v>-1.86992633503991</v>
      </c>
      <c r="BA406" s="68">
        <f t="shared" si="145"/>
        <v>-0.17298254783642442</v>
      </c>
      <c r="BB406" s="68">
        <f t="shared" si="146"/>
        <v>-2.7801066574627997E-2</v>
      </c>
    </row>
    <row r="407" spans="1:54" x14ac:dyDescent="0.3">
      <c r="A407" s="64">
        <v>27069</v>
      </c>
      <c r="B407" s="57">
        <v>2.496</v>
      </c>
      <c r="C407" s="57">
        <v>59.816000000000003</v>
      </c>
      <c r="D407" s="57">
        <v>4.8680000000000003</v>
      </c>
      <c r="E407" s="57">
        <f t="shared" si="131"/>
        <v>2.496</v>
      </c>
      <c r="F407" s="57">
        <f t="shared" si="132"/>
        <v>2.3720000000000003</v>
      </c>
      <c r="G407" s="57">
        <f t="shared" si="133"/>
        <v>0</v>
      </c>
      <c r="H407" s="57">
        <f>IF(Q406&gt;SetUp!$B$56,SetUp!$B$56,Q406)</f>
        <v>55.384876456799986</v>
      </c>
      <c r="I407" s="57">
        <f t="shared" si="147"/>
        <v>18.070675643482563</v>
      </c>
      <c r="J407" s="57">
        <f>MIN(F407,H407,(1-EXP(-SetUp!$B$52*H407/SetUp!$B$56))*F407)</f>
        <v>2.3715862106231804</v>
      </c>
      <c r="K407" s="57">
        <f t="shared" si="134"/>
        <v>53.013290246176808</v>
      </c>
      <c r="L407" s="57">
        <f>IF(I407&lt;=0,0,MIN(SetUp!$B$50*I407^SetUp!$B$55,I407))</f>
        <v>2.5467530534144007</v>
      </c>
      <c r="M407" s="57">
        <f t="shared" si="135"/>
        <v>15.523922590068162</v>
      </c>
      <c r="N407" s="57">
        <f>IF(SetUp!$B$62=0,X407,(B407-E407)*(1-(H407/SetUp!$B$66/SetUp!$B$56)))</f>
        <v>0</v>
      </c>
      <c r="O407" s="57">
        <f>K407*SetUp!$B$65</f>
        <v>0</v>
      </c>
      <c r="P407" s="57">
        <f>MIN(SetUp!$B$54*L407^SetUp!$B$51,L407)</f>
        <v>1.2864800238361018</v>
      </c>
      <c r="Q407" s="57">
        <f t="shared" si="136"/>
        <v>53.013290246176808</v>
      </c>
      <c r="R407" s="57">
        <f>IF((H407+N407-O407)&gt;SetUp!$B$56,T406+H407+N407-O407-SetUp!$B$56,T406)</f>
        <v>0</v>
      </c>
      <c r="S407" s="57">
        <f>R407*SetUp!$B$65</f>
        <v>0</v>
      </c>
      <c r="T407" s="57">
        <f>IF((R407-S407)&lt;SetUp!$B$53,R407-S407,SetUp!$B$53)</f>
        <v>0</v>
      </c>
      <c r="U407" s="57">
        <f t="shared" si="137"/>
        <v>15.523922590068162</v>
      </c>
      <c r="V407" s="57">
        <f>(L407-P407)/1000*SetUp!$B$13*1000000/SetUp!$B$48</f>
        <v>71.681409884324097</v>
      </c>
      <c r="W407" s="57">
        <f t="shared" si="148"/>
        <v>7.5495165674510645E-15</v>
      </c>
      <c r="X407" s="57">
        <f>MAX((SetUp!$B$56*(1-($H407/SetUp!$B$56)^2)*TANH(($B407-$D407)/SetUp!$B$56))/(1+$H407/SetUp!$B$56*TANH(($B407-$D407)/SetUp!$B$56)),0)</f>
        <v>0</v>
      </c>
      <c r="AK407" s="65">
        <v>9</v>
      </c>
      <c r="AL407" s="66">
        <f t="shared" si="149"/>
        <v>0</v>
      </c>
      <c r="AM407" s="66">
        <f t="shared" si="150"/>
        <v>2.3724712707921494E-2</v>
      </c>
      <c r="AN407" s="67" t="str">
        <f t="shared" si="151"/>
        <v/>
      </c>
      <c r="AP407" s="64">
        <v>27160</v>
      </c>
      <c r="AQ407" s="55">
        <v>5</v>
      </c>
      <c r="AR407" s="55">
        <v>132</v>
      </c>
      <c r="AS407" s="66">
        <f t="shared" si="138"/>
        <v>81.176000000000002</v>
      </c>
      <c r="AT407" s="66">
        <f t="shared" si="139"/>
        <v>63.750571422338034</v>
      </c>
      <c r="AU407" s="55" t="str">
        <f>IF(OR($AP407&lt;SetUp!$B$97,$AP407&gt;SetUp!$B$98),"Não","Sim")</f>
        <v>Sim</v>
      </c>
      <c r="AV407" s="68">
        <f t="shared" si="140"/>
        <v>9.0097724721548875</v>
      </c>
      <c r="AW407" s="68">
        <f t="shared" si="141"/>
        <v>7.9843954951103235</v>
      </c>
      <c r="AX407" s="68">
        <f t="shared" si="142"/>
        <v>1.9094276473664946</v>
      </c>
      <c r="AY407" s="68">
        <f t="shared" si="143"/>
        <v>1.8044840818817738</v>
      </c>
      <c r="AZ407" s="68">
        <f t="shared" si="144"/>
        <v>-17.425428577661968</v>
      </c>
      <c r="BA407" s="68">
        <f t="shared" si="145"/>
        <v>-1.025376977044564</v>
      </c>
      <c r="BB407" s="68">
        <f t="shared" si="146"/>
        <v>-0.10494356548472084</v>
      </c>
    </row>
    <row r="408" spans="1:54" x14ac:dyDescent="0.3">
      <c r="A408" s="64">
        <v>27070</v>
      </c>
      <c r="B408" s="57">
        <v>0.40200000000000002</v>
      </c>
      <c r="C408" s="57">
        <v>121.173</v>
      </c>
      <c r="D408" s="57">
        <v>4.8680000000000003</v>
      </c>
      <c r="E408" s="57">
        <f t="shared" si="131"/>
        <v>0.40200000000000002</v>
      </c>
      <c r="F408" s="57">
        <f t="shared" si="132"/>
        <v>4.4660000000000002</v>
      </c>
      <c r="G408" s="57">
        <f t="shared" si="133"/>
        <v>0</v>
      </c>
      <c r="H408" s="57">
        <f>IF(Q407&gt;SetUp!$B$56,SetUp!$B$56,Q407)</f>
        <v>53.013290246176808</v>
      </c>
      <c r="I408" s="57">
        <f t="shared" si="147"/>
        <v>15.523922590068162</v>
      </c>
      <c r="J408" s="57">
        <f>MIN(F408,H408,(1-EXP(-SetUp!$B$52*H408/SetUp!$B$56))*F408)</f>
        <v>4.4648714633071744</v>
      </c>
      <c r="K408" s="57">
        <f t="shared" si="134"/>
        <v>48.548418782869632</v>
      </c>
      <c r="L408" s="57">
        <f>IF(I408&lt;=0,0,MIN(SetUp!$B$50*I408^SetUp!$B$55,I408))</f>
        <v>1.9771151554497284</v>
      </c>
      <c r="M408" s="57">
        <f t="shared" si="135"/>
        <v>13.546807434618433</v>
      </c>
      <c r="N408" s="57">
        <f>IF(SetUp!$B$62=0,X408,(B408-E408)*(1-(H408/SetUp!$B$66/SetUp!$B$56)))</f>
        <v>0</v>
      </c>
      <c r="O408" s="57">
        <f>K408*SetUp!$B$65</f>
        <v>0</v>
      </c>
      <c r="P408" s="57">
        <f>MIN(SetUp!$B$54*L408^SetUp!$B$51,L408)</f>
        <v>1.0030410798167431</v>
      </c>
      <c r="Q408" s="57">
        <f t="shared" si="136"/>
        <v>48.548418782869632</v>
      </c>
      <c r="R408" s="57">
        <f>IF((H408+N408-O408)&gt;SetUp!$B$56,T407+H408+N408-O408-SetUp!$B$56,T407)</f>
        <v>0</v>
      </c>
      <c r="S408" s="57">
        <f>R408*SetUp!$B$65</f>
        <v>0</v>
      </c>
      <c r="T408" s="57">
        <f>IF((R408-S408)&lt;SetUp!$B$53,R408-S408,SetUp!$B$53)</f>
        <v>0</v>
      </c>
      <c r="U408" s="57">
        <f t="shared" si="137"/>
        <v>13.546807434618433</v>
      </c>
      <c r="V408" s="57">
        <f>(L408-P408)/1000*SetUp!$B$13*1000000/SetUp!$B$48</f>
        <v>55.40307650359356</v>
      </c>
      <c r="W408" s="57">
        <f t="shared" si="148"/>
        <v>-5.9952043329758453E-15</v>
      </c>
      <c r="X408" s="57">
        <f>MAX((SetUp!$B$56*(1-($H408/SetUp!$B$56)^2)*TANH(($B408-$D408)/SetUp!$B$56))/(1+$H408/SetUp!$B$56*TANH(($B408-$D408)/SetUp!$B$56)),0)</f>
        <v>0</v>
      </c>
      <c r="AK408" s="65">
        <v>10</v>
      </c>
      <c r="AL408" s="66">
        <f t="shared" si="149"/>
        <v>0</v>
      </c>
      <c r="AM408" s="66">
        <f t="shared" si="150"/>
        <v>2.3478853296599246E-2</v>
      </c>
      <c r="AN408" s="67" t="str">
        <f t="shared" si="151"/>
        <v/>
      </c>
      <c r="AP408" s="64">
        <v>27161</v>
      </c>
      <c r="AQ408" s="55">
        <v>5</v>
      </c>
      <c r="AR408" s="55">
        <v>133</v>
      </c>
      <c r="AS408" s="66">
        <f t="shared" si="138"/>
        <v>66.456999999999994</v>
      </c>
      <c r="AT408" s="66">
        <f t="shared" si="139"/>
        <v>53.479469239681215</v>
      </c>
      <c r="AU408" s="55" t="str">
        <f>IF(OR($AP408&lt;SetUp!$B$97,$AP408&gt;SetUp!$B$98),"Não","Sim")</f>
        <v>Sim</v>
      </c>
      <c r="AV408" s="68">
        <f t="shared" si="140"/>
        <v>8.152116289651417</v>
      </c>
      <c r="AW408" s="68">
        <f t="shared" si="141"/>
        <v>7.312965830610807</v>
      </c>
      <c r="AX408" s="68">
        <f t="shared" si="142"/>
        <v>1.8225407324760561</v>
      </c>
      <c r="AY408" s="68">
        <f t="shared" si="143"/>
        <v>1.7281870884287371</v>
      </c>
      <c r="AZ408" s="68">
        <f t="shared" si="144"/>
        <v>-12.977530760318778</v>
      </c>
      <c r="BA408" s="68">
        <f t="shared" si="145"/>
        <v>-0.83915045904061003</v>
      </c>
      <c r="BB408" s="68">
        <f t="shared" si="146"/>
        <v>-9.4353644047318941E-2</v>
      </c>
    </row>
    <row r="409" spans="1:54" x14ac:dyDescent="0.3">
      <c r="A409" s="64">
        <v>27071</v>
      </c>
      <c r="B409" s="57">
        <v>1.9990000000000001</v>
      </c>
      <c r="C409" s="57">
        <v>10.929</v>
      </c>
      <c r="D409" s="57">
        <v>4.8680000000000003</v>
      </c>
      <c r="E409" s="57">
        <f t="shared" si="131"/>
        <v>1.9990000000000001</v>
      </c>
      <c r="F409" s="57">
        <f t="shared" si="132"/>
        <v>2.8690000000000002</v>
      </c>
      <c r="G409" s="57">
        <f t="shared" si="133"/>
        <v>0</v>
      </c>
      <c r="H409" s="57">
        <f>IF(Q408&gt;SetUp!$B$56,SetUp!$B$56,Q408)</f>
        <v>48.548418782869632</v>
      </c>
      <c r="I409" s="57">
        <f t="shared" si="147"/>
        <v>13.546807434618433</v>
      </c>
      <c r="J409" s="57">
        <f>MIN(F409,H409,(1-EXP(-SetUp!$B$52*H409/SetUp!$B$56))*F409)</f>
        <v>2.8675435115299863</v>
      </c>
      <c r="K409" s="57">
        <f t="shared" si="134"/>
        <v>45.680875271339644</v>
      </c>
      <c r="L409" s="57">
        <f>IF(I409&lt;=0,0,MIN(SetUp!$B$50*I409^SetUp!$B$55,I409))</f>
        <v>1.5755219089671915</v>
      </c>
      <c r="M409" s="57">
        <f t="shared" si="135"/>
        <v>11.971285525651242</v>
      </c>
      <c r="N409" s="57">
        <f>IF(SetUp!$B$62=0,X409,(B409-E409)*(1-(H409/SetUp!$B$66/SetUp!$B$56)))</f>
        <v>0</v>
      </c>
      <c r="O409" s="57">
        <f>K409*SetUp!$B$65</f>
        <v>0</v>
      </c>
      <c r="P409" s="57">
        <f>MIN(SetUp!$B$54*L409^SetUp!$B$51,L409)</f>
        <v>0.80239590721286347</v>
      </c>
      <c r="Q409" s="57">
        <f t="shared" si="136"/>
        <v>45.680875271339644</v>
      </c>
      <c r="R409" s="57">
        <f>IF((H409+N409-O409)&gt;SetUp!$B$56,T408+H409+N409-O409-SetUp!$B$56,T408)</f>
        <v>0</v>
      </c>
      <c r="S409" s="57">
        <f>R409*SetUp!$B$65</f>
        <v>0</v>
      </c>
      <c r="T409" s="57">
        <f>IF((R409-S409)&lt;SetUp!$B$53,R409-S409,SetUp!$B$53)</f>
        <v>0</v>
      </c>
      <c r="U409" s="57">
        <f t="shared" si="137"/>
        <v>11.971285525651242</v>
      </c>
      <c r="V409" s="57">
        <f>(L409-P409)/1000*SetUp!$B$13*1000000/SetUp!$B$48</f>
        <v>43.97361565574753</v>
      </c>
      <c r="W409" s="57">
        <f t="shared" si="148"/>
        <v>-3.1086244689504383E-15</v>
      </c>
      <c r="X409" s="57">
        <f>MAX((SetUp!$B$56*(1-($H409/SetUp!$B$56)^2)*TANH(($B409-$D409)/SetUp!$B$56))/(1+$H409/SetUp!$B$56*TANH(($B409-$D409)/SetUp!$B$56)),0)</f>
        <v>0</v>
      </c>
      <c r="AK409" s="65">
        <v>11</v>
      </c>
      <c r="AL409" s="66">
        <f t="shared" si="149"/>
        <v>0</v>
      </c>
      <c r="AM409" s="66">
        <f t="shared" si="150"/>
        <v>2.3236527304872856E-2</v>
      </c>
      <c r="AN409" s="67" t="str">
        <f t="shared" si="151"/>
        <v/>
      </c>
      <c r="AP409" s="64">
        <v>27162</v>
      </c>
      <c r="AQ409" s="55">
        <v>5</v>
      </c>
      <c r="AR409" s="55">
        <v>134</v>
      </c>
      <c r="AS409" s="66">
        <f t="shared" si="138"/>
        <v>124.128</v>
      </c>
      <c r="AT409" s="66">
        <f t="shared" si="139"/>
        <v>69.325913701061353</v>
      </c>
      <c r="AU409" s="55" t="str">
        <f>IF(OR($AP409&lt;SetUp!$B$97,$AP409&gt;SetUp!$B$98),"Não","Sim")</f>
        <v>Sim</v>
      </c>
      <c r="AV409" s="68">
        <f t="shared" si="140"/>
        <v>11.141274612897755</v>
      </c>
      <c r="AW409" s="68">
        <f t="shared" si="141"/>
        <v>8.3262184514376845</v>
      </c>
      <c r="AX409" s="68">
        <f t="shared" si="142"/>
        <v>2.0938697579199625</v>
      </c>
      <c r="AY409" s="68">
        <f t="shared" si="143"/>
        <v>1.8408956021981728</v>
      </c>
      <c r="AZ409" s="68">
        <f t="shared" si="144"/>
        <v>-54.802086298938647</v>
      </c>
      <c r="BA409" s="68">
        <f t="shared" si="145"/>
        <v>-2.8150561614600704</v>
      </c>
      <c r="BB409" s="68">
        <f t="shared" si="146"/>
        <v>-0.25297415572178972</v>
      </c>
    </row>
    <row r="410" spans="1:54" x14ac:dyDescent="0.3">
      <c r="A410" s="64">
        <v>27072</v>
      </c>
      <c r="B410" s="57">
        <v>2.7919999999999998</v>
      </c>
      <c r="C410" s="57">
        <v>8.9350000000000005</v>
      </c>
      <c r="D410" s="57">
        <v>4.8680000000000003</v>
      </c>
      <c r="E410" s="57">
        <f t="shared" si="131"/>
        <v>2.7919999999999998</v>
      </c>
      <c r="F410" s="57">
        <f t="shared" si="132"/>
        <v>2.0760000000000005</v>
      </c>
      <c r="G410" s="57">
        <f t="shared" si="133"/>
        <v>0</v>
      </c>
      <c r="H410" s="57">
        <f>IF(Q409&gt;SetUp!$B$56,SetUp!$B$56,Q409)</f>
        <v>45.680875271339644</v>
      </c>
      <c r="I410" s="57">
        <f t="shared" si="147"/>
        <v>11.971285525651242</v>
      </c>
      <c r="J410" s="57">
        <f>MIN(F410,H410,(1-EXP(-SetUp!$B$52*H410/SetUp!$B$56))*F410)</f>
        <v>2.0743503527401668</v>
      </c>
      <c r="K410" s="57">
        <f t="shared" si="134"/>
        <v>43.606524918599476</v>
      </c>
      <c r="L410" s="57">
        <f>IF(I410&lt;=0,0,MIN(SetUp!$B$50*I410^SetUp!$B$55,I410))</f>
        <v>1.2821263715650437</v>
      </c>
      <c r="M410" s="57">
        <f t="shared" si="135"/>
        <v>10.689159154086198</v>
      </c>
      <c r="N410" s="57">
        <f>IF(SetUp!$B$62=0,X410,(B410-E410)*(1-(H410/SetUp!$B$66/SetUp!$B$56)))</f>
        <v>0</v>
      </c>
      <c r="O410" s="57">
        <f>K410*SetUp!$B$65</f>
        <v>0</v>
      </c>
      <c r="P410" s="57">
        <f>MIN(SetUp!$B$54*L410^SetUp!$B$51,L410)</f>
        <v>0.65526587194953656</v>
      </c>
      <c r="Q410" s="57">
        <f t="shared" si="136"/>
        <v>43.606524918599476</v>
      </c>
      <c r="R410" s="57">
        <f>IF((H410+N410-O410)&gt;SetUp!$B$56,T409+H410+N410-O410-SetUp!$B$56,T409)</f>
        <v>0</v>
      </c>
      <c r="S410" s="57">
        <f>R410*SetUp!$B$65</f>
        <v>0</v>
      </c>
      <c r="T410" s="57">
        <f>IF((R410-S410)&lt;SetUp!$B$53,R410-S410,SetUp!$B$53)</f>
        <v>0</v>
      </c>
      <c r="U410" s="57">
        <f t="shared" si="137"/>
        <v>10.689159154086198</v>
      </c>
      <c r="V410" s="57">
        <f>(L410-P410)/1000*SetUp!$B$13*1000000/SetUp!$B$48</f>
        <v>35.654372789574687</v>
      </c>
      <c r="W410" s="57">
        <f t="shared" si="148"/>
        <v>0</v>
      </c>
      <c r="X410" s="57">
        <f>MAX((SetUp!$B$56*(1-($H410/SetUp!$B$56)^2)*TANH(($B410-$D410)/SetUp!$B$56))/(1+$H410/SetUp!$B$56*TANH(($B410-$D410)/SetUp!$B$56)),0)</f>
        <v>0</v>
      </c>
      <c r="AK410" s="65">
        <v>12</v>
      </c>
      <c r="AL410" s="66">
        <f t="shared" si="149"/>
        <v>0</v>
      </c>
      <c r="AM410" s="66">
        <f t="shared" si="150"/>
        <v>2.3225151086276062E-2</v>
      </c>
      <c r="AN410" s="67" t="str">
        <f t="shared" si="151"/>
        <v/>
      </c>
      <c r="AP410" s="64">
        <v>27163</v>
      </c>
      <c r="AQ410" s="55">
        <v>5</v>
      </c>
      <c r="AR410" s="55">
        <v>135</v>
      </c>
      <c r="AS410" s="66">
        <f t="shared" si="138"/>
        <v>21.847999999999999</v>
      </c>
      <c r="AT410" s="66">
        <f t="shared" si="139"/>
        <v>53.776929830763706</v>
      </c>
      <c r="AU410" s="55" t="str">
        <f>IF(OR($AP410&lt;SetUp!$B$97,$AP410&gt;SetUp!$B$98),"Não","Sim")</f>
        <v>Sim</v>
      </c>
      <c r="AV410" s="68">
        <f t="shared" si="140"/>
        <v>4.6741844208375003</v>
      </c>
      <c r="AW410" s="68">
        <f t="shared" si="141"/>
        <v>7.3332755185362908</v>
      </c>
      <c r="AX410" s="68">
        <f t="shared" si="142"/>
        <v>1.3394116871316768</v>
      </c>
      <c r="AY410" s="68">
        <f t="shared" si="143"/>
        <v>1.7305960043651862</v>
      </c>
      <c r="AZ410" s="68">
        <f t="shared" si="144"/>
        <v>31.928929830763707</v>
      </c>
      <c r="BA410" s="68">
        <f t="shared" si="145"/>
        <v>2.6590910976987905</v>
      </c>
      <c r="BB410" s="68">
        <f t="shared" si="146"/>
        <v>0.39118431723350944</v>
      </c>
    </row>
    <row r="411" spans="1:54" x14ac:dyDescent="0.3">
      <c r="A411" s="64">
        <v>27073</v>
      </c>
      <c r="B411" s="57">
        <v>11.561</v>
      </c>
      <c r="C411" s="57">
        <v>5.7050000000000001</v>
      </c>
      <c r="D411" s="57">
        <v>4.8680000000000003</v>
      </c>
      <c r="E411" s="57">
        <f t="shared" si="131"/>
        <v>4.8680000000000003</v>
      </c>
      <c r="F411" s="57">
        <f t="shared" si="132"/>
        <v>0</v>
      </c>
      <c r="G411" s="57">
        <f t="shared" si="133"/>
        <v>3.3570178769335701</v>
      </c>
      <c r="H411" s="57">
        <f>IF(Q410&gt;SetUp!$B$56,SetUp!$B$56,Q410)</f>
        <v>43.606524918599476</v>
      </c>
      <c r="I411" s="57">
        <f t="shared" si="147"/>
        <v>14.046177031019768</v>
      </c>
      <c r="J411" s="57">
        <f>MIN(F411,H411,(1-EXP(-SetUp!$B$52*H411/SetUp!$B$56))*F411)</f>
        <v>0</v>
      </c>
      <c r="K411" s="57">
        <f t="shared" si="134"/>
        <v>43.606524918599476</v>
      </c>
      <c r="L411" s="57">
        <f>IF(I411&lt;=0,0,MIN(SetUp!$B$50*I411^SetUp!$B$55,I411))</f>
        <v>1.673502686887482</v>
      </c>
      <c r="M411" s="57">
        <f t="shared" si="135"/>
        <v>12.372674344132285</v>
      </c>
      <c r="N411" s="57">
        <f>IF(SetUp!$B$62=0,X411,(B411-E411)*(1-(H411/SetUp!$B$66/SetUp!$B$56)))</f>
        <v>3.3359821230664295</v>
      </c>
      <c r="O411" s="57">
        <f>K411*SetUp!$B$65</f>
        <v>0</v>
      </c>
      <c r="P411" s="57">
        <f>MIN(SetUp!$B$54*L411^SetUp!$B$51,L411)</f>
        <v>0.85142211461967654</v>
      </c>
      <c r="Q411" s="57">
        <f t="shared" si="136"/>
        <v>46.942507041665905</v>
      </c>
      <c r="R411" s="57">
        <f>IF((H411+N411-O411)&gt;SetUp!$B$56,T410+H411+N411-O411-SetUp!$B$56,T410)</f>
        <v>0</v>
      </c>
      <c r="S411" s="57">
        <f>R411*SetUp!$B$65</f>
        <v>0</v>
      </c>
      <c r="T411" s="57">
        <f>IF((R411-S411)&lt;SetUp!$B$53,R411-S411,SetUp!$B$53)</f>
        <v>0</v>
      </c>
      <c r="U411" s="57">
        <f t="shared" si="137"/>
        <v>12.372674344132285</v>
      </c>
      <c r="V411" s="57">
        <f>(L411-P411)/1000*SetUp!$B$13*1000000/SetUp!$B$48</f>
        <v>46.758038199378277</v>
      </c>
      <c r="W411" s="57">
        <f t="shared" si="148"/>
        <v>0</v>
      </c>
      <c r="X411" s="57">
        <f>MAX((SetUp!$B$56*(1-($H411/SetUp!$B$56)^2)*TANH(($B411-$D411)/SetUp!$B$56))/(1+$H411/SetUp!$B$56*TANH(($B411-$D411)/SetUp!$B$56)),0)</f>
        <v>3.3359821230664295</v>
      </c>
      <c r="AK411" s="65">
        <v>13</v>
      </c>
      <c r="AL411" s="66">
        <f t="shared" si="149"/>
        <v>0</v>
      </c>
      <c r="AM411" s="66">
        <f t="shared" si="150"/>
        <v>2.2986396222513042E-2</v>
      </c>
      <c r="AN411" s="67" t="str">
        <f t="shared" si="151"/>
        <v/>
      </c>
      <c r="AP411" s="64">
        <v>27164</v>
      </c>
      <c r="AQ411" s="55">
        <v>5</v>
      </c>
      <c r="AR411" s="55">
        <v>136</v>
      </c>
      <c r="AS411" s="66">
        <f t="shared" si="138"/>
        <v>46.331000000000003</v>
      </c>
      <c r="AT411" s="66">
        <f t="shared" si="139"/>
        <v>42.805851996426362</v>
      </c>
      <c r="AU411" s="55" t="str">
        <f>IF(OR($AP411&lt;SetUp!$B$97,$AP411&gt;SetUp!$B$98),"Não","Sim")</f>
        <v>Sim</v>
      </c>
      <c r="AV411" s="68">
        <f t="shared" si="140"/>
        <v>6.8066878876587253</v>
      </c>
      <c r="AW411" s="68">
        <f t="shared" si="141"/>
        <v>6.5426181301086466</v>
      </c>
      <c r="AX411" s="68">
        <f t="shared" si="142"/>
        <v>1.6658716740385751</v>
      </c>
      <c r="AY411" s="68">
        <f t="shared" si="143"/>
        <v>1.631503145555798</v>
      </c>
      <c r="AZ411" s="68">
        <f t="shared" si="144"/>
        <v>-3.5251480035736407</v>
      </c>
      <c r="BA411" s="68">
        <f t="shared" si="145"/>
        <v>-0.26406975755007878</v>
      </c>
      <c r="BB411" s="68">
        <f t="shared" si="146"/>
        <v>-3.436852848277705E-2</v>
      </c>
    </row>
    <row r="412" spans="1:54" x14ac:dyDescent="0.3">
      <c r="A412" s="64">
        <v>27074</v>
      </c>
      <c r="B412" s="57">
        <v>9.327</v>
      </c>
      <c r="C412" s="57">
        <v>5.9859999999999998</v>
      </c>
      <c r="D412" s="57">
        <v>4.8680000000000003</v>
      </c>
      <c r="E412" s="57">
        <f t="shared" si="131"/>
        <v>4.8680000000000003</v>
      </c>
      <c r="F412" s="57">
        <f t="shared" si="132"/>
        <v>0</v>
      </c>
      <c r="G412" s="57">
        <f t="shared" si="133"/>
        <v>2.5020589984732302</v>
      </c>
      <c r="H412" s="57">
        <f>IF(Q411&gt;SetUp!$B$56,SetUp!$B$56,Q411)</f>
        <v>46.942507041665905</v>
      </c>
      <c r="I412" s="57">
        <f t="shared" si="147"/>
        <v>14.874733342605516</v>
      </c>
      <c r="J412" s="57">
        <f>MIN(F412,H412,(1-EXP(-SetUp!$B$52*H412/SetUp!$B$56))*F412)</f>
        <v>0</v>
      </c>
      <c r="K412" s="57">
        <f t="shared" si="134"/>
        <v>46.942507041665905</v>
      </c>
      <c r="L412" s="57">
        <f>IF(I412&lt;=0,0,MIN(SetUp!$B$50*I412^SetUp!$B$55,I412))</f>
        <v>1.8412446556539968</v>
      </c>
      <c r="M412" s="57">
        <f t="shared" si="135"/>
        <v>13.03348868695152</v>
      </c>
      <c r="N412" s="57">
        <f>IF(SetUp!$B$62=0,X412,(B412-E412)*(1-(H412/SetUp!$B$66/SetUp!$B$56)))</f>
        <v>1.9569410015267692</v>
      </c>
      <c r="O412" s="57">
        <f>K412*SetUp!$B$65</f>
        <v>0</v>
      </c>
      <c r="P412" s="57">
        <f>MIN(SetUp!$B$54*L412^SetUp!$B$51,L412)</f>
        <v>0.93524257854340476</v>
      </c>
      <c r="Q412" s="57">
        <f t="shared" si="136"/>
        <v>48.899448043192677</v>
      </c>
      <c r="R412" s="57">
        <f>IF((H412+N412-O412)&gt;SetUp!$B$56,T411+H412+N412-O412-SetUp!$B$56,T411)</f>
        <v>0</v>
      </c>
      <c r="S412" s="57">
        <f>R412*SetUp!$B$65</f>
        <v>0</v>
      </c>
      <c r="T412" s="57">
        <f>IF((R412-S412)&lt;SetUp!$B$53,R412-S412,SetUp!$B$53)</f>
        <v>0</v>
      </c>
      <c r="U412" s="57">
        <f t="shared" si="137"/>
        <v>13.03348868695152</v>
      </c>
      <c r="V412" s="57">
        <f>(L412-P412)/1000*SetUp!$B$13*1000000/SetUp!$B$48</f>
        <v>51.531298949676135</v>
      </c>
      <c r="W412" s="57">
        <f t="shared" si="148"/>
        <v>5.5511151231257827E-15</v>
      </c>
      <c r="X412" s="57">
        <f>MAX((SetUp!$B$56*(1-($H412/SetUp!$B$56)^2)*TANH(($B412-$D412)/SetUp!$B$56))/(1+$H412/SetUp!$B$56*TANH(($B412-$D412)/SetUp!$B$56)),0)</f>
        <v>1.9569410015267692</v>
      </c>
      <c r="AK412" s="65">
        <v>14</v>
      </c>
      <c r="AL412" s="66">
        <f t="shared" si="149"/>
        <v>0</v>
      </c>
      <c r="AM412" s="66">
        <f t="shared" si="150"/>
        <v>2.2956658385001417E-2</v>
      </c>
      <c r="AN412" s="67" t="str">
        <f t="shared" si="151"/>
        <v/>
      </c>
      <c r="AP412" s="64">
        <v>27165</v>
      </c>
      <c r="AQ412" s="55">
        <v>5</v>
      </c>
      <c r="AR412" s="55">
        <v>137</v>
      </c>
      <c r="AS412" s="66">
        <f t="shared" si="138"/>
        <v>35.466000000000001</v>
      </c>
      <c r="AT412" s="66">
        <f t="shared" si="139"/>
        <v>34.788997889828963</v>
      </c>
      <c r="AU412" s="55" t="str">
        <f>IF(OR($AP412&lt;SetUp!$B$97,$AP412&gt;SetUp!$B$98),"Não","Sim")</f>
        <v>Sim</v>
      </c>
      <c r="AV412" s="68">
        <f t="shared" si="140"/>
        <v>5.9553337437963965</v>
      </c>
      <c r="AW412" s="68">
        <f t="shared" si="141"/>
        <v>5.898219891613822</v>
      </c>
      <c r="AX412" s="68">
        <f t="shared" si="142"/>
        <v>1.5498122097325311</v>
      </c>
      <c r="AY412" s="68">
        <f t="shared" si="143"/>
        <v>1.5414419189118405</v>
      </c>
      <c r="AZ412" s="68">
        <f t="shared" si="144"/>
        <v>-0.6770021101710384</v>
      </c>
      <c r="BA412" s="68">
        <f t="shared" si="145"/>
        <v>-5.7113852182574476E-2</v>
      </c>
      <c r="BB412" s="68">
        <f t="shared" si="146"/>
        <v>-8.370290820690629E-3</v>
      </c>
    </row>
    <row r="413" spans="1:54" x14ac:dyDescent="0.3">
      <c r="A413" s="64">
        <v>27075</v>
      </c>
      <c r="B413" s="57">
        <v>3.5110000000000001</v>
      </c>
      <c r="C413" s="57">
        <v>7.2</v>
      </c>
      <c r="D413" s="57">
        <v>4.8680000000000003</v>
      </c>
      <c r="E413" s="57">
        <f t="shared" si="131"/>
        <v>3.5110000000000001</v>
      </c>
      <c r="F413" s="57">
        <f t="shared" si="132"/>
        <v>1.3570000000000002</v>
      </c>
      <c r="G413" s="57">
        <f t="shared" si="133"/>
        <v>0</v>
      </c>
      <c r="H413" s="57">
        <f>IF(Q412&gt;SetUp!$B$56,SetUp!$B$56,Q412)</f>
        <v>48.899448043192677</v>
      </c>
      <c r="I413" s="57">
        <f t="shared" si="147"/>
        <v>13.03348868695152</v>
      </c>
      <c r="J413" s="57">
        <f>MIN(F413,H413,(1-EXP(-SetUp!$B$52*H413/SetUp!$B$56))*F413)</f>
        <v>1.3563478672261506</v>
      </c>
      <c r="K413" s="57">
        <f t="shared" si="134"/>
        <v>47.543100175966529</v>
      </c>
      <c r="L413" s="57">
        <f>IF(I413&lt;=0,0,MIN(SetUp!$B$50*I413^SetUp!$B$55,I413))</f>
        <v>1.4772839629423922</v>
      </c>
      <c r="M413" s="57">
        <f t="shared" si="135"/>
        <v>11.556204724009127</v>
      </c>
      <c r="N413" s="57">
        <f>IF(SetUp!$B$62=0,X413,(B413-E413)*(1-(H413/SetUp!$B$66/SetUp!$B$56)))</f>
        <v>0</v>
      </c>
      <c r="O413" s="57">
        <f>K413*SetUp!$B$65</f>
        <v>0</v>
      </c>
      <c r="P413" s="57">
        <f>MIN(SetUp!$B$54*L413^SetUp!$B$51,L413)</f>
        <v>0.7531888850566324</v>
      </c>
      <c r="Q413" s="57">
        <f t="shared" si="136"/>
        <v>47.543100175966529</v>
      </c>
      <c r="R413" s="57">
        <f>IF((H413+N413-O413)&gt;SetUp!$B$56,T412+H413+N413-O413-SetUp!$B$56,T412)</f>
        <v>0</v>
      </c>
      <c r="S413" s="57">
        <f>R413*SetUp!$B$65</f>
        <v>0</v>
      </c>
      <c r="T413" s="57">
        <f>IF((R413-S413)&lt;SetUp!$B$53,R413-S413,SetUp!$B$53)</f>
        <v>0</v>
      </c>
      <c r="U413" s="57">
        <f t="shared" si="137"/>
        <v>11.556204724009127</v>
      </c>
      <c r="V413" s="57">
        <f>(L413-P413)/1000*SetUp!$B$13*1000000/SetUp!$B$48</f>
        <v>41.18485031018907</v>
      </c>
      <c r="W413" s="57">
        <f t="shared" si="148"/>
        <v>2.2204460492503131E-15</v>
      </c>
      <c r="X413" s="57">
        <f>MAX((SetUp!$B$56*(1-($H413/SetUp!$B$56)^2)*TANH(($B413-$D413)/SetUp!$B$56))/(1+$H413/SetUp!$B$56*TANH(($B413-$D413)/SetUp!$B$56)),0)</f>
        <v>0</v>
      </c>
      <c r="AK413" s="65">
        <v>15</v>
      </c>
      <c r="AL413" s="66">
        <f t="shared" si="149"/>
        <v>0</v>
      </c>
      <c r="AM413" s="66">
        <f t="shared" si="150"/>
        <v>6.7770491413946143E-2</v>
      </c>
      <c r="AN413" s="67" t="str">
        <f t="shared" si="151"/>
        <v/>
      </c>
      <c r="AP413" s="64">
        <v>27166</v>
      </c>
      <c r="AQ413" s="55">
        <v>5</v>
      </c>
      <c r="AR413" s="55">
        <v>138</v>
      </c>
      <c r="AS413" s="66">
        <f t="shared" si="138"/>
        <v>21.178999999999998</v>
      </c>
      <c r="AT413" s="66">
        <f t="shared" si="139"/>
        <v>28.762800065714725</v>
      </c>
      <c r="AU413" s="55" t="str">
        <f>IF(OR($AP413&lt;SetUp!$B$97,$AP413&gt;SetUp!$B$98),"Não","Sim")</f>
        <v>Sim</v>
      </c>
      <c r="AV413" s="68">
        <f t="shared" si="140"/>
        <v>4.6020647539990129</v>
      </c>
      <c r="AW413" s="68">
        <f t="shared" si="141"/>
        <v>5.3630961268389292</v>
      </c>
      <c r="AX413" s="68">
        <f t="shared" si="142"/>
        <v>1.3259054503543419</v>
      </c>
      <c r="AY413" s="68">
        <f t="shared" si="143"/>
        <v>1.4588311624443435</v>
      </c>
      <c r="AZ413" s="68">
        <f t="shared" si="144"/>
        <v>7.5838000657147262</v>
      </c>
      <c r="BA413" s="68">
        <f t="shared" si="145"/>
        <v>0.76103137283991629</v>
      </c>
      <c r="BB413" s="68">
        <f t="shared" si="146"/>
        <v>0.13292571209000159</v>
      </c>
    </row>
    <row r="414" spans="1:54" x14ac:dyDescent="0.3">
      <c r="A414" s="64">
        <v>27076</v>
      </c>
      <c r="B414" s="57">
        <v>1.8029999999999999</v>
      </c>
      <c r="C414" s="57">
        <v>25.404</v>
      </c>
      <c r="D414" s="57">
        <v>4.8680000000000003</v>
      </c>
      <c r="E414" s="57">
        <f t="shared" si="131"/>
        <v>1.8029999999999999</v>
      </c>
      <c r="F414" s="57">
        <f t="shared" si="132"/>
        <v>3.0650000000000004</v>
      </c>
      <c r="G414" s="57">
        <f t="shared" si="133"/>
        <v>0</v>
      </c>
      <c r="H414" s="57">
        <f>IF(Q413&gt;SetUp!$B$56,SetUp!$B$56,Q413)</f>
        <v>47.543100175966529</v>
      </c>
      <c r="I414" s="57">
        <f t="shared" si="147"/>
        <v>11.556204724009127</v>
      </c>
      <c r="J414" s="57">
        <f>MIN(F414,H414,(1-EXP(-SetUp!$B$52*H414/SetUp!$B$56))*F414)</f>
        <v>3.0631793502445319</v>
      </c>
      <c r="K414" s="57">
        <f t="shared" si="134"/>
        <v>44.479920825721997</v>
      </c>
      <c r="L414" s="57">
        <f>IF(I414&lt;=0,0,MIN(SetUp!$B$50*I414^SetUp!$B$55,I414))</f>
        <v>1.208894020278366</v>
      </c>
      <c r="M414" s="57">
        <f t="shared" si="135"/>
        <v>10.347310703730761</v>
      </c>
      <c r="N414" s="57">
        <f>IF(SetUp!$B$62=0,X414,(B414-E414)*(1-(H414/SetUp!$B$66/SetUp!$B$56)))</f>
        <v>0</v>
      </c>
      <c r="O414" s="57">
        <f>K414*SetUp!$B$65</f>
        <v>0</v>
      </c>
      <c r="P414" s="57">
        <f>MIN(SetUp!$B$54*L414^SetUp!$B$51,L414)</f>
        <v>0.61845694991656952</v>
      </c>
      <c r="Q414" s="57">
        <f t="shared" si="136"/>
        <v>44.479920825721997</v>
      </c>
      <c r="R414" s="57">
        <f>IF((H414+N414-O414)&gt;SetUp!$B$56,T413+H414+N414-O414-SetUp!$B$56,T413)</f>
        <v>0</v>
      </c>
      <c r="S414" s="57">
        <f>R414*SetUp!$B$65</f>
        <v>0</v>
      </c>
      <c r="T414" s="57">
        <f>IF((R414-S414)&lt;SetUp!$B$53,R414-S414,SetUp!$B$53)</f>
        <v>0</v>
      </c>
      <c r="U414" s="57">
        <f t="shared" si="137"/>
        <v>10.347310703730761</v>
      </c>
      <c r="V414" s="57">
        <f>(L414-P414)/1000*SetUp!$B$13*1000000/SetUp!$B$48</f>
        <v>33.582692526289549</v>
      </c>
      <c r="W414" s="57">
        <f t="shared" si="148"/>
        <v>0</v>
      </c>
      <c r="X414" s="57">
        <f>MAX((SetUp!$B$56*(1-($H414/SetUp!$B$56)^2)*TANH(($B414-$D414)/SetUp!$B$56))/(1+$H414/SetUp!$B$56*TANH(($B414-$D414)/SetUp!$B$56)),0)</f>
        <v>0</v>
      </c>
      <c r="AK414" s="65">
        <v>16</v>
      </c>
      <c r="AL414" s="66">
        <f t="shared" si="149"/>
        <v>0</v>
      </c>
      <c r="AM414" s="66">
        <f t="shared" si="150"/>
        <v>0.10675654555549643</v>
      </c>
      <c r="AN414" s="67" t="str">
        <f t="shared" si="151"/>
        <v/>
      </c>
      <c r="AP414" s="64">
        <v>27167</v>
      </c>
      <c r="AQ414" s="55">
        <v>5</v>
      </c>
      <c r="AR414" s="55">
        <v>139</v>
      </c>
      <c r="AS414" s="66">
        <f t="shared" si="138"/>
        <v>21.178999999999998</v>
      </c>
      <c r="AT414" s="66">
        <f t="shared" si="139"/>
        <v>24.302516814909222</v>
      </c>
      <c r="AU414" s="55" t="str">
        <f>IF(OR($AP414&lt;SetUp!$B$97,$AP414&gt;SetUp!$B$98),"Não","Sim")</f>
        <v>Sim</v>
      </c>
      <c r="AV414" s="68">
        <f t="shared" si="140"/>
        <v>4.6020647539990129</v>
      </c>
      <c r="AW414" s="68">
        <f t="shared" si="141"/>
        <v>4.9297582917328944</v>
      </c>
      <c r="AX414" s="68">
        <f t="shared" si="142"/>
        <v>1.3259054503543419</v>
      </c>
      <c r="AY414" s="68">
        <f t="shared" si="143"/>
        <v>1.3856512522907609</v>
      </c>
      <c r="AZ414" s="68">
        <f t="shared" si="144"/>
        <v>3.1235168149092232</v>
      </c>
      <c r="BA414" s="68">
        <f t="shared" si="145"/>
        <v>0.32769353773388143</v>
      </c>
      <c r="BB414" s="68">
        <f t="shared" si="146"/>
        <v>5.9745801936418985E-2</v>
      </c>
    </row>
    <row r="415" spans="1:54" x14ac:dyDescent="0.3">
      <c r="A415" s="64">
        <v>27077</v>
      </c>
      <c r="B415" s="57">
        <v>0.999</v>
      </c>
      <c r="C415" s="57">
        <v>11.803000000000001</v>
      </c>
      <c r="D415" s="57">
        <v>4.8680000000000003</v>
      </c>
      <c r="E415" s="57">
        <f t="shared" si="131"/>
        <v>0.999</v>
      </c>
      <c r="F415" s="57">
        <f t="shared" si="132"/>
        <v>3.8690000000000002</v>
      </c>
      <c r="G415" s="57">
        <f t="shared" si="133"/>
        <v>0</v>
      </c>
      <c r="H415" s="57">
        <f>IF(Q414&gt;SetUp!$B$56,SetUp!$B$56,Q414)</f>
        <v>44.479920825721997</v>
      </c>
      <c r="I415" s="57">
        <f t="shared" si="147"/>
        <v>10.347310703730761</v>
      </c>
      <c r="J415" s="57">
        <f>MIN(F415,H415,(1-EXP(-SetUp!$B$52*H415/SetUp!$B$56))*F415)</f>
        <v>3.8652909947066081</v>
      </c>
      <c r="K415" s="57">
        <f t="shared" si="134"/>
        <v>40.614629831015392</v>
      </c>
      <c r="L415" s="57">
        <f>IF(I415&lt;=0,0,MIN(SetUp!$B$50*I415^SetUp!$B$55,I415))</f>
        <v>1.0055615710532635</v>
      </c>
      <c r="M415" s="57">
        <f t="shared" si="135"/>
        <v>9.3417491326774975</v>
      </c>
      <c r="N415" s="57">
        <f>IF(SetUp!$B$62=0,X415,(B415-E415)*(1-(H415/SetUp!$B$66/SetUp!$B$56)))</f>
        <v>0</v>
      </c>
      <c r="O415" s="57">
        <f>K415*SetUp!$B$65</f>
        <v>0</v>
      </c>
      <c r="P415" s="57">
        <f>MIN(SetUp!$B$54*L415^SetUp!$B$51,L415)</f>
        <v>0.51604849829077704</v>
      </c>
      <c r="Q415" s="57">
        <f t="shared" si="136"/>
        <v>40.614629831015392</v>
      </c>
      <c r="R415" s="57">
        <f>IF((H415+N415-O415)&gt;SetUp!$B$56,T414+H415+N415-O415-SetUp!$B$56,T414)</f>
        <v>0</v>
      </c>
      <c r="S415" s="57">
        <f>R415*SetUp!$B$65</f>
        <v>0</v>
      </c>
      <c r="T415" s="57">
        <f>IF((R415-S415)&lt;SetUp!$B$53,R415-S415,SetUp!$B$53)</f>
        <v>0</v>
      </c>
      <c r="U415" s="57">
        <f t="shared" si="137"/>
        <v>9.3417491326774975</v>
      </c>
      <c r="V415" s="57">
        <f>(L415-P415)/1000*SetUp!$B$13*1000000/SetUp!$B$48</f>
        <v>27.842369382580472</v>
      </c>
      <c r="W415" s="57">
        <f t="shared" si="148"/>
        <v>4.8849813083506888E-15</v>
      </c>
      <c r="X415" s="57">
        <f>MAX((SetUp!$B$56*(1-($H415/SetUp!$B$56)^2)*TANH(($B415-$D415)/SetUp!$B$56))/(1+$H415/SetUp!$B$56*TANH(($B415-$D415)/SetUp!$B$56)),0)</f>
        <v>0</v>
      </c>
      <c r="AK415" s="65">
        <v>17</v>
      </c>
      <c r="AL415" s="66">
        <f t="shared" si="149"/>
        <v>0</v>
      </c>
      <c r="AM415" s="66">
        <f t="shared" si="150"/>
        <v>0.10442426558718688</v>
      </c>
      <c r="AN415" s="67" t="str">
        <f t="shared" si="151"/>
        <v/>
      </c>
      <c r="AP415" s="64">
        <v>27168</v>
      </c>
      <c r="AQ415" s="55">
        <v>5</v>
      </c>
      <c r="AR415" s="55">
        <v>140</v>
      </c>
      <c r="AS415" s="66">
        <f t="shared" si="138"/>
        <v>27.712</v>
      </c>
      <c r="AT415" s="66">
        <f t="shared" si="139"/>
        <v>20.626751198914061</v>
      </c>
      <c r="AU415" s="55" t="str">
        <f>IF(OR($AP415&lt;SetUp!$B$97,$AP415&gt;SetUp!$B$98),"Não","Sim")</f>
        <v>Sim</v>
      </c>
      <c r="AV415" s="68">
        <f t="shared" si="140"/>
        <v>5.2642188404358725</v>
      </c>
      <c r="AW415" s="68">
        <f t="shared" si="141"/>
        <v>4.5416683277088898</v>
      </c>
      <c r="AX415" s="68">
        <f t="shared" si="142"/>
        <v>1.4426678703372526</v>
      </c>
      <c r="AY415" s="68">
        <f t="shared" si="143"/>
        <v>1.3144308301305518</v>
      </c>
      <c r="AZ415" s="68">
        <f t="shared" si="144"/>
        <v>-7.0852488010859389</v>
      </c>
      <c r="BA415" s="68">
        <f t="shared" si="145"/>
        <v>-0.72255051272698267</v>
      </c>
      <c r="BB415" s="68">
        <f t="shared" si="146"/>
        <v>-0.12823704020670079</v>
      </c>
    </row>
    <row r="416" spans="1:54" x14ac:dyDescent="0.3">
      <c r="A416" s="64">
        <v>27078</v>
      </c>
      <c r="B416" s="57">
        <v>5.2380000000000004</v>
      </c>
      <c r="C416" s="57">
        <v>6.2750000000000004</v>
      </c>
      <c r="D416" s="57">
        <v>4.8680000000000003</v>
      </c>
      <c r="E416" s="57">
        <f t="shared" si="131"/>
        <v>4.8680000000000003</v>
      </c>
      <c r="F416" s="57">
        <f t="shared" si="132"/>
        <v>0</v>
      </c>
      <c r="G416" s="57">
        <f t="shared" si="133"/>
        <v>0.149817295392836</v>
      </c>
      <c r="H416" s="57">
        <f>IF(Q415&gt;SetUp!$B$56,SetUp!$B$56,Q415)</f>
        <v>40.614629831015392</v>
      </c>
      <c r="I416" s="57">
        <f t="shared" si="147"/>
        <v>9.4915664280703336</v>
      </c>
      <c r="J416" s="57">
        <f>MIN(F416,H416,(1-EXP(-SetUp!$B$52*H416/SetUp!$B$56))*F416)</f>
        <v>0</v>
      </c>
      <c r="K416" s="57">
        <f t="shared" si="134"/>
        <v>40.614629831015392</v>
      </c>
      <c r="L416" s="57">
        <f>IF(I416&lt;=0,0,MIN(SetUp!$B$50*I416^SetUp!$B$55,I416))</f>
        <v>0.8708152053164766</v>
      </c>
      <c r="M416" s="57">
        <f t="shared" si="135"/>
        <v>8.6207512227538565</v>
      </c>
      <c r="N416" s="57">
        <f>IF(SetUp!$B$62=0,X416,(B416-E416)*(1-(H416/SetUp!$B$66/SetUp!$B$56)))</f>
        <v>0.2201827046071641</v>
      </c>
      <c r="O416" s="57">
        <f>K416*SetUp!$B$65</f>
        <v>0</v>
      </c>
      <c r="P416" s="57">
        <f>MIN(SetUp!$B$54*L416^SetUp!$B$51,L416)</f>
        <v>0.4479925630201318</v>
      </c>
      <c r="Q416" s="57">
        <f t="shared" si="136"/>
        <v>40.834812535622554</v>
      </c>
      <c r="R416" s="57">
        <f>IF((H416+N416-O416)&gt;SetUp!$B$56,T415+H416+N416-O416-SetUp!$B$56,T415)</f>
        <v>0</v>
      </c>
      <c r="S416" s="57">
        <f>R416*SetUp!$B$65</f>
        <v>0</v>
      </c>
      <c r="T416" s="57">
        <f>IF((R416-S416)&lt;SetUp!$B$53,R416-S416,SetUp!$B$53)</f>
        <v>0</v>
      </c>
      <c r="U416" s="57">
        <f t="shared" si="137"/>
        <v>8.6207512227538565</v>
      </c>
      <c r="V416" s="57">
        <f>(L416-P416)/1000*SetUp!$B$13*1000000/SetUp!$B$48</f>
        <v>24.049172218625358</v>
      </c>
      <c r="W416" s="57">
        <f t="shared" si="148"/>
        <v>0</v>
      </c>
      <c r="X416" s="57">
        <f>MAX((SetUp!$B$56*(1-($H416/SetUp!$B$56)^2)*TANH(($B416-$D416)/SetUp!$B$56))/(1+$H416/SetUp!$B$56*TANH(($B416-$D416)/SetUp!$B$56)),0)</f>
        <v>0.2201827046071641</v>
      </c>
      <c r="AK416" s="65">
        <v>18</v>
      </c>
      <c r="AL416" s="66">
        <f t="shared" si="149"/>
        <v>8.1000000000000003E-2</v>
      </c>
      <c r="AM416" s="66">
        <f t="shared" si="150"/>
        <v>0.10216486384755337</v>
      </c>
      <c r="AN416" s="67">
        <f t="shared" si="151"/>
        <v>0.26129461540189342</v>
      </c>
      <c r="AP416" s="64">
        <v>27169</v>
      </c>
      <c r="AQ416" s="55">
        <v>5</v>
      </c>
      <c r="AR416" s="55">
        <v>141</v>
      </c>
      <c r="AS416" s="66">
        <f t="shared" si="138"/>
        <v>22.530999999999999</v>
      </c>
      <c r="AT416" s="66">
        <f t="shared" si="139"/>
        <v>17.695190398621804</v>
      </c>
      <c r="AU416" s="55" t="str">
        <f>IF(OR($AP416&lt;SetUp!$B$97,$AP416&gt;SetUp!$B$98),"Não","Sim")</f>
        <v>Sim</v>
      </c>
      <c r="AV416" s="68">
        <f t="shared" si="140"/>
        <v>4.7466830524061745</v>
      </c>
      <c r="AW416" s="68">
        <f t="shared" si="141"/>
        <v>4.2065651544486746</v>
      </c>
      <c r="AX416" s="68">
        <f t="shared" si="142"/>
        <v>1.3527804675713253</v>
      </c>
      <c r="AY416" s="68">
        <f t="shared" si="143"/>
        <v>1.2478552399673708</v>
      </c>
      <c r="AZ416" s="68">
        <f t="shared" si="144"/>
        <v>-4.8358096013781946</v>
      </c>
      <c r="BA416" s="68">
        <f t="shared" si="145"/>
        <v>-0.54011789795749987</v>
      </c>
      <c r="BB416" s="68">
        <f t="shared" si="146"/>
        <v>-0.10492522760395451</v>
      </c>
    </row>
    <row r="417" spans="1:54" x14ac:dyDescent="0.3">
      <c r="A417" s="64">
        <v>27079</v>
      </c>
      <c r="B417" s="57">
        <v>6.6619999999999999</v>
      </c>
      <c r="C417" s="57">
        <v>5.4340000000000002</v>
      </c>
      <c r="D417" s="57">
        <v>4.8680000000000003</v>
      </c>
      <c r="E417" s="57">
        <f t="shared" si="131"/>
        <v>4.8680000000000003</v>
      </c>
      <c r="F417" s="57">
        <f t="shared" si="132"/>
        <v>0</v>
      </c>
      <c r="G417" s="57">
        <f t="shared" si="133"/>
        <v>0.7492958597971362</v>
      </c>
      <c r="H417" s="57">
        <f>IF(Q416&gt;SetUp!$B$56,SetUp!$B$56,Q416)</f>
        <v>40.834812535622554</v>
      </c>
      <c r="I417" s="57">
        <f t="shared" si="147"/>
        <v>9.3700470825509932</v>
      </c>
      <c r="J417" s="57">
        <f>MIN(F417,H417,(1-EXP(-SetUp!$B$52*H417/SetUp!$B$56))*F417)</f>
        <v>0</v>
      </c>
      <c r="K417" s="57">
        <f t="shared" si="134"/>
        <v>40.834812535622554</v>
      </c>
      <c r="L417" s="57">
        <f>IF(I417&lt;=0,0,MIN(SetUp!$B$50*I417^SetUp!$B$55,I417))</f>
        <v>0.85231305299080273</v>
      </c>
      <c r="M417" s="57">
        <f t="shared" si="135"/>
        <v>8.5177340295601898</v>
      </c>
      <c r="N417" s="57">
        <f>IF(SetUp!$B$62=0,X417,(B417-E417)*(1-(H417/SetUp!$B$66/SetUp!$B$56)))</f>
        <v>1.0447041402028634</v>
      </c>
      <c r="O417" s="57">
        <f>K417*SetUp!$B$65</f>
        <v>0</v>
      </c>
      <c r="P417" s="57">
        <f>MIN(SetUp!$B$54*L417^SetUp!$B$51,L417)</f>
        <v>0.4386343191809835</v>
      </c>
      <c r="Q417" s="57">
        <f t="shared" si="136"/>
        <v>41.879516675825414</v>
      </c>
      <c r="R417" s="57">
        <f>IF((H417+N417-O417)&gt;SetUp!$B$56,T416+H417+N417-O417-SetUp!$B$56,T416)</f>
        <v>0</v>
      </c>
      <c r="S417" s="57">
        <f>R417*SetUp!$B$65</f>
        <v>0</v>
      </c>
      <c r="T417" s="57">
        <f>IF((R417-S417)&lt;SetUp!$B$53,R417-S417,SetUp!$B$53)</f>
        <v>0</v>
      </c>
      <c r="U417" s="57">
        <f t="shared" si="137"/>
        <v>8.5177340295601898</v>
      </c>
      <c r="V417" s="57">
        <f>(L417-P417)/1000*SetUp!$B$13*1000000/SetUp!$B$48</f>
        <v>23.529087890242398</v>
      </c>
      <c r="W417" s="57">
        <f t="shared" si="148"/>
        <v>-5.1070259132757201E-15</v>
      </c>
      <c r="X417" s="57">
        <f>MAX((SetUp!$B$56*(1-($H417/SetUp!$B$56)^2)*TANH(($B417-$D417)/SetUp!$B$56))/(1+$H417/SetUp!$B$56*TANH(($B417-$D417)/SetUp!$B$56)),0)</f>
        <v>1.0447041402028634</v>
      </c>
      <c r="AK417" s="65">
        <v>19</v>
      </c>
      <c r="AL417" s="66">
        <f t="shared" si="149"/>
        <v>4.4499999999999998E-2</v>
      </c>
      <c r="AM417" s="66">
        <f t="shared" si="150"/>
        <v>0.10049970044984582</v>
      </c>
      <c r="AN417" s="67">
        <f t="shared" si="151"/>
        <v>1.2584202348279963</v>
      </c>
      <c r="AP417" s="64">
        <v>27170</v>
      </c>
      <c r="AQ417" s="55">
        <v>5</v>
      </c>
      <c r="AR417" s="55">
        <v>142</v>
      </c>
      <c r="AS417" s="66">
        <f t="shared" si="138"/>
        <v>11.36</v>
      </c>
      <c r="AT417" s="66">
        <f t="shared" si="139"/>
        <v>15.322688580113697</v>
      </c>
      <c r="AU417" s="55" t="str">
        <f>IF(OR($AP417&lt;SetUp!$B$97,$AP417&gt;SetUp!$B$98),"Não","Sim")</f>
        <v>Sim</v>
      </c>
      <c r="AV417" s="68">
        <f t="shared" si="140"/>
        <v>3.3704599092705432</v>
      </c>
      <c r="AW417" s="68">
        <f t="shared" si="141"/>
        <v>3.9144205931547131</v>
      </c>
      <c r="AX417" s="68">
        <f t="shared" si="142"/>
        <v>1.055378331375</v>
      </c>
      <c r="AY417" s="68">
        <f t="shared" si="143"/>
        <v>1.1853349750265165</v>
      </c>
      <c r="AZ417" s="68">
        <f t="shared" si="144"/>
        <v>3.9626885801136975</v>
      </c>
      <c r="BA417" s="68">
        <f t="shared" si="145"/>
        <v>0.54396068388416996</v>
      </c>
      <c r="BB417" s="68">
        <f t="shared" si="146"/>
        <v>0.12995664365151649</v>
      </c>
    </row>
    <row r="418" spans="1:54" x14ac:dyDescent="0.3">
      <c r="A418" s="64">
        <v>27080</v>
      </c>
      <c r="B418" s="57">
        <v>2.3959999999999999</v>
      </c>
      <c r="C418" s="57">
        <v>3.3660000000000001</v>
      </c>
      <c r="D418" s="57">
        <v>4.8680000000000003</v>
      </c>
      <c r="E418" s="57">
        <f t="shared" si="131"/>
        <v>2.3959999999999999</v>
      </c>
      <c r="F418" s="57">
        <f t="shared" si="132"/>
        <v>2.4720000000000004</v>
      </c>
      <c r="G418" s="57">
        <f t="shared" si="133"/>
        <v>0</v>
      </c>
      <c r="H418" s="57">
        <f>IF(Q417&gt;SetUp!$B$56,SetUp!$B$56,Q417)</f>
        <v>41.879516675825414</v>
      </c>
      <c r="I418" s="57">
        <f t="shared" si="147"/>
        <v>8.5177340295601898</v>
      </c>
      <c r="J418" s="57">
        <f>MIN(F418,H418,(1-EXP(-SetUp!$B$52*H418/SetUp!$B$56))*F418)</f>
        <v>2.468442321099507</v>
      </c>
      <c r="K418" s="57">
        <f t="shared" si="134"/>
        <v>39.411074354725905</v>
      </c>
      <c r="L418" s="57">
        <f>IF(I418&lt;=0,0,MIN(SetUp!$B$50*I418^SetUp!$B$55,I418))</f>
        <v>0.72705897951318366</v>
      </c>
      <c r="M418" s="57">
        <f t="shared" si="135"/>
        <v>7.7906750500470059</v>
      </c>
      <c r="N418" s="57">
        <f>IF(SetUp!$B$62=0,X418,(B418-E418)*(1-(H418/SetUp!$B$66/SetUp!$B$56)))</f>
        <v>0</v>
      </c>
      <c r="O418" s="57">
        <f>K418*SetUp!$B$65</f>
        <v>0</v>
      </c>
      <c r="P418" s="57">
        <f>MIN(SetUp!$B$54*L418^SetUp!$B$51,L418)</f>
        <v>0.37518670069944404</v>
      </c>
      <c r="Q418" s="57">
        <f t="shared" si="136"/>
        <v>39.411074354725905</v>
      </c>
      <c r="R418" s="57">
        <f>IF((H418+N418-O418)&gt;SetUp!$B$56,T417+H418+N418-O418-SetUp!$B$56,T417)</f>
        <v>0</v>
      </c>
      <c r="S418" s="57">
        <f>R418*SetUp!$B$65</f>
        <v>0</v>
      </c>
      <c r="T418" s="57">
        <f>IF((R418-S418)&lt;SetUp!$B$53,R418-S418,SetUp!$B$53)</f>
        <v>0</v>
      </c>
      <c r="U418" s="57">
        <f t="shared" si="137"/>
        <v>7.7906750500470059</v>
      </c>
      <c r="V418" s="57">
        <f>(L418-P418)/1000*SetUp!$B$13*1000000/SetUp!$B$48</f>
        <v>20.013679934909522</v>
      </c>
      <c r="W418" s="57">
        <f t="shared" si="148"/>
        <v>-1.5543122344752192E-15</v>
      </c>
      <c r="X418" s="57">
        <f>MAX((SetUp!$B$56*(1-($H418/SetUp!$B$56)^2)*TANH(($B418-$D418)/SetUp!$B$56))/(1+$H418/SetUp!$B$56*TANH(($B418-$D418)/SetUp!$B$56)),0)</f>
        <v>0</v>
      </c>
      <c r="AK418" s="65">
        <v>20</v>
      </c>
      <c r="AL418" s="66">
        <f t="shared" si="149"/>
        <v>3.5000000000000003E-2</v>
      </c>
      <c r="AM418" s="66">
        <f t="shared" si="150"/>
        <v>9.8369872901063762E-2</v>
      </c>
      <c r="AN418" s="67">
        <f t="shared" si="151"/>
        <v>1.8105677971732501</v>
      </c>
      <c r="AP418" s="64">
        <v>27171</v>
      </c>
      <c r="AQ418" s="55">
        <v>5</v>
      </c>
      <c r="AR418" s="55">
        <v>143</v>
      </c>
      <c r="AS418" s="66">
        <f t="shared" si="138"/>
        <v>14.188000000000001</v>
      </c>
      <c r="AT418" s="66">
        <f t="shared" si="139"/>
        <v>26.542857494878813</v>
      </c>
      <c r="AU418" s="55" t="str">
        <f>IF(OR($AP418&lt;SetUp!$B$97,$AP418&gt;SetUp!$B$98),"Não","Sim")</f>
        <v>Sim</v>
      </c>
      <c r="AV418" s="68">
        <f t="shared" si="140"/>
        <v>3.7666961650762332</v>
      </c>
      <c r="AW418" s="68">
        <f t="shared" si="141"/>
        <v>5.1519760766989995</v>
      </c>
      <c r="AX418" s="68">
        <f t="shared" si="142"/>
        <v>1.1519211797999052</v>
      </c>
      <c r="AY418" s="68">
        <f t="shared" si="143"/>
        <v>1.4239476754031479</v>
      </c>
      <c r="AZ418" s="68">
        <f t="shared" si="144"/>
        <v>12.354857494878813</v>
      </c>
      <c r="BA418" s="68">
        <f t="shared" si="145"/>
        <v>1.3852799116227663</v>
      </c>
      <c r="BB418" s="68">
        <f t="shared" si="146"/>
        <v>0.27202649560324277</v>
      </c>
    </row>
    <row r="419" spans="1:54" x14ac:dyDescent="0.3">
      <c r="A419" s="64">
        <v>27081</v>
      </c>
      <c r="B419" s="57">
        <v>2.6269999999999998</v>
      </c>
      <c r="C419" s="57">
        <v>3.1760000000000002</v>
      </c>
      <c r="D419" s="57">
        <v>4.8680000000000003</v>
      </c>
      <c r="E419" s="57">
        <f t="shared" si="131"/>
        <v>2.6269999999999998</v>
      </c>
      <c r="F419" s="57">
        <f t="shared" si="132"/>
        <v>2.2410000000000005</v>
      </c>
      <c r="G419" s="57">
        <f t="shared" si="133"/>
        <v>0</v>
      </c>
      <c r="H419" s="57">
        <f>IF(Q418&gt;SetUp!$B$56,SetUp!$B$56,Q418)</f>
        <v>39.411074354725905</v>
      </c>
      <c r="I419" s="57">
        <f t="shared" si="147"/>
        <v>7.7906750500470059</v>
      </c>
      <c r="J419" s="57">
        <f>MIN(F419,H419,(1-EXP(-SetUp!$B$52*H419/SetUp!$B$56))*F419)</f>
        <v>2.2362568707088983</v>
      </c>
      <c r="K419" s="57">
        <f t="shared" si="134"/>
        <v>37.174817484017005</v>
      </c>
      <c r="L419" s="57">
        <f>IF(I419&lt;=0,0,MIN(SetUp!$B$50*I419^SetUp!$B$55,I419))</f>
        <v>0.62659655307692463</v>
      </c>
      <c r="M419" s="57">
        <f t="shared" si="135"/>
        <v>7.164078496970081</v>
      </c>
      <c r="N419" s="57">
        <f>IF(SetUp!$B$62=0,X419,(B419-E419)*(1-(H419/SetUp!$B$66/SetUp!$B$56)))</f>
        <v>0</v>
      </c>
      <c r="O419" s="57">
        <f>K419*SetUp!$B$65</f>
        <v>0</v>
      </c>
      <c r="P419" s="57">
        <f>MIN(SetUp!$B$54*L419^SetUp!$B$51,L419)</f>
        <v>0.32416375326210084</v>
      </c>
      <c r="Q419" s="57">
        <f t="shared" si="136"/>
        <v>37.174817484017005</v>
      </c>
      <c r="R419" s="57">
        <f>IF((H419+N419-O419)&gt;SetUp!$B$56,T418+H419+N419-O419-SetUp!$B$56,T418)</f>
        <v>0</v>
      </c>
      <c r="S419" s="57">
        <f>R419*SetUp!$B$65</f>
        <v>0</v>
      </c>
      <c r="T419" s="57">
        <f>IF((R419-S419)&lt;SetUp!$B$53,R419-S419,SetUp!$B$53)</f>
        <v>0</v>
      </c>
      <c r="U419" s="57">
        <f t="shared" si="137"/>
        <v>7.164078496970081</v>
      </c>
      <c r="V419" s="57">
        <f>(L419-P419)/1000*SetUp!$B$13*1000000/SetUp!$B$48</f>
        <v>17.201676920154426</v>
      </c>
      <c r="W419" s="57">
        <f t="shared" si="148"/>
        <v>1.9984014443252818E-15</v>
      </c>
      <c r="X419" s="57">
        <f>MAX((SetUp!$B$56*(1-($H419/SetUp!$B$56)^2)*TANH(($B419-$D419)/SetUp!$B$56))/(1+$H419/SetUp!$B$56*TANH(($B419-$D419)/SetUp!$B$56)),0)</f>
        <v>0</v>
      </c>
      <c r="AK419" s="65">
        <v>21</v>
      </c>
      <c r="AL419" s="66">
        <f t="shared" si="149"/>
        <v>2.5000000000000001E-2</v>
      </c>
      <c r="AM419" s="66">
        <f t="shared" si="150"/>
        <v>9.6304651681623887E-2</v>
      </c>
      <c r="AN419" s="67">
        <f t="shared" si="151"/>
        <v>2.8521860672649555</v>
      </c>
      <c r="AP419" s="64">
        <v>27172</v>
      </c>
      <c r="AQ419" s="55">
        <v>5</v>
      </c>
      <c r="AR419" s="55">
        <v>144</v>
      </c>
      <c r="AS419" s="66">
        <f t="shared" si="138"/>
        <v>60.735999999999997</v>
      </c>
      <c r="AT419" s="66">
        <f t="shared" si="139"/>
        <v>22.391854101213049</v>
      </c>
      <c r="AU419" s="55" t="str">
        <f>IF(OR($AP419&lt;SetUp!$B$97,$AP419&gt;SetUp!$B$98),"Não","Sim")</f>
        <v>Sim</v>
      </c>
      <c r="AV419" s="68">
        <f t="shared" si="140"/>
        <v>7.7933304818928342</v>
      </c>
      <c r="AW419" s="68">
        <f t="shared" si="141"/>
        <v>4.7320031806004792</v>
      </c>
      <c r="AX419" s="68">
        <f t="shared" si="142"/>
        <v>1.7834461864111799</v>
      </c>
      <c r="AY419" s="68">
        <f t="shared" si="143"/>
        <v>1.3500900557312161</v>
      </c>
      <c r="AZ419" s="68">
        <f t="shared" si="144"/>
        <v>-38.344145898786948</v>
      </c>
      <c r="BA419" s="68">
        <f t="shared" si="145"/>
        <v>-3.061327301292355</v>
      </c>
      <c r="BB419" s="68">
        <f t="shared" si="146"/>
        <v>-0.43335613067996381</v>
      </c>
    </row>
    <row r="420" spans="1:54" x14ac:dyDescent="0.3">
      <c r="A420" s="64">
        <v>27082</v>
      </c>
      <c r="B420" s="57">
        <v>1.8560000000000001</v>
      </c>
      <c r="C420" s="57">
        <v>2.992</v>
      </c>
      <c r="D420" s="57">
        <v>4.8680000000000003</v>
      </c>
      <c r="E420" s="57">
        <f t="shared" si="131"/>
        <v>1.8560000000000001</v>
      </c>
      <c r="F420" s="57">
        <f t="shared" si="132"/>
        <v>3.0120000000000005</v>
      </c>
      <c r="G420" s="57">
        <f t="shared" si="133"/>
        <v>0</v>
      </c>
      <c r="H420" s="57">
        <f>IF(Q419&gt;SetUp!$B$56,SetUp!$B$56,Q419)</f>
        <v>37.174817484017005</v>
      </c>
      <c r="I420" s="57">
        <f t="shared" si="147"/>
        <v>7.164078496970081</v>
      </c>
      <c r="J420" s="57">
        <f>MIN(F420,H420,(1-EXP(-SetUp!$B$52*H420/SetUp!$B$56))*F420)</f>
        <v>3.0029587778663487</v>
      </c>
      <c r="K420" s="57">
        <f t="shared" si="134"/>
        <v>34.171858706150658</v>
      </c>
      <c r="L420" s="57">
        <f>IF(I420&lt;=0,0,MIN(SetUp!$B$50*I420^SetUp!$B$55,I420))</f>
        <v>0.54487482686386446</v>
      </c>
      <c r="M420" s="57">
        <f t="shared" si="135"/>
        <v>6.6192036701062165</v>
      </c>
      <c r="N420" s="57">
        <f>IF(SetUp!$B$62=0,X420,(B420-E420)*(1-(H420/SetUp!$B$66/SetUp!$B$56)))</f>
        <v>0</v>
      </c>
      <c r="O420" s="57">
        <f>K420*SetUp!$B$65</f>
        <v>0</v>
      </c>
      <c r="P420" s="57">
        <f>MIN(SetUp!$B$54*L420^SetUp!$B$51,L420)</f>
        <v>0.28255673881151183</v>
      </c>
      <c r="Q420" s="57">
        <f t="shared" si="136"/>
        <v>34.171858706150658</v>
      </c>
      <c r="R420" s="57">
        <f>IF((H420+N420-O420)&gt;SetUp!$B$56,T419+H420+N420-O420-SetUp!$B$56,T419)</f>
        <v>0</v>
      </c>
      <c r="S420" s="57">
        <f>R420*SetUp!$B$65</f>
        <v>0</v>
      </c>
      <c r="T420" s="57">
        <f>IF((R420-S420)&lt;SetUp!$B$53,R420-S420,SetUp!$B$53)</f>
        <v>0</v>
      </c>
      <c r="U420" s="57">
        <f t="shared" si="137"/>
        <v>6.6192036701062165</v>
      </c>
      <c r="V420" s="57">
        <f>(L420-P420)/1000*SetUp!$B$13*1000000/SetUp!$B$48</f>
        <v>14.920045060430047</v>
      </c>
      <c r="W420" s="57">
        <f t="shared" si="148"/>
        <v>1.6653345369377348E-15</v>
      </c>
      <c r="X420" s="57">
        <f>MAX((SetUp!$B$56*(1-($H420/SetUp!$B$56)^2)*TANH(($B420-$D420)/SetUp!$B$56))/(1+$H420/SetUp!$B$56*TANH(($B420-$D420)/SetUp!$B$56)),0)</f>
        <v>0</v>
      </c>
      <c r="AK420" s="65">
        <v>22</v>
      </c>
      <c r="AL420" s="66">
        <f t="shared" si="149"/>
        <v>0.02</v>
      </c>
      <c r="AM420" s="66">
        <f t="shared" si="150"/>
        <v>9.4533701803612563E-2</v>
      </c>
      <c r="AN420" s="67">
        <f t="shared" si="151"/>
        <v>3.7266850901806281</v>
      </c>
      <c r="AP420" s="64">
        <v>27173</v>
      </c>
      <c r="AQ420" s="55">
        <v>5</v>
      </c>
      <c r="AR420" s="55">
        <v>145</v>
      </c>
      <c r="AS420" s="66">
        <f t="shared" si="138"/>
        <v>44.052</v>
      </c>
      <c r="AT420" s="66">
        <f t="shared" si="139"/>
        <v>19.17058027223316</v>
      </c>
      <c r="AU420" s="55" t="str">
        <f>IF(OR($AP420&lt;SetUp!$B$97,$AP420&gt;SetUp!$B$98),"Não","Sim")</f>
        <v>Sim</v>
      </c>
      <c r="AV420" s="68">
        <f t="shared" si="140"/>
        <v>6.6371680707964602</v>
      </c>
      <c r="AW420" s="68">
        <f t="shared" si="141"/>
        <v>4.3784221212936014</v>
      </c>
      <c r="AX420" s="68">
        <f t="shared" si="142"/>
        <v>1.6439656305516115</v>
      </c>
      <c r="AY420" s="68">
        <f t="shared" si="143"/>
        <v>1.2826352586899983</v>
      </c>
      <c r="AZ420" s="68">
        <f t="shared" si="144"/>
        <v>-24.88141972776684</v>
      </c>
      <c r="BA420" s="68">
        <f t="shared" si="145"/>
        <v>-2.2587459495028588</v>
      </c>
      <c r="BB420" s="68">
        <f t="shared" si="146"/>
        <v>-0.36133037186161321</v>
      </c>
    </row>
    <row r="421" spans="1:54" x14ac:dyDescent="0.3">
      <c r="A421" s="64">
        <v>27083</v>
      </c>
      <c r="B421" s="57">
        <v>9.0280000000000005</v>
      </c>
      <c r="C421" s="57">
        <v>4.4329999999999998</v>
      </c>
      <c r="D421" s="57">
        <v>4.8680000000000003</v>
      </c>
      <c r="E421" s="57">
        <f t="shared" si="131"/>
        <v>4.8680000000000003</v>
      </c>
      <c r="F421" s="57">
        <f t="shared" si="132"/>
        <v>0</v>
      </c>
      <c r="G421" s="57">
        <f t="shared" si="133"/>
        <v>1.2896215629981644</v>
      </c>
      <c r="H421" s="57">
        <f>IF(Q420&gt;SetUp!$B$56,SetUp!$B$56,Q420)</f>
        <v>34.171858706150658</v>
      </c>
      <c r="I421" s="57">
        <f t="shared" si="147"/>
        <v>7.9088252331043805</v>
      </c>
      <c r="J421" s="57">
        <f>MIN(F421,H421,(1-EXP(-SetUp!$B$52*H421/SetUp!$B$56))*F421)</f>
        <v>0</v>
      </c>
      <c r="K421" s="57">
        <f t="shared" si="134"/>
        <v>34.171858706150658</v>
      </c>
      <c r="L421" s="57">
        <f>IF(I421&lt;=0,0,MIN(SetUp!$B$50*I421^SetUp!$B$55,I421))</f>
        <v>0.64251432621285864</v>
      </c>
      <c r="M421" s="57">
        <f t="shared" si="135"/>
        <v>7.2663109068915217</v>
      </c>
      <c r="N421" s="57">
        <f>IF(SetUp!$B$62=0,X421,(B421-E421)*(1-(H421/SetUp!$B$66/SetUp!$B$56)))</f>
        <v>2.8703784370018357</v>
      </c>
      <c r="O421" s="57">
        <f>K421*SetUp!$B$65</f>
        <v>0</v>
      </c>
      <c r="P421" s="57">
        <f>MIN(SetUp!$B$54*L421^SetUp!$B$51,L421)</f>
        <v>0.33225683558428803</v>
      </c>
      <c r="Q421" s="57">
        <f t="shared" si="136"/>
        <v>37.042237143152491</v>
      </c>
      <c r="R421" s="57">
        <f>IF((H421+N421-O421)&gt;SetUp!$B$56,T420+H421+N421-O421-SetUp!$B$56,T420)</f>
        <v>0</v>
      </c>
      <c r="S421" s="57">
        <f>R421*SetUp!$B$65</f>
        <v>0</v>
      </c>
      <c r="T421" s="57">
        <f>IF((R421-S421)&lt;SetUp!$B$53,R421-S421,SetUp!$B$53)</f>
        <v>0</v>
      </c>
      <c r="U421" s="57">
        <f t="shared" si="137"/>
        <v>7.2663109068915217</v>
      </c>
      <c r="V421" s="57">
        <f>(L421-P421)/1000*SetUp!$B$13*1000000/SetUp!$B$48</f>
        <v>17.646727203921881</v>
      </c>
      <c r="W421" s="57">
        <f t="shared" si="148"/>
        <v>-6.3282712403633923E-15</v>
      </c>
      <c r="X421" s="57">
        <f>MAX((SetUp!$B$56*(1-($H421/SetUp!$B$56)^2)*TANH(($B421-$D421)/SetUp!$B$56))/(1+$H421/SetUp!$B$56*TANH(($B421-$D421)/SetUp!$B$56)),0)</f>
        <v>2.8703784370018357</v>
      </c>
      <c r="AK421" s="65">
        <v>23</v>
      </c>
      <c r="AL421" s="66">
        <f t="shared" si="149"/>
        <v>1.7500000000000002E-2</v>
      </c>
      <c r="AM421" s="66">
        <f t="shared" si="150"/>
        <v>0.19658597610443734</v>
      </c>
      <c r="AN421" s="67">
        <f t="shared" si="151"/>
        <v>10.233484348824989</v>
      </c>
      <c r="AP421" s="64">
        <v>27174</v>
      </c>
      <c r="AQ421" s="55">
        <v>5</v>
      </c>
      <c r="AR421" s="55">
        <v>146</v>
      </c>
      <c r="AS421" s="66">
        <f t="shared" si="138"/>
        <v>41.85</v>
      </c>
      <c r="AT421" s="66">
        <f t="shared" si="139"/>
        <v>16.520748333146248</v>
      </c>
      <c r="AU421" s="55" t="str">
        <f>IF(OR($AP421&lt;SetUp!$B$97,$AP421&gt;SetUp!$B$98),"Não","Sim")</f>
        <v>Sim</v>
      </c>
      <c r="AV421" s="68">
        <f t="shared" si="140"/>
        <v>6.4691575958543472</v>
      </c>
      <c r="AW421" s="68">
        <f t="shared" si="141"/>
        <v>4.064572343204909</v>
      </c>
      <c r="AX421" s="68">
        <f t="shared" si="142"/>
        <v>1.6216954623292787</v>
      </c>
      <c r="AY421" s="68">
        <f t="shared" si="143"/>
        <v>1.218029715478026</v>
      </c>
      <c r="AZ421" s="68">
        <f t="shared" si="144"/>
        <v>-25.329251666853754</v>
      </c>
      <c r="BA421" s="68">
        <f t="shared" si="145"/>
        <v>-2.4045852526494382</v>
      </c>
      <c r="BB421" s="68">
        <f t="shared" si="146"/>
        <v>-0.40366574685125278</v>
      </c>
    </row>
    <row r="422" spans="1:54" x14ac:dyDescent="0.3">
      <c r="A422" s="64">
        <v>27084</v>
      </c>
      <c r="B422" s="57">
        <v>23.814</v>
      </c>
      <c r="C422" s="57">
        <v>121.173</v>
      </c>
      <c r="D422" s="57">
        <v>4.8680000000000003</v>
      </c>
      <c r="E422" s="57">
        <f t="shared" si="131"/>
        <v>4.8680000000000003</v>
      </c>
      <c r="F422" s="57">
        <f t="shared" si="132"/>
        <v>0</v>
      </c>
      <c r="G422" s="57">
        <f t="shared" si="133"/>
        <v>8.4499621405610021</v>
      </c>
      <c r="H422" s="57">
        <f>IF(Q421&gt;SetUp!$B$56,SetUp!$B$56,Q421)</f>
        <v>37.042237143152491</v>
      </c>
      <c r="I422" s="57">
        <f t="shared" si="147"/>
        <v>15.716273047452525</v>
      </c>
      <c r="J422" s="57">
        <f>MIN(F422,H422,(1-EXP(-SetUp!$B$52*H422/SetUp!$B$56))*F422)</f>
        <v>0</v>
      </c>
      <c r="K422" s="57">
        <f t="shared" si="134"/>
        <v>37.042237143152491</v>
      </c>
      <c r="L422" s="57">
        <f>IF(I422&lt;=0,0,MIN(SetUp!$B$50*I422^SetUp!$B$55,I422))</f>
        <v>2.0181129077376361</v>
      </c>
      <c r="M422" s="57">
        <f t="shared" si="135"/>
        <v>13.698160139714888</v>
      </c>
      <c r="N422" s="57">
        <f>IF(SetUp!$B$62=0,X422,(B422-E422)*(1-(H422/SetUp!$B$66/SetUp!$B$56)))</f>
        <v>10.496037859438996</v>
      </c>
      <c r="O422" s="57">
        <f>K422*SetUp!$B$65</f>
        <v>0</v>
      </c>
      <c r="P422" s="57">
        <f>MIN(SetUp!$B$54*L422^SetUp!$B$51,L422)</f>
        <v>1.0234828724623479</v>
      </c>
      <c r="Q422" s="57">
        <f t="shared" si="136"/>
        <v>47.53827500259149</v>
      </c>
      <c r="R422" s="57">
        <f>IF((H422+N422-O422)&gt;SetUp!$B$56,T421+H422+N422-O422-SetUp!$B$56,T421)</f>
        <v>0</v>
      </c>
      <c r="S422" s="57">
        <f>R422*SetUp!$B$65</f>
        <v>0</v>
      </c>
      <c r="T422" s="57">
        <f>IF((R422-S422)&lt;SetUp!$B$53,R422-S422,SetUp!$B$53)</f>
        <v>0</v>
      </c>
      <c r="U422" s="57">
        <f t="shared" si="137"/>
        <v>13.698160139714888</v>
      </c>
      <c r="V422" s="57">
        <f>(L422-P422)/1000*SetUp!$B$13*1000000/SetUp!$B$48</f>
        <v>56.572251860126087</v>
      </c>
      <c r="W422" s="57">
        <f t="shared" si="148"/>
        <v>0</v>
      </c>
      <c r="X422" s="57">
        <f>MAX((SetUp!$B$56*(1-($H422/SetUp!$B$56)^2)*TANH(($B422-$D422)/SetUp!$B$56))/(1+$H422/SetUp!$B$56*TANH(($B422-$D422)/SetUp!$B$56)),0)</f>
        <v>10.496037859438996</v>
      </c>
      <c r="AK422" s="65">
        <v>24</v>
      </c>
      <c r="AL422" s="66">
        <f t="shared" si="149"/>
        <v>0.249</v>
      </c>
      <c r="AM422" s="66">
        <f t="shared" si="150"/>
        <v>0.72433125444854518</v>
      </c>
      <c r="AN422" s="67">
        <f t="shared" si="151"/>
        <v>1.9089608612391373</v>
      </c>
      <c r="AP422" s="64">
        <v>27175</v>
      </c>
      <c r="AQ422" s="55">
        <v>5</v>
      </c>
      <c r="AR422" s="55">
        <v>147</v>
      </c>
      <c r="AS422" s="66">
        <f t="shared" si="138"/>
        <v>29.326000000000001</v>
      </c>
      <c r="AT422" s="66">
        <f t="shared" si="139"/>
        <v>14.362883768077024</v>
      </c>
      <c r="AU422" s="55" t="str">
        <f>IF(OR($AP422&lt;SetUp!$B$97,$AP422&gt;SetUp!$B$98),"Não","Sim")</f>
        <v>Sim</v>
      </c>
      <c r="AV422" s="68">
        <f t="shared" si="140"/>
        <v>5.4153485575722637</v>
      </c>
      <c r="AW422" s="68">
        <f t="shared" si="141"/>
        <v>3.7898395438431196</v>
      </c>
      <c r="AX422" s="68">
        <f t="shared" si="142"/>
        <v>1.4672528302360655</v>
      </c>
      <c r="AY422" s="68">
        <f t="shared" si="143"/>
        <v>1.1572416459526702</v>
      </c>
      <c r="AZ422" s="68">
        <f t="shared" si="144"/>
        <v>-14.963116231922976</v>
      </c>
      <c r="BA422" s="68">
        <f t="shared" si="145"/>
        <v>-1.6255090137291441</v>
      </c>
      <c r="BB422" s="68">
        <f t="shared" si="146"/>
        <v>-0.31001118428339525</v>
      </c>
    </row>
    <row r="423" spans="1:54" x14ac:dyDescent="0.3">
      <c r="A423" s="64">
        <v>27085</v>
      </c>
      <c r="B423" s="57">
        <v>17.094999999999999</v>
      </c>
      <c r="C423" s="57">
        <v>111.199</v>
      </c>
      <c r="D423" s="57">
        <v>4.8680000000000003</v>
      </c>
      <c r="E423" s="57">
        <f t="shared" si="131"/>
        <v>4.8680000000000003</v>
      </c>
      <c r="F423" s="57">
        <f t="shared" si="132"/>
        <v>0</v>
      </c>
      <c r="G423" s="57">
        <f t="shared" si="133"/>
        <v>7.4776192130361876</v>
      </c>
      <c r="H423" s="57">
        <f>IF(Q422&gt;SetUp!$B$56,SetUp!$B$56,Q422)</f>
        <v>47.53827500259149</v>
      </c>
      <c r="I423" s="57">
        <f t="shared" si="147"/>
        <v>21.175779352751075</v>
      </c>
      <c r="J423" s="57">
        <f>MIN(F423,H423,(1-EXP(-SetUp!$B$52*H423/SetUp!$B$56))*F423)</f>
        <v>0</v>
      </c>
      <c r="K423" s="57">
        <f t="shared" si="134"/>
        <v>47.53827500259149</v>
      </c>
      <c r="L423" s="57">
        <f>IF(I423&lt;=0,0,MIN(SetUp!$B$50*I423^SetUp!$B$55,I423))</f>
        <v>3.3171251429246298</v>
      </c>
      <c r="M423" s="57">
        <f t="shared" si="135"/>
        <v>17.858654209826444</v>
      </c>
      <c r="N423" s="57">
        <f>IF(SetUp!$B$62=0,X423,(B423-E423)*(1-(H423/SetUp!$B$66/SetUp!$B$56)))</f>
        <v>4.7493807869638109</v>
      </c>
      <c r="O423" s="57">
        <f>K423*SetUp!$B$65</f>
        <v>0</v>
      </c>
      <c r="P423" s="57">
        <f>MIN(SetUp!$B$54*L423^SetUp!$B$51,L423)</f>
        <v>1.6681132199381867</v>
      </c>
      <c r="Q423" s="57">
        <f t="shared" si="136"/>
        <v>52.287655789555302</v>
      </c>
      <c r="R423" s="57">
        <f>IF((H423+N423-O423)&gt;SetUp!$B$56,T422+H423+N423-O423-SetUp!$B$56,T422)</f>
        <v>0</v>
      </c>
      <c r="S423" s="57">
        <f>R423*SetUp!$B$65</f>
        <v>0</v>
      </c>
      <c r="T423" s="57">
        <f>IF((R423-S423)&lt;SetUp!$B$53,R423-S423,SetUp!$B$53)</f>
        <v>0</v>
      </c>
      <c r="U423" s="57">
        <f t="shared" si="137"/>
        <v>17.858654209826444</v>
      </c>
      <c r="V423" s="57">
        <f>(L423-P423)/1000*SetUp!$B$13*1000000/SetUp!$B$48</f>
        <v>93.791977437842078</v>
      </c>
      <c r="W423" s="57">
        <f t="shared" si="148"/>
        <v>-4.8849813083506888E-15</v>
      </c>
      <c r="X423" s="57">
        <f>MAX((SetUp!$B$56*(1-($H423/SetUp!$B$56)^2)*TANH(($B423-$D423)/SetUp!$B$56))/(1+$H423/SetUp!$B$56*TANH(($B423-$D423)/SetUp!$B$56)),0)</f>
        <v>4.7493807869638109</v>
      </c>
      <c r="AK423" s="65">
        <v>25</v>
      </c>
      <c r="AL423" s="66">
        <f t="shared" si="149"/>
        <v>4.2110000000000003</v>
      </c>
      <c r="AM423" s="66">
        <f t="shared" si="150"/>
        <v>1.8898331620493738</v>
      </c>
      <c r="AN423" s="67">
        <f t="shared" si="151"/>
        <v>-0.55121511231313858</v>
      </c>
      <c r="AP423" s="64">
        <v>27176</v>
      </c>
      <c r="AQ423" s="55">
        <v>5</v>
      </c>
      <c r="AR423" s="55">
        <v>148</v>
      </c>
      <c r="AS423" s="66">
        <f t="shared" si="138"/>
        <v>19.882999999999999</v>
      </c>
      <c r="AT423" s="66">
        <f t="shared" si="139"/>
        <v>12.584349787497812</v>
      </c>
      <c r="AU423" s="55" t="str">
        <f>IF(OR($AP423&lt;SetUp!$B$97,$AP423&gt;SetUp!$B$98),"Não","Sim")</f>
        <v>Sim</v>
      </c>
      <c r="AV423" s="68">
        <f t="shared" si="140"/>
        <v>4.4590357702086223</v>
      </c>
      <c r="AW423" s="68">
        <f t="shared" si="141"/>
        <v>3.547442710953598</v>
      </c>
      <c r="AX423" s="68">
        <f t="shared" si="142"/>
        <v>1.2984819125134828</v>
      </c>
      <c r="AY423" s="68">
        <f t="shared" si="143"/>
        <v>1.0998307811877754</v>
      </c>
      <c r="AZ423" s="68">
        <f t="shared" si="144"/>
        <v>-7.2986502125021868</v>
      </c>
      <c r="BA423" s="68">
        <f t="shared" si="145"/>
        <v>-0.91159305925502432</v>
      </c>
      <c r="BB423" s="68">
        <f t="shared" si="146"/>
        <v>-0.19865113132570733</v>
      </c>
    </row>
    <row r="424" spans="1:54" x14ac:dyDescent="0.3">
      <c r="A424" s="64">
        <v>27086</v>
      </c>
      <c r="B424" s="57">
        <v>12.577999999999999</v>
      </c>
      <c r="C424" s="57">
        <v>121.173</v>
      </c>
      <c r="D424" s="57">
        <v>4.8680000000000003</v>
      </c>
      <c r="E424" s="57">
        <f t="shared" si="131"/>
        <v>4.8680000000000003</v>
      </c>
      <c r="F424" s="57">
        <f t="shared" si="132"/>
        <v>0</v>
      </c>
      <c r="G424" s="57">
        <f t="shared" si="133"/>
        <v>5.3862153312617931</v>
      </c>
      <c r="H424" s="57">
        <f>IF(Q423&gt;SetUp!$B$56,SetUp!$B$56,Q423)</f>
        <v>52.287655789555302</v>
      </c>
      <c r="I424" s="57">
        <f t="shared" si="147"/>
        <v>23.244869541088235</v>
      </c>
      <c r="J424" s="57">
        <f>MIN(F424,H424,(1-EXP(-SetUp!$B$52*H424/SetUp!$B$56))*F424)</f>
        <v>0</v>
      </c>
      <c r="K424" s="57">
        <f t="shared" si="134"/>
        <v>52.287655789555302</v>
      </c>
      <c r="L424" s="57">
        <f>IF(I424&lt;=0,0,MIN(SetUp!$B$50*I424^SetUp!$B$55,I424))</f>
        <v>3.8747293543488173</v>
      </c>
      <c r="M424" s="57">
        <f t="shared" si="135"/>
        <v>19.37014018673942</v>
      </c>
      <c r="N424" s="57">
        <f>IF(SetUp!$B$62=0,X424,(B424-E424)*(1-(H424/SetUp!$B$66/SetUp!$B$56)))</f>
        <v>2.323784668738206</v>
      </c>
      <c r="O424" s="57">
        <f>K424*SetUp!$B$65</f>
        <v>0</v>
      </c>
      <c r="P424" s="57">
        <f>MIN(SetUp!$B$54*L424^SetUp!$B$51,L424)</f>
        <v>1.9433771177215695</v>
      </c>
      <c r="Q424" s="57">
        <f t="shared" si="136"/>
        <v>54.611440458293508</v>
      </c>
      <c r="R424" s="57">
        <f>IF((H424+N424-O424)&gt;SetUp!$B$56,T423+H424+N424-O424-SetUp!$B$56,T423)</f>
        <v>0</v>
      </c>
      <c r="S424" s="57">
        <f>R424*SetUp!$B$65</f>
        <v>0</v>
      </c>
      <c r="T424" s="57">
        <f>IF((R424-S424)&lt;SetUp!$B$53,R424-S424,SetUp!$B$53)</f>
        <v>0</v>
      </c>
      <c r="U424" s="57">
        <f t="shared" si="137"/>
        <v>19.37014018673942</v>
      </c>
      <c r="V424" s="57">
        <f>(L424-P424)/1000*SetUp!$B$13*1000000/SetUp!$B$48</f>
        <v>109.85084029847728</v>
      </c>
      <c r="W424" s="57">
        <f t="shared" si="148"/>
        <v>-7.1054273576010019E-15</v>
      </c>
      <c r="X424" s="57">
        <f>MAX((SetUp!$B$56*(1-($H424/SetUp!$B$56)^2)*TANH(($B424-$D424)/SetUp!$B$56))/(1+$H424/SetUp!$B$56*TANH(($B424-$D424)/SetUp!$B$56)),0)</f>
        <v>2.323784668738206</v>
      </c>
      <c r="AK424" s="65">
        <v>26</v>
      </c>
      <c r="AL424" s="66">
        <f t="shared" si="149"/>
        <v>25.144500000000001</v>
      </c>
      <c r="AM424" s="66">
        <f t="shared" si="150"/>
        <v>9.9671241517983091</v>
      </c>
      <c r="AN424" s="67">
        <f t="shared" si="151"/>
        <v>-0.60360619014900641</v>
      </c>
      <c r="AP424" s="64">
        <v>27177</v>
      </c>
      <c r="AQ424" s="55">
        <v>5</v>
      </c>
      <c r="AR424" s="55">
        <v>149</v>
      </c>
      <c r="AS424" s="66">
        <f t="shared" si="138"/>
        <v>39.03</v>
      </c>
      <c r="AT424" s="66">
        <f t="shared" si="139"/>
        <v>11.102743193412705</v>
      </c>
      <c r="AU424" s="55" t="str">
        <f>IF(OR($AP424&lt;SetUp!$B$97,$AP424&gt;SetUp!$B$98),"Não","Sim")</f>
        <v>Sim</v>
      </c>
      <c r="AV424" s="68">
        <f t="shared" si="140"/>
        <v>6.2473994589749102</v>
      </c>
      <c r="AW424" s="68">
        <f t="shared" si="141"/>
        <v>3.3320779092651338</v>
      </c>
      <c r="AX424" s="68">
        <f t="shared" si="142"/>
        <v>1.5913985512812487</v>
      </c>
      <c r="AY424" s="68">
        <f t="shared" si="143"/>
        <v>1.0454302946942113</v>
      </c>
      <c r="AZ424" s="68">
        <f t="shared" si="144"/>
        <v>-27.927256806587295</v>
      </c>
      <c r="BA424" s="68">
        <f t="shared" si="145"/>
        <v>-2.9153215497097764</v>
      </c>
      <c r="BB424" s="68">
        <f t="shared" si="146"/>
        <v>-0.5459682565870374</v>
      </c>
    </row>
    <row r="425" spans="1:54" x14ac:dyDescent="0.3">
      <c r="A425" s="64">
        <v>27087</v>
      </c>
      <c r="B425" s="57">
        <v>14.086</v>
      </c>
      <c r="C425" s="57">
        <v>83.441999999999993</v>
      </c>
      <c r="D425" s="57">
        <v>4.8680000000000003</v>
      </c>
      <c r="E425" s="57">
        <f t="shared" si="131"/>
        <v>4.8680000000000003</v>
      </c>
      <c r="F425" s="57">
        <f t="shared" si="132"/>
        <v>0</v>
      </c>
      <c r="G425" s="57">
        <f t="shared" si="133"/>
        <v>6.9998152860617129</v>
      </c>
      <c r="H425" s="57">
        <f>IF(Q424&gt;SetUp!$B$56,SetUp!$B$56,Q424)</f>
        <v>54.611440458293508</v>
      </c>
      <c r="I425" s="57">
        <f t="shared" si="147"/>
        <v>26.369955472801131</v>
      </c>
      <c r="J425" s="57">
        <f>MIN(F425,H425,(1-EXP(-SetUp!$B$52*H425/SetUp!$B$56))*F425)</f>
        <v>0</v>
      </c>
      <c r="K425" s="57">
        <f t="shared" si="134"/>
        <v>54.611440458293508</v>
      </c>
      <c r="L425" s="57">
        <f>IF(I425&lt;=0,0,MIN(SetUp!$B$50*I425^SetUp!$B$55,I425))</f>
        <v>4.7812910206347023</v>
      </c>
      <c r="M425" s="57">
        <f t="shared" si="135"/>
        <v>21.588664452166427</v>
      </c>
      <c r="N425" s="57">
        <f>IF(SetUp!$B$62=0,X425,(B425-E425)*(1-(H425/SetUp!$B$66/SetUp!$B$56)))</f>
        <v>2.2181847139382875</v>
      </c>
      <c r="O425" s="57">
        <f>K425*SetUp!$B$65</f>
        <v>0</v>
      </c>
      <c r="P425" s="57">
        <f>MIN(SetUp!$B$54*L425^SetUp!$B$51,L425)</f>
        <v>2.3895033153927812</v>
      </c>
      <c r="Q425" s="57">
        <f t="shared" si="136"/>
        <v>56.829625172231793</v>
      </c>
      <c r="R425" s="57">
        <f>IF((H425+N425-O425)&gt;SetUp!$B$56,T424+H425+N425-O425-SetUp!$B$56,T424)</f>
        <v>0</v>
      </c>
      <c r="S425" s="57">
        <f>R425*SetUp!$B$65</f>
        <v>0</v>
      </c>
      <c r="T425" s="57">
        <f>IF((R425-S425)&lt;SetUp!$B$53,R425-S425,SetUp!$B$53)</f>
        <v>0</v>
      </c>
      <c r="U425" s="57">
        <f t="shared" si="137"/>
        <v>21.588664452166427</v>
      </c>
      <c r="V425" s="57">
        <f>(L425-P425)/1000*SetUp!$B$13*1000000/SetUp!$B$48</f>
        <v>136.03934292960392</v>
      </c>
      <c r="W425" s="57">
        <f t="shared" si="148"/>
        <v>0</v>
      </c>
      <c r="X425" s="57">
        <f>MAX((SetUp!$B$56*(1-($H425/SetUp!$B$56)^2)*TANH(($B425-$D425)/SetUp!$B$56))/(1+$H425/SetUp!$B$56*TANH(($B425-$D425)/SetUp!$B$56)),0)</f>
        <v>2.2181847139382875</v>
      </c>
      <c r="AK425" s="65">
        <v>27</v>
      </c>
      <c r="AL425" s="66">
        <f t="shared" si="149"/>
        <v>7.9134999999999991</v>
      </c>
      <c r="AM425" s="66">
        <f t="shared" si="150"/>
        <v>8.804986306655703</v>
      </c>
      <c r="AN425" s="67">
        <f t="shared" si="151"/>
        <v>0.11265385817346359</v>
      </c>
      <c r="AP425" s="64">
        <v>27178</v>
      </c>
      <c r="AQ425" s="55">
        <v>5</v>
      </c>
      <c r="AR425" s="55">
        <v>150</v>
      </c>
      <c r="AS425" s="66">
        <f t="shared" si="138"/>
        <v>19.882999999999999</v>
      </c>
      <c r="AT425" s="66">
        <f t="shared" si="139"/>
        <v>10.621724882509167</v>
      </c>
      <c r="AU425" s="55" t="str">
        <f>IF(OR($AP425&lt;SetUp!$B$97,$AP425&gt;SetUp!$B$98),"Não","Sim")</f>
        <v>Sim</v>
      </c>
      <c r="AV425" s="68">
        <f t="shared" si="140"/>
        <v>4.4590357702086223</v>
      </c>
      <c r="AW425" s="68">
        <f t="shared" si="141"/>
        <v>3.2590987837911829</v>
      </c>
      <c r="AX425" s="68">
        <f t="shared" si="142"/>
        <v>1.2984819125134828</v>
      </c>
      <c r="AY425" s="68">
        <f t="shared" si="143"/>
        <v>1.0261950483959119</v>
      </c>
      <c r="AZ425" s="68">
        <f t="shared" si="144"/>
        <v>-9.2612751174908325</v>
      </c>
      <c r="BA425" s="68">
        <f t="shared" si="145"/>
        <v>-1.1999369864174394</v>
      </c>
      <c r="BB425" s="68">
        <f t="shared" si="146"/>
        <v>-0.27228686411757086</v>
      </c>
    </row>
    <row r="426" spans="1:54" x14ac:dyDescent="0.3">
      <c r="A426" s="64">
        <v>27088</v>
      </c>
      <c r="B426" s="57">
        <v>19.774999999999999</v>
      </c>
      <c r="C426" s="57">
        <v>97.923000000000002</v>
      </c>
      <c r="D426" s="57">
        <v>4.8680000000000003</v>
      </c>
      <c r="E426" s="57">
        <f t="shared" si="131"/>
        <v>4.8680000000000003</v>
      </c>
      <c r="F426" s="57">
        <f t="shared" si="132"/>
        <v>0</v>
      </c>
      <c r="G426" s="57">
        <f t="shared" si="133"/>
        <v>12.332668814979552</v>
      </c>
      <c r="H426" s="57">
        <f>IF(Q425&gt;SetUp!$B$56,SetUp!$B$56,Q425)</f>
        <v>56.829625172231793</v>
      </c>
      <c r="I426" s="57">
        <f t="shared" si="147"/>
        <v>33.921333267145982</v>
      </c>
      <c r="J426" s="57">
        <f>MIN(F426,H426,(1-EXP(-SetUp!$B$52*H426/SetUp!$B$56))*F426)</f>
        <v>0</v>
      </c>
      <c r="K426" s="57">
        <f t="shared" si="134"/>
        <v>56.829625172231793</v>
      </c>
      <c r="L426" s="57">
        <f>IF(I426&lt;=0,0,MIN(SetUp!$B$50*I426^SetUp!$B$55,I426))</f>
        <v>7.274743870600143</v>
      </c>
      <c r="M426" s="57">
        <f t="shared" si="135"/>
        <v>26.646589396545838</v>
      </c>
      <c r="N426" s="57">
        <f>IF(SetUp!$B$62=0,X426,(B426-E426)*(1-(H426/SetUp!$B$66/SetUp!$B$56)))</f>
        <v>2.5743311850204469</v>
      </c>
      <c r="O426" s="57">
        <f>K426*SetUp!$B$65</f>
        <v>0</v>
      </c>
      <c r="P426" s="57">
        <f>MIN(SetUp!$B$54*L426^SetUp!$B$51,L426)</f>
        <v>3.6097685813391354</v>
      </c>
      <c r="Q426" s="57">
        <f t="shared" si="136"/>
        <v>59.403956357252241</v>
      </c>
      <c r="R426" s="57">
        <f>IF((H426+N426-O426)&gt;SetUp!$B$56,T425+H426+N426-O426-SetUp!$B$56,T425)</f>
        <v>0</v>
      </c>
      <c r="S426" s="57">
        <f>R426*SetUp!$B$65</f>
        <v>0</v>
      </c>
      <c r="T426" s="57">
        <f>IF((R426-S426)&lt;SetUp!$B$53,R426-S426,SetUp!$B$53)</f>
        <v>0</v>
      </c>
      <c r="U426" s="57">
        <f t="shared" si="137"/>
        <v>26.646589396545838</v>
      </c>
      <c r="V426" s="57">
        <f>(L426-P426)/1000*SetUp!$B$13*1000000/SetUp!$B$48</f>
        <v>208.45530274764619</v>
      </c>
      <c r="W426" s="57">
        <f t="shared" si="148"/>
        <v>0</v>
      </c>
      <c r="X426" s="57">
        <f>MAX((SetUp!$B$56*(1-($H426/SetUp!$B$56)^2)*TANH(($B426-$D426)/SetUp!$B$56))/(1+$H426/SetUp!$B$56*TANH(($B426-$D426)/SetUp!$B$56)),0)</f>
        <v>2.5743311850204469</v>
      </c>
      <c r="AK426" s="65">
        <v>28</v>
      </c>
      <c r="AL426" s="66">
        <f t="shared" si="149"/>
        <v>4.2210000000000001</v>
      </c>
      <c r="AM426" s="66">
        <f t="shared" si="150"/>
        <v>14.238041036222228</v>
      </c>
      <c r="AN426" s="67">
        <f t="shared" si="151"/>
        <v>2.373144050277713</v>
      </c>
      <c r="AP426" s="64">
        <v>27179</v>
      </c>
      <c r="AQ426" s="55">
        <v>5</v>
      </c>
      <c r="AR426" s="55">
        <v>151</v>
      </c>
      <c r="AS426" s="66">
        <f t="shared" si="138"/>
        <v>14.188000000000001</v>
      </c>
      <c r="AT426" s="66">
        <f t="shared" si="139"/>
        <v>9.6109464690594386</v>
      </c>
      <c r="AU426" s="55" t="str">
        <f>IF(OR($AP426&lt;SetUp!$B$97,$AP426&gt;SetUp!$B$98),"Não","Sim")</f>
        <v>Sim</v>
      </c>
      <c r="AV426" s="68">
        <f t="shared" si="140"/>
        <v>3.7666961650762332</v>
      </c>
      <c r="AW426" s="68">
        <f t="shared" si="141"/>
        <v>3.1001526525413934</v>
      </c>
      <c r="AX426" s="68">
        <f t="shared" si="142"/>
        <v>1.1519211797999052</v>
      </c>
      <c r="AY426" s="68">
        <f t="shared" si="143"/>
        <v>0.98276615832927217</v>
      </c>
      <c r="AZ426" s="68">
        <f t="shared" si="144"/>
        <v>-4.577053530940562</v>
      </c>
      <c r="BA426" s="68">
        <f t="shared" si="145"/>
        <v>-0.66654351253483979</v>
      </c>
      <c r="BB426" s="68">
        <f t="shared" si="146"/>
        <v>-0.16915502147063299</v>
      </c>
    </row>
    <row r="427" spans="1:54" x14ac:dyDescent="0.3">
      <c r="A427" s="64">
        <v>27089</v>
      </c>
      <c r="B427" s="57">
        <v>16.271000000000001</v>
      </c>
      <c r="C427" s="57">
        <v>193.751</v>
      </c>
      <c r="D427" s="57">
        <v>4.6269999999999998</v>
      </c>
      <c r="E427" s="57">
        <f t="shared" si="131"/>
        <v>4.6269999999999998</v>
      </c>
      <c r="F427" s="57">
        <f t="shared" si="132"/>
        <v>0</v>
      </c>
      <c r="G427" s="57">
        <f t="shared" si="133"/>
        <v>10.277476526198217</v>
      </c>
      <c r="H427" s="57">
        <f>IF(Q426&gt;SetUp!$B$56,SetUp!$B$56,Q426)</f>
        <v>59.403956357252241</v>
      </c>
      <c r="I427" s="57">
        <f t="shared" si="147"/>
        <v>36.924065922744056</v>
      </c>
      <c r="J427" s="57">
        <f>MIN(F427,H427,(1-EXP(-SetUp!$B$52*H427/SetUp!$B$56))*F427)</f>
        <v>0</v>
      </c>
      <c r="K427" s="57">
        <f t="shared" si="134"/>
        <v>59.403956357252241</v>
      </c>
      <c r="L427" s="57">
        <f>IF(I427&lt;=0,0,MIN(SetUp!$B$50*I427^SetUp!$B$55,I427))</f>
        <v>8.3793831123214719</v>
      </c>
      <c r="M427" s="57">
        <f t="shared" si="135"/>
        <v>28.544682810422586</v>
      </c>
      <c r="N427" s="57">
        <f>IF(SetUp!$B$62=0,X427,(B427-E427)*(1-(H427/SetUp!$B$66/SetUp!$B$56)))</f>
        <v>1.3665234738017848</v>
      </c>
      <c r="O427" s="57">
        <f>K427*SetUp!$B$65</f>
        <v>0</v>
      </c>
      <c r="P427" s="57">
        <f>MIN(SetUp!$B$54*L427^SetUp!$B$51,L427)</f>
        <v>4.1479094298708858</v>
      </c>
      <c r="Q427" s="57">
        <f t="shared" si="136"/>
        <v>60.770479831054026</v>
      </c>
      <c r="R427" s="57">
        <f>IF((H427+N427-O427)&gt;SetUp!$B$56,T426+H427+N427-O427-SetUp!$B$56,T426)</f>
        <v>0</v>
      </c>
      <c r="S427" s="57">
        <f>R427*SetUp!$B$65</f>
        <v>0</v>
      </c>
      <c r="T427" s="57">
        <f>IF((R427-S427)&lt;SetUp!$B$53,R427-S427,SetUp!$B$53)</f>
        <v>0</v>
      </c>
      <c r="U427" s="57">
        <f t="shared" si="137"/>
        <v>28.544682810422586</v>
      </c>
      <c r="V427" s="57">
        <f>(L427-P427)/1000*SetUp!$B$13*1000000/SetUp!$B$48</f>
        <v>240.6764187820192</v>
      </c>
      <c r="W427" s="57">
        <f t="shared" si="148"/>
        <v>0</v>
      </c>
      <c r="X427" s="57">
        <f>MAX((SetUp!$B$56*(1-($H427/SetUp!$B$56)^2)*TANH(($B427-$D427)/SetUp!$B$56))/(1+$H427/SetUp!$B$56*TANH(($B427-$D427)/SetUp!$B$56)),0)</f>
        <v>1.3665234738017848</v>
      </c>
      <c r="AK427" s="65">
        <v>29</v>
      </c>
      <c r="AL427" s="66">
        <f t="shared" si="149"/>
        <v>55.440999999999995</v>
      </c>
      <c r="AM427" s="66">
        <f t="shared" si="150"/>
        <v>26.32511386056435</v>
      </c>
      <c r="AN427" s="67">
        <f t="shared" si="151"/>
        <v>-0.52516884867581115</v>
      </c>
      <c r="AP427" s="64">
        <v>27180</v>
      </c>
      <c r="AQ427" s="55">
        <v>5</v>
      </c>
      <c r="AR427" s="55">
        <v>152</v>
      </c>
      <c r="AS427" s="66">
        <f t="shared" si="138"/>
        <v>8.2110000000000003</v>
      </c>
      <c r="AT427" s="66">
        <f t="shared" si="139"/>
        <v>8.5902732791847054</v>
      </c>
      <c r="AU427" s="55" t="str">
        <f>IF(OR($AP427&lt;SetUp!$B$97,$AP427&gt;SetUp!$B$98),"Não","Sim")</f>
        <v>Sim</v>
      </c>
      <c r="AV427" s="68">
        <f t="shared" si="140"/>
        <v>2.8654842522687156</v>
      </c>
      <c r="AW427" s="68">
        <f t="shared" si="141"/>
        <v>2.9309167984070625</v>
      </c>
      <c r="AX427" s="68">
        <f t="shared" si="142"/>
        <v>0.91439605212978614</v>
      </c>
      <c r="AY427" s="68">
        <f t="shared" si="143"/>
        <v>0.93400698010063665</v>
      </c>
      <c r="AZ427" s="68">
        <f t="shared" si="144"/>
        <v>0.3792732791847051</v>
      </c>
      <c r="BA427" s="68">
        <f t="shared" si="145"/>
        <v>6.5432546138346925E-2</v>
      </c>
      <c r="BB427" s="68">
        <f t="shared" si="146"/>
        <v>1.9610927970850511E-2</v>
      </c>
    </row>
    <row r="428" spans="1:54" x14ac:dyDescent="0.3">
      <c r="A428" s="64">
        <v>27090</v>
      </c>
      <c r="B428" s="57">
        <v>8.2959999999999994</v>
      </c>
      <c r="C428" s="57">
        <v>78.951999999999998</v>
      </c>
      <c r="D428" s="57">
        <v>4.6269999999999998</v>
      </c>
      <c r="E428" s="57">
        <f t="shared" si="131"/>
        <v>4.6269999999999998</v>
      </c>
      <c r="F428" s="57">
        <f t="shared" si="132"/>
        <v>0</v>
      </c>
      <c r="G428" s="57">
        <f t="shared" si="133"/>
        <v>3.3270466942744688</v>
      </c>
      <c r="H428" s="57">
        <f>IF(Q427&gt;SetUp!$B$56,SetUp!$B$56,Q427)</f>
        <v>60.770479831054026</v>
      </c>
      <c r="I428" s="57">
        <f t="shared" si="147"/>
        <v>31.871729504697054</v>
      </c>
      <c r="J428" s="57">
        <f>MIN(F428,H428,(1-EXP(-SetUp!$B$52*H428/SetUp!$B$56))*F428)</f>
        <v>0</v>
      </c>
      <c r="K428" s="57">
        <f t="shared" si="134"/>
        <v>60.770479831054026</v>
      </c>
      <c r="L428" s="57">
        <f>IF(I428&lt;=0,0,MIN(SetUp!$B$50*I428^SetUp!$B$55,I428))</f>
        <v>6.5570058213483042</v>
      </c>
      <c r="M428" s="57">
        <f t="shared" si="135"/>
        <v>25.314723683348749</v>
      </c>
      <c r="N428" s="57">
        <f>IF(SetUp!$B$62=0,X428,(B428-E428)*(1-(H428/SetUp!$B$66/SetUp!$B$56)))</f>
        <v>0.34195330572553068</v>
      </c>
      <c r="O428" s="57">
        <f>K428*SetUp!$B$65</f>
        <v>0</v>
      </c>
      <c r="P428" s="57">
        <f>MIN(SetUp!$B$54*L428^SetUp!$B$51,L428)</f>
        <v>3.2593775256534174</v>
      </c>
      <c r="Q428" s="57">
        <f t="shared" si="136"/>
        <v>61.112433136779558</v>
      </c>
      <c r="R428" s="57">
        <f>IF((H428+N428-O428)&gt;SetUp!$B$56,T427+H428+N428-O428-SetUp!$B$56,T427)</f>
        <v>0</v>
      </c>
      <c r="S428" s="57">
        <f>R428*SetUp!$B$65</f>
        <v>0</v>
      </c>
      <c r="T428" s="57">
        <f>IF((R428-S428)&lt;SetUp!$B$53,R428-S428,SetUp!$B$53)</f>
        <v>0</v>
      </c>
      <c r="U428" s="57">
        <f t="shared" si="137"/>
        <v>25.314723683348749</v>
      </c>
      <c r="V428" s="57">
        <f>(L428-P428)/1000*SetUp!$B$13*1000000/SetUp!$B$48</f>
        <v>187.56145689235697</v>
      </c>
      <c r="W428" s="57">
        <f t="shared" si="148"/>
        <v>0</v>
      </c>
      <c r="X428" s="57">
        <f>MAX((SetUp!$B$56*(1-($H428/SetUp!$B$56)^2)*TANH(($B428-$D428)/SetUp!$B$56))/(1+$H428/SetUp!$B$56*TANH(($B428-$D428)/SetUp!$B$56)),0)</f>
        <v>0.34195330572553068</v>
      </c>
      <c r="AK428" s="65">
        <v>30</v>
      </c>
      <c r="AL428" s="66">
        <f t="shared" si="149"/>
        <v>7.4994999999999994</v>
      </c>
      <c r="AM428" s="66">
        <f t="shared" si="150"/>
        <v>21.09744400384286</v>
      </c>
      <c r="AN428" s="67">
        <f t="shared" si="151"/>
        <v>1.8131800791843271</v>
      </c>
      <c r="AP428" s="64">
        <v>27181</v>
      </c>
      <c r="AQ428" s="55">
        <v>6</v>
      </c>
      <c r="AR428" s="55">
        <v>153</v>
      </c>
      <c r="AS428" s="66">
        <f t="shared" si="138"/>
        <v>8.2110000000000003</v>
      </c>
      <c r="AT428" s="66">
        <f t="shared" si="139"/>
        <v>7.7164110535975929</v>
      </c>
      <c r="AU428" s="55" t="str">
        <f>IF(OR($AP428&lt;SetUp!$B$97,$AP428&gt;SetUp!$B$98),"Não","Sim")</f>
        <v>Sim</v>
      </c>
      <c r="AV428" s="68">
        <f t="shared" si="140"/>
        <v>2.8654842522687156</v>
      </c>
      <c r="AW428" s="68">
        <f t="shared" si="141"/>
        <v>2.7778428777736139</v>
      </c>
      <c r="AX428" s="68">
        <f t="shared" si="142"/>
        <v>0.91439605212978614</v>
      </c>
      <c r="AY428" s="68">
        <f t="shared" si="143"/>
        <v>0.8874153544765484</v>
      </c>
      <c r="AZ428" s="68">
        <f t="shared" si="144"/>
        <v>-0.49458894640240736</v>
      </c>
      <c r="BA428" s="68">
        <f t="shared" si="145"/>
        <v>-8.7641374495101676E-2</v>
      </c>
      <c r="BB428" s="68">
        <f t="shared" si="146"/>
        <v>-2.698069765323774E-2</v>
      </c>
    </row>
    <row r="429" spans="1:54" x14ac:dyDescent="0.3">
      <c r="A429" s="64">
        <v>27091</v>
      </c>
      <c r="B429" s="57">
        <v>7.2709999999999999</v>
      </c>
      <c r="C429" s="57">
        <v>84.59</v>
      </c>
      <c r="D429" s="57">
        <v>4.6269999999999998</v>
      </c>
      <c r="E429" s="57">
        <f t="shared" si="131"/>
        <v>4.6269999999999998</v>
      </c>
      <c r="F429" s="57">
        <f t="shared" si="132"/>
        <v>0</v>
      </c>
      <c r="G429" s="57">
        <f t="shared" si="133"/>
        <v>2.4197701539435754</v>
      </c>
      <c r="H429" s="57">
        <f>IF(Q428&gt;SetUp!$B$56,SetUp!$B$56,Q428)</f>
        <v>61.112433136779558</v>
      </c>
      <c r="I429" s="57">
        <f t="shared" si="147"/>
        <v>27.734493837292323</v>
      </c>
      <c r="J429" s="57">
        <f>MIN(F429,H429,(1-EXP(-SetUp!$B$52*H429/SetUp!$B$56))*F429)</f>
        <v>0</v>
      </c>
      <c r="K429" s="57">
        <f t="shared" si="134"/>
        <v>61.112433136779558</v>
      </c>
      <c r="L429" s="57">
        <f>IF(I429&lt;=0,0,MIN(SetUp!$B$50*I429^SetUp!$B$55,I429))</f>
        <v>5.2007174331513699</v>
      </c>
      <c r="M429" s="57">
        <f t="shared" si="135"/>
        <v>22.533776404140951</v>
      </c>
      <c r="N429" s="57">
        <f>IF(SetUp!$B$62=0,X429,(B429-E429)*(1-(H429/SetUp!$B$66/SetUp!$B$56)))</f>
        <v>0.22422984605642465</v>
      </c>
      <c r="O429" s="57">
        <f>K429*SetUp!$B$65</f>
        <v>0</v>
      </c>
      <c r="P429" s="57">
        <f>MIN(SetUp!$B$54*L429^SetUp!$B$51,L429)</f>
        <v>2.5954010410685111</v>
      </c>
      <c r="Q429" s="57">
        <f t="shared" si="136"/>
        <v>61.336662982835982</v>
      </c>
      <c r="R429" s="57">
        <f>IF((H429+N429-O429)&gt;SetUp!$B$56,T428+H429+N429-O429-SetUp!$B$56,T428)</f>
        <v>0</v>
      </c>
      <c r="S429" s="57">
        <f>R429*SetUp!$B$65</f>
        <v>0</v>
      </c>
      <c r="T429" s="57">
        <f>IF((R429-S429)&lt;SetUp!$B$53,R429-S429,SetUp!$B$53)</f>
        <v>0</v>
      </c>
      <c r="U429" s="57">
        <f t="shared" si="137"/>
        <v>22.533776404140951</v>
      </c>
      <c r="V429" s="57">
        <f>(L429-P429)/1000*SetUp!$B$13*1000000/SetUp!$B$48</f>
        <v>148.18435989360918</v>
      </c>
      <c r="W429" s="57">
        <f t="shared" si="148"/>
        <v>-1.1546319456101628E-14</v>
      </c>
      <c r="X429" s="57">
        <f>MAX((SetUp!$B$56*(1-($H429/SetUp!$B$56)^2)*TANH(($B429-$D429)/SetUp!$B$56))/(1+$H429/SetUp!$B$56*TANH(($B429-$D429)/SetUp!$B$56)),0)</f>
        <v>0.22422984605642465</v>
      </c>
      <c r="AK429" s="65">
        <v>31</v>
      </c>
      <c r="AL429" s="66">
        <f t="shared" si="149"/>
        <v>49.469500000000004</v>
      </c>
      <c r="AM429" s="66">
        <f t="shared" si="150"/>
        <v>43.018221112990346</v>
      </c>
      <c r="AN429" s="67">
        <f t="shared" si="151"/>
        <v>-0.13040921955972179</v>
      </c>
      <c r="AP429" s="64">
        <v>27182</v>
      </c>
      <c r="AQ429" s="55">
        <v>6</v>
      </c>
      <c r="AR429" s="55">
        <v>154</v>
      </c>
      <c r="AS429" s="66">
        <f t="shared" si="138"/>
        <v>8.5679999999999996</v>
      </c>
      <c r="AT429" s="66">
        <f t="shared" si="139"/>
        <v>6.9630886176108078</v>
      </c>
      <c r="AU429" s="55" t="str">
        <f>IF(OR($AP429&lt;SetUp!$B$97,$AP429&gt;SetUp!$B$98),"Não","Sim")</f>
        <v>Sim</v>
      </c>
      <c r="AV429" s="68">
        <f t="shared" si="140"/>
        <v>2.9271146202361122</v>
      </c>
      <c r="AW429" s="68">
        <f t="shared" si="141"/>
        <v>2.6387664954692007</v>
      </c>
      <c r="AX429" s="68">
        <f t="shared" si="142"/>
        <v>0.93287945782379922</v>
      </c>
      <c r="AY429" s="68">
        <f t="shared" si="143"/>
        <v>0.84280192237570506</v>
      </c>
      <c r="AZ429" s="68">
        <f t="shared" si="144"/>
        <v>-1.6049113823891918</v>
      </c>
      <c r="BA429" s="68">
        <f t="shared" si="145"/>
        <v>-0.28834812476691152</v>
      </c>
      <c r="BB429" s="68">
        <f t="shared" si="146"/>
        <v>-9.0077535448094159E-2</v>
      </c>
    </row>
    <row r="430" spans="1:54" x14ac:dyDescent="0.3">
      <c r="A430" s="64">
        <v>27092</v>
      </c>
      <c r="B430" s="57">
        <v>9.0879999999999992</v>
      </c>
      <c r="C430" s="57">
        <v>156.36600000000001</v>
      </c>
      <c r="D430" s="57">
        <v>4.6269999999999998</v>
      </c>
      <c r="E430" s="57">
        <f t="shared" si="131"/>
        <v>4.6269999999999998</v>
      </c>
      <c r="F430" s="57">
        <f t="shared" si="132"/>
        <v>0</v>
      </c>
      <c r="G430" s="57">
        <f t="shared" si="133"/>
        <v>4.1207219507986261</v>
      </c>
      <c r="H430" s="57">
        <f>IF(Q429&gt;SetUp!$B$56,SetUp!$B$56,Q429)</f>
        <v>61.336662982835982</v>
      </c>
      <c r="I430" s="57">
        <f t="shared" si="147"/>
        <v>26.654498354939577</v>
      </c>
      <c r="J430" s="57">
        <f>MIN(F430,H430,(1-EXP(-SetUp!$B$52*H430/SetUp!$B$56))*F430)</f>
        <v>0</v>
      </c>
      <c r="K430" s="57">
        <f t="shared" si="134"/>
        <v>61.336662982835982</v>
      </c>
      <c r="L430" s="57">
        <f>IF(I430&lt;=0,0,MIN(SetUp!$B$50*I430^SetUp!$B$55,I430))</f>
        <v>4.867586822599085</v>
      </c>
      <c r="M430" s="57">
        <f t="shared" si="135"/>
        <v>21.78691153234049</v>
      </c>
      <c r="N430" s="57">
        <f>IF(SetUp!$B$62=0,X430,(B430-E430)*(1-(H430/SetUp!$B$66/SetUp!$B$56)))</f>
        <v>0.3402780492013735</v>
      </c>
      <c r="O430" s="57">
        <f>K430*SetUp!$B$65</f>
        <v>0</v>
      </c>
      <c r="P430" s="57">
        <f>MIN(SetUp!$B$54*L430^SetUp!$B$51,L430)</f>
        <v>2.4318904545454139</v>
      </c>
      <c r="Q430" s="57">
        <f t="shared" si="136"/>
        <v>61.676941032037355</v>
      </c>
      <c r="R430" s="57">
        <f>IF((H430+N430-O430)&gt;SetUp!$B$56,T429+H430+N430-O430-SetUp!$B$56,T429)</f>
        <v>0</v>
      </c>
      <c r="S430" s="57">
        <f>R430*SetUp!$B$65</f>
        <v>0</v>
      </c>
      <c r="T430" s="57">
        <f>IF((R430-S430)&lt;SetUp!$B$53,R430-S430,SetUp!$B$53)</f>
        <v>0</v>
      </c>
      <c r="U430" s="57">
        <f t="shared" si="137"/>
        <v>21.78691153234049</v>
      </c>
      <c r="V430" s="57">
        <f>(L430-P430)/1000*SetUp!$B$13*1000000/SetUp!$B$48</f>
        <v>138.53676593447042</v>
      </c>
      <c r="W430" s="57">
        <f t="shared" si="148"/>
        <v>0</v>
      </c>
      <c r="X430" s="57">
        <f>MAX((SetUp!$B$56*(1-($H430/SetUp!$B$56)^2)*TANH(($B430-$D430)/SetUp!$B$56))/(1+$H430/SetUp!$B$56*TANH(($B430-$D430)/SetUp!$B$56)),0)</f>
        <v>0.3402780492013735</v>
      </c>
      <c r="AK430" s="65">
        <v>32</v>
      </c>
      <c r="AL430" s="66">
        <f t="shared" si="149"/>
        <v>16.768833333333333</v>
      </c>
      <c r="AM430" s="66">
        <f t="shared" si="150"/>
        <v>29.046841617660704</v>
      </c>
      <c r="AN430" s="67">
        <f t="shared" si="151"/>
        <v>0.73219215912421076</v>
      </c>
      <c r="AP430" s="64">
        <v>27183</v>
      </c>
      <c r="AQ430" s="55">
        <v>6</v>
      </c>
      <c r="AR430" s="55">
        <v>155</v>
      </c>
      <c r="AS430" s="66">
        <f t="shared" si="138"/>
        <v>8.5679999999999996</v>
      </c>
      <c r="AT430" s="66">
        <f t="shared" si="139"/>
        <v>6.3095949079895082</v>
      </c>
      <c r="AU430" s="55" t="str">
        <f>IF(OR($AP430&lt;SetUp!$B$97,$AP430&gt;SetUp!$B$98),"Não","Sim")</f>
        <v>Sim</v>
      </c>
      <c r="AV430" s="68">
        <f t="shared" si="140"/>
        <v>2.9271146202361122</v>
      </c>
      <c r="AW430" s="68">
        <f t="shared" si="141"/>
        <v>2.5118907038303853</v>
      </c>
      <c r="AX430" s="68">
        <f t="shared" si="142"/>
        <v>0.93287945782379922</v>
      </c>
      <c r="AY430" s="68">
        <f t="shared" si="143"/>
        <v>0.80000147733094096</v>
      </c>
      <c r="AZ430" s="68">
        <f t="shared" si="144"/>
        <v>-2.2584050920104914</v>
      </c>
      <c r="BA430" s="68">
        <f t="shared" si="145"/>
        <v>-0.41522391640572698</v>
      </c>
      <c r="BB430" s="68">
        <f t="shared" si="146"/>
        <v>-0.13287798049285826</v>
      </c>
    </row>
    <row r="431" spans="1:54" x14ac:dyDescent="0.3">
      <c r="A431" s="64">
        <v>27093</v>
      </c>
      <c r="B431" s="57">
        <v>7.3609999999999998</v>
      </c>
      <c r="C431" s="57">
        <v>103.099</v>
      </c>
      <c r="D431" s="57">
        <v>4.6269999999999998</v>
      </c>
      <c r="E431" s="57">
        <f t="shared" si="131"/>
        <v>4.6269999999999998</v>
      </c>
      <c r="F431" s="57">
        <f t="shared" si="132"/>
        <v>0</v>
      </c>
      <c r="G431" s="57">
        <f t="shared" si="133"/>
        <v>2.5469404468646011</v>
      </c>
      <c r="H431" s="57">
        <f>IF(Q430&gt;SetUp!$B$56,SetUp!$B$56,Q430)</f>
        <v>61.676941032037355</v>
      </c>
      <c r="I431" s="57">
        <f t="shared" si="147"/>
        <v>24.33385197920509</v>
      </c>
      <c r="J431" s="57">
        <f>MIN(F431,H431,(1-EXP(-SetUp!$B$52*H431/SetUp!$B$56))*F431)</f>
        <v>0</v>
      </c>
      <c r="K431" s="57">
        <f t="shared" si="134"/>
        <v>61.676941032037355</v>
      </c>
      <c r="L431" s="57">
        <f>IF(I431&lt;=0,0,MIN(SetUp!$B$50*I431^SetUp!$B$55,I431))</f>
        <v>4.181970397647552</v>
      </c>
      <c r="M431" s="57">
        <f t="shared" si="135"/>
        <v>20.151881581557539</v>
      </c>
      <c r="N431" s="57">
        <f>IF(SetUp!$B$62=0,X431,(B431-E431)*(1-(H431/SetUp!$B$66/SetUp!$B$56)))</f>
        <v>0.1870595531353989</v>
      </c>
      <c r="O431" s="57">
        <f>K431*SetUp!$B$65</f>
        <v>0</v>
      </c>
      <c r="P431" s="57">
        <f>MIN(SetUp!$B$54*L431^SetUp!$B$51,L431)</f>
        <v>2.0947533727245231</v>
      </c>
      <c r="Q431" s="57">
        <f t="shared" si="136"/>
        <v>61.864000585172754</v>
      </c>
      <c r="R431" s="57">
        <f>IF((H431+N431-O431)&gt;SetUp!$B$56,T430+H431+N431-O431-SetUp!$B$56,T430)</f>
        <v>0</v>
      </c>
      <c r="S431" s="57">
        <f>R431*SetUp!$B$65</f>
        <v>0</v>
      </c>
      <c r="T431" s="57">
        <f>IF((R431-S431)&lt;SetUp!$B$53,R431-S431,SetUp!$B$53)</f>
        <v>0</v>
      </c>
      <c r="U431" s="57">
        <f t="shared" si="137"/>
        <v>20.151881581557539</v>
      </c>
      <c r="V431" s="57">
        <f>(L431-P431)/1000*SetUp!$B$13*1000000/SetUp!$B$48</f>
        <v>118.71606831982257</v>
      </c>
      <c r="W431" s="57">
        <f t="shared" si="148"/>
        <v>0</v>
      </c>
      <c r="X431" s="57">
        <f>MAX((SetUp!$B$56*(1-($H431/SetUp!$B$56)^2)*TANH(($B431-$D431)/SetUp!$B$56))/(1+$H431/SetUp!$B$56*TANH(($B431-$D431)/SetUp!$B$56)),0)</f>
        <v>0.1870595531353989</v>
      </c>
      <c r="AK431" s="65">
        <v>33</v>
      </c>
      <c r="AL431" s="66">
        <f t="shared" si="149"/>
        <v>50.73</v>
      </c>
      <c r="AM431" s="66">
        <f t="shared" si="150"/>
        <v>35.37347473371716</v>
      </c>
      <c r="AN431" s="67">
        <f t="shared" si="151"/>
        <v>-0.30271092580884756</v>
      </c>
      <c r="AP431" s="64">
        <v>27184</v>
      </c>
      <c r="AQ431" s="55">
        <v>6</v>
      </c>
      <c r="AR431" s="55">
        <v>156</v>
      </c>
      <c r="AS431" s="66">
        <f t="shared" si="138"/>
        <v>7.2</v>
      </c>
      <c r="AT431" s="66">
        <f t="shared" si="139"/>
        <v>5.739432894925323</v>
      </c>
      <c r="AU431" s="55" t="str">
        <f>IF(OR($AP431&lt;SetUp!$B$97,$AP431&gt;SetUp!$B$98),"Não","Sim")</f>
        <v>Sim</v>
      </c>
      <c r="AV431" s="68">
        <f t="shared" si="140"/>
        <v>2.6832815729997477</v>
      </c>
      <c r="AW431" s="68">
        <f t="shared" si="141"/>
        <v>2.3957113546763775</v>
      </c>
      <c r="AX431" s="68">
        <f t="shared" si="142"/>
        <v>0.85733249643126852</v>
      </c>
      <c r="AY431" s="68">
        <f t="shared" si="143"/>
        <v>0.75886898250738111</v>
      </c>
      <c r="AZ431" s="68">
        <f t="shared" si="144"/>
        <v>-1.4605671050746771</v>
      </c>
      <c r="BA431" s="68">
        <f t="shared" si="145"/>
        <v>-0.28757021832337015</v>
      </c>
      <c r="BB431" s="68">
        <f t="shared" si="146"/>
        <v>-9.8463513923887414E-2</v>
      </c>
    </row>
    <row r="432" spans="1:54" x14ac:dyDescent="0.3">
      <c r="A432" s="64">
        <v>27094</v>
      </c>
      <c r="B432" s="57">
        <v>9.1240000000000006</v>
      </c>
      <c r="C432" s="57">
        <v>151.21100000000001</v>
      </c>
      <c r="D432" s="57">
        <v>4.6269999999999998</v>
      </c>
      <c r="E432" s="57">
        <f t="shared" si="131"/>
        <v>4.6269999999999998</v>
      </c>
      <c r="F432" s="57">
        <f t="shared" si="132"/>
        <v>0</v>
      </c>
      <c r="G432" s="57">
        <f t="shared" si="133"/>
        <v>4.2210323821203257</v>
      </c>
      <c r="H432" s="57">
        <f>IF(Q431&gt;SetUp!$B$56,SetUp!$B$56,Q431)</f>
        <v>61.864000585172754</v>
      </c>
      <c r="I432" s="57">
        <f t="shared" si="147"/>
        <v>24.372913963677867</v>
      </c>
      <c r="J432" s="57">
        <f>MIN(F432,H432,(1-EXP(-SetUp!$B$52*H432/SetUp!$B$56))*F432)</f>
        <v>0</v>
      </c>
      <c r="K432" s="57">
        <f t="shared" si="134"/>
        <v>61.864000585172754</v>
      </c>
      <c r="L432" s="57">
        <f>IF(I432&lt;=0,0,MIN(SetUp!$B$50*I432^SetUp!$B$55,I432))</f>
        <v>4.193164916333985</v>
      </c>
      <c r="M432" s="57">
        <f t="shared" si="135"/>
        <v>20.179749047343883</v>
      </c>
      <c r="N432" s="57">
        <f>IF(SetUp!$B$62=0,X432,(B432-E432)*(1-(H432/SetUp!$B$66/SetUp!$B$56)))</f>
        <v>0.27596761787967539</v>
      </c>
      <c r="O432" s="57">
        <f>K432*SetUp!$B$65</f>
        <v>0</v>
      </c>
      <c r="P432" s="57">
        <f>MIN(SetUp!$B$54*L432^SetUp!$B$51,L432)</f>
        <v>2.1002652018029258</v>
      </c>
      <c r="Q432" s="57">
        <f t="shared" si="136"/>
        <v>62.139968203052426</v>
      </c>
      <c r="R432" s="57">
        <f>IF((H432+N432-O432)&gt;SetUp!$B$56,T431+H432+N432-O432-SetUp!$B$56,T431)</f>
        <v>0</v>
      </c>
      <c r="S432" s="57">
        <f>R432*SetUp!$B$65</f>
        <v>0</v>
      </c>
      <c r="T432" s="57">
        <f>IF((R432-S432)&lt;SetUp!$B$53,R432-S432,SetUp!$B$53)</f>
        <v>0</v>
      </c>
      <c r="U432" s="57">
        <f t="shared" si="137"/>
        <v>20.179749047343883</v>
      </c>
      <c r="V432" s="57">
        <f>(L432-P432)/1000*SetUp!$B$13*1000000/SetUp!$B$48</f>
        <v>119.03928653800104</v>
      </c>
      <c r="W432" s="57">
        <f t="shared" si="148"/>
        <v>0</v>
      </c>
      <c r="X432" s="57">
        <f>MAX((SetUp!$B$56*(1-($H432/SetUp!$B$56)^2)*TANH(($B432-$D432)/SetUp!$B$56))/(1+$H432/SetUp!$B$56*TANH(($B432-$D432)/SetUp!$B$56)),0)</f>
        <v>0.27596761787967539</v>
      </c>
      <c r="AK432" s="65">
        <v>34</v>
      </c>
      <c r="AL432" s="66">
        <f t="shared" si="149"/>
        <v>22.265333333333334</v>
      </c>
      <c r="AM432" s="66">
        <f t="shared" si="150"/>
        <v>23.566676657405736</v>
      </c>
      <c r="AN432" s="67">
        <f t="shared" si="151"/>
        <v>5.8447062282430171E-2</v>
      </c>
      <c r="AP432" s="64">
        <v>27185</v>
      </c>
      <c r="AQ432" s="55">
        <v>6</v>
      </c>
      <c r="AR432" s="55">
        <v>157</v>
      </c>
      <c r="AS432" s="66">
        <f t="shared" si="138"/>
        <v>5.9859999999999998</v>
      </c>
      <c r="AT432" s="66">
        <f t="shared" si="139"/>
        <v>5.2393375901905399</v>
      </c>
      <c r="AU432" s="55" t="str">
        <f>IF(OR($AP432&lt;SetUp!$B$97,$AP432&gt;SetUp!$B$98),"Não","Sim")</f>
        <v>Sim</v>
      </c>
      <c r="AV432" s="68">
        <f t="shared" si="140"/>
        <v>2.4466303357883881</v>
      </c>
      <c r="AW432" s="68">
        <f t="shared" si="141"/>
        <v>2.2889599363445705</v>
      </c>
      <c r="AX432" s="68">
        <f t="shared" si="142"/>
        <v>0.7771367125041726</v>
      </c>
      <c r="AY432" s="68">
        <f t="shared" si="143"/>
        <v>0.7192763825734213</v>
      </c>
      <c r="AZ432" s="68">
        <f t="shared" si="144"/>
        <v>-0.74666240980945986</v>
      </c>
      <c r="BA432" s="68">
        <f t="shared" si="145"/>
        <v>-0.15767039944381755</v>
      </c>
      <c r="BB432" s="68">
        <f t="shared" si="146"/>
        <v>-5.7860329930751297E-2</v>
      </c>
    </row>
    <row r="433" spans="1:54" x14ac:dyDescent="0.3">
      <c r="A433" s="64">
        <v>27095</v>
      </c>
      <c r="B433" s="57">
        <v>6.3140000000000001</v>
      </c>
      <c r="C433" s="57">
        <v>83.441999999999993</v>
      </c>
      <c r="D433" s="57">
        <v>4.6269999999999998</v>
      </c>
      <c r="E433" s="57">
        <f t="shared" si="131"/>
        <v>4.6269999999999998</v>
      </c>
      <c r="F433" s="57">
        <f t="shared" si="132"/>
        <v>0</v>
      </c>
      <c r="G433" s="57">
        <f t="shared" si="133"/>
        <v>1.5927991136688617</v>
      </c>
      <c r="H433" s="57">
        <f>IF(Q432&gt;SetUp!$B$56,SetUp!$B$56,Q432)</f>
        <v>62.139968203052426</v>
      </c>
      <c r="I433" s="57">
        <f t="shared" si="147"/>
        <v>21.772548161012743</v>
      </c>
      <c r="J433" s="57">
        <f>MIN(F433,H433,(1-EXP(-SetUp!$B$52*H433/SetUp!$B$56))*F433)</f>
        <v>0</v>
      </c>
      <c r="K433" s="57">
        <f t="shared" si="134"/>
        <v>62.139968203052426</v>
      </c>
      <c r="L433" s="57">
        <f>IF(I433&lt;=0,0,MIN(SetUp!$B$50*I433^SetUp!$B$55,I433))</f>
        <v>3.4743877427019254</v>
      </c>
      <c r="M433" s="57">
        <f t="shared" si="135"/>
        <v>18.298160418310818</v>
      </c>
      <c r="N433" s="57">
        <f>IF(SetUp!$B$62=0,X433,(B433-E433)*(1-(H433/SetUp!$B$66/SetUp!$B$56)))</f>
        <v>9.4200886331138572E-2</v>
      </c>
      <c r="O433" s="57">
        <f>K433*SetUp!$B$65</f>
        <v>0</v>
      </c>
      <c r="P433" s="57">
        <f>MIN(SetUp!$B$54*L433^SetUp!$B$51,L433)</f>
        <v>1.7458210803585865</v>
      </c>
      <c r="Q433" s="57">
        <f t="shared" si="136"/>
        <v>62.234169089383563</v>
      </c>
      <c r="R433" s="57">
        <f>IF((H433+N433-O433)&gt;SetUp!$B$56,T432+H433+N433-O433-SetUp!$B$56,T432)</f>
        <v>0</v>
      </c>
      <c r="S433" s="57">
        <f>R433*SetUp!$B$65</f>
        <v>0</v>
      </c>
      <c r="T433" s="57">
        <f>IF((R433-S433)&lt;SetUp!$B$53,R433-S433,SetUp!$B$53)</f>
        <v>0</v>
      </c>
      <c r="U433" s="57">
        <f t="shared" si="137"/>
        <v>18.298160418310818</v>
      </c>
      <c r="V433" s="57">
        <f>(L433-P433)/1000*SetUp!$B$13*1000000/SetUp!$B$48</f>
        <v>98.316866685047799</v>
      </c>
      <c r="W433" s="57">
        <f t="shared" si="148"/>
        <v>0</v>
      </c>
      <c r="X433" s="57">
        <f>MAX((SetUp!$B$56*(1-($H433/SetUp!$B$56)^2)*TANH(($B433-$D433)/SetUp!$B$56))/(1+$H433/SetUp!$B$56*TANH(($B433-$D433)/SetUp!$B$56)),0)</f>
        <v>9.4200886331138572E-2</v>
      </c>
      <c r="AK433" s="65">
        <v>35</v>
      </c>
      <c r="AL433" s="66">
        <f t="shared" si="149"/>
        <v>10.448142857142857</v>
      </c>
      <c r="AM433" s="66">
        <f t="shared" si="150"/>
        <v>16.755726277499416</v>
      </c>
      <c r="AN433" s="67">
        <f t="shared" si="151"/>
        <v>0.60370378799370927</v>
      </c>
      <c r="AP433" s="64">
        <v>27186</v>
      </c>
      <c r="AQ433" s="55">
        <v>6</v>
      </c>
      <c r="AR433" s="55">
        <v>158</v>
      </c>
      <c r="AS433" s="66">
        <f t="shared" si="138"/>
        <v>5.7050000000000001</v>
      </c>
      <c r="AT433" s="66">
        <f t="shared" si="139"/>
        <v>4.7985500201484061</v>
      </c>
      <c r="AU433" s="55" t="str">
        <f>IF(OR($AP433&lt;SetUp!$B$97,$AP433&gt;SetUp!$B$98),"Não","Sim")</f>
        <v>Sim</v>
      </c>
      <c r="AV433" s="68">
        <f t="shared" si="140"/>
        <v>2.3885141824992373</v>
      </c>
      <c r="AW433" s="68">
        <f t="shared" si="141"/>
        <v>2.1905592939129508</v>
      </c>
      <c r="AX433" s="68">
        <f t="shared" si="142"/>
        <v>0.75625564875423346</v>
      </c>
      <c r="AY433" s="68">
        <f t="shared" si="143"/>
        <v>0.68111002625476458</v>
      </c>
      <c r="AZ433" s="68">
        <f t="shared" si="144"/>
        <v>-0.90644997985159392</v>
      </c>
      <c r="BA433" s="68">
        <f t="shared" si="145"/>
        <v>-0.19795488858628651</v>
      </c>
      <c r="BB433" s="68">
        <f t="shared" si="146"/>
        <v>-7.5145622499468878E-2</v>
      </c>
    </row>
    <row r="434" spans="1:54" x14ac:dyDescent="0.3">
      <c r="A434" s="64">
        <v>27096</v>
      </c>
      <c r="B434" s="57">
        <v>3.835</v>
      </c>
      <c r="C434" s="57">
        <v>36.406999999999996</v>
      </c>
      <c r="D434" s="57">
        <v>4.6269999999999998</v>
      </c>
      <c r="E434" s="57">
        <f t="shared" si="131"/>
        <v>3.835</v>
      </c>
      <c r="F434" s="57">
        <f t="shared" si="132"/>
        <v>0.79199999999999982</v>
      </c>
      <c r="G434" s="57">
        <f t="shared" si="133"/>
        <v>0</v>
      </c>
      <c r="H434" s="57">
        <f>IF(Q433&gt;SetUp!$B$56,SetUp!$B$56,Q433)</f>
        <v>62.234169089383563</v>
      </c>
      <c r="I434" s="57">
        <f t="shared" si="147"/>
        <v>18.298160418310818</v>
      </c>
      <c r="J434" s="57">
        <f>MIN(F434,H434,(1-EXP(-SetUp!$B$52*H434/SetUp!$B$56))*F434)</f>
        <v>0.79195261869457523</v>
      </c>
      <c r="K434" s="57">
        <f t="shared" si="134"/>
        <v>61.44221647068899</v>
      </c>
      <c r="L434" s="57">
        <f>IF(I434&lt;=0,0,MIN(SetUp!$B$50*I434^SetUp!$B$55,I434))</f>
        <v>2.6004104475980556</v>
      </c>
      <c r="M434" s="57">
        <f t="shared" si="135"/>
        <v>15.697749970712763</v>
      </c>
      <c r="N434" s="57">
        <f>IF(SetUp!$B$62=0,X434,(B434-E434)*(1-(H434/SetUp!$B$66/SetUp!$B$56)))</f>
        <v>0</v>
      </c>
      <c r="O434" s="57">
        <f>K434*SetUp!$B$65</f>
        <v>0</v>
      </c>
      <c r="P434" s="57">
        <f>MIN(SetUp!$B$54*L434^SetUp!$B$51,L434)</f>
        <v>1.3131189524176257</v>
      </c>
      <c r="Q434" s="57">
        <f t="shared" si="136"/>
        <v>61.44221647068899</v>
      </c>
      <c r="R434" s="57">
        <f>IF((H434+N434-O434)&gt;SetUp!$B$56,T433+H434+N434-O434-SetUp!$B$56,T433)</f>
        <v>0</v>
      </c>
      <c r="S434" s="57">
        <f>R434*SetUp!$B$65</f>
        <v>0</v>
      </c>
      <c r="T434" s="57">
        <f>IF((R434-S434)&lt;SetUp!$B$53,R434-S434,SetUp!$B$53)</f>
        <v>0</v>
      </c>
      <c r="U434" s="57">
        <f t="shared" si="137"/>
        <v>15.697749970712763</v>
      </c>
      <c r="V434" s="57">
        <f>(L434-P434)/1000*SetUp!$B$13*1000000/SetUp!$B$48</f>
        <v>73.218157606299798</v>
      </c>
      <c r="W434" s="57">
        <f t="shared" si="148"/>
        <v>0</v>
      </c>
      <c r="X434" s="57">
        <f>MAX((SetUp!$B$56*(1-($H434/SetUp!$B$56)^2)*TANH(($B434-$D434)/SetUp!$B$56))/(1+$H434/SetUp!$B$56*TANH(($B434-$D434)/SetUp!$B$56)),0)</f>
        <v>0</v>
      </c>
      <c r="AK434" s="65">
        <v>36</v>
      </c>
      <c r="AL434" s="66">
        <f t="shared" si="149"/>
        <v>14.828428571428573</v>
      </c>
      <c r="AM434" s="66">
        <f t="shared" si="150"/>
        <v>21.848286545592309</v>
      </c>
      <c r="AN434" s="67">
        <f t="shared" si="151"/>
        <v>0.47340538751959221</v>
      </c>
      <c r="AP434" s="64">
        <v>27187</v>
      </c>
      <c r="AQ434" s="55">
        <v>6</v>
      </c>
      <c r="AR434" s="55">
        <v>159</v>
      </c>
      <c r="AS434" s="66">
        <f t="shared" si="138"/>
        <v>4.4329999999999998</v>
      </c>
      <c r="AT434" s="66">
        <f t="shared" si="139"/>
        <v>4.4082738268952486</v>
      </c>
      <c r="AU434" s="55" t="str">
        <f>IF(OR($AP434&lt;SetUp!$B$97,$AP434&gt;SetUp!$B$98),"Não","Sim")</f>
        <v>Sim</v>
      </c>
      <c r="AV434" s="68">
        <f t="shared" si="140"/>
        <v>2.1054690688775271</v>
      </c>
      <c r="AW434" s="68">
        <f t="shared" si="141"/>
        <v>2.0995889661777252</v>
      </c>
      <c r="AX434" s="68">
        <f t="shared" si="142"/>
        <v>0.6466977312993345</v>
      </c>
      <c r="AY434" s="68">
        <f t="shared" si="143"/>
        <v>0.64426856356968776</v>
      </c>
      <c r="AZ434" s="68">
        <f t="shared" si="144"/>
        <v>-2.4726173104751226E-2</v>
      </c>
      <c r="BA434" s="68">
        <f t="shared" si="145"/>
        <v>-5.8801026998018813E-3</v>
      </c>
      <c r="BB434" s="68">
        <f t="shared" si="146"/>
        <v>-2.4291677296467418E-3</v>
      </c>
    </row>
    <row r="435" spans="1:54" x14ac:dyDescent="0.3">
      <c r="A435" s="64">
        <v>27097</v>
      </c>
      <c r="B435" s="57">
        <v>11.597</v>
      </c>
      <c r="C435" s="57">
        <v>86.918000000000006</v>
      </c>
      <c r="D435" s="57">
        <v>4.6269999999999998</v>
      </c>
      <c r="E435" s="57">
        <f t="shared" si="131"/>
        <v>4.6269999999999998</v>
      </c>
      <c r="F435" s="57">
        <f t="shared" si="132"/>
        <v>0</v>
      </c>
      <c r="G435" s="57">
        <f t="shared" si="133"/>
        <v>6.4774583019468137</v>
      </c>
      <c r="H435" s="57">
        <f>IF(Q434&gt;SetUp!$B$56,SetUp!$B$56,Q434)</f>
        <v>61.44221647068899</v>
      </c>
      <c r="I435" s="57">
        <f t="shared" si="147"/>
        <v>22.175208272659578</v>
      </c>
      <c r="J435" s="57">
        <f>MIN(F435,H435,(1-EXP(-SetUp!$B$52*H435/SetUp!$B$56))*F435)</f>
        <v>0</v>
      </c>
      <c r="K435" s="57">
        <f t="shared" si="134"/>
        <v>61.44221647068899</v>
      </c>
      <c r="L435" s="57">
        <f>IF(I435&lt;=0,0,MIN(SetUp!$B$50*I435^SetUp!$B$55,I435))</f>
        <v>3.5821384183720335</v>
      </c>
      <c r="M435" s="57">
        <f t="shared" si="135"/>
        <v>18.593069854287545</v>
      </c>
      <c r="N435" s="57">
        <f>IF(SetUp!$B$62=0,X435,(B435-E435)*(1-(H435/SetUp!$B$66/SetUp!$B$56)))</f>
        <v>0.49254169805318598</v>
      </c>
      <c r="O435" s="57">
        <f>K435*SetUp!$B$65</f>
        <v>0</v>
      </c>
      <c r="P435" s="57">
        <f>MIN(SetUp!$B$54*L435^SetUp!$B$51,L435)</f>
        <v>1.7990290037701546</v>
      </c>
      <c r="Q435" s="57">
        <f t="shared" si="136"/>
        <v>61.934758168742178</v>
      </c>
      <c r="R435" s="57">
        <f>IF((H435+N435-O435)&gt;SetUp!$B$56,T434+H435+N435-O435-SetUp!$B$56,T434)</f>
        <v>0</v>
      </c>
      <c r="S435" s="57">
        <f>R435*SetUp!$B$65</f>
        <v>0</v>
      </c>
      <c r="T435" s="57">
        <f>IF((R435-S435)&lt;SetUp!$B$53,R435-S435,SetUp!$B$53)</f>
        <v>0</v>
      </c>
      <c r="U435" s="57">
        <f t="shared" si="137"/>
        <v>18.593069854287545</v>
      </c>
      <c r="V435" s="57">
        <f>(L435-P435)/1000*SetUp!$B$13*1000000/SetUp!$B$48</f>
        <v>101.41913205858496</v>
      </c>
      <c r="W435" s="57">
        <f t="shared" si="148"/>
        <v>7.1054273576010019E-15</v>
      </c>
      <c r="X435" s="57">
        <f>MAX((SetUp!$B$56*(1-($H435/SetUp!$B$56)^2)*TANH(($B435-$D435)/SetUp!$B$56))/(1+$H435/SetUp!$B$56*TANH(($B435-$D435)/SetUp!$B$56)),0)</f>
        <v>0.49254169805318598</v>
      </c>
      <c r="AK435" s="65">
        <v>37</v>
      </c>
      <c r="AL435" s="66">
        <f t="shared" si="149"/>
        <v>34.721142857142858</v>
      </c>
      <c r="AM435" s="66">
        <f t="shared" si="150"/>
        <v>28.892698513906179</v>
      </c>
      <c r="AN435" s="67">
        <f t="shared" si="151"/>
        <v>-0.16786441527046819</v>
      </c>
      <c r="AP435" s="64">
        <v>27188</v>
      </c>
      <c r="AQ435" s="55">
        <v>6</v>
      </c>
      <c r="AR435" s="55">
        <v>160</v>
      </c>
      <c r="AS435" s="66">
        <f t="shared" si="138"/>
        <v>3.7690000000000001</v>
      </c>
      <c r="AT435" s="66">
        <f t="shared" si="139"/>
        <v>4.0617436857708631</v>
      </c>
      <c r="AU435" s="55" t="str">
        <f>IF(OR($AP435&lt;SetUp!$B$97,$AP435&gt;SetUp!$B$98),"Não","Sim")</f>
        <v>Sim</v>
      </c>
      <c r="AV435" s="68">
        <f t="shared" si="140"/>
        <v>1.9413912537147169</v>
      </c>
      <c r="AW435" s="68">
        <f t="shared" si="141"/>
        <v>2.015376809872254</v>
      </c>
      <c r="AX435" s="68">
        <f t="shared" si="142"/>
        <v>0.57622613744960494</v>
      </c>
      <c r="AY435" s="68">
        <f t="shared" si="143"/>
        <v>0.60871251400538617</v>
      </c>
      <c r="AZ435" s="68">
        <f t="shared" si="144"/>
        <v>0.29274368577086296</v>
      </c>
      <c r="BA435" s="68">
        <f t="shared" si="145"/>
        <v>7.3985556157537102E-2</v>
      </c>
      <c r="BB435" s="68">
        <f t="shared" si="146"/>
        <v>3.2486376555781238E-2</v>
      </c>
    </row>
    <row r="436" spans="1:54" x14ac:dyDescent="0.3">
      <c r="A436" s="64">
        <v>27098</v>
      </c>
      <c r="B436" s="57">
        <v>8.4870000000000001</v>
      </c>
      <c r="C436" s="57">
        <v>75.692999999999998</v>
      </c>
      <c r="D436" s="57">
        <v>4.6269999999999998</v>
      </c>
      <c r="E436" s="57">
        <f t="shared" si="131"/>
        <v>4.6269999999999998</v>
      </c>
      <c r="F436" s="57">
        <f t="shared" si="132"/>
        <v>0</v>
      </c>
      <c r="G436" s="57">
        <f t="shared" si="133"/>
        <v>3.6286812968164761</v>
      </c>
      <c r="H436" s="57">
        <f>IF(Q435&gt;SetUp!$B$56,SetUp!$B$56,Q435)</f>
        <v>61.934758168742178</v>
      </c>
      <c r="I436" s="57">
        <f t="shared" si="147"/>
        <v>22.221751151104023</v>
      </c>
      <c r="J436" s="57">
        <f>MIN(F436,H436,(1-EXP(-SetUp!$B$52*H436/SetUp!$B$56))*F436)</f>
        <v>0</v>
      </c>
      <c r="K436" s="57">
        <f t="shared" si="134"/>
        <v>61.934758168742178</v>
      </c>
      <c r="L436" s="57">
        <f>IF(I436&lt;=0,0,MIN(SetUp!$B$50*I436^SetUp!$B$55,I436))</f>
        <v>3.5946779209751698</v>
      </c>
      <c r="M436" s="57">
        <f t="shared" si="135"/>
        <v>18.627073230128854</v>
      </c>
      <c r="N436" s="57">
        <f>IF(SetUp!$B$62=0,X436,(B436-E436)*(1-(H436/SetUp!$B$66/SetUp!$B$56)))</f>
        <v>0.23131870318352438</v>
      </c>
      <c r="O436" s="57">
        <f>K436*SetUp!$B$65</f>
        <v>0</v>
      </c>
      <c r="P436" s="57">
        <f>MIN(SetUp!$B$54*L436^SetUp!$B$51,L436)</f>
        <v>1.8052193002092256</v>
      </c>
      <c r="Q436" s="57">
        <f t="shared" si="136"/>
        <v>62.166076871925704</v>
      </c>
      <c r="R436" s="57">
        <f>IF((H436+N436-O436)&gt;SetUp!$B$56,T435+H436+N436-O436-SetUp!$B$56,T435)</f>
        <v>0</v>
      </c>
      <c r="S436" s="57">
        <f>R436*SetUp!$B$65</f>
        <v>0</v>
      </c>
      <c r="T436" s="57">
        <f>IF((R436-S436)&lt;SetUp!$B$53,R436-S436,SetUp!$B$53)</f>
        <v>0</v>
      </c>
      <c r="U436" s="57">
        <f t="shared" si="137"/>
        <v>18.627073230128854</v>
      </c>
      <c r="V436" s="57">
        <f>(L436-P436)/1000*SetUp!$B$13*1000000/SetUp!$B$48</f>
        <v>101.7802601941595</v>
      </c>
      <c r="W436" s="57">
        <f t="shared" si="148"/>
        <v>0</v>
      </c>
      <c r="X436" s="57">
        <f>MAX((SetUp!$B$56*(1-($H436/SetUp!$B$56)^2)*TANH(($B436-$D436)/SetUp!$B$56))/(1+$H436/SetUp!$B$56*TANH(($B436-$D436)/SetUp!$B$56)),0)</f>
        <v>0.23131870318352438</v>
      </c>
      <c r="AK436" s="65">
        <v>38</v>
      </c>
      <c r="AL436" s="66">
        <f t="shared" si="149"/>
        <v>21.483000000000001</v>
      </c>
      <c r="AM436" s="66">
        <f t="shared" si="150"/>
        <v>22.717524354883178</v>
      </c>
      <c r="AN436" s="67">
        <f t="shared" si="151"/>
        <v>5.7465175016672601E-2</v>
      </c>
      <c r="AP436" s="64">
        <v>27189</v>
      </c>
      <c r="AQ436" s="55">
        <v>6</v>
      </c>
      <c r="AR436" s="55">
        <v>161</v>
      </c>
      <c r="AS436" s="66">
        <f t="shared" si="138"/>
        <v>3.3660000000000001</v>
      </c>
      <c r="AT436" s="66">
        <f t="shared" si="139"/>
        <v>3.7519410647137179</v>
      </c>
      <c r="AU436" s="55" t="str">
        <f>IF(OR($AP436&lt;SetUp!$B$97,$AP436&gt;SetUp!$B$98),"Não","Sim")</f>
        <v>Sim</v>
      </c>
      <c r="AV436" s="68">
        <f t="shared" si="140"/>
        <v>1.8346661821704786</v>
      </c>
      <c r="AW436" s="68">
        <f t="shared" si="141"/>
        <v>1.9369927890195455</v>
      </c>
      <c r="AX436" s="68">
        <f t="shared" si="142"/>
        <v>0.52711411163980504</v>
      </c>
      <c r="AY436" s="68">
        <f t="shared" si="143"/>
        <v>0.57425600788649245</v>
      </c>
      <c r="AZ436" s="68">
        <f t="shared" si="144"/>
        <v>0.38594106471371781</v>
      </c>
      <c r="BA436" s="68">
        <f t="shared" si="145"/>
        <v>0.10232660684906691</v>
      </c>
      <c r="BB436" s="68">
        <f t="shared" si="146"/>
        <v>4.7141896246687409E-2</v>
      </c>
    </row>
    <row r="437" spans="1:54" x14ac:dyDescent="0.3">
      <c r="A437" s="64">
        <v>27099</v>
      </c>
      <c r="B437" s="57">
        <v>2.9540000000000002</v>
      </c>
      <c r="C437" s="57">
        <v>81.176000000000002</v>
      </c>
      <c r="D437" s="57">
        <v>4.6269999999999998</v>
      </c>
      <c r="E437" s="57">
        <f t="shared" si="131"/>
        <v>2.9540000000000002</v>
      </c>
      <c r="F437" s="57">
        <f t="shared" si="132"/>
        <v>1.6729999999999996</v>
      </c>
      <c r="G437" s="57">
        <f t="shared" si="133"/>
        <v>0</v>
      </c>
      <c r="H437" s="57">
        <f>IF(Q436&gt;SetUp!$B$56,SetUp!$B$56,Q436)</f>
        <v>62.166076871925704</v>
      </c>
      <c r="I437" s="57">
        <f t="shared" si="147"/>
        <v>18.627073230128854</v>
      </c>
      <c r="J437" s="57">
        <f>MIN(F437,H437,(1-EXP(-SetUp!$B$52*H437/SetUp!$B$56))*F437)</f>
        <v>1.6728988424230633</v>
      </c>
      <c r="K437" s="57">
        <f t="shared" si="134"/>
        <v>60.493178029502637</v>
      </c>
      <c r="L437" s="57">
        <f>IF(I437&lt;=0,0,MIN(SetUp!$B$50*I437^SetUp!$B$55,I437))</f>
        <v>2.6787810681841817</v>
      </c>
      <c r="M437" s="57">
        <f t="shared" si="135"/>
        <v>15.948292161944671</v>
      </c>
      <c r="N437" s="57">
        <f>IF(SetUp!$B$62=0,X437,(B437-E437)*(1-(H437/SetUp!$B$66/SetUp!$B$56)))</f>
        <v>0</v>
      </c>
      <c r="O437" s="57">
        <f>K437*SetUp!$B$65</f>
        <v>0</v>
      </c>
      <c r="P437" s="57">
        <f>MIN(SetUp!$B$54*L437^SetUp!$B$51,L437)</f>
        <v>1.3520103436942568</v>
      </c>
      <c r="Q437" s="57">
        <f t="shared" si="136"/>
        <v>60.493178029502637</v>
      </c>
      <c r="R437" s="57">
        <f>IF((H437+N437-O437)&gt;SetUp!$B$56,T436+H437+N437-O437-SetUp!$B$56,T436)</f>
        <v>0</v>
      </c>
      <c r="S437" s="57">
        <f>R437*SetUp!$B$65</f>
        <v>0</v>
      </c>
      <c r="T437" s="57">
        <f>IF((R437-S437)&lt;SetUp!$B$53,R437-S437,SetUp!$B$53)</f>
        <v>0</v>
      </c>
      <c r="U437" s="57">
        <f t="shared" si="137"/>
        <v>15.948292161944671</v>
      </c>
      <c r="V437" s="57">
        <f>(L437-P437)/1000*SetUp!$B$13*1000000/SetUp!$B$48</f>
        <v>75.463644696504417</v>
      </c>
      <c r="W437" s="57">
        <f t="shared" si="148"/>
        <v>-3.9968028886505635E-15</v>
      </c>
      <c r="X437" s="57">
        <f>MAX((SetUp!$B$56*(1-($H437/SetUp!$B$56)^2)*TANH(($B437-$D437)/SetUp!$B$56))/(1+$H437/SetUp!$B$56*TANH(($B437-$D437)/SetUp!$B$56)),0)</f>
        <v>0</v>
      </c>
      <c r="AK437" s="65">
        <v>39</v>
      </c>
      <c r="AL437" s="66">
        <f t="shared" si="149"/>
        <v>24.705714285714286</v>
      </c>
      <c r="AM437" s="66">
        <f t="shared" si="150"/>
        <v>21.655085446533331</v>
      </c>
      <c r="AN437" s="67">
        <f t="shared" si="151"/>
        <v>-0.1234786739578275</v>
      </c>
      <c r="AP437" s="64">
        <v>27190</v>
      </c>
      <c r="AQ437" s="55">
        <v>6</v>
      </c>
      <c r="AR437" s="55">
        <v>162</v>
      </c>
      <c r="AS437" s="66">
        <f t="shared" si="138"/>
        <v>3.1760000000000002</v>
      </c>
      <c r="AT437" s="66">
        <f t="shared" si="139"/>
        <v>3.4743884891460364</v>
      </c>
      <c r="AU437" s="55" t="str">
        <f>IF(OR($AP437&lt;SetUp!$B$97,$AP437&gt;SetUp!$B$98),"Não","Sim")</f>
        <v>Sim</v>
      </c>
      <c r="AV437" s="68">
        <f t="shared" si="140"/>
        <v>1.7821335527956372</v>
      </c>
      <c r="AW437" s="68">
        <f t="shared" si="141"/>
        <v>1.8639711610285274</v>
      </c>
      <c r="AX437" s="68">
        <f t="shared" si="142"/>
        <v>0.50188049375505872</v>
      </c>
      <c r="AY437" s="68">
        <f t="shared" si="143"/>
        <v>0.54087837751332546</v>
      </c>
      <c r="AZ437" s="68">
        <f t="shared" si="144"/>
        <v>0.29838848914603622</v>
      </c>
      <c r="BA437" s="68">
        <f t="shared" si="145"/>
        <v>8.1837608232890213E-2</v>
      </c>
      <c r="BB437" s="68">
        <f t="shared" si="146"/>
        <v>3.8997883758266738E-2</v>
      </c>
    </row>
    <row r="438" spans="1:54" x14ac:dyDescent="0.3">
      <c r="A438" s="64">
        <v>27100</v>
      </c>
      <c r="B438" s="57">
        <v>8.0909999999999993</v>
      </c>
      <c r="C438" s="57">
        <v>57.110999999999997</v>
      </c>
      <c r="D438" s="57">
        <v>4.6269999999999998</v>
      </c>
      <c r="E438" s="57">
        <f t="shared" si="131"/>
        <v>4.6269999999999998</v>
      </c>
      <c r="F438" s="57">
        <f t="shared" si="132"/>
        <v>0</v>
      </c>
      <c r="G438" s="57">
        <f t="shared" si="133"/>
        <v>3.1130821186343924</v>
      </c>
      <c r="H438" s="57">
        <f>IF(Q437&gt;SetUp!$B$56,SetUp!$B$56,Q437)</f>
        <v>60.493178029502637</v>
      </c>
      <c r="I438" s="57">
        <f t="shared" si="147"/>
        <v>19.061374280579063</v>
      </c>
      <c r="J438" s="57">
        <f>MIN(F438,H438,(1-EXP(-SetUp!$B$52*H438/SetUp!$B$56))*F438)</f>
        <v>0</v>
      </c>
      <c r="K438" s="57">
        <f t="shared" si="134"/>
        <v>60.493178029502637</v>
      </c>
      <c r="L438" s="57">
        <f>IF(I438&lt;=0,0,MIN(SetUp!$B$50*I438^SetUp!$B$55,I438))</f>
        <v>2.7836835700741389</v>
      </c>
      <c r="M438" s="57">
        <f t="shared" si="135"/>
        <v>16.277690710504924</v>
      </c>
      <c r="N438" s="57">
        <f>IF(SetUp!$B$62=0,X438,(B438-E438)*(1-(H438/SetUp!$B$66/SetUp!$B$56)))</f>
        <v>0.35091788136560692</v>
      </c>
      <c r="O438" s="57">
        <f>K438*SetUp!$B$65</f>
        <v>0</v>
      </c>
      <c r="P438" s="57">
        <f>MIN(SetUp!$B$54*L438^SetUp!$B$51,L438)</f>
        <v>1.4040379791268216</v>
      </c>
      <c r="Q438" s="57">
        <f t="shared" si="136"/>
        <v>60.844095910868241</v>
      </c>
      <c r="R438" s="57">
        <f>IF((H438+N438-O438)&gt;SetUp!$B$56,T437+H438+N438-O438-SetUp!$B$56,T437)</f>
        <v>0</v>
      </c>
      <c r="S438" s="57">
        <f>R438*SetUp!$B$65</f>
        <v>0</v>
      </c>
      <c r="T438" s="57">
        <f>IF((R438-S438)&lt;SetUp!$B$53,R438-S438,SetUp!$B$53)</f>
        <v>0</v>
      </c>
      <c r="U438" s="57">
        <f t="shared" si="137"/>
        <v>16.277690710504924</v>
      </c>
      <c r="V438" s="57">
        <f>(L438-P438)/1000*SetUp!$B$13*1000000/SetUp!$B$48</f>
        <v>78.471044590144487</v>
      </c>
      <c r="W438" s="57">
        <f t="shared" si="148"/>
        <v>-7.9936057773011271E-15</v>
      </c>
      <c r="X438" s="57">
        <f>MAX((SetUp!$B$56*(1-($H438/SetUp!$B$56)^2)*TANH(($B438-$D438)/SetUp!$B$56))/(1+$H438/SetUp!$B$56*TANH(($B438-$D438)/SetUp!$B$56)),0)</f>
        <v>0.35091788136560692</v>
      </c>
      <c r="AK438" s="65">
        <v>40</v>
      </c>
      <c r="AL438" s="66">
        <f t="shared" si="149"/>
        <v>7.51</v>
      </c>
      <c r="AM438" s="66">
        <f t="shared" si="150"/>
        <v>18.351270567750824</v>
      </c>
      <c r="AN438" s="67">
        <f t="shared" si="151"/>
        <v>1.4435779717377928</v>
      </c>
      <c r="AP438" s="64">
        <v>27191</v>
      </c>
      <c r="AQ438" s="55">
        <v>6</v>
      </c>
      <c r="AR438" s="55">
        <v>163</v>
      </c>
      <c r="AS438" s="66">
        <f t="shared" si="138"/>
        <v>3.7690000000000001</v>
      </c>
      <c r="AT438" s="66">
        <f t="shared" si="139"/>
        <v>3.2248747112029883</v>
      </c>
      <c r="AU438" s="55" t="str">
        <f>IF(OR($AP438&lt;SetUp!$B$97,$AP438&gt;SetUp!$B$98),"Não","Sim")</f>
        <v>Sim</v>
      </c>
      <c r="AV438" s="68">
        <f t="shared" si="140"/>
        <v>1.9413912537147169</v>
      </c>
      <c r="AW438" s="68">
        <f t="shared" si="141"/>
        <v>1.7957936159823569</v>
      </c>
      <c r="AX438" s="68">
        <f t="shared" si="142"/>
        <v>0.57622613744960494</v>
      </c>
      <c r="AY438" s="68">
        <f t="shared" si="143"/>
        <v>0.50851284663325536</v>
      </c>
      <c r="AZ438" s="68">
        <f t="shared" si="144"/>
        <v>-0.54412528879701183</v>
      </c>
      <c r="BA438" s="68">
        <f t="shared" si="145"/>
        <v>-0.14559763773236001</v>
      </c>
      <c r="BB438" s="68">
        <f t="shared" si="146"/>
        <v>-6.7713290816349581E-2</v>
      </c>
    </row>
    <row r="439" spans="1:54" x14ac:dyDescent="0.3">
      <c r="A439" s="64">
        <v>27101</v>
      </c>
      <c r="B439" s="57">
        <v>18.355</v>
      </c>
      <c r="C439" s="57">
        <v>60.735999999999997</v>
      </c>
      <c r="D439" s="57">
        <v>4.6269999999999998</v>
      </c>
      <c r="E439" s="57">
        <f t="shared" si="131"/>
        <v>4.6269999999999998</v>
      </c>
      <c r="F439" s="57">
        <f t="shared" si="132"/>
        <v>0</v>
      </c>
      <c r="G439" s="57">
        <f t="shared" si="133"/>
        <v>12.644922213670363</v>
      </c>
      <c r="H439" s="57">
        <f>IF(Q438&gt;SetUp!$B$56,SetUp!$B$56,Q438)</f>
        <v>60.844095910868241</v>
      </c>
      <c r="I439" s="57">
        <f t="shared" si="147"/>
        <v>28.922612924175287</v>
      </c>
      <c r="J439" s="57">
        <f>MIN(F439,H439,(1-EXP(-SetUp!$B$52*H439/SetUp!$B$56))*F439)</f>
        <v>0</v>
      </c>
      <c r="K439" s="57">
        <f t="shared" si="134"/>
        <v>60.844095910868241</v>
      </c>
      <c r="L439" s="57">
        <f>IF(I439&lt;=0,0,MIN(SetUp!$B$50*I439^SetUp!$B$55,I439))</f>
        <v>5.5773178223238258</v>
      </c>
      <c r="M439" s="57">
        <f t="shared" si="135"/>
        <v>23.345295101851463</v>
      </c>
      <c r="N439" s="57">
        <f>IF(SetUp!$B$62=0,X439,(B439-E439)*(1-(H439/SetUp!$B$66/SetUp!$B$56)))</f>
        <v>1.0830777863296397</v>
      </c>
      <c r="O439" s="57">
        <f>K439*SetUp!$B$65</f>
        <v>0</v>
      </c>
      <c r="P439" s="57">
        <f>MIN(SetUp!$B$54*L439^SetUp!$B$51,L439)</f>
        <v>2.7800338980647337</v>
      </c>
      <c r="Q439" s="57">
        <f t="shared" si="136"/>
        <v>61.92717369719788</v>
      </c>
      <c r="R439" s="57">
        <f>IF((H439+N439-O439)&gt;SetUp!$B$56,T438+H439+N439-O439-SetUp!$B$56,T438)</f>
        <v>0</v>
      </c>
      <c r="S439" s="57">
        <f>R439*SetUp!$B$65</f>
        <v>0</v>
      </c>
      <c r="T439" s="57">
        <f>IF((R439-S439)&lt;SetUp!$B$53,R439-S439,SetUp!$B$53)</f>
        <v>0</v>
      </c>
      <c r="U439" s="57">
        <f t="shared" si="137"/>
        <v>23.345295101851463</v>
      </c>
      <c r="V439" s="57">
        <f>(L439-P439)/1000*SetUp!$B$13*1000000/SetUp!$B$48</f>
        <v>159.10302833723298</v>
      </c>
      <c r="W439" s="57">
        <f t="shared" si="148"/>
        <v>0</v>
      </c>
      <c r="X439" s="57">
        <f>MAX((SetUp!$B$56*(1-($H439/SetUp!$B$56)^2)*TANH(($B439-$D439)/SetUp!$B$56))/(1+$H439/SetUp!$B$56*TANH(($B439-$D439)/SetUp!$B$56)),0)</f>
        <v>1.0830777863296397</v>
      </c>
      <c r="AK439" s="65">
        <v>41</v>
      </c>
      <c r="AL439" s="66">
        <f t="shared" si="149"/>
        <v>2.6678571428571423</v>
      </c>
      <c r="AM439" s="66">
        <f t="shared" si="150"/>
        <v>14.667197799863187</v>
      </c>
      <c r="AN439" s="67">
        <f t="shared" si="151"/>
        <v>4.4977448245805798</v>
      </c>
      <c r="AP439" s="64">
        <v>27192</v>
      </c>
      <c r="AQ439" s="55">
        <v>6</v>
      </c>
      <c r="AR439" s="55">
        <v>164</v>
      </c>
      <c r="AS439" s="66">
        <f t="shared" si="138"/>
        <v>3.3660000000000001</v>
      </c>
      <c r="AT439" s="66">
        <f t="shared" si="139"/>
        <v>2.9998443651266955</v>
      </c>
      <c r="AU439" s="55" t="str">
        <f>IF(OR($AP439&lt;SetUp!$B$97,$AP439&gt;SetUp!$B$98),"Não","Sim")</f>
        <v>Sim</v>
      </c>
      <c r="AV439" s="68">
        <f t="shared" si="140"/>
        <v>1.8346661821704786</v>
      </c>
      <c r="AW439" s="68">
        <f t="shared" si="141"/>
        <v>1.7320058790681674</v>
      </c>
      <c r="AX439" s="68">
        <f t="shared" si="142"/>
        <v>0.52711411163980504</v>
      </c>
      <c r="AY439" s="68">
        <f t="shared" si="143"/>
        <v>0.47709872367966549</v>
      </c>
      <c r="AZ439" s="68">
        <f t="shared" si="144"/>
        <v>-0.3661556348733046</v>
      </c>
      <c r="BA439" s="68">
        <f t="shared" si="145"/>
        <v>-0.10266030310231122</v>
      </c>
      <c r="BB439" s="68">
        <f t="shared" si="146"/>
        <v>-5.0015387960139546E-2</v>
      </c>
    </row>
    <row r="440" spans="1:54" x14ac:dyDescent="0.3">
      <c r="A440" s="64">
        <v>27102</v>
      </c>
      <c r="B440" s="57">
        <v>7.0330000000000004</v>
      </c>
      <c r="C440" s="57">
        <v>64.512</v>
      </c>
      <c r="D440" s="57">
        <v>4.6269999999999998</v>
      </c>
      <c r="E440" s="57">
        <f t="shared" si="131"/>
        <v>4.6269999999999998</v>
      </c>
      <c r="F440" s="57">
        <f t="shared" si="132"/>
        <v>0</v>
      </c>
      <c r="G440" s="57">
        <f t="shared" si="133"/>
        <v>2.2581220998957345</v>
      </c>
      <c r="H440" s="57">
        <f>IF(Q439&gt;SetUp!$B$56,SetUp!$B$56,Q439)</f>
        <v>61.92717369719788</v>
      </c>
      <c r="I440" s="57">
        <f t="shared" si="147"/>
        <v>25.603417201747199</v>
      </c>
      <c r="J440" s="57">
        <f>MIN(F440,H440,(1-EXP(-SetUp!$B$52*H440/SetUp!$B$56))*F440)</f>
        <v>0</v>
      </c>
      <c r="K440" s="57">
        <f t="shared" si="134"/>
        <v>61.92717369719788</v>
      </c>
      <c r="L440" s="57">
        <f>IF(I440&lt;=0,0,MIN(SetUp!$B$50*I440^SetUp!$B$55,I440))</f>
        <v>4.5519002814789546</v>
      </c>
      <c r="M440" s="57">
        <f t="shared" si="135"/>
        <v>21.051516920268245</v>
      </c>
      <c r="N440" s="57">
        <f>IF(SetUp!$B$62=0,X440,(B440-E440)*(1-(H440/SetUp!$B$66/SetUp!$B$56)))</f>
        <v>0.14787790010426619</v>
      </c>
      <c r="O440" s="57">
        <f>K440*SetUp!$B$65</f>
        <v>0</v>
      </c>
      <c r="P440" s="57">
        <f>MIN(SetUp!$B$54*L440^SetUp!$B$51,L440)</f>
        <v>2.2767662465865639</v>
      </c>
      <c r="Q440" s="57">
        <f t="shared" si="136"/>
        <v>62.075051597302149</v>
      </c>
      <c r="R440" s="57">
        <f>IF((H440+N440-O440)&gt;SetUp!$B$56,T439+H440+N440-O440-SetUp!$B$56,T439)</f>
        <v>0</v>
      </c>
      <c r="S440" s="57">
        <f>R440*SetUp!$B$65</f>
        <v>0</v>
      </c>
      <c r="T440" s="57">
        <f>IF((R440-S440)&lt;SetUp!$B$53,R440-S440,SetUp!$B$53)</f>
        <v>0</v>
      </c>
      <c r="U440" s="57">
        <f t="shared" si="137"/>
        <v>21.051516920268245</v>
      </c>
      <c r="V440" s="57">
        <f>(L440-P440)/1000*SetUp!$B$13*1000000/SetUp!$B$48</f>
        <v>129.40435244533285</v>
      </c>
      <c r="W440" s="57">
        <f t="shared" si="148"/>
        <v>0</v>
      </c>
      <c r="X440" s="57">
        <f>MAX((SetUp!$B$56*(1-($H440/SetUp!$B$56)^2)*TANH(($B440-$D440)/SetUp!$B$56))/(1+$H440/SetUp!$B$56*TANH(($B440-$D440)/SetUp!$B$56)),0)</f>
        <v>0.14787790010426619</v>
      </c>
      <c r="AK440" s="65">
        <v>42</v>
      </c>
      <c r="AL440" s="66">
        <f t="shared" si="149"/>
        <v>2.0752857142857142</v>
      </c>
      <c r="AM440" s="66">
        <f t="shared" si="150"/>
        <v>20.662085025930974</v>
      </c>
      <c r="AN440" s="67">
        <f t="shared" si="151"/>
        <v>8.9562604241424122</v>
      </c>
      <c r="AP440" s="64">
        <v>27193</v>
      </c>
      <c r="AQ440" s="55">
        <v>6</v>
      </c>
      <c r="AR440" s="55">
        <v>165</v>
      </c>
      <c r="AS440" s="66">
        <f t="shared" si="138"/>
        <v>2.8159999999999998</v>
      </c>
      <c r="AT440" s="66">
        <f t="shared" si="139"/>
        <v>2.79628014086886</v>
      </c>
      <c r="AU440" s="55" t="str">
        <f>IF(OR($AP440&lt;SetUp!$B$97,$AP440&gt;SetUp!$B$98),"Não","Sim")</f>
        <v>Sim</v>
      </c>
      <c r="AV440" s="68">
        <f t="shared" si="140"/>
        <v>1.6780941570722425</v>
      </c>
      <c r="AW440" s="68">
        <f t="shared" si="141"/>
        <v>1.6722081631390453</v>
      </c>
      <c r="AX440" s="68">
        <f t="shared" si="142"/>
        <v>0.44963265047007456</v>
      </c>
      <c r="AY440" s="68">
        <f t="shared" si="143"/>
        <v>0.44658067835367216</v>
      </c>
      <c r="AZ440" s="68">
        <f t="shared" si="144"/>
        <v>-1.9719859131139827E-2</v>
      </c>
      <c r="BA440" s="68">
        <f t="shared" si="145"/>
        <v>-5.88599393319722E-3</v>
      </c>
      <c r="BB440" s="68">
        <f t="shared" si="146"/>
        <v>-3.0519721164024016E-3</v>
      </c>
    </row>
    <row r="441" spans="1:54" x14ac:dyDescent="0.3">
      <c r="A441" s="64">
        <v>27103</v>
      </c>
      <c r="B441" s="57">
        <v>11.287000000000001</v>
      </c>
      <c r="C441" s="57">
        <v>138.02199999999999</v>
      </c>
      <c r="D441" s="57">
        <v>4.6269999999999998</v>
      </c>
      <c r="E441" s="57">
        <f t="shared" si="131"/>
        <v>4.6269999999999998</v>
      </c>
      <c r="F441" s="57">
        <f t="shared" si="132"/>
        <v>0</v>
      </c>
      <c r="G441" s="57">
        <f t="shared" si="133"/>
        <v>6.3027426103275035</v>
      </c>
      <c r="H441" s="57">
        <f>IF(Q440&gt;SetUp!$B$56,SetUp!$B$56,Q440)</f>
        <v>62.075051597302149</v>
      </c>
      <c r="I441" s="57">
        <f t="shared" si="147"/>
        <v>27.354259530595748</v>
      </c>
      <c r="J441" s="57">
        <f>MIN(F441,H441,(1-EXP(-SetUp!$B$52*H441/SetUp!$B$56))*F441)</f>
        <v>0</v>
      </c>
      <c r="K441" s="57">
        <f t="shared" si="134"/>
        <v>62.075051597302149</v>
      </c>
      <c r="L441" s="57">
        <f>IF(I441&lt;=0,0,MIN(SetUp!$B$50*I441^SetUp!$B$55,I441))</f>
        <v>5.0824266885376552</v>
      </c>
      <c r="M441" s="57">
        <f t="shared" si="135"/>
        <v>22.271832842058092</v>
      </c>
      <c r="N441" s="57">
        <f>IF(SetUp!$B$62=0,X441,(B441-E441)*(1-(H441/SetUp!$B$66/SetUp!$B$56)))</f>
        <v>0.35725738967249776</v>
      </c>
      <c r="O441" s="57">
        <f>K441*SetUp!$B$65</f>
        <v>0</v>
      </c>
      <c r="P441" s="57">
        <f>MIN(SetUp!$B$54*L441^SetUp!$B$51,L441)</f>
        <v>2.5373613752568822</v>
      </c>
      <c r="Q441" s="57">
        <f t="shared" si="136"/>
        <v>62.432308986974647</v>
      </c>
      <c r="R441" s="57">
        <f>IF((H441+N441-O441)&gt;SetUp!$B$56,T440+H441+N441-O441-SetUp!$B$56,T440)</f>
        <v>0</v>
      </c>
      <c r="S441" s="57">
        <f>R441*SetUp!$B$65</f>
        <v>0</v>
      </c>
      <c r="T441" s="57">
        <f>IF((R441-S441)&lt;SetUp!$B$53,R441-S441,SetUp!$B$53)</f>
        <v>0</v>
      </c>
      <c r="U441" s="57">
        <f t="shared" si="137"/>
        <v>22.271832842058092</v>
      </c>
      <c r="V441" s="57">
        <f>(L441-P441)/1000*SetUp!$B$13*1000000/SetUp!$B$48</f>
        <v>144.75741813240197</v>
      </c>
      <c r="W441" s="57">
        <f t="shared" si="148"/>
        <v>0</v>
      </c>
      <c r="X441" s="57">
        <f>MAX((SetUp!$B$56*(1-($H441/SetUp!$B$56)^2)*TANH(($B441-$D441)/SetUp!$B$56))/(1+$H441/SetUp!$B$56*TANH(($B441-$D441)/SetUp!$B$56)),0)</f>
        <v>0.35725738967249776</v>
      </c>
      <c r="AK441" s="65">
        <v>43</v>
      </c>
      <c r="AL441" s="66">
        <f t="shared" si="149"/>
        <v>28.50357142857143</v>
      </c>
      <c r="AM441" s="66">
        <f t="shared" si="150"/>
        <v>33.256018743583176</v>
      </c>
      <c r="AN441" s="67">
        <f t="shared" si="151"/>
        <v>0.16673164367914911</v>
      </c>
      <c r="AP441" s="64">
        <v>27194</v>
      </c>
      <c r="AQ441" s="55">
        <v>6</v>
      </c>
      <c r="AR441" s="55">
        <v>166</v>
      </c>
      <c r="AS441" s="66">
        <f t="shared" si="138"/>
        <v>2.0390000000000001</v>
      </c>
      <c r="AT441" s="66">
        <f t="shared" si="139"/>
        <v>2.6116087996598272</v>
      </c>
      <c r="AU441" s="55" t="str">
        <f>IF(OR($AP441&lt;SetUp!$B$97,$AP441&gt;SetUp!$B$98),"Não","Sim")</f>
        <v>Sim</v>
      </c>
      <c r="AV441" s="68">
        <f t="shared" si="140"/>
        <v>1.427935572776307</v>
      </c>
      <c r="AW441" s="68">
        <f t="shared" si="141"/>
        <v>1.6160472764309302</v>
      </c>
      <c r="AX441" s="68">
        <f t="shared" si="142"/>
        <v>0.30941722577814001</v>
      </c>
      <c r="AY441" s="68">
        <f t="shared" si="143"/>
        <v>0.41690812326420207</v>
      </c>
      <c r="AZ441" s="68">
        <f t="shared" si="144"/>
        <v>0.57260879965982703</v>
      </c>
      <c r="BA441" s="68">
        <f t="shared" si="145"/>
        <v>0.18811170365462315</v>
      </c>
      <c r="BB441" s="68">
        <f t="shared" si="146"/>
        <v>0.10749089748606205</v>
      </c>
    </row>
    <row r="442" spans="1:54" x14ac:dyDescent="0.3">
      <c r="A442" s="64">
        <v>27104</v>
      </c>
      <c r="B442" s="57">
        <v>4.282</v>
      </c>
      <c r="C442" s="57">
        <v>122.645</v>
      </c>
      <c r="D442" s="57">
        <v>4.6269999999999998</v>
      </c>
      <c r="E442" s="57">
        <f t="shared" si="131"/>
        <v>4.282</v>
      </c>
      <c r="F442" s="57">
        <f t="shared" si="132"/>
        <v>0.34499999999999975</v>
      </c>
      <c r="G442" s="57">
        <f t="shared" si="133"/>
        <v>0</v>
      </c>
      <c r="H442" s="57">
        <f>IF(Q441&gt;SetUp!$B$56,SetUp!$B$56,Q441)</f>
        <v>62.432308986974647</v>
      </c>
      <c r="I442" s="57">
        <f t="shared" si="147"/>
        <v>22.271832842058092</v>
      </c>
      <c r="J442" s="57">
        <f>MIN(F442,H442,(1-EXP(-SetUp!$B$52*H442/SetUp!$B$56))*F442)</f>
        <v>0.34497998961443926</v>
      </c>
      <c r="K442" s="57">
        <f t="shared" si="134"/>
        <v>62.08732899736021</v>
      </c>
      <c r="L442" s="57">
        <f>IF(I442&lt;=0,0,MIN(SetUp!$B$50*I442^SetUp!$B$55,I442))</f>
        <v>3.6081904143410037</v>
      </c>
      <c r="M442" s="57">
        <f t="shared" si="135"/>
        <v>18.66364242771709</v>
      </c>
      <c r="N442" s="57">
        <f>IF(SetUp!$B$62=0,X442,(B442-E442)*(1-(H442/SetUp!$B$66/SetUp!$B$56)))</f>
        <v>0</v>
      </c>
      <c r="O442" s="57">
        <f>K442*SetUp!$B$65</f>
        <v>0</v>
      </c>
      <c r="P442" s="57">
        <f>MIN(SetUp!$B$54*L442^SetUp!$B$51,L442)</f>
        <v>1.8118895156373611</v>
      </c>
      <c r="Q442" s="57">
        <f t="shared" si="136"/>
        <v>62.08732899736021</v>
      </c>
      <c r="R442" s="57">
        <f>IF((H442+N442-O442)&gt;SetUp!$B$56,T441+H442+N442-O442-SetUp!$B$56,T441)</f>
        <v>0</v>
      </c>
      <c r="S442" s="57">
        <f>R442*SetUp!$B$65</f>
        <v>0</v>
      </c>
      <c r="T442" s="57">
        <f>IF((R442-S442)&lt;SetUp!$B$53,R442-S442,SetUp!$B$53)</f>
        <v>0</v>
      </c>
      <c r="U442" s="57">
        <f t="shared" si="137"/>
        <v>18.66364242771709</v>
      </c>
      <c r="V442" s="57">
        <f>(L442-P442)/1000*SetUp!$B$13*1000000/SetUp!$B$48</f>
        <v>102.16943310977662</v>
      </c>
      <c r="W442" s="57">
        <f t="shared" si="148"/>
        <v>0</v>
      </c>
      <c r="X442" s="57">
        <f>MAX((SetUp!$B$56*(1-($H442/SetUp!$B$56)^2)*TANH(($B442-$D442)/SetUp!$B$56))/(1+$H442/SetUp!$B$56*TANH(($B442-$D442)/SetUp!$B$56)),0)</f>
        <v>0</v>
      </c>
      <c r="AK442" s="65">
        <v>44</v>
      </c>
      <c r="AL442" s="66">
        <f t="shared" si="149"/>
        <v>38.623714285714286</v>
      </c>
      <c r="AM442" s="66">
        <f t="shared" si="150"/>
        <v>40.522144134344963</v>
      </c>
      <c r="AN442" s="67">
        <f t="shared" si="151"/>
        <v>4.9151923468242084E-2</v>
      </c>
      <c r="AP442" s="64">
        <v>27195</v>
      </c>
      <c r="AQ442" s="55">
        <v>6</v>
      </c>
      <c r="AR442" s="55">
        <v>167</v>
      </c>
      <c r="AS442" s="66">
        <f t="shared" si="138"/>
        <v>2.0390000000000001</v>
      </c>
      <c r="AT442" s="66">
        <f t="shared" si="139"/>
        <v>2.4436256927954485</v>
      </c>
      <c r="AU442" s="55" t="str">
        <f>IF(OR($AP442&lt;SetUp!$B$97,$AP442&gt;SetUp!$B$98),"Não","Sim")</f>
        <v>Sim</v>
      </c>
      <c r="AV442" s="68">
        <f t="shared" si="140"/>
        <v>1.427935572776307</v>
      </c>
      <c r="AW442" s="68">
        <f t="shared" si="141"/>
        <v>1.5632100603551169</v>
      </c>
      <c r="AX442" s="68">
        <f t="shared" si="142"/>
        <v>0.30941722577814001</v>
      </c>
      <c r="AY442" s="68">
        <f t="shared" si="143"/>
        <v>0.38803468274767355</v>
      </c>
      <c r="AZ442" s="68">
        <f t="shared" si="144"/>
        <v>0.40462569279544836</v>
      </c>
      <c r="BA442" s="68">
        <f t="shared" si="145"/>
        <v>0.13527448757880989</v>
      </c>
      <c r="BB442" s="68">
        <f t="shared" si="146"/>
        <v>7.8617456969533539E-2</v>
      </c>
    </row>
    <row r="443" spans="1:54" x14ac:dyDescent="0.3">
      <c r="A443" s="64">
        <v>27105</v>
      </c>
      <c r="B443" s="57">
        <v>2.7679999999999998</v>
      </c>
      <c r="C443" s="57">
        <v>82.304000000000002</v>
      </c>
      <c r="D443" s="57">
        <v>4.6269999999999998</v>
      </c>
      <c r="E443" s="57">
        <f t="shared" si="131"/>
        <v>2.7679999999999998</v>
      </c>
      <c r="F443" s="57">
        <f t="shared" si="132"/>
        <v>1.859</v>
      </c>
      <c r="G443" s="57">
        <f t="shared" si="133"/>
        <v>0</v>
      </c>
      <c r="H443" s="57">
        <f>IF(Q442&gt;SetUp!$B$56,SetUp!$B$56,Q442)</f>
        <v>62.08732899736021</v>
      </c>
      <c r="I443" s="57">
        <f t="shared" si="147"/>
        <v>18.66364242771709</v>
      </c>
      <c r="J443" s="57">
        <f>MIN(F443,H443,(1-EXP(-SetUp!$B$52*H443/SetUp!$B$56))*F443)</f>
        <v>1.8588862043710681</v>
      </c>
      <c r="K443" s="57">
        <f t="shared" si="134"/>
        <v>60.228442792989142</v>
      </c>
      <c r="L443" s="57">
        <f>IF(I443&lt;=0,0,MIN(SetUp!$B$50*I443^SetUp!$B$55,I443))</f>
        <v>2.6875519009672684</v>
      </c>
      <c r="M443" s="57">
        <f t="shared" si="135"/>
        <v>15.976090526749822</v>
      </c>
      <c r="N443" s="57">
        <f>IF(SetUp!$B$62=0,X443,(B443-E443)*(1-(H443/SetUp!$B$66/SetUp!$B$56)))</f>
        <v>0</v>
      </c>
      <c r="O443" s="57">
        <f>K443*SetUp!$B$65</f>
        <v>0</v>
      </c>
      <c r="P443" s="57">
        <f>MIN(SetUp!$B$54*L443^SetUp!$B$51,L443)</f>
        <v>1.3563616513842938</v>
      </c>
      <c r="Q443" s="57">
        <f t="shared" si="136"/>
        <v>60.228442792989142</v>
      </c>
      <c r="R443" s="57">
        <f>IF((H443+N443-O443)&gt;SetUp!$B$56,T442+H443+N443-O443-SetUp!$B$56,T442)</f>
        <v>0</v>
      </c>
      <c r="S443" s="57">
        <f>R443*SetUp!$B$65</f>
        <v>0</v>
      </c>
      <c r="T443" s="57">
        <f>IF((R443-S443)&lt;SetUp!$B$53,R443-S443,SetUp!$B$53)</f>
        <v>0</v>
      </c>
      <c r="U443" s="57">
        <f t="shared" si="137"/>
        <v>15.976090526749822</v>
      </c>
      <c r="V443" s="57">
        <f>(L443-P443)/1000*SetUp!$B$13*1000000/SetUp!$B$48</f>
        <v>75.715017043808359</v>
      </c>
      <c r="W443" s="57">
        <f t="shared" si="148"/>
        <v>7.9936057773011271E-15</v>
      </c>
      <c r="X443" s="57">
        <f>MAX((SetUp!$B$56*(1-($H443/SetUp!$B$56)^2)*TANH(($B443-$D443)/SetUp!$B$56))/(1+$H443/SetUp!$B$56*TANH(($B443-$D443)/SetUp!$B$56)),0)</f>
        <v>0</v>
      </c>
      <c r="AK443" s="65">
        <v>45</v>
      </c>
      <c r="AL443" s="66">
        <f t="shared" si="149"/>
        <v>33.928285714285714</v>
      </c>
      <c r="AM443" s="66">
        <f t="shared" si="150"/>
        <v>48.397396448045505</v>
      </c>
      <c r="AN443" s="67">
        <f t="shared" si="151"/>
        <v>0.42646159182948296</v>
      </c>
      <c r="AP443" s="64">
        <v>27196</v>
      </c>
      <c r="AQ443" s="55">
        <v>6</v>
      </c>
      <c r="AR443" s="55">
        <v>168</v>
      </c>
      <c r="AS443" s="66">
        <f t="shared" si="138"/>
        <v>1.903</v>
      </c>
      <c r="AT443" s="66">
        <f t="shared" si="139"/>
        <v>2.2904337498791896</v>
      </c>
      <c r="AU443" s="55" t="str">
        <f>IF(OR($AP443&lt;SetUp!$B$97,$AP443&gt;SetUp!$B$98),"Não","Sim")</f>
        <v>Sim</v>
      </c>
      <c r="AV443" s="68">
        <f t="shared" si="140"/>
        <v>1.379492660364672</v>
      </c>
      <c r="AW443" s="68">
        <f t="shared" si="141"/>
        <v>1.5134179032505164</v>
      </c>
      <c r="AX443" s="68">
        <f t="shared" si="142"/>
        <v>0.27943878828702046</v>
      </c>
      <c r="AY443" s="68">
        <f t="shared" si="143"/>
        <v>0.3599177344539487</v>
      </c>
      <c r="AZ443" s="68">
        <f t="shared" si="144"/>
        <v>0.38743374987918955</v>
      </c>
      <c r="BA443" s="68">
        <f t="shared" si="145"/>
        <v>0.1339252428858444</v>
      </c>
      <c r="BB443" s="68">
        <f t="shared" si="146"/>
        <v>8.0478946166928245E-2</v>
      </c>
    </row>
    <row r="444" spans="1:54" x14ac:dyDescent="0.3">
      <c r="A444" s="64">
        <v>27106</v>
      </c>
      <c r="B444" s="57">
        <v>2.581</v>
      </c>
      <c r="C444" s="57">
        <v>92.924000000000007</v>
      </c>
      <c r="D444" s="57">
        <v>4.6269999999999998</v>
      </c>
      <c r="E444" s="57">
        <f t="shared" si="131"/>
        <v>2.581</v>
      </c>
      <c r="F444" s="57">
        <f t="shared" si="132"/>
        <v>2.0459999999999998</v>
      </c>
      <c r="G444" s="57">
        <f t="shared" si="133"/>
        <v>0</v>
      </c>
      <c r="H444" s="57">
        <f>IF(Q443&gt;SetUp!$B$56,SetUp!$B$56,Q443)</f>
        <v>60.228442792989142</v>
      </c>
      <c r="I444" s="57">
        <f t="shared" si="147"/>
        <v>15.976090526749822</v>
      </c>
      <c r="J444" s="57">
        <f>MIN(F444,H444,(1-EXP(-SetUp!$B$52*H444/SetUp!$B$56))*F444)</f>
        <v>2.045832546945709</v>
      </c>
      <c r="K444" s="57">
        <f t="shared" si="134"/>
        <v>58.182610246043431</v>
      </c>
      <c r="L444" s="57">
        <f>IF(I444&lt;=0,0,MIN(SetUp!$B$50*I444^SetUp!$B$55,I444))</f>
        <v>2.0740236563412155</v>
      </c>
      <c r="M444" s="57">
        <f t="shared" si="135"/>
        <v>13.902066870408607</v>
      </c>
      <c r="N444" s="57">
        <f>IF(SetUp!$B$62=0,X444,(B444-E444)*(1-(H444/SetUp!$B$66/SetUp!$B$56)))</f>
        <v>0</v>
      </c>
      <c r="O444" s="57">
        <f>K444*SetUp!$B$65</f>
        <v>0</v>
      </c>
      <c r="P444" s="57">
        <f>MIN(SetUp!$B$54*L444^SetUp!$B$51,L444)</f>
        <v>1.051349041765347</v>
      </c>
      <c r="Q444" s="57">
        <f t="shared" si="136"/>
        <v>58.182610246043431</v>
      </c>
      <c r="R444" s="57">
        <f>IF((H444+N444-O444)&gt;SetUp!$B$56,T443+H444+N444-O444-SetUp!$B$56,T443)</f>
        <v>0</v>
      </c>
      <c r="S444" s="57">
        <f>R444*SetUp!$B$65</f>
        <v>0</v>
      </c>
      <c r="T444" s="57">
        <f>IF((R444-S444)&lt;SetUp!$B$53,R444-S444,SetUp!$B$53)</f>
        <v>0</v>
      </c>
      <c r="U444" s="57">
        <f t="shared" si="137"/>
        <v>13.902066870408607</v>
      </c>
      <c r="V444" s="57">
        <f>(L444-P444)/1000*SetUp!$B$13*1000000/SetUp!$B$48</f>
        <v>58.167362551775973</v>
      </c>
      <c r="W444" s="57">
        <f t="shared" si="148"/>
        <v>0</v>
      </c>
      <c r="X444" s="57">
        <f>MAX((SetUp!$B$56*(1-($H444/SetUp!$B$56)^2)*TANH(($B444-$D444)/SetUp!$B$56))/(1+$H444/SetUp!$B$56*TANH(($B444-$D444)/SetUp!$B$56)),0)</f>
        <v>0</v>
      </c>
      <c r="AK444" s="65">
        <v>46</v>
      </c>
      <c r="AL444" s="66">
        <f t="shared" si="149"/>
        <v>55.337142857142851</v>
      </c>
      <c r="AM444" s="66">
        <f t="shared" si="150"/>
        <v>66.78883379950372</v>
      </c>
      <c r="AN444" s="67">
        <f t="shared" si="151"/>
        <v>0.20694402260565389</v>
      </c>
      <c r="AP444" s="64">
        <v>27197</v>
      </c>
      <c r="AQ444" s="55">
        <v>6</v>
      </c>
      <c r="AR444" s="55">
        <v>169</v>
      </c>
      <c r="AS444" s="66">
        <f t="shared" si="138"/>
        <v>1.774</v>
      </c>
      <c r="AT444" s="66">
        <f t="shared" si="139"/>
        <v>2.1503938632819337</v>
      </c>
      <c r="AU444" s="55" t="str">
        <f>IF(OR($AP444&lt;SetUp!$B$97,$AP444&gt;SetUp!$B$98),"Não","Sim")</f>
        <v>Sim</v>
      </c>
      <c r="AV444" s="68">
        <f t="shared" si="140"/>
        <v>1.3319159132617944</v>
      </c>
      <c r="AW444" s="68">
        <f t="shared" si="141"/>
        <v>1.4664221299755176</v>
      </c>
      <c r="AX444" s="68">
        <f t="shared" si="142"/>
        <v>0.2489536154957076</v>
      </c>
      <c r="AY444" s="68">
        <f t="shared" si="143"/>
        <v>0.33251801200124426</v>
      </c>
      <c r="AZ444" s="68">
        <f t="shared" si="144"/>
        <v>0.37639386328193369</v>
      </c>
      <c r="BA444" s="68">
        <f t="shared" si="145"/>
        <v>0.1345062167137232</v>
      </c>
      <c r="BB444" s="68">
        <f t="shared" si="146"/>
        <v>8.3564396505536653E-2</v>
      </c>
    </row>
    <row r="445" spans="1:54" x14ac:dyDescent="0.3">
      <c r="A445" s="64">
        <v>27107</v>
      </c>
      <c r="B445" s="57">
        <v>5.2770000000000001</v>
      </c>
      <c r="C445" s="57">
        <v>152.917</v>
      </c>
      <c r="D445" s="57">
        <v>4.6269999999999998</v>
      </c>
      <c r="E445" s="57">
        <f t="shared" si="131"/>
        <v>4.6269999999999998</v>
      </c>
      <c r="F445" s="57">
        <f t="shared" si="132"/>
        <v>0</v>
      </c>
      <c r="G445" s="57">
        <f t="shared" si="133"/>
        <v>0.53824043656493259</v>
      </c>
      <c r="H445" s="57">
        <f>IF(Q444&gt;SetUp!$B$56,SetUp!$B$56,Q444)</f>
        <v>58.182610246043431</v>
      </c>
      <c r="I445" s="57">
        <f t="shared" si="147"/>
        <v>14.440307306973539</v>
      </c>
      <c r="J445" s="57">
        <f>MIN(F445,H445,(1-EXP(-SetUp!$B$52*H445/SetUp!$B$56))*F445)</f>
        <v>0</v>
      </c>
      <c r="K445" s="57">
        <f t="shared" si="134"/>
        <v>58.182610246043431</v>
      </c>
      <c r="L445" s="57">
        <f>IF(I445&lt;=0,0,MIN(SetUp!$B$50*I445^SetUp!$B$55,I445))</f>
        <v>1.7524954959085468</v>
      </c>
      <c r="M445" s="57">
        <f t="shared" si="135"/>
        <v>12.687811811064993</v>
      </c>
      <c r="N445" s="57">
        <f>IF(SetUp!$B$62=0,X445,(B445-E445)*(1-(H445/SetUp!$B$66/SetUp!$B$56)))</f>
        <v>0.11175956343506775</v>
      </c>
      <c r="O445" s="57">
        <f>K445*SetUp!$B$65</f>
        <v>0</v>
      </c>
      <c r="P445" s="57">
        <f>MIN(SetUp!$B$54*L445^SetUp!$B$51,L445)</f>
        <v>0.89091170643416051</v>
      </c>
      <c r="Q445" s="57">
        <f t="shared" si="136"/>
        <v>58.294369809478496</v>
      </c>
      <c r="R445" s="57">
        <f>IF((H445+N445-O445)&gt;SetUp!$B$56,T444+H445+N445-O445-SetUp!$B$56,T444)</f>
        <v>0</v>
      </c>
      <c r="S445" s="57">
        <f>R445*SetUp!$B$65</f>
        <v>0</v>
      </c>
      <c r="T445" s="57">
        <f>IF((R445-S445)&lt;SetUp!$B$53,R445-S445,SetUp!$B$53)</f>
        <v>0</v>
      </c>
      <c r="U445" s="57">
        <f t="shared" si="137"/>
        <v>12.687811811064993</v>
      </c>
      <c r="V445" s="57">
        <f>(L445-P445)/1000*SetUp!$B$13*1000000/SetUp!$B$48</f>
        <v>49.004889665589459</v>
      </c>
      <c r="W445" s="57">
        <f t="shared" si="148"/>
        <v>-6.2172489379008766E-15</v>
      </c>
      <c r="X445" s="57">
        <f>MAX((SetUp!$B$56*(1-($H445/SetUp!$B$56)^2)*TANH(($B445-$D445)/SetUp!$B$56))/(1+$H445/SetUp!$B$56*TANH(($B445-$D445)/SetUp!$B$56)),0)</f>
        <v>0.11175956343506775</v>
      </c>
      <c r="AK445" s="65">
        <v>47</v>
      </c>
      <c r="AL445" s="66">
        <f t="shared" si="149"/>
        <v>63.704571428571434</v>
      </c>
      <c r="AM445" s="66">
        <f t="shared" si="150"/>
        <v>47.121679237933009</v>
      </c>
      <c r="AN445" s="67">
        <f t="shared" si="151"/>
        <v>-0.26030929678621173</v>
      </c>
      <c r="AP445" s="64">
        <v>27198</v>
      </c>
      <c r="AQ445" s="55">
        <v>6</v>
      </c>
      <c r="AR445" s="55">
        <v>170</v>
      </c>
      <c r="AS445" s="66">
        <f t="shared" si="138"/>
        <v>1.774</v>
      </c>
      <c r="AT445" s="66">
        <f t="shared" si="139"/>
        <v>2.0220843089726133</v>
      </c>
      <c r="AU445" s="55" t="str">
        <f>IF(OR($AP445&lt;SetUp!$B$97,$AP445&gt;SetUp!$B$98),"Não","Sim")</f>
        <v>Sim</v>
      </c>
      <c r="AV445" s="68">
        <f t="shared" si="140"/>
        <v>1.3319159132617944</v>
      </c>
      <c r="AW445" s="68">
        <f t="shared" si="141"/>
        <v>1.4220001086401552</v>
      </c>
      <c r="AX445" s="68">
        <f t="shared" si="142"/>
        <v>0.2489536154957076</v>
      </c>
      <c r="AY445" s="68">
        <f t="shared" si="143"/>
        <v>0.30579925914729544</v>
      </c>
      <c r="AZ445" s="68">
        <f t="shared" si="144"/>
        <v>0.24808430897261324</v>
      </c>
      <c r="BA445" s="68">
        <f t="shared" si="145"/>
        <v>9.0084195378360876E-2</v>
      </c>
      <c r="BB445" s="68">
        <f t="shared" si="146"/>
        <v>5.684564365158784E-2</v>
      </c>
    </row>
    <row r="446" spans="1:54" x14ac:dyDescent="0.3">
      <c r="A446" s="64">
        <v>27108</v>
      </c>
      <c r="B446" s="57">
        <v>3.9049999999999998</v>
      </c>
      <c r="C446" s="57">
        <v>49.488</v>
      </c>
      <c r="D446" s="57">
        <v>4.6269999999999998</v>
      </c>
      <c r="E446" s="57">
        <f t="shared" si="131"/>
        <v>3.9049999999999998</v>
      </c>
      <c r="F446" s="57">
        <f t="shared" si="132"/>
        <v>0.72199999999999998</v>
      </c>
      <c r="G446" s="57">
        <f t="shared" si="133"/>
        <v>0</v>
      </c>
      <c r="H446" s="57">
        <f>IF(Q445&gt;SetUp!$B$56,SetUp!$B$56,Q445)</f>
        <v>58.294369809478496</v>
      </c>
      <c r="I446" s="57">
        <f t="shared" si="147"/>
        <v>12.687811811064993</v>
      </c>
      <c r="J446" s="57">
        <f>MIN(F446,H446,(1-EXP(-SetUp!$B$52*H446/SetUp!$B$56))*F446)</f>
        <v>0.72192005929797498</v>
      </c>
      <c r="K446" s="57">
        <f t="shared" si="134"/>
        <v>57.572449750180525</v>
      </c>
      <c r="L446" s="57">
        <f>IF(I446&lt;=0,0,MIN(SetUp!$B$50*I446^SetUp!$B$55,I446))</f>
        <v>1.4125616083100598</v>
      </c>
      <c r="M446" s="57">
        <f t="shared" si="135"/>
        <v>11.275250202754933</v>
      </c>
      <c r="N446" s="57">
        <f>IF(SetUp!$B$62=0,X446,(B446-E446)*(1-(H446/SetUp!$B$66/SetUp!$B$56)))</f>
        <v>0</v>
      </c>
      <c r="O446" s="57">
        <f>K446*SetUp!$B$65</f>
        <v>0</v>
      </c>
      <c r="P446" s="57">
        <f>MIN(SetUp!$B$54*L446^SetUp!$B$51,L446)</f>
        <v>0.7207394790487851</v>
      </c>
      <c r="Q446" s="57">
        <f t="shared" si="136"/>
        <v>57.572449750180525</v>
      </c>
      <c r="R446" s="57">
        <f>IF((H446+N446-O446)&gt;SetUp!$B$56,T445+H446+N446-O446-SetUp!$B$56,T445)</f>
        <v>0</v>
      </c>
      <c r="S446" s="57">
        <f>R446*SetUp!$B$65</f>
        <v>0</v>
      </c>
      <c r="T446" s="57">
        <f>IF((R446-S446)&lt;SetUp!$B$53,R446-S446,SetUp!$B$53)</f>
        <v>0</v>
      </c>
      <c r="U446" s="57">
        <f t="shared" si="137"/>
        <v>11.275250202754933</v>
      </c>
      <c r="V446" s="57">
        <f>(L446-P446)/1000*SetUp!$B$13*1000000/SetUp!$B$48</f>
        <v>39.349239768478505</v>
      </c>
      <c r="W446" s="57">
        <f t="shared" si="148"/>
        <v>3.1086244689504383E-15</v>
      </c>
      <c r="X446" s="57">
        <f>MAX((SetUp!$B$56*(1-($H446/SetUp!$B$56)^2)*TANH(($B446-$D446)/SetUp!$B$56))/(1+$H446/SetUp!$B$56*TANH(($B446-$D446)/SetUp!$B$56)),0)</f>
        <v>0</v>
      </c>
      <c r="AK446" s="65">
        <v>48</v>
      </c>
      <c r="AL446" s="66">
        <f t="shared" si="149"/>
        <v>28.410285714285717</v>
      </c>
      <c r="AM446" s="66">
        <f t="shared" si="150"/>
        <v>49.267252117189564</v>
      </c>
      <c r="AN446" s="67">
        <f t="shared" si="151"/>
        <v>0.73413434178932635</v>
      </c>
      <c r="AP446" s="64">
        <v>27199</v>
      </c>
      <c r="AQ446" s="55">
        <v>6</v>
      </c>
      <c r="AR446" s="55">
        <v>171</v>
      </c>
      <c r="AS446" s="66">
        <f t="shared" si="138"/>
        <v>1.774</v>
      </c>
      <c r="AT446" s="66">
        <f t="shared" si="139"/>
        <v>1.9042673782320994</v>
      </c>
      <c r="AU446" s="55" t="str">
        <f>IF(OR($AP446&lt;SetUp!$B$97,$AP446&gt;SetUp!$B$98),"Não","Sim")</f>
        <v>Sim</v>
      </c>
      <c r="AV446" s="68">
        <f t="shared" si="140"/>
        <v>1.3319159132617944</v>
      </c>
      <c r="AW446" s="68">
        <f t="shared" si="141"/>
        <v>1.3799519477982194</v>
      </c>
      <c r="AX446" s="68">
        <f t="shared" si="142"/>
        <v>0.2489536154957076</v>
      </c>
      <c r="AY446" s="68">
        <f t="shared" si="143"/>
        <v>0.27972792762940701</v>
      </c>
      <c r="AZ446" s="68">
        <f t="shared" si="144"/>
        <v>0.13026737823209933</v>
      </c>
      <c r="BA446" s="68">
        <f t="shared" si="145"/>
        <v>4.8036034536425021E-2</v>
      </c>
      <c r="BB446" s="68">
        <f t="shared" si="146"/>
        <v>3.0774312133699411E-2</v>
      </c>
    </row>
    <row r="447" spans="1:54" x14ac:dyDescent="0.3">
      <c r="A447" s="64">
        <v>27109</v>
      </c>
      <c r="B447" s="57">
        <v>13.72</v>
      </c>
      <c r="C447" s="57">
        <v>133.28200000000001</v>
      </c>
      <c r="D447" s="57">
        <v>4.6269999999999998</v>
      </c>
      <c r="E447" s="57">
        <f t="shared" si="131"/>
        <v>4.6269999999999998</v>
      </c>
      <c r="F447" s="57">
        <f t="shared" si="132"/>
        <v>0</v>
      </c>
      <c r="G447" s="57">
        <f t="shared" si="133"/>
        <v>7.5639828749523685</v>
      </c>
      <c r="H447" s="57">
        <f>IF(Q446&gt;SetUp!$B$56,SetUp!$B$56,Q446)</f>
        <v>57.572449750180525</v>
      </c>
      <c r="I447" s="57">
        <f t="shared" si="147"/>
        <v>18.839233077707302</v>
      </c>
      <c r="J447" s="57">
        <f>MIN(F447,H447,(1-EXP(-SetUp!$B$52*H447/SetUp!$B$56))*F447)</f>
        <v>0</v>
      </c>
      <c r="K447" s="57">
        <f t="shared" si="134"/>
        <v>57.572449750180525</v>
      </c>
      <c r="L447" s="57">
        <f>IF(I447&lt;=0,0,MIN(SetUp!$B$50*I447^SetUp!$B$55,I447))</f>
        <v>2.7298254797992292</v>
      </c>
      <c r="M447" s="57">
        <f t="shared" si="135"/>
        <v>16.109407597908074</v>
      </c>
      <c r="N447" s="57">
        <f>IF(SetUp!$B$62=0,X447,(B447-E447)*(1-(H447/SetUp!$B$66/SetUp!$B$56)))</f>
        <v>1.5290171250476317</v>
      </c>
      <c r="O447" s="57">
        <f>K447*SetUp!$B$65</f>
        <v>0</v>
      </c>
      <c r="P447" s="57">
        <f>MIN(SetUp!$B$54*L447^SetUp!$B$51,L447)</f>
        <v>1.3773306701391068</v>
      </c>
      <c r="Q447" s="57">
        <f t="shared" si="136"/>
        <v>59.101466875228155</v>
      </c>
      <c r="R447" s="57">
        <f>IF((H447+N447-O447)&gt;SetUp!$B$56,T446+H447+N447-O447-SetUp!$B$56,T446)</f>
        <v>0</v>
      </c>
      <c r="S447" s="57">
        <f>R447*SetUp!$B$65</f>
        <v>0</v>
      </c>
      <c r="T447" s="57">
        <f>IF((R447-S447)&lt;SetUp!$B$53,R447-S447,SetUp!$B$53)</f>
        <v>0</v>
      </c>
      <c r="U447" s="57">
        <f t="shared" si="137"/>
        <v>16.109407597908074</v>
      </c>
      <c r="V447" s="57">
        <f>(L447-P447)/1000*SetUp!$B$13*1000000/SetUp!$B$48</f>
        <v>76.926771058576279</v>
      </c>
      <c r="W447" s="57">
        <f t="shared" si="148"/>
        <v>0</v>
      </c>
      <c r="X447" s="57">
        <f>MAX((SetUp!$B$56*(1-($H447/SetUp!$B$56)^2)*TANH(($B447-$D447)/SetUp!$B$56))/(1+$H447/SetUp!$B$56*TANH(($B447-$D447)/SetUp!$B$56)),0)</f>
        <v>1.5290171250476317</v>
      </c>
      <c r="AK447" s="65">
        <v>49</v>
      </c>
      <c r="AL447" s="66">
        <f t="shared" si="149"/>
        <v>72.115142857142857</v>
      </c>
      <c r="AM447" s="66">
        <f t="shared" si="150"/>
        <v>64.927860238062422</v>
      </c>
      <c r="AN447" s="67">
        <f t="shared" si="151"/>
        <v>-9.9663986429565102E-2</v>
      </c>
      <c r="AP447" s="64">
        <v>27200</v>
      </c>
      <c r="AQ447" s="55">
        <v>6</v>
      </c>
      <c r="AR447" s="55">
        <v>172</v>
      </c>
      <c r="AS447" s="66">
        <f t="shared" si="138"/>
        <v>2.0390000000000001</v>
      </c>
      <c r="AT447" s="66">
        <f t="shared" si="139"/>
        <v>1.7958617982383394</v>
      </c>
      <c r="AU447" s="55" t="str">
        <f>IF(OR($AP447&lt;SetUp!$B$97,$AP447&gt;SetUp!$B$98),"Não","Sim")</f>
        <v>Sim</v>
      </c>
      <c r="AV447" s="68">
        <f t="shared" si="140"/>
        <v>1.427935572776307</v>
      </c>
      <c r="AW447" s="68">
        <f t="shared" si="141"/>
        <v>1.3400976823494395</v>
      </c>
      <c r="AX447" s="68">
        <f t="shared" si="142"/>
        <v>0.30941722577814001</v>
      </c>
      <c r="AY447" s="68">
        <f t="shared" si="143"/>
        <v>0.25427291219104653</v>
      </c>
      <c r="AZ447" s="68">
        <f t="shared" si="144"/>
        <v>-0.24313820176166079</v>
      </c>
      <c r="BA447" s="68">
        <f t="shared" si="145"/>
        <v>-8.7837890426867515E-2</v>
      </c>
      <c r="BB447" s="68">
        <f t="shared" si="146"/>
        <v>-5.5144313587093485E-2</v>
      </c>
    </row>
    <row r="448" spans="1:54" x14ac:dyDescent="0.3">
      <c r="A448" s="64">
        <v>27110</v>
      </c>
      <c r="B448" s="57">
        <v>29.027000000000001</v>
      </c>
      <c r="C448" s="57">
        <v>227.62200000000001</v>
      </c>
      <c r="D448" s="57">
        <v>4.6269999999999998</v>
      </c>
      <c r="E448" s="57">
        <f t="shared" si="131"/>
        <v>4.6269999999999998</v>
      </c>
      <c r="F448" s="57">
        <f t="shared" si="132"/>
        <v>0</v>
      </c>
      <c r="G448" s="57">
        <f t="shared" si="133"/>
        <v>21.834254802552984</v>
      </c>
      <c r="H448" s="57">
        <f>IF(Q447&gt;SetUp!$B$56,SetUp!$B$56,Q447)</f>
        <v>59.101466875228155</v>
      </c>
      <c r="I448" s="57">
        <f t="shared" si="147"/>
        <v>37.943662400461058</v>
      </c>
      <c r="J448" s="57">
        <f>MIN(F448,H448,(1-EXP(-SetUp!$B$52*H448/SetUp!$B$56))*F448)</f>
        <v>0</v>
      </c>
      <c r="K448" s="57">
        <f t="shared" si="134"/>
        <v>59.101466875228155</v>
      </c>
      <c r="L448" s="57">
        <f>IF(I448&lt;=0,0,MIN(SetUp!$B$50*I448^SetUp!$B$55,I448))</f>
        <v>8.7685597102036041</v>
      </c>
      <c r="M448" s="57">
        <f t="shared" si="135"/>
        <v>29.175102690257454</v>
      </c>
      <c r="N448" s="57">
        <f>IF(SetUp!$B$62=0,X448,(B448-E448)*(1-(H448/SetUp!$B$66/SetUp!$B$56)))</f>
        <v>2.5657451974470185</v>
      </c>
      <c r="O448" s="57">
        <f>K448*SetUp!$B$65</f>
        <v>0</v>
      </c>
      <c r="P448" s="57">
        <f>MIN(SetUp!$B$54*L448^SetUp!$B$51,L448)</f>
        <v>4.337206208436152</v>
      </c>
      <c r="Q448" s="57">
        <f t="shared" si="136"/>
        <v>61.66721207267517</v>
      </c>
      <c r="R448" s="57">
        <f>IF((H448+N448-O448)&gt;SetUp!$B$56,T447+H448+N448-O448-SetUp!$B$56,T447)</f>
        <v>0</v>
      </c>
      <c r="S448" s="57">
        <f>R448*SetUp!$B$65</f>
        <v>0</v>
      </c>
      <c r="T448" s="57">
        <f>IF((R448-S448)&lt;SetUp!$B$53,R448-S448,SetUp!$B$53)</f>
        <v>0</v>
      </c>
      <c r="U448" s="57">
        <f t="shared" si="137"/>
        <v>29.175102690257454</v>
      </c>
      <c r="V448" s="57">
        <f>(L448-P448)/1000*SetUp!$B$13*1000000/SetUp!$B$48</f>
        <v>252.04511978552407</v>
      </c>
      <c r="W448" s="57">
        <f t="shared" si="148"/>
        <v>0</v>
      </c>
      <c r="X448" s="57">
        <f>MAX((SetUp!$B$56*(1-($H448/SetUp!$B$56)^2)*TANH(($B448-$D448)/SetUp!$B$56))/(1+$H448/SetUp!$B$56*TANH(($B448-$D448)/SetUp!$B$56)),0)</f>
        <v>2.5657451974470185</v>
      </c>
      <c r="AK448" s="65">
        <v>50</v>
      </c>
      <c r="AL448" s="66">
        <f t="shared" si="149"/>
        <v>52.405571428571427</v>
      </c>
      <c r="AM448" s="66">
        <f t="shared" si="150"/>
        <v>51.234807926143468</v>
      </c>
      <c r="AN448" s="67">
        <f t="shared" si="151"/>
        <v>-2.234043958520146E-2</v>
      </c>
      <c r="AP448" s="64">
        <v>27201</v>
      </c>
      <c r="AQ448" s="55">
        <v>6</v>
      </c>
      <c r="AR448" s="55">
        <v>173</v>
      </c>
      <c r="AS448" s="66">
        <f t="shared" si="138"/>
        <v>2.33</v>
      </c>
      <c r="AT448" s="66">
        <f t="shared" si="139"/>
        <v>1.6959198264747402</v>
      </c>
      <c r="AU448" s="55" t="str">
        <f>IF(OR($AP448&lt;SetUp!$B$97,$AP448&gt;SetUp!$B$98),"Não","Sim")</f>
        <v>Sim</v>
      </c>
      <c r="AV448" s="68">
        <f t="shared" si="140"/>
        <v>1.5264337522473748</v>
      </c>
      <c r="AW448" s="68">
        <f t="shared" si="141"/>
        <v>1.3022748659460261</v>
      </c>
      <c r="AX448" s="68">
        <f t="shared" si="142"/>
        <v>0.36735592102601899</v>
      </c>
      <c r="AY448" s="68">
        <f t="shared" si="143"/>
        <v>0.22940531741207285</v>
      </c>
      <c r="AZ448" s="68">
        <f t="shared" si="144"/>
        <v>-0.63408017352525992</v>
      </c>
      <c r="BA448" s="68">
        <f t="shared" si="145"/>
        <v>-0.22415888630134861</v>
      </c>
      <c r="BB448" s="68">
        <f t="shared" si="146"/>
        <v>-0.13795060361394615</v>
      </c>
    </row>
    <row r="449" spans="1:54" x14ac:dyDescent="0.3">
      <c r="A449" s="64">
        <v>27111</v>
      </c>
      <c r="B449" s="57">
        <v>15.778</v>
      </c>
      <c r="C449" s="57">
        <v>308.81099999999998</v>
      </c>
      <c r="D449" s="57">
        <v>4.6269999999999998</v>
      </c>
      <c r="E449" s="57">
        <f t="shared" si="131"/>
        <v>4.6269999999999998</v>
      </c>
      <c r="F449" s="57">
        <f t="shared" si="132"/>
        <v>0</v>
      </c>
      <c r="G449" s="57">
        <f t="shared" si="133"/>
        <v>10.473495281983977</v>
      </c>
      <c r="H449" s="57">
        <f>IF(Q448&gt;SetUp!$B$56,SetUp!$B$56,Q448)</f>
        <v>61.66721207267517</v>
      </c>
      <c r="I449" s="57">
        <f t="shared" si="147"/>
        <v>39.648597972241433</v>
      </c>
      <c r="J449" s="57">
        <f>MIN(F449,H449,(1-EXP(-SetUp!$B$52*H449/SetUp!$B$56))*F449)</f>
        <v>0</v>
      </c>
      <c r="K449" s="57">
        <f t="shared" si="134"/>
        <v>61.66721207267517</v>
      </c>
      <c r="L449" s="57">
        <f>IF(I449&lt;=0,0,MIN(SetUp!$B$50*I449^SetUp!$B$55,I449))</f>
        <v>9.435014578359544</v>
      </c>
      <c r="M449" s="57">
        <f t="shared" si="135"/>
        <v>30.213583393881891</v>
      </c>
      <c r="N449" s="57">
        <f>IF(SetUp!$B$62=0,X449,(B449-E449)*(1-(H449/SetUp!$B$66/SetUp!$B$56)))</f>
        <v>0.67750471801602186</v>
      </c>
      <c r="O449" s="57">
        <f>K449*SetUp!$B$65</f>
        <v>0</v>
      </c>
      <c r="P449" s="57">
        <f>MIN(SetUp!$B$54*L449^SetUp!$B$51,L449)</f>
        <v>4.6610435432539887</v>
      </c>
      <c r="Q449" s="57">
        <f t="shared" si="136"/>
        <v>62.344716790691194</v>
      </c>
      <c r="R449" s="57">
        <f>IF((H449+N449-O449)&gt;SetUp!$B$56,T448+H449+N449-O449-SetUp!$B$56,T448)</f>
        <v>0</v>
      </c>
      <c r="S449" s="57">
        <f>R449*SetUp!$B$65</f>
        <v>0</v>
      </c>
      <c r="T449" s="57">
        <f>IF((R449-S449)&lt;SetUp!$B$53,R449-S449,SetUp!$B$53)</f>
        <v>0</v>
      </c>
      <c r="U449" s="57">
        <f t="shared" si="137"/>
        <v>30.213583393881891</v>
      </c>
      <c r="V449" s="57">
        <f>(L449-P449)/1000*SetUp!$B$13*1000000/SetUp!$B$48</f>
        <v>271.53241124091801</v>
      </c>
      <c r="W449" s="57">
        <f t="shared" si="148"/>
        <v>0</v>
      </c>
      <c r="X449" s="57">
        <f>MAX((SetUp!$B$56*(1-($H449/SetUp!$B$56)^2)*TANH(($B449-$D449)/SetUp!$B$56))/(1+$H449/SetUp!$B$56*TANH(($B449-$D449)/SetUp!$B$56)),0)</f>
        <v>0.67750471801602186</v>
      </c>
      <c r="AK449" s="65">
        <v>51</v>
      </c>
      <c r="AL449" s="66">
        <f t="shared" si="149"/>
        <v>46.031571428571432</v>
      </c>
      <c r="AM449" s="66">
        <f t="shared" si="150"/>
        <v>63.258172599049821</v>
      </c>
      <c r="AN449" s="67">
        <f t="shared" si="151"/>
        <v>0.37423447942048693</v>
      </c>
      <c r="AP449" s="64">
        <v>27202</v>
      </c>
      <c r="AQ449" s="55">
        <v>6</v>
      </c>
      <c r="AR449" s="55">
        <v>174</v>
      </c>
      <c r="AS449" s="66">
        <f t="shared" si="138"/>
        <v>2.33</v>
      </c>
      <c r="AT449" s="66">
        <f t="shared" si="139"/>
        <v>1.6036480734978842</v>
      </c>
      <c r="AU449" s="55" t="str">
        <f>IF(OR($AP449&lt;SetUp!$B$97,$AP449&gt;SetUp!$B$98),"Não","Sim")</f>
        <v>Sim</v>
      </c>
      <c r="AV449" s="68">
        <f t="shared" si="140"/>
        <v>1.5264337522473748</v>
      </c>
      <c r="AW449" s="68">
        <f t="shared" si="141"/>
        <v>1.2663522706963826</v>
      </c>
      <c r="AX449" s="68">
        <f t="shared" si="142"/>
        <v>0.36735592102601899</v>
      </c>
      <c r="AY449" s="68">
        <f t="shared" si="143"/>
        <v>0.2051090668737677</v>
      </c>
      <c r="AZ449" s="68">
        <f t="shared" si="144"/>
        <v>-0.72635192650211589</v>
      </c>
      <c r="BA449" s="68">
        <f t="shared" si="145"/>
        <v>-0.2600814815509922</v>
      </c>
      <c r="BB449" s="68">
        <f t="shared" si="146"/>
        <v>-0.16224685415225129</v>
      </c>
    </row>
    <row r="450" spans="1:54" x14ac:dyDescent="0.3">
      <c r="A450" s="64">
        <v>27112</v>
      </c>
      <c r="B450" s="57">
        <v>16.646000000000001</v>
      </c>
      <c r="C450" s="57">
        <v>420.97500000000002</v>
      </c>
      <c r="D450" s="57">
        <v>4.6269999999999998</v>
      </c>
      <c r="E450" s="57">
        <f t="shared" si="131"/>
        <v>4.6269999999999998</v>
      </c>
      <c r="F450" s="57">
        <f t="shared" si="132"/>
        <v>0</v>
      </c>
      <c r="G450" s="57">
        <f t="shared" si="133"/>
        <v>11.505322521767201</v>
      </c>
      <c r="H450" s="57">
        <f>IF(Q449&gt;SetUp!$B$56,SetUp!$B$56,Q449)</f>
        <v>62.344716790691194</v>
      </c>
      <c r="I450" s="57">
        <f t="shared" si="147"/>
        <v>41.718905915649088</v>
      </c>
      <c r="J450" s="57">
        <f>MIN(F450,H450,(1-EXP(-SetUp!$B$52*H450/SetUp!$B$56))*F450)</f>
        <v>0</v>
      </c>
      <c r="K450" s="57">
        <f t="shared" si="134"/>
        <v>62.344716790691194</v>
      </c>
      <c r="L450" s="57">
        <f>IF(I450&lt;=0,0,MIN(SetUp!$B$50*I450^SetUp!$B$55,I450))</f>
        <v>10.270329295365105</v>
      </c>
      <c r="M450" s="57">
        <f t="shared" si="135"/>
        <v>31.448576620283983</v>
      </c>
      <c r="N450" s="57">
        <f>IF(SetUp!$B$62=0,X450,(B450-E450)*(1-(H450/SetUp!$B$66/SetUp!$B$56)))</f>
        <v>0.51367747823279974</v>
      </c>
      <c r="O450" s="57">
        <f>K450*SetUp!$B$65</f>
        <v>0</v>
      </c>
      <c r="P450" s="57">
        <f>MIN(SetUp!$B$54*L450^SetUp!$B$51,L450)</f>
        <v>5.0663851662435553</v>
      </c>
      <c r="Q450" s="57">
        <f t="shared" si="136"/>
        <v>62.858394268923995</v>
      </c>
      <c r="R450" s="57">
        <f>IF((H450+N450-O450)&gt;SetUp!$B$56,T449+H450+N450-O450-SetUp!$B$56,T449)</f>
        <v>0</v>
      </c>
      <c r="S450" s="57">
        <f>R450*SetUp!$B$65</f>
        <v>0</v>
      </c>
      <c r="T450" s="57">
        <f>IF((R450-S450)&lt;SetUp!$B$53,R450-S450,SetUp!$B$53)</f>
        <v>0</v>
      </c>
      <c r="U450" s="57">
        <f t="shared" si="137"/>
        <v>31.448576620283983</v>
      </c>
      <c r="V450" s="57">
        <f>(L450-P450)/1000*SetUp!$B$13*1000000/SetUp!$B$48</f>
        <v>295.98828458584279</v>
      </c>
      <c r="W450" s="57">
        <f t="shared" si="148"/>
        <v>0</v>
      </c>
      <c r="X450" s="57">
        <f>MAX((SetUp!$B$56*(1-($H450/SetUp!$B$56)^2)*TANH(($B450-$D450)/SetUp!$B$56))/(1+$H450/SetUp!$B$56*TANH(($B450-$D450)/SetUp!$B$56)),0)</f>
        <v>0.51367747823279974</v>
      </c>
      <c r="AK450" s="65">
        <v>52</v>
      </c>
      <c r="AL450" s="66">
        <f t="shared" si="149"/>
        <v>65.767714285714277</v>
      </c>
      <c r="AM450" s="66">
        <f t="shared" si="150"/>
        <v>66.852231395123368</v>
      </c>
      <c r="AN450" s="67">
        <f t="shared" si="151"/>
        <v>1.6490114050453853E-2</v>
      </c>
      <c r="AP450" s="64">
        <v>27203</v>
      </c>
      <c r="AQ450" s="55">
        <v>6</v>
      </c>
      <c r="AR450" s="55">
        <v>175</v>
      </c>
      <c r="AS450" s="66">
        <f t="shared" si="138"/>
        <v>1.903</v>
      </c>
      <c r="AT450" s="66">
        <f t="shared" si="139"/>
        <v>1.518228798930074</v>
      </c>
      <c r="AU450" s="55" t="str">
        <f>IF(OR($AP450&lt;SetUp!$B$97,$AP450&gt;SetUp!$B$98),"Não","Sim")</f>
        <v>Sim</v>
      </c>
      <c r="AV450" s="68">
        <f t="shared" si="140"/>
        <v>1.379492660364672</v>
      </c>
      <c r="AW450" s="68">
        <f t="shared" si="141"/>
        <v>1.23216427432793</v>
      </c>
      <c r="AX450" s="68">
        <f t="shared" si="142"/>
        <v>0.27943878828702046</v>
      </c>
      <c r="AY450" s="68">
        <f t="shared" si="143"/>
        <v>0.18133722519920017</v>
      </c>
      <c r="AZ450" s="68">
        <f t="shared" si="144"/>
        <v>-0.38477120106992602</v>
      </c>
      <c r="BA450" s="68">
        <f t="shared" si="145"/>
        <v>-0.14732838603674203</v>
      </c>
      <c r="BB450" s="68">
        <f t="shared" si="146"/>
        <v>-9.8101563087820282E-2</v>
      </c>
    </row>
    <row r="451" spans="1:54" x14ac:dyDescent="0.3">
      <c r="A451" s="64">
        <v>27113</v>
      </c>
      <c r="B451" s="57">
        <v>14.747999999999999</v>
      </c>
      <c r="C451" s="57">
        <v>505.18299999999999</v>
      </c>
      <c r="D451" s="57">
        <v>4.6269999999999998</v>
      </c>
      <c r="E451" s="57">
        <f t="shared" ref="E451:E514" si="152">IF(B451&gt;=D451,D451,B451)</f>
        <v>4.6269999999999998</v>
      </c>
      <c r="F451" s="57">
        <f t="shared" ref="F451:F514" si="153">D451-E451</f>
        <v>0</v>
      </c>
      <c r="G451" s="57">
        <f t="shared" ref="G451:G514" si="154">MAX(B451-D451-N451,0)</f>
        <v>9.8134757167359705</v>
      </c>
      <c r="H451" s="57">
        <f>IF(Q450&gt;SetUp!$B$56,SetUp!$B$56,Q450)</f>
        <v>62.858394268923995</v>
      </c>
      <c r="I451" s="57">
        <f t="shared" si="147"/>
        <v>41.262052337019952</v>
      </c>
      <c r="J451" s="57">
        <f>MIN(F451,H451,(1-EXP(-SetUp!$B$52*H451/SetUp!$B$56))*F451)</f>
        <v>0</v>
      </c>
      <c r="K451" s="57">
        <f t="shared" ref="K451:K514" si="155">MAX(H451-J451,0)</f>
        <v>62.858394268923995</v>
      </c>
      <c r="L451" s="57">
        <f>IF(I451&lt;=0,0,MIN(SetUp!$B$50*I451^SetUp!$B$55,I451))</f>
        <v>10.083567899592444</v>
      </c>
      <c r="M451" s="57">
        <f t="shared" ref="M451:M514" si="156">MAX(I451-L451,0)</f>
        <v>31.178484437427507</v>
      </c>
      <c r="N451" s="57">
        <f>IF(SetUp!$B$62=0,X451,(B451-E451)*(1-(H451/SetUp!$B$66/SetUp!$B$56)))</f>
        <v>0.30752428326402859</v>
      </c>
      <c r="O451" s="57">
        <f>K451*SetUp!$B$65</f>
        <v>0</v>
      </c>
      <c r="P451" s="57">
        <f>MIN(SetUp!$B$54*L451^SetUp!$B$51,L451)</f>
        <v>4.9758084053747167</v>
      </c>
      <c r="Q451" s="57">
        <f t="shared" ref="Q451:Q514" si="157">IF((K451+N451-O451)&lt;0,0,K451+N451-O451)</f>
        <v>63.165918552188025</v>
      </c>
      <c r="R451" s="57">
        <f>IF((H451+N451-O451)&gt;SetUp!$B$56,T450+H451+N451-O451-SetUp!$B$56,T450)</f>
        <v>0</v>
      </c>
      <c r="S451" s="57">
        <f>R451*SetUp!$B$65</f>
        <v>0</v>
      </c>
      <c r="T451" s="57">
        <f>IF((R451-S451)&lt;SetUp!$B$53,R451-S451,SetUp!$B$53)</f>
        <v>0</v>
      </c>
      <c r="U451" s="57">
        <f t="shared" ref="U451:U514" si="158">M451+R451-T451</f>
        <v>31.178484437427507</v>
      </c>
      <c r="V451" s="57">
        <f>(L451-P451)/1000*SetUp!$B$13*1000000/SetUp!$B$48</f>
        <v>290.51752541120425</v>
      </c>
      <c r="W451" s="57">
        <f t="shared" si="148"/>
        <v>0</v>
      </c>
      <c r="X451" s="57">
        <f>MAX((SetUp!$B$56*(1-($H451/SetUp!$B$56)^2)*TANH(($B451-$D451)/SetUp!$B$56))/(1+$H451/SetUp!$B$56*TANH(($B451-$D451)/SetUp!$B$56)),0)</f>
        <v>0.30752428326402859</v>
      </c>
      <c r="AK451" s="65">
        <v>53</v>
      </c>
      <c r="AL451" s="66">
        <f t="shared" si="149"/>
        <v>75.216857142857151</v>
      </c>
      <c r="AM451" s="66">
        <f t="shared" si="150"/>
        <v>49.467751966399888</v>
      </c>
      <c r="AN451" s="67">
        <f t="shared" si="151"/>
        <v>-0.34233157505574513</v>
      </c>
      <c r="AP451" s="64">
        <v>27204</v>
      </c>
      <c r="AQ451" s="55">
        <v>6</v>
      </c>
      <c r="AR451" s="55">
        <v>176</v>
      </c>
      <c r="AS451" s="66">
        <f t="shared" ref="AS451:AS514" si="159">VLOOKUP($AP451,$A:$C,3,FALSE)</f>
        <v>2.0390000000000001</v>
      </c>
      <c r="AT451" s="66">
        <f t="shared" ref="AT451:AT514" si="160">VLOOKUP($AP451,$A:$V,22,FALSE)</f>
        <v>1.4390551667101288</v>
      </c>
      <c r="AU451" s="55" t="str">
        <f>IF(OR($AP451&lt;SetUp!$B$97,$AP451&gt;SetUp!$B$98),"Não","Sim")</f>
        <v>Sim</v>
      </c>
      <c r="AV451" s="68">
        <f t="shared" ref="AV451:AV514" si="161">IFERROR(SQRT(AS451),0)</f>
        <v>1.427935572776307</v>
      </c>
      <c r="AW451" s="68">
        <f t="shared" ref="AW451:AW514" si="162">IFERROR(SQRT(AT451),0)</f>
        <v>1.1996062548645405</v>
      </c>
      <c r="AX451" s="68">
        <f t="shared" ref="AX451:AX514" si="163">IFERROR(LOG(AS451),0)</f>
        <v>0.30941722577814001</v>
      </c>
      <c r="AY451" s="68">
        <f t="shared" ref="AY451:AY514" si="164">IFERROR(LOG(AT451),0)</f>
        <v>0.1580774430947407</v>
      </c>
      <c r="AZ451" s="68">
        <f t="shared" ref="AZ451:AZ514" si="165">AT451-AS451</f>
        <v>-0.59994483328987136</v>
      </c>
      <c r="BA451" s="68">
        <f t="shared" ref="BA451:BA514" si="166">AW451-AV451</f>
        <v>-0.22832931791176647</v>
      </c>
      <c r="BB451" s="68">
        <f t="shared" ref="BB451:BB514" si="167">AY451-AX451</f>
        <v>-0.15133978268339932</v>
      </c>
    </row>
    <row r="452" spans="1:54" x14ac:dyDescent="0.3">
      <c r="A452" s="64">
        <v>27114</v>
      </c>
      <c r="B452" s="57">
        <v>4.5049999999999999</v>
      </c>
      <c r="C452" s="57">
        <v>133.28200000000001</v>
      </c>
      <c r="D452" s="57">
        <v>4.6269999999999998</v>
      </c>
      <c r="E452" s="57">
        <f t="shared" si="152"/>
        <v>4.5049999999999999</v>
      </c>
      <c r="F452" s="57">
        <f t="shared" si="153"/>
        <v>0.12199999999999989</v>
      </c>
      <c r="G452" s="57">
        <f t="shared" si="154"/>
        <v>0</v>
      </c>
      <c r="H452" s="57">
        <f>IF(Q451&gt;SetUp!$B$56,SetUp!$B$56,Q451)</f>
        <v>63.165918552188025</v>
      </c>
      <c r="I452" s="57">
        <f t="shared" ref="I452:I515" si="168">U451+G452+O452</f>
        <v>31.178484437427507</v>
      </c>
      <c r="J452" s="57">
        <f>MIN(F452,H452,(1-EXP(-SetUp!$B$52*H452/SetUp!$B$56))*F452)</f>
        <v>0.12199369021533517</v>
      </c>
      <c r="K452" s="57">
        <f t="shared" si="155"/>
        <v>63.043924861972691</v>
      </c>
      <c r="L452" s="57">
        <f>IF(I452&lt;=0,0,MIN(SetUp!$B$50*I452^SetUp!$B$55,I452))</f>
        <v>6.3210300088590712</v>
      </c>
      <c r="M452" s="57">
        <f t="shared" si="156"/>
        <v>24.857454428568435</v>
      </c>
      <c r="N452" s="57">
        <f>IF(SetUp!$B$62=0,X452,(B452-E452)*(1-(H452/SetUp!$B$66/SetUp!$B$56)))</f>
        <v>0</v>
      </c>
      <c r="O452" s="57">
        <f>K452*SetUp!$B$65</f>
        <v>0</v>
      </c>
      <c r="P452" s="57">
        <f>MIN(SetUp!$B$54*L452^SetUp!$B$51,L452)</f>
        <v>3.1440376670665153</v>
      </c>
      <c r="Q452" s="57">
        <f t="shared" si="157"/>
        <v>63.043924861972691</v>
      </c>
      <c r="R452" s="57">
        <f>IF((H452+N452-O452)&gt;SetUp!$B$56,T451+H452+N452-O452-SetUp!$B$56,T451)</f>
        <v>0</v>
      </c>
      <c r="S452" s="57">
        <f>R452*SetUp!$B$65</f>
        <v>0</v>
      </c>
      <c r="T452" s="57">
        <f>IF((R452-S452)&lt;SetUp!$B$53,R452-S452,SetUp!$B$53)</f>
        <v>0</v>
      </c>
      <c r="U452" s="57">
        <f t="shared" si="158"/>
        <v>24.857454428568435</v>
      </c>
      <c r="V452" s="57">
        <f>(L452-P452)/1000*SetUp!$B$13*1000000/SetUp!$B$48</f>
        <v>180.6999633465077</v>
      </c>
      <c r="W452" s="57">
        <f t="shared" ref="W452:W515" si="169">Q452+U452+T452-H452-U451-T451-B452+E452+J452+L452</f>
        <v>0</v>
      </c>
      <c r="X452" s="57">
        <f>MAX((SetUp!$B$56*(1-($H452/SetUp!$B$56)^2)*TANH(($B452-$D452)/SetUp!$B$56))/(1+$H452/SetUp!$B$56*TANH(($B452-$D452)/SetUp!$B$56)),0)</f>
        <v>0</v>
      </c>
      <c r="AK452" s="65">
        <v>54</v>
      </c>
      <c r="AL452" s="66">
        <f t="shared" si="149"/>
        <v>27.469857142857141</v>
      </c>
      <c r="AM452" s="66">
        <f t="shared" si="150"/>
        <v>34.89818743881073</v>
      </c>
      <c r="AN452" s="67">
        <f t="shared" si="151"/>
        <v>0.27041750735442555</v>
      </c>
      <c r="AP452" s="64">
        <v>27205</v>
      </c>
      <c r="AQ452" s="55">
        <v>6</v>
      </c>
      <c r="AR452" s="55">
        <v>177</v>
      </c>
      <c r="AS452" s="66">
        <f t="shared" si="159"/>
        <v>2.0390000000000001</v>
      </c>
      <c r="AT452" s="66">
        <f t="shared" si="160"/>
        <v>1.3655506878081767</v>
      </c>
      <c r="AU452" s="55" t="str">
        <f>IF(OR($AP452&lt;SetUp!$B$97,$AP452&gt;SetUp!$B$98),"Não","Sim")</f>
        <v>Sim</v>
      </c>
      <c r="AV452" s="68">
        <f t="shared" si="161"/>
        <v>1.427935572776307</v>
      </c>
      <c r="AW452" s="68">
        <f t="shared" si="162"/>
        <v>1.168567793415588</v>
      </c>
      <c r="AX452" s="68">
        <f t="shared" si="163"/>
        <v>0.30941722577814001</v>
      </c>
      <c r="AY452" s="68">
        <f t="shared" si="164"/>
        <v>0.1353078253302582</v>
      </c>
      <c r="AZ452" s="68">
        <f t="shared" si="165"/>
        <v>-0.67344931219182347</v>
      </c>
      <c r="BA452" s="68">
        <f t="shared" si="166"/>
        <v>-0.25936777936071898</v>
      </c>
      <c r="BB452" s="68">
        <f t="shared" si="167"/>
        <v>-0.17410940044788181</v>
      </c>
    </row>
    <row r="453" spans="1:54" x14ac:dyDescent="0.3">
      <c r="A453" s="64">
        <v>27115</v>
      </c>
      <c r="B453" s="57">
        <v>2.8439999999999999</v>
      </c>
      <c r="C453" s="57">
        <v>84.59</v>
      </c>
      <c r="D453" s="57">
        <v>4.6269999999999998</v>
      </c>
      <c r="E453" s="57">
        <f t="shared" si="152"/>
        <v>2.8439999999999999</v>
      </c>
      <c r="F453" s="57">
        <f t="shared" si="153"/>
        <v>1.7829999999999999</v>
      </c>
      <c r="G453" s="57">
        <f t="shared" si="154"/>
        <v>0</v>
      </c>
      <c r="H453" s="57">
        <f>IF(Q452&gt;SetUp!$B$56,SetUp!$B$56,Q452)</f>
        <v>63.043924861972691</v>
      </c>
      <c r="I453" s="57">
        <f t="shared" si="168"/>
        <v>24.857454428568435</v>
      </c>
      <c r="J453" s="57">
        <f>MIN(F453,H453,(1-EXP(-SetUp!$B$52*H453/SetUp!$B$56))*F453)</f>
        <v>1.7829060094131686</v>
      </c>
      <c r="K453" s="57">
        <f t="shared" si="155"/>
        <v>61.261018852559523</v>
      </c>
      <c r="L453" s="57">
        <f>IF(I453&lt;=0,0,MIN(SetUp!$B$50*I453^SetUp!$B$55,I453))</f>
        <v>4.3330191080018627</v>
      </c>
      <c r="M453" s="57">
        <f t="shared" si="156"/>
        <v>20.524435320566571</v>
      </c>
      <c r="N453" s="57">
        <f>IF(SetUp!$B$62=0,X453,(B453-E453)*(1-(H453/SetUp!$B$66/SetUp!$B$56)))</f>
        <v>0</v>
      </c>
      <c r="O453" s="57">
        <f>K453*SetUp!$B$65</f>
        <v>0</v>
      </c>
      <c r="P453" s="57">
        <f>MIN(SetUp!$B$54*L453^SetUp!$B$51,L453)</f>
        <v>2.1691041263598319</v>
      </c>
      <c r="Q453" s="57">
        <f t="shared" si="157"/>
        <v>61.261018852559523</v>
      </c>
      <c r="R453" s="57">
        <f>IF((H453+N453-O453)&gt;SetUp!$B$56,T452+H453+N453-O453-SetUp!$B$56,T452)</f>
        <v>0</v>
      </c>
      <c r="S453" s="57">
        <f>R453*SetUp!$B$65</f>
        <v>0</v>
      </c>
      <c r="T453" s="57">
        <f>IF((R453-S453)&lt;SetUp!$B$53,R453-S453,SetUp!$B$53)</f>
        <v>0</v>
      </c>
      <c r="U453" s="57">
        <f t="shared" si="158"/>
        <v>20.524435320566571</v>
      </c>
      <c r="V453" s="57">
        <f>(L453-P453)/1000*SetUp!$B$13*1000000/SetUp!$B$48</f>
        <v>123.07847038971737</v>
      </c>
      <c r="W453" s="57">
        <f t="shared" si="169"/>
        <v>0</v>
      </c>
      <c r="X453" s="57">
        <f>MAX((SetUp!$B$56*(1-($H453/SetUp!$B$56)^2)*TANH(($B453-$D453)/SetUp!$B$56))/(1+$H453/SetUp!$B$56*TANH(($B453-$D453)/SetUp!$B$56)),0)</f>
        <v>0</v>
      </c>
      <c r="AK453" s="65">
        <v>55</v>
      </c>
      <c r="AL453" s="66">
        <f t="shared" si="149"/>
        <v>18.86957142857143</v>
      </c>
      <c r="AM453" s="66">
        <f t="shared" si="150"/>
        <v>25.604631946698337</v>
      </c>
      <c r="AN453" s="67">
        <f t="shared" si="151"/>
        <v>0.3569270528279721</v>
      </c>
      <c r="AP453" s="64">
        <v>27206</v>
      </c>
      <c r="AQ453" s="55">
        <v>6</v>
      </c>
      <c r="AR453" s="55">
        <v>178</v>
      </c>
      <c r="AS453" s="66">
        <f t="shared" si="159"/>
        <v>2.0390000000000001</v>
      </c>
      <c r="AT453" s="66">
        <f t="shared" si="160"/>
        <v>1.2972027580161007</v>
      </c>
      <c r="AU453" s="55" t="str">
        <f>IF(OR($AP453&lt;SetUp!$B$97,$AP453&gt;SetUp!$B$98),"Não","Sim")</f>
        <v>Sim</v>
      </c>
      <c r="AV453" s="68">
        <f t="shared" si="161"/>
        <v>1.427935572776307</v>
      </c>
      <c r="AW453" s="68">
        <f t="shared" si="162"/>
        <v>1.1389480927663476</v>
      </c>
      <c r="AX453" s="68">
        <f t="shared" si="163"/>
        <v>0.30941722577814001</v>
      </c>
      <c r="AY453" s="68">
        <f t="shared" si="164"/>
        <v>0.11300786336656901</v>
      </c>
      <c r="AZ453" s="68">
        <f t="shared" si="165"/>
        <v>-0.7417972419838994</v>
      </c>
      <c r="BA453" s="68">
        <f t="shared" si="166"/>
        <v>-0.28898748000995944</v>
      </c>
      <c r="BB453" s="68">
        <f t="shared" si="167"/>
        <v>-0.196409362411571</v>
      </c>
    </row>
    <row r="454" spans="1:54" x14ac:dyDescent="0.3">
      <c r="A454" s="64">
        <v>27116</v>
      </c>
      <c r="B454" s="57">
        <v>6.62</v>
      </c>
      <c r="C454" s="57">
        <v>89.287999999999997</v>
      </c>
      <c r="D454" s="57">
        <v>4.6269999999999998</v>
      </c>
      <c r="E454" s="57">
        <f t="shared" si="152"/>
        <v>4.6269999999999998</v>
      </c>
      <c r="F454" s="57">
        <f t="shared" si="153"/>
        <v>0</v>
      </c>
      <c r="G454" s="57">
        <f t="shared" si="154"/>
        <v>1.8309459763262179</v>
      </c>
      <c r="H454" s="57">
        <f>IF(Q453&gt;SetUp!$B$56,SetUp!$B$56,Q453)</f>
        <v>61.261018852559523</v>
      </c>
      <c r="I454" s="57">
        <f t="shared" si="168"/>
        <v>22.355381296892787</v>
      </c>
      <c r="J454" s="57">
        <f>MIN(F454,H454,(1-EXP(-SetUp!$B$52*H454/SetUp!$B$56))*F454)</f>
        <v>0</v>
      </c>
      <c r="K454" s="57">
        <f t="shared" si="155"/>
        <v>61.261018852559523</v>
      </c>
      <c r="L454" s="57">
        <f>IF(I454&lt;=0,0,MIN(SetUp!$B$50*I454^SetUp!$B$55,I454))</f>
        <v>3.6307776536964504</v>
      </c>
      <c r="M454" s="57">
        <f t="shared" si="156"/>
        <v>18.724603643196335</v>
      </c>
      <c r="N454" s="57">
        <f>IF(SetUp!$B$62=0,X454,(B454-E454)*(1-(H454/SetUp!$B$66/SetUp!$B$56)))</f>
        <v>0.1620540236737823</v>
      </c>
      <c r="O454" s="57">
        <f>K454*SetUp!$B$65</f>
        <v>0</v>
      </c>
      <c r="P454" s="57">
        <f>MIN(SetUp!$B$54*L454^SetUp!$B$51,L454)</f>
        <v>1.8230383789939693</v>
      </c>
      <c r="Q454" s="57">
        <f t="shared" si="157"/>
        <v>61.423072876233306</v>
      </c>
      <c r="R454" s="57">
        <f>IF((H454+N454-O454)&gt;SetUp!$B$56,T453+H454+N454-O454-SetUp!$B$56,T453)</f>
        <v>0</v>
      </c>
      <c r="S454" s="57">
        <f>R454*SetUp!$B$65</f>
        <v>0</v>
      </c>
      <c r="T454" s="57">
        <f>IF((R454-S454)&lt;SetUp!$B$53,R454-S454,SetUp!$B$53)</f>
        <v>0</v>
      </c>
      <c r="U454" s="57">
        <f t="shared" si="158"/>
        <v>18.724603643196335</v>
      </c>
      <c r="V454" s="57">
        <f>(L454-P454)/1000*SetUp!$B$13*1000000/SetUp!$B$48</f>
        <v>102.82002143400517</v>
      </c>
      <c r="W454" s="57">
        <f t="shared" si="169"/>
        <v>-7.5495165674510645E-15</v>
      </c>
      <c r="X454" s="57">
        <f>MAX((SetUp!$B$56*(1-($H454/SetUp!$B$56)^2)*TANH(($B454-$D454)/SetUp!$B$56))/(1+$H454/SetUp!$B$56*TANH(($B454-$D454)/SetUp!$B$56)),0)</f>
        <v>0.1620540236737823</v>
      </c>
      <c r="AK454" s="65">
        <v>56</v>
      </c>
      <c r="AL454" s="66">
        <f t="shared" si="149"/>
        <v>14.922571428571429</v>
      </c>
      <c r="AM454" s="66">
        <f t="shared" si="150"/>
        <v>20.379863587509721</v>
      </c>
      <c r="AN454" s="67">
        <f t="shared" si="151"/>
        <v>0.36570722311903392</v>
      </c>
      <c r="AP454" s="64">
        <v>27207</v>
      </c>
      <c r="AQ454" s="55">
        <v>6</v>
      </c>
      <c r="AR454" s="55">
        <v>179</v>
      </c>
      <c r="AS454" s="66">
        <f t="shared" si="159"/>
        <v>2.0390000000000001</v>
      </c>
      <c r="AT454" s="66">
        <f t="shared" si="160"/>
        <v>1.2335544376584915</v>
      </c>
      <c r="AU454" s="55" t="str">
        <f>IF(OR($AP454&lt;SetUp!$B$97,$AP454&gt;SetUp!$B$98),"Não","Sim")</f>
        <v>Sim</v>
      </c>
      <c r="AV454" s="68">
        <f t="shared" si="161"/>
        <v>1.427935572776307</v>
      </c>
      <c r="AW454" s="68">
        <f t="shared" si="162"/>
        <v>1.1106549588681858</v>
      </c>
      <c r="AX454" s="68">
        <f t="shared" si="163"/>
        <v>0.30941722577814001</v>
      </c>
      <c r="AY454" s="68">
        <f t="shared" si="164"/>
        <v>9.1158319981420918E-2</v>
      </c>
      <c r="AZ454" s="68">
        <f t="shared" si="165"/>
        <v>-0.80544556234150866</v>
      </c>
      <c r="BA454" s="68">
        <f t="shared" si="166"/>
        <v>-0.31728061390812123</v>
      </c>
      <c r="BB454" s="68">
        <f t="shared" si="167"/>
        <v>-0.21825890579671908</v>
      </c>
    </row>
    <row r="455" spans="1:54" x14ac:dyDescent="0.3">
      <c r="A455" s="64">
        <v>27117</v>
      </c>
      <c r="B455" s="57">
        <v>2.02</v>
      </c>
      <c r="C455" s="57">
        <v>100.489</v>
      </c>
      <c r="D455" s="57">
        <v>4.6269999999999998</v>
      </c>
      <c r="E455" s="57">
        <f t="shared" si="152"/>
        <v>2.02</v>
      </c>
      <c r="F455" s="57">
        <f t="shared" si="153"/>
        <v>2.6069999999999998</v>
      </c>
      <c r="G455" s="57">
        <f t="shared" si="154"/>
        <v>0</v>
      </c>
      <c r="H455" s="57">
        <f>IF(Q454&gt;SetUp!$B$56,SetUp!$B$56,Q454)</f>
        <v>61.423072876233306</v>
      </c>
      <c r="I455" s="57">
        <f t="shared" si="168"/>
        <v>18.724603643196335</v>
      </c>
      <c r="J455" s="57">
        <f>MIN(F455,H455,(1-EXP(-SetUp!$B$52*H455/SetUp!$B$56))*F455)</f>
        <v>2.6068229635655031</v>
      </c>
      <c r="K455" s="57">
        <f t="shared" si="155"/>
        <v>58.8162499126678</v>
      </c>
      <c r="L455" s="57">
        <f>IF(I455&lt;=0,0,MIN(SetUp!$B$50*I455^SetUp!$B$55,I455))</f>
        <v>2.7021984476445873</v>
      </c>
      <c r="M455" s="57">
        <f t="shared" si="156"/>
        <v>16.022405195551748</v>
      </c>
      <c r="N455" s="57">
        <f>IF(SetUp!$B$62=0,X455,(B455-E455)*(1-(H455/SetUp!$B$66/SetUp!$B$56)))</f>
        <v>0</v>
      </c>
      <c r="O455" s="57">
        <f>K455*SetUp!$B$65</f>
        <v>0</v>
      </c>
      <c r="P455" s="57">
        <f>MIN(SetUp!$B$54*L455^SetUp!$B$51,L455)</f>
        <v>1.3636274279558278</v>
      </c>
      <c r="Q455" s="57">
        <f t="shared" si="157"/>
        <v>58.8162499126678</v>
      </c>
      <c r="R455" s="57">
        <f>IF((H455+N455-O455)&gt;SetUp!$B$56,T454+H455+N455-O455-SetUp!$B$56,T454)</f>
        <v>0</v>
      </c>
      <c r="S455" s="57">
        <f>R455*SetUp!$B$65</f>
        <v>0</v>
      </c>
      <c r="T455" s="57">
        <f>IF((R455-S455)&lt;SetUp!$B$53,R455-S455,SetUp!$B$53)</f>
        <v>0</v>
      </c>
      <c r="U455" s="57">
        <f t="shared" si="158"/>
        <v>16.022405195551748</v>
      </c>
      <c r="V455" s="57">
        <f>(L455-P455)/1000*SetUp!$B$13*1000000/SetUp!$B$48</f>
        <v>76.134818146266099</v>
      </c>
      <c r="W455" s="57">
        <f t="shared" si="169"/>
        <v>-9.7699626167013776E-15</v>
      </c>
      <c r="X455" s="57">
        <f>MAX((SetUp!$B$56*(1-($H455/SetUp!$B$56)^2)*TANH(($B455-$D455)/SetUp!$B$56))/(1+$H455/SetUp!$B$56*TANH(($B455-$D455)/SetUp!$B$56)),0)</f>
        <v>0</v>
      </c>
      <c r="AK455" s="65">
        <v>57</v>
      </c>
      <c r="AL455" s="66">
        <f t="shared" si="149"/>
        <v>12.033142857142858</v>
      </c>
      <c r="AM455" s="66">
        <f t="shared" si="150"/>
        <v>16.346524034155831</v>
      </c>
      <c r="AN455" s="67">
        <f t="shared" si="151"/>
        <v>0.35845840344632451</v>
      </c>
      <c r="AP455" s="64">
        <v>27208</v>
      </c>
      <c r="AQ455" s="55">
        <v>6</v>
      </c>
      <c r="AR455" s="55">
        <v>180</v>
      </c>
      <c r="AS455" s="66">
        <f t="shared" si="159"/>
        <v>1.774</v>
      </c>
      <c r="AT455" s="66">
        <f t="shared" si="160"/>
        <v>1.1741974305807392</v>
      </c>
      <c r="AU455" s="55" t="str">
        <f>IF(OR($AP455&lt;SetUp!$B$97,$AP455&gt;SetUp!$B$98),"Não","Sim")</f>
        <v>Sim</v>
      </c>
      <c r="AV455" s="68">
        <f t="shared" si="161"/>
        <v>1.3319159132617944</v>
      </c>
      <c r="AW455" s="68">
        <f t="shared" si="162"/>
        <v>1.0836039085296523</v>
      </c>
      <c r="AX455" s="68">
        <f t="shared" si="163"/>
        <v>0.2489536154957076</v>
      </c>
      <c r="AY455" s="68">
        <f t="shared" si="164"/>
        <v>6.974112570454076E-2</v>
      </c>
      <c r="AZ455" s="68">
        <f t="shared" si="165"/>
        <v>-0.5998025694192608</v>
      </c>
      <c r="BA455" s="68">
        <f t="shared" si="166"/>
        <v>-0.2483120047321421</v>
      </c>
      <c r="BB455" s="68">
        <f t="shared" si="167"/>
        <v>-0.17921248979116683</v>
      </c>
    </row>
    <row r="456" spans="1:54" x14ac:dyDescent="0.3">
      <c r="A456" s="64">
        <v>27118</v>
      </c>
      <c r="B456" s="57">
        <v>1.637</v>
      </c>
      <c r="C456" s="57">
        <v>78.951999999999998</v>
      </c>
      <c r="D456" s="57">
        <v>4.6269999999999998</v>
      </c>
      <c r="E456" s="57">
        <f t="shared" si="152"/>
        <v>1.637</v>
      </c>
      <c r="F456" s="57">
        <f t="shared" si="153"/>
        <v>2.9899999999999998</v>
      </c>
      <c r="G456" s="57">
        <f t="shared" si="154"/>
        <v>0</v>
      </c>
      <c r="H456" s="57">
        <f>IF(Q455&gt;SetUp!$B$56,SetUp!$B$56,Q455)</f>
        <v>58.8162499126678</v>
      </c>
      <c r="I456" s="57">
        <f t="shared" si="168"/>
        <v>16.022405195551748</v>
      </c>
      <c r="J456" s="57">
        <f>MIN(F456,H456,(1-EXP(-SetUp!$B$52*H456/SetUp!$B$56))*F456)</f>
        <v>2.989694867869817</v>
      </c>
      <c r="K456" s="57">
        <f t="shared" si="155"/>
        <v>55.826555044797985</v>
      </c>
      <c r="L456" s="57">
        <f>IF(I456&lt;=0,0,MIN(SetUp!$B$50*I456^SetUp!$B$55,I456))</f>
        <v>2.0840543239858142</v>
      </c>
      <c r="M456" s="57">
        <f t="shared" si="156"/>
        <v>13.938350871565934</v>
      </c>
      <c r="N456" s="57">
        <f>IF(SetUp!$B$62=0,X456,(B456-E456)*(1-(H456/SetUp!$B$66/SetUp!$B$56)))</f>
        <v>0</v>
      </c>
      <c r="O456" s="57">
        <f>K456*SetUp!$B$65</f>
        <v>0</v>
      </c>
      <c r="P456" s="57">
        <f>MIN(SetUp!$B$54*L456^SetUp!$B$51,L456)</f>
        <v>1.0563470097864383</v>
      </c>
      <c r="Q456" s="57">
        <f t="shared" si="157"/>
        <v>55.826555044797985</v>
      </c>
      <c r="R456" s="57">
        <f>IF((H456+N456-O456)&gt;SetUp!$B$56,T455+H456+N456-O456-SetUp!$B$56,T455)</f>
        <v>0</v>
      </c>
      <c r="S456" s="57">
        <f>R456*SetUp!$B$65</f>
        <v>0</v>
      </c>
      <c r="T456" s="57">
        <f>IF((R456-S456)&lt;SetUp!$B$53,R456-S456,SetUp!$B$53)</f>
        <v>0</v>
      </c>
      <c r="U456" s="57">
        <f t="shared" si="158"/>
        <v>13.938350871565934</v>
      </c>
      <c r="V456" s="57">
        <f>(L456-P456)/1000*SetUp!$B$13*1000000/SetUp!$B$48</f>
        <v>58.45361084565404</v>
      </c>
      <c r="W456" s="57">
        <f t="shared" si="169"/>
        <v>0</v>
      </c>
      <c r="X456" s="57">
        <f>MAX((SetUp!$B$56*(1-($H456/SetUp!$B$56)^2)*TANH(($B456-$D456)/SetUp!$B$56))/(1+$H456/SetUp!$B$56*TANH(($B456-$D456)/SetUp!$B$56)),0)</f>
        <v>0</v>
      </c>
      <c r="AK456" s="65">
        <v>58</v>
      </c>
      <c r="AL456" s="66">
        <f t="shared" si="149"/>
        <v>10.602</v>
      </c>
      <c r="AM456" s="66">
        <f t="shared" si="150"/>
        <v>13.693037401401394</v>
      </c>
      <c r="AN456" s="67">
        <f t="shared" si="151"/>
        <v>0.29155229215255551</v>
      </c>
      <c r="AP456" s="64">
        <v>27209</v>
      </c>
      <c r="AQ456" s="55">
        <v>6</v>
      </c>
      <c r="AR456" s="55">
        <v>181</v>
      </c>
      <c r="AS456" s="66">
        <f t="shared" si="159"/>
        <v>1.774</v>
      </c>
      <c r="AT456" s="66">
        <f t="shared" si="160"/>
        <v>1.1187660675354296</v>
      </c>
      <c r="AU456" s="55" t="str">
        <f>IF(OR($AP456&lt;SetUp!$B$97,$AP456&gt;SetUp!$B$98),"Não","Sim")</f>
        <v>Sim</v>
      </c>
      <c r="AV456" s="68">
        <f t="shared" si="161"/>
        <v>1.3319159132617944</v>
      </c>
      <c r="AW456" s="68">
        <f t="shared" si="162"/>
        <v>1.0577173854746975</v>
      </c>
      <c r="AX456" s="68">
        <f t="shared" si="163"/>
        <v>0.2489536154957076</v>
      </c>
      <c r="AY456" s="68">
        <f t="shared" si="164"/>
        <v>4.8739285635133418E-2</v>
      </c>
      <c r="AZ456" s="68">
        <f t="shared" si="165"/>
        <v>-0.6552339324645704</v>
      </c>
      <c r="BA456" s="68">
        <f t="shared" si="166"/>
        <v>-0.27419852778709686</v>
      </c>
      <c r="BB456" s="68">
        <f t="shared" si="167"/>
        <v>-0.20021432986057419</v>
      </c>
    </row>
    <row r="457" spans="1:54" x14ac:dyDescent="0.3">
      <c r="A457" s="64">
        <v>27119</v>
      </c>
      <c r="B457" s="57">
        <v>2.1669999999999998</v>
      </c>
      <c r="C457" s="57">
        <v>57.110999999999997</v>
      </c>
      <c r="D457" s="57">
        <v>4.6269999999999998</v>
      </c>
      <c r="E457" s="57">
        <f t="shared" si="152"/>
        <v>2.1669999999999998</v>
      </c>
      <c r="F457" s="57">
        <f t="shared" si="153"/>
        <v>2.46</v>
      </c>
      <c r="G457" s="57">
        <f t="shared" si="154"/>
        <v>0</v>
      </c>
      <c r="H457" s="57">
        <f>IF(Q456&gt;SetUp!$B$56,SetUp!$B$56,Q456)</f>
        <v>55.826555044797985</v>
      </c>
      <c r="I457" s="57">
        <f t="shared" si="168"/>
        <v>13.938350871565934</v>
      </c>
      <c r="J457" s="57">
        <f>MIN(F457,H457,(1-EXP(-SetUp!$B$52*H457/SetUp!$B$56))*F457)</f>
        <v>2.4595994764035871</v>
      </c>
      <c r="K457" s="57">
        <f t="shared" si="155"/>
        <v>53.366955568394395</v>
      </c>
      <c r="L457" s="57">
        <f>IF(I457&lt;=0,0,MIN(SetUp!$B$50*I457^SetUp!$B$55,I457))</f>
        <v>1.652146314182233</v>
      </c>
      <c r="M457" s="57">
        <f t="shared" si="156"/>
        <v>12.286204557383702</v>
      </c>
      <c r="N457" s="57">
        <f>IF(SetUp!$B$62=0,X457,(B457-E457)*(1-(H457/SetUp!$B$66/SetUp!$B$56)))</f>
        <v>0</v>
      </c>
      <c r="O457" s="57">
        <f>K457*SetUp!$B$65</f>
        <v>0</v>
      </c>
      <c r="P457" s="57">
        <f>MIN(SetUp!$B$54*L457^SetUp!$B$51,L457)</f>
        <v>0.84074038452230926</v>
      </c>
      <c r="Q457" s="57">
        <f t="shared" si="157"/>
        <v>53.366955568394395</v>
      </c>
      <c r="R457" s="57">
        <f>IF((H457+N457-O457)&gt;SetUp!$B$56,T456+H457+N457-O457-SetUp!$B$56,T456)</f>
        <v>0</v>
      </c>
      <c r="S457" s="57">
        <f>R457*SetUp!$B$65</f>
        <v>0</v>
      </c>
      <c r="T457" s="57">
        <f>IF((R457-S457)&lt;SetUp!$B$53,R457-S457,SetUp!$B$53)</f>
        <v>0</v>
      </c>
      <c r="U457" s="57">
        <f t="shared" si="158"/>
        <v>12.286204557383702</v>
      </c>
      <c r="V457" s="57">
        <f>(L457-P457)/1000*SetUp!$B$13*1000000/SetUp!$B$48</f>
        <v>46.150889260865895</v>
      </c>
      <c r="W457" s="57">
        <f t="shared" si="169"/>
        <v>1.9984014443252818E-15</v>
      </c>
      <c r="X457" s="57">
        <f>MAX((SetUp!$B$56*(1-($H457/SetUp!$B$56)^2)*TANH(($B457-$D457)/SetUp!$B$56))/(1+$H457/SetUp!$B$56*TANH(($B457-$D457)/SetUp!$B$56)),0)</f>
        <v>0</v>
      </c>
      <c r="AK457" s="65">
        <v>59</v>
      </c>
      <c r="AL457" s="66">
        <f t="shared" si="149"/>
        <v>14.504142857142856</v>
      </c>
      <c r="AM457" s="66">
        <f t="shared" si="150"/>
        <v>12.76709902005708</v>
      </c>
      <c r="AN457" s="67">
        <f t="shared" si="151"/>
        <v>-0.11976190900728301</v>
      </c>
      <c r="AP457" s="64">
        <v>27210</v>
      </c>
      <c r="AQ457" s="55">
        <v>6</v>
      </c>
      <c r="AR457" s="55">
        <v>182</v>
      </c>
      <c r="AS457" s="66">
        <f t="shared" si="159"/>
        <v>1.42</v>
      </c>
      <c r="AT457" s="66">
        <f t="shared" si="160"/>
        <v>1.0669321338764819</v>
      </c>
      <c r="AU457" s="55" t="str">
        <f>IF(OR($AP457&lt;SetUp!$B$97,$AP457&gt;SetUp!$B$98),"Não","Sim")</f>
        <v>Sim</v>
      </c>
      <c r="AV457" s="68">
        <f t="shared" si="161"/>
        <v>1.1916375287812984</v>
      </c>
      <c r="AW457" s="68">
        <f t="shared" si="162"/>
        <v>1.0329240697536688</v>
      </c>
      <c r="AX457" s="68">
        <f t="shared" si="163"/>
        <v>0.15228834438305647</v>
      </c>
      <c r="AY457" s="68">
        <f t="shared" si="164"/>
        <v>2.8136795412914778E-2</v>
      </c>
      <c r="AZ457" s="68">
        <f t="shared" si="165"/>
        <v>-0.35306786612351804</v>
      </c>
      <c r="BA457" s="68">
        <f t="shared" si="166"/>
        <v>-0.15871345902762957</v>
      </c>
      <c r="BB457" s="68">
        <f t="shared" si="167"/>
        <v>-0.12415154897014169</v>
      </c>
    </row>
    <row r="458" spans="1:54" x14ac:dyDescent="0.3">
      <c r="A458" s="64">
        <v>27120</v>
      </c>
      <c r="B458" s="57">
        <v>3.8980000000000001</v>
      </c>
      <c r="C458" s="57">
        <v>29.326000000000001</v>
      </c>
      <c r="D458" s="57">
        <v>4.2549999999999999</v>
      </c>
      <c r="E458" s="57">
        <f t="shared" si="152"/>
        <v>3.8980000000000001</v>
      </c>
      <c r="F458" s="57">
        <f t="shared" si="153"/>
        <v>0.35699999999999976</v>
      </c>
      <c r="G458" s="57">
        <f t="shared" si="154"/>
        <v>0</v>
      </c>
      <c r="H458" s="57">
        <f>IF(Q457&gt;SetUp!$B$56,SetUp!$B$56,Q457)</f>
        <v>53.366955568394395</v>
      </c>
      <c r="I458" s="57">
        <f t="shared" si="168"/>
        <v>12.286204557383702</v>
      </c>
      <c r="J458" s="57">
        <f>MIN(F458,H458,(1-EXP(-SetUp!$B$52*H458/SetUp!$B$56))*F458)</f>
        <v>0.35691463772544929</v>
      </c>
      <c r="K458" s="57">
        <f t="shared" si="155"/>
        <v>53.010040930668943</v>
      </c>
      <c r="L458" s="57">
        <f>IF(I458&lt;=0,0,MIN(SetUp!$B$50*I458^SetUp!$B$55,I458))</f>
        <v>1.3388309824997298</v>
      </c>
      <c r="M458" s="57">
        <f t="shared" si="156"/>
        <v>10.947373574883972</v>
      </c>
      <c r="N458" s="57">
        <f>IF(SetUp!$B$62=0,X458,(B458-E458)*(1-(H458/SetUp!$B$66/SetUp!$B$56)))</f>
        <v>0</v>
      </c>
      <c r="O458" s="57">
        <f>K458*SetUp!$B$65</f>
        <v>0</v>
      </c>
      <c r="P458" s="57">
        <f>MIN(SetUp!$B$54*L458^SetUp!$B$51,L458)</f>
        <v>0.68374274707042304</v>
      </c>
      <c r="Q458" s="57">
        <f t="shared" si="157"/>
        <v>53.010040930668943</v>
      </c>
      <c r="R458" s="57">
        <f>IF((H458+N458-O458)&gt;SetUp!$B$56,T457+H458+N458-O458-SetUp!$B$56,T457)</f>
        <v>0</v>
      </c>
      <c r="S458" s="57">
        <f>R458*SetUp!$B$65</f>
        <v>0</v>
      </c>
      <c r="T458" s="57">
        <f>IF((R458-S458)&lt;SetUp!$B$53,R458-S458,SetUp!$B$53)</f>
        <v>0</v>
      </c>
      <c r="U458" s="57">
        <f t="shared" si="158"/>
        <v>10.947373574883972</v>
      </c>
      <c r="V458" s="57">
        <f>(L458-P458)/1000*SetUp!$B$13*1000000/SetUp!$B$48</f>
        <v>37.259900999324948</v>
      </c>
      <c r="W458" s="57">
        <f t="shared" si="169"/>
        <v>0</v>
      </c>
      <c r="X458" s="57">
        <f>MAX((SetUp!$B$56*(1-($H458/SetUp!$B$56)^2)*TANH(($B458-$D458)/SetUp!$B$56))/(1+$H458/SetUp!$B$56*TANH(($B458-$D458)/SetUp!$B$56)),0)</f>
        <v>0</v>
      </c>
      <c r="AK458" s="65">
        <v>60</v>
      </c>
      <c r="AL458" s="66">
        <f t="shared" si="149"/>
        <v>3.6965000000000003</v>
      </c>
      <c r="AM458" s="66">
        <f t="shared" si="150"/>
        <v>11.797490508664392</v>
      </c>
      <c r="AN458" s="67">
        <f t="shared" si="151"/>
        <v>2.1915299631176492</v>
      </c>
      <c r="AP458" s="64">
        <v>27211</v>
      </c>
      <c r="AQ458" s="55">
        <v>7</v>
      </c>
      <c r="AR458" s="55">
        <v>183</v>
      </c>
      <c r="AS458" s="66">
        <f t="shared" si="159"/>
        <v>1.42</v>
      </c>
      <c r="AT458" s="66">
        <f t="shared" si="160"/>
        <v>1.0184004095111017</v>
      </c>
      <c r="AU458" s="55" t="str">
        <f>IF(OR($AP458&lt;SetUp!$B$97,$AP458&gt;SetUp!$B$98),"Não","Sim")</f>
        <v>Sim</v>
      </c>
      <c r="AV458" s="68">
        <f t="shared" si="161"/>
        <v>1.1916375287812984</v>
      </c>
      <c r="AW458" s="68">
        <f t="shared" si="162"/>
        <v>1.009158267820812</v>
      </c>
      <c r="AX458" s="68">
        <f t="shared" si="163"/>
        <v>0.15228834438305647</v>
      </c>
      <c r="AY458" s="68">
        <f t="shared" si="164"/>
        <v>7.9185652806892937E-3</v>
      </c>
      <c r="AZ458" s="68">
        <f t="shared" si="165"/>
        <v>-0.40159959048889826</v>
      </c>
      <c r="BA458" s="68">
        <f t="shared" si="166"/>
        <v>-0.18247926096048639</v>
      </c>
      <c r="BB458" s="68">
        <f t="shared" si="167"/>
        <v>-0.14436977910236717</v>
      </c>
    </row>
    <row r="459" spans="1:54" x14ac:dyDescent="0.3">
      <c r="A459" s="64">
        <v>27121</v>
      </c>
      <c r="B459" s="57">
        <v>5.1890000000000001</v>
      </c>
      <c r="C459" s="57">
        <v>23.227</v>
      </c>
      <c r="D459" s="57">
        <v>4.2549999999999999</v>
      </c>
      <c r="E459" s="57">
        <f t="shared" si="152"/>
        <v>4.2549999999999999</v>
      </c>
      <c r="F459" s="57">
        <f t="shared" si="153"/>
        <v>0</v>
      </c>
      <c r="G459" s="57">
        <f t="shared" si="154"/>
        <v>0.64429398718392017</v>
      </c>
      <c r="H459" s="57">
        <f>IF(Q458&gt;SetUp!$B$56,SetUp!$B$56,Q458)</f>
        <v>53.010040930668943</v>
      </c>
      <c r="I459" s="57">
        <f t="shared" si="168"/>
        <v>11.591667562067892</v>
      </c>
      <c r="J459" s="57">
        <f>MIN(F459,H459,(1-EXP(-SetUp!$B$52*H459/SetUp!$B$56))*F459)</f>
        <v>0</v>
      </c>
      <c r="K459" s="57">
        <f t="shared" si="155"/>
        <v>53.010040930668943</v>
      </c>
      <c r="L459" s="57">
        <f>IF(I459&lt;=0,0,MIN(SetUp!$B$50*I459^SetUp!$B$55,I459))</f>
        <v>1.2150832856845648</v>
      </c>
      <c r="M459" s="57">
        <f t="shared" si="156"/>
        <v>10.376584276383326</v>
      </c>
      <c r="N459" s="57">
        <f>IF(SetUp!$B$62=0,X459,(B459-E459)*(1-(H459/SetUp!$B$66/SetUp!$B$56)))</f>
        <v>0.28970601281607994</v>
      </c>
      <c r="O459" s="57">
        <f>K459*SetUp!$B$65</f>
        <v>0</v>
      </c>
      <c r="P459" s="57">
        <f>MIN(SetUp!$B$54*L459^SetUp!$B$51,L459)</f>
        <v>0.62156930918016762</v>
      </c>
      <c r="Q459" s="57">
        <f t="shared" si="157"/>
        <v>53.299746943485026</v>
      </c>
      <c r="R459" s="57">
        <f>IF((H459+N459-O459)&gt;SetUp!$B$56,T458+H459+N459-O459-SetUp!$B$56,T458)</f>
        <v>0</v>
      </c>
      <c r="S459" s="57">
        <f>R459*SetUp!$B$65</f>
        <v>0</v>
      </c>
      <c r="T459" s="57">
        <f>IF((R459-S459)&lt;SetUp!$B$53,R459-S459,SetUp!$B$53)</f>
        <v>0</v>
      </c>
      <c r="U459" s="57">
        <f t="shared" si="158"/>
        <v>10.376584276383326</v>
      </c>
      <c r="V459" s="57">
        <f>(L459-P459)/1000*SetUp!$B$13*1000000/SetUp!$B$48</f>
        <v>33.7576998185246</v>
      </c>
      <c r="W459" s="57">
        <f t="shared" si="169"/>
        <v>1.7763568394002505E-15</v>
      </c>
      <c r="X459" s="57">
        <f>MAX((SetUp!$B$56*(1-($H459/SetUp!$B$56)^2)*TANH(($B459-$D459)/SetUp!$B$56))/(1+$H459/SetUp!$B$56*TANH(($B459-$D459)/SetUp!$B$56)),0)</f>
        <v>0.28970601281607994</v>
      </c>
      <c r="AK459" s="65">
        <v>61</v>
      </c>
      <c r="AL459" s="66">
        <f t="shared" si="149"/>
        <v>6.2892999999999999</v>
      </c>
      <c r="AM459" s="66">
        <f t="shared" si="150"/>
        <v>9.5786319592430065</v>
      </c>
      <c r="AN459" s="67">
        <f t="shared" si="151"/>
        <v>0.52300446142543788</v>
      </c>
      <c r="AP459" s="64">
        <v>27212</v>
      </c>
      <c r="AQ459" s="55">
        <v>7</v>
      </c>
      <c r="AR459" s="55">
        <v>184</v>
      </c>
      <c r="AS459" s="66">
        <f t="shared" si="159"/>
        <v>1.3140000000000001</v>
      </c>
      <c r="AT459" s="66">
        <f t="shared" si="160"/>
        <v>0.9729048117619562</v>
      </c>
      <c r="AU459" s="55" t="str">
        <f>IF(OR($AP459&lt;SetUp!$B$97,$AP459&gt;SetUp!$B$98),"Não","Sim")</f>
        <v>Sim</v>
      </c>
      <c r="AV459" s="68">
        <f t="shared" si="161"/>
        <v>1.1462983904725681</v>
      </c>
      <c r="AW459" s="68">
        <f t="shared" si="162"/>
        <v>0.98635937252198103</v>
      </c>
      <c r="AX459" s="68">
        <f t="shared" si="163"/>
        <v>0.11859536522376199</v>
      </c>
      <c r="AY459" s="68">
        <f t="shared" si="164"/>
        <v>-1.1929648682091721E-2</v>
      </c>
      <c r="AZ459" s="68">
        <f t="shared" si="165"/>
        <v>-0.34109518823804386</v>
      </c>
      <c r="BA459" s="68">
        <f t="shared" si="166"/>
        <v>-0.15993901795058707</v>
      </c>
      <c r="BB459" s="68">
        <f t="shared" si="167"/>
        <v>-0.13052501390585372</v>
      </c>
    </row>
    <row r="460" spans="1:54" x14ac:dyDescent="0.3">
      <c r="A460" s="64">
        <v>27122</v>
      </c>
      <c r="B460" s="57">
        <v>8.5510000000000002</v>
      </c>
      <c r="C460" s="57">
        <v>16.876000000000001</v>
      </c>
      <c r="D460" s="57">
        <v>4.2549999999999999</v>
      </c>
      <c r="E460" s="57">
        <f t="shared" si="152"/>
        <v>4.2549999999999999</v>
      </c>
      <c r="F460" s="57">
        <f t="shared" si="153"/>
        <v>0</v>
      </c>
      <c r="G460" s="57">
        <f t="shared" si="154"/>
        <v>3.0510422743704515</v>
      </c>
      <c r="H460" s="57">
        <f>IF(Q459&gt;SetUp!$B$56,SetUp!$B$56,Q459)</f>
        <v>53.299746943485026</v>
      </c>
      <c r="I460" s="57">
        <f t="shared" si="168"/>
        <v>13.427626550753779</v>
      </c>
      <c r="J460" s="57">
        <f>MIN(F460,H460,(1-EXP(-SetUp!$B$52*H460/SetUp!$B$56))*F460)</f>
        <v>0</v>
      </c>
      <c r="K460" s="57">
        <f t="shared" si="155"/>
        <v>53.299746943485026</v>
      </c>
      <c r="L460" s="57">
        <f>IF(I460&lt;=0,0,MIN(SetUp!$B$50*I460^SetUp!$B$55,I460))</f>
        <v>1.552488081023123</v>
      </c>
      <c r="M460" s="57">
        <f t="shared" si="156"/>
        <v>11.875138469730656</v>
      </c>
      <c r="N460" s="57">
        <f>IF(SetUp!$B$62=0,X460,(B460-E460)*(1-(H460/SetUp!$B$66/SetUp!$B$56)))</f>
        <v>1.2449577256295488</v>
      </c>
      <c r="O460" s="57">
        <f>K460*SetUp!$B$65</f>
        <v>0</v>
      </c>
      <c r="P460" s="57">
        <f>MIN(SetUp!$B$54*L460^SetUp!$B$51,L460)</f>
        <v>0.79086315658637996</v>
      </c>
      <c r="Q460" s="57">
        <f t="shared" si="157"/>
        <v>54.544704669114573</v>
      </c>
      <c r="R460" s="57">
        <f>IF((H460+N460-O460)&gt;SetUp!$B$56,T459+H460+N460-O460-SetUp!$B$56,T459)</f>
        <v>0</v>
      </c>
      <c r="S460" s="57">
        <f>R460*SetUp!$B$65</f>
        <v>0</v>
      </c>
      <c r="T460" s="57">
        <f>IF((R460-S460)&lt;SetUp!$B$53,R460-S460,SetUp!$B$53)</f>
        <v>0</v>
      </c>
      <c r="U460" s="57">
        <f t="shared" si="158"/>
        <v>11.875138469730656</v>
      </c>
      <c r="V460" s="57">
        <f>(L460-P460)/1000*SetUp!$B$13*1000000/SetUp!$B$48</f>
        <v>43.319461025786929</v>
      </c>
      <c r="W460" s="57">
        <f t="shared" si="169"/>
        <v>-5.9952043329758453E-15</v>
      </c>
      <c r="X460" s="57">
        <f>MAX((SetUp!$B$56*(1-($H460/SetUp!$B$56)^2)*TANH(($B460-$D460)/SetUp!$B$56))/(1+$H460/SetUp!$B$56*TANH(($B460-$D460)/SetUp!$B$56)),0)</f>
        <v>1.2449577256295488</v>
      </c>
      <c r="AK460" s="65">
        <v>62</v>
      </c>
      <c r="AL460" s="66">
        <f t="shared" si="149"/>
        <v>16.169600000000003</v>
      </c>
      <c r="AM460" s="66">
        <f t="shared" si="150"/>
        <v>12.519859943068658</v>
      </c>
      <c r="AN460" s="67">
        <f t="shared" si="151"/>
        <v>-0.22571616223848109</v>
      </c>
      <c r="AP460" s="64">
        <v>27213</v>
      </c>
      <c r="AQ460" s="55">
        <v>7</v>
      </c>
      <c r="AR460" s="55">
        <v>185</v>
      </c>
      <c r="AS460" s="66">
        <f t="shared" si="159"/>
        <v>1.1579999999999999</v>
      </c>
      <c r="AT460" s="66">
        <f t="shared" si="160"/>
        <v>0.93020505025084566</v>
      </c>
      <c r="AU460" s="55" t="str">
        <f>IF(OR($AP460&lt;SetUp!$B$97,$AP460&gt;SetUp!$B$98),"Não","Sim")</f>
        <v>Sim</v>
      </c>
      <c r="AV460" s="68">
        <f t="shared" si="161"/>
        <v>1.0761040841851683</v>
      </c>
      <c r="AW460" s="68">
        <f t="shared" si="162"/>
        <v>0.96447138384238529</v>
      </c>
      <c r="AX460" s="68">
        <f t="shared" si="163"/>
        <v>6.3708559391417369E-2</v>
      </c>
      <c r="AY460" s="68">
        <f t="shared" si="164"/>
        <v>-3.1421306955097268E-2</v>
      </c>
      <c r="AZ460" s="68">
        <f t="shared" si="165"/>
        <v>-0.22779494974915426</v>
      </c>
      <c r="BA460" s="68">
        <f t="shared" si="166"/>
        <v>-0.11163270034278305</v>
      </c>
      <c r="BB460" s="68">
        <f t="shared" si="167"/>
        <v>-9.512986634651463E-2</v>
      </c>
    </row>
    <row r="461" spans="1:54" x14ac:dyDescent="0.3">
      <c r="A461" s="64">
        <v>27123</v>
      </c>
      <c r="B461" s="57">
        <v>13.394</v>
      </c>
      <c r="C461" s="57">
        <v>115.404</v>
      </c>
      <c r="D461" s="57">
        <v>4.2549999999999999</v>
      </c>
      <c r="E461" s="57">
        <f t="shared" si="152"/>
        <v>4.2549999999999999</v>
      </c>
      <c r="F461" s="57">
        <f t="shared" si="153"/>
        <v>0</v>
      </c>
      <c r="G461" s="57">
        <f t="shared" si="154"/>
        <v>6.9228505056776184</v>
      </c>
      <c r="H461" s="57">
        <f>IF(Q460&gt;SetUp!$B$56,SetUp!$B$56,Q460)</f>
        <v>54.544704669114573</v>
      </c>
      <c r="I461" s="57">
        <f t="shared" si="168"/>
        <v>18.797988975408273</v>
      </c>
      <c r="J461" s="57">
        <f>MIN(F461,H461,(1-EXP(-SetUp!$B$52*H461/SetUp!$B$56))*F461)</f>
        <v>0</v>
      </c>
      <c r="K461" s="57">
        <f t="shared" si="155"/>
        <v>54.544704669114573</v>
      </c>
      <c r="L461" s="57">
        <f>IF(I461&lt;=0,0,MIN(SetUp!$B$50*I461^SetUp!$B$55,I461))</f>
        <v>2.7198722244222986</v>
      </c>
      <c r="M461" s="57">
        <f t="shared" si="156"/>
        <v>16.078116750985973</v>
      </c>
      <c r="N461" s="57">
        <f>IF(SetUp!$B$62=0,X461,(B461-E461)*(1-(H461/SetUp!$B$66/SetUp!$B$56)))</f>
        <v>2.216149494322381</v>
      </c>
      <c r="O461" s="57">
        <f>K461*SetUp!$B$65</f>
        <v>0</v>
      </c>
      <c r="P461" s="57">
        <f>MIN(SetUp!$B$54*L461^SetUp!$B$51,L461)</f>
        <v>1.3723940442130225</v>
      </c>
      <c r="Q461" s="57">
        <f t="shared" si="157"/>
        <v>56.760854163436953</v>
      </c>
      <c r="R461" s="57">
        <f>IF((H461+N461-O461)&gt;SetUp!$B$56,T460+H461+N461-O461-SetUp!$B$56,T460)</f>
        <v>0</v>
      </c>
      <c r="S461" s="57">
        <f>R461*SetUp!$B$65</f>
        <v>0</v>
      </c>
      <c r="T461" s="57">
        <f>IF((R461-S461)&lt;SetUp!$B$53,R461-S461,SetUp!$B$53)</f>
        <v>0</v>
      </c>
      <c r="U461" s="57">
        <f t="shared" si="158"/>
        <v>16.078116750985973</v>
      </c>
      <c r="V461" s="57">
        <f>(L461-P461)/1000*SetUp!$B$13*1000000/SetUp!$B$48</f>
        <v>76.641436798884783</v>
      </c>
      <c r="W461" s="57">
        <f t="shared" si="169"/>
        <v>0</v>
      </c>
      <c r="X461" s="57">
        <f>MAX((SetUp!$B$56*(1-($H461/SetUp!$B$56)^2)*TANH(($B461-$D461)/SetUp!$B$56))/(1+$H461/SetUp!$B$56*TANH(($B461-$D461)/SetUp!$B$56)),0)</f>
        <v>2.216149494322381</v>
      </c>
      <c r="AK461" s="65">
        <v>63</v>
      </c>
      <c r="AL461" s="66">
        <f t="shared" si="149"/>
        <v>24.663400000000003</v>
      </c>
      <c r="AM461" s="66">
        <f t="shared" si="150"/>
        <v>31.343923912804069</v>
      </c>
      <c r="AN461" s="67">
        <f t="shared" si="151"/>
        <v>0.27086792221689082</v>
      </c>
      <c r="AP461" s="64">
        <v>27214</v>
      </c>
      <c r="AQ461" s="55">
        <v>7</v>
      </c>
      <c r="AR461" s="55">
        <v>186</v>
      </c>
      <c r="AS461" s="66">
        <f t="shared" si="159"/>
        <v>1.0669999999999999</v>
      </c>
      <c r="AT461" s="66">
        <f t="shared" si="160"/>
        <v>0.89008371798522457</v>
      </c>
      <c r="AU461" s="55" t="str">
        <f>IF(OR($AP461&lt;SetUp!$B$97,$AP461&gt;SetUp!$B$98),"Não","Sim")</f>
        <v>Sim</v>
      </c>
      <c r="AV461" s="68">
        <f t="shared" si="161"/>
        <v>1.0329569206893383</v>
      </c>
      <c r="AW461" s="68">
        <f t="shared" si="162"/>
        <v>0.94344248260570951</v>
      </c>
      <c r="AX461" s="68">
        <f t="shared" si="163"/>
        <v>2.8164419424469872E-2</v>
      </c>
      <c r="AY461" s="68">
        <f t="shared" si="164"/>
        <v>-5.0569143299914479E-2</v>
      </c>
      <c r="AZ461" s="68">
        <f t="shared" si="165"/>
        <v>-0.17691628201477538</v>
      </c>
      <c r="BA461" s="68">
        <f t="shared" si="166"/>
        <v>-8.95144380836288E-2</v>
      </c>
      <c r="BB461" s="68">
        <f t="shared" si="167"/>
        <v>-7.8733562724384351E-2</v>
      </c>
    </row>
    <row r="462" spans="1:54" x14ac:dyDescent="0.3">
      <c r="A462" s="64">
        <v>27124</v>
      </c>
      <c r="B462" s="57">
        <v>10.098000000000001</v>
      </c>
      <c r="C462" s="57">
        <v>108.45399999999999</v>
      </c>
      <c r="D462" s="57">
        <v>4.2549999999999999</v>
      </c>
      <c r="E462" s="57">
        <f t="shared" si="152"/>
        <v>4.2549999999999999</v>
      </c>
      <c r="F462" s="57">
        <f t="shared" si="153"/>
        <v>0</v>
      </c>
      <c r="G462" s="57">
        <f t="shared" si="154"/>
        <v>4.6923015022482879</v>
      </c>
      <c r="H462" s="57">
        <f>IF(Q461&gt;SetUp!$B$56,SetUp!$B$56,Q461)</f>
        <v>56.760854163436953</v>
      </c>
      <c r="I462" s="57">
        <f t="shared" si="168"/>
        <v>20.770418253234261</v>
      </c>
      <c r="J462" s="57">
        <f>MIN(F462,H462,(1-EXP(-SetUp!$B$52*H462/SetUp!$B$56))*F462)</f>
        <v>0</v>
      </c>
      <c r="K462" s="57">
        <f t="shared" si="155"/>
        <v>56.760854163436953</v>
      </c>
      <c r="L462" s="57">
        <f>IF(I462&lt;=0,0,MIN(SetUp!$B$50*I462^SetUp!$B$55,I462))</f>
        <v>3.2119707945935199</v>
      </c>
      <c r="M462" s="57">
        <f t="shared" si="156"/>
        <v>17.558447458640742</v>
      </c>
      <c r="N462" s="57">
        <f>IF(SetUp!$B$62=0,X462,(B462-E462)*(1-(H462/SetUp!$B$66/SetUp!$B$56)))</f>
        <v>1.1506984977517127</v>
      </c>
      <c r="O462" s="57">
        <f>K462*SetUp!$B$65</f>
        <v>0</v>
      </c>
      <c r="P462" s="57">
        <f>MIN(SetUp!$B$54*L462^SetUp!$B$51,L462)</f>
        <v>1.6161187059310249</v>
      </c>
      <c r="Q462" s="57">
        <f t="shared" si="157"/>
        <v>57.911552661188665</v>
      </c>
      <c r="R462" s="57">
        <f>IF((H462+N462-O462)&gt;SetUp!$B$56,T461+H462+N462-O462-SetUp!$B$56,T461)</f>
        <v>0</v>
      </c>
      <c r="S462" s="57">
        <f>R462*SetUp!$B$65</f>
        <v>0</v>
      </c>
      <c r="T462" s="57">
        <f>IF((R462-S462)&lt;SetUp!$B$53,R462-S462,SetUp!$B$53)</f>
        <v>0</v>
      </c>
      <c r="U462" s="57">
        <f t="shared" si="158"/>
        <v>17.558447458640742</v>
      </c>
      <c r="V462" s="57">
        <f>(L462-P462)/1000*SetUp!$B$13*1000000/SetUp!$B$48</f>
        <v>90.76836923221957</v>
      </c>
      <c r="W462" s="57">
        <f t="shared" si="169"/>
        <v>0</v>
      </c>
      <c r="X462" s="57">
        <f>MAX((SetUp!$B$56*(1-($H462/SetUp!$B$56)^2)*TANH(($B462-$D462)/SetUp!$B$56))/(1+$H462/SetUp!$B$56*TANH(($B462-$D462)/SetUp!$B$56)),0)</f>
        <v>1.1506984977517127</v>
      </c>
      <c r="AK462" s="65">
        <v>64</v>
      </c>
      <c r="AL462" s="66">
        <f t="shared" si="149"/>
        <v>37.076599999999999</v>
      </c>
      <c r="AM462" s="66">
        <f t="shared" si="150"/>
        <v>27.654278178034257</v>
      </c>
      <c r="AN462" s="67">
        <f t="shared" si="151"/>
        <v>-0.25413122621722978</v>
      </c>
      <c r="AP462" s="64">
        <v>27215</v>
      </c>
      <c r="AQ462" s="55">
        <v>7</v>
      </c>
      <c r="AR462" s="55">
        <v>187</v>
      </c>
      <c r="AS462" s="66">
        <f t="shared" si="159"/>
        <v>1.0669999999999999</v>
      </c>
      <c r="AT462" s="66">
        <f t="shared" si="160"/>
        <v>0.85234375518070749</v>
      </c>
      <c r="AU462" s="55" t="str">
        <f>IF(OR($AP462&lt;SetUp!$B$97,$AP462&gt;SetUp!$B$98),"Não","Sim")</f>
        <v>Sim</v>
      </c>
      <c r="AV462" s="68">
        <f t="shared" si="161"/>
        <v>1.0329569206893383</v>
      </c>
      <c r="AW462" s="68">
        <f t="shared" si="162"/>
        <v>0.92322465044035051</v>
      </c>
      <c r="AX462" s="68">
        <f t="shared" si="163"/>
        <v>2.8164419424469872E-2</v>
      </c>
      <c r="AY462" s="68">
        <f t="shared" si="164"/>
        <v>-6.9385216419801998E-2</v>
      </c>
      <c r="AZ462" s="68">
        <f t="shared" si="165"/>
        <v>-0.21465624481929246</v>
      </c>
      <c r="BA462" s="68">
        <f t="shared" si="166"/>
        <v>-0.1097322702489878</v>
      </c>
      <c r="BB462" s="68">
        <f t="shared" si="167"/>
        <v>-9.754963584427187E-2</v>
      </c>
    </row>
    <row r="463" spans="1:54" x14ac:dyDescent="0.3">
      <c r="A463" s="64">
        <v>27125</v>
      </c>
      <c r="B463" s="57">
        <v>8.468</v>
      </c>
      <c r="C463" s="57">
        <v>84.59</v>
      </c>
      <c r="D463" s="57">
        <v>4.2549999999999999</v>
      </c>
      <c r="E463" s="57">
        <f t="shared" si="152"/>
        <v>4.2549999999999999</v>
      </c>
      <c r="F463" s="57">
        <f t="shared" si="153"/>
        <v>0</v>
      </c>
      <c r="G463" s="57">
        <f t="shared" si="154"/>
        <v>3.4934457634800973</v>
      </c>
      <c r="H463" s="57">
        <f>IF(Q462&gt;SetUp!$B$56,SetUp!$B$56,Q462)</f>
        <v>57.911552661188665</v>
      </c>
      <c r="I463" s="57">
        <f t="shared" si="168"/>
        <v>21.051893222120839</v>
      </c>
      <c r="J463" s="57">
        <f>MIN(F463,H463,(1-EXP(-SetUp!$B$52*H463/SetUp!$B$56))*F463)</f>
        <v>0</v>
      </c>
      <c r="K463" s="57">
        <f t="shared" si="155"/>
        <v>57.911552661188665</v>
      </c>
      <c r="L463" s="57">
        <f>IF(I463&lt;=0,0,MIN(SetUp!$B$50*I463^SetUp!$B$55,I463))</f>
        <v>3.2848442466641825</v>
      </c>
      <c r="M463" s="57">
        <f t="shared" si="156"/>
        <v>17.767048975456657</v>
      </c>
      <c r="N463" s="57">
        <f>IF(SetUp!$B$62=0,X463,(B463-E463)*(1-(H463/SetUp!$B$66/SetUp!$B$56)))</f>
        <v>0.71955423651990291</v>
      </c>
      <c r="O463" s="57">
        <f>K463*SetUp!$B$65</f>
        <v>0</v>
      </c>
      <c r="P463" s="57">
        <f>MIN(SetUp!$B$54*L463^SetUp!$B$51,L463)</f>
        <v>1.6521546647094159</v>
      </c>
      <c r="Q463" s="57">
        <f t="shared" si="157"/>
        <v>58.63110689770857</v>
      </c>
      <c r="R463" s="57">
        <f>IF((H463+N463-O463)&gt;SetUp!$B$56,T462+H463+N463-O463-SetUp!$B$56,T462)</f>
        <v>0</v>
      </c>
      <c r="S463" s="57">
        <f>R463*SetUp!$B$65</f>
        <v>0</v>
      </c>
      <c r="T463" s="57">
        <f>IF((R463-S463)&lt;SetUp!$B$53,R463-S463,SetUp!$B$53)</f>
        <v>0</v>
      </c>
      <c r="U463" s="57">
        <f t="shared" si="158"/>
        <v>17.767048975456657</v>
      </c>
      <c r="V463" s="57">
        <f>(L463-P463)/1000*SetUp!$B$13*1000000/SetUp!$B$48</f>
        <v>92.86360049863643</v>
      </c>
      <c r="W463" s="57">
        <f t="shared" si="169"/>
        <v>0</v>
      </c>
      <c r="X463" s="57">
        <f>MAX((SetUp!$B$56*(1-($H463/SetUp!$B$56)^2)*TANH(($B463-$D463)/SetUp!$B$56))/(1+$H463/SetUp!$B$56*TANH(($B463-$D463)/SetUp!$B$56)),0)</f>
        <v>0.71955423651990291</v>
      </c>
      <c r="AK463" s="65">
        <v>65</v>
      </c>
      <c r="AL463" s="66">
        <f t="shared" ref="AL463:AL526" si="170">IFERROR(AVERAGEIFS($AS$3:$AS$2949,$AU$3:$AU$2949,"Não",$AR$3:$AR$2949,AK463),0)</f>
        <v>36.163400000000003</v>
      </c>
      <c r="AM463" s="66">
        <f t="shared" ref="AM463:AM526" si="171">IFERROR(AVERAGEIFS($AT$3:$AT$2949,$AU$3:$AU$2949,"Não",$AR$3:$AR$2949,AK463),0)</f>
        <v>37.476546764485121</v>
      </c>
      <c r="AN463" s="67">
        <f t="shared" ref="AN463:AN526" si="172">IFERROR((AM463-AL463)/AL463,"")</f>
        <v>3.6311485216686437E-2</v>
      </c>
      <c r="AP463" s="64">
        <v>27216</v>
      </c>
      <c r="AQ463" s="55">
        <v>7</v>
      </c>
      <c r="AR463" s="55">
        <v>188</v>
      </c>
      <c r="AS463" s="66">
        <f t="shared" si="159"/>
        <v>0.86</v>
      </c>
      <c r="AT463" s="66">
        <f t="shared" si="160"/>
        <v>0.8168062325149138</v>
      </c>
      <c r="AU463" s="55" t="str">
        <f>IF(OR($AP463&lt;SetUp!$B$97,$AP463&gt;SetUp!$B$98),"Não","Sim")</f>
        <v>Sim</v>
      </c>
      <c r="AV463" s="68">
        <f t="shared" si="161"/>
        <v>0.92736184954957035</v>
      </c>
      <c r="AW463" s="68">
        <f t="shared" si="162"/>
        <v>0.90377333027419759</v>
      </c>
      <c r="AX463" s="68">
        <f t="shared" si="163"/>
        <v>-6.5501548756432285E-2</v>
      </c>
      <c r="AY463" s="68">
        <f t="shared" si="164"/>
        <v>-8.7880957090944511E-2</v>
      </c>
      <c r="AZ463" s="68">
        <f t="shared" si="165"/>
        <v>-4.3193767485086187E-2</v>
      </c>
      <c r="BA463" s="68">
        <f t="shared" si="166"/>
        <v>-2.3588519275372755E-2</v>
      </c>
      <c r="BB463" s="68">
        <f t="shared" si="167"/>
        <v>-2.2379408334512227E-2</v>
      </c>
    </row>
    <row r="464" spans="1:54" x14ac:dyDescent="0.3">
      <c r="A464" s="64">
        <v>27126</v>
      </c>
      <c r="B464" s="57">
        <v>13.664</v>
      </c>
      <c r="C464" s="57">
        <v>99.200999999999993</v>
      </c>
      <c r="D464" s="57">
        <v>4.2549999999999999</v>
      </c>
      <c r="E464" s="57">
        <f t="shared" si="152"/>
        <v>4.2549999999999999</v>
      </c>
      <c r="F464" s="57">
        <f t="shared" si="153"/>
        <v>0</v>
      </c>
      <c r="G464" s="57">
        <f t="shared" si="154"/>
        <v>8.0845069828972704</v>
      </c>
      <c r="H464" s="57">
        <f>IF(Q463&gt;SetUp!$B$56,SetUp!$B$56,Q463)</f>
        <v>58.63110689770857</v>
      </c>
      <c r="I464" s="57">
        <f t="shared" si="168"/>
        <v>25.851555958353927</v>
      </c>
      <c r="J464" s="57">
        <f>MIN(F464,H464,(1-EXP(-SetUp!$B$52*H464/SetUp!$B$56))*F464)</f>
        <v>0</v>
      </c>
      <c r="K464" s="57">
        <f t="shared" si="155"/>
        <v>58.63110689770857</v>
      </c>
      <c r="L464" s="57">
        <f>IF(I464&lt;=0,0,MIN(SetUp!$B$50*I464^SetUp!$B$55,I464))</f>
        <v>4.625663082820676</v>
      </c>
      <c r="M464" s="57">
        <f t="shared" si="156"/>
        <v>21.225892875533251</v>
      </c>
      <c r="N464" s="57">
        <f>IF(SetUp!$B$62=0,X464,(B464-E464)*(1-(H464/SetUp!$B$66/SetUp!$B$56)))</f>
        <v>1.3244930171027292</v>
      </c>
      <c r="O464" s="57">
        <f>K464*SetUp!$B$65</f>
        <v>0</v>
      </c>
      <c r="P464" s="57">
        <f>MIN(SetUp!$B$54*L464^SetUp!$B$51,L464)</f>
        <v>2.3130282520019558</v>
      </c>
      <c r="Q464" s="57">
        <f t="shared" si="157"/>
        <v>59.955599914811302</v>
      </c>
      <c r="R464" s="57">
        <f>IF((H464+N464-O464)&gt;SetUp!$B$56,T463+H464+N464-O464-SetUp!$B$56,T463)</f>
        <v>0</v>
      </c>
      <c r="S464" s="57">
        <f>R464*SetUp!$B$65</f>
        <v>0</v>
      </c>
      <c r="T464" s="57">
        <f>IF((R464-S464)&lt;SetUp!$B$53,R464-S464,SetUp!$B$53)</f>
        <v>0</v>
      </c>
      <c r="U464" s="57">
        <f t="shared" si="158"/>
        <v>21.225892875533251</v>
      </c>
      <c r="V464" s="57">
        <f>(L464-P464)/1000*SetUp!$B$13*1000000/SetUp!$B$48</f>
        <v>131.53731082871036</v>
      </c>
      <c r="W464" s="57">
        <f t="shared" si="169"/>
        <v>0</v>
      </c>
      <c r="X464" s="57">
        <f>MAX((SetUp!$B$56*(1-($H464/SetUp!$B$56)^2)*TANH(($B464-$D464)/SetUp!$B$56))/(1+$H464/SetUp!$B$56*TANH(($B464-$D464)/SetUp!$B$56)),0)</f>
        <v>1.3244930171027292</v>
      </c>
      <c r="AK464" s="65">
        <v>66</v>
      </c>
      <c r="AL464" s="66">
        <f t="shared" si="170"/>
        <v>42.138100000000001</v>
      </c>
      <c r="AM464" s="66">
        <f t="shared" si="171"/>
        <v>31.599739735169884</v>
      </c>
      <c r="AN464" s="67">
        <f t="shared" si="172"/>
        <v>-0.250091016558177</v>
      </c>
      <c r="AP464" s="64">
        <v>27217</v>
      </c>
      <c r="AQ464" s="55">
        <v>7</v>
      </c>
      <c r="AR464" s="55">
        <v>189</v>
      </c>
      <c r="AS464" s="66">
        <f t="shared" si="159"/>
        <v>0.68100000000000005</v>
      </c>
      <c r="AT464" s="66">
        <f t="shared" si="160"/>
        <v>0.7866645847075483</v>
      </c>
      <c r="AU464" s="55" t="str">
        <f>IF(OR($AP464&lt;SetUp!$B$97,$AP464&gt;SetUp!$B$98),"Não","Sim")</f>
        <v>Sim</v>
      </c>
      <c r="AV464" s="68">
        <f t="shared" si="161"/>
        <v>0.82522724143111037</v>
      </c>
      <c r="AW464" s="68">
        <f t="shared" si="162"/>
        <v>0.88694113937033514</v>
      </c>
      <c r="AX464" s="68">
        <f t="shared" si="163"/>
        <v>-0.16685288808721482</v>
      </c>
      <c r="AY464" s="68">
        <f t="shared" si="164"/>
        <v>-0.10421040113669969</v>
      </c>
      <c r="AZ464" s="68">
        <f t="shared" si="165"/>
        <v>0.10566458470754825</v>
      </c>
      <c r="BA464" s="68">
        <f t="shared" si="166"/>
        <v>6.1713897939224771E-2</v>
      </c>
      <c r="BB464" s="68">
        <f t="shared" si="167"/>
        <v>6.2642486950515136E-2</v>
      </c>
    </row>
    <row r="465" spans="1:54" x14ac:dyDescent="0.3">
      <c r="A465" s="64">
        <v>27127</v>
      </c>
      <c r="B465" s="57">
        <v>5.65</v>
      </c>
      <c r="C465" s="57">
        <v>89.287999999999997</v>
      </c>
      <c r="D465" s="57">
        <v>4.2549999999999999</v>
      </c>
      <c r="E465" s="57">
        <f t="shared" si="152"/>
        <v>4.2549999999999999</v>
      </c>
      <c r="F465" s="57">
        <f t="shared" si="153"/>
        <v>0</v>
      </c>
      <c r="G465" s="57">
        <f t="shared" si="154"/>
        <v>1.2277029049299826</v>
      </c>
      <c r="H465" s="57">
        <f>IF(Q464&gt;SetUp!$B$56,SetUp!$B$56,Q464)</f>
        <v>59.955599914811302</v>
      </c>
      <c r="I465" s="57">
        <f t="shared" si="168"/>
        <v>22.453595780463235</v>
      </c>
      <c r="J465" s="57">
        <f>MIN(F465,H465,(1-EXP(-SetUp!$B$52*H465/SetUp!$B$56))*F465)</f>
        <v>0</v>
      </c>
      <c r="K465" s="57">
        <f t="shared" si="155"/>
        <v>59.955599914811302</v>
      </c>
      <c r="L465" s="57">
        <f>IF(I465&lt;=0,0,MIN(SetUp!$B$50*I465^SetUp!$B$55,I465))</f>
        <v>3.6574018853587091</v>
      </c>
      <c r="M465" s="57">
        <f t="shared" si="156"/>
        <v>18.796193895104526</v>
      </c>
      <c r="N465" s="57">
        <f>IF(SetUp!$B$62=0,X465,(B465-E465)*(1-(H465/SetUp!$B$66/SetUp!$B$56)))</f>
        <v>0.16729709507001794</v>
      </c>
      <c r="O465" s="57">
        <f>K465*SetUp!$B$65</f>
        <v>0</v>
      </c>
      <c r="P465" s="57">
        <f>MIN(SetUp!$B$54*L465^SetUp!$B$51,L465)</f>
        <v>1.8361783519296695</v>
      </c>
      <c r="Q465" s="57">
        <f t="shared" si="157"/>
        <v>60.122897009881321</v>
      </c>
      <c r="R465" s="57">
        <f>IF((H465+N465-O465)&gt;SetUp!$B$56,T464+H465+N465-O465-SetUp!$B$56,T464)</f>
        <v>0</v>
      </c>
      <c r="S465" s="57">
        <f>R465*SetUp!$B$65</f>
        <v>0</v>
      </c>
      <c r="T465" s="57">
        <f>IF((R465-S465)&lt;SetUp!$B$53,R465-S465,SetUp!$B$53)</f>
        <v>0</v>
      </c>
      <c r="U465" s="57">
        <f t="shared" si="158"/>
        <v>18.796193895104526</v>
      </c>
      <c r="V465" s="57">
        <f>(L465-P465)/1000*SetUp!$B$13*1000000/SetUp!$B$48</f>
        <v>103.58697482749969</v>
      </c>
      <c r="W465" s="57">
        <f t="shared" si="169"/>
        <v>6.2172489379008766E-15</v>
      </c>
      <c r="X465" s="57">
        <f>MAX((SetUp!$B$56*(1-($H465/SetUp!$B$56)^2)*TANH(($B465-$D465)/SetUp!$B$56))/(1+$H465/SetUp!$B$56*TANH(($B465-$D465)/SetUp!$B$56)),0)</f>
        <v>0.16729709507001794</v>
      </c>
      <c r="AK465" s="65">
        <v>67</v>
      </c>
      <c r="AL465" s="66">
        <f t="shared" si="170"/>
        <v>36.924099999999996</v>
      </c>
      <c r="AM465" s="66">
        <f t="shared" si="171"/>
        <v>28.72854552321369</v>
      </c>
      <c r="AN465" s="67">
        <f t="shared" si="172"/>
        <v>-0.22195678369374763</v>
      </c>
      <c r="AP465" s="64">
        <v>27218</v>
      </c>
      <c r="AQ465" s="55">
        <v>7</v>
      </c>
      <c r="AR465" s="55">
        <v>190</v>
      </c>
      <c r="AS465" s="66">
        <f t="shared" si="159"/>
        <v>0.68100000000000005</v>
      </c>
      <c r="AT465" s="66">
        <f t="shared" si="160"/>
        <v>0.75530802699626953</v>
      </c>
      <c r="AU465" s="55" t="str">
        <f>IF(OR($AP465&lt;SetUp!$B$97,$AP465&gt;SetUp!$B$98),"Não","Sim")</f>
        <v>Sim</v>
      </c>
      <c r="AV465" s="68">
        <f t="shared" si="161"/>
        <v>0.82522724143111037</v>
      </c>
      <c r="AW465" s="68">
        <f t="shared" si="162"/>
        <v>0.86908459139273064</v>
      </c>
      <c r="AX465" s="68">
        <f t="shared" si="163"/>
        <v>-0.16685288808721482</v>
      </c>
      <c r="AY465" s="68">
        <f t="shared" si="164"/>
        <v>-0.12187589983657805</v>
      </c>
      <c r="AZ465" s="68">
        <f t="shared" si="165"/>
        <v>7.4308026996269483E-2</v>
      </c>
      <c r="BA465" s="68">
        <f t="shared" si="166"/>
        <v>4.3857349961620273E-2</v>
      </c>
      <c r="BB465" s="68">
        <f t="shared" si="167"/>
        <v>4.4976988250636771E-2</v>
      </c>
    </row>
    <row r="466" spans="1:54" x14ac:dyDescent="0.3">
      <c r="A466" s="64">
        <v>27128</v>
      </c>
      <c r="B466" s="57">
        <v>5.3869999999999996</v>
      </c>
      <c r="C466" s="57">
        <v>55.353999999999999</v>
      </c>
      <c r="D466" s="57">
        <v>4.2549999999999999</v>
      </c>
      <c r="E466" s="57">
        <f t="shared" si="152"/>
        <v>4.2549999999999999</v>
      </c>
      <c r="F466" s="57">
        <f t="shared" si="153"/>
        <v>0</v>
      </c>
      <c r="G466" s="57">
        <f t="shared" si="154"/>
        <v>1.0011890091900595</v>
      </c>
      <c r="H466" s="57">
        <f>IF(Q465&gt;SetUp!$B$56,SetUp!$B$56,Q465)</f>
        <v>60.122897009881321</v>
      </c>
      <c r="I466" s="57">
        <f t="shared" si="168"/>
        <v>19.797382904294587</v>
      </c>
      <c r="J466" s="57">
        <f>MIN(F466,H466,(1-EXP(-SetUp!$B$52*H466/SetUp!$B$56))*F466)</f>
        <v>0</v>
      </c>
      <c r="K466" s="57">
        <f t="shared" si="155"/>
        <v>60.122897009881321</v>
      </c>
      <c r="L466" s="57">
        <f>IF(I466&lt;=0,0,MIN(SetUp!$B$50*I466^SetUp!$B$55,I466))</f>
        <v>2.9651214684383134</v>
      </c>
      <c r="M466" s="57">
        <f t="shared" si="156"/>
        <v>16.832261435856275</v>
      </c>
      <c r="N466" s="57">
        <f>IF(SetUp!$B$62=0,X466,(B466-E466)*(1-(H466/SetUp!$B$66/SetUp!$B$56)))</f>
        <v>0.13081099080994016</v>
      </c>
      <c r="O466" s="57">
        <f>K466*SetUp!$B$65</f>
        <v>0</v>
      </c>
      <c r="P466" s="57">
        <f>MIN(SetUp!$B$54*L466^SetUp!$B$51,L466)</f>
        <v>1.4939462320033829</v>
      </c>
      <c r="Q466" s="57">
        <f t="shared" si="157"/>
        <v>60.253708000691262</v>
      </c>
      <c r="R466" s="57">
        <f>IF((H466+N466-O466)&gt;SetUp!$B$56,T465+H466+N466-O466-SetUp!$B$56,T465)</f>
        <v>0</v>
      </c>
      <c r="S466" s="57">
        <f>R466*SetUp!$B$65</f>
        <v>0</v>
      </c>
      <c r="T466" s="57">
        <f>IF((R466-S466)&lt;SetUp!$B$53,R466-S466,SetUp!$B$53)</f>
        <v>0</v>
      </c>
      <c r="U466" s="57">
        <f t="shared" si="158"/>
        <v>16.832261435856275</v>
      </c>
      <c r="V466" s="57">
        <f>(L466-P466)/1000*SetUp!$B$13*1000000/SetUp!$B$48</f>
        <v>83.677038752345879</v>
      </c>
      <c r="W466" s="57">
        <f t="shared" si="169"/>
        <v>1.021405182655144E-14</v>
      </c>
      <c r="X466" s="57">
        <f>MAX((SetUp!$B$56*(1-($H466/SetUp!$B$56)^2)*TANH(($B466-$D466)/SetUp!$B$56))/(1+$H466/SetUp!$B$56*TANH(($B466-$D466)/SetUp!$B$56)),0)</f>
        <v>0.13081099080994016</v>
      </c>
      <c r="AK466" s="65">
        <v>68</v>
      </c>
      <c r="AL466" s="66">
        <f t="shared" si="170"/>
        <v>32.855900000000005</v>
      </c>
      <c r="AM466" s="66">
        <f t="shared" si="171"/>
        <v>25.086297123744039</v>
      </c>
      <c r="AN466" s="67">
        <f t="shared" si="172"/>
        <v>-0.23647511942317712</v>
      </c>
      <c r="AP466" s="64">
        <v>27219</v>
      </c>
      <c r="AQ466" s="55">
        <v>7</v>
      </c>
      <c r="AR466" s="55">
        <v>191</v>
      </c>
      <c r="AS466" s="66">
        <f t="shared" si="159"/>
        <v>0.68100000000000005</v>
      </c>
      <c r="AT466" s="66">
        <f t="shared" si="160"/>
        <v>0.72525886513550664</v>
      </c>
      <c r="AU466" s="55" t="str">
        <f>IF(OR($AP466&lt;SetUp!$B$97,$AP466&gt;SetUp!$B$98),"Não","Sim")</f>
        <v>Sim</v>
      </c>
      <c r="AV466" s="68">
        <f t="shared" si="161"/>
        <v>0.82522724143111037</v>
      </c>
      <c r="AW466" s="68">
        <f t="shared" si="162"/>
        <v>0.85162131557136744</v>
      </c>
      <c r="AX466" s="68">
        <f t="shared" si="163"/>
        <v>-0.16685288808721482</v>
      </c>
      <c r="AY466" s="68">
        <f t="shared" si="164"/>
        <v>-0.13950695393391432</v>
      </c>
      <c r="AZ466" s="68">
        <f t="shared" si="165"/>
        <v>4.4258865135506587E-2</v>
      </c>
      <c r="BA466" s="68">
        <f t="shared" si="166"/>
        <v>2.6394074140257073E-2</v>
      </c>
      <c r="BB466" s="68">
        <f t="shared" si="167"/>
        <v>2.73459341533005E-2</v>
      </c>
    </row>
    <row r="467" spans="1:54" x14ac:dyDescent="0.3">
      <c r="A467" s="64">
        <v>27129</v>
      </c>
      <c r="B467" s="57">
        <v>7.8090000000000002</v>
      </c>
      <c r="C467" s="57">
        <v>39.03</v>
      </c>
      <c r="D467" s="57">
        <v>4.2549999999999999</v>
      </c>
      <c r="E467" s="57">
        <f t="shared" si="152"/>
        <v>4.2549999999999999</v>
      </c>
      <c r="F467" s="57">
        <f t="shared" si="153"/>
        <v>0</v>
      </c>
      <c r="G467" s="57">
        <f t="shared" si="154"/>
        <v>3.1705463117082657</v>
      </c>
      <c r="H467" s="57">
        <f>IF(Q466&gt;SetUp!$B$56,SetUp!$B$56,Q466)</f>
        <v>60.253708000691262</v>
      </c>
      <c r="I467" s="57">
        <f t="shared" si="168"/>
        <v>20.002807747564539</v>
      </c>
      <c r="J467" s="57">
        <f>MIN(F467,H467,(1-EXP(-SetUp!$B$52*H467/SetUp!$B$56))*F467)</f>
        <v>0</v>
      </c>
      <c r="K467" s="57">
        <f t="shared" si="155"/>
        <v>60.253708000691262</v>
      </c>
      <c r="L467" s="57">
        <f>IF(I467&lt;=0,0,MIN(SetUp!$B$50*I467^SetUp!$B$55,I467))</f>
        <v>3.0165772573351215</v>
      </c>
      <c r="M467" s="57">
        <f t="shared" si="156"/>
        <v>16.986230490229417</v>
      </c>
      <c r="N467" s="57">
        <f>IF(SetUp!$B$62=0,X467,(B467-E467)*(1-(H467/SetUp!$B$66/SetUp!$B$56)))</f>
        <v>0.38345368829173454</v>
      </c>
      <c r="O467" s="57">
        <f>K467*SetUp!$B$65</f>
        <v>0</v>
      </c>
      <c r="P467" s="57">
        <f>MIN(SetUp!$B$54*L467^SetUp!$B$51,L467)</f>
        <v>1.5194269249091883</v>
      </c>
      <c r="Q467" s="57">
        <f t="shared" si="157"/>
        <v>60.637161688982999</v>
      </c>
      <c r="R467" s="57">
        <f>IF((H467+N467-O467)&gt;SetUp!$B$56,T466+H467+N467-O467-SetUp!$B$56,T466)</f>
        <v>0</v>
      </c>
      <c r="S467" s="57">
        <f>R467*SetUp!$B$65</f>
        <v>0</v>
      </c>
      <c r="T467" s="57">
        <f>IF((R467-S467)&lt;SetUp!$B$53,R467-S467,SetUp!$B$53)</f>
        <v>0</v>
      </c>
      <c r="U467" s="57">
        <f t="shared" si="158"/>
        <v>16.986230490229417</v>
      </c>
      <c r="V467" s="57">
        <f>(L467-P467)/1000*SetUp!$B$13*1000000/SetUp!$B$48</f>
        <v>85.15444202831597</v>
      </c>
      <c r="W467" s="57">
        <f t="shared" si="169"/>
        <v>0</v>
      </c>
      <c r="X467" s="57">
        <f>MAX((SetUp!$B$56*(1-($H467/SetUp!$B$56)^2)*TANH(($B467-$D467)/SetUp!$B$56))/(1+$H467/SetUp!$B$56*TANH(($B467-$D467)/SetUp!$B$56)),0)</f>
        <v>0.38345368829173454</v>
      </c>
      <c r="AK467" s="65">
        <v>69</v>
      </c>
      <c r="AL467" s="66">
        <f t="shared" si="170"/>
        <v>21.0596</v>
      </c>
      <c r="AM467" s="66">
        <f t="shared" si="171"/>
        <v>20.441782079240724</v>
      </c>
      <c r="AN467" s="67">
        <f t="shared" si="172"/>
        <v>-2.9336640807958156E-2</v>
      </c>
      <c r="AP467" s="64">
        <v>27220</v>
      </c>
      <c r="AQ467" s="55">
        <v>7</v>
      </c>
      <c r="AR467" s="55">
        <v>192</v>
      </c>
      <c r="AS467" s="66">
        <f t="shared" si="159"/>
        <v>2.8159999999999998</v>
      </c>
      <c r="AT467" s="66">
        <f t="shared" si="160"/>
        <v>0.69685615181272043</v>
      </c>
      <c r="AU467" s="55" t="str">
        <f>IF(OR($AP467&lt;SetUp!$B$97,$AP467&gt;SetUp!$B$98),"Não","Sim")</f>
        <v>Sim</v>
      </c>
      <c r="AV467" s="68">
        <f t="shared" si="161"/>
        <v>1.6780941570722425</v>
      </c>
      <c r="AW467" s="68">
        <f t="shared" si="162"/>
        <v>0.83477910360329477</v>
      </c>
      <c r="AX467" s="68">
        <f t="shared" si="163"/>
        <v>0.44963265047007456</v>
      </c>
      <c r="AY467" s="68">
        <f t="shared" si="164"/>
        <v>-0.15685686167451351</v>
      </c>
      <c r="AZ467" s="68">
        <f t="shared" si="165"/>
        <v>-2.1191438481872793</v>
      </c>
      <c r="BA467" s="68">
        <f t="shared" si="166"/>
        <v>-0.84331505346894775</v>
      </c>
      <c r="BB467" s="68">
        <f t="shared" si="167"/>
        <v>-0.60648951214458813</v>
      </c>
    </row>
    <row r="468" spans="1:54" x14ac:dyDescent="0.3">
      <c r="A468" s="64">
        <v>27130</v>
      </c>
      <c r="B468" s="57">
        <v>16.713000000000001</v>
      </c>
      <c r="C468" s="57">
        <v>232.11500000000001</v>
      </c>
      <c r="D468" s="57">
        <v>4.2549999999999999</v>
      </c>
      <c r="E468" s="57">
        <f t="shared" si="152"/>
        <v>4.2549999999999999</v>
      </c>
      <c r="F468" s="57">
        <f t="shared" si="153"/>
        <v>0</v>
      </c>
      <c r="G468" s="57">
        <f t="shared" si="154"/>
        <v>11.393028296570726</v>
      </c>
      <c r="H468" s="57">
        <f>IF(Q467&gt;SetUp!$B$56,SetUp!$B$56,Q467)</f>
        <v>60.637161688982999</v>
      </c>
      <c r="I468" s="57">
        <f t="shared" si="168"/>
        <v>28.379258786800143</v>
      </c>
      <c r="J468" s="57">
        <f>MIN(F468,H468,(1-EXP(-SetUp!$B$52*H468/SetUp!$B$56))*F468)</f>
        <v>0</v>
      </c>
      <c r="K468" s="57">
        <f t="shared" si="155"/>
        <v>60.637161688982999</v>
      </c>
      <c r="L468" s="57">
        <f>IF(I468&lt;=0,0,MIN(SetUp!$B$50*I468^SetUp!$B$55,I468))</f>
        <v>5.4037833840608753</v>
      </c>
      <c r="M468" s="57">
        <f t="shared" si="156"/>
        <v>22.975475402739267</v>
      </c>
      <c r="N468" s="57">
        <f>IF(SetUp!$B$62=0,X468,(B468-E468)*(1-(H468/SetUp!$B$66/SetUp!$B$56)))</f>
        <v>1.0649717034292758</v>
      </c>
      <c r="O468" s="57">
        <f>K468*SetUp!$B$65</f>
        <v>0</v>
      </c>
      <c r="P468" s="57">
        <f>MIN(SetUp!$B$54*L468^SetUp!$B$51,L468)</f>
        <v>2.6949838076887471</v>
      </c>
      <c r="Q468" s="57">
        <f t="shared" si="157"/>
        <v>61.702133392412279</v>
      </c>
      <c r="R468" s="57">
        <f>IF((H468+N468-O468)&gt;SetUp!$B$56,T467+H468+N468-O468-SetUp!$B$56,T467)</f>
        <v>0</v>
      </c>
      <c r="S468" s="57">
        <f>R468*SetUp!$B$65</f>
        <v>0</v>
      </c>
      <c r="T468" s="57">
        <f>IF((R468-S468)&lt;SetUp!$B$53,R468-S468,SetUp!$B$53)</f>
        <v>0</v>
      </c>
      <c r="U468" s="57">
        <f t="shared" si="158"/>
        <v>22.975475402739267</v>
      </c>
      <c r="V468" s="57">
        <f>(L468-P468)/1000*SetUp!$B$13*1000000/SetUp!$B$48</f>
        <v>154.0702436466371</v>
      </c>
      <c r="W468" s="57">
        <f t="shared" si="169"/>
        <v>0</v>
      </c>
      <c r="X468" s="57">
        <f>MAX((SetUp!$B$56*(1-($H468/SetUp!$B$56)^2)*TANH(($B468-$D468)/SetUp!$B$56))/(1+$H468/SetUp!$B$56*TANH(($B468-$D468)/SetUp!$B$56)),0)</f>
        <v>1.0649717034292758</v>
      </c>
      <c r="AK468" s="65">
        <v>70</v>
      </c>
      <c r="AL468" s="66">
        <f t="shared" si="170"/>
        <v>16.275200000000002</v>
      </c>
      <c r="AM468" s="66">
        <f t="shared" si="171"/>
        <v>16.212238754956989</v>
      </c>
      <c r="AN468" s="67">
        <f t="shared" si="172"/>
        <v>-3.8685389453286612E-3</v>
      </c>
      <c r="AP468" s="64">
        <v>27221</v>
      </c>
      <c r="AQ468" s="55">
        <v>7</v>
      </c>
      <c r="AR468" s="55">
        <v>193</v>
      </c>
      <c r="AS468" s="66">
        <f t="shared" si="159"/>
        <v>2.33</v>
      </c>
      <c r="AT468" s="66">
        <f t="shared" si="160"/>
        <v>0.66998558183256662</v>
      </c>
      <c r="AU468" s="55" t="str">
        <f>IF(OR($AP468&lt;SetUp!$B$97,$AP468&gt;SetUp!$B$98),"Não","Sim")</f>
        <v>Sim</v>
      </c>
      <c r="AV468" s="68">
        <f t="shared" si="161"/>
        <v>1.5264337522473748</v>
      </c>
      <c r="AW468" s="68">
        <f t="shared" si="162"/>
        <v>0.81852646984234212</v>
      </c>
      <c r="AX468" s="68">
        <f t="shared" si="163"/>
        <v>0.36735592102601899</v>
      </c>
      <c r="AY468" s="68">
        <f t="shared" si="164"/>
        <v>-0.17393454326623561</v>
      </c>
      <c r="AZ468" s="68">
        <f t="shared" si="165"/>
        <v>-1.6600144181674334</v>
      </c>
      <c r="BA468" s="68">
        <f t="shared" si="166"/>
        <v>-0.70790728240503265</v>
      </c>
      <c r="BB468" s="68">
        <f t="shared" si="167"/>
        <v>-0.54129046429225458</v>
      </c>
    </row>
    <row r="469" spans="1:54" x14ac:dyDescent="0.3">
      <c r="A469" s="64">
        <v>27131</v>
      </c>
      <c r="B469" s="57">
        <v>14.978999999999999</v>
      </c>
      <c r="C469" s="57">
        <v>89.287999999999997</v>
      </c>
      <c r="D469" s="57">
        <v>4.2549999999999999</v>
      </c>
      <c r="E469" s="57">
        <f t="shared" si="152"/>
        <v>4.2549999999999999</v>
      </c>
      <c r="F469" s="57">
        <f t="shared" si="153"/>
        <v>0</v>
      </c>
      <c r="G469" s="57">
        <f t="shared" si="154"/>
        <v>10.078124215924248</v>
      </c>
      <c r="H469" s="57">
        <f>IF(Q468&gt;SetUp!$B$56,SetUp!$B$56,Q468)</f>
        <v>61.702133392412279</v>
      </c>
      <c r="I469" s="57">
        <f t="shared" si="168"/>
        <v>33.053599618663512</v>
      </c>
      <c r="J469" s="57">
        <f>MIN(F469,H469,(1-EXP(-SetUp!$B$52*H469/SetUp!$B$56))*F469)</f>
        <v>0</v>
      </c>
      <c r="K469" s="57">
        <f t="shared" si="155"/>
        <v>61.702133392412279</v>
      </c>
      <c r="L469" s="57">
        <f>IF(I469&lt;=0,0,MIN(SetUp!$B$50*I469^SetUp!$B$55,I469))</f>
        <v>6.9672402737053618</v>
      </c>
      <c r="M469" s="57">
        <f t="shared" si="156"/>
        <v>26.086359344958151</v>
      </c>
      <c r="N469" s="57">
        <f>IF(SetUp!$B$62=0,X469,(B469-E469)*(1-(H469/SetUp!$B$66/SetUp!$B$56)))</f>
        <v>0.64587578407575263</v>
      </c>
      <c r="O469" s="57">
        <f>K469*SetUp!$B$65</f>
        <v>0</v>
      </c>
      <c r="P469" s="57">
        <f>MIN(SetUp!$B$54*L469^SetUp!$B$51,L469)</f>
        <v>3.4597246232533641</v>
      </c>
      <c r="Q469" s="57">
        <f t="shared" si="157"/>
        <v>62.348009176488034</v>
      </c>
      <c r="R469" s="57">
        <f>IF((H469+N469-O469)&gt;SetUp!$B$56,T468+H469+N469-O469-SetUp!$B$56,T468)</f>
        <v>0</v>
      </c>
      <c r="S469" s="57">
        <f>R469*SetUp!$B$65</f>
        <v>0</v>
      </c>
      <c r="T469" s="57">
        <f>IF((R469-S469)&lt;SetUp!$B$53,R469-S469,SetUp!$B$53)</f>
        <v>0</v>
      </c>
      <c r="U469" s="57">
        <f t="shared" si="158"/>
        <v>26.086359344958151</v>
      </c>
      <c r="V469" s="57">
        <f>(L469-P469)/1000*SetUp!$B$13*1000000/SetUp!$B$48</f>
        <v>199.49936332435868</v>
      </c>
      <c r="W469" s="57">
        <f t="shared" si="169"/>
        <v>0</v>
      </c>
      <c r="X469" s="57">
        <f>MAX((SetUp!$B$56*(1-($H469/SetUp!$B$56)^2)*TANH(($B469-$D469)/SetUp!$B$56))/(1+$H469/SetUp!$B$56*TANH(($B469-$D469)/SetUp!$B$56)),0)</f>
        <v>0.64587578407575263</v>
      </c>
      <c r="AK469" s="65">
        <v>71</v>
      </c>
      <c r="AL469" s="66">
        <f t="shared" si="170"/>
        <v>13.237100000000002</v>
      </c>
      <c r="AM469" s="66">
        <f t="shared" si="171"/>
        <v>15.433881350537385</v>
      </c>
      <c r="AN469" s="67">
        <f t="shared" si="172"/>
        <v>0.16595639154628911</v>
      </c>
      <c r="AP469" s="64">
        <v>27222</v>
      </c>
      <c r="AQ469" s="55">
        <v>7</v>
      </c>
      <c r="AR469" s="55">
        <v>194</v>
      </c>
      <c r="AS469" s="66">
        <f t="shared" si="159"/>
        <v>1.42</v>
      </c>
      <c r="AT469" s="66">
        <f t="shared" si="160"/>
        <v>0.64454241462238904</v>
      </c>
      <c r="AU469" s="55" t="str">
        <f>IF(OR($AP469&lt;SetUp!$B$97,$AP469&gt;SetUp!$B$98),"Não","Sim")</f>
        <v>Sim</v>
      </c>
      <c r="AV469" s="68">
        <f t="shared" si="161"/>
        <v>1.1916375287812984</v>
      </c>
      <c r="AW469" s="68">
        <f t="shared" si="162"/>
        <v>0.80283398945385276</v>
      </c>
      <c r="AX469" s="68">
        <f t="shared" si="163"/>
        <v>0.15228834438305647</v>
      </c>
      <c r="AY469" s="68">
        <f t="shared" si="164"/>
        <v>-0.19074849827899307</v>
      </c>
      <c r="AZ469" s="68">
        <f t="shared" si="165"/>
        <v>-0.77545758537761089</v>
      </c>
      <c r="BA469" s="68">
        <f t="shared" si="166"/>
        <v>-0.3888035393274456</v>
      </c>
      <c r="BB469" s="68">
        <f t="shared" si="167"/>
        <v>-0.34303684266204953</v>
      </c>
    </row>
    <row r="470" spans="1:54" x14ac:dyDescent="0.3">
      <c r="A470" s="64">
        <v>27132</v>
      </c>
      <c r="B470" s="57">
        <v>10.119</v>
      </c>
      <c r="C470" s="57">
        <v>115.404</v>
      </c>
      <c r="D470" s="57">
        <v>4.2549999999999999</v>
      </c>
      <c r="E470" s="57">
        <f t="shared" si="152"/>
        <v>4.2549999999999999</v>
      </c>
      <c r="F470" s="57">
        <f t="shared" si="153"/>
        <v>0</v>
      </c>
      <c r="G470" s="57">
        <f t="shared" si="154"/>
        <v>5.5903692903849622</v>
      </c>
      <c r="H470" s="57">
        <f>IF(Q469&gt;SetUp!$B$56,SetUp!$B$56,Q469)</f>
        <v>62.348009176488034</v>
      </c>
      <c r="I470" s="57">
        <f t="shared" si="168"/>
        <v>31.676728635343114</v>
      </c>
      <c r="J470" s="57">
        <f>MIN(F470,H470,(1-EXP(-SetUp!$B$52*H470/SetUp!$B$56))*F470)</f>
        <v>0</v>
      </c>
      <c r="K470" s="57">
        <f t="shared" si="155"/>
        <v>62.348009176488034</v>
      </c>
      <c r="L470" s="57">
        <f>IF(I470&lt;=0,0,MIN(SetUp!$B$50*I470^SetUp!$B$55,I470))</f>
        <v>6.490279372646925</v>
      </c>
      <c r="M470" s="57">
        <f t="shared" si="156"/>
        <v>25.18644926269619</v>
      </c>
      <c r="N470" s="57">
        <f>IF(SetUp!$B$62=0,X470,(B470-E470)*(1-(H470/SetUp!$B$66/SetUp!$B$56)))</f>
        <v>0.27363070961503788</v>
      </c>
      <c r="O470" s="57">
        <f>K470*SetUp!$B$65</f>
        <v>0</v>
      </c>
      <c r="P470" s="57">
        <f>MIN(SetUp!$B$54*L470^SetUp!$B$51,L470)</f>
        <v>3.2267703576014188</v>
      </c>
      <c r="Q470" s="57">
        <f t="shared" si="157"/>
        <v>62.621639886103075</v>
      </c>
      <c r="R470" s="57">
        <f>IF((H470+N470-O470)&gt;SetUp!$B$56,T469+H470+N470-O470-SetUp!$B$56,T469)</f>
        <v>0</v>
      </c>
      <c r="S470" s="57">
        <f>R470*SetUp!$B$65</f>
        <v>0</v>
      </c>
      <c r="T470" s="57">
        <f>IF((R470-S470)&lt;SetUp!$B$53,R470-S470,SetUp!$B$53)</f>
        <v>0</v>
      </c>
      <c r="U470" s="57">
        <f t="shared" si="158"/>
        <v>25.18644926269619</v>
      </c>
      <c r="V470" s="57">
        <f>(L470-P470)/1000*SetUp!$B$13*1000000/SetUp!$B$48</f>
        <v>185.62083126300035</v>
      </c>
      <c r="W470" s="57">
        <f t="shared" si="169"/>
        <v>8.8817841970012523E-15</v>
      </c>
      <c r="X470" s="57">
        <f>MAX((SetUp!$B$56*(1-($H470/SetUp!$B$56)^2)*TANH(($B470-$D470)/SetUp!$B$56))/(1+$H470/SetUp!$B$56*TANH(($B470-$D470)/SetUp!$B$56)),0)</f>
        <v>0.27363070961503788</v>
      </c>
      <c r="AK470" s="65">
        <v>72</v>
      </c>
      <c r="AL470" s="66">
        <f t="shared" si="170"/>
        <v>7.9</v>
      </c>
      <c r="AM470" s="66">
        <f t="shared" si="171"/>
        <v>15.686710000217882</v>
      </c>
      <c r="AN470" s="67">
        <f t="shared" si="172"/>
        <v>0.98565949369846606</v>
      </c>
      <c r="AP470" s="64">
        <v>27223</v>
      </c>
      <c r="AQ470" s="55">
        <v>7</v>
      </c>
      <c r="AR470" s="55">
        <v>195</v>
      </c>
      <c r="AS470" s="66">
        <f t="shared" si="159"/>
        <v>1.2130000000000001</v>
      </c>
      <c r="AT470" s="66">
        <f t="shared" si="160"/>
        <v>0.6204305412386083</v>
      </c>
      <c r="AU470" s="55" t="str">
        <f>IF(OR($AP470&lt;SetUp!$B$97,$AP470&gt;SetUp!$B$98),"Não","Sim")</f>
        <v>Sim</v>
      </c>
      <c r="AV470" s="68">
        <f t="shared" si="161"/>
        <v>1.1013627921806692</v>
      </c>
      <c r="AW470" s="68">
        <f t="shared" si="162"/>
        <v>0.78767413391491303</v>
      </c>
      <c r="AX470" s="68">
        <f t="shared" si="163"/>
        <v>8.3860800866573007E-2</v>
      </c>
      <c r="AY470" s="68">
        <f t="shared" si="164"/>
        <v>-0.2073068318047103</v>
      </c>
      <c r="AZ470" s="68">
        <f t="shared" si="165"/>
        <v>-0.59256945876139178</v>
      </c>
      <c r="BA470" s="68">
        <f t="shared" si="166"/>
        <v>-0.3136886582657562</v>
      </c>
      <c r="BB470" s="68">
        <f t="shared" si="167"/>
        <v>-0.29116763267128332</v>
      </c>
    </row>
    <row r="471" spans="1:54" x14ac:dyDescent="0.3">
      <c r="A471" s="64">
        <v>27133</v>
      </c>
      <c r="B471" s="57">
        <v>2.5089999999999999</v>
      </c>
      <c r="C471" s="57">
        <v>163.41900000000001</v>
      </c>
      <c r="D471" s="57">
        <v>4.2549999999999999</v>
      </c>
      <c r="E471" s="57">
        <f t="shared" si="152"/>
        <v>2.5089999999999999</v>
      </c>
      <c r="F471" s="57">
        <f t="shared" si="153"/>
        <v>1.746</v>
      </c>
      <c r="G471" s="57">
        <f t="shared" si="154"/>
        <v>0</v>
      </c>
      <c r="H471" s="57">
        <f>IF(Q470&gt;SetUp!$B$56,SetUp!$B$56,Q470)</f>
        <v>62.621639886103075</v>
      </c>
      <c r="I471" s="57">
        <f t="shared" si="168"/>
        <v>25.18644926269619</v>
      </c>
      <c r="J471" s="57">
        <f>MIN(F471,H471,(1-EXP(-SetUp!$B$52*H471/SetUp!$B$56))*F471)</f>
        <v>1.7459016820334412</v>
      </c>
      <c r="K471" s="57">
        <f t="shared" si="155"/>
        <v>60.875738204069634</v>
      </c>
      <c r="L471" s="57">
        <f>IF(I471&lt;=0,0,MIN(SetUp!$B$50*I471^SetUp!$B$55,I471))</f>
        <v>4.4290212169315817</v>
      </c>
      <c r="M471" s="57">
        <f t="shared" si="156"/>
        <v>20.757428045764609</v>
      </c>
      <c r="N471" s="57">
        <f>IF(SetUp!$B$62=0,X471,(B471-E471)*(1-(H471/SetUp!$B$66/SetUp!$B$56)))</f>
        <v>0</v>
      </c>
      <c r="O471" s="57">
        <f>K471*SetUp!$B$65</f>
        <v>0</v>
      </c>
      <c r="P471" s="57">
        <f>MIN(SetUp!$B$54*L471^SetUp!$B$51,L471)</f>
        <v>2.2163362612186308</v>
      </c>
      <c r="Q471" s="57">
        <f t="shared" si="157"/>
        <v>60.875738204069634</v>
      </c>
      <c r="R471" s="57">
        <f>IF((H471+N471-O471)&gt;SetUp!$B$56,T470+H471+N471-O471-SetUp!$B$56,T470)</f>
        <v>0</v>
      </c>
      <c r="S471" s="57">
        <f>R471*SetUp!$B$65</f>
        <v>0</v>
      </c>
      <c r="T471" s="57">
        <f>IF((R471-S471)&lt;SetUp!$B$53,R471-S471,SetUp!$B$53)</f>
        <v>0</v>
      </c>
      <c r="U471" s="57">
        <f t="shared" si="158"/>
        <v>20.757428045764609</v>
      </c>
      <c r="V471" s="57">
        <f>(L471-P471)/1000*SetUp!$B$13*1000000/SetUp!$B$48</f>
        <v>125.85239351540328</v>
      </c>
      <c r="W471" s="57">
        <f t="shared" si="169"/>
        <v>0</v>
      </c>
      <c r="X471" s="57">
        <f>MAX((SetUp!$B$56*(1-($H471/SetUp!$B$56)^2)*TANH(($B471-$D471)/SetUp!$B$56))/(1+$H471/SetUp!$B$56*TANH(($B471-$D471)/SetUp!$B$56)),0)</f>
        <v>0</v>
      </c>
      <c r="AK471" s="65">
        <v>73</v>
      </c>
      <c r="AL471" s="66">
        <f t="shared" si="170"/>
        <v>22.059099999999997</v>
      </c>
      <c r="AM471" s="66">
        <f t="shared" si="171"/>
        <v>12.653223826702483</v>
      </c>
      <c r="AN471" s="67">
        <f t="shared" si="172"/>
        <v>-0.42639437571331174</v>
      </c>
      <c r="AP471" s="64">
        <v>27224</v>
      </c>
      <c r="AQ471" s="55">
        <v>7</v>
      </c>
      <c r="AR471" s="55">
        <v>196</v>
      </c>
      <c r="AS471" s="66">
        <f t="shared" si="159"/>
        <v>1.0669999999999999</v>
      </c>
      <c r="AT471" s="66">
        <f t="shared" si="160"/>
        <v>0.5975616549748155</v>
      </c>
      <c r="AU471" s="55" t="str">
        <f>IF(OR($AP471&lt;SetUp!$B$97,$AP471&gt;SetUp!$B$98),"Não","Sim")</f>
        <v>Sim</v>
      </c>
      <c r="AV471" s="68">
        <f t="shared" si="161"/>
        <v>1.0329569206893383</v>
      </c>
      <c r="AW471" s="68">
        <f t="shared" si="162"/>
        <v>0.77302112194610539</v>
      </c>
      <c r="AX471" s="68">
        <f t="shared" si="163"/>
        <v>2.8164419424469872E-2</v>
      </c>
      <c r="AY471" s="68">
        <f t="shared" si="164"/>
        <v>-0.22361727860755079</v>
      </c>
      <c r="AZ471" s="68">
        <f t="shared" si="165"/>
        <v>-0.46943834502518444</v>
      </c>
      <c r="BA471" s="68">
        <f t="shared" si="166"/>
        <v>-0.25993579874323292</v>
      </c>
      <c r="BB471" s="68">
        <f t="shared" si="167"/>
        <v>-0.25178169803202066</v>
      </c>
    </row>
    <row r="472" spans="1:54" x14ac:dyDescent="0.3">
      <c r="A472" s="64">
        <v>27134</v>
      </c>
      <c r="B472" s="57">
        <v>3.55</v>
      </c>
      <c r="C472" s="57">
        <v>97.923000000000002</v>
      </c>
      <c r="D472" s="57">
        <v>4.2549999999999999</v>
      </c>
      <c r="E472" s="57">
        <f t="shared" si="152"/>
        <v>3.55</v>
      </c>
      <c r="F472" s="57">
        <f t="shared" si="153"/>
        <v>0.70500000000000007</v>
      </c>
      <c r="G472" s="57">
        <f t="shared" si="154"/>
        <v>0</v>
      </c>
      <c r="H472" s="57">
        <f>IF(Q471&gt;SetUp!$B$56,SetUp!$B$56,Q471)</f>
        <v>60.875738204069634</v>
      </c>
      <c r="I472" s="57">
        <f t="shared" si="168"/>
        <v>20.757428045764609</v>
      </c>
      <c r="J472" s="57">
        <f>MIN(F472,H472,(1-EXP(-SetUp!$B$52*H472/SetUp!$B$56))*F472)</f>
        <v>0.70494785027086848</v>
      </c>
      <c r="K472" s="57">
        <f t="shared" si="155"/>
        <v>60.170790353798765</v>
      </c>
      <c r="L472" s="57">
        <f>IF(I472&lt;=0,0,MIN(SetUp!$B$50*I472^SetUp!$B$55,I472))</f>
        <v>3.2086234484193175</v>
      </c>
      <c r="M472" s="57">
        <f t="shared" si="156"/>
        <v>17.548804597345292</v>
      </c>
      <c r="N472" s="57">
        <f>IF(SetUp!$B$62=0,X472,(B472-E472)*(1-(H472/SetUp!$B$66/SetUp!$B$56)))</f>
        <v>0</v>
      </c>
      <c r="O472" s="57">
        <f>K472*SetUp!$B$65</f>
        <v>0</v>
      </c>
      <c r="P472" s="57">
        <f>MIN(SetUp!$B$54*L472^SetUp!$B$51,L472)</f>
        <v>1.6144631098088296</v>
      </c>
      <c r="Q472" s="57">
        <f t="shared" si="157"/>
        <v>60.170790353798765</v>
      </c>
      <c r="R472" s="57">
        <f>IF((H472+N472-O472)&gt;SetUp!$B$56,T471+H472+N472-O472-SetUp!$B$56,T471)</f>
        <v>0</v>
      </c>
      <c r="S472" s="57">
        <f>R472*SetUp!$B$65</f>
        <v>0</v>
      </c>
      <c r="T472" s="57">
        <f>IF((R472-S472)&lt;SetUp!$B$53,R472-S472,SetUp!$B$53)</f>
        <v>0</v>
      </c>
      <c r="U472" s="57">
        <f t="shared" si="158"/>
        <v>17.548804597345292</v>
      </c>
      <c r="V472" s="57">
        <f>(L472-P472)/1000*SetUp!$B$13*1000000/SetUp!$B$48</f>
        <v>90.67214640902678</v>
      </c>
      <c r="W472" s="57">
        <f t="shared" si="169"/>
        <v>0</v>
      </c>
      <c r="X472" s="57">
        <f>MAX((SetUp!$B$56*(1-($H472/SetUp!$B$56)^2)*TANH(($B472-$D472)/SetUp!$B$56))/(1+$H472/SetUp!$B$56*TANH(($B472-$D472)/SetUp!$B$56)),0)</f>
        <v>0</v>
      </c>
      <c r="AK472" s="65">
        <v>74</v>
      </c>
      <c r="AL472" s="66">
        <f t="shared" si="170"/>
        <v>18.272100000000002</v>
      </c>
      <c r="AM472" s="66">
        <f t="shared" si="171"/>
        <v>15.486425797946684</v>
      </c>
      <c r="AN472" s="67">
        <f t="shared" si="172"/>
        <v>-0.15245506548526541</v>
      </c>
      <c r="AP472" s="64">
        <v>27225</v>
      </c>
      <c r="AQ472" s="55">
        <v>7</v>
      </c>
      <c r="AR472" s="55">
        <v>197</v>
      </c>
      <c r="AS472" s="66">
        <f t="shared" si="159"/>
        <v>0.86</v>
      </c>
      <c r="AT472" s="66">
        <f t="shared" si="160"/>
        <v>0.57585451270702626</v>
      </c>
      <c r="AU472" s="55" t="str">
        <f>IF(OR($AP472&lt;SetUp!$B$97,$AP472&gt;SetUp!$B$98),"Não","Sim")</f>
        <v>Sim</v>
      </c>
      <c r="AV472" s="68">
        <f t="shared" si="161"/>
        <v>0.92736184954957035</v>
      </c>
      <c r="AW472" s="68">
        <f t="shared" si="162"/>
        <v>0.75885078421717811</v>
      </c>
      <c r="AX472" s="68">
        <f t="shared" si="163"/>
        <v>-6.5501548756432285E-2</v>
      </c>
      <c r="AY472" s="68">
        <f t="shared" si="164"/>
        <v>-0.23968722544742135</v>
      </c>
      <c r="AZ472" s="68">
        <f t="shared" si="165"/>
        <v>-0.28414548729297373</v>
      </c>
      <c r="BA472" s="68">
        <f t="shared" si="166"/>
        <v>-0.16851106533239224</v>
      </c>
      <c r="BB472" s="68">
        <f t="shared" si="167"/>
        <v>-0.17418567669098906</v>
      </c>
    </row>
    <row r="473" spans="1:54" x14ac:dyDescent="0.3">
      <c r="A473" s="64">
        <v>27135</v>
      </c>
      <c r="B473" s="57">
        <v>12.064</v>
      </c>
      <c r="C473" s="57">
        <v>60.735999999999997</v>
      </c>
      <c r="D473" s="57">
        <v>4.2549999999999999</v>
      </c>
      <c r="E473" s="57">
        <f t="shared" si="152"/>
        <v>4.2549999999999999</v>
      </c>
      <c r="F473" s="57">
        <f t="shared" si="153"/>
        <v>0</v>
      </c>
      <c r="G473" s="57">
        <f t="shared" si="154"/>
        <v>6.999395561869898</v>
      </c>
      <c r="H473" s="57">
        <f>IF(Q472&gt;SetUp!$B$56,SetUp!$B$56,Q472)</f>
        <v>60.170790353798765</v>
      </c>
      <c r="I473" s="57">
        <f t="shared" si="168"/>
        <v>24.548200159215192</v>
      </c>
      <c r="J473" s="57">
        <f>MIN(F473,H473,(1-EXP(-SetUp!$B$52*H473/SetUp!$B$56))*F473)</f>
        <v>0</v>
      </c>
      <c r="K473" s="57">
        <f t="shared" si="155"/>
        <v>60.170790353798765</v>
      </c>
      <c r="L473" s="57">
        <f>IF(I473&lt;=0,0,MIN(SetUp!$B$50*I473^SetUp!$B$55,I473))</f>
        <v>4.2435462900377301</v>
      </c>
      <c r="M473" s="57">
        <f t="shared" si="156"/>
        <v>20.304653869177461</v>
      </c>
      <c r="N473" s="57">
        <f>IF(SetUp!$B$62=0,X473,(B473-E473)*(1-(H473/SetUp!$B$66/SetUp!$B$56)))</f>
        <v>0.80960443813010197</v>
      </c>
      <c r="O473" s="57">
        <f>K473*SetUp!$B$65</f>
        <v>0</v>
      </c>
      <c r="P473" s="57">
        <f>MIN(SetUp!$B$54*L473^SetUp!$B$51,L473)</f>
        <v>2.125068317689546</v>
      </c>
      <c r="Q473" s="57">
        <f t="shared" si="157"/>
        <v>60.980394791928866</v>
      </c>
      <c r="R473" s="57">
        <f>IF((H473+N473-O473)&gt;SetUp!$B$56,T472+H473+N473-O473-SetUp!$B$56,T472)</f>
        <v>0</v>
      </c>
      <c r="S473" s="57">
        <f>R473*SetUp!$B$65</f>
        <v>0</v>
      </c>
      <c r="T473" s="57">
        <f>IF((R473-S473)&lt;SetUp!$B$53,R473-S473,SetUp!$B$53)</f>
        <v>0</v>
      </c>
      <c r="U473" s="57">
        <f t="shared" si="158"/>
        <v>20.304653869177461</v>
      </c>
      <c r="V473" s="57">
        <f>(L473-P473)/1000*SetUp!$B$13*1000000/SetUp!$B$48</f>
        <v>120.49411857811042</v>
      </c>
      <c r="W473" s="57">
        <f t="shared" si="169"/>
        <v>0</v>
      </c>
      <c r="X473" s="57">
        <f>MAX((SetUp!$B$56*(1-($H473/SetUp!$B$56)^2)*TANH(($B473-$D473)/SetUp!$B$56))/(1+$H473/SetUp!$B$56*TANH(($B473-$D473)/SetUp!$B$56)),0)</f>
        <v>0.80960443813010197</v>
      </c>
      <c r="AK473" s="65">
        <v>75</v>
      </c>
      <c r="AL473" s="66">
        <f t="shared" si="170"/>
        <v>12.725000000000003</v>
      </c>
      <c r="AM473" s="66">
        <f t="shared" si="171"/>
        <v>18.077738423032233</v>
      </c>
      <c r="AN473" s="67">
        <f t="shared" si="172"/>
        <v>0.42064742027758184</v>
      </c>
      <c r="AP473" s="64">
        <v>27226</v>
      </c>
      <c r="AQ473" s="55">
        <v>7</v>
      </c>
      <c r="AR473" s="55">
        <v>198</v>
      </c>
      <c r="AS473" s="66">
        <f t="shared" si="159"/>
        <v>0.71499999999999997</v>
      </c>
      <c r="AT473" s="66">
        <f t="shared" si="160"/>
        <v>0.55523427587335805</v>
      </c>
      <c r="AU473" s="55" t="str">
        <f>IF(OR($AP473&lt;SetUp!$B$97,$AP473&gt;SetUp!$B$98),"Não","Sim")</f>
        <v>Sim</v>
      </c>
      <c r="AV473" s="68">
        <f t="shared" si="161"/>
        <v>0.84557672626438818</v>
      </c>
      <c r="AW473" s="68">
        <f t="shared" si="162"/>
        <v>0.74514044036903404</v>
      </c>
      <c r="AX473" s="68">
        <f t="shared" si="163"/>
        <v>-0.14569395819891939</v>
      </c>
      <c r="AY473" s="68">
        <f t="shared" si="164"/>
        <v>-0.25552373174054926</v>
      </c>
      <c r="AZ473" s="68">
        <f t="shared" si="165"/>
        <v>-0.15976572412664192</v>
      </c>
      <c r="BA473" s="68">
        <f t="shared" si="166"/>
        <v>-0.10043628589535414</v>
      </c>
      <c r="BB473" s="68">
        <f t="shared" si="167"/>
        <v>-0.10982977354162987</v>
      </c>
    </row>
    <row r="474" spans="1:54" x14ac:dyDescent="0.3">
      <c r="A474" s="64">
        <v>27136</v>
      </c>
      <c r="B474" s="57">
        <v>28.998999999999999</v>
      </c>
      <c r="C474" s="57">
        <v>195.762</v>
      </c>
      <c r="D474" s="57">
        <v>4.2549999999999999</v>
      </c>
      <c r="E474" s="57">
        <f t="shared" si="152"/>
        <v>4.2549999999999999</v>
      </c>
      <c r="F474" s="57">
        <f t="shared" si="153"/>
        <v>0</v>
      </c>
      <c r="G474" s="57">
        <f t="shared" si="154"/>
        <v>23.135905838409741</v>
      </c>
      <c r="H474" s="57">
        <f>IF(Q473&gt;SetUp!$B$56,SetUp!$B$56,Q473)</f>
        <v>60.980394791928866</v>
      </c>
      <c r="I474" s="57">
        <f t="shared" si="168"/>
        <v>43.440559707587198</v>
      </c>
      <c r="J474" s="57">
        <f>MIN(F474,H474,(1-EXP(-SetUp!$B$52*H474/SetUp!$B$56))*F474)</f>
        <v>0</v>
      </c>
      <c r="K474" s="57">
        <f t="shared" si="155"/>
        <v>60.980394791928866</v>
      </c>
      <c r="L474" s="57">
        <f>IF(I474&lt;=0,0,MIN(SetUp!$B$50*I474^SetUp!$B$55,I474))</f>
        <v>10.986394884507712</v>
      </c>
      <c r="M474" s="57">
        <f t="shared" si="156"/>
        <v>32.454164823079488</v>
      </c>
      <c r="N474" s="57">
        <f>IF(SetUp!$B$62=0,X474,(B474-E474)*(1-(H474/SetUp!$B$66/SetUp!$B$56)))</f>
        <v>1.6080941615902593</v>
      </c>
      <c r="O474" s="57">
        <f>K474*SetUp!$B$65</f>
        <v>0</v>
      </c>
      <c r="P474" s="57">
        <f>MIN(SetUp!$B$54*L474^SetUp!$B$51,L474)</f>
        <v>5.4134120667333994</v>
      </c>
      <c r="Q474" s="57">
        <f t="shared" si="157"/>
        <v>62.588488953519125</v>
      </c>
      <c r="R474" s="57">
        <f>IF((H474+N474-O474)&gt;SetUp!$B$56,T473+H474+N474-O474-SetUp!$B$56,T473)</f>
        <v>0</v>
      </c>
      <c r="S474" s="57">
        <f>R474*SetUp!$B$65</f>
        <v>0</v>
      </c>
      <c r="T474" s="57">
        <f>IF((R474-S474)&lt;SetUp!$B$53,R474-S474,SetUp!$B$53)</f>
        <v>0</v>
      </c>
      <c r="U474" s="57">
        <f t="shared" si="158"/>
        <v>32.454164823079488</v>
      </c>
      <c r="V474" s="57">
        <f>(L474-P474)/1000*SetUp!$B$13*1000000/SetUp!$B$48</f>
        <v>316.97835013802217</v>
      </c>
      <c r="W474" s="57">
        <f t="shared" si="169"/>
        <v>0</v>
      </c>
      <c r="X474" s="57">
        <f>MAX((SetUp!$B$56*(1-($H474/SetUp!$B$56)^2)*TANH(($B474-$D474)/SetUp!$B$56))/(1+$H474/SetUp!$B$56*TANH(($B474-$D474)/SetUp!$B$56)),0)</f>
        <v>1.6080941615902593</v>
      </c>
      <c r="AK474" s="65">
        <v>76</v>
      </c>
      <c r="AL474" s="66">
        <f t="shared" si="170"/>
        <v>20.558799999999998</v>
      </c>
      <c r="AM474" s="66">
        <f t="shared" si="171"/>
        <v>34.649738745781029</v>
      </c>
      <c r="AN474" s="67">
        <f t="shared" si="172"/>
        <v>0.68539694660101913</v>
      </c>
      <c r="AP474" s="64">
        <v>27227</v>
      </c>
      <c r="AQ474" s="55">
        <v>7</v>
      </c>
      <c r="AR474" s="55">
        <v>199</v>
      </c>
      <c r="AS474" s="66">
        <f t="shared" si="159"/>
        <v>0.749</v>
      </c>
      <c r="AT474" s="66">
        <f t="shared" si="160"/>
        <v>0.53563192148398064</v>
      </c>
      <c r="AU474" s="55" t="str">
        <f>IF(OR($AP474&lt;SetUp!$B$97,$AP474&gt;SetUp!$B$98),"Não","Sim")</f>
        <v>Sim</v>
      </c>
      <c r="AV474" s="68">
        <f t="shared" si="161"/>
        <v>0.86544786093675219</v>
      </c>
      <c r="AW474" s="68">
        <f t="shared" si="162"/>
        <v>0.7318687870677234</v>
      </c>
      <c r="AX474" s="68">
        <f t="shared" si="163"/>
        <v>-0.12551818230053352</v>
      </c>
      <c r="AY474" s="68">
        <f t="shared" si="164"/>
        <v>-0.2711335487040169</v>
      </c>
      <c r="AZ474" s="68">
        <f t="shared" si="165"/>
        <v>-0.21336807851601935</v>
      </c>
      <c r="BA474" s="68">
        <f t="shared" si="166"/>
        <v>-0.13357907386902879</v>
      </c>
      <c r="BB474" s="68">
        <f t="shared" si="167"/>
        <v>-0.14561536640348338</v>
      </c>
    </row>
    <row r="475" spans="1:54" x14ac:dyDescent="0.3">
      <c r="A475" s="64">
        <v>27137</v>
      </c>
      <c r="B475" s="57">
        <v>14.151</v>
      </c>
      <c r="C475" s="57">
        <v>279.32100000000003</v>
      </c>
      <c r="D475" s="57">
        <v>4.2549999999999999</v>
      </c>
      <c r="E475" s="57">
        <f t="shared" si="152"/>
        <v>4.2549999999999999</v>
      </c>
      <c r="F475" s="57">
        <f t="shared" si="153"/>
        <v>0</v>
      </c>
      <c r="G475" s="57">
        <f t="shared" si="154"/>
        <v>9.523582176780808</v>
      </c>
      <c r="H475" s="57">
        <f>IF(Q474&gt;SetUp!$B$56,SetUp!$B$56,Q474)</f>
        <v>62.588488953519125</v>
      </c>
      <c r="I475" s="57">
        <f t="shared" si="168"/>
        <v>41.977746999860294</v>
      </c>
      <c r="J475" s="57">
        <f>MIN(F475,H475,(1-EXP(-SetUp!$B$52*H475/SetUp!$B$56))*F475)</f>
        <v>0</v>
      </c>
      <c r="K475" s="57">
        <f t="shared" si="155"/>
        <v>62.588488953519125</v>
      </c>
      <c r="L475" s="57">
        <f>IF(I475&lt;=0,0,MIN(SetUp!$B$50*I475^SetUp!$B$55,I475))</f>
        <v>10.376750961455727</v>
      </c>
      <c r="M475" s="57">
        <f t="shared" si="156"/>
        <v>31.600996038404567</v>
      </c>
      <c r="N475" s="57">
        <f>IF(SetUp!$B$62=0,X475,(B475-E475)*(1-(H475/SetUp!$B$66/SetUp!$B$56)))</f>
        <v>0.37241782321919337</v>
      </c>
      <c r="O475" s="57">
        <f>K475*SetUp!$B$65</f>
        <v>0</v>
      </c>
      <c r="P475" s="57">
        <f>MIN(SetUp!$B$54*L475^SetUp!$B$51,L475)</f>
        <v>5.1179856762531504</v>
      </c>
      <c r="Q475" s="57">
        <f t="shared" si="157"/>
        <v>62.960906776738319</v>
      </c>
      <c r="R475" s="57">
        <f>IF((H475+N475-O475)&gt;SetUp!$B$56,T474+H475+N475-O475-SetUp!$B$56,T474)</f>
        <v>0</v>
      </c>
      <c r="S475" s="57">
        <f>R475*SetUp!$B$65</f>
        <v>0</v>
      </c>
      <c r="T475" s="57">
        <f>IF((R475-S475)&lt;SetUp!$B$53,R475-S475,SetUp!$B$53)</f>
        <v>0</v>
      </c>
      <c r="U475" s="57">
        <f t="shared" si="158"/>
        <v>31.600996038404567</v>
      </c>
      <c r="V475" s="57">
        <f>(L475-P475)/1000*SetUp!$B$13*1000000/SetUp!$B$48</f>
        <v>299.10638492374454</v>
      </c>
      <c r="W475" s="57">
        <f t="shared" si="169"/>
        <v>0</v>
      </c>
      <c r="X475" s="57">
        <f>MAX((SetUp!$B$56*(1-($H475/SetUp!$B$56)^2)*TANH(($B475-$D475)/SetUp!$B$56))/(1+$H475/SetUp!$B$56*TANH(($B475-$D475)/SetUp!$B$56)),0)</f>
        <v>0.37241782321919337</v>
      </c>
      <c r="AK475" s="65">
        <v>77</v>
      </c>
      <c r="AL475" s="66">
        <f t="shared" si="170"/>
        <v>19.988400000000006</v>
      </c>
      <c r="AM475" s="66">
        <f t="shared" si="171"/>
        <v>37.151674705673365</v>
      </c>
      <c r="AN475" s="67">
        <f t="shared" si="172"/>
        <v>0.85866175910394804</v>
      </c>
      <c r="AP475" s="64">
        <v>27228</v>
      </c>
      <c r="AQ475" s="55">
        <v>7</v>
      </c>
      <c r="AR475" s="55">
        <v>200</v>
      </c>
      <c r="AS475" s="66">
        <f t="shared" si="159"/>
        <v>0.93899999999999995</v>
      </c>
      <c r="AT475" s="66">
        <f t="shared" si="160"/>
        <v>0.51698371483512395</v>
      </c>
      <c r="AU475" s="55" t="str">
        <f>IF(OR($AP475&lt;SetUp!$B$97,$AP475&gt;SetUp!$B$98),"Não","Sim")</f>
        <v>Sim</v>
      </c>
      <c r="AV475" s="68">
        <f t="shared" si="161"/>
        <v>0.9690201236300513</v>
      </c>
      <c r="AW475" s="68">
        <f t="shared" si="162"/>
        <v>0.71901579595661458</v>
      </c>
      <c r="AX475" s="68">
        <f t="shared" si="163"/>
        <v>-2.7334407733889104E-2</v>
      </c>
      <c r="AY475" s="68">
        <f t="shared" si="164"/>
        <v>-0.28652313711618393</v>
      </c>
      <c r="AZ475" s="68">
        <f t="shared" si="165"/>
        <v>-0.42201628516487599</v>
      </c>
      <c r="BA475" s="68">
        <f t="shared" si="166"/>
        <v>-0.25000432767343672</v>
      </c>
      <c r="BB475" s="68">
        <f t="shared" si="167"/>
        <v>-0.25918872938229481</v>
      </c>
    </row>
    <row r="476" spans="1:54" x14ac:dyDescent="0.3">
      <c r="A476" s="64">
        <v>27138</v>
      </c>
      <c r="B476" s="57">
        <v>19.908999999999999</v>
      </c>
      <c r="C476" s="57">
        <v>438.40499999999997</v>
      </c>
      <c r="D476" s="57">
        <v>4.2549999999999999</v>
      </c>
      <c r="E476" s="57">
        <f t="shared" si="152"/>
        <v>4.2549999999999999</v>
      </c>
      <c r="F476" s="57">
        <f t="shared" si="153"/>
        <v>0</v>
      </c>
      <c r="G476" s="57">
        <f t="shared" si="154"/>
        <v>15.254007313878333</v>
      </c>
      <c r="H476" s="57">
        <f>IF(Q475&gt;SetUp!$B$56,SetUp!$B$56,Q475)</f>
        <v>62.960906776738319</v>
      </c>
      <c r="I476" s="57">
        <f t="shared" si="168"/>
        <v>46.8550033522829</v>
      </c>
      <c r="J476" s="57">
        <f>MIN(F476,H476,(1-EXP(-SetUp!$B$52*H476/SetUp!$B$56))*F476)</f>
        <v>0</v>
      </c>
      <c r="K476" s="57">
        <f t="shared" si="155"/>
        <v>62.960906776738319</v>
      </c>
      <c r="L476" s="57">
        <f>IF(I476&lt;=0,0,MIN(SetUp!$B$50*I476^SetUp!$B$55,I476))</f>
        <v>12.463006070054412</v>
      </c>
      <c r="M476" s="57">
        <f t="shared" si="156"/>
        <v>34.391997282228488</v>
      </c>
      <c r="N476" s="57">
        <f>IF(SetUp!$B$62=0,X476,(B476-E476)*(1-(H476/SetUp!$B$66/SetUp!$B$56)))</f>
        <v>0.399992686121667</v>
      </c>
      <c r="O476" s="57">
        <f>K476*SetUp!$B$65</f>
        <v>0</v>
      </c>
      <c r="P476" s="57">
        <f>MIN(SetUp!$B$54*L476^SetUp!$B$51,L476)</f>
        <v>6.1278339207803691</v>
      </c>
      <c r="Q476" s="57">
        <f t="shared" si="157"/>
        <v>63.360899462859983</v>
      </c>
      <c r="R476" s="57">
        <f>IF((H476+N476-O476)&gt;SetUp!$B$56,T475+H476+N476-O476-SetUp!$B$56,T475)</f>
        <v>0</v>
      </c>
      <c r="S476" s="57">
        <f>R476*SetUp!$B$65</f>
        <v>0</v>
      </c>
      <c r="T476" s="57">
        <f>IF((R476-S476)&lt;SetUp!$B$53,R476-S476,SetUp!$B$53)</f>
        <v>0</v>
      </c>
      <c r="U476" s="57">
        <f t="shared" si="158"/>
        <v>34.391997282228488</v>
      </c>
      <c r="V476" s="57">
        <f>(L476-P476)/1000*SetUp!$B$13*1000000/SetUp!$B$48</f>
        <v>360.32991332982709</v>
      </c>
      <c r="W476" s="57">
        <f t="shared" si="169"/>
        <v>0</v>
      </c>
      <c r="X476" s="57">
        <f>MAX((SetUp!$B$56*(1-($H476/SetUp!$B$56)^2)*TANH(($B476-$D476)/SetUp!$B$56))/(1+$H476/SetUp!$B$56*TANH(($B476-$D476)/SetUp!$B$56)),0)</f>
        <v>0.399992686121667</v>
      </c>
      <c r="AK476" s="65">
        <v>78</v>
      </c>
      <c r="AL476" s="66">
        <f t="shared" si="170"/>
        <v>30.462899999999998</v>
      </c>
      <c r="AM476" s="66">
        <f t="shared" si="171"/>
        <v>33.391611236076713</v>
      </c>
      <c r="AN476" s="67">
        <f t="shared" si="172"/>
        <v>9.6140263601847353E-2</v>
      </c>
      <c r="AP476" s="64">
        <v>27229</v>
      </c>
      <c r="AQ476" s="55">
        <v>7</v>
      </c>
      <c r="AR476" s="55">
        <v>201</v>
      </c>
      <c r="AS476" s="66">
        <f t="shared" si="159"/>
        <v>1.0669999999999999</v>
      </c>
      <c r="AT476" s="66">
        <f t="shared" si="160"/>
        <v>0.49923073669331036</v>
      </c>
      <c r="AU476" s="55" t="str">
        <f>IF(OR($AP476&lt;SetUp!$B$97,$AP476&gt;SetUp!$B$98),"Não","Sim")</f>
        <v>Sim</v>
      </c>
      <c r="AV476" s="68">
        <f t="shared" si="161"/>
        <v>1.0329569206893383</v>
      </c>
      <c r="AW476" s="68">
        <f t="shared" si="162"/>
        <v>0.7065626205038803</v>
      </c>
      <c r="AX476" s="68">
        <f t="shared" si="163"/>
        <v>2.8164419424469872E-2</v>
      </c>
      <c r="AY476" s="68">
        <f t="shared" si="164"/>
        <v>-0.30169868381169263</v>
      </c>
      <c r="AZ476" s="68">
        <f t="shared" si="165"/>
        <v>-0.56776926330668953</v>
      </c>
      <c r="BA476" s="68">
        <f t="shared" si="166"/>
        <v>-0.32639430018545801</v>
      </c>
      <c r="BB476" s="68">
        <f t="shared" si="167"/>
        <v>-0.32986310323616252</v>
      </c>
    </row>
    <row r="477" spans="1:54" x14ac:dyDescent="0.3">
      <c r="A477" s="64">
        <v>27139</v>
      </c>
      <c r="B477" s="57">
        <v>15.419</v>
      </c>
      <c r="C477" s="57">
        <v>272.70999999999998</v>
      </c>
      <c r="D477" s="57">
        <v>4.2549999999999999</v>
      </c>
      <c r="E477" s="57">
        <f t="shared" si="152"/>
        <v>4.2549999999999999</v>
      </c>
      <c r="F477" s="57">
        <f t="shared" si="153"/>
        <v>0</v>
      </c>
      <c r="G477" s="57">
        <f t="shared" si="154"/>
        <v>10.976436943609011</v>
      </c>
      <c r="H477" s="57">
        <f>IF(Q476&gt;SetUp!$B$56,SetUp!$B$56,Q476)</f>
        <v>63.360899462859983</v>
      </c>
      <c r="I477" s="57">
        <f t="shared" si="168"/>
        <v>45.368434225837497</v>
      </c>
      <c r="J477" s="57">
        <f>MIN(F477,H477,(1-EXP(-SetUp!$B$52*H477/SetUp!$B$56))*F477)</f>
        <v>0</v>
      </c>
      <c r="K477" s="57">
        <f t="shared" si="155"/>
        <v>63.360899462859983</v>
      </c>
      <c r="L477" s="57">
        <f>IF(I477&lt;=0,0,MIN(SetUp!$B$50*I477^SetUp!$B$55,I477))</f>
        <v>11.810977332596034</v>
      </c>
      <c r="M477" s="57">
        <f t="shared" si="156"/>
        <v>33.557456893241465</v>
      </c>
      <c r="N477" s="57">
        <f>IF(SetUp!$B$62=0,X477,(B477-E477)*(1-(H477/SetUp!$B$66/SetUp!$B$56)))</f>
        <v>0.18756305639099008</v>
      </c>
      <c r="O477" s="57">
        <f>K477*SetUp!$B$65</f>
        <v>0</v>
      </c>
      <c r="P477" s="57">
        <f>MIN(SetUp!$B$54*L477^SetUp!$B$51,L477)</f>
        <v>5.8125542927552907</v>
      </c>
      <c r="Q477" s="57">
        <f t="shared" si="157"/>
        <v>63.548462519250975</v>
      </c>
      <c r="R477" s="57">
        <f>IF((H477+N477-O477)&gt;SetUp!$B$56,T476+H477+N477-O477-SetUp!$B$56,T476)</f>
        <v>0</v>
      </c>
      <c r="S477" s="57">
        <f>R477*SetUp!$B$65</f>
        <v>0</v>
      </c>
      <c r="T477" s="57">
        <f>IF((R477-S477)&lt;SetUp!$B$53,R477-S477,SetUp!$B$53)</f>
        <v>0</v>
      </c>
      <c r="U477" s="57">
        <f t="shared" si="158"/>
        <v>33.557456893241465</v>
      </c>
      <c r="V477" s="57">
        <f>(L477-P477)/1000*SetUp!$B$13*1000000/SetUp!$B$48</f>
        <v>341.17640422906777</v>
      </c>
      <c r="W477" s="57">
        <f t="shared" si="169"/>
        <v>0</v>
      </c>
      <c r="X477" s="57">
        <f>MAX((SetUp!$B$56*(1-($H477/SetUp!$B$56)^2)*TANH(($B477-$D477)/SetUp!$B$56))/(1+$H477/SetUp!$B$56*TANH(($B477-$D477)/SetUp!$B$56)),0)</f>
        <v>0.18756305639099008</v>
      </c>
      <c r="AK477" s="65">
        <v>79</v>
      </c>
      <c r="AL477" s="66">
        <f t="shared" si="170"/>
        <v>25.0807</v>
      </c>
      <c r="AM477" s="66">
        <f t="shared" si="171"/>
        <v>23.734592030500032</v>
      </c>
      <c r="AN477" s="67">
        <f t="shared" si="172"/>
        <v>-5.3671068570652659E-2</v>
      </c>
      <c r="AP477" s="64">
        <v>27230</v>
      </c>
      <c r="AQ477" s="55">
        <v>7</v>
      </c>
      <c r="AR477" s="55">
        <v>202</v>
      </c>
      <c r="AS477" s="66">
        <f t="shared" si="159"/>
        <v>0.98</v>
      </c>
      <c r="AT477" s="66">
        <f t="shared" si="160"/>
        <v>0.48231845865195577</v>
      </c>
      <c r="AU477" s="55" t="str">
        <f>IF(OR($AP477&lt;SetUp!$B$97,$AP477&gt;SetUp!$B$98),"Não","Sim")</f>
        <v>Sim</v>
      </c>
      <c r="AV477" s="68">
        <f t="shared" si="161"/>
        <v>0.98994949366116658</v>
      </c>
      <c r="AW477" s="68">
        <f t="shared" si="162"/>
        <v>0.69449151085665239</v>
      </c>
      <c r="AX477" s="68">
        <f t="shared" si="163"/>
        <v>-8.7739243075051505E-3</v>
      </c>
      <c r="AY477" s="68">
        <f t="shared" si="164"/>
        <v>-0.31666611701801461</v>
      </c>
      <c r="AZ477" s="68">
        <f t="shared" si="165"/>
        <v>-0.49768154134804421</v>
      </c>
      <c r="BA477" s="68">
        <f t="shared" si="166"/>
        <v>-0.29545798280451419</v>
      </c>
      <c r="BB477" s="68">
        <f t="shared" si="167"/>
        <v>-0.30789219271050944</v>
      </c>
    </row>
    <row r="478" spans="1:54" x14ac:dyDescent="0.3">
      <c r="A478" s="64">
        <v>27140</v>
      </c>
      <c r="B478" s="57">
        <v>18.391999999999999</v>
      </c>
      <c r="C478" s="57">
        <v>369.21499999999997</v>
      </c>
      <c r="D478" s="57">
        <v>4.2549999999999999</v>
      </c>
      <c r="E478" s="57">
        <f t="shared" si="152"/>
        <v>4.2549999999999999</v>
      </c>
      <c r="F478" s="57">
        <f t="shared" si="153"/>
        <v>0</v>
      </c>
      <c r="G478" s="57">
        <f t="shared" si="154"/>
        <v>13.976117718056944</v>
      </c>
      <c r="H478" s="57">
        <f>IF(Q477&gt;SetUp!$B$56,SetUp!$B$56,Q477)</f>
        <v>63.548462519250975</v>
      </c>
      <c r="I478" s="57">
        <f t="shared" si="168"/>
        <v>47.533574611298405</v>
      </c>
      <c r="J478" s="57">
        <f>MIN(F478,H478,(1-EXP(-SetUp!$B$52*H478/SetUp!$B$56))*F478)</f>
        <v>0</v>
      </c>
      <c r="K478" s="57">
        <f t="shared" si="155"/>
        <v>63.548462519250975</v>
      </c>
      <c r="L478" s="57">
        <f>IF(I478&lt;=0,0,MIN(SetUp!$B$50*I478^SetUp!$B$55,I478))</f>
        <v>12.765278958072802</v>
      </c>
      <c r="M478" s="57">
        <f t="shared" si="156"/>
        <v>34.768295653225607</v>
      </c>
      <c r="N478" s="57">
        <f>IF(SetUp!$B$62=0,X478,(B478-E478)*(1-(H478/SetUp!$B$66/SetUp!$B$56)))</f>
        <v>0.16088228194305731</v>
      </c>
      <c r="O478" s="57">
        <f>K478*SetUp!$B$65</f>
        <v>0</v>
      </c>
      <c r="P478" s="57">
        <f>MIN(SetUp!$B$54*L478^SetUp!$B$51,L478)</f>
        <v>6.2738977730749665</v>
      </c>
      <c r="Q478" s="57">
        <f t="shared" si="157"/>
        <v>63.709344801194035</v>
      </c>
      <c r="R478" s="57">
        <f>IF((H478+N478-O478)&gt;SetUp!$B$56,T477+H478+N478-O478-SetUp!$B$56,T477)</f>
        <v>0</v>
      </c>
      <c r="S478" s="57">
        <f>R478*SetUp!$B$65</f>
        <v>0</v>
      </c>
      <c r="T478" s="57">
        <f>IF((R478-S478)&lt;SetUp!$B$53,R478-S478,SetUp!$B$53)</f>
        <v>0</v>
      </c>
      <c r="U478" s="57">
        <f t="shared" si="158"/>
        <v>34.768295653225607</v>
      </c>
      <c r="V478" s="57">
        <f>(L478-P478)/1000*SetUp!$B$13*1000000/SetUp!$B$48</f>
        <v>369.21472134726042</v>
      </c>
      <c r="W478" s="57">
        <f t="shared" si="169"/>
        <v>0</v>
      </c>
      <c r="X478" s="57">
        <f>MAX((SetUp!$B$56*(1-($H478/SetUp!$B$56)^2)*TANH(($B478-$D478)/SetUp!$B$56))/(1+$H478/SetUp!$B$56*TANH(($B478-$D478)/SetUp!$B$56)),0)</f>
        <v>0.16088228194305731</v>
      </c>
      <c r="AK478" s="65">
        <v>80</v>
      </c>
      <c r="AL478" s="66">
        <f t="shared" si="170"/>
        <v>24.404599999999999</v>
      </c>
      <c r="AM478" s="66">
        <f t="shared" si="171"/>
        <v>27.228790164209066</v>
      </c>
      <c r="AN478" s="67">
        <f t="shared" si="172"/>
        <v>0.1157236817734799</v>
      </c>
      <c r="AP478" s="64">
        <v>27231</v>
      </c>
      <c r="AQ478" s="55">
        <v>7</v>
      </c>
      <c r="AR478" s="55">
        <v>203</v>
      </c>
      <c r="AS478" s="66">
        <f t="shared" si="159"/>
        <v>0.86</v>
      </c>
      <c r="AT478" s="66">
        <f t="shared" si="160"/>
        <v>0.4661963611662524</v>
      </c>
      <c r="AU478" s="55" t="str">
        <f>IF(OR($AP478&lt;SetUp!$B$97,$AP478&gt;SetUp!$B$98),"Não","Sim")</f>
        <v>Sim</v>
      </c>
      <c r="AV478" s="68">
        <f t="shared" si="161"/>
        <v>0.92736184954957035</v>
      </c>
      <c r="AW478" s="68">
        <f t="shared" si="162"/>
        <v>0.68278573591299663</v>
      </c>
      <c r="AX478" s="68">
        <f t="shared" si="163"/>
        <v>-6.5501548756432285E-2</v>
      </c>
      <c r="AY478" s="68">
        <f t="shared" si="164"/>
        <v>-0.33143112063008096</v>
      </c>
      <c r="AZ478" s="68">
        <f t="shared" si="165"/>
        <v>-0.39380363883374758</v>
      </c>
      <c r="BA478" s="68">
        <f t="shared" si="166"/>
        <v>-0.24457611363657372</v>
      </c>
      <c r="BB478" s="68">
        <f t="shared" si="167"/>
        <v>-0.26592957187364868</v>
      </c>
    </row>
    <row r="479" spans="1:54" x14ac:dyDescent="0.3">
      <c r="A479" s="64">
        <v>27141</v>
      </c>
      <c r="B479" s="57">
        <v>2.7650000000000001</v>
      </c>
      <c r="C479" s="57">
        <v>465.34899999999999</v>
      </c>
      <c r="D479" s="57">
        <v>4.2549999999999999</v>
      </c>
      <c r="E479" s="57">
        <f t="shared" si="152"/>
        <v>2.7650000000000001</v>
      </c>
      <c r="F479" s="57">
        <f t="shared" si="153"/>
        <v>1.4899999999999998</v>
      </c>
      <c r="G479" s="57">
        <f t="shared" si="154"/>
        <v>0</v>
      </c>
      <c r="H479" s="57">
        <f>IF(Q478&gt;SetUp!$B$56,SetUp!$B$56,Q478)</f>
        <v>63.709344801194035</v>
      </c>
      <c r="I479" s="57">
        <f t="shared" si="168"/>
        <v>34.768295653225607</v>
      </c>
      <c r="J479" s="57">
        <f>MIN(F479,H479,(1-EXP(-SetUp!$B$52*H479/SetUp!$B$56))*F479)</f>
        <v>1.4899292111464382</v>
      </c>
      <c r="K479" s="57">
        <f t="shared" si="155"/>
        <v>62.219415590047596</v>
      </c>
      <c r="L479" s="57">
        <f>IF(I479&lt;=0,0,MIN(SetUp!$B$50*I479^SetUp!$B$55,I479))</f>
        <v>7.5799880526597407</v>
      </c>
      <c r="M479" s="57">
        <f t="shared" si="156"/>
        <v>27.188307600565867</v>
      </c>
      <c r="N479" s="57">
        <f>IF(SetUp!$B$62=0,X479,(B479-E479)*(1-(H479/SetUp!$B$66/SetUp!$B$56)))</f>
        <v>0</v>
      </c>
      <c r="O479" s="57">
        <f>K479*SetUp!$B$65</f>
        <v>0</v>
      </c>
      <c r="P479" s="57">
        <f>MIN(SetUp!$B$54*L479^SetUp!$B$51,L479)</f>
        <v>3.7586033615607604</v>
      </c>
      <c r="Q479" s="57">
        <f t="shared" si="157"/>
        <v>62.219415590047596</v>
      </c>
      <c r="R479" s="57">
        <f>IF((H479+N479-O479)&gt;SetUp!$B$56,T478+H479+N479-O479-SetUp!$B$56,T478)</f>
        <v>0</v>
      </c>
      <c r="S479" s="57">
        <f>R479*SetUp!$B$65</f>
        <v>0</v>
      </c>
      <c r="T479" s="57">
        <f>IF((R479-S479)&lt;SetUp!$B$53,R479-S479,SetUp!$B$53)</f>
        <v>0</v>
      </c>
      <c r="U479" s="57">
        <f t="shared" si="158"/>
        <v>27.188307600565867</v>
      </c>
      <c r="V479" s="57">
        <f>(L479-P479)/1000*SetUp!$B$13*1000000/SetUp!$B$48</f>
        <v>217.35150712540803</v>
      </c>
      <c r="W479" s="57">
        <f t="shared" si="169"/>
        <v>0</v>
      </c>
      <c r="X479" s="57">
        <f>MAX((SetUp!$B$56*(1-($H479/SetUp!$B$56)^2)*TANH(($B479-$D479)/SetUp!$B$56))/(1+$H479/SetUp!$B$56*TANH(($B479-$D479)/SetUp!$B$56)),0)</f>
        <v>0</v>
      </c>
      <c r="AK479" s="65">
        <v>81</v>
      </c>
      <c r="AL479" s="66">
        <f t="shared" si="170"/>
        <v>21.956499999999998</v>
      </c>
      <c r="AM479" s="66">
        <f t="shared" si="171"/>
        <v>20.728350348205446</v>
      </c>
      <c r="AN479" s="67">
        <f t="shared" si="172"/>
        <v>-5.5935584077359907E-2</v>
      </c>
      <c r="AP479" s="64">
        <v>27232</v>
      </c>
      <c r="AQ479" s="55">
        <v>7</v>
      </c>
      <c r="AR479" s="55">
        <v>204</v>
      </c>
      <c r="AS479" s="66">
        <f t="shared" si="159"/>
        <v>0.68100000000000005</v>
      </c>
      <c r="AT479" s="66">
        <f t="shared" si="160"/>
        <v>0.45081758946404549</v>
      </c>
      <c r="AU479" s="55" t="str">
        <f>IF(OR($AP479&lt;SetUp!$B$97,$AP479&gt;SetUp!$B$98),"Não","Sim")</f>
        <v>Sim</v>
      </c>
      <c r="AV479" s="68">
        <f t="shared" si="161"/>
        <v>0.82522724143111037</v>
      </c>
      <c r="AW479" s="68">
        <f t="shared" si="162"/>
        <v>0.67142951191025668</v>
      </c>
      <c r="AX479" s="68">
        <f t="shared" si="163"/>
        <v>-0.16685288808721482</v>
      </c>
      <c r="AY479" s="68">
        <f t="shared" si="164"/>
        <v>-0.34599914751025268</v>
      </c>
      <c r="AZ479" s="68">
        <f t="shared" si="165"/>
        <v>-0.23018241053595456</v>
      </c>
      <c r="BA479" s="68">
        <f t="shared" si="166"/>
        <v>-0.15379772952085369</v>
      </c>
      <c r="BB479" s="68">
        <f t="shared" si="167"/>
        <v>-0.17914625942303786</v>
      </c>
    </row>
    <row r="480" spans="1:54" x14ac:dyDescent="0.3">
      <c r="A480" s="64">
        <v>27142</v>
      </c>
      <c r="B480" s="57">
        <v>6.5519999999999996</v>
      </c>
      <c r="C480" s="57">
        <v>289.52699999999999</v>
      </c>
      <c r="D480" s="57">
        <v>4.2549999999999999</v>
      </c>
      <c r="E480" s="57">
        <f t="shared" si="152"/>
        <v>4.2549999999999999</v>
      </c>
      <c r="F480" s="57">
        <f t="shared" si="153"/>
        <v>0</v>
      </c>
      <c r="G480" s="57">
        <f t="shared" si="154"/>
        <v>2.1752652481769146</v>
      </c>
      <c r="H480" s="57">
        <f>IF(Q479&gt;SetUp!$B$56,SetUp!$B$56,Q479)</f>
        <v>62.219415590047596</v>
      </c>
      <c r="I480" s="57">
        <f t="shared" si="168"/>
        <v>29.363572848742781</v>
      </c>
      <c r="J480" s="57">
        <f>MIN(F480,H480,(1-EXP(-SetUp!$B$52*H480/SetUp!$B$56))*F480)</f>
        <v>0</v>
      </c>
      <c r="K480" s="57">
        <f t="shared" si="155"/>
        <v>62.219415590047596</v>
      </c>
      <c r="L480" s="57">
        <f>IF(I480&lt;=0,0,MIN(SetUp!$B$50*I480^SetUp!$B$55,I480))</f>
        <v>5.7197583461005843</v>
      </c>
      <c r="M480" s="57">
        <f t="shared" si="156"/>
        <v>23.643814502642197</v>
      </c>
      <c r="N480" s="57">
        <f>IF(SetUp!$B$62=0,X480,(B480-E480)*(1-(H480/SetUp!$B$66/SetUp!$B$56)))</f>
        <v>0.12173475182308503</v>
      </c>
      <c r="O480" s="57">
        <f>K480*SetUp!$B$65</f>
        <v>0</v>
      </c>
      <c r="P480" s="57">
        <f>MIN(SetUp!$B$54*L480^SetUp!$B$51,L480)</f>
        <v>2.8498110057784398</v>
      </c>
      <c r="Q480" s="57">
        <f t="shared" si="157"/>
        <v>62.34115034187068</v>
      </c>
      <c r="R480" s="57">
        <f>IF((H480+N480-O480)&gt;SetUp!$B$56,T479+H480+N480-O480-SetUp!$B$56,T479)</f>
        <v>0</v>
      </c>
      <c r="S480" s="57">
        <f>R480*SetUp!$B$65</f>
        <v>0</v>
      </c>
      <c r="T480" s="57">
        <f>IF((R480-S480)&lt;SetUp!$B$53,R480-S480,SetUp!$B$53)</f>
        <v>0</v>
      </c>
      <c r="U480" s="57">
        <f t="shared" si="158"/>
        <v>23.643814502642197</v>
      </c>
      <c r="V480" s="57">
        <f>(L480-P480)/1000*SetUp!$B$13*1000000/SetUp!$B$48</f>
        <v>163.23595508260158</v>
      </c>
      <c r="W480" s="57">
        <f t="shared" si="169"/>
        <v>0</v>
      </c>
      <c r="X480" s="57">
        <f>MAX((SetUp!$B$56*(1-($H480/SetUp!$B$56)^2)*TANH(($B480-$D480)/SetUp!$B$56))/(1+$H480/SetUp!$B$56*TANH(($B480-$D480)/SetUp!$B$56)),0)</f>
        <v>0.12173475182308503</v>
      </c>
      <c r="AK480" s="65">
        <v>82</v>
      </c>
      <c r="AL480" s="66">
        <f t="shared" si="170"/>
        <v>10.712899999999999</v>
      </c>
      <c r="AM480" s="66">
        <f t="shared" si="171"/>
        <v>22.181230309483677</v>
      </c>
      <c r="AN480" s="67">
        <f t="shared" si="172"/>
        <v>1.0705159489478739</v>
      </c>
      <c r="AP480" s="64">
        <v>27233</v>
      </c>
      <c r="AQ480" s="55">
        <v>7</v>
      </c>
      <c r="AR480" s="55">
        <v>205</v>
      </c>
      <c r="AS480" s="66">
        <f t="shared" si="159"/>
        <v>0.68100000000000005</v>
      </c>
      <c r="AT480" s="66">
        <f t="shared" si="160"/>
        <v>0.43613864312709111</v>
      </c>
      <c r="AU480" s="55" t="str">
        <f>IF(OR($AP480&lt;SetUp!$B$97,$AP480&gt;SetUp!$B$98),"Não","Sim")</f>
        <v>Sim</v>
      </c>
      <c r="AV480" s="68">
        <f t="shared" si="161"/>
        <v>0.82522724143111037</v>
      </c>
      <c r="AW480" s="68">
        <f t="shared" si="162"/>
        <v>0.66040793690497934</v>
      </c>
      <c r="AX480" s="68">
        <f t="shared" si="163"/>
        <v>-0.16685288808721482</v>
      </c>
      <c r="AY480" s="68">
        <f t="shared" si="164"/>
        <v>-0.3603754318926165</v>
      </c>
      <c r="AZ480" s="68">
        <f t="shared" si="165"/>
        <v>-0.24486135687290894</v>
      </c>
      <c r="BA480" s="68">
        <f t="shared" si="166"/>
        <v>-0.16481930452613103</v>
      </c>
      <c r="BB480" s="68">
        <f t="shared" si="167"/>
        <v>-0.19352254380540168</v>
      </c>
    </row>
    <row r="481" spans="1:54" x14ac:dyDescent="0.3">
      <c r="A481" s="64">
        <v>27143</v>
      </c>
      <c r="B481" s="57">
        <v>7.1239999999999997</v>
      </c>
      <c r="C481" s="57">
        <v>109.821</v>
      </c>
      <c r="D481" s="57">
        <v>4.2549999999999999</v>
      </c>
      <c r="E481" s="57">
        <f t="shared" si="152"/>
        <v>4.2549999999999999</v>
      </c>
      <c r="F481" s="57">
        <f t="shared" si="153"/>
        <v>0</v>
      </c>
      <c r="G481" s="57">
        <f t="shared" si="154"/>
        <v>2.7284333741700992</v>
      </c>
      <c r="H481" s="57">
        <f>IF(Q480&gt;SetUp!$B$56,SetUp!$B$56,Q480)</f>
        <v>62.34115034187068</v>
      </c>
      <c r="I481" s="57">
        <f t="shared" si="168"/>
        <v>26.372247876812295</v>
      </c>
      <c r="J481" s="57">
        <f>MIN(F481,H481,(1-EXP(-SetUp!$B$52*H481/SetUp!$B$56))*F481)</f>
        <v>0</v>
      </c>
      <c r="K481" s="57">
        <f t="shared" si="155"/>
        <v>62.34115034187068</v>
      </c>
      <c r="L481" s="57">
        <f>IF(I481&lt;=0,0,MIN(SetUp!$B$50*I481^SetUp!$B$55,I481))</f>
        <v>4.7819837893637764</v>
      </c>
      <c r="M481" s="57">
        <f t="shared" si="156"/>
        <v>21.590264087448517</v>
      </c>
      <c r="N481" s="57">
        <f>IF(SetUp!$B$62=0,X481,(B481-E481)*(1-(H481/SetUp!$B$66/SetUp!$B$56)))</f>
        <v>0.14056662582990062</v>
      </c>
      <c r="O481" s="57">
        <f>K481*SetUp!$B$65</f>
        <v>0</v>
      </c>
      <c r="P481" s="57">
        <f>MIN(SetUp!$B$54*L481^SetUp!$B$51,L481)</f>
        <v>2.3898436439959361</v>
      </c>
      <c r="Q481" s="57">
        <f t="shared" si="157"/>
        <v>62.481716967700578</v>
      </c>
      <c r="R481" s="57">
        <f>IF((H481+N481-O481)&gt;SetUp!$B$56,T480+H481+N481-O481-SetUp!$B$56,T480)</f>
        <v>0</v>
      </c>
      <c r="S481" s="57">
        <f>R481*SetUp!$B$65</f>
        <v>0</v>
      </c>
      <c r="T481" s="57">
        <f>IF((R481-S481)&lt;SetUp!$B$53,R481-S481,SetUp!$B$53)</f>
        <v>0</v>
      </c>
      <c r="U481" s="57">
        <f t="shared" si="158"/>
        <v>21.590264087448517</v>
      </c>
      <c r="V481" s="57">
        <f>(L481-P481)/1000*SetUp!$B$13*1000000/SetUp!$B$48</f>
        <v>136.0593889073665</v>
      </c>
      <c r="W481" s="57">
        <f t="shared" si="169"/>
        <v>0</v>
      </c>
      <c r="X481" s="57">
        <f>MAX((SetUp!$B$56*(1-($H481/SetUp!$B$56)^2)*TANH(($B481-$D481)/SetUp!$B$56))/(1+$H481/SetUp!$B$56*TANH(($B481-$D481)/SetUp!$B$56)),0)</f>
        <v>0.14056662582990062</v>
      </c>
      <c r="AK481" s="65">
        <v>83</v>
      </c>
      <c r="AL481" s="66">
        <f t="shared" si="170"/>
        <v>17.755199999999999</v>
      </c>
      <c r="AM481" s="66">
        <f t="shared" si="171"/>
        <v>45.541753726667949</v>
      </c>
      <c r="AN481" s="67">
        <f t="shared" si="172"/>
        <v>1.5649811732150554</v>
      </c>
      <c r="AP481" s="64">
        <v>27234</v>
      </c>
      <c r="AQ481" s="55">
        <v>7</v>
      </c>
      <c r="AR481" s="55">
        <v>206</v>
      </c>
      <c r="AS481" s="66">
        <f t="shared" si="159"/>
        <v>0.68100000000000005</v>
      </c>
      <c r="AT481" s="66">
        <f t="shared" si="160"/>
        <v>0.42211909565278827</v>
      </c>
      <c r="AU481" s="55" t="str">
        <f>IF(OR($AP481&lt;SetUp!$B$97,$AP481&gt;SetUp!$B$98),"Não","Sim")</f>
        <v>Sim</v>
      </c>
      <c r="AV481" s="68">
        <f t="shared" si="161"/>
        <v>0.82522724143111037</v>
      </c>
      <c r="AW481" s="68">
        <f t="shared" si="162"/>
        <v>0.64970693058700568</v>
      </c>
      <c r="AX481" s="68">
        <f t="shared" si="163"/>
        <v>-0.16685288808721482</v>
      </c>
      <c r="AY481" s="68">
        <f t="shared" si="164"/>
        <v>-0.37456500096321643</v>
      </c>
      <c r="AZ481" s="68">
        <f t="shared" si="165"/>
        <v>-0.25888090434721178</v>
      </c>
      <c r="BA481" s="68">
        <f t="shared" si="166"/>
        <v>-0.17552031084410469</v>
      </c>
      <c r="BB481" s="68">
        <f t="shared" si="167"/>
        <v>-0.20771211287600161</v>
      </c>
    </row>
    <row r="482" spans="1:54" x14ac:dyDescent="0.3">
      <c r="A482" s="64">
        <v>27144</v>
      </c>
      <c r="B482" s="57">
        <v>7.1360000000000001</v>
      </c>
      <c r="C482" s="57">
        <v>85.748999999999995</v>
      </c>
      <c r="D482" s="57">
        <v>4.2549999999999999</v>
      </c>
      <c r="E482" s="57">
        <f t="shared" si="152"/>
        <v>4.2549999999999999</v>
      </c>
      <c r="F482" s="57">
        <f t="shared" si="153"/>
        <v>0</v>
      </c>
      <c r="G482" s="57">
        <f t="shared" si="154"/>
        <v>2.7516983161588571</v>
      </c>
      <c r="H482" s="57">
        <f>IF(Q481&gt;SetUp!$B$56,SetUp!$B$56,Q481)</f>
        <v>62.481716967700578</v>
      </c>
      <c r="I482" s="57">
        <f t="shared" si="168"/>
        <v>24.341962403607376</v>
      </c>
      <c r="J482" s="57">
        <f>MIN(F482,H482,(1-EXP(-SetUp!$B$52*H482/SetUp!$B$56))*F482)</f>
        <v>0</v>
      </c>
      <c r="K482" s="57">
        <f t="shared" si="155"/>
        <v>62.481716967700578</v>
      </c>
      <c r="L482" s="57">
        <f>IF(I482&lt;=0,0,MIN(SetUp!$B$50*I482^SetUp!$B$55,I482))</f>
        <v>4.1842937264044089</v>
      </c>
      <c r="M482" s="57">
        <f t="shared" si="156"/>
        <v>20.157668677202967</v>
      </c>
      <c r="N482" s="57">
        <f>IF(SetUp!$B$62=0,X482,(B482-E482)*(1-(H482/SetUp!$B$66/SetUp!$B$56)))</f>
        <v>0.12930168384114329</v>
      </c>
      <c r="O482" s="57">
        <f>K482*SetUp!$B$65</f>
        <v>0</v>
      </c>
      <c r="P482" s="57">
        <f>MIN(SetUp!$B$54*L482^SetUp!$B$51,L482)</f>
        <v>2.0958973273843857</v>
      </c>
      <c r="Q482" s="57">
        <f t="shared" si="157"/>
        <v>62.61101865154172</v>
      </c>
      <c r="R482" s="57">
        <f>IF((H482+N482-O482)&gt;SetUp!$B$56,T481+H482+N482-O482-SetUp!$B$56,T481)</f>
        <v>0</v>
      </c>
      <c r="S482" s="57">
        <f>R482*SetUp!$B$65</f>
        <v>0</v>
      </c>
      <c r="T482" s="57">
        <f>IF((R482-S482)&lt;SetUp!$B$53,R482-S482,SetUp!$B$53)</f>
        <v>0</v>
      </c>
      <c r="U482" s="57">
        <f t="shared" si="158"/>
        <v>20.157668677202967</v>
      </c>
      <c r="V482" s="57">
        <f>(L482-P482)/1000*SetUp!$B$13*1000000/SetUp!$B$48</f>
        <v>118.78314838586343</v>
      </c>
      <c r="W482" s="57">
        <f t="shared" si="169"/>
        <v>0</v>
      </c>
      <c r="X482" s="57">
        <f>MAX((SetUp!$B$56*(1-($H482/SetUp!$B$56)^2)*TANH(($B482-$D482)/SetUp!$B$56))/(1+$H482/SetUp!$B$56*TANH(($B482-$D482)/SetUp!$B$56)),0)</f>
        <v>0.12930168384114329</v>
      </c>
      <c r="AK482" s="65">
        <v>84</v>
      </c>
      <c r="AL482" s="66">
        <f t="shared" si="170"/>
        <v>51.135599999999997</v>
      </c>
      <c r="AM482" s="66">
        <f t="shared" si="171"/>
        <v>59.954068174737827</v>
      </c>
      <c r="AN482" s="67">
        <f t="shared" si="172"/>
        <v>0.17245261959843691</v>
      </c>
      <c r="AP482" s="64">
        <v>27235</v>
      </c>
      <c r="AQ482" s="55">
        <v>7</v>
      </c>
      <c r="AR482" s="55">
        <v>207</v>
      </c>
      <c r="AS482" s="66">
        <f t="shared" si="159"/>
        <v>0.61699999999999999</v>
      </c>
      <c r="AT482" s="66">
        <f t="shared" si="160"/>
        <v>0.40872134075312949</v>
      </c>
      <c r="AU482" s="55" t="str">
        <f>IF(OR($AP482&lt;SetUp!$B$97,$AP482&gt;SetUp!$B$98),"Não","Sim")</f>
        <v>Sim</v>
      </c>
      <c r="AV482" s="68">
        <f t="shared" si="161"/>
        <v>0.78549347546621928</v>
      </c>
      <c r="AW482" s="68">
        <f t="shared" si="162"/>
        <v>0.6393131789296459</v>
      </c>
      <c r="AX482" s="68">
        <f t="shared" si="163"/>
        <v>-0.20971483596675833</v>
      </c>
      <c r="AY482" s="68">
        <f t="shared" si="164"/>
        <v>-0.38857268568121794</v>
      </c>
      <c r="AZ482" s="68">
        <f t="shared" si="165"/>
        <v>-0.2082786592468705</v>
      </c>
      <c r="BA482" s="68">
        <f t="shared" si="166"/>
        <v>-0.14618029653657338</v>
      </c>
      <c r="BB482" s="68">
        <f t="shared" si="167"/>
        <v>-0.17885784971445962</v>
      </c>
    </row>
    <row r="483" spans="1:54" x14ac:dyDescent="0.3">
      <c r="A483" s="64">
        <v>27145</v>
      </c>
      <c r="B483" s="57">
        <v>2.02</v>
      </c>
      <c r="C483" s="57">
        <v>111.199</v>
      </c>
      <c r="D483" s="57">
        <v>4.2549999999999999</v>
      </c>
      <c r="E483" s="57">
        <f t="shared" si="152"/>
        <v>2.02</v>
      </c>
      <c r="F483" s="57">
        <f t="shared" si="153"/>
        <v>2.2349999999999999</v>
      </c>
      <c r="G483" s="57">
        <f t="shared" si="154"/>
        <v>0</v>
      </c>
      <c r="H483" s="57">
        <f>IF(Q482&gt;SetUp!$B$56,SetUp!$B$56,Q482)</f>
        <v>62.61101865154172</v>
      </c>
      <c r="I483" s="57">
        <f t="shared" si="168"/>
        <v>20.157668677202967</v>
      </c>
      <c r="J483" s="57">
        <f>MIN(F483,H483,(1-EXP(-SetUp!$B$52*H483/SetUp!$B$56))*F483)</f>
        <v>2.2348739372092981</v>
      </c>
      <c r="K483" s="57">
        <f t="shared" si="155"/>
        <v>60.376144714332419</v>
      </c>
      <c r="L483" s="57">
        <f>IF(I483&lt;=0,0,MIN(SetUp!$B$50*I483^SetUp!$B$55,I483))</f>
        <v>3.0556013185213819</v>
      </c>
      <c r="M483" s="57">
        <f t="shared" si="156"/>
        <v>17.102067358681584</v>
      </c>
      <c r="N483" s="57">
        <f>IF(SetUp!$B$62=0,X483,(B483-E483)*(1-(H483/SetUp!$B$66/SetUp!$B$56)))</f>
        <v>0</v>
      </c>
      <c r="O483" s="57">
        <f>K483*SetUp!$B$65</f>
        <v>0</v>
      </c>
      <c r="P483" s="57">
        <f>MIN(SetUp!$B$54*L483^SetUp!$B$51,L483)</f>
        <v>1.538746541263089</v>
      </c>
      <c r="Q483" s="57">
        <f t="shared" si="157"/>
        <v>60.376144714332419</v>
      </c>
      <c r="R483" s="57">
        <f>IF((H483+N483-O483)&gt;SetUp!$B$56,T482+H483+N483-O483-SetUp!$B$56,T482)</f>
        <v>0</v>
      </c>
      <c r="S483" s="57">
        <f>R483*SetUp!$B$65</f>
        <v>0</v>
      </c>
      <c r="T483" s="57">
        <f>IF((R483-S483)&lt;SetUp!$B$53,R483-S483,SetUp!$B$53)</f>
        <v>0</v>
      </c>
      <c r="U483" s="57">
        <f t="shared" si="158"/>
        <v>17.102067358681584</v>
      </c>
      <c r="V483" s="57">
        <f>(L483-P483)/1000*SetUp!$B$13*1000000/SetUp!$B$48</f>
        <v>86.275185195408937</v>
      </c>
      <c r="W483" s="57">
        <f t="shared" si="169"/>
        <v>0</v>
      </c>
      <c r="X483" s="57">
        <f>MAX((SetUp!$B$56*(1-($H483/SetUp!$B$56)^2)*TANH(($B483-$D483)/SetUp!$B$56))/(1+$H483/SetUp!$B$56*TANH(($B483-$D483)/SetUp!$B$56)),0)</f>
        <v>0</v>
      </c>
      <c r="AK483" s="65">
        <v>85</v>
      </c>
      <c r="AL483" s="66">
        <f t="shared" si="170"/>
        <v>50.910600000000002</v>
      </c>
      <c r="AM483" s="66">
        <f t="shared" si="171"/>
        <v>48.658253274579828</v>
      </c>
      <c r="AN483" s="67">
        <f t="shared" si="172"/>
        <v>-4.424121352763815E-2</v>
      </c>
      <c r="AP483" s="64">
        <v>27236</v>
      </c>
      <c r="AQ483" s="55">
        <v>7</v>
      </c>
      <c r="AR483" s="55">
        <v>208</v>
      </c>
      <c r="AS483" s="66">
        <f t="shared" si="159"/>
        <v>0.64900000000000002</v>
      </c>
      <c r="AT483" s="66">
        <f t="shared" si="160"/>
        <v>0.39591036253519862</v>
      </c>
      <c r="AU483" s="55" t="str">
        <f>IF(OR($AP483&lt;SetUp!$B$97,$AP483&gt;SetUp!$B$98),"Não","Sim")</f>
        <v>Sim</v>
      </c>
      <c r="AV483" s="68">
        <f t="shared" si="161"/>
        <v>0.80560536244491321</v>
      </c>
      <c r="AW483" s="68">
        <f t="shared" si="162"/>
        <v>0.62921408323018213</v>
      </c>
      <c r="AX483" s="68">
        <f t="shared" si="163"/>
        <v>-0.18775530319963074</v>
      </c>
      <c r="AY483" s="68">
        <f t="shared" si="164"/>
        <v>-0.40240313090008567</v>
      </c>
      <c r="AZ483" s="68">
        <f t="shared" si="165"/>
        <v>-0.2530896374648014</v>
      </c>
      <c r="BA483" s="68">
        <f t="shared" si="166"/>
        <v>-0.17639127921473108</v>
      </c>
      <c r="BB483" s="68">
        <f t="shared" si="167"/>
        <v>-0.21464782770045493</v>
      </c>
    </row>
    <row r="484" spans="1:54" x14ac:dyDescent="0.3">
      <c r="A484" s="64">
        <v>27146</v>
      </c>
      <c r="B484" s="57">
        <v>3.97</v>
      </c>
      <c r="C484" s="57">
        <v>83.441999999999993</v>
      </c>
      <c r="D484" s="57">
        <v>4.2549999999999999</v>
      </c>
      <c r="E484" s="57">
        <f t="shared" si="152"/>
        <v>3.97</v>
      </c>
      <c r="F484" s="57">
        <f t="shared" si="153"/>
        <v>0.2849999999999997</v>
      </c>
      <c r="G484" s="57">
        <f t="shared" si="154"/>
        <v>0</v>
      </c>
      <c r="H484" s="57">
        <f>IF(Q483&gt;SetUp!$B$56,SetUp!$B$56,Q483)</f>
        <v>60.376144714332419</v>
      </c>
      <c r="I484" s="57">
        <f t="shared" si="168"/>
        <v>17.102067358681584</v>
      </c>
      <c r="J484" s="57">
        <f>MIN(F484,H484,(1-EXP(-SetUp!$B$52*H484/SetUp!$B$56))*F484)</f>
        <v>0.28497720658114345</v>
      </c>
      <c r="K484" s="57">
        <f t="shared" si="155"/>
        <v>60.091167507751273</v>
      </c>
      <c r="L484" s="57">
        <f>IF(I484&lt;=0,0,MIN(SetUp!$B$50*I484^SetUp!$B$55,I484))</f>
        <v>2.3233280660302977</v>
      </c>
      <c r="M484" s="57">
        <f t="shared" si="156"/>
        <v>14.778739292651286</v>
      </c>
      <c r="N484" s="57">
        <f>IF(SetUp!$B$62=0,X484,(B484-E484)*(1-(H484/SetUp!$B$66/SetUp!$B$56)))</f>
        <v>0</v>
      </c>
      <c r="O484" s="57">
        <f>K484*SetUp!$B$65</f>
        <v>0</v>
      </c>
      <c r="P484" s="57">
        <f>MIN(SetUp!$B$54*L484^SetUp!$B$51,L484)</f>
        <v>1.1754526044371889</v>
      </c>
      <c r="Q484" s="57">
        <f t="shared" si="157"/>
        <v>60.091167507751273</v>
      </c>
      <c r="R484" s="57">
        <f>IF((H484+N484-O484)&gt;SetUp!$B$56,T483+H484+N484-O484-SetUp!$B$56,T483)</f>
        <v>0</v>
      </c>
      <c r="S484" s="57">
        <f>R484*SetUp!$B$65</f>
        <v>0</v>
      </c>
      <c r="T484" s="57">
        <f>IF((R484-S484)&lt;SetUp!$B$53,R484-S484,SetUp!$B$53)</f>
        <v>0</v>
      </c>
      <c r="U484" s="57">
        <f t="shared" si="158"/>
        <v>14.778739292651286</v>
      </c>
      <c r="V484" s="57">
        <f>(L484-P484)/1000*SetUp!$B$13*1000000/SetUp!$B$48</f>
        <v>65.288496641196531</v>
      </c>
      <c r="W484" s="57">
        <f t="shared" si="169"/>
        <v>0</v>
      </c>
      <c r="X484" s="57">
        <f>MAX((SetUp!$B$56*(1-($H484/SetUp!$B$56)^2)*TANH(($B484-$D484)/SetUp!$B$56))/(1+$H484/SetUp!$B$56*TANH(($B484-$D484)/SetUp!$B$56)),0)</f>
        <v>0</v>
      </c>
      <c r="AK484" s="65">
        <v>86</v>
      </c>
      <c r="AL484" s="66">
        <f t="shared" si="170"/>
        <v>59.551199999999994</v>
      </c>
      <c r="AM484" s="66">
        <f t="shared" si="171"/>
        <v>52.225955342374185</v>
      </c>
      <c r="AN484" s="67">
        <f t="shared" si="172"/>
        <v>-0.1230075071136402</v>
      </c>
      <c r="AP484" s="64">
        <v>27237</v>
      </c>
      <c r="AQ484" s="55">
        <v>7</v>
      </c>
      <c r="AR484" s="55">
        <v>209</v>
      </c>
      <c r="AS484" s="66">
        <f t="shared" si="159"/>
        <v>0.64900000000000002</v>
      </c>
      <c r="AT484" s="66">
        <f t="shared" si="160"/>
        <v>0.38365352704451777</v>
      </c>
      <c r="AU484" s="55" t="str">
        <f>IF(OR($AP484&lt;SetUp!$B$97,$AP484&gt;SetUp!$B$98),"Não","Sim")</f>
        <v>Sim</v>
      </c>
      <c r="AV484" s="68">
        <f t="shared" si="161"/>
        <v>0.80560536244491321</v>
      </c>
      <c r="AW484" s="68">
        <f t="shared" si="162"/>
        <v>0.61939771314117542</v>
      </c>
      <c r="AX484" s="68">
        <f t="shared" si="163"/>
        <v>-0.18775530319963074</v>
      </c>
      <c r="AY484" s="68">
        <f t="shared" si="164"/>
        <v>-0.41606080484255142</v>
      </c>
      <c r="AZ484" s="68">
        <f t="shared" si="165"/>
        <v>-0.26534647295548225</v>
      </c>
      <c r="BA484" s="68">
        <f t="shared" si="166"/>
        <v>-0.18620764930373779</v>
      </c>
      <c r="BB484" s="68">
        <f t="shared" si="167"/>
        <v>-0.22830550164292068</v>
      </c>
    </row>
    <row r="485" spans="1:54" x14ac:dyDescent="0.3">
      <c r="A485" s="64">
        <v>27147</v>
      </c>
      <c r="B485" s="57">
        <v>9.9320000000000004</v>
      </c>
      <c r="C485" s="57">
        <v>310.60199999999998</v>
      </c>
      <c r="D485" s="57">
        <v>4.2549999999999999</v>
      </c>
      <c r="E485" s="57">
        <f t="shared" si="152"/>
        <v>4.2549999999999999</v>
      </c>
      <c r="F485" s="57">
        <f t="shared" si="153"/>
        <v>0</v>
      </c>
      <c r="G485" s="57">
        <f t="shared" si="154"/>
        <v>5.0579093002411932</v>
      </c>
      <c r="H485" s="57">
        <f>IF(Q484&gt;SetUp!$B$56,SetUp!$B$56,Q484)</f>
        <v>60.091167507751273</v>
      </c>
      <c r="I485" s="57">
        <f t="shared" si="168"/>
        <v>19.83664859289248</v>
      </c>
      <c r="J485" s="57">
        <f>MIN(F485,H485,(1-EXP(-SetUp!$B$52*H485/SetUp!$B$56))*F485)</f>
        <v>0</v>
      </c>
      <c r="K485" s="57">
        <f t="shared" si="155"/>
        <v>60.091167507751273</v>
      </c>
      <c r="L485" s="57">
        <f>IF(I485&lt;=0,0,MIN(SetUp!$B$50*I485^SetUp!$B$55,I485))</f>
        <v>2.9749295403020999</v>
      </c>
      <c r="M485" s="57">
        <f t="shared" si="156"/>
        <v>16.861719052590381</v>
      </c>
      <c r="N485" s="57">
        <f>IF(SetUp!$B$62=0,X485,(B485-E485)*(1-(H485/SetUp!$B$66/SetUp!$B$56)))</f>
        <v>0.61909069975880715</v>
      </c>
      <c r="O485" s="57">
        <f>K485*SetUp!$B$65</f>
        <v>0</v>
      </c>
      <c r="P485" s="57">
        <f>MIN(SetUp!$B$54*L485^SetUp!$B$51,L485)</f>
        <v>1.498803724775795</v>
      </c>
      <c r="Q485" s="57">
        <f t="shared" si="157"/>
        <v>60.71025820751008</v>
      </c>
      <c r="R485" s="57">
        <f>IF((H485+N485-O485)&gt;SetUp!$B$56,T484+H485+N485-O485-SetUp!$B$56,T484)</f>
        <v>0</v>
      </c>
      <c r="S485" s="57">
        <f>R485*SetUp!$B$65</f>
        <v>0</v>
      </c>
      <c r="T485" s="57">
        <f>IF((R485-S485)&lt;SetUp!$B$53,R485-S485,SetUp!$B$53)</f>
        <v>0</v>
      </c>
      <c r="U485" s="57">
        <f t="shared" si="158"/>
        <v>16.861719052590381</v>
      </c>
      <c r="V485" s="57">
        <f>(L485-P485)/1000*SetUp!$B$13*1000000/SetUp!$B$48</f>
        <v>83.958616220628542</v>
      </c>
      <c r="W485" s="57">
        <f t="shared" si="169"/>
        <v>-5.773159728050814E-15</v>
      </c>
      <c r="X485" s="57">
        <f>MAX((SetUp!$B$56*(1-($H485/SetUp!$B$56)^2)*TANH(($B485-$D485)/SetUp!$B$56))/(1+$H485/SetUp!$B$56*TANH(($B485-$D485)/SetUp!$B$56)),0)</f>
        <v>0.61909069975880715</v>
      </c>
      <c r="AK485" s="65">
        <v>87</v>
      </c>
      <c r="AL485" s="66">
        <f t="shared" si="170"/>
        <v>58.015900000000009</v>
      </c>
      <c r="AM485" s="66">
        <f t="shared" si="171"/>
        <v>46.695686249841529</v>
      </c>
      <c r="AN485" s="67">
        <f t="shared" si="172"/>
        <v>-0.19512260863243489</v>
      </c>
      <c r="AP485" s="64">
        <v>27238</v>
      </c>
      <c r="AQ485" s="55">
        <v>7</v>
      </c>
      <c r="AR485" s="55">
        <v>210</v>
      </c>
      <c r="AS485" s="66">
        <f t="shared" si="159"/>
        <v>0.502</v>
      </c>
      <c r="AT485" s="66">
        <f t="shared" si="160"/>
        <v>0.37192039294607809</v>
      </c>
      <c r="AU485" s="55" t="str">
        <f>IF(OR($AP485&lt;SetUp!$B$97,$AP485&gt;SetUp!$B$98),"Não","Sim")</f>
        <v>Sim</v>
      </c>
      <c r="AV485" s="68">
        <f t="shared" si="161"/>
        <v>0.70851958335673404</v>
      </c>
      <c r="AW485" s="68">
        <f t="shared" si="162"/>
        <v>0.60985276333396909</v>
      </c>
      <c r="AX485" s="68">
        <f t="shared" si="163"/>
        <v>-0.29929628285498067</v>
      </c>
      <c r="AY485" s="68">
        <f t="shared" si="164"/>
        <v>-0.42955000797838067</v>
      </c>
      <c r="AZ485" s="68">
        <f t="shared" si="165"/>
        <v>-0.13007960705392191</v>
      </c>
      <c r="BA485" s="68">
        <f t="shared" si="166"/>
        <v>-9.8666820022764945E-2</v>
      </c>
      <c r="BB485" s="68">
        <f t="shared" si="167"/>
        <v>-0.1302537251234</v>
      </c>
    </row>
    <row r="486" spans="1:54" x14ac:dyDescent="0.3">
      <c r="A486" s="64">
        <v>27148</v>
      </c>
      <c r="B486" s="57">
        <v>1.3520000000000001</v>
      </c>
      <c r="C486" s="57">
        <v>101.788</v>
      </c>
      <c r="D486" s="57">
        <v>4.2549999999999999</v>
      </c>
      <c r="E486" s="57">
        <f t="shared" si="152"/>
        <v>1.3520000000000001</v>
      </c>
      <c r="F486" s="57">
        <f t="shared" si="153"/>
        <v>2.9029999999999996</v>
      </c>
      <c r="G486" s="57">
        <f t="shared" si="154"/>
        <v>0</v>
      </c>
      <c r="H486" s="57">
        <f>IF(Q485&gt;SetUp!$B$56,SetUp!$B$56,Q485)</f>
        <v>60.71025820751008</v>
      </c>
      <c r="I486" s="57">
        <f t="shared" si="168"/>
        <v>16.861719052590381</v>
      </c>
      <c r="J486" s="57">
        <f>MIN(F486,H486,(1-EXP(-SetUp!$B$52*H486/SetUp!$B$56))*F486)</f>
        <v>2.9027796367330327</v>
      </c>
      <c r="K486" s="57">
        <f t="shared" si="155"/>
        <v>57.80747857077705</v>
      </c>
      <c r="L486" s="57">
        <f>IF(I486&lt;=0,0,MIN(SetUp!$B$50*I486^SetUp!$B$55,I486))</f>
        <v>2.2691642487366557</v>
      </c>
      <c r="M486" s="57">
        <f t="shared" si="156"/>
        <v>14.592554803853725</v>
      </c>
      <c r="N486" s="57">
        <f>IF(SetUp!$B$62=0,X486,(B486-E486)*(1-(H486/SetUp!$B$66/SetUp!$B$56)))</f>
        <v>0</v>
      </c>
      <c r="O486" s="57">
        <f>K486*SetUp!$B$65</f>
        <v>0</v>
      </c>
      <c r="P486" s="57">
        <f>MIN(SetUp!$B$54*L486^SetUp!$B$51,L486)</f>
        <v>1.1485100418448879</v>
      </c>
      <c r="Q486" s="57">
        <f t="shared" si="157"/>
        <v>57.80747857077705</v>
      </c>
      <c r="R486" s="57">
        <f>IF((H486+N486-O486)&gt;SetUp!$B$56,T485+H486+N486-O486-SetUp!$B$56,T485)</f>
        <v>0</v>
      </c>
      <c r="S486" s="57">
        <f>R486*SetUp!$B$65</f>
        <v>0</v>
      </c>
      <c r="T486" s="57">
        <f>IF((R486-S486)&lt;SetUp!$B$53,R486-S486,SetUp!$B$53)</f>
        <v>0</v>
      </c>
      <c r="U486" s="57">
        <f t="shared" si="158"/>
        <v>14.592554803853725</v>
      </c>
      <c r="V486" s="57">
        <f>(L486-P486)/1000*SetUp!$B$13*1000000/SetUp!$B$48</f>
        <v>63.740214745117775</v>
      </c>
      <c r="W486" s="57">
        <f t="shared" si="169"/>
        <v>7.9936057773011271E-15</v>
      </c>
      <c r="X486" s="57">
        <f>MAX((SetUp!$B$56*(1-($H486/SetUp!$B$56)^2)*TANH(($B486-$D486)/SetUp!$B$56))/(1+$H486/SetUp!$B$56*TANH(($B486-$D486)/SetUp!$B$56)),0)</f>
        <v>0</v>
      </c>
      <c r="AK486" s="65">
        <v>88</v>
      </c>
      <c r="AL486" s="66">
        <f t="shared" si="170"/>
        <v>77.54310000000001</v>
      </c>
      <c r="AM486" s="66">
        <f t="shared" si="171"/>
        <v>52.046014050882228</v>
      </c>
      <c r="AN486" s="67">
        <f t="shared" si="172"/>
        <v>-0.32881179562227686</v>
      </c>
      <c r="AP486" s="64">
        <v>27239</v>
      </c>
      <c r="AQ486" s="55">
        <v>7</v>
      </c>
      <c r="AR486" s="55">
        <v>211</v>
      </c>
      <c r="AS486" s="66">
        <f t="shared" si="159"/>
        <v>0.45</v>
      </c>
      <c r="AT486" s="66">
        <f t="shared" si="160"/>
        <v>0.36068253937403233</v>
      </c>
      <c r="AU486" s="55" t="str">
        <f>IF(OR($AP486&lt;SetUp!$B$97,$AP486&gt;SetUp!$B$98),"Não","Sim")</f>
        <v>Sim</v>
      </c>
      <c r="AV486" s="68">
        <f t="shared" si="161"/>
        <v>0.67082039324993692</v>
      </c>
      <c r="AW486" s="68">
        <f t="shared" si="162"/>
        <v>0.60056851347205364</v>
      </c>
      <c r="AX486" s="68">
        <f t="shared" si="163"/>
        <v>-0.34678748622465633</v>
      </c>
      <c r="AY486" s="68">
        <f t="shared" si="164"/>
        <v>-0.44287488134965192</v>
      </c>
      <c r="AZ486" s="68">
        <f t="shared" si="165"/>
        <v>-8.9317460625967682E-2</v>
      </c>
      <c r="BA486" s="68">
        <f t="shared" si="166"/>
        <v>-7.0251879777883275E-2</v>
      </c>
      <c r="BB486" s="68">
        <f t="shared" si="167"/>
        <v>-9.6087395124995589E-2</v>
      </c>
    </row>
    <row r="487" spans="1:54" x14ac:dyDescent="0.3">
      <c r="A487" s="64">
        <v>27149</v>
      </c>
      <c r="B487" s="57">
        <v>1.857</v>
      </c>
      <c r="C487" s="57">
        <v>66.456999999999994</v>
      </c>
      <c r="D487" s="57">
        <v>4.2549999999999999</v>
      </c>
      <c r="E487" s="57">
        <f t="shared" si="152"/>
        <v>1.857</v>
      </c>
      <c r="F487" s="57">
        <f t="shared" si="153"/>
        <v>2.3979999999999997</v>
      </c>
      <c r="G487" s="57">
        <f t="shared" si="154"/>
        <v>0</v>
      </c>
      <c r="H487" s="57">
        <f>IF(Q486&gt;SetUp!$B$56,SetUp!$B$56,Q486)</f>
        <v>57.80747857077705</v>
      </c>
      <c r="I487" s="57">
        <f t="shared" si="168"/>
        <v>14.592554803853725</v>
      </c>
      <c r="J487" s="57">
        <f>MIN(F487,H487,(1-EXP(-SetUp!$B$52*H487/SetUp!$B$56))*F487)</f>
        <v>2.3977135032799102</v>
      </c>
      <c r="K487" s="57">
        <f t="shared" si="155"/>
        <v>55.40976506749714</v>
      </c>
      <c r="L487" s="57">
        <f>IF(I487&lt;=0,0,MIN(SetUp!$B$50*I487^SetUp!$B$55,I487))</f>
        <v>1.7833985372792156</v>
      </c>
      <c r="M487" s="57">
        <f t="shared" si="156"/>
        <v>12.80915626657451</v>
      </c>
      <c r="N487" s="57">
        <f>IF(SetUp!$B$62=0,X487,(B487-E487)*(1-(H487/SetUp!$B$66/SetUp!$B$56)))</f>
        <v>0</v>
      </c>
      <c r="O487" s="57">
        <f>K487*SetUp!$B$65</f>
        <v>0</v>
      </c>
      <c r="P487" s="57">
        <f>MIN(SetUp!$B$54*L487^SetUp!$B$51,L487)</f>
        <v>0.90635224592876296</v>
      </c>
      <c r="Q487" s="57">
        <f t="shared" si="157"/>
        <v>55.40976506749714</v>
      </c>
      <c r="R487" s="57">
        <f>IF((H487+N487-O487)&gt;SetUp!$B$56,T486+H487+N487-O487-SetUp!$B$56,T486)</f>
        <v>0</v>
      </c>
      <c r="S487" s="57">
        <f>R487*SetUp!$B$65</f>
        <v>0</v>
      </c>
      <c r="T487" s="57">
        <f>IF((R487-S487)&lt;SetUp!$B$53,R487-S487,SetUp!$B$53)</f>
        <v>0</v>
      </c>
      <c r="U487" s="57">
        <f t="shared" si="158"/>
        <v>12.80915626657451</v>
      </c>
      <c r="V487" s="57">
        <f>(L487-P487)/1000*SetUp!$B$13*1000000/SetUp!$B$48</f>
        <v>49.884360945861403</v>
      </c>
      <c r="W487" s="57">
        <f t="shared" si="169"/>
        <v>2.886579864025407E-15</v>
      </c>
      <c r="X487" s="57">
        <f>MAX((SetUp!$B$56*(1-($H487/SetUp!$B$56)^2)*TANH(($B487-$D487)/SetUp!$B$56))/(1+$H487/SetUp!$B$56*TANH(($B487-$D487)/SetUp!$B$56)),0)</f>
        <v>0</v>
      </c>
      <c r="AK487" s="65">
        <v>89</v>
      </c>
      <c r="AL487" s="66">
        <f t="shared" si="170"/>
        <v>58.149900000000002</v>
      </c>
      <c r="AM487" s="66">
        <f t="shared" si="171"/>
        <v>40.784488074662349</v>
      </c>
      <c r="AN487" s="67">
        <f t="shared" si="172"/>
        <v>-0.29863184503047557</v>
      </c>
      <c r="AP487" s="64">
        <v>27240</v>
      </c>
      <c r="AQ487" s="55">
        <v>7</v>
      </c>
      <c r="AR487" s="55">
        <v>212</v>
      </c>
      <c r="AS487" s="66">
        <f t="shared" si="159"/>
        <v>0.45</v>
      </c>
      <c r="AT487" s="66">
        <f t="shared" si="160"/>
        <v>0.34991340920494401</v>
      </c>
      <c r="AU487" s="55" t="str">
        <f>IF(OR($AP487&lt;SetUp!$B$97,$AP487&gt;SetUp!$B$98),"Não","Sim")</f>
        <v>Sim</v>
      </c>
      <c r="AV487" s="68">
        <f t="shared" si="161"/>
        <v>0.67082039324993692</v>
      </c>
      <c r="AW487" s="68">
        <f t="shared" si="162"/>
        <v>0.59153479120415564</v>
      </c>
      <c r="AX487" s="68">
        <f t="shared" si="163"/>
        <v>-0.34678748622465633</v>
      </c>
      <c r="AY487" s="68">
        <f t="shared" si="164"/>
        <v>-0.45603941438440132</v>
      </c>
      <c r="AZ487" s="68">
        <f t="shared" si="165"/>
        <v>-0.100086590795056</v>
      </c>
      <c r="BA487" s="68">
        <f t="shared" si="166"/>
        <v>-7.9285602045781278E-2</v>
      </c>
      <c r="BB487" s="68">
        <f t="shared" si="167"/>
        <v>-0.10925192815974499</v>
      </c>
    </row>
    <row r="488" spans="1:54" x14ac:dyDescent="0.3">
      <c r="A488" s="64">
        <v>27150</v>
      </c>
      <c r="B488" s="57">
        <v>1.86</v>
      </c>
      <c r="C488" s="57">
        <v>48.686</v>
      </c>
      <c r="D488" s="57">
        <v>3.5880000000000001</v>
      </c>
      <c r="E488" s="57">
        <f t="shared" si="152"/>
        <v>1.86</v>
      </c>
      <c r="F488" s="57">
        <f t="shared" si="153"/>
        <v>1.728</v>
      </c>
      <c r="G488" s="57">
        <f t="shared" si="154"/>
        <v>0</v>
      </c>
      <c r="H488" s="57">
        <f>IF(Q487&gt;SetUp!$B$56,SetUp!$B$56,Q487)</f>
        <v>55.40976506749714</v>
      </c>
      <c r="I488" s="57">
        <f t="shared" si="168"/>
        <v>12.80915626657451</v>
      </c>
      <c r="J488" s="57">
        <f>MIN(F488,H488,(1-EXP(-SetUp!$B$52*H488/SetUp!$B$56))*F488)</f>
        <v>1.7276997247852706</v>
      </c>
      <c r="K488" s="57">
        <f t="shared" si="155"/>
        <v>53.682065342711873</v>
      </c>
      <c r="L488" s="57">
        <f>IF(I488&lt;=0,0,MIN(SetUp!$B$50*I488^SetUp!$B$55,I488))</f>
        <v>1.4351492142935867</v>
      </c>
      <c r="M488" s="57">
        <f t="shared" si="156"/>
        <v>11.374007052280923</v>
      </c>
      <c r="N488" s="57">
        <f>IF(SetUp!$B$62=0,X488,(B488-E488)*(1-(H488/SetUp!$B$66/SetUp!$B$56)))</f>
        <v>0</v>
      </c>
      <c r="O488" s="57">
        <f>K488*SetUp!$B$65</f>
        <v>0</v>
      </c>
      <c r="P488" s="57">
        <f>MIN(SetUp!$B$54*L488^SetUp!$B$51,L488)</f>
        <v>0.73206688881431736</v>
      </c>
      <c r="Q488" s="57">
        <f t="shared" si="157"/>
        <v>53.682065342711873</v>
      </c>
      <c r="R488" s="57">
        <f>IF((H488+N488-O488)&gt;SetUp!$B$56,T487+H488+N488-O488-SetUp!$B$56,T487)</f>
        <v>0</v>
      </c>
      <c r="S488" s="57">
        <f>R488*SetUp!$B$65</f>
        <v>0</v>
      </c>
      <c r="T488" s="57">
        <f>IF((R488-S488)&lt;SetUp!$B$53,R488-S488,SetUp!$B$53)</f>
        <v>0</v>
      </c>
      <c r="U488" s="57">
        <f t="shared" si="158"/>
        <v>11.374007052280923</v>
      </c>
      <c r="V488" s="57">
        <f>(L488-P488)/1000*SetUp!$B$13*1000000/SetUp!$B$48</f>
        <v>39.98969363961313</v>
      </c>
      <c r="W488" s="57">
        <f t="shared" si="169"/>
        <v>3.1086244689504383E-15</v>
      </c>
      <c r="X488" s="57">
        <f>MAX((SetUp!$B$56*(1-($H488/SetUp!$B$56)^2)*TANH(($B488-$D488)/SetUp!$B$56))/(1+$H488/SetUp!$B$56*TANH(($B488-$D488)/SetUp!$B$56)),0)</f>
        <v>0</v>
      </c>
      <c r="AK488" s="65">
        <v>90</v>
      </c>
      <c r="AL488" s="66">
        <f t="shared" si="170"/>
        <v>34.388100000000001</v>
      </c>
      <c r="AM488" s="66">
        <f t="shared" si="171"/>
        <v>44.972385524541991</v>
      </c>
      <c r="AN488" s="67">
        <f t="shared" si="172"/>
        <v>0.30778919232356511</v>
      </c>
      <c r="AP488" s="64">
        <v>27241</v>
      </c>
      <c r="AQ488" s="55">
        <v>7</v>
      </c>
      <c r="AR488" s="55">
        <v>213</v>
      </c>
      <c r="AS488" s="66">
        <f t="shared" si="159"/>
        <v>0.40200000000000002</v>
      </c>
      <c r="AT488" s="66">
        <f t="shared" si="160"/>
        <v>0.33958816620557669</v>
      </c>
      <c r="AU488" s="55" t="str">
        <f>IF(OR($AP488&lt;SetUp!$B$97,$AP488&gt;SetUp!$B$98),"Não","Sim")</f>
        <v>Sim</v>
      </c>
      <c r="AV488" s="68">
        <f t="shared" si="161"/>
        <v>0.63403469936589429</v>
      </c>
      <c r="AW488" s="68">
        <f t="shared" si="162"/>
        <v>0.58274193791555506</v>
      </c>
      <c r="AX488" s="68">
        <f t="shared" si="163"/>
        <v>-0.39577394691552992</v>
      </c>
      <c r="AY488" s="68">
        <f t="shared" si="164"/>
        <v>-0.46904745223598754</v>
      </c>
      <c r="AZ488" s="68">
        <f t="shared" si="165"/>
        <v>-6.2411833794423333E-2</v>
      </c>
      <c r="BA488" s="68">
        <f t="shared" si="166"/>
        <v>-5.129276145033923E-2</v>
      </c>
      <c r="BB488" s="68">
        <f t="shared" si="167"/>
        <v>-7.3273505320457621E-2</v>
      </c>
    </row>
    <row r="489" spans="1:54" x14ac:dyDescent="0.3">
      <c r="A489" s="64">
        <v>27151</v>
      </c>
      <c r="B489" s="57">
        <v>2.7730000000000001</v>
      </c>
      <c r="C489" s="57">
        <v>39.722999999999999</v>
      </c>
      <c r="D489" s="57">
        <v>3.5880000000000001</v>
      </c>
      <c r="E489" s="57">
        <f t="shared" si="152"/>
        <v>2.7730000000000001</v>
      </c>
      <c r="F489" s="57">
        <f t="shared" si="153"/>
        <v>0.81499999999999995</v>
      </c>
      <c r="G489" s="57">
        <f t="shared" si="154"/>
        <v>0</v>
      </c>
      <c r="H489" s="57">
        <f>IF(Q488&gt;SetUp!$B$56,SetUp!$B$56,Q488)</f>
        <v>53.682065342711873</v>
      </c>
      <c r="I489" s="57">
        <f t="shared" si="168"/>
        <v>11.374007052280923</v>
      </c>
      <c r="J489" s="57">
        <f>MIN(F489,H489,(1-EXP(-SetUp!$B$52*H489/SetUp!$B$56))*F489)</f>
        <v>0.81481448779362842</v>
      </c>
      <c r="K489" s="57">
        <f t="shared" si="155"/>
        <v>52.867250854918247</v>
      </c>
      <c r="L489" s="57">
        <f>IF(I489&lt;=0,0,MIN(SetUp!$B$50*I489^SetUp!$B$55,I489))</f>
        <v>1.177295108860124</v>
      </c>
      <c r="M489" s="57">
        <f t="shared" si="156"/>
        <v>10.1967119434208</v>
      </c>
      <c r="N489" s="57">
        <f>IF(SetUp!$B$62=0,X489,(B489-E489)*(1-(H489/SetUp!$B$66/SetUp!$B$56)))</f>
        <v>0</v>
      </c>
      <c r="O489" s="57">
        <f>K489*SetUp!$B$65</f>
        <v>0</v>
      </c>
      <c r="P489" s="57">
        <f>MIN(SetUp!$B$54*L489^SetUp!$B$51,L489)</f>
        <v>0.60256273676432648</v>
      </c>
      <c r="Q489" s="57">
        <f t="shared" si="157"/>
        <v>52.867250854918247</v>
      </c>
      <c r="R489" s="57">
        <f>IF((H489+N489-O489)&gt;SetUp!$B$56,T488+H489+N489-O489-SetUp!$B$56,T488)</f>
        <v>0</v>
      </c>
      <c r="S489" s="57">
        <f>R489*SetUp!$B$65</f>
        <v>0</v>
      </c>
      <c r="T489" s="57">
        <f>IF((R489-S489)&lt;SetUp!$B$53,R489-S489,SetUp!$B$53)</f>
        <v>0</v>
      </c>
      <c r="U489" s="57">
        <f t="shared" si="158"/>
        <v>10.1967119434208</v>
      </c>
      <c r="V489" s="57">
        <f>(L489-P489)/1000*SetUp!$B$13*1000000/SetUp!$B$48</f>
        <v>32.689445676524485</v>
      </c>
      <c r="W489" s="57">
        <f t="shared" si="169"/>
        <v>4.8849813083506888E-15</v>
      </c>
      <c r="X489" s="57">
        <f>MAX((SetUp!$B$56*(1-($H489/SetUp!$B$56)^2)*TANH(($B489-$D489)/SetUp!$B$56))/(1+$H489/SetUp!$B$56*TANH(($B489-$D489)/SetUp!$B$56)),0)</f>
        <v>0</v>
      </c>
      <c r="AK489" s="65">
        <v>91</v>
      </c>
      <c r="AL489" s="66">
        <f t="shared" si="170"/>
        <v>65.956299999999999</v>
      </c>
      <c r="AM489" s="66">
        <f t="shared" si="171"/>
        <v>55.472556353943119</v>
      </c>
      <c r="AN489" s="67">
        <f t="shared" si="172"/>
        <v>-0.15894984476171162</v>
      </c>
      <c r="AP489" s="64">
        <v>27242</v>
      </c>
      <c r="AQ489" s="55">
        <v>8</v>
      </c>
      <c r="AR489" s="55">
        <v>214</v>
      </c>
      <c r="AS489" s="66">
        <f t="shared" si="159"/>
        <v>0.45</v>
      </c>
      <c r="AT489" s="66">
        <f t="shared" si="160"/>
        <v>0.32968356467818594</v>
      </c>
      <c r="AU489" s="55" t="str">
        <f>IF(OR($AP489&lt;SetUp!$B$97,$AP489&gt;SetUp!$B$98),"Não","Sim")</f>
        <v>Sim</v>
      </c>
      <c r="AV489" s="68">
        <f t="shared" si="161"/>
        <v>0.67082039324993692</v>
      </c>
      <c r="AW489" s="68">
        <f t="shared" si="162"/>
        <v>0.57418077700162162</v>
      </c>
      <c r="AX489" s="68">
        <f t="shared" si="163"/>
        <v>-0.34678748622465633</v>
      </c>
      <c r="AY489" s="68">
        <f t="shared" si="164"/>
        <v>-0.48190270268239915</v>
      </c>
      <c r="AZ489" s="68">
        <f t="shared" si="165"/>
        <v>-0.12031643532181407</v>
      </c>
      <c r="BA489" s="68">
        <f t="shared" si="166"/>
        <v>-9.6639616248315297E-2</v>
      </c>
      <c r="BB489" s="68">
        <f t="shared" si="167"/>
        <v>-0.13511521645774283</v>
      </c>
    </row>
    <row r="490" spans="1:54" x14ac:dyDescent="0.3">
      <c r="A490" s="64">
        <v>27152</v>
      </c>
      <c r="B490" s="57">
        <v>2.472</v>
      </c>
      <c r="C490" s="57">
        <v>20.524000000000001</v>
      </c>
      <c r="D490" s="57">
        <v>3.5880000000000001</v>
      </c>
      <c r="E490" s="57">
        <f t="shared" si="152"/>
        <v>2.472</v>
      </c>
      <c r="F490" s="57">
        <f t="shared" si="153"/>
        <v>1.1160000000000001</v>
      </c>
      <c r="G490" s="57">
        <f t="shared" si="154"/>
        <v>0</v>
      </c>
      <c r="H490" s="57">
        <f>IF(Q489&gt;SetUp!$B$56,SetUp!$B$56,Q489)</f>
        <v>52.867250854918247</v>
      </c>
      <c r="I490" s="57">
        <f t="shared" si="168"/>
        <v>10.1967119434208</v>
      </c>
      <c r="J490" s="57">
        <f>MIN(F490,H490,(1-EXP(-SetUp!$B$52*H490/SetUp!$B$56))*F490)</f>
        <v>1.1157114831540238</v>
      </c>
      <c r="K490" s="57">
        <f t="shared" si="155"/>
        <v>51.751539371764224</v>
      </c>
      <c r="L490" s="57">
        <f>IF(I490&lt;=0,0,MIN(SetUp!$B$50*I490^SetUp!$B$55,I490))</f>
        <v>0.98128788152293278</v>
      </c>
      <c r="M490" s="57">
        <f t="shared" si="156"/>
        <v>9.2154240618978669</v>
      </c>
      <c r="N490" s="57">
        <f>IF(SetUp!$B$62=0,X490,(B490-E490)*(1-(H490/SetUp!$B$66/SetUp!$B$56)))</f>
        <v>0</v>
      </c>
      <c r="O490" s="57">
        <f>K490*SetUp!$B$65</f>
        <v>0</v>
      </c>
      <c r="P490" s="57">
        <f>MIN(SetUp!$B$54*L490^SetUp!$B$51,L490)</f>
        <v>0.50380076281364139</v>
      </c>
      <c r="Q490" s="57">
        <f t="shared" si="157"/>
        <v>51.751539371764224</v>
      </c>
      <c r="R490" s="57">
        <f>IF((H490+N490-O490)&gt;SetUp!$B$56,T489+H490+N490-O490-SetUp!$B$56,T489)</f>
        <v>0</v>
      </c>
      <c r="S490" s="57">
        <f>R490*SetUp!$B$65</f>
        <v>0</v>
      </c>
      <c r="T490" s="57">
        <f>IF((R490-S490)&lt;SetUp!$B$53,R490-S490,SetUp!$B$53)</f>
        <v>0</v>
      </c>
      <c r="U490" s="57">
        <f t="shared" si="158"/>
        <v>9.2154240618978669</v>
      </c>
      <c r="V490" s="57">
        <f>(L490-P490)/1000*SetUp!$B$13*1000000/SetUp!$B$48</f>
        <v>27.158360980031716</v>
      </c>
      <c r="W490" s="57">
        <f t="shared" si="169"/>
        <v>-2.1094237467877974E-15</v>
      </c>
      <c r="X490" s="57">
        <f>MAX((SetUp!$B$56*(1-($H490/SetUp!$B$56)^2)*TANH(($B490-$D490)/SetUp!$B$56))/(1+$H490/SetUp!$B$56*TANH(($B490-$D490)/SetUp!$B$56)),0)</f>
        <v>0</v>
      </c>
      <c r="AK490" s="65">
        <v>92</v>
      </c>
      <c r="AL490" s="66">
        <f t="shared" si="170"/>
        <v>72.05</v>
      </c>
      <c r="AM490" s="66">
        <f t="shared" si="171"/>
        <v>61.687209095810672</v>
      </c>
      <c r="AN490" s="67">
        <f t="shared" si="172"/>
        <v>-0.14382777105051112</v>
      </c>
      <c r="AP490" s="64">
        <v>27243</v>
      </c>
      <c r="AQ490" s="55">
        <v>8</v>
      </c>
      <c r="AR490" s="55">
        <v>215</v>
      </c>
      <c r="AS490" s="66">
        <f t="shared" si="159"/>
        <v>0.45</v>
      </c>
      <c r="AT490" s="66">
        <f t="shared" si="160"/>
        <v>0.32017783037740505</v>
      </c>
      <c r="AU490" s="55" t="str">
        <f>IF(OR($AP490&lt;SetUp!$B$97,$AP490&gt;SetUp!$B$98),"Não","Sim")</f>
        <v>Sim</v>
      </c>
      <c r="AV490" s="68">
        <f t="shared" si="161"/>
        <v>0.67082039324993692</v>
      </c>
      <c r="AW490" s="68">
        <f t="shared" si="162"/>
        <v>0.56584258445030899</v>
      </c>
      <c r="AX490" s="68">
        <f t="shared" si="163"/>
        <v>-0.34678748622465633</v>
      </c>
      <c r="AY490" s="68">
        <f t="shared" si="164"/>
        <v>-0.49460874261686028</v>
      </c>
      <c r="AZ490" s="68">
        <f t="shared" si="165"/>
        <v>-0.12982216962259496</v>
      </c>
      <c r="BA490" s="68">
        <f t="shared" si="166"/>
        <v>-0.10497780879962793</v>
      </c>
      <c r="BB490" s="68">
        <f t="shared" si="167"/>
        <v>-0.14782125639220395</v>
      </c>
    </row>
    <row r="491" spans="1:54" x14ac:dyDescent="0.3">
      <c r="A491" s="64">
        <v>27153</v>
      </c>
      <c r="B491" s="57">
        <v>0.95599999999999996</v>
      </c>
      <c r="C491" s="57">
        <v>21.178999999999998</v>
      </c>
      <c r="D491" s="57">
        <v>3.5880000000000001</v>
      </c>
      <c r="E491" s="57">
        <f t="shared" si="152"/>
        <v>0.95599999999999996</v>
      </c>
      <c r="F491" s="57">
        <f t="shared" si="153"/>
        <v>2.6320000000000001</v>
      </c>
      <c r="G491" s="57">
        <f t="shared" si="154"/>
        <v>0</v>
      </c>
      <c r="H491" s="57">
        <f>IF(Q490&gt;SetUp!$B$56,SetUp!$B$56,Q490)</f>
        <v>51.751539371764224</v>
      </c>
      <c r="I491" s="57">
        <f t="shared" si="168"/>
        <v>9.2154240618978669</v>
      </c>
      <c r="J491" s="57">
        <f>MIN(F491,H491,(1-EXP(-SetUp!$B$52*H491/SetUp!$B$56))*F491)</f>
        <v>2.6311899657387685</v>
      </c>
      <c r="K491" s="57">
        <f t="shared" si="155"/>
        <v>49.120349406025454</v>
      </c>
      <c r="L491" s="57">
        <f>IF(I491&lt;=0,0,MIN(SetUp!$B$50*I491^SetUp!$B$55,I491))</f>
        <v>0.82900100866923299</v>
      </c>
      <c r="M491" s="57">
        <f t="shared" si="156"/>
        <v>8.3864230532286346</v>
      </c>
      <c r="N491" s="57">
        <f>IF(SetUp!$B$62=0,X491,(B491-E491)*(1-(H491/SetUp!$B$66/SetUp!$B$56)))</f>
        <v>0</v>
      </c>
      <c r="O491" s="57">
        <f>K491*SetUp!$B$65</f>
        <v>0</v>
      </c>
      <c r="P491" s="57">
        <f>MIN(SetUp!$B$54*L491^SetUp!$B$51,L491)</f>
        <v>0.42683833836794499</v>
      </c>
      <c r="Q491" s="57">
        <f t="shared" si="157"/>
        <v>49.120349406025454</v>
      </c>
      <c r="R491" s="57">
        <f>IF((H491+N491-O491)&gt;SetUp!$B$56,T490+H491+N491-O491-SetUp!$B$56,T490)</f>
        <v>0</v>
      </c>
      <c r="S491" s="57">
        <f>R491*SetUp!$B$65</f>
        <v>0</v>
      </c>
      <c r="T491" s="57">
        <f>IF((R491-S491)&lt;SetUp!$B$53,R491-S491,SetUp!$B$53)</f>
        <v>0</v>
      </c>
      <c r="U491" s="57">
        <f t="shared" si="158"/>
        <v>8.3864230532286346</v>
      </c>
      <c r="V491" s="57">
        <f>(L491-P491)/1000*SetUp!$B$13*1000000/SetUp!$B$48</f>
        <v>22.874080880463609</v>
      </c>
      <c r="W491" s="57">
        <f t="shared" si="169"/>
        <v>-1.9984014443252818E-15</v>
      </c>
      <c r="X491" s="57">
        <f>MAX((SetUp!$B$56*(1-($H491/SetUp!$B$56)^2)*TANH(($B491-$D491)/SetUp!$B$56))/(1+$H491/SetUp!$B$56*TANH(($B491-$D491)/SetUp!$B$56)),0)</f>
        <v>0</v>
      </c>
      <c r="AK491" s="65">
        <v>93</v>
      </c>
      <c r="AL491" s="66">
        <f t="shared" si="170"/>
        <v>75.858899999999991</v>
      </c>
      <c r="AM491" s="66">
        <f t="shared" si="171"/>
        <v>57.631706993275202</v>
      </c>
      <c r="AN491" s="67">
        <f t="shared" si="172"/>
        <v>-0.24027758122942453</v>
      </c>
      <c r="AP491" s="64">
        <v>27244</v>
      </c>
      <c r="AQ491" s="55">
        <v>8</v>
      </c>
      <c r="AR491" s="55">
        <v>216</v>
      </c>
      <c r="AS491" s="66">
        <f t="shared" si="159"/>
        <v>0.40200000000000002</v>
      </c>
      <c r="AT491" s="66">
        <f t="shared" si="160"/>
        <v>0.3110505516057947</v>
      </c>
      <c r="AU491" s="55" t="str">
        <f>IF(OR($AP491&lt;SetUp!$B$97,$AP491&gt;SetUp!$B$98),"Não","Sim")</f>
        <v>Sim</v>
      </c>
      <c r="AV491" s="68">
        <f t="shared" si="161"/>
        <v>0.63403469936589429</v>
      </c>
      <c r="AW491" s="68">
        <f t="shared" si="162"/>
        <v>0.5577190615406602</v>
      </c>
      <c r="AX491" s="68">
        <f t="shared" si="163"/>
        <v>-0.39577394691552992</v>
      </c>
      <c r="AY491" s="68">
        <f t="shared" si="164"/>
        <v>-0.50716902415850684</v>
      </c>
      <c r="AZ491" s="68">
        <f t="shared" si="165"/>
        <v>-9.0949448394205323E-2</v>
      </c>
      <c r="BA491" s="68">
        <f t="shared" si="166"/>
        <v>-7.6315637825234095E-2</v>
      </c>
      <c r="BB491" s="68">
        <f t="shared" si="167"/>
        <v>-0.11139507724297693</v>
      </c>
    </row>
    <row r="492" spans="1:54" x14ac:dyDescent="0.3">
      <c r="A492" s="64">
        <v>27154</v>
      </c>
      <c r="B492" s="57">
        <v>2.4950000000000001</v>
      </c>
      <c r="C492" s="57">
        <v>22.530999999999999</v>
      </c>
      <c r="D492" s="57">
        <v>3.5880000000000001</v>
      </c>
      <c r="E492" s="57">
        <f t="shared" si="152"/>
        <v>2.4950000000000001</v>
      </c>
      <c r="F492" s="57">
        <f t="shared" si="153"/>
        <v>1.093</v>
      </c>
      <c r="G492" s="57">
        <f t="shared" si="154"/>
        <v>0</v>
      </c>
      <c r="H492" s="57">
        <f>IF(Q491&gt;SetUp!$B$56,SetUp!$B$56,Q491)</f>
        <v>49.120349406025454</v>
      </c>
      <c r="I492" s="57">
        <f t="shared" si="168"/>
        <v>8.3864230532286346</v>
      </c>
      <c r="J492" s="57">
        <f>MIN(F492,H492,(1-EXP(-SetUp!$B$52*H492/SetUp!$B$56))*F492)</f>
        <v>1.0924925581249338</v>
      </c>
      <c r="K492" s="57">
        <f t="shared" si="155"/>
        <v>48.027856847900523</v>
      </c>
      <c r="L492" s="57">
        <f>IF(I492&lt;=0,0,MIN(SetUp!$B$50*I492^SetUp!$B$55,I492))</f>
        <v>0.70847434563016443</v>
      </c>
      <c r="M492" s="57">
        <f t="shared" si="156"/>
        <v>7.6779487075984703</v>
      </c>
      <c r="N492" s="57">
        <f>IF(SetUp!$B$62=0,X492,(B492-E492)*(1-(H492/SetUp!$B$66/SetUp!$B$56)))</f>
        <v>0</v>
      </c>
      <c r="O492" s="57">
        <f>K492*SetUp!$B$65</f>
        <v>0</v>
      </c>
      <c r="P492" s="57">
        <f>MIN(SetUp!$B$54*L492^SetUp!$B$51,L492)</f>
        <v>0.36575749089432386</v>
      </c>
      <c r="Q492" s="57">
        <f t="shared" si="157"/>
        <v>48.027856847900523</v>
      </c>
      <c r="R492" s="57">
        <f>IF((H492+N492-O492)&gt;SetUp!$B$56,T491+H492+N492-O492-SetUp!$B$56,T491)</f>
        <v>0</v>
      </c>
      <c r="S492" s="57">
        <f>R492*SetUp!$B$65</f>
        <v>0</v>
      </c>
      <c r="T492" s="57">
        <f>IF((R492-S492)&lt;SetUp!$B$53,R492-S492,SetUp!$B$53)</f>
        <v>0</v>
      </c>
      <c r="U492" s="57">
        <f t="shared" si="158"/>
        <v>7.6779487075984703</v>
      </c>
      <c r="V492" s="57">
        <f>(L492-P492)/1000*SetUp!$B$13*1000000/SetUp!$B$48</f>
        <v>19.492940626370732</v>
      </c>
      <c r="W492" s="57">
        <f t="shared" si="169"/>
        <v>0</v>
      </c>
      <c r="X492" s="57">
        <f>MAX((SetUp!$B$56*(1-($H492/SetUp!$B$56)^2)*TANH(($B492-$D492)/SetUp!$B$56))/(1+$H492/SetUp!$B$56*TANH(($B492-$D492)/SetUp!$B$56)),0)</f>
        <v>0</v>
      </c>
      <c r="AK492" s="65">
        <v>94</v>
      </c>
      <c r="AL492" s="66">
        <f t="shared" si="170"/>
        <v>63.685900000000004</v>
      </c>
      <c r="AM492" s="66">
        <f t="shared" si="171"/>
        <v>55.529620474718023</v>
      </c>
      <c r="AN492" s="67">
        <f t="shared" si="172"/>
        <v>-0.12807041315710355</v>
      </c>
      <c r="AP492" s="64">
        <v>27245</v>
      </c>
      <c r="AQ492" s="55">
        <v>8</v>
      </c>
      <c r="AR492" s="55">
        <v>217</v>
      </c>
      <c r="AS492" s="66">
        <f t="shared" si="159"/>
        <v>0.40200000000000002</v>
      </c>
      <c r="AT492" s="66">
        <f t="shared" si="160"/>
        <v>0.30228257951231763</v>
      </c>
      <c r="AU492" s="55" t="str">
        <f>IF(OR($AP492&lt;SetUp!$B$97,$AP492&gt;SetUp!$B$98),"Não","Sim")</f>
        <v>Sim</v>
      </c>
      <c r="AV492" s="68">
        <f t="shared" si="161"/>
        <v>0.63403469936589429</v>
      </c>
      <c r="AW492" s="68">
        <f t="shared" si="162"/>
        <v>0.54980230948252451</v>
      </c>
      <c r="AX492" s="68">
        <f t="shared" si="163"/>
        <v>-0.39577394691552992</v>
      </c>
      <c r="AY492" s="68">
        <f t="shared" si="164"/>
        <v>-0.51958688040958279</v>
      </c>
      <c r="AZ492" s="68">
        <f t="shared" si="165"/>
        <v>-9.9717420487682396E-2</v>
      </c>
      <c r="BA492" s="68">
        <f t="shared" si="166"/>
        <v>-8.4232389883369785E-2</v>
      </c>
      <c r="BB492" s="68">
        <f t="shared" si="167"/>
        <v>-0.12381293349405287</v>
      </c>
    </row>
    <row r="493" spans="1:54" x14ac:dyDescent="0.3">
      <c r="A493" s="64">
        <v>27155</v>
      </c>
      <c r="B493" s="57">
        <v>3.7610000000000001</v>
      </c>
      <c r="C493" s="57">
        <v>14.188000000000001</v>
      </c>
      <c r="D493" s="57">
        <v>3.5880000000000001</v>
      </c>
      <c r="E493" s="57">
        <f t="shared" si="152"/>
        <v>3.5880000000000001</v>
      </c>
      <c r="F493" s="57">
        <f t="shared" si="153"/>
        <v>0</v>
      </c>
      <c r="G493" s="57">
        <f t="shared" si="154"/>
        <v>9.7578661005569847E-2</v>
      </c>
      <c r="H493" s="57">
        <f>IF(Q492&gt;SetUp!$B$56,SetUp!$B$56,Q492)</f>
        <v>48.027856847900523</v>
      </c>
      <c r="I493" s="57">
        <f t="shared" si="168"/>
        <v>7.77552736860404</v>
      </c>
      <c r="J493" s="57">
        <f>MIN(F493,H493,(1-EXP(-SetUp!$B$52*H493/SetUp!$B$56))*F493)</f>
        <v>0</v>
      </c>
      <c r="K493" s="57">
        <f t="shared" si="155"/>
        <v>48.027856847900523</v>
      </c>
      <c r="L493" s="57">
        <f>IF(I493&lt;=0,0,MIN(SetUp!$B$50*I493^SetUp!$B$55,I493))</f>
        <v>0.62456734678293424</v>
      </c>
      <c r="M493" s="57">
        <f t="shared" si="156"/>
        <v>7.1509600218211062</v>
      </c>
      <c r="N493" s="57">
        <f>IF(SetUp!$B$62=0,X493,(B493-E493)*(1-(H493/SetUp!$B$66/SetUp!$B$56)))</f>
        <v>7.5421338994430195E-2</v>
      </c>
      <c r="O493" s="57">
        <f>K493*SetUp!$B$65</f>
        <v>0</v>
      </c>
      <c r="P493" s="57">
        <f>MIN(SetUp!$B$54*L493^SetUp!$B$51,L493)</f>
        <v>0.32313179322574603</v>
      </c>
      <c r="Q493" s="57">
        <f t="shared" si="157"/>
        <v>48.103278186894954</v>
      </c>
      <c r="R493" s="57">
        <f>IF((H493+N493-O493)&gt;SetUp!$B$56,T492+H493+N493-O493-SetUp!$B$56,T492)</f>
        <v>0</v>
      </c>
      <c r="S493" s="57">
        <f>R493*SetUp!$B$65</f>
        <v>0</v>
      </c>
      <c r="T493" s="57">
        <f>IF((R493-S493)&lt;SetUp!$B$53,R493-S493,SetUp!$B$53)</f>
        <v>0</v>
      </c>
      <c r="U493" s="57">
        <f t="shared" si="158"/>
        <v>7.1509600218211062</v>
      </c>
      <c r="V493" s="57">
        <f>(L493-P493)/1000*SetUp!$B$13*1000000/SetUp!$B$48</f>
        <v>17.144955863628205</v>
      </c>
      <c r="W493" s="57">
        <f t="shared" si="169"/>
        <v>1.3322676295501878E-15</v>
      </c>
      <c r="X493" s="57">
        <f>MAX((SetUp!$B$56*(1-($H493/SetUp!$B$56)^2)*TANH(($B493-$D493)/SetUp!$B$56))/(1+$H493/SetUp!$B$56*TANH(($B493-$D493)/SetUp!$B$56)),0)</f>
        <v>7.5421338994430195E-2</v>
      </c>
      <c r="AK493" s="65">
        <v>95</v>
      </c>
      <c r="AL493" s="66">
        <f t="shared" si="170"/>
        <v>50.305900000000001</v>
      </c>
      <c r="AM493" s="66">
        <f t="shared" si="171"/>
        <v>73.729925841264446</v>
      </c>
      <c r="AN493" s="67">
        <f t="shared" si="172"/>
        <v>0.46563178158554852</v>
      </c>
      <c r="AP493" s="64">
        <v>27246</v>
      </c>
      <c r="AQ493" s="55">
        <v>8</v>
      </c>
      <c r="AR493" s="55">
        <v>218</v>
      </c>
      <c r="AS493" s="66">
        <f t="shared" si="159"/>
        <v>0.40200000000000002</v>
      </c>
      <c r="AT493" s="66">
        <f t="shared" si="160"/>
        <v>0.29385593672146787</v>
      </c>
      <c r="AU493" s="55" t="str">
        <f>IF(OR($AP493&lt;SetUp!$B$97,$AP493&gt;SetUp!$B$98),"Não","Sim")</f>
        <v>Sim</v>
      </c>
      <c r="AV493" s="68">
        <f t="shared" si="161"/>
        <v>0.63403469936589429</v>
      </c>
      <c r="AW493" s="68">
        <f t="shared" si="162"/>
        <v>0.54208480583896457</v>
      </c>
      <c r="AX493" s="68">
        <f t="shared" si="163"/>
        <v>-0.39577394691552992</v>
      </c>
      <c r="AY493" s="68">
        <f t="shared" si="164"/>
        <v>-0.53186553088346167</v>
      </c>
      <c r="AZ493" s="68">
        <f t="shared" si="165"/>
        <v>-0.10814406327853215</v>
      </c>
      <c r="BA493" s="68">
        <f t="shared" si="166"/>
        <v>-9.1949893526929727E-2</v>
      </c>
      <c r="BB493" s="68">
        <f t="shared" si="167"/>
        <v>-0.13609158396793175</v>
      </c>
    </row>
    <row r="494" spans="1:54" x14ac:dyDescent="0.3">
      <c r="A494" s="64">
        <v>27156</v>
      </c>
      <c r="B494" s="57">
        <v>3.4980000000000002</v>
      </c>
      <c r="C494" s="57">
        <v>6.8819999999999997</v>
      </c>
      <c r="D494" s="57">
        <v>3.5880000000000001</v>
      </c>
      <c r="E494" s="57">
        <f t="shared" si="152"/>
        <v>3.4980000000000002</v>
      </c>
      <c r="F494" s="57">
        <f t="shared" si="153"/>
        <v>8.9999999999999858E-2</v>
      </c>
      <c r="G494" s="57">
        <f t="shared" si="154"/>
        <v>0</v>
      </c>
      <c r="H494" s="57">
        <f>IF(Q493&gt;SetUp!$B$56,SetUp!$B$56,Q493)</f>
        <v>48.103278186894954</v>
      </c>
      <c r="I494" s="57">
        <f t="shared" si="168"/>
        <v>7.1509600218211062</v>
      </c>
      <c r="J494" s="57">
        <f>MIN(F494,H494,(1-EXP(-SetUp!$B$52*H494/SetUp!$B$56))*F494)</f>
        <v>8.9951019231934243E-2</v>
      </c>
      <c r="K494" s="57">
        <f t="shared" si="155"/>
        <v>48.013327167663022</v>
      </c>
      <c r="L494" s="57">
        <f>IF(I494&lt;=0,0,MIN(SetUp!$B$50*I494^SetUp!$B$55,I494))</f>
        <v>0.5432129329617823</v>
      </c>
      <c r="M494" s="57">
        <f t="shared" si="156"/>
        <v>6.6077470888593242</v>
      </c>
      <c r="N494" s="57">
        <f>IF(SetUp!$B$62=0,X494,(B494-E494)*(1-(H494/SetUp!$B$66/SetUp!$B$56)))</f>
        <v>0</v>
      </c>
      <c r="O494" s="57">
        <f>K494*SetUp!$B$65</f>
        <v>0</v>
      </c>
      <c r="P494" s="57">
        <f>MIN(SetUp!$B$54*L494^SetUp!$B$51,L494)</f>
        <v>0.28170956650595086</v>
      </c>
      <c r="Q494" s="57">
        <f t="shared" si="157"/>
        <v>48.013327167663022</v>
      </c>
      <c r="R494" s="57">
        <f>IF((H494+N494-O494)&gt;SetUp!$B$56,T493+H494+N494-O494-SetUp!$B$56,T493)</f>
        <v>0</v>
      </c>
      <c r="S494" s="57">
        <f>R494*SetUp!$B$65</f>
        <v>0</v>
      </c>
      <c r="T494" s="57">
        <f>IF((R494-S494)&lt;SetUp!$B$53,R494-S494,SetUp!$B$53)</f>
        <v>0</v>
      </c>
      <c r="U494" s="57">
        <f t="shared" si="158"/>
        <v>6.6077470888593242</v>
      </c>
      <c r="V494" s="57">
        <f>(L494-P494)/1000*SetUp!$B$13*1000000/SetUp!$B$48</f>
        <v>14.873705583720474</v>
      </c>
      <c r="W494" s="57">
        <f t="shared" si="169"/>
        <v>4.5519144009631418E-15</v>
      </c>
      <c r="X494" s="57">
        <f>MAX((SetUp!$B$56*(1-($H494/SetUp!$B$56)^2)*TANH(($B494-$D494)/SetUp!$B$56))/(1+$H494/SetUp!$B$56*TANH(($B494-$D494)/SetUp!$B$56)),0)</f>
        <v>0</v>
      </c>
      <c r="AK494" s="65">
        <v>96</v>
      </c>
      <c r="AL494" s="66">
        <f t="shared" si="170"/>
        <v>62.521599999999999</v>
      </c>
      <c r="AM494" s="66">
        <f t="shared" si="171"/>
        <v>78.679492324367772</v>
      </c>
      <c r="AN494" s="67">
        <f t="shared" si="172"/>
        <v>0.25843696137603278</v>
      </c>
      <c r="AP494" s="64">
        <v>27247</v>
      </c>
      <c r="AQ494" s="55">
        <v>8</v>
      </c>
      <c r="AR494" s="55">
        <v>219</v>
      </c>
      <c r="AS494" s="66">
        <f t="shared" si="159"/>
        <v>0.379</v>
      </c>
      <c r="AT494" s="66">
        <f t="shared" si="160"/>
        <v>0.28575373351223826</v>
      </c>
      <c r="AU494" s="55" t="str">
        <f>IF(OR($AP494&lt;SetUp!$B$97,$AP494&gt;SetUp!$B$98),"Não","Sim")</f>
        <v>Sim</v>
      </c>
      <c r="AV494" s="68">
        <f t="shared" si="161"/>
        <v>0.61562975886485538</v>
      </c>
      <c r="AW494" s="68">
        <f t="shared" si="162"/>
        <v>0.53455938258741498</v>
      </c>
      <c r="AX494" s="68">
        <f t="shared" si="163"/>
        <v>-0.42136079003192767</v>
      </c>
      <c r="AY494" s="68">
        <f t="shared" si="164"/>
        <v>-0.54400808662587163</v>
      </c>
      <c r="AZ494" s="68">
        <f t="shared" si="165"/>
        <v>-9.3246266487761742E-2</v>
      </c>
      <c r="BA494" s="68">
        <f t="shared" si="166"/>
        <v>-8.1070376277440404E-2</v>
      </c>
      <c r="BB494" s="68">
        <f t="shared" si="167"/>
        <v>-0.12264729659394397</v>
      </c>
    </row>
    <row r="495" spans="1:54" x14ac:dyDescent="0.3">
      <c r="A495" s="64">
        <v>27157</v>
      </c>
      <c r="B495" s="57">
        <v>5.9249999999999998</v>
      </c>
      <c r="C495" s="57">
        <v>42.576000000000001</v>
      </c>
      <c r="D495" s="57">
        <v>3.5880000000000001</v>
      </c>
      <c r="E495" s="57">
        <f t="shared" si="152"/>
        <v>3.5880000000000001</v>
      </c>
      <c r="F495" s="57">
        <f t="shared" si="153"/>
        <v>0</v>
      </c>
      <c r="G495" s="57">
        <f t="shared" si="154"/>
        <v>1.3429652576002713</v>
      </c>
      <c r="H495" s="57">
        <f>IF(Q494&gt;SetUp!$B$56,SetUp!$B$56,Q494)</f>
        <v>48.013327167663022</v>
      </c>
      <c r="I495" s="57">
        <f t="shared" si="168"/>
        <v>7.9507123464595955</v>
      </c>
      <c r="J495" s="57">
        <f>MIN(F495,H495,(1-EXP(-SetUp!$B$52*H495/SetUp!$B$56))*F495)</f>
        <v>0</v>
      </c>
      <c r="K495" s="57">
        <f t="shared" si="155"/>
        <v>48.013327167663022</v>
      </c>
      <c r="L495" s="57">
        <f>IF(I495&lt;=0,0,MIN(SetUp!$B$50*I495^SetUp!$B$55,I495))</f>
        <v>0.64819586013004415</v>
      </c>
      <c r="M495" s="57">
        <f t="shared" si="156"/>
        <v>7.3025164863295515</v>
      </c>
      <c r="N495" s="57">
        <f>IF(SetUp!$B$62=0,X495,(B495-E495)*(1-(H495/SetUp!$B$66/SetUp!$B$56)))</f>
        <v>0.99403474239972855</v>
      </c>
      <c r="O495" s="57">
        <f>K495*SetUp!$B$65</f>
        <v>0</v>
      </c>
      <c r="P495" s="57">
        <f>MIN(SetUp!$B$54*L495^SetUp!$B$51,L495)</f>
        <v>0.33514467071236298</v>
      </c>
      <c r="Q495" s="57">
        <f t="shared" si="157"/>
        <v>49.007361910062748</v>
      </c>
      <c r="R495" s="57">
        <f>IF((H495+N495-O495)&gt;SetUp!$B$56,T494+H495+N495-O495-SetUp!$B$56,T494)</f>
        <v>0</v>
      </c>
      <c r="S495" s="57">
        <f>R495*SetUp!$B$65</f>
        <v>0</v>
      </c>
      <c r="T495" s="57">
        <f>IF((R495-S495)&lt;SetUp!$B$53,R495-S495,SetUp!$B$53)</f>
        <v>0</v>
      </c>
      <c r="U495" s="57">
        <f t="shared" si="158"/>
        <v>7.3025164863295515</v>
      </c>
      <c r="V495" s="57">
        <f>(L495-P495)/1000*SetUp!$B$13*1000000/SetUp!$B$48</f>
        <v>17.805626318078584</v>
      </c>
      <c r="W495" s="57">
        <f t="shared" si="169"/>
        <v>-1.5543122344752192E-15</v>
      </c>
      <c r="X495" s="57">
        <f>MAX((SetUp!$B$56*(1-($H495/SetUp!$B$56)^2)*TANH(($B495-$D495)/SetUp!$B$56))/(1+$H495/SetUp!$B$56*TANH(($B495-$D495)/SetUp!$B$56)),0)</f>
        <v>0.99403474239972855</v>
      </c>
      <c r="AK495" s="65">
        <v>97</v>
      </c>
      <c r="AL495" s="66">
        <f t="shared" si="170"/>
        <v>61.90229999999999</v>
      </c>
      <c r="AM495" s="66">
        <f t="shared" si="171"/>
        <v>82.247033738385852</v>
      </c>
      <c r="AN495" s="67">
        <f t="shared" si="172"/>
        <v>0.32865876935729149</v>
      </c>
      <c r="AP495" s="64">
        <v>27248</v>
      </c>
      <c r="AQ495" s="55">
        <v>8</v>
      </c>
      <c r="AR495" s="55">
        <v>220</v>
      </c>
      <c r="AS495" s="66">
        <f t="shared" si="159"/>
        <v>0.379</v>
      </c>
      <c r="AT495" s="66">
        <f t="shared" si="160"/>
        <v>0.27796009084707002</v>
      </c>
      <c r="AU495" s="55" t="str">
        <f>IF(OR($AP495&lt;SetUp!$B$97,$AP495&gt;SetUp!$B$98),"Não","Sim")</f>
        <v>Sim</v>
      </c>
      <c r="AV495" s="68">
        <f t="shared" si="161"/>
        <v>0.61562975886485538</v>
      </c>
      <c r="AW495" s="68">
        <f t="shared" si="162"/>
        <v>0.52721920568874392</v>
      </c>
      <c r="AX495" s="68">
        <f t="shared" si="163"/>
        <v>-0.42136079003192767</v>
      </c>
      <c r="AY495" s="68">
        <f t="shared" si="164"/>
        <v>-0.55601755504995198</v>
      </c>
      <c r="AZ495" s="68">
        <f t="shared" si="165"/>
        <v>-0.10103990915292999</v>
      </c>
      <c r="BA495" s="68">
        <f t="shared" si="166"/>
        <v>-8.8410553176111462E-2</v>
      </c>
      <c r="BB495" s="68">
        <f t="shared" si="167"/>
        <v>-0.13465676501802432</v>
      </c>
    </row>
    <row r="496" spans="1:54" x14ac:dyDescent="0.3">
      <c r="A496" s="64">
        <v>27158</v>
      </c>
      <c r="B496" s="57">
        <v>4.5629999999999997</v>
      </c>
      <c r="C496" s="57">
        <v>41.85</v>
      </c>
      <c r="D496" s="57">
        <v>3.5880000000000001</v>
      </c>
      <c r="E496" s="57">
        <f t="shared" si="152"/>
        <v>3.5880000000000001</v>
      </c>
      <c r="F496" s="57">
        <f t="shared" si="153"/>
        <v>0</v>
      </c>
      <c r="G496" s="57">
        <f t="shared" si="154"/>
        <v>0.57637981801760418</v>
      </c>
      <c r="H496" s="57">
        <f>IF(Q495&gt;SetUp!$B$56,SetUp!$B$56,Q495)</f>
        <v>49.007361910062748</v>
      </c>
      <c r="I496" s="57">
        <f t="shared" si="168"/>
        <v>7.8788963043471556</v>
      </c>
      <c r="J496" s="57">
        <f>MIN(F496,H496,(1-EXP(-SetUp!$B$52*H496/SetUp!$B$56))*F496)</f>
        <v>0</v>
      </c>
      <c r="K496" s="57">
        <f t="shared" si="155"/>
        <v>49.007361910062748</v>
      </c>
      <c r="L496" s="57">
        <f>IF(I496&lt;=0,0,MIN(SetUp!$B$50*I496^SetUp!$B$55,I496))</f>
        <v>0.63846705454591735</v>
      </c>
      <c r="M496" s="57">
        <f t="shared" si="156"/>
        <v>7.2404292498012381</v>
      </c>
      <c r="N496" s="57">
        <f>IF(SetUp!$B$62=0,X496,(B496-E496)*(1-(H496/SetUp!$B$66/SetUp!$B$56)))</f>
        <v>0.39862018198239546</v>
      </c>
      <c r="O496" s="57">
        <f>K496*SetUp!$B$65</f>
        <v>0</v>
      </c>
      <c r="P496" s="57">
        <f>MIN(SetUp!$B$54*L496^SetUp!$B$51,L496)</f>
        <v>0.33019940573621986</v>
      </c>
      <c r="Q496" s="57">
        <f t="shared" si="157"/>
        <v>49.405982092045143</v>
      </c>
      <c r="R496" s="57">
        <f>IF((H496+N496-O496)&gt;SetUp!$B$56,T495+H496+N496-O496-SetUp!$B$56,T495)</f>
        <v>0</v>
      </c>
      <c r="S496" s="57">
        <f>R496*SetUp!$B$65</f>
        <v>0</v>
      </c>
      <c r="T496" s="57">
        <f>IF((R496-S496)&lt;SetUp!$B$53,R496-S496,SetUp!$B$53)</f>
        <v>0</v>
      </c>
      <c r="U496" s="57">
        <f t="shared" si="158"/>
        <v>7.2404292498012381</v>
      </c>
      <c r="V496" s="57">
        <f>(L496-P496)/1000*SetUp!$B$13*1000000/SetUp!$B$48</f>
        <v>17.533549611704945</v>
      </c>
      <c r="W496" s="57">
        <f t="shared" si="169"/>
        <v>-9.9920072216264089E-16</v>
      </c>
      <c r="X496" s="57">
        <f>MAX((SetUp!$B$56*(1-($H496/SetUp!$B$56)^2)*TANH(($B496-$D496)/SetUp!$B$56))/(1+$H496/SetUp!$B$56*TANH(($B496-$D496)/SetUp!$B$56)),0)</f>
        <v>0.39862018198239546</v>
      </c>
      <c r="AK496" s="65">
        <v>98</v>
      </c>
      <c r="AL496" s="66">
        <f t="shared" si="170"/>
        <v>71.827199999999991</v>
      </c>
      <c r="AM496" s="66">
        <f t="shared" si="171"/>
        <v>63.504625221295044</v>
      </c>
      <c r="AN496" s="67">
        <f t="shared" si="172"/>
        <v>-0.11586940293795314</v>
      </c>
      <c r="AP496" s="64">
        <v>27249</v>
      </c>
      <c r="AQ496" s="55">
        <v>8</v>
      </c>
      <c r="AR496" s="55">
        <v>221</v>
      </c>
      <c r="AS496" s="66">
        <f t="shared" si="159"/>
        <v>0.379</v>
      </c>
      <c r="AT496" s="66">
        <f t="shared" si="160"/>
        <v>0.27046006962271801</v>
      </c>
      <c r="AU496" s="55" t="str">
        <f>IF(OR($AP496&lt;SetUp!$B$97,$AP496&gt;SetUp!$B$98),"Não","Sim")</f>
        <v>Sim</v>
      </c>
      <c r="AV496" s="68">
        <f t="shared" si="161"/>
        <v>0.61562975886485538</v>
      </c>
      <c r="AW496" s="68">
        <f t="shared" si="162"/>
        <v>0.52005775604515125</v>
      </c>
      <c r="AX496" s="68">
        <f t="shared" si="163"/>
        <v>-0.42136079003192767</v>
      </c>
      <c r="AY496" s="68">
        <f t="shared" si="164"/>
        <v>-0.56789684450414901</v>
      </c>
      <c r="AZ496" s="68">
        <f t="shared" si="165"/>
        <v>-0.10853993037728199</v>
      </c>
      <c r="BA496" s="68">
        <f t="shared" si="166"/>
        <v>-9.5572002819704127E-2</v>
      </c>
      <c r="BB496" s="68">
        <f t="shared" si="167"/>
        <v>-0.14653605447222134</v>
      </c>
    </row>
    <row r="497" spans="1:54" x14ac:dyDescent="0.3">
      <c r="A497" s="64">
        <v>27159</v>
      </c>
      <c r="B497" s="57">
        <v>8.7520000000000007</v>
      </c>
      <c r="C497" s="57">
        <v>30.155999999999999</v>
      </c>
      <c r="D497" s="57">
        <v>3.5880000000000001</v>
      </c>
      <c r="E497" s="57">
        <f t="shared" si="152"/>
        <v>3.5880000000000001</v>
      </c>
      <c r="F497" s="57">
        <f t="shared" si="153"/>
        <v>0</v>
      </c>
      <c r="G497" s="57">
        <f t="shared" si="154"/>
        <v>3.2037618829718868</v>
      </c>
      <c r="H497" s="57">
        <f>IF(Q496&gt;SetUp!$B$56,SetUp!$B$56,Q496)</f>
        <v>49.405982092045143</v>
      </c>
      <c r="I497" s="57">
        <f t="shared" si="168"/>
        <v>10.444191132773124</v>
      </c>
      <c r="J497" s="57">
        <f>MIN(F497,H497,(1-EXP(-SetUp!$B$52*H497/SetUp!$B$56))*F497)</f>
        <v>0</v>
      </c>
      <c r="K497" s="57">
        <f t="shared" si="155"/>
        <v>49.405982092045143</v>
      </c>
      <c r="L497" s="57">
        <f>IF(I497&lt;=0,0,MIN(SetUp!$B$50*I497^SetUp!$B$55,I497))</f>
        <v>1.0213020477864996</v>
      </c>
      <c r="M497" s="57">
        <f t="shared" si="156"/>
        <v>9.4228890849866254</v>
      </c>
      <c r="N497" s="57">
        <f>IF(SetUp!$B$62=0,X497,(B497-E497)*(1-(H497/SetUp!$B$66/SetUp!$B$56)))</f>
        <v>1.960238117028114</v>
      </c>
      <c r="O497" s="57">
        <f>K497*SetUp!$B$65</f>
        <v>0</v>
      </c>
      <c r="P497" s="57">
        <f>MIN(SetUp!$B$54*L497^SetUp!$B$51,L497)</f>
        <v>0.52398794905237245</v>
      </c>
      <c r="Q497" s="57">
        <f t="shared" si="157"/>
        <v>51.366220209073255</v>
      </c>
      <c r="R497" s="57">
        <f>IF((H497+N497-O497)&gt;SetUp!$B$56,T496+H497+N497-O497-SetUp!$B$56,T496)</f>
        <v>0</v>
      </c>
      <c r="S497" s="57">
        <f>R497*SetUp!$B$65</f>
        <v>0</v>
      </c>
      <c r="T497" s="57">
        <f>IF((R497-S497)&lt;SetUp!$B$53,R497-S497,SetUp!$B$53)</f>
        <v>0</v>
      </c>
      <c r="U497" s="57">
        <f t="shared" si="158"/>
        <v>9.4228890849866254</v>
      </c>
      <c r="V497" s="57">
        <f>(L497-P497)/1000*SetUp!$B$13*1000000/SetUp!$B$48</f>
        <v>28.286073664960089</v>
      </c>
      <c r="W497" s="57">
        <f t="shared" si="169"/>
        <v>1.7763568394002505E-15</v>
      </c>
      <c r="X497" s="57">
        <f>MAX((SetUp!$B$56*(1-($H497/SetUp!$B$56)^2)*TANH(($B497-$D497)/SetUp!$B$56))/(1+$H497/SetUp!$B$56*TANH(($B497-$D497)/SetUp!$B$56)),0)</f>
        <v>1.960238117028114</v>
      </c>
      <c r="AK497" s="65">
        <v>99</v>
      </c>
      <c r="AL497" s="66">
        <f t="shared" si="170"/>
        <v>50.122900000000001</v>
      </c>
      <c r="AM497" s="66">
        <f t="shared" si="171"/>
        <v>55.513019601792962</v>
      </c>
      <c r="AN497" s="67">
        <f t="shared" si="172"/>
        <v>0.10753806347583561</v>
      </c>
      <c r="AP497" s="64">
        <v>27250</v>
      </c>
      <c r="AQ497" s="55">
        <v>8</v>
      </c>
      <c r="AR497" s="55">
        <v>222</v>
      </c>
      <c r="AS497" s="66">
        <f t="shared" si="159"/>
        <v>0.379</v>
      </c>
      <c r="AT497" s="66">
        <f t="shared" si="160"/>
        <v>0.26323960557867532</v>
      </c>
      <c r="AU497" s="55" t="str">
        <f>IF(OR($AP497&lt;SetUp!$B$97,$AP497&gt;SetUp!$B$98),"Não","Sim")</f>
        <v>Sim</v>
      </c>
      <c r="AV497" s="68">
        <f t="shared" si="161"/>
        <v>0.61562975886485538</v>
      </c>
      <c r="AW497" s="68">
        <f t="shared" si="162"/>
        <v>0.513068811738421</v>
      </c>
      <c r="AX497" s="68">
        <f t="shared" si="163"/>
        <v>-0.42136079003192767</v>
      </c>
      <c r="AY497" s="68">
        <f t="shared" si="164"/>
        <v>-0.57964876859052361</v>
      </c>
      <c r="AZ497" s="68">
        <f t="shared" si="165"/>
        <v>-0.11576039442132469</v>
      </c>
      <c r="BA497" s="68">
        <f t="shared" si="166"/>
        <v>-0.10256094712643438</v>
      </c>
      <c r="BB497" s="68">
        <f t="shared" si="167"/>
        <v>-0.15828797855859594</v>
      </c>
    </row>
    <row r="498" spans="1:54" x14ac:dyDescent="0.3">
      <c r="A498" s="64">
        <v>27160</v>
      </c>
      <c r="B498" s="57">
        <v>14.384</v>
      </c>
      <c r="C498" s="57">
        <v>81.176000000000002</v>
      </c>
      <c r="D498" s="57">
        <v>3.5880000000000001</v>
      </c>
      <c r="E498" s="57">
        <f t="shared" si="152"/>
        <v>3.5880000000000001</v>
      </c>
      <c r="F498" s="57">
        <f t="shared" si="153"/>
        <v>0</v>
      </c>
      <c r="G498" s="57">
        <f t="shared" si="154"/>
        <v>7.4404455867221611</v>
      </c>
      <c r="H498" s="57">
        <f>IF(Q497&gt;SetUp!$B$56,SetUp!$B$56,Q497)</f>
        <v>51.366220209073255</v>
      </c>
      <c r="I498" s="57">
        <f t="shared" si="168"/>
        <v>16.863334671708785</v>
      </c>
      <c r="J498" s="57">
        <f>MIN(F498,H498,(1-EXP(-SetUp!$B$52*H498/SetUp!$B$56))*F498)</f>
        <v>0</v>
      </c>
      <c r="K498" s="57">
        <f t="shared" si="155"/>
        <v>51.366220209073255</v>
      </c>
      <c r="L498" s="57">
        <f>IF(I498&lt;=0,0,MIN(SetUp!$B$50*I498^SetUp!$B$55,I498))</f>
        <v>2.2695266299605246</v>
      </c>
      <c r="M498" s="57">
        <f t="shared" si="156"/>
        <v>14.593808041748261</v>
      </c>
      <c r="N498" s="57">
        <f>IF(SetUp!$B$62=0,X498,(B498-E498)*(1-(H498/SetUp!$B$66/SetUp!$B$56)))</f>
        <v>3.3555544132778379</v>
      </c>
      <c r="O498" s="57">
        <f>K498*SetUp!$B$65</f>
        <v>0</v>
      </c>
      <c r="P498" s="57">
        <f>MIN(SetUp!$B$54*L498^SetUp!$B$51,L498)</f>
        <v>1.1486903362348371</v>
      </c>
      <c r="Q498" s="57">
        <f t="shared" si="157"/>
        <v>54.721774622351091</v>
      </c>
      <c r="R498" s="57">
        <f>IF((H498+N498-O498)&gt;SetUp!$B$56,T497+H498+N498-O498-SetUp!$B$56,T497)</f>
        <v>0</v>
      </c>
      <c r="S498" s="57">
        <f>R498*SetUp!$B$65</f>
        <v>0</v>
      </c>
      <c r="T498" s="57">
        <f>IF((R498-S498)&lt;SetUp!$B$53,R498-S498,SetUp!$B$53)</f>
        <v>0</v>
      </c>
      <c r="U498" s="57">
        <f t="shared" si="158"/>
        <v>14.593808041748261</v>
      </c>
      <c r="V498" s="57">
        <f>(L498-P498)/1000*SetUp!$B$13*1000000/SetUp!$B$48</f>
        <v>63.750571422338034</v>
      </c>
      <c r="W498" s="57">
        <f t="shared" si="169"/>
        <v>-3.5527136788005009E-15</v>
      </c>
      <c r="X498" s="57">
        <f>MAX((SetUp!$B$56*(1-($H498/SetUp!$B$56)^2)*TANH(($B498-$D498)/SetUp!$B$56))/(1+$H498/SetUp!$B$56*TANH(($B498-$D498)/SetUp!$B$56)),0)</f>
        <v>3.3555544132778379</v>
      </c>
      <c r="AK498" s="65">
        <v>100</v>
      </c>
      <c r="AL498" s="66">
        <f t="shared" si="170"/>
        <v>40.956399999999995</v>
      </c>
      <c r="AM498" s="66">
        <f t="shared" si="171"/>
        <v>49.478099017642123</v>
      </c>
      <c r="AN498" s="67">
        <f t="shared" si="172"/>
        <v>0.20806757961251793</v>
      </c>
      <c r="AP498" s="64">
        <v>27251</v>
      </c>
      <c r="AQ498" s="55">
        <v>8</v>
      </c>
      <c r="AR498" s="55">
        <v>223</v>
      </c>
      <c r="AS498" s="66">
        <f t="shared" si="159"/>
        <v>0.35699999999999998</v>
      </c>
      <c r="AT498" s="66">
        <f t="shared" si="160"/>
        <v>0.25628544935546466</v>
      </c>
      <c r="AU498" s="55" t="str">
        <f>IF(OR($AP498&lt;SetUp!$B$97,$AP498&gt;SetUp!$B$98),"Não","Sim")</f>
        <v>Sim</v>
      </c>
      <c r="AV498" s="68">
        <f t="shared" si="161"/>
        <v>0.59749476985158623</v>
      </c>
      <c r="AW498" s="68">
        <f t="shared" si="162"/>
        <v>0.50624643144961001</v>
      </c>
      <c r="AX498" s="68">
        <f t="shared" si="163"/>
        <v>-0.44733178388780681</v>
      </c>
      <c r="AY498" s="68">
        <f t="shared" si="164"/>
        <v>-0.59127605024968122</v>
      </c>
      <c r="AZ498" s="68">
        <f t="shared" si="165"/>
        <v>-0.10071455064453533</v>
      </c>
      <c r="BA498" s="68">
        <f t="shared" si="166"/>
        <v>-9.1248338401976214E-2</v>
      </c>
      <c r="BB498" s="68">
        <f t="shared" si="167"/>
        <v>-0.14394426636187441</v>
      </c>
    </row>
    <row r="499" spans="1:54" x14ac:dyDescent="0.3">
      <c r="A499" s="64">
        <v>27161</v>
      </c>
      <c r="B499" s="57">
        <v>4.4189999999999996</v>
      </c>
      <c r="C499" s="57">
        <v>66.456999999999994</v>
      </c>
      <c r="D499" s="57">
        <v>3.5880000000000001</v>
      </c>
      <c r="E499" s="57">
        <f t="shared" si="152"/>
        <v>3.5880000000000001</v>
      </c>
      <c r="F499" s="57">
        <f t="shared" si="153"/>
        <v>0</v>
      </c>
      <c r="G499" s="57">
        <f t="shared" si="154"/>
        <v>0.60998728175505768</v>
      </c>
      <c r="H499" s="57">
        <f>IF(Q498&gt;SetUp!$B$56,SetUp!$B$56,Q498)</f>
        <v>54.721774622351091</v>
      </c>
      <c r="I499" s="57">
        <f t="shared" si="168"/>
        <v>15.203795323503318</v>
      </c>
      <c r="J499" s="57">
        <f>MIN(F499,H499,(1-EXP(-SetUp!$B$52*H499/SetUp!$B$56))*F499)</f>
        <v>0</v>
      </c>
      <c r="K499" s="57">
        <f t="shared" si="155"/>
        <v>54.721774622351091</v>
      </c>
      <c r="L499" s="57">
        <f>IF(I499&lt;=0,0,MIN(SetUp!$B$50*I499^SetUp!$B$55,I499))</f>
        <v>1.9096313762809247</v>
      </c>
      <c r="M499" s="57">
        <f t="shared" si="156"/>
        <v>13.294163947222394</v>
      </c>
      <c r="N499" s="57">
        <f>IF(SetUp!$B$62=0,X499,(B499-E499)*(1-(H499/SetUp!$B$66/SetUp!$B$56)))</f>
        <v>0.22101271824494187</v>
      </c>
      <c r="O499" s="57">
        <f>K499*SetUp!$B$65</f>
        <v>0</v>
      </c>
      <c r="P499" s="57">
        <f>MIN(SetUp!$B$54*L499^SetUp!$B$51,L499)</f>
        <v>0.96937737140438518</v>
      </c>
      <c r="Q499" s="57">
        <f t="shared" si="157"/>
        <v>54.942787340596034</v>
      </c>
      <c r="R499" s="57">
        <f>IF((H499+N499-O499)&gt;SetUp!$B$56,T498+H499+N499-O499-SetUp!$B$56,T498)</f>
        <v>0</v>
      </c>
      <c r="S499" s="57">
        <f>R499*SetUp!$B$65</f>
        <v>0</v>
      </c>
      <c r="T499" s="57">
        <f>IF((R499-S499)&lt;SetUp!$B$53,R499-S499,SetUp!$B$53)</f>
        <v>0</v>
      </c>
      <c r="U499" s="57">
        <f t="shared" si="158"/>
        <v>13.294163947222394</v>
      </c>
      <c r="V499" s="57">
        <f>(L499-P499)/1000*SetUp!$B$13*1000000/SetUp!$B$48</f>
        <v>53.479469239681215</v>
      </c>
      <c r="W499" s="57">
        <f t="shared" si="169"/>
        <v>0</v>
      </c>
      <c r="X499" s="57">
        <f>MAX((SetUp!$B$56*(1-($H499/SetUp!$B$56)^2)*TANH(($B499-$D499)/SetUp!$B$56))/(1+$H499/SetUp!$B$56*TANH(($B499-$D499)/SetUp!$B$56)),0)</f>
        <v>0.22101271824494187</v>
      </c>
      <c r="AK499" s="65">
        <v>101</v>
      </c>
      <c r="AL499" s="66">
        <f t="shared" si="170"/>
        <v>32.381</v>
      </c>
      <c r="AM499" s="66">
        <f t="shared" si="171"/>
        <v>42.033416400696595</v>
      </c>
      <c r="AN499" s="67">
        <f t="shared" si="172"/>
        <v>0.29808889165549535</v>
      </c>
      <c r="AP499" s="64">
        <v>27252</v>
      </c>
      <c r="AQ499" s="55">
        <v>8</v>
      </c>
      <c r="AR499" s="55">
        <v>224</v>
      </c>
      <c r="AS499" s="66">
        <f t="shared" si="159"/>
        <v>0.35699999999999998</v>
      </c>
      <c r="AT499" s="66">
        <f t="shared" si="160"/>
        <v>0.24958511124551769</v>
      </c>
      <c r="AU499" s="55" t="str">
        <f>IF(OR($AP499&lt;SetUp!$B$97,$AP499&gt;SetUp!$B$98),"Não","Sim")</f>
        <v>Sim</v>
      </c>
      <c r="AV499" s="68">
        <f t="shared" si="161"/>
        <v>0.59749476985158623</v>
      </c>
      <c r="AW499" s="68">
        <f t="shared" si="162"/>
        <v>0.49958493896985895</v>
      </c>
      <c r="AX499" s="68">
        <f t="shared" si="163"/>
        <v>-0.44733178388780681</v>
      </c>
      <c r="AY499" s="68">
        <f t="shared" si="164"/>
        <v>-0.60278132562733311</v>
      </c>
      <c r="AZ499" s="68">
        <f t="shared" si="165"/>
        <v>-0.1074148887544823</v>
      </c>
      <c r="BA499" s="68">
        <f t="shared" si="166"/>
        <v>-9.7909830881727278E-2</v>
      </c>
      <c r="BB499" s="68">
        <f t="shared" si="167"/>
        <v>-0.1554495417395263</v>
      </c>
    </row>
    <row r="500" spans="1:54" x14ac:dyDescent="0.3">
      <c r="A500" s="64">
        <v>27162</v>
      </c>
      <c r="B500" s="57">
        <v>9.4339999999999993</v>
      </c>
      <c r="C500" s="57">
        <v>124.128</v>
      </c>
      <c r="D500" s="57">
        <v>3.5880000000000001</v>
      </c>
      <c r="E500" s="57">
        <f t="shared" si="152"/>
        <v>3.5880000000000001</v>
      </c>
      <c r="F500" s="57">
        <f t="shared" si="153"/>
        <v>0</v>
      </c>
      <c r="G500" s="57">
        <f t="shared" si="154"/>
        <v>4.4239106483841306</v>
      </c>
      <c r="H500" s="57">
        <f>IF(Q499&gt;SetUp!$B$56,SetUp!$B$56,Q499)</f>
        <v>54.942787340596034</v>
      </c>
      <c r="I500" s="57">
        <f t="shared" si="168"/>
        <v>17.718074595606524</v>
      </c>
      <c r="J500" s="57">
        <f>MIN(F500,H500,(1-EXP(-SetUp!$B$52*H500/SetUp!$B$56))*F500)</f>
        <v>0</v>
      </c>
      <c r="K500" s="57">
        <f t="shared" si="155"/>
        <v>54.942787340596034</v>
      </c>
      <c r="L500" s="57">
        <f>IF(I500&lt;=0,0,MIN(SetUp!$B$50*I500^SetUp!$B$55,I500))</f>
        <v>2.4644710868812205</v>
      </c>
      <c r="M500" s="57">
        <f t="shared" si="156"/>
        <v>15.253603508725304</v>
      </c>
      <c r="N500" s="57">
        <f>IF(SetUp!$B$62=0,X500,(B500-E500)*(1-(H500/SetUp!$B$66/SetUp!$B$56)))</f>
        <v>1.4220893516158684</v>
      </c>
      <c r="O500" s="57">
        <f>K500*SetUp!$B$65</f>
        <v>0</v>
      </c>
      <c r="P500" s="57">
        <f>MIN(SetUp!$B$54*L500^SetUp!$B$51,L500)</f>
        <v>1.2456114211838942</v>
      </c>
      <c r="Q500" s="57">
        <f t="shared" si="157"/>
        <v>56.364876692211901</v>
      </c>
      <c r="R500" s="57">
        <f>IF((H500+N500-O500)&gt;SetUp!$B$56,T499+H500+N500-O500-SetUp!$B$56,T499)</f>
        <v>0</v>
      </c>
      <c r="S500" s="57">
        <f>R500*SetUp!$B$65</f>
        <v>0</v>
      </c>
      <c r="T500" s="57">
        <f>IF((R500-S500)&lt;SetUp!$B$53,R500-S500,SetUp!$B$53)</f>
        <v>0</v>
      </c>
      <c r="U500" s="57">
        <f t="shared" si="158"/>
        <v>15.253603508725304</v>
      </c>
      <c r="V500" s="57">
        <f>(L500-P500)/1000*SetUp!$B$13*1000000/SetUp!$B$48</f>
        <v>69.325913701061353</v>
      </c>
      <c r="W500" s="57">
        <f t="shared" si="169"/>
        <v>-7.5495165674510645E-15</v>
      </c>
      <c r="X500" s="57">
        <f>MAX((SetUp!$B$56*(1-($H500/SetUp!$B$56)^2)*TANH(($B500-$D500)/SetUp!$B$56))/(1+$H500/SetUp!$B$56*TANH(($B500-$D500)/SetUp!$B$56)),0)</f>
        <v>1.4220893516158684</v>
      </c>
      <c r="AK500" s="65">
        <v>102</v>
      </c>
      <c r="AL500" s="66">
        <f t="shared" si="170"/>
        <v>29.344399999999997</v>
      </c>
      <c r="AM500" s="66">
        <f t="shared" si="171"/>
        <v>60.453984794137753</v>
      </c>
      <c r="AN500" s="67">
        <f t="shared" si="172"/>
        <v>1.0601540598593857</v>
      </c>
      <c r="AP500" s="64">
        <v>27253</v>
      </c>
      <c r="AQ500" s="55">
        <v>8</v>
      </c>
      <c r="AR500" s="55">
        <v>225</v>
      </c>
      <c r="AS500" s="66">
        <f t="shared" si="159"/>
        <v>0.35699999999999998</v>
      </c>
      <c r="AT500" s="66">
        <f t="shared" si="160"/>
        <v>0.24312681022430652</v>
      </c>
      <c r="AU500" s="55" t="str">
        <f>IF(OR($AP500&lt;SetUp!$B$97,$AP500&gt;SetUp!$B$98),"Não","Sim")</f>
        <v>Sim</v>
      </c>
      <c r="AV500" s="68">
        <f t="shared" si="161"/>
        <v>0.59749476985158623</v>
      </c>
      <c r="AW500" s="68">
        <f t="shared" si="162"/>
        <v>0.49307890871979765</v>
      </c>
      <c r="AX500" s="68">
        <f t="shared" si="163"/>
        <v>-0.44733178388780681</v>
      </c>
      <c r="AY500" s="68">
        <f t="shared" si="164"/>
        <v>-0.61416714773638437</v>
      </c>
      <c r="AZ500" s="68">
        <f t="shared" si="165"/>
        <v>-0.11387318977569347</v>
      </c>
      <c r="BA500" s="68">
        <f t="shared" si="166"/>
        <v>-0.10441586113178858</v>
      </c>
      <c r="BB500" s="68">
        <f t="shared" si="167"/>
        <v>-0.16683536384857756</v>
      </c>
    </row>
    <row r="501" spans="1:54" x14ac:dyDescent="0.3">
      <c r="A501" s="64">
        <v>27163</v>
      </c>
      <c r="B501" s="57">
        <v>0.94899999999999995</v>
      </c>
      <c r="C501" s="57">
        <v>21.847999999999999</v>
      </c>
      <c r="D501" s="57">
        <v>3.5880000000000001</v>
      </c>
      <c r="E501" s="57">
        <f t="shared" si="152"/>
        <v>0.94899999999999995</v>
      </c>
      <c r="F501" s="57">
        <f t="shared" si="153"/>
        <v>2.6390000000000002</v>
      </c>
      <c r="G501" s="57">
        <f t="shared" si="154"/>
        <v>0</v>
      </c>
      <c r="H501" s="57">
        <f>IF(Q500&gt;SetUp!$B$56,SetUp!$B$56,Q500)</f>
        <v>56.364876692211901</v>
      </c>
      <c r="I501" s="57">
        <f t="shared" si="168"/>
        <v>15.253603508725304</v>
      </c>
      <c r="J501" s="57">
        <f>MIN(F501,H501,(1-EXP(-SetUp!$B$52*H501/SetUp!$B$56))*F501)</f>
        <v>2.6386049949173342</v>
      </c>
      <c r="K501" s="57">
        <f t="shared" si="155"/>
        <v>53.726271697294564</v>
      </c>
      <c r="L501" s="57">
        <f>IF(I501&lt;=0,0,MIN(SetUp!$B$50*I501^SetUp!$B$55,I501))</f>
        <v>1.9200694610410867</v>
      </c>
      <c r="M501" s="57">
        <f t="shared" si="156"/>
        <v>13.333534047684218</v>
      </c>
      <c r="N501" s="57">
        <f>IF(SetUp!$B$62=0,X501,(B501-E501)*(1-(H501/SetUp!$B$66/SetUp!$B$56)))</f>
        <v>0</v>
      </c>
      <c r="O501" s="57">
        <f>K501*SetUp!$B$65</f>
        <v>0</v>
      </c>
      <c r="P501" s="57">
        <f>MIN(SetUp!$B$54*L501^SetUp!$B$51,L501)</f>
        <v>0.97458562654890968</v>
      </c>
      <c r="Q501" s="57">
        <f t="shared" si="157"/>
        <v>53.726271697294564</v>
      </c>
      <c r="R501" s="57">
        <f>IF((H501+N501-O501)&gt;SetUp!$B$56,T500+H501+N501-O501-SetUp!$B$56,T500)</f>
        <v>0</v>
      </c>
      <c r="S501" s="57">
        <f>R501*SetUp!$B$65</f>
        <v>0</v>
      </c>
      <c r="T501" s="57">
        <f>IF((R501-S501)&lt;SetUp!$B$53,R501-S501,SetUp!$B$53)</f>
        <v>0</v>
      </c>
      <c r="U501" s="57">
        <f t="shared" si="158"/>
        <v>13.333534047684218</v>
      </c>
      <c r="V501" s="57">
        <f>(L501-P501)/1000*SetUp!$B$13*1000000/SetUp!$B$48</f>
        <v>53.776929830763706</v>
      </c>
      <c r="W501" s="57">
        <f t="shared" si="169"/>
        <v>-9.1038288019262836E-15</v>
      </c>
      <c r="X501" s="57">
        <f>MAX((SetUp!$B$56*(1-($H501/SetUp!$B$56)^2)*TANH(($B501-$D501)/SetUp!$B$56))/(1+$H501/SetUp!$B$56*TANH(($B501-$D501)/SetUp!$B$56)),0)</f>
        <v>0</v>
      </c>
      <c r="AK501" s="65">
        <v>103</v>
      </c>
      <c r="AL501" s="66">
        <f t="shared" si="170"/>
        <v>94.874600000000001</v>
      </c>
      <c r="AM501" s="66">
        <f t="shared" si="171"/>
        <v>77.736448797242275</v>
      </c>
      <c r="AN501" s="67">
        <f t="shared" si="172"/>
        <v>-0.18064003645609811</v>
      </c>
      <c r="AP501" s="64">
        <v>27254</v>
      </c>
      <c r="AQ501" s="55">
        <v>8</v>
      </c>
      <c r="AR501" s="55">
        <v>226</v>
      </c>
      <c r="AS501" s="66">
        <f t="shared" si="159"/>
        <v>0.33600000000000002</v>
      </c>
      <c r="AT501" s="66">
        <f t="shared" si="160"/>
        <v>0.23689942688950782</v>
      </c>
      <c r="AU501" s="55" t="str">
        <f>IF(OR($AP501&lt;SetUp!$B$97,$AP501&gt;SetUp!$B$98),"Não","Sim")</f>
        <v>Sim</v>
      </c>
      <c r="AV501" s="68">
        <f t="shared" si="161"/>
        <v>0.57965506984757753</v>
      </c>
      <c r="AW501" s="68">
        <f t="shared" si="162"/>
        <v>0.48672315220205808</v>
      </c>
      <c r="AX501" s="68">
        <f t="shared" si="163"/>
        <v>-0.4736607226101559</v>
      </c>
      <c r="AY501" s="68">
        <f t="shared" si="164"/>
        <v>-0.62543598992740523</v>
      </c>
      <c r="AZ501" s="68">
        <f t="shared" si="165"/>
        <v>-9.9100573110492196E-2</v>
      </c>
      <c r="BA501" s="68">
        <f t="shared" si="166"/>
        <v>-9.2931917645519446E-2</v>
      </c>
      <c r="BB501" s="68">
        <f t="shared" si="167"/>
        <v>-0.15177526731724933</v>
      </c>
    </row>
    <row r="502" spans="1:54" x14ac:dyDescent="0.3">
      <c r="A502" s="64">
        <v>27164</v>
      </c>
      <c r="B502" s="57">
        <v>1.204</v>
      </c>
      <c r="C502" s="57">
        <v>46.331000000000003</v>
      </c>
      <c r="D502" s="57">
        <v>3.5880000000000001</v>
      </c>
      <c r="E502" s="57">
        <f t="shared" si="152"/>
        <v>1.204</v>
      </c>
      <c r="F502" s="57">
        <f t="shared" si="153"/>
        <v>2.3840000000000003</v>
      </c>
      <c r="G502" s="57">
        <f t="shared" si="154"/>
        <v>0</v>
      </c>
      <c r="H502" s="57">
        <f>IF(Q501&gt;SetUp!$B$56,SetUp!$B$56,Q501)</f>
        <v>53.726271697294564</v>
      </c>
      <c r="I502" s="57">
        <f t="shared" si="168"/>
        <v>13.333534047684218</v>
      </c>
      <c r="J502" s="57">
        <f>MIN(F502,H502,(1-EXP(-SetUp!$B$52*H502/SetUp!$B$56))*F502)</f>
        <v>2.3834610836551713</v>
      </c>
      <c r="K502" s="57">
        <f t="shared" si="155"/>
        <v>51.342810613639394</v>
      </c>
      <c r="L502" s="57">
        <f>IF(I502&lt;=0,0,MIN(SetUp!$B$50*I502^SetUp!$B$55,I502))</f>
        <v>1.5343990047706224</v>
      </c>
      <c r="M502" s="57">
        <f t="shared" si="156"/>
        <v>11.799135042913596</v>
      </c>
      <c r="N502" s="57">
        <f>IF(SetUp!$B$62=0,X502,(B502-E502)*(1-(H502/SetUp!$B$66/SetUp!$B$56)))</f>
        <v>0</v>
      </c>
      <c r="O502" s="57">
        <f>K502*SetUp!$B$65</f>
        <v>0</v>
      </c>
      <c r="P502" s="57">
        <f>MIN(SetUp!$B$54*L502^SetUp!$B$51,L502)</f>
        <v>0.78180414277957588</v>
      </c>
      <c r="Q502" s="57">
        <f t="shared" si="157"/>
        <v>51.342810613639394</v>
      </c>
      <c r="R502" s="57">
        <f>IF((H502+N502-O502)&gt;SetUp!$B$56,T501+H502+N502-O502-SetUp!$B$56,T501)</f>
        <v>0</v>
      </c>
      <c r="S502" s="57">
        <f>R502*SetUp!$B$65</f>
        <v>0</v>
      </c>
      <c r="T502" s="57">
        <f>IF((R502-S502)&lt;SetUp!$B$53,R502-S502,SetUp!$B$53)</f>
        <v>0</v>
      </c>
      <c r="U502" s="57">
        <f t="shared" si="158"/>
        <v>11.799135042913596</v>
      </c>
      <c r="V502" s="57">
        <f>(L502-P502)/1000*SetUp!$B$13*1000000/SetUp!$B$48</f>
        <v>42.805851996426362</v>
      </c>
      <c r="W502" s="57">
        <f t="shared" si="169"/>
        <v>3.3306690738754696E-15</v>
      </c>
      <c r="X502" s="57">
        <f>MAX((SetUp!$B$56*(1-($H502/SetUp!$B$56)^2)*TANH(($B502-$D502)/SetUp!$B$56))/(1+$H502/SetUp!$B$56*TANH(($B502-$D502)/SetUp!$B$56)),0)</f>
        <v>0</v>
      </c>
      <c r="AK502" s="65">
        <v>104</v>
      </c>
      <c r="AL502" s="66">
        <f t="shared" si="170"/>
        <v>89.192899999999995</v>
      </c>
      <c r="AM502" s="66">
        <f t="shared" si="171"/>
        <v>55.626689295326841</v>
      </c>
      <c r="AN502" s="67">
        <f t="shared" si="172"/>
        <v>-0.3763327653285537</v>
      </c>
      <c r="AP502" s="64">
        <v>27255</v>
      </c>
      <c r="AQ502" s="55">
        <v>8</v>
      </c>
      <c r="AR502" s="55">
        <v>227</v>
      </c>
      <c r="AS502" s="66">
        <f t="shared" si="159"/>
        <v>0.33600000000000002</v>
      </c>
      <c r="AT502" s="66">
        <f t="shared" si="160"/>
        <v>0.23089245997180838</v>
      </c>
      <c r="AU502" s="55" t="str">
        <f>IF(OR($AP502&lt;SetUp!$B$97,$AP502&gt;SetUp!$B$98),"Não","Sim")</f>
        <v>Sim</v>
      </c>
      <c r="AV502" s="68">
        <f t="shared" si="161"/>
        <v>0.57965506984757753</v>
      </c>
      <c r="AW502" s="68">
        <f t="shared" si="162"/>
        <v>0.48051270531777657</v>
      </c>
      <c r="AX502" s="68">
        <f t="shared" si="163"/>
        <v>-0.4736607226101559</v>
      </c>
      <c r="AY502" s="68">
        <f t="shared" si="164"/>
        <v>-0.63659024917941964</v>
      </c>
      <c r="AZ502" s="68">
        <f t="shared" si="165"/>
        <v>-0.10510754002819164</v>
      </c>
      <c r="BA502" s="68">
        <f t="shared" si="166"/>
        <v>-9.9142364529800964E-2</v>
      </c>
      <c r="BB502" s="68">
        <f t="shared" si="167"/>
        <v>-0.16292952656926374</v>
      </c>
    </row>
    <row r="503" spans="1:54" x14ac:dyDescent="0.3">
      <c r="A503" s="64">
        <v>27165</v>
      </c>
      <c r="B503" s="57">
        <v>1.087</v>
      </c>
      <c r="C503" s="57">
        <v>35.466000000000001</v>
      </c>
      <c r="D503" s="57">
        <v>3.5880000000000001</v>
      </c>
      <c r="E503" s="57">
        <f t="shared" si="152"/>
        <v>1.087</v>
      </c>
      <c r="F503" s="57">
        <f t="shared" si="153"/>
        <v>2.5010000000000003</v>
      </c>
      <c r="G503" s="57">
        <f t="shared" si="154"/>
        <v>0</v>
      </c>
      <c r="H503" s="57">
        <f>IF(Q502&gt;SetUp!$B$56,SetUp!$B$56,Q502)</f>
        <v>51.342810613639394</v>
      </c>
      <c r="I503" s="57">
        <f t="shared" si="168"/>
        <v>11.799135042913596</v>
      </c>
      <c r="J503" s="57">
        <f>MIN(F503,H503,(1-EXP(-SetUp!$B$52*H503/SetUp!$B$56))*F503)</f>
        <v>2.500179522037556</v>
      </c>
      <c r="K503" s="57">
        <f t="shared" si="155"/>
        <v>48.842631091601838</v>
      </c>
      <c r="L503" s="57">
        <f>IF(I503&lt;=0,0,MIN(SetUp!$B$50*I503^SetUp!$B$55,I503))</f>
        <v>1.2515450031128275</v>
      </c>
      <c r="M503" s="57">
        <f t="shared" si="156"/>
        <v>10.547590039800768</v>
      </c>
      <c r="N503" s="57">
        <f>IF(SetUp!$B$62=0,X503,(B503-E503)*(1-(H503/SetUp!$B$66/SetUp!$B$56)))</f>
        <v>0</v>
      </c>
      <c r="O503" s="57">
        <f>K503*SetUp!$B$65</f>
        <v>0</v>
      </c>
      <c r="P503" s="57">
        <f>MIN(SetUp!$B$54*L503^SetUp!$B$51,L503)</f>
        <v>0.63989916861598262</v>
      </c>
      <c r="Q503" s="57">
        <f t="shared" si="157"/>
        <v>48.842631091601838</v>
      </c>
      <c r="R503" s="57">
        <f>IF((H503+N503-O503)&gt;SetUp!$B$56,T502+H503+N503-O503-SetUp!$B$56,T502)</f>
        <v>0</v>
      </c>
      <c r="S503" s="57">
        <f>R503*SetUp!$B$65</f>
        <v>0</v>
      </c>
      <c r="T503" s="57">
        <f>IF((R503-S503)&lt;SetUp!$B$53,R503-S503,SetUp!$B$53)</f>
        <v>0</v>
      </c>
      <c r="U503" s="57">
        <f t="shared" si="158"/>
        <v>10.547590039800768</v>
      </c>
      <c r="V503" s="57">
        <f>(L503-P503)/1000*SetUp!$B$13*1000000/SetUp!$B$48</f>
        <v>34.788997889828963</v>
      </c>
      <c r="W503" s="57">
        <f t="shared" si="169"/>
        <v>0</v>
      </c>
      <c r="X503" s="57">
        <f>MAX((SetUp!$B$56*(1-($H503/SetUp!$B$56)^2)*TANH(($B503-$D503)/SetUp!$B$56))/(1+$H503/SetUp!$B$56*TANH(($B503-$D503)/SetUp!$B$56)),0)</f>
        <v>0</v>
      </c>
      <c r="AK503" s="65">
        <v>105</v>
      </c>
      <c r="AL503" s="66">
        <f t="shared" si="170"/>
        <v>35.5961</v>
      </c>
      <c r="AM503" s="66">
        <f t="shared" si="171"/>
        <v>41.654506864057431</v>
      </c>
      <c r="AN503" s="67">
        <f t="shared" si="172"/>
        <v>0.170198613445221</v>
      </c>
      <c r="AP503" s="64">
        <v>27256</v>
      </c>
      <c r="AQ503" s="55">
        <v>8</v>
      </c>
      <c r="AR503" s="55">
        <v>228</v>
      </c>
      <c r="AS503" s="66">
        <f t="shared" si="159"/>
        <v>0.33600000000000002</v>
      </c>
      <c r="AT503" s="66">
        <f t="shared" si="160"/>
        <v>0.22509598611301554</v>
      </c>
      <c r="AU503" s="55" t="str">
        <f>IF(OR($AP503&lt;SetUp!$B$97,$AP503&gt;SetUp!$B$98),"Não","Sim")</f>
        <v>Sim</v>
      </c>
      <c r="AV503" s="68">
        <f t="shared" si="161"/>
        <v>0.57965506984757753</v>
      </c>
      <c r="AW503" s="68">
        <f t="shared" si="162"/>
        <v>0.47444281648373132</v>
      </c>
      <c r="AX503" s="68">
        <f t="shared" si="163"/>
        <v>-0.4736607226101559</v>
      </c>
      <c r="AY503" s="68">
        <f t="shared" si="164"/>
        <v>-0.64763224922209484</v>
      </c>
      <c r="AZ503" s="68">
        <f t="shared" si="165"/>
        <v>-0.11090401388698448</v>
      </c>
      <c r="BA503" s="68">
        <f t="shared" si="166"/>
        <v>-0.10521225336384621</v>
      </c>
      <c r="BB503" s="68">
        <f t="shared" si="167"/>
        <v>-0.17397152661193893</v>
      </c>
    </row>
    <row r="504" spans="1:54" x14ac:dyDescent="0.3">
      <c r="A504" s="64">
        <v>27166</v>
      </c>
      <c r="B504" s="57">
        <v>3.0190000000000001</v>
      </c>
      <c r="C504" s="57">
        <v>21.178999999999998</v>
      </c>
      <c r="D504" s="57">
        <v>3.5880000000000001</v>
      </c>
      <c r="E504" s="57">
        <f t="shared" si="152"/>
        <v>3.0190000000000001</v>
      </c>
      <c r="F504" s="57">
        <f t="shared" si="153"/>
        <v>0.56899999999999995</v>
      </c>
      <c r="G504" s="57">
        <f t="shared" si="154"/>
        <v>0</v>
      </c>
      <c r="H504" s="57">
        <f>IF(Q503&gt;SetUp!$B$56,SetUp!$B$56,Q503)</f>
        <v>48.842631091601838</v>
      </c>
      <c r="I504" s="57">
        <f t="shared" si="168"/>
        <v>10.547590039800768</v>
      </c>
      <c r="J504" s="57">
        <f>MIN(F504,H504,(1-EXP(-SetUp!$B$52*H504/SetUp!$B$56))*F504)</f>
        <v>0.56872411762287445</v>
      </c>
      <c r="K504" s="57">
        <f t="shared" si="155"/>
        <v>48.273906973978967</v>
      </c>
      <c r="L504" s="57">
        <f>IF(I504&lt;=0,0,MIN(SetUp!$B$50*I504^SetUp!$B$55,I504))</f>
        <v>1.0382093126038638</v>
      </c>
      <c r="M504" s="57">
        <f t="shared" si="156"/>
        <v>9.5093807271969055</v>
      </c>
      <c r="N504" s="57">
        <f>IF(SetUp!$B$62=0,X504,(B504-E504)*(1-(H504/SetUp!$B$66/SetUp!$B$56)))</f>
        <v>0</v>
      </c>
      <c r="O504" s="57">
        <f>K504*SetUp!$B$65</f>
        <v>0</v>
      </c>
      <c r="P504" s="57">
        <f>MIN(SetUp!$B$54*L504^SetUp!$B$51,L504)</f>
        <v>0.53251360661161284</v>
      </c>
      <c r="Q504" s="57">
        <f t="shared" si="157"/>
        <v>48.273906973978967</v>
      </c>
      <c r="R504" s="57">
        <f>IF((H504+N504-O504)&gt;SetUp!$B$56,T503+H504+N504-O504-SetUp!$B$56,T503)</f>
        <v>0</v>
      </c>
      <c r="S504" s="57">
        <f>R504*SetUp!$B$65</f>
        <v>0</v>
      </c>
      <c r="T504" s="57">
        <f>IF((R504-S504)&lt;SetUp!$B$53,R504-S504,SetUp!$B$53)</f>
        <v>0</v>
      </c>
      <c r="U504" s="57">
        <f t="shared" si="158"/>
        <v>9.5093807271969055</v>
      </c>
      <c r="V504" s="57">
        <f>(L504-P504)/1000*SetUp!$B$13*1000000/SetUp!$B$48</f>
        <v>28.762800065714725</v>
      </c>
      <c r="W504" s="57">
        <f t="shared" si="169"/>
        <v>4.4408920985006262E-15</v>
      </c>
      <c r="X504" s="57">
        <f>MAX((SetUp!$B$56*(1-($H504/SetUp!$B$56)^2)*TANH(($B504-$D504)/SetUp!$B$56))/(1+$H504/SetUp!$B$56*TANH(($B504-$D504)/SetUp!$B$56)),0)</f>
        <v>0</v>
      </c>
      <c r="AK504" s="65">
        <v>106</v>
      </c>
      <c r="AL504" s="66">
        <f t="shared" si="170"/>
        <v>35.220399999999998</v>
      </c>
      <c r="AM504" s="66">
        <f t="shared" si="171"/>
        <v>36.379085696465403</v>
      </c>
      <c r="AN504" s="67">
        <f t="shared" si="172"/>
        <v>3.2898141317685342E-2</v>
      </c>
      <c r="AP504" s="64">
        <v>27257</v>
      </c>
      <c r="AQ504" s="55">
        <v>8</v>
      </c>
      <c r="AR504" s="55">
        <v>229</v>
      </c>
      <c r="AS504" s="66">
        <f t="shared" si="159"/>
        <v>0.33600000000000002</v>
      </c>
      <c r="AT504" s="66">
        <f t="shared" si="160"/>
        <v>0.21950062263586687</v>
      </c>
      <c r="AU504" s="55" t="str">
        <f>IF(OR($AP504&lt;SetUp!$B$97,$AP504&gt;SetUp!$B$98),"Não","Sim")</f>
        <v>Sim</v>
      </c>
      <c r="AV504" s="68">
        <f t="shared" si="161"/>
        <v>0.57965506984757753</v>
      </c>
      <c r="AW504" s="68">
        <f t="shared" si="162"/>
        <v>0.46850893549202116</v>
      </c>
      <c r="AX504" s="68">
        <f t="shared" si="163"/>
        <v>-0.4736607226101559</v>
      </c>
      <c r="AY504" s="68">
        <f t="shared" si="164"/>
        <v>-0.65856424349959242</v>
      </c>
      <c r="AZ504" s="68">
        <f t="shared" si="165"/>
        <v>-0.11649937736413316</v>
      </c>
      <c r="BA504" s="68">
        <f t="shared" si="166"/>
        <v>-0.11114613435555637</v>
      </c>
      <c r="BB504" s="68">
        <f t="shared" si="167"/>
        <v>-0.18490352088943651</v>
      </c>
    </row>
    <row r="505" spans="1:54" x14ac:dyDescent="0.3">
      <c r="A505" s="64">
        <v>27167</v>
      </c>
      <c r="B505" s="57">
        <v>3.66</v>
      </c>
      <c r="C505" s="57">
        <v>21.178999999999998</v>
      </c>
      <c r="D505" s="57">
        <v>3.5880000000000001</v>
      </c>
      <c r="E505" s="57">
        <f t="shared" si="152"/>
        <v>3.5880000000000001</v>
      </c>
      <c r="F505" s="57">
        <f t="shared" si="153"/>
        <v>0</v>
      </c>
      <c r="G505" s="57">
        <f t="shared" si="154"/>
        <v>4.0989864009298431E-2</v>
      </c>
      <c r="H505" s="57">
        <f>IF(Q504&gt;SetUp!$B$56,SetUp!$B$56,Q504)</f>
        <v>48.273906973978967</v>
      </c>
      <c r="I505" s="57">
        <f t="shared" si="168"/>
        <v>9.5503705912062031</v>
      </c>
      <c r="J505" s="57">
        <f>MIN(F505,H505,(1-EXP(-SetUp!$B$52*H505/SetUp!$B$56))*F505)</f>
        <v>0</v>
      </c>
      <c r="K505" s="57">
        <f t="shared" si="155"/>
        <v>48.273906973978967</v>
      </c>
      <c r="L505" s="57">
        <f>IF(I505&lt;=0,0,MIN(SetUp!$B$50*I505^SetUp!$B$55,I505))</f>
        <v>0.87982552652758872</v>
      </c>
      <c r="M505" s="57">
        <f t="shared" si="156"/>
        <v>8.6705450646786151</v>
      </c>
      <c r="N505" s="57">
        <f>IF(SetUp!$B$62=0,X505,(B505-E505)*(1-(H505/SetUp!$B$66/SetUp!$B$56)))</f>
        <v>3.1010135990701633E-2</v>
      </c>
      <c r="O505" s="57">
        <f>K505*SetUp!$B$65</f>
        <v>0</v>
      </c>
      <c r="P505" s="57">
        <f>MIN(SetUp!$B$54*L505^SetUp!$B$51,L505)</f>
        <v>0.45254868386881808</v>
      </c>
      <c r="Q505" s="57">
        <f t="shared" si="157"/>
        <v>48.304917109969672</v>
      </c>
      <c r="R505" s="57">
        <f>IF((H505+N505-O505)&gt;SetUp!$B$56,T504+H505+N505-O505-SetUp!$B$56,T504)</f>
        <v>0</v>
      </c>
      <c r="S505" s="57">
        <f>R505*SetUp!$B$65</f>
        <v>0</v>
      </c>
      <c r="T505" s="57">
        <f>IF((R505-S505)&lt;SetUp!$B$53,R505-S505,SetUp!$B$53)</f>
        <v>0</v>
      </c>
      <c r="U505" s="57">
        <f t="shared" si="158"/>
        <v>8.6705450646786151</v>
      </c>
      <c r="V505" s="57">
        <f>(L505-P505)/1000*SetUp!$B$13*1000000/SetUp!$B$48</f>
        <v>24.302516814909222</v>
      </c>
      <c r="W505" s="57">
        <f t="shared" si="169"/>
        <v>1.5543122344752192E-15</v>
      </c>
      <c r="X505" s="57">
        <f>MAX((SetUp!$B$56*(1-($H505/SetUp!$B$56)^2)*TANH(($B505-$D505)/SetUp!$B$56))/(1+$H505/SetUp!$B$56*TANH(($B505-$D505)/SetUp!$B$56)),0)</f>
        <v>3.1010135990701633E-2</v>
      </c>
      <c r="AK505" s="65">
        <v>107</v>
      </c>
      <c r="AL505" s="66">
        <f t="shared" si="170"/>
        <v>36.284100000000002</v>
      </c>
      <c r="AM505" s="66">
        <f t="shared" si="171"/>
        <v>30.275553659373792</v>
      </c>
      <c r="AN505" s="67">
        <f t="shared" si="172"/>
        <v>-0.16559722690176165</v>
      </c>
      <c r="AP505" s="64">
        <v>27258</v>
      </c>
      <c r="AQ505" s="55">
        <v>8</v>
      </c>
      <c r="AR505" s="55">
        <v>230</v>
      </c>
      <c r="AS505" s="66">
        <f t="shared" si="159"/>
        <v>0.26</v>
      </c>
      <c r="AT505" s="66">
        <f t="shared" si="160"/>
        <v>0.21409749305565878</v>
      </c>
      <c r="AU505" s="55" t="str">
        <f>IF(OR($AP505&lt;SetUp!$B$97,$AP505&gt;SetUp!$B$98),"Não","Sim")</f>
        <v>Sim</v>
      </c>
      <c r="AV505" s="68">
        <f t="shared" si="161"/>
        <v>0.50990195135927852</v>
      </c>
      <c r="AW505" s="68">
        <f t="shared" si="162"/>
        <v>0.46270670305892347</v>
      </c>
      <c r="AX505" s="68">
        <f t="shared" si="163"/>
        <v>-0.58502665202918203</v>
      </c>
      <c r="AY505" s="68">
        <f t="shared" si="164"/>
        <v>-0.66938841798565551</v>
      </c>
      <c r="AZ505" s="68">
        <f t="shared" si="165"/>
        <v>-4.5902506944341226E-2</v>
      </c>
      <c r="BA505" s="68">
        <f t="shared" si="166"/>
        <v>-4.7195248300355042E-2</v>
      </c>
      <c r="BB505" s="68">
        <f t="shared" si="167"/>
        <v>-8.4361765956473489E-2</v>
      </c>
    </row>
    <row r="506" spans="1:54" x14ac:dyDescent="0.3">
      <c r="A506" s="64">
        <v>27168</v>
      </c>
      <c r="B506" s="57">
        <v>0.79500000000000004</v>
      </c>
      <c r="C506" s="57">
        <v>27.712</v>
      </c>
      <c r="D506" s="57">
        <v>3.5880000000000001</v>
      </c>
      <c r="E506" s="57">
        <f t="shared" si="152"/>
        <v>0.79500000000000004</v>
      </c>
      <c r="F506" s="57">
        <f t="shared" si="153"/>
        <v>2.7930000000000001</v>
      </c>
      <c r="G506" s="57">
        <f t="shared" si="154"/>
        <v>0</v>
      </c>
      <c r="H506" s="57">
        <f>IF(Q505&gt;SetUp!$B$56,SetUp!$B$56,Q505)</f>
        <v>48.304917109969672</v>
      </c>
      <c r="I506" s="57">
        <f t="shared" si="168"/>
        <v>8.6705450646786151</v>
      </c>
      <c r="J506" s="57">
        <f>MIN(F506,H506,(1-EXP(-SetUp!$B$52*H506/SetUp!$B$56))*F506)</f>
        <v>2.7915271073335526</v>
      </c>
      <c r="K506" s="57">
        <f t="shared" si="155"/>
        <v>45.513390002636122</v>
      </c>
      <c r="L506" s="57">
        <f>IF(I506&lt;=0,0,MIN(SetUp!$B$50*I506^SetUp!$B$55,I506))</f>
        <v>0.7489282005641178</v>
      </c>
      <c r="M506" s="57">
        <f t="shared" si="156"/>
        <v>7.9216168641144975</v>
      </c>
      <c r="N506" s="57">
        <f>IF(SetUp!$B$62=0,X506,(B506-E506)*(1-(H506/SetUp!$B$66/SetUp!$B$56)))</f>
        <v>0</v>
      </c>
      <c r="O506" s="57">
        <f>K506*SetUp!$B$65</f>
        <v>0</v>
      </c>
      <c r="P506" s="57">
        <f>MIN(SetUp!$B$54*L506^SetUp!$B$51,L506)</f>
        <v>0.3862771552545568</v>
      </c>
      <c r="Q506" s="57">
        <f t="shared" si="157"/>
        <v>45.513390002636122</v>
      </c>
      <c r="R506" s="57">
        <f>IF((H506+N506-O506)&gt;SetUp!$B$56,T505+H506+N506-O506-SetUp!$B$56,T505)</f>
        <v>0</v>
      </c>
      <c r="S506" s="57">
        <f>R506*SetUp!$B$65</f>
        <v>0</v>
      </c>
      <c r="T506" s="57">
        <f>IF((R506-S506)&lt;SetUp!$B$53,R506-S506,SetUp!$B$53)</f>
        <v>0</v>
      </c>
      <c r="U506" s="57">
        <f t="shared" si="158"/>
        <v>7.9216168641144975</v>
      </c>
      <c r="V506" s="57">
        <f>(L506-P506)/1000*SetUp!$B$13*1000000/SetUp!$B$48</f>
        <v>20.626751198914061</v>
      </c>
      <c r="W506" s="57">
        <f t="shared" si="169"/>
        <v>2.4424906541753444E-15</v>
      </c>
      <c r="X506" s="57">
        <f>MAX((SetUp!$B$56*(1-($H506/SetUp!$B$56)^2)*TANH(($B506-$D506)/SetUp!$B$56))/(1+$H506/SetUp!$B$56*TANH(($B506-$D506)/SetUp!$B$56)),0)</f>
        <v>0</v>
      </c>
      <c r="AK506" s="65">
        <v>108</v>
      </c>
      <c r="AL506" s="66">
        <f t="shared" si="170"/>
        <v>26.4572</v>
      </c>
      <c r="AM506" s="66">
        <f t="shared" si="171"/>
        <v>22.645129158265338</v>
      </c>
      <c r="AN506" s="67">
        <f t="shared" si="172"/>
        <v>-0.144084439839993</v>
      </c>
      <c r="AP506" s="64">
        <v>27259</v>
      </c>
      <c r="AQ506" s="55">
        <v>8</v>
      </c>
      <c r="AR506" s="55">
        <v>231</v>
      </c>
      <c r="AS506" s="66">
        <f t="shared" si="159"/>
        <v>0.26</v>
      </c>
      <c r="AT506" s="66">
        <f t="shared" si="160"/>
        <v>0.20887819510693972</v>
      </c>
      <c r="AU506" s="55" t="str">
        <f>IF(OR($AP506&lt;SetUp!$B$97,$AP506&gt;SetUp!$B$98),"Não","Sim")</f>
        <v>Sim</v>
      </c>
      <c r="AV506" s="68">
        <f t="shared" si="161"/>
        <v>0.50990195135927852</v>
      </c>
      <c r="AW506" s="68">
        <f t="shared" si="162"/>
        <v>0.45703194101390737</v>
      </c>
      <c r="AX506" s="68">
        <f t="shared" si="163"/>
        <v>-0.58502665202918203</v>
      </c>
      <c r="AY506" s="68">
        <f t="shared" si="164"/>
        <v>-0.68010689385881506</v>
      </c>
      <c r="AZ506" s="68">
        <f t="shared" si="165"/>
        <v>-5.1121804893060285E-2</v>
      </c>
      <c r="BA506" s="68">
        <f t="shared" si="166"/>
        <v>-5.2870010345371143E-2</v>
      </c>
      <c r="BB506" s="68">
        <f t="shared" si="167"/>
        <v>-9.5080241829633039E-2</v>
      </c>
    </row>
    <row r="507" spans="1:54" x14ac:dyDescent="0.3">
      <c r="A507" s="64">
        <v>27169</v>
      </c>
      <c r="B507" s="57">
        <v>1.2949999999999999</v>
      </c>
      <c r="C507" s="57">
        <v>22.530999999999999</v>
      </c>
      <c r="D507" s="57">
        <v>3.5880000000000001</v>
      </c>
      <c r="E507" s="57">
        <f t="shared" si="152"/>
        <v>1.2949999999999999</v>
      </c>
      <c r="F507" s="57">
        <f t="shared" si="153"/>
        <v>2.2930000000000001</v>
      </c>
      <c r="G507" s="57">
        <f t="shared" si="154"/>
        <v>0</v>
      </c>
      <c r="H507" s="57">
        <f>IF(Q506&gt;SetUp!$B$56,SetUp!$B$56,Q506)</f>
        <v>45.513390002636122</v>
      </c>
      <c r="I507" s="57">
        <f t="shared" si="168"/>
        <v>7.9216168641144975</v>
      </c>
      <c r="J507" s="57">
        <f>MIN(F507,H507,(1-EXP(-SetUp!$B$52*H507/SetUp!$B$56))*F507)</f>
        <v>2.2911296060166739</v>
      </c>
      <c r="K507" s="57">
        <f t="shared" si="155"/>
        <v>43.222260396619447</v>
      </c>
      <c r="L507" s="57">
        <f>IF(I507&lt;=0,0,MIN(SetUp!$B$50*I507^SetUp!$B$55,I507))</f>
        <v>0.6442472503278216</v>
      </c>
      <c r="M507" s="57">
        <f t="shared" si="156"/>
        <v>7.2773696137866759</v>
      </c>
      <c r="N507" s="57">
        <f>IF(SetUp!$B$62=0,X507,(B507-E507)*(1-(H507/SetUp!$B$66/SetUp!$B$56)))</f>
        <v>0</v>
      </c>
      <c r="O507" s="57">
        <f>K507*SetUp!$B$65</f>
        <v>0</v>
      </c>
      <c r="P507" s="57">
        <f>MIN(SetUp!$B$54*L507^SetUp!$B$51,L507)</f>
        <v>0.33313769976758839</v>
      </c>
      <c r="Q507" s="57">
        <f t="shared" si="157"/>
        <v>43.222260396619447</v>
      </c>
      <c r="R507" s="57">
        <f>IF((H507+N507-O507)&gt;SetUp!$B$56,T506+H507+N507-O507-SetUp!$B$56,T506)</f>
        <v>0</v>
      </c>
      <c r="S507" s="57">
        <f>R507*SetUp!$B$65</f>
        <v>0</v>
      </c>
      <c r="T507" s="57">
        <f>IF((R507-S507)&lt;SetUp!$B$53,R507-S507,SetUp!$B$53)</f>
        <v>0</v>
      </c>
      <c r="U507" s="57">
        <f t="shared" si="158"/>
        <v>7.2773696137866759</v>
      </c>
      <c r="V507" s="57">
        <f>(L507-P507)/1000*SetUp!$B$13*1000000/SetUp!$B$48</f>
        <v>17.695190398621804</v>
      </c>
      <c r="W507" s="57">
        <f t="shared" si="169"/>
        <v>-1.7763568394002505E-15</v>
      </c>
      <c r="X507" s="57">
        <f>MAX((SetUp!$B$56*(1-($H507/SetUp!$B$56)^2)*TANH(($B507-$D507)/SetUp!$B$56))/(1+$H507/SetUp!$B$56*TANH(($B507-$D507)/SetUp!$B$56)),0)</f>
        <v>0</v>
      </c>
      <c r="AK507" s="65">
        <v>109</v>
      </c>
      <c r="AL507" s="66">
        <f t="shared" si="170"/>
        <v>26.476199999999999</v>
      </c>
      <c r="AM507" s="66">
        <f t="shared" si="171"/>
        <v>18.784045134229768</v>
      </c>
      <c r="AN507" s="67">
        <f t="shared" si="172"/>
        <v>-0.29053092459530566</v>
      </c>
      <c r="AP507" s="64">
        <v>27260</v>
      </c>
      <c r="AQ507" s="55">
        <v>8</v>
      </c>
      <c r="AR507" s="55">
        <v>232</v>
      </c>
      <c r="AS507" s="66">
        <f t="shared" si="159"/>
        <v>0.24299999999999999</v>
      </c>
      <c r="AT507" s="66">
        <f t="shared" si="160"/>
        <v>0.20383477107928036</v>
      </c>
      <c r="AU507" s="55" t="str">
        <f>IF(OR($AP507&lt;SetUp!$B$97,$AP507&gt;SetUp!$B$98),"Não","Sim")</f>
        <v>Sim</v>
      </c>
      <c r="AV507" s="68">
        <f t="shared" si="161"/>
        <v>0.49295030175464949</v>
      </c>
      <c r="AW507" s="68">
        <f t="shared" si="162"/>
        <v>0.45148064308371</v>
      </c>
      <c r="AX507" s="68">
        <f t="shared" si="163"/>
        <v>-0.61439372640168788</v>
      </c>
      <c r="AY507" s="68">
        <f t="shared" si="164"/>
        <v>-0.69072173004598914</v>
      </c>
      <c r="AZ507" s="68">
        <f t="shared" si="165"/>
        <v>-3.9165228920719636E-2</v>
      </c>
      <c r="BA507" s="68">
        <f t="shared" si="166"/>
        <v>-4.1469658670939491E-2</v>
      </c>
      <c r="BB507" s="68">
        <f t="shared" si="167"/>
        <v>-7.6328003644301257E-2</v>
      </c>
    </row>
    <row r="508" spans="1:54" x14ac:dyDescent="0.3">
      <c r="A508" s="64">
        <v>27170</v>
      </c>
      <c r="B508" s="57">
        <v>1.6240000000000001</v>
      </c>
      <c r="C508" s="57">
        <v>11.36</v>
      </c>
      <c r="D508" s="57">
        <v>3.5880000000000001</v>
      </c>
      <c r="E508" s="57">
        <f t="shared" si="152"/>
        <v>1.6240000000000001</v>
      </c>
      <c r="F508" s="57">
        <f t="shared" si="153"/>
        <v>1.964</v>
      </c>
      <c r="G508" s="57">
        <f t="shared" si="154"/>
        <v>0</v>
      </c>
      <c r="H508" s="57">
        <f>IF(Q507&gt;SetUp!$B$56,SetUp!$B$56,Q507)</f>
        <v>43.222260396619447</v>
      </c>
      <c r="I508" s="57">
        <f t="shared" si="168"/>
        <v>7.2773696137866759</v>
      </c>
      <c r="J508" s="57">
        <f>MIN(F508,H508,(1-EXP(-SetUp!$B$52*H508/SetUp!$B$56))*F508)</f>
        <v>1.9617083769959092</v>
      </c>
      <c r="K508" s="57">
        <f t="shared" si="155"/>
        <v>41.260552019623539</v>
      </c>
      <c r="L508" s="57">
        <f>IF(I508&lt;=0,0,MIN(SetUp!$B$50*I508^SetUp!$B$55,I508))</f>
        <v>0.55931127321113128</v>
      </c>
      <c r="M508" s="57">
        <f t="shared" si="156"/>
        <v>6.7180583405755447</v>
      </c>
      <c r="N508" s="57">
        <f>IF(SetUp!$B$62=0,X508,(B508-E508)*(1-(H508/SetUp!$B$66/SetUp!$B$56)))</f>
        <v>0</v>
      </c>
      <c r="O508" s="57">
        <f>K508*SetUp!$B$65</f>
        <v>0</v>
      </c>
      <c r="P508" s="57">
        <f>MIN(SetUp!$B$54*L508^SetUp!$B$51,L508)</f>
        <v>0.28991407260769092</v>
      </c>
      <c r="Q508" s="57">
        <f t="shared" si="157"/>
        <v>41.260552019623539</v>
      </c>
      <c r="R508" s="57">
        <f>IF((H508+N508-O508)&gt;SetUp!$B$56,T507+H508+N508-O508-SetUp!$B$56,T507)</f>
        <v>0</v>
      </c>
      <c r="S508" s="57">
        <f>R508*SetUp!$B$65</f>
        <v>0</v>
      </c>
      <c r="T508" s="57">
        <f>IF((R508-S508)&lt;SetUp!$B$53,R508-S508,SetUp!$B$53)</f>
        <v>0</v>
      </c>
      <c r="U508" s="57">
        <f t="shared" si="158"/>
        <v>6.7180583405755447</v>
      </c>
      <c r="V508" s="57">
        <f>(L508-P508)/1000*SetUp!$B$13*1000000/SetUp!$B$48</f>
        <v>15.322688580113697</v>
      </c>
      <c r="W508" s="57">
        <f t="shared" si="169"/>
        <v>2.55351295663786E-15</v>
      </c>
      <c r="X508" s="57">
        <f>MAX((SetUp!$B$56*(1-($H508/SetUp!$B$56)^2)*TANH(($B508-$D508)/SetUp!$B$56))/(1+$H508/SetUp!$B$56*TANH(($B508-$D508)/SetUp!$B$56)),0)</f>
        <v>0</v>
      </c>
      <c r="AK508" s="65">
        <v>110</v>
      </c>
      <c r="AL508" s="66">
        <f t="shared" si="170"/>
        <v>17.968499999999999</v>
      </c>
      <c r="AM508" s="66">
        <f t="shared" si="171"/>
        <v>22.768795501651308</v>
      </c>
      <c r="AN508" s="67">
        <f t="shared" si="172"/>
        <v>0.26715059696976984</v>
      </c>
      <c r="AP508" s="64">
        <v>27261</v>
      </c>
      <c r="AQ508" s="55">
        <v>8</v>
      </c>
      <c r="AR508" s="55">
        <v>233</v>
      </c>
      <c r="AS508" s="66">
        <f t="shared" si="159"/>
        <v>0.24299999999999999</v>
      </c>
      <c r="AT508" s="66">
        <f t="shared" si="160"/>
        <v>0.19895968027481781</v>
      </c>
      <c r="AU508" s="55" t="str">
        <f>IF(OR($AP508&lt;SetUp!$B$97,$AP508&gt;SetUp!$B$98),"Não","Sim")</f>
        <v>Sim</v>
      </c>
      <c r="AV508" s="68">
        <f t="shared" si="161"/>
        <v>0.49295030175464949</v>
      </c>
      <c r="AW508" s="68">
        <f t="shared" si="162"/>
        <v>0.44604896622996204</v>
      </c>
      <c r="AX508" s="68">
        <f t="shared" si="163"/>
        <v>-0.61439372640168788</v>
      </c>
      <c r="AY508" s="68">
        <f t="shared" si="164"/>
        <v>-0.70123492564219114</v>
      </c>
      <c r="AZ508" s="68">
        <f t="shared" si="165"/>
        <v>-4.4040319725182187E-2</v>
      </c>
      <c r="BA508" s="68">
        <f t="shared" si="166"/>
        <v>-4.6901335524687449E-2</v>
      </c>
      <c r="BB508" s="68">
        <f t="shared" si="167"/>
        <v>-8.6841199240503264E-2</v>
      </c>
    </row>
    <row r="509" spans="1:54" x14ac:dyDescent="0.3">
      <c r="A509" s="64">
        <v>27171</v>
      </c>
      <c r="B509" s="57">
        <v>10.887</v>
      </c>
      <c r="C509" s="57">
        <v>14.188000000000001</v>
      </c>
      <c r="D509" s="57">
        <v>3.5880000000000001</v>
      </c>
      <c r="E509" s="57">
        <f t="shared" si="152"/>
        <v>3.5880000000000001</v>
      </c>
      <c r="F509" s="57">
        <f t="shared" si="153"/>
        <v>0</v>
      </c>
      <c r="G509" s="57">
        <f t="shared" si="154"/>
        <v>3.3418029728890986</v>
      </c>
      <c r="H509" s="57">
        <f>IF(Q508&gt;SetUp!$B$56,SetUp!$B$56,Q508)</f>
        <v>41.260552019623539</v>
      </c>
      <c r="I509" s="57">
        <f t="shared" si="168"/>
        <v>10.059861313464644</v>
      </c>
      <c r="J509" s="57">
        <f>MIN(F509,H509,(1-EXP(-SetUp!$B$52*H509/SetUp!$B$56))*F509)</f>
        <v>0</v>
      </c>
      <c r="K509" s="57">
        <f t="shared" si="155"/>
        <v>41.260552019623539</v>
      </c>
      <c r="L509" s="57">
        <f>IF(I509&lt;=0,0,MIN(SetUp!$B$50*I509^SetUp!$B$55,I509))</f>
        <v>0.95943636130872845</v>
      </c>
      <c r="M509" s="57">
        <f t="shared" si="156"/>
        <v>9.1004249521559153</v>
      </c>
      <c r="N509" s="57">
        <f>IF(SetUp!$B$62=0,X509,(B509-E509)*(1-(H509/SetUp!$B$66/SetUp!$B$56)))</f>
        <v>3.9571970271109018</v>
      </c>
      <c r="O509" s="57">
        <f>K509*SetUp!$B$65</f>
        <v>0</v>
      </c>
      <c r="P509" s="57">
        <f>MIN(SetUp!$B$54*L509^SetUp!$B$51,L509)</f>
        <v>0.49277077140587999</v>
      </c>
      <c r="Q509" s="57">
        <f t="shared" si="157"/>
        <v>45.21774904673444</v>
      </c>
      <c r="R509" s="57">
        <f>IF((H509+N509-O509)&gt;SetUp!$B$56,T508+H509+N509-O509-SetUp!$B$56,T508)</f>
        <v>0</v>
      </c>
      <c r="S509" s="57">
        <f>R509*SetUp!$B$65</f>
        <v>0</v>
      </c>
      <c r="T509" s="57">
        <f>IF((R509-S509)&lt;SetUp!$B$53,R509-S509,SetUp!$B$53)</f>
        <v>0</v>
      </c>
      <c r="U509" s="57">
        <f t="shared" si="158"/>
        <v>9.1004249521559153</v>
      </c>
      <c r="V509" s="57">
        <f>(L509-P509)/1000*SetUp!$B$13*1000000/SetUp!$B$48</f>
        <v>26.542857494878813</v>
      </c>
      <c r="W509" s="57">
        <f t="shared" si="169"/>
        <v>3.1086244689504383E-15</v>
      </c>
      <c r="X509" s="57">
        <f>MAX((SetUp!$B$56*(1-($H509/SetUp!$B$56)^2)*TANH(($B509-$D509)/SetUp!$B$56))/(1+$H509/SetUp!$B$56*TANH(($B509-$D509)/SetUp!$B$56)),0)</f>
        <v>3.9571970271109018</v>
      </c>
      <c r="AK509" s="65">
        <v>111</v>
      </c>
      <c r="AL509" s="66">
        <f t="shared" si="170"/>
        <v>21.398500000000002</v>
      </c>
      <c r="AM509" s="66">
        <f t="shared" si="171"/>
        <v>25.177049253518753</v>
      </c>
      <c r="AN509" s="67">
        <f t="shared" si="172"/>
        <v>0.17658009923680401</v>
      </c>
      <c r="AP509" s="64">
        <v>27262</v>
      </c>
      <c r="AQ509" s="55">
        <v>8</v>
      </c>
      <c r="AR509" s="55">
        <v>234</v>
      </c>
      <c r="AS509" s="66">
        <f t="shared" si="159"/>
        <v>0.24299999999999999</v>
      </c>
      <c r="AT509" s="66">
        <f t="shared" si="160"/>
        <v>0.19424577341710994</v>
      </c>
      <c r="AU509" s="55" t="str">
        <f>IF(OR($AP509&lt;SetUp!$B$97,$AP509&gt;SetUp!$B$98),"Não","Sim")</f>
        <v>Sim</v>
      </c>
      <c r="AV509" s="68">
        <f t="shared" si="161"/>
        <v>0.49295030175464949</v>
      </c>
      <c r="AW509" s="68">
        <f t="shared" si="162"/>
        <v>0.44073322250212765</v>
      </c>
      <c r="AX509" s="68">
        <f t="shared" si="163"/>
        <v>-0.61439372640168788</v>
      </c>
      <c r="AY509" s="68">
        <f t="shared" si="164"/>
        <v>-0.71164842221351643</v>
      </c>
      <c r="AZ509" s="68">
        <f t="shared" si="165"/>
        <v>-4.8754226582890053E-2</v>
      </c>
      <c r="BA509" s="68">
        <f t="shared" si="166"/>
        <v>-5.2217079252521836E-2</v>
      </c>
      <c r="BB509" s="68">
        <f t="shared" si="167"/>
        <v>-9.7254695811828551E-2</v>
      </c>
    </row>
    <row r="510" spans="1:54" x14ac:dyDescent="0.3">
      <c r="A510" s="64">
        <v>27172</v>
      </c>
      <c r="B510" s="57">
        <v>2.6739999999999999</v>
      </c>
      <c r="C510" s="57">
        <v>60.735999999999997</v>
      </c>
      <c r="D510" s="57">
        <v>3.5880000000000001</v>
      </c>
      <c r="E510" s="57">
        <f t="shared" si="152"/>
        <v>2.6739999999999999</v>
      </c>
      <c r="F510" s="57">
        <f t="shared" si="153"/>
        <v>0.91400000000000015</v>
      </c>
      <c r="G510" s="57">
        <f t="shared" si="154"/>
        <v>0</v>
      </c>
      <c r="H510" s="57">
        <f>IF(Q509&gt;SetUp!$B$56,SetUp!$B$56,Q509)</f>
        <v>45.21774904673444</v>
      </c>
      <c r="I510" s="57">
        <f t="shared" si="168"/>
        <v>9.1004249521559153</v>
      </c>
      <c r="J510" s="57">
        <f>MIN(F510,H510,(1-EXP(-SetUp!$B$52*H510/SetUp!$B$56))*F510)</f>
        <v>0.91321920505427001</v>
      </c>
      <c r="K510" s="57">
        <f t="shared" si="155"/>
        <v>44.304529841680171</v>
      </c>
      <c r="L510" s="57">
        <f>IF(I510&lt;=0,0,MIN(SetUp!$B$50*I510^SetUp!$B$55,I510))</f>
        <v>0.81183101437015859</v>
      </c>
      <c r="M510" s="57">
        <f t="shared" si="156"/>
        <v>8.2885939377857571</v>
      </c>
      <c r="N510" s="57">
        <f>IF(SetUp!$B$62=0,X510,(B510-E510)*(1-(H510/SetUp!$B$66/SetUp!$B$56)))</f>
        <v>0</v>
      </c>
      <c r="O510" s="57">
        <f>K510*SetUp!$B$65</f>
        <v>0</v>
      </c>
      <c r="P510" s="57">
        <f>MIN(SetUp!$B$54*L510^SetUp!$B$51,L510)</f>
        <v>0.41814665671660767</v>
      </c>
      <c r="Q510" s="57">
        <f t="shared" si="157"/>
        <v>44.304529841680171</v>
      </c>
      <c r="R510" s="57">
        <f>IF((H510+N510-O510)&gt;SetUp!$B$56,T509+H510+N510-O510-SetUp!$B$56,T509)</f>
        <v>0</v>
      </c>
      <c r="S510" s="57">
        <f>R510*SetUp!$B$65</f>
        <v>0</v>
      </c>
      <c r="T510" s="57">
        <f>IF((R510-S510)&lt;SetUp!$B$53,R510-S510,SetUp!$B$53)</f>
        <v>0</v>
      </c>
      <c r="U510" s="57">
        <f t="shared" si="158"/>
        <v>8.2885939377857571</v>
      </c>
      <c r="V510" s="57">
        <f>(L510-P510)/1000*SetUp!$B$13*1000000/SetUp!$B$48</f>
        <v>22.391854101213049</v>
      </c>
      <c r="W510" s="57">
        <f t="shared" si="169"/>
        <v>0</v>
      </c>
      <c r="X510" s="57">
        <f>MAX((SetUp!$B$56*(1-($H510/SetUp!$B$56)^2)*TANH(($B510-$D510)/SetUp!$B$56))/(1+$H510/SetUp!$B$56*TANH(($B510-$D510)/SetUp!$B$56)),0)</f>
        <v>0</v>
      </c>
      <c r="AK510" s="65">
        <v>112</v>
      </c>
      <c r="AL510" s="66">
        <f t="shared" si="170"/>
        <v>26.913599999999995</v>
      </c>
      <c r="AM510" s="66">
        <f t="shared" si="171"/>
        <v>34.598761947199833</v>
      </c>
      <c r="AN510" s="67">
        <f t="shared" si="172"/>
        <v>0.28554938570833477</v>
      </c>
      <c r="AP510" s="64">
        <v>27263</v>
      </c>
      <c r="AQ510" s="55">
        <v>8</v>
      </c>
      <c r="AR510" s="55">
        <v>235</v>
      </c>
      <c r="AS510" s="66">
        <f t="shared" si="159"/>
        <v>0.22700000000000001</v>
      </c>
      <c r="AT510" s="66">
        <f t="shared" si="160"/>
        <v>0.18968626885599327</v>
      </c>
      <c r="AU510" s="55" t="str">
        <f>IF(OR($AP510&lt;SetUp!$B$97,$AP510&gt;SetUp!$B$98),"Não","Sim")</f>
        <v>Sim</v>
      </c>
      <c r="AV510" s="68">
        <f t="shared" si="161"/>
        <v>0.47644516998286385</v>
      </c>
      <c r="AW510" s="68">
        <f t="shared" si="162"/>
        <v>0.43552987137048738</v>
      </c>
      <c r="AX510" s="68">
        <f t="shared" si="163"/>
        <v>-0.64397414280687726</v>
      </c>
      <c r="AY510" s="68">
        <f t="shared" si="164"/>
        <v>-0.72196410599013083</v>
      </c>
      <c r="AZ510" s="68">
        <f t="shared" si="165"/>
        <v>-3.731373114400674E-2</v>
      </c>
      <c r="BA510" s="68">
        <f t="shared" si="166"/>
        <v>-4.0915298612376472E-2</v>
      </c>
      <c r="BB510" s="68">
        <f t="shared" si="167"/>
        <v>-7.7989963183253574E-2</v>
      </c>
    </row>
    <row r="511" spans="1:54" x14ac:dyDescent="0.3">
      <c r="A511" s="64">
        <v>27173</v>
      </c>
      <c r="B511" s="57">
        <v>3.621</v>
      </c>
      <c r="C511" s="57">
        <v>44.052</v>
      </c>
      <c r="D511" s="57">
        <v>3.5880000000000001</v>
      </c>
      <c r="E511" s="57">
        <f t="shared" si="152"/>
        <v>3.5880000000000001</v>
      </c>
      <c r="F511" s="57">
        <f t="shared" si="153"/>
        <v>0</v>
      </c>
      <c r="G511" s="57">
        <f t="shared" si="154"/>
        <v>1.5820444000347503E-2</v>
      </c>
      <c r="H511" s="57">
        <f>IF(Q510&gt;SetUp!$B$56,SetUp!$B$56,Q510)</f>
        <v>44.304529841680171</v>
      </c>
      <c r="I511" s="57">
        <f t="shared" si="168"/>
        <v>8.3044143817861045</v>
      </c>
      <c r="J511" s="57">
        <f>MIN(F511,H511,(1-EXP(-SetUp!$B$52*H511/SetUp!$B$56))*F511)</f>
        <v>0</v>
      </c>
      <c r="K511" s="57">
        <f t="shared" si="155"/>
        <v>44.304529841680171</v>
      </c>
      <c r="L511" s="57">
        <f>IF(I511&lt;=0,0,MIN(SetUp!$B$50*I511^SetUp!$B$55,I511))</f>
        <v>0.6969653769102675</v>
      </c>
      <c r="M511" s="57">
        <f t="shared" si="156"/>
        <v>7.6074490048758374</v>
      </c>
      <c r="N511" s="57">
        <f>IF(SetUp!$B$62=0,X511,(B511-E511)*(1-(H511/SetUp!$B$66/SetUp!$B$56)))</f>
        <v>1.7179555999652416E-2</v>
      </c>
      <c r="O511" s="57">
        <f>K511*SetUp!$B$65</f>
        <v>0</v>
      </c>
      <c r="P511" s="57">
        <f>MIN(SetUp!$B$54*L511^SetUp!$B$51,L511)</f>
        <v>0.3599161291701668</v>
      </c>
      <c r="Q511" s="57">
        <f t="shared" si="157"/>
        <v>44.321709397679825</v>
      </c>
      <c r="R511" s="57">
        <f>IF((H511+N511-O511)&gt;SetUp!$B$56,T510+H511+N511-O511-SetUp!$B$56,T510)</f>
        <v>0</v>
      </c>
      <c r="S511" s="57">
        <f>R511*SetUp!$B$65</f>
        <v>0</v>
      </c>
      <c r="T511" s="57">
        <f>IF((R511-S511)&lt;SetUp!$B$53,R511-S511,SetUp!$B$53)</f>
        <v>0</v>
      </c>
      <c r="U511" s="57">
        <f t="shared" si="158"/>
        <v>7.6074490048758374</v>
      </c>
      <c r="V511" s="57">
        <f>(L511-P511)/1000*SetUp!$B$13*1000000/SetUp!$B$48</f>
        <v>19.17058027223316</v>
      </c>
      <c r="W511" s="57">
        <f t="shared" si="169"/>
        <v>3.1086244689504383E-15</v>
      </c>
      <c r="X511" s="57">
        <f>MAX((SetUp!$B$56*(1-($H511/SetUp!$B$56)^2)*TANH(($B511-$D511)/SetUp!$B$56))/(1+$H511/SetUp!$B$56*TANH(($B511-$D511)/SetUp!$B$56)),0)</f>
        <v>1.7179555999652416E-2</v>
      </c>
      <c r="AK511" s="65">
        <v>113</v>
      </c>
      <c r="AL511" s="66">
        <f t="shared" si="170"/>
        <v>31.540900000000001</v>
      </c>
      <c r="AM511" s="66">
        <f t="shared" si="171"/>
        <v>31.836645221891594</v>
      </c>
      <c r="AN511" s="67">
        <f t="shared" si="172"/>
        <v>9.376562555018824E-3</v>
      </c>
      <c r="AP511" s="64">
        <v>27264</v>
      </c>
      <c r="AQ511" s="55">
        <v>8</v>
      </c>
      <c r="AR511" s="55">
        <v>236</v>
      </c>
      <c r="AS511" s="66">
        <f t="shared" si="159"/>
        <v>0.22700000000000001</v>
      </c>
      <c r="AT511" s="66">
        <f t="shared" si="160"/>
        <v>0.18527473042684581</v>
      </c>
      <c r="AU511" s="55" t="str">
        <f>IF(OR($AP511&lt;SetUp!$B$97,$AP511&gt;SetUp!$B$98),"Não","Sim")</f>
        <v>Sim</v>
      </c>
      <c r="AV511" s="68">
        <f t="shared" si="161"/>
        <v>0.47644516998286385</v>
      </c>
      <c r="AW511" s="68">
        <f t="shared" si="162"/>
        <v>0.43043551250663065</v>
      </c>
      <c r="AX511" s="68">
        <f t="shared" si="163"/>
        <v>-0.64397414280687726</v>
      </c>
      <c r="AY511" s="68">
        <f t="shared" si="164"/>
        <v>-0.73218380995550703</v>
      </c>
      <c r="AZ511" s="68">
        <f t="shared" si="165"/>
        <v>-4.17252695731542E-2</v>
      </c>
      <c r="BA511" s="68">
        <f t="shared" si="166"/>
        <v>-4.6009657476233201E-2</v>
      </c>
      <c r="BB511" s="68">
        <f t="shared" si="167"/>
        <v>-8.8209667148629767E-2</v>
      </c>
    </row>
    <row r="512" spans="1:54" x14ac:dyDescent="0.3">
      <c r="A512" s="64">
        <v>27174</v>
      </c>
      <c r="B512" s="57">
        <v>1.87</v>
      </c>
      <c r="C512" s="57">
        <v>41.85</v>
      </c>
      <c r="D512" s="57">
        <v>3.5880000000000001</v>
      </c>
      <c r="E512" s="57">
        <f t="shared" si="152"/>
        <v>1.87</v>
      </c>
      <c r="F512" s="57">
        <f t="shared" si="153"/>
        <v>1.718</v>
      </c>
      <c r="G512" s="57">
        <f t="shared" si="154"/>
        <v>0</v>
      </c>
      <c r="H512" s="57">
        <f>IF(Q511&gt;SetUp!$B$56,SetUp!$B$56,Q511)</f>
        <v>44.321709397679825</v>
      </c>
      <c r="I512" s="57">
        <f t="shared" si="168"/>
        <v>7.6074490048758374</v>
      </c>
      <c r="J512" s="57">
        <f>MIN(F512,H512,(1-EXP(-SetUp!$B$52*H512/SetUp!$B$56))*F512)</f>
        <v>1.7163118234040478</v>
      </c>
      <c r="K512" s="57">
        <f t="shared" si="155"/>
        <v>42.605397574275777</v>
      </c>
      <c r="L512" s="57">
        <f>IF(I512&lt;=0,0,MIN(SetUp!$B$50*I512^SetUp!$B$55,I512))</f>
        <v>0.60222844887088678</v>
      </c>
      <c r="M512" s="57">
        <f t="shared" si="156"/>
        <v>7.005220556004951</v>
      </c>
      <c r="N512" s="57">
        <f>IF(SetUp!$B$62=0,X512,(B512-E512)*(1-(H512/SetUp!$B$66/SetUp!$B$56)))</f>
        <v>0</v>
      </c>
      <c r="O512" s="57">
        <f>K512*SetUp!$B$65</f>
        <v>0</v>
      </c>
      <c r="P512" s="57">
        <f>MIN(SetUp!$B$54*L512^SetUp!$B$51,L512)</f>
        <v>0.31176745506071774</v>
      </c>
      <c r="Q512" s="57">
        <f t="shared" si="157"/>
        <v>42.605397574275777</v>
      </c>
      <c r="R512" s="57">
        <f>IF((H512+N512-O512)&gt;SetUp!$B$56,T511+H512+N512-O512-SetUp!$B$56,T511)</f>
        <v>0</v>
      </c>
      <c r="S512" s="57">
        <f>R512*SetUp!$B$65</f>
        <v>0</v>
      </c>
      <c r="T512" s="57">
        <f>IF((R512-S512)&lt;SetUp!$B$53,R512-S512,SetUp!$B$53)</f>
        <v>0</v>
      </c>
      <c r="U512" s="57">
        <f t="shared" si="158"/>
        <v>7.005220556004951</v>
      </c>
      <c r="V512" s="57">
        <f>(L512-P512)/1000*SetUp!$B$13*1000000/SetUp!$B$48</f>
        <v>16.520748333146248</v>
      </c>
      <c r="W512" s="57">
        <f t="shared" si="169"/>
        <v>-9.9920072216264089E-16</v>
      </c>
      <c r="X512" s="57">
        <f>MAX((SetUp!$B$56*(1-($H512/SetUp!$B$56)^2)*TANH(($B512-$D512)/SetUp!$B$56))/(1+$H512/SetUp!$B$56*TANH(($B512-$D512)/SetUp!$B$56)),0)</f>
        <v>0</v>
      </c>
      <c r="AK512" s="65">
        <v>114</v>
      </c>
      <c r="AL512" s="66">
        <f t="shared" si="170"/>
        <v>28.8276</v>
      </c>
      <c r="AM512" s="66">
        <f t="shared" si="171"/>
        <v>32.344956014263573</v>
      </c>
      <c r="AN512" s="67">
        <f t="shared" si="172"/>
        <v>0.12201348756967534</v>
      </c>
      <c r="AP512" s="64">
        <v>27265</v>
      </c>
      <c r="AQ512" s="55">
        <v>8</v>
      </c>
      <c r="AR512" s="55">
        <v>237</v>
      </c>
      <c r="AS512" s="66">
        <f t="shared" si="159"/>
        <v>0.22700000000000001</v>
      </c>
      <c r="AT512" s="66">
        <f t="shared" si="160"/>
        <v>0.18100504683502122</v>
      </c>
      <c r="AU512" s="55" t="str">
        <f>IF(OR($AP512&lt;SetUp!$B$97,$AP512&gt;SetUp!$B$98),"Não","Sim")</f>
        <v>Sim</v>
      </c>
      <c r="AV512" s="68">
        <f t="shared" si="161"/>
        <v>0.47644516998286385</v>
      </c>
      <c r="AW512" s="68">
        <f t="shared" si="162"/>
        <v>0.42544687898140848</v>
      </c>
      <c r="AX512" s="68">
        <f t="shared" si="163"/>
        <v>-0.64397414280687726</v>
      </c>
      <c r="AY512" s="68">
        <f t="shared" si="164"/>
        <v>-0.74230931583775395</v>
      </c>
      <c r="AZ512" s="68">
        <f t="shared" si="165"/>
        <v>-4.5994953164978786E-2</v>
      </c>
      <c r="BA512" s="68">
        <f t="shared" si="166"/>
        <v>-5.0998291001455365E-2</v>
      </c>
      <c r="BB512" s="68">
        <f t="shared" si="167"/>
        <v>-9.8335173030876688E-2</v>
      </c>
    </row>
    <row r="513" spans="1:54" x14ac:dyDescent="0.3">
      <c r="A513" s="64">
        <v>27175</v>
      </c>
      <c r="B513" s="57">
        <v>2.3889999999999998</v>
      </c>
      <c r="C513" s="57">
        <v>29.326000000000001</v>
      </c>
      <c r="D513" s="57">
        <v>3.5880000000000001</v>
      </c>
      <c r="E513" s="57">
        <f t="shared" si="152"/>
        <v>2.3889999999999998</v>
      </c>
      <c r="F513" s="57">
        <f t="shared" si="153"/>
        <v>1.1990000000000003</v>
      </c>
      <c r="G513" s="57">
        <f t="shared" si="154"/>
        <v>0</v>
      </c>
      <c r="H513" s="57">
        <f>IF(Q512&gt;SetUp!$B$56,SetUp!$B$56,Q512)</f>
        <v>42.605397574275777</v>
      </c>
      <c r="I513" s="57">
        <f t="shared" si="168"/>
        <v>7.005220556004951</v>
      </c>
      <c r="J513" s="57">
        <f>MIN(F513,H513,(1-EXP(-SetUp!$B$52*H513/SetUp!$B$56))*F513)</f>
        <v>1.1974594341499323</v>
      </c>
      <c r="K513" s="57">
        <f t="shared" si="155"/>
        <v>41.407938140125843</v>
      </c>
      <c r="L513" s="57">
        <f>IF(I513&lt;=0,0,MIN(SetUp!$B$50*I513^SetUp!$B$55,I513))</f>
        <v>0.52488706859262613</v>
      </c>
      <c r="M513" s="57">
        <f t="shared" si="156"/>
        <v>6.4803334874123246</v>
      </c>
      <c r="N513" s="57">
        <f>IF(SetUp!$B$62=0,X513,(B513-E513)*(1-(H513/SetUp!$B$66/SetUp!$B$56)))</f>
        <v>0</v>
      </c>
      <c r="O513" s="57">
        <f>K513*SetUp!$B$65</f>
        <v>0</v>
      </c>
      <c r="P513" s="57">
        <f>MIN(SetUp!$B$54*L513^SetUp!$B$51,L513)</f>
        <v>0.27236476093871487</v>
      </c>
      <c r="Q513" s="57">
        <f t="shared" si="157"/>
        <v>41.407938140125843</v>
      </c>
      <c r="R513" s="57">
        <f>IF((H513+N513-O513)&gt;SetUp!$B$56,T512+H513+N513-O513-SetUp!$B$56,T512)</f>
        <v>0</v>
      </c>
      <c r="S513" s="57">
        <f>R513*SetUp!$B$65</f>
        <v>0</v>
      </c>
      <c r="T513" s="57">
        <f>IF((R513-S513)&lt;SetUp!$B$53,R513-S513,SetUp!$B$53)</f>
        <v>0</v>
      </c>
      <c r="U513" s="57">
        <f t="shared" si="158"/>
        <v>6.4803334874123246</v>
      </c>
      <c r="V513" s="57">
        <f>(L513-P513)/1000*SetUp!$B$13*1000000/SetUp!$B$48</f>
        <v>14.362883768077024</v>
      </c>
      <c r="W513" s="57">
        <f t="shared" si="169"/>
        <v>-3.3306690738754696E-15</v>
      </c>
      <c r="X513" s="57">
        <f>MAX((SetUp!$B$56*(1-($H513/SetUp!$B$56)^2)*TANH(($B513-$D513)/SetUp!$B$56))/(1+$H513/SetUp!$B$56*TANH(($B513-$D513)/SetUp!$B$56)),0)</f>
        <v>0</v>
      </c>
      <c r="AK513" s="65">
        <v>115</v>
      </c>
      <c r="AL513" s="66">
        <f t="shared" si="170"/>
        <v>25.552300000000002</v>
      </c>
      <c r="AM513" s="66">
        <f t="shared" si="171"/>
        <v>30.708005293393047</v>
      </c>
      <c r="AN513" s="67">
        <f t="shared" si="172"/>
        <v>0.20177069357330041</v>
      </c>
      <c r="AP513" s="64">
        <v>27266</v>
      </c>
      <c r="AQ513" s="55">
        <v>8</v>
      </c>
      <c r="AR513" s="55">
        <v>238</v>
      </c>
      <c r="AS513" s="66">
        <f t="shared" si="159"/>
        <v>0.22700000000000001</v>
      </c>
      <c r="AT513" s="66">
        <f t="shared" si="160"/>
        <v>0.17687141244740182</v>
      </c>
      <c r="AU513" s="55" t="str">
        <f>IF(OR($AP513&lt;SetUp!$B$97,$AP513&gt;SetUp!$B$98),"Não","Sim")</f>
        <v>Sim</v>
      </c>
      <c r="AV513" s="68">
        <f t="shared" si="161"/>
        <v>0.47644516998286385</v>
      </c>
      <c r="AW513" s="68">
        <f t="shared" si="162"/>
        <v>0.4205608308525674</v>
      </c>
      <c r="AX513" s="68">
        <f t="shared" si="163"/>
        <v>-0.64397414280687726</v>
      </c>
      <c r="AY513" s="68">
        <f t="shared" si="164"/>
        <v>-0.75234235600851451</v>
      </c>
      <c r="AZ513" s="68">
        <f t="shared" si="165"/>
        <v>-5.0128587552598192E-2</v>
      </c>
      <c r="BA513" s="68">
        <f t="shared" si="166"/>
        <v>-5.5884339130296445E-2</v>
      </c>
      <c r="BB513" s="68">
        <f t="shared" si="167"/>
        <v>-0.10836821320163725</v>
      </c>
    </row>
    <row r="514" spans="1:54" x14ac:dyDescent="0.3">
      <c r="A514" s="64">
        <v>27176</v>
      </c>
      <c r="B514" s="57">
        <v>0.53200000000000003</v>
      </c>
      <c r="C514" s="57">
        <v>19.882999999999999</v>
      </c>
      <c r="D514" s="57">
        <v>3.5880000000000001</v>
      </c>
      <c r="E514" s="57">
        <f t="shared" si="152"/>
        <v>0.53200000000000003</v>
      </c>
      <c r="F514" s="57">
        <f t="shared" si="153"/>
        <v>3.056</v>
      </c>
      <c r="G514" s="57">
        <f t="shared" si="154"/>
        <v>0</v>
      </c>
      <c r="H514" s="57">
        <f>IF(Q513&gt;SetUp!$B$56,SetUp!$B$56,Q513)</f>
        <v>41.407938140125843</v>
      </c>
      <c r="I514" s="57">
        <f t="shared" si="168"/>
        <v>6.4803334874123246</v>
      </c>
      <c r="J514" s="57">
        <f>MIN(F514,H514,(1-EXP(-SetUp!$B$52*H514/SetUp!$B$56))*F514)</f>
        <v>3.0512655203987844</v>
      </c>
      <c r="K514" s="57">
        <f t="shared" si="155"/>
        <v>38.356672619727057</v>
      </c>
      <c r="L514" s="57">
        <f>IF(I514&lt;=0,0,MIN(SetUp!$B$50*I514^SetUp!$B$55,I514))</f>
        <v>0.46099028971388961</v>
      </c>
      <c r="M514" s="57">
        <f t="shared" si="156"/>
        <v>6.0193431976984346</v>
      </c>
      <c r="N514" s="57">
        <f>IF(SetUp!$B$62=0,X514,(B514-E514)*(1-(H514/SetUp!$B$66/SetUp!$B$56)))</f>
        <v>0</v>
      </c>
      <c r="O514" s="57">
        <f>K514*SetUp!$B$65</f>
        <v>0</v>
      </c>
      <c r="P514" s="57">
        <f>MIN(SetUp!$B$54*L514^SetUp!$B$51,L514)</f>
        <v>0.23973743409126005</v>
      </c>
      <c r="Q514" s="57">
        <f t="shared" si="157"/>
        <v>38.356672619727057</v>
      </c>
      <c r="R514" s="57">
        <f>IF((H514+N514-O514)&gt;SetUp!$B$56,T513+H514+N514-O514-SetUp!$B$56,T513)</f>
        <v>0</v>
      </c>
      <c r="S514" s="57">
        <f>R514*SetUp!$B$65</f>
        <v>0</v>
      </c>
      <c r="T514" s="57">
        <f>IF((R514-S514)&lt;SetUp!$B$53,R514-S514,SetUp!$B$53)</f>
        <v>0</v>
      </c>
      <c r="U514" s="57">
        <f t="shared" si="158"/>
        <v>6.0193431976984346</v>
      </c>
      <c r="V514" s="57">
        <f>(L514-P514)/1000*SetUp!$B$13*1000000/SetUp!$B$48</f>
        <v>12.584349787497812</v>
      </c>
      <c r="W514" s="57">
        <f t="shared" si="169"/>
        <v>-3.9412917374193057E-15</v>
      </c>
      <c r="X514" s="57">
        <f>MAX((SetUp!$B$56*(1-($H514/SetUp!$B$56)^2)*TANH(($B514-$D514)/SetUp!$B$56))/(1+$H514/SetUp!$B$56*TANH(($B514-$D514)/SetUp!$B$56)),0)</f>
        <v>0</v>
      </c>
      <c r="AK514" s="65">
        <v>116</v>
      </c>
      <c r="AL514" s="66">
        <f t="shared" si="170"/>
        <v>19.4697</v>
      </c>
      <c r="AM514" s="66">
        <f t="shared" si="171"/>
        <v>26.292577929434252</v>
      </c>
      <c r="AN514" s="67">
        <f t="shared" si="172"/>
        <v>0.35043569903153376</v>
      </c>
      <c r="AP514" s="64">
        <v>27267</v>
      </c>
      <c r="AQ514" s="55">
        <v>8</v>
      </c>
      <c r="AR514" s="55">
        <v>239</v>
      </c>
      <c r="AS514" s="66">
        <f t="shared" si="159"/>
        <v>0.21199999999999999</v>
      </c>
      <c r="AT514" s="66">
        <f t="shared" si="160"/>
        <v>0.17286830938315548</v>
      </c>
      <c r="AU514" s="55" t="str">
        <f>IF(OR($AP514&lt;SetUp!$B$97,$AP514&gt;SetUp!$B$98),"Não","Sim")</f>
        <v>Sim</v>
      </c>
      <c r="AV514" s="68">
        <f t="shared" si="161"/>
        <v>0.46043457732885351</v>
      </c>
      <c r="AW514" s="68">
        <f t="shared" si="162"/>
        <v>0.41577434911638728</v>
      </c>
      <c r="AX514" s="68">
        <f t="shared" si="163"/>
        <v>-0.67366413907124856</v>
      </c>
      <c r="AY514" s="68">
        <f t="shared" si="164"/>
        <v>-0.76228461529452474</v>
      </c>
      <c r="AZ514" s="68">
        <f t="shared" si="165"/>
        <v>-3.9131690616844517E-2</v>
      </c>
      <c r="BA514" s="68">
        <f t="shared" si="166"/>
        <v>-4.4660228212466235E-2</v>
      </c>
      <c r="BB514" s="68">
        <f t="shared" si="167"/>
        <v>-8.8620476223276179E-2</v>
      </c>
    </row>
    <row r="515" spans="1:54" x14ac:dyDescent="0.3">
      <c r="A515" s="64">
        <v>27177</v>
      </c>
      <c r="B515" s="57">
        <v>1.3120000000000001</v>
      </c>
      <c r="C515" s="57">
        <v>39.03</v>
      </c>
      <c r="D515" s="57">
        <v>3.5880000000000001</v>
      </c>
      <c r="E515" s="57">
        <f t="shared" ref="E515:E578" si="173">IF(B515&gt;=D515,D515,B515)</f>
        <v>1.3120000000000001</v>
      </c>
      <c r="F515" s="57">
        <f t="shared" ref="F515:F578" si="174">D515-E515</f>
        <v>2.2759999999999998</v>
      </c>
      <c r="G515" s="57">
        <f t="shared" ref="G515:G578" si="175">MAX(B515-D515-N515,0)</f>
        <v>0</v>
      </c>
      <c r="H515" s="57">
        <f>IF(Q514&gt;SetUp!$B$56,SetUp!$B$56,Q514)</f>
        <v>38.356672619727057</v>
      </c>
      <c r="I515" s="57">
        <f t="shared" si="168"/>
        <v>6.0193431976984346</v>
      </c>
      <c r="J515" s="57">
        <f>MIN(F515,H515,(1-EXP(-SetUp!$B$52*H515/SetUp!$B$56))*F515)</f>
        <v>2.2703200371148116</v>
      </c>
      <c r="K515" s="57">
        <f t="shared" ref="K515:K578" si="176">MAX(H515-J515,0)</f>
        <v>36.086352582612243</v>
      </c>
      <c r="L515" s="57">
        <f>IF(I515&lt;=0,0,MIN(SetUp!$B$50*I515^SetUp!$B$55,I515))</f>
        <v>0.40764115852917154</v>
      </c>
      <c r="M515" s="57">
        <f t="shared" ref="M515:M578" si="177">MAX(I515-L515,0)</f>
        <v>5.6117020391692627</v>
      </c>
      <c r="N515" s="57">
        <f>IF(SetUp!$B$62=0,X515,(B515-E515)*(1-(H515/SetUp!$B$66/SetUp!$B$56)))</f>
        <v>0</v>
      </c>
      <c r="O515" s="57">
        <f>K515*SetUp!$B$65</f>
        <v>0</v>
      </c>
      <c r="P515" s="57">
        <f>MIN(SetUp!$B$54*L515^SetUp!$B$51,L515)</f>
        <v>0.21243729990568117</v>
      </c>
      <c r="Q515" s="57">
        <f t="shared" ref="Q515:Q578" si="178">IF((K515+N515-O515)&lt;0,0,K515+N515-O515)</f>
        <v>36.086352582612243</v>
      </c>
      <c r="R515" s="57">
        <f>IF((H515+N515-O515)&gt;SetUp!$B$56,T514+H515+N515-O515-SetUp!$B$56,T514)</f>
        <v>0</v>
      </c>
      <c r="S515" s="57">
        <f>R515*SetUp!$B$65</f>
        <v>0</v>
      </c>
      <c r="T515" s="57">
        <f>IF((R515-S515)&lt;SetUp!$B$53,R515-S515,SetUp!$B$53)</f>
        <v>0</v>
      </c>
      <c r="U515" s="57">
        <f t="shared" ref="U515:U578" si="179">M515+R515-T515</f>
        <v>5.6117020391692627</v>
      </c>
      <c r="V515" s="57">
        <f>(L515-P515)/1000*SetUp!$B$13*1000000/SetUp!$B$48</f>
        <v>11.102743193412705</v>
      </c>
      <c r="W515" s="57">
        <f t="shared" si="169"/>
        <v>4.9960036108132044E-16</v>
      </c>
      <c r="X515" s="57">
        <f>MAX((SetUp!$B$56*(1-($H515/SetUp!$B$56)^2)*TANH(($B515-$D515)/SetUp!$B$56))/(1+$H515/SetUp!$B$56*TANH(($B515-$D515)/SetUp!$B$56)),0)</f>
        <v>0</v>
      </c>
      <c r="AK515" s="65">
        <v>117</v>
      </c>
      <c r="AL515" s="66">
        <f t="shared" si="170"/>
        <v>22.722799999999999</v>
      </c>
      <c r="AM515" s="66">
        <f t="shared" si="171"/>
        <v>25.881699385148703</v>
      </c>
      <c r="AN515" s="67">
        <f t="shared" si="172"/>
        <v>0.13901893187233547</v>
      </c>
      <c r="AP515" s="64">
        <v>27268</v>
      </c>
      <c r="AQ515" s="55">
        <v>8</v>
      </c>
      <c r="AR515" s="55">
        <v>240</v>
      </c>
      <c r="AS515" s="66">
        <f t="shared" ref="AS515:AS578" si="180">VLOOKUP($AP515,$A:$C,3,FALSE)</f>
        <v>0.19700000000000001</v>
      </c>
      <c r="AT515" s="66">
        <f t="shared" ref="AT515:AT578" si="181">VLOOKUP($AP515,$A:$V,22,FALSE)</f>
        <v>0.16899049080493853</v>
      </c>
      <c r="AU515" s="55" t="str">
        <f>IF(OR($AP515&lt;SetUp!$B$97,$AP515&gt;SetUp!$B$98),"Não","Sim")</f>
        <v>Sim</v>
      </c>
      <c r="AV515" s="68">
        <f t="shared" ref="AV515:AV578" si="182">IFERROR(SQRT(AS515),0)</f>
        <v>0.44384682042344292</v>
      </c>
      <c r="AW515" s="68">
        <f t="shared" ref="AW515:AW578" si="183">IFERROR(SQRT(AT515),0)</f>
        <v>0.41108452999953493</v>
      </c>
      <c r="AX515" s="68">
        <f t="shared" ref="AX515:AX578" si="184">IFERROR(LOG(AS515),0)</f>
        <v>-0.7055337738384071</v>
      </c>
      <c r="AY515" s="68">
        <f t="shared" ref="AY515:AY578" si="185">IFERROR(LOG(AT515),0)</f>
        <v>-0.77213773270664154</v>
      </c>
      <c r="AZ515" s="68">
        <f t="shared" ref="AZ515:AZ578" si="186">AT515-AS515</f>
        <v>-2.8009509195061483E-2</v>
      </c>
      <c r="BA515" s="68">
        <f t="shared" ref="BA515:BA578" si="187">AW515-AV515</f>
        <v>-3.2762290423907992E-2</v>
      </c>
      <c r="BB515" s="68">
        <f t="shared" ref="BB515:BB578" si="188">AY515-AX515</f>
        <v>-6.6603958868234447E-2</v>
      </c>
    </row>
    <row r="516" spans="1:54" x14ac:dyDescent="0.3">
      <c r="A516" s="64">
        <v>27178</v>
      </c>
      <c r="B516" s="57">
        <v>4.3710000000000004</v>
      </c>
      <c r="C516" s="57">
        <v>19.882999999999999</v>
      </c>
      <c r="D516" s="57">
        <v>3.5880000000000001</v>
      </c>
      <c r="E516" s="57">
        <f t="shared" si="173"/>
        <v>3.5880000000000001</v>
      </c>
      <c r="F516" s="57">
        <f t="shared" si="174"/>
        <v>0</v>
      </c>
      <c r="G516" s="57">
        <f t="shared" si="175"/>
        <v>0.25262124462477664</v>
      </c>
      <c r="H516" s="57">
        <f>IF(Q515&gt;SetUp!$B$56,SetUp!$B$56,Q515)</f>
        <v>36.086352582612243</v>
      </c>
      <c r="I516" s="57">
        <f t="shared" ref="I516:I579" si="189">U515+G516+O516</f>
        <v>5.8643232837940396</v>
      </c>
      <c r="J516" s="57">
        <f>MIN(F516,H516,(1-EXP(-SetUp!$B$52*H516/SetUp!$B$56))*F516)</f>
        <v>0</v>
      </c>
      <c r="K516" s="57">
        <f t="shared" si="176"/>
        <v>36.086352582612243</v>
      </c>
      <c r="L516" s="57">
        <f>IF(I516&lt;=0,0,MIN(SetUp!$B$50*I516^SetUp!$B$55,I516))</f>
        <v>0.39029473307093976</v>
      </c>
      <c r="M516" s="57">
        <f t="shared" si="177"/>
        <v>5.4740285507230997</v>
      </c>
      <c r="N516" s="57">
        <f>IF(SetUp!$B$62=0,X516,(B516-E516)*(1-(H516/SetUp!$B$66/SetUp!$B$56)))</f>
        <v>0.53037875537522372</v>
      </c>
      <c r="O516" s="57">
        <f>K516*SetUp!$B$65</f>
        <v>0</v>
      </c>
      <c r="P516" s="57">
        <f>MIN(SetUp!$B$54*L516^SetUp!$B$51,L516)</f>
        <v>0.20354794030236653</v>
      </c>
      <c r="Q516" s="57">
        <f t="shared" si="178"/>
        <v>36.616731337987467</v>
      </c>
      <c r="R516" s="57">
        <f>IF((H516+N516-O516)&gt;SetUp!$B$56,T515+H516+N516-O516-SetUp!$B$56,T515)</f>
        <v>0</v>
      </c>
      <c r="S516" s="57">
        <f>R516*SetUp!$B$65</f>
        <v>0</v>
      </c>
      <c r="T516" s="57">
        <f>IF((R516-S516)&lt;SetUp!$B$53,R516-S516,SetUp!$B$53)</f>
        <v>0</v>
      </c>
      <c r="U516" s="57">
        <f t="shared" si="179"/>
        <v>5.4740285507230997</v>
      </c>
      <c r="V516" s="57">
        <f>(L516-P516)/1000*SetUp!$B$13*1000000/SetUp!$B$48</f>
        <v>10.621724882509167</v>
      </c>
      <c r="W516" s="57">
        <f t="shared" ref="W516:W579" si="190">Q516+U516+T516-H516-U515-T515-B516+E516+J516+L516</f>
        <v>-9.9920072216264089E-16</v>
      </c>
      <c r="X516" s="57">
        <f>MAX((SetUp!$B$56*(1-($H516/SetUp!$B$56)^2)*TANH(($B516-$D516)/SetUp!$B$56))/(1+$H516/SetUp!$B$56*TANH(($B516-$D516)/SetUp!$B$56)),0)</f>
        <v>0.53037875537522372</v>
      </c>
      <c r="AK516" s="65">
        <v>118</v>
      </c>
      <c r="AL516" s="66">
        <f t="shared" si="170"/>
        <v>35.776899999999998</v>
      </c>
      <c r="AM516" s="66">
        <f t="shared" si="171"/>
        <v>26.766413984837264</v>
      </c>
      <c r="AN516" s="67">
        <f t="shared" si="172"/>
        <v>-0.25185206139052668</v>
      </c>
      <c r="AP516" s="64">
        <v>27269</v>
      </c>
      <c r="AQ516" s="55">
        <v>8</v>
      </c>
      <c r="AR516" s="55">
        <v>241</v>
      </c>
      <c r="AS516" s="66">
        <f t="shared" si="180"/>
        <v>0.19700000000000001</v>
      </c>
      <c r="AT516" s="66">
        <f t="shared" si="181"/>
        <v>0.1652329653201218</v>
      </c>
      <c r="AU516" s="55" t="str">
        <f>IF(OR($AP516&lt;SetUp!$B$97,$AP516&gt;SetUp!$B$98),"Não","Sim")</f>
        <v>Sim</v>
      </c>
      <c r="AV516" s="68">
        <f t="shared" si="182"/>
        <v>0.44384682042344292</v>
      </c>
      <c r="AW516" s="68">
        <f t="shared" si="183"/>
        <v>0.40648857956912121</v>
      </c>
      <c r="AX516" s="68">
        <f t="shared" si="184"/>
        <v>-0.7055337738384071</v>
      </c>
      <c r="AY516" s="68">
        <f t="shared" si="185"/>
        <v>-0.7819033030907977</v>
      </c>
      <c r="AZ516" s="68">
        <f t="shared" si="186"/>
        <v>-3.1767034679878209E-2</v>
      </c>
      <c r="BA516" s="68">
        <f t="shared" si="187"/>
        <v>-3.7358240854321711E-2</v>
      </c>
      <c r="BB516" s="68">
        <f t="shared" si="188"/>
        <v>-7.63695292523906E-2</v>
      </c>
    </row>
    <row r="517" spans="1:54" x14ac:dyDescent="0.3">
      <c r="A517" s="64">
        <v>27179</v>
      </c>
      <c r="B517" s="57">
        <v>3.7549999999999999</v>
      </c>
      <c r="C517" s="57">
        <v>14.188000000000001</v>
      </c>
      <c r="D517" s="57">
        <v>3.5880000000000001</v>
      </c>
      <c r="E517" s="57">
        <f t="shared" si="173"/>
        <v>3.5880000000000001</v>
      </c>
      <c r="F517" s="57">
        <f t="shared" si="174"/>
        <v>0</v>
      </c>
      <c r="G517" s="57">
        <f t="shared" si="175"/>
        <v>5.4833505251877232E-2</v>
      </c>
      <c r="H517" s="57">
        <f>IF(Q516&gt;SetUp!$B$56,SetUp!$B$56,Q516)</f>
        <v>36.616731337987467</v>
      </c>
      <c r="I517" s="57">
        <f t="shared" si="189"/>
        <v>5.5288620559749768</v>
      </c>
      <c r="J517" s="57">
        <f>MIN(F517,H517,(1-EXP(-SetUp!$B$52*H517/SetUp!$B$56))*F517)</f>
        <v>0</v>
      </c>
      <c r="K517" s="57">
        <f t="shared" si="176"/>
        <v>36.616731337987467</v>
      </c>
      <c r="L517" s="57">
        <f>IF(I517&lt;=0,0,MIN(SetUp!$B$50*I517^SetUp!$B$55,I517))</f>
        <v>0.35379832725479504</v>
      </c>
      <c r="M517" s="57">
        <f t="shared" si="177"/>
        <v>5.1750637287201817</v>
      </c>
      <c r="N517" s="57">
        <f>IF(SetUp!$B$62=0,X517,(B517-E517)*(1-(H517/SetUp!$B$66/SetUp!$B$56)))</f>
        <v>0.11216649474812258</v>
      </c>
      <c r="O517" s="57">
        <f>K517*SetUp!$B$65</f>
        <v>0</v>
      </c>
      <c r="P517" s="57">
        <f>MIN(SetUp!$B$54*L517^SetUp!$B$51,L517)</f>
        <v>0.18482262430443719</v>
      </c>
      <c r="Q517" s="57">
        <f t="shared" si="178"/>
        <v>36.728897832735591</v>
      </c>
      <c r="R517" s="57">
        <f>IF((H517+N517-O517)&gt;SetUp!$B$56,T516+H517+N517-O517-SetUp!$B$56,T516)</f>
        <v>0</v>
      </c>
      <c r="S517" s="57">
        <f>R517*SetUp!$B$65</f>
        <v>0</v>
      </c>
      <c r="T517" s="57">
        <f>IF((R517-S517)&lt;SetUp!$B$53,R517-S517,SetUp!$B$53)</f>
        <v>0</v>
      </c>
      <c r="U517" s="57">
        <f t="shared" si="179"/>
        <v>5.1750637287201817</v>
      </c>
      <c r="V517" s="57">
        <f>(L517-P517)/1000*SetUp!$B$13*1000000/SetUp!$B$48</f>
        <v>9.6109464690594386</v>
      </c>
      <c r="W517" s="57">
        <f t="shared" si="190"/>
        <v>1.7208456881689926E-15</v>
      </c>
      <c r="X517" s="57">
        <f>MAX((SetUp!$B$56*(1-($H517/SetUp!$B$56)^2)*TANH(($B517-$D517)/SetUp!$B$56))/(1+$H517/SetUp!$B$56*TANH(($B517-$D517)/SetUp!$B$56)),0)</f>
        <v>0.11216649474812258</v>
      </c>
      <c r="AK517" s="65">
        <v>119</v>
      </c>
      <c r="AL517" s="66">
        <f t="shared" si="170"/>
        <v>29.8416</v>
      </c>
      <c r="AM517" s="66">
        <f t="shared" si="171"/>
        <v>25.84196426630648</v>
      </c>
      <c r="AN517" s="67">
        <f t="shared" si="172"/>
        <v>-0.13402886352251622</v>
      </c>
      <c r="AP517" s="64">
        <v>27270</v>
      </c>
      <c r="AQ517" s="55">
        <v>8</v>
      </c>
      <c r="AR517" s="55">
        <v>242</v>
      </c>
      <c r="AS517" s="66">
        <f t="shared" si="180"/>
        <v>0.183</v>
      </c>
      <c r="AT517" s="66">
        <f t="shared" si="181"/>
        <v>0.16159098240915459</v>
      </c>
      <c r="AU517" s="55" t="str">
        <f>IF(OR($AP517&lt;SetUp!$B$97,$AP517&gt;SetUp!$B$98),"Não","Sim")</f>
        <v>Sim</v>
      </c>
      <c r="AV517" s="68">
        <f t="shared" si="182"/>
        <v>0.42778499272414877</v>
      </c>
      <c r="AW517" s="68">
        <f t="shared" si="183"/>
        <v>0.4019838086405404</v>
      </c>
      <c r="AX517" s="68">
        <f t="shared" si="184"/>
        <v>-0.73754891026957059</v>
      </c>
      <c r="AY517" s="68">
        <f t="shared" si="185"/>
        <v>-0.79158287870509936</v>
      </c>
      <c r="AZ517" s="68">
        <f t="shared" si="186"/>
        <v>-2.1409017590845403E-2</v>
      </c>
      <c r="BA517" s="68">
        <f t="shared" si="187"/>
        <v>-2.5801184083608375E-2</v>
      </c>
      <c r="BB517" s="68">
        <f t="shared" si="188"/>
        <v>-5.4033968435528767E-2</v>
      </c>
    </row>
    <row r="518" spans="1:54" x14ac:dyDescent="0.3">
      <c r="A518" s="64">
        <v>27180</v>
      </c>
      <c r="B518" s="57">
        <v>2.81</v>
      </c>
      <c r="C518" s="57">
        <v>8.2110000000000003</v>
      </c>
      <c r="D518" s="57">
        <v>3.5880000000000001</v>
      </c>
      <c r="E518" s="57">
        <f t="shared" si="173"/>
        <v>2.81</v>
      </c>
      <c r="F518" s="57">
        <f t="shared" si="174"/>
        <v>0.77800000000000002</v>
      </c>
      <c r="G518" s="57">
        <f t="shared" si="175"/>
        <v>0</v>
      </c>
      <c r="H518" s="57">
        <f>IF(Q517&gt;SetUp!$B$56,SetUp!$B$56,Q517)</f>
        <v>36.728897832735591</v>
      </c>
      <c r="I518" s="57">
        <f t="shared" si="189"/>
        <v>5.1750637287201817</v>
      </c>
      <c r="J518" s="57">
        <f>MIN(F518,H518,(1-EXP(-SetUp!$B$52*H518/SetUp!$B$56))*F518)</f>
        <v>0.77549613324787725</v>
      </c>
      <c r="K518" s="57">
        <f t="shared" si="176"/>
        <v>35.953401699487713</v>
      </c>
      <c r="L518" s="57">
        <f>IF(I518&lt;=0,0,MIN(SetUp!$B$50*I518^SetUp!$B$55,I518))</f>
        <v>0.31687576240140514</v>
      </c>
      <c r="M518" s="57">
        <f t="shared" si="177"/>
        <v>4.858187966318777</v>
      </c>
      <c r="N518" s="57">
        <f>IF(SetUp!$B$62=0,X518,(B518-E518)*(1-(H518/SetUp!$B$66/SetUp!$B$56)))</f>
        <v>0</v>
      </c>
      <c r="O518" s="57">
        <f>K518*SetUp!$B$65</f>
        <v>0</v>
      </c>
      <c r="P518" s="57">
        <f>MIN(SetUp!$B$54*L518^SetUp!$B$51,L518)</f>
        <v>0.16584511515361491</v>
      </c>
      <c r="Q518" s="57">
        <f t="shared" si="178"/>
        <v>35.953401699487713</v>
      </c>
      <c r="R518" s="57">
        <f>IF((H518+N518-O518)&gt;SetUp!$B$56,T517+H518+N518-O518-SetUp!$B$56,T517)</f>
        <v>0</v>
      </c>
      <c r="S518" s="57">
        <f>R518*SetUp!$B$65</f>
        <v>0</v>
      </c>
      <c r="T518" s="57">
        <f>IF((R518-S518)&lt;SetUp!$B$53,R518-S518,SetUp!$B$53)</f>
        <v>0</v>
      </c>
      <c r="U518" s="57">
        <f t="shared" si="179"/>
        <v>4.858187966318777</v>
      </c>
      <c r="V518" s="57">
        <f>(L518-P518)/1000*SetUp!$B$13*1000000/SetUp!$B$48</f>
        <v>8.5902732791847054</v>
      </c>
      <c r="W518" s="57">
        <f t="shared" si="190"/>
        <v>4.1078251911130792E-15</v>
      </c>
      <c r="X518" s="57">
        <f>MAX((SetUp!$B$56*(1-($H518/SetUp!$B$56)^2)*TANH(($B518-$D518)/SetUp!$B$56))/(1+$H518/SetUp!$B$56*TANH(($B518-$D518)/SetUp!$B$56)),0)</f>
        <v>0</v>
      </c>
      <c r="AK518" s="65">
        <v>120</v>
      </c>
      <c r="AL518" s="66">
        <f t="shared" si="170"/>
        <v>37.963000000000008</v>
      </c>
      <c r="AM518" s="66">
        <f t="shared" si="171"/>
        <v>27.659058434567392</v>
      </c>
      <c r="AN518" s="67">
        <f t="shared" si="172"/>
        <v>-0.27142063497175184</v>
      </c>
      <c r="AP518" s="64">
        <v>27271</v>
      </c>
      <c r="AQ518" s="55">
        <v>8</v>
      </c>
      <c r="AR518" s="55">
        <v>243</v>
      </c>
      <c r="AS518" s="66">
        <f t="shared" si="180"/>
        <v>0.183</v>
      </c>
      <c r="AT518" s="66">
        <f t="shared" si="181"/>
        <v>0.15806001880504983</v>
      </c>
      <c r="AU518" s="55" t="str">
        <f>IF(OR($AP518&lt;SetUp!$B$97,$AP518&gt;SetUp!$B$98),"Não","Sim")</f>
        <v>Sim</v>
      </c>
      <c r="AV518" s="68">
        <f t="shared" si="182"/>
        <v>0.42778499272414877</v>
      </c>
      <c r="AW518" s="68">
        <f t="shared" si="183"/>
        <v>0.3975676279641614</v>
      </c>
      <c r="AX518" s="68">
        <f t="shared" si="184"/>
        <v>-0.73754891026957059</v>
      </c>
      <c r="AY518" s="68">
        <f t="shared" si="185"/>
        <v>-0.80117797072699226</v>
      </c>
      <c r="AZ518" s="68">
        <f t="shared" si="186"/>
        <v>-2.4939981194950167E-2</v>
      </c>
      <c r="BA518" s="68">
        <f t="shared" si="187"/>
        <v>-3.0217364759987375E-2</v>
      </c>
      <c r="BB518" s="68">
        <f t="shared" si="188"/>
        <v>-6.3629060457421671E-2</v>
      </c>
    </row>
    <row r="519" spans="1:54" x14ac:dyDescent="0.3">
      <c r="A519" s="64">
        <v>27181</v>
      </c>
      <c r="B519" s="57">
        <v>0.35799999999999998</v>
      </c>
      <c r="C519" s="57">
        <v>8.2110000000000003</v>
      </c>
      <c r="D519" s="57">
        <v>3.4009999999999998</v>
      </c>
      <c r="E519" s="57">
        <f t="shared" si="173"/>
        <v>0.35799999999999998</v>
      </c>
      <c r="F519" s="57">
        <f t="shared" si="174"/>
        <v>3.0429999999999997</v>
      </c>
      <c r="G519" s="57">
        <f t="shared" si="175"/>
        <v>0</v>
      </c>
      <c r="H519" s="57">
        <f>IF(Q518&gt;SetUp!$B$56,SetUp!$B$56,Q518)</f>
        <v>35.953401699487713</v>
      </c>
      <c r="I519" s="57">
        <f t="shared" si="189"/>
        <v>4.858187966318777</v>
      </c>
      <c r="J519" s="57">
        <f>MIN(F519,H519,(1-EXP(-SetUp!$B$52*H519/SetUp!$B$56))*F519)</f>
        <v>3.0319450296268888</v>
      </c>
      <c r="K519" s="57">
        <f t="shared" si="176"/>
        <v>32.921456669860824</v>
      </c>
      <c r="L519" s="57">
        <f>IF(I519&lt;=0,0,MIN(SetUp!$B$50*I519^SetUp!$B$55,I519))</f>
        <v>0.28520253031941822</v>
      </c>
      <c r="M519" s="57">
        <f t="shared" si="177"/>
        <v>4.5729854359993585</v>
      </c>
      <c r="N519" s="57">
        <f>IF(SetUp!$B$62=0,X519,(B519-E519)*(1-(H519/SetUp!$B$66/SetUp!$B$56)))</f>
        <v>0</v>
      </c>
      <c r="O519" s="57">
        <f>K519*SetUp!$B$65</f>
        <v>0</v>
      </c>
      <c r="P519" s="57">
        <f>MIN(SetUp!$B$54*L519^SetUp!$B$51,L519)</f>
        <v>0.14953576885808134</v>
      </c>
      <c r="Q519" s="57">
        <f t="shared" si="178"/>
        <v>32.921456669860824</v>
      </c>
      <c r="R519" s="57">
        <f>IF((H519+N519-O519)&gt;SetUp!$B$56,T518+H519+N519-O519-SetUp!$B$56,T518)</f>
        <v>0</v>
      </c>
      <c r="S519" s="57">
        <f>R519*SetUp!$B$65</f>
        <v>0</v>
      </c>
      <c r="T519" s="57">
        <f>IF((R519-S519)&lt;SetUp!$B$53,R519-S519,SetUp!$B$53)</f>
        <v>0</v>
      </c>
      <c r="U519" s="57">
        <f t="shared" si="179"/>
        <v>4.5729854359993585</v>
      </c>
      <c r="V519" s="57">
        <f>(L519-P519)/1000*SetUp!$B$13*1000000/SetUp!$B$48</f>
        <v>7.7164110535975929</v>
      </c>
      <c r="W519" s="57">
        <f t="shared" si="190"/>
        <v>-2.9976021664879227E-15</v>
      </c>
      <c r="X519" s="57">
        <f>MAX((SetUp!$B$56*(1-($H519/SetUp!$B$56)^2)*TANH(($B519-$D519)/SetUp!$B$56))/(1+$H519/SetUp!$B$56*TANH(($B519-$D519)/SetUp!$B$56)),0)</f>
        <v>0</v>
      </c>
      <c r="AK519" s="65">
        <v>121</v>
      </c>
      <c r="AL519" s="66">
        <f t="shared" si="170"/>
        <v>34.657000000000004</v>
      </c>
      <c r="AM519" s="66">
        <f t="shared" si="171"/>
        <v>31.37572921518397</v>
      </c>
      <c r="AN519" s="67">
        <f t="shared" si="172"/>
        <v>-9.4678442589261433E-2</v>
      </c>
      <c r="AP519" s="64">
        <v>27272</v>
      </c>
      <c r="AQ519" s="55">
        <v>8</v>
      </c>
      <c r="AR519" s="55">
        <v>244</v>
      </c>
      <c r="AS519" s="66">
        <f t="shared" si="180"/>
        <v>0.183</v>
      </c>
      <c r="AT519" s="66">
        <f t="shared" si="181"/>
        <v>0.15463576575420299</v>
      </c>
      <c r="AU519" s="55" t="str">
        <f>IF(OR($AP519&lt;SetUp!$B$97,$AP519&gt;SetUp!$B$98),"Não","Sim")</f>
        <v>Sim</v>
      </c>
      <c r="AV519" s="68">
        <f t="shared" si="182"/>
        <v>0.42778499272414877</v>
      </c>
      <c r="AW519" s="68">
        <f t="shared" si="183"/>
        <v>0.39323754367329039</v>
      </c>
      <c r="AX519" s="68">
        <f t="shared" si="184"/>
        <v>-0.73754891026957059</v>
      </c>
      <c r="AY519" s="68">
        <f t="shared" si="185"/>
        <v>-0.81069005069420208</v>
      </c>
      <c r="AZ519" s="68">
        <f t="shared" si="186"/>
        <v>-2.836423424579701E-2</v>
      </c>
      <c r="BA519" s="68">
        <f t="shared" si="187"/>
        <v>-3.4547449050858381E-2</v>
      </c>
      <c r="BB519" s="68">
        <f t="shared" si="188"/>
        <v>-7.314114042463149E-2</v>
      </c>
    </row>
    <row r="520" spans="1:54" x14ac:dyDescent="0.3">
      <c r="A520" s="64">
        <v>27182</v>
      </c>
      <c r="B520" s="57">
        <v>0.78</v>
      </c>
      <c r="C520" s="57">
        <v>8.5679999999999996</v>
      </c>
      <c r="D520" s="57">
        <v>3.4009999999999998</v>
      </c>
      <c r="E520" s="57">
        <f t="shared" si="173"/>
        <v>0.78</v>
      </c>
      <c r="F520" s="57">
        <f t="shared" si="174"/>
        <v>2.6209999999999996</v>
      </c>
      <c r="G520" s="57">
        <f t="shared" si="175"/>
        <v>0</v>
      </c>
      <c r="H520" s="57">
        <f>IF(Q519&gt;SetUp!$B$56,SetUp!$B$56,Q519)</f>
        <v>32.921456669860824</v>
      </c>
      <c r="I520" s="57">
        <f t="shared" si="189"/>
        <v>4.5729854359993585</v>
      </c>
      <c r="J520" s="57">
        <f>MIN(F520,H520,(1-EXP(-SetUp!$B$52*H520/SetUp!$B$56))*F520)</f>
        <v>2.6057079421529536</v>
      </c>
      <c r="K520" s="57">
        <f t="shared" si="176"/>
        <v>30.31574872770787</v>
      </c>
      <c r="L520" s="57">
        <f>IF(I520&lt;=0,0,MIN(SetUp!$B$50*I520^SetUp!$B$55,I520))</f>
        <v>0.25784727625629672</v>
      </c>
      <c r="M520" s="57">
        <f t="shared" si="177"/>
        <v>4.3151381597430616</v>
      </c>
      <c r="N520" s="57">
        <f>IF(SetUp!$B$62=0,X520,(B520-E520)*(1-(H520/SetUp!$B$66/SetUp!$B$56)))</f>
        <v>0</v>
      </c>
      <c r="O520" s="57">
        <f>K520*SetUp!$B$65</f>
        <v>0</v>
      </c>
      <c r="P520" s="57">
        <f>MIN(SetUp!$B$54*L520^SetUp!$B$51,L520)</f>
        <v>0.13542511963996012</v>
      </c>
      <c r="Q520" s="57">
        <f t="shared" si="178"/>
        <v>30.31574872770787</v>
      </c>
      <c r="R520" s="57">
        <f>IF((H520+N520-O520)&gt;SetUp!$B$56,T519+H520+N520-O520-SetUp!$B$56,T519)</f>
        <v>0</v>
      </c>
      <c r="S520" s="57">
        <f>R520*SetUp!$B$65</f>
        <v>0</v>
      </c>
      <c r="T520" s="57">
        <f>IF((R520-S520)&lt;SetUp!$B$53,R520-S520,SetUp!$B$53)</f>
        <v>0</v>
      </c>
      <c r="U520" s="57">
        <f t="shared" si="179"/>
        <v>4.3151381597430616</v>
      </c>
      <c r="V520" s="57">
        <f>(L520-P520)/1000*SetUp!$B$13*1000000/SetUp!$B$48</f>
        <v>6.9630886176108078</v>
      </c>
      <c r="W520" s="57">
        <f t="shared" si="190"/>
        <v>2.4980018054066022E-15</v>
      </c>
      <c r="X520" s="57">
        <f>MAX((SetUp!$B$56*(1-($H520/SetUp!$B$56)^2)*TANH(($B520-$D520)/SetUp!$B$56))/(1+$H520/SetUp!$B$56*TANH(($B520-$D520)/SetUp!$B$56)),0)</f>
        <v>0</v>
      </c>
      <c r="AK520" s="65">
        <v>122</v>
      </c>
      <c r="AL520" s="66">
        <f t="shared" si="170"/>
        <v>32.451000000000001</v>
      </c>
      <c r="AM520" s="66">
        <f t="shared" si="171"/>
        <v>33.220923758402535</v>
      </c>
      <c r="AN520" s="67">
        <f t="shared" si="172"/>
        <v>2.3725732901991741E-2</v>
      </c>
      <c r="AP520" s="64">
        <v>27273</v>
      </c>
      <c r="AQ520" s="55">
        <v>9</v>
      </c>
      <c r="AR520" s="55">
        <v>245</v>
      </c>
      <c r="AS520" s="66">
        <f t="shared" si="180"/>
        <v>0.17</v>
      </c>
      <c r="AT520" s="66">
        <f t="shared" si="181"/>
        <v>0.1513141170944427</v>
      </c>
      <c r="AU520" s="55" t="str">
        <f>IF(OR($AP520&lt;SetUp!$B$97,$AP520&gt;SetUp!$B$98),"Não","Sim")</f>
        <v>Sim</v>
      </c>
      <c r="AV520" s="68">
        <f t="shared" si="182"/>
        <v>0.41231056256176607</v>
      </c>
      <c r="AW520" s="68">
        <f t="shared" si="183"/>
        <v>0.38899115297708597</v>
      </c>
      <c r="AX520" s="68">
        <f t="shared" si="184"/>
        <v>-0.769551078621726</v>
      </c>
      <c r="AY520" s="68">
        <f t="shared" si="185"/>
        <v>-0.82012055188290434</v>
      </c>
      <c r="AZ520" s="68">
        <f t="shared" si="186"/>
        <v>-1.8685882905557311E-2</v>
      </c>
      <c r="BA520" s="68">
        <f t="shared" si="187"/>
        <v>-2.3319409584680095E-2</v>
      </c>
      <c r="BB520" s="68">
        <f t="shared" si="188"/>
        <v>-5.0569473261178333E-2</v>
      </c>
    </row>
    <row r="521" spans="1:54" x14ac:dyDescent="0.3">
      <c r="A521" s="64">
        <v>27183</v>
      </c>
      <c r="B521" s="57">
        <v>0.1</v>
      </c>
      <c r="C521" s="57">
        <v>8.5679999999999996</v>
      </c>
      <c r="D521" s="57">
        <v>3.4009999999999998</v>
      </c>
      <c r="E521" s="57">
        <f t="shared" si="173"/>
        <v>0.1</v>
      </c>
      <c r="F521" s="57">
        <f t="shared" si="174"/>
        <v>3.3009999999999997</v>
      </c>
      <c r="G521" s="57">
        <f t="shared" si="175"/>
        <v>0</v>
      </c>
      <c r="H521" s="57">
        <f>IF(Q520&gt;SetUp!$B$56,SetUp!$B$56,Q520)</f>
        <v>30.31574872770787</v>
      </c>
      <c r="I521" s="57">
        <f t="shared" si="189"/>
        <v>4.3151381597430616</v>
      </c>
      <c r="J521" s="57">
        <f>MIN(F521,H521,(1-EXP(-SetUp!$B$52*H521/SetUp!$B$56))*F521)</f>
        <v>3.2720623072379196</v>
      </c>
      <c r="K521" s="57">
        <f t="shared" si="176"/>
        <v>27.04368642046995</v>
      </c>
      <c r="L521" s="57">
        <f>IF(I521&lt;=0,0,MIN(SetUp!$B$50*I521^SetUp!$B$55,I521))</f>
        <v>0.23407445804285976</v>
      </c>
      <c r="M521" s="57">
        <f t="shared" si="177"/>
        <v>4.0810637017002023</v>
      </c>
      <c r="N521" s="57">
        <f>IF(SetUp!$B$62=0,X521,(B521-E521)*(1-(H521/SetUp!$B$66/SetUp!$B$56)))</f>
        <v>0</v>
      </c>
      <c r="O521" s="57">
        <f>K521*SetUp!$B$65</f>
        <v>0</v>
      </c>
      <c r="P521" s="57">
        <f>MIN(SetUp!$B$54*L521^SetUp!$B$51,L521)</f>
        <v>0.12314175871487518</v>
      </c>
      <c r="Q521" s="57">
        <f t="shared" si="178"/>
        <v>27.04368642046995</v>
      </c>
      <c r="R521" s="57">
        <f>IF((H521+N521-O521)&gt;SetUp!$B$56,T520+H521+N521-O521-SetUp!$B$56,T520)</f>
        <v>0</v>
      </c>
      <c r="S521" s="57">
        <f>R521*SetUp!$B$65</f>
        <v>0</v>
      </c>
      <c r="T521" s="57">
        <f>IF((R521-S521)&lt;SetUp!$B$53,R521-S521,SetUp!$B$53)</f>
        <v>0</v>
      </c>
      <c r="U521" s="57">
        <f t="shared" si="179"/>
        <v>4.0810637017002023</v>
      </c>
      <c r="V521" s="57">
        <f>(L521-P521)/1000*SetUp!$B$13*1000000/SetUp!$B$48</f>
        <v>6.3095949079895082</v>
      </c>
      <c r="W521" s="57">
        <f t="shared" si="190"/>
        <v>-4.4408920985006262E-16</v>
      </c>
      <c r="X521" s="57">
        <f>MAX((SetUp!$B$56*(1-($H521/SetUp!$B$56)^2)*TANH(($B521-$D521)/SetUp!$B$56))/(1+$H521/SetUp!$B$56*TANH(($B521-$D521)/SetUp!$B$56)),0)</f>
        <v>0</v>
      </c>
      <c r="AK521" s="65">
        <v>123</v>
      </c>
      <c r="AL521" s="66">
        <f t="shared" si="170"/>
        <v>55.505600000000001</v>
      </c>
      <c r="AM521" s="66">
        <f t="shared" si="171"/>
        <v>40.665009651673849</v>
      </c>
      <c r="AN521" s="67">
        <f t="shared" si="172"/>
        <v>-0.26737104631471692</v>
      </c>
      <c r="AP521" s="64">
        <v>27274</v>
      </c>
      <c r="AQ521" s="55">
        <v>9</v>
      </c>
      <c r="AR521" s="55">
        <v>246</v>
      </c>
      <c r="AS521" s="66">
        <f t="shared" si="180"/>
        <v>0.17</v>
      </c>
      <c r="AT521" s="66">
        <f t="shared" si="181"/>
        <v>0.14809115809137022</v>
      </c>
      <c r="AU521" s="55" t="str">
        <f>IF(OR($AP521&lt;SetUp!$B$97,$AP521&gt;SetUp!$B$98),"Não","Sim")</f>
        <v>Sim</v>
      </c>
      <c r="AV521" s="68">
        <f t="shared" si="182"/>
        <v>0.41231056256176607</v>
      </c>
      <c r="AW521" s="68">
        <f t="shared" si="183"/>
        <v>0.38482614008324617</v>
      </c>
      <c r="AX521" s="68">
        <f t="shared" si="184"/>
        <v>-0.769551078621726</v>
      </c>
      <c r="AY521" s="68">
        <f t="shared" si="185"/>
        <v>-0.82947087062639535</v>
      </c>
      <c r="AZ521" s="68">
        <f t="shared" si="186"/>
        <v>-2.1908841908629795E-2</v>
      </c>
      <c r="BA521" s="68">
        <f t="shared" si="187"/>
        <v>-2.7484422478519899E-2</v>
      </c>
      <c r="BB521" s="68">
        <f t="shared" si="188"/>
        <v>-5.9919792004669348E-2</v>
      </c>
    </row>
    <row r="522" spans="1:54" x14ac:dyDescent="0.3">
      <c r="A522" s="64">
        <v>27184</v>
      </c>
      <c r="B522" s="57">
        <v>1.5489999999999999</v>
      </c>
      <c r="C522" s="57">
        <v>7.2</v>
      </c>
      <c r="D522" s="57">
        <v>3.4009999999999998</v>
      </c>
      <c r="E522" s="57">
        <f t="shared" si="173"/>
        <v>1.5489999999999999</v>
      </c>
      <c r="F522" s="57">
        <f t="shared" si="174"/>
        <v>1.8519999999999999</v>
      </c>
      <c r="G522" s="57">
        <f t="shared" si="175"/>
        <v>0</v>
      </c>
      <c r="H522" s="57">
        <f>IF(Q521&gt;SetUp!$B$56,SetUp!$B$56,Q521)</f>
        <v>27.04368642046995</v>
      </c>
      <c r="I522" s="57">
        <f t="shared" si="189"/>
        <v>4.0810637017002023</v>
      </c>
      <c r="J522" s="57">
        <f>MIN(F522,H522,(1-EXP(-SetUp!$B$52*H522/SetUp!$B$56))*F522)</f>
        <v>1.824929477317067</v>
      </c>
      <c r="K522" s="57">
        <f t="shared" si="176"/>
        <v>25.218756943152883</v>
      </c>
      <c r="L522" s="57">
        <f>IF(I522&lt;=0,0,MIN(SetUp!$B$50*I522^SetUp!$B$55,I522))</f>
        <v>0.21329719325820756</v>
      </c>
      <c r="M522" s="57">
        <f t="shared" si="177"/>
        <v>3.8677665084419948</v>
      </c>
      <c r="N522" s="57">
        <f>IF(SetUp!$B$62=0,X522,(B522-E522)*(1-(H522/SetUp!$B$66/SetUp!$B$56)))</f>
        <v>0</v>
      </c>
      <c r="O522" s="57">
        <f>K522*SetUp!$B$65</f>
        <v>0</v>
      </c>
      <c r="P522" s="57">
        <f>MIN(SetUp!$B$54*L522^SetUp!$B$51,L522)</f>
        <v>0.11238884764640182</v>
      </c>
      <c r="Q522" s="57">
        <f t="shared" si="178"/>
        <v>25.218756943152883</v>
      </c>
      <c r="R522" s="57">
        <f>IF((H522+N522-O522)&gt;SetUp!$B$56,T521+H522+N522-O522-SetUp!$B$56,T521)</f>
        <v>0</v>
      </c>
      <c r="S522" s="57">
        <f>R522*SetUp!$B$65</f>
        <v>0</v>
      </c>
      <c r="T522" s="57">
        <f>IF((R522-S522)&lt;SetUp!$B$53,R522-S522,SetUp!$B$53)</f>
        <v>0</v>
      </c>
      <c r="U522" s="57">
        <f t="shared" si="179"/>
        <v>3.8677665084419948</v>
      </c>
      <c r="V522" s="57">
        <f>(L522-P522)/1000*SetUp!$B$13*1000000/SetUp!$B$48</f>
        <v>5.739432894925323</v>
      </c>
      <c r="W522" s="57">
        <f t="shared" si="190"/>
        <v>1.1657341758564144E-15</v>
      </c>
      <c r="X522" s="57">
        <f>MAX((SetUp!$B$56*(1-($H522/SetUp!$B$56)^2)*TANH(($B522-$D522)/SetUp!$B$56))/(1+$H522/SetUp!$B$56*TANH(($B522-$D522)/SetUp!$B$56)),0)</f>
        <v>0</v>
      </c>
      <c r="AK522" s="65">
        <v>124</v>
      </c>
      <c r="AL522" s="66">
        <f t="shared" si="170"/>
        <v>48.895899999999997</v>
      </c>
      <c r="AM522" s="66">
        <f t="shared" si="171"/>
        <v>44.667587507314998</v>
      </c>
      <c r="AN522" s="67">
        <f t="shared" si="172"/>
        <v>-8.6475808660542081E-2</v>
      </c>
      <c r="AP522" s="64">
        <v>27275</v>
      </c>
      <c r="AQ522" s="55">
        <v>9</v>
      </c>
      <c r="AR522" s="55">
        <v>247</v>
      </c>
      <c r="AS522" s="66">
        <f t="shared" si="180"/>
        <v>0.17</v>
      </c>
      <c r="AT522" s="66">
        <f t="shared" si="181"/>
        <v>0.14496315497876841</v>
      </c>
      <c r="AU522" s="55" t="str">
        <f>IF(OR($AP522&lt;SetUp!$B$97,$AP522&gt;SetUp!$B$98),"Não","Sim")</f>
        <v>Sim</v>
      </c>
      <c r="AV522" s="68">
        <f t="shared" si="182"/>
        <v>0.41231056256176607</v>
      </c>
      <c r="AW522" s="68">
        <f t="shared" si="183"/>
        <v>0.38074027233636371</v>
      </c>
      <c r="AX522" s="68">
        <f t="shared" si="184"/>
        <v>-0.769551078621726</v>
      </c>
      <c r="AY522" s="68">
        <f t="shared" si="185"/>
        <v>-0.83874236757731235</v>
      </c>
      <c r="AZ522" s="68">
        <f t="shared" si="186"/>
        <v>-2.5036845021231602E-2</v>
      </c>
      <c r="BA522" s="68">
        <f t="shared" si="187"/>
        <v>-3.1570290225402364E-2</v>
      </c>
      <c r="BB522" s="68">
        <f t="shared" si="188"/>
        <v>-6.919128895558635E-2</v>
      </c>
    </row>
    <row r="523" spans="1:54" x14ac:dyDescent="0.3">
      <c r="A523" s="64">
        <v>27185</v>
      </c>
      <c r="B523" s="57">
        <v>0.51400000000000001</v>
      </c>
      <c r="C523" s="57">
        <v>5.9859999999999998</v>
      </c>
      <c r="D523" s="57">
        <v>3.4009999999999998</v>
      </c>
      <c r="E523" s="57">
        <f t="shared" si="173"/>
        <v>0.51400000000000001</v>
      </c>
      <c r="F523" s="57">
        <f t="shared" si="174"/>
        <v>2.8869999999999996</v>
      </c>
      <c r="G523" s="57">
        <f t="shared" si="175"/>
        <v>0</v>
      </c>
      <c r="H523" s="57">
        <f>IF(Q522&gt;SetUp!$B$56,SetUp!$B$56,Q522)</f>
        <v>25.218756943152883</v>
      </c>
      <c r="I523" s="57">
        <f t="shared" si="189"/>
        <v>3.8677665084419948</v>
      </c>
      <c r="J523" s="57">
        <f>MIN(F523,H523,(1-EXP(-SetUp!$B$52*H523/SetUp!$B$56))*F523)</f>
        <v>2.8308771853957557</v>
      </c>
      <c r="K523" s="57">
        <f t="shared" si="176"/>
        <v>22.387879757757126</v>
      </c>
      <c r="L523" s="57">
        <f>IF(I523&lt;=0,0,MIN(SetUp!$B$50*I523^SetUp!$B$55,I523))</f>
        <v>0.19504280397977003</v>
      </c>
      <c r="M523" s="57">
        <f t="shared" si="177"/>
        <v>3.672723704462225</v>
      </c>
      <c r="N523" s="57">
        <f>IF(SetUp!$B$62=0,X523,(B523-E523)*(1-(H523/SetUp!$B$66/SetUp!$B$56)))</f>
        <v>0</v>
      </c>
      <c r="O523" s="57">
        <f>K523*SetUp!$B$65</f>
        <v>0</v>
      </c>
      <c r="P523" s="57">
        <f>MIN(SetUp!$B$54*L523^SetUp!$B$51,L523)</f>
        <v>0.10292692807235576</v>
      </c>
      <c r="Q523" s="57">
        <f t="shared" si="178"/>
        <v>22.387879757757126</v>
      </c>
      <c r="R523" s="57">
        <f>IF((H523+N523-O523)&gt;SetUp!$B$56,T522+H523+N523-O523-SetUp!$B$56,T522)</f>
        <v>0</v>
      </c>
      <c r="S523" s="57">
        <f>R523*SetUp!$B$65</f>
        <v>0</v>
      </c>
      <c r="T523" s="57">
        <f>IF((R523-S523)&lt;SetUp!$B$53,R523-S523,SetUp!$B$53)</f>
        <v>0</v>
      </c>
      <c r="U523" s="57">
        <f t="shared" si="179"/>
        <v>3.672723704462225</v>
      </c>
      <c r="V523" s="57">
        <f>(L523-P523)/1000*SetUp!$B$13*1000000/SetUp!$B$48</f>
        <v>5.2393375901905399</v>
      </c>
      <c r="W523" s="57">
        <f t="shared" si="190"/>
        <v>-6.6613381477509392E-16</v>
      </c>
      <c r="X523" s="57">
        <f>MAX((SetUp!$B$56*(1-($H523/SetUp!$B$56)^2)*TANH(($B523-$D523)/SetUp!$B$56))/(1+$H523/SetUp!$B$56*TANH(($B523-$D523)/SetUp!$B$56)),0)</f>
        <v>0</v>
      </c>
      <c r="AK523" s="65">
        <v>125</v>
      </c>
      <c r="AL523" s="66">
        <f t="shared" si="170"/>
        <v>53.92199999999999</v>
      </c>
      <c r="AM523" s="66">
        <f t="shared" si="171"/>
        <v>35.191613153445516</v>
      </c>
      <c r="AN523" s="67">
        <f t="shared" si="172"/>
        <v>-0.3473607589954838</v>
      </c>
      <c r="AP523" s="64">
        <v>27276</v>
      </c>
      <c r="AQ523" s="55">
        <v>9</v>
      </c>
      <c r="AR523" s="55">
        <v>248</v>
      </c>
      <c r="AS523" s="66">
        <f t="shared" si="180"/>
        <v>0.157</v>
      </c>
      <c r="AT523" s="66">
        <f t="shared" si="181"/>
        <v>0.14192654515314945</v>
      </c>
      <c r="AU523" s="55" t="str">
        <f>IF(OR($AP523&lt;SetUp!$B$97,$AP523&gt;SetUp!$B$98),"Não","Sim")</f>
        <v>Sim</v>
      </c>
      <c r="AV523" s="68">
        <f t="shared" si="182"/>
        <v>0.396232255123179</v>
      </c>
      <c r="AW523" s="68">
        <f t="shared" si="183"/>
        <v>0.3767313965588075</v>
      </c>
      <c r="AX523" s="68">
        <f t="shared" si="184"/>
        <v>-0.80410034759076621</v>
      </c>
      <c r="AY523" s="68">
        <f t="shared" si="185"/>
        <v>-0.84793636891629887</v>
      </c>
      <c r="AZ523" s="68">
        <f t="shared" si="186"/>
        <v>-1.5073454846850548E-2</v>
      </c>
      <c r="BA523" s="68">
        <f t="shared" si="187"/>
        <v>-1.9500858564371504E-2</v>
      </c>
      <c r="BB523" s="68">
        <f t="shared" si="188"/>
        <v>-4.3836021325532659E-2</v>
      </c>
    </row>
    <row r="524" spans="1:54" x14ac:dyDescent="0.3">
      <c r="A524" s="64">
        <v>27186</v>
      </c>
      <c r="B524" s="57">
        <v>0.57299999999999995</v>
      </c>
      <c r="C524" s="57">
        <v>5.7050000000000001</v>
      </c>
      <c r="D524" s="57">
        <v>3.4009999999999998</v>
      </c>
      <c r="E524" s="57">
        <f t="shared" si="173"/>
        <v>0.57299999999999995</v>
      </c>
      <c r="F524" s="57">
        <f t="shared" si="174"/>
        <v>2.8279999999999998</v>
      </c>
      <c r="G524" s="57">
        <f t="shared" si="175"/>
        <v>0</v>
      </c>
      <c r="H524" s="57">
        <f>IF(Q523&gt;SetUp!$B$56,SetUp!$B$56,Q523)</f>
        <v>22.387879757757126</v>
      </c>
      <c r="I524" s="57">
        <f t="shared" si="189"/>
        <v>3.672723704462225</v>
      </c>
      <c r="J524" s="57">
        <f>MIN(F524,H524,(1-EXP(-SetUp!$B$52*H524/SetUp!$B$56))*F524)</f>
        <v>2.7424399203733172</v>
      </c>
      <c r="K524" s="57">
        <f t="shared" si="176"/>
        <v>19.645439837383808</v>
      </c>
      <c r="L524" s="57">
        <f>IF(I524&lt;=0,0,MIN(SetUp!$B$50*I524^SetUp!$B$55,I524))</f>
        <v>0.17892730243299554</v>
      </c>
      <c r="M524" s="57">
        <f t="shared" si="177"/>
        <v>3.4937964020292296</v>
      </c>
      <c r="N524" s="57">
        <f>IF(SetUp!$B$62=0,X524,(B524-E524)*(1-(H524/SetUp!$B$66/SetUp!$B$56)))</f>
        <v>0</v>
      </c>
      <c r="O524" s="57">
        <f>K524*SetUp!$B$65</f>
        <v>0</v>
      </c>
      <c r="P524" s="57">
        <f>MIN(SetUp!$B$54*L524^SetUp!$B$51,L524)</f>
        <v>9.4561172062030907E-2</v>
      </c>
      <c r="Q524" s="57">
        <f t="shared" si="178"/>
        <v>19.645439837383808</v>
      </c>
      <c r="R524" s="57">
        <f>IF((H524+N524-O524)&gt;SetUp!$B$56,T523+H524+N524-O524-SetUp!$B$56,T523)</f>
        <v>0</v>
      </c>
      <c r="S524" s="57">
        <f>R524*SetUp!$B$65</f>
        <v>0</v>
      </c>
      <c r="T524" s="57">
        <f>IF((R524-S524)&lt;SetUp!$B$53,R524-S524,SetUp!$B$53)</f>
        <v>0</v>
      </c>
      <c r="U524" s="57">
        <f t="shared" si="179"/>
        <v>3.4937964020292296</v>
      </c>
      <c r="V524" s="57">
        <f>(L524-P524)/1000*SetUp!$B$13*1000000/SetUp!$B$48</f>
        <v>4.7985500201484061</v>
      </c>
      <c r="W524" s="57">
        <f t="shared" si="190"/>
        <v>-1.1657341758564144E-15</v>
      </c>
      <c r="X524" s="57">
        <f>MAX((SetUp!$B$56*(1-($H524/SetUp!$B$56)^2)*TANH(($B524-$D524)/SetUp!$B$56))/(1+$H524/SetUp!$B$56*TANH(($B524-$D524)/SetUp!$B$56)),0)</f>
        <v>0</v>
      </c>
      <c r="AK524" s="65">
        <v>126</v>
      </c>
      <c r="AL524" s="66">
        <f t="shared" si="170"/>
        <v>34.373799999999996</v>
      </c>
      <c r="AM524" s="66">
        <f t="shared" si="171"/>
        <v>27.089076359015554</v>
      </c>
      <c r="AN524" s="67">
        <f t="shared" si="172"/>
        <v>-0.21192663135831485</v>
      </c>
      <c r="AP524" s="64">
        <v>27277</v>
      </c>
      <c r="AQ524" s="55">
        <v>9</v>
      </c>
      <c r="AR524" s="55">
        <v>249</v>
      </c>
      <c r="AS524" s="66">
        <f t="shared" si="180"/>
        <v>0.157</v>
      </c>
      <c r="AT524" s="66">
        <f t="shared" si="181"/>
        <v>0.13897792797644873</v>
      </c>
      <c r="AU524" s="55" t="str">
        <f>IF(OR($AP524&lt;SetUp!$B$97,$AP524&gt;SetUp!$B$98),"Não","Sim")</f>
        <v>Sim</v>
      </c>
      <c r="AV524" s="68">
        <f t="shared" si="182"/>
        <v>0.396232255123179</v>
      </c>
      <c r="AW524" s="68">
        <f t="shared" si="183"/>
        <v>0.37279743558191053</v>
      </c>
      <c r="AX524" s="68">
        <f t="shared" si="184"/>
        <v>-0.80410034759076621</v>
      </c>
      <c r="AY524" s="68">
        <f t="shared" si="185"/>
        <v>-0.8570541675098039</v>
      </c>
      <c r="AZ524" s="68">
        <f t="shared" si="186"/>
        <v>-1.8022072023551272E-2</v>
      </c>
      <c r="BA524" s="68">
        <f t="shared" si="187"/>
        <v>-2.343481954126847E-2</v>
      </c>
      <c r="BB524" s="68">
        <f t="shared" si="188"/>
        <v>-5.2953819919037692E-2</v>
      </c>
    </row>
    <row r="525" spans="1:54" x14ac:dyDescent="0.3">
      <c r="A525" s="64">
        <v>27187</v>
      </c>
      <c r="B525" s="57">
        <v>1.4419999999999999</v>
      </c>
      <c r="C525" s="57">
        <v>4.4329999999999998</v>
      </c>
      <c r="D525" s="57">
        <v>3.4009999999999998</v>
      </c>
      <c r="E525" s="57">
        <f t="shared" si="173"/>
        <v>1.4419999999999999</v>
      </c>
      <c r="F525" s="57">
        <f t="shared" si="174"/>
        <v>1.9589999999999999</v>
      </c>
      <c r="G525" s="57">
        <f t="shared" si="175"/>
        <v>0</v>
      </c>
      <c r="H525" s="57">
        <f>IF(Q524&gt;SetUp!$B$56,SetUp!$B$56,Q524)</f>
        <v>19.645439837383808</v>
      </c>
      <c r="I525" s="57">
        <f t="shared" si="189"/>
        <v>3.4937964020292296</v>
      </c>
      <c r="J525" s="57">
        <f>MIN(F525,H525,(1-EXP(-SetUp!$B$52*H525/SetUp!$B$56))*F525)</f>
        <v>1.8680245724296776</v>
      </c>
      <c r="K525" s="57">
        <f t="shared" si="176"/>
        <v>17.777415264954129</v>
      </c>
      <c r="L525" s="57">
        <f>IF(I525&lt;=0,0,MIN(SetUp!$B$50*I525^SetUp!$B$55,I525))</f>
        <v>0.16463626557437125</v>
      </c>
      <c r="M525" s="57">
        <f t="shared" si="177"/>
        <v>3.3291601364548584</v>
      </c>
      <c r="N525" s="57">
        <f>IF(SetUp!$B$62=0,X525,(B525-E525)*(1-(H525/SetUp!$B$66/SetUp!$B$56)))</f>
        <v>0</v>
      </c>
      <c r="O525" s="57">
        <f>K525*SetUp!$B$65</f>
        <v>0</v>
      </c>
      <c r="P525" s="57">
        <f>MIN(SetUp!$B$54*L525^SetUp!$B$51,L525)</f>
        <v>8.7131810514162536E-2</v>
      </c>
      <c r="Q525" s="57">
        <f t="shared" si="178"/>
        <v>17.777415264954129</v>
      </c>
      <c r="R525" s="57">
        <f>IF((H525+N525-O525)&gt;SetUp!$B$56,T524+H525+N525-O525-SetUp!$B$56,T524)</f>
        <v>0</v>
      </c>
      <c r="S525" s="57">
        <f>R525*SetUp!$B$65</f>
        <v>0</v>
      </c>
      <c r="T525" s="57">
        <f>IF((R525-S525)&lt;SetUp!$B$53,R525-S525,SetUp!$B$53)</f>
        <v>0</v>
      </c>
      <c r="U525" s="57">
        <f t="shared" si="179"/>
        <v>3.3291601364548584</v>
      </c>
      <c r="V525" s="57">
        <f>(L525-P525)/1000*SetUp!$B$13*1000000/SetUp!$B$48</f>
        <v>4.4082738268952486</v>
      </c>
      <c r="W525" s="57">
        <f t="shared" si="190"/>
        <v>5.2735593669694936E-16</v>
      </c>
      <c r="X525" s="57">
        <f>MAX((SetUp!$B$56*(1-($H525/SetUp!$B$56)^2)*TANH(($B525-$D525)/SetUp!$B$56))/(1+$H525/SetUp!$B$56*TANH(($B525-$D525)/SetUp!$B$56)),0)</f>
        <v>0</v>
      </c>
      <c r="AK525" s="65">
        <v>127</v>
      </c>
      <c r="AL525" s="66">
        <f t="shared" si="170"/>
        <v>26.796800000000001</v>
      </c>
      <c r="AM525" s="66">
        <f t="shared" si="171"/>
        <v>22.077403977415354</v>
      </c>
      <c r="AN525" s="67">
        <f t="shared" si="172"/>
        <v>-0.17611789551680226</v>
      </c>
      <c r="AP525" s="64">
        <v>27278</v>
      </c>
      <c r="AQ525" s="55">
        <v>9</v>
      </c>
      <c r="AR525" s="55">
        <v>250</v>
      </c>
      <c r="AS525" s="66">
        <f t="shared" si="180"/>
        <v>0.14499999999999999</v>
      </c>
      <c r="AT525" s="66">
        <f t="shared" si="181"/>
        <v>0.13611405614444494</v>
      </c>
      <c r="AU525" s="55" t="str">
        <f>IF(OR($AP525&lt;SetUp!$B$97,$AP525&gt;SetUp!$B$98),"Não","Sim")</f>
        <v>Sim</v>
      </c>
      <c r="AV525" s="68">
        <f t="shared" si="182"/>
        <v>0.38078865529319539</v>
      </c>
      <c r="AW525" s="68">
        <f t="shared" si="183"/>
        <v>0.36893638495605846</v>
      </c>
      <c r="AX525" s="68">
        <f t="shared" si="184"/>
        <v>-0.83863199776502517</v>
      </c>
      <c r="AY525" s="68">
        <f t="shared" si="185"/>
        <v>-0.86609702401958821</v>
      </c>
      <c r="AZ525" s="68">
        <f t="shared" si="186"/>
        <v>-8.8859438555550507E-3</v>
      </c>
      <c r="BA525" s="68">
        <f t="shared" si="187"/>
        <v>-1.1852270337136928E-2</v>
      </c>
      <c r="BB525" s="68">
        <f t="shared" si="188"/>
        <v>-2.7465026254563041E-2</v>
      </c>
    </row>
    <row r="526" spans="1:54" x14ac:dyDescent="0.3">
      <c r="A526" s="64">
        <v>27188</v>
      </c>
      <c r="B526" s="57">
        <v>3.4039999999999999</v>
      </c>
      <c r="C526" s="57">
        <v>3.7690000000000001</v>
      </c>
      <c r="D526" s="57">
        <v>3.4009999999999998</v>
      </c>
      <c r="E526" s="57">
        <f t="shared" si="173"/>
        <v>3.4009999999999998</v>
      </c>
      <c r="F526" s="57">
        <f t="shared" si="174"/>
        <v>0</v>
      </c>
      <c r="G526" s="57">
        <f t="shared" si="175"/>
        <v>2.3150809050399932E-4</v>
      </c>
      <c r="H526" s="57">
        <f>IF(Q525&gt;SetUp!$B$56,SetUp!$B$56,Q525)</f>
        <v>17.777415264954129</v>
      </c>
      <c r="I526" s="57">
        <f t="shared" si="189"/>
        <v>3.3293916445453626</v>
      </c>
      <c r="J526" s="57">
        <f>MIN(F526,H526,(1-EXP(-SetUp!$B$52*H526/SetUp!$B$56))*F526)</f>
        <v>0</v>
      </c>
      <c r="K526" s="57">
        <f t="shared" si="176"/>
        <v>17.777415264954129</v>
      </c>
      <c r="L526" s="57">
        <f>IF(I526&lt;=0,0,MIN(SetUp!$B$50*I526^SetUp!$B$55,I526))</f>
        <v>0.1519279437186431</v>
      </c>
      <c r="M526" s="57">
        <f t="shared" si="177"/>
        <v>3.1774637008267197</v>
      </c>
      <c r="N526" s="57">
        <f>IF(SetUp!$B$62=0,X526,(B526-E526)*(1-(H526/SetUp!$B$66/SetUp!$B$56)))</f>
        <v>2.7684919094961144E-3</v>
      </c>
      <c r="O526" s="57">
        <f>K526*SetUp!$B$65</f>
        <v>0</v>
      </c>
      <c r="P526" s="57">
        <f>MIN(SetUp!$B$54*L526^SetUp!$B$51,L526)</f>
        <v>8.0516038895654701E-2</v>
      </c>
      <c r="Q526" s="57">
        <f t="shared" si="178"/>
        <v>17.780183756863625</v>
      </c>
      <c r="R526" s="57">
        <f>IF((H526+N526-O526)&gt;SetUp!$B$56,T525+H526+N526-O526-SetUp!$B$56,T525)</f>
        <v>0</v>
      </c>
      <c r="S526" s="57">
        <f>R526*SetUp!$B$65</f>
        <v>0</v>
      </c>
      <c r="T526" s="57">
        <f>IF((R526-S526)&lt;SetUp!$B$53,R526-S526,SetUp!$B$53)</f>
        <v>0</v>
      </c>
      <c r="U526" s="57">
        <f t="shared" si="179"/>
        <v>3.1774637008267197</v>
      </c>
      <c r="V526" s="57">
        <f>(L526-P526)/1000*SetUp!$B$13*1000000/SetUp!$B$48</f>
        <v>4.0617436857708631</v>
      </c>
      <c r="W526" s="57">
        <f t="shared" si="190"/>
        <v>1.0547118733938987E-15</v>
      </c>
      <c r="X526" s="57">
        <f>MAX((SetUp!$B$56*(1-($H526/SetUp!$B$56)^2)*TANH(($B526-$D526)/SetUp!$B$56))/(1+$H526/SetUp!$B$56*TANH(($B526-$D526)/SetUp!$B$56)),0)</f>
        <v>2.7684919094961144E-3</v>
      </c>
      <c r="AK526" s="65">
        <v>128</v>
      </c>
      <c r="AL526" s="66">
        <f t="shared" si="170"/>
        <v>19.2012</v>
      </c>
      <c r="AM526" s="66">
        <f t="shared" si="171"/>
        <v>17.664095596893748</v>
      </c>
      <c r="AN526" s="67">
        <f t="shared" si="172"/>
        <v>-8.0052517712760229E-2</v>
      </c>
      <c r="AP526" s="64">
        <v>27279</v>
      </c>
      <c r="AQ526" s="55">
        <v>9</v>
      </c>
      <c r="AR526" s="55">
        <v>251</v>
      </c>
      <c r="AS526" s="66">
        <f t="shared" si="180"/>
        <v>0.14499999999999999</v>
      </c>
      <c r="AT526" s="66">
        <f t="shared" si="181"/>
        <v>0.13333182758178064</v>
      </c>
      <c r="AU526" s="55" t="str">
        <f>IF(OR($AP526&lt;SetUp!$B$97,$AP526&gt;SetUp!$B$98),"Não","Sim")</f>
        <v>Sim</v>
      </c>
      <c r="AV526" s="68">
        <f t="shared" si="182"/>
        <v>0.38078865529319539</v>
      </c>
      <c r="AW526" s="68">
        <f t="shared" si="183"/>
        <v>0.36514630982906104</v>
      </c>
      <c r="AX526" s="68">
        <f t="shared" si="184"/>
        <v>-0.83863199776502517</v>
      </c>
      <c r="AY526" s="68">
        <f t="shared" si="185"/>
        <v>-0.87506616796632253</v>
      </c>
      <c r="AZ526" s="68">
        <f t="shared" si="186"/>
        <v>-1.1668172418219352E-2</v>
      </c>
      <c r="BA526" s="68">
        <f t="shared" si="187"/>
        <v>-1.5642345464134344E-2</v>
      </c>
      <c r="BB526" s="68">
        <f t="shared" si="188"/>
        <v>-3.6434170201297356E-2</v>
      </c>
    </row>
    <row r="527" spans="1:54" x14ac:dyDescent="0.3">
      <c r="A527" s="64">
        <v>27189</v>
      </c>
      <c r="B527" s="57">
        <v>1.266</v>
      </c>
      <c r="C527" s="57">
        <v>3.3660000000000001</v>
      </c>
      <c r="D527" s="57">
        <v>3.4009999999999998</v>
      </c>
      <c r="E527" s="57">
        <f t="shared" si="173"/>
        <v>1.266</v>
      </c>
      <c r="F527" s="57">
        <f t="shared" si="174"/>
        <v>2.1349999999999998</v>
      </c>
      <c r="G527" s="57">
        <f t="shared" si="175"/>
        <v>0</v>
      </c>
      <c r="H527" s="57">
        <f>IF(Q526&gt;SetUp!$B$56,SetUp!$B$56,Q526)</f>
        <v>17.780183756863625</v>
      </c>
      <c r="I527" s="57">
        <f t="shared" si="189"/>
        <v>3.1774637008267197</v>
      </c>
      <c r="J527" s="57">
        <f>MIN(F527,H527,(1-EXP(-SetUp!$B$52*H527/SetUp!$B$56))*F527)</f>
        <v>2.0023030159295767</v>
      </c>
      <c r="K527" s="57">
        <f t="shared" si="176"/>
        <v>15.777880740934048</v>
      </c>
      <c r="L527" s="57">
        <f>IF(I527&lt;=0,0,MIN(SetUp!$B$50*I527^SetUp!$B$55,I527))</f>
        <v>0.1405498913527895</v>
      </c>
      <c r="M527" s="57">
        <f t="shared" si="177"/>
        <v>3.0369138094739303</v>
      </c>
      <c r="N527" s="57">
        <f>IF(SetUp!$B$62=0,X527,(B527-E527)*(1-(H527/SetUp!$B$66/SetUp!$B$56)))</f>
        <v>0</v>
      </c>
      <c r="O527" s="57">
        <f>K527*SetUp!$B$65</f>
        <v>0</v>
      </c>
      <c r="P527" s="57">
        <f>MIN(SetUp!$B$54*L527^SetUp!$B$51,L527)</f>
        <v>7.4584808633901073E-2</v>
      </c>
      <c r="Q527" s="57">
        <f t="shared" si="178"/>
        <v>15.777880740934048</v>
      </c>
      <c r="R527" s="57">
        <f>IF((H527+N527-O527)&gt;SetUp!$B$56,T526+H527+N527-O527-SetUp!$B$56,T526)</f>
        <v>0</v>
      </c>
      <c r="S527" s="57">
        <f>R527*SetUp!$B$65</f>
        <v>0</v>
      </c>
      <c r="T527" s="57">
        <f>IF((R527-S527)&lt;SetUp!$B$53,R527-S527,SetUp!$B$53)</f>
        <v>0</v>
      </c>
      <c r="U527" s="57">
        <f t="shared" si="179"/>
        <v>3.0369138094739303</v>
      </c>
      <c r="V527" s="57">
        <f>(L527-P527)/1000*SetUp!$B$13*1000000/SetUp!$B$48</f>
        <v>3.7519410647137179</v>
      </c>
      <c r="W527" s="57">
        <f t="shared" si="190"/>
        <v>-7.7715611723760958E-16</v>
      </c>
      <c r="X527" s="57">
        <f>MAX((SetUp!$B$56*(1-($H527/SetUp!$B$56)^2)*TANH(($B527-$D527)/SetUp!$B$56))/(1+$H527/SetUp!$B$56*TANH(($B527-$D527)/SetUp!$B$56)),0)</f>
        <v>0</v>
      </c>
      <c r="AK527" s="65">
        <v>129</v>
      </c>
      <c r="AL527" s="66">
        <f t="shared" ref="AL527:AL590" si="191">IFERROR(AVERAGEIFS($AS$3:$AS$2949,$AU$3:$AU$2949,"Não",$AR$3:$AR$2949,AK527),0)</f>
        <v>16.365600000000001</v>
      </c>
      <c r="AM527" s="66">
        <f t="shared" ref="AM527:AM590" si="192">IFERROR(AVERAGEIFS($AT$3:$AT$2949,$AU$3:$AU$2949,"Não",$AR$3:$AR$2949,AK527),0)</f>
        <v>15.938095832615028</v>
      </c>
      <c r="AN527" s="67">
        <f t="shared" ref="AN527:AN590" si="193">IFERROR((AM527-AL527)/AL527,"")</f>
        <v>-2.6122120019123798E-2</v>
      </c>
      <c r="AP527" s="64">
        <v>27280</v>
      </c>
      <c r="AQ527" s="55">
        <v>9</v>
      </c>
      <c r="AR527" s="55">
        <v>252</v>
      </c>
      <c r="AS527" s="66">
        <f t="shared" si="180"/>
        <v>0.13300000000000001</v>
      </c>
      <c r="AT527" s="66">
        <f t="shared" si="181"/>
        <v>0.13062827782745137</v>
      </c>
      <c r="AU527" s="55" t="str">
        <f>IF(OR($AP527&lt;SetUp!$B$97,$AP527&gt;SetUp!$B$98),"Não","Sim")</f>
        <v>Sim</v>
      </c>
      <c r="AV527" s="68">
        <f t="shared" si="182"/>
        <v>0.36469165057620939</v>
      </c>
      <c r="AW527" s="68">
        <f t="shared" si="183"/>
        <v>0.36142534198289328</v>
      </c>
      <c r="AX527" s="68">
        <f t="shared" si="184"/>
        <v>-0.87614835903291421</v>
      </c>
      <c r="AY527" s="68">
        <f t="shared" si="185"/>
        <v>-0.88396279874954609</v>
      </c>
      <c r="AZ527" s="68">
        <f t="shared" si="186"/>
        <v>-2.3717221725486348E-3</v>
      </c>
      <c r="BA527" s="68">
        <f t="shared" si="187"/>
        <v>-3.266308593316114E-3</v>
      </c>
      <c r="BB527" s="68">
        <f t="shared" si="188"/>
        <v>-7.8144397166318713E-3</v>
      </c>
    </row>
    <row r="528" spans="1:54" x14ac:dyDescent="0.3">
      <c r="A528" s="64">
        <v>27190</v>
      </c>
      <c r="B528" s="57">
        <v>0.70799999999999996</v>
      </c>
      <c r="C528" s="57">
        <v>3.1760000000000002</v>
      </c>
      <c r="D528" s="57">
        <v>3.4009999999999998</v>
      </c>
      <c r="E528" s="57">
        <f t="shared" si="173"/>
        <v>0.70799999999999996</v>
      </c>
      <c r="F528" s="57">
        <f t="shared" si="174"/>
        <v>2.6929999999999996</v>
      </c>
      <c r="G528" s="57">
        <f t="shared" si="175"/>
        <v>0</v>
      </c>
      <c r="H528" s="57">
        <f>IF(Q527&gt;SetUp!$B$56,SetUp!$B$56,Q527)</f>
        <v>15.777880740934048</v>
      </c>
      <c r="I528" s="57">
        <f t="shared" si="189"/>
        <v>3.0369138094739303</v>
      </c>
      <c r="J528" s="57">
        <f>MIN(F528,H528,(1-EXP(-SetUp!$B$52*H528/SetUp!$B$56))*F528)</f>
        <v>2.4641384519511464</v>
      </c>
      <c r="K528" s="57">
        <f t="shared" si="176"/>
        <v>13.313742288982901</v>
      </c>
      <c r="L528" s="57">
        <f>IF(I528&lt;=0,0,MIN(SetUp!$B$50*I528^SetUp!$B$55,I528))</f>
        <v>0.13034177423633897</v>
      </c>
      <c r="M528" s="57">
        <f t="shared" si="177"/>
        <v>2.9065720352375912</v>
      </c>
      <c r="N528" s="57">
        <f>IF(SetUp!$B$62=0,X528,(B528-E528)*(1-(H528/SetUp!$B$66/SetUp!$B$56)))</f>
        <v>0</v>
      </c>
      <c r="O528" s="57">
        <f>K528*SetUp!$B$65</f>
        <v>0</v>
      </c>
      <c r="P528" s="57">
        <f>MIN(SetUp!$B$54*L528^SetUp!$B$51,L528)</f>
        <v>6.9256506602594914E-2</v>
      </c>
      <c r="Q528" s="57">
        <f t="shared" si="178"/>
        <v>13.313742288982901</v>
      </c>
      <c r="R528" s="57">
        <f>IF((H528+N528-O528)&gt;SetUp!$B$56,T527+H528+N528-O528-SetUp!$B$56,T527)</f>
        <v>0</v>
      </c>
      <c r="S528" s="57">
        <f>R528*SetUp!$B$65</f>
        <v>0</v>
      </c>
      <c r="T528" s="57">
        <f>IF((R528-S528)&lt;SetUp!$B$53,R528-S528,SetUp!$B$53)</f>
        <v>0</v>
      </c>
      <c r="U528" s="57">
        <f t="shared" si="179"/>
        <v>2.9065720352375912</v>
      </c>
      <c r="V528" s="57">
        <f>(L528-P528)/1000*SetUp!$B$13*1000000/SetUp!$B$48</f>
        <v>3.4743884891460364</v>
      </c>
      <c r="W528" s="57">
        <f t="shared" si="190"/>
        <v>0</v>
      </c>
      <c r="X528" s="57">
        <f>MAX((SetUp!$B$56*(1-($H528/SetUp!$B$56)^2)*TANH(($B528-$D528)/SetUp!$B$56))/(1+$H528/SetUp!$B$56*TANH(($B528-$D528)/SetUp!$B$56)),0)</f>
        <v>0</v>
      </c>
      <c r="AK528" s="65">
        <v>130</v>
      </c>
      <c r="AL528" s="66">
        <f t="shared" si="191"/>
        <v>18.830300000000001</v>
      </c>
      <c r="AM528" s="66">
        <f t="shared" si="192"/>
        <v>13.416706837081183</v>
      </c>
      <c r="AN528" s="67">
        <f t="shared" si="193"/>
        <v>-0.2874937288794559</v>
      </c>
      <c r="AP528" s="64">
        <v>27281</v>
      </c>
      <c r="AQ528" s="55">
        <v>9</v>
      </c>
      <c r="AR528" s="55">
        <v>253</v>
      </c>
      <c r="AS528" s="66">
        <f t="shared" si="180"/>
        <v>0.13300000000000001</v>
      </c>
      <c r="AT528" s="66">
        <f t="shared" si="181"/>
        <v>0.1280005728773804</v>
      </c>
      <c r="AU528" s="55" t="str">
        <f>IF(OR($AP528&lt;SetUp!$B$97,$AP528&gt;SetUp!$B$98),"Não","Sim")</f>
        <v>Sim</v>
      </c>
      <c r="AV528" s="68">
        <f t="shared" si="182"/>
        <v>0.36469165057620939</v>
      </c>
      <c r="AW528" s="68">
        <f t="shared" si="183"/>
        <v>0.35777167701954887</v>
      </c>
      <c r="AX528" s="68">
        <f t="shared" si="184"/>
        <v>-0.87614835903291421</v>
      </c>
      <c r="AY528" s="68">
        <f t="shared" si="185"/>
        <v>-0.89278808662612885</v>
      </c>
      <c r="AZ528" s="68">
        <f t="shared" si="186"/>
        <v>-4.9994271226196096E-3</v>
      </c>
      <c r="BA528" s="68">
        <f t="shared" si="187"/>
        <v>-6.9199735566605192E-3</v>
      </c>
      <c r="BB528" s="68">
        <f t="shared" si="188"/>
        <v>-1.6639727593214637E-2</v>
      </c>
    </row>
    <row r="529" spans="1:54" x14ac:dyDescent="0.3">
      <c r="A529" s="64">
        <v>27191</v>
      </c>
      <c r="B529" s="57">
        <v>1.274</v>
      </c>
      <c r="C529" s="57">
        <v>3.7690000000000001</v>
      </c>
      <c r="D529" s="57">
        <v>3.4009999999999998</v>
      </c>
      <c r="E529" s="57">
        <f t="shared" si="173"/>
        <v>1.274</v>
      </c>
      <c r="F529" s="57">
        <f t="shared" si="174"/>
        <v>2.1269999999999998</v>
      </c>
      <c r="G529" s="57">
        <f t="shared" si="175"/>
        <v>0</v>
      </c>
      <c r="H529" s="57">
        <f>IF(Q528&gt;SetUp!$B$56,SetUp!$B$56,Q528)</f>
        <v>13.313742288982901</v>
      </c>
      <c r="I529" s="57">
        <f t="shared" si="189"/>
        <v>2.9065720352375912</v>
      </c>
      <c r="J529" s="57">
        <f>MIN(F529,H529,(1-EXP(-SetUp!$B$52*H529/SetUp!$B$56))*F529)</f>
        <v>1.86134576825485</v>
      </c>
      <c r="K529" s="57">
        <f t="shared" si="176"/>
        <v>11.452396520728051</v>
      </c>
      <c r="L529" s="57">
        <f>IF(I529&lt;=0,0,MIN(SetUp!$B$50*I529^SetUp!$B$55,I529))</f>
        <v>0.12115220860131862</v>
      </c>
      <c r="M529" s="57">
        <f t="shared" si="177"/>
        <v>2.7854198266362724</v>
      </c>
      <c r="N529" s="57">
        <f>IF(SetUp!$B$62=0,X529,(B529-E529)*(1-(H529/SetUp!$B$66/SetUp!$B$56)))</f>
        <v>0</v>
      </c>
      <c r="O529" s="57">
        <f>K529*SetUp!$B$65</f>
        <v>0</v>
      </c>
      <c r="P529" s="57">
        <f>MIN(SetUp!$B$54*L529^SetUp!$B$51,L529)</f>
        <v>6.4453789459495481E-2</v>
      </c>
      <c r="Q529" s="57">
        <f t="shared" si="178"/>
        <v>11.452396520728051</v>
      </c>
      <c r="R529" s="57">
        <f>IF((H529+N529-O529)&gt;SetUp!$B$56,T528+H529+N529-O529-SetUp!$B$56,T528)</f>
        <v>0</v>
      </c>
      <c r="S529" s="57">
        <f>R529*SetUp!$B$65</f>
        <v>0</v>
      </c>
      <c r="T529" s="57">
        <f>IF((R529-S529)&lt;SetUp!$B$53,R529-S529,SetUp!$B$53)</f>
        <v>0</v>
      </c>
      <c r="U529" s="57">
        <f t="shared" si="179"/>
        <v>2.7854198266362724</v>
      </c>
      <c r="V529" s="57">
        <f>(L529-P529)/1000*SetUp!$B$13*1000000/SetUp!$B$48</f>
        <v>3.2248747112029883</v>
      </c>
      <c r="W529" s="57">
        <f t="shared" si="190"/>
        <v>-1.0824674490095276E-15</v>
      </c>
      <c r="X529" s="57">
        <f>MAX((SetUp!$B$56*(1-($H529/SetUp!$B$56)^2)*TANH(($B529-$D529)/SetUp!$B$56))/(1+$H529/SetUp!$B$56*TANH(($B529-$D529)/SetUp!$B$56)),0)</f>
        <v>0</v>
      </c>
      <c r="AK529" s="65">
        <v>131</v>
      </c>
      <c r="AL529" s="66">
        <f t="shared" si="191"/>
        <v>9.6346000000000007</v>
      </c>
      <c r="AM529" s="66">
        <f t="shared" si="192"/>
        <v>12.711289018243878</v>
      </c>
      <c r="AN529" s="67">
        <f t="shared" si="193"/>
        <v>0.3193374938496541</v>
      </c>
      <c r="AP529" s="64">
        <v>27282</v>
      </c>
      <c r="AQ529" s="55">
        <v>9</v>
      </c>
      <c r="AR529" s="55">
        <v>254</v>
      </c>
      <c r="AS529" s="66">
        <f t="shared" si="180"/>
        <v>0.13300000000000001</v>
      </c>
      <c r="AT529" s="66">
        <f t="shared" si="181"/>
        <v>0.12544600245322254</v>
      </c>
      <c r="AU529" s="55" t="str">
        <f>IF(OR($AP529&lt;SetUp!$B$97,$AP529&gt;SetUp!$B$98),"Não","Sim")</f>
        <v>Sim</v>
      </c>
      <c r="AV529" s="68">
        <f t="shared" si="182"/>
        <v>0.36469165057620939</v>
      </c>
      <c r="AW529" s="68">
        <f t="shared" si="183"/>
        <v>0.35418357168737025</v>
      </c>
      <c r="AX529" s="68">
        <f t="shared" si="184"/>
        <v>-0.87614835903291421</v>
      </c>
      <c r="AY529" s="68">
        <f t="shared" si="185"/>
        <v>-0.90154317364923808</v>
      </c>
      <c r="AZ529" s="68">
        <f t="shared" si="186"/>
        <v>-7.5539975467774634E-3</v>
      </c>
      <c r="BA529" s="68">
        <f t="shared" si="187"/>
        <v>-1.0508078888839145E-2</v>
      </c>
      <c r="BB529" s="68">
        <f t="shared" si="188"/>
        <v>-2.5394814616323869E-2</v>
      </c>
    </row>
    <row r="530" spans="1:54" x14ac:dyDescent="0.3">
      <c r="A530" s="64">
        <v>27192</v>
      </c>
      <c r="B530" s="57">
        <v>0.17100000000000001</v>
      </c>
      <c r="C530" s="57">
        <v>3.3660000000000001</v>
      </c>
      <c r="D530" s="57">
        <v>3.4009999999999998</v>
      </c>
      <c r="E530" s="57">
        <f t="shared" si="173"/>
        <v>0.17100000000000001</v>
      </c>
      <c r="F530" s="57">
        <f t="shared" si="174"/>
        <v>3.23</v>
      </c>
      <c r="G530" s="57">
        <f t="shared" si="175"/>
        <v>0</v>
      </c>
      <c r="H530" s="57">
        <f>IF(Q529&gt;SetUp!$B$56,SetUp!$B$56,Q529)</f>
        <v>11.452396520728051</v>
      </c>
      <c r="I530" s="57">
        <f t="shared" si="189"/>
        <v>2.7854198266362724</v>
      </c>
      <c r="J530" s="57">
        <f>MIN(F530,H530,(1-EXP(-SetUp!$B$52*H530/SetUp!$B$56))*F530)</f>
        <v>2.69041492754728</v>
      </c>
      <c r="K530" s="57">
        <f t="shared" si="176"/>
        <v>8.7619815931807707</v>
      </c>
      <c r="L530" s="57">
        <f>IF(I530&lt;=0,0,MIN(SetUp!$B$50*I530^SetUp!$B$55,I530))</f>
        <v>0.11285322005370634</v>
      </c>
      <c r="M530" s="57">
        <f t="shared" si="177"/>
        <v>2.6725666065825662</v>
      </c>
      <c r="N530" s="57">
        <f>IF(SetUp!$B$62=0,X530,(B530-E530)*(1-(H530/SetUp!$B$66/SetUp!$B$56)))</f>
        <v>0</v>
      </c>
      <c r="O530" s="57">
        <f>K530*SetUp!$B$65</f>
        <v>0</v>
      </c>
      <c r="P530" s="57">
        <f>MIN(SetUp!$B$54*L530^SetUp!$B$51,L530)</f>
        <v>6.0111191787206121E-2</v>
      </c>
      <c r="Q530" s="57">
        <f t="shared" si="178"/>
        <v>8.7619815931807707</v>
      </c>
      <c r="R530" s="57">
        <f>IF((H530+N530-O530)&gt;SetUp!$B$56,T529+H530+N530-O530-SetUp!$B$56,T529)</f>
        <v>0</v>
      </c>
      <c r="S530" s="57">
        <f>R530*SetUp!$B$65</f>
        <v>0</v>
      </c>
      <c r="T530" s="57">
        <f>IF((R530-S530)&lt;SetUp!$B$53,R530-S530,SetUp!$B$53)</f>
        <v>0</v>
      </c>
      <c r="U530" s="57">
        <f t="shared" si="179"/>
        <v>2.6725666065825662</v>
      </c>
      <c r="V530" s="57">
        <f>(L530-P530)/1000*SetUp!$B$13*1000000/SetUp!$B$48</f>
        <v>2.9998443651266955</v>
      </c>
      <c r="W530" s="57">
        <f t="shared" si="190"/>
        <v>5.4123372450476381E-16</v>
      </c>
      <c r="X530" s="57">
        <f>MAX((SetUp!$B$56*(1-($H530/SetUp!$B$56)^2)*TANH(($B530-$D530)/SetUp!$B$56))/(1+$H530/SetUp!$B$56*TANH(($B530-$D530)/SetUp!$B$56)),0)</f>
        <v>0</v>
      </c>
      <c r="AK530" s="65">
        <v>132</v>
      </c>
      <c r="AL530" s="66">
        <f t="shared" si="191"/>
        <v>9.7383000000000006</v>
      </c>
      <c r="AM530" s="66">
        <f t="shared" si="192"/>
        <v>11.353676320714024</v>
      </c>
      <c r="AN530" s="67">
        <f t="shared" si="193"/>
        <v>0.1658786770497955</v>
      </c>
      <c r="AP530" s="64">
        <v>27283</v>
      </c>
      <c r="AQ530" s="55">
        <v>9</v>
      </c>
      <c r="AR530" s="55">
        <v>255</v>
      </c>
      <c r="AS530" s="66">
        <f t="shared" si="180"/>
        <v>0.112</v>
      </c>
      <c r="AT530" s="66">
        <f t="shared" si="181"/>
        <v>0.12296197366884545</v>
      </c>
      <c r="AU530" s="55" t="str">
        <f>IF(OR($AP530&lt;SetUp!$B$97,$AP530&gt;SetUp!$B$98),"Não","Sim")</f>
        <v>Sim</v>
      </c>
      <c r="AV530" s="68">
        <f t="shared" si="182"/>
        <v>0.33466401061363021</v>
      </c>
      <c r="AW530" s="68">
        <f t="shared" si="183"/>
        <v>0.35065934133977589</v>
      </c>
      <c r="AX530" s="68">
        <f t="shared" si="184"/>
        <v>-0.9507819773298184</v>
      </c>
      <c r="AY530" s="68">
        <f t="shared" si="185"/>
        <v>-0.91022917456971708</v>
      </c>
      <c r="AZ530" s="68">
        <f t="shared" si="186"/>
        <v>1.0961973668845451E-2</v>
      </c>
      <c r="BA530" s="68">
        <f t="shared" si="187"/>
        <v>1.5995330726145673E-2</v>
      </c>
      <c r="BB530" s="68">
        <f t="shared" si="188"/>
        <v>4.0552802760101314E-2</v>
      </c>
    </row>
    <row r="531" spans="1:54" x14ac:dyDescent="0.3">
      <c r="A531" s="64">
        <v>27193</v>
      </c>
      <c r="B531" s="57">
        <v>0.86899999999999999</v>
      </c>
      <c r="C531" s="57">
        <v>2.8159999999999998</v>
      </c>
      <c r="D531" s="57">
        <v>3.4009999999999998</v>
      </c>
      <c r="E531" s="57">
        <f t="shared" si="173"/>
        <v>0.86899999999999999</v>
      </c>
      <c r="F531" s="57">
        <f t="shared" si="174"/>
        <v>2.532</v>
      </c>
      <c r="G531" s="57">
        <f t="shared" si="175"/>
        <v>0</v>
      </c>
      <c r="H531" s="57">
        <f>IF(Q530&gt;SetUp!$B$56,SetUp!$B$56,Q530)</f>
        <v>8.7619815931807707</v>
      </c>
      <c r="I531" s="57">
        <f t="shared" si="189"/>
        <v>2.6725666065825662</v>
      </c>
      <c r="J531" s="57">
        <f>MIN(F531,H531,(1-EXP(-SetUp!$B$52*H531/SetUp!$B$56))*F531)</f>
        <v>1.8879958569896331</v>
      </c>
      <c r="K531" s="57">
        <f t="shared" si="176"/>
        <v>6.8739857361911376</v>
      </c>
      <c r="L531" s="57">
        <f>IF(I531&lt;=0,0,MIN(SetUp!$B$50*I531^SetUp!$B$55,I531))</f>
        <v>0.10533606255648077</v>
      </c>
      <c r="M531" s="57">
        <f t="shared" si="177"/>
        <v>2.5672305440260854</v>
      </c>
      <c r="N531" s="57">
        <f>IF(SetUp!$B$62=0,X531,(B531-E531)*(1-(H531/SetUp!$B$66/SetUp!$B$56)))</f>
        <v>0</v>
      </c>
      <c r="O531" s="57">
        <f>K531*SetUp!$B$65</f>
        <v>0</v>
      </c>
      <c r="P531" s="57">
        <f>MIN(SetUp!$B$54*L531^SetUp!$B$51,L531)</f>
        <v>5.6173016651421E-2</v>
      </c>
      <c r="Q531" s="57">
        <f t="shared" si="178"/>
        <v>6.8739857361911376</v>
      </c>
      <c r="R531" s="57">
        <f>IF((H531+N531-O531)&gt;SetUp!$B$56,T530+H531+N531-O531-SetUp!$B$56,T530)</f>
        <v>0</v>
      </c>
      <c r="S531" s="57">
        <f>R531*SetUp!$B$65</f>
        <v>0</v>
      </c>
      <c r="T531" s="57">
        <f>IF((R531-S531)&lt;SetUp!$B$53,R531-S531,SetUp!$B$53)</f>
        <v>0</v>
      </c>
      <c r="U531" s="57">
        <f t="shared" si="179"/>
        <v>2.5672305440260854</v>
      </c>
      <c r="V531" s="57">
        <f>(L531-P531)/1000*SetUp!$B$13*1000000/SetUp!$B$48</f>
        <v>2.79628014086886</v>
      </c>
      <c r="W531" s="57">
        <f t="shared" si="190"/>
        <v>-2.0816681711721685E-16</v>
      </c>
      <c r="X531" s="57">
        <f>MAX((SetUp!$B$56*(1-($H531/SetUp!$B$56)^2)*TANH(($B531-$D531)/SetUp!$B$56))/(1+$H531/SetUp!$B$56*TANH(($B531-$D531)/SetUp!$B$56)),0)</f>
        <v>0</v>
      </c>
      <c r="AK531" s="65">
        <v>133</v>
      </c>
      <c r="AL531" s="66">
        <f t="shared" si="191"/>
        <v>8.6800999999999995</v>
      </c>
      <c r="AM531" s="66">
        <f t="shared" si="192"/>
        <v>13.519025504849349</v>
      </c>
      <c r="AN531" s="67">
        <f t="shared" si="193"/>
        <v>0.5574734743665799</v>
      </c>
      <c r="AP531" s="64">
        <v>27284</v>
      </c>
      <c r="AQ531" s="55">
        <v>9</v>
      </c>
      <c r="AR531" s="55">
        <v>256</v>
      </c>
      <c r="AS531" s="66">
        <f t="shared" si="180"/>
        <v>0.112</v>
      </c>
      <c r="AT531" s="66">
        <f t="shared" si="181"/>
        <v>0.12054600506806069</v>
      </c>
      <c r="AU531" s="55" t="str">
        <f>IF(OR($AP531&lt;SetUp!$B$97,$AP531&gt;SetUp!$B$98),"Não","Sim")</f>
        <v>Sim</v>
      </c>
      <c r="AV531" s="68">
        <f t="shared" si="182"/>
        <v>0.33466401061363021</v>
      </c>
      <c r="AW531" s="68">
        <f t="shared" si="183"/>
        <v>0.34719735751883352</v>
      </c>
      <c r="AX531" s="68">
        <f t="shared" si="184"/>
        <v>-0.9507819773298184</v>
      </c>
      <c r="AY531" s="68">
        <f t="shared" si="185"/>
        <v>-0.91884717770166924</v>
      </c>
      <c r="AZ531" s="68">
        <f t="shared" si="186"/>
        <v>8.5460050680606914E-3</v>
      </c>
      <c r="BA531" s="68">
        <f t="shared" si="187"/>
        <v>1.2533346905203302E-2</v>
      </c>
      <c r="BB531" s="68">
        <f t="shared" si="188"/>
        <v>3.1934799628149158E-2</v>
      </c>
    </row>
    <row r="532" spans="1:54" x14ac:dyDescent="0.3">
      <c r="A532" s="64">
        <v>27194</v>
      </c>
      <c r="B532" s="57">
        <v>0.39900000000000002</v>
      </c>
      <c r="C532" s="57">
        <v>2.0390000000000001</v>
      </c>
      <c r="D532" s="57">
        <v>3.4009999999999998</v>
      </c>
      <c r="E532" s="57">
        <f t="shared" si="173"/>
        <v>0.39900000000000002</v>
      </c>
      <c r="F532" s="57">
        <f t="shared" si="174"/>
        <v>3.0019999999999998</v>
      </c>
      <c r="G532" s="57">
        <f t="shared" si="175"/>
        <v>0</v>
      </c>
      <c r="H532" s="57">
        <f>IF(Q531&gt;SetUp!$B$56,SetUp!$B$56,Q531)</f>
        <v>6.8739857361911376</v>
      </c>
      <c r="I532" s="57">
        <f t="shared" si="189"/>
        <v>2.5672305440260854</v>
      </c>
      <c r="J532" s="57">
        <f>MIN(F532,H532,(1-EXP(-SetUp!$B$52*H532/SetUp!$B$56))*F532)</f>
        <v>1.976460862685363</v>
      </c>
      <c r="K532" s="57">
        <f t="shared" si="176"/>
        <v>4.897524873505775</v>
      </c>
      <c r="L532" s="57">
        <f>IF(I532&lt;=0,0,MIN(SetUp!$B$50*I532^SetUp!$B$55,I532))</f>
        <v>9.8507879335912152E-2</v>
      </c>
      <c r="M532" s="57">
        <f t="shared" si="177"/>
        <v>2.4687226646901732</v>
      </c>
      <c r="N532" s="57">
        <f>IF(SetUp!$B$62=0,X532,(B532-E532)*(1-(H532/SetUp!$B$66/SetUp!$B$56)))</f>
        <v>0</v>
      </c>
      <c r="O532" s="57">
        <f>K532*SetUp!$B$65</f>
        <v>0</v>
      </c>
      <c r="P532" s="57">
        <f>MIN(SetUp!$B$54*L532^SetUp!$B$51,L532)</f>
        <v>5.2591648902777031E-2</v>
      </c>
      <c r="Q532" s="57">
        <f t="shared" si="178"/>
        <v>4.897524873505775</v>
      </c>
      <c r="R532" s="57">
        <f>IF((H532+N532-O532)&gt;SetUp!$B$56,T531+H532+N532-O532-SetUp!$B$56,T531)</f>
        <v>0</v>
      </c>
      <c r="S532" s="57">
        <f>R532*SetUp!$B$65</f>
        <v>0</v>
      </c>
      <c r="T532" s="57">
        <f>IF((R532-S532)&lt;SetUp!$B$53,R532-S532,SetUp!$B$53)</f>
        <v>0</v>
      </c>
      <c r="U532" s="57">
        <f t="shared" si="179"/>
        <v>2.4687226646901732</v>
      </c>
      <c r="V532" s="57">
        <f>(L532-P532)/1000*SetUp!$B$13*1000000/SetUp!$B$48</f>
        <v>2.6116087996598272</v>
      </c>
      <c r="W532" s="57">
        <f t="shared" si="190"/>
        <v>0</v>
      </c>
      <c r="X532" s="57">
        <f>MAX((SetUp!$B$56*(1-($H532/SetUp!$B$56)^2)*TANH(($B532-$D532)/SetUp!$B$56))/(1+$H532/SetUp!$B$56*TANH(($B532-$D532)/SetUp!$B$56)),0)</f>
        <v>0</v>
      </c>
      <c r="AK532" s="65">
        <v>134</v>
      </c>
      <c r="AL532" s="66">
        <f t="shared" si="191"/>
        <v>8.8103000000000016</v>
      </c>
      <c r="AM532" s="66">
        <f t="shared" si="192"/>
        <v>11.845414316908485</v>
      </c>
      <c r="AN532" s="67">
        <f t="shared" si="193"/>
        <v>0.34449613712455684</v>
      </c>
      <c r="AP532" s="64">
        <v>27285</v>
      </c>
      <c r="AQ532" s="55">
        <v>9</v>
      </c>
      <c r="AR532" s="55">
        <v>257</v>
      </c>
      <c r="AS532" s="66">
        <f t="shared" si="180"/>
        <v>0.10299999999999999</v>
      </c>
      <c r="AT532" s="66">
        <f t="shared" si="181"/>
        <v>0.11819572100912522</v>
      </c>
      <c r="AU532" s="55" t="str">
        <f>IF(OR($AP532&lt;SetUp!$B$97,$AP532&gt;SetUp!$B$98),"Não","Sim")</f>
        <v>Sim</v>
      </c>
      <c r="AV532" s="68">
        <f t="shared" si="182"/>
        <v>0.32093613071762422</v>
      </c>
      <c r="AW532" s="68">
        <f t="shared" si="183"/>
        <v>0.34379604565661487</v>
      </c>
      <c r="AX532" s="68">
        <f t="shared" si="184"/>
        <v>-0.98716277529482777</v>
      </c>
      <c r="AY532" s="68">
        <f t="shared" si="185"/>
        <v>-0.92739824575394303</v>
      </c>
      <c r="AZ532" s="68">
        <f t="shared" si="186"/>
        <v>1.5195721009125224E-2</v>
      </c>
      <c r="BA532" s="68">
        <f t="shared" si="187"/>
        <v>2.2859914938990644E-2</v>
      </c>
      <c r="BB532" s="68">
        <f t="shared" si="188"/>
        <v>5.9764529540884737E-2</v>
      </c>
    </row>
    <row r="533" spans="1:54" x14ac:dyDescent="0.3">
      <c r="A533" s="64">
        <v>27195</v>
      </c>
      <c r="B533" s="57">
        <v>1.3280000000000001</v>
      </c>
      <c r="C533" s="57">
        <v>2.0390000000000001</v>
      </c>
      <c r="D533" s="57">
        <v>3.4009999999999998</v>
      </c>
      <c r="E533" s="57">
        <f t="shared" si="173"/>
        <v>1.3280000000000001</v>
      </c>
      <c r="F533" s="57">
        <f t="shared" si="174"/>
        <v>2.0729999999999995</v>
      </c>
      <c r="G533" s="57">
        <f t="shared" si="175"/>
        <v>0</v>
      </c>
      <c r="H533" s="57">
        <f>IF(Q532&gt;SetUp!$B$56,SetUp!$B$56,Q532)</f>
        <v>4.897524873505775</v>
      </c>
      <c r="I533" s="57">
        <f t="shared" si="189"/>
        <v>2.4687226646901732</v>
      </c>
      <c r="J533" s="57">
        <f>MIN(F533,H533,(1-EXP(-SetUp!$B$52*H533/SetUp!$B$56))*F533)</f>
        <v>1.1085925696131973</v>
      </c>
      <c r="K533" s="57">
        <f t="shared" si="176"/>
        <v>3.7889323038925777</v>
      </c>
      <c r="L533" s="57">
        <f>IF(I533&lt;=0,0,MIN(SetUp!$B$50*I533^SetUp!$B$55,I533))</f>
        <v>9.2289017964350212E-2</v>
      </c>
      <c r="M533" s="57">
        <f t="shared" si="177"/>
        <v>2.3764336467258231</v>
      </c>
      <c r="N533" s="57">
        <f>IF(SetUp!$B$62=0,X533,(B533-E533)*(1-(H533/SetUp!$B$66/SetUp!$B$56)))</f>
        <v>0</v>
      </c>
      <c r="O533" s="57">
        <f>K533*SetUp!$B$65</f>
        <v>0</v>
      </c>
      <c r="P533" s="57">
        <f>MIN(SetUp!$B$54*L533^SetUp!$B$51,L533)</f>
        <v>4.9326197339247375E-2</v>
      </c>
      <c r="Q533" s="57">
        <f t="shared" si="178"/>
        <v>3.7889323038925777</v>
      </c>
      <c r="R533" s="57">
        <f>IF((H533+N533-O533)&gt;SetUp!$B$56,T532+H533+N533-O533-SetUp!$B$56,T532)</f>
        <v>0</v>
      </c>
      <c r="S533" s="57">
        <f>R533*SetUp!$B$65</f>
        <v>0</v>
      </c>
      <c r="T533" s="57">
        <f>IF((R533-S533)&lt;SetUp!$B$53,R533-S533,SetUp!$B$53)</f>
        <v>0</v>
      </c>
      <c r="U533" s="57">
        <f t="shared" si="179"/>
        <v>2.3764336467258231</v>
      </c>
      <c r="V533" s="57">
        <f>(L533-P533)/1000*SetUp!$B$13*1000000/SetUp!$B$48</f>
        <v>2.4436256927954485</v>
      </c>
      <c r="W533" s="57">
        <f t="shared" si="190"/>
        <v>8.0491169285323849E-16</v>
      </c>
      <c r="X533" s="57">
        <f>MAX((SetUp!$B$56*(1-($H533/SetUp!$B$56)^2)*TANH(($B533-$D533)/SetUp!$B$56))/(1+$H533/SetUp!$B$56*TANH(($B533-$D533)/SetUp!$B$56)),0)</f>
        <v>0</v>
      </c>
      <c r="AK533" s="65">
        <v>135</v>
      </c>
      <c r="AL533" s="66">
        <f t="shared" si="191"/>
        <v>13.718700000000002</v>
      </c>
      <c r="AM533" s="66">
        <f t="shared" si="192"/>
        <v>10.19962332996502</v>
      </c>
      <c r="AN533" s="67">
        <f t="shared" si="193"/>
        <v>-0.25651677418669272</v>
      </c>
      <c r="AP533" s="64">
        <v>27286</v>
      </c>
      <c r="AQ533" s="55">
        <v>9</v>
      </c>
      <c r="AR533" s="55">
        <v>258</v>
      </c>
      <c r="AS533" s="66">
        <f t="shared" si="180"/>
        <v>9.4E-2</v>
      </c>
      <c r="AT533" s="66">
        <f t="shared" si="181"/>
        <v>0.11590884637332549</v>
      </c>
      <c r="AU533" s="55" t="str">
        <f>IF(OR($AP533&lt;SetUp!$B$97,$AP533&gt;SetUp!$B$98),"Não","Sim")</f>
        <v>Sim</v>
      </c>
      <c r="AV533" s="68">
        <f t="shared" si="182"/>
        <v>0.30659419433511781</v>
      </c>
      <c r="AW533" s="68">
        <f t="shared" si="183"/>
        <v>0.34045388288772016</v>
      </c>
      <c r="AX533" s="68">
        <f t="shared" si="184"/>
        <v>-1.0268721464003014</v>
      </c>
      <c r="AY533" s="68">
        <f t="shared" si="185"/>
        <v>-0.93588341662911489</v>
      </c>
      <c r="AZ533" s="68">
        <f t="shared" si="186"/>
        <v>2.1908846373325491E-2</v>
      </c>
      <c r="BA533" s="68">
        <f t="shared" si="187"/>
        <v>3.3859688552602352E-2</v>
      </c>
      <c r="BB533" s="68">
        <f t="shared" si="188"/>
        <v>9.0988729771186549E-2</v>
      </c>
    </row>
    <row r="534" spans="1:54" x14ac:dyDescent="0.3">
      <c r="A534" s="64">
        <v>27196</v>
      </c>
      <c r="B534" s="57">
        <v>0.70099999999999996</v>
      </c>
      <c r="C534" s="57">
        <v>1.903</v>
      </c>
      <c r="D534" s="57">
        <v>3.4009999999999998</v>
      </c>
      <c r="E534" s="57">
        <f t="shared" si="173"/>
        <v>0.70099999999999996</v>
      </c>
      <c r="F534" s="57">
        <f t="shared" si="174"/>
        <v>2.6999999999999997</v>
      </c>
      <c r="G534" s="57">
        <f t="shared" si="175"/>
        <v>0</v>
      </c>
      <c r="H534" s="57">
        <f>IF(Q533&gt;SetUp!$B$56,SetUp!$B$56,Q533)</f>
        <v>3.7889323038925777</v>
      </c>
      <c r="I534" s="57">
        <f t="shared" si="189"/>
        <v>2.3764336467258231</v>
      </c>
      <c r="J534" s="57">
        <f>MIN(F534,H534,(1-EXP(-SetUp!$B$52*H534/SetUp!$B$56))*F534)</f>
        <v>1.2063375852120013</v>
      </c>
      <c r="K534" s="57">
        <f t="shared" si="176"/>
        <v>2.5825947186805767</v>
      </c>
      <c r="L534" s="57">
        <f>IF(I534&lt;=0,0,MIN(SetUp!$B$50*I534^SetUp!$B$55,I534))</f>
        <v>8.6610857600789209E-2</v>
      </c>
      <c r="M534" s="57">
        <f t="shared" si="177"/>
        <v>2.2898227891250338</v>
      </c>
      <c r="N534" s="57">
        <f>IF(SetUp!$B$62=0,X534,(B534-E534)*(1-(H534/SetUp!$B$66/SetUp!$B$56)))</f>
        <v>0</v>
      </c>
      <c r="O534" s="57">
        <f>K534*SetUp!$B$65</f>
        <v>0</v>
      </c>
      <c r="P534" s="57">
        <f>MIN(SetUp!$B$54*L534^SetUp!$B$51,L534)</f>
        <v>4.6341394630308626E-2</v>
      </c>
      <c r="Q534" s="57">
        <f t="shared" si="178"/>
        <v>2.5825947186805767</v>
      </c>
      <c r="R534" s="57">
        <f>IF((H534+N534-O534)&gt;SetUp!$B$56,T533+H534+N534-O534-SetUp!$B$56,T533)</f>
        <v>0</v>
      </c>
      <c r="S534" s="57">
        <f>R534*SetUp!$B$65</f>
        <v>0</v>
      </c>
      <c r="T534" s="57">
        <f>IF((R534-S534)&lt;SetUp!$B$53,R534-S534,SetUp!$B$53)</f>
        <v>0</v>
      </c>
      <c r="U534" s="57">
        <f t="shared" si="179"/>
        <v>2.2898227891250338</v>
      </c>
      <c r="V534" s="57">
        <f>(L534-P534)/1000*SetUp!$B$13*1000000/SetUp!$B$48</f>
        <v>2.2904337498791896</v>
      </c>
      <c r="W534" s="57">
        <f t="shared" si="190"/>
        <v>0</v>
      </c>
      <c r="X534" s="57">
        <f>MAX((SetUp!$B$56*(1-($H534/SetUp!$B$56)^2)*TANH(($B534-$D534)/SetUp!$B$56))/(1+$H534/SetUp!$B$56*TANH(($B534-$D534)/SetUp!$B$56)),0)</f>
        <v>0</v>
      </c>
      <c r="AK534" s="65">
        <v>136</v>
      </c>
      <c r="AL534" s="66">
        <f t="shared" si="191"/>
        <v>13.5982</v>
      </c>
      <c r="AM534" s="66">
        <f t="shared" si="192"/>
        <v>9.0733907148338826</v>
      </c>
      <c r="AN534" s="67">
        <f t="shared" si="193"/>
        <v>-0.33275060560707431</v>
      </c>
      <c r="AP534" s="64">
        <v>27287</v>
      </c>
      <c r="AQ534" s="55">
        <v>9</v>
      </c>
      <c r="AR534" s="55">
        <v>259</v>
      </c>
      <c r="AS534" s="66">
        <f t="shared" si="180"/>
        <v>9.4E-2</v>
      </c>
      <c r="AT534" s="66">
        <f t="shared" si="181"/>
        <v>0.11368320157660047</v>
      </c>
      <c r="AU534" s="55" t="str">
        <f>IF(OR($AP534&lt;SetUp!$B$97,$AP534&gt;SetUp!$B$98),"Não","Sim")</f>
        <v>Sim</v>
      </c>
      <c r="AV534" s="68">
        <f t="shared" si="182"/>
        <v>0.30659419433511781</v>
      </c>
      <c r="AW534" s="68">
        <f t="shared" si="183"/>
        <v>0.33716939596677581</v>
      </c>
      <c r="AX534" s="68">
        <f t="shared" si="184"/>
        <v>-1.0268721464003014</v>
      </c>
      <c r="AY534" s="68">
        <f t="shared" si="185"/>
        <v>-0.94430370419149445</v>
      </c>
      <c r="AZ534" s="68">
        <f t="shared" si="186"/>
        <v>1.9683201576600473E-2</v>
      </c>
      <c r="BA534" s="68">
        <f t="shared" si="187"/>
        <v>3.0575201631658E-2</v>
      </c>
      <c r="BB534" s="68">
        <f t="shared" si="188"/>
        <v>8.2568442208806991E-2</v>
      </c>
    </row>
    <row r="535" spans="1:54" x14ac:dyDescent="0.3">
      <c r="A535" s="64">
        <v>27197</v>
      </c>
      <c r="B535" s="57">
        <v>2.7069999999999999</v>
      </c>
      <c r="C535" s="57">
        <v>1.774</v>
      </c>
      <c r="D535" s="57">
        <v>3.4009999999999998</v>
      </c>
      <c r="E535" s="57">
        <f t="shared" si="173"/>
        <v>2.7069999999999999</v>
      </c>
      <c r="F535" s="57">
        <f t="shared" si="174"/>
        <v>0.69399999999999995</v>
      </c>
      <c r="G535" s="57">
        <f t="shared" si="175"/>
        <v>0</v>
      </c>
      <c r="H535" s="57">
        <f>IF(Q534&gt;SetUp!$B$56,SetUp!$B$56,Q534)</f>
        <v>2.5825947186805767</v>
      </c>
      <c r="I535" s="57">
        <f t="shared" si="189"/>
        <v>2.2898227891250338</v>
      </c>
      <c r="J535" s="57">
        <f>MIN(F535,H535,(1-EXP(-SetUp!$B$52*H535/SetUp!$B$56))*F535)</f>
        <v>0.23043735341401037</v>
      </c>
      <c r="K535" s="57">
        <f t="shared" si="176"/>
        <v>2.3521573652665664</v>
      </c>
      <c r="L535" s="57">
        <f>IF(I535&lt;=0,0,MIN(SetUp!$B$50*I535^SetUp!$B$55,I535))</f>
        <v>8.1414040066119159E-2</v>
      </c>
      <c r="M535" s="57">
        <f t="shared" si="177"/>
        <v>2.2084087490589148</v>
      </c>
      <c r="N535" s="57">
        <f>IF(SetUp!$B$62=0,X535,(B535-E535)*(1-(H535/SetUp!$B$66/SetUp!$B$56)))</f>
        <v>0</v>
      </c>
      <c r="O535" s="57">
        <f>K535*SetUp!$B$65</f>
        <v>0</v>
      </c>
      <c r="P535" s="57">
        <f>MIN(SetUp!$B$54*L535^SetUp!$B$51,L535)</f>
        <v>4.3606700712187599E-2</v>
      </c>
      <c r="Q535" s="57">
        <f t="shared" si="178"/>
        <v>2.3521573652665664</v>
      </c>
      <c r="R535" s="57">
        <f>IF((H535+N535-O535)&gt;SetUp!$B$56,T534+H535+N535-O535-SetUp!$B$56,T534)</f>
        <v>0</v>
      </c>
      <c r="S535" s="57">
        <f>R535*SetUp!$B$65</f>
        <v>0</v>
      </c>
      <c r="T535" s="57">
        <f>IF((R535-S535)&lt;SetUp!$B$53,R535-S535,SetUp!$B$53)</f>
        <v>0</v>
      </c>
      <c r="U535" s="57">
        <f t="shared" si="179"/>
        <v>2.2084087490589148</v>
      </c>
      <c r="V535" s="57">
        <f>(L535-P535)/1000*SetUp!$B$13*1000000/SetUp!$B$48</f>
        <v>2.1503938632819337</v>
      </c>
      <c r="W535" s="57">
        <f t="shared" si="190"/>
        <v>2.7755575615628914E-16</v>
      </c>
      <c r="X535" s="57">
        <f>MAX((SetUp!$B$56*(1-($H535/SetUp!$B$56)^2)*TANH(($B535-$D535)/SetUp!$B$56))/(1+$H535/SetUp!$B$56*TANH(($B535-$D535)/SetUp!$B$56)),0)</f>
        <v>0</v>
      </c>
      <c r="AK535" s="65">
        <v>137</v>
      </c>
      <c r="AL535" s="66">
        <f t="shared" si="191"/>
        <v>6.2981000000000007</v>
      </c>
      <c r="AM535" s="66">
        <f t="shared" si="192"/>
        <v>7.9347268980928289</v>
      </c>
      <c r="AN535" s="67">
        <f t="shared" si="193"/>
        <v>0.2598604179185513</v>
      </c>
      <c r="AP535" s="64">
        <v>27288</v>
      </c>
      <c r="AQ535" s="55">
        <v>9</v>
      </c>
      <c r="AR535" s="55">
        <v>260</v>
      </c>
      <c r="AS535" s="66">
        <f t="shared" si="180"/>
        <v>9.4E-2</v>
      </c>
      <c r="AT535" s="66">
        <f t="shared" si="181"/>
        <v>0.11151669786468008</v>
      </c>
      <c r="AU535" s="55" t="str">
        <f>IF(OR($AP535&lt;SetUp!$B$97,$AP535&gt;SetUp!$B$98),"Não","Sim")</f>
        <v>Sim</v>
      </c>
      <c r="AV535" s="68">
        <f t="shared" si="182"/>
        <v>0.30659419433511781</v>
      </c>
      <c r="AW535" s="68">
        <f t="shared" si="183"/>
        <v>0.33394115928510532</v>
      </c>
      <c r="AX535" s="68">
        <f t="shared" si="184"/>
        <v>-1.0268721464003014</v>
      </c>
      <c r="AY535" s="68">
        <f t="shared" si="185"/>
        <v>-0.95266009900557425</v>
      </c>
      <c r="AZ535" s="68">
        <f t="shared" si="186"/>
        <v>1.7516697864680075E-2</v>
      </c>
      <c r="BA535" s="68">
        <f t="shared" si="187"/>
        <v>2.7346964949987507E-2</v>
      </c>
      <c r="BB535" s="68">
        <f t="shared" si="188"/>
        <v>7.4212047394727199E-2</v>
      </c>
    </row>
    <row r="536" spans="1:54" x14ac:dyDescent="0.3">
      <c r="A536" s="64">
        <v>27198</v>
      </c>
      <c r="B536" s="57">
        <v>1.6479999999999999</v>
      </c>
      <c r="C536" s="57">
        <v>1.774</v>
      </c>
      <c r="D536" s="57">
        <v>3.4009999999999998</v>
      </c>
      <c r="E536" s="57">
        <f t="shared" si="173"/>
        <v>1.6479999999999999</v>
      </c>
      <c r="F536" s="57">
        <f t="shared" si="174"/>
        <v>1.7529999999999999</v>
      </c>
      <c r="G536" s="57">
        <f t="shared" si="175"/>
        <v>0</v>
      </c>
      <c r="H536" s="57">
        <f>IF(Q535&gt;SetUp!$B$56,SetUp!$B$56,Q535)</f>
        <v>2.3521573652665664</v>
      </c>
      <c r="I536" s="57">
        <f t="shared" si="189"/>
        <v>2.2084087490589148</v>
      </c>
      <c r="J536" s="57">
        <f>MIN(F536,H536,(1-EXP(-SetUp!$B$52*H536/SetUp!$B$56))*F536)</f>
        <v>0.53914163521282121</v>
      </c>
      <c r="K536" s="57">
        <f t="shared" si="176"/>
        <v>1.8130157300537451</v>
      </c>
      <c r="L536" s="57">
        <f>IF(I536&lt;=0,0,MIN(SetUp!$B$50*I536^SetUp!$B$55,I536))</f>
        <v>7.6647021483494171E-2</v>
      </c>
      <c r="M536" s="57">
        <f t="shared" si="177"/>
        <v>2.1317617275754208</v>
      </c>
      <c r="N536" s="57">
        <f>IF(SetUp!$B$62=0,X536,(B536-E536)*(1-(H536/SetUp!$B$66/SetUp!$B$56)))</f>
        <v>0</v>
      </c>
      <c r="O536" s="57">
        <f>K536*SetUp!$B$65</f>
        <v>0</v>
      </c>
      <c r="P536" s="57">
        <f>MIN(SetUp!$B$54*L536^SetUp!$B$51,L536)</f>
        <v>4.1095567874474728E-2</v>
      </c>
      <c r="Q536" s="57">
        <f t="shared" si="178"/>
        <v>1.8130157300537451</v>
      </c>
      <c r="R536" s="57">
        <f>IF((H536+N536-O536)&gt;SetUp!$B$56,T535+H536+N536-O536-SetUp!$B$56,T535)</f>
        <v>0</v>
      </c>
      <c r="S536" s="57">
        <f>R536*SetUp!$B$65</f>
        <v>0</v>
      </c>
      <c r="T536" s="57">
        <f>IF((R536-S536)&lt;SetUp!$B$53,R536-S536,SetUp!$B$53)</f>
        <v>0</v>
      </c>
      <c r="U536" s="57">
        <f t="shared" si="179"/>
        <v>2.1317617275754208</v>
      </c>
      <c r="V536" s="57">
        <f>(L536-P536)/1000*SetUp!$B$13*1000000/SetUp!$B$48</f>
        <v>2.0220843089726133</v>
      </c>
      <c r="W536" s="57">
        <f t="shared" si="190"/>
        <v>2.7755575615628914E-16</v>
      </c>
      <c r="X536" s="57">
        <f>MAX((SetUp!$B$56*(1-($H536/SetUp!$B$56)^2)*TANH(($B536-$D536)/SetUp!$B$56))/(1+$H536/SetUp!$B$56*TANH(($B536-$D536)/SetUp!$B$56)),0)</f>
        <v>0</v>
      </c>
      <c r="AK536" s="65">
        <v>138</v>
      </c>
      <c r="AL536" s="66">
        <f t="shared" si="191"/>
        <v>4.1887999999999996</v>
      </c>
      <c r="AM536" s="66">
        <f t="shared" si="192"/>
        <v>6.9489179826514968</v>
      </c>
      <c r="AN536" s="67">
        <f t="shared" si="193"/>
        <v>0.65892808982321849</v>
      </c>
      <c r="AP536" s="64">
        <v>27289</v>
      </c>
      <c r="AQ536" s="55">
        <v>9</v>
      </c>
      <c r="AR536" s="55">
        <v>261</v>
      </c>
      <c r="AS536" s="66">
        <f t="shared" si="180"/>
        <v>9.4E-2</v>
      </c>
      <c r="AT536" s="66">
        <f t="shared" si="181"/>
        <v>0.10940733287360699</v>
      </c>
      <c r="AU536" s="55" t="str">
        <f>IF(OR($AP536&lt;SetUp!$B$97,$AP536&gt;SetUp!$B$98),"Não","Sim")</f>
        <v>Sim</v>
      </c>
      <c r="AV536" s="68">
        <f t="shared" si="182"/>
        <v>0.30659419433511781</v>
      </c>
      <c r="AW536" s="68">
        <f t="shared" si="183"/>
        <v>0.33076779298112896</v>
      </c>
      <c r="AX536" s="68">
        <f t="shared" si="184"/>
        <v>-1.0268721464003014</v>
      </c>
      <c r="AY536" s="68">
        <f t="shared" si="185"/>
        <v>-0.96095356904628959</v>
      </c>
      <c r="AZ536" s="68">
        <f t="shared" si="186"/>
        <v>1.5407332873606988E-2</v>
      </c>
      <c r="BA536" s="68">
        <f t="shared" si="187"/>
        <v>2.4173598646011152E-2</v>
      </c>
      <c r="BB536" s="68">
        <f t="shared" si="188"/>
        <v>6.5918577354011854E-2</v>
      </c>
    </row>
    <row r="537" spans="1:54" x14ac:dyDescent="0.3">
      <c r="A537" s="64">
        <v>27199</v>
      </c>
      <c r="B537" s="57">
        <v>0.70799999999999996</v>
      </c>
      <c r="C537" s="57">
        <v>1.774</v>
      </c>
      <c r="D537" s="57">
        <v>3.4009999999999998</v>
      </c>
      <c r="E537" s="57">
        <f t="shared" si="173"/>
        <v>0.70799999999999996</v>
      </c>
      <c r="F537" s="57">
        <f t="shared" si="174"/>
        <v>2.6929999999999996</v>
      </c>
      <c r="G537" s="57">
        <f t="shared" si="175"/>
        <v>0</v>
      </c>
      <c r="H537" s="57">
        <f>IF(Q536&gt;SetUp!$B$56,SetUp!$B$56,Q536)</f>
        <v>1.8130157300537451</v>
      </c>
      <c r="I537" s="57">
        <f t="shared" si="189"/>
        <v>2.1317617275754208</v>
      </c>
      <c r="J537" s="57">
        <f>MIN(F537,H537,(1-EXP(-SetUp!$B$52*H537/SetUp!$B$56))*F537)</f>
        <v>0.66434683771280856</v>
      </c>
      <c r="K537" s="57">
        <f t="shared" si="176"/>
        <v>1.1486688923409365</v>
      </c>
      <c r="L537" s="57">
        <f>IF(I537&lt;=0,0,MIN(SetUp!$B$50*I537^SetUp!$B$55,I537))</f>
        <v>7.2264880000468851E-2</v>
      </c>
      <c r="M537" s="57">
        <f t="shared" si="177"/>
        <v>2.0594968475749518</v>
      </c>
      <c r="N537" s="57">
        <f>IF(SetUp!$B$62=0,X537,(B537-E537)*(1-(H537/SetUp!$B$66/SetUp!$B$56)))</f>
        <v>0</v>
      </c>
      <c r="O537" s="57">
        <f>K537*SetUp!$B$65</f>
        <v>0</v>
      </c>
      <c r="P537" s="57">
        <f>MIN(SetUp!$B$54*L537^SetUp!$B$51,L537)</f>
        <v>3.8784835149725444E-2</v>
      </c>
      <c r="Q537" s="57">
        <f t="shared" si="178"/>
        <v>1.1486688923409365</v>
      </c>
      <c r="R537" s="57">
        <f>IF((H537+N537-O537)&gt;SetUp!$B$56,T536+H537+N537-O537-SetUp!$B$56,T536)</f>
        <v>0</v>
      </c>
      <c r="S537" s="57">
        <f>R537*SetUp!$B$65</f>
        <v>0</v>
      </c>
      <c r="T537" s="57">
        <f>IF((R537-S537)&lt;SetUp!$B$53,R537-S537,SetUp!$B$53)</f>
        <v>0</v>
      </c>
      <c r="U537" s="57">
        <f t="shared" si="179"/>
        <v>2.0594968475749518</v>
      </c>
      <c r="V537" s="57">
        <f>(L537-P537)/1000*SetUp!$B$13*1000000/SetUp!$B$48</f>
        <v>1.9042673782320994</v>
      </c>
      <c r="W537" s="57">
        <f t="shared" si="190"/>
        <v>-1.9428902930940239E-16</v>
      </c>
      <c r="X537" s="57">
        <f>MAX((SetUp!$B$56*(1-($H537/SetUp!$B$56)^2)*TANH(($B537-$D537)/SetUp!$B$56))/(1+$H537/SetUp!$B$56*TANH(($B537-$D537)/SetUp!$B$56)),0)</f>
        <v>0</v>
      </c>
      <c r="AK537" s="65">
        <v>139</v>
      </c>
      <c r="AL537" s="66">
        <f t="shared" si="191"/>
        <v>3.4659999999999997</v>
      </c>
      <c r="AM537" s="66">
        <f t="shared" si="192"/>
        <v>6.1370643079027767</v>
      </c>
      <c r="AN537" s="67">
        <f t="shared" si="193"/>
        <v>0.77064752103369216</v>
      </c>
      <c r="AP537" s="64">
        <v>27290</v>
      </c>
      <c r="AQ537" s="55">
        <v>9</v>
      </c>
      <c r="AR537" s="55">
        <v>262</v>
      </c>
      <c r="AS537" s="66">
        <f t="shared" si="180"/>
        <v>0.13300000000000001</v>
      </c>
      <c r="AT537" s="66">
        <f t="shared" si="181"/>
        <v>0.10735318643880086</v>
      </c>
      <c r="AU537" s="55" t="str">
        <f>IF(OR($AP537&lt;SetUp!$B$97,$AP537&gt;SetUp!$B$98),"Não","Sim")</f>
        <v>Sim</v>
      </c>
      <c r="AV537" s="68">
        <f t="shared" si="182"/>
        <v>0.36469165057620939</v>
      </c>
      <c r="AW537" s="68">
        <f t="shared" si="183"/>
        <v>0.32764796113939249</v>
      </c>
      <c r="AX537" s="68">
        <f t="shared" si="184"/>
        <v>-0.87614835903291421</v>
      </c>
      <c r="AY537" s="68">
        <f t="shared" si="185"/>
        <v>-0.96918506038236418</v>
      </c>
      <c r="AZ537" s="68">
        <f t="shared" si="186"/>
        <v>-2.5646813561199147E-2</v>
      </c>
      <c r="BA537" s="68">
        <f t="shared" si="187"/>
        <v>-3.7043689436816907E-2</v>
      </c>
      <c r="BB537" s="68">
        <f t="shared" si="188"/>
        <v>-9.3036701349449968E-2</v>
      </c>
    </row>
    <row r="538" spans="1:54" x14ac:dyDescent="0.3">
      <c r="A538" s="64">
        <v>27200</v>
      </c>
      <c r="B538" s="57">
        <v>2.0510000000000002</v>
      </c>
      <c r="C538" s="57">
        <v>2.0390000000000001</v>
      </c>
      <c r="D538" s="57">
        <v>3.4009999999999998</v>
      </c>
      <c r="E538" s="57">
        <f t="shared" si="173"/>
        <v>2.0510000000000002</v>
      </c>
      <c r="F538" s="57">
        <f t="shared" si="174"/>
        <v>1.3499999999999996</v>
      </c>
      <c r="G538" s="57">
        <f t="shared" si="175"/>
        <v>0</v>
      </c>
      <c r="H538" s="57">
        <f>IF(Q537&gt;SetUp!$B$56,SetUp!$B$56,Q537)</f>
        <v>1.1486688923409365</v>
      </c>
      <c r="I538" s="57">
        <f t="shared" si="189"/>
        <v>2.0594968475749518</v>
      </c>
      <c r="J538" s="57">
        <f>MIN(F538,H538,(1-EXP(-SetUp!$B$52*H538/SetUp!$B$56))*F538)</f>
        <v>0.22179815460363694</v>
      </c>
      <c r="K538" s="57">
        <f t="shared" si="176"/>
        <v>0.92687073773729955</v>
      </c>
      <c r="L538" s="57">
        <f>IF(I538&lt;=0,0,MIN(SetUp!$B$50*I538^SetUp!$B$55,I538))</f>
        <v>6.8228329309193883E-2</v>
      </c>
      <c r="M538" s="57">
        <f t="shared" si="177"/>
        <v>1.9912685182657579</v>
      </c>
      <c r="N538" s="57">
        <f>IF(SetUp!$B$62=0,X538,(B538-E538)*(1-(H538/SetUp!$B$66/SetUp!$B$56)))</f>
        <v>0</v>
      </c>
      <c r="O538" s="57">
        <f>K538*SetUp!$B$65</f>
        <v>0</v>
      </c>
      <c r="P538" s="57">
        <f>MIN(SetUp!$B$54*L538^SetUp!$B$51,L538)</f>
        <v>3.6654226723570542E-2</v>
      </c>
      <c r="Q538" s="57">
        <f t="shared" si="178"/>
        <v>0.92687073773729955</v>
      </c>
      <c r="R538" s="57">
        <f>IF((H538+N538-O538)&gt;SetUp!$B$56,T537+H538+N538-O538-SetUp!$B$56,T537)</f>
        <v>0</v>
      </c>
      <c r="S538" s="57">
        <f>R538*SetUp!$B$65</f>
        <v>0</v>
      </c>
      <c r="T538" s="57">
        <f>IF((R538-S538)&lt;SetUp!$B$53,R538-S538,SetUp!$B$53)</f>
        <v>0</v>
      </c>
      <c r="U538" s="57">
        <f t="shared" si="179"/>
        <v>1.9912685182657579</v>
      </c>
      <c r="V538" s="57">
        <f>(L538-P538)/1000*SetUp!$B$13*1000000/SetUp!$B$48</f>
        <v>1.7958617982383394</v>
      </c>
      <c r="W538" s="57">
        <f t="shared" si="190"/>
        <v>0</v>
      </c>
      <c r="X538" s="57">
        <f>MAX((SetUp!$B$56*(1-($H538/SetUp!$B$56)^2)*TANH(($B538-$D538)/SetUp!$B$56))/(1+$H538/SetUp!$B$56*TANH(($B538-$D538)/SetUp!$B$56)),0)</f>
        <v>0</v>
      </c>
      <c r="AK538" s="65">
        <v>140</v>
      </c>
      <c r="AL538" s="66">
        <f t="shared" si="191"/>
        <v>2.7627999999999999</v>
      </c>
      <c r="AM538" s="66">
        <f t="shared" si="192"/>
        <v>5.722890137787898</v>
      </c>
      <c r="AN538" s="67">
        <f t="shared" si="193"/>
        <v>1.0714094895714124</v>
      </c>
      <c r="AP538" s="64">
        <v>27291</v>
      </c>
      <c r="AQ538" s="55">
        <v>9</v>
      </c>
      <c r="AR538" s="55">
        <v>263</v>
      </c>
      <c r="AS538" s="66">
        <f t="shared" si="180"/>
        <v>0.157</v>
      </c>
      <c r="AT538" s="66">
        <f t="shared" si="181"/>
        <v>0.10535241663700548</v>
      </c>
      <c r="AU538" s="55" t="str">
        <f>IF(OR($AP538&lt;SetUp!$B$97,$AP538&gt;SetUp!$B$98),"Não","Sim")</f>
        <v>Sim</v>
      </c>
      <c r="AV538" s="68">
        <f t="shared" si="182"/>
        <v>0.396232255123179</v>
      </c>
      <c r="AW538" s="68">
        <f t="shared" si="183"/>
        <v>0.3245803700734311</v>
      </c>
      <c r="AX538" s="68">
        <f t="shared" si="184"/>
        <v>-0.80410034759076621</v>
      </c>
      <c r="AY538" s="68">
        <f t="shared" si="185"/>
        <v>-0.97735549783396591</v>
      </c>
      <c r="AZ538" s="68">
        <f t="shared" si="186"/>
        <v>-5.164758336299452E-2</v>
      </c>
      <c r="BA538" s="68">
        <f t="shared" si="187"/>
        <v>-7.1651885049747899E-2</v>
      </c>
      <c r="BB538" s="68">
        <f t="shared" si="188"/>
        <v>-0.17325515024319971</v>
      </c>
    </row>
    <row r="539" spans="1:54" x14ac:dyDescent="0.3">
      <c r="A539" s="64">
        <v>27201</v>
      </c>
      <c r="B539" s="57">
        <v>2.9729999999999999</v>
      </c>
      <c r="C539" s="57">
        <v>2.33</v>
      </c>
      <c r="D539" s="57">
        <v>3.4009999999999998</v>
      </c>
      <c r="E539" s="57">
        <f t="shared" si="173"/>
        <v>2.9729999999999999</v>
      </c>
      <c r="F539" s="57">
        <f t="shared" si="174"/>
        <v>0.42799999999999994</v>
      </c>
      <c r="G539" s="57">
        <f t="shared" si="175"/>
        <v>0</v>
      </c>
      <c r="H539" s="57">
        <f>IF(Q538&gt;SetUp!$B$56,SetUp!$B$56,Q538)</f>
        <v>0.92687073773729955</v>
      </c>
      <c r="I539" s="57">
        <f t="shared" si="189"/>
        <v>1.9912685182657579</v>
      </c>
      <c r="J539" s="57">
        <f>MIN(F539,H539,(1-EXP(-SetUp!$B$52*H539/SetUp!$B$56))*F539)</f>
        <v>5.7705126808454667E-2</v>
      </c>
      <c r="K539" s="57">
        <f t="shared" si="176"/>
        <v>0.86916561092884492</v>
      </c>
      <c r="L539" s="57">
        <f>IF(I539&lt;=0,0,MIN(SetUp!$B$50*I539^SetUp!$B$55,I539))</f>
        <v>6.4502898495078842E-2</v>
      </c>
      <c r="M539" s="57">
        <f t="shared" si="177"/>
        <v>1.9267656197706791</v>
      </c>
      <c r="N539" s="57">
        <f>IF(SetUp!$B$62=0,X539,(B539-E539)*(1-(H539/SetUp!$B$66/SetUp!$B$56)))</f>
        <v>0</v>
      </c>
      <c r="O539" s="57">
        <f>K539*SetUp!$B$65</f>
        <v>0</v>
      </c>
      <c r="P539" s="57">
        <f>MIN(SetUp!$B$54*L539^SetUp!$B$51,L539)</f>
        <v>3.4685934500057983E-2</v>
      </c>
      <c r="Q539" s="57">
        <f t="shared" si="178"/>
        <v>0.86916561092884492</v>
      </c>
      <c r="R539" s="57">
        <f>IF((H539+N539-O539)&gt;SetUp!$B$56,T538+H539+N539-O539-SetUp!$B$56,T538)</f>
        <v>0</v>
      </c>
      <c r="S539" s="57">
        <f>R539*SetUp!$B$65</f>
        <v>0</v>
      </c>
      <c r="T539" s="57">
        <f>IF((R539-S539)&lt;SetUp!$B$53,R539-S539,SetUp!$B$53)</f>
        <v>0</v>
      </c>
      <c r="U539" s="57">
        <f t="shared" si="179"/>
        <v>1.9267656197706791</v>
      </c>
      <c r="V539" s="57">
        <f>(L539-P539)/1000*SetUp!$B$13*1000000/SetUp!$B$48</f>
        <v>1.6959198264747402</v>
      </c>
      <c r="W539" s="57">
        <f t="shared" si="190"/>
        <v>0</v>
      </c>
      <c r="X539" s="57">
        <f>MAX((SetUp!$B$56*(1-($H539/SetUp!$B$56)^2)*TANH(($B539-$D539)/SetUp!$B$56))/(1+$H539/SetUp!$B$56*TANH(($B539-$D539)/SetUp!$B$56)),0)</f>
        <v>0</v>
      </c>
      <c r="AK539" s="65">
        <v>141</v>
      </c>
      <c r="AL539" s="66">
        <f t="shared" si="191"/>
        <v>3.5630999999999999</v>
      </c>
      <c r="AM539" s="66">
        <f t="shared" si="192"/>
        <v>7.260834838417134</v>
      </c>
      <c r="AN539" s="67">
        <f t="shared" si="193"/>
        <v>1.0377858714089232</v>
      </c>
      <c r="AP539" s="64">
        <v>27292</v>
      </c>
      <c r="AQ539" s="55">
        <v>9</v>
      </c>
      <c r="AR539" s="55">
        <v>264</v>
      </c>
      <c r="AS539" s="66">
        <f t="shared" si="180"/>
        <v>0.123</v>
      </c>
      <c r="AT539" s="66">
        <f t="shared" si="181"/>
        <v>0.10340325604655913</v>
      </c>
      <c r="AU539" s="55" t="str">
        <f>IF(OR($AP539&lt;SetUp!$B$97,$AP539&gt;SetUp!$B$98),"Não","Sim")</f>
        <v>Sim</v>
      </c>
      <c r="AV539" s="68">
        <f t="shared" si="182"/>
        <v>0.35071355833500362</v>
      </c>
      <c r="AW539" s="68">
        <f t="shared" si="183"/>
        <v>0.32156376668797609</v>
      </c>
      <c r="AX539" s="68">
        <f t="shared" si="184"/>
        <v>-0.91009488856060206</v>
      </c>
      <c r="AY539" s="68">
        <f t="shared" si="185"/>
        <v>-0.98546578560581599</v>
      </c>
      <c r="AZ539" s="68">
        <f t="shared" si="186"/>
        <v>-1.9596743953440868E-2</v>
      </c>
      <c r="BA539" s="68">
        <f t="shared" si="187"/>
        <v>-2.9149791647027523E-2</v>
      </c>
      <c r="BB539" s="68">
        <f t="shared" si="188"/>
        <v>-7.5370897045213936E-2</v>
      </c>
    </row>
    <row r="540" spans="1:54" x14ac:dyDescent="0.3">
      <c r="A540" s="64">
        <v>27202</v>
      </c>
      <c r="B540" s="57">
        <v>3.5329999999999999</v>
      </c>
      <c r="C540" s="57">
        <v>2.33</v>
      </c>
      <c r="D540" s="57">
        <v>3.4009999999999998</v>
      </c>
      <c r="E540" s="57">
        <f t="shared" si="173"/>
        <v>3.4009999999999998</v>
      </c>
      <c r="F540" s="57">
        <f t="shared" si="174"/>
        <v>0</v>
      </c>
      <c r="G540" s="57">
        <f t="shared" si="175"/>
        <v>2.8229209989266701E-5</v>
      </c>
      <c r="H540" s="57">
        <f>IF(Q539&gt;SetUp!$B$56,SetUp!$B$56,Q539)</f>
        <v>0.86916561092884492</v>
      </c>
      <c r="I540" s="57">
        <f t="shared" si="189"/>
        <v>1.9267938489806684</v>
      </c>
      <c r="J540" s="57">
        <f>MIN(F540,H540,(1-EXP(-SetUp!$B$52*H540/SetUp!$B$56))*F540)</f>
        <v>0</v>
      </c>
      <c r="K540" s="57">
        <f t="shared" si="176"/>
        <v>0.86916561092884492</v>
      </c>
      <c r="L540" s="57">
        <f>IF(I540&lt;=0,0,MIN(SetUp!$B$50*I540^SetUp!$B$55,I540))</f>
        <v>6.105973799584833E-2</v>
      </c>
      <c r="M540" s="57">
        <f t="shared" si="177"/>
        <v>1.86573411098482</v>
      </c>
      <c r="N540" s="57">
        <f>IF(SetUp!$B$62=0,X540,(B540-E540)*(1-(H540/SetUp!$B$66/SetUp!$B$56)))</f>
        <v>0.13197177079001085</v>
      </c>
      <c r="O540" s="57">
        <f>K540*SetUp!$B$65</f>
        <v>0</v>
      </c>
      <c r="P540" s="57">
        <f>MIN(SetUp!$B$54*L540^SetUp!$B$51,L540)</f>
        <v>3.2865057963382086E-2</v>
      </c>
      <c r="Q540" s="57">
        <f t="shared" si="178"/>
        <v>1.0011373817188558</v>
      </c>
      <c r="R540" s="57">
        <f>IF((H540+N540-O540)&gt;SetUp!$B$56,T539+H540+N540-O540-SetUp!$B$56,T539)</f>
        <v>0</v>
      </c>
      <c r="S540" s="57">
        <f>R540*SetUp!$B$65</f>
        <v>0</v>
      </c>
      <c r="T540" s="57">
        <f>IF((R540-S540)&lt;SetUp!$B$53,R540-S540,SetUp!$B$53)</f>
        <v>0</v>
      </c>
      <c r="U540" s="57">
        <f t="shared" si="179"/>
        <v>1.86573411098482</v>
      </c>
      <c r="V540" s="57">
        <f>(L540-P540)/1000*SetUp!$B$13*1000000/SetUp!$B$48</f>
        <v>1.6036480734978842</v>
      </c>
      <c r="W540" s="57">
        <f t="shared" si="190"/>
        <v>-2.9837243786801082E-16</v>
      </c>
      <c r="X540" s="57">
        <f>MAX((SetUp!$B$56*(1-($H540/SetUp!$B$56)^2)*TANH(($B540-$D540)/SetUp!$B$56))/(1+$H540/SetUp!$B$56*TANH(($B540-$D540)/SetUp!$B$56)),0)</f>
        <v>0.13197177079001085</v>
      </c>
      <c r="AK540" s="65">
        <v>142</v>
      </c>
      <c r="AL540" s="66">
        <f t="shared" si="191"/>
        <v>14.2591</v>
      </c>
      <c r="AM540" s="66">
        <f t="shared" si="192"/>
        <v>7.3434144964245123</v>
      </c>
      <c r="AN540" s="67">
        <f t="shared" si="193"/>
        <v>-0.48500154312512628</v>
      </c>
      <c r="AP540" s="64">
        <v>27293</v>
      </c>
      <c r="AQ540" s="55">
        <v>9</v>
      </c>
      <c r="AR540" s="55">
        <v>265</v>
      </c>
      <c r="AS540" s="66">
        <f t="shared" si="180"/>
        <v>9.4E-2</v>
      </c>
      <c r="AT540" s="66">
        <f t="shared" si="181"/>
        <v>0.1015040082124339</v>
      </c>
      <c r="AU540" s="55" t="str">
        <f>IF(OR($AP540&lt;SetUp!$B$97,$AP540&gt;SetUp!$B$98),"Não","Sim")</f>
        <v>Sim</v>
      </c>
      <c r="AV540" s="68">
        <f t="shared" si="182"/>
        <v>0.30659419433511781</v>
      </c>
      <c r="AW540" s="68">
        <f t="shared" si="183"/>
        <v>0.31859693691627655</v>
      </c>
      <c r="AX540" s="68">
        <f t="shared" si="184"/>
        <v>-1.0268721464003014</v>
      </c>
      <c r="AY540" s="68">
        <f t="shared" si="185"/>
        <v>-0.99351680789685271</v>
      </c>
      <c r="AZ540" s="68">
        <f t="shared" si="186"/>
        <v>7.5040082124338964E-3</v>
      </c>
      <c r="BA540" s="68">
        <f t="shared" si="187"/>
        <v>1.2002742581158743E-2</v>
      </c>
      <c r="BB540" s="68">
        <f t="shared" si="188"/>
        <v>3.3355338503448739E-2</v>
      </c>
    </row>
    <row r="541" spans="1:54" x14ac:dyDescent="0.3">
      <c r="A541" s="64">
        <v>27203</v>
      </c>
      <c r="B541" s="57">
        <v>1</v>
      </c>
      <c r="C541" s="57">
        <v>1.903</v>
      </c>
      <c r="D541" s="57">
        <v>3.4009999999999998</v>
      </c>
      <c r="E541" s="57">
        <f t="shared" si="173"/>
        <v>1</v>
      </c>
      <c r="F541" s="57">
        <f t="shared" si="174"/>
        <v>2.4009999999999998</v>
      </c>
      <c r="G541" s="57">
        <f t="shared" si="175"/>
        <v>0</v>
      </c>
      <c r="H541" s="57">
        <f>IF(Q540&gt;SetUp!$B$56,SetUp!$B$56,Q540)</f>
        <v>1.0011373817188558</v>
      </c>
      <c r="I541" s="57">
        <f t="shared" si="189"/>
        <v>1.86573411098482</v>
      </c>
      <c r="J541" s="57">
        <f>MIN(F541,H541,(1-EXP(-SetUp!$B$52*H541/SetUp!$B$56))*F541)</f>
        <v>0.34768080901653914</v>
      </c>
      <c r="K541" s="57">
        <f t="shared" si="176"/>
        <v>0.65345657270231672</v>
      </c>
      <c r="L541" s="57">
        <f>IF(I541&lt;=0,0,MIN(SetUp!$B$50*I541^SetUp!$B$55,I541))</f>
        <v>5.7868972420105004E-2</v>
      </c>
      <c r="M541" s="57">
        <f t="shared" si="177"/>
        <v>1.8078651385647151</v>
      </c>
      <c r="N541" s="57">
        <f>IF(SetUp!$B$62=0,X541,(B541-E541)*(1-(H541/SetUp!$B$66/SetUp!$B$56)))</f>
        <v>0</v>
      </c>
      <c r="O541" s="57">
        <f>K541*SetUp!$B$65</f>
        <v>0</v>
      </c>
      <c r="P541" s="57">
        <f>MIN(SetUp!$B$54*L541^SetUp!$B$51,L541)</f>
        <v>3.1176098896713814E-2</v>
      </c>
      <c r="Q541" s="57">
        <f t="shared" si="178"/>
        <v>0.65345657270231672</v>
      </c>
      <c r="R541" s="57">
        <f>IF((H541+N541-O541)&gt;SetUp!$B$56,T540+H541+N541-O541-SetUp!$B$56,T540)</f>
        <v>0</v>
      </c>
      <c r="S541" s="57">
        <f>R541*SetUp!$B$65</f>
        <v>0</v>
      </c>
      <c r="T541" s="57">
        <f>IF((R541-S541)&lt;SetUp!$B$53,R541-S541,SetUp!$B$53)</f>
        <v>0</v>
      </c>
      <c r="U541" s="57">
        <f t="shared" si="179"/>
        <v>1.8078651385647151</v>
      </c>
      <c r="V541" s="57">
        <f>(L541-P541)/1000*SetUp!$B$13*1000000/SetUp!$B$48</f>
        <v>1.518228798930074</v>
      </c>
      <c r="W541" s="57">
        <f t="shared" si="190"/>
        <v>1.457167719820518E-16</v>
      </c>
      <c r="X541" s="57">
        <f>MAX((SetUp!$B$56*(1-($H541/SetUp!$B$56)^2)*TANH(($B541-$D541)/SetUp!$B$56))/(1+$H541/SetUp!$B$56*TANH(($B541-$D541)/SetUp!$B$56)),0)</f>
        <v>0</v>
      </c>
      <c r="AK541" s="65">
        <v>143</v>
      </c>
      <c r="AL541" s="66">
        <f t="shared" si="191"/>
        <v>11.4558</v>
      </c>
      <c r="AM541" s="66">
        <f t="shared" si="192"/>
        <v>6.6690212006133933</v>
      </c>
      <c r="AN541" s="67">
        <f t="shared" si="193"/>
        <v>-0.41784762298456735</v>
      </c>
      <c r="AP541" s="64">
        <v>27294</v>
      </c>
      <c r="AQ541" s="55">
        <v>9</v>
      </c>
      <c r="AR541" s="55">
        <v>266</v>
      </c>
      <c r="AS541" s="66">
        <f t="shared" si="180"/>
        <v>9.4E-2</v>
      </c>
      <c r="AT541" s="66">
        <f t="shared" si="181"/>
        <v>9.9653044303427057E-2</v>
      </c>
      <c r="AU541" s="55" t="str">
        <f>IF(OR($AP541&lt;SetUp!$B$97,$AP541&gt;SetUp!$B$98),"Não","Sim")</f>
        <v>Sim</v>
      </c>
      <c r="AV541" s="68">
        <f t="shared" si="182"/>
        <v>0.30659419433511781</v>
      </c>
      <c r="AW541" s="68">
        <f t="shared" si="183"/>
        <v>0.31567870422856698</v>
      </c>
      <c r="AX541" s="68">
        <f t="shared" si="184"/>
        <v>-1.0268721464003014</v>
      </c>
      <c r="AY541" s="68">
        <f t="shared" si="185"/>
        <v>-1.0015094294874816</v>
      </c>
      <c r="AZ541" s="68">
        <f t="shared" si="186"/>
        <v>5.6530443034270572E-3</v>
      </c>
      <c r="BA541" s="68">
        <f t="shared" si="187"/>
        <v>9.0845098934491664E-3</v>
      </c>
      <c r="BB541" s="68">
        <f t="shared" si="188"/>
        <v>2.5362716912819883E-2</v>
      </c>
    </row>
    <row r="542" spans="1:54" x14ac:dyDescent="0.3">
      <c r="A542" s="64">
        <v>27204</v>
      </c>
      <c r="B542" s="57">
        <v>0.371</v>
      </c>
      <c r="C542" s="57">
        <v>2.0390000000000001</v>
      </c>
      <c r="D542" s="57">
        <v>3.4009999999999998</v>
      </c>
      <c r="E542" s="57">
        <f t="shared" si="173"/>
        <v>0.371</v>
      </c>
      <c r="F542" s="57">
        <f t="shared" si="174"/>
        <v>3.03</v>
      </c>
      <c r="G542" s="57">
        <f t="shared" si="175"/>
        <v>0</v>
      </c>
      <c r="H542" s="57">
        <f>IF(Q541&gt;SetUp!$B$56,SetUp!$B$56,Q541)</f>
        <v>0.65345657270231672</v>
      </c>
      <c r="I542" s="57">
        <f t="shared" si="189"/>
        <v>1.8078651385647151</v>
      </c>
      <c r="J542" s="57">
        <f>MIN(F542,H542,(1-EXP(-SetUp!$B$52*H542/SetUp!$B$56))*F542)</f>
        <v>0.29410114729451087</v>
      </c>
      <c r="K542" s="57">
        <f t="shared" si="176"/>
        <v>0.35935542540780585</v>
      </c>
      <c r="L542" s="57">
        <f>IF(I542&lt;=0,0,MIN(SetUp!$B$50*I542^SetUp!$B$55,I542))</f>
        <v>5.4908498535250275E-2</v>
      </c>
      <c r="M542" s="57">
        <f t="shared" si="177"/>
        <v>1.7529566400294647</v>
      </c>
      <c r="N542" s="57">
        <f>IF(SetUp!$B$62=0,X542,(B542-E542)*(1-(H542/SetUp!$B$66/SetUp!$B$56)))</f>
        <v>0</v>
      </c>
      <c r="O542" s="57">
        <f>K542*SetUp!$B$65</f>
        <v>0</v>
      </c>
      <c r="P542" s="57">
        <f>MIN(SetUp!$B$54*L542^SetUp!$B$51,L542)</f>
        <v>2.9607623209182057E-2</v>
      </c>
      <c r="Q542" s="57">
        <f t="shared" si="178"/>
        <v>0.35935542540780585</v>
      </c>
      <c r="R542" s="57">
        <f>IF((H542+N542-O542)&gt;SetUp!$B$56,T541+H542+N542-O542-SetUp!$B$56,T541)</f>
        <v>0</v>
      </c>
      <c r="S542" s="57">
        <f>R542*SetUp!$B$65</f>
        <v>0</v>
      </c>
      <c r="T542" s="57">
        <f>IF((R542-S542)&lt;SetUp!$B$53,R542-S542,SetUp!$B$53)</f>
        <v>0</v>
      </c>
      <c r="U542" s="57">
        <f t="shared" si="179"/>
        <v>1.7529566400294647</v>
      </c>
      <c r="V542" s="57">
        <f>(L542-P542)/1000*SetUp!$B$13*1000000/SetUp!$B$48</f>
        <v>1.4390551667101288</v>
      </c>
      <c r="W542" s="57">
        <f t="shared" si="190"/>
        <v>-2.0816681711721685E-16</v>
      </c>
      <c r="X542" s="57">
        <f>MAX((SetUp!$B$56*(1-($H542/SetUp!$B$56)^2)*TANH(($B542-$D542)/SetUp!$B$56))/(1+$H542/SetUp!$B$56*TANH(($B542-$D542)/SetUp!$B$56)),0)</f>
        <v>0</v>
      </c>
      <c r="AK542" s="65">
        <v>144</v>
      </c>
      <c r="AL542" s="66">
        <f t="shared" si="191"/>
        <v>8.0831999999999997</v>
      </c>
      <c r="AM542" s="66">
        <f t="shared" si="192"/>
        <v>5.8707501596400897</v>
      </c>
      <c r="AN542" s="67">
        <f t="shared" si="193"/>
        <v>-0.27370964968823114</v>
      </c>
      <c r="AP542" s="64">
        <v>27295</v>
      </c>
      <c r="AQ542" s="55">
        <v>9</v>
      </c>
      <c r="AR542" s="55">
        <v>267</v>
      </c>
      <c r="AS542" s="66">
        <f t="shared" si="180"/>
        <v>9.4E-2</v>
      </c>
      <c r="AT542" s="66">
        <f t="shared" si="181"/>
        <v>9.7848799949749862E-2</v>
      </c>
      <c r="AU542" s="55" t="str">
        <f>IF(OR($AP542&lt;SetUp!$B$97,$AP542&gt;SetUp!$B$98),"Não","Sim")</f>
        <v>Sim</v>
      </c>
      <c r="AV542" s="68">
        <f t="shared" si="182"/>
        <v>0.30659419433511781</v>
      </c>
      <c r="AW542" s="68">
        <f t="shared" si="183"/>
        <v>0.31280792820794978</v>
      </c>
      <c r="AX542" s="68">
        <f t="shared" si="184"/>
        <v>-1.0268721464003014</v>
      </c>
      <c r="AY542" s="68">
        <f t="shared" si="185"/>
        <v>-1.009444496305393</v>
      </c>
      <c r="AZ542" s="68">
        <f t="shared" si="186"/>
        <v>3.8487999497498621E-3</v>
      </c>
      <c r="BA542" s="68">
        <f t="shared" si="187"/>
        <v>6.2137338728319724E-3</v>
      </c>
      <c r="BB542" s="68">
        <f t="shared" si="188"/>
        <v>1.7427650094908431E-2</v>
      </c>
    </row>
    <row r="543" spans="1:54" x14ac:dyDescent="0.3">
      <c r="A543" s="64">
        <v>27205</v>
      </c>
      <c r="B543" s="57">
        <v>0.113</v>
      </c>
      <c r="C543" s="57">
        <v>2.0390000000000001</v>
      </c>
      <c r="D543" s="57">
        <v>3.4009999999999998</v>
      </c>
      <c r="E543" s="57">
        <f t="shared" si="173"/>
        <v>0.113</v>
      </c>
      <c r="F543" s="57">
        <f t="shared" si="174"/>
        <v>3.2879999999999998</v>
      </c>
      <c r="G543" s="57">
        <f t="shared" si="175"/>
        <v>0</v>
      </c>
      <c r="H543" s="57">
        <f>IF(Q542&gt;SetUp!$B$56,SetUp!$B$56,Q542)</f>
        <v>0.35935542540780585</v>
      </c>
      <c r="I543" s="57">
        <f t="shared" si="189"/>
        <v>1.7529566400294647</v>
      </c>
      <c r="J543" s="57">
        <f>MIN(F543,H543,(1-EXP(-SetUp!$B$52*H543/SetUp!$B$56))*F543)</f>
        <v>0.17953140424997119</v>
      </c>
      <c r="K543" s="57">
        <f t="shared" si="176"/>
        <v>0.17982402115783466</v>
      </c>
      <c r="L543" s="57">
        <f>IF(I543&lt;=0,0,MIN(SetUp!$B$50*I543^SetUp!$B$55,I543))</f>
        <v>5.2157264691804227E-2</v>
      </c>
      <c r="M543" s="57">
        <f t="shared" si="177"/>
        <v>1.7007993753376605</v>
      </c>
      <c r="N543" s="57">
        <f>IF(SetUp!$B$62=0,X543,(B543-E543)*(1-(H543/SetUp!$B$66/SetUp!$B$56)))</f>
        <v>0</v>
      </c>
      <c r="O543" s="57">
        <f>K543*SetUp!$B$65</f>
        <v>0</v>
      </c>
      <c r="P543" s="57">
        <f>MIN(SetUp!$B$54*L543^SetUp!$B$51,L543)</f>
        <v>2.8148714844027076E-2</v>
      </c>
      <c r="Q543" s="57">
        <f t="shared" si="178"/>
        <v>0.17982402115783466</v>
      </c>
      <c r="R543" s="57">
        <f>IF((H543+N543-O543)&gt;SetUp!$B$56,T542+H543+N543-O543-SetUp!$B$56,T542)</f>
        <v>0</v>
      </c>
      <c r="S543" s="57">
        <f>R543*SetUp!$B$65</f>
        <v>0</v>
      </c>
      <c r="T543" s="57">
        <f>IF((R543-S543)&lt;SetUp!$B$53,R543-S543,SetUp!$B$53)</f>
        <v>0</v>
      </c>
      <c r="U543" s="57">
        <f t="shared" si="179"/>
        <v>1.7007993753376605</v>
      </c>
      <c r="V543" s="57">
        <f>(L543-P543)/1000*SetUp!$B$13*1000000/SetUp!$B$48</f>
        <v>1.3655506878081767</v>
      </c>
      <c r="W543" s="57">
        <f t="shared" si="190"/>
        <v>0</v>
      </c>
      <c r="X543" s="57">
        <f>MAX((SetUp!$B$56*(1-($H543/SetUp!$B$56)^2)*TANH(($B543-$D543)/SetUp!$B$56))/(1+$H543/SetUp!$B$56*TANH(($B543-$D543)/SetUp!$B$56)),0)</f>
        <v>0</v>
      </c>
      <c r="AK543" s="65">
        <v>145</v>
      </c>
      <c r="AL543" s="66">
        <f t="shared" si="191"/>
        <v>8.070800000000002</v>
      </c>
      <c r="AM543" s="66">
        <f t="shared" si="192"/>
        <v>6.4954965385534198</v>
      </c>
      <c r="AN543" s="67">
        <f t="shared" si="193"/>
        <v>-0.19518554064610469</v>
      </c>
      <c r="AP543" s="64">
        <v>27296</v>
      </c>
      <c r="AQ543" s="55">
        <v>9</v>
      </c>
      <c r="AR543" s="55">
        <v>268</v>
      </c>
      <c r="AS543" s="66">
        <f t="shared" si="180"/>
        <v>8.5000000000000006E-2</v>
      </c>
      <c r="AT543" s="66">
        <f t="shared" si="181"/>
        <v>9.6089772250054717E-2</v>
      </c>
      <c r="AU543" s="55" t="str">
        <f>IF(OR($AP543&lt;SetUp!$B$97,$AP543&gt;SetUp!$B$98),"Não","Sim")</f>
        <v>Sim</v>
      </c>
      <c r="AV543" s="68">
        <f t="shared" si="182"/>
        <v>0.29154759474226505</v>
      </c>
      <c r="AW543" s="68">
        <f t="shared" si="183"/>
        <v>0.30998350319017737</v>
      </c>
      <c r="AX543" s="68">
        <f t="shared" si="184"/>
        <v>-1.0705810742857071</v>
      </c>
      <c r="AY543" s="68">
        <f t="shared" si="185"/>
        <v>-1.0173228359708888</v>
      </c>
      <c r="AZ543" s="68">
        <f t="shared" si="186"/>
        <v>1.1089772250054711E-2</v>
      </c>
      <c r="BA543" s="68">
        <f t="shared" si="187"/>
        <v>1.8435908447912319E-2</v>
      </c>
      <c r="BB543" s="68">
        <f t="shared" si="188"/>
        <v>5.3258238314818351E-2</v>
      </c>
    </row>
    <row r="544" spans="1:54" x14ac:dyDescent="0.3">
      <c r="A544" s="64">
        <v>27206</v>
      </c>
      <c r="B544" s="57">
        <v>0.111</v>
      </c>
      <c r="C544" s="57">
        <v>2.0390000000000001</v>
      </c>
      <c r="D544" s="57">
        <v>3.4009999999999998</v>
      </c>
      <c r="E544" s="57">
        <f t="shared" si="173"/>
        <v>0.111</v>
      </c>
      <c r="F544" s="57">
        <f t="shared" si="174"/>
        <v>3.2899999999999996</v>
      </c>
      <c r="G544" s="57">
        <f t="shared" si="175"/>
        <v>0</v>
      </c>
      <c r="H544" s="57">
        <f>IF(Q543&gt;SetUp!$B$56,SetUp!$B$56,Q543)</f>
        <v>0.17982402115783466</v>
      </c>
      <c r="I544" s="57">
        <f t="shared" si="189"/>
        <v>1.7007993753376605</v>
      </c>
      <c r="J544" s="57">
        <f>MIN(F544,H544,(1-EXP(-SetUp!$B$52*H544/SetUp!$B$56))*F544)</f>
        <v>9.1154186471857745E-2</v>
      </c>
      <c r="K544" s="57">
        <f t="shared" si="176"/>
        <v>8.8669834685976917E-2</v>
      </c>
      <c r="L544" s="57">
        <f>IF(I544&lt;=0,0,MIN(SetUp!$B$50*I544^SetUp!$B$55,I544))</f>
        <v>4.9596534361838002E-2</v>
      </c>
      <c r="M544" s="57">
        <f t="shared" si="177"/>
        <v>1.6512028409758224</v>
      </c>
      <c r="N544" s="57">
        <f>IF(SetUp!$B$62=0,X544,(B544-E544)*(1-(H544/SetUp!$B$66/SetUp!$B$56)))</f>
        <v>0</v>
      </c>
      <c r="O544" s="57">
        <f>K544*SetUp!$B$65</f>
        <v>0</v>
      </c>
      <c r="P544" s="57">
        <f>MIN(SetUp!$B$54*L544^SetUp!$B$51,L544)</f>
        <v>2.6789649669412399E-2</v>
      </c>
      <c r="Q544" s="57">
        <f t="shared" si="178"/>
        <v>8.8669834685976917E-2</v>
      </c>
      <c r="R544" s="57">
        <f>IF((H544+N544-O544)&gt;SetUp!$B$56,T543+H544+N544-O544-SetUp!$B$56,T543)</f>
        <v>0</v>
      </c>
      <c r="S544" s="57">
        <f>R544*SetUp!$B$65</f>
        <v>0</v>
      </c>
      <c r="T544" s="57">
        <f>IF((R544-S544)&lt;SetUp!$B$53,R544-S544,SetUp!$B$53)</f>
        <v>0</v>
      </c>
      <c r="U544" s="57">
        <f t="shared" si="179"/>
        <v>1.6512028409758224</v>
      </c>
      <c r="V544" s="57">
        <f>(L544-P544)/1000*SetUp!$B$13*1000000/SetUp!$B$48</f>
        <v>1.2972027580161007</v>
      </c>
      <c r="W544" s="57">
        <f t="shared" si="190"/>
        <v>0</v>
      </c>
      <c r="X544" s="57">
        <f>MAX((SetUp!$B$56*(1-($H544/SetUp!$B$56)^2)*TANH(($B544-$D544)/SetUp!$B$56))/(1+$H544/SetUp!$B$56*TANH(($B544-$D544)/SetUp!$B$56)),0)</f>
        <v>0</v>
      </c>
      <c r="AK544" s="65">
        <v>146</v>
      </c>
      <c r="AL544" s="66">
        <f t="shared" si="191"/>
        <v>13.418899999999999</v>
      </c>
      <c r="AM544" s="66">
        <f t="shared" si="192"/>
        <v>7.6374548027959595</v>
      </c>
      <c r="AN544" s="67">
        <f t="shared" si="193"/>
        <v>-0.43084345193749413</v>
      </c>
      <c r="AP544" s="64">
        <v>27297</v>
      </c>
      <c r="AQ544" s="55">
        <v>9</v>
      </c>
      <c r="AR544" s="55">
        <v>269</v>
      </c>
      <c r="AS544" s="66">
        <f t="shared" si="180"/>
        <v>7.6999999999999999E-2</v>
      </c>
      <c r="AT544" s="66">
        <f t="shared" si="181"/>
        <v>9.4374516937686018E-2</v>
      </c>
      <c r="AU544" s="55" t="str">
        <f>IF(OR($AP544&lt;SetUp!$B$97,$AP544&gt;SetUp!$B$98),"Não","Sim")</f>
        <v>Sim</v>
      </c>
      <c r="AV544" s="68">
        <f t="shared" si="182"/>
        <v>0.27748873851023215</v>
      </c>
      <c r="AW544" s="68">
        <f t="shared" si="183"/>
        <v>0.30720435696403464</v>
      </c>
      <c r="AX544" s="68">
        <f t="shared" si="184"/>
        <v>-1.1135092748275182</v>
      </c>
      <c r="AY544" s="68">
        <f t="shared" si="185"/>
        <v>-1.0251452583225888</v>
      </c>
      <c r="AZ544" s="68">
        <f t="shared" si="186"/>
        <v>1.7374516937686019E-2</v>
      </c>
      <c r="BA544" s="68">
        <f t="shared" si="187"/>
        <v>2.9715618453802495E-2</v>
      </c>
      <c r="BB544" s="68">
        <f t="shared" si="188"/>
        <v>8.836401650492931E-2</v>
      </c>
    </row>
    <row r="545" spans="1:54" x14ac:dyDescent="0.3">
      <c r="A545" s="64">
        <v>27207</v>
      </c>
      <c r="B545" s="57">
        <v>0.13100000000000001</v>
      </c>
      <c r="C545" s="57">
        <v>2.0390000000000001</v>
      </c>
      <c r="D545" s="57">
        <v>3.4009999999999998</v>
      </c>
      <c r="E545" s="57">
        <f t="shared" si="173"/>
        <v>0.13100000000000001</v>
      </c>
      <c r="F545" s="57">
        <f t="shared" si="174"/>
        <v>3.2699999999999996</v>
      </c>
      <c r="G545" s="57">
        <f t="shared" si="175"/>
        <v>0</v>
      </c>
      <c r="H545" s="57">
        <f>IF(Q544&gt;SetUp!$B$56,SetUp!$B$56,Q544)</f>
        <v>8.8669834685976917E-2</v>
      </c>
      <c r="I545" s="57">
        <f t="shared" si="189"/>
        <v>1.6512028409758224</v>
      </c>
      <c r="J545" s="57">
        <f>MIN(F545,H545,(1-EXP(-SetUp!$B$52*H545/SetUp!$B$56))*F545)</f>
        <v>4.4992347092550733E-2</v>
      </c>
      <c r="K545" s="57">
        <f t="shared" si="176"/>
        <v>4.3677487593426184E-2</v>
      </c>
      <c r="L545" s="57">
        <f>IF(I545&lt;=0,0,MIN(SetUp!$B$50*I545^SetUp!$B$55,I545))</f>
        <v>4.7209590102733366E-2</v>
      </c>
      <c r="M545" s="57">
        <f t="shared" si="177"/>
        <v>1.603993250873089</v>
      </c>
      <c r="N545" s="57">
        <f>IF(SetUp!$B$62=0,X545,(B545-E545)*(1-(H545/SetUp!$B$66/SetUp!$B$56)))</f>
        <v>0</v>
      </c>
      <c r="O545" s="57">
        <f>K545*SetUp!$B$65</f>
        <v>0</v>
      </c>
      <c r="P545" s="57">
        <f>MIN(SetUp!$B$54*L545^SetUp!$B$51,L545)</f>
        <v>2.5521743967921239E-2</v>
      </c>
      <c r="Q545" s="57">
        <f t="shared" si="178"/>
        <v>4.3677487593426184E-2</v>
      </c>
      <c r="R545" s="57">
        <f>IF((H545+N545-O545)&gt;SetUp!$B$56,T544+H545+N545-O545-SetUp!$B$56,T544)</f>
        <v>0</v>
      </c>
      <c r="S545" s="57">
        <f>R545*SetUp!$B$65</f>
        <v>0</v>
      </c>
      <c r="T545" s="57">
        <f>IF((R545-S545)&lt;SetUp!$B$53,R545-S545,SetUp!$B$53)</f>
        <v>0</v>
      </c>
      <c r="U545" s="57">
        <f t="shared" si="179"/>
        <v>1.603993250873089</v>
      </c>
      <c r="V545" s="57">
        <f>(L545-P545)/1000*SetUp!$B$13*1000000/SetUp!$B$48</f>
        <v>1.2335544376584915</v>
      </c>
      <c r="W545" s="57">
        <f t="shared" si="190"/>
        <v>7.6327832942979512E-17</v>
      </c>
      <c r="X545" s="57">
        <f>MAX((SetUp!$B$56*(1-($H545/SetUp!$B$56)^2)*TANH(($B545-$D545)/SetUp!$B$56))/(1+$H545/SetUp!$B$56*TANH(($B545-$D545)/SetUp!$B$56)),0)</f>
        <v>0</v>
      </c>
      <c r="AK545" s="65">
        <v>147</v>
      </c>
      <c r="AL545" s="66">
        <f t="shared" si="191"/>
        <v>17.969199999999997</v>
      </c>
      <c r="AM545" s="66">
        <f t="shared" si="192"/>
        <v>7.3021562532563751</v>
      </c>
      <c r="AN545" s="67">
        <f t="shared" si="193"/>
        <v>-0.59362930718916951</v>
      </c>
      <c r="AP545" s="64">
        <v>27298</v>
      </c>
      <c r="AQ545" s="55">
        <v>9</v>
      </c>
      <c r="AR545" s="55">
        <v>270</v>
      </c>
      <c r="AS545" s="66">
        <f t="shared" si="180"/>
        <v>7.0000000000000007E-2</v>
      </c>
      <c r="AT545" s="66">
        <f t="shared" si="181"/>
        <v>9.2701645696616583E-2</v>
      </c>
      <c r="AU545" s="55" t="str">
        <f>IF(OR($AP545&lt;SetUp!$B$97,$AP545&gt;SetUp!$B$98),"Não","Sim")</f>
        <v>Sim</v>
      </c>
      <c r="AV545" s="68">
        <f t="shared" si="182"/>
        <v>0.26457513110645908</v>
      </c>
      <c r="AW545" s="68">
        <f t="shared" si="183"/>
        <v>0.30446944952920413</v>
      </c>
      <c r="AX545" s="68">
        <f t="shared" si="184"/>
        <v>-1.1549019599857431</v>
      </c>
      <c r="AY545" s="68">
        <f t="shared" si="185"/>
        <v>-1.0329125559243768</v>
      </c>
      <c r="AZ545" s="68">
        <f t="shared" si="186"/>
        <v>2.2701645696616576E-2</v>
      </c>
      <c r="BA545" s="68">
        <f t="shared" si="187"/>
        <v>3.9894318422745045E-2</v>
      </c>
      <c r="BB545" s="68">
        <f t="shared" si="188"/>
        <v>0.12198940406136627</v>
      </c>
    </row>
    <row r="546" spans="1:54" x14ac:dyDescent="0.3">
      <c r="A546" s="64">
        <v>27208</v>
      </c>
      <c r="B546" s="57">
        <v>0.95399999999999996</v>
      </c>
      <c r="C546" s="57">
        <v>1.774</v>
      </c>
      <c r="D546" s="57">
        <v>3.4009999999999998</v>
      </c>
      <c r="E546" s="57">
        <f t="shared" si="173"/>
        <v>0.95399999999999996</v>
      </c>
      <c r="F546" s="57">
        <f t="shared" si="174"/>
        <v>2.4470000000000001</v>
      </c>
      <c r="G546" s="57">
        <f t="shared" si="175"/>
        <v>0</v>
      </c>
      <c r="H546" s="57">
        <f>IF(Q545&gt;SetUp!$B$56,SetUp!$B$56,Q545)</f>
        <v>4.3677487593426184E-2</v>
      </c>
      <c r="I546" s="57">
        <f t="shared" si="189"/>
        <v>1.603993250873089</v>
      </c>
      <c r="J546" s="57">
        <f>MIN(F546,H546,(1-EXP(-SetUp!$B$52*H546/SetUp!$B$56))*F546)</f>
        <v>1.6642958970467518E-2</v>
      </c>
      <c r="K546" s="57">
        <f t="shared" si="176"/>
        <v>2.7034528622958666E-2</v>
      </c>
      <c r="L546" s="57">
        <f>IF(I546&lt;=0,0,MIN(SetUp!$B$50*I546^SetUp!$B$55,I546))</f>
        <v>4.4981480483590269E-2</v>
      </c>
      <c r="M546" s="57">
        <f t="shared" si="177"/>
        <v>1.5590117703894988</v>
      </c>
      <c r="N546" s="57">
        <f>IF(SetUp!$B$62=0,X546,(B546-E546)*(1-(H546/SetUp!$B$66/SetUp!$B$56)))</f>
        <v>0</v>
      </c>
      <c r="O546" s="57">
        <f>K546*SetUp!$B$65</f>
        <v>0</v>
      </c>
      <c r="P546" s="57">
        <f>MIN(SetUp!$B$54*L546^SetUp!$B$51,L546)</f>
        <v>2.4337224803504098E-2</v>
      </c>
      <c r="Q546" s="57">
        <f t="shared" si="178"/>
        <v>2.7034528622958666E-2</v>
      </c>
      <c r="R546" s="57">
        <f>IF((H546+N546-O546)&gt;SetUp!$B$56,T545+H546+N546-O546-SetUp!$B$56,T545)</f>
        <v>0</v>
      </c>
      <c r="S546" s="57">
        <f>R546*SetUp!$B$65</f>
        <v>0</v>
      </c>
      <c r="T546" s="57">
        <f>IF((R546-S546)&lt;SetUp!$B$53,R546-S546,SetUp!$B$53)</f>
        <v>0</v>
      </c>
      <c r="U546" s="57">
        <f t="shared" si="179"/>
        <v>1.5590117703894988</v>
      </c>
      <c r="V546" s="57">
        <f>(L546-P546)/1000*SetUp!$B$13*1000000/SetUp!$B$48</f>
        <v>1.1741974305807392</v>
      </c>
      <c r="W546" s="57">
        <f t="shared" si="190"/>
        <v>7.6327832942979512E-17</v>
      </c>
      <c r="X546" s="57">
        <f>MAX((SetUp!$B$56*(1-($H546/SetUp!$B$56)^2)*TANH(($B546-$D546)/SetUp!$B$56))/(1+$H546/SetUp!$B$56*TANH(($B546-$D546)/SetUp!$B$56)),0)</f>
        <v>0</v>
      </c>
      <c r="AK546" s="65">
        <v>148</v>
      </c>
      <c r="AL546" s="66">
        <f t="shared" si="191"/>
        <v>13.838699999999999</v>
      </c>
      <c r="AM546" s="66">
        <f t="shared" si="192"/>
        <v>6.4625673036470515</v>
      </c>
      <c r="AN546" s="67">
        <f t="shared" si="193"/>
        <v>-0.53300763051102695</v>
      </c>
      <c r="AP546" s="64">
        <v>27299</v>
      </c>
      <c r="AQ546" s="55">
        <v>9</v>
      </c>
      <c r="AR546" s="55">
        <v>271</v>
      </c>
      <c r="AS546" s="66">
        <f t="shared" si="180"/>
        <v>7.0000000000000007E-2</v>
      </c>
      <c r="AT546" s="66">
        <f t="shared" si="181"/>
        <v>9.1069823618172924E-2</v>
      </c>
      <c r="AU546" s="55" t="str">
        <f>IF(OR($AP546&lt;SetUp!$B$97,$AP546&gt;SetUp!$B$98),"Não","Sim")</f>
        <v>Sim</v>
      </c>
      <c r="AV546" s="68">
        <f t="shared" si="182"/>
        <v>0.26457513110645908</v>
      </c>
      <c r="AW546" s="68">
        <f t="shared" si="183"/>
        <v>0.30177777190868932</v>
      </c>
      <c r="AX546" s="68">
        <f t="shared" si="184"/>
        <v>-1.1549019599857431</v>
      </c>
      <c r="AY546" s="68">
        <f t="shared" si="185"/>
        <v>-1.0406255045543686</v>
      </c>
      <c r="AZ546" s="68">
        <f t="shared" si="186"/>
        <v>2.1069823618172917E-2</v>
      </c>
      <c r="BA546" s="68">
        <f t="shared" si="187"/>
        <v>3.7202640802230236E-2</v>
      </c>
      <c r="BB546" s="68">
        <f t="shared" si="188"/>
        <v>0.11427645543137444</v>
      </c>
    </row>
    <row r="547" spans="1:54" x14ac:dyDescent="0.3">
      <c r="A547" s="64">
        <v>27209</v>
      </c>
      <c r="B547" s="57">
        <v>1.859</v>
      </c>
      <c r="C547" s="57">
        <v>1.774</v>
      </c>
      <c r="D547" s="57">
        <v>3.4009999999999998</v>
      </c>
      <c r="E547" s="57">
        <f t="shared" si="173"/>
        <v>1.859</v>
      </c>
      <c r="F547" s="57">
        <f t="shared" si="174"/>
        <v>1.5419999999999998</v>
      </c>
      <c r="G547" s="57">
        <f t="shared" si="175"/>
        <v>0</v>
      </c>
      <c r="H547" s="57">
        <f>IF(Q546&gt;SetUp!$B$56,SetUp!$B$56,Q546)</f>
        <v>2.7034528622958666E-2</v>
      </c>
      <c r="I547" s="57">
        <f t="shared" si="189"/>
        <v>1.5590117703894988</v>
      </c>
      <c r="J547" s="57">
        <f>MIN(F547,H547,(1-EXP(-SetUp!$B$52*H547/SetUp!$B$56))*F547)</f>
        <v>6.4998938277560699E-3</v>
      </c>
      <c r="K547" s="57">
        <f t="shared" si="176"/>
        <v>2.0534634795202594E-2</v>
      </c>
      <c r="L547" s="57">
        <f>IF(I547&lt;=0,0,MIN(SetUp!$B$50*I547^SetUp!$B$55,I547))</f>
        <v>4.2898803024447534E-2</v>
      </c>
      <c r="M547" s="57">
        <f t="shared" si="177"/>
        <v>1.5161129673650513</v>
      </c>
      <c r="N547" s="57">
        <f>IF(SetUp!$B$62=0,X547,(B547-E547)*(1-(H547/SetUp!$B$66/SetUp!$B$56)))</f>
        <v>0</v>
      </c>
      <c r="O547" s="57">
        <f>K547*SetUp!$B$65</f>
        <v>0</v>
      </c>
      <c r="P547" s="57">
        <f>MIN(SetUp!$B$54*L547^SetUp!$B$51,L547)</f>
        <v>2.3229118742322166E-2</v>
      </c>
      <c r="Q547" s="57">
        <f t="shared" si="178"/>
        <v>2.0534634795202594E-2</v>
      </c>
      <c r="R547" s="57">
        <f>IF((H547+N547-O547)&gt;SetUp!$B$56,T546+H547+N547-O547-SetUp!$B$56,T546)</f>
        <v>0</v>
      </c>
      <c r="S547" s="57">
        <f>R547*SetUp!$B$65</f>
        <v>0</v>
      </c>
      <c r="T547" s="57">
        <f>IF((R547-S547)&lt;SetUp!$B$53,R547-S547,SetUp!$B$53)</f>
        <v>0</v>
      </c>
      <c r="U547" s="57">
        <f t="shared" si="179"/>
        <v>1.5161129673650513</v>
      </c>
      <c r="V547" s="57">
        <f>(L547-P547)/1000*SetUp!$B$13*1000000/SetUp!$B$48</f>
        <v>1.1187660675354296</v>
      </c>
      <c r="W547" s="57">
        <f t="shared" si="190"/>
        <v>5.5511151231257827E-17</v>
      </c>
      <c r="X547" s="57">
        <f>MAX((SetUp!$B$56*(1-($H547/SetUp!$B$56)^2)*TANH(($B547-$D547)/SetUp!$B$56))/(1+$H547/SetUp!$B$56*TANH(($B547-$D547)/SetUp!$B$56)),0)</f>
        <v>0</v>
      </c>
      <c r="AK547" s="65">
        <v>149</v>
      </c>
      <c r="AL547" s="66">
        <f t="shared" si="191"/>
        <v>10.208600000000001</v>
      </c>
      <c r="AM547" s="66">
        <f t="shared" si="192"/>
        <v>5.5670228436374849</v>
      </c>
      <c r="AN547" s="67">
        <f t="shared" si="193"/>
        <v>-0.45467323201638965</v>
      </c>
      <c r="AP547" s="64">
        <v>27300</v>
      </c>
      <c r="AQ547" s="55">
        <v>9</v>
      </c>
      <c r="AR547" s="55">
        <v>272</v>
      </c>
      <c r="AS547" s="66">
        <f t="shared" si="180"/>
        <v>0</v>
      </c>
      <c r="AT547" s="66">
        <f t="shared" si="181"/>
        <v>8.9477766790233407E-2</v>
      </c>
      <c r="AU547" s="55" t="str">
        <f>IF(OR($AP547&lt;SetUp!$B$97,$AP547&gt;SetUp!$B$98),"Não","Sim")</f>
        <v>Sim</v>
      </c>
      <c r="AV547" s="68">
        <f t="shared" si="182"/>
        <v>0</v>
      </c>
      <c r="AW547" s="68">
        <f t="shared" si="183"/>
        <v>0.29912834501302848</v>
      </c>
      <c r="AX547" s="68">
        <f t="shared" si="184"/>
        <v>0</v>
      </c>
      <c r="AY547" s="68">
        <f t="shared" si="185"/>
        <v>-1.0482848636766775</v>
      </c>
      <c r="AZ547" s="68">
        <f t="shared" si="186"/>
        <v>8.9477766790233407E-2</v>
      </c>
      <c r="BA547" s="68">
        <f t="shared" si="187"/>
        <v>0.29912834501302848</v>
      </c>
      <c r="BB547" s="68">
        <f t="shared" si="188"/>
        <v>-1.0482848636766775</v>
      </c>
    </row>
    <row r="548" spans="1:54" x14ac:dyDescent="0.3">
      <c r="A548" s="64">
        <v>27210</v>
      </c>
      <c r="B548" s="57">
        <v>0.90100000000000002</v>
      </c>
      <c r="C548" s="57">
        <v>1.42</v>
      </c>
      <c r="D548" s="57">
        <v>3.4009999999999998</v>
      </c>
      <c r="E548" s="57">
        <f t="shared" si="173"/>
        <v>0.90100000000000002</v>
      </c>
      <c r="F548" s="57">
        <f t="shared" si="174"/>
        <v>2.5</v>
      </c>
      <c r="G548" s="57">
        <f t="shared" si="175"/>
        <v>0</v>
      </c>
      <c r="H548" s="57">
        <f>IF(Q547&gt;SetUp!$B$56,SetUp!$B$56,Q547)</f>
        <v>2.0534634795202594E-2</v>
      </c>
      <c r="I548" s="57">
        <f t="shared" si="189"/>
        <v>1.5161129673650513</v>
      </c>
      <c r="J548" s="57">
        <f>MIN(F548,H548,(1-EXP(-SetUp!$B$52*H548/SetUp!$B$56))*F548)</f>
        <v>8.0084870841504174E-3</v>
      </c>
      <c r="K548" s="57">
        <f t="shared" si="176"/>
        <v>1.2526147711052177E-2</v>
      </c>
      <c r="L548" s="57">
        <f>IF(I548&lt;=0,0,MIN(SetUp!$B$50*I548^SetUp!$B$55,I548))</f>
        <v>4.0949517434239427E-2</v>
      </c>
      <c r="M548" s="57">
        <f t="shared" si="177"/>
        <v>1.4751634499308119</v>
      </c>
      <c r="N548" s="57">
        <f>IF(SetUp!$B$62=0,X548,(B548-E548)*(1-(H548/SetUp!$B$66/SetUp!$B$56)))</f>
        <v>0</v>
      </c>
      <c r="O548" s="57">
        <f>K548*SetUp!$B$65</f>
        <v>0</v>
      </c>
      <c r="P548" s="57">
        <f>MIN(SetUp!$B$54*L548^SetUp!$B$51,L548)</f>
        <v>2.2191156028055544E-2</v>
      </c>
      <c r="Q548" s="57">
        <f t="shared" si="178"/>
        <v>1.2526147711052177E-2</v>
      </c>
      <c r="R548" s="57">
        <f>IF((H548+N548-O548)&gt;SetUp!$B$56,T547+H548+N548-O548-SetUp!$B$56,T547)</f>
        <v>0</v>
      </c>
      <c r="S548" s="57">
        <f>R548*SetUp!$B$65</f>
        <v>0</v>
      </c>
      <c r="T548" s="57">
        <f>IF((R548-S548)&lt;SetUp!$B$53,R548-S548,SetUp!$B$53)</f>
        <v>0</v>
      </c>
      <c r="U548" s="57">
        <f t="shared" si="179"/>
        <v>1.4751634499308119</v>
      </c>
      <c r="V548" s="57">
        <f>(L548-P548)/1000*SetUp!$B$13*1000000/SetUp!$B$48</f>
        <v>1.0669321338764819</v>
      </c>
      <c r="W548" s="57">
        <f t="shared" si="190"/>
        <v>-9.7144514654701197E-17</v>
      </c>
      <c r="X548" s="57">
        <f>MAX((SetUp!$B$56*(1-($H548/SetUp!$B$56)^2)*TANH(($B548-$D548)/SetUp!$B$56))/(1+$H548/SetUp!$B$56*TANH(($B548-$D548)/SetUp!$B$56)),0)</f>
        <v>0</v>
      </c>
      <c r="AK548" s="65">
        <v>150</v>
      </c>
      <c r="AL548" s="66">
        <f t="shared" si="191"/>
        <v>5.7047999999999996</v>
      </c>
      <c r="AM548" s="66">
        <f t="shared" si="192"/>
        <v>4.8560460966004673</v>
      </c>
      <c r="AN548" s="67">
        <f t="shared" si="193"/>
        <v>-0.14877890607900934</v>
      </c>
      <c r="AP548" s="64">
        <v>27301</v>
      </c>
      <c r="AQ548" s="55">
        <v>9</v>
      </c>
      <c r="AR548" s="55">
        <v>273</v>
      </c>
      <c r="AS548" s="66">
        <f t="shared" si="180"/>
        <v>0</v>
      </c>
      <c r="AT548" s="66">
        <f t="shared" si="181"/>
        <v>8.7924240011133442E-2</v>
      </c>
      <c r="AU548" s="55" t="str">
        <f>IF(OR($AP548&lt;SetUp!$B$97,$AP548&gt;SetUp!$B$98),"Não","Sim")</f>
        <v>Sim</v>
      </c>
      <c r="AV548" s="68">
        <f t="shared" si="182"/>
        <v>0</v>
      </c>
      <c r="AW548" s="68">
        <f t="shared" si="183"/>
        <v>0.29652021855369903</v>
      </c>
      <c r="AX548" s="68">
        <f t="shared" si="184"/>
        <v>0</v>
      </c>
      <c r="AY548" s="68">
        <f t="shared" si="185"/>
        <v>-1.0558913768966895</v>
      </c>
      <c r="AZ548" s="68">
        <f t="shared" si="186"/>
        <v>8.7924240011133442E-2</v>
      </c>
      <c r="BA548" s="68">
        <f t="shared" si="187"/>
        <v>0.29652021855369903</v>
      </c>
      <c r="BB548" s="68">
        <f t="shared" si="188"/>
        <v>-1.0558913768966895</v>
      </c>
    </row>
    <row r="549" spans="1:54" x14ac:dyDescent="0.3">
      <c r="A549" s="64">
        <v>27211</v>
      </c>
      <c r="B549" s="57">
        <v>0.30199999999999999</v>
      </c>
      <c r="C549" s="57">
        <v>1.42</v>
      </c>
      <c r="D549" s="57">
        <v>3.4279999999999999</v>
      </c>
      <c r="E549" s="57">
        <f t="shared" si="173"/>
        <v>0.30199999999999999</v>
      </c>
      <c r="F549" s="57">
        <f t="shared" si="174"/>
        <v>3.1259999999999999</v>
      </c>
      <c r="G549" s="57">
        <f t="shared" si="175"/>
        <v>0</v>
      </c>
      <c r="H549" s="57">
        <f>IF(Q548&gt;SetUp!$B$56,SetUp!$B$56,Q548)</f>
        <v>1.2526147711052177E-2</v>
      </c>
      <c r="I549" s="57">
        <f t="shared" si="189"/>
        <v>1.4751634499308119</v>
      </c>
      <c r="J549" s="57">
        <f>MIN(F549,H549,(1-EXP(-SetUp!$B$52*H549/SetUp!$B$56))*F549)</f>
        <v>6.1122568345739862E-3</v>
      </c>
      <c r="K549" s="57">
        <f t="shared" si="176"/>
        <v>6.4138908764781906E-3</v>
      </c>
      <c r="L549" s="57">
        <f>IF(I549&lt;=0,0,MIN(SetUp!$B$50*I549^SetUp!$B$55,I549))</f>
        <v>3.912278443030727E-2</v>
      </c>
      <c r="M549" s="57">
        <f t="shared" si="177"/>
        <v>1.4360406655005047</v>
      </c>
      <c r="N549" s="57">
        <f>IF(SetUp!$B$62=0,X549,(B549-E549)*(1-(H549/SetUp!$B$66/SetUp!$B$56)))</f>
        <v>0</v>
      </c>
      <c r="O549" s="57">
        <f>K549*SetUp!$B$65</f>
        <v>0</v>
      </c>
      <c r="P549" s="57">
        <f>MIN(SetUp!$B$54*L549^SetUp!$B$51,L549)</f>
        <v>2.1217687816142947E-2</v>
      </c>
      <c r="Q549" s="57">
        <f t="shared" si="178"/>
        <v>6.4138908764781906E-3</v>
      </c>
      <c r="R549" s="57">
        <f>IF((H549+N549-O549)&gt;SetUp!$B$56,T548+H549+N549-O549-SetUp!$B$56,T548)</f>
        <v>0</v>
      </c>
      <c r="S549" s="57">
        <f>R549*SetUp!$B$65</f>
        <v>0</v>
      </c>
      <c r="T549" s="57">
        <f>IF((R549-S549)&lt;SetUp!$B$53,R549-S549,SetUp!$B$53)</f>
        <v>0</v>
      </c>
      <c r="U549" s="57">
        <f t="shared" si="179"/>
        <v>1.4360406655005047</v>
      </c>
      <c r="V549" s="57">
        <f>(L549-P549)/1000*SetUp!$B$13*1000000/SetUp!$B$48</f>
        <v>1.0184004095111017</v>
      </c>
      <c r="W549" s="57">
        <f t="shared" si="190"/>
        <v>5.5511151231257827E-17</v>
      </c>
      <c r="X549" s="57">
        <f>MAX((SetUp!$B$56*(1-($H549/SetUp!$B$56)^2)*TANH(($B549-$D549)/SetUp!$B$56))/(1+$H549/SetUp!$B$56*TANH(($B549-$D549)/SetUp!$B$56)),0)</f>
        <v>0</v>
      </c>
      <c r="AK549" s="65">
        <v>151</v>
      </c>
      <c r="AL549" s="66">
        <f t="shared" si="191"/>
        <v>3.0774999999999997</v>
      </c>
      <c r="AM549" s="66">
        <f t="shared" si="192"/>
        <v>4.2804488146621988</v>
      </c>
      <c r="AN549" s="67">
        <f t="shared" si="193"/>
        <v>0.39088507381387466</v>
      </c>
      <c r="AP549" s="64">
        <v>27302</v>
      </c>
      <c r="AQ549" s="55">
        <v>9</v>
      </c>
      <c r="AR549" s="55">
        <v>274</v>
      </c>
      <c r="AS549" s="66">
        <f t="shared" si="180"/>
        <v>0</v>
      </c>
      <c r="AT549" s="66">
        <f t="shared" si="181"/>
        <v>8.640805462101564E-2</v>
      </c>
      <c r="AU549" s="55" t="str">
        <f>IF(OR($AP549&lt;SetUp!$B$97,$AP549&gt;SetUp!$B$98),"Não","Sim")</f>
        <v>Sim</v>
      </c>
      <c r="AV549" s="68">
        <f t="shared" si="182"/>
        <v>0</v>
      </c>
      <c r="AW549" s="68">
        <f t="shared" si="183"/>
        <v>0.29395247000325686</v>
      </c>
      <c r="AX549" s="68">
        <f t="shared" si="184"/>
        <v>0</v>
      </c>
      <c r="AY549" s="68">
        <f t="shared" si="185"/>
        <v>-1.0634457724005362</v>
      </c>
      <c r="AZ549" s="68">
        <f t="shared" si="186"/>
        <v>8.640805462101564E-2</v>
      </c>
      <c r="BA549" s="68">
        <f t="shared" si="187"/>
        <v>0.29395247000325686</v>
      </c>
      <c r="BB549" s="68">
        <f t="shared" si="188"/>
        <v>-1.0634457724005362</v>
      </c>
    </row>
    <row r="550" spans="1:54" x14ac:dyDescent="0.3">
      <c r="A550" s="64">
        <v>27212</v>
      </c>
      <c r="B550" s="57">
        <v>0.31</v>
      </c>
      <c r="C550" s="57">
        <v>1.3140000000000001</v>
      </c>
      <c r="D550" s="57">
        <v>3.4279999999999999</v>
      </c>
      <c r="E550" s="57">
        <f t="shared" si="173"/>
        <v>0.31</v>
      </c>
      <c r="F550" s="57">
        <f t="shared" si="174"/>
        <v>3.1179999999999999</v>
      </c>
      <c r="G550" s="57">
        <f t="shared" si="175"/>
        <v>0</v>
      </c>
      <c r="H550" s="57">
        <f>IF(Q549&gt;SetUp!$B$56,SetUp!$B$56,Q549)</f>
        <v>6.4138908764781906E-3</v>
      </c>
      <c r="I550" s="57">
        <f t="shared" si="189"/>
        <v>1.4360406655005047</v>
      </c>
      <c r="J550" s="57">
        <f>MIN(F550,H550,(1-EXP(-SetUp!$B$52*H550/SetUp!$B$56))*F550)</f>
        <v>3.1232022095054931E-3</v>
      </c>
      <c r="K550" s="57">
        <f t="shared" si="176"/>
        <v>3.2906886669726975E-3</v>
      </c>
      <c r="L550" s="57">
        <f>IF(I550&lt;=0,0,MIN(SetUp!$B$50*I550^SetUp!$B$55,I550))</f>
        <v>3.740882623005768E-2</v>
      </c>
      <c r="M550" s="57">
        <f t="shared" si="177"/>
        <v>1.3986318392704471</v>
      </c>
      <c r="N550" s="57">
        <f>IF(SetUp!$B$62=0,X550,(B550-E550)*(1-(H550/SetUp!$B$66/SetUp!$B$56)))</f>
        <v>0</v>
      </c>
      <c r="O550" s="57">
        <f>K550*SetUp!$B$65</f>
        <v>0</v>
      </c>
      <c r="P550" s="57">
        <f>MIN(SetUp!$B$54*L550^SetUp!$B$51,L550)</f>
        <v>2.0303614480048773E-2</v>
      </c>
      <c r="Q550" s="57">
        <f t="shared" si="178"/>
        <v>3.2906886669726975E-3</v>
      </c>
      <c r="R550" s="57">
        <f>IF((H550+N550-O550)&gt;SetUp!$B$56,T549+H550+N550-O550-SetUp!$B$56,T549)</f>
        <v>0</v>
      </c>
      <c r="S550" s="57">
        <f>R550*SetUp!$B$65</f>
        <v>0</v>
      </c>
      <c r="T550" s="57">
        <f>IF((R550-S550)&lt;SetUp!$B$53,R550-S550,SetUp!$B$53)</f>
        <v>0</v>
      </c>
      <c r="U550" s="57">
        <f t="shared" si="179"/>
        <v>1.3986318392704471</v>
      </c>
      <c r="V550" s="57">
        <f>(L550-P550)/1000*SetUp!$B$13*1000000/SetUp!$B$48</f>
        <v>0.9729048117619562</v>
      </c>
      <c r="W550" s="57">
        <f t="shared" si="190"/>
        <v>2.3592239273284576E-16</v>
      </c>
      <c r="X550" s="57">
        <f>MAX((SetUp!$B$56*(1-($H550/SetUp!$B$56)^2)*TANH(($B550-$D550)/SetUp!$B$56))/(1+$H550/SetUp!$B$56*TANH(($B550-$D550)/SetUp!$B$56)),0)</f>
        <v>0</v>
      </c>
      <c r="AK550" s="65">
        <v>152</v>
      </c>
      <c r="AL550" s="66">
        <f t="shared" si="191"/>
        <v>2.0768</v>
      </c>
      <c r="AM550" s="66">
        <f t="shared" si="192"/>
        <v>3.8067230029765824</v>
      </c>
      <c r="AN550" s="67">
        <f t="shared" si="193"/>
        <v>0.83297525181846221</v>
      </c>
      <c r="AP550" s="64">
        <v>27364</v>
      </c>
      <c r="AQ550" s="55">
        <v>12</v>
      </c>
      <c r="AR550" s="55">
        <v>336</v>
      </c>
      <c r="AS550" s="66">
        <f t="shared" si="180"/>
        <v>0</v>
      </c>
      <c r="AT550" s="66">
        <f t="shared" si="181"/>
        <v>4.1173391062893368E-2</v>
      </c>
      <c r="AU550" s="55" t="str">
        <f>IF(OR($AP550&lt;SetUp!$B$97,$AP550&gt;SetUp!$B$98),"Não","Sim")</f>
        <v>Sim</v>
      </c>
      <c r="AV550" s="68">
        <f t="shared" si="182"/>
        <v>0</v>
      </c>
      <c r="AW550" s="68">
        <f t="shared" si="183"/>
        <v>0.20291227430319086</v>
      </c>
      <c r="AX550" s="68">
        <f t="shared" si="184"/>
        <v>0</v>
      </c>
      <c r="AY550" s="68">
        <f t="shared" si="185"/>
        <v>-1.3853833627996064</v>
      </c>
      <c r="AZ550" s="68">
        <f t="shared" si="186"/>
        <v>4.1173391062893368E-2</v>
      </c>
      <c r="BA550" s="68">
        <f t="shared" si="187"/>
        <v>0.20291227430319086</v>
      </c>
      <c r="BB550" s="68">
        <f t="shared" si="188"/>
        <v>-1.3853833627996064</v>
      </c>
    </row>
    <row r="551" spans="1:54" x14ac:dyDescent="0.3">
      <c r="A551" s="64">
        <v>27213</v>
      </c>
      <c r="B551" s="57">
        <v>0.71899999999999997</v>
      </c>
      <c r="C551" s="57">
        <v>1.1579999999999999</v>
      </c>
      <c r="D551" s="57">
        <v>3.4279999999999999</v>
      </c>
      <c r="E551" s="57">
        <f t="shared" si="173"/>
        <v>0.71899999999999997</v>
      </c>
      <c r="F551" s="57">
        <f t="shared" si="174"/>
        <v>2.7090000000000001</v>
      </c>
      <c r="G551" s="57">
        <f t="shared" si="175"/>
        <v>0</v>
      </c>
      <c r="H551" s="57">
        <f>IF(Q550&gt;SetUp!$B$56,SetUp!$B$56,Q550)</f>
        <v>3.2906886669726975E-3</v>
      </c>
      <c r="I551" s="57">
        <f t="shared" si="189"/>
        <v>1.3986318392704471</v>
      </c>
      <c r="J551" s="57">
        <f>MIN(F551,H551,(1-EXP(-SetUp!$B$52*H551/SetUp!$B$56))*F551)</f>
        <v>1.3925287833035265E-3</v>
      </c>
      <c r="K551" s="57">
        <f t="shared" si="176"/>
        <v>1.898159883669171E-3</v>
      </c>
      <c r="L551" s="57">
        <f>IF(I551&lt;=0,0,MIN(SetUp!$B$50*I551^SetUp!$B$55,I551))</f>
        <v>3.5798805462673604E-2</v>
      </c>
      <c r="M551" s="57">
        <f t="shared" si="177"/>
        <v>1.3628330338077734</v>
      </c>
      <c r="N551" s="57">
        <f>IF(SetUp!$B$62=0,X551,(B551-E551)*(1-(H551/SetUp!$B$66/SetUp!$B$56)))</f>
        <v>0</v>
      </c>
      <c r="O551" s="57">
        <f>K551*SetUp!$B$65</f>
        <v>0</v>
      </c>
      <c r="P551" s="57">
        <f>MIN(SetUp!$B$54*L551^SetUp!$B$51,L551)</f>
        <v>1.9444323335431876E-2</v>
      </c>
      <c r="Q551" s="57">
        <f t="shared" si="178"/>
        <v>1.898159883669171E-3</v>
      </c>
      <c r="R551" s="57">
        <f>IF((H551+N551-O551)&gt;SetUp!$B$56,T550+H551+N551-O551-SetUp!$B$56,T550)</f>
        <v>0</v>
      </c>
      <c r="S551" s="57">
        <f>R551*SetUp!$B$65</f>
        <v>0</v>
      </c>
      <c r="T551" s="57">
        <f>IF((R551-S551)&lt;SetUp!$B$53,R551-S551,SetUp!$B$53)</f>
        <v>0</v>
      </c>
      <c r="U551" s="57">
        <f t="shared" si="179"/>
        <v>1.3628330338077734</v>
      </c>
      <c r="V551" s="57">
        <f>(L551-P551)/1000*SetUp!$B$13*1000000/SetUp!$B$48</f>
        <v>0.93020505025084566</v>
      </c>
      <c r="W551" s="57">
        <f t="shared" si="190"/>
        <v>-1.8735013540549517E-16</v>
      </c>
      <c r="X551" s="57">
        <f>MAX((SetUp!$B$56*(1-($H551/SetUp!$B$56)^2)*TANH(($B551-$D551)/SetUp!$B$56))/(1+$H551/SetUp!$B$56*TANH(($B551-$D551)/SetUp!$B$56)),0)</f>
        <v>0</v>
      </c>
      <c r="AK551" s="65">
        <v>153</v>
      </c>
      <c r="AL551" s="66">
        <f t="shared" si="191"/>
        <v>1.9021111111111111</v>
      </c>
      <c r="AM551" s="66">
        <f t="shared" si="192"/>
        <v>3.7218527350143114</v>
      </c>
      <c r="AN551" s="67">
        <f t="shared" si="193"/>
        <v>0.95669575414035879</v>
      </c>
      <c r="AP551" s="64">
        <v>27365</v>
      </c>
      <c r="AQ551" s="55">
        <v>12</v>
      </c>
      <c r="AR551" s="55">
        <v>337</v>
      </c>
      <c r="AS551" s="66">
        <f t="shared" si="180"/>
        <v>0</v>
      </c>
      <c r="AT551" s="66">
        <f t="shared" si="181"/>
        <v>4.0644909855922458E-2</v>
      </c>
      <c r="AU551" s="55" t="str">
        <f>IF(OR($AP551&lt;SetUp!$B$97,$AP551&gt;SetUp!$B$98),"Não","Sim")</f>
        <v>Sim</v>
      </c>
      <c r="AV551" s="68">
        <f t="shared" si="182"/>
        <v>0</v>
      </c>
      <c r="AW551" s="68">
        <f t="shared" si="183"/>
        <v>0.20160582793144263</v>
      </c>
      <c r="AX551" s="68">
        <f t="shared" si="184"/>
        <v>0</v>
      </c>
      <c r="AY551" s="68">
        <f t="shared" si="185"/>
        <v>-1.3909938353073596</v>
      </c>
      <c r="AZ551" s="68">
        <f t="shared" si="186"/>
        <v>4.0644909855922458E-2</v>
      </c>
      <c r="BA551" s="68">
        <f t="shared" si="187"/>
        <v>0.20160582793144263</v>
      </c>
      <c r="BB551" s="68">
        <f t="shared" si="188"/>
        <v>-1.3909938353073596</v>
      </c>
    </row>
    <row r="552" spans="1:54" x14ac:dyDescent="0.3">
      <c r="A552" s="64">
        <v>27214</v>
      </c>
      <c r="B552" s="57">
        <v>1.1890000000000001</v>
      </c>
      <c r="C552" s="57">
        <v>1.0669999999999999</v>
      </c>
      <c r="D552" s="57">
        <v>3.4279999999999999</v>
      </c>
      <c r="E552" s="57">
        <f t="shared" si="173"/>
        <v>1.1890000000000001</v>
      </c>
      <c r="F552" s="57">
        <f t="shared" si="174"/>
        <v>2.2389999999999999</v>
      </c>
      <c r="G552" s="57">
        <f t="shared" si="175"/>
        <v>0</v>
      </c>
      <c r="H552" s="57">
        <f>IF(Q551&gt;SetUp!$B$56,SetUp!$B$56,Q551)</f>
        <v>1.898159883669171E-3</v>
      </c>
      <c r="I552" s="57">
        <f t="shared" si="189"/>
        <v>1.3628330338077734</v>
      </c>
      <c r="J552" s="57">
        <f>MIN(F552,H552,(1-EXP(-SetUp!$B$52*H552/SetUp!$B$56))*F552)</f>
        <v>6.6396090568889791E-4</v>
      </c>
      <c r="K552" s="57">
        <f t="shared" si="176"/>
        <v>1.2341989779802731E-3</v>
      </c>
      <c r="L552" s="57">
        <f>IF(I552&lt;=0,0,MIN(SetUp!$B$50*I552^SetUp!$B$55,I552))</f>
        <v>3.4284719785848274E-2</v>
      </c>
      <c r="M552" s="57">
        <f t="shared" si="177"/>
        <v>1.3285483140219252</v>
      </c>
      <c r="N552" s="57">
        <f>IF(SetUp!$B$62=0,X552,(B552-E552)*(1-(H552/SetUp!$B$66/SetUp!$B$56)))</f>
        <v>0</v>
      </c>
      <c r="O552" s="57">
        <f>K552*SetUp!$B$65</f>
        <v>0</v>
      </c>
      <c r="P552" s="57">
        <f>MIN(SetUp!$B$54*L552^SetUp!$B$51,L552)</f>
        <v>1.8635634400198393E-2</v>
      </c>
      <c r="Q552" s="57">
        <f t="shared" si="178"/>
        <v>1.2341989779802731E-3</v>
      </c>
      <c r="R552" s="57">
        <f>IF((H552+N552-O552)&gt;SetUp!$B$56,T551+H552+N552-O552-SetUp!$B$56,T551)</f>
        <v>0</v>
      </c>
      <c r="S552" s="57">
        <f>R552*SetUp!$B$65</f>
        <v>0</v>
      </c>
      <c r="T552" s="57">
        <f>IF((R552-S552)&lt;SetUp!$B$53,R552-S552,SetUp!$B$53)</f>
        <v>0</v>
      </c>
      <c r="U552" s="57">
        <f t="shared" si="179"/>
        <v>1.3285483140219252</v>
      </c>
      <c r="V552" s="57">
        <f>(L552-P552)/1000*SetUp!$B$13*1000000/SetUp!$B$48</f>
        <v>0.89008371798522457</v>
      </c>
      <c r="W552" s="57">
        <f t="shared" si="190"/>
        <v>5.5511151231257827E-17</v>
      </c>
      <c r="X552" s="57">
        <f>MAX((SetUp!$B$56*(1-($H552/SetUp!$B$56)^2)*TANH(($B552-$D552)/SetUp!$B$56))/(1+$H552/SetUp!$B$56*TANH(($B552-$D552)/SetUp!$B$56)),0)</f>
        <v>0</v>
      </c>
      <c r="AK552" s="65">
        <v>154</v>
      </c>
      <c r="AL552" s="66">
        <f t="shared" si="191"/>
        <v>1.6882222222222221</v>
      </c>
      <c r="AM552" s="66">
        <f t="shared" si="192"/>
        <v>3.3748006515083877</v>
      </c>
      <c r="AN552" s="67">
        <f t="shared" si="193"/>
        <v>0.99902631720254653</v>
      </c>
      <c r="AP552" s="64">
        <v>27366</v>
      </c>
      <c r="AQ552" s="55">
        <v>12</v>
      </c>
      <c r="AR552" s="55">
        <v>338</v>
      </c>
      <c r="AS552" s="66">
        <f t="shared" si="180"/>
        <v>0</v>
      </c>
      <c r="AT552" s="66">
        <f t="shared" si="181"/>
        <v>4.0125828459055816E-2</v>
      </c>
      <c r="AU552" s="55" t="str">
        <f>IF(OR($AP552&lt;SetUp!$B$97,$AP552&gt;SetUp!$B$98),"Não","Sim")</f>
        <v>Sim</v>
      </c>
      <c r="AV552" s="68">
        <f t="shared" si="182"/>
        <v>0</v>
      </c>
      <c r="AW552" s="68">
        <f t="shared" si="183"/>
        <v>0.20031432414846378</v>
      </c>
      <c r="AX552" s="68">
        <f t="shared" si="184"/>
        <v>0</v>
      </c>
      <c r="AY552" s="68">
        <f t="shared" si="185"/>
        <v>-1.3965759878211614</v>
      </c>
      <c r="AZ552" s="68">
        <f t="shared" si="186"/>
        <v>4.0125828459055816E-2</v>
      </c>
      <c r="BA552" s="68">
        <f t="shared" si="187"/>
        <v>0.20031432414846378</v>
      </c>
      <c r="BB552" s="68">
        <f t="shared" si="188"/>
        <v>-1.3965759878211614</v>
      </c>
    </row>
    <row r="553" spans="1:54" x14ac:dyDescent="0.3">
      <c r="A553" s="64">
        <v>27215</v>
      </c>
      <c r="B553" s="57">
        <v>0.37</v>
      </c>
      <c r="C553" s="57">
        <v>1.0669999999999999</v>
      </c>
      <c r="D553" s="57">
        <v>3.4279999999999999</v>
      </c>
      <c r="E553" s="57">
        <f t="shared" si="173"/>
        <v>0.37</v>
      </c>
      <c r="F553" s="57">
        <f t="shared" si="174"/>
        <v>3.0579999999999998</v>
      </c>
      <c r="G553" s="57">
        <f t="shared" si="175"/>
        <v>0</v>
      </c>
      <c r="H553" s="57">
        <f>IF(Q552&gt;SetUp!$B$56,SetUp!$B$56,Q552)</f>
        <v>1.2341989779802731E-3</v>
      </c>
      <c r="I553" s="57">
        <f t="shared" si="189"/>
        <v>1.3285483140219252</v>
      </c>
      <c r="J553" s="57">
        <f>MIN(F553,H553,(1-EXP(-SetUp!$B$52*H553/SetUp!$B$56))*F553)</f>
        <v>5.8965884137469839E-4</v>
      </c>
      <c r="K553" s="57">
        <f t="shared" si="176"/>
        <v>6.445401366055747E-4</v>
      </c>
      <c r="L553" s="57">
        <f>IF(I553&lt;=0,0,MIN(SetUp!$B$50*I553^SetUp!$B$55,I553))</f>
        <v>3.2859309933047275E-2</v>
      </c>
      <c r="M553" s="57">
        <f t="shared" si="177"/>
        <v>1.295689004088878</v>
      </c>
      <c r="N553" s="57">
        <f>IF(SetUp!$B$62=0,X553,(B553-E553)*(1-(H553/SetUp!$B$66/SetUp!$B$56)))</f>
        <v>0</v>
      </c>
      <c r="O553" s="57">
        <f>K553*SetUp!$B$65</f>
        <v>0</v>
      </c>
      <c r="P553" s="57">
        <f>MIN(SetUp!$B$54*L553^SetUp!$B$51,L553)</f>
        <v>1.7873753031792096E-2</v>
      </c>
      <c r="Q553" s="57">
        <f t="shared" si="178"/>
        <v>6.445401366055747E-4</v>
      </c>
      <c r="R553" s="57">
        <f>IF((H553+N553-O553)&gt;SetUp!$B$56,T552+H553+N553-O553-SetUp!$B$56,T552)</f>
        <v>0</v>
      </c>
      <c r="S553" s="57">
        <f>R553*SetUp!$B$65</f>
        <v>0</v>
      </c>
      <c r="T553" s="57">
        <f>IF((R553-S553)&lt;SetUp!$B$53,R553-S553,SetUp!$B$53)</f>
        <v>0</v>
      </c>
      <c r="U553" s="57">
        <f t="shared" si="179"/>
        <v>1.295689004088878</v>
      </c>
      <c r="V553" s="57">
        <f>(L553-P553)/1000*SetUp!$B$13*1000000/SetUp!$B$48</f>
        <v>0.85234375518070749</v>
      </c>
      <c r="W553" s="57">
        <f t="shared" si="190"/>
        <v>0</v>
      </c>
      <c r="X553" s="57">
        <f>MAX((SetUp!$B$56*(1-($H553/SetUp!$B$56)^2)*TANH(($B553-$D553)/SetUp!$B$56))/(1+$H553/SetUp!$B$56*TANH(($B553-$D553)/SetUp!$B$56)),0)</f>
        <v>0</v>
      </c>
      <c r="AK553" s="65">
        <v>155</v>
      </c>
      <c r="AL553" s="66">
        <f t="shared" si="191"/>
        <v>1.576888888888889</v>
      </c>
      <c r="AM553" s="66">
        <f t="shared" si="192"/>
        <v>3.0576366964748125</v>
      </c>
      <c r="AN553" s="67">
        <f t="shared" si="193"/>
        <v>0.93903116320978797</v>
      </c>
      <c r="AP553" s="64">
        <v>27367</v>
      </c>
      <c r="AQ553" s="55">
        <v>12</v>
      </c>
      <c r="AR553" s="55">
        <v>339</v>
      </c>
      <c r="AS553" s="66">
        <f t="shared" si="180"/>
        <v>0</v>
      </c>
      <c r="AT553" s="66">
        <f t="shared" si="181"/>
        <v>6.0647688172252329E-2</v>
      </c>
      <c r="AU553" s="55" t="str">
        <f>IF(OR($AP553&lt;SetUp!$B$97,$AP553&gt;SetUp!$B$98),"Não","Sim")</f>
        <v>Sim</v>
      </c>
      <c r="AV553" s="68">
        <f t="shared" si="182"/>
        <v>0</v>
      </c>
      <c r="AW553" s="68">
        <f t="shared" si="183"/>
        <v>0.24626751343255229</v>
      </c>
      <c r="AX553" s="68">
        <f t="shared" si="184"/>
        <v>0</v>
      </c>
      <c r="AY553" s="68">
        <f t="shared" si="185"/>
        <v>-1.2171857493426625</v>
      </c>
      <c r="AZ553" s="68">
        <f t="shared" si="186"/>
        <v>6.0647688172252329E-2</v>
      </c>
      <c r="BA553" s="68">
        <f t="shared" si="187"/>
        <v>0.24626751343255229</v>
      </c>
      <c r="BB553" s="68">
        <f t="shared" si="188"/>
        <v>-1.2171857493426625</v>
      </c>
    </row>
    <row r="554" spans="1:54" x14ac:dyDescent="0.3">
      <c r="A554" s="64">
        <v>27216</v>
      </c>
      <c r="B554" s="57">
        <v>1.8819999999999999</v>
      </c>
      <c r="C554" s="57">
        <v>0.86</v>
      </c>
      <c r="D554" s="57">
        <v>3.4279999999999999</v>
      </c>
      <c r="E554" s="57">
        <f t="shared" si="173"/>
        <v>1.8819999999999999</v>
      </c>
      <c r="F554" s="57">
        <f t="shared" si="174"/>
        <v>1.546</v>
      </c>
      <c r="G554" s="57">
        <f t="shared" si="175"/>
        <v>0</v>
      </c>
      <c r="H554" s="57">
        <f>IF(Q553&gt;SetUp!$B$56,SetUp!$B$56,Q553)</f>
        <v>6.445401366055747E-4</v>
      </c>
      <c r="I554" s="57">
        <f t="shared" si="189"/>
        <v>1.295689004088878</v>
      </c>
      <c r="J554" s="57">
        <f>MIN(F554,H554,(1-EXP(-SetUp!$B$52*H554/SetUp!$B$56))*F554)</f>
        <v>1.556888869502986E-4</v>
      </c>
      <c r="K554" s="57">
        <f t="shared" si="176"/>
        <v>4.8885124965527605E-4</v>
      </c>
      <c r="L554" s="57">
        <f>IF(I554&lt;=0,0,MIN(SetUp!$B$50*I554^SetUp!$B$55,I554))</f>
        <v>3.1515979279521204E-2</v>
      </c>
      <c r="M554" s="57">
        <f t="shared" si="177"/>
        <v>1.2641730248093568</v>
      </c>
      <c r="N554" s="57">
        <f>IF(SetUp!$B$62=0,X554,(B554-E554)*(1-(H554/SetUp!$B$66/SetUp!$B$56)))</f>
        <v>0</v>
      </c>
      <c r="O554" s="57">
        <f>K554*SetUp!$B$65</f>
        <v>0</v>
      </c>
      <c r="P554" s="57">
        <f>MIN(SetUp!$B$54*L554^SetUp!$B$51,L554)</f>
        <v>1.715522846712508E-2</v>
      </c>
      <c r="Q554" s="57">
        <f t="shared" si="178"/>
        <v>4.8885124965527605E-4</v>
      </c>
      <c r="R554" s="57">
        <f>IF((H554+N554-O554)&gt;SetUp!$B$56,T553+H554+N554-O554-SetUp!$B$56,T553)</f>
        <v>0</v>
      </c>
      <c r="S554" s="57">
        <f>R554*SetUp!$B$65</f>
        <v>0</v>
      </c>
      <c r="T554" s="57">
        <f>IF((R554-S554)&lt;SetUp!$B$53,R554-S554,SetUp!$B$53)</f>
        <v>0</v>
      </c>
      <c r="U554" s="57">
        <f t="shared" si="179"/>
        <v>1.2641730248093568</v>
      </c>
      <c r="V554" s="57">
        <f>(L554-P554)/1000*SetUp!$B$13*1000000/SetUp!$B$48</f>
        <v>0.8168062325149138</v>
      </c>
      <c r="W554" s="57">
        <f t="shared" si="190"/>
        <v>0</v>
      </c>
      <c r="X554" s="57">
        <f>MAX((SetUp!$B$56*(1-($H554/SetUp!$B$56)^2)*TANH(($B554-$D554)/SetUp!$B$56))/(1+$H554/SetUp!$B$56*TANH(($B554-$D554)/SetUp!$B$56)),0)</f>
        <v>0</v>
      </c>
      <c r="AK554" s="65">
        <v>156</v>
      </c>
      <c r="AL554" s="66">
        <f t="shared" si="191"/>
        <v>1.5011111111111111</v>
      </c>
      <c r="AM554" s="66">
        <f t="shared" si="192"/>
        <v>2.985862674579391</v>
      </c>
      <c r="AN554" s="67">
        <f t="shared" si="193"/>
        <v>0.98910170771388006</v>
      </c>
      <c r="AP554" s="64">
        <v>27368</v>
      </c>
      <c r="AQ554" s="55">
        <v>12</v>
      </c>
      <c r="AR554" s="55">
        <v>340</v>
      </c>
      <c r="AS554" s="66">
        <f t="shared" si="180"/>
        <v>0</v>
      </c>
      <c r="AT554" s="66">
        <f t="shared" si="181"/>
        <v>0.23226140424131839</v>
      </c>
      <c r="AU554" s="55" t="str">
        <f>IF(OR($AP554&lt;SetUp!$B$97,$AP554&gt;SetUp!$B$98),"Não","Sim")</f>
        <v>Sim</v>
      </c>
      <c r="AV554" s="68">
        <f t="shared" si="182"/>
        <v>0</v>
      </c>
      <c r="AW554" s="68">
        <f t="shared" si="183"/>
        <v>0.48193506226598454</v>
      </c>
      <c r="AX554" s="68">
        <f t="shared" si="184"/>
        <v>0</v>
      </c>
      <c r="AY554" s="68">
        <f t="shared" si="185"/>
        <v>-0.63402295256584074</v>
      </c>
      <c r="AZ554" s="68">
        <f t="shared" si="186"/>
        <v>0.23226140424131839</v>
      </c>
      <c r="BA554" s="68">
        <f t="shared" si="187"/>
        <v>0.48193506226598454</v>
      </c>
      <c r="BB554" s="68">
        <f t="shared" si="188"/>
        <v>-0.63402295256584074</v>
      </c>
    </row>
    <row r="555" spans="1:54" x14ac:dyDescent="0.3">
      <c r="A555" s="64">
        <v>27217</v>
      </c>
      <c r="B555" s="57">
        <v>6.8230000000000004</v>
      </c>
      <c r="C555" s="57">
        <v>0.68100000000000005</v>
      </c>
      <c r="D555" s="57">
        <v>3.4279999999999999</v>
      </c>
      <c r="E555" s="57">
        <f t="shared" si="173"/>
        <v>3.4279999999999999</v>
      </c>
      <c r="F555" s="57">
        <f t="shared" si="174"/>
        <v>0</v>
      </c>
      <c r="G555" s="57">
        <f t="shared" si="175"/>
        <v>3.182270023533107E-3</v>
      </c>
      <c r="H555" s="57">
        <f>IF(Q554&gt;SetUp!$B$56,SetUp!$B$56,Q554)</f>
        <v>4.8885124965527605E-4</v>
      </c>
      <c r="I555" s="57">
        <f t="shared" si="189"/>
        <v>1.2673552948328899</v>
      </c>
      <c r="J555" s="57">
        <f>MIN(F555,H555,(1-EXP(-SetUp!$B$52*H555/SetUp!$B$56))*F555)</f>
        <v>0</v>
      </c>
      <c r="K555" s="57">
        <f t="shared" si="176"/>
        <v>4.8885124965527605E-4</v>
      </c>
      <c r="L555" s="57">
        <f>IF(I555&lt;=0,0,MIN(SetUp!$B$50*I555^SetUp!$B$55,I555))</f>
        <v>3.0375736985351096E-2</v>
      </c>
      <c r="M555" s="57">
        <f t="shared" si="177"/>
        <v>1.2369795578475389</v>
      </c>
      <c r="N555" s="57">
        <f>IF(SetUp!$B$62=0,X555,(B555-E555)*(1-(H555/SetUp!$B$66/SetUp!$B$56)))</f>
        <v>3.3918177299764674</v>
      </c>
      <c r="O555" s="57">
        <f>K555*SetUp!$B$65</f>
        <v>0</v>
      </c>
      <c r="P555" s="57">
        <f>MIN(SetUp!$B$54*L555^SetUp!$B$51,L555)</f>
        <v>1.6544924212119824E-2</v>
      </c>
      <c r="Q555" s="57">
        <f t="shared" si="178"/>
        <v>3.3923065812261228</v>
      </c>
      <c r="R555" s="57">
        <f>IF((H555+N555-O555)&gt;SetUp!$B$56,T554+H555+N555-O555-SetUp!$B$56,T554)</f>
        <v>0</v>
      </c>
      <c r="S555" s="57">
        <f>R555*SetUp!$B$65</f>
        <v>0</v>
      </c>
      <c r="T555" s="57">
        <f>IF((R555-S555)&lt;SetUp!$B$53,R555-S555,SetUp!$B$53)</f>
        <v>0</v>
      </c>
      <c r="U555" s="57">
        <f t="shared" si="179"/>
        <v>1.2369795578475389</v>
      </c>
      <c r="V555" s="57">
        <f>(L555-P555)/1000*SetUp!$B$13*1000000/SetUp!$B$48</f>
        <v>0.7866645847075483</v>
      </c>
      <c r="W555" s="57">
        <f t="shared" si="190"/>
        <v>-1.3530843112619095E-16</v>
      </c>
      <c r="X555" s="57">
        <f>MAX((SetUp!$B$56*(1-($H555/SetUp!$B$56)^2)*TANH(($B555-$D555)/SetUp!$B$56))/(1+$H555/SetUp!$B$56*TANH(($B555-$D555)/SetUp!$B$56)),0)</f>
        <v>3.3918177299764674</v>
      </c>
      <c r="AK555" s="65">
        <v>157</v>
      </c>
      <c r="AL555" s="66">
        <f t="shared" si="191"/>
        <v>1.8717777777777778</v>
      </c>
      <c r="AM555" s="66">
        <f t="shared" si="192"/>
        <v>3.0472018066808202</v>
      </c>
      <c r="AN555" s="67">
        <f t="shared" si="193"/>
        <v>0.62797199692077532</v>
      </c>
      <c r="AP555" s="64">
        <v>27369</v>
      </c>
      <c r="AQ555" s="55">
        <v>12</v>
      </c>
      <c r="AR555" s="55">
        <v>341</v>
      </c>
      <c r="AS555" s="66">
        <f t="shared" si="180"/>
        <v>17.451000000000001</v>
      </c>
      <c r="AT555" s="66">
        <f t="shared" si="181"/>
        <v>0.22641714557968023</v>
      </c>
      <c r="AU555" s="55" t="str">
        <f>IF(OR($AP555&lt;SetUp!$B$97,$AP555&gt;SetUp!$B$98),"Não","Sim")</f>
        <v>Sim</v>
      </c>
      <c r="AV555" s="68">
        <f t="shared" si="182"/>
        <v>4.177439407100958</v>
      </c>
      <c r="AW555" s="68">
        <f t="shared" si="183"/>
        <v>0.47583310685541863</v>
      </c>
      <c r="AX555" s="68">
        <f t="shared" si="184"/>
        <v>1.2418203185180303</v>
      </c>
      <c r="AY555" s="68">
        <f t="shared" si="185"/>
        <v>-0.64509068901776878</v>
      </c>
      <c r="AZ555" s="68">
        <f t="shared" si="186"/>
        <v>-17.224582854420319</v>
      </c>
      <c r="BA555" s="68">
        <f t="shared" si="187"/>
        <v>-3.7016063002455395</v>
      </c>
      <c r="BB555" s="68">
        <f t="shared" si="188"/>
        <v>-1.8869110075357991</v>
      </c>
    </row>
    <row r="556" spans="1:54" x14ac:dyDescent="0.3">
      <c r="A556" s="64">
        <v>27218</v>
      </c>
      <c r="B556" s="57">
        <v>3.5720000000000001</v>
      </c>
      <c r="C556" s="57">
        <v>0.68100000000000005</v>
      </c>
      <c r="D556" s="57">
        <v>3.4279999999999999</v>
      </c>
      <c r="E556" s="57">
        <f t="shared" si="173"/>
        <v>3.4279999999999999</v>
      </c>
      <c r="F556" s="57">
        <f t="shared" si="174"/>
        <v>0</v>
      </c>
      <c r="G556" s="57">
        <f t="shared" si="175"/>
        <v>4.2193464264397851E-4</v>
      </c>
      <c r="H556" s="57">
        <f>IF(Q555&gt;SetUp!$B$56,SetUp!$B$56,Q555)</f>
        <v>3.3923065812261228</v>
      </c>
      <c r="I556" s="57">
        <f t="shared" si="189"/>
        <v>1.2374014924901828</v>
      </c>
      <c r="J556" s="57">
        <f>MIN(F556,H556,(1-EXP(-SetUp!$B$52*H556/SetUp!$B$56))*F556)</f>
        <v>0</v>
      </c>
      <c r="K556" s="57">
        <f t="shared" si="176"/>
        <v>3.3923065812261228</v>
      </c>
      <c r="L556" s="57">
        <f>IF(I556&lt;=0,0,MIN(SetUp!$B$50*I556^SetUp!$B$55,I556))</f>
        <v>2.9188643365280587E-2</v>
      </c>
      <c r="M556" s="57">
        <f t="shared" si="177"/>
        <v>1.2082128491249022</v>
      </c>
      <c r="N556" s="57">
        <f>IF(SetUp!$B$62=0,X556,(B556-E556)*(1-(H556/SetUp!$B$66/SetUp!$B$56)))</f>
        <v>0.14357806535735615</v>
      </c>
      <c r="O556" s="57">
        <f>K556*SetUp!$B$65</f>
        <v>0</v>
      </c>
      <c r="P556" s="57">
        <f>MIN(SetUp!$B$54*L556^SetUp!$B$51,L556)</f>
        <v>1.5909128676834642E-2</v>
      </c>
      <c r="Q556" s="57">
        <f t="shared" si="178"/>
        <v>3.535884646583479</v>
      </c>
      <c r="R556" s="57">
        <f>IF((H556+N556-O556)&gt;SetUp!$B$56,T555+H556+N556-O556-SetUp!$B$56,T555)</f>
        <v>0</v>
      </c>
      <c r="S556" s="57">
        <f>R556*SetUp!$B$65</f>
        <v>0</v>
      </c>
      <c r="T556" s="57">
        <f>IF((R556-S556)&lt;SetUp!$B$53,R556-S556,SetUp!$B$53)</f>
        <v>0</v>
      </c>
      <c r="U556" s="57">
        <f t="shared" si="179"/>
        <v>1.2082128491249022</v>
      </c>
      <c r="V556" s="57">
        <f>(L556-P556)/1000*SetUp!$B$13*1000000/SetUp!$B$48</f>
        <v>0.75530802699626953</v>
      </c>
      <c r="W556" s="57">
        <f t="shared" si="190"/>
        <v>0</v>
      </c>
      <c r="X556" s="57">
        <f>MAX((SetUp!$B$56*(1-($H556/SetUp!$B$56)^2)*TANH(($B556-$D556)/SetUp!$B$56))/(1+$H556/SetUp!$B$56*TANH(($B556-$D556)/SetUp!$B$56)),0)</f>
        <v>0.14357806535735615</v>
      </c>
      <c r="AK556" s="65">
        <v>158</v>
      </c>
      <c r="AL556" s="66">
        <f t="shared" si="191"/>
        <v>2.2600000000000002</v>
      </c>
      <c r="AM556" s="66">
        <f t="shared" si="192"/>
        <v>2.9137274697154099</v>
      </c>
      <c r="AN556" s="67">
        <f t="shared" si="193"/>
        <v>0.28925994235195113</v>
      </c>
      <c r="AP556" s="64">
        <v>27370</v>
      </c>
      <c r="AQ556" s="55">
        <v>12</v>
      </c>
      <c r="AR556" s="55">
        <v>342</v>
      </c>
      <c r="AS556" s="66">
        <f t="shared" si="180"/>
        <v>11.36</v>
      </c>
      <c r="AT556" s="66">
        <f t="shared" si="181"/>
        <v>0.22077611911926717</v>
      </c>
      <c r="AU556" s="55" t="str">
        <f>IF(OR($AP556&lt;SetUp!$B$97,$AP556&gt;SetUp!$B$98),"Não","Sim")</f>
        <v>Sim</v>
      </c>
      <c r="AV556" s="68">
        <f t="shared" si="182"/>
        <v>3.3704599092705432</v>
      </c>
      <c r="AW556" s="68">
        <f t="shared" si="183"/>
        <v>0.46986819334709939</v>
      </c>
      <c r="AX556" s="68">
        <f t="shared" si="184"/>
        <v>1.055378331375</v>
      </c>
      <c r="AY556" s="68">
        <f t="shared" si="185"/>
        <v>-0.65604790510781874</v>
      </c>
      <c r="AZ556" s="68">
        <f t="shared" si="186"/>
        <v>-11.139223880880733</v>
      </c>
      <c r="BA556" s="68">
        <f t="shared" si="187"/>
        <v>-2.9005917159234436</v>
      </c>
      <c r="BB556" s="68">
        <f t="shared" si="188"/>
        <v>-1.7114262364828188</v>
      </c>
    </row>
    <row r="557" spans="1:54" x14ac:dyDescent="0.3">
      <c r="A557" s="64">
        <v>27219</v>
      </c>
      <c r="B557" s="57">
        <v>0.79400000000000004</v>
      </c>
      <c r="C557" s="57">
        <v>0.68100000000000005</v>
      </c>
      <c r="D557" s="57">
        <v>3.4279999999999999</v>
      </c>
      <c r="E557" s="57">
        <f t="shared" si="173"/>
        <v>0.79400000000000004</v>
      </c>
      <c r="F557" s="57">
        <f t="shared" si="174"/>
        <v>2.6339999999999999</v>
      </c>
      <c r="G557" s="57">
        <f t="shared" si="175"/>
        <v>0</v>
      </c>
      <c r="H557" s="57">
        <f>IF(Q556&gt;SetUp!$B$56,SetUp!$B$56,Q556)</f>
        <v>3.535884646583479</v>
      </c>
      <c r="I557" s="57">
        <f t="shared" si="189"/>
        <v>1.2082128491249022</v>
      </c>
      <c r="J557" s="57">
        <f>MIN(F557,H557,(1-EXP(-SetUp!$B$52*H557/SetUp!$B$56))*F557)</f>
        <v>1.118081346267946</v>
      </c>
      <c r="K557" s="57">
        <f t="shared" si="176"/>
        <v>2.417803300315533</v>
      </c>
      <c r="L557" s="57">
        <f>IF(I557&lt;=0,0,MIN(SetUp!$B$50*I557^SetUp!$B$55,I557))</f>
        <v>2.8050155155192151E-2</v>
      </c>
      <c r="M557" s="57">
        <f t="shared" si="177"/>
        <v>1.1801626939697101</v>
      </c>
      <c r="N557" s="57">
        <f>IF(SetUp!$B$62=0,X557,(B557-E557)*(1-(H557/SetUp!$B$66/SetUp!$B$56)))</f>
        <v>0</v>
      </c>
      <c r="O557" s="57">
        <f>K557*SetUp!$B$65</f>
        <v>0</v>
      </c>
      <c r="P557" s="57">
        <f>MIN(SetUp!$B$54*L557^SetUp!$B$51,L557)</f>
        <v>1.529895245608438E-2</v>
      </c>
      <c r="Q557" s="57">
        <f t="shared" si="178"/>
        <v>2.417803300315533</v>
      </c>
      <c r="R557" s="57">
        <f>IF((H557+N557-O557)&gt;SetUp!$B$56,T556+H557+N557-O557-SetUp!$B$56,T556)</f>
        <v>0</v>
      </c>
      <c r="S557" s="57">
        <f>R557*SetUp!$B$65</f>
        <v>0</v>
      </c>
      <c r="T557" s="57">
        <f>IF((R557-S557)&lt;SetUp!$B$53,R557-S557,SetUp!$B$53)</f>
        <v>0</v>
      </c>
      <c r="U557" s="57">
        <f t="shared" si="179"/>
        <v>1.1801626939697101</v>
      </c>
      <c r="V557" s="57">
        <f>(L557-P557)/1000*SetUp!$B$13*1000000/SetUp!$B$48</f>
        <v>0.72525886513550664</v>
      </c>
      <c r="W557" s="57">
        <f t="shared" si="190"/>
        <v>-2.2898349882893854E-16</v>
      </c>
      <c r="X557" s="57">
        <f>MAX((SetUp!$B$56*(1-($H557/SetUp!$B$56)^2)*TANH(($B557-$D557)/SetUp!$B$56))/(1+$H557/SetUp!$B$56*TANH(($B557-$D557)/SetUp!$B$56)),0)</f>
        <v>0</v>
      </c>
      <c r="AK557" s="65">
        <v>159</v>
      </c>
      <c r="AL557" s="66">
        <f t="shared" si="191"/>
        <v>2.6445555555555558</v>
      </c>
      <c r="AM557" s="66">
        <f t="shared" si="192"/>
        <v>2.7235007687325896</v>
      </c>
      <c r="AN557" s="67">
        <f t="shared" si="193"/>
        <v>2.9851977588895615E-2</v>
      </c>
      <c r="AP557" s="64">
        <v>27371</v>
      </c>
      <c r="AQ557" s="55">
        <v>12</v>
      </c>
      <c r="AR557" s="55">
        <v>343</v>
      </c>
      <c r="AS557" s="66">
        <f t="shared" si="180"/>
        <v>3.3660000000000001</v>
      </c>
      <c r="AT557" s="66">
        <f t="shared" si="181"/>
        <v>0.21532933434089416</v>
      </c>
      <c r="AU557" s="55" t="str">
        <f>IF(OR($AP557&lt;SetUp!$B$97,$AP557&gt;SetUp!$B$98),"Não","Sim")</f>
        <v>Sim</v>
      </c>
      <c r="AV557" s="68">
        <f t="shared" si="182"/>
        <v>1.8346661821704786</v>
      </c>
      <c r="AW557" s="68">
        <f t="shared" si="183"/>
        <v>0.464035919235671</v>
      </c>
      <c r="AX557" s="68">
        <f t="shared" si="184"/>
        <v>0.52711411163980504</v>
      </c>
      <c r="AY557" s="68">
        <f t="shared" si="185"/>
        <v>-0.6668968021571311</v>
      </c>
      <c r="AZ557" s="68">
        <f t="shared" si="186"/>
        <v>-3.1506706656591059</v>
      </c>
      <c r="BA557" s="68">
        <f t="shared" si="187"/>
        <v>-1.3706302629348075</v>
      </c>
      <c r="BB557" s="68">
        <f t="shared" si="188"/>
        <v>-1.1940109137969361</v>
      </c>
    </row>
    <row r="558" spans="1:54" x14ac:dyDescent="0.3">
      <c r="A558" s="64">
        <v>27220</v>
      </c>
      <c r="B558" s="57">
        <v>1.4159999999999999</v>
      </c>
      <c r="C558" s="57">
        <v>2.8159999999999998</v>
      </c>
      <c r="D558" s="57">
        <v>3.4279999999999999</v>
      </c>
      <c r="E558" s="57">
        <f t="shared" si="173"/>
        <v>1.4159999999999999</v>
      </c>
      <c r="F558" s="57">
        <f t="shared" si="174"/>
        <v>2.012</v>
      </c>
      <c r="G558" s="57">
        <f t="shared" si="175"/>
        <v>0</v>
      </c>
      <c r="H558" s="57">
        <f>IF(Q557&gt;SetUp!$B$56,SetUp!$B$56,Q557)</f>
        <v>2.417803300315533</v>
      </c>
      <c r="I558" s="57">
        <f t="shared" si="189"/>
        <v>1.1801626939697101</v>
      </c>
      <c r="J558" s="57">
        <f>MIN(F558,H558,(1-EXP(-SetUp!$B$52*H558/SetUp!$B$56))*F558)</f>
        <v>0.63301532370481561</v>
      </c>
      <c r="K558" s="57">
        <f t="shared" si="176"/>
        <v>1.7847879766107173</v>
      </c>
      <c r="L558" s="57">
        <f>IF(I558&lt;=0,0,MIN(SetUp!$B$50*I558^SetUp!$B$55,I558))</f>
        <v>2.6973211299139873E-2</v>
      </c>
      <c r="M558" s="57">
        <f t="shared" si="177"/>
        <v>1.1531894826705702</v>
      </c>
      <c r="N558" s="57">
        <f>IF(SetUp!$B$62=0,X558,(B558-E558)*(1-(H558/SetUp!$B$66/SetUp!$B$56)))</f>
        <v>0</v>
      </c>
      <c r="O558" s="57">
        <f>K558*SetUp!$B$65</f>
        <v>0</v>
      </c>
      <c r="P558" s="57">
        <f>MIN(SetUp!$B$54*L558^SetUp!$B$51,L558)</f>
        <v>1.4721373409196934E-2</v>
      </c>
      <c r="Q558" s="57">
        <f t="shared" si="178"/>
        <v>1.7847879766107173</v>
      </c>
      <c r="R558" s="57">
        <f>IF((H558+N558-O558)&gt;SetUp!$B$56,T557+H558+N558-O558-SetUp!$B$56,T557)</f>
        <v>0</v>
      </c>
      <c r="S558" s="57">
        <f>R558*SetUp!$B$65</f>
        <v>0</v>
      </c>
      <c r="T558" s="57">
        <f>IF((R558-S558)&lt;SetUp!$B$53,R558-S558,SetUp!$B$53)</f>
        <v>0</v>
      </c>
      <c r="U558" s="57">
        <f t="shared" si="179"/>
        <v>1.1531894826705702</v>
      </c>
      <c r="V558" s="57">
        <f>(L558-P558)/1000*SetUp!$B$13*1000000/SetUp!$B$48</f>
        <v>0.69685615181272043</v>
      </c>
      <c r="W558" s="57">
        <f t="shared" si="190"/>
        <v>-1.1449174941446927E-16</v>
      </c>
      <c r="X558" s="57">
        <f>MAX((SetUp!$B$56*(1-($H558/SetUp!$B$56)^2)*TANH(($B558-$D558)/SetUp!$B$56))/(1+$H558/SetUp!$B$56*TANH(($B558-$D558)/SetUp!$B$56)),0)</f>
        <v>0</v>
      </c>
      <c r="AK558" s="65">
        <v>160</v>
      </c>
      <c r="AL558" s="66">
        <f t="shared" si="191"/>
        <v>2.6794444444444445</v>
      </c>
      <c r="AM558" s="66">
        <f t="shared" si="192"/>
        <v>2.5000547208568955</v>
      </c>
      <c r="AN558" s="67">
        <f t="shared" si="193"/>
        <v>-6.6950342620275397E-2</v>
      </c>
      <c r="AP558" s="64">
        <v>27372</v>
      </c>
      <c r="AQ558" s="55">
        <v>12</v>
      </c>
      <c r="AR558" s="55">
        <v>344</v>
      </c>
      <c r="AS558" s="66">
        <f t="shared" si="180"/>
        <v>1.65</v>
      </c>
      <c r="AT558" s="66">
        <f t="shared" si="181"/>
        <v>0.21006828212019787</v>
      </c>
      <c r="AU558" s="55" t="str">
        <f>IF(OR($AP558&lt;SetUp!$B$97,$AP558&gt;SetUp!$B$98),"Não","Sim")</f>
        <v>Sim</v>
      </c>
      <c r="AV558" s="68">
        <f t="shared" si="182"/>
        <v>1.2845232578665129</v>
      </c>
      <c r="AW558" s="68">
        <f t="shared" si="183"/>
        <v>0.45833206534149218</v>
      </c>
      <c r="AX558" s="68">
        <f t="shared" si="184"/>
        <v>0.21748394421390627</v>
      </c>
      <c r="AY558" s="68">
        <f t="shared" si="185"/>
        <v>-0.67763951608547368</v>
      </c>
      <c r="AZ558" s="68">
        <f t="shared" si="186"/>
        <v>-1.4399317178798021</v>
      </c>
      <c r="BA558" s="68">
        <f t="shared" si="187"/>
        <v>-0.82619119252502071</v>
      </c>
      <c r="BB558" s="68">
        <f t="shared" si="188"/>
        <v>-0.89512346029937995</v>
      </c>
    </row>
    <row r="559" spans="1:54" x14ac:dyDescent="0.3">
      <c r="A559" s="64">
        <v>27221</v>
      </c>
      <c r="B559" s="57">
        <v>0.23100000000000001</v>
      </c>
      <c r="C559" s="57">
        <v>2.33</v>
      </c>
      <c r="D559" s="57">
        <v>3.4279999999999999</v>
      </c>
      <c r="E559" s="57">
        <f t="shared" si="173"/>
        <v>0.23100000000000001</v>
      </c>
      <c r="F559" s="57">
        <f t="shared" si="174"/>
        <v>3.1970000000000001</v>
      </c>
      <c r="G559" s="57">
        <f t="shared" si="175"/>
        <v>0</v>
      </c>
      <c r="H559" s="57">
        <f>IF(Q558&gt;SetUp!$B$56,SetUp!$B$56,Q558)</f>
        <v>1.7847879766107173</v>
      </c>
      <c r="I559" s="57">
        <f t="shared" si="189"/>
        <v>1.1531894826705702</v>
      </c>
      <c r="J559" s="57">
        <f>MIN(F559,H559,(1-EXP(-SetUp!$B$52*H559/SetUp!$B$56))*F559)</f>
        <v>0.7780350338707851</v>
      </c>
      <c r="K559" s="57">
        <f t="shared" si="176"/>
        <v>1.0067529427399322</v>
      </c>
      <c r="L559" s="57">
        <f>IF(I559&lt;=0,0,MIN(SetUp!$B$50*I559^SetUp!$B$55,I559))</f>
        <v>2.5953582006715568E-2</v>
      </c>
      <c r="M559" s="57">
        <f t="shared" si="177"/>
        <v>1.1272359006638546</v>
      </c>
      <c r="N559" s="57">
        <f>IF(SetUp!$B$62=0,X559,(B559-E559)*(1-(H559/SetUp!$B$66/SetUp!$B$56)))</f>
        <v>0</v>
      </c>
      <c r="O559" s="57">
        <f>K559*SetUp!$B$65</f>
        <v>0</v>
      </c>
      <c r="P559" s="57">
        <f>MIN(SetUp!$B$54*L559^SetUp!$B$51,L559)</f>
        <v>1.4174171412636823E-2</v>
      </c>
      <c r="Q559" s="57">
        <f t="shared" si="178"/>
        <v>1.0067529427399322</v>
      </c>
      <c r="R559" s="57">
        <f>IF((H559+N559-O559)&gt;SetUp!$B$56,T558+H559+N559-O559-SetUp!$B$56,T558)</f>
        <v>0</v>
      </c>
      <c r="S559" s="57">
        <f>R559*SetUp!$B$65</f>
        <v>0</v>
      </c>
      <c r="T559" s="57">
        <f>IF((R559-S559)&lt;SetUp!$B$53,R559-S559,SetUp!$B$53)</f>
        <v>0</v>
      </c>
      <c r="U559" s="57">
        <f t="shared" si="179"/>
        <v>1.1272359006638546</v>
      </c>
      <c r="V559" s="57">
        <f>(L559-P559)/1000*SetUp!$B$13*1000000/SetUp!$B$48</f>
        <v>0.66998558183256662</v>
      </c>
      <c r="W559" s="57">
        <f t="shared" si="190"/>
        <v>-1.457167719820518E-16</v>
      </c>
      <c r="X559" s="57">
        <f>MAX((SetUp!$B$56*(1-($H559/SetUp!$B$56)^2)*TANH(($B559-$D559)/SetUp!$B$56))/(1+$H559/SetUp!$B$56*TANH(($B559-$D559)/SetUp!$B$56)),0)</f>
        <v>0</v>
      </c>
      <c r="AK559" s="65">
        <v>161</v>
      </c>
      <c r="AL559" s="66">
        <f t="shared" si="191"/>
        <v>2.8403333333333336</v>
      </c>
      <c r="AM559" s="66">
        <f t="shared" si="192"/>
        <v>2.3480688933673912</v>
      </c>
      <c r="AN559" s="67">
        <f t="shared" si="193"/>
        <v>-0.17331220747539339</v>
      </c>
      <c r="AP559" s="64">
        <v>27373</v>
      </c>
      <c r="AQ559" s="55">
        <v>12</v>
      </c>
      <c r="AR559" s="55">
        <v>345</v>
      </c>
      <c r="AS559" s="66">
        <f t="shared" si="180"/>
        <v>1.0229999999999999</v>
      </c>
      <c r="AT559" s="66">
        <f t="shared" si="181"/>
        <v>0.20498490454715129</v>
      </c>
      <c r="AU559" s="55" t="str">
        <f>IF(OR($AP559&lt;SetUp!$B$97,$AP559&gt;SetUp!$B$98),"Não","Sim")</f>
        <v>Sim</v>
      </c>
      <c r="AV559" s="68">
        <f t="shared" si="182"/>
        <v>1.0114346246792225</v>
      </c>
      <c r="AW559" s="68">
        <f t="shared" si="183"/>
        <v>0.45275258646102873</v>
      </c>
      <c r="AX559" s="68">
        <f t="shared" si="184"/>
        <v>9.8756337121601191E-3</v>
      </c>
      <c r="AY559" s="68">
        <f t="shared" si="185"/>
        <v>-0.68827811998454391</v>
      </c>
      <c r="AZ559" s="68">
        <f t="shared" si="186"/>
        <v>-0.81801509545284867</v>
      </c>
      <c r="BA559" s="68">
        <f t="shared" si="187"/>
        <v>-0.55868203821819384</v>
      </c>
      <c r="BB559" s="68">
        <f t="shared" si="188"/>
        <v>-0.69815375369670407</v>
      </c>
    </row>
    <row r="560" spans="1:54" x14ac:dyDescent="0.3">
      <c r="A560" s="64">
        <v>27222</v>
      </c>
      <c r="B560" s="57">
        <v>0.26</v>
      </c>
      <c r="C560" s="57">
        <v>1.42</v>
      </c>
      <c r="D560" s="57">
        <v>3.4279999999999999</v>
      </c>
      <c r="E560" s="57">
        <f t="shared" si="173"/>
        <v>0.26</v>
      </c>
      <c r="F560" s="57">
        <f t="shared" si="174"/>
        <v>3.1680000000000001</v>
      </c>
      <c r="G560" s="57">
        <f t="shared" si="175"/>
        <v>0</v>
      </c>
      <c r="H560" s="57">
        <f>IF(Q559&gt;SetUp!$B$56,SetUp!$B$56,Q559)</f>
        <v>1.0067529427399322</v>
      </c>
      <c r="I560" s="57">
        <f t="shared" si="189"/>
        <v>1.1272359006638546</v>
      </c>
      <c r="J560" s="57">
        <f>MIN(F560,H560,(1-EXP(-SetUp!$B$52*H560/SetUp!$B$56))*F560)</f>
        <v>0.46112366371750207</v>
      </c>
      <c r="K560" s="57">
        <f t="shared" si="176"/>
        <v>0.54562927902243019</v>
      </c>
      <c r="L560" s="57">
        <f>IF(I560&lt;=0,0,MIN(SetUp!$B$50*I560^SetUp!$B$55,I560))</f>
        <v>2.4987388598427921E-2</v>
      </c>
      <c r="M560" s="57">
        <f t="shared" si="177"/>
        <v>1.1022485120654266</v>
      </c>
      <c r="N560" s="57">
        <f>IF(SetUp!$B$62=0,X560,(B560-E560)*(1-(H560/SetUp!$B$66/SetUp!$B$56)))</f>
        <v>0</v>
      </c>
      <c r="O560" s="57">
        <f>K560*SetUp!$B$65</f>
        <v>0</v>
      </c>
      <c r="P560" s="57">
        <f>MIN(SetUp!$B$54*L560^SetUp!$B$51,L560)</f>
        <v>1.3655309292528122E-2</v>
      </c>
      <c r="Q560" s="57">
        <f t="shared" si="178"/>
        <v>0.54562927902243019</v>
      </c>
      <c r="R560" s="57">
        <f>IF((H560+N560-O560)&gt;SetUp!$B$56,T559+H560+N560-O560-SetUp!$B$56,T559)</f>
        <v>0</v>
      </c>
      <c r="S560" s="57">
        <f>R560*SetUp!$B$65</f>
        <v>0</v>
      </c>
      <c r="T560" s="57">
        <f>IF((R560-S560)&lt;SetUp!$B$53,R560-S560,SetUp!$B$53)</f>
        <v>0</v>
      </c>
      <c r="U560" s="57">
        <f t="shared" si="179"/>
        <v>1.1022485120654266</v>
      </c>
      <c r="V560" s="57">
        <f>(L560-P560)/1000*SetUp!$B$13*1000000/SetUp!$B$48</f>
        <v>0.64454241462238904</v>
      </c>
      <c r="W560" s="57">
        <f t="shared" si="190"/>
        <v>0</v>
      </c>
      <c r="X560" s="57">
        <f>MAX((SetUp!$B$56*(1-($H560/SetUp!$B$56)^2)*TANH(($B560-$D560)/SetUp!$B$56))/(1+$H560/SetUp!$B$56*TANH(($B560-$D560)/SetUp!$B$56)),0)</f>
        <v>0</v>
      </c>
      <c r="AK560" s="65">
        <v>162</v>
      </c>
      <c r="AL560" s="66">
        <f t="shared" si="191"/>
        <v>3.2933333333333334</v>
      </c>
      <c r="AM560" s="66">
        <f t="shared" si="192"/>
        <v>2.2099716185859943</v>
      </c>
      <c r="AN560" s="67">
        <f t="shared" si="193"/>
        <v>-0.32895598625931349</v>
      </c>
      <c r="AP560" s="64">
        <v>27374</v>
      </c>
      <c r="AQ560" s="55">
        <v>12</v>
      </c>
      <c r="AR560" s="55">
        <v>346</v>
      </c>
      <c r="AS560" s="66">
        <f t="shared" si="180"/>
        <v>0.82199999999999995</v>
      </c>
      <c r="AT560" s="66">
        <f t="shared" si="181"/>
        <v>0.20007156690907033</v>
      </c>
      <c r="AU560" s="55" t="str">
        <f>IF(OR($AP560&lt;SetUp!$B$97,$AP560&gt;SetUp!$B$98),"Não","Sim")</f>
        <v>Sim</v>
      </c>
      <c r="AV560" s="68">
        <f t="shared" si="182"/>
        <v>0.90664215653145097</v>
      </c>
      <c r="AW560" s="68">
        <f t="shared" si="183"/>
        <v>0.44729360258008422</v>
      </c>
      <c r="AX560" s="68">
        <f t="shared" si="184"/>
        <v>-8.5128182459949631E-2</v>
      </c>
      <c r="AY560" s="68">
        <f t="shared" si="185"/>
        <v>-0.69881462656564752</v>
      </c>
      <c r="AZ560" s="68">
        <f t="shared" si="186"/>
        <v>-0.6219284330909296</v>
      </c>
      <c r="BA560" s="68">
        <f t="shared" si="187"/>
        <v>-0.45934855395136676</v>
      </c>
      <c r="BB560" s="68">
        <f t="shared" si="188"/>
        <v>-0.61368644410569795</v>
      </c>
    </row>
    <row r="561" spans="1:54" x14ac:dyDescent="0.3">
      <c r="A561" s="64">
        <v>27223</v>
      </c>
      <c r="B561" s="57">
        <v>0.255</v>
      </c>
      <c r="C561" s="57">
        <v>1.2130000000000001</v>
      </c>
      <c r="D561" s="57">
        <v>3.4279999999999999</v>
      </c>
      <c r="E561" s="57">
        <f t="shared" si="173"/>
        <v>0.255</v>
      </c>
      <c r="F561" s="57">
        <f t="shared" si="174"/>
        <v>3.173</v>
      </c>
      <c r="G561" s="57">
        <f t="shared" si="175"/>
        <v>0</v>
      </c>
      <c r="H561" s="57">
        <f>IF(Q560&gt;SetUp!$B$56,SetUp!$B$56,Q560)</f>
        <v>0.54562927902243019</v>
      </c>
      <c r="I561" s="57">
        <f t="shared" si="189"/>
        <v>1.1022485120654266</v>
      </c>
      <c r="J561" s="57">
        <f>MIN(F561,H561,(1-EXP(-SetUp!$B$52*H561/SetUp!$B$56))*F561)</f>
        <v>0.25930237014722646</v>
      </c>
      <c r="K561" s="57">
        <f t="shared" si="176"/>
        <v>0.28632690887520373</v>
      </c>
      <c r="L561" s="57">
        <f>IF(I561&lt;=0,0,MIN(SetUp!$B$50*I561^SetUp!$B$55,I561))</f>
        <v>2.4071069480860276E-2</v>
      </c>
      <c r="M561" s="57">
        <f t="shared" si="177"/>
        <v>1.0781774425845663</v>
      </c>
      <c r="N561" s="57">
        <f>IF(SetUp!$B$62=0,X561,(B561-E561)*(1-(H561/SetUp!$B$66/SetUp!$B$56)))</f>
        <v>0</v>
      </c>
      <c r="O561" s="57">
        <f>K561*SetUp!$B$65</f>
        <v>0</v>
      </c>
      <c r="P561" s="57">
        <f>MIN(SetUp!$B$54*L561^SetUp!$B$51,L561)</f>
        <v>1.3162915203321716E-2</v>
      </c>
      <c r="Q561" s="57">
        <f t="shared" si="178"/>
        <v>0.28632690887520373</v>
      </c>
      <c r="R561" s="57">
        <f>IF((H561+N561-O561)&gt;SetUp!$B$56,T560+H561+N561-O561-SetUp!$B$56,T560)</f>
        <v>0</v>
      </c>
      <c r="S561" s="57">
        <f>R561*SetUp!$B$65</f>
        <v>0</v>
      </c>
      <c r="T561" s="57">
        <f>IF((R561-S561)&lt;SetUp!$B$53,R561-S561,SetUp!$B$53)</f>
        <v>0</v>
      </c>
      <c r="U561" s="57">
        <f t="shared" si="179"/>
        <v>1.0781774425845663</v>
      </c>
      <c r="V561" s="57">
        <f>(L561-P561)/1000*SetUp!$B$13*1000000/SetUp!$B$48</f>
        <v>0.6204305412386083</v>
      </c>
      <c r="W561" s="57">
        <f t="shared" si="190"/>
        <v>-1.8735013540549517E-16</v>
      </c>
      <c r="X561" s="57">
        <f>MAX((SetUp!$B$56*(1-($H561/SetUp!$B$56)^2)*TANH(($B561-$D561)/SetUp!$B$56))/(1+$H561/SetUp!$B$56*TANH(($B561-$D561)/SetUp!$B$56)),0)</f>
        <v>0</v>
      </c>
      <c r="AK561" s="65">
        <v>163</v>
      </c>
      <c r="AL561" s="66">
        <f t="shared" si="191"/>
        <v>1.9485555555555554</v>
      </c>
      <c r="AM561" s="66">
        <f t="shared" si="192"/>
        <v>2.0452195219334364</v>
      </c>
      <c r="AN561" s="67">
        <f t="shared" si="193"/>
        <v>4.960801148434333E-2</v>
      </c>
      <c r="AP561" s="64">
        <v>27375</v>
      </c>
      <c r="AQ561" s="55">
        <v>12</v>
      </c>
      <c r="AR561" s="55">
        <v>347</v>
      </c>
      <c r="AS561" s="66">
        <f t="shared" si="180"/>
        <v>0.68100000000000005</v>
      </c>
      <c r="AT561" s="66">
        <f t="shared" si="181"/>
        <v>0.19532103166291326</v>
      </c>
      <c r="AU561" s="55" t="str">
        <f>IF(OR($AP561&lt;SetUp!$B$97,$AP561&gt;SetUp!$B$98),"Não","Sim")</f>
        <v>Sim</v>
      </c>
      <c r="AV561" s="68">
        <f t="shared" si="182"/>
        <v>0.82522724143111037</v>
      </c>
      <c r="AW561" s="68">
        <f t="shared" si="183"/>
        <v>0.4419513906109056</v>
      </c>
      <c r="AX561" s="68">
        <f t="shared" si="184"/>
        <v>-0.16685288808721482</v>
      </c>
      <c r="AY561" s="68">
        <f t="shared" si="185"/>
        <v>-0.70925099048904483</v>
      </c>
      <c r="AZ561" s="68">
        <f t="shared" si="186"/>
        <v>-0.48567896833708679</v>
      </c>
      <c r="BA561" s="68">
        <f t="shared" si="187"/>
        <v>-0.38327585082020477</v>
      </c>
      <c r="BB561" s="68">
        <f t="shared" si="188"/>
        <v>-0.54239810240183006</v>
      </c>
    </row>
    <row r="562" spans="1:54" x14ac:dyDescent="0.3">
      <c r="A562" s="64">
        <v>27224</v>
      </c>
      <c r="B562" s="57">
        <v>1.083</v>
      </c>
      <c r="C562" s="57">
        <v>1.0669999999999999</v>
      </c>
      <c r="D562" s="57">
        <v>3.4279999999999999</v>
      </c>
      <c r="E562" s="57">
        <f t="shared" si="173"/>
        <v>1.083</v>
      </c>
      <c r="F562" s="57">
        <f t="shared" si="174"/>
        <v>2.3449999999999998</v>
      </c>
      <c r="G562" s="57">
        <f t="shared" si="175"/>
        <v>0</v>
      </c>
      <c r="H562" s="57">
        <f>IF(Q561&gt;SetUp!$B$56,SetUp!$B$56,Q561)</f>
        <v>0.28632690887520373</v>
      </c>
      <c r="I562" s="57">
        <f t="shared" si="189"/>
        <v>1.0781774425845663</v>
      </c>
      <c r="J562" s="57">
        <f>MIN(F562,H562,(1-EXP(-SetUp!$B$52*H562/SetUp!$B$56))*F562)</f>
        <v>0.10259977235591181</v>
      </c>
      <c r="K562" s="57">
        <f t="shared" si="176"/>
        <v>0.18372713651929193</v>
      </c>
      <c r="L562" s="57">
        <f>IF(I562&lt;=0,0,MIN(SetUp!$B$50*I562^SetUp!$B$55,I562))</f>
        <v>2.3201349879076648E-2</v>
      </c>
      <c r="M562" s="57">
        <f t="shared" si="177"/>
        <v>1.0549760927054896</v>
      </c>
      <c r="N562" s="57">
        <f>IF(SetUp!$B$62=0,X562,(B562-E562)*(1-(H562/SetUp!$B$66/SetUp!$B$56)))</f>
        <v>0</v>
      </c>
      <c r="O562" s="57">
        <f>K562*SetUp!$B$65</f>
        <v>0</v>
      </c>
      <c r="P562" s="57">
        <f>MIN(SetUp!$B$54*L562^SetUp!$B$51,L562)</f>
        <v>1.2695266942228257E-2</v>
      </c>
      <c r="Q562" s="57">
        <f t="shared" si="178"/>
        <v>0.18372713651929193</v>
      </c>
      <c r="R562" s="57">
        <f>IF((H562+N562-O562)&gt;SetUp!$B$56,T561+H562+N562-O562-SetUp!$B$56,T561)</f>
        <v>0</v>
      </c>
      <c r="S562" s="57">
        <f>R562*SetUp!$B$65</f>
        <v>0</v>
      </c>
      <c r="T562" s="57">
        <f>IF((R562-S562)&lt;SetUp!$B$53,R562-S562,SetUp!$B$53)</f>
        <v>0</v>
      </c>
      <c r="U562" s="57">
        <f t="shared" si="179"/>
        <v>1.0549760927054896</v>
      </c>
      <c r="V562" s="57">
        <f>(L562-P562)/1000*SetUp!$B$13*1000000/SetUp!$B$48</f>
        <v>0.5975616549748155</v>
      </c>
      <c r="W562" s="57">
        <f t="shared" si="190"/>
        <v>-1.7347234759768071E-16</v>
      </c>
      <c r="X562" s="57">
        <f>MAX((SetUp!$B$56*(1-($H562/SetUp!$B$56)^2)*TANH(($B562-$D562)/SetUp!$B$56))/(1+$H562/SetUp!$B$56*TANH(($B562-$D562)/SetUp!$B$56)),0)</f>
        <v>0</v>
      </c>
      <c r="AK562" s="65">
        <v>164</v>
      </c>
      <c r="AL562" s="66">
        <f t="shared" si="191"/>
        <v>1.6773333333333333</v>
      </c>
      <c r="AM562" s="66">
        <f t="shared" si="192"/>
        <v>1.9173183140258168</v>
      </c>
      <c r="AN562" s="67">
        <f t="shared" si="193"/>
        <v>0.14307530645418329</v>
      </c>
      <c r="AP562" s="64">
        <v>27376</v>
      </c>
      <c r="AQ562" s="55">
        <v>12</v>
      </c>
      <c r="AR562" s="55">
        <v>348</v>
      </c>
      <c r="AS562" s="66">
        <f t="shared" si="180"/>
        <v>0.52900000000000003</v>
      </c>
      <c r="AT562" s="66">
        <f t="shared" si="181"/>
        <v>0.1907264342382036</v>
      </c>
      <c r="AU562" s="55" t="str">
        <f>IF(OR($AP562&lt;SetUp!$B$97,$AP562&gt;SetUp!$B$98),"Não","Sim")</f>
        <v>Sim</v>
      </c>
      <c r="AV562" s="68">
        <f t="shared" si="182"/>
        <v>0.72732386183872721</v>
      </c>
      <c r="AW562" s="68">
        <f t="shared" si="183"/>
        <v>0.43672237661723218</v>
      </c>
      <c r="AX562" s="68">
        <f t="shared" si="184"/>
        <v>-0.27654432796481421</v>
      </c>
      <c r="AY562" s="68">
        <f t="shared" si="185"/>
        <v>-0.71958911058178199</v>
      </c>
      <c r="AZ562" s="68">
        <f t="shared" si="186"/>
        <v>-0.33827356576179646</v>
      </c>
      <c r="BA562" s="68">
        <f t="shared" si="187"/>
        <v>-0.29060148522149504</v>
      </c>
      <c r="BB562" s="68">
        <f t="shared" si="188"/>
        <v>-0.44304478261696778</v>
      </c>
    </row>
    <row r="563" spans="1:54" x14ac:dyDescent="0.3">
      <c r="A563" s="64">
        <v>27225</v>
      </c>
      <c r="B563" s="57">
        <v>1.8380000000000001</v>
      </c>
      <c r="C563" s="57">
        <v>0.86</v>
      </c>
      <c r="D563" s="57">
        <v>3.4279999999999999</v>
      </c>
      <c r="E563" s="57">
        <f t="shared" si="173"/>
        <v>1.8380000000000001</v>
      </c>
      <c r="F563" s="57">
        <f t="shared" si="174"/>
        <v>1.5899999999999999</v>
      </c>
      <c r="G563" s="57">
        <f t="shared" si="175"/>
        <v>0</v>
      </c>
      <c r="H563" s="57">
        <f>IF(Q562&gt;SetUp!$B$56,SetUp!$B$56,Q562)</f>
        <v>0.18372713651929193</v>
      </c>
      <c r="I563" s="57">
        <f t="shared" si="189"/>
        <v>1.0549760927054896</v>
      </c>
      <c r="J563" s="57">
        <f>MIN(F563,H563,(1-EXP(-SetUp!$B$52*H563/SetUp!$B$56))*F563)</f>
        <v>4.4995765456200855E-2</v>
      </c>
      <c r="K563" s="57">
        <f t="shared" si="176"/>
        <v>0.13873137106309108</v>
      </c>
      <c r="L563" s="57">
        <f>IF(I563&lt;=0,0,MIN(SetUp!$B$50*I563^SetUp!$B$55,I563))</f>
        <v>2.237521486195624E-2</v>
      </c>
      <c r="M563" s="57">
        <f t="shared" si="177"/>
        <v>1.0326008778435334</v>
      </c>
      <c r="N563" s="57">
        <f>IF(SetUp!$B$62=0,X563,(B563-E563)*(1-(H563/SetUp!$B$66/SetUp!$B$56)))</f>
        <v>0</v>
      </c>
      <c r="O563" s="57">
        <f>K563*SetUp!$B$65</f>
        <v>0</v>
      </c>
      <c r="P563" s="57">
        <f>MIN(SetUp!$B$54*L563^SetUp!$B$51,L563)</f>
        <v>1.225077796127624E-2</v>
      </c>
      <c r="Q563" s="57">
        <f t="shared" si="178"/>
        <v>0.13873137106309108</v>
      </c>
      <c r="R563" s="57">
        <f>IF((H563+N563-O563)&gt;SetUp!$B$56,T562+H563+N563-O563-SetUp!$B$56,T562)</f>
        <v>0</v>
      </c>
      <c r="S563" s="57">
        <f>R563*SetUp!$B$65</f>
        <v>0</v>
      </c>
      <c r="T563" s="57">
        <f>IF((R563-S563)&lt;SetUp!$B$53,R563-S563,SetUp!$B$53)</f>
        <v>0</v>
      </c>
      <c r="U563" s="57">
        <f t="shared" si="179"/>
        <v>1.0326008778435334</v>
      </c>
      <c r="V563" s="57">
        <f>(L563-P563)/1000*SetUp!$B$13*1000000/SetUp!$B$48</f>
        <v>0.57585451270702626</v>
      </c>
      <c r="W563" s="57">
        <f t="shared" si="190"/>
        <v>-1.5265566588595902E-16</v>
      </c>
      <c r="X563" s="57">
        <f>MAX((SetUp!$B$56*(1-($H563/SetUp!$B$56)^2)*TANH(($B563-$D563)/SetUp!$B$56))/(1+$H563/SetUp!$B$56*TANH(($B563-$D563)/SetUp!$B$56)),0)</f>
        <v>0</v>
      </c>
      <c r="AK563" s="65">
        <v>165</v>
      </c>
      <c r="AL563" s="66">
        <f t="shared" si="191"/>
        <v>1.4577777777777778</v>
      </c>
      <c r="AM563" s="66">
        <f t="shared" si="192"/>
        <v>1.8262272488525904</v>
      </c>
      <c r="AN563" s="67">
        <f t="shared" si="193"/>
        <v>0.25274735058485615</v>
      </c>
      <c r="AP563" s="64">
        <v>27377</v>
      </c>
      <c r="AQ563" s="55">
        <v>12</v>
      </c>
      <c r="AR563" s="55">
        <v>349</v>
      </c>
      <c r="AS563" s="66">
        <f t="shared" si="180"/>
        <v>0.45</v>
      </c>
      <c r="AT563" s="66">
        <f t="shared" si="181"/>
        <v>0.18628126052592953</v>
      </c>
      <c r="AU563" s="55" t="str">
        <f>IF(OR($AP563&lt;SetUp!$B$97,$AP563&gt;SetUp!$B$98),"Não","Sim")</f>
        <v>Sim</v>
      </c>
      <c r="AV563" s="68">
        <f t="shared" si="182"/>
        <v>0.67082039324993692</v>
      </c>
      <c r="AW563" s="68">
        <f t="shared" si="183"/>
        <v>0.43160312849414045</v>
      </c>
      <c r="AX563" s="68">
        <f t="shared" si="184"/>
        <v>-0.34678748622465633</v>
      </c>
      <c r="AY563" s="68">
        <f t="shared" si="185"/>
        <v>-0.7298308319503688</v>
      </c>
      <c r="AZ563" s="68">
        <f t="shared" si="186"/>
        <v>-0.26371873947407048</v>
      </c>
      <c r="BA563" s="68">
        <f t="shared" si="187"/>
        <v>-0.23921726475579647</v>
      </c>
      <c r="BB563" s="68">
        <f t="shared" si="188"/>
        <v>-0.38304334572571247</v>
      </c>
    </row>
    <row r="564" spans="1:54" x14ac:dyDescent="0.3">
      <c r="A564" s="64">
        <v>27226</v>
      </c>
      <c r="B564" s="57">
        <v>1.4790000000000001</v>
      </c>
      <c r="C564" s="57">
        <v>0.71499999999999997</v>
      </c>
      <c r="D564" s="57">
        <v>3.4279999999999999</v>
      </c>
      <c r="E564" s="57">
        <f t="shared" si="173"/>
        <v>1.4790000000000001</v>
      </c>
      <c r="F564" s="57">
        <f t="shared" si="174"/>
        <v>1.9489999999999998</v>
      </c>
      <c r="G564" s="57">
        <f t="shared" si="175"/>
        <v>0</v>
      </c>
      <c r="H564" s="57">
        <f>IF(Q563&gt;SetUp!$B$56,SetUp!$B$56,Q563)</f>
        <v>0.13873137106309108</v>
      </c>
      <c r="I564" s="57">
        <f t="shared" si="189"/>
        <v>1.0326008778435334</v>
      </c>
      <c r="J564" s="57">
        <f>MIN(F564,H564,(1-EXP(-SetUp!$B$52*H564/SetUp!$B$56))*F564)</f>
        <v>4.1793427953087339E-2</v>
      </c>
      <c r="K564" s="57">
        <f t="shared" si="176"/>
        <v>9.6937943110003741E-2</v>
      </c>
      <c r="L564" s="57">
        <f>IF(I564&lt;=0,0,MIN(SetUp!$B$50*I564^SetUp!$B$55,I564))</f>
        <v>2.1589885259458968E-2</v>
      </c>
      <c r="M564" s="57">
        <f t="shared" si="177"/>
        <v>1.0110109925840745</v>
      </c>
      <c r="N564" s="57">
        <f>IF(SetUp!$B$62=0,X564,(B564-E564)*(1-(H564/SetUp!$B$66/SetUp!$B$56)))</f>
        <v>0</v>
      </c>
      <c r="O564" s="57">
        <f>K564*SetUp!$B$65</f>
        <v>0</v>
      </c>
      <c r="P564" s="57">
        <f>MIN(SetUp!$B$54*L564^SetUp!$B$51,L564)</f>
        <v>1.1827984871201446E-2</v>
      </c>
      <c r="Q564" s="57">
        <f t="shared" si="178"/>
        <v>9.6937943110003741E-2</v>
      </c>
      <c r="R564" s="57">
        <f>IF((H564+N564-O564)&gt;SetUp!$B$56,T563+H564+N564-O564-SetUp!$B$56,T563)</f>
        <v>0</v>
      </c>
      <c r="S564" s="57">
        <f>R564*SetUp!$B$65</f>
        <v>0</v>
      </c>
      <c r="T564" s="57">
        <f>IF((R564-S564)&lt;SetUp!$B$53,R564-S564,SetUp!$B$53)</f>
        <v>0</v>
      </c>
      <c r="U564" s="57">
        <f t="shared" si="179"/>
        <v>1.0110109925840745</v>
      </c>
      <c r="V564" s="57">
        <f>(L564-P564)/1000*SetUp!$B$13*1000000/SetUp!$B$48</f>
        <v>0.55523427587335805</v>
      </c>
      <c r="W564" s="57">
        <f t="shared" si="190"/>
        <v>0</v>
      </c>
      <c r="X564" s="57">
        <f>MAX((SetUp!$B$56*(1-($H564/SetUp!$B$56)^2)*TANH(($B564-$D564)/SetUp!$B$56))/(1+$H564/SetUp!$B$56*TANH(($B564-$D564)/SetUp!$B$56)),0)</f>
        <v>0</v>
      </c>
      <c r="AK564" s="65">
        <v>166</v>
      </c>
      <c r="AL564" s="66">
        <f t="shared" si="191"/>
        <v>10.49088888888889</v>
      </c>
      <c r="AM564" s="66">
        <f t="shared" si="192"/>
        <v>1.7222976572680777</v>
      </c>
      <c r="AN564" s="67">
        <f t="shared" si="193"/>
        <v>-0.83582919660009003</v>
      </c>
      <c r="AP564" s="64">
        <v>27378</v>
      </c>
      <c r="AQ564" s="55">
        <v>12</v>
      </c>
      <c r="AR564" s="55">
        <v>350</v>
      </c>
      <c r="AS564" s="66">
        <f t="shared" si="180"/>
        <v>0.45</v>
      </c>
      <c r="AT564" s="66">
        <f t="shared" si="181"/>
        <v>0.18197932592144289</v>
      </c>
      <c r="AU564" s="55" t="str">
        <f>IF(OR($AP564&lt;SetUp!$B$97,$AP564&gt;SetUp!$B$98),"Não","Sim")</f>
        <v>Sim</v>
      </c>
      <c r="AV564" s="68">
        <f t="shared" si="182"/>
        <v>0.67082039324993692</v>
      </c>
      <c r="AW564" s="68">
        <f t="shared" si="183"/>
        <v>0.42659034907208448</v>
      </c>
      <c r="AX564" s="68">
        <f t="shared" si="184"/>
        <v>-0.34678748622465633</v>
      </c>
      <c r="AY564" s="68">
        <f t="shared" si="185"/>
        <v>-0.73997794799422956</v>
      </c>
      <c r="AZ564" s="68">
        <f t="shared" si="186"/>
        <v>-0.26802067407855712</v>
      </c>
      <c r="BA564" s="68">
        <f t="shared" si="187"/>
        <v>-0.24423004417785243</v>
      </c>
      <c r="BB564" s="68">
        <f t="shared" si="188"/>
        <v>-0.39319046176957323</v>
      </c>
    </row>
    <row r="565" spans="1:54" x14ac:dyDescent="0.3">
      <c r="A565" s="64">
        <v>27227</v>
      </c>
      <c r="B565" s="57">
        <v>0.76200000000000001</v>
      </c>
      <c r="C565" s="57">
        <v>0.749</v>
      </c>
      <c r="D565" s="57">
        <v>3.4279999999999999</v>
      </c>
      <c r="E565" s="57">
        <f t="shared" si="173"/>
        <v>0.76200000000000001</v>
      </c>
      <c r="F565" s="57">
        <f t="shared" si="174"/>
        <v>2.6659999999999999</v>
      </c>
      <c r="G565" s="57">
        <f t="shared" si="175"/>
        <v>0</v>
      </c>
      <c r="H565" s="57">
        <f>IF(Q564&gt;SetUp!$B$56,SetUp!$B$56,Q564)</f>
        <v>9.6937943110003741E-2</v>
      </c>
      <c r="I565" s="57">
        <f t="shared" si="189"/>
        <v>1.0110109925840745</v>
      </c>
      <c r="J565" s="57">
        <f>MIN(F565,H565,(1-EXP(-SetUp!$B$52*H565/SetUp!$B$56))*F565)</f>
        <v>4.0076435799735223E-2</v>
      </c>
      <c r="K565" s="57">
        <f t="shared" si="176"/>
        <v>5.6861507310268518E-2</v>
      </c>
      <c r="L565" s="57">
        <f>IF(I565&lt;=0,0,MIN(SetUp!$B$50*I565^SetUp!$B$55,I565))</f>
        <v>2.0842796124722434E-2</v>
      </c>
      <c r="M565" s="57">
        <f t="shared" si="177"/>
        <v>0.99016819645935206</v>
      </c>
      <c r="N565" s="57">
        <f>IF(SetUp!$B$62=0,X565,(B565-E565)*(1-(H565/SetUp!$B$66/SetUp!$B$56)))</f>
        <v>0</v>
      </c>
      <c r="O565" s="57">
        <f>K565*SetUp!$B$65</f>
        <v>0</v>
      </c>
      <c r="P565" s="57">
        <f>MIN(SetUp!$B$54*L565^SetUp!$B$51,L565)</f>
        <v>1.1425536258924425E-2</v>
      </c>
      <c r="Q565" s="57">
        <f t="shared" si="178"/>
        <v>5.6861507310268518E-2</v>
      </c>
      <c r="R565" s="57">
        <f>IF((H565+N565-O565)&gt;SetUp!$B$56,T564+H565+N565-O565-SetUp!$B$56,T564)</f>
        <v>0</v>
      </c>
      <c r="S565" s="57">
        <f>R565*SetUp!$B$65</f>
        <v>0</v>
      </c>
      <c r="T565" s="57">
        <f>IF((R565-S565)&lt;SetUp!$B$53,R565-S565,SetUp!$B$53)</f>
        <v>0</v>
      </c>
      <c r="U565" s="57">
        <f t="shared" si="179"/>
        <v>0.99016819645935206</v>
      </c>
      <c r="V565" s="57">
        <f>(L565-P565)/1000*SetUp!$B$13*1000000/SetUp!$B$48</f>
        <v>0.53563192148398064</v>
      </c>
      <c r="W565" s="57">
        <f t="shared" si="190"/>
        <v>7.2858385991025898E-17</v>
      </c>
      <c r="X565" s="57">
        <f>MAX((SetUp!$B$56*(1-($H565/SetUp!$B$56)^2)*TANH(($B565-$D565)/SetUp!$B$56))/(1+$H565/SetUp!$B$56*TANH(($B565-$D565)/SetUp!$B$56)),0)</f>
        <v>0</v>
      </c>
      <c r="AK565" s="65">
        <v>167</v>
      </c>
      <c r="AL565" s="66">
        <f t="shared" si="191"/>
        <v>2.1767777777777777</v>
      </c>
      <c r="AM565" s="66">
        <f t="shared" si="192"/>
        <v>1.6098621130645987</v>
      </c>
      <c r="AN565" s="67">
        <f t="shared" si="193"/>
        <v>-0.2604380063508045</v>
      </c>
      <c r="AP565" s="64">
        <v>27379</v>
      </c>
      <c r="AQ565" s="55">
        <v>12</v>
      </c>
      <c r="AR565" s="55">
        <v>351</v>
      </c>
      <c r="AS565" s="66">
        <f t="shared" si="180"/>
        <v>0.42599999999999999</v>
      </c>
      <c r="AT565" s="66">
        <f t="shared" si="181"/>
        <v>0.17781475580081621</v>
      </c>
      <c r="AU565" s="55" t="str">
        <f>IF(OR($AP565&lt;SetUp!$B$97,$AP565&gt;SetUp!$B$98),"Não","Sim")</f>
        <v>Sim</v>
      </c>
      <c r="AV565" s="68">
        <f t="shared" si="182"/>
        <v>0.6526867548832288</v>
      </c>
      <c r="AW565" s="68">
        <f t="shared" si="183"/>
        <v>0.42168086961684215</v>
      </c>
      <c r="AX565" s="68">
        <f t="shared" si="184"/>
        <v>-0.37059040089728107</v>
      </c>
      <c r="AY565" s="68">
        <f t="shared" si="185"/>
        <v>-0.75003220232549572</v>
      </c>
      <c r="AZ565" s="68">
        <f t="shared" si="186"/>
        <v>-0.24818524419918378</v>
      </c>
      <c r="BA565" s="68">
        <f t="shared" si="187"/>
        <v>-0.23100588526638666</v>
      </c>
      <c r="BB565" s="68">
        <f t="shared" si="188"/>
        <v>-0.37944180142821465</v>
      </c>
    </row>
    <row r="566" spans="1:54" x14ac:dyDescent="0.3">
      <c r="A566" s="64">
        <v>27228</v>
      </c>
      <c r="B566" s="57">
        <v>0.50900000000000001</v>
      </c>
      <c r="C566" s="57">
        <v>0.93899999999999995</v>
      </c>
      <c r="D566" s="57">
        <v>3.4279999999999999</v>
      </c>
      <c r="E566" s="57">
        <f t="shared" si="173"/>
        <v>0.50900000000000001</v>
      </c>
      <c r="F566" s="57">
        <f t="shared" si="174"/>
        <v>2.919</v>
      </c>
      <c r="G566" s="57">
        <f t="shared" si="175"/>
        <v>0</v>
      </c>
      <c r="H566" s="57">
        <f>IF(Q565&gt;SetUp!$B$56,SetUp!$B$56,Q565)</f>
        <v>5.6861507310268518E-2</v>
      </c>
      <c r="I566" s="57">
        <f t="shared" si="189"/>
        <v>0.99016819645935206</v>
      </c>
      <c r="J566" s="57">
        <f>MIN(F566,H566,(1-EXP(-SetUp!$B$52*H566/SetUp!$B$56))*F566)</f>
        <v>2.5819310998910119E-2</v>
      </c>
      <c r="K566" s="57">
        <f t="shared" si="176"/>
        <v>3.1042196311358398E-2</v>
      </c>
      <c r="L566" s="57">
        <f>IF(I566&lt;=0,0,MIN(SetUp!$B$50*I566^SetUp!$B$55,I566))</f>
        <v>2.0131577439881799E-2</v>
      </c>
      <c r="M566" s="57">
        <f t="shared" si="177"/>
        <v>0.97003661901947025</v>
      </c>
      <c r="N566" s="57">
        <f>IF(SetUp!$B$62=0,X566,(B566-E566)*(1-(H566/SetUp!$B$66/SetUp!$B$56)))</f>
        <v>0</v>
      </c>
      <c r="O566" s="57">
        <f>K566*SetUp!$B$65</f>
        <v>0</v>
      </c>
      <c r="P566" s="57">
        <f>MIN(SetUp!$B$54*L566^SetUp!$B$51,L566)</f>
        <v>1.1042182663895542E-2</v>
      </c>
      <c r="Q566" s="57">
        <f t="shared" si="178"/>
        <v>3.1042196311358398E-2</v>
      </c>
      <c r="R566" s="57">
        <f>IF((H566+N566-O566)&gt;SetUp!$B$56,T565+H566+N566-O566-SetUp!$B$56,T565)</f>
        <v>0</v>
      </c>
      <c r="S566" s="57">
        <f>R566*SetUp!$B$65</f>
        <v>0</v>
      </c>
      <c r="T566" s="57">
        <f>IF((R566-S566)&lt;SetUp!$B$53,R566-S566,SetUp!$B$53)</f>
        <v>0</v>
      </c>
      <c r="U566" s="57">
        <f t="shared" si="179"/>
        <v>0.97003661901947025</v>
      </c>
      <c r="V566" s="57">
        <f>(L566-P566)/1000*SetUp!$B$13*1000000/SetUp!$B$48</f>
        <v>0.51698371483512395</v>
      </c>
      <c r="W566" s="57">
        <f t="shared" si="190"/>
        <v>-1.0755285551056204E-16</v>
      </c>
      <c r="X566" s="57">
        <f>MAX((SetUp!$B$56*(1-($H566/SetUp!$B$56)^2)*TANH(($B566-$D566)/SetUp!$B$56))/(1+$H566/SetUp!$B$56*TANH(($B566-$D566)/SetUp!$B$56)),0)</f>
        <v>0</v>
      </c>
      <c r="AK566" s="65">
        <v>168</v>
      </c>
      <c r="AL566" s="66">
        <f t="shared" si="191"/>
        <v>2.1763333333333335</v>
      </c>
      <c r="AM566" s="66">
        <f t="shared" si="192"/>
        <v>1.5080321858321806</v>
      </c>
      <c r="AN566" s="67">
        <f t="shared" si="193"/>
        <v>-0.30707664918110866</v>
      </c>
      <c r="AP566" s="64">
        <v>27380</v>
      </c>
      <c r="AQ566" s="55">
        <v>12</v>
      </c>
      <c r="AR566" s="55">
        <v>352</v>
      </c>
      <c r="AS566" s="66">
        <f t="shared" si="180"/>
        <v>0.35699999999999998</v>
      </c>
      <c r="AT566" s="66">
        <f t="shared" si="181"/>
        <v>0.17378196732049339</v>
      </c>
      <c r="AU566" s="55" t="str">
        <f>IF(OR($AP566&lt;SetUp!$B$97,$AP566&gt;SetUp!$B$98),"Não","Sim")</f>
        <v>Sim</v>
      </c>
      <c r="AV566" s="68">
        <f t="shared" si="182"/>
        <v>0.59749476985158623</v>
      </c>
      <c r="AW566" s="68">
        <f t="shared" si="183"/>
        <v>0.41687164369922475</v>
      </c>
      <c r="AX566" s="68">
        <f t="shared" si="184"/>
        <v>-0.44733178388780681</v>
      </c>
      <c r="AY566" s="68">
        <f t="shared" si="185"/>
        <v>-0.75999529060030635</v>
      </c>
      <c r="AZ566" s="68">
        <f t="shared" si="186"/>
        <v>-0.18321803267950659</v>
      </c>
      <c r="BA566" s="68">
        <f t="shared" si="187"/>
        <v>-0.18062312615236148</v>
      </c>
      <c r="BB566" s="68">
        <f t="shared" si="188"/>
        <v>-0.31266350671249954</v>
      </c>
    </row>
    <row r="567" spans="1:54" x14ac:dyDescent="0.3">
      <c r="A567" s="64">
        <v>27229</v>
      </c>
      <c r="B567" s="57">
        <v>1.4E-2</v>
      </c>
      <c r="C567" s="57">
        <v>1.0669999999999999</v>
      </c>
      <c r="D567" s="57">
        <v>3.4279999999999999</v>
      </c>
      <c r="E567" s="57">
        <f t="shared" si="173"/>
        <v>1.4E-2</v>
      </c>
      <c r="F567" s="57">
        <f t="shared" si="174"/>
        <v>3.4140000000000001</v>
      </c>
      <c r="G567" s="57">
        <f t="shared" si="175"/>
        <v>0</v>
      </c>
      <c r="H567" s="57">
        <f>IF(Q566&gt;SetUp!$B$56,SetUp!$B$56,Q566)</f>
        <v>3.1042196311358398E-2</v>
      </c>
      <c r="I567" s="57">
        <f t="shared" si="189"/>
        <v>0.97003661901947025</v>
      </c>
      <c r="J567" s="57">
        <f>MIN(F567,H567,(1-EXP(-SetUp!$B$52*H567/SetUp!$B$56))*F567)</f>
        <v>1.6518977853897717E-2</v>
      </c>
      <c r="K567" s="57">
        <f t="shared" si="176"/>
        <v>1.4523218457460681E-2</v>
      </c>
      <c r="L567" s="57">
        <f>IF(I567&lt;=0,0,MIN(SetUp!$B$50*I567^SetUp!$B$55,I567))</f>
        <v>1.9454036803842029E-2</v>
      </c>
      <c r="M567" s="57">
        <f t="shared" si="177"/>
        <v>0.95058258221562819</v>
      </c>
      <c r="N567" s="57">
        <f>IF(SetUp!$B$62=0,X567,(B567-E567)*(1-(H567/SetUp!$B$66/SetUp!$B$56)))</f>
        <v>0</v>
      </c>
      <c r="O567" s="57">
        <f>K567*SetUp!$B$65</f>
        <v>0</v>
      </c>
      <c r="P567" s="57">
        <f>MIN(SetUp!$B$54*L567^SetUp!$B$51,L567)</f>
        <v>1.0676767578719324E-2</v>
      </c>
      <c r="Q567" s="57">
        <f t="shared" si="178"/>
        <v>1.4523218457460681E-2</v>
      </c>
      <c r="R567" s="57">
        <f>IF((H567+N567-O567)&gt;SetUp!$B$56,T566+H567+N567-O567-SetUp!$B$56,T566)</f>
        <v>0</v>
      </c>
      <c r="S567" s="57">
        <f>R567*SetUp!$B$65</f>
        <v>0</v>
      </c>
      <c r="T567" s="57">
        <f>IF((R567-S567)&lt;SetUp!$B$53,R567-S567,SetUp!$B$53)</f>
        <v>0</v>
      </c>
      <c r="U567" s="57">
        <f t="shared" si="179"/>
        <v>0.95058258221562819</v>
      </c>
      <c r="V567" s="57">
        <f>(L567-P567)/1000*SetUp!$B$13*1000000/SetUp!$B$48</f>
        <v>0.49923073669331036</v>
      </c>
      <c r="W567" s="57">
        <f t="shared" si="190"/>
        <v>-8.6736173798840355E-17</v>
      </c>
      <c r="X567" s="57">
        <f>MAX((SetUp!$B$56*(1-($H567/SetUp!$B$56)^2)*TANH(($B567-$D567)/SetUp!$B$56))/(1+$H567/SetUp!$B$56*TANH(($B567-$D567)/SetUp!$B$56)),0)</f>
        <v>0</v>
      </c>
      <c r="AK567" s="65">
        <v>169</v>
      </c>
      <c r="AL567" s="66">
        <f t="shared" si="191"/>
        <v>1.3126666666666666</v>
      </c>
      <c r="AM567" s="66">
        <f t="shared" si="192"/>
        <v>1.4155076434134726</v>
      </c>
      <c r="AN567" s="67">
        <f t="shared" si="193"/>
        <v>7.8345081320573329E-2</v>
      </c>
      <c r="AP567" s="64">
        <v>27381</v>
      </c>
      <c r="AQ567" s="55">
        <v>12</v>
      </c>
      <c r="AR567" s="55">
        <v>353</v>
      </c>
      <c r="AS567" s="66">
        <f t="shared" si="180"/>
        <v>0.35699999999999998</v>
      </c>
      <c r="AT567" s="66">
        <f t="shared" si="181"/>
        <v>0.16987565243943617</v>
      </c>
      <c r="AU567" s="55" t="str">
        <f>IF(OR($AP567&lt;SetUp!$B$97,$AP567&gt;SetUp!$B$98),"Não","Sim")</f>
        <v>Sim</v>
      </c>
      <c r="AV567" s="68">
        <f t="shared" si="182"/>
        <v>0.59749476985158623</v>
      </c>
      <c r="AW567" s="68">
        <f t="shared" si="183"/>
        <v>0.41215974141033734</v>
      </c>
      <c r="AX567" s="68">
        <f t="shared" si="184"/>
        <v>-0.44733178388780681</v>
      </c>
      <c r="AY567" s="68">
        <f t="shared" si="185"/>
        <v>-0.76986886226649698</v>
      </c>
      <c r="AZ567" s="68">
        <f t="shared" si="186"/>
        <v>-0.18712434756056381</v>
      </c>
      <c r="BA567" s="68">
        <f t="shared" si="187"/>
        <v>-0.18533502844124888</v>
      </c>
      <c r="BB567" s="68">
        <f t="shared" si="188"/>
        <v>-0.32253707837869017</v>
      </c>
    </row>
    <row r="568" spans="1:54" x14ac:dyDescent="0.3">
      <c r="A568" s="64">
        <v>27230</v>
      </c>
      <c r="B568" s="57">
        <v>0.86499999999999999</v>
      </c>
      <c r="C568" s="57">
        <v>0.98</v>
      </c>
      <c r="D568" s="57">
        <v>3.4279999999999999</v>
      </c>
      <c r="E568" s="57">
        <f t="shared" si="173"/>
        <v>0.86499999999999999</v>
      </c>
      <c r="F568" s="57">
        <f t="shared" si="174"/>
        <v>2.5629999999999997</v>
      </c>
      <c r="G568" s="57">
        <f t="shared" si="175"/>
        <v>0</v>
      </c>
      <c r="H568" s="57">
        <f>IF(Q567&gt;SetUp!$B$56,SetUp!$B$56,Q567)</f>
        <v>1.4523218457460681E-2</v>
      </c>
      <c r="I568" s="57">
        <f t="shared" si="189"/>
        <v>0.95058258221562819</v>
      </c>
      <c r="J568" s="57">
        <f>MIN(F568,H568,(1-EXP(-SetUp!$B$52*H568/SetUp!$B$56))*F568)</f>
        <v>5.8095010351409968E-3</v>
      </c>
      <c r="K568" s="57">
        <f t="shared" si="176"/>
        <v>8.7137174223196855E-3</v>
      </c>
      <c r="L568" s="57">
        <f>IF(I568&lt;=0,0,MIN(SetUp!$B$50*I568^SetUp!$B$55,I568))</f>
        <v>1.8808143873958807E-2</v>
      </c>
      <c r="M568" s="57">
        <f t="shared" si="177"/>
        <v>0.9317744383416694</v>
      </c>
      <c r="N568" s="57">
        <f>IF(SetUp!$B$62=0,X568,(B568-E568)*(1-(H568/SetUp!$B$66/SetUp!$B$56)))</f>
        <v>0</v>
      </c>
      <c r="O568" s="57">
        <f>K568*SetUp!$B$65</f>
        <v>0</v>
      </c>
      <c r="P568" s="57">
        <f>MIN(SetUp!$B$54*L568^SetUp!$B$51,L568)</f>
        <v>1.0328219356740762E-2</v>
      </c>
      <c r="Q568" s="57">
        <f t="shared" si="178"/>
        <v>8.7137174223196855E-3</v>
      </c>
      <c r="R568" s="57">
        <f>IF((H568+N568-O568)&gt;SetUp!$B$56,T567+H568+N568-O568-SetUp!$B$56,T567)</f>
        <v>0</v>
      </c>
      <c r="S568" s="57">
        <f>R568*SetUp!$B$65</f>
        <v>0</v>
      </c>
      <c r="T568" s="57">
        <f>IF((R568-S568)&lt;SetUp!$B$53,R568-S568,SetUp!$B$53)</f>
        <v>0</v>
      </c>
      <c r="U568" s="57">
        <f t="shared" si="179"/>
        <v>0.9317744383416694</v>
      </c>
      <c r="V568" s="57">
        <f>(L568-P568)/1000*SetUp!$B$13*1000000/SetUp!$B$48</f>
        <v>0.48231845865195577</v>
      </c>
      <c r="W568" s="57">
        <f t="shared" si="190"/>
        <v>0</v>
      </c>
      <c r="X568" s="57">
        <f>MAX((SetUp!$B$56*(1-($H568/SetUp!$B$56)^2)*TANH(($B568-$D568)/SetUp!$B$56))/(1+$H568/SetUp!$B$56*TANH(($B568-$D568)/SetUp!$B$56)),0)</f>
        <v>0</v>
      </c>
      <c r="AK568" s="65">
        <v>170</v>
      </c>
      <c r="AL568" s="66">
        <f t="shared" si="191"/>
        <v>1.2914444444444446</v>
      </c>
      <c r="AM568" s="66">
        <f t="shared" si="192"/>
        <v>1.3415096497079786</v>
      </c>
      <c r="AN568" s="67">
        <f t="shared" si="193"/>
        <v>3.8766828475591993E-2</v>
      </c>
      <c r="AP568" s="64">
        <v>27382</v>
      </c>
      <c r="AQ568" s="55">
        <v>12</v>
      </c>
      <c r="AR568" s="55">
        <v>354</v>
      </c>
      <c r="AS568" s="66">
        <f t="shared" si="180"/>
        <v>0.27800000000000002</v>
      </c>
      <c r="AT568" s="66">
        <f t="shared" si="181"/>
        <v>0.1660907620714889</v>
      </c>
      <c r="AU568" s="55" t="str">
        <f>IF(OR($AP568&lt;SetUp!$B$97,$AP568&gt;SetUp!$B$98),"Não","Sim")</f>
        <v>Sim</v>
      </c>
      <c r="AV568" s="68">
        <f t="shared" si="182"/>
        <v>0.52725705305856274</v>
      </c>
      <c r="AW568" s="68">
        <f t="shared" si="183"/>
        <v>0.40754234389997918</v>
      </c>
      <c r="AX568" s="68">
        <f t="shared" si="184"/>
        <v>-0.55595520408192367</v>
      </c>
      <c r="AY568" s="68">
        <f t="shared" si="185"/>
        <v>-0.77965452223221321</v>
      </c>
      <c r="AZ568" s="68">
        <f t="shared" si="186"/>
        <v>-0.11190923792851112</v>
      </c>
      <c r="BA568" s="68">
        <f t="shared" si="187"/>
        <v>-0.11971470915858357</v>
      </c>
      <c r="BB568" s="68">
        <f t="shared" si="188"/>
        <v>-0.22369931815028954</v>
      </c>
    </row>
    <row r="569" spans="1:54" x14ac:dyDescent="0.3">
      <c r="A569" s="64">
        <v>27231</v>
      </c>
      <c r="B569" s="57">
        <v>0</v>
      </c>
      <c r="C569" s="57">
        <v>0.86</v>
      </c>
      <c r="D569" s="57">
        <v>3.4279999999999999</v>
      </c>
      <c r="E569" s="57">
        <f t="shared" si="173"/>
        <v>0</v>
      </c>
      <c r="F569" s="57">
        <f t="shared" si="174"/>
        <v>3.4279999999999999</v>
      </c>
      <c r="G569" s="57">
        <f t="shared" si="175"/>
        <v>0</v>
      </c>
      <c r="H569" s="57">
        <f>IF(Q568&gt;SetUp!$B$56,SetUp!$B$56,Q568)</f>
        <v>8.7137174223196855E-3</v>
      </c>
      <c r="I569" s="57">
        <f t="shared" si="189"/>
        <v>0.9317744383416694</v>
      </c>
      <c r="J569" s="57">
        <f>MIN(F569,H569,(1-EXP(-SetUp!$B$52*H569/SetUp!$B$56))*F569)</f>
        <v>4.6641090388141416E-3</v>
      </c>
      <c r="K569" s="57">
        <f t="shared" si="176"/>
        <v>4.0496083835055438E-3</v>
      </c>
      <c r="L569" s="57">
        <f>IF(I569&lt;=0,0,MIN(SetUp!$B$50*I569^SetUp!$B$55,I569))</f>
        <v>1.8192016362565538E-2</v>
      </c>
      <c r="M569" s="57">
        <f t="shared" si="177"/>
        <v>0.91358242197910389</v>
      </c>
      <c r="N569" s="57">
        <f>IF(SetUp!$B$62=0,X569,(B569-E569)*(1-(H569/SetUp!$B$66/SetUp!$B$56)))</f>
        <v>0</v>
      </c>
      <c r="O569" s="57">
        <f>K569*SetUp!$B$65</f>
        <v>0</v>
      </c>
      <c r="P569" s="57">
        <f>MIN(SetUp!$B$54*L569^SetUp!$B$51,L569)</f>
        <v>9.9955439241256952E-3</v>
      </c>
      <c r="Q569" s="57">
        <f t="shared" si="178"/>
        <v>4.0496083835055438E-3</v>
      </c>
      <c r="R569" s="57">
        <f>IF((H569+N569-O569)&gt;SetUp!$B$56,T568+H569+N569-O569-SetUp!$B$56,T568)</f>
        <v>0</v>
      </c>
      <c r="S569" s="57">
        <f>R569*SetUp!$B$65</f>
        <v>0</v>
      </c>
      <c r="T569" s="57">
        <f>IF((R569-S569)&lt;SetUp!$B$53,R569-S569,SetUp!$B$53)</f>
        <v>0</v>
      </c>
      <c r="U569" s="57">
        <f t="shared" si="179"/>
        <v>0.91358242197910389</v>
      </c>
      <c r="V569" s="57">
        <f>(L569-P569)/1000*SetUp!$B$13*1000000/SetUp!$B$48</f>
        <v>0.4661963611662524</v>
      </c>
      <c r="W569" s="57">
        <f t="shared" si="190"/>
        <v>7.9797279894933126E-17</v>
      </c>
      <c r="X569" s="57">
        <f>MAX((SetUp!$B$56*(1-($H569/SetUp!$B$56)^2)*TANH(($B569-$D569)/SetUp!$B$56))/(1+$H569/SetUp!$B$56*TANH(($B569-$D569)/SetUp!$B$56)),0)</f>
        <v>0</v>
      </c>
      <c r="AK569" s="65">
        <v>171</v>
      </c>
      <c r="AL569" s="66">
        <f t="shared" si="191"/>
        <v>1.2581111111111112</v>
      </c>
      <c r="AM569" s="66">
        <f t="shared" si="192"/>
        <v>1.3078675104992947</v>
      </c>
      <c r="AN569" s="67">
        <f t="shared" si="193"/>
        <v>3.954849372901633E-2</v>
      </c>
      <c r="AP569" s="64">
        <v>27383</v>
      </c>
      <c r="AQ569" s="55">
        <v>12</v>
      </c>
      <c r="AR569" s="55">
        <v>355</v>
      </c>
      <c r="AS569" s="66">
        <f t="shared" si="180"/>
        <v>0.24299999999999999</v>
      </c>
      <c r="AT569" s="66">
        <f t="shared" si="181"/>
        <v>0.16242249128340058</v>
      </c>
      <c r="AU569" s="55" t="str">
        <f>IF(OR($AP569&lt;SetUp!$B$97,$AP569&gt;SetUp!$B$98),"Não","Sim")</f>
        <v>Sim</v>
      </c>
      <c r="AV569" s="68">
        <f t="shared" si="182"/>
        <v>0.49295030175464949</v>
      </c>
      <c r="AW569" s="68">
        <f t="shared" si="183"/>
        <v>0.40301673821741024</v>
      </c>
      <c r="AX569" s="68">
        <f t="shared" si="184"/>
        <v>-0.61439372640168788</v>
      </c>
      <c r="AY569" s="68">
        <f t="shared" si="185"/>
        <v>-0.78935383245971491</v>
      </c>
      <c r="AZ569" s="68">
        <f t="shared" si="186"/>
        <v>-8.0577508716599411E-2</v>
      </c>
      <c r="BA569" s="68">
        <f t="shared" si="187"/>
        <v>-8.9933563537239247E-2</v>
      </c>
      <c r="BB569" s="68">
        <f t="shared" si="188"/>
        <v>-0.17496010605802703</v>
      </c>
    </row>
    <row r="570" spans="1:54" x14ac:dyDescent="0.3">
      <c r="A570" s="64">
        <v>27232</v>
      </c>
      <c r="B570" s="57">
        <v>7.1999999999999995E-2</v>
      </c>
      <c r="C570" s="57">
        <v>0.68100000000000005</v>
      </c>
      <c r="D570" s="57">
        <v>3.4279999999999999</v>
      </c>
      <c r="E570" s="57">
        <f t="shared" si="173"/>
        <v>7.1999999999999995E-2</v>
      </c>
      <c r="F570" s="57">
        <f t="shared" si="174"/>
        <v>3.3559999999999999</v>
      </c>
      <c r="G570" s="57">
        <f t="shared" si="175"/>
        <v>0</v>
      </c>
      <c r="H570" s="57">
        <f>IF(Q569&gt;SetUp!$B$56,SetUp!$B$56,Q569)</f>
        <v>4.0496083835055438E-3</v>
      </c>
      <c r="I570" s="57">
        <f t="shared" si="189"/>
        <v>0.91358242197910389</v>
      </c>
      <c r="J570" s="57">
        <f>MIN(F570,H570,(1-EXP(-SetUp!$B$52*H570/SetUp!$B$56))*F570)</f>
        <v>2.1228417098366702E-3</v>
      </c>
      <c r="K570" s="57">
        <f t="shared" si="176"/>
        <v>1.9267666736688736E-3</v>
      </c>
      <c r="L570" s="57">
        <f>IF(I570&lt;=0,0,MIN(SetUp!$B$50*I570^SetUp!$B$55,I570))</f>
        <v>1.760390741424224E-2</v>
      </c>
      <c r="M570" s="57">
        <f t="shared" si="177"/>
        <v>0.89597851456486166</v>
      </c>
      <c r="N570" s="57">
        <f>IF(SetUp!$B$62=0,X570,(B570-E570)*(1-(H570/SetUp!$B$66/SetUp!$B$56)))</f>
        <v>0</v>
      </c>
      <c r="O570" s="57">
        <f>K570*SetUp!$B$65</f>
        <v>0</v>
      </c>
      <c r="P570" s="57">
        <f>MIN(SetUp!$B$54*L570^SetUp!$B$51,L570)</f>
        <v>9.6778182067629795E-3</v>
      </c>
      <c r="Q570" s="57">
        <f t="shared" si="178"/>
        <v>1.9267666736688736E-3</v>
      </c>
      <c r="R570" s="57">
        <f>IF((H570+N570-O570)&gt;SetUp!$B$56,T569+H570+N570-O570-SetUp!$B$56,T569)</f>
        <v>0</v>
      </c>
      <c r="S570" s="57">
        <f>R570*SetUp!$B$65</f>
        <v>0</v>
      </c>
      <c r="T570" s="57">
        <f>IF((R570-S570)&lt;SetUp!$B$53,R570-S570,SetUp!$B$53)</f>
        <v>0</v>
      </c>
      <c r="U570" s="57">
        <f t="shared" si="179"/>
        <v>0.89597851456486166</v>
      </c>
      <c r="V570" s="57">
        <f>(L570-P570)/1000*SetUp!$B$13*1000000/SetUp!$B$48</f>
        <v>0.45081758946404549</v>
      </c>
      <c r="W570" s="57">
        <f t="shared" si="190"/>
        <v>0</v>
      </c>
      <c r="X570" s="57">
        <f>MAX((SetUp!$B$56*(1-($H570/SetUp!$B$56)^2)*TANH(($B570-$D570)/SetUp!$B$56))/(1+$H570/SetUp!$B$56*TANH(($B570-$D570)/SetUp!$B$56)),0)</f>
        <v>0</v>
      </c>
      <c r="AK570" s="65">
        <v>172</v>
      </c>
      <c r="AL570" s="66">
        <f t="shared" si="191"/>
        <v>1.1117777777777778</v>
      </c>
      <c r="AM570" s="66">
        <f t="shared" si="192"/>
        <v>1.2327088170342488</v>
      </c>
      <c r="AN570" s="67">
        <f t="shared" si="193"/>
        <v>0.1087726717277873</v>
      </c>
      <c r="AP570" s="64">
        <v>27384</v>
      </c>
      <c r="AQ570" s="55">
        <v>12</v>
      </c>
      <c r="AR570" s="55">
        <v>356</v>
      </c>
      <c r="AS570" s="66">
        <f t="shared" si="180"/>
        <v>0.22700000000000001</v>
      </c>
      <c r="AT570" s="66">
        <f t="shared" si="181"/>
        <v>0.15886626546095695</v>
      </c>
      <c r="AU570" s="55" t="str">
        <f>IF(OR($AP570&lt;SetUp!$B$97,$AP570&gt;SetUp!$B$98),"Não","Sim")</f>
        <v>Sim</v>
      </c>
      <c r="AV570" s="68">
        <f t="shared" si="182"/>
        <v>0.47644516998286385</v>
      </c>
      <c r="AW570" s="68">
        <f t="shared" si="183"/>
        <v>0.39858031243521919</v>
      </c>
      <c r="AX570" s="68">
        <f t="shared" si="184"/>
        <v>-0.64397414280687726</v>
      </c>
      <c r="AY570" s="68">
        <f t="shared" si="185"/>
        <v>-0.79896831348836395</v>
      </c>
      <c r="AZ570" s="68">
        <f t="shared" si="186"/>
        <v>-6.8133734539043062E-2</v>
      </c>
      <c r="BA570" s="68">
        <f t="shared" si="187"/>
        <v>-7.7864857547644661E-2</v>
      </c>
      <c r="BB570" s="68">
        <f t="shared" si="188"/>
        <v>-0.15499417068148669</v>
      </c>
    </row>
    <row r="571" spans="1:54" x14ac:dyDescent="0.3">
      <c r="A571" s="64">
        <v>27233</v>
      </c>
      <c r="B571" s="57">
        <v>0.11600000000000001</v>
      </c>
      <c r="C571" s="57">
        <v>0.68100000000000005</v>
      </c>
      <c r="D571" s="57">
        <v>3.4279999999999999</v>
      </c>
      <c r="E571" s="57">
        <f t="shared" si="173"/>
        <v>0.11600000000000001</v>
      </c>
      <c r="F571" s="57">
        <f t="shared" si="174"/>
        <v>3.3119999999999998</v>
      </c>
      <c r="G571" s="57">
        <f t="shared" si="175"/>
        <v>0</v>
      </c>
      <c r="H571" s="57">
        <f>IF(Q570&gt;SetUp!$B$56,SetUp!$B$56,Q570)</f>
        <v>1.9267666736688736E-3</v>
      </c>
      <c r="I571" s="57">
        <f t="shared" si="189"/>
        <v>0.89597851456486166</v>
      </c>
      <c r="J571" s="57">
        <f>MIN(F571,H571,(1-EXP(-SetUp!$B$52*H571/SetUp!$B$56))*F571)</f>
        <v>9.969516763075211E-4</v>
      </c>
      <c r="K571" s="57">
        <f t="shared" si="176"/>
        <v>9.2981499736135252E-4</v>
      </c>
      <c r="L571" s="57">
        <f>IF(I571&lt;=0,0,MIN(SetUp!$B$50*I571^SetUp!$B$55,I571))</f>
        <v>1.7042194211262008E-2</v>
      </c>
      <c r="M571" s="57">
        <f t="shared" si="177"/>
        <v>0.8789363203535997</v>
      </c>
      <c r="N571" s="57">
        <f>IF(SetUp!$B$62=0,X571,(B571-E571)*(1-(H571/SetUp!$B$66/SetUp!$B$56)))</f>
        <v>0</v>
      </c>
      <c r="O571" s="57">
        <f>K571*SetUp!$B$65</f>
        <v>0</v>
      </c>
      <c r="P571" s="57">
        <f>MIN(SetUp!$B$54*L571^SetUp!$B$51,L571)</f>
        <v>9.3741841933654337E-3</v>
      </c>
      <c r="Q571" s="57">
        <f t="shared" si="178"/>
        <v>9.2981499736135252E-4</v>
      </c>
      <c r="R571" s="57">
        <f>IF((H571+N571-O571)&gt;SetUp!$B$56,T570+H571+N571-O571-SetUp!$B$56,T570)</f>
        <v>0</v>
      </c>
      <c r="S571" s="57">
        <f>R571*SetUp!$B$65</f>
        <v>0</v>
      </c>
      <c r="T571" s="57">
        <f>IF((R571-S571)&lt;SetUp!$B$53,R571-S571,SetUp!$B$53)</f>
        <v>0</v>
      </c>
      <c r="U571" s="57">
        <f t="shared" si="179"/>
        <v>0.8789363203535997</v>
      </c>
      <c r="V571" s="57">
        <f>(L571-P571)/1000*SetUp!$B$13*1000000/SetUp!$B$48</f>
        <v>0.43613864312709111</v>
      </c>
      <c r="W571" s="57">
        <f t="shared" si="190"/>
        <v>4.5102810375396984E-17</v>
      </c>
      <c r="X571" s="57">
        <f>MAX((SetUp!$B$56*(1-($H571/SetUp!$B$56)^2)*TANH(($B571-$D571)/SetUp!$B$56))/(1+$H571/SetUp!$B$56*TANH(($B571-$D571)/SetUp!$B$56)),0)</f>
        <v>0</v>
      </c>
      <c r="AK571" s="65">
        <v>173</v>
      </c>
      <c r="AL571" s="66">
        <f t="shared" si="191"/>
        <v>1.0692222222222223</v>
      </c>
      <c r="AM571" s="66">
        <f t="shared" si="192"/>
        <v>1.1637714880775645</v>
      </c>
      <c r="AN571" s="67">
        <f t="shared" si="193"/>
        <v>8.8428077802980315E-2</v>
      </c>
      <c r="AP571" s="64">
        <v>27385</v>
      </c>
      <c r="AQ571" s="55">
        <v>12</v>
      </c>
      <c r="AR571" s="55">
        <v>357</v>
      </c>
      <c r="AS571" s="66">
        <f t="shared" si="180"/>
        <v>0.22700000000000001</v>
      </c>
      <c r="AT571" s="66">
        <f t="shared" si="181"/>
        <v>0.15541772737204895</v>
      </c>
      <c r="AU571" s="55" t="str">
        <f>IF(OR($AP571&lt;SetUp!$B$97,$AP571&gt;SetUp!$B$98),"Não","Sim")</f>
        <v>Sim</v>
      </c>
      <c r="AV571" s="68">
        <f t="shared" si="182"/>
        <v>0.47644516998286385</v>
      </c>
      <c r="AW571" s="68">
        <f t="shared" si="183"/>
        <v>0.3942305510384107</v>
      </c>
      <c r="AX571" s="68">
        <f t="shared" si="184"/>
        <v>-0.64397414280687726</v>
      </c>
      <c r="AY571" s="68">
        <f t="shared" si="185"/>
        <v>-0.80849944589054856</v>
      </c>
      <c r="AZ571" s="68">
        <f t="shared" si="186"/>
        <v>-7.1582272627951055E-2</v>
      </c>
      <c r="BA571" s="68">
        <f t="shared" si="187"/>
        <v>-8.2214618944453144E-2</v>
      </c>
      <c r="BB571" s="68">
        <f t="shared" si="188"/>
        <v>-0.1645253030836713</v>
      </c>
    </row>
    <row r="572" spans="1:54" x14ac:dyDescent="0.3">
      <c r="A572" s="64">
        <v>27234</v>
      </c>
      <c r="B572" s="57">
        <v>0.61699999999999999</v>
      </c>
      <c r="C572" s="57">
        <v>0.68100000000000005</v>
      </c>
      <c r="D572" s="57">
        <v>3.4279999999999999</v>
      </c>
      <c r="E572" s="57">
        <f t="shared" si="173"/>
        <v>0.61699999999999999</v>
      </c>
      <c r="F572" s="57">
        <f t="shared" si="174"/>
        <v>2.8109999999999999</v>
      </c>
      <c r="G572" s="57">
        <f t="shared" si="175"/>
        <v>0</v>
      </c>
      <c r="H572" s="57">
        <f>IF(Q571&gt;SetUp!$B$56,SetUp!$B$56,Q571)</f>
        <v>9.2981499736135252E-4</v>
      </c>
      <c r="I572" s="57">
        <f t="shared" si="189"/>
        <v>0.8789363203535997</v>
      </c>
      <c r="J572" s="57">
        <f>MIN(F572,H572,(1-EXP(-SetUp!$B$52*H572/SetUp!$B$56))*F572)</f>
        <v>4.0836251596712233E-4</v>
      </c>
      <c r="K572" s="57">
        <f t="shared" si="176"/>
        <v>5.2145248139423019E-4</v>
      </c>
      <c r="L572" s="57">
        <f>IF(I572&lt;=0,0,MIN(SetUp!$B$50*I572^SetUp!$B$55,I572))</f>
        <v>1.6505367673278922E-2</v>
      </c>
      <c r="M572" s="57">
        <f t="shared" si="177"/>
        <v>0.86243095268032077</v>
      </c>
      <c r="N572" s="57">
        <f>IF(SetUp!$B$62=0,X572,(B572-E572)*(1-(H572/SetUp!$B$66/SetUp!$B$56)))</f>
        <v>0</v>
      </c>
      <c r="O572" s="57">
        <f>K572*SetUp!$B$65</f>
        <v>0</v>
      </c>
      <c r="P572" s="57">
        <f>MIN(SetUp!$B$54*L572^SetUp!$B$51,L572)</f>
        <v>9.0838435657078984E-3</v>
      </c>
      <c r="Q572" s="57">
        <f t="shared" si="178"/>
        <v>5.2145248139423019E-4</v>
      </c>
      <c r="R572" s="57">
        <f>IF((H572+N572-O572)&gt;SetUp!$B$56,T571+H572+N572-O572-SetUp!$B$56,T571)</f>
        <v>0</v>
      </c>
      <c r="S572" s="57">
        <f>R572*SetUp!$B$65</f>
        <v>0</v>
      </c>
      <c r="T572" s="57">
        <f>IF((R572-S572)&lt;SetUp!$B$53,R572-S572,SetUp!$B$53)</f>
        <v>0</v>
      </c>
      <c r="U572" s="57">
        <f t="shared" si="179"/>
        <v>0.86243095268032077</v>
      </c>
      <c r="V572" s="57">
        <f>(L572-P572)/1000*SetUp!$B$13*1000000/SetUp!$B$48</f>
        <v>0.42211909565278827</v>
      </c>
      <c r="W572" s="57">
        <f t="shared" si="190"/>
        <v>0</v>
      </c>
      <c r="X572" s="57">
        <f>MAX((SetUp!$B$56*(1-($H572/SetUp!$B$56)^2)*TANH(($B572-$D572)/SetUp!$B$56))/(1+$H572/SetUp!$B$56*TANH(($B572-$D572)/SetUp!$B$56)),0)</f>
        <v>0</v>
      </c>
      <c r="AK572" s="65">
        <v>174</v>
      </c>
      <c r="AL572" s="66">
        <f t="shared" si="191"/>
        <v>1.0840000000000001</v>
      </c>
      <c r="AM572" s="66">
        <f t="shared" si="192"/>
        <v>1.1290465267552372</v>
      </c>
      <c r="AN572" s="67">
        <f t="shared" si="193"/>
        <v>4.1555836490071149E-2</v>
      </c>
      <c r="AP572" s="64">
        <v>27386</v>
      </c>
      <c r="AQ572" s="55">
        <v>12</v>
      </c>
      <c r="AR572" s="55">
        <v>358</v>
      </c>
      <c r="AS572" s="66">
        <f t="shared" si="180"/>
        <v>0.21199999999999999</v>
      </c>
      <c r="AT572" s="66">
        <f t="shared" si="181"/>
        <v>0.15207272506130493</v>
      </c>
      <c r="AU572" s="55" t="str">
        <f>IF(OR($AP572&lt;SetUp!$B$97,$AP572&gt;SetUp!$B$98),"Não","Sim")</f>
        <v>Sim</v>
      </c>
      <c r="AV572" s="68">
        <f t="shared" si="182"/>
        <v>0.46043457732885351</v>
      </c>
      <c r="AW572" s="68">
        <f t="shared" si="183"/>
        <v>0.38996503056210685</v>
      </c>
      <c r="AX572" s="68">
        <f t="shared" si="184"/>
        <v>-0.67366413907124856</v>
      </c>
      <c r="AY572" s="68">
        <f t="shared" si="185"/>
        <v>-0.81794867166406504</v>
      </c>
      <c r="AZ572" s="68">
        <f t="shared" si="186"/>
        <v>-5.9927274938695069E-2</v>
      </c>
      <c r="BA572" s="68">
        <f t="shared" si="187"/>
        <v>-7.046954676674666E-2</v>
      </c>
      <c r="BB572" s="68">
        <f t="shared" si="188"/>
        <v>-0.14428453259281648</v>
      </c>
    </row>
    <row r="573" spans="1:54" x14ac:dyDescent="0.3">
      <c r="A573" s="64">
        <v>27235</v>
      </c>
      <c r="B573" s="57">
        <v>2E-3</v>
      </c>
      <c r="C573" s="57">
        <v>0.61699999999999999</v>
      </c>
      <c r="D573" s="57">
        <v>3.4279999999999999</v>
      </c>
      <c r="E573" s="57">
        <f t="shared" si="173"/>
        <v>2E-3</v>
      </c>
      <c r="F573" s="57">
        <f t="shared" si="174"/>
        <v>3.4260000000000002</v>
      </c>
      <c r="G573" s="57">
        <f t="shared" si="175"/>
        <v>0</v>
      </c>
      <c r="H573" s="57">
        <f>IF(Q572&gt;SetUp!$B$56,SetUp!$B$56,Q572)</f>
        <v>5.2145248139423019E-4</v>
      </c>
      <c r="I573" s="57">
        <f t="shared" si="189"/>
        <v>0.86243095268032077</v>
      </c>
      <c r="J573" s="57">
        <f>MIN(F573,H573,(1-EXP(-SetUp!$B$52*H573/SetUp!$B$56))*F573)</f>
        <v>2.7912866001586777E-4</v>
      </c>
      <c r="K573" s="57">
        <f t="shared" si="176"/>
        <v>2.4232382137836242E-4</v>
      </c>
      <c r="L573" s="57">
        <f>IF(I573&lt;=0,0,MIN(SetUp!$B$50*I573^SetUp!$B$55,I573))</f>
        <v>1.5992023133464001E-2</v>
      </c>
      <c r="M573" s="57">
        <f t="shared" si="177"/>
        <v>0.84643892954685673</v>
      </c>
      <c r="N573" s="57">
        <f>IF(SetUp!$B$62=0,X573,(B573-E573)*(1-(H573/SetUp!$B$66/SetUp!$B$56)))</f>
        <v>0</v>
      </c>
      <c r="O573" s="57">
        <f>K573*SetUp!$B$65</f>
        <v>0</v>
      </c>
      <c r="P573" s="57">
        <f>MIN(SetUp!$B$54*L573^SetUp!$B$51,L573)</f>
        <v>8.8060528352305496E-3</v>
      </c>
      <c r="Q573" s="57">
        <f t="shared" si="178"/>
        <v>2.4232382137836242E-4</v>
      </c>
      <c r="R573" s="57">
        <f>IF((H573+N573-O573)&gt;SetUp!$B$56,T572+H573+N573-O573-SetUp!$B$56,T572)</f>
        <v>0</v>
      </c>
      <c r="S573" s="57">
        <f>R573*SetUp!$B$65</f>
        <v>0</v>
      </c>
      <c r="T573" s="57">
        <f>IF((R573-S573)&lt;SetUp!$B$53,R573-S573,SetUp!$B$53)</f>
        <v>0</v>
      </c>
      <c r="U573" s="57">
        <f t="shared" si="179"/>
        <v>0.84643892954685673</v>
      </c>
      <c r="V573" s="57">
        <f>(L573-P573)/1000*SetUp!$B$13*1000000/SetUp!$B$48</f>
        <v>0.40872134075312949</v>
      </c>
      <c r="W573" s="57">
        <f t="shared" si="190"/>
        <v>-6.2450045135165055E-17</v>
      </c>
      <c r="X573" s="57">
        <f>MAX((SetUp!$B$56*(1-($H573/SetUp!$B$56)^2)*TANH(($B573-$D573)/SetUp!$B$56))/(1+$H573/SetUp!$B$56*TANH(($B573-$D573)/SetUp!$B$56)),0)</f>
        <v>0</v>
      </c>
      <c r="AK573" s="65">
        <v>175</v>
      </c>
      <c r="AL573" s="66">
        <f t="shared" si="191"/>
        <v>0.98755555555555552</v>
      </c>
      <c r="AM573" s="66">
        <f t="shared" si="192"/>
        <v>1.0682483329504007</v>
      </c>
      <c r="AN573" s="67">
        <f t="shared" si="193"/>
        <v>8.1709608073088025E-2</v>
      </c>
      <c r="AP573" s="64">
        <v>27387</v>
      </c>
      <c r="AQ573" s="55">
        <v>12</v>
      </c>
      <c r="AR573" s="55">
        <v>359</v>
      </c>
      <c r="AS573" s="66">
        <f t="shared" si="180"/>
        <v>0.19700000000000001</v>
      </c>
      <c r="AT573" s="66">
        <f t="shared" si="181"/>
        <v>0.1488273005161998</v>
      </c>
      <c r="AU573" s="55" t="str">
        <f>IF(OR($AP573&lt;SetUp!$B$97,$AP573&gt;SetUp!$B$98),"Não","Sim")</f>
        <v>Sim</v>
      </c>
      <c r="AV573" s="68">
        <f t="shared" si="182"/>
        <v>0.44384682042344292</v>
      </c>
      <c r="AW573" s="68">
        <f t="shared" si="183"/>
        <v>0.38578141546243488</v>
      </c>
      <c r="AX573" s="68">
        <f t="shared" si="184"/>
        <v>-0.7055337738384071</v>
      </c>
      <c r="AY573" s="68">
        <f t="shared" si="185"/>
        <v>-0.8273173955642541</v>
      </c>
      <c r="AZ573" s="68">
        <f t="shared" si="186"/>
        <v>-4.8172699483800208E-2</v>
      </c>
      <c r="BA573" s="68">
        <f t="shared" si="187"/>
        <v>-5.8065404961008038E-2</v>
      </c>
      <c r="BB573" s="68">
        <f t="shared" si="188"/>
        <v>-0.121783621725847</v>
      </c>
    </row>
    <row r="574" spans="1:54" x14ac:dyDescent="0.3">
      <c r="A574" s="64">
        <v>27236</v>
      </c>
      <c r="B574" s="57">
        <v>5.0999999999999997E-2</v>
      </c>
      <c r="C574" s="57">
        <v>0.64900000000000002</v>
      </c>
      <c r="D574" s="57">
        <v>3.4279999999999999</v>
      </c>
      <c r="E574" s="57">
        <f t="shared" si="173"/>
        <v>5.0999999999999997E-2</v>
      </c>
      <c r="F574" s="57">
        <f t="shared" si="174"/>
        <v>3.3769999999999998</v>
      </c>
      <c r="G574" s="57">
        <f t="shared" si="175"/>
        <v>0</v>
      </c>
      <c r="H574" s="57">
        <f>IF(Q573&gt;SetUp!$B$56,SetUp!$B$56,Q573)</f>
        <v>2.4232382137836242E-4</v>
      </c>
      <c r="I574" s="57">
        <f t="shared" si="189"/>
        <v>0.84643892954685673</v>
      </c>
      <c r="J574" s="57">
        <f>MIN(F574,H574,(1-EXP(-SetUp!$B$52*H574/SetUp!$B$56))*F574)</f>
        <v>1.2786125824727534E-4</v>
      </c>
      <c r="K574" s="57">
        <f t="shared" si="176"/>
        <v>1.1446256313108708E-4</v>
      </c>
      <c r="L574" s="57">
        <f>IF(I574&lt;=0,0,MIN(SetUp!$B$50*I574^SetUp!$B$55,I574))</f>
        <v>1.550085188731219E-2</v>
      </c>
      <c r="M574" s="57">
        <f t="shared" si="177"/>
        <v>0.83093807765954453</v>
      </c>
      <c r="N574" s="57">
        <f>IF(SetUp!$B$62=0,X574,(B574-E574)*(1-(H574/SetUp!$B$66/SetUp!$B$56)))</f>
        <v>0</v>
      </c>
      <c r="O574" s="57">
        <f>K574*SetUp!$B$65</f>
        <v>0</v>
      </c>
      <c r="P574" s="57">
        <f>MIN(SetUp!$B$54*L574^SetUp!$B$51,L574)</f>
        <v>8.5401189324377461E-3</v>
      </c>
      <c r="Q574" s="57">
        <f t="shared" si="178"/>
        <v>1.1446256313108708E-4</v>
      </c>
      <c r="R574" s="57">
        <f>IF((H574+N574-O574)&gt;SetUp!$B$56,T573+H574+N574-O574-SetUp!$B$56,T573)</f>
        <v>0</v>
      </c>
      <c r="S574" s="57">
        <f>R574*SetUp!$B$65</f>
        <v>0</v>
      </c>
      <c r="T574" s="57">
        <f>IF((R574-S574)&lt;SetUp!$B$53,R574-S574,SetUp!$B$53)</f>
        <v>0</v>
      </c>
      <c r="U574" s="57">
        <f t="shared" si="179"/>
        <v>0.83093807765954453</v>
      </c>
      <c r="V574" s="57">
        <f>(L574-P574)/1000*SetUp!$B$13*1000000/SetUp!$B$48</f>
        <v>0.39591036253519862</v>
      </c>
      <c r="W574" s="57">
        <f t="shared" si="190"/>
        <v>0</v>
      </c>
      <c r="X574" s="57">
        <f>MAX((SetUp!$B$56*(1-($H574/SetUp!$B$56)^2)*TANH(($B574-$D574)/SetUp!$B$56))/(1+$H574/SetUp!$B$56*TANH(($B574-$D574)/SetUp!$B$56)),0)</f>
        <v>0</v>
      </c>
      <c r="AK574" s="65">
        <v>176</v>
      </c>
      <c r="AL574" s="66">
        <f t="shared" si="191"/>
        <v>0.92466666666666653</v>
      </c>
      <c r="AM574" s="66">
        <f t="shared" si="192"/>
        <v>1.0161068358679477</v>
      </c>
      <c r="AN574" s="67">
        <f t="shared" si="193"/>
        <v>9.8889872964615558E-2</v>
      </c>
      <c r="AP574" s="64">
        <v>27388</v>
      </c>
      <c r="AQ574" s="55">
        <v>12</v>
      </c>
      <c r="AR574" s="55">
        <v>360</v>
      </c>
      <c r="AS574" s="66">
        <f t="shared" si="180"/>
        <v>0.19700000000000001</v>
      </c>
      <c r="AT574" s="66">
        <f t="shared" si="181"/>
        <v>0.14567767904936382</v>
      </c>
      <c r="AU574" s="55" t="str">
        <f>IF(OR($AP574&lt;SetUp!$B$97,$AP574&gt;SetUp!$B$98),"Não","Sim")</f>
        <v>Sim</v>
      </c>
      <c r="AV574" s="68">
        <f t="shared" si="182"/>
        <v>0.44384682042344292</v>
      </c>
      <c r="AW574" s="68">
        <f t="shared" si="183"/>
        <v>0.38167745420624966</v>
      </c>
      <c r="AX574" s="68">
        <f t="shared" si="184"/>
        <v>-0.7055337738384071</v>
      </c>
      <c r="AY574" s="68">
        <f t="shared" si="185"/>
        <v>-0.8366069863790041</v>
      </c>
      <c r="AZ574" s="68">
        <f t="shared" si="186"/>
        <v>-5.1322320950636185E-2</v>
      </c>
      <c r="BA574" s="68">
        <f t="shared" si="187"/>
        <v>-6.2169366217193267E-2</v>
      </c>
      <c r="BB574" s="68">
        <f t="shared" si="188"/>
        <v>-0.13107321254059701</v>
      </c>
    </row>
    <row r="575" spans="1:54" x14ac:dyDescent="0.3">
      <c r="A575" s="64">
        <v>27237</v>
      </c>
      <c r="B575" s="57">
        <v>1.7000000000000001E-2</v>
      </c>
      <c r="C575" s="57">
        <v>0.64900000000000002</v>
      </c>
      <c r="D575" s="57">
        <v>3.4279999999999999</v>
      </c>
      <c r="E575" s="57">
        <f t="shared" si="173"/>
        <v>1.7000000000000001E-2</v>
      </c>
      <c r="F575" s="57">
        <f t="shared" si="174"/>
        <v>3.411</v>
      </c>
      <c r="G575" s="57">
        <f t="shared" si="175"/>
        <v>0</v>
      </c>
      <c r="H575" s="57">
        <f>IF(Q574&gt;SetUp!$B$56,SetUp!$B$56,Q574)</f>
        <v>1.1446256313108708E-4</v>
      </c>
      <c r="I575" s="57">
        <f t="shared" si="189"/>
        <v>0.83093807765954453</v>
      </c>
      <c r="J575" s="57">
        <f>MIN(F575,H575,(1-EXP(-SetUp!$B$52*H575/SetUp!$B$56))*F575)</f>
        <v>6.1004423667070597E-5</v>
      </c>
      <c r="K575" s="57">
        <f t="shared" si="176"/>
        <v>5.3458139464016482E-5</v>
      </c>
      <c r="L575" s="57">
        <f>IF(I575&lt;=0,0,MIN(SetUp!$B$50*I575^SetUp!$B$55,I575))</f>
        <v>1.5030633522536587E-2</v>
      </c>
      <c r="M575" s="57">
        <f t="shared" si="177"/>
        <v>0.81590744413700789</v>
      </c>
      <c r="N575" s="57">
        <f>IF(SetUp!$B$62=0,X575,(B575-E575)*(1-(H575/SetUp!$B$66/SetUp!$B$56)))</f>
        <v>0</v>
      </c>
      <c r="O575" s="57">
        <f>K575*SetUp!$B$65</f>
        <v>0</v>
      </c>
      <c r="P575" s="57">
        <f>MIN(SetUp!$B$54*L575^SetUp!$B$51,L575)</f>
        <v>8.2853952017912808E-3</v>
      </c>
      <c r="Q575" s="57">
        <f t="shared" si="178"/>
        <v>5.3458139464016482E-5</v>
      </c>
      <c r="R575" s="57">
        <f>IF((H575+N575-O575)&gt;SetUp!$B$56,T574+H575+N575-O575-SetUp!$B$56,T574)</f>
        <v>0</v>
      </c>
      <c r="S575" s="57">
        <f>R575*SetUp!$B$65</f>
        <v>0</v>
      </c>
      <c r="T575" s="57">
        <f>IF((R575-S575)&lt;SetUp!$B$53,R575-S575,SetUp!$B$53)</f>
        <v>0</v>
      </c>
      <c r="U575" s="57">
        <f t="shared" si="179"/>
        <v>0.81590744413700789</v>
      </c>
      <c r="V575" s="57">
        <f>(L575-P575)/1000*SetUp!$B$13*1000000/SetUp!$B$48</f>
        <v>0.38365352704451777</v>
      </c>
      <c r="W575" s="57">
        <f t="shared" si="190"/>
        <v>-6.0715321659188248E-17</v>
      </c>
      <c r="X575" s="57">
        <f>MAX((SetUp!$B$56*(1-($H575/SetUp!$B$56)^2)*TANH(($B575-$D575)/SetUp!$B$56))/(1+$H575/SetUp!$B$56*TANH(($B575-$D575)/SetUp!$B$56)),0)</f>
        <v>0</v>
      </c>
      <c r="AK575" s="65">
        <v>177</v>
      </c>
      <c r="AL575" s="66">
        <f t="shared" si="191"/>
        <v>1.171111111111111</v>
      </c>
      <c r="AM575" s="66">
        <f t="shared" si="192"/>
        <v>0.96393250540334008</v>
      </c>
      <c r="AN575" s="67">
        <f t="shared" si="193"/>
        <v>-0.17690772783396</v>
      </c>
      <c r="AP575" s="64">
        <v>27389</v>
      </c>
      <c r="AQ575" s="55">
        <v>12</v>
      </c>
      <c r="AR575" s="55">
        <v>361</v>
      </c>
      <c r="AS575" s="66">
        <f t="shared" si="180"/>
        <v>0.17</v>
      </c>
      <c r="AT575" s="66">
        <f t="shared" si="181"/>
        <v>0.14262025934620598</v>
      </c>
      <c r="AU575" s="55" t="str">
        <f>IF(OR($AP575&lt;SetUp!$B$97,$AP575&gt;SetUp!$B$98),"Não","Sim")</f>
        <v>Sim</v>
      </c>
      <c r="AV575" s="68">
        <f t="shared" si="182"/>
        <v>0.41231056256176607</v>
      </c>
      <c r="AW575" s="68">
        <f t="shared" si="183"/>
        <v>0.37765097556633687</v>
      </c>
      <c r="AX575" s="68">
        <f t="shared" si="184"/>
        <v>-0.769551078621726</v>
      </c>
      <c r="AY575" s="68">
        <f t="shared" si="185"/>
        <v>-0.84581877814954376</v>
      </c>
      <c r="AZ575" s="68">
        <f t="shared" si="186"/>
        <v>-2.7379740653794032E-2</v>
      </c>
      <c r="BA575" s="68">
        <f t="shared" si="187"/>
        <v>-3.4659586995429204E-2</v>
      </c>
      <c r="BB575" s="68">
        <f t="shared" si="188"/>
        <v>-7.6267699527817756E-2</v>
      </c>
    </row>
    <row r="576" spans="1:54" x14ac:dyDescent="0.3">
      <c r="A576" s="64">
        <v>27238</v>
      </c>
      <c r="B576" s="57">
        <v>0</v>
      </c>
      <c r="C576" s="57">
        <v>0.502</v>
      </c>
      <c r="D576" s="57">
        <v>3.4279999999999999</v>
      </c>
      <c r="E576" s="57">
        <f t="shared" si="173"/>
        <v>0</v>
      </c>
      <c r="F576" s="57">
        <f t="shared" si="174"/>
        <v>3.4279999999999999</v>
      </c>
      <c r="G576" s="57">
        <f t="shared" si="175"/>
        <v>0</v>
      </c>
      <c r="H576" s="57">
        <f>IF(Q575&gt;SetUp!$B$56,SetUp!$B$56,Q575)</f>
        <v>5.3458139464016482E-5</v>
      </c>
      <c r="I576" s="57">
        <f t="shared" si="189"/>
        <v>0.81590744413700789</v>
      </c>
      <c r="J576" s="57">
        <f>MIN(F576,H576,(1-EXP(-SetUp!$B$52*H576/SetUp!$B$56))*F576)</f>
        <v>2.8633396365395301E-5</v>
      </c>
      <c r="K576" s="57">
        <f t="shared" si="176"/>
        <v>2.4824743098621182E-5</v>
      </c>
      <c r="L576" s="57">
        <f>IF(I576&lt;=0,0,MIN(SetUp!$B$50*I576^SetUp!$B$55,I576))</f>
        <v>1.4580228949093181E-2</v>
      </c>
      <c r="M576" s="57">
        <f t="shared" si="177"/>
        <v>0.80132721518791472</v>
      </c>
      <c r="N576" s="57">
        <f>IF(SetUp!$B$62=0,X576,(B576-E576)*(1-(H576/SetUp!$B$66/SetUp!$B$56)))</f>
        <v>0</v>
      </c>
      <c r="O576" s="57">
        <f>K576*SetUp!$B$65</f>
        <v>0</v>
      </c>
      <c r="P576" s="57">
        <f>MIN(SetUp!$B$54*L576^SetUp!$B$51,L576)</f>
        <v>8.0412777602632685E-3</v>
      </c>
      <c r="Q576" s="57">
        <f t="shared" si="178"/>
        <v>2.4824743098621182E-5</v>
      </c>
      <c r="R576" s="57">
        <f>IF((H576+N576-O576)&gt;SetUp!$B$56,T575+H576+N576-O576-SetUp!$B$56,T575)</f>
        <v>0</v>
      </c>
      <c r="S576" s="57">
        <f>R576*SetUp!$B$65</f>
        <v>0</v>
      </c>
      <c r="T576" s="57">
        <f>IF((R576-S576)&lt;SetUp!$B$53,R576-S576,SetUp!$B$53)</f>
        <v>0</v>
      </c>
      <c r="U576" s="57">
        <f t="shared" si="179"/>
        <v>0.80132721518791472</v>
      </c>
      <c r="V576" s="57">
        <f>(L576-P576)/1000*SetUp!$B$13*1000000/SetUp!$B$48</f>
        <v>0.37192039294607809</v>
      </c>
      <c r="W576" s="57">
        <f t="shared" si="190"/>
        <v>2.6020852139652106E-17</v>
      </c>
      <c r="X576" s="57">
        <f>MAX((SetUp!$B$56*(1-($H576/SetUp!$B$56)^2)*TANH(($B576-$D576)/SetUp!$B$56))/(1+$H576/SetUp!$B$56*TANH(($B576-$D576)/SetUp!$B$56)),0)</f>
        <v>0</v>
      </c>
      <c r="AK576" s="65">
        <v>178</v>
      </c>
      <c r="AL576" s="66">
        <f t="shared" si="191"/>
        <v>1.0193333333333332</v>
      </c>
      <c r="AM576" s="66">
        <f t="shared" si="192"/>
        <v>0.91570232745781632</v>
      </c>
      <c r="AN576" s="67">
        <f t="shared" si="193"/>
        <v>-0.10166547338997733</v>
      </c>
      <c r="AP576" s="64">
        <v>27390</v>
      </c>
      <c r="AQ576" s="55">
        <v>12</v>
      </c>
      <c r="AR576" s="55">
        <v>362</v>
      </c>
      <c r="AS576" s="66">
        <f t="shared" si="180"/>
        <v>0.112</v>
      </c>
      <c r="AT576" s="66">
        <f t="shared" si="181"/>
        <v>0.13965160413098035</v>
      </c>
      <c r="AU576" s="55" t="str">
        <f>IF(OR($AP576&lt;SetUp!$B$97,$AP576&gt;SetUp!$B$98),"Não","Sim")</f>
        <v>Sim</v>
      </c>
      <c r="AV576" s="68">
        <f t="shared" si="182"/>
        <v>0.33466401061363021</v>
      </c>
      <c r="AW576" s="68">
        <f t="shared" si="183"/>
        <v>0.37369988510966973</v>
      </c>
      <c r="AX576" s="68">
        <f t="shared" si="184"/>
        <v>-0.9507819773298184</v>
      </c>
      <c r="AY576" s="68">
        <f t="shared" si="185"/>
        <v>-0.8549540713397622</v>
      </c>
      <c r="AZ576" s="68">
        <f t="shared" si="186"/>
        <v>2.7651604130980348E-2</v>
      </c>
      <c r="BA576" s="68">
        <f t="shared" si="187"/>
        <v>3.9035874496039513E-2</v>
      </c>
      <c r="BB576" s="68">
        <f t="shared" si="188"/>
        <v>9.5827905990056195E-2</v>
      </c>
    </row>
    <row r="577" spans="1:54" x14ac:dyDescent="0.3">
      <c r="A577" s="64">
        <v>27239</v>
      </c>
      <c r="B577" s="57">
        <v>0</v>
      </c>
      <c r="C577" s="57">
        <v>0.45</v>
      </c>
      <c r="D577" s="57">
        <v>3.4279999999999999</v>
      </c>
      <c r="E577" s="57">
        <f t="shared" si="173"/>
        <v>0</v>
      </c>
      <c r="F577" s="57">
        <f t="shared" si="174"/>
        <v>3.4279999999999999</v>
      </c>
      <c r="G577" s="57">
        <f t="shared" si="175"/>
        <v>0</v>
      </c>
      <c r="H577" s="57">
        <f>IF(Q576&gt;SetUp!$B$56,SetUp!$B$56,Q576)</f>
        <v>2.4824743098621182E-5</v>
      </c>
      <c r="I577" s="57">
        <f t="shared" si="189"/>
        <v>0.80132721518791472</v>
      </c>
      <c r="J577" s="57">
        <f>MIN(F577,H577,(1-EXP(-SetUp!$B$52*H577/SetUp!$B$56))*F577)</f>
        <v>1.3296727233925053E-5</v>
      </c>
      <c r="K577" s="57">
        <f t="shared" si="176"/>
        <v>1.1528015864696128E-5</v>
      </c>
      <c r="L577" s="57">
        <f>IF(I577&lt;=0,0,MIN(SetUp!$B$50*I577^SetUp!$B$55,I577))</f>
        <v>1.4148574057658209E-2</v>
      </c>
      <c r="M577" s="57">
        <f t="shared" si="177"/>
        <v>0.78717864113025648</v>
      </c>
      <c r="N577" s="57">
        <f>IF(SetUp!$B$62=0,X577,(B577-E577)*(1-(H577/SetUp!$B$66/SetUp!$B$56)))</f>
        <v>0</v>
      </c>
      <c r="O577" s="57">
        <f>K577*SetUp!$B$65</f>
        <v>0</v>
      </c>
      <c r="P577" s="57">
        <f>MIN(SetUp!$B$54*L577^SetUp!$B$51,L577)</f>
        <v>7.8072021824893232E-3</v>
      </c>
      <c r="Q577" s="57">
        <f t="shared" si="178"/>
        <v>1.1528015864696128E-5</v>
      </c>
      <c r="R577" s="57">
        <f>IF((H577+N577-O577)&gt;SetUp!$B$56,T576+H577+N577-O577-SetUp!$B$56,T576)</f>
        <v>0</v>
      </c>
      <c r="S577" s="57">
        <f>R577*SetUp!$B$65</f>
        <v>0</v>
      </c>
      <c r="T577" s="57">
        <f>IF((R577-S577)&lt;SetUp!$B$53,R577-S577,SetUp!$B$53)</f>
        <v>0</v>
      </c>
      <c r="U577" s="57">
        <f t="shared" si="179"/>
        <v>0.78717864113025648</v>
      </c>
      <c r="V577" s="57">
        <f>(L577-P577)/1000*SetUp!$B$13*1000000/SetUp!$B$48</f>
        <v>0.36068253937403233</v>
      </c>
      <c r="W577" s="57">
        <f t="shared" si="190"/>
        <v>-3.8163916471489756E-17</v>
      </c>
      <c r="X577" s="57">
        <f>MAX((SetUp!$B$56*(1-($H577/SetUp!$B$56)^2)*TANH(($B577-$D577)/SetUp!$B$56))/(1+$H577/SetUp!$B$56*TANH(($B577-$D577)/SetUp!$B$56)),0)</f>
        <v>0</v>
      </c>
      <c r="AK577" s="65">
        <v>179</v>
      </c>
      <c r="AL577" s="66">
        <f t="shared" si="191"/>
        <v>0.9515555555555556</v>
      </c>
      <c r="AM577" s="66">
        <f t="shared" si="192"/>
        <v>0.87141455362122411</v>
      </c>
      <c r="AN577" s="67">
        <f t="shared" si="193"/>
        <v>-8.4221043602169948E-2</v>
      </c>
      <c r="AP577" s="64">
        <v>27391</v>
      </c>
      <c r="AQ577" s="55">
        <v>12</v>
      </c>
      <c r="AR577" s="55">
        <v>363</v>
      </c>
      <c r="AS577" s="66">
        <f t="shared" si="180"/>
        <v>9.4E-2</v>
      </c>
      <c r="AT577" s="66">
        <f t="shared" si="181"/>
        <v>0.13676843140807773</v>
      </c>
      <c r="AU577" s="55" t="str">
        <f>IF(OR($AP577&lt;SetUp!$B$97,$AP577&gt;SetUp!$B$98),"Não","Sim")</f>
        <v>Sim</v>
      </c>
      <c r="AV577" s="68">
        <f t="shared" si="182"/>
        <v>0.30659419433511781</v>
      </c>
      <c r="AW577" s="68">
        <f t="shared" si="183"/>
        <v>0.36982216186713002</v>
      </c>
      <c r="AX577" s="68">
        <f t="shared" si="184"/>
        <v>-1.0268721464003014</v>
      </c>
      <c r="AY577" s="68">
        <f t="shared" si="185"/>
        <v>-0.86401413395665771</v>
      </c>
      <c r="AZ577" s="68">
        <f t="shared" si="186"/>
        <v>4.2768431408077734E-2</v>
      </c>
      <c r="BA577" s="68">
        <f t="shared" si="187"/>
        <v>6.3227967532012208E-2</v>
      </c>
      <c r="BB577" s="68">
        <f t="shared" si="188"/>
        <v>0.16285801244364373</v>
      </c>
    </row>
    <row r="578" spans="1:54" x14ac:dyDescent="0.3">
      <c r="A578" s="64">
        <v>27240</v>
      </c>
      <c r="B578" s="57">
        <v>0</v>
      </c>
      <c r="C578" s="57">
        <v>0.45</v>
      </c>
      <c r="D578" s="57">
        <v>3.4279999999999999</v>
      </c>
      <c r="E578" s="57">
        <f t="shared" si="173"/>
        <v>0</v>
      </c>
      <c r="F578" s="57">
        <f t="shared" si="174"/>
        <v>3.4279999999999999</v>
      </c>
      <c r="G578" s="57">
        <f t="shared" si="175"/>
        <v>0</v>
      </c>
      <c r="H578" s="57">
        <f>IF(Q577&gt;SetUp!$B$56,SetUp!$B$56,Q577)</f>
        <v>1.1528015864696128E-5</v>
      </c>
      <c r="I578" s="57">
        <f t="shared" si="189"/>
        <v>0.78717864113025648</v>
      </c>
      <c r="J578" s="57">
        <f>MIN(F578,H578,(1-EXP(-SetUp!$B$52*H578/SetUp!$B$56))*F578)</f>
        <v>6.1746879363604453E-6</v>
      </c>
      <c r="K578" s="57">
        <f t="shared" si="176"/>
        <v>5.3533279283356831E-6</v>
      </c>
      <c r="L578" s="57">
        <f>IF(I578&lt;=0,0,MIN(SetUp!$B$50*I578^SetUp!$B$55,I578))</f>
        <v>1.3734673942996004E-2</v>
      </c>
      <c r="M578" s="57">
        <f t="shared" si="177"/>
        <v>0.77344396718726049</v>
      </c>
      <c r="N578" s="57">
        <f>IF(SetUp!$B$62=0,X578,(B578-E578)*(1-(H578/SetUp!$B$66/SetUp!$B$56)))</f>
        <v>0</v>
      </c>
      <c r="O578" s="57">
        <f>K578*SetUp!$B$65</f>
        <v>0</v>
      </c>
      <c r="P578" s="57">
        <f>MIN(SetUp!$B$54*L578^SetUp!$B$51,L578)</f>
        <v>7.5826404796415876E-3</v>
      </c>
      <c r="Q578" s="57">
        <f t="shared" si="178"/>
        <v>5.3533279283356831E-6</v>
      </c>
      <c r="R578" s="57">
        <f>IF((H578+N578-O578)&gt;SetUp!$B$56,T577+H578+N578-O578-SetUp!$B$56,T577)</f>
        <v>0</v>
      </c>
      <c r="S578" s="57">
        <f>R578*SetUp!$B$65</f>
        <v>0</v>
      </c>
      <c r="T578" s="57">
        <f>IF((R578-S578)&lt;SetUp!$B$53,R578-S578,SetUp!$B$53)</f>
        <v>0</v>
      </c>
      <c r="U578" s="57">
        <f t="shared" si="179"/>
        <v>0.77344396718726049</v>
      </c>
      <c r="V578" s="57">
        <f>(L578-P578)/1000*SetUp!$B$13*1000000/SetUp!$B$48</f>
        <v>0.34991340920494401</v>
      </c>
      <c r="W578" s="57">
        <f t="shared" si="190"/>
        <v>-2.6020852139652106E-17</v>
      </c>
      <c r="X578" s="57">
        <f>MAX((SetUp!$B$56*(1-($H578/SetUp!$B$56)^2)*TANH(($B578-$D578)/SetUp!$B$56))/(1+$H578/SetUp!$B$56*TANH(($B578-$D578)/SetUp!$B$56)),0)</f>
        <v>0</v>
      </c>
      <c r="AK578" s="65">
        <v>180</v>
      </c>
      <c r="AL578" s="66">
        <f t="shared" si="191"/>
        <v>0.85255555555555551</v>
      </c>
      <c r="AM578" s="66">
        <f t="shared" si="192"/>
        <v>0.83608415370616951</v>
      </c>
      <c r="AN578" s="67">
        <f t="shared" si="193"/>
        <v>-1.9320033447735439E-2</v>
      </c>
      <c r="AP578" s="64">
        <v>27392</v>
      </c>
      <c r="AQ578" s="55">
        <v>12</v>
      </c>
      <c r="AR578" s="55">
        <v>364</v>
      </c>
      <c r="AS578" s="66">
        <f t="shared" si="180"/>
        <v>9.4E-2</v>
      </c>
      <c r="AT578" s="66">
        <f t="shared" si="181"/>
        <v>0.13396760623868342</v>
      </c>
      <c r="AU578" s="55" t="str">
        <f>IF(OR($AP578&lt;SetUp!$B$97,$AP578&gt;SetUp!$B$98),"Não","Sim")</f>
        <v>Sim</v>
      </c>
      <c r="AV578" s="68">
        <f t="shared" si="182"/>
        <v>0.30659419433511781</v>
      </c>
      <c r="AW578" s="68">
        <f t="shared" si="183"/>
        <v>0.36601585517390284</v>
      </c>
      <c r="AX578" s="68">
        <f t="shared" si="184"/>
        <v>-1.0268721464003014</v>
      </c>
      <c r="AY578" s="68">
        <f t="shared" si="185"/>
        <v>-0.87300020262433342</v>
      </c>
      <c r="AZ578" s="68">
        <f t="shared" si="186"/>
        <v>3.9967606238683423E-2</v>
      </c>
      <c r="BA578" s="68">
        <f t="shared" si="187"/>
        <v>5.9421660838785029E-2</v>
      </c>
      <c r="BB578" s="68">
        <f t="shared" si="188"/>
        <v>0.15387194377596802</v>
      </c>
    </row>
    <row r="579" spans="1:54" x14ac:dyDescent="0.3">
      <c r="A579" s="64">
        <v>27241</v>
      </c>
      <c r="B579" s="57">
        <v>0</v>
      </c>
      <c r="C579" s="57">
        <v>0.40200000000000002</v>
      </c>
      <c r="D579" s="57">
        <v>3.4279999999999999</v>
      </c>
      <c r="E579" s="57">
        <f t="shared" ref="E579:E642" si="194">IF(B579&gt;=D579,D579,B579)</f>
        <v>0</v>
      </c>
      <c r="F579" s="57">
        <f t="shared" ref="F579:F642" si="195">D579-E579</f>
        <v>3.4279999999999999</v>
      </c>
      <c r="G579" s="57">
        <f t="shared" ref="G579:G642" si="196">MAX(B579-D579-N579,0)</f>
        <v>0</v>
      </c>
      <c r="H579" s="57">
        <f>IF(Q578&gt;SetUp!$B$56,SetUp!$B$56,Q578)</f>
        <v>5.3533279283356831E-6</v>
      </c>
      <c r="I579" s="57">
        <f t="shared" si="189"/>
        <v>0.77344396718726049</v>
      </c>
      <c r="J579" s="57">
        <f>MIN(F579,H579,(1-EXP(-SetUp!$B$52*H579/SetUp!$B$56))*F579)</f>
        <v>2.8673750724830248E-6</v>
      </c>
      <c r="K579" s="57">
        <f t="shared" ref="K579:K642" si="197">MAX(H579-J579,0)</f>
        <v>2.4859528558526583E-6</v>
      </c>
      <c r="L579" s="57">
        <f>IF(I579&lt;=0,0,MIN(SetUp!$B$50*I579^SetUp!$B$55,I579))</f>
        <v>1.3337597635766111E-2</v>
      </c>
      <c r="M579" s="57">
        <f t="shared" ref="M579:M642" si="198">MAX(I579-L579,0)</f>
        <v>0.76010636955149435</v>
      </c>
      <c r="N579" s="57">
        <f>IF(SetUp!$B$62=0,X579,(B579-E579)*(1-(H579/SetUp!$B$66/SetUp!$B$56)))</f>
        <v>0</v>
      </c>
      <c r="O579" s="57">
        <f>K579*SetUp!$B$65</f>
        <v>0</v>
      </c>
      <c r="P579" s="57">
        <f>MIN(SetUp!$B$54*L579^SetUp!$B$51,L579)</f>
        <v>7.3670983428046032E-3</v>
      </c>
      <c r="Q579" s="57">
        <f t="shared" ref="Q579:Q642" si="199">IF((K579+N579-O579)&lt;0,0,K579+N579-O579)</f>
        <v>2.4859528558526583E-6</v>
      </c>
      <c r="R579" s="57">
        <f>IF((H579+N579-O579)&gt;SetUp!$B$56,T578+H579+N579-O579-SetUp!$B$56,T578)</f>
        <v>0</v>
      </c>
      <c r="S579" s="57">
        <f>R579*SetUp!$B$65</f>
        <v>0</v>
      </c>
      <c r="T579" s="57">
        <f>IF((R579-S579)&lt;SetUp!$B$53,R579-S579,SetUp!$B$53)</f>
        <v>0</v>
      </c>
      <c r="U579" s="57">
        <f t="shared" ref="U579:U642" si="200">M579+R579-T579</f>
        <v>0.76010636955149435</v>
      </c>
      <c r="V579" s="57">
        <f>(L579-P579)/1000*SetUp!$B$13*1000000/SetUp!$B$48</f>
        <v>0.33958816620557669</v>
      </c>
      <c r="W579" s="57">
        <f t="shared" si="190"/>
        <v>7.4593109467002705E-17</v>
      </c>
      <c r="X579" s="57">
        <f>MAX((SetUp!$B$56*(1-($H579/SetUp!$B$56)^2)*TANH(($B579-$D579)/SetUp!$B$56))/(1+$H579/SetUp!$B$56*TANH(($B579-$D579)/SetUp!$B$56)),0)</f>
        <v>0</v>
      </c>
      <c r="AK579" s="65">
        <v>181</v>
      </c>
      <c r="AL579" s="66">
        <f t="shared" si="191"/>
        <v>0.807111111111111</v>
      </c>
      <c r="AM579" s="66">
        <f t="shared" si="192"/>
        <v>0.79692456135036371</v>
      </c>
      <c r="AN579" s="67">
        <f t="shared" si="193"/>
        <v>-1.2621000529560243E-2</v>
      </c>
      <c r="AP579" s="64">
        <v>27393</v>
      </c>
      <c r="AQ579" s="55">
        <v>12</v>
      </c>
      <c r="AR579" s="55">
        <v>365</v>
      </c>
      <c r="AS579" s="66">
        <f t="shared" ref="AS579:AS642" si="201">VLOOKUP($AP579,$A:$C,3,FALSE)</f>
        <v>7.6999999999999999E-2</v>
      </c>
      <c r="AT579" s="66">
        <f t="shared" ref="AT579:AT642" si="202">VLOOKUP($AP579,$A:$V,22,FALSE)</f>
        <v>0.13124613301599722</v>
      </c>
      <c r="AU579" s="55" t="str">
        <f>IF(OR($AP579&lt;SetUp!$B$97,$AP579&gt;SetUp!$B$98),"Não","Sim")</f>
        <v>Sim</v>
      </c>
      <c r="AV579" s="68">
        <f t="shared" ref="AV579:AV642" si="203">IFERROR(SQRT(AS579),0)</f>
        <v>0.27748873851023215</v>
      </c>
      <c r="AW579" s="68">
        <f t="shared" ref="AW579:AW642" si="204">IFERROR(SQRT(AT579),0)</f>
        <v>0.36227908167046746</v>
      </c>
      <c r="AX579" s="68">
        <f t="shared" ref="AX579:AX642" si="205">IFERROR(LOG(AS579),0)</f>
        <v>-1.1135092748275182</v>
      </c>
      <c r="AY579" s="68">
        <f t="shared" ref="AY579:AY642" si="206">IFERROR(LOG(AT579),0)</f>
        <v>-0.88191348361384936</v>
      </c>
      <c r="AZ579" s="68">
        <f t="shared" ref="AZ579:AZ642" si="207">AT579-AS579</f>
        <v>5.4246133015997219E-2</v>
      </c>
      <c r="BA579" s="68">
        <f t="shared" ref="BA579:BA642" si="208">AW579-AV579</f>
        <v>8.4790343160235315E-2</v>
      </c>
      <c r="BB579" s="68">
        <f t="shared" ref="BB579:BB642" si="209">AY579-AX579</f>
        <v>0.2315957912136688</v>
      </c>
    </row>
    <row r="580" spans="1:54" x14ac:dyDescent="0.3">
      <c r="A580" s="64">
        <v>27242</v>
      </c>
      <c r="B580" s="57">
        <v>4.0000000000000001E-3</v>
      </c>
      <c r="C580" s="57">
        <v>0.45</v>
      </c>
      <c r="D580" s="57">
        <v>4.016</v>
      </c>
      <c r="E580" s="57">
        <f t="shared" si="194"/>
        <v>4.0000000000000001E-3</v>
      </c>
      <c r="F580" s="57">
        <f t="shared" si="195"/>
        <v>4.0120000000000005</v>
      </c>
      <c r="G580" s="57">
        <f t="shared" si="196"/>
        <v>0</v>
      </c>
      <c r="H580" s="57">
        <f>IF(Q579&gt;SetUp!$B$56,SetUp!$B$56,Q579)</f>
        <v>2.4859528558526583E-6</v>
      </c>
      <c r="I580" s="57">
        <f t="shared" ref="I580:I643" si="210">U579+G580+O580</f>
        <v>0.76010636955149435</v>
      </c>
      <c r="J580" s="57">
        <f>MIN(F580,H580,(1-EXP(-SetUp!$B$52*H580/SetUp!$B$56))*F580)</f>
        <v>1.5583813940605042E-6</v>
      </c>
      <c r="K580" s="57">
        <f t="shared" si="197"/>
        <v>9.2757146179215405E-7</v>
      </c>
      <c r="L580" s="57">
        <f>IF(I580&lt;=0,0,MIN(SetUp!$B$50*I580^SetUp!$B$55,I580))</f>
        <v>1.2956473292559145E-2</v>
      </c>
      <c r="M580" s="57">
        <f t="shared" si="198"/>
        <v>0.74714989625893524</v>
      </c>
      <c r="N580" s="57">
        <f>IF(SetUp!$B$62=0,X580,(B580-E580)*(1-(H580/SetUp!$B$66/SetUp!$B$56)))</f>
        <v>0</v>
      </c>
      <c r="O580" s="57">
        <f>K580*SetUp!$B$65</f>
        <v>0</v>
      </c>
      <c r="P580" s="57">
        <f>MIN(SetUp!$B$54*L580^SetUp!$B$51,L580)</f>
        <v>7.1601126248539522E-3</v>
      </c>
      <c r="Q580" s="57">
        <f t="shared" si="199"/>
        <v>9.2757146179215405E-7</v>
      </c>
      <c r="R580" s="57">
        <f>IF((H580+N580-O580)&gt;SetUp!$B$56,T579+H580+N580-O580-SetUp!$B$56,T579)</f>
        <v>0</v>
      </c>
      <c r="S580" s="57">
        <f>R580*SetUp!$B$65</f>
        <v>0</v>
      </c>
      <c r="T580" s="57">
        <f>IF((R580-S580)&lt;SetUp!$B$53,R580-S580,SetUp!$B$53)</f>
        <v>0</v>
      </c>
      <c r="U580" s="57">
        <f t="shared" si="200"/>
        <v>0.74714989625893524</v>
      </c>
      <c r="V580" s="57">
        <f>(L580-P580)/1000*SetUp!$B$13*1000000/SetUp!$B$48</f>
        <v>0.32968356467818594</v>
      </c>
      <c r="W580" s="57">
        <f t="shared" ref="W580:W643" si="211">Q580+U580+T580-H580-U579-T579-B580+E580+J580+L580</f>
        <v>-5.7245874707234634E-17</v>
      </c>
      <c r="X580" s="57">
        <f>MAX((SetUp!$B$56*(1-($H580/SetUp!$B$56)^2)*TANH(($B580-$D580)/SetUp!$B$56))/(1+$H580/SetUp!$B$56*TANH(($B580-$D580)/SetUp!$B$56)),0)</f>
        <v>0</v>
      </c>
      <c r="AK580" s="65">
        <v>182</v>
      </c>
      <c r="AL580" s="66">
        <f t="shared" si="191"/>
        <v>0.74777777777777787</v>
      </c>
      <c r="AM580" s="66">
        <f t="shared" si="192"/>
        <v>0.76039954141491639</v>
      </c>
      <c r="AN580" s="67">
        <f t="shared" si="193"/>
        <v>1.6879030123959381E-2</v>
      </c>
      <c r="AP580" s="64">
        <v>27394</v>
      </c>
      <c r="AQ580" s="55">
        <v>12</v>
      </c>
      <c r="AR580" s="55">
        <v>366</v>
      </c>
      <c r="AS580" s="66">
        <f t="shared" si="201"/>
        <v>7.0000000000000007E-2</v>
      </c>
      <c r="AT580" s="66">
        <f t="shared" si="202"/>
        <v>0.12860114820502228</v>
      </c>
      <c r="AU580" s="55" t="str">
        <f>IF(OR($AP580&lt;SetUp!$B$97,$AP580&gt;SetUp!$B$98),"Não","Sim")</f>
        <v>Sim</v>
      </c>
      <c r="AV580" s="68">
        <f t="shared" si="203"/>
        <v>0.26457513110645908</v>
      </c>
      <c r="AW580" s="68">
        <f t="shared" si="204"/>
        <v>0.35861002245478624</v>
      </c>
      <c r="AX580" s="68">
        <f t="shared" si="205"/>
        <v>-1.1549019599857431</v>
      </c>
      <c r="AY580" s="68">
        <f t="shared" si="206"/>
        <v>-0.89075515383108805</v>
      </c>
      <c r="AZ580" s="68">
        <f t="shared" si="207"/>
        <v>5.8601148205022269E-2</v>
      </c>
      <c r="BA580" s="68">
        <f t="shared" si="208"/>
        <v>9.4034891348327154E-2</v>
      </c>
      <c r="BB580" s="68">
        <f t="shared" si="209"/>
        <v>0.26414680615465502</v>
      </c>
    </row>
    <row r="581" spans="1:54" x14ac:dyDescent="0.3">
      <c r="A581" s="64">
        <v>27243</v>
      </c>
      <c r="B581" s="57">
        <v>8.0000000000000002E-3</v>
      </c>
      <c r="C581" s="57">
        <v>0.45</v>
      </c>
      <c r="D581" s="57">
        <v>4.016</v>
      </c>
      <c r="E581" s="57">
        <f t="shared" si="194"/>
        <v>8.0000000000000002E-3</v>
      </c>
      <c r="F581" s="57">
        <f t="shared" si="195"/>
        <v>4.008</v>
      </c>
      <c r="G581" s="57">
        <f t="shared" si="196"/>
        <v>0</v>
      </c>
      <c r="H581" s="57">
        <f>IF(Q580&gt;SetUp!$B$56,SetUp!$B$56,Q580)</f>
        <v>9.2757146179215405E-7</v>
      </c>
      <c r="I581" s="57">
        <f t="shared" si="210"/>
        <v>0.74714989625893524</v>
      </c>
      <c r="J581" s="57">
        <f>MIN(F581,H581,(1-EXP(-SetUp!$B$52*H581/SetUp!$B$56))*F581)</f>
        <v>5.8089158566243523E-7</v>
      </c>
      <c r="K581" s="57">
        <f t="shared" si="197"/>
        <v>3.4667987612971881E-7</v>
      </c>
      <c r="L581" s="57">
        <f>IF(I581&lt;=0,0,MIN(SetUp!$B$50*I581^SetUp!$B$55,I581))</f>
        <v>1.2590483799436784E-2</v>
      </c>
      <c r="M581" s="57">
        <f t="shared" si="198"/>
        <v>0.73455941245949841</v>
      </c>
      <c r="N581" s="57">
        <f>IF(SetUp!$B$62=0,X581,(B581-E581)*(1-(H581/SetUp!$B$66/SetUp!$B$56)))</f>
        <v>0</v>
      </c>
      <c r="O581" s="57">
        <f>K581*SetUp!$B$65</f>
        <v>0</v>
      </c>
      <c r="P581" s="57">
        <f>MIN(SetUp!$B$54*L581^SetUp!$B$51,L581)</f>
        <v>6.9612490376665314E-3</v>
      </c>
      <c r="Q581" s="57">
        <f t="shared" si="199"/>
        <v>3.4667987612971881E-7</v>
      </c>
      <c r="R581" s="57">
        <f>IF((H581+N581-O581)&gt;SetUp!$B$56,T580+H581+N581-O581-SetUp!$B$56,T580)</f>
        <v>0</v>
      </c>
      <c r="S581" s="57">
        <f>R581*SetUp!$B$65</f>
        <v>0</v>
      </c>
      <c r="T581" s="57">
        <f>IF((R581-S581)&lt;SetUp!$B$53,R581-S581,SetUp!$B$53)</f>
        <v>0</v>
      </c>
      <c r="U581" s="57">
        <f t="shared" si="200"/>
        <v>0.73455941245949841</v>
      </c>
      <c r="V581" s="57">
        <f>(L581-P581)/1000*SetUp!$B$13*1000000/SetUp!$B$48</f>
        <v>0.32017783037740505</v>
      </c>
      <c r="W581" s="57">
        <f t="shared" si="211"/>
        <v>0</v>
      </c>
      <c r="X581" s="57">
        <f>MAX((SetUp!$B$56*(1-($H581/SetUp!$B$56)^2)*TANH(($B581-$D581)/SetUp!$B$56))/(1+$H581/SetUp!$B$56*TANH(($B581-$D581)/SetUp!$B$56)),0)</f>
        <v>0</v>
      </c>
      <c r="AK581" s="65">
        <v>183</v>
      </c>
      <c r="AL581" s="66">
        <f t="shared" si="191"/>
        <v>0.64922222222222226</v>
      </c>
      <c r="AM581" s="66">
        <f t="shared" si="192"/>
        <v>0.72627835141371566</v>
      </c>
      <c r="AN581" s="67">
        <f t="shared" si="193"/>
        <v>0.11868991318217365</v>
      </c>
      <c r="AP581" s="64">
        <v>27395</v>
      </c>
      <c r="AQ581" s="55">
        <v>1</v>
      </c>
      <c r="AR581" s="55">
        <v>1</v>
      </c>
      <c r="AS581" s="66">
        <f t="shared" si="201"/>
        <v>8.5000000000000006E-2</v>
      </c>
      <c r="AT581" s="66">
        <f t="shared" si="202"/>
        <v>0.12602991351550019</v>
      </c>
      <c r="AU581" s="55" t="str">
        <f>IF(OR($AP581&lt;SetUp!$B$97,$AP581&gt;SetUp!$B$98),"Não","Sim")</f>
        <v>Sim</v>
      </c>
      <c r="AV581" s="68">
        <f t="shared" si="203"/>
        <v>0.29154759474226505</v>
      </c>
      <c r="AW581" s="68">
        <f t="shared" si="204"/>
        <v>0.3550069203769135</v>
      </c>
      <c r="AX581" s="68">
        <f t="shared" si="205"/>
        <v>-1.0705810742857071</v>
      </c>
      <c r="AY581" s="68">
        <f t="shared" si="206"/>
        <v>-0.89952636176467304</v>
      </c>
      <c r="AZ581" s="68">
        <f t="shared" si="207"/>
        <v>4.1029913515500185E-2</v>
      </c>
      <c r="BA581" s="68">
        <f t="shared" si="208"/>
        <v>6.3459325634648456E-2</v>
      </c>
      <c r="BB581" s="68">
        <f t="shared" si="209"/>
        <v>0.1710547125210341</v>
      </c>
    </row>
    <row r="582" spans="1:54" x14ac:dyDescent="0.3">
      <c r="A582" s="64">
        <v>27244</v>
      </c>
      <c r="B582" s="57">
        <v>1.4999999999999999E-2</v>
      </c>
      <c r="C582" s="57">
        <v>0.40200000000000002</v>
      </c>
      <c r="D582" s="57">
        <v>4.016</v>
      </c>
      <c r="E582" s="57">
        <f t="shared" si="194"/>
        <v>1.4999999999999999E-2</v>
      </c>
      <c r="F582" s="57">
        <f t="shared" si="195"/>
        <v>4.0010000000000003</v>
      </c>
      <c r="G582" s="57">
        <f t="shared" si="196"/>
        <v>0</v>
      </c>
      <c r="H582" s="57">
        <f>IF(Q581&gt;SetUp!$B$56,SetUp!$B$56,Q581)</f>
        <v>3.4667987612971881E-7</v>
      </c>
      <c r="I582" s="57">
        <f t="shared" si="210"/>
        <v>0.73455941245949841</v>
      </c>
      <c r="J582" s="57">
        <f>MIN(F582,H582,(1-EXP(-SetUp!$B$52*H582/SetUp!$B$56))*F582)</f>
        <v>2.1672908540459892E-7</v>
      </c>
      <c r="K582" s="57">
        <f t="shared" si="197"/>
        <v>1.2995079072511989E-7</v>
      </c>
      <c r="L582" s="57">
        <f>IF(I582&lt;=0,0,MIN(SetUp!$B$50*I582^SetUp!$B$55,I582))</f>
        <v>1.2238862749081604E-2</v>
      </c>
      <c r="M582" s="57">
        <f t="shared" si="198"/>
        <v>0.72232054971041681</v>
      </c>
      <c r="N582" s="57">
        <f>IF(SetUp!$B$62=0,X582,(B582-E582)*(1-(H582/SetUp!$B$66/SetUp!$B$56)))</f>
        <v>0</v>
      </c>
      <c r="O582" s="57">
        <f>K582*SetUp!$B$65</f>
        <v>0</v>
      </c>
      <c r="P582" s="57">
        <f>MIN(SetUp!$B$54*L582^SetUp!$B$51,L582)</f>
        <v>6.7701000439835879E-3</v>
      </c>
      <c r="Q582" s="57">
        <f t="shared" si="199"/>
        <v>1.2995079072511989E-7</v>
      </c>
      <c r="R582" s="57">
        <f>IF((H582+N582-O582)&gt;SetUp!$B$56,T581+H582+N582-O582-SetUp!$B$56,T581)</f>
        <v>0</v>
      </c>
      <c r="S582" s="57">
        <f>R582*SetUp!$B$65</f>
        <v>0</v>
      </c>
      <c r="T582" s="57">
        <f>IF((R582-S582)&lt;SetUp!$B$53,R582-S582,SetUp!$B$53)</f>
        <v>0</v>
      </c>
      <c r="U582" s="57">
        <f t="shared" si="200"/>
        <v>0.72232054971041681</v>
      </c>
      <c r="V582" s="57">
        <f>(L582-P582)/1000*SetUp!$B$13*1000000/SetUp!$B$48</f>
        <v>0.3110505516057947</v>
      </c>
      <c r="W582" s="57">
        <f t="shared" si="211"/>
        <v>-3.9898639947466563E-17</v>
      </c>
      <c r="X582" s="57">
        <f>MAX((SetUp!$B$56*(1-($H582/SetUp!$B$56)^2)*TANH(($B582-$D582)/SetUp!$B$56))/(1+$H582/SetUp!$B$56*TANH(($B582-$D582)/SetUp!$B$56)),0)</f>
        <v>0</v>
      </c>
      <c r="AK582" s="65">
        <v>184</v>
      </c>
      <c r="AL582" s="66">
        <f t="shared" si="191"/>
        <v>0.59199999999999997</v>
      </c>
      <c r="AM582" s="66">
        <f t="shared" si="192"/>
        <v>0.69435512746740358</v>
      </c>
      <c r="AN582" s="67">
        <f t="shared" si="193"/>
        <v>0.17289717477601962</v>
      </c>
      <c r="AP582" s="64">
        <v>27396</v>
      </c>
      <c r="AQ582" s="55">
        <v>1</v>
      </c>
      <c r="AR582" s="55">
        <v>2</v>
      </c>
      <c r="AS582" s="66">
        <f t="shared" si="201"/>
        <v>8.5000000000000006E-2</v>
      </c>
      <c r="AT582" s="66">
        <f t="shared" si="202"/>
        <v>0.12352980947892479</v>
      </c>
      <c r="AU582" s="55" t="str">
        <f>IF(OR($AP582&lt;SetUp!$B$97,$AP582&gt;SetUp!$B$98),"Não","Sim")</f>
        <v>Sim</v>
      </c>
      <c r="AV582" s="68">
        <f t="shared" si="203"/>
        <v>0.29154759474226505</v>
      </c>
      <c r="AW582" s="68">
        <f t="shared" si="204"/>
        <v>0.35146807746781894</v>
      </c>
      <c r="AX582" s="68">
        <f t="shared" si="205"/>
        <v>-1.0705810742857071</v>
      </c>
      <c r="AY582" s="68">
        <f t="shared" si="206"/>
        <v>-0.9082282283958717</v>
      </c>
      <c r="AZ582" s="68">
        <f t="shared" si="207"/>
        <v>3.8529809478924787E-2</v>
      </c>
      <c r="BA582" s="68">
        <f t="shared" si="208"/>
        <v>5.9920482725553892E-2</v>
      </c>
      <c r="BB582" s="68">
        <f t="shared" si="209"/>
        <v>0.16235284588983545</v>
      </c>
    </row>
    <row r="583" spans="1:54" x14ac:dyDescent="0.3">
      <c r="A583" s="64">
        <v>27245</v>
      </c>
      <c r="B583" s="57">
        <v>0.52500000000000002</v>
      </c>
      <c r="C583" s="57">
        <v>0.40200000000000002</v>
      </c>
      <c r="D583" s="57">
        <v>4.016</v>
      </c>
      <c r="E583" s="57">
        <f t="shared" si="194"/>
        <v>0.52500000000000002</v>
      </c>
      <c r="F583" s="57">
        <f t="shared" si="195"/>
        <v>3.4910000000000001</v>
      </c>
      <c r="G583" s="57">
        <f t="shared" si="196"/>
        <v>0</v>
      </c>
      <c r="H583" s="57">
        <f>IF(Q582&gt;SetUp!$B$56,SetUp!$B$56,Q582)</f>
        <v>1.2995079072511989E-7</v>
      </c>
      <c r="I583" s="57">
        <f t="shared" si="210"/>
        <v>0.72232054971041681</v>
      </c>
      <c r="J583" s="57">
        <f>MIN(F583,H583,(1-EXP(-SetUp!$B$52*H583/SetUp!$B$56))*F583)</f>
        <v>7.0884094616974204E-8</v>
      </c>
      <c r="K583" s="57">
        <f t="shared" si="197"/>
        <v>5.906669610814569E-8</v>
      </c>
      <c r="L583" s="57">
        <f>IF(I583&lt;=0,0,MIN(SetUp!$B$50*I583^SetUp!$B$55,I583))</f>
        <v>1.1900890755921783E-2</v>
      </c>
      <c r="M583" s="57">
        <f t="shared" si="198"/>
        <v>0.71041965895449499</v>
      </c>
      <c r="N583" s="57">
        <f>IF(SetUp!$B$62=0,X583,(B583-E583)*(1-(H583/SetUp!$B$66/SetUp!$B$56)))</f>
        <v>0</v>
      </c>
      <c r="O583" s="57">
        <f>K583*SetUp!$B$65</f>
        <v>0</v>
      </c>
      <c r="P583" s="57">
        <f>MIN(SetUp!$B$54*L583^SetUp!$B$51,L583)</f>
        <v>6.5862829254465776E-3</v>
      </c>
      <c r="Q583" s="57">
        <f t="shared" si="199"/>
        <v>5.906669610814569E-8</v>
      </c>
      <c r="R583" s="57">
        <f>IF((H583+N583-O583)&gt;SetUp!$B$56,T582+H583+N583-O583-SetUp!$B$56,T582)</f>
        <v>0</v>
      </c>
      <c r="S583" s="57">
        <f>R583*SetUp!$B$65</f>
        <v>0</v>
      </c>
      <c r="T583" s="57">
        <f>IF((R583-S583)&lt;SetUp!$B$53,R583-S583,SetUp!$B$53)</f>
        <v>0</v>
      </c>
      <c r="U583" s="57">
        <f t="shared" si="200"/>
        <v>0.71041965895449499</v>
      </c>
      <c r="V583" s="57">
        <f>(L583-P583)/1000*SetUp!$B$13*1000000/SetUp!$B$48</f>
        <v>0.30228257951231763</v>
      </c>
      <c r="W583" s="57">
        <f t="shared" si="211"/>
        <v>-1.7347234759768071E-17</v>
      </c>
      <c r="X583" s="57">
        <f>MAX((SetUp!$B$56*(1-($H583/SetUp!$B$56)^2)*TANH(($B583-$D583)/SetUp!$B$56))/(1+$H583/SetUp!$B$56*TANH(($B583-$D583)/SetUp!$B$56)),0)</f>
        <v>0</v>
      </c>
      <c r="AK583" s="65">
        <v>185</v>
      </c>
      <c r="AL583" s="66">
        <f t="shared" si="191"/>
        <v>0.56477777777777782</v>
      </c>
      <c r="AM583" s="66">
        <f t="shared" si="192"/>
        <v>0.66444527483216143</v>
      </c>
      <c r="AN583" s="67">
        <f t="shared" si="193"/>
        <v>0.176472058526353</v>
      </c>
      <c r="AP583" s="64">
        <v>27397</v>
      </c>
      <c r="AQ583" s="55">
        <v>1</v>
      </c>
      <c r="AR583" s="55">
        <v>3</v>
      </c>
      <c r="AS583" s="66">
        <f t="shared" si="201"/>
        <v>8.5000000000000006E-2</v>
      </c>
      <c r="AT583" s="66">
        <f t="shared" si="202"/>
        <v>0.12109832940273373</v>
      </c>
      <c r="AU583" s="55" t="str">
        <f>IF(OR($AP583&lt;SetUp!$B$97,$AP583&gt;SetUp!$B$98),"Não","Sim")</f>
        <v>Sim</v>
      </c>
      <c r="AV583" s="68">
        <f t="shared" si="203"/>
        <v>0.29154759474226505</v>
      </c>
      <c r="AW583" s="68">
        <f t="shared" si="204"/>
        <v>0.34799185249475845</v>
      </c>
      <c r="AX583" s="68">
        <f t="shared" si="205"/>
        <v>-1.0705810742857071</v>
      </c>
      <c r="AY583" s="68">
        <f t="shared" si="206"/>
        <v>-0.9168618480722962</v>
      </c>
      <c r="AZ583" s="68">
        <f t="shared" si="207"/>
        <v>3.609832940273372E-2</v>
      </c>
      <c r="BA583" s="68">
        <f t="shared" si="208"/>
        <v>5.6444257752493399E-2</v>
      </c>
      <c r="BB583" s="68">
        <f t="shared" si="209"/>
        <v>0.15371922621341094</v>
      </c>
    </row>
    <row r="584" spans="1:54" x14ac:dyDescent="0.3">
      <c r="A584" s="64">
        <v>27246</v>
      </c>
      <c r="B584" s="57">
        <v>0.217</v>
      </c>
      <c r="C584" s="57">
        <v>0.40200000000000002</v>
      </c>
      <c r="D584" s="57">
        <v>4.016</v>
      </c>
      <c r="E584" s="57">
        <f t="shared" si="194"/>
        <v>0.217</v>
      </c>
      <c r="F584" s="57">
        <f t="shared" si="195"/>
        <v>3.7989999999999999</v>
      </c>
      <c r="G584" s="57">
        <f t="shared" si="196"/>
        <v>0</v>
      </c>
      <c r="H584" s="57">
        <f>IF(Q583&gt;SetUp!$B$56,SetUp!$B$56,Q583)</f>
        <v>5.906669610814569E-8</v>
      </c>
      <c r="I584" s="57">
        <f t="shared" si="210"/>
        <v>0.71041965895449499</v>
      </c>
      <c r="J584" s="57">
        <f>MIN(F584,H584,(1-EXP(-SetUp!$B$52*H584/SetUp!$B$56))*F584)</f>
        <v>3.5061621407983525E-8</v>
      </c>
      <c r="K584" s="57">
        <f t="shared" si="197"/>
        <v>2.4005074700162165E-8</v>
      </c>
      <c r="L584" s="57">
        <f>IF(I584&lt;=0,0,MIN(SetUp!$B$50*I584^SetUp!$B$55,I584))</f>
        <v>1.157589207735743E-2</v>
      </c>
      <c r="M584" s="57">
        <f t="shared" si="198"/>
        <v>0.69884376687713756</v>
      </c>
      <c r="N584" s="57">
        <f>IF(SetUp!$B$62=0,X584,(B584-E584)*(1-(H584/SetUp!$B$66/SetUp!$B$56)))</f>
        <v>0</v>
      </c>
      <c r="O584" s="57">
        <f>K584*SetUp!$B$65</f>
        <v>0</v>
      </c>
      <c r="P584" s="57">
        <f>MIN(SetUp!$B$54*L584^SetUp!$B$51,L584)</f>
        <v>6.409438010268523E-3</v>
      </c>
      <c r="Q584" s="57">
        <f t="shared" si="199"/>
        <v>2.4005074700162165E-8</v>
      </c>
      <c r="R584" s="57">
        <f>IF((H584+N584-O584)&gt;SetUp!$B$56,T583+H584+N584-O584-SetUp!$B$56,T583)</f>
        <v>0</v>
      </c>
      <c r="S584" s="57">
        <f>R584*SetUp!$B$65</f>
        <v>0</v>
      </c>
      <c r="T584" s="57">
        <f>IF((R584-S584)&lt;SetUp!$B$53,R584-S584,SetUp!$B$53)</f>
        <v>0</v>
      </c>
      <c r="U584" s="57">
        <f t="shared" si="200"/>
        <v>0.69884376687713756</v>
      </c>
      <c r="V584" s="57">
        <f>(L584-P584)/1000*SetUp!$B$13*1000000/SetUp!$B$48</f>
        <v>0.29385593672146787</v>
      </c>
      <c r="W584" s="57">
        <f t="shared" si="211"/>
        <v>2.4286128663675299E-17</v>
      </c>
      <c r="X584" s="57">
        <f>MAX((SetUp!$B$56*(1-($H584/SetUp!$B$56)^2)*TANH(($B584-$D584)/SetUp!$B$56))/(1+$H584/SetUp!$B$56*TANH(($B584-$D584)/SetUp!$B$56)),0)</f>
        <v>0</v>
      </c>
      <c r="AK584" s="65">
        <v>186</v>
      </c>
      <c r="AL584" s="66">
        <f t="shared" si="191"/>
        <v>0.53800000000000003</v>
      </c>
      <c r="AM584" s="66">
        <f t="shared" si="192"/>
        <v>0.63638352570590095</v>
      </c>
      <c r="AN584" s="67">
        <f t="shared" si="193"/>
        <v>0.18286900688829166</v>
      </c>
      <c r="AP584" s="64">
        <v>27398</v>
      </c>
      <c r="AQ584" s="55">
        <v>1</v>
      </c>
      <c r="AR584" s="55">
        <v>4</v>
      </c>
      <c r="AS584" s="66">
        <f t="shared" si="201"/>
        <v>8.5000000000000006E-2</v>
      </c>
      <c r="AT584" s="66">
        <f t="shared" si="202"/>
        <v>0.11873307367676225</v>
      </c>
      <c r="AU584" s="55" t="str">
        <f>IF(OR($AP584&lt;SetUp!$B$97,$AP584&gt;SetUp!$B$98),"Não","Sim")</f>
        <v>Sim</v>
      </c>
      <c r="AV584" s="68">
        <f t="shared" si="203"/>
        <v>0.29154759474226505</v>
      </c>
      <c r="AW584" s="68">
        <f t="shared" si="204"/>
        <v>0.34457665863601711</v>
      </c>
      <c r="AX584" s="68">
        <f t="shared" si="205"/>
        <v>-1.0705810742857071</v>
      </c>
      <c r="AY584" s="68">
        <f t="shared" si="206"/>
        <v>-0.92542828934712029</v>
      </c>
      <c r="AZ584" s="68">
        <f t="shared" si="207"/>
        <v>3.3733073676762246E-2</v>
      </c>
      <c r="BA584" s="68">
        <f t="shared" si="208"/>
        <v>5.302906389375206E-2</v>
      </c>
      <c r="BB584" s="68">
        <f t="shared" si="209"/>
        <v>0.14515278493858685</v>
      </c>
    </row>
    <row r="585" spans="1:54" x14ac:dyDescent="0.3">
      <c r="A585" s="64">
        <v>27247</v>
      </c>
      <c r="B585" s="57">
        <v>0.29199999999999998</v>
      </c>
      <c r="C585" s="57">
        <v>0.379</v>
      </c>
      <c r="D585" s="57">
        <v>4.016</v>
      </c>
      <c r="E585" s="57">
        <f t="shared" si="194"/>
        <v>0.29199999999999998</v>
      </c>
      <c r="F585" s="57">
        <f t="shared" si="195"/>
        <v>3.7240000000000002</v>
      </c>
      <c r="G585" s="57">
        <f t="shared" si="196"/>
        <v>0</v>
      </c>
      <c r="H585" s="57">
        <f>IF(Q584&gt;SetUp!$B$56,SetUp!$B$56,Q584)</f>
        <v>2.4005074700162165E-8</v>
      </c>
      <c r="I585" s="57">
        <f t="shared" si="210"/>
        <v>0.69884376687713756</v>
      </c>
      <c r="J585" s="57">
        <f>MIN(F585,H585,(1-EXP(-SetUp!$B$52*H585/SetUp!$B$56))*F585)</f>
        <v>1.3967952753990432E-8</v>
      </c>
      <c r="K585" s="57">
        <f t="shared" si="197"/>
        <v>1.0037121946171733E-8</v>
      </c>
      <c r="L585" s="57">
        <f>IF(I585&lt;=0,0,MIN(SetUp!$B$50*I585^SetUp!$B$55,I585))</f>
        <v>1.126323151254254E-2</v>
      </c>
      <c r="M585" s="57">
        <f t="shared" si="198"/>
        <v>0.68758053536459507</v>
      </c>
      <c r="N585" s="57">
        <f>IF(SetUp!$B$62=0,X585,(B585-E585)*(1-(H585/SetUp!$B$66/SetUp!$B$56)))</f>
        <v>0</v>
      </c>
      <c r="O585" s="57">
        <f>K585*SetUp!$B$65</f>
        <v>0</v>
      </c>
      <c r="P585" s="57">
        <f>MIN(SetUp!$B$54*L585^SetUp!$B$51,L585)</f>
        <v>6.2392270457228343E-3</v>
      </c>
      <c r="Q585" s="57">
        <f t="shared" si="199"/>
        <v>1.0037121946171733E-8</v>
      </c>
      <c r="R585" s="57">
        <f>IF((H585+N585-O585)&gt;SetUp!$B$56,T584+H585+N585-O585-SetUp!$B$56,T584)</f>
        <v>0</v>
      </c>
      <c r="S585" s="57">
        <f>R585*SetUp!$B$65</f>
        <v>0</v>
      </c>
      <c r="T585" s="57">
        <f>IF((R585-S585)&lt;SetUp!$B$53,R585-S585,SetUp!$B$53)</f>
        <v>0</v>
      </c>
      <c r="U585" s="57">
        <f t="shared" si="200"/>
        <v>0.68758053536459507</v>
      </c>
      <c r="V585" s="57">
        <f>(L585-P585)/1000*SetUp!$B$13*1000000/SetUp!$B$48</f>
        <v>0.28575373351223826</v>
      </c>
      <c r="W585" s="57">
        <f t="shared" si="211"/>
        <v>0</v>
      </c>
      <c r="X585" s="57">
        <f>MAX((SetUp!$B$56*(1-($H585/SetUp!$B$56)^2)*TANH(($B585-$D585)/SetUp!$B$56))/(1+$H585/SetUp!$B$56*TANH(($B585-$D585)/SetUp!$B$56)),0)</f>
        <v>0</v>
      </c>
      <c r="AK585" s="65">
        <v>187</v>
      </c>
      <c r="AL585" s="66">
        <f t="shared" si="191"/>
        <v>0.51333333333333342</v>
      </c>
      <c r="AM585" s="66">
        <f t="shared" si="192"/>
        <v>0.61002115037697502</v>
      </c>
      <c r="AN585" s="67">
        <f t="shared" si="193"/>
        <v>0.18835289034475633</v>
      </c>
      <c r="AP585" s="64">
        <v>27399</v>
      </c>
      <c r="AQ585" s="55">
        <v>1</v>
      </c>
      <c r="AR585" s="55">
        <v>5</v>
      </c>
      <c r="AS585" s="66">
        <f t="shared" si="201"/>
        <v>7.0000000000000007E-2</v>
      </c>
      <c r="AT585" s="66">
        <f t="shared" si="202"/>
        <v>0.11643174440887057</v>
      </c>
      <c r="AU585" s="55" t="str">
        <f>IF(OR($AP585&lt;SetUp!$B$97,$AP585&gt;SetUp!$B$98),"Não","Sim")</f>
        <v>Sim</v>
      </c>
      <c r="AV585" s="68">
        <f t="shared" si="203"/>
        <v>0.26457513110645908</v>
      </c>
      <c r="AW585" s="68">
        <f t="shared" si="204"/>
        <v>0.34122096126831153</v>
      </c>
      <c r="AX585" s="68">
        <f t="shared" si="205"/>
        <v>-1.1549019599857431</v>
      </c>
      <c r="AY585" s="68">
        <f t="shared" si="206"/>
        <v>-0.93392859578543586</v>
      </c>
      <c r="AZ585" s="68">
        <f t="shared" si="207"/>
        <v>4.6431744408870559E-2</v>
      </c>
      <c r="BA585" s="68">
        <f t="shared" si="208"/>
        <v>7.6645830161852446E-2</v>
      </c>
      <c r="BB585" s="68">
        <f t="shared" si="209"/>
        <v>0.22097336420030722</v>
      </c>
    </row>
    <row r="586" spans="1:54" x14ac:dyDescent="0.3">
      <c r="A586" s="64">
        <v>27248</v>
      </c>
      <c r="B586" s="57">
        <v>0</v>
      </c>
      <c r="C586" s="57">
        <v>0.379</v>
      </c>
      <c r="D586" s="57">
        <v>4.016</v>
      </c>
      <c r="E586" s="57">
        <f t="shared" si="194"/>
        <v>0</v>
      </c>
      <c r="F586" s="57">
        <f t="shared" si="195"/>
        <v>4.016</v>
      </c>
      <c r="G586" s="57">
        <f t="shared" si="196"/>
        <v>0</v>
      </c>
      <c r="H586" s="57">
        <f>IF(Q585&gt;SetUp!$B$56,SetUp!$B$56,Q585)</f>
        <v>1.0037121946171733E-8</v>
      </c>
      <c r="I586" s="57">
        <f t="shared" si="210"/>
        <v>0.68758053536459507</v>
      </c>
      <c r="J586" s="57">
        <f>MIN(F586,H586,(1-EXP(-SetUp!$B$52*H586/SetUp!$B$56))*F586)</f>
        <v>6.2982938739963852E-9</v>
      </c>
      <c r="K586" s="57">
        <f t="shared" si="197"/>
        <v>3.7388280721753476E-9</v>
      </c>
      <c r="L586" s="57">
        <f>IF(I586&lt;=0,0,MIN(SetUp!$B$50*I586^SetUp!$B$55,I586))</f>
        <v>1.0962311553123386E-2</v>
      </c>
      <c r="M586" s="57">
        <f t="shared" si="198"/>
        <v>0.67661822381147163</v>
      </c>
      <c r="N586" s="57">
        <f>IF(SetUp!$B$62=0,X586,(B586-E586)*(1-(H586/SetUp!$B$66/SetUp!$B$56)))</f>
        <v>0</v>
      </c>
      <c r="O586" s="57">
        <f>K586*SetUp!$B$65</f>
        <v>0</v>
      </c>
      <c r="P586" s="57">
        <f>MIN(SetUp!$B$54*L586^SetUp!$B$51,L586)</f>
        <v>6.0753317021550257E-3</v>
      </c>
      <c r="Q586" s="57">
        <f t="shared" si="199"/>
        <v>3.7388280721753476E-9</v>
      </c>
      <c r="R586" s="57">
        <f>IF((H586+N586-O586)&gt;SetUp!$B$56,T585+H586+N586-O586-SetUp!$B$56,T585)</f>
        <v>0</v>
      </c>
      <c r="S586" s="57">
        <f>R586*SetUp!$B$65</f>
        <v>0</v>
      </c>
      <c r="T586" s="57">
        <f>IF((R586-S586)&lt;SetUp!$B$53,R586-S586,SetUp!$B$53)</f>
        <v>0</v>
      </c>
      <c r="U586" s="57">
        <f t="shared" si="200"/>
        <v>0.67661822381147163</v>
      </c>
      <c r="V586" s="57">
        <f>(L586-P586)/1000*SetUp!$B$13*1000000/SetUp!$B$48</f>
        <v>0.27796009084707002</v>
      </c>
      <c r="W586" s="57">
        <f t="shared" si="211"/>
        <v>-6.4184768611141862E-17</v>
      </c>
      <c r="X586" s="57">
        <f>MAX((SetUp!$B$56*(1-($H586/SetUp!$B$56)^2)*TANH(($B586-$D586)/SetUp!$B$56))/(1+$H586/SetUp!$B$56*TANH(($B586-$D586)/SetUp!$B$56)),0)</f>
        <v>0</v>
      </c>
      <c r="AK586" s="65">
        <v>188</v>
      </c>
      <c r="AL586" s="66">
        <f t="shared" si="191"/>
        <v>0.47722222222222221</v>
      </c>
      <c r="AM586" s="66">
        <f t="shared" si="192"/>
        <v>0.58522410383556345</v>
      </c>
      <c r="AN586" s="67">
        <f t="shared" si="193"/>
        <v>0.22631360524332272</v>
      </c>
      <c r="AP586" s="64">
        <v>27400</v>
      </c>
      <c r="AQ586" s="55">
        <v>1</v>
      </c>
      <c r="AR586" s="55">
        <v>6</v>
      </c>
      <c r="AS586" s="66">
        <f t="shared" si="201"/>
        <v>6.3E-2</v>
      </c>
      <c r="AT586" s="66">
        <f t="shared" si="202"/>
        <v>0.11419214036833315</v>
      </c>
      <c r="AU586" s="55" t="str">
        <f>IF(OR($AP586&lt;SetUp!$B$97,$AP586&gt;SetUp!$B$98),"Não","Sim")</f>
        <v>Sim</v>
      </c>
      <c r="AV586" s="68">
        <f t="shared" si="203"/>
        <v>0.25099800796022265</v>
      </c>
      <c r="AW586" s="68">
        <f t="shared" si="204"/>
        <v>0.33792327586056153</v>
      </c>
      <c r="AX586" s="68">
        <f t="shared" si="205"/>
        <v>-1.2006594505464183</v>
      </c>
      <c r="AY586" s="68">
        <f t="shared" si="206"/>
        <v>-0.94236378673928456</v>
      </c>
      <c r="AZ586" s="68">
        <f t="shared" si="207"/>
        <v>5.1192140368333153E-2</v>
      </c>
      <c r="BA586" s="68">
        <f t="shared" si="208"/>
        <v>8.6925267900338887E-2</v>
      </c>
      <c r="BB586" s="68">
        <f t="shared" si="209"/>
        <v>0.25829566380713376</v>
      </c>
    </row>
    <row r="587" spans="1:54" x14ac:dyDescent="0.3">
      <c r="A587" s="64">
        <v>27249</v>
      </c>
      <c r="B587" s="57">
        <v>0</v>
      </c>
      <c r="C587" s="57">
        <v>0.379</v>
      </c>
      <c r="D587" s="57">
        <v>4.016</v>
      </c>
      <c r="E587" s="57">
        <f t="shared" si="194"/>
        <v>0</v>
      </c>
      <c r="F587" s="57">
        <f t="shared" si="195"/>
        <v>4.016</v>
      </c>
      <c r="G587" s="57">
        <f t="shared" si="196"/>
        <v>0</v>
      </c>
      <c r="H587" s="57">
        <f>IF(Q586&gt;SetUp!$B$56,SetUp!$B$56,Q586)</f>
        <v>3.7388280721753476E-9</v>
      </c>
      <c r="I587" s="57">
        <f t="shared" si="210"/>
        <v>0.67661822381147163</v>
      </c>
      <c r="J587" s="57">
        <f>MIN(F587,H587,(1-EXP(-SetUp!$B$52*H587/SetUp!$B$56))*F587)</f>
        <v>2.3461147389269853E-9</v>
      </c>
      <c r="K587" s="57">
        <f t="shared" si="197"/>
        <v>1.3927133332483622E-9</v>
      </c>
      <c r="L587" s="57">
        <f>IF(I587&lt;=0,0,MIN(SetUp!$B$50*I587^SetUp!$B$55,I587))</f>
        <v>1.0672569762948258E-2</v>
      </c>
      <c r="M587" s="57">
        <f t="shared" si="198"/>
        <v>0.66594565404852335</v>
      </c>
      <c r="N587" s="57">
        <f>IF(SetUp!$B$62=0,X587,(B587-E587)*(1-(H587/SetUp!$B$66/SetUp!$B$56)))</f>
        <v>0</v>
      </c>
      <c r="O587" s="57">
        <f>K587*SetUp!$B$65</f>
        <v>0</v>
      </c>
      <c r="P587" s="57">
        <f>MIN(SetUp!$B$54*L587^SetUp!$B$51,L587)</f>
        <v>5.9174521965745909E-3</v>
      </c>
      <c r="Q587" s="57">
        <f t="shared" si="199"/>
        <v>1.3927133332483622E-9</v>
      </c>
      <c r="R587" s="57">
        <f>IF((H587+N587-O587)&gt;SetUp!$B$56,T586+H587+N587-O587-SetUp!$B$56,T586)</f>
        <v>0</v>
      </c>
      <c r="S587" s="57">
        <f>R587*SetUp!$B$65</f>
        <v>0</v>
      </c>
      <c r="T587" s="57">
        <f>IF((R587-S587)&lt;SetUp!$B$53,R587-S587,SetUp!$B$53)</f>
        <v>0</v>
      </c>
      <c r="U587" s="57">
        <f t="shared" si="200"/>
        <v>0.66594565404852335</v>
      </c>
      <c r="V587" s="57">
        <f>(L587-P587)/1000*SetUp!$B$13*1000000/SetUp!$B$48</f>
        <v>0.27046006962271801</v>
      </c>
      <c r="W587" s="57">
        <f t="shared" si="211"/>
        <v>-3.1225022567582528E-17</v>
      </c>
      <c r="X587" s="57">
        <f>MAX((SetUp!$B$56*(1-($H587/SetUp!$B$56)^2)*TANH(($B587-$D587)/SetUp!$B$56))/(1+$H587/SetUp!$B$56*TANH(($B587-$D587)/SetUp!$B$56)),0)</f>
        <v>0</v>
      </c>
      <c r="AK587" s="65">
        <v>189</v>
      </c>
      <c r="AL587" s="66">
        <f t="shared" si="191"/>
        <v>0.47500000000000003</v>
      </c>
      <c r="AM587" s="66">
        <f t="shared" si="192"/>
        <v>0.5618713168687659</v>
      </c>
      <c r="AN587" s="67">
        <f t="shared" si="193"/>
        <v>0.18288698288161234</v>
      </c>
      <c r="AP587" s="64">
        <v>27401</v>
      </c>
      <c r="AQ587" s="55">
        <v>1</v>
      </c>
      <c r="AR587" s="55">
        <v>7</v>
      </c>
      <c r="AS587" s="66">
        <f t="shared" si="201"/>
        <v>0</v>
      </c>
      <c r="AT587" s="66">
        <f t="shared" si="202"/>
        <v>0.1120121522171262</v>
      </c>
      <c r="AU587" s="55" t="str">
        <f>IF(OR($AP587&lt;SetUp!$B$97,$AP587&gt;SetUp!$B$98),"Não","Sim")</f>
        <v>Sim</v>
      </c>
      <c r="AV587" s="68">
        <f t="shared" si="203"/>
        <v>0</v>
      </c>
      <c r="AW587" s="68">
        <f t="shared" si="204"/>
        <v>0.33468216596814088</v>
      </c>
      <c r="AX587" s="68">
        <f t="shared" si="205"/>
        <v>0</v>
      </c>
      <c r="AY587" s="68">
        <f t="shared" si="206"/>
        <v>-0.95073485809281499</v>
      </c>
      <c r="AZ587" s="68">
        <f t="shared" si="207"/>
        <v>0.1120121522171262</v>
      </c>
      <c r="BA587" s="68">
        <f t="shared" si="208"/>
        <v>0.33468216596814088</v>
      </c>
      <c r="BB587" s="68">
        <f t="shared" si="209"/>
        <v>-0.95073485809281499</v>
      </c>
    </row>
    <row r="588" spans="1:54" x14ac:dyDescent="0.3">
      <c r="A588" s="64">
        <v>27250</v>
      </c>
      <c r="B588" s="57">
        <v>0</v>
      </c>
      <c r="C588" s="57">
        <v>0.379</v>
      </c>
      <c r="D588" s="57">
        <v>4.016</v>
      </c>
      <c r="E588" s="57">
        <f t="shared" si="194"/>
        <v>0</v>
      </c>
      <c r="F588" s="57">
        <f t="shared" si="195"/>
        <v>4.016</v>
      </c>
      <c r="G588" s="57">
        <f t="shared" si="196"/>
        <v>0</v>
      </c>
      <c r="H588" s="57">
        <f>IF(Q587&gt;SetUp!$B$56,SetUp!$B$56,Q587)</f>
        <v>1.3927133332483622E-9</v>
      </c>
      <c r="I588" s="57">
        <f t="shared" si="210"/>
        <v>0.66594565404852335</v>
      </c>
      <c r="J588" s="57">
        <f>MIN(F588,H588,(1-EXP(-SetUp!$B$52*H588/SetUp!$B$56))*F588)</f>
        <v>8.7392772130101549E-10</v>
      </c>
      <c r="K588" s="57">
        <f t="shared" si="197"/>
        <v>5.1878561194734675E-10</v>
      </c>
      <c r="L588" s="57">
        <f>IF(I588&lt;=0,0,MIN(SetUp!$B$50*I588^SetUp!$B$55,I588))</f>
        <v>1.0393476366085102E-2</v>
      </c>
      <c r="M588" s="57">
        <f t="shared" si="198"/>
        <v>0.65555217768243823</v>
      </c>
      <c r="N588" s="57">
        <f>IF(SetUp!$B$62=0,X588,(B588-E588)*(1-(H588/SetUp!$B$66/SetUp!$B$56)))</f>
        <v>0</v>
      </c>
      <c r="O588" s="57">
        <f>K588*SetUp!$B$65</f>
        <v>0</v>
      </c>
      <c r="P588" s="57">
        <f>MIN(SetUp!$B$54*L588^SetUp!$B$51,L588)</f>
        <v>5.7653060250859303E-3</v>
      </c>
      <c r="Q588" s="57">
        <f t="shared" si="199"/>
        <v>5.1878561194734675E-10</v>
      </c>
      <c r="R588" s="57">
        <f>IF((H588+N588-O588)&gt;SetUp!$B$56,T587+H588+N588-O588-SetUp!$B$56,T587)</f>
        <v>0</v>
      </c>
      <c r="S588" s="57">
        <f>R588*SetUp!$B$65</f>
        <v>0</v>
      </c>
      <c r="T588" s="57">
        <f>IF((R588-S588)&lt;SetUp!$B$53,R588-S588,SetUp!$B$53)</f>
        <v>0</v>
      </c>
      <c r="U588" s="57">
        <f t="shared" si="200"/>
        <v>0.65555217768243823</v>
      </c>
      <c r="V588" s="57">
        <f>(L588-P588)/1000*SetUp!$B$13*1000000/SetUp!$B$48</f>
        <v>0.26323960557867532</v>
      </c>
      <c r="W588" s="57">
        <f t="shared" si="211"/>
        <v>0</v>
      </c>
      <c r="X588" s="57">
        <f>MAX((SetUp!$B$56*(1-($H588/SetUp!$B$56)^2)*TANH(($B588-$D588)/SetUp!$B$56))/(1+$H588/SetUp!$B$56*TANH(($B588-$D588)/SetUp!$B$56)),0)</f>
        <v>0</v>
      </c>
      <c r="AK588" s="65">
        <v>190</v>
      </c>
      <c r="AL588" s="66">
        <f t="shared" si="191"/>
        <v>0.44588888888888889</v>
      </c>
      <c r="AM588" s="66">
        <f t="shared" si="192"/>
        <v>0.54007318005840166</v>
      </c>
      <c r="AN588" s="67">
        <f t="shared" si="193"/>
        <v>0.2112281635997047</v>
      </c>
      <c r="AP588" s="64">
        <v>27402</v>
      </c>
      <c r="AQ588" s="55">
        <v>1</v>
      </c>
      <c r="AR588" s="55">
        <v>8</v>
      </c>
      <c r="AS588" s="66">
        <f t="shared" si="201"/>
        <v>0</v>
      </c>
      <c r="AT588" s="66">
        <f t="shared" si="202"/>
        <v>0.10988975801067026</v>
      </c>
      <c r="AU588" s="55" t="str">
        <f>IF(OR($AP588&lt;SetUp!$B$97,$AP588&gt;SetUp!$B$98),"Não","Sim")</f>
        <v>Sim</v>
      </c>
      <c r="AV588" s="68">
        <f t="shared" si="203"/>
        <v>0</v>
      </c>
      <c r="AW588" s="68">
        <f t="shared" si="204"/>
        <v>0.33149624132208538</v>
      </c>
      <c r="AX588" s="68">
        <f t="shared" si="205"/>
        <v>0</v>
      </c>
      <c r="AY588" s="68">
        <f t="shared" si="206"/>
        <v>-0.9590427829789403</v>
      </c>
      <c r="AZ588" s="68">
        <f t="shared" si="207"/>
        <v>0.10988975801067026</v>
      </c>
      <c r="BA588" s="68">
        <f t="shared" si="208"/>
        <v>0.33149624132208538</v>
      </c>
      <c r="BB588" s="68">
        <f t="shared" si="209"/>
        <v>-0.9590427829789403</v>
      </c>
    </row>
    <row r="589" spans="1:54" x14ac:dyDescent="0.3">
      <c r="A589" s="64">
        <v>27251</v>
      </c>
      <c r="B589" s="57">
        <v>0</v>
      </c>
      <c r="C589" s="57">
        <v>0.35699999999999998</v>
      </c>
      <c r="D589" s="57">
        <v>4.016</v>
      </c>
      <c r="E589" s="57">
        <f t="shared" si="194"/>
        <v>0</v>
      </c>
      <c r="F589" s="57">
        <f t="shared" si="195"/>
        <v>4.016</v>
      </c>
      <c r="G589" s="57">
        <f t="shared" si="196"/>
        <v>0</v>
      </c>
      <c r="H589" s="57">
        <f>IF(Q588&gt;SetUp!$B$56,SetUp!$B$56,Q588)</f>
        <v>5.1878561194734675E-10</v>
      </c>
      <c r="I589" s="57">
        <f t="shared" si="210"/>
        <v>0.65555217768243823</v>
      </c>
      <c r="J589" s="57">
        <f>MIN(F589,H589,(1-EXP(-SetUp!$B$52*H589/SetUp!$B$56))*F589)</f>
        <v>3.2553804274471075E-10</v>
      </c>
      <c r="K589" s="57">
        <f t="shared" si="197"/>
        <v>1.93247569202636E-10</v>
      </c>
      <c r="L589" s="57">
        <f>IF(I589&lt;=0,0,MIN(SetUp!$B$50*I589^SetUp!$B$55,I589))</f>
        <v>1.0124532024548511E-2</v>
      </c>
      <c r="M589" s="57">
        <f t="shared" si="198"/>
        <v>0.64542764565788968</v>
      </c>
      <c r="N589" s="57">
        <f>IF(SetUp!$B$62=0,X589,(B589-E589)*(1-(H589/SetUp!$B$66/SetUp!$B$56)))</f>
        <v>0</v>
      </c>
      <c r="O589" s="57">
        <f>K589*SetUp!$B$65</f>
        <v>0</v>
      </c>
      <c r="P589" s="57">
        <f>MIN(SetUp!$B$54*L589^SetUp!$B$51,L589)</f>
        <v>5.6186267944857678E-3</v>
      </c>
      <c r="Q589" s="57">
        <f t="shared" si="199"/>
        <v>1.93247569202636E-10</v>
      </c>
      <c r="R589" s="57">
        <f>IF((H589+N589-O589)&gt;SetUp!$B$56,T588+H589+N589-O589-SetUp!$B$56,T588)</f>
        <v>0</v>
      </c>
      <c r="S589" s="57">
        <f>R589*SetUp!$B$65</f>
        <v>0</v>
      </c>
      <c r="T589" s="57">
        <f>IF((R589-S589)&lt;SetUp!$B$53,R589-S589,SetUp!$B$53)</f>
        <v>0</v>
      </c>
      <c r="U589" s="57">
        <f t="shared" si="200"/>
        <v>0.64542764565788968</v>
      </c>
      <c r="V589" s="57">
        <f>(L589-P589)/1000*SetUp!$B$13*1000000/SetUp!$B$48</f>
        <v>0.25628544935546466</v>
      </c>
      <c r="W589" s="57">
        <f t="shared" si="211"/>
        <v>-3.6429192995512949E-17</v>
      </c>
      <c r="X589" s="57">
        <f>MAX((SetUp!$B$56*(1-($H589/SetUp!$B$56)^2)*TANH(($B589-$D589)/SetUp!$B$56))/(1+$H589/SetUp!$B$56*TANH(($B589-$D589)/SetUp!$B$56)),0)</f>
        <v>0</v>
      </c>
      <c r="AK589" s="65">
        <v>191</v>
      </c>
      <c r="AL589" s="66">
        <f t="shared" si="191"/>
        <v>0.83233333333333348</v>
      </c>
      <c r="AM589" s="66">
        <f t="shared" si="192"/>
        <v>0.51994354046772884</v>
      </c>
      <c r="AN589" s="67">
        <f t="shared" si="193"/>
        <v>-0.37531813319856377</v>
      </c>
      <c r="AP589" s="64">
        <v>27403</v>
      </c>
      <c r="AQ589" s="55">
        <v>1</v>
      </c>
      <c r="AR589" s="55">
        <v>9</v>
      </c>
      <c r="AS589" s="66">
        <f t="shared" si="201"/>
        <v>0</v>
      </c>
      <c r="AT589" s="66">
        <f t="shared" si="202"/>
        <v>0.10782301895089856</v>
      </c>
      <c r="AU589" s="55" t="str">
        <f>IF(OR($AP589&lt;SetUp!$B$97,$AP589&gt;SetUp!$B$98),"Não","Sim")</f>
        <v>Sim</v>
      </c>
      <c r="AV589" s="68">
        <f t="shared" si="203"/>
        <v>0</v>
      </c>
      <c r="AW589" s="68">
        <f t="shared" si="204"/>
        <v>0.32836415600807978</v>
      </c>
      <c r="AX589" s="68">
        <f t="shared" si="205"/>
        <v>0</v>
      </c>
      <c r="AY589" s="68">
        <f t="shared" si="206"/>
        <v>-0.96728851246878866</v>
      </c>
      <c r="AZ589" s="68">
        <f t="shared" si="207"/>
        <v>0.10782301895089856</v>
      </c>
      <c r="BA589" s="68">
        <f t="shared" si="208"/>
        <v>0.32836415600807978</v>
      </c>
      <c r="BB589" s="68">
        <f t="shared" si="209"/>
        <v>-0.96728851246878866</v>
      </c>
    </row>
    <row r="590" spans="1:54" x14ac:dyDescent="0.3">
      <c r="A590" s="64">
        <v>27252</v>
      </c>
      <c r="B590" s="57">
        <v>0</v>
      </c>
      <c r="C590" s="57">
        <v>0.35699999999999998</v>
      </c>
      <c r="D590" s="57">
        <v>4.016</v>
      </c>
      <c r="E590" s="57">
        <f t="shared" si="194"/>
        <v>0</v>
      </c>
      <c r="F590" s="57">
        <f t="shared" si="195"/>
        <v>4.016</v>
      </c>
      <c r="G590" s="57">
        <f t="shared" si="196"/>
        <v>0</v>
      </c>
      <c r="H590" s="57">
        <f>IF(Q589&gt;SetUp!$B$56,SetUp!$B$56,Q589)</f>
        <v>1.93247569202636E-10</v>
      </c>
      <c r="I590" s="57">
        <f t="shared" si="210"/>
        <v>0.64542764565788968</v>
      </c>
      <c r="J590" s="57">
        <f>MIN(F590,H590,(1-EXP(-SetUp!$B$52*H590/SetUp!$B$56))*F590)</f>
        <v>1.2126294990366658E-10</v>
      </c>
      <c r="K590" s="57">
        <f t="shared" si="197"/>
        <v>7.1984619298969418E-11</v>
      </c>
      <c r="L590" s="57">
        <f>IF(I590&lt;=0,0,MIN(SetUp!$B$50*I590^SetUp!$B$55,I590))</f>
        <v>9.8652657889766373E-3</v>
      </c>
      <c r="M590" s="57">
        <f t="shared" si="198"/>
        <v>0.63556237986891306</v>
      </c>
      <c r="N590" s="57">
        <f>IF(SetUp!$B$62=0,X590,(B590-E590)*(1-(H590/SetUp!$B$66/SetUp!$B$56)))</f>
        <v>0</v>
      </c>
      <c r="O590" s="57">
        <f>K590*SetUp!$B$65</f>
        <v>0</v>
      </c>
      <c r="P590" s="57">
        <f>MIN(SetUp!$B$54*L590^SetUp!$B$51,L590)</f>
        <v>5.4771631443073553E-3</v>
      </c>
      <c r="Q590" s="57">
        <f t="shared" si="199"/>
        <v>7.1984619298969418E-11</v>
      </c>
      <c r="R590" s="57">
        <f>IF((H590+N590-O590)&gt;SetUp!$B$56,T589+H590+N590-O590-SetUp!$B$56,T589)</f>
        <v>0</v>
      </c>
      <c r="S590" s="57">
        <f>R590*SetUp!$B$65</f>
        <v>0</v>
      </c>
      <c r="T590" s="57">
        <f>IF((R590-S590)&lt;SetUp!$B$53,R590-S590,SetUp!$B$53)</f>
        <v>0</v>
      </c>
      <c r="U590" s="57">
        <f t="shared" si="200"/>
        <v>0.63556237986891306</v>
      </c>
      <c r="V590" s="57">
        <f>(L590-P590)/1000*SetUp!$B$13*1000000/SetUp!$B$48</f>
        <v>0.24958511124551769</v>
      </c>
      <c r="W590" s="57">
        <f t="shared" si="211"/>
        <v>7.9797279894933126E-17</v>
      </c>
      <c r="X590" s="57">
        <f>MAX((SetUp!$B$56*(1-($H590/SetUp!$B$56)^2)*TANH(($B590-$D590)/SetUp!$B$56))/(1+$H590/SetUp!$B$56*TANH(($B590-$D590)/SetUp!$B$56)),0)</f>
        <v>0</v>
      </c>
      <c r="AK590" s="65">
        <v>192</v>
      </c>
      <c r="AL590" s="66">
        <f t="shared" si="191"/>
        <v>1.0401111111111112</v>
      </c>
      <c r="AM590" s="66">
        <f t="shared" si="192"/>
        <v>0.50026735149085666</v>
      </c>
      <c r="AN590" s="67">
        <f t="shared" si="193"/>
        <v>-0.51902508669824698</v>
      </c>
      <c r="AP590" s="64">
        <v>27404</v>
      </c>
      <c r="AQ590" s="55">
        <v>1</v>
      </c>
      <c r="AR590" s="55">
        <v>10</v>
      </c>
      <c r="AS590" s="66">
        <f t="shared" si="201"/>
        <v>0</v>
      </c>
      <c r="AT590" s="66">
        <f t="shared" si="202"/>
        <v>0.10581007537572462</v>
      </c>
      <c r="AU590" s="55" t="str">
        <f>IF(OR($AP590&lt;SetUp!$B$97,$AP590&gt;SetUp!$B$98),"Não","Sim")</f>
        <v>Sim</v>
      </c>
      <c r="AV590" s="68">
        <f t="shared" si="203"/>
        <v>0</v>
      </c>
      <c r="AW590" s="68">
        <f t="shared" si="204"/>
        <v>0.32528460673035947</v>
      </c>
      <c r="AX590" s="68">
        <f t="shared" si="205"/>
        <v>0</v>
      </c>
      <c r="AY590" s="68">
        <f t="shared" si="206"/>
        <v>-0.97547297623519347</v>
      </c>
      <c r="AZ590" s="68">
        <f t="shared" si="207"/>
        <v>0.10581007537572462</v>
      </c>
      <c r="BA590" s="68">
        <f t="shared" si="208"/>
        <v>0.32528460673035947</v>
      </c>
      <c r="BB590" s="68">
        <f t="shared" si="209"/>
        <v>-0.97547297623519347</v>
      </c>
    </row>
    <row r="591" spans="1:54" x14ac:dyDescent="0.3">
      <c r="A591" s="64">
        <v>27253</v>
      </c>
      <c r="B591" s="57">
        <v>0</v>
      </c>
      <c r="C591" s="57">
        <v>0.35699999999999998</v>
      </c>
      <c r="D591" s="57">
        <v>4.016</v>
      </c>
      <c r="E591" s="57">
        <f t="shared" si="194"/>
        <v>0</v>
      </c>
      <c r="F591" s="57">
        <f t="shared" si="195"/>
        <v>4.016</v>
      </c>
      <c r="G591" s="57">
        <f t="shared" si="196"/>
        <v>0</v>
      </c>
      <c r="H591" s="57">
        <f>IF(Q590&gt;SetUp!$B$56,SetUp!$B$56,Q590)</f>
        <v>7.1984619298969418E-11</v>
      </c>
      <c r="I591" s="57">
        <f t="shared" si="210"/>
        <v>0.63556237986891306</v>
      </c>
      <c r="J591" s="57">
        <f>MIN(F591,H591,(1-EXP(-SetUp!$B$52*H591/SetUp!$B$56))*F591)</f>
        <v>4.5170194695742796E-11</v>
      </c>
      <c r="K591" s="57">
        <f t="shared" si="197"/>
        <v>2.6814424603226622E-11</v>
      </c>
      <c r="L591" s="57">
        <f>IF(I591&lt;=0,0,MIN(SetUp!$B$50*I591^SetUp!$B$55,I591))</f>
        <v>9.6152332071383125E-3</v>
      </c>
      <c r="M591" s="57">
        <f t="shared" si="198"/>
        <v>0.62594714666177476</v>
      </c>
      <c r="N591" s="57">
        <f>IF(SetUp!$B$62=0,X591,(B591-E591)*(1-(H591/SetUp!$B$66/SetUp!$B$56)))</f>
        <v>0</v>
      </c>
      <c r="O591" s="57">
        <f>K591*SetUp!$B$65</f>
        <v>0</v>
      </c>
      <c r="P591" s="57">
        <f>MIN(SetUp!$B$54*L591^SetUp!$B$51,L591)</f>
        <v>5.3406777514412506E-3</v>
      </c>
      <c r="Q591" s="57">
        <f t="shared" si="199"/>
        <v>2.6814424603226622E-11</v>
      </c>
      <c r="R591" s="57">
        <f>IF((H591+N591-O591)&gt;SetUp!$B$56,T590+H591+N591-O591-SetUp!$B$56,T590)</f>
        <v>0</v>
      </c>
      <c r="S591" s="57">
        <f>R591*SetUp!$B$65</f>
        <v>0</v>
      </c>
      <c r="T591" s="57">
        <f>IF((R591-S591)&lt;SetUp!$B$53,R591-S591,SetUp!$B$53)</f>
        <v>0</v>
      </c>
      <c r="U591" s="57">
        <f t="shared" si="200"/>
        <v>0.62594714666177476</v>
      </c>
      <c r="V591" s="57">
        <f>(L591-P591)/1000*SetUp!$B$13*1000000/SetUp!$B$48</f>
        <v>0.24312681022430652</v>
      </c>
      <c r="W591" s="57">
        <f t="shared" si="211"/>
        <v>0</v>
      </c>
      <c r="X591" s="57">
        <f>MAX((SetUp!$B$56*(1-($H591/SetUp!$B$56)^2)*TANH(($B591-$D591)/SetUp!$B$56))/(1+$H591/SetUp!$B$56*TANH(($B591-$D591)/SetUp!$B$56)),0)</f>
        <v>0</v>
      </c>
      <c r="AK591" s="65">
        <v>193</v>
      </c>
      <c r="AL591" s="66">
        <f t="shared" ref="AL591:AL654" si="212">IFERROR(AVERAGEIFS($AS$3:$AS$2949,$AU$3:$AU$2949,"Não",$AR$3:$AR$2949,AK591),0)</f>
        <v>1.1506666666666667</v>
      </c>
      <c r="AM591" s="66">
        <f t="shared" ref="AM591:AM654" si="213">IFERROR(AVERAGEIFS($AT$3:$AT$2949,$AU$3:$AU$2949,"Não",$AR$3:$AR$2949,AK591),0)</f>
        <v>0.48285636445998531</v>
      </c>
      <c r="AN591" s="67">
        <f t="shared" ref="AN591:AN654" si="214">IFERROR((AM591-AL591)/AL591,"")</f>
        <v>-0.58036816530128743</v>
      </c>
      <c r="AP591" s="64">
        <v>27405</v>
      </c>
      <c r="AQ591" s="55">
        <v>1</v>
      </c>
      <c r="AR591" s="55">
        <v>11</v>
      </c>
      <c r="AS591" s="66">
        <f t="shared" si="201"/>
        <v>0</v>
      </c>
      <c r="AT591" s="66">
        <f t="shared" si="202"/>
        <v>0.10384914297010531</v>
      </c>
      <c r="AU591" s="55" t="str">
        <f>IF(OR($AP591&lt;SetUp!$B$97,$AP591&gt;SetUp!$B$98),"Não","Sim")</f>
        <v>Sim</v>
      </c>
      <c r="AV591" s="68">
        <f t="shared" si="203"/>
        <v>0</v>
      </c>
      <c r="AW591" s="68">
        <f t="shared" si="204"/>
        <v>0.32225633115596863</v>
      </c>
      <c r="AX591" s="68">
        <f t="shared" si="205"/>
        <v>0</v>
      </c>
      <c r="AY591" s="68">
        <f t="shared" si="206"/>
        <v>-0.98359708319137529</v>
      </c>
      <c r="AZ591" s="68">
        <f t="shared" si="207"/>
        <v>0.10384914297010531</v>
      </c>
      <c r="BA591" s="68">
        <f t="shared" si="208"/>
        <v>0.32225633115596863</v>
      </c>
      <c r="BB591" s="68">
        <f t="shared" si="209"/>
        <v>-0.98359708319137529</v>
      </c>
    </row>
    <row r="592" spans="1:54" x14ac:dyDescent="0.3">
      <c r="A592" s="64">
        <v>27254</v>
      </c>
      <c r="B592" s="57">
        <v>4.3999999999999997E-2</v>
      </c>
      <c r="C592" s="57">
        <v>0.33600000000000002</v>
      </c>
      <c r="D592" s="57">
        <v>4.016</v>
      </c>
      <c r="E592" s="57">
        <f t="shared" si="194"/>
        <v>4.3999999999999997E-2</v>
      </c>
      <c r="F592" s="57">
        <f t="shared" si="195"/>
        <v>3.972</v>
      </c>
      <c r="G592" s="57">
        <f t="shared" si="196"/>
        <v>0</v>
      </c>
      <c r="H592" s="57">
        <f>IF(Q591&gt;SetUp!$B$56,SetUp!$B$56,Q591)</f>
        <v>2.6814424603226622E-11</v>
      </c>
      <c r="I592" s="57">
        <f t="shared" si="210"/>
        <v>0.62594714666177476</v>
      </c>
      <c r="J592" s="57">
        <f>MIN(F592,H592,(1-EXP(-SetUp!$B$52*H592/SetUp!$B$56))*F592)</f>
        <v>1.6641725331112413E-11</v>
      </c>
      <c r="K592" s="57">
        <f t="shared" si="197"/>
        <v>1.017269927211421E-11</v>
      </c>
      <c r="L592" s="57">
        <f>IF(I592&lt;=0,0,MIN(SetUp!$B$50*I592^SetUp!$B$55,I592))</f>
        <v>9.3740145766148218E-3</v>
      </c>
      <c r="M592" s="57">
        <f t="shared" si="198"/>
        <v>0.61657313208515996</v>
      </c>
      <c r="N592" s="57">
        <f>IF(SetUp!$B$62=0,X592,(B592-E592)*(1-(H592/SetUp!$B$66/SetUp!$B$56)))</f>
        <v>0</v>
      </c>
      <c r="O592" s="57">
        <f>K592*SetUp!$B$65</f>
        <v>0</v>
      </c>
      <c r="P592" s="57">
        <f>MIN(SetUp!$B$54*L592^SetUp!$B$51,L592)</f>
        <v>5.2089464102213203E-3</v>
      </c>
      <c r="Q592" s="57">
        <f t="shared" si="199"/>
        <v>1.017269927211421E-11</v>
      </c>
      <c r="R592" s="57">
        <f>IF((H592+N592-O592)&gt;SetUp!$B$56,T591+H592+N592-O592-SetUp!$B$56,T591)</f>
        <v>0</v>
      </c>
      <c r="S592" s="57">
        <f>R592*SetUp!$B$65</f>
        <v>0</v>
      </c>
      <c r="T592" s="57">
        <f>IF((R592-S592)&lt;SetUp!$B$53,R592-S592,SetUp!$B$53)</f>
        <v>0</v>
      </c>
      <c r="U592" s="57">
        <f t="shared" si="200"/>
        <v>0.61657313208515996</v>
      </c>
      <c r="V592" s="57">
        <f>(L592-P592)/1000*SetUp!$B$13*1000000/SetUp!$B$48</f>
        <v>0.23689942688950782</v>
      </c>
      <c r="W592" s="57">
        <f t="shared" si="211"/>
        <v>6.2450045135165055E-17</v>
      </c>
      <c r="X592" s="57">
        <f>MAX((SetUp!$B$56*(1-($H592/SetUp!$B$56)^2)*TANH(($B592-$D592)/SetUp!$B$56))/(1+$H592/SetUp!$B$56*TANH(($B592-$D592)/SetUp!$B$56)),0)</f>
        <v>0</v>
      </c>
      <c r="AK592" s="65">
        <v>194</v>
      </c>
      <c r="AL592" s="66">
        <f t="shared" si="212"/>
        <v>0.9061111111111112</v>
      </c>
      <c r="AM592" s="66">
        <f t="shared" si="213"/>
        <v>0.46515692209280224</v>
      </c>
      <c r="AN592" s="67">
        <f t="shared" si="214"/>
        <v>-0.48664472117287311</v>
      </c>
      <c r="AP592" s="64">
        <v>27406</v>
      </c>
      <c r="AQ592" s="55">
        <v>1</v>
      </c>
      <c r="AR592" s="55">
        <v>12</v>
      </c>
      <c r="AS592" s="66">
        <f t="shared" si="201"/>
        <v>0</v>
      </c>
      <c r="AT592" s="66">
        <f t="shared" si="202"/>
        <v>0.10193850918491952</v>
      </c>
      <c r="AU592" s="55" t="str">
        <f>IF(OR($AP592&lt;SetUp!$B$97,$AP592&gt;SetUp!$B$98),"Não","Sim")</f>
        <v>Sim</v>
      </c>
      <c r="AV592" s="68">
        <f t="shared" si="203"/>
        <v>0</v>
      </c>
      <c r="AW592" s="68">
        <f t="shared" si="204"/>
        <v>0.31927810633508763</v>
      </c>
      <c r="AX592" s="68">
        <f t="shared" si="205"/>
        <v>0</v>
      </c>
      <c r="AY592" s="68">
        <f t="shared" si="206"/>
        <v>-0.99166172210592718</v>
      </c>
      <c r="AZ592" s="68">
        <f t="shared" si="207"/>
        <v>0.10193850918491952</v>
      </c>
      <c r="BA592" s="68">
        <f t="shared" si="208"/>
        <v>0.31927810633508763</v>
      </c>
      <c r="BB592" s="68">
        <f t="shared" si="209"/>
        <v>-0.99166172210592718</v>
      </c>
    </row>
    <row r="593" spans="1:54" x14ac:dyDescent="0.3">
      <c r="A593" s="64">
        <v>27255</v>
      </c>
      <c r="B593" s="57">
        <v>0</v>
      </c>
      <c r="C593" s="57">
        <v>0.33600000000000002</v>
      </c>
      <c r="D593" s="57">
        <v>4.016</v>
      </c>
      <c r="E593" s="57">
        <f t="shared" si="194"/>
        <v>0</v>
      </c>
      <c r="F593" s="57">
        <f t="shared" si="195"/>
        <v>4.016</v>
      </c>
      <c r="G593" s="57">
        <f t="shared" si="196"/>
        <v>0</v>
      </c>
      <c r="H593" s="57">
        <f>IF(Q592&gt;SetUp!$B$56,SetUp!$B$56,Q592)</f>
        <v>1.017269927211421E-11</v>
      </c>
      <c r="I593" s="57">
        <f t="shared" si="210"/>
        <v>0.61657313208515996</v>
      </c>
      <c r="J593" s="57">
        <f>MIN(F593,H593,(1-EXP(-SetUp!$B$52*H593/SetUp!$B$56))*F593)</f>
        <v>6.3834573182930399E-12</v>
      </c>
      <c r="K593" s="57">
        <f t="shared" si="197"/>
        <v>3.7892419538211698E-12</v>
      </c>
      <c r="L593" s="57">
        <f>IF(I593&lt;=0,0,MIN(SetUp!$B$50*I593^SetUp!$B$55,I593))</f>
        <v>9.1412133293096616E-3</v>
      </c>
      <c r="M593" s="57">
        <f t="shared" si="198"/>
        <v>0.60743191875585034</v>
      </c>
      <c r="N593" s="57">
        <f>IF(SetUp!$B$62=0,X593,(B593-E593)*(1-(H593/SetUp!$B$66/SetUp!$B$56)))</f>
        <v>0</v>
      </c>
      <c r="O593" s="57">
        <f>K593*SetUp!$B$65</f>
        <v>0</v>
      </c>
      <c r="P593" s="57">
        <f>MIN(SetUp!$B$54*L593^SetUp!$B$51,L593)</f>
        <v>5.0817571815436188E-3</v>
      </c>
      <c r="Q593" s="57">
        <f t="shared" si="199"/>
        <v>3.7892419538211698E-12</v>
      </c>
      <c r="R593" s="57">
        <f>IF((H593+N593-O593)&gt;SetUp!$B$56,T592+H593+N593-O593-SetUp!$B$56,T592)</f>
        <v>0</v>
      </c>
      <c r="S593" s="57">
        <f>R593*SetUp!$B$65</f>
        <v>0</v>
      </c>
      <c r="T593" s="57">
        <f>IF((R593-S593)&lt;SetUp!$B$53,R593-S593,SetUp!$B$53)</f>
        <v>0</v>
      </c>
      <c r="U593" s="57">
        <f t="shared" si="200"/>
        <v>0.60743191875585034</v>
      </c>
      <c r="V593" s="57">
        <f>(L593-P593)/1000*SetUp!$B$13*1000000/SetUp!$B$48</f>
        <v>0.23089245997180838</v>
      </c>
      <c r="W593" s="57">
        <f t="shared" si="211"/>
        <v>-5.7245874707234634E-17</v>
      </c>
      <c r="X593" s="57">
        <f>MAX((SetUp!$B$56*(1-($H593/SetUp!$B$56)^2)*TANH(($B593-$D593)/SetUp!$B$56))/(1+$H593/SetUp!$B$56*TANH(($B593-$D593)/SetUp!$B$56)),0)</f>
        <v>0</v>
      </c>
      <c r="AK593" s="65">
        <v>195</v>
      </c>
      <c r="AL593" s="66">
        <f t="shared" si="212"/>
        <v>0.76677777777777789</v>
      </c>
      <c r="AM593" s="66">
        <f t="shared" si="213"/>
        <v>0.44838507845712627</v>
      </c>
      <c r="AN593" s="67">
        <f t="shared" si="214"/>
        <v>-0.41523464626660833</v>
      </c>
      <c r="AP593" s="64">
        <v>27407</v>
      </c>
      <c r="AQ593" s="55">
        <v>1</v>
      </c>
      <c r="AR593" s="55">
        <v>13</v>
      </c>
      <c r="AS593" s="66">
        <f t="shared" si="201"/>
        <v>0</v>
      </c>
      <c r="AT593" s="66">
        <f t="shared" si="202"/>
        <v>0.10007652985083439</v>
      </c>
      <c r="AU593" s="55" t="str">
        <f>IF(OR($AP593&lt;SetUp!$B$97,$AP593&gt;SetUp!$B$98),"Não","Sim")</f>
        <v>Sim</v>
      </c>
      <c r="AV593" s="68">
        <f t="shared" si="203"/>
        <v>0</v>
      </c>
      <c r="AW593" s="68">
        <f t="shared" si="204"/>
        <v>0.31634874719340106</v>
      </c>
      <c r="AX593" s="68">
        <f t="shared" si="205"/>
        <v>0</v>
      </c>
      <c r="AY593" s="68">
        <f t="shared" si="206"/>
        <v>-0.99966776219515641</v>
      </c>
      <c r="AZ593" s="68">
        <f t="shared" si="207"/>
        <v>0.10007652985083439</v>
      </c>
      <c r="BA593" s="68">
        <f t="shared" si="208"/>
        <v>0.31634874719340106</v>
      </c>
      <c r="BB593" s="68">
        <f t="shared" si="209"/>
        <v>-0.99966776219515641</v>
      </c>
    </row>
    <row r="594" spans="1:54" x14ac:dyDescent="0.3">
      <c r="A594" s="64">
        <v>27256</v>
      </c>
      <c r="B594" s="57">
        <v>0.27200000000000002</v>
      </c>
      <c r="C594" s="57">
        <v>0.33600000000000002</v>
      </c>
      <c r="D594" s="57">
        <v>4.016</v>
      </c>
      <c r="E594" s="57">
        <f t="shared" si="194"/>
        <v>0.27200000000000002</v>
      </c>
      <c r="F594" s="57">
        <f t="shared" si="195"/>
        <v>3.7439999999999998</v>
      </c>
      <c r="G594" s="57">
        <f t="shared" si="196"/>
        <v>0</v>
      </c>
      <c r="H594" s="57">
        <f>IF(Q593&gt;SetUp!$B$56,SetUp!$B$56,Q593)</f>
        <v>3.7892419538211698E-12</v>
      </c>
      <c r="I594" s="57">
        <f t="shared" si="210"/>
        <v>0.60743191875585034</v>
      </c>
      <c r="J594" s="57">
        <f>MIN(F594,H594,(1-EXP(-SetUp!$B$52*H594/SetUp!$B$56))*F594)</f>
        <v>2.2167547797380394E-12</v>
      </c>
      <c r="K594" s="57">
        <f t="shared" si="197"/>
        <v>1.5724871740831304E-12</v>
      </c>
      <c r="L594" s="57">
        <f>IF(I594&lt;=0,0,MIN(SetUp!$B$50*I594^SetUp!$B$55,I594))</f>
        <v>8.9164545366108589E-3</v>
      </c>
      <c r="M594" s="57">
        <f t="shared" si="198"/>
        <v>0.59851546421923951</v>
      </c>
      <c r="N594" s="57">
        <f>IF(SetUp!$B$62=0,X594,(B594-E594)*(1-(H594/SetUp!$B$66/SetUp!$B$56)))</f>
        <v>0</v>
      </c>
      <c r="O594" s="57">
        <f>K594*SetUp!$B$65</f>
        <v>0</v>
      </c>
      <c r="P594" s="57">
        <f>MIN(SetUp!$B$54*L594^SetUp!$B$51,L594)</f>
        <v>4.9589096051933911E-3</v>
      </c>
      <c r="Q594" s="57">
        <f t="shared" si="199"/>
        <v>1.5724871740831304E-12</v>
      </c>
      <c r="R594" s="57">
        <f>IF((H594+N594-O594)&gt;SetUp!$B$56,T593+H594+N594-O594-SetUp!$B$56,T593)</f>
        <v>0</v>
      </c>
      <c r="S594" s="57">
        <f>R594*SetUp!$B$65</f>
        <v>0</v>
      </c>
      <c r="T594" s="57">
        <f>IF((R594-S594)&lt;SetUp!$B$53,R594-S594,SetUp!$B$53)</f>
        <v>0</v>
      </c>
      <c r="U594" s="57">
        <f t="shared" si="200"/>
        <v>0.59851546421923951</v>
      </c>
      <c r="V594" s="57">
        <f>(L594-P594)/1000*SetUp!$B$13*1000000/SetUp!$B$48</f>
        <v>0.22509598611301554</v>
      </c>
      <c r="W594" s="57">
        <f t="shared" si="211"/>
        <v>1.1275702593849246E-16</v>
      </c>
      <c r="X594" s="57">
        <f>MAX((SetUp!$B$56*(1-($H594/SetUp!$B$56)^2)*TANH(($B594-$D594)/SetUp!$B$56))/(1+$H594/SetUp!$B$56*TANH(($B594-$D594)/SetUp!$B$56)),0)</f>
        <v>0</v>
      </c>
      <c r="AK594" s="65">
        <v>196</v>
      </c>
      <c r="AL594" s="66">
        <f t="shared" si="212"/>
        <v>0.76666666666666672</v>
      </c>
      <c r="AM594" s="66">
        <f t="shared" si="213"/>
        <v>0.43248507714575735</v>
      </c>
      <c r="AN594" s="67">
        <f t="shared" si="214"/>
        <v>-0.43588902980988176</v>
      </c>
      <c r="AP594" s="64">
        <v>27408</v>
      </c>
      <c r="AQ594" s="55">
        <v>1</v>
      </c>
      <c r="AR594" s="55">
        <v>14</v>
      </c>
      <c r="AS594" s="66">
        <f t="shared" si="201"/>
        <v>0</v>
      </c>
      <c r="AT594" s="66">
        <f t="shared" si="202"/>
        <v>9.8261625975212152E-2</v>
      </c>
      <c r="AU594" s="55" t="str">
        <f>IF(OR($AP594&lt;SetUp!$B$97,$AP594&gt;SetUp!$B$98),"Não","Sim")</f>
        <v>Sim</v>
      </c>
      <c r="AV594" s="68">
        <f t="shared" si="203"/>
        <v>0</v>
      </c>
      <c r="AW594" s="68">
        <f t="shared" si="204"/>
        <v>0.31346710509272285</v>
      </c>
      <c r="AX594" s="68">
        <f t="shared" si="205"/>
        <v>0</v>
      </c>
      <c r="AY594" s="68">
        <f t="shared" si="206"/>
        <v>-1.0076160536937695</v>
      </c>
      <c r="AZ594" s="68">
        <f t="shared" si="207"/>
        <v>9.8261625975212152E-2</v>
      </c>
      <c r="BA594" s="68">
        <f t="shared" si="208"/>
        <v>0.31346710509272285</v>
      </c>
      <c r="BB594" s="68">
        <f t="shared" si="209"/>
        <v>-1.0076160536937695</v>
      </c>
    </row>
    <row r="595" spans="1:54" x14ac:dyDescent="0.3">
      <c r="A595" s="64">
        <v>27257</v>
      </c>
      <c r="B595" s="57">
        <v>0</v>
      </c>
      <c r="C595" s="57">
        <v>0.33600000000000002</v>
      </c>
      <c r="D595" s="57">
        <v>4.016</v>
      </c>
      <c r="E595" s="57">
        <f t="shared" si="194"/>
        <v>0</v>
      </c>
      <c r="F595" s="57">
        <f t="shared" si="195"/>
        <v>4.016</v>
      </c>
      <c r="G595" s="57">
        <f t="shared" si="196"/>
        <v>0</v>
      </c>
      <c r="H595" s="57">
        <f>IF(Q594&gt;SetUp!$B$56,SetUp!$B$56,Q594)</f>
        <v>1.5724871740831304E-12</v>
      </c>
      <c r="I595" s="57">
        <f t="shared" si="210"/>
        <v>0.59851546421923951</v>
      </c>
      <c r="J595" s="57">
        <f>MIN(F595,H595,(1-EXP(-SetUp!$B$52*H595/SetUp!$B$56))*F595)</f>
        <v>9.8670049908378126E-13</v>
      </c>
      <c r="K595" s="57">
        <f t="shared" si="197"/>
        <v>5.8578667499934909E-13</v>
      </c>
      <c r="L595" s="57">
        <f>IF(I595&lt;=0,0,MIN(SetUp!$B$50*I595^SetUp!$B$55,I595))</f>
        <v>8.6993835250802534E-3</v>
      </c>
      <c r="M595" s="57">
        <f t="shared" si="198"/>
        <v>0.58981608069415925</v>
      </c>
      <c r="N595" s="57">
        <f>IF(SetUp!$B$62=0,X595,(B595-E595)*(1-(H595/SetUp!$B$66/SetUp!$B$56)))</f>
        <v>0</v>
      </c>
      <c r="O595" s="57">
        <f>K595*SetUp!$B$65</f>
        <v>0</v>
      </c>
      <c r="P595" s="57">
        <f>MIN(SetUp!$B$54*L595^SetUp!$B$51,L595)</f>
        <v>4.8402139701002409E-3</v>
      </c>
      <c r="Q595" s="57">
        <f t="shared" si="199"/>
        <v>5.8578667499934909E-13</v>
      </c>
      <c r="R595" s="57">
        <f>IF((H595+N595-O595)&gt;SetUp!$B$56,T594+H595+N595-O595-SetUp!$B$56,T594)</f>
        <v>0</v>
      </c>
      <c r="S595" s="57">
        <f>R595*SetUp!$B$65</f>
        <v>0</v>
      </c>
      <c r="T595" s="57">
        <f>IF((R595-S595)&lt;SetUp!$B$53,R595-S595,SetUp!$B$53)</f>
        <v>0</v>
      </c>
      <c r="U595" s="57">
        <f t="shared" si="200"/>
        <v>0.58981608069415925</v>
      </c>
      <c r="V595" s="57">
        <f>(L595-P595)/1000*SetUp!$B$13*1000000/SetUp!$B$48</f>
        <v>0.21950062263586687</v>
      </c>
      <c r="W595" s="57">
        <f t="shared" si="211"/>
        <v>-7.4593109467002705E-17</v>
      </c>
      <c r="X595" s="57">
        <f>MAX((SetUp!$B$56*(1-($H595/SetUp!$B$56)^2)*TANH(($B595-$D595)/SetUp!$B$56))/(1+$H595/SetUp!$B$56*TANH(($B595-$D595)/SetUp!$B$56)),0)</f>
        <v>0</v>
      </c>
      <c r="AK595" s="65">
        <v>197</v>
      </c>
      <c r="AL595" s="66">
        <f t="shared" si="212"/>
        <v>0.80833333333333335</v>
      </c>
      <c r="AM595" s="66">
        <f t="shared" si="213"/>
        <v>0.41738335868247683</v>
      </c>
      <c r="AN595" s="67">
        <f t="shared" si="214"/>
        <v>-0.4836494531763173</v>
      </c>
      <c r="AP595" s="64">
        <v>27409</v>
      </c>
      <c r="AQ595" s="55">
        <v>1</v>
      </c>
      <c r="AR595" s="55">
        <v>15</v>
      </c>
      <c r="AS595" s="66">
        <f t="shared" si="201"/>
        <v>0</v>
      </c>
      <c r="AT595" s="66">
        <f t="shared" si="202"/>
        <v>9.6492280710920475E-2</v>
      </c>
      <c r="AU595" s="55" t="str">
        <f>IF(OR($AP595&lt;SetUp!$B$97,$AP595&gt;SetUp!$B$98),"Não","Sim")</f>
        <v>Sim</v>
      </c>
      <c r="AV595" s="68">
        <f t="shared" si="203"/>
        <v>0</v>
      </c>
      <c r="AW595" s="68">
        <f t="shared" si="204"/>
        <v>0.31063206645631497</v>
      </c>
      <c r="AX595" s="68">
        <f t="shared" si="205"/>
        <v>0</v>
      </c>
      <c r="AY595" s="68">
        <f t="shared" si="206"/>
        <v>-1.0155074284048504</v>
      </c>
      <c r="AZ595" s="68">
        <f t="shared" si="207"/>
        <v>9.6492280710920475E-2</v>
      </c>
      <c r="BA595" s="68">
        <f t="shared" si="208"/>
        <v>0.31063206645631497</v>
      </c>
      <c r="BB595" s="68">
        <f t="shared" si="209"/>
        <v>-1.0155074284048504</v>
      </c>
    </row>
    <row r="596" spans="1:54" x14ac:dyDescent="0.3">
      <c r="A596" s="64">
        <v>27258</v>
      </c>
      <c r="B596" s="57">
        <v>0</v>
      </c>
      <c r="C596" s="57">
        <v>0.26</v>
      </c>
      <c r="D596" s="57">
        <v>4.016</v>
      </c>
      <c r="E596" s="57">
        <f t="shared" si="194"/>
        <v>0</v>
      </c>
      <c r="F596" s="57">
        <f t="shared" si="195"/>
        <v>4.016</v>
      </c>
      <c r="G596" s="57">
        <f t="shared" si="196"/>
        <v>0</v>
      </c>
      <c r="H596" s="57">
        <f>IF(Q595&gt;SetUp!$B$56,SetUp!$B$56,Q595)</f>
        <v>5.8578667499934909E-13</v>
      </c>
      <c r="I596" s="57">
        <f t="shared" si="210"/>
        <v>0.58981608069415925</v>
      </c>
      <c r="J596" s="57">
        <f>MIN(F596,H596,(1-EXP(-SetUp!$B$52*H596/SetUp!$B$56))*F596)</f>
        <v>3.6739322695211742E-13</v>
      </c>
      <c r="K596" s="57">
        <f t="shared" si="197"/>
        <v>2.1839344804723167E-13</v>
      </c>
      <c r="L596" s="57">
        <f>IF(I596&lt;=0,0,MIN(SetUp!$B$50*I596^SetUp!$B$55,I596))</f>
        <v>8.4896645934856383E-3</v>
      </c>
      <c r="M596" s="57">
        <f t="shared" si="198"/>
        <v>0.58132641610067359</v>
      </c>
      <c r="N596" s="57">
        <f>IF(SetUp!$B$62=0,X596,(B596-E596)*(1-(H596/SetUp!$B$66/SetUp!$B$56)))</f>
        <v>0</v>
      </c>
      <c r="O596" s="57">
        <f>K596*SetUp!$B$65</f>
        <v>0</v>
      </c>
      <c r="P596" s="57">
        <f>MIN(SetUp!$B$54*L596^SetUp!$B$51,L596)</f>
        <v>4.7254906377306094E-3</v>
      </c>
      <c r="Q596" s="57">
        <f t="shared" si="199"/>
        <v>2.1839344804723167E-13</v>
      </c>
      <c r="R596" s="57">
        <f>IF((H596+N596-O596)&gt;SetUp!$B$56,T595+H596+N596-O596-SetUp!$B$56,T595)</f>
        <v>0</v>
      </c>
      <c r="S596" s="57">
        <f>R596*SetUp!$B$65</f>
        <v>0</v>
      </c>
      <c r="T596" s="57">
        <f>IF((R596-S596)&lt;SetUp!$B$53,R596-S596,SetUp!$B$53)</f>
        <v>0</v>
      </c>
      <c r="U596" s="57">
        <f t="shared" si="200"/>
        <v>0.58132641610067359</v>
      </c>
      <c r="V596" s="57">
        <f>(L596-P596)/1000*SetUp!$B$13*1000000/SetUp!$B$48</f>
        <v>0.21409749305565878</v>
      </c>
      <c r="W596" s="57">
        <f t="shared" si="211"/>
        <v>0</v>
      </c>
      <c r="X596" s="57">
        <f>MAX((SetUp!$B$56*(1-($H596/SetUp!$B$56)^2)*TANH(($B596-$D596)/SetUp!$B$56))/(1+$H596/SetUp!$B$56*TANH(($B596-$D596)/SetUp!$B$56)),0)</f>
        <v>0</v>
      </c>
      <c r="AK596" s="65">
        <v>198</v>
      </c>
      <c r="AL596" s="66">
        <f t="shared" si="212"/>
        <v>0.7533333333333333</v>
      </c>
      <c r="AM596" s="66">
        <f t="shared" si="213"/>
        <v>0.4030347148629061</v>
      </c>
      <c r="AN596" s="67">
        <f t="shared" si="214"/>
        <v>-0.46499816611118655</v>
      </c>
      <c r="AP596" s="64">
        <v>27410</v>
      </c>
      <c r="AQ596" s="55">
        <v>1</v>
      </c>
      <c r="AR596" s="55">
        <v>16</v>
      </c>
      <c r="AS596" s="66">
        <f t="shared" si="201"/>
        <v>0</v>
      </c>
      <c r="AT596" s="66">
        <f t="shared" si="202"/>
        <v>9.4767036486662598E-2</v>
      </c>
      <c r="AU596" s="55" t="str">
        <f>IF(OR($AP596&lt;SetUp!$B$97,$AP596&gt;SetUp!$B$98),"Não","Sim")</f>
        <v>Sim</v>
      </c>
      <c r="AV596" s="68">
        <f t="shared" si="203"/>
        <v>0</v>
      </c>
      <c r="AW596" s="68">
        <f t="shared" si="204"/>
        <v>0.30784255145554945</v>
      </c>
      <c r="AX596" s="68">
        <f t="shared" si="205"/>
        <v>0</v>
      </c>
      <c r="AY596" s="68">
        <f t="shared" si="206"/>
        <v>-1.0233427002300277</v>
      </c>
      <c r="AZ596" s="68">
        <f t="shared" si="207"/>
        <v>9.4767036486662598E-2</v>
      </c>
      <c r="BA596" s="68">
        <f t="shared" si="208"/>
        <v>0.30784255145554945</v>
      </c>
      <c r="BB596" s="68">
        <f t="shared" si="209"/>
        <v>-1.0233427002300277</v>
      </c>
    </row>
    <row r="597" spans="1:54" x14ac:dyDescent="0.3">
      <c r="A597" s="64">
        <v>27259</v>
      </c>
      <c r="B597" s="57">
        <v>0</v>
      </c>
      <c r="C597" s="57">
        <v>0.26</v>
      </c>
      <c r="D597" s="57">
        <v>4.016</v>
      </c>
      <c r="E597" s="57">
        <f t="shared" si="194"/>
        <v>0</v>
      </c>
      <c r="F597" s="57">
        <f t="shared" si="195"/>
        <v>4.016</v>
      </c>
      <c r="G597" s="57">
        <f t="shared" si="196"/>
        <v>0</v>
      </c>
      <c r="H597" s="57">
        <f>IF(Q596&gt;SetUp!$B$56,SetUp!$B$56,Q596)</f>
        <v>2.1839344804723167E-13</v>
      </c>
      <c r="I597" s="57">
        <f t="shared" si="210"/>
        <v>0.58132641610067359</v>
      </c>
      <c r="J597" s="57">
        <f>MIN(F597,H597,(1-EXP(-SetUp!$B$52*H597/SetUp!$B$56))*F597)</f>
        <v>1.368807289736651E-13</v>
      </c>
      <c r="K597" s="57">
        <f t="shared" si="197"/>
        <v>8.1512719073566562E-14</v>
      </c>
      <c r="L597" s="57">
        <f>IF(I597&lt;=0,0,MIN(SetUp!$B$50*I597^SetUp!$B$55,I597))</f>
        <v>8.2869798228374005E-3</v>
      </c>
      <c r="M597" s="57">
        <f t="shared" si="198"/>
        <v>0.57303943627783616</v>
      </c>
      <c r="N597" s="57">
        <f>IF(SetUp!$B$62=0,X597,(B597-E597)*(1-(H597/SetUp!$B$66/SetUp!$B$56)))</f>
        <v>0</v>
      </c>
      <c r="O597" s="57">
        <f>K597*SetUp!$B$65</f>
        <v>0</v>
      </c>
      <c r="P597" s="57">
        <f>MIN(SetUp!$B$54*L597^SetUp!$B$51,L597)</f>
        <v>4.614569414265926E-3</v>
      </c>
      <c r="Q597" s="57">
        <f t="shared" si="199"/>
        <v>8.1512719073566562E-14</v>
      </c>
      <c r="R597" s="57">
        <f>IF((H597+N597-O597)&gt;SetUp!$B$56,T596+H597+N597-O597-SetUp!$B$56,T596)</f>
        <v>0</v>
      </c>
      <c r="S597" s="57">
        <f>R597*SetUp!$B$65</f>
        <v>0</v>
      </c>
      <c r="T597" s="57">
        <f>IF((R597-S597)&lt;SetUp!$B$53,R597-S597,SetUp!$B$53)</f>
        <v>0</v>
      </c>
      <c r="U597" s="57">
        <f t="shared" si="200"/>
        <v>0.57303943627783616</v>
      </c>
      <c r="V597" s="57">
        <f>(L597-P597)/1000*SetUp!$B$13*1000000/SetUp!$B$48</f>
        <v>0.20887819510693972</v>
      </c>
      <c r="W597" s="57">
        <f t="shared" si="211"/>
        <v>-4.6837533851373792E-17</v>
      </c>
      <c r="X597" s="57">
        <f>MAX((SetUp!$B$56*(1-($H597/SetUp!$B$56)^2)*TANH(($B597-$D597)/SetUp!$B$56))/(1+$H597/SetUp!$B$56*TANH(($B597-$D597)/SetUp!$B$56)),0)</f>
        <v>0</v>
      </c>
      <c r="AK597" s="65">
        <v>199</v>
      </c>
      <c r="AL597" s="66">
        <f t="shared" si="212"/>
        <v>0.67955555555555547</v>
      </c>
      <c r="AM597" s="66">
        <f t="shared" si="213"/>
        <v>0.38939059701511858</v>
      </c>
      <c r="AN597" s="67">
        <f t="shared" si="214"/>
        <v>-0.42699225422889669</v>
      </c>
      <c r="AP597" s="64">
        <v>27411</v>
      </c>
      <c r="AQ597" s="55">
        <v>1</v>
      </c>
      <c r="AR597" s="55">
        <v>17</v>
      </c>
      <c r="AS597" s="66">
        <f t="shared" si="201"/>
        <v>0</v>
      </c>
      <c r="AT597" s="66">
        <f t="shared" si="202"/>
        <v>9.3084492289140203E-2</v>
      </c>
      <c r="AU597" s="55" t="str">
        <f>IF(OR($AP597&lt;SetUp!$B$97,$AP597&gt;SetUp!$B$98),"Não","Sim")</f>
        <v>Sim</v>
      </c>
      <c r="AV597" s="68">
        <f t="shared" si="203"/>
        <v>0</v>
      </c>
      <c r="AW597" s="68">
        <f t="shared" si="204"/>
        <v>0.30509751275475877</v>
      </c>
      <c r="AX597" s="68">
        <f t="shared" si="205"/>
        <v>0</v>
      </c>
      <c r="AY597" s="68">
        <f t="shared" si="206"/>
        <v>-1.031122665680682</v>
      </c>
      <c r="AZ597" s="68">
        <f t="shared" si="207"/>
        <v>9.3084492289140203E-2</v>
      </c>
      <c r="BA597" s="68">
        <f t="shared" si="208"/>
        <v>0.30509751275475877</v>
      </c>
      <c r="BB597" s="68">
        <f t="shared" si="209"/>
        <v>-1.031122665680682</v>
      </c>
    </row>
    <row r="598" spans="1:54" x14ac:dyDescent="0.3">
      <c r="A598" s="64">
        <v>27260</v>
      </c>
      <c r="B598" s="57">
        <v>0</v>
      </c>
      <c r="C598" s="57">
        <v>0.24299999999999999</v>
      </c>
      <c r="D598" s="57">
        <v>4.016</v>
      </c>
      <c r="E598" s="57">
        <f t="shared" si="194"/>
        <v>0</v>
      </c>
      <c r="F598" s="57">
        <f t="shared" si="195"/>
        <v>4.016</v>
      </c>
      <c r="G598" s="57">
        <f t="shared" si="196"/>
        <v>0</v>
      </c>
      <c r="H598" s="57">
        <f>IF(Q597&gt;SetUp!$B$56,SetUp!$B$56,Q597)</f>
        <v>8.1512719073566562E-14</v>
      </c>
      <c r="I598" s="57">
        <f t="shared" si="210"/>
        <v>0.57303943627783616</v>
      </c>
      <c r="J598" s="57">
        <f>MIN(F598,H598,(1-EXP(-SetUp!$B$52*H598/SetUp!$B$56))*F598)</f>
        <v>5.1274540169288227E-14</v>
      </c>
      <c r="K598" s="57">
        <f t="shared" si="197"/>
        <v>3.0238178904278335E-14</v>
      </c>
      <c r="L598" s="57">
        <f>IF(I598&lt;=0,0,MIN(SetUp!$B$50*I598^SetUp!$B$55,I598))</f>
        <v>8.0910279718516102E-3</v>
      </c>
      <c r="M598" s="57">
        <f t="shared" si="198"/>
        <v>0.56494840830598458</v>
      </c>
      <c r="N598" s="57">
        <f>IF(SetUp!$B$62=0,X598,(B598-E598)*(1-(H598/SetUp!$B$66/SetUp!$B$56)))</f>
        <v>0</v>
      </c>
      <c r="O598" s="57">
        <f>K598*SetUp!$B$65</f>
        <v>0</v>
      </c>
      <c r="P598" s="57">
        <f>MIN(SetUp!$B$54*L598^SetUp!$B$51,L598)</f>
        <v>4.5072889676099816E-3</v>
      </c>
      <c r="Q598" s="57">
        <f t="shared" si="199"/>
        <v>3.0238178904278335E-14</v>
      </c>
      <c r="R598" s="57">
        <f>IF((H598+N598-O598)&gt;SetUp!$B$56,T597+H598+N598-O598-SetUp!$B$56,T597)</f>
        <v>0</v>
      </c>
      <c r="S598" s="57">
        <f>R598*SetUp!$B$65</f>
        <v>0</v>
      </c>
      <c r="T598" s="57">
        <f>IF((R598-S598)&lt;SetUp!$B$53,R598-S598,SetUp!$B$53)</f>
        <v>0</v>
      </c>
      <c r="U598" s="57">
        <f t="shared" si="200"/>
        <v>0.56494840830598458</v>
      </c>
      <c r="V598" s="57">
        <f>(L598-P598)/1000*SetUp!$B$13*1000000/SetUp!$B$48</f>
        <v>0.20383477107928036</v>
      </c>
      <c r="W598" s="57">
        <f t="shared" si="211"/>
        <v>2.0816681711721685E-17</v>
      </c>
      <c r="X598" s="57">
        <f>MAX((SetUp!$B$56*(1-($H598/SetUp!$B$56)^2)*TANH(($B598-$D598)/SetUp!$B$56))/(1+$H598/SetUp!$B$56*TANH(($B598-$D598)/SetUp!$B$56)),0)</f>
        <v>0</v>
      </c>
      <c r="AK598" s="65">
        <v>200</v>
      </c>
      <c r="AL598" s="66">
        <f t="shared" si="212"/>
        <v>0.61088888888888881</v>
      </c>
      <c r="AM598" s="66">
        <f t="shared" si="213"/>
        <v>0.37673291693539157</v>
      </c>
      <c r="AN598" s="67">
        <f t="shared" si="214"/>
        <v>-0.38330370090605226</v>
      </c>
      <c r="AP598" s="64">
        <v>27412</v>
      </c>
      <c r="AQ598" s="55">
        <v>1</v>
      </c>
      <c r="AR598" s="55">
        <v>18</v>
      </c>
      <c r="AS598" s="66">
        <f t="shared" si="201"/>
        <v>0</v>
      </c>
      <c r="AT598" s="66">
        <f t="shared" si="202"/>
        <v>9.1443301088006648E-2</v>
      </c>
      <c r="AU598" s="55" t="str">
        <f>IF(OR($AP598&lt;SetUp!$B$97,$AP598&gt;SetUp!$B$98),"Não","Sim")</f>
        <v>Sim</v>
      </c>
      <c r="AV598" s="68">
        <f t="shared" si="203"/>
        <v>0</v>
      </c>
      <c r="AW598" s="68">
        <f t="shared" si="204"/>
        <v>0.30239593431130429</v>
      </c>
      <c r="AX598" s="68">
        <f t="shared" si="205"/>
        <v>0</v>
      </c>
      <c r="AY598" s="68">
        <f t="shared" si="206"/>
        <v>-1.0388481043709976</v>
      </c>
      <c r="AZ598" s="68">
        <f t="shared" si="207"/>
        <v>9.1443301088006648E-2</v>
      </c>
      <c r="BA598" s="68">
        <f t="shared" si="208"/>
        <v>0.30239593431130429</v>
      </c>
      <c r="BB598" s="68">
        <f t="shared" si="209"/>
        <v>-1.0388481043709976</v>
      </c>
    </row>
    <row r="599" spans="1:54" x14ac:dyDescent="0.3">
      <c r="A599" s="64">
        <v>27261</v>
      </c>
      <c r="B599" s="57">
        <v>2.8000000000000001E-2</v>
      </c>
      <c r="C599" s="57">
        <v>0.24299999999999999</v>
      </c>
      <c r="D599" s="57">
        <v>4.016</v>
      </c>
      <c r="E599" s="57">
        <f t="shared" si="194"/>
        <v>2.8000000000000001E-2</v>
      </c>
      <c r="F599" s="57">
        <f t="shared" si="195"/>
        <v>3.988</v>
      </c>
      <c r="G599" s="57">
        <f t="shared" si="196"/>
        <v>0</v>
      </c>
      <c r="H599" s="57">
        <f>IF(Q598&gt;SetUp!$B$56,SetUp!$B$56,Q598)</f>
        <v>3.0238178904278335E-14</v>
      </c>
      <c r="I599" s="57">
        <f t="shared" si="210"/>
        <v>0.56494840830598458</v>
      </c>
      <c r="J599" s="57">
        <f>MIN(F599,H599,(1-EXP(-SetUp!$B$52*H599/SetUp!$B$56))*F599)</f>
        <v>1.9038548515482035E-14</v>
      </c>
      <c r="K599" s="57">
        <f t="shared" si="197"/>
        <v>1.11996303887963E-14</v>
      </c>
      <c r="L599" s="57">
        <f>IF(I599&lt;=0,0,MIN(SetUp!$B$50*I599^SetUp!$B$55,I599))</f>
        <v>7.9015234509459045E-3</v>
      </c>
      <c r="M599" s="57">
        <f t="shared" si="198"/>
        <v>0.55704688485503873</v>
      </c>
      <c r="N599" s="57">
        <f>IF(SetUp!$B$62=0,X599,(B599-E599)*(1-(H599/SetUp!$B$66/SetUp!$B$56)))</f>
        <v>0</v>
      </c>
      <c r="O599" s="57">
        <f>K599*SetUp!$B$65</f>
        <v>0</v>
      </c>
      <c r="P599" s="57">
        <f>MIN(SetUp!$B$54*L599^SetUp!$B$51,L599)</f>
        <v>4.4034962856249115E-3</v>
      </c>
      <c r="Q599" s="57">
        <f t="shared" si="199"/>
        <v>1.11996303887963E-14</v>
      </c>
      <c r="R599" s="57">
        <f>IF((H599+N599-O599)&gt;SetUp!$B$56,T598+H599+N599-O599-SetUp!$B$56,T598)</f>
        <v>0</v>
      </c>
      <c r="S599" s="57">
        <f>R599*SetUp!$B$65</f>
        <v>0</v>
      </c>
      <c r="T599" s="57">
        <f>IF((R599-S599)&lt;SetUp!$B$53,R599-S599,SetUp!$B$53)</f>
        <v>0</v>
      </c>
      <c r="U599" s="57">
        <f t="shared" si="200"/>
        <v>0.55704688485503873</v>
      </c>
      <c r="V599" s="57">
        <f>(L599-P599)/1000*SetUp!$B$13*1000000/SetUp!$B$48</f>
        <v>0.19895968027481781</v>
      </c>
      <c r="W599" s="57">
        <f t="shared" si="211"/>
        <v>1.0408340855860843E-16</v>
      </c>
      <c r="X599" s="57">
        <f>MAX((SetUp!$B$56*(1-($H599/SetUp!$B$56)^2)*TANH(($B599-$D599)/SetUp!$B$56))/(1+$H599/SetUp!$B$56*TANH(($B599-$D599)/SetUp!$B$56)),0)</f>
        <v>0</v>
      </c>
      <c r="AK599" s="65">
        <v>201</v>
      </c>
      <c r="AL599" s="66">
        <f t="shared" si="212"/>
        <v>0.56488888888888888</v>
      </c>
      <c r="AM599" s="66">
        <f t="shared" si="213"/>
        <v>0.36444217184925348</v>
      </c>
      <c r="AN599" s="67">
        <f t="shared" si="214"/>
        <v>-0.35484273276095962</v>
      </c>
      <c r="AP599" s="64">
        <v>27413</v>
      </c>
      <c r="AQ599" s="55">
        <v>1</v>
      </c>
      <c r="AR599" s="55">
        <v>19</v>
      </c>
      <c r="AS599" s="66">
        <f t="shared" si="201"/>
        <v>0</v>
      </c>
      <c r="AT599" s="66">
        <f t="shared" si="202"/>
        <v>8.9842167395164207E-2</v>
      </c>
      <c r="AU599" s="55" t="str">
        <f>IF(OR($AP599&lt;SetUp!$B$97,$AP599&gt;SetUp!$B$98),"Não","Sim")</f>
        <v>Sim</v>
      </c>
      <c r="AV599" s="68">
        <f t="shared" si="203"/>
        <v>0</v>
      </c>
      <c r="AW599" s="68">
        <f t="shared" si="204"/>
        <v>0.29973683022805891</v>
      </c>
      <c r="AX599" s="68">
        <f t="shared" si="205"/>
        <v>0</v>
      </c>
      <c r="AY599" s="68">
        <f t="shared" si="206"/>
        <v>-1.0465197794936401</v>
      </c>
      <c r="AZ599" s="68">
        <f t="shared" si="207"/>
        <v>8.9842167395164207E-2</v>
      </c>
      <c r="BA599" s="68">
        <f t="shared" si="208"/>
        <v>0.29973683022805891</v>
      </c>
      <c r="BB599" s="68">
        <f t="shared" si="209"/>
        <v>-1.0465197794936401</v>
      </c>
    </row>
    <row r="600" spans="1:54" x14ac:dyDescent="0.3">
      <c r="A600" s="64">
        <v>27262</v>
      </c>
      <c r="B600" s="57">
        <v>0</v>
      </c>
      <c r="C600" s="57">
        <v>0.24299999999999999</v>
      </c>
      <c r="D600" s="57">
        <v>4.016</v>
      </c>
      <c r="E600" s="57">
        <f t="shared" si="194"/>
        <v>0</v>
      </c>
      <c r="F600" s="57">
        <f t="shared" si="195"/>
        <v>4.016</v>
      </c>
      <c r="G600" s="57">
        <f t="shared" si="196"/>
        <v>0</v>
      </c>
      <c r="H600" s="57">
        <f>IF(Q599&gt;SetUp!$B$56,SetUp!$B$56,Q599)</f>
        <v>1.11996303887963E-14</v>
      </c>
      <c r="I600" s="57">
        <f t="shared" si="210"/>
        <v>0.55704688485503873</v>
      </c>
      <c r="J600" s="57">
        <f>MIN(F600,H600,(1-EXP(-SetUp!$B$52*H600/SetUp!$B$56))*F600)</f>
        <v>7.1338490670314059E-15</v>
      </c>
      <c r="K600" s="57">
        <f t="shared" si="197"/>
        <v>4.0657813217648942E-15</v>
      </c>
      <c r="L600" s="57">
        <f>IF(I600&lt;=0,0,MIN(SetUp!$B$50*I600^SetUp!$B$55,I600))</f>
        <v>7.7181953684911176E-3</v>
      </c>
      <c r="M600" s="57">
        <f t="shared" si="198"/>
        <v>0.54932868948654756</v>
      </c>
      <c r="N600" s="57">
        <f>IF(SetUp!$B$62=0,X600,(B600-E600)*(1-(H600/SetUp!$B$66/SetUp!$B$56)))</f>
        <v>0</v>
      </c>
      <c r="O600" s="57">
        <f>K600*SetUp!$B$65</f>
        <v>0</v>
      </c>
      <c r="P600" s="57">
        <f>MIN(SetUp!$B$54*L600^SetUp!$B$51,L600)</f>
        <v>4.303046172315827E-3</v>
      </c>
      <c r="Q600" s="57">
        <f t="shared" si="199"/>
        <v>4.0657813217648942E-15</v>
      </c>
      <c r="R600" s="57">
        <f>IF((H600+N600-O600)&gt;SetUp!$B$56,T599+H600+N600-O600-SetUp!$B$56,T599)</f>
        <v>0</v>
      </c>
      <c r="S600" s="57">
        <f>R600*SetUp!$B$65</f>
        <v>0</v>
      </c>
      <c r="T600" s="57">
        <f>IF((R600-S600)&lt;SetUp!$B$53,R600-S600,SetUp!$B$53)</f>
        <v>0</v>
      </c>
      <c r="U600" s="57">
        <f t="shared" si="200"/>
        <v>0.54932868948654756</v>
      </c>
      <c r="V600" s="57">
        <f>(L600-P600)/1000*SetUp!$B$13*1000000/SetUp!$B$48</f>
        <v>0.19424577341710994</v>
      </c>
      <c r="W600" s="57">
        <f t="shared" si="211"/>
        <v>-1.9081958235744878E-17</v>
      </c>
      <c r="X600" s="57">
        <f>MAX((SetUp!$B$56*(1-($H600/SetUp!$B$56)^2)*TANH(($B600-$D600)/SetUp!$B$56))/(1+$H600/SetUp!$B$56*TANH(($B600-$D600)/SetUp!$B$56)),0)</f>
        <v>0</v>
      </c>
      <c r="AK600" s="65">
        <v>202</v>
      </c>
      <c r="AL600" s="66">
        <f t="shared" si="212"/>
        <v>0.51388888888888884</v>
      </c>
      <c r="AM600" s="66">
        <f t="shared" si="213"/>
        <v>0.35263434090249218</v>
      </c>
      <c r="AN600" s="67">
        <f t="shared" si="214"/>
        <v>-0.3137926339194746</v>
      </c>
      <c r="AP600" s="64">
        <v>27414</v>
      </c>
      <c r="AQ600" s="55">
        <v>1</v>
      </c>
      <c r="AR600" s="55">
        <v>20</v>
      </c>
      <c r="AS600" s="66">
        <f t="shared" si="201"/>
        <v>0</v>
      </c>
      <c r="AT600" s="66">
        <f t="shared" si="202"/>
        <v>8.8279844950517578E-2</v>
      </c>
      <c r="AU600" s="55" t="str">
        <f>IF(OR($AP600&lt;SetUp!$B$97,$AP600&gt;SetUp!$B$98),"Não","Sim")</f>
        <v>Sim</v>
      </c>
      <c r="AV600" s="68">
        <f t="shared" si="203"/>
        <v>0</v>
      </c>
      <c r="AW600" s="68">
        <f t="shared" si="204"/>
        <v>0.29711924365567033</v>
      </c>
      <c r="AX600" s="68">
        <f t="shared" si="205"/>
        <v>0</v>
      </c>
      <c r="AY600" s="68">
        <f t="shared" si="206"/>
        <v>-1.054138438278776</v>
      </c>
      <c r="AZ600" s="68">
        <f t="shared" si="207"/>
        <v>8.8279844950517578E-2</v>
      </c>
      <c r="BA600" s="68">
        <f t="shared" si="208"/>
        <v>0.29711924365567033</v>
      </c>
      <c r="BB600" s="68">
        <f t="shared" si="209"/>
        <v>-1.054138438278776</v>
      </c>
    </row>
    <row r="601" spans="1:54" x14ac:dyDescent="0.3">
      <c r="A601" s="64">
        <v>27263</v>
      </c>
      <c r="B601" s="57">
        <v>0</v>
      </c>
      <c r="C601" s="57">
        <v>0.22700000000000001</v>
      </c>
      <c r="D601" s="57">
        <v>4.016</v>
      </c>
      <c r="E601" s="57">
        <f t="shared" si="194"/>
        <v>0</v>
      </c>
      <c r="F601" s="57">
        <f t="shared" si="195"/>
        <v>4.016</v>
      </c>
      <c r="G601" s="57">
        <f t="shared" si="196"/>
        <v>0</v>
      </c>
      <c r="H601" s="57">
        <f>IF(Q600&gt;SetUp!$B$56,SetUp!$B$56,Q600)</f>
        <v>4.0657813217648942E-15</v>
      </c>
      <c r="I601" s="57">
        <f t="shared" si="210"/>
        <v>0.54932868948654756</v>
      </c>
      <c r="J601" s="57">
        <f>MIN(F601,H601,(1-EXP(-SetUp!$B$52*H601/SetUp!$B$56))*F601)</f>
        <v>2.6751934001367772E-15</v>
      </c>
      <c r="K601" s="57">
        <f t="shared" si="197"/>
        <v>1.390587921628117E-15</v>
      </c>
      <c r="L601" s="57">
        <f>IF(I601&lt;=0,0,MIN(SetUp!$B$50*I601^SetUp!$B$55,I601))</f>
        <v>7.5407866435977635E-3</v>
      </c>
      <c r="M601" s="57">
        <f t="shared" si="198"/>
        <v>0.54178790284294975</v>
      </c>
      <c r="N601" s="57">
        <f>IF(SetUp!$B$62=0,X601,(B601-E601)*(1-(H601/SetUp!$B$66/SetUp!$B$56)))</f>
        <v>0</v>
      </c>
      <c r="O601" s="57">
        <f>K601*SetUp!$B$65</f>
        <v>0</v>
      </c>
      <c r="P601" s="57">
        <f>MIN(SetUp!$B$54*L601^SetUp!$B$51,L601)</f>
        <v>4.2058007789736737E-3</v>
      </c>
      <c r="Q601" s="57">
        <f t="shared" si="199"/>
        <v>1.390587921628117E-15</v>
      </c>
      <c r="R601" s="57">
        <f>IF((H601+N601-O601)&gt;SetUp!$B$56,T600+H601+N601-O601-SetUp!$B$56,T600)</f>
        <v>0</v>
      </c>
      <c r="S601" s="57">
        <f>R601*SetUp!$B$65</f>
        <v>0</v>
      </c>
      <c r="T601" s="57">
        <f>IF((R601-S601)&lt;SetUp!$B$53,R601-S601,SetUp!$B$53)</f>
        <v>0</v>
      </c>
      <c r="U601" s="57">
        <f t="shared" si="200"/>
        <v>0.54178790284294975</v>
      </c>
      <c r="V601" s="57">
        <f>(L601-P601)/1000*SetUp!$B$13*1000000/SetUp!$B$48</f>
        <v>0.18968626885599327</v>
      </c>
      <c r="W601" s="57">
        <f t="shared" si="211"/>
        <v>-3.3827107781547738E-17</v>
      </c>
      <c r="X601" s="57">
        <f>MAX((SetUp!$B$56*(1-($H601/SetUp!$B$56)^2)*TANH(($B601-$D601)/SetUp!$B$56))/(1+$H601/SetUp!$B$56*TANH(($B601-$D601)/SetUp!$B$56)),0)</f>
        <v>0</v>
      </c>
      <c r="AK601" s="65">
        <v>203</v>
      </c>
      <c r="AL601" s="66">
        <f t="shared" si="212"/>
        <v>0.50677777777777777</v>
      </c>
      <c r="AM601" s="66">
        <f t="shared" si="213"/>
        <v>0.34137184456604563</v>
      </c>
      <c r="AN601" s="67">
        <f t="shared" si="214"/>
        <v>-0.32638750250067733</v>
      </c>
      <c r="AP601" s="64">
        <v>27415</v>
      </c>
      <c r="AQ601" s="55">
        <v>1</v>
      </c>
      <c r="AR601" s="55">
        <v>21</v>
      </c>
      <c r="AS601" s="66">
        <f t="shared" si="201"/>
        <v>0</v>
      </c>
      <c r="AT601" s="66">
        <f t="shared" si="202"/>
        <v>0.10160377794425245</v>
      </c>
      <c r="AU601" s="55" t="str">
        <f>IF(OR($AP601&lt;SetUp!$B$97,$AP601&gt;SetUp!$B$98),"Não","Sim")</f>
        <v>Sim</v>
      </c>
      <c r="AV601" s="68">
        <f t="shared" si="203"/>
        <v>0</v>
      </c>
      <c r="AW601" s="68">
        <f t="shared" si="204"/>
        <v>0.31875347518772629</v>
      </c>
      <c r="AX601" s="68">
        <f t="shared" si="205"/>
        <v>0</v>
      </c>
      <c r="AY601" s="68">
        <f t="shared" si="206"/>
        <v>-0.99309014333322665</v>
      </c>
      <c r="AZ601" s="68">
        <f t="shared" si="207"/>
        <v>0.10160377794425245</v>
      </c>
      <c r="BA601" s="68">
        <f t="shared" si="208"/>
        <v>0.31875347518772629</v>
      </c>
      <c r="BB601" s="68">
        <f t="shared" si="209"/>
        <v>-0.99309014333322665</v>
      </c>
    </row>
    <row r="602" spans="1:54" x14ac:dyDescent="0.3">
      <c r="A602" s="64">
        <v>27264</v>
      </c>
      <c r="B602" s="57">
        <v>0</v>
      </c>
      <c r="C602" s="57">
        <v>0.22700000000000001</v>
      </c>
      <c r="D602" s="57">
        <v>4.016</v>
      </c>
      <c r="E602" s="57">
        <f t="shared" si="194"/>
        <v>0</v>
      </c>
      <c r="F602" s="57">
        <f t="shared" si="195"/>
        <v>4.016</v>
      </c>
      <c r="G602" s="57">
        <f t="shared" si="196"/>
        <v>0</v>
      </c>
      <c r="H602" s="57">
        <f>IF(Q601&gt;SetUp!$B$56,SetUp!$B$56,Q601)</f>
        <v>1.390587921628117E-15</v>
      </c>
      <c r="I602" s="57">
        <f t="shared" si="210"/>
        <v>0.54178790284294975</v>
      </c>
      <c r="J602" s="57">
        <f>MIN(F602,H602,(1-EXP(-SetUp!$B$52*H602/SetUp!$B$56))*F602)</f>
        <v>8.9173113337892574E-16</v>
      </c>
      <c r="K602" s="57">
        <f t="shared" si="197"/>
        <v>4.9885678824919123E-16</v>
      </c>
      <c r="L602" s="57">
        <f>IF(I602&lt;=0,0,MIN(SetUp!$B$50*I602^SetUp!$B$55,I602))</f>
        <v>7.3690531802186668E-3</v>
      </c>
      <c r="M602" s="57">
        <f t="shared" si="198"/>
        <v>0.53441884966273112</v>
      </c>
      <c r="N602" s="57">
        <f>IF(SetUp!$B$62=0,X602,(B602-E602)*(1-(H602/SetUp!$B$66/SetUp!$B$56)))</f>
        <v>0</v>
      </c>
      <c r="O602" s="57">
        <f>K602*SetUp!$B$65</f>
        <v>0</v>
      </c>
      <c r="P602" s="57">
        <f>MIN(SetUp!$B$54*L602^SetUp!$B$51,L602)</f>
        <v>4.1116291675471935E-3</v>
      </c>
      <c r="Q602" s="57">
        <f t="shared" si="199"/>
        <v>4.9885678824919123E-16</v>
      </c>
      <c r="R602" s="57">
        <f>IF((H602+N602-O602)&gt;SetUp!$B$56,T601+H602+N602-O602-SetUp!$B$56,T601)</f>
        <v>0</v>
      </c>
      <c r="S602" s="57">
        <f>R602*SetUp!$B$65</f>
        <v>0</v>
      </c>
      <c r="T602" s="57">
        <f>IF((R602-S602)&lt;SetUp!$B$53,R602-S602,SetUp!$B$53)</f>
        <v>0</v>
      </c>
      <c r="U602" s="57">
        <f t="shared" si="200"/>
        <v>0.53441884966273112</v>
      </c>
      <c r="V602" s="57">
        <f>(L602-P602)/1000*SetUp!$B$13*1000000/SetUp!$B$48</f>
        <v>0.18527473042684581</v>
      </c>
      <c r="W602" s="57">
        <f t="shared" si="211"/>
        <v>-7.2858385991025898E-17</v>
      </c>
      <c r="X602" s="57">
        <f>MAX((SetUp!$B$56*(1-($H602/SetUp!$B$56)^2)*TANH(($B602-$D602)/SetUp!$B$56))/(1+$H602/SetUp!$B$56*TANH(($B602-$D602)/SetUp!$B$56)),0)</f>
        <v>0</v>
      </c>
      <c r="AK602" s="65">
        <v>204</v>
      </c>
      <c r="AL602" s="66">
        <f t="shared" si="212"/>
        <v>0.43511111111111112</v>
      </c>
      <c r="AM602" s="66">
        <f t="shared" si="213"/>
        <v>0.33062190078893816</v>
      </c>
      <c r="AN602" s="67">
        <f t="shared" si="214"/>
        <v>-0.24014374180274684</v>
      </c>
      <c r="AP602" s="64">
        <v>27416</v>
      </c>
      <c r="AQ602" s="55">
        <v>1</v>
      </c>
      <c r="AR602" s="55">
        <v>22</v>
      </c>
      <c r="AS602" s="66">
        <f t="shared" si="201"/>
        <v>0</v>
      </c>
      <c r="AT602" s="66">
        <f t="shared" si="202"/>
        <v>0.13058693600629223</v>
      </c>
      <c r="AU602" s="55" t="str">
        <f>IF(OR($AP602&lt;SetUp!$B$97,$AP602&gt;SetUp!$B$98),"Não","Sim")</f>
        <v>Sim</v>
      </c>
      <c r="AV602" s="68">
        <f t="shared" si="203"/>
        <v>0</v>
      </c>
      <c r="AW602" s="68">
        <f t="shared" si="204"/>
        <v>0.3613681447032821</v>
      </c>
      <c r="AX602" s="68">
        <f t="shared" si="205"/>
        <v>0</v>
      </c>
      <c r="AY602" s="68">
        <f t="shared" si="206"/>
        <v>-0.88410026796267227</v>
      </c>
      <c r="AZ602" s="68">
        <f t="shared" si="207"/>
        <v>0.13058693600629223</v>
      </c>
      <c r="BA602" s="68">
        <f t="shared" si="208"/>
        <v>0.3613681447032821</v>
      </c>
      <c r="BB602" s="68">
        <f t="shared" si="209"/>
        <v>-0.88410026796267227</v>
      </c>
    </row>
    <row r="603" spans="1:54" x14ac:dyDescent="0.3">
      <c r="A603" s="64">
        <v>27265</v>
      </c>
      <c r="B603" s="57">
        <v>0.40500000000000003</v>
      </c>
      <c r="C603" s="57">
        <v>0.22700000000000001</v>
      </c>
      <c r="D603" s="57">
        <v>4.016</v>
      </c>
      <c r="E603" s="57">
        <f t="shared" si="194"/>
        <v>0.40500000000000003</v>
      </c>
      <c r="F603" s="57">
        <f t="shared" si="195"/>
        <v>3.6109999999999998</v>
      </c>
      <c r="G603" s="57">
        <f t="shared" si="196"/>
        <v>0</v>
      </c>
      <c r="H603" s="57">
        <f>IF(Q602&gt;SetUp!$B$56,SetUp!$B$56,Q602)</f>
        <v>4.9885678824919123E-16</v>
      </c>
      <c r="I603" s="57">
        <f t="shared" si="210"/>
        <v>0.53441884966273112</v>
      </c>
      <c r="J603" s="57">
        <f>MIN(F603,H603,(1-EXP(-SetUp!$B$52*H603/SetUp!$B$56))*F603)</f>
        <v>4.00901534192144E-16</v>
      </c>
      <c r="K603" s="57">
        <f t="shared" si="197"/>
        <v>9.7955254057047231E-17</v>
      </c>
      <c r="L603" s="57">
        <f>IF(I603&lt;=0,0,MIN(SetUp!$B$50*I603^SetUp!$B$55,I603))</f>
        <v>7.2027630978028041E-3</v>
      </c>
      <c r="M603" s="57">
        <f t="shared" si="198"/>
        <v>0.52721608656492835</v>
      </c>
      <c r="N603" s="57">
        <f>IF(SetUp!$B$62=0,X603,(B603-E603)*(1-(H603/SetUp!$B$66/SetUp!$B$56)))</f>
        <v>0</v>
      </c>
      <c r="O603" s="57">
        <f>K603*SetUp!$B$65</f>
        <v>0</v>
      </c>
      <c r="P603" s="57">
        <f>MIN(SetUp!$B$54*L603^SetUp!$B$51,L603)</f>
        <v>4.0204069037511527E-3</v>
      </c>
      <c r="Q603" s="57">
        <f t="shared" si="199"/>
        <v>9.7955254057047231E-17</v>
      </c>
      <c r="R603" s="57">
        <f>IF((H603+N603-O603)&gt;SetUp!$B$56,T602+H603+N603-O603-SetUp!$B$56,T602)</f>
        <v>0</v>
      </c>
      <c r="S603" s="57">
        <f>R603*SetUp!$B$65</f>
        <v>0</v>
      </c>
      <c r="T603" s="57">
        <f>IF((R603-S603)&lt;SetUp!$B$53,R603-S603,SetUp!$B$53)</f>
        <v>0</v>
      </c>
      <c r="U603" s="57">
        <f t="shared" si="200"/>
        <v>0.52721608656492835</v>
      </c>
      <c r="V603" s="57">
        <f>(L603-P603)/1000*SetUp!$B$13*1000000/SetUp!$B$48</f>
        <v>0.18100504683502122</v>
      </c>
      <c r="W603" s="57">
        <f t="shared" si="211"/>
        <v>1.0495077029659683E-16</v>
      </c>
      <c r="X603" s="57">
        <f>MAX((SetUp!$B$56*(1-($H603/SetUp!$B$56)^2)*TANH(($B603-$D603)/SetUp!$B$56))/(1+$H603/SetUp!$B$56*TANH(($B603-$D603)/SetUp!$B$56)),0)</f>
        <v>0</v>
      </c>
      <c r="AK603" s="65">
        <v>205</v>
      </c>
      <c r="AL603" s="66">
        <f t="shared" si="212"/>
        <v>0.39066666666666666</v>
      </c>
      <c r="AM603" s="66">
        <f t="shared" si="213"/>
        <v>0.32035415167968551</v>
      </c>
      <c r="AN603" s="67">
        <f t="shared" si="214"/>
        <v>-0.17998084041036133</v>
      </c>
      <c r="AP603" s="64">
        <v>27417</v>
      </c>
      <c r="AQ603" s="55">
        <v>1</v>
      </c>
      <c r="AR603" s="55">
        <v>23</v>
      </c>
      <c r="AS603" s="66">
        <f t="shared" si="201"/>
        <v>0</v>
      </c>
      <c r="AT603" s="66">
        <f t="shared" si="202"/>
        <v>0.19583792117951282</v>
      </c>
      <c r="AU603" s="55" t="str">
        <f>IF(OR($AP603&lt;SetUp!$B$97,$AP603&gt;SetUp!$B$98),"Não","Sim")</f>
        <v>Sim</v>
      </c>
      <c r="AV603" s="68">
        <f t="shared" si="203"/>
        <v>0</v>
      </c>
      <c r="AW603" s="68">
        <f t="shared" si="204"/>
        <v>0.44253578519653392</v>
      </c>
      <c r="AX603" s="68">
        <f t="shared" si="205"/>
        <v>0</v>
      </c>
      <c r="AY603" s="68">
        <f t="shared" si="206"/>
        <v>-0.70810320954810591</v>
      </c>
      <c r="AZ603" s="68">
        <f t="shared" si="207"/>
        <v>0.19583792117951282</v>
      </c>
      <c r="BA603" s="68">
        <f t="shared" si="208"/>
        <v>0.44253578519653392</v>
      </c>
      <c r="BB603" s="68">
        <f t="shared" si="209"/>
        <v>-0.70810320954810591</v>
      </c>
    </row>
    <row r="604" spans="1:54" x14ac:dyDescent="0.3">
      <c r="A604" s="64">
        <v>27266</v>
      </c>
      <c r="B604" s="57">
        <v>0</v>
      </c>
      <c r="C604" s="57">
        <v>0.22700000000000001</v>
      </c>
      <c r="D604" s="57">
        <v>4.016</v>
      </c>
      <c r="E604" s="57">
        <f t="shared" si="194"/>
        <v>0</v>
      </c>
      <c r="F604" s="57">
        <f t="shared" si="195"/>
        <v>4.016</v>
      </c>
      <c r="G604" s="57">
        <f t="shared" si="196"/>
        <v>0</v>
      </c>
      <c r="H604" s="57">
        <f>IF(Q603&gt;SetUp!$B$56,SetUp!$B$56,Q603)</f>
        <v>9.7955254057047231E-17</v>
      </c>
      <c r="I604" s="57">
        <f t="shared" si="210"/>
        <v>0.52721608656492835</v>
      </c>
      <c r="J604" s="57">
        <f>MIN(F604,H604,(1-EXP(-SetUp!$B$52*H604/SetUp!$B$56))*F604)</f>
        <v>0</v>
      </c>
      <c r="K604" s="57">
        <f t="shared" si="197"/>
        <v>9.7955254057047231E-17</v>
      </c>
      <c r="L604" s="57">
        <f>IF(I604&lt;=0,0,MIN(SetUp!$B$50*I604^SetUp!$B$55,I604))</f>
        <v>7.0416960141460299E-3</v>
      </c>
      <c r="M604" s="57">
        <f t="shared" si="198"/>
        <v>0.5201743905507823</v>
      </c>
      <c r="N604" s="57">
        <f>IF(SetUp!$B$62=0,X604,(B604-E604)*(1-(H604/SetUp!$B$66/SetUp!$B$56)))</f>
        <v>0</v>
      </c>
      <c r="O604" s="57">
        <f>K604*SetUp!$B$65</f>
        <v>0</v>
      </c>
      <c r="P604" s="57">
        <f>MIN(SetUp!$B$54*L604^SetUp!$B$51,L604)</f>
        <v>3.9320156776320716E-3</v>
      </c>
      <c r="Q604" s="57">
        <f t="shared" si="199"/>
        <v>9.7955254057047231E-17</v>
      </c>
      <c r="R604" s="57">
        <f>IF((H604+N604-O604)&gt;SetUp!$B$56,T603+H604+N604-O604-SetUp!$B$56,T603)</f>
        <v>0</v>
      </c>
      <c r="S604" s="57">
        <f>R604*SetUp!$B$65</f>
        <v>0</v>
      </c>
      <c r="T604" s="57">
        <f>IF((R604-S604)&lt;SetUp!$B$53,R604-S604,SetUp!$B$53)</f>
        <v>0</v>
      </c>
      <c r="U604" s="57">
        <f t="shared" si="200"/>
        <v>0.5201743905507823</v>
      </c>
      <c r="V604" s="57">
        <f>(L604-P604)/1000*SetUp!$B$13*1000000/SetUp!$B$48</f>
        <v>0.17687141244740182</v>
      </c>
      <c r="W604" s="57">
        <f t="shared" si="211"/>
        <v>-2.9490299091605721E-17</v>
      </c>
      <c r="X604" s="57">
        <f>MAX((SetUp!$B$56*(1-($H604/SetUp!$B$56)^2)*TANH(($B604-$D604)/SetUp!$B$56))/(1+$H604/SetUp!$B$56*TANH(($B604-$D604)/SetUp!$B$56)),0)</f>
        <v>0</v>
      </c>
      <c r="AK604" s="65">
        <v>206</v>
      </c>
      <c r="AL604" s="66">
        <f t="shared" si="212"/>
        <v>0.38233333333333336</v>
      </c>
      <c r="AM604" s="66">
        <f t="shared" si="213"/>
        <v>0.31054045130849428</v>
      </c>
      <c r="AN604" s="67">
        <f t="shared" si="214"/>
        <v>-0.18777562866130534</v>
      </c>
      <c r="AP604" s="64">
        <v>27418</v>
      </c>
      <c r="AQ604" s="55">
        <v>1</v>
      </c>
      <c r="AR604" s="55">
        <v>24</v>
      </c>
      <c r="AS604" s="66">
        <f t="shared" si="201"/>
        <v>0</v>
      </c>
      <c r="AT604" s="66">
        <f t="shared" si="202"/>
        <v>0.19122642743092821</v>
      </c>
      <c r="AU604" s="55" t="str">
        <f>IF(OR($AP604&lt;SetUp!$B$97,$AP604&gt;SetUp!$B$98),"Não","Sim")</f>
        <v>Sim</v>
      </c>
      <c r="AV604" s="68">
        <f t="shared" si="203"/>
        <v>0</v>
      </c>
      <c r="AW604" s="68">
        <f t="shared" si="204"/>
        <v>0.43729444020125413</v>
      </c>
      <c r="AX604" s="68">
        <f t="shared" si="205"/>
        <v>0</v>
      </c>
      <c r="AY604" s="68">
        <f t="shared" si="206"/>
        <v>-0.71845208855412512</v>
      </c>
      <c r="AZ604" s="68">
        <f t="shared" si="207"/>
        <v>0.19122642743092821</v>
      </c>
      <c r="BA604" s="68">
        <f t="shared" si="208"/>
        <v>0.43729444020125413</v>
      </c>
      <c r="BB604" s="68">
        <f t="shared" si="209"/>
        <v>-0.71845208855412512</v>
      </c>
    </row>
    <row r="605" spans="1:54" x14ac:dyDescent="0.3">
      <c r="A605" s="64">
        <v>27267</v>
      </c>
      <c r="B605" s="57">
        <v>0</v>
      </c>
      <c r="C605" s="57">
        <v>0.21199999999999999</v>
      </c>
      <c r="D605" s="57">
        <v>4.016</v>
      </c>
      <c r="E605" s="57">
        <f t="shared" si="194"/>
        <v>0</v>
      </c>
      <c r="F605" s="57">
        <f t="shared" si="195"/>
        <v>4.016</v>
      </c>
      <c r="G605" s="57">
        <f t="shared" si="196"/>
        <v>0</v>
      </c>
      <c r="H605" s="57">
        <f>IF(Q604&gt;SetUp!$B$56,SetUp!$B$56,Q604)</f>
        <v>9.7955254057047231E-17</v>
      </c>
      <c r="I605" s="57">
        <f t="shared" si="210"/>
        <v>0.5201743905507823</v>
      </c>
      <c r="J605" s="57">
        <f>MIN(F605,H605,(1-EXP(-SetUp!$B$52*H605/SetUp!$B$56))*F605)</f>
        <v>0</v>
      </c>
      <c r="K605" s="57">
        <f t="shared" si="197"/>
        <v>9.7955254057047231E-17</v>
      </c>
      <c r="L605" s="57">
        <f>IF(I605&lt;=0,0,MIN(SetUp!$B$50*I605^SetUp!$B$55,I605))</f>
        <v>6.8856423764561605E-3</v>
      </c>
      <c r="M605" s="57">
        <f t="shared" si="198"/>
        <v>0.51328874817432613</v>
      </c>
      <c r="N605" s="57">
        <f>IF(SetUp!$B$62=0,X605,(B605-E605)*(1-(H605/SetUp!$B$66/SetUp!$B$56)))</f>
        <v>0</v>
      </c>
      <c r="O605" s="57">
        <f>K605*SetUp!$B$65</f>
        <v>0</v>
      </c>
      <c r="P605" s="57">
        <f>MIN(SetUp!$B$54*L605^SetUp!$B$51,L605)</f>
        <v>3.8463429495062475E-3</v>
      </c>
      <c r="Q605" s="57">
        <f t="shared" si="199"/>
        <v>9.7955254057047231E-17</v>
      </c>
      <c r="R605" s="57">
        <f>IF((H605+N605-O605)&gt;SetUp!$B$56,T604+H605+N605-O605-SetUp!$B$56,T604)</f>
        <v>0</v>
      </c>
      <c r="S605" s="57">
        <f>R605*SetUp!$B$65</f>
        <v>0</v>
      </c>
      <c r="T605" s="57">
        <f>IF((R605-S605)&lt;SetUp!$B$53,R605-S605,SetUp!$B$53)</f>
        <v>0</v>
      </c>
      <c r="U605" s="57">
        <f t="shared" si="200"/>
        <v>0.51328874817432613</v>
      </c>
      <c r="V605" s="57">
        <f>(L605-P605)/1000*SetUp!$B$13*1000000/SetUp!$B$48</f>
        <v>0.17286830938315548</v>
      </c>
      <c r="W605" s="57">
        <f t="shared" si="211"/>
        <v>-8.6736173798840355E-18</v>
      </c>
      <c r="X605" s="57">
        <f>MAX((SetUp!$B$56*(1-($H605/SetUp!$B$56)^2)*TANH(($B605-$D605)/SetUp!$B$56))/(1+$H605/SetUp!$B$56*TANH(($B605-$D605)/SetUp!$B$56)),0)</f>
        <v>0</v>
      </c>
      <c r="AK605" s="65">
        <v>207</v>
      </c>
      <c r="AL605" s="66">
        <f t="shared" si="212"/>
        <v>0.36144444444444446</v>
      </c>
      <c r="AM605" s="66">
        <f t="shared" si="213"/>
        <v>0.31655690932186531</v>
      </c>
      <c r="AN605" s="67">
        <f t="shared" si="214"/>
        <v>-0.12418930713286576</v>
      </c>
      <c r="AP605" s="64">
        <v>27419</v>
      </c>
      <c r="AQ605" s="55">
        <v>1</v>
      </c>
      <c r="AR605" s="55">
        <v>25</v>
      </c>
      <c r="AS605" s="66">
        <f t="shared" si="201"/>
        <v>0</v>
      </c>
      <c r="AT605" s="66">
        <f t="shared" si="202"/>
        <v>0.18676506028889886</v>
      </c>
      <c r="AU605" s="55" t="str">
        <f>IF(OR($AP605&lt;SetUp!$B$97,$AP605&gt;SetUp!$B$98),"Não","Sim")</f>
        <v>Sim</v>
      </c>
      <c r="AV605" s="68">
        <f t="shared" si="203"/>
        <v>0</v>
      </c>
      <c r="AW605" s="68">
        <f t="shared" si="204"/>
        <v>0.43216323338398288</v>
      </c>
      <c r="AX605" s="68">
        <f t="shared" si="205"/>
        <v>0</v>
      </c>
      <c r="AY605" s="68">
        <f t="shared" si="206"/>
        <v>-0.7287043676295738</v>
      </c>
      <c r="AZ605" s="68">
        <f t="shared" si="207"/>
        <v>0.18676506028889886</v>
      </c>
      <c r="BA605" s="68">
        <f t="shared" si="208"/>
        <v>0.43216323338398288</v>
      </c>
      <c r="BB605" s="68">
        <f t="shared" si="209"/>
        <v>-0.7287043676295738</v>
      </c>
    </row>
    <row r="606" spans="1:54" x14ac:dyDescent="0.3">
      <c r="A606" s="64">
        <v>27268</v>
      </c>
      <c r="B606" s="57">
        <v>0.19900000000000001</v>
      </c>
      <c r="C606" s="57">
        <v>0.19700000000000001</v>
      </c>
      <c r="D606" s="57">
        <v>4.016</v>
      </c>
      <c r="E606" s="57">
        <f t="shared" si="194"/>
        <v>0.19900000000000001</v>
      </c>
      <c r="F606" s="57">
        <f t="shared" si="195"/>
        <v>3.8170000000000002</v>
      </c>
      <c r="G606" s="57">
        <f t="shared" si="196"/>
        <v>0</v>
      </c>
      <c r="H606" s="57">
        <f>IF(Q605&gt;SetUp!$B$56,SetUp!$B$56,Q605)</f>
        <v>9.7955254057047231E-17</v>
      </c>
      <c r="I606" s="57">
        <f t="shared" si="210"/>
        <v>0.51328874817432613</v>
      </c>
      <c r="J606" s="57">
        <f>MIN(F606,H606,(1-EXP(-SetUp!$B$52*H606/SetUp!$B$56))*F606)</f>
        <v>0</v>
      </c>
      <c r="K606" s="57">
        <f t="shared" si="197"/>
        <v>9.7955254057047231E-17</v>
      </c>
      <c r="L606" s="57">
        <f>IF(I606&lt;=0,0,MIN(SetUp!$B$50*I606^SetUp!$B$55,I606))</f>
        <v>6.734402836986746E-3</v>
      </c>
      <c r="M606" s="57">
        <f t="shared" si="198"/>
        <v>0.50655434533733934</v>
      </c>
      <c r="N606" s="57">
        <f>IF(SetUp!$B$62=0,X606,(B606-E606)*(1-(H606/SetUp!$B$66/SetUp!$B$56)))</f>
        <v>0</v>
      </c>
      <c r="O606" s="57">
        <f>K606*SetUp!$B$65</f>
        <v>0</v>
      </c>
      <c r="P606" s="57">
        <f>MIN(SetUp!$B$54*L606^SetUp!$B$51,L606)</f>
        <v>3.7632816193607162E-3</v>
      </c>
      <c r="Q606" s="57">
        <f t="shared" si="199"/>
        <v>9.7955254057047231E-17</v>
      </c>
      <c r="R606" s="57">
        <f>IF((H606+N606-O606)&gt;SetUp!$B$56,T605+H606+N606-O606-SetUp!$B$56,T605)</f>
        <v>0</v>
      </c>
      <c r="S606" s="57">
        <f>R606*SetUp!$B$65</f>
        <v>0</v>
      </c>
      <c r="T606" s="57">
        <f>IF((R606-S606)&lt;SetUp!$B$53,R606-S606,SetUp!$B$53)</f>
        <v>0</v>
      </c>
      <c r="U606" s="57">
        <f t="shared" si="200"/>
        <v>0.50655434533733934</v>
      </c>
      <c r="V606" s="57">
        <f>(L606-P606)/1000*SetUp!$B$13*1000000/SetUp!$B$48</f>
        <v>0.16899049080493853</v>
      </c>
      <c r="W606" s="57">
        <f t="shared" si="211"/>
        <v>-3.9898639947466563E-17</v>
      </c>
      <c r="X606" s="57">
        <f>MAX((SetUp!$B$56*(1-($H606/SetUp!$B$56)^2)*TANH(($B606-$D606)/SetUp!$B$56))/(1+$H606/SetUp!$B$56*TANH(($B606-$D606)/SetUp!$B$56)),0)</f>
        <v>0</v>
      </c>
      <c r="AK606" s="65">
        <v>208</v>
      </c>
      <c r="AL606" s="66">
        <f t="shared" si="212"/>
        <v>0.4635555555555555</v>
      </c>
      <c r="AM606" s="66">
        <f t="shared" si="213"/>
        <v>0.30680135655789648</v>
      </c>
      <c r="AN606" s="67">
        <f t="shared" si="214"/>
        <v>-0.3381562298607218</v>
      </c>
      <c r="AP606" s="64">
        <v>27420</v>
      </c>
      <c r="AQ606" s="55">
        <v>1</v>
      </c>
      <c r="AR606" s="55">
        <v>26</v>
      </c>
      <c r="AS606" s="66">
        <f t="shared" si="201"/>
        <v>0</v>
      </c>
      <c r="AT606" s="66">
        <f t="shared" si="202"/>
        <v>0.18244759974091548</v>
      </c>
      <c r="AU606" s="55" t="str">
        <f>IF(OR($AP606&lt;SetUp!$B$97,$AP606&gt;SetUp!$B$98),"Não","Sim")</f>
        <v>Sim</v>
      </c>
      <c r="AV606" s="68">
        <f t="shared" si="203"/>
        <v>0</v>
      </c>
      <c r="AW606" s="68">
        <f t="shared" si="204"/>
        <v>0.42713885299854831</v>
      </c>
      <c r="AX606" s="68">
        <f t="shared" si="205"/>
        <v>0</v>
      </c>
      <c r="AY606" s="68">
        <f t="shared" si="206"/>
        <v>-0.73886184578868608</v>
      </c>
      <c r="AZ606" s="68">
        <f t="shared" si="207"/>
        <v>0.18244759974091548</v>
      </c>
      <c r="BA606" s="68">
        <f t="shared" si="208"/>
        <v>0.42713885299854831</v>
      </c>
      <c r="BB606" s="68">
        <f t="shared" si="209"/>
        <v>-0.73886184578868608</v>
      </c>
    </row>
    <row r="607" spans="1:54" x14ac:dyDescent="0.3">
      <c r="A607" s="64">
        <v>27269</v>
      </c>
      <c r="B607" s="57">
        <v>0</v>
      </c>
      <c r="C607" s="57">
        <v>0.19700000000000001</v>
      </c>
      <c r="D607" s="57">
        <v>4.016</v>
      </c>
      <c r="E607" s="57">
        <f t="shared" si="194"/>
        <v>0</v>
      </c>
      <c r="F607" s="57">
        <f t="shared" si="195"/>
        <v>4.016</v>
      </c>
      <c r="G607" s="57">
        <f t="shared" si="196"/>
        <v>0</v>
      </c>
      <c r="H607" s="57">
        <f>IF(Q606&gt;SetUp!$B$56,SetUp!$B$56,Q606)</f>
        <v>9.7955254057047231E-17</v>
      </c>
      <c r="I607" s="57">
        <f t="shared" si="210"/>
        <v>0.50655434533733934</v>
      </c>
      <c r="J607" s="57">
        <f>MIN(F607,H607,(1-EXP(-SetUp!$B$52*H607/SetUp!$B$56))*F607)</f>
        <v>0</v>
      </c>
      <c r="K607" s="57">
        <f t="shared" si="197"/>
        <v>9.7955254057047231E-17</v>
      </c>
      <c r="L607" s="57">
        <f>IF(I607&lt;=0,0,MIN(SetUp!$B$50*I607^SetUp!$B$55,I607))</f>
        <v>6.5877876698997046E-3</v>
      </c>
      <c r="M607" s="57">
        <f t="shared" si="198"/>
        <v>0.49996655766743964</v>
      </c>
      <c r="N607" s="57">
        <f>IF(SetUp!$B$62=0,X607,(B607-E607)*(1-(H607/SetUp!$B$66/SetUp!$B$56)))</f>
        <v>0</v>
      </c>
      <c r="O607" s="57">
        <f>K607*SetUp!$B$65</f>
        <v>0</v>
      </c>
      <c r="P607" s="57">
        <f>MIN(SetUp!$B$54*L607^SetUp!$B$51,L607)</f>
        <v>3.6827297179671033E-3</v>
      </c>
      <c r="Q607" s="57">
        <f t="shared" si="199"/>
        <v>9.7955254057047231E-17</v>
      </c>
      <c r="R607" s="57">
        <f>IF((H607+N607-O607)&gt;SetUp!$B$56,T606+H607+N607-O607-SetUp!$B$56,T606)</f>
        <v>0</v>
      </c>
      <c r="S607" s="57">
        <f>R607*SetUp!$B$65</f>
        <v>0</v>
      </c>
      <c r="T607" s="57">
        <f>IF((R607-S607)&lt;SetUp!$B$53,R607-S607,SetUp!$B$53)</f>
        <v>0</v>
      </c>
      <c r="U607" s="57">
        <f t="shared" si="200"/>
        <v>0.49996655766743964</v>
      </c>
      <c r="V607" s="57">
        <f>(L607-P607)/1000*SetUp!$B$13*1000000/SetUp!$B$48</f>
        <v>0.1652329653201218</v>
      </c>
      <c r="W607" s="57">
        <f t="shared" si="211"/>
        <v>0</v>
      </c>
      <c r="X607" s="57">
        <f>MAX((SetUp!$B$56*(1-($H607/SetUp!$B$56)^2)*TANH(($B607-$D607)/SetUp!$B$56))/(1+$H607/SetUp!$B$56*TANH(($B607-$D607)/SetUp!$B$56)),0)</f>
        <v>0</v>
      </c>
      <c r="AK607" s="65">
        <v>209</v>
      </c>
      <c r="AL607" s="66">
        <f t="shared" si="212"/>
        <v>0.47144444444444439</v>
      </c>
      <c r="AM607" s="66">
        <f t="shared" si="213"/>
        <v>0.29747615881159378</v>
      </c>
      <c r="AN607" s="67">
        <f t="shared" si="214"/>
        <v>-0.36901121157097705</v>
      </c>
      <c r="AP607" s="64">
        <v>27421</v>
      </c>
      <c r="AQ607" s="55">
        <v>1</v>
      </c>
      <c r="AR607" s="55">
        <v>27</v>
      </c>
      <c r="AS607" s="66">
        <f t="shared" si="201"/>
        <v>0.21199999999999999</v>
      </c>
      <c r="AT607" s="66">
        <f t="shared" si="202"/>
        <v>0.17826813784454901</v>
      </c>
      <c r="AU607" s="55" t="str">
        <f>IF(OR($AP607&lt;SetUp!$B$97,$AP607&gt;SetUp!$B$98),"Não","Sim")</f>
        <v>Sim</v>
      </c>
      <c r="AV607" s="68">
        <f t="shared" si="203"/>
        <v>0.46043457732885351</v>
      </c>
      <c r="AW607" s="68">
        <f t="shared" si="204"/>
        <v>0.42221811643337737</v>
      </c>
      <c r="AX607" s="68">
        <f t="shared" si="205"/>
        <v>-0.67366413907124856</v>
      </c>
      <c r="AY607" s="68">
        <f t="shared" si="206"/>
        <v>-0.74892627205080886</v>
      </c>
      <c r="AZ607" s="68">
        <f t="shared" si="207"/>
        <v>-3.3731862155450987E-2</v>
      </c>
      <c r="BA607" s="68">
        <f t="shared" si="208"/>
        <v>-3.8216460895476145E-2</v>
      </c>
      <c r="BB607" s="68">
        <f t="shared" si="209"/>
        <v>-7.5262132979560303E-2</v>
      </c>
    </row>
    <row r="608" spans="1:54" x14ac:dyDescent="0.3">
      <c r="A608" s="64">
        <v>27270</v>
      </c>
      <c r="B608" s="57">
        <v>0.03</v>
      </c>
      <c r="C608" s="57">
        <v>0.183</v>
      </c>
      <c r="D608" s="57">
        <v>4.016</v>
      </c>
      <c r="E608" s="57">
        <f t="shared" si="194"/>
        <v>0.03</v>
      </c>
      <c r="F608" s="57">
        <f t="shared" si="195"/>
        <v>3.9860000000000002</v>
      </c>
      <c r="G608" s="57">
        <f t="shared" si="196"/>
        <v>0</v>
      </c>
      <c r="H608" s="57">
        <f>IF(Q607&gt;SetUp!$B$56,SetUp!$B$56,Q607)</f>
        <v>9.7955254057047231E-17</v>
      </c>
      <c r="I608" s="57">
        <f t="shared" si="210"/>
        <v>0.49996655766743964</v>
      </c>
      <c r="J608" s="57">
        <f>MIN(F608,H608,(1-EXP(-SetUp!$B$52*H608/SetUp!$B$56))*F608)</f>
        <v>0</v>
      </c>
      <c r="K608" s="57">
        <f t="shared" si="197"/>
        <v>9.7955254057047231E-17</v>
      </c>
      <c r="L608" s="57">
        <f>IF(I608&lt;=0,0,MIN(SetUp!$B$50*I608^SetUp!$B$55,I608))</f>
        <v>6.445616226294467E-3</v>
      </c>
      <c r="M608" s="57">
        <f t="shared" si="198"/>
        <v>0.49352094144114517</v>
      </c>
      <c r="N608" s="57">
        <f>IF(SetUp!$B$62=0,X608,(B608-E608)*(1-(H608/SetUp!$B$66/SetUp!$B$56)))</f>
        <v>0</v>
      </c>
      <c r="O608" s="57">
        <f>K608*SetUp!$B$65</f>
        <v>0</v>
      </c>
      <c r="P608" s="57">
        <f>MIN(SetUp!$B$54*L608^SetUp!$B$51,L608)</f>
        <v>3.6045901181032758E-3</v>
      </c>
      <c r="Q608" s="57">
        <f t="shared" si="199"/>
        <v>9.7955254057047231E-17</v>
      </c>
      <c r="R608" s="57">
        <f>IF((H608+N608-O608)&gt;SetUp!$B$56,T607+H608+N608-O608-SetUp!$B$56,T607)</f>
        <v>0</v>
      </c>
      <c r="S608" s="57">
        <f>R608*SetUp!$B$65</f>
        <v>0</v>
      </c>
      <c r="T608" s="57">
        <f>IF((R608-S608)&lt;SetUp!$B$53,R608-S608,SetUp!$B$53)</f>
        <v>0</v>
      </c>
      <c r="U608" s="57">
        <f t="shared" si="200"/>
        <v>0.49352094144114517</v>
      </c>
      <c r="V608" s="57">
        <f>(L608-P608)/1000*SetUp!$B$13*1000000/SetUp!$B$48</f>
        <v>0.16159098240915459</v>
      </c>
      <c r="W608" s="57">
        <f t="shared" si="211"/>
        <v>0</v>
      </c>
      <c r="X608" s="57">
        <f>MAX((SetUp!$B$56*(1-($H608/SetUp!$B$56)^2)*TANH(($B608-$D608)/SetUp!$B$56))/(1+$H608/SetUp!$B$56*TANH(($B608-$D608)/SetUp!$B$56)),0)</f>
        <v>0</v>
      </c>
      <c r="AK608" s="65">
        <v>210</v>
      </c>
      <c r="AL608" s="66">
        <f t="shared" si="212"/>
        <v>0.63522222222222224</v>
      </c>
      <c r="AM608" s="66">
        <f t="shared" si="213"/>
        <v>0.2889396969966424</v>
      </c>
      <c r="AN608" s="67">
        <f t="shared" si="214"/>
        <v>-0.54513603761242235</v>
      </c>
      <c r="AP608" s="64">
        <v>27422</v>
      </c>
      <c r="AQ608" s="55">
        <v>1</v>
      </c>
      <c r="AR608" s="55">
        <v>28</v>
      </c>
      <c r="AS608" s="66">
        <f t="shared" si="201"/>
        <v>0.10299999999999999</v>
      </c>
      <c r="AT608" s="66">
        <f t="shared" si="202"/>
        <v>0.17422106038606341</v>
      </c>
      <c r="AU608" s="55" t="str">
        <f>IF(OR($AP608&lt;SetUp!$B$97,$AP608&gt;SetUp!$B$98),"Não","Sim")</f>
        <v>Sim</v>
      </c>
      <c r="AV608" s="68">
        <f t="shared" si="203"/>
        <v>0.32093613071762422</v>
      </c>
      <c r="AW608" s="68">
        <f t="shared" si="204"/>
        <v>0.41739796404158874</v>
      </c>
      <c r="AX608" s="68">
        <f t="shared" si="205"/>
        <v>-0.98716277529482777</v>
      </c>
      <c r="AY608" s="68">
        <f t="shared" si="206"/>
        <v>-0.7588993472812342</v>
      </c>
      <c r="AZ608" s="68">
        <f t="shared" si="207"/>
        <v>7.122106038606342E-2</v>
      </c>
      <c r="BA608" s="68">
        <f t="shared" si="208"/>
        <v>9.6461833323964519E-2</v>
      </c>
      <c r="BB608" s="68">
        <f t="shared" si="209"/>
        <v>0.22826342801359356</v>
      </c>
    </row>
    <row r="609" spans="1:54" x14ac:dyDescent="0.3">
      <c r="A609" s="64">
        <v>27271</v>
      </c>
      <c r="B609" s="57">
        <v>0</v>
      </c>
      <c r="C609" s="57">
        <v>0.183</v>
      </c>
      <c r="D609" s="57">
        <v>4.016</v>
      </c>
      <c r="E609" s="57">
        <f t="shared" si="194"/>
        <v>0</v>
      </c>
      <c r="F609" s="57">
        <f t="shared" si="195"/>
        <v>4.016</v>
      </c>
      <c r="G609" s="57">
        <f t="shared" si="196"/>
        <v>0</v>
      </c>
      <c r="H609" s="57">
        <f>IF(Q608&gt;SetUp!$B$56,SetUp!$B$56,Q608)</f>
        <v>9.7955254057047231E-17</v>
      </c>
      <c r="I609" s="57">
        <f t="shared" si="210"/>
        <v>0.49352094144114517</v>
      </c>
      <c r="J609" s="57">
        <f>MIN(F609,H609,(1-EXP(-SetUp!$B$52*H609/SetUp!$B$56))*F609)</f>
        <v>0</v>
      </c>
      <c r="K609" s="57">
        <f t="shared" si="197"/>
        <v>9.7955254057047231E-17</v>
      </c>
      <c r="L609" s="57">
        <f>IF(I609&lt;=0,0,MIN(SetUp!$B$50*I609^SetUp!$B$55,I609))</f>
        <v>6.3077164245936472E-3</v>
      </c>
      <c r="M609" s="57">
        <f t="shared" si="198"/>
        <v>0.48721322501655151</v>
      </c>
      <c r="N609" s="57">
        <f>IF(SetUp!$B$62=0,X609,(B609-E609)*(1-(H609/SetUp!$B$66/SetUp!$B$56)))</f>
        <v>0</v>
      </c>
      <c r="O609" s="57">
        <f>K609*SetUp!$B$65</f>
        <v>0</v>
      </c>
      <c r="P609" s="57">
        <f>MIN(SetUp!$B$54*L609^SetUp!$B$51,L609)</f>
        <v>3.5287702644092958E-3</v>
      </c>
      <c r="Q609" s="57">
        <f t="shared" si="199"/>
        <v>9.7955254057047231E-17</v>
      </c>
      <c r="R609" s="57">
        <f>IF((H609+N609-O609)&gt;SetUp!$B$56,T608+H609+N609-O609-SetUp!$B$56,T608)</f>
        <v>0</v>
      </c>
      <c r="S609" s="57">
        <f>R609*SetUp!$B$65</f>
        <v>0</v>
      </c>
      <c r="T609" s="57">
        <f>IF((R609-S609)&lt;SetUp!$B$53,R609-S609,SetUp!$B$53)</f>
        <v>0</v>
      </c>
      <c r="U609" s="57">
        <f t="shared" si="200"/>
        <v>0.48721322501655151</v>
      </c>
      <c r="V609" s="57">
        <f>(L609-P609)/1000*SetUp!$B$13*1000000/SetUp!$B$48</f>
        <v>0.15806001880504983</v>
      </c>
      <c r="W609" s="57">
        <f t="shared" si="211"/>
        <v>-9.540979117872439E-18</v>
      </c>
      <c r="X609" s="57">
        <f>MAX((SetUp!$B$56*(1-($H609/SetUp!$B$56)^2)*TANH(($B609-$D609)/SetUp!$B$56))/(1+$H609/SetUp!$B$56*TANH(($B609-$D609)/SetUp!$B$56)),0)</f>
        <v>0</v>
      </c>
      <c r="AK609" s="65">
        <v>211</v>
      </c>
      <c r="AL609" s="66">
        <f t="shared" si="212"/>
        <v>0.629</v>
      </c>
      <c r="AM609" s="66">
        <f t="shared" si="213"/>
        <v>0.28522346588599284</v>
      </c>
      <c r="AN609" s="67">
        <f t="shared" si="214"/>
        <v>-0.54654456933864415</v>
      </c>
      <c r="AP609" s="64">
        <v>27423</v>
      </c>
      <c r="AQ609" s="55">
        <v>1</v>
      </c>
      <c r="AR609" s="55">
        <v>29</v>
      </c>
      <c r="AS609" s="66">
        <f t="shared" si="201"/>
        <v>0.13300000000000001</v>
      </c>
      <c r="AT609" s="66">
        <f t="shared" si="202"/>
        <v>0.17030102977222511</v>
      </c>
      <c r="AU609" s="55" t="str">
        <f>IF(OR($AP609&lt;SetUp!$B$97,$AP609&gt;SetUp!$B$98),"Não","Sim")</f>
        <v>Sim</v>
      </c>
      <c r="AV609" s="68">
        <f t="shared" si="203"/>
        <v>0.36469165057620939</v>
      </c>
      <c r="AW609" s="68">
        <f t="shared" si="204"/>
        <v>0.41267545331922167</v>
      </c>
      <c r="AX609" s="68">
        <f t="shared" si="205"/>
        <v>-0.87614835903291421</v>
      </c>
      <c r="AY609" s="68">
        <f t="shared" si="206"/>
        <v>-0.7687827259478931</v>
      </c>
      <c r="AZ609" s="68">
        <f t="shared" si="207"/>
        <v>3.7301029772225103E-2</v>
      </c>
      <c r="BA609" s="68">
        <f t="shared" si="208"/>
        <v>4.7983802743012283E-2</v>
      </c>
      <c r="BB609" s="68">
        <f t="shared" si="209"/>
        <v>0.10736563308502112</v>
      </c>
    </row>
    <row r="610" spans="1:54" x14ac:dyDescent="0.3">
      <c r="A610" s="64">
        <v>27272</v>
      </c>
      <c r="B610" s="57">
        <v>0</v>
      </c>
      <c r="C610" s="57">
        <v>0.183</v>
      </c>
      <c r="D610" s="57">
        <v>4.016</v>
      </c>
      <c r="E610" s="57">
        <f t="shared" si="194"/>
        <v>0</v>
      </c>
      <c r="F610" s="57">
        <f t="shared" si="195"/>
        <v>4.016</v>
      </c>
      <c r="G610" s="57">
        <f t="shared" si="196"/>
        <v>0</v>
      </c>
      <c r="H610" s="57">
        <f>IF(Q609&gt;SetUp!$B$56,SetUp!$B$56,Q609)</f>
        <v>9.7955254057047231E-17</v>
      </c>
      <c r="I610" s="57">
        <f t="shared" si="210"/>
        <v>0.48721322501655151</v>
      </c>
      <c r="J610" s="57">
        <f>MIN(F610,H610,(1-EXP(-SetUp!$B$52*H610/SetUp!$B$56))*F610)</f>
        <v>0</v>
      </c>
      <c r="K610" s="57">
        <f t="shared" si="197"/>
        <v>9.7955254057047231E-17</v>
      </c>
      <c r="L610" s="57">
        <f>IF(I610&lt;=0,0,MIN(SetUp!$B$50*I610^SetUp!$B$55,I610))</f>
        <v>6.1739242737046743E-3</v>
      </c>
      <c r="M610" s="57">
        <f t="shared" si="198"/>
        <v>0.48103930074284684</v>
      </c>
      <c r="N610" s="57">
        <f>IF(SetUp!$B$62=0,X610,(B610-E610)*(1-(H610/SetUp!$B$66/SetUp!$B$56)))</f>
        <v>0</v>
      </c>
      <c r="O610" s="57">
        <f>K610*SetUp!$B$65</f>
        <v>0</v>
      </c>
      <c r="P610" s="57">
        <f>MIN(SetUp!$B$54*L610^SetUp!$B$51,L610)</f>
        <v>3.4551819205240861E-3</v>
      </c>
      <c r="Q610" s="57">
        <f t="shared" si="199"/>
        <v>9.7955254057047231E-17</v>
      </c>
      <c r="R610" s="57">
        <f>IF((H610+N610-O610)&gt;SetUp!$B$56,T609+H610+N610-O610-SetUp!$B$56,T609)</f>
        <v>0</v>
      </c>
      <c r="S610" s="57">
        <f>R610*SetUp!$B$65</f>
        <v>0</v>
      </c>
      <c r="T610" s="57">
        <f>IF((R610-S610)&lt;SetUp!$B$53,R610-S610,SetUp!$B$53)</f>
        <v>0</v>
      </c>
      <c r="U610" s="57">
        <f t="shared" si="200"/>
        <v>0.48103930074284684</v>
      </c>
      <c r="V610" s="57">
        <f>(L610-P610)/1000*SetUp!$B$13*1000000/SetUp!$B$48</f>
        <v>0.15463576575420299</v>
      </c>
      <c r="W610" s="57">
        <f t="shared" si="211"/>
        <v>6.9388939039072284E-18</v>
      </c>
      <c r="X610" s="57">
        <f>MAX((SetUp!$B$56*(1-($H610/SetUp!$B$56)^2)*TANH(($B610-$D610)/SetUp!$B$56))/(1+$H610/SetUp!$B$56*TANH(($B610-$D610)/SetUp!$B$56)),0)</f>
        <v>0</v>
      </c>
      <c r="AK610" s="65">
        <v>212</v>
      </c>
      <c r="AL610" s="66">
        <f t="shared" si="212"/>
        <v>0.54922222222222228</v>
      </c>
      <c r="AM610" s="66">
        <f t="shared" si="213"/>
        <v>0.29028144448091187</v>
      </c>
      <c r="AN610" s="67">
        <f t="shared" si="214"/>
        <v>-0.47146813669265497</v>
      </c>
      <c r="AP610" s="64">
        <v>27424</v>
      </c>
      <c r="AQ610" s="55">
        <v>1</v>
      </c>
      <c r="AR610" s="55">
        <v>30</v>
      </c>
      <c r="AS610" s="66">
        <f t="shared" si="201"/>
        <v>0.14499999999999999</v>
      </c>
      <c r="AT610" s="66">
        <f t="shared" si="202"/>
        <v>0.16650296906213036</v>
      </c>
      <c r="AU610" s="55" t="str">
        <f>IF(OR($AP610&lt;SetUp!$B$97,$AP610&gt;SetUp!$B$98),"Não","Sim")</f>
        <v>Sim</v>
      </c>
      <c r="AV610" s="68">
        <f t="shared" si="203"/>
        <v>0.38078865529319539</v>
      </c>
      <c r="AW610" s="68">
        <f t="shared" si="204"/>
        <v>0.4080477534089979</v>
      </c>
      <c r="AX610" s="68">
        <f t="shared" si="205"/>
        <v>-0.83863199776502517</v>
      </c>
      <c r="AY610" s="68">
        <f t="shared" si="206"/>
        <v>-0.77857801779848457</v>
      </c>
      <c r="AZ610" s="68">
        <f t="shared" si="207"/>
        <v>2.1502969062130367E-2</v>
      </c>
      <c r="BA610" s="68">
        <f t="shared" si="208"/>
        <v>2.7259098115802516E-2</v>
      </c>
      <c r="BB610" s="68">
        <f t="shared" si="209"/>
        <v>6.0053979966540605E-2</v>
      </c>
    </row>
    <row r="611" spans="1:54" x14ac:dyDescent="0.3">
      <c r="A611" s="64">
        <v>27273</v>
      </c>
      <c r="B611" s="57">
        <v>0.33200000000000002</v>
      </c>
      <c r="C611" s="57">
        <v>0.17</v>
      </c>
      <c r="D611" s="57">
        <v>4.7469999999999999</v>
      </c>
      <c r="E611" s="57">
        <f t="shared" si="194"/>
        <v>0.33200000000000002</v>
      </c>
      <c r="F611" s="57">
        <f t="shared" si="195"/>
        <v>4.415</v>
      </c>
      <c r="G611" s="57">
        <f t="shared" si="196"/>
        <v>0</v>
      </c>
      <c r="H611" s="57">
        <f>IF(Q610&gt;SetUp!$B$56,SetUp!$B$56,Q610)</f>
        <v>9.7955254057047231E-17</v>
      </c>
      <c r="I611" s="57">
        <f t="shared" si="210"/>
        <v>0.48103930074284684</v>
      </c>
      <c r="J611" s="57">
        <f>MIN(F611,H611,(1-EXP(-SetUp!$B$52*H611/SetUp!$B$56))*F611)</f>
        <v>0</v>
      </c>
      <c r="K611" s="57">
        <f t="shared" si="197"/>
        <v>9.7955254057047231E-17</v>
      </c>
      <c r="L611" s="57">
        <f>IF(I611&lt;=0,0,MIN(SetUp!$B$50*I611^SetUp!$B$55,I611))</f>
        <v>6.0440834265858504E-3</v>
      </c>
      <c r="M611" s="57">
        <f t="shared" si="198"/>
        <v>0.47499521731626099</v>
      </c>
      <c r="N611" s="57">
        <f>IF(SetUp!$B$62=0,X611,(B611-E611)*(1-(H611/SetUp!$B$66/SetUp!$B$56)))</f>
        <v>0</v>
      </c>
      <c r="O611" s="57">
        <f>K611*SetUp!$B$65</f>
        <v>0</v>
      </c>
      <c r="P611" s="57">
        <f>MIN(SetUp!$B$54*L611^SetUp!$B$51,L611)</f>
        <v>3.3837409322582932E-3</v>
      </c>
      <c r="Q611" s="57">
        <f t="shared" si="199"/>
        <v>9.7955254057047231E-17</v>
      </c>
      <c r="R611" s="57">
        <f>IF((H611+N611-O611)&gt;SetUp!$B$56,T610+H611+N611-O611-SetUp!$B$56,T610)</f>
        <v>0</v>
      </c>
      <c r="S611" s="57">
        <f>R611*SetUp!$B$65</f>
        <v>0</v>
      </c>
      <c r="T611" s="57">
        <f>IF((R611-S611)&lt;SetUp!$B$53,R611-S611,SetUp!$B$53)</f>
        <v>0</v>
      </c>
      <c r="U611" s="57">
        <f t="shared" si="200"/>
        <v>0.47499521731626099</v>
      </c>
      <c r="V611" s="57">
        <f>(L611-P611)/1000*SetUp!$B$13*1000000/SetUp!$B$48</f>
        <v>0.1513141170944427</v>
      </c>
      <c r="W611" s="57">
        <f t="shared" si="211"/>
        <v>0</v>
      </c>
      <c r="X611" s="57">
        <f>MAX((SetUp!$B$56*(1-($H611/SetUp!$B$56)^2)*TANH(($B611-$D611)/SetUp!$B$56))/(1+$H611/SetUp!$B$56*TANH(($B611-$D611)/SetUp!$B$56)),0)</f>
        <v>0</v>
      </c>
      <c r="AK611" s="65">
        <v>213</v>
      </c>
      <c r="AL611" s="66">
        <f t="shared" si="212"/>
        <v>0.86577777777777787</v>
      </c>
      <c r="AM611" s="66">
        <f t="shared" si="213"/>
        <v>0.2878180886010735</v>
      </c>
      <c r="AN611" s="67">
        <f t="shared" si="214"/>
        <v>-0.66756124263223038</v>
      </c>
      <c r="AP611" s="64">
        <v>27425</v>
      </c>
      <c r="AQ611" s="55">
        <v>1</v>
      </c>
      <c r="AR611" s="55">
        <v>31</v>
      </c>
      <c r="AS611" s="66">
        <f t="shared" si="201"/>
        <v>0.183</v>
      </c>
      <c r="AT611" s="66">
        <f t="shared" si="202"/>
        <v>0.16282204705366971</v>
      </c>
      <c r="AU611" s="55" t="str">
        <f>IF(OR($AP611&lt;SetUp!$B$97,$AP611&gt;SetUp!$B$98),"Não","Sim")</f>
        <v>Sim</v>
      </c>
      <c r="AV611" s="68">
        <f t="shared" si="203"/>
        <v>0.42778499272414877</v>
      </c>
      <c r="AW611" s="68">
        <f t="shared" si="204"/>
        <v>0.40351213990866458</v>
      </c>
      <c r="AX611" s="68">
        <f t="shared" si="205"/>
        <v>-0.73754891026957059</v>
      </c>
      <c r="AY611" s="68">
        <f t="shared" si="206"/>
        <v>-0.78828678946234476</v>
      </c>
      <c r="AZ611" s="68">
        <f t="shared" si="207"/>
        <v>-2.0177952946330291E-2</v>
      </c>
      <c r="BA611" s="68">
        <f t="shared" si="208"/>
        <v>-2.4272852815484192E-2</v>
      </c>
      <c r="BB611" s="68">
        <f t="shared" si="209"/>
        <v>-5.0737879192774171E-2</v>
      </c>
    </row>
    <row r="612" spans="1:54" x14ac:dyDescent="0.3">
      <c r="A612" s="64">
        <v>27274</v>
      </c>
      <c r="B612" s="57">
        <v>0.93200000000000005</v>
      </c>
      <c r="C612" s="57">
        <v>0.17</v>
      </c>
      <c r="D612" s="57">
        <v>4.7469999999999999</v>
      </c>
      <c r="E612" s="57">
        <f t="shared" si="194"/>
        <v>0.93200000000000005</v>
      </c>
      <c r="F612" s="57">
        <f t="shared" si="195"/>
        <v>3.8149999999999999</v>
      </c>
      <c r="G612" s="57">
        <f t="shared" si="196"/>
        <v>0</v>
      </c>
      <c r="H612" s="57">
        <f>IF(Q611&gt;SetUp!$B$56,SetUp!$B$56,Q611)</f>
        <v>9.7955254057047231E-17</v>
      </c>
      <c r="I612" s="57">
        <f t="shared" si="210"/>
        <v>0.47499521731626099</v>
      </c>
      <c r="J612" s="57">
        <f>MIN(F612,H612,(1-EXP(-SetUp!$B$52*H612/SetUp!$B$56))*F612)</f>
        <v>0</v>
      </c>
      <c r="K612" s="57">
        <f t="shared" si="197"/>
        <v>9.7955254057047231E-17</v>
      </c>
      <c r="L612" s="57">
        <f>IF(I612&lt;=0,0,MIN(SetUp!$B$50*I612^SetUp!$B$55,I612))</f>
        <v>5.9180447620355327E-3</v>
      </c>
      <c r="M612" s="57">
        <f t="shared" si="198"/>
        <v>0.46907717255422543</v>
      </c>
      <c r="N612" s="57">
        <f>IF(SetUp!$B$62=0,X612,(B612-E612)*(1-(H612/SetUp!$B$66/SetUp!$B$56)))</f>
        <v>0</v>
      </c>
      <c r="O612" s="57">
        <f>K612*SetUp!$B$65</f>
        <v>0</v>
      </c>
      <c r="P612" s="57">
        <f>MIN(SetUp!$B$54*L612^SetUp!$B$51,L612)</f>
        <v>3.3143670056583526E-3</v>
      </c>
      <c r="Q612" s="57">
        <f t="shared" si="199"/>
        <v>9.7955254057047231E-17</v>
      </c>
      <c r="R612" s="57">
        <f>IF((H612+N612-O612)&gt;SetUp!$B$56,T611+H612+N612-O612-SetUp!$B$56,T611)</f>
        <v>0</v>
      </c>
      <c r="S612" s="57">
        <f>R612*SetUp!$B$65</f>
        <v>0</v>
      </c>
      <c r="T612" s="57">
        <f>IF((R612-S612)&lt;SetUp!$B$53,R612-S612,SetUp!$B$53)</f>
        <v>0</v>
      </c>
      <c r="U612" s="57">
        <f t="shared" si="200"/>
        <v>0.46907717255422543</v>
      </c>
      <c r="V612" s="57">
        <f>(L612-P612)/1000*SetUp!$B$13*1000000/SetUp!$B$48</f>
        <v>0.14809115809137022</v>
      </c>
      <c r="W612" s="57">
        <f t="shared" si="211"/>
        <v>-7.9797279894933126E-17</v>
      </c>
      <c r="X612" s="57">
        <f>MAX((SetUp!$B$56*(1-($H612/SetUp!$B$56)^2)*TANH(($B612-$D612)/SetUp!$B$56))/(1+$H612/SetUp!$B$56*TANH(($B612-$D612)/SetUp!$B$56)),0)</f>
        <v>0</v>
      </c>
      <c r="AK612" s="65">
        <v>214</v>
      </c>
      <c r="AL612" s="66">
        <f t="shared" si="212"/>
        <v>2.62825</v>
      </c>
      <c r="AM612" s="66">
        <f t="shared" si="213"/>
        <v>0.43284370244402609</v>
      </c>
      <c r="AN612" s="67">
        <f t="shared" si="214"/>
        <v>-0.83531106156414869</v>
      </c>
      <c r="AP612" s="64">
        <v>27426</v>
      </c>
      <c r="AQ612" s="55">
        <v>2</v>
      </c>
      <c r="AR612" s="55">
        <v>32</v>
      </c>
      <c r="AS612" s="66">
        <f t="shared" si="201"/>
        <v>9.4E-2</v>
      </c>
      <c r="AT612" s="66">
        <f t="shared" si="202"/>
        <v>0.159253664346345</v>
      </c>
      <c r="AU612" s="55" t="str">
        <f>IF(OR($AP612&lt;SetUp!$B$97,$AP612&gt;SetUp!$B$98),"Não","Sim")</f>
        <v>Sim</v>
      </c>
      <c r="AV612" s="68">
        <f t="shared" si="203"/>
        <v>0.30659419433511781</v>
      </c>
      <c r="AW612" s="68">
        <f t="shared" si="204"/>
        <v>0.39906598996449821</v>
      </c>
      <c r="AX612" s="68">
        <f t="shared" si="205"/>
        <v>-1.0268721464003014</v>
      </c>
      <c r="AY612" s="68">
        <f t="shared" si="206"/>
        <v>-0.79791056598106691</v>
      </c>
      <c r="AZ612" s="68">
        <f t="shared" si="207"/>
        <v>6.5253664346344997E-2</v>
      </c>
      <c r="BA612" s="68">
        <f t="shared" si="208"/>
        <v>9.2471795629380404E-2</v>
      </c>
      <c r="BB612" s="68">
        <f t="shared" si="209"/>
        <v>0.22896158041923453</v>
      </c>
    </row>
    <row r="613" spans="1:54" x14ac:dyDescent="0.3">
      <c r="A613" s="64">
        <v>27275</v>
      </c>
      <c r="B613" s="57">
        <v>5.8999999999999997E-2</v>
      </c>
      <c r="C613" s="57">
        <v>0.17</v>
      </c>
      <c r="D613" s="57">
        <v>4.7469999999999999</v>
      </c>
      <c r="E613" s="57">
        <f t="shared" si="194"/>
        <v>5.8999999999999997E-2</v>
      </c>
      <c r="F613" s="57">
        <f t="shared" si="195"/>
        <v>4.6879999999999997</v>
      </c>
      <c r="G613" s="57">
        <f t="shared" si="196"/>
        <v>0</v>
      </c>
      <c r="H613" s="57">
        <f>IF(Q612&gt;SetUp!$B$56,SetUp!$B$56,Q612)</f>
        <v>9.7955254057047231E-17</v>
      </c>
      <c r="I613" s="57">
        <f t="shared" si="210"/>
        <v>0.46907717255422543</v>
      </c>
      <c r="J613" s="57">
        <f>MIN(F613,H613,(1-EXP(-SetUp!$B$52*H613/SetUp!$B$56))*F613)</f>
        <v>0</v>
      </c>
      <c r="K613" s="57">
        <f t="shared" si="197"/>
        <v>9.7955254057047231E-17</v>
      </c>
      <c r="L613" s="57">
        <f>IF(I613&lt;=0,0,MIN(SetUp!$B$50*I613^SetUp!$B$55,I613))</f>
        <v>5.7956659926968954E-3</v>
      </c>
      <c r="M613" s="57">
        <f t="shared" si="198"/>
        <v>0.46328150656152856</v>
      </c>
      <c r="N613" s="57">
        <f>IF(SetUp!$B$62=0,X613,(B613-E613)*(1-(H613/SetUp!$B$66/SetUp!$B$56)))</f>
        <v>0</v>
      </c>
      <c r="O613" s="57">
        <f>K613*SetUp!$B$65</f>
        <v>0</v>
      </c>
      <c r="P613" s="57">
        <f>MIN(SetUp!$B$54*L613^SetUp!$B$51,L613)</f>
        <v>3.2469834989074724E-3</v>
      </c>
      <c r="Q613" s="57">
        <f t="shared" si="199"/>
        <v>9.7955254057047231E-17</v>
      </c>
      <c r="R613" s="57">
        <f>IF((H613+N613-O613)&gt;SetUp!$B$56,T612+H613+N613-O613-SetUp!$B$56,T612)</f>
        <v>0</v>
      </c>
      <c r="S613" s="57">
        <f>R613*SetUp!$B$65</f>
        <v>0</v>
      </c>
      <c r="T613" s="57">
        <f>IF((R613-S613)&lt;SetUp!$B$53,R613-S613,SetUp!$B$53)</f>
        <v>0</v>
      </c>
      <c r="U613" s="57">
        <f t="shared" si="200"/>
        <v>0.46328150656152856</v>
      </c>
      <c r="V613" s="57">
        <f>(L613-P613)/1000*SetUp!$B$13*1000000/SetUp!$B$48</f>
        <v>0.14496315497876841</v>
      </c>
      <c r="W613" s="57">
        <f t="shared" si="211"/>
        <v>2.0816681711721685E-17</v>
      </c>
      <c r="X613" s="57">
        <f>MAX((SetUp!$B$56*(1-($H613/SetUp!$B$56)^2)*TANH(($B613-$D613)/SetUp!$B$56))/(1+$H613/SetUp!$B$56*TANH(($B613-$D613)/SetUp!$B$56)),0)</f>
        <v>0</v>
      </c>
      <c r="AK613" s="65">
        <v>215</v>
      </c>
      <c r="AL613" s="66">
        <f t="shared" si="212"/>
        <v>2.2709999999999995</v>
      </c>
      <c r="AM613" s="66">
        <f t="shared" si="213"/>
        <v>0.41854574373332809</v>
      </c>
      <c r="AN613" s="67">
        <f t="shared" si="214"/>
        <v>-0.81569980460883829</v>
      </c>
      <c r="AP613" s="64">
        <v>27427</v>
      </c>
      <c r="AQ613" s="55">
        <v>2</v>
      </c>
      <c r="AR613" s="55">
        <v>33</v>
      </c>
      <c r="AS613" s="66">
        <f t="shared" si="201"/>
        <v>9.4E-2</v>
      </c>
      <c r="AT613" s="66">
        <f t="shared" si="202"/>
        <v>0.15579344030858736</v>
      </c>
      <c r="AU613" s="55" t="str">
        <f>IF(OR($AP613&lt;SetUp!$B$97,$AP613&gt;SetUp!$B$98),"Não","Sim")</f>
        <v>Sim</v>
      </c>
      <c r="AV613" s="68">
        <f t="shared" si="203"/>
        <v>0.30659419433511781</v>
      </c>
      <c r="AW613" s="68">
        <f t="shared" si="204"/>
        <v>0.39470677763193701</v>
      </c>
      <c r="AX613" s="68">
        <f t="shared" si="205"/>
        <v>-1.0268721464003014</v>
      </c>
      <c r="AY613" s="68">
        <f t="shared" si="206"/>
        <v>-0.80745083227165648</v>
      </c>
      <c r="AZ613" s="68">
        <f t="shared" si="207"/>
        <v>6.1793440308587355E-2</v>
      </c>
      <c r="BA613" s="68">
        <f t="shared" si="208"/>
        <v>8.8112583296819202E-2</v>
      </c>
      <c r="BB613" s="68">
        <f t="shared" si="209"/>
        <v>0.21942131412864496</v>
      </c>
    </row>
    <row r="614" spans="1:54" x14ac:dyDescent="0.3">
      <c r="A614" s="64">
        <v>27276</v>
      </c>
      <c r="B614" s="57">
        <v>0</v>
      </c>
      <c r="C614" s="57">
        <v>0.157</v>
      </c>
      <c r="D614" s="57">
        <v>4.7469999999999999</v>
      </c>
      <c r="E614" s="57">
        <f t="shared" si="194"/>
        <v>0</v>
      </c>
      <c r="F614" s="57">
        <f t="shared" si="195"/>
        <v>4.7469999999999999</v>
      </c>
      <c r="G614" s="57">
        <f t="shared" si="196"/>
        <v>0</v>
      </c>
      <c r="H614" s="57">
        <f>IF(Q613&gt;SetUp!$B$56,SetUp!$B$56,Q613)</f>
        <v>9.7955254057047231E-17</v>
      </c>
      <c r="I614" s="57">
        <f t="shared" si="210"/>
        <v>0.46328150656152856</v>
      </c>
      <c r="J614" s="57">
        <f>MIN(F614,H614,(1-EXP(-SetUp!$B$52*H614/SetUp!$B$56))*F614)</f>
        <v>0</v>
      </c>
      <c r="K614" s="57">
        <f t="shared" si="197"/>
        <v>9.7955254057047231E-17</v>
      </c>
      <c r="L614" s="57">
        <f>IF(I614&lt;=0,0,MIN(SetUp!$B$50*I614^SetUp!$B$55,I614))</f>
        <v>5.6768112974290756E-3</v>
      </c>
      <c r="M614" s="57">
        <f t="shared" si="198"/>
        <v>0.45760469526409947</v>
      </c>
      <c r="N614" s="57">
        <f>IF(SetUp!$B$62=0,X614,(B614-E614)*(1-(H614/SetUp!$B$66/SetUp!$B$56)))</f>
        <v>0</v>
      </c>
      <c r="O614" s="57">
        <f>K614*SetUp!$B$65</f>
        <v>0</v>
      </c>
      <c r="P614" s="57">
        <f>MIN(SetUp!$B$54*L614^SetUp!$B$51,L614)</f>
        <v>3.1815172270922018E-3</v>
      </c>
      <c r="Q614" s="57">
        <f t="shared" si="199"/>
        <v>9.7955254057047231E-17</v>
      </c>
      <c r="R614" s="57">
        <f>IF((H614+N614-O614)&gt;SetUp!$B$56,T613+H614+N614-O614-SetUp!$B$56,T613)</f>
        <v>0</v>
      </c>
      <c r="S614" s="57">
        <f>R614*SetUp!$B$65</f>
        <v>0</v>
      </c>
      <c r="T614" s="57">
        <f>IF((R614-S614)&lt;SetUp!$B$53,R614-S614,SetUp!$B$53)</f>
        <v>0</v>
      </c>
      <c r="U614" s="57">
        <f t="shared" si="200"/>
        <v>0.45760469526409947</v>
      </c>
      <c r="V614" s="57">
        <f>(L614-P614)/1000*SetUp!$B$13*1000000/SetUp!$B$48</f>
        <v>0.14192654515314945</v>
      </c>
      <c r="W614" s="57">
        <f t="shared" si="211"/>
        <v>-9.540979117872439E-18</v>
      </c>
      <c r="X614" s="57">
        <f>MAX((SetUp!$B$56*(1-($H614/SetUp!$B$56)^2)*TANH(($B614-$D614)/SetUp!$B$56))/(1+$H614/SetUp!$B$56*TANH(($B614-$D614)/SetUp!$B$56)),0)</f>
        <v>0</v>
      </c>
      <c r="AK614" s="65">
        <v>216</v>
      </c>
      <c r="AL614" s="66">
        <f t="shared" si="212"/>
        <v>1.8845000000000001</v>
      </c>
      <c r="AM614" s="66">
        <f t="shared" si="213"/>
        <v>0.40490999435877001</v>
      </c>
      <c r="AN614" s="67">
        <f t="shared" si="214"/>
        <v>-0.78513664401232686</v>
      </c>
      <c r="AP614" s="64">
        <v>27428</v>
      </c>
      <c r="AQ614" s="55">
        <v>2</v>
      </c>
      <c r="AR614" s="55">
        <v>34</v>
      </c>
      <c r="AS614" s="66">
        <f t="shared" si="201"/>
        <v>9.4E-2</v>
      </c>
      <c r="AT614" s="66">
        <f t="shared" si="202"/>
        <v>0.15243720088359342</v>
      </c>
      <c r="AU614" s="55" t="str">
        <f>IF(OR($AP614&lt;SetUp!$B$97,$AP614&gt;SetUp!$B$98),"Não","Sim")</f>
        <v>Sim</v>
      </c>
      <c r="AV614" s="68">
        <f t="shared" si="203"/>
        <v>0.30659419433511781</v>
      </c>
      <c r="AW614" s="68">
        <f t="shared" si="204"/>
        <v>0.39043206948660536</v>
      </c>
      <c r="AX614" s="68">
        <f t="shared" si="205"/>
        <v>-1.0268721464003014</v>
      </c>
      <c r="AY614" s="68">
        <f t="shared" si="206"/>
        <v>-0.8169090345257598</v>
      </c>
      <c r="AZ614" s="68">
        <f t="shared" si="207"/>
        <v>5.8437200883593415E-2</v>
      </c>
      <c r="BA614" s="68">
        <f t="shared" si="208"/>
        <v>8.3837875151487551E-2</v>
      </c>
      <c r="BB614" s="68">
        <f t="shared" si="209"/>
        <v>0.20996311187454164</v>
      </c>
    </row>
    <row r="615" spans="1:54" x14ac:dyDescent="0.3">
      <c r="A615" s="64">
        <v>27277</v>
      </c>
      <c r="B615" s="57">
        <v>0</v>
      </c>
      <c r="C615" s="57">
        <v>0.157</v>
      </c>
      <c r="D615" s="57">
        <v>4.7469999999999999</v>
      </c>
      <c r="E615" s="57">
        <f t="shared" si="194"/>
        <v>0</v>
      </c>
      <c r="F615" s="57">
        <f t="shared" si="195"/>
        <v>4.7469999999999999</v>
      </c>
      <c r="G615" s="57">
        <f t="shared" si="196"/>
        <v>0</v>
      </c>
      <c r="H615" s="57">
        <f>IF(Q614&gt;SetUp!$B$56,SetUp!$B$56,Q614)</f>
        <v>9.7955254057047231E-17</v>
      </c>
      <c r="I615" s="57">
        <f t="shared" si="210"/>
        <v>0.45760469526409947</v>
      </c>
      <c r="J615" s="57">
        <f>MIN(F615,H615,(1-EXP(-SetUp!$B$52*H615/SetUp!$B$56))*F615)</f>
        <v>0</v>
      </c>
      <c r="K615" s="57">
        <f t="shared" si="197"/>
        <v>9.7955254057047231E-17</v>
      </c>
      <c r="L615" s="57">
        <f>IF(I615&lt;=0,0,MIN(SetUp!$B$50*I615^SetUp!$B$55,I615))</f>
        <v>5.5613509763402782E-3</v>
      </c>
      <c r="M615" s="57">
        <f t="shared" si="198"/>
        <v>0.45204334428775922</v>
      </c>
      <c r="N615" s="57">
        <f>IF(SetUp!$B$62=0,X615,(B615-E615)*(1-(H615/SetUp!$B$66/SetUp!$B$56)))</f>
        <v>0</v>
      </c>
      <c r="O615" s="57">
        <f>K615*SetUp!$B$65</f>
        <v>0</v>
      </c>
      <c r="P615" s="57">
        <f>MIN(SetUp!$B$54*L615^SetUp!$B$51,L615)</f>
        <v>3.1178982789387866E-3</v>
      </c>
      <c r="Q615" s="57">
        <f t="shared" si="199"/>
        <v>9.7955254057047231E-17</v>
      </c>
      <c r="R615" s="57">
        <f>IF((H615+N615-O615)&gt;SetUp!$B$56,T614+H615+N615-O615-SetUp!$B$56,T614)</f>
        <v>0</v>
      </c>
      <c r="S615" s="57">
        <f>R615*SetUp!$B$65</f>
        <v>0</v>
      </c>
      <c r="T615" s="57">
        <f>IF((R615-S615)&lt;SetUp!$B$53,R615-S615,SetUp!$B$53)</f>
        <v>0</v>
      </c>
      <c r="U615" s="57">
        <f t="shared" si="200"/>
        <v>0.45204334428775922</v>
      </c>
      <c r="V615" s="57">
        <f>(L615-P615)/1000*SetUp!$B$13*1000000/SetUp!$B$48</f>
        <v>0.13897792797644873</v>
      </c>
      <c r="W615" s="57">
        <f t="shared" si="211"/>
        <v>2.688821387764051E-17</v>
      </c>
      <c r="X615" s="57">
        <f>MAX((SetUp!$B$56*(1-($H615/SetUp!$B$56)^2)*TANH(($B615-$D615)/SetUp!$B$56))/(1+$H615/SetUp!$B$56*TANH(($B615-$D615)/SetUp!$B$56)),0)</f>
        <v>0</v>
      </c>
      <c r="AK615" s="65">
        <v>217</v>
      </c>
      <c r="AL615" s="66">
        <f t="shared" si="212"/>
        <v>1.4612500000000002</v>
      </c>
      <c r="AM615" s="66">
        <f t="shared" si="213"/>
        <v>0.3918969273449166</v>
      </c>
      <c r="AN615" s="67">
        <f t="shared" si="214"/>
        <v>-0.73180706426353015</v>
      </c>
      <c r="AP615" s="64">
        <v>27429</v>
      </c>
      <c r="AQ615" s="55">
        <v>2</v>
      </c>
      <c r="AR615" s="55">
        <v>35</v>
      </c>
      <c r="AS615" s="66">
        <f t="shared" si="201"/>
        <v>9.4E-2</v>
      </c>
      <c r="AT615" s="66">
        <f t="shared" si="202"/>
        <v>0.14918096717302526</v>
      </c>
      <c r="AU615" s="55" t="str">
        <f>IF(OR($AP615&lt;SetUp!$B$97,$AP615&gt;SetUp!$B$98),"Não","Sim")</f>
        <v>Sim</v>
      </c>
      <c r="AV615" s="68">
        <f t="shared" si="203"/>
        <v>0.30659419433511781</v>
      </c>
      <c r="AW615" s="68">
        <f t="shared" si="204"/>
        <v>0.38623952047016791</v>
      </c>
      <c r="AX615" s="68">
        <f t="shared" si="205"/>
        <v>-1.0268721464003014</v>
      </c>
      <c r="AY615" s="68">
        <f t="shared" si="206"/>
        <v>-0.82628658154830481</v>
      </c>
      <c r="AZ615" s="68">
        <f t="shared" si="207"/>
        <v>5.5180967173025258E-2</v>
      </c>
      <c r="BA615" s="68">
        <f t="shared" si="208"/>
        <v>7.9645326135050099E-2</v>
      </c>
      <c r="BB615" s="68">
        <f t="shared" si="209"/>
        <v>0.20058556485199663</v>
      </c>
    </row>
    <row r="616" spans="1:54" x14ac:dyDescent="0.3">
      <c r="A616" s="64">
        <v>27278</v>
      </c>
      <c r="B616" s="57">
        <v>0</v>
      </c>
      <c r="C616" s="57">
        <v>0.14499999999999999</v>
      </c>
      <c r="D616" s="57">
        <v>4.7469999999999999</v>
      </c>
      <c r="E616" s="57">
        <f t="shared" si="194"/>
        <v>0</v>
      </c>
      <c r="F616" s="57">
        <f t="shared" si="195"/>
        <v>4.7469999999999999</v>
      </c>
      <c r="G616" s="57">
        <f t="shared" si="196"/>
        <v>0</v>
      </c>
      <c r="H616" s="57">
        <f>IF(Q615&gt;SetUp!$B$56,SetUp!$B$56,Q615)</f>
        <v>9.7955254057047231E-17</v>
      </c>
      <c r="I616" s="57">
        <f t="shared" si="210"/>
        <v>0.45204334428775922</v>
      </c>
      <c r="J616" s="57">
        <f>MIN(F616,H616,(1-EXP(-SetUp!$B$52*H616/SetUp!$B$56))*F616)</f>
        <v>0</v>
      </c>
      <c r="K616" s="57">
        <f t="shared" si="197"/>
        <v>9.7955254057047231E-17</v>
      </c>
      <c r="L616" s="57">
        <f>IF(I616&lt;=0,0,MIN(SetUp!$B$50*I616^SetUp!$B$55,I616))</f>
        <v>5.4491611269107103E-3</v>
      </c>
      <c r="M616" s="57">
        <f t="shared" si="198"/>
        <v>0.44659418316084853</v>
      </c>
      <c r="N616" s="57">
        <f>IF(SetUp!$B$62=0,X616,(B616-E616)*(1-(H616/SetUp!$B$66/SetUp!$B$56)))</f>
        <v>0</v>
      </c>
      <c r="O616" s="57">
        <f>K616*SetUp!$B$65</f>
        <v>0</v>
      </c>
      <c r="P616" s="57">
        <f>MIN(SetUp!$B$54*L616^SetUp!$B$51,L616)</f>
        <v>3.0560598446929851E-3</v>
      </c>
      <c r="Q616" s="57">
        <f t="shared" si="199"/>
        <v>9.7955254057047231E-17</v>
      </c>
      <c r="R616" s="57">
        <f>IF((H616+N616-O616)&gt;SetUp!$B$56,T615+H616+N616-O616-SetUp!$B$56,T615)</f>
        <v>0</v>
      </c>
      <c r="S616" s="57">
        <f>R616*SetUp!$B$65</f>
        <v>0</v>
      </c>
      <c r="T616" s="57">
        <f>IF((R616-S616)&lt;SetUp!$B$53,R616-S616,SetUp!$B$53)</f>
        <v>0</v>
      </c>
      <c r="U616" s="57">
        <f t="shared" si="200"/>
        <v>0.44659418316084853</v>
      </c>
      <c r="V616" s="57">
        <f>(L616-P616)/1000*SetUp!$B$13*1000000/SetUp!$B$48</f>
        <v>0.13611405614444494</v>
      </c>
      <c r="W616" s="57">
        <f t="shared" si="211"/>
        <v>2.6020852139652106E-17</v>
      </c>
      <c r="X616" s="57">
        <f>MAX((SetUp!$B$56*(1-($H616/SetUp!$B$56)^2)*TANH(($B616-$D616)/SetUp!$B$56))/(1+$H616/SetUp!$B$56*TANH(($B616-$D616)/SetUp!$B$56)),0)</f>
        <v>0</v>
      </c>
      <c r="AK616" s="65">
        <v>218</v>
      </c>
      <c r="AL616" s="66">
        <f t="shared" si="212"/>
        <v>1.1670000000000003</v>
      </c>
      <c r="AM616" s="66">
        <f t="shared" si="213"/>
        <v>0.37946990433671113</v>
      </c>
      <c r="AN616" s="67">
        <f t="shared" si="214"/>
        <v>-0.67483298685800253</v>
      </c>
      <c r="AP616" s="64">
        <v>27430</v>
      </c>
      <c r="AQ616" s="55">
        <v>2</v>
      </c>
      <c r="AR616" s="55">
        <v>36</v>
      </c>
      <c r="AS616" s="66">
        <f t="shared" si="201"/>
        <v>0.21199999999999999</v>
      </c>
      <c r="AT616" s="66">
        <f t="shared" si="202"/>
        <v>0.14602094474279648</v>
      </c>
      <c r="AU616" s="55" t="str">
        <f>IF(OR($AP616&lt;SetUp!$B$97,$AP616&gt;SetUp!$B$98),"Não","Sim")</f>
        <v>Sim</v>
      </c>
      <c r="AV616" s="68">
        <f t="shared" si="203"/>
        <v>0.46043457732885351</v>
      </c>
      <c r="AW616" s="68">
        <f t="shared" si="204"/>
        <v>0.38212686995655837</v>
      </c>
      <c r="AX616" s="68">
        <f t="shared" si="205"/>
        <v>-0.67366413907124856</v>
      </c>
      <c r="AY616" s="68">
        <f t="shared" si="206"/>
        <v>-0.83558484603866323</v>
      </c>
      <c r="AZ616" s="68">
        <f t="shared" si="207"/>
        <v>-6.5979055257203517E-2</v>
      </c>
      <c r="BA616" s="68">
        <f t="shared" si="208"/>
        <v>-7.8307707372295143E-2</v>
      </c>
      <c r="BB616" s="68">
        <f t="shared" si="209"/>
        <v>-0.16192070696741467</v>
      </c>
    </row>
    <row r="617" spans="1:54" x14ac:dyDescent="0.3">
      <c r="A617" s="64">
        <v>27279</v>
      </c>
      <c r="B617" s="57">
        <v>3.5999999999999997E-2</v>
      </c>
      <c r="C617" s="57">
        <v>0.14499999999999999</v>
      </c>
      <c r="D617" s="57">
        <v>4.7469999999999999</v>
      </c>
      <c r="E617" s="57">
        <f t="shared" si="194"/>
        <v>3.5999999999999997E-2</v>
      </c>
      <c r="F617" s="57">
        <f t="shared" si="195"/>
        <v>4.7110000000000003</v>
      </c>
      <c r="G617" s="57">
        <f t="shared" si="196"/>
        <v>0</v>
      </c>
      <c r="H617" s="57">
        <f>IF(Q616&gt;SetUp!$B$56,SetUp!$B$56,Q616)</f>
        <v>9.7955254057047231E-17</v>
      </c>
      <c r="I617" s="57">
        <f t="shared" si="210"/>
        <v>0.44659418316084853</v>
      </c>
      <c r="J617" s="57">
        <f>MIN(F617,H617,(1-EXP(-SetUp!$B$52*H617/SetUp!$B$56))*F617)</f>
        <v>0</v>
      </c>
      <c r="K617" s="57">
        <f t="shared" si="197"/>
        <v>9.7955254057047231E-17</v>
      </c>
      <c r="L617" s="57">
        <f>IF(I617&lt;=0,0,MIN(SetUp!$B$50*I617^SetUp!$B$55,I617))</f>
        <v>5.3401233397542425E-3</v>
      </c>
      <c r="M617" s="57">
        <f t="shared" si="198"/>
        <v>0.44125405982109428</v>
      </c>
      <c r="N617" s="57">
        <f>IF(SetUp!$B$62=0,X617,(B617-E617)*(1-(H617/SetUp!$B$66/SetUp!$B$56)))</f>
        <v>0</v>
      </c>
      <c r="O617" s="57">
        <f>K617*SetUp!$B$65</f>
        <v>0</v>
      </c>
      <c r="P617" s="57">
        <f>MIN(SetUp!$B$54*L617^SetUp!$B$51,L617)</f>
        <v>2.9959380543801424E-3</v>
      </c>
      <c r="Q617" s="57">
        <f t="shared" si="199"/>
        <v>9.7955254057047231E-17</v>
      </c>
      <c r="R617" s="57">
        <f>IF((H617+N617-O617)&gt;SetUp!$B$56,T616+H617+N617-O617-SetUp!$B$56,T616)</f>
        <v>0</v>
      </c>
      <c r="S617" s="57">
        <f>R617*SetUp!$B$65</f>
        <v>0</v>
      </c>
      <c r="T617" s="57">
        <f>IF((R617-S617)&lt;SetUp!$B$53,R617-S617,SetUp!$B$53)</f>
        <v>0</v>
      </c>
      <c r="U617" s="57">
        <f t="shared" si="200"/>
        <v>0.44125405982109428</v>
      </c>
      <c r="V617" s="57">
        <f>(L617-P617)/1000*SetUp!$B$13*1000000/SetUp!$B$48</f>
        <v>0.13333182758178064</v>
      </c>
      <c r="W617" s="57">
        <f t="shared" si="211"/>
        <v>-1.214306433183765E-17</v>
      </c>
      <c r="X617" s="57">
        <f>MAX((SetUp!$B$56*(1-($H617/SetUp!$B$56)^2)*TANH(($B617-$D617)/SetUp!$B$56))/(1+$H617/SetUp!$B$56*TANH(($B617-$D617)/SetUp!$B$56)),0)</f>
        <v>0</v>
      </c>
      <c r="AK617" s="65">
        <v>219</v>
      </c>
      <c r="AL617" s="66">
        <f t="shared" si="212"/>
        <v>1.0082499999999999</v>
      </c>
      <c r="AM617" s="66">
        <f t="shared" si="213"/>
        <v>0.36759492598969468</v>
      </c>
      <c r="AN617" s="67">
        <f t="shared" si="214"/>
        <v>-0.63541291744141359</v>
      </c>
      <c r="AP617" s="64">
        <v>27431</v>
      </c>
      <c r="AQ617" s="55">
        <v>2</v>
      </c>
      <c r="AR617" s="55">
        <v>37</v>
      </c>
      <c r="AS617" s="66">
        <f t="shared" si="201"/>
        <v>0.379</v>
      </c>
      <c r="AT617" s="66">
        <f t="shared" si="202"/>
        <v>0.15064931026178122</v>
      </c>
      <c r="AU617" s="55" t="str">
        <f>IF(OR($AP617&lt;SetUp!$B$97,$AP617&gt;SetUp!$B$98),"Não","Sim")</f>
        <v>Sim</v>
      </c>
      <c r="AV617" s="68">
        <f t="shared" si="203"/>
        <v>0.61562975886485538</v>
      </c>
      <c r="AW617" s="68">
        <f t="shared" si="204"/>
        <v>0.38813568537533522</v>
      </c>
      <c r="AX617" s="68">
        <f t="shared" si="205"/>
        <v>-0.42136079003192767</v>
      </c>
      <c r="AY617" s="68">
        <f t="shared" si="206"/>
        <v>-0.82203285237554347</v>
      </c>
      <c r="AZ617" s="68">
        <f t="shared" si="207"/>
        <v>-0.22835068973821879</v>
      </c>
      <c r="BA617" s="68">
        <f t="shared" si="208"/>
        <v>-0.22749407348952017</v>
      </c>
      <c r="BB617" s="68">
        <f t="shared" si="209"/>
        <v>-0.4006720623436158</v>
      </c>
    </row>
    <row r="618" spans="1:54" x14ac:dyDescent="0.3">
      <c r="A618" s="64">
        <v>27280</v>
      </c>
      <c r="B618" s="57">
        <v>8.7999999999999995E-2</v>
      </c>
      <c r="C618" s="57">
        <v>0.13300000000000001</v>
      </c>
      <c r="D618" s="57">
        <v>4.7469999999999999</v>
      </c>
      <c r="E618" s="57">
        <f t="shared" si="194"/>
        <v>8.7999999999999995E-2</v>
      </c>
      <c r="F618" s="57">
        <f t="shared" si="195"/>
        <v>4.6589999999999998</v>
      </c>
      <c r="G618" s="57">
        <f t="shared" si="196"/>
        <v>0</v>
      </c>
      <c r="H618" s="57">
        <f>IF(Q617&gt;SetUp!$B$56,SetUp!$B$56,Q617)</f>
        <v>9.7955254057047231E-17</v>
      </c>
      <c r="I618" s="57">
        <f t="shared" si="210"/>
        <v>0.44125405982109428</v>
      </c>
      <c r="J618" s="57">
        <f>MIN(F618,H618,(1-EXP(-SetUp!$B$52*H618/SetUp!$B$56))*F618)</f>
        <v>0</v>
      </c>
      <c r="K618" s="57">
        <f t="shared" si="197"/>
        <v>9.7955254057047231E-17</v>
      </c>
      <c r="L618" s="57">
        <f>IF(I618&lt;=0,0,MIN(SetUp!$B$50*I618^SetUp!$B$55,I618))</f>
        <v>5.2341244126785083E-3</v>
      </c>
      <c r="M618" s="57">
        <f t="shared" si="198"/>
        <v>0.43601993540841577</v>
      </c>
      <c r="N618" s="57">
        <f>IF(SetUp!$B$62=0,X618,(B618-E618)*(1-(H618/SetUp!$B$66/SetUp!$B$56)))</f>
        <v>0</v>
      </c>
      <c r="O618" s="57">
        <f>K618*SetUp!$B$65</f>
        <v>0</v>
      </c>
      <c r="P618" s="57">
        <f>MIN(SetUp!$B$54*L618^SetUp!$B$51,L618)</f>
        <v>2.937471825740483E-3</v>
      </c>
      <c r="Q618" s="57">
        <f t="shared" si="199"/>
        <v>9.7955254057047231E-17</v>
      </c>
      <c r="R618" s="57">
        <f>IF((H618+N618-O618)&gt;SetUp!$B$56,T617+H618+N618-O618-SetUp!$B$56,T617)</f>
        <v>0</v>
      </c>
      <c r="S618" s="57">
        <f>R618*SetUp!$B$65</f>
        <v>0</v>
      </c>
      <c r="T618" s="57">
        <f>IF((R618-S618)&lt;SetUp!$B$53,R618-S618,SetUp!$B$53)</f>
        <v>0</v>
      </c>
      <c r="U618" s="57">
        <f t="shared" si="200"/>
        <v>0.43601993540841577</v>
      </c>
      <c r="V618" s="57">
        <f>(L618-P618)/1000*SetUp!$B$13*1000000/SetUp!$B$48</f>
        <v>0.13062827782745137</v>
      </c>
      <c r="W618" s="57">
        <f t="shared" si="211"/>
        <v>0</v>
      </c>
      <c r="X618" s="57">
        <f>MAX((SetUp!$B$56*(1-($H618/SetUp!$B$56)^2)*TANH(($B618-$D618)/SetUp!$B$56))/(1+$H618/SetUp!$B$56*TANH(($B618-$D618)/SetUp!$B$56)),0)</f>
        <v>0</v>
      </c>
      <c r="AK618" s="65">
        <v>220</v>
      </c>
      <c r="AL618" s="66">
        <f t="shared" si="212"/>
        <v>0.86575000000000002</v>
      </c>
      <c r="AM618" s="66">
        <f t="shared" si="213"/>
        <v>0.35624040722542349</v>
      </c>
      <c r="AN618" s="67">
        <f t="shared" si="214"/>
        <v>-0.58851815509624783</v>
      </c>
      <c r="AP618" s="64">
        <v>27432</v>
      </c>
      <c r="AQ618" s="55">
        <v>2</v>
      </c>
      <c r="AR618" s="55">
        <v>38</v>
      </c>
      <c r="AS618" s="66">
        <f t="shared" si="201"/>
        <v>6.3E-2</v>
      </c>
      <c r="AT618" s="66">
        <f t="shared" si="202"/>
        <v>0.15414657085515504</v>
      </c>
      <c r="AU618" s="55" t="str">
        <f>IF(OR($AP618&lt;SetUp!$B$97,$AP618&gt;SetUp!$B$98),"Não","Sim")</f>
        <v>Sim</v>
      </c>
      <c r="AV618" s="68">
        <f t="shared" si="203"/>
        <v>0.25099800796022265</v>
      </c>
      <c r="AW618" s="68">
        <f t="shared" si="204"/>
        <v>0.39261504155489896</v>
      </c>
      <c r="AX618" s="68">
        <f t="shared" si="205"/>
        <v>-1.2006594505464183</v>
      </c>
      <c r="AY618" s="68">
        <f t="shared" si="206"/>
        <v>-0.81206613214570333</v>
      </c>
      <c r="AZ618" s="68">
        <f t="shared" si="207"/>
        <v>9.114657085515504E-2</v>
      </c>
      <c r="BA618" s="68">
        <f t="shared" si="208"/>
        <v>0.14161703359467631</v>
      </c>
      <c r="BB618" s="68">
        <f t="shared" si="209"/>
        <v>0.38859331840071498</v>
      </c>
    </row>
    <row r="619" spans="1:54" x14ac:dyDescent="0.3">
      <c r="A619" s="64">
        <v>27281</v>
      </c>
      <c r="B619" s="57">
        <v>0.54500000000000004</v>
      </c>
      <c r="C619" s="57">
        <v>0.13300000000000001</v>
      </c>
      <c r="D619" s="57">
        <v>4.7469999999999999</v>
      </c>
      <c r="E619" s="57">
        <f t="shared" si="194"/>
        <v>0.54500000000000004</v>
      </c>
      <c r="F619" s="57">
        <f t="shared" si="195"/>
        <v>4.202</v>
      </c>
      <c r="G619" s="57">
        <f t="shared" si="196"/>
        <v>0</v>
      </c>
      <c r="H619" s="57">
        <f>IF(Q618&gt;SetUp!$B$56,SetUp!$B$56,Q618)</f>
        <v>9.7955254057047231E-17</v>
      </c>
      <c r="I619" s="57">
        <f t="shared" si="210"/>
        <v>0.43601993540841577</v>
      </c>
      <c r="J619" s="57">
        <f>MIN(F619,H619,(1-EXP(-SetUp!$B$52*H619/SetUp!$B$56))*F619)</f>
        <v>0</v>
      </c>
      <c r="K619" s="57">
        <f t="shared" si="197"/>
        <v>9.7955254057047231E-17</v>
      </c>
      <c r="L619" s="57">
        <f>IF(I619&lt;=0,0,MIN(SetUp!$B$50*I619^SetUp!$B$55,I619))</f>
        <v>5.1310560818046448E-3</v>
      </c>
      <c r="M619" s="57">
        <f t="shared" si="198"/>
        <v>0.43088887932661113</v>
      </c>
      <c r="N619" s="57">
        <f>IF(SetUp!$B$62=0,X619,(B619-E619)*(1-(H619/SetUp!$B$66/SetUp!$B$56)))</f>
        <v>0</v>
      </c>
      <c r="O619" s="57">
        <f>K619*SetUp!$B$65</f>
        <v>0</v>
      </c>
      <c r="P619" s="57">
        <f>MIN(SetUp!$B$54*L619^SetUp!$B$51,L619)</f>
        <v>2.8806027211877531E-3</v>
      </c>
      <c r="Q619" s="57">
        <f t="shared" si="199"/>
        <v>9.7955254057047231E-17</v>
      </c>
      <c r="R619" s="57">
        <f>IF((H619+N619-O619)&gt;SetUp!$B$56,T618+H619+N619-O619-SetUp!$B$56,T618)</f>
        <v>0</v>
      </c>
      <c r="S619" s="57">
        <f>R619*SetUp!$B$65</f>
        <v>0</v>
      </c>
      <c r="T619" s="57">
        <f>IF((R619-S619)&lt;SetUp!$B$53,R619-S619,SetUp!$B$53)</f>
        <v>0</v>
      </c>
      <c r="U619" s="57">
        <f t="shared" si="200"/>
        <v>0.43088887932661113</v>
      </c>
      <c r="V619" s="57">
        <f>(L619-P619)/1000*SetUp!$B$13*1000000/SetUp!$B$48</f>
        <v>0.1280005728773804</v>
      </c>
      <c r="W619" s="57">
        <f t="shared" si="211"/>
        <v>0</v>
      </c>
      <c r="X619" s="57">
        <f>MAX((SetUp!$B$56*(1-($H619/SetUp!$B$56)^2)*TANH(($B619-$D619)/SetUp!$B$56))/(1+$H619/SetUp!$B$56*TANH(($B619-$D619)/SetUp!$B$56)),0)</f>
        <v>0</v>
      </c>
      <c r="AK619" s="65">
        <v>221</v>
      </c>
      <c r="AL619" s="66">
        <f t="shared" si="212"/>
        <v>0.76049999999999995</v>
      </c>
      <c r="AM619" s="66">
        <f t="shared" si="213"/>
        <v>0.3453769745513886</v>
      </c>
      <c r="AN619" s="67">
        <f t="shared" si="214"/>
        <v>-0.54585539177989661</v>
      </c>
      <c r="AP619" s="64">
        <v>27433</v>
      </c>
      <c r="AQ619" s="55">
        <v>2</v>
      </c>
      <c r="AR619" s="55">
        <v>39</v>
      </c>
      <c r="AS619" s="66">
        <f t="shared" si="201"/>
        <v>9.4E-2</v>
      </c>
      <c r="AT619" s="66">
        <f t="shared" si="202"/>
        <v>0.18187738615541699</v>
      </c>
      <c r="AU619" s="55" t="str">
        <f>IF(OR($AP619&lt;SetUp!$B$97,$AP619&gt;SetUp!$B$98),"Não","Sim")</f>
        <v>Sim</v>
      </c>
      <c r="AV619" s="68">
        <f t="shared" si="203"/>
        <v>0.30659419433511781</v>
      </c>
      <c r="AW619" s="68">
        <f t="shared" si="204"/>
        <v>0.42647085029977955</v>
      </c>
      <c r="AX619" s="68">
        <f t="shared" si="205"/>
        <v>-1.0268721464003014</v>
      </c>
      <c r="AY619" s="68">
        <f t="shared" si="206"/>
        <v>-0.74022129587025032</v>
      </c>
      <c r="AZ619" s="68">
        <f t="shared" si="207"/>
        <v>8.7877386155416987E-2</v>
      </c>
      <c r="BA619" s="68">
        <f t="shared" si="208"/>
        <v>0.11987665596466174</v>
      </c>
      <c r="BB619" s="68">
        <f t="shared" si="209"/>
        <v>0.28665085053005113</v>
      </c>
    </row>
    <row r="620" spans="1:54" x14ac:dyDescent="0.3">
      <c r="A620" s="64">
        <v>27282</v>
      </c>
      <c r="B620" s="57">
        <v>0</v>
      </c>
      <c r="C620" s="57">
        <v>0.13300000000000001</v>
      </c>
      <c r="D620" s="57">
        <v>4.7469999999999999</v>
      </c>
      <c r="E620" s="57">
        <f t="shared" si="194"/>
        <v>0</v>
      </c>
      <c r="F620" s="57">
        <f t="shared" si="195"/>
        <v>4.7469999999999999</v>
      </c>
      <c r="G620" s="57">
        <f t="shared" si="196"/>
        <v>0</v>
      </c>
      <c r="H620" s="57">
        <f>IF(Q619&gt;SetUp!$B$56,SetUp!$B$56,Q619)</f>
        <v>9.7955254057047231E-17</v>
      </c>
      <c r="I620" s="57">
        <f t="shared" si="210"/>
        <v>0.43088887932661113</v>
      </c>
      <c r="J620" s="57">
        <f>MIN(F620,H620,(1-EXP(-SetUp!$B$52*H620/SetUp!$B$56))*F620)</f>
        <v>0</v>
      </c>
      <c r="K620" s="57">
        <f t="shared" si="197"/>
        <v>9.7955254057047231E-17</v>
      </c>
      <c r="L620" s="57">
        <f>IF(I620&lt;=0,0,MIN(SetUp!$B$50*I620^SetUp!$B$55,I620))</f>
        <v>5.0308147686010142E-3</v>
      </c>
      <c r="M620" s="57">
        <f t="shared" si="198"/>
        <v>0.42585806455801012</v>
      </c>
      <c r="N620" s="57">
        <f>IF(SetUp!$B$62=0,X620,(B620-E620)*(1-(H620/SetUp!$B$66/SetUp!$B$56)))</f>
        <v>0</v>
      </c>
      <c r="O620" s="57">
        <f>K620*SetUp!$B$65</f>
        <v>0</v>
      </c>
      <c r="P620" s="57">
        <f>MIN(SetUp!$B$54*L620^SetUp!$B$51,L620)</f>
        <v>2.8252748131880646E-3</v>
      </c>
      <c r="Q620" s="57">
        <f t="shared" si="199"/>
        <v>9.7955254057047231E-17</v>
      </c>
      <c r="R620" s="57">
        <f>IF((H620+N620-O620)&gt;SetUp!$B$56,T619+H620+N620-O620-SetUp!$B$56,T619)</f>
        <v>0</v>
      </c>
      <c r="S620" s="57">
        <f>R620*SetUp!$B$65</f>
        <v>0</v>
      </c>
      <c r="T620" s="57">
        <f>IF((R620-S620)&lt;SetUp!$B$53,R620-S620,SetUp!$B$53)</f>
        <v>0</v>
      </c>
      <c r="U620" s="57">
        <f t="shared" si="200"/>
        <v>0.42585806455801012</v>
      </c>
      <c r="V620" s="57">
        <f>(L620-P620)/1000*SetUp!$B$13*1000000/SetUp!$B$48</f>
        <v>0.12544600245322254</v>
      </c>
      <c r="W620" s="57">
        <f t="shared" si="211"/>
        <v>0</v>
      </c>
      <c r="X620" s="57">
        <f>MAX((SetUp!$B$56*(1-($H620/SetUp!$B$56)^2)*TANH(($B620-$D620)/SetUp!$B$56))/(1+$H620/SetUp!$B$56*TANH(($B620-$D620)/SetUp!$B$56)),0)</f>
        <v>0</v>
      </c>
      <c r="AK620" s="65">
        <v>222</v>
      </c>
      <c r="AL620" s="66">
        <f t="shared" si="212"/>
        <v>0.6412500000000001</v>
      </c>
      <c r="AM620" s="66">
        <f t="shared" si="213"/>
        <v>0.33497728299600393</v>
      </c>
      <c r="AN620" s="67">
        <f t="shared" si="214"/>
        <v>-0.47761827213098812</v>
      </c>
      <c r="AP620" s="64">
        <v>27434</v>
      </c>
      <c r="AQ620" s="55">
        <v>2</v>
      </c>
      <c r="AR620" s="55">
        <v>40</v>
      </c>
      <c r="AS620" s="66">
        <f t="shared" si="201"/>
        <v>0.21199999999999999</v>
      </c>
      <c r="AT620" s="66">
        <f t="shared" si="202"/>
        <v>0.28135422520627124</v>
      </c>
      <c r="AU620" s="55" t="str">
        <f>IF(OR($AP620&lt;SetUp!$B$97,$AP620&gt;SetUp!$B$98),"Não","Sim")</f>
        <v>Sim</v>
      </c>
      <c r="AV620" s="68">
        <f t="shared" si="203"/>
        <v>0.46043457732885351</v>
      </c>
      <c r="AW620" s="68">
        <f t="shared" si="204"/>
        <v>0.53042834125475535</v>
      </c>
      <c r="AX620" s="68">
        <f t="shared" si="205"/>
        <v>-0.67366413907124856</v>
      </c>
      <c r="AY620" s="68">
        <f t="shared" si="206"/>
        <v>-0.55074655849118592</v>
      </c>
      <c r="AZ620" s="68">
        <f t="shared" si="207"/>
        <v>6.9354225206271242E-2</v>
      </c>
      <c r="BA620" s="68">
        <f t="shared" si="208"/>
        <v>6.9993763925901842E-2</v>
      </c>
      <c r="BB620" s="68">
        <f t="shared" si="209"/>
        <v>0.12291758058006264</v>
      </c>
    </row>
    <row r="621" spans="1:54" x14ac:dyDescent="0.3">
      <c r="A621" s="64">
        <v>27283</v>
      </c>
      <c r="B621" s="57">
        <v>1.6E-2</v>
      </c>
      <c r="C621" s="57">
        <v>0.112</v>
      </c>
      <c r="D621" s="57">
        <v>4.7469999999999999</v>
      </c>
      <c r="E621" s="57">
        <f t="shared" si="194"/>
        <v>1.6E-2</v>
      </c>
      <c r="F621" s="57">
        <f t="shared" si="195"/>
        <v>4.7309999999999999</v>
      </c>
      <c r="G621" s="57">
        <f t="shared" si="196"/>
        <v>0</v>
      </c>
      <c r="H621" s="57">
        <f>IF(Q620&gt;SetUp!$B$56,SetUp!$B$56,Q620)</f>
        <v>9.7955254057047231E-17</v>
      </c>
      <c r="I621" s="57">
        <f t="shared" si="210"/>
        <v>0.42585806455801012</v>
      </c>
      <c r="J621" s="57">
        <f>MIN(F621,H621,(1-EXP(-SetUp!$B$52*H621/SetUp!$B$56))*F621)</f>
        <v>0</v>
      </c>
      <c r="K621" s="57">
        <f t="shared" si="197"/>
        <v>9.7955254057047231E-17</v>
      </c>
      <c r="L621" s="57">
        <f>IF(I621&lt;=0,0,MIN(SetUp!$B$50*I621^SetUp!$B$55,I621))</f>
        <v>4.9333013417705964E-3</v>
      </c>
      <c r="M621" s="57">
        <f t="shared" si="198"/>
        <v>0.42092476321623951</v>
      </c>
      <c r="N621" s="57">
        <f>IF(SetUp!$B$62=0,X621,(B621-E621)*(1-(H621/SetUp!$B$66/SetUp!$B$56)))</f>
        <v>0</v>
      </c>
      <c r="O621" s="57">
        <f>K621*SetUp!$B$65</f>
        <v>0</v>
      </c>
      <c r="P621" s="57">
        <f>MIN(SetUp!$B$54*L621^SetUp!$B$51,L621)</f>
        <v>2.7714345575006053E-3</v>
      </c>
      <c r="Q621" s="57">
        <f t="shared" si="199"/>
        <v>9.7955254057047231E-17</v>
      </c>
      <c r="R621" s="57">
        <f>IF((H621+N621-O621)&gt;SetUp!$B$56,T620+H621+N621-O621-SetUp!$B$56,T620)</f>
        <v>0</v>
      </c>
      <c r="S621" s="57">
        <f>R621*SetUp!$B$65</f>
        <v>0</v>
      </c>
      <c r="T621" s="57">
        <f>IF((R621-S621)&lt;SetUp!$B$53,R621-S621,SetUp!$B$53)</f>
        <v>0</v>
      </c>
      <c r="U621" s="57">
        <f t="shared" si="200"/>
        <v>0.42092476321623951</v>
      </c>
      <c r="V621" s="57">
        <f>(L621-P621)/1000*SetUp!$B$13*1000000/SetUp!$B$48</f>
        <v>0.12296197366884545</v>
      </c>
      <c r="W621" s="57">
        <f t="shared" si="211"/>
        <v>-1.6479873021779667E-17</v>
      </c>
      <c r="X621" s="57">
        <f>MAX((SetUp!$B$56*(1-($H621/SetUp!$B$56)^2)*TANH(($B621-$D621)/SetUp!$B$56))/(1+$H621/SetUp!$B$56*TANH(($B621-$D621)/SetUp!$B$56)),0)</f>
        <v>0</v>
      </c>
      <c r="AK621" s="65">
        <v>223</v>
      </c>
      <c r="AL621" s="66">
        <f t="shared" si="212"/>
        <v>0.61499999999999999</v>
      </c>
      <c r="AM621" s="66">
        <f t="shared" si="213"/>
        <v>0.32501585051204646</v>
      </c>
      <c r="AN621" s="67">
        <f t="shared" si="214"/>
        <v>-0.47151894225683505</v>
      </c>
      <c r="AP621" s="64">
        <v>27435</v>
      </c>
      <c r="AQ621" s="55">
        <v>2</v>
      </c>
      <c r="AR621" s="55">
        <v>41</v>
      </c>
      <c r="AS621" s="66">
        <f t="shared" si="201"/>
        <v>0.19700000000000001</v>
      </c>
      <c r="AT621" s="66">
        <f t="shared" si="202"/>
        <v>0.3530486554392317</v>
      </c>
      <c r="AU621" s="55" t="str">
        <f>IF(OR($AP621&lt;SetUp!$B$97,$AP621&gt;SetUp!$B$98),"Não","Sim")</f>
        <v>Sim</v>
      </c>
      <c r="AV621" s="68">
        <f t="shared" si="203"/>
        <v>0.44384682042344292</v>
      </c>
      <c r="AW621" s="68">
        <f t="shared" si="204"/>
        <v>0.59417897593168989</v>
      </c>
      <c r="AX621" s="68">
        <f t="shared" si="205"/>
        <v>-0.7055337738384071</v>
      </c>
      <c r="AY621" s="68">
        <f t="shared" si="206"/>
        <v>-0.45216543814578924</v>
      </c>
      <c r="AZ621" s="68">
        <f t="shared" si="207"/>
        <v>0.15604865543923169</v>
      </c>
      <c r="BA621" s="68">
        <f t="shared" si="208"/>
        <v>0.15033215550824697</v>
      </c>
      <c r="BB621" s="68">
        <f t="shared" si="209"/>
        <v>0.25336833569261785</v>
      </c>
    </row>
    <row r="622" spans="1:54" x14ac:dyDescent="0.3">
      <c r="A622" s="64">
        <v>27284</v>
      </c>
      <c r="B622" s="57">
        <v>0</v>
      </c>
      <c r="C622" s="57">
        <v>0.112</v>
      </c>
      <c r="D622" s="57">
        <v>4.7469999999999999</v>
      </c>
      <c r="E622" s="57">
        <f t="shared" si="194"/>
        <v>0</v>
      </c>
      <c r="F622" s="57">
        <f t="shared" si="195"/>
        <v>4.7469999999999999</v>
      </c>
      <c r="G622" s="57">
        <f t="shared" si="196"/>
        <v>0</v>
      </c>
      <c r="H622" s="57">
        <f>IF(Q621&gt;SetUp!$B$56,SetUp!$B$56,Q621)</f>
        <v>9.7955254057047231E-17</v>
      </c>
      <c r="I622" s="57">
        <f t="shared" si="210"/>
        <v>0.42092476321623951</v>
      </c>
      <c r="J622" s="57">
        <f>MIN(F622,H622,(1-EXP(-SetUp!$B$52*H622/SetUp!$B$56))*F622)</f>
        <v>0</v>
      </c>
      <c r="K622" s="57">
        <f t="shared" si="197"/>
        <v>9.7955254057047231E-17</v>
      </c>
      <c r="L622" s="57">
        <f>IF(I622&lt;=0,0,MIN(SetUp!$B$50*I622^SetUp!$B$55,I622))</f>
        <v>4.8384208930101922E-3</v>
      </c>
      <c r="M622" s="57">
        <f t="shared" si="198"/>
        <v>0.41608634232322933</v>
      </c>
      <c r="N622" s="57">
        <f>IF(SetUp!$B$62=0,X622,(B622-E622)*(1-(H622/SetUp!$B$66/SetUp!$B$56)))</f>
        <v>0</v>
      </c>
      <c r="O622" s="57">
        <f>K622*SetUp!$B$65</f>
        <v>0</v>
      </c>
      <c r="P622" s="57">
        <f>MIN(SetUp!$B$54*L622^SetUp!$B$51,L622)</f>
        <v>2.7190306737629954E-3</v>
      </c>
      <c r="Q622" s="57">
        <f t="shared" si="199"/>
        <v>9.7955254057047231E-17</v>
      </c>
      <c r="R622" s="57">
        <f>IF((H622+N622-O622)&gt;SetUp!$B$56,T621+H622+N622-O622-SetUp!$B$56,T621)</f>
        <v>0</v>
      </c>
      <c r="S622" s="57">
        <f>R622*SetUp!$B$65</f>
        <v>0</v>
      </c>
      <c r="T622" s="57">
        <f>IF((R622-S622)&lt;SetUp!$B$53,R622-S622,SetUp!$B$53)</f>
        <v>0</v>
      </c>
      <c r="U622" s="57">
        <f t="shared" si="200"/>
        <v>0.41608634232322933</v>
      </c>
      <c r="V622" s="57">
        <f>(L622-P622)/1000*SetUp!$B$13*1000000/SetUp!$B$48</f>
        <v>0.12054600506806069</v>
      </c>
      <c r="W622" s="57">
        <f t="shared" si="211"/>
        <v>1.6479873021779667E-17</v>
      </c>
      <c r="X622" s="57">
        <f>MAX((SetUp!$B$56*(1-($H622/SetUp!$B$56)^2)*TANH(($B622-$D622)/SetUp!$B$56))/(1+$H622/SetUp!$B$56*TANH(($B622-$D622)/SetUp!$B$56)),0)</f>
        <v>0</v>
      </c>
      <c r="AK622" s="65">
        <v>224</v>
      </c>
      <c r="AL622" s="66">
        <f t="shared" si="212"/>
        <v>0.5595</v>
      </c>
      <c r="AM622" s="66">
        <f t="shared" si="213"/>
        <v>0.31546890796355986</v>
      </c>
      <c r="AN622" s="67">
        <f t="shared" si="214"/>
        <v>-0.43615923509640775</v>
      </c>
      <c r="AP622" s="64">
        <v>27436</v>
      </c>
      <c r="AQ622" s="55">
        <v>2</v>
      </c>
      <c r="AR622" s="55">
        <v>42</v>
      </c>
      <c r="AS622" s="66">
        <f t="shared" si="201"/>
        <v>0.45</v>
      </c>
      <c r="AT622" s="66">
        <f t="shared" si="202"/>
        <v>1.6443796056598661</v>
      </c>
      <c r="AU622" s="55" t="str">
        <f>IF(OR($AP622&lt;SetUp!$B$97,$AP622&gt;SetUp!$B$98),"Não","Sim")</f>
        <v>Sim</v>
      </c>
      <c r="AV622" s="68">
        <f t="shared" si="203"/>
        <v>0.67082039324993692</v>
      </c>
      <c r="AW622" s="68">
        <f t="shared" si="204"/>
        <v>1.2823336561362906</v>
      </c>
      <c r="AX622" s="68">
        <f t="shared" si="205"/>
        <v>-0.34678748622465633</v>
      </c>
      <c r="AY622" s="68">
        <f t="shared" si="206"/>
        <v>0.21600208182498257</v>
      </c>
      <c r="AZ622" s="68">
        <f t="shared" si="207"/>
        <v>1.1943796056598661</v>
      </c>
      <c r="BA622" s="68">
        <f t="shared" si="208"/>
        <v>0.61151326288635366</v>
      </c>
      <c r="BB622" s="68">
        <f t="shared" si="209"/>
        <v>0.56278956804963887</v>
      </c>
    </row>
    <row r="623" spans="1:54" x14ac:dyDescent="0.3">
      <c r="A623" s="64">
        <v>27285</v>
      </c>
      <c r="B623" s="57">
        <v>0.26600000000000001</v>
      </c>
      <c r="C623" s="57">
        <v>0.10299999999999999</v>
      </c>
      <c r="D623" s="57">
        <v>4.7469999999999999</v>
      </c>
      <c r="E623" s="57">
        <f t="shared" si="194"/>
        <v>0.26600000000000001</v>
      </c>
      <c r="F623" s="57">
        <f t="shared" si="195"/>
        <v>4.4809999999999999</v>
      </c>
      <c r="G623" s="57">
        <f t="shared" si="196"/>
        <v>0</v>
      </c>
      <c r="H623" s="57">
        <f>IF(Q622&gt;SetUp!$B$56,SetUp!$B$56,Q622)</f>
        <v>9.7955254057047231E-17</v>
      </c>
      <c r="I623" s="57">
        <f t="shared" si="210"/>
        <v>0.41608634232322933</v>
      </c>
      <c r="J623" s="57">
        <f>MIN(F623,H623,(1-EXP(-SetUp!$B$52*H623/SetUp!$B$56))*F623)</f>
        <v>0</v>
      </c>
      <c r="K623" s="57">
        <f t="shared" si="197"/>
        <v>9.7955254057047231E-17</v>
      </c>
      <c r="L623" s="57">
        <f>IF(I623&lt;=0,0,MIN(SetUp!$B$50*I623^SetUp!$B$55,I623))</f>
        <v>4.7460825257316062E-3</v>
      </c>
      <c r="M623" s="57">
        <f t="shared" si="198"/>
        <v>0.41134025979749772</v>
      </c>
      <c r="N623" s="57">
        <f>IF(SetUp!$B$62=0,X623,(B623-E623)*(1-(H623/SetUp!$B$66/SetUp!$B$56)))</f>
        <v>0</v>
      </c>
      <c r="O623" s="57">
        <f>K623*SetUp!$B$65</f>
        <v>0</v>
      </c>
      <c r="P623" s="57">
        <f>MIN(SetUp!$B$54*L623^SetUp!$B$51,L623)</f>
        <v>2.6680140329418569E-3</v>
      </c>
      <c r="Q623" s="57">
        <f t="shared" si="199"/>
        <v>9.7955254057047231E-17</v>
      </c>
      <c r="R623" s="57">
        <f>IF((H623+N623-O623)&gt;SetUp!$B$56,T622+H623+N623-O623-SetUp!$B$56,T622)</f>
        <v>0</v>
      </c>
      <c r="S623" s="57">
        <f>R623*SetUp!$B$65</f>
        <v>0</v>
      </c>
      <c r="T623" s="57">
        <f>IF((R623-S623)&lt;SetUp!$B$53,R623-S623,SetUp!$B$53)</f>
        <v>0</v>
      </c>
      <c r="U623" s="57">
        <f t="shared" si="200"/>
        <v>0.41134025979749772</v>
      </c>
      <c r="V623" s="57">
        <f>(L623-P623)/1000*SetUp!$B$13*1000000/SetUp!$B$48</f>
        <v>0.11819572100912522</v>
      </c>
      <c r="W623" s="57">
        <f t="shared" si="211"/>
        <v>0</v>
      </c>
      <c r="X623" s="57">
        <f>MAX((SetUp!$B$56*(1-($H623/SetUp!$B$56)^2)*TANH(($B623-$D623)/SetUp!$B$56))/(1+$H623/SetUp!$B$56*TANH(($B623-$D623)/SetUp!$B$56)),0)</f>
        <v>0</v>
      </c>
      <c r="AK623" s="65">
        <v>225</v>
      </c>
      <c r="AL623" s="66">
        <f t="shared" si="212"/>
        <v>0.49649999999999994</v>
      </c>
      <c r="AM623" s="66">
        <f t="shared" si="213"/>
        <v>0.30631426303780046</v>
      </c>
      <c r="AN623" s="67">
        <f t="shared" si="214"/>
        <v>-0.38305284383121752</v>
      </c>
      <c r="AP623" s="64">
        <v>27437</v>
      </c>
      <c r="AQ623" s="55">
        <v>2</v>
      </c>
      <c r="AR623" s="55">
        <v>43</v>
      </c>
      <c r="AS623" s="66">
        <f t="shared" si="201"/>
        <v>0.19700000000000001</v>
      </c>
      <c r="AT623" s="66">
        <f t="shared" si="202"/>
        <v>1.5559361724363929</v>
      </c>
      <c r="AU623" s="55" t="str">
        <f>IF(OR($AP623&lt;SetUp!$B$97,$AP623&gt;SetUp!$B$98),"Não","Sim")</f>
        <v>Sim</v>
      </c>
      <c r="AV623" s="68">
        <f t="shared" si="203"/>
        <v>0.44384682042344292</v>
      </c>
      <c r="AW623" s="68">
        <f t="shared" si="204"/>
        <v>1.2473717058024014</v>
      </c>
      <c r="AX623" s="68">
        <f t="shared" si="205"/>
        <v>-0.7055337738384071</v>
      </c>
      <c r="AY623" s="68">
        <f t="shared" si="206"/>
        <v>0.19199177740481169</v>
      </c>
      <c r="AZ623" s="68">
        <f t="shared" si="207"/>
        <v>1.3589361724363929</v>
      </c>
      <c r="BA623" s="68">
        <f t="shared" si="208"/>
        <v>0.8035248853789585</v>
      </c>
      <c r="BB623" s="68">
        <f t="shared" si="209"/>
        <v>0.89752555124321876</v>
      </c>
    </row>
    <row r="624" spans="1:54" x14ac:dyDescent="0.3">
      <c r="A624" s="64">
        <v>27286</v>
      </c>
      <c r="B624" s="57">
        <v>0.317</v>
      </c>
      <c r="C624" s="57">
        <v>9.4E-2</v>
      </c>
      <c r="D624" s="57">
        <v>4.7469999999999999</v>
      </c>
      <c r="E624" s="57">
        <f t="shared" si="194"/>
        <v>0.317</v>
      </c>
      <c r="F624" s="57">
        <f t="shared" si="195"/>
        <v>4.43</v>
      </c>
      <c r="G624" s="57">
        <f t="shared" si="196"/>
        <v>0</v>
      </c>
      <c r="H624" s="57">
        <f>IF(Q623&gt;SetUp!$B$56,SetUp!$B$56,Q623)</f>
        <v>9.7955254057047231E-17</v>
      </c>
      <c r="I624" s="57">
        <f t="shared" si="210"/>
        <v>0.41134025979749772</v>
      </c>
      <c r="J624" s="57">
        <f>MIN(F624,H624,(1-EXP(-SetUp!$B$52*H624/SetUp!$B$56))*F624)</f>
        <v>0</v>
      </c>
      <c r="K624" s="57">
        <f t="shared" si="197"/>
        <v>9.7955254057047231E-17</v>
      </c>
      <c r="L624" s="57">
        <f>IF(I624&lt;=0,0,MIN(SetUp!$B$50*I624^SetUp!$B$55,I624))</f>
        <v>4.65619915590125E-3</v>
      </c>
      <c r="M624" s="57">
        <f t="shared" si="198"/>
        <v>0.40668406064159646</v>
      </c>
      <c r="N624" s="57">
        <f>IF(SetUp!$B$62=0,X624,(B624-E624)*(1-(H624/SetUp!$B$66/SetUp!$B$56)))</f>
        <v>0</v>
      </c>
      <c r="O624" s="57">
        <f>K624*SetUp!$B$65</f>
        <v>0</v>
      </c>
      <c r="P624" s="57">
        <f>MIN(SetUp!$B$54*L624^SetUp!$B$51,L624)</f>
        <v>2.618337551203909E-3</v>
      </c>
      <c r="Q624" s="57">
        <f t="shared" si="199"/>
        <v>9.7955254057047231E-17</v>
      </c>
      <c r="R624" s="57">
        <f>IF((H624+N624-O624)&gt;SetUp!$B$56,T623+H624+N624-O624-SetUp!$B$56,T623)</f>
        <v>0</v>
      </c>
      <c r="S624" s="57">
        <f>R624*SetUp!$B$65</f>
        <v>0</v>
      </c>
      <c r="T624" s="57">
        <f>IF((R624-S624)&lt;SetUp!$B$53,R624-S624,SetUp!$B$53)</f>
        <v>0</v>
      </c>
      <c r="U624" s="57">
        <f t="shared" si="200"/>
        <v>0.40668406064159646</v>
      </c>
      <c r="V624" s="57">
        <f>(L624-P624)/1000*SetUp!$B$13*1000000/SetUp!$B$48</f>
        <v>0.11590884637332549</v>
      </c>
      <c r="W624" s="57">
        <f t="shared" si="211"/>
        <v>-1.3877787807814457E-17</v>
      </c>
      <c r="X624" s="57">
        <f>MAX((SetUp!$B$56*(1-($H624/SetUp!$B$56)^2)*TANH(($B624-$D624)/SetUp!$B$56))/(1+$H624/SetUp!$B$56*TANH(($B624-$D624)/SetUp!$B$56)),0)</f>
        <v>0</v>
      </c>
      <c r="AK624" s="65">
        <v>226</v>
      </c>
      <c r="AL624" s="66">
        <f t="shared" si="212"/>
        <v>0.50275000000000003</v>
      </c>
      <c r="AM624" s="66">
        <f t="shared" si="213"/>
        <v>0.29753117662038919</v>
      </c>
      <c r="AN624" s="67">
        <f t="shared" si="214"/>
        <v>-0.40819258752781867</v>
      </c>
      <c r="AP624" s="64">
        <v>27438</v>
      </c>
      <c r="AQ624" s="55">
        <v>2</v>
      </c>
      <c r="AR624" s="55">
        <v>44</v>
      </c>
      <c r="AS624" s="66">
        <f t="shared" si="201"/>
        <v>0.112</v>
      </c>
      <c r="AT624" s="66">
        <f t="shared" si="202"/>
        <v>1.4740217545766263</v>
      </c>
      <c r="AU624" s="55" t="str">
        <f>IF(OR($AP624&lt;SetUp!$B$97,$AP624&gt;SetUp!$B$98),"Não","Sim")</f>
        <v>Sim</v>
      </c>
      <c r="AV624" s="68">
        <f t="shared" si="203"/>
        <v>0.33466401061363021</v>
      </c>
      <c r="AW624" s="68">
        <f t="shared" si="204"/>
        <v>1.2140929760840502</v>
      </c>
      <c r="AX624" s="68">
        <f t="shared" si="205"/>
        <v>-0.9507819773298184</v>
      </c>
      <c r="AY624" s="68">
        <f t="shared" si="206"/>
        <v>0.16850389317219516</v>
      </c>
      <c r="AZ624" s="68">
        <f t="shared" si="207"/>
        <v>1.3620217545766262</v>
      </c>
      <c r="BA624" s="68">
        <f t="shared" si="208"/>
        <v>0.87942896547041993</v>
      </c>
      <c r="BB624" s="68">
        <f t="shared" si="209"/>
        <v>1.1192858705020137</v>
      </c>
    </row>
    <row r="625" spans="1:54" x14ac:dyDescent="0.3">
      <c r="A625" s="64">
        <v>27287</v>
      </c>
      <c r="B625" s="57">
        <v>0</v>
      </c>
      <c r="C625" s="57">
        <v>9.4E-2</v>
      </c>
      <c r="D625" s="57">
        <v>4.7469999999999999</v>
      </c>
      <c r="E625" s="57">
        <f t="shared" si="194"/>
        <v>0</v>
      </c>
      <c r="F625" s="57">
        <f t="shared" si="195"/>
        <v>4.7469999999999999</v>
      </c>
      <c r="G625" s="57">
        <f t="shared" si="196"/>
        <v>0</v>
      </c>
      <c r="H625" s="57">
        <f>IF(Q624&gt;SetUp!$B$56,SetUp!$B$56,Q624)</f>
        <v>9.7955254057047231E-17</v>
      </c>
      <c r="I625" s="57">
        <f t="shared" si="210"/>
        <v>0.40668406064159646</v>
      </c>
      <c r="J625" s="57">
        <f>MIN(F625,H625,(1-EXP(-SetUp!$B$52*H625/SetUp!$B$56))*F625)</f>
        <v>0</v>
      </c>
      <c r="K625" s="57">
        <f t="shared" si="197"/>
        <v>9.7955254057047231E-17</v>
      </c>
      <c r="L625" s="57">
        <f>IF(I625&lt;=0,0,MIN(SetUp!$B$50*I625^SetUp!$B$55,I625))</f>
        <v>4.5686873242155269E-3</v>
      </c>
      <c r="M625" s="57">
        <f t="shared" si="198"/>
        <v>0.40211537331738095</v>
      </c>
      <c r="N625" s="57">
        <f>IF(SetUp!$B$62=0,X625,(B625-E625)*(1-(H625/SetUp!$B$66/SetUp!$B$56)))</f>
        <v>0</v>
      </c>
      <c r="O625" s="57">
        <f>K625*SetUp!$B$65</f>
        <v>0</v>
      </c>
      <c r="P625" s="57">
        <f>MIN(SetUp!$B$54*L625^SetUp!$B$51,L625)</f>
        <v>2.5699560897949462E-3</v>
      </c>
      <c r="Q625" s="57">
        <f t="shared" si="199"/>
        <v>9.7955254057047231E-17</v>
      </c>
      <c r="R625" s="57">
        <f>IF((H625+N625-O625)&gt;SetUp!$B$56,T624+H625+N625-O625-SetUp!$B$56,T624)</f>
        <v>0</v>
      </c>
      <c r="S625" s="57">
        <f>R625*SetUp!$B$65</f>
        <v>0</v>
      </c>
      <c r="T625" s="57">
        <f>IF((R625-S625)&lt;SetUp!$B$53,R625-S625,SetUp!$B$53)</f>
        <v>0</v>
      </c>
      <c r="U625" s="57">
        <f t="shared" si="200"/>
        <v>0.40211537331738095</v>
      </c>
      <c r="V625" s="57">
        <f>(L625-P625)/1000*SetUp!$B$13*1000000/SetUp!$B$48</f>
        <v>0.11368320157660047</v>
      </c>
      <c r="W625" s="57">
        <f t="shared" si="211"/>
        <v>2.3418766925686896E-17</v>
      </c>
      <c r="X625" s="57">
        <f>MAX((SetUp!$B$56*(1-($H625/SetUp!$B$56)^2)*TANH(($B625-$D625)/SetUp!$B$56))/(1+$H625/SetUp!$B$56*TANH(($B625-$D625)/SetUp!$B$56)),0)</f>
        <v>0</v>
      </c>
      <c r="AK625" s="65">
        <v>227</v>
      </c>
      <c r="AL625" s="66">
        <f t="shared" si="212"/>
        <v>0.43125000000000002</v>
      </c>
      <c r="AM625" s="66">
        <f t="shared" si="213"/>
        <v>0.28910025034279418</v>
      </c>
      <c r="AN625" s="67">
        <f t="shared" si="214"/>
        <v>-0.32962260790076714</v>
      </c>
      <c r="AP625" s="64">
        <v>27439</v>
      </c>
      <c r="AQ625" s="55">
        <v>2</v>
      </c>
      <c r="AR625" s="55">
        <v>45</v>
      </c>
      <c r="AS625" s="66">
        <f t="shared" si="201"/>
        <v>9.4E-2</v>
      </c>
      <c r="AT625" s="66">
        <f t="shared" si="202"/>
        <v>1.3980279925672516</v>
      </c>
      <c r="AU625" s="55" t="str">
        <f>IF(OR($AP625&lt;SetUp!$B$97,$AP625&gt;SetUp!$B$98),"Não","Sim")</f>
        <v>Sim</v>
      </c>
      <c r="AV625" s="68">
        <f t="shared" si="203"/>
        <v>0.30659419433511781</v>
      </c>
      <c r="AW625" s="68">
        <f t="shared" si="204"/>
        <v>1.1823823377263598</v>
      </c>
      <c r="AX625" s="68">
        <f t="shared" si="205"/>
        <v>-1.0268721464003014</v>
      </c>
      <c r="AY625" s="68">
        <f t="shared" si="206"/>
        <v>0.1455158673293919</v>
      </c>
      <c r="AZ625" s="68">
        <f t="shared" si="207"/>
        <v>1.3040279925672515</v>
      </c>
      <c r="BA625" s="68">
        <f t="shared" si="208"/>
        <v>0.875788143391242</v>
      </c>
      <c r="BB625" s="68">
        <f t="shared" si="209"/>
        <v>1.1723880137296934</v>
      </c>
    </row>
    <row r="626" spans="1:54" x14ac:dyDescent="0.3">
      <c r="A626" s="64">
        <v>27288</v>
      </c>
      <c r="B626" s="57">
        <v>0.26300000000000001</v>
      </c>
      <c r="C626" s="57">
        <v>9.4E-2</v>
      </c>
      <c r="D626" s="57">
        <v>4.7469999999999999</v>
      </c>
      <c r="E626" s="57">
        <f t="shared" si="194"/>
        <v>0.26300000000000001</v>
      </c>
      <c r="F626" s="57">
        <f t="shared" si="195"/>
        <v>4.484</v>
      </c>
      <c r="G626" s="57">
        <f t="shared" si="196"/>
        <v>0</v>
      </c>
      <c r="H626" s="57">
        <f>IF(Q625&gt;SetUp!$B$56,SetUp!$B$56,Q625)</f>
        <v>9.7955254057047231E-17</v>
      </c>
      <c r="I626" s="57">
        <f t="shared" si="210"/>
        <v>0.40211537331738095</v>
      </c>
      <c r="J626" s="57">
        <f>MIN(F626,H626,(1-EXP(-SetUp!$B$52*H626/SetUp!$B$56))*F626)</f>
        <v>0</v>
      </c>
      <c r="K626" s="57">
        <f t="shared" si="197"/>
        <v>9.7955254057047231E-17</v>
      </c>
      <c r="L626" s="57">
        <f>IF(I626&lt;=0,0,MIN(SetUp!$B$50*I626^SetUp!$B$55,I626))</f>
        <v>4.4834670188855074E-3</v>
      </c>
      <c r="M626" s="57">
        <f t="shared" si="198"/>
        <v>0.39763190629849543</v>
      </c>
      <c r="N626" s="57">
        <f>IF(SetUp!$B$62=0,X626,(B626-E626)*(1-(H626/SetUp!$B$66/SetUp!$B$56)))</f>
        <v>0</v>
      </c>
      <c r="O626" s="57">
        <f>K626*SetUp!$B$65</f>
        <v>0</v>
      </c>
      <c r="P626" s="57">
        <f>MIN(SetUp!$B$54*L626^SetUp!$B$51,L626)</f>
        <v>2.5228263605434481E-3</v>
      </c>
      <c r="Q626" s="57">
        <f t="shared" si="199"/>
        <v>9.7955254057047231E-17</v>
      </c>
      <c r="R626" s="57">
        <f>IF((H626+N626-O626)&gt;SetUp!$B$56,T625+H626+N626-O626-SetUp!$B$56,T625)</f>
        <v>0</v>
      </c>
      <c r="S626" s="57">
        <f>R626*SetUp!$B$65</f>
        <v>0</v>
      </c>
      <c r="T626" s="57">
        <f>IF((R626-S626)&lt;SetUp!$B$53,R626-S626,SetUp!$B$53)</f>
        <v>0</v>
      </c>
      <c r="U626" s="57">
        <f t="shared" si="200"/>
        <v>0.39763190629849543</v>
      </c>
      <c r="V626" s="57">
        <f>(L626-P626)/1000*SetUp!$B$13*1000000/SetUp!$B$48</f>
        <v>0.11151669786468008</v>
      </c>
      <c r="W626" s="57">
        <f t="shared" si="211"/>
        <v>-1.5612511283791264E-17</v>
      </c>
      <c r="X626" s="57">
        <f>MAX((SetUp!$B$56*(1-($H626/SetUp!$B$56)^2)*TANH(($B626-$D626)/SetUp!$B$56))/(1+$H626/SetUp!$B$56*TANH(($B626-$D626)/SetUp!$B$56)),0)</f>
        <v>0</v>
      </c>
      <c r="AK626" s="65">
        <v>228</v>
      </c>
      <c r="AL626" s="66">
        <f t="shared" si="212"/>
        <v>0.33674999999999999</v>
      </c>
      <c r="AM626" s="66">
        <f t="shared" si="213"/>
        <v>0.28100332416022034</v>
      </c>
      <c r="AN626" s="67">
        <f t="shared" si="214"/>
        <v>-0.16554320962072652</v>
      </c>
      <c r="AP626" s="64">
        <v>27440</v>
      </c>
      <c r="AQ626" s="55">
        <v>2</v>
      </c>
      <c r="AR626" s="55">
        <v>46</v>
      </c>
      <c r="AS626" s="66">
        <f t="shared" si="201"/>
        <v>7.6999999999999999E-2</v>
      </c>
      <c r="AT626" s="66">
        <f t="shared" si="202"/>
        <v>1.3274145725864881</v>
      </c>
      <c r="AU626" s="55" t="str">
        <f>IF(OR($AP626&lt;SetUp!$B$97,$AP626&gt;SetUp!$B$98),"Não","Sim")</f>
        <v>Sim</v>
      </c>
      <c r="AV626" s="68">
        <f t="shared" si="203"/>
        <v>0.27748873851023215</v>
      </c>
      <c r="AW626" s="68">
        <f t="shared" si="204"/>
        <v>1.1521347892440745</v>
      </c>
      <c r="AX626" s="68">
        <f t="shared" si="205"/>
        <v>-1.1135092748275182</v>
      </c>
      <c r="AY626" s="68">
        <f t="shared" si="206"/>
        <v>0.12300658109204135</v>
      </c>
      <c r="AZ626" s="68">
        <f t="shared" si="207"/>
        <v>1.2504145725864881</v>
      </c>
      <c r="BA626" s="68">
        <f t="shared" si="208"/>
        <v>0.87464605073384238</v>
      </c>
      <c r="BB626" s="68">
        <f t="shared" si="209"/>
        <v>1.2365158559195595</v>
      </c>
    </row>
    <row r="627" spans="1:54" x14ac:dyDescent="0.3">
      <c r="A627" s="64">
        <v>27289</v>
      </c>
      <c r="B627" s="57">
        <v>1.9019999999999999</v>
      </c>
      <c r="C627" s="57">
        <v>9.4E-2</v>
      </c>
      <c r="D627" s="57">
        <v>4.7469999999999999</v>
      </c>
      <c r="E627" s="57">
        <f t="shared" si="194"/>
        <v>1.9019999999999999</v>
      </c>
      <c r="F627" s="57">
        <f t="shared" si="195"/>
        <v>2.8449999999999998</v>
      </c>
      <c r="G627" s="57">
        <f t="shared" si="196"/>
        <v>0</v>
      </c>
      <c r="H627" s="57">
        <f>IF(Q626&gt;SetUp!$B$56,SetUp!$B$56,Q626)</f>
        <v>9.7955254057047231E-17</v>
      </c>
      <c r="I627" s="57">
        <f t="shared" si="210"/>
        <v>0.39763190629849543</v>
      </c>
      <c r="J627" s="57">
        <f>MIN(F627,H627,(1-EXP(-SetUp!$B$52*H627/SetUp!$B$56))*F627)</f>
        <v>0</v>
      </c>
      <c r="K627" s="57">
        <f t="shared" si="197"/>
        <v>9.7955254057047231E-17</v>
      </c>
      <c r="L627" s="57">
        <f>IF(I627&lt;=0,0,MIN(SetUp!$B$50*I627^SetUp!$B$55,I627))</f>
        <v>4.4004615083560765E-3</v>
      </c>
      <c r="M627" s="57">
        <f t="shared" si="198"/>
        <v>0.39323144479013933</v>
      </c>
      <c r="N627" s="57">
        <f>IF(SetUp!$B$62=0,X627,(B627-E627)*(1-(H627/SetUp!$B$66/SetUp!$B$56)))</f>
        <v>0</v>
      </c>
      <c r="O627" s="57">
        <f>K627*SetUp!$B$65</f>
        <v>0</v>
      </c>
      <c r="P627" s="57">
        <f>MIN(SetUp!$B$54*L627^SetUp!$B$51,L627)</f>
        <v>2.4769068366328078E-3</v>
      </c>
      <c r="Q627" s="57">
        <f t="shared" si="199"/>
        <v>9.7955254057047231E-17</v>
      </c>
      <c r="R627" s="57">
        <f>IF((H627+N627-O627)&gt;SetUp!$B$56,T626+H627+N627-O627-SetUp!$B$56,T626)</f>
        <v>0</v>
      </c>
      <c r="S627" s="57">
        <f>R627*SetUp!$B$65</f>
        <v>0</v>
      </c>
      <c r="T627" s="57">
        <f>IF((R627-S627)&lt;SetUp!$B$53,R627-S627,SetUp!$B$53)</f>
        <v>0</v>
      </c>
      <c r="U627" s="57">
        <f t="shared" si="200"/>
        <v>0.39323144479013933</v>
      </c>
      <c r="V627" s="57">
        <f>(L627-P627)/1000*SetUp!$B$13*1000000/SetUp!$B$48</f>
        <v>0.10940733287360699</v>
      </c>
      <c r="W627" s="57">
        <f t="shared" si="211"/>
        <v>-8.066464163292153E-17</v>
      </c>
      <c r="X627" s="57">
        <f>MAX((SetUp!$B$56*(1-($H627/SetUp!$B$56)^2)*TANH(($B627-$D627)/SetUp!$B$56))/(1+$H627/SetUp!$B$56*TANH(($B627-$D627)/SetUp!$B$56)),0)</f>
        <v>0</v>
      </c>
      <c r="AK627" s="65">
        <v>229</v>
      </c>
      <c r="AL627" s="66">
        <f t="shared" si="212"/>
        <v>0.32250000000000001</v>
      </c>
      <c r="AM627" s="66">
        <f t="shared" si="213"/>
        <v>0.2732233829480159</v>
      </c>
      <c r="AN627" s="67">
        <f t="shared" si="214"/>
        <v>-0.15279571178909801</v>
      </c>
      <c r="AP627" s="64">
        <v>27441</v>
      </c>
      <c r="AQ627" s="55">
        <v>2</v>
      </c>
      <c r="AR627" s="55">
        <v>47</v>
      </c>
      <c r="AS627" s="66">
        <f t="shared" si="201"/>
        <v>6.3E-2</v>
      </c>
      <c r="AT627" s="66">
        <f t="shared" si="202"/>
        <v>1.2742947663356035</v>
      </c>
      <c r="AU627" s="55" t="str">
        <f>IF(OR($AP627&lt;SetUp!$B$97,$AP627&gt;SetUp!$B$98),"Não","Sim")</f>
        <v>Sim</v>
      </c>
      <c r="AV627" s="68">
        <f t="shared" si="203"/>
        <v>0.25099800796022265</v>
      </c>
      <c r="AW627" s="68">
        <f t="shared" si="204"/>
        <v>1.1288466531533872</v>
      </c>
      <c r="AX627" s="68">
        <f t="shared" si="205"/>
        <v>-1.2006594505464183</v>
      </c>
      <c r="AY627" s="68">
        <f t="shared" si="206"/>
        <v>0.10526989941674027</v>
      </c>
      <c r="AZ627" s="68">
        <f t="shared" si="207"/>
        <v>1.2112947663356035</v>
      </c>
      <c r="BA627" s="68">
        <f t="shared" si="208"/>
        <v>0.87784864519316452</v>
      </c>
      <c r="BB627" s="68">
        <f t="shared" si="209"/>
        <v>1.3059293499631586</v>
      </c>
    </row>
    <row r="628" spans="1:54" x14ac:dyDescent="0.3">
      <c r="A628" s="64">
        <v>27290</v>
      </c>
      <c r="B628" s="57">
        <v>0.96499999999999997</v>
      </c>
      <c r="C628" s="57">
        <v>0.13300000000000001</v>
      </c>
      <c r="D628" s="57">
        <v>4.7469999999999999</v>
      </c>
      <c r="E628" s="57">
        <f t="shared" si="194"/>
        <v>0.96499999999999997</v>
      </c>
      <c r="F628" s="57">
        <f t="shared" si="195"/>
        <v>3.782</v>
      </c>
      <c r="G628" s="57">
        <f t="shared" si="196"/>
        <v>0</v>
      </c>
      <c r="H628" s="57">
        <f>IF(Q627&gt;SetUp!$B$56,SetUp!$B$56,Q627)</f>
        <v>9.7955254057047231E-17</v>
      </c>
      <c r="I628" s="57">
        <f t="shared" si="210"/>
        <v>0.39323144479013933</v>
      </c>
      <c r="J628" s="57">
        <f>MIN(F628,H628,(1-EXP(-SetUp!$B$52*H628/SetUp!$B$56))*F628)</f>
        <v>0</v>
      </c>
      <c r="K628" s="57">
        <f t="shared" si="197"/>
        <v>9.7955254057047231E-17</v>
      </c>
      <c r="L628" s="57">
        <f>IF(I628&lt;=0,0,MIN(SetUp!$B$50*I628^SetUp!$B$55,I628))</f>
        <v>4.3195971833324192E-3</v>
      </c>
      <c r="M628" s="57">
        <f t="shared" si="198"/>
        <v>0.38891184760680692</v>
      </c>
      <c r="N628" s="57">
        <f>IF(SetUp!$B$62=0,X628,(B628-E628)*(1-(H628/SetUp!$B$66/SetUp!$B$56)))</f>
        <v>0</v>
      </c>
      <c r="O628" s="57">
        <f>K628*SetUp!$B$65</f>
        <v>0</v>
      </c>
      <c r="P628" s="57">
        <f>MIN(SetUp!$B$54*L628^SetUp!$B$51,L628)</f>
        <v>2.4321576683111216E-3</v>
      </c>
      <c r="Q628" s="57">
        <f t="shared" si="199"/>
        <v>9.7955254057047231E-17</v>
      </c>
      <c r="R628" s="57">
        <f>IF((H628+N628-O628)&gt;SetUp!$B$56,T627+H628+N628-O628-SetUp!$B$56,T627)</f>
        <v>0</v>
      </c>
      <c r="S628" s="57">
        <f>R628*SetUp!$B$65</f>
        <v>0</v>
      </c>
      <c r="T628" s="57">
        <f>IF((R628-S628)&lt;SetUp!$B$53,R628-S628,SetUp!$B$53)</f>
        <v>0</v>
      </c>
      <c r="U628" s="57">
        <f t="shared" si="200"/>
        <v>0.38891184760680692</v>
      </c>
      <c r="V628" s="57">
        <f>(L628-P628)/1000*SetUp!$B$13*1000000/SetUp!$B$48</f>
        <v>0.10735318643880086</v>
      </c>
      <c r="W628" s="57">
        <f t="shared" si="211"/>
        <v>0</v>
      </c>
      <c r="X628" s="57">
        <f>MAX((SetUp!$B$56*(1-($H628/SetUp!$B$56)^2)*TANH(($B628-$D628)/SetUp!$B$56))/(1+$H628/SetUp!$B$56*TANH(($B628-$D628)/SetUp!$B$56)),0)</f>
        <v>0</v>
      </c>
      <c r="AK628" s="65">
        <v>230</v>
      </c>
      <c r="AL628" s="66">
        <f t="shared" si="212"/>
        <v>0.30149999999999999</v>
      </c>
      <c r="AM628" s="66">
        <f t="shared" si="213"/>
        <v>0.26574447121845085</v>
      </c>
      <c r="AN628" s="67">
        <f t="shared" si="214"/>
        <v>-0.1185921352621862</v>
      </c>
      <c r="AP628" s="64">
        <v>27442</v>
      </c>
      <c r="AQ628" s="55">
        <v>2</v>
      </c>
      <c r="AR628" s="55">
        <v>48</v>
      </c>
      <c r="AS628" s="66">
        <f t="shared" si="201"/>
        <v>0.24299999999999999</v>
      </c>
      <c r="AT628" s="66">
        <f t="shared" si="202"/>
        <v>1.2122005515899936</v>
      </c>
      <c r="AU628" s="55" t="str">
        <f>IF(OR($AP628&lt;SetUp!$B$97,$AP628&gt;SetUp!$B$98),"Não","Sim")</f>
        <v>Sim</v>
      </c>
      <c r="AV628" s="68">
        <f t="shared" si="203"/>
        <v>0.49295030175464949</v>
      </c>
      <c r="AW628" s="68">
        <f t="shared" si="204"/>
        <v>1.1009997963623761</v>
      </c>
      <c r="AX628" s="68">
        <f t="shared" si="205"/>
        <v>-0.61439372640168788</v>
      </c>
      <c r="AY628" s="68">
        <f t="shared" si="206"/>
        <v>8.3574477291905827E-2</v>
      </c>
      <c r="AZ628" s="68">
        <f t="shared" si="207"/>
        <v>0.96920055158999363</v>
      </c>
      <c r="BA628" s="68">
        <f t="shared" si="208"/>
        <v>0.60804949460772661</v>
      </c>
      <c r="BB628" s="68">
        <f t="shared" si="209"/>
        <v>0.69796820369359369</v>
      </c>
    </row>
    <row r="629" spans="1:54" x14ac:dyDescent="0.3">
      <c r="A629" s="64">
        <v>27291</v>
      </c>
      <c r="B629" s="57">
        <v>0.85299999999999998</v>
      </c>
      <c r="C629" s="57">
        <v>0.157</v>
      </c>
      <c r="D629" s="57">
        <v>4.7469999999999999</v>
      </c>
      <c r="E629" s="57">
        <f t="shared" si="194"/>
        <v>0.85299999999999998</v>
      </c>
      <c r="F629" s="57">
        <f t="shared" si="195"/>
        <v>3.8940000000000001</v>
      </c>
      <c r="G629" s="57">
        <f t="shared" si="196"/>
        <v>0</v>
      </c>
      <c r="H629" s="57">
        <f>IF(Q628&gt;SetUp!$B$56,SetUp!$B$56,Q628)</f>
        <v>9.7955254057047231E-17</v>
      </c>
      <c r="I629" s="57">
        <f t="shared" si="210"/>
        <v>0.38891184760680692</v>
      </c>
      <c r="J629" s="57">
        <f>MIN(F629,H629,(1-EXP(-SetUp!$B$52*H629/SetUp!$B$56))*F629)</f>
        <v>0</v>
      </c>
      <c r="K629" s="57">
        <f t="shared" si="197"/>
        <v>9.7955254057047231E-17</v>
      </c>
      <c r="L629" s="57">
        <f>IF(I629&lt;=0,0,MIN(SetUp!$B$50*I629^SetUp!$B$55,I629))</f>
        <v>4.2408034075306364E-3</v>
      </c>
      <c r="M629" s="57">
        <f t="shared" si="198"/>
        <v>0.38467104419927628</v>
      </c>
      <c r="N629" s="57">
        <f>IF(SetUp!$B$62=0,X629,(B629-E629)*(1-(H629/SetUp!$B$66/SetUp!$B$56)))</f>
        <v>0</v>
      </c>
      <c r="O629" s="57">
        <f>K629*SetUp!$B$65</f>
        <v>0</v>
      </c>
      <c r="P629" s="57">
        <f>MIN(SetUp!$B$54*L629^SetUp!$B$51,L629)</f>
        <v>2.3885406032306618E-3</v>
      </c>
      <c r="Q629" s="57">
        <f t="shared" si="199"/>
        <v>9.7955254057047231E-17</v>
      </c>
      <c r="R629" s="57">
        <f>IF((H629+N629-O629)&gt;SetUp!$B$56,T628+H629+N629-O629-SetUp!$B$56,T628)</f>
        <v>0</v>
      </c>
      <c r="S629" s="57">
        <f>R629*SetUp!$B$65</f>
        <v>0</v>
      </c>
      <c r="T629" s="57">
        <f>IF((R629-S629)&lt;SetUp!$B$53,R629-S629,SetUp!$B$53)</f>
        <v>0</v>
      </c>
      <c r="U629" s="57">
        <f t="shared" si="200"/>
        <v>0.38467104419927628</v>
      </c>
      <c r="V629" s="57">
        <f>(L629-P629)/1000*SetUp!$B$13*1000000/SetUp!$B$48</f>
        <v>0.10535241663700548</v>
      </c>
      <c r="W629" s="57">
        <f t="shared" si="211"/>
        <v>0</v>
      </c>
      <c r="X629" s="57">
        <f>MAX((SetUp!$B$56*(1-($H629/SetUp!$B$56)^2)*TANH(($B629-$D629)/SetUp!$B$56))/(1+$H629/SetUp!$B$56*TANH(($B629-$D629)/SetUp!$B$56)),0)</f>
        <v>0</v>
      </c>
      <c r="AK629" s="65">
        <v>231</v>
      </c>
      <c r="AL629" s="66">
        <f t="shared" si="212"/>
        <v>0.30149999999999999</v>
      </c>
      <c r="AM629" s="66">
        <f t="shared" si="213"/>
        <v>0.25855161515937902</v>
      </c>
      <c r="AN629" s="67">
        <f t="shared" si="214"/>
        <v>-0.14244903761399991</v>
      </c>
      <c r="AP629" s="64">
        <v>27443</v>
      </c>
      <c r="AQ629" s="55">
        <v>2</v>
      </c>
      <c r="AR629" s="55">
        <v>49</v>
      </c>
      <c r="AS629" s="66">
        <f t="shared" si="201"/>
        <v>0.21199999999999999</v>
      </c>
      <c r="AT629" s="66">
        <f t="shared" si="202"/>
        <v>1.1542644145200445</v>
      </c>
      <c r="AU629" s="55" t="str">
        <f>IF(OR($AP629&lt;SetUp!$B$97,$AP629&gt;SetUp!$B$98),"Não","Sim")</f>
        <v>Sim</v>
      </c>
      <c r="AV629" s="68">
        <f t="shared" si="203"/>
        <v>0.46043457732885351</v>
      </c>
      <c r="AW629" s="68">
        <f t="shared" si="204"/>
        <v>1.0743669831673182</v>
      </c>
      <c r="AX629" s="68">
        <f t="shared" si="205"/>
        <v>-0.67366413907124856</v>
      </c>
      <c r="AY629" s="68">
        <f t="shared" si="206"/>
        <v>6.2305306751379665E-2</v>
      </c>
      <c r="AZ629" s="68">
        <f t="shared" si="207"/>
        <v>0.9422644145200445</v>
      </c>
      <c r="BA629" s="68">
        <f t="shared" si="208"/>
        <v>0.61393240583846465</v>
      </c>
      <c r="BB629" s="68">
        <f t="shared" si="209"/>
        <v>0.73596944582262824</v>
      </c>
    </row>
    <row r="630" spans="1:54" x14ac:dyDescent="0.3">
      <c r="A630" s="64">
        <v>27292</v>
      </c>
      <c r="B630" s="57">
        <v>0</v>
      </c>
      <c r="C630" s="57">
        <v>0.123</v>
      </c>
      <c r="D630" s="57">
        <v>4.7469999999999999</v>
      </c>
      <c r="E630" s="57">
        <f t="shared" si="194"/>
        <v>0</v>
      </c>
      <c r="F630" s="57">
        <f t="shared" si="195"/>
        <v>4.7469999999999999</v>
      </c>
      <c r="G630" s="57">
        <f t="shared" si="196"/>
        <v>0</v>
      </c>
      <c r="H630" s="57">
        <f>IF(Q629&gt;SetUp!$B$56,SetUp!$B$56,Q629)</f>
        <v>9.7955254057047231E-17</v>
      </c>
      <c r="I630" s="57">
        <f t="shared" si="210"/>
        <v>0.38467104419927628</v>
      </c>
      <c r="J630" s="57">
        <f>MIN(F630,H630,(1-EXP(-SetUp!$B$52*H630/SetUp!$B$56))*F630)</f>
        <v>0</v>
      </c>
      <c r="K630" s="57">
        <f t="shared" si="197"/>
        <v>9.7955254057047231E-17</v>
      </c>
      <c r="L630" s="57">
        <f>IF(I630&lt;=0,0,MIN(SetUp!$B$50*I630^SetUp!$B$55,I630))</f>
        <v>4.1640123766099133E-3</v>
      </c>
      <c r="M630" s="57">
        <f t="shared" si="198"/>
        <v>0.38050703182266638</v>
      </c>
      <c r="N630" s="57">
        <f>IF(SetUp!$B$62=0,X630,(B630-E630)*(1-(H630/SetUp!$B$66/SetUp!$B$56)))</f>
        <v>0</v>
      </c>
      <c r="O630" s="57">
        <f>K630*SetUp!$B$65</f>
        <v>0</v>
      </c>
      <c r="P630" s="57">
        <f>MIN(SetUp!$B$54*L630^SetUp!$B$51,L630)</f>
        <v>2.3460189111304303E-3</v>
      </c>
      <c r="Q630" s="57">
        <f t="shared" si="199"/>
        <v>9.7955254057047231E-17</v>
      </c>
      <c r="R630" s="57">
        <f>IF((H630+N630-O630)&gt;SetUp!$B$56,T629+H630+N630-O630-SetUp!$B$56,T629)</f>
        <v>0</v>
      </c>
      <c r="S630" s="57">
        <f>R630*SetUp!$B$65</f>
        <v>0</v>
      </c>
      <c r="T630" s="57">
        <f>IF((R630-S630)&lt;SetUp!$B$53,R630-S630,SetUp!$B$53)</f>
        <v>0</v>
      </c>
      <c r="U630" s="57">
        <f t="shared" si="200"/>
        <v>0.38050703182266638</v>
      </c>
      <c r="V630" s="57">
        <f>(L630-P630)/1000*SetUp!$B$13*1000000/SetUp!$B$48</f>
        <v>0.10340325604655913</v>
      </c>
      <c r="W630" s="57">
        <f t="shared" si="211"/>
        <v>8.6736173798840355E-18</v>
      </c>
      <c r="X630" s="57">
        <f>MAX((SetUp!$B$56*(1-($H630/SetUp!$B$56)^2)*TANH(($B630-$D630)/SetUp!$B$56))/(1+$H630/SetUp!$B$56*TANH(($B630-$D630)/SetUp!$B$56)),0)</f>
        <v>0</v>
      </c>
      <c r="AK630" s="65">
        <v>232</v>
      </c>
      <c r="AL630" s="66">
        <f t="shared" si="212"/>
        <v>0.27950000000000003</v>
      </c>
      <c r="AM630" s="66">
        <f t="shared" si="213"/>
        <v>0.25163075128379442</v>
      </c>
      <c r="AN630" s="67">
        <f t="shared" si="214"/>
        <v>-9.9711086641164959E-2</v>
      </c>
      <c r="AP630" s="64">
        <v>27444</v>
      </c>
      <c r="AQ630" s="55">
        <v>2</v>
      </c>
      <c r="AR630" s="55">
        <v>50</v>
      </c>
      <c r="AS630" s="66">
        <f t="shared" si="201"/>
        <v>0.183</v>
      </c>
      <c r="AT630" s="66">
        <f t="shared" si="202"/>
        <v>1.1001344145533507</v>
      </c>
      <c r="AU630" s="55" t="str">
        <f>IF(OR($AP630&lt;SetUp!$B$97,$AP630&gt;SetUp!$B$98),"Não","Sim")</f>
        <v>Sim</v>
      </c>
      <c r="AV630" s="68">
        <f t="shared" si="203"/>
        <v>0.42778499272414877</v>
      </c>
      <c r="AW630" s="68">
        <f t="shared" si="204"/>
        <v>1.0488729258367531</v>
      </c>
      <c r="AX630" s="68">
        <f t="shared" si="205"/>
        <v>-0.73754891026957059</v>
      </c>
      <c r="AY630" s="68">
        <f t="shared" si="206"/>
        <v>4.1445750551406646E-2</v>
      </c>
      <c r="AZ630" s="68">
        <f t="shared" si="207"/>
        <v>0.91713441455335065</v>
      </c>
      <c r="BA630" s="68">
        <f t="shared" si="208"/>
        <v>0.62108793311260424</v>
      </c>
      <c r="BB630" s="68">
        <f t="shared" si="209"/>
        <v>0.77899466082097724</v>
      </c>
    </row>
    <row r="631" spans="1:54" x14ac:dyDescent="0.3">
      <c r="A631" s="64">
        <v>27293</v>
      </c>
      <c r="B631" s="57">
        <v>0</v>
      </c>
      <c r="C631" s="57">
        <v>9.4E-2</v>
      </c>
      <c r="D631" s="57">
        <v>4.7469999999999999</v>
      </c>
      <c r="E631" s="57">
        <f t="shared" si="194"/>
        <v>0</v>
      </c>
      <c r="F631" s="57">
        <f t="shared" si="195"/>
        <v>4.7469999999999999</v>
      </c>
      <c r="G631" s="57">
        <f t="shared" si="196"/>
        <v>0</v>
      </c>
      <c r="H631" s="57">
        <f>IF(Q630&gt;SetUp!$B$56,SetUp!$B$56,Q630)</f>
        <v>9.7955254057047231E-17</v>
      </c>
      <c r="I631" s="57">
        <f t="shared" si="210"/>
        <v>0.38050703182266638</v>
      </c>
      <c r="J631" s="57">
        <f>MIN(F631,H631,(1-EXP(-SetUp!$B$52*H631/SetUp!$B$56))*F631)</f>
        <v>0</v>
      </c>
      <c r="K631" s="57">
        <f t="shared" si="197"/>
        <v>9.7955254057047231E-17</v>
      </c>
      <c r="L631" s="57">
        <f>IF(I631&lt;=0,0,MIN(SetUp!$B$50*I631^SetUp!$B$55,I631))</f>
        <v>4.0891589847810907E-3</v>
      </c>
      <c r="M631" s="57">
        <f t="shared" si="198"/>
        <v>0.3764178728378853</v>
      </c>
      <c r="N631" s="57">
        <f>IF(SetUp!$B$62=0,X631,(B631-E631)*(1-(H631/SetUp!$B$66/SetUp!$B$56)))</f>
        <v>0</v>
      </c>
      <c r="O631" s="57">
        <f>K631*SetUp!$B$65</f>
        <v>0</v>
      </c>
      <c r="P631" s="57">
        <f>MIN(SetUp!$B$54*L631^SetUp!$B$51,L631)</f>
        <v>2.3045573125949547E-3</v>
      </c>
      <c r="Q631" s="57">
        <f t="shared" si="199"/>
        <v>9.7955254057047231E-17</v>
      </c>
      <c r="R631" s="57">
        <f>IF((H631+N631-O631)&gt;SetUp!$B$56,T630+H631+N631-O631-SetUp!$B$56,T630)</f>
        <v>0</v>
      </c>
      <c r="S631" s="57">
        <f>R631*SetUp!$B$65</f>
        <v>0</v>
      </c>
      <c r="T631" s="57">
        <f>IF((R631-S631)&lt;SetUp!$B$53,R631-S631,SetUp!$B$53)</f>
        <v>0</v>
      </c>
      <c r="U631" s="57">
        <f t="shared" si="200"/>
        <v>0.3764178728378853</v>
      </c>
      <c r="V631" s="57">
        <f>(L631-P631)/1000*SetUp!$B$13*1000000/SetUp!$B$48</f>
        <v>0.1015040082124339</v>
      </c>
      <c r="W631" s="57">
        <f t="shared" si="211"/>
        <v>1.9081958235744878E-17</v>
      </c>
      <c r="X631" s="57">
        <f>MAX((SetUp!$B$56*(1-($H631/SetUp!$B$56)^2)*TANH(($B631-$D631)/SetUp!$B$56))/(1+$H631/SetUp!$B$56*TANH(($B631-$D631)/SetUp!$B$56)),0)</f>
        <v>0</v>
      </c>
      <c r="AK631" s="65">
        <v>233</v>
      </c>
      <c r="AL631" s="66">
        <f t="shared" si="212"/>
        <v>0.27250000000000002</v>
      </c>
      <c r="AM631" s="66">
        <f t="shared" si="213"/>
        <v>0.24496866105622628</v>
      </c>
      <c r="AN631" s="67">
        <f t="shared" si="214"/>
        <v>-0.10103243649091281</v>
      </c>
      <c r="AP631" s="64">
        <v>27445</v>
      </c>
      <c r="AQ631" s="55">
        <v>2</v>
      </c>
      <c r="AR631" s="55">
        <v>51</v>
      </c>
      <c r="AS631" s="66">
        <f t="shared" si="201"/>
        <v>0.58699999999999997</v>
      </c>
      <c r="AT631" s="66">
        <f t="shared" si="202"/>
        <v>1.0494944213304036</v>
      </c>
      <c r="AU631" s="55" t="str">
        <f>IF(OR($AP631&lt;SetUp!$B$97,$AP631&gt;SetUp!$B$98),"Não","Sim")</f>
        <v>Sim</v>
      </c>
      <c r="AV631" s="68">
        <f t="shared" si="203"/>
        <v>0.76615925237511817</v>
      </c>
      <c r="AW631" s="68">
        <f t="shared" si="204"/>
        <v>1.0244483497621555</v>
      </c>
      <c r="AX631" s="68">
        <f t="shared" si="205"/>
        <v>-0.23136189875238555</v>
      </c>
      <c r="AY631" s="68">
        <f t="shared" si="206"/>
        <v>2.0980134398303648E-2</v>
      </c>
      <c r="AZ631" s="68">
        <f t="shared" si="207"/>
        <v>0.46249442133040364</v>
      </c>
      <c r="BA631" s="68">
        <f t="shared" si="208"/>
        <v>0.25828909738703731</v>
      </c>
      <c r="BB631" s="68">
        <f t="shared" si="209"/>
        <v>0.2523420331506892</v>
      </c>
    </row>
    <row r="632" spans="1:54" x14ac:dyDescent="0.3">
      <c r="A632" s="64">
        <v>27294</v>
      </c>
      <c r="B632" s="57">
        <v>0</v>
      </c>
      <c r="C632" s="57">
        <v>9.4E-2</v>
      </c>
      <c r="D632" s="57">
        <v>4.7469999999999999</v>
      </c>
      <c r="E632" s="57">
        <f t="shared" si="194"/>
        <v>0</v>
      </c>
      <c r="F632" s="57">
        <f t="shared" si="195"/>
        <v>4.7469999999999999</v>
      </c>
      <c r="G632" s="57">
        <f t="shared" si="196"/>
        <v>0</v>
      </c>
      <c r="H632" s="57">
        <f>IF(Q631&gt;SetUp!$B$56,SetUp!$B$56,Q631)</f>
        <v>9.7955254057047231E-17</v>
      </c>
      <c r="I632" s="57">
        <f t="shared" si="210"/>
        <v>0.3764178728378853</v>
      </c>
      <c r="J632" s="57">
        <f>MIN(F632,H632,(1-EXP(-SetUp!$B$52*H632/SetUp!$B$56))*F632)</f>
        <v>0</v>
      </c>
      <c r="K632" s="57">
        <f t="shared" si="197"/>
        <v>9.7955254057047231E-17</v>
      </c>
      <c r="L632" s="57">
        <f>IF(I632&lt;=0,0,MIN(SetUp!$B$50*I632^SetUp!$B$55,I632))</f>
        <v>4.0161806986211664E-3</v>
      </c>
      <c r="M632" s="57">
        <f t="shared" si="198"/>
        <v>0.37240169213926416</v>
      </c>
      <c r="N632" s="57">
        <f>IF(SetUp!$B$62=0,X632,(B632-E632)*(1-(H632/SetUp!$B$66/SetUp!$B$56)))</f>
        <v>0</v>
      </c>
      <c r="O632" s="57">
        <f>K632*SetUp!$B$65</f>
        <v>0</v>
      </c>
      <c r="P632" s="57">
        <f>MIN(SetUp!$B$54*L632^SetUp!$B$51,L632)</f>
        <v>2.2641219116406723E-3</v>
      </c>
      <c r="Q632" s="57">
        <f t="shared" si="199"/>
        <v>9.7955254057047231E-17</v>
      </c>
      <c r="R632" s="57">
        <f>IF((H632+N632-O632)&gt;SetUp!$B$56,T631+H632+N632-O632-SetUp!$B$56,T631)</f>
        <v>0</v>
      </c>
      <c r="S632" s="57">
        <f>R632*SetUp!$B$65</f>
        <v>0</v>
      </c>
      <c r="T632" s="57">
        <f>IF((R632-S632)&lt;SetUp!$B$53,R632-S632,SetUp!$B$53)</f>
        <v>0</v>
      </c>
      <c r="U632" s="57">
        <f t="shared" si="200"/>
        <v>0.37240169213926416</v>
      </c>
      <c r="V632" s="57">
        <f>(L632-P632)/1000*SetUp!$B$13*1000000/SetUp!$B$48</f>
        <v>9.9653044303427057E-2</v>
      </c>
      <c r="W632" s="57">
        <f t="shared" si="211"/>
        <v>2.5153490401663703E-17</v>
      </c>
      <c r="X632" s="57">
        <f>MAX((SetUp!$B$56*(1-($H632/SetUp!$B$56)^2)*TANH(($B632-$D632)/SetUp!$B$56))/(1+$H632/SetUp!$B$56*TANH(($B632-$D632)/SetUp!$B$56)),0)</f>
        <v>0</v>
      </c>
      <c r="AK632" s="65">
        <v>234</v>
      </c>
      <c r="AL632" s="66">
        <f t="shared" si="212"/>
        <v>0.24049999999999999</v>
      </c>
      <c r="AM632" s="66">
        <f t="shared" si="213"/>
        <v>0.23855291092968109</v>
      </c>
      <c r="AN632" s="67">
        <f t="shared" si="214"/>
        <v>-8.0960044503904476E-3</v>
      </c>
      <c r="AP632" s="64">
        <v>27446</v>
      </c>
      <c r="AQ632" s="55">
        <v>2</v>
      </c>
      <c r="AR632" s="55">
        <v>52</v>
      </c>
      <c r="AS632" s="66">
        <f t="shared" si="201"/>
        <v>0.47599999999999998</v>
      </c>
      <c r="AT632" s="66">
        <f t="shared" si="202"/>
        <v>1.0020598782243169</v>
      </c>
      <c r="AU632" s="55" t="str">
        <f>IF(OR($AP632&lt;SetUp!$B$97,$AP632&gt;SetUp!$B$98),"Não","Sim")</f>
        <v>Sim</v>
      </c>
      <c r="AV632" s="68">
        <f t="shared" si="203"/>
        <v>0.68992753242641358</v>
      </c>
      <c r="AW632" s="68">
        <f t="shared" si="204"/>
        <v>1.0010294092704355</v>
      </c>
      <c r="AX632" s="68">
        <f t="shared" si="205"/>
        <v>-0.32239304727950685</v>
      </c>
      <c r="AY632" s="68">
        <f t="shared" si="206"/>
        <v>8.9367363245629913E-4</v>
      </c>
      <c r="AZ632" s="68">
        <f t="shared" si="207"/>
        <v>0.52605987822431688</v>
      </c>
      <c r="BA632" s="68">
        <f t="shared" si="208"/>
        <v>0.31110187684402191</v>
      </c>
      <c r="BB632" s="68">
        <f t="shared" si="209"/>
        <v>0.32328672091196314</v>
      </c>
    </row>
    <row r="633" spans="1:54" x14ac:dyDescent="0.3">
      <c r="A633" s="64">
        <v>27295</v>
      </c>
      <c r="B633" s="57">
        <v>0.218</v>
      </c>
      <c r="C633" s="57">
        <v>9.4E-2</v>
      </c>
      <c r="D633" s="57">
        <v>4.7469999999999999</v>
      </c>
      <c r="E633" s="57">
        <f t="shared" si="194"/>
        <v>0.218</v>
      </c>
      <c r="F633" s="57">
        <f t="shared" si="195"/>
        <v>4.5289999999999999</v>
      </c>
      <c r="G633" s="57">
        <f t="shared" si="196"/>
        <v>0</v>
      </c>
      <c r="H633" s="57">
        <f>IF(Q632&gt;SetUp!$B$56,SetUp!$B$56,Q632)</f>
        <v>9.7955254057047231E-17</v>
      </c>
      <c r="I633" s="57">
        <f t="shared" si="210"/>
        <v>0.37240169213926416</v>
      </c>
      <c r="J633" s="57">
        <f>MIN(F633,H633,(1-EXP(-SetUp!$B$52*H633/SetUp!$B$56))*F633)</f>
        <v>0</v>
      </c>
      <c r="K633" s="57">
        <f t="shared" si="197"/>
        <v>9.7955254057047231E-17</v>
      </c>
      <c r="L633" s="57">
        <f>IF(I633&lt;=0,0,MIN(SetUp!$B$50*I633^SetUp!$B$55,I633))</f>
        <v>3.9450174376552474E-3</v>
      </c>
      <c r="M633" s="57">
        <f t="shared" si="198"/>
        <v>0.36845667470160892</v>
      </c>
      <c r="N633" s="57">
        <f>IF(SetUp!$B$62=0,X633,(B633-E633)*(1-(H633/SetUp!$B$66/SetUp!$B$56)))</f>
        <v>0</v>
      </c>
      <c r="O633" s="57">
        <f>K633*SetUp!$B$65</f>
        <v>0</v>
      </c>
      <c r="P633" s="57">
        <f>MIN(SetUp!$B$54*L633^SetUp!$B$51,L633)</f>
        <v>2.2246801318980959E-3</v>
      </c>
      <c r="Q633" s="57">
        <f t="shared" si="199"/>
        <v>9.7955254057047231E-17</v>
      </c>
      <c r="R633" s="57">
        <f>IF((H633+N633-O633)&gt;SetUp!$B$56,T632+H633+N633-O633-SetUp!$B$56,T632)</f>
        <v>0</v>
      </c>
      <c r="S633" s="57">
        <f>R633*SetUp!$B$65</f>
        <v>0</v>
      </c>
      <c r="T633" s="57">
        <f>IF((R633-S633)&lt;SetUp!$B$53,R633-S633,SetUp!$B$53)</f>
        <v>0</v>
      </c>
      <c r="U633" s="57">
        <f t="shared" si="200"/>
        <v>0.36845667470160892</v>
      </c>
      <c r="V633" s="57">
        <f>(L633-P633)/1000*SetUp!$B$13*1000000/SetUp!$B$48</f>
        <v>9.7848799949749862E-2</v>
      </c>
      <c r="W633" s="57">
        <f t="shared" si="211"/>
        <v>6.9388939039072284E-18</v>
      </c>
      <c r="X633" s="57">
        <f>MAX((SetUp!$B$56*(1-($H633/SetUp!$B$56)^2)*TANH(($B633-$D633)/SetUp!$B$56))/(1+$H633/SetUp!$B$56*TANH(($B633-$D633)/SetUp!$B$56)),0)</f>
        <v>0</v>
      </c>
      <c r="AK633" s="65">
        <v>235</v>
      </c>
      <c r="AL633" s="66">
        <f t="shared" si="212"/>
        <v>0.21999999999999997</v>
      </c>
      <c r="AM633" s="66">
        <f t="shared" si="213"/>
        <v>0.23329877874801785</v>
      </c>
      <c r="AN633" s="67">
        <f t="shared" si="214"/>
        <v>6.0448994309172194E-2</v>
      </c>
      <c r="AP633" s="64">
        <v>27447</v>
      </c>
      <c r="AQ633" s="55">
        <v>2</v>
      </c>
      <c r="AR633" s="55">
        <v>53</v>
      </c>
      <c r="AS633" s="66">
        <f t="shared" si="201"/>
        <v>0.35699999999999998</v>
      </c>
      <c r="AT633" s="66">
        <f t="shared" si="202"/>
        <v>0.95757413487783616</v>
      </c>
      <c r="AU633" s="55" t="str">
        <f>IF(OR($AP633&lt;SetUp!$B$97,$AP633&gt;SetUp!$B$98),"Não","Sim")</f>
        <v>Sim</v>
      </c>
      <c r="AV633" s="68">
        <f t="shared" si="203"/>
        <v>0.59749476985158623</v>
      </c>
      <c r="AW633" s="68">
        <f t="shared" si="204"/>
        <v>0.9785571699588308</v>
      </c>
      <c r="AX633" s="68">
        <f t="shared" si="205"/>
        <v>-0.44733178388780681</v>
      </c>
      <c r="AY633" s="68">
        <f t="shared" si="206"/>
        <v>-1.882759321102024E-2</v>
      </c>
      <c r="AZ633" s="68">
        <f t="shared" si="207"/>
        <v>0.60057413487783617</v>
      </c>
      <c r="BA633" s="68">
        <f t="shared" si="208"/>
        <v>0.38106240010724457</v>
      </c>
      <c r="BB633" s="68">
        <f t="shared" si="209"/>
        <v>0.42850419067678658</v>
      </c>
    </row>
    <row r="634" spans="1:54" x14ac:dyDescent="0.3">
      <c r="A634" s="64">
        <v>27296</v>
      </c>
      <c r="B634" s="57">
        <v>0</v>
      </c>
      <c r="C634" s="57">
        <v>8.5000000000000006E-2</v>
      </c>
      <c r="D634" s="57">
        <v>4.7469999999999999</v>
      </c>
      <c r="E634" s="57">
        <f t="shared" si="194"/>
        <v>0</v>
      </c>
      <c r="F634" s="57">
        <f t="shared" si="195"/>
        <v>4.7469999999999999</v>
      </c>
      <c r="G634" s="57">
        <f t="shared" si="196"/>
        <v>0</v>
      </c>
      <c r="H634" s="57">
        <f>IF(Q633&gt;SetUp!$B$56,SetUp!$B$56,Q633)</f>
        <v>9.7955254057047231E-17</v>
      </c>
      <c r="I634" s="57">
        <f t="shared" si="210"/>
        <v>0.36845667470160892</v>
      </c>
      <c r="J634" s="57">
        <f>MIN(F634,H634,(1-EXP(-SetUp!$B$52*H634/SetUp!$B$56))*F634)</f>
        <v>0</v>
      </c>
      <c r="K634" s="57">
        <f t="shared" si="197"/>
        <v>9.7955254057047231E-17</v>
      </c>
      <c r="L634" s="57">
        <f>IF(I634&lt;=0,0,MIN(SetUp!$B$50*I634^SetUp!$B$55,I634))</f>
        <v>3.8756114612971313E-3</v>
      </c>
      <c r="M634" s="57">
        <f t="shared" si="198"/>
        <v>0.36458106324031181</v>
      </c>
      <c r="N634" s="57">
        <f>IF(SetUp!$B$62=0,X634,(B634-E634)*(1-(H634/SetUp!$B$66/SetUp!$B$56)))</f>
        <v>0</v>
      </c>
      <c r="O634" s="57">
        <f>K634*SetUp!$B$65</f>
        <v>0</v>
      </c>
      <c r="P634" s="57">
        <f>MIN(SetUp!$B$54*L634^SetUp!$B$51,L634)</f>
        <v>2.1862006561736082E-3</v>
      </c>
      <c r="Q634" s="57">
        <f t="shared" si="199"/>
        <v>9.7955254057047231E-17</v>
      </c>
      <c r="R634" s="57">
        <f>IF((H634+N634-O634)&gt;SetUp!$B$56,T633+H634+N634-O634-SetUp!$B$56,T633)</f>
        <v>0</v>
      </c>
      <c r="S634" s="57">
        <f>R634*SetUp!$B$65</f>
        <v>0</v>
      </c>
      <c r="T634" s="57">
        <f>IF((R634-S634)&lt;SetUp!$B$53,R634-S634,SetUp!$B$53)</f>
        <v>0</v>
      </c>
      <c r="U634" s="57">
        <f t="shared" si="200"/>
        <v>0.36458106324031181</v>
      </c>
      <c r="V634" s="57">
        <f>(L634-P634)/1000*SetUp!$B$13*1000000/SetUp!$B$48</f>
        <v>9.6089772250054717E-2</v>
      </c>
      <c r="W634" s="57">
        <f t="shared" si="211"/>
        <v>1.8648277366750676E-17</v>
      </c>
      <c r="X634" s="57">
        <f>MAX((SetUp!$B$56*(1-($H634/SetUp!$B$56)^2)*TANH(($B634-$D634)/SetUp!$B$56))/(1+$H634/SetUp!$B$56*TANH(($B634-$D634)/SetUp!$B$56)),0)</f>
        <v>0</v>
      </c>
      <c r="AK634" s="65">
        <v>236</v>
      </c>
      <c r="AL634" s="66">
        <f t="shared" si="212"/>
        <v>0.21375</v>
      </c>
      <c r="AM634" s="66">
        <f t="shared" si="213"/>
        <v>0.22771714265434642</v>
      </c>
      <c r="AN634" s="67">
        <f t="shared" si="214"/>
        <v>6.534335744723474E-2</v>
      </c>
      <c r="AP634" s="64">
        <v>27448</v>
      </c>
      <c r="AQ634" s="55">
        <v>2</v>
      </c>
      <c r="AR634" s="55">
        <v>54</v>
      </c>
      <c r="AS634" s="66">
        <f t="shared" si="201"/>
        <v>0.61699999999999999</v>
      </c>
      <c r="AT634" s="66">
        <f t="shared" si="202"/>
        <v>0.91580526351969704</v>
      </c>
      <c r="AU634" s="55" t="str">
        <f>IF(OR($AP634&lt;SetUp!$B$97,$AP634&gt;SetUp!$B$98),"Não","Sim")</f>
        <v>Sim</v>
      </c>
      <c r="AV634" s="68">
        <f t="shared" si="203"/>
        <v>0.78549347546621928</v>
      </c>
      <c r="AW634" s="68">
        <f t="shared" si="204"/>
        <v>0.95697714890152785</v>
      </c>
      <c r="AX634" s="68">
        <f t="shared" si="205"/>
        <v>-0.20971483596675833</v>
      </c>
      <c r="AY634" s="68">
        <f t="shared" si="206"/>
        <v>-3.8196864727309515E-2</v>
      </c>
      <c r="AZ634" s="68">
        <f t="shared" si="207"/>
        <v>0.29880526351969705</v>
      </c>
      <c r="BA634" s="68">
        <f t="shared" si="208"/>
        <v>0.17148367343530857</v>
      </c>
      <c r="BB634" s="68">
        <f t="shared" si="209"/>
        <v>0.17151797123944881</v>
      </c>
    </row>
    <row r="635" spans="1:54" x14ac:dyDescent="0.3">
      <c r="A635" s="64">
        <v>27297</v>
      </c>
      <c r="B635" s="57">
        <v>0</v>
      </c>
      <c r="C635" s="57">
        <v>7.6999999999999999E-2</v>
      </c>
      <c r="D635" s="57">
        <v>4.7469999999999999</v>
      </c>
      <c r="E635" s="57">
        <f t="shared" si="194"/>
        <v>0</v>
      </c>
      <c r="F635" s="57">
        <f t="shared" si="195"/>
        <v>4.7469999999999999</v>
      </c>
      <c r="G635" s="57">
        <f t="shared" si="196"/>
        <v>0</v>
      </c>
      <c r="H635" s="57">
        <f>IF(Q634&gt;SetUp!$B$56,SetUp!$B$56,Q634)</f>
        <v>9.7955254057047231E-17</v>
      </c>
      <c r="I635" s="57">
        <f t="shared" si="210"/>
        <v>0.36458106324031181</v>
      </c>
      <c r="J635" s="57">
        <f>MIN(F635,H635,(1-EXP(-SetUp!$B$52*H635/SetUp!$B$56))*F635)</f>
        <v>0</v>
      </c>
      <c r="K635" s="57">
        <f t="shared" si="197"/>
        <v>9.7955254057047231E-17</v>
      </c>
      <c r="L635" s="57">
        <f>IF(I635&lt;=0,0,MIN(SetUp!$B$50*I635^SetUp!$B$55,I635))</f>
        <v>3.8079072617671168E-3</v>
      </c>
      <c r="M635" s="57">
        <f t="shared" si="198"/>
        <v>0.3607731559785447</v>
      </c>
      <c r="N635" s="57">
        <f>IF(SetUp!$B$62=0,X635,(B635-E635)*(1-(H635/SetUp!$B$66/SetUp!$B$56)))</f>
        <v>0</v>
      </c>
      <c r="O635" s="57">
        <f>K635*SetUp!$B$65</f>
        <v>0</v>
      </c>
      <c r="P635" s="57">
        <f>MIN(SetUp!$B$54*L635^SetUp!$B$51,L635)</f>
        <v>2.1486533691890868E-3</v>
      </c>
      <c r="Q635" s="57">
        <f t="shared" si="199"/>
        <v>9.7955254057047231E-17</v>
      </c>
      <c r="R635" s="57">
        <f>IF((H635+N635-O635)&gt;SetUp!$B$56,T634+H635+N635-O635-SetUp!$B$56,T634)</f>
        <v>0</v>
      </c>
      <c r="S635" s="57">
        <f>R635*SetUp!$B$65</f>
        <v>0</v>
      </c>
      <c r="T635" s="57">
        <f>IF((R635-S635)&lt;SetUp!$B$53,R635-S635,SetUp!$B$53)</f>
        <v>0</v>
      </c>
      <c r="U635" s="57">
        <f t="shared" si="200"/>
        <v>0.3607731559785447</v>
      </c>
      <c r="V635" s="57">
        <f>(L635-P635)/1000*SetUp!$B$13*1000000/SetUp!$B$48</f>
        <v>9.4374516937686018E-2</v>
      </c>
      <c r="W635" s="57">
        <f t="shared" si="211"/>
        <v>9.540979117872439E-18</v>
      </c>
      <c r="X635" s="57">
        <f>MAX((SetUp!$B$56*(1-($H635/SetUp!$B$56)^2)*TANH(($B635-$D635)/SetUp!$B$56))/(1+$H635/SetUp!$B$56*TANH(($B635-$D635)/SetUp!$B$56)),0)</f>
        <v>0</v>
      </c>
      <c r="AK635" s="65">
        <v>237</v>
      </c>
      <c r="AL635" s="66">
        <f t="shared" si="212"/>
        <v>0.1855</v>
      </c>
      <c r="AM635" s="66">
        <f t="shared" si="213"/>
        <v>0.22192858352132744</v>
      </c>
      <c r="AN635" s="67">
        <f t="shared" si="214"/>
        <v>0.19638050415809941</v>
      </c>
      <c r="AP635" s="64">
        <v>27449</v>
      </c>
      <c r="AQ635" s="55">
        <v>2</v>
      </c>
      <c r="AR635" s="55">
        <v>55</v>
      </c>
      <c r="AS635" s="66">
        <f t="shared" si="201"/>
        <v>0.379</v>
      </c>
      <c r="AT635" s="66">
        <f t="shared" si="202"/>
        <v>0.87654328786767854</v>
      </c>
      <c r="AU635" s="55" t="str">
        <f>IF(OR($AP635&lt;SetUp!$B$97,$AP635&gt;SetUp!$B$98),"Não","Sim")</f>
        <v>Sim</v>
      </c>
      <c r="AV635" s="68">
        <f t="shared" si="203"/>
        <v>0.61562975886485538</v>
      </c>
      <c r="AW635" s="68">
        <f t="shared" si="204"/>
        <v>0.93623890533756315</v>
      </c>
      <c r="AX635" s="68">
        <f t="shared" si="205"/>
        <v>-0.42136079003192767</v>
      </c>
      <c r="AY635" s="68">
        <f t="shared" si="206"/>
        <v>-5.7226631517876228E-2</v>
      </c>
      <c r="AZ635" s="68">
        <f t="shared" si="207"/>
        <v>0.49754328786767854</v>
      </c>
      <c r="BA635" s="68">
        <f t="shared" si="208"/>
        <v>0.32060914647270777</v>
      </c>
      <c r="BB635" s="68">
        <f t="shared" si="209"/>
        <v>0.36413415851405145</v>
      </c>
    </row>
    <row r="636" spans="1:54" x14ac:dyDescent="0.3">
      <c r="A636" s="64">
        <v>27298</v>
      </c>
      <c r="B636" s="57">
        <v>0</v>
      </c>
      <c r="C636" s="57">
        <v>7.0000000000000007E-2</v>
      </c>
      <c r="D636" s="57">
        <v>4.7469999999999999</v>
      </c>
      <c r="E636" s="57">
        <f t="shared" si="194"/>
        <v>0</v>
      </c>
      <c r="F636" s="57">
        <f t="shared" si="195"/>
        <v>4.7469999999999999</v>
      </c>
      <c r="G636" s="57">
        <f t="shared" si="196"/>
        <v>0</v>
      </c>
      <c r="H636" s="57">
        <f>IF(Q635&gt;SetUp!$B$56,SetUp!$B$56,Q635)</f>
        <v>9.7955254057047231E-17</v>
      </c>
      <c r="I636" s="57">
        <f t="shared" si="210"/>
        <v>0.3607731559785447</v>
      </c>
      <c r="J636" s="57">
        <f>MIN(F636,H636,(1-EXP(-SetUp!$B$52*H636/SetUp!$B$56))*F636)</f>
        <v>0</v>
      </c>
      <c r="K636" s="57">
        <f t="shared" si="197"/>
        <v>9.7955254057047231E-17</v>
      </c>
      <c r="L636" s="57">
        <f>IF(I636&lt;=0,0,MIN(SetUp!$B$50*I636^SetUp!$B$55,I636))</f>
        <v>3.7418514626310663E-3</v>
      </c>
      <c r="M636" s="57">
        <f t="shared" si="198"/>
        <v>0.35703130451591364</v>
      </c>
      <c r="N636" s="57">
        <f>IF(SetUp!$B$62=0,X636,(B636-E636)*(1-(H636/SetUp!$B$66/SetUp!$B$56)))</f>
        <v>0</v>
      </c>
      <c r="O636" s="57">
        <f>K636*SetUp!$B$65</f>
        <v>0</v>
      </c>
      <c r="P636" s="57">
        <f>MIN(SetUp!$B$54*L636^SetUp!$B$51,L636)</f>
        <v>2.1120093033110627E-3</v>
      </c>
      <c r="Q636" s="57">
        <f t="shared" si="199"/>
        <v>9.7955254057047231E-17</v>
      </c>
      <c r="R636" s="57">
        <f>IF((H636+N636-O636)&gt;SetUp!$B$56,T635+H636+N636-O636-SetUp!$B$56,T635)</f>
        <v>0</v>
      </c>
      <c r="S636" s="57">
        <f>R636*SetUp!$B$65</f>
        <v>0</v>
      </c>
      <c r="T636" s="57">
        <f>IF((R636-S636)&lt;SetUp!$B$53,R636-S636,SetUp!$B$53)</f>
        <v>0</v>
      </c>
      <c r="U636" s="57">
        <f t="shared" si="200"/>
        <v>0.35703130451591364</v>
      </c>
      <c r="V636" s="57">
        <f>(L636-P636)/1000*SetUp!$B$13*1000000/SetUp!$B$48</f>
        <v>9.2701645696616583E-2</v>
      </c>
      <c r="W636" s="57">
        <f t="shared" si="211"/>
        <v>3.4694469519536142E-18</v>
      </c>
      <c r="X636" s="57">
        <f>MAX((SetUp!$B$56*(1-($H636/SetUp!$B$56)^2)*TANH(($B636-$D636)/SetUp!$B$56))/(1+$H636/SetUp!$B$56*TANH(($B636-$D636)/SetUp!$B$56)),0)</f>
        <v>0</v>
      </c>
      <c r="AK636" s="65">
        <v>238</v>
      </c>
      <c r="AL636" s="66">
        <f t="shared" si="212"/>
        <v>0.1855</v>
      </c>
      <c r="AM636" s="66">
        <f t="shared" si="213"/>
        <v>0.21634535799302501</v>
      </c>
      <c r="AN636" s="67">
        <f t="shared" si="214"/>
        <v>0.16628225333167124</v>
      </c>
      <c r="AP636" s="64">
        <v>27450</v>
      </c>
      <c r="AQ636" s="55">
        <v>2</v>
      </c>
      <c r="AR636" s="55">
        <v>56</v>
      </c>
      <c r="AS636" s="66">
        <f t="shared" si="201"/>
        <v>0.35699999999999998</v>
      </c>
      <c r="AT636" s="66">
        <f t="shared" si="202"/>
        <v>0.83959776495307781</v>
      </c>
      <c r="AU636" s="55" t="str">
        <f>IF(OR($AP636&lt;SetUp!$B$97,$AP636&gt;SetUp!$B$98),"Não","Sim")</f>
        <v>Sim</v>
      </c>
      <c r="AV636" s="68">
        <f t="shared" si="203"/>
        <v>0.59749476985158623</v>
      </c>
      <c r="AW636" s="68">
        <f t="shared" si="204"/>
        <v>0.91629567550713553</v>
      </c>
      <c r="AX636" s="68">
        <f t="shared" si="205"/>
        <v>-0.44733178388780681</v>
      </c>
      <c r="AY636" s="68">
        <f t="shared" si="206"/>
        <v>-7.5928726199495533E-2</v>
      </c>
      <c r="AZ636" s="68">
        <f t="shared" si="207"/>
        <v>0.48259776495307782</v>
      </c>
      <c r="BA636" s="68">
        <f t="shared" si="208"/>
        <v>0.3188009056555493</v>
      </c>
      <c r="BB636" s="68">
        <f t="shared" si="209"/>
        <v>0.37140305768831128</v>
      </c>
    </row>
    <row r="637" spans="1:54" x14ac:dyDescent="0.3">
      <c r="A637" s="64">
        <v>27299</v>
      </c>
      <c r="B637" s="57">
        <v>0</v>
      </c>
      <c r="C637" s="57">
        <v>7.0000000000000007E-2</v>
      </c>
      <c r="D637" s="57">
        <v>4.7469999999999999</v>
      </c>
      <c r="E637" s="57">
        <f t="shared" si="194"/>
        <v>0</v>
      </c>
      <c r="F637" s="57">
        <f t="shared" si="195"/>
        <v>4.7469999999999999</v>
      </c>
      <c r="G637" s="57">
        <f t="shared" si="196"/>
        <v>0</v>
      </c>
      <c r="H637" s="57">
        <f>IF(Q636&gt;SetUp!$B$56,SetUp!$B$56,Q636)</f>
        <v>9.7955254057047231E-17</v>
      </c>
      <c r="I637" s="57">
        <f t="shared" si="210"/>
        <v>0.35703130451591364</v>
      </c>
      <c r="J637" s="57">
        <f>MIN(F637,H637,(1-EXP(-SetUp!$B$52*H637/SetUp!$B$56))*F637)</f>
        <v>0</v>
      </c>
      <c r="K637" s="57">
        <f t="shared" si="197"/>
        <v>9.7955254057047231E-17</v>
      </c>
      <c r="L637" s="57">
        <f>IF(I637&lt;=0,0,MIN(SetUp!$B$50*I637^SetUp!$B$55,I637))</f>
        <v>3.6773927226282587E-3</v>
      </c>
      <c r="M637" s="57">
        <f t="shared" si="198"/>
        <v>0.3533539117932854</v>
      </c>
      <c r="N637" s="57">
        <f>IF(SetUp!$B$62=0,X637,(B637-E637)*(1-(H637/SetUp!$B$66/SetUp!$B$56)))</f>
        <v>0</v>
      </c>
      <c r="O637" s="57">
        <f>K637*SetUp!$B$65</f>
        <v>0</v>
      </c>
      <c r="P637" s="57">
        <f>MIN(SetUp!$B$54*L637^SetUp!$B$51,L637)</f>
        <v>2.0762405870933852E-3</v>
      </c>
      <c r="Q637" s="57">
        <f t="shared" si="199"/>
        <v>9.7955254057047231E-17</v>
      </c>
      <c r="R637" s="57">
        <f>IF((H637+N637-O637)&gt;SetUp!$B$56,T636+H637+N637-O637-SetUp!$B$56,T636)</f>
        <v>0</v>
      </c>
      <c r="S637" s="57">
        <f>R637*SetUp!$B$65</f>
        <v>0</v>
      </c>
      <c r="T637" s="57">
        <f>IF((R637-S637)&lt;SetUp!$B$53,R637-S637,SetUp!$B$53)</f>
        <v>0</v>
      </c>
      <c r="U637" s="57">
        <f t="shared" si="200"/>
        <v>0.3533539117932854</v>
      </c>
      <c r="V637" s="57">
        <f>(L637-P637)/1000*SetUp!$B$13*1000000/SetUp!$B$48</f>
        <v>9.1069823618172924E-2</v>
      </c>
      <c r="W637" s="57">
        <f t="shared" si="211"/>
        <v>2.211772431870429E-17</v>
      </c>
      <c r="X637" s="57">
        <f>MAX((SetUp!$B$56*(1-($H637/SetUp!$B$56)^2)*TANH(($B637-$D637)/SetUp!$B$56))/(1+$H637/SetUp!$B$56*TANH(($B637-$D637)/SetUp!$B$56)),0)</f>
        <v>0</v>
      </c>
      <c r="AK637" s="65">
        <v>239</v>
      </c>
      <c r="AL637" s="66">
        <f t="shared" si="212"/>
        <v>0.17199999999999999</v>
      </c>
      <c r="AM637" s="66">
        <f t="shared" si="213"/>
        <v>0.21196417893590475</v>
      </c>
      <c r="AN637" s="67">
        <f t="shared" si="214"/>
        <v>0.23234987753433001</v>
      </c>
      <c r="AP637" s="64">
        <v>27451</v>
      </c>
      <c r="AQ637" s="55">
        <v>2</v>
      </c>
      <c r="AR637" s="55">
        <v>57</v>
      </c>
      <c r="AS637" s="66">
        <f t="shared" si="201"/>
        <v>0.316</v>
      </c>
      <c r="AT637" s="66">
        <f t="shared" si="202"/>
        <v>0.81135191085400238</v>
      </c>
      <c r="AU637" s="55" t="str">
        <f>IF(OR($AP637&lt;SetUp!$B$97,$AP637&gt;SetUp!$B$98),"Não","Sim")</f>
        <v>Sim</v>
      </c>
      <c r="AV637" s="68">
        <f t="shared" si="203"/>
        <v>0.56213877290220782</v>
      </c>
      <c r="AW637" s="68">
        <f t="shared" si="204"/>
        <v>0.90075074846152769</v>
      </c>
      <c r="AX637" s="68">
        <f t="shared" si="205"/>
        <v>-0.50031291738159622</v>
      </c>
      <c r="AY637" s="68">
        <f t="shared" si="206"/>
        <v>-9.0790736673177247E-2</v>
      </c>
      <c r="AZ637" s="68">
        <f t="shared" si="207"/>
        <v>0.49535191085400238</v>
      </c>
      <c r="BA637" s="68">
        <f t="shared" si="208"/>
        <v>0.33861197555931988</v>
      </c>
      <c r="BB637" s="68">
        <f t="shared" si="209"/>
        <v>0.40952218070841895</v>
      </c>
    </row>
    <row r="638" spans="1:54" x14ac:dyDescent="0.3">
      <c r="A638" s="64">
        <v>27300</v>
      </c>
      <c r="B638" s="57">
        <v>4.0000000000000001E-3</v>
      </c>
      <c r="C638" s="57">
        <v>0</v>
      </c>
      <c r="D638" s="57">
        <v>4.7469999999999999</v>
      </c>
      <c r="E638" s="57">
        <f t="shared" si="194"/>
        <v>4.0000000000000001E-3</v>
      </c>
      <c r="F638" s="57">
        <f t="shared" si="195"/>
        <v>4.7430000000000003</v>
      </c>
      <c r="G638" s="57">
        <f t="shared" si="196"/>
        <v>0</v>
      </c>
      <c r="H638" s="57">
        <f>IF(Q637&gt;SetUp!$B$56,SetUp!$B$56,Q637)</f>
        <v>9.7955254057047231E-17</v>
      </c>
      <c r="I638" s="57">
        <f t="shared" si="210"/>
        <v>0.3533539117932854</v>
      </c>
      <c r="J638" s="57">
        <f>MIN(F638,H638,(1-EXP(-SetUp!$B$52*H638/SetUp!$B$56))*F638)</f>
        <v>0</v>
      </c>
      <c r="K638" s="57">
        <f t="shared" si="197"/>
        <v>9.7955254057047231E-17</v>
      </c>
      <c r="L638" s="57">
        <f>IF(I638&lt;=0,0,MIN(SetUp!$B$50*I638^SetUp!$B$55,I638))</f>
        <v>3.6144816444774876E-3</v>
      </c>
      <c r="M638" s="57">
        <f t="shared" si="198"/>
        <v>0.34973943014880793</v>
      </c>
      <c r="N638" s="57">
        <f>IF(SetUp!$B$62=0,X638,(B638-E638)*(1-(H638/SetUp!$B$66/SetUp!$B$56)))</f>
        <v>0</v>
      </c>
      <c r="O638" s="57">
        <f>K638*SetUp!$B$65</f>
        <v>0</v>
      </c>
      <c r="P638" s="57">
        <f>MIN(SetUp!$B$54*L638^SetUp!$B$51,L638)</f>
        <v>2.0413203964690456E-3</v>
      </c>
      <c r="Q638" s="57">
        <f t="shared" si="199"/>
        <v>9.7955254057047231E-17</v>
      </c>
      <c r="R638" s="57">
        <f>IF((H638+N638-O638)&gt;SetUp!$B$56,T637+H638+N638-O638-SetUp!$B$56,T637)</f>
        <v>0</v>
      </c>
      <c r="S638" s="57">
        <f>R638*SetUp!$B$65</f>
        <v>0</v>
      </c>
      <c r="T638" s="57">
        <f>IF((R638-S638)&lt;SetUp!$B$53,R638-S638,SetUp!$B$53)</f>
        <v>0</v>
      </c>
      <c r="U638" s="57">
        <f t="shared" si="200"/>
        <v>0.34973943014880793</v>
      </c>
      <c r="V638" s="57">
        <f>(L638-P638)/1000*SetUp!$B$13*1000000/SetUp!$B$48</f>
        <v>8.9477766790233407E-2</v>
      </c>
      <c r="W638" s="57">
        <f t="shared" si="211"/>
        <v>1.3444106938820255E-17</v>
      </c>
      <c r="X638" s="57">
        <f>MAX((SetUp!$B$56*(1-($H638/SetUp!$B$56)^2)*TANH(($B638-$D638)/SetUp!$B$56))/(1+$H638/SetUp!$B$56*TANH(($B638-$D638)/SetUp!$B$56)),0)</f>
        <v>0</v>
      </c>
      <c r="AK638" s="65">
        <v>240</v>
      </c>
      <c r="AL638" s="66">
        <f t="shared" si="212"/>
        <v>0.16400000000000001</v>
      </c>
      <c r="AM638" s="66">
        <f t="shared" si="213"/>
        <v>0.2067305793862228</v>
      </c>
      <c r="AN638" s="67">
        <f t="shared" si="214"/>
        <v>0.26055231333062678</v>
      </c>
      <c r="AP638" s="64">
        <v>27452</v>
      </c>
      <c r="AQ638" s="55">
        <v>2</v>
      </c>
      <c r="AR638" s="55">
        <v>58</v>
      </c>
      <c r="AS638" s="66">
        <f t="shared" si="201"/>
        <v>0.316</v>
      </c>
      <c r="AT638" s="66">
        <f t="shared" si="202"/>
        <v>0.83166706593409345</v>
      </c>
      <c r="AU638" s="55" t="str">
        <f>IF(OR($AP638&lt;SetUp!$B$97,$AP638&gt;SetUp!$B$98),"Não","Sim")</f>
        <v>Sim</v>
      </c>
      <c r="AV638" s="68">
        <f t="shared" si="203"/>
        <v>0.56213877290220782</v>
      </c>
      <c r="AW638" s="68">
        <f t="shared" si="204"/>
        <v>0.9119578202603964</v>
      </c>
      <c r="AX638" s="68">
        <f t="shared" si="205"/>
        <v>-0.50031291738159622</v>
      </c>
      <c r="AY638" s="68">
        <f t="shared" si="206"/>
        <v>-8.0050496263742332E-2</v>
      </c>
      <c r="AZ638" s="68">
        <f t="shared" si="207"/>
        <v>0.51566706593409339</v>
      </c>
      <c r="BA638" s="68">
        <f t="shared" si="208"/>
        <v>0.34981904735818858</v>
      </c>
      <c r="BB638" s="68">
        <f t="shared" si="209"/>
        <v>0.42026242111785389</v>
      </c>
    </row>
    <row r="639" spans="1:54" x14ac:dyDescent="0.3">
      <c r="A639" s="64">
        <v>27301</v>
      </c>
      <c r="B639" s="57">
        <v>0.105</v>
      </c>
      <c r="C639" s="57">
        <v>0</v>
      </c>
      <c r="D639" s="57">
        <v>4.7469999999999999</v>
      </c>
      <c r="E639" s="57">
        <f t="shared" si="194"/>
        <v>0.105</v>
      </c>
      <c r="F639" s="57">
        <f t="shared" si="195"/>
        <v>4.6419999999999995</v>
      </c>
      <c r="G639" s="57">
        <f t="shared" si="196"/>
        <v>0</v>
      </c>
      <c r="H639" s="57">
        <f>IF(Q638&gt;SetUp!$B$56,SetUp!$B$56,Q638)</f>
        <v>9.7955254057047231E-17</v>
      </c>
      <c r="I639" s="57">
        <f t="shared" si="210"/>
        <v>0.34973943014880793</v>
      </c>
      <c r="J639" s="57">
        <f>MIN(F639,H639,(1-EXP(-SetUp!$B$52*H639/SetUp!$B$56))*F639)</f>
        <v>0</v>
      </c>
      <c r="K639" s="57">
        <f t="shared" si="197"/>
        <v>9.7955254057047231E-17</v>
      </c>
      <c r="L639" s="57">
        <f>IF(I639&lt;=0,0,MIN(SetUp!$B$50*I639^SetUp!$B$55,I639))</f>
        <v>3.5530706883710067E-3</v>
      </c>
      <c r="M639" s="57">
        <f t="shared" si="198"/>
        <v>0.34618635946043691</v>
      </c>
      <c r="N639" s="57">
        <f>IF(SetUp!$B$62=0,X639,(B639-E639)*(1-(H639/SetUp!$B$66/SetUp!$B$56)))</f>
        <v>0</v>
      </c>
      <c r="O639" s="57">
        <f>K639*SetUp!$B$65</f>
        <v>0</v>
      </c>
      <c r="P639" s="57">
        <f>MIN(SetUp!$B$54*L639^SetUp!$B$51,L639)</f>
        <v>2.0072229084372975E-3</v>
      </c>
      <c r="Q639" s="57">
        <f t="shared" si="199"/>
        <v>9.7955254057047231E-17</v>
      </c>
      <c r="R639" s="57">
        <f>IF((H639+N639-O639)&gt;SetUp!$B$56,T638+H639+N639-O639-SetUp!$B$56,T638)</f>
        <v>0</v>
      </c>
      <c r="S639" s="57">
        <f>R639*SetUp!$B$65</f>
        <v>0</v>
      </c>
      <c r="T639" s="57">
        <f>IF((R639-S639)&lt;SetUp!$B$53,R639-S639,SetUp!$B$53)</f>
        <v>0</v>
      </c>
      <c r="U639" s="57">
        <f t="shared" si="200"/>
        <v>0.34618635946043691</v>
      </c>
      <c r="V639" s="57">
        <f>(L639-P639)/1000*SetUp!$B$13*1000000/SetUp!$B$48</f>
        <v>8.7924240011133442E-2</v>
      </c>
      <c r="W639" s="57">
        <f t="shared" si="211"/>
        <v>-1.1709383462843448E-17</v>
      </c>
      <c r="X639" s="57">
        <f>MAX((SetUp!$B$56*(1-($H639/SetUp!$B$56)^2)*TANH(($B639-$D639)/SetUp!$B$56))/(1+$H639/SetUp!$B$56*TANH(($B639-$D639)/SetUp!$B$56)),0)</f>
        <v>0</v>
      </c>
      <c r="AK639" s="65">
        <v>241</v>
      </c>
      <c r="AL639" s="66">
        <f t="shared" si="212"/>
        <v>0.15225</v>
      </c>
      <c r="AM639" s="66">
        <f t="shared" si="213"/>
        <v>0.20167720458477234</v>
      </c>
      <c r="AN639" s="67">
        <f t="shared" si="214"/>
        <v>0.32464502190326666</v>
      </c>
      <c r="AP639" s="64">
        <v>27453</v>
      </c>
      <c r="AQ639" s="55">
        <v>2</v>
      </c>
      <c r="AR639" s="55">
        <v>59</v>
      </c>
      <c r="AS639" s="66">
        <f t="shared" si="201"/>
        <v>0.52900000000000003</v>
      </c>
      <c r="AT639" s="66">
        <f t="shared" si="202"/>
        <v>1.4712414450818836</v>
      </c>
      <c r="AU639" s="55" t="str">
        <f>IF(OR($AP639&lt;SetUp!$B$97,$AP639&gt;SetUp!$B$98),"Não","Sim")</f>
        <v>Sim</v>
      </c>
      <c r="AV639" s="68">
        <f t="shared" si="203"/>
        <v>0.72732386183872721</v>
      </c>
      <c r="AW639" s="68">
        <f t="shared" si="204"/>
        <v>1.2129474205759636</v>
      </c>
      <c r="AX639" s="68">
        <f t="shared" si="205"/>
        <v>-0.27654432796481421</v>
      </c>
      <c r="AY639" s="68">
        <f t="shared" si="206"/>
        <v>0.16768395053999882</v>
      </c>
      <c r="AZ639" s="68">
        <f t="shared" si="207"/>
        <v>0.94224144508188357</v>
      </c>
      <c r="BA639" s="68">
        <f t="shared" si="208"/>
        <v>0.48562355873723639</v>
      </c>
      <c r="BB639" s="68">
        <f t="shared" si="209"/>
        <v>0.44422827850481306</v>
      </c>
    </row>
    <row r="640" spans="1:54" x14ac:dyDescent="0.3">
      <c r="A640" s="64">
        <v>27302</v>
      </c>
      <c r="B640" s="57">
        <v>0</v>
      </c>
      <c r="C640" s="57">
        <v>0</v>
      </c>
      <c r="D640" s="57">
        <v>4.7469999999999999</v>
      </c>
      <c r="E640" s="57">
        <f t="shared" si="194"/>
        <v>0</v>
      </c>
      <c r="F640" s="57">
        <f t="shared" si="195"/>
        <v>4.7469999999999999</v>
      </c>
      <c r="G640" s="57">
        <f t="shared" si="196"/>
        <v>0</v>
      </c>
      <c r="H640" s="57">
        <f>IF(Q639&gt;SetUp!$B$56,SetUp!$B$56,Q639)</f>
        <v>9.7955254057047231E-17</v>
      </c>
      <c r="I640" s="57">
        <f t="shared" si="210"/>
        <v>0.34618635946043691</v>
      </c>
      <c r="J640" s="57">
        <f>MIN(F640,H640,(1-EXP(-SetUp!$B$52*H640/SetUp!$B$56))*F640)</f>
        <v>0</v>
      </c>
      <c r="K640" s="57">
        <f t="shared" si="197"/>
        <v>9.7955254057047231E-17</v>
      </c>
      <c r="L640" s="57">
        <f>IF(I640&lt;=0,0,MIN(SetUp!$B$50*I640^SetUp!$B$55,I640))</f>
        <v>3.4931140898848763E-3</v>
      </c>
      <c r="M640" s="57">
        <f t="shared" si="198"/>
        <v>0.34269324537055201</v>
      </c>
      <c r="N640" s="57">
        <f>IF(SetUp!$B$62=0,X640,(B640-E640)*(1-(H640/SetUp!$B$66/SetUp!$B$56)))</f>
        <v>0</v>
      </c>
      <c r="O640" s="57">
        <f>K640*SetUp!$B$65</f>
        <v>0</v>
      </c>
      <c r="P640" s="57">
        <f>MIN(SetUp!$B$54*L640^SetUp!$B$51,L640)</f>
        <v>1.9739232571023141E-3</v>
      </c>
      <c r="Q640" s="57">
        <f t="shared" si="199"/>
        <v>9.7955254057047231E-17</v>
      </c>
      <c r="R640" s="57">
        <f>IF((H640+N640-O640)&gt;SetUp!$B$56,T639+H640+N640-O640-SetUp!$B$56,T639)</f>
        <v>0</v>
      </c>
      <c r="S640" s="57">
        <f>R640*SetUp!$B$65</f>
        <v>0</v>
      </c>
      <c r="T640" s="57">
        <f>IF((R640-S640)&lt;SetUp!$B$53,R640-S640,SetUp!$B$53)</f>
        <v>0</v>
      </c>
      <c r="U640" s="57">
        <f t="shared" si="200"/>
        <v>0.34269324537055201</v>
      </c>
      <c r="V640" s="57">
        <f>(L640-P640)/1000*SetUp!$B$13*1000000/SetUp!$B$48</f>
        <v>8.640805462101564E-2</v>
      </c>
      <c r="W640" s="57">
        <f t="shared" si="211"/>
        <v>-2.0383000842727483E-17</v>
      </c>
      <c r="X640" s="57">
        <f>MAX((SetUp!$B$56*(1-($H640/SetUp!$B$56)^2)*TANH(($B640-$D640)/SetUp!$B$56))/(1+$H640/SetUp!$B$56*TANH(($B640-$D640)/SetUp!$B$56)),0)</f>
        <v>0</v>
      </c>
      <c r="AK640" s="65">
        <v>242</v>
      </c>
      <c r="AL640" s="66">
        <f t="shared" si="212"/>
        <v>0.15325</v>
      </c>
      <c r="AM640" s="66">
        <f t="shared" si="213"/>
        <v>0.19679609027618411</v>
      </c>
      <c r="AN640" s="67">
        <f t="shared" si="214"/>
        <v>0.284150670643942</v>
      </c>
      <c r="AP640" s="64">
        <v>27454</v>
      </c>
      <c r="AQ640" s="55">
        <v>3</v>
      </c>
      <c r="AR640" s="55">
        <v>61</v>
      </c>
      <c r="AS640" s="66">
        <f t="shared" si="201"/>
        <v>0.58699999999999997</v>
      </c>
      <c r="AT640" s="66">
        <f t="shared" si="202"/>
        <v>11.980302973046534</v>
      </c>
      <c r="AU640" s="55" t="str">
        <f>IF(OR($AP640&lt;SetUp!$B$97,$AP640&gt;SetUp!$B$98),"Não","Sim")</f>
        <v>Sim</v>
      </c>
      <c r="AV640" s="68">
        <f t="shared" si="203"/>
        <v>0.76615925237511817</v>
      </c>
      <c r="AW640" s="68">
        <f t="shared" si="204"/>
        <v>3.4612574265787477</v>
      </c>
      <c r="AX640" s="68">
        <f t="shared" si="205"/>
        <v>-0.23136189875238555</v>
      </c>
      <c r="AY640" s="68">
        <f t="shared" si="206"/>
        <v>1.0784678011800444</v>
      </c>
      <c r="AZ640" s="68">
        <f t="shared" si="207"/>
        <v>11.393302973046534</v>
      </c>
      <c r="BA640" s="68">
        <f t="shared" si="208"/>
        <v>2.6950981742036295</v>
      </c>
      <c r="BB640" s="68">
        <f t="shared" si="209"/>
        <v>1.3098296999324299</v>
      </c>
    </row>
    <row r="641" spans="1:54" x14ac:dyDescent="0.3">
      <c r="A641" s="64">
        <v>27303</v>
      </c>
      <c r="B641" s="57">
        <v>0</v>
      </c>
      <c r="C641" s="57"/>
      <c r="D641" s="57">
        <v>5.2510000000000003</v>
      </c>
      <c r="E641" s="57">
        <f t="shared" si="194"/>
        <v>0</v>
      </c>
      <c r="F641" s="57">
        <f t="shared" si="195"/>
        <v>5.2510000000000003</v>
      </c>
      <c r="G641" s="57">
        <f t="shared" si="196"/>
        <v>0</v>
      </c>
      <c r="H641" s="57">
        <f>IF(Q640&gt;SetUp!$B$56,SetUp!$B$56,Q640)</f>
        <v>9.7955254057047231E-17</v>
      </c>
      <c r="I641" s="57">
        <f t="shared" si="210"/>
        <v>0.34269324537055201</v>
      </c>
      <c r="J641" s="57">
        <f>MIN(F641,H641,(1-EXP(-SetUp!$B$52*H641/SetUp!$B$56))*F641)</f>
        <v>0</v>
      </c>
      <c r="K641" s="57">
        <f t="shared" si="197"/>
        <v>9.7955254057047231E-17</v>
      </c>
      <c r="L641" s="57">
        <f>IF(I641&lt;=0,0,MIN(SetUp!$B$50*I641^SetUp!$B$55,I641))</f>
        <v>3.4345677820516087E-3</v>
      </c>
      <c r="M641" s="57">
        <f t="shared" si="198"/>
        <v>0.33925867758850042</v>
      </c>
      <c r="N641" s="57">
        <f>IF(SetUp!$B$62=0,X641,(B641-E641)*(1-(H641/SetUp!$B$66/SetUp!$B$56)))</f>
        <v>0</v>
      </c>
      <c r="O641" s="57">
        <f>K641*SetUp!$B$65</f>
        <v>0</v>
      </c>
      <c r="P641" s="57">
        <f>MIN(SetUp!$B$54*L641^SetUp!$B$51,L641)</f>
        <v>1.9413974919287277E-3</v>
      </c>
      <c r="Q641" s="57">
        <f t="shared" si="199"/>
        <v>9.7955254057047231E-17</v>
      </c>
      <c r="R641" s="57">
        <f>IF((H641+N641-O641)&gt;SetUp!$B$56,T640+H641+N641-O641-SetUp!$B$56,T640)</f>
        <v>0</v>
      </c>
      <c r="S641" s="57">
        <f>R641*SetUp!$B$65</f>
        <v>0</v>
      </c>
      <c r="T641" s="57">
        <f>IF((R641-S641)&lt;SetUp!$B$53,R641-S641,SetUp!$B$53)</f>
        <v>0</v>
      </c>
      <c r="U641" s="57">
        <f t="shared" si="200"/>
        <v>0.33925867758850042</v>
      </c>
      <c r="V641" s="57">
        <f>(L641-P641)/1000*SetUp!$B$13*1000000/SetUp!$B$48</f>
        <v>8.4928066443830524E-2</v>
      </c>
      <c r="W641" s="57">
        <f t="shared" si="211"/>
        <v>1.9081958235744878E-17</v>
      </c>
      <c r="X641" s="57">
        <f>MAX((SetUp!$B$56*(1-($H641/SetUp!$B$56)^2)*TANH(($B641-$D641)/SetUp!$B$56))/(1+$H641/SetUp!$B$56*TANH(($B641-$D641)/SetUp!$B$56)),0)</f>
        <v>0</v>
      </c>
      <c r="AK641" s="65">
        <v>243</v>
      </c>
      <c r="AL641" s="66">
        <f t="shared" si="212"/>
        <v>0.12475</v>
      </c>
      <c r="AM641" s="66">
        <f t="shared" si="213"/>
        <v>0.19207970171191463</v>
      </c>
      <c r="AN641" s="67">
        <f t="shared" si="214"/>
        <v>0.5397170477908988</v>
      </c>
      <c r="AP641" s="64">
        <v>27455</v>
      </c>
      <c r="AQ641" s="55">
        <v>3</v>
      </c>
      <c r="AR641" s="55">
        <v>62</v>
      </c>
      <c r="AS641" s="66">
        <f t="shared" si="201"/>
        <v>97.923000000000002</v>
      </c>
      <c r="AT641" s="66">
        <f t="shared" si="202"/>
        <v>87.289372323201931</v>
      </c>
      <c r="AU641" s="55" t="str">
        <f>IF(OR($AP641&lt;SetUp!$B$97,$AP641&gt;SetUp!$B$98),"Não","Sim")</f>
        <v>Sim</v>
      </c>
      <c r="AV641" s="68">
        <f t="shared" si="203"/>
        <v>9.8956050850870163</v>
      </c>
      <c r="AW641" s="68">
        <f t="shared" si="204"/>
        <v>9.3428781605671141</v>
      </c>
      <c r="AX641" s="68">
        <f t="shared" si="205"/>
        <v>1.9908847101884113</v>
      </c>
      <c r="AY641" s="68">
        <f t="shared" si="206"/>
        <v>1.9409613705972799</v>
      </c>
      <c r="AZ641" s="68">
        <f t="shared" si="207"/>
        <v>-10.633627676798071</v>
      </c>
      <c r="BA641" s="68">
        <f t="shared" si="208"/>
        <v>-0.55272692451990224</v>
      </c>
      <c r="BB641" s="68">
        <f t="shared" si="209"/>
        <v>-4.9923339591131377E-2</v>
      </c>
    </row>
    <row r="642" spans="1:54" x14ac:dyDescent="0.3">
      <c r="A642" s="64">
        <v>27304</v>
      </c>
      <c r="B642" s="57">
        <v>0</v>
      </c>
      <c r="C642" s="57"/>
      <c r="D642" s="57">
        <v>5.2510000000000003</v>
      </c>
      <c r="E642" s="57">
        <f t="shared" si="194"/>
        <v>0</v>
      </c>
      <c r="F642" s="57">
        <f t="shared" si="195"/>
        <v>5.2510000000000003</v>
      </c>
      <c r="G642" s="57">
        <f t="shared" si="196"/>
        <v>0</v>
      </c>
      <c r="H642" s="57">
        <f>IF(Q641&gt;SetUp!$B$56,SetUp!$B$56,Q641)</f>
        <v>9.7955254057047231E-17</v>
      </c>
      <c r="I642" s="57">
        <f t="shared" si="210"/>
        <v>0.33925867758850042</v>
      </c>
      <c r="J642" s="57">
        <f>MIN(F642,H642,(1-EXP(-SetUp!$B$52*H642/SetUp!$B$56))*F642)</f>
        <v>0</v>
      </c>
      <c r="K642" s="57">
        <f t="shared" si="197"/>
        <v>9.7955254057047231E-17</v>
      </c>
      <c r="L642" s="57">
        <f>IF(I642&lt;=0,0,MIN(SetUp!$B$50*I642^SetUp!$B$55,I642))</f>
        <v>3.3773893213573281E-3</v>
      </c>
      <c r="M642" s="57">
        <f t="shared" si="198"/>
        <v>0.33588128826714309</v>
      </c>
      <c r="N642" s="57">
        <f>IF(SetUp!$B$62=0,X642,(B642-E642)*(1-(H642/SetUp!$B$66/SetUp!$B$56)))</f>
        <v>0</v>
      </c>
      <c r="O642" s="57">
        <f>K642*SetUp!$B$65</f>
        <v>0</v>
      </c>
      <c r="P642" s="57">
        <f>MIN(SetUp!$B$54*L642^SetUp!$B$51,L642)</f>
        <v>1.9096225380880025E-3</v>
      </c>
      <c r="Q642" s="57">
        <f t="shared" si="199"/>
        <v>9.7955254057047231E-17</v>
      </c>
      <c r="R642" s="57">
        <f>IF((H642+N642-O642)&gt;SetUp!$B$56,T641+H642+N642-O642-SetUp!$B$56,T641)</f>
        <v>0</v>
      </c>
      <c r="S642" s="57">
        <f>R642*SetUp!$B$65</f>
        <v>0</v>
      </c>
      <c r="T642" s="57">
        <f>IF((R642-S642)&lt;SetUp!$B$53,R642-S642,SetUp!$B$53)</f>
        <v>0</v>
      </c>
      <c r="U642" s="57">
        <f t="shared" si="200"/>
        <v>0.33588128826714309</v>
      </c>
      <c r="V642" s="57">
        <f>(L642-P642)/1000*SetUp!$B$13*1000000/SetUp!$B$48</f>
        <v>8.348317383363299E-2</v>
      </c>
      <c r="W642" s="57">
        <f t="shared" si="211"/>
        <v>-9.9746599868666408E-18</v>
      </c>
      <c r="X642" s="57">
        <f>MAX((SetUp!$B$56*(1-($H642/SetUp!$B$56)^2)*TANH(($B642-$D642)/SetUp!$B$56))/(1+$H642/SetUp!$B$56*TANH(($B642-$D642)/SetUp!$B$56)),0)</f>
        <v>0</v>
      </c>
      <c r="AK642" s="65">
        <v>244</v>
      </c>
      <c r="AL642" s="66">
        <f t="shared" si="212"/>
        <v>0.13900000000000001</v>
      </c>
      <c r="AM642" s="66">
        <f t="shared" si="213"/>
        <v>0.18752090632092872</v>
      </c>
      <c r="AN642" s="67">
        <f t="shared" si="214"/>
        <v>0.34907126849588993</v>
      </c>
      <c r="AP642" s="64">
        <v>27456</v>
      </c>
      <c r="AQ642" s="55">
        <v>3</v>
      </c>
      <c r="AR642" s="55">
        <v>63</v>
      </c>
      <c r="AS642" s="66">
        <f t="shared" si="201"/>
        <v>77.855999999999995</v>
      </c>
      <c r="AT642" s="66">
        <f t="shared" si="202"/>
        <v>202.78143502166427</v>
      </c>
      <c r="AU642" s="55" t="str">
        <f>IF(OR($AP642&lt;SetUp!$B$97,$AP642&gt;SetUp!$B$98),"Não","Sim")</f>
        <v>Sim</v>
      </c>
      <c r="AV642" s="68">
        <f t="shared" si="203"/>
        <v>8.8236047055611007</v>
      </c>
      <c r="AW642" s="68">
        <f t="shared" si="204"/>
        <v>14.240134656022894</v>
      </c>
      <c r="AX642" s="68">
        <f t="shared" si="205"/>
        <v>1.8912920872507244</v>
      </c>
      <c r="AY642" s="68">
        <f t="shared" si="206"/>
        <v>2.3070281920976301</v>
      </c>
      <c r="AZ642" s="68">
        <f t="shared" si="207"/>
        <v>124.92543502166427</v>
      </c>
      <c r="BA642" s="68">
        <f t="shared" si="208"/>
        <v>5.4165299504617934</v>
      </c>
      <c r="BB642" s="68">
        <f t="shared" si="209"/>
        <v>0.41573610484690571</v>
      </c>
    </row>
    <row r="643" spans="1:54" x14ac:dyDescent="0.3">
      <c r="A643" s="64">
        <v>27305</v>
      </c>
      <c r="B643" s="57">
        <v>0.18099999999999999</v>
      </c>
      <c r="C643" s="57"/>
      <c r="D643" s="57">
        <v>5.2510000000000003</v>
      </c>
      <c r="E643" s="57">
        <f t="shared" ref="E643:E706" si="215">IF(B643&gt;=D643,D643,B643)</f>
        <v>0.18099999999999999</v>
      </c>
      <c r="F643" s="57">
        <f t="shared" ref="F643:F706" si="216">D643-E643</f>
        <v>5.07</v>
      </c>
      <c r="G643" s="57">
        <f t="shared" ref="G643:G706" si="217">MAX(B643-D643-N643,0)</f>
        <v>0</v>
      </c>
      <c r="H643" s="57">
        <f>IF(Q642&gt;SetUp!$B$56,SetUp!$B$56,Q642)</f>
        <v>9.7955254057047231E-17</v>
      </c>
      <c r="I643" s="57">
        <f t="shared" si="210"/>
        <v>0.33588128826714309</v>
      </c>
      <c r="J643" s="57">
        <f>MIN(F643,H643,(1-EXP(-SetUp!$B$52*H643/SetUp!$B$56))*F643)</f>
        <v>0</v>
      </c>
      <c r="K643" s="57">
        <f t="shared" ref="K643:K706" si="218">MAX(H643-J643,0)</f>
        <v>9.7955254057047231E-17</v>
      </c>
      <c r="L643" s="57">
        <f>IF(I643&lt;=0,0,MIN(SetUp!$B$50*I643^SetUp!$B$55,I643))</f>
        <v>3.3215378174407282E-3</v>
      </c>
      <c r="M643" s="57">
        <f t="shared" ref="M643:M706" si="219">MAX(I643-L643,0)</f>
        <v>0.33255975044970237</v>
      </c>
      <c r="N643" s="57">
        <f>IF(SetUp!$B$62=0,X643,(B643-E643)*(1-(H643/SetUp!$B$66/SetUp!$B$56)))</f>
        <v>0</v>
      </c>
      <c r="O643" s="57">
        <f>K643*SetUp!$B$65</f>
        <v>0</v>
      </c>
      <c r="P643" s="57">
        <f>MIN(SetUp!$B$54*L643^SetUp!$B$51,L643)</f>
        <v>1.8785761587775604E-3</v>
      </c>
      <c r="Q643" s="57">
        <f t="shared" ref="Q643:Q706" si="220">IF((K643+N643-O643)&lt;0,0,K643+N643-O643)</f>
        <v>9.7955254057047231E-17</v>
      </c>
      <c r="R643" s="57">
        <f>IF((H643+N643-O643)&gt;SetUp!$B$56,T642+H643+N643-O643-SetUp!$B$56,T642)</f>
        <v>0</v>
      </c>
      <c r="S643" s="57">
        <f>R643*SetUp!$B$65</f>
        <v>0</v>
      </c>
      <c r="T643" s="57">
        <f>IF((R643-S643)&lt;SetUp!$B$53,R643-S643,SetUp!$B$53)</f>
        <v>0</v>
      </c>
      <c r="U643" s="57">
        <f t="shared" ref="U643:U706" si="221">M643+R643-T643</f>
        <v>0.33255975044970237</v>
      </c>
      <c r="V643" s="57">
        <f>(L643-P643)/1000*SetUp!$B$13*1000000/SetUp!$B$48</f>
        <v>8.2072315819222655E-2</v>
      </c>
      <c r="W643" s="57">
        <f t="shared" si="211"/>
        <v>1.6479873021779667E-17</v>
      </c>
      <c r="X643" s="57">
        <f>MAX((SetUp!$B$56*(1-($H643/SetUp!$B$56)^2)*TANH(($B643-$D643)/SetUp!$B$56))/(1+$H643/SetUp!$B$56*TANH(($B643-$D643)/SetUp!$B$56)),0)</f>
        <v>0</v>
      </c>
      <c r="AK643" s="65">
        <v>245</v>
      </c>
      <c r="AL643" s="66">
        <f t="shared" si="212"/>
        <v>0.13833333333333334</v>
      </c>
      <c r="AM643" s="66">
        <f t="shared" si="213"/>
        <v>0.18426821625142278</v>
      </c>
      <c r="AN643" s="67">
        <f t="shared" si="214"/>
        <v>0.3320593945885984</v>
      </c>
      <c r="AP643" s="64">
        <v>27457</v>
      </c>
      <c r="AQ643" s="55">
        <v>3</v>
      </c>
      <c r="AR643" s="55">
        <v>64</v>
      </c>
      <c r="AS643" s="66">
        <f t="shared" ref="AS643:AS706" si="222">VLOOKUP($AP643,$A:$C,3,FALSE)</f>
        <v>365.24900000000002</v>
      </c>
      <c r="AT643" s="66">
        <f t="shared" ref="AT643:AT706" si="223">VLOOKUP($AP643,$A:$V,22,FALSE)</f>
        <v>135.37109148778876</v>
      </c>
      <c r="AU643" s="55" t="str">
        <f>IF(OR($AP643&lt;SetUp!$B$97,$AP643&gt;SetUp!$B$98),"Não","Sim")</f>
        <v>Sim</v>
      </c>
      <c r="AV643" s="68">
        <f t="shared" ref="AV643:AV706" si="224">IFERROR(SQRT(AS643),0)</f>
        <v>19.111488691360492</v>
      </c>
      <c r="AW643" s="68">
        <f t="shared" ref="AW643:AW706" si="225">IFERROR(SQRT(AT643),0)</f>
        <v>11.634908314541578</v>
      </c>
      <c r="AX643" s="68">
        <f t="shared" ref="AX643:AX706" si="226">IFERROR(LOG(AS643),0)</f>
        <v>2.5625890355712175</v>
      </c>
      <c r="AY643" s="68">
        <f t="shared" ref="AY643:AY706" si="227">IFERROR(LOG(AT643),0)</f>
        <v>2.1315259306136882</v>
      </c>
      <c r="AZ643" s="68">
        <f t="shared" ref="AZ643:AZ706" si="228">AT643-AS643</f>
        <v>-229.87790851221126</v>
      </c>
      <c r="BA643" s="68">
        <f t="shared" ref="BA643:BA706" si="229">AW643-AV643</f>
        <v>-7.4765803768189141</v>
      </c>
      <c r="BB643" s="68">
        <f t="shared" ref="BB643:BB706" si="230">AY643-AX643</f>
        <v>-0.43106310495752931</v>
      </c>
    </row>
    <row r="644" spans="1:54" x14ac:dyDescent="0.3">
      <c r="A644" s="64">
        <v>27306</v>
      </c>
      <c r="B644" s="57">
        <v>0</v>
      </c>
      <c r="C644" s="57"/>
      <c r="D644" s="57">
        <v>5.2510000000000003</v>
      </c>
      <c r="E644" s="57">
        <f t="shared" si="215"/>
        <v>0</v>
      </c>
      <c r="F644" s="57">
        <f t="shared" si="216"/>
        <v>5.2510000000000003</v>
      </c>
      <c r="G644" s="57">
        <f t="shared" si="217"/>
        <v>0</v>
      </c>
      <c r="H644" s="57">
        <f>IF(Q643&gt;SetUp!$B$56,SetUp!$B$56,Q643)</f>
        <v>9.7955254057047231E-17</v>
      </c>
      <c r="I644" s="57">
        <f t="shared" ref="I644:I707" si="231">U643+G644+O644</f>
        <v>0.33255975044970237</v>
      </c>
      <c r="J644" s="57">
        <f>MIN(F644,H644,(1-EXP(-SetUp!$B$52*H644/SetUp!$B$56))*F644)</f>
        <v>0</v>
      </c>
      <c r="K644" s="57">
        <f t="shared" si="218"/>
        <v>9.7955254057047231E-17</v>
      </c>
      <c r="L644" s="57">
        <f>IF(I644&lt;=0,0,MIN(SetUp!$B$50*I644^SetUp!$B$55,I644))</f>
        <v>3.266973866285155E-3</v>
      </c>
      <c r="M644" s="57">
        <f t="shared" si="219"/>
        <v>0.32929277658341721</v>
      </c>
      <c r="N644" s="57">
        <f>IF(SetUp!$B$62=0,X644,(B644-E644)*(1-(H644/SetUp!$B$66/SetUp!$B$56)))</f>
        <v>0</v>
      </c>
      <c r="O644" s="57">
        <f>K644*SetUp!$B$65</f>
        <v>0</v>
      </c>
      <c r="P644" s="57">
        <f>MIN(SetUp!$B$54*L644^SetUp!$B$51,L644)</f>
        <v>1.848236919401965E-3</v>
      </c>
      <c r="Q644" s="57">
        <f t="shared" si="220"/>
        <v>9.7955254057047231E-17</v>
      </c>
      <c r="R644" s="57">
        <f>IF((H644+N644-O644)&gt;SetUp!$B$56,T643+H644+N644-O644-SetUp!$B$56,T643)</f>
        <v>0</v>
      </c>
      <c r="S644" s="57">
        <f>R644*SetUp!$B$65</f>
        <v>0</v>
      </c>
      <c r="T644" s="57">
        <f>IF((R644-S644)&lt;SetUp!$B$53,R644-S644,SetUp!$B$53)</f>
        <v>0</v>
      </c>
      <c r="U644" s="57">
        <f t="shared" si="221"/>
        <v>0.32929277658341721</v>
      </c>
      <c r="V644" s="57">
        <f>(L644-P644)/1000*SetUp!$B$13*1000000/SetUp!$B$48</f>
        <v>8.0694470341555621E-2</v>
      </c>
      <c r="W644" s="57">
        <f t="shared" ref="W644:W707" si="232">Q644+U644+T644-H644-U643-T643-B644+E644+J644+L644</f>
        <v>-6.0715321659188248E-18</v>
      </c>
      <c r="X644" s="57">
        <f>MAX((SetUp!$B$56*(1-($H644/SetUp!$B$56)^2)*TANH(($B644-$D644)/SetUp!$B$56))/(1+$H644/SetUp!$B$56*TANH(($B644-$D644)/SetUp!$B$56)),0)</f>
        <v>0</v>
      </c>
      <c r="AK644" s="65">
        <v>246</v>
      </c>
      <c r="AL644" s="66">
        <f t="shared" si="212"/>
        <v>0.12733333333333333</v>
      </c>
      <c r="AM644" s="66">
        <f t="shared" si="213"/>
        <v>0.1799470609862456</v>
      </c>
      <c r="AN644" s="67">
        <f t="shared" si="214"/>
        <v>0.41319681402810693</v>
      </c>
      <c r="AP644" s="64">
        <v>27458</v>
      </c>
      <c r="AQ644" s="55">
        <v>3</v>
      </c>
      <c r="AR644" s="55">
        <v>65</v>
      </c>
      <c r="AS644" s="66">
        <f t="shared" si="222"/>
        <v>167.023</v>
      </c>
      <c r="AT644" s="66">
        <f t="shared" si="223"/>
        <v>134.05063866050307</v>
      </c>
      <c r="AU644" s="55" t="str">
        <f>IF(OR($AP644&lt;SetUp!$B$97,$AP644&gt;SetUp!$B$98),"Não","Sim")</f>
        <v>Sim</v>
      </c>
      <c r="AV644" s="68">
        <f t="shared" si="224"/>
        <v>12.923737849399453</v>
      </c>
      <c r="AW644" s="68">
        <f t="shared" si="225"/>
        <v>11.578023953184026</v>
      </c>
      <c r="AX644" s="68">
        <f t="shared" si="226"/>
        <v>2.2227762800415789</v>
      </c>
      <c r="AY644" s="68">
        <f t="shared" si="227"/>
        <v>2.1272688874428938</v>
      </c>
      <c r="AZ644" s="68">
        <f t="shared" si="228"/>
        <v>-32.972361339496928</v>
      </c>
      <c r="BA644" s="68">
        <f t="shared" si="229"/>
        <v>-1.3457138962154271</v>
      </c>
      <c r="BB644" s="68">
        <f t="shared" si="230"/>
        <v>-9.5507392598685126E-2</v>
      </c>
    </row>
    <row r="645" spans="1:54" x14ac:dyDescent="0.3">
      <c r="A645" s="64">
        <v>27307</v>
      </c>
      <c r="B645" s="57">
        <v>0</v>
      </c>
      <c r="C645" s="57"/>
      <c r="D645" s="57">
        <v>5.2510000000000003</v>
      </c>
      <c r="E645" s="57">
        <f t="shared" si="215"/>
        <v>0</v>
      </c>
      <c r="F645" s="57">
        <f t="shared" si="216"/>
        <v>5.2510000000000003</v>
      </c>
      <c r="G645" s="57">
        <f t="shared" si="217"/>
        <v>0</v>
      </c>
      <c r="H645" s="57">
        <f>IF(Q644&gt;SetUp!$B$56,SetUp!$B$56,Q644)</f>
        <v>9.7955254057047231E-17</v>
      </c>
      <c r="I645" s="57">
        <f t="shared" si="231"/>
        <v>0.32929277658341721</v>
      </c>
      <c r="J645" s="57">
        <f>MIN(F645,H645,(1-EXP(-SetUp!$B$52*H645/SetUp!$B$56))*F645)</f>
        <v>0</v>
      </c>
      <c r="K645" s="57">
        <f t="shared" si="218"/>
        <v>9.7955254057047231E-17</v>
      </c>
      <c r="L645" s="57">
        <f>IF(I645&lt;=0,0,MIN(SetUp!$B$50*I645^SetUp!$B$55,I645))</f>
        <v>3.2136594867082273E-3</v>
      </c>
      <c r="M645" s="57">
        <f t="shared" si="219"/>
        <v>0.326079117096709</v>
      </c>
      <c r="N645" s="57">
        <f>IF(SetUp!$B$62=0,X645,(B645-E645)*(1-(H645/SetUp!$B$66/SetUp!$B$56)))</f>
        <v>0</v>
      </c>
      <c r="O645" s="57">
        <f>K645*SetUp!$B$65</f>
        <v>0</v>
      </c>
      <c r="P645" s="57">
        <f>MIN(SetUp!$B$54*L645^SetUp!$B$51,L645)</f>
        <v>1.818584153512448E-3</v>
      </c>
      <c r="Q645" s="57">
        <f t="shared" si="220"/>
        <v>9.7955254057047231E-17</v>
      </c>
      <c r="R645" s="57">
        <f>IF((H645+N645-O645)&gt;SetUp!$B$56,T644+H645+N645-O645-SetUp!$B$56,T644)</f>
        <v>0</v>
      </c>
      <c r="S645" s="57">
        <f>R645*SetUp!$B$65</f>
        <v>0</v>
      </c>
      <c r="T645" s="57">
        <f>IF((R645-S645)&lt;SetUp!$B$53,R645-S645,SetUp!$B$53)</f>
        <v>0</v>
      </c>
      <c r="U645" s="57">
        <f t="shared" si="221"/>
        <v>0.326079117096709</v>
      </c>
      <c r="V645" s="57">
        <f>(L645-P645)/1000*SetUp!$B$13*1000000/SetUp!$B$48</f>
        <v>7.9348652578701995E-2</v>
      </c>
      <c r="W645" s="57">
        <f t="shared" si="232"/>
        <v>1.8214596497756474E-17</v>
      </c>
      <c r="X645" s="57">
        <f>MAX((SetUp!$B$56*(1-($H645/SetUp!$B$56)^2)*TANH(($B645-$D645)/SetUp!$B$56))/(1+$H645/SetUp!$B$56*TANH(($B645-$D645)/SetUp!$B$56)),0)</f>
        <v>0</v>
      </c>
      <c r="AK645" s="65">
        <v>247</v>
      </c>
      <c r="AL645" s="66">
        <f t="shared" si="212"/>
        <v>0.12733333333333333</v>
      </c>
      <c r="AM645" s="66">
        <f t="shared" si="213"/>
        <v>0.17576745898046908</v>
      </c>
      <c r="AN645" s="67">
        <f t="shared" si="214"/>
        <v>0.38037271450630178</v>
      </c>
      <c r="AP645" s="64">
        <v>27459</v>
      </c>
      <c r="AQ645" s="55">
        <v>3</v>
      </c>
      <c r="AR645" s="55">
        <v>66</v>
      </c>
      <c r="AS645" s="66">
        <f t="shared" si="222"/>
        <v>84.59</v>
      </c>
      <c r="AT645" s="66">
        <f t="shared" si="223"/>
        <v>224.27466673319361</v>
      </c>
      <c r="AU645" s="55" t="str">
        <f>IF(OR($AP645&lt;SetUp!$B$97,$AP645&gt;SetUp!$B$98),"Não","Sim")</f>
        <v>Sim</v>
      </c>
      <c r="AV645" s="68">
        <f t="shared" si="224"/>
        <v>9.1972822072610132</v>
      </c>
      <c r="AW645" s="68">
        <f t="shared" si="225"/>
        <v>14.975802707474267</v>
      </c>
      <c r="AX645" s="68">
        <f t="shared" si="226"/>
        <v>1.9273190249596561</v>
      </c>
      <c r="AY645" s="68">
        <f t="shared" si="227"/>
        <v>2.3507802199969752</v>
      </c>
      <c r="AZ645" s="68">
        <f t="shared" si="228"/>
        <v>139.68466673319361</v>
      </c>
      <c r="BA645" s="68">
        <f t="shared" si="229"/>
        <v>5.7785205002132543</v>
      </c>
      <c r="BB645" s="68">
        <f t="shared" si="230"/>
        <v>0.42346119503731905</v>
      </c>
    </row>
    <row r="646" spans="1:54" x14ac:dyDescent="0.3">
      <c r="A646" s="64">
        <v>27308</v>
      </c>
      <c r="B646" s="57">
        <v>0.34300000000000003</v>
      </c>
      <c r="C646" s="57"/>
      <c r="D646" s="57">
        <v>5.2510000000000003</v>
      </c>
      <c r="E646" s="57">
        <f t="shared" si="215"/>
        <v>0.34300000000000003</v>
      </c>
      <c r="F646" s="57">
        <f t="shared" si="216"/>
        <v>4.9080000000000004</v>
      </c>
      <c r="G646" s="57">
        <f t="shared" si="217"/>
        <v>0</v>
      </c>
      <c r="H646" s="57">
        <f>IF(Q645&gt;SetUp!$B$56,SetUp!$B$56,Q645)</f>
        <v>9.7955254057047231E-17</v>
      </c>
      <c r="I646" s="57">
        <f t="shared" si="231"/>
        <v>0.326079117096709</v>
      </c>
      <c r="J646" s="57">
        <f>MIN(F646,H646,(1-EXP(-SetUp!$B$52*H646/SetUp!$B$56))*F646)</f>
        <v>0</v>
      </c>
      <c r="K646" s="57">
        <f t="shared" si="218"/>
        <v>9.7955254057047231E-17</v>
      </c>
      <c r="L646" s="57">
        <f>IF(I646&lt;=0,0,MIN(SetUp!$B$50*I646^SetUp!$B$55,I646))</f>
        <v>3.1615580599655487E-3</v>
      </c>
      <c r="M646" s="57">
        <f t="shared" si="219"/>
        <v>0.32291755903674346</v>
      </c>
      <c r="N646" s="57">
        <f>IF(SetUp!$B$62=0,X646,(B646-E646)*(1-(H646/SetUp!$B$66/SetUp!$B$56)))</f>
        <v>0</v>
      </c>
      <c r="O646" s="57">
        <f>K646*SetUp!$B$65</f>
        <v>0</v>
      </c>
      <c r="P646" s="57">
        <f>MIN(SetUp!$B$54*L646^SetUp!$B$51,L646)</f>
        <v>1.7895979304073674E-3</v>
      </c>
      <c r="Q646" s="57">
        <f t="shared" si="220"/>
        <v>9.7955254057047231E-17</v>
      </c>
      <c r="R646" s="57">
        <f>IF((H646+N646-O646)&gt;SetUp!$B$56,T645+H646+N646-O646-SetUp!$B$56,T645)</f>
        <v>0</v>
      </c>
      <c r="S646" s="57">
        <f>R646*SetUp!$B$65</f>
        <v>0</v>
      </c>
      <c r="T646" s="57">
        <f>IF((R646-S646)&lt;SetUp!$B$53,R646-S646,SetUp!$B$53)</f>
        <v>0</v>
      </c>
      <c r="U646" s="57">
        <f t="shared" si="221"/>
        <v>0.32291755903674346</v>
      </c>
      <c r="V646" s="57">
        <f>(L646-P646)/1000*SetUp!$B$13*1000000/SetUp!$B$48</f>
        <v>7.8033913353455928E-2</v>
      </c>
      <c r="W646" s="57">
        <f t="shared" si="232"/>
        <v>7.3725747729014302E-18</v>
      </c>
      <c r="X646" s="57">
        <f>MAX((SetUp!$B$56*(1-($H646/SetUp!$B$56)^2)*TANH(($B646-$D646)/SetUp!$B$56))/(1+$H646/SetUp!$B$56*TANH(($B646-$D646)/SetUp!$B$56)),0)</f>
        <v>0</v>
      </c>
      <c r="AK646" s="65">
        <v>248</v>
      </c>
      <c r="AL646" s="66">
        <f t="shared" si="212"/>
        <v>9.5333333333333325E-2</v>
      </c>
      <c r="AM646" s="66">
        <f t="shared" si="213"/>
        <v>0.1717234516195808</v>
      </c>
      <c r="AN646" s="67">
        <f t="shared" si="214"/>
        <v>0.80129494705853999</v>
      </c>
      <c r="AP646" s="64">
        <v>27460</v>
      </c>
      <c r="AQ646" s="55">
        <v>3</v>
      </c>
      <c r="AR646" s="55">
        <v>67</v>
      </c>
      <c r="AS646" s="66">
        <f t="shared" si="222"/>
        <v>755.88400000000001</v>
      </c>
      <c r="AT646" s="66">
        <f t="shared" si="223"/>
        <v>374.63986864566272</v>
      </c>
      <c r="AU646" s="55" t="str">
        <f>IF(OR($AP646&lt;SetUp!$B$97,$AP646&gt;SetUp!$B$98),"Não","Sim")</f>
        <v>Sim</v>
      </c>
      <c r="AV646" s="68">
        <f t="shared" si="224"/>
        <v>27.493344649205561</v>
      </c>
      <c r="AW646" s="68">
        <f t="shared" si="225"/>
        <v>19.355615945912511</v>
      </c>
      <c r="AX646" s="68">
        <f t="shared" si="226"/>
        <v>2.878455152610615</v>
      </c>
      <c r="AY646" s="68">
        <f t="shared" si="227"/>
        <v>2.5736139925039141</v>
      </c>
      <c r="AZ646" s="68">
        <f t="shared" si="228"/>
        <v>-381.2441313543373</v>
      </c>
      <c r="BA646" s="68">
        <f t="shared" si="229"/>
        <v>-8.1377287032930496</v>
      </c>
      <c r="BB646" s="68">
        <f t="shared" si="230"/>
        <v>-0.30484116010670093</v>
      </c>
    </row>
    <row r="647" spans="1:54" x14ac:dyDescent="0.3">
      <c r="A647" s="64">
        <v>27309</v>
      </c>
      <c r="B647" s="57">
        <v>0</v>
      </c>
      <c r="C647" s="57"/>
      <c r="D647" s="57">
        <v>5.2510000000000003</v>
      </c>
      <c r="E647" s="57">
        <f t="shared" si="215"/>
        <v>0</v>
      </c>
      <c r="F647" s="57">
        <f t="shared" si="216"/>
        <v>5.2510000000000003</v>
      </c>
      <c r="G647" s="57">
        <f t="shared" si="217"/>
        <v>0</v>
      </c>
      <c r="H647" s="57">
        <f>IF(Q646&gt;SetUp!$B$56,SetUp!$B$56,Q646)</f>
        <v>9.7955254057047231E-17</v>
      </c>
      <c r="I647" s="57">
        <f t="shared" si="231"/>
        <v>0.32291755903674346</v>
      </c>
      <c r="J647" s="57">
        <f>MIN(F647,H647,(1-EXP(-SetUp!$B$52*H647/SetUp!$B$56))*F647)</f>
        <v>0</v>
      </c>
      <c r="K647" s="57">
        <f t="shared" si="218"/>
        <v>9.7955254057047231E-17</v>
      </c>
      <c r="L647" s="57">
        <f>IF(I647&lt;=0,0,MIN(SetUp!$B$50*I647^SetUp!$B$55,I647))</f>
        <v>3.1106342722964433E-3</v>
      </c>
      <c r="M647" s="57">
        <f t="shared" si="219"/>
        <v>0.319806924764447</v>
      </c>
      <c r="N647" s="57">
        <f>IF(SetUp!$B$62=0,X647,(B647-E647)*(1-(H647/SetUp!$B$66/SetUp!$B$56)))</f>
        <v>0</v>
      </c>
      <c r="O647" s="57">
        <f>K647*SetUp!$B$65</f>
        <v>0</v>
      </c>
      <c r="P647" s="57">
        <f>MIN(SetUp!$B$54*L647^SetUp!$B$51,L647)</f>
        <v>1.7612590243023191E-3</v>
      </c>
      <c r="Q647" s="57">
        <f t="shared" si="220"/>
        <v>9.7955254057047231E-17</v>
      </c>
      <c r="R647" s="57">
        <f>IF((H647+N647-O647)&gt;SetUp!$B$56,T646+H647+N647-O647-SetUp!$B$56,T646)</f>
        <v>0</v>
      </c>
      <c r="S647" s="57">
        <f>R647*SetUp!$B$65</f>
        <v>0</v>
      </c>
      <c r="T647" s="57">
        <f>IF((R647-S647)&lt;SetUp!$B$53,R647-S647,SetUp!$B$53)</f>
        <v>0</v>
      </c>
      <c r="U647" s="57">
        <f t="shared" si="221"/>
        <v>0.319806924764447</v>
      </c>
      <c r="V647" s="57">
        <f>(L647-P647)/1000*SetUp!$B$13*1000000/SetUp!$B$48</f>
        <v>7.6749337619002753E-2</v>
      </c>
      <c r="W647" s="57">
        <f t="shared" si="232"/>
        <v>-2.0816681711721685E-17</v>
      </c>
      <c r="X647" s="57">
        <f>MAX((SetUp!$B$56*(1-($H647/SetUp!$B$56)^2)*TANH(($B647-$D647)/SetUp!$B$56))/(1+$H647/SetUp!$B$56*TANH(($B647-$D647)/SetUp!$B$56)),0)</f>
        <v>0</v>
      </c>
      <c r="AK647" s="65">
        <v>249</v>
      </c>
      <c r="AL647" s="66">
        <f t="shared" si="212"/>
        <v>0.10466666666666667</v>
      </c>
      <c r="AM647" s="66">
        <f t="shared" si="213"/>
        <v>0.16780938671623091</v>
      </c>
      <c r="AN647" s="67">
        <f t="shared" si="214"/>
        <v>0.60327439537800231</v>
      </c>
      <c r="AP647" s="64">
        <v>27461</v>
      </c>
      <c r="AQ647" s="55">
        <v>3</v>
      </c>
      <c r="AR647" s="55">
        <v>68</v>
      </c>
      <c r="AS647" s="66">
        <f t="shared" si="222"/>
        <v>722.69600000000003</v>
      </c>
      <c r="AT647" s="66">
        <f t="shared" si="223"/>
        <v>231.80407219235764</v>
      </c>
      <c r="AU647" s="55" t="str">
        <f>IF(OR($AP647&lt;SetUp!$B$97,$AP647&gt;SetUp!$B$98),"Não","Sim")</f>
        <v>Sim</v>
      </c>
      <c r="AV647" s="68">
        <f t="shared" si="224"/>
        <v>26.883005784324045</v>
      </c>
      <c r="AW647" s="68">
        <f t="shared" si="225"/>
        <v>15.22511320786672</v>
      </c>
      <c r="AX647" s="68">
        <f t="shared" si="226"/>
        <v>2.8589556509782312</v>
      </c>
      <c r="AY647" s="68">
        <f t="shared" si="227"/>
        <v>2.3651210611147895</v>
      </c>
      <c r="AZ647" s="68">
        <f t="shared" si="228"/>
        <v>-490.89192780764239</v>
      </c>
      <c r="BA647" s="68">
        <f t="shared" si="229"/>
        <v>-11.657892576457325</v>
      </c>
      <c r="BB647" s="68">
        <f t="shared" si="230"/>
        <v>-0.49383458986344175</v>
      </c>
    </row>
    <row r="648" spans="1:54" x14ac:dyDescent="0.3">
      <c r="A648" s="64">
        <v>27310</v>
      </c>
      <c r="B648" s="57">
        <v>0</v>
      </c>
      <c r="C648" s="57"/>
      <c r="D648" s="57">
        <v>5.2510000000000003</v>
      </c>
      <c r="E648" s="57">
        <f t="shared" si="215"/>
        <v>0</v>
      </c>
      <c r="F648" s="57">
        <f t="shared" si="216"/>
        <v>5.2510000000000003</v>
      </c>
      <c r="G648" s="57">
        <f t="shared" si="217"/>
        <v>0</v>
      </c>
      <c r="H648" s="57">
        <f>IF(Q647&gt;SetUp!$B$56,SetUp!$B$56,Q647)</f>
        <v>9.7955254057047231E-17</v>
      </c>
      <c r="I648" s="57">
        <f t="shared" si="231"/>
        <v>0.319806924764447</v>
      </c>
      <c r="J648" s="57">
        <f>MIN(F648,H648,(1-EXP(-SetUp!$B$52*H648/SetUp!$B$56))*F648)</f>
        <v>0</v>
      </c>
      <c r="K648" s="57">
        <f t="shared" si="218"/>
        <v>9.7955254057047231E-17</v>
      </c>
      <c r="L648" s="57">
        <f>IF(I648&lt;=0,0,MIN(SetUp!$B$50*I648^SetUp!$B$55,I648))</f>
        <v>3.0608540602501816E-3</v>
      </c>
      <c r="M648" s="57">
        <f t="shared" si="219"/>
        <v>0.3167460707041968</v>
      </c>
      <c r="N648" s="57">
        <f>IF(SetUp!$B$62=0,X648,(B648-E648)*(1-(H648/SetUp!$B$66/SetUp!$B$56)))</f>
        <v>0</v>
      </c>
      <c r="O648" s="57">
        <f>K648*SetUp!$B$65</f>
        <v>0</v>
      </c>
      <c r="P648" s="57">
        <f>MIN(SetUp!$B$54*L648^SetUp!$B$51,L648)</f>
        <v>1.7335488849840896E-3</v>
      </c>
      <c r="Q648" s="57">
        <f t="shared" si="220"/>
        <v>9.7955254057047231E-17</v>
      </c>
      <c r="R648" s="57">
        <f>IF((H648+N648-O648)&gt;SetUp!$B$56,T647+H648+N648-O648-SetUp!$B$56,T647)</f>
        <v>0</v>
      </c>
      <c r="S648" s="57">
        <f>R648*SetUp!$B$65</f>
        <v>0</v>
      </c>
      <c r="T648" s="57">
        <f>IF((R648-S648)&lt;SetUp!$B$53,R648-S648,SetUp!$B$53)</f>
        <v>0</v>
      </c>
      <c r="U648" s="57">
        <f t="shared" si="221"/>
        <v>0.3167460707041968</v>
      </c>
      <c r="V648" s="57">
        <f>(L648-P648)/1000*SetUp!$B$13*1000000/SetUp!$B$48</f>
        <v>7.549404301833651E-2</v>
      </c>
      <c r="W648" s="57">
        <f t="shared" si="232"/>
        <v>-1.3877787807814457E-17</v>
      </c>
      <c r="X648" s="57">
        <f>MAX((SetUp!$B$56*(1-($H648/SetUp!$B$56)^2)*TANH(($B648-$D648)/SetUp!$B$56))/(1+$H648/SetUp!$B$56*TANH(($B648-$D648)/SetUp!$B$56)),0)</f>
        <v>0</v>
      </c>
      <c r="AK648" s="65">
        <v>250</v>
      </c>
      <c r="AL648" s="66">
        <f t="shared" si="212"/>
        <v>0.10033333333333333</v>
      </c>
      <c r="AM648" s="66">
        <f t="shared" si="213"/>
        <v>0.16401989990325005</v>
      </c>
      <c r="AN648" s="67">
        <f t="shared" si="214"/>
        <v>0.63474983292275811</v>
      </c>
      <c r="AP648" s="64">
        <v>27462</v>
      </c>
      <c r="AQ648" s="55">
        <v>3</v>
      </c>
      <c r="AR648" s="55">
        <v>69</v>
      </c>
      <c r="AS648" s="66">
        <f t="shared" si="222"/>
        <v>203.947</v>
      </c>
      <c r="AT648" s="66">
        <f t="shared" si="223"/>
        <v>150.95358116379225</v>
      </c>
      <c r="AU648" s="55" t="str">
        <f>IF(OR($AP648&lt;SetUp!$B$97,$AP648&gt;SetUp!$B$98),"Não","Sim")</f>
        <v>Sim</v>
      </c>
      <c r="AV648" s="68">
        <f t="shared" si="224"/>
        <v>14.281001365450534</v>
      </c>
      <c r="AW648" s="68">
        <f t="shared" si="225"/>
        <v>12.286316826608056</v>
      </c>
      <c r="AX648" s="68">
        <f t="shared" si="226"/>
        <v>2.3095173213568243</v>
      </c>
      <c r="AY648" s="68">
        <f t="shared" si="227"/>
        <v>2.1788434205139704</v>
      </c>
      <c r="AZ648" s="68">
        <f t="shared" si="228"/>
        <v>-52.993418836207752</v>
      </c>
      <c r="BA648" s="68">
        <f t="shared" si="229"/>
        <v>-1.9946845388424777</v>
      </c>
      <c r="BB648" s="68">
        <f t="shared" si="230"/>
        <v>-0.13067390084285391</v>
      </c>
    </row>
    <row r="649" spans="1:54" x14ac:dyDescent="0.3">
      <c r="A649" s="64">
        <v>27311</v>
      </c>
      <c r="B649" s="57">
        <v>1.2130000000000001</v>
      </c>
      <c r="C649" s="57"/>
      <c r="D649" s="57">
        <v>5.2510000000000003</v>
      </c>
      <c r="E649" s="57">
        <f t="shared" si="215"/>
        <v>1.2130000000000001</v>
      </c>
      <c r="F649" s="57">
        <f t="shared" si="216"/>
        <v>4.0380000000000003</v>
      </c>
      <c r="G649" s="57">
        <f t="shared" si="217"/>
        <v>0</v>
      </c>
      <c r="H649" s="57">
        <f>IF(Q648&gt;SetUp!$B$56,SetUp!$B$56,Q648)</f>
        <v>9.7955254057047231E-17</v>
      </c>
      <c r="I649" s="57">
        <f t="shared" si="231"/>
        <v>0.3167460707041968</v>
      </c>
      <c r="J649" s="57">
        <f>MIN(F649,H649,(1-EXP(-SetUp!$B$52*H649/SetUp!$B$56))*F649)</f>
        <v>0</v>
      </c>
      <c r="K649" s="57">
        <f t="shared" si="218"/>
        <v>9.7955254057047231E-17</v>
      </c>
      <c r="L649" s="57">
        <f>IF(I649&lt;=0,0,MIN(SetUp!$B$50*I649^SetUp!$B$55,I649))</f>
        <v>3.0121845586410399E-3</v>
      </c>
      <c r="M649" s="57">
        <f t="shared" si="219"/>
        <v>0.31373388614555575</v>
      </c>
      <c r="N649" s="57">
        <f>IF(SetUp!$B$62=0,X649,(B649-E649)*(1-(H649/SetUp!$B$66/SetUp!$B$56)))</f>
        <v>0</v>
      </c>
      <c r="O649" s="57">
        <f>K649*SetUp!$B$65</f>
        <v>0</v>
      </c>
      <c r="P649" s="57">
        <f>MIN(SetUp!$B$54*L649^SetUp!$B$51,L649)</f>
        <v>1.7064496098679364E-3</v>
      </c>
      <c r="Q649" s="57">
        <f t="shared" si="220"/>
        <v>9.7955254057047231E-17</v>
      </c>
      <c r="R649" s="57">
        <f>IF((H649+N649-O649)&gt;SetUp!$B$56,T648+H649+N649-O649-SetUp!$B$56,T648)</f>
        <v>0</v>
      </c>
      <c r="S649" s="57">
        <f>R649*SetUp!$B$65</f>
        <v>0</v>
      </c>
      <c r="T649" s="57">
        <f>IF((R649-S649)&lt;SetUp!$B$53,R649-S649,SetUp!$B$53)</f>
        <v>0</v>
      </c>
      <c r="U649" s="57">
        <f t="shared" si="221"/>
        <v>0.31373388614555575</v>
      </c>
      <c r="V649" s="57">
        <f>(L649-P649)/1000*SetUp!$B$13*1000000/SetUp!$B$48</f>
        <v>7.426717851338159E-2</v>
      </c>
      <c r="W649" s="57">
        <f t="shared" si="232"/>
        <v>-1.1275702593849246E-17</v>
      </c>
      <c r="X649" s="57">
        <f>MAX((SetUp!$B$56*(1-($H649/SetUp!$B$56)^2)*TANH(($B649-$D649)/SetUp!$B$56))/(1+$H649/SetUp!$B$56*TANH(($B649-$D649)/SetUp!$B$56)),0)</f>
        <v>0</v>
      </c>
      <c r="AK649" s="65">
        <v>251</v>
      </c>
      <c r="AL649" s="66">
        <f t="shared" si="212"/>
        <v>9.9999999999999992E-2</v>
      </c>
      <c r="AM649" s="66">
        <f t="shared" si="213"/>
        <v>0.16034989732835522</v>
      </c>
      <c r="AN649" s="67">
        <f t="shared" si="214"/>
        <v>0.6034989732835524</v>
      </c>
      <c r="AP649" s="64">
        <v>27463</v>
      </c>
      <c r="AQ649" s="55">
        <v>3</v>
      </c>
      <c r="AR649" s="55">
        <v>70</v>
      </c>
      <c r="AS649" s="66">
        <f t="shared" si="222"/>
        <v>292.97800000000001</v>
      </c>
      <c r="AT649" s="66">
        <f t="shared" si="223"/>
        <v>105.85932920025577</v>
      </c>
      <c r="AU649" s="55" t="str">
        <f>IF(OR($AP649&lt;SetUp!$B$97,$AP649&gt;SetUp!$B$98),"Não","Sim")</f>
        <v>Sim</v>
      </c>
      <c r="AV649" s="68">
        <f t="shared" si="224"/>
        <v>17.116600129698654</v>
      </c>
      <c r="AW649" s="68">
        <f t="shared" si="225"/>
        <v>10.288796295012151</v>
      </c>
      <c r="AX649" s="68">
        <f t="shared" si="226"/>
        <v>2.4668350099878285</v>
      </c>
      <c r="AY649" s="68">
        <f t="shared" si="227"/>
        <v>2.0247291376662977</v>
      </c>
      <c r="AZ649" s="68">
        <f t="shared" si="228"/>
        <v>-187.11867079974422</v>
      </c>
      <c r="BA649" s="68">
        <f t="shared" si="229"/>
        <v>-6.8278038346865024</v>
      </c>
      <c r="BB649" s="68">
        <f t="shared" si="230"/>
        <v>-0.44210587232153076</v>
      </c>
    </row>
    <row r="650" spans="1:54" x14ac:dyDescent="0.3">
      <c r="A650" s="64">
        <v>27312</v>
      </c>
      <c r="B650" s="57">
        <v>0.59799999999999998</v>
      </c>
      <c r="C650" s="57"/>
      <c r="D650" s="57">
        <v>5.2510000000000003</v>
      </c>
      <c r="E650" s="57">
        <f t="shared" si="215"/>
        <v>0.59799999999999998</v>
      </c>
      <c r="F650" s="57">
        <f t="shared" si="216"/>
        <v>4.6530000000000005</v>
      </c>
      <c r="G650" s="57">
        <f t="shared" si="217"/>
        <v>0</v>
      </c>
      <c r="H650" s="57">
        <f>IF(Q649&gt;SetUp!$B$56,SetUp!$B$56,Q649)</f>
        <v>9.7955254057047231E-17</v>
      </c>
      <c r="I650" s="57">
        <f t="shared" si="231"/>
        <v>0.31373388614555575</v>
      </c>
      <c r="J650" s="57">
        <f>MIN(F650,H650,(1-EXP(-SetUp!$B$52*H650/SetUp!$B$56))*F650)</f>
        <v>0</v>
      </c>
      <c r="K650" s="57">
        <f t="shared" si="218"/>
        <v>9.7955254057047231E-17</v>
      </c>
      <c r="L650" s="57">
        <f>IF(I650&lt;=0,0,MIN(SetUp!$B$50*I650^SetUp!$B$55,I650))</f>
        <v>2.9645940509897121E-3</v>
      </c>
      <c r="M650" s="57">
        <f t="shared" si="219"/>
        <v>0.31076929209456605</v>
      </c>
      <c r="N650" s="57">
        <f>IF(SetUp!$B$62=0,X650,(B650-E650)*(1-(H650/SetUp!$B$66/SetUp!$B$56)))</f>
        <v>0</v>
      </c>
      <c r="O650" s="57">
        <f>K650*SetUp!$B$65</f>
        <v>0</v>
      </c>
      <c r="P650" s="57">
        <f>MIN(SetUp!$B$54*L650^SetUp!$B$51,L650)</f>
        <v>1.6799439173824703E-3</v>
      </c>
      <c r="Q650" s="57">
        <f t="shared" si="220"/>
        <v>9.7955254057047231E-17</v>
      </c>
      <c r="R650" s="57">
        <f>IF((H650+N650-O650)&gt;SetUp!$B$56,T649+H650+N650-O650-SetUp!$B$56,T649)</f>
        <v>0</v>
      </c>
      <c r="S650" s="57">
        <f>R650*SetUp!$B$65</f>
        <v>0</v>
      </c>
      <c r="T650" s="57">
        <f>IF((R650-S650)&lt;SetUp!$B$53,R650-S650,SetUp!$B$53)</f>
        <v>0</v>
      </c>
      <c r="U650" s="57">
        <f t="shared" si="221"/>
        <v>0.31076929209456605</v>
      </c>
      <c r="V650" s="57">
        <f>(L650-P650)/1000*SetUp!$B$13*1000000/SetUp!$B$48</f>
        <v>7.3067923080021177E-2</v>
      </c>
      <c r="W650" s="57">
        <f t="shared" si="232"/>
        <v>1.2576745200831851E-17</v>
      </c>
      <c r="X650" s="57">
        <f>MAX((SetUp!$B$56*(1-($H650/SetUp!$B$56)^2)*TANH(($B650-$D650)/SetUp!$B$56))/(1+$H650/SetUp!$B$56*TANH(($B650-$D650)/SetUp!$B$56)),0)</f>
        <v>0</v>
      </c>
      <c r="AK650" s="65">
        <v>252</v>
      </c>
      <c r="AL650" s="66">
        <f t="shared" si="212"/>
        <v>0.10033333333333333</v>
      </c>
      <c r="AM650" s="66">
        <f t="shared" si="213"/>
        <v>0.15679453954756889</v>
      </c>
      <c r="AN650" s="67">
        <f t="shared" si="214"/>
        <v>0.56273627456048736</v>
      </c>
      <c r="AP650" s="64">
        <v>27464</v>
      </c>
      <c r="AQ650" s="55">
        <v>3</v>
      </c>
      <c r="AR650" s="55">
        <v>71</v>
      </c>
      <c r="AS650" s="66">
        <f t="shared" si="222"/>
        <v>54.488999999999997</v>
      </c>
      <c r="AT650" s="66">
        <f t="shared" si="223"/>
        <v>78.08901982128279</v>
      </c>
      <c r="AU650" s="55" t="str">
        <f>IF(OR($AP650&lt;SetUp!$B$97,$AP650&gt;SetUp!$B$98),"Não","Sim")</f>
        <v>Sim</v>
      </c>
      <c r="AV650" s="68">
        <f t="shared" si="224"/>
        <v>7.3816664785128294</v>
      </c>
      <c r="AW650" s="68">
        <f t="shared" si="225"/>
        <v>8.8367991841663347</v>
      </c>
      <c r="AX650" s="68">
        <f t="shared" si="226"/>
        <v>1.7363088376624676</v>
      </c>
      <c r="AY650" s="68">
        <f t="shared" si="227"/>
        <v>1.8925899715690726</v>
      </c>
      <c r="AZ650" s="68">
        <f t="shared" si="228"/>
        <v>23.600019821282793</v>
      </c>
      <c r="BA650" s="68">
        <f t="shared" si="229"/>
        <v>1.4551327056535053</v>
      </c>
      <c r="BB650" s="68">
        <f t="shared" si="230"/>
        <v>0.15628113390660503</v>
      </c>
    </row>
    <row r="651" spans="1:54" x14ac:dyDescent="0.3">
      <c r="A651" s="64">
        <v>27313</v>
      </c>
      <c r="B651" s="57">
        <v>0.82199999999999995</v>
      </c>
      <c r="C651" s="57"/>
      <c r="D651" s="57">
        <v>5.2510000000000003</v>
      </c>
      <c r="E651" s="57">
        <f t="shared" si="215"/>
        <v>0.82199999999999995</v>
      </c>
      <c r="F651" s="57">
        <f t="shared" si="216"/>
        <v>4.4290000000000003</v>
      </c>
      <c r="G651" s="57">
        <f t="shared" si="217"/>
        <v>0</v>
      </c>
      <c r="H651" s="57">
        <f>IF(Q650&gt;SetUp!$B$56,SetUp!$B$56,Q650)</f>
        <v>9.7955254057047231E-17</v>
      </c>
      <c r="I651" s="57">
        <f t="shared" si="231"/>
        <v>0.31076929209456605</v>
      </c>
      <c r="J651" s="57">
        <f>MIN(F651,H651,(1-EXP(-SetUp!$B$52*H651/SetUp!$B$56))*F651)</f>
        <v>0</v>
      </c>
      <c r="K651" s="57">
        <f t="shared" si="218"/>
        <v>9.7955254057047231E-17</v>
      </c>
      <c r="L651" s="57">
        <f>IF(I651&lt;=0,0,MIN(SetUp!$B$50*I651^SetUp!$B$55,I651))</f>
        <v>2.9180519223172105E-3</v>
      </c>
      <c r="M651" s="57">
        <f t="shared" si="219"/>
        <v>0.30785124017224885</v>
      </c>
      <c r="N651" s="57">
        <f>IF(SetUp!$B$62=0,X651,(B651-E651)*(1-(H651/SetUp!$B$66/SetUp!$B$56)))</f>
        <v>0</v>
      </c>
      <c r="O651" s="57">
        <f>K651*SetUp!$B$65</f>
        <v>0</v>
      </c>
      <c r="P651" s="57">
        <f>MIN(SetUp!$B$54*L651^SetUp!$B$51,L651)</f>
        <v>1.6540151216110381E-3</v>
      </c>
      <c r="Q651" s="57">
        <f t="shared" si="220"/>
        <v>9.7955254057047231E-17</v>
      </c>
      <c r="R651" s="57">
        <f>IF((H651+N651-O651)&gt;SetUp!$B$56,T650+H651+N651-O651-SetUp!$B$56,T650)</f>
        <v>0</v>
      </c>
      <c r="S651" s="57">
        <f>R651*SetUp!$B$65</f>
        <v>0</v>
      </c>
      <c r="T651" s="57">
        <f>IF((R651-S651)&lt;SetUp!$B$53,R651-S651,SetUp!$B$53)</f>
        <v>0</v>
      </c>
      <c r="U651" s="57">
        <f t="shared" si="221"/>
        <v>0.30785124017224885</v>
      </c>
      <c r="V651" s="57">
        <f>(L651-P651)/1000*SetUp!$B$13*1000000/SetUp!$B$48</f>
        <v>7.1895484465463205E-2</v>
      </c>
      <c r="W651" s="57">
        <f t="shared" si="232"/>
        <v>1.0842021724855044E-17</v>
      </c>
      <c r="X651" s="57">
        <f>MAX((SetUp!$B$56*(1-($H651/SetUp!$B$56)^2)*TANH(($B651-$D651)/SetUp!$B$56))/(1+$H651/SetUp!$B$56*TANH(($B651-$D651)/SetUp!$B$56)),0)</f>
        <v>0</v>
      </c>
      <c r="AK651" s="65">
        <v>253</v>
      </c>
      <c r="AL651" s="66">
        <f t="shared" si="212"/>
        <v>9.5333333333333325E-2</v>
      </c>
      <c r="AM651" s="66">
        <f t="shared" si="213"/>
        <v>0.15334922652346086</v>
      </c>
      <c r="AN651" s="67">
        <f t="shared" si="214"/>
        <v>0.60855832017616307</v>
      </c>
      <c r="AP651" s="64">
        <v>27465</v>
      </c>
      <c r="AQ651" s="55">
        <v>3</v>
      </c>
      <c r="AR651" s="55">
        <v>72</v>
      </c>
      <c r="AS651" s="66">
        <f t="shared" si="222"/>
        <v>44.802999999999997</v>
      </c>
      <c r="AT651" s="66">
        <f t="shared" si="223"/>
        <v>59.782591785307652</v>
      </c>
      <c r="AU651" s="55" t="str">
        <f>IF(OR($AP651&lt;SetUp!$B$97,$AP651&gt;SetUp!$B$98),"Não","Sim")</f>
        <v>Sim</v>
      </c>
      <c r="AV651" s="68">
        <f t="shared" si="224"/>
        <v>6.6935043138852164</v>
      </c>
      <c r="AW651" s="68">
        <f t="shared" si="225"/>
        <v>7.73192031679761</v>
      </c>
      <c r="AX651" s="68">
        <f t="shared" si="226"/>
        <v>1.6513070952442228</v>
      </c>
      <c r="AY651" s="68">
        <f t="shared" si="227"/>
        <v>1.7765747393024209</v>
      </c>
      <c r="AZ651" s="68">
        <f t="shared" si="228"/>
        <v>14.979591785307655</v>
      </c>
      <c r="BA651" s="68">
        <f t="shared" si="229"/>
        <v>1.0384160029123937</v>
      </c>
      <c r="BB651" s="68">
        <f t="shared" si="230"/>
        <v>0.12526764405819812</v>
      </c>
    </row>
    <row r="652" spans="1:54" x14ac:dyDescent="0.3">
      <c r="A652" s="64">
        <v>27314</v>
      </c>
      <c r="B652" s="57">
        <v>0.68400000000000005</v>
      </c>
      <c r="C652" s="57"/>
      <c r="D652" s="57">
        <v>5.2510000000000003</v>
      </c>
      <c r="E652" s="57">
        <f t="shared" si="215"/>
        <v>0.68400000000000005</v>
      </c>
      <c r="F652" s="57">
        <f t="shared" si="216"/>
        <v>4.5670000000000002</v>
      </c>
      <c r="G652" s="57">
        <f t="shared" si="217"/>
        <v>0</v>
      </c>
      <c r="H652" s="57">
        <f>IF(Q651&gt;SetUp!$B$56,SetUp!$B$56,Q651)</f>
        <v>9.7955254057047231E-17</v>
      </c>
      <c r="I652" s="57">
        <f t="shared" si="231"/>
        <v>0.30785124017224885</v>
      </c>
      <c r="J652" s="57">
        <f>MIN(F652,H652,(1-EXP(-SetUp!$B$52*H652/SetUp!$B$56))*F652)</f>
        <v>0</v>
      </c>
      <c r="K652" s="57">
        <f t="shared" si="218"/>
        <v>9.7955254057047231E-17</v>
      </c>
      <c r="L652" s="57">
        <f>IF(I652&lt;=0,0,MIN(SetUp!$B$50*I652^SetUp!$B$55,I652))</f>
        <v>2.8725286141653454E-3</v>
      </c>
      <c r="M652" s="57">
        <f t="shared" si="219"/>
        <v>0.30497871155808348</v>
      </c>
      <c r="N652" s="57">
        <f>IF(SetUp!$B$62=0,X652,(B652-E652)*(1-(H652/SetUp!$B$66/SetUp!$B$56)))</f>
        <v>0</v>
      </c>
      <c r="O652" s="57">
        <f>K652*SetUp!$B$65</f>
        <v>0</v>
      </c>
      <c r="P652" s="57">
        <f>MIN(SetUp!$B$54*L652^SetUp!$B$51,L652)</f>
        <v>1.6286471081226447E-3</v>
      </c>
      <c r="Q652" s="57">
        <f t="shared" si="220"/>
        <v>9.7955254057047231E-17</v>
      </c>
      <c r="R652" s="57">
        <f>IF((H652+N652-O652)&gt;SetUp!$B$56,T651+H652+N652-O652-SetUp!$B$56,T651)</f>
        <v>0</v>
      </c>
      <c r="S652" s="57">
        <f>R652*SetUp!$B$65</f>
        <v>0</v>
      </c>
      <c r="T652" s="57">
        <f>IF((R652-S652)&lt;SetUp!$B$53,R652-S652,SetUp!$B$53)</f>
        <v>0</v>
      </c>
      <c r="U652" s="57">
        <f t="shared" si="221"/>
        <v>0.30497871155808348</v>
      </c>
      <c r="V652" s="57">
        <f>(L652-P652)/1000*SetUp!$B$13*1000000/SetUp!$B$48</f>
        <v>7.0749098004590463E-2</v>
      </c>
      <c r="W652" s="57">
        <f t="shared" si="232"/>
        <v>-8.066464163292153E-17</v>
      </c>
      <c r="X652" s="57">
        <f>MAX((SetUp!$B$56*(1-($H652/SetUp!$B$56)^2)*TANH(($B652-$D652)/SetUp!$B$56))/(1+$H652/SetUp!$B$56*TANH(($B652-$D652)/SetUp!$B$56)),0)</f>
        <v>0</v>
      </c>
      <c r="AK652" s="65">
        <v>254</v>
      </c>
      <c r="AL652" s="66">
        <f t="shared" si="212"/>
        <v>8.3000000000000004E-2</v>
      </c>
      <c r="AM652" s="66">
        <f t="shared" si="213"/>
        <v>0.15000958364251107</v>
      </c>
      <c r="AN652" s="67">
        <f t="shared" si="214"/>
        <v>0.80734438123507313</v>
      </c>
      <c r="AP652" s="64">
        <v>27466</v>
      </c>
      <c r="AQ652" s="55">
        <v>3</v>
      </c>
      <c r="AR652" s="55">
        <v>73</v>
      </c>
      <c r="AS652" s="66">
        <f t="shared" si="222"/>
        <v>32.738999999999997</v>
      </c>
      <c r="AT652" s="66">
        <f t="shared" si="223"/>
        <v>47.094101661056627</v>
      </c>
      <c r="AU652" s="55" t="str">
        <f>IF(OR($AP652&lt;SetUp!$B$97,$AP652&gt;SetUp!$B$98),"Não","Sim")</f>
        <v>Sim</v>
      </c>
      <c r="AV652" s="68">
        <f t="shared" si="224"/>
        <v>5.7218004159530063</v>
      </c>
      <c r="AW652" s="68">
        <f t="shared" si="225"/>
        <v>6.8625142375849846</v>
      </c>
      <c r="AX652" s="68">
        <f t="shared" si="226"/>
        <v>1.515065409922761</v>
      </c>
      <c r="AY652" s="68">
        <f t="shared" si="227"/>
        <v>1.6729665169704111</v>
      </c>
      <c r="AZ652" s="68">
        <f t="shared" si="228"/>
        <v>14.355101661056629</v>
      </c>
      <c r="BA652" s="68">
        <f t="shared" si="229"/>
        <v>1.1407138216319783</v>
      </c>
      <c r="BB652" s="68">
        <f t="shared" si="230"/>
        <v>0.15790110704765015</v>
      </c>
    </row>
    <row r="653" spans="1:54" x14ac:dyDescent="0.3">
      <c r="A653" s="64">
        <v>27315</v>
      </c>
      <c r="B653" s="57">
        <v>0</v>
      </c>
      <c r="C653" s="57"/>
      <c r="D653" s="57">
        <v>5.2510000000000003</v>
      </c>
      <c r="E653" s="57">
        <f t="shared" si="215"/>
        <v>0</v>
      </c>
      <c r="F653" s="57">
        <f t="shared" si="216"/>
        <v>5.2510000000000003</v>
      </c>
      <c r="G653" s="57">
        <f t="shared" si="217"/>
        <v>0</v>
      </c>
      <c r="H653" s="57">
        <f>IF(Q652&gt;SetUp!$B$56,SetUp!$B$56,Q652)</f>
        <v>9.7955254057047231E-17</v>
      </c>
      <c r="I653" s="57">
        <f t="shared" si="231"/>
        <v>0.30497871155808348</v>
      </c>
      <c r="J653" s="57">
        <f>MIN(F653,H653,(1-EXP(-SetUp!$B$52*H653/SetUp!$B$56))*F653)</f>
        <v>0</v>
      </c>
      <c r="K653" s="57">
        <f t="shared" si="218"/>
        <v>9.7955254057047231E-17</v>
      </c>
      <c r="L653" s="57">
        <f>IF(I653&lt;=0,0,MIN(SetUp!$B$50*I653^SetUp!$B$55,I653))</f>
        <v>2.8279955817254263E-3</v>
      </c>
      <c r="M653" s="57">
        <f t="shared" si="219"/>
        <v>0.30215071597635806</v>
      </c>
      <c r="N653" s="57">
        <f>IF(SetUp!$B$62=0,X653,(B653-E653)*(1-(H653/SetUp!$B$66/SetUp!$B$56)))</f>
        <v>0</v>
      </c>
      <c r="O653" s="57">
        <f>K653*SetUp!$B$65</f>
        <v>0</v>
      </c>
      <c r="P653" s="57">
        <f>MIN(SetUp!$B$54*L653^SetUp!$B$51,L653)</f>
        <v>1.6038243109295124E-3</v>
      </c>
      <c r="Q653" s="57">
        <f t="shared" si="220"/>
        <v>9.7955254057047231E-17</v>
      </c>
      <c r="R653" s="57">
        <f>IF((H653+N653-O653)&gt;SetUp!$B$56,T652+H653+N653-O653-SetUp!$B$56,T652)</f>
        <v>0</v>
      </c>
      <c r="S653" s="57">
        <f>R653*SetUp!$B$65</f>
        <v>0</v>
      </c>
      <c r="T653" s="57">
        <f>IF((R653-S653)&lt;SetUp!$B$53,R653-S653,SetUp!$B$53)</f>
        <v>0</v>
      </c>
      <c r="U653" s="57">
        <f t="shared" si="221"/>
        <v>0.30215071597635806</v>
      </c>
      <c r="V653" s="57">
        <f>(L653-P653)/1000*SetUp!$B$13*1000000/SetUp!$B$48</f>
        <v>6.9628025492141199E-2</v>
      </c>
      <c r="W653" s="57">
        <f t="shared" si="232"/>
        <v>8.6736173798840355E-18</v>
      </c>
      <c r="X653" s="57">
        <f>MAX((SetUp!$B$56*(1-($H653/SetUp!$B$56)^2)*TANH(($B653-$D653)/SetUp!$B$56))/(1+$H653/SetUp!$B$56*TANH(($B653-$D653)/SetUp!$B$56)),0)</f>
        <v>0</v>
      </c>
      <c r="AK653" s="65">
        <v>255</v>
      </c>
      <c r="AL653" s="66">
        <f t="shared" si="212"/>
        <v>8.900000000000001E-2</v>
      </c>
      <c r="AM653" s="66">
        <f t="shared" si="213"/>
        <v>0.14677144867330447</v>
      </c>
      <c r="AN653" s="67">
        <f t="shared" si="214"/>
        <v>0.64911740082364555</v>
      </c>
      <c r="AP653" s="64">
        <v>27467</v>
      </c>
      <c r="AQ653" s="55">
        <v>3</v>
      </c>
      <c r="AR653" s="55">
        <v>74</v>
      </c>
      <c r="AS653" s="66">
        <f t="shared" si="222"/>
        <v>21.847999999999999</v>
      </c>
      <c r="AT653" s="66">
        <f t="shared" si="223"/>
        <v>37.952283176239931</v>
      </c>
      <c r="AU653" s="55" t="str">
        <f>IF(OR($AP653&lt;SetUp!$B$97,$AP653&gt;SetUp!$B$98),"Não","Sim")</f>
        <v>Sim</v>
      </c>
      <c r="AV653" s="68">
        <f t="shared" si="224"/>
        <v>4.6741844208375003</v>
      </c>
      <c r="AW653" s="68">
        <f t="shared" si="225"/>
        <v>6.1605424417205281</v>
      </c>
      <c r="AX653" s="68">
        <f t="shared" si="226"/>
        <v>1.3394116871316768</v>
      </c>
      <c r="AY653" s="68">
        <f t="shared" si="227"/>
        <v>1.5792379077944925</v>
      </c>
      <c r="AZ653" s="68">
        <f t="shared" si="228"/>
        <v>16.104283176239932</v>
      </c>
      <c r="BA653" s="68">
        <f t="shared" si="229"/>
        <v>1.4863580208830278</v>
      </c>
      <c r="BB653" s="68">
        <f t="shared" si="230"/>
        <v>0.23982622066281567</v>
      </c>
    </row>
    <row r="654" spans="1:54" x14ac:dyDescent="0.3">
      <c r="A654" s="64">
        <v>27316</v>
      </c>
      <c r="B654" s="57">
        <v>0</v>
      </c>
      <c r="C654" s="57"/>
      <c r="D654" s="57">
        <v>5.2510000000000003</v>
      </c>
      <c r="E654" s="57">
        <f t="shared" si="215"/>
        <v>0</v>
      </c>
      <c r="F654" s="57">
        <f t="shared" si="216"/>
        <v>5.2510000000000003</v>
      </c>
      <c r="G654" s="57">
        <f t="shared" si="217"/>
        <v>0</v>
      </c>
      <c r="H654" s="57">
        <f>IF(Q653&gt;SetUp!$B$56,SetUp!$B$56,Q653)</f>
        <v>9.7955254057047231E-17</v>
      </c>
      <c r="I654" s="57">
        <f t="shared" si="231"/>
        <v>0.30215071597635806</v>
      </c>
      <c r="J654" s="57">
        <f>MIN(F654,H654,(1-EXP(-SetUp!$B$52*H654/SetUp!$B$56))*F654)</f>
        <v>0</v>
      </c>
      <c r="K654" s="57">
        <f t="shared" si="218"/>
        <v>9.7955254057047231E-17</v>
      </c>
      <c r="L654" s="57">
        <f>IF(I654&lt;=0,0,MIN(SetUp!$B$50*I654^SetUp!$B$55,I654))</f>
        <v>2.7844252529637798E-3</v>
      </c>
      <c r="M654" s="57">
        <f t="shared" si="219"/>
        <v>0.29936629072339427</v>
      </c>
      <c r="N654" s="57">
        <f>IF(SetUp!$B$62=0,X654,(B654-E654)*(1-(H654/SetUp!$B$66/SetUp!$B$56)))</f>
        <v>0</v>
      </c>
      <c r="O654" s="57">
        <f>K654*SetUp!$B$65</f>
        <v>0</v>
      </c>
      <c r="P654" s="57">
        <f>MIN(SetUp!$B$54*L654^SetUp!$B$51,L654)</f>
        <v>1.5795316905120127E-3</v>
      </c>
      <c r="Q654" s="57">
        <f t="shared" si="220"/>
        <v>9.7955254057047231E-17</v>
      </c>
      <c r="R654" s="57">
        <f>IF((H654+N654-O654)&gt;SetUp!$B$56,T653+H654+N654-O654-SetUp!$B$56,T653)</f>
        <v>0</v>
      </c>
      <c r="S654" s="57">
        <f>R654*SetUp!$B$65</f>
        <v>0</v>
      </c>
      <c r="T654" s="57">
        <f>IF((R654-S654)&lt;SetUp!$B$53,R654-S654,SetUp!$B$53)</f>
        <v>0</v>
      </c>
      <c r="U654" s="57">
        <f t="shared" si="221"/>
        <v>0.29936629072339427</v>
      </c>
      <c r="V654" s="57">
        <f>(L654-P654)/1000*SetUp!$B$13*1000000/SetUp!$B$48</f>
        <v>6.8531554107754258E-2</v>
      </c>
      <c r="W654" s="57">
        <f t="shared" si="232"/>
        <v>-1.6046192152785466E-17</v>
      </c>
      <c r="X654" s="57">
        <f>MAX((SetUp!$B$56*(1-($H654/SetUp!$B$56)^2)*TANH(($B654-$D654)/SetUp!$B$56))/(1+$H654/SetUp!$B$56*TANH(($B654-$D654)/SetUp!$B$56)),0)</f>
        <v>0</v>
      </c>
      <c r="AK654" s="65">
        <v>256</v>
      </c>
      <c r="AL654" s="66">
        <f t="shared" si="212"/>
        <v>7.9000000000000001E-2</v>
      </c>
      <c r="AM654" s="66">
        <f t="shared" si="213"/>
        <v>0.1436308595939709</v>
      </c>
      <c r="AN654" s="67">
        <f t="shared" si="214"/>
        <v>0.81811214675912525</v>
      </c>
      <c r="AP654" s="64">
        <v>27468</v>
      </c>
      <c r="AQ654" s="55">
        <v>3</v>
      </c>
      <c r="AR654" s="55">
        <v>75</v>
      </c>
      <c r="AS654" s="66">
        <f t="shared" si="222"/>
        <v>12.722</v>
      </c>
      <c r="AT654" s="66">
        <f t="shared" si="223"/>
        <v>31.158987310865147</v>
      </c>
      <c r="AU654" s="55" t="str">
        <f>IF(OR($AP654&lt;SetUp!$B$97,$AP654&gt;SetUp!$B$98),"Não","Sim")</f>
        <v>Sim</v>
      </c>
      <c r="AV654" s="68">
        <f t="shared" si="224"/>
        <v>3.5667912750818487</v>
      </c>
      <c r="AW654" s="68">
        <f t="shared" si="225"/>
        <v>5.582023585660056</v>
      </c>
      <c r="AX654" s="68">
        <f t="shared" si="226"/>
        <v>1.1045553912405135</v>
      </c>
      <c r="AY654" s="68">
        <f t="shared" si="227"/>
        <v>1.4935833343519369</v>
      </c>
      <c r="AZ654" s="68">
        <f t="shared" si="228"/>
        <v>18.436987310865149</v>
      </c>
      <c r="BA654" s="68">
        <f t="shared" si="229"/>
        <v>2.0152323105782073</v>
      </c>
      <c r="BB654" s="68">
        <f t="shared" si="230"/>
        <v>0.38902794311142341</v>
      </c>
    </row>
    <row r="655" spans="1:54" x14ac:dyDescent="0.3">
      <c r="A655" s="64">
        <v>27317</v>
      </c>
      <c r="B655" s="57">
        <v>0.10100000000000001</v>
      </c>
      <c r="C655" s="57"/>
      <c r="D655" s="57">
        <v>5.2510000000000003</v>
      </c>
      <c r="E655" s="57">
        <f t="shared" si="215"/>
        <v>0.10100000000000001</v>
      </c>
      <c r="F655" s="57">
        <f t="shared" si="216"/>
        <v>5.15</v>
      </c>
      <c r="G655" s="57">
        <f t="shared" si="217"/>
        <v>0</v>
      </c>
      <c r="H655" s="57">
        <f>IF(Q654&gt;SetUp!$B$56,SetUp!$B$56,Q654)</f>
        <v>9.7955254057047231E-17</v>
      </c>
      <c r="I655" s="57">
        <f t="shared" si="231"/>
        <v>0.29936629072339427</v>
      </c>
      <c r="J655" s="57">
        <f>MIN(F655,H655,(1-EXP(-SetUp!$B$52*H655/SetUp!$B$56))*F655)</f>
        <v>0</v>
      </c>
      <c r="K655" s="57">
        <f t="shared" si="218"/>
        <v>9.7955254057047231E-17</v>
      </c>
      <c r="L655" s="57">
        <f>IF(I655&lt;=0,0,MIN(SetUp!$B$50*I655^SetUp!$B$55,I655))</f>
        <v>2.7417909896392347E-3</v>
      </c>
      <c r="M655" s="57">
        <f t="shared" si="219"/>
        <v>0.29662449973375504</v>
      </c>
      <c r="N655" s="57">
        <f>IF(SetUp!$B$62=0,X655,(B655-E655)*(1-(H655/SetUp!$B$66/SetUp!$B$56)))</f>
        <v>0</v>
      </c>
      <c r="O655" s="57">
        <f>K655*SetUp!$B$65</f>
        <v>0</v>
      </c>
      <c r="P655" s="57">
        <f>MIN(SetUp!$B$54*L655^SetUp!$B$51,L655)</f>
        <v>1.5557547128552038E-3</v>
      </c>
      <c r="Q655" s="57">
        <f t="shared" si="220"/>
        <v>9.7955254057047231E-17</v>
      </c>
      <c r="R655" s="57">
        <f>IF((H655+N655-O655)&gt;SetUp!$B$56,T654+H655+N655-O655-SetUp!$B$56,T654)</f>
        <v>0</v>
      </c>
      <c r="S655" s="57">
        <f>R655*SetUp!$B$65</f>
        <v>0</v>
      </c>
      <c r="T655" s="57">
        <f>IF((R655-S655)&lt;SetUp!$B$53,R655-S655,SetUp!$B$53)</f>
        <v>0</v>
      </c>
      <c r="U655" s="57">
        <f t="shared" si="221"/>
        <v>0.29662449973375504</v>
      </c>
      <c r="V655" s="57">
        <f>(L655-P655)/1000*SetUp!$B$13*1000000/SetUp!$B$48</f>
        <v>6.7458995391087045E-2</v>
      </c>
      <c r="W655" s="57">
        <f t="shared" si="232"/>
        <v>9.1072982488782372E-18</v>
      </c>
      <c r="X655" s="57">
        <f>MAX((SetUp!$B$56*(1-($H655/SetUp!$B$56)^2)*TANH(($B655-$D655)/SetUp!$B$56))/(1+$H655/SetUp!$B$56*TANH(($B655-$D655)/SetUp!$B$56)),0)</f>
        <v>0</v>
      </c>
      <c r="AK655" s="65">
        <v>257</v>
      </c>
      <c r="AL655" s="66">
        <f t="shared" ref="AL655:AL718" si="233">IFERROR(AVERAGEIFS($AS$3:$AS$2949,$AU$3:$AU$2949,"Não",$AR$3:$AR$2949,AK655),0)</f>
        <v>7.166666666666667E-2</v>
      </c>
      <c r="AM655" s="66">
        <f t="shared" ref="AM655:AM718" si="234">IFERROR(AVERAGEIFS($AT$3:$AT$2949,$AU$3:$AU$2949,"Não",$AR$3:$AR$2949,AK655),0)</f>
        <v>0.14058404322335058</v>
      </c>
      <c r="AN655" s="67">
        <f t="shared" ref="AN655:AN718" si="235">IFERROR((AM655-AL655)/AL655,"")</f>
        <v>0.96163781241884516</v>
      </c>
      <c r="AP655" s="64">
        <v>27469</v>
      </c>
      <c r="AQ655" s="55">
        <v>3</v>
      </c>
      <c r="AR655" s="55">
        <v>76</v>
      </c>
      <c r="AS655" s="66">
        <f t="shared" si="222"/>
        <v>10.929</v>
      </c>
      <c r="AT655" s="66">
        <f t="shared" si="223"/>
        <v>25.981449328245027</v>
      </c>
      <c r="AU655" s="55" t="str">
        <f>IF(OR($AP655&lt;SetUp!$B$97,$AP655&gt;SetUp!$B$98),"Não","Sim")</f>
        <v>Sim</v>
      </c>
      <c r="AV655" s="68">
        <f t="shared" si="224"/>
        <v>3.3059038098529121</v>
      </c>
      <c r="AW655" s="68">
        <f t="shared" si="225"/>
        <v>5.0972001459865224</v>
      </c>
      <c r="AX655" s="68">
        <f t="shared" si="226"/>
        <v>1.0385804259615783</v>
      </c>
      <c r="AY655" s="68">
        <f t="shared" si="227"/>
        <v>1.4146633737463625</v>
      </c>
      <c r="AZ655" s="68">
        <f t="shared" si="228"/>
        <v>15.052449328245027</v>
      </c>
      <c r="BA655" s="68">
        <f t="shared" si="229"/>
        <v>1.7912963361336103</v>
      </c>
      <c r="BB655" s="68">
        <f t="shared" si="230"/>
        <v>0.37608294778478424</v>
      </c>
    </row>
    <row r="656" spans="1:54" x14ac:dyDescent="0.3">
      <c r="A656" s="64">
        <v>27318</v>
      </c>
      <c r="B656" s="57">
        <v>0.121</v>
      </c>
      <c r="C656" s="57"/>
      <c r="D656" s="57">
        <v>5.2510000000000003</v>
      </c>
      <c r="E656" s="57">
        <f t="shared" si="215"/>
        <v>0.121</v>
      </c>
      <c r="F656" s="57">
        <f t="shared" si="216"/>
        <v>5.1300000000000008</v>
      </c>
      <c r="G656" s="57">
        <f t="shared" si="217"/>
        <v>0</v>
      </c>
      <c r="H656" s="57">
        <f>IF(Q655&gt;SetUp!$B$56,SetUp!$B$56,Q655)</f>
        <v>9.7955254057047231E-17</v>
      </c>
      <c r="I656" s="57">
        <f t="shared" si="231"/>
        <v>0.29662449973375504</v>
      </c>
      <c r="J656" s="57">
        <f>MIN(F656,H656,(1-EXP(-SetUp!$B$52*H656/SetUp!$B$56))*F656)</f>
        <v>0</v>
      </c>
      <c r="K656" s="57">
        <f t="shared" si="218"/>
        <v>9.7955254057047231E-17</v>
      </c>
      <c r="L656" s="57">
        <f>IF(I656&lt;=0,0,MIN(SetUp!$B$50*I656^SetUp!$B$55,I656))</f>
        <v>2.700067050113851E-3</v>
      </c>
      <c r="M656" s="57">
        <f t="shared" si="219"/>
        <v>0.29392443268364121</v>
      </c>
      <c r="N656" s="57">
        <f>IF(SetUp!$B$62=0,X656,(B656-E656)*(1-(H656/SetUp!$B$66/SetUp!$B$56)))</f>
        <v>0</v>
      </c>
      <c r="O656" s="57">
        <f>K656*SetUp!$B$65</f>
        <v>0</v>
      </c>
      <c r="P656" s="57">
        <f>MIN(SetUp!$B$54*L656^SetUp!$B$51,L656)</f>
        <v>1.5324793294444253E-3</v>
      </c>
      <c r="Q656" s="57">
        <f t="shared" si="220"/>
        <v>9.7955254057047231E-17</v>
      </c>
      <c r="R656" s="57">
        <f>IF((H656+N656-O656)&gt;SetUp!$B$56,T655+H656+N656-O656-SetUp!$B$56,T655)</f>
        <v>0</v>
      </c>
      <c r="S656" s="57">
        <f>R656*SetUp!$B$65</f>
        <v>0</v>
      </c>
      <c r="T656" s="57">
        <f>IF((R656-S656)&lt;SetUp!$B$53,R656-S656,SetUp!$B$53)</f>
        <v>0</v>
      </c>
      <c r="U656" s="57">
        <f t="shared" si="221"/>
        <v>0.29392443268364121</v>
      </c>
      <c r="V656" s="57">
        <f>(L656-P656)/1000*SetUp!$B$13*1000000/SetUp!$B$48</f>
        <v>6.6409684264380278E-2</v>
      </c>
      <c r="W656" s="57">
        <f t="shared" si="232"/>
        <v>2.0816681711721685E-17</v>
      </c>
      <c r="X656" s="57">
        <f>MAX((SetUp!$B$56*(1-($H656/SetUp!$B$56)^2)*TANH(($B656-$D656)/SetUp!$B$56))/(1+$H656/SetUp!$B$56*TANH(($B656-$D656)/SetUp!$B$56)),0)</f>
        <v>0</v>
      </c>
      <c r="AK656" s="65">
        <v>258</v>
      </c>
      <c r="AL656" s="66">
        <f t="shared" si="233"/>
        <v>5.5666666666666663E-2</v>
      </c>
      <c r="AM656" s="66">
        <f t="shared" si="234"/>
        <v>0.13762740459587441</v>
      </c>
      <c r="AN656" s="67">
        <f t="shared" si="235"/>
        <v>1.4723485855546303</v>
      </c>
      <c r="AP656" s="64">
        <v>27470</v>
      </c>
      <c r="AQ656" s="55">
        <v>3</v>
      </c>
      <c r="AR656" s="55">
        <v>77</v>
      </c>
      <c r="AS656" s="66">
        <f t="shared" si="222"/>
        <v>11.803000000000001</v>
      </c>
      <c r="AT656" s="66">
        <f t="shared" si="223"/>
        <v>21.95100414925297</v>
      </c>
      <c r="AU656" s="55" t="str">
        <f>IF(OR($AP656&lt;SetUp!$B$97,$AP656&gt;SetUp!$B$98),"Não","Sim")</f>
        <v>Sim</v>
      </c>
      <c r="AV656" s="68">
        <f t="shared" si="224"/>
        <v>3.4355494465951151</v>
      </c>
      <c r="AW656" s="68">
        <f t="shared" si="225"/>
        <v>4.6851898733405637</v>
      </c>
      <c r="AX656" s="68">
        <f t="shared" si="226"/>
        <v>1.0719924071241762</v>
      </c>
      <c r="AY656" s="68">
        <f t="shared" si="227"/>
        <v>1.3414543918448736</v>
      </c>
      <c r="AZ656" s="68">
        <f t="shared" si="228"/>
        <v>10.148004149252969</v>
      </c>
      <c r="BA656" s="68">
        <f t="shared" si="229"/>
        <v>1.2496404267454486</v>
      </c>
      <c r="BB656" s="68">
        <f t="shared" si="230"/>
        <v>0.26946198472069738</v>
      </c>
    </row>
    <row r="657" spans="1:54" x14ac:dyDescent="0.3">
      <c r="A657" s="64">
        <v>27319</v>
      </c>
      <c r="B657" s="57">
        <v>0</v>
      </c>
      <c r="C657" s="57"/>
      <c r="D657" s="57">
        <v>5.2510000000000003</v>
      </c>
      <c r="E657" s="57">
        <f t="shared" si="215"/>
        <v>0</v>
      </c>
      <c r="F657" s="57">
        <f t="shared" si="216"/>
        <v>5.2510000000000003</v>
      </c>
      <c r="G657" s="57">
        <f t="shared" si="217"/>
        <v>0</v>
      </c>
      <c r="H657" s="57">
        <f>IF(Q656&gt;SetUp!$B$56,SetUp!$B$56,Q656)</f>
        <v>9.7955254057047231E-17</v>
      </c>
      <c r="I657" s="57">
        <f t="shared" si="231"/>
        <v>0.29392443268364121</v>
      </c>
      <c r="J657" s="57">
        <f>MIN(F657,H657,(1-EXP(-SetUp!$B$52*H657/SetUp!$B$56))*F657)</f>
        <v>0</v>
      </c>
      <c r="K657" s="57">
        <f t="shared" si="218"/>
        <v>9.7955254057047231E-17</v>
      </c>
      <c r="L657" s="57">
        <f>IF(I657&lt;=0,0,MIN(SetUp!$B$50*I657^SetUp!$B$55,I657))</f>
        <v>2.6592285538638866E-3</v>
      </c>
      <c r="M657" s="57">
        <f t="shared" si="219"/>
        <v>0.2912652041297773</v>
      </c>
      <c r="N657" s="57">
        <f>IF(SetUp!$B$62=0,X657,(B657-E657)*(1-(H657/SetUp!$B$66/SetUp!$B$56)))</f>
        <v>0</v>
      </c>
      <c r="O657" s="57">
        <f>K657*SetUp!$B$65</f>
        <v>0</v>
      </c>
      <c r="P657" s="57">
        <f>MIN(SetUp!$B$54*L657^SetUp!$B$51,L657)</f>
        <v>1.5096919581704753E-3</v>
      </c>
      <c r="Q657" s="57">
        <f t="shared" si="220"/>
        <v>9.7955254057047231E-17</v>
      </c>
      <c r="R657" s="57">
        <f>IF((H657+N657-O657)&gt;SetUp!$B$56,T656+H657+N657-O657-SetUp!$B$56,T656)</f>
        <v>0</v>
      </c>
      <c r="S657" s="57">
        <f>R657*SetUp!$B$65</f>
        <v>0</v>
      </c>
      <c r="T657" s="57">
        <f>IF((R657-S657)&lt;SetUp!$B$53,R657-S657,SetUp!$B$53)</f>
        <v>0</v>
      </c>
      <c r="U657" s="57">
        <f t="shared" si="221"/>
        <v>0.2912652041297773</v>
      </c>
      <c r="V657" s="57">
        <f>(L657-P657)/1000*SetUp!$B$13*1000000/SetUp!$B$48</f>
        <v>6.5382978099993175E-2</v>
      </c>
      <c r="W657" s="57">
        <f t="shared" si="232"/>
        <v>-2.6020852139652106E-17</v>
      </c>
      <c r="X657" s="57">
        <f>MAX((SetUp!$B$56*(1-($H657/SetUp!$B$56)^2)*TANH(($B657-$D657)/SetUp!$B$56))/(1+$H657/SetUp!$B$56*TANH(($B657-$D657)/SetUp!$B$56)),0)</f>
        <v>0</v>
      </c>
      <c r="AK657" s="65">
        <v>259</v>
      </c>
      <c r="AL657" s="66">
        <f t="shared" si="233"/>
        <v>4.8333333333333332E-2</v>
      </c>
      <c r="AM657" s="66">
        <f t="shared" si="234"/>
        <v>0.1347575170251373</v>
      </c>
      <c r="AN657" s="67">
        <f t="shared" si="235"/>
        <v>1.7880865591407717</v>
      </c>
      <c r="AP657" s="64">
        <v>27471</v>
      </c>
      <c r="AQ657" s="55">
        <v>3</v>
      </c>
      <c r="AR657" s="55">
        <v>78</v>
      </c>
      <c r="AS657" s="66">
        <f t="shared" si="222"/>
        <v>6.2750000000000004</v>
      </c>
      <c r="AT657" s="66">
        <f t="shared" si="223"/>
        <v>18.756636505007002</v>
      </c>
      <c r="AU657" s="55" t="str">
        <f>IF(OR($AP657&lt;SetUp!$B$97,$AP657&gt;SetUp!$B$98),"Não","Sim")</f>
        <v>Sim</v>
      </c>
      <c r="AV657" s="68">
        <f t="shared" si="224"/>
        <v>2.5049950099750697</v>
      </c>
      <c r="AW657" s="68">
        <f t="shared" si="225"/>
        <v>4.3308932687157045</v>
      </c>
      <c r="AX657" s="68">
        <f t="shared" si="226"/>
        <v>0.7976137301530758</v>
      </c>
      <c r="AY657" s="68">
        <f t="shared" si="227"/>
        <v>1.2731549620664846</v>
      </c>
      <c r="AZ657" s="68">
        <f t="shared" si="228"/>
        <v>12.481636505007002</v>
      </c>
      <c r="BA657" s="68">
        <f t="shared" si="229"/>
        <v>1.8258982587406347</v>
      </c>
      <c r="BB657" s="68">
        <f t="shared" si="230"/>
        <v>0.4755412319134088</v>
      </c>
    </row>
    <row r="658" spans="1:54" x14ac:dyDescent="0.3">
      <c r="A658" s="64">
        <v>27320</v>
      </c>
      <c r="B658" s="57">
        <v>0</v>
      </c>
      <c r="C658" s="57"/>
      <c r="D658" s="57">
        <v>5.2510000000000003</v>
      </c>
      <c r="E658" s="57">
        <f t="shared" si="215"/>
        <v>0</v>
      </c>
      <c r="F658" s="57">
        <f t="shared" si="216"/>
        <v>5.2510000000000003</v>
      </c>
      <c r="G658" s="57">
        <f t="shared" si="217"/>
        <v>0</v>
      </c>
      <c r="H658" s="57">
        <f>IF(Q657&gt;SetUp!$B$56,SetUp!$B$56,Q657)</f>
        <v>9.7955254057047231E-17</v>
      </c>
      <c r="I658" s="57">
        <f t="shared" si="231"/>
        <v>0.2912652041297773</v>
      </c>
      <c r="J658" s="57">
        <f>MIN(F658,H658,(1-EXP(-SetUp!$B$52*H658/SetUp!$B$56))*F658)</f>
        <v>0</v>
      </c>
      <c r="K658" s="57">
        <f t="shared" si="218"/>
        <v>9.7955254057047231E-17</v>
      </c>
      <c r="L658" s="57">
        <f>IF(I658&lt;=0,0,MIN(SetUp!$B$50*I658^SetUp!$B$55,I658))</f>
        <v>2.619251447603371E-3</v>
      </c>
      <c r="M658" s="57">
        <f t="shared" si="219"/>
        <v>0.28864595268217391</v>
      </c>
      <c r="N658" s="57">
        <f>IF(SetUp!$B$62=0,X658,(B658-E658)*(1-(H658/SetUp!$B$66/SetUp!$B$56)))</f>
        <v>0</v>
      </c>
      <c r="O658" s="57">
        <f>K658*SetUp!$B$65</f>
        <v>0</v>
      </c>
      <c r="P658" s="57">
        <f>MIN(SetUp!$B$54*L658^SetUp!$B$51,L658)</f>
        <v>1.4873794650976805E-3</v>
      </c>
      <c r="Q658" s="57">
        <f t="shared" si="220"/>
        <v>9.7955254057047231E-17</v>
      </c>
      <c r="R658" s="57">
        <f>IF((H658+N658-O658)&gt;SetUp!$B$56,T657+H658+N658-O658-SetUp!$B$56,T657)</f>
        <v>0</v>
      </c>
      <c r="S658" s="57">
        <f>R658*SetUp!$B$65</f>
        <v>0</v>
      </c>
      <c r="T658" s="57">
        <f>IF((R658-S658)&lt;SetUp!$B$53,R658-S658,SetUp!$B$53)</f>
        <v>0</v>
      </c>
      <c r="U658" s="57">
        <f t="shared" si="221"/>
        <v>0.28864595268217391</v>
      </c>
      <c r="V658" s="57">
        <f>(L658-P658)/1000*SetUp!$B$13*1000000/SetUp!$B$48</f>
        <v>6.4378255830580849E-2</v>
      </c>
      <c r="W658" s="57">
        <f t="shared" si="232"/>
        <v>-1.6913553890773869E-17</v>
      </c>
      <c r="X658" s="57">
        <f>MAX((SetUp!$B$56*(1-($H658/SetUp!$B$56)^2)*TANH(($B658-$D658)/SetUp!$B$56))/(1+$H658/SetUp!$B$56*TANH(($B658-$D658)/SetUp!$B$56)),0)</f>
        <v>0</v>
      </c>
      <c r="AK658" s="65">
        <v>260</v>
      </c>
      <c r="AL658" s="66">
        <f t="shared" si="233"/>
        <v>4.6333333333333337E-2</v>
      </c>
      <c r="AM658" s="66">
        <f t="shared" si="234"/>
        <v>0.13197111280568444</v>
      </c>
      <c r="AN658" s="67">
        <f t="shared" si="235"/>
        <v>1.8482973986838365</v>
      </c>
      <c r="AP658" s="64">
        <v>27472</v>
      </c>
      <c r="AQ658" s="55">
        <v>3</v>
      </c>
      <c r="AR658" s="55">
        <v>79</v>
      </c>
      <c r="AS658" s="66">
        <f t="shared" si="222"/>
        <v>5.4340000000000002</v>
      </c>
      <c r="AT658" s="66">
        <f t="shared" si="223"/>
        <v>16.185455779513571</v>
      </c>
      <c r="AU658" s="55" t="str">
        <f>IF(OR($AP658&lt;SetUp!$B$97,$AP658&gt;SetUp!$B$98),"Não","Sim")</f>
        <v>Sim</v>
      </c>
      <c r="AV658" s="68">
        <f t="shared" si="224"/>
        <v>2.3310941636922351</v>
      </c>
      <c r="AW658" s="68">
        <f t="shared" si="225"/>
        <v>4.0231151834758068</v>
      </c>
      <c r="AX658" s="68">
        <f t="shared" si="226"/>
        <v>0.73511963408187198</v>
      </c>
      <c r="AY658" s="68">
        <f t="shared" si="227"/>
        <v>1.2091249335650158</v>
      </c>
      <c r="AZ658" s="68">
        <f t="shared" si="228"/>
        <v>10.75145577951357</v>
      </c>
      <c r="BA658" s="68">
        <f t="shared" si="229"/>
        <v>1.6920210197835717</v>
      </c>
      <c r="BB658" s="68">
        <f t="shared" si="230"/>
        <v>0.47400529948314385</v>
      </c>
    </row>
    <row r="659" spans="1:54" x14ac:dyDescent="0.3">
      <c r="A659" s="64">
        <v>27321</v>
      </c>
      <c r="B659" s="57">
        <v>0</v>
      </c>
      <c r="C659" s="57"/>
      <c r="D659" s="57">
        <v>5.2510000000000003</v>
      </c>
      <c r="E659" s="57">
        <f t="shared" si="215"/>
        <v>0</v>
      </c>
      <c r="F659" s="57">
        <f t="shared" si="216"/>
        <v>5.2510000000000003</v>
      </c>
      <c r="G659" s="57">
        <f t="shared" si="217"/>
        <v>0</v>
      </c>
      <c r="H659" s="57">
        <f>IF(Q658&gt;SetUp!$B$56,SetUp!$B$56,Q658)</f>
        <v>9.7955254057047231E-17</v>
      </c>
      <c r="I659" s="57">
        <f t="shared" si="231"/>
        <v>0.28864595268217391</v>
      </c>
      <c r="J659" s="57">
        <f>MIN(F659,H659,(1-EXP(-SetUp!$B$52*H659/SetUp!$B$56))*F659)</f>
        <v>0</v>
      </c>
      <c r="K659" s="57">
        <f t="shared" si="218"/>
        <v>9.7955254057047231E-17</v>
      </c>
      <c r="L659" s="57">
        <f>IF(I659&lt;=0,0,MIN(SetUp!$B$50*I659^SetUp!$B$55,I659))</f>
        <v>2.5801124729376598E-3</v>
      </c>
      <c r="M659" s="57">
        <f t="shared" si="219"/>
        <v>0.28606584020923626</v>
      </c>
      <c r="N659" s="57">
        <f>IF(SetUp!$B$62=0,X659,(B659-E659)*(1-(H659/SetUp!$B$66/SetUp!$B$56)))</f>
        <v>0</v>
      </c>
      <c r="O659" s="57">
        <f>K659*SetUp!$B$65</f>
        <v>0</v>
      </c>
      <c r="P659" s="57">
        <f>MIN(SetUp!$B$54*L659^SetUp!$B$51,L659)</f>
        <v>1.4655291470508855E-3</v>
      </c>
      <c r="Q659" s="57">
        <f t="shared" si="220"/>
        <v>9.7955254057047231E-17</v>
      </c>
      <c r="R659" s="57">
        <f>IF((H659+N659-O659)&gt;SetUp!$B$56,T658+H659+N659-O659-SetUp!$B$56,T658)</f>
        <v>0</v>
      </c>
      <c r="S659" s="57">
        <f>R659*SetUp!$B$65</f>
        <v>0</v>
      </c>
      <c r="T659" s="57">
        <f>IF((R659-S659)&lt;SetUp!$B$53,R659-S659,SetUp!$B$53)</f>
        <v>0</v>
      </c>
      <c r="U659" s="57">
        <f t="shared" si="221"/>
        <v>0.28606584020923626</v>
      </c>
      <c r="V659" s="57">
        <f>(L659-P659)/1000*SetUp!$B$13*1000000/SetUp!$B$48</f>
        <v>6.3394917099715106E-2</v>
      </c>
      <c r="W659" s="57">
        <f t="shared" si="232"/>
        <v>0</v>
      </c>
      <c r="X659" s="57">
        <f>MAX((SetUp!$B$56*(1-($H659/SetUp!$B$56)^2)*TANH(($B659-$D659)/SetUp!$B$56))/(1+$H659/SetUp!$B$56*TANH(($B659-$D659)/SetUp!$B$56)),0)</f>
        <v>0</v>
      </c>
      <c r="AK659" s="65">
        <v>261</v>
      </c>
      <c r="AL659" s="66">
        <f t="shared" si="233"/>
        <v>4.1666666666666664E-2</v>
      </c>
      <c r="AM659" s="66">
        <f t="shared" si="234"/>
        <v>0.12926507450665051</v>
      </c>
      <c r="AN659" s="67">
        <f t="shared" si="235"/>
        <v>2.1023617881596124</v>
      </c>
      <c r="AP659" s="64">
        <v>27473</v>
      </c>
      <c r="AQ659" s="55">
        <v>3</v>
      </c>
      <c r="AR659" s="55">
        <v>80</v>
      </c>
      <c r="AS659" s="66">
        <f t="shared" si="222"/>
        <v>5.1710000000000003</v>
      </c>
      <c r="AT659" s="66">
        <f t="shared" si="223"/>
        <v>14.087835212038023</v>
      </c>
      <c r="AU659" s="55" t="str">
        <f>IF(OR($AP659&lt;SetUp!$B$97,$AP659&gt;SetUp!$B$98),"Não","Sim")</f>
        <v>Sim</v>
      </c>
      <c r="AV659" s="68">
        <f t="shared" si="224"/>
        <v>2.2739832892965595</v>
      </c>
      <c r="AW659" s="68">
        <f t="shared" si="225"/>
        <v>3.7533765081640853</v>
      </c>
      <c r="AX659" s="68">
        <f t="shared" si="226"/>
        <v>0.71357453777206981</v>
      </c>
      <c r="AY659" s="68">
        <f t="shared" si="227"/>
        <v>1.1488442629676581</v>
      </c>
      <c r="AZ659" s="68">
        <f t="shared" si="228"/>
        <v>8.9168352120380234</v>
      </c>
      <c r="BA659" s="68">
        <f t="shared" si="229"/>
        <v>1.4793932188675258</v>
      </c>
      <c r="BB659" s="68">
        <f t="shared" si="230"/>
        <v>0.43526972519558826</v>
      </c>
    </row>
    <row r="660" spans="1:54" x14ac:dyDescent="0.3">
      <c r="A660" s="64">
        <v>27322</v>
      </c>
      <c r="B660" s="57">
        <v>0</v>
      </c>
      <c r="C660" s="57"/>
      <c r="D660" s="57">
        <v>5.2510000000000003</v>
      </c>
      <c r="E660" s="57">
        <f t="shared" si="215"/>
        <v>0</v>
      </c>
      <c r="F660" s="57">
        <f t="shared" si="216"/>
        <v>5.2510000000000003</v>
      </c>
      <c r="G660" s="57">
        <f t="shared" si="217"/>
        <v>0</v>
      </c>
      <c r="H660" s="57">
        <f>IF(Q659&gt;SetUp!$B$56,SetUp!$B$56,Q659)</f>
        <v>9.7955254057047231E-17</v>
      </c>
      <c r="I660" s="57">
        <f t="shared" si="231"/>
        <v>0.28606584020923626</v>
      </c>
      <c r="J660" s="57">
        <f>MIN(F660,H660,(1-EXP(-SetUp!$B$52*H660/SetUp!$B$56))*F660)</f>
        <v>0</v>
      </c>
      <c r="K660" s="57">
        <f t="shared" si="218"/>
        <v>9.7955254057047231E-17</v>
      </c>
      <c r="L660" s="57">
        <f>IF(I660&lt;=0,0,MIN(SetUp!$B$50*I660^SetUp!$B$55,I660))</f>
        <v>2.5417891354690605E-3</v>
      </c>
      <c r="M660" s="57">
        <f t="shared" si="219"/>
        <v>0.28352405107376721</v>
      </c>
      <c r="N660" s="57">
        <f>IF(SetUp!$B$62=0,X660,(B660-E660)*(1-(H660/SetUp!$B$66/SetUp!$B$56)))</f>
        <v>0</v>
      </c>
      <c r="O660" s="57">
        <f>K660*SetUp!$B$65</f>
        <v>0</v>
      </c>
      <c r="P660" s="57">
        <f>MIN(SetUp!$B$54*L660^SetUp!$B$51,L660)</f>
        <v>1.4441287149798564E-3</v>
      </c>
      <c r="Q660" s="57">
        <f t="shared" si="220"/>
        <v>9.7955254057047231E-17</v>
      </c>
      <c r="R660" s="57">
        <f>IF((H660+N660-O660)&gt;SetUp!$B$56,T659+H660+N660-O660-SetUp!$B$56,T659)</f>
        <v>0</v>
      </c>
      <c r="S660" s="57">
        <f>R660*SetUp!$B$65</f>
        <v>0</v>
      </c>
      <c r="T660" s="57">
        <f>IF((R660-S660)&lt;SetUp!$B$53,R660-S660,SetUp!$B$53)</f>
        <v>0</v>
      </c>
      <c r="U660" s="57">
        <f t="shared" si="221"/>
        <v>0.28352405107376721</v>
      </c>
      <c r="V660" s="57">
        <f>(L660-P660)/1000*SetUp!$B$13*1000000/SetUp!$B$48</f>
        <v>6.2432381450878136E-2</v>
      </c>
      <c r="W660" s="57">
        <f t="shared" si="232"/>
        <v>1.9081958235744878E-17</v>
      </c>
      <c r="X660" s="57">
        <f>MAX((SetUp!$B$56*(1-($H660/SetUp!$B$56)^2)*TANH(($B660-$D660)/SetUp!$B$56))/(1+$H660/SetUp!$B$56*TANH(($B660-$D660)/SetUp!$B$56)),0)</f>
        <v>0</v>
      </c>
      <c r="AK660" s="65">
        <v>262</v>
      </c>
      <c r="AL660" s="66">
        <f t="shared" si="233"/>
        <v>0.04</v>
      </c>
      <c r="AM660" s="66">
        <f t="shared" si="234"/>
        <v>0.1266364268146479</v>
      </c>
      <c r="AN660" s="67">
        <f t="shared" si="235"/>
        <v>2.1659106703661974</v>
      </c>
      <c r="AP660" s="64">
        <v>27474</v>
      </c>
      <c r="AQ660" s="55">
        <v>3</v>
      </c>
      <c r="AR660" s="55">
        <v>81</v>
      </c>
      <c r="AS660" s="66">
        <f t="shared" si="222"/>
        <v>3.3660000000000001</v>
      </c>
      <c r="AT660" s="66">
        <f t="shared" si="223"/>
        <v>12.356182852333038</v>
      </c>
      <c r="AU660" s="55" t="str">
        <f>IF(OR($AP660&lt;SetUp!$B$97,$AP660&gt;SetUp!$B$98),"Não","Sim")</f>
        <v>Sim</v>
      </c>
      <c r="AV660" s="68">
        <f t="shared" si="224"/>
        <v>1.8346661821704786</v>
      </c>
      <c r="AW660" s="68">
        <f t="shared" si="225"/>
        <v>3.5151362494692915</v>
      </c>
      <c r="AX660" s="68">
        <f t="shared" si="226"/>
        <v>0.52711411163980504</v>
      </c>
      <c r="AY660" s="68">
        <f t="shared" si="227"/>
        <v>1.0918843265614018</v>
      </c>
      <c r="AZ660" s="68">
        <f t="shared" si="228"/>
        <v>8.9901828523330387</v>
      </c>
      <c r="BA660" s="68">
        <f t="shared" si="229"/>
        <v>1.6804700672988129</v>
      </c>
      <c r="BB660" s="68">
        <f t="shared" si="230"/>
        <v>0.56477021492159674</v>
      </c>
    </row>
    <row r="661" spans="1:54" x14ac:dyDescent="0.3">
      <c r="A661" s="64">
        <v>27323</v>
      </c>
      <c r="B661" s="57">
        <v>7.0000000000000007E-2</v>
      </c>
      <c r="C661" s="57"/>
      <c r="D661" s="57">
        <v>5.2510000000000003</v>
      </c>
      <c r="E661" s="57">
        <f t="shared" si="215"/>
        <v>7.0000000000000007E-2</v>
      </c>
      <c r="F661" s="57">
        <f t="shared" si="216"/>
        <v>5.181</v>
      </c>
      <c r="G661" s="57">
        <f t="shared" si="217"/>
        <v>0</v>
      </c>
      <c r="H661" s="57">
        <f>IF(Q660&gt;SetUp!$B$56,SetUp!$B$56,Q660)</f>
        <v>9.7955254057047231E-17</v>
      </c>
      <c r="I661" s="57">
        <f t="shared" si="231"/>
        <v>0.28352405107376721</v>
      </c>
      <c r="J661" s="57">
        <f>MIN(F661,H661,(1-EXP(-SetUp!$B$52*H661/SetUp!$B$56))*F661)</f>
        <v>0</v>
      </c>
      <c r="K661" s="57">
        <f t="shared" si="218"/>
        <v>9.7955254057047231E-17</v>
      </c>
      <c r="L661" s="57">
        <f>IF(I661&lt;=0,0,MIN(SetUp!$B$50*I661^SetUp!$B$55,I661))</f>
        <v>2.5042596752810403E-3</v>
      </c>
      <c r="M661" s="57">
        <f t="shared" si="219"/>
        <v>0.28101979139848615</v>
      </c>
      <c r="N661" s="57">
        <f>IF(SetUp!$B$62=0,X661,(B661-E661)*(1-(H661/SetUp!$B$66/SetUp!$B$56)))</f>
        <v>0</v>
      </c>
      <c r="O661" s="57">
        <f>K661*SetUp!$B$65</f>
        <v>0</v>
      </c>
      <c r="P661" s="57">
        <f>MIN(SetUp!$B$54*L661^SetUp!$B$51,L661)</f>
        <v>1.4231662780619272E-3</v>
      </c>
      <c r="Q661" s="57">
        <f t="shared" si="220"/>
        <v>9.7955254057047231E-17</v>
      </c>
      <c r="R661" s="57">
        <f>IF((H661+N661-O661)&gt;SetUp!$B$56,T660+H661+N661-O661-SetUp!$B$56,T660)</f>
        <v>0</v>
      </c>
      <c r="S661" s="57">
        <f>R661*SetUp!$B$65</f>
        <v>0</v>
      </c>
      <c r="T661" s="57">
        <f>IF((R661-S661)&lt;SetUp!$B$53,R661-S661,SetUp!$B$53)</f>
        <v>0</v>
      </c>
      <c r="U661" s="57">
        <f t="shared" si="221"/>
        <v>0.28101979139848615</v>
      </c>
      <c r="V661" s="57">
        <f>(L661-P661)/1000*SetUp!$B$13*1000000/SetUp!$B$48</f>
        <v>6.1490087552877402E-2</v>
      </c>
      <c r="W661" s="57">
        <f t="shared" si="232"/>
        <v>-2.1684043449710089E-17</v>
      </c>
      <c r="X661" s="57">
        <f>MAX((SetUp!$B$56*(1-($H661/SetUp!$B$56)^2)*TANH(($B661-$D661)/SetUp!$B$56))/(1+$H661/SetUp!$B$56*TANH(($B661-$D661)/SetUp!$B$56)),0)</f>
        <v>0</v>
      </c>
      <c r="AK661" s="65">
        <v>263</v>
      </c>
      <c r="AL661" s="66">
        <f t="shared" si="233"/>
        <v>3.7666666666666668E-2</v>
      </c>
      <c r="AM661" s="66">
        <f t="shared" si="234"/>
        <v>0.12408232888671868</v>
      </c>
      <c r="AN661" s="67">
        <f t="shared" si="235"/>
        <v>2.2942211208863363</v>
      </c>
      <c r="AP661" s="64">
        <v>27475</v>
      </c>
      <c r="AQ661" s="55">
        <v>3</v>
      </c>
      <c r="AR661" s="55">
        <v>82</v>
      </c>
      <c r="AS661" s="66">
        <f t="shared" si="222"/>
        <v>2.6469999999999998</v>
      </c>
      <c r="AT661" s="66">
        <f t="shared" si="223"/>
        <v>11.587492028629242</v>
      </c>
      <c r="AU661" s="55" t="str">
        <f>IF(OR($AP661&lt;SetUp!$B$97,$AP661&gt;SetUp!$B$98),"Não","Sim")</f>
        <v>Sim</v>
      </c>
      <c r="AV661" s="68">
        <f t="shared" si="224"/>
        <v>1.6269603560013377</v>
      </c>
      <c r="AW661" s="68">
        <f t="shared" si="225"/>
        <v>3.4040405445043165</v>
      </c>
      <c r="AX661" s="68">
        <f t="shared" si="226"/>
        <v>0.42275394130134819</v>
      </c>
      <c r="AY661" s="68">
        <f t="shared" si="227"/>
        <v>1.0639894483889267</v>
      </c>
      <c r="AZ661" s="68">
        <f t="shared" si="228"/>
        <v>8.940492028629242</v>
      </c>
      <c r="BA661" s="68">
        <f t="shared" si="229"/>
        <v>1.7770801885029788</v>
      </c>
      <c r="BB661" s="68">
        <f t="shared" si="230"/>
        <v>0.64123550708757859</v>
      </c>
    </row>
    <row r="662" spans="1:54" x14ac:dyDescent="0.3">
      <c r="A662" s="64">
        <v>27324</v>
      </c>
      <c r="B662" s="57">
        <v>8.3000000000000004E-2</v>
      </c>
      <c r="C662" s="57"/>
      <c r="D662" s="57">
        <v>5.2510000000000003</v>
      </c>
      <c r="E662" s="57">
        <f t="shared" si="215"/>
        <v>8.3000000000000004E-2</v>
      </c>
      <c r="F662" s="57">
        <f t="shared" si="216"/>
        <v>5.1680000000000001</v>
      </c>
      <c r="G662" s="57">
        <f t="shared" si="217"/>
        <v>0</v>
      </c>
      <c r="H662" s="57">
        <f>IF(Q661&gt;SetUp!$B$56,SetUp!$B$56,Q661)</f>
        <v>9.7955254057047231E-17</v>
      </c>
      <c r="I662" s="57">
        <f t="shared" si="231"/>
        <v>0.28101979139848615</v>
      </c>
      <c r="J662" s="57">
        <f>MIN(F662,H662,(1-EXP(-SetUp!$B$52*H662/SetUp!$B$56))*F662)</f>
        <v>0</v>
      </c>
      <c r="K662" s="57">
        <f t="shared" si="218"/>
        <v>9.7955254057047231E-17</v>
      </c>
      <c r="L662" s="57">
        <f>IF(I662&lt;=0,0,MIN(SetUp!$B$50*I662^SetUp!$B$55,I662))</f>
        <v>2.4675030387316327E-3</v>
      </c>
      <c r="M662" s="57">
        <f t="shared" si="219"/>
        <v>0.27855228835975454</v>
      </c>
      <c r="N662" s="57">
        <f>IF(SetUp!$B$62=0,X662,(B662-E662)*(1-(H662/SetUp!$B$66/SetUp!$B$56)))</f>
        <v>0</v>
      </c>
      <c r="O662" s="57">
        <f>K662*SetUp!$B$65</f>
        <v>0</v>
      </c>
      <c r="P662" s="57">
        <f>MIN(SetUp!$B$54*L662^SetUp!$B$51,L662)</f>
        <v>1.4026303285059347E-3</v>
      </c>
      <c r="Q662" s="57">
        <f t="shared" si="220"/>
        <v>9.7955254057047231E-17</v>
      </c>
      <c r="R662" s="57">
        <f>IF((H662+N662-O662)&gt;SetUp!$B$56,T661+H662+N662-O662-SetUp!$B$56,T661)</f>
        <v>0</v>
      </c>
      <c r="S662" s="57">
        <f>R662*SetUp!$B$65</f>
        <v>0</v>
      </c>
      <c r="T662" s="57">
        <f>IF((R662-S662)&lt;SetUp!$B$53,R662-S662,SetUp!$B$53)</f>
        <v>0</v>
      </c>
      <c r="U662" s="57">
        <f t="shared" si="221"/>
        <v>0.27855228835975454</v>
      </c>
      <c r="V662" s="57">
        <f>(L662-P662)/1000*SetUp!$B$13*1000000/SetUp!$B$48</f>
        <v>6.0567492459836843E-2</v>
      </c>
      <c r="W662" s="57">
        <f t="shared" si="232"/>
        <v>2.1684043449710089E-17</v>
      </c>
      <c r="X662" s="57">
        <f>MAX((SetUp!$B$56*(1-($H662/SetUp!$B$56)^2)*TANH(($B662-$D662)/SetUp!$B$56))/(1+$H662/SetUp!$B$56*TANH(($B662-$D662)/SetUp!$B$56)),0)</f>
        <v>0</v>
      </c>
      <c r="AK662" s="65">
        <v>264</v>
      </c>
      <c r="AL662" s="66">
        <f t="shared" si="233"/>
        <v>1.6666666666666666E-2</v>
      </c>
      <c r="AM662" s="66">
        <f t="shared" si="234"/>
        <v>0.12160006717727841</v>
      </c>
      <c r="AN662" s="67">
        <f t="shared" si="235"/>
        <v>6.2960040306367047</v>
      </c>
      <c r="AP662" s="64">
        <v>27476</v>
      </c>
      <c r="AQ662" s="55">
        <v>3</v>
      </c>
      <c r="AR662" s="55">
        <v>83</v>
      </c>
      <c r="AS662" s="66">
        <f t="shared" si="222"/>
        <v>1.42</v>
      </c>
      <c r="AT662" s="66">
        <f t="shared" si="223"/>
        <v>10.265608706000474</v>
      </c>
      <c r="AU662" s="55" t="str">
        <f>IF(OR($AP662&lt;SetUp!$B$97,$AP662&gt;SetUp!$B$98),"Não","Sim")</f>
        <v>Sim</v>
      </c>
      <c r="AV662" s="68">
        <f t="shared" si="224"/>
        <v>1.1916375287812984</v>
      </c>
      <c r="AW662" s="68">
        <f t="shared" si="225"/>
        <v>3.2039988617352027</v>
      </c>
      <c r="AX662" s="68">
        <f t="shared" si="226"/>
        <v>0.15228834438305647</v>
      </c>
      <c r="AY662" s="68">
        <f t="shared" si="227"/>
        <v>1.0113847062462427</v>
      </c>
      <c r="AZ662" s="68">
        <f t="shared" si="228"/>
        <v>8.8456087060004744</v>
      </c>
      <c r="BA662" s="68">
        <f t="shared" si="229"/>
        <v>2.0123613329539043</v>
      </c>
      <c r="BB662" s="68">
        <f t="shared" si="230"/>
        <v>0.85909636186318616</v>
      </c>
    </row>
    <row r="663" spans="1:54" x14ac:dyDescent="0.3">
      <c r="A663" s="64">
        <v>27325</v>
      </c>
      <c r="B663" s="57">
        <v>0.747</v>
      </c>
      <c r="C663" s="57"/>
      <c r="D663" s="57">
        <v>5.2510000000000003</v>
      </c>
      <c r="E663" s="57">
        <f t="shared" si="215"/>
        <v>0.747</v>
      </c>
      <c r="F663" s="57">
        <f t="shared" si="216"/>
        <v>4.5040000000000004</v>
      </c>
      <c r="G663" s="57">
        <f t="shared" si="217"/>
        <v>0</v>
      </c>
      <c r="H663" s="57">
        <f>IF(Q662&gt;SetUp!$B$56,SetUp!$B$56,Q662)</f>
        <v>9.7955254057047231E-17</v>
      </c>
      <c r="I663" s="57">
        <f t="shared" si="231"/>
        <v>0.27855228835975454</v>
      </c>
      <c r="J663" s="57">
        <f>MIN(F663,H663,(1-EXP(-SetUp!$B$52*H663/SetUp!$B$56))*F663)</f>
        <v>0</v>
      </c>
      <c r="K663" s="57">
        <f t="shared" si="218"/>
        <v>9.7955254057047231E-17</v>
      </c>
      <c r="L663" s="57">
        <f>IF(I663&lt;=0,0,MIN(SetUp!$B$50*I663^SetUp!$B$55,I663))</f>
        <v>2.4314988514905836E-3</v>
      </c>
      <c r="M663" s="57">
        <f t="shared" si="219"/>
        <v>0.27612078950826396</v>
      </c>
      <c r="N663" s="57">
        <f>IF(SetUp!$B$62=0,X663,(B663-E663)*(1-(H663/SetUp!$B$66/SetUp!$B$56)))</f>
        <v>0</v>
      </c>
      <c r="O663" s="57">
        <f>K663*SetUp!$B$65</f>
        <v>0</v>
      </c>
      <c r="P663" s="57">
        <f>MIN(SetUp!$B$54*L663^SetUp!$B$51,L663)</f>
        <v>1.3825097270225191E-3</v>
      </c>
      <c r="Q663" s="57">
        <f t="shared" si="220"/>
        <v>9.7955254057047231E-17</v>
      </c>
      <c r="R663" s="57">
        <f>IF((H663+N663-O663)&gt;SetUp!$B$56,T662+H663+N663-O663-SetUp!$B$56,T662)</f>
        <v>0</v>
      </c>
      <c r="S663" s="57">
        <f>R663*SetUp!$B$65</f>
        <v>0</v>
      </c>
      <c r="T663" s="57">
        <f>IF((R663-S663)&lt;SetUp!$B$53,R663-S663,SetUp!$B$53)</f>
        <v>0</v>
      </c>
      <c r="U663" s="57">
        <f t="shared" si="221"/>
        <v>0.27612078950826396</v>
      </c>
      <c r="V663" s="57">
        <f>(L663-P663)/1000*SetUp!$B$13*1000000/SetUp!$B$48</f>
        <v>5.9664070904027831E-2</v>
      </c>
      <c r="W663" s="57">
        <f t="shared" si="232"/>
        <v>6.2450045135165055E-17</v>
      </c>
      <c r="X663" s="57">
        <f>MAX((SetUp!$B$56*(1-($H663/SetUp!$B$56)^2)*TANH(($B663-$D663)/SetUp!$B$56))/(1+$H663/SetUp!$B$56*TANH(($B663-$D663)/SetUp!$B$56)),0)</f>
        <v>0</v>
      </c>
      <c r="AK663" s="65">
        <v>265</v>
      </c>
      <c r="AL663" s="66">
        <f t="shared" si="233"/>
        <v>1.4999999999999999E-2</v>
      </c>
      <c r="AM663" s="66">
        <f t="shared" si="234"/>
        <v>0.11918704870582715</v>
      </c>
      <c r="AN663" s="67">
        <f t="shared" si="235"/>
        <v>6.9458032470551441</v>
      </c>
      <c r="AP663" s="64">
        <v>27477</v>
      </c>
      <c r="AQ663" s="55">
        <v>3</v>
      </c>
      <c r="AR663" s="55">
        <v>84</v>
      </c>
      <c r="AS663" s="66">
        <f t="shared" si="222"/>
        <v>1.0669999999999999</v>
      </c>
      <c r="AT663" s="66">
        <f t="shared" si="223"/>
        <v>9.7733090873306239</v>
      </c>
      <c r="AU663" s="55" t="str">
        <f>IF(OR($AP663&lt;SetUp!$B$97,$AP663&gt;SetUp!$B$98),"Não","Sim")</f>
        <v>Sim</v>
      </c>
      <c r="AV663" s="68">
        <f t="shared" si="224"/>
        <v>1.0329569206893383</v>
      </c>
      <c r="AW663" s="68">
        <f t="shared" si="225"/>
        <v>3.1262292122188713</v>
      </c>
      <c r="AX663" s="68">
        <f t="shared" si="226"/>
        <v>2.8164419424469872E-2</v>
      </c>
      <c r="AY663" s="68">
        <f t="shared" si="227"/>
        <v>0.99004163383623756</v>
      </c>
      <c r="AZ663" s="68">
        <f t="shared" si="228"/>
        <v>8.7063090873306237</v>
      </c>
      <c r="BA663" s="68">
        <f t="shared" si="229"/>
        <v>2.0932722915295328</v>
      </c>
      <c r="BB663" s="68">
        <f t="shared" si="230"/>
        <v>0.96187721441176766</v>
      </c>
    </row>
    <row r="664" spans="1:54" x14ac:dyDescent="0.3">
      <c r="A664" s="64">
        <v>27326</v>
      </c>
      <c r="B664" s="57">
        <v>0</v>
      </c>
      <c r="C664" s="57"/>
      <c r="D664" s="57">
        <v>5.2510000000000003</v>
      </c>
      <c r="E664" s="57">
        <f t="shared" si="215"/>
        <v>0</v>
      </c>
      <c r="F664" s="57">
        <f t="shared" si="216"/>
        <v>5.2510000000000003</v>
      </c>
      <c r="G664" s="57">
        <f t="shared" si="217"/>
        <v>0</v>
      </c>
      <c r="H664" s="57">
        <f>IF(Q663&gt;SetUp!$B$56,SetUp!$B$56,Q663)</f>
        <v>9.7955254057047231E-17</v>
      </c>
      <c r="I664" s="57">
        <f t="shared" si="231"/>
        <v>0.27612078950826396</v>
      </c>
      <c r="J664" s="57">
        <f>MIN(F664,H664,(1-EXP(-SetUp!$B$52*H664/SetUp!$B$56))*F664)</f>
        <v>0</v>
      </c>
      <c r="K664" s="57">
        <f t="shared" si="218"/>
        <v>9.7955254057047231E-17</v>
      </c>
      <c r="L664" s="57">
        <f>IF(I664&lt;=0,0,MIN(SetUp!$B$50*I664^SetUp!$B$55,I664))</f>
        <v>2.3962273927583765E-3</v>
      </c>
      <c r="M664" s="57">
        <f t="shared" si="219"/>
        <v>0.27372456211550561</v>
      </c>
      <c r="N664" s="57">
        <f>IF(SetUp!$B$62=0,X664,(B664-E664)*(1-(H664/SetUp!$B$66/SetUp!$B$56)))</f>
        <v>0</v>
      </c>
      <c r="O664" s="57">
        <f>K664*SetUp!$B$65</f>
        <v>0</v>
      </c>
      <c r="P664" s="57">
        <f>MIN(SetUp!$B$54*L664^SetUp!$B$51,L664)</f>
        <v>1.3627936889278505E-3</v>
      </c>
      <c r="Q664" s="57">
        <f t="shared" si="220"/>
        <v>9.7955254057047231E-17</v>
      </c>
      <c r="R664" s="57">
        <f>IF((H664+N664-O664)&gt;SetUp!$B$56,T663+H664+N664-O664-SetUp!$B$56,T663)</f>
        <v>0</v>
      </c>
      <c r="S664" s="57">
        <f>R664*SetUp!$B$65</f>
        <v>0</v>
      </c>
      <c r="T664" s="57">
        <f>IF((R664-S664)&lt;SetUp!$B$53,R664-S664,SetUp!$B$53)</f>
        <v>0</v>
      </c>
      <c r="U664" s="57">
        <f t="shared" si="221"/>
        <v>0.27372456211550561</v>
      </c>
      <c r="V664" s="57">
        <f>(L664-P664)/1000*SetUp!$B$13*1000000/SetUp!$B$48</f>
        <v>5.8779314619895044E-2</v>
      </c>
      <c r="W664" s="57">
        <f t="shared" si="232"/>
        <v>2.211772431870429E-17</v>
      </c>
      <c r="X664" s="57">
        <f>MAX((SetUp!$B$56*(1-($H664/SetUp!$B$56)^2)*TANH(($B664-$D664)/SetUp!$B$56))/(1+$H664/SetUp!$B$56*TANH(($B664-$D664)/SetUp!$B$56)),0)</f>
        <v>0</v>
      </c>
      <c r="AK664" s="65">
        <v>266</v>
      </c>
      <c r="AL664" s="66">
        <f t="shared" si="233"/>
        <v>1.4999999999999999E-2</v>
      </c>
      <c r="AM664" s="66">
        <f t="shared" si="234"/>
        <v>0.11684079473479535</v>
      </c>
      <c r="AN664" s="67">
        <f t="shared" si="235"/>
        <v>6.7893863156530232</v>
      </c>
      <c r="AP664" s="64">
        <v>27478</v>
      </c>
      <c r="AQ664" s="55">
        <v>3</v>
      </c>
      <c r="AR664" s="55">
        <v>85</v>
      </c>
      <c r="AS664" s="66">
        <f t="shared" si="222"/>
        <v>2.8159999999999998</v>
      </c>
      <c r="AT664" s="66">
        <f t="shared" si="223"/>
        <v>11.205138605310834</v>
      </c>
      <c r="AU664" s="55" t="str">
        <f>IF(OR($AP664&lt;SetUp!$B$97,$AP664&gt;SetUp!$B$98),"Não","Sim")</f>
        <v>Sim</v>
      </c>
      <c r="AV664" s="68">
        <f t="shared" si="224"/>
        <v>1.6780941570722425</v>
      </c>
      <c r="AW664" s="68">
        <f t="shared" si="225"/>
        <v>3.3474077441074956</v>
      </c>
      <c r="AX664" s="68">
        <f t="shared" si="226"/>
        <v>0.44963265047007456</v>
      </c>
      <c r="AY664" s="68">
        <f t="shared" si="227"/>
        <v>1.0494172330396969</v>
      </c>
      <c r="AZ664" s="68">
        <f t="shared" si="228"/>
        <v>8.3891386053108334</v>
      </c>
      <c r="BA664" s="68">
        <f t="shared" si="229"/>
        <v>1.6693135870352531</v>
      </c>
      <c r="BB664" s="68">
        <f t="shared" si="230"/>
        <v>0.59978458256962242</v>
      </c>
    </row>
    <row r="665" spans="1:54" x14ac:dyDescent="0.3">
      <c r="A665" s="64">
        <v>27327</v>
      </c>
      <c r="B665" s="57">
        <v>0.27800000000000002</v>
      </c>
      <c r="C665" s="57"/>
      <c r="D665" s="57">
        <v>5.2510000000000003</v>
      </c>
      <c r="E665" s="57">
        <f t="shared" si="215"/>
        <v>0.27800000000000002</v>
      </c>
      <c r="F665" s="57">
        <f t="shared" si="216"/>
        <v>4.9730000000000008</v>
      </c>
      <c r="G665" s="57">
        <f t="shared" si="217"/>
        <v>0</v>
      </c>
      <c r="H665" s="57">
        <f>IF(Q664&gt;SetUp!$B$56,SetUp!$B$56,Q664)</f>
        <v>9.7955254057047231E-17</v>
      </c>
      <c r="I665" s="57">
        <f t="shared" si="231"/>
        <v>0.27372456211550561</v>
      </c>
      <c r="J665" s="57">
        <f>MIN(F665,H665,(1-EXP(-SetUp!$B$52*H665/SetUp!$B$56))*F665)</f>
        <v>0</v>
      </c>
      <c r="K665" s="57">
        <f t="shared" si="218"/>
        <v>9.7955254057047231E-17</v>
      </c>
      <c r="L665" s="57">
        <f>IF(I665&lt;=0,0,MIN(SetUp!$B$50*I665^SetUp!$B$55,I665))</f>
        <v>2.3616695706087276E-3</v>
      </c>
      <c r="M665" s="57">
        <f t="shared" si="219"/>
        <v>0.27136289254489687</v>
      </c>
      <c r="N665" s="57">
        <f>IF(SetUp!$B$62=0,X665,(B665-E665)*(1-(H665/SetUp!$B$66/SetUp!$B$56)))</f>
        <v>0</v>
      </c>
      <c r="O665" s="57">
        <f>K665*SetUp!$B$65</f>
        <v>0</v>
      </c>
      <c r="P665" s="57">
        <f>MIN(SetUp!$B$54*L665^SetUp!$B$51,L665)</f>
        <v>1.343471770849566E-3</v>
      </c>
      <c r="Q665" s="57">
        <f t="shared" si="220"/>
        <v>9.7955254057047231E-17</v>
      </c>
      <c r="R665" s="57">
        <f>IF((H665+N665-O665)&gt;SetUp!$B$56,T664+H665+N665-O665-SetUp!$B$56,T664)</f>
        <v>0</v>
      </c>
      <c r="S665" s="57">
        <f>R665*SetUp!$B$65</f>
        <v>0</v>
      </c>
      <c r="T665" s="57">
        <f>IF((R665-S665)&lt;SetUp!$B$53,R665-S665,SetUp!$B$53)</f>
        <v>0</v>
      </c>
      <c r="U665" s="57">
        <f t="shared" si="221"/>
        <v>0.27136289254489687</v>
      </c>
      <c r="V665" s="57">
        <f>(L665-P665)/1000*SetUp!$B$13*1000000/SetUp!$B$48</f>
        <v>5.7912731697730042E-2</v>
      </c>
      <c r="W665" s="57">
        <f t="shared" si="232"/>
        <v>-9.9746599868666408E-18</v>
      </c>
      <c r="X665" s="57">
        <f>MAX((SetUp!$B$56*(1-($H665/SetUp!$B$56)^2)*TANH(($B665-$D665)/SetUp!$B$56))/(1+$H665/SetUp!$B$56*TANH(($B665-$D665)/SetUp!$B$56)),0)</f>
        <v>0</v>
      </c>
      <c r="AK665" s="65">
        <v>267</v>
      </c>
      <c r="AL665" s="66">
        <f t="shared" si="233"/>
        <v>1.3333333333333334E-2</v>
      </c>
      <c r="AM665" s="66">
        <f t="shared" si="234"/>
        <v>0.11455893482926981</v>
      </c>
      <c r="AN665" s="67">
        <f t="shared" si="235"/>
        <v>7.5919201121952344</v>
      </c>
      <c r="AP665" s="64">
        <v>27479</v>
      </c>
      <c r="AQ665" s="55">
        <v>3</v>
      </c>
      <c r="AR665" s="55">
        <v>86</v>
      </c>
      <c r="AS665" s="66">
        <f t="shared" si="222"/>
        <v>11.36</v>
      </c>
      <c r="AT665" s="66">
        <f t="shared" si="223"/>
        <v>9.9431707226083592</v>
      </c>
      <c r="AU665" s="55" t="str">
        <f>IF(OR($AP665&lt;SetUp!$B$97,$AP665&gt;SetUp!$B$98),"Não","Sim")</f>
        <v>Sim</v>
      </c>
      <c r="AV665" s="68">
        <f t="shared" si="224"/>
        <v>3.3704599092705432</v>
      </c>
      <c r="AW665" s="68">
        <f t="shared" si="225"/>
        <v>3.1532793600644329</v>
      </c>
      <c r="AX665" s="68">
        <f t="shared" si="226"/>
        <v>1.055378331375</v>
      </c>
      <c r="AY665" s="68">
        <f t="shared" si="227"/>
        <v>0.99752489624367224</v>
      </c>
      <c r="AZ665" s="68">
        <f t="shared" si="228"/>
        <v>-1.4168292773916402</v>
      </c>
      <c r="BA665" s="68">
        <f t="shared" si="229"/>
        <v>-0.2171805492061103</v>
      </c>
      <c r="BB665" s="68">
        <f t="shared" si="230"/>
        <v>-5.7853435131327791E-2</v>
      </c>
    </row>
    <row r="666" spans="1:54" x14ac:dyDescent="0.3">
      <c r="A666" s="64">
        <v>27328</v>
      </c>
      <c r="B666" s="57">
        <v>9.2999999999999999E-2</v>
      </c>
      <c r="C666" s="57"/>
      <c r="D666" s="57">
        <v>5.2510000000000003</v>
      </c>
      <c r="E666" s="57">
        <f t="shared" si="215"/>
        <v>9.2999999999999999E-2</v>
      </c>
      <c r="F666" s="57">
        <f t="shared" si="216"/>
        <v>5.1580000000000004</v>
      </c>
      <c r="G666" s="57">
        <f t="shared" si="217"/>
        <v>0</v>
      </c>
      <c r="H666" s="57">
        <f>IF(Q665&gt;SetUp!$B$56,SetUp!$B$56,Q665)</f>
        <v>9.7955254057047231E-17</v>
      </c>
      <c r="I666" s="57">
        <f t="shared" si="231"/>
        <v>0.27136289254489687</v>
      </c>
      <c r="J666" s="57">
        <f>MIN(F666,H666,(1-EXP(-SetUp!$B$52*H666/SetUp!$B$56))*F666)</f>
        <v>0</v>
      </c>
      <c r="K666" s="57">
        <f t="shared" si="218"/>
        <v>9.7955254057047231E-17</v>
      </c>
      <c r="L666" s="57">
        <f>IF(I666&lt;=0,0,MIN(SetUp!$B$50*I666^SetUp!$B$55,I666))</f>
        <v>2.3278068983993341E-3</v>
      </c>
      <c r="M666" s="57">
        <f t="shared" si="219"/>
        <v>0.26903508564649753</v>
      </c>
      <c r="N666" s="57">
        <f>IF(SetUp!$B$62=0,X666,(B666-E666)*(1-(H666/SetUp!$B$66/SetUp!$B$56)))</f>
        <v>0</v>
      </c>
      <c r="O666" s="57">
        <f>K666*SetUp!$B$65</f>
        <v>0</v>
      </c>
      <c r="P666" s="57">
        <f>MIN(SetUp!$B$54*L666^SetUp!$B$51,L666)</f>
        <v>1.3245338580055244E-3</v>
      </c>
      <c r="Q666" s="57">
        <f t="shared" si="220"/>
        <v>9.7955254057047231E-17</v>
      </c>
      <c r="R666" s="57">
        <f>IF((H666+N666-O666)&gt;SetUp!$B$56,T665+H666+N666-O666-SetUp!$B$56,T665)</f>
        <v>0</v>
      </c>
      <c r="S666" s="57">
        <f>R666*SetUp!$B$65</f>
        <v>0</v>
      </c>
      <c r="T666" s="57">
        <f>IF((R666-S666)&lt;SetUp!$B$53,R666-S666,SetUp!$B$53)</f>
        <v>0</v>
      </c>
      <c r="U666" s="57">
        <f t="shared" si="221"/>
        <v>0.26903508564649753</v>
      </c>
      <c r="V666" s="57">
        <f>(L666-P666)/1000*SetUp!$B$13*1000000/SetUp!$B$48</f>
        <v>5.7063845965524301E-2</v>
      </c>
      <c r="W666" s="57">
        <f t="shared" si="232"/>
        <v>-8.6736173798840355E-18</v>
      </c>
      <c r="X666" s="57">
        <f>MAX((SetUp!$B$56*(1-($H666/SetUp!$B$56)^2)*TANH(($B666-$D666)/SetUp!$B$56))/(1+$H666/SetUp!$B$56*TANH(($B666-$D666)/SetUp!$B$56)),0)</f>
        <v>0</v>
      </c>
      <c r="AK666" s="65">
        <v>268</v>
      </c>
      <c r="AL666" s="66">
        <f t="shared" si="233"/>
        <v>1.1666666666666667E-2</v>
      </c>
      <c r="AM666" s="66">
        <f t="shared" si="234"/>
        <v>0.1123662854855345</v>
      </c>
      <c r="AN666" s="67">
        <f t="shared" si="235"/>
        <v>8.6313958987600987</v>
      </c>
      <c r="AP666" s="64">
        <v>27480</v>
      </c>
      <c r="AQ666" s="55">
        <v>3</v>
      </c>
      <c r="AR666" s="55">
        <v>87</v>
      </c>
      <c r="AS666" s="66">
        <f t="shared" si="222"/>
        <v>11.36</v>
      </c>
      <c r="AT666" s="66">
        <f t="shared" si="223"/>
        <v>16.665833051512994</v>
      </c>
      <c r="AU666" s="55" t="str">
        <f>IF(OR($AP666&lt;SetUp!$B$97,$AP666&gt;SetUp!$B$98),"Não","Sim")</f>
        <v>Sim</v>
      </c>
      <c r="AV666" s="68">
        <f t="shared" si="224"/>
        <v>3.3704599092705432</v>
      </c>
      <c r="AW666" s="68">
        <f t="shared" si="225"/>
        <v>4.0823808067735419</v>
      </c>
      <c r="AX666" s="68">
        <f t="shared" si="226"/>
        <v>1.055378331375</v>
      </c>
      <c r="AY666" s="68">
        <f t="shared" si="227"/>
        <v>1.2218270270054266</v>
      </c>
      <c r="AZ666" s="68">
        <f t="shared" si="228"/>
        <v>5.3058330515129946</v>
      </c>
      <c r="BA666" s="68">
        <f t="shared" si="229"/>
        <v>0.7119208975029987</v>
      </c>
      <c r="BB666" s="68">
        <f t="shared" si="230"/>
        <v>0.16644869563042652</v>
      </c>
    </row>
    <row r="667" spans="1:54" x14ac:dyDescent="0.3">
      <c r="A667" s="64">
        <v>27329</v>
      </c>
      <c r="B667" s="57">
        <v>0</v>
      </c>
      <c r="C667" s="57"/>
      <c r="D667" s="57">
        <v>5.2510000000000003</v>
      </c>
      <c r="E667" s="57">
        <f t="shared" si="215"/>
        <v>0</v>
      </c>
      <c r="F667" s="57">
        <f t="shared" si="216"/>
        <v>5.2510000000000003</v>
      </c>
      <c r="G667" s="57">
        <f t="shared" si="217"/>
        <v>0</v>
      </c>
      <c r="H667" s="57">
        <f>IF(Q666&gt;SetUp!$B$56,SetUp!$B$56,Q666)</f>
        <v>9.7955254057047231E-17</v>
      </c>
      <c r="I667" s="57">
        <f t="shared" si="231"/>
        <v>0.26903508564649753</v>
      </c>
      <c r="J667" s="57">
        <f>MIN(F667,H667,(1-EXP(-SetUp!$B$52*H667/SetUp!$B$56))*F667)</f>
        <v>0</v>
      </c>
      <c r="K667" s="57">
        <f t="shared" si="218"/>
        <v>9.7955254057047231E-17</v>
      </c>
      <c r="L667" s="57">
        <f>IF(I667&lt;=0,0,MIN(SetUp!$B$50*I667^SetUp!$B$55,I667))</f>
        <v>2.2946214721986822E-3</v>
      </c>
      <c r="M667" s="57">
        <f t="shared" si="219"/>
        <v>0.26674046417429886</v>
      </c>
      <c r="N667" s="57">
        <f>IF(SetUp!$B$62=0,X667,(B667-E667)*(1-(H667/SetUp!$B$66/SetUp!$B$56)))</f>
        <v>0</v>
      </c>
      <c r="O667" s="57">
        <f>K667*SetUp!$B$65</f>
        <v>0</v>
      </c>
      <c r="P667" s="57">
        <f>MIN(SetUp!$B$54*L667^SetUp!$B$51,L667)</f>
        <v>1.3059701520274764E-3</v>
      </c>
      <c r="Q667" s="57">
        <f t="shared" si="220"/>
        <v>9.7955254057047231E-17</v>
      </c>
      <c r="R667" s="57">
        <f>IF((H667+N667-O667)&gt;SetUp!$B$56,T666+H667+N667-O667-SetUp!$B$56,T666)</f>
        <v>0</v>
      </c>
      <c r="S667" s="57">
        <f>R667*SetUp!$B$65</f>
        <v>0</v>
      </c>
      <c r="T667" s="57">
        <f>IF((R667-S667)&lt;SetUp!$B$53,R667-S667,SetUp!$B$53)</f>
        <v>0</v>
      </c>
      <c r="U667" s="57">
        <f t="shared" si="221"/>
        <v>0.26674046417429886</v>
      </c>
      <c r="V667" s="57">
        <f>(L667-P667)/1000*SetUp!$B$13*1000000/SetUp!$B$48</f>
        <v>5.62321963976199E-2</v>
      </c>
      <c r="W667" s="57">
        <f t="shared" si="232"/>
        <v>1.6479873021779667E-17</v>
      </c>
      <c r="X667" s="57">
        <f>MAX((SetUp!$B$56*(1-($H667/SetUp!$B$56)^2)*TANH(($B667-$D667)/SetUp!$B$56))/(1+$H667/SetUp!$B$56*TANH(($B667-$D667)/SetUp!$B$56)),0)</f>
        <v>0</v>
      </c>
      <c r="AK667" s="65">
        <v>269</v>
      </c>
      <c r="AL667" s="66">
        <f t="shared" si="233"/>
        <v>1.1666666666666667E-2</v>
      </c>
      <c r="AM667" s="66">
        <f t="shared" si="234"/>
        <v>0.1102058701082077</v>
      </c>
      <c r="AN667" s="67">
        <f t="shared" si="235"/>
        <v>8.4462174378463732</v>
      </c>
      <c r="AP667" s="64">
        <v>27481</v>
      </c>
      <c r="AQ667" s="55">
        <v>3</v>
      </c>
      <c r="AR667" s="55">
        <v>88</v>
      </c>
      <c r="AS667" s="66">
        <f t="shared" si="222"/>
        <v>38.344999999999999</v>
      </c>
      <c r="AT667" s="66">
        <f t="shared" si="223"/>
        <v>20.386110384595316</v>
      </c>
      <c r="AU667" s="55" t="str">
        <f>IF(OR($AP667&lt;SetUp!$B$97,$AP667&gt;SetUp!$B$98),"Não","Sim")</f>
        <v>Sim</v>
      </c>
      <c r="AV667" s="68">
        <f t="shared" si="224"/>
        <v>6.1923339703216911</v>
      </c>
      <c r="AW667" s="68">
        <f t="shared" si="225"/>
        <v>4.5150980481707501</v>
      </c>
      <c r="AX667" s="68">
        <f t="shared" si="226"/>
        <v>1.5837087421056506</v>
      </c>
      <c r="AY667" s="68">
        <f t="shared" si="227"/>
        <v>1.3093343714550487</v>
      </c>
      <c r="AZ667" s="68">
        <f t="shared" si="228"/>
        <v>-17.958889615404683</v>
      </c>
      <c r="BA667" s="68">
        <f t="shared" si="229"/>
        <v>-1.677235922150941</v>
      </c>
      <c r="BB667" s="68">
        <f t="shared" si="230"/>
        <v>-0.27437437065060188</v>
      </c>
    </row>
    <row r="668" spans="1:54" x14ac:dyDescent="0.3">
      <c r="A668" s="64">
        <v>27330</v>
      </c>
      <c r="B668" s="57">
        <v>0.125</v>
      </c>
      <c r="C668" s="57"/>
      <c r="D668" s="57">
        <v>5.2510000000000003</v>
      </c>
      <c r="E668" s="57">
        <f t="shared" si="215"/>
        <v>0.125</v>
      </c>
      <c r="F668" s="57">
        <f t="shared" si="216"/>
        <v>5.1260000000000003</v>
      </c>
      <c r="G668" s="57">
        <f t="shared" si="217"/>
        <v>0</v>
      </c>
      <c r="H668" s="57">
        <f>IF(Q667&gt;SetUp!$B$56,SetUp!$B$56,Q667)</f>
        <v>9.7955254057047231E-17</v>
      </c>
      <c r="I668" s="57">
        <f t="shared" si="231"/>
        <v>0.26674046417429886</v>
      </c>
      <c r="J668" s="57">
        <f>MIN(F668,H668,(1-EXP(-SetUp!$B$52*H668/SetUp!$B$56))*F668)</f>
        <v>0</v>
      </c>
      <c r="K668" s="57">
        <f t="shared" si="218"/>
        <v>9.7955254057047231E-17</v>
      </c>
      <c r="L668" s="57">
        <f>IF(I668&lt;=0,0,MIN(SetUp!$B$50*I668^SetUp!$B$55,I668))</f>
        <v>2.2620959491795678E-3</v>
      </c>
      <c r="M668" s="57">
        <f t="shared" si="219"/>
        <v>0.26447836822511928</v>
      </c>
      <c r="N668" s="57">
        <f>IF(SetUp!$B$62=0,X668,(B668-E668)*(1-(H668/SetUp!$B$66/SetUp!$B$56)))</f>
        <v>0</v>
      </c>
      <c r="O668" s="57">
        <f>K668*SetUp!$B$65</f>
        <v>0</v>
      </c>
      <c r="P668" s="57">
        <f>MIN(SetUp!$B$54*L668^SetUp!$B$51,L668)</f>
        <v>1.2877711593033496E-3</v>
      </c>
      <c r="Q668" s="57">
        <f t="shared" si="220"/>
        <v>9.7955254057047231E-17</v>
      </c>
      <c r="R668" s="57">
        <f>IF((H668+N668-O668)&gt;SetUp!$B$56,T667+H668+N668-O668-SetUp!$B$56,T667)</f>
        <v>0</v>
      </c>
      <c r="S668" s="57">
        <f>R668*SetUp!$B$65</f>
        <v>0</v>
      </c>
      <c r="T668" s="57">
        <f>IF((R668-S668)&lt;SetUp!$B$53,R668-S668,SetUp!$B$53)</f>
        <v>0</v>
      </c>
      <c r="U668" s="57">
        <f t="shared" si="221"/>
        <v>0.26447836822511928</v>
      </c>
      <c r="V668" s="57">
        <f>(L668-P668)/1000*SetUp!$B$13*1000000/SetUp!$B$48</f>
        <v>5.5417336548846639E-2</v>
      </c>
      <c r="W668" s="57">
        <f t="shared" si="232"/>
        <v>-1.9949319973733282E-17</v>
      </c>
      <c r="X668" s="57">
        <f>MAX((SetUp!$B$56*(1-($H668/SetUp!$B$56)^2)*TANH(($B668-$D668)/SetUp!$B$56))/(1+$H668/SetUp!$B$56*TANH(($B668-$D668)/SetUp!$B$56)),0)</f>
        <v>0</v>
      </c>
      <c r="AK668" s="65">
        <v>270</v>
      </c>
      <c r="AL668" s="66">
        <f t="shared" si="233"/>
        <v>1.1666666666666667E-2</v>
      </c>
      <c r="AM668" s="66">
        <f t="shared" si="234"/>
        <v>0.1081033522539349</v>
      </c>
      <c r="AN668" s="67">
        <f t="shared" si="235"/>
        <v>8.266001621765847</v>
      </c>
      <c r="AP668" s="64">
        <v>27482</v>
      </c>
      <c r="AQ668" s="55">
        <v>3</v>
      </c>
      <c r="AR668" s="55">
        <v>89</v>
      </c>
      <c r="AS668" s="66">
        <f t="shared" si="222"/>
        <v>51.948999999999998</v>
      </c>
      <c r="AT668" s="66">
        <f t="shared" si="223"/>
        <v>22.31896831056104</v>
      </c>
      <c r="AU668" s="55" t="str">
        <f>IF(OR($AP668&lt;SetUp!$B$97,$AP668&gt;SetUp!$B$98),"Não","Sim")</f>
        <v>Sim</v>
      </c>
      <c r="AV668" s="68">
        <f t="shared" si="224"/>
        <v>7.2075654696991824</v>
      </c>
      <c r="AW668" s="68">
        <f t="shared" si="225"/>
        <v>4.7242955359038499</v>
      </c>
      <c r="AX668" s="68">
        <f t="shared" si="226"/>
        <v>1.7155771919574525</v>
      </c>
      <c r="AY668" s="68">
        <f t="shared" si="227"/>
        <v>1.3486741155618722</v>
      </c>
      <c r="AZ668" s="68">
        <f t="shared" si="228"/>
        <v>-29.630031689438958</v>
      </c>
      <c r="BA668" s="68">
        <f t="shared" si="229"/>
        <v>-2.4832699337953326</v>
      </c>
      <c r="BB668" s="68">
        <f t="shared" si="230"/>
        <v>-0.36690307639558029</v>
      </c>
    </row>
    <row r="669" spans="1:54" x14ac:dyDescent="0.3">
      <c r="A669" s="64">
        <v>27331</v>
      </c>
      <c r="B669" s="57">
        <v>0.155</v>
      </c>
      <c r="C669" s="57"/>
      <c r="D669" s="57">
        <v>5.2510000000000003</v>
      </c>
      <c r="E669" s="57">
        <f t="shared" si="215"/>
        <v>0.155</v>
      </c>
      <c r="F669" s="57">
        <f t="shared" si="216"/>
        <v>5.0960000000000001</v>
      </c>
      <c r="G669" s="57">
        <f t="shared" si="217"/>
        <v>0</v>
      </c>
      <c r="H669" s="57">
        <f>IF(Q668&gt;SetUp!$B$56,SetUp!$B$56,Q668)</f>
        <v>9.7955254057047231E-17</v>
      </c>
      <c r="I669" s="57">
        <f t="shared" si="231"/>
        <v>0.26447836822511928</v>
      </c>
      <c r="J669" s="57">
        <f>MIN(F669,H669,(1-EXP(-SetUp!$B$52*H669/SetUp!$B$56))*F669)</f>
        <v>0</v>
      </c>
      <c r="K669" s="57">
        <f t="shared" si="218"/>
        <v>9.7955254057047231E-17</v>
      </c>
      <c r="L669" s="57">
        <f>IF(I669&lt;=0,0,MIN(SetUp!$B$50*I669^SetUp!$B$55,I669))</f>
        <v>2.2302135269326151E-3</v>
      </c>
      <c r="M669" s="57">
        <f t="shared" si="219"/>
        <v>0.26224815469818669</v>
      </c>
      <c r="N669" s="57">
        <f>IF(SetUp!$B$62=0,X669,(B669-E669)*(1-(H669/SetUp!$B$66/SetUp!$B$56)))</f>
        <v>0</v>
      </c>
      <c r="O669" s="57">
        <f>K669*SetUp!$B$65</f>
        <v>0</v>
      </c>
      <c r="P669" s="57">
        <f>MIN(SetUp!$B$54*L669^SetUp!$B$51,L669)</f>
        <v>1.2699276798131835E-3</v>
      </c>
      <c r="Q669" s="57">
        <f t="shared" si="220"/>
        <v>9.7955254057047231E-17</v>
      </c>
      <c r="R669" s="57">
        <f>IF((H669+N669-O669)&gt;SetUp!$B$56,T668+H669+N669-O669-SetUp!$B$56,T668)</f>
        <v>0</v>
      </c>
      <c r="S669" s="57">
        <f>R669*SetUp!$B$65</f>
        <v>0</v>
      </c>
      <c r="T669" s="57">
        <f>IF((R669-S669)&lt;SetUp!$B$53,R669-S669,SetUp!$B$53)</f>
        <v>0</v>
      </c>
      <c r="U669" s="57">
        <f t="shared" si="221"/>
        <v>0.26224815469818669</v>
      </c>
      <c r="V669" s="57">
        <f>(L669-P669)/1000*SetUp!$B$13*1000000/SetUp!$B$48</f>
        <v>5.4618834012909234E-2</v>
      </c>
      <c r="W669" s="57">
        <f t="shared" si="232"/>
        <v>2.5587171270657905E-17</v>
      </c>
      <c r="X669" s="57">
        <f>MAX((SetUp!$B$56*(1-($H669/SetUp!$B$56)^2)*TANH(($B669-$D669)/SetUp!$B$56))/(1+$H669/SetUp!$B$56*TANH(($B669-$D669)/SetUp!$B$56)),0)</f>
        <v>0</v>
      </c>
      <c r="AK669" s="65">
        <v>271</v>
      </c>
      <c r="AL669" s="66">
        <f t="shared" si="233"/>
        <v>0.01</v>
      </c>
      <c r="AM669" s="66">
        <f t="shared" si="234"/>
        <v>0.10605674136294885</v>
      </c>
      <c r="AN669" s="67">
        <f t="shared" si="235"/>
        <v>9.6056741362948852</v>
      </c>
      <c r="AP669" s="64">
        <v>27483</v>
      </c>
      <c r="AQ669" s="55">
        <v>3</v>
      </c>
      <c r="AR669" s="55">
        <v>90</v>
      </c>
      <c r="AS669" s="66">
        <f t="shared" si="222"/>
        <v>21.847999999999999</v>
      </c>
      <c r="AT669" s="66">
        <f t="shared" si="223"/>
        <v>21.220739023979917</v>
      </c>
      <c r="AU669" s="55" t="str">
        <f>IF(OR($AP669&lt;SetUp!$B$97,$AP669&gt;SetUp!$B$98),"Não","Sim")</f>
        <v>Sim</v>
      </c>
      <c r="AV669" s="68">
        <f t="shared" si="224"/>
        <v>4.6741844208375003</v>
      </c>
      <c r="AW669" s="68">
        <f t="shared" si="225"/>
        <v>4.6065973368615492</v>
      </c>
      <c r="AX669" s="68">
        <f t="shared" si="226"/>
        <v>1.3394116871316768</v>
      </c>
      <c r="AY669" s="68">
        <f t="shared" si="227"/>
        <v>1.326760504374356</v>
      </c>
      <c r="AZ669" s="68">
        <f t="shared" si="228"/>
        <v>-0.62726097602008224</v>
      </c>
      <c r="BA669" s="68">
        <f t="shared" si="229"/>
        <v>-6.7587083975951145E-2</v>
      </c>
      <c r="BB669" s="68">
        <f t="shared" si="230"/>
        <v>-1.26511827573208E-2</v>
      </c>
    </row>
    <row r="670" spans="1:54" x14ac:dyDescent="0.3">
      <c r="A670" s="64">
        <v>27332</v>
      </c>
      <c r="B670" s="57">
        <v>0.112</v>
      </c>
      <c r="C670" s="57"/>
      <c r="D670" s="57">
        <v>5.2510000000000003</v>
      </c>
      <c r="E670" s="57">
        <f t="shared" si="215"/>
        <v>0.112</v>
      </c>
      <c r="F670" s="57">
        <f t="shared" si="216"/>
        <v>5.1390000000000002</v>
      </c>
      <c r="G670" s="57">
        <f t="shared" si="217"/>
        <v>0</v>
      </c>
      <c r="H670" s="57">
        <f>IF(Q669&gt;SetUp!$B$56,SetUp!$B$56,Q669)</f>
        <v>9.7955254057047231E-17</v>
      </c>
      <c r="I670" s="57">
        <f t="shared" si="231"/>
        <v>0.26224815469818669</v>
      </c>
      <c r="J670" s="57">
        <f>MIN(F670,H670,(1-EXP(-SetUp!$B$52*H670/SetUp!$B$56))*F670)</f>
        <v>0</v>
      </c>
      <c r="K670" s="57">
        <f t="shared" si="218"/>
        <v>9.7955254057047231E-17</v>
      </c>
      <c r="L670" s="57">
        <f>IF(I670&lt;=0,0,MIN(SetUp!$B$50*I670^SetUp!$B$55,I670))</f>
        <v>2.1989579236556442E-3</v>
      </c>
      <c r="M670" s="57">
        <f t="shared" si="219"/>
        <v>0.26004919677453103</v>
      </c>
      <c r="N670" s="57">
        <f>IF(SetUp!$B$62=0,X670,(B670-E670)*(1-(H670/SetUp!$B$66/SetUp!$B$56)))</f>
        <v>0</v>
      </c>
      <c r="O670" s="57">
        <f>K670*SetUp!$B$65</f>
        <v>0</v>
      </c>
      <c r="P670" s="57">
        <f>MIN(SetUp!$B$54*L670^SetUp!$B$51,L670)</f>
        <v>1.2524307964351445E-3</v>
      </c>
      <c r="Q670" s="57">
        <f t="shared" si="220"/>
        <v>9.7955254057047231E-17</v>
      </c>
      <c r="R670" s="57">
        <f>IF((H670+N670-O670)&gt;SetUp!$B$56,T669+H670+N670-O670-SetUp!$B$56,T669)</f>
        <v>0</v>
      </c>
      <c r="S670" s="57">
        <f>R670*SetUp!$B$65</f>
        <v>0</v>
      </c>
      <c r="T670" s="57">
        <f>IF((R670-S670)&lt;SetUp!$B$53,R670-S670,SetUp!$B$53)</f>
        <v>0</v>
      </c>
      <c r="U670" s="57">
        <f t="shared" si="221"/>
        <v>0.26004919677453103</v>
      </c>
      <c r="V670" s="57">
        <f>(L670-P670)/1000*SetUp!$B$13*1000000/SetUp!$B$48</f>
        <v>5.3836269903853477E-2</v>
      </c>
      <c r="W670" s="57">
        <f t="shared" si="232"/>
        <v>-9.1072982488782372E-18</v>
      </c>
      <c r="X670" s="57">
        <f>MAX((SetUp!$B$56*(1-($H670/SetUp!$B$56)^2)*TANH(($B670-$D670)/SetUp!$B$56))/(1+$H670/SetUp!$B$56*TANH(($B670-$D670)/SetUp!$B$56)),0)</f>
        <v>0</v>
      </c>
      <c r="AK670" s="65">
        <v>272</v>
      </c>
      <c r="AL670" s="66">
        <f t="shared" si="233"/>
        <v>1.3333333333333334E-2</v>
      </c>
      <c r="AM670" s="66">
        <f t="shared" si="234"/>
        <v>0.10406413038786765</v>
      </c>
      <c r="AN670" s="67">
        <f t="shared" si="235"/>
        <v>6.804809779090073</v>
      </c>
      <c r="AP670" s="64">
        <v>27484</v>
      </c>
      <c r="AQ670" s="55">
        <v>3</v>
      </c>
      <c r="AR670" s="55">
        <v>91</v>
      </c>
      <c r="AS670" s="66">
        <f t="shared" si="222"/>
        <v>23.937999999999999</v>
      </c>
      <c r="AT670" s="66">
        <f t="shared" si="223"/>
        <v>18.172058616933384</v>
      </c>
      <c r="AU670" s="55" t="str">
        <f>IF(OR($AP670&lt;SetUp!$B$97,$AP670&gt;SetUp!$B$98),"Não","Sim")</f>
        <v>Sim</v>
      </c>
      <c r="AV670" s="68">
        <f t="shared" si="224"/>
        <v>4.8926475450414371</v>
      </c>
      <c r="AW670" s="68">
        <f t="shared" si="225"/>
        <v>4.2628697630743284</v>
      </c>
      <c r="AX670" s="68">
        <f t="shared" si="226"/>
        <v>1.379087862643168</v>
      </c>
      <c r="AY670" s="68">
        <f t="shared" si="227"/>
        <v>1.2594041290324001</v>
      </c>
      <c r="AZ670" s="68">
        <f t="shared" si="228"/>
        <v>-5.7659413830666146</v>
      </c>
      <c r="BA670" s="68">
        <f t="shared" si="229"/>
        <v>-0.62977778196710865</v>
      </c>
      <c r="BB670" s="68">
        <f t="shared" si="230"/>
        <v>-0.1196837336107679</v>
      </c>
    </row>
    <row r="671" spans="1:54" x14ac:dyDescent="0.3">
      <c r="A671" s="64">
        <v>27333</v>
      </c>
      <c r="B671" s="57">
        <v>0.217</v>
      </c>
      <c r="C671" s="57"/>
      <c r="D671" s="57">
        <v>5.2510000000000003</v>
      </c>
      <c r="E671" s="57">
        <f t="shared" si="215"/>
        <v>0.217</v>
      </c>
      <c r="F671" s="57">
        <f t="shared" si="216"/>
        <v>5.0340000000000007</v>
      </c>
      <c r="G671" s="57">
        <f t="shared" si="217"/>
        <v>0</v>
      </c>
      <c r="H671" s="57">
        <f>IF(Q670&gt;SetUp!$B$56,SetUp!$B$56,Q670)</f>
        <v>9.7955254057047231E-17</v>
      </c>
      <c r="I671" s="57">
        <f t="shared" si="231"/>
        <v>0.26004919677453103</v>
      </c>
      <c r="J671" s="57">
        <f>MIN(F671,H671,(1-EXP(-SetUp!$B$52*H671/SetUp!$B$56))*F671)</f>
        <v>0</v>
      </c>
      <c r="K671" s="57">
        <f t="shared" si="218"/>
        <v>9.7955254057047231E-17</v>
      </c>
      <c r="L671" s="57">
        <f>IF(I671&lt;=0,0,MIN(SetUp!$B$50*I671^SetUp!$B$55,I671))</f>
        <v>2.1683133591770334E-3</v>
      </c>
      <c r="M671" s="57">
        <f t="shared" si="219"/>
        <v>0.25788088341535398</v>
      </c>
      <c r="N671" s="57">
        <f>IF(SetUp!$B$62=0,X671,(B671-E671)*(1-(H671/SetUp!$B$66/SetUp!$B$56)))</f>
        <v>0</v>
      </c>
      <c r="O671" s="57">
        <f>K671*SetUp!$B$65</f>
        <v>0</v>
      </c>
      <c r="P671" s="57">
        <f>MIN(SetUp!$B$54*L671^SetUp!$B$51,L671)</f>
        <v>1.2352718646992844E-3</v>
      </c>
      <c r="Q671" s="57">
        <f t="shared" si="220"/>
        <v>9.7955254057047231E-17</v>
      </c>
      <c r="R671" s="57">
        <f>IF((H671+N671-O671)&gt;SetUp!$B$56,T670+H671+N671-O671-SetUp!$B$56,T670)</f>
        <v>0</v>
      </c>
      <c r="S671" s="57">
        <f>R671*SetUp!$B$65</f>
        <v>0</v>
      </c>
      <c r="T671" s="57">
        <f>IF((R671-S671)&lt;SetUp!$B$53,R671-S671,SetUp!$B$53)</f>
        <v>0</v>
      </c>
      <c r="U671" s="57">
        <f t="shared" si="221"/>
        <v>0.25788088341535398</v>
      </c>
      <c r="V671" s="57">
        <f>(L671-P671)/1000*SetUp!$B$13*1000000/SetUp!$B$48</f>
        <v>5.306923835950151E-2</v>
      </c>
      <c r="W671" s="57">
        <f t="shared" si="232"/>
        <v>-2.0816681711721685E-17</v>
      </c>
      <c r="X671" s="57">
        <f>MAX((SetUp!$B$56*(1-($H671/SetUp!$B$56)^2)*TANH(($B671-$D671)/SetUp!$B$56))/(1+$H671/SetUp!$B$56*TANH(($B671-$D671)/SetUp!$B$56)),0)</f>
        <v>0</v>
      </c>
      <c r="AK671" s="65">
        <v>273</v>
      </c>
      <c r="AL671" s="66">
        <f t="shared" si="233"/>
        <v>1.3333333333333334E-2</v>
      </c>
      <c r="AM671" s="66">
        <f t="shared" si="234"/>
        <v>0.102123691659406</v>
      </c>
      <c r="AN671" s="67">
        <f t="shared" si="235"/>
        <v>6.6592768744554496</v>
      </c>
      <c r="AP671" s="64">
        <v>27485</v>
      </c>
      <c r="AQ671" s="55">
        <v>4</v>
      </c>
      <c r="AR671" s="55">
        <v>92</v>
      </c>
      <c r="AS671" s="66">
        <f t="shared" si="222"/>
        <v>12.722</v>
      </c>
      <c r="AT671" s="66">
        <f t="shared" si="223"/>
        <v>15.710838090120429</v>
      </c>
      <c r="AU671" s="55" t="str">
        <f>IF(OR($AP671&lt;SetUp!$B$97,$AP671&gt;SetUp!$B$98),"Não","Sim")</f>
        <v>Sim</v>
      </c>
      <c r="AV671" s="68">
        <f t="shared" si="224"/>
        <v>3.5667912750818487</v>
      </c>
      <c r="AW671" s="68">
        <f t="shared" si="225"/>
        <v>3.96368995887928</v>
      </c>
      <c r="AX671" s="68">
        <f t="shared" si="226"/>
        <v>1.1045553912405135</v>
      </c>
      <c r="AY671" s="68">
        <f t="shared" si="227"/>
        <v>1.1961993529716295</v>
      </c>
      <c r="AZ671" s="68">
        <f t="shared" si="228"/>
        <v>2.9888380901204297</v>
      </c>
      <c r="BA671" s="68">
        <f t="shared" si="229"/>
        <v>0.39689868379743132</v>
      </c>
      <c r="BB671" s="68">
        <f t="shared" si="230"/>
        <v>9.1643961731115997E-2</v>
      </c>
    </row>
    <row r="672" spans="1:54" x14ac:dyDescent="0.3">
      <c r="A672" s="64">
        <v>27334</v>
      </c>
      <c r="B672" s="57">
        <v>4.4999999999999998E-2</v>
      </c>
      <c r="C672" s="57"/>
      <c r="D672" s="57">
        <v>5.415</v>
      </c>
      <c r="E672" s="57">
        <f t="shared" si="215"/>
        <v>4.4999999999999998E-2</v>
      </c>
      <c r="F672" s="57">
        <f t="shared" si="216"/>
        <v>5.37</v>
      </c>
      <c r="G672" s="57">
        <f t="shared" si="217"/>
        <v>0</v>
      </c>
      <c r="H672" s="57">
        <f>IF(Q671&gt;SetUp!$B$56,SetUp!$B$56,Q671)</f>
        <v>9.7955254057047231E-17</v>
      </c>
      <c r="I672" s="57">
        <f t="shared" si="231"/>
        <v>0.25788088341535398</v>
      </c>
      <c r="J672" s="57">
        <f>MIN(F672,H672,(1-EXP(-SetUp!$B$52*H672/SetUp!$B$56))*F672)</f>
        <v>0</v>
      </c>
      <c r="K672" s="57">
        <f t="shared" si="218"/>
        <v>9.7955254057047231E-17</v>
      </c>
      <c r="L672" s="57">
        <f>IF(I672&lt;=0,0,MIN(SetUp!$B$50*I672^SetUp!$B$55,I672))</f>
        <v>2.1382645367734876E-3</v>
      </c>
      <c r="M672" s="57">
        <f t="shared" si="219"/>
        <v>0.25574261887858052</v>
      </c>
      <c r="N672" s="57">
        <f>IF(SetUp!$B$62=0,X672,(B672-E672)*(1-(H672/SetUp!$B$66/SetUp!$B$56)))</f>
        <v>0</v>
      </c>
      <c r="O672" s="57">
        <f>K672*SetUp!$B$65</f>
        <v>0</v>
      </c>
      <c r="P672" s="57">
        <f>MIN(SetUp!$B$54*L672^SetUp!$B$51,L672)</f>
        <v>1.218442502967857E-3</v>
      </c>
      <c r="Q672" s="57">
        <f t="shared" si="220"/>
        <v>9.7955254057047231E-17</v>
      </c>
      <c r="R672" s="57">
        <f>IF((H672+N672-O672)&gt;SetUp!$B$56,T671+H672+N672-O672-SetUp!$B$56,T671)</f>
        <v>0</v>
      </c>
      <c r="S672" s="57">
        <f>R672*SetUp!$B$65</f>
        <v>0</v>
      </c>
      <c r="T672" s="57">
        <f>IF((R672-S672)&lt;SetUp!$B$53,R672-S672,SetUp!$B$53)</f>
        <v>0</v>
      </c>
      <c r="U672" s="57">
        <f t="shared" si="221"/>
        <v>0.25574261887858052</v>
      </c>
      <c r="V672" s="57">
        <f>(L672-P672)/1000*SetUp!$B$13*1000000/SetUp!$B$48</f>
        <v>5.2317346065809497E-2</v>
      </c>
      <c r="W672" s="57">
        <f t="shared" si="232"/>
        <v>2.7755575615628914E-17</v>
      </c>
      <c r="X672" s="57">
        <f>MAX((SetUp!$B$56*(1-($H672/SetUp!$B$56)^2)*TANH(($B672-$D672)/SetUp!$B$56))/(1+$H672/SetUp!$B$56*TANH(($B672-$D672)/SetUp!$B$56)),0)</f>
        <v>0</v>
      </c>
      <c r="AK672" s="65">
        <v>274</v>
      </c>
      <c r="AL672" s="66">
        <f t="shared" si="233"/>
        <v>1.1666666666666667E-2</v>
      </c>
      <c r="AM672" s="66">
        <f t="shared" si="234"/>
        <v>0.10023367298782358</v>
      </c>
      <c r="AN672" s="67">
        <f t="shared" si="235"/>
        <v>7.5914576846705923</v>
      </c>
      <c r="AP672" s="64">
        <v>27486</v>
      </c>
      <c r="AQ672" s="55">
        <v>4</v>
      </c>
      <c r="AR672" s="55">
        <v>93</v>
      </c>
      <c r="AS672" s="66">
        <f t="shared" si="222"/>
        <v>6.8819999999999997</v>
      </c>
      <c r="AT672" s="66">
        <f t="shared" si="223"/>
        <v>13.697690225675604</v>
      </c>
      <c r="AU672" s="55" t="str">
        <f>IF(OR($AP672&lt;SetUp!$B$97,$AP672&gt;SetUp!$B$98),"Não","Sim")</f>
        <v>Sim</v>
      </c>
      <c r="AV672" s="68">
        <f t="shared" si="224"/>
        <v>2.6233566284437959</v>
      </c>
      <c r="AW672" s="68">
        <f t="shared" si="225"/>
        <v>3.701039073783956</v>
      </c>
      <c r="AX672" s="68">
        <f t="shared" si="226"/>
        <v>0.83771466828491126</v>
      </c>
      <c r="AY672" s="68">
        <f t="shared" si="227"/>
        <v>1.1366473403816209</v>
      </c>
      <c r="AZ672" s="68">
        <f t="shared" si="228"/>
        <v>6.8156902256756045</v>
      </c>
      <c r="BA672" s="68">
        <f t="shared" si="229"/>
        <v>1.0776824453401601</v>
      </c>
      <c r="BB672" s="68">
        <f t="shared" si="230"/>
        <v>0.2989326720967096</v>
      </c>
    </row>
    <row r="673" spans="1:54" x14ac:dyDescent="0.3">
      <c r="A673" s="64">
        <v>27335</v>
      </c>
      <c r="B673" s="57">
        <v>7.1999999999999995E-2</v>
      </c>
      <c r="C673" s="57"/>
      <c r="D673" s="57">
        <v>5.415</v>
      </c>
      <c r="E673" s="57">
        <f t="shared" si="215"/>
        <v>7.1999999999999995E-2</v>
      </c>
      <c r="F673" s="57">
        <f t="shared" si="216"/>
        <v>5.343</v>
      </c>
      <c r="G673" s="57">
        <f t="shared" si="217"/>
        <v>0</v>
      </c>
      <c r="H673" s="57">
        <f>IF(Q672&gt;SetUp!$B$56,SetUp!$B$56,Q672)</f>
        <v>9.7955254057047231E-17</v>
      </c>
      <c r="I673" s="57">
        <f t="shared" si="231"/>
        <v>0.25574261887858052</v>
      </c>
      <c r="J673" s="57">
        <f>MIN(F673,H673,(1-EXP(-SetUp!$B$52*H673/SetUp!$B$56))*F673)</f>
        <v>0</v>
      </c>
      <c r="K673" s="57">
        <f t="shared" si="218"/>
        <v>9.7955254057047231E-17</v>
      </c>
      <c r="L673" s="57">
        <f>IF(I673&lt;=0,0,MIN(SetUp!$B$50*I673^SetUp!$B$55,I673))</f>
        <v>2.1087966257447147E-3</v>
      </c>
      <c r="M673" s="57">
        <f t="shared" si="219"/>
        <v>0.25363382225283582</v>
      </c>
      <c r="N673" s="57">
        <f>IF(SetUp!$B$62=0,X673,(B673-E673)*(1-(H673/SetUp!$B$66/SetUp!$B$56)))</f>
        <v>0</v>
      </c>
      <c r="O673" s="57">
        <f>K673*SetUp!$B$65</f>
        <v>0</v>
      </c>
      <c r="P673" s="57">
        <f>MIN(SetUp!$B$54*L673^SetUp!$B$51,L673)</f>
        <v>1.2019345830221846E-3</v>
      </c>
      <c r="Q673" s="57">
        <f t="shared" si="220"/>
        <v>9.7955254057047231E-17</v>
      </c>
      <c r="R673" s="57">
        <f>IF((H673+N673-O673)&gt;SetUp!$B$56,T672+H673+N673-O673-SetUp!$B$56,T672)</f>
        <v>0</v>
      </c>
      <c r="S673" s="57">
        <f>R673*SetUp!$B$65</f>
        <v>0</v>
      </c>
      <c r="T673" s="57">
        <f>IF((R673-S673)&lt;SetUp!$B$53,R673-S673,SetUp!$B$53)</f>
        <v>0</v>
      </c>
      <c r="U673" s="57">
        <f t="shared" si="221"/>
        <v>0.25363382225283582</v>
      </c>
      <c r="V673" s="57">
        <f>(L673-P673)/1000*SetUp!$B$13*1000000/SetUp!$B$48</f>
        <v>5.1580211801152763E-2</v>
      </c>
      <c r="W673" s="57">
        <f t="shared" si="232"/>
        <v>1.2576745200831851E-17</v>
      </c>
      <c r="X673" s="57">
        <f>MAX((SetUp!$B$56*(1-($H673/SetUp!$B$56)^2)*TANH(($B673-$D673)/SetUp!$B$56))/(1+$H673/SetUp!$B$56*TANH(($B673-$D673)/SetUp!$B$56)),0)</f>
        <v>0</v>
      </c>
      <c r="AK673" s="65">
        <v>275</v>
      </c>
      <c r="AL673" s="66">
        <f t="shared" si="233"/>
        <v>0</v>
      </c>
      <c r="AM673" s="66">
        <f t="shared" si="234"/>
        <v>7.4899330730007291E-2</v>
      </c>
      <c r="AN673" s="67" t="str">
        <f t="shared" si="235"/>
        <v/>
      </c>
      <c r="AP673" s="64">
        <v>27487</v>
      </c>
      <c r="AQ673" s="55">
        <v>4</v>
      </c>
      <c r="AR673" s="55">
        <v>94</v>
      </c>
      <c r="AS673" s="66">
        <f t="shared" si="222"/>
        <v>4.4329999999999998</v>
      </c>
      <c r="AT673" s="66">
        <f t="shared" si="223"/>
        <v>12.031944128001461</v>
      </c>
      <c r="AU673" s="55" t="str">
        <f>IF(OR($AP673&lt;SetUp!$B$97,$AP673&gt;SetUp!$B$98),"Não","Sim")</f>
        <v>Sim</v>
      </c>
      <c r="AV673" s="68">
        <f t="shared" si="224"/>
        <v>2.1054690688775271</v>
      </c>
      <c r="AW673" s="68">
        <f t="shared" si="225"/>
        <v>3.4687092884820228</v>
      </c>
      <c r="AX673" s="68">
        <f t="shared" si="226"/>
        <v>0.6466977312993345</v>
      </c>
      <c r="AY673" s="68">
        <f t="shared" si="227"/>
        <v>1.0803358065456889</v>
      </c>
      <c r="AZ673" s="68">
        <f t="shared" si="228"/>
        <v>7.5989441280014614</v>
      </c>
      <c r="BA673" s="68">
        <f t="shared" si="229"/>
        <v>1.3632402196044957</v>
      </c>
      <c r="BB673" s="68">
        <f t="shared" si="230"/>
        <v>0.43363807524635445</v>
      </c>
    </row>
    <row r="674" spans="1:54" x14ac:dyDescent="0.3">
      <c r="A674" s="64">
        <v>27336</v>
      </c>
      <c r="B674" s="57">
        <v>0</v>
      </c>
      <c r="C674" s="57"/>
      <c r="D674" s="57">
        <v>5.415</v>
      </c>
      <c r="E674" s="57">
        <f t="shared" si="215"/>
        <v>0</v>
      </c>
      <c r="F674" s="57">
        <f t="shared" si="216"/>
        <v>5.415</v>
      </c>
      <c r="G674" s="57">
        <f t="shared" si="217"/>
        <v>0</v>
      </c>
      <c r="H674" s="57">
        <f>IF(Q673&gt;SetUp!$B$56,SetUp!$B$56,Q673)</f>
        <v>9.7955254057047231E-17</v>
      </c>
      <c r="I674" s="57">
        <f t="shared" si="231"/>
        <v>0.25363382225283582</v>
      </c>
      <c r="J674" s="57">
        <f>MIN(F674,H674,(1-EXP(-SetUp!$B$52*H674/SetUp!$B$56))*F674)</f>
        <v>0</v>
      </c>
      <c r="K674" s="57">
        <f t="shared" si="218"/>
        <v>9.7955254057047231E-17</v>
      </c>
      <c r="L674" s="57">
        <f>IF(I674&lt;=0,0,MIN(SetUp!$B$50*I674^SetUp!$B$55,I674))</f>
        <v>2.0798952447094376E-3</v>
      </c>
      <c r="M674" s="57">
        <f t="shared" si="219"/>
        <v>0.2515539270081264</v>
      </c>
      <c r="N674" s="57">
        <f>IF(SetUp!$B$62=0,X674,(B674-E674)*(1-(H674/SetUp!$B$66/SetUp!$B$56)))</f>
        <v>0</v>
      </c>
      <c r="O674" s="57">
        <f>K674*SetUp!$B$65</f>
        <v>0</v>
      </c>
      <c r="P674" s="57">
        <f>MIN(SetUp!$B$54*L674^SetUp!$B$51,L674)</f>
        <v>1.1857402210370413E-3</v>
      </c>
      <c r="Q674" s="57">
        <f t="shared" si="220"/>
        <v>9.7955254057047231E-17</v>
      </c>
      <c r="R674" s="57">
        <f>IF((H674+N674-O674)&gt;SetUp!$B$56,T673+H674+N674-O674-SetUp!$B$56,T673)</f>
        <v>0</v>
      </c>
      <c r="S674" s="57">
        <f>R674*SetUp!$B$65</f>
        <v>0</v>
      </c>
      <c r="T674" s="57">
        <f>IF((R674-S674)&lt;SetUp!$B$53,R674-S674,SetUp!$B$53)</f>
        <v>0</v>
      </c>
      <c r="U674" s="57">
        <f t="shared" si="221"/>
        <v>0.2515539270081264</v>
      </c>
      <c r="V674" s="57">
        <f>(L674-P674)/1000*SetUp!$B$13*1000000/SetUp!$B$48</f>
        <v>5.0857465999597881E-2</v>
      </c>
      <c r="W674" s="57">
        <f t="shared" si="232"/>
        <v>1.9949319973733282E-17</v>
      </c>
      <c r="X674" s="57">
        <f>MAX((SetUp!$B$56*(1-($H674/SetUp!$B$56)^2)*TANH(($B674-$D674)/SetUp!$B$56))/(1+$H674/SetUp!$B$56*TANH(($B674-$D674)/SetUp!$B$56)),0)</f>
        <v>0</v>
      </c>
      <c r="AK674" s="65">
        <v>276</v>
      </c>
      <c r="AL674" s="66">
        <f t="shared" si="233"/>
        <v>0</v>
      </c>
      <c r="AM674" s="66">
        <f t="shared" si="234"/>
        <v>7.3685871468675376E-2</v>
      </c>
      <c r="AN674" s="67" t="str">
        <f t="shared" si="235"/>
        <v/>
      </c>
      <c r="AP674" s="64">
        <v>27488</v>
      </c>
      <c r="AQ674" s="55">
        <v>4</v>
      </c>
      <c r="AR674" s="55">
        <v>95</v>
      </c>
      <c r="AS674" s="66">
        <f t="shared" si="222"/>
        <v>2.6469999999999998</v>
      </c>
      <c r="AT674" s="66">
        <f t="shared" si="223"/>
        <v>10.639465974040613</v>
      </c>
      <c r="AU674" s="55" t="str">
        <f>IF(OR($AP674&lt;SetUp!$B$97,$AP674&gt;SetUp!$B$98),"Não","Sim")</f>
        <v>Sim</v>
      </c>
      <c r="AV674" s="68">
        <f t="shared" si="224"/>
        <v>1.6269603560013377</v>
      </c>
      <c r="AW674" s="68">
        <f t="shared" si="225"/>
        <v>3.2618194269518681</v>
      </c>
      <c r="AX674" s="68">
        <f t="shared" si="226"/>
        <v>0.42275394130134819</v>
      </c>
      <c r="AY674" s="68">
        <f t="shared" si="227"/>
        <v>1.0269198299940159</v>
      </c>
      <c r="AZ674" s="68">
        <f t="shared" si="228"/>
        <v>7.9924659740406128</v>
      </c>
      <c r="BA674" s="68">
        <f t="shared" si="229"/>
        <v>1.6348590709505304</v>
      </c>
      <c r="BB674" s="68">
        <f t="shared" si="230"/>
        <v>0.60416588869266774</v>
      </c>
    </row>
    <row r="675" spans="1:54" x14ac:dyDescent="0.3">
      <c r="A675" s="64">
        <v>27337</v>
      </c>
      <c r="B675" s="57">
        <v>1.5509999999999999</v>
      </c>
      <c r="C675" s="57"/>
      <c r="D675" s="57">
        <v>5.415</v>
      </c>
      <c r="E675" s="57">
        <f t="shared" si="215"/>
        <v>1.5509999999999999</v>
      </c>
      <c r="F675" s="57">
        <f t="shared" si="216"/>
        <v>3.8639999999999999</v>
      </c>
      <c r="G675" s="57">
        <f t="shared" si="217"/>
        <v>0</v>
      </c>
      <c r="H675" s="57">
        <f>IF(Q674&gt;SetUp!$B$56,SetUp!$B$56,Q674)</f>
        <v>9.7955254057047231E-17</v>
      </c>
      <c r="I675" s="57">
        <f t="shared" si="231"/>
        <v>0.2515539270081264</v>
      </c>
      <c r="J675" s="57">
        <f>MIN(F675,H675,(1-EXP(-SetUp!$B$52*H675/SetUp!$B$56))*F675)</f>
        <v>0</v>
      </c>
      <c r="K675" s="57">
        <f t="shared" si="218"/>
        <v>9.7955254057047231E-17</v>
      </c>
      <c r="L675" s="57">
        <f>IF(I675&lt;=0,0,MIN(SetUp!$B$50*I675^SetUp!$B$55,I675))</f>
        <v>2.0515464455890938E-3</v>
      </c>
      <c r="M675" s="57">
        <f t="shared" si="219"/>
        <v>0.24950238056253732</v>
      </c>
      <c r="N675" s="57">
        <f>IF(SetUp!$B$62=0,X675,(B675-E675)*(1-(H675/SetUp!$B$66/SetUp!$B$56)))</f>
        <v>0</v>
      </c>
      <c r="O675" s="57">
        <f>K675*SetUp!$B$65</f>
        <v>0</v>
      </c>
      <c r="P675" s="57">
        <f>MIN(SetUp!$B$54*L675^SetUp!$B$51,L675)</f>
        <v>1.1698517689245846E-3</v>
      </c>
      <c r="Q675" s="57">
        <f t="shared" si="220"/>
        <v>9.7955254057047231E-17</v>
      </c>
      <c r="R675" s="57">
        <f>IF((H675+N675-O675)&gt;SetUp!$B$56,T674+H675+N675-O675-SetUp!$B$56,T674)</f>
        <v>0</v>
      </c>
      <c r="S675" s="57">
        <f>R675*SetUp!$B$65</f>
        <v>0</v>
      </c>
      <c r="T675" s="57">
        <f>IF((R675-S675)&lt;SetUp!$B$53,R675-S675,SetUp!$B$53)</f>
        <v>0</v>
      </c>
      <c r="U675" s="57">
        <f t="shared" si="221"/>
        <v>0.24950238056253732</v>
      </c>
      <c r="V675" s="57">
        <f>(L675-P675)/1000*SetUp!$B$13*1000000/SetUp!$B$48</f>
        <v>5.0148750332269731E-2</v>
      </c>
      <c r="W675" s="57">
        <f t="shared" si="232"/>
        <v>6.852157730108388E-17</v>
      </c>
      <c r="X675" s="57">
        <f>MAX((SetUp!$B$56*(1-($H675/SetUp!$B$56)^2)*TANH(($B675-$D675)/SetUp!$B$56))/(1+$H675/SetUp!$B$56*TANH(($B675-$D675)/SetUp!$B$56)),0)</f>
        <v>0</v>
      </c>
      <c r="AK675" s="65">
        <v>277</v>
      </c>
      <c r="AL675" s="66">
        <f t="shared" si="233"/>
        <v>0</v>
      </c>
      <c r="AM675" s="66">
        <f t="shared" si="234"/>
        <v>7.2499635982378491E-2</v>
      </c>
      <c r="AN675" s="67" t="str">
        <f t="shared" si="235"/>
        <v/>
      </c>
      <c r="AP675" s="64">
        <v>27489</v>
      </c>
      <c r="AQ675" s="55">
        <v>4</v>
      </c>
      <c r="AR675" s="55">
        <v>96</v>
      </c>
      <c r="AS675" s="66">
        <f t="shared" si="222"/>
        <v>1.3140000000000001</v>
      </c>
      <c r="AT675" s="66">
        <f t="shared" si="223"/>
        <v>9.4647196020176541</v>
      </c>
      <c r="AU675" s="55" t="str">
        <f>IF(OR($AP675&lt;SetUp!$B$97,$AP675&gt;SetUp!$B$98),"Não","Sim")</f>
        <v>Sim</v>
      </c>
      <c r="AV675" s="68">
        <f t="shared" si="224"/>
        <v>1.1462983904725681</v>
      </c>
      <c r="AW675" s="68">
        <f t="shared" si="225"/>
        <v>3.0764784416630735</v>
      </c>
      <c r="AX675" s="68">
        <f t="shared" si="226"/>
        <v>0.11859536522376199</v>
      </c>
      <c r="AY675" s="68">
        <f t="shared" si="227"/>
        <v>0.97610775225646795</v>
      </c>
      <c r="AZ675" s="68">
        <f t="shared" si="228"/>
        <v>8.150719602017654</v>
      </c>
      <c r="BA675" s="68">
        <f t="shared" si="229"/>
        <v>1.9301800511905054</v>
      </c>
      <c r="BB675" s="68">
        <f t="shared" si="230"/>
        <v>0.85751238703270594</v>
      </c>
    </row>
    <row r="676" spans="1:54" x14ac:dyDescent="0.3">
      <c r="A676" s="64">
        <v>27338</v>
      </c>
      <c r="B676" s="57">
        <v>1.111</v>
      </c>
      <c r="C676" s="57"/>
      <c r="D676" s="57">
        <v>5.415</v>
      </c>
      <c r="E676" s="57">
        <f t="shared" si="215"/>
        <v>1.111</v>
      </c>
      <c r="F676" s="57">
        <f t="shared" si="216"/>
        <v>4.3040000000000003</v>
      </c>
      <c r="G676" s="57">
        <f t="shared" si="217"/>
        <v>0</v>
      </c>
      <c r="H676" s="57">
        <f>IF(Q675&gt;SetUp!$B$56,SetUp!$B$56,Q675)</f>
        <v>9.7955254057047231E-17</v>
      </c>
      <c r="I676" s="57">
        <f t="shared" si="231"/>
        <v>0.24950238056253732</v>
      </c>
      <c r="J676" s="57">
        <f>MIN(F676,H676,(1-EXP(-SetUp!$B$52*H676/SetUp!$B$56))*F676)</f>
        <v>0</v>
      </c>
      <c r="K676" s="57">
        <f t="shared" si="218"/>
        <v>9.7955254057047231E-17</v>
      </c>
      <c r="L676" s="57">
        <f>IF(I676&lt;=0,0,MIN(SetUp!$B$50*I676^SetUp!$B$55,I676))</f>
        <v>2.023736698247262E-3</v>
      </c>
      <c r="M676" s="57">
        <f t="shared" si="219"/>
        <v>0.24747864386429005</v>
      </c>
      <c r="N676" s="57">
        <f>IF(SetUp!$B$62=0,X676,(B676-E676)*(1-(H676/SetUp!$B$66/SetUp!$B$56)))</f>
        <v>0</v>
      </c>
      <c r="O676" s="57">
        <f>K676*SetUp!$B$65</f>
        <v>0</v>
      </c>
      <c r="P676" s="57">
        <f>MIN(SetUp!$B$54*L676^SetUp!$B$51,L676)</f>
        <v>1.1542618060307098E-3</v>
      </c>
      <c r="Q676" s="57">
        <f t="shared" si="220"/>
        <v>9.7955254057047231E-17</v>
      </c>
      <c r="R676" s="57">
        <f>IF((H676+N676-O676)&gt;SetUp!$B$56,T675+H676+N676-O676-SetUp!$B$56,T675)</f>
        <v>0</v>
      </c>
      <c r="S676" s="57">
        <f>R676*SetUp!$B$65</f>
        <v>0</v>
      </c>
      <c r="T676" s="57">
        <f>IF((R676-S676)&lt;SetUp!$B$53,R676-S676,SetUp!$B$53)</f>
        <v>0</v>
      </c>
      <c r="U676" s="57">
        <f t="shared" si="221"/>
        <v>0.24747864386429005</v>
      </c>
      <c r="V676" s="57">
        <f>(L676-P676)/1000*SetUp!$B$13*1000000/SetUp!$B$48</f>
        <v>4.9453717305969702E-2</v>
      </c>
      <c r="W676" s="57">
        <f t="shared" si="232"/>
        <v>8.1532003370909933E-17</v>
      </c>
      <c r="X676" s="57">
        <f>MAX((SetUp!$B$56*(1-($H676/SetUp!$B$56)^2)*TANH(($B676-$D676)/SetUp!$B$56))/(1+$H676/SetUp!$B$56*TANH(($B676-$D676)/SetUp!$B$56)),0)</f>
        <v>0</v>
      </c>
      <c r="AK676" s="65">
        <v>278</v>
      </c>
      <c r="AL676" s="66">
        <f t="shared" si="233"/>
        <v>0</v>
      </c>
      <c r="AM676" s="66">
        <f t="shared" si="234"/>
        <v>7.1339845456814266E-2</v>
      </c>
      <c r="AN676" s="67" t="str">
        <f t="shared" si="235"/>
        <v/>
      </c>
      <c r="AP676" s="64">
        <v>27490</v>
      </c>
      <c r="AQ676" s="55">
        <v>4</v>
      </c>
      <c r="AR676" s="55">
        <v>97</v>
      </c>
      <c r="AS676" s="66">
        <f t="shared" si="222"/>
        <v>0.93899999999999995</v>
      </c>
      <c r="AT676" s="66">
        <f t="shared" si="223"/>
        <v>8.4654610655188307</v>
      </c>
      <c r="AU676" s="55" t="str">
        <f>IF(OR($AP676&lt;SetUp!$B$97,$AP676&gt;SetUp!$B$98),"Não","Sim")</f>
        <v>Sim</v>
      </c>
      <c r="AV676" s="68">
        <f t="shared" si="224"/>
        <v>0.9690201236300513</v>
      </c>
      <c r="AW676" s="68">
        <f t="shared" si="225"/>
        <v>2.9095465395004134</v>
      </c>
      <c r="AX676" s="68">
        <f t="shared" si="226"/>
        <v>-2.7334407733889104E-2</v>
      </c>
      <c r="AY676" s="68">
        <f t="shared" si="227"/>
        <v>0.92765061663959159</v>
      </c>
      <c r="AZ676" s="68">
        <f t="shared" si="228"/>
        <v>7.5264610655188307</v>
      </c>
      <c r="BA676" s="68">
        <f t="shared" si="229"/>
        <v>1.9405264158703621</v>
      </c>
      <c r="BB676" s="68">
        <f t="shared" si="230"/>
        <v>0.95498502437348065</v>
      </c>
    </row>
    <row r="677" spans="1:54" x14ac:dyDescent="0.3">
      <c r="A677" s="64">
        <v>27339</v>
      </c>
      <c r="B677" s="57">
        <v>0.14000000000000001</v>
      </c>
      <c r="C677" s="57"/>
      <c r="D677" s="57">
        <v>5.415</v>
      </c>
      <c r="E677" s="57">
        <f t="shared" si="215"/>
        <v>0.14000000000000001</v>
      </c>
      <c r="F677" s="57">
        <f t="shared" si="216"/>
        <v>5.2750000000000004</v>
      </c>
      <c r="G677" s="57">
        <f t="shared" si="217"/>
        <v>0</v>
      </c>
      <c r="H677" s="57">
        <f>IF(Q676&gt;SetUp!$B$56,SetUp!$B$56,Q676)</f>
        <v>9.7955254057047231E-17</v>
      </c>
      <c r="I677" s="57">
        <f t="shared" si="231"/>
        <v>0.24747864386429005</v>
      </c>
      <c r="J677" s="57">
        <f>MIN(F677,H677,(1-EXP(-SetUp!$B$52*H677/SetUp!$B$56))*F677)</f>
        <v>0</v>
      </c>
      <c r="K677" s="57">
        <f t="shared" si="218"/>
        <v>9.7955254057047231E-17</v>
      </c>
      <c r="L677" s="57">
        <f>IF(I677&lt;=0,0,MIN(SetUp!$B$50*I677^SetUp!$B$55,I677))</f>
        <v>1.9964528757545393E-3</v>
      </c>
      <c r="M677" s="57">
        <f t="shared" si="219"/>
        <v>0.24548219098853552</v>
      </c>
      <c r="N677" s="57">
        <f>IF(SetUp!$B$62=0,X677,(B677-E677)*(1-(H677/SetUp!$B$66/SetUp!$B$56)))</f>
        <v>0</v>
      </c>
      <c r="O677" s="57">
        <f>K677*SetUp!$B$65</f>
        <v>0</v>
      </c>
      <c r="P677" s="57">
        <f>MIN(SetUp!$B$54*L677^SetUp!$B$51,L677)</f>
        <v>1.1389631311676755E-3</v>
      </c>
      <c r="Q677" s="57">
        <f t="shared" si="220"/>
        <v>9.7955254057047231E-17</v>
      </c>
      <c r="R677" s="57">
        <f>IF((H677+N677-O677)&gt;SetUp!$B$56,T676+H677+N677-O677-SetUp!$B$56,T676)</f>
        <v>0</v>
      </c>
      <c r="S677" s="57">
        <f>R677*SetUp!$B$65</f>
        <v>0</v>
      </c>
      <c r="T677" s="57">
        <f>IF((R677-S677)&lt;SetUp!$B$53,R677-S677,SetUp!$B$53)</f>
        <v>0</v>
      </c>
      <c r="U677" s="57">
        <f t="shared" si="221"/>
        <v>0.24548219098853552</v>
      </c>
      <c r="V677" s="57">
        <f>(L677-P677)/1000*SetUp!$B$13*1000000/SetUp!$B$48</f>
        <v>4.8772029878242008E-2</v>
      </c>
      <c r="W677" s="57">
        <f t="shared" si="232"/>
        <v>5.2041704279304213E-18</v>
      </c>
      <c r="X677" s="57">
        <f>MAX((SetUp!$B$56*(1-($H677/SetUp!$B$56)^2)*TANH(($B677-$D677)/SetUp!$B$56))/(1+$H677/SetUp!$B$56*TANH(($B677-$D677)/SetUp!$B$56)),0)</f>
        <v>0</v>
      </c>
      <c r="AK677" s="65">
        <v>279</v>
      </c>
      <c r="AL677" s="66">
        <f t="shared" si="233"/>
        <v>0</v>
      </c>
      <c r="AM677" s="66">
        <f t="shared" si="234"/>
        <v>7.0205748115087258E-2</v>
      </c>
      <c r="AN677" s="67" t="str">
        <f t="shared" si="235"/>
        <v/>
      </c>
      <c r="AP677" s="64">
        <v>27491</v>
      </c>
      <c r="AQ677" s="55">
        <v>4</v>
      </c>
      <c r="AR677" s="55">
        <v>98</v>
      </c>
      <c r="AS677" s="66">
        <f t="shared" si="222"/>
        <v>0.749</v>
      </c>
      <c r="AT677" s="66">
        <f t="shared" si="223"/>
        <v>7.6091145790678087</v>
      </c>
      <c r="AU677" s="55" t="str">
        <f>IF(OR($AP677&lt;SetUp!$B$97,$AP677&gt;SetUp!$B$98),"Não","Sim")</f>
        <v>Sim</v>
      </c>
      <c r="AV677" s="68">
        <f t="shared" si="224"/>
        <v>0.86544786093675219</v>
      </c>
      <c r="AW677" s="68">
        <f t="shared" si="225"/>
        <v>2.7584623577398713</v>
      </c>
      <c r="AX677" s="68">
        <f t="shared" si="226"/>
        <v>-0.12551818230053352</v>
      </c>
      <c r="AY677" s="68">
        <f t="shared" si="227"/>
        <v>0.88133412381434229</v>
      </c>
      <c r="AZ677" s="68">
        <f t="shared" si="228"/>
        <v>6.8601145790678091</v>
      </c>
      <c r="BA677" s="68">
        <f t="shared" si="229"/>
        <v>1.8930144968031191</v>
      </c>
      <c r="BB677" s="68">
        <f t="shared" si="230"/>
        <v>1.0068523061148758</v>
      </c>
    </row>
    <row r="678" spans="1:54" x14ac:dyDescent="0.3">
      <c r="A678" s="64">
        <v>27340</v>
      </c>
      <c r="B678" s="57">
        <v>0.85399999999999998</v>
      </c>
      <c r="C678" s="57"/>
      <c r="D678" s="57">
        <v>5.415</v>
      </c>
      <c r="E678" s="57">
        <f t="shared" si="215"/>
        <v>0.85399999999999998</v>
      </c>
      <c r="F678" s="57">
        <f t="shared" si="216"/>
        <v>4.5609999999999999</v>
      </c>
      <c r="G678" s="57">
        <f t="shared" si="217"/>
        <v>0</v>
      </c>
      <c r="H678" s="57">
        <f>IF(Q677&gt;SetUp!$B$56,SetUp!$B$56,Q677)</f>
        <v>9.7955254057047231E-17</v>
      </c>
      <c r="I678" s="57">
        <f t="shared" si="231"/>
        <v>0.24548219098853552</v>
      </c>
      <c r="J678" s="57">
        <f>MIN(F678,H678,(1-EXP(-SetUp!$B$52*H678/SetUp!$B$56))*F678)</f>
        <v>0</v>
      </c>
      <c r="K678" s="57">
        <f t="shared" si="218"/>
        <v>9.7955254057047231E-17</v>
      </c>
      <c r="L678" s="57">
        <f>IF(I678&lt;=0,0,MIN(SetUp!$B$50*I678^SetUp!$B$55,I678))</f>
        <v>1.9696822402501504E-3</v>
      </c>
      <c r="M678" s="57">
        <f t="shared" si="219"/>
        <v>0.24351250874828537</v>
      </c>
      <c r="N678" s="57">
        <f>IF(SetUp!$B$62=0,X678,(B678-E678)*(1-(H678/SetUp!$B$66/SetUp!$B$56)))</f>
        <v>0</v>
      </c>
      <c r="O678" s="57">
        <f>K678*SetUp!$B$65</f>
        <v>0</v>
      </c>
      <c r="P678" s="57">
        <f>MIN(SetUp!$B$54*L678^SetUp!$B$51,L678)</f>
        <v>1.1239487549675961E-3</v>
      </c>
      <c r="Q678" s="57">
        <f t="shared" si="220"/>
        <v>9.7955254057047231E-17</v>
      </c>
      <c r="R678" s="57">
        <f>IF((H678+N678-O678)&gt;SetUp!$B$56,T677+H678+N678-O678-SetUp!$B$56,T677)</f>
        <v>0</v>
      </c>
      <c r="S678" s="57">
        <f>R678*SetUp!$B$65</f>
        <v>0</v>
      </c>
      <c r="T678" s="57">
        <f>IF((R678-S678)&lt;SetUp!$B$53,R678-S678,SetUp!$B$53)</f>
        <v>0</v>
      </c>
      <c r="U678" s="57">
        <f t="shared" si="221"/>
        <v>0.24351250874828537</v>
      </c>
      <c r="V678" s="57">
        <f>(L678-P678)/1000*SetUp!$B$13*1000000/SetUp!$B$48</f>
        <v>4.8103361088130243E-2</v>
      </c>
      <c r="W678" s="57">
        <f t="shared" si="232"/>
        <v>-3.0791341698588326E-17</v>
      </c>
      <c r="X678" s="57">
        <f>MAX((SetUp!$B$56*(1-($H678/SetUp!$B$56)^2)*TANH(($B678-$D678)/SetUp!$B$56))/(1+$H678/SetUp!$B$56*TANH(($B678-$D678)/SetUp!$B$56)),0)</f>
        <v>0</v>
      </c>
      <c r="AK678" s="65">
        <v>280</v>
      </c>
      <c r="AL678" s="66">
        <f t="shared" si="233"/>
        <v>0</v>
      </c>
      <c r="AM678" s="66">
        <f t="shared" si="234"/>
        <v>6.9096618115722971E-2</v>
      </c>
      <c r="AN678" s="67" t="str">
        <f t="shared" si="235"/>
        <v/>
      </c>
      <c r="AP678" s="64">
        <v>27492</v>
      </c>
      <c r="AQ678" s="55">
        <v>4</v>
      </c>
      <c r="AR678" s="55">
        <v>99</v>
      </c>
      <c r="AS678" s="66">
        <f t="shared" si="222"/>
        <v>0.82199999999999995</v>
      </c>
      <c r="AT678" s="66">
        <f t="shared" si="223"/>
        <v>7.0153230642481264</v>
      </c>
      <c r="AU678" s="55" t="str">
        <f>IF(OR($AP678&lt;SetUp!$B$97,$AP678&gt;SetUp!$B$98),"Não","Sim")</f>
        <v>Sim</v>
      </c>
      <c r="AV678" s="68">
        <f t="shared" si="224"/>
        <v>0.90664215653145097</v>
      </c>
      <c r="AW678" s="68">
        <f t="shared" si="225"/>
        <v>2.648645515022372</v>
      </c>
      <c r="AX678" s="68">
        <f t="shared" si="226"/>
        <v>-8.5128182459949631E-2</v>
      </c>
      <c r="AY678" s="68">
        <f t="shared" si="227"/>
        <v>0.84604767561948957</v>
      </c>
      <c r="AZ678" s="68">
        <f t="shared" si="228"/>
        <v>6.1933230642481263</v>
      </c>
      <c r="BA678" s="68">
        <f t="shared" si="229"/>
        <v>1.7420033584909209</v>
      </c>
      <c r="BB678" s="68">
        <f t="shared" si="230"/>
        <v>0.93117585807943914</v>
      </c>
    </row>
    <row r="679" spans="1:54" x14ac:dyDescent="0.3">
      <c r="A679" s="64">
        <v>27341</v>
      </c>
      <c r="B679" s="57">
        <v>10.933999999999999</v>
      </c>
      <c r="C679" s="57"/>
      <c r="D679" s="57">
        <v>5.415</v>
      </c>
      <c r="E679" s="57">
        <f t="shared" si="215"/>
        <v>5.415</v>
      </c>
      <c r="F679" s="57">
        <f t="shared" si="216"/>
        <v>0</v>
      </c>
      <c r="G679" s="57">
        <f t="shared" si="217"/>
        <v>1.363986629831615E-2</v>
      </c>
      <c r="H679" s="57">
        <f>IF(Q678&gt;SetUp!$B$56,SetUp!$B$56,Q678)</f>
        <v>9.7955254057047231E-17</v>
      </c>
      <c r="I679" s="57">
        <f t="shared" si="231"/>
        <v>0.25715237504660149</v>
      </c>
      <c r="J679" s="57">
        <f>MIN(F679,H679,(1-EXP(-SetUp!$B$52*H679/SetUp!$B$56))*F679)</f>
        <v>0</v>
      </c>
      <c r="K679" s="57">
        <f t="shared" si="218"/>
        <v>9.7955254057047231E-17</v>
      </c>
      <c r="L679" s="57">
        <f>IF(I679&lt;=0,0,MIN(SetUp!$B$50*I679^SetUp!$B$55,I679))</f>
        <v>2.1282064286574317E-3</v>
      </c>
      <c r="M679" s="57">
        <f t="shared" si="219"/>
        <v>0.25502416861794408</v>
      </c>
      <c r="N679" s="57">
        <f>IF(SetUp!$B$62=0,X679,(B679-E679)*(1-(H679/SetUp!$B$66/SetUp!$B$56)))</f>
        <v>5.5053601337016831</v>
      </c>
      <c r="O679" s="57">
        <f>K679*SetUp!$B$65</f>
        <v>0</v>
      </c>
      <c r="P679" s="57">
        <f>MIN(SetUp!$B$54*L679^SetUp!$B$51,L679)</f>
        <v>1.2128083898512261E-3</v>
      </c>
      <c r="Q679" s="57">
        <f t="shared" si="220"/>
        <v>5.5053601337016831</v>
      </c>
      <c r="R679" s="57">
        <f>IF((H679+N679-O679)&gt;SetUp!$B$56,T678+H679+N679-O679-SetUp!$B$56,T678)</f>
        <v>0</v>
      </c>
      <c r="S679" s="57">
        <f>R679*SetUp!$B$65</f>
        <v>0</v>
      </c>
      <c r="T679" s="57">
        <f>IF((R679-S679)&lt;SetUp!$B$53,R679-S679,SetUp!$B$53)</f>
        <v>0</v>
      </c>
      <c r="U679" s="57">
        <f t="shared" si="221"/>
        <v>0.25502416861794408</v>
      </c>
      <c r="V679" s="57">
        <f>(L679-P679)/1000*SetUp!$B$13*1000000/SetUp!$B$48</f>
        <v>5.2065719480587642E-2</v>
      </c>
      <c r="W679" s="57">
        <f t="shared" si="232"/>
        <v>2.45029690981724E-16</v>
      </c>
      <c r="X679" s="57">
        <f>MAX((SetUp!$B$56*(1-($H679/SetUp!$B$56)^2)*TANH(($B679-$D679)/SetUp!$B$56))/(1+$H679/SetUp!$B$56*TANH(($B679-$D679)/SetUp!$B$56)),0)</f>
        <v>5.5053601337016831</v>
      </c>
      <c r="AK679" s="65">
        <v>281</v>
      </c>
      <c r="AL679" s="66">
        <f t="shared" si="233"/>
        <v>0</v>
      </c>
      <c r="AM679" s="66">
        <f t="shared" si="234"/>
        <v>6.8011754502181998E-2</v>
      </c>
      <c r="AN679" s="67" t="str">
        <f t="shared" si="235"/>
        <v/>
      </c>
      <c r="AP679" s="64">
        <v>27493</v>
      </c>
      <c r="AQ679" s="55">
        <v>4</v>
      </c>
      <c r="AR679" s="55">
        <v>100</v>
      </c>
      <c r="AS679" s="66">
        <f t="shared" si="222"/>
        <v>0.98</v>
      </c>
      <c r="AT679" s="66">
        <f t="shared" si="223"/>
        <v>6.3550347773140849</v>
      </c>
      <c r="AU679" s="55" t="str">
        <f>IF(OR($AP679&lt;SetUp!$B$97,$AP679&gt;SetUp!$B$98),"Não","Sim")</f>
        <v>Sim</v>
      </c>
      <c r="AV679" s="68">
        <f t="shared" si="224"/>
        <v>0.98994949366116658</v>
      </c>
      <c r="AW679" s="68">
        <f t="shared" si="225"/>
        <v>2.5209194309446077</v>
      </c>
      <c r="AX679" s="68">
        <f t="shared" si="226"/>
        <v>-8.7739243075051505E-3</v>
      </c>
      <c r="AY679" s="68">
        <f t="shared" si="227"/>
        <v>0.80311793153114042</v>
      </c>
      <c r="AZ679" s="68">
        <f t="shared" si="228"/>
        <v>5.3750347773140845</v>
      </c>
      <c r="BA679" s="68">
        <f t="shared" si="229"/>
        <v>1.5309699372834411</v>
      </c>
      <c r="BB679" s="68">
        <f t="shared" si="230"/>
        <v>0.81189185583864554</v>
      </c>
    </row>
    <row r="680" spans="1:54" x14ac:dyDescent="0.3">
      <c r="A680" s="64">
        <v>27342</v>
      </c>
      <c r="B680" s="57">
        <v>1.397</v>
      </c>
      <c r="C680" s="57"/>
      <c r="D680" s="57">
        <v>5.415</v>
      </c>
      <c r="E680" s="57">
        <f t="shared" si="215"/>
        <v>1.397</v>
      </c>
      <c r="F680" s="57">
        <f t="shared" si="216"/>
        <v>4.0179999999999998</v>
      </c>
      <c r="G680" s="57">
        <f t="shared" si="217"/>
        <v>0</v>
      </c>
      <c r="H680" s="57">
        <f>IF(Q679&gt;SetUp!$B$56,SetUp!$B$56,Q679)</f>
        <v>5.5053601337016831</v>
      </c>
      <c r="I680" s="57">
        <f t="shared" si="231"/>
        <v>0.25502416861794408</v>
      </c>
      <c r="J680" s="57">
        <f>MIN(F680,H680,(1-EXP(-SetUp!$B$52*H680/SetUp!$B$56))*F680)</f>
        <v>2.3180960567386411</v>
      </c>
      <c r="K680" s="57">
        <f t="shared" si="218"/>
        <v>3.187264076963042</v>
      </c>
      <c r="L680" s="57">
        <f>IF(I680&lt;=0,0,MIN(SetUp!$B$50*I680^SetUp!$B$55,I680))</f>
        <v>2.0989322400476484E-3</v>
      </c>
      <c r="M680" s="57">
        <f t="shared" si="219"/>
        <v>0.25292523637789643</v>
      </c>
      <c r="N680" s="57">
        <f>IF(SetUp!$B$62=0,X680,(B680-E680)*(1-(H680/SetUp!$B$66/SetUp!$B$56)))</f>
        <v>0</v>
      </c>
      <c r="O680" s="57">
        <f>K680*SetUp!$B$65</f>
        <v>0</v>
      </c>
      <c r="P680" s="57">
        <f>MIN(SetUp!$B$54*L680^SetUp!$B$51,L680)</f>
        <v>1.1964076813678892E-3</v>
      </c>
      <c r="Q680" s="57">
        <f t="shared" si="220"/>
        <v>3.187264076963042</v>
      </c>
      <c r="R680" s="57">
        <f>IF((H680+N680-O680)&gt;SetUp!$B$56,T679+H680+N680-O680-SetUp!$B$56,T679)</f>
        <v>0</v>
      </c>
      <c r="S680" s="57">
        <f>R680*SetUp!$B$65</f>
        <v>0</v>
      </c>
      <c r="T680" s="57">
        <f>IF((R680-S680)&lt;SetUp!$B$53,R680-S680,SetUp!$B$53)</f>
        <v>0</v>
      </c>
      <c r="U680" s="57">
        <f t="shared" si="221"/>
        <v>0.25292523637789643</v>
      </c>
      <c r="V680" s="57">
        <f>(L680-P680)/1000*SetUp!$B$13*1000000/SetUp!$B$48</f>
        <v>5.13335057587005E-2</v>
      </c>
      <c r="W680" s="57">
        <f t="shared" si="232"/>
        <v>-3.3089850304257595E-16</v>
      </c>
      <c r="X680" s="57">
        <f>MAX((SetUp!$B$56*(1-($H680/SetUp!$B$56)^2)*TANH(($B680-$D680)/SetUp!$B$56))/(1+$H680/SetUp!$B$56*TANH(($B680-$D680)/SetUp!$B$56)),0)</f>
        <v>0</v>
      </c>
      <c r="AK680" s="65">
        <v>282</v>
      </c>
      <c r="AL680" s="66">
        <f t="shared" si="233"/>
        <v>0</v>
      </c>
      <c r="AM680" s="66">
        <f t="shared" si="234"/>
        <v>6.6950480201158985E-2</v>
      </c>
      <c r="AN680" s="67" t="str">
        <f t="shared" si="235"/>
        <v/>
      </c>
      <c r="AP680" s="64">
        <v>27494</v>
      </c>
      <c r="AQ680" s="55">
        <v>4</v>
      </c>
      <c r="AR680" s="55">
        <v>101</v>
      </c>
      <c r="AS680" s="66">
        <f t="shared" si="222"/>
        <v>0.68100000000000005</v>
      </c>
      <c r="AT680" s="66">
        <f t="shared" si="223"/>
        <v>6.7558660329499398</v>
      </c>
      <c r="AU680" s="55" t="str">
        <f>IF(OR($AP680&lt;SetUp!$B$97,$AP680&gt;SetUp!$B$98),"Não","Sim")</f>
        <v>Sim</v>
      </c>
      <c r="AV680" s="68">
        <f t="shared" si="224"/>
        <v>0.82522724143111037</v>
      </c>
      <c r="AW680" s="68">
        <f t="shared" si="225"/>
        <v>2.5992048847580178</v>
      </c>
      <c r="AX680" s="68">
        <f t="shared" si="226"/>
        <v>-0.16685288808721482</v>
      </c>
      <c r="AY680" s="68">
        <f t="shared" si="227"/>
        <v>0.82968102903877972</v>
      </c>
      <c r="AZ680" s="68">
        <f t="shared" si="228"/>
        <v>6.0748660329499398</v>
      </c>
      <c r="BA680" s="68">
        <f t="shared" si="229"/>
        <v>1.7739776433269074</v>
      </c>
      <c r="BB680" s="68">
        <f t="shared" si="230"/>
        <v>0.99653391712599459</v>
      </c>
    </row>
    <row r="681" spans="1:54" x14ac:dyDescent="0.3">
      <c r="A681" s="64">
        <v>27343</v>
      </c>
      <c r="B681" s="57">
        <v>0.14799999999999999</v>
      </c>
      <c r="C681" s="57"/>
      <c r="D681" s="57">
        <v>5.415</v>
      </c>
      <c r="E681" s="57">
        <f t="shared" si="215"/>
        <v>0.14799999999999999</v>
      </c>
      <c r="F681" s="57">
        <f t="shared" si="216"/>
        <v>5.2670000000000003</v>
      </c>
      <c r="G681" s="57">
        <f t="shared" si="217"/>
        <v>0</v>
      </c>
      <c r="H681" s="57">
        <f>IF(Q680&gt;SetUp!$B$56,SetUp!$B$56,Q680)</f>
        <v>3.187264076963042</v>
      </c>
      <c r="I681" s="57">
        <f t="shared" si="231"/>
        <v>0.25292523637789643</v>
      </c>
      <c r="J681" s="57">
        <f>MIN(F681,H681,(1-EXP(-SetUp!$B$52*H681/SetUp!$B$56))*F681)</f>
        <v>2.0660394761273286</v>
      </c>
      <c r="K681" s="57">
        <f t="shared" si="218"/>
        <v>1.1212246008357134</v>
      </c>
      <c r="L681" s="57">
        <f>IF(I681&lt;=0,0,MIN(SetUp!$B$50*I681^SetUp!$B$55,I681))</f>
        <v>2.0702198033090667E-3</v>
      </c>
      <c r="M681" s="57">
        <f t="shared" si="219"/>
        <v>0.25085501657458736</v>
      </c>
      <c r="N681" s="57">
        <f>IF(SetUp!$B$62=0,X681,(B681-E681)*(1-(H681/SetUp!$B$66/SetUp!$B$56)))</f>
        <v>0</v>
      </c>
      <c r="O681" s="57">
        <f>K681*SetUp!$B$65</f>
        <v>0</v>
      </c>
      <c r="P681" s="57">
        <f>MIN(SetUp!$B$54*L681^SetUp!$B$51,L681)</f>
        <v>1.1803179110801683E-3</v>
      </c>
      <c r="Q681" s="57">
        <f t="shared" si="220"/>
        <v>1.1212246008357134</v>
      </c>
      <c r="R681" s="57">
        <f>IF((H681+N681-O681)&gt;SetUp!$B$56,T680+H681+N681-O681-SetUp!$B$56,T680)</f>
        <v>0</v>
      </c>
      <c r="S681" s="57">
        <f>R681*SetUp!$B$65</f>
        <v>0</v>
      </c>
      <c r="T681" s="57">
        <f>IF((R681-S681)&lt;SetUp!$B$53,R681-S681,SetUp!$B$53)</f>
        <v>0</v>
      </c>
      <c r="U681" s="57">
        <f t="shared" si="221"/>
        <v>0.25085501657458736</v>
      </c>
      <c r="V681" s="57">
        <f>(L681-P681)/1000*SetUp!$B$13*1000000/SetUp!$B$48</f>
        <v>5.0615557737548278E-2</v>
      </c>
      <c r="W681" s="57">
        <f t="shared" si="232"/>
        <v>-5.8980598183211441E-17</v>
      </c>
      <c r="X681" s="57">
        <f>MAX((SetUp!$B$56*(1-($H681/SetUp!$B$56)^2)*TANH(($B681-$D681)/SetUp!$B$56))/(1+$H681/SetUp!$B$56*TANH(($B681-$D681)/SetUp!$B$56)),0)</f>
        <v>0</v>
      </c>
      <c r="AK681" s="65">
        <v>283</v>
      </c>
      <c r="AL681" s="66">
        <f t="shared" si="233"/>
        <v>0</v>
      </c>
      <c r="AM681" s="66">
        <f t="shared" si="234"/>
        <v>6.5912141067119276E-2</v>
      </c>
      <c r="AN681" s="67" t="str">
        <f t="shared" si="235"/>
        <v/>
      </c>
      <c r="AP681" s="64">
        <v>27495</v>
      </c>
      <c r="AQ681" s="55">
        <v>4</v>
      </c>
      <c r="AR681" s="55">
        <v>102</v>
      </c>
      <c r="AS681" s="66">
        <f t="shared" si="222"/>
        <v>0.61699999999999999</v>
      </c>
      <c r="AT681" s="66">
        <f t="shared" si="223"/>
        <v>7.2975042180662371</v>
      </c>
      <c r="AU681" s="55" t="str">
        <f>IF(OR($AP681&lt;SetUp!$B$97,$AP681&gt;SetUp!$B$98),"Não","Sim")</f>
        <v>Sim</v>
      </c>
      <c r="AV681" s="68">
        <f t="shared" si="224"/>
        <v>0.78549347546621928</v>
      </c>
      <c r="AW681" s="68">
        <f t="shared" si="225"/>
        <v>2.7013893125697814</v>
      </c>
      <c r="AX681" s="68">
        <f t="shared" si="226"/>
        <v>-0.20971483596675833</v>
      </c>
      <c r="AY681" s="68">
        <f t="shared" si="227"/>
        <v>0.86317435468880999</v>
      </c>
      <c r="AZ681" s="68">
        <f t="shared" si="228"/>
        <v>6.6805042180662371</v>
      </c>
      <c r="BA681" s="68">
        <f t="shared" si="229"/>
        <v>1.9158958371035621</v>
      </c>
      <c r="BB681" s="68">
        <f t="shared" si="230"/>
        <v>1.0728891906555682</v>
      </c>
    </row>
    <row r="682" spans="1:54" x14ac:dyDescent="0.3">
      <c r="A682" s="64">
        <v>27344</v>
      </c>
      <c r="B682" s="57">
        <v>4.7169999999999996</v>
      </c>
      <c r="C682" s="57"/>
      <c r="D682" s="57">
        <v>5.415</v>
      </c>
      <c r="E682" s="57">
        <f t="shared" si="215"/>
        <v>4.7169999999999996</v>
      </c>
      <c r="F682" s="57">
        <f t="shared" si="216"/>
        <v>0.6980000000000004</v>
      </c>
      <c r="G682" s="57">
        <f t="shared" si="217"/>
        <v>0</v>
      </c>
      <c r="H682" s="57">
        <f>IF(Q681&gt;SetUp!$B$56,SetUp!$B$56,Q681)</f>
        <v>1.1212246008357134</v>
      </c>
      <c r="I682" s="57">
        <f t="shared" si="231"/>
        <v>0.25085501657458736</v>
      </c>
      <c r="J682" s="57">
        <f>MIN(F682,H682,(1-EXP(-SetUp!$B$52*H682/SetUp!$B$56))*F682)</f>
        <v>0.11217110500222681</v>
      </c>
      <c r="K682" s="57">
        <f t="shared" si="218"/>
        <v>1.0090534958334867</v>
      </c>
      <c r="L682" s="57">
        <f>IF(I682&lt;=0,0,MIN(SetUp!$B$50*I682^SetUp!$B$55,I682))</f>
        <v>2.0420553137933299E-3</v>
      </c>
      <c r="M682" s="57">
        <f t="shared" si="219"/>
        <v>0.24881296126079402</v>
      </c>
      <c r="N682" s="57">
        <f>IF(SetUp!$B$62=0,X682,(B682-E682)*(1-(H682/SetUp!$B$66/SetUp!$B$56)))</f>
        <v>0</v>
      </c>
      <c r="O682" s="57">
        <f>K682*SetUp!$B$65</f>
        <v>0</v>
      </c>
      <c r="P682" s="57">
        <f>MIN(SetUp!$B$54*L682^SetUp!$B$51,L682)</f>
        <v>1.1645315089454035E-3</v>
      </c>
      <c r="Q682" s="57">
        <f t="shared" si="220"/>
        <v>1.0090534958334867</v>
      </c>
      <c r="R682" s="57">
        <f>IF((H682+N682-O682)&gt;SetUp!$B$56,T681+H682+N682-O682-SetUp!$B$56,T681)</f>
        <v>0</v>
      </c>
      <c r="S682" s="57">
        <f>R682*SetUp!$B$65</f>
        <v>0</v>
      </c>
      <c r="T682" s="57">
        <f>IF((R682-S682)&lt;SetUp!$B$53,R682-S682,SetUp!$B$53)</f>
        <v>0</v>
      </c>
      <c r="U682" s="57">
        <f t="shared" si="221"/>
        <v>0.24881296126079402</v>
      </c>
      <c r="V682" s="57">
        <f>(L682-P682)/1000*SetUp!$B$13*1000000/SetUp!$B$48</f>
        <v>4.9911520807204436E-2</v>
      </c>
      <c r="W682" s="57">
        <f t="shared" si="232"/>
        <v>-2.1770779623508929E-16</v>
      </c>
      <c r="X682" s="57">
        <f>MAX((SetUp!$B$56*(1-($H682/SetUp!$B$56)^2)*TANH(($B682-$D682)/SetUp!$B$56))/(1+$H682/SetUp!$B$56*TANH(($B682-$D682)/SetUp!$B$56)),0)</f>
        <v>0</v>
      </c>
      <c r="AK682" s="65">
        <v>284</v>
      </c>
      <c r="AL682" s="66">
        <f t="shared" si="233"/>
        <v>0</v>
      </c>
      <c r="AM682" s="66">
        <f t="shared" si="234"/>
        <v>6.4896104970664545E-2</v>
      </c>
      <c r="AN682" s="67" t="str">
        <f t="shared" si="235"/>
        <v/>
      </c>
      <c r="AP682" s="64">
        <v>27496</v>
      </c>
      <c r="AQ682" s="55">
        <v>4</v>
      </c>
      <c r="AR682" s="55">
        <v>103</v>
      </c>
      <c r="AS682" s="66">
        <f t="shared" si="222"/>
        <v>18.640999999999998</v>
      </c>
      <c r="AT682" s="66">
        <f t="shared" si="223"/>
        <v>6.6001779160981489</v>
      </c>
      <c r="AU682" s="55" t="str">
        <f>IF(OR($AP682&lt;SetUp!$B$97,$AP682&gt;SetUp!$B$98),"Não","Sim")</f>
        <v>Sim</v>
      </c>
      <c r="AV682" s="68">
        <f t="shared" si="224"/>
        <v>4.3175224376950254</v>
      </c>
      <c r="AW682" s="68">
        <f t="shared" si="225"/>
        <v>2.5690811423733093</v>
      </c>
      <c r="AX682" s="68">
        <f t="shared" si="226"/>
        <v>1.2704692064531979</v>
      </c>
      <c r="AY682" s="68">
        <f t="shared" si="227"/>
        <v>0.81955564265372183</v>
      </c>
      <c r="AZ682" s="68">
        <f t="shared" si="228"/>
        <v>-12.040822083901849</v>
      </c>
      <c r="BA682" s="68">
        <f t="shared" si="229"/>
        <v>-1.7484412953217161</v>
      </c>
      <c r="BB682" s="68">
        <f t="shared" si="230"/>
        <v>-0.45091356379947611</v>
      </c>
    </row>
    <row r="683" spans="1:54" x14ac:dyDescent="0.3">
      <c r="A683" s="64">
        <v>27345</v>
      </c>
      <c r="B683" s="57">
        <v>8.1379999999999999</v>
      </c>
      <c r="C683" s="57"/>
      <c r="D683" s="57">
        <v>5.415</v>
      </c>
      <c r="E683" s="57">
        <f t="shared" si="215"/>
        <v>5.415</v>
      </c>
      <c r="F683" s="57">
        <f t="shared" si="216"/>
        <v>0</v>
      </c>
      <c r="G683" s="57">
        <f t="shared" si="217"/>
        <v>4.1411290951347546E-3</v>
      </c>
      <c r="H683" s="57">
        <f>IF(Q682&gt;SetUp!$B$56,SetUp!$B$56,Q682)</f>
        <v>1.0090534958334867</v>
      </c>
      <c r="I683" s="57">
        <f t="shared" si="231"/>
        <v>0.25295409035592875</v>
      </c>
      <c r="J683" s="57">
        <f>MIN(F683,H683,(1-EXP(-SetUp!$B$52*H683/SetUp!$B$56))*F683)</f>
        <v>0</v>
      </c>
      <c r="K683" s="57">
        <f t="shared" si="218"/>
        <v>1.0090534958334867</v>
      </c>
      <c r="L683" s="57">
        <f>IF(I683&lt;=0,0,MIN(SetUp!$B$50*I683^SetUp!$B$55,I683))</f>
        <v>2.0706134397123384E-3</v>
      </c>
      <c r="M683" s="57">
        <f t="shared" si="219"/>
        <v>0.25088347691621643</v>
      </c>
      <c r="N683" s="57">
        <f>IF(SetUp!$B$62=0,X683,(B683-E683)*(1-(H683/SetUp!$B$66/SetUp!$B$56)))</f>
        <v>2.7188588709048651</v>
      </c>
      <c r="O683" s="57">
        <f>K683*SetUp!$B$65</f>
        <v>0</v>
      </c>
      <c r="P683" s="57">
        <f>MIN(SetUp!$B$54*L683^SetUp!$B$51,L683)</f>
        <v>1.1805385211555979E-3</v>
      </c>
      <c r="Q683" s="57">
        <f t="shared" si="220"/>
        <v>3.7279123667383516</v>
      </c>
      <c r="R683" s="57">
        <f>IF((H683+N683-O683)&gt;SetUp!$B$56,T682+H683+N683-O683-SetUp!$B$56,T682)</f>
        <v>0</v>
      </c>
      <c r="S683" s="57">
        <f>R683*SetUp!$B$65</f>
        <v>0</v>
      </c>
      <c r="T683" s="57">
        <f>IF((R683-S683)&lt;SetUp!$B$53,R683-S683,SetUp!$B$53)</f>
        <v>0</v>
      </c>
      <c r="U683" s="57">
        <f t="shared" si="221"/>
        <v>0.25088347691621643</v>
      </c>
      <c r="V683" s="57">
        <f>(L683-P683)/1000*SetUp!$B$13*1000000/SetUp!$B$48</f>
        <v>5.0625399074175924E-2</v>
      </c>
      <c r="W683" s="57">
        <f t="shared" si="232"/>
        <v>1.8388068845354155E-16</v>
      </c>
      <c r="X683" s="57">
        <f>MAX((SetUp!$B$56*(1-($H683/SetUp!$B$56)^2)*TANH(($B683-$D683)/SetUp!$B$56))/(1+$H683/SetUp!$B$56*TANH(($B683-$D683)/SetUp!$B$56)),0)</f>
        <v>2.7188588709048651</v>
      </c>
      <c r="AK683" s="65">
        <v>285</v>
      </c>
      <c r="AL683" s="66">
        <f t="shared" si="233"/>
        <v>0</v>
      </c>
      <c r="AM683" s="66">
        <f t="shared" si="234"/>
        <v>6.3901760928466375E-2</v>
      </c>
      <c r="AN683" s="67" t="str">
        <f t="shared" si="235"/>
        <v/>
      </c>
      <c r="AP683" s="64">
        <v>27497</v>
      </c>
      <c r="AQ683" s="55">
        <v>4</v>
      </c>
      <c r="AR683" s="55">
        <v>104</v>
      </c>
      <c r="AS683" s="66">
        <f t="shared" si="222"/>
        <v>7.5270000000000001</v>
      </c>
      <c r="AT683" s="66">
        <f t="shared" si="223"/>
        <v>5.9933492620338704</v>
      </c>
      <c r="AU683" s="55" t="str">
        <f>IF(OR($AP683&lt;SetUp!$B$97,$AP683&gt;SetUp!$B$98),"Não","Sim")</f>
        <v>Sim</v>
      </c>
      <c r="AV683" s="68">
        <f t="shared" si="224"/>
        <v>2.7435378619585333</v>
      </c>
      <c r="AW683" s="68">
        <f t="shared" si="225"/>
        <v>2.4481317901685502</v>
      </c>
      <c r="AX683" s="68">
        <f t="shared" si="226"/>
        <v>0.87662191603427297</v>
      </c>
      <c r="AY683" s="68">
        <f t="shared" si="227"/>
        <v>0.77766958691629406</v>
      </c>
      <c r="AZ683" s="68">
        <f t="shared" si="228"/>
        <v>-1.5336507379661297</v>
      </c>
      <c r="BA683" s="68">
        <f t="shared" si="229"/>
        <v>-0.29540607178998313</v>
      </c>
      <c r="BB683" s="68">
        <f t="shared" si="230"/>
        <v>-9.895232911797891E-2</v>
      </c>
    </row>
    <row r="684" spans="1:54" x14ac:dyDescent="0.3">
      <c r="A684" s="64">
        <v>27346</v>
      </c>
      <c r="B684" s="57">
        <v>6.9669999999999996</v>
      </c>
      <c r="C684" s="57"/>
      <c r="D684" s="57">
        <v>5.415</v>
      </c>
      <c r="E684" s="57">
        <f t="shared" si="215"/>
        <v>5.415</v>
      </c>
      <c r="F684" s="57">
        <f t="shared" si="216"/>
        <v>0</v>
      </c>
      <c r="G684" s="57">
        <f t="shared" si="217"/>
        <v>7.7497774553270116E-3</v>
      </c>
      <c r="H684" s="57">
        <f>IF(Q683&gt;SetUp!$B$56,SetUp!$B$56,Q683)</f>
        <v>3.7279123667383516</v>
      </c>
      <c r="I684" s="57">
        <f t="shared" si="231"/>
        <v>0.25863325437154344</v>
      </c>
      <c r="J684" s="57">
        <f>MIN(F684,H684,(1-EXP(-SetUp!$B$52*H684/SetUp!$B$56))*F684)</f>
        <v>0</v>
      </c>
      <c r="K684" s="57">
        <f t="shared" si="218"/>
        <v>3.7279123667383516</v>
      </c>
      <c r="L684" s="57">
        <f>IF(I684&lt;=0,0,MIN(SetUp!$B$50*I684^SetUp!$B$55,I684))</f>
        <v>2.1486720043631491E-3</v>
      </c>
      <c r="M684" s="57">
        <f t="shared" si="219"/>
        <v>0.2564845823671803</v>
      </c>
      <c r="N684" s="57">
        <f>IF(SetUp!$B$62=0,X684,(B684-E684)*(1-(H684/SetUp!$B$66/SetUp!$B$56)))</f>
        <v>1.5442502225446726</v>
      </c>
      <c r="O684" s="57">
        <f>K684*SetUp!$B$65</f>
        <v>0</v>
      </c>
      <c r="P684" s="57">
        <f>MIN(SetUp!$B$54*L684^SetUp!$B$51,L684)</f>
        <v>1.2242718374414294E-3</v>
      </c>
      <c r="Q684" s="57">
        <f t="shared" si="220"/>
        <v>5.2721625892830239</v>
      </c>
      <c r="R684" s="57">
        <f>IF((H684+N684-O684)&gt;SetUp!$B$56,T683+H684+N684-O684-SetUp!$B$56,T683)</f>
        <v>0</v>
      </c>
      <c r="S684" s="57">
        <f>R684*SetUp!$B$65</f>
        <v>0</v>
      </c>
      <c r="T684" s="57">
        <f>IF((R684-S684)&lt;SetUp!$B$53,R684-S684,SetUp!$B$53)</f>
        <v>0</v>
      </c>
      <c r="U684" s="57">
        <f t="shared" si="221"/>
        <v>0.2564845823671803</v>
      </c>
      <c r="V684" s="57">
        <f>(L684-P684)/1000*SetUp!$B$13*1000000/SetUp!$B$48</f>
        <v>5.2577739669970945E-2</v>
      </c>
      <c r="W684" s="57">
        <f t="shared" si="232"/>
        <v>-1.5655879370690684E-16</v>
      </c>
      <c r="X684" s="57">
        <f>MAX((SetUp!$B$56*(1-($H684/SetUp!$B$56)^2)*TANH(($B684-$D684)/SetUp!$B$56))/(1+$H684/SetUp!$B$56*TANH(($B684-$D684)/SetUp!$B$56)),0)</f>
        <v>1.5442502225446726</v>
      </c>
      <c r="AK684" s="65">
        <v>286</v>
      </c>
      <c r="AL684" s="66">
        <f t="shared" si="233"/>
        <v>0</v>
      </c>
      <c r="AM684" s="66">
        <f t="shared" si="234"/>
        <v>6.2928518272629227E-2</v>
      </c>
      <c r="AN684" s="67" t="str">
        <f t="shared" si="235"/>
        <v/>
      </c>
      <c r="AP684" s="64">
        <v>27498</v>
      </c>
      <c r="AQ684" s="55">
        <v>4</v>
      </c>
      <c r="AR684" s="55">
        <v>105</v>
      </c>
      <c r="AS684" s="66">
        <f t="shared" si="222"/>
        <v>3.9830000000000001</v>
      </c>
      <c r="AT684" s="66">
        <f t="shared" si="223"/>
        <v>5.5390053506848593</v>
      </c>
      <c r="AU684" s="55" t="str">
        <f>IF(OR($AP684&lt;SetUp!$B$97,$AP684&gt;SetUp!$B$98),"Não","Sim")</f>
        <v>Sim</v>
      </c>
      <c r="AV684" s="68">
        <f t="shared" si="224"/>
        <v>1.9957454747537322</v>
      </c>
      <c r="AW684" s="68">
        <f t="shared" si="225"/>
        <v>2.3535091567029984</v>
      </c>
      <c r="AX684" s="68">
        <f t="shared" si="226"/>
        <v>0.60021030640932804</v>
      </c>
      <c r="AY684" s="68">
        <f t="shared" si="227"/>
        <v>0.74343178467580195</v>
      </c>
      <c r="AZ684" s="68">
        <f t="shared" si="228"/>
        <v>1.5560053506848592</v>
      </c>
      <c r="BA684" s="68">
        <f t="shared" si="229"/>
        <v>0.35776368194926622</v>
      </c>
      <c r="BB684" s="68">
        <f t="shared" si="230"/>
        <v>0.14322147826647391</v>
      </c>
    </row>
    <row r="685" spans="1:54" x14ac:dyDescent="0.3">
      <c r="A685" s="64">
        <v>27347</v>
      </c>
      <c r="B685" s="57">
        <v>4.37</v>
      </c>
      <c r="C685" s="57"/>
      <c r="D685" s="57">
        <v>5.415</v>
      </c>
      <c r="E685" s="57">
        <f t="shared" si="215"/>
        <v>4.37</v>
      </c>
      <c r="F685" s="57">
        <f t="shared" si="216"/>
        <v>1.0449999999999999</v>
      </c>
      <c r="G685" s="57">
        <f t="shared" si="217"/>
        <v>0</v>
      </c>
      <c r="H685" s="57">
        <f>IF(Q684&gt;SetUp!$B$56,SetUp!$B$56,Q684)</f>
        <v>5.2721625892830239</v>
      </c>
      <c r="I685" s="57">
        <f t="shared" si="231"/>
        <v>0.2564845823671803</v>
      </c>
      <c r="J685" s="57">
        <f>MIN(F685,H685,(1-EXP(-SetUp!$B$52*H685/SetUp!$B$56))*F685)</f>
        <v>0.58648327905891862</v>
      </c>
      <c r="K685" s="57">
        <f t="shared" si="218"/>
        <v>4.6856793102241054</v>
      </c>
      <c r="L685" s="57">
        <f>IF(I685&lt;=0,0,MIN(SetUp!$B$50*I685^SetUp!$B$55,I685))</f>
        <v>2.119003259454797E-3</v>
      </c>
      <c r="M685" s="57">
        <f t="shared" si="219"/>
        <v>0.2543655791077255</v>
      </c>
      <c r="N685" s="57">
        <f>IF(SetUp!$B$62=0,X685,(B685-E685)*(1-(H685/SetUp!$B$66/SetUp!$B$56)))</f>
        <v>0</v>
      </c>
      <c r="O685" s="57">
        <f>K685*SetUp!$B$65</f>
        <v>0</v>
      </c>
      <c r="P685" s="57">
        <f>MIN(SetUp!$B$54*L685^SetUp!$B$51,L685)</f>
        <v>1.2076527793677256E-3</v>
      </c>
      <c r="Q685" s="57">
        <f t="shared" si="220"/>
        <v>4.6856793102241054</v>
      </c>
      <c r="R685" s="57">
        <f>IF((H685+N685-O685)&gt;SetUp!$B$56,T684+H685+N685-O685-SetUp!$B$56,T684)</f>
        <v>0</v>
      </c>
      <c r="S685" s="57">
        <f>R685*SetUp!$B$65</f>
        <v>0</v>
      </c>
      <c r="T685" s="57">
        <f>IF((R685-S685)&lt;SetUp!$B$53,R685-S685,SetUp!$B$53)</f>
        <v>0</v>
      </c>
      <c r="U685" s="57">
        <f t="shared" si="221"/>
        <v>0.2543655791077255</v>
      </c>
      <c r="V685" s="57">
        <f>(L685-P685)/1000*SetUp!$B$13*1000000/SetUp!$B$48</f>
        <v>5.1835503718790199E-2</v>
      </c>
      <c r="W685" s="57">
        <f t="shared" si="232"/>
        <v>-4.4625761419503363E-16</v>
      </c>
      <c r="X685" s="57">
        <f>MAX((SetUp!$B$56*(1-($H685/SetUp!$B$56)^2)*TANH(($B685-$D685)/SetUp!$B$56))/(1+$H685/SetUp!$B$56*TANH(($B685-$D685)/SetUp!$B$56)),0)</f>
        <v>0</v>
      </c>
      <c r="AK685" s="65">
        <v>287</v>
      </c>
      <c r="AL685" s="66">
        <f t="shared" si="233"/>
        <v>0</v>
      </c>
      <c r="AM685" s="66">
        <f t="shared" si="234"/>
        <v>6.1975805857472574E-2</v>
      </c>
      <c r="AN685" s="67" t="str">
        <f t="shared" si="235"/>
        <v/>
      </c>
      <c r="AP685" s="64">
        <v>27499</v>
      </c>
      <c r="AQ685" s="55">
        <v>4</v>
      </c>
      <c r="AR685" s="55">
        <v>106</v>
      </c>
      <c r="AS685" s="66">
        <f t="shared" si="222"/>
        <v>3.5640000000000001</v>
      </c>
      <c r="AT685" s="66">
        <f t="shared" si="223"/>
        <v>5.0629272742641529</v>
      </c>
      <c r="AU685" s="55" t="str">
        <f>IF(OR($AP685&lt;SetUp!$B$97,$AP685&gt;SetUp!$B$98),"Não","Sim")</f>
        <v>Sim</v>
      </c>
      <c r="AV685" s="68">
        <f t="shared" si="224"/>
        <v>1.8878559267062729</v>
      </c>
      <c r="AW685" s="68">
        <f t="shared" si="225"/>
        <v>2.2500949478331247</v>
      </c>
      <c r="AX685" s="68">
        <f t="shared" si="226"/>
        <v>0.55193769536483717</v>
      </c>
      <c r="AY685" s="68">
        <f t="shared" si="227"/>
        <v>0.70440168906714618</v>
      </c>
      <c r="AZ685" s="68">
        <f t="shared" si="228"/>
        <v>1.4989272742641528</v>
      </c>
      <c r="BA685" s="68">
        <f t="shared" si="229"/>
        <v>0.3622390211268518</v>
      </c>
      <c r="BB685" s="68">
        <f t="shared" si="230"/>
        <v>0.15246399370230901</v>
      </c>
    </row>
    <row r="686" spans="1:54" x14ac:dyDescent="0.3">
      <c r="A686" s="64">
        <v>27348</v>
      </c>
      <c r="B686" s="57">
        <v>0</v>
      </c>
      <c r="C686" s="57"/>
      <c r="D686" s="57">
        <v>5.415</v>
      </c>
      <c r="E686" s="57">
        <f t="shared" si="215"/>
        <v>0</v>
      </c>
      <c r="F686" s="57">
        <f t="shared" si="216"/>
        <v>5.415</v>
      </c>
      <c r="G686" s="57">
        <f t="shared" si="217"/>
        <v>0</v>
      </c>
      <c r="H686" s="57">
        <f>IF(Q685&gt;SetUp!$B$56,SetUp!$B$56,Q685)</f>
        <v>4.6856793102241054</v>
      </c>
      <c r="I686" s="57">
        <f t="shared" si="231"/>
        <v>0.2543655791077255</v>
      </c>
      <c r="J686" s="57">
        <f>MIN(F686,H686,(1-EXP(-SetUp!$B$52*H686/SetUp!$B$56))*F686)</f>
        <v>2.811034466617663</v>
      </c>
      <c r="K686" s="57">
        <f t="shared" si="218"/>
        <v>1.8746448436064425</v>
      </c>
      <c r="L686" s="57">
        <f>IF(I686&lt;=0,0,MIN(SetUp!$B$50*I686^SetUp!$B$55,I686))</f>
        <v>2.0899060074839634E-3</v>
      </c>
      <c r="M686" s="57">
        <f t="shared" si="219"/>
        <v>0.25227567310024152</v>
      </c>
      <c r="N686" s="57">
        <f>IF(SetUp!$B$62=0,X686,(B686-E686)*(1-(H686/SetUp!$B$66/SetUp!$B$56)))</f>
        <v>0</v>
      </c>
      <c r="O686" s="57">
        <f>K686*SetUp!$B$65</f>
        <v>0</v>
      </c>
      <c r="P686" s="57">
        <f>MIN(SetUp!$B$54*L686^SetUp!$B$51,L686)</f>
        <v>1.1913500001341844E-3</v>
      </c>
      <c r="Q686" s="57">
        <f t="shared" si="220"/>
        <v>1.8746448436064425</v>
      </c>
      <c r="R686" s="57">
        <f>IF((H686+N686-O686)&gt;SetUp!$B$56,T685+H686+N686-O686-SetUp!$B$56,T685)</f>
        <v>0</v>
      </c>
      <c r="S686" s="57">
        <f>R686*SetUp!$B$65</f>
        <v>0</v>
      </c>
      <c r="T686" s="57">
        <f>IF((R686-S686)&lt;SetUp!$B$53,R686-S686,SetUp!$B$53)</f>
        <v>0</v>
      </c>
      <c r="U686" s="57">
        <f t="shared" si="221"/>
        <v>0.25227567310024152</v>
      </c>
      <c r="V686" s="57">
        <f>(L686-P686)/1000*SetUp!$B$13*1000000/SetUp!$B$48</f>
        <v>5.1107783754138936E-2</v>
      </c>
      <c r="W686" s="57">
        <f t="shared" si="232"/>
        <v>3.0791341698588326E-17</v>
      </c>
      <c r="X686" s="57">
        <f>MAX((SetUp!$B$56*(1-($H686/SetUp!$B$56)^2)*TANH(($B686-$D686)/SetUp!$B$56))/(1+$H686/SetUp!$B$56*TANH(($B686-$D686)/SetUp!$B$56)),0)</f>
        <v>0</v>
      </c>
      <c r="AK686" s="65">
        <v>288</v>
      </c>
      <c r="AL686" s="66">
        <f t="shared" si="233"/>
        <v>0</v>
      </c>
      <c r="AM686" s="66">
        <f t="shared" si="234"/>
        <v>6.1043071301830544E-2</v>
      </c>
      <c r="AN686" s="67" t="str">
        <f t="shared" si="235"/>
        <v/>
      </c>
      <c r="AP686" s="64">
        <v>27500</v>
      </c>
      <c r="AQ686" s="55">
        <v>4</v>
      </c>
      <c r="AR686" s="55">
        <v>107</v>
      </c>
      <c r="AS686" s="66">
        <f t="shared" si="222"/>
        <v>43.31</v>
      </c>
      <c r="AT686" s="66">
        <f t="shared" si="223"/>
        <v>6.7024104946726979</v>
      </c>
      <c r="AU686" s="55" t="str">
        <f>IF(OR($AP686&lt;SetUp!$B$97,$AP686&gt;SetUp!$B$98),"Não","Sim")</f>
        <v>Sim</v>
      </c>
      <c r="AV686" s="68">
        <f t="shared" si="224"/>
        <v>6.5810333535091585</v>
      </c>
      <c r="AW686" s="68">
        <f t="shared" si="225"/>
        <v>2.5889014069046157</v>
      </c>
      <c r="AX686" s="68">
        <f t="shared" si="226"/>
        <v>1.6365881837298424</v>
      </c>
      <c r="AY686" s="68">
        <f t="shared" si="227"/>
        <v>0.82623102303846108</v>
      </c>
      <c r="AZ686" s="68">
        <f t="shared" si="228"/>
        <v>-36.607589505327304</v>
      </c>
      <c r="BA686" s="68">
        <f t="shared" si="229"/>
        <v>-3.9921319466045428</v>
      </c>
      <c r="BB686" s="68">
        <f t="shared" si="230"/>
        <v>-0.81035716069138131</v>
      </c>
    </row>
    <row r="687" spans="1:54" x14ac:dyDescent="0.3">
      <c r="A687" s="64">
        <v>27349</v>
      </c>
      <c r="B687" s="57">
        <v>0.36799999999999999</v>
      </c>
      <c r="C687" s="57"/>
      <c r="D687" s="57">
        <v>5.415</v>
      </c>
      <c r="E687" s="57">
        <f t="shared" si="215"/>
        <v>0.36799999999999999</v>
      </c>
      <c r="F687" s="57">
        <f t="shared" si="216"/>
        <v>5.0469999999999997</v>
      </c>
      <c r="G687" s="57">
        <f t="shared" si="217"/>
        <v>0</v>
      </c>
      <c r="H687" s="57">
        <f>IF(Q686&gt;SetUp!$B$56,SetUp!$B$56,Q686)</f>
        <v>1.8746448436064425</v>
      </c>
      <c r="I687" s="57">
        <f t="shared" si="231"/>
        <v>0.25227567310024152</v>
      </c>
      <c r="J687" s="57">
        <f>MIN(F687,H687,(1-EXP(-SetUp!$B$52*H687/SetUp!$B$56))*F687)</f>
        <v>1.2814996385671498</v>
      </c>
      <c r="K687" s="57">
        <f t="shared" si="218"/>
        <v>0.59314520503929269</v>
      </c>
      <c r="L687" s="57">
        <f>IF(I687&lt;=0,0,MIN(SetUp!$B$50*I687^SetUp!$B$55,I687))</f>
        <v>2.0613661511118021E-3</v>
      </c>
      <c r="M687" s="57">
        <f t="shared" si="219"/>
        <v>0.25021430694912972</v>
      </c>
      <c r="N687" s="57">
        <f>IF(SetUp!$B$62=0,X687,(B687-E687)*(1-(H687/SetUp!$B$66/SetUp!$B$56)))</f>
        <v>0</v>
      </c>
      <c r="O687" s="57">
        <f>K687*SetUp!$B$65</f>
        <v>0</v>
      </c>
      <c r="P687" s="57">
        <f>MIN(SetUp!$B$54*L687^SetUp!$B$51,L687)</f>
        <v>1.1753557704419742E-3</v>
      </c>
      <c r="Q687" s="57">
        <f t="shared" si="220"/>
        <v>0.59314520503929269</v>
      </c>
      <c r="R687" s="57">
        <f>IF((H687+N687-O687)&gt;SetUp!$B$56,T686+H687+N687-O687-SetUp!$B$56,T686)</f>
        <v>0</v>
      </c>
      <c r="S687" s="57">
        <f>R687*SetUp!$B$65</f>
        <v>0</v>
      </c>
      <c r="T687" s="57">
        <f>IF((R687-S687)&lt;SetUp!$B$53,R687-S687,SetUp!$B$53)</f>
        <v>0</v>
      </c>
      <c r="U687" s="57">
        <f t="shared" si="221"/>
        <v>0.25021430694912972</v>
      </c>
      <c r="V687" s="57">
        <f>(L687-P687)/1000*SetUp!$B$13*1000000/SetUp!$B$48</f>
        <v>5.0394217576655798E-2</v>
      </c>
      <c r="W687" s="57">
        <f t="shared" si="232"/>
        <v>-3.8510861166685117E-16</v>
      </c>
      <c r="X687" s="57">
        <f>MAX((SetUp!$B$56*(1-($H687/SetUp!$B$56)^2)*TANH(($B687-$D687)/SetUp!$B$56))/(1+$H687/SetUp!$B$56*TANH(($B687-$D687)/SetUp!$B$56)),0)</f>
        <v>0</v>
      </c>
      <c r="AK687" s="65">
        <v>289</v>
      </c>
      <c r="AL687" s="66">
        <f t="shared" si="233"/>
        <v>0</v>
      </c>
      <c r="AM687" s="66">
        <f t="shared" si="234"/>
        <v>6.0129780265079966E-2</v>
      </c>
      <c r="AN687" s="67" t="str">
        <f t="shared" si="235"/>
        <v/>
      </c>
      <c r="AP687" s="64">
        <v>27501</v>
      </c>
      <c r="AQ687" s="55">
        <v>4</v>
      </c>
      <c r="AR687" s="55">
        <v>108</v>
      </c>
      <c r="AS687" s="66">
        <f t="shared" si="222"/>
        <v>11.36</v>
      </c>
      <c r="AT687" s="66">
        <f t="shared" si="223"/>
        <v>6.082532976930592</v>
      </c>
      <c r="AU687" s="55" t="str">
        <f>IF(OR($AP687&lt;SetUp!$B$97,$AP687&gt;SetUp!$B$98),"Não","Sim")</f>
        <v>Sim</v>
      </c>
      <c r="AV687" s="68">
        <f t="shared" si="224"/>
        <v>3.3704599092705432</v>
      </c>
      <c r="AW687" s="68">
        <f t="shared" si="225"/>
        <v>2.4662791765999632</v>
      </c>
      <c r="AX687" s="68">
        <f t="shared" si="226"/>
        <v>1.055378331375</v>
      </c>
      <c r="AY687" s="68">
        <f t="shared" si="227"/>
        <v>0.78408447217090593</v>
      </c>
      <c r="AZ687" s="68">
        <f t="shared" si="228"/>
        <v>-5.2774670230694074</v>
      </c>
      <c r="BA687" s="68">
        <f t="shared" si="229"/>
        <v>-0.90418073267057997</v>
      </c>
      <c r="BB687" s="68">
        <f t="shared" si="230"/>
        <v>-0.2712938592040941</v>
      </c>
    </row>
    <row r="688" spans="1:54" x14ac:dyDescent="0.3">
      <c r="A688" s="64">
        <v>27350</v>
      </c>
      <c r="B688" s="57">
        <v>0</v>
      </c>
      <c r="C688" s="57"/>
      <c r="D688" s="57">
        <v>5.415</v>
      </c>
      <c r="E688" s="57">
        <f t="shared" si="215"/>
        <v>0</v>
      </c>
      <c r="F688" s="57">
        <f t="shared" si="216"/>
        <v>5.415</v>
      </c>
      <c r="G688" s="57">
        <f t="shared" si="217"/>
        <v>0</v>
      </c>
      <c r="H688" s="57">
        <f>IF(Q687&gt;SetUp!$B$56,SetUp!$B$56,Q687)</f>
        <v>0.59314520503929269</v>
      </c>
      <c r="I688" s="57">
        <f t="shared" si="231"/>
        <v>0.25021430694912972</v>
      </c>
      <c r="J688" s="57">
        <f>MIN(F688,H688,(1-EXP(-SetUp!$B$52*H688/SetUp!$B$56))*F688)</f>
        <v>0.47930278685637018</v>
      </c>
      <c r="K688" s="57">
        <f t="shared" si="218"/>
        <v>0.11384241818292251</v>
      </c>
      <c r="L688" s="57">
        <f>IF(I688&lt;=0,0,MIN(SetUp!$B$50*I688^SetUp!$B$55,I688))</f>
        <v>2.0333700162233456E-3</v>
      </c>
      <c r="M688" s="57">
        <f t="shared" si="219"/>
        <v>0.24818093693290638</v>
      </c>
      <c r="N688" s="57">
        <f>IF(SetUp!$B$62=0,X688,(B688-E688)*(1-(H688/SetUp!$B$66/SetUp!$B$56)))</f>
        <v>0</v>
      </c>
      <c r="O688" s="57">
        <f>K688*SetUp!$B$65</f>
        <v>0</v>
      </c>
      <c r="P688" s="57">
        <f>MIN(SetUp!$B$54*L688^SetUp!$B$51,L688)</f>
        <v>1.1596625912814375E-3</v>
      </c>
      <c r="Q688" s="57">
        <f t="shared" si="220"/>
        <v>0.11384241818292251</v>
      </c>
      <c r="R688" s="57">
        <f>IF((H688+N688-O688)&gt;SetUp!$B$56,T687+H688+N688-O688-SetUp!$B$56,T687)</f>
        <v>0</v>
      </c>
      <c r="S688" s="57">
        <f>R688*SetUp!$B$65</f>
        <v>0</v>
      </c>
      <c r="T688" s="57">
        <f>IF((R688-S688)&lt;SetUp!$B$53,R688-S688,SetUp!$B$53)</f>
        <v>0</v>
      </c>
      <c r="U688" s="57">
        <f t="shared" si="221"/>
        <v>0.24818093693290638</v>
      </c>
      <c r="V688" s="57">
        <f>(L688-P688)/1000*SetUp!$B$13*1000000/SetUp!$B$48</f>
        <v>4.9694453960658379E-2</v>
      </c>
      <c r="W688" s="57">
        <f t="shared" si="232"/>
        <v>1.0842021724855044E-17</v>
      </c>
      <c r="X688" s="57">
        <f>MAX((SetUp!$B$56*(1-($H688/SetUp!$B$56)^2)*TANH(($B688-$D688)/SetUp!$B$56))/(1+$H688/SetUp!$B$56*TANH(($B688-$D688)/SetUp!$B$56)),0)</f>
        <v>0</v>
      </c>
      <c r="AK688" s="65">
        <v>290</v>
      </c>
      <c r="AL688" s="66">
        <f t="shared" si="233"/>
        <v>0</v>
      </c>
      <c r="AM688" s="66">
        <f t="shared" si="234"/>
        <v>5.9235415755202421E-2</v>
      </c>
      <c r="AN688" s="67" t="str">
        <f t="shared" si="235"/>
        <v/>
      </c>
      <c r="AP688" s="64">
        <v>27502</v>
      </c>
      <c r="AQ688" s="55">
        <v>4</v>
      </c>
      <c r="AR688" s="55">
        <v>109</v>
      </c>
      <c r="AS688" s="66">
        <f t="shared" si="222"/>
        <v>6.5739999999999998</v>
      </c>
      <c r="AT688" s="66">
        <f t="shared" si="223"/>
        <v>5.5405777718177109</v>
      </c>
      <c r="AU688" s="55" t="str">
        <f>IF(OR($AP688&lt;SetUp!$B$97,$AP688&gt;SetUp!$B$98),"Não","Sim")</f>
        <v>Sim</v>
      </c>
      <c r="AV688" s="68">
        <f t="shared" si="224"/>
        <v>2.5639812791828258</v>
      </c>
      <c r="AW688" s="68">
        <f t="shared" si="225"/>
        <v>2.3538431918498119</v>
      </c>
      <c r="AX688" s="68">
        <f t="shared" si="226"/>
        <v>0.8178296997456056</v>
      </c>
      <c r="AY688" s="68">
        <f t="shared" si="227"/>
        <v>0.74355505534731725</v>
      </c>
      <c r="AZ688" s="68">
        <f t="shared" si="228"/>
        <v>-1.0334222281822889</v>
      </c>
      <c r="BA688" s="68">
        <f t="shared" si="229"/>
        <v>-0.21013808733301387</v>
      </c>
      <c r="BB688" s="68">
        <f t="shared" si="230"/>
        <v>-7.4274644398288348E-2</v>
      </c>
    </row>
    <row r="689" spans="1:54" x14ac:dyDescent="0.3">
      <c r="A689" s="64">
        <v>27351</v>
      </c>
      <c r="B689" s="57">
        <v>0.221</v>
      </c>
      <c r="C689" s="57"/>
      <c r="D689" s="57">
        <v>5.415</v>
      </c>
      <c r="E689" s="57">
        <f t="shared" si="215"/>
        <v>0.221</v>
      </c>
      <c r="F689" s="57">
        <f t="shared" si="216"/>
        <v>5.194</v>
      </c>
      <c r="G689" s="57">
        <f t="shared" si="217"/>
        <v>0</v>
      </c>
      <c r="H689" s="57">
        <f>IF(Q688&gt;SetUp!$B$56,SetUp!$B$56,Q688)</f>
        <v>0.11384241818292251</v>
      </c>
      <c r="I689" s="57">
        <f t="shared" si="231"/>
        <v>0.24818093693290638</v>
      </c>
      <c r="J689" s="57">
        <f>MIN(F689,H689,(1-EXP(-SetUp!$B$52*H689/SetUp!$B$56))*F689)</f>
        <v>9.1573374965354851E-2</v>
      </c>
      <c r="K689" s="57">
        <f t="shared" si="218"/>
        <v>2.2269043217567661E-2</v>
      </c>
      <c r="L689" s="57">
        <f>IF(I689&lt;=0,0,MIN(SetUp!$B$50*I689^SetUp!$B$55,I689))</f>
        <v>2.0059043369777103E-3</v>
      </c>
      <c r="M689" s="57">
        <f t="shared" si="219"/>
        <v>0.24617503259592868</v>
      </c>
      <c r="N689" s="57">
        <f>IF(SetUp!$B$62=0,X689,(B689-E689)*(1-(H689/SetUp!$B$66/SetUp!$B$56)))</f>
        <v>0</v>
      </c>
      <c r="O689" s="57">
        <f>K689*SetUp!$B$65</f>
        <v>0</v>
      </c>
      <c r="P689" s="57">
        <f>MIN(SetUp!$B$54*L689^SetUp!$B$51,L689)</f>
        <v>1.1442631858492778E-3</v>
      </c>
      <c r="Q689" s="57">
        <f t="shared" si="220"/>
        <v>2.2269043217567661E-2</v>
      </c>
      <c r="R689" s="57">
        <f>IF((H689+N689-O689)&gt;SetUp!$B$56,T688+H689+N689-O689-SetUp!$B$56,T688)</f>
        <v>0</v>
      </c>
      <c r="S689" s="57">
        <f>R689*SetUp!$B$65</f>
        <v>0</v>
      </c>
      <c r="T689" s="57">
        <f>IF((R689-S689)&lt;SetUp!$B$53,R689-S689,SetUp!$B$53)</f>
        <v>0</v>
      </c>
      <c r="U689" s="57">
        <f t="shared" si="221"/>
        <v>0.24617503259592868</v>
      </c>
      <c r="V689" s="57">
        <f>(L689-P689)/1000*SetUp!$B$13*1000000/SetUp!$B$48</f>
        <v>4.9008152263565294E-2</v>
      </c>
      <c r="W689" s="57">
        <f t="shared" si="232"/>
        <v>2.5587171270657905E-17</v>
      </c>
      <c r="X689" s="57">
        <f>MAX((SetUp!$B$56*(1-($H689/SetUp!$B$56)^2)*TANH(($B689-$D689)/SetUp!$B$56))/(1+$H689/SetUp!$B$56*TANH(($B689-$D689)/SetUp!$B$56)),0)</f>
        <v>0</v>
      </c>
      <c r="AK689" s="65">
        <v>291</v>
      </c>
      <c r="AL689" s="66">
        <f t="shared" si="233"/>
        <v>0</v>
      </c>
      <c r="AM689" s="66">
        <f t="shared" si="234"/>
        <v>5.8359477467285752E-2</v>
      </c>
      <c r="AN689" s="67" t="str">
        <f t="shared" si="235"/>
        <v/>
      </c>
      <c r="AP689" s="64">
        <v>27503</v>
      </c>
      <c r="AQ689" s="55">
        <v>4</v>
      </c>
      <c r="AR689" s="55">
        <v>110</v>
      </c>
      <c r="AS689" s="66">
        <f t="shared" si="222"/>
        <v>2.4849999999999999</v>
      </c>
      <c r="AT689" s="66">
        <f t="shared" si="223"/>
        <v>5.0643125483428051</v>
      </c>
      <c r="AU689" s="55" t="str">
        <f>IF(OR($AP689&lt;SetUp!$B$97,$AP689&gt;SetUp!$B$98),"Não","Sim")</f>
        <v>Sim</v>
      </c>
      <c r="AV689" s="68">
        <f t="shared" si="224"/>
        <v>1.5763882770434445</v>
      </c>
      <c r="AW689" s="68">
        <f t="shared" si="225"/>
        <v>2.2504027524740553</v>
      </c>
      <c r="AX689" s="68">
        <f t="shared" si="226"/>
        <v>0.39532639306935091</v>
      </c>
      <c r="AY689" s="68">
        <f t="shared" si="227"/>
        <v>0.70452050068858951</v>
      </c>
      <c r="AZ689" s="68">
        <f t="shared" si="228"/>
        <v>2.5793125483428052</v>
      </c>
      <c r="BA689" s="68">
        <f t="shared" si="229"/>
        <v>0.67401447543061077</v>
      </c>
      <c r="BB689" s="68">
        <f t="shared" si="230"/>
        <v>0.3091941076192386</v>
      </c>
    </row>
    <row r="690" spans="1:54" x14ac:dyDescent="0.3">
      <c r="A690" s="64">
        <v>27352</v>
      </c>
      <c r="B690" s="57">
        <v>0.24399999999999999</v>
      </c>
      <c r="C690" s="57"/>
      <c r="D690" s="57">
        <v>5.415</v>
      </c>
      <c r="E690" s="57">
        <f t="shared" si="215"/>
        <v>0.24399999999999999</v>
      </c>
      <c r="F690" s="57">
        <f t="shared" si="216"/>
        <v>5.1710000000000003</v>
      </c>
      <c r="G690" s="57">
        <f t="shared" si="217"/>
        <v>0</v>
      </c>
      <c r="H690" s="57">
        <f>IF(Q689&gt;SetUp!$B$56,SetUp!$B$56,Q689)</f>
        <v>2.2269043217567661E-2</v>
      </c>
      <c r="I690" s="57">
        <f t="shared" si="231"/>
        <v>0.24617503259592868</v>
      </c>
      <c r="J690" s="57">
        <f>MIN(F690,H690,(1-EXP(-SetUp!$B$52*H690/SetUp!$B$56))*F690)</f>
        <v>1.7961424161364512E-2</v>
      </c>
      <c r="K690" s="57">
        <f t="shared" si="218"/>
        <v>4.3076190562031484E-3</v>
      </c>
      <c r="L690" s="57">
        <f>IF(I690&lt;=0,0,MIN(SetUp!$B$50*I690^SetUp!$B$55,I690))</f>
        <v>1.9789562414648642E-3</v>
      </c>
      <c r="M690" s="57">
        <f t="shared" si="219"/>
        <v>0.24419607635446383</v>
      </c>
      <c r="N690" s="57">
        <f>IF(SetUp!$B$62=0,X690,(B690-E690)*(1-(H690/SetUp!$B$66/SetUp!$B$56)))</f>
        <v>0</v>
      </c>
      <c r="O690" s="57">
        <f>K690*SetUp!$B$65</f>
        <v>0</v>
      </c>
      <c r="P690" s="57">
        <f>MIN(SetUp!$B$54*L690^SetUp!$B$51,L690)</f>
        <v>1.1291504917919088E-3</v>
      </c>
      <c r="Q690" s="57">
        <f t="shared" si="220"/>
        <v>4.3076190562031484E-3</v>
      </c>
      <c r="R690" s="57">
        <f>IF((H690+N690-O690)&gt;SetUp!$B$56,T689+H690+N690-O690-SetUp!$B$56,T689)</f>
        <v>0</v>
      </c>
      <c r="S690" s="57">
        <f>R690*SetUp!$B$65</f>
        <v>0</v>
      </c>
      <c r="T690" s="57">
        <f>IF((R690-S690)&lt;SetUp!$B$53,R690-S690,SetUp!$B$53)</f>
        <v>0</v>
      </c>
      <c r="U690" s="57">
        <f t="shared" si="221"/>
        <v>0.24419607635446383</v>
      </c>
      <c r="V690" s="57">
        <f>(L690-P690)/1000*SetUp!$B$13*1000000/SetUp!$B$48</f>
        <v>4.8334982051266573E-2</v>
      </c>
      <c r="W690" s="57">
        <f t="shared" si="232"/>
        <v>-3.9898639947466563E-17</v>
      </c>
      <c r="X690" s="57">
        <f>MAX((SetUp!$B$56*(1-($H690/SetUp!$B$56)^2)*TANH(($B690-$D690)/SetUp!$B$56))/(1+$H690/SetUp!$B$56*TANH(($B690-$D690)/SetUp!$B$56)),0)</f>
        <v>0</v>
      </c>
      <c r="AK690" s="65">
        <v>292</v>
      </c>
      <c r="AL690" s="66">
        <f t="shared" si="233"/>
        <v>0</v>
      </c>
      <c r="AM690" s="66">
        <f t="shared" si="234"/>
        <v>5.7501481150954672E-2</v>
      </c>
      <c r="AN690" s="67" t="str">
        <f t="shared" si="235"/>
        <v/>
      </c>
      <c r="AP690" s="64">
        <v>27504</v>
      </c>
      <c r="AQ690" s="55">
        <v>4</v>
      </c>
      <c r="AR690" s="55">
        <v>111</v>
      </c>
      <c r="AS690" s="66">
        <f t="shared" si="222"/>
        <v>2.6469999999999998</v>
      </c>
      <c r="AT690" s="66">
        <f t="shared" si="223"/>
        <v>4.6733324189956438</v>
      </c>
      <c r="AU690" s="55" t="str">
        <f>IF(OR($AP690&lt;SetUp!$B$97,$AP690&gt;SetUp!$B$98),"Não","Sim")</f>
        <v>Sim</v>
      </c>
      <c r="AV690" s="68">
        <f t="shared" si="224"/>
        <v>1.6269603560013377</v>
      </c>
      <c r="AW690" s="68">
        <f t="shared" si="225"/>
        <v>2.1617891708017329</v>
      </c>
      <c r="AX690" s="68">
        <f t="shared" si="226"/>
        <v>0.42275394130134819</v>
      </c>
      <c r="AY690" s="68">
        <f t="shared" si="227"/>
        <v>0.66962667394125164</v>
      </c>
      <c r="AZ690" s="68">
        <f t="shared" si="228"/>
        <v>2.026332418995644</v>
      </c>
      <c r="BA690" s="68">
        <f t="shared" si="229"/>
        <v>0.53482881480039524</v>
      </c>
      <c r="BB690" s="68">
        <f t="shared" si="230"/>
        <v>0.24687273263990345</v>
      </c>
    </row>
    <row r="691" spans="1:54" x14ac:dyDescent="0.3">
      <c r="A691" s="64">
        <v>27353</v>
      </c>
      <c r="B691" s="57">
        <v>1.0489999999999999</v>
      </c>
      <c r="C691" s="57"/>
      <c r="D691" s="57">
        <v>5.415</v>
      </c>
      <c r="E691" s="57">
        <f t="shared" si="215"/>
        <v>1.0489999999999999</v>
      </c>
      <c r="F691" s="57">
        <f t="shared" si="216"/>
        <v>4.3659999999999997</v>
      </c>
      <c r="G691" s="57">
        <f t="shared" si="217"/>
        <v>0</v>
      </c>
      <c r="H691" s="57">
        <f>IF(Q690&gt;SetUp!$B$56,SetUp!$B$56,Q690)</f>
        <v>4.3076190562031484E-3</v>
      </c>
      <c r="I691" s="57">
        <f t="shared" si="231"/>
        <v>0.24419607635446383</v>
      </c>
      <c r="J691" s="57">
        <f>MIN(F691,H691,(1-EXP(-SetUp!$B$52*H691/SetUp!$B$56))*F691)</f>
        <v>2.9376151603289057E-3</v>
      </c>
      <c r="K691" s="57">
        <f t="shared" si="218"/>
        <v>1.3700038958742427E-3</v>
      </c>
      <c r="L691" s="57">
        <f>IF(I691&lt;=0,0,MIN(SetUp!$B$50*I691^SetUp!$B$55,I691))</f>
        <v>1.9525132379412048E-3</v>
      </c>
      <c r="M691" s="57">
        <f t="shared" si="219"/>
        <v>0.24224356311652262</v>
      </c>
      <c r="N691" s="57">
        <f>IF(SetUp!$B$62=0,X691,(B691-E691)*(1-(H691/SetUp!$B$66/SetUp!$B$56)))</f>
        <v>0</v>
      </c>
      <c r="O691" s="57">
        <f>K691*SetUp!$B$65</f>
        <v>0</v>
      </c>
      <c r="P691" s="57">
        <f>MIN(SetUp!$B$54*L691^SetUp!$B$51,L691)</f>
        <v>1.1143176537600804E-3</v>
      </c>
      <c r="Q691" s="57">
        <f t="shared" si="220"/>
        <v>1.3700038958742427E-3</v>
      </c>
      <c r="R691" s="57">
        <f>IF((H691+N691-O691)&gt;SetUp!$B$56,T690+H691+N691-O691-SetUp!$B$56,T690)</f>
        <v>0</v>
      </c>
      <c r="S691" s="57">
        <f>R691*SetUp!$B$65</f>
        <v>0</v>
      </c>
      <c r="T691" s="57">
        <f>IF((R691-S691)&lt;SetUp!$B$53,R691-S691,SetUp!$B$53)</f>
        <v>0</v>
      </c>
      <c r="U691" s="57">
        <f t="shared" si="221"/>
        <v>0.24224356311652262</v>
      </c>
      <c r="V691" s="57">
        <f>(L691-P691)/1000*SetUp!$B$13*1000000/SetUp!$B$48</f>
        <v>4.7674622738710912E-2</v>
      </c>
      <c r="W691" s="57">
        <f t="shared" si="232"/>
        <v>3.3393426912553537E-17</v>
      </c>
      <c r="X691" s="57">
        <f>MAX((SetUp!$B$56*(1-($H691/SetUp!$B$56)^2)*TANH(($B691-$D691)/SetUp!$B$56))/(1+$H691/SetUp!$B$56*TANH(($B691-$D691)/SetUp!$B$56)),0)</f>
        <v>0</v>
      </c>
      <c r="AK691" s="65">
        <v>293</v>
      </c>
      <c r="AL691" s="66">
        <f t="shared" si="233"/>
        <v>0</v>
      </c>
      <c r="AM691" s="66">
        <f t="shared" si="234"/>
        <v>5.6660958005305379E-2</v>
      </c>
      <c r="AN691" s="67" t="str">
        <f t="shared" si="235"/>
        <v/>
      </c>
      <c r="AP691" s="64">
        <v>27505</v>
      </c>
      <c r="AQ691" s="55">
        <v>4</v>
      </c>
      <c r="AR691" s="55">
        <v>112</v>
      </c>
      <c r="AS691" s="66">
        <f t="shared" si="222"/>
        <v>1.903</v>
      </c>
      <c r="AT691" s="66">
        <f t="shared" si="223"/>
        <v>5.0019701606242251</v>
      </c>
      <c r="AU691" s="55" t="str">
        <f>IF(OR($AP691&lt;SetUp!$B$97,$AP691&gt;SetUp!$B$98),"Não","Sim")</f>
        <v>Sim</v>
      </c>
      <c r="AV691" s="68">
        <f t="shared" si="224"/>
        <v>1.379492660364672</v>
      </c>
      <c r="AW691" s="68">
        <f t="shared" si="225"/>
        <v>2.2365084754197166</v>
      </c>
      <c r="AX691" s="68">
        <f t="shared" si="226"/>
        <v>0.27943878828702046</v>
      </c>
      <c r="AY691" s="68">
        <f t="shared" si="227"/>
        <v>0.69914109660781909</v>
      </c>
      <c r="AZ691" s="68">
        <f t="shared" si="228"/>
        <v>3.098970160624225</v>
      </c>
      <c r="BA691" s="68">
        <f t="shared" si="229"/>
        <v>0.85701581505504465</v>
      </c>
      <c r="BB691" s="68">
        <f t="shared" si="230"/>
        <v>0.41970230832079863</v>
      </c>
    </row>
    <row r="692" spans="1:54" x14ac:dyDescent="0.3">
      <c r="A692" s="64">
        <v>27354</v>
      </c>
      <c r="B692" s="57">
        <v>0.125</v>
      </c>
      <c r="C692" s="57"/>
      <c r="D692" s="57">
        <v>5.415</v>
      </c>
      <c r="E692" s="57">
        <f t="shared" si="215"/>
        <v>0.125</v>
      </c>
      <c r="F692" s="57">
        <f t="shared" si="216"/>
        <v>5.29</v>
      </c>
      <c r="G692" s="57">
        <f t="shared" si="217"/>
        <v>0</v>
      </c>
      <c r="H692" s="57">
        <f>IF(Q691&gt;SetUp!$B$56,SetUp!$B$56,Q691)</f>
        <v>1.3700038958742427E-3</v>
      </c>
      <c r="I692" s="57">
        <f t="shared" si="231"/>
        <v>0.24224356311652262</v>
      </c>
      <c r="J692" s="57">
        <f>MIN(F692,H692,(1-EXP(-SetUp!$B$52*H692/SetUp!$B$56))*F692)</f>
        <v>1.1322726519580029E-3</v>
      </c>
      <c r="K692" s="57">
        <f t="shared" si="218"/>
        <v>2.3773124391623978E-4</v>
      </c>
      <c r="L692" s="57">
        <f>IF(I692&lt;=0,0,MIN(SetUp!$B$50*I692^SetUp!$B$55,I692))</f>
        <v>1.9265632016175762E-3</v>
      </c>
      <c r="M692" s="57">
        <f t="shared" si="219"/>
        <v>0.24031699991490504</v>
      </c>
      <c r="N692" s="57">
        <f>IF(SetUp!$B$62=0,X692,(B692-E692)*(1-(H692/SetUp!$B$66/SetUp!$B$56)))</f>
        <v>0</v>
      </c>
      <c r="O692" s="57">
        <f>K692*SetUp!$B$65</f>
        <v>0</v>
      </c>
      <c r="P692" s="57">
        <f>MIN(SetUp!$B$54*L692^SetUp!$B$51,L692)</f>
        <v>1.0997580162606924E-3</v>
      </c>
      <c r="Q692" s="57">
        <f t="shared" si="220"/>
        <v>2.3773124391623978E-4</v>
      </c>
      <c r="R692" s="57">
        <f>IF((H692+N692-O692)&gt;SetUp!$B$56,T691+H692+N692-O692-SetUp!$B$56,T691)</f>
        <v>0</v>
      </c>
      <c r="S692" s="57">
        <f>R692*SetUp!$B$65</f>
        <v>0</v>
      </c>
      <c r="T692" s="57">
        <f>IF((R692-S692)&lt;SetUp!$B$53,R692-S692,SetUp!$B$53)</f>
        <v>0</v>
      </c>
      <c r="U692" s="57">
        <f t="shared" si="221"/>
        <v>0.24031699991490504</v>
      </c>
      <c r="V692" s="57">
        <f>(L692-P692)/1000*SetUp!$B$13*1000000/SetUp!$B$48</f>
        <v>4.7026763245010948E-2</v>
      </c>
      <c r="W692" s="57">
        <f t="shared" si="232"/>
        <v>-1.951563910473908E-18</v>
      </c>
      <c r="X692" s="57">
        <f>MAX((SetUp!$B$56*(1-($H692/SetUp!$B$56)^2)*TANH(($B692-$D692)/SetUp!$B$56))/(1+$H692/SetUp!$B$56*TANH(($B692-$D692)/SetUp!$B$56)),0)</f>
        <v>0</v>
      </c>
      <c r="AK692" s="65">
        <v>294</v>
      </c>
      <c r="AL692" s="66">
        <f t="shared" si="233"/>
        <v>0</v>
      </c>
      <c r="AM692" s="66">
        <f t="shared" si="234"/>
        <v>5.5837454099996651E-2</v>
      </c>
      <c r="AN692" s="67" t="str">
        <f t="shared" si="235"/>
        <v/>
      </c>
      <c r="AP692" s="64">
        <v>27506</v>
      </c>
      <c r="AQ692" s="55">
        <v>4</v>
      </c>
      <c r="AR692" s="55">
        <v>113</v>
      </c>
      <c r="AS692" s="66">
        <f t="shared" si="222"/>
        <v>1.65</v>
      </c>
      <c r="AT692" s="66">
        <f t="shared" si="223"/>
        <v>7.2578617904987928</v>
      </c>
      <c r="AU692" s="55" t="str">
        <f>IF(OR($AP692&lt;SetUp!$B$97,$AP692&gt;SetUp!$B$98),"Não","Sim")</f>
        <v>Sim</v>
      </c>
      <c r="AV692" s="68">
        <f t="shared" si="224"/>
        <v>1.2845232578665129</v>
      </c>
      <c r="AW692" s="68">
        <f t="shared" si="225"/>
        <v>2.6940419058542489</v>
      </c>
      <c r="AX692" s="68">
        <f t="shared" si="226"/>
        <v>0.21748394421390627</v>
      </c>
      <c r="AY692" s="68">
        <f t="shared" si="227"/>
        <v>0.86080869379079505</v>
      </c>
      <c r="AZ692" s="68">
        <f t="shared" si="228"/>
        <v>5.6078617904987933</v>
      </c>
      <c r="BA692" s="68">
        <f t="shared" si="229"/>
        <v>1.409518647987736</v>
      </c>
      <c r="BB692" s="68">
        <f t="shared" si="230"/>
        <v>0.64332474957688879</v>
      </c>
    </row>
    <row r="693" spans="1:54" x14ac:dyDescent="0.3">
      <c r="A693" s="64">
        <v>27355</v>
      </c>
      <c r="B693" s="57">
        <v>0.11700000000000001</v>
      </c>
      <c r="C693" s="57"/>
      <c r="D693" s="57">
        <v>5.415</v>
      </c>
      <c r="E693" s="57">
        <f t="shared" si="215"/>
        <v>0.11700000000000001</v>
      </c>
      <c r="F693" s="57">
        <f t="shared" si="216"/>
        <v>5.298</v>
      </c>
      <c r="G693" s="57">
        <f t="shared" si="217"/>
        <v>0</v>
      </c>
      <c r="H693" s="57">
        <f>IF(Q692&gt;SetUp!$B$56,SetUp!$B$56,Q692)</f>
        <v>2.3773124391623978E-4</v>
      </c>
      <c r="I693" s="57">
        <f t="shared" si="231"/>
        <v>0.24031699991490504</v>
      </c>
      <c r="J693" s="57">
        <f>MIN(F693,H693,(1-EXP(-SetUp!$B$52*H693/SetUp!$B$56))*F693)</f>
        <v>1.9679324033960221E-4</v>
      </c>
      <c r="K693" s="57">
        <f t="shared" si="218"/>
        <v>4.0938003576637569E-5</v>
      </c>
      <c r="L693" s="57">
        <f>IF(I693&lt;=0,0,MIN(SetUp!$B$50*I693^SetUp!$B$55,I693))</f>
        <v>1.9010943619747374E-3</v>
      </c>
      <c r="M693" s="57">
        <f t="shared" si="219"/>
        <v>0.2384159055529303</v>
      </c>
      <c r="N693" s="57">
        <f>IF(SetUp!$B$62=0,X693,(B693-E693)*(1-(H693/SetUp!$B$66/SetUp!$B$56)))</f>
        <v>0</v>
      </c>
      <c r="O693" s="57">
        <f>K693*SetUp!$B$65</f>
        <v>0</v>
      </c>
      <c r="P693" s="57">
        <f>MIN(SetUp!$B$54*L693^SetUp!$B$51,L693)</f>
        <v>1.0854651167924137E-3</v>
      </c>
      <c r="Q693" s="57">
        <f t="shared" si="220"/>
        <v>4.0938003576637569E-5</v>
      </c>
      <c r="R693" s="57">
        <f>IF((H693+N693-O693)&gt;SetUp!$B$56,T692+H693+N693-O693-SetUp!$B$56,T692)</f>
        <v>0</v>
      </c>
      <c r="S693" s="57">
        <f>R693*SetUp!$B$65</f>
        <v>0</v>
      </c>
      <c r="T693" s="57">
        <f>IF((R693-S693)&lt;SetUp!$B$53,R693-S693,SetUp!$B$53)</f>
        <v>0</v>
      </c>
      <c r="U693" s="57">
        <f t="shared" si="221"/>
        <v>0.2384159055529303</v>
      </c>
      <c r="V693" s="57">
        <f>(L693-P693)/1000*SetUp!$B$13*1000000/SetUp!$B$48</f>
        <v>4.6391101662406592E-2</v>
      </c>
      <c r="W693" s="57">
        <f t="shared" si="232"/>
        <v>-1.8214596497756474E-17</v>
      </c>
      <c r="X693" s="57">
        <f>MAX((SetUp!$B$56*(1-($H693/SetUp!$B$56)^2)*TANH(($B693-$D693)/SetUp!$B$56))/(1+$H693/SetUp!$B$56*TANH(($B693-$D693)/SetUp!$B$56)),0)</f>
        <v>0</v>
      </c>
      <c r="AK693" s="65">
        <v>295</v>
      </c>
      <c r="AL693" s="66">
        <f t="shared" si="233"/>
        <v>0</v>
      </c>
      <c r="AM693" s="66">
        <f t="shared" si="234"/>
        <v>5.5030529821223757E-2</v>
      </c>
      <c r="AN693" s="67" t="str">
        <f t="shared" si="235"/>
        <v/>
      </c>
      <c r="AP693" s="64">
        <v>27507</v>
      </c>
      <c r="AQ693" s="55">
        <v>4</v>
      </c>
      <c r="AR693" s="55">
        <v>114</v>
      </c>
      <c r="AS693" s="66">
        <f t="shared" si="222"/>
        <v>7.2</v>
      </c>
      <c r="AT693" s="66">
        <f t="shared" si="223"/>
        <v>9.6130391277640488</v>
      </c>
      <c r="AU693" s="55" t="str">
        <f>IF(OR($AP693&lt;SetUp!$B$97,$AP693&gt;SetUp!$B$98),"Não","Sim")</f>
        <v>Sim</v>
      </c>
      <c r="AV693" s="68">
        <f t="shared" si="224"/>
        <v>2.6832815729997477</v>
      </c>
      <c r="AW693" s="68">
        <f t="shared" si="225"/>
        <v>3.1004901431489906</v>
      </c>
      <c r="AX693" s="68">
        <f t="shared" si="226"/>
        <v>0.85733249643126852</v>
      </c>
      <c r="AY693" s="68">
        <f t="shared" si="227"/>
        <v>0.98286071001595876</v>
      </c>
      <c r="AZ693" s="68">
        <f t="shared" si="228"/>
        <v>2.4130391277640486</v>
      </c>
      <c r="BA693" s="68">
        <f t="shared" si="229"/>
        <v>0.41720857014924295</v>
      </c>
      <c r="BB693" s="68">
        <f t="shared" si="230"/>
        <v>0.12552821358469024</v>
      </c>
    </row>
    <row r="694" spans="1:54" x14ac:dyDescent="0.3">
      <c r="A694" s="64">
        <v>27356</v>
      </c>
      <c r="B694" s="57">
        <v>3.891</v>
      </c>
      <c r="C694" s="57"/>
      <c r="D694" s="57">
        <v>5.415</v>
      </c>
      <c r="E694" s="57">
        <f t="shared" si="215"/>
        <v>3.891</v>
      </c>
      <c r="F694" s="57">
        <f t="shared" si="216"/>
        <v>1.524</v>
      </c>
      <c r="G694" s="57">
        <f t="shared" si="217"/>
        <v>0</v>
      </c>
      <c r="H694" s="57">
        <f>IF(Q693&gt;SetUp!$B$56,SetUp!$B$56,Q693)</f>
        <v>4.0938003576637569E-5</v>
      </c>
      <c r="I694" s="57">
        <f t="shared" si="231"/>
        <v>0.2384159055529303</v>
      </c>
      <c r="J694" s="57">
        <f>MIN(F694,H694,(1-EXP(-SetUp!$B$52*H694/SetUp!$B$56))*F694)</f>
        <v>9.7483309238146627E-6</v>
      </c>
      <c r="K694" s="57">
        <f t="shared" si="218"/>
        <v>3.1189672652822903E-5</v>
      </c>
      <c r="L694" s="57">
        <f>IF(I694&lt;=0,0,MIN(SetUp!$B$50*I694^SetUp!$B$55,I694))</f>
        <v>1.8760952905824992E-3</v>
      </c>
      <c r="M694" s="57">
        <f t="shared" si="219"/>
        <v>0.2365398102623478</v>
      </c>
      <c r="N694" s="57">
        <f>IF(SetUp!$B$62=0,X694,(B694-E694)*(1-(H694/SetUp!$B$66/SetUp!$B$56)))</f>
        <v>0</v>
      </c>
      <c r="O694" s="57">
        <f>K694*SetUp!$B$65</f>
        <v>0</v>
      </c>
      <c r="P694" s="57">
        <f>MIN(SetUp!$B$54*L694^SetUp!$B$51,L694)</f>
        <v>1.0714326792523573E-3</v>
      </c>
      <c r="Q694" s="57">
        <f t="shared" si="220"/>
        <v>3.1189672652822903E-5</v>
      </c>
      <c r="R694" s="57">
        <f>IF((H694+N694-O694)&gt;SetUp!$B$56,T693+H694+N694-O694-SetUp!$B$56,T693)</f>
        <v>0</v>
      </c>
      <c r="S694" s="57">
        <f>R694*SetUp!$B$65</f>
        <v>0</v>
      </c>
      <c r="T694" s="57">
        <f>IF((R694-S694)&lt;SetUp!$B$53,R694-S694,SetUp!$B$53)</f>
        <v>0</v>
      </c>
      <c r="U694" s="57">
        <f t="shared" si="221"/>
        <v>0.2365398102623478</v>
      </c>
      <c r="V694" s="57">
        <f>(L694-P694)/1000*SetUp!$B$13*1000000/SetUp!$B$48</f>
        <v>4.5767344938458784E-2</v>
      </c>
      <c r="W694" s="57">
        <f t="shared" si="232"/>
        <v>1.9125326322644298E-16</v>
      </c>
      <c r="X694" s="57">
        <f>MAX((SetUp!$B$56*(1-($H694/SetUp!$B$56)^2)*TANH(($B694-$D694)/SetUp!$B$56))/(1+$H694/SetUp!$B$56*TANH(($B694-$D694)/SetUp!$B$56)),0)</f>
        <v>0</v>
      </c>
      <c r="AK694" s="65">
        <v>296</v>
      </c>
      <c r="AL694" s="66">
        <f t="shared" si="233"/>
        <v>0</v>
      </c>
      <c r="AM694" s="66">
        <f t="shared" si="234"/>
        <v>5.4239759341368515E-2</v>
      </c>
      <c r="AN694" s="67" t="str">
        <f t="shared" si="235"/>
        <v/>
      </c>
      <c r="AP694" s="64">
        <v>27508</v>
      </c>
      <c r="AQ694" s="55">
        <v>4</v>
      </c>
      <c r="AR694" s="55">
        <v>115</v>
      </c>
      <c r="AS694" s="66">
        <f t="shared" si="222"/>
        <v>11.36</v>
      </c>
      <c r="AT694" s="66">
        <f t="shared" si="223"/>
        <v>25.741825271455056</v>
      </c>
      <c r="AU694" s="55" t="str">
        <f>IF(OR($AP694&lt;SetUp!$B$97,$AP694&gt;SetUp!$B$98),"Não","Sim")</f>
        <v>Sim</v>
      </c>
      <c r="AV694" s="68">
        <f t="shared" si="224"/>
        <v>3.3704599092705432</v>
      </c>
      <c r="AW694" s="68">
        <f t="shared" si="225"/>
        <v>5.0736402386703627</v>
      </c>
      <c r="AX694" s="68">
        <f t="shared" si="226"/>
        <v>1.055378331375</v>
      </c>
      <c r="AY694" s="68">
        <f t="shared" si="227"/>
        <v>1.4106393381090101</v>
      </c>
      <c r="AZ694" s="68">
        <f t="shared" si="228"/>
        <v>14.381825271455057</v>
      </c>
      <c r="BA694" s="68">
        <f t="shared" si="229"/>
        <v>1.7031803293998196</v>
      </c>
      <c r="BB694" s="68">
        <f t="shared" si="230"/>
        <v>0.35526100673401007</v>
      </c>
    </row>
    <row r="695" spans="1:54" x14ac:dyDescent="0.3">
      <c r="A695" s="64">
        <v>27357</v>
      </c>
      <c r="B695" s="57">
        <v>1.8779999999999999</v>
      </c>
      <c r="C695" s="57"/>
      <c r="D695" s="57">
        <v>5.415</v>
      </c>
      <c r="E695" s="57">
        <f t="shared" si="215"/>
        <v>1.8779999999999999</v>
      </c>
      <c r="F695" s="57">
        <f t="shared" si="216"/>
        <v>3.5369999999999999</v>
      </c>
      <c r="G695" s="57">
        <f t="shared" si="217"/>
        <v>0</v>
      </c>
      <c r="H695" s="57">
        <f>IF(Q694&gt;SetUp!$B$56,SetUp!$B$56,Q694)</f>
        <v>3.1189672652822903E-5</v>
      </c>
      <c r="I695" s="57">
        <f t="shared" si="231"/>
        <v>0.2365398102623478</v>
      </c>
      <c r="J695" s="57">
        <f>MIN(F695,H695,(1-EXP(-SetUp!$B$52*H695/SetUp!$B$56))*F695)</f>
        <v>1.7237125525420669E-5</v>
      </c>
      <c r="K695" s="57">
        <f t="shared" si="218"/>
        <v>1.3952547127402233E-5</v>
      </c>
      <c r="L695" s="57">
        <f>IF(I695&lt;=0,0,MIN(SetUp!$B$50*I695^SetUp!$B$55,I695))</f>
        <v>1.8515548893999916E-3</v>
      </c>
      <c r="M695" s="57">
        <f t="shared" si="219"/>
        <v>0.2346882553729478</v>
      </c>
      <c r="N695" s="57">
        <f>IF(SetUp!$B$62=0,X695,(B695-E695)*(1-(H695/SetUp!$B$66/SetUp!$B$56)))</f>
        <v>0</v>
      </c>
      <c r="O695" s="57">
        <f>K695*SetUp!$B$65</f>
        <v>0</v>
      </c>
      <c r="P695" s="57">
        <f>MIN(SetUp!$B$54*L695^SetUp!$B$51,L695)</f>
        <v>1.0576546076017611E-3</v>
      </c>
      <c r="Q695" s="57">
        <f t="shared" si="220"/>
        <v>1.3952547127402233E-5</v>
      </c>
      <c r="R695" s="57">
        <f>IF((H695+N695-O695)&gt;SetUp!$B$56,T694+H695+N695-O695-SetUp!$B$56,T694)</f>
        <v>0</v>
      </c>
      <c r="S695" s="57">
        <f>R695*SetUp!$B$65</f>
        <v>0</v>
      </c>
      <c r="T695" s="57">
        <f>IF((R695-S695)&lt;SetUp!$B$53,R695-S695,SetUp!$B$53)</f>
        <v>0</v>
      </c>
      <c r="U695" s="57">
        <f t="shared" si="221"/>
        <v>0.2346882553729478</v>
      </c>
      <c r="V695" s="57">
        <f>(L695-P695)/1000*SetUp!$B$13*1000000/SetUp!$B$48</f>
        <v>4.5155208570877188E-2</v>
      </c>
      <c r="W695" s="57">
        <f t="shared" si="232"/>
        <v>9.9746599868666408E-18</v>
      </c>
      <c r="X695" s="57">
        <f>MAX((SetUp!$B$56*(1-($H695/SetUp!$B$56)^2)*TANH(($B695-$D695)/SetUp!$B$56))/(1+$H695/SetUp!$B$56*TANH(($B695-$D695)/SetUp!$B$56)),0)</f>
        <v>0</v>
      </c>
      <c r="AK695" s="65">
        <v>297</v>
      </c>
      <c r="AL695" s="66">
        <f t="shared" si="233"/>
        <v>0</v>
      </c>
      <c r="AM695" s="66">
        <f t="shared" si="234"/>
        <v>5.3464730111187707E-2</v>
      </c>
      <c r="AN695" s="67" t="str">
        <f t="shared" si="235"/>
        <v/>
      </c>
      <c r="AP695" s="64">
        <v>27509</v>
      </c>
      <c r="AQ695" s="55">
        <v>4</v>
      </c>
      <c r="AR695" s="55">
        <v>116</v>
      </c>
      <c r="AS695" s="66">
        <f t="shared" si="222"/>
        <v>180.05699999999999</v>
      </c>
      <c r="AT695" s="66">
        <f t="shared" si="223"/>
        <v>63.24623037913868</v>
      </c>
      <c r="AU695" s="55" t="str">
        <f>IF(OR($AP695&lt;SetUp!$B$97,$AP695&gt;SetUp!$B$98),"Não","Sim")</f>
        <v>Sim</v>
      </c>
      <c r="AV695" s="68">
        <f t="shared" si="224"/>
        <v>13.418531961433038</v>
      </c>
      <c r="AW695" s="68">
        <f t="shared" si="225"/>
        <v>7.9527498627291608</v>
      </c>
      <c r="AX695" s="68">
        <f t="shared" si="226"/>
        <v>2.255410009918795</v>
      </c>
      <c r="AY695" s="68">
        <f t="shared" si="227"/>
        <v>1.8010346456687854</v>
      </c>
      <c r="AZ695" s="68">
        <f t="shared" si="228"/>
        <v>-116.81076962086131</v>
      </c>
      <c r="BA695" s="68">
        <f t="shared" si="229"/>
        <v>-5.465782098703877</v>
      </c>
      <c r="BB695" s="68">
        <f t="shared" si="230"/>
        <v>-0.45437536425000968</v>
      </c>
    </row>
    <row r="696" spans="1:54" x14ac:dyDescent="0.3">
      <c r="A696" s="64">
        <v>27358</v>
      </c>
      <c r="B696" s="57">
        <v>0.39700000000000002</v>
      </c>
      <c r="C696" s="57"/>
      <c r="D696" s="57">
        <v>5.415</v>
      </c>
      <c r="E696" s="57">
        <f t="shared" si="215"/>
        <v>0.39700000000000002</v>
      </c>
      <c r="F696" s="57">
        <f t="shared" si="216"/>
        <v>5.0179999999999998</v>
      </c>
      <c r="G696" s="57">
        <f t="shared" si="217"/>
        <v>0</v>
      </c>
      <c r="H696" s="57">
        <f>IF(Q695&gt;SetUp!$B$56,SetUp!$B$56,Q695)</f>
        <v>1.3952547127402233E-5</v>
      </c>
      <c r="I696" s="57">
        <f t="shared" si="231"/>
        <v>0.2346882553729478</v>
      </c>
      <c r="J696" s="57">
        <f>MIN(F696,H696,(1-EXP(-SetUp!$B$52*H696/SetUp!$B$56))*F696)</f>
        <v>1.0939657057308593E-5</v>
      </c>
      <c r="K696" s="57">
        <f t="shared" si="218"/>
        <v>3.0128900700936405E-6</v>
      </c>
      <c r="L696" s="57">
        <f>IF(I696&lt;=0,0,MIN(SetUp!$B$50*I696^SetUp!$B$55,I696))</f>
        <v>1.8274623795356026E-3</v>
      </c>
      <c r="M696" s="57">
        <f t="shared" si="219"/>
        <v>0.2328607929934122</v>
      </c>
      <c r="N696" s="57">
        <f>IF(SetUp!$B$62=0,X696,(B696-E696)*(1-(H696/SetUp!$B$66/SetUp!$B$56)))</f>
        <v>0</v>
      </c>
      <c r="O696" s="57">
        <f>K696*SetUp!$B$65</f>
        <v>0</v>
      </c>
      <c r="P696" s="57">
        <f>MIN(SetUp!$B$54*L696^SetUp!$B$51,L696)</f>
        <v>1.0441249797791684E-3</v>
      </c>
      <c r="Q696" s="57">
        <f t="shared" si="220"/>
        <v>3.0128900700936405E-6</v>
      </c>
      <c r="R696" s="57">
        <f>IF((H696+N696-O696)&gt;SetUp!$B$56,T695+H696+N696-O696-SetUp!$B$56,T695)</f>
        <v>0</v>
      </c>
      <c r="S696" s="57">
        <f>R696*SetUp!$B$65</f>
        <v>0</v>
      </c>
      <c r="T696" s="57">
        <f>IF((R696-S696)&lt;SetUp!$B$53,R696-S696,SetUp!$B$53)</f>
        <v>0</v>
      </c>
      <c r="U696" s="57">
        <f t="shared" si="221"/>
        <v>0.2328607929934122</v>
      </c>
      <c r="V696" s="57">
        <f>(L696-P696)/1000*SetUp!$B$13*1000000/SetUp!$B$48</f>
        <v>4.4554416314415805E-2</v>
      </c>
      <c r="W696" s="57">
        <f t="shared" si="232"/>
        <v>0</v>
      </c>
      <c r="X696" s="57">
        <f>MAX((SetUp!$B$56*(1-($H696/SetUp!$B$56)^2)*TANH(($B696-$D696)/SetUp!$B$56))/(1+$H696/SetUp!$B$56*TANH(($B696-$D696)/SetUp!$B$56)),0)</f>
        <v>0</v>
      </c>
      <c r="AK696" s="65">
        <v>298</v>
      </c>
      <c r="AL696" s="66">
        <f t="shared" si="233"/>
        <v>0</v>
      </c>
      <c r="AM696" s="66">
        <f t="shared" si="234"/>
        <v>5.2705042373457356E-2</v>
      </c>
      <c r="AN696" s="67" t="str">
        <f t="shared" si="235"/>
        <v/>
      </c>
      <c r="AP696" s="64">
        <v>27510</v>
      </c>
      <c r="AQ696" s="55">
        <v>4</v>
      </c>
      <c r="AR696" s="55">
        <v>117</v>
      </c>
      <c r="AS696" s="66">
        <f t="shared" si="222"/>
        <v>308.81099999999998</v>
      </c>
      <c r="AT696" s="66">
        <f t="shared" si="223"/>
        <v>93.265716360990197</v>
      </c>
      <c r="AU696" s="55" t="str">
        <f>IF(OR($AP696&lt;SetUp!$B$97,$AP696&gt;SetUp!$B$98),"Não","Sim")</f>
        <v>Sim</v>
      </c>
      <c r="AV696" s="68">
        <f t="shared" si="224"/>
        <v>17.573019091778168</v>
      </c>
      <c r="AW696" s="68">
        <f t="shared" si="225"/>
        <v>9.6574176859546768</v>
      </c>
      <c r="AX696" s="68">
        <f t="shared" si="226"/>
        <v>2.4896927617226887</v>
      </c>
      <c r="AY696" s="68">
        <f t="shared" si="227"/>
        <v>1.9697220303330654</v>
      </c>
      <c r="AZ696" s="68">
        <f t="shared" si="228"/>
        <v>-215.54528363900977</v>
      </c>
      <c r="BA696" s="68">
        <f t="shared" si="229"/>
        <v>-7.9156014058234909</v>
      </c>
      <c r="BB696" s="68">
        <f t="shared" si="230"/>
        <v>-0.51997073138962335</v>
      </c>
    </row>
    <row r="697" spans="1:54" x14ac:dyDescent="0.3">
      <c r="A697" s="64">
        <v>27359</v>
      </c>
      <c r="B697" s="57">
        <v>0.01</v>
      </c>
      <c r="C697" s="57"/>
      <c r="D697" s="57">
        <v>5.415</v>
      </c>
      <c r="E697" s="57">
        <f t="shared" si="215"/>
        <v>0.01</v>
      </c>
      <c r="F697" s="57">
        <f t="shared" si="216"/>
        <v>5.4050000000000002</v>
      </c>
      <c r="G697" s="57">
        <f t="shared" si="217"/>
        <v>0</v>
      </c>
      <c r="H697" s="57">
        <f>IF(Q696&gt;SetUp!$B$56,SetUp!$B$56,Q696)</f>
        <v>3.0128900700936405E-6</v>
      </c>
      <c r="I697" s="57">
        <f t="shared" si="231"/>
        <v>0.2328607929934122</v>
      </c>
      <c r="J697" s="57">
        <f>MIN(F697,H697,(1-EXP(-SetUp!$B$52*H697/SetUp!$B$56))*F697)</f>
        <v>2.5444792177992114E-6</v>
      </c>
      <c r="K697" s="57">
        <f t="shared" si="218"/>
        <v>4.6841085229442909E-7</v>
      </c>
      <c r="L697" s="57">
        <f>IF(I697&lt;=0,0,MIN(SetUp!$B$50*I697^SetUp!$B$55,I697))</f>
        <v>1.8038072904462085E-3</v>
      </c>
      <c r="M697" s="57">
        <f t="shared" si="219"/>
        <v>0.23105698570296598</v>
      </c>
      <c r="N697" s="57">
        <f>IF(SetUp!$B$62=0,X697,(B697-E697)*(1-(H697/SetUp!$B$66/SetUp!$B$56)))</f>
        <v>0</v>
      </c>
      <c r="O697" s="57">
        <f>K697*SetUp!$B$65</f>
        <v>0</v>
      </c>
      <c r="P697" s="57">
        <f>MIN(SetUp!$B$54*L697^SetUp!$B$51,L697)</f>
        <v>1.0308380418501835E-3</v>
      </c>
      <c r="Q697" s="57">
        <f t="shared" si="220"/>
        <v>4.6841085229442909E-7</v>
      </c>
      <c r="R697" s="57">
        <f>IF((H697+N697-O697)&gt;SetUp!$B$56,T696+H697+N697-O697-SetUp!$B$56,T696)</f>
        <v>0</v>
      </c>
      <c r="S697" s="57">
        <f>R697*SetUp!$B$65</f>
        <v>0</v>
      </c>
      <c r="T697" s="57">
        <f>IF((R697-S697)&lt;SetUp!$B$53,R697-S697,SetUp!$B$53)</f>
        <v>0</v>
      </c>
      <c r="U697" s="57">
        <f t="shared" si="221"/>
        <v>0.23105698570296598</v>
      </c>
      <c r="V697" s="57">
        <f>(L697-P697)/1000*SetUp!$B$13*1000000/SetUp!$B$48</f>
        <v>4.3964699899298507E-2</v>
      </c>
      <c r="W697" s="57">
        <f t="shared" si="232"/>
        <v>-3.0357660829594124E-18</v>
      </c>
      <c r="X697" s="57">
        <f>MAX((SetUp!$B$56*(1-($H697/SetUp!$B$56)^2)*TANH(($B697-$D697)/SetUp!$B$56))/(1+$H697/SetUp!$B$56*TANH(($B697-$D697)/SetUp!$B$56)),0)</f>
        <v>0</v>
      </c>
      <c r="AK697" s="65">
        <v>299</v>
      </c>
      <c r="AL697" s="66">
        <f t="shared" si="233"/>
        <v>0</v>
      </c>
      <c r="AM697" s="66">
        <f t="shared" si="234"/>
        <v>5.1960308697054716E-2</v>
      </c>
      <c r="AN697" s="67" t="str">
        <f t="shared" si="235"/>
        <v/>
      </c>
      <c r="AP697" s="64">
        <v>27511</v>
      </c>
      <c r="AQ697" s="55">
        <v>4</v>
      </c>
      <c r="AR697" s="55">
        <v>118</v>
      </c>
      <c r="AS697" s="66">
        <f t="shared" si="222"/>
        <v>220.99299999999999</v>
      </c>
      <c r="AT697" s="66">
        <f t="shared" si="223"/>
        <v>113.33809028939031</v>
      </c>
      <c r="AU697" s="55" t="str">
        <f>IF(OR($AP697&lt;SetUp!$B$97,$AP697&gt;SetUp!$B$98),"Não","Sim")</f>
        <v>Sim</v>
      </c>
      <c r="AV697" s="68">
        <f t="shared" si="224"/>
        <v>14.865833309976269</v>
      </c>
      <c r="AW697" s="68">
        <f t="shared" si="225"/>
        <v>10.646036365210778</v>
      </c>
      <c r="AX697" s="68">
        <f t="shared" si="226"/>
        <v>2.344378517533436</v>
      </c>
      <c r="AY697" s="68">
        <f t="shared" si="227"/>
        <v>2.0543758906438647</v>
      </c>
      <c r="AZ697" s="68">
        <f t="shared" si="228"/>
        <v>-107.65490971060969</v>
      </c>
      <c r="BA697" s="68">
        <f t="shared" si="229"/>
        <v>-4.2197969447654913</v>
      </c>
      <c r="BB697" s="68">
        <f t="shared" si="230"/>
        <v>-0.29000262688957124</v>
      </c>
    </row>
    <row r="698" spans="1:54" x14ac:dyDescent="0.3">
      <c r="A698" s="64">
        <v>27360</v>
      </c>
      <c r="B698" s="57">
        <v>0</v>
      </c>
      <c r="C698" s="57"/>
      <c r="D698" s="57">
        <v>5.415</v>
      </c>
      <c r="E698" s="57">
        <f t="shared" si="215"/>
        <v>0</v>
      </c>
      <c r="F698" s="57">
        <f t="shared" si="216"/>
        <v>5.415</v>
      </c>
      <c r="G698" s="57">
        <f t="shared" si="217"/>
        <v>0</v>
      </c>
      <c r="H698" s="57">
        <f>IF(Q697&gt;SetUp!$B$56,SetUp!$B$56,Q697)</f>
        <v>4.6841085229442909E-7</v>
      </c>
      <c r="I698" s="57">
        <f t="shared" si="231"/>
        <v>0.23105698570296598</v>
      </c>
      <c r="J698" s="57">
        <f>MIN(F698,H698,(1-EXP(-SetUp!$B$52*H698/SetUp!$B$56))*F698)</f>
        <v>3.9631948030860455E-7</v>
      </c>
      <c r="K698" s="57">
        <f t="shared" si="218"/>
        <v>7.2091371985824539E-8</v>
      </c>
      <c r="L698" s="57">
        <f>IF(I698&lt;=0,0,MIN(SetUp!$B$50*I698^SetUp!$B$55,I698))</f>
        <v>1.7805794495563533E-3</v>
      </c>
      <c r="M698" s="57">
        <f t="shared" si="219"/>
        <v>0.22927640625340964</v>
      </c>
      <c r="N698" s="57">
        <f>IF(SetUp!$B$62=0,X698,(B698-E698)*(1-(H698/SetUp!$B$66/SetUp!$B$56)))</f>
        <v>0</v>
      </c>
      <c r="O698" s="57">
        <f>K698*SetUp!$B$65</f>
        <v>0</v>
      </c>
      <c r="P698" s="57">
        <f>MIN(SetUp!$B$54*L698^SetUp!$B$51,L698)</f>
        <v>1.0177882023834437E-3</v>
      </c>
      <c r="Q698" s="57">
        <f t="shared" si="220"/>
        <v>7.2091371985824539E-8</v>
      </c>
      <c r="R698" s="57">
        <f>IF((H698+N698-O698)&gt;SetUp!$B$56,T697+H698+N698-O698-SetUp!$B$56,T697)</f>
        <v>0</v>
      </c>
      <c r="S698" s="57">
        <f>R698*SetUp!$B$65</f>
        <v>0</v>
      </c>
      <c r="T698" s="57">
        <f>IF((R698-S698)&lt;SetUp!$B$53,R698-S698,SetUp!$B$53)</f>
        <v>0</v>
      </c>
      <c r="U698" s="57">
        <f t="shared" si="221"/>
        <v>0.22927640625340964</v>
      </c>
      <c r="V698" s="57">
        <f>(L698-P698)/1000*SetUp!$B$13*1000000/SetUp!$B$48</f>
        <v>4.3385798760663744E-2</v>
      </c>
      <c r="W698" s="57">
        <f t="shared" si="232"/>
        <v>4.1199682554449168E-18</v>
      </c>
      <c r="X698" s="57">
        <f>MAX((SetUp!$B$56*(1-($H698/SetUp!$B$56)^2)*TANH(($B698-$D698)/SetUp!$B$56))/(1+$H698/SetUp!$B$56*TANH(($B698-$D698)/SetUp!$B$56)),0)</f>
        <v>0</v>
      </c>
      <c r="AK698" s="65">
        <v>300</v>
      </c>
      <c r="AL698" s="66">
        <f t="shared" si="233"/>
        <v>0</v>
      </c>
      <c r="AM698" s="66">
        <f t="shared" si="234"/>
        <v>5.123015353050641E-2</v>
      </c>
      <c r="AN698" s="67" t="str">
        <f t="shared" si="235"/>
        <v/>
      </c>
      <c r="AP698" s="64">
        <v>27512</v>
      </c>
      <c r="AQ698" s="55">
        <v>4</v>
      </c>
      <c r="AR698" s="55">
        <v>119</v>
      </c>
      <c r="AS698" s="66">
        <f t="shared" si="222"/>
        <v>234.38300000000001</v>
      </c>
      <c r="AT698" s="66">
        <f t="shared" si="223"/>
        <v>186.81435491472416</v>
      </c>
      <c r="AU698" s="55" t="str">
        <f>IF(OR($AP698&lt;SetUp!$B$97,$AP698&gt;SetUp!$B$98),"Não","Sim")</f>
        <v>Sim</v>
      </c>
      <c r="AV698" s="68">
        <f t="shared" si="224"/>
        <v>15.309572169071219</v>
      </c>
      <c r="AW698" s="68">
        <f t="shared" si="225"/>
        <v>13.668004789095011</v>
      </c>
      <c r="AX698" s="68">
        <f t="shared" si="226"/>
        <v>2.3699261087371206</v>
      </c>
      <c r="AY698" s="68">
        <f t="shared" si="227"/>
        <v>2.2714102445960274</v>
      </c>
      <c r="AZ698" s="68">
        <f t="shared" si="228"/>
        <v>-47.568645085275847</v>
      </c>
      <c r="BA698" s="68">
        <f t="shared" si="229"/>
        <v>-1.6415673799762072</v>
      </c>
      <c r="BB698" s="68">
        <f t="shared" si="230"/>
        <v>-9.8515864141093257E-2</v>
      </c>
    </row>
    <row r="699" spans="1:54" x14ac:dyDescent="0.3">
      <c r="A699" s="64">
        <v>27361</v>
      </c>
      <c r="B699" s="57">
        <v>2.5000000000000001E-2</v>
      </c>
      <c r="C699" s="57"/>
      <c r="D699" s="57">
        <v>5.415</v>
      </c>
      <c r="E699" s="57">
        <f t="shared" si="215"/>
        <v>2.5000000000000001E-2</v>
      </c>
      <c r="F699" s="57">
        <f t="shared" si="216"/>
        <v>5.39</v>
      </c>
      <c r="G699" s="57">
        <f t="shared" si="217"/>
        <v>0</v>
      </c>
      <c r="H699" s="57">
        <f>IF(Q698&gt;SetUp!$B$56,SetUp!$B$56,Q698)</f>
        <v>7.2091371985824539E-8</v>
      </c>
      <c r="I699" s="57">
        <f t="shared" si="231"/>
        <v>0.22927640625340964</v>
      </c>
      <c r="J699" s="57">
        <f>MIN(F699,H699,(1-EXP(-SetUp!$B$52*H699/SetUp!$B$56))*F699)</f>
        <v>6.0714452192467401E-8</v>
      </c>
      <c r="K699" s="57">
        <f t="shared" si="218"/>
        <v>1.1376919793357138E-8</v>
      </c>
      <c r="L699" s="57">
        <f>IF(I699&lt;=0,0,MIN(SetUp!$B$50*I699^SetUp!$B$55,I699))</f>
        <v>1.7577689722789135E-3</v>
      </c>
      <c r="M699" s="57">
        <f t="shared" si="219"/>
        <v>0.22751863728113073</v>
      </c>
      <c r="N699" s="57">
        <f>IF(SetUp!$B$62=0,X699,(B699-E699)*(1-(H699/SetUp!$B$66/SetUp!$B$56)))</f>
        <v>0</v>
      </c>
      <c r="O699" s="57">
        <f>K699*SetUp!$B$65</f>
        <v>0</v>
      </c>
      <c r="P699" s="57">
        <f>MIN(SetUp!$B$54*L699^SetUp!$B$51,L699)</f>
        <v>1.0049700270429109E-3</v>
      </c>
      <c r="Q699" s="57">
        <f t="shared" si="220"/>
        <v>1.1376919793357138E-8</v>
      </c>
      <c r="R699" s="57">
        <f>IF((H699+N699-O699)&gt;SetUp!$B$56,T698+H699+N699-O699-SetUp!$B$56,T698)</f>
        <v>0</v>
      </c>
      <c r="S699" s="57">
        <f>R699*SetUp!$B$65</f>
        <v>0</v>
      </c>
      <c r="T699" s="57">
        <f>IF((R699-S699)&lt;SetUp!$B$53,R699-S699,SetUp!$B$53)</f>
        <v>0</v>
      </c>
      <c r="U699" s="57">
        <f t="shared" si="221"/>
        <v>0.22751863728113073</v>
      </c>
      <c r="V699" s="57">
        <f>(L699-P699)/1000*SetUp!$B$13*1000000/SetUp!$B$48</f>
        <v>4.2817459778540935E-2</v>
      </c>
      <c r="W699" s="57">
        <f t="shared" si="232"/>
        <v>0</v>
      </c>
      <c r="X699" s="57">
        <f>MAX((SetUp!$B$56*(1-($H699/SetUp!$B$56)^2)*TANH(($B699-$D699)/SetUp!$B$56))/(1+$H699/SetUp!$B$56*TANH(($B699-$D699)/SetUp!$B$56)),0)</f>
        <v>0</v>
      </c>
      <c r="AK699" s="65">
        <v>301</v>
      </c>
      <c r="AL699" s="66">
        <f t="shared" si="233"/>
        <v>0</v>
      </c>
      <c r="AM699" s="66">
        <f t="shared" si="234"/>
        <v>5.0514212774089691E-2</v>
      </c>
      <c r="AN699" s="67" t="str">
        <f t="shared" si="235"/>
        <v/>
      </c>
      <c r="AP699" s="64">
        <v>27513</v>
      </c>
      <c r="AQ699" s="55">
        <v>4</v>
      </c>
      <c r="AR699" s="55">
        <v>120</v>
      </c>
      <c r="AS699" s="66">
        <f t="shared" si="222"/>
        <v>172.529</v>
      </c>
      <c r="AT699" s="66">
        <f t="shared" si="223"/>
        <v>154.48160563305416</v>
      </c>
      <c r="AU699" s="55" t="str">
        <f>IF(OR($AP699&lt;SetUp!$B$97,$AP699&gt;SetUp!$B$98),"Não","Sim")</f>
        <v>Sim</v>
      </c>
      <c r="AV699" s="68">
        <f t="shared" si="224"/>
        <v>13.135029501299188</v>
      </c>
      <c r="AW699" s="68">
        <f t="shared" si="225"/>
        <v>12.429062942678106</v>
      </c>
      <c r="AX699" s="68">
        <f t="shared" si="226"/>
        <v>2.2368621050986981</v>
      </c>
      <c r="AY699" s="68">
        <f t="shared" si="227"/>
        <v>2.188876774714577</v>
      </c>
      <c r="AZ699" s="68">
        <f t="shared" si="228"/>
        <v>-18.047394366945838</v>
      </c>
      <c r="BA699" s="68">
        <f t="shared" si="229"/>
        <v>-0.70596655862108193</v>
      </c>
      <c r="BB699" s="68">
        <f t="shared" si="230"/>
        <v>-4.7985330384121117E-2</v>
      </c>
    </row>
    <row r="700" spans="1:54" x14ac:dyDescent="0.3">
      <c r="A700" s="64">
        <v>27362</v>
      </c>
      <c r="B700" s="57">
        <v>1.0669999999999999</v>
      </c>
      <c r="C700" s="57"/>
      <c r="D700" s="57">
        <v>5.415</v>
      </c>
      <c r="E700" s="57">
        <f t="shared" si="215"/>
        <v>1.0669999999999999</v>
      </c>
      <c r="F700" s="57">
        <f t="shared" si="216"/>
        <v>4.3479999999999999</v>
      </c>
      <c r="G700" s="57">
        <f t="shared" si="217"/>
        <v>0</v>
      </c>
      <c r="H700" s="57">
        <f>IF(Q699&gt;SetUp!$B$56,SetUp!$B$56,Q699)</f>
        <v>1.1376919793357138E-8</v>
      </c>
      <c r="I700" s="57">
        <f t="shared" si="231"/>
        <v>0.22751863728113073</v>
      </c>
      <c r="J700" s="57">
        <f>MIN(F700,H700,(1-EXP(-SetUp!$B$52*H700/SetUp!$B$56))*F700)</f>
        <v>7.7291948028523902E-9</v>
      </c>
      <c r="K700" s="57">
        <f t="shared" si="218"/>
        <v>3.6477249905047481E-9</v>
      </c>
      <c r="L700" s="57">
        <f>IF(I700&lt;=0,0,MIN(SetUp!$B$50*I700^SetUp!$B$55,I700))</f>
        <v>1.7353662524197528E-3</v>
      </c>
      <c r="M700" s="57">
        <f t="shared" si="219"/>
        <v>0.22578327102871099</v>
      </c>
      <c r="N700" s="57">
        <f>IF(SetUp!$B$62=0,X700,(B700-E700)*(1-(H700/SetUp!$B$66/SetUp!$B$56)))</f>
        <v>0</v>
      </c>
      <c r="O700" s="57">
        <f>K700*SetUp!$B$65</f>
        <v>0</v>
      </c>
      <c r="P700" s="57">
        <f>MIN(SetUp!$B$54*L700^SetUp!$B$51,L700)</f>
        <v>9.9237823338708974E-4</v>
      </c>
      <c r="Q700" s="57">
        <f t="shared" si="220"/>
        <v>3.6477249905047481E-9</v>
      </c>
      <c r="R700" s="57">
        <f>IF((H700+N700-O700)&gt;SetUp!$B$56,T699+H700+N700-O700-SetUp!$B$56,T699)</f>
        <v>0</v>
      </c>
      <c r="S700" s="57">
        <f>R700*SetUp!$B$65</f>
        <v>0</v>
      </c>
      <c r="T700" s="57">
        <f>IF((R700-S700)&lt;SetUp!$B$53,R700-S700,SetUp!$B$53)</f>
        <v>0</v>
      </c>
      <c r="U700" s="57">
        <f t="shared" si="221"/>
        <v>0.22578327102871099</v>
      </c>
      <c r="V700" s="57">
        <f>(L700-P700)/1000*SetUp!$B$13*1000000/SetUp!$B$48</f>
        <v>4.2259437027897966E-2</v>
      </c>
      <c r="W700" s="57">
        <f t="shared" si="232"/>
        <v>-5.1824863844807112E-17</v>
      </c>
      <c r="X700" s="57">
        <f>MAX((SetUp!$B$56*(1-($H700/SetUp!$B$56)^2)*TANH(($B700-$D700)/SetUp!$B$56))/(1+$H700/SetUp!$B$56*TANH(($B700-$D700)/SetUp!$B$56)),0)</f>
        <v>0</v>
      </c>
      <c r="AK700" s="65">
        <v>302</v>
      </c>
      <c r="AL700" s="66">
        <f t="shared" si="233"/>
        <v>0</v>
      </c>
      <c r="AM700" s="66">
        <f t="shared" si="234"/>
        <v>4.9812133369614701E-2</v>
      </c>
      <c r="AN700" s="67" t="str">
        <f t="shared" si="235"/>
        <v/>
      </c>
      <c r="AP700" s="64">
        <v>27514</v>
      </c>
      <c r="AQ700" s="55">
        <v>4</v>
      </c>
      <c r="AR700" s="55">
        <v>121</v>
      </c>
      <c r="AS700" s="66">
        <f t="shared" si="222"/>
        <v>96.656999999999996</v>
      </c>
      <c r="AT700" s="66">
        <f t="shared" si="223"/>
        <v>146.73267662177113</v>
      </c>
      <c r="AU700" s="55" t="str">
        <f>IF(OR($AP700&lt;SetUp!$B$97,$AP700&gt;SetUp!$B$98),"Não","Sim")</f>
        <v>Sim</v>
      </c>
      <c r="AV700" s="68">
        <f t="shared" si="224"/>
        <v>9.8314291941711094</v>
      </c>
      <c r="AW700" s="68">
        <f t="shared" si="225"/>
        <v>12.113326406143406</v>
      </c>
      <c r="AX700" s="68">
        <f t="shared" si="226"/>
        <v>1.985233311559486</v>
      </c>
      <c r="AY700" s="68">
        <f t="shared" si="227"/>
        <v>2.1665268397890394</v>
      </c>
      <c r="AZ700" s="68">
        <f t="shared" si="228"/>
        <v>50.075676621771137</v>
      </c>
      <c r="BA700" s="68">
        <f t="shared" si="229"/>
        <v>2.2818972119722964</v>
      </c>
      <c r="BB700" s="68">
        <f t="shared" si="230"/>
        <v>0.18129352822955336</v>
      </c>
    </row>
    <row r="701" spans="1:54" x14ac:dyDescent="0.3">
      <c r="A701" s="64">
        <v>27363</v>
      </c>
      <c r="B701" s="57">
        <v>0.95299999999999996</v>
      </c>
      <c r="C701" s="57"/>
      <c r="D701" s="57">
        <v>5.415</v>
      </c>
      <c r="E701" s="57">
        <f t="shared" si="215"/>
        <v>0.95299999999999996</v>
      </c>
      <c r="F701" s="57">
        <f t="shared" si="216"/>
        <v>4.4619999999999997</v>
      </c>
      <c r="G701" s="57">
        <f t="shared" si="217"/>
        <v>0</v>
      </c>
      <c r="H701" s="57">
        <f>IF(Q700&gt;SetUp!$B$56,SetUp!$B$56,Q700)</f>
        <v>3.6477249905047481E-9</v>
      </c>
      <c r="I701" s="57">
        <f t="shared" si="231"/>
        <v>0.22578327102871099</v>
      </c>
      <c r="J701" s="57">
        <f>MIN(F701,H701,(1-EXP(-SetUp!$B$52*H701/SetUp!$B$56))*F701)</f>
        <v>2.5431484977911364E-9</v>
      </c>
      <c r="K701" s="57">
        <f t="shared" si="218"/>
        <v>1.1045764927136117E-9</v>
      </c>
      <c r="L701" s="57">
        <f>IF(I701&lt;=0,0,MIN(SetUp!$B$50*I701^SetUp!$B$55,I701))</f>
        <v>1.7133619529497016E-3</v>
      </c>
      <c r="M701" s="57">
        <f t="shared" si="219"/>
        <v>0.2240699090757613</v>
      </c>
      <c r="N701" s="57">
        <f>IF(SetUp!$B$62=0,X701,(B701-E701)*(1-(H701/SetUp!$B$66/SetUp!$B$56)))</f>
        <v>0</v>
      </c>
      <c r="O701" s="57">
        <f>K701*SetUp!$B$65</f>
        <v>0</v>
      </c>
      <c r="P701" s="57">
        <f>MIN(SetUp!$B$54*L701^SetUp!$B$51,L701)</f>
        <v>9.8000768586625742E-4</v>
      </c>
      <c r="Q701" s="57">
        <f t="shared" si="220"/>
        <v>1.1045764927136117E-9</v>
      </c>
      <c r="R701" s="57">
        <f>IF((H701+N701-O701)&gt;SetUp!$B$56,T700+H701+N701-O701-SetUp!$B$56,T700)</f>
        <v>0</v>
      </c>
      <c r="S701" s="57">
        <f>R701*SetUp!$B$65</f>
        <v>0</v>
      </c>
      <c r="T701" s="57">
        <f>IF((R701-S701)&lt;SetUp!$B$53,R701-S701,SetUp!$B$53)</f>
        <v>0</v>
      </c>
      <c r="U701" s="57">
        <f t="shared" si="221"/>
        <v>0.2240699090757613</v>
      </c>
      <c r="V701" s="57">
        <f>(L701-P701)/1000*SetUp!$B$13*1000000/SetUp!$B$48</f>
        <v>4.1711491538318671E-2</v>
      </c>
      <c r="W701" s="57">
        <f t="shared" si="232"/>
        <v>4.1850203857940471E-17</v>
      </c>
      <c r="X701" s="57">
        <f>MAX((SetUp!$B$56*(1-($H701/SetUp!$B$56)^2)*TANH(($B701-$D701)/SetUp!$B$56))/(1+$H701/SetUp!$B$56*TANH(($B701-$D701)/SetUp!$B$56)),0)</f>
        <v>0</v>
      </c>
      <c r="AK701" s="65">
        <v>303</v>
      </c>
      <c r="AL701" s="66">
        <f t="shared" si="233"/>
        <v>0</v>
      </c>
      <c r="AM701" s="66">
        <f t="shared" si="234"/>
        <v>4.912357290706644E-2</v>
      </c>
      <c r="AN701" s="67" t="str">
        <f t="shared" si="235"/>
        <v/>
      </c>
      <c r="AP701" s="64">
        <v>27515</v>
      </c>
      <c r="AQ701" s="55">
        <v>5</v>
      </c>
      <c r="AR701" s="55">
        <v>122</v>
      </c>
      <c r="AS701" s="66">
        <f t="shared" si="222"/>
        <v>185.84399999999999</v>
      </c>
      <c r="AT701" s="66">
        <f t="shared" si="223"/>
        <v>145.75635711612634</v>
      </c>
      <c r="AU701" s="55" t="str">
        <f>IF(OR($AP701&lt;SetUp!$B$97,$AP701&gt;SetUp!$B$98),"Não","Sim")</f>
        <v>Sim</v>
      </c>
      <c r="AV701" s="68">
        <f t="shared" si="224"/>
        <v>13.632461259801914</v>
      </c>
      <c r="AW701" s="68">
        <f t="shared" si="225"/>
        <v>12.072959749627525</v>
      </c>
      <c r="AX701" s="68">
        <f t="shared" si="226"/>
        <v>2.269148544398897</v>
      </c>
      <c r="AY701" s="68">
        <f t="shared" si="227"/>
        <v>2.1636275054567573</v>
      </c>
      <c r="AZ701" s="68">
        <f t="shared" si="228"/>
        <v>-40.087642883873656</v>
      </c>
      <c r="BA701" s="68">
        <f t="shared" si="229"/>
        <v>-1.559501510174389</v>
      </c>
      <c r="BB701" s="68">
        <f t="shared" si="230"/>
        <v>-0.10552103894213971</v>
      </c>
    </row>
    <row r="702" spans="1:54" x14ac:dyDescent="0.3">
      <c r="A702" s="64">
        <v>27364</v>
      </c>
      <c r="B702" s="57">
        <v>0.74</v>
      </c>
      <c r="C702" s="57">
        <v>0</v>
      </c>
      <c r="D702" s="57">
        <v>5.4390000000000001</v>
      </c>
      <c r="E702" s="57">
        <f t="shared" si="215"/>
        <v>0.74</v>
      </c>
      <c r="F702" s="57">
        <f t="shared" si="216"/>
        <v>4.6989999999999998</v>
      </c>
      <c r="G702" s="57">
        <f t="shared" si="217"/>
        <v>0</v>
      </c>
      <c r="H702" s="57">
        <f>IF(Q701&gt;SetUp!$B$56,SetUp!$B$56,Q701)</f>
        <v>1.1045764927136117E-9</v>
      </c>
      <c r="I702" s="57">
        <f t="shared" si="231"/>
        <v>0.2240699090757613</v>
      </c>
      <c r="J702" s="57">
        <f>MIN(F702,H702,(1-EXP(-SetUp!$B$52*H702/SetUp!$B$56))*F702)</f>
        <v>8.1100066073869207E-10</v>
      </c>
      <c r="K702" s="57">
        <f t="shared" si="218"/>
        <v>2.9357583197491963E-10</v>
      </c>
      <c r="L702" s="57">
        <f>IF(I702&lt;=0,0,MIN(SetUp!$B$50*I702^SetUp!$B$55,I702))</f>
        <v>1.6917469971279629E-3</v>
      </c>
      <c r="M702" s="57">
        <f t="shared" si="219"/>
        <v>0.22237816207863334</v>
      </c>
      <c r="N702" s="57">
        <f>IF(SetUp!$B$62=0,X702,(B702-E702)*(1-(H702/SetUp!$B$66/SetUp!$B$56)))</f>
        <v>0</v>
      </c>
      <c r="O702" s="57">
        <f>K702*SetUp!$B$65</f>
        <v>0</v>
      </c>
      <c r="P702" s="57">
        <f>MIN(SetUp!$B$54*L702^SetUp!$B$51,L702)</f>
        <v>9.678533910091417E-4</v>
      </c>
      <c r="Q702" s="57">
        <f t="shared" si="220"/>
        <v>2.9357583197491963E-10</v>
      </c>
      <c r="R702" s="57">
        <f>IF((H702+N702-O702)&gt;SetUp!$B$56,T701+H702+N702-O702-SetUp!$B$56,T701)</f>
        <v>0</v>
      </c>
      <c r="S702" s="57">
        <f>R702*SetUp!$B$65</f>
        <v>0</v>
      </c>
      <c r="T702" s="57">
        <f>IF((R702-S702)&lt;SetUp!$B$53,R702-S702,SetUp!$B$53)</f>
        <v>0</v>
      </c>
      <c r="U702" s="57">
        <f t="shared" si="221"/>
        <v>0.22237816207863334</v>
      </c>
      <c r="V702" s="57">
        <f>(L702-P702)/1000*SetUp!$B$13*1000000/SetUp!$B$48</f>
        <v>4.1173391062893368E-2</v>
      </c>
      <c r="W702" s="57">
        <f t="shared" si="232"/>
        <v>-1.713039432527097E-17</v>
      </c>
      <c r="X702" s="57">
        <f>MAX((SetUp!$B$56*(1-($H702/SetUp!$B$56)^2)*TANH(($B702-$D702)/SetUp!$B$56))/(1+$H702/SetUp!$B$56*TANH(($B702-$D702)/SetUp!$B$56)),0)</f>
        <v>0</v>
      </c>
      <c r="AK702" s="65">
        <v>304</v>
      </c>
      <c r="AL702" s="66">
        <f t="shared" si="233"/>
        <v>2.2629999999999999</v>
      </c>
      <c r="AM702" s="66">
        <f t="shared" si="234"/>
        <v>4.8448199247324887E-2</v>
      </c>
      <c r="AN702" s="67">
        <f t="shared" si="235"/>
        <v>-0.97859116250670575</v>
      </c>
      <c r="AP702" s="64">
        <v>27516</v>
      </c>
      <c r="AQ702" s="55">
        <v>5</v>
      </c>
      <c r="AR702" s="55">
        <v>123</v>
      </c>
      <c r="AS702" s="66">
        <f t="shared" si="222"/>
        <v>165.214</v>
      </c>
      <c r="AT702" s="66">
        <f t="shared" si="223"/>
        <v>120.66002423776577</v>
      </c>
      <c r="AU702" s="55" t="str">
        <f>IF(OR($AP702&lt;SetUp!$B$97,$AP702&gt;SetUp!$B$98),"Não","Sim")</f>
        <v>Sim</v>
      </c>
      <c r="AV702" s="68">
        <f t="shared" si="224"/>
        <v>12.853559818198226</v>
      </c>
      <c r="AW702" s="68">
        <f t="shared" si="225"/>
        <v>10.984535686034516</v>
      </c>
      <c r="AX702" s="68">
        <f t="shared" si="226"/>
        <v>2.2180468460420442</v>
      </c>
      <c r="AY702" s="68">
        <f t="shared" si="227"/>
        <v>2.0815634082199583</v>
      </c>
      <c r="AZ702" s="68">
        <f t="shared" si="228"/>
        <v>-44.553975762234231</v>
      </c>
      <c r="BA702" s="68">
        <f t="shared" si="229"/>
        <v>-1.8690241321637107</v>
      </c>
      <c r="BB702" s="68">
        <f t="shared" si="230"/>
        <v>-0.13648343782208583</v>
      </c>
    </row>
    <row r="703" spans="1:54" x14ac:dyDescent="0.3">
      <c r="A703" s="64">
        <v>27365</v>
      </c>
      <c r="B703" s="57">
        <v>2.7440000000000002</v>
      </c>
      <c r="C703" s="57">
        <v>0</v>
      </c>
      <c r="D703" s="57">
        <v>5.4390000000000001</v>
      </c>
      <c r="E703" s="57">
        <f t="shared" si="215"/>
        <v>2.7440000000000002</v>
      </c>
      <c r="F703" s="57">
        <f t="shared" si="216"/>
        <v>2.6949999999999998</v>
      </c>
      <c r="G703" s="57">
        <f t="shared" si="217"/>
        <v>0</v>
      </c>
      <c r="H703" s="57">
        <f>IF(Q702&gt;SetUp!$B$56,SetUp!$B$56,Q702)</f>
        <v>2.9357583197491963E-10</v>
      </c>
      <c r="I703" s="57">
        <f t="shared" si="231"/>
        <v>0.22237816207863334</v>
      </c>
      <c r="J703" s="57">
        <f>MIN(F703,H703,(1-EXP(-SetUp!$B$52*H703/SetUp!$B$56))*F703)</f>
        <v>1.2362287249434445E-10</v>
      </c>
      <c r="K703" s="57">
        <f t="shared" si="218"/>
        <v>1.6995295948057519E-10</v>
      </c>
      <c r="L703" s="57">
        <f>IF(I703&lt;=0,0,MIN(SetUp!$B$50*I703^SetUp!$B$55,I703))</f>
        <v>1.6705125599618749E-3</v>
      </c>
      <c r="M703" s="57">
        <f t="shared" si="219"/>
        <v>0.22070764951867147</v>
      </c>
      <c r="N703" s="57">
        <f>IF(SetUp!$B$62=0,X703,(B703-E703)*(1-(H703/SetUp!$B$66/SetUp!$B$56)))</f>
        <v>0</v>
      </c>
      <c r="O703" s="57">
        <f>K703*SetUp!$B$65</f>
        <v>0</v>
      </c>
      <c r="P703" s="57">
        <f>MIN(SetUp!$B$54*L703^SetUp!$B$51,L703)</f>
        <v>9.5591049279100746E-4</v>
      </c>
      <c r="Q703" s="57">
        <f t="shared" si="220"/>
        <v>1.6995295948057519E-10</v>
      </c>
      <c r="R703" s="57">
        <f>IF((H703+N703-O703)&gt;SetUp!$B$56,T702+H703+N703-O703-SetUp!$B$56,T702)</f>
        <v>0</v>
      </c>
      <c r="S703" s="57">
        <f>R703*SetUp!$B$65</f>
        <v>0</v>
      </c>
      <c r="T703" s="57">
        <f>IF((R703-S703)&lt;SetUp!$B$53,R703-S703,SetUp!$B$53)</f>
        <v>0</v>
      </c>
      <c r="U703" s="57">
        <f t="shared" si="221"/>
        <v>0.22070764951867147</v>
      </c>
      <c r="V703" s="57">
        <f>(L703-P703)/1000*SetUp!$B$13*1000000/SetUp!$B$48</f>
        <v>4.0644909855922458E-2</v>
      </c>
      <c r="W703" s="57">
        <f t="shared" si="232"/>
        <v>-9.7578195523695399E-18</v>
      </c>
      <c r="X703" s="57">
        <f>MAX((SetUp!$B$56*(1-($H703/SetUp!$B$56)^2)*TANH(($B703-$D703)/SetUp!$B$56))/(1+$H703/SetUp!$B$56*TANH(($B703-$D703)/SetUp!$B$56)),0)</f>
        <v>0</v>
      </c>
      <c r="AK703" s="65">
        <v>305</v>
      </c>
      <c r="AL703" s="66">
        <f t="shared" si="233"/>
        <v>1.2090000000000001</v>
      </c>
      <c r="AM703" s="66">
        <f t="shared" si="234"/>
        <v>4.778569016022155E-2</v>
      </c>
      <c r="AN703" s="67">
        <f t="shared" si="235"/>
        <v>-0.96047502881702096</v>
      </c>
      <c r="AP703" s="64">
        <v>27517</v>
      </c>
      <c r="AQ703" s="55">
        <v>5</v>
      </c>
      <c r="AR703" s="55">
        <v>124</v>
      </c>
      <c r="AS703" s="66">
        <f t="shared" si="222"/>
        <v>96.656999999999996</v>
      </c>
      <c r="AT703" s="66">
        <f t="shared" si="223"/>
        <v>89.536551984486593</v>
      </c>
      <c r="AU703" s="55" t="str">
        <f>IF(OR($AP703&lt;SetUp!$B$97,$AP703&gt;SetUp!$B$98),"Não","Sim")</f>
        <v>Sim</v>
      </c>
      <c r="AV703" s="68">
        <f t="shared" si="224"/>
        <v>9.8314291941711094</v>
      </c>
      <c r="AW703" s="68">
        <f t="shared" si="225"/>
        <v>9.4623755994193441</v>
      </c>
      <c r="AX703" s="68">
        <f t="shared" si="226"/>
        <v>1.985233311559486</v>
      </c>
      <c r="AY703" s="68">
        <f t="shared" si="227"/>
        <v>1.9520003658689162</v>
      </c>
      <c r="AZ703" s="68">
        <f t="shared" si="228"/>
        <v>-7.1204480155134036</v>
      </c>
      <c r="BA703" s="68">
        <f t="shared" si="229"/>
        <v>-0.36905359475176525</v>
      </c>
      <c r="BB703" s="68">
        <f t="shared" si="230"/>
        <v>-3.3232945690569782E-2</v>
      </c>
    </row>
    <row r="704" spans="1:54" x14ac:dyDescent="0.3">
      <c r="A704" s="64">
        <v>27366</v>
      </c>
      <c r="B704" s="57">
        <v>3.4830000000000001</v>
      </c>
      <c r="C704" s="57">
        <v>0</v>
      </c>
      <c r="D704" s="57">
        <v>5.4390000000000001</v>
      </c>
      <c r="E704" s="57">
        <f t="shared" si="215"/>
        <v>3.4830000000000001</v>
      </c>
      <c r="F704" s="57">
        <f t="shared" si="216"/>
        <v>1.956</v>
      </c>
      <c r="G704" s="57">
        <f t="shared" si="217"/>
        <v>0</v>
      </c>
      <c r="H704" s="57">
        <f>IF(Q703&gt;SetUp!$B$56,SetUp!$B$56,Q703)</f>
        <v>1.6995295948057519E-10</v>
      </c>
      <c r="I704" s="57">
        <f t="shared" si="231"/>
        <v>0.22070764951867147</v>
      </c>
      <c r="J704" s="57">
        <f>MIN(F704,H704,(1-EXP(-SetUp!$B$52*H704/SetUp!$B$56))*F704)</f>
        <v>5.1941976053626604E-11</v>
      </c>
      <c r="K704" s="57">
        <f t="shared" si="218"/>
        <v>1.1801098342694859E-10</v>
      </c>
      <c r="L704" s="57">
        <f>IF(I704&lt;=0,0,MIN(SetUp!$B$50*I704^SetUp!$B$55,I704))</f>
        <v>1.6496500599886251E-3</v>
      </c>
      <c r="M704" s="57">
        <f t="shared" si="219"/>
        <v>0.21905799945868284</v>
      </c>
      <c r="N704" s="57">
        <f>IF(SetUp!$B$62=0,X704,(B704-E704)*(1-(H704/SetUp!$B$66/SetUp!$B$56)))</f>
        <v>0</v>
      </c>
      <c r="O704" s="57">
        <f>K704*SetUp!$B$65</f>
        <v>0</v>
      </c>
      <c r="P704" s="57">
        <f>MIN(SetUp!$B$54*L704^SetUp!$B$51,L704)</f>
        <v>9.4417426817537881E-4</v>
      </c>
      <c r="Q704" s="57">
        <f t="shared" si="220"/>
        <v>1.1801098342694859E-10</v>
      </c>
      <c r="R704" s="57">
        <f>IF((H704+N704-O704)&gt;SetUp!$B$56,T703+H704+N704-O704-SetUp!$B$56,T703)</f>
        <v>0</v>
      </c>
      <c r="S704" s="57">
        <f>R704*SetUp!$B$65</f>
        <v>0</v>
      </c>
      <c r="T704" s="57">
        <f>IF((R704-S704)&lt;SetUp!$B$53,R704-S704,SetUp!$B$53)</f>
        <v>0</v>
      </c>
      <c r="U704" s="57">
        <f t="shared" si="221"/>
        <v>0.21905799945868284</v>
      </c>
      <c r="V704" s="57">
        <f>(L704-P704)/1000*SetUp!$B$13*1000000/SetUp!$B$48</f>
        <v>4.0125828459055816E-2</v>
      </c>
      <c r="W704" s="57">
        <f t="shared" si="232"/>
        <v>7.827939685345342E-17</v>
      </c>
      <c r="X704" s="57">
        <f>MAX((SetUp!$B$56*(1-($H704/SetUp!$B$56)^2)*TANH(($B704-$D704)/SetUp!$B$56))/(1+$H704/SetUp!$B$56*TANH(($B704-$D704)/SetUp!$B$56)),0)</f>
        <v>0</v>
      </c>
      <c r="AK704" s="65">
        <v>306</v>
      </c>
      <c r="AL704" s="66">
        <f t="shared" si="233"/>
        <v>0.45100000000000001</v>
      </c>
      <c r="AM704" s="66">
        <f t="shared" si="234"/>
        <v>3.9257211445856394E-2</v>
      </c>
      <c r="AN704" s="67">
        <f t="shared" si="235"/>
        <v>-0.91295518526417641</v>
      </c>
      <c r="AP704" s="64">
        <v>27518</v>
      </c>
      <c r="AQ704" s="55">
        <v>5</v>
      </c>
      <c r="AR704" s="55">
        <v>125</v>
      </c>
      <c r="AS704" s="66">
        <f t="shared" si="222"/>
        <v>109.821</v>
      </c>
      <c r="AT704" s="66">
        <f t="shared" si="223"/>
        <v>96.615311103526892</v>
      </c>
      <c r="AU704" s="55" t="str">
        <f>IF(OR($AP704&lt;SetUp!$B$97,$AP704&gt;SetUp!$B$98),"Não","Sim")</f>
        <v>Sim</v>
      </c>
      <c r="AV704" s="68">
        <f t="shared" si="224"/>
        <v>10.479551517121331</v>
      </c>
      <c r="AW704" s="68">
        <f t="shared" si="225"/>
        <v>9.8293087805565911</v>
      </c>
      <c r="AX704" s="68">
        <f t="shared" si="226"/>
        <v>2.0406853939581753</v>
      </c>
      <c r="AY704" s="68">
        <f t="shared" si="227"/>
        <v>1.9850459566520777</v>
      </c>
      <c r="AZ704" s="68">
        <f t="shared" si="228"/>
        <v>-13.205688896473106</v>
      </c>
      <c r="BA704" s="68">
        <f t="shared" si="229"/>
        <v>-0.6502427365647403</v>
      </c>
      <c r="BB704" s="68">
        <f t="shared" si="230"/>
        <v>-5.563943730609755E-2</v>
      </c>
    </row>
    <row r="705" spans="1:54" x14ac:dyDescent="0.3">
      <c r="A705" s="64">
        <v>27367</v>
      </c>
      <c r="B705" s="57">
        <v>14.606</v>
      </c>
      <c r="C705" s="57">
        <v>0</v>
      </c>
      <c r="D705" s="57">
        <v>5.4390000000000001</v>
      </c>
      <c r="E705" s="57">
        <f t="shared" si="215"/>
        <v>5.4390000000000001</v>
      </c>
      <c r="F705" s="57">
        <f t="shared" si="216"/>
        <v>0</v>
      </c>
      <c r="G705" s="57">
        <f t="shared" si="217"/>
        <v>6.2180093620721522E-2</v>
      </c>
      <c r="H705" s="57">
        <f>IF(Q704&gt;SetUp!$B$56,SetUp!$B$56,Q704)</f>
        <v>1.1801098342694859E-10</v>
      </c>
      <c r="I705" s="57">
        <f t="shared" si="231"/>
        <v>0.28123809307940439</v>
      </c>
      <c r="J705" s="57">
        <f>MIN(F705,H705,(1-EXP(-SetUp!$B$52*H705/SetUp!$B$56))*F705)</f>
        <v>0</v>
      </c>
      <c r="K705" s="57">
        <f t="shared" si="218"/>
        <v>1.1801098342694859E-10</v>
      </c>
      <c r="L705" s="57">
        <f>IF(I705&lt;=0,0,MIN(SetUp!$B$50*I705^SetUp!$B$55,I705))</f>
        <v>2.4706985404130415E-3</v>
      </c>
      <c r="M705" s="57">
        <f t="shared" si="219"/>
        <v>0.27876739453899135</v>
      </c>
      <c r="N705" s="57">
        <f>IF(SetUp!$B$62=0,X705,(B705-E705)*(1-(H705/SetUp!$B$66/SetUp!$B$56)))</f>
        <v>9.1048199063792783</v>
      </c>
      <c r="O705" s="57">
        <f>K705*SetUp!$B$65</f>
        <v>0</v>
      </c>
      <c r="P705" s="57">
        <f>MIN(SetUp!$B$54*L705^SetUp!$B$51,L705)</f>
        <v>1.4044158621969235E-3</v>
      </c>
      <c r="Q705" s="57">
        <f t="shared" si="220"/>
        <v>9.1048199064972888</v>
      </c>
      <c r="R705" s="57">
        <f>IF((H705+N705-O705)&gt;SetUp!$B$56,T704+H705+N705-O705-SetUp!$B$56,T704)</f>
        <v>0</v>
      </c>
      <c r="S705" s="57">
        <f>R705*SetUp!$B$65</f>
        <v>0</v>
      </c>
      <c r="T705" s="57">
        <f>IF((R705-S705)&lt;SetUp!$B$53,R705-S705,SetUp!$B$53)</f>
        <v>0</v>
      </c>
      <c r="U705" s="57">
        <f t="shared" si="221"/>
        <v>0.27876739453899135</v>
      </c>
      <c r="V705" s="57">
        <f>(L705-P705)/1000*SetUp!$B$13*1000000/SetUp!$B$48</f>
        <v>6.0647688172252329E-2</v>
      </c>
      <c r="W705" s="57">
        <f t="shared" si="232"/>
        <v>1.1106567054941507E-15</v>
      </c>
      <c r="X705" s="57">
        <f>MAX((SetUp!$B$56*(1-($H705/SetUp!$B$56)^2)*TANH(($B705-$D705)/SetUp!$B$56))/(1+$H705/SetUp!$B$56*TANH(($B705-$D705)/SetUp!$B$56)),0)</f>
        <v>9.1048199063792783</v>
      </c>
      <c r="AK705" s="65">
        <v>307</v>
      </c>
      <c r="AL705" s="66">
        <f t="shared" si="233"/>
        <v>0.22650000000000001</v>
      </c>
      <c r="AM705" s="66">
        <f t="shared" si="234"/>
        <v>3.8757181832952299E-2</v>
      </c>
      <c r="AN705" s="67">
        <f t="shared" si="235"/>
        <v>-0.82888661442405165</v>
      </c>
      <c r="AP705" s="64">
        <v>27519</v>
      </c>
      <c r="AQ705" s="55">
        <v>5</v>
      </c>
      <c r="AR705" s="55">
        <v>126</v>
      </c>
      <c r="AS705" s="66">
        <f t="shared" si="222"/>
        <v>165.214</v>
      </c>
      <c r="AT705" s="66">
        <f t="shared" si="223"/>
        <v>72.109332151264184</v>
      </c>
      <c r="AU705" s="55" t="str">
        <f>IF(OR($AP705&lt;SetUp!$B$97,$AP705&gt;SetUp!$B$98),"Não","Sim")</f>
        <v>Sim</v>
      </c>
      <c r="AV705" s="68">
        <f t="shared" si="224"/>
        <v>12.853559818198226</v>
      </c>
      <c r="AW705" s="68">
        <f t="shared" si="225"/>
        <v>8.4917213891686405</v>
      </c>
      <c r="AX705" s="68">
        <f t="shared" si="226"/>
        <v>2.2180468460420442</v>
      </c>
      <c r="AY705" s="68">
        <f t="shared" si="227"/>
        <v>1.8579914733120841</v>
      </c>
      <c r="AZ705" s="68">
        <f t="shared" si="228"/>
        <v>-93.104667848735815</v>
      </c>
      <c r="BA705" s="68">
        <f t="shared" si="229"/>
        <v>-4.3618384290295857</v>
      </c>
      <c r="BB705" s="68">
        <f t="shared" si="230"/>
        <v>-0.36005537272996002</v>
      </c>
    </row>
    <row r="706" spans="1:54" x14ac:dyDescent="0.3">
      <c r="A706" s="64">
        <v>27368</v>
      </c>
      <c r="B706" s="57">
        <v>13.467000000000001</v>
      </c>
      <c r="C706" s="57">
        <v>0</v>
      </c>
      <c r="D706" s="57">
        <v>5.4390000000000001</v>
      </c>
      <c r="E706" s="57">
        <f t="shared" si="215"/>
        <v>5.4390000000000001</v>
      </c>
      <c r="F706" s="57">
        <f t="shared" si="216"/>
        <v>0</v>
      </c>
      <c r="G706" s="57">
        <f t="shared" si="217"/>
        <v>0.33995075720589973</v>
      </c>
      <c r="H706" s="57">
        <f>IF(Q705&gt;SetUp!$B$56,SetUp!$B$56,Q705)</f>
        <v>9.1048199064972888</v>
      </c>
      <c r="I706" s="57">
        <f t="shared" si="231"/>
        <v>0.61871815174489109</v>
      </c>
      <c r="J706" s="57">
        <f>MIN(F706,H706,(1-EXP(-SetUp!$B$52*H706/SetUp!$B$56))*F706)</f>
        <v>0</v>
      </c>
      <c r="K706" s="57">
        <f t="shared" si="218"/>
        <v>9.1048199064972888</v>
      </c>
      <c r="L706" s="57">
        <f>IF(I706&lt;=0,0,MIN(SetUp!$B$50*I706^SetUp!$B$55,I706))</f>
        <v>9.1942776265197326E-3</v>
      </c>
      <c r="M706" s="57">
        <f t="shared" si="219"/>
        <v>0.60952387411837139</v>
      </c>
      <c r="N706" s="57">
        <f>IF(SetUp!$B$62=0,X706,(B706-E706)*(1-(H706/SetUp!$B$66/SetUp!$B$56)))</f>
        <v>7.6880492427941007</v>
      </c>
      <c r="O706" s="57">
        <f>K706*SetUp!$B$65</f>
        <v>0</v>
      </c>
      <c r="P706" s="57">
        <f>MIN(SetUp!$B$54*L706^SetUp!$B$51,L706)</f>
        <v>5.110753264349936E-3</v>
      </c>
      <c r="Q706" s="57">
        <f t="shared" si="220"/>
        <v>16.792869149291391</v>
      </c>
      <c r="R706" s="57">
        <f>IF((H706+N706-O706)&gt;SetUp!$B$56,T705+H706+N706-O706-SetUp!$B$56,T705)</f>
        <v>0</v>
      </c>
      <c r="S706" s="57">
        <f>R706*SetUp!$B$65</f>
        <v>0</v>
      </c>
      <c r="T706" s="57">
        <f>IF((R706-S706)&lt;SetUp!$B$53,R706-S706,SetUp!$B$53)</f>
        <v>0</v>
      </c>
      <c r="U706" s="57">
        <f t="shared" si="221"/>
        <v>0.60952387411837139</v>
      </c>
      <c r="V706" s="57">
        <f>(L706-P706)/1000*SetUp!$B$13*1000000/SetUp!$B$48</f>
        <v>0.23226140424131839</v>
      </c>
      <c r="W706" s="57">
        <f t="shared" si="232"/>
        <v>-1.8735013540549517E-16</v>
      </c>
      <c r="X706" s="57">
        <f>MAX((SetUp!$B$56*(1-($H706/SetUp!$B$56)^2)*TANH(($B706-$D706)/SetUp!$B$56))/(1+$H706/SetUp!$B$56*TANH(($B706-$D706)/SetUp!$B$56)),0)</f>
        <v>7.6880492427941007</v>
      </c>
      <c r="AK706" s="65">
        <v>308</v>
      </c>
      <c r="AL706" s="66">
        <f t="shared" si="233"/>
        <v>0.1855</v>
      </c>
      <c r="AM706" s="66">
        <f t="shared" si="234"/>
        <v>3.8266029055886108E-2</v>
      </c>
      <c r="AN706" s="67">
        <f t="shared" si="235"/>
        <v>-0.79371412907878114</v>
      </c>
      <c r="AP706" s="64">
        <v>27520</v>
      </c>
      <c r="AQ706" s="55">
        <v>5</v>
      </c>
      <c r="AR706" s="55">
        <v>127</v>
      </c>
      <c r="AS706" s="66">
        <f t="shared" si="222"/>
        <v>118.265</v>
      </c>
      <c r="AT706" s="66">
        <f t="shared" si="223"/>
        <v>55.697546355175902</v>
      </c>
      <c r="AU706" s="55" t="str">
        <f>IF(OR($AP706&lt;SetUp!$B$97,$AP706&gt;SetUp!$B$98),"Não","Sim")</f>
        <v>Sim</v>
      </c>
      <c r="AV706" s="68">
        <f t="shared" si="224"/>
        <v>10.874971264329851</v>
      </c>
      <c r="AW706" s="68">
        <f t="shared" si="225"/>
        <v>7.4630788790669964</v>
      </c>
      <c r="AX706" s="68">
        <f t="shared" si="226"/>
        <v>2.0728562361251721</v>
      </c>
      <c r="AY706" s="68">
        <f t="shared" si="227"/>
        <v>1.7458360636139649</v>
      </c>
      <c r="AZ706" s="68">
        <f t="shared" si="228"/>
        <v>-62.567453644824099</v>
      </c>
      <c r="BA706" s="68">
        <f t="shared" si="229"/>
        <v>-3.4118923852628544</v>
      </c>
      <c r="BB706" s="68">
        <f t="shared" si="230"/>
        <v>-0.32702017251120719</v>
      </c>
    </row>
    <row r="707" spans="1:54" x14ac:dyDescent="0.3">
      <c r="A707" s="64">
        <v>27369</v>
      </c>
      <c r="B707" s="57">
        <v>4.1130000000000004</v>
      </c>
      <c r="C707" s="57">
        <v>17.451000000000001</v>
      </c>
      <c r="D707" s="57">
        <v>5.4390000000000001</v>
      </c>
      <c r="E707" s="57">
        <f t="shared" ref="E707:E770" si="236">IF(B707&gt;=D707,D707,B707)</f>
        <v>4.1130000000000004</v>
      </c>
      <c r="F707" s="57">
        <f t="shared" ref="F707:F770" si="237">D707-E707</f>
        <v>1.3259999999999996</v>
      </c>
      <c r="G707" s="57">
        <f t="shared" ref="G707:G770" si="238">MAX(B707-D707-N707,0)</f>
        <v>0</v>
      </c>
      <c r="H707" s="57">
        <f>IF(Q706&gt;SetUp!$B$56,SetUp!$B$56,Q706)</f>
        <v>16.792869149291391</v>
      </c>
      <c r="I707" s="57">
        <f t="shared" si="231"/>
        <v>0.60952387411837139</v>
      </c>
      <c r="J707" s="57">
        <f>MIN(F707,H707,(1-EXP(-SetUp!$B$52*H707/SetUp!$B$56))*F707)</f>
        <v>1.2298377983548503</v>
      </c>
      <c r="K707" s="57">
        <f t="shared" ref="K707:K770" si="239">MAX(H707-J707,0)</f>
        <v>15.563031350936541</v>
      </c>
      <c r="L707" s="57">
        <f>IF(I707&lt;=0,0,MIN(SetUp!$B$50*I707^SetUp!$B$55,I707))</f>
        <v>8.9676927334448233E-3</v>
      </c>
      <c r="M707" s="57">
        <f t="shared" ref="M707:M770" si="240">MAX(I707-L707,0)</f>
        <v>0.60055618138492661</v>
      </c>
      <c r="N707" s="57">
        <f>IF(SetUp!$B$62=0,X707,(B707-E707)*(1-(H707/SetUp!$B$66/SetUp!$B$56)))</f>
        <v>0</v>
      </c>
      <c r="O707" s="57">
        <f>K707*SetUp!$B$65</f>
        <v>0</v>
      </c>
      <c r="P707" s="57">
        <f>MIN(SetUp!$B$54*L707^SetUp!$B$51,L707)</f>
        <v>4.9869197203490446E-3</v>
      </c>
      <c r="Q707" s="57">
        <f t="shared" ref="Q707:Q770" si="241">IF((K707+N707-O707)&lt;0,0,K707+N707-O707)</f>
        <v>15.563031350936541</v>
      </c>
      <c r="R707" s="57">
        <f>IF((H707+N707-O707)&gt;SetUp!$B$56,T706+H707+N707-O707-SetUp!$B$56,T706)</f>
        <v>0</v>
      </c>
      <c r="S707" s="57">
        <f>R707*SetUp!$B$65</f>
        <v>0</v>
      </c>
      <c r="T707" s="57">
        <f>IF((R707-S707)&lt;SetUp!$B$53,R707-S707,SetUp!$B$53)</f>
        <v>0</v>
      </c>
      <c r="U707" s="57">
        <f t="shared" ref="U707:U770" si="242">M707+R707-T707</f>
        <v>0.60055618138492661</v>
      </c>
      <c r="V707" s="57">
        <f>(L707-P707)/1000*SetUp!$B$13*1000000/SetUp!$B$48</f>
        <v>0.22641714557968023</v>
      </c>
      <c r="W707" s="57">
        <f t="shared" si="232"/>
        <v>1.3791051634015616E-15</v>
      </c>
      <c r="X707" s="57">
        <f>MAX((SetUp!$B$56*(1-($H707/SetUp!$B$56)^2)*TANH(($B707-$D707)/SetUp!$B$56))/(1+$H707/SetUp!$B$56*TANH(($B707-$D707)/SetUp!$B$56)),0)</f>
        <v>0</v>
      </c>
      <c r="AK707" s="65">
        <v>309</v>
      </c>
      <c r="AL707" s="66">
        <f t="shared" si="233"/>
        <v>0.13350000000000001</v>
      </c>
      <c r="AM707" s="66">
        <f t="shared" si="234"/>
        <v>3.7783550892499164E-2</v>
      </c>
      <c r="AN707" s="67">
        <f t="shared" si="235"/>
        <v>-0.71697714687266556</v>
      </c>
      <c r="AP707" s="64">
        <v>27521</v>
      </c>
      <c r="AQ707" s="55">
        <v>5</v>
      </c>
      <c r="AR707" s="55">
        <v>128</v>
      </c>
      <c r="AS707" s="66">
        <f t="shared" ref="AS707:AS770" si="243">VLOOKUP($AP707,$A:$C,3,FALSE)</f>
        <v>61.665999999999997</v>
      </c>
      <c r="AT707" s="66">
        <f t="shared" ref="AT707:AT770" si="244">VLOOKUP($AP707,$A:$V,22,FALSE)</f>
        <v>44.184543806401805</v>
      </c>
      <c r="AU707" s="55" t="str">
        <f>IF(OR($AP707&lt;SetUp!$B$97,$AP707&gt;SetUp!$B$98),"Não","Sim")</f>
        <v>Sim</v>
      </c>
      <c r="AV707" s="68">
        <f t="shared" ref="AV707:AV770" si="245">IFERROR(SQRT(AS707),0)</f>
        <v>7.8527702118424427</v>
      </c>
      <c r="AW707" s="68">
        <f t="shared" ref="AW707:AW770" si="246">IFERROR(SQRT(AT707),0)</f>
        <v>6.6471455382293083</v>
      </c>
      <c r="AX707" s="68">
        <f t="shared" ref="AX707:AX770" si="247">IFERROR(LOG(AS707),0)</f>
        <v>1.7900457785824924</v>
      </c>
      <c r="AY707" s="68">
        <f t="shared" ref="AY707:AY770" si="248">IFERROR(LOG(AT707),0)</f>
        <v>1.6452703753782625</v>
      </c>
      <c r="AZ707" s="68">
        <f t="shared" ref="AZ707:AZ770" si="249">AT707-AS707</f>
        <v>-17.481456193598191</v>
      </c>
      <c r="BA707" s="68">
        <f t="shared" ref="BA707:BA770" si="250">AW707-AV707</f>
        <v>-1.2056246736131344</v>
      </c>
      <c r="BB707" s="68">
        <f t="shared" ref="BB707:BB770" si="251">AY707-AX707</f>
        <v>-0.14477540320422988</v>
      </c>
    </row>
    <row r="708" spans="1:54" x14ac:dyDescent="0.3">
      <c r="A708" s="64">
        <v>27370</v>
      </c>
      <c r="B708" s="57">
        <v>4.3029999999999999</v>
      </c>
      <c r="C708" s="57">
        <v>11.36</v>
      </c>
      <c r="D708" s="57">
        <v>5.4390000000000001</v>
      </c>
      <c r="E708" s="57">
        <f t="shared" si="236"/>
        <v>4.3029999999999999</v>
      </c>
      <c r="F708" s="57">
        <f t="shared" si="237"/>
        <v>1.1360000000000001</v>
      </c>
      <c r="G708" s="57">
        <f t="shared" si="238"/>
        <v>0</v>
      </c>
      <c r="H708" s="57">
        <f>IF(Q707&gt;SetUp!$B$56,SetUp!$B$56,Q707)</f>
        <v>15.563031350936541</v>
      </c>
      <c r="I708" s="57">
        <f t="shared" ref="I708:I771" si="252">U707+G708+O708</f>
        <v>0.60055618138492661</v>
      </c>
      <c r="J708" s="57">
        <f>MIN(F708,H708,(1-EXP(-SetUp!$B$52*H708/SetUp!$B$56))*F708)</f>
        <v>1.0361623915311144</v>
      </c>
      <c r="K708" s="57">
        <f t="shared" si="239"/>
        <v>14.526868959405427</v>
      </c>
      <c r="L708" s="57">
        <f>IF(I708&lt;=0,0,MIN(SetUp!$B$50*I708^SetUp!$B$55,I708))</f>
        <v>8.7488758433214141E-3</v>
      </c>
      <c r="M708" s="57">
        <f t="shared" si="240"/>
        <v>0.59180730554160521</v>
      </c>
      <c r="N708" s="57">
        <f>IF(SetUp!$B$62=0,X708,(B708-E708)*(1-(H708/SetUp!$B$66/SetUp!$B$56)))</f>
        <v>0</v>
      </c>
      <c r="O708" s="57">
        <f>K708*SetUp!$B$65</f>
        <v>0</v>
      </c>
      <c r="P708" s="57">
        <f>MIN(SetUp!$B$54*L708^SetUp!$B$51,L708)</f>
        <v>4.8672810344304448E-3</v>
      </c>
      <c r="Q708" s="57">
        <f t="shared" si="241"/>
        <v>14.526868959405427</v>
      </c>
      <c r="R708" s="57">
        <f>IF((H708+N708-O708)&gt;SetUp!$B$56,T707+H708+N708-O708-SetUp!$B$56,T707)</f>
        <v>0</v>
      </c>
      <c r="S708" s="57">
        <f>R708*SetUp!$B$65</f>
        <v>0</v>
      </c>
      <c r="T708" s="57">
        <f>IF((R708-S708)&lt;SetUp!$B$53,R708-S708,SetUp!$B$53)</f>
        <v>0</v>
      </c>
      <c r="U708" s="57">
        <f t="shared" si="242"/>
        <v>0.59180730554160521</v>
      </c>
      <c r="V708" s="57">
        <f>(L708-P708)/1000*SetUp!$B$13*1000000/SetUp!$B$48</f>
        <v>0.22077611911926717</v>
      </c>
      <c r="W708" s="57">
        <f t="shared" ref="W708:W771" si="253">Q708+U708+T708-H708-U707-T707-B708+E708+J708+L708</f>
        <v>4.5623227418190027E-16</v>
      </c>
      <c r="X708" s="57">
        <f>MAX((SetUp!$B$56*(1-($H708/SetUp!$B$56)^2)*TANH(($B708-$D708)/SetUp!$B$56))/(1+$H708/SetUp!$B$56*TANH(($B708-$D708)/SetUp!$B$56)),0)</f>
        <v>0</v>
      </c>
      <c r="AK708" s="65">
        <v>310</v>
      </c>
      <c r="AL708" s="66">
        <f t="shared" si="233"/>
        <v>0.11899999999999999</v>
      </c>
      <c r="AM708" s="66">
        <f t="shared" si="234"/>
        <v>3.7309550744934174E-2</v>
      </c>
      <c r="AN708" s="67">
        <f t="shared" si="235"/>
        <v>-0.68647436348794821</v>
      </c>
      <c r="AP708" s="64">
        <v>27522</v>
      </c>
      <c r="AQ708" s="55">
        <v>5</v>
      </c>
      <c r="AR708" s="55">
        <v>129</v>
      </c>
      <c r="AS708" s="66">
        <f t="shared" si="243"/>
        <v>35.466000000000001</v>
      </c>
      <c r="AT708" s="66">
        <f t="shared" si="244"/>
        <v>35.810361354709428</v>
      </c>
      <c r="AU708" s="55" t="str">
        <f>IF(OR($AP708&lt;SetUp!$B$97,$AP708&gt;SetUp!$B$98),"Não","Sim")</f>
        <v>Sim</v>
      </c>
      <c r="AV708" s="68">
        <f t="shared" si="245"/>
        <v>5.9553337437963965</v>
      </c>
      <c r="AW708" s="68">
        <f t="shared" si="246"/>
        <v>5.9841759127476717</v>
      </c>
      <c r="AX708" s="68">
        <f t="shared" si="247"/>
        <v>1.5498122097325311</v>
      </c>
      <c r="AY708" s="68">
        <f t="shared" si="248"/>
        <v>1.5540087034068908</v>
      </c>
      <c r="AZ708" s="68">
        <f t="shared" si="249"/>
        <v>0.3443613547094273</v>
      </c>
      <c r="BA708" s="68">
        <f t="shared" si="250"/>
        <v>2.8842168951275227E-2</v>
      </c>
      <c r="BB708" s="68">
        <f t="shared" si="251"/>
        <v>4.1964936743597026E-3</v>
      </c>
    </row>
    <row r="709" spans="1:54" x14ac:dyDescent="0.3">
      <c r="A709" s="64">
        <v>27371</v>
      </c>
      <c r="B709" s="57">
        <v>0.32600000000000001</v>
      </c>
      <c r="C709" s="57">
        <v>3.3660000000000001</v>
      </c>
      <c r="D709" s="57">
        <v>5.4390000000000001</v>
      </c>
      <c r="E709" s="57">
        <f t="shared" si="236"/>
        <v>0.32600000000000001</v>
      </c>
      <c r="F709" s="57">
        <f t="shared" si="237"/>
        <v>5.1130000000000004</v>
      </c>
      <c r="G709" s="57">
        <f t="shared" si="238"/>
        <v>0</v>
      </c>
      <c r="H709" s="57">
        <f>IF(Q708&gt;SetUp!$B$56,SetUp!$B$56,Q708)</f>
        <v>14.526868959405427</v>
      </c>
      <c r="I709" s="57">
        <f t="shared" si="252"/>
        <v>0.59180730554160521</v>
      </c>
      <c r="J709" s="57">
        <f>MIN(F709,H709,(1-EXP(-SetUp!$B$52*H709/SetUp!$B$56))*F709)</f>
        <v>4.5846714625750788</v>
      </c>
      <c r="K709" s="57">
        <f t="shared" si="239"/>
        <v>9.9421974968303477</v>
      </c>
      <c r="L709" s="57">
        <f>IF(I709&lt;=0,0,MIN(SetUp!$B$50*I709^SetUp!$B$55,I709))</f>
        <v>8.537486980090379E-3</v>
      </c>
      <c r="M709" s="57">
        <f t="shared" si="240"/>
        <v>0.58326981856151483</v>
      </c>
      <c r="N709" s="57">
        <f>IF(SetUp!$B$62=0,X709,(B709-E709)*(1-(H709/SetUp!$B$66/SetUp!$B$56)))</f>
        <v>0</v>
      </c>
      <c r="O709" s="57">
        <f>K709*SetUp!$B$65</f>
        <v>0</v>
      </c>
      <c r="P709" s="57">
        <f>MIN(SetUp!$B$54*L709^SetUp!$B$51,L709)</f>
        <v>4.7516552981409499E-3</v>
      </c>
      <c r="Q709" s="57">
        <f t="shared" si="241"/>
        <v>9.9421974968303477</v>
      </c>
      <c r="R709" s="57">
        <f>IF((H709+N709-O709)&gt;SetUp!$B$56,T708+H709+N709-O709-SetUp!$B$56,T708)</f>
        <v>0</v>
      </c>
      <c r="S709" s="57">
        <f>R709*SetUp!$B$65</f>
        <v>0</v>
      </c>
      <c r="T709" s="57">
        <f>IF((R709-S709)&lt;SetUp!$B$53,R709-S709,SetUp!$B$53)</f>
        <v>0</v>
      </c>
      <c r="U709" s="57">
        <f t="shared" si="242"/>
        <v>0.58326981856151483</v>
      </c>
      <c r="V709" s="57">
        <f>(L709-P709)/1000*SetUp!$B$13*1000000/SetUp!$B$48</f>
        <v>0.21532933434089416</v>
      </c>
      <c r="W709" s="57">
        <f t="shared" si="253"/>
        <v>-1.1275702593849246E-16</v>
      </c>
      <c r="X709" s="57">
        <f>MAX((SetUp!$B$56*(1-($H709/SetUp!$B$56)^2)*TANH(($B709-$D709)/SetUp!$B$56))/(1+$H709/SetUp!$B$56*TANH(($B709-$D709)/SetUp!$B$56)),0)</f>
        <v>0</v>
      </c>
      <c r="AK709" s="65">
        <v>311</v>
      </c>
      <c r="AL709" s="66">
        <f t="shared" si="233"/>
        <v>9.2499999999999999E-2</v>
      </c>
      <c r="AM709" s="66">
        <f t="shared" si="234"/>
        <v>3.6843837454937398E-2</v>
      </c>
      <c r="AN709" s="67">
        <f t="shared" si="235"/>
        <v>-0.60168824373040652</v>
      </c>
      <c r="AP709" s="64">
        <v>27523</v>
      </c>
      <c r="AQ709" s="55">
        <v>5</v>
      </c>
      <c r="AR709" s="55">
        <v>130</v>
      </c>
      <c r="AS709" s="66">
        <f t="shared" si="243"/>
        <v>23.227</v>
      </c>
      <c r="AT709" s="66">
        <f t="shared" si="244"/>
        <v>29.539207005032502</v>
      </c>
      <c r="AU709" s="55" t="str">
        <f>IF(OR($AP709&lt;SetUp!$B$97,$AP709&gt;SetUp!$B$98),"Não","Sim")</f>
        <v>Sim</v>
      </c>
      <c r="AV709" s="68">
        <f t="shared" si="245"/>
        <v>4.8194398014707058</v>
      </c>
      <c r="AW709" s="68">
        <f t="shared" si="246"/>
        <v>5.4349983445289567</v>
      </c>
      <c r="AX709" s="68">
        <f t="shared" si="247"/>
        <v>1.3659931199344446</v>
      </c>
      <c r="AY709" s="68">
        <f t="shared" si="248"/>
        <v>1.4703988322771755</v>
      </c>
      <c r="AZ709" s="68">
        <f t="shared" si="249"/>
        <v>6.3122070050325014</v>
      </c>
      <c r="BA709" s="68">
        <f t="shared" si="250"/>
        <v>0.61555854305825086</v>
      </c>
      <c r="BB709" s="68">
        <f t="shared" si="251"/>
        <v>0.10440571234273088</v>
      </c>
    </row>
    <row r="710" spans="1:54" x14ac:dyDescent="0.3">
      <c r="A710" s="64">
        <v>27372</v>
      </c>
      <c r="B710" s="57">
        <v>0.187</v>
      </c>
      <c r="C710" s="57">
        <v>1.65</v>
      </c>
      <c r="D710" s="57">
        <v>5.4390000000000001</v>
      </c>
      <c r="E710" s="57">
        <f t="shared" si="236"/>
        <v>0.187</v>
      </c>
      <c r="F710" s="57">
        <f t="shared" si="237"/>
        <v>5.2519999999999998</v>
      </c>
      <c r="G710" s="57">
        <f t="shared" si="238"/>
        <v>0</v>
      </c>
      <c r="H710" s="57">
        <f>IF(Q709&gt;SetUp!$B$56,SetUp!$B$56,Q709)</f>
        <v>9.9421974968303477</v>
      </c>
      <c r="I710" s="57">
        <f t="shared" si="252"/>
        <v>0.58326981856151483</v>
      </c>
      <c r="J710" s="57">
        <f>MIN(F710,H710,(1-EXP(-SetUp!$B$52*H710/SetUp!$B$56))*F710)</f>
        <v>4.1411332154631184</v>
      </c>
      <c r="K710" s="57">
        <f t="shared" si="239"/>
        <v>5.8010642813672293</v>
      </c>
      <c r="L710" s="57">
        <f>IF(I710&lt;=0,0,MIN(SetUp!$B$50*I710^SetUp!$B$55,I710))</f>
        <v>8.333204217039699E-3</v>
      </c>
      <c r="M710" s="57">
        <f t="shared" si="240"/>
        <v>0.57493661434447518</v>
      </c>
      <c r="N710" s="57">
        <f>IF(SetUp!$B$62=0,X710,(B710-E710)*(1-(H710/SetUp!$B$66/SetUp!$B$56)))</f>
        <v>0</v>
      </c>
      <c r="O710" s="57">
        <f>K710*SetUp!$B$65</f>
        <v>0</v>
      </c>
      <c r="P710" s="57">
        <f>MIN(SetUp!$B$54*L710^SetUp!$B$51,L710)</f>
        <v>4.6398701886889689E-3</v>
      </c>
      <c r="Q710" s="57">
        <f t="shared" si="241"/>
        <v>5.8010642813672293</v>
      </c>
      <c r="R710" s="57">
        <f>IF((H710+N710-O710)&gt;SetUp!$B$56,T709+H710+N710-O710-SetUp!$B$56,T709)</f>
        <v>0</v>
      </c>
      <c r="S710" s="57">
        <f>R710*SetUp!$B$65</f>
        <v>0</v>
      </c>
      <c r="T710" s="57">
        <f>IF((R710-S710)&lt;SetUp!$B$53,R710-S710,SetUp!$B$53)</f>
        <v>0</v>
      </c>
      <c r="U710" s="57">
        <f t="shared" si="242"/>
        <v>0.57493661434447518</v>
      </c>
      <c r="V710" s="57">
        <f>(L710-P710)/1000*SetUp!$B$13*1000000/SetUp!$B$48</f>
        <v>0.21006828212019787</v>
      </c>
      <c r="W710" s="57">
        <f t="shared" si="253"/>
        <v>-3.920475055707584E-16</v>
      </c>
      <c r="X710" s="57">
        <f>MAX((SetUp!$B$56*(1-($H710/SetUp!$B$56)^2)*TANH(($B710-$D710)/SetUp!$B$56))/(1+$H710/SetUp!$B$56*TANH(($B710-$D710)/SetUp!$B$56)),0)</f>
        <v>0</v>
      </c>
      <c r="AK710" s="65">
        <v>312</v>
      </c>
      <c r="AL710" s="66">
        <f t="shared" si="233"/>
        <v>7.0499999999999993E-2</v>
      </c>
      <c r="AM710" s="66">
        <f t="shared" si="234"/>
        <v>3.6386225126152701E-2</v>
      </c>
      <c r="AN710" s="67">
        <f t="shared" si="235"/>
        <v>-0.48388333154393326</v>
      </c>
      <c r="AP710" s="64">
        <v>27524</v>
      </c>
      <c r="AQ710" s="55">
        <v>5</v>
      </c>
      <c r="AR710" s="55">
        <v>131</v>
      </c>
      <c r="AS710" s="66">
        <f t="shared" si="243"/>
        <v>22.530999999999999</v>
      </c>
      <c r="AT710" s="66">
        <f t="shared" si="244"/>
        <v>24.728842775123244</v>
      </c>
      <c r="AU710" s="55" t="str">
        <f>IF(OR($AP710&lt;SetUp!$B$97,$AP710&gt;SetUp!$B$98),"Não","Sim")</f>
        <v>Sim</v>
      </c>
      <c r="AV710" s="68">
        <f t="shared" si="245"/>
        <v>4.7466830524061745</v>
      </c>
      <c r="AW710" s="68">
        <f t="shared" si="246"/>
        <v>4.9728103498045497</v>
      </c>
      <c r="AX710" s="68">
        <f t="shared" si="247"/>
        <v>1.3527804675713253</v>
      </c>
      <c r="AY710" s="68">
        <f t="shared" si="248"/>
        <v>1.3932037933472441</v>
      </c>
      <c r="AZ710" s="68">
        <f t="shared" si="249"/>
        <v>2.1978427751232452</v>
      </c>
      <c r="BA710" s="68">
        <f t="shared" si="250"/>
        <v>0.22612729739837523</v>
      </c>
      <c r="BB710" s="68">
        <f t="shared" si="251"/>
        <v>4.0423325775918784E-2</v>
      </c>
    </row>
    <row r="711" spans="1:54" x14ac:dyDescent="0.3">
      <c r="A711" s="64">
        <v>27373</v>
      </c>
      <c r="B711" s="57">
        <v>1.7010000000000001</v>
      </c>
      <c r="C711" s="57">
        <v>1.0229999999999999</v>
      </c>
      <c r="D711" s="57">
        <v>5.4390000000000001</v>
      </c>
      <c r="E711" s="57">
        <f t="shared" si="236"/>
        <v>1.7010000000000001</v>
      </c>
      <c r="F711" s="57">
        <f t="shared" si="237"/>
        <v>3.738</v>
      </c>
      <c r="G711" s="57">
        <f t="shared" si="238"/>
        <v>0</v>
      </c>
      <c r="H711" s="57">
        <f>IF(Q710&gt;SetUp!$B$56,SetUp!$B$56,Q710)</f>
        <v>5.8010642813672293</v>
      </c>
      <c r="I711" s="57">
        <f t="shared" si="252"/>
        <v>0.57493661434447518</v>
      </c>
      <c r="J711" s="57">
        <f>MIN(F711,H711,(1-EXP(-SetUp!$B$52*H711/SetUp!$B$56))*F711)</f>
        <v>2.2279626055301871</v>
      </c>
      <c r="K711" s="57">
        <f t="shared" si="239"/>
        <v>3.5731016758370422</v>
      </c>
      <c r="L711" s="57">
        <f>IF(I711&lt;=0,0,MIN(SetUp!$B$50*I711^SetUp!$B$55,I711))</f>
        <v>8.1357225531647655E-3</v>
      </c>
      <c r="M711" s="57">
        <f t="shared" si="240"/>
        <v>0.56680089179131043</v>
      </c>
      <c r="N711" s="57">
        <f>IF(SetUp!$B$62=0,X711,(B711-E711)*(1-(H711/SetUp!$B$66/SetUp!$B$56)))</f>
        <v>0</v>
      </c>
      <c r="O711" s="57">
        <f>K711*SetUp!$B$65</f>
        <v>0</v>
      </c>
      <c r="P711" s="57">
        <f>MIN(SetUp!$B$54*L711^SetUp!$B$51,L711)</f>
        <v>4.5317623759256716E-3</v>
      </c>
      <c r="Q711" s="57">
        <f t="shared" si="241"/>
        <v>3.5731016758370422</v>
      </c>
      <c r="R711" s="57">
        <f>IF((H711+N711-O711)&gt;SetUp!$B$56,T710+H711+N711-O711-SetUp!$B$56,T710)</f>
        <v>0</v>
      </c>
      <c r="S711" s="57">
        <f>R711*SetUp!$B$65</f>
        <v>0</v>
      </c>
      <c r="T711" s="57">
        <f>IF((R711-S711)&lt;SetUp!$B$53,R711-S711,SetUp!$B$53)</f>
        <v>0</v>
      </c>
      <c r="U711" s="57">
        <f t="shared" si="242"/>
        <v>0.56680089179131043</v>
      </c>
      <c r="V711" s="57">
        <f>(L711-P711)/1000*SetUp!$B$13*1000000/SetUp!$B$48</f>
        <v>0.20498490454715129</v>
      </c>
      <c r="W711" s="57">
        <f t="shared" si="253"/>
        <v>1.2836953722228372E-16</v>
      </c>
      <c r="X711" s="57">
        <f>MAX((SetUp!$B$56*(1-($H711/SetUp!$B$56)^2)*TANH(($B711-$D711)/SetUp!$B$56))/(1+$H711/SetUp!$B$56*TANH(($B711-$D711)/SetUp!$B$56)),0)</f>
        <v>0</v>
      </c>
      <c r="AK711" s="65">
        <v>313</v>
      </c>
      <c r="AL711" s="66">
        <f t="shared" si="233"/>
        <v>6.0999999999999999E-2</v>
      </c>
      <c r="AM711" s="66">
        <f t="shared" si="234"/>
        <v>3.5936532953107177E-2</v>
      </c>
      <c r="AN711" s="67">
        <f t="shared" si="235"/>
        <v>-0.41087650896545613</v>
      </c>
      <c r="AP711" s="64">
        <v>27525</v>
      </c>
      <c r="AQ711" s="55">
        <v>5</v>
      </c>
      <c r="AR711" s="55">
        <v>132</v>
      </c>
      <c r="AS711" s="66">
        <f t="shared" si="243"/>
        <v>19.254999999999999</v>
      </c>
      <c r="AT711" s="66">
        <f t="shared" si="244"/>
        <v>20.963859123092149</v>
      </c>
      <c r="AU711" s="55" t="str">
        <f>IF(OR($AP711&lt;SetUp!$B$97,$AP711&gt;SetUp!$B$98),"Não","Sim")</f>
        <v>Sim</v>
      </c>
      <c r="AV711" s="68">
        <f t="shared" si="245"/>
        <v>4.3880519595829766</v>
      </c>
      <c r="AW711" s="68">
        <f t="shared" si="246"/>
        <v>4.5786307039432819</v>
      </c>
      <c r="AX711" s="68">
        <f t="shared" si="247"/>
        <v>1.2845435229587499</v>
      </c>
      <c r="AY711" s="68">
        <f t="shared" si="248"/>
        <v>1.321471232586114</v>
      </c>
      <c r="AZ711" s="68">
        <f t="shared" si="249"/>
        <v>1.7088591230921502</v>
      </c>
      <c r="BA711" s="68">
        <f t="shared" si="250"/>
        <v>0.19057874436030531</v>
      </c>
      <c r="BB711" s="68">
        <f t="shared" si="251"/>
        <v>3.6927709627364136E-2</v>
      </c>
    </row>
    <row r="712" spans="1:54" x14ac:dyDescent="0.3">
      <c r="A712" s="64">
        <v>27374</v>
      </c>
      <c r="B712" s="57">
        <v>0.30099999999999999</v>
      </c>
      <c r="C712" s="57">
        <v>0.82199999999999995</v>
      </c>
      <c r="D712" s="57">
        <v>5.4390000000000001</v>
      </c>
      <c r="E712" s="57">
        <f t="shared" si="236"/>
        <v>0.30099999999999999</v>
      </c>
      <c r="F712" s="57">
        <f t="shared" si="237"/>
        <v>5.1379999999999999</v>
      </c>
      <c r="G712" s="57">
        <f t="shared" si="238"/>
        <v>0</v>
      </c>
      <c r="H712" s="57">
        <f>IF(Q711&gt;SetUp!$B$56,SetUp!$B$56,Q711)</f>
        <v>3.5731016758370422</v>
      </c>
      <c r="I712" s="57">
        <f t="shared" si="252"/>
        <v>0.56680089179131043</v>
      </c>
      <c r="J712" s="57">
        <f>MIN(F712,H712,(1-EXP(-SetUp!$B$52*H712/SetUp!$B$56))*F712)</f>
        <v>2.1981258866713405</v>
      </c>
      <c r="K712" s="57">
        <f t="shared" si="239"/>
        <v>1.3749757891657017</v>
      </c>
      <c r="L712" s="57">
        <f>IF(I712&lt;=0,0,MIN(SetUp!$B$50*I712^SetUp!$B$55,I712))</f>
        <v>7.9447528695972026E-3</v>
      </c>
      <c r="M712" s="57">
        <f t="shared" si="240"/>
        <v>0.55885613892171326</v>
      </c>
      <c r="N712" s="57">
        <f>IF(SetUp!$B$62=0,X712,(B712-E712)*(1-(H712/SetUp!$B$66/SetUp!$B$56)))</f>
        <v>0</v>
      </c>
      <c r="O712" s="57">
        <f>K712*SetUp!$B$65</f>
        <v>0</v>
      </c>
      <c r="P712" s="57">
        <f>MIN(SetUp!$B$54*L712^SetUp!$B$51,L712)</f>
        <v>4.427176971357057E-3</v>
      </c>
      <c r="Q712" s="57">
        <f t="shared" si="241"/>
        <v>1.3749757891657017</v>
      </c>
      <c r="R712" s="57">
        <f>IF((H712+N712-O712)&gt;SetUp!$B$56,T711+H712+N712-O712-SetUp!$B$56,T711)</f>
        <v>0</v>
      </c>
      <c r="S712" s="57">
        <f>R712*SetUp!$B$65</f>
        <v>0</v>
      </c>
      <c r="T712" s="57">
        <f>IF((R712-S712)&lt;SetUp!$B$53,R712-S712,SetUp!$B$53)</f>
        <v>0</v>
      </c>
      <c r="U712" s="57">
        <f t="shared" si="242"/>
        <v>0.55885613892171326</v>
      </c>
      <c r="V712" s="57">
        <f>(L712-P712)/1000*SetUp!$B$13*1000000/SetUp!$B$48</f>
        <v>0.20007156690907033</v>
      </c>
      <c r="W712" s="57">
        <f t="shared" si="253"/>
        <v>1.4224732503009818E-16</v>
      </c>
      <c r="X712" s="57">
        <f>MAX((SetUp!$B$56*(1-($H712/SetUp!$B$56)^2)*TANH(($B712-$D712)/SetUp!$B$56))/(1+$H712/SetUp!$B$56*TANH(($B712-$D712)/SetUp!$B$56)),0)</f>
        <v>0</v>
      </c>
      <c r="AK712" s="65">
        <v>314</v>
      </c>
      <c r="AL712" s="66">
        <f t="shared" si="233"/>
        <v>5.1999999999999998E-2</v>
      </c>
      <c r="AM712" s="66">
        <f t="shared" si="234"/>
        <v>3.5494585056603592E-2</v>
      </c>
      <c r="AN712" s="67">
        <f t="shared" si="235"/>
        <v>-0.3174118258345463</v>
      </c>
      <c r="AP712" s="64">
        <v>27526</v>
      </c>
      <c r="AQ712" s="55">
        <v>5</v>
      </c>
      <c r="AR712" s="55">
        <v>133</v>
      </c>
      <c r="AS712" s="66">
        <f t="shared" si="243"/>
        <v>13.688000000000001</v>
      </c>
      <c r="AT712" s="66">
        <f t="shared" si="244"/>
        <v>17.965982524478981</v>
      </c>
      <c r="AU712" s="55" t="str">
        <f>IF(OR($AP712&lt;SetUp!$B$97,$AP712&gt;SetUp!$B$98),"Não","Sim")</f>
        <v>Sim</v>
      </c>
      <c r="AV712" s="68">
        <f t="shared" si="245"/>
        <v>3.6997297198579249</v>
      </c>
      <c r="AW712" s="68">
        <f t="shared" si="246"/>
        <v>4.2386297932797792</v>
      </c>
      <c r="AX712" s="68">
        <f t="shared" si="247"/>
        <v>1.1363399965330439</v>
      </c>
      <c r="AY712" s="68">
        <f t="shared" si="248"/>
        <v>1.2544509729067419</v>
      </c>
      <c r="AZ712" s="68">
        <f t="shared" si="249"/>
        <v>4.2779825244789809</v>
      </c>
      <c r="BA712" s="68">
        <f t="shared" si="250"/>
        <v>0.53890007342185431</v>
      </c>
      <c r="BB712" s="68">
        <f t="shared" si="251"/>
        <v>0.11811097637369805</v>
      </c>
    </row>
    <row r="713" spans="1:54" x14ac:dyDescent="0.3">
      <c r="A713" s="64">
        <v>27375</v>
      </c>
      <c r="B713" s="57">
        <v>0.14299999999999999</v>
      </c>
      <c r="C713" s="57">
        <v>0.68100000000000005</v>
      </c>
      <c r="D713" s="57">
        <v>5.4390000000000001</v>
      </c>
      <c r="E713" s="57">
        <f t="shared" si="236"/>
        <v>0.14299999999999999</v>
      </c>
      <c r="F713" s="57">
        <f t="shared" si="237"/>
        <v>5.2960000000000003</v>
      </c>
      <c r="G713" s="57">
        <f t="shared" si="238"/>
        <v>0</v>
      </c>
      <c r="H713" s="57">
        <f>IF(Q712&gt;SetUp!$B$56,SetUp!$B$56,Q712)</f>
        <v>1.3749757891657017</v>
      </c>
      <c r="I713" s="57">
        <f t="shared" si="252"/>
        <v>0.55885613892171326</v>
      </c>
      <c r="J713" s="57">
        <f>MIN(F713,H713,(1-EXP(-SetUp!$B$52*H713/SetUp!$B$56))*F713)</f>
        <v>1.0238729064526571</v>
      </c>
      <c r="K713" s="57">
        <f t="shared" si="239"/>
        <v>0.35110288271304468</v>
      </c>
      <c r="L713" s="57">
        <f>IF(I713&lt;=0,0,MIN(SetUp!$B$50*I713^SetUp!$B$55,I713))</f>
        <v>7.7600209596883499E-3</v>
      </c>
      <c r="M713" s="57">
        <f t="shared" si="240"/>
        <v>0.55109611796202496</v>
      </c>
      <c r="N713" s="57">
        <f>IF(SetUp!$B$62=0,X713,(B713-E713)*(1-(H713/SetUp!$B$66/SetUp!$B$56)))</f>
        <v>0</v>
      </c>
      <c r="O713" s="57">
        <f>K713*SetUp!$B$65</f>
        <v>0</v>
      </c>
      <c r="P713" s="57">
        <f>MIN(SetUp!$B$54*L713^SetUp!$B$51,L713)</f>
        <v>4.3259670158357407E-3</v>
      </c>
      <c r="Q713" s="57">
        <f t="shared" si="241"/>
        <v>0.35110288271304468</v>
      </c>
      <c r="R713" s="57">
        <f>IF((H713+N713-O713)&gt;SetUp!$B$56,T712+H713+N713-O713-SetUp!$B$56,T712)</f>
        <v>0</v>
      </c>
      <c r="S713" s="57">
        <f>R713*SetUp!$B$65</f>
        <v>0</v>
      </c>
      <c r="T713" s="57">
        <f>IF((R713-S713)&lt;SetUp!$B$53,R713-S713,SetUp!$B$53)</f>
        <v>0</v>
      </c>
      <c r="U713" s="57">
        <f t="shared" si="242"/>
        <v>0.55109611796202496</v>
      </c>
      <c r="V713" s="57">
        <f>(L713-P713)/1000*SetUp!$B$13*1000000/SetUp!$B$48</f>
        <v>0.19532103166291326</v>
      </c>
      <c r="W713" s="57">
        <f t="shared" si="253"/>
        <v>1.5352302762394743E-16</v>
      </c>
      <c r="X713" s="57">
        <f>MAX((SetUp!$B$56*(1-($H713/SetUp!$B$56)^2)*TANH(($B713-$D713)/SetUp!$B$56))/(1+$H713/SetUp!$B$56*TANH(($B713-$D713)/SetUp!$B$56)),0)</f>
        <v>0</v>
      </c>
      <c r="AK713" s="65">
        <v>315</v>
      </c>
      <c r="AL713" s="66">
        <f t="shared" si="233"/>
        <v>4.4499999999999998E-2</v>
      </c>
      <c r="AM713" s="66">
        <f t="shared" si="234"/>
        <v>3.5060210325247594E-2</v>
      </c>
      <c r="AN713" s="67">
        <f t="shared" si="235"/>
        <v>-0.21213010505061583</v>
      </c>
      <c r="AP713" s="64">
        <v>27527</v>
      </c>
      <c r="AQ713" s="55">
        <v>5</v>
      </c>
      <c r="AR713" s="55">
        <v>134</v>
      </c>
      <c r="AS713" s="66">
        <f t="shared" si="243"/>
        <v>12.722</v>
      </c>
      <c r="AT713" s="66">
        <f t="shared" si="244"/>
        <v>15.5432104900373</v>
      </c>
      <c r="AU713" s="55" t="str">
        <f>IF(OR($AP713&lt;SetUp!$B$97,$AP713&gt;SetUp!$B$98),"Não","Sim")</f>
        <v>Sim</v>
      </c>
      <c r="AV713" s="68">
        <f t="shared" si="245"/>
        <v>3.5667912750818487</v>
      </c>
      <c r="AW713" s="68">
        <f t="shared" si="246"/>
        <v>3.9424878554077121</v>
      </c>
      <c r="AX713" s="68">
        <f t="shared" si="247"/>
        <v>1.1045553912405135</v>
      </c>
      <c r="AY713" s="68">
        <f t="shared" si="248"/>
        <v>1.1915407283709163</v>
      </c>
      <c r="AZ713" s="68">
        <f t="shared" si="249"/>
        <v>2.8212104900373003</v>
      </c>
      <c r="BA713" s="68">
        <f t="shared" si="250"/>
        <v>0.37569658032586339</v>
      </c>
      <c r="BB713" s="68">
        <f t="shared" si="251"/>
        <v>8.6985337130402796E-2</v>
      </c>
    </row>
    <row r="714" spans="1:54" x14ac:dyDescent="0.3">
      <c r="A714" s="64">
        <v>27376</v>
      </c>
      <c r="B714" s="57">
        <v>0.61299999999999999</v>
      </c>
      <c r="C714" s="57">
        <v>0.52900000000000003</v>
      </c>
      <c r="D714" s="57">
        <v>5.4390000000000001</v>
      </c>
      <c r="E714" s="57">
        <f t="shared" si="236"/>
        <v>0.61299999999999999</v>
      </c>
      <c r="F714" s="57">
        <f t="shared" si="237"/>
        <v>4.8260000000000005</v>
      </c>
      <c r="G714" s="57">
        <f t="shared" si="238"/>
        <v>0</v>
      </c>
      <c r="H714" s="57">
        <f>IF(Q713&gt;SetUp!$B$56,SetUp!$B$56,Q713)</f>
        <v>0.35110288271304468</v>
      </c>
      <c r="I714" s="57">
        <f t="shared" si="252"/>
        <v>0.55109611796202496</v>
      </c>
      <c r="J714" s="57">
        <f>MIN(F714,H714,(1-EXP(-SetUp!$B$52*H714/SetUp!$B$56))*F714)</f>
        <v>0.25762235045578541</v>
      </c>
      <c r="K714" s="57">
        <f t="shared" si="239"/>
        <v>9.3480532257259275E-2</v>
      </c>
      <c r="L714" s="57">
        <f>IF(I714&lt;=0,0,MIN(SetUp!$B$50*I714^SetUp!$B$55,I714))</f>
        <v>7.5812666269030179E-3</v>
      </c>
      <c r="M714" s="57">
        <f t="shared" si="240"/>
        <v>0.5435148513351219</v>
      </c>
      <c r="N714" s="57">
        <f>IF(SetUp!$B$62=0,X714,(B714-E714)*(1-(H714/SetUp!$B$66/SetUp!$B$56)))</f>
        <v>0</v>
      </c>
      <c r="O714" s="57">
        <f>K714*SetUp!$B$65</f>
        <v>0</v>
      </c>
      <c r="P714" s="57">
        <f>MIN(SetUp!$B$54*L714^SetUp!$B$51,L714)</f>
        <v>4.2279930028777651E-3</v>
      </c>
      <c r="Q714" s="57">
        <f t="shared" si="241"/>
        <v>9.3480532257259275E-2</v>
      </c>
      <c r="R714" s="57">
        <f>IF((H714+N714-O714)&gt;SetUp!$B$56,T713+H714+N714-O714-SetUp!$B$56,T713)</f>
        <v>0</v>
      </c>
      <c r="S714" s="57">
        <f>R714*SetUp!$B$65</f>
        <v>0</v>
      </c>
      <c r="T714" s="57">
        <f>IF((R714-S714)&lt;SetUp!$B$53,R714-S714,SetUp!$B$53)</f>
        <v>0</v>
      </c>
      <c r="U714" s="57">
        <f t="shared" si="242"/>
        <v>0.5435148513351219</v>
      </c>
      <c r="V714" s="57">
        <f>(L714-P714)/1000*SetUp!$B$13*1000000/SetUp!$B$48</f>
        <v>0.1907264342382036</v>
      </c>
      <c r="W714" s="57">
        <f t="shared" si="253"/>
        <v>-4.2500725161431774E-17</v>
      </c>
      <c r="X714" s="57">
        <f>MAX((SetUp!$B$56*(1-($H714/SetUp!$B$56)^2)*TANH(($B714-$D714)/SetUp!$B$56))/(1+$H714/SetUp!$B$56*TANH(($B714-$D714)/SetUp!$B$56)),0)</f>
        <v>0</v>
      </c>
      <c r="AK714" s="65">
        <v>316</v>
      </c>
      <c r="AL714" s="66">
        <f t="shared" si="233"/>
        <v>3.7499999999999999E-2</v>
      </c>
      <c r="AM714" s="66">
        <f t="shared" si="234"/>
        <v>3.4633242262851534E-2</v>
      </c>
      <c r="AN714" s="67">
        <f t="shared" si="235"/>
        <v>-7.6446872990625733E-2</v>
      </c>
      <c r="AP714" s="64">
        <v>27528</v>
      </c>
      <c r="AQ714" s="55">
        <v>5</v>
      </c>
      <c r="AR714" s="55">
        <v>135</v>
      </c>
      <c r="AS714" s="66">
        <f t="shared" si="243"/>
        <v>9.6999999999999993</v>
      </c>
      <c r="AT714" s="66">
        <f t="shared" si="244"/>
        <v>13.729113250679209</v>
      </c>
      <c r="AU714" s="55" t="str">
        <f>IF(OR($AP714&lt;SetUp!$B$97,$AP714&gt;SetUp!$B$98),"Não","Sim")</f>
        <v>Sim</v>
      </c>
      <c r="AV714" s="68">
        <f t="shared" si="245"/>
        <v>3.1144823004794873</v>
      </c>
      <c r="AW714" s="68">
        <f t="shared" si="246"/>
        <v>3.705281804489263</v>
      </c>
      <c r="AX714" s="68">
        <f t="shared" si="247"/>
        <v>0.98677173426624487</v>
      </c>
      <c r="AY714" s="68">
        <f t="shared" si="248"/>
        <v>1.1376424875081663</v>
      </c>
      <c r="AZ714" s="68">
        <f t="shared" si="249"/>
        <v>4.0291132506792096</v>
      </c>
      <c r="BA714" s="68">
        <f t="shared" si="250"/>
        <v>0.59079950400977577</v>
      </c>
      <c r="BB714" s="68">
        <f t="shared" si="251"/>
        <v>0.15087075324192145</v>
      </c>
    </row>
    <row r="715" spans="1:54" x14ac:dyDescent="0.3">
      <c r="A715" s="64">
        <v>27377</v>
      </c>
      <c r="B715" s="57">
        <v>1.0569999999999999</v>
      </c>
      <c r="C715" s="57">
        <v>0.45</v>
      </c>
      <c r="D715" s="57">
        <v>5.4390000000000001</v>
      </c>
      <c r="E715" s="57">
        <f t="shared" si="236"/>
        <v>1.0569999999999999</v>
      </c>
      <c r="F715" s="57">
        <f t="shared" si="237"/>
        <v>4.3819999999999997</v>
      </c>
      <c r="G715" s="57">
        <f t="shared" si="238"/>
        <v>0</v>
      </c>
      <c r="H715" s="57">
        <f>IF(Q714&gt;SetUp!$B$56,SetUp!$B$56,Q714)</f>
        <v>9.3480532257259275E-2</v>
      </c>
      <c r="I715" s="57">
        <f t="shared" si="252"/>
        <v>0.5435148513351219</v>
      </c>
      <c r="J715" s="57">
        <f>MIN(F715,H715,(1-EXP(-SetUp!$B$52*H715/SetUp!$B$56))*F715)</f>
        <v>6.3539780673321111E-2</v>
      </c>
      <c r="K715" s="57">
        <f t="shared" si="239"/>
        <v>2.9940751583938163E-2</v>
      </c>
      <c r="L715" s="57">
        <f>IF(I715&lt;=0,0,MIN(SetUp!$B$50*I715^SetUp!$B$55,I715))</f>
        <v>7.4082428451932294E-3</v>
      </c>
      <c r="M715" s="57">
        <f t="shared" si="240"/>
        <v>0.53610660848992864</v>
      </c>
      <c r="N715" s="57">
        <f>IF(SetUp!$B$62=0,X715,(B715-E715)*(1-(H715/SetUp!$B$66/SetUp!$B$56)))</f>
        <v>0</v>
      </c>
      <c r="O715" s="57">
        <f>K715*SetUp!$B$65</f>
        <v>0</v>
      </c>
      <c r="P715" s="57">
        <f>MIN(SetUp!$B$54*L715^SetUp!$B$51,L715)</f>
        <v>4.1331224348172321E-3</v>
      </c>
      <c r="Q715" s="57">
        <f t="shared" si="241"/>
        <v>2.9940751583938163E-2</v>
      </c>
      <c r="R715" s="57">
        <f>IF((H715+N715-O715)&gt;SetUp!$B$56,T714+H715+N715-O715-SetUp!$B$56,T714)</f>
        <v>0</v>
      </c>
      <c r="S715" s="57">
        <f>R715*SetUp!$B$65</f>
        <v>0</v>
      </c>
      <c r="T715" s="57">
        <f>IF((R715-S715)&lt;SetUp!$B$53,R715-S715,SetUp!$B$53)</f>
        <v>0</v>
      </c>
      <c r="U715" s="57">
        <f t="shared" si="242"/>
        <v>0.53610660848992864</v>
      </c>
      <c r="V715" s="57">
        <f>(L715-P715)/1000*SetUp!$B$13*1000000/SetUp!$B$48</f>
        <v>0.18628126052592953</v>
      </c>
      <c r="W715" s="57">
        <f t="shared" si="253"/>
        <v>8.2399365108898337E-17</v>
      </c>
      <c r="X715" s="57">
        <f>MAX((SetUp!$B$56*(1-($H715/SetUp!$B$56)^2)*TANH(($B715-$D715)/SetUp!$B$56))/(1+$H715/SetUp!$B$56*TANH(($B715-$D715)/SetUp!$B$56)),0)</f>
        <v>0</v>
      </c>
      <c r="AK715" s="65">
        <v>317</v>
      </c>
      <c r="AL715" s="66">
        <f t="shared" si="233"/>
        <v>3.5000000000000003E-2</v>
      </c>
      <c r="AM715" s="66">
        <f t="shared" si="234"/>
        <v>3.421351884146695E-2</v>
      </c>
      <c r="AN715" s="67">
        <f t="shared" si="235"/>
        <v>-2.2470890243801521E-2</v>
      </c>
      <c r="AP715" s="64">
        <v>27529</v>
      </c>
      <c r="AQ715" s="55">
        <v>5</v>
      </c>
      <c r="AR715" s="55">
        <v>136</v>
      </c>
      <c r="AS715" s="66">
        <f t="shared" si="243"/>
        <v>9.3119999999999994</v>
      </c>
      <c r="AT715" s="66">
        <f t="shared" si="244"/>
        <v>12.058084957757137</v>
      </c>
      <c r="AU715" s="55" t="str">
        <f>IF(OR($AP715&lt;SetUp!$B$97,$AP715&gt;SetUp!$B$98),"Não","Sim")</f>
        <v>Sim</v>
      </c>
      <c r="AV715" s="68">
        <f t="shared" si="245"/>
        <v>3.0515569796417039</v>
      </c>
      <c r="AW715" s="68">
        <f t="shared" si="246"/>
        <v>3.4724753358025651</v>
      </c>
      <c r="AX715" s="68">
        <f t="shared" si="247"/>
        <v>0.96904296730581319</v>
      </c>
      <c r="AY715" s="68">
        <f t="shared" si="248"/>
        <v>1.0812783394526326</v>
      </c>
      <c r="AZ715" s="68">
        <f t="shared" si="249"/>
        <v>2.7460849577571373</v>
      </c>
      <c r="BA715" s="68">
        <f t="shared" si="250"/>
        <v>0.42091835616086115</v>
      </c>
      <c r="BB715" s="68">
        <f t="shared" si="251"/>
        <v>0.11223537214681945</v>
      </c>
    </row>
    <row r="716" spans="1:54" x14ac:dyDescent="0.3">
      <c r="A716" s="64">
        <v>27378</v>
      </c>
      <c r="B716" s="57">
        <v>0.29799999999999999</v>
      </c>
      <c r="C716" s="57">
        <v>0.45</v>
      </c>
      <c r="D716" s="57">
        <v>5.4390000000000001</v>
      </c>
      <c r="E716" s="57">
        <f t="shared" si="236"/>
        <v>0.29799999999999999</v>
      </c>
      <c r="F716" s="57">
        <f t="shared" si="237"/>
        <v>5.141</v>
      </c>
      <c r="G716" s="57">
        <f t="shared" si="238"/>
        <v>0</v>
      </c>
      <c r="H716" s="57">
        <f>IF(Q715&gt;SetUp!$B$56,SetUp!$B$56,Q715)</f>
        <v>2.9940751583938163E-2</v>
      </c>
      <c r="I716" s="57">
        <f t="shared" si="252"/>
        <v>0.53610660848992864</v>
      </c>
      <c r="J716" s="57">
        <f>MIN(F716,H716,(1-EXP(-SetUp!$B$52*H716/SetUp!$B$56))*F716)</f>
        <v>2.399467414471123E-2</v>
      </c>
      <c r="K716" s="57">
        <f t="shared" si="239"/>
        <v>5.9460774392269336E-3</v>
      </c>
      <c r="L716" s="57">
        <f>IF(I716&lt;=0,0,MIN(SetUp!$B$50*I716^SetUp!$B$55,I716))</f>
        <v>7.2407149769862346E-3</v>
      </c>
      <c r="M716" s="57">
        <f t="shared" si="240"/>
        <v>0.52886589351294244</v>
      </c>
      <c r="N716" s="57">
        <f>IF(SetUp!$B$62=0,X716,(B716-E716)*(1-(H716/SetUp!$B$66/SetUp!$B$56)))</f>
        <v>0</v>
      </c>
      <c r="O716" s="57">
        <f>K716*SetUp!$B$65</f>
        <v>0</v>
      </c>
      <c r="P716" s="57">
        <f>MIN(SetUp!$B$54*L716^SetUp!$B$51,L716)</f>
        <v>4.0412294092534449E-3</v>
      </c>
      <c r="Q716" s="57">
        <f t="shared" si="241"/>
        <v>5.9460774392269336E-3</v>
      </c>
      <c r="R716" s="57">
        <f>IF((H716+N716-O716)&gt;SetUp!$B$56,T715+H716+N716-O716-SetUp!$B$56,T715)</f>
        <v>0</v>
      </c>
      <c r="S716" s="57">
        <f>R716*SetUp!$B$65</f>
        <v>0</v>
      </c>
      <c r="T716" s="57">
        <f>IF((R716-S716)&lt;SetUp!$B$53,R716-S716,SetUp!$B$53)</f>
        <v>0</v>
      </c>
      <c r="U716" s="57">
        <f t="shared" si="242"/>
        <v>0.52886589351294244</v>
      </c>
      <c r="V716" s="57">
        <f>(L716-P716)/1000*SetUp!$B$13*1000000/SetUp!$B$48</f>
        <v>0.18197932592144289</v>
      </c>
      <c r="W716" s="57">
        <f t="shared" si="253"/>
        <v>3.2092384305570931E-17</v>
      </c>
      <c r="X716" s="57">
        <f>MAX((SetUp!$B$56*(1-($H716/SetUp!$B$56)^2)*TANH(($B716-$D716)/SetUp!$B$56))/(1+$H716/SetUp!$B$56*TANH(($B716-$D716)/SetUp!$B$56)),0)</f>
        <v>0</v>
      </c>
      <c r="AK716" s="65">
        <v>318</v>
      </c>
      <c r="AL716" s="66">
        <f t="shared" si="233"/>
        <v>0</v>
      </c>
      <c r="AM716" s="66">
        <f t="shared" si="234"/>
        <v>3.3800882359812372E-2</v>
      </c>
      <c r="AN716" s="67" t="str">
        <f t="shared" si="235"/>
        <v/>
      </c>
      <c r="AP716" s="64">
        <v>27530</v>
      </c>
      <c r="AQ716" s="55">
        <v>5</v>
      </c>
      <c r="AR716" s="55">
        <v>137</v>
      </c>
      <c r="AS716" s="66">
        <f t="shared" si="243"/>
        <v>8.9350000000000005</v>
      </c>
      <c r="AT716" s="66">
        <f t="shared" si="244"/>
        <v>10.661423443951383</v>
      </c>
      <c r="AU716" s="55" t="str">
        <f>IF(OR($AP716&lt;SetUp!$B$97,$AP716&gt;SetUp!$B$98),"Não","Sim")</f>
        <v>Sim</v>
      </c>
      <c r="AV716" s="68">
        <f t="shared" si="245"/>
        <v>2.9891470355270249</v>
      </c>
      <c r="AW716" s="68">
        <f t="shared" si="246"/>
        <v>3.2651835237780102</v>
      </c>
      <c r="AX716" s="68">
        <f t="shared" si="247"/>
        <v>0.95109455684166311</v>
      </c>
      <c r="AY716" s="68">
        <f t="shared" si="248"/>
        <v>1.027815192737733</v>
      </c>
      <c r="AZ716" s="68">
        <f t="shared" si="249"/>
        <v>1.7264234439513828</v>
      </c>
      <c r="BA716" s="68">
        <f t="shared" si="250"/>
        <v>0.27603648825098537</v>
      </c>
      <c r="BB716" s="68">
        <f t="shared" si="251"/>
        <v>7.6720635896069922E-2</v>
      </c>
    </row>
    <row r="717" spans="1:54" x14ac:dyDescent="0.3">
      <c r="A717" s="64">
        <v>27379</v>
      </c>
      <c r="B717" s="57">
        <v>1.353</v>
      </c>
      <c r="C717" s="57">
        <v>0.42599999999999999</v>
      </c>
      <c r="D717" s="57">
        <v>5.4390000000000001</v>
      </c>
      <c r="E717" s="57">
        <f t="shared" si="236"/>
        <v>1.353</v>
      </c>
      <c r="F717" s="57">
        <f t="shared" si="237"/>
        <v>4.0860000000000003</v>
      </c>
      <c r="G717" s="57">
        <f t="shared" si="238"/>
        <v>0</v>
      </c>
      <c r="H717" s="57">
        <f>IF(Q716&gt;SetUp!$B$56,SetUp!$B$56,Q716)</f>
        <v>5.9460774392269336E-3</v>
      </c>
      <c r="I717" s="57">
        <f t="shared" si="252"/>
        <v>0.52886589351294244</v>
      </c>
      <c r="J717" s="57">
        <f>MIN(F717,H717,(1-EXP(-SetUp!$B$52*H717/SetUp!$B$56))*F717)</f>
        <v>3.7944358851654714E-3</v>
      </c>
      <c r="K717" s="57">
        <f t="shared" si="239"/>
        <v>2.1516415540614622E-3</v>
      </c>
      <c r="L717" s="57">
        <f>IF(I717&lt;=0,0,MIN(SetUp!$B$50*I717^SetUp!$B$55,I717))</f>
        <v>7.0784600443411583E-3</v>
      </c>
      <c r="M717" s="57">
        <f t="shared" si="240"/>
        <v>0.52178743346860124</v>
      </c>
      <c r="N717" s="57">
        <f>IF(SetUp!$B$62=0,X717,(B717-E717)*(1-(H717/SetUp!$B$66/SetUp!$B$56)))</f>
        <v>0</v>
      </c>
      <c r="O717" s="57">
        <f>K717*SetUp!$B$65</f>
        <v>0</v>
      </c>
      <c r="P717" s="57">
        <f>MIN(SetUp!$B$54*L717^SetUp!$B$51,L717)</f>
        <v>3.9521942334642002E-3</v>
      </c>
      <c r="Q717" s="57">
        <f t="shared" si="241"/>
        <v>2.1516415540614622E-3</v>
      </c>
      <c r="R717" s="57">
        <f>IF((H717+N717-O717)&gt;SetUp!$B$56,T716+H717+N717-O717-SetUp!$B$56,T716)</f>
        <v>0</v>
      </c>
      <c r="S717" s="57">
        <f>R717*SetUp!$B$65</f>
        <v>0</v>
      </c>
      <c r="T717" s="57">
        <f>IF((R717-S717)&lt;SetUp!$B$53,R717-S717,SetUp!$B$53)</f>
        <v>0</v>
      </c>
      <c r="U717" s="57">
        <f t="shared" si="242"/>
        <v>0.52178743346860124</v>
      </c>
      <c r="V717" s="57">
        <f>(L717-P717)/1000*SetUp!$B$13*1000000/SetUp!$B$48</f>
        <v>0.17781475580081621</v>
      </c>
      <c r="W717" s="57">
        <f t="shared" si="253"/>
        <v>-1.6913553890773869E-16</v>
      </c>
      <c r="X717" s="57">
        <f>MAX((SetUp!$B$56*(1-($H717/SetUp!$B$56)^2)*TANH(($B717-$D717)/SetUp!$B$56))/(1+$H717/SetUp!$B$56*TANH(($B717-$D717)/SetUp!$B$56)),0)</f>
        <v>0</v>
      </c>
      <c r="AK717" s="65">
        <v>319</v>
      </c>
      <c r="AL717" s="66">
        <f t="shared" si="233"/>
        <v>0</v>
      </c>
      <c r="AM717" s="66">
        <f t="shared" si="234"/>
        <v>3.3395179306870762E-2</v>
      </c>
      <c r="AN717" s="67" t="str">
        <f t="shared" si="235"/>
        <v/>
      </c>
      <c r="AP717" s="64">
        <v>27531</v>
      </c>
      <c r="AQ717" s="55">
        <v>5</v>
      </c>
      <c r="AR717" s="55">
        <v>138</v>
      </c>
      <c r="AS717" s="66">
        <f t="shared" si="243"/>
        <v>22.530999999999999</v>
      </c>
      <c r="AT717" s="66">
        <f t="shared" si="244"/>
        <v>16.030687725639261</v>
      </c>
      <c r="AU717" s="55" t="str">
        <f>IF(OR($AP717&lt;SetUp!$B$97,$AP717&gt;SetUp!$B$98),"Não","Sim")</f>
        <v>Sim</v>
      </c>
      <c r="AV717" s="68">
        <f t="shared" si="245"/>
        <v>4.7466830524061745</v>
      </c>
      <c r="AW717" s="68">
        <f t="shared" si="246"/>
        <v>4.0038341281375853</v>
      </c>
      <c r="AX717" s="68">
        <f t="shared" si="247"/>
        <v>1.3527804675713253</v>
      </c>
      <c r="AY717" s="68">
        <f t="shared" si="248"/>
        <v>1.2049521542345834</v>
      </c>
      <c r="AZ717" s="68">
        <f t="shared" si="249"/>
        <v>-6.5003122743607378</v>
      </c>
      <c r="BA717" s="68">
        <f t="shared" si="250"/>
        <v>-0.74284892426858917</v>
      </c>
      <c r="BB717" s="68">
        <f t="shared" si="251"/>
        <v>-0.14782831333674196</v>
      </c>
    </row>
    <row r="718" spans="1:54" x14ac:dyDescent="0.3">
      <c r="A718" s="64">
        <v>27380</v>
      </c>
      <c r="B718" s="57">
        <v>1.77</v>
      </c>
      <c r="C718" s="57">
        <v>0.35699999999999998</v>
      </c>
      <c r="D718" s="57">
        <v>5.4390000000000001</v>
      </c>
      <c r="E718" s="57">
        <f t="shared" si="236"/>
        <v>1.77</v>
      </c>
      <c r="F718" s="57">
        <f t="shared" si="237"/>
        <v>3.669</v>
      </c>
      <c r="G718" s="57">
        <f t="shared" si="238"/>
        <v>0</v>
      </c>
      <c r="H718" s="57">
        <f>IF(Q717&gt;SetUp!$B$56,SetUp!$B$56,Q717)</f>
        <v>2.1516415540614622E-3</v>
      </c>
      <c r="I718" s="57">
        <f t="shared" si="252"/>
        <v>0.52178743346860124</v>
      </c>
      <c r="J718" s="57">
        <f>MIN(F718,H718,(1-EXP(-SetUp!$B$52*H718/SetUp!$B$56))*F718)</f>
        <v>1.2332884359662934E-3</v>
      </c>
      <c r="K718" s="57">
        <f t="shared" si="239"/>
        <v>9.1835311809516885E-4</v>
      </c>
      <c r="L718" s="57">
        <f>IF(I718&lt;=0,0,MIN(SetUp!$B$50*I718^SetUp!$B$55,I718))</f>
        <v>6.9212660492090671E-3</v>
      </c>
      <c r="M718" s="57">
        <f t="shared" si="240"/>
        <v>0.51486616741939217</v>
      </c>
      <c r="N718" s="57">
        <f>IF(SetUp!$B$62=0,X718,(B718-E718)*(1-(H718/SetUp!$B$66/SetUp!$B$56)))</f>
        <v>0</v>
      </c>
      <c r="O718" s="57">
        <f>K718*SetUp!$B$65</f>
        <v>0</v>
      </c>
      <c r="P718" s="57">
        <f>MIN(SetUp!$B$54*L718^SetUp!$B$51,L718)</f>
        <v>3.8659030646569074E-3</v>
      </c>
      <c r="Q718" s="57">
        <f t="shared" si="241"/>
        <v>9.1835311809516885E-4</v>
      </c>
      <c r="R718" s="57">
        <f>IF((H718+N718-O718)&gt;SetUp!$B$56,T717+H718+N718-O718-SetUp!$B$56,T717)</f>
        <v>0</v>
      </c>
      <c r="S718" s="57">
        <f>R718*SetUp!$B$65</f>
        <v>0</v>
      </c>
      <c r="T718" s="57">
        <f>IF((R718-S718)&lt;SetUp!$B$53,R718-S718,SetUp!$B$53)</f>
        <v>0</v>
      </c>
      <c r="U718" s="57">
        <f t="shared" si="242"/>
        <v>0.51486616741939217</v>
      </c>
      <c r="V718" s="57">
        <f>(L718-P718)/1000*SetUp!$B$13*1000000/SetUp!$B$48</f>
        <v>0.17378196732049339</v>
      </c>
      <c r="W718" s="57">
        <f t="shared" si="253"/>
        <v>3.5561831257524545E-17</v>
      </c>
      <c r="X718" s="57">
        <f>MAX((SetUp!$B$56*(1-($H718/SetUp!$B$56)^2)*TANH(($B718-$D718)/SetUp!$B$56))/(1+$H718/SetUp!$B$56*TANH(($B718-$D718)/SetUp!$B$56)),0)</f>
        <v>0</v>
      </c>
      <c r="AK718" s="65">
        <v>320</v>
      </c>
      <c r="AL718" s="66">
        <f t="shared" si="233"/>
        <v>0</v>
      </c>
      <c r="AM718" s="66">
        <f t="shared" si="234"/>
        <v>3.2996260230443886E-2</v>
      </c>
      <c r="AN718" s="67" t="str">
        <f t="shared" si="235"/>
        <v/>
      </c>
      <c r="AP718" s="64">
        <v>27532</v>
      </c>
      <c r="AQ718" s="55">
        <v>5</v>
      </c>
      <c r="AR718" s="55">
        <v>139</v>
      </c>
      <c r="AS718" s="66">
        <f t="shared" si="243"/>
        <v>19.254999999999999</v>
      </c>
      <c r="AT718" s="66">
        <f t="shared" si="244"/>
        <v>13.960717151577553</v>
      </c>
      <c r="AU718" s="55" t="str">
        <f>IF(OR($AP718&lt;SetUp!$B$97,$AP718&gt;SetUp!$B$98),"Não","Sim")</f>
        <v>Sim</v>
      </c>
      <c r="AV718" s="68">
        <f t="shared" si="245"/>
        <v>4.3880519595829766</v>
      </c>
      <c r="AW718" s="68">
        <f t="shared" si="246"/>
        <v>3.736404307830933</v>
      </c>
      <c r="AX718" s="68">
        <f t="shared" si="247"/>
        <v>1.2845435229587499</v>
      </c>
      <c r="AY718" s="68">
        <f t="shared" si="248"/>
        <v>1.1449077282422337</v>
      </c>
      <c r="AZ718" s="68">
        <f t="shared" si="249"/>
        <v>-5.294282848422446</v>
      </c>
      <c r="BA718" s="68">
        <f t="shared" si="250"/>
        <v>-0.65164765175204353</v>
      </c>
      <c r="BB718" s="68">
        <f t="shared" si="251"/>
        <v>-0.1396357947165161</v>
      </c>
    </row>
    <row r="719" spans="1:54" x14ac:dyDescent="0.3">
      <c r="A719" s="64">
        <v>27381</v>
      </c>
      <c r="B719" s="57">
        <v>0.19700000000000001</v>
      </c>
      <c r="C719" s="57">
        <v>0.35699999999999998</v>
      </c>
      <c r="D719" s="57">
        <v>5.4390000000000001</v>
      </c>
      <c r="E719" s="57">
        <f t="shared" si="236"/>
        <v>0.19700000000000001</v>
      </c>
      <c r="F719" s="57">
        <f t="shared" si="237"/>
        <v>5.242</v>
      </c>
      <c r="G719" s="57">
        <f t="shared" si="238"/>
        <v>0</v>
      </c>
      <c r="H719" s="57">
        <f>IF(Q718&gt;SetUp!$B$56,SetUp!$B$56,Q718)</f>
        <v>9.1835311809516885E-4</v>
      </c>
      <c r="I719" s="57">
        <f t="shared" si="252"/>
        <v>0.51486616741939217</v>
      </c>
      <c r="J719" s="57">
        <f>MIN(F719,H719,(1-EXP(-SetUp!$B$52*H719/SetUp!$B$56))*F719)</f>
        <v>7.5213463659408713E-4</v>
      </c>
      <c r="K719" s="57">
        <f t="shared" si="239"/>
        <v>1.6621848150108172E-4</v>
      </c>
      <c r="L719" s="57">
        <f>IF(I719&lt;=0,0,MIN(SetUp!$B$50*I719^SetUp!$B$55,I719))</f>
        <v>6.7689313390758878E-3</v>
      </c>
      <c r="M719" s="57">
        <f t="shared" si="240"/>
        <v>0.50809723608031632</v>
      </c>
      <c r="N719" s="57">
        <f>IF(SetUp!$B$62=0,X719,(B719-E719)*(1-(H719/SetUp!$B$66/SetUp!$B$56)))</f>
        <v>0</v>
      </c>
      <c r="O719" s="57">
        <f>K719*SetUp!$B$65</f>
        <v>0</v>
      </c>
      <c r="P719" s="57">
        <f>MIN(SetUp!$B$54*L719^SetUp!$B$51,L719)</f>
        <v>3.7822475741091312E-3</v>
      </c>
      <c r="Q719" s="57">
        <f t="shared" si="241"/>
        <v>1.6621848150108172E-4</v>
      </c>
      <c r="R719" s="57">
        <f>IF((H719+N719-O719)&gt;SetUp!$B$56,T718+H719+N719-O719-SetUp!$B$56,T718)</f>
        <v>0</v>
      </c>
      <c r="S719" s="57">
        <f>R719*SetUp!$B$65</f>
        <v>0</v>
      </c>
      <c r="T719" s="57">
        <f>IF((R719-S719)&lt;SetUp!$B$53,R719-S719,SetUp!$B$53)</f>
        <v>0</v>
      </c>
      <c r="U719" s="57">
        <f t="shared" si="242"/>
        <v>0.50809723608031632</v>
      </c>
      <c r="V719" s="57">
        <f>(L719-P719)/1000*SetUp!$B$13*1000000/SetUp!$B$48</f>
        <v>0.16987565243943617</v>
      </c>
      <c r="W719" s="57">
        <f t="shared" si="253"/>
        <v>4.7704895589362195E-17</v>
      </c>
      <c r="X719" s="57">
        <f>MAX((SetUp!$B$56*(1-($H719/SetUp!$B$56)^2)*TANH(($B719-$D719)/SetUp!$B$56))/(1+$H719/SetUp!$B$56*TANH(($B719-$D719)/SetUp!$B$56)),0)</f>
        <v>0</v>
      </c>
      <c r="AK719" s="65">
        <v>321</v>
      </c>
      <c r="AL719" s="66">
        <f t="shared" ref="AL719:AL764" si="254">IFERROR(AVERAGEIFS($AS$3:$AS$2949,$AU$3:$AU$2949,"Não",$AR$3:$AR$2949,AK719),0)</f>
        <v>0</v>
      </c>
      <c r="AM719" s="66">
        <f t="shared" ref="AM719:AM764" si="255">IFERROR(AVERAGEIFS($AT$3:$AT$2949,$AU$3:$AU$2949,"Não",$AR$3:$AR$2949,AK719),0)</f>
        <v>6.9688112676236313E-2</v>
      </c>
      <c r="AN719" s="67" t="str">
        <f t="shared" ref="AN719:AN764" si="256">IFERROR((AM719-AL719)/AL719,"")</f>
        <v/>
      </c>
      <c r="AP719" s="64">
        <v>27533</v>
      </c>
      <c r="AQ719" s="55">
        <v>5</v>
      </c>
      <c r="AR719" s="55">
        <v>140</v>
      </c>
      <c r="AS719" s="66">
        <f t="shared" si="243"/>
        <v>19.254999999999999</v>
      </c>
      <c r="AT719" s="66">
        <f t="shared" si="244"/>
        <v>12.250615454943897</v>
      </c>
      <c r="AU719" s="55" t="str">
        <f>IF(OR($AP719&lt;SetUp!$B$97,$AP719&gt;SetUp!$B$98),"Não","Sim")</f>
        <v>Sim</v>
      </c>
      <c r="AV719" s="68">
        <f t="shared" si="245"/>
        <v>4.3880519595829766</v>
      </c>
      <c r="AW719" s="68">
        <f t="shared" si="246"/>
        <v>3.5000879210305413</v>
      </c>
      <c r="AX719" s="68">
        <f t="shared" si="247"/>
        <v>1.2845435229587499</v>
      </c>
      <c r="AY719" s="68">
        <f t="shared" si="248"/>
        <v>1.0881579076370218</v>
      </c>
      <c r="AZ719" s="68">
        <f t="shared" si="249"/>
        <v>-7.0043845450561015</v>
      </c>
      <c r="BA719" s="68">
        <f t="shared" si="250"/>
        <v>-0.88796403855243522</v>
      </c>
      <c r="BB719" s="68">
        <f t="shared" si="251"/>
        <v>-0.19638561532172805</v>
      </c>
    </row>
    <row r="720" spans="1:54" x14ac:dyDescent="0.3">
      <c r="A720" s="64">
        <v>27382</v>
      </c>
      <c r="B720" s="57">
        <v>0.64500000000000002</v>
      </c>
      <c r="C720" s="57">
        <v>0.27800000000000002</v>
      </c>
      <c r="D720" s="57">
        <v>5.4390000000000001</v>
      </c>
      <c r="E720" s="57">
        <f t="shared" si="236"/>
        <v>0.64500000000000002</v>
      </c>
      <c r="F720" s="57">
        <f t="shared" si="237"/>
        <v>4.7940000000000005</v>
      </c>
      <c r="G720" s="57">
        <f t="shared" si="238"/>
        <v>0</v>
      </c>
      <c r="H720" s="57">
        <f>IF(Q719&gt;SetUp!$B$56,SetUp!$B$56,Q719)</f>
        <v>1.6621848150108172E-4</v>
      </c>
      <c r="I720" s="57">
        <f t="shared" si="252"/>
        <v>0.50809723608031632</v>
      </c>
      <c r="J720" s="57">
        <f>MIN(F720,H720,(1-EXP(-SetUp!$B$52*H720/SetUp!$B$56))*F720)</f>
        <v>1.2450641447444923E-4</v>
      </c>
      <c r="K720" s="57">
        <f t="shared" si="239"/>
        <v>4.1712067026632491E-5</v>
      </c>
      <c r="L720" s="57">
        <f>IF(I720&lt;=0,0,MIN(SetUp!$B$50*I720^SetUp!$B$55,I720))</f>
        <v>6.6212640145802432E-3</v>
      </c>
      <c r="M720" s="57">
        <f t="shared" si="240"/>
        <v>0.50147597206573602</v>
      </c>
      <c r="N720" s="57">
        <f>IF(SetUp!$B$62=0,X720,(B720-E720)*(1-(H720/SetUp!$B$66/SetUp!$B$56)))</f>
        <v>0</v>
      </c>
      <c r="O720" s="57">
        <f>K720*SetUp!$B$65</f>
        <v>0</v>
      </c>
      <c r="P720" s="57">
        <f>MIN(SetUp!$B$54*L720^SetUp!$B$51,L720)</f>
        <v>3.7011246334130274E-3</v>
      </c>
      <c r="Q720" s="57">
        <f t="shared" si="241"/>
        <v>4.1712067026632491E-5</v>
      </c>
      <c r="R720" s="57">
        <f>IF((H720+N720-O720)&gt;SetUp!$B$56,T719+H720+N720-O720-SetUp!$B$56,T719)</f>
        <v>0</v>
      </c>
      <c r="S720" s="57">
        <f>R720*SetUp!$B$65</f>
        <v>0</v>
      </c>
      <c r="T720" s="57">
        <f>IF((R720-S720)&lt;SetUp!$B$53,R720-S720,SetUp!$B$53)</f>
        <v>0</v>
      </c>
      <c r="U720" s="57">
        <f t="shared" si="242"/>
        <v>0.50147597206573602</v>
      </c>
      <c r="V720" s="57">
        <f>(L720-P720)/1000*SetUp!$B$13*1000000/SetUp!$B$48</f>
        <v>0.1660907620714889</v>
      </c>
      <c r="W720" s="57">
        <f t="shared" si="253"/>
        <v>-8.3266726846886741E-17</v>
      </c>
      <c r="X720" s="57">
        <f>MAX((SetUp!$B$56*(1-($H720/SetUp!$B$56)^2)*TANH(($B720-$D720)/SetUp!$B$56))/(1+$H720/SetUp!$B$56*TANH(($B720-$D720)/SetUp!$B$56)),0)</f>
        <v>0</v>
      </c>
      <c r="AK720" s="65">
        <v>322</v>
      </c>
      <c r="AL720" s="66">
        <f t="shared" si="254"/>
        <v>0.38500000000000001</v>
      </c>
      <c r="AM720" s="66">
        <f t="shared" si="255"/>
        <v>0.12844729255121531</v>
      </c>
      <c r="AN720" s="67">
        <f t="shared" si="256"/>
        <v>-0.66637066869814199</v>
      </c>
      <c r="AP720" s="64">
        <v>27534</v>
      </c>
      <c r="AQ720" s="55">
        <v>5</v>
      </c>
      <c r="AR720" s="55">
        <v>141</v>
      </c>
      <c r="AS720" s="66">
        <f t="shared" si="243"/>
        <v>26.927</v>
      </c>
      <c r="AT720" s="66">
        <f t="shared" si="244"/>
        <v>16.728533445182268</v>
      </c>
      <c r="AU720" s="55" t="str">
        <f>IF(OR($AP720&lt;SetUp!$B$97,$AP720&gt;SetUp!$B$98),"Não","Sim")</f>
        <v>Sim</v>
      </c>
      <c r="AV720" s="68">
        <f t="shared" si="245"/>
        <v>5.1891232400088549</v>
      </c>
      <c r="AW720" s="68">
        <f t="shared" si="246"/>
        <v>4.090052988065346</v>
      </c>
      <c r="AX720" s="68">
        <f t="shared" si="247"/>
        <v>1.4301879703434948</v>
      </c>
      <c r="AY720" s="68">
        <f t="shared" si="248"/>
        <v>1.2234578689610498</v>
      </c>
      <c r="AZ720" s="68">
        <f t="shared" si="249"/>
        <v>-10.198466554817731</v>
      </c>
      <c r="BA720" s="68">
        <f t="shared" si="250"/>
        <v>-1.0990702519435089</v>
      </c>
      <c r="BB720" s="68">
        <f t="shared" si="251"/>
        <v>-0.20673010138244496</v>
      </c>
    </row>
    <row r="721" spans="1:54" x14ac:dyDescent="0.3">
      <c r="A721" s="64">
        <v>27383</v>
      </c>
      <c r="B721" s="57">
        <v>0.26</v>
      </c>
      <c r="C721" s="57">
        <v>0.24299999999999999</v>
      </c>
      <c r="D721" s="57">
        <v>5.4390000000000001</v>
      </c>
      <c r="E721" s="57">
        <f t="shared" si="236"/>
        <v>0.26</v>
      </c>
      <c r="F721" s="57">
        <f t="shared" si="237"/>
        <v>5.1790000000000003</v>
      </c>
      <c r="G721" s="57">
        <f t="shared" si="238"/>
        <v>0</v>
      </c>
      <c r="H721" s="57">
        <f>IF(Q720&gt;SetUp!$B$56,SetUp!$B$56,Q720)</f>
        <v>4.1712067026632491E-5</v>
      </c>
      <c r="I721" s="57">
        <f t="shared" si="252"/>
        <v>0.50147597206573602</v>
      </c>
      <c r="J721" s="57">
        <f>MIN(F721,H721,(1-EXP(-SetUp!$B$52*H721/SetUp!$B$56))*F721)</f>
        <v>3.3754076742732343E-5</v>
      </c>
      <c r="K721" s="57">
        <f t="shared" si="239"/>
        <v>7.9579902839001481E-6</v>
      </c>
      <c r="L721" s="57">
        <f>IF(I721&lt;=0,0,MIN(SetUp!$B$50*I721^SetUp!$B$55,I721))</f>
        <v>6.478081375982124E-3</v>
      </c>
      <c r="M721" s="57">
        <f t="shared" si="240"/>
        <v>0.49499789068975392</v>
      </c>
      <c r="N721" s="57">
        <f>IF(SetUp!$B$62=0,X721,(B721-E721)*(1-(H721/SetUp!$B$66/SetUp!$B$56)))</f>
        <v>0</v>
      </c>
      <c r="O721" s="57">
        <f>K721*SetUp!$B$65</f>
        <v>0</v>
      </c>
      <c r="P721" s="57">
        <f>MIN(SetUp!$B$54*L721^SetUp!$B$51,L721)</f>
        <v>3.6224360211862924E-3</v>
      </c>
      <c r="Q721" s="57">
        <f t="shared" si="241"/>
        <v>7.9579902839001481E-6</v>
      </c>
      <c r="R721" s="57">
        <f>IF((H721+N721-O721)&gt;SetUp!$B$56,T720+H721+N721-O721-SetUp!$B$56,T720)</f>
        <v>0</v>
      </c>
      <c r="S721" s="57">
        <f>R721*SetUp!$B$65</f>
        <v>0</v>
      </c>
      <c r="T721" s="57">
        <f>IF((R721-S721)&lt;SetUp!$B$53,R721-S721,SetUp!$B$53)</f>
        <v>0</v>
      </c>
      <c r="U721" s="57">
        <f t="shared" si="242"/>
        <v>0.49499789068975392</v>
      </c>
      <c r="V721" s="57">
        <f>(L721-P721)/1000*SetUp!$B$13*1000000/SetUp!$B$48</f>
        <v>0.16242249128340058</v>
      </c>
      <c r="W721" s="57">
        <f t="shared" si="253"/>
        <v>3.2959746043559335E-17</v>
      </c>
      <c r="X721" s="57">
        <f>MAX((SetUp!$B$56*(1-($H721/SetUp!$B$56)^2)*TANH(($B721-$D721)/SetUp!$B$56))/(1+$H721/SetUp!$B$56*TANH(($B721-$D721)/SetUp!$B$56)),0)</f>
        <v>0</v>
      </c>
      <c r="AK721" s="65">
        <v>323</v>
      </c>
      <c r="AL721" s="66">
        <f t="shared" si="254"/>
        <v>0.89400000000000002</v>
      </c>
      <c r="AM721" s="66">
        <f t="shared" si="255"/>
        <v>0.12552156089435404</v>
      </c>
      <c r="AN721" s="67">
        <f t="shared" si="256"/>
        <v>-0.85959556946940263</v>
      </c>
      <c r="AP721" s="64">
        <v>27535</v>
      </c>
      <c r="AQ721" s="55">
        <v>5</v>
      </c>
      <c r="AR721" s="55">
        <v>142</v>
      </c>
      <c r="AS721" s="66">
        <f t="shared" si="243"/>
        <v>36.406999999999996</v>
      </c>
      <c r="AT721" s="66">
        <f t="shared" si="244"/>
        <v>22.783170815614298</v>
      </c>
      <c r="AU721" s="55" t="str">
        <f>IF(OR($AP721&lt;SetUp!$B$97,$AP721&gt;SetUp!$B$98),"Não","Sim")</f>
        <v>Sim</v>
      </c>
      <c r="AV721" s="68">
        <f t="shared" si="245"/>
        <v>6.0338213430627858</v>
      </c>
      <c r="AW721" s="68">
        <f t="shared" si="246"/>
        <v>4.773171986804404</v>
      </c>
      <c r="AX721" s="68">
        <f t="shared" si="247"/>
        <v>1.5611848937890889</v>
      </c>
      <c r="AY721" s="68">
        <f t="shared" si="248"/>
        <v>1.357614166270485</v>
      </c>
      <c r="AZ721" s="68">
        <f t="shared" si="249"/>
        <v>-13.623829184385698</v>
      </c>
      <c r="BA721" s="68">
        <f t="shared" si="250"/>
        <v>-1.2606493562583818</v>
      </c>
      <c r="BB721" s="68">
        <f t="shared" si="251"/>
        <v>-0.20357072751860383</v>
      </c>
    </row>
    <row r="722" spans="1:54" x14ac:dyDescent="0.3">
      <c r="A722" s="64">
        <v>27384</v>
      </c>
      <c r="B722" s="57">
        <v>0.30399999999999999</v>
      </c>
      <c r="C722" s="57">
        <v>0.22700000000000001</v>
      </c>
      <c r="D722" s="57">
        <v>5.4390000000000001</v>
      </c>
      <c r="E722" s="57">
        <f t="shared" si="236"/>
        <v>0.30399999999999999</v>
      </c>
      <c r="F722" s="57">
        <f t="shared" si="237"/>
        <v>5.1349999999999998</v>
      </c>
      <c r="G722" s="57">
        <f t="shared" si="238"/>
        <v>0</v>
      </c>
      <c r="H722" s="57">
        <f>IF(Q721&gt;SetUp!$B$56,SetUp!$B$56,Q721)</f>
        <v>7.9579902839001481E-6</v>
      </c>
      <c r="I722" s="57">
        <f t="shared" si="252"/>
        <v>0.49499789068975392</v>
      </c>
      <c r="J722" s="57">
        <f>MIN(F722,H722,(1-EXP(-SetUp!$B$52*H722/SetUp!$B$56))*F722)</f>
        <v>6.3850397971754181E-6</v>
      </c>
      <c r="K722" s="57">
        <f t="shared" si="239"/>
        <v>1.57295048672473E-6</v>
      </c>
      <c r="L722" s="57">
        <f>IF(I722&lt;=0,0,MIN(SetUp!$B$50*I722^SetUp!$B$55,I722))</f>
        <v>6.3392094056161918E-3</v>
      </c>
      <c r="M722" s="57">
        <f t="shared" si="240"/>
        <v>0.4886586812841377</v>
      </c>
      <c r="N722" s="57">
        <f>IF(SetUp!$B$62=0,X722,(B722-E722)*(1-(H722/SetUp!$B$66/SetUp!$B$56)))</f>
        <v>0</v>
      </c>
      <c r="O722" s="57">
        <f>K722*SetUp!$B$65</f>
        <v>0</v>
      </c>
      <c r="P722" s="57">
        <f>MIN(SetUp!$B$54*L722^SetUp!$B$51,L722)</f>
        <v>3.5460881487468406E-3</v>
      </c>
      <c r="Q722" s="57">
        <f t="shared" si="241"/>
        <v>1.57295048672473E-6</v>
      </c>
      <c r="R722" s="57">
        <f>IF((H722+N722-O722)&gt;SetUp!$B$56,T721+H722+N722-O722-SetUp!$B$56,T721)</f>
        <v>0</v>
      </c>
      <c r="S722" s="57">
        <f>R722*SetUp!$B$65</f>
        <v>0</v>
      </c>
      <c r="T722" s="57">
        <f>IF((R722-S722)&lt;SetUp!$B$53,R722-S722,SetUp!$B$53)</f>
        <v>0</v>
      </c>
      <c r="U722" s="57">
        <f t="shared" si="242"/>
        <v>0.4886586812841377</v>
      </c>
      <c r="V722" s="57">
        <f>(L722-P722)/1000*SetUp!$B$13*1000000/SetUp!$B$48</f>
        <v>0.15886626546095695</v>
      </c>
      <c r="W722" s="57">
        <f t="shared" si="253"/>
        <v>-1.5612511283791264E-17</v>
      </c>
      <c r="X722" s="57">
        <f>MAX((SetUp!$B$56*(1-($H722/SetUp!$B$56)^2)*TANH(($B722-$D722)/SetUp!$B$56))/(1+$H722/SetUp!$B$56*TANH(($B722-$D722)/SetUp!$B$56)),0)</f>
        <v>0</v>
      </c>
      <c r="AK722" s="65">
        <v>324</v>
      </c>
      <c r="AL722" s="66">
        <f t="shared" si="254"/>
        <v>0.22650000000000001</v>
      </c>
      <c r="AM722" s="66">
        <f t="shared" si="255"/>
        <v>0.12269124888552281</v>
      </c>
      <c r="AN722" s="67">
        <f t="shared" si="256"/>
        <v>-0.45831678196237169</v>
      </c>
      <c r="AP722" s="64">
        <v>27536</v>
      </c>
      <c r="AQ722" s="55">
        <v>5</v>
      </c>
      <c r="AR722" s="55">
        <v>143</v>
      </c>
      <c r="AS722" s="66">
        <f t="shared" si="243"/>
        <v>35.466000000000001</v>
      </c>
      <c r="AT722" s="66">
        <f t="shared" si="244"/>
        <v>19.420552946331391</v>
      </c>
      <c r="AU722" s="55" t="str">
        <f>IF(OR($AP722&lt;SetUp!$B$97,$AP722&gt;SetUp!$B$98),"Não","Sim")</f>
        <v>Sim</v>
      </c>
      <c r="AV722" s="68">
        <f t="shared" si="245"/>
        <v>5.9553337437963965</v>
      </c>
      <c r="AW722" s="68">
        <f t="shared" si="246"/>
        <v>4.4068756445276955</v>
      </c>
      <c r="AX722" s="68">
        <f t="shared" si="247"/>
        <v>1.5498122097325311</v>
      </c>
      <c r="AY722" s="68">
        <f t="shared" si="248"/>
        <v>1.2882615910777429</v>
      </c>
      <c r="AZ722" s="68">
        <f t="shared" si="249"/>
        <v>-16.04544705366861</v>
      </c>
      <c r="BA722" s="68">
        <f t="shared" si="250"/>
        <v>-1.5484580992687009</v>
      </c>
      <c r="BB722" s="68">
        <f t="shared" si="251"/>
        <v>-0.26155061865478824</v>
      </c>
    </row>
    <row r="723" spans="1:54" x14ac:dyDescent="0.3">
      <c r="A723" s="64">
        <v>27385</v>
      </c>
      <c r="B723" s="57">
        <v>0.20699999999999999</v>
      </c>
      <c r="C723" s="57">
        <v>0.22700000000000001</v>
      </c>
      <c r="D723" s="57">
        <v>5.4390000000000001</v>
      </c>
      <c r="E723" s="57">
        <f t="shared" si="236"/>
        <v>0.20699999999999999</v>
      </c>
      <c r="F723" s="57">
        <f t="shared" si="237"/>
        <v>5.2320000000000002</v>
      </c>
      <c r="G723" s="57">
        <f t="shared" si="238"/>
        <v>0</v>
      </c>
      <c r="H723" s="57">
        <f>IF(Q722&gt;SetUp!$B$56,SetUp!$B$56,Q722)</f>
        <v>1.57295048672473E-6</v>
      </c>
      <c r="I723" s="57">
        <f t="shared" si="252"/>
        <v>0.4886586812841377</v>
      </c>
      <c r="J723" s="57">
        <f>MIN(F723,H723,(1-EXP(-SetUp!$B$52*H723/SetUp!$B$56))*F723)</f>
        <v>1.2858868648493172E-6</v>
      </c>
      <c r="K723" s="57">
        <f t="shared" si="239"/>
        <v>2.8706362187541282E-7</v>
      </c>
      <c r="L723" s="57">
        <f>IF(I723&lt;=0,0,MIN(SetUp!$B$50*I723^SetUp!$B$55,I723))</f>
        <v>6.2044822836980337E-3</v>
      </c>
      <c r="M723" s="57">
        <f t="shared" si="240"/>
        <v>0.48245419900043968</v>
      </c>
      <c r="N723" s="57">
        <f>IF(SetUp!$B$62=0,X723,(B723-E723)*(1-(H723/SetUp!$B$66/SetUp!$B$56)))</f>
        <v>0</v>
      </c>
      <c r="O723" s="57">
        <f>K723*SetUp!$B$65</f>
        <v>0</v>
      </c>
      <c r="P723" s="57">
        <f>MIN(SetUp!$B$54*L723^SetUp!$B$51,L723)</f>
        <v>3.4719918033708536E-3</v>
      </c>
      <c r="Q723" s="57">
        <f t="shared" si="241"/>
        <v>2.8706362187541282E-7</v>
      </c>
      <c r="R723" s="57">
        <f>IF((H723+N723-O723)&gt;SetUp!$B$56,T722+H723+N723-O723-SetUp!$B$56,T722)</f>
        <v>0</v>
      </c>
      <c r="S723" s="57">
        <f>R723*SetUp!$B$65</f>
        <v>0</v>
      </c>
      <c r="T723" s="57">
        <f>IF((R723-S723)&lt;SetUp!$B$53,R723-S723,SetUp!$B$53)</f>
        <v>0</v>
      </c>
      <c r="U723" s="57">
        <f t="shared" si="242"/>
        <v>0.48245419900043968</v>
      </c>
      <c r="V723" s="57">
        <f>(L723-P723)/1000*SetUp!$B$13*1000000/SetUp!$B$48</f>
        <v>0.15541772737204895</v>
      </c>
      <c r="W723" s="57">
        <f t="shared" si="253"/>
        <v>-1.474514954580286E-17</v>
      </c>
      <c r="X723" s="57">
        <f>MAX((SetUp!$B$56*(1-($H723/SetUp!$B$56)^2)*TANH(($B723-$D723)/SetUp!$B$56))/(1+$H723/SetUp!$B$56*TANH(($B723-$D723)/SetUp!$B$56)),0)</f>
        <v>0</v>
      </c>
      <c r="AK723" s="65">
        <v>325</v>
      </c>
      <c r="AL723" s="66">
        <f t="shared" si="254"/>
        <v>0.105</v>
      </c>
      <c r="AM723" s="66">
        <f t="shared" si="255"/>
        <v>0.11995231914636034</v>
      </c>
      <c r="AN723" s="67">
        <f t="shared" si="256"/>
        <v>0.14240303948914615</v>
      </c>
      <c r="AP723" s="64">
        <v>27537</v>
      </c>
      <c r="AQ723" s="55">
        <v>5</v>
      </c>
      <c r="AR723" s="55">
        <v>144</v>
      </c>
      <c r="AS723" s="66">
        <f t="shared" si="243"/>
        <v>22.530999999999999</v>
      </c>
      <c r="AT723" s="66">
        <f t="shared" si="244"/>
        <v>16.722913241528182</v>
      </c>
      <c r="AU723" s="55" t="str">
        <f>IF(OR($AP723&lt;SetUp!$B$97,$AP723&gt;SetUp!$B$98),"Não","Sim")</f>
        <v>Sim</v>
      </c>
      <c r="AV723" s="68">
        <f t="shared" si="245"/>
        <v>4.7466830524061745</v>
      </c>
      <c r="AW723" s="68">
        <f t="shared" si="246"/>
        <v>4.0893658727886137</v>
      </c>
      <c r="AX723" s="68">
        <f t="shared" si="247"/>
        <v>1.3527804675713253</v>
      </c>
      <c r="AY723" s="68">
        <f t="shared" si="248"/>
        <v>1.2233119366502612</v>
      </c>
      <c r="AZ723" s="68">
        <f t="shared" si="249"/>
        <v>-5.8080867584718163</v>
      </c>
      <c r="BA723" s="68">
        <f t="shared" si="250"/>
        <v>-0.65731717961756075</v>
      </c>
      <c r="BB723" s="68">
        <f t="shared" si="251"/>
        <v>-0.12946853092106414</v>
      </c>
    </row>
    <row r="724" spans="1:54" x14ac:dyDescent="0.3">
      <c r="A724" s="64">
        <v>27386</v>
      </c>
      <c r="B724" s="57">
        <v>0.52200000000000002</v>
      </c>
      <c r="C724" s="57">
        <v>0.21199999999999999</v>
      </c>
      <c r="D724" s="57">
        <v>5.4390000000000001</v>
      </c>
      <c r="E724" s="57">
        <f t="shared" si="236"/>
        <v>0.52200000000000002</v>
      </c>
      <c r="F724" s="57">
        <f t="shared" si="237"/>
        <v>4.9169999999999998</v>
      </c>
      <c r="G724" s="57">
        <f t="shared" si="238"/>
        <v>0</v>
      </c>
      <c r="H724" s="57">
        <f>IF(Q723&gt;SetUp!$B$56,SetUp!$B$56,Q723)</f>
        <v>2.8706362187541282E-7</v>
      </c>
      <c r="I724" s="57">
        <f t="shared" si="252"/>
        <v>0.48245419900043968</v>
      </c>
      <c r="J724" s="57">
        <f>MIN(F724,H724,(1-EXP(-SetUp!$B$52*H724/SetUp!$B$56))*F724)</f>
        <v>2.2054559310746844E-7</v>
      </c>
      <c r="K724" s="57">
        <f t="shared" si="239"/>
        <v>6.6518028767944379E-8</v>
      </c>
      <c r="L724" s="57">
        <f>IF(I724&lt;=0,0,MIN(SetUp!$B$50*I724^SetUp!$B$55,I724))</f>
        <v>6.0737419350652706E-3</v>
      </c>
      <c r="M724" s="57">
        <f t="shared" si="240"/>
        <v>0.47638045706537441</v>
      </c>
      <c r="N724" s="57">
        <f>IF(SetUp!$B$62=0,X724,(B724-E724)*(1-(H724/SetUp!$B$66/SetUp!$B$56)))</f>
        <v>0</v>
      </c>
      <c r="O724" s="57">
        <f>K724*SetUp!$B$65</f>
        <v>0</v>
      </c>
      <c r="P724" s="57">
        <f>MIN(SetUp!$B$54*L724^SetUp!$B$51,L724)</f>
        <v>3.400061907865487E-3</v>
      </c>
      <c r="Q724" s="57">
        <f t="shared" si="241"/>
        <v>6.6518028767944379E-8</v>
      </c>
      <c r="R724" s="57">
        <f>IF((H724+N724-O724)&gt;SetUp!$B$56,T723+H724+N724-O724-SetUp!$B$56,T723)</f>
        <v>0</v>
      </c>
      <c r="S724" s="57">
        <f>R724*SetUp!$B$65</f>
        <v>0</v>
      </c>
      <c r="T724" s="57">
        <f>IF((R724-S724)&lt;SetUp!$B$53,R724-S724,SetUp!$B$53)</f>
        <v>0</v>
      </c>
      <c r="U724" s="57">
        <f t="shared" si="242"/>
        <v>0.47638045706537441</v>
      </c>
      <c r="V724" s="57">
        <f>(L724-P724)/1000*SetUp!$B$13*1000000/SetUp!$B$48</f>
        <v>0.15207272506130493</v>
      </c>
      <c r="W724" s="57">
        <f t="shared" si="253"/>
        <v>-1.214306433183765E-17</v>
      </c>
      <c r="X724" s="57">
        <f>MAX((SetUp!$B$56*(1-($H724/SetUp!$B$56)^2)*TANH(($B724-$D724)/SetUp!$B$56))/(1+$H724/SetUp!$B$56*TANH(($B724-$D724)/SetUp!$B$56)),0)</f>
        <v>0</v>
      </c>
      <c r="AK724" s="65">
        <v>326</v>
      </c>
      <c r="AL724" s="66">
        <f t="shared" si="254"/>
        <v>7.0499999999999993E-2</v>
      </c>
      <c r="AM724" s="66">
        <f t="shared" si="255"/>
        <v>0.11730094324838065</v>
      </c>
      <c r="AN724" s="67">
        <f t="shared" si="256"/>
        <v>0.66384316664369736</v>
      </c>
      <c r="AP724" s="64">
        <v>27538</v>
      </c>
      <c r="AQ724" s="55">
        <v>5</v>
      </c>
      <c r="AR724" s="55">
        <v>145</v>
      </c>
      <c r="AS724" s="66">
        <f t="shared" si="243"/>
        <v>13.688000000000001</v>
      </c>
      <c r="AT724" s="66">
        <f t="shared" si="244"/>
        <v>14.5285000481355</v>
      </c>
      <c r="AU724" s="55" t="str">
        <f>IF(OR($AP724&lt;SetUp!$B$97,$AP724&gt;SetUp!$B$98),"Não","Sim")</f>
        <v>Sim</v>
      </c>
      <c r="AV724" s="68">
        <f t="shared" si="245"/>
        <v>3.6997297198579249</v>
      </c>
      <c r="AW724" s="68">
        <f t="shared" si="246"/>
        <v>3.8116269555316533</v>
      </c>
      <c r="AX724" s="68">
        <f t="shared" si="247"/>
        <v>1.1363399965330439</v>
      </c>
      <c r="AY724" s="68">
        <f t="shared" si="248"/>
        <v>1.1622207791676897</v>
      </c>
      <c r="AZ724" s="68">
        <f t="shared" si="249"/>
        <v>0.84050004813549961</v>
      </c>
      <c r="BA724" s="68">
        <f t="shared" si="250"/>
        <v>0.11189723567372845</v>
      </c>
      <c r="BB724" s="68">
        <f t="shared" si="251"/>
        <v>2.5880782634645882E-2</v>
      </c>
    </row>
    <row r="725" spans="1:54" x14ac:dyDescent="0.3">
      <c r="A725" s="64">
        <v>27387</v>
      </c>
      <c r="B725" s="57">
        <v>1.0509999999999999</v>
      </c>
      <c r="C725" s="57">
        <v>0.19700000000000001</v>
      </c>
      <c r="D725" s="57">
        <v>5.4390000000000001</v>
      </c>
      <c r="E725" s="57">
        <f t="shared" si="236"/>
        <v>1.0509999999999999</v>
      </c>
      <c r="F725" s="57">
        <f t="shared" si="237"/>
        <v>4.3879999999999999</v>
      </c>
      <c r="G725" s="57">
        <f t="shared" si="238"/>
        <v>0</v>
      </c>
      <c r="H725" s="57">
        <f>IF(Q724&gt;SetUp!$B$56,SetUp!$B$56,Q724)</f>
        <v>6.6518028767944379E-8</v>
      </c>
      <c r="I725" s="57">
        <f t="shared" si="252"/>
        <v>0.47638045706537441</v>
      </c>
      <c r="J725" s="57">
        <f>MIN(F725,H725,(1-EXP(-SetUp!$B$52*H725/SetUp!$B$56))*F725)</f>
        <v>4.5606423478172787E-8</v>
      </c>
      <c r="K725" s="57">
        <f t="shared" si="239"/>
        <v>2.0911605289771591E-8</v>
      </c>
      <c r="L725" s="57">
        <f>IF(I725&lt;=0,0,MIN(SetUp!$B$50*I725^SetUp!$B$55,I725))</f>
        <v>5.9468376046298019E-3</v>
      </c>
      <c r="M725" s="57">
        <f t="shared" si="240"/>
        <v>0.47043361946074458</v>
      </c>
      <c r="N725" s="57">
        <f>IF(SetUp!$B$62=0,X725,(B725-E725)*(1-(H725/SetUp!$B$66/SetUp!$B$56)))</f>
        <v>0</v>
      </c>
      <c r="O725" s="57">
        <f>K725*SetUp!$B$65</f>
        <v>0</v>
      </c>
      <c r="P725" s="57">
        <f>MIN(SetUp!$B$54*L725^SetUp!$B$51,L725)</f>
        <v>3.3302172952889143E-3</v>
      </c>
      <c r="Q725" s="57">
        <f t="shared" si="241"/>
        <v>2.0911605289771591E-8</v>
      </c>
      <c r="R725" s="57">
        <f>IF((H725+N725-O725)&gt;SetUp!$B$56,T724+H725+N725-O725-SetUp!$B$56,T724)</f>
        <v>0</v>
      </c>
      <c r="S725" s="57">
        <f>R725*SetUp!$B$65</f>
        <v>0</v>
      </c>
      <c r="T725" s="57">
        <f>IF((R725-S725)&lt;SetUp!$B$53,R725-S725,SetUp!$B$53)</f>
        <v>0</v>
      </c>
      <c r="U725" s="57">
        <f t="shared" si="242"/>
        <v>0.47043361946074458</v>
      </c>
      <c r="V725" s="57">
        <f>(L725-P725)/1000*SetUp!$B$13*1000000/SetUp!$B$48</f>
        <v>0.1488273005161998</v>
      </c>
      <c r="W725" s="57">
        <f t="shared" si="253"/>
        <v>9.1072982488782372E-17</v>
      </c>
      <c r="X725" s="57">
        <f>MAX((SetUp!$B$56*(1-($H725/SetUp!$B$56)^2)*TANH(($B725-$D725)/SetUp!$B$56))/(1+$H725/SetUp!$B$56*TANH(($B725-$D725)/SetUp!$B$56)),0)</f>
        <v>0</v>
      </c>
      <c r="AK725" s="65">
        <v>327</v>
      </c>
      <c r="AL725" s="66">
        <f t="shared" si="254"/>
        <v>5.1999999999999998E-2</v>
      </c>
      <c r="AM725" s="66">
        <f t="shared" si="255"/>
        <v>0.11473348898096149</v>
      </c>
      <c r="AN725" s="67">
        <f t="shared" si="256"/>
        <v>1.2064132496338746</v>
      </c>
      <c r="AP725" s="64">
        <v>27539</v>
      </c>
      <c r="AQ725" s="55">
        <v>5</v>
      </c>
      <c r="AR725" s="55">
        <v>146</v>
      </c>
      <c r="AS725" s="66">
        <f t="shared" si="243"/>
        <v>9.6999999999999993</v>
      </c>
      <c r="AT725" s="66">
        <f t="shared" si="244"/>
        <v>12.721572213377863</v>
      </c>
      <c r="AU725" s="55" t="str">
        <f>IF(OR($AP725&lt;SetUp!$B$97,$AP725&gt;SetUp!$B$98),"Não","Sim")</f>
        <v>Sim</v>
      </c>
      <c r="AV725" s="68">
        <f t="shared" si="245"/>
        <v>3.1144823004794873</v>
      </c>
      <c r="AW725" s="68">
        <f t="shared" si="246"/>
        <v>3.5667313065856057</v>
      </c>
      <c r="AX725" s="68">
        <f t="shared" si="247"/>
        <v>0.98677173426624487</v>
      </c>
      <c r="AY725" s="68">
        <f t="shared" si="248"/>
        <v>1.1045407875230886</v>
      </c>
      <c r="AZ725" s="68">
        <f t="shared" si="249"/>
        <v>3.0215722133778637</v>
      </c>
      <c r="BA725" s="68">
        <f t="shared" si="250"/>
        <v>0.4522490061061184</v>
      </c>
      <c r="BB725" s="68">
        <f t="shared" si="251"/>
        <v>0.11776905325684373</v>
      </c>
    </row>
    <row r="726" spans="1:54" x14ac:dyDescent="0.3">
      <c r="A726" s="64">
        <v>27388</v>
      </c>
      <c r="B726" s="57">
        <v>0.19700000000000001</v>
      </c>
      <c r="C726" s="57">
        <v>0.19700000000000001</v>
      </c>
      <c r="D726" s="57">
        <v>5.4390000000000001</v>
      </c>
      <c r="E726" s="57">
        <f t="shared" si="236"/>
        <v>0.19700000000000001</v>
      </c>
      <c r="F726" s="57">
        <f t="shared" si="237"/>
        <v>5.242</v>
      </c>
      <c r="G726" s="57">
        <f t="shared" si="238"/>
        <v>0</v>
      </c>
      <c r="H726" s="57">
        <f>IF(Q725&gt;SetUp!$B$56,SetUp!$B$56,Q725)</f>
        <v>2.0911605289771591E-8</v>
      </c>
      <c r="I726" s="57">
        <f t="shared" si="252"/>
        <v>0.47043361946074458</v>
      </c>
      <c r="J726" s="57">
        <f>MIN(F726,H726,(1-EXP(-SetUp!$B$52*H726/SetUp!$B$56))*F726)</f>
        <v>1.7127911672965014E-8</v>
      </c>
      <c r="K726" s="57">
        <f t="shared" si="239"/>
        <v>3.7836936168065772E-9</v>
      </c>
      <c r="L726" s="57">
        <f>IF(I726&lt;=0,0,MIN(SetUp!$B$50*I726^SetUp!$B$55,I726))</f>
        <v>5.8236254594948942E-3</v>
      </c>
      <c r="M726" s="57">
        <f t="shared" si="240"/>
        <v>0.46460999400124969</v>
      </c>
      <c r="N726" s="57">
        <f>IF(SetUp!$B$62=0,X726,(B726-E726)*(1-(H726/SetUp!$B$66/SetUp!$B$56)))</f>
        <v>0</v>
      </c>
      <c r="O726" s="57">
        <f>K726*SetUp!$B$65</f>
        <v>0</v>
      </c>
      <c r="P726" s="57">
        <f>MIN(SetUp!$B$54*L726^SetUp!$B$51,L726)</f>
        <v>3.2623804977432889E-3</v>
      </c>
      <c r="Q726" s="57">
        <f t="shared" si="241"/>
        <v>3.7836936168065772E-9</v>
      </c>
      <c r="R726" s="57">
        <f>IF((H726+N726-O726)&gt;SetUp!$B$56,T725+H726+N726-O726-SetUp!$B$56,T725)</f>
        <v>0</v>
      </c>
      <c r="S726" s="57">
        <f>R726*SetUp!$B$65</f>
        <v>0</v>
      </c>
      <c r="T726" s="57">
        <f>IF((R726-S726)&lt;SetUp!$B$53,R726-S726,SetUp!$B$53)</f>
        <v>0</v>
      </c>
      <c r="U726" s="57">
        <f t="shared" si="242"/>
        <v>0.46460999400124969</v>
      </c>
      <c r="V726" s="57">
        <f>(L726-P726)/1000*SetUp!$B$13*1000000/SetUp!$B$48</f>
        <v>0.14567767904936382</v>
      </c>
      <c r="W726" s="57">
        <f t="shared" si="253"/>
        <v>3.7296554733501353E-17</v>
      </c>
      <c r="X726" s="57">
        <f>MAX((SetUp!$B$56*(1-($H726/SetUp!$B$56)^2)*TANH(($B726-$D726)/SetUp!$B$56))/(1+$H726/SetUp!$B$56*TANH(($B726-$D726)/SetUp!$B$56)),0)</f>
        <v>0</v>
      </c>
      <c r="AK726" s="65">
        <v>328</v>
      </c>
      <c r="AL726" s="66">
        <f t="shared" si="254"/>
        <v>3.7499999999999999E-2</v>
      </c>
      <c r="AM726" s="66">
        <f t="shared" si="255"/>
        <v>0.1122465085090094</v>
      </c>
      <c r="AN726" s="67">
        <f t="shared" si="256"/>
        <v>1.9932402269069176</v>
      </c>
      <c r="AP726" s="64">
        <v>27540</v>
      </c>
      <c r="AQ726" s="55">
        <v>5</v>
      </c>
      <c r="AR726" s="55">
        <v>147</v>
      </c>
      <c r="AS726" s="66">
        <f t="shared" si="243"/>
        <v>9.3119999999999994</v>
      </c>
      <c r="AT726" s="66">
        <f t="shared" si="244"/>
        <v>11.217591651854125</v>
      </c>
      <c r="AU726" s="55" t="str">
        <f>IF(OR($AP726&lt;SetUp!$B$97,$AP726&gt;SetUp!$B$98),"Não","Sim")</f>
        <v>Sim</v>
      </c>
      <c r="AV726" s="68">
        <f t="shared" si="245"/>
        <v>3.0515569796417039</v>
      </c>
      <c r="AW726" s="68">
        <f t="shared" si="246"/>
        <v>3.3492673306044303</v>
      </c>
      <c r="AX726" s="68">
        <f t="shared" si="247"/>
        <v>0.96904296730581319</v>
      </c>
      <c r="AY726" s="68">
        <f t="shared" si="248"/>
        <v>1.0498996265654323</v>
      </c>
      <c r="AZ726" s="68">
        <f t="shared" si="249"/>
        <v>1.9055916518541256</v>
      </c>
      <c r="BA726" s="68">
        <f t="shared" si="250"/>
        <v>0.29771035096272636</v>
      </c>
      <c r="BB726" s="68">
        <f t="shared" si="251"/>
        <v>8.0856659259619157E-2</v>
      </c>
    </row>
    <row r="727" spans="1:54" x14ac:dyDescent="0.3">
      <c r="A727" s="64">
        <v>27389</v>
      </c>
      <c r="B727" s="57">
        <v>0.31</v>
      </c>
      <c r="C727" s="57">
        <v>0.17</v>
      </c>
      <c r="D727" s="57">
        <v>5.4390000000000001</v>
      </c>
      <c r="E727" s="57">
        <f t="shared" si="236"/>
        <v>0.31</v>
      </c>
      <c r="F727" s="57">
        <f t="shared" si="237"/>
        <v>5.1290000000000004</v>
      </c>
      <c r="G727" s="57">
        <f t="shared" si="238"/>
        <v>0</v>
      </c>
      <c r="H727" s="57">
        <f>IF(Q726&gt;SetUp!$B$56,SetUp!$B$56,Q726)</f>
        <v>3.7836936168065772E-9</v>
      </c>
      <c r="I727" s="57">
        <f t="shared" si="252"/>
        <v>0.46460999400124969</v>
      </c>
      <c r="J727" s="57">
        <f>MIN(F727,H727,(1-EXP(-SetUp!$B$52*H727/SetUp!$B$56))*F727)</f>
        <v>3.0322755056877427E-9</v>
      </c>
      <c r="K727" s="57">
        <f t="shared" si="239"/>
        <v>7.514181111188345E-10</v>
      </c>
      <c r="L727" s="57">
        <f>IF(I727&lt;=0,0,MIN(SetUp!$B$50*I727^SetUp!$B$55,I727))</f>
        <v>5.7039682158526095E-3</v>
      </c>
      <c r="M727" s="57">
        <f t="shared" si="240"/>
        <v>0.45890602578539708</v>
      </c>
      <c r="N727" s="57">
        <f>IF(SetUp!$B$62=0,X727,(B727-E727)*(1-(H727/SetUp!$B$66/SetUp!$B$56)))</f>
        <v>0</v>
      </c>
      <c r="O727" s="57">
        <f>K727*SetUp!$B$65</f>
        <v>0</v>
      </c>
      <c r="P727" s="57">
        <f>MIN(SetUp!$B$54*L727^SetUp!$B$51,L727)</f>
        <v>3.1964775482507587E-3</v>
      </c>
      <c r="Q727" s="57">
        <f t="shared" si="241"/>
        <v>7.514181111188345E-10</v>
      </c>
      <c r="R727" s="57">
        <f>IF((H727+N727-O727)&gt;SetUp!$B$56,T726+H727+N727-O727-SetUp!$B$56,T726)</f>
        <v>0</v>
      </c>
      <c r="S727" s="57">
        <f>R727*SetUp!$B$65</f>
        <v>0</v>
      </c>
      <c r="T727" s="57">
        <f>IF((R727-S727)&lt;SetUp!$B$53,R727-S727,SetUp!$B$53)</f>
        <v>0</v>
      </c>
      <c r="U727" s="57">
        <f t="shared" si="242"/>
        <v>0.45890602578539708</v>
      </c>
      <c r="V727" s="57">
        <f>(L727-P727)/1000*SetUp!$B$13*1000000/SetUp!$B$48</f>
        <v>0.14262025934620598</v>
      </c>
      <c r="W727" s="57">
        <f t="shared" si="253"/>
        <v>-4.4235448637408581E-17</v>
      </c>
      <c r="X727" s="57">
        <f>MAX((SetUp!$B$56*(1-($H727/SetUp!$B$56)^2)*TANH(($B727-$D727)/SetUp!$B$56))/(1+$H727/SetUp!$B$56*TANH(($B727-$D727)/SetUp!$B$56)),0)</f>
        <v>0</v>
      </c>
      <c r="AK727" s="65">
        <v>329</v>
      </c>
      <c r="AL727" s="66">
        <f t="shared" si="254"/>
        <v>3.15E-2</v>
      </c>
      <c r="AM727" s="66">
        <f t="shared" si="255"/>
        <v>0.10983672735036111</v>
      </c>
      <c r="AN727" s="67">
        <f t="shared" si="256"/>
        <v>2.486880233344797</v>
      </c>
      <c r="AP727" s="64">
        <v>27541</v>
      </c>
      <c r="AQ727" s="55">
        <v>5</v>
      </c>
      <c r="AR727" s="55">
        <v>148</v>
      </c>
      <c r="AS727" s="66">
        <f t="shared" si="243"/>
        <v>9.3119999999999994</v>
      </c>
      <c r="AT727" s="66">
        <f t="shared" si="244"/>
        <v>9.9536844225321506</v>
      </c>
      <c r="AU727" s="55" t="str">
        <f>IF(OR($AP727&lt;SetUp!$B$97,$AP727&gt;SetUp!$B$98),"Não","Sim")</f>
        <v>Sim</v>
      </c>
      <c r="AV727" s="68">
        <f t="shared" si="245"/>
        <v>3.0515569796417039</v>
      </c>
      <c r="AW727" s="68">
        <f t="shared" si="246"/>
        <v>3.1549460252961778</v>
      </c>
      <c r="AX727" s="68">
        <f t="shared" si="247"/>
        <v>0.96904296730581319</v>
      </c>
      <c r="AY727" s="68">
        <f t="shared" si="248"/>
        <v>0.99798386749847146</v>
      </c>
      <c r="AZ727" s="68">
        <f t="shared" si="249"/>
        <v>0.64168442253215119</v>
      </c>
      <c r="BA727" s="68">
        <f t="shared" si="250"/>
        <v>0.10338904565447393</v>
      </c>
      <c r="BB727" s="68">
        <f t="shared" si="251"/>
        <v>2.894090019265827E-2</v>
      </c>
    </row>
    <row r="728" spans="1:54" x14ac:dyDescent="0.3">
      <c r="A728" s="64">
        <v>27390</v>
      </c>
      <c r="B728" s="57">
        <v>0.25900000000000001</v>
      </c>
      <c r="C728" s="57">
        <v>0.112</v>
      </c>
      <c r="D728" s="57">
        <v>5.4390000000000001</v>
      </c>
      <c r="E728" s="57">
        <f t="shared" si="236"/>
        <v>0.25900000000000001</v>
      </c>
      <c r="F728" s="57">
        <f t="shared" si="237"/>
        <v>5.18</v>
      </c>
      <c r="G728" s="57">
        <f t="shared" si="238"/>
        <v>0</v>
      </c>
      <c r="H728" s="57">
        <f>IF(Q727&gt;SetUp!$B$56,SetUp!$B$56,Q727)</f>
        <v>7.514181111188345E-10</v>
      </c>
      <c r="I728" s="57">
        <f t="shared" si="252"/>
        <v>0.45890602578539708</v>
      </c>
      <c r="J728" s="57">
        <f>MIN(F728,H728,(1-EXP(-SetUp!$B$52*H728/SetUp!$B$56))*F728)</f>
        <v>6.0817904712351372E-10</v>
      </c>
      <c r="K728" s="57">
        <f t="shared" si="239"/>
        <v>1.4323906399532079E-10</v>
      </c>
      <c r="L728" s="57">
        <f>IF(I728&lt;=0,0,MIN(SetUp!$B$50*I728^SetUp!$B$55,I728))</f>
        <v>5.5877347889248322E-3</v>
      </c>
      <c r="M728" s="57">
        <f t="shared" si="240"/>
        <v>0.45331829099647225</v>
      </c>
      <c r="N728" s="57">
        <f>IF(SetUp!$B$62=0,X728,(B728-E728)*(1-(H728/SetUp!$B$66/SetUp!$B$56)))</f>
        <v>0</v>
      </c>
      <c r="O728" s="57">
        <f>K728*SetUp!$B$65</f>
        <v>0</v>
      </c>
      <c r="P728" s="57">
        <f>MIN(SetUp!$B$54*L728^SetUp!$B$51,L728)</f>
        <v>3.1324377947998757E-3</v>
      </c>
      <c r="Q728" s="57">
        <f t="shared" si="241"/>
        <v>1.4323906399532079E-10</v>
      </c>
      <c r="R728" s="57">
        <f>IF((H728+N728-O728)&gt;SetUp!$B$56,T727+H728+N728-O728-SetUp!$B$56,T727)</f>
        <v>0</v>
      </c>
      <c r="S728" s="57">
        <f>R728*SetUp!$B$65</f>
        <v>0</v>
      </c>
      <c r="T728" s="57">
        <f>IF((R728-S728)&lt;SetUp!$B$53,R728-S728,SetUp!$B$53)</f>
        <v>0</v>
      </c>
      <c r="U728" s="57">
        <f t="shared" si="242"/>
        <v>0.45331829099647225</v>
      </c>
      <c r="V728" s="57">
        <f>(L728-P728)/1000*SetUp!$B$13*1000000/SetUp!$B$48</f>
        <v>0.13965160413098035</v>
      </c>
      <c r="W728" s="57">
        <f t="shared" si="253"/>
        <v>4.6837533851373792E-17</v>
      </c>
      <c r="X728" s="57">
        <f>MAX((SetUp!$B$56*(1-($H728/SetUp!$B$56)^2)*TANH(($B728-$D728)/SetUp!$B$56))/(1+$H728/SetUp!$B$56*TANH(($B728-$D728)/SetUp!$B$56)),0)</f>
        <v>0</v>
      </c>
      <c r="AK728" s="65">
        <v>330</v>
      </c>
      <c r="AL728" s="66">
        <f t="shared" si="254"/>
        <v>3.15E-2</v>
      </c>
      <c r="AM728" s="66">
        <f t="shared" si="255"/>
        <v>0.10750103410907541</v>
      </c>
      <c r="AN728" s="67">
        <f t="shared" si="256"/>
        <v>2.4127312415579496</v>
      </c>
      <c r="AP728" s="64">
        <v>27542</v>
      </c>
      <c r="AQ728" s="55">
        <v>5</v>
      </c>
      <c r="AR728" s="55">
        <v>149</v>
      </c>
      <c r="AS728" s="66">
        <f t="shared" si="243"/>
        <v>9.3119999999999994</v>
      </c>
      <c r="AT728" s="66">
        <f t="shared" si="244"/>
        <v>8.8823326313041076</v>
      </c>
      <c r="AU728" s="55" t="str">
        <f>IF(OR($AP728&lt;SetUp!$B$97,$AP728&gt;SetUp!$B$98),"Não","Sim")</f>
        <v>Sim</v>
      </c>
      <c r="AV728" s="68">
        <f t="shared" si="245"/>
        <v>3.0515569796417039</v>
      </c>
      <c r="AW728" s="68">
        <f t="shared" si="246"/>
        <v>2.980324249356789</v>
      </c>
      <c r="AX728" s="68">
        <f t="shared" si="247"/>
        <v>0.96904296730581319</v>
      </c>
      <c r="AY728" s="68">
        <f t="shared" si="248"/>
        <v>0.94852703288122098</v>
      </c>
      <c r="AZ728" s="68">
        <f t="shared" si="249"/>
        <v>-0.42966736869589184</v>
      </c>
      <c r="BA728" s="68">
        <f t="shared" si="250"/>
        <v>-7.1232730284914947E-2</v>
      </c>
      <c r="BB728" s="68">
        <f t="shared" si="251"/>
        <v>-2.0515934424592208E-2</v>
      </c>
    </row>
    <row r="729" spans="1:54" x14ac:dyDescent="0.3">
      <c r="A729" s="64">
        <v>27391</v>
      </c>
      <c r="B729" s="57">
        <v>0</v>
      </c>
      <c r="C729" s="57">
        <v>9.4E-2</v>
      </c>
      <c r="D729" s="57">
        <v>5.4390000000000001</v>
      </c>
      <c r="E729" s="57">
        <f t="shared" si="236"/>
        <v>0</v>
      </c>
      <c r="F729" s="57">
        <f t="shared" si="237"/>
        <v>5.4390000000000001</v>
      </c>
      <c r="G729" s="57">
        <f t="shared" si="238"/>
        <v>0</v>
      </c>
      <c r="H729" s="57">
        <f>IF(Q728&gt;SetUp!$B$56,SetUp!$B$56,Q728)</f>
        <v>1.4323906399532079E-10</v>
      </c>
      <c r="I729" s="57">
        <f t="shared" si="252"/>
        <v>0.45331829099647225</v>
      </c>
      <c r="J729" s="57">
        <f>MIN(F729,H729,(1-EXP(-SetUp!$B$52*H729/SetUp!$B$56))*F729)</f>
        <v>1.2173078645094648E-10</v>
      </c>
      <c r="K729" s="57">
        <f t="shared" si="239"/>
        <v>2.1508277544374301E-11</v>
      </c>
      <c r="L729" s="57">
        <f>IF(I729&lt;=0,0,MIN(SetUp!$B$50*I729^SetUp!$B$55,I729))</f>
        <v>5.474799964346245E-3</v>
      </c>
      <c r="M729" s="57">
        <f t="shared" si="240"/>
        <v>0.44784349103212601</v>
      </c>
      <c r="N729" s="57">
        <f>IF(SetUp!$B$62=0,X729,(B729-E729)*(1-(H729/SetUp!$B$66/SetUp!$B$56)))</f>
        <v>0</v>
      </c>
      <c r="O729" s="57">
        <f>K729*SetUp!$B$65</f>
        <v>0</v>
      </c>
      <c r="P729" s="57">
        <f>MIN(SetUp!$B$54*L729^SetUp!$B$51,L729)</f>
        <v>3.0701937257205697E-3</v>
      </c>
      <c r="Q729" s="57">
        <f t="shared" si="241"/>
        <v>2.1508277544374301E-11</v>
      </c>
      <c r="R729" s="57">
        <f>IF((H729+N729-O729)&gt;SetUp!$B$56,T728+H729+N729-O729-SetUp!$B$56,T728)</f>
        <v>0</v>
      </c>
      <c r="S729" s="57">
        <f>R729*SetUp!$B$65</f>
        <v>0</v>
      </c>
      <c r="T729" s="57">
        <f>IF((R729-S729)&lt;SetUp!$B$53,R729-S729,SetUp!$B$53)</f>
        <v>0</v>
      </c>
      <c r="U729" s="57">
        <f t="shared" si="242"/>
        <v>0.44784349103212601</v>
      </c>
      <c r="V729" s="57">
        <f>(L729-P729)/1000*SetUp!$B$13*1000000/SetUp!$B$48</f>
        <v>0.13676843140807773</v>
      </c>
      <c r="W729" s="57">
        <f t="shared" si="253"/>
        <v>0</v>
      </c>
      <c r="X729" s="57">
        <f>MAX((SetUp!$B$56*(1-($H729/SetUp!$B$56)^2)*TANH(($B729-$D729)/SetUp!$B$56))/(1+$H729/SetUp!$B$56*TANH(($B729-$D729)/SetUp!$B$56)),0)</f>
        <v>0</v>
      </c>
      <c r="AK729" s="65">
        <v>331</v>
      </c>
      <c r="AL729" s="66">
        <f t="shared" si="254"/>
        <v>3.15E-2</v>
      </c>
      <c r="AM729" s="66">
        <f t="shared" si="255"/>
        <v>0.10523647090628363</v>
      </c>
      <c r="AN729" s="67">
        <f t="shared" si="256"/>
        <v>2.3408403462312264</v>
      </c>
      <c r="AP729" s="64">
        <v>27543</v>
      </c>
      <c r="AQ729" s="55">
        <v>5</v>
      </c>
      <c r="AR729" s="55">
        <v>150</v>
      </c>
      <c r="AS729" s="66">
        <f t="shared" si="243"/>
        <v>9.3119999999999994</v>
      </c>
      <c r="AT729" s="66">
        <f t="shared" si="244"/>
        <v>7.9671052556699333</v>
      </c>
      <c r="AU729" s="55" t="str">
        <f>IF(OR($AP729&lt;SetUp!$B$97,$AP729&gt;SetUp!$B$98),"Não","Sim")</f>
        <v>Sim</v>
      </c>
      <c r="AV729" s="68">
        <f t="shared" si="245"/>
        <v>3.0515569796417039</v>
      </c>
      <c r="AW729" s="68">
        <f t="shared" si="246"/>
        <v>2.8226061106130151</v>
      </c>
      <c r="AX729" s="68">
        <f t="shared" si="247"/>
        <v>0.96904296730581319</v>
      </c>
      <c r="AY729" s="68">
        <f t="shared" si="248"/>
        <v>0.90130055479010385</v>
      </c>
      <c r="AZ729" s="68">
        <f t="shared" si="249"/>
        <v>-1.3448947443300661</v>
      </c>
      <c r="BA729" s="68">
        <f t="shared" si="250"/>
        <v>-0.22895086902868877</v>
      </c>
      <c r="BB729" s="68">
        <f t="shared" si="251"/>
        <v>-6.7742412515709338E-2</v>
      </c>
    </row>
    <row r="730" spans="1:54" x14ac:dyDescent="0.3">
      <c r="A730" s="64">
        <v>27392</v>
      </c>
      <c r="B730" s="57">
        <v>0.13500000000000001</v>
      </c>
      <c r="C730" s="57">
        <v>9.4E-2</v>
      </c>
      <c r="D730" s="57">
        <v>5.4390000000000001</v>
      </c>
      <c r="E730" s="57">
        <f t="shared" si="236"/>
        <v>0.13500000000000001</v>
      </c>
      <c r="F730" s="57">
        <f t="shared" si="237"/>
        <v>5.3040000000000003</v>
      </c>
      <c r="G730" s="57">
        <f t="shared" si="238"/>
        <v>0</v>
      </c>
      <c r="H730" s="57">
        <f>IF(Q729&gt;SetUp!$B$56,SetUp!$B$56,Q729)</f>
        <v>2.1508277544374301E-11</v>
      </c>
      <c r="I730" s="57">
        <f t="shared" si="252"/>
        <v>0.44784349103212601</v>
      </c>
      <c r="J730" s="57">
        <f>MIN(F730,H730,(1-EXP(-SetUp!$B$52*H730/SetUp!$B$56))*F730)</f>
        <v>1.7824861586746012E-11</v>
      </c>
      <c r="K730" s="57">
        <f t="shared" si="239"/>
        <v>3.6834159576282884E-12</v>
      </c>
      <c r="L730" s="57">
        <f>IF(I730&lt;=0,0,MIN(SetUp!$B$50*I730^SetUp!$B$55,I730))</f>
        <v>5.3650440895111253E-3</v>
      </c>
      <c r="M730" s="57">
        <f t="shared" si="240"/>
        <v>0.4424784469426149</v>
      </c>
      <c r="N730" s="57">
        <f>IF(SetUp!$B$62=0,X730,(B730-E730)*(1-(H730/SetUp!$B$66/SetUp!$B$56)))</f>
        <v>0</v>
      </c>
      <c r="O730" s="57">
        <f>K730*SetUp!$B$65</f>
        <v>0</v>
      </c>
      <c r="P730" s="57">
        <f>MIN(SetUp!$B$54*L730^SetUp!$B$51,L730)</f>
        <v>3.0096808056103625E-3</v>
      </c>
      <c r="Q730" s="57">
        <f t="shared" si="241"/>
        <v>3.6834159576282884E-12</v>
      </c>
      <c r="R730" s="57">
        <f>IF((H730+N730-O730)&gt;SetUp!$B$56,T729+H730+N730-O730-SetUp!$B$56,T729)</f>
        <v>0</v>
      </c>
      <c r="S730" s="57">
        <f>R730*SetUp!$B$65</f>
        <v>0</v>
      </c>
      <c r="T730" s="57">
        <f>IF((R730-S730)&lt;SetUp!$B$53,R730-S730,SetUp!$B$53)</f>
        <v>0</v>
      </c>
      <c r="U730" s="57">
        <f t="shared" si="242"/>
        <v>0.4424784469426149</v>
      </c>
      <c r="V730" s="57">
        <f>(L730-P730)/1000*SetUp!$B$13*1000000/SetUp!$B$48</f>
        <v>0.13396760623868342</v>
      </c>
      <c r="W730" s="57">
        <f t="shared" si="253"/>
        <v>2.7755575615628914E-17</v>
      </c>
      <c r="X730" s="57">
        <f>MAX((SetUp!$B$56*(1-($H730/SetUp!$B$56)^2)*TANH(($B730-$D730)/SetUp!$B$56))/(1+$H730/SetUp!$B$56*TANH(($B730-$D730)/SetUp!$B$56)),0)</f>
        <v>0</v>
      </c>
      <c r="AK730" s="65">
        <v>332</v>
      </c>
      <c r="AL730" s="66">
        <f t="shared" si="254"/>
        <v>2.8000000000000001E-2</v>
      </c>
      <c r="AM730" s="66">
        <f t="shared" si="255"/>
        <v>0.10304022445526359</v>
      </c>
      <c r="AN730" s="67">
        <f t="shared" si="256"/>
        <v>2.6800080162594142</v>
      </c>
      <c r="AP730" s="64">
        <v>27544</v>
      </c>
      <c r="AQ730" s="55">
        <v>5</v>
      </c>
      <c r="AR730" s="55">
        <v>151</v>
      </c>
      <c r="AS730" s="66">
        <f t="shared" si="243"/>
        <v>5.9859999999999998</v>
      </c>
      <c r="AT730" s="66">
        <f t="shared" si="244"/>
        <v>7.1797087673457121</v>
      </c>
      <c r="AU730" s="55" t="str">
        <f>IF(OR($AP730&lt;SetUp!$B$97,$AP730&gt;SetUp!$B$98),"Não","Sim")</f>
        <v>Sim</v>
      </c>
      <c r="AV730" s="68">
        <f t="shared" si="245"/>
        <v>2.4466303357883881</v>
      </c>
      <c r="AW730" s="68">
        <f t="shared" si="246"/>
        <v>2.6794978573131405</v>
      </c>
      <c r="AX730" s="68">
        <f t="shared" si="247"/>
        <v>0.7771367125041726</v>
      </c>
      <c r="AY730" s="68">
        <f t="shared" si="248"/>
        <v>0.856106828183817</v>
      </c>
      <c r="AZ730" s="68">
        <f t="shared" si="249"/>
        <v>1.1937087673457123</v>
      </c>
      <c r="BA730" s="68">
        <f t="shared" si="250"/>
        <v>0.23286752152475243</v>
      </c>
      <c r="BB730" s="68">
        <f t="shared" si="251"/>
        <v>7.8970115679644404E-2</v>
      </c>
    </row>
    <row r="731" spans="1:54" x14ac:dyDescent="0.3">
      <c r="A731" s="64">
        <v>27393</v>
      </c>
      <c r="B731" s="57">
        <v>0</v>
      </c>
      <c r="C731" s="57">
        <v>7.6999999999999999E-2</v>
      </c>
      <c r="D731" s="57">
        <v>5.4390000000000001</v>
      </c>
      <c r="E731" s="57">
        <f t="shared" si="236"/>
        <v>0</v>
      </c>
      <c r="F731" s="57">
        <f t="shared" si="237"/>
        <v>5.4390000000000001</v>
      </c>
      <c r="G731" s="57">
        <f t="shared" si="238"/>
        <v>0</v>
      </c>
      <c r="H731" s="57">
        <f>IF(Q730&gt;SetUp!$B$56,SetUp!$B$56,Q730)</f>
        <v>3.6834159576282884E-12</v>
      </c>
      <c r="I731" s="57">
        <f t="shared" si="252"/>
        <v>0.4424784469426149</v>
      </c>
      <c r="J731" s="57">
        <f>MIN(F731,H731,(1-EXP(-SetUp!$B$52*H731/SetUp!$B$56))*F731)</f>
        <v>3.13035997123734E-12</v>
      </c>
      <c r="K731" s="57">
        <f t="shared" si="239"/>
        <v>5.5305598639094848E-13</v>
      </c>
      <c r="L731" s="57">
        <f>IF(I731&lt;=0,0,MIN(SetUp!$B$50*I731^SetUp!$B$55,I731))</f>
        <v>5.2583527835189398E-3</v>
      </c>
      <c r="M731" s="57">
        <f t="shared" si="240"/>
        <v>0.43722009415909596</v>
      </c>
      <c r="N731" s="57">
        <f>IF(SetUp!$B$62=0,X731,(B731-E731)*(1-(H731/SetUp!$B$66/SetUp!$B$56)))</f>
        <v>0</v>
      </c>
      <c r="O731" s="57">
        <f>K731*SetUp!$B$65</f>
        <v>0</v>
      </c>
      <c r="P731" s="57">
        <f>MIN(SetUp!$B$54*L731^SetUp!$B$51,L731)</f>
        <v>2.9508373210938685E-3</v>
      </c>
      <c r="Q731" s="57">
        <f t="shared" si="241"/>
        <v>5.5305598639094848E-13</v>
      </c>
      <c r="R731" s="57">
        <f>IF((H731+N731-O731)&gt;SetUp!$B$56,T730+H731+N731-O731-SetUp!$B$56,T730)</f>
        <v>0</v>
      </c>
      <c r="S731" s="57">
        <f>R731*SetUp!$B$65</f>
        <v>0</v>
      </c>
      <c r="T731" s="57">
        <f>IF((R731-S731)&lt;SetUp!$B$53,R731-S731,SetUp!$B$53)</f>
        <v>0</v>
      </c>
      <c r="U731" s="57">
        <f t="shared" si="242"/>
        <v>0.43722009415909596</v>
      </c>
      <c r="V731" s="57">
        <f>(L731-P731)/1000*SetUp!$B$13*1000000/SetUp!$B$48</f>
        <v>0.13124613301599722</v>
      </c>
      <c r="W731" s="57">
        <f t="shared" si="253"/>
        <v>-2.3418766925686896E-17</v>
      </c>
      <c r="X731" s="57">
        <f>MAX((SetUp!$B$56*(1-($H731/SetUp!$B$56)^2)*TANH(($B731-$D731)/SetUp!$B$56))/(1+$H731/SetUp!$B$56*TANH(($B731-$D731)/SetUp!$B$56)),0)</f>
        <v>0</v>
      </c>
      <c r="AK731" s="65">
        <v>333</v>
      </c>
      <c r="AL731" s="66">
        <f t="shared" si="254"/>
        <v>0.02</v>
      </c>
      <c r="AM731" s="66">
        <f t="shared" si="255"/>
        <v>0.10090961773191623</v>
      </c>
      <c r="AN731" s="67">
        <f t="shared" si="256"/>
        <v>4.0454808865958114</v>
      </c>
      <c r="AP731" s="64">
        <v>27545</v>
      </c>
      <c r="AQ731" s="55">
        <v>5</v>
      </c>
      <c r="AR731" s="55">
        <v>152</v>
      </c>
      <c r="AS731" s="66">
        <f t="shared" si="243"/>
        <v>5.7050000000000001</v>
      </c>
      <c r="AT731" s="66">
        <f t="shared" si="244"/>
        <v>6.497911602019272</v>
      </c>
      <c r="AU731" s="55" t="str">
        <f>IF(OR($AP731&lt;SetUp!$B$97,$AP731&gt;SetUp!$B$98),"Não","Sim")</f>
        <v>Sim</v>
      </c>
      <c r="AV731" s="68">
        <f t="shared" si="245"/>
        <v>2.3885141824992373</v>
      </c>
      <c r="AW731" s="68">
        <f t="shared" si="246"/>
        <v>2.5491001553527219</v>
      </c>
      <c r="AX731" s="68">
        <f t="shared" si="247"/>
        <v>0.75625564875423346</v>
      </c>
      <c r="AY731" s="68">
        <f t="shared" si="248"/>
        <v>0.81277379888086687</v>
      </c>
      <c r="AZ731" s="68">
        <f t="shared" si="249"/>
        <v>0.79291160201927191</v>
      </c>
      <c r="BA731" s="68">
        <f t="shared" si="250"/>
        <v>0.16058597285348464</v>
      </c>
      <c r="BB731" s="68">
        <f t="shared" si="251"/>
        <v>5.6518150126633415E-2</v>
      </c>
    </row>
    <row r="732" spans="1:54" x14ac:dyDescent="0.3">
      <c r="A732" s="64">
        <v>27394</v>
      </c>
      <c r="B732" s="57">
        <v>1.2929999999999999</v>
      </c>
      <c r="C732" s="57">
        <v>7.0000000000000007E-2</v>
      </c>
      <c r="D732" s="57">
        <v>5.4390000000000001</v>
      </c>
      <c r="E732" s="57">
        <f t="shared" si="236"/>
        <v>1.2929999999999999</v>
      </c>
      <c r="F732" s="57">
        <f t="shared" si="237"/>
        <v>4.1459999999999999</v>
      </c>
      <c r="G732" s="57">
        <f t="shared" si="238"/>
        <v>0</v>
      </c>
      <c r="H732" s="57">
        <f>IF(Q731&gt;SetUp!$B$56,SetUp!$B$56,Q731)</f>
        <v>5.5305598639094848E-13</v>
      </c>
      <c r="I732" s="57">
        <f t="shared" si="252"/>
        <v>0.43722009415909596</v>
      </c>
      <c r="J732" s="57">
        <f>MIN(F732,H732,(1-EXP(-SetUp!$B$52*H732/SetUp!$B$56))*F732)</f>
        <v>3.5811220655546091E-13</v>
      </c>
      <c r="K732" s="57">
        <f t="shared" si="239"/>
        <v>1.9494377983548757E-13</v>
      </c>
      <c r="L732" s="57">
        <f>IF(I732&lt;=0,0,MIN(SetUp!$B$50*I732^SetUp!$B$55,I732))</f>
        <v>5.1546166644572426E-3</v>
      </c>
      <c r="M732" s="57">
        <f t="shared" si="240"/>
        <v>0.43206547749463869</v>
      </c>
      <c r="N732" s="57">
        <f>IF(SetUp!$B$62=0,X732,(B732-E732)*(1-(H732/SetUp!$B$66/SetUp!$B$56)))</f>
        <v>0</v>
      </c>
      <c r="O732" s="57">
        <f>K732*SetUp!$B$65</f>
        <v>0</v>
      </c>
      <c r="P732" s="57">
        <f>MIN(SetUp!$B$54*L732^SetUp!$B$51,L732)</f>
        <v>2.8936042357517256E-3</v>
      </c>
      <c r="Q732" s="57">
        <f t="shared" si="241"/>
        <v>1.9494377983548757E-13</v>
      </c>
      <c r="R732" s="57">
        <f>IF((H732+N732-O732)&gt;SetUp!$B$56,T731+H732+N732-O732-SetUp!$B$56,T731)</f>
        <v>0</v>
      </c>
      <c r="S732" s="57">
        <f>R732*SetUp!$B$65</f>
        <v>0</v>
      </c>
      <c r="T732" s="57">
        <f>IF((R732-S732)&lt;SetUp!$B$53,R732-S732,SetUp!$B$53)</f>
        <v>0</v>
      </c>
      <c r="U732" s="57">
        <f t="shared" si="242"/>
        <v>0.43206547749463869</v>
      </c>
      <c r="V732" s="57">
        <f>(L732-P732)/1000*SetUp!$B$13*1000000/SetUp!$B$48</f>
        <v>0.12860114820502228</v>
      </c>
      <c r="W732" s="57">
        <f t="shared" si="253"/>
        <v>3.9898639947466563E-17</v>
      </c>
      <c r="X732" s="57">
        <f>MAX((SetUp!$B$56*(1-($H732/SetUp!$B$56)^2)*TANH(($B732-$D732)/SetUp!$B$56))/(1+$H732/SetUp!$B$56*TANH(($B732-$D732)/SetUp!$B$56)),0)</f>
        <v>0</v>
      </c>
      <c r="AK732" s="65">
        <v>334</v>
      </c>
      <c r="AL732" s="66">
        <f t="shared" si="254"/>
        <v>0.02</v>
      </c>
      <c r="AM732" s="66">
        <f t="shared" si="255"/>
        <v>9.8842102195938142E-2</v>
      </c>
      <c r="AN732" s="67">
        <f t="shared" si="256"/>
        <v>3.9421051097969069</v>
      </c>
      <c r="AP732" s="64">
        <v>27546</v>
      </c>
      <c r="AQ732" s="55">
        <v>6</v>
      </c>
      <c r="AR732" s="55">
        <v>153</v>
      </c>
      <c r="AS732" s="66">
        <f t="shared" si="243"/>
        <v>5.7050000000000001</v>
      </c>
      <c r="AT732" s="66">
        <f t="shared" si="244"/>
        <v>5.9040590703699563</v>
      </c>
      <c r="AU732" s="55" t="str">
        <f>IF(OR($AP732&lt;SetUp!$B$97,$AP732&gt;SetUp!$B$98),"Não","Sim")</f>
        <v>Sim</v>
      </c>
      <c r="AV732" s="68">
        <f t="shared" si="245"/>
        <v>2.3885141824992373</v>
      </c>
      <c r="AW732" s="68">
        <f t="shared" si="246"/>
        <v>2.429826963051064</v>
      </c>
      <c r="AX732" s="68">
        <f t="shared" si="247"/>
        <v>0.75625564875423346</v>
      </c>
      <c r="AY732" s="68">
        <f t="shared" si="248"/>
        <v>0.77115069397206193</v>
      </c>
      <c r="AZ732" s="68">
        <f t="shared" si="249"/>
        <v>0.19905907036995618</v>
      </c>
      <c r="BA732" s="68">
        <f t="shared" si="250"/>
        <v>4.1312780551826744E-2</v>
      </c>
      <c r="BB732" s="68">
        <f t="shared" si="251"/>
        <v>1.4895045217828473E-2</v>
      </c>
    </row>
    <row r="733" spans="1:54" x14ac:dyDescent="0.3">
      <c r="A733" s="64">
        <v>27395</v>
      </c>
      <c r="B733" s="57">
        <v>0</v>
      </c>
      <c r="C733" s="57">
        <v>8.5000000000000006E-2</v>
      </c>
      <c r="D733" s="57">
        <v>5.1120000000000001</v>
      </c>
      <c r="E733" s="57">
        <f t="shared" si="236"/>
        <v>0</v>
      </c>
      <c r="F733" s="57">
        <f t="shared" si="237"/>
        <v>5.1120000000000001</v>
      </c>
      <c r="G733" s="57">
        <f t="shared" si="238"/>
        <v>0</v>
      </c>
      <c r="H733" s="57">
        <f>IF(Q732&gt;SetUp!$B$56,SetUp!$B$56,Q732)</f>
        <v>1.9494377983548757E-13</v>
      </c>
      <c r="I733" s="57">
        <f t="shared" si="252"/>
        <v>0.43206547749463869</v>
      </c>
      <c r="J733" s="57">
        <f>MIN(F733,H733,(1-EXP(-SetUp!$B$52*H733/SetUp!$B$56))*F733)</f>
        <v>1.5550760679161614E-13</v>
      </c>
      <c r="K733" s="57">
        <f t="shared" si="239"/>
        <v>3.9436173043871428E-14</v>
      </c>
      <c r="L733" s="57">
        <f>IF(I733&lt;=0,0,MIN(SetUp!$B$50*I733^SetUp!$B$55,I733))</f>
        <v>5.0537310928554435E-3</v>
      </c>
      <c r="M733" s="57">
        <f t="shared" si="240"/>
        <v>0.42701174640178324</v>
      </c>
      <c r="N733" s="57">
        <f>IF(SetUp!$B$62=0,X733,(B733-E733)*(1-(H733/SetUp!$B$66/SetUp!$B$56)))</f>
        <v>0</v>
      </c>
      <c r="O733" s="57">
        <f>K733*SetUp!$B$65</f>
        <v>0</v>
      </c>
      <c r="P733" s="57">
        <f>MIN(SetUp!$B$54*L733^SetUp!$B$51,L733)</f>
        <v>2.8379250536050187E-3</v>
      </c>
      <c r="Q733" s="57">
        <f t="shared" si="241"/>
        <v>3.9436173043871428E-14</v>
      </c>
      <c r="R733" s="57">
        <f>IF((H733+N733-O733)&gt;SetUp!$B$56,T732+H733+N733-O733-SetUp!$B$56,T732)</f>
        <v>0</v>
      </c>
      <c r="S733" s="57">
        <f>R733*SetUp!$B$65</f>
        <v>0</v>
      </c>
      <c r="T733" s="57">
        <f>IF((R733-S733)&lt;SetUp!$B$53,R733-S733,SetUp!$B$53)</f>
        <v>0</v>
      </c>
      <c r="U733" s="57">
        <f t="shared" si="242"/>
        <v>0.42701174640178324</v>
      </c>
      <c r="V733" s="57">
        <f>(L733-P733)/1000*SetUp!$B$13*1000000/SetUp!$B$48</f>
        <v>0.12602991351550019</v>
      </c>
      <c r="W733" s="57">
        <f t="shared" si="253"/>
        <v>-4.2500725161431774E-17</v>
      </c>
      <c r="X733" s="57">
        <f>MAX((SetUp!$B$56*(1-($H733/SetUp!$B$56)^2)*TANH(($B733-$D733)/SetUp!$B$56))/(1+$H733/SetUp!$B$56*TANH(($B733-$D733)/SetUp!$B$56)),0)</f>
        <v>0</v>
      </c>
      <c r="AK733" s="65">
        <v>335</v>
      </c>
      <c r="AL733" s="66">
        <f t="shared" si="254"/>
        <v>1.7500000000000002E-2</v>
      </c>
      <c r="AM733" s="66">
        <f t="shared" si="255"/>
        <v>9.6835250521698418E-2</v>
      </c>
      <c r="AN733" s="67">
        <f t="shared" si="256"/>
        <v>4.5334428869541945</v>
      </c>
      <c r="AP733" s="64">
        <v>27547</v>
      </c>
      <c r="AQ733" s="55">
        <v>6</v>
      </c>
      <c r="AR733" s="55">
        <v>154</v>
      </c>
      <c r="AS733" s="66">
        <f t="shared" si="243"/>
        <v>3.5640000000000001</v>
      </c>
      <c r="AT733" s="66">
        <f t="shared" si="244"/>
        <v>5.3839945949389554</v>
      </c>
      <c r="AU733" s="55" t="str">
        <f>IF(OR($AP733&lt;SetUp!$B$97,$AP733&gt;SetUp!$B$98),"Não","Sim")</f>
        <v>Sim</v>
      </c>
      <c r="AV733" s="68">
        <f t="shared" si="245"/>
        <v>1.8878559267062729</v>
      </c>
      <c r="AW733" s="68">
        <f t="shared" si="246"/>
        <v>2.3203436372526709</v>
      </c>
      <c r="AX733" s="68">
        <f t="shared" si="247"/>
        <v>0.55193769536483717</v>
      </c>
      <c r="AY733" s="68">
        <f t="shared" si="248"/>
        <v>0.73110461522235348</v>
      </c>
      <c r="AZ733" s="68">
        <f t="shared" si="249"/>
        <v>1.8199945949389553</v>
      </c>
      <c r="BA733" s="68">
        <f t="shared" si="250"/>
        <v>0.43248771054639801</v>
      </c>
      <c r="BB733" s="68">
        <f t="shared" si="251"/>
        <v>0.17916691985751632</v>
      </c>
    </row>
    <row r="734" spans="1:54" x14ac:dyDescent="0.3">
      <c r="A734" s="64">
        <v>27396</v>
      </c>
      <c r="B734" s="57">
        <v>2.3E-2</v>
      </c>
      <c r="C734" s="57">
        <v>8.5000000000000006E-2</v>
      </c>
      <c r="D734" s="57">
        <v>5.1120000000000001</v>
      </c>
      <c r="E734" s="57">
        <f t="shared" si="236"/>
        <v>2.3E-2</v>
      </c>
      <c r="F734" s="57">
        <f t="shared" si="237"/>
        <v>5.0890000000000004</v>
      </c>
      <c r="G734" s="57">
        <f t="shared" si="238"/>
        <v>0</v>
      </c>
      <c r="H734" s="57">
        <f>IF(Q733&gt;SetUp!$B$56,SetUp!$B$56,Q733)</f>
        <v>3.9436173043871428E-14</v>
      </c>
      <c r="I734" s="57">
        <f t="shared" si="252"/>
        <v>0.42701174640178324</v>
      </c>
      <c r="J734" s="57">
        <f>MIN(F734,H734,(1-EXP(-SetUp!$B$52*H734/SetUp!$B$56))*F734)</f>
        <v>3.1639579844977565E-14</v>
      </c>
      <c r="K734" s="57">
        <f t="shared" si="239"/>
        <v>7.7965931988938626E-15</v>
      </c>
      <c r="L734" s="57">
        <f>IF(I734&lt;=0,0,MIN(SetUp!$B$50*I734^SetUp!$B$55,I734))</f>
        <v>4.9555959302300121E-3</v>
      </c>
      <c r="M734" s="57">
        <f t="shared" si="240"/>
        <v>0.4220561504715532</v>
      </c>
      <c r="N734" s="57">
        <f>IF(SetUp!$B$62=0,X734,(B734-E734)*(1-(H734/SetUp!$B$66/SetUp!$B$56)))</f>
        <v>0</v>
      </c>
      <c r="O734" s="57">
        <f>K734*SetUp!$B$65</f>
        <v>0</v>
      </c>
      <c r="P734" s="57">
        <f>MIN(SetUp!$B$54*L734^SetUp!$B$51,L734)</f>
        <v>2.783745690586772E-3</v>
      </c>
      <c r="Q734" s="57">
        <f t="shared" si="241"/>
        <v>7.7965931988938626E-15</v>
      </c>
      <c r="R734" s="57">
        <f>IF((H734+N734-O734)&gt;SetUp!$B$56,T733+H734+N734-O734-SetUp!$B$56,T733)</f>
        <v>0</v>
      </c>
      <c r="S734" s="57">
        <f>R734*SetUp!$B$65</f>
        <v>0</v>
      </c>
      <c r="T734" s="57">
        <f>IF((R734-S734)&lt;SetUp!$B$53,R734-S734,SetUp!$B$53)</f>
        <v>0</v>
      </c>
      <c r="U734" s="57">
        <f t="shared" si="242"/>
        <v>0.4220561504715532</v>
      </c>
      <c r="V734" s="57">
        <f>(L734-P734)/1000*SetUp!$B$13*1000000/SetUp!$B$48</f>
        <v>0.12352980947892479</v>
      </c>
      <c r="W734" s="57">
        <f t="shared" si="253"/>
        <v>-2.8622937353617317E-17</v>
      </c>
      <c r="X734" s="57">
        <f>MAX((SetUp!$B$56*(1-($H734/SetUp!$B$56)^2)*TANH(($B734-$D734)/SetUp!$B$56))/(1+$H734/SetUp!$B$56*TANH(($B734-$D734)/SetUp!$B$56)),0)</f>
        <v>0</v>
      </c>
      <c r="AK734" s="65">
        <v>336</v>
      </c>
      <c r="AL734" s="66">
        <f t="shared" si="254"/>
        <v>0</v>
      </c>
      <c r="AM734" s="66">
        <f t="shared" si="255"/>
        <v>3.8020471686495798E-2</v>
      </c>
      <c r="AN734" s="67" t="str">
        <f t="shared" si="256"/>
        <v/>
      </c>
      <c r="AP734" s="64">
        <v>27548</v>
      </c>
      <c r="AQ734" s="55">
        <v>6</v>
      </c>
      <c r="AR734" s="55">
        <v>155</v>
      </c>
      <c r="AS734" s="66">
        <f t="shared" si="243"/>
        <v>3.5640000000000001</v>
      </c>
      <c r="AT734" s="66">
        <f t="shared" si="244"/>
        <v>4.9262652582363247</v>
      </c>
      <c r="AU734" s="55" t="str">
        <f>IF(OR($AP734&lt;SetUp!$B$97,$AP734&gt;SetUp!$B$98),"Não","Sim")</f>
        <v>Sim</v>
      </c>
      <c r="AV734" s="68">
        <f t="shared" si="245"/>
        <v>1.8878559267062729</v>
      </c>
      <c r="AW734" s="68">
        <f t="shared" si="246"/>
        <v>2.21951915022969</v>
      </c>
      <c r="AX734" s="68">
        <f t="shared" si="247"/>
        <v>0.55193769536483717</v>
      </c>
      <c r="AY734" s="68">
        <f t="shared" si="248"/>
        <v>0.69251779302617444</v>
      </c>
      <c r="AZ734" s="68">
        <f t="shared" si="249"/>
        <v>1.3622652582363246</v>
      </c>
      <c r="BA734" s="68">
        <f t="shared" si="250"/>
        <v>0.33166322352341715</v>
      </c>
      <c r="BB734" s="68">
        <f t="shared" si="251"/>
        <v>0.14058009766133728</v>
      </c>
    </row>
    <row r="735" spans="1:54" x14ac:dyDescent="0.3">
      <c r="A735" s="64">
        <v>27397</v>
      </c>
      <c r="B735" s="57">
        <v>0.124</v>
      </c>
      <c r="C735" s="57">
        <v>8.5000000000000006E-2</v>
      </c>
      <c r="D735" s="57">
        <v>5.1120000000000001</v>
      </c>
      <c r="E735" s="57">
        <f t="shared" si="236"/>
        <v>0.124</v>
      </c>
      <c r="F735" s="57">
        <f t="shared" si="237"/>
        <v>4.9880000000000004</v>
      </c>
      <c r="G735" s="57">
        <f t="shared" si="238"/>
        <v>0</v>
      </c>
      <c r="H735" s="57">
        <f>IF(Q734&gt;SetUp!$B$56,SetUp!$B$56,Q734)</f>
        <v>7.7965931988938626E-15</v>
      </c>
      <c r="I735" s="57">
        <f t="shared" si="252"/>
        <v>0.4220561504715532</v>
      </c>
      <c r="J735" s="57">
        <f>MIN(F735,H735,(1-EXP(-SetUp!$B$52*H735/SetUp!$B$56))*F735)</f>
        <v>6.0915716915133091E-15</v>
      </c>
      <c r="K735" s="57">
        <f t="shared" si="239"/>
        <v>1.7050215073805534E-15</v>
      </c>
      <c r="L735" s="57">
        <f>IF(I735&lt;=0,0,MIN(SetUp!$B$50*I735^SetUp!$B$55,I735))</f>
        <v>4.8601153117217603E-3</v>
      </c>
      <c r="M735" s="57">
        <f t="shared" si="240"/>
        <v>0.41719603515983145</v>
      </c>
      <c r="N735" s="57">
        <f>IF(SetUp!$B$62=0,X735,(B735-E735)*(1-(H735/SetUp!$B$66/SetUp!$B$56)))</f>
        <v>0</v>
      </c>
      <c r="O735" s="57">
        <f>K735*SetUp!$B$65</f>
        <v>0</v>
      </c>
      <c r="P735" s="57">
        <f>MIN(SetUp!$B$54*L735^SetUp!$B$51,L735)</f>
        <v>2.7310143534741518E-3</v>
      </c>
      <c r="Q735" s="57">
        <f t="shared" si="241"/>
        <v>1.7050215073805534E-15</v>
      </c>
      <c r="R735" s="57">
        <f>IF((H735+N735-O735)&gt;SetUp!$B$56,T734+H735+N735-O735-SetUp!$B$56,T734)</f>
        <v>0</v>
      </c>
      <c r="S735" s="57">
        <f>R735*SetUp!$B$65</f>
        <v>0</v>
      </c>
      <c r="T735" s="57">
        <f>IF((R735-S735)&lt;SetUp!$B$53,R735-S735,SetUp!$B$53)</f>
        <v>0</v>
      </c>
      <c r="U735" s="57">
        <f t="shared" si="242"/>
        <v>0.41719603515983145</v>
      </c>
      <c r="V735" s="57">
        <f>(L735-P735)/1000*SetUp!$B$13*1000000/SetUp!$B$48</f>
        <v>0.12109832940273373</v>
      </c>
      <c r="W735" s="57">
        <f t="shared" si="253"/>
        <v>4.3368086899420177E-17</v>
      </c>
      <c r="X735" s="57">
        <f>MAX((SetUp!$B$56*(1-($H735/SetUp!$B$56)^2)*TANH(($B735-$D735)/SetUp!$B$56))/(1+$H735/SetUp!$B$56*TANH(($B735-$D735)/SetUp!$B$56)),0)</f>
        <v>0</v>
      </c>
      <c r="AK735" s="65">
        <v>337</v>
      </c>
      <c r="AL735" s="66">
        <f t="shared" si="254"/>
        <v>0</v>
      </c>
      <c r="AM735" s="66">
        <f t="shared" si="255"/>
        <v>3.754735929722762E-2</v>
      </c>
      <c r="AN735" s="67" t="str">
        <f t="shared" si="256"/>
        <v/>
      </c>
      <c r="AP735" s="64">
        <v>27549</v>
      </c>
      <c r="AQ735" s="55">
        <v>6</v>
      </c>
      <c r="AR735" s="55">
        <v>156</v>
      </c>
      <c r="AS735" s="66">
        <f t="shared" si="243"/>
        <v>3.5640000000000001</v>
      </c>
      <c r="AT735" s="66">
        <f t="shared" si="244"/>
        <v>4.5215293270452008</v>
      </c>
      <c r="AU735" s="55" t="str">
        <f>IF(OR($AP735&lt;SetUp!$B$97,$AP735&gt;SetUp!$B$98),"Não","Sim")</f>
        <v>Sim</v>
      </c>
      <c r="AV735" s="68">
        <f t="shared" si="245"/>
        <v>1.8878559267062729</v>
      </c>
      <c r="AW735" s="68">
        <f t="shared" si="246"/>
        <v>2.1263887995955022</v>
      </c>
      <c r="AX735" s="68">
        <f t="shared" si="247"/>
        <v>0.55193769536483717</v>
      </c>
      <c r="AY735" s="68">
        <f t="shared" si="248"/>
        <v>0.65528535205935334</v>
      </c>
      <c r="AZ735" s="68">
        <f t="shared" si="249"/>
        <v>0.95752932704520077</v>
      </c>
      <c r="BA735" s="68">
        <f t="shared" si="250"/>
        <v>0.23853287288922931</v>
      </c>
      <c r="BB735" s="68">
        <f t="shared" si="251"/>
        <v>0.10334765669451618</v>
      </c>
    </row>
    <row r="736" spans="1:54" x14ac:dyDescent="0.3">
      <c r="A736" s="64">
        <v>27398</v>
      </c>
      <c r="B736" s="57">
        <v>9.7000000000000003E-2</v>
      </c>
      <c r="C736" s="57">
        <v>8.5000000000000006E-2</v>
      </c>
      <c r="D736" s="57">
        <v>5.1120000000000001</v>
      </c>
      <c r="E736" s="57">
        <f t="shared" si="236"/>
        <v>9.7000000000000003E-2</v>
      </c>
      <c r="F736" s="57">
        <f t="shared" si="237"/>
        <v>5.0149999999999997</v>
      </c>
      <c r="G736" s="57">
        <f t="shared" si="238"/>
        <v>0</v>
      </c>
      <c r="H736" s="57">
        <f>IF(Q735&gt;SetUp!$B$56,SetUp!$B$56,Q735)</f>
        <v>1.7050215073805534E-15</v>
      </c>
      <c r="I736" s="57">
        <f t="shared" si="252"/>
        <v>0.41719603515983145</v>
      </c>
      <c r="J736" s="57">
        <f>MIN(F736,H736,(1-EXP(-SetUp!$B$52*H736/SetUp!$B$56))*F736)</f>
        <v>1.1135536936990319E-15</v>
      </c>
      <c r="K736" s="57">
        <f t="shared" si="239"/>
        <v>5.9146781368152147E-16</v>
      </c>
      <c r="L736" s="57">
        <f>IF(I736&lt;=0,0,MIN(SetUp!$B$50*I736^SetUp!$B$55,I736))</f>
        <v>4.7671974318992307E-3</v>
      </c>
      <c r="M736" s="57">
        <f t="shared" si="240"/>
        <v>0.41242883772793221</v>
      </c>
      <c r="N736" s="57">
        <f>IF(SetUp!$B$62=0,X736,(B736-E736)*(1-(H736/SetUp!$B$66/SetUp!$B$56)))</f>
        <v>0</v>
      </c>
      <c r="O736" s="57">
        <f>K736*SetUp!$B$65</f>
        <v>0</v>
      </c>
      <c r="P736" s="57">
        <f>MIN(SetUp!$B$54*L736^SetUp!$B$51,L736)</f>
        <v>2.679681425793438E-3</v>
      </c>
      <c r="Q736" s="57">
        <f t="shared" si="241"/>
        <v>5.9146781368152147E-16</v>
      </c>
      <c r="R736" s="57">
        <f>IF((H736+N736-O736)&gt;SetUp!$B$56,T735+H736+N736-O736-SetUp!$B$56,T735)</f>
        <v>0</v>
      </c>
      <c r="S736" s="57">
        <f>R736*SetUp!$B$65</f>
        <v>0</v>
      </c>
      <c r="T736" s="57">
        <f>IF((R736-S736)&lt;SetUp!$B$53,R736-S736,SetUp!$B$53)</f>
        <v>0</v>
      </c>
      <c r="U736" s="57">
        <f t="shared" si="242"/>
        <v>0.41242883772793221</v>
      </c>
      <c r="V736" s="57">
        <f>(L736-P736)/1000*SetUp!$B$13*1000000/SetUp!$B$48</f>
        <v>0.11873307367676225</v>
      </c>
      <c r="W736" s="57">
        <f t="shared" si="253"/>
        <v>0</v>
      </c>
      <c r="X736" s="57">
        <f>MAX((SetUp!$B$56*(1-($H736/SetUp!$B$56)^2)*TANH(($B736-$D736)/SetUp!$B$56))/(1+$H736/SetUp!$B$56*TANH(($B736-$D736)/SetUp!$B$56)),0)</f>
        <v>0</v>
      </c>
      <c r="AK736" s="65">
        <v>338</v>
      </c>
      <c r="AL736" s="66">
        <f t="shared" si="254"/>
        <v>0</v>
      </c>
      <c r="AM736" s="66">
        <f t="shared" si="255"/>
        <v>3.7082405615171336E-2</v>
      </c>
      <c r="AN736" s="67" t="str">
        <f t="shared" si="256"/>
        <v/>
      </c>
      <c r="AP736" s="64">
        <v>27550</v>
      </c>
      <c r="AQ736" s="55">
        <v>6</v>
      </c>
      <c r="AR736" s="55">
        <v>157</v>
      </c>
      <c r="AS736" s="66">
        <f t="shared" si="243"/>
        <v>3.7690000000000001</v>
      </c>
      <c r="AT736" s="66">
        <f t="shared" si="244"/>
        <v>4.1621092689352972</v>
      </c>
      <c r="AU736" s="55" t="str">
        <f>IF(OR($AP736&lt;SetUp!$B$97,$AP736&gt;SetUp!$B$98),"Não","Sim")</f>
        <v>Sim</v>
      </c>
      <c r="AV736" s="68">
        <f t="shared" si="245"/>
        <v>1.9413912537147169</v>
      </c>
      <c r="AW736" s="68">
        <f t="shared" si="246"/>
        <v>2.0401248169990231</v>
      </c>
      <c r="AX736" s="68">
        <f t="shared" si="247"/>
        <v>0.57622613744960494</v>
      </c>
      <c r="AY736" s="68">
        <f t="shared" si="248"/>
        <v>0.61931347767107059</v>
      </c>
      <c r="AZ736" s="68">
        <f t="shared" si="249"/>
        <v>0.39310926893529707</v>
      </c>
      <c r="BA736" s="68">
        <f t="shared" si="250"/>
        <v>9.8733563284306269E-2</v>
      </c>
      <c r="BB736" s="68">
        <f t="shared" si="251"/>
        <v>4.3087340221465653E-2</v>
      </c>
    </row>
    <row r="737" spans="1:54" x14ac:dyDescent="0.3">
      <c r="A737" s="64">
        <v>27399</v>
      </c>
      <c r="B737" s="57">
        <v>0.63400000000000001</v>
      </c>
      <c r="C737" s="57">
        <v>7.0000000000000007E-2</v>
      </c>
      <c r="D737" s="57">
        <v>5.1120000000000001</v>
      </c>
      <c r="E737" s="57">
        <f t="shared" si="236"/>
        <v>0.63400000000000001</v>
      </c>
      <c r="F737" s="57">
        <f t="shared" si="237"/>
        <v>4.4779999999999998</v>
      </c>
      <c r="G737" s="57">
        <f t="shared" si="238"/>
        <v>0</v>
      </c>
      <c r="H737" s="57">
        <f>IF(Q736&gt;SetUp!$B$56,SetUp!$B$56,Q736)</f>
        <v>5.9146781368152147E-16</v>
      </c>
      <c r="I737" s="57">
        <f t="shared" si="252"/>
        <v>0.41242883772793221</v>
      </c>
      <c r="J737" s="57">
        <f>MIN(F737,H737,(1-EXP(-SetUp!$B$52*H737/SetUp!$B$56))*F737)</f>
        <v>4.9715787042714507E-16</v>
      </c>
      <c r="K737" s="57">
        <f t="shared" si="239"/>
        <v>9.4309943254376402E-17</v>
      </c>
      <c r="L737" s="57">
        <f>IF(I737&lt;=0,0,MIN(SetUp!$B$50*I737^SetUp!$B$55,I737))</f>
        <v>4.676754342869841E-3</v>
      </c>
      <c r="M737" s="57">
        <f t="shared" si="240"/>
        <v>0.40775208338506236</v>
      </c>
      <c r="N737" s="57">
        <f>IF(SetUp!$B$62=0,X737,(B737-E737)*(1-(H737/SetUp!$B$66/SetUp!$B$56)))</f>
        <v>0</v>
      </c>
      <c r="O737" s="57">
        <f>K737*SetUp!$B$65</f>
        <v>0</v>
      </c>
      <c r="P737" s="57">
        <f>MIN(SetUp!$B$54*L737^SetUp!$B$51,L737)</f>
        <v>2.6296993602453584E-3</v>
      </c>
      <c r="Q737" s="57">
        <f t="shared" si="241"/>
        <v>9.4309943254376402E-17</v>
      </c>
      <c r="R737" s="57">
        <f>IF((H737+N737-O737)&gt;SetUp!$B$56,T736+H737+N737-O737-SetUp!$B$56,T736)</f>
        <v>0</v>
      </c>
      <c r="S737" s="57">
        <f>R737*SetUp!$B$65</f>
        <v>0</v>
      </c>
      <c r="T737" s="57">
        <f>IF((R737-S737)&lt;SetUp!$B$53,R737-S737,SetUp!$B$53)</f>
        <v>0</v>
      </c>
      <c r="U737" s="57">
        <f t="shared" si="242"/>
        <v>0.40775208338506236</v>
      </c>
      <c r="V737" s="57">
        <f>(L737-P737)/1000*SetUp!$B$13*1000000/SetUp!$B$48</f>
        <v>0.11643174440887057</v>
      </c>
      <c r="W737" s="57">
        <f t="shared" si="253"/>
        <v>-6.591949208711867E-17</v>
      </c>
      <c r="X737" s="57">
        <f>MAX((SetUp!$B$56*(1-($H737/SetUp!$B$56)^2)*TANH(($B737-$D737)/SetUp!$B$56))/(1+$H737/SetUp!$B$56*TANH(($B737-$D737)/SetUp!$B$56)),0)</f>
        <v>0</v>
      </c>
      <c r="AK737" s="65">
        <v>339</v>
      </c>
      <c r="AL737" s="66">
        <f t="shared" si="254"/>
        <v>0</v>
      </c>
      <c r="AM737" s="66">
        <f t="shared" si="255"/>
        <v>3.6625431059484612E-2</v>
      </c>
      <c r="AN737" s="67" t="str">
        <f t="shared" si="256"/>
        <v/>
      </c>
      <c r="AP737" s="64">
        <v>27551</v>
      </c>
      <c r="AQ737" s="55">
        <v>6</v>
      </c>
      <c r="AR737" s="55">
        <v>158</v>
      </c>
      <c r="AS737" s="66">
        <f t="shared" si="243"/>
        <v>3.5640000000000001</v>
      </c>
      <c r="AT737" s="66">
        <f t="shared" si="244"/>
        <v>3.8416509206623517</v>
      </c>
      <c r="AU737" s="55" t="str">
        <f>IF(OR($AP737&lt;SetUp!$B$97,$AP737&gt;SetUp!$B$98),"Não","Sim")</f>
        <v>Sim</v>
      </c>
      <c r="AV737" s="68">
        <f t="shared" si="245"/>
        <v>1.8878559267062729</v>
      </c>
      <c r="AW737" s="68">
        <f t="shared" si="246"/>
        <v>1.9600129899218401</v>
      </c>
      <c r="AX737" s="68">
        <f t="shared" si="247"/>
        <v>0.55193769536483717</v>
      </c>
      <c r="AY737" s="68">
        <f t="shared" si="248"/>
        <v>0.58451789927691256</v>
      </c>
      <c r="AZ737" s="68">
        <f t="shared" si="249"/>
        <v>0.27765092066235164</v>
      </c>
      <c r="BA737" s="68">
        <f t="shared" si="250"/>
        <v>7.2157063215567252E-2</v>
      </c>
      <c r="BB737" s="68">
        <f t="shared" si="251"/>
        <v>3.2580203912075389E-2</v>
      </c>
    </row>
    <row r="738" spans="1:54" x14ac:dyDescent="0.3">
      <c r="A738" s="64">
        <v>27400</v>
      </c>
      <c r="B738" s="57">
        <v>0.52100000000000002</v>
      </c>
      <c r="C738" s="57">
        <v>6.3E-2</v>
      </c>
      <c r="D738" s="57">
        <v>5.1120000000000001</v>
      </c>
      <c r="E738" s="57">
        <f t="shared" si="236"/>
        <v>0.52100000000000002</v>
      </c>
      <c r="F738" s="57">
        <f t="shared" si="237"/>
        <v>4.5910000000000002</v>
      </c>
      <c r="G738" s="57">
        <f t="shared" si="238"/>
        <v>0</v>
      </c>
      <c r="H738" s="57">
        <f>IF(Q737&gt;SetUp!$B$56,SetUp!$B$56,Q737)</f>
        <v>9.4309943254376402E-17</v>
      </c>
      <c r="I738" s="57">
        <f t="shared" si="252"/>
        <v>0.40775208338506236</v>
      </c>
      <c r="J738" s="57">
        <f>MIN(F738,H738,(1-EXP(-SetUp!$B$52*H738/SetUp!$B$56))*F738)</f>
        <v>0</v>
      </c>
      <c r="K738" s="57">
        <f t="shared" si="239"/>
        <v>9.4309943254376402E-17</v>
      </c>
      <c r="L738" s="57">
        <f>IF(I738&lt;=0,0,MIN(SetUp!$B$50*I738^SetUp!$B$55,I738))</f>
        <v>4.588701763902474E-3</v>
      </c>
      <c r="M738" s="57">
        <f t="shared" si="240"/>
        <v>0.40316338162115989</v>
      </c>
      <c r="N738" s="57">
        <f>IF(SetUp!$B$62=0,X738,(B738-E738)*(1-(H738/SetUp!$B$66/SetUp!$B$56)))</f>
        <v>0</v>
      </c>
      <c r="O738" s="57">
        <f>K738*SetUp!$B$65</f>
        <v>0</v>
      </c>
      <c r="P738" s="57">
        <f>MIN(SetUp!$B$54*L738^SetUp!$B$51,L738)</f>
        <v>2.5810225772309268E-3</v>
      </c>
      <c r="Q738" s="57">
        <f t="shared" si="241"/>
        <v>9.4309943254376402E-17</v>
      </c>
      <c r="R738" s="57">
        <f>IF((H738+N738-O738)&gt;SetUp!$B$56,T737+H738+N738-O738-SetUp!$B$56,T737)</f>
        <v>0</v>
      </c>
      <c r="S738" s="57">
        <f>R738*SetUp!$B$65</f>
        <v>0</v>
      </c>
      <c r="T738" s="57">
        <f>IF((R738-S738)&lt;SetUp!$B$53,R738-S738,SetUp!$B$53)</f>
        <v>0</v>
      </c>
      <c r="U738" s="57">
        <f t="shared" si="242"/>
        <v>0.40316338162115989</v>
      </c>
      <c r="V738" s="57">
        <f>(L738-P738)/1000*SetUp!$B$13*1000000/SetUp!$B$48</f>
        <v>0.11419214036833315</v>
      </c>
      <c r="W738" s="57">
        <f t="shared" si="253"/>
        <v>0</v>
      </c>
      <c r="X738" s="57">
        <f>MAX((SetUp!$B$56*(1-($H738/SetUp!$B$56)^2)*TANH(($B738-$D738)/SetUp!$B$56))/(1+$H738/SetUp!$B$56*TANH(($B738-$D738)/SetUp!$B$56)),0)</f>
        <v>0</v>
      </c>
      <c r="AK738" s="65">
        <v>340</v>
      </c>
      <c r="AL738" s="66">
        <f t="shared" si="254"/>
        <v>0</v>
      </c>
      <c r="AM738" s="66">
        <f t="shared" si="255"/>
        <v>3.6176260851164647E-2</v>
      </c>
      <c r="AN738" s="67" t="str">
        <f t="shared" si="256"/>
        <v/>
      </c>
      <c r="AP738" s="64">
        <v>27552</v>
      </c>
      <c r="AQ738" s="55">
        <v>6</v>
      </c>
      <c r="AR738" s="55">
        <v>159</v>
      </c>
      <c r="AS738" s="66">
        <f t="shared" si="243"/>
        <v>3.5640000000000001</v>
      </c>
      <c r="AT738" s="66">
        <f t="shared" si="244"/>
        <v>3.5548610241548153</v>
      </c>
      <c r="AU738" s="55" t="str">
        <f>IF(OR($AP738&lt;SetUp!$B$97,$AP738&gt;SetUp!$B$98),"Não","Sim")</f>
        <v>Sim</v>
      </c>
      <c r="AV738" s="68">
        <f t="shared" si="245"/>
        <v>1.8878559267062729</v>
      </c>
      <c r="AW738" s="68">
        <f t="shared" si="246"/>
        <v>1.8854339087209648</v>
      </c>
      <c r="AX738" s="68">
        <f t="shared" si="247"/>
        <v>0.55193769536483717</v>
      </c>
      <c r="AY738" s="68">
        <f t="shared" si="248"/>
        <v>0.55082262683161587</v>
      </c>
      <c r="AZ738" s="68">
        <f t="shared" si="249"/>
        <v>-9.1389758451847491E-3</v>
      </c>
      <c r="BA738" s="68">
        <f t="shared" si="250"/>
        <v>-2.4220179853080559E-3</v>
      </c>
      <c r="BB738" s="68">
        <f t="shared" si="251"/>
        <v>-1.1150685332212973E-3</v>
      </c>
    </row>
    <row r="739" spans="1:54" x14ac:dyDescent="0.3">
      <c r="A739" s="64">
        <v>27401</v>
      </c>
      <c r="B739" s="57">
        <v>0.98099999999999998</v>
      </c>
      <c r="C739" s="57">
        <v>0</v>
      </c>
      <c r="D739" s="57">
        <v>5.1120000000000001</v>
      </c>
      <c r="E739" s="57">
        <f t="shared" si="236"/>
        <v>0.98099999999999998</v>
      </c>
      <c r="F739" s="57">
        <f t="shared" si="237"/>
        <v>4.1310000000000002</v>
      </c>
      <c r="G739" s="57">
        <f t="shared" si="238"/>
        <v>0</v>
      </c>
      <c r="H739" s="57">
        <f>IF(Q738&gt;SetUp!$B$56,SetUp!$B$56,Q738)</f>
        <v>9.4309943254376402E-17</v>
      </c>
      <c r="I739" s="57">
        <f t="shared" si="252"/>
        <v>0.40316338162115989</v>
      </c>
      <c r="J739" s="57">
        <f>MIN(F739,H739,(1-EXP(-SetUp!$B$52*H739/SetUp!$B$56))*F739)</f>
        <v>0</v>
      </c>
      <c r="K739" s="57">
        <f t="shared" si="239"/>
        <v>9.4309943254376402E-17</v>
      </c>
      <c r="L739" s="57">
        <f>IF(I739&lt;=0,0,MIN(SetUp!$B$50*I739^SetUp!$B$55,I739))</f>
        <v>4.5029589018224956E-3</v>
      </c>
      <c r="M739" s="57">
        <f t="shared" si="240"/>
        <v>0.39866042271933738</v>
      </c>
      <c r="N739" s="57">
        <f>IF(SetUp!$B$62=0,X739,(B739-E739)*(1-(H739/SetUp!$B$66/SetUp!$B$56)))</f>
        <v>0</v>
      </c>
      <c r="O739" s="57">
        <f>K739*SetUp!$B$65</f>
        <v>0</v>
      </c>
      <c r="P739" s="57">
        <f>MIN(SetUp!$B$54*L739^SetUp!$B$51,L739)</f>
        <v>2.5336073690880013E-3</v>
      </c>
      <c r="Q739" s="57">
        <f t="shared" si="241"/>
        <v>9.4309943254376402E-17</v>
      </c>
      <c r="R739" s="57">
        <f>IF((H739+N739-O739)&gt;SetUp!$B$56,T738+H739+N739-O739-SetUp!$B$56,T738)</f>
        <v>0</v>
      </c>
      <c r="S739" s="57">
        <f>R739*SetUp!$B$65</f>
        <v>0</v>
      </c>
      <c r="T739" s="57">
        <f>IF((R739-S739)&lt;SetUp!$B$53,R739-S739,SetUp!$B$53)</f>
        <v>0</v>
      </c>
      <c r="U739" s="57">
        <f t="shared" si="242"/>
        <v>0.39866042271933738</v>
      </c>
      <c r="V739" s="57">
        <f>(L739-P739)/1000*SetUp!$B$13*1000000/SetUp!$B$48</f>
        <v>0.1120121522171262</v>
      </c>
      <c r="W739" s="57">
        <f t="shared" si="253"/>
        <v>-1.1275702593849246E-17</v>
      </c>
      <c r="X739" s="57">
        <f>MAX((SetUp!$B$56*(1-($H739/SetUp!$B$56)^2)*TANH(($B739-$D739)/SetUp!$B$56))/(1+$H739/SetUp!$B$56*TANH(($B739-$D739)/SetUp!$B$56)),0)</f>
        <v>0</v>
      </c>
      <c r="AK739" s="65">
        <v>341</v>
      </c>
      <c r="AL739" s="66">
        <f t="shared" si="254"/>
        <v>0</v>
      </c>
      <c r="AM739" s="66">
        <f t="shared" si="255"/>
        <v>3.5734724862136205E-2</v>
      </c>
      <c r="AN739" s="67" t="str">
        <f t="shared" si="256"/>
        <v/>
      </c>
      <c r="AP739" s="64">
        <v>27553</v>
      </c>
      <c r="AQ739" s="55">
        <v>6</v>
      </c>
      <c r="AR739" s="55">
        <v>160</v>
      </c>
      <c r="AS739" s="66">
        <f t="shared" si="243"/>
        <v>1.903</v>
      </c>
      <c r="AT739" s="66">
        <f t="shared" si="244"/>
        <v>3.2973032532088586</v>
      </c>
      <c r="AU739" s="55" t="str">
        <f>IF(OR($AP739&lt;SetUp!$B$97,$AP739&gt;SetUp!$B$98),"Não","Sim")</f>
        <v>Sim</v>
      </c>
      <c r="AV739" s="68">
        <f t="shared" si="245"/>
        <v>1.379492660364672</v>
      </c>
      <c r="AW739" s="68">
        <f t="shared" si="246"/>
        <v>1.8158478056293315</v>
      </c>
      <c r="AX739" s="68">
        <f t="shared" si="247"/>
        <v>0.27943878828702046</v>
      </c>
      <c r="AY739" s="68">
        <f t="shared" si="248"/>
        <v>0.51815889107362223</v>
      </c>
      <c r="AZ739" s="68">
        <f t="shared" si="249"/>
        <v>1.3943032532088586</v>
      </c>
      <c r="BA739" s="68">
        <f t="shared" si="250"/>
        <v>0.43635514526465946</v>
      </c>
      <c r="BB739" s="68">
        <f t="shared" si="251"/>
        <v>0.23872010278660177</v>
      </c>
    </row>
    <row r="740" spans="1:54" x14ac:dyDescent="0.3">
      <c r="A740" s="64">
        <v>27402</v>
      </c>
      <c r="B740" s="57">
        <v>0.52700000000000002</v>
      </c>
      <c r="C740" s="57">
        <v>0</v>
      </c>
      <c r="D740" s="57">
        <v>5.1120000000000001</v>
      </c>
      <c r="E740" s="57">
        <f t="shared" si="236"/>
        <v>0.52700000000000002</v>
      </c>
      <c r="F740" s="57">
        <f t="shared" si="237"/>
        <v>4.585</v>
      </c>
      <c r="G740" s="57">
        <f t="shared" si="238"/>
        <v>0</v>
      </c>
      <c r="H740" s="57">
        <f>IF(Q739&gt;SetUp!$B$56,SetUp!$B$56,Q739)</f>
        <v>9.4309943254376402E-17</v>
      </c>
      <c r="I740" s="57">
        <f t="shared" si="252"/>
        <v>0.39866042271933738</v>
      </c>
      <c r="J740" s="57">
        <f>MIN(F740,H740,(1-EXP(-SetUp!$B$52*H740/SetUp!$B$56))*F740)</f>
        <v>0</v>
      </c>
      <c r="K740" s="57">
        <f t="shared" si="239"/>
        <v>9.4309943254376402E-17</v>
      </c>
      <c r="L740" s="57">
        <f>IF(I740&lt;=0,0,MIN(SetUp!$B$50*I740^SetUp!$B$55,I740))</f>
        <v>4.4194482814927808E-3</v>
      </c>
      <c r="M740" s="57">
        <f t="shared" si="240"/>
        <v>0.39424097443784462</v>
      </c>
      <c r="N740" s="57">
        <f>IF(SetUp!$B$62=0,X740,(B740-E740)*(1-(H740/SetUp!$B$66/SetUp!$B$56)))</f>
        <v>0</v>
      </c>
      <c r="O740" s="57">
        <f>K740*SetUp!$B$65</f>
        <v>0</v>
      </c>
      <c r="P740" s="57">
        <f>MIN(SetUp!$B$54*L740^SetUp!$B$51,L740)</f>
        <v>2.4874118096763972E-3</v>
      </c>
      <c r="Q740" s="57">
        <f t="shared" si="241"/>
        <v>9.4309943254376402E-17</v>
      </c>
      <c r="R740" s="57">
        <f>IF((H740+N740-O740)&gt;SetUp!$B$56,T739+H740+N740-O740-SetUp!$B$56,T739)</f>
        <v>0</v>
      </c>
      <c r="S740" s="57">
        <f>R740*SetUp!$B$65</f>
        <v>0</v>
      </c>
      <c r="T740" s="57">
        <f>IF((R740-S740)&lt;SetUp!$B$53,R740-S740,SetUp!$B$53)</f>
        <v>0</v>
      </c>
      <c r="U740" s="57">
        <f t="shared" si="242"/>
        <v>0.39424097443784462</v>
      </c>
      <c r="V740" s="57">
        <f>(L740-P740)/1000*SetUp!$B$13*1000000/SetUp!$B$48</f>
        <v>0.10988975801067026</v>
      </c>
      <c r="W740" s="57">
        <f t="shared" si="253"/>
        <v>1.474514954580286E-17</v>
      </c>
      <c r="X740" s="57">
        <f>MAX((SetUp!$B$56*(1-($H740/SetUp!$B$56)^2)*TANH(($B740-$D740)/SetUp!$B$56))/(1+$H740/SetUp!$B$56*TANH(($B740-$D740)/SetUp!$B$56)),0)</f>
        <v>0</v>
      </c>
      <c r="AK740" s="65">
        <v>342</v>
      </c>
      <c r="AL740" s="66">
        <f t="shared" si="254"/>
        <v>0</v>
      </c>
      <c r="AM740" s="66">
        <f t="shared" si="255"/>
        <v>3.5300657469783635E-2</v>
      </c>
      <c r="AN740" s="67" t="str">
        <f t="shared" si="256"/>
        <v/>
      </c>
      <c r="AP740" s="64">
        <v>27554</v>
      </c>
      <c r="AQ740" s="55">
        <v>6</v>
      </c>
      <c r="AR740" s="55">
        <v>161</v>
      </c>
      <c r="AS740" s="66">
        <f t="shared" si="243"/>
        <v>1.774</v>
      </c>
      <c r="AT740" s="66">
        <f t="shared" si="244"/>
        <v>3.0652383404398149</v>
      </c>
      <c r="AU740" s="55" t="str">
        <f>IF(OR($AP740&lt;SetUp!$B$97,$AP740&gt;SetUp!$B$98),"Não","Sim")</f>
        <v>Sim</v>
      </c>
      <c r="AV740" s="68">
        <f t="shared" si="245"/>
        <v>1.3319159132617944</v>
      </c>
      <c r="AW740" s="68">
        <f t="shared" si="246"/>
        <v>1.7507822081686273</v>
      </c>
      <c r="AX740" s="68">
        <f t="shared" si="247"/>
        <v>0.2489536154957076</v>
      </c>
      <c r="AY740" s="68">
        <f t="shared" si="248"/>
        <v>0.48646424913615205</v>
      </c>
      <c r="AZ740" s="68">
        <f t="shared" si="249"/>
        <v>1.2912383404398149</v>
      </c>
      <c r="BA740" s="68">
        <f t="shared" si="250"/>
        <v>0.41886629490683291</v>
      </c>
      <c r="BB740" s="68">
        <f t="shared" si="251"/>
        <v>0.23751063364044445</v>
      </c>
    </row>
    <row r="741" spans="1:54" x14ac:dyDescent="0.3">
      <c r="A741" s="64">
        <v>27403</v>
      </c>
      <c r="B741" s="57">
        <v>3.5999999999999997E-2</v>
      </c>
      <c r="C741" s="57">
        <v>0</v>
      </c>
      <c r="D741" s="57">
        <v>5.1120000000000001</v>
      </c>
      <c r="E741" s="57">
        <f t="shared" si="236"/>
        <v>3.5999999999999997E-2</v>
      </c>
      <c r="F741" s="57">
        <f t="shared" si="237"/>
        <v>5.0760000000000005</v>
      </c>
      <c r="G741" s="57">
        <f t="shared" si="238"/>
        <v>0</v>
      </c>
      <c r="H741" s="57">
        <f>IF(Q740&gt;SetUp!$B$56,SetUp!$B$56,Q740)</f>
        <v>9.4309943254376402E-17</v>
      </c>
      <c r="I741" s="57">
        <f t="shared" si="252"/>
        <v>0.39424097443784462</v>
      </c>
      <c r="J741" s="57">
        <f>MIN(F741,H741,(1-EXP(-SetUp!$B$52*H741/SetUp!$B$56))*F741)</f>
        <v>0</v>
      </c>
      <c r="K741" s="57">
        <f t="shared" si="239"/>
        <v>9.4309943254376402E-17</v>
      </c>
      <c r="L741" s="57">
        <f>IF(I741&lt;=0,0,MIN(SetUp!$B$50*I741^SetUp!$B$55,I741))</f>
        <v>4.3380955857429664E-3</v>
      </c>
      <c r="M741" s="57">
        <f t="shared" si="240"/>
        <v>0.38990287885210168</v>
      </c>
      <c r="N741" s="57">
        <f>IF(SetUp!$B$62=0,X741,(B741-E741)*(1-(H741/SetUp!$B$66/SetUp!$B$56)))</f>
        <v>0</v>
      </c>
      <c r="O741" s="57">
        <f>K741*SetUp!$B$65</f>
        <v>0</v>
      </c>
      <c r="P741" s="57">
        <f>MIN(SetUp!$B$54*L741^SetUp!$B$51,L741)</f>
        <v>2.4423956689749501E-3</v>
      </c>
      <c r="Q741" s="57">
        <f t="shared" si="241"/>
        <v>9.4309943254376402E-17</v>
      </c>
      <c r="R741" s="57">
        <f>IF((H741+N741-O741)&gt;SetUp!$B$56,T740+H741+N741-O741-SetUp!$B$56,T740)</f>
        <v>0</v>
      </c>
      <c r="S741" s="57">
        <f>R741*SetUp!$B$65</f>
        <v>0</v>
      </c>
      <c r="T741" s="57">
        <f>IF((R741-S741)&lt;SetUp!$B$53,R741-S741,SetUp!$B$53)</f>
        <v>0</v>
      </c>
      <c r="U741" s="57">
        <f t="shared" si="242"/>
        <v>0.38990287885210168</v>
      </c>
      <c r="V741" s="57">
        <f>(L741-P741)/1000*SetUp!$B$13*1000000/SetUp!$B$48</f>
        <v>0.10782301895089856</v>
      </c>
      <c r="W741" s="57">
        <f t="shared" si="253"/>
        <v>2.6020852139652106E-17</v>
      </c>
      <c r="X741" s="57">
        <f>MAX((SetUp!$B$56*(1-($H741/SetUp!$B$56)^2)*TANH(($B741-$D741)/SetUp!$B$56))/(1+$H741/SetUp!$B$56*TANH(($B741-$D741)/SetUp!$B$56)),0)</f>
        <v>0</v>
      </c>
      <c r="AK741" s="65">
        <v>343</v>
      </c>
      <c r="AL741" s="66">
        <f t="shared" si="254"/>
        <v>0</v>
      </c>
      <c r="AM741" s="66">
        <f t="shared" si="255"/>
        <v>3.4873897416706261E-2</v>
      </c>
      <c r="AN741" s="67" t="str">
        <f t="shared" si="256"/>
        <v/>
      </c>
      <c r="AP741" s="64">
        <v>27555</v>
      </c>
      <c r="AQ741" s="55">
        <v>6</v>
      </c>
      <c r="AR741" s="55">
        <v>162</v>
      </c>
      <c r="AS741" s="66">
        <f t="shared" si="243"/>
        <v>1.774</v>
      </c>
      <c r="AT741" s="66">
        <f t="shared" si="244"/>
        <v>2.8554977700201092</v>
      </c>
      <c r="AU741" s="55" t="str">
        <f>IF(OR($AP741&lt;SetUp!$B$97,$AP741&gt;SetUp!$B$98),"Não","Sim")</f>
        <v>Sim</v>
      </c>
      <c r="AV741" s="68">
        <f t="shared" si="245"/>
        <v>1.3319159132617944</v>
      </c>
      <c r="AW741" s="68">
        <f t="shared" si="246"/>
        <v>1.689821816056388</v>
      </c>
      <c r="AX741" s="68">
        <f t="shared" si="247"/>
        <v>0.2489536154957076</v>
      </c>
      <c r="AY741" s="68">
        <f t="shared" si="248"/>
        <v>0.4556818253418552</v>
      </c>
      <c r="AZ741" s="68">
        <f t="shared" si="249"/>
        <v>1.0814977700201092</v>
      </c>
      <c r="BA741" s="68">
        <f t="shared" si="250"/>
        <v>0.35790590279459367</v>
      </c>
      <c r="BB741" s="68">
        <f t="shared" si="251"/>
        <v>0.20672820984614759</v>
      </c>
    </row>
    <row r="742" spans="1:54" x14ac:dyDescent="0.3">
      <c r="A742" s="64">
        <v>27404</v>
      </c>
      <c r="B742" s="57">
        <v>0.156</v>
      </c>
      <c r="C742" s="57">
        <v>0</v>
      </c>
      <c r="D742" s="57">
        <v>5.1120000000000001</v>
      </c>
      <c r="E742" s="57">
        <f t="shared" si="236"/>
        <v>0.156</v>
      </c>
      <c r="F742" s="57">
        <f t="shared" si="237"/>
        <v>4.9560000000000004</v>
      </c>
      <c r="G742" s="57">
        <f t="shared" si="238"/>
        <v>0</v>
      </c>
      <c r="H742" s="57">
        <f>IF(Q741&gt;SetUp!$B$56,SetUp!$B$56,Q741)</f>
        <v>9.4309943254376402E-17</v>
      </c>
      <c r="I742" s="57">
        <f t="shared" si="252"/>
        <v>0.38990287885210168</v>
      </c>
      <c r="J742" s="57">
        <f>MIN(F742,H742,(1-EXP(-SetUp!$B$52*H742/SetUp!$B$56))*F742)</f>
        <v>0</v>
      </c>
      <c r="K742" s="57">
        <f t="shared" si="239"/>
        <v>9.4309943254376402E-17</v>
      </c>
      <c r="L742" s="57">
        <f>IF(I742&lt;=0,0,MIN(SetUp!$B$50*I742^SetUp!$B$55,I742))</f>
        <v>4.2588295041538536E-3</v>
      </c>
      <c r="M742" s="57">
        <f t="shared" si="240"/>
        <v>0.38564404934794783</v>
      </c>
      <c r="N742" s="57">
        <f>IF(SetUp!$B$62=0,X742,(B742-E742)*(1-(H742/SetUp!$B$66/SetUp!$B$56)))</f>
        <v>0</v>
      </c>
      <c r="O742" s="57">
        <f>K742*SetUp!$B$65</f>
        <v>0</v>
      </c>
      <c r="P742" s="57">
        <f>MIN(SetUp!$B$54*L742^SetUp!$B$51,L742)</f>
        <v>2.3985203323774393E-3</v>
      </c>
      <c r="Q742" s="57">
        <f t="shared" si="241"/>
        <v>9.4309943254376402E-17</v>
      </c>
      <c r="R742" s="57">
        <f>IF((H742+N742-O742)&gt;SetUp!$B$56,T741+H742+N742-O742-SetUp!$B$56,T741)</f>
        <v>0</v>
      </c>
      <c r="S742" s="57">
        <f>R742*SetUp!$B$65</f>
        <v>0</v>
      </c>
      <c r="T742" s="57">
        <f>IF((R742-S742)&lt;SetUp!$B$53,R742-S742,SetUp!$B$53)</f>
        <v>0</v>
      </c>
      <c r="U742" s="57">
        <f t="shared" si="242"/>
        <v>0.38564404934794783</v>
      </c>
      <c r="V742" s="57">
        <f>(L742-P742)/1000*SetUp!$B$13*1000000/SetUp!$B$48</f>
        <v>0.10581007537572462</v>
      </c>
      <c r="W742" s="57">
        <f t="shared" si="253"/>
        <v>0</v>
      </c>
      <c r="X742" s="57">
        <f>MAX((SetUp!$B$56*(1-($H742/SetUp!$B$56)^2)*TANH(($B742-$D742)/SetUp!$B$56))/(1+$H742/SetUp!$B$56*TANH(($B742-$D742)/SetUp!$B$56)),0)</f>
        <v>0</v>
      </c>
      <c r="AK742" s="65">
        <v>344</v>
      </c>
      <c r="AL742" s="66">
        <f t="shared" si="254"/>
        <v>0</v>
      </c>
      <c r="AM742" s="66">
        <f t="shared" si="255"/>
        <v>3.4454287675484634E-2</v>
      </c>
      <c r="AN742" s="67" t="str">
        <f t="shared" si="256"/>
        <v/>
      </c>
      <c r="AP742" s="64">
        <v>27556</v>
      </c>
      <c r="AQ742" s="55">
        <v>6</v>
      </c>
      <c r="AR742" s="55">
        <v>163</v>
      </c>
      <c r="AS742" s="66">
        <f t="shared" si="243"/>
        <v>1.65</v>
      </c>
      <c r="AT742" s="66">
        <f t="shared" si="244"/>
        <v>2.6653832444436141</v>
      </c>
      <c r="AU742" s="55" t="str">
        <f>IF(OR($AP742&lt;SetUp!$B$97,$AP742&gt;SetUp!$B$98),"Não","Sim")</f>
        <v>Sim</v>
      </c>
      <c r="AV742" s="68">
        <f t="shared" si="245"/>
        <v>1.2845232578665129</v>
      </c>
      <c r="AW742" s="68">
        <f t="shared" si="246"/>
        <v>1.632600148365672</v>
      </c>
      <c r="AX742" s="68">
        <f t="shared" si="247"/>
        <v>0.21748394421390627</v>
      </c>
      <c r="AY742" s="68">
        <f t="shared" si="248"/>
        <v>0.42575966326149539</v>
      </c>
      <c r="AZ742" s="68">
        <f t="shared" si="249"/>
        <v>1.0153832444436142</v>
      </c>
      <c r="BA742" s="68">
        <f t="shared" si="250"/>
        <v>0.34807689049915913</v>
      </c>
      <c r="BB742" s="68">
        <f t="shared" si="251"/>
        <v>0.20827571904758913</v>
      </c>
    </row>
    <row r="743" spans="1:54" x14ac:dyDescent="0.3">
      <c r="A743" s="64">
        <v>27405</v>
      </c>
      <c r="B743" s="57">
        <v>0.24</v>
      </c>
      <c r="C743" s="57">
        <v>0</v>
      </c>
      <c r="D743" s="57">
        <v>5.1120000000000001</v>
      </c>
      <c r="E743" s="57">
        <f t="shared" si="236"/>
        <v>0.24</v>
      </c>
      <c r="F743" s="57">
        <f t="shared" si="237"/>
        <v>4.8719999999999999</v>
      </c>
      <c r="G743" s="57">
        <f t="shared" si="238"/>
        <v>0</v>
      </c>
      <c r="H743" s="57">
        <f>IF(Q742&gt;SetUp!$B$56,SetUp!$B$56,Q742)</f>
        <v>9.4309943254376402E-17</v>
      </c>
      <c r="I743" s="57">
        <f t="shared" si="252"/>
        <v>0.38564404934794783</v>
      </c>
      <c r="J743" s="57">
        <f>MIN(F743,H743,(1-EXP(-SetUp!$B$52*H743/SetUp!$B$56))*F743)</f>
        <v>0</v>
      </c>
      <c r="K743" s="57">
        <f t="shared" si="239"/>
        <v>9.4309943254376402E-17</v>
      </c>
      <c r="L743" s="57">
        <f>IF(I743&lt;=0,0,MIN(SetUp!$B$50*I743^SetUp!$B$55,I743))</f>
        <v>4.1815815901453087E-3</v>
      </c>
      <c r="M743" s="57">
        <f t="shared" si="240"/>
        <v>0.38146246775780251</v>
      </c>
      <c r="N743" s="57">
        <f>IF(SetUp!$B$62=0,X743,(B743-E743)*(1-(H743/SetUp!$B$66/SetUp!$B$56)))</f>
        <v>0</v>
      </c>
      <c r="O743" s="57">
        <f>K743*SetUp!$B$65</f>
        <v>0</v>
      </c>
      <c r="P743" s="57">
        <f>MIN(SetUp!$B$54*L743^SetUp!$B$51,L743)</f>
        <v>2.3557487243960245E-3</v>
      </c>
      <c r="Q743" s="57">
        <f t="shared" si="241"/>
        <v>9.4309943254376402E-17</v>
      </c>
      <c r="R743" s="57">
        <f>IF((H743+N743-O743)&gt;SetUp!$B$56,T742+H743+N743-O743-SetUp!$B$56,T742)</f>
        <v>0</v>
      </c>
      <c r="S743" s="57">
        <f>R743*SetUp!$B$65</f>
        <v>0</v>
      </c>
      <c r="T743" s="57">
        <f>IF((R743-S743)&lt;SetUp!$B$53,R743-S743,SetUp!$B$53)</f>
        <v>0</v>
      </c>
      <c r="U743" s="57">
        <f t="shared" si="242"/>
        <v>0.38146246775780251</v>
      </c>
      <c r="V743" s="57">
        <f>(L743-P743)/1000*SetUp!$B$13*1000000/SetUp!$B$48</f>
        <v>0.10384914297010531</v>
      </c>
      <c r="W743" s="57">
        <f t="shared" si="253"/>
        <v>0</v>
      </c>
      <c r="X743" s="57">
        <f>MAX((SetUp!$B$56*(1-($H743/SetUp!$B$56)^2)*TANH(($B743-$D743)/SetUp!$B$56))/(1+$H743/SetUp!$B$56*TANH(($B743-$D743)/SetUp!$B$56)),0)</f>
        <v>0</v>
      </c>
      <c r="AK743" s="65">
        <v>345</v>
      </c>
      <c r="AL743" s="66">
        <f t="shared" si="254"/>
        <v>0</v>
      </c>
      <c r="AM743" s="66">
        <f t="shared" si="255"/>
        <v>3.404167531825681E-2</v>
      </c>
      <c r="AN743" s="67" t="str">
        <f t="shared" si="256"/>
        <v/>
      </c>
      <c r="AP743" s="64">
        <v>27557</v>
      </c>
      <c r="AQ743" s="55">
        <v>6</v>
      </c>
      <c r="AR743" s="55">
        <v>164</v>
      </c>
      <c r="AS743" s="66">
        <f t="shared" si="243"/>
        <v>1.3140000000000001</v>
      </c>
      <c r="AT743" s="66">
        <f t="shared" si="244"/>
        <v>2.4925861063135373</v>
      </c>
      <c r="AU743" s="55" t="str">
        <f>IF(OR($AP743&lt;SetUp!$B$97,$AP743&gt;SetUp!$B$98),"Não","Sim")</f>
        <v>Sim</v>
      </c>
      <c r="AV743" s="68">
        <f t="shared" si="245"/>
        <v>1.1462983904725681</v>
      </c>
      <c r="AW743" s="68">
        <f t="shared" si="246"/>
        <v>1.5787926102922882</v>
      </c>
      <c r="AX743" s="68">
        <f t="shared" si="247"/>
        <v>0.11859536522376199</v>
      </c>
      <c r="AY743" s="68">
        <f t="shared" si="248"/>
        <v>0.39665016993290325</v>
      </c>
      <c r="AZ743" s="68">
        <f t="shared" si="249"/>
        <v>1.1785861063135372</v>
      </c>
      <c r="BA743" s="68">
        <f t="shared" si="250"/>
        <v>0.43249421981972014</v>
      </c>
      <c r="BB743" s="68">
        <f t="shared" si="251"/>
        <v>0.27805480470914123</v>
      </c>
    </row>
    <row r="744" spans="1:54" x14ac:dyDescent="0.3">
      <c r="A744" s="64">
        <v>27406</v>
      </c>
      <c r="B744" s="57">
        <v>0</v>
      </c>
      <c r="C744" s="57">
        <v>0</v>
      </c>
      <c r="D744" s="57">
        <v>5.1120000000000001</v>
      </c>
      <c r="E744" s="57">
        <f t="shared" si="236"/>
        <v>0</v>
      </c>
      <c r="F744" s="57">
        <f t="shared" si="237"/>
        <v>5.1120000000000001</v>
      </c>
      <c r="G744" s="57">
        <f t="shared" si="238"/>
        <v>0</v>
      </c>
      <c r="H744" s="57">
        <f>IF(Q743&gt;SetUp!$B$56,SetUp!$B$56,Q743)</f>
        <v>9.4309943254376402E-17</v>
      </c>
      <c r="I744" s="57">
        <f t="shared" si="252"/>
        <v>0.38146246775780251</v>
      </c>
      <c r="J744" s="57">
        <f>MIN(F744,H744,(1-EXP(-SetUp!$B$52*H744/SetUp!$B$56))*F744)</f>
        <v>0</v>
      </c>
      <c r="K744" s="57">
        <f t="shared" si="239"/>
        <v>9.4309943254376402E-17</v>
      </c>
      <c r="L744" s="57">
        <f>IF(I744&lt;=0,0,MIN(SetUp!$B$50*I744^SetUp!$B$55,I744))</f>
        <v>4.1062861258541021E-3</v>
      </c>
      <c r="M744" s="57">
        <f t="shared" si="240"/>
        <v>0.3773561816319484</v>
      </c>
      <c r="N744" s="57">
        <f>IF(SetUp!$B$62=0,X744,(B744-E744)*(1-(H744/SetUp!$B$66/SetUp!$B$56)))</f>
        <v>0</v>
      </c>
      <c r="O744" s="57">
        <f>K744*SetUp!$B$65</f>
        <v>0</v>
      </c>
      <c r="P744" s="57">
        <f>MIN(SetUp!$B$54*L744^SetUp!$B$51,L744)</f>
        <v>2.3140452365008812E-3</v>
      </c>
      <c r="Q744" s="57">
        <f t="shared" si="241"/>
        <v>9.4309943254376402E-17</v>
      </c>
      <c r="R744" s="57">
        <f>IF((H744+N744-O744)&gt;SetUp!$B$56,T743+H744+N744-O744-SetUp!$B$56,T743)</f>
        <v>0</v>
      </c>
      <c r="S744" s="57">
        <f>R744*SetUp!$B$65</f>
        <v>0</v>
      </c>
      <c r="T744" s="57">
        <f>IF((R744-S744)&lt;SetUp!$B$53,R744-S744,SetUp!$B$53)</f>
        <v>0</v>
      </c>
      <c r="U744" s="57">
        <f t="shared" si="242"/>
        <v>0.3773561816319484</v>
      </c>
      <c r="V744" s="57">
        <f>(L744-P744)/1000*SetUp!$B$13*1000000/SetUp!$B$48</f>
        <v>0.10193850918491952</v>
      </c>
      <c r="W744" s="57">
        <f t="shared" si="253"/>
        <v>-1.7347234759768071E-17</v>
      </c>
      <c r="X744" s="57">
        <f>MAX((SetUp!$B$56*(1-($H744/SetUp!$B$56)^2)*TANH(($B744-$D744)/SetUp!$B$56))/(1+$H744/SetUp!$B$56*TANH(($B744-$D744)/SetUp!$B$56)),0)</f>
        <v>0</v>
      </c>
      <c r="AK744" s="65">
        <v>346</v>
      </c>
      <c r="AL744" s="66">
        <f t="shared" si="254"/>
        <v>0</v>
      </c>
      <c r="AM744" s="66">
        <f t="shared" si="255"/>
        <v>3.3635911390910968E-2</v>
      </c>
      <c r="AN744" s="67" t="str">
        <f t="shared" si="256"/>
        <v/>
      </c>
      <c r="AP744" s="64">
        <v>27558</v>
      </c>
      <c r="AQ744" s="55">
        <v>6</v>
      </c>
      <c r="AR744" s="55">
        <v>165</v>
      </c>
      <c r="AS744" s="66">
        <f t="shared" si="243"/>
        <v>1.1579999999999999</v>
      </c>
      <c r="AT744" s="66">
        <f t="shared" si="244"/>
        <v>2.3351223299913144</v>
      </c>
      <c r="AU744" s="55" t="str">
        <f>IF(OR($AP744&lt;SetUp!$B$97,$AP744&gt;SetUp!$B$98),"Não","Sim")</f>
        <v>Sim</v>
      </c>
      <c r="AV744" s="68">
        <f t="shared" si="245"/>
        <v>1.0761040841851683</v>
      </c>
      <c r="AW744" s="68">
        <f t="shared" si="246"/>
        <v>1.5281107060652754</v>
      </c>
      <c r="AX744" s="68">
        <f t="shared" si="247"/>
        <v>6.3708559391417369E-2</v>
      </c>
      <c r="AY744" s="68">
        <f t="shared" si="248"/>
        <v>0.36830963687154733</v>
      </c>
      <c r="AZ744" s="68">
        <f t="shared" si="249"/>
        <v>1.1771223299913145</v>
      </c>
      <c r="BA744" s="68">
        <f t="shared" si="250"/>
        <v>0.4520066218801071</v>
      </c>
      <c r="BB744" s="68">
        <f t="shared" si="251"/>
        <v>0.30460107748012999</v>
      </c>
    </row>
    <row r="745" spans="1:54" x14ac:dyDescent="0.3">
      <c r="A745" s="64">
        <v>27407</v>
      </c>
      <c r="B745" s="57">
        <v>0</v>
      </c>
      <c r="C745" s="57">
        <v>0</v>
      </c>
      <c r="D745" s="57">
        <v>5.1120000000000001</v>
      </c>
      <c r="E745" s="57">
        <f t="shared" si="236"/>
        <v>0</v>
      </c>
      <c r="F745" s="57">
        <f t="shared" si="237"/>
        <v>5.1120000000000001</v>
      </c>
      <c r="G745" s="57">
        <f t="shared" si="238"/>
        <v>0</v>
      </c>
      <c r="H745" s="57">
        <f>IF(Q744&gt;SetUp!$B$56,SetUp!$B$56,Q744)</f>
        <v>9.4309943254376402E-17</v>
      </c>
      <c r="I745" s="57">
        <f t="shared" si="252"/>
        <v>0.3773561816319484</v>
      </c>
      <c r="J745" s="57">
        <f>MIN(F745,H745,(1-EXP(-SetUp!$B$52*H745/SetUp!$B$56))*F745)</f>
        <v>0</v>
      </c>
      <c r="K745" s="57">
        <f t="shared" si="239"/>
        <v>9.4309943254376402E-17</v>
      </c>
      <c r="L745" s="57">
        <f>IF(I745&lt;=0,0,MIN(SetUp!$B$50*I745^SetUp!$B$55,I745))</f>
        <v>4.0328799943234591E-3</v>
      </c>
      <c r="M745" s="57">
        <f t="shared" si="240"/>
        <v>0.37332330163762495</v>
      </c>
      <c r="N745" s="57">
        <f>IF(SetUp!$B$62=0,X745,(B745-E745)*(1-(H745/SetUp!$B$66/SetUp!$B$56)))</f>
        <v>0</v>
      </c>
      <c r="O745" s="57">
        <f>K745*SetUp!$B$65</f>
        <v>0</v>
      </c>
      <c r="P745" s="57">
        <f>MIN(SetUp!$B$54*L745^SetUp!$B$51,L745)</f>
        <v>2.273375658843362E-3</v>
      </c>
      <c r="Q745" s="57">
        <f t="shared" si="241"/>
        <v>9.4309943254376402E-17</v>
      </c>
      <c r="R745" s="57">
        <f>IF((H745+N745-O745)&gt;SetUp!$B$56,T744+H745+N745-O745-SetUp!$B$56,T744)</f>
        <v>0</v>
      </c>
      <c r="S745" s="57">
        <f>R745*SetUp!$B$65</f>
        <v>0</v>
      </c>
      <c r="T745" s="57">
        <f>IF((R745-S745)&lt;SetUp!$B$53,R745-S745,SetUp!$B$53)</f>
        <v>0</v>
      </c>
      <c r="U745" s="57">
        <f t="shared" si="242"/>
        <v>0.37332330163762495</v>
      </c>
      <c r="V745" s="57">
        <f>(L745-P745)/1000*SetUp!$B$13*1000000/SetUp!$B$48</f>
        <v>0.10007652985083439</v>
      </c>
      <c r="W745" s="57">
        <f t="shared" si="253"/>
        <v>1.3010426069826053E-17</v>
      </c>
      <c r="X745" s="57">
        <f>MAX((SetUp!$B$56*(1-($H745/SetUp!$B$56)^2)*TANH(($B745-$D745)/SetUp!$B$56))/(1+$H745/SetUp!$B$56*TANH(($B745-$D745)/SetUp!$B$56)),0)</f>
        <v>0</v>
      </c>
      <c r="AK745" s="65">
        <v>347</v>
      </c>
      <c r="AL745" s="66">
        <f t="shared" si="254"/>
        <v>0</v>
      </c>
      <c r="AM745" s="66">
        <f t="shared" si="255"/>
        <v>3.3236850791710106E-2</v>
      </c>
      <c r="AN745" s="67" t="str">
        <f t="shared" si="256"/>
        <v/>
      </c>
      <c r="AP745" s="64">
        <v>27559</v>
      </c>
      <c r="AQ745" s="55">
        <v>6</v>
      </c>
      <c r="AR745" s="55">
        <v>166</v>
      </c>
      <c r="AS745" s="66">
        <f t="shared" si="243"/>
        <v>1.1579999999999999</v>
      </c>
      <c r="AT745" s="66">
        <f t="shared" si="244"/>
        <v>2.1912797503314549</v>
      </c>
      <c r="AU745" s="55" t="str">
        <f>IF(OR($AP745&lt;SetUp!$B$97,$AP745&gt;SetUp!$B$98),"Não","Sim")</f>
        <v>Sim</v>
      </c>
      <c r="AV745" s="68">
        <f t="shared" si="245"/>
        <v>1.0761040841851683</v>
      </c>
      <c r="AW745" s="68">
        <f t="shared" si="246"/>
        <v>1.4802971831127205</v>
      </c>
      <c r="AX745" s="68">
        <f t="shared" si="247"/>
        <v>6.3708559391417369E-2</v>
      </c>
      <c r="AY745" s="68">
        <f t="shared" si="248"/>
        <v>0.34069782542453342</v>
      </c>
      <c r="AZ745" s="68">
        <f t="shared" si="249"/>
        <v>1.033279750331455</v>
      </c>
      <c r="BA745" s="68">
        <f t="shared" si="250"/>
        <v>0.40419309892755217</v>
      </c>
      <c r="BB745" s="68">
        <f t="shared" si="251"/>
        <v>0.27698926603311602</v>
      </c>
    </row>
    <row r="746" spans="1:54" x14ac:dyDescent="0.3">
      <c r="A746" s="64">
        <v>27408</v>
      </c>
      <c r="B746" s="57">
        <v>0</v>
      </c>
      <c r="C746" s="57">
        <v>0</v>
      </c>
      <c r="D746" s="57">
        <v>5.1120000000000001</v>
      </c>
      <c r="E746" s="57">
        <f t="shared" si="236"/>
        <v>0</v>
      </c>
      <c r="F746" s="57">
        <f t="shared" si="237"/>
        <v>5.1120000000000001</v>
      </c>
      <c r="G746" s="57">
        <f t="shared" si="238"/>
        <v>0</v>
      </c>
      <c r="H746" s="57">
        <f>IF(Q745&gt;SetUp!$B$56,SetUp!$B$56,Q745)</f>
        <v>9.4309943254376402E-17</v>
      </c>
      <c r="I746" s="57">
        <f t="shared" si="252"/>
        <v>0.37332330163762495</v>
      </c>
      <c r="J746" s="57">
        <f>MIN(F746,H746,(1-EXP(-SetUp!$B$52*H746/SetUp!$B$56))*F746)</f>
        <v>0</v>
      </c>
      <c r="K746" s="57">
        <f t="shared" si="239"/>
        <v>9.4309943254376402E-17</v>
      </c>
      <c r="L746" s="57">
        <f>IF(I746&lt;=0,0,MIN(SetUp!$B$50*I746^SetUp!$B$55,I746))</f>
        <v>3.9613025585586497E-3</v>
      </c>
      <c r="M746" s="57">
        <f t="shared" si="240"/>
        <v>0.36936199907906631</v>
      </c>
      <c r="N746" s="57">
        <f>IF(SetUp!$B$62=0,X746,(B746-E746)*(1-(H746/SetUp!$B$66/SetUp!$B$56)))</f>
        <v>0</v>
      </c>
      <c r="O746" s="57">
        <f>K746*SetUp!$B$65</f>
        <v>0</v>
      </c>
      <c r="P746" s="57">
        <f>MIN(SetUp!$B$54*L746^SetUp!$B$51,L746)</f>
        <v>2.2337071156270519E-3</v>
      </c>
      <c r="Q746" s="57">
        <f t="shared" si="241"/>
        <v>9.4309943254376402E-17</v>
      </c>
      <c r="R746" s="57">
        <f>IF((H746+N746-O746)&gt;SetUp!$B$56,T745+H746+N746-O746-SetUp!$B$56,T745)</f>
        <v>0</v>
      </c>
      <c r="S746" s="57">
        <f>R746*SetUp!$B$65</f>
        <v>0</v>
      </c>
      <c r="T746" s="57">
        <f>IF((R746-S746)&lt;SetUp!$B$53,R746-S746,SetUp!$B$53)</f>
        <v>0</v>
      </c>
      <c r="U746" s="57">
        <f t="shared" si="242"/>
        <v>0.36936199907906631</v>
      </c>
      <c r="V746" s="57">
        <f>(L746-P746)/1000*SetUp!$B$13*1000000/SetUp!$B$48</f>
        <v>9.8261625975212152E-2</v>
      </c>
      <c r="W746" s="57">
        <f t="shared" si="253"/>
        <v>0</v>
      </c>
      <c r="X746" s="57">
        <f>MAX((SetUp!$B$56*(1-($H746/SetUp!$B$56)^2)*TANH(($B746-$D746)/SetUp!$B$56))/(1+$H746/SetUp!$B$56*TANH(($B746-$D746)/SetUp!$B$56)),0)</f>
        <v>0</v>
      </c>
      <c r="AK746" s="65">
        <v>348</v>
      </c>
      <c r="AL746" s="66">
        <f t="shared" si="254"/>
        <v>0</v>
      </c>
      <c r="AM746" s="66">
        <f t="shared" si="255"/>
        <v>3.2844352154173445E-2</v>
      </c>
      <c r="AN746" s="67" t="str">
        <f t="shared" si="256"/>
        <v/>
      </c>
      <c r="AP746" s="64">
        <v>27560</v>
      </c>
      <c r="AQ746" s="55">
        <v>6</v>
      </c>
      <c r="AR746" s="55">
        <v>167</v>
      </c>
      <c r="AS746" s="66">
        <f t="shared" si="243"/>
        <v>1.1579999999999999</v>
      </c>
      <c r="AT746" s="66">
        <f t="shared" si="244"/>
        <v>2.0595749752705106</v>
      </c>
      <c r="AU746" s="55" t="str">
        <f>IF(OR($AP746&lt;SetUp!$B$97,$AP746&gt;SetUp!$B$98),"Não","Sim")</f>
        <v>Sim</v>
      </c>
      <c r="AV746" s="68">
        <f t="shared" si="245"/>
        <v>1.0761040841851683</v>
      </c>
      <c r="AW746" s="68">
        <f t="shared" si="246"/>
        <v>1.4351219374222215</v>
      </c>
      <c r="AX746" s="68">
        <f t="shared" si="247"/>
        <v>6.3708559391417369E-2</v>
      </c>
      <c r="AY746" s="68">
        <f t="shared" si="248"/>
        <v>0.31377760632088258</v>
      </c>
      <c r="AZ746" s="68">
        <f t="shared" si="249"/>
        <v>0.90157497527051067</v>
      </c>
      <c r="BA746" s="68">
        <f t="shared" si="250"/>
        <v>0.35901785323705315</v>
      </c>
      <c r="BB746" s="68">
        <f t="shared" si="251"/>
        <v>0.25006904692946519</v>
      </c>
    </row>
    <row r="747" spans="1:54" x14ac:dyDescent="0.3">
      <c r="A747" s="64">
        <v>27409</v>
      </c>
      <c r="B747" s="57">
        <v>0.16600000000000001</v>
      </c>
      <c r="C747" s="57">
        <v>0</v>
      </c>
      <c r="D747" s="57">
        <v>5.1120000000000001</v>
      </c>
      <c r="E747" s="57">
        <f t="shared" si="236"/>
        <v>0.16600000000000001</v>
      </c>
      <c r="F747" s="57">
        <f t="shared" si="237"/>
        <v>4.9459999999999997</v>
      </c>
      <c r="G747" s="57">
        <f t="shared" si="238"/>
        <v>0</v>
      </c>
      <c r="H747" s="57">
        <f>IF(Q746&gt;SetUp!$B$56,SetUp!$B$56,Q746)</f>
        <v>9.4309943254376402E-17</v>
      </c>
      <c r="I747" s="57">
        <f t="shared" si="252"/>
        <v>0.36936199907906631</v>
      </c>
      <c r="J747" s="57">
        <f>MIN(F747,H747,(1-EXP(-SetUp!$B$52*H747/SetUp!$B$56))*F747)</f>
        <v>0</v>
      </c>
      <c r="K747" s="57">
        <f t="shared" si="239"/>
        <v>9.4309943254376402E-17</v>
      </c>
      <c r="L747" s="57">
        <f>IF(I747&lt;=0,0,MIN(SetUp!$B$50*I747^SetUp!$B$55,I747))</f>
        <v>3.8914955470331762E-3</v>
      </c>
      <c r="M747" s="57">
        <f t="shared" si="240"/>
        <v>0.36547050353203314</v>
      </c>
      <c r="N747" s="57">
        <f>IF(SetUp!$B$62=0,X747,(B747-E747)*(1-(H747/SetUp!$B$66/SetUp!$B$56)))</f>
        <v>0</v>
      </c>
      <c r="O747" s="57">
        <f>K747*SetUp!$B$65</f>
        <v>0</v>
      </c>
      <c r="P747" s="57">
        <f>MIN(SetUp!$B$54*L747^SetUp!$B$51,L747)</f>
        <v>2.1950080039070835E-3</v>
      </c>
      <c r="Q747" s="57">
        <f t="shared" si="241"/>
        <v>9.4309943254376402E-17</v>
      </c>
      <c r="R747" s="57">
        <f>IF((H747+N747-O747)&gt;SetUp!$B$56,T746+H747+N747-O747-SetUp!$B$56,T746)</f>
        <v>0</v>
      </c>
      <c r="S747" s="57">
        <f>R747*SetUp!$B$65</f>
        <v>0</v>
      </c>
      <c r="T747" s="57">
        <f>IF((R747-S747)&lt;SetUp!$B$53,R747-S747,SetUp!$B$53)</f>
        <v>0</v>
      </c>
      <c r="U747" s="57">
        <f t="shared" si="242"/>
        <v>0.36547050353203314</v>
      </c>
      <c r="V747" s="57">
        <f>(L747-P747)/1000*SetUp!$B$13*1000000/SetUp!$B$48</f>
        <v>9.6492280710920475E-2</v>
      </c>
      <c r="W747" s="57">
        <f t="shared" si="253"/>
        <v>1.2576745200831851E-17</v>
      </c>
      <c r="X747" s="57">
        <f>MAX((SetUp!$B$56*(1-($H747/SetUp!$B$56)^2)*TANH(($B747-$D747)/SetUp!$B$56))/(1+$H747/SetUp!$B$56*TANH(($B747-$D747)/SetUp!$B$56)),0)</f>
        <v>0</v>
      </c>
      <c r="AK747" s="65">
        <v>349</v>
      </c>
      <c r="AL747" s="66">
        <f t="shared" si="254"/>
        <v>0</v>
      </c>
      <c r="AM747" s="66">
        <f t="shared" si="255"/>
        <v>3.5814018607246256E-2</v>
      </c>
      <c r="AN747" s="67" t="str">
        <f t="shared" si="256"/>
        <v/>
      </c>
      <c r="AP747" s="64">
        <v>27561</v>
      </c>
      <c r="AQ747" s="55">
        <v>6</v>
      </c>
      <c r="AR747" s="55">
        <v>168</v>
      </c>
      <c r="AS747" s="66">
        <f t="shared" si="243"/>
        <v>1.1120000000000001</v>
      </c>
      <c r="AT747" s="66">
        <f t="shared" si="244"/>
        <v>1.9387180114877198</v>
      </c>
      <c r="AU747" s="55" t="str">
        <f>IF(OR($AP747&lt;SetUp!$B$97,$AP747&gt;SetUp!$B$98),"Não","Sim")</f>
        <v>Sim</v>
      </c>
      <c r="AV747" s="68">
        <f t="shared" si="245"/>
        <v>1.0545141061171255</v>
      </c>
      <c r="AW747" s="68">
        <f t="shared" si="246"/>
        <v>1.3923785446090873</v>
      </c>
      <c r="AX747" s="68">
        <f t="shared" si="247"/>
        <v>4.6104787246038705E-2</v>
      </c>
      <c r="AY747" s="68">
        <f t="shared" si="248"/>
        <v>0.28751464509684982</v>
      </c>
      <c r="AZ747" s="68">
        <f t="shared" si="249"/>
        <v>0.82671801148771973</v>
      </c>
      <c r="BA747" s="68">
        <f t="shared" si="250"/>
        <v>0.33786443849196179</v>
      </c>
      <c r="BB747" s="68">
        <f t="shared" si="251"/>
        <v>0.24140985785081112</v>
      </c>
    </row>
    <row r="748" spans="1:54" x14ac:dyDescent="0.3">
      <c r="A748" s="64">
        <v>27410</v>
      </c>
      <c r="B748" s="57">
        <v>0.66100000000000003</v>
      </c>
      <c r="C748" s="57">
        <v>0</v>
      </c>
      <c r="D748" s="57">
        <v>5.1120000000000001</v>
      </c>
      <c r="E748" s="57">
        <f t="shared" si="236"/>
        <v>0.66100000000000003</v>
      </c>
      <c r="F748" s="57">
        <f t="shared" si="237"/>
        <v>4.4510000000000005</v>
      </c>
      <c r="G748" s="57">
        <f t="shared" si="238"/>
        <v>0</v>
      </c>
      <c r="H748" s="57">
        <f>IF(Q747&gt;SetUp!$B$56,SetUp!$B$56,Q747)</f>
        <v>9.4309943254376402E-17</v>
      </c>
      <c r="I748" s="57">
        <f t="shared" si="252"/>
        <v>0.36547050353203314</v>
      </c>
      <c r="J748" s="57">
        <f>MIN(F748,H748,(1-EXP(-SetUp!$B$52*H748/SetUp!$B$56))*F748)</f>
        <v>0</v>
      </c>
      <c r="K748" s="57">
        <f t="shared" si="239"/>
        <v>9.4309943254376402E-17</v>
      </c>
      <c r="L748" s="57">
        <f>IF(I748&lt;=0,0,MIN(SetUp!$B$50*I748^SetUp!$B$55,I748))</f>
        <v>3.8234029452579687E-3</v>
      </c>
      <c r="M748" s="57">
        <f t="shared" si="240"/>
        <v>0.36164710058677518</v>
      </c>
      <c r="N748" s="57">
        <f>IF(SetUp!$B$62=0,X748,(B748-E748)*(1-(H748/SetUp!$B$66/SetUp!$B$56)))</f>
        <v>0</v>
      </c>
      <c r="O748" s="57">
        <f>K748*SetUp!$B$65</f>
        <v>0</v>
      </c>
      <c r="P748" s="57">
        <f>MIN(SetUp!$B$54*L748^SetUp!$B$51,L748)</f>
        <v>2.1572479356126864E-3</v>
      </c>
      <c r="Q748" s="57">
        <f t="shared" si="241"/>
        <v>9.4309943254376402E-17</v>
      </c>
      <c r="R748" s="57">
        <f>IF((H748+N748-O748)&gt;SetUp!$B$56,T747+H748+N748-O748-SetUp!$B$56,T747)</f>
        <v>0</v>
      </c>
      <c r="S748" s="57">
        <f>R748*SetUp!$B$65</f>
        <v>0</v>
      </c>
      <c r="T748" s="57">
        <f>IF((R748-S748)&lt;SetUp!$B$53,R748-S748,SetUp!$B$53)</f>
        <v>0</v>
      </c>
      <c r="U748" s="57">
        <f t="shared" si="242"/>
        <v>0.36164710058677518</v>
      </c>
      <c r="V748" s="57">
        <f>(L748-P748)/1000*SetUp!$B$13*1000000/SetUp!$B$48</f>
        <v>9.4767036486662598E-2</v>
      </c>
      <c r="W748" s="57">
        <f t="shared" si="253"/>
        <v>9.9746599868666408E-18</v>
      </c>
      <c r="X748" s="57">
        <f>MAX((SetUp!$B$56*(1-($H748/SetUp!$B$56)^2)*TANH(($B748-$D748)/SetUp!$B$56))/(1+$H748/SetUp!$B$56*TANH(($B748-$D748)/SetUp!$B$56)),0)</f>
        <v>0</v>
      </c>
      <c r="AK748" s="65">
        <v>350</v>
      </c>
      <c r="AL748" s="66">
        <f t="shared" si="254"/>
        <v>0</v>
      </c>
      <c r="AM748" s="66">
        <f t="shared" si="255"/>
        <v>0.70118127235576067</v>
      </c>
      <c r="AN748" s="67" t="str">
        <f t="shared" si="256"/>
        <v/>
      </c>
      <c r="AP748" s="64">
        <v>27562</v>
      </c>
      <c r="AQ748" s="55">
        <v>6</v>
      </c>
      <c r="AR748" s="55">
        <v>169</v>
      </c>
      <c r="AS748" s="66">
        <f t="shared" si="243"/>
        <v>1.0669999999999999</v>
      </c>
      <c r="AT748" s="66">
        <f t="shared" si="244"/>
        <v>1.8275830711031937</v>
      </c>
      <c r="AU748" s="55" t="str">
        <f>IF(OR($AP748&lt;SetUp!$B$97,$AP748&gt;SetUp!$B$98),"Não","Sim")</f>
        <v>Sim</v>
      </c>
      <c r="AV748" s="68">
        <f t="shared" si="245"/>
        <v>1.0329569206893383</v>
      </c>
      <c r="AW748" s="68">
        <f t="shared" si="246"/>
        <v>1.3518813080678325</v>
      </c>
      <c r="AX748" s="68">
        <f t="shared" si="247"/>
        <v>2.8164419424469872E-2</v>
      </c>
      <c r="AY748" s="68">
        <f t="shared" si="248"/>
        <v>0.26187712653374462</v>
      </c>
      <c r="AZ748" s="68">
        <f t="shared" si="249"/>
        <v>0.76058307110319379</v>
      </c>
      <c r="BA748" s="68">
        <f t="shared" si="250"/>
        <v>0.31892438737849416</v>
      </c>
      <c r="BB748" s="68">
        <f t="shared" si="251"/>
        <v>0.23371270710927475</v>
      </c>
    </row>
    <row r="749" spans="1:54" x14ac:dyDescent="0.3">
      <c r="A749" s="64">
        <v>27411</v>
      </c>
      <c r="B749" s="57">
        <v>0.128</v>
      </c>
      <c r="C749" s="57">
        <v>0</v>
      </c>
      <c r="D749" s="57">
        <v>5.1120000000000001</v>
      </c>
      <c r="E749" s="57">
        <f t="shared" si="236"/>
        <v>0.128</v>
      </c>
      <c r="F749" s="57">
        <f t="shared" si="237"/>
        <v>4.984</v>
      </c>
      <c r="G749" s="57">
        <f t="shared" si="238"/>
        <v>0</v>
      </c>
      <c r="H749" s="57">
        <f>IF(Q748&gt;SetUp!$B$56,SetUp!$B$56,Q748)</f>
        <v>9.4309943254376402E-17</v>
      </c>
      <c r="I749" s="57">
        <f t="shared" si="252"/>
        <v>0.36164710058677518</v>
      </c>
      <c r="J749" s="57">
        <f>MIN(F749,H749,(1-EXP(-SetUp!$B$52*H749/SetUp!$B$56))*F749)</f>
        <v>0</v>
      </c>
      <c r="K749" s="57">
        <f t="shared" si="239"/>
        <v>9.4309943254376402E-17</v>
      </c>
      <c r="L749" s="57">
        <f>IF(I749&lt;=0,0,MIN(SetUp!$B$50*I749^SetUp!$B$55,I749))</f>
        <v>3.7569708930519415E-3</v>
      </c>
      <c r="M749" s="57">
        <f t="shared" si="240"/>
        <v>0.35789012969372325</v>
      </c>
      <c r="N749" s="57">
        <f>IF(SetUp!$B$62=0,X749,(B749-E749)*(1-(H749/SetUp!$B$66/SetUp!$B$56)))</f>
        <v>0</v>
      </c>
      <c r="O749" s="57">
        <f>K749*SetUp!$B$65</f>
        <v>0</v>
      </c>
      <c r="P749" s="57">
        <f>MIN(SetUp!$B$54*L749^SetUp!$B$51,L749)</f>
        <v>2.1203976826016362E-3</v>
      </c>
      <c r="Q749" s="57">
        <f t="shared" si="241"/>
        <v>9.4309943254376402E-17</v>
      </c>
      <c r="R749" s="57">
        <f>IF((H749+N749-O749)&gt;SetUp!$B$56,T748+H749+N749-O749-SetUp!$B$56,T748)</f>
        <v>0</v>
      </c>
      <c r="S749" s="57">
        <f>R749*SetUp!$B$65</f>
        <v>0</v>
      </c>
      <c r="T749" s="57">
        <f>IF((R749-S749)&lt;SetUp!$B$53,R749-S749,SetUp!$B$53)</f>
        <v>0</v>
      </c>
      <c r="U749" s="57">
        <f t="shared" si="242"/>
        <v>0.35789012969372325</v>
      </c>
      <c r="V749" s="57">
        <f>(L749-P749)/1000*SetUp!$B$13*1000000/SetUp!$B$48</f>
        <v>9.3084492289140203E-2</v>
      </c>
      <c r="W749" s="57">
        <f t="shared" si="253"/>
        <v>5.2041704279304213E-18</v>
      </c>
      <c r="X749" s="57">
        <f>MAX((SetUp!$B$56*(1-($H749/SetUp!$B$56)^2)*TANH(($B749-$D749)/SetUp!$B$56))/(1+$H749/SetUp!$B$56*TANH(($B749-$D749)/SetUp!$B$56)),0)</f>
        <v>0</v>
      </c>
      <c r="AK749" s="65">
        <v>351</v>
      </c>
      <c r="AL749" s="66">
        <f t="shared" si="254"/>
        <v>0</v>
      </c>
      <c r="AM749" s="66">
        <f t="shared" si="255"/>
        <v>0.67407892475953468</v>
      </c>
      <c r="AN749" s="67" t="str">
        <f t="shared" si="256"/>
        <v/>
      </c>
      <c r="AP749" s="64">
        <v>27563</v>
      </c>
      <c r="AQ749" s="55">
        <v>6</v>
      </c>
      <c r="AR749" s="55">
        <v>170</v>
      </c>
      <c r="AS749" s="66">
        <f t="shared" si="243"/>
        <v>1.0669999999999999</v>
      </c>
      <c r="AT749" s="66">
        <f t="shared" si="244"/>
        <v>1.7251843604338009</v>
      </c>
      <c r="AU749" s="55" t="str">
        <f>IF(OR($AP749&lt;SetUp!$B$97,$AP749&gt;SetUp!$B$98),"Não","Sim")</f>
        <v>Sim</v>
      </c>
      <c r="AV749" s="68">
        <f t="shared" si="245"/>
        <v>1.0329569206893383</v>
      </c>
      <c r="AW749" s="68">
        <f t="shared" si="246"/>
        <v>1.3134627365988731</v>
      </c>
      <c r="AX749" s="68">
        <f t="shared" si="247"/>
        <v>2.8164419424469872E-2</v>
      </c>
      <c r="AY749" s="68">
        <f t="shared" si="248"/>
        <v>0.23683551241844999</v>
      </c>
      <c r="AZ749" s="68">
        <f t="shared" si="249"/>
        <v>0.65818436043380091</v>
      </c>
      <c r="BA749" s="68">
        <f t="shared" si="250"/>
        <v>0.28050581590953483</v>
      </c>
      <c r="BB749" s="68">
        <f t="shared" si="251"/>
        <v>0.20867109299398012</v>
      </c>
    </row>
    <row r="750" spans="1:54" x14ac:dyDescent="0.3">
      <c r="A750" s="64">
        <v>27412</v>
      </c>
      <c r="B750" s="57">
        <v>1.4430000000000001</v>
      </c>
      <c r="C750" s="57">
        <v>0</v>
      </c>
      <c r="D750" s="57">
        <v>5.1120000000000001</v>
      </c>
      <c r="E750" s="57">
        <f t="shared" si="236"/>
        <v>1.4430000000000001</v>
      </c>
      <c r="F750" s="57">
        <f t="shared" si="237"/>
        <v>3.669</v>
      </c>
      <c r="G750" s="57">
        <f t="shared" si="238"/>
        <v>0</v>
      </c>
      <c r="H750" s="57">
        <f>IF(Q749&gt;SetUp!$B$56,SetUp!$B$56,Q749)</f>
        <v>9.4309943254376402E-17</v>
      </c>
      <c r="I750" s="57">
        <f t="shared" si="252"/>
        <v>0.35789012969372325</v>
      </c>
      <c r="J750" s="57">
        <f>MIN(F750,H750,(1-EXP(-SetUp!$B$52*H750/SetUp!$B$56))*F750)</f>
        <v>0</v>
      </c>
      <c r="K750" s="57">
        <f t="shared" si="239"/>
        <v>9.4309943254376402E-17</v>
      </c>
      <c r="L750" s="57">
        <f>IF(I750&lt;=0,0,MIN(SetUp!$B$50*I750^SetUp!$B$55,I750))</f>
        <v>3.6921475871761582E-3</v>
      </c>
      <c r="M750" s="57">
        <f t="shared" si="240"/>
        <v>0.35419798210654707</v>
      </c>
      <c r="N750" s="57">
        <f>IF(SetUp!$B$62=0,X750,(B750-E750)*(1-(H750/SetUp!$B$66/SetUp!$B$56)))</f>
        <v>0</v>
      </c>
      <c r="O750" s="57">
        <f>K750*SetUp!$B$65</f>
        <v>0</v>
      </c>
      <c r="P750" s="57">
        <f>MIN(SetUp!$B$54*L750^SetUp!$B$51,L750)</f>
        <v>2.0844291245678335E-3</v>
      </c>
      <c r="Q750" s="57">
        <f t="shared" si="241"/>
        <v>9.4309943254376402E-17</v>
      </c>
      <c r="R750" s="57">
        <f>IF((H750+N750-O750)&gt;SetUp!$B$56,T749+H750+N750-O750-SetUp!$B$56,T749)</f>
        <v>0</v>
      </c>
      <c r="S750" s="57">
        <f>R750*SetUp!$B$65</f>
        <v>0</v>
      </c>
      <c r="T750" s="57">
        <f>IF((R750-S750)&lt;SetUp!$B$53,R750-S750,SetUp!$B$53)</f>
        <v>0</v>
      </c>
      <c r="U750" s="57">
        <f t="shared" si="242"/>
        <v>0.35419798210654707</v>
      </c>
      <c r="V750" s="57">
        <f>(L750-P750)/1000*SetUp!$B$13*1000000/SetUp!$B$48</f>
        <v>9.1443301088006648E-2</v>
      </c>
      <c r="W750" s="57">
        <f t="shared" si="253"/>
        <v>-1.2836953722228372E-16</v>
      </c>
      <c r="X750" s="57">
        <f>MAX((SetUp!$B$56*(1-($H750/SetUp!$B$56)^2)*TANH(($B750-$D750)/SetUp!$B$56))/(1+$H750/SetUp!$B$56*TANH(($B750-$D750)/SetUp!$B$56)),0)</f>
        <v>0</v>
      </c>
      <c r="AK750" s="65">
        <v>352</v>
      </c>
      <c r="AL750" s="66">
        <f t="shared" si="254"/>
        <v>0</v>
      </c>
      <c r="AM750" s="66">
        <f t="shared" si="255"/>
        <v>0.64841972133885573</v>
      </c>
      <c r="AN750" s="67" t="str">
        <f t="shared" si="256"/>
        <v/>
      </c>
      <c r="AP750" s="64">
        <v>27564</v>
      </c>
      <c r="AQ750" s="55">
        <v>6</v>
      </c>
      <c r="AR750" s="55">
        <v>171</v>
      </c>
      <c r="AS750" s="66">
        <f t="shared" si="243"/>
        <v>1.0669999999999999</v>
      </c>
      <c r="AT750" s="66">
        <f t="shared" si="244"/>
        <v>1.63076960115964</v>
      </c>
      <c r="AU750" s="55" t="str">
        <f>IF(OR($AP750&lt;SetUp!$B$97,$AP750&gt;SetUp!$B$98),"Não","Sim")</f>
        <v>Sim</v>
      </c>
      <c r="AV750" s="68">
        <f t="shared" si="245"/>
        <v>1.0329569206893383</v>
      </c>
      <c r="AW750" s="68">
        <f t="shared" si="246"/>
        <v>1.2770158969878331</v>
      </c>
      <c r="AX750" s="68">
        <f t="shared" si="247"/>
        <v>2.8164419424469872E-2</v>
      </c>
      <c r="AY750" s="68">
        <f t="shared" si="248"/>
        <v>0.21239260726155637</v>
      </c>
      <c r="AZ750" s="68">
        <f t="shared" si="249"/>
        <v>0.56376960115964003</v>
      </c>
      <c r="BA750" s="68">
        <f t="shared" si="250"/>
        <v>0.24405897629849482</v>
      </c>
      <c r="BB750" s="68">
        <f t="shared" si="251"/>
        <v>0.1842281878370865</v>
      </c>
    </row>
    <row r="751" spans="1:54" x14ac:dyDescent="0.3">
      <c r="A751" s="64">
        <v>27413</v>
      </c>
      <c r="B751" s="57">
        <v>4.6840000000000002</v>
      </c>
      <c r="C751" s="57">
        <v>0</v>
      </c>
      <c r="D751" s="57">
        <v>5.1120000000000001</v>
      </c>
      <c r="E751" s="57">
        <f t="shared" si="236"/>
        <v>4.6840000000000002</v>
      </c>
      <c r="F751" s="57">
        <f t="shared" si="237"/>
        <v>0.42799999999999994</v>
      </c>
      <c r="G751" s="57">
        <f t="shared" si="238"/>
        <v>0</v>
      </c>
      <c r="H751" s="57">
        <f>IF(Q750&gt;SetUp!$B$56,SetUp!$B$56,Q750)</f>
        <v>9.4309943254376402E-17</v>
      </c>
      <c r="I751" s="57">
        <f t="shared" si="252"/>
        <v>0.35419798210654707</v>
      </c>
      <c r="J751" s="57">
        <f>MIN(F751,H751,(1-EXP(-SetUp!$B$52*H751/SetUp!$B$56))*F751)</f>
        <v>0</v>
      </c>
      <c r="K751" s="57">
        <f t="shared" si="239"/>
        <v>9.4309943254376402E-17</v>
      </c>
      <c r="L751" s="57">
        <f>IF(I751&lt;=0,0,MIN(SetUp!$B$50*I751^SetUp!$B$55,I751))</f>
        <v>3.6288831890161398E-3</v>
      </c>
      <c r="M751" s="57">
        <f t="shared" si="240"/>
        <v>0.35056909891753091</v>
      </c>
      <c r="N751" s="57">
        <f>IF(SetUp!$B$62=0,X751,(B751-E751)*(1-(H751/SetUp!$B$66/SetUp!$B$56)))</f>
        <v>0</v>
      </c>
      <c r="O751" s="57">
        <f>K751*SetUp!$B$65</f>
        <v>0</v>
      </c>
      <c r="P751" s="57">
        <f>MIN(SetUp!$B$54*L751^SetUp!$B$51,L751)</f>
        <v>2.0493151996350406E-3</v>
      </c>
      <c r="Q751" s="57">
        <f t="shared" si="241"/>
        <v>9.4309943254376402E-17</v>
      </c>
      <c r="R751" s="57">
        <f>IF((H751+N751-O751)&gt;SetUp!$B$56,T750+H751+N751-O751-SetUp!$B$56,T750)</f>
        <v>0</v>
      </c>
      <c r="S751" s="57">
        <f>R751*SetUp!$B$65</f>
        <v>0</v>
      </c>
      <c r="T751" s="57">
        <f>IF((R751-S751)&lt;SetUp!$B$53,R751-S751,SetUp!$B$53)</f>
        <v>0</v>
      </c>
      <c r="U751" s="57">
        <f t="shared" si="242"/>
        <v>0.35056909891753091</v>
      </c>
      <c r="V751" s="57">
        <f>(L751-P751)/1000*SetUp!$B$13*1000000/SetUp!$B$48</f>
        <v>8.9842167395164207E-2</v>
      </c>
      <c r="W751" s="57">
        <f t="shared" si="253"/>
        <v>3.2092384305570931E-17</v>
      </c>
      <c r="X751" s="57">
        <f>MAX((SetUp!$B$56*(1-($H751/SetUp!$B$56)^2)*TANH(($B751-$D751)/SetUp!$B$56))/(1+$H751/SetUp!$B$56*TANH(($B751-$D751)/SetUp!$B$56)),0)</f>
        <v>0</v>
      </c>
      <c r="AK751" s="65">
        <v>353</v>
      </c>
      <c r="AL751" s="66">
        <f t="shared" si="254"/>
        <v>0.45300000000000001</v>
      </c>
      <c r="AM751" s="66">
        <f t="shared" si="255"/>
        <v>0.62410626429935701</v>
      </c>
      <c r="AN751" s="67">
        <f t="shared" si="256"/>
        <v>0.37771802273588739</v>
      </c>
      <c r="AP751" s="64">
        <v>27565</v>
      </c>
      <c r="AQ751" s="55">
        <v>6</v>
      </c>
      <c r="AR751" s="55">
        <v>172</v>
      </c>
      <c r="AS751" s="66">
        <f t="shared" si="243"/>
        <v>1.0669999999999999</v>
      </c>
      <c r="AT751" s="66">
        <f t="shared" si="244"/>
        <v>1.5433399128227847</v>
      </c>
      <c r="AU751" s="55" t="str">
        <f>IF(OR($AP751&lt;SetUp!$B$97,$AP751&gt;SetUp!$B$98),"Não","Sim")</f>
        <v>Sim</v>
      </c>
      <c r="AV751" s="68">
        <f t="shared" si="245"/>
        <v>1.0329569206893383</v>
      </c>
      <c r="AW751" s="68">
        <f t="shared" si="246"/>
        <v>1.2423123249902919</v>
      </c>
      <c r="AX751" s="68">
        <f t="shared" si="247"/>
        <v>2.8164419424469872E-2</v>
      </c>
      <c r="AY751" s="68">
        <f t="shared" si="248"/>
        <v>0.18846158776473021</v>
      </c>
      <c r="AZ751" s="68">
        <f t="shared" si="249"/>
        <v>0.47633991282278476</v>
      </c>
      <c r="BA751" s="68">
        <f t="shared" si="250"/>
        <v>0.20935540430095356</v>
      </c>
      <c r="BB751" s="68">
        <f t="shared" si="251"/>
        <v>0.16029716834026034</v>
      </c>
    </row>
    <row r="752" spans="1:54" x14ac:dyDescent="0.3">
      <c r="A752" s="64">
        <v>27414</v>
      </c>
      <c r="B752" s="57">
        <v>3.5310000000000001</v>
      </c>
      <c r="C752" s="57">
        <v>0</v>
      </c>
      <c r="D752" s="57">
        <v>5.1120000000000001</v>
      </c>
      <c r="E752" s="57">
        <f t="shared" si="236"/>
        <v>3.5310000000000001</v>
      </c>
      <c r="F752" s="57">
        <f t="shared" si="237"/>
        <v>1.581</v>
      </c>
      <c r="G752" s="57">
        <f t="shared" si="238"/>
        <v>0</v>
      </c>
      <c r="H752" s="57">
        <f>IF(Q751&gt;SetUp!$B$56,SetUp!$B$56,Q751)</f>
        <v>9.4309943254376402E-17</v>
      </c>
      <c r="I752" s="57">
        <f t="shared" si="252"/>
        <v>0.35056909891753091</v>
      </c>
      <c r="J752" s="57">
        <f>MIN(F752,H752,(1-EXP(-SetUp!$B$52*H752/SetUp!$B$56))*F752)</f>
        <v>0</v>
      </c>
      <c r="K752" s="57">
        <f t="shared" si="239"/>
        <v>9.4309943254376402E-17</v>
      </c>
      <c r="L752" s="57">
        <f>IF(I752&lt;=0,0,MIN(SetUp!$B$50*I752^SetUp!$B$55,I752))</f>
        <v>3.5671297370173994E-3</v>
      </c>
      <c r="M752" s="57">
        <f t="shared" si="240"/>
        <v>0.34700196918051351</v>
      </c>
      <c r="N752" s="57">
        <f>IF(SetUp!$B$62=0,X752,(B752-E752)*(1-(H752/SetUp!$B$66/SetUp!$B$56)))</f>
        <v>0</v>
      </c>
      <c r="O752" s="57">
        <f>K752*SetUp!$B$65</f>
        <v>0</v>
      </c>
      <c r="P752" s="57">
        <f>MIN(SetUp!$B$54*L752^SetUp!$B$51,L752)</f>
        <v>2.0150298574805455E-3</v>
      </c>
      <c r="Q752" s="57">
        <f t="shared" si="241"/>
        <v>9.4309943254376402E-17</v>
      </c>
      <c r="R752" s="57">
        <f>IF((H752+N752-O752)&gt;SetUp!$B$56,T751+H752+N752-O752-SetUp!$B$56,T751)</f>
        <v>0</v>
      </c>
      <c r="S752" s="57">
        <f>R752*SetUp!$B$65</f>
        <v>0</v>
      </c>
      <c r="T752" s="57">
        <f>IF((R752-S752)&lt;SetUp!$B$53,R752-S752,SetUp!$B$53)</f>
        <v>0</v>
      </c>
      <c r="U752" s="57">
        <f t="shared" si="242"/>
        <v>0.34700196918051351</v>
      </c>
      <c r="V752" s="57">
        <f>(L752-P752)/1000*SetUp!$B$13*1000000/SetUp!$B$48</f>
        <v>8.8279844950517578E-2</v>
      </c>
      <c r="W752" s="57">
        <f t="shared" si="253"/>
        <v>-4.9873299934333204E-17</v>
      </c>
      <c r="X752" s="57">
        <f>MAX((SetUp!$B$56*(1-($H752/SetUp!$B$56)^2)*TANH(($B752-$D752)/SetUp!$B$56))/(1+$H752/SetUp!$B$56*TANH(($B752-$D752)/SetUp!$B$56)),0)</f>
        <v>0</v>
      </c>
      <c r="AK752" s="65">
        <v>354</v>
      </c>
      <c r="AL752" s="66">
        <f t="shared" si="254"/>
        <v>0.54600000000000004</v>
      </c>
      <c r="AM752" s="66">
        <f t="shared" si="255"/>
        <v>0.60104908113251987</v>
      </c>
      <c r="AN752" s="67">
        <f t="shared" si="256"/>
        <v>0.10082249291670298</v>
      </c>
      <c r="AP752" s="64">
        <v>27566</v>
      </c>
      <c r="AQ752" s="55">
        <v>6</v>
      </c>
      <c r="AR752" s="55">
        <v>173</v>
      </c>
      <c r="AS752" s="66">
        <f t="shared" si="243"/>
        <v>1.0669999999999999</v>
      </c>
      <c r="AT752" s="66">
        <f t="shared" si="244"/>
        <v>1.4623439481644036</v>
      </c>
      <c r="AU752" s="55" t="str">
        <f>IF(OR($AP752&lt;SetUp!$B$97,$AP752&gt;SetUp!$B$98),"Não","Sim")</f>
        <v>Sim</v>
      </c>
      <c r="AV752" s="68">
        <f t="shared" si="245"/>
        <v>1.0329569206893383</v>
      </c>
      <c r="AW752" s="68">
        <f t="shared" si="246"/>
        <v>1.2092741410302312</v>
      </c>
      <c r="AX752" s="68">
        <f t="shared" si="247"/>
        <v>2.8164419424469872E-2</v>
      </c>
      <c r="AY752" s="68">
        <f t="shared" si="248"/>
        <v>0.16504953214424925</v>
      </c>
      <c r="AZ752" s="68">
        <f t="shared" si="249"/>
        <v>0.39534394816440366</v>
      </c>
      <c r="BA752" s="68">
        <f t="shared" si="250"/>
        <v>0.17631722034089292</v>
      </c>
      <c r="BB752" s="68">
        <f t="shared" si="251"/>
        <v>0.13688511271977938</v>
      </c>
    </row>
    <row r="753" spans="1:54" x14ac:dyDescent="0.3">
      <c r="A753" s="64">
        <v>27415</v>
      </c>
      <c r="B753" s="57">
        <v>12.581</v>
      </c>
      <c r="C753" s="57">
        <v>0</v>
      </c>
      <c r="D753" s="57">
        <v>5.1120000000000001</v>
      </c>
      <c r="E753" s="57">
        <f t="shared" si="236"/>
        <v>5.1120000000000001</v>
      </c>
      <c r="F753" s="57">
        <f t="shared" si="237"/>
        <v>0</v>
      </c>
      <c r="G753" s="57">
        <f t="shared" si="238"/>
        <v>3.372459782883741E-2</v>
      </c>
      <c r="H753" s="57">
        <f>IF(Q752&gt;SetUp!$B$56,SetUp!$B$56,Q752)</f>
        <v>9.4309943254376402E-17</v>
      </c>
      <c r="I753" s="57">
        <f t="shared" si="252"/>
        <v>0.38072656700935092</v>
      </c>
      <c r="J753" s="57">
        <f>MIN(F753,H753,(1-EXP(-SetUp!$B$52*H753/SetUp!$B$56))*F753)</f>
        <v>0</v>
      </c>
      <c r="K753" s="57">
        <f t="shared" si="239"/>
        <v>9.4309943254376402E-17</v>
      </c>
      <c r="L753" s="57">
        <f>IF(I753&lt;=0,0,MIN(SetUp!$B$50*I753^SetUp!$B$55,I753))</f>
        <v>4.0930918377100707E-3</v>
      </c>
      <c r="M753" s="57">
        <f t="shared" si="240"/>
        <v>0.37663347517164086</v>
      </c>
      <c r="N753" s="57">
        <f>IF(SetUp!$B$62=0,X753,(B753-E753)*(1-(H753/SetUp!$B$66/SetUp!$B$56)))</f>
        <v>7.435275402171162</v>
      </c>
      <c r="O753" s="57">
        <f>K753*SetUp!$B$65</f>
        <v>0</v>
      </c>
      <c r="P753" s="57">
        <f>MIN(SetUp!$B$54*L753^SetUp!$B$51,L753)</f>
        <v>2.3067360551851162E-3</v>
      </c>
      <c r="Q753" s="57">
        <f t="shared" si="241"/>
        <v>7.435275402171162</v>
      </c>
      <c r="R753" s="57">
        <f>IF((H753+N753-O753)&gt;SetUp!$B$56,T752+H753+N753-O753-SetUp!$B$56,T752)</f>
        <v>0</v>
      </c>
      <c r="S753" s="57">
        <f>R753*SetUp!$B$65</f>
        <v>0</v>
      </c>
      <c r="T753" s="57">
        <f>IF((R753-S753)&lt;SetUp!$B$53,R753-S753,SetUp!$B$53)</f>
        <v>0</v>
      </c>
      <c r="U753" s="57">
        <f t="shared" si="242"/>
        <v>0.37663347517164086</v>
      </c>
      <c r="V753" s="57">
        <f>(L753-P753)/1000*SetUp!$B$13*1000000/SetUp!$B$48</f>
        <v>0.10160377794425245</v>
      </c>
      <c r="W753" s="57">
        <f t="shared" si="253"/>
        <v>6.5052130349130266E-17</v>
      </c>
      <c r="X753" s="57">
        <f>MAX((SetUp!$B$56*(1-($H753/SetUp!$B$56)^2)*TANH(($B753-$D753)/SetUp!$B$56))/(1+$H753/SetUp!$B$56*TANH(($B753-$D753)/SetUp!$B$56)),0)</f>
        <v>7.435275402171162</v>
      </c>
      <c r="AK753" s="65">
        <v>355</v>
      </c>
      <c r="AL753" s="66">
        <f t="shared" si="254"/>
        <v>0.83399999999999996</v>
      </c>
      <c r="AM753" s="66">
        <f t="shared" si="255"/>
        <v>0.57916587258462293</v>
      </c>
      <c r="AN753" s="67">
        <f t="shared" si="256"/>
        <v>-0.30555650769229864</v>
      </c>
      <c r="AP753" s="64">
        <v>27567</v>
      </c>
      <c r="AQ753" s="55">
        <v>6</v>
      </c>
      <c r="AR753" s="55">
        <v>174</v>
      </c>
      <c r="AS753" s="66">
        <f t="shared" si="243"/>
        <v>1.0669999999999999</v>
      </c>
      <c r="AT753" s="66">
        <f t="shared" si="244"/>
        <v>1.3871840982689221</v>
      </c>
      <c r="AU753" s="55" t="str">
        <f>IF(OR($AP753&lt;SetUp!$B$97,$AP753&gt;SetUp!$B$98),"Não","Sim")</f>
        <v>Sim</v>
      </c>
      <c r="AV753" s="68">
        <f t="shared" si="245"/>
        <v>1.0329569206893383</v>
      </c>
      <c r="AW753" s="68">
        <f t="shared" si="246"/>
        <v>1.1777877984887271</v>
      </c>
      <c r="AX753" s="68">
        <f t="shared" si="247"/>
        <v>2.8164419424469872E-2</v>
      </c>
      <c r="AY753" s="68">
        <f t="shared" si="248"/>
        <v>0.14213410170534532</v>
      </c>
      <c r="AZ753" s="68">
        <f t="shared" si="249"/>
        <v>0.32018409826892213</v>
      </c>
      <c r="BA753" s="68">
        <f t="shared" si="250"/>
        <v>0.14483087779938875</v>
      </c>
      <c r="BB753" s="68">
        <f t="shared" si="251"/>
        <v>0.11396968228087545</v>
      </c>
    </row>
    <row r="754" spans="1:54" x14ac:dyDescent="0.3">
      <c r="A754" s="64">
        <v>27416</v>
      </c>
      <c r="B754" s="57">
        <v>8.3309999999999995</v>
      </c>
      <c r="C754" s="57">
        <v>0</v>
      </c>
      <c r="D754" s="57">
        <v>5.1120000000000001</v>
      </c>
      <c r="E754" s="57">
        <f t="shared" si="236"/>
        <v>5.1120000000000001</v>
      </c>
      <c r="F754" s="57">
        <f t="shared" si="237"/>
        <v>0</v>
      </c>
      <c r="G754" s="57">
        <f t="shared" si="238"/>
        <v>6.4538573600961158E-2</v>
      </c>
      <c r="H754" s="57">
        <f>IF(Q753&gt;SetUp!$B$56,SetUp!$B$56,Q753)</f>
        <v>7.435275402171162</v>
      </c>
      <c r="I754" s="57">
        <f t="shared" si="252"/>
        <v>0.44117204877260202</v>
      </c>
      <c r="J754" s="57">
        <f>MIN(F754,H754,(1-EXP(-SetUp!$B$52*H754/SetUp!$B$56))*F754)</f>
        <v>0</v>
      </c>
      <c r="K754" s="57">
        <f t="shared" si="239"/>
        <v>7.435275402171162</v>
      </c>
      <c r="L754" s="57">
        <f>IF(I754&lt;=0,0,MIN(SetUp!$B$50*I754^SetUp!$B$55,I754))</f>
        <v>5.2325031643779066E-3</v>
      </c>
      <c r="M754" s="57">
        <f t="shared" si="240"/>
        <v>0.43593954560822412</v>
      </c>
      <c r="N754" s="57">
        <f>IF(SetUp!$B$62=0,X754,(B754-E754)*(1-(H754/SetUp!$B$66/SetUp!$B$56)))</f>
        <v>3.1544614263990383</v>
      </c>
      <c r="O754" s="57">
        <f>K754*SetUp!$B$65</f>
        <v>0</v>
      </c>
      <c r="P754" s="57">
        <f>MIN(SetUp!$B$54*L754^SetUp!$B$51,L754)</f>
        <v>2.9365774323145914E-3</v>
      </c>
      <c r="Q754" s="57">
        <f t="shared" si="241"/>
        <v>10.589736828570199</v>
      </c>
      <c r="R754" s="57">
        <f>IF((H754+N754-O754)&gt;SetUp!$B$56,T753+H754+N754-O754-SetUp!$B$56,T753)</f>
        <v>0</v>
      </c>
      <c r="S754" s="57">
        <f>R754*SetUp!$B$65</f>
        <v>0</v>
      </c>
      <c r="T754" s="57">
        <f>IF((R754-S754)&lt;SetUp!$B$53,R754-S754,SetUp!$B$53)</f>
        <v>0</v>
      </c>
      <c r="U754" s="57">
        <f t="shared" si="242"/>
        <v>0.43593954560822412</v>
      </c>
      <c r="V754" s="57">
        <f>(L754-P754)/1000*SetUp!$B$13*1000000/SetUp!$B$48</f>
        <v>0.13058693600629223</v>
      </c>
      <c r="W754" s="57">
        <f t="shared" si="253"/>
        <v>-1.5959455978986625E-16</v>
      </c>
      <c r="X754" s="57">
        <f>MAX((SetUp!$B$56*(1-($H754/SetUp!$B$56)^2)*TANH(($B754-$D754)/SetUp!$B$56))/(1+$H754/SetUp!$B$56*TANH(($B754-$D754)/SetUp!$B$56)),0)</f>
        <v>3.1544614263990383</v>
      </c>
      <c r="AK754" s="65">
        <v>356</v>
      </c>
      <c r="AL754" s="66">
        <f t="shared" si="254"/>
        <v>0.65200000000000002</v>
      </c>
      <c r="AM754" s="66">
        <f t="shared" si="255"/>
        <v>0.55838084188656689</v>
      </c>
      <c r="AN754" s="67">
        <f t="shared" si="256"/>
        <v>-0.14358766581814897</v>
      </c>
      <c r="AP754" s="64">
        <v>27568</v>
      </c>
      <c r="AQ754" s="55">
        <v>6</v>
      </c>
      <c r="AR754" s="55">
        <v>175</v>
      </c>
      <c r="AS754" s="66">
        <f t="shared" si="243"/>
        <v>1.0669999999999999</v>
      </c>
      <c r="AT754" s="66">
        <f t="shared" si="244"/>
        <v>1.3174866093643043</v>
      </c>
      <c r="AU754" s="55" t="str">
        <f>IF(OR($AP754&lt;SetUp!$B$97,$AP754&gt;SetUp!$B$98),"Não","Sim")</f>
        <v>Sim</v>
      </c>
      <c r="AV754" s="68">
        <f t="shared" si="245"/>
        <v>1.0329569206893383</v>
      </c>
      <c r="AW754" s="68">
        <f t="shared" si="246"/>
        <v>1.1478181952575521</v>
      </c>
      <c r="AX754" s="68">
        <f t="shared" si="247"/>
        <v>2.8164419424469872E-2</v>
      </c>
      <c r="AY754" s="68">
        <f t="shared" si="248"/>
        <v>0.11974620983620066</v>
      </c>
      <c r="AZ754" s="68">
        <f t="shared" si="249"/>
        <v>0.25048660936430434</v>
      </c>
      <c r="BA754" s="68">
        <f t="shared" si="250"/>
        <v>0.11486127456821382</v>
      </c>
      <c r="BB754" s="68">
        <f t="shared" si="251"/>
        <v>9.1581790411730785E-2</v>
      </c>
    </row>
    <row r="755" spans="1:54" x14ac:dyDescent="0.3">
      <c r="A755" s="64">
        <v>27417</v>
      </c>
      <c r="B755" s="57">
        <v>8.4870000000000001</v>
      </c>
      <c r="C755" s="57">
        <v>0</v>
      </c>
      <c r="D755" s="57">
        <v>5.1120000000000001</v>
      </c>
      <c r="E755" s="57">
        <f t="shared" si="236"/>
        <v>5.1120000000000001</v>
      </c>
      <c r="F755" s="57">
        <f t="shared" si="237"/>
        <v>0</v>
      </c>
      <c r="G755" s="57">
        <f t="shared" si="238"/>
        <v>0.12378486336168892</v>
      </c>
      <c r="H755" s="57">
        <f>IF(Q754&gt;SetUp!$B$56,SetUp!$B$56,Q754)</f>
        <v>10.589736828570199</v>
      </c>
      <c r="I755" s="57">
        <f t="shared" si="252"/>
        <v>0.55972440896991305</v>
      </c>
      <c r="J755" s="57">
        <f>MIN(F755,H755,(1-EXP(-SetUp!$B$52*H755/SetUp!$B$56))*F755)</f>
        <v>0</v>
      </c>
      <c r="K755" s="57">
        <f t="shared" si="239"/>
        <v>10.589736828570199</v>
      </c>
      <c r="L755" s="57">
        <f>IF(I755&lt;=0,0,MIN(SetUp!$B$50*I755^SetUp!$B$55,I755))</f>
        <v>7.7801253661271847E-3</v>
      </c>
      <c r="M755" s="57">
        <f t="shared" si="240"/>
        <v>0.55194428360378589</v>
      </c>
      <c r="N755" s="57">
        <f>IF(SetUp!$B$62=0,X755,(B755-E755)*(1-(H755/SetUp!$B$66/SetUp!$B$56)))</f>
        <v>3.2512151366383111</v>
      </c>
      <c r="O755" s="57">
        <f>K755*SetUp!$B$65</f>
        <v>0</v>
      </c>
      <c r="P755" s="57">
        <f>MIN(SetUp!$B$54*L755^SetUp!$B$51,L755)</f>
        <v>4.3369836836531757E-3</v>
      </c>
      <c r="Q755" s="57">
        <f t="shared" si="241"/>
        <v>13.840951965208511</v>
      </c>
      <c r="R755" s="57">
        <f>IF((H755+N755-O755)&gt;SetUp!$B$56,T754+H755+N755-O755-SetUp!$B$56,T754)</f>
        <v>0</v>
      </c>
      <c r="S755" s="57">
        <f>R755*SetUp!$B$65</f>
        <v>0</v>
      </c>
      <c r="T755" s="57">
        <f>IF((R755-S755)&lt;SetUp!$B$53,R755-S755,SetUp!$B$53)</f>
        <v>0</v>
      </c>
      <c r="U755" s="57">
        <f t="shared" si="242"/>
        <v>0.55194428360378589</v>
      </c>
      <c r="V755" s="57">
        <f>(L755-P755)/1000*SetUp!$B$13*1000000/SetUp!$B$48</f>
        <v>0.19583792117951282</v>
      </c>
      <c r="W755" s="57">
        <f t="shared" si="253"/>
        <v>4.7357950894166834E-16</v>
      </c>
      <c r="X755" s="57">
        <f>MAX((SetUp!$B$56*(1-($H755/SetUp!$B$56)^2)*TANH(($B755-$D755)/SetUp!$B$56))/(1+$H755/SetUp!$B$56*TANH(($B755-$D755)/SetUp!$B$56)),0)</f>
        <v>3.2512151366383111</v>
      </c>
      <c r="AK755" s="65">
        <v>357</v>
      </c>
      <c r="AL755" s="66">
        <f t="shared" si="254"/>
        <v>0.45300000000000001</v>
      </c>
      <c r="AM755" s="66">
        <f t="shared" si="255"/>
        <v>0.53862409542226031</v>
      </c>
      <c r="AN755" s="67">
        <f t="shared" si="256"/>
        <v>0.18901566318379756</v>
      </c>
      <c r="AP755" s="64">
        <v>27569</v>
      </c>
      <c r="AQ755" s="55">
        <v>6</v>
      </c>
      <c r="AR755" s="55">
        <v>176</v>
      </c>
      <c r="AS755" s="66">
        <f t="shared" si="243"/>
        <v>1.0669999999999999</v>
      </c>
      <c r="AT755" s="66">
        <f t="shared" si="244"/>
        <v>1.254718791199342</v>
      </c>
      <c r="AU755" s="55" t="str">
        <f>IF(OR($AP755&lt;SetUp!$B$97,$AP755&gt;SetUp!$B$98),"Não","Sim")</f>
        <v>Sim</v>
      </c>
      <c r="AV755" s="68">
        <f t="shared" si="245"/>
        <v>1.0329569206893383</v>
      </c>
      <c r="AW755" s="68">
        <f t="shared" si="246"/>
        <v>1.1201423084587698</v>
      </c>
      <c r="AX755" s="68">
        <f t="shared" si="247"/>
        <v>2.8164419424469872E-2</v>
      </c>
      <c r="AY755" s="68">
        <f t="shared" si="248"/>
        <v>9.8546402219427023E-2</v>
      </c>
      <c r="AZ755" s="68">
        <f t="shared" si="249"/>
        <v>0.18771879119934209</v>
      </c>
      <c r="BA755" s="68">
        <f t="shared" si="250"/>
        <v>8.7185387769431522E-2</v>
      </c>
      <c r="BB755" s="68">
        <f t="shared" si="251"/>
        <v>7.0381982794957151E-2</v>
      </c>
    </row>
    <row r="756" spans="1:54" x14ac:dyDescent="0.3">
      <c r="A756" s="64">
        <v>27418</v>
      </c>
      <c r="B756" s="57">
        <v>2.6309999999999998</v>
      </c>
      <c r="C756" s="57">
        <v>0</v>
      </c>
      <c r="D756" s="57">
        <v>5.1120000000000001</v>
      </c>
      <c r="E756" s="57">
        <f t="shared" si="236"/>
        <v>2.6309999999999998</v>
      </c>
      <c r="F756" s="57">
        <f t="shared" si="237"/>
        <v>2.4810000000000003</v>
      </c>
      <c r="G756" s="57">
        <f t="shared" si="238"/>
        <v>0</v>
      </c>
      <c r="H756" s="57">
        <f>IF(Q755&gt;SetUp!$B$56,SetUp!$B$56,Q755)</f>
        <v>13.840951965208511</v>
      </c>
      <c r="I756" s="57">
        <f t="shared" si="252"/>
        <v>0.55194428360378589</v>
      </c>
      <c r="J756" s="57">
        <f>MIN(F756,H756,(1-EXP(-SetUp!$B$52*H756/SetUp!$B$56))*F756)</f>
        <v>2.1956352349968689</v>
      </c>
      <c r="K756" s="57">
        <f t="shared" si="239"/>
        <v>11.645316730211642</v>
      </c>
      <c r="L756" s="57">
        <f>IF(I756&lt;=0,0,MIN(SetUp!$B$50*I756^SetUp!$B$55,I756))</f>
        <v>7.600723208944061E-3</v>
      </c>
      <c r="M756" s="57">
        <f t="shared" si="240"/>
        <v>0.54434356039484177</v>
      </c>
      <c r="N756" s="57">
        <f>IF(SetUp!$B$62=0,X756,(B756-E756)*(1-(H756/SetUp!$B$66/SetUp!$B$56)))</f>
        <v>0</v>
      </c>
      <c r="O756" s="57">
        <f>K756*SetUp!$B$65</f>
        <v>0</v>
      </c>
      <c r="P756" s="57">
        <f>MIN(SetUp!$B$54*L756^SetUp!$B$51,L756)</f>
        <v>4.2386589105057292E-3</v>
      </c>
      <c r="Q756" s="57">
        <f t="shared" si="241"/>
        <v>11.645316730211642</v>
      </c>
      <c r="R756" s="57">
        <f>IF((H756+N756-O756)&gt;SetUp!$B$56,T755+H756+N756-O756-SetUp!$B$56,T755)</f>
        <v>0</v>
      </c>
      <c r="S756" s="57">
        <f>R756*SetUp!$B$65</f>
        <v>0</v>
      </c>
      <c r="T756" s="57">
        <f>IF((R756-S756)&lt;SetUp!$B$53,R756-S756,SetUp!$B$53)</f>
        <v>0</v>
      </c>
      <c r="U756" s="57">
        <f t="shared" si="242"/>
        <v>0.54434356039484177</v>
      </c>
      <c r="V756" s="57">
        <f>(L756-P756)/1000*SetUp!$B$13*1000000/SetUp!$B$48</f>
        <v>0.19122642743092821</v>
      </c>
      <c r="W756" s="57">
        <f t="shared" si="253"/>
        <v>-1.164866814118426E-15</v>
      </c>
      <c r="X756" s="57">
        <f>MAX((SetUp!$B$56*(1-($H756/SetUp!$B$56)^2)*TANH(($B756-$D756)/SetUp!$B$56))/(1+$H756/SetUp!$B$56*TANH(($B756-$D756)/SetUp!$B$56)),0)</f>
        <v>0</v>
      </c>
      <c r="AK756" s="65">
        <v>358</v>
      </c>
      <c r="AL756" s="66">
        <f t="shared" si="254"/>
        <v>1.48</v>
      </c>
      <c r="AM756" s="66">
        <f t="shared" si="255"/>
        <v>0.55839077433338802</v>
      </c>
      <c r="AN756" s="67">
        <f t="shared" si="256"/>
        <v>-0.62270893626122426</v>
      </c>
      <c r="AP756" s="64">
        <v>27570</v>
      </c>
      <c r="AQ756" s="55">
        <v>6</v>
      </c>
      <c r="AR756" s="55">
        <v>177</v>
      </c>
      <c r="AS756" s="66">
        <f t="shared" si="243"/>
        <v>1.0669999999999999</v>
      </c>
      <c r="AT756" s="66">
        <f t="shared" si="244"/>
        <v>1.1945678132813937</v>
      </c>
      <c r="AU756" s="55" t="str">
        <f>IF(OR($AP756&lt;SetUp!$B$97,$AP756&gt;SetUp!$B$98),"Não","Sim")</f>
        <v>Sim</v>
      </c>
      <c r="AV756" s="68">
        <f t="shared" si="245"/>
        <v>1.0329569206893383</v>
      </c>
      <c r="AW756" s="68">
        <f t="shared" si="246"/>
        <v>1.0929628599734731</v>
      </c>
      <c r="AX756" s="68">
        <f t="shared" si="247"/>
        <v>2.8164419424469872E-2</v>
      </c>
      <c r="AY756" s="68">
        <f t="shared" si="248"/>
        <v>7.7210808835128361E-2</v>
      </c>
      <c r="AZ756" s="68">
        <f t="shared" si="249"/>
        <v>0.12756781328139377</v>
      </c>
      <c r="BA756" s="68">
        <f t="shared" si="250"/>
        <v>6.0005939284134779E-2</v>
      </c>
      <c r="BB756" s="68">
        <f t="shared" si="251"/>
        <v>4.9046389410658489E-2</v>
      </c>
    </row>
    <row r="757" spans="1:54" x14ac:dyDescent="0.3">
      <c r="A757" s="64">
        <v>27419</v>
      </c>
      <c r="B757" s="57">
        <v>0.51</v>
      </c>
      <c r="C757" s="57">
        <v>0</v>
      </c>
      <c r="D757" s="57">
        <v>5.1120000000000001</v>
      </c>
      <c r="E757" s="57">
        <f t="shared" si="236"/>
        <v>0.51</v>
      </c>
      <c r="F757" s="57">
        <f t="shared" si="237"/>
        <v>4.6020000000000003</v>
      </c>
      <c r="G757" s="57">
        <f t="shared" si="238"/>
        <v>0</v>
      </c>
      <c r="H757" s="57">
        <f>IF(Q756&gt;SetUp!$B$56,SetUp!$B$56,Q756)</f>
        <v>11.645316730211642</v>
      </c>
      <c r="I757" s="57">
        <f t="shared" si="252"/>
        <v>0.54434356039484177</v>
      </c>
      <c r="J757" s="57">
        <f>MIN(F757,H757,(1-EXP(-SetUp!$B$52*H757/SetUp!$B$56))*F757)</f>
        <v>3.8560448099073481</v>
      </c>
      <c r="K757" s="57">
        <f t="shared" si="239"/>
        <v>7.7892719203042935</v>
      </c>
      <c r="L757" s="57">
        <f>IF(I757&lt;=0,0,MIN(SetUp!$B$50*I757^SetUp!$B$55,I757))</f>
        <v>7.4270782632434246E-3</v>
      </c>
      <c r="M757" s="57">
        <f t="shared" si="240"/>
        <v>0.53691648213159837</v>
      </c>
      <c r="N757" s="57">
        <f>IF(SetUp!$B$62=0,X757,(B757-E757)*(1-(H757/SetUp!$B$66/SetUp!$B$56)))</f>
        <v>0</v>
      </c>
      <c r="O757" s="57">
        <f>K757*SetUp!$B$65</f>
        <v>0</v>
      </c>
      <c r="P757" s="57">
        <f>MIN(SetUp!$B$54*L757^SetUp!$B$51,L757)</f>
        <v>4.1434518846677143E-3</v>
      </c>
      <c r="Q757" s="57">
        <f t="shared" si="241"/>
        <v>7.7892719203042935</v>
      </c>
      <c r="R757" s="57">
        <f>IF((H757+N757-O757)&gt;SetUp!$B$56,T756+H757+N757-O757-SetUp!$B$56,T756)</f>
        <v>0</v>
      </c>
      <c r="S757" s="57">
        <f>R757*SetUp!$B$65</f>
        <v>0</v>
      </c>
      <c r="T757" s="57">
        <f>IF((R757-S757)&lt;SetUp!$B$53,R757-S757,SetUp!$B$53)</f>
        <v>0</v>
      </c>
      <c r="U757" s="57">
        <f t="shared" si="242"/>
        <v>0.53691648213159837</v>
      </c>
      <c r="V757" s="57">
        <f>(L757-P757)/1000*SetUp!$B$13*1000000/SetUp!$B$48</f>
        <v>0.18676506028889886</v>
      </c>
      <c r="W757" s="57">
        <f t="shared" si="253"/>
        <v>5.7679555576228836E-16</v>
      </c>
      <c r="X757" s="57">
        <f>MAX((SetUp!$B$56*(1-($H757/SetUp!$B$56)^2)*TANH(($B757-$D757)/SetUp!$B$56))/(1+$H757/SetUp!$B$56*TANH(($B757-$D757)/SetUp!$B$56)),0)</f>
        <v>0</v>
      </c>
      <c r="AK757" s="65">
        <v>359</v>
      </c>
      <c r="AL757" s="66">
        <f t="shared" si="254"/>
        <v>1.385</v>
      </c>
      <c r="AM757" s="66">
        <f t="shared" si="255"/>
        <v>0.5386335399799721</v>
      </c>
      <c r="AN757" s="67">
        <f t="shared" si="256"/>
        <v>-0.6110949169819696</v>
      </c>
      <c r="AP757" s="64">
        <v>27571</v>
      </c>
      <c r="AQ757" s="55">
        <v>6</v>
      </c>
      <c r="AR757" s="55">
        <v>178</v>
      </c>
      <c r="AS757" s="66">
        <f t="shared" si="243"/>
        <v>1.532</v>
      </c>
      <c r="AT757" s="66">
        <f t="shared" si="244"/>
        <v>1.13779767920908</v>
      </c>
      <c r="AU757" s="55" t="str">
        <f>IF(OR($AP757&lt;SetUp!$B$97,$AP757&gt;SetUp!$B$98),"Não","Sim")</f>
        <v>Sim</v>
      </c>
      <c r="AV757" s="68">
        <f t="shared" si="245"/>
        <v>1.2377398757412641</v>
      </c>
      <c r="AW757" s="68">
        <f t="shared" si="246"/>
        <v>1.0666759954217964</v>
      </c>
      <c r="AX757" s="68">
        <f t="shared" si="247"/>
        <v>0.18525876529658514</v>
      </c>
      <c r="AY757" s="68">
        <f t="shared" si="248"/>
        <v>5.6065043592661401E-2</v>
      </c>
      <c r="AZ757" s="68">
        <f t="shared" si="249"/>
        <v>-0.39420232079091999</v>
      </c>
      <c r="BA757" s="68">
        <f t="shared" si="250"/>
        <v>-0.17106388031946773</v>
      </c>
      <c r="BB757" s="68">
        <f t="shared" si="251"/>
        <v>-0.12919372170392374</v>
      </c>
    </row>
    <row r="758" spans="1:54" x14ac:dyDescent="0.3">
      <c r="A758" s="64">
        <v>27420</v>
      </c>
      <c r="B758" s="57">
        <v>0.95799999999999996</v>
      </c>
      <c r="C758" s="57">
        <v>0</v>
      </c>
      <c r="D758" s="57">
        <v>5.1120000000000001</v>
      </c>
      <c r="E758" s="57">
        <f t="shared" si="236"/>
        <v>0.95799999999999996</v>
      </c>
      <c r="F758" s="57">
        <f t="shared" si="237"/>
        <v>4.1539999999999999</v>
      </c>
      <c r="G758" s="57">
        <f t="shared" si="238"/>
        <v>0</v>
      </c>
      <c r="H758" s="57">
        <f>IF(Q757&gt;SetUp!$B$56,SetUp!$B$56,Q757)</f>
        <v>7.7892719203042935</v>
      </c>
      <c r="I758" s="57">
        <f t="shared" si="252"/>
        <v>0.53691648213159837</v>
      </c>
      <c r="J758" s="57">
        <f>MIN(F758,H758,(1-EXP(-SetUp!$B$52*H758/SetUp!$B$56))*F758)</f>
        <v>2.9240199030568488</v>
      </c>
      <c r="K758" s="57">
        <f t="shared" si="239"/>
        <v>4.8652520172474443</v>
      </c>
      <c r="L758" s="57">
        <f>IF(I758&lt;=0,0,MIN(SetUp!$B$50*I758^SetUp!$B$55,I758))</f>
        <v>7.2589545599448671E-3</v>
      </c>
      <c r="M758" s="57">
        <f t="shared" si="240"/>
        <v>0.52965752757165352</v>
      </c>
      <c r="N758" s="57">
        <f>IF(SetUp!$B$62=0,X758,(B758-E758)*(1-(H758/SetUp!$B$66/SetUp!$B$56)))</f>
        <v>0</v>
      </c>
      <c r="O758" s="57">
        <f>K758*SetUp!$B$65</f>
        <v>0</v>
      </c>
      <c r="P758" s="57">
        <f>MIN(SetUp!$B$54*L758^SetUp!$B$51,L758)</f>
        <v>4.05123599475721E-3</v>
      </c>
      <c r="Q758" s="57">
        <f t="shared" si="241"/>
        <v>4.8652520172474443</v>
      </c>
      <c r="R758" s="57">
        <f>IF((H758+N758-O758)&gt;SetUp!$B$56,T757+H758+N758-O758-SetUp!$B$56,T757)</f>
        <v>0</v>
      </c>
      <c r="S758" s="57">
        <f>R758*SetUp!$B$65</f>
        <v>0</v>
      </c>
      <c r="T758" s="57">
        <f>IF((R758-S758)&lt;SetUp!$B$53,R758-S758,SetUp!$B$53)</f>
        <v>0</v>
      </c>
      <c r="U758" s="57">
        <f t="shared" si="242"/>
        <v>0.52965752757165352</v>
      </c>
      <c r="V758" s="57">
        <f>(L758-P758)/1000*SetUp!$B$13*1000000/SetUp!$B$48</f>
        <v>0.18244759974091548</v>
      </c>
      <c r="W758" s="57">
        <f t="shared" si="253"/>
        <v>-6.5138866522929106E-16</v>
      </c>
      <c r="X758" s="57">
        <f>MAX((SetUp!$B$56*(1-($H758/SetUp!$B$56)^2)*TANH(($B758-$D758)/SetUp!$B$56))/(1+$H758/SetUp!$B$56*TANH(($B758-$D758)/SetUp!$B$56)),0)</f>
        <v>0</v>
      </c>
      <c r="AK758" s="65">
        <v>360</v>
      </c>
      <c r="AL758" s="66">
        <f t="shared" si="254"/>
        <v>1.385</v>
      </c>
      <c r="AM758" s="66">
        <f t="shared" si="255"/>
        <v>0.51984009339177983</v>
      </c>
      <c r="AN758" s="67">
        <f t="shared" si="256"/>
        <v>-0.62466419249690985</v>
      </c>
      <c r="AP758" s="64">
        <v>27572</v>
      </c>
      <c r="AQ758" s="55">
        <v>6</v>
      </c>
      <c r="AR758" s="55">
        <v>179</v>
      </c>
      <c r="AS758" s="66">
        <f t="shared" si="243"/>
        <v>1.0669999999999999</v>
      </c>
      <c r="AT758" s="66">
        <f t="shared" si="244"/>
        <v>1.0847362109263641</v>
      </c>
      <c r="AU758" s="55" t="str">
        <f>IF(OR($AP758&lt;SetUp!$B$97,$AP758&gt;SetUp!$B$98),"Não","Sim")</f>
        <v>Sim</v>
      </c>
      <c r="AV758" s="68">
        <f t="shared" si="245"/>
        <v>1.0329569206893383</v>
      </c>
      <c r="AW758" s="68">
        <f t="shared" si="246"/>
        <v>1.0415067022954601</v>
      </c>
      <c r="AX758" s="68">
        <f t="shared" si="247"/>
        <v>2.8164419424469872E-2</v>
      </c>
      <c r="AY758" s="68">
        <f t="shared" si="248"/>
        <v>3.5324138122149962E-2</v>
      </c>
      <c r="AZ758" s="68">
        <f t="shared" si="249"/>
        <v>1.7736210926364127E-2</v>
      </c>
      <c r="BA758" s="68">
        <f t="shared" si="250"/>
        <v>8.5497816061217424E-3</v>
      </c>
      <c r="BB758" s="68">
        <f t="shared" si="251"/>
        <v>7.1597186976800897E-3</v>
      </c>
    </row>
    <row r="759" spans="1:54" x14ac:dyDescent="0.3">
      <c r="A759" s="64">
        <v>27421</v>
      </c>
      <c r="B759" s="57">
        <v>0.7</v>
      </c>
      <c r="C759" s="57">
        <v>0.21199999999999999</v>
      </c>
      <c r="D759" s="57">
        <v>5.1120000000000001</v>
      </c>
      <c r="E759" s="57">
        <f t="shared" si="236"/>
        <v>0.7</v>
      </c>
      <c r="F759" s="57">
        <f t="shared" si="237"/>
        <v>4.4119999999999999</v>
      </c>
      <c r="G759" s="57">
        <f t="shared" si="238"/>
        <v>0</v>
      </c>
      <c r="H759" s="57">
        <f>IF(Q758&gt;SetUp!$B$56,SetUp!$B$56,Q758)</f>
        <v>4.8652520172474443</v>
      </c>
      <c r="I759" s="57">
        <f t="shared" si="252"/>
        <v>0.52965752757165352</v>
      </c>
      <c r="J759" s="57">
        <f>MIN(F759,H759,(1-EXP(-SetUp!$B$52*H759/SetUp!$B$56))*F759)</f>
        <v>2.3490593318370809</v>
      </c>
      <c r="K759" s="57">
        <f t="shared" si="239"/>
        <v>2.5161926854103633</v>
      </c>
      <c r="L759" s="57">
        <f>IF(I759&lt;=0,0,MIN(SetUp!$B$50*I759^SetUp!$B$55,I759))</f>
        <v>7.0961278676137749E-3</v>
      </c>
      <c r="M759" s="57">
        <f t="shared" si="240"/>
        <v>0.5225613997040397</v>
      </c>
      <c r="N759" s="57">
        <f>IF(SetUp!$B$62=0,X759,(B759-E759)*(1-(H759/SetUp!$B$66/SetUp!$B$56)))</f>
        <v>0</v>
      </c>
      <c r="O759" s="57">
        <f>K759*SetUp!$B$65</f>
        <v>0</v>
      </c>
      <c r="P759" s="57">
        <f>MIN(SetUp!$B$54*L759^SetUp!$B$51,L759)</f>
        <v>3.9618908803504488E-3</v>
      </c>
      <c r="Q759" s="57">
        <f t="shared" si="241"/>
        <v>2.5161926854103633</v>
      </c>
      <c r="R759" s="57">
        <f>IF((H759+N759-O759)&gt;SetUp!$B$56,T758+H759+N759-O759-SetUp!$B$56,T758)</f>
        <v>0</v>
      </c>
      <c r="S759" s="57">
        <f>R759*SetUp!$B$65</f>
        <v>0</v>
      </c>
      <c r="T759" s="57">
        <f>IF((R759-S759)&lt;SetUp!$B$53,R759-S759,SetUp!$B$53)</f>
        <v>0</v>
      </c>
      <c r="U759" s="57">
        <f t="shared" si="242"/>
        <v>0.5225613997040397</v>
      </c>
      <c r="V759" s="57">
        <f>(L759-P759)/1000*SetUp!$B$13*1000000/SetUp!$B$48</f>
        <v>0.17826813784454901</v>
      </c>
      <c r="W759" s="57">
        <f t="shared" si="253"/>
        <v>-2.688821387764051E-16</v>
      </c>
      <c r="X759" s="57">
        <f>MAX((SetUp!$B$56*(1-($H759/SetUp!$B$56)^2)*TANH(($B759-$D759)/SetUp!$B$56))/(1+$H759/SetUp!$B$56*TANH(($B759-$D759)/SetUp!$B$56)),0)</f>
        <v>0</v>
      </c>
      <c r="AK759" s="65">
        <v>361</v>
      </c>
      <c r="AL759" s="66">
        <f t="shared" si="254"/>
        <v>1.48</v>
      </c>
      <c r="AM759" s="66">
        <f t="shared" si="255"/>
        <v>0.50195079128940512</v>
      </c>
      <c r="AN759" s="67">
        <f t="shared" si="256"/>
        <v>-0.66084405993959117</v>
      </c>
      <c r="AP759" s="64">
        <v>27573</v>
      </c>
      <c r="AQ759" s="55">
        <v>6</v>
      </c>
      <c r="AR759" s="55">
        <v>180</v>
      </c>
      <c r="AS759" s="66">
        <f t="shared" si="243"/>
        <v>1.0669999999999999</v>
      </c>
      <c r="AT759" s="66">
        <f t="shared" si="244"/>
        <v>1.0350770747982105</v>
      </c>
      <c r="AU759" s="55" t="str">
        <f>IF(OR($AP759&lt;SetUp!$B$97,$AP759&gt;SetUp!$B$98),"Não","Sim")</f>
        <v>Sim</v>
      </c>
      <c r="AV759" s="68">
        <f t="shared" si="245"/>
        <v>1.0329569206893383</v>
      </c>
      <c r="AW759" s="68">
        <f t="shared" si="246"/>
        <v>1.017387376960325</v>
      </c>
      <c r="AX759" s="68">
        <f t="shared" si="247"/>
        <v>2.8164419424469872E-2</v>
      </c>
      <c r="AY759" s="68">
        <f t="shared" si="248"/>
        <v>1.4972689805759873E-2</v>
      </c>
      <c r="AZ759" s="68">
        <f t="shared" si="249"/>
        <v>-3.1922925201789409E-2</v>
      </c>
      <c r="BA759" s="68">
        <f t="shared" si="250"/>
        <v>-1.5569543729013313E-2</v>
      </c>
      <c r="BB759" s="68">
        <f t="shared" si="251"/>
        <v>-1.3191729618709999E-2</v>
      </c>
    </row>
    <row r="760" spans="1:54" x14ac:dyDescent="0.3">
      <c r="A760" s="64">
        <v>27422</v>
      </c>
      <c r="B760" s="57">
        <v>1.881</v>
      </c>
      <c r="C760" s="57">
        <v>0.10299999999999999</v>
      </c>
      <c r="D760" s="57">
        <v>5.1120000000000001</v>
      </c>
      <c r="E760" s="57">
        <f t="shared" si="236"/>
        <v>1.881</v>
      </c>
      <c r="F760" s="57">
        <f t="shared" si="237"/>
        <v>3.2309999999999999</v>
      </c>
      <c r="G760" s="57">
        <f t="shared" si="238"/>
        <v>0</v>
      </c>
      <c r="H760" s="57">
        <f>IF(Q759&gt;SetUp!$B$56,SetUp!$B$56,Q759)</f>
        <v>2.5161926854103633</v>
      </c>
      <c r="I760" s="57">
        <f t="shared" si="252"/>
        <v>0.5225613997040397</v>
      </c>
      <c r="J760" s="57">
        <f>MIN(F760,H760,(1-EXP(-SetUp!$B$52*H760/SetUp!$B$56))*F760)</f>
        <v>1.0503203816637161</v>
      </c>
      <c r="K760" s="57">
        <f t="shared" si="239"/>
        <v>1.4658723037466472</v>
      </c>
      <c r="L760" s="57">
        <f>IF(I760&lt;=0,0,MIN(SetUp!$B$50*I760^SetUp!$B$55,I760))</f>
        <v>6.9383850074869347E-3</v>
      </c>
      <c r="M760" s="57">
        <f t="shared" si="240"/>
        <v>0.51562301469655281</v>
      </c>
      <c r="N760" s="57">
        <f>IF(SetUp!$B$62=0,X760,(B760-E760)*(1-(H760/SetUp!$B$66/SetUp!$B$56)))</f>
        <v>0</v>
      </c>
      <c r="O760" s="57">
        <f>K760*SetUp!$B$65</f>
        <v>0</v>
      </c>
      <c r="P760" s="57">
        <f>MIN(SetUp!$B$54*L760^SetUp!$B$51,L760)</f>
        <v>3.8753020694781435E-3</v>
      </c>
      <c r="Q760" s="57">
        <f t="shared" si="241"/>
        <v>1.4658723037466472</v>
      </c>
      <c r="R760" s="57">
        <f>IF((H760+N760-O760)&gt;SetUp!$B$56,T759+H760+N760-O760-SetUp!$B$56,T759)</f>
        <v>0</v>
      </c>
      <c r="S760" s="57">
        <f>R760*SetUp!$B$65</f>
        <v>0</v>
      </c>
      <c r="T760" s="57">
        <f>IF((R760-S760)&lt;SetUp!$B$53,R760-S760,SetUp!$B$53)</f>
        <v>0</v>
      </c>
      <c r="U760" s="57">
        <f t="shared" si="242"/>
        <v>0.51562301469655281</v>
      </c>
      <c r="V760" s="57">
        <f>(L760-P760)/1000*SetUp!$B$13*1000000/SetUp!$B$48</f>
        <v>0.17422106038606341</v>
      </c>
      <c r="W760" s="57">
        <f t="shared" si="253"/>
        <v>-1.7867651802561113E-16</v>
      </c>
      <c r="X760" s="57">
        <f>MAX((SetUp!$B$56*(1-($H760/SetUp!$B$56)^2)*TANH(($B760-$D760)/SetUp!$B$56))/(1+$H760/SetUp!$B$56*TANH(($B760-$D760)/SetUp!$B$56)),0)</f>
        <v>0</v>
      </c>
      <c r="AK760" s="65">
        <v>362</v>
      </c>
      <c r="AL760" s="66">
        <f t="shared" si="254"/>
        <v>0.59699999999999998</v>
      </c>
      <c r="AM760" s="66">
        <f t="shared" si="255"/>
        <v>0.48491044469475059</v>
      </c>
      <c r="AN760" s="67">
        <f t="shared" si="256"/>
        <v>-0.18775469900376782</v>
      </c>
      <c r="AP760" s="64">
        <v>27574</v>
      </c>
      <c r="AQ760" s="55">
        <v>6</v>
      </c>
      <c r="AR760" s="55">
        <v>181</v>
      </c>
      <c r="AS760" s="66">
        <f t="shared" si="243"/>
        <v>1.0669999999999999</v>
      </c>
      <c r="AT760" s="66">
        <f t="shared" si="244"/>
        <v>1.0031266507406755</v>
      </c>
      <c r="AU760" s="55" t="str">
        <f>IF(OR($AP760&lt;SetUp!$B$97,$AP760&gt;SetUp!$B$98),"Não","Sim")</f>
        <v>Sim</v>
      </c>
      <c r="AV760" s="68">
        <f t="shared" si="245"/>
        <v>1.0329569206893383</v>
      </c>
      <c r="AW760" s="68">
        <f t="shared" si="246"/>
        <v>1.0015621052838788</v>
      </c>
      <c r="AX760" s="68">
        <f t="shared" si="247"/>
        <v>2.8164419424469872E-2</v>
      </c>
      <c r="AY760" s="68">
        <f t="shared" si="248"/>
        <v>1.3557687585876003E-3</v>
      </c>
      <c r="AZ760" s="68">
        <f t="shared" si="249"/>
        <v>-6.3873349259324419E-2</v>
      </c>
      <c r="BA760" s="68">
        <f t="shared" si="250"/>
        <v>-3.139481540545952E-2</v>
      </c>
      <c r="BB760" s="68">
        <f t="shared" si="251"/>
        <v>-2.6808650665882273E-2</v>
      </c>
    </row>
    <row r="761" spans="1:54" x14ac:dyDescent="0.3">
      <c r="A761" s="64">
        <v>27423</v>
      </c>
      <c r="B761" s="57">
        <v>4.3010000000000002</v>
      </c>
      <c r="C761" s="57">
        <v>0.13300000000000001</v>
      </c>
      <c r="D761" s="57">
        <v>5.1120000000000001</v>
      </c>
      <c r="E761" s="57">
        <f t="shared" si="236"/>
        <v>4.3010000000000002</v>
      </c>
      <c r="F761" s="57">
        <f t="shared" si="237"/>
        <v>0.81099999999999994</v>
      </c>
      <c r="G761" s="57">
        <f t="shared" si="238"/>
        <v>0</v>
      </c>
      <c r="H761" s="57">
        <f>IF(Q760&gt;SetUp!$B$56,SetUp!$B$56,Q760)</f>
        <v>1.4658723037466472</v>
      </c>
      <c r="I761" s="57">
        <f t="shared" si="252"/>
        <v>0.51562301469655281</v>
      </c>
      <c r="J761" s="57">
        <f>MIN(F761,H761,(1-EXP(-SetUp!$B$52*H761/SetUp!$B$56))*F761)</f>
        <v>0.16601600234228769</v>
      </c>
      <c r="K761" s="57">
        <f t="shared" si="239"/>
        <v>1.2998563014043596</v>
      </c>
      <c r="L761" s="57">
        <f>IF(I761&lt;=0,0,MIN(SetUp!$B$50*I761^SetUp!$B$55,I761))</f>
        <v>6.7855232142760014E-3</v>
      </c>
      <c r="M761" s="57">
        <f t="shared" si="240"/>
        <v>0.50883749148227686</v>
      </c>
      <c r="N761" s="57">
        <f>IF(SetUp!$B$62=0,X761,(B761-E761)*(1-(H761/SetUp!$B$66/SetUp!$B$56)))</f>
        <v>0</v>
      </c>
      <c r="O761" s="57">
        <f>K761*SetUp!$B$65</f>
        <v>0</v>
      </c>
      <c r="P761" s="57">
        <f>MIN(SetUp!$B$54*L761^SetUp!$B$51,L761)</f>
        <v>3.7913606402181156E-3</v>
      </c>
      <c r="Q761" s="57">
        <f t="shared" si="241"/>
        <v>1.2998563014043596</v>
      </c>
      <c r="R761" s="57">
        <f>IF((H761+N761-O761)&gt;SetUp!$B$56,T760+H761+N761-O761-SetUp!$B$56,T760)</f>
        <v>0</v>
      </c>
      <c r="S761" s="57">
        <f>R761*SetUp!$B$65</f>
        <v>0</v>
      </c>
      <c r="T761" s="57">
        <f>IF((R761-S761)&lt;SetUp!$B$53,R761-S761,SetUp!$B$53)</f>
        <v>0</v>
      </c>
      <c r="U761" s="57">
        <f t="shared" si="242"/>
        <v>0.50883749148227686</v>
      </c>
      <c r="V761" s="57">
        <f>(L761-P761)/1000*SetUp!$B$13*1000000/SetUp!$B$48</f>
        <v>0.17030102977222511</v>
      </c>
      <c r="W761" s="57">
        <f t="shared" si="253"/>
        <v>3.3306690738754696E-16</v>
      </c>
      <c r="X761" s="57">
        <f>MAX((SetUp!$B$56*(1-($H761/SetUp!$B$56)^2)*TANH(($B761-$D761)/SetUp!$B$56))/(1+$H761/SetUp!$B$56*TANH(($B761-$D761)/SetUp!$B$56)),0)</f>
        <v>0</v>
      </c>
      <c r="AK761" s="65">
        <v>363</v>
      </c>
      <c r="AL761" s="66">
        <f t="shared" si="254"/>
        <v>0.41</v>
      </c>
      <c r="AM761" s="66">
        <f t="shared" si="255"/>
        <v>0.46866793062355522</v>
      </c>
      <c r="AN761" s="67">
        <f t="shared" si="256"/>
        <v>0.14309251371598841</v>
      </c>
      <c r="AP761" s="64">
        <v>27575</v>
      </c>
      <c r="AQ761" s="55">
        <v>6</v>
      </c>
      <c r="AR761" s="55">
        <v>182</v>
      </c>
      <c r="AS761" s="66">
        <f t="shared" si="243"/>
        <v>1.0669999999999999</v>
      </c>
      <c r="AT761" s="66">
        <f t="shared" si="244"/>
        <v>0.95857517332993347</v>
      </c>
      <c r="AU761" s="55" t="str">
        <f>IF(OR($AP761&lt;SetUp!$B$97,$AP761&gt;SetUp!$B$98),"Não","Sim")</f>
        <v>Sim</v>
      </c>
      <c r="AV761" s="68">
        <f t="shared" si="245"/>
        <v>1.0329569206893383</v>
      </c>
      <c r="AW761" s="68">
        <f t="shared" si="246"/>
        <v>0.97906852330668537</v>
      </c>
      <c r="AX761" s="68">
        <f t="shared" si="247"/>
        <v>2.8164419424469872E-2</v>
      </c>
      <c r="AY761" s="68">
        <f t="shared" si="248"/>
        <v>-1.8373823232232526E-2</v>
      </c>
      <c r="AZ761" s="68">
        <f t="shared" si="249"/>
        <v>-0.10842482667006648</v>
      </c>
      <c r="BA761" s="68">
        <f t="shared" si="250"/>
        <v>-5.3888397382652942E-2</v>
      </c>
      <c r="BB761" s="68">
        <f t="shared" si="251"/>
        <v>-4.6538242656702394E-2</v>
      </c>
    </row>
    <row r="762" spans="1:54" x14ac:dyDescent="0.3">
      <c r="A762" s="64">
        <v>27424</v>
      </c>
      <c r="B762" s="57">
        <v>2.0329999999999999</v>
      </c>
      <c r="C762" s="57">
        <v>0.14499999999999999</v>
      </c>
      <c r="D762" s="57">
        <v>5.1120000000000001</v>
      </c>
      <c r="E762" s="57">
        <f t="shared" si="236"/>
        <v>2.0329999999999999</v>
      </c>
      <c r="F762" s="57">
        <f t="shared" si="237"/>
        <v>3.0790000000000002</v>
      </c>
      <c r="G762" s="57">
        <f t="shared" si="238"/>
        <v>0</v>
      </c>
      <c r="H762" s="57">
        <f>IF(Q761&gt;SetUp!$B$56,SetUp!$B$56,Q761)</f>
        <v>1.2998563014043596</v>
      </c>
      <c r="I762" s="57">
        <f t="shared" si="252"/>
        <v>0.50883749148227686</v>
      </c>
      <c r="J762" s="57">
        <f>MIN(F762,H762,(1-EXP(-SetUp!$B$52*H762/SetUp!$B$56))*F762)</f>
        <v>0.56593701517178319</v>
      </c>
      <c r="K762" s="57">
        <f t="shared" si="239"/>
        <v>0.73391928623257641</v>
      </c>
      <c r="L762" s="57">
        <f>IF(I762&lt;=0,0,MIN(SetUp!$B$50*I762^SetUp!$B$55,I762))</f>
        <v>6.6373495393078031E-3</v>
      </c>
      <c r="M762" s="57">
        <f t="shared" si="240"/>
        <v>0.50220014194296902</v>
      </c>
      <c r="N762" s="57">
        <f>IF(SetUp!$B$62=0,X762,(B762-E762)*(1-(H762/SetUp!$B$66/SetUp!$B$56)))</f>
        <v>0</v>
      </c>
      <c r="O762" s="57">
        <f>K762*SetUp!$B$65</f>
        <v>0</v>
      </c>
      <c r="P762" s="57">
        <f>MIN(SetUp!$B$54*L762^SetUp!$B$51,L762)</f>
        <v>3.7099629045814365E-3</v>
      </c>
      <c r="Q762" s="57">
        <f t="shared" si="241"/>
        <v>0.73391928623257641</v>
      </c>
      <c r="R762" s="57">
        <f>IF((H762+N762-O762)&gt;SetUp!$B$56,T761+H762+N762-O762-SetUp!$B$56,T761)</f>
        <v>0</v>
      </c>
      <c r="S762" s="57">
        <f>R762*SetUp!$B$65</f>
        <v>0</v>
      </c>
      <c r="T762" s="57">
        <f>IF((R762-S762)&lt;SetUp!$B$53,R762-S762,SetUp!$B$53)</f>
        <v>0</v>
      </c>
      <c r="U762" s="57">
        <f t="shared" si="242"/>
        <v>0.50220014194296902</v>
      </c>
      <c r="V762" s="57">
        <f>(L762-P762)/1000*SetUp!$B$13*1000000/SetUp!$B$48</f>
        <v>0.16650296906213036</v>
      </c>
      <c r="W762" s="57">
        <f t="shared" si="253"/>
        <v>-3.2092384305570931E-17</v>
      </c>
      <c r="X762" s="57">
        <f>MAX((SetUp!$B$56*(1-($H762/SetUp!$B$56)^2)*TANH(($B762-$D762)/SetUp!$B$56))/(1+$H762/SetUp!$B$56*TANH(($B762-$D762)/SetUp!$B$56)),0)</f>
        <v>0</v>
      </c>
      <c r="AK762" s="65">
        <v>364</v>
      </c>
      <c r="AL762" s="66">
        <f t="shared" si="254"/>
        <v>0.54600000000000004</v>
      </c>
      <c r="AM762" s="66">
        <f t="shared" si="255"/>
        <v>0.45317584236347136</v>
      </c>
      <c r="AN762" s="67">
        <f t="shared" si="256"/>
        <v>-0.17000761471891698</v>
      </c>
      <c r="AP762" s="64">
        <v>27576</v>
      </c>
      <c r="AQ762" s="55">
        <v>7</v>
      </c>
      <c r="AR762" s="55">
        <v>183</v>
      </c>
      <c r="AS762" s="66">
        <f t="shared" si="243"/>
        <v>1.0669999999999999</v>
      </c>
      <c r="AT762" s="66">
        <f t="shared" si="244"/>
        <v>0.91674569301382047</v>
      </c>
      <c r="AU762" s="55" t="str">
        <f>IF(OR($AP762&lt;SetUp!$B$97,$AP762&gt;SetUp!$B$98),"Não","Sim")</f>
        <v>Sim</v>
      </c>
      <c r="AV762" s="68">
        <f t="shared" si="245"/>
        <v>1.0329569206893383</v>
      </c>
      <c r="AW762" s="68">
        <f t="shared" si="246"/>
        <v>0.95746837703070931</v>
      </c>
      <c r="AX762" s="68">
        <f t="shared" si="247"/>
        <v>2.8164419424469872E-2</v>
      </c>
      <c r="AY762" s="68">
        <f t="shared" si="248"/>
        <v>-3.7751121732481366E-2</v>
      </c>
      <c r="AZ762" s="68">
        <f t="shared" si="249"/>
        <v>-0.15025430698617948</v>
      </c>
      <c r="BA762" s="68">
        <f t="shared" si="250"/>
        <v>-7.5488543658629004E-2</v>
      </c>
      <c r="BB762" s="68">
        <f t="shared" si="251"/>
        <v>-6.5915541156951238E-2</v>
      </c>
    </row>
    <row r="763" spans="1:54" x14ac:dyDescent="0.3">
      <c r="A763" s="64">
        <v>27425</v>
      </c>
      <c r="B763" s="57">
        <v>0.72399999999999998</v>
      </c>
      <c r="C763" s="57">
        <v>0.183</v>
      </c>
      <c r="D763" s="57">
        <v>5.1120000000000001</v>
      </c>
      <c r="E763" s="57">
        <f t="shared" si="236"/>
        <v>0.72399999999999998</v>
      </c>
      <c r="F763" s="57">
        <f t="shared" si="237"/>
        <v>4.3879999999999999</v>
      </c>
      <c r="G763" s="57">
        <f t="shared" si="238"/>
        <v>0</v>
      </c>
      <c r="H763" s="57">
        <f>IF(Q762&gt;SetUp!$B$56,SetUp!$B$56,Q762)</f>
        <v>0.73391928623257641</v>
      </c>
      <c r="I763" s="57">
        <f t="shared" si="252"/>
        <v>0.50220014194296902</v>
      </c>
      <c r="J763" s="57">
        <f>MIN(F763,H763,(1-EXP(-SetUp!$B$52*H763/SetUp!$B$56))*F763)</f>
        <v>0.47541354033459532</v>
      </c>
      <c r="K763" s="57">
        <f t="shared" si="239"/>
        <v>0.25850574589798109</v>
      </c>
      <c r="L763" s="57">
        <f>IF(I763&lt;=0,0,MIN(SetUp!$B$50*I763^SetUp!$B$55,I763))</f>
        <v>6.4936802928474372E-3</v>
      </c>
      <c r="M763" s="57">
        <f t="shared" si="240"/>
        <v>0.49570646165012161</v>
      </c>
      <c r="N763" s="57">
        <f>IF(SetUp!$B$62=0,X763,(B763-E763)*(1-(H763/SetUp!$B$66/SetUp!$B$56)))</f>
        <v>0</v>
      </c>
      <c r="O763" s="57">
        <f>K763*SetUp!$B$65</f>
        <v>0</v>
      </c>
      <c r="P763" s="57">
        <f>MIN(SetUp!$B$54*L763^SetUp!$B$51,L763)</f>
        <v>3.6310101130391632E-3</v>
      </c>
      <c r="Q763" s="57">
        <f t="shared" si="241"/>
        <v>0.25850574589798109</v>
      </c>
      <c r="R763" s="57">
        <f>IF((H763+N763-O763)&gt;SetUp!$B$56,T762+H763+N763-O763-SetUp!$B$56,T762)</f>
        <v>0</v>
      </c>
      <c r="S763" s="57">
        <f>R763*SetUp!$B$65</f>
        <v>0</v>
      </c>
      <c r="T763" s="57">
        <f>IF((R763-S763)&lt;SetUp!$B$53,R763-S763,SetUp!$B$53)</f>
        <v>0</v>
      </c>
      <c r="U763" s="57">
        <f t="shared" si="242"/>
        <v>0.49570646165012161</v>
      </c>
      <c r="V763" s="57">
        <f>(L763-P763)/1000*SetUp!$B$13*1000000/SetUp!$B$48</f>
        <v>0.16282204705366971</v>
      </c>
      <c r="W763" s="57">
        <f t="shared" si="253"/>
        <v>-8.8470897274817162E-17</v>
      </c>
      <c r="X763" s="57">
        <f>MAX((SetUp!$B$56*(1-($H763/SetUp!$B$56)^2)*TANH(($B763-$D763)/SetUp!$B$56))/(1+$H763/SetUp!$B$56*TANH(($B763-$D763)/SetUp!$B$56)),0)</f>
        <v>0</v>
      </c>
      <c r="AK763" s="65">
        <v>365</v>
      </c>
      <c r="AL763" s="66">
        <f t="shared" si="254"/>
        <v>0.45300000000000001</v>
      </c>
      <c r="AM763" s="66">
        <f t="shared" si="255"/>
        <v>0.43839017404441116</v>
      </c>
      <c r="AN763" s="67">
        <f t="shared" si="256"/>
        <v>-3.2251271425140948E-2</v>
      </c>
      <c r="AP763" s="64">
        <v>27577</v>
      </c>
      <c r="AQ763" s="55">
        <v>7</v>
      </c>
      <c r="AR763" s="55">
        <v>184</v>
      </c>
      <c r="AS763" s="66">
        <f t="shared" si="243"/>
        <v>1.0669999999999999</v>
      </c>
      <c r="AT763" s="66">
        <f t="shared" si="244"/>
        <v>0.87742775260568051</v>
      </c>
      <c r="AU763" s="55" t="str">
        <f>IF(OR($AP763&lt;SetUp!$B$97,$AP763&gt;SetUp!$B$98),"Não","Sim")</f>
        <v>Sim</v>
      </c>
      <c r="AV763" s="68">
        <f t="shared" si="245"/>
        <v>1.0329569206893383</v>
      </c>
      <c r="AW763" s="68">
        <f t="shared" si="246"/>
        <v>0.93671113615974511</v>
      </c>
      <c r="AX763" s="68">
        <f t="shared" si="247"/>
        <v>2.8164419424469872E-2</v>
      </c>
      <c r="AY763" s="68">
        <f t="shared" si="248"/>
        <v>-5.6788633194247401E-2</v>
      </c>
      <c r="AZ763" s="68">
        <f t="shared" si="249"/>
        <v>-0.18957224739431944</v>
      </c>
      <c r="BA763" s="68">
        <f t="shared" si="250"/>
        <v>-9.6245784529593204E-2</v>
      </c>
      <c r="BB763" s="68">
        <f t="shared" si="251"/>
        <v>-8.4953052618717273E-2</v>
      </c>
    </row>
    <row r="764" spans="1:54" x14ac:dyDescent="0.3">
      <c r="A764" s="64">
        <v>27426</v>
      </c>
      <c r="B764" s="57">
        <v>7.6999999999999999E-2</v>
      </c>
      <c r="C764" s="57">
        <v>9.4E-2</v>
      </c>
      <c r="D764" s="57">
        <v>4.8680000000000003</v>
      </c>
      <c r="E764" s="57">
        <f t="shared" si="236"/>
        <v>7.6999999999999999E-2</v>
      </c>
      <c r="F764" s="57">
        <f t="shared" si="237"/>
        <v>4.7910000000000004</v>
      </c>
      <c r="G764" s="57">
        <f t="shared" si="238"/>
        <v>0</v>
      </c>
      <c r="H764" s="57">
        <f>IF(Q763&gt;SetUp!$B$56,SetUp!$B$56,Q763)</f>
        <v>0.25850574589798109</v>
      </c>
      <c r="I764" s="57">
        <f t="shared" si="252"/>
        <v>0.49570646165012161</v>
      </c>
      <c r="J764" s="57">
        <f>MIN(F764,H764,(1-EXP(-SetUp!$B$52*H764/SetUp!$B$56))*F764)</f>
        <v>0.18965967936746561</v>
      </c>
      <c r="K764" s="57">
        <f t="shared" si="239"/>
        <v>6.8846066530515476E-2</v>
      </c>
      <c r="L764" s="57">
        <f>IF(I764&lt;=0,0,MIN(SetUp!$B$50*I764^SetUp!$B$55,I764))</f>
        <v>6.3543405227106014E-3</v>
      </c>
      <c r="M764" s="57">
        <f t="shared" si="240"/>
        <v>0.489352121127411</v>
      </c>
      <c r="N764" s="57">
        <f>IF(SetUp!$B$62=0,X764,(B764-E764)*(1-(H764/SetUp!$B$66/SetUp!$B$56)))</f>
        <v>0</v>
      </c>
      <c r="O764" s="57">
        <f>K764*SetUp!$B$65</f>
        <v>0</v>
      </c>
      <c r="P764" s="57">
        <f>MIN(SetUp!$B$54*L764^SetUp!$B$51,L764)</f>
        <v>3.5544081781724787E-3</v>
      </c>
      <c r="Q764" s="57">
        <f t="shared" si="241"/>
        <v>6.8846066530515476E-2</v>
      </c>
      <c r="R764" s="57">
        <f>IF((H764+N764-O764)&gt;SetUp!$B$56,T763+H764+N764-O764-SetUp!$B$56,T763)</f>
        <v>0</v>
      </c>
      <c r="S764" s="57">
        <f>R764*SetUp!$B$65</f>
        <v>0</v>
      </c>
      <c r="T764" s="57">
        <f>IF((R764-S764)&lt;SetUp!$B$53,R764-S764,SetUp!$B$53)</f>
        <v>0</v>
      </c>
      <c r="U764" s="57">
        <f t="shared" si="242"/>
        <v>0.489352121127411</v>
      </c>
      <c r="V764" s="57">
        <f>(L764-P764)/1000*SetUp!$B$13*1000000/SetUp!$B$48</f>
        <v>0.159253664346345</v>
      </c>
      <c r="W764" s="57">
        <f t="shared" si="253"/>
        <v>1.8214596497756474E-17</v>
      </c>
      <c r="X764" s="57">
        <f>MAX((SetUp!$B$56*(1-($H764/SetUp!$B$56)^2)*TANH(($B764-$D764)/SetUp!$B$56))/(1+$H764/SetUp!$B$56*TANH(($B764-$D764)/SetUp!$B$56)),0)</f>
        <v>0</v>
      </c>
      <c r="AK764" s="65">
        <v>366</v>
      </c>
      <c r="AL764" s="66">
        <f t="shared" si="254"/>
        <v>0.371</v>
      </c>
      <c r="AM764" s="66">
        <f t="shared" si="255"/>
        <v>0.42427003573543265</v>
      </c>
      <c r="AN764" s="67">
        <f t="shared" si="256"/>
        <v>0.14358500198229826</v>
      </c>
      <c r="AP764" s="64">
        <v>27578</v>
      </c>
      <c r="AQ764" s="55">
        <v>7</v>
      </c>
      <c r="AR764" s="55">
        <v>185</v>
      </c>
      <c r="AS764" s="66">
        <f t="shared" si="243"/>
        <v>1.0669999999999999</v>
      </c>
      <c r="AT764" s="66">
        <f t="shared" si="244"/>
        <v>0.84043048075767979</v>
      </c>
      <c r="AU764" s="55" t="str">
        <f>IF(OR($AP764&lt;SetUp!$B$97,$AP764&gt;SetUp!$B$98),"Não","Sim")</f>
        <v>Sim</v>
      </c>
      <c r="AV764" s="68">
        <f t="shared" si="245"/>
        <v>1.0329569206893383</v>
      </c>
      <c r="AW764" s="68">
        <f t="shared" si="246"/>
        <v>0.91674995541733173</v>
      </c>
      <c r="AX764" s="68">
        <f t="shared" si="247"/>
        <v>2.8164419424469872E-2</v>
      </c>
      <c r="AY764" s="68">
        <f t="shared" si="248"/>
        <v>-7.549820497525879E-2</v>
      </c>
      <c r="AZ764" s="68">
        <f t="shared" si="249"/>
        <v>-0.22656951924232016</v>
      </c>
      <c r="BA764" s="68">
        <f t="shared" si="250"/>
        <v>-0.11620696527200658</v>
      </c>
      <c r="BB764" s="68">
        <f t="shared" si="251"/>
        <v>-0.10366262439972866</v>
      </c>
    </row>
    <row r="765" spans="1:54" x14ac:dyDescent="0.3">
      <c r="A765" s="64">
        <v>27427</v>
      </c>
      <c r="B765" s="57">
        <v>0.68</v>
      </c>
      <c r="C765" s="57">
        <v>9.4E-2</v>
      </c>
      <c r="D765" s="57">
        <v>4.8680000000000003</v>
      </c>
      <c r="E765" s="57">
        <f t="shared" si="236"/>
        <v>0.68</v>
      </c>
      <c r="F765" s="57">
        <f t="shared" si="237"/>
        <v>4.1880000000000006</v>
      </c>
      <c r="G765" s="57">
        <f t="shared" si="238"/>
        <v>0</v>
      </c>
      <c r="H765" s="57">
        <f>IF(Q764&gt;SetUp!$B$56,SetUp!$B$56,Q764)</f>
        <v>6.8846066530515476E-2</v>
      </c>
      <c r="I765" s="57">
        <f t="shared" si="252"/>
        <v>0.489352121127411</v>
      </c>
      <c r="J765" s="57">
        <f>MIN(F765,H765,(1-EXP(-SetUp!$B$52*H765/SetUp!$B$56))*F765)</f>
        <v>4.4809699280533515E-2</v>
      </c>
      <c r="K765" s="57">
        <f t="shared" si="239"/>
        <v>2.4036367249981962E-2</v>
      </c>
      <c r="L765" s="57">
        <f>IF(I765&lt;=0,0,MIN(SetUp!$B$50*I765^SetUp!$B$55,I765))</f>
        <v>6.2191635265087001E-3</v>
      </c>
      <c r="M765" s="57">
        <f t="shared" si="240"/>
        <v>0.4831329576009023</v>
      </c>
      <c r="N765" s="57">
        <f>IF(SetUp!$B$62=0,X765,(B765-E765)*(1-(H765/SetUp!$B$66/SetUp!$B$56)))</f>
        <v>0</v>
      </c>
      <c r="O765" s="57">
        <f>K765*SetUp!$B$65</f>
        <v>0</v>
      </c>
      <c r="P765" s="57">
        <f>MIN(SetUp!$B$54*L765^SetUp!$B$51,L765)</f>
        <v>3.4800674160530508E-3</v>
      </c>
      <c r="Q765" s="57">
        <f t="shared" si="241"/>
        <v>2.4036367249981962E-2</v>
      </c>
      <c r="R765" s="57">
        <f>IF((H765+N765-O765)&gt;SetUp!$B$56,T764+H765+N765-O765-SetUp!$B$56,T764)</f>
        <v>0</v>
      </c>
      <c r="S765" s="57">
        <f>R765*SetUp!$B$65</f>
        <v>0</v>
      </c>
      <c r="T765" s="57">
        <f>IF((R765-S765)&lt;SetUp!$B$53,R765-S765,SetUp!$B$53)</f>
        <v>0</v>
      </c>
      <c r="U765" s="57">
        <f t="shared" si="242"/>
        <v>0.4831329576009023</v>
      </c>
      <c r="V765" s="57">
        <f>(L765-P765)/1000*SetUp!$B$13*1000000/SetUp!$B$48</f>
        <v>0.15579344030858736</v>
      </c>
      <c r="W765" s="57">
        <f t="shared" si="253"/>
        <v>0</v>
      </c>
      <c r="X765" s="57">
        <f>MAX((SetUp!$B$56*(1-($H765/SetUp!$B$56)^2)*TANH(($B765-$D765)/SetUp!$B$56))/(1+$H765/SetUp!$B$56*TANH(($B765-$D765)/SetUp!$B$56)),0)</f>
        <v>0</v>
      </c>
      <c r="AK765" s="76" t="s">
        <v>181</v>
      </c>
      <c r="AL765" s="76"/>
      <c r="AM765" s="76"/>
      <c r="AN765" s="76"/>
      <c r="AP765" s="64">
        <v>27579</v>
      </c>
      <c r="AQ765" s="55">
        <v>7</v>
      </c>
      <c r="AR765" s="55">
        <v>186</v>
      </c>
      <c r="AS765" s="66">
        <f t="shared" si="243"/>
        <v>1.0669999999999999</v>
      </c>
      <c r="AT765" s="66">
        <f t="shared" si="244"/>
        <v>0.80558047001689137</v>
      </c>
      <c r="AU765" s="55" t="str">
        <f>IF(OR($AP765&lt;SetUp!$B$97,$AP765&gt;SetUp!$B$98),"Não","Sim")</f>
        <v>Sim</v>
      </c>
      <c r="AV765" s="68">
        <f t="shared" si="245"/>
        <v>1.0329569206893383</v>
      </c>
      <c r="AW765" s="68">
        <f t="shared" si="246"/>
        <v>0.89754134724640477</v>
      </c>
      <c r="AX765" s="68">
        <f t="shared" si="247"/>
        <v>2.8164419424469872E-2</v>
      </c>
      <c r="AY765" s="68">
        <f t="shared" si="248"/>
        <v>-9.3891071087392933E-2</v>
      </c>
      <c r="AZ765" s="68">
        <f t="shared" si="249"/>
        <v>-0.26141952998310858</v>
      </c>
      <c r="BA765" s="68">
        <f t="shared" si="250"/>
        <v>-0.13541557344293353</v>
      </c>
      <c r="BB765" s="68">
        <f t="shared" si="251"/>
        <v>-0.1220554905118628</v>
      </c>
    </row>
    <row r="766" spans="1:54" x14ac:dyDescent="0.3">
      <c r="A766" s="64">
        <v>27428</v>
      </c>
      <c r="B766" s="57">
        <v>0.55400000000000005</v>
      </c>
      <c r="C766" s="57">
        <v>9.4E-2</v>
      </c>
      <c r="D766" s="57">
        <v>4.8680000000000003</v>
      </c>
      <c r="E766" s="57">
        <f t="shared" si="236"/>
        <v>0.55400000000000005</v>
      </c>
      <c r="F766" s="57">
        <f t="shared" si="237"/>
        <v>4.3140000000000001</v>
      </c>
      <c r="G766" s="57">
        <f t="shared" si="238"/>
        <v>0</v>
      </c>
      <c r="H766" s="57">
        <f>IF(Q765&gt;SetUp!$B$56,SetUp!$B$56,Q765)</f>
        <v>2.4036367249981962E-2</v>
      </c>
      <c r="I766" s="57">
        <f t="shared" si="252"/>
        <v>0.4831329576009023</v>
      </c>
      <c r="J766" s="57">
        <f>MIN(F766,H766,(1-EXP(-SetUp!$B$52*H766/SetUp!$B$56))*F766)</f>
        <v>1.6171627043448863E-2</v>
      </c>
      <c r="K766" s="57">
        <f t="shared" si="239"/>
        <v>7.8647402065330982E-3</v>
      </c>
      <c r="L766" s="57">
        <f>IF(I766&lt;=0,0,MIN(SetUp!$B$50*I766^SetUp!$B$55,I766))</f>
        <v>6.0879903950859732E-3</v>
      </c>
      <c r="M766" s="57">
        <f t="shared" si="240"/>
        <v>0.47704496720581635</v>
      </c>
      <c r="N766" s="57">
        <f>IF(SetUp!$B$62=0,X766,(B766-E766)*(1-(H766/SetUp!$B$66/SetUp!$B$56)))</f>
        <v>0</v>
      </c>
      <c r="O766" s="57">
        <f>K766*SetUp!$B$65</f>
        <v>0</v>
      </c>
      <c r="P766" s="57">
        <f>MIN(SetUp!$B$54*L766^SetUp!$B$51,L766)</f>
        <v>3.4079023040729248E-3</v>
      </c>
      <c r="Q766" s="57">
        <f t="shared" si="241"/>
        <v>7.8647402065330982E-3</v>
      </c>
      <c r="R766" s="57">
        <f>IF((H766+N766-O766)&gt;SetUp!$B$56,T765+H766+N766-O766-SetUp!$B$56,T765)</f>
        <v>0</v>
      </c>
      <c r="S766" s="57">
        <f>R766*SetUp!$B$65</f>
        <v>0</v>
      </c>
      <c r="T766" s="57">
        <f>IF((R766-S766)&lt;SetUp!$B$53,R766-S766,SetUp!$B$53)</f>
        <v>0</v>
      </c>
      <c r="U766" s="57">
        <f t="shared" si="242"/>
        <v>0.47704496720581635</v>
      </c>
      <c r="V766" s="57">
        <f>(L766-P766)/1000*SetUp!$B$13*1000000/SetUp!$B$48</f>
        <v>0.15243720088359342</v>
      </c>
      <c r="W766" s="57">
        <f t="shared" si="253"/>
        <v>6.3317406873153459E-17</v>
      </c>
      <c r="X766" s="57">
        <f>MAX((SetUp!$B$56*(1-($H766/SetUp!$B$56)^2)*TANH(($B766-$D766)/SetUp!$B$56))/(1+$H766/SetUp!$B$56*TANH(($B766-$D766)/SetUp!$B$56)),0)</f>
        <v>0</v>
      </c>
      <c r="AK766" s="65">
        <v>1</v>
      </c>
      <c r="AL766" s="66">
        <f t="shared" ref="AL766:AL829" si="257">IFERROR(AVERAGEIFS($AS$3:$AS$2949,$AR$3:$AR$2949,AK766),0)</f>
        <v>1.4166666666666668E-2</v>
      </c>
      <c r="AM766" s="66">
        <f t="shared" ref="AM766:AM829" si="258">IFERROR(AVERAGEIFS($AT$3:$AT$2949,$AR$3:$AR$2949,AK766),0)</f>
        <v>4.2156372844338874E-2</v>
      </c>
      <c r="AN766" s="67">
        <f t="shared" ref="AN766:AN829" si="259">IFERROR((AM766-AL766)/AL766,"")</f>
        <v>1.9757439654827438</v>
      </c>
      <c r="AP766" s="64">
        <v>27580</v>
      </c>
      <c r="AQ766" s="55">
        <v>7</v>
      </c>
      <c r="AR766" s="55">
        <v>187</v>
      </c>
      <c r="AS766" s="66">
        <f t="shared" si="243"/>
        <v>1.0669999999999999</v>
      </c>
      <c r="AT766" s="66">
        <f t="shared" si="244"/>
        <v>0.77331882793097384</v>
      </c>
      <c r="AU766" s="55" t="str">
        <f>IF(OR($AP766&lt;SetUp!$B$97,$AP766&gt;SetUp!$B$98),"Não","Sim")</f>
        <v>Sim</v>
      </c>
      <c r="AV766" s="68">
        <f t="shared" si="245"/>
        <v>1.0329569206893383</v>
      </c>
      <c r="AW766" s="68">
        <f t="shared" si="246"/>
        <v>0.87938548312499099</v>
      </c>
      <c r="AX766" s="68">
        <f t="shared" si="247"/>
        <v>2.8164419424469872E-2</v>
      </c>
      <c r="AY766" s="68">
        <f t="shared" si="248"/>
        <v>-0.11164141596059572</v>
      </c>
      <c r="AZ766" s="68">
        <f t="shared" si="249"/>
        <v>-0.29368117206902611</v>
      </c>
      <c r="BA766" s="68">
        <f t="shared" si="250"/>
        <v>-0.15357143756434732</v>
      </c>
      <c r="BB766" s="68">
        <f t="shared" si="251"/>
        <v>-0.13980583538506558</v>
      </c>
    </row>
    <row r="767" spans="1:54" x14ac:dyDescent="0.3">
      <c r="A767" s="64">
        <v>27429</v>
      </c>
      <c r="B767" s="57">
        <v>1.3540000000000001</v>
      </c>
      <c r="C767" s="57">
        <v>9.4E-2</v>
      </c>
      <c r="D767" s="57">
        <v>4.8680000000000003</v>
      </c>
      <c r="E767" s="57">
        <f t="shared" si="236"/>
        <v>1.3540000000000001</v>
      </c>
      <c r="F767" s="57">
        <f t="shared" si="237"/>
        <v>3.5140000000000002</v>
      </c>
      <c r="G767" s="57">
        <f t="shared" si="238"/>
        <v>0</v>
      </c>
      <c r="H767" s="57">
        <f>IF(Q766&gt;SetUp!$B$56,SetUp!$B$56,Q766)</f>
        <v>7.8647402065330982E-3</v>
      </c>
      <c r="I767" s="57">
        <f t="shared" si="252"/>
        <v>0.47704496720581635</v>
      </c>
      <c r="J767" s="57">
        <f>MIN(F767,H767,(1-EXP(-SetUp!$B$52*H767/SetUp!$B$56))*F767)</f>
        <v>4.3155817414691662E-3</v>
      </c>
      <c r="K767" s="57">
        <f t="shared" si="239"/>
        <v>3.549158465063932E-3</v>
      </c>
      <c r="L767" s="57">
        <f>IF(I767&lt;=0,0,MIN(SetUp!$B$50*I767^SetUp!$B$55,I767))</f>
        <v>5.9606695849043594E-3</v>
      </c>
      <c r="M767" s="57">
        <f t="shared" si="240"/>
        <v>0.47108429762091197</v>
      </c>
      <c r="N767" s="57">
        <f>IF(SetUp!$B$62=0,X767,(B767-E767)*(1-(H767/SetUp!$B$66/SetUp!$B$56)))</f>
        <v>0</v>
      </c>
      <c r="O767" s="57">
        <f>K767*SetUp!$B$65</f>
        <v>0</v>
      </c>
      <c r="P767" s="57">
        <f>MIN(SetUp!$B$54*L767^SetUp!$B$51,L767)</f>
        <v>3.3378312540460727E-3</v>
      </c>
      <c r="Q767" s="57">
        <f t="shared" si="241"/>
        <v>3.549158465063932E-3</v>
      </c>
      <c r="R767" s="57">
        <f>IF((H767+N767-O767)&gt;SetUp!$B$56,T766+H767+N767-O767-SetUp!$B$56,T766)</f>
        <v>0</v>
      </c>
      <c r="S767" s="57">
        <f>R767*SetUp!$B$65</f>
        <v>0</v>
      </c>
      <c r="T767" s="57">
        <f>IF((R767-S767)&lt;SetUp!$B$53,R767-S767,SetUp!$B$53)</f>
        <v>0</v>
      </c>
      <c r="U767" s="57">
        <f t="shared" si="242"/>
        <v>0.47108429762091197</v>
      </c>
      <c r="V767" s="57">
        <f>(L767-P767)/1000*SetUp!$B$13*1000000/SetUp!$B$48</f>
        <v>0.14918096717302526</v>
      </c>
      <c r="W767" s="57">
        <f t="shared" si="253"/>
        <v>-1.3877787807814457E-16</v>
      </c>
      <c r="X767" s="57">
        <f>MAX((SetUp!$B$56*(1-($H767/SetUp!$B$56)^2)*TANH(($B767-$D767)/SetUp!$B$56))/(1+$H767/SetUp!$B$56*TANH(($B767-$D767)/SetUp!$B$56)),0)</f>
        <v>0</v>
      </c>
      <c r="AK767" s="65">
        <v>2</v>
      </c>
      <c r="AL767" s="66">
        <f t="shared" si="257"/>
        <v>0.37766666666666665</v>
      </c>
      <c r="AM767" s="66">
        <f t="shared" si="258"/>
        <v>4.1491841199016298E-2</v>
      </c>
      <c r="AN767" s="67">
        <f t="shared" si="259"/>
        <v>-0.89013634280931264</v>
      </c>
      <c r="AP767" s="64">
        <v>27581</v>
      </c>
      <c r="AQ767" s="55">
        <v>7</v>
      </c>
      <c r="AR767" s="55">
        <v>188</v>
      </c>
      <c r="AS767" s="66">
        <f t="shared" si="243"/>
        <v>1.0669999999999999</v>
      </c>
      <c r="AT767" s="66">
        <f t="shared" si="244"/>
        <v>0.75170276507721934</v>
      </c>
      <c r="AU767" s="55" t="str">
        <f>IF(OR($AP767&lt;SetUp!$B$97,$AP767&gt;SetUp!$B$98),"Não","Sim")</f>
        <v>Sim</v>
      </c>
      <c r="AV767" s="68">
        <f t="shared" si="245"/>
        <v>1.0329569206893383</v>
      </c>
      <c r="AW767" s="68">
        <f t="shared" si="246"/>
        <v>0.86700793830115497</v>
      </c>
      <c r="AX767" s="68">
        <f t="shared" si="247"/>
        <v>2.8164419424469872E-2</v>
      </c>
      <c r="AY767" s="68">
        <f t="shared" si="248"/>
        <v>-0.12395385223418989</v>
      </c>
      <c r="AZ767" s="68">
        <f t="shared" si="249"/>
        <v>-0.31529723492278061</v>
      </c>
      <c r="BA767" s="68">
        <f t="shared" si="250"/>
        <v>-0.16594898238818334</v>
      </c>
      <c r="BB767" s="68">
        <f t="shared" si="251"/>
        <v>-0.15211827165865976</v>
      </c>
    </row>
    <row r="768" spans="1:54" x14ac:dyDescent="0.3">
      <c r="A768" s="64">
        <v>27430</v>
      </c>
      <c r="B768" s="57">
        <v>0.86199999999999999</v>
      </c>
      <c r="C768" s="57">
        <v>0.21199999999999999</v>
      </c>
      <c r="D768" s="57">
        <v>4.8680000000000003</v>
      </c>
      <c r="E768" s="57">
        <f t="shared" si="236"/>
        <v>0.86199999999999999</v>
      </c>
      <c r="F768" s="57">
        <f t="shared" si="237"/>
        <v>4.0060000000000002</v>
      </c>
      <c r="G768" s="57">
        <f t="shared" si="238"/>
        <v>0</v>
      </c>
      <c r="H768" s="57">
        <f>IF(Q767&gt;SetUp!$B$56,SetUp!$B$56,Q767)</f>
        <v>3.549158465063932E-3</v>
      </c>
      <c r="I768" s="57">
        <f t="shared" si="252"/>
        <v>0.47108429762091197</v>
      </c>
      <c r="J768" s="57">
        <f>MIN(F768,H768,(1-EXP(-SetUp!$B$52*H768/SetUp!$B$56))*F768)</f>
        <v>2.2209355032428539E-3</v>
      </c>
      <c r="K768" s="57">
        <f t="shared" si="239"/>
        <v>1.3282229618210781E-3</v>
      </c>
      <c r="L768" s="57">
        <f>IF(I768&lt;=0,0,MIN(SetUp!$B$50*I768^SetUp!$B$55,I768))</f>
        <v>5.837056517310979E-3</v>
      </c>
      <c r="M768" s="57">
        <f t="shared" si="240"/>
        <v>0.46524724110360099</v>
      </c>
      <c r="N768" s="57">
        <f>IF(SetUp!$B$62=0,X768,(B768-E768)*(1-(H768/SetUp!$B$66/SetUp!$B$56)))</f>
        <v>0</v>
      </c>
      <c r="O768" s="57">
        <f>K768*SetUp!$B$65</f>
        <v>0</v>
      </c>
      <c r="P768" s="57">
        <f>MIN(SetUp!$B$54*L768^SetUp!$B$51,L768)</f>
        <v>3.2697763994971418E-3</v>
      </c>
      <c r="Q768" s="57">
        <f t="shared" si="241"/>
        <v>1.3282229618210781E-3</v>
      </c>
      <c r="R768" s="57">
        <f>IF((H768+N768-O768)&gt;SetUp!$B$56,T767+H768+N768-O768-SetUp!$B$56,T767)</f>
        <v>0</v>
      </c>
      <c r="S768" s="57">
        <f>R768*SetUp!$B$65</f>
        <v>0</v>
      </c>
      <c r="T768" s="57">
        <f>IF((R768-S768)&lt;SetUp!$B$53,R768-S768,SetUp!$B$53)</f>
        <v>0</v>
      </c>
      <c r="U768" s="57">
        <f t="shared" si="242"/>
        <v>0.46524724110360099</v>
      </c>
      <c r="V768" s="57">
        <f>(L768-P768)/1000*SetUp!$B$13*1000000/SetUp!$B$48</f>
        <v>0.14602094474279648</v>
      </c>
      <c r="W768" s="57">
        <f t="shared" si="253"/>
        <v>3.8163916471489756E-17</v>
      </c>
      <c r="X768" s="57">
        <f>MAX((SetUp!$B$56*(1-($H768/SetUp!$B$56)^2)*TANH(($B768-$D768)/SetUp!$B$56))/(1+$H768/SetUp!$B$56*TANH(($B768-$D768)/SetUp!$B$56)),0)</f>
        <v>0</v>
      </c>
      <c r="AK768" s="65">
        <v>3</v>
      </c>
      <c r="AL768" s="66">
        <f t="shared" si="257"/>
        <v>0.17749999999999999</v>
      </c>
      <c r="AM768" s="66">
        <f t="shared" si="258"/>
        <v>4.0842794770791509E-2</v>
      </c>
      <c r="AN768" s="67">
        <f t="shared" si="259"/>
        <v>-0.76989974777018866</v>
      </c>
      <c r="AP768" s="64">
        <v>27582</v>
      </c>
      <c r="AQ768" s="55">
        <v>7</v>
      </c>
      <c r="AR768" s="55">
        <v>189</v>
      </c>
      <c r="AS768" s="66">
        <f t="shared" si="243"/>
        <v>1.3140000000000001</v>
      </c>
      <c r="AT768" s="66">
        <f t="shared" si="244"/>
        <v>0.72185250450549499</v>
      </c>
      <c r="AU768" s="55" t="str">
        <f>IF(OR($AP768&lt;SetUp!$B$97,$AP768&gt;SetUp!$B$98),"Não","Sim")</f>
        <v>Sim</v>
      </c>
      <c r="AV768" s="68">
        <f t="shared" si="245"/>
        <v>1.1462983904725681</v>
      </c>
      <c r="AW768" s="68">
        <f t="shared" si="246"/>
        <v>0.84961903492418001</v>
      </c>
      <c r="AX768" s="68">
        <f t="shared" si="247"/>
        <v>0.11859536522376199</v>
      </c>
      <c r="AY768" s="68">
        <f t="shared" si="248"/>
        <v>-0.14155153237942708</v>
      </c>
      <c r="AZ768" s="68">
        <f t="shared" si="249"/>
        <v>-0.59214749549450507</v>
      </c>
      <c r="BA768" s="68">
        <f t="shared" si="250"/>
        <v>-0.29667935554838809</v>
      </c>
      <c r="BB768" s="68">
        <f t="shared" si="251"/>
        <v>-0.2601468976031891</v>
      </c>
    </row>
    <row r="769" spans="1:54" x14ac:dyDescent="0.3">
      <c r="A769" s="64">
        <v>27431</v>
      </c>
      <c r="B769" s="57">
        <v>10.506</v>
      </c>
      <c r="C769" s="57">
        <v>0.379</v>
      </c>
      <c r="D769" s="57">
        <v>4.8680000000000003</v>
      </c>
      <c r="E769" s="57">
        <f t="shared" si="236"/>
        <v>4.8680000000000003</v>
      </c>
      <c r="F769" s="57">
        <f t="shared" si="237"/>
        <v>0</v>
      </c>
      <c r="G769" s="57">
        <f t="shared" si="238"/>
        <v>1.4549708097315595E-2</v>
      </c>
      <c r="H769" s="57">
        <f>IF(Q768&gt;SetUp!$B$56,SetUp!$B$56,Q768)</f>
        <v>1.3282229618210781E-3</v>
      </c>
      <c r="I769" s="57">
        <f t="shared" si="252"/>
        <v>0.47979694920091659</v>
      </c>
      <c r="J769" s="57">
        <f>MIN(F769,H769,(1-EXP(-SetUp!$B$52*H769/SetUp!$B$56))*F769)</f>
        <v>0</v>
      </c>
      <c r="K769" s="57">
        <f t="shared" si="239"/>
        <v>1.3282229618210781E-3</v>
      </c>
      <c r="L769" s="57">
        <f>IF(I769&lt;=0,0,MIN(SetUp!$B$50*I769^SetUp!$B$55,I769))</f>
        <v>6.0180896728742753E-3</v>
      </c>
      <c r="M769" s="57">
        <f t="shared" si="240"/>
        <v>0.47377885952804233</v>
      </c>
      <c r="N769" s="57">
        <f>IF(SetUp!$B$62=0,X769,(B769-E769)*(1-(H769/SetUp!$B$66/SetUp!$B$56)))</f>
        <v>5.6234502919026843</v>
      </c>
      <c r="O769" s="57">
        <f>K769*SetUp!$B$65</f>
        <v>0</v>
      </c>
      <c r="P769" s="57">
        <f>MIN(SetUp!$B$54*L769^SetUp!$B$51,L769)</f>
        <v>3.3694355385055232E-3</v>
      </c>
      <c r="Q769" s="57">
        <f t="shared" si="241"/>
        <v>5.6247785148645058</v>
      </c>
      <c r="R769" s="57">
        <f>IF((H769+N769-O769)&gt;SetUp!$B$56,T768+H769+N769-O769-SetUp!$B$56,T768)</f>
        <v>0</v>
      </c>
      <c r="S769" s="57">
        <f>R769*SetUp!$B$65</f>
        <v>0</v>
      </c>
      <c r="T769" s="57">
        <f>IF((R769-S769)&lt;SetUp!$B$53,R769-S769,SetUp!$B$53)</f>
        <v>0</v>
      </c>
      <c r="U769" s="57">
        <f t="shared" si="242"/>
        <v>0.47377885952804233</v>
      </c>
      <c r="V769" s="57">
        <f>(L769-P769)/1000*SetUp!$B$13*1000000/SetUp!$B$48</f>
        <v>0.15064931026178122</v>
      </c>
      <c r="W769" s="57">
        <f t="shared" si="253"/>
        <v>6.2536781308963896E-16</v>
      </c>
      <c r="X769" s="57">
        <f>MAX((SetUp!$B$56*(1-($H769/SetUp!$B$56)^2)*TANH(($B769-$D769)/SetUp!$B$56))/(1+$H769/SetUp!$B$56*TANH(($B769-$D769)/SetUp!$B$56)),0)</f>
        <v>5.6234502919026843</v>
      </c>
      <c r="AK769" s="65">
        <v>4</v>
      </c>
      <c r="AL769" s="66">
        <f t="shared" si="257"/>
        <v>0.1575</v>
      </c>
      <c r="AM769" s="66">
        <f t="shared" si="258"/>
        <v>4.0208748775078899E-2</v>
      </c>
      <c r="AN769" s="67">
        <f t="shared" si="259"/>
        <v>-0.74470635698362597</v>
      </c>
      <c r="AP769" s="64">
        <v>27583</v>
      </c>
      <c r="AQ769" s="55">
        <v>7</v>
      </c>
      <c r="AR769" s="55">
        <v>190</v>
      </c>
      <c r="AS769" s="66">
        <f t="shared" si="243"/>
        <v>1.2130000000000001</v>
      </c>
      <c r="AT769" s="66">
        <f t="shared" si="244"/>
        <v>0.69363478978719273</v>
      </c>
      <c r="AU769" s="55" t="str">
        <f>IF(OR($AP769&lt;SetUp!$B$97,$AP769&gt;SetUp!$B$98),"Não","Sim")</f>
        <v>Sim</v>
      </c>
      <c r="AV769" s="68">
        <f t="shared" si="245"/>
        <v>1.1013627921806692</v>
      </c>
      <c r="AW769" s="68">
        <f t="shared" si="246"/>
        <v>0.83284739885959469</v>
      </c>
      <c r="AX769" s="68">
        <f t="shared" si="247"/>
        <v>8.3860800866573007E-2</v>
      </c>
      <c r="AY769" s="68">
        <f t="shared" si="248"/>
        <v>-0.15886913261129251</v>
      </c>
      <c r="AZ769" s="68">
        <f t="shared" si="249"/>
        <v>-0.51936521021280735</v>
      </c>
      <c r="BA769" s="68">
        <f t="shared" si="250"/>
        <v>-0.26851539332107455</v>
      </c>
      <c r="BB769" s="68">
        <f t="shared" si="251"/>
        <v>-0.24272993347786553</v>
      </c>
    </row>
    <row r="770" spans="1:54" x14ac:dyDescent="0.3">
      <c r="A770" s="64">
        <v>27432</v>
      </c>
      <c r="B770" s="57">
        <v>6.1689999999999996</v>
      </c>
      <c r="C770" s="57">
        <v>6.3E-2</v>
      </c>
      <c r="D770" s="57">
        <v>4.8680000000000003</v>
      </c>
      <c r="E770" s="57">
        <f t="shared" si="236"/>
        <v>4.8680000000000003</v>
      </c>
      <c r="F770" s="57">
        <f t="shared" si="237"/>
        <v>0</v>
      </c>
      <c r="G770" s="57">
        <f t="shared" si="238"/>
        <v>1.2528557438511889E-2</v>
      </c>
      <c r="H770" s="57">
        <f>IF(Q769&gt;SetUp!$B$56,SetUp!$B$56,Q769)</f>
        <v>5.6247785148645058</v>
      </c>
      <c r="I770" s="57">
        <f t="shared" si="252"/>
        <v>0.48630741696655422</v>
      </c>
      <c r="J770" s="57">
        <f>MIN(F770,H770,(1-EXP(-SetUp!$B$52*H770/SetUp!$B$56))*F770)</f>
        <v>0</v>
      </c>
      <c r="K770" s="57">
        <f t="shared" si="239"/>
        <v>5.6247785148645058</v>
      </c>
      <c r="L770" s="57">
        <f>IF(I770&lt;=0,0,MIN(SetUp!$B$50*I770^SetUp!$B$55,I770))</f>
        <v>6.1548055949790298E-3</v>
      </c>
      <c r="M770" s="57">
        <f t="shared" si="240"/>
        <v>0.48015261137157517</v>
      </c>
      <c r="N770" s="57">
        <f>IF(SetUp!$B$62=0,X770,(B770-E770)*(1-(H770/SetUp!$B$66/SetUp!$B$56)))</f>
        <v>1.2884714425614874</v>
      </c>
      <c r="O770" s="57">
        <f>K770*SetUp!$B$65</f>
        <v>0</v>
      </c>
      <c r="P770" s="57">
        <f>MIN(SetUp!$B$54*L770^SetUp!$B$51,L770)</f>
        <v>3.4446640650589258E-3</v>
      </c>
      <c r="Q770" s="57">
        <f t="shared" si="241"/>
        <v>6.9132499574259931</v>
      </c>
      <c r="R770" s="57">
        <f>IF((H770+N770-O770)&gt;SetUp!$B$56,T769+H770+N770-O770-SetUp!$B$56,T769)</f>
        <v>0</v>
      </c>
      <c r="S770" s="57">
        <f>R770*SetUp!$B$65</f>
        <v>0</v>
      </c>
      <c r="T770" s="57">
        <f>IF((R770-S770)&lt;SetUp!$B$53,R770-S770,SetUp!$B$53)</f>
        <v>0</v>
      </c>
      <c r="U770" s="57">
        <f t="shared" si="242"/>
        <v>0.48015261137157517</v>
      </c>
      <c r="V770" s="57">
        <f>(L770-P770)/1000*SetUp!$B$13*1000000/SetUp!$B$48</f>
        <v>0.15414657085515504</v>
      </c>
      <c r="W770" s="57">
        <f t="shared" si="253"/>
        <v>-5.7679555576228836E-16</v>
      </c>
      <c r="X770" s="57">
        <f>MAX((SetUp!$B$56*(1-($H770/SetUp!$B$56)^2)*TANH(($B770-$D770)/SetUp!$B$56))/(1+$H770/SetUp!$B$56*TANH(($B770-$D770)/SetUp!$B$56)),0)</f>
        <v>1.2884714425614874</v>
      </c>
      <c r="AK770" s="65">
        <v>5</v>
      </c>
      <c r="AL770" s="66">
        <f t="shared" si="257"/>
        <v>0.155</v>
      </c>
      <c r="AM770" s="66">
        <f t="shared" si="258"/>
        <v>3.9589237545369138E-2</v>
      </c>
      <c r="AN770" s="67">
        <f t="shared" si="259"/>
        <v>-0.74458556422342492</v>
      </c>
      <c r="AP770" s="64">
        <v>27584</v>
      </c>
      <c r="AQ770" s="55">
        <v>7</v>
      </c>
      <c r="AR770" s="55">
        <v>191</v>
      </c>
      <c r="AS770" s="66">
        <f t="shared" si="243"/>
        <v>1.2130000000000001</v>
      </c>
      <c r="AT770" s="66">
        <f t="shared" si="244"/>
        <v>0.66693648684459339</v>
      </c>
      <c r="AU770" s="55" t="str">
        <f>IF(OR($AP770&lt;SetUp!$B$97,$AP770&gt;SetUp!$B$98),"Não","Sim")</f>
        <v>Sim</v>
      </c>
      <c r="AV770" s="68">
        <f t="shared" si="245"/>
        <v>1.1013627921806692</v>
      </c>
      <c r="AW770" s="68">
        <f t="shared" si="246"/>
        <v>0.81666179465222533</v>
      </c>
      <c r="AX770" s="68">
        <f t="shared" si="247"/>
        <v>8.3860800866573007E-2</v>
      </c>
      <c r="AY770" s="68">
        <f t="shared" si="248"/>
        <v>-0.17591552249466585</v>
      </c>
      <c r="AZ770" s="68">
        <f t="shared" si="249"/>
        <v>-0.54606351315540669</v>
      </c>
      <c r="BA770" s="68">
        <f t="shared" si="250"/>
        <v>-0.28470099752844391</v>
      </c>
      <c r="BB770" s="68">
        <f t="shared" si="251"/>
        <v>-0.25977632336123885</v>
      </c>
    </row>
    <row r="771" spans="1:54" x14ac:dyDescent="0.3">
      <c r="A771" s="64">
        <v>27433</v>
      </c>
      <c r="B771" s="57">
        <v>8.0210000000000008</v>
      </c>
      <c r="C771" s="57">
        <v>9.4E-2</v>
      </c>
      <c r="D771" s="57">
        <v>4.8680000000000003</v>
      </c>
      <c r="E771" s="57">
        <f t="shared" ref="E771:E834" si="260">IF(B771&gt;=D771,D771,B771)</f>
        <v>4.8680000000000003</v>
      </c>
      <c r="F771" s="57">
        <f t="shared" ref="F771:F834" si="261">D771-E771</f>
        <v>0</v>
      </c>
      <c r="G771" s="57">
        <f t="shared" ref="G771:G834" si="262">MAX(B771-D771-N771,0)</f>
        <v>5.5777579878206751E-2</v>
      </c>
      <c r="H771" s="57">
        <f>IF(Q770&gt;SetUp!$B$56,SetUp!$B$56,Q770)</f>
        <v>6.9132499574259931</v>
      </c>
      <c r="I771" s="57">
        <f t="shared" si="252"/>
        <v>0.53593019124978192</v>
      </c>
      <c r="J771" s="57">
        <f>MIN(F771,H771,(1-EXP(-SetUp!$B$52*H771/SetUp!$B$56))*F771)</f>
        <v>0</v>
      </c>
      <c r="K771" s="57">
        <f t="shared" ref="K771:K834" si="263">MAX(H771-J771,0)</f>
        <v>6.9132499574259931</v>
      </c>
      <c r="L771" s="57">
        <f>IF(I771&lt;=0,0,MIN(SetUp!$B$50*I771^SetUp!$B$55,I771))</f>
        <v>7.2367442281012903E-3</v>
      </c>
      <c r="M771" s="57">
        <f t="shared" ref="M771:M834" si="264">MAX(I771-L771,0)</f>
        <v>0.52869344702168064</v>
      </c>
      <c r="N771" s="57">
        <f>IF(SetUp!$B$62=0,X771,(B771-E771)*(1-(H771/SetUp!$B$66/SetUp!$B$56)))</f>
        <v>3.0972224201217937</v>
      </c>
      <c r="O771" s="57">
        <f>K771*SetUp!$B$65</f>
        <v>0</v>
      </c>
      <c r="P771" s="57">
        <f>MIN(SetUp!$B$54*L771^SetUp!$B$51,L771)</f>
        <v>4.0390509233551143E-3</v>
      </c>
      <c r="Q771" s="57">
        <f t="shared" ref="Q771:Q834" si="265">IF((K771+N771-O771)&lt;0,0,K771+N771-O771)</f>
        <v>10.010472377547787</v>
      </c>
      <c r="R771" s="57">
        <f>IF((H771+N771-O771)&gt;SetUp!$B$56,T770+H771+N771-O771-SetUp!$B$56,T770)</f>
        <v>0</v>
      </c>
      <c r="S771" s="57">
        <f>R771*SetUp!$B$65</f>
        <v>0</v>
      </c>
      <c r="T771" s="57">
        <f>IF((R771-S771)&lt;SetUp!$B$53,R771-S771,SetUp!$B$53)</f>
        <v>0</v>
      </c>
      <c r="U771" s="57">
        <f t="shared" ref="U771:U834" si="266">M771+R771-T771</f>
        <v>0.52869344702168064</v>
      </c>
      <c r="V771" s="57">
        <f>(L771-P771)/1000*SetUp!$B$13*1000000/SetUp!$B$48</f>
        <v>0.18187738615541699</v>
      </c>
      <c r="W771" s="57">
        <f t="shared" si="253"/>
        <v>1.2403272853234171E-16</v>
      </c>
      <c r="X771" s="57">
        <f>MAX((SetUp!$B$56*(1-($H771/SetUp!$B$56)^2)*TANH(($B771-$D771)/SetUp!$B$56))/(1+$H771/SetUp!$B$56*TANH(($B771-$D771)/SetUp!$B$56)),0)</f>
        <v>3.0972224201217937</v>
      </c>
      <c r="AK771" s="65">
        <v>6</v>
      </c>
      <c r="AL771" s="66">
        <f t="shared" si="257"/>
        <v>0.11333333333333333</v>
      </c>
      <c r="AM771" s="66">
        <f t="shared" si="258"/>
        <v>3.8983813639058736E-2</v>
      </c>
      <c r="AN771" s="67">
        <f t="shared" si="259"/>
        <v>-0.65602517377301106</v>
      </c>
      <c r="AP771" s="64">
        <v>27585</v>
      </c>
      <c r="AQ771" s="55">
        <v>7</v>
      </c>
      <c r="AR771" s="55">
        <v>192</v>
      </c>
      <c r="AS771" s="66">
        <f t="shared" ref="AS771:AS834" si="267">VLOOKUP($AP771,$A:$C,3,FALSE)</f>
        <v>1.1120000000000001</v>
      </c>
      <c r="AT771" s="66">
        <f t="shared" ref="AT771:AT834" si="268">VLOOKUP($AP771,$A:$V,22,FALSE)</f>
        <v>0.64165391123070981</v>
      </c>
      <c r="AU771" s="55" t="str">
        <f>IF(OR($AP771&lt;SetUp!$B$97,$AP771&gt;SetUp!$B$98),"Não","Sim")</f>
        <v>Sim</v>
      </c>
      <c r="AV771" s="68">
        <f t="shared" ref="AV771:AV834" si="269">IFERROR(SQRT(AS771),0)</f>
        <v>1.0545141061171255</v>
      </c>
      <c r="AW771" s="68">
        <f t="shared" ref="AW771:AW834" si="270">IFERROR(SQRT(AT771),0)</f>
        <v>0.80103302755299033</v>
      </c>
      <c r="AX771" s="68">
        <f t="shared" ref="AX771:AX834" si="271">IFERROR(LOG(AS771),0)</f>
        <v>4.6104787246038705E-2</v>
      </c>
      <c r="AY771" s="68">
        <f t="shared" ref="AY771:AY834" si="272">IFERROR(LOG(AT771),0)</f>
        <v>-0.19269915412788732</v>
      </c>
      <c r="AZ771" s="68">
        <f t="shared" ref="AZ771:AZ834" si="273">AT771-AS771</f>
        <v>-0.47034608876929029</v>
      </c>
      <c r="BA771" s="68">
        <f t="shared" ref="BA771:BA834" si="274">AW771-AV771</f>
        <v>-0.25348107856413515</v>
      </c>
      <c r="BB771" s="68">
        <f t="shared" ref="BB771:BB834" si="275">AY771-AX771</f>
        <v>-0.23880394137392602</v>
      </c>
    </row>
    <row r="772" spans="1:54" x14ac:dyDescent="0.3">
      <c r="A772" s="64">
        <v>27434</v>
      </c>
      <c r="B772" s="57">
        <v>9.3460000000000001</v>
      </c>
      <c r="C772" s="57">
        <v>0.21199999999999999</v>
      </c>
      <c r="D772" s="57">
        <v>4.8680000000000003</v>
      </c>
      <c r="E772" s="57">
        <f t="shared" si="260"/>
        <v>4.8680000000000003</v>
      </c>
      <c r="F772" s="57">
        <f t="shared" si="261"/>
        <v>0</v>
      </c>
      <c r="G772" s="57">
        <f t="shared" si="262"/>
        <v>0.16380800253030081</v>
      </c>
      <c r="H772" s="57">
        <f>IF(Q771&gt;SetUp!$B$56,SetUp!$B$56,Q771)</f>
        <v>10.010472377547787</v>
      </c>
      <c r="I772" s="57">
        <f t="shared" ref="I772:I835" si="276">U771+G772+O772</f>
        <v>0.69250144955198145</v>
      </c>
      <c r="J772" s="57">
        <f>MIN(F772,H772,(1-EXP(-SetUp!$B$52*H772/SetUp!$B$56))*F772)</f>
        <v>0</v>
      </c>
      <c r="K772" s="57">
        <f t="shared" si="263"/>
        <v>10.010472377547787</v>
      </c>
      <c r="L772" s="57">
        <f>IF(I772&lt;=0,0,MIN(SetUp!$B$50*I772^SetUp!$B$55,I772))</f>
        <v>1.10933827047626E-2</v>
      </c>
      <c r="M772" s="57">
        <f t="shared" si="264"/>
        <v>0.68140806684721889</v>
      </c>
      <c r="N772" s="57">
        <f>IF(SetUp!$B$62=0,X772,(B772-E772)*(1-(H772/SetUp!$B$66/SetUp!$B$56)))</f>
        <v>4.3141919974696989</v>
      </c>
      <c r="O772" s="57">
        <f>K772*SetUp!$B$65</f>
        <v>0</v>
      </c>
      <c r="P772" s="57">
        <f>MIN(SetUp!$B$54*L772^SetUp!$B$51,L772)</f>
        <v>6.1467285812238596E-3</v>
      </c>
      <c r="Q772" s="57">
        <f t="shared" si="265"/>
        <v>14.324664375017486</v>
      </c>
      <c r="R772" s="57">
        <f>IF((H772+N772-O772)&gt;SetUp!$B$56,T771+H772+N772-O772-SetUp!$B$56,T771)</f>
        <v>0</v>
      </c>
      <c r="S772" s="57">
        <f>R772*SetUp!$B$65</f>
        <v>0</v>
      </c>
      <c r="T772" s="57">
        <f>IF((R772-S772)&lt;SetUp!$B$53,R772-S772,SetUp!$B$53)</f>
        <v>0</v>
      </c>
      <c r="U772" s="57">
        <f t="shared" si="266"/>
        <v>0.68140806684721889</v>
      </c>
      <c r="V772" s="57">
        <f>(L772-P772)/1000*SetUp!$B$13*1000000/SetUp!$B$48</f>
        <v>0.28135422520627124</v>
      </c>
      <c r="W772" s="57">
        <f t="shared" ref="W772:W835" si="277">Q772+U772+T772-H772-U771-T771-B772+E772+J772+L772</f>
        <v>-1.8908485888147197E-16</v>
      </c>
      <c r="X772" s="57">
        <f>MAX((SetUp!$B$56*(1-($H772/SetUp!$B$56)^2)*TANH(($B772-$D772)/SetUp!$B$56))/(1+$H772/SetUp!$B$56*TANH(($B772-$D772)/SetUp!$B$56)),0)</f>
        <v>4.3141919974696989</v>
      </c>
      <c r="AK772" s="65">
        <v>7</v>
      </c>
      <c r="AL772" s="66">
        <f t="shared" si="257"/>
        <v>9.3000000000000013E-2</v>
      </c>
      <c r="AM772" s="66">
        <f t="shared" si="258"/>
        <v>3.8392046969743354E-2</v>
      </c>
      <c r="AN772" s="67">
        <f t="shared" si="259"/>
        <v>-0.58718229064792093</v>
      </c>
      <c r="AP772" s="64">
        <v>27586</v>
      </c>
      <c r="AQ772" s="55">
        <v>7</v>
      </c>
      <c r="AR772" s="55">
        <v>193</v>
      </c>
      <c r="AS772" s="66">
        <f t="shared" si="267"/>
        <v>1.0669999999999999</v>
      </c>
      <c r="AT772" s="66">
        <f t="shared" si="268"/>
        <v>0.61769190798759399</v>
      </c>
      <c r="AU772" s="55" t="str">
        <f>IF(OR($AP772&lt;SetUp!$B$97,$AP772&gt;SetUp!$B$98),"Não","Sim")</f>
        <v>Sim</v>
      </c>
      <c r="AV772" s="68">
        <f t="shared" si="269"/>
        <v>1.0329569206893383</v>
      </c>
      <c r="AW772" s="68">
        <f t="shared" si="270"/>
        <v>0.78593378091770172</v>
      </c>
      <c r="AX772" s="68">
        <f t="shared" si="271"/>
        <v>2.8164419424469872E-2</v>
      </c>
      <c r="AY772" s="68">
        <f t="shared" si="272"/>
        <v>-0.20922808805740867</v>
      </c>
      <c r="AZ772" s="68">
        <f t="shared" si="273"/>
        <v>-0.44930809201240596</v>
      </c>
      <c r="BA772" s="68">
        <f t="shared" si="274"/>
        <v>-0.24702313977163659</v>
      </c>
      <c r="BB772" s="68">
        <f t="shared" si="275"/>
        <v>-0.23739250748187854</v>
      </c>
    </row>
    <row r="773" spans="1:54" x14ac:dyDescent="0.3">
      <c r="A773" s="64">
        <v>27435</v>
      </c>
      <c r="B773" s="57">
        <v>6.8040000000000003</v>
      </c>
      <c r="C773" s="57">
        <v>0.19700000000000001</v>
      </c>
      <c r="D773" s="57">
        <v>4.8680000000000003</v>
      </c>
      <c r="E773" s="57">
        <f t="shared" si="260"/>
        <v>4.8680000000000003</v>
      </c>
      <c r="F773" s="57">
        <f t="shared" si="261"/>
        <v>0</v>
      </c>
      <c r="G773" s="57">
        <f t="shared" si="262"/>
        <v>0.10990795425368782</v>
      </c>
      <c r="H773" s="57">
        <f>IF(Q772&gt;SetUp!$B$56,SetUp!$B$56,Q772)</f>
        <v>14.324664375017486</v>
      </c>
      <c r="I773" s="57">
        <f t="shared" si="276"/>
        <v>0.79131602110090671</v>
      </c>
      <c r="J773" s="57">
        <f>MIN(F773,H773,(1-EXP(-SetUp!$B$52*H773/SetUp!$B$56))*F773)</f>
        <v>0</v>
      </c>
      <c r="K773" s="57">
        <f t="shared" si="263"/>
        <v>14.324664375017486</v>
      </c>
      <c r="L773" s="57">
        <f>IF(I773&lt;=0,0,MIN(SetUp!$B$50*I773^SetUp!$B$55,I773))</f>
        <v>1.3855199453356042E-2</v>
      </c>
      <c r="M773" s="57">
        <f t="shared" si="264"/>
        <v>0.7774608216475507</v>
      </c>
      <c r="N773" s="57">
        <f>IF(SetUp!$B$62=0,X773,(B773-E773)*(1-(H773/SetUp!$B$66/SetUp!$B$56)))</f>
        <v>1.8260920457463121</v>
      </c>
      <c r="O773" s="57">
        <f>K773*SetUp!$B$65</f>
        <v>0</v>
      </c>
      <c r="P773" s="57">
        <f>MIN(SetUp!$B$54*L773^SetUp!$B$51,L773)</f>
        <v>7.6480433818311676E-3</v>
      </c>
      <c r="Q773" s="57">
        <f t="shared" si="265"/>
        <v>16.150756420763798</v>
      </c>
      <c r="R773" s="57">
        <f>IF((H773+N773-O773)&gt;SetUp!$B$56,T772+H773+N773-O773-SetUp!$B$56,T772)</f>
        <v>0</v>
      </c>
      <c r="S773" s="57">
        <f>R773*SetUp!$B$65</f>
        <v>0</v>
      </c>
      <c r="T773" s="57">
        <f>IF((R773-S773)&lt;SetUp!$B$53,R773-S773,SetUp!$B$53)</f>
        <v>0</v>
      </c>
      <c r="U773" s="57">
        <f t="shared" si="266"/>
        <v>0.7774608216475507</v>
      </c>
      <c r="V773" s="57">
        <f>(L773-P773)/1000*SetUp!$B$13*1000000/SetUp!$B$48</f>
        <v>0.3530486554392317</v>
      </c>
      <c r="W773" s="57">
        <f t="shared" si="277"/>
        <v>1.3704315460216776E-15</v>
      </c>
      <c r="X773" s="57">
        <f>MAX((SetUp!$B$56*(1-($H773/SetUp!$B$56)^2)*TANH(($B773-$D773)/SetUp!$B$56))/(1+$H773/SetUp!$B$56*TANH(($B773-$D773)/SetUp!$B$56)),0)</f>
        <v>1.8260920457463121</v>
      </c>
      <c r="AK773" s="65">
        <v>8</v>
      </c>
      <c r="AL773" s="66">
        <f t="shared" si="257"/>
        <v>8.3666666666666667E-2</v>
      </c>
      <c r="AM773" s="66">
        <f t="shared" si="258"/>
        <v>3.7813523998526083E-2</v>
      </c>
      <c r="AN773" s="67">
        <f t="shared" si="259"/>
        <v>-0.54804552989809463</v>
      </c>
      <c r="AP773" s="64">
        <v>27587</v>
      </c>
      <c r="AQ773" s="55">
        <v>7</v>
      </c>
      <c r="AR773" s="55">
        <v>194</v>
      </c>
      <c r="AS773" s="66">
        <f t="shared" si="267"/>
        <v>1.0669999999999999</v>
      </c>
      <c r="AT773" s="66">
        <f t="shared" si="268"/>
        <v>0.59496303350027735</v>
      </c>
      <c r="AU773" s="55" t="str">
        <f>IF(OR($AP773&lt;SetUp!$B$97,$AP773&gt;SetUp!$B$98),"Não","Sim")</f>
        <v>Sim</v>
      </c>
      <c r="AV773" s="68">
        <f t="shared" si="269"/>
        <v>1.0329569206893383</v>
      </c>
      <c r="AW773" s="68">
        <f t="shared" si="270"/>
        <v>0.77133846883211865</v>
      </c>
      <c r="AX773" s="68">
        <f t="shared" si="271"/>
        <v>2.8164419424469872E-2</v>
      </c>
      <c r="AY773" s="68">
        <f t="shared" si="272"/>
        <v>-0.2255100172052022</v>
      </c>
      <c r="AZ773" s="68">
        <f t="shared" si="273"/>
        <v>-0.4720369664997226</v>
      </c>
      <c r="BA773" s="68">
        <f t="shared" si="274"/>
        <v>-0.26161845185721966</v>
      </c>
      <c r="BB773" s="68">
        <f t="shared" si="275"/>
        <v>-0.25367443662967204</v>
      </c>
    </row>
    <row r="774" spans="1:54" x14ac:dyDescent="0.3">
      <c r="A774" s="64">
        <v>27436</v>
      </c>
      <c r="B774" s="57">
        <v>15.605</v>
      </c>
      <c r="C774" s="57">
        <v>0.45</v>
      </c>
      <c r="D774" s="57">
        <v>4.8680000000000003</v>
      </c>
      <c r="E774" s="57">
        <f t="shared" si="260"/>
        <v>4.8680000000000003</v>
      </c>
      <c r="F774" s="57">
        <f t="shared" si="261"/>
        <v>0</v>
      </c>
      <c r="G774" s="57">
        <f t="shared" si="262"/>
        <v>1.177977095849684</v>
      </c>
      <c r="H774" s="57">
        <f>IF(Q773&gt;SetUp!$B$56,SetUp!$B$56,Q773)</f>
        <v>16.150756420763798</v>
      </c>
      <c r="I774" s="57">
        <f t="shared" si="276"/>
        <v>1.9554379174972347</v>
      </c>
      <c r="J774" s="57">
        <f>MIN(F774,H774,(1-EXP(-SetUp!$B$52*H774/SetUp!$B$56))*F774)</f>
        <v>0</v>
      </c>
      <c r="K774" s="57">
        <f t="shared" si="263"/>
        <v>16.150756420763798</v>
      </c>
      <c r="L774" s="57">
        <f>IF(I774&lt;=0,0,MIN(SetUp!$B$50*I774^SetUp!$B$55,I774))</f>
        <v>6.2580097888798772E-2</v>
      </c>
      <c r="M774" s="57">
        <f t="shared" si="264"/>
        <v>1.892857819608436</v>
      </c>
      <c r="N774" s="57">
        <f>IF(SetUp!$B$62=0,X774,(B774-E774)*(1-(H774/SetUp!$B$66/SetUp!$B$56)))</f>
        <v>9.5590229041503161</v>
      </c>
      <c r="O774" s="57">
        <f>K774*SetUp!$B$65</f>
        <v>0</v>
      </c>
      <c r="P774" s="57">
        <f>MIN(SetUp!$B$54*L774^SetUp!$B$51,L774)</f>
        <v>3.3669292831448316E-2</v>
      </c>
      <c r="Q774" s="57">
        <f t="shared" si="265"/>
        <v>25.709779324914116</v>
      </c>
      <c r="R774" s="57">
        <f>IF((H774+N774-O774)&gt;SetUp!$B$56,T773+H774+N774-O774-SetUp!$B$56,T773)</f>
        <v>0</v>
      </c>
      <c r="S774" s="57">
        <f>R774*SetUp!$B$65</f>
        <v>0</v>
      </c>
      <c r="T774" s="57">
        <f>IF((R774-S774)&lt;SetUp!$B$53,R774-S774,SetUp!$B$53)</f>
        <v>0</v>
      </c>
      <c r="U774" s="57">
        <f t="shared" si="266"/>
        <v>1.892857819608436</v>
      </c>
      <c r="V774" s="57">
        <f>(L774-P774)/1000*SetUp!$B$13*1000000/SetUp!$B$48</f>
        <v>1.6443796056598661</v>
      </c>
      <c r="W774" s="57">
        <f t="shared" si="277"/>
        <v>2.5118795932144167E-15</v>
      </c>
      <c r="X774" s="57">
        <f>MAX((SetUp!$B$56*(1-($H774/SetUp!$B$56)^2)*TANH(($B774-$D774)/SetUp!$B$56))/(1+$H774/SetUp!$B$56*TANH(($B774-$D774)/SetUp!$B$56)),0)</f>
        <v>9.5590229041503161</v>
      </c>
      <c r="AK774" s="65">
        <v>9</v>
      </c>
      <c r="AL774" s="66">
        <f t="shared" si="257"/>
        <v>7.9333333333333325E-2</v>
      </c>
      <c r="AM774" s="66">
        <f t="shared" si="258"/>
        <v>3.7247846967112738E-2</v>
      </c>
      <c r="AN774" s="67">
        <f t="shared" si="259"/>
        <v>-0.53048932394395698</v>
      </c>
      <c r="AP774" s="64">
        <v>27588</v>
      </c>
      <c r="AQ774" s="55">
        <v>7</v>
      </c>
      <c r="AR774" s="55">
        <v>195</v>
      </c>
      <c r="AS774" s="66">
        <f t="shared" si="267"/>
        <v>1.0669999999999999</v>
      </c>
      <c r="AT774" s="66">
        <f t="shared" si="268"/>
        <v>0.57882117449564574</v>
      </c>
      <c r="AU774" s="55" t="str">
        <f>IF(OR($AP774&lt;SetUp!$B$97,$AP774&gt;SetUp!$B$98),"Não","Sim")</f>
        <v>Sim</v>
      </c>
      <c r="AV774" s="68">
        <f t="shared" si="269"/>
        <v>1.0329569206893383</v>
      </c>
      <c r="AW774" s="68">
        <f t="shared" si="270"/>
        <v>0.76080298007805258</v>
      </c>
      <c r="AX774" s="68">
        <f t="shared" si="271"/>
        <v>2.8164419424469872E-2</v>
      </c>
      <c r="AY774" s="68">
        <f t="shared" si="272"/>
        <v>-0.23745558985706011</v>
      </c>
      <c r="AZ774" s="68">
        <f t="shared" si="273"/>
        <v>-0.48817882550435421</v>
      </c>
      <c r="BA774" s="68">
        <f t="shared" si="274"/>
        <v>-0.27215394061128573</v>
      </c>
      <c r="BB774" s="68">
        <f t="shared" si="275"/>
        <v>-0.26562000928152996</v>
      </c>
    </row>
    <row r="775" spans="1:54" x14ac:dyDescent="0.3">
      <c r="A775" s="64">
        <v>27437</v>
      </c>
      <c r="B775" s="57">
        <v>2.2890000000000001</v>
      </c>
      <c r="C775" s="57">
        <v>0.19700000000000001</v>
      </c>
      <c r="D775" s="57">
        <v>4.8680000000000003</v>
      </c>
      <c r="E775" s="57">
        <f t="shared" si="260"/>
        <v>2.2890000000000001</v>
      </c>
      <c r="F775" s="57">
        <f t="shared" si="261"/>
        <v>2.5790000000000002</v>
      </c>
      <c r="G775" s="57">
        <f t="shared" si="262"/>
        <v>0</v>
      </c>
      <c r="H775" s="57">
        <f>IF(Q774&gt;SetUp!$B$56,SetUp!$B$56,Q774)</f>
        <v>25.709779324914116</v>
      </c>
      <c r="I775" s="57">
        <f t="shared" si="276"/>
        <v>1.892857819608436</v>
      </c>
      <c r="J775" s="57">
        <f>MIN(F775,H775,(1-EXP(-SetUp!$B$52*H775/SetUp!$B$56))*F775)</f>
        <v>2.5325672984228862</v>
      </c>
      <c r="K775" s="57">
        <f t="shared" si="263"/>
        <v>23.17721202649123</v>
      </c>
      <c r="L775" s="57">
        <f>IF(I775&lt;=0,0,MIN(SetUp!$B$50*I775^SetUp!$B$55,I775))</f>
        <v>5.9277904164474197E-2</v>
      </c>
      <c r="M775" s="57">
        <f t="shared" si="264"/>
        <v>1.8335799154439618</v>
      </c>
      <c r="N775" s="57">
        <f>IF(SetUp!$B$62=0,X775,(B775-E775)*(1-(H775/SetUp!$B$66/SetUp!$B$56)))</f>
        <v>0</v>
      </c>
      <c r="O775" s="57">
        <f>K775*SetUp!$B$65</f>
        <v>0</v>
      </c>
      <c r="P775" s="57">
        <f>MIN(SetUp!$B$54*L775^SetUp!$B$51,L775)</f>
        <v>3.1922075128308677E-2</v>
      </c>
      <c r="Q775" s="57">
        <f t="shared" si="265"/>
        <v>23.17721202649123</v>
      </c>
      <c r="R775" s="57">
        <f>IF((H775+N775-O775)&gt;SetUp!$B$56,T774+H775+N775-O775-SetUp!$B$56,T774)</f>
        <v>0</v>
      </c>
      <c r="S775" s="57">
        <f>R775*SetUp!$B$65</f>
        <v>0</v>
      </c>
      <c r="T775" s="57">
        <f>IF((R775-S775)&lt;SetUp!$B$53,R775-S775,SetUp!$B$53)</f>
        <v>0</v>
      </c>
      <c r="U775" s="57">
        <f t="shared" si="266"/>
        <v>1.8335799154439618</v>
      </c>
      <c r="V775" s="57">
        <f>(L775-P775)/1000*SetUp!$B$13*1000000/SetUp!$B$48</f>
        <v>1.5559361724363929</v>
      </c>
      <c r="W775" s="57">
        <f t="shared" si="277"/>
        <v>4.3715031594615539E-16</v>
      </c>
      <c r="X775" s="57">
        <f>MAX((SetUp!$B$56*(1-($H775/SetUp!$B$56)^2)*TANH(($B775-$D775)/SetUp!$B$56))/(1+$H775/SetUp!$B$56*TANH(($B775-$D775)/SetUp!$B$56)),0)</f>
        <v>0</v>
      </c>
      <c r="AK775" s="65">
        <v>10</v>
      </c>
      <c r="AL775" s="66">
        <f t="shared" si="257"/>
        <v>7.4999999999999997E-2</v>
      </c>
      <c r="AM775" s="66">
        <f t="shared" si="258"/>
        <v>3.6694633172338391E-2</v>
      </c>
      <c r="AN775" s="67">
        <f t="shared" si="259"/>
        <v>-0.51073822436882144</v>
      </c>
      <c r="AP775" s="64">
        <v>27589</v>
      </c>
      <c r="AQ775" s="55">
        <v>7</v>
      </c>
      <c r="AR775" s="55">
        <v>196</v>
      </c>
      <c r="AS775" s="66">
        <f t="shared" si="267"/>
        <v>1.1120000000000001</v>
      </c>
      <c r="AT775" s="66">
        <f t="shared" si="268"/>
        <v>0.55805331519119572</v>
      </c>
      <c r="AU775" s="55" t="str">
        <f>IF(OR($AP775&lt;SetUp!$B$97,$AP775&gt;SetUp!$B$98),"Não","Sim")</f>
        <v>Sim</v>
      </c>
      <c r="AV775" s="68">
        <f t="shared" si="269"/>
        <v>1.0545141061171255</v>
      </c>
      <c r="AW775" s="68">
        <f t="shared" si="270"/>
        <v>0.74702966152034134</v>
      </c>
      <c r="AX775" s="68">
        <f t="shared" si="271"/>
        <v>4.6104787246038705E-2</v>
      </c>
      <c r="AY775" s="68">
        <f t="shared" si="272"/>
        <v>-0.25332430753690527</v>
      </c>
      <c r="AZ775" s="68">
        <f t="shared" si="273"/>
        <v>-0.55394668480880438</v>
      </c>
      <c r="BA775" s="68">
        <f t="shared" si="274"/>
        <v>-0.30748444459678415</v>
      </c>
      <c r="BB775" s="68">
        <f t="shared" si="275"/>
        <v>-0.29942909478294399</v>
      </c>
    </row>
    <row r="776" spans="1:54" x14ac:dyDescent="0.3">
      <c r="A776" s="64">
        <v>27438</v>
      </c>
      <c r="B776" s="57">
        <v>0.86099999999999999</v>
      </c>
      <c r="C776" s="57">
        <v>0.112</v>
      </c>
      <c r="D776" s="57">
        <v>4.8680000000000003</v>
      </c>
      <c r="E776" s="57">
        <f t="shared" si="260"/>
        <v>0.86099999999999999</v>
      </c>
      <c r="F776" s="57">
        <f t="shared" si="261"/>
        <v>4.0070000000000006</v>
      </c>
      <c r="G776" s="57">
        <f t="shared" si="262"/>
        <v>0</v>
      </c>
      <c r="H776" s="57">
        <f>IF(Q775&gt;SetUp!$B$56,SetUp!$B$56,Q775)</f>
        <v>23.17721202649123</v>
      </c>
      <c r="I776" s="57">
        <f t="shared" si="276"/>
        <v>1.8335799154439618</v>
      </c>
      <c r="J776" s="57">
        <f>MIN(F776,H776,(1-EXP(-SetUp!$B$52*H776/SetUp!$B$56))*F776)</f>
        <v>3.8998361757320801</v>
      </c>
      <c r="K776" s="57">
        <f t="shared" si="263"/>
        <v>19.27737585075915</v>
      </c>
      <c r="L776" s="57">
        <f>IF(I776&lt;=0,0,MIN(SetUp!$B$50*I776^SetUp!$B$55,I776))</f>
        <v>5.62163429117973E-2</v>
      </c>
      <c r="M776" s="57">
        <f t="shared" si="264"/>
        <v>1.7773635725321646</v>
      </c>
      <c r="N776" s="57">
        <f>IF(SetUp!$B$62=0,X776,(B776-E776)*(1-(H776/SetUp!$B$66/SetUp!$B$56)))</f>
        <v>0</v>
      </c>
      <c r="O776" s="57">
        <f>K776*SetUp!$B$65</f>
        <v>0</v>
      </c>
      <c r="P776" s="57">
        <f>MIN(SetUp!$B$54*L776^SetUp!$B$51,L776)</f>
        <v>3.0300699437395495E-2</v>
      </c>
      <c r="Q776" s="57">
        <f t="shared" si="265"/>
        <v>19.27737585075915</v>
      </c>
      <c r="R776" s="57">
        <f>IF((H776+N776-O776)&gt;SetUp!$B$56,T775+H776+N776-O776-SetUp!$B$56,T775)</f>
        <v>0</v>
      </c>
      <c r="S776" s="57">
        <f>R776*SetUp!$B$65</f>
        <v>0</v>
      </c>
      <c r="T776" s="57">
        <f>IF((R776-S776)&lt;SetUp!$B$53,R776-S776,SetUp!$B$53)</f>
        <v>0</v>
      </c>
      <c r="U776" s="57">
        <f t="shared" si="266"/>
        <v>1.7773635725321646</v>
      </c>
      <c r="V776" s="57">
        <f>(L776-P776)/1000*SetUp!$B$13*1000000/SetUp!$B$48</f>
        <v>1.4740217545766263</v>
      </c>
      <c r="W776" s="57">
        <f t="shared" si="277"/>
        <v>-1.2559397966072083E-15</v>
      </c>
      <c r="X776" s="57">
        <f>MAX((SetUp!$B$56*(1-($H776/SetUp!$B$56)^2)*TANH(($B776-$D776)/SetUp!$B$56))/(1+$H776/SetUp!$B$56*TANH(($B776-$D776)/SetUp!$B$56)),0)</f>
        <v>0</v>
      </c>
      <c r="AK776" s="65">
        <v>11</v>
      </c>
      <c r="AL776" s="66">
        <f t="shared" si="257"/>
        <v>8.3666666666666667E-2</v>
      </c>
      <c r="AM776" s="66">
        <f t="shared" si="258"/>
        <v>3.6153514279578629E-2</v>
      </c>
      <c r="AN776" s="67">
        <f t="shared" si="259"/>
        <v>-0.56788628351101245</v>
      </c>
      <c r="AP776" s="64">
        <v>27590</v>
      </c>
      <c r="AQ776" s="55">
        <v>7</v>
      </c>
      <c r="AR776" s="55">
        <v>197</v>
      </c>
      <c r="AS776" s="66">
        <f t="shared" si="267"/>
        <v>1.1120000000000001</v>
      </c>
      <c r="AT776" s="66">
        <f t="shared" si="268"/>
        <v>0.53831265519456772</v>
      </c>
      <c r="AU776" s="55" t="str">
        <f>IF(OR($AP776&lt;SetUp!$B$97,$AP776&gt;SetUp!$B$98),"Não","Sim")</f>
        <v>Sim</v>
      </c>
      <c r="AV776" s="68">
        <f t="shared" si="269"/>
        <v>1.0545141061171255</v>
      </c>
      <c r="AW776" s="68">
        <f t="shared" si="270"/>
        <v>0.73369793184563881</v>
      </c>
      <c r="AX776" s="68">
        <f t="shared" si="271"/>
        <v>4.6104787246038705E-2</v>
      </c>
      <c r="AY776" s="68">
        <f t="shared" si="272"/>
        <v>-0.26896541023342235</v>
      </c>
      <c r="AZ776" s="68">
        <f t="shared" si="273"/>
        <v>-0.57368734480543238</v>
      </c>
      <c r="BA776" s="68">
        <f t="shared" si="274"/>
        <v>-0.32081617427148668</v>
      </c>
      <c r="BB776" s="68">
        <f t="shared" si="275"/>
        <v>-0.31507019747946108</v>
      </c>
    </row>
    <row r="777" spans="1:54" x14ac:dyDescent="0.3">
      <c r="A777" s="64">
        <v>27439</v>
      </c>
      <c r="B777" s="57">
        <v>1.3129999999999999</v>
      </c>
      <c r="C777" s="57">
        <v>9.4E-2</v>
      </c>
      <c r="D777" s="57">
        <v>4.8680000000000003</v>
      </c>
      <c r="E777" s="57">
        <f t="shared" si="260"/>
        <v>1.3129999999999999</v>
      </c>
      <c r="F777" s="57">
        <f t="shared" si="261"/>
        <v>3.5550000000000006</v>
      </c>
      <c r="G777" s="57">
        <f t="shared" si="262"/>
        <v>0</v>
      </c>
      <c r="H777" s="57">
        <f>IF(Q776&gt;SetUp!$B$56,SetUp!$B$56,Q776)</f>
        <v>19.27737585075915</v>
      </c>
      <c r="I777" s="57">
        <f t="shared" si="276"/>
        <v>1.7773635725321646</v>
      </c>
      <c r="J777" s="57">
        <f>MIN(F777,H777,(1-EXP(-SetUp!$B$52*H777/SetUp!$B$56))*F777)</f>
        <v>3.3801339301886979</v>
      </c>
      <c r="K777" s="57">
        <f t="shared" si="263"/>
        <v>15.897241920570451</v>
      </c>
      <c r="L777" s="57">
        <f>IF(I777&lt;=0,0,MIN(SetUp!$B$50*I777^SetUp!$B$55,I777))</f>
        <v>5.3373208300605261E-2</v>
      </c>
      <c r="M777" s="57">
        <f t="shared" si="264"/>
        <v>1.7239903642315593</v>
      </c>
      <c r="N777" s="57">
        <f>IF(SetUp!$B$62=0,X777,(B777-E777)*(1-(H777/SetUp!$B$66/SetUp!$B$56)))</f>
        <v>0</v>
      </c>
      <c r="O777" s="57">
        <f>K777*SetUp!$B$65</f>
        <v>0</v>
      </c>
      <c r="P777" s="57">
        <f>MIN(SetUp!$B$54*L777^SetUp!$B$51,L777)</f>
        <v>2.87936558549815E-2</v>
      </c>
      <c r="Q777" s="57">
        <f t="shared" si="265"/>
        <v>15.897241920570451</v>
      </c>
      <c r="R777" s="57">
        <f>IF((H777+N777-O777)&gt;SetUp!$B$56,T776+H777+N777-O777-SetUp!$B$56,T776)</f>
        <v>0</v>
      </c>
      <c r="S777" s="57">
        <f>R777*SetUp!$B$65</f>
        <v>0</v>
      </c>
      <c r="T777" s="57">
        <f>IF((R777-S777)&lt;SetUp!$B$53,R777-S777,SetUp!$B$53)</f>
        <v>0</v>
      </c>
      <c r="U777" s="57">
        <f t="shared" si="266"/>
        <v>1.7239903642315593</v>
      </c>
      <c r="V777" s="57">
        <f>(L777-P777)/1000*SetUp!$B$13*1000000/SetUp!$B$48</f>
        <v>1.3980279925672516</v>
      </c>
      <c r="W777" s="57">
        <f t="shared" si="277"/>
        <v>8.2572837456496018E-16</v>
      </c>
      <c r="X777" s="57">
        <f>MAX((SetUp!$B$56*(1-($H777/SetUp!$B$56)^2)*TANH(($B777-$D777)/SetUp!$B$56))/(1+$H777/SetUp!$B$56*TANH(($B777-$D777)/SetUp!$B$56)),0)</f>
        <v>0</v>
      </c>
      <c r="AK777" s="65">
        <v>12</v>
      </c>
      <c r="AL777" s="66">
        <f t="shared" si="257"/>
        <v>6.7000000000000004E-2</v>
      </c>
      <c r="AM777" s="66">
        <f t="shared" si="258"/>
        <v>3.5699962747478366E-2</v>
      </c>
      <c r="AN777" s="67">
        <f t="shared" si="259"/>
        <v>-0.46716473511226325</v>
      </c>
      <c r="AP777" s="64">
        <v>27591</v>
      </c>
      <c r="AQ777" s="55">
        <v>7</v>
      </c>
      <c r="AR777" s="55">
        <v>198</v>
      </c>
      <c r="AS777" s="66">
        <f t="shared" si="267"/>
        <v>1.1120000000000001</v>
      </c>
      <c r="AT777" s="66">
        <f t="shared" si="268"/>
        <v>0.52162895036955559</v>
      </c>
      <c r="AU777" s="55" t="str">
        <f>IF(OR($AP777&lt;SetUp!$B$97,$AP777&gt;SetUp!$B$98),"Não","Sim")</f>
        <v>Sim</v>
      </c>
      <c r="AV777" s="68">
        <f t="shared" si="269"/>
        <v>1.0545141061171255</v>
      </c>
      <c r="AW777" s="68">
        <f t="shared" si="270"/>
        <v>0.72223884579102748</v>
      </c>
      <c r="AX777" s="68">
        <f t="shared" si="271"/>
        <v>4.6104787246038705E-2</v>
      </c>
      <c r="AY777" s="68">
        <f t="shared" si="272"/>
        <v>-0.28263831329446309</v>
      </c>
      <c r="AZ777" s="68">
        <f t="shared" si="273"/>
        <v>-0.59037104963044451</v>
      </c>
      <c r="BA777" s="68">
        <f t="shared" si="274"/>
        <v>-0.332275260326098</v>
      </c>
      <c r="BB777" s="68">
        <f t="shared" si="275"/>
        <v>-0.32874310054050182</v>
      </c>
    </row>
    <row r="778" spans="1:54" x14ac:dyDescent="0.3">
      <c r="A778" s="64">
        <v>27440</v>
      </c>
      <c r="B778" s="57">
        <v>2.3940000000000001</v>
      </c>
      <c r="C778" s="57">
        <v>7.6999999999999999E-2</v>
      </c>
      <c r="D778" s="57">
        <v>4.8680000000000003</v>
      </c>
      <c r="E778" s="57">
        <f t="shared" si="260"/>
        <v>2.3940000000000001</v>
      </c>
      <c r="F778" s="57">
        <f t="shared" si="261"/>
        <v>2.4740000000000002</v>
      </c>
      <c r="G778" s="57">
        <f t="shared" si="262"/>
        <v>0</v>
      </c>
      <c r="H778" s="57">
        <f>IF(Q777&gt;SetUp!$B$56,SetUp!$B$56,Q777)</f>
        <v>15.897241920570451</v>
      </c>
      <c r="I778" s="57">
        <f t="shared" si="276"/>
        <v>1.7239903642315593</v>
      </c>
      <c r="J778" s="57">
        <f>MIN(F778,H778,(1-EXP(-SetUp!$B$52*H778/SetUp!$B$56))*F778)</f>
        <v>2.267634781814599</v>
      </c>
      <c r="K778" s="57">
        <f t="shared" si="263"/>
        <v>13.629607138755851</v>
      </c>
      <c r="L778" s="57">
        <f>IF(I778&lt;=0,0,MIN(SetUp!$B$50*I778^SetUp!$B$55,I778))</f>
        <v>5.0728759369694669E-2</v>
      </c>
      <c r="M778" s="57">
        <f t="shared" si="264"/>
        <v>1.6732616048618647</v>
      </c>
      <c r="N778" s="57">
        <f>IF(SetUp!$B$62=0,X778,(B778-E778)*(1-(H778/SetUp!$B$66/SetUp!$B$56)))</f>
        <v>0</v>
      </c>
      <c r="O778" s="57">
        <f>K778*SetUp!$B$65</f>
        <v>0</v>
      </c>
      <c r="P778" s="57">
        <f>MIN(SetUp!$B$54*L778^SetUp!$B$51,L778)</f>
        <v>2.7390702994972035E-2</v>
      </c>
      <c r="Q778" s="57">
        <f t="shared" si="265"/>
        <v>13.629607138755851</v>
      </c>
      <c r="R778" s="57">
        <f>IF((H778+N778-O778)&gt;SetUp!$B$56,T777+H778+N778-O778-SetUp!$B$56,T777)</f>
        <v>0</v>
      </c>
      <c r="S778" s="57">
        <f>R778*SetUp!$B$65</f>
        <v>0</v>
      </c>
      <c r="T778" s="57">
        <f>IF((R778-S778)&lt;SetUp!$B$53,R778-S778,SetUp!$B$53)</f>
        <v>0</v>
      </c>
      <c r="U778" s="57">
        <f t="shared" si="266"/>
        <v>1.6732616048618647</v>
      </c>
      <c r="V778" s="57">
        <f>(L778-P778)/1000*SetUp!$B$13*1000000/SetUp!$B$48</f>
        <v>1.3274145725864881</v>
      </c>
      <c r="W778" s="57">
        <f t="shared" si="277"/>
        <v>-1.672273430841642E-15</v>
      </c>
      <c r="X778" s="57">
        <f>MAX((SetUp!$B$56*(1-($H778/SetUp!$B$56)^2)*TANH(($B778-$D778)/SetUp!$B$56))/(1+$H778/SetUp!$B$56*TANH(($B778-$D778)/SetUp!$B$56)),0)</f>
        <v>0</v>
      </c>
      <c r="AK778" s="65">
        <v>13</v>
      </c>
      <c r="AL778" s="66">
        <f t="shared" si="257"/>
        <v>6.3166666666666663E-2</v>
      </c>
      <c r="AM778" s="66">
        <f t="shared" si="258"/>
        <v>3.5180882064056528E-2</v>
      </c>
      <c r="AN778" s="67">
        <f t="shared" si="259"/>
        <v>-0.4430467219410576</v>
      </c>
      <c r="AP778" s="64">
        <v>27592</v>
      </c>
      <c r="AQ778" s="55">
        <v>7</v>
      </c>
      <c r="AR778" s="55">
        <v>199</v>
      </c>
      <c r="AS778" s="66">
        <f t="shared" si="267"/>
        <v>18.039000000000001</v>
      </c>
      <c r="AT778" s="66">
        <f t="shared" si="268"/>
        <v>1.3502584513400007</v>
      </c>
      <c r="AU778" s="55" t="str">
        <f>IF(OR($AP778&lt;SetUp!$B$97,$AP778&gt;SetUp!$B$98),"Não","Sim")</f>
        <v>Sim</v>
      </c>
      <c r="AV778" s="68">
        <f t="shared" si="269"/>
        <v>4.2472343942852975</v>
      </c>
      <c r="AW778" s="68">
        <f t="shared" si="270"/>
        <v>1.1620062182880093</v>
      </c>
      <c r="AX778" s="68">
        <f t="shared" si="271"/>
        <v>1.2562124585651615</v>
      </c>
      <c r="AY778" s="68">
        <f t="shared" si="272"/>
        <v>0.13041690423417202</v>
      </c>
      <c r="AZ778" s="68">
        <f t="shared" si="273"/>
        <v>-16.688741548660001</v>
      </c>
      <c r="BA778" s="68">
        <f t="shared" si="274"/>
        <v>-3.0852281759972882</v>
      </c>
      <c r="BB778" s="68">
        <f t="shared" si="275"/>
        <v>-1.1257955543309894</v>
      </c>
    </row>
    <row r="779" spans="1:54" x14ac:dyDescent="0.3">
      <c r="A779" s="64">
        <v>27441</v>
      </c>
      <c r="B779" s="57">
        <v>5.0810000000000004</v>
      </c>
      <c r="C779" s="57">
        <v>6.3E-2</v>
      </c>
      <c r="D779" s="57">
        <v>4.8680000000000003</v>
      </c>
      <c r="E779" s="57">
        <f t="shared" si="260"/>
        <v>4.8680000000000003</v>
      </c>
      <c r="F779" s="57">
        <f t="shared" si="261"/>
        <v>0</v>
      </c>
      <c r="G779" s="57">
        <f t="shared" si="262"/>
        <v>9.8049727332263914E-3</v>
      </c>
      <c r="H779" s="57">
        <f>IF(Q778&gt;SetUp!$B$56,SetUp!$B$56,Q778)</f>
        <v>13.629607138755851</v>
      </c>
      <c r="I779" s="57">
        <f t="shared" si="276"/>
        <v>1.683066577595091</v>
      </c>
      <c r="J779" s="57">
        <f>MIN(F779,H779,(1-EXP(-SetUp!$B$52*H779/SetUp!$B$56))*F779)</f>
        <v>0</v>
      </c>
      <c r="K779" s="57">
        <f t="shared" si="263"/>
        <v>13.629607138755851</v>
      </c>
      <c r="L779" s="57">
        <f>IF(I779&lt;=0,0,MIN(SetUp!$B$50*I779^SetUp!$B$55,I779))</f>
        <v>4.8737697803390601E-2</v>
      </c>
      <c r="M779" s="57">
        <f t="shared" si="264"/>
        <v>1.6343288797917004</v>
      </c>
      <c r="N779" s="57">
        <f>IF(SetUp!$B$62=0,X779,(B779-E779)*(1-(H779/SetUp!$B$66/SetUp!$B$56)))</f>
        <v>0.20319502726677369</v>
      </c>
      <c r="O779" s="57">
        <f>K779*SetUp!$B$65</f>
        <v>0</v>
      </c>
      <c r="P779" s="57">
        <f>MIN(SetUp!$B$54*L779^SetUp!$B$51,L779)</f>
        <v>2.6333571986987728E-2</v>
      </c>
      <c r="Q779" s="57">
        <f t="shared" si="265"/>
        <v>13.832802166022624</v>
      </c>
      <c r="R779" s="57">
        <f>IF((H779+N779-O779)&gt;SetUp!$B$56,T778+H779+N779-O779-SetUp!$B$56,T778)</f>
        <v>0</v>
      </c>
      <c r="S779" s="57">
        <f>R779*SetUp!$B$65</f>
        <v>0</v>
      </c>
      <c r="T779" s="57">
        <f>IF((R779-S779)&lt;SetUp!$B$53,R779-S779,SetUp!$B$53)</f>
        <v>0</v>
      </c>
      <c r="U779" s="57">
        <f t="shared" si="266"/>
        <v>1.6343288797917004</v>
      </c>
      <c r="V779" s="57">
        <f>(L779-P779)/1000*SetUp!$B$13*1000000/SetUp!$B$48</f>
        <v>1.2742947663356035</v>
      </c>
      <c r="W779" s="57">
        <f t="shared" si="277"/>
        <v>-4.9960036108132044E-16</v>
      </c>
      <c r="X779" s="57">
        <f>MAX((SetUp!$B$56*(1-($H779/SetUp!$B$56)^2)*TANH(($B779-$D779)/SetUp!$B$56))/(1+$H779/SetUp!$B$56*TANH(($B779-$D779)/SetUp!$B$56)),0)</f>
        <v>0.20319502726677369</v>
      </c>
      <c r="AK779" s="65">
        <v>14</v>
      </c>
      <c r="AL779" s="66">
        <f t="shared" si="257"/>
        <v>5.9499999999999997E-2</v>
      </c>
      <c r="AM779" s="66">
        <f t="shared" si="258"/>
        <v>3.4741429129697833E-2</v>
      </c>
      <c r="AN779" s="67">
        <f t="shared" si="259"/>
        <v>-0.41611043479499438</v>
      </c>
      <c r="AP779" s="64">
        <v>27593</v>
      </c>
      <c r="AQ779" s="55">
        <v>7</v>
      </c>
      <c r="AR779" s="55">
        <v>200</v>
      </c>
      <c r="AS779" s="66">
        <f t="shared" si="267"/>
        <v>4.9160000000000004</v>
      </c>
      <c r="AT779" s="66">
        <f t="shared" si="268"/>
        <v>2.9929320237497419</v>
      </c>
      <c r="AU779" s="55" t="str">
        <f>IF(OR($AP779&lt;SetUp!$B$97,$AP779&gt;SetUp!$B$98),"Não","Sim")</f>
        <v>Sim</v>
      </c>
      <c r="AV779" s="68">
        <f t="shared" si="269"/>
        <v>2.217205448306494</v>
      </c>
      <c r="AW779" s="68">
        <f t="shared" si="270"/>
        <v>1.7300092553942426</v>
      </c>
      <c r="AX779" s="68">
        <f t="shared" si="271"/>
        <v>0.6916118742144165</v>
      </c>
      <c r="AY779" s="68">
        <f t="shared" si="272"/>
        <v>0.47609685314301886</v>
      </c>
      <c r="AZ779" s="68">
        <f t="shared" si="273"/>
        <v>-1.9230679762502585</v>
      </c>
      <c r="BA779" s="68">
        <f t="shared" si="274"/>
        <v>-0.48719619291225147</v>
      </c>
      <c r="BB779" s="68">
        <f t="shared" si="275"/>
        <v>-0.21551502107139764</v>
      </c>
    </row>
    <row r="780" spans="1:54" x14ac:dyDescent="0.3">
      <c r="A780" s="64">
        <v>27442</v>
      </c>
      <c r="B780" s="57">
        <v>3.79</v>
      </c>
      <c r="C780" s="57">
        <v>0.24299999999999999</v>
      </c>
      <c r="D780" s="57">
        <v>4.8680000000000003</v>
      </c>
      <c r="E780" s="57">
        <f t="shared" si="260"/>
        <v>3.79</v>
      </c>
      <c r="F780" s="57">
        <f t="shared" si="261"/>
        <v>1.0780000000000003</v>
      </c>
      <c r="G780" s="57">
        <f t="shared" si="262"/>
        <v>0</v>
      </c>
      <c r="H780" s="57">
        <f>IF(Q779&gt;SetUp!$B$56,SetUp!$B$56,Q779)</f>
        <v>13.832802166022624</v>
      </c>
      <c r="I780" s="57">
        <f t="shared" si="276"/>
        <v>1.6343288797917004</v>
      </c>
      <c r="J780" s="57">
        <f>MIN(F780,H780,(1-EXP(-SetUp!$B$52*H780/SetUp!$B$56))*F780)</f>
        <v>0.95385038473110029</v>
      </c>
      <c r="K780" s="57">
        <f t="shared" si="263"/>
        <v>12.878951781291525</v>
      </c>
      <c r="L780" s="57">
        <f>IF(I780&lt;=0,0,MIN(SetUp!$B$50*I780^SetUp!$B$55,I780))</f>
        <v>4.6408258996880322E-2</v>
      </c>
      <c r="M780" s="57">
        <f t="shared" si="264"/>
        <v>1.58792062079482</v>
      </c>
      <c r="N780" s="57">
        <f>IF(SetUp!$B$62=0,X780,(B780-E780)*(1-(H780/SetUp!$B$66/SetUp!$B$56)))</f>
        <v>0</v>
      </c>
      <c r="O780" s="57">
        <f>K780*SetUp!$B$65</f>
        <v>0</v>
      </c>
      <c r="P780" s="57">
        <f>MIN(SetUp!$B$54*L780^SetUp!$B$51,L780)</f>
        <v>2.509584809321452E-2</v>
      </c>
      <c r="Q780" s="57">
        <f t="shared" si="265"/>
        <v>12.878951781291525</v>
      </c>
      <c r="R780" s="57">
        <f>IF((H780+N780-O780)&gt;SetUp!$B$56,T779+H780+N780-O780-SetUp!$B$56,T779)</f>
        <v>0</v>
      </c>
      <c r="S780" s="57">
        <f>R780*SetUp!$B$65</f>
        <v>0</v>
      </c>
      <c r="T780" s="57">
        <f>IF((R780-S780)&lt;SetUp!$B$53,R780-S780,SetUp!$B$53)</f>
        <v>0</v>
      </c>
      <c r="U780" s="57">
        <f t="shared" si="266"/>
        <v>1.58792062079482</v>
      </c>
      <c r="V780" s="57">
        <f>(L780-P780)/1000*SetUp!$B$13*1000000/SetUp!$B$48</f>
        <v>1.2122005515899936</v>
      </c>
      <c r="W780" s="57">
        <f t="shared" si="277"/>
        <v>1.5959455978986625E-15</v>
      </c>
      <c r="X780" s="57">
        <f>MAX((SetUp!$B$56*(1-($H780/SetUp!$B$56)^2)*TANH(($B780-$D780)/SetUp!$B$56))/(1+$H780/SetUp!$B$56*TANH(($B780-$D780)/SetUp!$B$56)),0)</f>
        <v>0</v>
      </c>
      <c r="AK780" s="65">
        <v>15</v>
      </c>
      <c r="AL780" s="66">
        <f t="shared" si="257"/>
        <v>5.6000000000000001E-2</v>
      </c>
      <c r="AM780" s="66">
        <f t="shared" si="258"/>
        <v>4.9310835548069837E-2</v>
      </c>
      <c r="AN780" s="67">
        <f t="shared" si="259"/>
        <v>-0.11944936521303864</v>
      </c>
      <c r="AP780" s="64">
        <v>27594</v>
      </c>
      <c r="AQ780" s="55">
        <v>7</v>
      </c>
      <c r="AR780" s="55">
        <v>201</v>
      </c>
      <c r="AS780" s="66">
        <f t="shared" si="267"/>
        <v>5.7050000000000001</v>
      </c>
      <c r="AT780" s="66">
        <f t="shared" si="268"/>
        <v>4.230891623533827</v>
      </c>
      <c r="AU780" s="55" t="str">
        <f>IF(OR($AP780&lt;SetUp!$B$97,$AP780&gt;SetUp!$B$98),"Não","Sim")</f>
        <v>Sim</v>
      </c>
      <c r="AV780" s="68">
        <f t="shared" si="269"/>
        <v>2.3885141824992373</v>
      </c>
      <c r="AW780" s="68">
        <f t="shared" si="270"/>
        <v>2.0569131297976169</v>
      </c>
      <c r="AX780" s="68">
        <f t="shared" si="271"/>
        <v>0.75625564875423346</v>
      </c>
      <c r="AY780" s="68">
        <f t="shared" si="272"/>
        <v>0.62643190079713051</v>
      </c>
      <c r="AZ780" s="68">
        <f t="shared" si="273"/>
        <v>-1.4741083764661731</v>
      </c>
      <c r="BA780" s="68">
        <f t="shared" si="274"/>
        <v>-0.33160105270162044</v>
      </c>
      <c r="BB780" s="68">
        <f t="shared" si="275"/>
        <v>-0.12982374795710294</v>
      </c>
    </row>
    <row r="781" spans="1:54" x14ac:dyDescent="0.3">
      <c r="A781" s="64">
        <v>27443</v>
      </c>
      <c r="B781" s="57">
        <v>3.9990000000000001</v>
      </c>
      <c r="C781" s="57">
        <v>0.21199999999999999</v>
      </c>
      <c r="D781" s="57">
        <v>4.8680000000000003</v>
      </c>
      <c r="E781" s="57">
        <f t="shared" si="260"/>
        <v>3.9990000000000001</v>
      </c>
      <c r="F781" s="57">
        <f t="shared" si="261"/>
        <v>0.86900000000000022</v>
      </c>
      <c r="G781" s="57">
        <f t="shared" si="262"/>
        <v>0</v>
      </c>
      <c r="H781" s="57">
        <f>IF(Q780&gt;SetUp!$B$56,SetUp!$B$56,Q780)</f>
        <v>12.878951781291525</v>
      </c>
      <c r="I781" s="57">
        <f t="shared" si="276"/>
        <v>1.58792062079482</v>
      </c>
      <c r="J781" s="57">
        <f>MIN(F781,H781,(1-EXP(-SetUp!$B$52*H781/SetUp!$B$56))*F781)</f>
        <v>0.75283554420720011</v>
      </c>
      <c r="K781" s="57">
        <f t="shared" si="263"/>
        <v>12.126116237084325</v>
      </c>
      <c r="L781" s="57">
        <f>IF(I781&lt;=0,0,MIN(SetUp!$B$50*I781^SetUp!$B$55,I781))</f>
        <v>4.4232772861491458E-2</v>
      </c>
      <c r="M781" s="57">
        <f t="shared" si="264"/>
        <v>1.5436878479333285</v>
      </c>
      <c r="N781" s="57">
        <f>IF(SetUp!$B$62=0,X781,(B781-E781)*(1-(H781/SetUp!$B$66/SetUp!$B$56)))</f>
        <v>0</v>
      </c>
      <c r="O781" s="57">
        <f>K781*SetUp!$B$65</f>
        <v>0</v>
      </c>
      <c r="P781" s="57">
        <f>MIN(SetUp!$B$54*L781^SetUp!$B$51,L781)</f>
        <v>2.3938971261200644E-2</v>
      </c>
      <c r="Q781" s="57">
        <f t="shared" si="265"/>
        <v>12.126116237084325</v>
      </c>
      <c r="R781" s="57">
        <f>IF((H781+N781-O781)&gt;SetUp!$B$56,T780+H781+N781-O781-SetUp!$B$56,T780)</f>
        <v>0</v>
      </c>
      <c r="S781" s="57">
        <f>R781*SetUp!$B$65</f>
        <v>0</v>
      </c>
      <c r="T781" s="57">
        <f>IF((R781-S781)&lt;SetUp!$B$53,R781-S781,SetUp!$B$53)</f>
        <v>0</v>
      </c>
      <c r="U781" s="57">
        <f t="shared" si="266"/>
        <v>1.5436878479333285</v>
      </c>
      <c r="V781" s="57">
        <f>(L781-P781)/1000*SetUp!$B$13*1000000/SetUp!$B$48</f>
        <v>1.1542644145200445</v>
      </c>
      <c r="W781" s="57">
        <f t="shared" si="277"/>
        <v>1.2698175844150228E-15</v>
      </c>
      <c r="X781" s="57">
        <f>MAX((SetUp!$B$56*(1-($H781/SetUp!$B$56)^2)*TANH(($B781-$D781)/SetUp!$B$56))/(1+$H781/SetUp!$B$56*TANH(($B781-$D781)/SetUp!$B$56)),0)</f>
        <v>0</v>
      </c>
      <c r="AK781" s="65">
        <v>16</v>
      </c>
      <c r="AL781" s="66">
        <f t="shared" si="257"/>
        <v>6.7000000000000004E-2</v>
      </c>
      <c r="AM781" s="66">
        <f t="shared" si="258"/>
        <v>6.1895579682598401E-2</v>
      </c>
      <c r="AN781" s="67">
        <f t="shared" si="259"/>
        <v>-7.6185377871665724E-2</v>
      </c>
      <c r="AP781" s="64">
        <v>27595</v>
      </c>
      <c r="AQ781" s="55">
        <v>7</v>
      </c>
      <c r="AR781" s="55">
        <v>202</v>
      </c>
      <c r="AS781" s="66">
        <f t="shared" si="267"/>
        <v>13.688000000000001</v>
      </c>
      <c r="AT781" s="66">
        <f t="shared" si="268"/>
        <v>3.9030734158336369</v>
      </c>
      <c r="AU781" s="55" t="str">
        <f>IF(OR($AP781&lt;SetUp!$B$97,$AP781&gt;SetUp!$B$98),"Não","Sim")</f>
        <v>Sim</v>
      </c>
      <c r="AV781" s="68">
        <f t="shared" si="269"/>
        <v>3.6997297198579249</v>
      </c>
      <c r="AW781" s="68">
        <f t="shared" si="270"/>
        <v>1.9756197548702628</v>
      </c>
      <c r="AX781" s="68">
        <f t="shared" si="271"/>
        <v>1.1363399965330439</v>
      </c>
      <c r="AY781" s="68">
        <f t="shared" si="272"/>
        <v>0.59140672032853669</v>
      </c>
      <c r="AZ781" s="68">
        <f t="shared" si="273"/>
        <v>-9.7849265841663637</v>
      </c>
      <c r="BA781" s="68">
        <f t="shared" si="274"/>
        <v>-1.7241099649876621</v>
      </c>
      <c r="BB781" s="68">
        <f t="shared" si="275"/>
        <v>-0.54493327620450716</v>
      </c>
    </row>
    <row r="782" spans="1:54" x14ac:dyDescent="0.3">
      <c r="A782" s="64">
        <v>27444</v>
      </c>
      <c r="B782" s="57">
        <v>1.9610000000000001</v>
      </c>
      <c r="C782" s="57">
        <v>0.183</v>
      </c>
      <c r="D782" s="57">
        <v>4.8680000000000003</v>
      </c>
      <c r="E782" s="57">
        <f t="shared" si="260"/>
        <v>1.9610000000000001</v>
      </c>
      <c r="F782" s="57">
        <f t="shared" si="261"/>
        <v>2.907</v>
      </c>
      <c r="G782" s="57">
        <f t="shared" si="262"/>
        <v>0</v>
      </c>
      <c r="H782" s="57">
        <f>IF(Q781&gt;SetUp!$B$56,SetUp!$B$56,Q781)</f>
        <v>12.126116237084325</v>
      </c>
      <c r="I782" s="57">
        <f t="shared" si="276"/>
        <v>1.5436878479333285</v>
      </c>
      <c r="J782" s="57">
        <f>MIN(F782,H782,(1-EXP(-SetUp!$B$52*H782/SetUp!$B$56))*F782)</f>
        <v>2.4698959626437453</v>
      </c>
      <c r="K782" s="57">
        <f t="shared" si="263"/>
        <v>9.6562202744405798</v>
      </c>
      <c r="L782" s="57">
        <f>IF(I782&lt;=0,0,MIN(SetUp!$B$50*I782^SetUp!$B$55,I782))</f>
        <v>4.2198336080624448E-2</v>
      </c>
      <c r="M782" s="57">
        <f t="shared" si="264"/>
        <v>1.5014895118527041</v>
      </c>
      <c r="N782" s="57">
        <f>IF(SetUp!$B$62=0,X782,(B782-E782)*(1-(H782/SetUp!$B$66/SetUp!$B$56)))</f>
        <v>0</v>
      </c>
      <c r="O782" s="57">
        <f>K782*SetUp!$B$65</f>
        <v>0</v>
      </c>
      <c r="P782" s="57">
        <f>MIN(SetUp!$B$54*L782^SetUp!$B$51,L782)</f>
        <v>2.2856225848558485E-2</v>
      </c>
      <c r="Q782" s="57">
        <f t="shared" si="265"/>
        <v>9.6562202744405798</v>
      </c>
      <c r="R782" s="57">
        <f>IF((H782+N782-O782)&gt;SetUp!$B$56,T781+H782+N782-O782-SetUp!$B$56,T781)</f>
        <v>0</v>
      </c>
      <c r="S782" s="57">
        <f>R782*SetUp!$B$65</f>
        <v>0</v>
      </c>
      <c r="T782" s="57">
        <f>IF((R782-S782)&lt;SetUp!$B$53,R782-S782,SetUp!$B$53)</f>
        <v>0</v>
      </c>
      <c r="U782" s="57">
        <f t="shared" si="266"/>
        <v>1.5014895118527041</v>
      </c>
      <c r="V782" s="57">
        <f>(L782-P782)/1000*SetUp!$B$13*1000000/SetUp!$B$48</f>
        <v>1.1001344145533507</v>
      </c>
      <c r="W782" s="57">
        <f t="shared" si="277"/>
        <v>-1.7347234759768071E-16</v>
      </c>
      <c r="X782" s="57">
        <f>MAX((SetUp!$B$56*(1-($H782/SetUp!$B$56)^2)*TANH(($B782-$D782)/SetUp!$B$56))/(1+$H782/SetUp!$B$56*TANH(($B782-$D782)/SetUp!$B$56)),0)</f>
        <v>0</v>
      </c>
      <c r="AK782" s="65">
        <v>17</v>
      </c>
      <c r="AL782" s="66">
        <f t="shared" si="257"/>
        <v>5.6000000000000001E-2</v>
      </c>
      <c r="AM782" s="66">
        <f t="shared" si="258"/>
        <v>6.0716643502943118E-2</v>
      </c>
      <c r="AN782" s="67">
        <f t="shared" si="259"/>
        <v>8.4225776838269956E-2</v>
      </c>
      <c r="AP782" s="64">
        <v>27596</v>
      </c>
      <c r="AQ782" s="55">
        <v>7</v>
      </c>
      <c r="AR782" s="55">
        <v>203</v>
      </c>
      <c r="AS782" s="66">
        <f t="shared" si="267"/>
        <v>8.9350000000000005</v>
      </c>
      <c r="AT782" s="66">
        <f t="shared" si="268"/>
        <v>3.6099108581019177</v>
      </c>
      <c r="AU782" s="55" t="str">
        <f>IF(OR($AP782&lt;SetUp!$B$97,$AP782&gt;SetUp!$B$98),"Não","Sim")</f>
        <v>Sim</v>
      </c>
      <c r="AV782" s="68">
        <f t="shared" si="269"/>
        <v>2.9891470355270249</v>
      </c>
      <c r="AW782" s="68">
        <f t="shared" si="270"/>
        <v>1.8999765414609513</v>
      </c>
      <c r="AX782" s="68">
        <f t="shared" si="271"/>
        <v>0.95109455684166311</v>
      </c>
      <c r="AY782" s="68">
        <f t="shared" si="272"/>
        <v>0.55749647771938848</v>
      </c>
      <c r="AZ782" s="68">
        <f t="shared" si="273"/>
        <v>-5.3250891418980828</v>
      </c>
      <c r="BA782" s="68">
        <f t="shared" si="274"/>
        <v>-1.0891704940660736</v>
      </c>
      <c r="BB782" s="68">
        <f t="shared" si="275"/>
        <v>-0.39359807912227462</v>
      </c>
    </row>
    <row r="783" spans="1:54" x14ac:dyDescent="0.3">
      <c r="A783" s="64">
        <v>27445</v>
      </c>
      <c r="B783" s="57">
        <v>3.6539999999999999</v>
      </c>
      <c r="C783" s="57">
        <v>0.58699999999999997</v>
      </c>
      <c r="D783" s="57">
        <v>4.8680000000000003</v>
      </c>
      <c r="E783" s="57">
        <f t="shared" si="260"/>
        <v>3.6539999999999999</v>
      </c>
      <c r="F783" s="57">
        <f t="shared" si="261"/>
        <v>1.2140000000000004</v>
      </c>
      <c r="G783" s="57">
        <f t="shared" si="262"/>
        <v>0</v>
      </c>
      <c r="H783" s="57">
        <f>IF(Q782&gt;SetUp!$B$56,SetUp!$B$56,Q782)</f>
        <v>9.6562202744405798</v>
      </c>
      <c r="I783" s="57">
        <f t="shared" si="276"/>
        <v>1.5014895118527041</v>
      </c>
      <c r="J783" s="57">
        <f>MIN(F783,H783,(1-EXP(-SetUp!$B$52*H783/SetUp!$B$56))*F783)</f>
        <v>0.94548908799487519</v>
      </c>
      <c r="K783" s="57">
        <f t="shared" si="263"/>
        <v>8.7107311864457042</v>
      </c>
      <c r="L783" s="57">
        <f>IF(I783&lt;=0,0,MIN(SetUp!$B$50*I783^SetUp!$B$55,I783))</f>
        <v>4.0293348116128939E-2</v>
      </c>
      <c r="M783" s="57">
        <f t="shared" si="264"/>
        <v>1.4611961637365751</v>
      </c>
      <c r="N783" s="57">
        <f>IF(SetUp!$B$62=0,X783,(B783-E783)*(1-(H783/SetUp!$B$66/SetUp!$B$56)))</f>
        <v>0</v>
      </c>
      <c r="O783" s="57">
        <f>K783*SetUp!$B$65</f>
        <v>0</v>
      </c>
      <c r="P783" s="57">
        <f>MIN(SetUp!$B$54*L783^SetUp!$B$51,L783)</f>
        <v>2.1841569390933416E-2</v>
      </c>
      <c r="Q783" s="57">
        <f t="shared" si="265"/>
        <v>8.7107311864457042</v>
      </c>
      <c r="R783" s="57">
        <f>IF((H783+N783-O783)&gt;SetUp!$B$56,T782+H783+N783-O783-SetUp!$B$56,T782)</f>
        <v>0</v>
      </c>
      <c r="S783" s="57">
        <f>R783*SetUp!$B$65</f>
        <v>0</v>
      </c>
      <c r="T783" s="57">
        <f>IF((R783-S783)&lt;SetUp!$B$53,R783-S783,SetUp!$B$53)</f>
        <v>0</v>
      </c>
      <c r="U783" s="57">
        <f t="shared" si="266"/>
        <v>1.4611961637365751</v>
      </c>
      <c r="V783" s="57">
        <f>(L783-P783)/1000*SetUp!$B$13*1000000/SetUp!$B$48</f>
        <v>1.0494944213304036</v>
      </c>
      <c r="W783" s="57">
        <f t="shared" si="277"/>
        <v>4.3715031594615539E-16</v>
      </c>
      <c r="X783" s="57">
        <f>MAX((SetUp!$B$56*(1-($H783/SetUp!$B$56)^2)*TANH(($B783-$D783)/SetUp!$B$56))/(1+$H783/SetUp!$B$56*TANH(($B783-$D783)/SetUp!$B$56)),0)</f>
        <v>0</v>
      </c>
      <c r="AK783" s="65">
        <v>18</v>
      </c>
      <c r="AL783" s="66">
        <f t="shared" si="257"/>
        <v>7.9666666666666663E-2</v>
      </c>
      <c r="AM783" s="66">
        <f t="shared" si="258"/>
        <v>5.9573686083511428E-2</v>
      </c>
      <c r="AN783" s="67">
        <f t="shared" si="259"/>
        <v>-0.25221314539525402</v>
      </c>
      <c r="AP783" s="64">
        <v>27597</v>
      </c>
      <c r="AQ783" s="55">
        <v>7</v>
      </c>
      <c r="AR783" s="55">
        <v>204</v>
      </c>
      <c r="AS783" s="66">
        <f t="shared" si="267"/>
        <v>8.9350000000000005</v>
      </c>
      <c r="AT783" s="66">
        <f t="shared" si="268"/>
        <v>3.3468097990823704</v>
      </c>
      <c r="AU783" s="55" t="str">
        <f>IF(OR($AP783&lt;SetUp!$B$97,$AP783&gt;SetUp!$B$98),"Não","Sim")</f>
        <v>Sim</v>
      </c>
      <c r="AV783" s="68">
        <f t="shared" si="269"/>
        <v>2.9891470355270249</v>
      </c>
      <c r="AW783" s="68">
        <f t="shared" si="270"/>
        <v>1.8294288177139799</v>
      </c>
      <c r="AX783" s="68">
        <f t="shared" si="271"/>
        <v>0.95109455684166311</v>
      </c>
      <c r="AY783" s="68">
        <f t="shared" si="272"/>
        <v>0.52463103188089444</v>
      </c>
      <c r="AZ783" s="68">
        <f t="shared" si="273"/>
        <v>-5.5881902009176301</v>
      </c>
      <c r="BA783" s="68">
        <f t="shared" si="274"/>
        <v>-1.159718217813045</v>
      </c>
      <c r="BB783" s="68">
        <f t="shared" si="275"/>
        <v>-0.42646352496076867</v>
      </c>
    </row>
    <row r="784" spans="1:54" x14ac:dyDescent="0.3">
      <c r="A784" s="64">
        <v>27446</v>
      </c>
      <c r="B784" s="57">
        <v>2.0390000000000001</v>
      </c>
      <c r="C784" s="57">
        <v>0.47599999999999998</v>
      </c>
      <c r="D784" s="57">
        <v>4.8680000000000003</v>
      </c>
      <c r="E784" s="57">
        <f t="shared" si="260"/>
        <v>2.0390000000000001</v>
      </c>
      <c r="F784" s="57">
        <f t="shared" si="261"/>
        <v>2.8290000000000002</v>
      </c>
      <c r="G784" s="57">
        <f t="shared" si="262"/>
        <v>0</v>
      </c>
      <c r="H784" s="57">
        <f>IF(Q783&gt;SetUp!$B$56,SetUp!$B$56,Q783)</f>
        <v>8.7107311864457042</v>
      </c>
      <c r="I784" s="57">
        <f t="shared" si="276"/>
        <v>1.4611961637365751</v>
      </c>
      <c r="J784" s="57">
        <f>MIN(F784,H784,(1-EXP(-SetUp!$B$52*H784/SetUp!$B$56))*F784)</f>
        <v>2.1036699276769815</v>
      </c>
      <c r="K784" s="57">
        <f t="shared" si="263"/>
        <v>6.6070612587687227</v>
      </c>
      <c r="L784" s="57">
        <f>IF(I784&lt;=0,0,MIN(SetUp!$B$50*I784^SetUp!$B$55,I784))</f>
        <v>3.8507358062099907E-2</v>
      </c>
      <c r="M784" s="57">
        <f t="shared" si="264"/>
        <v>1.4226888056744753</v>
      </c>
      <c r="N784" s="57">
        <f>IF(SetUp!$B$62=0,X784,(B784-E784)*(1-(H784/SetUp!$B$66/SetUp!$B$56)))</f>
        <v>0</v>
      </c>
      <c r="O784" s="57">
        <f>K784*SetUp!$B$65</f>
        <v>0</v>
      </c>
      <c r="P784" s="57">
        <f>MIN(SetUp!$B$54*L784^SetUp!$B$51,L784)</f>
        <v>2.0889553939851525E-2</v>
      </c>
      <c r="Q784" s="57">
        <f t="shared" si="265"/>
        <v>6.6070612587687227</v>
      </c>
      <c r="R784" s="57">
        <f>IF((H784+N784-O784)&gt;SetUp!$B$56,T783+H784+N784-O784-SetUp!$B$56,T783)</f>
        <v>0</v>
      </c>
      <c r="S784" s="57">
        <f>R784*SetUp!$B$65</f>
        <v>0</v>
      </c>
      <c r="T784" s="57">
        <f>IF((R784-S784)&lt;SetUp!$B$53,R784-S784,SetUp!$B$53)</f>
        <v>0</v>
      </c>
      <c r="U784" s="57">
        <f t="shared" si="266"/>
        <v>1.4226888056744753</v>
      </c>
      <c r="V784" s="57">
        <f>(L784-P784)/1000*SetUp!$B$13*1000000/SetUp!$B$48</f>
        <v>1.0020598782243169</v>
      </c>
      <c r="W784" s="57">
        <f t="shared" si="277"/>
        <v>-5.7592819402429996E-16</v>
      </c>
      <c r="X784" s="57">
        <f>MAX((SetUp!$B$56*(1-($H784/SetUp!$B$56)^2)*TANH(($B784-$D784)/SetUp!$B$56))/(1+$H784/SetUp!$B$56*TANH(($B784-$D784)/SetUp!$B$56)),0)</f>
        <v>0</v>
      </c>
      <c r="AK784" s="65">
        <v>19</v>
      </c>
      <c r="AL784" s="66">
        <f t="shared" si="257"/>
        <v>6.433333333333334E-2</v>
      </c>
      <c r="AM784" s="66">
        <f t="shared" si="258"/>
        <v>6.0679479889250293E-2</v>
      </c>
      <c r="AN784" s="67">
        <f t="shared" si="259"/>
        <v>-5.6795649389891914E-2</v>
      </c>
      <c r="AP784" s="64">
        <v>27598</v>
      </c>
      <c r="AQ784" s="55">
        <v>7</v>
      </c>
      <c r="AR784" s="55">
        <v>205</v>
      </c>
      <c r="AS784" s="66">
        <f t="shared" si="267"/>
        <v>8.9350000000000005</v>
      </c>
      <c r="AT784" s="66">
        <f t="shared" si="268"/>
        <v>3.1099022303222195</v>
      </c>
      <c r="AU784" s="55" t="str">
        <f>IF(OR($AP784&lt;SetUp!$B$97,$AP784&gt;SetUp!$B$98),"Não","Sim")</f>
        <v>Sim</v>
      </c>
      <c r="AV784" s="68">
        <f t="shared" si="269"/>
        <v>2.9891470355270249</v>
      </c>
      <c r="AW784" s="68">
        <f t="shared" si="270"/>
        <v>1.7634914885879716</v>
      </c>
      <c r="AX784" s="68">
        <f t="shared" si="271"/>
        <v>0.95109455684166311</v>
      </c>
      <c r="AY784" s="68">
        <f t="shared" si="272"/>
        <v>0.49274673581172618</v>
      </c>
      <c r="AZ784" s="68">
        <f t="shared" si="273"/>
        <v>-5.8250977696777806</v>
      </c>
      <c r="BA784" s="68">
        <f t="shared" si="274"/>
        <v>-1.2256555469390533</v>
      </c>
      <c r="BB784" s="68">
        <f t="shared" si="275"/>
        <v>-0.45834782102993693</v>
      </c>
    </row>
    <row r="785" spans="1:54" x14ac:dyDescent="0.3">
      <c r="A785" s="64">
        <v>27447</v>
      </c>
      <c r="B785" s="57">
        <v>2.669</v>
      </c>
      <c r="C785" s="57">
        <v>0.35699999999999998</v>
      </c>
      <c r="D785" s="57">
        <v>4.8680000000000003</v>
      </c>
      <c r="E785" s="57">
        <f t="shared" si="260"/>
        <v>2.669</v>
      </c>
      <c r="F785" s="57">
        <f t="shared" si="261"/>
        <v>2.1990000000000003</v>
      </c>
      <c r="G785" s="57">
        <f t="shared" si="262"/>
        <v>0</v>
      </c>
      <c r="H785" s="57">
        <f>IF(Q784&gt;SetUp!$B$56,SetUp!$B$56,Q784)</f>
        <v>6.6070612587687227</v>
      </c>
      <c r="I785" s="57">
        <f t="shared" si="276"/>
        <v>1.4226888056744753</v>
      </c>
      <c r="J785" s="57">
        <f>MIN(F785,H785,(1-EXP(-SetUp!$B$52*H785/SetUp!$B$56))*F785)</f>
        <v>1.4157870162723207</v>
      </c>
      <c r="K785" s="57">
        <f t="shared" si="263"/>
        <v>5.1912742424964016</v>
      </c>
      <c r="L785" s="57">
        <f>IF(I785&lt;=0,0,MIN(SetUp!$B$50*I785^SetUp!$B$55,I785))</f>
        <v>3.6830931958397768E-2</v>
      </c>
      <c r="M785" s="57">
        <f t="shared" si="264"/>
        <v>1.3858578737160776</v>
      </c>
      <c r="N785" s="57">
        <f>IF(SetUp!$B$62=0,X785,(B785-E785)*(1-(H785/SetUp!$B$66/SetUp!$B$56)))</f>
        <v>0</v>
      </c>
      <c r="O785" s="57">
        <f>K785*SetUp!$B$65</f>
        <v>0</v>
      </c>
      <c r="P785" s="57">
        <f>MIN(SetUp!$B$54*L785^SetUp!$B$51,L785)</f>
        <v>1.9995257856063691E-2</v>
      </c>
      <c r="Q785" s="57">
        <f t="shared" si="265"/>
        <v>5.1912742424964016</v>
      </c>
      <c r="R785" s="57">
        <f>IF((H785+N785-O785)&gt;SetUp!$B$56,T784+H785+N785-O785-SetUp!$B$56,T784)</f>
        <v>0</v>
      </c>
      <c r="S785" s="57">
        <f>R785*SetUp!$B$65</f>
        <v>0</v>
      </c>
      <c r="T785" s="57">
        <f>IF((R785-S785)&lt;SetUp!$B$53,R785-S785,SetUp!$B$53)</f>
        <v>0</v>
      </c>
      <c r="U785" s="57">
        <f t="shared" si="266"/>
        <v>1.3858578737160776</v>
      </c>
      <c r="V785" s="57">
        <f>(L785-P785)/1000*SetUp!$B$13*1000000/SetUp!$B$48</f>
        <v>0.95757413487783616</v>
      </c>
      <c r="W785" s="57">
        <f t="shared" si="277"/>
        <v>6.2450045135165055E-17</v>
      </c>
      <c r="X785" s="57">
        <f>MAX((SetUp!$B$56*(1-($H785/SetUp!$B$56)^2)*TANH(($B785-$D785)/SetUp!$B$56))/(1+$H785/SetUp!$B$56*TANH(($B785-$D785)/SetUp!$B$56)),0)</f>
        <v>0</v>
      </c>
      <c r="AK785" s="65">
        <v>20</v>
      </c>
      <c r="AL785" s="66">
        <f t="shared" si="257"/>
        <v>0.34749999999999998</v>
      </c>
      <c r="AM785" s="66">
        <f t="shared" si="258"/>
        <v>0.48389259723018146</v>
      </c>
      <c r="AN785" s="67">
        <f t="shared" si="259"/>
        <v>0.39249668267678128</v>
      </c>
      <c r="AP785" s="64">
        <v>27599</v>
      </c>
      <c r="AQ785" s="55">
        <v>7</v>
      </c>
      <c r="AR785" s="55">
        <v>206</v>
      </c>
      <c r="AS785" s="66">
        <f t="shared" si="267"/>
        <v>3.5640000000000001</v>
      </c>
      <c r="AT785" s="66">
        <f t="shared" si="268"/>
        <v>2.8959139460234877</v>
      </c>
      <c r="AU785" s="55" t="str">
        <f>IF(OR($AP785&lt;SetUp!$B$97,$AP785&gt;SetUp!$B$98),"Não","Sim")</f>
        <v>Sim</v>
      </c>
      <c r="AV785" s="68">
        <f t="shared" si="269"/>
        <v>1.8878559267062729</v>
      </c>
      <c r="AW785" s="68">
        <f t="shared" si="270"/>
        <v>1.7017385069462017</v>
      </c>
      <c r="AX785" s="68">
        <f t="shared" si="271"/>
        <v>0.55193769536483717</v>
      </c>
      <c r="AY785" s="68">
        <f t="shared" si="272"/>
        <v>0.46178565237234076</v>
      </c>
      <c r="AZ785" s="68">
        <f t="shared" si="273"/>
        <v>-0.66808605397651233</v>
      </c>
      <c r="BA785" s="68">
        <f t="shared" si="274"/>
        <v>-0.18611741976007123</v>
      </c>
      <c r="BB785" s="68">
        <f t="shared" si="275"/>
        <v>-9.0152042992496406E-2</v>
      </c>
    </row>
    <row r="786" spans="1:54" x14ac:dyDescent="0.3">
      <c r="A786" s="64">
        <v>27448</v>
      </c>
      <c r="B786" s="57">
        <v>1.881</v>
      </c>
      <c r="C786" s="57">
        <v>0.61699999999999999</v>
      </c>
      <c r="D786" s="57">
        <v>4.8680000000000003</v>
      </c>
      <c r="E786" s="57">
        <f t="shared" si="260"/>
        <v>1.881</v>
      </c>
      <c r="F786" s="57">
        <f t="shared" si="261"/>
        <v>2.9870000000000001</v>
      </c>
      <c r="G786" s="57">
        <f t="shared" si="262"/>
        <v>0</v>
      </c>
      <c r="H786" s="57">
        <f>IF(Q785&gt;SetUp!$B$56,SetUp!$B$56,Q785)</f>
        <v>5.1912742424964016</v>
      </c>
      <c r="I786" s="57">
        <f t="shared" si="276"/>
        <v>1.3858578737160776</v>
      </c>
      <c r="J786" s="57">
        <f>MIN(F786,H786,(1-EXP(-SetUp!$B$52*H786/SetUp!$B$56))*F786)</f>
        <v>1.6597184026295744</v>
      </c>
      <c r="K786" s="57">
        <f t="shared" si="263"/>
        <v>3.5315558398668272</v>
      </c>
      <c r="L786" s="57">
        <f>IF(I786&lt;=0,0,MIN(SetUp!$B$50*I786^SetUp!$B$55,I786))</f>
        <v>3.5255537513131374E-2</v>
      </c>
      <c r="M786" s="57">
        <f t="shared" si="264"/>
        <v>1.3506023362029462</v>
      </c>
      <c r="N786" s="57">
        <f>IF(SetUp!$B$62=0,X786,(B786-E786)*(1-(H786/SetUp!$B$66/SetUp!$B$56)))</f>
        <v>0</v>
      </c>
      <c r="O786" s="57">
        <f>K786*SetUp!$B$65</f>
        <v>0</v>
      </c>
      <c r="P786" s="57">
        <f>MIN(SetUp!$B$54*L786^SetUp!$B$51,L786)</f>
        <v>1.9154226506243332E-2</v>
      </c>
      <c r="Q786" s="57">
        <f t="shared" si="265"/>
        <v>3.5315558398668272</v>
      </c>
      <c r="R786" s="57">
        <f>IF((H786+N786-O786)&gt;SetUp!$B$56,T785+H786+N786-O786-SetUp!$B$56,T785)</f>
        <v>0</v>
      </c>
      <c r="S786" s="57">
        <f>R786*SetUp!$B$65</f>
        <v>0</v>
      </c>
      <c r="T786" s="57">
        <f>IF((R786-S786)&lt;SetUp!$B$53,R786-S786,SetUp!$B$53)</f>
        <v>0</v>
      </c>
      <c r="U786" s="57">
        <f t="shared" si="266"/>
        <v>1.3506023362029462</v>
      </c>
      <c r="V786" s="57">
        <f>(L786-P786)/1000*SetUp!$B$13*1000000/SetUp!$B$48</f>
        <v>0.91580526351969704</v>
      </c>
      <c r="W786" s="57">
        <f t="shared" si="277"/>
        <v>0</v>
      </c>
      <c r="X786" s="57">
        <f>MAX((SetUp!$B$56*(1-($H786/SetUp!$B$56)^2)*TANH(($B786-$D786)/SetUp!$B$56))/(1+$H786/SetUp!$B$56*TANH(($B786-$D786)/SetUp!$B$56)),0)</f>
        <v>0</v>
      </c>
      <c r="AK786" s="65">
        <v>21</v>
      </c>
      <c r="AL786" s="66">
        <f t="shared" si="257"/>
        <v>2.9015</v>
      </c>
      <c r="AM786" s="66">
        <f t="shared" si="258"/>
        <v>3.1897073802859564</v>
      </c>
      <c r="AN786" s="67">
        <f t="shared" si="259"/>
        <v>9.9330477437861928E-2</v>
      </c>
      <c r="AP786" s="64">
        <v>27600</v>
      </c>
      <c r="AQ786" s="55">
        <v>7</v>
      </c>
      <c r="AR786" s="55">
        <v>207</v>
      </c>
      <c r="AS786" s="66">
        <f t="shared" si="267"/>
        <v>2.181</v>
      </c>
      <c r="AT786" s="66">
        <f t="shared" si="268"/>
        <v>2.70205936084766</v>
      </c>
      <c r="AU786" s="55" t="str">
        <f>IF(OR($AP786&lt;SetUp!$B$97,$AP786&gt;SetUp!$B$98),"Não","Sim")</f>
        <v>Sim</v>
      </c>
      <c r="AV786" s="68">
        <f t="shared" si="269"/>
        <v>1.4768209099278085</v>
      </c>
      <c r="AW786" s="68">
        <f t="shared" si="270"/>
        <v>1.6437941966218459</v>
      </c>
      <c r="AX786" s="68">
        <f t="shared" si="271"/>
        <v>0.3386556655787003</v>
      </c>
      <c r="AY786" s="68">
        <f t="shared" si="272"/>
        <v>0.4316948856946719</v>
      </c>
      <c r="AZ786" s="68">
        <f t="shared" si="273"/>
        <v>0.52105936084765991</v>
      </c>
      <c r="BA786" s="68">
        <f t="shared" si="274"/>
        <v>0.16697328669403744</v>
      </c>
      <c r="BB786" s="68">
        <f t="shared" si="275"/>
        <v>9.3039220115971599E-2</v>
      </c>
    </row>
    <row r="787" spans="1:54" x14ac:dyDescent="0.3">
      <c r="A787" s="64">
        <v>27449</v>
      </c>
      <c r="B787" s="57">
        <v>4.57</v>
      </c>
      <c r="C787" s="57">
        <v>0.379</v>
      </c>
      <c r="D787" s="57">
        <v>4.8680000000000003</v>
      </c>
      <c r="E787" s="57">
        <f t="shared" si="260"/>
        <v>4.57</v>
      </c>
      <c r="F787" s="57">
        <f t="shared" si="261"/>
        <v>0.29800000000000004</v>
      </c>
      <c r="G787" s="57">
        <f t="shared" si="262"/>
        <v>0</v>
      </c>
      <c r="H787" s="57">
        <f>IF(Q786&gt;SetUp!$B$56,SetUp!$B$56,Q786)</f>
        <v>3.5315558398668272</v>
      </c>
      <c r="I787" s="57">
        <f t="shared" si="276"/>
        <v>1.3506023362029462</v>
      </c>
      <c r="J787" s="57">
        <f>MIN(F787,H787,(1-EXP(-SetUp!$B$52*H787/SetUp!$B$56))*F787)</f>
        <v>0.12637911509972974</v>
      </c>
      <c r="K787" s="57">
        <f t="shared" si="263"/>
        <v>3.4051767247670974</v>
      </c>
      <c r="L787" s="57">
        <f>IF(I787&lt;=0,0,MIN(SetUp!$B$50*I787^SetUp!$B$55,I787))</f>
        <v>3.3773443684024101E-2</v>
      </c>
      <c r="M787" s="57">
        <f t="shared" si="264"/>
        <v>1.3168288925189222</v>
      </c>
      <c r="N787" s="57">
        <f>IF(SetUp!$B$62=0,X787,(B787-E787)*(1-(H787/SetUp!$B$66/SetUp!$B$56)))</f>
        <v>0</v>
      </c>
      <c r="O787" s="57">
        <f>K787*SetUp!$B$65</f>
        <v>0</v>
      </c>
      <c r="P787" s="57">
        <f>MIN(SetUp!$B$54*L787^SetUp!$B$51,L787)</f>
        <v>1.836242056463783E-2</v>
      </c>
      <c r="Q787" s="57">
        <f t="shared" si="265"/>
        <v>3.4051767247670974</v>
      </c>
      <c r="R787" s="57">
        <f>IF((H787+N787-O787)&gt;SetUp!$B$56,T786+H787+N787-O787-SetUp!$B$56,T786)</f>
        <v>0</v>
      </c>
      <c r="S787" s="57">
        <f>R787*SetUp!$B$65</f>
        <v>0</v>
      </c>
      <c r="T787" s="57">
        <f>IF((R787-S787)&lt;SetUp!$B$53,R787-S787,SetUp!$B$53)</f>
        <v>0</v>
      </c>
      <c r="U787" s="57">
        <f t="shared" si="266"/>
        <v>1.3168288925189222</v>
      </c>
      <c r="V787" s="57">
        <f>(L787-P787)/1000*SetUp!$B$13*1000000/SetUp!$B$48</f>
        <v>0.87654328786767854</v>
      </c>
      <c r="W787" s="57">
        <f t="shared" si="277"/>
        <v>2.7755575615628914E-16</v>
      </c>
      <c r="X787" s="57">
        <f>MAX((SetUp!$B$56*(1-($H787/SetUp!$B$56)^2)*TANH(($B787-$D787)/SetUp!$B$56))/(1+$H787/SetUp!$B$56*TANH(($B787-$D787)/SetUp!$B$56)),0)</f>
        <v>0</v>
      </c>
      <c r="AK787" s="65">
        <v>22</v>
      </c>
      <c r="AL787" s="66">
        <f t="shared" si="257"/>
        <v>7.4944999999999995</v>
      </c>
      <c r="AM787" s="66">
        <f t="shared" si="258"/>
        <v>6.8766891949803153</v>
      </c>
      <c r="AN787" s="67">
        <f t="shared" si="259"/>
        <v>-8.2435226502059408E-2</v>
      </c>
      <c r="AP787" s="64">
        <v>27601</v>
      </c>
      <c r="AQ787" s="55">
        <v>7</v>
      </c>
      <c r="AR787" s="55">
        <v>208</v>
      </c>
      <c r="AS787" s="66">
        <f t="shared" si="267"/>
        <v>2.4849999999999999</v>
      </c>
      <c r="AT787" s="66">
        <f t="shared" si="268"/>
        <v>2.5259573203344035</v>
      </c>
      <c r="AU787" s="55" t="str">
        <f>IF(OR($AP787&lt;SetUp!$B$97,$AP787&gt;SetUp!$B$98),"Não","Sim")</f>
        <v>Sim</v>
      </c>
      <c r="AV787" s="68">
        <f t="shared" si="269"/>
        <v>1.5763882770434445</v>
      </c>
      <c r="AW787" s="68">
        <f t="shared" si="270"/>
        <v>1.5893260585337432</v>
      </c>
      <c r="AX787" s="68">
        <f t="shared" si="271"/>
        <v>0.39532639306935091</v>
      </c>
      <c r="AY787" s="68">
        <f t="shared" si="272"/>
        <v>0.40242600825420921</v>
      </c>
      <c r="AZ787" s="68">
        <f t="shared" si="273"/>
        <v>4.095732033440358E-2</v>
      </c>
      <c r="BA787" s="68">
        <f t="shared" si="274"/>
        <v>1.2937781490298672E-2</v>
      </c>
      <c r="BB787" s="68">
        <f t="shared" si="275"/>
        <v>7.0996151848582989E-3</v>
      </c>
    </row>
    <row r="788" spans="1:54" x14ac:dyDescent="0.3">
      <c r="A788" s="64">
        <v>27450</v>
      </c>
      <c r="B788" s="57">
        <v>4.0919999999999996</v>
      </c>
      <c r="C788" s="57">
        <v>0.35699999999999998</v>
      </c>
      <c r="D788" s="57">
        <v>4.8680000000000003</v>
      </c>
      <c r="E788" s="57">
        <f t="shared" si="260"/>
        <v>4.0919999999999996</v>
      </c>
      <c r="F788" s="57">
        <f t="shared" si="261"/>
        <v>0.77600000000000069</v>
      </c>
      <c r="G788" s="57">
        <f t="shared" si="262"/>
        <v>0</v>
      </c>
      <c r="H788" s="57">
        <f>IF(Q787&gt;SetUp!$B$56,SetUp!$B$56,Q787)</f>
        <v>3.4051767247670974</v>
      </c>
      <c r="I788" s="57">
        <f t="shared" si="276"/>
        <v>1.3168288925189222</v>
      </c>
      <c r="J788" s="57">
        <f>MIN(F788,H788,(1-EXP(-SetUp!$B$52*H788/SetUp!$B$56))*F788)</f>
        <v>0.3201819772539074</v>
      </c>
      <c r="K788" s="57">
        <f t="shared" si="263"/>
        <v>3.08499474751319</v>
      </c>
      <c r="L788" s="57">
        <f>IF(I788&lt;=0,0,MIN(SetUp!$B$50*I788^SetUp!$B$55,I788))</f>
        <v>3.2377632979825099E-2</v>
      </c>
      <c r="M788" s="57">
        <f t="shared" si="264"/>
        <v>1.2844512595390971</v>
      </c>
      <c r="N788" s="57">
        <f>IF(SetUp!$B$62=0,X788,(B788-E788)*(1-(H788/SetUp!$B$66/SetUp!$B$56)))</f>
        <v>0</v>
      </c>
      <c r="O788" s="57">
        <f>K788*SetUp!$B$65</f>
        <v>0</v>
      </c>
      <c r="P788" s="57">
        <f>MIN(SetUp!$B$54*L788^SetUp!$B$51,L788)</f>
        <v>1.7616170829846053E-2</v>
      </c>
      <c r="Q788" s="57">
        <f t="shared" si="265"/>
        <v>3.08499474751319</v>
      </c>
      <c r="R788" s="57">
        <f>IF((H788+N788-O788)&gt;SetUp!$B$56,T787+H788+N788-O788-SetUp!$B$56,T787)</f>
        <v>0</v>
      </c>
      <c r="S788" s="57">
        <f>R788*SetUp!$B$65</f>
        <v>0</v>
      </c>
      <c r="T788" s="57">
        <f>IF((R788-S788)&lt;SetUp!$B$53,R788-S788,SetUp!$B$53)</f>
        <v>0</v>
      </c>
      <c r="U788" s="57">
        <f t="shared" si="266"/>
        <v>1.2844512595390971</v>
      </c>
      <c r="V788" s="57">
        <f>(L788-P788)/1000*SetUp!$B$13*1000000/SetUp!$B$48</f>
        <v>0.83959776495307781</v>
      </c>
      <c r="W788" s="57">
        <f t="shared" si="277"/>
        <v>2.2204460492503131E-16</v>
      </c>
      <c r="X788" s="57">
        <f>MAX((SetUp!$B$56*(1-($H788/SetUp!$B$56)^2)*TANH(($B788-$D788)/SetUp!$B$56))/(1+$H788/SetUp!$B$56*TANH(($B788-$D788)/SetUp!$B$56)),0)</f>
        <v>0</v>
      </c>
      <c r="AK788" s="65">
        <v>23</v>
      </c>
      <c r="AL788" s="66">
        <f t="shared" si="257"/>
        <v>2.476666666666667</v>
      </c>
      <c r="AM788" s="66">
        <f t="shared" si="258"/>
        <v>5.6756215025511274</v>
      </c>
      <c r="AN788" s="67">
        <f t="shared" si="259"/>
        <v>1.2916372150273727</v>
      </c>
      <c r="AP788" s="64">
        <v>27602</v>
      </c>
      <c r="AQ788" s="55">
        <v>7</v>
      </c>
      <c r="AR788" s="55">
        <v>209</v>
      </c>
      <c r="AS788" s="66">
        <f t="shared" si="267"/>
        <v>2.4849999999999999</v>
      </c>
      <c r="AT788" s="66">
        <f t="shared" si="268"/>
        <v>2.3655632659734342</v>
      </c>
      <c r="AU788" s="55" t="str">
        <f>IF(OR($AP788&lt;SetUp!$B$97,$AP788&gt;SetUp!$B$98),"Não","Sim")</f>
        <v>Sim</v>
      </c>
      <c r="AV788" s="68">
        <f t="shared" si="269"/>
        <v>1.5763882770434445</v>
      </c>
      <c r="AW788" s="68">
        <f t="shared" si="270"/>
        <v>1.5380387725845648</v>
      </c>
      <c r="AX788" s="68">
        <f t="shared" si="271"/>
        <v>0.39532639306935091</v>
      </c>
      <c r="AY788" s="68">
        <f t="shared" si="272"/>
        <v>0.37393456755927601</v>
      </c>
      <c r="AZ788" s="68">
        <f t="shared" si="273"/>
        <v>-0.11943673402656563</v>
      </c>
      <c r="BA788" s="68">
        <f t="shared" si="274"/>
        <v>-3.8349504458879746E-2</v>
      </c>
      <c r="BB788" s="68">
        <f t="shared" si="275"/>
        <v>-2.1391825510074902E-2</v>
      </c>
    </row>
    <row r="789" spans="1:54" x14ac:dyDescent="0.3">
      <c r="A789" s="64">
        <v>27451</v>
      </c>
      <c r="B789" s="57">
        <v>6.5</v>
      </c>
      <c r="C789" s="57">
        <v>0.316</v>
      </c>
      <c r="D789" s="57">
        <v>4.8680000000000003</v>
      </c>
      <c r="E789" s="57">
        <f t="shared" si="260"/>
        <v>4.8680000000000003</v>
      </c>
      <c r="F789" s="57">
        <f t="shared" si="261"/>
        <v>0</v>
      </c>
      <c r="G789" s="57">
        <f t="shared" si="262"/>
        <v>6.142862847326791E-3</v>
      </c>
      <c r="H789" s="57">
        <f>IF(Q788&gt;SetUp!$B$56,SetUp!$B$56,Q788)</f>
        <v>3.08499474751319</v>
      </c>
      <c r="I789" s="57">
        <f t="shared" si="276"/>
        <v>1.2905941223864239</v>
      </c>
      <c r="J789" s="57">
        <f>MIN(F789,H789,(1-EXP(-SetUp!$B$52*H789/SetUp!$B$56))*F789)</f>
        <v>0</v>
      </c>
      <c r="K789" s="57">
        <f t="shared" si="263"/>
        <v>3.08499474751319</v>
      </c>
      <c r="L789" s="57">
        <f>IF(I789&lt;=0,0,MIN(SetUp!$B$50*I789^SetUp!$B$55,I789))</f>
        <v>3.130970597629619E-2</v>
      </c>
      <c r="M789" s="57">
        <f t="shared" si="264"/>
        <v>1.2592844164101278</v>
      </c>
      <c r="N789" s="57">
        <f>IF(SetUp!$B$62=0,X789,(B789-E789)*(1-(H789/SetUp!$B$66/SetUp!$B$56)))</f>
        <v>1.6258571371526729</v>
      </c>
      <c r="O789" s="57">
        <f>K789*SetUp!$B$65</f>
        <v>0</v>
      </c>
      <c r="P789" s="57">
        <f>MIN(SetUp!$B$54*L789^SetUp!$B$51,L789)</f>
        <v>1.7044850801206643E-2</v>
      </c>
      <c r="Q789" s="57">
        <f t="shared" si="265"/>
        <v>4.7108518846658631</v>
      </c>
      <c r="R789" s="57">
        <f>IF((H789+N789-O789)&gt;SetUp!$B$56,T788+H789+N789-O789-SetUp!$B$56,T788)</f>
        <v>0</v>
      </c>
      <c r="S789" s="57">
        <f>R789*SetUp!$B$65</f>
        <v>0</v>
      </c>
      <c r="T789" s="57">
        <f>IF((R789-S789)&lt;SetUp!$B$53,R789-S789,SetUp!$B$53)</f>
        <v>0</v>
      </c>
      <c r="U789" s="57">
        <f t="shared" si="266"/>
        <v>1.2592844164101278</v>
      </c>
      <c r="V789" s="57">
        <f>(L789-P789)/1000*SetUp!$B$13*1000000/SetUp!$B$48</f>
        <v>0.81135191085400238</v>
      </c>
      <c r="W789" s="57">
        <f t="shared" si="277"/>
        <v>-1.5265566588595902E-16</v>
      </c>
      <c r="X789" s="57">
        <f>MAX((SetUp!$B$56*(1-($H789/SetUp!$B$56)^2)*TANH(($B789-$D789)/SetUp!$B$56))/(1+$H789/SetUp!$B$56*TANH(($B789-$D789)/SetUp!$B$56)),0)</f>
        <v>1.6258571371526729</v>
      </c>
      <c r="AK789" s="65">
        <v>24</v>
      </c>
      <c r="AL789" s="66">
        <f t="shared" si="257"/>
        <v>2.1378333333333335</v>
      </c>
      <c r="AM789" s="66">
        <f t="shared" si="258"/>
        <v>4.8998302350889533</v>
      </c>
      <c r="AN789" s="67">
        <f t="shared" si="259"/>
        <v>1.291960817847799</v>
      </c>
      <c r="AP789" s="64">
        <v>27603</v>
      </c>
      <c r="AQ789" s="55">
        <v>7</v>
      </c>
      <c r="AR789" s="55">
        <v>210</v>
      </c>
      <c r="AS789" s="66">
        <f t="shared" si="267"/>
        <v>1.903</v>
      </c>
      <c r="AT789" s="66">
        <f t="shared" si="268"/>
        <v>2.2191142358682621</v>
      </c>
      <c r="AU789" s="55" t="str">
        <f>IF(OR($AP789&lt;SetUp!$B$97,$AP789&gt;SetUp!$B$98),"Não","Sim")</f>
        <v>Sim</v>
      </c>
      <c r="AV789" s="68">
        <f t="shared" si="269"/>
        <v>1.379492660364672</v>
      </c>
      <c r="AW789" s="68">
        <f t="shared" si="270"/>
        <v>1.4896691699395077</v>
      </c>
      <c r="AX789" s="68">
        <f t="shared" si="271"/>
        <v>0.27943878828702046</v>
      </c>
      <c r="AY789" s="68">
        <f t="shared" si="272"/>
        <v>0.34617965947862073</v>
      </c>
      <c r="AZ789" s="68">
        <f t="shared" si="273"/>
        <v>0.31611423586826204</v>
      </c>
      <c r="BA789" s="68">
        <f t="shared" si="274"/>
        <v>0.11017650957483571</v>
      </c>
      <c r="BB789" s="68">
        <f t="shared" si="275"/>
        <v>6.6740871191600271E-2</v>
      </c>
    </row>
    <row r="790" spans="1:54" x14ac:dyDescent="0.3">
      <c r="A790" s="64">
        <v>27452</v>
      </c>
      <c r="B790" s="57">
        <v>9.1430000000000007</v>
      </c>
      <c r="C790" s="57">
        <v>0.316</v>
      </c>
      <c r="D790" s="57">
        <v>4.8680000000000003</v>
      </c>
      <c r="E790" s="57">
        <f t="shared" si="260"/>
        <v>4.8680000000000003</v>
      </c>
      <c r="F790" s="57">
        <f t="shared" si="261"/>
        <v>0</v>
      </c>
      <c r="G790" s="57">
        <f t="shared" si="262"/>
        <v>5.0215580818282035E-2</v>
      </c>
      <c r="H790" s="57">
        <f>IF(Q789&gt;SetUp!$B$56,SetUp!$B$56,Q789)</f>
        <v>4.7108518846658631</v>
      </c>
      <c r="I790" s="57">
        <f t="shared" si="276"/>
        <v>1.3094999972284098</v>
      </c>
      <c r="J790" s="57">
        <f>MIN(F790,H790,(1-EXP(-SetUp!$B$52*H790/SetUp!$B$56))*F790)</f>
        <v>0</v>
      </c>
      <c r="K790" s="57">
        <f t="shared" si="263"/>
        <v>4.7108518846658631</v>
      </c>
      <c r="L790" s="57">
        <f>IF(I790&lt;=0,0,MIN(SetUp!$B$50*I790^SetUp!$B$55,I790))</f>
        <v>3.2077857525968867E-2</v>
      </c>
      <c r="M790" s="57">
        <f t="shared" si="264"/>
        <v>1.277422139702441</v>
      </c>
      <c r="N790" s="57">
        <f>IF(SetUp!$B$62=0,X790,(B790-E790)*(1-(H790/SetUp!$B$66/SetUp!$B$56)))</f>
        <v>4.2247844191817183</v>
      </c>
      <c r="O790" s="57">
        <f>K790*SetUp!$B$65</f>
        <v>0</v>
      </c>
      <c r="P790" s="57">
        <f>MIN(SetUp!$B$54*L790^SetUp!$B$51,L790)</f>
        <v>1.7455829660213001E-2</v>
      </c>
      <c r="Q790" s="57">
        <f t="shared" si="265"/>
        <v>8.9356363038475806</v>
      </c>
      <c r="R790" s="57">
        <f>IF((H790+N790-O790)&gt;SetUp!$B$56,T789+H790+N790-O790-SetUp!$B$56,T789)</f>
        <v>0</v>
      </c>
      <c r="S790" s="57">
        <f>R790*SetUp!$B$65</f>
        <v>0</v>
      </c>
      <c r="T790" s="57">
        <f>IF((R790-S790)&lt;SetUp!$B$53,R790-S790,SetUp!$B$53)</f>
        <v>0</v>
      </c>
      <c r="U790" s="57">
        <f t="shared" si="266"/>
        <v>1.277422139702441</v>
      </c>
      <c r="V790" s="57">
        <f>(L790-P790)/1000*SetUp!$B$13*1000000/SetUp!$B$48</f>
        <v>0.83166706593409345</v>
      </c>
      <c r="W790" s="57">
        <f t="shared" si="277"/>
        <v>-6.106226635438361E-16</v>
      </c>
      <c r="X790" s="57">
        <f>MAX((SetUp!$B$56*(1-($H790/SetUp!$B$56)^2)*TANH(($B790-$D790)/SetUp!$B$56))/(1+$H790/SetUp!$B$56*TANH(($B790-$D790)/SetUp!$B$56)),0)</f>
        <v>4.2247844191817183</v>
      </c>
      <c r="AK790" s="65">
        <v>25</v>
      </c>
      <c r="AL790" s="66">
        <f t="shared" si="257"/>
        <v>2.0751666666666666</v>
      </c>
      <c r="AM790" s="66">
        <f t="shared" si="258"/>
        <v>4.552741244654757</v>
      </c>
      <c r="AN790" s="67">
        <f t="shared" si="259"/>
        <v>1.1939159479502484</v>
      </c>
      <c r="AP790" s="64">
        <v>27604</v>
      </c>
      <c r="AQ790" s="55">
        <v>7</v>
      </c>
      <c r="AR790" s="55">
        <v>211</v>
      </c>
      <c r="AS790" s="66">
        <f t="shared" si="267"/>
        <v>1.903</v>
      </c>
      <c r="AT790" s="66">
        <f t="shared" si="268"/>
        <v>2.0850840092531295</v>
      </c>
      <c r="AU790" s="55" t="str">
        <f>IF(OR($AP790&lt;SetUp!$B$97,$AP790&gt;SetUp!$B$98),"Não","Sim")</f>
        <v>Sim</v>
      </c>
      <c r="AV790" s="68">
        <f t="shared" si="269"/>
        <v>1.379492660364672</v>
      </c>
      <c r="AW790" s="68">
        <f t="shared" si="270"/>
        <v>1.4439819975516071</v>
      </c>
      <c r="AX790" s="68">
        <f t="shared" si="271"/>
        <v>0.27943878828702046</v>
      </c>
      <c r="AY790" s="68">
        <f t="shared" si="272"/>
        <v>0.31912355764073891</v>
      </c>
      <c r="AZ790" s="68">
        <f t="shared" si="273"/>
        <v>0.18208400925312951</v>
      </c>
      <c r="BA790" s="68">
        <f t="shared" si="274"/>
        <v>6.4489337186935058E-2</v>
      </c>
      <c r="BB790" s="68">
        <f t="shared" si="275"/>
        <v>3.9684769353718452E-2</v>
      </c>
    </row>
    <row r="791" spans="1:54" x14ac:dyDescent="0.3">
      <c r="A791" s="64">
        <v>27453</v>
      </c>
      <c r="B791" s="57">
        <v>15.723000000000001</v>
      </c>
      <c r="C791" s="57">
        <v>0.52900000000000003</v>
      </c>
      <c r="D791" s="57">
        <v>4.8680000000000003</v>
      </c>
      <c r="E791" s="57">
        <f t="shared" si="260"/>
        <v>4.8680000000000003</v>
      </c>
      <c r="F791" s="57">
        <f t="shared" si="261"/>
        <v>0</v>
      </c>
      <c r="G791" s="57">
        <f t="shared" si="262"/>
        <v>0.55412234989598375</v>
      </c>
      <c r="H791" s="57">
        <f>IF(Q790&gt;SetUp!$B$56,SetUp!$B$56,Q790)</f>
        <v>8.9356363038475806</v>
      </c>
      <c r="I791" s="57">
        <f t="shared" si="276"/>
        <v>1.8315444895984248</v>
      </c>
      <c r="J791" s="57">
        <f>MIN(F791,H791,(1-EXP(-SetUp!$B$52*H791/SetUp!$B$56))*F791)</f>
        <v>0</v>
      </c>
      <c r="K791" s="57">
        <f t="shared" si="263"/>
        <v>8.9356363038475806</v>
      </c>
      <c r="L791" s="57">
        <f>IF(I791&lt;=0,0,MIN(SetUp!$B$50*I791^SetUp!$B$55,I791))</f>
        <v>5.6112373393844263E-2</v>
      </c>
      <c r="M791" s="57">
        <f t="shared" si="264"/>
        <v>1.7754321162045805</v>
      </c>
      <c r="N791" s="57">
        <f>IF(SetUp!$B$62=0,X791,(B791-E791)*(1-(H791/SetUp!$B$66/SetUp!$B$56)))</f>
        <v>10.300877650104017</v>
      </c>
      <c r="O791" s="57">
        <f>K791*SetUp!$B$65</f>
        <v>0</v>
      </c>
      <c r="P791" s="57">
        <f>MIN(SetUp!$B$54*L791^SetUp!$B$51,L791)</f>
        <v>3.0245612176024176E-2</v>
      </c>
      <c r="Q791" s="57">
        <f t="shared" si="265"/>
        <v>19.236513953951597</v>
      </c>
      <c r="R791" s="57">
        <f>IF((H791+N791-O791)&gt;SetUp!$B$56,T790+H791+N791-O791-SetUp!$B$56,T790)</f>
        <v>0</v>
      </c>
      <c r="S791" s="57">
        <f>R791*SetUp!$B$65</f>
        <v>0</v>
      </c>
      <c r="T791" s="57">
        <f>IF((R791-S791)&lt;SetUp!$B$53,R791-S791,SetUp!$B$53)</f>
        <v>0</v>
      </c>
      <c r="U791" s="57">
        <f t="shared" si="266"/>
        <v>1.7754321162045805</v>
      </c>
      <c r="V791" s="57">
        <f>(L791-P791)/1000*SetUp!$B$13*1000000/SetUp!$B$48</f>
        <v>1.4712414450818836</v>
      </c>
      <c r="W791" s="57">
        <f t="shared" si="277"/>
        <v>-1.8735013540549517E-16</v>
      </c>
      <c r="X791" s="57">
        <f>MAX((SetUp!$B$56*(1-($H791/SetUp!$B$56)^2)*TANH(($B791-$D791)/SetUp!$B$56))/(1+$H791/SetUp!$B$56*TANH(($B791-$D791)/SetUp!$B$56)),0)</f>
        <v>10.300877650104017</v>
      </c>
      <c r="AK791" s="65">
        <v>26</v>
      </c>
      <c r="AL791" s="66">
        <f t="shared" si="257"/>
        <v>8.7900000000000009</v>
      </c>
      <c r="AM791" s="66">
        <f t="shared" si="258"/>
        <v>6.6656736297791745</v>
      </c>
      <c r="AN791" s="67">
        <f t="shared" si="259"/>
        <v>-0.24167535497392789</v>
      </c>
      <c r="AP791" s="64">
        <v>27605</v>
      </c>
      <c r="AQ791" s="55">
        <v>7</v>
      </c>
      <c r="AR791" s="55">
        <v>212</v>
      </c>
      <c r="AS791" s="66">
        <f t="shared" si="267"/>
        <v>1.903</v>
      </c>
      <c r="AT791" s="66">
        <f t="shared" si="268"/>
        <v>1.9621463202278833</v>
      </c>
      <c r="AU791" s="55" t="str">
        <f>IF(OR($AP791&lt;SetUp!$B$97,$AP791&gt;SetUp!$B$98),"Não","Sim")</f>
        <v>Sim</v>
      </c>
      <c r="AV791" s="68">
        <f t="shared" si="269"/>
        <v>1.379492660364672</v>
      </c>
      <c r="AW791" s="68">
        <f t="shared" si="270"/>
        <v>1.4007663332004676</v>
      </c>
      <c r="AX791" s="68">
        <f t="shared" si="271"/>
        <v>0.27943878828702046</v>
      </c>
      <c r="AY791" s="68">
        <f t="shared" si="272"/>
        <v>0.29273139024991252</v>
      </c>
      <c r="AZ791" s="68">
        <f t="shared" si="273"/>
        <v>5.9146320227883242E-2</v>
      </c>
      <c r="BA791" s="68">
        <f t="shared" si="274"/>
        <v>2.1273672835795621E-2</v>
      </c>
      <c r="BB791" s="68">
        <f t="shared" si="275"/>
        <v>1.3292601962892059E-2</v>
      </c>
    </row>
    <row r="792" spans="1:54" x14ac:dyDescent="0.3">
      <c r="A792" s="64">
        <v>27454</v>
      </c>
      <c r="B792" s="57">
        <v>26.741</v>
      </c>
      <c r="C792" s="57">
        <v>0.58699999999999997</v>
      </c>
      <c r="D792" s="57">
        <v>4.6269999999999998</v>
      </c>
      <c r="E792" s="57">
        <f t="shared" si="260"/>
        <v>4.6269999999999998</v>
      </c>
      <c r="F792" s="57">
        <f t="shared" si="261"/>
        <v>0</v>
      </c>
      <c r="G792" s="57">
        <f t="shared" si="262"/>
        <v>4.5198001633416709</v>
      </c>
      <c r="H792" s="57">
        <f>IF(Q791&gt;SetUp!$B$56,SetUp!$B$56,Q791)</f>
        <v>19.236513953951597</v>
      </c>
      <c r="I792" s="57">
        <f t="shared" si="276"/>
        <v>6.2952322795462514</v>
      </c>
      <c r="J792" s="57">
        <f>MIN(F792,H792,(1-EXP(-SetUp!$B$52*H792/SetUp!$B$56))*F792)</f>
        <v>0</v>
      </c>
      <c r="K792" s="57">
        <f t="shared" si="263"/>
        <v>19.236513953951597</v>
      </c>
      <c r="L792" s="57">
        <f>IF(I792&lt;=0,0,MIN(SetUp!$B$50*I792^SetUp!$B$55,I792))</f>
        <v>0.43925405871153694</v>
      </c>
      <c r="M792" s="57">
        <f t="shared" si="264"/>
        <v>5.8559782208347144</v>
      </c>
      <c r="N792" s="57">
        <f>IF(SetUp!$B$62=0,X792,(B792-E792)*(1-(H792/SetUp!$B$66/SetUp!$B$56)))</f>
        <v>17.59419983665833</v>
      </c>
      <c r="O792" s="57">
        <f>K792*SetUp!$B$65</f>
        <v>0</v>
      </c>
      <c r="P792" s="57">
        <f>MIN(SetUp!$B$54*L792^SetUp!$B$51,L792)</f>
        <v>0.2286213054290277</v>
      </c>
      <c r="Q792" s="57">
        <f t="shared" si="265"/>
        <v>36.830713790609927</v>
      </c>
      <c r="R792" s="57">
        <f>IF((H792+N792-O792)&gt;SetUp!$B$56,T791+H792+N792-O792-SetUp!$B$56,T791)</f>
        <v>0</v>
      </c>
      <c r="S792" s="57">
        <f>R792*SetUp!$B$65</f>
        <v>0</v>
      </c>
      <c r="T792" s="57">
        <f>IF((R792-S792)&lt;SetUp!$B$53,R792-S792,SetUp!$B$53)</f>
        <v>0</v>
      </c>
      <c r="U792" s="57">
        <f t="shared" si="266"/>
        <v>5.8559782208347144</v>
      </c>
      <c r="V792" s="57">
        <f>(L792-P792)/1000*SetUp!$B$13*1000000/SetUp!$B$48</f>
        <v>11.980302973046534</v>
      </c>
      <c r="W792" s="57">
        <f t="shared" si="277"/>
        <v>8.3266726846886741E-16</v>
      </c>
      <c r="X792" s="57">
        <f>MAX((SetUp!$B$56*(1-($H792/SetUp!$B$56)^2)*TANH(($B792-$D792)/SetUp!$B$56))/(1+$H792/SetUp!$B$56*TANH(($B792-$D792)/SetUp!$B$56)),0)</f>
        <v>17.59419983665833</v>
      </c>
      <c r="AK792" s="65">
        <v>27</v>
      </c>
      <c r="AL792" s="66">
        <f t="shared" si="257"/>
        <v>2.9608333333333334</v>
      </c>
      <c r="AM792" s="66">
        <f t="shared" si="258"/>
        <v>5.8142412356199822</v>
      </c>
      <c r="AN792" s="67">
        <f t="shared" si="259"/>
        <v>0.96371783921868237</v>
      </c>
      <c r="AP792" s="64">
        <v>27606</v>
      </c>
      <c r="AQ792" s="55">
        <v>7</v>
      </c>
      <c r="AR792" s="55">
        <v>213</v>
      </c>
      <c r="AS792" s="66">
        <f t="shared" si="267"/>
        <v>1.774</v>
      </c>
      <c r="AT792" s="66">
        <f t="shared" si="268"/>
        <v>1.8491445301861626</v>
      </c>
      <c r="AU792" s="55" t="str">
        <f>IF(OR($AP792&lt;SetUp!$B$97,$AP792&gt;SetUp!$B$98),"Não","Sim")</f>
        <v>Sim</v>
      </c>
      <c r="AV792" s="68">
        <f t="shared" si="269"/>
        <v>1.3319159132617944</v>
      </c>
      <c r="AW792" s="68">
        <f t="shared" si="270"/>
        <v>1.3598325375523865</v>
      </c>
      <c r="AX792" s="68">
        <f t="shared" si="271"/>
        <v>0.2489536154957076</v>
      </c>
      <c r="AY792" s="68">
        <f t="shared" si="272"/>
        <v>0.26697085718904751</v>
      </c>
      <c r="AZ792" s="68">
        <f t="shared" si="273"/>
        <v>7.5144530186162628E-2</v>
      </c>
      <c r="BA792" s="68">
        <f t="shared" si="274"/>
        <v>2.7916624290592162E-2</v>
      </c>
      <c r="BB792" s="68">
        <f t="shared" si="275"/>
        <v>1.8017241693339903E-2</v>
      </c>
    </row>
    <row r="793" spans="1:54" x14ac:dyDescent="0.3">
      <c r="A793" s="64">
        <v>27455</v>
      </c>
      <c r="B793" s="57">
        <v>33.694000000000003</v>
      </c>
      <c r="C793" s="57">
        <v>97.923000000000002</v>
      </c>
      <c r="D793" s="57">
        <v>4.6269999999999998</v>
      </c>
      <c r="E793" s="57">
        <f t="shared" si="260"/>
        <v>4.6269999999999998</v>
      </c>
      <c r="F793" s="57">
        <f t="shared" si="261"/>
        <v>0</v>
      </c>
      <c r="G793" s="57">
        <f t="shared" si="262"/>
        <v>14.441119031650944</v>
      </c>
      <c r="H793" s="57">
        <f>IF(Q792&gt;SetUp!$B$56,SetUp!$B$56,Q792)</f>
        <v>36.830713790609927</v>
      </c>
      <c r="I793" s="57">
        <f t="shared" si="276"/>
        <v>20.297097252485656</v>
      </c>
      <c r="J793" s="57">
        <f>MIN(F793,H793,(1-EXP(-SetUp!$B$52*H793/SetUp!$B$56))*F793)</f>
        <v>0</v>
      </c>
      <c r="K793" s="57">
        <f t="shared" si="263"/>
        <v>36.830713790609927</v>
      </c>
      <c r="L793" s="57">
        <f>IF(I793&lt;=0,0,MIN(SetUp!$B$50*I793^SetUp!$B$55,I793))</f>
        <v>3.090907953746715</v>
      </c>
      <c r="M793" s="57">
        <f t="shared" si="264"/>
        <v>17.206189298738941</v>
      </c>
      <c r="N793" s="57">
        <f>IF(SetUp!$B$62=0,X793,(B793-E793)*(1-(H793/SetUp!$B$66/SetUp!$B$56)))</f>
        <v>14.62588096834906</v>
      </c>
      <c r="O793" s="57">
        <f>K793*SetUp!$B$65</f>
        <v>0</v>
      </c>
      <c r="P793" s="57">
        <f>MIN(SetUp!$B$54*L793^SetUp!$B$51,L793)</f>
        <v>1.5562221560583607</v>
      </c>
      <c r="Q793" s="57">
        <f t="shared" si="265"/>
        <v>51.456594758958985</v>
      </c>
      <c r="R793" s="57">
        <f>IF((H793+N793-O793)&gt;SetUp!$B$56,T792+H793+N793-O793-SetUp!$B$56,T792)</f>
        <v>0</v>
      </c>
      <c r="S793" s="57">
        <f>R793*SetUp!$B$65</f>
        <v>0</v>
      </c>
      <c r="T793" s="57">
        <f>IF((R793-S793)&lt;SetUp!$B$53,R793-S793,SetUp!$B$53)</f>
        <v>0</v>
      </c>
      <c r="U793" s="57">
        <f t="shared" si="266"/>
        <v>17.206189298738941</v>
      </c>
      <c r="V793" s="57">
        <f>(L793-P793)/1000*SetUp!$B$13*1000000/SetUp!$B$48</f>
        <v>87.289372323201931</v>
      </c>
      <c r="W793" s="57">
        <f t="shared" si="277"/>
        <v>4.4408920985006262E-15</v>
      </c>
      <c r="X793" s="57">
        <f>MAX((SetUp!$B$56*(1-($H793/SetUp!$B$56)^2)*TANH(($B793-$D793)/SetUp!$B$56))/(1+$H793/SetUp!$B$56*TANH(($B793-$D793)/SetUp!$B$56)),0)</f>
        <v>14.62588096834906</v>
      </c>
      <c r="AK793" s="65">
        <v>28</v>
      </c>
      <c r="AL793" s="66">
        <f t="shared" si="257"/>
        <v>3.1146666666666669</v>
      </c>
      <c r="AM793" s="66">
        <f t="shared" si="258"/>
        <v>7.2483463817648124</v>
      </c>
      <c r="AN793" s="67">
        <f t="shared" si="259"/>
        <v>1.327166004419353</v>
      </c>
      <c r="AP793" s="64">
        <v>27607</v>
      </c>
      <c r="AQ793" s="55">
        <v>8</v>
      </c>
      <c r="AR793" s="55">
        <v>214</v>
      </c>
      <c r="AS793" s="66">
        <f t="shared" si="267"/>
        <v>1.774</v>
      </c>
      <c r="AT793" s="66">
        <f t="shared" si="268"/>
        <v>1.7450665001879473</v>
      </c>
      <c r="AU793" s="55" t="str">
        <f>IF(OR($AP793&lt;SetUp!$B$97,$AP793&gt;SetUp!$B$98),"Não","Sim")</f>
        <v>Sim</v>
      </c>
      <c r="AV793" s="68">
        <f t="shared" si="269"/>
        <v>1.3319159132617944</v>
      </c>
      <c r="AW793" s="68">
        <f t="shared" si="270"/>
        <v>1.3210096518148333</v>
      </c>
      <c r="AX793" s="68">
        <f t="shared" si="271"/>
        <v>0.2489536154957076</v>
      </c>
      <c r="AY793" s="68">
        <f t="shared" si="272"/>
        <v>0.24181198150401162</v>
      </c>
      <c r="AZ793" s="68">
        <f t="shared" si="273"/>
        <v>-2.8933499812052732E-2</v>
      </c>
      <c r="BA793" s="68">
        <f t="shared" si="274"/>
        <v>-1.0906261446961052E-2</v>
      </c>
      <c r="BB793" s="68">
        <f t="shared" si="275"/>
        <v>-7.1416339916959837E-3</v>
      </c>
    </row>
    <row r="794" spans="1:54" x14ac:dyDescent="0.3">
      <c r="A794" s="64">
        <v>27456</v>
      </c>
      <c r="B794" s="57">
        <v>26.727</v>
      </c>
      <c r="C794" s="57">
        <v>77.855999999999995</v>
      </c>
      <c r="D794" s="57">
        <v>4.6269999999999998</v>
      </c>
      <c r="E794" s="57">
        <f t="shared" si="260"/>
        <v>4.6269999999999998</v>
      </c>
      <c r="F794" s="57">
        <f t="shared" si="261"/>
        <v>0</v>
      </c>
      <c r="G794" s="57">
        <f t="shared" si="262"/>
        <v>16.167223165579077</v>
      </c>
      <c r="H794" s="57">
        <f>IF(Q793&gt;SetUp!$B$56,SetUp!$B$56,Q793)</f>
        <v>51.456594758958985</v>
      </c>
      <c r="I794" s="57">
        <f t="shared" si="276"/>
        <v>33.373412464318022</v>
      </c>
      <c r="J794" s="57">
        <f>MIN(F794,H794,(1-EXP(-SetUp!$B$52*H794/SetUp!$B$56))*F794)</f>
        <v>0</v>
      </c>
      <c r="K794" s="57">
        <f t="shared" si="263"/>
        <v>51.456594758958985</v>
      </c>
      <c r="L794" s="57">
        <f>IF(I794&lt;=0,0,MIN(SetUp!$B$50*I794^SetUp!$B$55,I794))</f>
        <v>7.0799557662559716</v>
      </c>
      <c r="M794" s="57">
        <f t="shared" si="264"/>
        <v>26.293456698062052</v>
      </c>
      <c r="N794" s="57">
        <f>IF(SetUp!$B$62=0,X794,(B794-E794)*(1-(H794/SetUp!$B$66/SetUp!$B$56)))</f>
        <v>5.9327768344209231</v>
      </c>
      <c r="O794" s="57">
        <f>K794*SetUp!$B$65</f>
        <v>0</v>
      </c>
      <c r="P794" s="57">
        <f>MIN(SetUp!$B$54*L794^SetUp!$B$51,L794)</f>
        <v>3.5147360828066949</v>
      </c>
      <c r="Q794" s="57">
        <f t="shared" si="265"/>
        <v>57.389371593379906</v>
      </c>
      <c r="R794" s="57">
        <f>IF((H794+N794-O794)&gt;SetUp!$B$56,T793+H794+N794-O794-SetUp!$B$56,T793)</f>
        <v>0</v>
      </c>
      <c r="S794" s="57">
        <f>R794*SetUp!$B$65</f>
        <v>0</v>
      </c>
      <c r="T794" s="57">
        <f>IF((R794-S794)&lt;SetUp!$B$53,R794-S794,SetUp!$B$53)</f>
        <v>0</v>
      </c>
      <c r="U794" s="57">
        <f t="shared" si="266"/>
        <v>26.293456698062052</v>
      </c>
      <c r="V794" s="57">
        <f>(L794-P794)/1000*SetUp!$B$13*1000000/SetUp!$B$48</f>
        <v>202.78143502166427</v>
      </c>
      <c r="W794" s="57">
        <f t="shared" si="277"/>
        <v>0</v>
      </c>
      <c r="X794" s="57">
        <f>MAX((SetUp!$B$56*(1-($H794/SetUp!$B$56)^2)*TANH(($B794-$D794)/SetUp!$B$56))/(1+$H794/SetUp!$B$56*TANH(($B794-$D794)/SetUp!$B$56)),0)</f>
        <v>5.9327768344209231</v>
      </c>
      <c r="AK794" s="65">
        <v>29</v>
      </c>
      <c r="AL794" s="66">
        <f t="shared" si="257"/>
        <v>18.844333333333331</v>
      </c>
      <c r="AM794" s="66">
        <f t="shared" si="258"/>
        <v>10.967404988988264</v>
      </c>
      <c r="AN794" s="67">
        <f t="shared" si="259"/>
        <v>-0.41799984138530072</v>
      </c>
      <c r="AP794" s="64">
        <v>27608</v>
      </c>
      <c r="AQ794" s="55">
        <v>8</v>
      </c>
      <c r="AR794" s="55">
        <v>215</v>
      </c>
      <c r="AS794" s="66">
        <f t="shared" si="267"/>
        <v>1.774</v>
      </c>
      <c r="AT794" s="66">
        <f t="shared" si="268"/>
        <v>1.6490236731278274</v>
      </c>
      <c r="AU794" s="55" t="str">
        <f>IF(OR($AP794&lt;SetUp!$B$97,$AP794&gt;SetUp!$B$98),"Não","Sim")</f>
        <v>Sim</v>
      </c>
      <c r="AV794" s="68">
        <f t="shared" si="269"/>
        <v>1.3319159132617944</v>
      </c>
      <c r="AW794" s="68">
        <f t="shared" si="270"/>
        <v>1.2841431669124075</v>
      </c>
      <c r="AX794" s="68">
        <f t="shared" si="271"/>
        <v>0.2489536154957076</v>
      </c>
      <c r="AY794" s="68">
        <f t="shared" si="272"/>
        <v>0.21722689035342568</v>
      </c>
      <c r="AZ794" s="68">
        <f t="shared" si="273"/>
        <v>-0.12497632687217264</v>
      </c>
      <c r="BA794" s="68">
        <f t="shared" si="274"/>
        <v>-4.7772746349386885E-2</v>
      </c>
      <c r="BB794" s="68">
        <f t="shared" si="275"/>
        <v>-3.172672514228192E-2</v>
      </c>
    </row>
    <row r="795" spans="1:54" x14ac:dyDescent="0.3">
      <c r="A795" s="64">
        <v>27457</v>
      </c>
      <c r="B795" s="57">
        <v>3.3849999999999998</v>
      </c>
      <c r="C795" s="57">
        <v>365.24900000000002</v>
      </c>
      <c r="D795" s="57">
        <v>4.6269999999999998</v>
      </c>
      <c r="E795" s="57">
        <f t="shared" si="260"/>
        <v>3.3849999999999998</v>
      </c>
      <c r="F795" s="57">
        <f t="shared" si="261"/>
        <v>1.242</v>
      </c>
      <c r="G795" s="57">
        <f t="shared" si="262"/>
        <v>0</v>
      </c>
      <c r="H795" s="57">
        <f>IF(Q794&gt;SetUp!$B$56,SetUp!$B$56,Q794)</f>
        <v>57.389371593379906</v>
      </c>
      <c r="I795" s="57">
        <f t="shared" si="276"/>
        <v>26.293456698062052</v>
      </c>
      <c r="J795" s="57">
        <f>MIN(F795,H795,(1-EXP(-SetUp!$B$52*H795/SetUp!$B$56))*F795)</f>
        <v>1.2418415967130663</v>
      </c>
      <c r="K795" s="57">
        <f t="shared" si="263"/>
        <v>56.14752999666684</v>
      </c>
      <c r="L795" s="57">
        <f>IF(I795&lt;=0,0,MIN(SetUp!$B$50*I795^SetUp!$B$55,I795))</f>
        <v>4.7581959810016574</v>
      </c>
      <c r="M795" s="57">
        <f t="shared" si="264"/>
        <v>21.535260717060396</v>
      </c>
      <c r="N795" s="57">
        <f>IF(SetUp!$B$62=0,X795,(B795-E795)*(1-(H795/SetUp!$B$66/SetUp!$B$56)))</f>
        <v>0</v>
      </c>
      <c r="O795" s="57">
        <f>K795*SetUp!$B$65</f>
        <v>0</v>
      </c>
      <c r="P795" s="57">
        <f>MIN(SetUp!$B$54*L795^SetUp!$B$51,L795)</f>
        <v>2.3781571974181626</v>
      </c>
      <c r="Q795" s="57">
        <f t="shared" si="265"/>
        <v>56.14752999666684</v>
      </c>
      <c r="R795" s="57">
        <f>IF((H795+N795-O795)&gt;SetUp!$B$56,T794+H795+N795-O795-SetUp!$B$56,T794)</f>
        <v>0</v>
      </c>
      <c r="S795" s="57">
        <f>R795*SetUp!$B$65</f>
        <v>0</v>
      </c>
      <c r="T795" s="57">
        <f>IF((R795-S795)&lt;SetUp!$B$53,R795-S795,SetUp!$B$53)</f>
        <v>0</v>
      </c>
      <c r="U795" s="57">
        <f t="shared" si="266"/>
        <v>21.535260717060396</v>
      </c>
      <c r="V795" s="57">
        <f>(L795-P795)/1000*SetUp!$B$13*1000000/SetUp!$B$48</f>
        <v>135.37109148778876</v>
      </c>
      <c r="W795" s="57">
        <f t="shared" si="277"/>
        <v>0</v>
      </c>
      <c r="X795" s="57">
        <f>MAX((SetUp!$B$56*(1-($H795/SetUp!$B$56)^2)*TANH(($B795-$D795)/SetUp!$B$56))/(1+$H795/SetUp!$B$56*TANH(($B795-$D795)/SetUp!$B$56)),0)</f>
        <v>0</v>
      </c>
      <c r="AK795" s="65">
        <v>30</v>
      </c>
      <c r="AL795" s="66">
        <f t="shared" si="257"/>
        <v>4.1536666666666662</v>
      </c>
      <c r="AM795" s="66">
        <f t="shared" si="258"/>
        <v>18.642338714492034</v>
      </c>
      <c r="AN795" s="67">
        <f t="shared" si="259"/>
        <v>3.488164364294688</v>
      </c>
      <c r="AP795" s="64">
        <v>27609</v>
      </c>
      <c r="AQ795" s="55">
        <v>8</v>
      </c>
      <c r="AR795" s="55">
        <v>216</v>
      </c>
      <c r="AS795" s="66">
        <f t="shared" si="267"/>
        <v>1.774</v>
      </c>
      <c r="AT795" s="66">
        <f t="shared" si="268"/>
        <v>1.5602335820770279</v>
      </c>
      <c r="AU795" s="55" t="str">
        <f>IF(OR($AP795&lt;SetUp!$B$97,$AP795&gt;SetUp!$B$98),"Não","Sim")</f>
        <v>Sim</v>
      </c>
      <c r="AV795" s="68">
        <f t="shared" si="269"/>
        <v>1.3319159132617944</v>
      </c>
      <c r="AW795" s="68">
        <f t="shared" si="270"/>
        <v>1.2490931038465578</v>
      </c>
      <c r="AX795" s="68">
        <f t="shared" si="271"/>
        <v>0.2489536154957076</v>
      </c>
      <c r="AY795" s="68">
        <f t="shared" si="272"/>
        <v>0.19318962131165102</v>
      </c>
      <c r="AZ795" s="68">
        <f t="shared" si="273"/>
        <v>-0.21376641792297213</v>
      </c>
      <c r="BA795" s="68">
        <f t="shared" si="274"/>
        <v>-8.2822809415236565E-2</v>
      </c>
      <c r="BB795" s="68">
        <f t="shared" si="275"/>
        <v>-5.5763994184056587E-2</v>
      </c>
    </row>
    <row r="796" spans="1:54" x14ac:dyDescent="0.3">
      <c r="A796" s="64">
        <v>27458</v>
      </c>
      <c r="B796" s="57">
        <v>10.478</v>
      </c>
      <c r="C796" s="57">
        <v>167.023</v>
      </c>
      <c r="D796" s="57">
        <v>4.6269999999999998</v>
      </c>
      <c r="E796" s="57">
        <f t="shared" si="260"/>
        <v>4.6269999999999998</v>
      </c>
      <c r="F796" s="57">
        <f t="shared" si="261"/>
        <v>0</v>
      </c>
      <c r="G796" s="57">
        <f t="shared" si="262"/>
        <v>4.606579633388189</v>
      </c>
      <c r="H796" s="57">
        <f>IF(Q795&gt;SetUp!$B$56,SetUp!$B$56,Q795)</f>
        <v>56.14752999666684</v>
      </c>
      <c r="I796" s="57">
        <f t="shared" si="276"/>
        <v>26.141840350448586</v>
      </c>
      <c r="J796" s="57">
        <f>MIN(F796,H796,(1-EXP(-SetUp!$B$52*H796/SetUp!$B$56))*F796)</f>
        <v>0</v>
      </c>
      <c r="K796" s="57">
        <f t="shared" si="263"/>
        <v>56.14752999666684</v>
      </c>
      <c r="L796" s="57">
        <f>IF(I796&lt;=0,0,MIN(SetUp!$B$50*I796^SetUp!$B$55,I796))</f>
        <v>4.7125551733223228</v>
      </c>
      <c r="M796" s="57">
        <f t="shared" si="264"/>
        <v>21.429285177126264</v>
      </c>
      <c r="N796" s="57">
        <f>IF(SetUp!$B$62=0,X796,(B796-E796)*(1-(H796/SetUp!$B$66/SetUp!$B$56)))</f>
        <v>1.2444203666118112</v>
      </c>
      <c r="O796" s="57">
        <f>K796*SetUp!$B$65</f>
        <v>0</v>
      </c>
      <c r="P796" s="57">
        <f>MIN(SetUp!$B$54*L796^SetUp!$B$51,L796)</f>
        <v>2.3557320475745773</v>
      </c>
      <c r="Q796" s="57">
        <f t="shared" si="265"/>
        <v>57.391950363278653</v>
      </c>
      <c r="R796" s="57">
        <f>IF((H796+N796-O796)&gt;SetUp!$B$56,T795+H796+N796-O796-SetUp!$B$56,T795)</f>
        <v>0</v>
      </c>
      <c r="S796" s="57">
        <f>R796*SetUp!$B$65</f>
        <v>0</v>
      </c>
      <c r="T796" s="57">
        <f>IF((R796-S796)&lt;SetUp!$B$53,R796-S796,SetUp!$B$53)</f>
        <v>0</v>
      </c>
      <c r="U796" s="57">
        <f t="shared" si="266"/>
        <v>21.429285177126264</v>
      </c>
      <c r="V796" s="57">
        <f>(L796-P796)/1000*SetUp!$B$13*1000000/SetUp!$B$48</f>
        <v>134.05063866050307</v>
      </c>
      <c r="W796" s="57">
        <f t="shared" si="277"/>
        <v>0</v>
      </c>
      <c r="X796" s="57">
        <f>MAX((SetUp!$B$56*(1-($H796/SetUp!$B$56)^2)*TANH(($B796-$D796)/SetUp!$B$56))/(1+$H796/SetUp!$B$56*TANH(($B796-$D796)/SetUp!$B$56)),0)</f>
        <v>1.2444203666118112</v>
      </c>
      <c r="AK796" s="65">
        <v>31</v>
      </c>
      <c r="AL796" s="66">
        <f t="shared" si="257"/>
        <v>23.482166666666668</v>
      </c>
      <c r="AM796" s="66">
        <f t="shared" si="258"/>
        <v>23.350017940706149</v>
      </c>
      <c r="AN796" s="67">
        <f t="shared" si="259"/>
        <v>-5.6276206466120754E-3</v>
      </c>
      <c r="AP796" s="64">
        <v>27610</v>
      </c>
      <c r="AQ796" s="55">
        <v>8</v>
      </c>
      <c r="AR796" s="55">
        <v>217</v>
      </c>
      <c r="AS796" s="66">
        <f t="shared" si="267"/>
        <v>1.774</v>
      </c>
      <c r="AT796" s="66">
        <f t="shared" si="268"/>
        <v>1.4780051610288809</v>
      </c>
      <c r="AU796" s="55" t="str">
        <f>IF(OR($AP796&lt;SetUp!$B$97,$AP796&gt;SetUp!$B$98),"Não","Sim")</f>
        <v>Sim</v>
      </c>
      <c r="AV796" s="68">
        <f t="shared" si="269"/>
        <v>1.3319159132617944</v>
      </c>
      <c r="AW796" s="68">
        <f t="shared" si="270"/>
        <v>1.2157323558369584</v>
      </c>
      <c r="AX796" s="68">
        <f t="shared" si="271"/>
        <v>0.2489536154957076</v>
      </c>
      <c r="AY796" s="68">
        <f t="shared" si="272"/>
        <v>0.16967595056926063</v>
      </c>
      <c r="AZ796" s="68">
        <f t="shared" si="273"/>
        <v>-0.29599483897111911</v>
      </c>
      <c r="BA796" s="68">
        <f t="shared" si="274"/>
        <v>-0.11618355742483599</v>
      </c>
      <c r="BB796" s="68">
        <f t="shared" si="275"/>
        <v>-7.9277664926446972E-2</v>
      </c>
    </row>
    <row r="797" spans="1:54" x14ac:dyDescent="0.3">
      <c r="A797" s="64">
        <v>27459</v>
      </c>
      <c r="B797" s="57">
        <v>21.202999999999999</v>
      </c>
      <c r="C797" s="57">
        <v>84.59</v>
      </c>
      <c r="D797" s="57">
        <v>4.6269999999999998</v>
      </c>
      <c r="E797" s="57">
        <f t="shared" si="260"/>
        <v>4.6269999999999998</v>
      </c>
      <c r="F797" s="57">
        <f t="shared" si="261"/>
        <v>0</v>
      </c>
      <c r="G797" s="57">
        <f t="shared" si="262"/>
        <v>13.988348859659787</v>
      </c>
      <c r="H797" s="57">
        <f>IF(Q796&gt;SetUp!$B$56,SetUp!$B$56,Q796)</f>
        <v>57.391950363278653</v>
      </c>
      <c r="I797" s="57">
        <f t="shared" si="276"/>
        <v>35.417634036786055</v>
      </c>
      <c r="J797" s="57">
        <f>MIN(F797,H797,(1-EXP(-SetUp!$B$52*H797/SetUp!$B$56))*F797)</f>
        <v>0</v>
      </c>
      <c r="K797" s="57">
        <f t="shared" si="263"/>
        <v>57.391950363278653</v>
      </c>
      <c r="L797" s="57">
        <f>IF(I797&lt;=0,0,MIN(SetUp!$B$50*I797^SetUp!$B$55,I797))</f>
        <v>7.8173956832688036</v>
      </c>
      <c r="M797" s="57">
        <f t="shared" si="264"/>
        <v>27.600238353517252</v>
      </c>
      <c r="N797" s="57">
        <f>IF(SetUp!$B$62=0,X797,(B797-E797)*(1-(H797/SetUp!$B$66/SetUp!$B$56)))</f>
        <v>2.5876511403402134</v>
      </c>
      <c r="O797" s="57">
        <f>K797*SetUp!$B$65</f>
        <v>0</v>
      </c>
      <c r="P797" s="57">
        <f>MIN(SetUp!$B$54*L797^SetUp!$B$51,L797)</f>
        <v>3.874290850961132</v>
      </c>
      <c r="Q797" s="57">
        <f t="shared" si="265"/>
        <v>59.979601503618866</v>
      </c>
      <c r="R797" s="57">
        <f>IF((H797+N797-O797)&gt;SetUp!$B$56,T796+H797+N797-O797-SetUp!$B$56,T796)</f>
        <v>0</v>
      </c>
      <c r="S797" s="57">
        <f>R797*SetUp!$B$65</f>
        <v>0</v>
      </c>
      <c r="T797" s="57">
        <f>IF((R797-S797)&lt;SetUp!$B$53,R797-S797,SetUp!$B$53)</f>
        <v>0</v>
      </c>
      <c r="U797" s="57">
        <f t="shared" si="266"/>
        <v>27.600238353517252</v>
      </c>
      <c r="V797" s="57">
        <f>(L797-P797)/1000*SetUp!$B$13*1000000/SetUp!$B$48</f>
        <v>224.27466673319361</v>
      </c>
      <c r="W797" s="57">
        <f t="shared" si="277"/>
        <v>8.8817841970012523E-15</v>
      </c>
      <c r="X797" s="57">
        <f>MAX((SetUp!$B$56*(1-($H797/SetUp!$B$56)^2)*TANH(($B797-$D797)/SetUp!$B$56))/(1+$H797/SetUp!$B$56*TANH(($B797-$D797)/SetUp!$B$56)),0)</f>
        <v>2.5876511403402134</v>
      </c>
      <c r="AK797" s="65">
        <v>32</v>
      </c>
      <c r="AL797" s="66">
        <f t="shared" si="257"/>
        <v>12.982400000000002</v>
      </c>
      <c r="AM797" s="66">
        <f t="shared" si="258"/>
        <v>21.734326393355751</v>
      </c>
      <c r="AN797" s="67">
        <f t="shared" si="259"/>
        <v>0.67413778602999042</v>
      </c>
      <c r="AP797" s="64">
        <v>27611</v>
      </c>
      <c r="AQ797" s="55">
        <v>8</v>
      </c>
      <c r="AR797" s="55">
        <v>218</v>
      </c>
      <c r="AS797" s="66">
        <f t="shared" si="267"/>
        <v>1.774</v>
      </c>
      <c r="AT797" s="66">
        <f t="shared" si="268"/>
        <v>1.4017263587829192</v>
      </c>
      <c r="AU797" s="55" t="str">
        <f>IF(OR($AP797&lt;SetUp!$B$97,$AP797&gt;SetUp!$B$98),"Não","Sim")</f>
        <v>Sim</v>
      </c>
      <c r="AV797" s="68">
        <f t="shared" si="269"/>
        <v>1.3319159132617944</v>
      </c>
      <c r="AW797" s="68">
        <f t="shared" si="270"/>
        <v>1.1839452515986197</v>
      </c>
      <c r="AX797" s="68">
        <f t="shared" si="271"/>
        <v>0.2489536154957076</v>
      </c>
      <c r="AY797" s="68">
        <f t="shared" si="272"/>
        <v>0.14666324011441953</v>
      </c>
      <c r="AZ797" s="68">
        <f t="shared" si="273"/>
        <v>-0.37227364121708084</v>
      </c>
      <c r="BA797" s="68">
        <f t="shared" si="274"/>
        <v>-0.14797066166317463</v>
      </c>
      <c r="BB797" s="68">
        <f t="shared" si="275"/>
        <v>-0.10229037538128807</v>
      </c>
    </row>
    <row r="798" spans="1:54" x14ac:dyDescent="0.3">
      <c r="A798" s="64">
        <v>27460</v>
      </c>
      <c r="B798" s="57">
        <v>26.959</v>
      </c>
      <c r="C798" s="57">
        <v>755.88400000000001</v>
      </c>
      <c r="D798" s="57">
        <v>4.6269999999999998</v>
      </c>
      <c r="E798" s="57">
        <f t="shared" si="260"/>
        <v>4.6269999999999998</v>
      </c>
      <c r="F798" s="57">
        <f t="shared" si="261"/>
        <v>0</v>
      </c>
      <c r="G798" s="57">
        <f t="shared" si="262"/>
        <v>20.344394263122279</v>
      </c>
      <c r="H798" s="57">
        <f>IF(Q797&gt;SetUp!$B$56,SetUp!$B$56,Q797)</f>
        <v>59.979601503618866</v>
      </c>
      <c r="I798" s="57">
        <f t="shared" si="276"/>
        <v>47.944632616639531</v>
      </c>
      <c r="J798" s="57">
        <f>MIN(F798,H798,(1-EXP(-SetUp!$B$52*H798/SetUp!$B$56))*F798)</f>
        <v>0</v>
      </c>
      <c r="K798" s="57">
        <f t="shared" si="263"/>
        <v>59.979601503618866</v>
      </c>
      <c r="L798" s="57">
        <f>IF(I798&lt;=0,0,MIN(SetUp!$B$50*I798^SetUp!$B$55,I798))</f>
        <v>12.949793494499266</v>
      </c>
      <c r="M798" s="57">
        <f t="shared" si="264"/>
        <v>34.994839122140263</v>
      </c>
      <c r="N798" s="57">
        <f>IF(SetUp!$B$62=0,X798,(B798-E798)*(1-(H798/SetUp!$B$66/SetUp!$B$56)))</f>
        <v>1.9876057368777222</v>
      </c>
      <c r="O798" s="57">
        <f>K798*SetUp!$B$65</f>
        <v>0</v>
      </c>
      <c r="P798" s="57">
        <f>MIN(SetUp!$B$54*L798^SetUp!$B$51,L798)</f>
        <v>6.3630296038222385</v>
      </c>
      <c r="Q798" s="57">
        <f t="shared" si="265"/>
        <v>61.967207240496592</v>
      </c>
      <c r="R798" s="57">
        <f>IF((H798+N798-O798)&gt;SetUp!$B$56,T797+H798+N798-O798-SetUp!$B$56,T797)</f>
        <v>0</v>
      </c>
      <c r="S798" s="57">
        <f>R798*SetUp!$B$65</f>
        <v>0</v>
      </c>
      <c r="T798" s="57">
        <f>IF((R798-S798)&lt;SetUp!$B$53,R798-S798,SetUp!$B$53)</f>
        <v>0</v>
      </c>
      <c r="U798" s="57">
        <f t="shared" si="266"/>
        <v>34.994839122140263</v>
      </c>
      <c r="V798" s="57">
        <f>(L798-P798)/1000*SetUp!$B$13*1000000/SetUp!$B$48</f>
        <v>374.63986864566272</v>
      </c>
      <c r="W798" s="57">
        <f t="shared" si="277"/>
        <v>0</v>
      </c>
      <c r="X798" s="57">
        <f>MAX((SetUp!$B$56*(1-($H798/SetUp!$B$56)^2)*TANH(($B798-$D798)/SetUp!$B$56))/(1+$H798/SetUp!$B$56*TANH(($B798-$D798)/SetUp!$B$56)),0)</f>
        <v>1.9876057368777222</v>
      </c>
      <c r="AK798" s="65">
        <v>33</v>
      </c>
      <c r="AL798" s="66">
        <f t="shared" si="257"/>
        <v>32.092599999999997</v>
      </c>
      <c r="AM798" s="66">
        <f t="shared" si="258"/>
        <v>24.787536260872329</v>
      </c>
      <c r="AN798" s="67">
        <f t="shared" si="259"/>
        <v>-0.2276245532966375</v>
      </c>
      <c r="AP798" s="64">
        <v>27612</v>
      </c>
      <c r="AQ798" s="55">
        <v>8</v>
      </c>
      <c r="AR798" s="55">
        <v>219</v>
      </c>
      <c r="AS798" s="66">
        <f t="shared" si="267"/>
        <v>1.3140000000000001</v>
      </c>
      <c r="AT798" s="66">
        <f t="shared" si="268"/>
        <v>1.3308536542587373</v>
      </c>
      <c r="AU798" s="55" t="str">
        <f>IF(OR($AP798&lt;SetUp!$B$97,$AP798&gt;SetUp!$B$98),"Não","Sim")</f>
        <v>Sim</v>
      </c>
      <c r="AV798" s="68">
        <f t="shared" si="269"/>
        <v>1.1462983904725681</v>
      </c>
      <c r="AW798" s="68">
        <f t="shared" si="270"/>
        <v>1.1536263061575605</v>
      </c>
      <c r="AX798" s="68">
        <f t="shared" si="271"/>
        <v>0.11859536522376199</v>
      </c>
      <c r="AY798" s="68">
        <f t="shared" si="272"/>
        <v>0.12413030142340126</v>
      </c>
      <c r="AZ798" s="68">
        <f t="shared" si="273"/>
        <v>1.6853654258737194E-2</v>
      </c>
      <c r="BA798" s="68">
        <f t="shared" si="274"/>
        <v>7.3279156849923588E-3</v>
      </c>
      <c r="BB798" s="68">
        <f t="shared" si="275"/>
        <v>5.5349361996392676E-3</v>
      </c>
    </row>
    <row r="799" spans="1:54" x14ac:dyDescent="0.3">
      <c r="A799" s="64">
        <v>27461</v>
      </c>
      <c r="B799" s="57">
        <v>5.82</v>
      </c>
      <c r="C799" s="57">
        <v>722.69600000000003</v>
      </c>
      <c r="D799" s="57">
        <v>4.6269999999999998</v>
      </c>
      <c r="E799" s="57">
        <f t="shared" si="260"/>
        <v>4.6269999999999998</v>
      </c>
      <c r="F799" s="57">
        <f t="shared" si="261"/>
        <v>0</v>
      </c>
      <c r="G799" s="57">
        <f t="shared" si="262"/>
        <v>1.1197490596669994</v>
      </c>
      <c r="H799" s="57">
        <f>IF(Q798&gt;SetUp!$B$56,SetUp!$B$56,Q798)</f>
        <v>61.967207240496592</v>
      </c>
      <c r="I799" s="57">
        <f t="shared" si="276"/>
        <v>36.114588181807264</v>
      </c>
      <c r="J799" s="57">
        <f>MIN(F799,H799,(1-EXP(-SetUp!$B$52*H799/SetUp!$B$56))*F799)</f>
        <v>0</v>
      </c>
      <c r="K799" s="57">
        <f t="shared" si="263"/>
        <v>61.967207240496592</v>
      </c>
      <c r="L799" s="57">
        <f>IF(I799&lt;=0,0,MIN(SetUp!$B$50*I799^SetUp!$B$55,I799))</f>
        <v>8.0754604767725233</v>
      </c>
      <c r="M799" s="57">
        <f t="shared" si="264"/>
        <v>28.039127705034741</v>
      </c>
      <c r="N799" s="57">
        <f>IF(SetUp!$B$62=0,X799,(B799-E799)*(1-(H799/SetUp!$B$66/SetUp!$B$56)))</f>
        <v>7.3250940333000988E-2</v>
      </c>
      <c r="O799" s="57">
        <f>K799*SetUp!$B$65</f>
        <v>0</v>
      </c>
      <c r="P799" s="57">
        <f>MIN(SetUp!$B$54*L799^SetUp!$B$51,L799)</f>
        <v>3.9999767383543685</v>
      </c>
      <c r="Q799" s="57">
        <f t="shared" si="265"/>
        <v>62.040458180829596</v>
      </c>
      <c r="R799" s="57">
        <f>IF((H799+N799-O799)&gt;SetUp!$B$56,T798+H799+N799-O799-SetUp!$B$56,T798)</f>
        <v>0</v>
      </c>
      <c r="S799" s="57">
        <f>R799*SetUp!$B$65</f>
        <v>0</v>
      </c>
      <c r="T799" s="57">
        <f>IF((R799-S799)&lt;SetUp!$B$53,R799-S799,SetUp!$B$53)</f>
        <v>0</v>
      </c>
      <c r="U799" s="57">
        <f t="shared" si="266"/>
        <v>28.039127705034741</v>
      </c>
      <c r="V799" s="57">
        <f>(L799-P799)/1000*SetUp!$B$13*1000000/SetUp!$B$48</f>
        <v>231.80407219235764</v>
      </c>
      <c r="W799" s="57">
        <f t="shared" si="277"/>
        <v>0</v>
      </c>
      <c r="X799" s="57">
        <f>MAX((SetUp!$B$56*(1-($H799/SetUp!$B$56)^2)*TANH(($B799-$D799)/SetUp!$B$56))/(1+$H799/SetUp!$B$56*TANH(($B799-$D799)/SetUp!$B$56)),0)</f>
        <v>7.3250940333000988E-2</v>
      </c>
      <c r="AK799" s="65">
        <v>34</v>
      </c>
      <c r="AL799" s="66">
        <f t="shared" si="257"/>
        <v>14.6698</v>
      </c>
      <c r="AM799" s="66">
        <f t="shared" si="258"/>
        <v>17.189681039245741</v>
      </c>
      <c r="AN799" s="67">
        <f t="shared" si="259"/>
        <v>0.17177337381871197</v>
      </c>
      <c r="AP799" s="64">
        <v>27613</v>
      </c>
      <c r="AQ799" s="55">
        <v>8</v>
      </c>
      <c r="AR799" s="55">
        <v>220</v>
      </c>
      <c r="AS799" s="66">
        <f t="shared" si="267"/>
        <v>1.0669999999999999</v>
      </c>
      <c r="AT799" s="66">
        <f t="shared" si="268"/>
        <v>1.2649031484071984</v>
      </c>
      <c r="AU799" s="55" t="str">
        <f>IF(OR($AP799&lt;SetUp!$B$97,$AP799&gt;SetUp!$B$98),"Não","Sim")</f>
        <v>Sim</v>
      </c>
      <c r="AV799" s="68">
        <f t="shared" si="269"/>
        <v>1.0329569206893383</v>
      </c>
      <c r="AW799" s="68">
        <f t="shared" si="270"/>
        <v>1.1246791313113258</v>
      </c>
      <c r="AX799" s="68">
        <f t="shared" si="271"/>
        <v>2.8164419424469872E-2</v>
      </c>
      <c r="AY799" s="68">
        <f t="shared" si="272"/>
        <v>0.10205727355721997</v>
      </c>
      <c r="AZ799" s="68">
        <f t="shared" si="273"/>
        <v>0.19790314840719847</v>
      </c>
      <c r="BA799" s="68">
        <f t="shared" si="274"/>
        <v>9.1722210621987488E-2</v>
      </c>
      <c r="BB799" s="68">
        <f t="shared" si="275"/>
        <v>7.3892854132750097E-2</v>
      </c>
    </row>
    <row r="800" spans="1:54" x14ac:dyDescent="0.3">
      <c r="A800" s="64">
        <v>27462</v>
      </c>
      <c r="B800" s="57">
        <v>3.72</v>
      </c>
      <c r="C800" s="57">
        <v>203.947</v>
      </c>
      <c r="D800" s="57">
        <v>4.6269999999999998</v>
      </c>
      <c r="E800" s="57">
        <f t="shared" si="260"/>
        <v>3.72</v>
      </c>
      <c r="F800" s="57">
        <f t="shared" si="261"/>
        <v>0.90699999999999958</v>
      </c>
      <c r="G800" s="57">
        <f t="shared" si="262"/>
        <v>0</v>
      </c>
      <c r="H800" s="57">
        <f>IF(Q799&gt;SetUp!$B$56,SetUp!$B$56,Q799)</f>
        <v>62.040458180829596</v>
      </c>
      <c r="I800" s="57">
        <f t="shared" si="276"/>
        <v>28.039127705034741</v>
      </c>
      <c r="J800" s="57">
        <f>MIN(F800,H800,(1-EXP(-SetUp!$B$52*H800/SetUp!$B$56))*F800)</f>
        <v>0.90694407138539601</v>
      </c>
      <c r="K800" s="57">
        <f t="shared" si="263"/>
        <v>61.133514109444199</v>
      </c>
      <c r="L800" s="57">
        <f>IF(I800&lt;=0,0,MIN(SetUp!$B$50*I800^SetUp!$B$55,I800))</f>
        <v>5.2962728266170833</v>
      </c>
      <c r="M800" s="57">
        <f t="shared" si="264"/>
        <v>22.742854878417656</v>
      </c>
      <c r="N800" s="57">
        <f>IF(SetUp!$B$62=0,X800,(B800-E800)*(1-(H800/SetUp!$B$66/SetUp!$B$56)))</f>
        <v>0</v>
      </c>
      <c r="O800" s="57">
        <f>K800*SetUp!$B$65</f>
        <v>0</v>
      </c>
      <c r="P800" s="57">
        <f>MIN(SetUp!$B$54*L800^SetUp!$B$51,L800)</f>
        <v>2.6422691265504916</v>
      </c>
      <c r="Q800" s="57">
        <f t="shared" si="265"/>
        <v>61.133514109444199</v>
      </c>
      <c r="R800" s="57">
        <f>IF((H800+N800-O800)&gt;SetUp!$B$56,T799+H800+N800-O800-SetUp!$B$56,T799)</f>
        <v>0</v>
      </c>
      <c r="S800" s="57">
        <f>R800*SetUp!$B$65</f>
        <v>0</v>
      </c>
      <c r="T800" s="57">
        <f>IF((R800-S800)&lt;SetUp!$B$53,R800-S800,SetUp!$B$53)</f>
        <v>0</v>
      </c>
      <c r="U800" s="57">
        <f t="shared" si="266"/>
        <v>22.742854878417656</v>
      </c>
      <c r="V800" s="57">
        <f>(L800-P800)/1000*SetUp!$B$13*1000000/SetUp!$B$48</f>
        <v>150.95358116379225</v>
      </c>
      <c r="W800" s="57">
        <f t="shared" si="277"/>
        <v>0</v>
      </c>
      <c r="X800" s="57">
        <f>MAX((SetUp!$B$56*(1-($H800/SetUp!$B$56)^2)*TANH(($B800-$D800)/SetUp!$B$56))/(1+$H800/SetUp!$B$56*TANH(($B800-$D800)/SetUp!$B$56)),0)</f>
        <v>0</v>
      </c>
      <c r="AK800" s="65">
        <v>35</v>
      </c>
      <c r="AL800" s="66">
        <f t="shared" si="257"/>
        <v>7.9619</v>
      </c>
      <c r="AM800" s="66">
        <f t="shared" si="258"/>
        <v>15.212397110935726</v>
      </c>
      <c r="AN800" s="67">
        <f t="shared" si="259"/>
        <v>0.91064910523062659</v>
      </c>
      <c r="AP800" s="64">
        <v>27614</v>
      </c>
      <c r="AQ800" s="55">
        <v>8</v>
      </c>
      <c r="AR800" s="55">
        <v>221</v>
      </c>
      <c r="AS800" s="66">
        <f t="shared" si="267"/>
        <v>1.0669999999999999</v>
      </c>
      <c r="AT800" s="66">
        <f t="shared" si="268"/>
        <v>1.203442968796562</v>
      </c>
      <c r="AU800" s="55" t="str">
        <f>IF(OR($AP800&lt;SetUp!$B$97,$AP800&gt;SetUp!$B$98),"Não","Sim")</f>
        <v>Sim</v>
      </c>
      <c r="AV800" s="68">
        <f t="shared" si="269"/>
        <v>1.0329569206893383</v>
      </c>
      <c r="AW800" s="68">
        <f t="shared" si="270"/>
        <v>1.097015482478056</v>
      </c>
      <c r="AX800" s="68">
        <f t="shared" si="271"/>
        <v>2.8164419424469872E-2</v>
      </c>
      <c r="AY800" s="68">
        <f t="shared" si="272"/>
        <v>8.0425513868359694E-2</v>
      </c>
      <c r="AZ800" s="68">
        <f t="shared" si="273"/>
        <v>0.13644296879656204</v>
      </c>
      <c r="BA800" s="68">
        <f t="shared" si="274"/>
        <v>6.4058561788717716E-2</v>
      </c>
      <c r="BB800" s="68">
        <f t="shared" si="275"/>
        <v>5.2261094443889822E-2</v>
      </c>
    </row>
    <row r="801" spans="1:54" x14ac:dyDescent="0.3">
      <c r="A801" s="64">
        <v>27463</v>
      </c>
      <c r="B801" s="57">
        <v>3.089</v>
      </c>
      <c r="C801" s="57">
        <v>292.97800000000001</v>
      </c>
      <c r="D801" s="57">
        <v>4.6269999999999998</v>
      </c>
      <c r="E801" s="57">
        <f t="shared" si="260"/>
        <v>3.089</v>
      </c>
      <c r="F801" s="57">
        <f t="shared" si="261"/>
        <v>1.5379999999999998</v>
      </c>
      <c r="G801" s="57">
        <f t="shared" si="262"/>
        <v>0</v>
      </c>
      <c r="H801" s="57">
        <f>IF(Q800&gt;SetUp!$B$56,SetUp!$B$56,Q800)</f>
        <v>61.133514109444199</v>
      </c>
      <c r="I801" s="57">
        <f t="shared" si="276"/>
        <v>22.742854878417656</v>
      </c>
      <c r="J801" s="57">
        <f>MIN(F801,H801,(1-EXP(-SetUp!$B$52*H801/SetUp!$B$56))*F801)</f>
        <v>1.5378907234473334</v>
      </c>
      <c r="K801" s="57">
        <f t="shared" si="263"/>
        <v>59.595623385996866</v>
      </c>
      <c r="L801" s="57">
        <f>IF(I801&lt;=0,0,MIN(SetUp!$B$50*I801^SetUp!$B$55,I801))</f>
        <v>3.736266259141098</v>
      </c>
      <c r="M801" s="57">
        <f t="shared" si="264"/>
        <v>19.00658861927656</v>
      </c>
      <c r="N801" s="57">
        <f>IF(SetUp!$B$62=0,X801,(B801-E801)*(1-(H801/SetUp!$B$66/SetUp!$B$56)))</f>
        <v>0</v>
      </c>
      <c r="O801" s="57">
        <f>K801*SetUp!$B$65</f>
        <v>0</v>
      </c>
      <c r="P801" s="57">
        <f>MIN(SetUp!$B$54*L801^SetUp!$B$51,L801)</f>
        <v>1.8750911269049164</v>
      </c>
      <c r="Q801" s="57">
        <f t="shared" si="265"/>
        <v>59.595623385996866</v>
      </c>
      <c r="R801" s="57">
        <f>IF((H801+N801-O801)&gt;SetUp!$B$56,T800+H801+N801-O801-SetUp!$B$56,T800)</f>
        <v>0</v>
      </c>
      <c r="S801" s="57">
        <f>R801*SetUp!$B$65</f>
        <v>0</v>
      </c>
      <c r="T801" s="57">
        <f>IF((R801-S801)&lt;SetUp!$B$53,R801-S801,SetUp!$B$53)</f>
        <v>0</v>
      </c>
      <c r="U801" s="57">
        <f t="shared" si="266"/>
        <v>19.00658861927656</v>
      </c>
      <c r="V801" s="57">
        <f>(L801-P801)/1000*SetUp!$B$13*1000000/SetUp!$B$48</f>
        <v>105.85932920025577</v>
      </c>
      <c r="W801" s="57">
        <f t="shared" si="277"/>
        <v>4.8849813083506888E-15</v>
      </c>
      <c r="X801" s="57">
        <f>MAX((SetUp!$B$56*(1-($H801/SetUp!$B$56)^2)*TANH(($B801-$D801)/SetUp!$B$56))/(1+$H801/SetUp!$B$56*TANH(($B801-$D801)/SetUp!$B$56)),0)</f>
        <v>0</v>
      </c>
      <c r="AK801" s="65">
        <v>36</v>
      </c>
      <c r="AL801" s="66">
        <f t="shared" si="257"/>
        <v>11.368</v>
      </c>
      <c r="AM801" s="66">
        <f t="shared" si="258"/>
        <v>23.078859764597915</v>
      </c>
      <c r="AN801" s="67">
        <f t="shared" si="259"/>
        <v>1.0301600778147357</v>
      </c>
      <c r="AP801" s="64">
        <v>27615</v>
      </c>
      <c r="AQ801" s="55">
        <v>8</v>
      </c>
      <c r="AR801" s="55">
        <v>222</v>
      </c>
      <c r="AS801" s="66">
        <f t="shared" si="267"/>
        <v>0.93899999999999995</v>
      </c>
      <c r="AT801" s="66">
        <f t="shared" si="268"/>
        <v>1.1460867714616436</v>
      </c>
      <c r="AU801" s="55" t="str">
        <f>IF(OR($AP801&lt;SetUp!$B$97,$AP801&gt;SetUp!$B$98),"Não","Sim")</f>
        <v>Sim</v>
      </c>
      <c r="AV801" s="68">
        <f t="shared" si="269"/>
        <v>0.9690201236300513</v>
      </c>
      <c r="AW801" s="68">
        <f t="shared" si="270"/>
        <v>1.0705544224660621</v>
      </c>
      <c r="AX801" s="68">
        <f t="shared" si="271"/>
        <v>-2.7334407733889104E-2</v>
      </c>
      <c r="AY801" s="68">
        <f t="shared" si="272"/>
        <v>5.9217499778300077E-2</v>
      </c>
      <c r="AZ801" s="68">
        <f t="shared" si="273"/>
        <v>0.20708677146164367</v>
      </c>
      <c r="BA801" s="68">
        <f t="shared" si="274"/>
        <v>0.10153429883601084</v>
      </c>
      <c r="BB801" s="68">
        <f t="shared" si="275"/>
        <v>8.6551907512189177E-2</v>
      </c>
    </row>
    <row r="802" spans="1:54" x14ac:dyDescent="0.3">
      <c r="A802" s="64">
        <v>27464</v>
      </c>
      <c r="B802" s="57">
        <v>0.96199999999999997</v>
      </c>
      <c r="C802" s="57">
        <v>54.488999999999997</v>
      </c>
      <c r="D802" s="57">
        <v>4.6269999999999998</v>
      </c>
      <c r="E802" s="57">
        <f t="shared" si="260"/>
        <v>0.96199999999999997</v>
      </c>
      <c r="F802" s="57">
        <f t="shared" si="261"/>
        <v>3.665</v>
      </c>
      <c r="G802" s="57">
        <f t="shared" si="262"/>
        <v>0</v>
      </c>
      <c r="H802" s="57">
        <f>IF(Q801&gt;SetUp!$B$56,SetUp!$B$56,Q801)</f>
        <v>59.595623385996866</v>
      </c>
      <c r="I802" s="57">
        <f t="shared" si="276"/>
        <v>19.00658861927656</v>
      </c>
      <c r="J802" s="57">
        <f>MIN(F802,H802,(1-EXP(-SetUp!$B$52*H802/SetUp!$B$56))*F802)</f>
        <v>3.6646688661284967</v>
      </c>
      <c r="K802" s="57">
        <f t="shared" si="263"/>
        <v>55.930954519868372</v>
      </c>
      <c r="L802" s="57">
        <f>IF(I802&lt;=0,0,MIN(SetUp!$B$50*I802^SetUp!$B$55,I802))</f>
        <v>2.7703617089048045</v>
      </c>
      <c r="M802" s="57">
        <f t="shared" si="264"/>
        <v>16.236226910371755</v>
      </c>
      <c r="N802" s="57">
        <f>IF(SetUp!$B$62=0,X802,(B802-E802)*(1-(H802/SetUp!$B$66/SetUp!$B$56)))</f>
        <v>0</v>
      </c>
      <c r="O802" s="57">
        <f>K802*SetUp!$B$65</f>
        <v>0</v>
      </c>
      <c r="P802" s="57">
        <f>MIN(SetUp!$B$54*L802^SetUp!$B$51,L802)</f>
        <v>1.3974327201225987</v>
      </c>
      <c r="Q802" s="57">
        <f t="shared" si="265"/>
        <v>55.930954519868372</v>
      </c>
      <c r="R802" s="57">
        <f>IF((H802+N802-O802)&gt;SetUp!$B$56,T801+H802+N802-O802-SetUp!$B$56,T801)</f>
        <v>0</v>
      </c>
      <c r="S802" s="57">
        <f>R802*SetUp!$B$65</f>
        <v>0</v>
      </c>
      <c r="T802" s="57">
        <f>IF((R802-S802)&lt;SetUp!$B$53,R802-S802,SetUp!$B$53)</f>
        <v>0</v>
      </c>
      <c r="U802" s="57">
        <f t="shared" si="266"/>
        <v>16.236226910371755</v>
      </c>
      <c r="V802" s="57">
        <f>(L802-P802)/1000*SetUp!$B$13*1000000/SetUp!$B$48</f>
        <v>78.08901982128279</v>
      </c>
      <c r="W802" s="57">
        <f t="shared" si="277"/>
        <v>9.7699626167013776E-15</v>
      </c>
      <c r="X802" s="57">
        <f>MAX((SetUp!$B$56*(1-($H802/SetUp!$B$56)^2)*TANH(($B802-$D802)/SetUp!$B$56))/(1+$H802/SetUp!$B$56*TANH(($B802-$D802)/SetUp!$B$56)),0)</f>
        <v>0</v>
      </c>
      <c r="AK802" s="65">
        <v>37</v>
      </c>
      <c r="AL802" s="66">
        <f t="shared" si="257"/>
        <v>33.186099999999996</v>
      </c>
      <c r="AM802" s="66">
        <f t="shared" si="258"/>
        <v>31.646253363330306</v>
      </c>
      <c r="AN802" s="67">
        <f t="shared" si="259"/>
        <v>-4.6400349443583018E-2</v>
      </c>
      <c r="AP802" s="64">
        <v>27616</v>
      </c>
      <c r="AQ802" s="55">
        <v>8</v>
      </c>
      <c r="AR802" s="55">
        <v>223</v>
      </c>
      <c r="AS802" s="66">
        <f t="shared" si="267"/>
        <v>0.749</v>
      </c>
      <c r="AT802" s="66">
        <f t="shared" si="268"/>
        <v>1.0924881634310672</v>
      </c>
      <c r="AU802" s="55" t="str">
        <f>IF(OR($AP802&lt;SetUp!$B$97,$AP802&gt;SetUp!$B$98),"Não","Sim")</f>
        <v>Sim</v>
      </c>
      <c r="AV802" s="68">
        <f t="shared" si="269"/>
        <v>0.86544786093675219</v>
      </c>
      <c r="AW802" s="68">
        <f t="shared" si="270"/>
        <v>1.0452215858042098</v>
      </c>
      <c r="AX802" s="68">
        <f t="shared" si="271"/>
        <v>-0.12551818230053352</v>
      </c>
      <c r="AY802" s="68">
        <f t="shared" si="272"/>
        <v>3.8416740302029469E-2</v>
      </c>
      <c r="AZ802" s="68">
        <f t="shared" si="273"/>
        <v>0.34348816343106725</v>
      </c>
      <c r="BA802" s="68">
        <f t="shared" si="274"/>
        <v>0.17977372486745757</v>
      </c>
      <c r="BB802" s="68">
        <f t="shared" si="275"/>
        <v>0.16393492260256298</v>
      </c>
    </row>
    <row r="803" spans="1:54" x14ac:dyDescent="0.3">
      <c r="A803" s="64">
        <v>27465</v>
      </c>
      <c r="B803" s="57">
        <v>2.4300000000000002</v>
      </c>
      <c r="C803" s="57">
        <v>44.802999999999997</v>
      </c>
      <c r="D803" s="57">
        <v>4.6269999999999998</v>
      </c>
      <c r="E803" s="57">
        <f t="shared" si="260"/>
        <v>2.4300000000000002</v>
      </c>
      <c r="F803" s="57">
        <f t="shared" si="261"/>
        <v>2.1969999999999996</v>
      </c>
      <c r="G803" s="57">
        <f t="shared" si="262"/>
        <v>0</v>
      </c>
      <c r="H803" s="57">
        <f>IF(Q802&gt;SetUp!$B$56,SetUp!$B$56,Q802)</f>
        <v>55.930954519868372</v>
      </c>
      <c r="I803" s="57">
        <f t="shared" si="276"/>
        <v>16.236226910371755</v>
      </c>
      <c r="J803" s="57">
        <f>MIN(F803,H803,(1-EXP(-SetUp!$B$52*H803/SetUp!$B$56))*F803)</f>
        <v>2.1966480842826299</v>
      </c>
      <c r="K803" s="57">
        <f t="shared" si="263"/>
        <v>53.734306435585744</v>
      </c>
      <c r="L803" s="57">
        <f>IF(I803&lt;=0,0,MIN(SetUp!$B$50*I803^SetUp!$B$55,I803))</f>
        <v>2.1306136484196339</v>
      </c>
      <c r="M803" s="57">
        <f t="shared" si="264"/>
        <v>14.105613261952122</v>
      </c>
      <c r="N803" s="57">
        <f>IF(SetUp!$B$62=0,X803,(B803-E803)*(1-(H803/SetUp!$B$66/SetUp!$B$56)))</f>
        <v>0</v>
      </c>
      <c r="O803" s="57">
        <f>K803*SetUp!$B$65</f>
        <v>0</v>
      </c>
      <c r="P803" s="57">
        <f>MIN(SetUp!$B$54*L803^SetUp!$B$51,L803)</f>
        <v>1.0795407386248039</v>
      </c>
      <c r="Q803" s="57">
        <f t="shared" si="265"/>
        <v>53.734306435585744</v>
      </c>
      <c r="R803" s="57">
        <f>IF((H803+N803-O803)&gt;SetUp!$B$56,T802+H803+N803-O803-SetUp!$B$56,T802)</f>
        <v>0</v>
      </c>
      <c r="S803" s="57">
        <f>R803*SetUp!$B$65</f>
        <v>0</v>
      </c>
      <c r="T803" s="57">
        <f>IF((R803-S803)&lt;SetUp!$B$53,R803-S803,SetUp!$B$53)</f>
        <v>0</v>
      </c>
      <c r="U803" s="57">
        <f t="shared" si="266"/>
        <v>14.105613261952122</v>
      </c>
      <c r="V803" s="57">
        <f>(L803-P803)/1000*SetUp!$B$13*1000000/SetUp!$B$48</f>
        <v>59.782591785307652</v>
      </c>
      <c r="W803" s="57">
        <f t="shared" si="277"/>
        <v>0</v>
      </c>
      <c r="X803" s="57">
        <f>MAX((SetUp!$B$56*(1-($H803/SetUp!$B$56)^2)*TANH(($B803-$D803)/SetUp!$B$56))/(1+$H803/SetUp!$B$56*TANH(($B803-$D803)/SetUp!$B$56)),0)</f>
        <v>0</v>
      </c>
      <c r="AK803" s="65">
        <v>38</v>
      </c>
      <c r="AL803" s="66">
        <f t="shared" si="257"/>
        <v>29.357799999999997</v>
      </c>
      <c r="AM803" s="66">
        <f t="shared" si="258"/>
        <v>28.393404468364775</v>
      </c>
      <c r="AN803" s="67">
        <f t="shared" si="259"/>
        <v>-3.284972074321723E-2</v>
      </c>
      <c r="AP803" s="64">
        <v>27617</v>
      </c>
      <c r="AQ803" s="55">
        <v>8</v>
      </c>
      <c r="AR803" s="55">
        <v>224</v>
      </c>
      <c r="AS803" s="66">
        <f t="shared" si="267"/>
        <v>0.749</v>
      </c>
      <c r="AT803" s="66">
        <f t="shared" si="268"/>
        <v>1.042335900571782</v>
      </c>
      <c r="AU803" s="55" t="str">
        <f>IF(OR($AP803&lt;SetUp!$B$97,$AP803&gt;SetUp!$B$98),"Não","Sim")</f>
        <v>Sim</v>
      </c>
      <c r="AV803" s="68">
        <f t="shared" si="269"/>
        <v>0.86544786093675219</v>
      </c>
      <c r="AW803" s="68">
        <f t="shared" si="270"/>
        <v>1.0209485298347718</v>
      </c>
      <c r="AX803" s="68">
        <f t="shared" si="271"/>
        <v>-0.12551818230053352</v>
      </c>
      <c r="AY803" s="68">
        <f t="shared" si="272"/>
        <v>1.8007696177366396E-2</v>
      </c>
      <c r="AZ803" s="68">
        <f t="shared" si="273"/>
        <v>0.29333590057178205</v>
      </c>
      <c r="BA803" s="68">
        <f t="shared" si="274"/>
        <v>0.15550066889801961</v>
      </c>
      <c r="BB803" s="68">
        <f t="shared" si="275"/>
        <v>0.14352587847789991</v>
      </c>
    </row>
    <row r="804" spans="1:54" x14ac:dyDescent="0.3">
      <c r="A804" s="64">
        <v>27466</v>
      </c>
      <c r="B804" s="57">
        <v>2.048</v>
      </c>
      <c r="C804" s="57">
        <v>32.738999999999997</v>
      </c>
      <c r="D804" s="57">
        <v>4.6269999999999998</v>
      </c>
      <c r="E804" s="57">
        <f t="shared" si="260"/>
        <v>2.048</v>
      </c>
      <c r="F804" s="57">
        <f t="shared" si="261"/>
        <v>2.5789999999999997</v>
      </c>
      <c r="G804" s="57">
        <f t="shared" si="262"/>
        <v>0</v>
      </c>
      <c r="H804" s="57">
        <f>IF(Q803&gt;SetUp!$B$56,SetUp!$B$56,Q803)</f>
        <v>53.734306435585744</v>
      </c>
      <c r="I804" s="57">
        <f t="shared" si="276"/>
        <v>14.105613261952122</v>
      </c>
      <c r="J804" s="57">
        <f>MIN(F804,H804,(1-EXP(-SetUp!$B$52*H804/SetUp!$B$56))*F804)</f>
        <v>2.5784177342816355</v>
      </c>
      <c r="K804" s="57">
        <f t="shared" si="263"/>
        <v>51.155888701304107</v>
      </c>
      <c r="L804" s="57">
        <f>IF(I804&lt;=0,0,MIN(SetUp!$B$50*I804^SetUp!$B$55,I804))</f>
        <v>1.6853216707348755</v>
      </c>
      <c r="M804" s="57">
        <f t="shared" si="264"/>
        <v>12.420291591217246</v>
      </c>
      <c r="N804" s="57">
        <f>IF(SetUp!$B$62=0,X804,(B804-E804)*(1-(H804/SetUp!$B$66/SetUp!$B$56)))</f>
        <v>0</v>
      </c>
      <c r="O804" s="57">
        <f>K804*SetUp!$B$65</f>
        <v>0</v>
      </c>
      <c r="P804" s="57">
        <f>MIN(SetUp!$B$54*L804^SetUp!$B$51,L804)</f>
        <v>0.85733256907760313</v>
      </c>
      <c r="Q804" s="57">
        <f t="shared" si="265"/>
        <v>51.155888701304107</v>
      </c>
      <c r="R804" s="57">
        <f>IF((H804+N804-O804)&gt;SetUp!$B$56,T803+H804+N804-O804-SetUp!$B$56,T803)</f>
        <v>0</v>
      </c>
      <c r="S804" s="57">
        <f>R804*SetUp!$B$65</f>
        <v>0</v>
      </c>
      <c r="T804" s="57">
        <f>IF((R804-S804)&lt;SetUp!$B$53,R804-S804,SetUp!$B$53)</f>
        <v>0</v>
      </c>
      <c r="U804" s="57">
        <f t="shared" si="266"/>
        <v>12.420291591217246</v>
      </c>
      <c r="V804" s="57">
        <f>(L804-P804)/1000*SetUp!$B$13*1000000/SetUp!$B$48</f>
        <v>47.094101661056627</v>
      </c>
      <c r="W804" s="57">
        <f t="shared" si="277"/>
        <v>2.4424906541753444E-15</v>
      </c>
      <c r="X804" s="57">
        <f>MAX((SetUp!$B$56*(1-($H804/SetUp!$B$56)^2)*TANH(($B804-$D804)/SetUp!$B$56))/(1+$H804/SetUp!$B$56*TANH(($B804-$D804)/SetUp!$B$56)),0)</f>
        <v>0</v>
      </c>
      <c r="AK804" s="65">
        <v>39</v>
      </c>
      <c r="AL804" s="66">
        <f t="shared" si="257"/>
        <v>25.230199999999996</v>
      </c>
      <c r="AM804" s="66">
        <f t="shared" si="258"/>
        <v>24.772795018049059</v>
      </c>
      <c r="AN804" s="67">
        <f t="shared" si="259"/>
        <v>-1.8129265005863489E-2</v>
      </c>
      <c r="AP804" s="64">
        <v>27618</v>
      </c>
      <c r="AQ804" s="55">
        <v>8</v>
      </c>
      <c r="AR804" s="55">
        <v>225</v>
      </c>
      <c r="AS804" s="66">
        <f t="shared" si="267"/>
        <v>0.68100000000000005</v>
      </c>
      <c r="AT804" s="66">
        <f t="shared" si="268"/>
        <v>0.99534974061409942</v>
      </c>
      <c r="AU804" s="55" t="str">
        <f>IF(OR($AP804&lt;SetUp!$B$97,$AP804&gt;SetUp!$B$98),"Não","Sim")</f>
        <v>Sim</v>
      </c>
      <c r="AV804" s="68">
        <f t="shared" si="269"/>
        <v>0.82522724143111037</v>
      </c>
      <c r="AW804" s="68">
        <f t="shared" si="270"/>
        <v>0.99767216088958777</v>
      </c>
      <c r="AX804" s="68">
        <f t="shared" si="271"/>
        <v>-0.16685288808721482</v>
      </c>
      <c r="AY804" s="68">
        <f t="shared" si="272"/>
        <v>-2.0242923894932133E-3</v>
      </c>
      <c r="AZ804" s="68">
        <f t="shared" si="273"/>
        <v>0.31434974061409937</v>
      </c>
      <c r="BA804" s="68">
        <f t="shared" si="274"/>
        <v>0.1724449194584774</v>
      </c>
      <c r="BB804" s="68">
        <f t="shared" si="275"/>
        <v>0.1648285956977216</v>
      </c>
    </row>
    <row r="805" spans="1:54" x14ac:dyDescent="0.3">
      <c r="A805" s="64">
        <v>27467</v>
      </c>
      <c r="B805" s="57">
        <v>0.67100000000000004</v>
      </c>
      <c r="C805" s="57">
        <v>21.847999999999999</v>
      </c>
      <c r="D805" s="57">
        <v>4.6269999999999998</v>
      </c>
      <c r="E805" s="57">
        <f t="shared" si="260"/>
        <v>0.67100000000000004</v>
      </c>
      <c r="F805" s="57">
        <f t="shared" si="261"/>
        <v>3.9559999999999995</v>
      </c>
      <c r="G805" s="57">
        <f t="shared" si="262"/>
        <v>0</v>
      </c>
      <c r="H805" s="57">
        <f>IF(Q804&gt;SetUp!$B$56,SetUp!$B$56,Q804)</f>
        <v>51.155888701304107</v>
      </c>
      <c r="I805" s="57">
        <f t="shared" si="276"/>
        <v>12.420291591217246</v>
      </c>
      <c r="J805" s="57">
        <f>MIN(F805,H805,(1-EXP(-SetUp!$B$52*H805/SetUp!$B$56))*F805)</f>
        <v>3.9546637314262538</v>
      </c>
      <c r="K805" s="57">
        <f t="shared" si="263"/>
        <v>47.201224969877856</v>
      </c>
      <c r="L805" s="57">
        <f>IF(I805&lt;=0,0,MIN(SetUp!$B$50*I805^SetUp!$B$55,I805))</f>
        <v>1.3632719664547082</v>
      </c>
      <c r="M805" s="57">
        <f t="shared" si="264"/>
        <v>11.057019624762539</v>
      </c>
      <c r="N805" s="57">
        <f>IF(SetUp!$B$62=0,X805,(B805-E805)*(1-(H805/SetUp!$B$66/SetUp!$B$56)))</f>
        <v>0</v>
      </c>
      <c r="O805" s="57">
        <f>K805*SetUp!$B$65</f>
        <v>0</v>
      </c>
      <c r="P805" s="57">
        <f>MIN(SetUp!$B$54*L805^SetUp!$B$51,L805)</f>
        <v>0.69601055271968992</v>
      </c>
      <c r="Q805" s="57">
        <f t="shared" si="265"/>
        <v>47.201224969877856</v>
      </c>
      <c r="R805" s="57">
        <f>IF((H805+N805-O805)&gt;SetUp!$B$56,T804+H805+N805-O805-SetUp!$B$56,T804)</f>
        <v>0</v>
      </c>
      <c r="S805" s="57">
        <f>R805*SetUp!$B$65</f>
        <v>0</v>
      </c>
      <c r="T805" s="57">
        <f>IF((R805-S805)&lt;SetUp!$B$53,R805-S805,SetUp!$B$53)</f>
        <v>0</v>
      </c>
      <c r="U805" s="57">
        <f t="shared" si="266"/>
        <v>11.057019624762539</v>
      </c>
      <c r="V805" s="57">
        <f>(L805-P805)/1000*SetUp!$B$13*1000000/SetUp!$B$48</f>
        <v>37.952283176239931</v>
      </c>
      <c r="W805" s="57">
        <f t="shared" si="277"/>
        <v>3.3306690738754696E-15</v>
      </c>
      <c r="X805" s="57">
        <f>MAX((SetUp!$B$56*(1-($H805/SetUp!$B$56)^2)*TANH(($B805-$D805)/SetUp!$B$56))/(1+$H805/SetUp!$B$56*TANH(($B805-$D805)/SetUp!$B$56)),0)</f>
        <v>0</v>
      </c>
      <c r="AK805" s="65">
        <v>40</v>
      </c>
      <c r="AL805" s="66">
        <f t="shared" si="257"/>
        <v>11.291400000000001</v>
      </c>
      <c r="AM805" s="66">
        <f t="shared" si="258"/>
        <v>20.042195557410686</v>
      </c>
      <c r="AN805" s="67">
        <f t="shared" si="259"/>
        <v>0.77499650684686427</v>
      </c>
      <c r="AP805" s="64">
        <v>27619</v>
      </c>
      <c r="AQ805" s="55">
        <v>8</v>
      </c>
      <c r="AR805" s="55">
        <v>226</v>
      </c>
      <c r="AS805" s="66">
        <f t="shared" si="267"/>
        <v>0.64900000000000002</v>
      </c>
      <c r="AT805" s="66">
        <f t="shared" si="268"/>
        <v>0.95127685168651355</v>
      </c>
      <c r="AU805" s="55" t="str">
        <f>IF(OR($AP805&lt;SetUp!$B$97,$AP805&gt;SetUp!$B$98),"Não","Sim")</f>
        <v>Sim</v>
      </c>
      <c r="AV805" s="68">
        <f t="shared" si="269"/>
        <v>0.80560536244491321</v>
      </c>
      <c r="AW805" s="68">
        <f t="shared" si="270"/>
        <v>0.97533422563063665</v>
      </c>
      <c r="AX805" s="68">
        <f t="shared" si="271"/>
        <v>-0.18775530319963074</v>
      </c>
      <c r="AY805" s="68">
        <f t="shared" si="272"/>
        <v>-2.1693071220376302E-2</v>
      </c>
      <c r="AZ805" s="68">
        <f t="shared" si="273"/>
        <v>0.30227685168651353</v>
      </c>
      <c r="BA805" s="68">
        <f t="shared" si="274"/>
        <v>0.16972886318572344</v>
      </c>
      <c r="BB805" s="68">
        <f t="shared" si="275"/>
        <v>0.16606223197925443</v>
      </c>
    </row>
    <row r="806" spans="1:54" x14ac:dyDescent="0.3">
      <c r="A806" s="64">
        <v>27468</v>
      </c>
      <c r="B806" s="57">
        <v>2.028</v>
      </c>
      <c r="C806" s="57">
        <v>12.722</v>
      </c>
      <c r="D806" s="57">
        <v>4.6269999999999998</v>
      </c>
      <c r="E806" s="57">
        <f t="shared" si="260"/>
        <v>2.028</v>
      </c>
      <c r="F806" s="57">
        <f t="shared" si="261"/>
        <v>2.5989999999999998</v>
      </c>
      <c r="G806" s="57">
        <f t="shared" si="262"/>
        <v>0</v>
      </c>
      <c r="H806" s="57">
        <f>IF(Q805&gt;SetUp!$B$56,SetUp!$B$56,Q805)</f>
        <v>47.201224969877856</v>
      </c>
      <c r="I806" s="57">
        <f t="shared" si="276"/>
        <v>11.057019624762539</v>
      </c>
      <c r="J806" s="57">
        <f>MIN(F806,H806,(1-EXP(-SetUp!$B$52*H806/SetUp!$B$56))*F806)</f>
        <v>2.5973714490477304</v>
      </c>
      <c r="K806" s="57">
        <f t="shared" si="263"/>
        <v>44.603853520830128</v>
      </c>
      <c r="L806" s="57">
        <f>IF(I806&lt;=0,0,MIN(SetUp!$B$50*I806^SetUp!$B$55,I806))</f>
        <v>1.1231204070082976</v>
      </c>
      <c r="M806" s="57">
        <f t="shared" si="264"/>
        <v>9.9338992177542416</v>
      </c>
      <c r="N806" s="57">
        <f>IF(SetUp!$B$62=0,X806,(B806-E806)*(1-(H806/SetUp!$B$66/SetUp!$B$56)))</f>
        <v>0</v>
      </c>
      <c r="O806" s="57">
        <f>K806*SetUp!$B$65</f>
        <v>0</v>
      </c>
      <c r="P806" s="57">
        <f>MIN(SetUp!$B$54*L806^SetUp!$B$51,L806)</f>
        <v>0.57529592364188664</v>
      </c>
      <c r="Q806" s="57">
        <f t="shared" si="265"/>
        <v>44.603853520830128</v>
      </c>
      <c r="R806" s="57">
        <f>IF((H806+N806-O806)&gt;SetUp!$B$56,T805+H806+N806-O806-SetUp!$B$56,T805)</f>
        <v>0</v>
      </c>
      <c r="S806" s="57">
        <f>R806*SetUp!$B$65</f>
        <v>0</v>
      </c>
      <c r="T806" s="57">
        <f>IF((R806-S806)&lt;SetUp!$B$53,R806-S806,SetUp!$B$53)</f>
        <v>0</v>
      </c>
      <c r="U806" s="57">
        <f t="shared" si="266"/>
        <v>9.9338992177542416</v>
      </c>
      <c r="V806" s="57">
        <f>(L806-P806)/1000*SetUp!$B$13*1000000/SetUp!$B$48</f>
        <v>31.158987310865147</v>
      </c>
      <c r="W806" s="57">
        <f t="shared" si="277"/>
        <v>5.9952043329758453E-15</v>
      </c>
      <c r="X806" s="57">
        <f>MAX((SetUp!$B$56*(1-($H806/SetUp!$B$56)^2)*TANH(($B806-$D806)/SetUp!$B$56))/(1+$H806/SetUp!$B$56*TANH(($B806-$D806)/SetUp!$B$56)),0)</f>
        <v>0</v>
      </c>
      <c r="AK806" s="65">
        <v>41</v>
      </c>
      <c r="AL806" s="66">
        <f t="shared" si="257"/>
        <v>14.0288</v>
      </c>
      <c r="AM806" s="66">
        <f t="shared" si="258"/>
        <v>15.842680668656859</v>
      </c>
      <c r="AN806" s="67">
        <f t="shared" si="259"/>
        <v>0.12929692266315429</v>
      </c>
      <c r="AP806" s="64">
        <v>27620</v>
      </c>
      <c r="AQ806" s="55">
        <v>8</v>
      </c>
      <c r="AR806" s="55">
        <v>227</v>
      </c>
      <c r="AS806" s="66">
        <f t="shared" si="267"/>
        <v>0.64900000000000002</v>
      </c>
      <c r="AT806" s="66">
        <f t="shared" si="268"/>
        <v>0.90988869336432765</v>
      </c>
      <c r="AU806" s="55" t="str">
        <f>IF(OR($AP806&lt;SetUp!$B$97,$AP806&gt;SetUp!$B$98),"Não","Sim")</f>
        <v>Sim</v>
      </c>
      <c r="AV806" s="68">
        <f t="shared" si="269"/>
        <v>0.80560536244491321</v>
      </c>
      <c r="AW806" s="68">
        <f t="shared" si="270"/>
        <v>0.95388085910365539</v>
      </c>
      <c r="AX806" s="68">
        <f t="shared" si="271"/>
        <v>-0.18775530319963074</v>
      </c>
      <c r="AY806" s="68">
        <f t="shared" si="272"/>
        <v>-4.1011731650617694E-2</v>
      </c>
      <c r="AZ806" s="68">
        <f t="shared" si="273"/>
        <v>0.26088869336432763</v>
      </c>
      <c r="BA806" s="68">
        <f t="shared" si="274"/>
        <v>0.14827549665874218</v>
      </c>
      <c r="BB806" s="68">
        <f t="shared" si="275"/>
        <v>0.14674357154901305</v>
      </c>
    </row>
    <row r="807" spans="1:54" x14ac:dyDescent="0.3">
      <c r="A807" s="64">
        <v>27469</v>
      </c>
      <c r="B807" s="57">
        <v>4.109</v>
      </c>
      <c r="C807" s="57">
        <v>10.929</v>
      </c>
      <c r="D807" s="57">
        <v>4.6269999999999998</v>
      </c>
      <c r="E807" s="57">
        <f t="shared" si="260"/>
        <v>4.109</v>
      </c>
      <c r="F807" s="57">
        <f t="shared" si="261"/>
        <v>0.51799999999999979</v>
      </c>
      <c r="G807" s="57">
        <f t="shared" si="262"/>
        <v>0</v>
      </c>
      <c r="H807" s="57">
        <f>IF(Q806&gt;SetUp!$B$56,SetUp!$B$56,Q806)</f>
        <v>44.603853520830128</v>
      </c>
      <c r="I807" s="57">
        <f t="shared" si="276"/>
        <v>9.9338992177542416</v>
      </c>
      <c r="J807" s="57">
        <f>MIN(F807,H807,(1-EXP(-SetUp!$B$52*H807/SetUp!$B$56))*F807)</f>
        <v>0.51751294433976647</v>
      </c>
      <c r="K807" s="57">
        <f t="shared" si="263"/>
        <v>44.086340576490365</v>
      </c>
      <c r="L807" s="57">
        <f>IF(I807&lt;=0,0,MIN(SetUp!$B$50*I807^SetUp!$B$55,I807))</f>
        <v>0.93949779928721744</v>
      </c>
      <c r="M807" s="57">
        <f t="shared" si="264"/>
        <v>8.9944014184670245</v>
      </c>
      <c r="N807" s="57">
        <f>IF(SetUp!$B$62=0,X807,(B807-E807)*(1-(H807/SetUp!$B$66/SetUp!$B$56)))</f>
        <v>0</v>
      </c>
      <c r="O807" s="57">
        <f>K807*SetUp!$B$65</f>
        <v>0</v>
      </c>
      <c r="P807" s="57">
        <f>MIN(SetUp!$B$54*L807^SetUp!$B$51,L807)</f>
        <v>0.4827026565775161</v>
      </c>
      <c r="Q807" s="57">
        <f t="shared" si="265"/>
        <v>44.086340576490365</v>
      </c>
      <c r="R807" s="57">
        <f>IF((H807+N807-O807)&gt;SetUp!$B$56,T806+H807+N807-O807-SetUp!$B$56,T806)</f>
        <v>0</v>
      </c>
      <c r="S807" s="57">
        <f>R807*SetUp!$B$65</f>
        <v>0</v>
      </c>
      <c r="T807" s="57">
        <f>IF((R807-S807)&lt;SetUp!$B$53,R807-S807,SetUp!$B$53)</f>
        <v>0</v>
      </c>
      <c r="U807" s="57">
        <f t="shared" si="266"/>
        <v>8.9944014184670245</v>
      </c>
      <c r="V807" s="57">
        <f>(L807-P807)/1000*SetUp!$B$13*1000000/SetUp!$B$48</f>
        <v>25.981449328245027</v>
      </c>
      <c r="W807" s="57">
        <f t="shared" si="277"/>
        <v>6.6613381477509392E-15</v>
      </c>
      <c r="X807" s="57">
        <f>MAX((SetUp!$B$56*(1-($H807/SetUp!$B$56)^2)*TANH(($B807-$D807)/SetUp!$B$56))/(1+$H807/SetUp!$B$56*TANH(($B807-$D807)/SetUp!$B$56)),0)</f>
        <v>0</v>
      </c>
      <c r="AK807" s="65">
        <v>42</v>
      </c>
      <c r="AL807" s="66">
        <f t="shared" si="257"/>
        <v>2.6149</v>
      </c>
      <c r="AM807" s="66">
        <f t="shared" si="258"/>
        <v>19.02528868110625</v>
      </c>
      <c r="AN807" s="67">
        <f t="shared" si="259"/>
        <v>6.2757232326690318</v>
      </c>
      <c r="AP807" s="64">
        <v>27621</v>
      </c>
      <c r="AQ807" s="55">
        <v>8</v>
      </c>
      <c r="AR807" s="55">
        <v>228</v>
      </c>
      <c r="AS807" s="66">
        <f t="shared" si="267"/>
        <v>0.64900000000000002</v>
      </c>
      <c r="AT807" s="66">
        <f t="shared" si="268"/>
        <v>0.87097830087662564</v>
      </c>
      <c r="AU807" s="55" t="str">
        <f>IF(OR($AP807&lt;SetUp!$B$97,$AP807&gt;SetUp!$B$98),"Não","Sim")</f>
        <v>Sim</v>
      </c>
      <c r="AV807" s="68">
        <f t="shared" si="269"/>
        <v>0.80560536244491321</v>
      </c>
      <c r="AW807" s="68">
        <f t="shared" si="270"/>
        <v>0.93326218228139168</v>
      </c>
      <c r="AX807" s="68">
        <f t="shared" si="271"/>
        <v>-0.18775530319963074</v>
      </c>
      <c r="AY807" s="68">
        <f t="shared" si="272"/>
        <v>-5.99926646558646E-2</v>
      </c>
      <c r="AZ807" s="68">
        <f t="shared" si="273"/>
        <v>0.22197830087662562</v>
      </c>
      <c r="BA807" s="68">
        <f t="shared" si="274"/>
        <v>0.12765681983647847</v>
      </c>
      <c r="BB807" s="68">
        <f t="shared" si="275"/>
        <v>0.12776263854376613</v>
      </c>
    </row>
    <row r="808" spans="1:54" x14ac:dyDescent="0.3">
      <c r="A808" s="64">
        <v>27470</v>
      </c>
      <c r="B808" s="57">
        <v>1.405</v>
      </c>
      <c r="C808" s="57">
        <v>11.803000000000001</v>
      </c>
      <c r="D808" s="57">
        <v>4.6269999999999998</v>
      </c>
      <c r="E808" s="57">
        <f t="shared" si="260"/>
        <v>1.405</v>
      </c>
      <c r="F808" s="57">
        <f t="shared" si="261"/>
        <v>3.2219999999999995</v>
      </c>
      <c r="G808" s="57">
        <f t="shared" si="262"/>
        <v>0</v>
      </c>
      <c r="H808" s="57">
        <f>IF(Q807&gt;SetUp!$B$56,SetUp!$B$56,Q807)</f>
        <v>44.086340576490365</v>
      </c>
      <c r="I808" s="57">
        <f t="shared" si="276"/>
        <v>8.9944014184670245</v>
      </c>
      <c r="J808" s="57">
        <f>MIN(F808,H808,(1-EXP(-SetUp!$B$52*H808/SetUp!$B$56))*F808)</f>
        <v>3.2187153278374021</v>
      </c>
      <c r="K808" s="57">
        <f t="shared" si="263"/>
        <v>40.867625248652963</v>
      </c>
      <c r="L808" s="57">
        <f>IF(I808&lt;=0,0,MIN(SetUp!$B$50*I808^SetUp!$B$55,I808))</f>
        <v>0.79612872633247322</v>
      </c>
      <c r="M808" s="57">
        <f t="shared" si="264"/>
        <v>8.1982726921345517</v>
      </c>
      <c r="N808" s="57">
        <f>IF(SetUp!$B$62=0,X808,(B808-E808)*(1-(H808/SetUp!$B$66/SetUp!$B$56)))</f>
        <v>0</v>
      </c>
      <c r="O808" s="57">
        <f>K808*SetUp!$B$65</f>
        <v>0</v>
      </c>
      <c r="P808" s="57">
        <f>MIN(SetUp!$B$54*L808^SetUp!$B$51,L808)</f>
        <v>0.41019521098856382</v>
      </c>
      <c r="Q808" s="57">
        <f t="shared" si="265"/>
        <v>40.867625248652963</v>
      </c>
      <c r="R808" s="57">
        <f>IF((H808+N808-O808)&gt;SetUp!$B$56,T807+H808+N808-O808-SetUp!$B$56,T807)</f>
        <v>0</v>
      </c>
      <c r="S808" s="57">
        <f>R808*SetUp!$B$65</f>
        <v>0</v>
      </c>
      <c r="T808" s="57">
        <f>IF((R808-S808)&lt;SetUp!$B$53,R808-S808,SetUp!$B$53)</f>
        <v>0</v>
      </c>
      <c r="U808" s="57">
        <f t="shared" si="266"/>
        <v>8.1982726921345517</v>
      </c>
      <c r="V808" s="57">
        <f>(L808-P808)/1000*SetUp!$B$13*1000000/SetUp!$B$48</f>
        <v>21.95100414925297</v>
      </c>
      <c r="W808" s="57">
        <f t="shared" si="277"/>
        <v>1.3322676295501878E-15</v>
      </c>
      <c r="X808" s="57">
        <f>MAX((SetUp!$B$56*(1-($H808/SetUp!$B$56)^2)*TANH(($B808-$D808)/SetUp!$B$56))/(1+$H808/SetUp!$B$56*TANH(($B808-$D808)/SetUp!$B$56)),0)</f>
        <v>0</v>
      </c>
      <c r="AK808" s="65">
        <v>43</v>
      </c>
      <c r="AL808" s="66">
        <f t="shared" si="257"/>
        <v>20.888400000000001</v>
      </c>
      <c r="AM808" s="66">
        <f t="shared" si="258"/>
        <v>27.000273597634344</v>
      </c>
      <c r="AN808" s="67">
        <f t="shared" si="259"/>
        <v>0.29259654150793468</v>
      </c>
      <c r="AP808" s="64">
        <v>27622</v>
      </c>
      <c r="AQ808" s="55">
        <v>8</v>
      </c>
      <c r="AR808" s="55">
        <v>229</v>
      </c>
      <c r="AS808" s="66">
        <f t="shared" si="267"/>
        <v>0.64900000000000002</v>
      </c>
      <c r="AT808" s="66">
        <f t="shared" si="268"/>
        <v>0.83435791431748552</v>
      </c>
      <c r="AU808" s="55" t="str">
        <f>IF(OR($AP808&lt;SetUp!$B$97,$AP808&gt;SetUp!$B$98),"Não","Sim")</f>
        <v>Sim</v>
      </c>
      <c r="AV808" s="68">
        <f t="shared" si="269"/>
        <v>0.80560536244491321</v>
      </c>
      <c r="AW808" s="68">
        <f t="shared" si="270"/>
        <v>0.91343194290405982</v>
      </c>
      <c r="AX808" s="68">
        <f t="shared" si="271"/>
        <v>-0.18775530319963074</v>
      </c>
      <c r="AY808" s="68">
        <f t="shared" si="272"/>
        <v>-7.864761019111724E-2</v>
      </c>
      <c r="AZ808" s="68">
        <f t="shared" si="273"/>
        <v>0.18535791431748549</v>
      </c>
      <c r="BA808" s="68">
        <f t="shared" si="274"/>
        <v>0.10782658045914661</v>
      </c>
      <c r="BB808" s="68">
        <f t="shared" si="275"/>
        <v>0.1091076930085135</v>
      </c>
    </row>
    <row r="809" spans="1:54" x14ac:dyDescent="0.3">
      <c r="A809" s="64">
        <v>27471</v>
      </c>
      <c r="B809" s="57">
        <v>2.59</v>
      </c>
      <c r="C809" s="57">
        <v>6.2750000000000004</v>
      </c>
      <c r="D809" s="57">
        <v>4.6269999999999998</v>
      </c>
      <c r="E809" s="57">
        <f t="shared" si="260"/>
        <v>2.59</v>
      </c>
      <c r="F809" s="57">
        <f t="shared" si="261"/>
        <v>2.0369999999999999</v>
      </c>
      <c r="G809" s="57">
        <f t="shared" si="262"/>
        <v>0</v>
      </c>
      <c r="H809" s="57">
        <f>IF(Q808&gt;SetUp!$B$56,SetUp!$B$56,Q808)</f>
        <v>40.867625248652963</v>
      </c>
      <c r="I809" s="57">
        <f t="shared" si="276"/>
        <v>8.1982726921345517</v>
      </c>
      <c r="J809" s="57">
        <f>MIN(F809,H809,(1-EXP(-SetUp!$B$52*H809/SetUp!$B$56))*F809)</f>
        <v>2.0335662018835627</v>
      </c>
      <c r="K809" s="57">
        <f t="shared" si="263"/>
        <v>38.834059046769397</v>
      </c>
      <c r="L809" s="57">
        <f>IF(I809&lt;=0,0,MIN(SetUp!$B$50*I809^SetUp!$B$55,I809))</f>
        <v>0.68218178230968796</v>
      </c>
      <c r="M809" s="57">
        <f t="shared" si="264"/>
        <v>7.5160909098248636</v>
      </c>
      <c r="N809" s="57">
        <f>IF(SetUp!$B$62=0,X809,(B809-E809)*(1-(H809/SetUp!$B$66/SetUp!$B$56)))</f>
        <v>0</v>
      </c>
      <c r="O809" s="57">
        <f>K809*SetUp!$B$65</f>
        <v>0</v>
      </c>
      <c r="P809" s="57">
        <f>MIN(SetUp!$B$54*L809^SetUp!$B$51,L809)</f>
        <v>0.35241032341943035</v>
      </c>
      <c r="Q809" s="57">
        <f t="shared" si="265"/>
        <v>38.834059046769397</v>
      </c>
      <c r="R809" s="57">
        <f>IF((H809+N809-O809)&gt;SetUp!$B$56,T808+H809+N809-O809-SetUp!$B$56,T808)</f>
        <v>0</v>
      </c>
      <c r="S809" s="57">
        <f>R809*SetUp!$B$65</f>
        <v>0</v>
      </c>
      <c r="T809" s="57">
        <f>IF((R809-S809)&lt;SetUp!$B$53,R809-S809,SetUp!$B$53)</f>
        <v>0</v>
      </c>
      <c r="U809" s="57">
        <f t="shared" si="266"/>
        <v>7.5160909098248636</v>
      </c>
      <c r="V809" s="57">
        <f>(L809-P809)/1000*SetUp!$B$13*1000000/SetUp!$B$48</f>
        <v>18.756636505007002</v>
      </c>
      <c r="W809" s="57">
        <f t="shared" si="277"/>
        <v>-6.3282712403633923E-15</v>
      </c>
      <c r="X809" s="57">
        <f>MAX((SetUp!$B$56*(1-($H809/SetUp!$B$56)^2)*TANH(($B809-$D809)/SetUp!$B$56))/(1+$H809/SetUp!$B$56*TANH(($B809-$D809)/SetUp!$B$56)),0)</f>
        <v>0</v>
      </c>
      <c r="AK809" s="65">
        <v>44</v>
      </c>
      <c r="AL809" s="66">
        <f t="shared" si="257"/>
        <v>27.618299999999998</v>
      </c>
      <c r="AM809" s="66">
        <f t="shared" si="258"/>
        <v>33.188736414619378</v>
      </c>
      <c r="AN809" s="67">
        <f t="shared" si="259"/>
        <v>0.20169367465120519</v>
      </c>
      <c r="AP809" s="64">
        <v>27623</v>
      </c>
      <c r="AQ809" s="55">
        <v>8</v>
      </c>
      <c r="AR809" s="55">
        <v>230</v>
      </c>
      <c r="AS809" s="66">
        <f t="shared" si="267"/>
        <v>0.64900000000000002</v>
      </c>
      <c r="AT809" s="66">
        <f t="shared" si="268"/>
        <v>0.79985690393990516</v>
      </c>
      <c r="AU809" s="55" t="str">
        <f>IF(OR($AP809&lt;SetUp!$B$97,$AP809&gt;SetUp!$B$98),"Não","Sim")</f>
        <v>Sim</v>
      </c>
      <c r="AV809" s="68">
        <f t="shared" si="269"/>
        <v>0.80560536244491321</v>
      </c>
      <c r="AW809" s="68">
        <f t="shared" si="270"/>
        <v>0.89434719429308052</v>
      </c>
      <c r="AX809" s="68">
        <f t="shared" si="271"/>
        <v>-0.18775530319963074</v>
      </c>
      <c r="AY809" s="68">
        <f t="shared" si="272"/>
        <v>-9.698770224300482E-2</v>
      </c>
      <c r="AZ809" s="68">
        <f t="shared" si="273"/>
        <v>0.15085690393990514</v>
      </c>
      <c r="BA809" s="68">
        <f t="shared" si="274"/>
        <v>8.8741831848167307E-2</v>
      </c>
      <c r="BB809" s="68">
        <f t="shared" si="275"/>
        <v>9.0767600956625921E-2</v>
      </c>
    </row>
    <row r="810" spans="1:54" x14ac:dyDescent="0.3">
      <c r="A810" s="64">
        <v>27472</v>
      </c>
      <c r="B810" s="57">
        <v>9.0999999999999998E-2</v>
      </c>
      <c r="C810" s="57">
        <v>5.4340000000000002</v>
      </c>
      <c r="D810" s="57">
        <v>4.6269999999999998</v>
      </c>
      <c r="E810" s="57">
        <f t="shared" si="260"/>
        <v>9.0999999999999998E-2</v>
      </c>
      <c r="F810" s="57">
        <f t="shared" si="261"/>
        <v>4.5359999999999996</v>
      </c>
      <c r="G810" s="57">
        <f t="shared" si="262"/>
        <v>0</v>
      </c>
      <c r="H810" s="57">
        <f>IF(Q809&gt;SetUp!$B$56,SetUp!$B$56,Q809)</f>
        <v>38.834059046769397</v>
      </c>
      <c r="I810" s="57">
        <f t="shared" si="276"/>
        <v>7.5160909098248636</v>
      </c>
      <c r="J810" s="57">
        <f>MIN(F810,H810,(1-EXP(-SetUp!$B$52*H810/SetUp!$B$56))*F810)</f>
        <v>4.5254936575322473</v>
      </c>
      <c r="K810" s="57">
        <f t="shared" si="263"/>
        <v>34.308565389237152</v>
      </c>
      <c r="L810" s="57">
        <f>IF(I810&lt;=0,0,MIN(SetUp!$B$50*I810^SetUp!$B$55,I810))</f>
        <v>0.59022313027386342</v>
      </c>
      <c r="M810" s="57">
        <f t="shared" si="264"/>
        <v>6.925867779551</v>
      </c>
      <c r="N810" s="57">
        <f>IF(SetUp!$B$62=0,X810,(B810-E810)*(1-(H810/SetUp!$B$66/SetUp!$B$56)))</f>
        <v>0</v>
      </c>
      <c r="O810" s="57">
        <f>K810*SetUp!$B$65</f>
        <v>0</v>
      </c>
      <c r="P810" s="57">
        <f>MIN(SetUp!$B$54*L810^SetUp!$B$51,L810)</f>
        <v>0.30565711206536855</v>
      </c>
      <c r="Q810" s="57">
        <f t="shared" si="265"/>
        <v>34.308565389237152</v>
      </c>
      <c r="R810" s="57">
        <f>IF((H810+N810-O810)&gt;SetUp!$B$56,T809+H810+N810-O810-SetUp!$B$56,T809)</f>
        <v>0</v>
      </c>
      <c r="S810" s="57">
        <f>R810*SetUp!$B$65</f>
        <v>0</v>
      </c>
      <c r="T810" s="57">
        <f>IF((R810-S810)&lt;SetUp!$B$53,R810-S810,SetUp!$B$53)</f>
        <v>0</v>
      </c>
      <c r="U810" s="57">
        <f t="shared" si="266"/>
        <v>6.925867779551</v>
      </c>
      <c r="V810" s="57">
        <f>(L810-P810)/1000*SetUp!$B$13*1000000/SetUp!$B$48</f>
        <v>16.185455779513571</v>
      </c>
      <c r="W810" s="57">
        <f t="shared" si="277"/>
        <v>0</v>
      </c>
      <c r="X810" s="57">
        <f>MAX((SetUp!$B$56*(1-($H810/SetUp!$B$56)^2)*TANH(($B810-$D810)/SetUp!$B$56))/(1+$H810/SetUp!$B$56*TANH(($B810-$D810)/SetUp!$B$56)),0)</f>
        <v>0</v>
      </c>
      <c r="AK810" s="65">
        <v>45</v>
      </c>
      <c r="AL810" s="66">
        <f t="shared" si="257"/>
        <v>24.357800000000001</v>
      </c>
      <c r="AM810" s="66">
        <f t="shared" si="258"/>
        <v>39.17113967744173</v>
      </c>
      <c r="AN810" s="67">
        <f t="shared" si="259"/>
        <v>0.6081558957476344</v>
      </c>
      <c r="AP810" s="64">
        <v>27624</v>
      </c>
      <c r="AQ810" s="55">
        <v>8</v>
      </c>
      <c r="AR810" s="55">
        <v>231</v>
      </c>
      <c r="AS810" s="66">
        <f t="shared" si="267"/>
        <v>0.64900000000000002</v>
      </c>
      <c r="AT810" s="66">
        <f t="shared" si="268"/>
        <v>0.76731995024791722</v>
      </c>
      <c r="AU810" s="55" t="str">
        <f>IF(OR($AP810&lt;SetUp!$B$97,$AP810&gt;SetUp!$B$98),"Não","Sim")</f>
        <v>Sim</v>
      </c>
      <c r="AV810" s="68">
        <f t="shared" si="269"/>
        <v>0.80560536244491321</v>
      </c>
      <c r="AW810" s="68">
        <f t="shared" si="270"/>
        <v>0.87596800754817361</v>
      </c>
      <c r="AX810" s="68">
        <f t="shared" si="271"/>
        <v>-0.18775530319963074</v>
      </c>
      <c r="AY810" s="68">
        <f t="shared" si="272"/>
        <v>-0.11502351003601069</v>
      </c>
      <c r="AZ810" s="68">
        <f t="shared" si="273"/>
        <v>0.11831995024791719</v>
      </c>
      <c r="BA810" s="68">
        <f t="shared" si="274"/>
        <v>7.0362645103260402E-2</v>
      </c>
      <c r="BB810" s="68">
        <f t="shared" si="275"/>
        <v>7.2731793163620051E-2</v>
      </c>
    </row>
    <row r="811" spans="1:54" x14ac:dyDescent="0.3">
      <c r="A811" s="64">
        <v>27473</v>
      </c>
      <c r="B811" s="57">
        <v>0.54</v>
      </c>
      <c r="C811" s="57">
        <v>5.1710000000000003</v>
      </c>
      <c r="D811" s="57">
        <v>4.6269999999999998</v>
      </c>
      <c r="E811" s="57">
        <f t="shared" si="260"/>
        <v>0.54</v>
      </c>
      <c r="F811" s="57">
        <f t="shared" si="261"/>
        <v>4.0869999999999997</v>
      </c>
      <c r="G811" s="57">
        <f t="shared" si="262"/>
        <v>0</v>
      </c>
      <c r="H811" s="57">
        <f>IF(Q810&gt;SetUp!$B$56,SetUp!$B$56,Q810)</f>
        <v>34.308565389237152</v>
      </c>
      <c r="I811" s="57">
        <f t="shared" si="276"/>
        <v>6.925867779551</v>
      </c>
      <c r="J811" s="57">
        <f>MIN(F811,H811,(1-EXP(-SetUp!$B$52*H811/SetUp!$B$56))*F811)</f>
        <v>4.0678010970093839</v>
      </c>
      <c r="K811" s="57">
        <f t="shared" si="263"/>
        <v>30.24076429222777</v>
      </c>
      <c r="L811" s="57">
        <f>IF(I811&lt;=0,0,MIN(SetUp!$B$50*I811^SetUp!$B$55,I811))</f>
        <v>0.51501496041156858</v>
      </c>
      <c r="M811" s="57">
        <f t="shared" si="264"/>
        <v>6.4108528191394312</v>
      </c>
      <c r="N811" s="57">
        <f>IF(SetUp!$B$62=0,X811,(B811-E811)*(1-(H811/SetUp!$B$66/SetUp!$B$56)))</f>
        <v>0</v>
      </c>
      <c r="O811" s="57">
        <f>K811*SetUp!$B$65</f>
        <v>0</v>
      </c>
      <c r="P811" s="57">
        <f>MIN(SetUp!$B$54*L811^SetUp!$B$51,L811)</f>
        <v>0.26732844320262478</v>
      </c>
      <c r="Q811" s="57">
        <f t="shared" si="265"/>
        <v>30.24076429222777</v>
      </c>
      <c r="R811" s="57">
        <f>IF((H811+N811-O811)&gt;SetUp!$B$56,T810+H811+N811-O811-SetUp!$B$56,T810)</f>
        <v>0</v>
      </c>
      <c r="S811" s="57">
        <f>R811*SetUp!$B$65</f>
        <v>0</v>
      </c>
      <c r="T811" s="57">
        <f>IF((R811-S811)&lt;SetUp!$B$53,R811-S811,SetUp!$B$53)</f>
        <v>0</v>
      </c>
      <c r="U811" s="57">
        <f t="shared" si="266"/>
        <v>6.4108528191394312</v>
      </c>
      <c r="V811" s="57">
        <f>(L811-P811)/1000*SetUp!$B$13*1000000/SetUp!$B$48</f>
        <v>14.087835212038023</v>
      </c>
      <c r="W811" s="57">
        <f t="shared" si="277"/>
        <v>1.5543122344752192E-15</v>
      </c>
      <c r="X811" s="57">
        <f>MAX((SetUp!$B$56*(1-($H811/SetUp!$B$56)^2)*TANH(($B811-$D811)/SetUp!$B$56))/(1+$H811/SetUp!$B$56*TANH(($B811-$D811)/SetUp!$B$56)),0)</f>
        <v>0</v>
      </c>
      <c r="AK811" s="65">
        <v>46</v>
      </c>
      <c r="AL811" s="66">
        <f t="shared" si="257"/>
        <v>39.463700000000003</v>
      </c>
      <c r="AM811" s="66">
        <f t="shared" si="258"/>
        <v>51.003439562064059</v>
      </c>
      <c r="AN811" s="67">
        <f t="shared" si="259"/>
        <v>0.29241403016098477</v>
      </c>
      <c r="AP811" s="64">
        <v>27625</v>
      </c>
      <c r="AQ811" s="55">
        <v>8</v>
      </c>
      <c r="AR811" s="55">
        <v>232</v>
      </c>
      <c r="AS811" s="66">
        <f t="shared" si="267"/>
        <v>0.64900000000000002</v>
      </c>
      <c r="AT811" s="66">
        <f t="shared" si="268"/>
        <v>0.73660544394122829</v>
      </c>
      <c r="AU811" s="55" t="str">
        <f>IF(OR($AP811&lt;SetUp!$B$97,$AP811&gt;SetUp!$B$98),"Não","Sim")</f>
        <v>Sim</v>
      </c>
      <c r="AV811" s="68">
        <f t="shared" si="269"/>
        <v>0.80560536244491321</v>
      </c>
      <c r="AW811" s="68">
        <f t="shared" si="270"/>
        <v>0.85825721316003412</v>
      </c>
      <c r="AX811" s="68">
        <f t="shared" si="271"/>
        <v>-0.18775530319963074</v>
      </c>
      <c r="AY811" s="68">
        <f t="shared" si="272"/>
        <v>-0.13276507578127072</v>
      </c>
      <c r="AZ811" s="68">
        <f t="shared" si="273"/>
        <v>8.7605443941228267E-2</v>
      </c>
      <c r="BA811" s="68">
        <f t="shared" si="274"/>
        <v>5.2651850715120907E-2</v>
      </c>
      <c r="BB811" s="68">
        <f t="shared" si="275"/>
        <v>5.4990227418360016E-2</v>
      </c>
    </row>
    <row r="812" spans="1:54" x14ac:dyDescent="0.3">
      <c r="A812" s="64">
        <v>27474</v>
      </c>
      <c r="B812" s="57">
        <v>1.282</v>
      </c>
      <c r="C812" s="57">
        <v>3.3660000000000001</v>
      </c>
      <c r="D812" s="57">
        <v>4.6269999999999998</v>
      </c>
      <c r="E812" s="57">
        <f t="shared" si="260"/>
        <v>1.282</v>
      </c>
      <c r="F812" s="57">
        <f t="shared" si="261"/>
        <v>3.3449999999999998</v>
      </c>
      <c r="G812" s="57">
        <f t="shared" si="262"/>
        <v>0</v>
      </c>
      <c r="H812" s="57">
        <f>IF(Q811&gt;SetUp!$B$56,SetUp!$B$56,Q811)</f>
        <v>30.24076429222777</v>
      </c>
      <c r="I812" s="57">
        <f t="shared" si="276"/>
        <v>6.4108528191394312</v>
      </c>
      <c r="J812" s="57">
        <f>MIN(F812,H812,(1-EXP(-SetUp!$B$52*H812/SetUp!$B$56))*F812)</f>
        <v>3.3153310052738063</v>
      </c>
      <c r="K812" s="57">
        <f t="shared" si="263"/>
        <v>26.925433286953965</v>
      </c>
      <c r="L812" s="57">
        <f>IF(I812&lt;=0,0,MIN(SetUp!$B$50*I812^SetUp!$B$55,I812))</f>
        <v>0.45278204340890416</v>
      </c>
      <c r="M812" s="57">
        <f t="shared" si="264"/>
        <v>5.9580707757305271</v>
      </c>
      <c r="N812" s="57">
        <f>IF(SetUp!$B$62=0,X812,(B812-E812)*(1-(H812/SetUp!$B$66/SetUp!$B$56)))</f>
        <v>0</v>
      </c>
      <c r="O812" s="57">
        <f>K812*SetUp!$B$65</f>
        <v>0</v>
      </c>
      <c r="P812" s="57">
        <f>MIN(SetUp!$B$54*L812^SetUp!$B$51,L812)</f>
        <v>0.23554072487927738</v>
      </c>
      <c r="Q812" s="57">
        <f t="shared" si="265"/>
        <v>26.925433286953965</v>
      </c>
      <c r="R812" s="57">
        <f>IF((H812+N812-O812)&gt;SetUp!$B$56,T811+H812+N812-O812-SetUp!$B$56,T811)</f>
        <v>0</v>
      </c>
      <c r="S812" s="57">
        <f>R812*SetUp!$B$65</f>
        <v>0</v>
      </c>
      <c r="T812" s="57">
        <f>IF((R812-S812)&lt;SetUp!$B$53,R812-S812,SetUp!$B$53)</f>
        <v>0</v>
      </c>
      <c r="U812" s="57">
        <f t="shared" si="266"/>
        <v>5.9580707757305271</v>
      </c>
      <c r="V812" s="57">
        <f>(L812-P812)/1000*SetUp!$B$13*1000000/SetUp!$B$48</f>
        <v>12.356182852333038</v>
      </c>
      <c r="W812" s="57">
        <f t="shared" si="277"/>
        <v>4.1078251911130792E-15</v>
      </c>
      <c r="X812" s="57">
        <f>MAX((SetUp!$B$56*(1-($H812/SetUp!$B$56)^2)*TANH(($B812-$D812)/SetUp!$B$56))/(1+$H812/SetUp!$B$56*TANH(($B812-$D812)/SetUp!$B$56)),0)</f>
        <v>0</v>
      </c>
      <c r="AK812" s="65">
        <v>47</v>
      </c>
      <c r="AL812" s="66">
        <f t="shared" si="257"/>
        <v>47.139899999999997</v>
      </c>
      <c r="AM812" s="66">
        <f t="shared" si="258"/>
        <v>36.470903554642646</v>
      </c>
      <c r="AN812" s="67">
        <f t="shared" si="259"/>
        <v>-0.22632624263855783</v>
      </c>
      <c r="AP812" s="64">
        <v>27626</v>
      </c>
      <c r="AQ812" s="55">
        <v>8</v>
      </c>
      <c r="AR812" s="55">
        <v>233</v>
      </c>
      <c r="AS812" s="66">
        <f t="shared" si="267"/>
        <v>0.64900000000000002</v>
      </c>
      <c r="AT812" s="66">
        <f t="shared" si="268"/>
        <v>0.70758407604566576</v>
      </c>
      <c r="AU812" s="55" t="str">
        <f>IF(OR($AP812&lt;SetUp!$B$97,$AP812&gt;SetUp!$B$98),"Não","Sim")</f>
        <v>Sim</v>
      </c>
      <c r="AV812" s="68">
        <f t="shared" si="269"/>
        <v>0.80560536244491321</v>
      </c>
      <c r="AW812" s="68">
        <f t="shared" si="270"/>
        <v>0.84118016859984623</v>
      </c>
      <c r="AX812" s="68">
        <f t="shared" si="271"/>
        <v>-0.18775530319963074</v>
      </c>
      <c r="AY812" s="68">
        <f t="shared" si="272"/>
        <v>-0.150221949311374</v>
      </c>
      <c r="AZ812" s="68">
        <f t="shared" si="273"/>
        <v>5.8584076045665734E-2</v>
      </c>
      <c r="BA812" s="68">
        <f t="shared" si="274"/>
        <v>3.5574806154933025E-2</v>
      </c>
      <c r="BB812" s="68">
        <f t="shared" si="275"/>
        <v>3.7533353888256737E-2</v>
      </c>
    </row>
    <row r="813" spans="1:54" x14ac:dyDescent="0.3">
      <c r="A813" s="64">
        <v>27475</v>
      </c>
      <c r="B813" s="57">
        <v>5.798</v>
      </c>
      <c r="C813" s="57">
        <v>2.6469999999999998</v>
      </c>
      <c r="D813" s="57">
        <v>4.6269999999999998</v>
      </c>
      <c r="E813" s="57">
        <f t="shared" si="260"/>
        <v>4.6269999999999998</v>
      </c>
      <c r="F813" s="57">
        <f t="shared" si="261"/>
        <v>0</v>
      </c>
      <c r="G813" s="57">
        <f t="shared" si="262"/>
        <v>0.21473102986747705</v>
      </c>
      <c r="H813" s="57">
        <f>IF(Q812&gt;SetUp!$B$56,SetUp!$B$56,Q812)</f>
        <v>26.925433286953965</v>
      </c>
      <c r="I813" s="57">
        <f t="shared" si="276"/>
        <v>6.1728018055980041</v>
      </c>
      <c r="J813" s="57">
        <f>MIN(F813,H813,(1-EXP(-SetUp!$B$52*H813/SetUp!$B$56))*F813)</f>
        <v>0</v>
      </c>
      <c r="K813" s="57">
        <f t="shared" si="263"/>
        <v>26.925433286953965</v>
      </c>
      <c r="L813" s="57">
        <f>IF(I813&lt;=0,0,MIN(SetUp!$B$50*I813^SetUp!$B$55,I813))</f>
        <v>0.42510877799527458</v>
      </c>
      <c r="M813" s="57">
        <f t="shared" si="264"/>
        <v>5.7476930276027298</v>
      </c>
      <c r="N813" s="57">
        <f>IF(SetUp!$B$62=0,X813,(B813-E813)*(1-(H813/SetUp!$B$66/SetUp!$B$56)))</f>
        <v>0.95626897013252321</v>
      </c>
      <c r="O813" s="57">
        <f>K813*SetUp!$B$65</f>
        <v>0</v>
      </c>
      <c r="P813" s="57">
        <f>MIN(SetUp!$B$54*L813^SetUp!$B$51,L813)</f>
        <v>0.22138226497465716</v>
      </c>
      <c r="Q813" s="57">
        <f t="shared" si="265"/>
        <v>27.881702257086488</v>
      </c>
      <c r="R813" s="57">
        <f>IF((H813+N813-O813)&gt;SetUp!$B$56,T812+H813+N813-O813-SetUp!$B$56,T812)</f>
        <v>0</v>
      </c>
      <c r="S813" s="57">
        <f>R813*SetUp!$B$65</f>
        <v>0</v>
      </c>
      <c r="T813" s="57">
        <f>IF((R813-S813)&lt;SetUp!$B$53,R813-S813,SetUp!$B$53)</f>
        <v>0</v>
      </c>
      <c r="U813" s="57">
        <f t="shared" si="266"/>
        <v>5.7476930276027298</v>
      </c>
      <c r="V813" s="57">
        <f>(L813-P813)/1000*SetUp!$B$13*1000000/SetUp!$B$48</f>
        <v>11.587492028629242</v>
      </c>
      <c r="W813" s="57">
        <f t="shared" si="277"/>
        <v>-5.5511151231257827E-16</v>
      </c>
      <c r="X813" s="57">
        <f>MAX((SetUp!$B$56*(1-($H813/SetUp!$B$56)^2)*TANH(($B813-$D813)/SetUp!$B$56))/(1+$H813/SetUp!$B$56*TANH(($B813-$D813)/SetUp!$B$56)),0)</f>
        <v>0.95626897013252321</v>
      </c>
      <c r="AK813" s="65">
        <v>48</v>
      </c>
      <c r="AL813" s="66">
        <f t="shared" si="257"/>
        <v>21.091799999999999</v>
      </c>
      <c r="AM813" s="66">
        <f t="shared" si="258"/>
        <v>37.392562779114144</v>
      </c>
      <c r="AN813" s="67">
        <f t="shared" si="259"/>
        <v>0.77284834765710586</v>
      </c>
      <c r="AP813" s="64">
        <v>27627</v>
      </c>
      <c r="AQ813" s="55">
        <v>8</v>
      </c>
      <c r="AR813" s="55">
        <v>234</v>
      </c>
      <c r="AS813" s="66">
        <f t="shared" si="267"/>
        <v>0.64900000000000002</v>
      </c>
      <c r="AT813" s="66">
        <f t="shared" si="268"/>
        <v>0.68013759297289211</v>
      </c>
      <c r="AU813" s="55" t="str">
        <f>IF(OR($AP813&lt;SetUp!$B$97,$AP813&gt;SetUp!$B$98),"Não","Sim")</f>
        <v>Sim</v>
      </c>
      <c r="AV813" s="68">
        <f t="shared" si="269"/>
        <v>0.80560536244491321</v>
      </c>
      <c r="AW813" s="68">
        <f t="shared" si="270"/>
        <v>0.82470454889790201</v>
      </c>
      <c r="AX813" s="68">
        <f t="shared" si="271"/>
        <v>-0.18775530319963074</v>
      </c>
      <c r="AY813" s="68">
        <f t="shared" si="272"/>
        <v>-0.16740321990536375</v>
      </c>
      <c r="AZ813" s="68">
        <f t="shared" si="273"/>
        <v>3.1137592972892092E-2</v>
      </c>
      <c r="BA813" s="68">
        <f t="shared" si="274"/>
        <v>1.9099186452988803E-2</v>
      </c>
      <c r="BB813" s="68">
        <f t="shared" si="275"/>
        <v>2.0352083294266993E-2</v>
      </c>
    </row>
    <row r="814" spans="1:54" x14ac:dyDescent="0.3">
      <c r="A814" s="64">
        <v>27476</v>
      </c>
      <c r="B814" s="57">
        <v>3.1989999999999998</v>
      </c>
      <c r="C814" s="57">
        <v>1.42</v>
      </c>
      <c r="D814" s="57">
        <v>4.6269999999999998</v>
      </c>
      <c r="E814" s="57">
        <f t="shared" si="260"/>
        <v>3.1989999999999998</v>
      </c>
      <c r="F814" s="57">
        <f t="shared" si="261"/>
        <v>1.4279999999999999</v>
      </c>
      <c r="G814" s="57">
        <f t="shared" si="262"/>
        <v>0</v>
      </c>
      <c r="H814" s="57">
        <f>IF(Q813&gt;SetUp!$B$56,SetUp!$B$56,Q813)</f>
        <v>27.881702257086488</v>
      </c>
      <c r="I814" s="57">
        <f t="shared" si="276"/>
        <v>5.7476930276027298</v>
      </c>
      <c r="J814" s="57">
        <f>MIN(F814,H814,(1-EXP(-SetUp!$B$52*H814/SetUp!$B$56))*F814)</f>
        <v>1.4096887767313306</v>
      </c>
      <c r="K814" s="57">
        <f t="shared" si="263"/>
        <v>26.472013480355159</v>
      </c>
      <c r="L814" s="57">
        <f>IF(I814&lt;=0,0,MIN(SetUp!$B$50*I814^SetUp!$B$55,I814))</f>
        <v>0.37744365282990006</v>
      </c>
      <c r="M814" s="57">
        <f t="shared" si="264"/>
        <v>5.3702493747728299</v>
      </c>
      <c r="N814" s="57">
        <f>IF(SetUp!$B$62=0,X814,(B814-E814)*(1-(H814/SetUp!$B$66/SetUp!$B$56)))</f>
        <v>0</v>
      </c>
      <c r="O814" s="57">
        <f>K814*SetUp!$B$65</f>
        <v>0</v>
      </c>
      <c r="P814" s="57">
        <f>MIN(SetUp!$B$54*L814^SetUp!$B$51,L814)</f>
        <v>0.19695794802506397</v>
      </c>
      <c r="Q814" s="57">
        <f t="shared" si="265"/>
        <v>26.472013480355159</v>
      </c>
      <c r="R814" s="57">
        <f>IF((H814+N814-O814)&gt;SetUp!$B$56,T813+H814+N814-O814-SetUp!$B$56,T813)</f>
        <v>0</v>
      </c>
      <c r="S814" s="57">
        <f>R814*SetUp!$B$65</f>
        <v>0</v>
      </c>
      <c r="T814" s="57">
        <f>IF((R814-S814)&lt;SetUp!$B$53,R814-S814,SetUp!$B$53)</f>
        <v>0</v>
      </c>
      <c r="U814" s="57">
        <f t="shared" si="266"/>
        <v>5.3702493747728299</v>
      </c>
      <c r="V814" s="57">
        <f>(L814-P814)/1000*SetUp!$B$13*1000000/SetUp!$B$48</f>
        <v>10.265608706000474</v>
      </c>
      <c r="W814" s="57">
        <f t="shared" si="277"/>
        <v>8.3266726846886741E-16</v>
      </c>
      <c r="X814" s="57">
        <f>MAX((SetUp!$B$56*(1-($H814/SetUp!$B$56)^2)*TANH(($B814-$D814)/SetUp!$B$56))/(1+$H814/SetUp!$B$56*TANH(($B814-$D814)/SetUp!$B$56)),0)</f>
        <v>0</v>
      </c>
      <c r="AK814" s="65">
        <v>49</v>
      </c>
      <c r="AL814" s="66">
        <f t="shared" si="257"/>
        <v>51.129300000000001</v>
      </c>
      <c r="AM814" s="66">
        <f t="shared" si="258"/>
        <v>47.969875078603813</v>
      </c>
      <c r="AN814" s="67">
        <f t="shared" si="259"/>
        <v>-6.1792845225657055E-2</v>
      </c>
      <c r="AP814" s="64">
        <v>27628</v>
      </c>
      <c r="AQ814" s="55">
        <v>8</v>
      </c>
      <c r="AR814" s="55">
        <v>235</v>
      </c>
      <c r="AS814" s="66">
        <f t="shared" si="267"/>
        <v>0.64900000000000002</v>
      </c>
      <c r="AT814" s="66">
        <f t="shared" si="268"/>
        <v>0.65415769494874643</v>
      </c>
      <c r="AU814" s="55" t="str">
        <f>IF(OR($AP814&lt;SetUp!$B$97,$AP814&gt;SetUp!$B$98),"Não","Sim")</f>
        <v>Sim</v>
      </c>
      <c r="AV814" s="68">
        <f t="shared" si="269"/>
        <v>0.80560536244491321</v>
      </c>
      <c r="AW814" s="68">
        <f t="shared" si="270"/>
        <v>0.80880015760924928</v>
      </c>
      <c r="AX814" s="68">
        <f t="shared" si="271"/>
        <v>-0.18775530319963074</v>
      </c>
      <c r="AY814" s="68">
        <f t="shared" si="272"/>
        <v>-0.18431754557392135</v>
      </c>
      <c r="AZ814" s="68">
        <f t="shared" si="273"/>
        <v>5.1576949487464052E-3</v>
      </c>
      <c r="BA814" s="68">
        <f t="shared" si="274"/>
        <v>3.1947951643360728E-3</v>
      </c>
      <c r="BB814" s="68">
        <f t="shared" si="275"/>
        <v>3.4377576257093867E-3</v>
      </c>
    </row>
    <row r="815" spans="1:54" x14ac:dyDescent="0.3">
      <c r="A815" s="64">
        <v>27477</v>
      </c>
      <c r="B815" s="57">
        <v>5.8289999999999997</v>
      </c>
      <c r="C815" s="57">
        <v>1.0669999999999999</v>
      </c>
      <c r="D815" s="57">
        <v>4.6269999999999998</v>
      </c>
      <c r="E815" s="57">
        <f t="shared" si="260"/>
        <v>4.6269999999999998</v>
      </c>
      <c r="F815" s="57">
        <f t="shared" si="261"/>
        <v>0</v>
      </c>
      <c r="G815" s="57">
        <f t="shared" si="262"/>
        <v>0.21344090099580115</v>
      </c>
      <c r="H815" s="57">
        <f>IF(Q814&gt;SetUp!$B$56,SetUp!$B$56,Q814)</f>
        <v>26.472013480355159</v>
      </c>
      <c r="I815" s="57">
        <f t="shared" si="276"/>
        <v>5.5836902757686309</v>
      </c>
      <c r="J815" s="57">
        <f>MIN(F815,H815,(1-EXP(-SetUp!$B$52*H815/SetUp!$B$56))*F815)</f>
        <v>0</v>
      </c>
      <c r="K815" s="57">
        <f t="shared" si="263"/>
        <v>26.472013480355159</v>
      </c>
      <c r="L815" s="57">
        <f>IF(I815&lt;=0,0,MIN(SetUp!$B$50*I815^SetUp!$B$55,I815))</f>
        <v>0.35966517165269707</v>
      </c>
      <c r="M815" s="57">
        <f t="shared" si="264"/>
        <v>5.2240251041159338</v>
      </c>
      <c r="N815" s="57">
        <f>IF(SetUp!$B$62=0,X815,(B815-E815)*(1-(H815/SetUp!$B$66/SetUp!$B$56)))</f>
        <v>0.9885590990041988</v>
      </c>
      <c r="O815" s="57">
        <f>K815*SetUp!$B$65</f>
        <v>0</v>
      </c>
      <c r="P815" s="57">
        <f>MIN(SetUp!$B$54*L815^SetUp!$B$51,L815)</f>
        <v>0.18783487601018795</v>
      </c>
      <c r="Q815" s="57">
        <f t="shared" si="265"/>
        <v>27.460572579359358</v>
      </c>
      <c r="R815" s="57">
        <f>IF((H815+N815-O815)&gt;SetUp!$B$56,T814+H815+N815-O815-SetUp!$B$56,T814)</f>
        <v>0</v>
      </c>
      <c r="S815" s="57">
        <f>R815*SetUp!$B$65</f>
        <v>0</v>
      </c>
      <c r="T815" s="57">
        <f>IF((R815-S815)&lt;SetUp!$B$53,R815-S815,SetUp!$B$53)</f>
        <v>0</v>
      </c>
      <c r="U815" s="57">
        <f t="shared" si="266"/>
        <v>5.2240251041159338</v>
      </c>
      <c r="V815" s="57">
        <f>(L815-P815)/1000*SetUp!$B$13*1000000/SetUp!$B$48</f>
        <v>9.7733090873306239</v>
      </c>
      <c r="W815" s="57">
        <f t="shared" si="277"/>
        <v>-2.6645352591003757E-15</v>
      </c>
      <c r="X815" s="57">
        <f>MAX((SetUp!$B$56*(1-($H815/SetUp!$B$56)^2)*TANH(($B815-$D815)/SetUp!$B$56))/(1+$H815/SetUp!$B$56*TANH(($B815-$D815)/SetUp!$B$56)),0)</f>
        <v>0.9885590990041988</v>
      </c>
      <c r="AK815" s="65">
        <v>50</v>
      </c>
      <c r="AL815" s="66">
        <f t="shared" si="257"/>
        <v>37.245600000000003</v>
      </c>
      <c r="AM815" s="66">
        <f t="shared" si="258"/>
        <v>38.327316975142523</v>
      </c>
      <c r="AN815" s="67">
        <f t="shared" si="259"/>
        <v>2.9042812443416662E-2</v>
      </c>
      <c r="AP815" s="64">
        <v>27629</v>
      </c>
      <c r="AQ815" s="55">
        <v>8</v>
      </c>
      <c r="AR815" s="55">
        <v>236</v>
      </c>
      <c r="AS815" s="66">
        <f t="shared" si="267"/>
        <v>0.61699999999999999</v>
      </c>
      <c r="AT815" s="66">
        <f t="shared" si="268"/>
        <v>0.62954505935601102</v>
      </c>
      <c r="AU815" s="55" t="str">
        <f>IF(OR($AP815&lt;SetUp!$B$97,$AP815&gt;SetUp!$B$98),"Não","Sim")</f>
        <v>Sim</v>
      </c>
      <c r="AV815" s="68">
        <f t="shared" si="269"/>
        <v>0.78549347546621928</v>
      </c>
      <c r="AW815" s="68">
        <f t="shared" si="270"/>
        <v>0.79343875589487756</v>
      </c>
      <c r="AX815" s="68">
        <f t="shared" si="271"/>
        <v>-0.20971483596675833</v>
      </c>
      <c r="AY815" s="68">
        <f t="shared" si="272"/>
        <v>-0.20097318004486284</v>
      </c>
      <c r="AZ815" s="68">
        <f t="shared" si="273"/>
        <v>1.2545059356011024E-2</v>
      </c>
      <c r="BA815" s="68">
        <f t="shared" si="274"/>
        <v>7.9452804286582746E-3</v>
      </c>
      <c r="BB815" s="68">
        <f t="shared" si="275"/>
        <v>8.7416559218954915E-3</v>
      </c>
    </row>
    <row r="816" spans="1:54" x14ac:dyDescent="0.3">
      <c r="A816" s="64">
        <v>27478</v>
      </c>
      <c r="B816" s="57">
        <v>8.6370000000000005</v>
      </c>
      <c r="C816" s="57">
        <v>2.8159999999999998</v>
      </c>
      <c r="D816" s="57">
        <v>4.6269999999999998</v>
      </c>
      <c r="E816" s="57">
        <f t="shared" si="260"/>
        <v>4.6269999999999998</v>
      </c>
      <c r="F816" s="57">
        <f t="shared" si="261"/>
        <v>0</v>
      </c>
      <c r="G816" s="57">
        <f t="shared" si="262"/>
        <v>0.82795919319717193</v>
      </c>
      <c r="H816" s="57">
        <f>IF(Q815&gt;SetUp!$B$56,SetUp!$B$56,Q815)</f>
        <v>27.460572579359358</v>
      </c>
      <c r="I816" s="57">
        <f t="shared" si="276"/>
        <v>6.0519842973131057</v>
      </c>
      <c r="J816" s="57">
        <f>MIN(F816,H816,(1-EXP(-SetUp!$B$52*H816/SetUp!$B$56))*F816)</f>
        <v>0</v>
      </c>
      <c r="K816" s="57">
        <f t="shared" si="263"/>
        <v>27.460572579359358</v>
      </c>
      <c r="L816" s="57">
        <f>IF(I816&lt;=0,0,MIN(SetUp!$B$50*I816^SetUp!$B$55,I816))</f>
        <v>0.41133200762073802</v>
      </c>
      <c r="M816" s="57">
        <f t="shared" si="264"/>
        <v>5.6406522896923681</v>
      </c>
      <c r="N816" s="57">
        <f>IF(SetUp!$B$62=0,X816,(B816-E816)*(1-(H816/SetUp!$B$66/SetUp!$B$56)))</f>
        <v>3.1820408068028287</v>
      </c>
      <c r="O816" s="57">
        <f>K816*SetUp!$B$65</f>
        <v>0</v>
      </c>
      <c r="P816" s="57">
        <f>MIN(SetUp!$B$54*L816^SetUp!$B$51,L816)</f>
        <v>0.21432787503254713</v>
      </c>
      <c r="Q816" s="57">
        <f t="shared" si="265"/>
        <v>30.642613386162186</v>
      </c>
      <c r="R816" s="57">
        <f>IF((H816+N816-O816)&gt;SetUp!$B$56,T815+H816+N816-O816-SetUp!$B$56,T815)</f>
        <v>0</v>
      </c>
      <c r="S816" s="57">
        <f>R816*SetUp!$B$65</f>
        <v>0</v>
      </c>
      <c r="T816" s="57">
        <f>IF((R816-S816)&lt;SetUp!$B$53,R816-S816,SetUp!$B$53)</f>
        <v>0</v>
      </c>
      <c r="U816" s="57">
        <f t="shared" si="266"/>
        <v>5.6406522896923681</v>
      </c>
      <c r="V816" s="57">
        <f>(L816-P816)/1000*SetUp!$B$13*1000000/SetUp!$B$48</f>
        <v>11.205138605310834</v>
      </c>
      <c r="W816" s="57">
        <f t="shared" si="277"/>
        <v>-3.1641356201816961E-15</v>
      </c>
      <c r="X816" s="57">
        <f>MAX((SetUp!$B$56*(1-($H816/SetUp!$B$56)^2)*TANH(($B816-$D816)/SetUp!$B$56))/(1+$H816/SetUp!$B$56*TANH(($B816-$D816)/SetUp!$B$56)),0)</f>
        <v>3.1820408068028287</v>
      </c>
      <c r="AK816" s="65">
        <v>51</v>
      </c>
      <c r="AL816" s="66">
        <f t="shared" si="257"/>
        <v>32.617399999999996</v>
      </c>
      <c r="AM816" s="66">
        <f t="shared" si="258"/>
        <v>46.387067492919293</v>
      </c>
      <c r="AN816" s="67">
        <f t="shared" si="259"/>
        <v>0.42215711531021166</v>
      </c>
      <c r="AP816" s="64">
        <v>27630</v>
      </c>
      <c r="AQ816" s="55">
        <v>8</v>
      </c>
      <c r="AR816" s="55">
        <v>237</v>
      </c>
      <c r="AS816" s="66">
        <f t="shared" si="267"/>
        <v>0.55800000000000005</v>
      </c>
      <c r="AT816" s="66">
        <f t="shared" si="268"/>
        <v>0.60620847315599025</v>
      </c>
      <c r="AU816" s="55" t="str">
        <f>IF(OR($AP816&lt;SetUp!$B$97,$AP816&gt;SetUp!$B$98),"Não","Sim")</f>
        <v>Sim</v>
      </c>
      <c r="AV816" s="68">
        <f t="shared" si="269"/>
        <v>0.74699397587932392</v>
      </c>
      <c r="AW816" s="68">
        <f t="shared" si="270"/>
        <v>0.7785939077311036</v>
      </c>
      <c r="AX816" s="68">
        <f t="shared" si="271"/>
        <v>-0.25336580106242124</v>
      </c>
      <c r="AY816" s="68">
        <f t="shared" si="272"/>
        <v>-0.21737799766293034</v>
      </c>
      <c r="AZ816" s="68">
        <f t="shared" si="273"/>
        <v>4.8208473155990195E-2</v>
      </c>
      <c r="BA816" s="68">
        <f t="shared" si="274"/>
        <v>3.1599931851779672E-2</v>
      </c>
      <c r="BB816" s="68">
        <f t="shared" si="275"/>
        <v>3.5987803399490897E-2</v>
      </c>
    </row>
    <row r="817" spans="1:54" x14ac:dyDescent="0.3">
      <c r="A817" s="64">
        <v>27479</v>
      </c>
      <c r="B817" s="57">
        <v>3.214</v>
      </c>
      <c r="C817" s="57">
        <v>11.36</v>
      </c>
      <c r="D817" s="57">
        <v>4.6269999999999998</v>
      </c>
      <c r="E817" s="57">
        <f t="shared" si="260"/>
        <v>3.214</v>
      </c>
      <c r="F817" s="57">
        <f t="shared" si="261"/>
        <v>1.4129999999999998</v>
      </c>
      <c r="G817" s="57">
        <f t="shared" si="262"/>
        <v>0</v>
      </c>
      <c r="H817" s="57">
        <f>IF(Q816&gt;SetUp!$B$56,SetUp!$B$56,Q816)</f>
        <v>30.642613386162186</v>
      </c>
      <c r="I817" s="57">
        <f t="shared" si="276"/>
        <v>5.6406522896923681</v>
      </c>
      <c r="J817" s="57">
        <f>MIN(F817,H817,(1-EXP(-SetUp!$B$52*H817/SetUp!$B$56))*F817)</f>
        <v>1.4012299044292775</v>
      </c>
      <c r="K817" s="57">
        <f t="shared" si="263"/>
        <v>29.241383481732907</v>
      </c>
      <c r="L817" s="57">
        <f>IF(I817&lt;=0,0,MIN(SetUp!$B$50*I817^SetUp!$B$55,I817))</f>
        <v>0.36580114974225875</v>
      </c>
      <c r="M817" s="57">
        <f t="shared" si="264"/>
        <v>5.2748511399501092</v>
      </c>
      <c r="N817" s="57">
        <f>IF(SetUp!$B$62=0,X817,(B817-E817)*(1-(H817/SetUp!$B$66/SetUp!$B$56)))</f>
        <v>0</v>
      </c>
      <c r="O817" s="57">
        <f>K817*SetUp!$B$65</f>
        <v>0</v>
      </c>
      <c r="P817" s="57">
        <f>MIN(SetUp!$B$54*L817^SetUp!$B$51,L817)</f>
        <v>0.19098441677874753</v>
      </c>
      <c r="Q817" s="57">
        <f t="shared" si="265"/>
        <v>29.241383481732907</v>
      </c>
      <c r="R817" s="57">
        <f>IF((H817+N817-O817)&gt;SetUp!$B$56,T816+H817+N817-O817-SetUp!$B$56,T816)</f>
        <v>0</v>
      </c>
      <c r="S817" s="57">
        <f>R817*SetUp!$B$65</f>
        <v>0</v>
      </c>
      <c r="T817" s="57">
        <f>IF((R817-S817)&lt;SetUp!$B$53,R817-S817,SetUp!$B$53)</f>
        <v>0</v>
      </c>
      <c r="U817" s="57">
        <f t="shared" si="266"/>
        <v>5.2748511399501092</v>
      </c>
      <c r="V817" s="57">
        <f>(L817-P817)/1000*SetUp!$B$13*1000000/SetUp!$B$48</f>
        <v>9.9431707226083592</v>
      </c>
      <c r="W817" s="57">
        <f t="shared" si="277"/>
        <v>1.6653345369377348E-15</v>
      </c>
      <c r="X817" s="57">
        <f>MAX((SetUp!$B$56*(1-($H817/SetUp!$B$56)^2)*TANH(($B817-$D817)/SetUp!$B$56))/(1+$H817/SetUp!$B$56*TANH(($B817-$D817)/SetUp!$B$56)),0)</f>
        <v>0</v>
      </c>
      <c r="AK817" s="65">
        <v>52</v>
      </c>
      <c r="AL817" s="66">
        <f t="shared" si="257"/>
        <v>46.402599999999993</v>
      </c>
      <c r="AM817" s="66">
        <f t="shared" si="258"/>
        <v>48.616964839536969</v>
      </c>
      <c r="AN817" s="67">
        <f t="shared" si="259"/>
        <v>4.7720706157348448E-2</v>
      </c>
      <c r="AP817" s="64">
        <v>27631</v>
      </c>
      <c r="AQ817" s="55">
        <v>8</v>
      </c>
      <c r="AR817" s="55">
        <v>238</v>
      </c>
      <c r="AS817" s="66">
        <f t="shared" si="267"/>
        <v>0.502</v>
      </c>
      <c r="AT817" s="66">
        <f t="shared" si="268"/>
        <v>0.58406406076674611</v>
      </c>
      <c r="AU817" s="55" t="str">
        <f>IF(OR($AP817&lt;SetUp!$B$97,$AP817&gt;SetUp!$B$98),"Não","Sim")</f>
        <v>Sim</v>
      </c>
      <c r="AV817" s="68">
        <f t="shared" si="269"/>
        <v>0.70851958335673404</v>
      </c>
      <c r="AW817" s="68">
        <f t="shared" si="270"/>
        <v>0.76424083950463295</v>
      </c>
      <c r="AX817" s="68">
        <f t="shared" si="271"/>
        <v>-0.29929628285498067</v>
      </c>
      <c r="AY817" s="68">
        <f t="shared" si="272"/>
        <v>-0.23353951639493425</v>
      </c>
      <c r="AZ817" s="68">
        <f t="shared" si="273"/>
        <v>8.2064060766746105E-2</v>
      </c>
      <c r="BA817" s="68">
        <f t="shared" si="274"/>
        <v>5.5721256147898912E-2</v>
      </c>
      <c r="BB817" s="68">
        <f t="shared" si="275"/>
        <v>6.5756766460046412E-2</v>
      </c>
    </row>
    <row r="818" spans="1:54" x14ac:dyDescent="0.3">
      <c r="A818" s="64">
        <v>27480</v>
      </c>
      <c r="B818" s="57">
        <v>13.696999999999999</v>
      </c>
      <c r="C818" s="57">
        <v>11.36</v>
      </c>
      <c r="D818" s="57">
        <v>4.6269999999999998</v>
      </c>
      <c r="E818" s="57">
        <f t="shared" si="260"/>
        <v>4.6269999999999998</v>
      </c>
      <c r="F818" s="57">
        <f t="shared" si="261"/>
        <v>0</v>
      </c>
      <c r="G818" s="57">
        <f t="shared" si="262"/>
        <v>2.3718934754725298</v>
      </c>
      <c r="H818" s="57">
        <f>IF(Q817&gt;SetUp!$B$56,SetUp!$B$56,Q817)</f>
        <v>29.241383481732907</v>
      </c>
      <c r="I818" s="57">
        <f t="shared" si="276"/>
        <v>7.6467446154226391</v>
      </c>
      <c r="J818" s="57">
        <f>MIN(F818,H818,(1-EXP(-SetUp!$B$52*H818/SetUp!$B$56))*F818)</f>
        <v>0</v>
      </c>
      <c r="K818" s="57">
        <f t="shared" si="263"/>
        <v>29.241383481732907</v>
      </c>
      <c r="L818" s="57">
        <f>IF(I818&lt;=0,0,MIN(SetUp!$B$50*I818^SetUp!$B$55,I818))</f>
        <v>0.60742196766357037</v>
      </c>
      <c r="M818" s="57">
        <f t="shared" si="264"/>
        <v>7.0393226477590689</v>
      </c>
      <c r="N818" s="57">
        <f>IF(SetUp!$B$62=0,X818,(B818-E818)*(1-(H818/SetUp!$B$66/SetUp!$B$56)))</f>
        <v>6.6981065245274705</v>
      </c>
      <c r="O818" s="57">
        <f>K818*SetUp!$B$65</f>
        <v>0</v>
      </c>
      <c r="P818" s="57">
        <f>MIN(SetUp!$B$54*L818^SetUp!$B$51,L818)</f>
        <v>0.31441015408218531</v>
      </c>
      <c r="Q818" s="57">
        <f t="shared" si="265"/>
        <v>35.939490006260378</v>
      </c>
      <c r="R818" s="57">
        <f>IF((H818+N818-O818)&gt;SetUp!$B$56,T817+H818+N818-O818-SetUp!$B$56,T817)</f>
        <v>0</v>
      </c>
      <c r="S818" s="57">
        <f>R818*SetUp!$B$65</f>
        <v>0</v>
      </c>
      <c r="T818" s="57">
        <f>IF((R818-S818)&lt;SetUp!$B$53,R818-S818,SetUp!$B$53)</f>
        <v>0</v>
      </c>
      <c r="U818" s="57">
        <f t="shared" si="266"/>
        <v>7.0393226477590689</v>
      </c>
      <c r="V818" s="57">
        <f>(L818-P818)/1000*SetUp!$B$13*1000000/SetUp!$B$48</f>
        <v>16.665833051512994</v>
      </c>
      <c r="W818" s="57">
        <f t="shared" si="277"/>
        <v>5.5511151231257827E-15</v>
      </c>
      <c r="X818" s="57">
        <f>MAX((SetUp!$B$56*(1-($H818/SetUp!$B$56)^2)*TANH(($B818-$D818)/SetUp!$B$56))/(1+$H818/SetUp!$B$56*TANH(($B818-$D818)/SetUp!$B$56)),0)</f>
        <v>6.6981065245274705</v>
      </c>
      <c r="AK818" s="65">
        <v>53</v>
      </c>
      <c r="AL818" s="66">
        <f t="shared" si="257"/>
        <v>52.986699999999999</v>
      </c>
      <c r="AM818" s="66">
        <f t="shared" si="258"/>
        <v>36.215217424418491</v>
      </c>
      <c r="AN818" s="67">
        <f t="shared" si="259"/>
        <v>-0.31652249669410454</v>
      </c>
      <c r="AP818" s="64">
        <v>27632</v>
      </c>
      <c r="AQ818" s="55">
        <v>8</v>
      </c>
      <c r="AR818" s="55">
        <v>239</v>
      </c>
      <c r="AS818" s="66">
        <f t="shared" si="267"/>
        <v>0.502</v>
      </c>
      <c r="AT818" s="66">
        <f t="shared" si="268"/>
        <v>0.56303459565191538</v>
      </c>
      <c r="AU818" s="55" t="str">
        <f>IF(OR($AP818&lt;SetUp!$B$97,$AP818&gt;SetUp!$B$98),"Não","Sim")</f>
        <v>Sim</v>
      </c>
      <c r="AV818" s="68">
        <f t="shared" si="269"/>
        <v>0.70851958335673404</v>
      </c>
      <c r="AW818" s="68">
        <f t="shared" si="270"/>
        <v>0.75035631246222978</v>
      </c>
      <c r="AX818" s="68">
        <f t="shared" si="271"/>
        <v>-0.29929628285498067</v>
      </c>
      <c r="AY818" s="68">
        <f t="shared" si="272"/>
        <v>-0.24946491911114224</v>
      </c>
      <c r="AZ818" s="68">
        <f t="shared" si="273"/>
        <v>6.103459565191538E-2</v>
      </c>
      <c r="BA818" s="68">
        <f t="shared" si="274"/>
        <v>4.183672910549574E-2</v>
      </c>
      <c r="BB818" s="68">
        <f t="shared" si="275"/>
        <v>4.9831363743838425E-2</v>
      </c>
    </row>
    <row r="819" spans="1:54" x14ac:dyDescent="0.3">
      <c r="A819" s="64">
        <v>27481</v>
      </c>
      <c r="B819" s="57">
        <v>9.2100000000000009</v>
      </c>
      <c r="C819" s="57">
        <v>38.344999999999999</v>
      </c>
      <c r="D819" s="57">
        <v>4.6269999999999998</v>
      </c>
      <c r="E819" s="57">
        <f t="shared" si="260"/>
        <v>4.6269999999999998</v>
      </c>
      <c r="F819" s="57">
        <f t="shared" si="261"/>
        <v>0</v>
      </c>
      <c r="G819" s="57">
        <f t="shared" si="262"/>
        <v>1.5714665758018822</v>
      </c>
      <c r="H819" s="57">
        <f>IF(Q818&gt;SetUp!$B$56,SetUp!$B$56,Q818)</f>
        <v>35.939490006260378</v>
      </c>
      <c r="I819" s="57">
        <f t="shared" si="276"/>
        <v>8.6107892235609516</v>
      </c>
      <c r="J819" s="57">
        <f>MIN(F819,H819,(1-EXP(-SetUp!$B$52*H819/SetUp!$B$56))*F819)</f>
        <v>0</v>
      </c>
      <c r="K819" s="57">
        <f t="shared" si="263"/>
        <v>35.939490006260378</v>
      </c>
      <c r="L819" s="57">
        <f>IF(I819&lt;=0,0,MIN(SetUp!$B$50*I819^SetUp!$B$55,I819))</f>
        <v>0.74034551327488618</v>
      </c>
      <c r="M819" s="57">
        <f t="shared" si="264"/>
        <v>7.8704437102860654</v>
      </c>
      <c r="N819" s="57">
        <f>IF(SetUp!$B$62=0,X819,(B819-E819)*(1-(H819/SetUp!$B$66/SetUp!$B$56)))</f>
        <v>3.0115334241981189</v>
      </c>
      <c r="O819" s="57">
        <f>K819*SetUp!$B$65</f>
        <v>0</v>
      </c>
      <c r="P819" s="57">
        <f>MIN(SetUp!$B$54*L819^SetUp!$B$51,L819)</f>
        <v>0.38192531566476462</v>
      </c>
      <c r="Q819" s="57">
        <f t="shared" si="265"/>
        <v>38.951023430458498</v>
      </c>
      <c r="R819" s="57">
        <f>IF((H819+N819-O819)&gt;SetUp!$B$56,T818+H819+N819-O819-SetUp!$B$56,T818)</f>
        <v>0</v>
      </c>
      <c r="S819" s="57">
        <f>R819*SetUp!$B$65</f>
        <v>0</v>
      </c>
      <c r="T819" s="57">
        <f>IF((R819-S819)&lt;SetUp!$B$53,R819-S819,SetUp!$B$53)</f>
        <v>0</v>
      </c>
      <c r="U819" s="57">
        <f t="shared" si="266"/>
        <v>7.8704437102860654</v>
      </c>
      <c r="V819" s="57">
        <f>(L819-P819)/1000*SetUp!$B$13*1000000/SetUp!$B$48</f>
        <v>20.386110384595316</v>
      </c>
      <c r="W819" s="57">
        <f t="shared" si="277"/>
        <v>4.4408920985006262E-15</v>
      </c>
      <c r="X819" s="57">
        <f>MAX((SetUp!$B$56*(1-($H819/SetUp!$B$56)^2)*TANH(($B819-$D819)/SetUp!$B$56))/(1+$H819/SetUp!$B$56*TANH(($B819-$D819)/SetUp!$B$56)),0)</f>
        <v>3.0115334241981189</v>
      </c>
      <c r="AK819" s="65">
        <v>54</v>
      </c>
      <c r="AL819" s="66">
        <f t="shared" si="257"/>
        <v>20.070500000000003</v>
      </c>
      <c r="AM819" s="66">
        <f t="shared" si="258"/>
        <v>26.285013527756753</v>
      </c>
      <c r="AN819" s="67">
        <f t="shared" si="259"/>
        <v>0.30963421577722278</v>
      </c>
      <c r="AP819" s="64">
        <v>27633</v>
      </c>
      <c r="AQ819" s="55">
        <v>8</v>
      </c>
      <c r="AR819" s="55">
        <v>240</v>
      </c>
      <c r="AS819" s="66">
        <f t="shared" si="267"/>
        <v>0.45</v>
      </c>
      <c r="AT819" s="66">
        <f t="shared" si="268"/>
        <v>0.54304888546830377</v>
      </c>
      <c r="AU819" s="55" t="str">
        <f>IF(OR($AP819&lt;SetUp!$B$97,$AP819&gt;SetUp!$B$98),"Não","Sim")</f>
        <v>Sim</v>
      </c>
      <c r="AV819" s="68">
        <f t="shared" si="269"/>
        <v>0.67082039324993692</v>
      </c>
      <c r="AW819" s="68">
        <f t="shared" si="270"/>
        <v>0.7369185066669881</v>
      </c>
      <c r="AX819" s="68">
        <f t="shared" si="271"/>
        <v>-0.34678748622465633</v>
      </c>
      <c r="AY819" s="68">
        <f t="shared" si="272"/>
        <v>-0.26516107329604527</v>
      </c>
      <c r="AZ819" s="68">
        <f t="shared" si="273"/>
        <v>9.3048885468303755E-2</v>
      </c>
      <c r="BA819" s="68">
        <f t="shared" si="274"/>
        <v>6.6098113417051185E-2</v>
      </c>
      <c r="BB819" s="68">
        <f t="shared" si="275"/>
        <v>8.1626412928611058E-2</v>
      </c>
    </row>
    <row r="820" spans="1:54" x14ac:dyDescent="0.3">
      <c r="A820" s="64">
        <v>27482</v>
      </c>
      <c r="B820" s="57">
        <v>7.7439999999999998</v>
      </c>
      <c r="C820" s="57">
        <v>51.948999999999998</v>
      </c>
      <c r="D820" s="57">
        <v>4.6269999999999998</v>
      </c>
      <c r="E820" s="57">
        <f t="shared" si="260"/>
        <v>4.6269999999999998</v>
      </c>
      <c r="F820" s="57">
        <f t="shared" si="261"/>
        <v>0</v>
      </c>
      <c r="G820" s="57">
        <f t="shared" si="262"/>
        <v>1.2125118133559982</v>
      </c>
      <c r="H820" s="57">
        <f>IF(Q819&gt;SetUp!$B$56,SetUp!$B$56,Q819)</f>
        <v>38.951023430458498</v>
      </c>
      <c r="I820" s="57">
        <f t="shared" si="276"/>
        <v>9.0829555236420632</v>
      </c>
      <c r="J820" s="57">
        <f>MIN(F820,H820,(1-EXP(-SetUp!$B$52*H820/SetUp!$B$56))*F820)</f>
        <v>0</v>
      </c>
      <c r="K820" s="57">
        <f t="shared" si="263"/>
        <v>38.951023430458498</v>
      </c>
      <c r="L820" s="57">
        <f>IF(I820&lt;=0,0,MIN(SetUp!$B$50*I820^SetUp!$B$55,I820))</f>
        <v>0.80923532110218466</v>
      </c>
      <c r="M820" s="57">
        <f t="shared" si="264"/>
        <v>8.2737202025398791</v>
      </c>
      <c r="N820" s="57">
        <f>IF(SetUp!$B$62=0,X820,(B820-E820)*(1-(H820/SetUp!$B$66/SetUp!$B$56)))</f>
        <v>1.9044881866440018</v>
      </c>
      <c r="O820" s="57">
        <f>K820*SetUp!$B$65</f>
        <v>0</v>
      </c>
      <c r="P820" s="57">
        <f>MIN(SetUp!$B$54*L820^SetUp!$B$51,L820)</f>
        <v>0.41683241140489535</v>
      </c>
      <c r="Q820" s="57">
        <f t="shared" si="265"/>
        <v>40.855511617102501</v>
      </c>
      <c r="R820" s="57">
        <f>IF((H820+N820-O820)&gt;SetUp!$B$56,T819+H820+N820-O820-SetUp!$B$56,T819)</f>
        <v>0</v>
      </c>
      <c r="S820" s="57">
        <f>R820*SetUp!$B$65</f>
        <v>0</v>
      </c>
      <c r="T820" s="57">
        <f>IF((R820-S820)&lt;SetUp!$B$53,R820-S820,SetUp!$B$53)</f>
        <v>0</v>
      </c>
      <c r="U820" s="57">
        <f t="shared" si="266"/>
        <v>8.2737202025398791</v>
      </c>
      <c r="V820" s="57">
        <f>(L820-P820)/1000*SetUp!$B$13*1000000/SetUp!$B$48</f>
        <v>22.31896831056104</v>
      </c>
      <c r="W820" s="57">
        <f t="shared" si="277"/>
        <v>-1.2212453270876722E-15</v>
      </c>
      <c r="X820" s="57">
        <f>MAX((SetUp!$B$56*(1-($H820/SetUp!$B$56)^2)*TANH(($B820-$D820)/SetUp!$B$56))/(1+$H820/SetUp!$B$56*TANH(($B820-$D820)/SetUp!$B$56)),0)</f>
        <v>1.9044881866440018</v>
      </c>
      <c r="AK820" s="65">
        <v>55</v>
      </c>
      <c r="AL820" s="66">
        <f t="shared" si="257"/>
        <v>25.461900000000004</v>
      </c>
      <c r="AM820" s="66">
        <f t="shared" si="258"/>
        <v>23.668150896912397</v>
      </c>
      <c r="AN820" s="67">
        <f t="shared" si="259"/>
        <v>-7.0448360220078068E-2</v>
      </c>
      <c r="AP820" s="64">
        <v>27634</v>
      </c>
      <c r="AQ820" s="55">
        <v>8</v>
      </c>
      <c r="AR820" s="55">
        <v>241</v>
      </c>
      <c r="AS820" s="66">
        <f t="shared" si="267"/>
        <v>0.45</v>
      </c>
      <c r="AT820" s="66">
        <f t="shared" si="268"/>
        <v>0.52404122197864178</v>
      </c>
      <c r="AU820" s="55" t="str">
        <f>IF(OR($AP820&lt;SetUp!$B$97,$AP820&gt;SetUp!$B$98),"Não","Sim")</f>
        <v>Sim</v>
      </c>
      <c r="AV820" s="68">
        <f t="shared" si="269"/>
        <v>0.67082039324993692</v>
      </c>
      <c r="AW820" s="68">
        <f t="shared" si="270"/>
        <v>0.72390691527201323</v>
      </c>
      <c r="AX820" s="68">
        <f t="shared" si="271"/>
        <v>-0.34678748622465633</v>
      </c>
      <c r="AY820" s="68">
        <f t="shared" si="272"/>
        <v>-0.28063454932596987</v>
      </c>
      <c r="AZ820" s="68">
        <f t="shared" si="273"/>
        <v>7.4041221978641769E-2</v>
      </c>
      <c r="BA820" s="68">
        <f t="shared" si="274"/>
        <v>5.308652202207631E-2</v>
      </c>
      <c r="BB820" s="68">
        <f t="shared" si="275"/>
        <v>6.6152936898686454E-2</v>
      </c>
    </row>
    <row r="821" spans="1:54" x14ac:dyDescent="0.3">
      <c r="A821" s="64">
        <v>27483</v>
      </c>
      <c r="B821" s="57">
        <v>5.9349999999999996</v>
      </c>
      <c r="C821" s="57">
        <v>21.847999999999999</v>
      </c>
      <c r="D821" s="57">
        <v>4.6269999999999998</v>
      </c>
      <c r="E821" s="57">
        <f t="shared" si="260"/>
        <v>4.6269999999999998</v>
      </c>
      <c r="F821" s="57">
        <f t="shared" si="261"/>
        <v>0</v>
      </c>
      <c r="G821" s="57">
        <f t="shared" si="262"/>
        <v>0.54311256870874602</v>
      </c>
      <c r="H821" s="57">
        <f>IF(Q820&gt;SetUp!$B$56,SetUp!$B$56,Q820)</f>
        <v>40.855511617102501</v>
      </c>
      <c r="I821" s="57">
        <f t="shared" si="276"/>
        <v>8.8168327712486256</v>
      </c>
      <c r="J821" s="57">
        <f>MIN(F821,H821,(1-EXP(-SetUp!$B$52*H821/SetUp!$B$56))*F821)</f>
        <v>0</v>
      </c>
      <c r="K821" s="57">
        <f t="shared" si="263"/>
        <v>40.855511617102501</v>
      </c>
      <c r="L821" s="57">
        <f>IF(I821&lt;=0,0,MIN(SetUp!$B$50*I821^SetUp!$B$55,I821))</f>
        <v>0.77010602961454888</v>
      </c>
      <c r="M821" s="57">
        <f t="shared" si="264"/>
        <v>8.0467267416340764</v>
      </c>
      <c r="N821" s="57">
        <f>IF(SetUp!$B$62=0,X821,(B821-E821)*(1-(H821/SetUp!$B$66/SetUp!$B$56)))</f>
        <v>0.76488743129125381</v>
      </c>
      <c r="O821" s="57">
        <f>K821*SetUp!$B$65</f>
        <v>0</v>
      </c>
      <c r="P821" s="57">
        <f>MIN(SetUp!$B$54*L821^SetUp!$B$51,L821)</f>
        <v>0.3970117349738656</v>
      </c>
      <c r="Q821" s="57">
        <f t="shared" si="265"/>
        <v>41.620399048393757</v>
      </c>
      <c r="R821" s="57">
        <f>IF((H821+N821-O821)&gt;SetUp!$B$56,T820+H821+N821-O821-SetUp!$B$56,T820)</f>
        <v>0</v>
      </c>
      <c r="S821" s="57">
        <f>R821*SetUp!$B$65</f>
        <v>0</v>
      </c>
      <c r="T821" s="57">
        <f>IF((R821-S821)&lt;SetUp!$B$53,R821-S821,SetUp!$B$53)</f>
        <v>0</v>
      </c>
      <c r="U821" s="57">
        <f t="shared" si="266"/>
        <v>8.0467267416340764</v>
      </c>
      <c r="V821" s="57">
        <f>(L821-P821)/1000*SetUp!$B$13*1000000/SetUp!$B$48</f>
        <v>21.220739023979917</v>
      </c>
      <c r="W821" s="57">
        <f t="shared" si="277"/>
        <v>1.4432899320127035E-15</v>
      </c>
      <c r="X821" s="57">
        <f>MAX((SetUp!$B$56*(1-($H821/SetUp!$B$56)^2)*TANH(($B821-$D821)/SetUp!$B$56))/(1+$H821/SetUp!$B$56*TANH(($B821-$D821)/SetUp!$B$56)),0)</f>
        <v>0.76488743129125381</v>
      </c>
      <c r="AK821" s="65">
        <v>56</v>
      </c>
      <c r="AL821" s="66">
        <f t="shared" si="257"/>
        <v>21.957799999999999</v>
      </c>
      <c r="AM821" s="66">
        <f t="shared" si="258"/>
        <v>23.73019090043843</v>
      </c>
      <c r="AN821" s="67">
        <f t="shared" si="259"/>
        <v>8.0718054652033952E-2</v>
      </c>
      <c r="AP821" s="64">
        <v>27635</v>
      </c>
      <c r="AQ821" s="55">
        <v>8</v>
      </c>
      <c r="AR821" s="55">
        <v>242</v>
      </c>
      <c r="AS821" s="66">
        <f t="shared" si="267"/>
        <v>0.45</v>
      </c>
      <c r="AT821" s="66">
        <f t="shared" si="268"/>
        <v>0.50595088809585742</v>
      </c>
      <c r="AU821" s="55" t="str">
        <f>IF(OR($AP821&lt;SetUp!$B$97,$AP821&gt;SetUp!$B$98),"Não","Sim")</f>
        <v>Sim</v>
      </c>
      <c r="AV821" s="68">
        <f t="shared" si="269"/>
        <v>0.67082039324993692</v>
      </c>
      <c r="AW821" s="68">
        <f t="shared" si="270"/>
        <v>0.71130224806045528</v>
      </c>
      <c r="AX821" s="68">
        <f t="shared" si="271"/>
        <v>-0.34678748622465633</v>
      </c>
      <c r="AY821" s="68">
        <f t="shared" si="272"/>
        <v>-0.29589163743711794</v>
      </c>
      <c r="AZ821" s="68">
        <f t="shared" si="273"/>
        <v>5.595088809585741E-2</v>
      </c>
      <c r="BA821" s="68">
        <f t="shared" si="274"/>
        <v>4.0481854810518358E-2</v>
      </c>
      <c r="BB821" s="68">
        <f t="shared" si="275"/>
        <v>5.0895848787538389E-2</v>
      </c>
    </row>
    <row r="822" spans="1:54" x14ac:dyDescent="0.3">
      <c r="A822" s="64">
        <v>27484</v>
      </c>
      <c r="B822" s="57">
        <v>0.126</v>
      </c>
      <c r="C822" s="57">
        <v>23.937999999999999</v>
      </c>
      <c r="D822" s="57">
        <v>4.6269999999999998</v>
      </c>
      <c r="E822" s="57">
        <f t="shared" si="260"/>
        <v>0.126</v>
      </c>
      <c r="F822" s="57">
        <f t="shared" si="261"/>
        <v>4.5009999999999994</v>
      </c>
      <c r="G822" s="57">
        <f t="shared" si="262"/>
        <v>0</v>
      </c>
      <c r="H822" s="57">
        <f>IF(Q821&gt;SetUp!$B$56,SetUp!$B$56,Q821)</f>
        <v>41.620399048393757</v>
      </c>
      <c r="I822" s="57">
        <f t="shared" si="276"/>
        <v>8.0467267416340764</v>
      </c>
      <c r="J822" s="57">
        <f>MIN(F822,H822,(1-EXP(-SetUp!$B$52*H822/SetUp!$B$56))*F822)</f>
        <v>4.4942545545972843</v>
      </c>
      <c r="K822" s="57">
        <f t="shared" si="263"/>
        <v>37.126144493796474</v>
      </c>
      <c r="L822" s="57">
        <f>IF(I822&lt;=0,0,MIN(SetUp!$B$50*I822^SetUp!$B$55,I822))</f>
        <v>0.66129454472406823</v>
      </c>
      <c r="M822" s="57">
        <f t="shared" si="264"/>
        <v>7.3854321969100081</v>
      </c>
      <c r="N822" s="57">
        <f>IF(SetUp!$B$62=0,X822,(B822-E822)*(1-(H822/SetUp!$B$66/SetUp!$B$56)))</f>
        <v>0</v>
      </c>
      <c r="O822" s="57">
        <f>K822*SetUp!$B$65</f>
        <v>0</v>
      </c>
      <c r="P822" s="57">
        <f>MIN(SetUp!$B$54*L822^SetUp!$B$51,L822)</f>
        <v>0.34180089352782667</v>
      </c>
      <c r="Q822" s="57">
        <f t="shared" si="265"/>
        <v>37.126144493796474</v>
      </c>
      <c r="R822" s="57">
        <f>IF((H822+N822-O822)&gt;SetUp!$B$56,T821+H822+N822-O822-SetUp!$B$56,T821)</f>
        <v>0</v>
      </c>
      <c r="S822" s="57">
        <f>R822*SetUp!$B$65</f>
        <v>0</v>
      </c>
      <c r="T822" s="57">
        <f>IF((R822-S822)&lt;SetUp!$B$53,R822-S822,SetUp!$B$53)</f>
        <v>0</v>
      </c>
      <c r="U822" s="57">
        <f t="shared" si="266"/>
        <v>7.3854321969100081</v>
      </c>
      <c r="V822" s="57">
        <f>(L822-P822)/1000*SetUp!$B$13*1000000/SetUp!$B$48</f>
        <v>18.172058616933384</v>
      </c>
      <c r="W822" s="57">
        <f t="shared" si="277"/>
        <v>2.55351295663786E-15</v>
      </c>
      <c r="X822" s="57">
        <f>MAX((SetUp!$B$56*(1-($H822/SetUp!$B$56)^2)*TANH(($B822-$D822)/SetUp!$B$56))/(1+$H822/SetUp!$B$56*TANH(($B822-$D822)/SetUp!$B$56)),0)</f>
        <v>0</v>
      </c>
      <c r="AK822" s="65">
        <v>57</v>
      </c>
      <c r="AL822" s="66">
        <f t="shared" si="257"/>
        <v>22.317199999999996</v>
      </c>
      <c r="AM822" s="66">
        <f t="shared" si="258"/>
        <v>22.514440139766275</v>
      </c>
      <c r="AN822" s="67">
        <f t="shared" si="259"/>
        <v>8.8380325384133911E-3</v>
      </c>
      <c r="AP822" s="64">
        <v>27636</v>
      </c>
      <c r="AQ822" s="55">
        <v>8</v>
      </c>
      <c r="AR822" s="55">
        <v>243</v>
      </c>
      <c r="AS822" s="66">
        <f t="shared" si="267"/>
        <v>0.45</v>
      </c>
      <c r="AT822" s="66">
        <f t="shared" si="268"/>
        <v>0.48872171541816162</v>
      </c>
      <c r="AU822" s="55" t="str">
        <f>IF(OR($AP822&lt;SetUp!$B$97,$AP822&gt;SetUp!$B$98),"Não","Sim")</f>
        <v>Sim</v>
      </c>
      <c r="AV822" s="68">
        <f t="shared" si="269"/>
        <v>0.67082039324993692</v>
      </c>
      <c r="AW822" s="68">
        <f t="shared" si="270"/>
        <v>0.6990863433211677</v>
      </c>
      <c r="AX822" s="68">
        <f t="shared" si="271"/>
        <v>-0.34678748622465633</v>
      </c>
      <c r="AY822" s="68">
        <f t="shared" si="272"/>
        <v>-0.31093836349534981</v>
      </c>
      <c r="AZ822" s="68">
        <f t="shared" si="273"/>
        <v>3.8721715418161606E-2</v>
      </c>
      <c r="BA822" s="68">
        <f t="shared" si="274"/>
        <v>2.8265950071230783E-2</v>
      </c>
      <c r="BB822" s="68">
        <f t="shared" si="275"/>
        <v>3.5849122729306515E-2</v>
      </c>
    </row>
    <row r="823" spans="1:54" x14ac:dyDescent="0.3">
      <c r="A823" s="64">
        <v>27485</v>
      </c>
      <c r="B823" s="57">
        <v>0.51700000000000002</v>
      </c>
      <c r="C823" s="57">
        <v>12.722</v>
      </c>
      <c r="D823" s="57">
        <v>4.2549999999999999</v>
      </c>
      <c r="E823" s="57">
        <f t="shared" si="260"/>
        <v>0.51700000000000002</v>
      </c>
      <c r="F823" s="57">
        <f t="shared" si="261"/>
        <v>3.738</v>
      </c>
      <c r="G823" s="57">
        <f t="shared" si="262"/>
        <v>0</v>
      </c>
      <c r="H823" s="57">
        <f>IF(Q822&gt;SetUp!$B$56,SetUp!$B$56,Q822)</f>
        <v>37.126144493796474</v>
      </c>
      <c r="I823" s="57">
        <f t="shared" si="276"/>
        <v>7.3854321969100081</v>
      </c>
      <c r="J823" s="57">
        <f>MIN(F823,H823,(1-EXP(-SetUp!$B$52*H823/SetUp!$B$56))*F823)</f>
        <v>3.7266938603405659</v>
      </c>
      <c r="K823" s="57">
        <f t="shared" si="263"/>
        <v>33.399450633455906</v>
      </c>
      <c r="L823" s="57">
        <f>IF(I823&lt;=0,0,MIN(SetUp!$B$50*I823^SetUp!$B$55,I823))</f>
        <v>0.57322181518139192</v>
      </c>
      <c r="M823" s="57">
        <f t="shared" si="264"/>
        <v>6.8122103817286161</v>
      </c>
      <c r="N823" s="57">
        <f>IF(SetUp!$B$62=0,X823,(B823-E823)*(1-(H823/SetUp!$B$66/SetUp!$B$56)))</f>
        <v>0</v>
      </c>
      <c r="O823" s="57">
        <f>K823*SetUp!$B$65</f>
        <v>0</v>
      </c>
      <c r="P823" s="57">
        <f>MIN(SetUp!$B$54*L823^SetUp!$B$51,L823)</f>
        <v>0.29700032973624824</v>
      </c>
      <c r="Q823" s="57">
        <f t="shared" si="265"/>
        <v>33.399450633455906</v>
      </c>
      <c r="R823" s="57">
        <f>IF((H823+N823-O823)&gt;SetUp!$B$56,T822+H823+N823-O823-SetUp!$B$56,T822)</f>
        <v>0</v>
      </c>
      <c r="S823" s="57">
        <f>R823*SetUp!$B$65</f>
        <v>0</v>
      </c>
      <c r="T823" s="57">
        <f>IF((R823-S823)&lt;SetUp!$B$53,R823-S823,SetUp!$B$53)</f>
        <v>0</v>
      </c>
      <c r="U823" s="57">
        <f t="shared" si="266"/>
        <v>6.8122103817286161</v>
      </c>
      <c r="V823" s="57">
        <f>(L823-P823)/1000*SetUp!$B$13*1000000/SetUp!$B$48</f>
        <v>15.710838090120429</v>
      </c>
      <c r="W823" s="57">
        <f t="shared" si="277"/>
        <v>8.8817841970012523E-16</v>
      </c>
      <c r="X823" s="57">
        <f>MAX((SetUp!$B$56*(1-($H823/SetUp!$B$56)^2)*TANH(($B823-$D823)/SetUp!$B$56))/(1+$H823/SetUp!$B$56*TANH(($B823-$D823)/SetUp!$B$56)),0)</f>
        <v>0</v>
      </c>
      <c r="AK823" s="65">
        <v>58</v>
      </c>
      <c r="AL823" s="66">
        <f t="shared" si="257"/>
        <v>16.314300000000003</v>
      </c>
      <c r="AM823" s="66">
        <f t="shared" si="258"/>
        <v>23.277799167269606</v>
      </c>
      <c r="AN823" s="67">
        <f t="shared" si="259"/>
        <v>0.42683407607250096</v>
      </c>
      <c r="AP823" s="64">
        <v>27637</v>
      </c>
      <c r="AQ823" s="55">
        <v>8</v>
      </c>
      <c r="AR823" s="55">
        <v>244</v>
      </c>
      <c r="AS823" s="66">
        <f t="shared" si="267"/>
        <v>0.45</v>
      </c>
      <c r="AT823" s="66">
        <f t="shared" si="268"/>
        <v>0.47230168646625298</v>
      </c>
      <c r="AU823" s="55" t="str">
        <f>IF(OR($AP823&lt;SetUp!$B$97,$AP823&gt;SetUp!$B$98),"Não","Sim")</f>
        <v>Sim</v>
      </c>
      <c r="AV823" s="68">
        <f t="shared" si="269"/>
        <v>0.67082039324993692</v>
      </c>
      <c r="AW823" s="68">
        <f t="shared" si="270"/>
        <v>0.68724208723436964</v>
      </c>
      <c r="AX823" s="68">
        <f t="shared" si="271"/>
        <v>-0.34678748622465633</v>
      </c>
      <c r="AY823" s="68">
        <f t="shared" si="272"/>
        <v>-0.32578050366810224</v>
      </c>
      <c r="AZ823" s="68">
        <f t="shared" si="273"/>
        <v>2.2301686466252968E-2</v>
      </c>
      <c r="BA823" s="68">
        <f t="shared" si="274"/>
        <v>1.6421693984432717E-2</v>
      </c>
      <c r="BB823" s="68">
        <f t="shared" si="275"/>
        <v>2.1006982556554088E-2</v>
      </c>
    </row>
    <row r="824" spans="1:54" x14ac:dyDescent="0.3">
      <c r="A824" s="64">
        <v>27486</v>
      </c>
      <c r="B824" s="57">
        <v>0.42</v>
      </c>
      <c r="C824" s="57">
        <v>6.8819999999999997</v>
      </c>
      <c r="D824" s="57">
        <v>4.2549999999999999</v>
      </c>
      <c r="E824" s="57">
        <f t="shared" si="260"/>
        <v>0.42</v>
      </c>
      <c r="F824" s="57">
        <f t="shared" si="261"/>
        <v>3.835</v>
      </c>
      <c r="G824" s="57">
        <f t="shared" si="262"/>
        <v>0</v>
      </c>
      <c r="H824" s="57">
        <f>IF(Q823&gt;SetUp!$B$56,SetUp!$B$56,Q823)</f>
        <v>33.399450633455906</v>
      </c>
      <c r="I824" s="57">
        <f t="shared" si="276"/>
        <v>6.8122103817286161</v>
      </c>
      <c r="J824" s="57">
        <f>MIN(F824,H824,(1-EXP(-SetUp!$B$52*H824/SetUp!$B$56))*F824)</f>
        <v>3.8142351728628978</v>
      </c>
      <c r="K824" s="57">
        <f t="shared" si="263"/>
        <v>29.585215460593009</v>
      </c>
      <c r="L824" s="57">
        <f>IF(I824&lt;=0,0,MIN(SetUp!$B$50*I824^SetUp!$B$55,I824))</f>
        <v>0.50100601208838569</v>
      </c>
      <c r="M824" s="57">
        <f t="shared" si="264"/>
        <v>6.3112043696402305</v>
      </c>
      <c r="N824" s="57">
        <f>IF(SetUp!$B$62=0,X824,(B824-E824)*(1-(H824/SetUp!$B$66/SetUp!$B$56)))</f>
        <v>0</v>
      </c>
      <c r="O824" s="57">
        <f>K824*SetUp!$B$65</f>
        <v>0</v>
      </c>
      <c r="P824" s="57">
        <f>MIN(SetUp!$B$54*L824^SetUp!$B$51,L824)</f>
        <v>0.26017886336467694</v>
      </c>
      <c r="Q824" s="57">
        <f t="shared" si="265"/>
        <v>29.585215460593009</v>
      </c>
      <c r="R824" s="57">
        <f>IF((H824+N824-O824)&gt;SetUp!$B$56,T823+H824+N824-O824-SetUp!$B$56,T823)</f>
        <v>0</v>
      </c>
      <c r="S824" s="57">
        <f>R824*SetUp!$B$65</f>
        <v>0</v>
      </c>
      <c r="T824" s="57">
        <f>IF((R824-S824)&lt;SetUp!$B$53,R824-S824,SetUp!$B$53)</f>
        <v>0</v>
      </c>
      <c r="U824" s="57">
        <f t="shared" si="266"/>
        <v>6.3112043696402305</v>
      </c>
      <c r="V824" s="57">
        <f>(L824-P824)/1000*SetUp!$B$13*1000000/SetUp!$B$48</f>
        <v>13.697690225675604</v>
      </c>
      <c r="W824" s="57">
        <f t="shared" si="277"/>
        <v>3.1086244689504383E-15</v>
      </c>
      <c r="X824" s="57">
        <f>MAX((SetUp!$B$56*(1-($H824/SetUp!$B$56)^2)*TANH(($B824-$D824)/SetUp!$B$56))/(1+$H824/SetUp!$B$56*TANH(($B824-$D824)/SetUp!$B$56)),0)</f>
        <v>0</v>
      </c>
      <c r="AK824" s="65">
        <v>59</v>
      </c>
      <c r="AL824" s="66">
        <f t="shared" si="257"/>
        <v>20.231099999999998</v>
      </c>
      <c r="AM824" s="66">
        <f t="shared" si="258"/>
        <v>29.935115263585324</v>
      </c>
      <c r="AN824" s="67">
        <f t="shared" si="259"/>
        <v>0.47965831139114173</v>
      </c>
      <c r="AP824" s="64">
        <v>27638</v>
      </c>
      <c r="AQ824" s="55">
        <v>9</v>
      </c>
      <c r="AR824" s="55">
        <v>245</v>
      </c>
      <c r="AS824" s="66">
        <f t="shared" si="267"/>
        <v>0.45</v>
      </c>
      <c r="AT824" s="66">
        <f t="shared" si="268"/>
        <v>0.45664257656659391</v>
      </c>
      <c r="AU824" s="55" t="str">
        <f>IF(OR($AP824&lt;SetUp!$B$97,$AP824&gt;SetUp!$B$98),"Não","Sim")</f>
        <v>Sim</v>
      </c>
      <c r="AV824" s="68">
        <f t="shared" si="269"/>
        <v>0.67082039324993692</v>
      </c>
      <c r="AW824" s="68">
        <f t="shared" si="270"/>
        <v>0.67575334003362053</v>
      </c>
      <c r="AX824" s="68">
        <f t="shared" si="271"/>
        <v>-0.34678748622465633</v>
      </c>
      <c r="AY824" s="68">
        <f t="shared" si="272"/>
        <v>-0.34042359808914829</v>
      </c>
      <c r="AZ824" s="68">
        <f t="shared" si="273"/>
        <v>6.6425765665938941E-3</v>
      </c>
      <c r="BA824" s="68">
        <f t="shared" si="274"/>
        <v>4.9329467836836116E-3</v>
      </c>
      <c r="BB824" s="68">
        <f t="shared" si="275"/>
        <v>6.3638881355080335E-3</v>
      </c>
    </row>
    <row r="825" spans="1:54" x14ac:dyDescent="0.3">
      <c r="A825" s="64">
        <v>27487</v>
      </c>
      <c r="B825" s="57">
        <v>2.3330000000000002</v>
      </c>
      <c r="C825" s="57">
        <v>4.4329999999999998</v>
      </c>
      <c r="D825" s="57">
        <v>4.2549999999999999</v>
      </c>
      <c r="E825" s="57">
        <f t="shared" si="260"/>
        <v>2.3330000000000002</v>
      </c>
      <c r="F825" s="57">
        <f t="shared" si="261"/>
        <v>1.9219999999999997</v>
      </c>
      <c r="G825" s="57">
        <f t="shared" si="262"/>
        <v>0</v>
      </c>
      <c r="H825" s="57">
        <f>IF(Q824&gt;SetUp!$B$56,SetUp!$B$56,Q824)</f>
        <v>29.585215460593009</v>
      </c>
      <c r="I825" s="57">
        <f t="shared" si="276"/>
        <v>6.3112043696402305</v>
      </c>
      <c r="J825" s="57">
        <f>MIN(F825,H825,(1-EXP(-SetUp!$B$52*H825/SetUp!$B$56))*F825)</f>
        <v>1.9031137966538774</v>
      </c>
      <c r="K825" s="57">
        <f t="shared" si="263"/>
        <v>27.682101663939132</v>
      </c>
      <c r="L825" s="57">
        <f>IF(I825&lt;=0,0,MIN(SetUp!$B$50*I825^SetUp!$B$55,I825))</f>
        <v>0.4411130679990255</v>
      </c>
      <c r="M825" s="57">
        <f t="shared" si="264"/>
        <v>5.8700913016412049</v>
      </c>
      <c r="N825" s="57">
        <f>IF(SetUp!$B$62=0,X825,(B825-E825)*(1-(H825/SetUp!$B$66/SetUp!$B$56)))</f>
        <v>0</v>
      </c>
      <c r="O825" s="57">
        <f>K825*SetUp!$B$65</f>
        <v>0</v>
      </c>
      <c r="P825" s="57">
        <f>MIN(SetUp!$B$54*L825^SetUp!$B$51,L825)</f>
        <v>0.22957238119636092</v>
      </c>
      <c r="Q825" s="57">
        <f t="shared" si="265"/>
        <v>27.682101663939132</v>
      </c>
      <c r="R825" s="57">
        <f>IF((H825+N825-O825)&gt;SetUp!$B$56,T824+H825+N825-O825-SetUp!$B$56,T824)</f>
        <v>0</v>
      </c>
      <c r="S825" s="57">
        <f>R825*SetUp!$B$65</f>
        <v>0</v>
      </c>
      <c r="T825" s="57">
        <f>IF((R825-S825)&lt;SetUp!$B$53,R825-S825,SetUp!$B$53)</f>
        <v>0</v>
      </c>
      <c r="U825" s="57">
        <f t="shared" si="266"/>
        <v>5.8700913016412049</v>
      </c>
      <c r="V825" s="57">
        <f>(L825-P825)/1000*SetUp!$B$13*1000000/SetUp!$B$48</f>
        <v>12.031944128001461</v>
      </c>
      <c r="W825" s="57">
        <f t="shared" si="277"/>
        <v>2.55351295663786E-15</v>
      </c>
      <c r="X825" s="57">
        <f>MAX((SetUp!$B$56*(1-($H825/SetUp!$B$56)^2)*TANH(($B825-$D825)/SetUp!$B$56))/(1+$H825/SetUp!$B$56*TANH(($B825-$D825)/SetUp!$B$56)),0)</f>
        <v>0</v>
      </c>
      <c r="AK825" s="65">
        <v>60</v>
      </c>
      <c r="AL825" s="66">
        <f t="shared" si="257"/>
        <v>3.6965000000000003</v>
      </c>
      <c r="AM825" s="66">
        <f t="shared" si="258"/>
        <v>11.797490508664392</v>
      </c>
      <c r="AN825" s="67">
        <f t="shared" si="259"/>
        <v>2.1915299631176492</v>
      </c>
      <c r="AP825" s="64">
        <v>27639</v>
      </c>
      <c r="AQ825" s="55">
        <v>9</v>
      </c>
      <c r="AR825" s="55">
        <v>246</v>
      </c>
      <c r="AS825" s="66">
        <f t="shared" si="267"/>
        <v>0.45</v>
      </c>
      <c r="AT825" s="66">
        <f t="shared" si="268"/>
        <v>0.44169963095614617</v>
      </c>
      <c r="AU825" s="55" t="str">
        <f>IF(OR($AP825&lt;SetUp!$B$97,$AP825&gt;SetUp!$B$98),"Não","Sim")</f>
        <v>Sim</v>
      </c>
      <c r="AV825" s="68">
        <f t="shared" si="269"/>
        <v>0.67082039324993692</v>
      </c>
      <c r="AW825" s="68">
        <f t="shared" si="270"/>
        <v>0.6646048682910366</v>
      </c>
      <c r="AX825" s="68">
        <f t="shared" si="271"/>
        <v>-0.34678748622465633</v>
      </c>
      <c r="AY825" s="68">
        <f t="shared" si="272"/>
        <v>-0.35487296359824516</v>
      </c>
      <c r="AZ825" s="68">
        <f t="shared" si="273"/>
        <v>-8.3003690438538391E-3</v>
      </c>
      <c r="BA825" s="68">
        <f t="shared" si="274"/>
        <v>-6.2155249589003203E-3</v>
      </c>
      <c r="BB825" s="68">
        <f t="shared" si="275"/>
        <v>-8.0854773735888341E-3</v>
      </c>
    </row>
    <row r="826" spans="1:54" x14ac:dyDescent="0.3">
      <c r="A826" s="64">
        <v>27488</v>
      </c>
      <c r="B826" s="57">
        <v>1.8540000000000001</v>
      </c>
      <c r="C826" s="57">
        <v>2.6469999999999998</v>
      </c>
      <c r="D826" s="57">
        <v>4.2549999999999999</v>
      </c>
      <c r="E826" s="57">
        <f t="shared" si="260"/>
        <v>1.8540000000000001</v>
      </c>
      <c r="F826" s="57">
        <f t="shared" si="261"/>
        <v>2.4009999999999998</v>
      </c>
      <c r="G826" s="57">
        <f t="shared" si="262"/>
        <v>0</v>
      </c>
      <c r="H826" s="57">
        <f>IF(Q825&gt;SetUp!$B$56,SetUp!$B$56,Q825)</f>
        <v>27.682101663939132</v>
      </c>
      <c r="I826" s="57">
        <f t="shared" si="276"/>
        <v>5.8700913016412049</v>
      </c>
      <c r="J826" s="57">
        <f>MIN(F826,H826,(1-EXP(-SetUp!$B$52*H826/SetUp!$B$56))*F826)</f>
        <v>2.3692366785290377</v>
      </c>
      <c r="K826" s="57">
        <f t="shared" si="263"/>
        <v>25.312864985410094</v>
      </c>
      <c r="L826" s="57">
        <f>IF(I826&lt;=0,0,MIN(SetUp!$B$50*I826^SetUp!$B$55,I826))</f>
        <v>0.39093475150159118</v>
      </c>
      <c r="M826" s="57">
        <f t="shared" si="264"/>
        <v>5.4791565501396136</v>
      </c>
      <c r="N826" s="57">
        <f>IF(SetUp!$B$62=0,X826,(B826-E826)*(1-(H826/SetUp!$B$66/SetUp!$B$56)))</f>
        <v>0</v>
      </c>
      <c r="O826" s="57">
        <f>K826*SetUp!$B$65</f>
        <v>0</v>
      </c>
      <c r="P826" s="57">
        <f>MIN(SetUp!$B$54*L826^SetUp!$B$51,L826)</f>
        <v>0.20387604216764288</v>
      </c>
      <c r="Q826" s="57">
        <f t="shared" si="265"/>
        <v>25.312864985410094</v>
      </c>
      <c r="R826" s="57">
        <f>IF((H826+N826-O826)&gt;SetUp!$B$56,T825+H826+N826-O826-SetUp!$B$56,T825)</f>
        <v>0</v>
      </c>
      <c r="S826" s="57">
        <f>R826*SetUp!$B$65</f>
        <v>0</v>
      </c>
      <c r="T826" s="57">
        <f>IF((R826-S826)&lt;SetUp!$B$53,R826-S826,SetUp!$B$53)</f>
        <v>0</v>
      </c>
      <c r="U826" s="57">
        <f t="shared" si="266"/>
        <v>5.4791565501396136</v>
      </c>
      <c r="V826" s="57">
        <f>(L826-P826)/1000*SetUp!$B$13*1000000/SetUp!$B$48</f>
        <v>10.639465974040613</v>
      </c>
      <c r="W826" s="57">
        <f t="shared" si="277"/>
        <v>-5.5511151231257827E-16</v>
      </c>
      <c r="X826" s="57">
        <f>MAX((SetUp!$B$56*(1-($H826/SetUp!$B$56)^2)*TANH(($B826-$D826)/SetUp!$B$56))/(1+$H826/SetUp!$B$56*TANH(($B826-$D826)/SetUp!$B$56)),0)</f>
        <v>0</v>
      </c>
      <c r="AK826" s="65">
        <v>61</v>
      </c>
      <c r="AL826" s="66">
        <f t="shared" si="257"/>
        <v>19.880307692307689</v>
      </c>
      <c r="AM826" s="66">
        <f t="shared" si="258"/>
        <v>26.807474475306897</v>
      </c>
      <c r="AN826" s="67">
        <f t="shared" si="259"/>
        <v>0.34844364032049391</v>
      </c>
      <c r="AP826" s="64">
        <v>27640</v>
      </c>
      <c r="AQ826" s="55">
        <v>9</v>
      </c>
      <c r="AR826" s="55">
        <v>247</v>
      </c>
      <c r="AS826" s="66">
        <f t="shared" si="267"/>
        <v>0.45</v>
      </c>
      <c r="AT826" s="66">
        <f t="shared" si="268"/>
        <v>0.42743127322924396</v>
      </c>
      <c r="AU826" s="55" t="str">
        <f>IF(OR($AP826&lt;SetUp!$B$97,$AP826&gt;SetUp!$B$98),"Não","Sim")</f>
        <v>Sim</v>
      </c>
      <c r="AV826" s="68">
        <f t="shared" si="269"/>
        <v>0.67082039324993692</v>
      </c>
      <c r="AW826" s="68">
        <f t="shared" si="270"/>
        <v>0.65378228274345573</v>
      </c>
      <c r="AX826" s="68">
        <f t="shared" si="271"/>
        <v>-0.34678748622465633</v>
      </c>
      <c r="AY826" s="68">
        <f t="shared" si="272"/>
        <v>-0.36913370563002035</v>
      </c>
      <c r="AZ826" s="68">
        <f t="shared" si="273"/>
        <v>-2.2568726770756053E-2</v>
      </c>
      <c r="BA826" s="68">
        <f t="shared" si="274"/>
        <v>-1.7038110506481186E-2</v>
      </c>
      <c r="BB826" s="68">
        <f t="shared" si="275"/>
        <v>-2.2346219405364021E-2</v>
      </c>
    </row>
    <row r="827" spans="1:54" x14ac:dyDescent="0.3">
      <c r="A827" s="64">
        <v>27489</v>
      </c>
      <c r="B827" s="57">
        <v>1.796</v>
      </c>
      <c r="C827" s="57">
        <v>1.3140000000000001</v>
      </c>
      <c r="D827" s="57">
        <v>4.2549999999999999</v>
      </c>
      <c r="E827" s="57">
        <f t="shared" si="260"/>
        <v>1.796</v>
      </c>
      <c r="F827" s="57">
        <f t="shared" si="261"/>
        <v>2.4589999999999996</v>
      </c>
      <c r="G827" s="57">
        <f t="shared" si="262"/>
        <v>0</v>
      </c>
      <c r="H827" s="57">
        <f>IF(Q826&gt;SetUp!$B$56,SetUp!$B$56,Q826)</f>
        <v>25.312864985410094</v>
      </c>
      <c r="I827" s="57">
        <f t="shared" si="276"/>
        <v>5.4791565501396136</v>
      </c>
      <c r="J827" s="57">
        <f>MIN(F827,H827,(1-EXP(-SetUp!$B$52*H827/SetUp!$B$56))*F827)</f>
        <v>2.411895200867292</v>
      </c>
      <c r="K827" s="57">
        <f t="shared" si="263"/>
        <v>22.900969784542802</v>
      </c>
      <c r="L827" s="57">
        <f>IF(I827&lt;=0,0,MIN(SetUp!$B$50*I827^SetUp!$B$55,I827))</f>
        <v>0.34851304064185046</v>
      </c>
      <c r="M827" s="57">
        <f t="shared" si="264"/>
        <v>5.1306435094977632</v>
      </c>
      <c r="N827" s="57">
        <f>IF(SetUp!$B$62=0,X827,(B827-E827)*(1-(H827/SetUp!$B$66/SetUp!$B$56)))</f>
        <v>0</v>
      </c>
      <c r="O827" s="57">
        <f>K827*SetUp!$B$65</f>
        <v>0</v>
      </c>
      <c r="P827" s="57">
        <f>MIN(SetUp!$B$54*L827^SetUp!$B$51,L827)</f>
        <v>0.18210823825036671</v>
      </c>
      <c r="Q827" s="57">
        <f t="shared" si="265"/>
        <v>22.900969784542802</v>
      </c>
      <c r="R827" s="57">
        <f>IF((H827+N827-O827)&gt;SetUp!$B$56,T826+H827+N827-O827-SetUp!$B$56,T826)</f>
        <v>0</v>
      </c>
      <c r="S827" s="57">
        <f>R827*SetUp!$B$65</f>
        <v>0</v>
      </c>
      <c r="T827" s="57">
        <f>IF((R827-S827)&lt;SetUp!$B$53,R827-S827,SetUp!$B$53)</f>
        <v>0</v>
      </c>
      <c r="U827" s="57">
        <f t="shared" si="266"/>
        <v>5.1306435094977632</v>
      </c>
      <c r="V827" s="57">
        <f>(L827-P827)/1000*SetUp!$B$13*1000000/SetUp!$B$48</f>
        <v>9.4647196020176541</v>
      </c>
      <c r="W827" s="57">
        <f t="shared" si="277"/>
        <v>-8.3266726846886741E-16</v>
      </c>
      <c r="X827" s="57">
        <f>MAX((SetUp!$B$56*(1-($H827/SetUp!$B$56)^2)*TANH(($B827-$D827)/SetUp!$B$56))/(1+$H827/SetUp!$B$56*TANH(($B827-$D827)/SetUp!$B$56)),0)</f>
        <v>0</v>
      </c>
      <c r="AK827" s="65">
        <v>62</v>
      </c>
      <c r="AL827" s="66">
        <f t="shared" si="257"/>
        <v>26.119307692307697</v>
      </c>
      <c r="AM827" s="66">
        <f t="shared" si="258"/>
        <v>30.777137129940549</v>
      </c>
      <c r="AN827" s="67">
        <f t="shared" si="259"/>
        <v>0.17832897764762015</v>
      </c>
      <c r="AP827" s="64">
        <v>27641</v>
      </c>
      <c r="AQ827" s="55">
        <v>9</v>
      </c>
      <c r="AR827" s="55">
        <v>248</v>
      </c>
      <c r="AS827" s="66">
        <f t="shared" si="267"/>
        <v>0.45</v>
      </c>
      <c r="AT827" s="66">
        <f t="shared" si="268"/>
        <v>0.4137988417191949</v>
      </c>
      <c r="AU827" s="55" t="str">
        <f>IF(OR($AP827&lt;SetUp!$B$97,$AP827&gt;SetUp!$B$98),"Não","Sim")</f>
        <v>Sim</v>
      </c>
      <c r="AV827" s="68">
        <f t="shared" si="269"/>
        <v>0.67082039324993692</v>
      </c>
      <c r="AW827" s="68">
        <f t="shared" si="270"/>
        <v>0.64327198113954487</v>
      </c>
      <c r="AX827" s="68">
        <f t="shared" si="271"/>
        <v>-0.34678748622465633</v>
      </c>
      <c r="AY827" s="68">
        <f t="shared" si="272"/>
        <v>-0.38321072931955003</v>
      </c>
      <c r="AZ827" s="68">
        <f t="shared" si="273"/>
        <v>-3.6201158280805112E-2</v>
      </c>
      <c r="BA827" s="68">
        <f t="shared" si="274"/>
        <v>-2.7548412110392051E-2</v>
      </c>
      <c r="BB827" s="68">
        <f t="shared" si="275"/>
        <v>-3.6423243094893698E-2</v>
      </c>
    </row>
    <row r="828" spans="1:54" x14ac:dyDescent="0.3">
      <c r="A828" s="64">
        <v>27490</v>
      </c>
      <c r="B828" s="57">
        <v>2.6760000000000002</v>
      </c>
      <c r="C828" s="57">
        <v>0.93899999999999995</v>
      </c>
      <c r="D828" s="57">
        <v>4.2549999999999999</v>
      </c>
      <c r="E828" s="57">
        <f t="shared" si="260"/>
        <v>2.6760000000000002</v>
      </c>
      <c r="F828" s="57">
        <f t="shared" si="261"/>
        <v>1.5789999999999997</v>
      </c>
      <c r="G828" s="57">
        <f t="shared" si="262"/>
        <v>0</v>
      </c>
      <c r="H828" s="57">
        <f>IF(Q827&gt;SetUp!$B$56,SetUp!$B$56,Q827)</f>
        <v>22.900969784542802</v>
      </c>
      <c r="I828" s="57">
        <f t="shared" si="276"/>
        <v>5.1306435094977632</v>
      </c>
      <c r="J828" s="57">
        <f>MIN(F828,H828,(1-EXP(-SetUp!$B$52*H828/SetUp!$B$56))*F828)</f>
        <v>1.5349083472090337</v>
      </c>
      <c r="K828" s="57">
        <f t="shared" si="263"/>
        <v>21.366061437333769</v>
      </c>
      <c r="L828" s="57">
        <f>IF(I828&lt;=0,0,MIN(SetUp!$B$50*I828^SetUp!$B$55,I828))</f>
        <v>0.31235556706445411</v>
      </c>
      <c r="M828" s="57">
        <f t="shared" si="264"/>
        <v>4.8182879424333089</v>
      </c>
      <c r="N828" s="57">
        <f>IF(SetUp!$B$62=0,X828,(B828-E828)*(1-(H828/SetUp!$B$66/SetUp!$B$56)))</f>
        <v>0</v>
      </c>
      <c r="O828" s="57">
        <f>K828*SetUp!$B$65</f>
        <v>0</v>
      </c>
      <c r="P828" s="57">
        <f>MIN(SetUp!$B$54*L828^SetUp!$B$51,L828)</f>
        <v>0.16351931675861719</v>
      </c>
      <c r="Q828" s="57">
        <f t="shared" si="265"/>
        <v>21.366061437333769</v>
      </c>
      <c r="R828" s="57">
        <f>IF((H828+N828-O828)&gt;SetUp!$B$56,T827+H828+N828-O828-SetUp!$B$56,T827)</f>
        <v>0</v>
      </c>
      <c r="S828" s="57">
        <f>R828*SetUp!$B$65</f>
        <v>0</v>
      </c>
      <c r="T828" s="57">
        <f>IF((R828-S828)&lt;SetUp!$B$53,R828-S828,SetUp!$B$53)</f>
        <v>0</v>
      </c>
      <c r="U828" s="57">
        <f t="shared" si="266"/>
        <v>4.8182879424333089</v>
      </c>
      <c r="V828" s="57">
        <f>(L828-P828)/1000*SetUp!$B$13*1000000/SetUp!$B$48</f>
        <v>8.4654610655188307</v>
      </c>
      <c r="W828" s="57">
        <f t="shared" si="277"/>
        <v>0</v>
      </c>
      <c r="X828" s="57">
        <f>MAX((SetUp!$B$56*(1-($H828/SetUp!$B$56)^2)*TANH(($B828-$D828)/SetUp!$B$56))/(1+$H828/SetUp!$B$56*TANH(($B828-$D828)/SetUp!$B$56)),0)</f>
        <v>0</v>
      </c>
      <c r="AK828" s="65">
        <v>63</v>
      </c>
      <c r="AL828" s="66">
        <f t="shared" si="257"/>
        <v>31.533846153846152</v>
      </c>
      <c r="AM828" s="66">
        <f t="shared" si="258"/>
        <v>51.112125429427287</v>
      </c>
      <c r="AN828" s="67">
        <f t="shared" si="259"/>
        <v>0.62086556711361363</v>
      </c>
      <c r="AP828" s="64">
        <v>27642</v>
      </c>
      <c r="AQ828" s="55">
        <v>9</v>
      </c>
      <c r="AR828" s="55">
        <v>249</v>
      </c>
      <c r="AS828" s="66">
        <f t="shared" si="267"/>
        <v>0.45</v>
      </c>
      <c r="AT828" s="66">
        <f t="shared" si="268"/>
        <v>0.40076635081641399</v>
      </c>
      <c r="AU828" s="55" t="str">
        <f>IF(OR($AP828&lt;SetUp!$B$97,$AP828&gt;SetUp!$B$98),"Não","Sim")</f>
        <v>Sim</v>
      </c>
      <c r="AV828" s="68">
        <f t="shared" si="269"/>
        <v>0.67082039324993692</v>
      </c>
      <c r="AW828" s="68">
        <f t="shared" si="270"/>
        <v>0.63306109564276181</v>
      </c>
      <c r="AX828" s="68">
        <f t="shared" si="271"/>
        <v>-0.34678748622465633</v>
      </c>
      <c r="AY828" s="68">
        <f t="shared" si="272"/>
        <v>-0.39710874988589889</v>
      </c>
      <c r="AZ828" s="68">
        <f t="shared" si="273"/>
        <v>-4.9233649183586026E-2</v>
      </c>
      <c r="BA828" s="68">
        <f t="shared" si="274"/>
        <v>-3.7759297607175113E-2</v>
      </c>
      <c r="BB828" s="68">
        <f t="shared" si="275"/>
        <v>-5.0321263661242566E-2</v>
      </c>
    </row>
    <row r="829" spans="1:54" x14ac:dyDescent="0.3">
      <c r="A829" s="64">
        <v>27491</v>
      </c>
      <c r="B829" s="57">
        <v>1.8</v>
      </c>
      <c r="C829" s="57">
        <v>0.749</v>
      </c>
      <c r="D829" s="57">
        <v>4.2549999999999999</v>
      </c>
      <c r="E829" s="57">
        <f t="shared" si="260"/>
        <v>1.8</v>
      </c>
      <c r="F829" s="57">
        <f t="shared" si="261"/>
        <v>2.4550000000000001</v>
      </c>
      <c r="G829" s="57">
        <f t="shared" si="262"/>
        <v>0</v>
      </c>
      <c r="H829" s="57">
        <f>IF(Q828&gt;SetUp!$B$56,SetUp!$B$56,Q828)</f>
        <v>21.366061437333769</v>
      </c>
      <c r="I829" s="57">
        <f t="shared" si="276"/>
        <v>4.8182879424333089</v>
      </c>
      <c r="J829" s="57">
        <f>MIN(F829,H829,(1-EXP(-SetUp!$B$52*H829/SetUp!$B$56))*F829)</f>
        <v>2.3678670650286207</v>
      </c>
      <c r="K829" s="57">
        <f t="shared" si="263"/>
        <v>18.99819437230515</v>
      </c>
      <c r="L829" s="57">
        <f>IF(I829&lt;=0,0,MIN(SetUp!$B$50*I829^SetUp!$B$55,I829))</f>
        <v>0.28130930715360586</v>
      </c>
      <c r="M829" s="57">
        <f t="shared" si="264"/>
        <v>4.536978635279703</v>
      </c>
      <c r="N829" s="57">
        <f>IF(SetUp!$B$62=0,X829,(B829-E829)*(1-(H829/SetUp!$B$66/SetUp!$B$56)))</f>
        <v>0</v>
      </c>
      <c r="O829" s="57">
        <f>K829*SetUp!$B$65</f>
        <v>0</v>
      </c>
      <c r="P829" s="57">
        <f>MIN(SetUp!$B$54*L829^SetUp!$B$51,L829)</f>
        <v>0.14752898812186041</v>
      </c>
      <c r="Q829" s="57">
        <f t="shared" si="265"/>
        <v>18.99819437230515</v>
      </c>
      <c r="R829" s="57">
        <f>IF((H829+N829-O829)&gt;SetUp!$B$56,T828+H829+N829-O829-SetUp!$B$56,T828)</f>
        <v>0</v>
      </c>
      <c r="S829" s="57">
        <f>R829*SetUp!$B$65</f>
        <v>0</v>
      </c>
      <c r="T829" s="57">
        <f>IF((R829-S829)&lt;SetUp!$B$53,R829-S829,SetUp!$B$53)</f>
        <v>0</v>
      </c>
      <c r="U829" s="57">
        <f t="shared" si="266"/>
        <v>4.536978635279703</v>
      </c>
      <c r="V829" s="57">
        <f>(L829-P829)/1000*SetUp!$B$13*1000000/SetUp!$B$48</f>
        <v>7.6091145790678087</v>
      </c>
      <c r="W829" s="57">
        <f t="shared" si="277"/>
        <v>0</v>
      </c>
      <c r="X829" s="57">
        <f>MAX((SetUp!$B$56*(1-($H829/SetUp!$B$56)^2)*TANH(($B829-$D829)/SetUp!$B$56))/(1+$H829/SetUp!$B$56*TANH(($B829-$D829)/SetUp!$B$56)),0)</f>
        <v>0</v>
      </c>
      <c r="AK829" s="65">
        <v>64</v>
      </c>
      <c r="AL829" s="66">
        <f t="shared" si="257"/>
        <v>68.710846153846148</v>
      </c>
      <c r="AM829" s="66">
        <f t="shared" si="258"/>
        <v>42.347763849704151</v>
      </c>
      <c r="AN829" s="67">
        <f t="shared" si="259"/>
        <v>-0.38368152598665534</v>
      </c>
      <c r="AP829" s="64">
        <v>27643</v>
      </c>
      <c r="AQ829" s="55">
        <v>9</v>
      </c>
      <c r="AR829" s="55">
        <v>250</v>
      </c>
      <c r="AS829" s="66">
        <f t="shared" si="267"/>
        <v>0.45</v>
      </c>
      <c r="AT829" s="66">
        <f t="shared" si="268"/>
        <v>0.38830027458038396</v>
      </c>
      <c r="AU829" s="55" t="str">
        <f>IF(OR($AP829&lt;SetUp!$B$97,$AP829&gt;SetUp!$B$98),"Não","Sim")</f>
        <v>Sim</v>
      </c>
      <c r="AV829" s="68">
        <f t="shared" si="269"/>
        <v>0.67082039324993692</v>
      </c>
      <c r="AW829" s="68">
        <f t="shared" si="270"/>
        <v>0.6231374443735378</v>
      </c>
      <c r="AX829" s="68">
        <f t="shared" si="271"/>
        <v>-0.34678748622465633</v>
      </c>
      <c r="AY829" s="68">
        <f t="shared" si="272"/>
        <v>-0.41083230234938523</v>
      </c>
      <c r="AZ829" s="68">
        <f t="shared" si="273"/>
        <v>-6.1699725419616047E-2</v>
      </c>
      <c r="BA829" s="68">
        <f t="shared" si="274"/>
        <v>-4.7682948876399123E-2</v>
      </c>
      <c r="BB829" s="68">
        <f t="shared" si="275"/>
        <v>-6.4044816124728898E-2</v>
      </c>
    </row>
    <row r="830" spans="1:54" x14ac:dyDescent="0.3">
      <c r="A830" s="64">
        <v>27492</v>
      </c>
      <c r="B830" s="57">
        <v>4.8739999999999997</v>
      </c>
      <c r="C830" s="57">
        <v>0.82199999999999995</v>
      </c>
      <c r="D830" s="57">
        <v>4.2549999999999999</v>
      </c>
      <c r="E830" s="57">
        <f t="shared" si="260"/>
        <v>4.2549999999999999</v>
      </c>
      <c r="F830" s="57">
        <f t="shared" si="261"/>
        <v>0</v>
      </c>
      <c r="G830" s="57">
        <f t="shared" si="262"/>
        <v>5.6178498040343805E-2</v>
      </c>
      <c r="H830" s="57">
        <f>IF(Q829&gt;SetUp!$B$56,SetUp!$B$56,Q829)</f>
        <v>18.99819437230515</v>
      </c>
      <c r="I830" s="57">
        <f t="shared" si="276"/>
        <v>4.5931571333200472</v>
      </c>
      <c r="J830" s="57">
        <f>MIN(F830,H830,(1-EXP(-SetUp!$B$52*H830/SetUp!$B$56))*F830)</f>
        <v>0</v>
      </c>
      <c r="K830" s="57">
        <f t="shared" si="263"/>
        <v>18.99819437230515</v>
      </c>
      <c r="L830" s="57">
        <f>IF(I830&lt;=0,0,MIN(SetUp!$B$50*I830^SetUp!$B$55,I830))</f>
        <v>0.25974569366247546</v>
      </c>
      <c r="M830" s="57">
        <f t="shared" si="264"/>
        <v>4.3334114396575716</v>
      </c>
      <c r="N830" s="57">
        <f>IF(SetUp!$B$62=0,X830,(B830-E830)*(1-(H830/SetUp!$B$66/SetUp!$B$56)))</f>
        <v>0.56282150195965597</v>
      </c>
      <c r="O830" s="57">
        <f>K830*SetUp!$B$65</f>
        <v>0</v>
      </c>
      <c r="P830" s="57">
        <f>MIN(SetUp!$B$54*L830^SetUp!$B$51,L830)</f>
        <v>0.1364051725159463</v>
      </c>
      <c r="Q830" s="57">
        <f t="shared" si="265"/>
        <v>19.561015874264807</v>
      </c>
      <c r="R830" s="57">
        <f>IF((H830+N830-O830)&gt;SetUp!$B$56,T829+H830+N830-O830-SetUp!$B$56,T829)</f>
        <v>0</v>
      </c>
      <c r="S830" s="57">
        <f>R830*SetUp!$B$65</f>
        <v>0</v>
      </c>
      <c r="T830" s="57">
        <f>IF((R830-S830)&lt;SetUp!$B$53,R830-S830,SetUp!$B$53)</f>
        <v>0</v>
      </c>
      <c r="U830" s="57">
        <f t="shared" si="266"/>
        <v>4.3334114396575716</v>
      </c>
      <c r="V830" s="57">
        <f>(L830-P830)/1000*SetUp!$B$13*1000000/SetUp!$B$48</f>
        <v>7.0153230642481264</v>
      </c>
      <c r="W830" s="57">
        <f t="shared" si="277"/>
        <v>7.7715611723760958E-16</v>
      </c>
      <c r="X830" s="57">
        <f>MAX((SetUp!$B$56*(1-($H830/SetUp!$B$56)^2)*TANH(($B830-$D830)/SetUp!$B$56))/(1+$H830/SetUp!$B$56*TANH(($B830-$D830)/SetUp!$B$56)),0)</f>
        <v>0.56282150195965597</v>
      </c>
      <c r="AK830" s="65">
        <v>65</v>
      </c>
      <c r="AL830" s="66">
        <f t="shared" ref="AL830:AL893" si="278">IFERROR(AVERAGEIFS($AS$3:$AS$2949,$AR$3:$AR$2949,AK830),0)</f>
        <v>48.662769230769229</v>
      </c>
      <c r="AM830" s="66">
        <f t="shared" ref="AM830:AM893" si="279">IFERROR(AVERAGEIFS($AT$3:$AT$2949,$AR$3:$AR$2949,AK830),0)</f>
        <v>48.277027266980681</v>
      </c>
      <c r="AN830" s="67">
        <f t="shared" ref="AN830:AN893" si="280">IFERROR((AM830-AL830)/AL830,"")</f>
        <v>-7.9268395507718931E-3</v>
      </c>
      <c r="AP830" s="64">
        <v>27644</v>
      </c>
      <c r="AQ830" s="55">
        <v>9</v>
      </c>
      <c r="AR830" s="55">
        <v>251</v>
      </c>
      <c r="AS830" s="66">
        <f t="shared" si="267"/>
        <v>0.45</v>
      </c>
      <c r="AT830" s="66">
        <f t="shared" si="268"/>
        <v>0.37636935031221791</v>
      </c>
      <c r="AU830" s="55" t="str">
        <f>IF(OR($AP830&lt;SetUp!$B$97,$AP830&gt;SetUp!$B$98),"Não","Sim")</f>
        <v>Sim</v>
      </c>
      <c r="AV830" s="68">
        <f t="shared" si="269"/>
        <v>0.67082039324993692</v>
      </c>
      <c r="AW830" s="68">
        <f t="shared" si="270"/>
        <v>0.61348948671694281</v>
      </c>
      <c r="AX830" s="68">
        <f t="shared" si="271"/>
        <v>-0.34678748622465633</v>
      </c>
      <c r="AY830" s="68">
        <f t="shared" si="272"/>
        <v>-0.42438575063333606</v>
      </c>
      <c r="AZ830" s="68">
        <f t="shared" si="273"/>
        <v>-7.3630649687782102E-2</v>
      </c>
      <c r="BA830" s="68">
        <f t="shared" si="274"/>
        <v>-5.7330906532994108E-2</v>
      </c>
      <c r="BB830" s="68">
        <f t="shared" si="275"/>
        <v>-7.7598264408679729E-2</v>
      </c>
    </row>
    <row r="831" spans="1:54" x14ac:dyDescent="0.3">
      <c r="A831" s="64">
        <v>27493</v>
      </c>
      <c r="B831" s="57">
        <v>2.702</v>
      </c>
      <c r="C831" s="57">
        <v>0.98</v>
      </c>
      <c r="D831" s="57">
        <v>4.2549999999999999</v>
      </c>
      <c r="E831" s="57">
        <f t="shared" si="260"/>
        <v>2.702</v>
      </c>
      <c r="F831" s="57">
        <f t="shared" si="261"/>
        <v>1.5529999999999999</v>
      </c>
      <c r="G831" s="57">
        <f t="shared" si="262"/>
        <v>0</v>
      </c>
      <c r="H831" s="57">
        <f>IF(Q830&gt;SetUp!$B$56,SetUp!$B$56,Q830)</f>
        <v>19.561015874264807</v>
      </c>
      <c r="I831" s="57">
        <f t="shared" si="276"/>
        <v>4.3334114396575716</v>
      </c>
      <c r="J831" s="57">
        <f>MIN(F831,H831,(1-EXP(-SetUp!$B$52*H831/SetUp!$B$56))*F831)</f>
        <v>1.4799214351831993</v>
      </c>
      <c r="K831" s="57">
        <f t="shared" si="263"/>
        <v>18.081094439081607</v>
      </c>
      <c r="L831" s="57">
        <f>IF(I831&lt;=0,0,MIN(SetUp!$B$50*I831^SetUp!$B$55,I831))</f>
        <v>0.23572884421813936</v>
      </c>
      <c r="M831" s="57">
        <f t="shared" si="264"/>
        <v>4.0976825954394318</v>
      </c>
      <c r="N831" s="57">
        <f>IF(SetUp!$B$62=0,X831,(B831-E831)*(1-(H831/SetUp!$B$66/SetUp!$B$56)))</f>
        <v>0</v>
      </c>
      <c r="O831" s="57">
        <f>K831*SetUp!$B$65</f>
        <v>0</v>
      </c>
      <c r="P831" s="57">
        <f>MIN(SetUp!$B$54*L831^SetUp!$B$51,L831)</f>
        <v>0.1239972398202107</v>
      </c>
      <c r="Q831" s="57">
        <f t="shared" si="265"/>
        <v>18.081094439081607</v>
      </c>
      <c r="R831" s="57">
        <f>IF((H831+N831-O831)&gt;SetUp!$B$56,T830+H831+N831-O831-SetUp!$B$56,T830)</f>
        <v>0</v>
      </c>
      <c r="S831" s="57">
        <f>R831*SetUp!$B$65</f>
        <v>0</v>
      </c>
      <c r="T831" s="57">
        <f>IF((R831-S831)&lt;SetUp!$B$53,R831-S831,SetUp!$B$53)</f>
        <v>0</v>
      </c>
      <c r="U831" s="57">
        <f t="shared" si="266"/>
        <v>4.0976825954394318</v>
      </c>
      <c r="V831" s="57">
        <f>(L831-P831)/1000*SetUp!$B$13*1000000/SetUp!$B$48</f>
        <v>6.3550347773140849</v>
      </c>
      <c r="W831" s="57">
        <f t="shared" si="277"/>
        <v>0</v>
      </c>
      <c r="X831" s="57">
        <f>MAX((SetUp!$B$56*(1-($H831/SetUp!$B$56)^2)*TANH(($B831-$D831)/SetUp!$B$56))/(1+$H831/SetUp!$B$56*TANH(($B831-$D831)/SetUp!$B$56)),0)</f>
        <v>0</v>
      </c>
      <c r="AK831" s="65">
        <v>66</v>
      </c>
      <c r="AL831" s="66">
        <f t="shared" si="278"/>
        <v>50.610076923076917</v>
      </c>
      <c r="AM831" s="66">
        <f t="shared" si="279"/>
        <v>50.721495676089503</v>
      </c>
      <c r="AN831" s="67">
        <f t="shared" si="280"/>
        <v>2.2015132121204492E-3</v>
      </c>
      <c r="AP831" s="64">
        <v>27645</v>
      </c>
      <c r="AQ831" s="55">
        <v>9</v>
      </c>
      <c r="AR831" s="55">
        <v>252</v>
      </c>
      <c r="AS831" s="66">
        <f t="shared" si="267"/>
        <v>0.45</v>
      </c>
      <c r="AT831" s="66">
        <f t="shared" si="268"/>
        <v>0.36494440002443368</v>
      </c>
      <c r="AU831" s="55" t="str">
        <f>IF(OR($AP831&lt;SetUp!$B$97,$AP831&gt;SetUp!$B$98),"Não","Sim")</f>
        <v>Sim</v>
      </c>
      <c r="AV831" s="68">
        <f t="shared" si="269"/>
        <v>0.67082039324993692</v>
      </c>
      <c r="AW831" s="68">
        <f t="shared" si="270"/>
        <v>0.60410628206006411</v>
      </c>
      <c r="AX831" s="68">
        <f t="shared" si="271"/>
        <v>-0.34678748622465633</v>
      </c>
      <c r="AY831" s="68">
        <f t="shared" si="272"/>
        <v>-0.43777329609665316</v>
      </c>
      <c r="AZ831" s="68">
        <f t="shared" si="273"/>
        <v>-8.5055599975566332E-2</v>
      </c>
      <c r="BA831" s="68">
        <f t="shared" si="274"/>
        <v>-6.6714111189872805E-2</v>
      </c>
      <c r="BB831" s="68">
        <f t="shared" si="275"/>
        <v>-9.0985809871996837E-2</v>
      </c>
    </row>
    <row r="832" spans="1:54" x14ac:dyDescent="0.3">
      <c r="A832" s="64">
        <v>27494</v>
      </c>
      <c r="B832" s="57">
        <v>8.3149999999999995</v>
      </c>
      <c r="C832" s="57">
        <v>0.68100000000000005</v>
      </c>
      <c r="D832" s="57">
        <v>4.2549999999999999</v>
      </c>
      <c r="E832" s="57">
        <f t="shared" si="260"/>
        <v>4.2549999999999999</v>
      </c>
      <c r="F832" s="57">
        <f t="shared" si="261"/>
        <v>0</v>
      </c>
      <c r="G832" s="57">
        <f t="shared" si="262"/>
        <v>0.39465901100804901</v>
      </c>
      <c r="H832" s="57">
        <f>IF(Q831&gt;SetUp!$B$56,SetUp!$B$56,Q831)</f>
        <v>18.081094439081607</v>
      </c>
      <c r="I832" s="57">
        <f t="shared" si="276"/>
        <v>4.4923416064474804</v>
      </c>
      <c r="J832" s="57">
        <f>MIN(F832,H832,(1-EXP(-SetUp!$B$52*H832/SetUp!$B$56))*F832)</f>
        <v>0</v>
      </c>
      <c r="K832" s="57">
        <f t="shared" si="263"/>
        <v>18.081094439081607</v>
      </c>
      <c r="L832" s="57">
        <f>IF(I832&lt;=0,0,MIN(SetUp!$B$50*I832^SetUp!$B$55,I832))</f>
        <v>0.25031342355831437</v>
      </c>
      <c r="M832" s="57">
        <f t="shared" si="264"/>
        <v>4.2420281828891664</v>
      </c>
      <c r="N832" s="57">
        <f>IF(SetUp!$B$62=0,X832,(B832-E832)*(1-(H832/SetUp!$B$66/SetUp!$B$56)))</f>
        <v>3.6653409889919506</v>
      </c>
      <c r="O832" s="57">
        <f>K832*SetUp!$B$65</f>
        <v>0</v>
      </c>
      <c r="P832" s="57">
        <f>MIN(SetUp!$B$54*L832^SetUp!$B$51,L832)</f>
        <v>0.13153456908948075</v>
      </c>
      <c r="Q832" s="57">
        <f t="shared" si="265"/>
        <v>21.746435428073557</v>
      </c>
      <c r="R832" s="57">
        <f>IF((H832+N832-O832)&gt;SetUp!$B$56,T831+H832+N832-O832-SetUp!$B$56,T831)</f>
        <v>0</v>
      </c>
      <c r="S832" s="57">
        <f>R832*SetUp!$B$65</f>
        <v>0</v>
      </c>
      <c r="T832" s="57">
        <f>IF((R832-S832)&lt;SetUp!$B$53,R832-S832,SetUp!$B$53)</f>
        <v>0</v>
      </c>
      <c r="U832" s="57">
        <f t="shared" si="266"/>
        <v>4.2420281828891664</v>
      </c>
      <c r="V832" s="57">
        <f>(L832-P832)/1000*SetUp!$B$13*1000000/SetUp!$B$48</f>
        <v>6.7558660329499398</v>
      </c>
      <c r="W832" s="57">
        <f t="shared" si="277"/>
        <v>1.27675647831893E-15</v>
      </c>
      <c r="X832" s="57">
        <f>MAX((SetUp!$B$56*(1-($H832/SetUp!$B$56)^2)*TANH(($B832-$D832)/SetUp!$B$56))/(1+$H832/SetUp!$B$56*TANH(($B832-$D832)/SetUp!$B$56)),0)</f>
        <v>3.6653409889919506</v>
      </c>
      <c r="AK832" s="65">
        <v>67</v>
      </c>
      <c r="AL832" s="66">
        <f t="shared" si="278"/>
        <v>93.021692307692334</v>
      </c>
      <c r="AM832" s="66">
        <f t="shared" si="279"/>
        <v>58.485324668434131</v>
      </c>
      <c r="AN832" s="67">
        <f t="shared" si="280"/>
        <v>-0.371272192350797</v>
      </c>
      <c r="AP832" s="64">
        <v>27646</v>
      </c>
      <c r="AQ832" s="55">
        <v>9</v>
      </c>
      <c r="AR832" s="55">
        <v>253</v>
      </c>
      <c r="AS832" s="66">
        <f t="shared" si="267"/>
        <v>0.45</v>
      </c>
      <c r="AT832" s="66">
        <f t="shared" si="268"/>
        <v>0.3539981679803032</v>
      </c>
      <c r="AU832" s="55" t="str">
        <f>IF(OR($AP832&lt;SetUp!$B$97,$AP832&gt;SetUp!$B$98),"Não","Sim")</f>
        <v>Sim</v>
      </c>
      <c r="AV832" s="68">
        <f t="shared" si="269"/>
        <v>0.67082039324993692</v>
      </c>
      <c r="AW832" s="68">
        <f t="shared" si="270"/>
        <v>0.59497745165703819</v>
      </c>
      <c r="AX832" s="68">
        <f t="shared" si="271"/>
        <v>-0.34678748622465633</v>
      </c>
      <c r="AY832" s="68">
        <f t="shared" si="272"/>
        <v>-0.45099898553947732</v>
      </c>
      <c r="AZ832" s="68">
        <f t="shared" si="273"/>
        <v>-9.6001832019696809E-2</v>
      </c>
      <c r="BA832" s="68">
        <f t="shared" si="274"/>
        <v>-7.5842941592898727E-2</v>
      </c>
      <c r="BB832" s="68">
        <f t="shared" si="275"/>
        <v>-0.10421149931482099</v>
      </c>
    </row>
    <row r="833" spans="1:54" x14ac:dyDescent="0.3">
      <c r="A833" s="64">
        <v>27495</v>
      </c>
      <c r="B833" s="57">
        <v>7.7249999999999996</v>
      </c>
      <c r="C833" s="57">
        <v>0.61699999999999999</v>
      </c>
      <c r="D833" s="57">
        <v>4.2549999999999999</v>
      </c>
      <c r="E833" s="57">
        <f t="shared" si="260"/>
        <v>4.2549999999999999</v>
      </c>
      <c r="F833" s="57">
        <f t="shared" si="261"/>
        <v>0</v>
      </c>
      <c r="G833" s="57">
        <f t="shared" si="262"/>
        <v>0.45905220995369955</v>
      </c>
      <c r="H833" s="57">
        <f>IF(Q832&gt;SetUp!$B$56,SetUp!$B$56,Q832)</f>
        <v>21.746435428073557</v>
      </c>
      <c r="I833" s="57">
        <f t="shared" si="276"/>
        <v>4.7010803928428659</v>
      </c>
      <c r="J833" s="57">
        <f>MIN(F833,H833,(1-EXP(-SetUp!$B$52*H833/SetUp!$B$56))*F833)</f>
        <v>0</v>
      </c>
      <c r="K833" s="57">
        <f t="shared" si="263"/>
        <v>21.746435428073557</v>
      </c>
      <c r="L833" s="57">
        <f>IF(I833&lt;=0,0,MIN(SetUp!$B$50*I833^SetUp!$B$55,I833))</f>
        <v>0.26999702647039731</v>
      </c>
      <c r="M833" s="57">
        <f t="shared" si="264"/>
        <v>4.4310833663724685</v>
      </c>
      <c r="N833" s="57">
        <f>IF(SetUp!$B$62=0,X833,(B833-E833)*(1-(H833/SetUp!$B$66/SetUp!$B$56)))</f>
        <v>3.0109477900463002</v>
      </c>
      <c r="O833" s="57">
        <f>K833*SetUp!$B$65</f>
        <v>0</v>
      </c>
      <c r="P833" s="57">
        <f>MIN(SetUp!$B$54*L833^SetUp!$B$51,L833)</f>
        <v>0.1416953124820122</v>
      </c>
      <c r="Q833" s="57">
        <f t="shared" si="265"/>
        <v>24.757383218119855</v>
      </c>
      <c r="R833" s="57">
        <f>IF((H833+N833-O833)&gt;SetUp!$B$56,T832+H833+N833-O833-SetUp!$B$56,T832)</f>
        <v>0</v>
      </c>
      <c r="S833" s="57">
        <f>R833*SetUp!$B$65</f>
        <v>0</v>
      </c>
      <c r="T833" s="57">
        <f>IF((R833-S833)&lt;SetUp!$B$53,R833-S833,SetUp!$B$53)</f>
        <v>0</v>
      </c>
      <c r="U833" s="57">
        <f t="shared" si="266"/>
        <v>4.4310833663724685</v>
      </c>
      <c r="V833" s="57">
        <f>(L833-P833)/1000*SetUp!$B$13*1000000/SetUp!$B$48</f>
        <v>7.2975042180662371</v>
      </c>
      <c r="W833" s="57">
        <f t="shared" si="277"/>
        <v>-1.0547118733938987E-15</v>
      </c>
      <c r="X833" s="57">
        <f>MAX((SetUp!$B$56*(1-($H833/SetUp!$B$56)^2)*TANH(($B833-$D833)/SetUp!$B$56))/(1+$H833/SetUp!$B$56*TANH(($B833-$D833)/SetUp!$B$56)),0)</f>
        <v>3.0109477900463002</v>
      </c>
      <c r="AK833" s="65">
        <v>68</v>
      </c>
      <c r="AL833" s="66">
        <f t="shared" si="278"/>
        <v>83.711461538461535</v>
      </c>
      <c r="AM833" s="66">
        <f t="shared" si="279"/>
        <v>42.76547623903059</v>
      </c>
      <c r="AN833" s="67">
        <f t="shared" si="280"/>
        <v>-0.48913236666663817</v>
      </c>
      <c r="AP833" s="64">
        <v>27647</v>
      </c>
      <c r="AQ833" s="55">
        <v>9</v>
      </c>
      <c r="AR833" s="55">
        <v>254</v>
      </c>
      <c r="AS833" s="66">
        <f t="shared" si="267"/>
        <v>0.45</v>
      </c>
      <c r="AT833" s="66">
        <f t="shared" si="268"/>
        <v>0.3435051726814447</v>
      </c>
      <c r="AU833" s="55" t="str">
        <f>IF(OR($AP833&lt;SetUp!$B$97,$AP833&gt;SetUp!$B$98),"Não","Sim")</f>
        <v>Sim</v>
      </c>
      <c r="AV833" s="68">
        <f t="shared" si="269"/>
        <v>0.67082039324993692</v>
      </c>
      <c r="AW833" s="68">
        <f t="shared" si="270"/>
        <v>0.58609314334962548</v>
      </c>
      <c r="AX833" s="68">
        <f t="shared" si="271"/>
        <v>-0.34678748622465633</v>
      </c>
      <c r="AY833" s="68">
        <f t="shared" si="272"/>
        <v>-0.46406671872060618</v>
      </c>
      <c r="AZ833" s="68">
        <f t="shared" si="273"/>
        <v>-0.10649482731855531</v>
      </c>
      <c r="BA833" s="68">
        <f t="shared" si="274"/>
        <v>-8.4727249900311441E-2</v>
      </c>
      <c r="BB833" s="68">
        <f t="shared" si="275"/>
        <v>-0.11727923249594985</v>
      </c>
    </row>
    <row r="834" spans="1:54" x14ac:dyDescent="0.3">
      <c r="A834" s="64">
        <v>27496</v>
      </c>
      <c r="B834" s="57">
        <v>3.7269999999999999</v>
      </c>
      <c r="C834" s="57">
        <v>18.640999999999998</v>
      </c>
      <c r="D834" s="57">
        <v>4.2549999999999999</v>
      </c>
      <c r="E834" s="57">
        <f t="shared" si="260"/>
        <v>3.7269999999999999</v>
      </c>
      <c r="F834" s="57">
        <f t="shared" si="261"/>
        <v>0.52800000000000002</v>
      </c>
      <c r="G834" s="57">
        <f t="shared" si="262"/>
        <v>0</v>
      </c>
      <c r="H834" s="57">
        <f>IF(Q833&gt;SetUp!$B$56,SetUp!$B$56,Q833)</f>
        <v>24.757383218119855</v>
      </c>
      <c r="I834" s="57">
        <f t="shared" si="276"/>
        <v>4.4310833663724685</v>
      </c>
      <c r="J834" s="57">
        <f>MIN(F834,H834,(1-EXP(-SetUp!$B$52*H834/SetUp!$B$56))*F834)</f>
        <v>0.51696849625912122</v>
      </c>
      <c r="K834" s="57">
        <f t="shared" si="263"/>
        <v>24.240414721860734</v>
      </c>
      <c r="L834" s="57">
        <f>IF(I834&lt;=0,0,MIN(SetUp!$B$50*I834^SetUp!$B$55,I834))</f>
        <v>0.24465046897336676</v>
      </c>
      <c r="M834" s="57">
        <f t="shared" si="264"/>
        <v>4.1864328973991016</v>
      </c>
      <c r="N834" s="57">
        <f>IF(SetUp!$B$62=0,X834,(B834-E834)*(1-(H834/SetUp!$B$66/SetUp!$B$56)))</f>
        <v>0</v>
      </c>
      <c r="O834" s="57">
        <f>K834*SetUp!$B$65</f>
        <v>0</v>
      </c>
      <c r="P834" s="57">
        <f>MIN(SetUp!$B$54*L834^SetUp!$B$51,L834)</f>
        <v>0.12860885886134446</v>
      </c>
      <c r="Q834" s="57">
        <f t="shared" si="265"/>
        <v>24.240414721860734</v>
      </c>
      <c r="R834" s="57">
        <f>IF((H834+N834-O834)&gt;SetUp!$B$56,T833+H834+N834-O834-SetUp!$B$56,T833)</f>
        <v>0</v>
      </c>
      <c r="S834" s="57">
        <f>R834*SetUp!$B$65</f>
        <v>0</v>
      </c>
      <c r="T834" s="57">
        <f>IF((R834-S834)&lt;SetUp!$B$53,R834-S834,SetUp!$B$53)</f>
        <v>0</v>
      </c>
      <c r="U834" s="57">
        <f t="shared" si="266"/>
        <v>4.1864328973991016</v>
      </c>
      <c r="V834" s="57">
        <f>(L834-P834)/1000*SetUp!$B$13*1000000/SetUp!$B$48</f>
        <v>6.6001779160981489</v>
      </c>
      <c r="W834" s="57">
        <f t="shared" si="277"/>
        <v>-5.2735593669694936E-16</v>
      </c>
      <c r="X834" s="57">
        <f>MAX((SetUp!$B$56*(1-($H834/SetUp!$B$56)^2)*TANH(($B834-$D834)/SetUp!$B$56))/(1+$H834/SetUp!$B$56*TANH(($B834-$D834)/SetUp!$B$56)),0)</f>
        <v>0</v>
      </c>
      <c r="AK834" s="65">
        <v>69</v>
      </c>
      <c r="AL834" s="66">
        <f t="shared" si="278"/>
        <v>38.612538461538456</v>
      </c>
      <c r="AM834" s="66">
        <f t="shared" si="279"/>
        <v>35.142731260061339</v>
      </c>
      <c r="AN834" s="67">
        <f t="shared" si="280"/>
        <v>-8.9862188287189546E-2</v>
      </c>
      <c r="AP834" s="64">
        <v>27648</v>
      </c>
      <c r="AQ834" s="55">
        <v>9</v>
      </c>
      <c r="AR834" s="55">
        <v>255</v>
      </c>
      <c r="AS834" s="66">
        <f t="shared" si="267"/>
        <v>0.45</v>
      </c>
      <c r="AT834" s="66">
        <f t="shared" si="268"/>
        <v>0.33344157186316009</v>
      </c>
      <c r="AU834" s="55" t="str">
        <f>IF(OR($AP834&lt;SetUp!$B$97,$AP834&gt;SetUp!$B$98),"Não","Sim")</f>
        <v>Sim</v>
      </c>
      <c r="AV834" s="68">
        <f t="shared" si="269"/>
        <v>0.67082039324993692</v>
      </c>
      <c r="AW834" s="68">
        <f t="shared" si="270"/>
        <v>0.57744399889786724</v>
      </c>
      <c r="AX834" s="68">
        <f t="shared" si="271"/>
        <v>-0.34678748622465633</v>
      </c>
      <c r="AY834" s="68">
        <f t="shared" si="272"/>
        <v>-0.47698025542205952</v>
      </c>
      <c r="AZ834" s="68">
        <f t="shared" si="273"/>
        <v>-0.11655842813683992</v>
      </c>
      <c r="BA834" s="68">
        <f t="shared" si="274"/>
        <v>-9.337639435206968E-2</v>
      </c>
      <c r="BB834" s="68">
        <f t="shared" si="275"/>
        <v>-0.13019276919740319</v>
      </c>
    </row>
    <row r="835" spans="1:54" x14ac:dyDescent="0.3">
      <c r="A835" s="64">
        <v>27497</v>
      </c>
      <c r="B835" s="57">
        <v>2.1469999999999998</v>
      </c>
      <c r="C835" s="57">
        <v>7.5270000000000001</v>
      </c>
      <c r="D835" s="57">
        <v>4.2549999999999999</v>
      </c>
      <c r="E835" s="57">
        <f t="shared" ref="E835:E898" si="281">IF(B835&gt;=D835,D835,B835)</f>
        <v>2.1469999999999998</v>
      </c>
      <c r="F835" s="57">
        <f t="shared" ref="F835:F898" si="282">D835-E835</f>
        <v>2.1080000000000001</v>
      </c>
      <c r="G835" s="57">
        <f t="shared" ref="G835:G898" si="283">MAX(B835-D835-N835,0)</f>
        <v>0</v>
      </c>
      <c r="H835" s="57">
        <f>IF(Q834&gt;SetUp!$B$56,SetUp!$B$56,Q834)</f>
        <v>24.240414721860734</v>
      </c>
      <c r="I835" s="57">
        <f t="shared" si="276"/>
        <v>4.1864328973991016</v>
      </c>
      <c r="J835" s="57">
        <f>MIN(F835,H835,(1-EXP(-SetUp!$B$52*H835/SetUp!$B$56))*F835)</f>
        <v>2.060252337666086</v>
      </c>
      <c r="K835" s="57">
        <f t="shared" ref="K835:K898" si="284">MAX(H835-J835,0)</f>
        <v>22.180162384194649</v>
      </c>
      <c r="L835" s="57">
        <f>IF(I835&lt;=0,0,MIN(SetUp!$B$50*I835^SetUp!$B$55,I835))</f>
        <v>0.22255451459460524</v>
      </c>
      <c r="M835" s="57">
        <f t="shared" ref="M835:M898" si="285">MAX(I835-L835,0)</f>
        <v>3.9638783828044963</v>
      </c>
      <c r="N835" s="57">
        <f>IF(SetUp!$B$62=0,X835,(B835-E835)*(1-(H835/SetUp!$B$66/SetUp!$B$56)))</f>
        <v>0</v>
      </c>
      <c r="O835" s="57">
        <f>K835*SetUp!$B$65</f>
        <v>0</v>
      </c>
      <c r="P835" s="57">
        <f>MIN(SetUp!$B$54*L835^SetUp!$B$51,L835)</f>
        <v>0.11718191598119407</v>
      </c>
      <c r="Q835" s="57">
        <f t="shared" ref="Q835:Q898" si="286">IF((K835+N835-O835)&lt;0,0,K835+N835-O835)</f>
        <v>22.180162384194649</v>
      </c>
      <c r="R835" s="57">
        <f>IF((H835+N835-O835)&gt;SetUp!$B$56,T834+H835+N835-O835-SetUp!$B$56,T834)</f>
        <v>0</v>
      </c>
      <c r="S835" s="57">
        <f>R835*SetUp!$B$65</f>
        <v>0</v>
      </c>
      <c r="T835" s="57">
        <f>IF((R835-S835)&lt;SetUp!$B$53,R835-S835,SetUp!$B$53)</f>
        <v>0</v>
      </c>
      <c r="U835" s="57">
        <f t="shared" ref="U835:U898" si="287">M835+R835-T835</f>
        <v>3.9638783828044963</v>
      </c>
      <c r="V835" s="57">
        <f>(L835-P835)/1000*SetUp!$B$13*1000000/SetUp!$B$48</f>
        <v>5.9933492620338704</v>
      </c>
      <c r="W835" s="57">
        <f t="shared" si="277"/>
        <v>-4.9960036108132044E-16</v>
      </c>
      <c r="X835" s="57">
        <f>MAX((SetUp!$B$56*(1-($H835/SetUp!$B$56)^2)*TANH(($B835-$D835)/SetUp!$B$56))/(1+$H835/SetUp!$B$56*TANH(($B835-$D835)/SetUp!$B$56)),0)</f>
        <v>0</v>
      </c>
      <c r="AK835" s="65">
        <v>70</v>
      </c>
      <c r="AL835" s="66">
        <f t="shared" si="278"/>
        <v>40.917307692307695</v>
      </c>
      <c r="AM835" s="66">
        <f t="shared" si="279"/>
        <v>28.448150257104917</v>
      </c>
      <c r="AN835" s="67">
        <f t="shared" si="280"/>
        <v>-0.30474041764842053</v>
      </c>
      <c r="AP835" s="64">
        <v>27649</v>
      </c>
      <c r="AQ835" s="55">
        <v>9</v>
      </c>
      <c r="AR835" s="55">
        <v>256</v>
      </c>
      <c r="AS835" s="66">
        <f t="shared" ref="AS835:AS898" si="288">VLOOKUP($AP835,$A:$C,3,FALSE)</f>
        <v>0.42599999999999999</v>
      </c>
      <c r="AT835" s="66">
        <f t="shared" ref="AT835:AT898" si="289">VLOOKUP($AP835,$A:$V,22,FALSE)</f>
        <v>0.32378503921582291</v>
      </c>
      <c r="AU835" s="55" t="str">
        <f>IF(OR($AP835&lt;SetUp!$B$97,$AP835&gt;SetUp!$B$98),"Não","Sim")</f>
        <v>Sim</v>
      </c>
      <c r="AV835" s="68">
        <f t="shared" ref="AV835:AV898" si="290">IFERROR(SQRT(AS835),0)</f>
        <v>0.6526867548832288</v>
      </c>
      <c r="AW835" s="68">
        <f t="shared" ref="AW835:AW898" si="291">IFERROR(SQRT(AT835),0)</f>
        <v>0.56902112369913205</v>
      </c>
      <c r="AX835" s="68">
        <f t="shared" ref="AX835:AX898" si="292">IFERROR(LOG(AS835),0)</f>
        <v>-0.37059040089728107</v>
      </c>
      <c r="AY835" s="68">
        <f t="shared" ref="AY835:AY898" si="293">IFERROR(LOG(AT835),0)</f>
        <v>-0.48974322209320587</v>
      </c>
      <c r="AZ835" s="68">
        <f t="shared" ref="AZ835:AZ898" si="294">AT835-AS835</f>
        <v>-0.10221496078417708</v>
      </c>
      <c r="BA835" s="68">
        <f t="shared" ref="BA835:BA898" si="295">AW835-AV835</f>
        <v>-8.3665631184096756E-2</v>
      </c>
      <c r="BB835" s="68">
        <f t="shared" ref="BB835:BB898" si="296">AY835-AX835</f>
        <v>-0.1191528211959248</v>
      </c>
    </row>
    <row r="836" spans="1:54" x14ac:dyDescent="0.3">
      <c r="A836" s="64">
        <v>27498</v>
      </c>
      <c r="B836" s="57">
        <v>4.524</v>
      </c>
      <c r="C836" s="57">
        <v>3.9830000000000001</v>
      </c>
      <c r="D836" s="57">
        <v>4.2549999999999999</v>
      </c>
      <c r="E836" s="57">
        <f t="shared" si="281"/>
        <v>4.2549999999999999</v>
      </c>
      <c r="F836" s="57">
        <f t="shared" si="282"/>
        <v>0</v>
      </c>
      <c r="G836" s="57">
        <f t="shared" si="283"/>
        <v>3.2654536294387221E-2</v>
      </c>
      <c r="H836" s="57">
        <f>IF(Q835&gt;SetUp!$B$56,SetUp!$B$56,Q835)</f>
        <v>22.180162384194649</v>
      </c>
      <c r="I836" s="57">
        <f t="shared" ref="I836:I899" si="297">U835+G836+O836</f>
        <v>3.9965329190988834</v>
      </c>
      <c r="J836" s="57">
        <f>MIN(F836,H836,(1-EXP(-SetUp!$B$52*H836/SetUp!$B$56))*F836)</f>
        <v>0</v>
      </c>
      <c r="K836" s="57">
        <f t="shared" si="284"/>
        <v>22.180162384194649</v>
      </c>
      <c r="L836" s="57">
        <f>IF(I836&lt;=0,0,MIN(SetUp!$B$50*I836^SetUp!$B$55,I836))</f>
        <v>0.20598480056237164</v>
      </c>
      <c r="M836" s="57">
        <f t="shared" si="285"/>
        <v>3.790548118536512</v>
      </c>
      <c r="N836" s="57">
        <f>IF(SetUp!$B$62=0,X836,(B836-E836)*(1-(H836/SetUp!$B$66/SetUp!$B$56)))</f>
        <v>0.23634546370561291</v>
      </c>
      <c r="O836" s="57">
        <f>K836*SetUp!$B$65</f>
        <v>0</v>
      </c>
      <c r="P836" s="57">
        <f>MIN(SetUp!$B$54*L836^SetUp!$B$51,L836)</f>
        <v>0.10860028949565216</v>
      </c>
      <c r="Q836" s="57">
        <f t="shared" si="286"/>
        <v>22.416507847900263</v>
      </c>
      <c r="R836" s="57">
        <f>IF((H836+N836-O836)&gt;SetUp!$B$56,T835+H836+N836-O836-SetUp!$B$56,T835)</f>
        <v>0</v>
      </c>
      <c r="S836" s="57">
        <f>R836*SetUp!$B$65</f>
        <v>0</v>
      </c>
      <c r="T836" s="57">
        <f>IF((R836-S836)&lt;SetUp!$B$53,R836-S836,SetUp!$B$53)</f>
        <v>0</v>
      </c>
      <c r="U836" s="57">
        <f t="shared" si="287"/>
        <v>3.790548118536512</v>
      </c>
      <c r="V836" s="57">
        <f>(L836-P836)/1000*SetUp!$B$13*1000000/SetUp!$B$48</f>
        <v>5.5390053506848593</v>
      </c>
      <c r="W836" s="57">
        <f t="shared" ref="W836:W899" si="298">Q836+U836+T836-H836-U835-T835-B836+E836+J836+L836</f>
        <v>3.3029134982598407E-15</v>
      </c>
      <c r="X836" s="57">
        <f>MAX((SetUp!$B$56*(1-($H836/SetUp!$B$56)^2)*TANH(($B836-$D836)/SetUp!$B$56))/(1+$H836/SetUp!$B$56*TANH(($B836-$D836)/SetUp!$B$56)),0)</f>
        <v>0.23634546370561291</v>
      </c>
      <c r="AK836" s="65">
        <v>71</v>
      </c>
      <c r="AL836" s="66">
        <f t="shared" si="278"/>
        <v>20.663307692307697</v>
      </c>
      <c r="AM836" s="66">
        <f t="shared" si="279"/>
        <v>23.688806123029114</v>
      </c>
      <c r="AN836" s="67">
        <f t="shared" si="280"/>
        <v>0.14641888296749872</v>
      </c>
      <c r="AP836" s="64">
        <v>27650</v>
      </c>
      <c r="AQ836" s="55">
        <v>9</v>
      </c>
      <c r="AR836" s="55">
        <v>257</v>
      </c>
      <c r="AS836" s="66">
        <f t="shared" si="288"/>
        <v>0.379</v>
      </c>
      <c r="AT836" s="66">
        <f t="shared" si="289"/>
        <v>0.31451465169026133</v>
      </c>
      <c r="AU836" s="55" t="str">
        <f>IF(OR($AP836&lt;SetUp!$B$97,$AP836&gt;SetUp!$B$98),"Não","Sim")</f>
        <v>Sim</v>
      </c>
      <c r="AV836" s="68">
        <f t="shared" si="290"/>
        <v>0.61562975886485538</v>
      </c>
      <c r="AW836" s="68">
        <f t="shared" si="291"/>
        <v>0.56081605869506035</v>
      </c>
      <c r="AX836" s="68">
        <f t="shared" si="292"/>
        <v>-0.42136079003192767</v>
      </c>
      <c r="AY836" s="68">
        <f t="shared" si="293"/>
        <v>-0.50235911810419764</v>
      </c>
      <c r="AZ836" s="68">
        <f t="shared" si="294"/>
        <v>-6.4485348309738677E-2</v>
      </c>
      <c r="BA836" s="68">
        <f t="shared" si="295"/>
        <v>-5.4813700169795032E-2</v>
      </c>
      <c r="BB836" s="68">
        <f t="shared" si="296"/>
        <v>-8.0998328072269976E-2</v>
      </c>
    </row>
    <row r="837" spans="1:54" x14ac:dyDescent="0.3">
      <c r="A837" s="64">
        <v>27499</v>
      </c>
      <c r="B837" s="57">
        <v>4.0990000000000002</v>
      </c>
      <c r="C837" s="57">
        <v>3.5640000000000001</v>
      </c>
      <c r="D837" s="57">
        <v>4.2549999999999999</v>
      </c>
      <c r="E837" s="57">
        <f t="shared" si="281"/>
        <v>4.0990000000000002</v>
      </c>
      <c r="F837" s="57">
        <f t="shared" si="282"/>
        <v>0.15599999999999969</v>
      </c>
      <c r="G837" s="57">
        <f t="shared" si="283"/>
        <v>0</v>
      </c>
      <c r="H837" s="57">
        <f>IF(Q836&gt;SetUp!$B$56,SetUp!$B$56,Q836)</f>
        <v>22.416507847900263</v>
      </c>
      <c r="I837" s="57">
        <f t="shared" si="297"/>
        <v>3.790548118536512</v>
      </c>
      <c r="J837" s="57">
        <f>MIN(F837,H837,(1-EXP(-SetUp!$B$52*H837/SetUp!$B$56))*F837)</f>
        <v>0.15130134331568953</v>
      </c>
      <c r="K837" s="57">
        <f t="shared" si="284"/>
        <v>22.265206504584572</v>
      </c>
      <c r="L837" s="57">
        <f>IF(I837&lt;=0,0,MIN(SetUp!$B$50*I837^SetUp!$B$55,I837))</f>
        <v>0.18859617247248658</v>
      </c>
      <c r="M837" s="57">
        <f t="shared" si="285"/>
        <v>3.6019519460640255</v>
      </c>
      <c r="N837" s="57">
        <f>IF(SetUp!$B$62=0,X837,(B837-E837)*(1-(H837/SetUp!$B$66/SetUp!$B$56)))</f>
        <v>0</v>
      </c>
      <c r="O837" s="57">
        <f>K837*SetUp!$B$65</f>
        <v>0</v>
      </c>
      <c r="P837" s="57">
        <f>MIN(SetUp!$B$54*L837^SetUp!$B$51,L837)</f>
        <v>9.9581870092437241E-2</v>
      </c>
      <c r="Q837" s="57">
        <f t="shared" si="286"/>
        <v>22.265206504584572</v>
      </c>
      <c r="R837" s="57">
        <f>IF((H837+N837-O837)&gt;SetUp!$B$56,T836+H837+N837-O837-SetUp!$B$56,T836)</f>
        <v>0</v>
      </c>
      <c r="S837" s="57">
        <f>R837*SetUp!$B$65</f>
        <v>0</v>
      </c>
      <c r="T837" s="57">
        <f>IF((R837-S837)&lt;SetUp!$B$53,R837-S837,SetUp!$B$53)</f>
        <v>0</v>
      </c>
      <c r="U837" s="57">
        <f t="shared" si="287"/>
        <v>3.6019519460640255</v>
      </c>
      <c r="V837" s="57">
        <f>(L837-P837)/1000*SetUp!$B$13*1000000/SetUp!$B$48</f>
        <v>5.0629272742641529</v>
      </c>
      <c r="W837" s="57">
        <f t="shared" si="298"/>
        <v>7.2164496600635175E-16</v>
      </c>
      <c r="X837" s="57">
        <f>MAX((SetUp!$B$56*(1-($H837/SetUp!$B$56)^2)*TANH(($B837-$D837)/SetUp!$B$56))/(1+$H837/SetUp!$B$56*TANH(($B837-$D837)/SetUp!$B$56)),0)</f>
        <v>0</v>
      </c>
      <c r="AK837" s="65">
        <v>72</v>
      </c>
      <c r="AL837" s="66">
        <f t="shared" si="278"/>
        <v>15.047307692307696</v>
      </c>
      <c r="AM837" s="66">
        <f t="shared" si="279"/>
        <v>22.771814530539061</v>
      </c>
      <c r="AN837" s="67">
        <f t="shared" si="280"/>
        <v>0.51334810161290145</v>
      </c>
      <c r="AP837" s="64">
        <v>27651</v>
      </c>
      <c r="AQ837" s="55">
        <v>9</v>
      </c>
      <c r="AR837" s="55">
        <v>258</v>
      </c>
      <c r="AS837" s="66">
        <f t="shared" si="288"/>
        <v>0.379</v>
      </c>
      <c r="AT837" s="66">
        <f t="shared" si="289"/>
        <v>0.3056107863680963</v>
      </c>
      <c r="AU837" s="55" t="str">
        <f>IF(OR($AP837&lt;SetUp!$B$97,$AP837&gt;SetUp!$B$98),"Não","Sim")</f>
        <v>Sim</v>
      </c>
      <c r="AV837" s="68">
        <f t="shared" si="290"/>
        <v>0.61562975886485538</v>
      </c>
      <c r="AW837" s="68">
        <f t="shared" si="291"/>
        <v>0.55282075428487332</v>
      </c>
      <c r="AX837" s="68">
        <f t="shared" si="292"/>
        <v>-0.42136079003192767</v>
      </c>
      <c r="AY837" s="68">
        <f t="shared" si="293"/>
        <v>-0.51483132163602285</v>
      </c>
      <c r="AZ837" s="68">
        <f t="shared" si="294"/>
        <v>-7.3389213631903705E-2</v>
      </c>
      <c r="BA837" s="68">
        <f t="shared" si="295"/>
        <v>-6.2809004579982064E-2</v>
      </c>
      <c r="BB837" s="68">
        <f t="shared" si="296"/>
        <v>-9.3470531604095186E-2</v>
      </c>
    </row>
    <row r="838" spans="1:54" x14ac:dyDescent="0.3">
      <c r="A838" s="64">
        <v>27500</v>
      </c>
      <c r="B838" s="57">
        <v>10.047000000000001</v>
      </c>
      <c r="C838" s="57">
        <v>43.31</v>
      </c>
      <c r="D838" s="57">
        <v>4.2549999999999999</v>
      </c>
      <c r="E838" s="57">
        <f t="shared" si="281"/>
        <v>4.2549999999999999</v>
      </c>
      <c r="F838" s="57">
        <f t="shared" si="282"/>
        <v>0</v>
      </c>
      <c r="G838" s="57">
        <f t="shared" si="283"/>
        <v>0.8694226030159049</v>
      </c>
      <c r="H838" s="57">
        <f>IF(Q837&gt;SetUp!$B$56,SetUp!$B$56,Q837)</f>
        <v>22.265206504584572</v>
      </c>
      <c r="I838" s="57">
        <f t="shared" si="297"/>
        <v>4.4713745490799308</v>
      </c>
      <c r="J838" s="57">
        <f>MIN(F838,H838,(1-EXP(-SetUp!$B$52*H838/SetUp!$B$56))*F838)</f>
        <v>0</v>
      </c>
      <c r="K838" s="57">
        <f t="shared" si="284"/>
        <v>22.265206504584572</v>
      </c>
      <c r="L838" s="57">
        <f>IF(I838&lt;=0,0,MIN(SetUp!$B$50*I838^SetUp!$B$55,I838))</f>
        <v>0.24836931253464054</v>
      </c>
      <c r="M838" s="57">
        <f t="shared" si="285"/>
        <v>4.2230052365452906</v>
      </c>
      <c r="N838" s="57">
        <f>IF(SetUp!$B$62=0,X838,(B838-E838)*(1-(H838/SetUp!$B$66/SetUp!$B$56)))</f>
        <v>4.9225773969840958</v>
      </c>
      <c r="O838" s="57">
        <f>K838*SetUp!$B$65</f>
        <v>0</v>
      </c>
      <c r="P838" s="57">
        <f>MIN(SetUp!$B$54*L838^SetUp!$B$51,L838)</f>
        <v>0.13053029132635682</v>
      </c>
      <c r="Q838" s="57">
        <f t="shared" si="286"/>
        <v>27.187783901568668</v>
      </c>
      <c r="R838" s="57">
        <f>IF((H838+N838-O838)&gt;SetUp!$B$56,T837+H838+N838-O838-SetUp!$B$56,T837)</f>
        <v>0</v>
      </c>
      <c r="S838" s="57">
        <f>R838*SetUp!$B$65</f>
        <v>0</v>
      </c>
      <c r="T838" s="57">
        <f>IF((R838-S838)&lt;SetUp!$B$53,R838-S838,SetUp!$B$53)</f>
        <v>0</v>
      </c>
      <c r="U838" s="57">
        <f t="shared" si="287"/>
        <v>4.2230052365452906</v>
      </c>
      <c r="V838" s="57">
        <f>(L838-P838)/1000*SetUp!$B$13*1000000/SetUp!$B$48</f>
        <v>6.7024104946726979</v>
      </c>
      <c r="W838" s="57">
        <f t="shared" si="298"/>
        <v>1.1934897514720433E-15</v>
      </c>
      <c r="X838" s="57">
        <f>MAX((SetUp!$B$56*(1-($H838/SetUp!$B$56)^2)*TANH(($B838-$D838)/SetUp!$B$56))/(1+$H838/SetUp!$B$56*TANH(($B838-$D838)/SetUp!$B$56)),0)</f>
        <v>4.9225773969840958</v>
      </c>
      <c r="AK838" s="65">
        <v>73</v>
      </c>
      <c r="AL838" s="66">
        <f t="shared" si="278"/>
        <v>24.556692307692305</v>
      </c>
      <c r="AM838" s="66">
        <f t="shared" si="279"/>
        <v>25.66177956781609</v>
      </c>
      <c r="AN838" s="67">
        <f t="shared" si="280"/>
        <v>4.5001470323330961E-2</v>
      </c>
      <c r="AP838" s="64">
        <v>27652</v>
      </c>
      <c r="AQ838" s="55">
        <v>9</v>
      </c>
      <c r="AR838" s="55">
        <v>259</v>
      </c>
      <c r="AS838" s="66">
        <f t="shared" si="288"/>
        <v>0.379</v>
      </c>
      <c r="AT838" s="66">
        <f t="shared" si="289"/>
        <v>0.29705502598651123</v>
      </c>
      <c r="AU838" s="55" t="str">
        <f>IF(OR($AP838&lt;SetUp!$B$97,$AP838&gt;SetUp!$B$98),"Não","Sim")</f>
        <v>Sim</v>
      </c>
      <c r="AV838" s="68">
        <f t="shared" si="290"/>
        <v>0.61562975886485538</v>
      </c>
      <c r="AW838" s="68">
        <f t="shared" si="291"/>
        <v>0.54502754608048132</v>
      </c>
      <c r="AX838" s="68">
        <f t="shared" si="292"/>
        <v>-0.42136079003192767</v>
      </c>
      <c r="AY838" s="68">
        <f t="shared" si="293"/>
        <v>-0.52716309523227856</v>
      </c>
      <c r="AZ838" s="68">
        <f t="shared" si="294"/>
        <v>-8.1944974013488769E-2</v>
      </c>
      <c r="BA838" s="68">
        <f t="shared" si="295"/>
        <v>-7.0602212784374063E-2</v>
      </c>
      <c r="BB838" s="68">
        <f t="shared" si="296"/>
        <v>-0.10580230520035089</v>
      </c>
    </row>
    <row r="839" spans="1:54" x14ac:dyDescent="0.3">
      <c r="A839" s="64">
        <v>27501</v>
      </c>
      <c r="B839" s="57">
        <v>1.3169999999999999</v>
      </c>
      <c r="C839" s="57">
        <v>11.36</v>
      </c>
      <c r="D839" s="57">
        <v>4.2549999999999999</v>
      </c>
      <c r="E839" s="57">
        <f t="shared" si="281"/>
        <v>1.3169999999999999</v>
      </c>
      <c r="F839" s="57">
        <f t="shared" si="282"/>
        <v>2.9379999999999997</v>
      </c>
      <c r="G839" s="57">
        <f t="shared" si="283"/>
        <v>0</v>
      </c>
      <c r="H839" s="57">
        <f>IF(Q838&gt;SetUp!$B$56,SetUp!$B$56,Q838)</f>
        <v>27.187783901568668</v>
      </c>
      <c r="I839" s="57">
        <f t="shared" si="297"/>
        <v>4.2230052365452906</v>
      </c>
      <c r="J839" s="57">
        <f>MIN(F839,H839,(1-EXP(-SetUp!$B$52*H839/SetUp!$B$56))*F839)</f>
        <v>2.8960116112338201</v>
      </c>
      <c r="K839" s="57">
        <f t="shared" si="284"/>
        <v>24.291772290334848</v>
      </c>
      <c r="L839" s="57">
        <f>IF(I839&lt;=0,0,MIN(SetUp!$B$50*I839^SetUp!$B$55,I839))</f>
        <v>0.22580430504199206</v>
      </c>
      <c r="M839" s="57">
        <f t="shared" si="285"/>
        <v>3.9972009315032984</v>
      </c>
      <c r="N839" s="57">
        <f>IF(SetUp!$B$62=0,X839,(B839-E839)*(1-(H839/SetUp!$B$66/SetUp!$B$56)))</f>
        <v>0</v>
      </c>
      <c r="O839" s="57">
        <f>K839*SetUp!$B$65</f>
        <v>0</v>
      </c>
      <c r="P839" s="57">
        <f>MIN(SetUp!$B$54*L839^SetUp!$B$51,L839)</f>
        <v>0.11886371507987112</v>
      </c>
      <c r="Q839" s="57">
        <f t="shared" si="286"/>
        <v>24.291772290334848</v>
      </c>
      <c r="R839" s="57">
        <f>IF((H839+N839-O839)&gt;SetUp!$B$56,T838+H839+N839-O839-SetUp!$B$56,T838)</f>
        <v>0</v>
      </c>
      <c r="S839" s="57">
        <f>R839*SetUp!$B$65</f>
        <v>0</v>
      </c>
      <c r="T839" s="57">
        <f>IF((R839-S839)&lt;SetUp!$B$53,R839-S839,SetUp!$B$53)</f>
        <v>0</v>
      </c>
      <c r="U839" s="57">
        <f t="shared" si="287"/>
        <v>3.9972009315032984</v>
      </c>
      <c r="V839" s="57">
        <f>(L839-P839)/1000*SetUp!$B$13*1000000/SetUp!$B$48</f>
        <v>6.082532976930592</v>
      </c>
      <c r="W839" s="57">
        <f t="shared" si="298"/>
        <v>-1.9428902930940239E-15</v>
      </c>
      <c r="X839" s="57">
        <f>MAX((SetUp!$B$56*(1-($H839/SetUp!$B$56)^2)*TANH(($B839-$D839)/SetUp!$B$56))/(1+$H839/SetUp!$B$56*TANH(($B839-$D839)/SetUp!$B$56)),0)</f>
        <v>0</v>
      </c>
      <c r="AK839" s="65">
        <v>74</v>
      </c>
      <c r="AL839" s="66">
        <f t="shared" si="278"/>
        <v>20.81638461538461</v>
      </c>
      <c r="AM839" s="66">
        <f t="shared" si="279"/>
        <v>24.850605888605102</v>
      </c>
      <c r="AN839" s="67">
        <f t="shared" si="280"/>
        <v>0.19380028510036995</v>
      </c>
      <c r="AP839" s="64">
        <v>27653</v>
      </c>
      <c r="AQ839" s="55">
        <v>9</v>
      </c>
      <c r="AR839" s="55">
        <v>260</v>
      </c>
      <c r="AS839" s="66">
        <f t="shared" si="288"/>
        <v>0.379</v>
      </c>
      <c r="AT839" s="66">
        <f t="shared" si="289"/>
        <v>0.28883007230280622</v>
      </c>
      <c r="AU839" s="55" t="str">
        <f>IF(OR($AP839&lt;SetUp!$B$97,$AP839&gt;SetUp!$B$98),"Não","Sim")</f>
        <v>Sim</v>
      </c>
      <c r="AV839" s="68">
        <f t="shared" si="290"/>
        <v>0.61562975886485538</v>
      </c>
      <c r="AW839" s="68">
        <f t="shared" si="291"/>
        <v>0.53742913235403067</v>
      </c>
      <c r="AX839" s="68">
        <f t="shared" si="292"/>
        <v>-0.42136079003192767</v>
      </c>
      <c r="AY839" s="68">
        <f t="shared" si="293"/>
        <v>-0.53935759103576797</v>
      </c>
      <c r="AZ839" s="68">
        <f t="shared" si="294"/>
        <v>-9.0169927697193786E-2</v>
      </c>
      <c r="BA839" s="68">
        <f t="shared" si="295"/>
        <v>-7.8200626510824711E-2</v>
      </c>
      <c r="BB839" s="68">
        <f t="shared" si="296"/>
        <v>-0.1179968010038403</v>
      </c>
    </row>
    <row r="840" spans="1:54" x14ac:dyDescent="0.3">
      <c r="A840" s="64">
        <v>27502</v>
      </c>
      <c r="B840" s="57">
        <v>1.07</v>
      </c>
      <c r="C840" s="57">
        <v>6.5739999999999998</v>
      </c>
      <c r="D840" s="57">
        <v>4.2549999999999999</v>
      </c>
      <c r="E840" s="57">
        <f t="shared" si="281"/>
        <v>1.07</v>
      </c>
      <c r="F840" s="57">
        <f t="shared" si="282"/>
        <v>3.1849999999999996</v>
      </c>
      <c r="G840" s="57">
        <f t="shared" si="283"/>
        <v>0</v>
      </c>
      <c r="H840" s="57">
        <f>IF(Q839&gt;SetUp!$B$56,SetUp!$B$56,Q839)</f>
        <v>24.291772290334848</v>
      </c>
      <c r="I840" s="57">
        <f t="shared" si="297"/>
        <v>3.9972009315032984</v>
      </c>
      <c r="J840" s="57">
        <f>MIN(F840,H840,(1-EXP(-SetUp!$B$52*H840/SetUp!$B$56))*F840)</f>
        <v>3.1134341397831529</v>
      </c>
      <c r="K840" s="57">
        <f t="shared" si="284"/>
        <v>21.178338150551696</v>
      </c>
      <c r="L840" s="57">
        <f>IF(I840&lt;=0,0,MIN(SetUp!$B$50*I840^SetUp!$B$55,I840))</f>
        <v>0.20604218699834959</v>
      </c>
      <c r="M840" s="57">
        <f t="shared" si="285"/>
        <v>3.7911587445049486</v>
      </c>
      <c r="N840" s="57">
        <f>IF(SetUp!$B$62=0,X840,(B840-E840)*(1-(H840/SetUp!$B$66/SetUp!$B$56)))</f>
        <v>0</v>
      </c>
      <c r="O840" s="57">
        <f>K840*SetUp!$B$65</f>
        <v>0</v>
      </c>
      <c r="P840" s="57">
        <f>MIN(SetUp!$B$54*L840^SetUp!$B$51,L840)</f>
        <v>0.10863003027080854</v>
      </c>
      <c r="Q840" s="57">
        <f t="shared" si="286"/>
        <v>21.178338150551696</v>
      </c>
      <c r="R840" s="57">
        <f>IF((H840+N840-O840)&gt;SetUp!$B$56,T839+H840+N840-O840-SetUp!$B$56,T839)</f>
        <v>0</v>
      </c>
      <c r="S840" s="57">
        <f>R840*SetUp!$B$65</f>
        <v>0</v>
      </c>
      <c r="T840" s="57">
        <f>IF((R840-S840)&lt;SetUp!$B$53,R840-S840,SetUp!$B$53)</f>
        <v>0</v>
      </c>
      <c r="U840" s="57">
        <f t="shared" si="287"/>
        <v>3.7911587445049486</v>
      </c>
      <c r="V840" s="57">
        <f>(L840-P840)/1000*SetUp!$B$13*1000000/SetUp!$B$48</f>
        <v>5.5405777718177109</v>
      </c>
      <c r="W840" s="57">
        <f t="shared" si="298"/>
        <v>2.7755575615628914E-16</v>
      </c>
      <c r="X840" s="57">
        <f>MAX((SetUp!$B$56*(1-($H840/SetUp!$B$56)^2)*TANH(($B840-$D840)/SetUp!$B$56))/(1+$H840/SetUp!$B$56*TANH(($B840-$D840)/SetUp!$B$56)),0)</f>
        <v>0</v>
      </c>
      <c r="AK840" s="65">
        <v>75</v>
      </c>
      <c r="AL840" s="66">
        <f t="shared" si="278"/>
        <v>21.485230769230768</v>
      </c>
      <c r="AM840" s="66">
        <f t="shared" si="279"/>
        <v>27.499701605317867</v>
      </c>
      <c r="AN840" s="67">
        <f t="shared" si="280"/>
        <v>0.27993512849303387</v>
      </c>
      <c r="AP840" s="64">
        <v>27654</v>
      </c>
      <c r="AQ840" s="55">
        <v>9</v>
      </c>
      <c r="AR840" s="55">
        <v>261</v>
      </c>
      <c r="AS840" s="66">
        <f t="shared" si="288"/>
        <v>0.379</v>
      </c>
      <c r="AT840" s="66">
        <f t="shared" si="289"/>
        <v>0.28091966656892575</v>
      </c>
      <c r="AU840" s="55" t="str">
        <f>IF(OR($AP840&lt;SetUp!$B$97,$AP840&gt;SetUp!$B$98),"Não","Sim")</f>
        <v>Sim</v>
      </c>
      <c r="AV840" s="68">
        <f t="shared" si="290"/>
        <v>0.61562975886485538</v>
      </c>
      <c r="AW840" s="68">
        <f t="shared" si="291"/>
        <v>0.5300185530421796</v>
      </c>
      <c r="AX840" s="68">
        <f t="shared" si="292"/>
        <v>-0.42136079003192767</v>
      </c>
      <c r="AY840" s="68">
        <f t="shared" si="293"/>
        <v>-0.55141785573119428</v>
      </c>
      <c r="AZ840" s="68">
        <f t="shared" si="294"/>
        <v>-9.8080333431074251E-2</v>
      </c>
      <c r="BA840" s="68">
        <f t="shared" si="295"/>
        <v>-8.5611205822675784E-2</v>
      </c>
      <c r="BB840" s="68">
        <f t="shared" si="296"/>
        <v>-0.13005706569926662</v>
      </c>
    </row>
    <row r="841" spans="1:54" x14ac:dyDescent="0.3">
      <c r="A841" s="64">
        <v>27503</v>
      </c>
      <c r="B841" s="57">
        <v>0.36399999999999999</v>
      </c>
      <c r="C841" s="57">
        <v>2.4849999999999999</v>
      </c>
      <c r="D841" s="57">
        <v>4.2549999999999999</v>
      </c>
      <c r="E841" s="57">
        <f t="shared" si="281"/>
        <v>0.36399999999999999</v>
      </c>
      <c r="F841" s="57">
        <f t="shared" si="282"/>
        <v>3.891</v>
      </c>
      <c r="G841" s="57">
        <f t="shared" si="283"/>
        <v>0</v>
      </c>
      <c r="H841" s="57">
        <f>IF(Q840&gt;SetUp!$B$56,SetUp!$B$56,Q840)</f>
        <v>21.178338150551696</v>
      </c>
      <c r="I841" s="57">
        <f t="shared" si="297"/>
        <v>3.7911587445049486</v>
      </c>
      <c r="J841" s="57">
        <f>MIN(F841,H841,(1-EXP(-SetUp!$B$52*H841/SetUp!$B$56))*F841)</f>
        <v>3.748789815329352</v>
      </c>
      <c r="K841" s="57">
        <f t="shared" si="284"/>
        <v>17.429548335222343</v>
      </c>
      <c r="L841" s="57">
        <f>IF(I841&lt;=0,0,MIN(SetUp!$B$50*I841^SetUp!$B$55,I841))</f>
        <v>0.18864681066544017</v>
      </c>
      <c r="M841" s="57">
        <f t="shared" si="285"/>
        <v>3.6025119338395086</v>
      </c>
      <c r="N841" s="57">
        <f>IF(SetUp!$B$62=0,X841,(B841-E841)*(1-(H841/SetUp!$B$66/SetUp!$B$56)))</f>
        <v>0</v>
      </c>
      <c r="O841" s="57">
        <f>K841*SetUp!$B$65</f>
        <v>0</v>
      </c>
      <c r="P841" s="57">
        <f>MIN(SetUp!$B$54*L841^SetUp!$B$51,L841)</f>
        <v>9.9608152967007479E-2</v>
      </c>
      <c r="Q841" s="57">
        <f t="shared" si="286"/>
        <v>17.429548335222343</v>
      </c>
      <c r="R841" s="57">
        <f>IF((H841+N841-O841)&gt;SetUp!$B$56,T840+H841+N841-O841-SetUp!$B$56,T840)</f>
        <v>0</v>
      </c>
      <c r="S841" s="57">
        <f>R841*SetUp!$B$65</f>
        <v>0</v>
      </c>
      <c r="T841" s="57">
        <f>IF((R841-S841)&lt;SetUp!$B$53,R841-S841,SetUp!$B$53)</f>
        <v>0</v>
      </c>
      <c r="U841" s="57">
        <f t="shared" si="287"/>
        <v>3.6025119338395086</v>
      </c>
      <c r="V841" s="57">
        <f>(L841-P841)/1000*SetUp!$B$13*1000000/SetUp!$B$48</f>
        <v>5.0643125483428051</v>
      </c>
      <c r="W841" s="57">
        <f t="shared" si="298"/>
        <v>-6.9388939039072284E-16</v>
      </c>
      <c r="X841" s="57">
        <f>MAX((SetUp!$B$56*(1-($H841/SetUp!$B$56)^2)*TANH(($B841-$D841)/SetUp!$B$56))/(1+$H841/SetUp!$B$56*TANH(($B841-$D841)/SetUp!$B$56)),0)</f>
        <v>0</v>
      </c>
      <c r="AK841" s="65">
        <v>76</v>
      </c>
      <c r="AL841" s="66">
        <f t="shared" si="278"/>
        <v>26.174923076923083</v>
      </c>
      <c r="AM841" s="66">
        <f t="shared" si="279"/>
        <v>36.576728552268406</v>
      </c>
      <c r="AN841" s="67">
        <f t="shared" si="280"/>
        <v>0.3973958374118774</v>
      </c>
      <c r="AP841" s="64">
        <v>27655</v>
      </c>
      <c r="AQ841" s="55">
        <v>9</v>
      </c>
      <c r="AR841" s="55">
        <v>262</v>
      </c>
      <c r="AS841" s="66">
        <f t="shared" si="288"/>
        <v>0.379</v>
      </c>
      <c r="AT841" s="66">
        <f t="shared" si="289"/>
        <v>0.27330851646130849</v>
      </c>
      <c r="AU841" s="55" t="str">
        <f>IF(OR($AP841&lt;SetUp!$B$97,$AP841&gt;SetUp!$B$98),"Não","Sim")</f>
        <v>Sim</v>
      </c>
      <c r="AV841" s="68">
        <f t="shared" si="290"/>
        <v>0.61562975886485538</v>
      </c>
      <c r="AW841" s="68">
        <f t="shared" si="291"/>
        <v>0.52278917018364912</v>
      </c>
      <c r="AX841" s="68">
        <f t="shared" si="292"/>
        <v>-0.42136079003192767</v>
      </c>
      <c r="AY841" s="68">
        <f t="shared" si="293"/>
        <v>-0.56334683521357831</v>
      </c>
      <c r="AZ841" s="68">
        <f t="shared" si="294"/>
        <v>-0.10569148353869151</v>
      </c>
      <c r="BA841" s="68">
        <f t="shared" si="295"/>
        <v>-9.284058868120626E-2</v>
      </c>
      <c r="BB841" s="68">
        <f t="shared" si="296"/>
        <v>-0.14198604518165064</v>
      </c>
    </row>
    <row r="842" spans="1:54" x14ac:dyDescent="0.3">
      <c r="A842" s="64">
        <v>27504</v>
      </c>
      <c r="B842" s="57">
        <v>4.4349999999999996</v>
      </c>
      <c r="C842" s="57">
        <v>2.6469999999999998</v>
      </c>
      <c r="D842" s="57">
        <v>4.2549999999999999</v>
      </c>
      <c r="E842" s="57">
        <f t="shared" si="281"/>
        <v>4.2549999999999999</v>
      </c>
      <c r="F842" s="57">
        <f t="shared" si="282"/>
        <v>0</v>
      </c>
      <c r="G842" s="57">
        <f t="shared" si="283"/>
        <v>1.347809537392447E-2</v>
      </c>
      <c r="H842" s="57">
        <f>IF(Q841&gt;SetUp!$B$56,SetUp!$B$56,Q841)</f>
        <v>17.429548335222343</v>
      </c>
      <c r="I842" s="57">
        <f t="shared" si="297"/>
        <v>3.615990029213433</v>
      </c>
      <c r="J842" s="57">
        <f>MIN(F842,H842,(1-EXP(-SetUp!$B$52*H842/SetUp!$B$56))*F842)</f>
        <v>0</v>
      </c>
      <c r="K842" s="57">
        <f t="shared" si="284"/>
        <v>17.429548335222343</v>
      </c>
      <c r="L842" s="57">
        <f>IF(I842&lt;=0,0,MIN(SetUp!$B$50*I842^SetUp!$B$55,I842))</f>
        <v>0.17434448936218624</v>
      </c>
      <c r="M842" s="57">
        <f t="shared" si="285"/>
        <v>3.4416455398512467</v>
      </c>
      <c r="N842" s="57">
        <f>IF(SetUp!$B$62=0,X842,(B842-E842)*(1-(H842/SetUp!$B$66/SetUp!$B$56)))</f>
        <v>0.16652190462607525</v>
      </c>
      <c r="O842" s="57">
        <f>K842*SetUp!$B$65</f>
        <v>0</v>
      </c>
      <c r="P842" s="57">
        <f>MIN(SetUp!$B$54*L842^SetUp!$B$51,L842)</f>
        <v>9.2179883289027459E-2</v>
      </c>
      <c r="Q842" s="57">
        <f t="shared" si="286"/>
        <v>17.596070239848419</v>
      </c>
      <c r="R842" s="57">
        <f>IF((H842+N842-O842)&gt;SetUp!$B$56,T841+H842+N842-O842-SetUp!$B$56,T841)</f>
        <v>0</v>
      </c>
      <c r="S842" s="57">
        <f>R842*SetUp!$B$65</f>
        <v>0</v>
      </c>
      <c r="T842" s="57">
        <f>IF((R842-S842)&lt;SetUp!$B$53,R842-S842,SetUp!$B$53)</f>
        <v>0</v>
      </c>
      <c r="U842" s="57">
        <f t="shared" si="287"/>
        <v>3.4416455398512467</v>
      </c>
      <c r="V842" s="57">
        <f>(L842-P842)/1000*SetUp!$B$13*1000000/SetUp!$B$48</f>
        <v>4.6733324189956438</v>
      </c>
      <c r="W842" s="57">
        <f t="shared" si="298"/>
        <v>2.0816681711721685E-15</v>
      </c>
      <c r="X842" s="57">
        <f>MAX((SetUp!$B$56*(1-($H842/SetUp!$B$56)^2)*TANH(($B842-$D842)/SetUp!$B$56))/(1+$H842/SetUp!$B$56*TANH(($B842-$D842)/SetUp!$B$56)),0)</f>
        <v>0.16652190462607525</v>
      </c>
      <c r="AK842" s="65">
        <v>77</v>
      </c>
      <c r="AL842" s="66">
        <f t="shared" si="278"/>
        <v>22.696769230769231</v>
      </c>
      <c r="AM842" s="66">
        <f t="shared" si="279"/>
        <v>36.153585671194996</v>
      </c>
      <c r="AN842" s="67">
        <f t="shared" si="280"/>
        <v>0.59289568059681463</v>
      </c>
      <c r="AP842" s="64">
        <v>27656</v>
      </c>
      <c r="AQ842" s="55">
        <v>9</v>
      </c>
      <c r="AR842" s="55">
        <v>263</v>
      </c>
      <c r="AS842" s="66">
        <f t="shared" si="288"/>
        <v>0.379</v>
      </c>
      <c r="AT842" s="66">
        <f t="shared" si="289"/>
        <v>0.26598222887811784</v>
      </c>
      <c r="AU842" s="55" t="str">
        <f>IF(OR($AP842&lt;SetUp!$B$97,$AP842&gt;SetUp!$B$98),"Não","Sim")</f>
        <v>Sim</v>
      </c>
      <c r="AV842" s="68">
        <f t="shared" si="290"/>
        <v>0.61562975886485538</v>
      </c>
      <c r="AW842" s="68">
        <f t="shared" si="291"/>
        <v>0.51573464967763982</v>
      </c>
      <c r="AX842" s="68">
        <f t="shared" si="292"/>
        <v>-0.42136079003192767</v>
      </c>
      <c r="AY842" s="68">
        <f t="shared" si="293"/>
        <v>-0.57514737900048818</v>
      </c>
      <c r="AZ842" s="68">
        <f t="shared" si="294"/>
        <v>-0.11301777112188216</v>
      </c>
      <c r="BA842" s="68">
        <f t="shared" si="295"/>
        <v>-9.9895109187215558E-2</v>
      </c>
      <c r="BB842" s="68">
        <f t="shared" si="296"/>
        <v>-0.15378658896856051</v>
      </c>
    </row>
    <row r="843" spans="1:54" x14ac:dyDescent="0.3">
      <c r="A843" s="64">
        <v>27505</v>
      </c>
      <c r="B843" s="57">
        <v>7.8150000000000004</v>
      </c>
      <c r="C843" s="57">
        <v>1.903</v>
      </c>
      <c r="D843" s="57">
        <v>4.2549999999999999</v>
      </c>
      <c r="E843" s="57">
        <f t="shared" si="281"/>
        <v>4.2549999999999999</v>
      </c>
      <c r="F843" s="57">
        <f t="shared" si="282"/>
        <v>0</v>
      </c>
      <c r="G843" s="57">
        <f t="shared" si="283"/>
        <v>0.32196450895184769</v>
      </c>
      <c r="H843" s="57">
        <f>IF(Q842&gt;SetUp!$B$56,SetUp!$B$56,Q842)</f>
        <v>17.596070239848419</v>
      </c>
      <c r="I843" s="57">
        <f t="shared" si="297"/>
        <v>3.7636100488030944</v>
      </c>
      <c r="J843" s="57">
        <f>MIN(F843,H843,(1-EXP(-SetUp!$B$52*H843/SetUp!$B$56))*F843)</f>
        <v>0</v>
      </c>
      <c r="K843" s="57">
        <f t="shared" si="284"/>
        <v>17.596070239848419</v>
      </c>
      <c r="L843" s="57">
        <f>IF(I843&lt;=0,0,MIN(SetUp!$B$50*I843^SetUp!$B$55,I843))</f>
        <v>0.18636765904929889</v>
      </c>
      <c r="M843" s="57">
        <f t="shared" si="285"/>
        <v>3.5772423897537955</v>
      </c>
      <c r="N843" s="57">
        <f>IF(SetUp!$B$62=0,X843,(B843-E843)*(1-(H843/SetUp!$B$66/SetUp!$B$56)))</f>
        <v>3.2380354910481528</v>
      </c>
      <c r="O843" s="57">
        <f>K843*SetUp!$B$65</f>
        <v>0</v>
      </c>
      <c r="P843" s="57">
        <f>MIN(SetUp!$B$54*L843^SetUp!$B$51,L843)</f>
        <v>9.8425079538614332E-2</v>
      </c>
      <c r="Q843" s="57">
        <f t="shared" si="286"/>
        <v>20.834105730896571</v>
      </c>
      <c r="R843" s="57">
        <f>IF((H843+N843-O843)&gt;SetUp!$B$56,T842+H843+N843-O843-SetUp!$B$56,T842)</f>
        <v>0</v>
      </c>
      <c r="S843" s="57">
        <f>R843*SetUp!$B$65</f>
        <v>0</v>
      </c>
      <c r="T843" s="57">
        <f>IF((R843-S843)&lt;SetUp!$B$53,R843-S843,SetUp!$B$53)</f>
        <v>0</v>
      </c>
      <c r="U843" s="57">
        <f t="shared" si="287"/>
        <v>3.5772423897537955</v>
      </c>
      <c r="V843" s="57">
        <f>(L843-P843)/1000*SetUp!$B$13*1000000/SetUp!$B$48</f>
        <v>5.0019701606242251</v>
      </c>
      <c r="W843" s="57">
        <f t="shared" si="298"/>
        <v>-1.3045120539345589E-15</v>
      </c>
      <c r="X843" s="57">
        <f>MAX((SetUp!$B$56*(1-($H843/SetUp!$B$56)^2)*TANH(($B843-$D843)/SetUp!$B$56))/(1+$H843/SetUp!$B$56*TANH(($B843-$D843)/SetUp!$B$56)),0)</f>
        <v>3.2380354910481528</v>
      </c>
      <c r="AK843" s="65">
        <v>78</v>
      </c>
      <c r="AL843" s="66">
        <f t="shared" si="278"/>
        <v>31.139076923076921</v>
      </c>
      <c r="AM843" s="66">
        <f t="shared" si="279"/>
        <v>31.66312519067413</v>
      </c>
      <c r="AN843" s="67">
        <f t="shared" si="280"/>
        <v>1.6829280742385815E-2</v>
      </c>
      <c r="AP843" s="64">
        <v>27657</v>
      </c>
      <c r="AQ843" s="55">
        <v>9</v>
      </c>
      <c r="AR843" s="55">
        <v>264</v>
      </c>
      <c r="AS843" s="66">
        <f t="shared" si="288"/>
        <v>0.379</v>
      </c>
      <c r="AT843" s="66">
        <f t="shared" si="289"/>
        <v>0.25892724807515338</v>
      </c>
      <c r="AU843" s="55" t="str">
        <f>IF(OR($AP843&lt;SetUp!$B$97,$AP843&gt;SetUp!$B$98),"Não","Sim")</f>
        <v>Sim</v>
      </c>
      <c r="AV843" s="68">
        <f t="shared" si="290"/>
        <v>0.61562975886485538</v>
      </c>
      <c r="AW843" s="68">
        <f t="shared" si="291"/>
        <v>0.50884894426062577</v>
      </c>
      <c r="AX843" s="68">
        <f t="shared" si="292"/>
        <v>-0.42136079003192767</v>
      </c>
      <c r="AY843" s="68">
        <f t="shared" si="293"/>
        <v>-0.58682224440482011</v>
      </c>
      <c r="AZ843" s="68">
        <f t="shared" si="294"/>
        <v>-0.12007275192484662</v>
      </c>
      <c r="BA843" s="68">
        <f t="shared" si="295"/>
        <v>-0.10678081460422961</v>
      </c>
      <c r="BB843" s="68">
        <f t="shared" si="296"/>
        <v>-0.16546145437289245</v>
      </c>
    </row>
    <row r="844" spans="1:54" x14ac:dyDescent="0.3">
      <c r="A844" s="64">
        <v>27506</v>
      </c>
      <c r="B844" s="57">
        <v>11.97</v>
      </c>
      <c r="C844" s="57">
        <v>1.65</v>
      </c>
      <c r="D844" s="57">
        <v>4.2549999999999999</v>
      </c>
      <c r="E844" s="57">
        <f t="shared" si="281"/>
        <v>4.2549999999999999</v>
      </c>
      <c r="F844" s="57">
        <f t="shared" si="282"/>
        <v>0</v>
      </c>
      <c r="G844" s="57">
        <f t="shared" si="283"/>
        <v>1.1087810819512383</v>
      </c>
      <c r="H844" s="57">
        <f>IF(Q843&gt;SetUp!$B$56,SetUp!$B$56,Q843)</f>
        <v>20.834105730896571</v>
      </c>
      <c r="I844" s="57">
        <f t="shared" si="297"/>
        <v>4.6860234717050337</v>
      </c>
      <c r="J844" s="57">
        <f>MIN(F844,H844,(1-EXP(-SetUp!$B$52*H844/SetUp!$B$56))*F844)</f>
        <v>0</v>
      </c>
      <c r="K844" s="57">
        <f t="shared" si="284"/>
        <v>20.834105730896571</v>
      </c>
      <c r="L844" s="57">
        <f>IF(I844&lt;=0,0,MIN(SetUp!$B$50*I844^SetUp!$B$55,I844))</f>
        <v>0.26855729282661062</v>
      </c>
      <c r="M844" s="57">
        <f t="shared" si="285"/>
        <v>4.4174661788784233</v>
      </c>
      <c r="N844" s="57">
        <f>IF(SetUp!$B$62=0,X844,(B844-E844)*(1-(H844/SetUp!$B$66/SetUp!$B$56)))</f>
        <v>6.6062189180487625</v>
      </c>
      <c r="O844" s="57">
        <f>K844*SetUp!$B$65</f>
        <v>0</v>
      </c>
      <c r="P844" s="57">
        <f>MIN(SetUp!$B$54*L844^SetUp!$B$51,L844)</f>
        <v>0.140952555674631</v>
      </c>
      <c r="Q844" s="57">
        <f t="shared" si="286"/>
        <v>27.440324648945335</v>
      </c>
      <c r="R844" s="57">
        <f>IF((H844+N844-O844)&gt;SetUp!$B$56,T843+H844+N844-O844-SetUp!$B$56,T843)</f>
        <v>0</v>
      </c>
      <c r="S844" s="57">
        <f>R844*SetUp!$B$65</f>
        <v>0</v>
      </c>
      <c r="T844" s="57">
        <f>IF((R844-S844)&lt;SetUp!$B$53,R844-S844,SetUp!$B$53)</f>
        <v>0</v>
      </c>
      <c r="U844" s="57">
        <f t="shared" si="287"/>
        <v>4.4174661788784233</v>
      </c>
      <c r="V844" s="57">
        <f>(L844-P844)/1000*SetUp!$B$13*1000000/SetUp!$B$48</f>
        <v>7.2578617904987928</v>
      </c>
      <c r="W844" s="57">
        <f t="shared" si="298"/>
        <v>2.8310687127941492E-15</v>
      </c>
      <c r="X844" s="57">
        <f>MAX((SetUp!$B$56*(1-($H844/SetUp!$B$56)^2)*TANH(($B844-$D844)/SetUp!$B$56))/(1+$H844/SetUp!$B$56*TANH(($B844-$D844)/SetUp!$B$56)),0)</f>
        <v>6.6062189180487625</v>
      </c>
      <c r="AK844" s="65">
        <v>79</v>
      </c>
      <c r="AL844" s="66">
        <f t="shared" si="278"/>
        <v>31.542846153846156</v>
      </c>
      <c r="AM844" s="66">
        <f t="shared" si="279"/>
        <v>23.329640900395436</v>
      </c>
      <c r="AN844" s="67">
        <f t="shared" si="280"/>
        <v>-0.26038250363939491</v>
      </c>
      <c r="AP844" s="64">
        <v>27658</v>
      </c>
      <c r="AQ844" s="55">
        <v>9</v>
      </c>
      <c r="AR844" s="55">
        <v>265</v>
      </c>
      <c r="AS844" s="66">
        <f t="shared" si="288"/>
        <v>0.379</v>
      </c>
      <c r="AT844" s="66">
        <f t="shared" si="289"/>
        <v>0.25213079866448357</v>
      </c>
      <c r="AU844" s="55" t="str">
        <f>IF(OR($AP844&lt;SetUp!$B$97,$AP844&gt;SetUp!$B$98),"Não","Sim")</f>
        <v>Sim</v>
      </c>
      <c r="AV844" s="68">
        <f t="shared" si="290"/>
        <v>0.61562975886485538</v>
      </c>
      <c r="AW844" s="68">
        <f t="shared" si="291"/>
        <v>0.5021262776080172</v>
      </c>
      <c r="AX844" s="68">
        <f t="shared" si="292"/>
        <v>-0.42136079003192767</v>
      </c>
      <c r="AY844" s="68">
        <f t="shared" si="293"/>
        <v>-0.59837410048357742</v>
      </c>
      <c r="AZ844" s="68">
        <f t="shared" si="294"/>
        <v>-0.12686920133551643</v>
      </c>
      <c r="BA844" s="68">
        <f t="shared" si="295"/>
        <v>-0.11350348125683818</v>
      </c>
      <c r="BB844" s="68">
        <f t="shared" si="296"/>
        <v>-0.17701331045164975</v>
      </c>
    </row>
    <row r="845" spans="1:54" x14ac:dyDescent="0.3">
      <c r="A845" s="64">
        <v>27507</v>
      </c>
      <c r="B845" s="57">
        <v>9.4740000000000002</v>
      </c>
      <c r="C845" s="57">
        <v>7.2</v>
      </c>
      <c r="D845" s="57">
        <v>4.2549999999999999</v>
      </c>
      <c r="E845" s="57">
        <f t="shared" si="281"/>
        <v>4.2549999999999999</v>
      </c>
      <c r="F845" s="57">
        <f t="shared" si="282"/>
        <v>0</v>
      </c>
      <c r="G845" s="57">
        <f t="shared" si="283"/>
        <v>1.1121049535314862</v>
      </c>
      <c r="H845" s="57">
        <f>IF(Q844&gt;SetUp!$B$56,SetUp!$B$56,Q844)</f>
        <v>27.440324648945335</v>
      </c>
      <c r="I845" s="57">
        <f t="shared" si="297"/>
        <v>5.5295711324099095</v>
      </c>
      <c r="J845" s="57">
        <f>MIN(F845,H845,(1-EXP(-SetUp!$B$52*H845/SetUp!$B$56))*F845)</f>
        <v>0</v>
      </c>
      <c r="K845" s="57">
        <f t="shared" si="284"/>
        <v>27.440324648945335</v>
      </c>
      <c r="L845" s="57">
        <f>IF(I845&lt;=0,0,MIN(SetUp!$B$50*I845^SetUp!$B$55,I845))</f>
        <v>0.35387395486694362</v>
      </c>
      <c r="M845" s="57">
        <f t="shared" si="285"/>
        <v>5.1756971775429657</v>
      </c>
      <c r="N845" s="57">
        <f>IF(SetUp!$B$62=0,X845,(B845-E845)*(1-(H845/SetUp!$B$66/SetUp!$B$56)))</f>
        <v>4.1068950464685141</v>
      </c>
      <c r="O845" s="57">
        <f>K845*SetUp!$B$65</f>
        <v>0</v>
      </c>
      <c r="P845" s="57">
        <f>MIN(SetUp!$B$54*L845^SetUp!$B$51,L845)</f>
        <v>0.18486145965301576</v>
      </c>
      <c r="Q845" s="57">
        <f t="shared" si="286"/>
        <v>31.547219695413851</v>
      </c>
      <c r="R845" s="57">
        <f>IF((H845+N845-O845)&gt;SetUp!$B$56,T844+H845+N845-O845-SetUp!$B$56,T844)</f>
        <v>0</v>
      </c>
      <c r="S845" s="57">
        <f>R845*SetUp!$B$65</f>
        <v>0</v>
      </c>
      <c r="T845" s="57">
        <f>IF((R845-S845)&lt;SetUp!$B$53,R845-S845,SetUp!$B$53)</f>
        <v>0</v>
      </c>
      <c r="U845" s="57">
        <f t="shared" si="287"/>
        <v>5.1756971775429657</v>
      </c>
      <c r="V845" s="57">
        <f>(L845-P845)/1000*SetUp!$B$13*1000000/SetUp!$B$48</f>
        <v>9.6130391277640488</v>
      </c>
      <c r="W845" s="57">
        <f t="shared" si="298"/>
        <v>6.6613381477509392E-16</v>
      </c>
      <c r="X845" s="57">
        <f>MAX((SetUp!$B$56*(1-($H845/SetUp!$B$56)^2)*TANH(($B845-$D845)/SetUp!$B$56))/(1+$H845/SetUp!$B$56*TANH(($B845-$D845)/SetUp!$B$56)),0)</f>
        <v>4.1068950464685141</v>
      </c>
      <c r="AK845" s="65">
        <v>80</v>
      </c>
      <c r="AL845" s="66">
        <f t="shared" si="278"/>
        <v>23.029692307692304</v>
      </c>
      <c r="AM845" s="66">
        <f t="shared" si="279"/>
        <v>25.111102888882996</v>
      </c>
      <c r="AN845" s="67">
        <f t="shared" si="280"/>
        <v>9.0379435095425301E-2</v>
      </c>
      <c r="AP845" s="64">
        <v>27659</v>
      </c>
      <c r="AQ845" s="55">
        <v>9</v>
      </c>
      <c r="AR845" s="55">
        <v>266</v>
      </c>
      <c r="AS845" s="66">
        <f t="shared" si="288"/>
        <v>0.35699999999999998</v>
      </c>
      <c r="AT845" s="66">
        <f t="shared" si="289"/>
        <v>0.24558083304679679</v>
      </c>
      <c r="AU845" s="55" t="str">
        <f>IF(OR($AP845&lt;SetUp!$B$97,$AP845&gt;SetUp!$B$98),"Não","Sim")</f>
        <v>Sim</v>
      </c>
      <c r="AV845" s="68">
        <f t="shared" si="290"/>
        <v>0.59749476985158623</v>
      </c>
      <c r="AW845" s="68">
        <f t="shared" si="291"/>
        <v>0.49556112947526137</v>
      </c>
      <c r="AX845" s="68">
        <f t="shared" si="292"/>
        <v>-0.44733178388780681</v>
      </c>
      <c r="AY845" s="68">
        <f t="shared" si="293"/>
        <v>-0.60980553177696106</v>
      </c>
      <c r="AZ845" s="68">
        <f t="shared" si="294"/>
        <v>-0.1114191669532032</v>
      </c>
      <c r="BA845" s="68">
        <f t="shared" si="295"/>
        <v>-0.10193364037632485</v>
      </c>
      <c r="BB845" s="68">
        <f t="shared" si="296"/>
        <v>-0.16247374788915425</v>
      </c>
    </row>
    <row r="846" spans="1:54" x14ac:dyDescent="0.3">
      <c r="A846" s="64">
        <v>27508</v>
      </c>
      <c r="B846" s="57">
        <v>18.584</v>
      </c>
      <c r="C846" s="57">
        <v>11.36</v>
      </c>
      <c r="D846" s="57">
        <v>4.2549999999999999</v>
      </c>
      <c r="E846" s="57">
        <f t="shared" si="281"/>
        <v>4.2549999999999999</v>
      </c>
      <c r="F846" s="57">
        <f t="shared" si="282"/>
        <v>0</v>
      </c>
      <c r="G846" s="57">
        <f t="shared" si="283"/>
        <v>4.7040987008923203</v>
      </c>
      <c r="H846" s="57">
        <f>IF(Q845&gt;SetUp!$B$56,SetUp!$B$56,Q845)</f>
        <v>31.547219695413851</v>
      </c>
      <c r="I846" s="57">
        <f t="shared" si="297"/>
        <v>9.8797958784352851</v>
      </c>
      <c r="J846" s="57">
        <f>MIN(F846,H846,(1-EXP(-SetUp!$B$52*H846/SetUp!$B$56))*F846)</f>
        <v>0</v>
      </c>
      <c r="K846" s="57">
        <f t="shared" si="284"/>
        <v>31.547219695413851</v>
      </c>
      <c r="L846" s="57">
        <f>IF(I846&lt;=0,0,MIN(SetUp!$B$50*I846^SetUp!$B$55,I846))</f>
        <v>0.93098525851436265</v>
      </c>
      <c r="M846" s="57">
        <f t="shared" si="285"/>
        <v>8.9488106199209216</v>
      </c>
      <c r="N846" s="57">
        <f>IF(SetUp!$B$62=0,X846,(B846-E846)*(1-(H846/SetUp!$B$66/SetUp!$B$56)))</f>
        <v>9.6249012991076803</v>
      </c>
      <c r="O846" s="57">
        <f>K846*SetUp!$B$65</f>
        <v>0</v>
      </c>
      <c r="P846" s="57">
        <f>MIN(SetUp!$B$54*L846^SetUp!$B$51,L846)</f>
        <v>0.4784030872919392</v>
      </c>
      <c r="Q846" s="57">
        <f t="shared" si="286"/>
        <v>41.172120994521535</v>
      </c>
      <c r="R846" s="57">
        <f>IF((H846+N846-O846)&gt;SetUp!$B$56,T845+H846+N846-O846-SetUp!$B$56,T845)</f>
        <v>0</v>
      </c>
      <c r="S846" s="57">
        <f>R846*SetUp!$B$65</f>
        <v>0</v>
      </c>
      <c r="T846" s="57">
        <f>IF((R846-S846)&lt;SetUp!$B$53,R846-S846,SetUp!$B$53)</f>
        <v>0</v>
      </c>
      <c r="U846" s="57">
        <f t="shared" si="287"/>
        <v>8.9488106199209216</v>
      </c>
      <c r="V846" s="57">
        <f>(L846-P846)/1000*SetUp!$B$13*1000000/SetUp!$B$48</f>
        <v>25.741825271455056</v>
      </c>
      <c r="W846" s="57">
        <f t="shared" si="298"/>
        <v>1.8873791418627661E-15</v>
      </c>
      <c r="X846" s="57">
        <f>MAX((SetUp!$B$56*(1-($H846/SetUp!$B$56)^2)*TANH(($B846-$D846)/SetUp!$B$56))/(1+$H846/SetUp!$B$56*TANH(($B846-$D846)/SetUp!$B$56)),0)</f>
        <v>9.6249012991076803</v>
      </c>
      <c r="AK846" s="65">
        <v>81</v>
      </c>
      <c r="AL846" s="66">
        <f t="shared" si="278"/>
        <v>27.44846153846154</v>
      </c>
      <c r="AM846" s="66">
        <f t="shared" si="279"/>
        <v>22.865979670297047</v>
      </c>
      <c r="AN846" s="67">
        <f t="shared" si="280"/>
        <v>-0.16694858696336742</v>
      </c>
      <c r="AP846" s="64">
        <v>27660</v>
      </c>
      <c r="AQ846" s="55">
        <v>9</v>
      </c>
      <c r="AR846" s="55">
        <v>267</v>
      </c>
      <c r="AS846" s="66">
        <f t="shared" si="288"/>
        <v>0.27800000000000002</v>
      </c>
      <c r="AT846" s="66">
        <f t="shared" si="289"/>
        <v>0.23926598289036949</v>
      </c>
      <c r="AU846" s="55" t="str">
        <f>IF(OR($AP846&lt;SetUp!$B$97,$AP846&gt;SetUp!$B$98),"Não","Sim")</f>
        <v>Sim</v>
      </c>
      <c r="AV846" s="68">
        <f t="shared" si="290"/>
        <v>0.52725705305856274</v>
      </c>
      <c r="AW846" s="68">
        <f t="shared" si="291"/>
        <v>0.48914822180027345</v>
      </c>
      <c r="AX846" s="68">
        <f t="shared" si="292"/>
        <v>-0.55595520408192367</v>
      </c>
      <c r="AY846" s="68">
        <f t="shared" si="293"/>
        <v>-0.62111904185101641</v>
      </c>
      <c r="AZ846" s="68">
        <f t="shared" si="294"/>
        <v>-3.8734017109630536E-2</v>
      </c>
      <c r="BA846" s="68">
        <f t="shared" si="295"/>
        <v>-3.8108831258289289E-2</v>
      </c>
      <c r="BB846" s="68">
        <f t="shared" si="296"/>
        <v>-6.5163837769092736E-2</v>
      </c>
    </row>
    <row r="847" spans="1:54" x14ac:dyDescent="0.3">
      <c r="A847" s="64">
        <v>27509</v>
      </c>
      <c r="B847" s="57">
        <v>19.867999999999999</v>
      </c>
      <c r="C847" s="57">
        <v>180.05699999999999</v>
      </c>
      <c r="D847" s="57">
        <v>4.2549999999999999</v>
      </c>
      <c r="E847" s="57">
        <f t="shared" si="281"/>
        <v>4.2549999999999999</v>
      </c>
      <c r="F847" s="57">
        <f t="shared" si="282"/>
        <v>0</v>
      </c>
      <c r="G847" s="57">
        <f t="shared" si="283"/>
        <v>7.8357225891964672</v>
      </c>
      <c r="H847" s="57">
        <f>IF(Q846&gt;SetUp!$B$56,SetUp!$B$56,Q846)</f>
        <v>41.172120994521535</v>
      </c>
      <c r="I847" s="57">
        <f t="shared" si="297"/>
        <v>16.784533209117388</v>
      </c>
      <c r="J847" s="57">
        <f>MIN(F847,H847,(1-EXP(-SetUp!$B$52*H847/SetUp!$B$56))*F847)</f>
        <v>0</v>
      </c>
      <c r="K847" s="57">
        <f t="shared" si="284"/>
        <v>41.172120994521535</v>
      </c>
      <c r="L847" s="57">
        <f>IF(I847&lt;=0,0,MIN(SetUp!$B$50*I847^SetUp!$B$55,I847))</f>
        <v>2.2518785487461823</v>
      </c>
      <c r="M847" s="57">
        <f t="shared" si="285"/>
        <v>14.532654660371206</v>
      </c>
      <c r="N847" s="57">
        <f>IF(SetUp!$B$62=0,X847,(B847-E847)*(1-(H847/SetUp!$B$66/SetUp!$B$56)))</f>
        <v>7.7772774108035323</v>
      </c>
      <c r="O847" s="57">
        <f>K847*SetUp!$B$65</f>
        <v>0</v>
      </c>
      <c r="P847" s="57">
        <f>MIN(SetUp!$B$54*L847^SetUp!$B$51,L847)</f>
        <v>1.1399093715501396</v>
      </c>
      <c r="Q847" s="57">
        <f t="shared" si="286"/>
        <v>48.94939840532507</v>
      </c>
      <c r="R847" s="57">
        <f>IF((H847+N847-O847)&gt;SetUp!$B$56,T846+H847+N847-O847-SetUp!$B$56,T846)</f>
        <v>0</v>
      </c>
      <c r="S847" s="57">
        <f>R847*SetUp!$B$65</f>
        <v>0</v>
      </c>
      <c r="T847" s="57">
        <f>IF((R847-S847)&lt;SetUp!$B$53,R847-S847,SetUp!$B$53)</f>
        <v>0</v>
      </c>
      <c r="U847" s="57">
        <f t="shared" si="287"/>
        <v>14.532654660371206</v>
      </c>
      <c r="V847" s="57">
        <f>(L847-P847)/1000*SetUp!$B$13*1000000/SetUp!$B$48</f>
        <v>63.24623037913868</v>
      </c>
      <c r="W847" s="57">
        <f t="shared" si="298"/>
        <v>4.4408920985006262E-15</v>
      </c>
      <c r="X847" s="57">
        <f>MAX((SetUp!$B$56*(1-($H847/SetUp!$B$56)^2)*TANH(($B847-$D847)/SetUp!$B$56))/(1+$H847/SetUp!$B$56*TANH(($B847-$D847)/SetUp!$B$56)),0)</f>
        <v>7.7772774108035323</v>
      </c>
      <c r="AK847" s="65">
        <v>82</v>
      </c>
      <c r="AL847" s="66">
        <f t="shared" si="278"/>
        <v>25.998846153846156</v>
      </c>
      <c r="AM847" s="66">
        <f t="shared" si="279"/>
        <v>37.393699534220858</v>
      </c>
      <c r="AN847" s="67">
        <f t="shared" si="280"/>
        <v>0.43828304198373036</v>
      </c>
      <c r="AP847" s="64">
        <v>27661</v>
      </c>
      <c r="AQ847" s="55">
        <v>9</v>
      </c>
      <c r="AR847" s="55">
        <v>268</v>
      </c>
      <c r="AS847" s="66">
        <f t="shared" si="288"/>
        <v>0.19700000000000001</v>
      </c>
      <c r="AT847" s="66">
        <f t="shared" si="289"/>
        <v>0.2331755143069566</v>
      </c>
      <c r="AU847" s="55" t="str">
        <f>IF(OR($AP847&lt;SetUp!$B$97,$AP847&gt;SetUp!$B$98),"Não","Sim")</f>
        <v>Sim</v>
      </c>
      <c r="AV847" s="68">
        <f t="shared" si="290"/>
        <v>0.44384682042344292</v>
      </c>
      <c r="AW847" s="68">
        <f t="shared" si="291"/>
        <v>0.48288250569569879</v>
      </c>
      <c r="AX847" s="68">
        <f t="shared" si="292"/>
        <v>-0.7055337738384071</v>
      </c>
      <c r="AY847" s="68">
        <f t="shared" si="293"/>
        <v>-0.63231705665612592</v>
      </c>
      <c r="AZ847" s="68">
        <f t="shared" si="294"/>
        <v>3.6175514306956591E-2</v>
      </c>
      <c r="BA847" s="68">
        <f t="shared" si="295"/>
        <v>3.9035685272255871E-2</v>
      </c>
      <c r="BB847" s="68">
        <f t="shared" si="296"/>
        <v>7.3216717182281177E-2</v>
      </c>
    </row>
    <row r="848" spans="1:54" x14ac:dyDescent="0.3">
      <c r="A848" s="64">
        <v>27510</v>
      </c>
      <c r="B848" s="57">
        <v>14.629</v>
      </c>
      <c r="C848" s="57">
        <v>308.81099999999998</v>
      </c>
      <c r="D848" s="57">
        <v>4.2549999999999999</v>
      </c>
      <c r="E848" s="57">
        <f t="shared" si="281"/>
        <v>4.2549999999999999</v>
      </c>
      <c r="F848" s="57">
        <f t="shared" si="282"/>
        <v>0</v>
      </c>
      <c r="G848" s="57">
        <f t="shared" si="283"/>
        <v>6.5729604089826159</v>
      </c>
      <c r="H848" s="57">
        <f>IF(Q847&gt;SetUp!$B$56,SetUp!$B$56,Q847)</f>
        <v>48.94939840532507</v>
      </c>
      <c r="I848" s="57">
        <f t="shared" si="297"/>
        <v>21.105615069353821</v>
      </c>
      <c r="J848" s="57">
        <f>MIN(F848,H848,(1-EXP(-SetUp!$B$52*H848/SetUp!$B$56))*F848)</f>
        <v>0</v>
      </c>
      <c r="K848" s="57">
        <f t="shared" si="284"/>
        <v>48.94939840532507</v>
      </c>
      <c r="L848" s="57">
        <f>IF(I848&lt;=0,0,MIN(SetUp!$B$50*I848^SetUp!$B$55,I848))</f>
        <v>3.2988269927410792</v>
      </c>
      <c r="M848" s="57">
        <f t="shared" si="285"/>
        <v>17.80678807661274</v>
      </c>
      <c r="N848" s="57">
        <f>IF(SetUp!$B$62=0,X848,(B848-E848)*(1-(H848/SetUp!$B$66/SetUp!$B$56)))</f>
        <v>3.8010395910173829</v>
      </c>
      <c r="O848" s="57">
        <f>K848*SetUp!$B$65</f>
        <v>0</v>
      </c>
      <c r="P848" s="57">
        <f>MIN(SetUp!$B$54*L848^SetUp!$B$51,L848)</f>
        <v>1.6590675752891055</v>
      </c>
      <c r="Q848" s="57">
        <f t="shared" si="286"/>
        <v>52.750437996342455</v>
      </c>
      <c r="R848" s="57">
        <f>IF((H848+N848-O848)&gt;SetUp!$B$56,T847+H848+N848-O848-SetUp!$B$56,T847)</f>
        <v>0</v>
      </c>
      <c r="S848" s="57">
        <f>R848*SetUp!$B$65</f>
        <v>0</v>
      </c>
      <c r="T848" s="57">
        <f>IF((R848-S848)&lt;SetUp!$B$53,R848-S848,SetUp!$B$53)</f>
        <v>0</v>
      </c>
      <c r="U848" s="57">
        <f t="shared" si="287"/>
        <v>17.80678807661274</v>
      </c>
      <c r="V848" s="57">
        <f>(L848-P848)/1000*SetUp!$B$13*1000000/SetUp!$B$48</f>
        <v>93.265716360990197</v>
      </c>
      <c r="W848" s="57">
        <f t="shared" si="298"/>
        <v>-7.5495165674510645E-15</v>
      </c>
      <c r="X848" s="57">
        <f>MAX((SetUp!$B$56*(1-($H848/SetUp!$B$56)^2)*TANH(($B848-$D848)/SetUp!$B$56))/(1+$H848/SetUp!$B$56*TANH(($B848-$D848)/SetUp!$B$56)),0)</f>
        <v>3.8010395910173829</v>
      </c>
      <c r="AK848" s="65">
        <v>83</v>
      </c>
      <c r="AL848" s="66">
        <f t="shared" si="278"/>
        <v>37.562461538461534</v>
      </c>
      <c r="AM848" s="66">
        <f t="shared" si="279"/>
        <v>56.761365102568597</v>
      </c>
      <c r="AN848" s="67">
        <f t="shared" si="280"/>
        <v>0.51111942023417789</v>
      </c>
      <c r="AP848" s="64">
        <v>27662</v>
      </c>
      <c r="AQ848" s="55">
        <v>9</v>
      </c>
      <c r="AR848" s="55">
        <v>269</v>
      </c>
      <c r="AS848" s="66">
        <f t="shared" si="288"/>
        <v>0.19700000000000001</v>
      </c>
      <c r="AT848" s="66">
        <f t="shared" si="289"/>
        <v>0.22729928640838204</v>
      </c>
      <c r="AU848" s="55" t="str">
        <f>IF(OR($AP848&lt;SetUp!$B$97,$AP848&gt;SetUp!$B$98),"Não","Sim")</f>
        <v>Sim</v>
      </c>
      <c r="AV848" s="68">
        <f t="shared" si="290"/>
        <v>0.44384682042344292</v>
      </c>
      <c r="AW848" s="68">
        <f t="shared" si="291"/>
        <v>0.47675914926551966</v>
      </c>
      <c r="AX848" s="68">
        <f t="shared" si="292"/>
        <v>-0.7055337738384071</v>
      </c>
      <c r="AY848" s="68">
        <f t="shared" si="293"/>
        <v>-0.64340192771272597</v>
      </c>
      <c r="AZ848" s="68">
        <f t="shared" si="294"/>
        <v>3.0299286408382031E-2</v>
      </c>
      <c r="BA848" s="68">
        <f t="shared" si="295"/>
        <v>3.2912328842076732E-2</v>
      </c>
      <c r="BB848" s="68">
        <f t="shared" si="296"/>
        <v>6.2131846125681123E-2</v>
      </c>
    </row>
    <row r="849" spans="1:54" x14ac:dyDescent="0.3">
      <c r="A849" s="64">
        <v>27511</v>
      </c>
      <c r="B849" s="57">
        <v>12.505000000000001</v>
      </c>
      <c r="C849" s="57">
        <v>220.99299999999999</v>
      </c>
      <c r="D849" s="57">
        <v>4.2549999999999999</v>
      </c>
      <c r="E849" s="57">
        <f t="shared" si="281"/>
        <v>4.2549999999999999</v>
      </c>
      <c r="F849" s="57">
        <f t="shared" si="282"/>
        <v>0</v>
      </c>
      <c r="G849" s="57">
        <f t="shared" si="283"/>
        <v>5.8705914168733599</v>
      </c>
      <c r="H849" s="57">
        <f>IF(Q848&gt;SetUp!$B$56,SetUp!$B$56,Q848)</f>
        <v>52.750437996342455</v>
      </c>
      <c r="I849" s="57">
        <f t="shared" si="297"/>
        <v>23.6773794934861</v>
      </c>
      <c r="J849" s="57">
        <f>MIN(F849,H849,(1-EXP(-SetUp!$B$52*H849/SetUp!$B$56))*F849)</f>
        <v>0</v>
      </c>
      <c r="K849" s="57">
        <f t="shared" si="284"/>
        <v>52.750437996342455</v>
      </c>
      <c r="L849" s="57">
        <f>IF(I849&lt;=0,0,MIN(SetUp!$B$50*I849^SetUp!$B$55,I849))</f>
        <v>3.9956328587323151</v>
      </c>
      <c r="M849" s="57">
        <f t="shared" si="285"/>
        <v>19.681746634753786</v>
      </c>
      <c r="N849" s="57">
        <f>IF(SetUp!$B$62=0,X849,(B849-E849)*(1-(H849/SetUp!$B$66/SetUp!$B$56)))</f>
        <v>2.3794085831266401</v>
      </c>
      <c r="O849" s="57">
        <f>K849*SetUp!$B$65</f>
        <v>0</v>
      </c>
      <c r="P849" s="57">
        <f>MIN(SetUp!$B$54*L849^SetUp!$B$51,L849)</f>
        <v>2.0029692288437309</v>
      </c>
      <c r="Q849" s="57">
        <f t="shared" si="286"/>
        <v>55.129846579469096</v>
      </c>
      <c r="R849" s="57">
        <f>IF((H849+N849-O849)&gt;SetUp!$B$56,T848+H849+N849-O849-SetUp!$B$56,T848)</f>
        <v>0</v>
      </c>
      <c r="S849" s="57">
        <f>R849*SetUp!$B$65</f>
        <v>0</v>
      </c>
      <c r="T849" s="57">
        <f>IF((R849-S849)&lt;SetUp!$B$53,R849-S849,SetUp!$B$53)</f>
        <v>0</v>
      </c>
      <c r="U849" s="57">
        <f t="shared" si="287"/>
        <v>19.681746634753786</v>
      </c>
      <c r="V849" s="57">
        <f>(L849-P849)/1000*SetUp!$B$13*1000000/SetUp!$B$48</f>
        <v>113.33809028939031</v>
      </c>
      <c r="W849" s="57">
        <f t="shared" si="298"/>
        <v>0</v>
      </c>
      <c r="X849" s="57">
        <f>MAX((SetUp!$B$56*(1-($H849/SetUp!$B$56)^2)*TANH(($B849-$D849)/SetUp!$B$56))/(1+$H849/SetUp!$B$56*TANH(($B849-$D849)/SetUp!$B$56)),0)</f>
        <v>2.3794085831266401</v>
      </c>
      <c r="AK849" s="65">
        <v>84</v>
      </c>
      <c r="AL849" s="66">
        <f t="shared" si="278"/>
        <v>71.830769230769235</v>
      </c>
      <c r="AM849" s="66">
        <f t="shared" si="279"/>
        <v>69.701048067267394</v>
      </c>
      <c r="AN849" s="67">
        <f t="shared" si="280"/>
        <v>-2.9649148774388453E-2</v>
      </c>
      <c r="AP849" s="64">
        <v>27663</v>
      </c>
      <c r="AQ849" s="55">
        <v>9</v>
      </c>
      <c r="AR849" s="55">
        <v>270</v>
      </c>
      <c r="AS849" s="66">
        <f t="shared" si="288"/>
        <v>0.19700000000000001</v>
      </c>
      <c r="AT849" s="66">
        <f t="shared" si="289"/>
        <v>0.22162771295753786</v>
      </c>
      <c r="AU849" s="55" t="str">
        <f>IF(OR($AP849&lt;SetUp!$B$97,$AP849&gt;SetUp!$B$98),"Não","Sim")</f>
        <v>Sim</v>
      </c>
      <c r="AV849" s="68">
        <f t="shared" si="290"/>
        <v>0.44384682042344292</v>
      </c>
      <c r="AW849" s="68">
        <f t="shared" si="291"/>
        <v>0.47077352618593354</v>
      </c>
      <c r="AX849" s="68">
        <f t="shared" si="292"/>
        <v>-0.7055337738384071</v>
      </c>
      <c r="AY849" s="68">
        <f t="shared" si="293"/>
        <v>-0.65437593513484094</v>
      </c>
      <c r="AZ849" s="68">
        <f t="shared" si="294"/>
        <v>2.4627712957537851E-2</v>
      </c>
      <c r="BA849" s="68">
        <f t="shared" si="295"/>
        <v>2.6926705762490621E-2</v>
      </c>
      <c r="BB849" s="68">
        <f t="shared" si="296"/>
        <v>5.1157838703566161E-2</v>
      </c>
    </row>
    <row r="850" spans="1:54" x14ac:dyDescent="0.3">
      <c r="A850" s="64">
        <v>27512</v>
      </c>
      <c r="B850" s="57">
        <v>19.600000000000001</v>
      </c>
      <c r="C850" s="57">
        <v>234.38300000000001</v>
      </c>
      <c r="D850" s="57">
        <v>4.2549999999999999</v>
      </c>
      <c r="E850" s="57">
        <f t="shared" si="281"/>
        <v>4.2549999999999999</v>
      </c>
      <c r="F850" s="57">
        <f t="shared" si="282"/>
        <v>0</v>
      </c>
      <c r="G850" s="57">
        <f t="shared" si="283"/>
        <v>12.11500967712902</v>
      </c>
      <c r="H850" s="57">
        <f>IF(Q849&gt;SetUp!$B$56,SetUp!$B$56,Q849)</f>
        <v>55.129846579469096</v>
      </c>
      <c r="I850" s="57">
        <f t="shared" si="297"/>
        <v>31.796756311882806</v>
      </c>
      <c r="J850" s="57">
        <f>MIN(F850,H850,(1-EXP(-SetUp!$B$52*H850/SetUp!$B$56))*F850)</f>
        <v>0</v>
      </c>
      <c r="K850" s="57">
        <f t="shared" si="284"/>
        <v>55.129846579469096</v>
      </c>
      <c r="L850" s="57">
        <f>IF(I850&lt;=0,0,MIN(SetUp!$B$50*I850^SetUp!$B$55,I850))</f>
        <v>6.5313187888573081</v>
      </c>
      <c r="M850" s="57">
        <f t="shared" si="285"/>
        <v>25.265437523025497</v>
      </c>
      <c r="N850" s="57">
        <f>IF(SetUp!$B$62=0,X850,(B850-E850)*(1-(H850/SetUp!$B$66/SetUp!$B$56)))</f>
        <v>3.2299903228709828</v>
      </c>
      <c r="O850" s="57">
        <f>K850*SetUp!$B$65</f>
        <v>0</v>
      </c>
      <c r="P850" s="57">
        <f>MIN(SetUp!$B$54*L850^SetUp!$B$51,L850)</f>
        <v>3.2468257324702794</v>
      </c>
      <c r="Q850" s="57">
        <f t="shared" si="286"/>
        <v>58.359836902340078</v>
      </c>
      <c r="R850" s="57">
        <f>IF((H850+N850-O850)&gt;SetUp!$B$56,T849+H850+N850-O850-SetUp!$B$56,T849)</f>
        <v>0</v>
      </c>
      <c r="S850" s="57">
        <f>R850*SetUp!$B$65</f>
        <v>0</v>
      </c>
      <c r="T850" s="57">
        <f>IF((R850-S850)&lt;SetUp!$B$53,R850-S850,SetUp!$B$53)</f>
        <v>0</v>
      </c>
      <c r="U850" s="57">
        <f t="shared" si="287"/>
        <v>25.265437523025497</v>
      </c>
      <c r="V850" s="57">
        <f>(L850-P850)/1000*SetUp!$B$13*1000000/SetUp!$B$48</f>
        <v>186.81435491472416</v>
      </c>
      <c r="W850" s="57">
        <f t="shared" si="298"/>
        <v>0</v>
      </c>
      <c r="X850" s="57">
        <f>MAX((SetUp!$B$56*(1-($H850/SetUp!$B$56)^2)*TANH(($B850-$D850)/SetUp!$B$56))/(1+$H850/SetUp!$B$56*TANH(($B850-$D850)/SetUp!$B$56)),0)</f>
        <v>3.2299903228709828</v>
      </c>
      <c r="AK850" s="65">
        <v>85</v>
      </c>
      <c r="AL850" s="66">
        <f t="shared" si="278"/>
        <v>78.266307692307691</v>
      </c>
      <c r="AM850" s="66">
        <f t="shared" si="279"/>
        <v>60.698719891717694</v>
      </c>
      <c r="AN850" s="67">
        <f t="shared" si="280"/>
        <v>-0.22445913597526981</v>
      </c>
      <c r="AP850" s="64">
        <v>27664</v>
      </c>
      <c r="AQ850" s="55">
        <v>9</v>
      </c>
      <c r="AR850" s="55">
        <v>271</v>
      </c>
      <c r="AS850" s="66">
        <f t="shared" si="288"/>
        <v>0.19700000000000001</v>
      </c>
      <c r="AT850" s="66">
        <f t="shared" si="289"/>
        <v>0.21615172685436035</v>
      </c>
      <c r="AU850" s="55" t="str">
        <f>IF(OR($AP850&lt;SetUp!$B$97,$AP850&gt;SetUp!$B$98),"Não","Sim")</f>
        <v>Sim</v>
      </c>
      <c r="AV850" s="68">
        <f t="shared" si="290"/>
        <v>0.44384682042344292</v>
      </c>
      <c r="AW850" s="68">
        <f t="shared" si="291"/>
        <v>0.46492120499538453</v>
      </c>
      <c r="AX850" s="68">
        <f t="shared" si="292"/>
        <v>-0.7055337738384071</v>
      </c>
      <c r="AY850" s="68">
        <f t="shared" si="293"/>
        <v>-0.66524129050125713</v>
      </c>
      <c r="AZ850" s="68">
        <f t="shared" si="294"/>
        <v>1.915172685436034E-2</v>
      </c>
      <c r="BA850" s="68">
        <f t="shared" si="295"/>
        <v>2.1074384571941607E-2</v>
      </c>
      <c r="BB850" s="68">
        <f t="shared" si="296"/>
        <v>4.0292483337149965E-2</v>
      </c>
    </row>
    <row r="851" spans="1:54" x14ac:dyDescent="0.3">
      <c r="A851" s="64">
        <v>27513</v>
      </c>
      <c r="B851" s="57">
        <v>8.0139999999999993</v>
      </c>
      <c r="C851" s="57">
        <v>172.529</v>
      </c>
      <c r="D851" s="57">
        <v>4.2549999999999999</v>
      </c>
      <c r="E851" s="57">
        <f t="shared" si="281"/>
        <v>4.2549999999999999</v>
      </c>
      <c r="F851" s="57">
        <f t="shared" si="282"/>
        <v>0</v>
      </c>
      <c r="G851" s="57">
        <f t="shared" si="283"/>
        <v>3.1585031554342535</v>
      </c>
      <c r="H851" s="57">
        <f>IF(Q850&gt;SetUp!$B$56,SetUp!$B$56,Q850)</f>
        <v>58.359836902340078</v>
      </c>
      <c r="I851" s="57">
        <f t="shared" si="297"/>
        <v>28.423940678459751</v>
      </c>
      <c r="J851" s="57">
        <f>MIN(F851,H851,(1-EXP(-SetUp!$B$52*H851/SetUp!$B$56))*F851)</f>
        <v>0</v>
      </c>
      <c r="K851" s="57">
        <f t="shared" si="284"/>
        <v>58.359836902340078</v>
      </c>
      <c r="L851" s="57">
        <f>IF(I851&lt;=0,0,MIN(SetUp!$B$50*I851^SetUp!$B$55,I851))</f>
        <v>5.4179708558279538</v>
      </c>
      <c r="M851" s="57">
        <f t="shared" si="285"/>
        <v>23.005969822631798</v>
      </c>
      <c r="N851" s="57">
        <f>IF(SetUp!$B$62=0,X851,(B851-E851)*(1-(H851/SetUp!$B$66/SetUp!$B$56)))</f>
        <v>0.60049684456574581</v>
      </c>
      <c r="O851" s="57">
        <f>K851*SetUp!$B$65</f>
        <v>0</v>
      </c>
      <c r="P851" s="57">
        <f>MIN(SetUp!$B$54*L851^SetUp!$B$51,L851)</f>
        <v>2.7019388824129686</v>
      </c>
      <c r="Q851" s="57">
        <f t="shared" si="286"/>
        <v>58.960333746905825</v>
      </c>
      <c r="R851" s="57">
        <f>IF((H851+N851-O851)&gt;SetUp!$B$56,T850+H851+N851-O851-SetUp!$B$56,T850)</f>
        <v>0</v>
      </c>
      <c r="S851" s="57">
        <f>R851*SetUp!$B$65</f>
        <v>0</v>
      </c>
      <c r="T851" s="57">
        <f>IF((R851-S851)&lt;SetUp!$B$53,R851-S851,SetUp!$B$53)</f>
        <v>0</v>
      </c>
      <c r="U851" s="57">
        <f t="shared" si="287"/>
        <v>23.005969822631798</v>
      </c>
      <c r="V851" s="57">
        <f>(L851-P851)/1000*SetUp!$B$13*1000000/SetUp!$B$48</f>
        <v>154.48160563305416</v>
      </c>
      <c r="W851" s="57">
        <f t="shared" si="298"/>
        <v>0</v>
      </c>
      <c r="X851" s="57">
        <f>MAX((SetUp!$B$56*(1-($H851/SetUp!$B$56)^2)*TANH(($B851-$D851)/SetUp!$B$56))/(1+$H851/SetUp!$B$56*TANH(($B851-$D851)/SetUp!$B$56)),0)</f>
        <v>0.60049684456574581</v>
      </c>
      <c r="AK851" s="65">
        <v>86</v>
      </c>
      <c r="AL851" s="66">
        <f t="shared" si="278"/>
        <v>56.989923076923077</v>
      </c>
      <c r="AM851" s="66">
        <f t="shared" si="279"/>
        <v>54.896117754294821</v>
      </c>
      <c r="AN851" s="67">
        <f t="shared" si="280"/>
        <v>-3.6739921894649835E-2</v>
      </c>
      <c r="AP851" s="64">
        <v>27665</v>
      </c>
      <c r="AQ851" s="55">
        <v>9</v>
      </c>
      <c r="AR851" s="55">
        <v>272</v>
      </c>
      <c r="AS851" s="66">
        <f t="shared" si="288"/>
        <v>0.19700000000000001</v>
      </c>
      <c r="AT851" s="66">
        <f t="shared" si="289"/>
        <v>0.21086274722143744</v>
      </c>
      <c r="AU851" s="55" t="str">
        <f>IF(OR($AP851&lt;SetUp!$B$97,$AP851&gt;SetUp!$B$98),"Não","Sim")</f>
        <v>Sim</v>
      </c>
      <c r="AV851" s="68">
        <f t="shared" si="290"/>
        <v>0.44384682042344292</v>
      </c>
      <c r="AW851" s="68">
        <f t="shared" si="291"/>
        <v>0.45919793904310746</v>
      </c>
      <c r="AX851" s="68">
        <f t="shared" si="292"/>
        <v>-0.7055337738384071</v>
      </c>
      <c r="AY851" s="68">
        <f t="shared" si="293"/>
        <v>-0.67600013958346916</v>
      </c>
      <c r="AZ851" s="68">
        <f t="shared" si="294"/>
        <v>1.3862747221437433E-2</v>
      </c>
      <c r="BA851" s="68">
        <f t="shared" si="295"/>
        <v>1.5351118619664539E-2</v>
      </c>
      <c r="BB851" s="68">
        <f t="shared" si="296"/>
        <v>2.9533634254937935E-2</v>
      </c>
    </row>
    <row r="852" spans="1:54" x14ac:dyDescent="0.3">
      <c r="A852" s="64">
        <v>27514</v>
      </c>
      <c r="B852" s="57">
        <v>9.5679999999999996</v>
      </c>
      <c r="C852" s="57">
        <v>96.656999999999996</v>
      </c>
      <c r="D852" s="57">
        <v>4.2549999999999999</v>
      </c>
      <c r="E852" s="57">
        <f t="shared" si="281"/>
        <v>4.2549999999999999</v>
      </c>
      <c r="F852" s="57">
        <f t="shared" si="282"/>
        <v>0</v>
      </c>
      <c r="G852" s="57">
        <f t="shared" si="283"/>
        <v>4.5678976777303433</v>
      </c>
      <c r="H852" s="57">
        <f>IF(Q851&gt;SetUp!$B$56,SetUp!$B$56,Q851)</f>
        <v>58.960333746905825</v>
      </c>
      <c r="I852" s="57">
        <f t="shared" si="297"/>
        <v>27.573867500362141</v>
      </c>
      <c r="J852" s="57">
        <f>MIN(F852,H852,(1-EXP(-SetUp!$B$52*H852/SetUp!$B$56))*F852)</f>
        <v>0</v>
      </c>
      <c r="K852" s="57">
        <f t="shared" si="284"/>
        <v>58.960333746905825</v>
      </c>
      <c r="L852" s="57">
        <f>IF(I852&lt;=0,0,MIN(SetUp!$B$50*I852^SetUp!$B$55,I852))</f>
        <v>5.1506138539805324</v>
      </c>
      <c r="M852" s="57">
        <f t="shared" si="285"/>
        <v>22.42325364638161</v>
      </c>
      <c r="N852" s="57">
        <f>IF(SetUp!$B$62=0,X852,(B852-E852)*(1-(H852/SetUp!$B$66/SetUp!$B$56)))</f>
        <v>0.74510232226965623</v>
      </c>
      <c r="O852" s="57">
        <f>K852*SetUp!$B$65</f>
        <v>0</v>
      </c>
      <c r="P852" s="57">
        <f>MIN(SetUp!$B$54*L852^SetUp!$B$51,L852)</f>
        <v>2.5708203593677408</v>
      </c>
      <c r="Q852" s="57">
        <f t="shared" si="286"/>
        <v>59.705436069175484</v>
      </c>
      <c r="R852" s="57">
        <f>IF((H852+N852-O852)&gt;SetUp!$B$56,T851+H852+N852-O852-SetUp!$B$56,T851)</f>
        <v>0</v>
      </c>
      <c r="S852" s="57">
        <f>R852*SetUp!$B$65</f>
        <v>0</v>
      </c>
      <c r="T852" s="57">
        <f>IF((R852-S852)&lt;SetUp!$B$53,R852-S852,SetUp!$B$53)</f>
        <v>0</v>
      </c>
      <c r="U852" s="57">
        <f t="shared" si="287"/>
        <v>22.42325364638161</v>
      </c>
      <c r="V852" s="57">
        <f>(L852-P852)/1000*SetUp!$B$13*1000000/SetUp!$B$48</f>
        <v>146.73267662177113</v>
      </c>
      <c r="W852" s="57">
        <f t="shared" si="298"/>
        <v>1.1546319456101628E-14</v>
      </c>
      <c r="X852" s="57">
        <f>MAX((SetUp!$B$56*(1-($H852/SetUp!$B$56)^2)*TANH(($B852-$D852)/SetUp!$B$56))/(1+$H852/SetUp!$B$56*TANH(($B852-$D852)/SetUp!$B$56)),0)</f>
        <v>0.74510232226965623</v>
      </c>
      <c r="AK852" s="65">
        <v>87</v>
      </c>
      <c r="AL852" s="66">
        <f t="shared" si="278"/>
        <v>52.060769230769225</v>
      </c>
      <c r="AM852" s="66">
        <f t="shared" si="279"/>
        <v>46.726359619089394</v>
      </c>
      <c r="AN852" s="67">
        <f t="shared" si="280"/>
        <v>-0.10246505555909191</v>
      </c>
      <c r="AP852" s="64">
        <v>27666</v>
      </c>
      <c r="AQ852" s="55">
        <v>9</v>
      </c>
      <c r="AR852" s="55">
        <v>273</v>
      </c>
      <c r="AS852" s="66">
        <f t="shared" si="288"/>
        <v>0.19700000000000001</v>
      </c>
      <c r="AT852" s="66">
        <f t="shared" si="289"/>
        <v>0.20575264887553119</v>
      </c>
      <c r="AU852" s="55" t="str">
        <f>IF(OR($AP852&lt;SetUp!$B$97,$AP852&gt;SetUp!$B$98),"Não","Sim")</f>
        <v>Sim</v>
      </c>
      <c r="AV852" s="68">
        <f t="shared" si="290"/>
        <v>0.44384682042344292</v>
      </c>
      <c r="AW852" s="68">
        <f t="shared" si="291"/>
        <v>0.45359965704961813</v>
      </c>
      <c r="AX852" s="68">
        <f t="shared" si="292"/>
        <v>-0.7055337738384071</v>
      </c>
      <c r="AY852" s="68">
        <f t="shared" si="293"/>
        <v>-0.6866545649389183</v>
      </c>
      <c r="AZ852" s="68">
        <f t="shared" si="294"/>
        <v>8.7526488755311771E-3</v>
      </c>
      <c r="BA852" s="68">
        <f t="shared" si="295"/>
        <v>9.7528366261752097E-3</v>
      </c>
      <c r="BB852" s="68">
        <f t="shared" si="296"/>
        <v>1.8879208899488797E-2</v>
      </c>
    </row>
    <row r="853" spans="1:54" x14ac:dyDescent="0.3">
      <c r="A853" s="64">
        <v>27515</v>
      </c>
      <c r="B853" s="57">
        <v>9.3140000000000001</v>
      </c>
      <c r="C853" s="57">
        <v>185.84399999999999</v>
      </c>
      <c r="D853" s="57">
        <v>3.5880000000000001</v>
      </c>
      <c r="E853" s="57">
        <f t="shared" si="281"/>
        <v>3.5880000000000001</v>
      </c>
      <c r="F853" s="57">
        <f t="shared" si="282"/>
        <v>0</v>
      </c>
      <c r="G853" s="57">
        <f t="shared" si="283"/>
        <v>5.0422195847021207</v>
      </c>
      <c r="H853" s="57">
        <f>IF(Q852&gt;SetUp!$B$56,SetUp!$B$56,Q852)</f>
        <v>59.705436069175484</v>
      </c>
      <c r="I853" s="57">
        <f t="shared" si="297"/>
        <v>27.465473231083731</v>
      </c>
      <c r="J853" s="57">
        <f>MIN(F853,H853,(1-EXP(-SetUp!$B$52*H853/SetUp!$B$56))*F853)</f>
        <v>0</v>
      </c>
      <c r="K853" s="57">
        <f t="shared" si="284"/>
        <v>59.705436069175484</v>
      </c>
      <c r="L853" s="57">
        <f>IF(I853&lt;=0,0,MIN(SetUp!$B$50*I853^SetUp!$B$55,I853))</f>
        <v>5.1169125520472889</v>
      </c>
      <c r="M853" s="57">
        <f t="shared" si="285"/>
        <v>22.348560679036442</v>
      </c>
      <c r="N853" s="57">
        <f>IF(SetUp!$B$62=0,X853,(B853-E853)*(1-(H853/SetUp!$B$66/SetUp!$B$56)))</f>
        <v>0.68378041529787947</v>
      </c>
      <c r="O853" s="57">
        <f>K853*SetUp!$B$65</f>
        <v>0</v>
      </c>
      <c r="P853" s="57">
        <f>MIN(SetUp!$B$54*L853^SetUp!$B$51,L853)</f>
        <v>2.554284304926155</v>
      </c>
      <c r="Q853" s="57">
        <f t="shared" si="286"/>
        <v>60.389216484473366</v>
      </c>
      <c r="R853" s="57">
        <f>IF((H853+N853-O853)&gt;SetUp!$B$56,T852+H853+N853-O853-SetUp!$B$56,T852)</f>
        <v>0</v>
      </c>
      <c r="S853" s="57">
        <f>R853*SetUp!$B$65</f>
        <v>0</v>
      </c>
      <c r="T853" s="57">
        <f>IF((R853-S853)&lt;SetUp!$B$53,R853-S853,SetUp!$B$53)</f>
        <v>0</v>
      </c>
      <c r="U853" s="57">
        <f t="shared" si="287"/>
        <v>22.348560679036442</v>
      </c>
      <c r="V853" s="57">
        <f>(L853-P853)/1000*SetUp!$B$13*1000000/SetUp!$B$48</f>
        <v>145.75635711612634</v>
      </c>
      <c r="W853" s="57">
        <f t="shared" si="298"/>
        <v>0</v>
      </c>
      <c r="X853" s="57">
        <f>MAX((SetUp!$B$56*(1-($H853/SetUp!$B$56)^2)*TANH(($B853-$D853)/SetUp!$B$56))/(1+$H853/SetUp!$B$56*TANH(($B853-$D853)/SetUp!$B$56)),0)</f>
        <v>0.68378041529787947</v>
      </c>
      <c r="AK853" s="65">
        <v>88</v>
      </c>
      <c r="AL853" s="66">
        <f t="shared" si="278"/>
        <v>69.509384615384619</v>
      </c>
      <c r="AM853" s="66">
        <f t="shared" si="279"/>
        <v>49.567576273498439</v>
      </c>
      <c r="AN853" s="67">
        <f t="shared" si="280"/>
        <v>-0.28689375473872963</v>
      </c>
      <c r="AP853" s="64">
        <v>27667</v>
      </c>
      <c r="AQ853" s="55">
        <v>9</v>
      </c>
      <c r="AR853" s="55">
        <v>274</v>
      </c>
      <c r="AS853" s="66">
        <f t="shared" si="288"/>
        <v>0.19700000000000001</v>
      </c>
      <c r="AT853" s="66">
        <f t="shared" si="289"/>
        <v>0.20081373399077068</v>
      </c>
      <c r="AU853" s="55" t="str">
        <f>IF(OR($AP853&lt;SetUp!$B$97,$AP853&gt;SetUp!$B$98),"Não","Sim")</f>
        <v>Sim</v>
      </c>
      <c r="AV853" s="68">
        <f t="shared" si="290"/>
        <v>0.44384682042344292</v>
      </c>
      <c r="AW853" s="68">
        <f t="shared" si="291"/>
        <v>0.44812245423630659</v>
      </c>
      <c r="AX853" s="68">
        <f t="shared" si="292"/>
        <v>-0.7055337738384071</v>
      </c>
      <c r="AY853" s="68">
        <f t="shared" si="293"/>
        <v>-0.69720658837743088</v>
      </c>
      <c r="AZ853" s="68">
        <f t="shared" si="294"/>
        <v>3.8137339907706735E-3</v>
      </c>
      <c r="BA853" s="68">
        <f t="shared" si="295"/>
        <v>4.2756338128636662E-3</v>
      </c>
      <c r="BB853" s="68">
        <f t="shared" si="296"/>
        <v>8.3271854609762164E-3</v>
      </c>
    </row>
    <row r="854" spans="1:54" x14ac:dyDescent="0.3">
      <c r="A854" s="64">
        <v>27516</v>
      </c>
      <c r="B854" s="57">
        <v>6.07</v>
      </c>
      <c r="C854" s="57">
        <v>165.214</v>
      </c>
      <c r="D854" s="57">
        <v>3.5880000000000001</v>
      </c>
      <c r="E854" s="57">
        <f t="shared" si="281"/>
        <v>3.5880000000000001</v>
      </c>
      <c r="F854" s="57">
        <f t="shared" si="282"/>
        <v>0</v>
      </c>
      <c r="G854" s="57">
        <f t="shared" si="283"/>
        <v>2.2195735163961512</v>
      </c>
      <c r="H854" s="57">
        <f>IF(Q853&gt;SetUp!$B$56,SetUp!$B$56,Q853)</f>
        <v>60.389216484473366</v>
      </c>
      <c r="I854" s="57">
        <f t="shared" si="297"/>
        <v>24.568134195432592</v>
      </c>
      <c r="J854" s="57">
        <f>MIN(F854,H854,(1-EXP(-SetUp!$B$52*H854/SetUp!$B$56))*F854)</f>
        <v>0</v>
      </c>
      <c r="K854" s="57">
        <f t="shared" si="284"/>
        <v>60.389216484473366</v>
      </c>
      <c r="L854" s="57">
        <f>IF(I854&lt;=0,0,MIN(SetUp!$B$50*I854^SetUp!$B$55,I854))</f>
        <v>4.2492910357365536</v>
      </c>
      <c r="M854" s="57">
        <f t="shared" si="285"/>
        <v>20.318843159696037</v>
      </c>
      <c r="N854" s="57">
        <f>IF(SetUp!$B$62=0,X854,(B854-E854)*(1-(H854/SetUp!$B$66/SetUp!$B$56)))</f>
        <v>0.26242648360384901</v>
      </c>
      <c r="O854" s="57">
        <f>K854*SetUp!$B$65</f>
        <v>0</v>
      </c>
      <c r="P854" s="57">
        <f>MIN(SetUp!$B$54*L854^SetUp!$B$51,L854)</f>
        <v>2.1278961784016559</v>
      </c>
      <c r="Q854" s="57">
        <f t="shared" si="286"/>
        <v>60.651642968077212</v>
      </c>
      <c r="R854" s="57">
        <f>IF((H854+N854-O854)&gt;SetUp!$B$56,T853+H854+N854-O854-SetUp!$B$56,T853)</f>
        <v>0</v>
      </c>
      <c r="S854" s="57">
        <f>R854*SetUp!$B$65</f>
        <v>0</v>
      </c>
      <c r="T854" s="57">
        <f>IF((R854-S854)&lt;SetUp!$B$53,R854-S854,SetUp!$B$53)</f>
        <v>0</v>
      </c>
      <c r="U854" s="57">
        <f t="shared" si="287"/>
        <v>20.318843159696037</v>
      </c>
      <c r="V854" s="57">
        <f>(L854-P854)/1000*SetUp!$B$13*1000000/SetUp!$B$48</f>
        <v>120.66002423776577</v>
      </c>
      <c r="W854" s="57">
        <f t="shared" si="298"/>
        <v>0</v>
      </c>
      <c r="X854" s="57">
        <f>MAX((SetUp!$B$56*(1-($H854/SetUp!$B$56)^2)*TANH(($B854-$D854)/SetUp!$B$56))/(1+$H854/SetUp!$B$56*TANH(($B854-$D854)/SetUp!$B$56)),0)</f>
        <v>0.26242648360384901</v>
      </c>
      <c r="AK854" s="65">
        <v>89</v>
      </c>
      <c r="AL854" s="66">
        <f t="shared" si="278"/>
        <v>56.517076923076921</v>
      </c>
      <c r="AM854" s="66">
        <f t="shared" si="279"/>
        <v>38.99870692811789</v>
      </c>
      <c r="AN854" s="67">
        <f t="shared" si="280"/>
        <v>-0.30996595982489622</v>
      </c>
      <c r="AP854" s="64">
        <v>27760</v>
      </c>
      <c r="AQ854" s="55">
        <v>1</v>
      </c>
      <c r="AR854" s="55">
        <v>1</v>
      </c>
      <c r="AS854" s="66">
        <f t="shared" si="288"/>
        <v>0</v>
      </c>
      <c r="AT854" s="66">
        <f t="shared" si="289"/>
        <v>4.0152046272182156E-2</v>
      </c>
      <c r="AU854" s="55" t="str">
        <f>IF(OR($AP854&lt;SetUp!$B$97,$AP854&gt;SetUp!$B$98),"Não","Sim")</f>
        <v>Sim</v>
      </c>
      <c r="AV854" s="68">
        <f t="shared" si="290"/>
        <v>0</v>
      </c>
      <c r="AW854" s="68">
        <f t="shared" si="291"/>
        <v>0.200379755145529</v>
      </c>
      <c r="AX854" s="68">
        <f t="shared" si="292"/>
        <v>0</v>
      </c>
      <c r="AY854" s="68">
        <f t="shared" si="293"/>
        <v>-1.3962923168343229</v>
      </c>
      <c r="AZ854" s="68">
        <f t="shared" si="294"/>
        <v>4.0152046272182156E-2</v>
      </c>
      <c r="BA854" s="68">
        <f t="shared" si="295"/>
        <v>0.200379755145529</v>
      </c>
      <c r="BB854" s="68">
        <f t="shared" si="296"/>
        <v>-1.3962923168343229</v>
      </c>
    </row>
    <row r="855" spans="1:54" x14ac:dyDescent="0.3">
      <c r="A855" s="64">
        <v>27517</v>
      </c>
      <c r="B855" s="57">
        <v>3.9049999999999998</v>
      </c>
      <c r="C855" s="57">
        <v>96.656999999999996</v>
      </c>
      <c r="D855" s="57">
        <v>3.5880000000000001</v>
      </c>
      <c r="E855" s="57">
        <f t="shared" si="281"/>
        <v>3.5880000000000001</v>
      </c>
      <c r="F855" s="57">
        <f t="shared" si="282"/>
        <v>0</v>
      </c>
      <c r="G855" s="57">
        <f t="shared" si="283"/>
        <v>0.28484920298736727</v>
      </c>
      <c r="H855" s="57">
        <f>IF(Q854&gt;SetUp!$B$56,SetUp!$B$56,Q854)</f>
        <v>60.651642968077212</v>
      </c>
      <c r="I855" s="57">
        <f t="shared" si="297"/>
        <v>20.603692362683404</v>
      </c>
      <c r="J855" s="57">
        <f>MIN(F855,H855,(1-EXP(-SetUp!$B$52*H855/SetUp!$B$56))*F855)</f>
        <v>0</v>
      </c>
      <c r="K855" s="57">
        <f t="shared" si="284"/>
        <v>60.651642968077212</v>
      </c>
      <c r="L855" s="57">
        <f>IF(I855&lt;=0,0,MIN(SetUp!$B$50*I855^SetUp!$B$55,I855))</f>
        <v>3.1691146101611056</v>
      </c>
      <c r="M855" s="57">
        <f t="shared" si="285"/>
        <v>17.434577752522298</v>
      </c>
      <c r="N855" s="57">
        <f>IF(SetUp!$B$62=0,X855,(B855-E855)*(1-(H855/SetUp!$B$66/SetUp!$B$56)))</f>
        <v>3.215079701263248E-2</v>
      </c>
      <c r="O855" s="57">
        <f>K855*SetUp!$B$65</f>
        <v>0</v>
      </c>
      <c r="P855" s="57">
        <f>MIN(SetUp!$B$54*L855^SetUp!$B$51,L855)</f>
        <v>1.5949198250755419</v>
      </c>
      <c r="Q855" s="57">
        <f t="shared" si="286"/>
        <v>60.683793765089845</v>
      </c>
      <c r="R855" s="57">
        <f>IF((H855+N855-O855)&gt;SetUp!$B$56,T854+H855+N855-O855-SetUp!$B$56,T854)</f>
        <v>0</v>
      </c>
      <c r="S855" s="57">
        <f>R855*SetUp!$B$65</f>
        <v>0</v>
      </c>
      <c r="T855" s="57">
        <f>IF((R855-S855)&lt;SetUp!$B$53,R855-S855,SetUp!$B$53)</f>
        <v>0</v>
      </c>
      <c r="U855" s="57">
        <f t="shared" si="287"/>
        <v>17.434577752522298</v>
      </c>
      <c r="V855" s="57">
        <f>(L855-P855)/1000*SetUp!$B$13*1000000/SetUp!$B$48</f>
        <v>89.536551984486593</v>
      </c>
      <c r="W855" s="57">
        <f t="shared" si="298"/>
        <v>3.9968028886505635E-15</v>
      </c>
      <c r="X855" s="57">
        <f>MAX((SetUp!$B$56*(1-($H855/SetUp!$B$56)^2)*TANH(($B855-$D855)/SetUp!$B$56))/(1+$H855/SetUp!$B$56*TANH(($B855-$D855)/SetUp!$B$56)),0)</f>
        <v>3.215079701263248E-2</v>
      </c>
      <c r="AK855" s="65">
        <v>90</v>
      </c>
      <c r="AL855" s="66">
        <f t="shared" si="278"/>
        <v>34.244846153846154</v>
      </c>
      <c r="AM855" s="66">
        <f t="shared" si="279"/>
        <v>40.773578097540444</v>
      </c>
      <c r="AN855" s="67">
        <f t="shared" si="280"/>
        <v>0.19064859904359727</v>
      </c>
      <c r="AP855" s="64">
        <v>27761</v>
      </c>
      <c r="AQ855" s="55">
        <v>1</v>
      </c>
      <c r="AR855" s="55">
        <v>2</v>
      </c>
      <c r="AS855" s="66">
        <f t="shared" si="288"/>
        <v>0</v>
      </c>
      <c r="AT855" s="66">
        <f t="shared" si="289"/>
        <v>3.9641688422589784E-2</v>
      </c>
      <c r="AU855" s="55" t="str">
        <f>IF(OR($AP855&lt;SetUp!$B$97,$AP855&gt;SetUp!$B$98),"Não","Sim")</f>
        <v>Sim</v>
      </c>
      <c r="AV855" s="68">
        <f t="shared" si="290"/>
        <v>0</v>
      </c>
      <c r="AW855" s="68">
        <f t="shared" si="291"/>
        <v>0.199102205971179</v>
      </c>
      <c r="AX855" s="68">
        <f t="shared" si="292"/>
        <v>0</v>
      </c>
      <c r="AY855" s="68">
        <f t="shared" si="293"/>
        <v>-1.4018478562806616</v>
      </c>
      <c r="AZ855" s="68">
        <f t="shared" si="294"/>
        <v>3.9641688422589784E-2</v>
      </c>
      <c r="BA855" s="68">
        <f t="shared" si="295"/>
        <v>0.199102205971179</v>
      </c>
      <c r="BB855" s="68">
        <f t="shared" si="296"/>
        <v>-1.4018478562806616</v>
      </c>
    </row>
    <row r="856" spans="1:54" x14ac:dyDescent="0.3">
      <c r="A856" s="64">
        <v>27518</v>
      </c>
      <c r="B856" s="57">
        <v>8.1319999999999997</v>
      </c>
      <c r="C856" s="57">
        <v>109.821</v>
      </c>
      <c r="D856" s="57">
        <v>3.5880000000000001</v>
      </c>
      <c r="E856" s="57">
        <f t="shared" si="281"/>
        <v>3.5880000000000001</v>
      </c>
      <c r="F856" s="57">
        <f t="shared" si="282"/>
        <v>0</v>
      </c>
      <c r="G856" s="57">
        <f t="shared" si="283"/>
        <v>4.1149065721573335</v>
      </c>
      <c r="H856" s="57">
        <f>IF(Q855&gt;SetUp!$B$56,SetUp!$B$56,Q855)</f>
        <v>60.683793765089845</v>
      </c>
      <c r="I856" s="57">
        <f t="shared" si="297"/>
        <v>21.549484324679632</v>
      </c>
      <c r="J856" s="57">
        <f>MIN(F856,H856,(1-EXP(-SetUp!$B$52*H856/SetUp!$B$56))*F856)</f>
        <v>0</v>
      </c>
      <c r="K856" s="57">
        <f t="shared" si="284"/>
        <v>60.683793765089845</v>
      </c>
      <c r="L856" s="57">
        <f>IF(I856&lt;=0,0,MIN(SetUp!$B$50*I856^SetUp!$B$55,I856))</f>
        <v>3.4152643210576317</v>
      </c>
      <c r="M856" s="57">
        <f t="shared" si="285"/>
        <v>18.134220003622001</v>
      </c>
      <c r="N856" s="57">
        <f>IF(SetUp!$B$62=0,X856,(B856-E856)*(1-(H856/SetUp!$B$66/SetUp!$B$56)))</f>
        <v>0.42909342784266574</v>
      </c>
      <c r="O856" s="57">
        <f>K856*SetUp!$B$65</f>
        <v>0</v>
      </c>
      <c r="P856" s="57">
        <f>MIN(SetUp!$B$54*L856^SetUp!$B$51,L856)</f>
        <v>1.7166137082336841</v>
      </c>
      <c r="Q856" s="57">
        <f t="shared" si="286"/>
        <v>61.112887192932511</v>
      </c>
      <c r="R856" s="57">
        <f>IF((H856+N856-O856)&gt;SetUp!$B$56,T855+H856+N856-O856-SetUp!$B$56,T855)</f>
        <v>0</v>
      </c>
      <c r="S856" s="57">
        <f>R856*SetUp!$B$65</f>
        <v>0</v>
      </c>
      <c r="T856" s="57">
        <f>IF((R856-S856)&lt;SetUp!$B$53,R856-S856,SetUp!$B$53)</f>
        <v>0</v>
      </c>
      <c r="U856" s="57">
        <f t="shared" si="287"/>
        <v>18.134220003622001</v>
      </c>
      <c r="V856" s="57">
        <f>(L856-P856)/1000*SetUp!$B$13*1000000/SetUp!$B$48</f>
        <v>96.615311103526892</v>
      </c>
      <c r="W856" s="57">
        <f t="shared" si="298"/>
        <v>0</v>
      </c>
      <c r="X856" s="57">
        <f>MAX((SetUp!$B$56*(1-($H856/SetUp!$B$56)^2)*TANH(($B856-$D856)/SetUp!$B$56))/(1+$H856/SetUp!$B$56*TANH(($B856-$D856)/SetUp!$B$56)),0)</f>
        <v>0.42909342784266574</v>
      </c>
      <c r="AK856" s="65">
        <v>91</v>
      </c>
      <c r="AL856" s="66">
        <f t="shared" si="278"/>
        <v>57.004769230769234</v>
      </c>
      <c r="AM856" s="66">
        <f t="shared" si="279"/>
        <v>47.667845522258169</v>
      </c>
      <c r="AN856" s="67">
        <f t="shared" si="280"/>
        <v>-0.16379197450502636</v>
      </c>
      <c r="AP856" s="64">
        <v>27762</v>
      </c>
      <c r="AQ856" s="55">
        <v>1</v>
      </c>
      <c r="AR856" s="55">
        <v>3</v>
      </c>
      <c r="AS856" s="66">
        <f t="shared" si="288"/>
        <v>0</v>
      </c>
      <c r="AT856" s="66">
        <f t="shared" si="289"/>
        <v>3.9140319943406963E-2</v>
      </c>
      <c r="AU856" s="55" t="str">
        <f>IF(OR($AP856&lt;SetUp!$B$97,$AP856&gt;SetUp!$B$98),"Não","Sim")</f>
        <v>Sim</v>
      </c>
      <c r="AV856" s="68">
        <f t="shared" si="290"/>
        <v>0</v>
      </c>
      <c r="AW856" s="68">
        <f t="shared" si="291"/>
        <v>0.1978391264219668</v>
      </c>
      <c r="AX856" s="68">
        <f t="shared" si="292"/>
        <v>0</v>
      </c>
      <c r="AY856" s="68">
        <f t="shared" si="293"/>
        <v>-1.4073756286246641</v>
      </c>
      <c r="AZ856" s="68">
        <f t="shared" si="294"/>
        <v>3.9140319943406963E-2</v>
      </c>
      <c r="BA856" s="68">
        <f t="shared" si="295"/>
        <v>0.1978391264219668</v>
      </c>
      <c r="BB856" s="68">
        <f t="shared" si="296"/>
        <v>-1.4073756286246641</v>
      </c>
    </row>
    <row r="857" spans="1:54" x14ac:dyDescent="0.3">
      <c r="A857" s="64">
        <v>27519</v>
      </c>
      <c r="B857" s="57">
        <v>3.36</v>
      </c>
      <c r="C857" s="57">
        <v>165.214</v>
      </c>
      <c r="D857" s="57">
        <v>3.5880000000000001</v>
      </c>
      <c r="E857" s="57">
        <f t="shared" si="281"/>
        <v>3.36</v>
      </c>
      <c r="F857" s="57">
        <f t="shared" si="282"/>
        <v>0.2280000000000002</v>
      </c>
      <c r="G857" s="57">
        <f t="shared" si="283"/>
        <v>0</v>
      </c>
      <c r="H857" s="57">
        <f>IF(Q856&gt;SetUp!$B$56,SetUp!$B$56,Q856)</f>
        <v>61.112887192932511</v>
      </c>
      <c r="I857" s="57">
        <f t="shared" si="297"/>
        <v>18.134220003622001</v>
      </c>
      <c r="J857" s="57">
        <f>MIN(F857,H857,(1-EXP(-SetUp!$B$52*H857/SetUp!$B$56))*F857)</f>
        <v>0.22798374806003635</v>
      </c>
      <c r="K857" s="57">
        <f t="shared" si="284"/>
        <v>60.884903444872478</v>
      </c>
      <c r="L857" s="57">
        <f>IF(I857&lt;=0,0,MIN(SetUp!$B$50*I857^SetUp!$B$55,I857))</f>
        <v>2.5616963620026243</v>
      </c>
      <c r="M857" s="57">
        <f t="shared" si="285"/>
        <v>15.572523641619377</v>
      </c>
      <c r="N857" s="57">
        <f>IF(SetUp!$B$62=0,X857,(B857-E857)*(1-(H857/SetUp!$B$66/SetUp!$B$56)))</f>
        <v>0</v>
      </c>
      <c r="O857" s="57">
        <f>K857*SetUp!$B$65</f>
        <v>0</v>
      </c>
      <c r="P857" s="57">
        <f>MIN(SetUp!$B$54*L857^SetUp!$B$51,L857)</f>
        <v>1.2938997793489759</v>
      </c>
      <c r="Q857" s="57">
        <f t="shared" si="286"/>
        <v>60.884903444872478</v>
      </c>
      <c r="R857" s="57">
        <f>IF((H857+N857-O857)&gt;SetUp!$B$56,T856+H857+N857-O857-SetUp!$B$56,T856)</f>
        <v>0</v>
      </c>
      <c r="S857" s="57">
        <f>R857*SetUp!$B$65</f>
        <v>0</v>
      </c>
      <c r="T857" s="57">
        <f>IF((R857-S857)&lt;SetUp!$B$53,R857-S857,SetUp!$B$53)</f>
        <v>0</v>
      </c>
      <c r="U857" s="57">
        <f t="shared" si="287"/>
        <v>15.572523641619377</v>
      </c>
      <c r="V857" s="57">
        <f>(L857-P857)/1000*SetUp!$B$13*1000000/SetUp!$B$48</f>
        <v>72.109332151264184</v>
      </c>
      <c r="W857" s="57">
        <f t="shared" si="298"/>
        <v>9.7699626167013776E-15</v>
      </c>
      <c r="X857" s="57">
        <f>MAX((SetUp!$B$56*(1-($H857/SetUp!$B$56)^2)*TANH(($B857-$D857)/SetUp!$B$56))/(1+$H857/SetUp!$B$56*TANH(($B857-$D857)/SetUp!$B$56)),0)</f>
        <v>0</v>
      </c>
      <c r="AK857" s="65">
        <v>92</v>
      </c>
      <c r="AL857" s="66">
        <f t="shared" si="278"/>
        <v>58.704999999999998</v>
      </c>
      <c r="AM857" s="66">
        <f t="shared" si="279"/>
        <v>51.573290083314085</v>
      </c>
      <c r="AN857" s="67">
        <f t="shared" si="280"/>
        <v>-0.12148385855865623</v>
      </c>
      <c r="AP857" s="64">
        <v>27763</v>
      </c>
      <c r="AQ857" s="55">
        <v>1</v>
      </c>
      <c r="AR857" s="55">
        <v>4</v>
      </c>
      <c r="AS857" s="66">
        <f t="shared" si="288"/>
        <v>0</v>
      </c>
      <c r="AT857" s="66">
        <f t="shared" si="289"/>
        <v>3.8647738748713231E-2</v>
      </c>
      <c r="AU857" s="55" t="str">
        <f>IF(OR($AP857&lt;SetUp!$B$97,$AP857&gt;SetUp!$B$98),"Não","Sim")</f>
        <v>Sim</v>
      </c>
      <c r="AV857" s="68">
        <f t="shared" si="290"/>
        <v>0</v>
      </c>
      <c r="AW857" s="68">
        <f t="shared" si="291"/>
        <v>0.19659028141979254</v>
      </c>
      <c r="AX857" s="68">
        <f t="shared" si="292"/>
        <v>0</v>
      </c>
      <c r="AY857" s="68">
        <f t="shared" si="293"/>
        <v>-1.4128759112588507</v>
      </c>
      <c r="AZ857" s="68">
        <f t="shared" si="294"/>
        <v>3.8647738748713231E-2</v>
      </c>
      <c r="BA857" s="68">
        <f t="shared" si="295"/>
        <v>0.19659028141979254</v>
      </c>
      <c r="BB857" s="68">
        <f t="shared" si="296"/>
        <v>-1.4128759112588507</v>
      </c>
    </row>
    <row r="858" spans="1:54" x14ac:dyDescent="0.3">
      <c r="A858" s="64">
        <v>27520</v>
      </c>
      <c r="B858" s="57">
        <v>0.621</v>
      </c>
      <c r="C858" s="57">
        <v>118.265</v>
      </c>
      <c r="D858" s="57">
        <v>3.5880000000000001</v>
      </c>
      <c r="E858" s="57">
        <f t="shared" si="281"/>
        <v>0.621</v>
      </c>
      <c r="F858" s="57">
        <f t="shared" si="282"/>
        <v>2.9670000000000001</v>
      </c>
      <c r="G858" s="57">
        <f t="shared" si="283"/>
        <v>0</v>
      </c>
      <c r="H858" s="57">
        <f>IF(Q857&gt;SetUp!$B$56,SetUp!$B$56,Q857)</f>
        <v>60.884903444872478</v>
      </c>
      <c r="I858" s="57">
        <f t="shared" si="297"/>
        <v>15.572523641619377</v>
      </c>
      <c r="J858" s="57">
        <f>MIN(F858,H858,(1-EXP(-SetUp!$B$52*H858/SetUp!$B$56))*F858)</f>
        <v>2.9667808413852312</v>
      </c>
      <c r="K858" s="57">
        <f t="shared" si="284"/>
        <v>57.918122603487248</v>
      </c>
      <c r="L858" s="57">
        <f>IF(I858&lt;=0,0,MIN(SetUp!$B$50*I858^SetUp!$B$55,I858))</f>
        <v>1.9874422400953449</v>
      </c>
      <c r="M858" s="57">
        <f t="shared" si="285"/>
        <v>13.585081401524032</v>
      </c>
      <c r="N858" s="57">
        <f>IF(SetUp!$B$62=0,X858,(B858-E858)*(1-(H858/SetUp!$B$66/SetUp!$B$56)))</f>
        <v>0</v>
      </c>
      <c r="O858" s="57">
        <f>K858*SetUp!$B$65</f>
        <v>0</v>
      </c>
      <c r="P858" s="57">
        <f>MIN(SetUp!$B$54*L858^SetUp!$B$51,L858)</f>
        <v>1.0081909167970022</v>
      </c>
      <c r="Q858" s="57">
        <f t="shared" si="286"/>
        <v>57.918122603487248</v>
      </c>
      <c r="R858" s="57">
        <f>IF((H858+N858-O858)&gt;SetUp!$B$56,T857+H858+N858-O858-SetUp!$B$56,T857)</f>
        <v>0</v>
      </c>
      <c r="S858" s="57">
        <f>R858*SetUp!$B$65</f>
        <v>0</v>
      </c>
      <c r="T858" s="57">
        <f>IF((R858-S858)&lt;SetUp!$B$53,R858-S858,SetUp!$B$53)</f>
        <v>0</v>
      </c>
      <c r="U858" s="57">
        <f t="shared" si="287"/>
        <v>13.585081401524032</v>
      </c>
      <c r="V858" s="57">
        <f>(L858-P858)/1000*SetUp!$B$13*1000000/SetUp!$B$48</f>
        <v>55.697546355175902</v>
      </c>
      <c r="W858" s="57">
        <f t="shared" si="298"/>
        <v>5.5511151231257827E-15</v>
      </c>
      <c r="X858" s="57">
        <f>MAX((SetUp!$B$56*(1-($H858/SetUp!$B$56)^2)*TANH(($B858-$D858)/SetUp!$B$56))/(1+$H858/SetUp!$B$56*TANH(($B858-$D858)/SetUp!$B$56)),0)</f>
        <v>0</v>
      </c>
      <c r="AK858" s="65">
        <v>93</v>
      </c>
      <c r="AL858" s="66">
        <f t="shared" si="278"/>
        <v>60.714230769230767</v>
      </c>
      <c r="AM858" s="66">
        <f t="shared" si="279"/>
        <v>48.027697468756408</v>
      </c>
      <c r="AN858" s="67">
        <f t="shared" si="280"/>
        <v>-0.20895485522487653</v>
      </c>
      <c r="AP858" s="64">
        <v>27764</v>
      </c>
      <c r="AQ858" s="55">
        <v>1</v>
      </c>
      <c r="AR858" s="55">
        <v>5</v>
      </c>
      <c r="AS858" s="66">
        <f t="shared" si="288"/>
        <v>0</v>
      </c>
      <c r="AT858" s="66">
        <f t="shared" si="289"/>
        <v>3.8163748271064155E-2</v>
      </c>
      <c r="AU858" s="55" t="str">
        <f>IF(OR($AP858&lt;SetUp!$B$97,$AP858&gt;SetUp!$B$98),"Não","Sim")</f>
        <v>Sim</v>
      </c>
      <c r="AV858" s="68">
        <f t="shared" si="290"/>
        <v>0</v>
      </c>
      <c r="AW858" s="68">
        <f t="shared" si="291"/>
        <v>0.19535544085349699</v>
      </c>
      <c r="AX858" s="68">
        <f t="shared" si="292"/>
        <v>0</v>
      </c>
      <c r="AY858" s="68">
        <f t="shared" si="293"/>
        <v>-1.4183489774297608</v>
      </c>
      <c r="AZ858" s="68">
        <f t="shared" si="294"/>
        <v>3.8163748271064155E-2</v>
      </c>
      <c r="BA858" s="68">
        <f t="shared" si="295"/>
        <v>0.19535544085349699</v>
      </c>
      <c r="BB858" s="68">
        <f t="shared" si="296"/>
        <v>-1.4183489774297608</v>
      </c>
    </row>
    <row r="859" spans="1:54" x14ac:dyDescent="0.3">
      <c r="A859" s="64">
        <v>27521</v>
      </c>
      <c r="B859" s="57">
        <v>1.121</v>
      </c>
      <c r="C859" s="57">
        <v>61.665999999999997</v>
      </c>
      <c r="D859" s="57">
        <v>3.5880000000000001</v>
      </c>
      <c r="E859" s="57">
        <f t="shared" si="281"/>
        <v>1.121</v>
      </c>
      <c r="F859" s="57">
        <f t="shared" si="282"/>
        <v>2.4670000000000001</v>
      </c>
      <c r="G859" s="57">
        <f t="shared" si="283"/>
        <v>0</v>
      </c>
      <c r="H859" s="57">
        <f>IF(Q858&gt;SetUp!$B$56,SetUp!$B$56,Q858)</f>
        <v>57.918122603487248</v>
      </c>
      <c r="I859" s="57">
        <f t="shared" si="297"/>
        <v>13.585081401524032</v>
      </c>
      <c r="J859" s="57">
        <f>MIN(F859,H859,(1-EXP(-SetUp!$B$52*H859/SetUp!$B$56))*F859)</f>
        <v>2.4667103113461848</v>
      </c>
      <c r="K859" s="57">
        <f t="shared" si="284"/>
        <v>55.451412292141065</v>
      </c>
      <c r="L859" s="57">
        <f>IF(I859&lt;=0,0,MIN(SetUp!$B$50*I859^SetUp!$B$55,I859))</f>
        <v>1.5829477970784374</v>
      </c>
      <c r="M859" s="57">
        <f t="shared" si="285"/>
        <v>12.002133604445595</v>
      </c>
      <c r="N859" s="57">
        <f>IF(SetUp!$B$62=0,X859,(B859-E859)*(1-(H859/SetUp!$B$66/SetUp!$B$56)))</f>
        <v>0</v>
      </c>
      <c r="O859" s="57">
        <f>K859*SetUp!$B$65</f>
        <v>0</v>
      </c>
      <c r="P859" s="57">
        <f>MIN(SetUp!$B$54*L859^SetUp!$B$51,L859)</f>
        <v>0.80611334344129359</v>
      </c>
      <c r="Q859" s="57">
        <f t="shared" si="286"/>
        <v>55.451412292141065</v>
      </c>
      <c r="R859" s="57">
        <f>IF((H859+N859-O859)&gt;SetUp!$B$56,T858+H859+N859-O859-SetUp!$B$56,T858)</f>
        <v>0</v>
      </c>
      <c r="S859" s="57">
        <f>R859*SetUp!$B$65</f>
        <v>0</v>
      </c>
      <c r="T859" s="57">
        <f>IF((R859-S859)&lt;SetUp!$B$53,R859-S859,SetUp!$B$53)</f>
        <v>0</v>
      </c>
      <c r="U859" s="57">
        <f t="shared" si="287"/>
        <v>12.002133604445595</v>
      </c>
      <c r="V859" s="57">
        <f>(L859-P859)/1000*SetUp!$B$13*1000000/SetUp!$B$48</f>
        <v>44.184543806401805</v>
      </c>
      <c r="W859" s="57">
        <f t="shared" si="298"/>
        <v>2.6645352591003757E-15</v>
      </c>
      <c r="X859" s="57">
        <f>MAX((SetUp!$B$56*(1-($H859/SetUp!$B$56)^2)*TANH(($B859-$D859)/SetUp!$B$56))/(1+$H859/SetUp!$B$56*TANH(($B859-$D859)/SetUp!$B$56)),0)</f>
        <v>0</v>
      </c>
      <c r="AK859" s="65">
        <v>94</v>
      </c>
      <c r="AL859" s="66">
        <f t="shared" si="278"/>
        <v>50.666923076923077</v>
      </c>
      <c r="AM859" s="66">
        <f t="shared" si="279"/>
        <v>47.016462326705934</v>
      </c>
      <c r="AN859" s="67">
        <f t="shared" si="280"/>
        <v>-7.2048202822085183E-2</v>
      </c>
      <c r="AP859" s="64">
        <v>27765</v>
      </c>
      <c r="AQ859" s="55">
        <v>1</v>
      </c>
      <c r="AR859" s="55">
        <v>6</v>
      </c>
      <c r="AS859" s="66">
        <f t="shared" si="288"/>
        <v>0</v>
      </c>
      <c r="AT859" s="66">
        <f t="shared" si="289"/>
        <v>3.7688157284383753E-2</v>
      </c>
      <c r="AU859" s="55" t="str">
        <f>IF(OR($AP859&lt;SetUp!$B$97,$AP859&gt;SetUp!$B$98),"Não","Sim")</f>
        <v>Sim</v>
      </c>
      <c r="AV859" s="68">
        <f t="shared" si="290"/>
        <v>0</v>
      </c>
      <c r="AW859" s="68">
        <f t="shared" si="291"/>
        <v>0.19413437944986395</v>
      </c>
      <c r="AX859" s="68">
        <f t="shared" si="292"/>
        <v>0</v>
      </c>
      <c r="AY859" s="68">
        <f t="shared" si="293"/>
        <v>-1.4237950963203052</v>
      </c>
      <c r="AZ859" s="68">
        <f t="shared" si="294"/>
        <v>3.7688157284383753E-2</v>
      </c>
      <c r="BA859" s="68">
        <f t="shared" si="295"/>
        <v>0.19413437944986395</v>
      </c>
      <c r="BB859" s="68">
        <f t="shared" si="296"/>
        <v>-1.4237950963203052</v>
      </c>
    </row>
    <row r="860" spans="1:54" x14ac:dyDescent="0.3">
      <c r="A860" s="64">
        <v>27522</v>
      </c>
      <c r="B860" s="57">
        <v>0.38800000000000001</v>
      </c>
      <c r="C860" s="57">
        <v>35.466000000000001</v>
      </c>
      <c r="D860" s="57">
        <v>3.5880000000000001</v>
      </c>
      <c r="E860" s="57">
        <f t="shared" si="281"/>
        <v>0.38800000000000001</v>
      </c>
      <c r="F860" s="57">
        <f t="shared" si="282"/>
        <v>3.2</v>
      </c>
      <c r="G860" s="57">
        <f t="shared" si="283"/>
        <v>0</v>
      </c>
      <c r="H860" s="57">
        <f>IF(Q859&gt;SetUp!$B$56,SetUp!$B$56,Q859)</f>
        <v>55.451412292141065</v>
      </c>
      <c r="I860" s="57">
        <f t="shared" si="297"/>
        <v>12.002133604445595</v>
      </c>
      <c r="J860" s="57">
        <f>MIN(F860,H860,(1-EXP(-SetUp!$B$52*H860/SetUp!$B$56))*F860)</f>
        <v>3.1994475415664749</v>
      </c>
      <c r="K860" s="57">
        <f t="shared" si="284"/>
        <v>52.251964750574587</v>
      </c>
      <c r="L860" s="57">
        <f>IF(I860&lt;=0,0,MIN(SetUp!$B$50*I860^SetUp!$B$55,I860))</f>
        <v>1.2876374892359455</v>
      </c>
      <c r="M860" s="57">
        <f t="shared" si="285"/>
        <v>10.714496115209649</v>
      </c>
      <c r="N860" s="57">
        <f>IF(SetUp!$B$62=0,X860,(B860-E860)*(1-(H860/SetUp!$B$66/SetUp!$B$56)))</f>
        <v>0</v>
      </c>
      <c r="O860" s="57">
        <f>K860*SetUp!$B$65</f>
        <v>0</v>
      </c>
      <c r="P860" s="57">
        <f>MIN(SetUp!$B$54*L860^SetUp!$B$51,L860)</f>
        <v>0.65803446290564316</v>
      </c>
      <c r="Q860" s="57">
        <f t="shared" si="286"/>
        <v>52.251964750574587</v>
      </c>
      <c r="R860" s="57">
        <f>IF((H860+N860-O860)&gt;SetUp!$B$56,T859+H860+N860-O860-SetUp!$B$56,T859)</f>
        <v>0</v>
      </c>
      <c r="S860" s="57">
        <f>R860*SetUp!$B$65</f>
        <v>0</v>
      </c>
      <c r="T860" s="57">
        <f>IF((R860-S860)&lt;SetUp!$B$53,R860-S860,SetUp!$B$53)</f>
        <v>0</v>
      </c>
      <c r="U860" s="57">
        <f t="shared" si="287"/>
        <v>10.714496115209649</v>
      </c>
      <c r="V860" s="57">
        <f>(L860-P860)/1000*SetUp!$B$13*1000000/SetUp!$B$48</f>
        <v>35.810361354709428</v>
      </c>
      <c r="W860" s="57">
        <f t="shared" si="298"/>
        <v>-3.7747582837255322E-15</v>
      </c>
      <c r="X860" s="57">
        <f>MAX((SetUp!$B$56*(1-($H860/SetUp!$B$56)^2)*TANH(($B860-$D860)/SetUp!$B$56))/(1+$H860/SetUp!$B$56*TANH(($B860-$D860)/SetUp!$B$56)),0)</f>
        <v>0</v>
      </c>
      <c r="AK860" s="65">
        <v>95</v>
      </c>
      <c r="AL860" s="66">
        <f t="shared" si="278"/>
        <v>47.808615384615386</v>
      </c>
      <c r="AM860" s="66">
        <f t="shared" si="279"/>
        <v>63.471262289939098</v>
      </c>
      <c r="AN860" s="67">
        <f t="shared" si="280"/>
        <v>0.32761138927198225</v>
      </c>
      <c r="AP860" s="64">
        <v>27766</v>
      </c>
      <c r="AQ860" s="55">
        <v>1</v>
      </c>
      <c r="AR860" s="55">
        <v>7</v>
      </c>
      <c r="AS860" s="66">
        <f t="shared" si="288"/>
        <v>0</v>
      </c>
      <c r="AT860" s="66">
        <f t="shared" si="289"/>
        <v>3.7220779733381316E-2</v>
      </c>
      <c r="AU860" s="55" t="str">
        <f>IF(OR($AP860&lt;SetUp!$B$97,$AP860&gt;SetUp!$B$98),"Não","Sim")</f>
        <v>Sim</v>
      </c>
      <c r="AV860" s="68">
        <f t="shared" si="290"/>
        <v>0</v>
      </c>
      <c r="AW860" s="68">
        <f t="shared" si="291"/>
        <v>0.19292687664859273</v>
      </c>
      <c r="AX860" s="68">
        <f t="shared" si="292"/>
        <v>0</v>
      </c>
      <c r="AY860" s="68">
        <f t="shared" si="293"/>
        <v>-1.4292145331300816</v>
      </c>
      <c r="AZ860" s="68">
        <f t="shared" si="294"/>
        <v>3.7220779733381316E-2</v>
      </c>
      <c r="BA860" s="68">
        <f t="shared" si="295"/>
        <v>0.19292687664859273</v>
      </c>
      <c r="BB860" s="68">
        <f t="shared" si="296"/>
        <v>-1.4292145331300816</v>
      </c>
    </row>
    <row r="861" spans="1:54" x14ac:dyDescent="0.3">
      <c r="A861" s="64">
        <v>27523</v>
      </c>
      <c r="B861" s="57">
        <v>1.3109999999999999</v>
      </c>
      <c r="C861" s="57">
        <v>23.227</v>
      </c>
      <c r="D861" s="57">
        <v>3.5880000000000001</v>
      </c>
      <c r="E861" s="57">
        <f t="shared" si="281"/>
        <v>1.3109999999999999</v>
      </c>
      <c r="F861" s="57">
        <f t="shared" si="282"/>
        <v>2.2770000000000001</v>
      </c>
      <c r="G861" s="57">
        <f t="shared" si="283"/>
        <v>0</v>
      </c>
      <c r="H861" s="57">
        <f>IF(Q860&gt;SetUp!$B$56,SetUp!$B$56,Q860)</f>
        <v>52.251964750574587</v>
      </c>
      <c r="I861" s="57">
        <f t="shared" si="297"/>
        <v>10.714496115209649</v>
      </c>
      <c r="J861" s="57">
        <f>MIN(F861,H861,(1-EXP(-SetUp!$B$52*H861/SetUp!$B$56))*F861)</f>
        <v>2.2763519292627818</v>
      </c>
      <c r="K861" s="57">
        <f t="shared" si="284"/>
        <v>49.975612821311806</v>
      </c>
      <c r="L861" s="57">
        <f>IF(I861&lt;=0,0,MIN(SetUp!$B$50*I861^SetUp!$B$55,I861))</f>
        <v>1.0657346936702989</v>
      </c>
      <c r="M861" s="57">
        <f t="shared" si="285"/>
        <v>9.6487614215393496</v>
      </c>
      <c r="N861" s="57">
        <f>IF(SetUp!$B$62=0,X861,(B861-E861)*(1-(H861/SetUp!$B$66/SetUp!$B$56)))</f>
        <v>0</v>
      </c>
      <c r="O861" s="57">
        <f>K861*SetUp!$B$65</f>
        <v>0</v>
      </c>
      <c r="P861" s="57">
        <f>MIN(SetUp!$B$54*L861^SetUp!$B$51,L861)</f>
        <v>0.54638852060187493</v>
      </c>
      <c r="Q861" s="57">
        <f t="shared" si="286"/>
        <v>49.975612821311806</v>
      </c>
      <c r="R861" s="57">
        <f>IF((H861+N861-O861)&gt;SetUp!$B$56,T860+H861+N861-O861-SetUp!$B$56,T860)</f>
        <v>0</v>
      </c>
      <c r="S861" s="57">
        <f>R861*SetUp!$B$65</f>
        <v>0</v>
      </c>
      <c r="T861" s="57">
        <f>IF((R861-S861)&lt;SetUp!$B$53,R861-S861,SetUp!$B$53)</f>
        <v>0</v>
      </c>
      <c r="U861" s="57">
        <f t="shared" si="287"/>
        <v>9.6487614215393496</v>
      </c>
      <c r="V861" s="57">
        <f>(L861-P861)/1000*SetUp!$B$13*1000000/SetUp!$B$48</f>
        <v>29.539207005032502</v>
      </c>
      <c r="W861" s="57">
        <f t="shared" si="298"/>
        <v>0</v>
      </c>
      <c r="X861" s="57">
        <f>MAX((SetUp!$B$56*(1-($H861/SetUp!$B$56)^2)*TANH(($B861-$D861)/SetUp!$B$56))/(1+$H861/SetUp!$B$56*TANH(($B861-$D861)/SetUp!$B$56)),0)</f>
        <v>0</v>
      </c>
      <c r="AK861" s="65">
        <v>96</v>
      </c>
      <c r="AL861" s="66">
        <f t="shared" si="278"/>
        <v>56.56307692307692</v>
      </c>
      <c r="AM861" s="66">
        <f t="shared" si="279"/>
        <v>68.273469025936592</v>
      </c>
      <c r="AN861" s="67">
        <f t="shared" si="280"/>
        <v>0.20703244483650077</v>
      </c>
      <c r="AP861" s="64">
        <v>27767</v>
      </c>
      <c r="AQ861" s="55">
        <v>1</v>
      </c>
      <c r="AR861" s="55">
        <v>8</v>
      </c>
      <c r="AS861" s="66">
        <f t="shared" si="288"/>
        <v>0</v>
      </c>
      <c r="AT861" s="66">
        <f t="shared" si="289"/>
        <v>3.6761434569221554E-2</v>
      </c>
      <c r="AU861" s="55" t="str">
        <f>IF(OR($AP861&lt;SetUp!$B$97,$AP861&gt;SetUp!$B$98),"Não","Sim")</f>
        <v>Sim</v>
      </c>
      <c r="AV861" s="68">
        <f t="shared" si="290"/>
        <v>0</v>
      </c>
      <c r="AW861" s="68">
        <f t="shared" si="291"/>
        <v>0.19173271648109916</v>
      </c>
      <c r="AX861" s="68">
        <f t="shared" si="292"/>
        <v>0</v>
      </c>
      <c r="AY861" s="68">
        <f t="shared" si="293"/>
        <v>-1.43460754915371</v>
      </c>
      <c r="AZ861" s="68">
        <f t="shared" si="294"/>
        <v>3.6761434569221554E-2</v>
      </c>
      <c r="BA861" s="68">
        <f t="shared" si="295"/>
        <v>0.19173271648109916</v>
      </c>
      <c r="BB861" s="68">
        <f t="shared" si="296"/>
        <v>-1.43460754915371</v>
      </c>
    </row>
    <row r="862" spans="1:54" x14ac:dyDescent="0.3">
      <c r="A862" s="64">
        <v>27524</v>
      </c>
      <c r="B862" s="57">
        <v>2.1720000000000002</v>
      </c>
      <c r="C862" s="57">
        <v>22.530999999999999</v>
      </c>
      <c r="D862" s="57">
        <v>3.5880000000000001</v>
      </c>
      <c r="E862" s="57">
        <f t="shared" si="281"/>
        <v>2.1720000000000002</v>
      </c>
      <c r="F862" s="57">
        <f t="shared" si="282"/>
        <v>1.4159999999999999</v>
      </c>
      <c r="G862" s="57">
        <f t="shared" si="283"/>
        <v>0</v>
      </c>
      <c r="H862" s="57">
        <f>IF(Q861&gt;SetUp!$B$56,SetUp!$B$56,Q861)</f>
        <v>49.975612821311806</v>
      </c>
      <c r="I862" s="57">
        <f t="shared" si="297"/>
        <v>9.6487614215393496</v>
      </c>
      <c r="J862" s="57">
        <f>MIN(F862,H862,(1-EXP(-SetUp!$B$52*H862/SetUp!$B$56))*F862)</f>
        <v>1.4154248349460776</v>
      </c>
      <c r="K862" s="57">
        <f t="shared" si="284"/>
        <v>48.560187986365726</v>
      </c>
      <c r="L862" s="57">
        <f>IF(I862&lt;=0,0,MIN(SetUp!$B$50*I862^SetUp!$B$55,I862))</f>
        <v>0.89498439797470586</v>
      </c>
      <c r="M862" s="57">
        <f t="shared" si="285"/>
        <v>8.753777023564643</v>
      </c>
      <c r="N862" s="57">
        <f>IF(SetUp!$B$62=0,X862,(B862-E862)*(1-(H862/SetUp!$B$66/SetUp!$B$56)))</f>
        <v>0</v>
      </c>
      <c r="O862" s="57">
        <f>K862*SetUp!$B$65</f>
        <v>0</v>
      </c>
      <c r="P862" s="57">
        <f>MIN(SetUp!$B$54*L862^SetUp!$B$51,L862)</f>
        <v>0.46021206784807078</v>
      </c>
      <c r="Q862" s="57">
        <f t="shared" si="286"/>
        <v>48.560187986365726</v>
      </c>
      <c r="R862" s="57">
        <f>IF((H862+N862-O862)&gt;SetUp!$B$56,T861+H862+N862-O862-SetUp!$B$56,T861)</f>
        <v>0</v>
      </c>
      <c r="S862" s="57">
        <f>R862*SetUp!$B$65</f>
        <v>0</v>
      </c>
      <c r="T862" s="57">
        <f>IF((R862-S862)&lt;SetUp!$B$53,R862-S862,SetUp!$B$53)</f>
        <v>0</v>
      </c>
      <c r="U862" s="57">
        <f t="shared" si="287"/>
        <v>8.753777023564643</v>
      </c>
      <c r="V862" s="57">
        <f>(L862-P862)/1000*SetUp!$B$13*1000000/SetUp!$B$48</f>
        <v>24.728842775123244</v>
      </c>
      <c r="W862" s="57">
        <f t="shared" si="298"/>
        <v>-1.7763568394002505E-15</v>
      </c>
      <c r="X862" s="57">
        <f>MAX((SetUp!$B$56*(1-($H862/SetUp!$B$56)^2)*TANH(($B862-$D862)/SetUp!$B$56))/(1+$H862/SetUp!$B$56*TANH(($B862-$D862)/SetUp!$B$56)),0)</f>
        <v>0</v>
      </c>
      <c r="AK862" s="65">
        <v>97</v>
      </c>
      <c r="AL862" s="66">
        <f t="shared" si="278"/>
        <v>54.225461538461545</v>
      </c>
      <c r="AM862" s="66">
        <f t="shared" si="279"/>
        <v>71.119674412951937</v>
      </c>
      <c r="AN862" s="67">
        <f t="shared" si="280"/>
        <v>0.31155498533668552</v>
      </c>
      <c r="AP862" s="64">
        <v>27768</v>
      </c>
      <c r="AQ862" s="55">
        <v>1</v>
      </c>
      <c r="AR862" s="55">
        <v>9</v>
      </c>
      <c r="AS862" s="66">
        <f t="shared" si="288"/>
        <v>0</v>
      </c>
      <c r="AT862" s="66">
        <f t="shared" si="289"/>
        <v>3.630994559118926E-2</v>
      </c>
      <c r="AU862" s="55" t="str">
        <f>IF(OR($AP862&lt;SetUp!$B$97,$AP862&gt;SetUp!$B$98),"Não","Sim")</f>
        <v>Sim</v>
      </c>
      <c r="AV862" s="68">
        <f t="shared" si="290"/>
        <v>0</v>
      </c>
      <c r="AW862" s="68">
        <f t="shared" si="291"/>
        <v>0.1905516874530091</v>
      </c>
      <c r="AX862" s="68">
        <f t="shared" si="292"/>
        <v>0</v>
      </c>
      <c r="AY862" s="68">
        <f t="shared" si="293"/>
        <v>-1.4399744018572529</v>
      </c>
      <c r="AZ862" s="68">
        <f t="shared" si="294"/>
        <v>3.630994559118926E-2</v>
      </c>
      <c r="BA862" s="68">
        <f t="shared" si="295"/>
        <v>0.1905516874530091</v>
      </c>
      <c r="BB862" s="68">
        <f t="shared" si="296"/>
        <v>-1.4399744018572529</v>
      </c>
    </row>
    <row r="863" spans="1:54" x14ac:dyDescent="0.3">
      <c r="A863" s="64">
        <v>27525</v>
      </c>
      <c r="B863" s="57">
        <v>2.5259999999999998</v>
      </c>
      <c r="C863" s="57">
        <v>19.254999999999999</v>
      </c>
      <c r="D863" s="57">
        <v>3.5880000000000001</v>
      </c>
      <c r="E863" s="57">
        <f t="shared" si="281"/>
        <v>2.5259999999999998</v>
      </c>
      <c r="F863" s="57">
        <f t="shared" si="282"/>
        <v>1.0620000000000003</v>
      </c>
      <c r="G863" s="57">
        <f t="shared" si="283"/>
        <v>0</v>
      </c>
      <c r="H863" s="57">
        <f>IF(Q862&gt;SetUp!$B$56,SetUp!$B$56,Q862)</f>
        <v>48.560187986365726</v>
      </c>
      <c r="I863" s="57">
        <f t="shared" si="297"/>
        <v>8.753777023564643</v>
      </c>
      <c r="J863" s="57">
        <f>MIN(F863,H863,(1-EXP(-SetUp!$B$52*H863/SetUp!$B$56))*F863)</f>
        <v>1.0614618511967349</v>
      </c>
      <c r="K863" s="57">
        <f t="shared" si="284"/>
        <v>47.498726135168994</v>
      </c>
      <c r="L863" s="57">
        <f>IF(I863&lt;=0,0,MIN(SetUp!$B$50*I863^SetUp!$B$55,I863))</f>
        <v>0.76094859206672072</v>
      </c>
      <c r="M863" s="57">
        <f t="shared" si="285"/>
        <v>7.9928284314979221</v>
      </c>
      <c r="N863" s="57">
        <f>IF(SetUp!$B$62=0,X863,(B863-E863)*(1-(H863/SetUp!$B$66/SetUp!$B$56)))</f>
        <v>0</v>
      </c>
      <c r="O863" s="57">
        <f>K863*SetUp!$B$65</f>
        <v>0</v>
      </c>
      <c r="P863" s="57">
        <f>MIN(SetUp!$B$54*L863^SetUp!$B$51,L863)</f>
        <v>0.39237065405814098</v>
      </c>
      <c r="Q863" s="57">
        <f t="shared" si="286"/>
        <v>47.498726135168994</v>
      </c>
      <c r="R863" s="57">
        <f>IF((H863+N863-O863)&gt;SetUp!$B$56,T862+H863+N863-O863-SetUp!$B$56,T862)</f>
        <v>0</v>
      </c>
      <c r="S863" s="57">
        <f>R863*SetUp!$B$65</f>
        <v>0</v>
      </c>
      <c r="T863" s="57">
        <f>IF((R863-S863)&lt;SetUp!$B$53,R863-S863,SetUp!$B$53)</f>
        <v>0</v>
      </c>
      <c r="U863" s="57">
        <f t="shared" si="287"/>
        <v>7.9928284314979221</v>
      </c>
      <c r="V863" s="57">
        <f>(L863-P863)/1000*SetUp!$B$13*1000000/SetUp!$B$48</f>
        <v>20.963859123092149</v>
      </c>
      <c r="W863" s="57">
        <f t="shared" si="298"/>
        <v>0</v>
      </c>
      <c r="X863" s="57">
        <f>MAX((SetUp!$B$56*(1-($H863/SetUp!$B$56)^2)*TANH(($B863-$D863)/SetUp!$B$56))/(1+$H863/SetUp!$B$56*TANH(($B863-$D863)/SetUp!$B$56)),0)</f>
        <v>0</v>
      </c>
      <c r="AK863" s="65">
        <v>98</v>
      </c>
      <c r="AL863" s="66">
        <f t="shared" si="278"/>
        <v>62.987615384615381</v>
      </c>
      <c r="AM863" s="66">
        <f t="shared" si="279"/>
        <v>59.645495030273587</v>
      </c>
      <c r="AN863" s="67">
        <f t="shared" si="280"/>
        <v>-5.3059960024428893E-2</v>
      </c>
      <c r="AP863" s="64">
        <v>27769</v>
      </c>
      <c r="AQ863" s="55">
        <v>1</v>
      </c>
      <c r="AR863" s="55">
        <v>10</v>
      </c>
      <c r="AS863" s="66">
        <f t="shared" si="288"/>
        <v>0</v>
      </c>
      <c r="AT863" s="66">
        <f t="shared" si="289"/>
        <v>3.5866141294102476E-2</v>
      </c>
      <c r="AU863" s="55" t="str">
        <f>IF(OR($AP863&lt;SetUp!$B$97,$AP863&gt;SetUp!$B$98),"Não","Sim")</f>
        <v>Sim</v>
      </c>
      <c r="AV863" s="68">
        <f t="shared" si="290"/>
        <v>0</v>
      </c>
      <c r="AW863" s="68">
        <f t="shared" si="291"/>
        <v>0.18938358243021616</v>
      </c>
      <c r="AX863" s="68">
        <f t="shared" si="292"/>
        <v>0</v>
      </c>
      <c r="AY863" s="68">
        <f t="shared" si="293"/>
        <v>-1.445315344952768</v>
      </c>
      <c r="AZ863" s="68">
        <f t="shared" si="294"/>
        <v>3.5866141294102476E-2</v>
      </c>
      <c r="BA863" s="68">
        <f t="shared" si="295"/>
        <v>0.18938358243021616</v>
      </c>
      <c r="BB863" s="68">
        <f t="shared" si="296"/>
        <v>-1.445315344952768</v>
      </c>
    </row>
    <row r="864" spans="1:54" x14ac:dyDescent="0.3">
      <c r="A864" s="64">
        <v>27526</v>
      </c>
      <c r="B864" s="57">
        <v>1.44</v>
      </c>
      <c r="C864" s="57">
        <v>13.688000000000001</v>
      </c>
      <c r="D864" s="57">
        <v>3.5880000000000001</v>
      </c>
      <c r="E864" s="57">
        <f t="shared" si="281"/>
        <v>1.44</v>
      </c>
      <c r="F864" s="57">
        <f t="shared" si="282"/>
        <v>2.1480000000000001</v>
      </c>
      <c r="G864" s="57">
        <f t="shared" si="283"/>
        <v>0</v>
      </c>
      <c r="H864" s="57">
        <f>IF(Q863&gt;SetUp!$B$56,SetUp!$B$56,Q863)</f>
        <v>47.498726135168994</v>
      </c>
      <c r="I864" s="57">
        <f t="shared" si="297"/>
        <v>7.9928284314979221</v>
      </c>
      <c r="J864" s="57">
        <f>MIN(F864,H864,(1-EXP(-SetUp!$B$52*H864/SetUp!$B$56))*F864)</f>
        <v>2.146715182741425</v>
      </c>
      <c r="K864" s="57">
        <f t="shared" si="284"/>
        <v>45.35201095242757</v>
      </c>
      <c r="L864" s="57">
        <f>IF(I864&lt;=0,0,MIN(SetUp!$B$50*I864^SetUp!$B$55,I864))</f>
        <v>0.65392860573222655</v>
      </c>
      <c r="M864" s="57">
        <f t="shared" si="285"/>
        <v>7.3388998257656954</v>
      </c>
      <c r="N864" s="57">
        <f>IF(SetUp!$B$62=0,X864,(B864-E864)*(1-(H864/SetUp!$B$66/SetUp!$B$56)))</f>
        <v>0</v>
      </c>
      <c r="O864" s="57">
        <f>K864*SetUp!$B$65</f>
        <v>0</v>
      </c>
      <c r="P864" s="57">
        <f>MIN(SetUp!$B$54*L864^SetUp!$B$51,L864)</f>
        <v>0.33805809952964899</v>
      </c>
      <c r="Q864" s="57">
        <f t="shared" si="286"/>
        <v>45.35201095242757</v>
      </c>
      <c r="R864" s="57">
        <f>IF((H864+N864-O864)&gt;SetUp!$B$56,T863+H864+N864-O864-SetUp!$B$56,T863)</f>
        <v>0</v>
      </c>
      <c r="S864" s="57">
        <f>R864*SetUp!$B$65</f>
        <v>0</v>
      </c>
      <c r="T864" s="57">
        <f>IF((R864-S864)&lt;SetUp!$B$53,R864-S864,SetUp!$B$53)</f>
        <v>0</v>
      </c>
      <c r="U864" s="57">
        <f t="shared" si="287"/>
        <v>7.3388998257656954</v>
      </c>
      <c r="V864" s="57">
        <f>(L864-P864)/1000*SetUp!$B$13*1000000/SetUp!$B$48</f>
        <v>17.965982524478981</v>
      </c>
      <c r="W864" s="57">
        <f t="shared" si="298"/>
        <v>-1.4432899320127035E-15</v>
      </c>
      <c r="X864" s="57">
        <f>MAX((SetUp!$B$56*(1-($H864/SetUp!$B$56)^2)*TANH(($B864-$D864)/SetUp!$B$56))/(1+$H864/SetUp!$B$56*TANH(($B864-$D864)/SetUp!$B$56)),0)</f>
        <v>0</v>
      </c>
      <c r="AK864" s="65">
        <v>99</v>
      </c>
      <c r="AL864" s="66">
        <f t="shared" si="278"/>
        <v>45.528307692307685</v>
      </c>
      <c r="AM864" s="66">
        <f t="shared" si="279"/>
        <v>51.298015775158511</v>
      </c>
      <c r="AN864" s="67">
        <f t="shared" si="280"/>
        <v>0.12672792764106314</v>
      </c>
      <c r="AP864" s="64">
        <v>27770</v>
      </c>
      <c r="AQ864" s="55">
        <v>1</v>
      </c>
      <c r="AR864" s="55">
        <v>11</v>
      </c>
      <c r="AS864" s="66">
        <f t="shared" si="288"/>
        <v>0</v>
      </c>
      <c r="AT864" s="66">
        <f t="shared" si="289"/>
        <v>3.542985472123799E-2</v>
      </c>
      <c r="AU864" s="55" t="str">
        <f>IF(OR($AP864&lt;SetUp!$B$97,$AP864&gt;SetUp!$B$98),"Não","Sim")</f>
        <v>Sim</v>
      </c>
      <c r="AV864" s="68">
        <f t="shared" si="290"/>
        <v>0</v>
      </c>
      <c r="AW864" s="68">
        <f t="shared" si="291"/>
        <v>0.18822819852837669</v>
      </c>
      <c r="AX864" s="68">
        <f t="shared" si="292"/>
        <v>0</v>
      </c>
      <c r="AY864" s="68">
        <f t="shared" si="293"/>
        <v>-1.4506306284710575</v>
      </c>
      <c r="AZ864" s="68">
        <f t="shared" si="294"/>
        <v>3.542985472123799E-2</v>
      </c>
      <c r="BA864" s="68">
        <f t="shared" si="295"/>
        <v>0.18822819852837669</v>
      </c>
      <c r="BB864" s="68">
        <f t="shared" si="296"/>
        <v>-1.4506306284710575</v>
      </c>
    </row>
    <row r="865" spans="1:54" x14ac:dyDescent="0.3">
      <c r="A865" s="64">
        <v>27527</v>
      </c>
      <c r="B865" s="57">
        <v>1.4330000000000001</v>
      </c>
      <c r="C865" s="57">
        <v>12.722</v>
      </c>
      <c r="D865" s="57">
        <v>3.5880000000000001</v>
      </c>
      <c r="E865" s="57">
        <f t="shared" si="281"/>
        <v>1.4330000000000001</v>
      </c>
      <c r="F865" s="57">
        <f t="shared" si="282"/>
        <v>2.1550000000000002</v>
      </c>
      <c r="G865" s="57">
        <f t="shared" si="283"/>
        <v>0</v>
      </c>
      <c r="H865" s="57">
        <f>IF(Q864&gt;SetUp!$B$56,SetUp!$B$56,Q864)</f>
        <v>45.35201095242757</v>
      </c>
      <c r="I865" s="57">
        <f t="shared" si="297"/>
        <v>7.3388998257656954</v>
      </c>
      <c r="J865" s="57">
        <f>MIN(F865,H865,(1-EXP(-SetUp!$B$52*H865/SetUp!$B$56))*F865)</f>
        <v>2.1531972842259544</v>
      </c>
      <c r="K865" s="57">
        <f t="shared" si="284"/>
        <v>43.198813668201616</v>
      </c>
      <c r="L865" s="57">
        <f>IF(I865&lt;=0,0,MIN(SetUp!$B$50*I865^SetUp!$B$55,I865))</f>
        <v>0.56721510016653676</v>
      </c>
      <c r="M865" s="57">
        <f t="shared" si="285"/>
        <v>6.771684725599159</v>
      </c>
      <c r="N865" s="57">
        <f>IF(SetUp!$B$62=0,X865,(B865-E865)*(1-(H865/SetUp!$B$66/SetUp!$B$56)))</f>
        <v>0</v>
      </c>
      <c r="O865" s="57">
        <f>K865*SetUp!$B$65</f>
        <v>0</v>
      </c>
      <c r="P865" s="57">
        <f>MIN(SetUp!$B$54*L865^SetUp!$B$51,L865)</f>
        <v>0.29394077415559811</v>
      </c>
      <c r="Q865" s="57">
        <f t="shared" si="286"/>
        <v>43.198813668201616</v>
      </c>
      <c r="R865" s="57">
        <f>IF((H865+N865-O865)&gt;SetUp!$B$56,T864+H865+N865-O865-SetUp!$B$56,T864)</f>
        <v>0</v>
      </c>
      <c r="S865" s="57">
        <f>R865*SetUp!$B$65</f>
        <v>0</v>
      </c>
      <c r="T865" s="57">
        <f>IF((R865-S865)&lt;SetUp!$B$53,R865-S865,SetUp!$B$53)</f>
        <v>0</v>
      </c>
      <c r="U865" s="57">
        <f t="shared" si="287"/>
        <v>6.771684725599159</v>
      </c>
      <c r="V865" s="57">
        <f>(L865-P865)/1000*SetUp!$B$13*1000000/SetUp!$B$48</f>
        <v>15.5432104900373</v>
      </c>
      <c r="W865" s="57">
        <f t="shared" si="298"/>
        <v>0</v>
      </c>
      <c r="X865" s="57">
        <f>MAX((SetUp!$B$56*(1-($H865/SetUp!$B$56)^2)*TANH(($B865-$D865)/SetUp!$B$56))/(1+$H865/SetUp!$B$56*TANH(($B865-$D865)/SetUp!$B$56)),0)</f>
        <v>0</v>
      </c>
      <c r="AK865" s="65">
        <v>100</v>
      </c>
      <c r="AL865" s="66">
        <f t="shared" si="278"/>
        <v>35.90446153846154</v>
      </c>
      <c r="AM865" s="66">
        <f t="shared" si="279"/>
        <v>45.149892461053241</v>
      </c>
      <c r="AN865" s="67">
        <f t="shared" si="280"/>
        <v>0.25750089338306387</v>
      </c>
      <c r="AP865" s="64">
        <v>27771</v>
      </c>
      <c r="AQ865" s="55">
        <v>1</v>
      </c>
      <c r="AR865" s="55">
        <v>12</v>
      </c>
      <c r="AS865" s="66">
        <f t="shared" si="288"/>
        <v>0</v>
      </c>
      <c r="AT865" s="66">
        <f t="shared" si="289"/>
        <v>3.5000923322545202E-2</v>
      </c>
      <c r="AU865" s="55" t="str">
        <f>IF(OR($AP865&lt;SetUp!$B$97,$AP865&gt;SetUp!$B$98),"Não","Sim")</f>
        <v>Sim</v>
      </c>
      <c r="AV865" s="68">
        <f t="shared" si="290"/>
        <v>0</v>
      </c>
      <c r="AW865" s="68">
        <f t="shared" si="291"/>
        <v>0.18708533700572369</v>
      </c>
      <c r="AX865" s="68">
        <f t="shared" si="292"/>
        <v>0</v>
      </c>
      <c r="AY865" s="68">
        <f t="shared" si="293"/>
        <v>-1.4559204988326599</v>
      </c>
      <c r="AZ865" s="68">
        <f t="shared" si="294"/>
        <v>3.5000923322545202E-2</v>
      </c>
      <c r="BA865" s="68">
        <f t="shared" si="295"/>
        <v>0.18708533700572369</v>
      </c>
      <c r="BB865" s="68">
        <f t="shared" si="296"/>
        <v>-1.4559204988326599</v>
      </c>
    </row>
    <row r="866" spans="1:54" x14ac:dyDescent="0.3">
      <c r="A866" s="64">
        <v>27528</v>
      </c>
      <c r="B866" s="57">
        <v>3.6970000000000001</v>
      </c>
      <c r="C866" s="57">
        <v>9.6999999999999993</v>
      </c>
      <c r="D866" s="57">
        <v>3.5880000000000001</v>
      </c>
      <c r="E866" s="57">
        <f t="shared" si="281"/>
        <v>3.5880000000000001</v>
      </c>
      <c r="F866" s="57">
        <f t="shared" si="282"/>
        <v>0</v>
      </c>
      <c r="G866" s="57">
        <f t="shared" si="283"/>
        <v>4.9728591804702842E-2</v>
      </c>
      <c r="H866" s="57">
        <f>IF(Q865&gt;SetUp!$B$56,SetUp!$B$56,Q865)</f>
        <v>43.198813668201616</v>
      </c>
      <c r="I866" s="57">
        <f t="shared" si="297"/>
        <v>6.821413317403862</v>
      </c>
      <c r="J866" s="57">
        <f>MIN(F866,H866,(1-EXP(-SetUp!$B$52*H866/SetUp!$B$56))*F866)</f>
        <v>0</v>
      </c>
      <c r="K866" s="57">
        <f t="shared" si="284"/>
        <v>43.198813668201616</v>
      </c>
      <c r="L866" s="57">
        <f>IF(I866&lt;=0,0,MIN(SetUp!$B$50*I866^SetUp!$B$55,I866))</f>
        <v>0.50213457433530884</v>
      </c>
      <c r="M866" s="57">
        <f t="shared" si="285"/>
        <v>6.3192787430685531</v>
      </c>
      <c r="N866" s="57">
        <f>IF(SetUp!$B$62=0,X866,(B866-E866)*(1-(H866/SetUp!$B$66/SetUp!$B$56)))</f>
        <v>5.9271408195297144E-2</v>
      </c>
      <c r="O866" s="57">
        <f>K866*SetUp!$B$65</f>
        <v>0</v>
      </c>
      <c r="P866" s="57">
        <f>MIN(SetUp!$B$54*L866^SetUp!$B$51,L866)</f>
        <v>0.26075495892625283</v>
      </c>
      <c r="Q866" s="57">
        <f t="shared" si="286"/>
        <v>43.258085076396917</v>
      </c>
      <c r="R866" s="57">
        <f>IF((H866+N866-O866)&gt;SetUp!$B$56,T865+H866+N866-O866-SetUp!$B$56,T865)</f>
        <v>0</v>
      </c>
      <c r="S866" s="57">
        <f>R866*SetUp!$B$65</f>
        <v>0</v>
      </c>
      <c r="T866" s="57">
        <f>IF((R866-S866)&lt;SetUp!$B$53,R866-S866,SetUp!$B$53)</f>
        <v>0</v>
      </c>
      <c r="U866" s="57">
        <f t="shared" si="287"/>
        <v>6.3192787430685531</v>
      </c>
      <c r="V866" s="57">
        <f>(L866-P866)/1000*SetUp!$B$13*1000000/SetUp!$B$48</f>
        <v>13.729113250679209</v>
      </c>
      <c r="W866" s="57">
        <f t="shared" si="298"/>
        <v>1.6653345369377348E-15</v>
      </c>
      <c r="X866" s="57">
        <f>MAX((SetUp!$B$56*(1-($H866/SetUp!$B$56)^2)*TANH(($B866-$D866)/SetUp!$B$56))/(1+$H866/SetUp!$B$56*TANH(($B866-$D866)/SetUp!$B$56)),0)</f>
        <v>5.9271408195297144E-2</v>
      </c>
      <c r="AK866" s="65">
        <v>101</v>
      </c>
      <c r="AL866" s="66">
        <f t="shared" si="278"/>
        <v>30.282846153846155</v>
      </c>
      <c r="AM866" s="66">
        <f t="shared" si="279"/>
        <v>40.020859046321725</v>
      </c>
      <c r="AN866" s="67">
        <f t="shared" si="280"/>
        <v>0.32156861488525468</v>
      </c>
      <c r="AP866" s="64">
        <v>27772</v>
      </c>
      <c r="AQ866" s="55">
        <v>1</v>
      </c>
      <c r="AR866" s="55">
        <v>13</v>
      </c>
      <c r="AS866" s="66">
        <f t="shared" si="288"/>
        <v>0</v>
      </c>
      <c r="AT866" s="66">
        <f t="shared" si="289"/>
        <v>3.4579188817933863E-2</v>
      </c>
      <c r="AU866" s="55" t="str">
        <f>IF(OR($AP866&lt;SetUp!$B$97,$AP866&gt;SetUp!$B$98),"Não","Sim")</f>
        <v>Sim</v>
      </c>
      <c r="AV866" s="68">
        <f t="shared" si="290"/>
        <v>0</v>
      </c>
      <c r="AW866" s="68">
        <f t="shared" si="291"/>
        <v>0.1859548031590845</v>
      </c>
      <c r="AX866" s="68">
        <f t="shared" si="292"/>
        <v>0</v>
      </c>
      <c r="AY866" s="68">
        <f t="shared" si="293"/>
        <v>-1.4611851989171356</v>
      </c>
      <c r="AZ866" s="68">
        <f t="shared" si="294"/>
        <v>3.4579188817933863E-2</v>
      </c>
      <c r="BA866" s="68">
        <f t="shared" si="295"/>
        <v>0.1859548031590845</v>
      </c>
      <c r="BB866" s="68">
        <f t="shared" si="296"/>
        <v>-1.4611851989171356</v>
      </c>
    </row>
    <row r="867" spans="1:54" x14ac:dyDescent="0.3">
      <c r="A867" s="64">
        <v>27529</v>
      </c>
      <c r="B867" s="57">
        <v>2.2530000000000001</v>
      </c>
      <c r="C867" s="57">
        <v>9.3119999999999994</v>
      </c>
      <c r="D867" s="57">
        <v>3.5880000000000001</v>
      </c>
      <c r="E867" s="57">
        <f t="shared" si="281"/>
        <v>2.2530000000000001</v>
      </c>
      <c r="F867" s="57">
        <f t="shared" si="282"/>
        <v>1.335</v>
      </c>
      <c r="G867" s="57">
        <f t="shared" si="283"/>
        <v>0</v>
      </c>
      <c r="H867" s="57">
        <f>IF(Q866&gt;SetUp!$B$56,SetUp!$B$56,Q866)</f>
        <v>43.258085076396917</v>
      </c>
      <c r="I867" s="57">
        <f t="shared" si="297"/>
        <v>6.3192787430685531</v>
      </c>
      <c r="J867" s="57">
        <f>MIN(F867,H867,(1-EXP(-SetUp!$B$52*H867/SetUp!$B$56))*F867)</f>
        <v>1.3334509981160856</v>
      </c>
      <c r="K867" s="57">
        <f t="shared" si="284"/>
        <v>41.924634078280832</v>
      </c>
      <c r="L867" s="57">
        <f>IF(I867&lt;=0,0,MIN(SetUp!$B$50*I867^SetUp!$B$55,I867))</f>
        <v>0.44205404802116111</v>
      </c>
      <c r="M867" s="57">
        <f t="shared" si="285"/>
        <v>5.8772246950473921</v>
      </c>
      <c r="N867" s="57">
        <f>IF(SetUp!$B$62=0,X867,(B867-E867)*(1-(H867/SetUp!$B$66/SetUp!$B$56)))</f>
        <v>0</v>
      </c>
      <c r="O867" s="57">
        <f>K867*SetUp!$B$65</f>
        <v>0</v>
      </c>
      <c r="P867" s="57">
        <f>MIN(SetUp!$B$54*L867^SetUp!$B$51,L867)</f>
        <v>0.23005376391474594</v>
      </c>
      <c r="Q867" s="57">
        <f t="shared" si="286"/>
        <v>41.924634078280832</v>
      </c>
      <c r="R867" s="57">
        <f>IF((H867+N867-O867)&gt;SetUp!$B$56,T866+H867+N867-O867-SetUp!$B$56,T866)</f>
        <v>0</v>
      </c>
      <c r="S867" s="57">
        <f>R867*SetUp!$B$65</f>
        <v>0</v>
      </c>
      <c r="T867" s="57">
        <f>IF((R867-S867)&lt;SetUp!$B$53,R867-S867,SetUp!$B$53)</f>
        <v>0</v>
      </c>
      <c r="U867" s="57">
        <f t="shared" si="287"/>
        <v>5.8772246950473921</v>
      </c>
      <c r="V867" s="57">
        <f>(L867-P867)/1000*SetUp!$B$13*1000000/SetUp!$B$48</f>
        <v>12.058084957757137</v>
      </c>
      <c r="W867" s="57">
        <f t="shared" si="298"/>
        <v>-2.7755575615628914E-15</v>
      </c>
      <c r="X867" s="57">
        <f>MAX((SetUp!$B$56*(1-($H867/SetUp!$B$56)^2)*TANH(($B867-$D867)/SetUp!$B$56))/(1+$H867/SetUp!$B$56*TANH(($B867-$D867)/SetUp!$B$56)),0)</f>
        <v>0</v>
      </c>
      <c r="AK867" s="65">
        <v>102</v>
      </c>
      <c r="AL867" s="66">
        <f t="shared" si="278"/>
        <v>41.283384615384612</v>
      </c>
      <c r="AM867" s="66">
        <f t="shared" si="279"/>
        <v>59.70293140456242</v>
      </c>
      <c r="AN867" s="67">
        <f t="shared" si="280"/>
        <v>0.44617336879674357</v>
      </c>
      <c r="AP867" s="64">
        <v>27773</v>
      </c>
      <c r="AQ867" s="55">
        <v>1</v>
      </c>
      <c r="AR867" s="55">
        <v>14</v>
      </c>
      <c r="AS867" s="66">
        <f t="shared" si="288"/>
        <v>0</v>
      </c>
      <c r="AT867" s="66">
        <f t="shared" si="289"/>
        <v>3.4164497065430725E-2</v>
      </c>
      <c r="AU867" s="55" t="str">
        <f>IF(OR($AP867&lt;SetUp!$B$97,$AP867&gt;SetUp!$B$98),"Não","Sim")</f>
        <v>Sim</v>
      </c>
      <c r="AV867" s="68">
        <f t="shared" si="290"/>
        <v>0</v>
      </c>
      <c r="AW867" s="68">
        <f t="shared" si="291"/>
        <v>0.1848364062229915</v>
      </c>
      <c r="AX867" s="68">
        <f t="shared" si="292"/>
        <v>0</v>
      </c>
      <c r="AY867" s="68">
        <f t="shared" si="293"/>
        <v>-1.4664249681306947</v>
      </c>
      <c r="AZ867" s="68">
        <f t="shared" si="294"/>
        <v>3.4164497065430725E-2</v>
      </c>
      <c r="BA867" s="68">
        <f t="shared" si="295"/>
        <v>0.1848364062229915</v>
      </c>
      <c r="BB867" s="68">
        <f t="shared" si="296"/>
        <v>-1.4664249681306947</v>
      </c>
    </row>
    <row r="868" spans="1:54" x14ac:dyDescent="0.3">
      <c r="A868" s="64">
        <v>27530</v>
      </c>
      <c r="B868" s="57">
        <v>2.2970000000000002</v>
      </c>
      <c r="C868" s="57">
        <v>8.9350000000000005</v>
      </c>
      <c r="D868" s="57">
        <v>3.5880000000000001</v>
      </c>
      <c r="E868" s="57">
        <f t="shared" si="281"/>
        <v>2.2970000000000002</v>
      </c>
      <c r="F868" s="57">
        <f t="shared" si="282"/>
        <v>1.2909999999999999</v>
      </c>
      <c r="G868" s="57">
        <f t="shared" si="283"/>
        <v>0</v>
      </c>
      <c r="H868" s="57">
        <f>IF(Q867&gt;SetUp!$B$56,SetUp!$B$56,Q867)</f>
        <v>41.924634078280832</v>
      </c>
      <c r="I868" s="57">
        <f t="shared" si="297"/>
        <v>5.8772246950473921</v>
      </c>
      <c r="J868" s="57">
        <f>MIN(F868,H868,(1-EXP(-SetUp!$B$52*H868/SetUp!$B$56))*F868)</f>
        <v>1.2891550571228567</v>
      </c>
      <c r="K868" s="57">
        <f t="shared" si="284"/>
        <v>40.635479021157977</v>
      </c>
      <c r="L868" s="57">
        <f>IF(I868&lt;=0,0,MIN(SetUp!$B$50*I868^SetUp!$B$55,I868))</f>
        <v>0.39172685185630096</v>
      </c>
      <c r="M868" s="57">
        <f t="shared" si="285"/>
        <v>5.4854978431910908</v>
      </c>
      <c r="N868" s="57">
        <f>IF(SetUp!$B$62=0,X868,(B868-E868)*(1-(H868/SetUp!$B$66/SetUp!$B$56)))</f>
        <v>0</v>
      </c>
      <c r="O868" s="57">
        <f>K868*SetUp!$B$65</f>
        <v>0</v>
      </c>
      <c r="P868" s="57">
        <f>MIN(SetUp!$B$54*L868^SetUp!$B$51,L868)</f>
        <v>0.20428209532865241</v>
      </c>
      <c r="Q868" s="57">
        <f t="shared" si="286"/>
        <v>40.635479021157977</v>
      </c>
      <c r="R868" s="57">
        <f>IF((H868+N868-O868)&gt;SetUp!$B$56,T867+H868+N868-O868-SetUp!$B$56,T867)</f>
        <v>0</v>
      </c>
      <c r="S868" s="57">
        <f>R868*SetUp!$B$65</f>
        <v>0</v>
      </c>
      <c r="T868" s="57">
        <f>IF((R868-S868)&lt;SetUp!$B$53,R868-S868,SetUp!$B$53)</f>
        <v>0</v>
      </c>
      <c r="U868" s="57">
        <f t="shared" si="287"/>
        <v>5.4854978431910908</v>
      </c>
      <c r="V868" s="57">
        <f>(L868-P868)/1000*SetUp!$B$13*1000000/SetUp!$B$48</f>
        <v>10.661423443951383</v>
      </c>
      <c r="W868" s="57">
        <f t="shared" si="298"/>
        <v>1.4432899320127035E-15</v>
      </c>
      <c r="X868" s="57">
        <f>MAX((SetUp!$B$56*(1-($H868/SetUp!$B$56)^2)*TANH(($B868-$D868)/SetUp!$B$56))/(1+$H868/SetUp!$B$56*TANH(($B868-$D868)/SetUp!$B$56)),0)</f>
        <v>0</v>
      </c>
      <c r="AK868" s="65">
        <v>103</v>
      </c>
      <c r="AL868" s="66">
        <f t="shared" si="278"/>
        <v>81.861692307692309</v>
      </c>
      <c r="AM868" s="66">
        <f t="shared" si="279"/>
        <v>76.679440794256507</v>
      </c>
      <c r="AN868" s="67">
        <f t="shared" si="280"/>
        <v>-6.3304964353257567E-2</v>
      </c>
      <c r="AP868" s="64">
        <v>27774</v>
      </c>
      <c r="AQ868" s="55">
        <v>1</v>
      </c>
      <c r="AR868" s="55">
        <v>15</v>
      </c>
      <c r="AS868" s="66">
        <f t="shared" si="288"/>
        <v>0</v>
      </c>
      <c r="AT868" s="66">
        <f t="shared" si="289"/>
        <v>3.3756697934009275E-2</v>
      </c>
      <c r="AU868" s="55" t="str">
        <f>IF(OR($AP868&lt;SetUp!$B$97,$AP868&gt;SetUp!$B$98),"Não","Sim")</f>
        <v>Sim</v>
      </c>
      <c r="AV868" s="68">
        <f t="shared" si="290"/>
        <v>0</v>
      </c>
      <c r="AW868" s="68">
        <f t="shared" si="291"/>
        <v>0.18372995927177821</v>
      </c>
      <c r="AX868" s="68">
        <f t="shared" si="292"/>
        <v>0</v>
      </c>
      <c r="AY868" s="68">
        <f t="shared" si="293"/>
        <v>-1.4716400424722231</v>
      </c>
      <c r="AZ868" s="68">
        <f t="shared" si="294"/>
        <v>3.3756697934009275E-2</v>
      </c>
      <c r="BA868" s="68">
        <f t="shared" si="295"/>
        <v>0.18372995927177821</v>
      </c>
      <c r="BB868" s="68">
        <f t="shared" si="296"/>
        <v>-1.4716400424722231</v>
      </c>
    </row>
    <row r="869" spans="1:54" x14ac:dyDescent="0.3">
      <c r="A869" s="64">
        <v>27531</v>
      </c>
      <c r="B869" s="57">
        <v>8.2089999999999996</v>
      </c>
      <c r="C869" s="57">
        <v>22.530999999999999</v>
      </c>
      <c r="D869" s="57">
        <v>3.5880000000000001</v>
      </c>
      <c r="E869" s="57">
        <f t="shared" si="281"/>
        <v>3.5880000000000001</v>
      </c>
      <c r="F869" s="57">
        <f t="shared" si="282"/>
        <v>0</v>
      </c>
      <c r="G869" s="57">
        <f t="shared" si="283"/>
        <v>1.9881613931167177</v>
      </c>
      <c r="H869" s="57">
        <f>IF(Q868&gt;SetUp!$B$56,SetUp!$B$56,Q868)</f>
        <v>40.635479021157977</v>
      </c>
      <c r="I869" s="57">
        <f t="shared" si="297"/>
        <v>7.4736592363078085</v>
      </c>
      <c r="J869" s="57">
        <f>MIN(F869,H869,(1-EXP(-SetUp!$B$52*H869/SetUp!$B$56))*F869)</f>
        <v>0</v>
      </c>
      <c r="K869" s="57">
        <f t="shared" si="284"/>
        <v>40.635479021157977</v>
      </c>
      <c r="L869" s="57">
        <f>IF(I869&lt;=0,0,MIN(SetUp!$B$50*I869^SetUp!$B$55,I869))</f>
        <v>0.58468013427906329</v>
      </c>
      <c r="M869" s="57">
        <f t="shared" si="285"/>
        <v>6.8889791020287454</v>
      </c>
      <c r="N869" s="57">
        <f>IF(SetUp!$B$62=0,X869,(B869-E869)*(1-(H869/SetUp!$B$66/SetUp!$B$56)))</f>
        <v>2.6328386068832819</v>
      </c>
      <c r="O869" s="57">
        <f>K869*SetUp!$B$65</f>
        <v>0</v>
      </c>
      <c r="P869" s="57">
        <f>MIN(SetUp!$B$54*L869^SetUp!$B$51,L869)</f>
        <v>0.30283518425899936</v>
      </c>
      <c r="Q869" s="57">
        <f t="shared" si="286"/>
        <v>43.26831762804126</v>
      </c>
      <c r="R869" s="57">
        <f>IF((H869+N869-O869)&gt;SetUp!$B$56,T868+H869+N869-O869-SetUp!$B$56,T868)</f>
        <v>0</v>
      </c>
      <c r="S869" s="57">
        <f>R869*SetUp!$B$65</f>
        <v>0</v>
      </c>
      <c r="T869" s="57">
        <f>IF((R869-S869)&lt;SetUp!$B$53,R869-S869,SetUp!$B$53)</f>
        <v>0</v>
      </c>
      <c r="U869" s="57">
        <f t="shared" si="287"/>
        <v>6.8889791020287454</v>
      </c>
      <c r="V869" s="57">
        <f>(L869-P869)/1000*SetUp!$B$13*1000000/SetUp!$B$48</f>
        <v>16.030687725639261</v>
      </c>
      <c r="W869" s="57">
        <f t="shared" si="298"/>
        <v>-2.4424906541753444E-15</v>
      </c>
      <c r="X869" s="57">
        <f>MAX((SetUp!$B$56*(1-($H869/SetUp!$B$56)^2)*TANH(($B869-$D869)/SetUp!$B$56))/(1+$H869/SetUp!$B$56*TANH(($B869-$D869)/SetUp!$B$56)),0)</f>
        <v>2.6328386068832819</v>
      </c>
      <c r="AK869" s="65">
        <v>104</v>
      </c>
      <c r="AL869" s="66">
        <f t="shared" si="278"/>
        <v>78.526615384615383</v>
      </c>
      <c r="AM869" s="66">
        <f t="shared" si="279"/>
        <v>63.170334115591828</v>
      </c>
      <c r="AN869" s="67">
        <f t="shared" si="280"/>
        <v>-0.19555511457879662</v>
      </c>
      <c r="AP869" s="64">
        <v>27775</v>
      </c>
      <c r="AQ869" s="55">
        <v>1</v>
      </c>
      <c r="AR869" s="55">
        <v>16</v>
      </c>
      <c r="AS869" s="66">
        <f t="shared" si="288"/>
        <v>0</v>
      </c>
      <c r="AT869" s="66">
        <f t="shared" si="289"/>
        <v>3.3355645180906723E-2</v>
      </c>
      <c r="AU869" s="55" t="str">
        <f>IF(OR($AP869&lt;SetUp!$B$97,$AP869&gt;SetUp!$B$98),"Não","Sim")</f>
        <v>Sim</v>
      </c>
      <c r="AV869" s="68">
        <f t="shared" si="290"/>
        <v>0</v>
      </c>
      <c r="AW869" s="68">
        <f t="shared" si="291"/>
        <v>0.18263527912456215</v>
      </c>
      <c r="AX869" s="68">
        <f t="shared" si="292"/>
        <v>0</v>
      </c>
      <c r="AY869" s="68">
        <f t="shared" si="293"/>
        <v>-1.4768306545977348</v>
      </c>
      <c r="AZ869" s="68">
        <f t="shared" si="294"/>
        <v>3.3355645180906723E-2</v>
      </c>
      <c r="BA869" s="68">
        <f t="shared" si="295"/>
        <v>0.18263527912456215</v>
      </c>
      <c r="BB869" s="68">
        <f t="shared" si="296"/>
        <v>-1.4768306545977348</v>
      </c>
    </row>
    <row r="870" spans="1:54" x14ac:dyDescent="0.3">
      <c r="A870" s="64">
        <v>27532</v>
      </c>
      <c r="B870" s="57">
        <v>2.5960000000000001</v>
      </c>
      <c r="C870" s="57">
        <v>19.254999999999999</v>
      </c>
      <c r="D870" s="57">
        <v>3.5880000000000001</v>
      </c>
      <c r="E870" s="57">
        <f t="shared" si="281"/>
        <v>2.5960000000000001</v>
      </c>
      <c r="F870" s="57">
        <f t="shared" si="282"/>
        <v>0.99199999999999999</v>
      </c>
      <c r="G870" s="57">
        <f t="shared" si="283"/>
        <v>0</v>
      </c>
      <c r="H870" s="57">
        <f>IF(Q869&gt;SetUp!$B$56,SetUp!$B$56,Q869)</f>
        <v>43.26831762804126</v>
      </c>
      <c r="I870" s="57">
        <f t="shared" si="297"/>
        <v>6.8889791020287454</v>
      </c>
      <c r="J870" s="57">
        <f>MIN(F870,H870,(1-EXP(-SetUp!$B$52*H870/SetUp!$B$56))*F870)</f>
        <v>0.99085082019151893</v>
      </c>
      <c r="K870" s="57">
        <f t="shared" si="284"/>
        <v>42.277466807849741</v>
      </c>
      <c r="L870" s="57">
        <f>IF(I870&lt;=0,0,MIN(SetUp!$B$50*I870^SetUp!$B$55,I870))</f>
        <v>0.5104512792842294</v>
      </c>
      <c r="M870" s="57">
        <f t="shared" si="285"/>
        <v>6.3785278227445161</v>
      </c>
      <c r="N870" s="57">
        <f>IF(SetUp!$B$62=0,X870,(B870-E870)*(1-(H870/SetUp!$B$66/SetUp!$B$56)))</f>
        <v>0</v>
      </c>
      <c r="O870" s="57">
        <f>K870*SetUp!$B$65</f>
        <v>0</v>
      </c>
      <c r="P870" s="57">
        <f>MIN(SetUp!$B$54*L870^SetUp!$B$51,L870)</f>
        <v>0.26499969946601437</v>
      </c>
      <c r="Q870" s="57">
        <f t="shared" si="286"/>
        <v>42.277466807849741</v>
      </c>
      <c r="R870" s="57">
        <f>IF((H870+N870-O870)&gt;SetUp!$B$56,T869+H870+N870-O870-SetUp!$B$56,T869)</f>
        <v>0</v>
      </c>
      <c r="S870" s="57">
        <f>R870*SetUp!$B$65</f>
        <v>0</v>
      </c>
      <c r="T870" s="57">
        <f>IF((R870-S870)&lt;SetUp!$B$53,R870-S870,SetUp!$B$53)</f>
        <v>0</v>
      </c>
      <c r="U870" s="57">
        <f t="shared" si="287"/>
        <v>6.3785278227445161</v>
      </c>
      <c r="V870" s="57">
        <f>(L870-P870)/1000*SetUp!$B$13*1000000/SetUp!$B$48</f>
        <v>13.960717151577553</v>
      </c>
      <c r="W870" s="57">
        <f t="shared" si="298"/>
        <v>0</v>
      </c>
      <c r="X870" s="57">
        <f>MAX((SetUp!$B$56*(1-($H870/SetUp!$B$56)^2)*TANH(($B870-$D870)/SetUp!$B$56))/(1+$H870/SetUp!$B$56*TANH(($B870-$D870)/SetUp!$B$56)),0)</f>
        <v>0</v>
      </c>
      <c r="AK870" s="65">
        <v>105</v>
      </c>
      <c r="AL870" s="66">
        <f t="shared" si="278"/>
        <v>42.514538461538464</v>
      </c>
      <c r="AM870" s="66">
        <f t="shared" si="279"/>
        <v>56.113203155729053</v>
      </c>
      <c r="AN870" s="67">
        <f t="shared" si="280"/>
        <v>0.31985916315410229</v>
      </c>
      <c r="AP870" s="64">
        <v>27776</v>
      </c>
      <c r="AQ870" s="55">
        <v>1</v>
      </c>
      <c r="AR870" s="55">
        <v>17</v>
      </c>
      <c r="AS870" s="66">
        <f t="shared" si="288"/>
        <v>0</v>
      </c>
      <c r="AT870" s="66">
        <f t="shared" si="289"/>
        <v>3.2961196333248476E-2</v>
      </c>
      <c r="AU870" s="55" t="str">
        <f>IF(OR($AP870&lt;SetUp!$B$97,$AP870&gt;SetUp!$B$98),"Não","Sim")</f>
        <v>Sim</v>
      </c>
      <c r="AV870" s="68">
        <f t="shared" si="290"/>
        <v>0</v>
      </c>
      <c r="AW870" s="68">
        <f t="shared" si="291"/>
        <v>0.18155218625301231</v>
      </c>
      <c r="AX870" s="68">
        <f t="shared" si="292"/>
        <v>0</v>
      </c>
      <c r="AY870" s="68">
        <f t="shared" si="293"/>
        <v>-1.4819970338833128</v>
      </c>
      <c r="AZ870" s="68">
        <f t="shared" si="294"/>
        <v>3.2961196333248476E-2</v>
      </c>
      <c r="BA870" s="68">
        <f t="shared" si="295"/>
        <v>0.18155218625301231</v>
      </c>
      <c r="BB870" s="68">
        <f t="shared" si="296"/>
        <v>-1.4819970338833128</v>
      </c>
    </row>
    <row r="871" spans="1:54" x14ac:dyDescent="0.3">
      <c r="A871" s="64">
        <v>27533</v>
      </c>
      <c r="B871" s="57">
        <v>3.1680000000000001</v>
      </c>
      <c r="C871" s="57">
        <v>19.254999999999999</v>
      </c>
      <c r="D871" s="57">
        <v>3.5880000000000001</v>
      </c>
      <c r="E871" s="57">
        <f t="shared" si="281"/>
        <v>3.1680000000000001</v>
      </c>
      <c r="F871" s="57">
        <f t="shared" si="282"/>
        <v>0.41999999999999993</v>
      </c>
      <c r="G871" s="57">
        <f t="shared" si="283"/>
        <v>0</v>
      </c>
      <c r="H871" s="57">
        <f>IF(Q870&gt;SetUp!$B$56,SetUp!$B$56,Q870)</f>
        <v>42.277466807849741</v>
      </c>
      <c r="I871" s="57">
        <f t="shared" si="297"/>
        <v>6.3785278227445161</v>
      </c>
      <c r="J871" s="57">
        <f>MIN(F871,H871,(1-EXP(-SetUp!$B$52*H871/SetUp!$B$56))*F871)</f>
        <v>0.41943198047022706</v>
      </c>
      <c r="K871" s="57">
        <f t="shared" si="284"/>
        <v>41.858034827379512</v>
      </c>
      <c r="L871" s="57">
        <f>IF(I871&lt;=0,0,MIN(SetUp!$B$50*I871^SetUp!$B$55,I871))</f>
        <v>0.44898339007629512</v>
      </c>
      <c r="M871" s="57">
        <f t="shared" si="285"/>
        <v>5.9295444326682212</v>
      </c>
      <c r="N871" s="57">
        <f>IF(SetUp!$B$62=0,X871,(B871-E871)*(1-(H871/SetUp!$B$66/SetUp!$B$56)))</f>
        <v>0</v>
      </c>
      <c r="O871" s="57">
        <f>K871*SetUp!$B$65</f>
        <v>0</v>
      </c>
      <c r="P871" s="57">
        <f>MIN(SetUp!$B$54*L871^SetUp!$B$51,L871)</f>
        <v>0.23359811405402148</v>
      </c>
      <c r="Q871" s="57">
        <f t="shared" si="286"/>
        <v>41.858034827379512</v>
      </c>
      <c r="R871" s="57">
        <f>IF((H871+N871-O871)&gt;SetUp!$B$56,T870+H871+N871-O871-SetUp!$B$56,T870)</f>
        <v>0</v>
      </c>
      <c r="S871" s="57">
        <f>R871*SetUp!$B$65</f>
        <v>0</v>
      </c>
      <c r="T871" s="57">
        <f>IF((R871-S871)&lt;SetUp!$B$53,R871-S871,SetUp!$B$53)</f>
        <v>0</v>
      </c>
      <c r="U871" s="57">
        <f t="shared" si="287"/>
        <v>5.9295444326682212</v>
      </c>
      <c r="V871" s="57">
        <f>(L871-P871)/1000*SetUp!$B$13*1000000/SetUp!$B$48</f>
        <v>12.250615454943897</v>
      </c>
      <c r="W871" s="57">
        <f t="shared" si="298"/>
        <v>0</v>
      </c>
      <c r="X871" s="57">
        <f>MAX((SetUp!$B$56*(1-($H871/SetUp!$B$56)^2)*TANH(($B871-$D871)/SetUp!$B$56))/(1+$H871/SetUp!$B$56*TANH(($B871-$D871)/SetUp!$B$56)),0)</f>
        <v>0</v>
      </c>
      <c r="AK871" s="65">
        <v>106</v>
      </c>
      <c r="AL871" s="66">
        <f t="shared" si="278"/>
        <v>45.151769230769233</v>
      </c>
      <c r="AM871" s="66">
        <f t="shared" si="279"/>
        <v>52.354776507813021</v>
      </c>
      <c r="AN871" s="67">
        <f t="shared" si="280"/>
        <v>0.15952879366098482</v>
      </c>
      <c r="AP871" s="64">
        <v>27777</v>
      </c>
      <c r="AQ871" s="55">
        <v>1</v>
      </c>
      <c r="AR871" s="55">
        <v>18</v>
      </c>
      <c r="AS871" s="66">
        <f t="shared" si="288"/>
        <v>0</v>
      </c>
      <c r="AT871" s="66">
        <f t="shared" si="289"/>
        <v>3.2573212573810136E-2</v>
      </c>
      <c r="AU871" s="55" t="str">
        <f>IF(OR($AP871&lt;SetUp!$B$97,$AP871&gt;SetUp!$B$98),"Não","Sim")</f>
        <v>Sim</v>
      </c>
      <c r="AV871" s="68">
        <f t="shared" si="290"/>
        <v>0</v>
      </c>
      <c r="AW871" s="68">
        <f t="shared" si="291"/>
        <v>0.18048050469180912</v>
      </c>
      <c r="AX871" s="68">
        <f t="shared" si="292"/>
        <v>0</v>
      </c>
      <c r="AY871" s="68">
        <f t="shared" si="293"/>
        <v>-1.4871394064865742</v>
      </c>
      <c r="AZ871" s="68">
        <f t="shared" si="294"/>
        <v>3.2573212573810136E-2</v>
      </c>
      <c r="BA871" s="68">
        <f t="shared" si="295"/>
        <v>0.18048050469180912</v>
      </c>
      <c r="BB871" s="68">
        <f t="shared" si="296"/>
        <v>-1.4871394064865742</v>
      </c>
    </row>
    <row r="872" spans="1:54" x14ac:dyDescent="0.3">
      <c r="A872" s="64">
        <v>27534</v>
      </c>
      <c r="B872" s="57">
        <v>7.4409999999999998</v>
      </c>
      <c r="C872" s="57">
        <v>26.927</v>
      </c>
      <c r="D872" s="57">
        <v>3.5880000000000001</v>
      </c>
      <c r="E872" s="57">
        <f t="shared" si="281"/>
        <v>3.5880000000000001</v>
      </c>
      <c r="F872" s="57">
        <f t="shared" si="282"/>
        <v>0</v>
      </c>
      <c r="G872" s="57">
        <f t="shared" si="283"/>
        <v>1.7341388888604485</v>
      </c>
      <c r="H872" s="57">
        <f>IF(Q871&gt;SetUp!$B$56,SetUp!$B$56,Q871)</f>
        <v>41.858034827379512</v>
      </c>
      <c r="I872" s="57">
        <f t="shared" si="297"/>
        <v>7.6636833215286693</v>
      </c>
      <c r="J872" s="57">
        <f>MIN(F872,H872,(1-EXP(-SetUp!$B$52*H872/SetUp!$B$56))*F872)</f>
        <v>0</v>
      </c>
      <c r="K872" s="57">
        <f t="shared" si="284"/>
        <v>41.858034827379512</v>
      </c>
      <c r="L872" s="57">
        <f>IF(I872&lt;=0,0,MIN(SetUp!$B$50*I872^SetUp!$B$55,I872))</f>
        <v>0.60966617702634285</v>
      </c>
      <c r="M872" s="57">
        <f t="shared" si="285"/>
        <v>7.0540171445023265</v>
      </c>
      <c r="N872" s="57">
        <f>IF(SetUp!$B$62=0,X872,(B872-E872)*(1-(H872/SetUp!$B$66/SetUp!$B$56)))</f>
        <v>2.1188611111395512</v>
      </c>
      <c r="O872" s="57">
        <f>K872*SetUp!$B$65</f>
        <v>0</v>
      </c>
      <c r="P872" s="57">
        <f>MIN(SetUp!$B$54*L872^SetUp!$B$51,L872)</f>
        <v>0.31555199094401432</v>
      </c>
      <c r="Q872" s="57">
        <f t="shared" si="286"/>
        <v>43.976895938519064</v>
      </c>
      <c r="R872" s="57">
        <f>IF((H872+N872-O872)&gt;SetUp!$B$56,T871+H872+N872-O872-SetUp!$B$56,T871)</f>
        <v>0</v>
      </c>
      <c r="S872" s="57">
        <f>R872*SetUp!$B$65</f>
        <v>0</v>
      </c>
      <c r="T872" s="57">
        <f>IF((R872-S872)&lt;SetUp!$B$53,R872-S872,SetUp!$B$53)</f>
        <v>0</v>
      </c>
      <c r="U872" s="57">
        <f t="shared" si="287"/>
        <v>7.0540171445023265</v>
      </c>
      <c r="V872" s="57">
        <f>(L872-P872)/1000*SetUp!$B$13*1000000/SetUp!$B$48</f>
        <v>16.728533445182268</v>
      </c>
      <c r="W872" s="57">
        <f t="shared" si="298"/>
        <v>-1.6653345369377348E-15</v>
      </c>
      <c r="X872" s="57">
        <f>MAX((SetUp!$B$56*(1-($H872/SetUp!$B$56)^2)*TANH(($B872-$D872)/SetUp!$B$56))/(1+$H872/SetUp!$B$56*TANH(($B872-$D872)/SetUp!$B$56)),0)</f>
        <v>2.1188611111395512</v>
      </c>
      <c r="AK872" s="65">
        <v>107</v>
      </c>
      <c r="AL872" s="66">
        <f t="shared" si="278"/>
        <v>44.256999999999998</v>
      </c>
      <c r="AM872" s="66">
        <f t="shared" si="279"/>
        <v>57.512314902762824</v>
      </c>
      <c r="AN872" s="67">
        <f t="shared" si="280"/>
        <v>0.29950775928695633</v>
      </c>
      <c r="AP872" s="64">
        <v>27778</v>
      </c>
      <c r="AQ872" s="55">
        <v>1</v>
      </c>
      <c r="AR872" s="55">
        <v>19</v>
      </c>
      <c r="AS872" s="66">
        <f t="shared" si="288"/>
        <v>0</v>
      </c>
      <c r="AT872" s="66">
        <f t="shared" si="289"/>
        <v>3.2191558630754243E-2</v>
      </c>
      <c r="AU872" s="55" t="str">
        <f>IF(OR($AP872&lt;SetUp!$B$97,$AP872&gt;SetUp!$B$98),"Não","Sim")</f>
        <v>Sim</v>
      </c>
      <c r="AV872" s="68">
        <f t="shared" si="290"/>
        <v>0</v>
      </c>
      <c r="AW872" s="68">
        <f t="shared" si="291"/>
        <v>0.17942006195170662</v>
      </c>
      <c r="AX872" s="68">
        <f t="shared" si="292"/>
        <v>0</v>
      </c>
      <c r="AY872" s="68">
        <f t="shared" si="293"/>
        <v>-1.492257995406693</v>
      </c>
      <c r="AZ872" s="68">
        <f t="shared" si="294"/>
        <v>3.2191558630754243E-2</v>
      </c>
      <c r="BA872" s="68">
        <f t="shared" si="295"/>
        <v>0.17942006195170662</v>
      </c>
      <c r="BB872" s="68">
        <f t="shared" si="296"/>
        <v>-1.492257995406693</v>
      </c>
    </row>
    <row r="873" spans="1:54" x14ac:dyDescent="0.3">
      <c r="A873" s="64">
        <v>27535</v>
      </c>
      <c r="B873" s="57">
        <v>7.9</v>
      </c>
      <c r="C873" s="57">
        <v>36.406999999999996</v>
      </c>
      <c r="D873" s="57">
        <v>3.5880000000000001</v>
      </c>
      <c r="E873" s="57">
        <f t="shared" si="281"/>
        <v>3.5880000000000001</v>
      </c>
      <c r="F873" s="57">
        <f t="shared" si="282"/>
        <v>0</v>
      </c>
      <c r="G873" s="57">
        <f t="shared" si="283"/>
        <v>2.1398037354635355</v>
      </c>
      <c r="H873" s="57">
        <f>IF(Q872&gt;SetUp!$B$56,SetUp!$B$56,Q872)</f>
        <v>43.976895938519064</v>
      </c>
      <c r="I873" s="57">
        <f t="shared" si="297"/>
        <v>9.1938208799658625</v>
      </c>
      <c r="J873" s="57">
        <f>MIN(F873,H873,(1-EXP(-SetUp!$B$52*H873/SetUp!$B$56))*F873)</f>
        <v>0</v>
      </c>
      <c r="K873" s="57">
        <f t="shared" si="284"/>
        <v>43.976895938519064</v>
      </c>
      <c r="L873" s="57">
        <f>IF(I873&lt;=0,0,MIN(SetUp!$B$50*I873^SetUp!$B$55,I873))</f>
        <v>0.82576457566021277</v>
      </c>
      <c r="M873" s="57">
        <f t="shared" si="285"/>
        <v>8.3680563043056502</v>
      </c>
      <c r="N873" s="57">
        <f>IF(SetUp!$B$62=0,X873,(B873-E873)*(1-(H873/SetUp!$B$66/SetUp!$B$56)))</f>
        <v>2.1721962645364647</v>
      </c>
      <c r="O873" s="57">
        <f>K873*SetUp!$B$65</f>
        <v>0</v>
      </c>
      <c r="P873" s="57">
        <f>MIN(SetUp!$B$54*L873^SetUp!$B$51,L873)</f>
        <v>0.42520024868157558</v>
      </c>
      <c r="Q873" s="57">
        <f t="shared" si="286"/>
        <v>46.149092203055531</v>
      </c>
      <c r="R873" s="57">
        <f>IF((H873+N873-O873)&gt;SetUp!$B$56,T872+H873+N873-O873-SetUp!$B$56,T872)</f>
        <v>0</v>
      </c>
      <c r="S873" s="57">
        <f>R873*SetUp!$B$65</f>
        <v>0</v>
      </c>
      <c r="T873" s="57">
        <f>IF((R873-S873)&lt;SetUp!$B$53,R873-S873,SetUp!$B$53)</f>
        <v>0</v>
      </c>
      <c r="U873" s="57">
        <f t="shared" si="287"/>
        <v>8.3680563043056502</v>
      </c>
      <c r="V873" s="57">
        <f>(L873-P873)/1000*SetUp!$B$13*1000000/SetUp!$B$48</f>
        <v>22.783170815614298</v>
      </c>
      <c r="W873" s="57">
        <f t="shared" si="298"/>
        <v>6.6613381477509392E-15</v>
      </c>
      <c r="X873" s="57">
        <f>MAX((SetUp!$B$56*(1-($H873/SetUp!$B$56)^2)*TANH(($B873-$D873)/SetUp!$B$56))/(1+$H873/SetUp!$B$56*TANH(($B873-$D873)/SetUp!$B$56)),0)</f>
        <v>2.1721962645364647</v>
      </c>
      <c r="AK873" s="65">
        <v>108</v>
      </c>
      <c r="AL873" s="66">
        <f t="shared" si="278"/>
        <v>41.320999999999998</v>
      </c>
      <c r="AM873" s="66">
        <f t="shared" si="279"/>
        <v>59.720537660172468</v>
      </c>
      <c r="AN873" s="67">
        <f t="shared" si="280"/>
        <v>0.44528297137466349</v>
      </c>
      <c r="AP873" s="64">
        <v>27779</v>
      </c>
      <c r="AQ873" s="55">
        <v>1</v>
      </c>
      <c r="AR873" s="55">
        <v>20</v>
      </c>
      <c r="AS873" s="66">
        <f t="shared" si="288"/>
        <v>1.788</v>
      </c>
      <c r="AT873" s="66">
        <f t="shared" si="289"/>
        <v>3.1816102671184669E-2</v>
      </c>
      <c r="AU873" s="55" t="str">
        <f>IF(OR($AP873&lt;SetUp!$B$97,$AP873&gt;SetUp!$B$98),"Não","Sim")</f>
        <v>Sim</v>
      </c>
      <c r="AV873" s="68">
        <f t="shared" si="290"/>
        <v>1.3371611720357424</v>
      </c>
      <c r="AW873" s="68">
        <f t="shared" si="291"/>
        <v>0.17837068893510691</v>
      </c>
      <c r="AX873" s="68">
        <f t="shared" si="292"/>
        <v>0.25236751445989886</v>
      </c>
      <c r="AY873" s="68">
        <f t="shared" si="293"/>
        <v>-1.4973530205430401</v>
      </c>
      <c r="AZ873" s="68">
        <f t="shared" si="294"/>
        <v>-1.7561838973288153</v>
      </c>
      <c r="BA873" s="68">
        <f t="shared" si="295"/>
        <v>-1.1587904831006355</v>
      </c>
      <c r="BB873" s="68">
        <f t="shared" si="296"/>
        <v>-1.749720535002939</v>
      </c>
    </row>
    <row r="874" spans="1:54" x14ac:dyDescent="0.3">
      <c r="A874" s="64">
        <v>27536</v>
      </c>
      <c r="B874" s="57">
        <v>0.67300000000000004</v>
      </c>
      <c r="C874" s="57">
        <v>35.466000000000001</v>
      </c>
      <c r="D874" s="57">
        <v>3.5880000000000001</v>
      </c>
      <c r="E874" s="57">
        <f t="shared" si="281"/>
        <v>0.67300000000000004</v>
      </c>
      <c r="F874" s="57">
        <f t="shared" si="282"/>
        <v>2.915</v>
      </c>
      <c r="G874" s="57">
        <f t="shared" si="283"/>
        <v>0</v>
      </c>
      <c r="H874" s="57">
        <f>IF(Q873&gt;SetUp!$B$56,SetUp!$B$56,Q873)</f>
        <v>46.149092203055531</v>
      </c>
      <c r="I874" s="57">
        <f t="shared" si="297"/>
        <v>8.3680563043056502</v>
      </c>
      <c r="J874" s="57">
        <f>MIN(F874,H874,(1-EXP(-SetUp!$B$52*H874/SetUp!$B$56))*F874)</f>
        <v>2.9128470705662712</v>
      </c>
      <c r="K874" s="57">
        <f t="shared" si="284"/>
        <v>43.236245132489259</v>
      </c>
      <c r="L874" s="57">
        <f>IF(I874&lt;=0,0,MIN(SetUp!$B$50*I874^SetUp!$B$55,I874))</f>
        <v>0.70589023463137746</v>
      </c>
      <c r="M874" s="57">
        <f t="shared" si="285"/>
        <v>7.6621660696742726</v>
      </c>
      <c r="N874" s="57">
        <f>IF(SetUp!$B$62=0,X874,(B874-E874)*(1-(H874/SetUp!$B$66/SetUp!$B$56)))</f>
        <v>0</v>
      </c>
      <c r="O874" s="57">
        <f>K874*SetUp!$B$65</f>
        <v>0</v>
      </c>
      <c r="P874" s="57">
        <f>MIN(SetUp!$B$54*L874^SetUp!$B$51,L874)</f>
        <v>0.36444607027613274</v>
      </c>
      <c r="Q874" s="57">
        <f t="shared" si="286"/>
        <v>43.236245132489259</v>
      </c>
      <c r="R874" s="57">
        <f>IF((H874+N874-O874)&gt;SetUp!$B$56,T873+H874+N874-O874-SetUp!$B$56,T873)</f>
        <v>0</v>
      </c>
      <c r="S874" s="57">
        <f>R874*SetUp!$B$65</f>
        <v>0</v>
      </c>
      <c r="T874" s="57">
        <f>IF((R874-S874)&lt;SetUp!$B$53,R874-S874,SetUp!$B$53)</f>
        <v>0</v>
      </c>
      <c r="U874" s="57">
        <f t="shared" si="287"/>
        <v>7.6621660696742726</v>
      </c>
      <c r="V874" s="57">
        <f>(L874-P874)/1000*SetUp!$B$13*1000000/SetUp!$B$48</f>
        <v>19.420552946331391</v>
      </c>
      <c r="W874" s="57">
        <f t="shared" si="298"/>
        <v>-2.7755575615628914E-15</v>
      </c>
      <c r="X874" s="57">
        <f>MAX((SetUp!$B$56*(1-($H874/SetUp!$B$56)^2)*TANH(($B874-$D874)/SetUp!$B$56))/(1+$H874/SetUp!$B$56*TANH(($B874-$D874)/SetUp!$B$56)),0)</f>
        <v>0</v>
      </c>
      <c r="AK874" s="65">
        <v>109</v>
      </c>
      <c r="AL874" s="66">
        <f t="shared" si="278"/>
        <v>45.413846153846151</v>
      </c>
      <c r="AM874" s="66">
        <f t="shared" si="279"/>
        <v>51.523071581499828</v>
      </c>
      <c r="AN874" s="67">
        <f t="shared" si="280"/>
        <v>0.13452340959974557</v>
      </c>
      <c r="AP874" s="64">
        <v>27780</v>
      </c>
      <c r="AQ874" s="55">
        <v>1</v>
      </c>
      <c r="AR874" s="55">
        <v>21</v>
      </c>
      <c r="AS874" s="66">
        <f t="shared" si="288"/>
        <v>0.83399999999999996</v>
      </c>
      <c r="AT874" s="66">
        <f t="shared" si="289"/>
        <v>3.1446716198371097E-2</v>
      </c>
      <c r="AU874" s="55" t="str">
        <f>IF(OR($AP874&lt;SetUp!$B$97,$AP874&gt;SetUp!$B$98),"Não","Sim")</f>
        <v>Sim</v>
      </c>
      <c r="AV874" s="68">
        <f t="shared" si="290"/>
        <v>0.91323600454646991</v>
      </c>
      <c r="AW874" s="68">
        <f t="shared" si="291"/>
        <v>0.17733221985406683</v>
      </c>
      <c r="AX874" s="68">
        <f t="shared" si="292"/>
        <v>-7.8833949362261305E-2</v>
      </c>
      <c r="AY874" s="68">
        <f t="shared" si="293"/>
        <v>-1.5024246987524543</v>
      </c>
      <c r="AZ874" s="68">
        <f t="shared" si="294"/>
        <v>-0.80255328380162883</v>
      </c>
      <c r="BA874" s="68">
        <f t="shared" si="295"/>
        <v>-0.73590378469240303</v>
      </c>
      <c r="BB874" s="68">
        <f t="shared" si="296"/>
        <v>-1.4235907493901929</v>
      </c>
    </row>
    <row r="875" spans="1:54" x14ac:dyDescent="0.3">
      <c r="A875" s="64">
        <v>27537</v>
      </c>
      <c r="B875" s="57">
        <v>1.105</v>
      </c>
      <c r="C875" s="57">
        <v>22.530999999999999</v>
      </c>
      <c r="D875" s="57">
        <v>3.5880000000000001</v>
      </c>
      <c r="E875" s="57">
        <f t="shared" si="281"/>
        <v>1.105</v>
      </c>
      <c r="F875" s="57">
        <f t="shared" si="282"/>
        <v>2.4830000000000001</v>
      </c>
      <c r="G875" s="57">
        <f t="shared" si="283"/>
        <v>0</v>
      </c>
      <c r="H875" s="57">
        <f>IF(Q874&gt;SetUp!$B$56,SetUp!$B$56,Q874)</f>
        <v>43.236245132489259</v>
      </c>
      <c r="I875" s="57">
        <f t="shared" si="297"/>
        <v>7.6621660696742726</v>
      </c>
      <c r="J875" s="57">
        <f>MIN(F875,H875,(1-EXP(-SetUp!$B$52*H875/SetUp!$B$56))*F875)</f>
        <v>2.4801091242509994</v>
      </c>
      <c r="K875" s="57">
        <f t="shared" si="284"/>
        <v>40.756136008238258</v>
      </c>
      <c r="L875" s="57">
        <f>IF(I875&lt;=0,0,MIN(SetUp!$B$50*I875^SetUp!$B$55,I875))</f>
        <v>0.6094650213390338</v>
      </c>
      <c r="M875" s="57">
        <f t="shared" si="285"/>
        <v>7.0527010483352388</v>
      </c>
      <c r="N875" s="57">
        <f>IF(SetUp!$B$62=0,X875,(B875-E875)*(1-(H875/SetUp!$B$66/SetUp!$B$56)))</f>
        <v>0</v>
      </c>
      <c r="O875" s="57">
        <f>K875*SetUp!$B$65</f>
        <v>0</v>
      </c>
      <c r="P875" s="57">
        <f>MIN(SetUp!$B$54*L875^SetUp!$B$51,L875)</f>
        <v>0.31544964736290432</v>
      </c>
      <c r="Q875" s="57">
        <f t="shared" si="286"/>
        <v>40.756136008238258</v>
      </c>
      <c r="R875" s="57">
        <f>IF((H875+N875-O875)&gt;SetUp!$B$56,T874+H875+N875-O875-SetUp!$B$56,T874)</f>
        <v>0</v>
      </c>
      <c r="S875" s="57">
        <f>R875*SetUp!$B$65</f>
        <v>0</v>
      </c>
      <c r="T875" s="57">
        <f>IF((R875-S875)&lt;SetUp!$B$53,R875-S875,SetUp!$B$53)</f>
        <v>0</v>
      </c>
      <c r="U875" s="57">
        <f t="shared" si="287"/>
        <v>7.0527010483352388</v>
      </c>
      <c r="V875" s="57">
        <f>(L875-P875)/1000*SetUp!$B$13*1000000/SetUp!$B$48</f>
        <v>16.722913241528182</v>
      </c>
      <c r="W875" s="57">
        <f t="shared" si="298"/>
        <v>-3.9968028886505635E-15</v>
      </c>
      <c r="X875" s="57">
        <f>MAX((SetUp!$B$56*(1-($H875/SetUp!$B$56)^2)*TANH(($B875-$D875)/SetUp!$B$56))/(1+$H875/SetUp!$B$56*TANH(($B875-$D875)/SetUp!$B$56)),0)</f>
        <v>0</v>
      </c>
      <c r="AK875" s="65">
        <v>110</v>
      </c>
      <c r="AL875" s="66">
        <f t="shared" si="278"/>
        <v>49.577923076923078</v>
      </c>
      <c r="AM875" s="66">
        <f t="shared" si="279"/>
        <v>55.1724443366152</v>
      </c>
      <c r="AN875" s="67">
        <f t="shared" si="280"/>
        <v>0.11284299366498052</v>
      </c>
      <c r="AP875" s="64">
        <v>27781</v>
      </c>
      <c r="AQ875" s="55">
        <v>1</v>
      </c>
      <c r="AR875" s="55">
        <v>22</v>
      </c>
      <c r="AS875" s="66">
        <f t="shared" si="288"/>
        <v>0.59699999999999998</v>
      </c>
      <c r="AT875" s="66">
        <f t="shared" si="289"/>
        <v>3.1083273952499362E-2</v>
      </c>
      <c r="AU875" s="55" t="str">
        <f>IF(OR($AP875&lt;SetUp!$B$97,$AP875&gt;SetUp!$B$98),"Não","Sim")</f>
        <v>Sim</v>
      </c>
      <c r="AV875" s="68">
        <f t="shared" si="290"/>
        <v>0.77265775088327426</v>
      </c>
      <c r="AW875" s="68">
        <f t="shared" si="291"/>
        <v>0.17630449215065214</v>
      </c>
      <c r="AX875" s="68">
        <f t="shared" si="292"/>
        <v>-0.22402566887063094</v>
      </c>
      <c r="AY875" s="68">
        <f t="shared" si="293"/>
        <v>-1.507473243905205</v>
      </c>
      <c r="AZ875" s="68">
        <f t="shared" si="294"/>
        <v>-0.56591672604750065</v>
      </c>
      <c r="BA875" s="68">
        <f t="shared" si="295"/>
        <v>-0.59635325873262213</v>
      </c>
      <c r="BB875" s="68">
        <f t="shared" si="296"/>
        <v>-1.283447575034574</v>
      </c>
    </row>
    <row r="876" spans="1:54" x14ac:dyDescent="0.3">
      <c r="A876" s="64">
        <v>27538</v>
      </c>
      <c r="B876" s="57">
        <v>1.17</v>
      </c>
      <c r="C876" s="57">
        <v>13.688000000000001</v>
      </c>
      <c r="D876" s="57">
        <v>3.5880000000000001</v>
      </c>
      <c r="E876" s="57">
        <f t="shared" si="281"/>
        <v>1.17</v>
      </c>
      <c r="F876" s="57">
        <f t="shared" si="282"/>
        <v>2.4180000000000001</v>
      </c>
      <c r="G876" s="57">
        <f t="shared" si="283"/>
        <v>0</v>
      </c>
      <c r="H876" s="57">
        <f>IF(Q875&gt;SetUp!$B$56,SetUp!$B$56,Q875)</f>
        <v>40.756136008238258</v>
      </c>
      <c r="I876" s="57">
        <f t="shared" si="297"/>
        <v>7.0527010483352388</v>
      </c>
      <c r="J876" s="57">
        <f>MIN(F876,H876,(1-EXP(-SetUp!$B$52*H876/SetUp!$B$56))*F876)</f>
        <v>2.4138523173533297</v>
      </c>
      <c r="K876" s="57">
        <f t="shared" si="284"/>
        <v>38.342283690884926</v>
      </c>
      <c r="L876" s="57">
        <f>IF(I876&lt;=0,0,MIN(SetUp!$B$50*I876^SetUp!$B$55,I876))</f>
        <v>0.53082981746576707</v>
      </c>
      <c r="M876" s="57">
        <f t="shared" si="285"/>
        <v>6.521871230869472</v>
      </c>
      <c r="N876" s="57">
        <f>IF(SetUp!$B$62=0,X876,(B876-E876)*(1-(H876/SetUp!$B$66/SetUp!$B$56)))</f>
        <v>0</v>
      </c>
      <c r="O876" s="57">
        <f>K876*SetUp!$B$65</f>
        <v>0</v>
      </c>
      <c r="P876" s="57">
        <f>MIN(SetUp!$B$54*L876^SetUp!$B$51,L876)</f>
        <v>0.27539571257804568</v>
      </c>
      <c r="Q876" s="57">
        <f t="shared" si="286"/>
        <v>38.342283690884926</v>
      </c>
      <c r="R876" s="57">
        <f>IF((H876+N876-O876)&gt;SetUp!$B$56,T875+H876+N876-O876-SetUp!$B$56,T875)</f>
        <v>0</v>
      </c>
      <c r="S876" s="57">
        <f>R876*SetUp!$B$65</f>
        <v>0</v>
      </c>
      <c r="T876" s="57">
        <f>IF((R876-S876)&lt;SetUp!$B$53,R876-S876,SetUp!$B$53)</f>
        <v>0</v>
      </c>
      <c r="U876" s="57">
        <f t="shared" si="287"/>
        <v>6.521871230869472</v>
      </c>
      <c r="V876" s="57">
        <f>(L876-P876)/1000*SetUp!$B$13*1000000/SetUp!$B$48</f>
        <v>14.5285000481355</v>
      </c>
      <c r="W876" s="57">
        <f t="shared" si="298"/>
        <v>-1.5543122344752192E-15</v>
      </c>
      <c r="X876" s="57">
        <f>MAX((SetUp!$B$56*(1-($H876/SetUp!$B$56)^2)*TANH(($B876-$D876)/SetUp!$B$56))/(1+$H876/SetUp!$B$56*TANH(($B876-$D876)/SetUp!$B$56)),0)</f>
        <v>0</v>
      </c>
      <c r="AK876" s="65">
        <v>111</v>
      </c>
      <c r="AL876" s="66">
        <f t="shared" si="278"/>
        <v>38.81292307692307</v>
      </c>
      <c r="AM876" s="66">
        <f t="shared" si="279"/>
        <v>52.864961892657462</v>
      </c>
      <c r="AN876" s="67">
        <f t="shared" si="280"/>
        <v>0.36204536277478383</v>
      </c>
      <c r="AP876" s="64">
        <v>27782</v>
      </c>
      <c r="AQ876" s="55">
        <v>1</v>
      </c>
      <c r="AR876" s="55">
        <v>23</v>
      </c>
      <c r="AS876" s="66">
        <f t="shared" si="288"/>
        <v>0.41</v>
      </c>
      <c r="AT876" s="66">
        <f t="shared" si="289"/>
        <v>3.0725653814812293E-2</v>
      </c>
      <c r="AU876" s="55" t="str">
        <f>IF(OR($AP876&lt;SetUp!$B$97,$AP876&gt;SetUp!$B$98),"Não","Sim")</f>
        <v>Sim</v>
      </c>
      <c r="AV876" s="68">
        <f t="shared" si="290"/>
        <v>0.6403124237432849</v>
      </c>
      <c r="AW876" s="68">
        <f t="shared" si="291"/>
        <v>0.17528734641956417</v>
      </c>
      <c r="AX876" s="68">
        <f t="shared" si="292"/>
        <v>-0.38721614328026455</v>
      </c>
      <c r="AY876" s="68">
        <f t="shared" si="293"/>
        <v>-1.5124988669396675</v>
      </c>
      <c r="AZ876" s="68">
        <f t="shared" si="294"/>
        <v>-0.37927434618518768</v>
      </c>
      <c r="BA876" s="68">
        <f t="shared" si="295"/>
        <v>-0.46502507732372073</v>
      </c>
      <c r="BB876" s="68">
        <f t="shared" si="296"/>
        <v>-1.125282723659403</v>
      </c>
    </row>
    <row r="877" spans="1:54" x14ac:dyDescent="0.3">
      <c r="A877" s="64">
        <v>27539</v>
      </c>
      <c r="B877" s="57">
        <v>2.427</v>
      </c>
      <c r="C877" s="57">
        <v>9.6999999999999993</v>
      </c>
      <c r="D877" s="57">
        <v>3.5880000000000001</v>
      </c>
      <c r="E877" s="57">
        <f t="shared" si="281"/>
        <v>2.427</v>
      </c>
      <c r="F877" s="57">
        <f t="shared" si="282"/>
        <v>1.161</v>
      </c>
      <c r="G877" s="57">
        <f t="shared" si="283"/>
        <v>0</v>
      </c>
      <c r="H877" s="57">
        <f>IF(Q876&gt;SetUp!$B$56,SetUp!$B$56,Q876)</f>
        <v>38.342283690884926</v>
      </c>
      <c r="I877" s="57">
        <f t="shared" si="297"/>
        <v>6.521871230869472</v>
      </c>
      <c r="J877" s="57">
        <f>MIN(F877,H877,(1-EXP(-SetUp!$B$52*H877/SetUp!$B$56))*F877)</f>
        <v>1.1580960985657949</v>
      </c>
      <c r="K877" s="57">
        <f t="shared" si="284"/>
        <v>37.184187592319134</v>
      </c>
      <c r="L877" s="57">
        <f>IF(I877&lt;=0,0,MIN(SetUp!$B$50*I877^SetUp!$B$55,I877))</f>
        <v>0.46592557587091887</v>
      </c>
      <c r="M877" s="57">
        <f t="shared" si="285"/>
        <v>6.0559456549985526</v>
      </c>
      <c r="N877" s="57">
        <f>IF(SetUp!$B$62=0,X877,(B877-E877)*(1-(H877/SetUp!$B$66/SetUp!$B$56)))</f>
        <v>0</v>
      </c>
      <c r="O877" s="57">
        <f>K877*SetUp!$B$65</f>
        <v>0</v>
      </c>
      <c r="P877" s="57">
        <f>MIN(SetUp!$B$54*L877^SetUp!$B$51,L877)</f>
        <v>0.24226013206581612</v>
      </c>
      <c r="Q877" s="57">
        <f t="shared" si="286"/>
        <v>37.184187592319134</v>
      </c>
      <c r="R877" s="57">
        <f>IF((H877+N877-O877)&gt;SetUp!$B$56,T876+H877+N877-O877-SetUp!$B$56,T876)</f>
        <v>0</v>
      </c>
      <c r="S877" s="57">
        <f>R877*SetUp!$B$65</f>
        <v>0</v>
      </c>
      <c r="T877" s="57">
        <f>IF((R877-S877)&lt;SetUp!$B$53,R877-S877,SetUp!$B$53)</f>
        <v>0</v>
      </c>
      <c r="U877" s="57">
        <f t="shared" si="287"/>
        <v>6.0559456549985526</v>
      </c>
      <c r="V877" s="57">
        <f>(L877-P877)/1000*SetUp!$B$13*1000000/SetUp!$B$48</f>
        <v>12.721572213377863</v>
      </c>
      <c r="W877" s="57">
        <f t="shared" si="298"/>
        <v>2.4424906541753444E-15</v>
      </c>
      <c r="X877" s="57">
        <f>MAX((SetUp!$B$56*(1-($H877/SetUp!$B$56)^2)*TANH(($B877-$D877)/SetUp!$B$56))/(1+$H877/SetUp!$B$56*TANH(($B877-$D877)/SetUp!$B$56)),0)</f>
        <v>0</v>
      </c>
      <c r="AK877" s="65">
        <v>112</v>
      </c>
      <c r="AL877" s="66">
        <f t="shared" si="278"/>
        <v>49.996461538461531</v>
      </c>
      <c r="AM877" s="66">
        <f t="shared" si="279"/>
        <v>60.593684453780227</v>
      </c>
      <c r="AN877" s="67">
        <f t="shared" si="280"/>
        <v>0.21195945851420725</v>
      </c>
      <c r="AP877" s="64">
        <v>27783</v>
      </c>
      <c r="AQ877" s="55">
        <v>1</v>
      </c>
      <c r="AR877" s="55">
        <v>24</v>
      </c>
      <c r="AS877" s="66">
        <f t="shared" si="288"/>
        <v>0.29899999999999999</v>
      </c>
      <c r="AT877" s="66">
        <f t="shared" si="289"/>
        <v>3.0373736715009779E-2</v>
      </c>
      <c r="AU877" s="55" t="str">
        <f>IF(OR($AP877&lt;SetUp!$B$97,$AP877&gt;SetUp!$B$98),"Não","Sim")</f>
        <v>Sim</v>
      </c>
      <c r="AV877" s="68">
        <f t="shared" si="290"/>
        <v>0.54680892457969266</v>
      </c>
      <c r="AW877" s="68">
        <f t="shared" si="291"/>
        <v>0.17428062633296271</v>
      </c>
      <c r="AX877" s="68">
        <f t="shared" si="292"/>
        <v>-0.52432881167557033</v>
      </c>
      <c r="AY877" s="68">
        <f t="shared" si="293"/>
        <v>-1.5175017759157536</v>
      </c>
      <c r="AZ877" s="68">
        <f t="shared" si="294"/>
        <v>-0.26862626328499023</v>
      </c>
      <c r="BA877" s="68">
        <f t="shared" si="295"/>
        <v>-0.37252829824672995</v>
      </c>
      <c r="BB877" s="68">
        <f t="shared" si="296"/>
        <v>-0.99317296424018331</v>
      </c>
    </row>
    <row r="878" spans="1:54" x14ac:dyDescent="0.3">
      <c r="A878" s="64">
        <v>27540</v>
      </c>
      <c r="B878" s="57">
        <v>1.3069999999999999</v>
      </c>
      <c r="C878" s="57">
        <v>9.3119999999999994</v>
      </c>
      <c r="D878" s="57">
        <v>3.5880000000000001</v>
      </c>
      <c r="E878" s="57">
        <f t="shared" si="281"/>
        <v>1.3069999999999999</v>
      </c>
      <c r="F878" s="57">
        <f t="shared" si="282"/>
        <v>2.2810000000000001</v>
      </c>
      <c r="G878" s="57">
        <f t="shared" si="283"/>
        <v>0</v>
      </c>
      <c r="H878" s="57">
        <f>IF(Q877&gt;SetUp!$B$56,SetUp!$B$56,Q877)</f>
        <v>37.184187592319134</v>
      </c>
      <c r="I878" s="57">
        <f t="shared" si="297"/>
        <v>6.0559456549985526</v>
      </c>
      <c r="J878" s="57">
        <f>MIN(F878,H878,(1-EXP(-SetUp!$B$52*H878/SetUp!$B$56))*F878)</f>
        <v>2.27416306240749</v>
      </c>
      <c r="K878" s="57">
        <f t="shared" si="284"/>
        <v>34.910024529911645</v>
      </c>
      <c r="L878" s="57">
        <f>IF(I878&lt;=0,0,MIN(SetUp!$B$50*I878^SetUp!$B$55,I878))</f>
        <v>0.41178083801578591</v>
      </c>
      <c r="M878" s="57">
        <f t="shared" si="285"/>
        <v>5.6441648169827667</v>
      </c>
      <c r="N878" s="57">
        <f>IF(SetUp!$B$62=0,X878,(B878-E878)*(1-(H878/SetUp!$B$66/SetUp!$B$56)))</f>
        <v>0</v>
      </c>
      <c r="O878" s="57">
        <f>K878*SetUp!$B$65</f>
        <v>0</v>
      </c>
      <c r="P878" s="57">
        <f>MIN(SetUp!$B$54*L878^SetUp!$B$51,L878)</f>
        <v>0.21455776109154026</v>
      </c>
      <c r="Q878" s="57">
        <f t="shared" si="286"/>
        <v>34.910024529911645</v>
      </c>
      <c r="R878" s="57">
        <f>IF((H878+N878-O878)&gt;SetUp!$B$56,T877+H878+N878-O878-SetUp!$B$56,T877)</f>
        <v>0</v>
      </c>
      <c r="S878" s="57">
        <f>R878*SetUp!$B$65</f>
        <v>0</v>
      </c>
      <c r="T878" s="57">
        <f>IF((R878-S878)&lt;SetUp!$B$53,R878-S878,SetUp!$B$53)</f>
        <v>0</v>
      </c>
      <c r="U878" s="57">
        <f t="shared" si="287"/>
        <v>5.6441648169827667</v>
      </c>
      <c r="V878" s="57">
        <f>(L878-P878)/1000*SetUp!$B$13*1000000/SetUp!$B$48</f>
        <v>11.217591651854125</v>
      </c>
      <c r="W878" s="57">
        <f t="shared" si="298"/>
        <v>4.4408920985006262E-16</v>
      </c>
      <c r="X878" s="57">
        <f>MAX((SetUp!$B$56*(1-($H878/SetUp!$B$56)^2)*TANH(($B878-$D878)/SetUp!$B$56))/(1+$H878/SetUp!$B$56*TANH(($B878-$D878)/SetUp!$B$56)),0)</f>
        <v>0</v>
      </c>
      <c r="AK878" s="65">
        <v>113</v>
      </c>
      <c r="AL878" s="66">
        <f t="shared" si="278"/>
        <v>60.690923076923077</v>
      </c>
      <c r="AM878" s="66">
        <f t="shared" si="279"/>
        <v>45.807343403554484</v>
      </c>
      <c r="AN878" s="67">
        <f t="shared" si="280"/>
        <v>-0.24523567806843721</v>
      </c>
      <c r="AP878" s="64">
        <v>27784</v>
      </c>
      <c r="AQ878" s="55">
        <v>1</v>
      </c>
      <c r="AR878" s="55">
        <v>25</v>
      </c>
      <c r="AS878" s="66">
        <f t="shared" si="288"/>
        <v>0.23799999999999999</v>
      </c>
      <c r="AT878" s="66">
        <f t="shared" si="289"/>
        <v>3.0027406541783593E-2</v>
      </c>
      <c r="AU878" s="55" t="str">
        <f>IF(OR($AP878&lt;SetUp!$B$97,$AP878&gt;SetUp!$B$98),"Não","Sim")</f>
        <v>Sim</v>
      </c>
      <c r="AV878" s="68">
        <f t="shared" si="290"/>
        <v>0.48785243670601869</v>
      </c>
      <c r="AW878" s="68">
        <f t="shared" si="291"/>
        <v>0.17328417856741449</v>
      </c>
      <c r="AX878" s="68">
        <f t="shared" si="292"/>
        <v>-0.62342304294348805</v>
      </c>
      <c r="AY878" s="68">
        <f t="shared" si="293"/>
        <v>-1.5224821760671259</v>
      </c>
      <c r="AZ878" s="68">
        <f t="shared" si="294"/>
        <v>-0.20797259345821639</v>
      </c>
      <c r="BA878" s="68">
        <f t="shared" si="295"/>
        <v>-0.31456825813860423</v>
      </c>
      <c r="BB878" s="68">
        <f t="shared" si="296"/>
        <v>-0.89905913312363783</v>
      </c>
    </row>
    <row r="879" spans="1:54" x14ac:dyDescent="0.3">
      <c r="A879" s="64">
        <v>27541</v>
      </c>
      <c r="B879" s="57">
        <v>2.1890000000000001</v>
      </c>
      <c r="C879" s="57">
        <v>9.3119999999999994</v>
      </c>
      <c r="D879" s="57">
        <v>3.5880000000000001</v>
      </c>
      <c r="E879" s="57">
        <f t="shared" si="281"/>
        <v>2.1890000000000001</v>
      </c>
      <c r="F879" s="57">
        <f t="shared" si="282"/>
        <v>1.399</v>
      </c>
      <c r="G879" s="57">
        <f t="shared" si="283"/>
        <v>0</v>
      </c>
      <c r="H879" s="57">
        <f>IF(Q878&gt;SetUp!$B$56,SetUp!$B$56,Q878)</f>
        <v>34.910024529911645</v>
      </c>
      <c r="I879" s="57">
        <f t="shared" si="297"/>
        <v>5.6441648169827667</v>
      </c>
      <c r="J879" s="57">
        <f>MIN(F879,H879,(1-EXP(-SetUp!$B$52*H879/SetUp!$B$56))*F879)</f>
        <v>1.3930176010970161</v>
      </c>
      <c r="K879" s="57">
        <f t="shared" si="284"/>
        <v>33.517006928814631</v>
      </c>
      <c r="L879" s="57">
        <f>IF(I879&lt;=0,0,MIN(SetUp!$B$50*I879^SetUp!$B$55,I879))</f>
        <v>0.36618087923202874</v>
      </c>
      <c r="M879" s="57">
        <f t="shared" si="285"/>
        <v>5.2779839377507383</v>
      </c>
      <c r="N879" s="57">
        <f>IF(SetUp!$B$62=0,X879,(B879-E879)*(1-(H879/SetUp!$B$66/SetUp!$B$56)))</f>
        <v>0</v>
      </c>
      <c r="O879" s="57">
        <f>K879*SetUp!$B$65</f>
        <v>0</v>
      </c>
      <c r="P879" s="57">
        <f>MIN(SetUp!$B$54*L879^SetUp!$B$51,L879)</f>
        <v>0.19117929872608752</v>
      </c>
      <c r="Q879" s="57">
        <f t="shared" si="286"/>
        <v>33.517006928814631</v>
      </c>
      <c r="R879" s="57">
        <f>IF((H879+N879-O879)&gt;SetUp!$B$56,T878+H879+N879-O879-SetUp!$B$56,T878)</f>
        <v>0</v>
      </c>
      <c r="S879" s="57">
        <f>R879*SetUp!$B$65</f>
        <v>0</v>
      </c>
      <c r="T879" s="57">
        <f>IF((R879-S879)&lt;SetUp!$B$53,R879-S879,SetUp!$B$53)</f>
        <v>0</v>
      </c>
      <c r="U879" s="57">
        <f t="shared" si="287"/>
        <v>5.2779839377507383</v>
      </c>
      <c r="V879" s="57">
        <f>(L879-P879)/1000*SetUp!$B$13*1000000/SetUp!$B$48</f>
        <v>9.9536844225321506</v>
      </c>
      <c r="W879" s="57">
        <f t="shared" si="298"/>
        <v>3.8302694349567901E-15</v>
      </c>
      <c r="X879" s="57">
        <f>MAX((SetUp!$B$56*(1-($H879/SetUp!$B$56)^2)*TANH(($B879-$D879)/SetUp!$B$56))/(1+$H879/SetUp!$B$56*TANH(($B879-$D879)/SetUp!$B$56)),0)</f>
        <v>0</v>
      </c>
      <c r="AK879" s="65">
        <v>114</v>
      </c>
      <c r="AL879" s="66">
        <f t="shared" si="278"/>
        <v>45.418230769230767</v>
      </c>
      <c r="AM879" s="66">
        <f t="shared" si="279"/>
        <v>41.399849936471142</v>
      </c>
      <c r="AN879" s="67">
        <f t="shared" si="280"/>
        <v>-8.8475063090346862E-2</v>
      </c>
      <c r="AP879" s="64">
        <v>27785</v>
      </c>
      <c r="AQ879" s="55">
        <v>1</v>
      </c>
      <c r="AR879" s="55">
        <v>26</v>
      </c>
      <c r="AS879" s="66">
        <f t="shared" si="288"/>
        <v>0.185</v>
      </c>
      <c r="AT879" s="66">
        <f t="shared" si="289"/>
        <v>2.968655005636648E-2</v>
      </c>
      <c r="AU879" s="55" t="str">
        <f>IF(OR($AP879&lt;SetUp!$B$97,$AP879&gt;SetUp!$B$98),"Não","Sim")</f>
        <v>Sim</v>
      </c>
      <c r="AV879" s="68">
        <f t="shared" si="290"/>
        <v>0.43011626335213132</v>
      </c>
      <c r="AW879" s="68">
        <f t="shared" si="291"/>
        <v>0.1722978527328953</v>
      </c>
      <c r="AX879" s="68">
        <f t="shared" si="292"/>
        <v>-0.73282827159698616</v>
      </c>
      <c r="AY879" s="68">
        <f t="shared" si="293"/>
        <v>-1.5274402698522385</v>
      </c>
      <c r="AZ879" s="68">
        <f t="shared" si="294"/>
        <v>-0.15531344994363352</v>
      </c>
      <c r="BA879" s="68">
        <f t="shared" si="295"/>
        <v>-0.25781841061923605</v>
      </c>
      <c r="BB879" s="68">
        <f t="shared" si="296"/>
        <v>-0.79461199825525231</v>
      </c>
    </row>
    <row r="880" spans="1:54" x14ac:dyDescent="0.3">
      <c r="A880" s="64">
        <v>27542</v>
      </c>
      <c r="B880" s="57">
        <v>1.5780000000000001</v>
      </c>
      <c r="C880" s="57">
        <v>9.3119999999999994</v>
      </c>
      <c r="D880" s="57">
        <v>3.5880000000000001</v>
      </c>
      <c r="E880" s="57">
        <f t="shared" si="281"/>
        <v>1.5780000000000001</v>
      </c>
      <c r="F880" s="57">
        <f t="shared" si="282"/>
        <v>2.0099999999999998</v>
      </c>
      <c r="G880" s="57">
        <f t="shared" si="283"/>
        <v>0</v>
      </c>
      <c r="H880" s="57">
        <f>IF(Q879&gt;SetUp!$B$56,SetUp!$B$56,Q879)</f>
        <v>33.517006928814631</v>
      </c>
      <c r="I880" s="57">
        <f t="shared" si="297"/>
        <v>5.2779839377507383</v>
      </c>
      <c r="J880" s="57">
        <f>MIN(F880,H880,(1-EXP(-SetUp!$B$52*H880/SetUp!$B$56))*F880)</f>
        <v>1.9993148207078848</v>
      </c>
      <c r="K880" s="57">
        <f t="shared" si="284"/>
        <v>31.517692108106747</v>
      </c>
      <c r="L880" s="57">
        <f>IF(I880&lt;=0,0,MIN(SetUp!$B$50*I880^SetUp!$B$55,I880))</f>
        <v>0.32744846439099057</v>
      </c>
      <c r="M880" s="57">
        <f t="shared" si="285"/>
        <v>4.9505354733597473</v>
      </c>
      <c r="N880" s="57">
        <f>IF(SetUp!$B$62=0,X880,(B880-E880)*(1-(H880/SetUp!$B$66/SetUp!$B$56)))</f>
        <v>0</v>
      </c>
      <c r="O880" s="57">
        <f>K880*SetUp!$B$65</f>
        <v>0</v>
      </c>
      <c r="P880" s="57">
        <f>MIN(SetUp!$B$54*L880^SetUp!$B$51,L880)</f>
        <v>0.17128294988673626</v>
      </c>
      <c r="Q880" s="57">
        <f t="shared" si="286"/>
        <v>31.517692108106747</v>
      </c>
      <c r="R880" s="57">
        <f>IF((H880+N880-O880)&gt;SetUp!$B$56,T879+H880+N880-O880-SetUp!$B$56,T879)</f>
        <v>0</v>
      </c>
      <c r="S880" s="57">
        <f>R880*SetUp!$B$65</f>
        <v>0</v>
      </c>
      <c r="T880" s="57">
        <f>IF((R880-S880)&lt;SetUp!$B$53,R880-S880,SetUp!$B$53)</f>
        <v>0</v>
      </c>
      <c r="U880" s="57">
        <f t="shared" si="287"/>
        <v>4.9505354733597473</v>
      </c>
      <c r="V880" s="57">
        <f>(L880-P880)/1000*SetUp!$B$13*1000000/SetUp!$B$48</f>
        <v>8.8823326313041076</v>
      </c>
      <c r="W880" s="57">
        <f t="shared" si="298"/>
        <v>0</v>
      </c>
      <c r="X880" s="57">
        <f>MAX((SetUp!$B$56*(1-($H880/SetUp!$B$56)^2)*TANH(($B880-$D880)/SetUp!$B$56))/(1+$H880/SetUp!$B$56*TANH(($B880-$D880)/SetUp!$B$56)),0)</f>
        <v>0</v>
      </c>
      <c r="AK880" s="65">
        <v>115</v>
      </c>
      <c r="AL880" s="66">
        <f t="shared" si="278"/>
        <v>29.318230769230773</v>
      </c>
      <c r="AM880" s="66">
        <f t="shared" si="279"/>
        <v>38.692039304692493</v>
      </c>
      <c r="AN880" s="67">
        <f t="shared" si="280"/>
        <v>0.31972626892955114</v>
      </c>
      <c r="AP880" s="64">
        <v>27786</v>
      </c>
      <c r="AQ880" s="55">
        <v>1</v>
      </c>
      <c r="AR880" s="55">
        <v>27</v>
      </c>
      <c r="AS880" s="66">
        <f t="shared" si="288"/>
        <v>0.185</v>
      </c>
      <c r="AT880" s="66">
        <f t="shared" si="289"/>
        <v>2.9351056808981996E-2</v>
      </c>
      <c r="AU880" s="55" t="str">
        <f>IF(OR($AP880&lt;SetUp!$B$97,$AP880&gt;SetUp!$B$98),"Não","Sim")</f>
        <v>Sim</v>
      </c>
      <c r="AV880" s="68">
        <f t="shared" si="290"/>
        <v>0.43011626335213132</v>
      </c>
      <c r="AW880" s="68">
        <f t="shared" si="291"/>
        <v>0.17132150130378263</v>
      </c>
      <c r="AX880" s="68">
        <f t="shared" si="292"/>
        <v>-0.73282827159698616</v>
      </c>
      <c r="AY880" s="68">
        <f t="shared" si="293"/>
        <v>-1.532376257004221</v>
      </c>
      <c r="AZ880" s="68">
        <f t="shared" si="294"/>
        <v>-0.15564894319101799</v>
      </c>
      <c r="BA880" s="68">
        <f t="shared" si="295"/>
        <v>-0.25879476204834873</v>
      </c>
      <c r="BB880" s="68">
        <f t="shared" si="296"/>
        <v>-0.79954798540723482</v>
      </c>
    </row>
    <row r="881" spans="1:54" x14ac:dyDescent="0.3">
      <c r="A881" s="64">
        <v>27543</v>
      </c>
      <c r="B881" s="57">
        <v>1.085</v>
      </c>
      <c r="C881" s="57">
        <v>9.3119999999999994</v>
      </c>
      <c r="D881" s="57">
        <v>3.5880000000000001</v>
      </c>
      <c r="E881" s="57">
        <f t="shared" si="281"/>
        <v>1.085</v>
      </c>
      <c r="F881" s="57">
        <f t="shared" si="282"/>
        <v>2.5030000000000001</v>
      </c>
      <c r="G881" s="57">
        <f t="shared" si="283"/>
        <v>0</v>
      </c>
      <c r="H881" s="57">
        <f>IF(Q880&gt;SetUp!$B$56,SetUp!$B$56,Q880)</f>
        <v>31.517692108106747</v>
      </c>
      <c r="I881" s="57">
        <f t="shared" si="297"/>
        <v>4.9505354733597473</v>
      </c>
      <c r="J881" s="57">
        <f>MIN(F881,H881,(1-EXP(-SetUp!$B$52*H881/SetUp!$B$56))*F881)</f>
        <v>2.4848148395875684</v>
      </c>
      <c r="K881" s="57">
        <f t="shared" si="284"/>
        <v>29.032877268519179</v>
      </c>
      <c r="L881" s="57">
        <f>IF(I881&lt;=0,0,MIN(SetUp!$B$50*I881^SetUp!$B$55,I881))</f>
        <v>0.29429517765162266</v>
      </c>
      <c r="M881" s="57">
        <f t="shared" si="285"/>
        <v>4.656240295708125</v>
      </c>
      <c r="N881" s="57">
        <f>IF(SetUp!$B$62=0,X881,(B881-E881)*(1-(H881/SetUp!$B$66/SetUp!$B$56)))</f>
        <v>0</v>
      </c>
      <c r="O881" s="57">
        <f>K881*SetUp!$B$65</f>
        <v>0</v>
      </c>
      <c r="P881" s="57">
        <f>MIN(SetUp!$B$54*L881^SetUp!$B$51,L881)</f>
        <v>0.15422081396743226</v>
      </c>
      <c r="Q881" s="57">
        <f t="shared" si="286"/>
        <v>29.032877268519179</v>
      </c>
      <c r="R881" s="57">
        <f>IF((H881+N881-O881)&gt;SetUp!$B$56,T880+H881+N881-O881-SetUp!$B$56,T880)</f>
        <v>0</v>
      </c>
      <c r="S881" s="57">
        <f>R881*SetUp!$B$65</f>
        <v>0</v>
      </c>
      <c r="T881" s="57">
        <f>IF((R881-S881)&lt;SetUp!$B$53,R881-S881,SetUp!$B$53)</f>
        <v>0</v>
      </c>
      <c r="U881" s="57">
        <f t="shared" si="287"/>
        <v>4.656240295708125</v>
      </c>
      <c r="V881" s="57">
        <f>(L881-P881)/1000*SetUp!$B$13*1000000/SetUp!$B$48</f>
        <v>7.9671052556699333</v>
      </c>
      <c r="W881" s="57">
        <f t="shared" si="298"/>
        <v>-4.9960036108132044E-16</v>
      </c>
      <c r="X881" s="57">
        <f>MAX((SetUp!$B$56*(1-($H881/SetUp!$B$56)^2)*TANH(($B881-$D881)/SetUp!$B$56))/(1+$H881/SetUp!$B$56*TANH(($B881-$D881)/SetUp!$B$56)),0)</f>
        <v>0</v>
      </c>
      <c r="AK881" s="65">
        <v>116</v>
      </c>
      <c r="AL881" s="66">
        <f t="shared" si="278"/>
        <v>35.7466923076923</v>
      </c>
      <c r="AM881" s="66">
        <f t="shared" si="279"/>
        <v>36.400333584189369</v>
      </c>
      <c r="AN881" s="67">
        <f t="shared" si="280"/>
        <v>1.8285363884042852E-2</v>
      </c>
      <c r="AP881" s="64">
        <v>27787</v>
      </c>
      <c r="AQ881" s="55">
        <v>1</v>
      </c>
      <c r="AR881" s="55">
        <v>28</v>
      </c>
      <c r="AS881" s="66">
        <f t="shared" si="288"/>
        <v>0.185</v>
      </c>
      <c r="AT881" s="66">
        <f t="shared" si="289"/>
        <v>2.9020819058084363E-2</v>
      </c>
      <c r="AU881" s="55" t="str">
        <f>IF(OR($AP881&lt;SetUp!$B$97,$AP881&gt;SetUp!$B$98),"Não","Sim")</f>
        <v>Sim</v>
      </c>
      <c r="AV881" s="68">
        <f t="shared" si="290"/>
        <v>0.43011626335213132</v>
      </c>
      <c r="AW881" s="68">
        <f t="shared" si="291"/>
        <v>0.17035497955177115</v>
      </c>
      <c r="AX881" s="68">
        <f t="shared" si="292"/>
        <v>-0.73282827159698616</v>
      </c>
      <c r="AY881" s="68">
        <f t="shared" si="293"/>
        <v>-1.5372903345796511</v>
      </c>
      <c r="AZ881" s="68">
        <f t="shared" si="294"/>
        <v>-0.15597918094191562</v>
      </c>
      <c r="BA881" s="68">
        <f t="shared" si="295"/>
        <v>-0.25976128380036018</v>
      </c>
      <c r="BB881" s="68">
        <f t="shared" si="296"/>
        <v>-0.80446206298266498</v>
      </c>
    </row>
    <row r="882" spans="1:54" x14ac:dyDescent="0.3">
      <c r="A882" s="64">
        <v>27544</v>
      </c>
      <c r="B882" s="57">
        <v>1.4670000000000001</v>
      </c>
      <c r="C882" s="57">
        <v>5.9859999999999998</v>
      </c>
      <c r="D882" s="57">
        <v>3.5880000000000001</v>
      </c>
      <c r="E882" s="57">
        <f t="shared" si="281"/>
        <v>1.4670000000000001</v>
      </c>
      <c r="F882" s="57">
        <f t="shared" si="282"/>
        <v>2.121</v>
      </c>
      <c r="G882" s="57">
        <f t="shared" si="283"/>
        <v>0</v>
      </c>
      <c r="H882" s="57">
        <f>IF(Q881&gt;SetUp!$B$56,SetUp!$B$56,Q881)</f>
        <v>29.032877268519179</v>
      </c>
      <c r="I882" s="57">
        <f t="shared" si="297"/>
        <v>4.656240295708125</v>
      </c>
      <c r="J882" s="57">
        <f>MIN(F882,H882,(1-EXP(-SetUp!$B$52*H882/SetUp!$B$56))*F882)</f>
        <v>2.0982797662666703</v>
      </c>
      <c r="K882" s="57">
        <f t="shared" si="284"/>
        <v>26.934597502252508</v>
      </c>
      <c r="L882" s="57">
        <f>IF(I882&lt;=0,0,MIN(SetUp!$B$50*I882^SetUp!$B$55,I882))</f>
        <v>0.26571852070712959</v>
      </c>
      <c r="M882" s="57">
        <f t="shared" si="285"/>
        <v>4.3905217750009955</v>
      </c>
      <c r="N882" s="57">
        <f>IF(SetUp!$B$62=0,X882,(B882-E882)*(1-(H882/SetUp!$B$66/SetUp!$B$56)))</f>
        <v>0</v>
      </c>
      <c r="O882" s="57">
        <f>K882*SetUp!$B$65</f>
        <v>0</v>
      </c>
      <c r="P882" s="57">
        <f>MIN(SetUp!$B$54*L882^SetUp!$B$51,L882)</f>
        <v>0.13948783782415472</v>
      </c>
      <c r="Q882" s="57">
        <f t="shared" si="286"/>
        <v>26.934597502252508</v>
      </c>
      <c r="R882" s="57">
        <f>IF((H882+N882-O882)&gt;SetUp!$B$56,T881+H882+N882-O882-SetUp!$B$56,T881)</f>
        <v>0</v>
      </c>
      <c r="S882" s="57">
        <f>R882*SetUp!$B$65</f>
        <v>0</v>
      </c>
      <c r="T882" s="57">
        <f>IF((R882-S882)&lt;SetUp!$B$53,R882-S882,SetUp!$B$53)</f>
        <v>0</v>
      </c>
      <c r="U882" s="57">
        <f t="shared" si="287"/>
        <v>4.3905217750009955</v>
      </c>
      <c r="V882" s="57">
        <f>(L882-P882)/1000*SetUp!$B$13*1000000/SetUp!$B$48</f>
        <v>7.1797087673457121</v>
      </c>
      <c r="W882" s="57">
        <f t="shared" si="298"/>
        <v>-1.7208456881689926E-15</v>
      </c>
      <c r="X882" s="57">
        <f>MAX((SetUp!$B$56*(1-($H882/SetUp!$B$56)^2)*TANH(($B882-$D882)/SetUp!$B$56))/(1+$H882/SetUp!$B$56*TANH(($B882-$D882)/SetUp!$B$56)),0)</f>
        <v>0</v>
      </c>
      <c r="AK882" s="65">
        <v>117</v>
      </c>
      <c r="AL882" s="66">
        <f t="shared" si="278"/>
        <v>50.077461538461534</v>
      </c>
      <c r="AM882" s="66">
        <f t="shared" si="279"/>
        <v>35.64531823411896</v>
      </c>
      <c r="AN882" s="67">
        <f t="shared" si="280"/>
        <v>-0.28819638338213488</v>
      </c>
      <c r="AP882" s="64">
        <v>27788</v>
      </c>
      <c r="AQ882" s="55">
        <v>1</v>
      </c>
      <c r="AR882" s="55">
        <v>29</v>
      </c>
      <c r="AS882" s="66">
        <f t="shared" si="288"/>
        <v>0.16200000000000001</v>
      </c>
      <c r="AT882" s="66">
        <f t="shared" si="289"/>
        <v>2.8695731692283698E-2</v>
      </c>
      <c r="AU882" s="55" t="str">
        <f>IF(OR($AP882&lt;SetUp!$B$97,$AP882&gt;SetUp!$B$98),"Não","Sim")</f>
        <v>Sim</v>
      </c>
      <c r="AV882" s="68">
        <f t="shared" si="290"/>
        <v>0.40249223594996214</v>
      </c>
      <c r="AW882" s="68">
        <f t="shared" si="291"/>
        <v>0.16939814548065069</v>
      </c>
      <c r="AX882" s="68">
        <f t="shared" si="292"/>
        <v>-0.790484985457369</v>
      </c>
      <c r="AY882" s="68">
        <f t="shared" si="293"/>
        <v>-1.5421826970062396</v>
      </c>
      <c r="AZ882" s="68">
        <f t="shared" si="294"/>
        <v>-0.1333042683077163</v>
      </c>
      <c r="BA882" s="68">
        <f t="shared" si="295"/>
        <v>-0.23309409046931145</v>
      </c>
      <c r="BB882" s="68">
        <f t="shared" si="296"/>
        <v>-0.75169771154887055</v>
      </c>
    </row>
    <row r="883" spans="1:54" x14ac:dyDescent="0.3">
      <c r="A883" s="64">
        <v>27545</v>
      </c>
      <c r="B883" s="57">
        <v>0.218</v>
      </c>
      <c r="C883" s="57">
        <v>5.7050000000000001</v>
      </c>
      <c r="D883" s="57">
        <v>3.5880000000000001</v>
      </c>
      <c r="E883" s="57">
        <f t="shared" si="281"/>
        <v>0.218</v>
      </c>
      <c r="F883" s="57">
        <f t="shared" si="282"/>
        <v>3.37</v>
      </c>
      <c r="G883" s="57">
        <f t="shared" si="283"/>
        <v>0</v>
      </c>
      <c r="H883" s="57">
        <f>IF(Q882&gt;SetUp!$B$56,SetUp!$B$56,Q882)</f>
        <v>26.934597502252508</v>
      </c>
      <c r="I883" s="57">
        <f t="shared" si="297"/>
        <v>4.3905217750009955</v>
      </c>
      <c r="J883" s="57">
        <f>MIN(F883,H883,(1-EXP(-SetUp!$B$52*H883/SetUp!$B$56))*F883)</f>
        <v>3.3198941802700253</v>
      </c>
      <c r="K883" s="57">
        <f t="shared" si="284"/>
        <v>23.614703321982482</v>
      </c>
      <c r="L883" s="57">
        <f>IF(I883&lt;=0,0,MIN(SetUp!$B$50*I883^SetUp!$B$55,I883))</f>
        <v>0.24092936910885104</v>
      </c>
      <c r="M883" s="57">
        <f t="shared" si="285"/>
        <v>4.1495924058921441</v>
      </c>
      <c r="N883" s="57">
        <f>IF(SetUp!$B$62=0,X883,(B883-E883)*(1-(H883/SetUp!$B$66/SetUp!$B$56)))</f>
        <v>0</v>
      </c>
      <c r="O883" s="57">
        <f>K883*SetUp!$B$65</f>
        <v>0</v>
      </c>
      <c r="P883" s="57">
        <f>MIN(SetUp!$B$54*L883^SetUp!$B$51,L883)</f>
        <v>0.12668576321683472</v>
      </c>
      <c r="Q883" s="57">
        <f t="shared" si="286"/>
        <v>23.614703321982482</v>
      </c>
      <c r="R883" s="57">
        <f>IF((H883+N883-O883)&gt;SetUp!$B$56,T882+H883+N883-O883-SetUp!$B$56,T882)</f>
        <v>0</v>
      </c>
      <c r="S883" s="57">
        <f>R883*SetUp!$B$65</f>
        <v>0</v>
      </c>
      <c r="T883" s="57">
        <f>IF((R883-S883)&lt;SetUp!$B$53,R883-S883,SetUp!$B$53)</f>
        <v>0</v>
      </c>
      <c r="U883" s="57">
        <f t="shared" si="287"/>
        <v>4.1495924058921441</v>
      </c>
      <c r="V883" s="57">
        <f>(L883-P883)/1000*SetUp!$B$13*1000000/SetUp!$B$48</f>
        <v>6.497911602019272</v>
      </c>
      <c r="W883" s="57">
        <f t="shared" si="298"/>
        <v>-2.1649348980190553E-15</v>
      </c>
      <c r="X883" s="57">
        <f>MAX((SetUp!$B$56*(1-($H883/SetUp!$B$56)^2)*TANH(($B883-$D883)/SetUp!$B$56))/(1+$H883/SetUp!$B$56*TANH(($B883-$D883)/SetUp!$B$56)),0)</f>
        <v>0</v>
      </c>
      <c r="AK883" s="65">
        <v>118</v>
      </c>
      <c r="AL883" s="66">
        <f t="shared" si="278"/>
        <v>51.228692307692306</v>
      </c>
      <c r="AM883" s="66">
        <f t="shared" si="279"/>
        <v>36.324067024531942</v>
      </c>
      <c r="AN883" s="67">
        <f t="shared" si="280"/>
        <v>-0.29094291912898079</v>
      </c>
      <c r="AP883" s="64">
        <v>27789</v>
      </c>
      <c r="AQ883" s="55">
        <v>1</v>
      </c>
      <c r="AR883" s="55">
        <v>30</v>
      </c>
      <c r="AS883" s="66">
        <f t="shared" si="288"/>
        <v>0.16200000000000001</v>
      </c>
      <c r="AT883" s="66">
        <f t="shared" si="289"/>
        <v>2.8375692154855758E-2</v>
      </c>
      <c r="AU883" s="55" t="str">
        <f>IF(OR($AP883&lt;SetUp!$B$97,$AP883&gt;SetUp!$B$98),"Não","Sim")</f>
        <v>Sim</v>
      </c>
      <c r="AV883" s="68">
        <f t="shared" si="290"/>
        <v>0.40249223594996214</v>
      </c>
      <c r="AW883" s="68">
        <f t="shared" si="291"/>
        <v>0.16845085976288682</v>
      </c>
      <c r="AX883" s="68">
        <f t="shared" si="292"/>
        <v>-0.790484985457369</v>
      </c>
      <c r="AY883" s="68">
        <f t="shared" si="293"/>
        <v>-1.5470535361294548</v>
      </c>
      <c r="AZ883" s="68">
        <f t="shared" si="294"/>
        <v>-0.13362430784514426</v>
      </c>
      <c r="BA883" s="68">
        <f t="shared" si="295"/>
        <v>-0.23404137618707532</v>
      </c>
      <c r="BB883" s="68">
        <f t="shared" si="296"/>
        <v>-0.75656855067208584</v>
      </c>
    </row>
    <row r="884" spans="1:54" x14ac:dyDescent="0.3">
      <c r="A884" s="64">
        <v>27546</v>
      </c>
      <c r="B884" s="57">
        <v>0.75</v>
      </c>
      <c r="C884" s="57">
        <v>5.7050000000000001</v>
      </c>
      <c r="D884" s="57">
        <v>3.4009999999999998</v>
      </c>
      <c r="E884" s="57">
        <f t="shared" si="281"/>
        <v>0.75</v>
      </c>
      <c r="F884" s="57">
        <f t="shared" si="282"/>
        <v>2.6509999999999998</v>
      </c>
      <c r="G884" s="57">
        <f t="shared" si="283"/>
        <v>0</v>
      </c>
      <c r="H884" s="57">
        <f>IF(Q883&gt;SetUp!$B$56,SetUp!$B$56,Q883)</f>
        <v>23.614703321982482</v>
      </c>
      <c r="I884" s="57">
        <f t="shared" si="297"/>
        <v>4.1495924058921441</v>
      </c>
      <c r="J884" s="57">
        <f>MIN(F884,H884,(1-EXP(-SetUp!$B$52*H884/SetUp!$B$56))*F884)</f>
        <v>2.584785808556338</v>
      </c>
      <c r="K884" s="57">
        <f t="shared" si="284"/>
        <v>21.029917513426145</v>
      </c>
      <c r="L884" s="57">
        <f>IF(I884&lt;=0,0,MIN(SetUp!$B$50*I884^SetUp!$B$55,I884))</f>
        <v>0.21929997628594225</v>
      </c>
      <c r="M884" s="57">
        <f t="shared" si="285"/>
        <v>3.9302924296062018</v>
      </c>
      <c r="N884" s="57">
        <f>IF(SetUp!$B$62=0,X884,(B884-E884)*(1-(H884/SetUp!$B$66/SetUp!$B$56)))</f>
        <v>0</v>
      </c>
      <c r="O884" s="57">
        <f>K884*SetUp!$B$65</f>
        <v>0</v>
      </c>
      <c r="P884" s="57">
        <f>MIN(SetUp!$B$54*L884^SetUp!$B$51,L884)</f>
        <v>0.11549724105191357</v>
      </c>
      <c r="Q884" s="57">
        <f t="shared" si="286"/>
        <v>21.029917513426145</v>
      </c>
      <c r="R884" s="57">
        <f>IF((H884+N884-O884)&gt;SetUp!$B$56,T883+H884+N884-O884-SetUp!$B$56,T883)</f>
        <v>0</v>
      </c>
      <c r="S884" s="57">
        <f>R884*SetUp!$B$65</f>
        <v>0</v>
      </c>
      <c r="T884" s="57">
        <f>IF((R884-S884)&lt;SetUp!$B$53,R884-S884,SetUp!$B$53)</f>
        <v>0</v>
      </c>
      <c r="U884" s="57">
        <f t="shared" si="287"/>
        <v>3.9302924296062018</v>
      </c>
      <c r="V884" s="57">
        <f>(L884-P884)/1000*SetUp!$B$13*1000000/SetUp!$B$48</f>
        <v>5.9040590703699563</v>
      </c>
      <c r="W884" s="57">
        <f t="shared" si="298"/>
        <v>4.7184478546569153E-16</v>
      </c>
      <c r="X884" s="57">
        <f>MAX((SetUp!$B$56*(1-($H884/SetUp!$B$56)^2)*TANH(($B884-$D884)/SetUp!$B$56))/(1+$H884/SetUp!$B$56*TANH(($B884-$D884)/SetUp!$B$56)),0)</f>
        <v>0</v>
      </c>
      <c r="AK884" s="65">
        <v>119</v>
      </c>
      <c r="AL884" s="66">
        <f t="shared" si="278"/>
        <v>65.166923076923098</v>
      </c>
      <c r="AM884" s="66">
        <f t="shared" si="279"/>
        <v>43.918509974363957</v>
      </c>
      <c r="AN884" s="67">
        <f t="shared" si="280"/>
        <v>-0.32606132220601386</v>
      </c>
      <c r="AP884" s="64">
        <v>27790</v>
      </c>
      <c r="AQ884" s="55">
        <v>1</v>
      </c>
      <c r="AR884" s="55">
        <v>31</v>
      </c>
      <c r="AS884" s="66">
        <f t="shared" si="288"/>
        <v>0.16200000000000001</v>
      </c>
      <c r="AT884" s="66">
        <f t="shared" si="289"/>
        <v>2.8060600370740128E-2</v>
      </c>
      <c r="AU884" s="55" t="str">
        <f>IF(OR($AP884&lt;SetUp!$B$97,$AP884&gt;SetUp!$B$98),"Não","Sim")</f>
        <v>Sim</v>
      </c>
      <c r="AV884" s="68">
        <f t="shared" si="290"/>
        <v>0.40249223594996214</v>
      </c>
      <c r="AW884" s="68">
        <f t="shared" si="291"/>
        <v>0.16751298567794715</v>
      </c>
      <c r="AX884" s="68">
        <f t="shared" si="292"/>
        <v>-0.790484985457369</v>
      </c>
      <c r="AY884" s="68">
        <f t="shared" si="293"/>
        <v>-1.5519030412581147</v>
      </c>
      <c r="AZ884" s="68">
        <f t="shared" si="294"/>
        <v>-0.13393939962925988</v>
      </c>
      <c r="BA884" s="68">
        <f t="shared" si="295"/>
        <v>-0.23497925027201499</v>
      </c>
      <c r="BB884" s="68">
        <f t="shared" si="296"/>
        <v>-0.76141805580074573</v>
      </c>
    </row>
    <row r="885" spans="1:54" x14ac:dyDescent="0.3">
      <c r="A885" s="64">
        <v>27547</v>
      </c>
      <c r="B885" s="57">
        <v>1.9410000000000001</v>
      </c>
      <c r="C885" s="57">
        <v>3.5640000000000001</v>
      </c>
      <c r="D885" s="57">
        <v>3.4009999999999998</v>
      </c>
      <c r="E885" s="57">
        <f t="shared" si="281"/>
        <v>1.9410000000000001</v>
      </c>
      <c r="F885" s="57">
        <f t="shared" si="282"/>
        <v>1.4599999999999997</v>
      </c>
      <c r="G885" s="57">
        <f t="shared" si="283"/>
        <v>0</v>
      </c>
      <c r="H885" s="57">
        <f>IF(Q884&gt;SetUp!$B$56,SetUp!$B$56,Q884)</f>
        <v>21.029917513426145</v>
      </c>
      <c r="I885" s="57">
        <f t="shared" si="297"/>
        <v>3.9302924296062018</v>
      </c>
      <c r="J885" s="57">
        <f>MIN(F885,H885,(1-EXP(-SetUp!$B$52*H885/SetUp!$B$56))*F885)</f>
        <v>1.4053872646768522</v>
      </c>
      <c r="K885" s="57">
        <f t="shared" si="284"/>
        <v>19.624530248749295</v>
      </c>
      <c r="L885" s="57">
        <f>IF(I885&lt;=0,0,MIN(SetUp!$B$50*I885^SetUp!$B$55,I885))</f>
        <v>0.20032614134997212</v>
      </c>
      <c r="M885" s="57">
        <f t="shared" si="285"/>
        <v>3.7299662882562297</v>
      </c>
      <c r="N885" s="57">
        <f>IF(SetUp!$B$62=0,X885,(B885-E885)*(1-(H885/SetUp!$B$66/SetUp!$B$56)))</f>
        <v>0</v>
      </c>
      <c r="O885" s="57">
        <f>K885*SetUp!$B$65</f>
        <v>0</v>
      </c>
      <c r="P885" s="57">
        <f>MIN(SetUp!$B$54*L885^SetUp!$B$51,L885)</f>
        <v>0.10566696555604327</v>
      </c>
      <c r="Q885" s="57">
        <f t="shared" si="286"/>
        <v>19.624530248749295</v>
      </c>
      <c r="R885" s="57">
        <f>IF((H885+N885-O885)&gt;SetUp!$B$56,T884+H885+N885-O885-SetUp!$B$56,T884)</f>
        <v>0</v>
      </c>
      <c r="S885" s="57">
        <f>R885*SetUp!$B$65</f>
        <v>0</v>
      </c>
      <c r="T885" s="57">
        <f>IF((R885-S885)&lt;SetUp!$B$53,R885-S885,SetUp!$B$53)</f>
        <v>0</v>
      </c>
      <c r="U885" s="57">
        <f t="shared" si="287"/>
        <v>3.7299662882562297</v>
      </c>
      <c r="V885" s="57">
        <f>(L885-P885)/1000*SetUp!$B$13*1000000/SetUp!$B$48</f>
        <v>5.3839945949389554</v>
      </c>
      <c r="W885" s="57">
        <f t="shared" si="298"/>
        <v>1.0547118733938987E-15</v>
      </c>
      <c r="X885" s="57">
        <f>MAX((SetUp!$B$56*(1-($H885/SetUp!$B$56)^2)*TANH(($B885-$D885)/SetUp!$B$56))/(1+$H885/SetUp!$B$56*TANH(($B885-$D885)/SetUp!$B$56)),0)</f>
        <v>0</v>
      </c>
      <c r="AK885" s="65">
        <v>120</v>
      </c>
      <c r="AL885" s="66">
        <f t="shared" si="278"/>
        <v>50.626999999999995</v>
      </c>
      <c r="AM885" s="66">
        <f t="shared" si="279"/>
        <v>41.348569191780335</v>
      </c>
      <c r="AN885" s="67">
        <f t="shared" si="280"/>
        <v>-0.18327040528215499</v>
      </c>
      <c r="AP885" s="64">
        <v>27791</v>
      </c>
      <c r="AQ885" s="55">
        <v>2</v>
      </c>
      <c r="AR885" s="55">
        <v>32</v>
      </c>
      <c r="AS885" s="66">
        <f t="shared" si="288"/>
        <v>0.104</v>
      </c>
      <c r="AT885" s="66">
        <f t="shared" si="289"/>
        <v>2.8050670900002291E-2</v>
      </c>
      <c r="AU885" s="55" t="str">
        <f>IF(OR($AP885&lt;SetUp!$B$97,$AP885&gt;SetUp!$B$98),"Não","Sim")</f>
        <v>Sim</v>
      </c>
      <c r="AV885" s="68">
        <f t="shared" si="290"/>
        <v>0.322490309931942</v>
      </c>
      <c r="AW885" s="68">
        <f t="shared" si="291"/>
        <v>0.16748334514214328</v>
      </c>
      <c r="AX885" s="68">
        <f t="shared" si="292"/>
        <v>-0.98296666070121963</v>
      </c>
      <c r="AY885" s="68">
        <f t="shared" si="293"/>
        <v>-1.5520567470750395</v>
      </c>
      <c r="AZ885" s="68">
        <f t="shared" si="294"/>
        <v>-7.5949329099997701E-2</v>
      </c>
      <c r="BA885" s="68">
        <f t="shared" si="295"/>
        <v>-0.15500696478979872</v>
      </c>
      <c r="BB885" s="68">
        <f t="shared" si="296"/>
        <v>-0.56909008637381986</v>
      </c>
    </row>
    <row r="886" spans="1:54" x14ac:dyDescent="0.3">
      <c r="A886" s="64">
        <v>27548</v>
      </c>
      <c r="B886" s="57">
        <v>0.188</v>
      </c>
      <c r="C886" s="57">
        <v>3.5640000000000001</v>
      </c>
      <c r="D886" s="57">
        <v>3.4009999999999998</v>
      </c>
      <c r="E886" s="57">
        <f t="shared" si="281"/>
        <v>0.188</v>
      </c>
      <c r="F886" s="57">
        <f t="shared" si="282"/>
        <v>3.2129999999999996</v>
      </c>
      <c r="G886" s="57">
        <f t="shared" si="283"/>
        <v>0</v>
      </c>
      <c r="H886" s="57">
        <f>IF(Q885&gt;SetUp!$B$56,SetUp!$B$56,Q885)</f>
        <v>19.624530248749295</v>
      </c>
      <c r="I886" s="57">
        <f t="shared" si="297"/>
        <v>3.7299662882562297</v>
      </c>
      <c r="J886" s="57">
        <f>MIN(F886,H886,(1-EXP(-SetUp!$B$52*H886/SetUp!$B$56))*F886)</f>
        <v>3.0633008658139129</v>
      </c>
      <c r="K886" s="57">
        <f t="shared" si="284"/>
        <v>16.56122938293538</v>
      </c>
      <c r="L886" s="57">
        <f>IF(I886&lt;=0,0,MIN(SetUp!$B$50*I886^SetUp!$B$55,I886))</f>
        <v>0.1835993032710595</v>
      </c>
      <c r="M886" s="57">
        <f t="shared" si="285"/>
        <v>3.5463669849851702</v>
      </c>
      <c r="N886" s="57">
        <f>IF(SetUp!$B$62=0,X886,(B886-E886)*(1-(H886/SetUp!$B$66/SetUp!$B$56)))</f>
        <v>0</v>
      </c>
      <c r="O886" s="57">
        <f>K886*SetUp!$B$65</f>
        <v>0</v>
      </c>
      <c r="P886" s="57">
        <f>MIN(SetUp!$B$54*L886^SetUp!$B$51,L886)</f>
        <v>9.6987736178243023E-2</v>
      </c>
      <c r="Q886" s="57">
        <f t="shared" si="286"/>
        <v>16.56122938293538</v>
      </c>
      <c r="R886" s="57">
        <f>IF((H886+N886-O886)&gt;SetUp!$B$56,T885+H886+N886-O886-SetUp!$B$56,T885)</f>
        <v>0</v>
      </c>
      <c r="S886" s="57">
        <f>R886*SetUp!$B$65</f>
        <v>0</v>
      </c>
      <c r="T886" s="57">
        <f>IF((R886-S886)&lt;SetUp!$B$53,R886-S886,SetUp!$B$53)</f>
        <v>0</v>
      </c>
      <c r="U886" s="57">
        <f t="shared" si="287"/>
        <v>3.5463669849851702</v>
      </c>
      <c r="V886" s="57">
        <f>(L886-P886)/1000*SetUp!$B$13*1000000/SetUp!$B$48</f>
        <v>4.9262652582363247</v>
      </c>
      <c r="W886" s="57">
        <f t="shared" si="298"/>
        <v>-2.1649348980190553E-15</v>
      </c>
      <c r="X886" s="57">
        <f>MAX((SetUp!$B$56*(1-($H886/SetUp!$B$56)^2)*TANH(($B886-$D886)/SetUp!$B$56))/(1+$H886/SetUp!$B$56*TANH(($B886-$D886)/SetUp!$B$56)),0)</f>
        <v>0</v>
      </c>
      <c r="AK886" s="65">
        <v>121</v>
      </c>
      <c r="AL886" s="66">
        <f t="shared" si="278"/>
        <v>39.624461538461546</v>
      </c>
      <c r="AM886" s="66">
        <f t="shared" si="279"/>
        <v>42.409417314250007</v>
      </c>
      <c r="AN886" s="67">
        <f t="shared" si="280"/>
        <v>7.0283750684794533E-2</v>
      </c>
      <c r="AP886" s="64">
        <v>27792</v>
      </c>
      <c r="AQ886" s="55">
        <v>2</v>
      </c>
      <c r="AR886" s="55">
        <v>33</v>
      </c>
      <c r="AS886" s="66">
        <f t="shared" si="288"/>
        <v>0.23799999999999999</v>
      </c>
      <c r="AT886" s="66">
        <f t="shared" si="289"/>
        <v>0.63838586759063853</v>
      </c>
      <c r="AU886" s="55" t="str">
        <f>IF(OR($AP886&lt;SetUp!$B$97,$AP886&gt;SetUp!$B$98),"Não","Sim")</f>
        <v>Sim</v>
      </c>
      <c r="AV886" s="68">
        <f t="shared" si="290"/>
        <v>0.48785243670601869</v>
      </c>
      <c r="AW886" s="68">
        <f t="shared" si="291"/>
        <v>0.79899053035104151</v>
      </c>
      <c r="AX886" s="68">
        <f t="shared" si="292"/>
        <v>-0.62342304294348805</v>
      </c>
      <c r="AY886" s="68">
        <f t="shared" si="293"/>
        <v>-0.19491673584175326</v>
      </c>
      <c r="AZ886" s="68">
        <f t="shared" si="294"/>
        <v>0.40038586759063854</v>
      </c>
      <c r="BA886" s="68">
        <f t="shared" si="295"/>
        <v>0.31113809364502282</v>
      </c>
      <c r="BB886" s="68">
        <f t="shared" si="296"/>
        <v>0.42850630710173476</v>
      </c>
    </row>
    <row r="887" spans="1:54" x14ac:dyDescent="0.3">
      <c r="A887" s="64">
        <v>27549</v>
      </c>
      <c r="B887" s="57">
        <v>1.784</v>
      </c>
      <c r="C887" s="57">
        <v>3.5640000000000001</v>
      </c>
      <c r="D887" s="57">
        <v>3.4009999999999998</v>
      </c>
      <c r="E887" s="57">
        <f t="shared" si="281"/>
        <v>1.784</v>
      </c>
      <c r="F887" s="57">
        <f t="shared" si="282"/>
        <v>1.6169999999999998</v>
      </c>
      <c r="G887" s="57">
        <f t="shared" si="283"/>
        <v>0</v>
      </c>
      <c r="H887" s="57">
        <f>IF(Q886&gt;SetUp!$B$56,SetUp!$B$56,Q886)</f>
        <v>16.56122938293538</v>
      </c>
      <c r="I887" s="57">
        <f t="shared" si="297"/>
        <v>3.5463669849851702</v>
      </c>
      <c r="J887" s="57">
        <f>MIN(F887,H887,(1-EXP(-SetUp!$B$52*H887/SetUp!$B$56))*F887)</f>
        <v>1.4954123054236239</v>
      </c>
      <c r="K887" s="57">
        <f t="shared" si="284"/>
        <v>15.065817077511756</v>
      </c>
      <c r="L887" s="57">
        <f>IF(I887&lt;=0,0,MIN(SetUp!$B$50*I887^SetUp!$B$55,I887))</f>
        <v>0.16878569763762738</v>
      </c>
      <c r="M887" s="57">
        <f t="shared" si="285"/>
        <v>3.3775812873475428</v>
      </c>
      <c r="N887" s="57">
        <f>IF(SetUp!$B$62=0,X887,(B887-E887)*(1-(H887/SetUp!$B$66/SetUp!$B$56)))</f>
        <v>0</v>
      </c>
      <c r="O887" s="57">
        <f>K887*SetUp!$B$65</f>
        <v>0</v>
      </c>
      <c r="P887" s="57">
        <f>MIN(SetUp!$B$54*L887^SetUp!$B$51,L887)</f>
        <v>8.9290031013350382E-2</v>
      </c>
      <c r="Q887" s="57">
        <f t="shared" si="286"/>
        <v>15.065817077511756</v>
      </c>
      <c r="R887" s="57">
        <f>IF((H887+N887-O887)&gt;SetUp!$B$56,T886+H887+N887-O887-SetUp!$B$56,T886)</f>
        <v>0</v>
      </c>
      <c r="S887" s="57">
        <f>R887*SetUp!$B$65</f>
        <v>0</v>
      </c>
      <c r="T887" s="57">
        <f>IF((R887-S887)&lt;SetUp!$B$53,R887-S887,SetUp!$B$53)</f>
        <v>0</v>
      </c>
      <c r="U887" s="57">
        <f t="shared" si="287"/>
        <v>3.3775812873475428</v>
      </c>
      <c r="V887" s="57">
        <f>(L887-P887)/1000*SetUp!$B$13*1000000/SetUp!$B$48</f>
        <v>4.5215293270452008</v>
      </c>
      <c r="W887" s="57">
        <f t="shared" si="298"/>
        <v>-9.1593399531575415E-16</v>
      </c>
      <c r="X887" s="57">
        <f>MAX((SetUp!$B$56*(1-($H887/SetUp!$B$56)^2)*TANH(($B887-$D887)/SetUp!$B$56))/(1+$H887/SetUp!$B$56*TANH(($B887-$D887)/SetUp!$B$56)),0)</f>
        <v>0</v>
      </c>
      <c r="AK887" s="65">
        <v>122</v>
      </c>
      <c r="AL887" s="66">
        <f t="shared" si="278"/>
        <v>43.463538461538455</v>
      </c>
      <c r="AM887" s="66">
        <f t="shared" si="279"/>
        <v>43.171569389888504</v>
      </c>
      <c r="AN887" s="67">
        <f t="shared" si="280"/>
        <v>-6.7175633182355718E-3</v>
      </c>
      <c r="AP887" s="64">
        <v>27793</v>
      </c>
      <c r="AQ887" s="55">
        <v>2</v>
      </c>
      <c r="AR887" s="55">
        <v>34</v>
      </c>
      <c r="AS887" s="66">
        <f t="shared" si="288"/>
        <v>1.681</v>
      </c>
      <c r="AT887" s="66">
        <f t="shared" si="289"/>
        <v>1.5423539039291658</v>
      </c>
      <c r="AU887" s="55" t="str">
        <f>IF(OR($AP887&lt;SetUp!$B$97,$AP887&gt;SetUp!$B$98),"Não","Sim")</f>
        <v>Sim</v>
      </c>
      <c r="AV887" s="68">
        <f t="shared" si="290"/>
        <v>1.2965338406690357</v>
      </c>
      <c r="AW887" s="68">
        <f t="shared" si="291"/>
        <v>1.2419154173812184</v>
      </c>
      <c r="AX887" s="68">
        <f t="shared" si="292"/>
        <v>0.22556771343947099</v>
      </c>
      <c r="AY887" s="68">
        <f t="shared" si="293"/>
        <v>0.18818403706682482</v>
      </c>
      <c r="AZ887" s="68">
        <f t="shared" si="294"/>
        <v>-0.13864609607083422</v>
      </c>
      <c r="BA887" s="68">
        <f t="shared" si="295"/>
        <v>-5.4618423287817297E-2</v>
      </c>
      <c r="BB887" s="68">
        <f t="shared" si="296"/>
        <v>-3.7383676372646168E-2</v>
      </c>
    </row>
    <row r="888" spans="1:54" x14ac:dyDescent="0.3">
      <c r="A888" s="64">
        <v>27550</v>
      </c>
      <c r="B888" s="57">
        <v>2.988</v>
      </c>
      <c r="C888" s="57">
        <v>3.7690000000000001</v>
      </c>
      <c r="D888" s="57">
        <v>3.4009999999999998</v>
      </c>
      <c r="E888" s="57">
        <f t="shared" si="281"/>
        <v>2.988</v>
      </c>
      <c r="F888" s="57">
        <f t="shared" si="282"/>
        <v>0.41299999999999981</v>
      </c>
      <c r="G888" s="57">
        <f t="shared" si="283"/>
        <v>0</v>
      </c>
      <c r="H888" s="57">
        <f>IF(Q887&gt;SetUp!$B$56,SetUp!$B$56,Q887)</f>
        <v>15.065817077511756</v>
      </c>
      <c r="I888" s="57">
        <f t="shared" si="297"/>
        <v>3.3775812873475428</v>
      </c>
      <c r="J888" s="57">
        <f>MIN(F888,H888,(1-EXP(-SetUp!$B$52*H888/SetUp!$B$56))*F888)</f>
        <v>0.37377110178346457</v>
      </c>
      <c r="K888" s="57">
        <f t="shared" si="284"/>
        <v>14.692045975728291</v>
      </c>
      <c r="L888" s="57">
        <f>IF(I888&lt;=0,0,MIN(SetUp!$B$50*I888^SetUp!$B$55,I888))</f>
        <v>0.15561060845128197</v>
      </c>
      <c r="M888" s="57">
        <f t="shared" si="285"/>
        <v>3.2219706788962608</v>
      </c>
      <c r="N888" s="57">
        <f>IF(SetUp!$B$62=0,X888,(B888-E888)*(1-(H888/SetUp!$B$66/SetUp!$B$56)))</f>
        <v>0</v>
      </c>
      <c r="O888" s="57">
        <f>K888*SetUp!$B$65</f>
        <v>0</v>
      </c>
      <c r="P888" s="57">
        <f>MIN(SetUp!$B$54*L888^SetUp!$B$51,L888)</f>
        <v>8.2434117276488347E-2</v>
      </c>
      <c r="Q888" s="57">
        <f t="shared" si="286"/>
        <v>14.692045975728291</v>
      </c>
      <c r="R888" s="57">
        <f>IF((H888+N888-O888)&gt;SetUp!$B$56,T887+H888+N888-O888-SetUp!$B$56,T887)</f>
        <v>0</v>
      </c>
      <c r="S888" s="57">
        <f>R888*SetUp!$B$65</f>
        <v>0</v>
      </c>
      <c r="T888" s="57">
        <f>IF((R888-S888)&lt;SetUp!$B$53,R888-S888,SetUp!$B$53)</f>
        <v>0</v>
      </c>
      <c r="U888" s="57">
        <f t="shared" si="287"/>
        <v>3.2219706788962608</v>
      </c>
      <c r="V888" s="57">
        <f>(L888-P888)/1000*SetUp!$B$13*1000000/SetUp!$B$48</f>
        <v>4.1621092689352972</v>
      </c>
      <c r="W888" s="57">
        <f t="shared" si="298"/>
        <v>1.4155343563970746E-15</v>
      </c>
      <c r="X888" s="57">
        <f>MAX((SetUp!$B$56*(1-($H888/SetUp!$B$56)^2)*TANH(($B888-$D888)/SetUp!$B$56))/(1+$H888/SetUp!$B$56*TANH(($B888-$D888)/SetUp!$B$56)),0)</f>
        <v>0</v>
      </c>
      <c r="AK888" s="65">
        <v>123</v>
      </c>
      <c r="AL888" s="66">
        <f t="shared" si="278"/>
        <v>58.899846153846163</v>
      </c>
      <c r="AM888" s="66">
        <f t="shared" si="279"/>
        <v>46.081949868138324</v>
      </c>
      <c r="AN888" s="67">
        <f t="shared" si="280"/>
        <v>-0.21762189755517433</v>
      </c>
      <c r="AP888" s="64">
        <v>27794</v>
      </c>
      <c r="AQ888" s="55">
        <v>2</v>
      </c>
      <c r="AR888" s="55">
        <v>35</v>
      </c>
      <c r="AS888" s="66">
        <f t="shared" si="288"/>
        <v>9.6679999999999993</v>
      </c>
      <c r="AT888" s="66">
        <f t="shared" si="289"/>
        <v>4.0659459820831794</v>
      </c>
      <c r="AU888" s="55" t="str">
        <f>IF(OR($AP888&lt;SetUp!$B$97,$AP888&gt;SetUp!$B$98),"Não","Sim")</f>
        <v>Não</v>
      </c>
      <c r="AV888" s="68">
        <f t="shared" si="290"/>
        <v>3.1093407661432027</v>
      </c>
      <c r="AW888" s="68">
        <f t="shared" si="291"/>
        <v>2.0164190988192856</v>
      </c>
      <c r="AX888" s="68">
        <f t="shared" si="292"/>
        <v>0.98533664173561275</v>
      </c>
      <c r="AY888" s="68">
        <f t="shared" si="293"/>
        <v>0.60916160454328039</v>
      </c>
      <c r="AZ888" s="68">
        <f t="shared" si="294"/>
        <v>-5.6020540179168199</v>
      </c>
      <c r="BA888" s="68">
        <f t="shared" si="295"/>
        <v>-1.092921667323917</v>
      </c>
      <c r="BB888" s="68">
        <f t="shared" si="296"/>
        <v>-0.37617503719233236</v>
      </c>
    </row>
    <row r="889" spans="1:54" x14ac:dyDescent="0.3">
      <c r="A889" s="64">
        <v>27551</v>
      </c>
      <c r="B889" s="57">
        <v>0.19</v>
      </c>
      <c r="C889" s="57">
        <v>3.5640000000000001</v>
      </c>
      <c r="D889" s="57">
        <v>3.4009999999999998</v>
      </c>
      <c r="E889" s="57">
        <f t="shared" si="281"/>
        <v>0.19</v>
      </c>
      <c r="F889" s="57">
        <f t="shared" si="282"/>
        <v>3.2109999999999999</v>
      </c>
      <c r="G889" s="57">
        <f t="shared" si="283"/>
        <v>0</v>
      </c>
      <c r="H889" s="57">
        <f>IF(Q888&gt;SetUp!$B$56,SetUp!$B$56,Q888)</f>
        <v>14.692045975728291</v>
      </c>
      <c r="I889" s="57">
        <f t="shared" si="297"/>
        <v>3.2219706788962608</v>
      </c>
      <c r="J889" s="57">
        <f>MIN(F889,H889,(1-EXP(-SetUp!$B$52*H889/SetUp!$B$56))*F889)</f>
        <v>2.8876596413483218</v>
      </c>
      <c r="K889" s="57">
        <f t="shared" si="284"/>
        <v>11.80438633437997</v>
      </c>
      <c r="L889" s="57">
        <f>IF(I889&lt;=0,0,MIN(SetUp!$B$50*I889^SetUp!$B$55,I889))</f>
        <v>0.14384634262093371</v>
      </c>
      <c r="M889" s="57">
        <f t="shared" si="285"/>
        <v>3.078124336275327</v>
      </c>
      <c r="N889" s="57">
        <f>IF(SetUp!$B$62=0,X889,(B889-E889)*(1-(H889/SetUp!$B$66/SetUp!$B$56)))</f>
        <v>0</v>
      </c>
      <c r="O889" s="57">
        <f>K889*SetUp!$B$65</f>
        <v>0</v>
      </c>
      <c r="P889" s="57">
        <f>MIN(SetUp!$B$54*L889^SetUp!$B$51,L889)</f>
        <v>7.6304018158030118E-2</v>
      </c>
      <c r="Q889" s="57">
        <f t="shared" si="286"/>
        <v>11.80438633437997</v>
      </c>
      <c r="R889" s="57">
        <f>IF((H889+N889-O889)&gt;SetUp!$B$56,T888+H889+N889-O889-SetUp!$B$56,T888)</f>
        <v>0</v>
      </c>
      <c r="S889" s="57">
        <f>R889*SetUp!$B$65</f>
        <v>0</v>
      </c>
      <c r="T889" s="57">
        <f>IF((R889-S889)&lt;SetUp!$B$53,R889-S889,SetUp!$B$53)</f>
        <v>0</v>
      </c>
      <c r="U889" s="57">
        <f t="shared" si="287"/>
        <v>3.078124336275327</v>
      </c>
      <c r="V889" s="57">
        <f>(L889-P889)/1000*SetUp!$B$13*1000000/SetUp!$B$48</f>
        <v>3.8416509206623517</v>
      </c>
      <c r="W889" s="57">
        <f t="shared" si="298"/>
        <v>0</v>
      </c>
      <c r="X889" s="57">
        <f>MAX((SetUp!$B$56*(1-($H889/SetUp!$B$56)^2)*TANH(($B889-$D889)/SetUp!$B$56))/(1+$H889/SetUp!$B$56*TANH(($B889-$D889)/SetUp!$B$56)),0)</f>
        <v>0</v>
      </c>
      <c r="AK889" s="65">
        <v>124</v>
      </c>
      <c r="AL889" s="66">
        <f t="shared" si="278"/>
        <v>47.023923076923083</v>
      </c>
      <c r="AM889" s="66">
        <f t="shared" si="279"/>
        <v>45.797494718907174</v>
      </c>
      <c r="AN889" s="67">
        <f t="shared" si="280"/>
        <v>-2.60809451395555E-2</v>
      </c>
      <c r="AP889" s="64">
        <v>27795</v>
      </c>
      <c r="AQ889" s="55">
        <v>2</v>
      </c>
      <c r="AR889" s="55">
        <v>36</v>
      </c>
      <c r="AS889" s="66">
        <f t="shared" si="288"/>
        <v>2.669</v>
      </c>
      <c r="AT889" s="66">
        <f t="shared" si="289"/>
        <v>3.7556992135699661</v>
      </c>
      <c r="AU889" s="55" t="str">
        <f>IF(OR($AP889&lt;SetUp!$B$97,$AP889&gt;SetUp!$B$98),"Não","Sim")</f>
        <v>Não</v>
      </c>
      <c r="AV889" s="68">
        <f t="shared" si="290"/>
        <v>1.6337074401495515</v>
      </c>
      <c r="AW889" s="68">
        <f t="shared" si="291"/>
        <v>1.9379626450398795</v>
      </c>
      <c r="AX889" s="68">
        <f t="shared" si="292"/>
        <v>0.42634857378750768</v>
      </c>
      <c r="AY889" s="68">
        <f t="shared" si="293"/>
        <v>0.57469080321132615</v>
      </c>
      <c r="AZ889" s="68">
        <f t="shared" si="294"/>
        <v>1.086699213569966</v>
      </c>
      <c r="BA889" s="68">
        <f t="shared" si="295"/>
        <v>0.30425520489032798</v>
      </c>
      <c r="BB889" s="68">
        <f t="shared" si="296"/>
        <v>0.14834222942381847</v>
      </c>
    </row>
    <row r="890" spans="1:54" x14ac:dyDescent="0.3">
      <c r="A890" s="64">
        <v>27552</v>
      </c>
      <c r="B890" s="57">
        <v>0.60599999999999998</v>
      </c>
      <c r="C890" s="57">
        <v>3.5640000000000001</v>
      </c>
      <c r="D890" s="57">
        <v>3.4009999999999998</v>
      </c>
      <c r="E890" s="57">
        <f t="shared" si="281"/>
        <v>0.60599999999999998</v>
      </c>
      <c r="F890" s="57">
        <f t="shared" si="282"/>
        <v>2.7949999999999999</v>
      </c>
      <c r="G890" s="57">
        <f t="shared" si="283"/>
        <v>0</v>
      </c>
      <c r="H890" s="57">
        <f>IF(Q889&gt;SetUp!$B$56,SetUp!$B$56,Q889)</f>
        <v>11.80438633437997</v>
      </c>
      <c r="I890" s="57">
        <f t="shared" si="297"/>
        <v>3.078124336275327</v>
      </c>
      <c r="J890" s="57">
        <f>MIN(F890,H890,(1-EXP(-SetUp!$B$52*H890/SetUp!$B$56))*F890)</f>
        <v>2.353069769158965</v>
      </c>
      <c r="K890" s="57">
        <f t="shared" si="284"/>
        <v>9.4513165652210045</v>
      </c>
      <c r="L890" s="57">
        <f>IF(I890&lt;=0,0,MIN(SetUp!$B$50*I890^SetUp!$B$55,I890))</f>
        <v>0.13330295659188285</v>
      </c>
      <c r="M890" s="57">
        <f t="shared" si="285"/>
        <v>2.9448213796834439</v>
      </c>
      <c r="N890" s="57">
        <f>IF(SetUp!$B$62=0,X890,(B890-E890)*(1-(H890/SetUp!$B$66/SetUp!$B$56)))</f>
        <v>0</v>
      </c>
      <c r="O890" s="57">
        <f>K890*SetUp!$B$65</f>
        <v>0</v>
      </c>
      <c r="P890" s="57">
        <f>MIN(SetUp!$B$54*L890^SetUp!$B$51,L890)</f>
        <v>7.0802853986881631E-2</v>
      </c>
      <c r="Q890" s="57">
        <f t="shared" si="286"/>
        <v>9.4513165652210045</v>
      </c>
      <c r="R890" s="57">
        <f>IF((H890+N890-O890)&gt;SetUp!$B$56,T889+H890+N890-O890-SetUp!$B$56,T889)</f>
        <v>0</v>
      </c>
      <c r="S890" s="57">
        <f>R890*SetUp!$B$65</f>
        <v>0</v>
      </c>
      <c r="T890" s="57">
        <f>IF((R890-S890)&lt;SetUp!$B$53,R890-S890,SetUp!$B$53)</f>
        <v>0</v>
      </c>
      <c r="U890" s="57">
        <f t="shared" si="287"/>
        <v>2.9448213796834439</v>
      </c>
      <c r="V890" s="57">
        <f>(L890-P890)/1000*SetUp!$B$13*1000000/SetUp!$B$48</f>
        <v>3.5548610241548153</v>
      </c>
      <c r="W890" s="57">
        <f t="shared" si="298"/>
        <v>2.2204460492503131E-16</v>
      </c>
      <c r="X890" s="57">
        <f>MAX((SetUp!$B$56*(1-($H890/SetUp!$B$56)^2)*TANH(($B890-$D890)/SetUp!$B$56))/(1+$H890/SetUp!$B$56*TANH(($B890-$D890)/SetUp!$B$56)),0)</f>
        <v>0</v>
      </c>
      <c r="AK890" s="65">
        <v>125</v>
      </c>
      <c r="AL890" s="66">
        <f t="shared" si="278"/>
        <v>51.933538461538468</v>
      </c>
      <c r="AM890" s="66">
        <f t="shared" si="279"/>
        <v>38.310146757966656</v>
      </c>
      <c r="AN890" s="67">
        <f t="shared" si="280"/>
        <v>-0.26232357946611279</v>
      </c>
      <c r="AP890" s="64">
        <v>27796</v>
      </c>
      <c r="AQ890" s="55">
        <v>2</v>
      </c>
      <c r="AR890" s="55">
        <v>37</v>
      </c>
      <c r="AS890" s="66">
        <f t="shared" si="288"/>
        <v>1.385</v>
      </c>
      <c r="AT890" s="66">
        <f t="shared" si="289"/>
        <v>3.477761351466425</v>
      </c>
      <c r="AU890" s="55" t="str">
        <f>IF(OR($AP890&lt;SetUp!$B$97,$AP890&gt;SetUp!$B$98),"Não","Sim")</f>
        <v>Não</v>
      </c>
      <c r="AV890" s="68">
        <f t="shared" si="290"/>
        <v>1.1768602295939821</v>
      </c>
      <c r="AW890" s="68">
        <f t="shared" si="291"/>
        <v>1.8648756933014128</v>
      </c>
      <c r="AX890" s="68">
        <f t="shared" si="292"/>
        <v>0.14144977340046735</v>
      </c>
      <c r="AY890" s="68">
        <f t="shared" si="293"/>
        <v>0.54129977683367203</v>
      </c>
      <c r="AZ890" s="68">
        <f t="shared" si="294"/>
        <v>2.0927613514664252</v>
      </c>
      <c r="BA890" s="68">
        <f t="shared" si="295"/>
        <v>0.68801546370743072</v>
      </c>
      <c r="BB890" s="68">
        <f t="shared" si="296"/>
        <v>0.39985000343320465</v>
      </c>
    </row>
    <row r="891" spans="1:54" x14ac:dyDescent="0.3">
      <c r="A891" s="64">
        <v>27553</v>
      </c>
      <c r="B891" s="57">
        <v>0.76</v>
      </c>
      <c r="C891" s="57">
        <v>1.903</v>
      </c>
      <c r="D891" s="57">
        <v>3.4009999999999998</v>
      </c>
      <c r="E891" s="57">
        <f t="shared" si="281"/>
        <v>0.76</v>
      </c>
      <c r="F891" s="57">
        <f t="shared" si="282"/>
        <v>2.641</v>
      </c>
      <c r="G891" s="57">
        <f t="shared" si="283"/>
        <v>0</v>
      </c>
      <c r="H891" s="57">
        <f>IF(Q890&gt;SetUp!$B$56,SetUp!$B$56,Q890)</f>
        <v>9.4513165652210045</v>
      </c>
      <c r="I891" s="57">
        <f t="shared" si="297"/>
        <v>2.9448213796834439</v>
      </c>
      <c r="J891" s="57">
        <f>MIN(F891,H891,(1-EXP(-SetUp!$B$52*H891/SetUp!$B$56))*F891)</f>
        <v>2.0378628005347363</v>
      </c>
      <c r="K891" s="57">
        <f t="shared" si="284"/>
        <v>7.4134537646862686</v>
      </c>
      <c r="L891" s="57">
        <f>IF(I891&lt;=0,0,MIN(SetUp!$B$50*I891^SetUp!$B$55,I891))</f>
        <v>0.12382103983465921</v>
      </c>
      <c r="M891" s="57">
        <f t="shared" si="285"/>
        <v>2.8210003398487848</v>
      </c>
      <c r="N891" s="57">
        <f>IF(SetUp!$B$62=0,X891,(B891-E891)*(1-(H891/SetUp!$B$66/SetUp!$B$56)))</f>
        <v>0</v>
      </c>
      <c r="O891" s="57">
        <f>K891*SetUp!$B$65</f>
        <v>0</v>
      </c>
      <c r="P891" s="57">
        <f>MIN(SetUp!$B$54*L891^SetUp!$B$51,L891)</f>
        <v>6.584921189397204E-2</v>
      </c>
      <c r="Q891" s="57">
        <f t="shared" si="286"/>
        <v>7.4134537646862686</v>
      </c>
      <c r="R891" s="57">
        <f>IF((H891+N891-O891)&gt;SetUp!$B$56,T890+H891+N891-O891-SetUp!$B$56,T890)</f>
        <v>0</v>
      </c>
      <c r="S891" s="57">
        <f>R891*SetUp!$B$65</f>
        <v>0</v>
      </c>
      <c r="T891" s="57">
        <f>IF((R891-S891)&lt;SetUp!$B$53,R891-S891,SetUp!$B$53)</f>
        <v>0</v>
      </c>
      <c r="U891" s="57">
        <f t="shared" si="287"/>
        <v>2.8210003398487848</v>
      </c>
      <c r="V891" s="57">
        <f>(L891-P891)/1000*SetUp!$B$13*1000000/SetUp!$B$48</f>
        <v>3.2973032532088586</v>
      </c>
      <c r="W891" s="57">
        <f t="shared" si="298"/>
        <v>1.0130785099704553E-15</v>
      </c>
      <c r="X891" s="57">
        <f>MAX((SetUp!$B$56*(1-($H891/SetUp!$B$56)^2)*TANH(($B891-$D891)/SetUp!$B$56))/(1+$H891/SetUp!$B$56*TANH(($B891-$D891)/SetUp!$B$56)),0)</f>
        <v>0</v>
      </c>
      <c r="AK891" s="65">
        <v>126</v>
      </c>
      <c r="AL891" s="66">
        <f t="shared" si="278"/>
        <v>41.22430769230769</v>
      </c>
      <c r="AM891" s="66">
        <f t="shared" si="279"/>
        <v>29.611569095902528</v>
      </c>
      <c r="AN891" s="67">
        <f t="shared" si="280"/>
        <v>-0.28169638852593898</v>
      </c>
      <c r="AP891" s="64">
        <v>27797</v>
      </c>
      <c r="AQ891" s="55">
        <v>2</v>
      </c>
      <c r="AR891" s="55">
        <v>38</v>
      </c>
      <c r="AS891" s="66">
        <f t="shared" si="288"/>
        <v>0.90200000000000002</v>
      </c>
      <c r="AT891" s="66">
        <f t="shared" si="289"/>
        <v>3.2279118478881341</v>
      </c>
      <c r="AU891" s="55" t="str">
        <f>IF(OR($AP891&lt;SetUp!$B$97,$AP891&gt;SetUp!$B$98),"Não","Sim")</f>
        <v>Não</v>
      </c>
      <c r="AV891" s="68">
        <f t="shared" si="290"/>
        <v>0.94973680564670127</v>
      </c>
      <c r="AW891" s="68">
        <f t="shared" si="291"/>
        <v>1.7966390421807421</v>
      </c>
      <c r="AX891" s="68">
        <f t="shared" si="292"/>
        <v>-4.4793462458058257E-2</v>
      </c>
      <c r="AY891" s="68">
        <f t="shared" si="293"/>
        <v>0.50892166592038546</v>
      </c>
      <c r="AZ891" s="68">
        <f t="shared" si="294"/>
        <v>2.325911847888134</v>
      </c>
      <c r="BA891" s="68">
        <f t="shared" si="295"/>
        <v>0.84690223653404084</v>
      </c>
      <c r="BB891" s="68">
        <f t="shared" si="296"/>
        <v>0.55371512837844372</v>
      </c>
    </row>
    <row r="892" spans="1:54" x14ac:dyDescent="0.3">
      <c r="A892" s="64">
        <v>27554</v>
      </c>
      <c r="B892" s="57">
        <v>0.216</v>
      </c>
      <c r="C892" s="57">
        <v>1.774</v>
      </c>
      <c r="D892" s="57">
        <v>3.4009999999999998</v>
      </c>
      <c r="E892" s="57">
        <f t="shared" si="281"/>
        <v>0.216</v>
      </c>
      <c r="F892" s="57">
        <f t="shared" si="282"/>
        <v>3.1849999999999996</v>
      </c>
      <c r="G892" s="57">
        <f t="shared" si="283"/>
        <v>0</v>
      </c>
      <c r="H892" s="57">
        <f>IF(Q891&gt;SetUp!$B$56,SetUp!$B$56,Q891)</f>
        <v>7.4134537646862686</v>
      </c>
      <c r="I892" s="57">
        <f t="shared" si="297"/>
        <v>2.8210003398487848</v>
      </c>
      <c r="J892" s="57">
        <f>MIN(F892,H892,(1-EXP(-SetUp!$B$52*H892/SetUp!$B$56))*F892)</f>
        <v>2.1848998566940963</v>
      </c>
      <c r="K892" s="57">
        <f t="shared" si="284"/>
        <v>5.2285539079921719</v>
      </c>
      <c r="L892" s="57">
        <f>IF(I892&lt;=0,0,MIN(SetUp!$B$50*I892^SetUp!$B$55,I892))</f>
        <v>0.11526605117195825</v>
      </c>
      <c r="M892" s="57">
        <f t="shared" si="285"/>
        <v>2.7057342886768265</v>
      </c>
      <c r="N892" s="57">
        <f>IF(SetUp!$B$62=0,X892,(B892-E892)*(1-(H892/SetUp!$B$66/SetUp!$B$56)))</f>
        <v>0</v>
      </c>
      <c r="O892" s="57">
        <f>K892*SetUp!$B$65</f>
        <v>0</v>
      </c>
      <c r="P892" s="57">
        <f>MIN(SetUp!$B$54*L892^SetUp!$B$51,L892)</f>
        <v>6.1374292961292182E-2</v>
      </c>
      <c r="Q892" s="57">
        <f t="shared" si="286"/>
        <v>5.2285539079921719</v>
      </c>
      <c r="R892" s="57">
        <f>IF((H892+N892-O892)&gt;SetUp!$B$56,T891+H892+N892-O892-SetUp!$B$56,T891)</f>
        <v>0</v>
      </c>
      <c r="S892" s="57">
        <f>R892*SetUp!$B$65</f>
        <v>0</v>
      </c>
      <c r="T892" s="57">
        <f>IF((R892-S892)&lt;SetUp!$B$53,R892-S892,SetUp!$B$53)</f>
        <v>0</v>
      </c>
      <c r="U892" s="57">
        <f t="shared" si="287"/>
        <v>2.7057342886768265</v>
      </c>
      <c r="V892" s="57">
        <f>(L892-P892)/1000*SetUp!$B$13*1000000/SetUp!$B$48</f>
        <v>3.0652383404398149</v>
      </c>
      <c r="W892" s="57">
        <f t="shared" si="298"/>
        <v>-9.5756735873919752E-16</v>
      </c>
      <c r="X892" s="57">
        <f>MAX((SetUp!$B$56*(1-($H892/SetUp!$B$56)^2)*TANH(($B892-$D892)/SetUp!$B$56))/(1+$H892/SetUp!$B$56*TANH(($B892-$D892)/SetUp!$B$56)),0)</f>
        <v>0</v>
      </c>
      <c r="AK892" s="65">
        <v>127</v>
      </c>
      <c r="AL892" s="66">
        <f t="shared" si="278"/>
        <v>31.108000000000001</v>
      </c>
      <c r="AM892" s="66">
        <f t="shared" si="279"/>
        <v>24.413359193174212</v>
      </c>
      <c r="AN892" s="67">
        <f t="shared" si="280"/>
        <v>-0.21520640371691488</v>
      </c>
      <c r="AP892" s="64">
        <v>27798</v>
      </c>
      <c r="AQ892" s="55">
        <v>2</v>
      </c>
      <c r="AR892" s="55">
        <v>39</v>
      </c>
      <c r="AS892" s="66">
        <f t="shared" si="288"/>
        <v>0.90200000000000002</v>
      </c>
      <c r="AT892" s="66">
        <f t="shared" si="289"/>
        <v>3.002587731267397</v>
      </c>
      <c r="AU892" s="55" t="str">
        <f>IF(OR($AP892&lt;SetUp!$B$97,$AP892&gt;SetUp!$B$98),"Não","Sim")</f>
        <v>Não</v>
      </c>
      <c r="AV892" s="68">
        <f t="shared" si="290"/>
        <v>0.94973680564670127</v>
      </c>
      <c r="AW892" s="68">
        <f t="shared" si="291"/>
        <v>1.7327976602210071</v>
      </c>
      <c r="AX892" s="68">
        <f t="shared" si="292"/>
        <v>-4.4793462458058257E-2</v>
      </c>
      <c r="AY892" s="68">
        <f t="shared" si="293"/>
        <v>0.47749570571647054</v>
      </c>
      <c r="AZ892" s="68">
        <f t="shared" si="294"/>
        <v>2.1005877312673968</v>
      </c>
      <c r="BA892" s="68">
        <f t="shared" si="295"/>
        <v>0.78306085457430585</v>
      </c>
      <c r="BB892" s="68">
        <f t="shared" si="296"/>
        <v>0.52228916817452875</v>
      </c>
    </row>
    <row r="893" spans="1:54" x14ac:dyDescent="0.3">
      <c r="A893" s="64">
        <v>27555</v>
      </c>
      <c r="B893" s="57">
        <v>1.1830000000000001</v>
      </c>
      <c r="C893" s="57">
        <v>1.774</v>
      </c>
      <c r="D893" s="57">
        <v>3.4009999999999998</v>
      </c>
      <c r="E893" s="57">
        <f t="shared" si="281"/>
        <v>1.1830000000000001</v>
      </c>
      <c r="F893" s="57">
        <f t="shared" si="282"/>
        <v>2.218</v>
      </c>
      <c r="G893" s="57">
        <f t="shared" si="283"/>
        <v>0</v>
      </c>
      <c r="H893" s="57">
        <f>IF(Q892&gt;SetUp!$B$56,SetUp!$B$56,Q892)</f>
        <v>5.2285539079921719</v>
      </c>
      <c r="I893" s="57">
        <f t="shared" si="297"/>
        <v>2.7057342886768265</v>
      </c>
      <c r="J893" s="57">
        <f>MIN(F893,H893,(1-EXP(-SetUp!$B$52*H893/SetUp!$B$56))*F893)</f>
        <v>1.238149881377909</v>
      </c>
      <c r="K893" s="57">
        <f t="shared" si="284"/>
        <v>3.9904040266142626</v>
      </c>
      <c r="L893" s="57">
        <f>IF(I893&lt;=0,0,MIN(SetUp!$B$50*I893^SetUp!$B$55,I893))</f>
        <v>0.10752383850930176</v>
      </c>
      <c r="M893" s="57">
        <f t="shared" si="285"/>
        <v>2.5982104501675249</v>
      </c>
      <c r="N893" s="57">
        <f>IF(SetUp!$B$62=0,X893,(B893-E893)*(1-(H893/SetUp!$B$66/SetUp!$B$56)))</f>
        <v>0</v>
      </c>
      <c r="O893" s="57">
        <f>K893*SetUp!$B$65</f>
        <v>0</v>
      </c>
      <c r="P893" s="57">
        <f>MIN(SetUp!$B$54*L893^SetUp!$B$51,L893)</f>
        <v>5.7319652634822811E-2</v>
      </c>
      <c r="Q893" s="57">
        <f t="shared" si="286"/>
        <v>3.9904040266142626</v>
      </c>
      <c r="R893" s="57">
        <f>IF((H893+N893-O893)&gt;SetUp!$B$56,T892+H893+N893-O893-SetUp!$B$56,T892)</f>
        <v>0</v>
      </c>
      <c r="S893" s="57">
        <f>R893*SetUp!$B$65</f>
        <v>0</v>
      </c>
      <c r="T893" s="57">
        <f>IF((R893-S893)&lt;SetUp!$B$53,R893-S893,SetUp!$B$53)</f>
        <v>0</v>
      </c>
      <c r="U893" s="57">
        <f t="shared" si="287"/>
        <v>2.5982104501675249</v>
      </c>
      <c r="V893" s="57">
        <f>(L893-P893)/1000*SetUp!$B$13*1000000/SetUp!$B$48</f>
        <v>2.8554977700201092</v>
      </c>
      <c r="W893" s="57">
        <f t="shared" si="298"/>
        <v>-7.0776717819853729E-16</v>
      </c>
      <c r="X893" s="57">
        <f>MAX((SetUp!$B$56*(1-($H893/SetUp!$B$56)^2)*TANH(($B893-$D893)/SetUp!$B$56))/(1+$H893/SetUp!$B$56*TANH(($B893-$D893)/SetUp!$B$56)),0)</f>
        <v>0</v>
      </c>
      <c r="AK893" s="65">
        <v>128</v>
      </c>
      <c r="AL893" s="66">
        <f t="shared" si="278"/>
        <v>20.36646153846154</v>
      </c>
      <c r="AM893" s="66">
        <f t="shared" si="279"/>
        <v>19.883888251242542</v>
      </c>
      <c r="AN893" s="67">
        <f t="shared" si="280"/>
        <v>-2.3694508066984053E-2</v>
      </c>
      <c r="AP893" s="64">
        <v>27799</v>
      </c>
      <c r="AQ893" s="55">
        <v>2</v>
      </c>
      <c r="AR893" s="55">
        <v>40</v>
      </c>
      <c r="AS893" s="66">
        <f t="shared" si="288"/>
        <v>1.048</v>
      </c>
      <c r="AT893" s="66">
        <f t="shared" si="289"/>
        <v>2.79876543245003</v>
      </c>
      <c r="AU893" s="55" t="str">
        <f>IF(OR($AP893&lt;SetUp!$B$97,$AP893&gt;SetUp!$B$98),"Não","Sim")</f>
        <v>Não</v>
      </c>
      <c r="AV893" s="68">
        <f t="shared" si="290"/>
        <v>1.0237187113655781</v>
      </c>
      <c r="AW893" s="68">
        <f t="shared" si="291"/>
        <v>1.6729511147819083</v>
      </c>
      <c r="AX893" s="68">
        <f t="shared" si="292"/>
        <v>2.0361282647707864E-2</v>
      </c>
      <c r="AY893" s="68">
        <f t="shared" si="293"/>
        <v>0.44696650130237464</v>
      </c>
      <c r="AZ893" s="68">
        <f t="shared" si="294"/>
        <v>1.7507654324500299</v>
      </c>
      <c r="BA893" s="68">
        <f t="shared" si="295"/>
        <v>0.64923240341633015</v>
      </c>
      <c r="BB893" s="68">
        <f t="shared" si="296"/>
        <v>0.42660521865466677</v>
      </c>
    </row>
    <row r="894" spans="1:54" x14ac:dyDescent="0.3">
      <c r="A894" s="64">
        <v>27556</v>
      </c>
      <c r="B894" s="57">
        <v>0.42199999999999999</v>
      </c>
      <c r="C894" s="57">
        <v>1.65</v>
      </c>
      <c r="D894" s="57">
        <v>3.4009999999999998</v>
      </c>
      <c r="E894" s="57">
        <f t="shared" si="281"/>
        <v>0.42199999999999999</v>
      </c>
      <c r="F894" s="57">
        <f t="shared" si="282"/>
        <v>2.9789999999999996</v>
      </c>
      <c r="G894" s="57">
        <f t="shared" si="283"/>
        <v>0</v>
      </c>
      <c r="H894" s="57">
        <f>IF(Q893&gt;SetUp!$B$56,SetUp!$B$56,Q893)</f>
        <v>3.9904040266142626</v>
      </c>
      <c r="I894" s="57">
        <f t="shared" si="297"/>
        <v>2.5982104501675249</v>
      </c>
      <c r="J894" s="57">
        <f>MIN(F894,H894,(1-EXP(-SetUp!$B$52*H894/SetUp!$B$56))*F894)</f>
        <v>1.3820635987159462</v>
      </c>
      <c r="K894" s="57">
        <f t="shared" si="284"/>
        <v>2.6083404278983164</v>
      </c>
      <c r="L894" s="57">
        <f>IF(I894&lt;=0,0,MIN(SetUp!$B$50*I894^SetUp!$B$55,I894))</f>
        <v>0.10049706838294145</v>
      </c>
      <c r="M894" s="57">
        <f t="shared" si="285"/>
        <v>2.4977133817845836</v>
      </c>
      <c r="N894" s="57">
        <f>IF(SetUp!$B$62=0,X894,(B894-E894)*(1-(H894/SetUp!$B$66/SetUp!$B$56)))</f>
        <v>0</v>
      </c>
      <c r="O894" s="57">
        <f>K894*SetUp!$B$65</f>
        <v>0</v>
      </c>
      <c r="P894" s="57">
        <f>MIN(SetUp!$B$54*L894^SetUp!$B$51,L894)</f>
        <v>5.3635397806386736E-2</v>
      </c>
      <c r="Q894" s="57">
        <f t="shared" si="286"/>
        <v>2.6083404278983164</v>
      </c>
      <c r="R894" s="57">
        <f>IF((H894+N894-O894)&gt;SetUp!$B$56,T893+H894+N894-O894-SetUp!$B$56,T893)</f>
        <v>0</v>
      </c>
      <c r="S894" s="57">
        <f>R894*SetUp!$B$65</f>
        <v>0</v>
      </c>
      <c r="T894" s="57">
        <f>IF((R894-S894)&lt;SetUp!$B$53,R894-S894,SetUp!$B$53)</f>
        <v>0</v>
      </c>
      <c r="U894" s="57">
        <f t="shared" si="287"/>
        <v>2.4977133817845836</v>
      </c>
      <c r="V894" s="57">
        <f>(L894-P894)/1000*SetUp!$B$13*1000000/SetUp!$B$48</f>
        <v>2.6653832444436141</v>
      </c>
      <c r="W894" s="57">
        <f t="shared" si="298"/>
        <v>-3.6082248300317588E-16</v>
      </c>
      <c r="X894" s="57">
        <f>MAX((SetUp!$B$56*(1-($H894/SetUp!$B$56)^2)*TANH(($B894-$D894)/SetUp!$B$56))/(1+$H894/SetUp!$B$56*TANH(($B894-$D894)/SetUp!$B$56)),0)</f>
        <v>0</v>
      </c>
      <c r="AK894" s="65">
        <v>129</v>
      </c>
      <c r="AL894" s="66">
        <f t="shared" ref="AL894:AL957" si="299">IFERROR(AVERAGEIFS($AS$3:$AS$2949,$AR$3:$AR$2949,AK894),0)</f>
        <v>19.934538461538459</v>
      </c>
      <c r="AM894" s="66">
        <f t="shared" ref="AM894:AM957" si="300">IFERROR(AVERAGEIFS($AT$3:$AT$2949,$AR$3:$AR$2949,AK894),0)</f>
        <v>17.878769719960033</v>
      </c>
      <c r="AN894" s="67">
        <f t="shared" ref="AN894:AN957" si="301">IFERROR((AM894-AL894)/AL894,"")</f>
        <v>-0.10312597633222409</v>
      </c>
      <c r="AP894" s="64">
        <v>27800</v>
      </c>
      <c r="AQ894" s="55">
        <v>2</v>
      </c>
      <c r="AR894" s="55">
        <v>41</v>
      </c>
      <c r="AS894" s="66">
        <f t="shared" si="288"/>
        <v>1.048</v>
      </c>
      <c r="AT894" s="66">
        <f t="shared" si="289"/>
        <v>2.6138665316063348</v>
      </c>
      <c r="AU894" s="55" t="str">
        <f>IF(OR($AP894&lt;SetUp!$B$97,$AP894&gt;SetUp!$B$98),"Não","Sim")</f>
        <v>Não</v>
      </c>
      <c r="AV894" s="68">
        <f t="shared" si="290"/>
        <v>1.0237187113655781</v>
      </c>
      <c r="AW894" s="68">
        <f t="shared" si="291"/>
        <v>1.6167456607661994</v>
      </c>
      <c r="AX894" s="68">
        <f t="shared" si="292"/>
        <v>2.0361282647707864E-2</v>
      </c>
      <c r="AY894" s="68">
        <f t="shared" si="293"/>
        <v>0.4172834080085896</v>
      </c>
      <c r="AZ894" s="68">
        <f t="shared" si="294"/>
        <v>1.5658665316063347</v>
      </c>
      <c r="BA894" s="68">
        <f t="shared" si="295"/>
        <v>0.59302694940062128</v>
      </c>
      <c r="BB894" s="68">
        <f t="shared" si="296"/>
        <v>0.39692212536088173</v>
      </c>
    </row>
    <row r="895" spans="1:54" x14ac:dyDescent="0.3">
      <c r="A895" s="64">
        <v>27557</v>
      </c>
      <c r="B895" s="57">
        <v>1.0089999999999999</v>
      </c>
      <c r="C895" s="57">
        <v>1.3140000000000001</v>
      </c>
      <c r="D895" s="57">
        <v>3.4009999999999998</v>
      </c>
      <c r="E895" s="57">
        <f t="shared" si="281"/>
        <v>1.0089999999999999</v>
      </c>
      <c r="F895" s="57">
        <f t="shared" si="282"/>
        <v>2.3919999999999999</v>
      </c>
      <c r="G895" s="57">
        <f t="shared" si="283"/>
        <v>0</v>
      </c>
      <c r="H895" s="57">
        <f>IF(Q894&gt;SetUp!$B$56,SetUp!$B$56,Q894)</f>
        <v>2.6083404278983164</v>
      </c>
      <c r="I895" s="57">
        <f t="shared" si="297"/>
        <v>2.4977133817845836</v>
      </c>
      <c r="J895" s="57">
        <f>MIN(F895,H895,(1-EXP(-SetUp!$B$52*H895/SetUp!$B$56))*F895)</f>
        <v>0.80065965685853591</v>
      </c>
      <c r="K895" s="57">
        <f t="shared" si="284"/>
        <v>1.8076807710397804</v>
      </c>
      <c r="L895" s="57">
        <f>IF(I895&lt;=0,0,MIN(SetUp!$B$50*I895^SetUp!$B$55,I895))</f>
        <v>9.4102360761764009E-2</v>
      </c>
      <c r="M895" s="57">
        <f t="shared" si="285"/>
        <v>2.4036110210228196</v>
      </c>
      <c r="N895" s="57">
        <f>IF(SetUp!$B$62=0,X895,(B895-E895)*(1-(H895/SetUp!$B$66/SetUp!$B$56)))</f>
        <v>0</v>
      </c>
      <c r="O895" s="57">
        <f>K895*SetUp!$B$65</f>
        <v>0</v>
      </c>
      <c r="P895" s="57">
        <f>MIN(SetUp!$B$54*L895^SetUp!$B$51,L895)</f>
        <v>5.0278738308496489E-2</v>
      </c>
      <c r="Q895" s="57">
        <f t="shared" si="286"/>
        <v>1.8076807710397804</v>
      </c>
      <c r="R895" s="57">
        <f>IF((H895+N895-O895)&gt;SetUp!$B$56,T894+H895+N895-O895-SetUp!$B$56,T894)</f>
        <v>0</v>
      </c>
      <c r="S895" s="57">
        <f>R895*SetUp!$B$65</f>
        <v>0</v>
      </c>
      <c r="T895" s="57">
        <f>IF((R895-S895)&lt;SetUp!$B$53,R895-S895,SetUp!$B$53)</f>
        <v>0</v>
      </c>
      <c r="U895" s="57">
        <f t="shared" si="287"/>
        <v>2.4036110210228196</v>
      </c>
      <c r="V895" s="57">
        <f>(L895-P895)/1000*SetUp!$B$13*1000000/SetUp!$B$48</f>
        <v>2.4925861063135373</v>
      </c>
      <c r="W895" s="57">
        <f t="shared" si="298"/>
        <v>-4.7184478546569153E-16</v>
      </c>
      <c r="X895" s="57">
        <f>MAX((SetUp!$B$56*(1-($H895/SetUp!$B$56)^2)*TANH(($B895-$D895)/SetUp!$B$56))/(1+$H895/SetUp!$B$56*TANH(($B895-$D895)/SetUp!$B$56)),0)</f>
        <v>0</v>
      </c>
      <c r="AK895" s="65">
        <v>130</v>
      </c>
      <c r="AL895" s="66">
        <f t="shared" si="299"/>
        <v>20.661999999999995</v>
      </c>
      <c r="AM895" s="66">
        <f t="shared" si="300"/>
        <v>15.431121280573423</v>
      </c>
      <c r="AN895" s="67">
        <f t="shared" si="301"/>
        <v>-0.25316420092084857</v>
      </c>
      <c r="AP895" s="64">
        <v>27801</v>
      </c>
      <c r="AQ895" s="55">
        <v>2</v>
      </c>
      <c r="AR895" s="55">
        <v>42</v>
      </c>
      <c r="AS895" s="66">
        <f t="shared" si="288"/>
        <v>0.97299999999999998</v>
      </c>
      <c r="AT895" s="66">
        <f t="shared" si="289"/>
        <v>2.6380722605878049</v>
      </c>
      <c r="AU895" s="55" t="str">
        <f>IF(OR($AP895&lt;SetUp!$B$97,$AP895&gt;SetUp!$B$98),"Não","Sim")</f>
        <v>Não</v>
      </c>
      <c r="AV895" s="68">
        <f t="shared" si="290"/>
        <v>0.98640762365261547</v>
      </c>
      <c r="AW895" s="68">
        <f t="shared" si="291"/>
        <v>1.6242143517983718</v>
      </c>
      <c r="AX895" s="68">
        <f t="shared" si="292"/>
        <v>-1.1887159731648099E-2</v>
      </c>
      <c r="AY895" s="68">
        <f t="shared" si="293"/>
        <v>0.4212866873228312</v>
      </c>
      <c r="AZ895" s="68">
        <f t="shared" si="294"/>
        <v>1.665072260587805</v>
      </c>
      <c r="BA895" s="68">
        <f t="shared" si="295"/>
        <v>0.63780672814575634</v>
      </c>
      <c r="BB895" s="68">
        <f t="shared" si="296"/>
        <v>0.43317384705447931</v>
      </c>
    </row>
    <row r="896" spans="1:54" x14ac:dyDescent="0.3">
      <c r="A896" s="64">
        <v>27558</v>
      </c>
      <c r="B896" s="57">
        <v>1.7370000000000001</v>
      </c>
      <c r="C896" s="57">
        <v>1.1579999999999999</v>
      </c>
      <c r="D896" s="57">
        <v>3.4009999999999998</v>
      </c>
      <c r="E896" s="57">
        <f t="shared" si="281"/>
        <v>1.7370000000000001</v>
      </c>
      <c r="F896" s="57">
        <f t="shared" si="282"/>
        <v>1.6639999999999997</v>
      </c>
      <c r="G896" s="57">
        <f t="shared" si="283"/>
        <v>0</v>
      </c>
      <c r="H896" s="57">
        <f>IF(Q895&gt;SetUp!$B$56,SetUp!$B$56,Q895)</f>
        <v>1.8076807710397804</v>
      </c>
      <c r="I896" s="57">
        <f t="shared" si="297"/>
        <v>2.4036110210228196</v>
      </c>
      <c r="J896" s="57">
        <f>MIN(F896,H896,(1-EXP(-SetUp!$B$52*H896/SetUp!$B$56))*F896)</f>
        <v>0.40945341315241396</v>
      </c>
      <c r="K896" s="57">
        <f t="shared" si="284"/>
        <v>1.3982273578873665</v>
      </c>
      <c r="L896" s="57">
        <f>IF(I896&lt;=0,0,MIN(SetUp!$B$50*I896^SetUp!$B$55,I896))</f>
        <v>8.8267974765848217E-2</v>
      </c>
      <c r="M896" s="57">
        <f t="shared" si="285"/>
        <v>2.3153430462569715</v>
      </c>
      <c r="N896" s="57">
        <f>IF(SetUp!$B$62=0,X896,(B896-E896)*(1-(H896/SetUp!$B$66/SetUp!$B$56)))</f>
        <v>0</v>
      </c>
      <c r="O896" s="57">
        <f>K896*SetUp!$B$65</f>
        <v>0</v>
      </c>
      <c r="P896" s="57">
        <f>MIN(SetUp!$B$54*L896^SetUp!$B$51,L896)</f>
        <v>4.7212815582969657E-2</v>
      </c>
      <c r="Q896" s="57">
        <f t="shared" si="286"/>
        <v>1.3982273578873665</v>
      </c>
      <c r="R896" s="57">
        <f>IF((H896+N896-O896)&gt;SetUp!$B$56,T895+H896+N896-O896-SetUp!$B$56,T895)</f>
        <v>0</v>
      </c>
      <c r="S896" s="57">
        <f>R896*SetUp!$B$65</f>
        <v>0</v>
      </c>
      <c r="T896" s="57">
        <f>IF((R896-S896)&lt;SetUp!$B$53,R896-S896,SetUp!$B$53)</f>
        <v>0</v>
      </c>
      <c r="U896" s="57">
        <f t="shared" si="287"/>
        <v>2.3153430462569715</v>
      </c>
      <c r="V896" s="57">
        <f>(L896-P896)/1000*SetUp!$B$13*1000000/SetUp!$B$48</f>
        <v>2.3351223299913144</v>
      </c>
      <c r="W896" s="57">
        <f t="shared" si="298"/>
        <v>3.6082248300317588E-16</v>
      </c>
      <c r="X896" s="57">
        <f>MAX((SetUp!$B$56*(1-($H896/SetUp!$B$56)^2)*TANH(($B896-$D896)/SetUp!$B$56))/(1+$H896/SetUp!$B$56*TANH(($B896-$D896)/SetUp!$B$56)),0)</f>
        <v>0</v>
      </c>
      <c r="AK896" s="65">
        <v>131</v>
      </c>
      <c r="AL896" s="66">
        <f t="shared" si="299"/>
        <v>12.371999999999996</v>
      </c>
      <c r="AM896" s="66">
        <f t="shared" si="300"/>
        <v>17.835923806918377</v>
      </c>
      <c r="AN896" s="67">
        <f t="shared" si="301"/>
        <v>0.44163625985437943</v>
      </c>
      <c r="AP896" s="64">
        <v>27802</v>
      </c>
      <c r="AQ896" s="55">
        <v>2</v>
      </c>
      <c r="AR896" s="55">
        <v>43</v>
      </c>
      <c r="AS896" s="66">
        <f t="shared" si="288"/>
        <v>9.0090000000000003</v>
      </c>
      <c r="AT896" s="66">
        <f t="shared" si="289"/>
        <v>7.1764633353380134</v>
      </c>
      <c r="AU896" s="55" t="str">
        <f>IF(OR($AP896&lt;SetUp!$B$97,$AP896&gt;SetUp!$B$98),"Não","Sim")</f>
        <v>Não</v>
      </c>
      <c r="AV896" s="68">
        <f t="shared" si="290"/>
        <v>3.0014996251873831</v>
      </c>
      <c r="AW896" s="68">
        <f t="shared" si="291"/>
        <v>2.6788921843437472</v>
      </c>
      <c r="AX896" s="68">
        <f t="shared" si="292"/>
        <v>0.95467658691864354</v>
      </c>
      <c r="AY896" s="68">
        <f t="shared" si="293"/>
        <v>0.85591047037669898</v>
      </c>
      <c r="AZ896" s="68">
        <f t="shared" si="294"/>
        <v>-1.8325366646619869</v>
      </c>
      <c r="BA896" s="68">
        <f t="shared" si="295"/>
        <v>-0.32260744084363591</v>
      </c>
      <c r="BB896" s="68">
        <f t="shared" si="296"/>
        <v>-9.876611654194456E-2</v>
      </c>
    </row>
    <row r="897" spans="1:54" x14ac:dyDescent="0.3">
      <c r="A897" s="64">
        <v>27559</v>
      </c>
      <c r="B897" s="57">
        <v>1.637</v>
      </c>
      <c r="C897" s="57">
        <v>1.1579999999999999</v>
      </c>
      <c r="D897" s="57">
        <v>3.4009999999999998</v>
      </c>
      <c r="E897" s="57">
        <f t="shared" si="281"/>
        <v>1.637</v>
      </c>
      <c r="F897" s="57">
        <f t="shared" si="282"/>
        <v>1.7639999999999998</v>
      </c>
      <c r="G897" s="57">
        <f t="shared" si="283"/>
        <v>0</v>
      </c>
      <c r="H897" s="57">
        <f>IF(Q896&gt;SetUp!$B$56,SetUp!$B$56,Q896)</f>
        <v>1.3982273578873665</v>
      </c>
      <c r="I897" s="57">
        <f t="shared" si="297"/>
        <v>2.3153430462569715</v>
      </c>
      <c r="J897" s="57">
        <f>MIN(F897,H897,(1-EXP(-SetUp!$B$52*H897/SetUp!$B$56))*F897)</f>
        <v>0.34619353697811195</v>
      </c>
      <c r="K897" s="57">
        <f t="shared" si="284"/>
        <v>1.0520338209092546</v>
      </c>
      <c r="L897" s="57">
        <f>IF(I897&lt;=0,0,MIN(SetUp!$B$50*I897^SetUp!$B$55,I897))</f>
        <v>8.2931927870148553E-2</v>
      </c>
      <c r="M897" s="57">
        <f t="shared" si="285"/>
        <v>2.2324111183868229</v>
      </c>
      <c r="N897" s="57">
        <f>IF(SetUp!$B$62=0,X897,(B897-E897)*(1-(H897/SetUp!$B$66/SetUp!$B$56)))</f>
        <v>0</v>
      </c>
      <c r="O897" s="57">
        <f>K897*SetUp!$B$65</f>
        <v>0</v>
      </c>
      <c r="P897" s="57">
        <f>MIN(SetUp!$B$54*L897^SetUp!$B$51,L897)</f>
        <v>4.4405749687264712E-2</v>
      </c>
      <c r="Q897" s="57">
        <f t="shared" si="286"/>
        <v>1.0520338209092546</v>
      </c>
      <c r="R897" s="57">
        <f>IF((H897+N897-O897)&gt;SetUp!$B$56,T896+H897+N897-O897-SetUp!$B$56,T896)</f>
        <v>0</v>
      </c>
      <c r="S897" s="57">
        <f>R897*SetUp!$B$65</f>
        <v>0</v>
      </c>
      <c r="T897" s="57">
        <f>IF((R897-S897)&lt;SetUp!$B$53,R897-S897,SetUp!$B$53)</f>
        <v>0</v>
      </c>
      <c r="U897" s="57">
        <f t="shared" si="287"/>
        <v>2.2324111183868229</v>
      </c>
      <c r="V897" s="57">
        <f>(L897-P897)/1000*SetUp!$B$13*1000000/SetUp!$B$48</f>
        <v>2.1912797503314549</v>
      </c>
      <c r="W897" s="57">
        <f t="shared" si="298"/>
        <v>-2.4980018054066022E-16</v>
      </c>
      <c r="X897" s="57">
        <f>MAX((SetUp!$B$56*(1-($H897/SetUp!$B$56)^2)*TANH(($B897-$D897)/SetUp!$B$56))/(1+$H897/SetUp!$B$56*TANH(($B897-$D897)/SetUp!$B$56)),0)</f>
        <v>0</v>
      </c>
      <c r="AK897" s="65">
        <v>132</v>
      </c>
      <c r="AL897" s="66">
        <f t="shared" si="299"/>
        <v>16.159307692307689</v>
      </c>
      <c r="AM897" s="66">
        <f t="shared" si="300"/>
        <v>20.210706495675769</v>
      </c>
      <c r="AN897" s="67">
        <f t="shared" si="301"/>
        <v>0.25071611238002894</v>
      </c>
      <c r="AP897" s="64">
        <v>27803</v>
      </c>
      <c r="AQ897" s="55">
        <v>2</v>
      </c>
      <c r="AR897" s="55">
        <v>44</v>
      </c>
      <c r="AS897" s="66">
        <f t="shared" si="288"/>
        <v>85.12</v>
      </c>
      <c r="AT897" s="66">
        <f t="shared" si="289"/>
        <v>32.648027398381423</v>
      </c>
      <c r="AU897" s="55" t="str">
        <f>IF(OR($AP897&lt;SetUp!$B$97,$AP897&gt;SetUp!$B$98),"Não","Sim")</f>
        <v>Não</v>
      </c>
      <c r="AV897" s="68">
        <f t="shared" si="290"/>
        <v>9.2260500757366373</v>
      </c>
      <c r="AW897" s="68">
        <f t="shared" si="291"/>
        <v>5.7138452375245015</v>
      </c>
      <c r="AX897" s="68">
        <f t="shared" si="292"/>
        <v>1.9300316149509731</v>
      </c>
      <c r="AY897" s="68">
        <f t="shared" si="293"/>
        <v>1.5138569462273828</v>
      </c>
      <c r="AZ897" s="68">
        <f t="shared" si="294"/>
        <v>-52.471972601618582</v>
      </c>
      <c r="BA897" s="68">
        <f t="shared" si="295"/>
        <v>-3.5122048382121358</v>
      </c>
      <c r="BB897" s="68">
        <f t="shared" si="296"/>
        <v>-0.41617466872359032</v>
      </c>
    </row>
    <row r="898" spans="1:54" x14ac:dyDescent="0.3">
      <c r="A898" s="64">
        <v>27560</v>
      </c>
      <c r="B898" s="57">
        <v>2.0470000000000002</v>
      </c>
      <c r="C898" s="57">
        <v>1.1579999999999999</v>
      </c>
      <c r="D898" s="57">
        <v>3.4009999999999998</v>
      </c>
      <c r="E898" s="57">
        <f t="shared" si="281"/>
        <v>2.0470000000000002</v>
      </c>
      <c r="F898" s="57">
        <f t="shared" si="282"/>
        <v>1.3539999999999996</v>
      </c>
      <c r="G898" s="57">
        <f t="shared" si="283"/>
        <v>0</v>
      </c>
      <c r="H898" s="57">
        <f>IF(Q897&gt;SetUp!$B$56,SetUp!$B$56,Q897)</f>
        <v>1.0520338209092546</v>
      </c>
      <c r="I898" s="57">
        <f t="shared" si="297"/>
        <v>2.2324111183868229</v>
      </c>
      <c r="J898" s="57">
        <f>MIN(F898,H898,(1-EXP(-SetUp!$B$52*H898/SetUp!$B$56))*F898)</f>
        <v>0.20524024099961352</v>
      </c>
      <c r="K898" s="57">
        <f t="shared" si="284"/>
        <v>0.8467935799096411</v>
      </c>
      <c r="L898" s="57">
        <f>IF(I898&lt;=0,0,MIN(SetUp!$B$50*I898^SetUp!$B$55,I898))</f>
        <v>7.8040458529531953E-2</v>
      </c>
      <c r="M898" s="57">
        <f t="shared" si="285"/>
        <v>2.1543706598572911</v>
      </c>
      <c r="N898" s="57">
        <f>IF(SetUp!$B$62=0,X898,(B898-E898)*(1-(H898/SetUp!$B$66/SetUp!$B$56)))</f>
        <v>0</v>
      </c>
      <c r="O898" s="57">
        <f>K898*SetUp!$B$65</f>
        <v>0</v>
      </c>
      <c r="P898" s="57">
        <f>MIN(SetUp!$B$54*L898^SetUp!$B$51,L898)</f>
        <v>4.1829859464634793E-2</v>
      </c>
      <c r="Q898" s="57">
        <f t="shared" si="286"/>
        <v>0.8467935799096411</v>
      </c>
      <c r="R898" s="57">
        <f>IF((H898+N898-O898)&gt;SetUp!$B$56,T897+H898+N898-O898-SetUp!$B$56,T897)</f>
        <v>0</v>
      </c>
      <c r="S898" s="57">
        <f>R898*SetUp!$B$65</f>
        <v>0</v>
      </c>
      <c r="T898" s="57">
        <f>IF((R898-S898)&lt;SetUp!$B$53,R898-S898,SetUp!$B$53)</f>
        <v>0</v>
      </c>
      <c r="U898" s="57">
        <f t="shared" si="287"/>
        <v>2.1543706598572911</v>
      </c>
      <c r="V898" s="57">
        <f>(L898-P898)/1000*SetUp!$B$13*1000000/SetUp!$B$48</f>
        <v>2.0595749752705106</v>
      </c>
      <c r="W898" s="57">
        <f t="shared" si="298"/>
        <v>2.2204460492503131E-16</v>
      </c>
      <c r="X898" s="57">
        <f>MAX((SetUp!$B$56*(1-($H898/SetUp!$B$56)^2)*TANH(($B898-$D898)/SetUp!$B$56))/(1+$H898/SetUp!$B$56*TANH(($B898-$D898)/SetUp!$B$56)),0)</f>
        <v>0</v>
      </c>
      <c r="AK898" s="65">
        <v>133</v>
      </c>
      <c r="AL898" s="66">
        <f t="shared" si="299"/>
        <v>17.033461538461538</v>
      </c>
      <c r="AM898" s="66">
        <f t="shared" si="300"/>
        <v>19.772632261376387</v>
      </c>
      <c r="AN898" s="67">
        <f t="shared" si="301"/>
        <v>0.16081116082775102</v>
      </c>
      <c r="AP898" s="64">
        <v>27804</v>
      </c>
      <c r="AQ898" s="55">
        <v>2</v>
      </c>
      <c r="AR898" s="55">
        <v>45</v>
      </c>
      <c r="AS898" s="66">
        <f t="shared" si="288"/>
        <v>88.457999999999998</v>
      </c>
      <c r="AT898" s="66">
        <f t="shared" si="289"/>
        <v>62.659427930793932</v>
      </c>
      <c r="AU898" s="55" t="str">
        <f>IF(OR($AP898&lt;SetUp!$B$97,$AP898&gt;SetUp!$B$98),"Não","Sim")</f>
        <v>Não</v>
      </c>
      <c r="AV898" s="68">
        <f t="shared" si="290"/>
        <v>9.40521132138986</v>
      </c>
      <c r="AW898" s="68">
        <f t="shared" si="291"/>
        <v>7.9157708361721753</v>
      </c>
      <c r="AX898" s="68">
        <f t="shared" si="292"/>
        <v>1.9467371159200539</v>
      </c>
      <c r="AY898" s="68">
        <f t="shared" si="293"/>
        <v>1.7969864255339789</v>
      </c>
      <c r="AZ898" s="68">
        <f t="shared" si="294"/>
        <v>-25.798572069206067</v>
      </c>
      <c r="BA898" s="68">
        <f t="shared" si="295"/>
        <v>-1.4894404852176848</v>
      </c>
      <c r="BB898" s="68">
        <f t="shared" si="296"/>
        <v>-0.14975069038607502</v>
      </c>
    </row>
    <row r="899" spans="1:54" x14ac:dyDescent="0.3">
      <c r="A899" s="64">
        <v>27561</v>
      </c>
      <c r="B899" s="57">
        <v>0.71699999999999997</v>
      </c>
      <c r="C899" s="57">
        <v>1.1120000000000001</v>
      </c>
      <c r="D899" s="57">
        <v>3.4009999999999998</v>
      </c>
      <c r="E899" s="57">
        <f t="shared" ref="E899:E962" si="302">IF(B899&gt;=D899,D899,B899)</f>
        <v>0.71699999999999997</v>
      </c>
      <c r="F899" s="57">
        <f t="shared" ref="F899:F962" si="303">D899-E899</f>
        <v>2.6839999999999997</v>
      </c>
      <c r="G899" s="57">
        <f t="shared" ref="G899:G962" si="304">MAX(B899-D899-N899,0)</f>
        <v>0</v>
      </c>
      <c r="H899" s="57">
        <f>IF(Q898&gt;SetUp!$B$56,SetUp!$B$56,Q898)</f>
        <v>0.8467935799096411</v>
      </c>
      <c r="I899" s="57">
        <f t="shared" si="297"/>
        <v>2.1543706598572911</v>
      </c>
      <c r="J899" s="57">
        <f>MIN(F899,H899,(1-EXP(-SetUp!$B$52*H899/SetUp!$B$56))*F899)</f>
        <v>0.33263332663324297</v>
      </c>
      <c r="K899" s="57">
        <f t="shared" ref="K899:K962" si="305">MAX(H899-J899,0)</f>
        <v>0.51416025327639814</v>
      </c>
      <c r="L899" s="57">
        <f>IF(I899&lt;=0,0,MIN(SetUp!$B$50*I899^SetUp!$B$55,I899))</f>
        <v>7.3546762631756912E-2</v>
      </c>
      <c r="M899" s="57">
        <f t="shared" ref="M899:M962" si="306">MAX(I899-L899,0)</f>
        <v>2.0808238972255344</v>
      </c>
      <c r="N899" s="57">
        <f>IF(SetUp!$B$62=0,X899,(B899-E899)*(1-(H899/SetUp!$B$66/SetUp!$B$56)))</f>
        <v>0</v>
      </c>
      <c r="O899" s="57">
        <f>K899*SetUp!$B$65</f>
        <v>0</v>
      </c>
      <c r="P899" s="57">
        <f>MIN(SetUp!$B$54*L899^SetUp!$B$51,L899)</f>
        <v>3.9461020934173911E-2</v>
      </c>
      <c r="Q899" s="57">
        <f t="shared" ref="Q899:Q962" si="307">IF((K899+N899-O899)&lt;0,0,K899+N899-O899)</f>
        <v>0.51416025327639814</v>
      </c>
      <c r="R899" s="57">
        <f>IF((H899+N899-O899)&gt;SetUp!$B$56,T898+H899+N899-O899-SetUp!$B$56,T898)</f>
        <v>0</v>
      </c>
      <c r="S899" s="57">
        <f>R899*SetUp!$B$65</f>
        <v>0</v>
      </c>
      <c r="T899" s="57">
        <f>IF((R899-S899)&lt;SetUp!$B$53,R899-S899,SetUp!$B$53)</f>
        <v>0</v>
      </c>
      <c r="U899" s="57">
        <f t="shared" ref="U899:U962" si="308">M899+R899-T899</f>
        <v>2.0808238972255344</v>
      </c>
      <c r="V899" s="57">
        <f>(L899-P899)/1000*SetUp!$B$13*1000000/SetUp!$B$48</f>
        <v>1.9387180114877198</v>
      </c>
      <c r="W899" s="57">
        <f t="shared" si="298"/>
        <v>0</v>
      </c>
      <c r="X899" s="57">
        <f>MAX((SetUp!$B$56*(1-($H899/SetUp!$B$56)^2)*TANH(($B899-$D899)/SetUp!$B$56))/(1+$H899/SetUp!$B$56*TANH(($B899-$D899)/SetUp!$B$56)),0)</f>
        <v>0</v>
      </c>
      <c r="AK899" s="65">
        <v>134</v>
      </c>
      <c r="AL899" s="66">
        <f t="shared" si="299"/>
        <v>22.963384615384605</v>
      </c>
      <c r="AM899" s="66">
        <f t="shared" si="300"/>
        <v>18.745686000096853</v>
      </c>
      <c r="AN899" s="67">
        <f t="shared" si="301"/>
        <v>-0.18367059934457799</v>
      </c>
      <c r="AP899" s="64">
        <v>27805</v>
      </c>
      <c r="AQ899" s="55">
        <v>2</v>
      </c>
      <c r="AR899" s="55">
        <v>46</v>
      </c>
      <c r="AS899" s="66">
        <f t="shared" ref="AS899:AS962" si="309">VLOOKUP($AP899,$A:$C,3,FALSE)</f>
        <v>57.17</v>
      </c>
      <c r="AT899" s="66">
        <f t="shared" ref="AT899:AT962" si="310">VLOOKUP($AP899,$A:$V,22,FALSE)</f>
        <v>49.125087172370812</v>
      </c>
      <c r="AU899" s="55" t="str">
        <f>IF(OR($AP899&lt;SetUp!$B$97,$AP899&gt;SetUp!$B$98),"Não","Sim")</f>
        <v>Não</v>
      </c>
      <c r="AV899" s="68">
        <f t="shared" ref="AV899:AV962" si="311">IFERROR(SQRT(AS899),0)</f>
        <v>7.5610845782863718</v>
      </c>
      <c r="AW899" s="68">
        <f t="shared" ref="AW899:AW962" si="312">IFERROR(SQRT(AT899),0)</f>
        <v>7.0089291031063237</v>
      </c>
      <c r="AX899" s="68">
        <f t="shared" ref="AX899:AX962" si="313">IFERROR(LOG(AS899),0)</f>
        <v>1.7571681922142726</v>
      </c>
      <c r="AY899" s="68">
        <f t="shared" ref="AY899:AY962" si="314">IFERROR(LOG(AT899),0)</f>
        <v>1.691303334038873</v>
      </c>
      <c r="AZ899" s="68">
        <f t="shared" ref="AZ899:AZ962" si="315">AT899-AS899</f>
        <v>-8.0449128276291901</v>
      </c>
      <c r="BA899" s="68">
        <f t="shared" ref="BA899:BA962" si="316">AW899-AV899</f>
        <v>-0.55215547518004815</v>
      </c>
      <c r="BB899" s="68">
        <f t="shared" ref="BB899:BB962" si="317">AY899-AX899</f>
        <v>-6.5864858175399554E-2</v>
      </c>
    </row>
    <row r="900" spans="1:54" x14ac:dyDescent="0.3">
      <c r="A900" s="64">
        <v>27562</v>
      </c>
      <c r="B900" s="57">
        <v>1.0529999999999999</v>
      </c>
      <c r="C900" s="57">
        <v>1.0669999999999999</v>
      </c>
      <c r="D900" s="57">
        <v>3.4009999999999998</v>
      </c>
      <c r="E900" s="57">
        <f t="shared" si="302"/>
        <v>1.0529999999999999</v>
      </c>
      <c r="F900" s="57">
        <f t="shared" si="303"/>
        <v>2.3479999999999999</v>
      </c>
      <c r="G900" s="57">
        <f t="shared" si="304"/>
        <v>0</v>
      </c>
      <c r="H900" s="57">
        <f>IF(Q899&gt;SetUp!$B$56,SetUp!$B$56,Q899)</f>
        <v>0.51416025327639814</v>
      </c>
      <c r="I900" s="57">
        <f t="shared" ref="I900:I963" si="318">U899+G900+O900</f>
        <v>2.0808238972255344</v>
      </c>
      <c r="J900" s="57">
        <f>MIN(F900,H900,(1-EXP(-SetUp!$B$52*H900/SetUp!$B$56))*F900)</f>
        <v>0.18125430454990382</v>
      </c>
      <c r="K900" s="57">
        <f t="shared" si="305"/>
        <v>0.33290594872649432</v>
      </c>
      <c r="L900" s="57">
        <f>IF(I900&lt;=0,0,MIN(SetUp!$B$50*I900^SetUp!$B$55,I900))</f>
        <v>6.9409949621165992E-2</v>
      </c>
      <c r="M900" s="57">
        <f t="shared" si="306"/>
        <v>2.0114139476043684</v>
      </c>
      <c r="N900" s="57">
        <f>IF(SetUp!$B$62=0,X900,(B900-E900)*(1-(H900/SetUp!$B$66/SetUp!$B$56)))</f>
        <v>0</v>
      </c>
      <c r="O900" s="57">
        <f>K900*SetUp!$B$65</f>
        <v>0</v>
      </c>
      <c r="P900" s="57">
        <f>MIN(SetUp!$B$54*L900^SetUp!$B$51,L900)</f>
        <v>3.727813667911993E-2</v>
      </c>
      <c r="Q900" s="57">
        <f t="shared" si="307"/>
        <v>0.33290594872649432</v>
      </c>
      <c r="R900" s="57">
        <f>IF((H900+N900-O900)&gt;SetUp!$B$56,T899+H900+N900-O900-SetUp!$B$56,T899)</f>
        <v>0</v>
      </c>
      <c r="S900" s="57">
        <f>R900*SetUp!$B$65</f>
        <v>0</v>
      </c>
      <c r="T900" s="57">
        <f>IF((R900-S900)&lt;SetUp!$B$53,R900-S900,SetUp!$B$53)</f>
        <v>0</v>
      </c>
      <c r="U900" s="57">
        <f t="shared" si="308"/>
        <v>2.0114139476043684</v>
      </c>
      <c r="V900" s="57">
        <f>(L900-P900)/1000*SetUp!$B$13*1000000/SetUp!$B$48</f>
        <v>1.8275830711031937</v>
      </c>
      <c r="W900" s="57">
        <f t="shared" ref="W900:W963" si="319">Q900+U900+T900-H900-U899-T899-B900+E900+J900+L900</f>
        <v>2.9143354396410359E-16</v>
      </c>
      <c r="X900" s="57">
        <f>MAX((SetUp!$B$56*(1-($H900/SetUp!$B$56)^2)*TANH(($B900-$D900)/SetUp!$B$56))/(1+$H900/SetUp!$B$56*TANH(($B900-$D900)/SetUp!$B$56)),0)</f>
        <v>0</v>
      </c>
      <c r="AK900" s="65">
        <v>135</v>
      </c>
      <c r="AL900" s="66">
        <f t="shared" si="299"/>
        <v>16.254692307692309</v>
      </c>
      <c r="AM900" s="66">
        <f t="shared" si="300"/>
        <v>15.57513876246019</v>
      </c>
      <c r="AN900" s="67">
        <f t="shared" si="301"/>
        <v>-4.1806607739386735E-2</v>
      </c>
      <c r="AP900" s="64">
        <v>27806</v>
      </c>
      <c r="AQ900" s="55">
        <v>2</v>
      </c>
      <c r="AR900" s="55">
        <v>47</v>
      </c>
      <c r="AS900" s="66">
        <f t="shared" si="309"/>
        <v>18.247</v>
      </c>
      <c r="AT900" s="66">
        <f t="shared" si="310"/>
        <v>39.436863518314517</v>
      </c>
      <c r="AU900" s="55" t="str">
        <f>IF(OR($AP900&lt;SetUp!$B$97,$AP900&gt;SetUp!$B$98),"Não","Sim")</f>
        <v>Não</v>
      </c>
      <c r="AV900" s="68">
        <f t="shared" si="311"/>
        <v>4.2716507347862605</v>
      </c>
      <c r="AW900" s="68">
        <f t="shared" si="312"/>
        <v>6.2798776674641141</v>
      </c>
      <c r="AX900" s="68">
        <f t="shared" si="313"/>
        <v>1.2611914720503699</v>
      </c>
      <c r="AY900" s="68">
        <f t="shared" si="314"/>
        <v>1.5959023674544044</v>
      </c>
      <c r="AZ900" s="68">
        <f t="shared" si="315"/>
        <v>21.189863518314517</v>
      </c>
      <c r="BA900" s="68">
        <f t="shared" si="316"/>
        <v>2.0082269326778537</v>
      </c>
      <c r="BB900" s="68">
        <f t="shared" si="317"/>
        <v>0.33471089540403454</v>
      </c>
    </row>
    <row r="901" spans="1:54" x14ac:dyDescent="0.3">
      <c r="A901" s="64">
        <v>27563</v>
      </c>
      <c r="B901" s="57">
        <v>2.6139999999999999</v>
      </c>
      <c r="C901" s="57">
        <v>1.0669999999999999</v>
      </c>
      <c r="D901" s="57">
        <v>3.4009999999999998</v>
      </c>
      <c r="E901" s="57">
        <f t="shared" si="302"/>
        <v>2.6139999999999999</v>
      </c>
      <c r="F901" s="57">
        <f t="shared" si="303"/>
        <v>0.78699999999999992</v>
      </c>
      <c r="G901" s="57">
        <f t="shared" si="304"/>
        <v>0</v>
      </c>
      <c r="H901" s="57">
        <f>IF(Q900&gt;SetUp!$B$56,SetUp!$B$56,Q900)</f>
        <v>0.33290594872649432</v>
      </c>
      <c r="I901" s="57">
        <f t="shared" si="318"/>
        <v>2.0114139476043684</v>
      </c>
      <c r="J901" s="57">
        <f>MIN(F901,H901,(1-EXP(-SetUp!$B$52*H901/SetUp!$B$56))*F901)</f>
        <v>3.9890549911830296E-2</v>
      </c>
      <c r="K901" s="57">
        <f t="shared" si="305"/>
        <v>0.29301539881466404</v>
      </c>
      <c r="L901" s="57">
        <f>IF(I901&lt;=0,0,MIN(SetUp!$B$50*I901^SetUp!$B$55,I901))</f>
        <v>6.5594175865540477E-2</v>
      </c>
      <c r="M901" s="57">
        <f t="shared" si="306"/>
        <v>1.9458197717388279</v>
      </c>
      <c r="N901" s="57">
        <f>IF(SetUp!$B$62=0,X901,(B901-E901)*(1-(H901/SetUp!$B$66/SetUp!$B$56)))</f>
        <v>0</v>
      </c>
      <c r="O901" s="57">
        <f>K901*SetUp!$B$65</f>
        <v>0</v>
      </c>
      <c r="P901" s="57">
        <f>MIN(SetUp!$B$54*L901^SetUp!$B$51,L901)</f>
        <v>3.5262694885832793E-2</v>
      </c>
      <c r="Q901" s="57">
        <f t="shared" si="307"/>
        <v>0.29301539881466404</v>
      </c>
      <c r="R901" s="57">
        <f>IF((H901+N901-O901)&gt;SetUp!$B$56,T900+H901+N901-O901-SetUp!$B$56,T900)</f>
        <v>0</v>
      </c>
      <c r="S901" s="57">
        <f>R901*SetUp!$B$65</f>
        <v>0</v>
      </c>
      <c r="T901" s="57">
        <f>IF((R901-S901)&lt;SetUp!$B$53,R901-S901,SetUp!$B$53)</f>
        <v>0</v>
      </c>
      <c r="U901" s="57">
        <f t="shared" si="308"/>
        <v>1.9458197717388279</v>
      </c>
      <c r="V901" s="57">
        <f>(L901-P901)/1000*SetUp!$B$13*1000000/SetUp!$B$48</f>
        <v>1.7251843604338009</v>
      </c>
      <c r="W901" s="57">
        <f t="shared" si="319"/>
        <v>4.4408920985006262E-16</v>
      </c>
      <c r="X901" s="57">
        <f>MAX((SetUp!$B$56*(1-($H901/SetUp!$B$56)^2)*TANH(($B901-$D901)/SetUp!$B$56))/(1+$H901/SetUp!$B$56*TANH(($B901-$D901)/SetUp!$B$56)),0)</f>
        <v>0</v>
      </c>
      <c r="AK901" s="65">
        <v>136</v>
      </c>
      <c r="AL901" s="66">
        <f t="shared" si="299"/>
        <v>16.47353846153846</v>
      </c>
      <c r="AM901" s="66">
        <f t="shared" si="300"/>
        <v>13.305748985895649</v>
      </c>
      <c r="AN901" s="67">
        <f t="shared" si="301"/>
        <v>-0.19229563114438331</v>
      </c>
      <c r="AP901" s="64">
        <v>27807</v>
      </c>
      <c r="AQ901" s="55">
        <v>2</v>
      </c>
      <c r="AR901" s="55">
        <v>48</v>
      </c>
      <c r="AS901" s="66">
        <f t="shared" si="309"/>
        <v>9.3350000000000009</v>
      </c>
      <c r="AT901" s="66">
        <f t="shared" si="310"/>
        <v>32.275143034145998</v>
      </c>
      <c r="AU901" s="55" t="str">
        <f>IF(OR($AP901&lt;SetUp!$B$97,$AP901&gt;SetUp!$B$98),"Não","Sim")</f>
        <v>Não</v>
      </c>
      <c r="AV901" s="68">
        <f t="shared" si="311"/>
        <v>3.0553232234904382</v>
      </c>
      <c r="AW901" s="68">
        <f t="shared" si="312"/>
        <v>5.6811216352183482</v>
      </c>
      <c r="AX901" s="68">
        <f t="shared" si="313"/>
        <v>0.9701143222850972</v>
      </c>
      <c r="AY901" s="68">
        <f t="shared" si="314"/>
        <v>1.5088681756108882</v>
      </c>
      <c r="AZ901" s="68">
        <f t="shared" si="315"/>
        <v>22.940143034145997</v>
      </c>
      <c r="BA901" s="68">
        <f t="shared" si="316"/>
        <v>2.6257984117279101</v>
      </c>
      <c r="BB901" s="68">
        <f t="shared" si="317"/>
        <v>0.53875385332579095</v>
      </c>
    </row>
    <row r="902" spans="1:54" x14ac:dyDescent="0.3">
      <c r="A902" s="64">
        <v>27564</v>
      </c>
      <c r="B902" s="57">
        <v>4.1100000000000003</v>
      </c>
      <c r="C902" s="57">
        <v>1.0669999999999999</v>
      </c>
      <c r="D902" s="57">
        <v>3.4009999999999998</v>
      </c>
      <c r="E902" s="57">
        <f t="shared" si="302"/>
        <v>3.4009999999999998</v>
      </c>
      <c r="F902" s="57">
        <f t="shared" si="303"/>
        <v>0</v>
      </c>
      <c r="G902" s="57">
        <f t="shared" si="304"/>
        <v>7.9818349768556729E-5</v>
      </c>
      <c r="H902" s="57">
        <f>IF(Q901&gt;SetUp!$B$56,SetUp!$B$56,Q901)</f>
        <v>0.29301539881466404</v>
      </c>
      <c r="I902" s="57">
        <f t="shared" si="318"/>
        <v>1.9458995900885965</v>
      </c>
      <c r="J902" s="57">
        <f>MIN(F902,H902,(1-EXP(-SetUp!$B$52*H902/SetUp!$B$56))*F902)</f>
        <v>0</v>
      </c>
      <c r="K902" s="57">
        <f t="shared" si="305"/>
        <v>0.29301539881466404</v>
      </c>
      <c r="L902" s="57">
        <f>IF(I902&lt;=0,0,MIN(SetUp!$B$50*I902^SetUp!$B$55,I902))</f>
        <v>6.2072165295344282E-2</v>
      </c>
      <c r="M902" s="57">
        <f t="shared" si="306"/>
        <v>1.8838274247932523</v>
      </c>
      <c r="N902" s="57">
        <f>IF(SetUp!$B$62=0,X902,(B902-E902)*(1-(H902/SetUp!$B$66/SetUp!$B$56)))</f>
        <v>0.70892018165023196</v>
      </c>
      <c r="O902" s="57">
        <f>K902*SetUp!$B$65</f>
        <v>0</v>
      </c>
      <c r="P902" s="57">
        <f>MIN(SetUp!$B$54*L902^SetUp!$B$51,L902)</f>
        <v>3.3400645732402402E-2</v>
      </c>
      <c r="Q902" s="57">
        <f t="shared" si="307"/>
        <v>1.0019355804648959</v>
      </c>
      <c r="R902" s="57">
        <f>IF((H902+N902-O902)&gt;SetUp!$B$56,T901+H902+N902-O902-SetUp!$B$56,T901)</f>
        <v>0</v>
      </c>
      <c r="S902" s="57">
        <f>R902*SetUp!$B$65</f>
        <v>0</v>
      </c>
      <c r="T902" s="57">
        <f>IF((R902-S902)&lt;SetUp!$B$53,R902-S902,SetUp!$B$53)</f>
        <v>0</v>
      </c>
      <c r="U902" s="57">
        <f t="shared" si="308"/>
        <v>1.8838274247932523</v>
      </c>
      <c r="V902" s="57">
        <f>(L902-P902)/1000*SetUp!$B$13*1000000/SetUp!$B$48</f>
        <v>1.63076960115964</v>
      </c>
      <c r="W902" s="57">
        <f t="shared" si="319"/>
        <v>7.6327832942979512E-17</v>
      </c>
      <c r="X902" s="57">
        <f>MAX((SetUp!$B$56*(1-($H902/SetUp!$B$56)^2)*TANH(($B902-$D902)/SetUp!$B$56))/(1+$H902/SetUp!$B$56*TANH(($B902-$D902)/SetUp!$B$56)),0)</f>
        <v>0.70892018165023196</v>
      </c>
      <c r="AK902" s="65">
        <v>137</v>
      </c>
      <c r="AL902" s="66">
        <f t="shared" si="299"/>
        <v>9.5583076923076913</v>
      </c>
      <c r="AM902" s="66">
        <f t="shared" si="300"/>
        <v>11.372516113467979</v>
      </c>
      <c r="AN902" s="67">
        <f t="shared" si="301"/>
        <v>0.1898043544486773</v>
      </c>
      <c r="AP902" s="64">
        <v>27808</v>
      </c>
      <c r="AQ902" s="55">
        <v>2</v>
      </c>
      <c r="AR902" s="55">
        <v>49</v>
      </c>
      <c r="AS902" s="66">
        <f t="shared" si="309"/>
        <v>6.9390000000000001</v>
      </c>
      <c r="AT902" s="66">
        <f t="shared" si="310"/>
        <v>26.840388307166169</v>
      </c>
      <c r="AU902" s="55" t="str">
        <f>IF(OR($AP902&lt;SetUp!$B$97,$AP902&gt;SetUp!$B$98),"Não","Sim")</f>
        <v>Não</v>
      </c>
      <c r="AV902" s="68">
        <f t="shared" si="311"/>
        <v>2.6341981702218229</v>
      </c>
      <c r="AW902" s="68">
        <f t="shared" si="312"/>
        <v>5.1807710147396175</v>
      </c>
      <c r="AX902" s="68">
        <f t="shared" si="313"/>
        <v>0.84129688749028186</v>
      </c>
      <c r="AY902" s="68">
        <f t="shared" si="314"/>
        <v>1.4287887945982833</v>
      </c>
      <c r="AZ902" s="68">
        <f t="shared" si="315"/>
        <v>19.901388307166169</v>
      </c>
      <c r="BA902" s="68">
        <f t="shared" si="316"/>
        <v>2.5465728445177946</v>
      </c>
      <c r="BB902" s="68">
        <f t="shared" si="317"/>
        <v>0.58749190710800148</v>
      </c>
    </row>
    <row r="903" spans="1:54" x14ac:dyDescent="0.3">
      <c r="A903" s="64">
        <v>27565</v>
      </c>
      <c r="B903" s="57">
        <v>1.0609999999999999</v>
      </c>
      <c r="C903" s="57">
        <v>1.0669999999999999</v>
      </c>
      <c r="D903" s="57">
        <v>3.4009999999999998</v>
      </c>
      <c r="E903" s="57">
        <f t="shared" si="302"/>
        <v>1.0609999999999999</v>
      </c>
      <c r="F903" s="57">
        <f t="shared" si="303"/>
        <v>2.34</v>
      </c>
      <c r="G903" s="57">
        <f t="shared" si="304"/>
        <v>0</v>
      </c>
      <c r="H903" s="57">
        <f>IF(Q902&gt;SetUp!$B$56,SetUp!$B$56,Q902)</f>
        <v>1.0019355804648959</v>
      </c>
      <c r="I903" s="57">
        <f t="shared" si="318"/>
        <v>1.8838274247932523</v>
      </c>
      <c r="J903" s="57">
        <f>MIN(F903,H903,(1-EXP(-SetUp!$B$52*H903/SetUp!$B$56))*F903)</f>
        <v>0.33909716756065178</v>
      </c>
      <c r="K903" s="57">
        <f t="shared" si="305"/>
        <v>0.66283841290424417</v>
      </c>
      <c r="L903" s="57">
        <f>IF(I903&lt;=0,0,MIN(SetUp!$B$50*I903^SetUp!$B$55,I903))</f>
        <v>5.8807318408349928E-2</v>
      </c>
      <c r="M903" s="57">
        <f t="shared" si="306"/>
        <v>1.8250201063849023</v>
      </c>
      <c r="N903" s="57">
        <f>IF(SetUp!$B$62=0,X903,(B903-E903)*(1-(H903/SetUp!$B$66/SetUp!$B$56)))</f>
        <v>0</v>
      </c>
      <c r="O903" s="57">
        <f>K903*SetUp!$B$65</f>
        <v>0</v>
      </c>
      <c r="P903" s="57">
        <f>MIN(SetUp!$B$54*L903^SetUp!$B$51,L903)</f>
        <v>3.1672951621465141E-2</v>
      </c>
      <c r="Q903" s="57">
        <f t="shared" si="307"/>
        <v>0.66283841290424417</v>
      </c>
      <c r="R903" s="57">
        <f>IF((H903+N903-O903)&gt;SetUp!$B$56,T902+H903+N903-O903-SetUp!$B$56,T902)</f>
        <v>0</v>
      </c>
      <c r="S903" s="57">
        <f>R903*SetUp!$B$65</f>
        <v>0</v>
      </c>
      <c r="T903" s="57">
        <f>IF((R903-S903)&lt;SetUp!$B$53,R903-S903,SetUp!$B$53)</f>
        <v>0</v>
      </c>
      <c r="U903" s="57">
        <f t="shared" si="308"/>
        <v>1.8250201063849023</v>
      </c>
      <c r="V903" s="57">
        <f>(L903-P903)/1000*SetUp!$B$13*1000000/SetUp!$B$48</f>
        <v>1.5433399128227847</v>
      </c>
      <c r="W903" s="57">
        <f t="shared" si="319"/>
        <v>0</v>
      </c>
      <c r="X903" s="57">
        <f>MAX((SetUp!$B$56*(1-($H903/SetUp!$B$56)^2)*TANH(($B903-$D903)/SetUp!$B$56))/(1+$H903/SetUp!$B$56*TANH(($B903-$D903)/SetUp!$B$56)),0)</f>
        <v>0</v>
      </c>
      <c r="AK903" s="65">
        <v>138</v>
      </c>
      <c r="AL903" s="66">
        <f t="shared" si="299"/>
        <v>7.5273076923076916</v>
      </c>
      <c r="AM903" s="66">
        <f t="shared" si="300"/>
        <v>10.300895689732981</v>
      </c>
      <c r="AN903" s="67">
        <f t="shared" si="301"/>
        <v>0.36847012382125349</v>
      </c>
      <c r="AP903" s="64">
        <v>27809</v>
      </c>
      <c r="AQ903" s="55">
        <v>2</v>
      </c>
      <c r="AR903" s="55">
        <v>50</v>
      </c>
      <c r="AS903" s="66">
        <f t="shared" si="309"/>
        <v>5.2140000000000004</v>
      </c>
      <c r="AT903" s="66">
        <f t="shared" si="310"/>
        <v>22.625102644367196</v>
      </c>
      <c r="AU903" s="55" t="str">
        <f>IF(OR($AP903&lt;SetUp!$B$97,$AP903&gt;SetUp!$B$98),"Não","Sim")</f>
        <v>Não</v>
      </c>
      <c r="AV903" s="68">
        <f t="shared" si="311"/>
        <v>2.2834184898962344</v>
      </c>
      <c r="AW903" s="68">
        <f t="shared" si="312"/>
        <v>4.7565851873342071</v>
      </c>
      <c r="AX903" s="68">
        <f t="shared" si="313"/>
        <v>0.71717102683231015</v>
      </c>
      <c r="AY903" s="68">
        <f t="shared" si="314"/>
        <v>1.3545905581659106</v>
      </c>
      <c r="AZ903" s="68">
        <f t="shared" si="315"/>
        <v>17.411102644367197</v>
      </c>
      <c r="BA903" s="68">
        <f t="shared" si="316"/>
        <v>2.4731666974379727</v>
      </c>
      <c r="BB903" s="68">
        <f t="shared" si="317"/>
        <v>0.63741953133360041</v>
      </c>
    </row>
    <row r="904" spans="1:54" x14ac:dyDescent="0.3">
      <c r="A904" s="64">
        <v>27566</v>
      </c>
      <c r="B904" s="57">
        <v>2.1760000000000002</v>
      </c>
      <c r="C904" s="57">
        <v>1.0669999999999999</v>
      </c>
      <c r="D904" s="57">
        <v>3.4009999999999998</v>
      </c>
      <c r="E904" s="57">
        <f t="shared" si="302"/>
        <v>2.1760000000000002</v>
      </c>
      <c r="F904" s="57">
        <f t="shared" si="303"/>
        <v>1.2249999999999996</v>
      </c>
      <c r="G904" s="57">
        <f t="shared" si="304"/>
        <v>0</v>
      </c>
      <c r="H904" s="57">
        <f>IF(Q903&gt;SetUp!$B$56,SetUp!$B$56,Q903)</f>
        <v>0.66283841290424417</v>
      </c>
      <c r="I904" s="57">
        <f t="shared" si="318"/>
        <v>1.8250201063849023</v>
      </c>
      <c r="J904" s="57">
        <f>MIN(F904,H904,(1-EXP(-SetUp!$B$52*H904/SetUp!$B$56))*F904)</f>
        <v>0.12052253366606962</v>
      </c>
      <c r="K904" s="57">
        <f t="shared" si="305"/>
        <v>0.54231587923817459</v>
      </c>
      <c r="L904" s="57">
        <f>IF(I904&lt;=0,0,MIN(SetUp!$B$50*I904^SetUp!$B$55,I904))</f>
        <v>5.5779627135471258E-2</v>
      </c>
      <c r="M904" s="57">
        <f t="shared" si="306"/>
        <v>1.769240479249431</v>
      </c>
      <c r="N904" s="57">
        <f>IF(SetUp!$B$62=0,X904,(B904-E904)*(1-(H904/SetUp!$B$66/SetUp!$B$56)))</f>
        <v>0</v>
      </c>
      <c r="O904" s="57">
        <f>K904*SetUp!$B$65</f>
        <v>0</v>
      </c>
      <c r="P904" s="57">
        <f>MIN(SetUp!$B$54*L904^SetUp!$B$51,L904)</f>
        <v>3.0069298044390191E-2</v>
      </c>
      <c r="Q904" s="57">
        <f t="shared" si="307"/>
        <v>0.54231587923817459</v>
      </c>
      <c r="R904" s="57">
        <f>IF((H904+N904-O904)&gt;SetUp!$B$56,T903+H904+N904-O904-SetUp!$B$56,T903)</f>
        <v>0</v>
      </c>
      <c r="S904" s="57">
        <f>R904*SetUp!$B$65</f>
        <v>0</v>
      </c>
      <c r="T904" s="57">
        <f>IF((R904-S904)&lt;SetUp!$B$53,R904-S904,SetUp!$B$53)</f>
        <v>0</v>
      </c>
      <c r="U904" s="57">
        <f t="shared" si="308"/>
        <v>1.769240479249431</v>
      </c>
      <c r="V904" s="57">
        <f>(L904-P904)/1000*SetUp!$B$13*1000000/SetUp!$B$48</f>
        <v>1.4623439481644036</v>
      </c>
      <c r="W904" s="57">
        <f t="shared" si="319"/>
        <v>-2.7755575615628914E-16</v>
      </c>
      <c r="X904" s="57">
        <f>MAX((SetUp!$B$56*(1-($H904/SetUp!$B$56)^2)*TANH(($B904-$D904)/SetUp!$B$56))/(1+$H904/SetUp!$B$56*TANH(($B904-$D904)/SetUp!$B$56)),0)</f>
        <v>0</v>
      </c>
      <c r="AK904" s="65">
        <v>139</v>
      </c>
      <c r="AL904" s="66">
        <f t="shared" si="299"/>
        <v>6.5847692307692336</v>
      </c>
      <c r="AM904" s="66">
        <f t="shared" si="300"/>
        <v>8.9634749636628861</v>
      </c>
      <c r="AN904" s="67">
        <f t="shared" si="301"/>
        <v>0.36124359860304045</v>
      </c>
      <c r="AP904" s="64">
        <v>27810</v>
      </c>
      <c r="AQ904" s="55">
        <v>2</v>
      </c>
      <c r="AR904" s="55">
        <v>51</v>
      </c>
      <c r="AS904" s="66">
        <f t="shared" si="309"/>
        <v>4.37</v>
      </c>
      <c r="AT904" s="66">
        <f t="shared" si="310"/>
        <v>19.294624108088978</v>
      </c>
      <c r="AU904" s="55" t="str">
        <f>IF(OR($AP904&lt;SetUp!$B$97,$AP904&gt;SetUp!$B$98),"Não","Sim")</f>
        <v>Não</v>
      </c>
      <c r="AV904" s="68">
        <f t="shared" si="311"/>
        <v>2.0904544960366871</v>
      </c>
      <c r="AW904" s="68">
        <f t="shared" si="312"/>
        <v>4.3925646390336679</v>
      </c>
      <c r="AX904" s="68">
        <f t="shared" si="313"/>
        <v>0.64048143697042181</v>
      </c>
      <c r="AY904" s="68">
        <f t="shared" si="314"/>
        <v>1.285436322198791</v>
      </c>
      <c r="AZ904" s="68">
        <f t="shared" si="315"/>
        <v>14.924624108088977</v>
      </c>
      <c r="BA904" s="68">
        <f t="shared" si="316"/>
        <v>2.3021101429969808</v>
      </c>
      <c r="BB904" s="68">
        <f t="shared" si="317"/>
        <v>0.64495488522836919</v>
      </c>
    </row>
    <row r="905" spans="1:54" x14ac:dyDescent="0.3">
      <c r="A905" s="64">
        <v>27567</v>
      </c>
      <c r="B905" s="57">
        <v>0.72</v>
      </c>
      <c r="C905" s="57">
        <v>1.0669999999999999</v>
      </c>
      <c r="D905" s="57">
        <v>3.4009999999999998</v>
      </c>
      <c r="E905" s="57">
        <f t="shared" si="302"/>
        <v>0.72</v>
      </c>
      <c r="F905" s="57">
        <f t="shared" si="303"/>
        <v>2.681</v>
      </c>
      <c r="G905" s="57">
        <f t="shared" si="304"/>
        <v>0</v>
      </c>
      <c r="H905" s="57">
        <f>IF(Q904&gt;SetUp!$B$56,SetUp!$B$56,Q904)</f>
        <v>0.54231587923817459</v>
      </c>
      <c r="I905" s="57">
        <f t="shared" si="318"/>
        <v>1.769240479249431</v>
      </c>
      <c r="J905" s="57">
        <f>MIN(F905,H905,(1-EXP(-SetUp!$B$52*H905/SetUp!$B$56))*F905)</f>
        <v>0.21782048020430397</v>
      </c>
      <c r="K905" s="57">
        <f t="shared" si="305"/>
        <v>0.32449539903387059</v>
      </c>
      <c r="L905" s="57">
        <f>IF(I905&lt;=0,0,MIN(SetUp!$B$50*I905^SetUp!$B$55,I905))</f>
        <v>5.2967274921784352E-2</v>
      </c>
      <c r="M905" s="57">
        <f t="shared" si="306"/>
        <v>1.7162732043276465</v>
      </c>
      <c r="N905" s="57">
        <f>IF(SetUp!$B$62=0,X905,(B905-E905)*(1-(H905/SetUp!$B$66/SetUp!$B$56)))</f>
        <v>0</v>
      </c>
      <c r="O905" s="57">
        <f>K905*SetUp!$B$65</f>
        <v>0</v>
      </c>
      <c r="P905" s="57">
        <f>MIN(SetUp!$B$54*L905^SetUp!$B$51,L905)</f>
        <v>2.8578375360106881E-2</v>
      </c>
      <c r="Q905" s="57">
        <f t="shared" si="307"/>
        <v>0.32449539903387059</v>
      </c>
      <c r="R905" s="57">
        <f>IF((H905+N905-O905)&gt;SetUp!$B$56,T904+H905+N905-O905-SetUp!$B$56,T904)</f>
        <v>0</v>
      </c>
      <c r="S905" s="57">
        <f>R905*SetUp!$B$65</f>
        <v>0</v>
      </c>
      <c r="T905" s="57">
        <f>IF((R905-S905)&lt;SetUp!$B$53,R905-S905,SetUp!$B$53)</f>
        <v>0</v>
      </c>
      <c r="U905" s="57">
        <f t="shared" si="308"/>
        <v>1.7162732043276465</v>
      </c>
      <c r="V905" s="57">
        <f>(L905-P905)/1000*SetUp!$B$13*1000000/SetUp!$B$48</f>
        <v>1.3871840982689221</v>
      </c>
      <c r="W905" s="57">
        <f t="shared" si="319"/>
        <v>-1.1102230246251565E-16</v>
      </c>
      <c r="X905" s="57">
        <f>MAX((SetUp!$B$56*(1-($H905/SetUp!$B$56)^2)*TANH(($B905-$D905)/SetUp!$B$56))/(1+$H905/SetUp!$B$56*TANH(($B905-$D905)/SetUp!$B$56)),0)</f>
        <v>0</v>
      </c>
      <c r="AK905" s="65">
        <v>140</v>
      </c>
      <c r="AL905" s="66">
        <f t="shared" si="299"/>
        <v>6.4253846153846155</v>
      </c>
      <c r="AM905" s="66">
        <f t="shared" si="300"/>
        <v>8.0594294643311706</v>
      </c>
      <c r="AN905" s="67">
        <f t="shared" si="301"/>
        <v>0.2543108228936336</v>
      </c>
      <c r="AP905" s="64">
        <v>27811</v>
      </c>
      <c r="AQ905" s="55">
        <v>2</v>
      </c>
      <c r="AR905" s="55">
        <v>52</v>
      </c>
      <c r="AS905" s="66">
        <f t="shared" si="309"/>
        <v>4.1740000000000004</v>
      </c>
      <c r="AT905" s="66">
        <f t="shared" si="310"/>
        <v>16.621097714462476</v>
      </c>
      <c r="AU905" s="55" t="str">
        <f>IF(OR($AP905&lt;SetUp!$B$97,$AP905&gt;SetUp!$B$98),"Não","Sim")</f>
        <v>Não</v>
      </c>
      <c r="AV905" s="68">
        <f t="shared" si="311"/>
        <v>2.043036955123426</v>
      </c>
      <c r="AW905" s="68">
        <f t="shared" si="312"/>
        <v>4.0768980505357844</v>
      </c>
      <c r="AX905" s="68">
        <f t="shared" si="313"/>
        <v>0.62055244472943527</v>
      </c>
      <c r="AY905" s="68">
        <f t="shared" si="314"/>
        <v>1.2206597026966435</v>
      </c>
      <c r="AZ905" s="68">
        <f t="shared" si="315"/>
        <v>12.447097714462476</v>
      </c>
      <c r="BA905" s="68">
        <f t="shared" si="316"/>
        <v>2.0338610954123584</v>
      </c>
      <c r="BB905" s="68">
        <f t="shared" si="317"/>
        <v>0.60010725796720821</v>
      </c>
    </row>
    <row r="906" spans="1:54" x14ac:dyDescent="0.3">
      <c r="A906" s="64">
        <v>27568</v>
      </c>
      <c r="B906" s="57">
        <v>4.2249999999999996</v>
      </c>
      <c r="C906" s="57">
        <v>1.0669999999999999</v>
      </c>
      <c r="D906" s="57">
        <v>3.4009999999999998</v>
      </c>
      <c r="E906" s="57">
        <f t="shared" si="302"/>
        <v>3.4009999999999998</v>
      </c>
      <c r="F906" s="57">
        <f t="shared" si="303"/>
        <v>0</v>
      </c>
      <c r="G906" s="57">
        <f t="shared" si="304"/>
        <v>1.204882962481113E-4</v>
      </c>
      <c r="H906" s="57">
        <f>IF(Q905&gt;SetUp!$B$56,SetUp!$B$56,Q905)</f>
        <v>0.32449539903387059</v>
      </c>
      <c r="I906" s="57">
        <f t="shared" si="318"/>
        <v>1.7163936926238947</v>
      </c>
      <c r="J906" s="57">
        <f>MIN(F906,H906,(1-EXP(-SetUp!$B$52*H906/SetUp!$B$56))*F906)</f>
        <v>0</v>
      </c>
      <c r="K906" s="57">
        <f t="shared" si="305"/>
        <v>0.32449539903387059</v>
      </c>
      <c r="L906" s="57">
        <f>IF(I906&lt;=0,0,MIN(SetUp!$B$50*I906^SetUp!$B$55,I906))</f>
        <v>5.0356750898932393E-2</v>
      </c>
      <c r="M906" s="57">
        <f t="shared" si="306"/>
        <v>1.6660369417249623</v>
      </c>
      <c r="N906" s="57">
        <f>IF(SetUp!$B$62=0,X906,(B906-E906)*(1-(H906/SetUp!$B$66/SetUp!$B$56)))</f>
        <v>0.82387951170375173</v>
      </c>
      <c r="O906" s="57">
        <f>K906*SetUp!$B$65</f>
        <v>0</v>
      </c>
      <c r="P906" s="57">
        <f>MIN(SetUp!$B$54*L906^SetUp!$B$51,L906)</f>
        <v>2.7193243885163379E-2</v>
      </c>
      <c r="Q906" s="57">
        <f t="shared" si="307"/>
        <v>1.1483749107376222</v>
      </c>
      <c r="R906" s="57">
        <f>IF((H906+N906-O906)&gt;SetUp!$B$56,T905+H906+N906-O906-SetUp!$B$56,T905)</f>
        <v>0</v>
      </c>
      <c r="S906" s="57">
        <f>R906*SetUp!$B$65</f>
        <v>0</v>
      </c>
      <c r="T906" s="57">
        <f>IF((R906-S906)&lt;SetUp!$B$53,R906-S906,SetUp!$B$53)</f>
        <v>0</v>
      </c>
      <c r="U906" s="57">
        <f t="shared" si="308"/>
        <v>1.6660369417249623</v>
      </c>
      <c r="V906" s="57">
        <f>(L906-P906)/1000*SetUp!$B$13*1000000/SetUp!$B$48</f>
        <v>1.3174866093643043</v>
      </c>
      <c r="W906" s="57">
        <f t="shared" si="319"/>
        <v>1.8041124150158794E-16</v>
      </c>
      <c r="X906" s="57">
        <f>MAX((SetUp!$B$56*(1-($H906/SetUp!$B$56)^2)*TANH(($B906-$D906)/SetUp!$B$56))/(1+$H906/SetUp!$B$56*TANH(($B906-$D906)/SetUp!$B$56)),0)</f>
        <v>0.82387951170375173</v>
      </c>
      <c r="AK906" s="65">
        <v>141</v>
      </c>
      <c r="AL906" s="66">
        <f t="shared" si="299"/>
        <v>7.0991538461538477</v>
      </c>
      <c r="AM906" s="66">
        <f t="shared" si="300"/>
        <v>9.220595251788783</v>
      </c>
      <c r="AN906" s="67">
        <f t="shared" si="301"/>
        <v>0.29883017773791193</v>
      </c>
      <c r="AP906" s="64">
        <v>27812</v>
      </c>
      <c r="AQ906" s="55">
        <v>2</v>
      </c>
      <c r="AR906" s="55">
        <v>53</v>
      </c>
      <c r="AS906" s="66">
        <f t="shared" si="309"/>
        <v>2.9660000000000002</v>
      </c>
      <c r="AT906" s="66">
        <f t="shared" si="310"/>
        <v>14.445112353341766</v>
      </c>
      <c r="AU906" s="55" t="str">
        <f>IF(OR($AP906&lt;SetUp!$B$97,$AP906&gt;SetUp!$B$98),"Não","Sim")</f>
        <v>Não</v>
      </c>
      <c r="AV906" s="68">
        <f t="shared" si="311"/>
        <v>1.722207885244984</v>
      </c>
      <c r="AW906" s="68">
        <f t="shared" si="312"/>
        <v>3.8006726185429027</v>
      </c>
      <c r="AX906" s="68">
        <f t="shared" si="313"/>
        <v>0.47217114669236326</v>
      </c>
      <c r="AY906" s="68">
        <f t="shared" si="314"/>
        <v>1.1597209241135209</v>
      </c>
      <c r="AZ906" s="68">
        <f t="shared" si="315"/>
        <v>11.479112353341765</v>
      </c>
      <c r="BA906" s="68">
        <f t="shared" si="316"/>
        <v>2.0784647332979187</v>
      </c>
      <c r="BB906" s="68">
        <f t="shared" si="317"/>
        <v>0.68754977742115764</v>
      </c>
    </row>
    <row r="907" spans="1:54" x14ac:dyDescent="0.3">
      <c r="A907" s="64">
        <v>27569</v>
      </c>
      <c r="B907" s="57">
        <v>5.109</v>
      </c>
      <c r="C907" s="57">
        <v>1.0669999999999999</v>
      </c>
      <c r="D907" s="57">
        <v>3.4009999999999998</v>
      </c>
      <c r="E907" s="57">
        <f t="shared" si="302"/>
        <v>3.4009999999999998</v>
      </c>
      <c r="F907" s="57">
        <f t="shared" si="303"/>
        <v>0</v>
      </c>
      <c r="G907" s="57">
        <f t="shared" si="304"/>
        <v>1.7720169272648079E-3</v>
      </c>
      <c r="H907" s="57">
        <f>IF(Q906&gt;SetUp!$B$56,SetUp!$B$56,Q906)</f>
        <v>1.1483749107376222</v>
      </c>
      <c r="I907" s="57">
        <f t="shared" si="318"/>
        <v>1.6678089586522271</v>
      </c>
      <c r="J907" s="57">
        <f>MIN(F907,H907,(1-EXP(-SetUp!$B$52*H907/SetUp!$B$56))*F907)</f>
        <v>0</v>
      </c>
      <c r="K907" s="57">
        <f t="shared" si="305"/>
        <v>1.1483749107376222</v>
      </c>
      <c r="L907" s="57">
        <f>IF(I907&lt;=0,0,MIN(SetUp!$B$50*I907^SetUp!$B$55,I907))</f>
        <v>4.8003549895418454E-2</v>
      </c>
      <c r="M907" s="57">
        <f t="shared" si="306"/>
        <v>1.6198054087568086</v>
      </c>
      <c r="N907" s="57">
        <f>IF(SetUp!$B$62=0,X907,(B907-E907)*(1-(H907/SetUp!$B$66/SetUp!$B$56)))</f>
        <v>1.7062279830727354</v>
      </c>
      <c r="O907" s="57">
        <f>K907*SetUp!$B$65</f>
        <v>0</v>
      </c>
      <c r="P907" s="57">
        <f>MIN(SetUp!$B$54*L907^SetUp!$B$51,L907)</f>
        <v>2.5943600812310012E-2</v>
      </c>
      <c r="Q907" s="57">
        <f t="shared" si="307"/>
        <v>2.8546028938103576</v>
      </c>
      <c r="R907" s="57">
        <f>IF((H907+N907-O907)&gt;SetUp!$B$56,T906+H907+N907-O907-SetUp!$B$56,T906)</f>
        <v>0</v>
      </c>
      <c r="S907" s="57">
        <f>R907*SetUp!$B$65</f>
        <v>0</v>
      </c>
      <c r="T907" s="57">
        <f>IF((R907-S907)&lt;SetUp!$B$53,R907-S907,SetUp!$B$53)</f>
        <v>0</v>
      </c>
      <c r="U907" s="57">
        <f t="shared" si="308"/>
        <v>1.6198054087568086</v>
      </c>
      <c r="V907" s="57">
        <f>(L907-P907)/1000*SetUp!$B$13*1000000/SetUp!$B$48</f>
        <v>1.254718791199342</v>
      </c>
      <c r="W907" s="57">
        <f t="shared" si="319"/>
        <v>-9.7144514654701197E-17</v>
      </c>
      <c r="X907" s="57">
        <f>MAX((SetUp!$B$56*(1-($H907/SetUp!$B$56)^2)*TANH(($B907-$D907)/SetUp!$B$56))/(1+$H907/SetUp!$B$56*TANH(($B907-$D907)/SetUp!$B$56)),0)</f>
        <v>1.7062279830727354</v>
      </c>
      <c r="AK907" s="65">
        <v>142</v>
      </c>
      <c r="AL907" s="66">
        <f t="shared" si="299"/>
        <v>15.125615384615385</v>
      </c>
      <c r="AM907" s="66">
        <f t="shared" si="300"/>
        <v>9.4502320860219982</v>
      </c>
      <c r="AN907" s="67">
        <f t="shared" si="301"/>
        <v>-0.37521668733993796</v>
      </c>
      <c r="AP907" s="64">
        <v>27813</v>
      </c>
      <c r="AQ907" s="55">
        <v>2</v>
      </c>
      <c r="AR907" s="55">
        <v>54</v>
      </c>
      <c r="AS907" s="66">
        <f t="shared" si="309"/>
        <v>2.8149999999999999</v>
      </c>
      <c r="AT907" s="66">
        <f t="shared" si="310"/>
        <v>12.652496208944516</v>
      </c>
      <c r="AU907" s="55" t="str">
        <f>IF(OR($AP907&lt;SetUp!$B$97,$AP907&gt;SetUp!$B$98),"Não","Sim")</f>
        <v>Não</v>
      </c>
      <c r="AV907" s="68">
        <f t="shared" si="311"/>
        <v>1.6777961735562517</v>
      </c>
      <c r="AW907" s="68">
        <f t="shared" si="312"/>
        <v>3.5570347494710415</v>
      </c>
      <c r="AX907" s="68">
        <f t="shared" si="313"/>
        <v>0.44947839918736504</v>
      </c>
      <c r="AY907" s="68">
        <f t="shared" si="314"/>
        <v>1.1021762158535995</v>
      </c>
      <c r="AZ907" s="68">
        <f t="shared" si="315"/>
        <v>9.8374962089445166</v>
      </c>
      <c r="BA907" s="68">
        <f t="shared" si="316"/>
        <v>1.8792385759147898</v>
      </c>
      <c r="BB907" s="68">
        <f t="shared" si="317"/>
        <v>0.6526978166662345</v>
      </c>
    </row>
    <row r="908" spans="1:54" x14ac:dyDescent="0.3">
      <c r="A908" s="64">
        <v>27570</v>
      </c>
      <c r="B908" s="57">
        <v>3.6320000000000001</v>
      </c>
      <c r="C908" s="57">
        <v>1.0669999999999999</v>
      </c>
      <c r="D908" s="57">
        <v>3.4009999999999998</v>
      </c>
      <c r="E908" s="57">
        <f t="shared" si="302"/>
        <v>3.4009999999999998</v>
      </c>
      <c r="F908" s="57">
        <f t="shared" si="303"/>
        <v>0</v>
      </c>
      <c r="G908" s="57">
        <f t="shared" si="304"/>
        <v>4.9767071779879823E-4</v>
      </c>
      <c r="H908" s="57">
        <f>IF(Q907&gt;SetUp!$B$56,SetUp!$B$56,Q907)</f>
        <v>2.8546028938103576</v>
      </c>
      <c r="I908" s="57">
        <f t="shared" si="318"/>
        <v>1.6203030794746074</v>
      </c>
      <c r="J908" s="57">
        <f>MIN(F908,H908,(1-EXP(-SetUp!$B$52*H908/SetUp!$B$56))*F908)</f>
        <v>0</v>
      </c>
      <c r="K908" s="57">
        <f t="shared" si="305"/>
        <v>2.8546028938103576</v>
      </c>
      <c r="L908" s="57">
        <f>IF(I908&lt;=0,0,MIN(SetUp!$B$50*I908^SetUp!$B$55,I908))</f>
        <v>4.5746367381493229E-2</v>
      </c>
      <c r="M908" s="57">
        <f t="shared" si="306"/>
        <v>1.5745567120931141</v>
      </c>
      <c r="N908" s="57">
        <f>IF(SetUp!$B$62=0,X908,(B908-E908)*(1-(H908/SetUp!$B$66/SetUp!$B$56)))</f>
        <v>0.23050232928220152</v>
      </c>
      <c r="O908" s="57">
        <f>K908*SetUp!$B$65</f>
        <v>0</v>
      </c>
      <c r="P908" s="57">
        <f>MIN(SetUp!$B$54*L908^SetUp!$B$51,L908)</f>
        <v>2.4743968021459194E-2</v>
      </c>
      <c r="Q908" s="57">
        <f t="shared" si="307"/>
        <v>3.0851052230925591</v>
      </c>
      <c r="R908" s="57">
        <f>IF((H908+N908-O908)&gt;SetUp!$B$56,T907+H908+N908-O908-SetUp!$B$56,T907)</f>
        <v>0</v>
      </c>
      <c r="S908" s="57">
        <f>R908*SetUp!$B$65</f>
        <v>0</v>
      </c>
      <c r="T908" s="57">
        <f>IF((R908-S908)&lt;SetUp!$B$53,R908-S908,SetUp!$B$53)</f>
        <v>0</v>
      </c>
      <c r="U908" s="57">
        <f t="shared" si="308"/>
        <v>1.5745567120931141</v>
      </c>
      <c r="V908" s="57">
        <f>(L908-P908)/1000*SetUp!$B$13*1000000/SetUp!$B$48</f>
        <v>1.1945678132813937</v>
      </c>
      <c r="W908" s="57">
        <f t="shared" si="319"/>
        <v>-2.8449465006019636E-16</v>
      </c>
      <c r="X908" s="57">
        <f>MAX((SetUp!$B$56*(1-($H908/SetUp!$B$56)^2)*TANH(($B908-$D908)/SetUp!$B$56))/(1+$H908/SetUp!$B$56*TANH(($B908-$D908)/SetUp!$B$56)),0)</f>
        <v>0.23050232928220152</v>
      </c>
      <c r="AK908" s="65">
        <v>143</v>
      </c>
      <c r="AL908" s="66">
        <f t="shared" si="299"/>
        <v>13.02946153846154</v>
      </c>
      <c r="AM908" s="66">
        <f t="shared" si="300"/>
        <v>9.4375262066101691</v>
      </c>
      <c r="AN908" s="67">
        <f t="shared" si="301"/>
        <v>-0.27567795654857818</v>
      </c>
      <c r="AP908" s="64">
        <v>27814</v>
      </c>
      <c r="AQ908" s="55">
        <v>2</v>
      </c>
      <c r="AR908" s="55">
        <v>55</v>
      </c>
      <c r="AS908" s="66">
        <f t="shared" si="309"/>
        <v>6.1589999999999998</v>
      </c>
      <c r="AT908" s="66">
        <f t="shared" si="310"/>
        <v>11.159789917019731</v>
      </c>
      <c r="AU908" s="55" t="str">
        <f>IF(OR($AP908&lt;SetUp!$B$97,$AP908&gt;SetUp!$B$98),"Não","Sim")</f>
        <v>Não</v>
      </c>
      <c r="AV908" s="68">
        <f t="shared" si="311"/>
        <v>2.4817332652805377</v>
      </c>
      <c r="AW908" s="68">
        <f t="shared" si="312"/>
        <v>3.3406271742024329</v>
      </c>
      <c r="AX908" s="68">
        <f t="shared" si="313"/>
        <v>0.7895102040902543</v>
      </c>
      <c r="AY908" s="68">
        <f t="shared" si="314"/>
        <v>1.0476560190874162</v>
      </c>
      <c r="AZ908" s="68">
        <f t="shared" si="315"/>
        <v>5.0007899170197314</v>
      </c>
      <c r="BA908" s="68">
        <f t="shared" si="316"/>
        <v>0.85889390892189521</v>
      </c>
      <c r="BB908" s="68">
        <f t="shared" si="317"/>
        <v>0.25814581499716194</v>
      </c>
    </row>
    <row r="909" spans="1:54" x14ac:dyDescent="0.3">
      <c r="A909" s="64">
        <v>27571</v>
      </c>
      <c r="B909" s="57">
        <v>1.506</v>
      </c>
      <c r="C909" s="57">
        <v>1.532</v>
      </c>
      <c r="D909" s="57">
        <v>3.4009999999999998</v>
      </c>
      <c r="E909" s="57">
        <f t="shared" si="302"/>
        <v>1.506</v>
      </c>
      <c r="F909" s="57">
        <f t="shared" si="303"/>
        <v>1.8949999999999998</v>
      </c>
      <c r="G909" s="57">
        <f t="shared" si="304"/>
        <v>0</v>
      </c>
      <c r="H909" s="57">
        <f>IF(Q908&gt;SetUp!$B$56,SetUp!$B$56,Q908)</f>
        <v>3.0851052230925591</v>
      </c>
      <c r="I909" s="57">
        <f t="shared" si="318"/>
        <v>1.5745567120931141</v>
      </c>
      <c r="J909" s="57">
        <f>MIN(F909,H909,(1-EXP(-SetUp!$B$52*H909/SetUp!$B$56))*F909)</f>
        <v>0.72480412722472176</v>
      </c>
      <c r="K909" s="57">
        <f t="shared" si="305"/>
        <v>2.3603010958678374</v>
      </c>
      <c r="L909" s="57">
        <f>IF(I909&lt;=0,0,MIN(SetUp!$B$50*I909^SetUp!$B$55,I909))</f>
        <v>4.3614078111757215E-2</v>
      </c>
      <c r="M909" s="57">
        <f t="shared" si="306"/>
        <v>1.5309426339813568</v>
      </c>
      <c r="N909" s="57">
        <f>IF(SetUp!$B$62=0,X909,(B909-E909)*(1-(H909/SetUp!$B$66/SetUp!$B$56)))</f>
        <v>0</v>
      </c>
      <c r="O909" s="57">
        <f>K909*SetUp!$B$65</f>
        <v>0</v>
      </c>
      <c r="P909" s="57">
        <f>MIN(SetUp!$B$54*L909^SetUp!$B$51,L909)</f>
        <v>2.360978787056359E-2</v>
      </c>
      <c r="Q909" s="57">
        <f t="shared" si="307"/>
        <v>2.3603010958678374</v>
      </c>
      <c r="R909" s="57">
        <f>IF((H909+N909-O909)&gt;SetUp!$B$56,T908+H909+N909-O909-SetUp!$B$56,T908)</f>
        <v>0</v>
      </c>
      <c r="S909" s="57">
        <f>R909*SetUp!$B$65</f>
        <v>0</v>
      </c>
      <c r="T909" s="57">
        <f>IF((R909-S909)&lt;SetUp!$B$53,R909-S909,SetUp!$B$53)</f>
        <v>0</v>
      </c>
      <c r="U909" s="57">
        <f t="shared" si="308"/>
        <v>1.5309426339813568</v>
      </c>
      <c r="V909" s="57">
        <f>(L909-P909)/1000*SetUp!$B$13*1000000/SetUp!$B$48</f>
        <v>1.13779767920908</v>
      </c>
      <c r="W909" s="57">
        <f t="shared" si="319"/>
        <v>-2.2204460492503131E-16</v>
      </c>
      <c r="X909" s="57">
        <f>MAX((SetUp!$B$56*(1-($H909/SetUp!$B$56)^2)*TANH(($B909-$D909)/SetUp!$B$56))/(1+$H909/SetUp!$B$56*TANH(($B909-$D909)/SetUp!$B$56)),0)</f>
        <v>0</v>
      </c>
      <c r="AK909" s="65">
        <v>144</v>
      </c>
      <c r="AL909" s="66">
        <f t="shared" si="299"/>
        <v>12.982307692307691</v>
      </c>
      <c r="AM909" s="66">
        <f t="shared" si="300"/>
        <v>8.2133176796710341</v>
      </c>
      <c r="AN909" s="67">
        <f t="shared" si="301"/>
        <v>-0.36734532300928213</v>
      </c>
      <c r="AP909" s="64">
        <v>27815</v>
      </c>
      <c r="AQ909" s="55">
        <v>2</v>
      </c>
      <c r="AR909" s="55">
        <v>56</v>
      </c>
      <c r="AS909" s="66">
        <f t="shared" si="309"/>
        <v>3.8010000000000002</v>
      </c>
      <c r="AT909" s="66">
        <f t="shared" si="310"/>
        <v>9.904877386408879</v>
      </c>
      <c r="AU909" s="55" t="str">
        <f>IF(OR($AP909&lt;SetUp!$B$97,$AP909&gt;SetUp!$B$98),"Não","Sim")</f>
        <v>Não</v>
      </c>
      <c r="AV909" s="68">
        <f t="shared" si="311"/>
        <v>1.9496153466773902</v>
      </c>
      <c r="AW909" s="68">
        <f t="shared" si="312"/>
        <v>3.1472015166507656</v>
      </c>
      <c r="AX909" s="68">
        <f t="shared" si="313"/>
        <v>0.57989786960310374</v>
      </c>
      <c r="AY909" s="68">
        <f t="shared" si="314"/>
        <v>0.99584910372760727</v>
      </c>
      <c r="AZ909" s="68">
        <f t="shared" si="315"/>
        <v>6.1038773864088789</v>
      </c>
      <c r="BA909" s="68">
        <f t="shared" si="316"/>
        <v>1.1975861699733754</v>
      </c>
      <c r="BB909" s="68">
        <f t="shared" si="317"/>
        <v>0.41595123412450352</v>
      </c>
    </row>
    <row r="910" spans="1:54" x14ac:dyDescent="0.3">
      <c r="A910" s="64">
        <v>27572</v>
      </c>
      <c r="B910" s="57">
        <v>1.216</v>
      </c>
      <c r="C910" s="57">
        <v>1.0669999999999999</v>
      </c>
      <c r="D910" s="57">
        <v>3.4009999999999998</v>
      </c>
      <c r="E910" s="57">
        <f t="shared" si="302"/>
        <v>1.216</v>
      </c>
      <c r="F910" s="57">
        <f t="shared" si="303"/>
        <v>2.1849999999999996</v>
      </c>
      <c r="G910" s="57">
        <f t="shared" si="304"/>
        <v>0</v>
      </c>
      <c r="H910" s="57">
        <f>IF(Q909&gt;SetUp!$B$56,SetUp!$B$56,Q909)</f>
        <v>2.3603010958678374</v>
      </c>
      <c r="I910" s="57">
        <f t="shared" si="318"/>
        <v>1.5309426339813568</v>
      </c>
      <c r="J910" s="57">
        <f>MIN(F910,H910,(1-EXP(-SetUp!$B$52*H910/SetUp!$B$56))*F910)</f>
        <v>0.67392883169332851</v>
      </c>
      <c r="K910" s="57">
        <f t="shared" si="305"/>
        <v>1.6863722641745089</v>
      </c>
      <c r="L910" s="57">
        <f>IF(I910&lt;=0,0,MIN(SetUp!$B$50*I910^SetUp!$B$55,I910))</f>
        <v>4.1619262510959355E-2</v>
      </c>
      <c r="M910" s="57">
        <f t="shared" si="306"/>
        <v>1.4893233714703975</v>
      </c>
      <c r="N910" s="57">
        <f>IF(SetUp!$B$62=0,X910,(B910-E910)*(1-(H910/SetUp!$B$66/SetUp!$B$56)))</f>
        <v>0</v>
      </c>
      <c r="O910" s="57">
        <f>K910*SetUp!$B$65</f>
        <v>0</v>
      </c>
      <c r="P910" s="57">
        <f>MIN(SetUp!$B$54*L910^SetUp!$B$51,L910)</f>
        <v>2.2547877153953219E-2</v>
      </c>
      <c r="Q910" s="57">
        <f t="shared" si="307"/>
        <v>1.6863722641745089</v>
      </c>
      <c r="R910" s="57">
        <f>IF((H910+N910-O910)&gt;SetUp!$B$56,T909+H910+N910-O910-SetUp!$B$56,T909)</f>
        <v>0</v>
      </c>
      <c r="S910" s="57">
        <f>R910*SetUp!$B$65</f>
        <v>0</v>
      </c>
      <c r="T910" s="57">
        <f>IF((R910-S910)&lt;SetUp!$B$53,R910-S910,SetUp!$B$53)</f>
        <v>0</v>
      </c>
      <c r="U910" s="57">
        <f t="shared" si="308"/>
        <v>1.4893233714703975</v>
      </c>
      <c r="V910" s="57">
        <f>(L910-P910)/1000*SetUp!$B$13*1000000/SetUp!$B$48</f>
        <v>1.0847362109263641</v>
      </c>
      <c r="W910" s="57">
        <f t="shared" si="319"/>
        <v>3.1225022567582528E-16</v>
      </c>
      <c r="X910" s="57">
        <f>MAX((SetUp!$B$56*(1-($H910/SetUp!$B$56)^2)*TANH(($B910-$D910)/SetUp!$B$56))/(1+$H910/SetUp!$B$56*TANH(($B910-$D910)/SetUp!$B$56)),0)</f>
        <v>0</v>
      </c>
      <c r="AK910" s="65">
        <v>145</v>
      </c>
      <c r="AL910" s="66">
        <f t="shared" si="299"/>
        <v>10.956230769230768</v>
      </c>
      <c r="AM910" s="66">
        <f t="shared" si="300"/>
        <v>8.2061459584507457</v>
      </c>
      <c r="AN910" s="67">
        <f t="shared" si="301"/>
        <v>-0.25100647008123433</v>
      </c>
      <c r="AP910" s="64">
        <v>27816</v>
      </c>
      <c r="AQ910" s="55">
        <v>2</v>
      </c>
      <c r="AR910" s="55">
        <v>57</v>
      </c>
      <c r="AS910" s="66">
        <f t="shared" si="309"/>
        <v>3.2829999999999999</v>
      </c>
      <c r="AT910" s="66">
        <f t="shared" si="310"/>
        <v>8.8407835442518916</v>
      </c>
      <c r="AU910" s="55" t="str">
        <f>IF(OR($AP910&lt;SetUp!$B$97,$AP910&gt;SetUp!$B$98),"Não","Sim")</f>
        <v>Não</v>
      </c>
      <c r="AV910" s="68">
        <f t="shared" si="311"/>
        <v>1.8119050747762697</v>
      </c>
      <c r="AW910" s="68">
        <f t="shared" si="312"/>
        <v>2.9733455137692779</v>
      </c>
      <c r="AX910" s="68">
        <f t="shared" si="313"/>
        <v>0.51627088272934007</v>
      </c>
      <c r="AY910" s="68">
        <f t="shared" si="314"/>
        <v>0.94649075753172129</v>
      </c>
      <c r="AZ910" s="68">
        <f t="shared" si="315"/>
        <v>5.5577835442518921</v>
      </c>
      <c r="BA910" s="68">
        <f t="shared" si="316"/>
        <v>1.1614404389930082</v>
      </c>
      <c r="BB910" s="68">
        <f t="shared" si="317"/>
        <v>0.43021987480238122</v>
      </c>
    </row>
    <row r="911" spans="1:54" x14ac:dyDescent="0.3">
      <c r="A911" s="64">
        <v>27573</v>
      </c>
      <c r="B911" s="57">
        <v>1.6240000000000001</v>
      </c>
      <c r="C911" s="57">
        <v>1.0669999999999999</v>
      </c>
      <c r="D911" s="57">
        <v>3.4009999999999998</v>
      </c>
      <c r="E911" s="57">
        <f t="shared" si="302"/>
        <v>1.6240000000000001</v>
      </c>
      <c r="F911" s="57">
        <f t="shared" si="303"/>
        <v>1.7769999999999997</v>
      </c>
      <c r="G911" s="57">
        <f t="shared" si="304"/>
        <v>0</v>
      </c>
      <c r="H911" s="57">
        <f>IF(Q910&gt;SetUp!$B$56,SetUp!$B$56,Q910)</f>
        <v>1.6863722641745089</v>
      </c>
      <c r="I911" s="57">
        <f t="shared" si="318"/>
        <v>1.4893233714703975</v>
      </c>
      <c r="J911" s="57">
        <f>MIN(F911,H911,(1-EXP(-SetUp!$B$52*H911/SetUp!$B$56))*F911)</f>
        <v>0.41162258777118221</v>
      </c>
      <c r="K911" s="57">
        <f t="shared" si="305"/>
        <v>1.2747496764033266</v>
      </c>
      <c r="L911" s="57">
        <f>IF(I911&lt;=0,0,MIN(SetUp!$B$50*I911^SetUp!$B$55,I911))</f>
        <v>3.9750676646897451E-2</v>
      </c>
      <c r="M911" s="57">
        <f t="shared" si="306"/>
        <v>1.4495726948235002</v>
      </c>
      <c r="N911" s="57">
        <f>IF(SetUp!$B$62=0,X911,(B911-E911)*(1-(H911/SetUp!$B$66/SetUp!$B$56)))</f>
        <v>0</v>
      </c>
      <c r="O911" s="57">
        <f>K911*SetUp!$B$65</f>
        <v>0</v>
      </c>
      <c r="P911" s="57">
        <f>MIN(SetUp!$B$54*L911^SetUp!$B$51,L911)</f>
        <v>2.1552377771246304E-2</v>
      </c>
      <c r="Q911" s="57">
        <f t="shared" si="307"/>
        <v>1.2747496764033266</v>
      </c>
      <c r="R911" s="57">
        <f>IF((H911+N911-O911)&gt;SetUp!$B$56,T910+H911+N911-O911-SetUp!$B$56,T910)</f>
        <v>0</v>
      </c>
      <c r="S911" s="57">
        <f>R911*SetUp!$B$65</f>
        <v>0</v>
      </c>
      <c r="T911" s="57">
        <f>IF((R911-S911)&lt;SetUp!$B$53,R911-S911,SetUp!$B$53)</f>
        <v>0</v>
      </c>
      <c r="U911" s="57">
        <f t="shared" si="308"/>
        <v>1.4495726948235002</v>
      </c>
      <c r="V911" s="57">
        <f>(L911-P911)/1000*SetUp!$B$13*1000000/SetUp!$B$48</f>
        <v>1.0350770747982105</v>
      </c>
      <c r="W911" s="57">
        <f t="shared" si="319"/>
        <v>4.3021142204224816E-16</v>
      </c>
      <c r="X911" s="57">
        <f>MAX((SetUp!$B$56*(1-($H911/SetUp!$B$56)^2)*TANH(($B911-$D911)/SetUp!$B$56))/(1+$H911/SetUp!$B$56*TANH(($B911-$D911)/SetUp!$B$56)),0)</f>
        <v>0</v>
      </c>
      <c r="AK911" s="65">
        <v>146</v>
      </c>
      <c r="AL911" s="66">
        <f t="shared" si="299"/>
        <v>14.546538461538463</v>
      </c>
      <c r="AM911" s="66">
        <f t="shared" si="300"/>
        <v>8.6805599450447115</v>
      </c>
      <c r="AN911" s="67">
        <f t="shared" si="301"/>
        <v>-0.40325597268405783</v>
      </c>
      <c r="AP911" s="64">
        <v>27817</v>
      </c>
      <c r="AQ911" s="55">
        <v>2</v>
      </c>
      <c r="AR911" s="55">
        <v>58</v>
      </c>
      <c r="AS911" s="66">
        <f t="shared" si="309"/>
        <v>2.137</v>
      </c>
      <c r="AT911" s="66">
        <f t="shared" si="310"/>
        <v>7.9314729420950751</v>
      </c>
      <c r="AU911" s="55" t="str">
        <f>IF(OR($AP911&lt;SetUp!$B$97,$AP911&gt;SetUp!$B$98),"Não","Sim")</f>
        <v>Não</v>
      </c>
      <c r="AV911" s="68">
        <f t="shared" si="311"/>
        <v>1.4618481453283716</v>
      </c>
      <c r="AW911" s="68">
        <f t="shared" si="312"/>
        <v>2.8162870844597991</v>
      </c>
      <c r="AX911" s="68">
        <f t="shared" si="313"/>
        <v>0.32980452216406941</v>
      </c>
      <c r="AY911" s="68">
        <f t="shared" si="314"/>
        <v>0.89935384699255683</v>
      </c>
      <c r="AZ911" s="68">
        <f t="shared" si="315"/>
        <v>5.7944729420950747</v>
      </c>
      <c r="BA911" s="68">
        <f t="shared" si="316"/>
        <v>1.3544389391314275</v>
      </c>
      <c r="BB911" s="68">
        <f t="shared" si="317"/>
        <v>0.56954932482848741</v>
      </c>
    </row>
    <row r="912" spans="1:54" x14ac:dyDescent="0.3">
      <c r="A912" s="64">
        <v>27574</v>
      </c>
      <c r="B912" s="57">
        <v>7.516</v>
      </c>
      <c r="C912" s="57">
        <v>1.0669999999999999</v>
      </c>
      <c r="D912" s="57">
        <v>3.4009999999999998</v>
      </c>
      <c r="E912" s="57">
        <f t="shared" si="302"/>
        <v>3.4009999999999998</v>
      </c>
      <c r="F912" s="57">
        <f t="shared" si="303"/>
        <v>0</v>
      </c>
      <c r="G912" s="57">
        <f t="shared" si="304"/>
        <v>1.253815036565431E-2</v>
      </c>
      <c r="H912" s="57">
        <f>IF(Q911&gt;SetUp!$B$56,SetUp!$B$56,Q911)</f>
        <v>1.2747496764033266</v>
      </c>
      <c r="I912" s="57">
        <f t="shared" si="318"/>
        <v>1.4621108451891545</v>
      </c>
      <c r="J912" s="57">
        <f>MIN(F912,H912,(1-EXP(-SetUp!$B$52*H912/SetUp!$B$56))*F912)</f>
        <v>0</v>
      </c>
      <c r="K912" s="57">
        <f t="shared" si="305"/>
        <v>1.2747496764033266</v>
      </c>
      <c r="L912" s="57">
        <f>IF(I912&lt;=0,0,MIN(SetUp!$B$50*I912^SetUp!$B$55,I912))</f>
        <v>3.8547541253562072E-2</v>
      </c>
      <c r="M912" s="57">
        <f t="shared" si="306"/>
        <v>1.4235633039355924</v>
      </c>
      <c r="N912" s="57">
        <f>IF(SetUp!$B$62=0,X912,(B912-E912)*(1-(H912/SetUp!$B$66/SetUp!$B$56)))</f>
        <v>4.1024618496343459</v>
      </c>
      <c r="O912" s="57">
        <f>K912*SetUp!$B$65</f>
        <v>0</v>
      </c>
      <c r="P912" s="57">
        <f>MIN(SetUp!$B$54*L912^SetUp!$B$51,L912)</f>
        <v>2.0910981576236973E-2</v>
      </c>
      <c r="Q912" s="57">
        <f t="shared" si="307"/>
        <v>5.3772115260376729</v>
      </c>
      <c r="R912" s="57">
        <f>IF((H912+N912-O912)&gt;SetUp!$B$56,T911+H912+N912-O912-SetUp!$B$56,T911)</f>
        <v>0</v>
      </c>
      <c r="S912" s="57">
        <f>R912*SetUp!$B$65</f>
        <v>0</v>
      </c>
      <c r="T912" s="57">
        <f>IF((R912-S912)&lt;SetUp!$B$53,R912-S912,SetUp!$B$53)</f>
        <v>0</v>
      </c>
      <c r="U912" s="57">
        <f t="shared" si="308"/>
        <v>1.4235633039355924</v>
      </c>
      <c r="V912" s="57">
        <f>(L912-P912)/1000*SetUp!$B$13*1000000/SetUp!$B$48</f>
        <v>1.0031266507406755</v>
      </c>
      <c r="W912" s="57">
        <f t="shared" si="319"/>
        <v>1.5473733405713119E-15</v>
      </c>
      <c r="X912" s="57">
        <f>MAX((SetUp!$B$56*(1-($H912/SetUp!$B$56)^2)*TANH(($B912-$D912)/SetUp!$B$56))/(1+$H912/SetUp!$B$56*TANH(($B912-$D912)/SetUp!$B$56)),0)</f>
        <v>4.1024618496343459</v>
      </c>
      <c r="AK912" s="65">
        <v>147</v>
      </c>
      <c r="AL912" s="66">
        <f t="shared" si="299"/>
        <v>17.02476923076923</v>
      </c>
      <c r="AM912" s="66">
        <f t="shared" si="300"/>
        <v>8.0879984015369661</v>
      </c>
      <c r="AN912" s="67">
        <f t="shared" si="301"/>
        <v>-0.52492757511688592</v>
      </c>
      <c r="AP912" s="64">
        <v>27818</v>
      </c>
      <c r="AQ912" s="55">
        <v>2</v>
      </c>
      <c r="AR912" s="55">
        <v>59</v>
      </c>
      <c r="AS912" s="66">
        <f t="shared" si="309"/>
        <v>1.681</v>
      </c>
      <c r="AT912" s="66">
        <f t="shared" si="310"/>
        <v>7.1489448270742555</v>
      </c>
      <c r="AU912" s="55" t="str">
        <f>IF(OR($AP912&lt;SetUp!$B$97,$AP912&gt;SetUp!$B$98),"Não","Sim")</f>
        <v>Não</v>
      </c>
      <c r="AV912" s="68">
        <f t="shared" si="311"/>
        <v>1.2965338406690357</v>
      </c>
      <c r="AW912" s="68">
        <f t="shared" si="312"/>
        <v>2.6737510779940332</v>
      </c>
      <c r="AX912" s="68">
        <f t="shared" si="313"/>
        <v>0.22556771343947099</v>
      </c>
      <c r="AY912" s="68">
        <f t="shared" si="314"/>
        <v>0.85424194535403808</v>
      </c>
      <c r="AZ912" s="68">
        <f t="shared" si="315"/>
        <v>5.4679448270742554</v>
      </c>
      <c r="BA912" s="68">
        <f t="shared" si="316"/>
        <v>1.3772172373249976</v>
      </c>
      <c r="BB912" s="68">
        <f t="shared" si="317"/>
        <v>0.62867423191456706</v>
      </c>
    </row>
    <row r="913" spans="1:54" x14ac:dyDescent="0.3">
      <c r="A913" s="64">
        <v>27575</v>
      </c>
      <c r="B913" s="57">
        <v>0.83</v>
      </c>
      <c r="C913" s="57">
        <v>1.0669999999999999</v>
      </c>
      <c r="D913" s="57">
        <v>3.4009999999999998</v>
      </c>
      <c r="E913" s="57">
        <f t="shared" si="302"/>
        <v>0.83</v>
      </c>
      <c r="F913" s="57">
        <f t="shared" si="303"/>
        <v>2.5709999999999997</v>
      </c>
      <c r="G913" s="57">
        <f t="shared" si="304"/>
        <v>0</v>
      </c>
      <c r="H913" s="57">
        <f>IF(Q912&gt;SetUp!$B$56,SetUp!$B$56,Q912)</f>
        <v>5.3772115260376729</v>
      </c>
      <c r="I913" s="57">
        <f t="shared" si="318"/>
        <v>1.4235633039355924</v>
      </c>
      <c r="J913" s="57">
        <f>MIN(F913,H913,(1-EXP(-SetUp!$B$52*H913/SetUp!$B$56))*F913)</f>
        <v>1.4612823347492967</v>
      </c>
      <c r="K913" s="57">
        <f t="shared" si="305"/>
        <v>3.9159291912883765</v>
      </c>
      <c r="L913" s="57">
        <f>IF(I913&lt;=0,0,MIN(SetUp!$B$50*I913^SetUp!$B$55,I913))</f>
        <v>3.6868671746955947E-2</v>
      </c>
      <c r="M913" s="57">
        <f t="shared" si="306"/>
        <v>1.3866946321886364</v>
      </c>
      <c r="N913" s="57">
        <f>IF(SetUp!$B$62=0,X913,(B913-E913)*(1-(H913/SetUp!$B$66/SetUp!$B$56)))</f>
        <v>0</v>
      </c>
      <c r="O913" s="57">
        <f>K913*SetUp!$B$65</f>
        <v>0</v>
      </c>
      <c r="P913" s="57">
        <f>MIN(SetUp!$B$54*L913^SetUp!$B$51,L913)</f>
        <v>2.0015397798793154E-2</v>
      </c>
      <c r="Q913" s="57">
        <f t="shared" si="307"/>
        <v>3.9159291912883765</v>
      </c>
      <c r="R913" s="57">
        <f>IF((H913+N913-O913)&gt;SetUp!$B$56,T912+H913+N913-O913-SetUp!$B$56,T912)</f>
        <v>0</v>
      </c>
      <c r="S913" s="57">
        <f>R913*SetUp!$B$65</f>
        <v>0</v>
      </c>
      <c r="T913" s="57">
        <f>IF((R913-S913)&lt;SetUp!$B$53,R913-S913,SetUp!$B$53)</f>
        <v>0</v>
      </c>
      <c r="U913" s="57">
        <f t="shared" si="308"/>
        <v>1.3866946321886364</v>
      </c>
      <c r="V913" s="57">
        <f>(L913-P913)/1000*SetUp!$B$13*1000000/SetUp!$B$48</f>
        <v>0.95857517332993347</v>
      </c>
      <c r="W913" s="57">
        <f t="shared" si="319"/>
        <v>6.5225602696727947E-16</v>
      </c>
      <c r="X913" s="57">
        <f>MAX((SetUp!$B$56*(1-($H913/SetUp!$B$56)^2)*TANH(($B913-$D913)/SetUp!$B$56))/(1+$H913/SetUp!$B$56*TANH(($B913-$D913)/SetUp!$B$56)),0)</f>
        <v>0</v>
      </c>
      <c r="AK913" s="65">
        <v>148</v>
      </c>
      <c r="AL913" s="66">
        <f t="shared" si="299"/>
        <v>13.107538461538464</v>
      </c>
      <c r="AM913" s="66">
        <f t="shared" si="300"/>
        <v>7.1620168266722324</v>
      </c>
      <c r="AN913" s="67">
        <f t="shared" si="301"/>
        <v>-0.45359558946267559</v>
      </c>
      <c r="AP913" s="64">
        <v>27819</v>
      </c>
      <c r="AQ913" s="55">
        <v>2</v>
      </c>
      <c r="AR913" s="55">
        <v>60</v>
      </c>
      <c r="AS913" s="66">
        <f t="shared" si="309"/>
        <v>1.48</v>
      </c>
      <c r="AT913" s="66">
        <f t="shared" si="310"/>
        <v>6.4711873846911487</v>
      </c>
      <c r="AU913" s="55" t="str">
        <f>IF(OR($AP913&lt;SetUp!$B$97,$AP913&gt;SetUp!$B$98),"Não","Sim")</f>
        <v>Não</v>
      </c>
      <c r="AV913" s="68">
        <f t="shared" si="311"/>
        <v>1.2165525060596438</v>
      </c>
      <c r="AW913" s="68">
        <f t="shared" si="312"/>
        <v>2.5438528622330239</v>
      </c>
      <c r="AX913" s="68">
        <f t="shared" si="313"/>
        <v>0.17026171539495738</v>
      </c>
      <c r="AY913" s="68">
        <f t="shared" si="314"/>
        <v>0.81098397577014358</v>
      </c>
      <c r="AZ913" s="68">
        <f t="shared" si="315"/>
        <v>4.9911873846911483</v>
      </c>
      <c r="BA913" s="68">
        <f t="shared" si="316"/>
        <v>1.32730035617338</v>
      </c>
      <c r="BB913" s="68">
        <f t="shared" si="317"/>
        <v>0.6407222603751862</v>
      </c>
    </row>
    <row r="914" spans="1:54" x14ac:dyDescent="0.3">
      <c r="A914" s="64">
        <v>27576</v>
      </c>
      <c r="B914" s="57">
        <v>0.17199999999999999</v>
      </c>
      <c r="C914" s="57">
        <v>1.0669999999999999</v>
      </c>
      <c r="D914" s="57">
        <v>3.4279999999999999</v>
      </c>
      <c r="E914" s="57">
        <f t="shared" si="302"/>
        <v>0.17199999999999999</v>
      </c>
      <c r="F914" s="57">
        <f t="shared" si="303"/>
        <v>3.2559999999999998</v>
      </c>
      <c r="G914" s="57">
        <f t="shared" si="304"/>
        <v>0</v>
      </c>
      <c r="H914" s="57">
        <f>IF(Q913&gt;SetUp!$B$56,SetUp!$B$56,Q913)</f>
        <v>3.9159291912883765</v>
      </c>
      <c r="I914" s="57">
        <f t="shared" si="318"/>
        <v>1.3866946321886364</v>
      </c>
      <c r="J914" s="57">
        <f>MIN(F914,H914,(1-EXP(-SetUp!$B$52*H914/SetUp!$B$56))*F914)</f>
        <v>1.4901440823804464</v>
      </c>
      <c r="K914" s="57">
        <f t="shared" si="305"/>
        <v>2.4257851089079301</v>
      </c>
      <c r="L914" s="57">
        <f>IF(I914&lt;=0,0,MIN(SetUp!$B$50*I914^SetUp!$B$55,I914))</f>
        <v>3.5291022521083792E-2</v>
      </c>
      <c r="M914" s="57">
        <f t="shared" si="306"/>
        <v>1.3514036096675526</v>
      </c>
      <c r="N914" s="57">
        <f>IF(SetUp!$B$62=0,X914,(B914-E914)*(1-(H914/SetUp!$B$66/SetUp!$B$56)))</f>
        <v>0</v>
      </c>
      <c r="O914" s="57">
        <f>K914*SetUp!$B$65</f>
        <v>0</v>
      </c>
      <c r="P914" s="57">
        <f>MIN(SetUp!$B$54*L914^SetUp!$B$51,L914)</f>
        <v>1.917317727010685E-2</v>
      </c>
      <c r="Q914" s="57">
        <f t="shared" si="307"/>
        <v>2.4257851089079301</v>
      </c>
      <c r="R914" s="57">
        <f>IF((H914+N914-O914)&gt;SetUp!$B$56,T913+H914+N914-O914-SetUp!$B$56,T913)</f>
        <v>0</v>
      </c>
      <c r="S914" s="57">
        <f>R914*SetUp!$B$65</f>
        <v>0</v>
      </c>
      <c r="T914" s="57">
        <f>IF((R914-S914)&lt;SetUp!$B$53,R914-S914,SetUp!$B$53)</f>
        <v>0</v>
      </c>
      <c r="U914" s="57">
        <f t="shared" si="308"/>
        <v>1.3514036096675526</v>
      </c>
      <c r="V914" s="57">
        <f>(L914-P914)/1000*SetUp!$B$13*1000000/SetUp!$B$48</f>
        <v>0.91674569301382047</v>
      </c>
      <c r="W914" s="57">
        <f t="shared" si="319"/>
        <v>-2.7755575615628914E-16</v>
      </c>
      <c r="X914" s="57">
        <f>MAX((SetUp!$B$56*(1-($H914/SetUp!$B$56)^2)*TANH(($B914-$D914)/SetUp!$B$56))/(1+$H914/SetUp!$B$56*TANH(($B914-$D914)/SetUp!$B$56)),0)</f>
        <v>0</v>
      </c>
      <c r="AK914" s="65">
        <v>149</v>
      </c>
      <c r="AL914" s="66">
        <f t="shared" si="299"/>
        <v>11.774999999999999</v>
      </c>
      <c r="AM914" s="66">
        <f t="shared" si="300"/>
        <v>6.2428098353896297</v>
      </c>
      <c r="AN914" s="67">
        <f t="shared" si="301"/>
        <v>-0.46982506705820548</v>
      </c>
      <c r="AP914" s="64">
        <v>27820</v>
      </c>
      <c r="AQ914" s="55">
        <v>3</v>
      </c>
      <c r="AR914" s="55">
        <v>61</v>
      </c>
      <c r="AS914" s="66">
        <f t="shared" si="309"/>
        <v>1.385</v>
      </c>
      <c r="AT914" s="66">
        <f t="shared" si="310"/>
        <v>5.8807129776982539</v>
      </c>
      <c r="AU914" s="55" t="str">
        <f>IF(OR($AP914&lt;SetUp!$B$97,$AP914&gt;SetUp!$B$98),"Não","Sim")</f>
        <v>Não</v>
      </c>
      <c r="AV914" s="68">
        <f t="shared" si="311"/>
        <v>1.1768602295939821</v>
      </c>
      <c r="AW914" s="68">
        <f t="shared" si="312"/>
        <v>2.425018139663754</v>
      </c>
      <c r="AX914" s="68">
        <f t="shared" si="313"/>
        <v>0.14144977340046735</v>
      </c>
      <c r="AY914" s="68">
        <f t="shared" si="314"/>
        <v>0.76942998313545763</v>
      </c>
      <c r="AZ914" s="68">
        <f t="shared" si="315"/>
        <v>4.4957129776982541</v>
      </c>
      <c r="BA914" s="68">
        <f t="shared" si="316"/>
        <v>1.2481579100697719</v>
      </c>
      <c r="BB914" s="68">
        <f t="shared" si="317"/>
        <v>0.62798020973499025</v>
      </c>
    </row>
    <row r="915" spans="1:54" x14ac:dyDescent="0.3">
      <c r="A915" s="64">
        <v>27577</v>
      </c>
      <c r="B915" s="57">
        <v>1.4650000000000001</v>
      </c>
      <c r="C915" s="57">
        <v>1.0669999999999999</v>
      </c>
      <c r="D915" s="57">
        <v>3.4279999999999999</v>
      </c>
      <c r="E915" s="57">
        <f t="shared" si="302"/>
        <v>1.4650000000000001</v>
      </c>
      <c r="F915" s="57">
        <f t="shared" si="303"/>
        <v>1.9629999999999999</v>
      </c>
      <c r="G915" s="57">
        <f t="shared" si="304"/>
        <v>0</v>
      </c>
      <c r="H915" s="57">
        <f>IF(Q914&gt;SetUp!$B$56,SetUp!$B$56,Q914)</f>
        <v>2.4257851089079301</v>
      </c>
      <c r="I915" s="57">
        <f t="shared" si="318"/>
        <v>1.3514036096675526</v>
      </c>
      <c r="J915" s="57">
        <f>MIN(F915,H915,(1-EXP(-SetUp!$B$52*H915/SetUp!$B$56))*F915)</f>
        <v>0.61927582779097567</v>
      </c>
      <c r="K915" s="57">
        <f t="shared" si="305"/>
        <v>1.8065092811169543</v>
      </c>
      <c r="L915" s="57">
        <f>IF(I915&lt;=0,0,MIN(SetUp!$B$50*I915^SetUp!$B$55,I915))</f>
        <v>3.3806844973223282E-2</v>
      </c>
      <c r="M915" s="57">
        <f t="shared" si="306"/>
        <v>1.3175967646943292</v>
      </c>
      <c r="N915" s="57">
        <f>IF(SetUp!$B$62=0,X915,(B915-E915)*(1-(H915/SetUp!$B$66/SetUp!$B$56)))</f>
        <v>0</v>
      </c>
      <c r="O915" s="57">
        <f>K915*SetUp!$B$65</f>
        <v>0</v>
      </c>
      <c r="P915" s="57">
        <f>MIN(SetUp!$B$54*L915^SetUp!$B$51,L915)</f>
        <v>1.8380271559043482E-2</v>
      </c>
      <c r="Q915" s="57">
        <f t="shared" si="307"/>
        <v>1.8065092811169543</v>
      </c>
      <c r="R915" s="57">
        <f>IF((H915+N915-O915)&gt;SetUp!$B$56,T914+H915+N915-O915-SetUp!$B$56,T914)</f>
        <v>0</v>
      </c>
      <c r="S915" s="57">
        <f>R915*SetUp!$B$65</f>
        <v>0</v>
      </c>
      <c r="T915" s="57">
        <f>IF((R915-S915)&lt;SetUp!$B$53,R915-S915,SetUp!$B$53)</f>
        <v>0</v>
      </c>
      <c r="U915" s="57">
        <f t="shared" si="308"/>
        <v>1.3175967646943292</v>
      </c>
      <c r="V915" s="57">
        <f>(L915-P915)/1000*SetUp!$B$13*1000000/SetUp!$B$48</f>
        <v>0.87742775260568051</v>
      </c>
      <c r="W915" s="57">
        <f t="shared" si="319"/>
        <v>-2.2204460492503131E-16</v>
      </c>
      <c r="X915" s="57">
        <f>MAX((SetUp!$B$56*(1-($H915/SetUp!$B$56)^2)*TANH(($B915-$D915)/SetUp!$B$56))/(1+$H915/SetUp!$B$56*TANH(($B915-$D915)/SetUp!$B$56)),0)</f>
        <v>0</v>
      </c>
      <c r="AK915" s="65">
        <v>150</v>
      </c>
      <c r="AL915" s="66">
        <f t="shared" si="299"/>
        <v>6.8376923076923077</v>
      </c>
      <c r="AM915" s="66">
        <f t="shared" si="300"/>
        <v>5.5522251713859125</v>
      </c>
      <c r="AN915" s="67">
        <f t="shared" si="301"/>
        <v>-0.18799721871957631</v>
      </c>
      <c r="AP915" s="64">
        <v>27821</v>
      </c>
      <c r="AQ915" s="55">
        <v>3</v>
      </c>
      <c r="AR915" s="55">
        <v>62</v>
      </c>
      <c r="AS915" s="66">
        <f t="shared" si="309"/>
        <v>1.2090000000000001</v>
      </c>
      <c r="AT915" s="66">
        <f t="shared" si="310"/>
        <v>5.3634935045358869</v>
      </c>
      <c r="AU915" s="55" t="str">
        <f>IF(OR($AP915&lt;SetUp!$B$97,$AP915&gt;SetUp!$B$98),"Não","Sim")</f>
        <v>Não</v>
      </c>
      <c r="AV915" s="68">
        <f t="shared" si="311"/>
        <v>1.0995453605922769</v>
      </c>
      <c r="AW915" s="68">
        <f t="shared" si="312"/>
        <v>2.315921739726083</v>
      </c>
      <c r="AX915" s="68">
        <f t="shared" si="313"/>
        <v>8.2426300860771906E-2</v>
      </c>
      <c r="AY915" s="68">
        <f t="shared" si="314"/>
        <v>0.72944775900598369</v>
      </c>
      <c r="AZ915" s="68">
        <f t="shared" si="315"/>
        <v>4.1544935045358873</v>
      </c>
      <c r="BA915" s="68">
        <f t="shared" si="316"/>
        <v>1.216376379133806</v>
      </c>
      <c r="BB915" s="68">
        <f t="shared" si="317"/>
        <v>0.64702145814521184</v>
      </c>
    </row>
    <row r="916" spans="1:54" x14ac:dyDescent="0.3">
      <c r="A916" s="64">
        <v>27578</v>
      </c>
      <c r="B916" s="57">
        <v>2.1760000000000002</v>
      </c>
      <c r="C916" s="57">
        <v>1.0669999999999999</v>
      </c>
      <c r="D916" s="57">
        <v>3.4279999999999999</v>
      </c>
      <c r="E916" s="57">
        <f t="shared" si="302"/>
        <v>2.1760000000000002</v>
      </c>
      <c r="F916" s="57">
        <f t="shared" si="303"/>
        <v>1.2519999999999998</v>
      </c>
      <c r="G916" s="57">
        <f t="shared" si="304"/>
        <v>0</v>
      </c>
      <c r="H916" s="57">
        <f>IF(Q915&gt;SetUp!$B$56,SetUp!$B$56,Q915)</f>
        <v>1.8065092811169543</v>
      </c>
      <c r="I916" s="57">
        <f t="shared" si="318"/>
        <v>1.3175967646943292</v>
      </c>
      <c r="J916" s="57">
        <f>MIN(F916,H916,(1-EXP(-SetUp!$B$52*H916/SetUp!$B$56))*F916)</f>
        <v>0.30790152590317793</v>
      </c>
      <c r="K916" s="57">
        <f t="shared" si="305"/>
        <v>1.4986077552137764</v>
      </c>
      <c r="L916" s="57">
        <f>IF(I916&lt;=0,0,MIN(SetUp!$B$50*I916^SetUp!$B$55,I916))</f>
        <v>3.2409105957324887E-2</v>
      </c>
      <c r="M916" s="57">
        <f t="shared" si="306"/>
        <v>1.2851876587370044</v>
      </c>
      <c r="N916" s="57">
        <f>IF(SetUp!$B$62=0,X916,(B916-E916)*(1-(H916/SetUp!$B$66/SetUp!$B$56)))</f>
        <v>0</v>
      </c>
      <c r="O916" s="57">
        <f>K916*SetUp!$B$65</f>
        <v>0</v>
      </c>
      <c r="P916" s="57">
        <f>MIN(SetUp!$B$54*L916^SetUp!$B$51,L916)</f>
        <v>1.7633003340988707E-2</v>
      </c>
      <c r="Q916" s="57">
        <f t="shared" si="307"/>
        <v>1.4986077552137764</v>
      </c>
      <c r="R916" s="57">
        <f>IF((H916+N916-O916)&gt;SetUp!$B$56,T915+H916+N916-O916-SetUp!$B$56,T915)</f>
        <v>0</v>
      </c>
      <c r="S916" s="57">
        <f>R916*SetUp!$B$65</f>
        <v>0</v>
      </c>
      <c r="T916" s="57">
        <f>IF((R916-S916)&lt;SetUp!$B$53,R916-S916,SetUp!$B$53)</f>
        <v>0</v>
      </c>
      <c r="U916" s="57">
        <f t="shared" si="308"/>
        <v>1.2851876587370044</v>
      </c>
      <c r="V916" s="57">
        <f>(L916-P916)/1000*SetUp!$B$13*1000000/SetUp!$B$48</f>
        <v>0.84043048075767979</v>
      </c>
      <c r="W916" s="57">
        <f t="shared" si="319"/>
        <v>1.1796119636642288E-16</v>
      </c>
      <c r="X916" s="57">
        <f>MAX((SetUp!$B$56*(1-($H916/SetUp!$B$56)^2)*TANH(($B916-$D916)/SetUp!$B$56))/(1+$H916/SetUp!$B$56*TANH(($B916-$D916)/SetUp!$B$56)),0)</f>
        <v>0</v>
      </c>
      <c r="AK916" s="65">
        <v>151</v>
      </c>
      <c r="AL916" s="66">
        <f t="shared" si="299"/>
        <v>4.1634615384615383</v>
      </c>
      <c r="AM916" s="66">
        <f t="shared" si="300"/>
        <v>4.9390949424203416</v>
      </c>
      <c r="AN916" s="67">
        <f t="shared" si="301"/>
        <v>0.18629532104322297</v>
      </c>
      <c r="AP916" s="64">
        <v>27822</v>
      </c>
      <c r="AQ916" s="55">
        <v>3</v>
      </c>
      <c r="AR916" s="55">
        <v>63</v>
      </c>
      <c r="AS916" s="66">
        <f t="shared" si="309"/>
        <v>1.2090000000000001</v>
      </c>
      <c r="AT916" s="66">
        <f t="shared" si="310"/>
        <v>4.90817591347305</v>
      </c>
      <c r="AU916" s="55" t="str">
        <f>IF(OR($AP916&lt;SetUp!$B$97,$AP916&gt;SetUp!$B$98),"Não","Sim")</f>
        <v>Não</v>
      </c>
      <c r="AV916" s="68">
        <f t="shared" si="311"/>
        <v>1.0995453605922769</v>
      </c>
      <c r="AW916" s="68">
        <f t="shared" si="312"/>
        <v>2.2154403430183018</v>
      </c>
      <c r="AX916" s="68">
        <f t="shared" si="313"/>
        <v>8.2426300860771906E-2</v>
      </c>
      <c r="AY916" s="68">
        <f t="shared" si="314"/>
        <v>0.6909201198417495</v>
      </c>
      <c r="AZ916" s="68">
        <f t="shared" si="315"/>
        <v>3.69917591347305</v>
      </c>
      <c r="BA916" s="68">
        <f t="shared" si="316"/>
        <v>1.1158949824260249</v>
      </c>
      <c r="BB916" s="68">
        <f t="shared" si="317"/>
        <v>0.60849381898097765</v>
      </c>
    </row>
    <row r="917" spans="1:54" x14ac:dyDescent="0.3">
      <c r="A917" s="64">
        <v>27579</v>
      </c>
      <c r="B917" s="57">
        <v>0.47199999999999998</v>
      </c>
      <c r="C917" s="57">
        <v>1.0669999999999999</v>
      </c>
      <c r="D917" s="57">
        <v>3.4279999999999999</v>
      </c>
      <c r="E917" s="57">
        <f t="shared" si="302"/>
        <v>0.47199999999999998</v>
      </c>
      <c r="F917" s="57">
        <f t="shared" si="303"/>
        <v>2.956</v>
      </c>
      <c r="G917" s="57">
        <f t="shared" si="304"/>
        <v>0</v>
      </c>
      <c r="H917" s="57">
        <f>IF(Q916&gt;SetUp!$B$56,SetUp!$B$56,Q916)</f>
        <v>1.4986077552137764</v>
      </c>
      <c r="I917" s="57">
        <f t="shared" si="318"/>
        <v>1.2851876587370044</v>
      </c>
      <c r="J917" s="57">
        <f>MIN(F917,H917,(1-EXP(-SetUp!$B$52*H917/SetUp!$B$56))*F917)</f>
        <v>0.61710278806281904</v>
      </c>
      <c r="K917" s="57">
        <f t="shared" si="305"/>
        <v>0.88150496715095739</v>
      </c>
      <c r="L917" s="57">
        <f>IF(I917&lt;=0,0,MIN(SetUp!$B$50*I917^SetUp!$B$55,I917))</f>
        <v>3.1091410770375513E-2</v>
      </c>
      <c r="M917" s="57">
        <f t="shared" si="306"/>
        <v>1.2540962479666289</v>
      </c>
      <c r="N917" s="57">
        <f>IF(SetUp!$B$62=0,X917,(B917-E917)*(1-(H917/SetUp!$B$66/SetUp!$B$56)))</f>
        <v>0</v>
      </c>
      <c r="O917" s="57">
        <f>K917*SetUp!$B$65</f>
        <v>0</v>
      </c>
      <c r="P917" s="57">
        <f>MIN(SetUp!$B$54*L917^SetUp!$B$51,L917)</f>
        <v>1.6928026691356141E-2</v>
      </c>
      <c r="Q917" s="57">
        <f t="shared" si="307"/>
        <v>0.88150496715095739</v>
      </c>
      <c r="R917" s="57">
        <f>IF((H917+N917-O917)&gt;SetUp!$B$56,T916+H917+N917-O917-SetUp!$B$56,T916)</f>
        <v>0</v>
      </c>
      <c r="S917" s="57">
        <f>R917*SetUp!$B$65</f>
        <v>0</v>
      </c>
      <c r="T917" s="57">
        <f>IF((R917-S917)&lt;SetUp!$B$53,R917-S917,SetUp!$B$53)</f>
        <v>0</v>
      </c>
      <c r="U917" s="57">
        <f t="shared" si="308"/>
        <v>1.2540962479666289</v>
      </c>
      <c r="V917" s="57">
        <f>(L917-P917)/1000*SetUp!$B$13*1000000/SetUp!$B$48</f>
        <v>0.80558047001689137</v>
      </c>
      <c r="W917" s="57">
        <f t="shared" si="319"/>
        <v>4.163336342344337E-17</v>
      </c>
      <c r="X917" s="57">
        <f>MAX((SetUp!$B$56*(1-($H917/SetUp!$B$56)^2)*TANH(($B917-$D917)/SetUp!$B$56))/(1+$H917/SetUp!$B$56*TANH(($B917-$D917)/SetUp!$B$56)),0)</f>
        <v>0</v>
      </c>
      <c r="AK917" s="65">
        <v>152</v>
      </c>
      <c r="AL917" s="66">
        <f t="shared" si="299"/>
        <v>3.1284615384615382</v>
      </c>
      <c r="AM917" s="66">
        <f t="shared" si="300"/>
        <v>4.4153050037118504</v>
      </c>
      <c r="AN917" s="67">
        <f t="shared" si="301"/>
        <v>0.41133427706550429</v>
      </c>
      <c r="AP917" s="64">
        <v>27823</v>
      </c>
      <c r="AQ917" s="55">
        <v>3</v>
      </c>
      <c r="AR917" s="55">
        <v>64</v>
      </c>
      <c r="AS917" s="66">
        <f t="shared" si="309"/>
        <v>1.1259999999999999</v>
      </c>
      <c r="AT917" s="66">
        <f t="shared" si="310"/>
        <v>4.5054968624178127</v>
      </c>
      <c r="AU917" s="55" t="str">
        <f>IF(OR($AP917&lt;SetUp!$B$97,$AP917&gt;SetUp!$B$98),"Não","Sim")</f>
        <v>Não</v>
      </c>
      <c r="AV917" s="68">
        <f t="shared" si="311"/>
        <v>1.0611314715905846</v>
      </c>
      <c r="AW917" s="68">
        <f t="shared" si="312"/>
        <v>2.1226155710391397</v>
      </c>
      <c r="AX917" s="68">
        <f t="shared" si="313"/>
        <v>5.1538390515327381E-2</v>
      </c>
      <c r="AY917" s="68">
        <f t="shared" si="314"/>
        <v>0.65374269158758147</v>
      </c>
      <c r="AZ917" s="68">
        <f t="shared" si="315"/>
        <v>3.3794968624178128</v>
      </c>
      <c r="BA917" s="68">
        <f t="shared" si="316"/>
        <v>1.061484099448555</v>
      </c>
      <c r="BB917" s="68">
        <f t="shared" si="317"/>
        <v>0.60220430107225409</v>
      </c>
    </row>
    <row r="918" spans="1:54" x14ac:dyDescent="0.3">
      <c r="A918" s="64">
        <v>27580</v>
      </c>
      <c r="B918" s="57">
        <v>4.5220000000000002</v>
      </c>
      <c r="C918" s="57">
        <v>1.0669999999999999</v>
      </c>
      <c r="D918" s="57">
        <v>3.4279999999999999</v>
      </c>
      <c r="E918" s="57">
        <f t="shared" si="302"/>
        <v>3.4279999999999999</v>
      </c>
      <c r="F918" s="57">
        <f t="shared" si="303"/>
        <v>0</v>
      </c>
      <c r="G918" s="57">
        <f t="shared" si="304"/>
        <v>5.714768742623999E-4</v>
      </c>
      <c r="H918" s="57">
        <f>IF(Q917&gt;SetUp!$B$56,SetUp!$B$56,Q917)</f>
        <v>0.88150496715095739</v>
      </c>
      <c r="I918" s="57">
        <f t="shared" si="318"/>
        <v>1.2546677248408913</v>
      </c>
      <c r="J918" s="57">
        <f>MIN(F918,H918,(1-EXP(-SetUp!$B$52*H918/SetUp!$B$56))*F918)</f>
        <v>0</v>
      </c>
      <c r="K918" s="57">
        <f t="shared" si="305"/>
        <v>0.88150496715095739</v>
      </c>
      <c r="L918" s="57">
        <f>IF(I918&lt;=0,0,MIN(SetUp!$B$50*I918^SetUp!$B$55,I918))</f>
        <v>2.9870607935872213E-2</v>
      </c>
      <c r="M918" s="57">
        <f t="shared" si="306"/>
        <v>1.2247971169050191</v>
      </c>
      <c r="N918" s="57">
        <f>IF(SetUp!$B$62=0,X918,(B918-E918)*(1-(H918/SetUp!$B$66/SetUp!$B$56)))</f>
        <v>1.0934285231257379</v>
      </c>
      <c r="O918" s="57">
        <f>K918*SetUp!$B$65</f>
        <v>0</v>
      </c>
      <c r="P918" s="57">
        <f>MIN(SetUp!$B$54*L918^SetUp!$B$51,L918)</f>
        <v>1.6274434762391706E-2</v>
      </c>
      <c r="Q918" s="57">
        <f t="shared" si="307"/>
        <v>1.9749334902766953</v>
      </c>
      <c r="R918" s="57">
        <f>IF((H918+N918-O918)&gt;SetUp!$B$56,T917+H918+N918-O918-SetUp!$B$56,T917)</f>
        <v>0</v>
      </c>
      <c r="S918" s="57">
        <f>R918*SetUp!$B$65</f>
        <v>0</v>
      </c>
      <c r="T918" s="57">
        <f>IF((R918-S918)&lt;SetUp!$B$53,R918-S918,SetUp!$B$53)</f>
        <v>0</v>
      </c>
      <c r="U918" s="57">
        <f t="shared" si="308"/>
        <v>1.2247971169050191</v>
      </c>
      <c r="V918" s="57">
        <f>(L918-P918)/1000*SetUp!$B$13*1000000/SetUp!$B$48</f>
        <v>0.77331882793097384</v>
      </c>
      <c r="W918" s="57">
        <f t="shared" si="319"/>
        <v>6.2450045135165055E-17</v>
      </c>
      <c r="X918" s="57">
        <f>MAX((SetUp!$B$56*(1-($H918/SetUp!$B$56)^2)*TANH(($B918-$D918)/SetUp!$B$56))/(1+$H918/SetUp!$B$56*TANH(($B918-$D918)/SetUp!$B$56)),0)</f>
        <v>1.0934285231257379</v>
      </c>
      <c r="AK918" s="65">
        <v>153</v>
      </c>
      <c r="AL918" s="66">
        <f t="shared" si="299"/>
        <v>2.8209166666666659</v>
      </c>
      <c r="AM918" s="66">
        <f t="shared" si="300"/>
        <v>4.252626429118318</v>
      </c>
      <c r="AN918" s="67">
        <f t="shared" si="301"/>
        <v>0.5075335189335568</v>
      </c>
      <c r="AP918" s="64">
        <v>27824</v>
      </c>
      <c r="AQ918" s="55">
        <v>3</v>
      </c>
      <c r="AR918" s="55">
        <v>65</v>
      </c>
      <c r="AS918" s="66">
        <f t="shared" si="309"/>
        <v>1.048</v>
      </c>
      <c r="AT918" s="66">
        <f t="shared" si="310"/>
        <v>4.1478409124309223</v>
      </c>
      <c r="AU918" s="55" t="str">
        <f>IF(OR($AP918&lt;SetUp!$B$97,$AP918&gt;SetUp!$B$98),"Não","Sim")</f>
        <v>Não</v>
      </c>
      <c r="AV918" s="68">
        <f t="shared" si="311"/>
        <v>1.0237187113655781</v>
      </c>
      <c r="AW918" s="68">
        <f t="shared" si="312"/>
        <v>2.0366248826013402</v>
      </c>
      <c r="AX918" s="68">
        <f t="shared" si="313"/>
        <v>2.0361282647707864E-2</v>
      </c>
      <c r="AY918" s="68">
        <f t="shared" si="314"/>
        <v>0.61782209097198437</v>
      </c>
      <c r="AZ918" s="68">
        <f t="shared" si="315"/>
        <v>3.0998409124309223</v>
      </c>
      <c r="BA918" s="68">
        <f t="shared" si="316"/>
        <v>1.0129061712357621</v>
      </c>
      <c r="BB918" s="68">
        <f t="shared" si="317"/>
        <v>0.5974608083242765</v>
      </c>
    </row>
    <row r="919" spans="1:54" x14ac:dyDescent="0.3">
      <c r="A919" s="64">
        <v>27581</v>
      </c>
      <c r="B919" s="57">
        <v>6.3869999999999996</v>
      </c>
      <c r="C919" s="57">
        <v>1.0669999999999999</v>
      </c>
      <c r="D919" s="57">
        <v>3.4279999999999999</v>
      </c>
      <c r="E919" s="57">
        <f t="shared" si="302"/>
        <v>3.4279999999999999</v>
      </c>
      <c r="F919" s="57">
        <f t="shared" si="303"/>
        <v>0</v>
      </c>
      <c r="G919" s="57">
        <f t="shared" si="304"/>
        <v>9.1278981538449599E-3</v>
      </c>
      <c r="H919" s="57">
        <f>IF(Q918&gt;SetUp!$B$56,SetUp!$B$56,Q918)</f>
        <v>1.9749334902766953</v>
      </c>
      <c r="I919" s="57">
        <f t="shared" si="318"/>
        <v>1.2339250150588641</v>
      </c>
      <c r="J919" s="57">
        <f>MIN(F919,H919,(1-EXP(-SetUp!$B$52*H919/SetUp!$B$56))*F919)</f>
        <v>0</v>
      </c>
      <c r="K919" s="57">
        <f t="shared" si="305"/>
        <v>1.9749334902766953</v>
      </c>
      <c r="L919" s="57">
        <f>IF(I919&lt;=0,0,MIN(SetUp!$B$50*I919^SetUp!$B$55,I919))</f>
        <v>2.9052095660532202E-2</v>
      </c>
      <c r="M919" s="57">
        <f t="shared" si="306"/>
        <v>1.2048729193983319</v>
      </c>
      <c r="N919" s="57">
        <f>IF(SetUp!$B$62=0,X919,(B919-E919)*(1-(H919/SetUp!$B$66/SetUp!$B$56)))</f>
        <v>2.9498721018461547</v>
      </c>
      <c r="O919" s="57">
        <f>K919*SetUp!$B$65</f>
        <v>0</v>
      </c>
      <c r="P919" s="57">
        <f>MIN(SetUp!$B$54*L919^SetUp!$B$51,L919)</f>
        <v>1.5835967202469794E-2</v>
      </c>
      <c r="Q919" s="57">
        <f t="shared" si="307"/>
        <v>4.9248055921228495</v>
      </c>
      <c r="R919" s="57">
        <f>IF((H919+N919-O919)&gt;SetUp!$B$56,T918+H919+N919-O919-SetUp!$B$56,T918)</f>
        <v>0</v>
      </c>
      <c r="S919" s="57">
        <f>R919*SetUp!$B$65</f>
        <v>0</v>
      </c>
      <c r="T919" s="57">
        <f>IF((R919-S919)&lt;SetUp!$B$53,R919-S919,SetUp!$B$53)</f>
        <v>0</v>
      </c>
      <c r="U919" s="57">
        <f t="shared" si="308"/>
        <v>1.2048729193983319</v>
      </c>
      <c r="V919" s="57">
        <f>(L919-P919)/1000*SetUp!$B$13*1000000/SetUp!$B$48</f>
        <v>0.75170276507721934</v>
      </c>
      <c r="W919" s="57">
        <f t="shared" si="319"/>
        <v>-1.1483869410966463E-15</v>
      </c>
      <c r="X919" s="57">
        <f>MAX((SetUp!$B$56*(1-($H919/SetUp!$B$56)^2)*TANH(($B919-$D919)/SetUp!$B$56))/(1+$H919/SetUp!$B$56*TANH(($B919-$D919)/SetUp!$B$56)),0)</f>
        <v>2.9498721018461547</v>
      </c>
      <c r="AK919" s="65">
        <v>154</v>
      </c>
      <c r="AL919" s="66">
        <f t="shared" si="299"/>
        <v>2.4713333333333334</v>
      </c>
      <c r="AM919" s="66">
        <f t="shared" si="300"/>
        <v>3.8616935355978188</v>
      </c>
      <c r="AN919" s="67">
        <f t="shared" si="301"/>
        <v>0.56259517221384625</v>
      </c>
      <c r="AP919" s="64">
        <v>27825</v>
      </c>
      <c r="AQ919" s="55">
        <v>3</v>
      </c>
      <c r="AR919" s="55">
        <v>66</v>
      </c>
      <c r="AS919" s="66">
        <f t="shared" si="309"/>
        <v>1.048</v>
      </c>
      <c r="AT919" s="66">
        <f t="shared" si="310"/>
        <v>3.8291161584372411</v>
      </c>
      <c r="AU919" s="55" t="str">
        <f>IF(OR($AP919&lt;SetUp!$B$97,$AP919&gt;SetUp!$B$98),"Não","Sim")</f>
        <v>Não</v>
      </c>
      <c r="AV919" s="68">
        <f t="shared" si="311"/>
        <v>1.0237187113655781</v>
      </c>
      <c r="AW919" s="68">
        <f t="shared" si="312"/>
        <v>1.9568127550783292</v>
      </c>
      <c r="AX919" s="68">
        <f t="shared" si="313"/>
        <v>2.0361282647707864E-2</v>
      </c>
      <c r="AY919" s="68">
        <f t="shared" si="314"/>
        <v>0.58309854111998938</v>
      </c>
      <c r="AZ919" s="68">
        <f t="shared" si="315"/>
        <v>2.781116158437241</v>
      </c>
      <c r="BA919" s="68">
        <f t="shared" si="316"/>
        <v>0.93309404371275106</v>
      </c>
      <c r="BB919" s="68">
        <f t="shared" si="317"/>
        <v>0.56273725847228151</v>
      </c>
    </row>
    <row r="920" spans="1:54" x14ac:dyDescent="0.3">
      <c r="A920" s="64">
        <v>27582</v>
      </c>
      <c r="B920" s="57">
        <v>2.1349999999999998</v>
      </c>
      <c r="C920" s="57">
        <v>1.3140000000000001</v>
      </c>
      <c r="D920" s="57">
        <v>3.4279999999999999</v>
      </c>
      <c r="E920" s="57">
        <f t="shared" si="302"/>
        <v>2.1349999999999998</v>
      </c>
      <c r="F920" s="57">
        <f t="shared" si="303"/>
        <v>1.2930000000000001</v>
      </c>
      <c r="G920" s="57">
        <f t="shared" si="304"/>
        <v>0</v>
      </c>
      <c r="H920" s="57">
        <f>IF(Q919&gt;SetUp!$B$56,SetUp!$B$56,Q919)</f>
        <v>4.9248055921228495</v>
      </c>
      <c r="I920" s="57">
        <f t="shared" si="318"/>
        <v>1.2048729193983319</v>
      </c>
      <c r="J920" s="57">
        <f>MIN(F920,H920,(1-EXP(-SetUp!$B$52*H920/SetUp!$B$56))*F920)</f>
        <v>0.69402521324390398</v>
      </c>
      <c r="K920" s="57">
        <f t="shared" si="305"/>
        <v>4.2307803788789453</v>
      </c>
      <c r="L920" s="57">
        <f>IF(I920&lt;=0,0,MIN(SetUp!$B$50*I920^SetUp!$B$55,I920))</f>
        <v>2.7921039944725879E-2</v>
      </c>
      <c r="M920" s="57">
        <f t="shared" si="306"/>
        <v>1.176951879453606</v>
      </c>
      <c r="N920" s="57">
        <f>IF(SetUp!$B$62=0,X920,(B920-E920)*(1-(H920/SetUp!$B$66/SetUp!$B$56)))</f>
        <v>0</v>
      </c>
      <c r="O920" s="57">
        <f>K920*SetUp!$B$65</f>
        <v>0</v>
      </c>
      <c r="P920" s="57">
        <f>MIN(SetUp!$B$54*L920^SetUp!$B$51,L920)</f>
        <v>1.5229726475446995E-2</v>
      </c>
      <c r="Q920" s="57">
        <f t="shared" si="307"/>
        <v>4.2307803788789453</v>
      </c>
      <c r="R920" s="57">
        <f>IF((H920+N920-O920)&gt;SetUp!$B$56,T919+H920+N920-O920-SetUp!$B$56,T919)</f>
        <v>0</v>
      </c>
      <c r="S920" s="57">
        <f>R920*SetUp!$B$65</f>
        <v>0</v>
      </c>
      <c r="T920" s="57">
        <f>IF((R920-S920)&lt;SetUp!$B$53,R920-S920,SetUp!$B$53)</f>
        <v>0</v>
      </c>
      <c r="U920" s="57">
        <f t="shared" si="308"/>
        <v>1.176951879453606</v>
      </c>
      <c r="V920" s="57">
        <f>(L920-P920)/1000*SetUp!$B$13*1000000/SetUp!$B$48</f>
        <v>0.72185250450549499</v>
      </c>
      <c r="W920" s="57">
        <f t="shared" si="319"/>
        <v>-1.7694179454963432E-16</v>
      </c>
      <c r="X920" s="57">
        <f>MAX((SetUp!$B$56*(1-($H920/SetUp!$B$56)^2)*TANH(($B920-$D920)/SetUp!$B$56))/(1+$H920/SetUp!$B$56*TANH(($B920-$D920)/SetUp!$B$56)),0)</f>
        <v>0</v>
      </c>
      <c r="AK920" s="65">
        <v>155</v>
      </c>
      <c r="AL920" s="66">
        <f t="shared" si="299"/>
        <v>2.3635833333333331</v>
      </c>
      <c r="AM920" s="66">
        <f t="shared" si="300"/>
        <v>3.5092083233132456</v>
      </c>
      <c r="AN920" s="67">
        <f t="shared" si="301"/>
        <v>0.48469837040365799</v>
      </c>
      <c r="AP920" s="64">
        <v>27826</v>
      </c>
      <c r="AQ920" s="55">
        <v>3</v>
      </c>
      <c r="AR920" s="55">
        <v>67</v>
      </c>
      <c r="AS920" s="66">
        <f t="shared" si="309"/>
        <v>27.481000000000002</v>
      </c>
      <c r="AT920" s="66">
        <f t="shared" si="310"/>
        <v>3.7422923425789323</v>
      </c>
      <c r="AU920" s="55" t="str">
        <f>IF(OR($AP920&lt;SetUp!$B$97,$AP920&gt;SetUp!$B$98),"Não","Sim")</f>
        <v>Não</v>
      </c>
      <c r="AV920" s="68">
        <f t="shared" si="311"/>
        <v>5.2422323489139622</v>
      </c>
      <c r="AW920" s="68">
        <f t="shared" si="312"/>
        <v>1.9345005408577514</v>
      </c>
      <c r="AX920" s="68">
        <f t="shared" si="313"/>
        <v>1.4390325321204125</v>
      </c>
      <c r="AY920" s="68">
        <f t="shared" si="314"/>
        <v>0.57313771095919441</v>
      </c>
      <c r="AZ920" s="68">
        <f t="shared" si="315"/>
        <v>-23.73870765742107</v>
      </c>
      <c r="BA920" s="68">
        <f t="shared" si="316"/>
        <v>-3.3077318080562108</v>
      </c>
      <c r="BB920" s="68">
        <f t="shared" si="317"/>
        <v>-0.86589482116121808</v>
      </c>
    </row>
    <row r="921" spans="1:54" x14ac:dyDescent="0.3">
      <c r="A921" s="64">
        <v>27583</v>
      </c>
      <c r="B921" s="57">
        <v>1.1910000000000001</v>
      </c>
      <c r="C921" s="57">
        <v>1.2130000000000001</v>
      </c>
      <c r="D921" s="57">
        <v>3.4279999999999999</v>
      </c>
      <c r="E921" s="57">
        <f t="shared" si="302"/>
        <v>1.1910000000000001</v>
      </c>
      <c r="F921" s="57">
        <f t="shared" si="303"/>
        <v>2.2370000000000001</v>
      </c>
      <c r="G921" s="57">
        <f t="shared" si="304"/>
        <v>0</v>
      </c>
      <c r="H921" s="57">
        <f>IF(Q920&gt;SetUp!$B$56,SetUp!$B$56,Q920)</f>
        <v>4.2307803788789453</v>
      </c>
      <c r="I921" s="57">
        <f t="shared" si="318"/>
        <v>1.176951879453606</v>
      </c>
      <c r="J921" s="57">
        <f>MIN(F921,H921,(1-EXP(-SetUp!$B$52*H921/SetUp!$B$56))*F921)</f>
        <v>1.0820278301584731</v>
      </c>
      <c r="K921" s="57">
        <f t="shared" si="305"/>
        <v>3.1487525487204722</v>
      </c>
      <c r="L921" s="57">
        <f>IF(I921&lt;=0,0,MIN(SetUp!$B$50*I921^SetUp!$B$55,I921))</f>
        <v>2.6851014287059466E-2</v>
      </c>
      <c r="M921" s="57">
        <f t="shared" si="306"/>
        <v>1.1501008651665465</v>
      </c>
      <c r="N921" s="57">
        <f>IF(SetUp!$B$62=0,X921,(B921-E921)*(1-(H921/SetUp!$B$66/SetUp!$B$56)))</f>
        <v>0</v>
      </c>
      <c r="O921" s="57">
        <f>K921*SetUp!$B$65</f>
        <v>0</v>
      </c>
      <c r="P921" s="57">
        <f>MIN(SetUp!$B$54*L921^SetUp!$B$51,L921)</f>
        <v>1.4655813057665362E-2</v>
      </c>
      <c r="Q921" s="57">
        <f t="shared" si="307"/>
        <v>3.1487525487204722</v>
      </c>
      <c r="R921" s="57">
        <f>IF((H921+N921-O921)&gt;SetUp!$B$56,T920+H921+N921-O921-SetUp!$B$56,T920)</f>
        <v>0</v>
      </c>
      <c r="S921" s="57">
        <f>R921*SetUp!$B$65</f>
        <v>0</v>
      </c>
      <c r="T921" s="57">
        <f>IF((R921-S921)&lt;SetUp!$B$53,R921-S921,SetUp!$B$53)</f>
        <v>0</v>
      </c>
      <c r="U921" s="57">
        <f t="shared" si="308"/>
        <v>1.1501008651665465</v>
      </c>
      <c r="V921" s="57">
        <f>(L921-P921)/1000*SetUp!$B$13*1000000/SetUp!$B$48</f>
        <v>0.69363478978719273</v>
      </c>
      <c r="W921" s="57">
        <f t="shared" si="319"/>
        <v>-4.7184478546569153E-16</v>
      </c>
      <c r="X921" s="57">
        <f>MAX((SetUp!$B$56*(1-($H921/SetUp!$B$56)^2)*TANH(($B921-$D921)/SetUp!$B$56))/(1+$H921/SetUp!$B$56*TANH(($B921-$D921)/SetUp!$B$56)),0)</f>
        <v>0</v>
      </c>
      <c r="AK921" s="65">
        <v>156</v>
      </c>
      <c r="AL921" s="66">
        <f t="shared" si="299"/>
        <v>2.1706666666666661</v>
      </c>
      <c r="AM921" s="66">
        <f t="shared" si="300"/>
        <v>3.3545687741015766</v>
      </c>
      <c r="AN921" s="67">
        <f t="shared" si="301"/>
        <v>0.54540944752836806</v>
      </c>
      <c r="AP921" s="64">
        <v>27827</v>
      </c>
      <c r="AQ921" s="55">
        <v>3</v>
      </c>
      <c r="AR921" s="55">
        <v>68</v>
      </c>
      <c r="AS921" s="66">
        <f t="shared" si="309"/>
        <v>9.6679999999999993</v>
      </c>
      <c r="AT921" s="66">
        <f t="shared" si="310"/>
        <v>7.9707154168973444</v>
      </c>
      <c r="AU921" s="55" t="str">
        <f>IF(OR($AP921&lt;SetUp!$B$97,$AP921&gt;SetUp!$B$98),"Não","Sim")</f>
        <v>Não</v>
      </c>
      <c r="AV921" s="68">
        <f t="shared" si="311"/>
        <v>3.1093407661432027</v>
      </c>
      <c r="AW921" s="68">
        <f t="shared" si="312"/>
        <v>2.8232455466886588</v>
      </c>
      <c r="AX921" s="68">
        <f t="shared" si="313"/>
        <v>0.98533664173561275</v>
      </c>
      <c r="AY921" s="68">
        <f t="shared" si="314"/>
        <v>0.90149730353748558</v>
      </c>
      <c r="AZ921" s="68">
        <f t="shared" si="315"/>
        <v>-1.6972845831026548</v>
      </c>
      <c r="BA921" s="68">
        <f t="shared" si="316"/>
        <v>-0.28609521945454386</v>
      </c>
      <c r="BB921" s="68">
        <f t="shared" si="317"/>
        <v>-8.3839338198127167E-2</v>
      </c>
    </row>
    <row r="922" spans="1:54" x14ac:dyDescent="0.3">
      <c r="A922" s="64">
        <v>27584</v>
      </c>
      <c r="B922" s="57">
        <v>1.488</v>
      </c>
      <c r="C922" s="57">
        <v>1.2130000000000001</v>
      </c>
      <c r="D922" s="57">
        <v>3.4279999999999999</v>
      </c>
      <c r="E922" s="57">
        <f t="shared" si="302"/>
        <v>1.488</v>
      </c>
      <c r="F922" s="57">
        <f t="shared" si="303"/>
        <v>1.94</v>
      </c>
      <c r="G922" s="57">
        <f t="shared" si="304"/>
        <v>0</v>
      </c>
      <c r="H922" s="57">
        <f>IF(Q921&gt;SetUp!$B$56,SetUp!$B$56,Q921)</f>
        <v>3.1487525487204722</v>
      </c>
      <c r="I922" s="57">
        <f t="shared" si="318"/>
        <v>1.1501008651665465</v>
      </c>
      <c r="J922" s="57">
        <f>MIN(F922,H922,(1-EXP(-SetUp!$B$52*H922/SetUp!$B$56))*F922)</f>
        <v>0.75387061604320449</v>
      </c>
      <c r="K922" s="57">
        <f t="shared" si="305"/>
        <v>2.3948819326772677</v>
      </c>
      <c r="L922" s="57">
        <f>IF(I922&lt;=0,0,MIN(SetUp!$B$50*I922^SetUp!$B$55,I922))</f>
        <v>2.5837831874758962E-2</v>
      </c>
      <c r="M922" s="57">
        <f t="shared" si="306"/>
        <v>1.1242630332917876</v>
      </c>
      <c r="N922" s="57">
        <f>IF(SetUp!$B$62=0,X922,(B922-E922)*(1-(H922/SetUp!$B$66/SetUp!$B$56)))</f>
        <v>0</v>
      </c>
      <c r="O922" s="57">
        <f>K922*SetUp!$B$65</f>
        <v>0</v>
      </c>
      <c r="P922" s="57">
        <f>MIN(SetUp!$B$54*L922^SetUp!$B$51,L922)</f>
        <v>1.4112029213115785E-2</v>
      </c>
      <c r="Q922" s="57">
        <f t="shared" si="307"/>
        <v>2.3948819326772677</v>
      </c>
      <c r="R922" s="57">
        <f>IF((H922+N922-O922)&gt;SetUp!$B$56,T921+H922+N922-O922-SetUp!$B$56,T921)</f>
        <v>0</v>
      </c>
      <c r="S922" s="57">
        <f>R922*SetUp!$B$65</f>
        <v>0</v>
      </c>
      <c r="T922" s="57">
        <f>IF((R922-S922)&lt;SetUp!$B$53,R922-S922,SetUp!$B$53)</f>
        <v>0</v>
      </c>
      <c r="U922" s="57">
        <f t="shared" si="308"/>
        <v>1.1242630332917876</v>
      </c>
      <c r="V922" s="57">
        <f>(L922-P922)/1000*SetUp!$B$13*1000000/SetUp!$B$48</f>
        <v>0.66693648684459339</v>
      </c>
      <c r="W922" s="57">
        <f t="shared" si="319"/>
        <v>0</v>
      </c>
      <c r="X922" s="57">
        <f>MAX((SetUp!$B$56*(1-($H922/SetUp!$B$56)^2)*TANH(($B922-$D922)/SetUp!$B$56))/(1+$H922/SetUp!$B$56*TANH(($B922-$D922)/SetUp!$B$56)),0)</f>
        <v>0</v>
      </c>
      <c r="AK922" s="65">
        <v>157</v>
      </c>
      <c r="AL922" s="66">
        <f t="shared" si="299"/>
        <v>2.3444166666666661</v>
      </c>
      <c r="AM922" s="66">
        <f t="shared" si="300"/>
        <v>3.31102543981592</v>
      </c>
      <c r="AN922" s="67">
        <f t="shared" si="301"/>
        <v>0.41230246606444565</v>
      </c>
      <c r="AP922" s="64">
        <v>27828</v>
      </c>
      <c r="AQ922" s="55">
        <v>3</v>
      </c>
      <c r="AR922" s="55">
        <v>69</v>
      </c>
      <c r="AS922" s="66">
        <f t="shared" si="309"/>
        <v>59.048000000000002</v>
      </c>
      <c r="AT922" s="66">
        <f t="shared" si="310"/>
        <v>22.53054669717336</v>
      </c>
      <c r="AU922" s="55" t="str">
        <f>IF(OR($AP922&lt;SetUp!$B$97,$AP922&gt;SetUp!$B$98),"Não","Sim")</f>
        <v>Não</v>
      </c>
      <c r="AV922" s="68">
        <f t="shared" si="311"/>
        <v>7.6842696464921119</v>
      </c>
      <c r="AW922" s="68">
        <f t="shared" si="312"/>
        <v>4.7466353027353341</v>
      </c>
      <c r="AX922" s="68">
        <f t="shared" si="313"/>
        <v>1.7712051923191607</v>
      </c>
      <c r="AY922" s="68">
        <f t="shared" si="314"/>
        <v>1.3527717298811803</v>
      </c>
      <c r="AZ922" s="68">
        <f t="shared" si="315"/>
        <v>-36.517453302826638</v>
      </c>
      <c r="BA922" s="68">
        <f t="shared" si="316"/>
        <v>-2.9376343437567778</v>
      </c>
      <c r="BB922" s="68">
        <f t="shared" si="317"/>
        <v>-0.41843346243798041</v>
      </c>
    </row>
    <row r="923" spans="1:54" x14ac:dyDescent="0.3">
      <c r="A923" s="64">
        <v>27585</v>
      </c>
      <c r="B923" s="57">
        <v>2.677</v>
      </c>
      <c r="C923" s="57">
        <v>1.1120000000000001</v>
      </c>
      <c r="D923" s="57">
        <v>3.4279999999999999</v>
      </c>
      <c r="E923" s="57">
        <f t="shared" si="302"/>
        <v>2.677</v>
      </c>
      <c r="F923" s="57">
        <f t="shared" si="303"/>
        <v>0.75099999999999989</v>
      </c>
      <c r="G923" s="57">
        <f t="shared" si="304"/>
        <v>0</v>
      </c>
      <c r="H923" s="57">
        <f>IF(Q922&gt;SetUp!$B$56,SetUp!$B$56,Q922)</f>
        <v>2.3948819326772677</v>
      </c>
      <c r="I923" s="57">
        <f t="shared" si="318"/>
        <v>1.1242630332917876</v>
      </c>
      <c r="J923" s="57">
        <f>MIN(F923,H923,(1-EXP(-SetUp!$B$52*H923/SetUp!$B$56))*F923)</f>
        <v>0.23443281900927482</v>
      </c>
      <c r="K923" s="57">
        <f t="shared" si="305"/>
        <v>2.1604491136679931</v>
      </c>
      <c r="L923" s="57">
        <f>IF(I923&lt;=0,0,MIN(SetUp!$B$50*I923^SetUp!$B$55,I923))</f>
        <v>2.4877652813651639E-2</v>
      </c>
      <c r="M923" s="57">
        <f t="shared" si="306"/>
        <v>1.0993853804781359</v>
      </c>
      <c r="N923" s="57">
        <f>IF(SetUp!$B$62=0,X923,(B923-E923)*(1-(H923/SetUp!$B$66/SetUp!$B$56)))</f>
        <v>0</v>
      </c>
      <c r="O923" s="57">
        <f>K923*SetUp!$B$65</f>
        <v>0</v>
      </c>
      <c r="P923" s="57">
        <f>MIN(SetUp!$B$54*L923^SetUp!$B$51,L923)</f>
        <v>1.3596357984874338E-2</v>
      </c>
      <c r="Q923" s="57">
        <f t="shared" si="307"/>
        <v>2.1604491136679931</v>
      </c>
      <c r="R923" s="57">
        <f>IF((H923+N923-O923)&gt;SetUp!$B$56,T922+H923+N923-O923-SetUp!$B$56,T922)</f>
        <v>0</v>
      </c>
      <c r="S923" s="57">
        <f>R923*SetUp!$B$65</f>
        <v>0</v>
      </c>
      <c r="T923" s="57">
        <f>IF((R923-S923)&lt;SetUp!$B$53,R923-S923,SetUp!$B$53)</f>
        <v>0</v>
      </c>
      <c r="U923" s="57">
        <f t="shared" si="308"/>
        <v>1.0993853804781359</v>
      </c>
      <c r="V923" s="57">
        <f>(L923-P923)/1000*SetUp!$B$13*1000000/SetUp!$B$48</f>
        <v>0.64165391123070981</v>
      </c>
      <c r="W923" s="57">
        <f t="shared" si="319"/>
        <v>2.4286128663675299E-16</v>
      </c>
      <c r="X923" s="57">
        <f>MAX((SetUp!$B$56*(1-($H923/SetUp!$B$56)^2)*TANH(($B923-$D923)/SetUp!$B$56))/(1+$H923/SetUp!$B$56*TANH(($B923-$D923)/SetUp!$B$56)),0)</f>
        <v>0</v>
      </c>
      <c r="AK923" s="65">
        <v>158</v>
      </c>
      <c r="AL923" s="66">
        <f t="shared" si="299"/>
        <v>2.5857499999999995</v>
      </c>
      <c r="AM923" s="66">
        <f t="shared" si="300"/>
        <v>3.1312496106618326</v>
      </c>
      <c r="AN923" s="67">
        <f t="shared" si="301"/>
        <v>0.21096378639150465</v>
      </c>
      <c r="AP923" s="64">
        <v>27829</v>
      </c>
      <c r="AQ923" s="55">
        <v>3</v>
      </c>
      <c r="AR923" s="55">
        <v>70</v>
      </c>
      <c r="AS923" s="66">
        <f t="shared" si="309"/>
        <v>51.673000000000002</v>
      </c>
      <c r="AT923" s="66">
        <f t="shared" si="310"/>
        <v>19.219253561897851</v>
      </c>
      <c r="AU923" s="55" t="str">
        <f>IF(OR($AP923&lt;SetUp!$B$97,$AP923&gt;SetUp!$B$98),"Não","Sim")</f>
        <v>Não</v>
      </c>
      <c r="AV923" s="68">
        <f t="shared" si="311"/>
        <v>7.1883934227336219</v>
      </c>
      <c r="AW923" s="68">
        <f t="shared" si="312"/>
        <v>4.3839769116520051</v>
      </c>
      <c r="AX923" s="68">
        <f t="shared" si="313"/>
        <v>1.7132636762858198</v>
      </c>
      <c r="AY923" s="68">
        <f t="shared" si="314"/>
        <v>1.2837365165144254</v>
      </c>
      <c r="AZ923" s="68">
        <f t="shared" si="315"/>
        <v>-32.453746438102151</v>
      </c>
      <c r="BA923" s="68">
        <f t="shared" si="316"/>
        <v>-2.8044165110816168</v>
      </c>
      <c r="BB923" s="68">
        <f t="shared" si="317"/>
        <v>-0.42952715977139433</v>
      </c>
    </row>
    <row r="924" spans="1:54" x14ac:dyDescent="0.3">
      <c r="A924" s="64">
        <v>27586</v>
      </c>
      <c r="B924" s="57">
        <v>1.0389999999999999</v>
      </c>
      <c r="C924" s="57">
        <v>1.0669999999999999</v>
      </c>
      <c r="D924" s="57">
        <v>3.4279999999999999</v>
      </c>
      <c r="E924" s="57">
        <f t="shared" si="302"/>
        <v>1.0389999999999999</v>
      </c>
      <c r="F924" s="57">
        <f t="shared" si="303"/>
        <v>2.3890000000000002</v>
      </c>
      <c r="G924" s="57">
        <f t="shared" si="304"/>
        <v>0</v>
      </c>
      <c r="H924" s="57">
        <f>IF(Q923&gt;SetUp!$B$56,SetUp!$B$56,Q923)</f>
        <v>2.1604491136679931</v>
      </c>
      <c r="I924" s="57">
        <f t="shared" si="318"/>
        <v>1.0993853804781359</v>
      </c>
      <c r="J924" s="57">
        <f>MIN(F924,H924,(1-EXP(-SetUp!$B$52*H924/SetUp!$B$56))*F924)</f>
        <v>0.68444395215742504</v>
      </c>
      <c r="K924" s="57">
        <f t="shared" si="305"/>
        <v>1.476005161510568</v>
      </c>
      <c r="L924" s="57">
        <f>IF(I924&lt;=0,0,MIN(SetUp!$B$50*I924^SetUp!$B$55,I924))</f>
        <v>2.3966950569277945E-2</v>
      </c>
      <c r="M924" s="57">
        <f t="shared" si="306"/>
        <v>1.0754184299088581</v>
      </c>
      <c r="N924" s="57">
        <f>IF(SetUp!$B$62=0,X924,(B924-E924)*(1-(H924/SetUp!$B$66/SetUp!$B$56)))</f>
        <v>0</v>
      </c>
      <c r="O924" s="57">
        <f>K924*SetUp!$B$65</f>
        <v>0</v>
      </c>
      <c r="P924" s="57">
        <f>MIN(SetUp!$B$54*L924^SetUp!$B$51,L924)</f>
        <v>1.3106945813766497E-2</v>
      </c>
      <c r="Q924" s="57">
        <f t="shared" si="307"/>
        <v>1.476005161510568</v>
      </c>
      <c r="R924" s="57">
        <f>IF((H924+N924-O924)&gt;SetUp!$B$56,T923+H924+N924-O924-SetUp!$B$56,T923)</f>
        <v>0</v>
      </c>
      <c r="S924" s="57">
        <f>R924*SetUp!$B$65</f>
        <v>0</v>
      </c>
      <c r="T924" s="57">
        <f>IF((R924-S924)&lt;SetUp!$B$53,R924-S924,SetUp!$B$53)</f>
        <v>0</v>
      </c>
      <c r="U924" s="57">
        <f t="shared" si="308"/>
        <v>1.0754184299088581</v>
      </c>
      <c r="V924" s="57">
        <f>(L924-P924)/1000*SetUp!$B$13*1000000/SetUp!$B$48</f>
        <v>0.61769190798759399</v>
      </c>
      <c r="W924" s="57">
        <f t="shared" si="319"/>
        <v>5.5511151231257827E-17</v>
      </c>
      <c r="X924" s="57">
        <f>MAX((SetUp!$B$56*(1-($H924/SetUp!$B$56)^2)*TANH(($B924-$D924)/SetUp!$B$56))/(1+$H924/SetUp!$B$56*TANH(($B924-$D924)/SetUp!$B$56)),0)</f>
        <v>0</v>
      </c>
      <c r="AK924" s="65">
        <v>159</v>
      </c>
      <c r="AL924" s="66">
        <f t="shared" si="299"/>
        <v>2.7774999999999999</v>
      </c>
      <c r="AM924" s="66">
        <f t="shared" si="300"/>
        <v>2.9174130212043203</v>
      </c>
      <c r="AN924" s="67">
        <f t="shared" si="301"/>
        <v>5.0373725006055976E-2</v>
      </c>
      <c r="AP924" s="64">
        <v>27830</v>
      </c>
      <c r="AQ924" s="55">
        <v>3</v>
      </c>
      <c r="AR924" s="55">
        <v>71</v>
      </c>
      <c r="AS924" s="66">
        <f t="shared" si="309"/>
        <v>48.125999999999998</v>
      </c>
      <c r="AT924" s="66">
        <f t="shared" si="310"/>
        <v>16.560131074170084</v>
      </c>
      <c r="AU924" s="55" t="str">
        <f>IF(OR($AP924&lt;SetUp!$B$97,$AP924&gt;SetUp!$B$98),"Não","Sim")</f>
        <v>Não</v>
      </c>
      <c r="AV924" s="68">
        <f t="shared" si="311"/>
        <v>6.9372905373784075</v>
      </c>
      <c r="AW924" s="68">
        <f t="shared" si="312"/>
        <v>4.0694140947033253</v>
      </c>
      <c r="AX924" s="68">
        <f t="shared" si="313"/>
        <v>1.6823797667237221</v>
      </c>
      <c r="AY924" s="68">
        <f t="shared" si="314"/>
        <v>1.2190637699225031</v>
      </c>
      <c r="AZ924" s="68">
        <f t="shared" si="315"/>
        <v>-31.565868925829914</v>
      </c>
      <c r="BA924" s="68">
        <f t="shared" si="316"/>
        <v>-2.8678764426750822</v>
      </c>
      <c r="BB924" s="68">
        <f t="shared" si="317"/>
        <v>-0.46331599680121904</v>
      </c>
    </row>
    <row r="925" spans="1:54" x14ac:dyDescent="0.3">
      <c r="A925" s="64">
        <v>27587</v>
      </c>
      <c r="B925" s="57">
        <v>2.0019999999999998</v>
      </c>
      <c r="C925" s="57">
        <v>1.0669999999999999</v>
      </c>
      <c r="D925" s="57">
        <v>3.4279999999999999</v>
      </c>
      <c r="E925" s="57">
        <f t="shared" si="302"/>
        <v>2.0019999999999998</v>
      </c>
      <c r="F925" s="57">
        <f t="shared" si="303"/>
        <v>1.4260000000000002</v>
      </c>
      <c r="G925" s="57">
        <f t="shared" si="304"/>
        <v>0</v>
      </c>
      <c r="H925" s="57">
        <f>IF(Q924&gt;SetUp!$B$56,SetUp!$B$56,Q924)</f>
        <v>1.476005161510568</v>
      </c>
      <c r="I925" s="57">
        <f t="shared" si="318"/>
        <v>1.0754184299088581</v>
      </c>
      <c r="J925" s="57">
        <f>MIN(F925,H925,(1-EXP(-SetUp!$B$52*H925/SetUp!$B$56))*F925)</f>
        <v>0.29370390284089704</v>
      </c>
      <c r="K925" s="57">
        <f t="shared" si="305"/>
        <v>1.1823012586696711</v>
      </c>
      <c r="L925" s="57">
        <f>IF(I925&lt;=0,0,MIN(SetUp!$B$50*I925^SetUp!$B$55,I925))</f>
        <v>2.3102482107300617E-2</v>
      </c>
      <c r="M925" s="57">
        <f t="shared" si="306"/>
        <v>1.0523159478015573</v>
      </c>
      <c r="N925" s="57">
        <f>IF(SetUp!$B$62=0,X925,(B925-E925)*(1-(H925/SetUp!$B$66/SetUp!$B$56)))</f>
        <v>0</v>
      </c>
      <c r="O925" s="57">
        <f>K925*SetUp!$B$65</f>
        <v>0</v>
      </c>
      <c r="P925" s="57">
        <f>MIN(SetUp!$B$54*L925^SetUp!$B$51,L925)</f>
        <v>1.2642087063083363E-2</v>
      </c>
      <c r="Q925" s="57">
        <f t="shared" si="307"/>
        <v>1.1823012586696711</v>
      </c>
      <c r="R925" s="57">
        <f>IF((H925+N925-O925)&gt;SetUp!$B$56,T924+H925+N925-O925-SetUp!$B$56,T924)</f>
        <v>0</v>
      </c>
      <c r="S925" s="57">
        <f>R925*SetUp!$B$65</f>
        <v>0</v>
      </c>
      <c r="T925" s="57">
        <f>IF((R925-S925)&lt;SetUp!$B$53,R925-S925,SetUp!$B$53)</f>
        <v>0</v>
      </c>
      <c r="U925" s="57">
        <f t="shared" si="308"/>
        <v>1.0523159478015573</v>
      </c>
      <c r="V925" s="57">
        <f>(L925-P925)/1000*SetUp!$B$13*1000000/SetUp!$B$48</f>
        <v>0.59496303350027735</v>
      </c>
      <c r="W925" s="57">
        <f t="shared" si="319"/>
        <v>1.9081958235744878E-16</v>
      </c>
      <c r="X925" s="57">
        <f>MAX((SetUp!$B$56*(1-($H925/SetUp!$B$56)^2)*TANH(($B925-$D925)/SetUp!$B$56))/(1+$H925/SetUp!$B$56*TANH(($B925-$D925)/SetUp!$B$56)),0)</f>
        <v>0</v>
      </c>
      <c r="AK925" s="65">
        <v>160</v>
      </c>
      <c r="AL925" s="66">
        <f t="shared" si="299"/>
        <v>2.6005833333333332</v>
      </c>
      <c r="AM925" s="66">
        <f t="shared" si="300"/>
        <v>2.6860603068072604</v>
      </c>
      <c r="AN925" s="67">
        <f t="shared" si="301"/>
        <v>3.286838471135084E-2</v>
      </c>
      <c r="AP925" s="64">
        <v>27831</v>
      </c>
      <c r="AQ925" s="55">
        <v>3</v>
      </c>
      <c r="AR925" s="55">
        <v>72</v>
      </c>
      <c r="AS925" s="66">
        <f t="shared" si="309"/>
        <v>13.872999999999999</v>
      </c>
      <c r="AT925" s="66">
        <f t="shared" si="310"/>
        <v>14.395159832222554</v>
      </c>
      <c r="AU925" s="55" t="str">
        <f>IF(OR($AP925&lt;SetUp!$B$97,$AP925&gt;SetUp!$B$98),"Não","Sim")</f>
        <v>Não</v>
      </c>
      <c r="AV925" s="68">
        <f t="shared" si="311"/>
        <v>3.7246476343407302</v>
      </c>
      <c r="AW925" s="68">
        <f t="shared" si="312"/>
        <v>3.7940953905012131</v>
      </c>
      <c r="AX925" s="68">
        <f t="shared" si="313"/>
        <v>1.1421703862760955</v>
      </c>
      <c r="AY925" s="68">
        <f t="shared" si="314"/>
        <v>1.1582164912958601</v>
      </c>
      <c r="AZ925" s="68">
        <f t="shared" si="315"/>
        <v>0.52215983222255424</v>
      </c>
      <c r="BA925" s="68">
        <f t="shared" si="316"/>
        <v>6.9447756160482932E-2</v>
      </c>
      <c r="BB925" s="68">
        <f t="shared" si="317"/>
        <v>1.6046105019764667E-2</v>
      </c>
    </row>
    <row r="926" spans="1:54" x14ac:dyDescent="0.3">
      <c r="A926" s="64">
        <v>27588</v>
      </c>
      <c r="B926" s="57">
        <v>6.4379999999999997</v>
      </c>
      <c r="C926" s="57">
        <v>1.0669999999999999</v>
      </c>
      <c r="D926" s="57">
        <v>3.4279999999999999</v>
      </c>
      <c r="E926" s="57">
        <f t="shared" si="302"/>
        <v>3.4279999999999999</v>
      </c>
      <c r="F926" s="57">
        <f t="shared" si="303"/>
        <v>0</v>
      </c>
      <c r="G926" s="57">
        <f t="shared" si="304"/>
        <v>5.8519821168818709E-3</v>
      </c>
      <c r="H926" s="57">
        <f>IF(Q925&gt;SetUp!$B$56,SetUp!$B$56,Q925)</f>
        <v>1.1823012586696711</v>
      </c>
      <c r="I926" s="57">
        <f t="shared" si="318"/>
        <v>1.0581679299184392</v>
      </c>
      <c r="J926" s="57">
        <f>MIN(F926,H926,(1-EXP(-SetUp!$B$52*H926/SetUp!$B$56))*F926)</f>
        <v>0</v>
      </c>
      <c r="K926" s="57">
        <f t="shared" si="305"/>
        <v>1.1823012586696711</v>
      </c>
      <c r="L926" s="57">
        <f>IF(I926&lt;=0,0,MIN(SetUp!$B$50*I926^SetUp!$B$55,I926))</f>
        <v>2.2488155880250493E-2</v>
      </c>
      <c r="M926" s="57">
        <f t="shared" si="306"/>
        <v>1.0356797740381887</v>
      </c>
      <c r="N926" s="57">
        <f>IF(SetUp!$B$62=0,X926,(B926-E926)*(1-(H926/SetUp!$B$66/SetUp!$B$56)))</f>
        <v>3.0041480178831179</v>
      </c>
      <c r="O926" s="57">
        <f>K926*SetUp!$B$65</f>
        <v>0</v>
      </c>
      <c r="P926" s="57">
        <f>MIN(SetUp!$B$54*L926^SetUp!$B$51,L926)</f>
        <v>1.2311560353699277E-2</v>
      </c>
      <c r="Q926" s="57">
        <f t="shared" si="307"/>
        <v>4.1864492765527892</v>
      </c>
      <c r="R926" s="57">
        <f>IF((H926+N926-O926)&gt;SetUp!$B$56,T925+H926+N926-O926-SetUp!$B$56,T925)</f>
        <v>0</v>
      </c>
      <c r="S926" s="57">
        <f>R926*SetUp!$B$65</f>
        <v>0</v>
      </c>
      <c r="T926" s="57">
        <f>IF((R926-S926)&lt;SetUp!$B$53,R926-S926,SetUp!$B$53)</f>
        <v>0</v>
      </c>
      <c r="U926" s="57">
        <f t="shared" si="308"/>
        <v>1.0356797740381887</v>
      </c>
      <c r="V926" s="57">
        <f>(L926-P926)/1000*SetUp!$B$13*1000000/SetUp!$B$48</f>
        <v>0.57882117449564574</v>
      </c>
      <c r="W926" s="57">
        <f t="shared" si="319"/>
        <v>-4.9960036108132044E-16</v>
      </c>
      <c r="X926" s="57">
        <f>MAX((SetUp!$B$56*(1-($H926/SetUp!$B$56)^2)*TANH(($B926-$D926)/SetUp!$B$56))/(1+$H926/SetUp!$B$56*TANH(($B926-$D926)/SetUp!$B$56)),0)</f>
        <v>3.0041480178831179</v>
      </c>
      <c r="AK926" s="65">
        <v>161</v>
      </c>
      <c r="AL926" s="66">
        <f t="shared" si="299"/>
        <v>2.6862499999999998</v>
      </c>
      <c r="AM926" s="66">
        <f t="shared" si="300"/>
        <v>2.5146566754482147</v>
      </c>
      <c r="AN926" s="67">
        <f t="shared" si="301"/>
        <v>-6.3878389781958159E-2</v>
      </c>
      <c r="AP926" s="64">
        <v>27832</v>
      </c>
      <c r="AQ926" s="55">
        <v>3</v>
      </c>
      <c r="AR926" s="55">
        <v>73</v>
      </c>
      <c r="AS926" s="66">
        <f t="shared" si="309"/>
        <v>9.0090000000000003</v>
      </c>
      <c r="AT926" s="66">
        <f t="shared" si="310"/>
        <v>12.611102000785829</v>
      </c>
      <c r="AU926" s="55" t="str">
        <f>IF(OR($AP926&lt;SetUp!$B$97,$AP926&gt;SetUp!$B$98),"Não","Sim")</f>
        <v>Não</v>
      </c>
      <c r="AV926" s="68">
        <f t="shared" si="311"/>
        <v>3.0014996251873831</v>
      </c>
      <c r="AW926" s="68">
        <f t="shared" si="312"/>
        <v>3.5512113427372678</v>
      </c>
      <c r="AX926" s="68">
        <f t="shared" si="313"/>
        <v>0.95467658691864354</v>
      </c>
      <c r="AY926" s="68">
        <f t="shared" si="314"/>
        <v>1.100753038353351</v>
      </c>
      <c r="AZ926" s="68">
        <f t="shared" si="315"/>
        <v>3.6021020007858287</v>
      </c>
      <c r="BA926" s="68">
        <f t="shared" si="316"/>
        <v>0.54971171754988468</v>
      </c>
      <c r="BB926" s="68">
        <f t="shared" si="317"/>
        <v>0.14607645143470749</v>
      </c>
    </row>
    <row r="927" spans="1:54" x14ac:dyDescent="0.3">
      <c r="A927" s="64">
        <v>27589</v>
      </c>
      <c r="B927" s="57">
        <v>1.5129999999999999</v>
      </c>
      <c r="C927" s="57">
        <v>1.1120000000000001</v>
      </c>
      <c r="D927" s="57">
        <v>3.4279999999999999</v>
      </c>
      <c r="E927" s="57">
        <f t="shared" si="302"/>
        <v>1.5129999999999999</v>
      </c>
      <c r="F927" s="57">
        <f t="shared" si="303"/>
        <v>1.915</v>
      </c>
      <c r="G927" s="57">
        <f t="shared" si="304"/>
        <v>0</v>
      </c>
      <c r="H927" s="57">
        <f>IF(Q926&gt;SetUp!$B$56,SetUp!$B$56,Q926)</f>
        <v>4.1864492765527892</v>
      </c>
      <c r="I927" s="57">
        <f t="shared" si="318"/>
        <v>1.0356797740381887</v>
      </c>
      <c r="J927" s="57">
        <f>MIN(F927,H927,(1-EXP(-SetUp!$B$52*H927/SetUp!$B$56))*F927)</f>
        <v>0.91940534470502155</v>
      </c>
      <c r="K927" s="57">
        <f t="shared" si="305"/>
        <v>3.2670439318477675</v>
      </c>
      <c r="L927" s="57">
        <f>IF(I927&lt;=0,0,MIN(SetUp!$B$50*I927^SetUp!$B$55,I927))</f>
        <v>2.1697282451747509E-2</v>
      </c>
      <c r="M927" s="57">
        <f t="shared" si="306"/>
        <v>1.0139824915864413</v>
      </c>
      <c r="N927" s="57">
        <f>IF(SetUp!$B$62=0,X927,(B927-E927)*(1-(H927/SetUp!$B$66/SetUp!$B$56)))</f>
        <v>0</v>
      </c>
      <c r="O927" s="57">
        <f>K927*SetUp!$B$65</f>
        <v>0</v>
      </c>
      <c r="P927" s="57">
        <f>MIN(SetUp!$B$54*L927^SetUp!$B$51,L927)</f>
        <v>1.1885818875107883E-2</v>
      </c>
      <c r="Q927" s="57">
        <f t="shared" si="307"/>
        <v>3.2670439318477675</v>
      </c>
      <c r="R927" s="57">
        <f>IF((H927+N927-O927)&gt;SetUp!$B$56,T926+H927+N927-O927-SetUp!$B$56,T926)</f>
        <v>0</v>
      </c>
      <c r="S927" s="57">
        <f>R927*SetUp!$B$65</f>
        <v>0</v>
      </c>
      <c r="T927" s="57">
        <f>IF((R927-S927)&lt;SetUp!$B$53,R927-S927,SetUp!$B$53)</f>
        <v>0</v>
      </c>
      <c r="U927" s="57">
        <f t="shared" si="308"/>
        <v>1.0139824915864413</v>
      </c>
      <c r="V927" s="57">
        <f>(L927-P927)/1000*SetUp!$B$13*1000000/SetUp!$B$48</f>
        <v>0.55805331519119572</v>
      </c>
      <c r="W927" s="57">
        <f t="shared" si="319"/>
        <v>4.40619762898109E-16</v>
      </c>
      <c r="X927" s="57">
        <f>MAX((SetUp!$B$56*(1-($H927/SetUp!$B$56)^2)*TANH(($B927-$D927)/SetUp!$B$56))/(1+$H927/SetUp!$B$56*TANH(($B927-$D927)/SetUp!$B$56)),0)</f>
        <v>0</v>
      </c>
      <c r="AK927" s="65">
        <v>162</v>
      </c>
      <c r="AL927" s="66">
        <f t="shared" si="299"/>
        <v>2.9919999999999995</v>
      </c>
      <c r="AM927" s="66">
        <f t="shared" si="300"/>
        <v>2.3592581232051333</v>
      </c>
      <c r="AN927" s="67">
        <f t="shared" si="301"/>
        <v>-0.2114778999982842</v>
      </c>
      <c r="AP927" s="64">
        <v>27833</v>
      </c>
      <c r="AQ927" s="55">
        <v>3</v>
      </c>
      <c r="AR927" s="55">
        <v>74</v>
      </c>
      <c r="AS927" s="66">
        <f t="shared" si="309"/>
        <v>6.1589999999999998</v>
      </c>
      <c r="AT927" s="66">
        <f t="shared" si="310"/>
        <v>11.12514071365395</v>
      </c>
      <c r="AU927" s="55" t="str">
        <f>IF(OR($AP927&lt;SetUp!$B$97,$AP927&gt;SetUp!$B$98),"Não","Sim")</f>
        <v>Não</v>
      </c>
      <c r="AV927" s="68">
        <f t="shared" si="311"/>
        <v>2.4817332652805377</v>
      </c>
      <c r="AW927" s="68">
        <f t="shared" si="312"/>
        <v>3.3354371098334248</v>
      </c>
      <c r="AX927" s="68">
        <f t="shared" si="313"/>
        <v>0.7895102040902543</v>
      </c>
      <c r="AY927" s="68">
        <f t="shared" si="314"/>
        <v>1.0463055127565164</v>
      </c>
      <c r="AZ927" s="68">
        <f t="shared" si="315"/>
        <v>4.9661407136539504</v>
      </c>
      <c r="BA927" s="68">
        <f t="shared" si="316"/>
        <v>0.85370384455288706</v>
      </c>
      <c r="BB927" s="68">
        <f t="shared" si="317"/>
        <v>0.2567953086662621</v>
      </c>
    </row>
    <row r="928" spans="1:54" x14ac:dyDescent="0.3">
      <c r="A928" s="64">
        <v>27590</v>
      </c>
      <c r="B928" s="57">
        <v>2.0830000000000002</v>
      </c>
      <c r="C928" s="57">
        <v>1.1120000000000001</v>
      </c>
      <c r="D928" s="57">
        <v>3.4279999999999999</v>
      </c>
      <c r="E928" s="57">
        <f t="shared" si="302"/>
        <v>2.0830000000000002</v>
      </c>
      <c r="F928" s="57">
        <f t="shared" si="303"/>
        <v>1.3449999999999998</v>
      </c>
      <c r="G928" s="57">
        <f t="shared" si="304"/>
        <v>0</v>
      </c>
      <c r="H928" s="57">
        <f>IF(Q927&gt;SetUp!$B$56,SetUp!$B$56,Q927)</f>
        <v>3.2670439318477675</v>
      </c>
      <c r="I928" s="57">
        <f t="shared" si="318"/>
        <v>1.0139824915864413</v>
      </c>
      <c r="J928" s="57">
        <f>MIN(F928,H928,(1-EXP(-SetUp!$B$52*H928/SetUp!$B$56))*F928)</f>
        <v>0.53771749296509797</v>
      </c>
      <c r="K928" s="57">
        <f t="shared" si="305"/>
        <v>2.7293264388826697</v>
      </c>
      <c r="L928" s="57">
        <f>IF(I928&lt;=0,0,MIN(SetUp!$B$50*I928^SetUp!$B$55,I928))</f>
        <v>2.0944995814566814E-2</v>
      </c>
      <c r="M928" s="57">
        <f t="shared" si="306"/>
        <v>0.9930374957718745</v>
      </c>
      <c r="N928" s="57">
        <f>IF(SetUp!$B$62=0,X928,(B928-E928)*(1-(H928/SetUp!$B$66/SetUp!$B$56)))</f>
        <v>0</v>
      </c>
      <c r="O928" s="57">
        <f>K928*SetUp!$B$65</f>
        <v>0</v>
      </c>
      <c r="P928" s="57">
        <f>MIN(SetUp!$B$54*L928^SetUp!$B$51,L928)</f>
        <v>1.1480604392617971E-2</v>
      </c>
      <c r="Q928" s="57">
        <f t="shared" si="307"/>
        <v>2.7293264388826697</v>
      </c>
      <c r="R928" s="57">
        <f>IF((H928+N928-O928)&gt;SetUp!$B$56,T927+H928+N928-O928-SetUp!$B$56,T927)</f>
        <v>0</v>
      </c>
      <c r="S928" s="57">
        <f>R928*SetUp!$B$65</f>
        <v>0</v>
      </c>
      <c r="T928" s="57">
        <f>IF((R928-S928)&lt;SetUp!$B$53,R928-S928,SetUp!$B$53)</f>
        <v>0</v>
      </c>
      <c r="U928" s="57">
        <f t="shared" si="308"/>
        <v>0.9930374957718745</v>
      </c>
      <c r="V928" s="57">
        <f>(L928-P928)/1000*SetUp!$B$13*1000000/SetUp!$B$48</f>
        <v>0.53831265519456772</v>
      </c>
      <c r="W928" s="57">
        <f t="shared" si="319"/>
        <v>4.5102810375396984E-17</v>
      </c>
      <c r="X928" s="57">
        <f>MAX((SetUp!$B$56*(1-($H928/SetUp!$B$56)^2)*TANH(($B928-$D928)/SetUp!$B$56))/(1+$H928/SetUp!$B$56*TANH(($B928-$D928)/SetUp!$B$56)),0)</f>
        <v>0</v>
      </c>
      <c r="AK928" s="65">
        <v>163</v>
      </c>
      <c r="AL928" s="66">
        <f t="shared" si="299"/>
        <v>2.0224999999999995</v>
      </c>
      <c r="AM928" s="66">
        <f t="shared" si="300"/>
        <v>2.1924266437114377</v>
      </c>
      <c r="AN928" s="67">
        <f t="shared" si="301"/>
        <v>8.4018118027905181E-2</v>
      </c>
      <c r="AP928" s="64">
        <v>27834</v>
      </c>
      <c r="AQ928" s="55">
        <v>3</v>
      </c>
      <c r="AR928" s="55">
        <v>75</v>
      </c>
      <c r="AS928" s="66">
        <f t="shared" si="309"/>
        <v>5.2140000000000004</v>
      </c>
      <c r="AT928" s="66">
        <f t="shared" si="310"/>
        <v>9.8756115761841077</v>
      </c>
      <c r="AU928" s="55" t="str">
        <f>IF(OR($AP928&lt;SetUp!$B$97,$AP928&gt;SetUp!$B$98),"Não","Sim")</f>
        <v>Não</v>
      </c>
      <c r="AV928" s="68">
        <f t="shared" si="311"/>
        <v>2.2834184898962344</v>
      </c>
      <c r="AW928" s="68">
        <f t="shared" si="312"/>
        <v>3.1425485797651733</v>
      </c>
      <c r="AX928" s="68">
        <f t="shared" si="313"/>
        <v>0.71717102683231015</v>
      </c>
      <c r="AY928" s="68">
        <f t="shared" si="314"/>
        <v>0.99456400008965673</v>
      </c>
      <c r="AZ928" s="68">
        <f t="shared" si="315"/>
        <v>4.6616115761841073</v>
      </c>
      <c r="BA928" s="68">
        <f t="shared" si="316"/>
        <v>0.85913008986893891</v>
      </c>
      <c r="BB928" s="68">
        <f t="shared" si="317"/>
        <v>0.27739297325734658</v>
      </c>
    </row>
    <row r="929" spans="1:54" x14ac:dyDescent="0.3">
      <c r="A929" s="64">
        <v>27591</v>
      </c>
      <c r="B929" s="57">
        <v>4.3639999999999999</v>
      </c>
      <c r="C929" s="57">
        <v>1.1120000000000001</v>
      </c>
      <c r="D929" s="57">
        <v>3.4279999999999999</v>
      </c>
      <c r="E929" s="57">
        <f t="shared" si="302"/>
        <v>3.4279999999999999</v>
      </c>
      <c r="F929" s="57">
        <f t="shared" si="303"/>
        <v>0</v>
      </c>
      <c r="G929" s="57">
        <f t="shared" si="304"/>
        <v>2.3511400495935808E-3</v>
      </c>
      <c r="H929" s="57">
        <f>IF(Q928&gt;SetUp!$B$56,SetUp!$B$56,Q928)</f>
        <v>2.7293264388826697</v>
      </c>
      <c r="I929" s="57">
        <f t="shared" si="318"/>
        <v>0.99538863582146808</v>
      </c>
      <c r="J929" s="57">
        <f>MIN(F929,H929,(1-EXP(-SetUp!$B$52*H929/SetUp!$B$56))*F929)</f>
        <v>0</v>
      </c>
      <c r="K929" s="57">
        <f t="shared" si="305"/>
        <v>2.7293264388826697</v>
      </c>
      <c r="L929" s="57">
        <f>IF(I929&lt;=0,0,MIN(SetUp!$B$50*I929^SetUp!$B$55,I929))</f>
        <v>2.0308786843030471E-2</v>
      </c>
      <c r="M929" s="57">
        <f t="shared" si="306"/>
        <v>0.97507984897843758</v>
      </c>
      <c r="N929" s="57">
        <f>IF(SetUp!$B$62=0,X929,(B929-E929)*(1-(H929/SetUp!$B$66/SetUp!$B$56)))</f>
        <v>0.93364885995040636</v>
      </c>
      <c r="O929" s="57">
        <f>K929*SetUp!$B$65</f>
        <v>0</v>
      </c>
      <c r="P929" s="57">
        <f>MIN(SetUp!$B$54*L929^SetUp!$B$51,L929)</f>
        <v>1.1137721448824927E-2</v>
      </c>
      <c r="Q929" s="57">
        <f t="shared" si="307"/>
        <v>3.6629752988330759</v>
      </c>
      <c r="R929" s="57">
        <f>IF((H929+N929-O929)&gt;SetUp!$B$56,T928+H929+N929-O929-SetUp!$B$56,T928)</f>
        <v>0</v>
      </c>
      <c r="S929" s="57">
        <f>R929*SetUp!$B$65</f>
        <v>0</v>
      </c>
      <c r="T929" s="57">
        <f>IF((R929-S929)&lt;SetUp!$B$53,R929-S929,SetUp!$B$53)</f>
        <v>0</v>
      </c>
      <c r="U929" s="57">
        <f t="shared" si="308"/>
        <v>0.97507984897843758</v>
      </c>
      <c r="V929" s="57">
        <f>(L929-P929)/1000*SetUp!$B$13*1000000/SetUp!$B$48</f>
        <v>0.52162895036955559</v>
      </c>
      <c r="W929" s="57">
        <f t="shared" si="319"/>
        <v>1.9081958235744878E-16</v>
      </c>
      <c r="X929" s="57">
        <f>MAX((SetUp!$B$56*(1-($H929/SetUp!$B$56)^2)*TANH(($B929-$D929)/SetUp!$B$56))/(1+$H929/SetUp!$B$56*TANH(($B929-$D929)/SetUp!$B$56)),0)</f>
        <v>0.93364885995040636</v>
      </c>
      <c r="AK929" s="65">
        <v>164</v>
      </c>
      <c r="AL929" s="66">
        <f t="shared" si="299"/>
        <v>1.7663333333333329</v>
      </c>
      <c r="AM929" s="66">
        <f t="shared" si="300"/>
        <v>2.0535989711605867</v>
      </c>
      <c r="AN929" s="67">
        <f t="shared" si="301"/>
        <v>0.16263387686011729</v>
      </c>
      <c r="AP929" s="64">
        <v>27835</v>
      </c>
      <c r="AQ929" s="55">
        <v>3</v>
      </c>
      <c r="AR929" s="55">
        <v>76</v>
      </c>
      <c r="AS929" s="66">
        <f t="shared" si="309"/>
        <v>4.37</v>
      </c>
      <c r="AT929" s="66">
        <f t="shared" si="310"/>
        <v>8.8158632493493343</v>
      </c>
      <c r="AU929" s="55" t="str">
        <f>IF(OR($AP929&lt;SetUp!$B$97,$AP929&gt;SetUp!$B$98),"Não","Sim")</f>
        <v>Não</v>
      </c>
      <c r="AV929" s="68">
        <f t="shared" si="311"/>
        <v>2.0904544960366871</v>
      </c>
      <c r="AW929" s="68">
        <f t="shared" si="312"/>
        <v>2.9691519411019258</v>
      </c>
      <c r="AX929" s="68">
        <f t="shared" si="313"/>
        <v>0.64048143697042181</v>
      </c>
      <c r="AY929" s="68">
        <f t="shared" si="314"/>
        <v>0.94526484483420659</v>
      </c>
      <c r="AZ929" s="68">
        <f t="shared" si="315"/>
        <v>4.4458632493493342</v>
      </c>
      <c r="BA929" s="68">
        <f t="shared" si="316"/>
        <v>0.87869744506523872</v>
      </c>
      <c r="BB929" s="68">
        <f t="shared" si="317"/>
        <v>0.30478340786378477</v>
      </c>
    </row>
    <row r="930" spans="1:54" x14ac:dyDescent="0.3">
      <c r="A930" s="64">
        <v>27592</v>
      </c>
      <c r="B930" s="57">
        <v>21.227</v>
      </c>
      <c r="C930" s="57">
        <v>18.039000000000001</v>
      </c>
      <c r="D930" s="57">
        <v>3.4279999999999999</v>
      </c>
      <c r="E930" s="57">
        <f t="shared" si="302"/>
        <v>3.4279999999999999</v>
      </c>
      <c r="F930" s="57">
        <f t="shared" si="303"/>
        <v>0</v>
      </c>
      <c r="G930" s="57">
        <f t="shared" si="304"/>
        <v>0.76630202380276913</v>
      </c>
      <c r="H930" s="57">
        <f>IF(Q929&gt;SetUp!$B$56,SetUp!$B$56,Q929)</f>
        <v>3.6629752988330759</v>
      </c>
      <c r="I930" s="57">
        <f t="shared" si="318"/>
        <v>1.7413818727812067</v>
      </c>
      <c r="J930" s="57">
        <f>MIN(F930,H930,(1-EXP(-SetUp!$B$52*H930/SetUp!$B$56))*F930)</f>
        <v>0</v>
      </c>
      <c r="K930" s="57">
        <f t="shared" si="305"/>
        <v>3.6629752988330759</v>
      </c>
      <c r="L930" s="57">
        <f>IF(I930&lt;=0,0,MIN(SetUp!$B$50*I930^SetUp!$B$55,I930))</f>
        <v>5.1584538545192668E-2</v>
      </c>
      <c r="M930" s="57">
        <f t="shared" si="306"/>
        <v>1.689797334236014</v>
      </c>
      <c r="N930" s="57">
        <f>IF(SetUp!$B$62=0,X930,(B930-E930)*(1-(H930/SetUp!$B$66/SetUp!$B$56)))</f>
        <v>17.03269797619723</v>
      </c>
      <c r="O930" s="57">
        <f>K930*SetUp!$B$65</f>
        <v>0</v>
      </c>
      <c r="P930" s="57">
        <f>MIN(SetUp!$B$54*L930^SetUp!$B$51,L930)</f>
        <v>2.7844850501527307E-2</v>
      </c>
      <c r="Q930" s="57">
        <f t="shared" si="307"/>
        <v>20.695673275030305</v>
      </c>
      <c r="R930" s="57">
        <f>IF((H930+N930-O930)&gt;SetUp!$B$56,T929+H930+N930-O930-SetUp!$B$56,T929)</f>
        <v>0</v>
      </c>
      <c r="S930" s="57">
        <f>R930*SetUp!$B$65</f>
        <v>0</v>
      </c>
      <c r="T930" s="57">
        <f>IF((R930-S930)&lt;SetUp!$B$53,R930-S930,SetUp!$B$53)</f>
        <v>0</v>
      </c>
      <c r="U930" s="57">
        <f t="shared" si="308"/>
        <v>1.689797334236014</v>
      </c>
      <c r="V930" s="57">
        <f>(L930-P930)/1000*SetUp!$B$13*1000000/SetUp!$B$48</f>
        <v>1.3502584513400007</v>
      </c>
      <c r="W930" s="57">
        <f t="shared" si="319"/>
        <v>-7.3552275381416621E-16</v>
      </c>
      <c r="X930" s="57">
        <f>MAX((SetUp!$B$56*(1-($H930/SetUp!$B$56)^2)*TANH(($B930-$D930)/SetUp!$B$56))/(1+$H930/SetUp!$B$56*TANH(($B930-$D930)/SetUp!$B$56)),0)</f>
        <v>17.03269797619723</v>
      </c>
      <c r="AK930" s="65">
        <v>165</v>
      </c>
      <c r="AL930" s="66">
        <f t="shared" si="299"/>
        <v>1.5428333333333333</v>
      </c>
      <c r="AM930" s="66">
        <f t="shared" si="300"/>
        <v>1.946222829072654</v>
      </c>
      <c r="AN930" s="67">
        <f t="shared" si="301"/>
        <v>0.26146018952532402</v>
      </c>
      <c r="AP930" s="64">
        <v>27836</v>
      </c>
      <c r="AQ930" s="55">
        <v>3</v>
      </c>
      <c r="AR930" s="55">
        <v>77</v>
      </c>
      <c r="AS930" s="66">
        <f t="shared" si="309"/>
        <v>3.6230000000000002</v>
      </c>
      <c r="AT930" s="66">
        <f t="shared" si="310"/>
        <v>7.9100963318770194</v>
      </c>
      <c r="AU930" s="55" t="str">
        <f>IF(OR($AP930&lt;SetUp!$B$97,$AP930&gt;SetUp!$B$98),"Não","Sim")</f>
        <v>Não</v>
      </c>
      <c r="AV930" s="68">
        <f t="shared" si="311"/>
        <v>1.9034179782696181</v>
      </c>
      <c r="AW930" s="68">
        <f t="shared" si="312"/>
        <v>2.812489347869076</v>
      </c>
      <c r="AX930" s="68">
        <f t="shared" si="313"/>
        <v>0.55906833403453682</v>
      </c>
      <c r="AY930" s="68">
        <f t="shared" si="314"/>
        <v>0.89818177251763498</v>
      </c>
      <c r="AZ930" s="68">
        <f t="shared" si="315"/>
        <v>4.2870963318770192</v>
      </c>
      <c r="BA930" s="68">
        <f t="shared" si="316"/>
        <v>0.90907136959945789</v>
      </c>
      <c r="BB930" s="68">
        <f t="shared" si="317"/>
        <v>0.33911343848309816</v>
      </c>
    </row>
    <row r="931" spans="1:54" x14ac:dyDescent="0.3">
      <c r="A931" s="64">
        <v>27593</v>
      </c>
      <c r="B931" s="57">
        <v>11.116</v>
      </c>
      <c r="C931" s="57">
        <v>4.9160000000000004</v>
      </c>
      <c r="D931" s="57">
        <v>3.4279999999999999</v>
      </c>
      <c r="E931" s="57">
        <f t="shared" si="302"/>
        <v>3.4279999999999999</v>
      </c>
      <c r="F931" s="57">
        <f t="shared" si="303"/>
        <v>0</v>
      </c>
      <c r="G931" s="57">
        <f t="shared" si="304"/>
        <v>1.0918429938713237</v>
      </c>
      <c r="H931" s="57">
        <f>IF(Q930&gt;SetUp!$B$56,SetUp!$B$56,Q930)</f>
        <v>20.695673275030305</v>
      </c>
      <c r="I931" s="57">
        <f t="shared" si="318"/>
        <v>2.7816403281073376</v>
      </c>
      <c r="J931" s="57">
        <f>MIN(F931,H931,(1-EXP(-SetUp!$B$52*H931/SetUp!$B$56))*F931)</f>
        <v>0</v>
      </c>
      <c r="K931" s="57">
        <f t="shared" si="305"/>
        <v>20.695673275030305</v>
      </c>
      <c r="L931" s="57">
        <f>IF(I931&lt;=0,0,MIN(SetUp!$B$50*I931^SetUp!$B$55,I931))</f>
        <v>0.11259812048783603</v>
      </c>
      <c r="M931" s="57">
        <f t="shared" si="306"/>
        <v>2.6690422076195017</v>
      </c>
      <c r="N931" s="57">
        <f>IF(SetUp!$B$62=0,X931,(B931-E931)*(1-(H931/SetUp!$B$66/SetUp!$B$56)))</f>
        <v>6.5961570061286761</v>
      </c>
      <c r="O931" s="57">
        <f>K931*SetUp!$B$65</f>
        <v>0</v>
      </c>
      <c r="P931" s="57">
        <f>MIN(SetUp!$B$54*L931^SetUp!$B$51,L931)</f>
        <v>5.9977622160865052E-2</v>
      </c>
      <c r="Q931" s="57">
        <f t="shared" si="307"/>
        <v>27.29183028115898</v>
      </c>
      <c r="R931" s="57">
        <f>IF((H931+N931-O931)&gt;SetUp!$B$56,T930+H931+N931-O931-SetUp!$B$56,T930)</f>
        <v>0</v>
      </c>
      <c r="S931" s="57">
        <f>R931*SetUp!$B$65</f>
        <v>0</v>
      </c>
      <c r="T931" s="57">
        <f>IF((R931-S931)&lt;SetUp!$B$53,R931-S931,SetUp!$B$53)</f>
        <v>0</v>
      </c>
      <c r="U931" s="57">
        <f t="shared" si="308"/>
        <v>2.6690422076195017</v>
      </c>
      <c r="V931" s="57">
        <f>(L931-P931)/1000*SetUp!$B$13*1000000/SetUp!$B$48</f>
        <v>2.9929320237497419</v>
      </c>
      <c r="W931" s="57">
        <f t="shared" si="319"/>
        <v>-1.6514567491299204E-15</v>
      </c>
      <c r="X931" s="57">
        <f>MAX((SetUp!$B$56*(1-($H931/SetUp!$B$56)^2)*TANH(($B931-$D931)/SetUp!$B$56))/(1+$H931/SetUp!$B$56*TANH(($B931-$D931)/SetUp!$B$56)),0)</f>
        <v>6.5961570061286761</v>
      </c>
      <c r="AK931" s="65">
        <v>166</v>
      </c>
      <c r="AL931" s="66">
        <f t="shared" si="299"/>
        <v>8.2440833333333341</v>
      </c>
      <c r="AM931" s="66">
        <f t="shared" si="300"/>
        <v>1.8326264711572602</v>
      </c>
      <c r="AN931" s="67">
        <f t="shared" si="301"/>
        <v>-0.77770403366164498</v>
      </c>
      <c r="AP931" s="64">
        <v>27837</v>
      </c>
      <c r="AQ931" s="55">
        <v>3</v>
      </c>
      <c r="AR931" s="55">
        <v>78</v>
      </c>
      <c r="AS931" s="66">
        <f t="shared" si="309"/>
        <v>3.1219999999999999</v>
      </c>
      <c r="AT931" s="66">
        <f t="shared" si="310"/>
        <v>7.1304848629787498</v>
      </c>
      <c r="AU931" s="55" t="str">
        <f>IF(OR($AP931&lt;SetUp!$B$97,$AP931&gt;SetUp!$B$98),"Não","Sim")</f>
        <v>Não</v>
      </c>
      <c r="AV931" s="68">
        <f t="shared" si="311"/>
        <v>1.7669182210843828</v>
      </c>
      <c r="AW931" s="68">
        <f t="shared" si="312"/>
        <v>2.6702967743265447</v>
      </c>
      <c r="AX931" s="68">
        <f t="shared" si="313"/>
        <v>0.49443289872639867</v>
      </c>
      <c r="AY931" s="68">
        <f t="shared" si="314"/>
        <v>0.85311906227215206</v>
      </c>
      <c r="AZ931" s="68">
        <f t="shared" si="315"/>
        <v>4.00848486297875</v>
      </c>
      <c r="BA931" s="68">
        <f t="shared" si="316"/>
        <v>0.90337855324216187</v>
      </c>
      <c r="BB931" s="68">
        <f t="shared" si="317"/>
        <v>0.35868616354575339</v>
      </c>
    </row>
    <row r="932" spans="1:54" x14ac:dyDescent="0.3">
      <c r="A932" s="64">
        <v>27594</v>
      </c>
      <c r="B932" s="57">
        <v>7.0940000000000003</v>
      </c>
      <c r="C932" s="57">
        <v>5.7050000000000001</v>
      </c>
      <c r="D932" s="57">
        <v>3.4279999999999999</v>
      </c>
      <c r="E932" s="57">
        <f t="shared" si="302"/>
        <v>3.4279999999999999</v>
      </c>
      <c r="F932" s="57">
        <f t="shared" si="303"/>
        <v>0</v>
      </c>
      <c r="G932" s="57">
        <f t="shared" si="304"/>
        <v>0.7412891222114335</v>
      </c>
      <c r="H932" s="57">
        <f>IF(Q931&gt;SetUp!$B$56,SetUp!$B$56,Q931)</f>
        <v>27.29183028115898</v>
      </c>
      <c r="I932" s="57">
        <f t="shared" si="318"/>
        <v>3.4103313298309352</v>
      </c>
      <c r="J932" s="57">
        <f>MIN(F932,H932,(1-EXP(-SetUp!$B$52*H932/SetUp!$B$56))*F932)</f>
        <v>0</v>
      </c>
      <c r="K932" s="57">
        <f t="shared" si="305"/>
        <v>27.29183028115898</v>
      </c>
      <c r="L932" s="57">
        <f>IF(I932&lt;=0,0,MIN(SetUp!$B$50*I932^SetUp!$B$55,I932))</f>
        <v>0.15813347294958516</v>
      </c>
      <c r="M932" s="57">
        <f t="shared" si="306"/>
        <v>3.2521978568813501</v>
      </c>
      <c r="N932" s="57">
        <f>IF(SetUp!$B$62=0,X932,(B932-E932)*(1-(H932/SetUp!$B$66/SetUp!$B$56)))</f>
        <v>2.9247108777885669</v>
      </c>
      <c r="O932" s="57">
        <f>K932*SetUp!$B$65</f>
        <v>0</v>
      </c>
      <c r="P932" s="57">
        <f>MIN(SetUp!$B$54*L932^SetUp!$B$51,L932)</f>
        <v>8.3747678741392717E-2</v>
      </c>
      <c r="Q932" s="57">
        <f t="shared" si="307"/>
        <v>30.216541158947546</v>
      </c>
      <c r="R932" s="57">
        <f>IF((H932+N932-O932)&gt;SetUp!$B$56,T931+H932+N932-O932-SetUp!$B$56,T931)</f>
        <v>0</v>
      </c>
      <c r="S932" s="57">
        <f>R932*SetUp!$B$65</f>
        <v>0</v>
      </c>
      <c r="T932" s="57">
        <f>IF((R932-S932)&lt;SetUp!$B$53,R932-S932,SetUp!$B$53)</f>
        <v>0</v>
      </c>
      <c r="U932" s="57">
        <f t="shared" si="308"/>
        <v>3.2521978568813501</v>
      </c>
      <c r="V932" s="57">
        <f>(L932-P932)/1000*SetUp!$B$13*1000000/SetUp!$B$48</f>
        <v>4.230891623533827</v>
      </c>
      <c r="W932" s="57">
        <f t="shared" si="319"/>
        <v>-1.7486012637846216E-15</v>
      </c>
      <c r="X932" s="57">
        <f>MAX((SetUp!$B$56*(1-($H932/SetUp!$B$56)^2)*TANH(($B932-$D932)/SetUp!$B$56))/(1+$H932/SetUp!$B$56*TANH(($B932-$D932)/SetUp!$B$56)),0)</f>
        <v>2.9247108777885669</v>
      </c>
      <c r="AK932" s="65">
        <v>167</v>
      </c>
      <c r="AL932" s="66">
        <f t="shared" si="299"/>
        <v>1.9955000000000005</v>
      </c>
      <c r="AM932" s="66">
        <f t="shared" si="300"/>
        <v>1.7156832781727616</v>
      </c>
      <c r="AN932" s="67">
        <f t="shared" si="301"/>
        <v>-0.14022386460898967</v>
      </c>
      <c r="AP932" s="64">
        <v>27838</v>
      </c>
      <c r="AQ932" s="55">
        <v>3</v>
      </c>
      <c r="AR932" s="55">
        <v>79</v>
      </c>
      <c r="AS932" s="66">
        <f t="shared" si="309"/>
        <v>2.8149999999999999</v>
      </c>
      <c r="AT932" s="66">
        <f t="shared" si="310"/>
        <v>6.455148281831014</v>
      </c>
      <c r="AU932" s="55" t="str">
        <f>IF(OR($AP932&lt;SetUp!$B$97,$AP932&gt;SetUp!$B$98),"Não","Sim")</f>
        <v>Não</v>
      </c>
      <c r="AV932" s="68">
        <f t="shared" si="311"/>
        <v>1.6777961735562517</v>
      </c>
      <c r="AW932" s="68">
        <f t="shared" si="312"/>
        <v>2.5406983846633615</v>
      </c>
      <c r="AX932" s="68">
        <f t="shared" si="313"/>
        <v>0.44947839918736504</v>
      </c>
      <c r="AY932" s="68">
        <f t="shared" si="314"/>
        <v>0.80990622293726855</v>
      </c>
      <c r="AZ932" s="68">
        <f t="shared" si="315"/>
        <v>3.640148281831014</v>
      </c>
      <c r="BA932" s="68">
        <f t="shared" si="316"/>
        <v>0.86290221110710985</v>
      </c>
      <c r="BB932" s="68">
        <f t="shared" si="317"/>
        <v>0.36042782374990351</v>
      </c>
    </row>
    <row r="933" spans="1:54" x14ac:dyDescent="0.3">
      <c r="A933" s="64">
        <v>27595</v>
      </c>
      <c r="B933" s="57">
        <v>0.98399999999999999</v>
      </c>
      <c r="C933" s="57">
        <v>13.688000000000001</v>
      </c>
      <c r="D933" s="57">
        <v>3.4279999999999999</v>
      </c>
      <c r="E933" s="57">
        <f t="shared" si="302"/>
        <v>0.98399999999999999</v>
      </c>
      <c r="F933" s="57">
        <f t="shared" si="303"/>
        <v>2.444</v>
      </c>
      <c r="G933" s="57">
        <f t="shared" si="304"/>
        <v>0</v>
      </c>
      <c r="H933" s="57">
        <f>IF(Q932&gt;SetUp!$B$56,SetUp!$B$56,Q932)</f>
        <v>30.216541158947546</v>
      </c>
      <c r="I933" s="57">
        <f t="shared" si="318"/>
        <v>3.2521978568813501</v>
      </c>
      <c r="J933" s="57">
        <f>MIN(F933,H933,(1-EXP(-SetUp!$B$52*H933/SetUp!$B$56))*F933)</f>
        <v>2.4222403624703133</v>
      </c>
      <c r="K933" s="57">
        <f t="shared" si="305"/>
        <v>27.794300796477234</v>
      </c>
      <c r="L933" s="57">
        <f>IF(I933&lt;=0,0,MIN(SetUp!$B$50*I933^SetUp!$B$55,I933))</f>
        <v>0.14610254571287343</v>
      </c>
      <c r="M933" s="57">
        <f t="shared" si="306"/>
        <v>3.1060953111684766</v>
      </c>
      <c r="N933" s="57">
        <f>IF(SetUp!$B$62=0,X933,(B933-E933)*(1-(H933/SetUp!$B$66/SetUp!$B$56)))</f>
        <v>0</v>
      </c>
      <c r="O933" s="57">
        <f>K933*SetUp!$B$65</f>
        <v>0</v>
      </c>
      <c r="P933" s="57">
        <f>MIN(SetUp!$B$54*L933^SetUp!$B$51,L933)</f>
        <v>7.7480316234168761E-2</v>
      </c>
      <c r="Q933" s="57">
        <f t="shared" si="307"/>
        <v>27.794300796477234</v>
      </c>
      <c r="R933" s="57">
        <f>IF((H933+N933-O933)&gt;SetUp!$B$56,T932+H933+N933-O933-SetUp!$B$56,T932)</f>
        <v>0</v>
      </c>
      <c r="S933" s="57">
        <f>R933*SetUp!$B$65</f>
        <v>0</v>
      </c>
      <c r="T933" s="57">
        <f>IF((R933-S933)&lt;SetUp!$B$53,R933-S933,SetUp!$B$53)</f>
        <v>0</v>
      </c>
      <c r="U933" s="57">
        <f t="shared" si="308"/>
        <v>3.1060953111684766</v>
      </c>
      <c r="V933" s="57">
        <f>(L933-P933)/1000*SetUp!$B$13*1000000/SetUp!$B$48</f>
        <v>3.9030734158336369</v>
      </c>
      <c r="W933" s="57">
        <f t="shared" si="319"/>
        <v>2.1371793224034263E-15</v>
      </c>
      <c r="X933" s="57">
        <f>MAX((SetUp!$B$56*(1-($H933/SetUp!$B$56)^2)*TANH(($B933-$D933)/SetUp!$B$56))/(1+$H933/SetUp!$B$56*TANH(($B933-$D933)/SetUp!$B$56)),0)</f>
        <v>0</v>
      </c>
      <c r="AK933" s="65">
        <v>168</v>
      </c>
      <c r="AL933" s="66">
        <f t="shared" si="299"/>
        <v>1.9799999999999998</v>
      </c>
      <c r="AM933" s="66">
        <f t="shared" si="300"/>
        <v>1.6094007249819589</v>
      </c>
      <c r="AN933" s="67">
        <f t="shared" si="301"/>
        <v>-0.18717135101921259</v>
      </c>
      <c r="AP933" s="64">
        <v>27839</v>
      </c>
      <c r="AQ933" s="55">
        <v>3</v>
      </c>
      <c r="AR933" s="55">
        <v>80</v>
      </c>
      <c r="AS933" s="66">
        <f t="shared" si="309"/>
        <v>2.5289999999999999</v>
      </c>
      <c r="AT933" s="66">
        <f t="shared" si="310"/>
        <v>5.8666987701730475</v>
      </c>
      <c r="AU933" s="55" t="str">
        <f>IF(OR($AP933&lt;SetUp!$B$97,$AP933&gt;SetUp!$B$98),"Não","Sim")</f>
        <v>Não</v>
      </c>
      <c r="AV933" s="68">
        <f t="shared" si="311"/>
        <v>1.5902829936838285</v>
      </c>
      <c r="AW933" s="68">
        <f t="shared" si="312"/>
        <v>2.4221269104184131</v>
      </c>
      <c r="AX933" s="68">
        <f t="shared" si="313"/>
        <v>0.40294882934440474</v>
      </c>
      <c r="AY933" s="68">
        <f t="shared" si="314"/>
        <v>0.7683937896292925</v>
      </c>
      <c r="AZ933" s="68">
        <f t="shared" si="315"/>
        <v>3.3376987701730476</v>
      </c>
      <c r="BA933" s="68">
        <f t="shared" si="316"/>
        <v>0.83184391673458458</v>
      </c>
      <c r="BB933" s="68">
        <f t="shared" si="317"/>
        <v>0.36544496028488777</v>
      </c>
    </row>
    <row r="934" spans="1:54" x14ac:dyDescent="0.3">
      <c r="A934" s="64">
        <v>27596</v>
      </c>
      <c r="B934" s="57">
        <v>1.1679999999999999</v>
      </c>
      <c r="C934" s="57">
        <v>8.9350000000000005</v>
      </c>
      <c r="D934" s="57">
        <v>3.4279999999999999</v>
      </c>
      <c r="E934" s="57">
        <f t="shared" si="302"/>
        <v>1.1679999999999999</v>
      </c>
      <c r="F934" s="57">
        <f t="shared" si="303"/>
        <v>2.2599999999999998</v>
      </c>
      <c r="G934" s="57">
        <f t="shared" si="304"/>
        <v>0</v>
      </c>
      <c r="H934" s="57">
        <f>IF(Q933&gt;SetUp!$B$56,SetUp!$B$56,Q933)</f>
        <v>27.794300796477234</v>
      </c>
      <c r="I934" s="57">
        <f t="shared" si="318"/>
        <v>3.1060953111684766</v>
      </c>
      <c r="J934" s="57">
        <f>MIN(F934,H934,(1-EXP(-SetUp!$B$52*H934/SetUp!$B$56))*F934)</f>
        <v>2.2306215740773845</v>
      </c>
      <c r="K934" s="57">
        <f t="shared" si="305"/>
        <v>25.563679222399848</v>
      </c>
      <c r="L934" s="57">
        <f>IF(I934&lt;=0,0,MIN(SetUp!$B$50*I934^SetUp!$B$55,I934))</f>
        <v>0.13532794316879229</v>
      </c>
      <c r="M934" s="57">
        <f t="shared" si="306"/>
        <v>2.9707673679996844</v>
      </c>
      <c r="N934" s="57">
        <f>IF(SetUp!$B$62=0,X934,(B934-E934)*(1-(H934/SetUp!$B$66/SetUp!$B$56)))</f>
        <v>0</v>
      </c>
      <c r="O934" s="57">
        <f>K934*SetUp!$B$65</f>
        <v>0</v>
      </c>
      <c r="P934" s="57">
        <f>MIN(SetUp!$B$54*L934^SetUp!$B$51,L934)</f>
        <v>7.1859977053318064E-2</v>
      </c>
      <c r="Q934" s="57">
        <f t="shared" si="307"/>
        <v>25.563679222399848</v>
      </c>
      <c r="R934" s="57">
        <f>IF((H934+N934-O934)&gt;SetUp!$B$56,T933+H934+N934-O934-SetUp!$B$56,T933)</f>
        <v>0</v>
      </c>
      <c r="S934" s="57">
        <f>R934*SetUp!$B$65</f>
        <v>0</v>
      </c>
      <c r="T934" s="57">
        <f>IF((R934-S934)&lt;SetUp!$B$53,R934-S934,SetUp!$B$53)</f>
        <v>0</v>
      </c>
      <c r="U934" s="57">
        <f t="shared" si="308"/>
        <v>2.9707673679996844</v>
      </c>
      <c r="V934" s="57">
        <f>(L934-P934)/1000*SetUp!$B$13*1000000/SetUp!$B$48</f>
        <v>3.6099108581019177</v>
      </c>
      <c r="W934" s="57">
        <f t="shared" si="319"/>
        <v>-1.1934897514720433E-15</v>
      </c>
      <c r="X934" s="57">
        <f>MAX((SetUp!$B$56*(1-($H934/SetUp!$B$56)^2)*TANH(($B934-$D934)/SetUp!$B$56))/(1+$H934/SetUp!$B$56*TANH(($B934-$D934)/SetUp!$B$56)),0)</f>
        <v>0</v>
      </c>
      <c r="AK934" s="65">
        <v>169</v>
      </c>
      <c r="AL934" s="66">
        <f t="shared" si="299"/>
        <v>1.31775</v>
      </c>
      <c r="AM934" s="66">
        <f t="shared" si="300"/>
        <v>1.5125196076645053</v>
      </c>
      <c r="AN934" s="67">
        <f t="shared" si="301"/>
        <v>0.14780467286245902</v>
      </c>
      <c r="AP934" s="64">
        <v>27840</v>
      </c>
      <c r="AQ934" s="55">
        <v>3</v>
      </c>
      <c r="AR934" s="55">
        <v>81</v>
      </c>
      <c r="AS934" s="66">
        <f t="shared" si="309"/>
        <v>2.2629999999999999</v>
      </c>
      <c r="AT934" s="66">
        <f t="shared" si="310"/>
        <v>5.3511850237667478</v>
      </c>
      <c r="AU934" s="55" t="str">
        <f>IF(OR($AP934&lt;SetUp!$B$97,$AP934&gt;SetUp!$B$98),"Não","Sim")</f>
        <v>Não</v>
      </c>
      <c r="AV934" s="68">
        <f t="shared" si="311"/>
        <v>1.5043270920913443</v>
      </c>
      <c r="AW934" s="68">
        <f t="shared" si="312"/>
        <v>2.3132628522860839</v>
      </c>
      <c r="AX934" s="68">
        <f t="shared" si="313"/>
        <v>0.35468455395472859</v>
      </c>
      <c r="AY934" s="68">
        <f t="shared" si="314"/>
        <v>0.72844996749672175</v>
      </c>
      <c r="AZ934" s="68">
        <f t="shared" si="315"/>
        <v>3.0881850237667479</v>
      </c>
      <c r="BA934" s="68">
        <f t="shared" si="316"/>
        <v>0.80893576019473956</v>
      </c>
      <c r="BB934" s="68">
        <f t="shared" si="317"/>
        <v>0.37376541354199316</v>
      </c>
    </row>
    <row r="935" spans="1:54" x14ac:dyDescent="0.3">
      <c r="A935" s="64">
        <v>27597</v>
      </c>
      <c r="B935" s="57">
        <v>0.221</v>
      </c>
      <c r="C935" s="57">
        <v>8.9350000000000005</v>
      </c>
      <c r="D935" s="57">
        <v>3.4279999999999999</v>
      </c>
      <c r="E935" s="57">
        <f t="shared" si="302"/>
        <v>0.221</v>
      </c>
      <c r="F935" s="57">
        <f t="shared" si="303"/>
        <v>3.2069999999999999</v>
      </c>
      <c r="G935" s="57">
        <f t="shared" si="304"/>
        <v>0</v>
      </c>
      <c r="H935" s="57">
        <f>IF(Q934&gt;SetUp!$B$56,SetUp!$B$56,Q934)</f>
        <v>25.563679222399848</v>
      </c>
      <c r="I935" s="57">
        <f t="shared" si="318"/>
        <v>2.9707673679996844</v>
      </c>
      <c r="J935" s="57">
        <f>MIN(F935,H935,(1-EXP(-SetUp!$B$52*H935/SetUp!$B$56))*F935)</f>
        <v>3.1479274516726736</v>
      </c>
      <c r="K935" s="57">
        <f t="shared" si="305"/>
        <v>22.415751770727177</v>
      </c>
      <c r="L935" s="57">
        <f>IF(I935&lt;=0,0,MIN(SetUp!$B$50*I935^SetUp!$B$55,I935))</f>
        <v>0.12564462826609818</v>
      </c>
      <c r="M935" s="57">
        <f t="shared" si="306"/>
        <v>2.8451227397335863</v>
      </c>
      <c r="N935" s="57">
        <f>IF(SetUp!$B$62=0,X935,(B935-E935)*(1-(H935/SetUp!$B$66/SetUp!$B$56)))</f>
        <v>0</v>
      </c>
      <c r="O935" s="57">
        <f>K935*SetUp!$B$65</f>
        <v>0</v>
      </c>
      <c r="P935" s="57">
        <f>MIN(SetUp!$B$54*L935^SetUp!$B$51,L935)</f>
        <v>6.6802396623075189E-2</v>
      </c>
      <c r="Q935" s="57">
        <f t="shared" si="307"/>
        <v>22.415751770727177</v>
      </c>
      <c r="R935" s="57">
        <f>IF((H935+N935-O935)&gt;SetUp!$B$56,T934+H935+N935-O935-SetUp!$B$56,T934)</f>
        <v>0</v>
      </c>
      <c r="S935" s="57">
        <f>R935*SetUp!$B$65</f>
        <v>0</v>
      </c>
      <c r="T935" s="57">
        <f>IF((R935-S935)&lt;SetUp!$B$53,R935-S935,SetUp!$B$53)</f>
        <v>0</v>
      </c>
      <c r="U935" s="57">
        <f t="shared" si="308"/>
        <v>2.8451227397335863</v>
      </c>
      <c r="V935" s="57">
        <f>(L935-P935)/1000*SetUp!$B$13*1000000/SetUp!$B$48</f>
        <v>3.3468097990823704</v>
      </c>
      <c r="W935" s="57">
        <f t="shared" si="319"/>
        <v>1.8318679906315083E-15</v>
      </c>
      <c r="X935" s="57">
        <f>MAX((SetUp!$B$56*(1-($H935/SetUp!$B$56)^2)*TANH(($B935-$D935)/SetUp!$B$56))/(1+$H935/SetUp!$B$56*TANH(($B935-$D935)/SetUp!$B$56)),0)</f>
        <v>0</v>
      </c>
      <c r="AK935" s="65">
        <v>170</v>
      </c>
      <c r="AL935" s="66">
        <f t="shared" si="299"/>
        <v>1.298</v>
      </c>
      <c r="AM935" s="66">
        <f t="shared" si="300"/>
        <v>1.4317076068195658</v>
      </c>
      <c r="AN935" s="67">
        <f t="shared" si="301"/>
        <v>0.10301048291183799</v>
      </c>
      <c r="AP935" s="64">
        <v>27841</v>
      </c>
      <c r="AQ935" s="55">
        <v>3</v>
      </c>
      <c r="AR935" s="55">
        <v>82</v>
      </c>
      <c r="AS935" s="66">
        <f t="shared" si="309"/>
        <v>2.016</v>
      </c>
      <c r="AT935" s="66">
        <f t="shared" si="310"/>
        <v>4.8973137068966723</v>
      </c>
      <c r="AU935" s="55" t="str">
        <f>IF(OR($AP935&lt;SetUp!$B$97,$AP935&gt;SetUp!$B$98),"Não","Sim")</f>
        <v>Não</v>
      </c>
      <c r="AV935" s="68">
        <f t="shared" si="311"/>
        <v>1.4198591479439078</v>
      </c>
      <c r="AW935" s="68">
        <f t="shared" si="312"/>
        <v>2.2129875071713965</v>
      </c>
      <c r="AX935" s="68">
        <f t="shared" si="313"/>
        <v>0.30449052777348767</v>
      </c>
      <c r="AY935" s="68">
        <f t="shared" si="314"/>
        <v>0.68995792448186333</v>
      </c>
      <c r="AZ935" s="68">
        <f t="shared" si="315"/>
        <v>2.8813137068966723</v>
      </c>
      <c r="BA935" s="68">
        <f t="shared" si="316"/>
        <v>0.7931283592274887</v>
      </c>
      <c r="BB935" s="68">
        <f t="shared" si="317"/>
        <v>0.38546739670837565</v>
      </c>
    </row>
    <row r="936" spans="1:54" x14ac:dyDescent="0.3">
      <c r="A936" s="64">
        <v>27598</v>
      </c>
      <c r="B936" s="57">
        <v>1.1759999999999999</v>
      </c>
      <c r="C936" s="57">
        <v>8.9350000000000005</v>
      </c>
      <c r="D936" s="57">
        <v>3.4279999999999999</v>
      </c>
      <c r="E936" s="57">
        <f t="shared" si="302"/>
        <v>1.1759999999999999</v>
      </c>
      <c r="F936" s="57">
        <f t="shared" si="303"/>
        <v>2.2519999999999998</v>
      </c>
      <c r="G936" s="57">
        <f t="shared" si="304"/>
        <v>0</v>
      </c>
      <c r="H936" s="57">
        <f>IF(Q935&gt;SetUp!$B$56,SetUp!$B$56,Q935)</f>
        <v>22.415751770727177</v>
      </c>
      <c r="I936" s="57">
        <f t="shared" si="318"/>
        <v>2.8451227397335863</v>
      </c>
      <c r="J936" s="57">
        <f>MIN(F936,H936,(1-EXP(-SetUp!$B$52*H936/SetUp!$B$56))*F936)</f>
        <v>2.1841626603884228</v>
      </c>
      <c r="K936" s="57">
        <f t="shared" si="305"/>
        <v>20.231589110338753</v>
      </c>
      <c r="L936" s="57">
        <f>IF(I936&lt;=0,0,MIN(SetUp!$B$50*I936^SetUp!$B$55,I936))</f>
        <v>0.11691346419195159</v>
      </c>
      <c r="M936" s="57">
        <f t="shared" si="306"/>
        <v>2.7282092755416345</v>
      </c>
      <c r="N936" s="57">
        <f>IF(SetUp!$B$62=0,X936,(B936-E936)*(1-(H936/SetUp!$B$66/SetUp!$B$56)))</f>
        <v>0</v>
      </c>
      <c r="O936" s="57">
        <f>K936*SetUp!$B$65</f>
        <v>0</v>
      </c>
      <c r="P936" s="57">
        <f>MIN(SetUp!$B$54*L936^SetUp!$B$51,L936)</f>
        <v>6.2236443862338856E-2</v>
      </c>
      <c r="Q936" s="57">
        <f t="shared" si="307"/>
        <v>20.231589110338753</v>
      </c>
      <c r="R936" s="57">
        <f>IF((H936+N936-O936)&gt;SetUp!$B$56,T935+H936+N936-O936-SetUp!$B$56,T935)</f>
        <v>0</v>
      </c>
      <c r="S936" s="57">
        <f>R936*SetUp!$B$65</f>
        <v>0</v>
      </c>
      <c r="T936" s="57">
        <f>IF((R936-S936)&lt;SetUp!$B$53,R936-S936,SetUp!$B$53)</f>
        <v>0</v>
      </c>
      <c r="U936" s="57">
        <f t="shared" si="308"/>
        <v>2.7282092755416345</v>
      </c>
      <c r="V936" s="57">
        <f>(L936-P936)/1000*SetUp!$B$13*1000000/SetUp!$B$48</f>
        <v>3.1099022303222195</v>
      </c>
      <c r="W936" s="57">
        <f t="shared" si="319"/>
        <v>-1.9984014443252818E-15</v>
      </c>
      <c r="X936" s="57">
        <f>MAX((SetUp!$B$56*(1-($H936/SetUp!$B$56)^2)*TANH(($B936-$D936)/SetUp!$B$56))/(1+$H936/SetUp!$B$56*TANH(($B936-$D936)/SetUp!$B$56)),0)</f>
        <v>0</v>
      </c>
      <c r="AK936" s="65">
        <v>171</v>
      </c>
      <c r="AL936" s="66">
        <f t="shared" si="299"/>
        <v>1.2729999999999999</v>
      </c>
      <c r="AM936" s="66">
        <f t="shared" si="300"/>
        <v>1.3831285657568175</v>
      </c>
      <c r="AN936" s="67">
        <f t="shared" si="301"/>
        <v>8.6511049298364201E-2</v>
      </c>
      <c r="AP936" s="64">
        <v>27842</v>
      </c>
      <c r="AQ936" s="55">
        <v>3</v>
      </c>
      <c r="AR936" s="55">
        <v>83</v>
      </c>
      <c r="AS936" s="66">
        <f t="shared" si="309"/>
        <v>1.788</v>
      </c>
      <c r="AT936" s="66">
        <f t="shared" si="310"/>
        <v>4.495868367359261</v>
      </c>
      <c r="AU936" s="55" t="str">
        <f>IF(OR($AP936&lt;SetUp!$B$97,$AP936&gt;SetUp!$B$98),"Não","Sim")</f>
        <v>Não</v>
      </c>
      <c r="AV936" s="68">
        <f t="shared" si="311"/>
        <v>1.3371611720357424</v>
      </c>
      <c r="AW936" s="68">
        <f t="shared" si="312"/>
        <v>2.1203462847750272</v>
      </c>
      <c r="AX936" s="68">
        <f t="shared" si="313"/>
        <v>0.25236751445989886</v>
      </c>
      <c r="AY936" s="68">
        <f t="shared" si="314"/>
        <v>0.65281358722150462</v>
      </c>
      <c r="AZ936" s="68">
        <f t="shared" si="315"/>
        <v>2.7078683673592607</v>
      </c>
      <c r="BA936" s="68">
        <f t="shared" si="316"/>
        <v>0.78318511273928482</v>
      </c>
      <c r="BB936" s="68">
        <f t="shared" si="317"/>
        <v>0.40044607276160576</v>
      </c>
    </row>
    <row r="937" spans="1:54" x14ac:dyDescent="0.3">
      <c r="A937" s="64">
        <v>27599</v>
      </c>
      <c r="B937" s="57">
        <v>0.35299999999999998</v>
      </c>
      <c r="C937" s="57">
        <v>3.5640000000000001</v>
      </c>
      <c r="D937" s="57">
        <v>3.4279999999999999</v>
      </c>
      <c r="E937" s="57">
        <f t="shared" si="302"/>
        <v>0.35299999999999998</v>
      </c>
      <c r="F937" s="57">
        <f t="shared" si="303"/>
        <v>3.0750000000000002</v>
      </c>
      <c r="G937" s="57">
        <f t="shared" si="304"/>
        <v>0</v>
      </c>
      <c r="H937" s="57">
        <f>IF(Q936&gt;SetUp!$B$56,SetUp!$B$56,Q936)</f>
        <v>20.231589110338753</v>
      </c>
      <c r="I937" s="57">
        <f t="shared" si="318"/>
        <v>2.7282092755416345</v>
      </c>
      <c r="J937" s="57">
        <f>MIN(F937,H937,(1-EXP(-SetUp!$B$52*H937/SetUp!$B$56))*F937)</f>
        <v>2.9446954527608504</v>
      </c>
      <c r="K937" s="57">
        <f t="shared" si="305"/>
        <v>17.286893657577902</v>
      </c>
      <c r="L937" s="57">
        <f>IF(I937&lt;=0,0,MIN(SetUp!$B$50*I937^SetUp!$B$55,I937))</f>
        <v>0.10901652129400012</v>
      </c>
      <c r="M937" s="57">
        <f t="shared" si="306"/>
        <v>2.6191927542476345</v>
      </c>
      <c r="N937" s="57">
        <f>IF(SetUp!$B$62=0,X937,(B937-E937)*(1-(H937/SetUp!$B$66/SetUp!$B$56)))</f>
        <v>0</v>
      </c>
      <c r="O937" s="57">
        <f>K937*SetUp!$B$65</f>
        <v>0</v>
      </c>
      <c r="P937" s="57">
        <f>MIN(SetUp!$B$54*L937^SetUp!$B$51,L937)</f>
        <v>5.8101754856751196E-2</v>
      </c>
      <c r="Q937" s="57">
        <f t="shared" si="307"/>
        <v>17.286893657577902</v>
      </c>
      <c r="R937" s="57">
        <f>IF((H937+N937-O937)&gt;SetUp!$B$56,T936+H937+N937-O937-SetUp!$B$56,T936)</f>
        <v>0</v>
      </c>
      <c r="S937" s="57">
        <f>R937*SetUp!$B$65</f>
        <v>0</v>
      </c>
      <c r="T937" s="57">
        <f>IF((R937-S937)&lt;SetUp!$B$53,R937-S937,SetUp!$B$53)</f>
        <v>0</v>
      </c>
      <c r="U937" s="57">
        <f t="shared" si="308"/>
        <v>2.6191927542476345</v>
      </c>
      <c r="V937" s="57">
        <f>(L937-P937)/1000*SetUp!$B$13*1000000/SetUp!$B$48</f>
        <v>2.8959139460234877</v>
      </c>
      <c r="W937" s="57">
        <f t="shared" si="319"/>
        <v>5.9674487573602164E-16</v>
      </c>
      <c r="X937" s="57">
        <f>MAX((SetUp!$B$56*(1-($H937/SetUp!$B$56)^2)*TANH(($B937-$D937)/SetUp!$B$56))/(1+$H937/SetUp!$B$56*TANH(($B937-$D937)/SetUp!$B$56)),0)</f>
        <v>0</v>
      </c>
      <c r="AK937" s="65">
        <v>172</v>
      </c>
      <c r="AL937" s="66">
        <f t="shared" si="299"/>
        <v>1.1815833333333332</v>
      </c>
      <c r="AM937" s="66">
        <f t="shared" si="300"/>
        <v>1.3051671141559529</v>
      </c>
      <c r="AN937" s="67">
        <f t="shared" si="301"/>
        <v>0.10459167570854336</v>
      </c>
      <c r="AP937" s="64">
        <v>27843</v>
      </c>
      <c r="AQ937" s="55">
        <v>3</v>
      </c>
      <c r="AR937" s="55">
        <v>84</v>
      </c>
      <c r="AS937" s="66">
        <f t="shared" si="309"/>
        <v>1.788</v>
      </c>
      <c r="AT937" s="66">
        <f t="shared" si="310"/>
        <v>4.1430660067764764</v>
      </c>
      <c r="AU937" s="55" t="str">
        <f>IF(OR($AP937&lt;SetUp!$B$97,$AP937&gt;SetUp!$B$98),"Não","Sim")</f>
        <v>Não</v>
      </c>
      <c r="AV937" s="68">
        <f t="shared" si="311"/>
        <v>1.3371611720357424</v>
      </c>
      <c r="AW937" s="68">
        <f t="shared" si="312"/>
        <v>2.0354522855563273</v>
      </c>
      <c r="AX937" s="68">
        <f t="shared" si="313"/>
        <v>0.25236751445989886</v>
      </c>
      <c r="AY937" s="68">
        <f t="shared" si="314"/>
        <v>0.61732185247532401</v>
      </c>
      <c r="AZ937" s="68">
        <f t="shared" si="315"/>
        <v>2.3550660067764762</v>
      </c>
      <c r="BA937" s="68">
        <f t="shared" si="316"/>
        <v>0.69829111352058493</v>
      </c>
      <c r="BB937" s="68">
        <f t="shared" si="317"/>
        <v>0.36495433801542515</v>
      </c>
    </row>
    <row r="938" spans="1:54" x14ac:dyDescent="0.3">
      <c r="A938" s="64">
        <v>27600</v>
      </c>
      <c r="B938" s="57">
        <v>0.22900000000000001</v>
      </c>
      <c r="C938" s="57">
        <v>2.181</v>
      </c>
      <c r="D938" s="57">
        <v>3.4279999999999999</v>
      </c>
      <c r="E938" s="57">
        <f t="shared" si="302"/>
        <v>0.22900000000000001</v>
      </c>
      <c r="F938" s="57">
        <f t="shared" si="303"/>
        <v>3.1989999999999998</v>
      </c>
      <c r="G938" s="57">
        <f t="shared" si="304"/>
        <v>0</v>
      </c>
      <c r="H938" s="57">
        <f>IF(Q937&gt;SetUp!$B$56,SetUp!$B$56,Q937)</f>
        <v>17.286893657577902</v>
      </c>
      <c r="I938" s="57">
        <f t="shared" si="318"/>
        <v>2.6191927542476345</v>
      </c>
      <c r="J938" s="57">
        <f>MIN(F938,H938,(1-EXP(-SetUp!$B$52*H938/SetUp!$B$56))*F938)</f>
        <v>2.9842410135792043</v>
      </c>
      <c r="K938" s="57">
        <f t="shared" si="305"/>
        <v>14.302652643998698</v>
      </c>
      <c r="L938" s="57">
        <f>IF(I938&lt;=0,0,MIN(SetUp!$B$50*I938^SetUp!$B$55,I938))</f>
        <v>0.10185334243741222</v>
      </c>
      <c r="M938" s="57">
        <f t="shared" si="306"/>
        <v>2.5173394118102221</v>
      </c>
      <c r="N938" s="57">
        <f>IF(SetUp!$B$62=0,X938,(B938-E938)*(1-(H938/SetUp!$B$66/SetUp!$B$56)))</f>
        <v>0</v>
      </c>
      <c r="O938" s="57">
        <f>K938*SetUp!$B$65</f>
        <v>0</v>
      </c>
      <c r="P938" s="57">
        <f>MIN(SetUp!$B$54*L938^SetUp!$B$51,L938)</f>
        <v>5.4346847485774973E-2</v>
      </c>
      <c r="Q938" s="57">
        <f t="shared" si="307"/>
        <v>14.302652643998698</v>
      </c>
      <c r="R938" s="57">
        <f>IF((H938+N938-O938)&gt;SetUp!$B$56,T937+H938+N938-O938-SetUp!$B$56,T937)</f>
        <v>0</v>
      </c>
      <c r="S938" s="57">
        <f>R938*SetUp!$B$65</f>
        <v>0</v>
      </c>
      <c r="T938" s="57">
        <f>IF((R938-S938)&lt;SetUp!$B$53,R938-S938,SetUp!$B$53)</f>
        <v>0</v>
      </c>
      <c r="U938" s="57">
        <f t="shared" si="308"/>
        <v>2.5173394118102221</v>
      </c>
      <c r="V938" s="57">
        <f>(L938-P938)/1000*SetUp!$B$13*1000000/SetUp!$B$48</f>
        <v>2.70205936084766</v>
      </c>
      <c r="W938" s="57">
        <f t="shared" si="319"/>
        <v>7.0776717819853729E-16</v>
      </c>
      <c r="X938" s="57">
        <f>MAX((SetUp!$B$56*(1-($H938/SetUp!$B$56)^2)*TANH(($B938-$D938)/SetUp!$B$56))/(1+$H938/SetUp!$B$56*TANH(($B938-$D938)/SetUp!$B$56)),0)</f>
        <v>0</v>
      </c>
      <c r="AK938" s="65">
        <v>173</v>
      </c>
      <c r="AL938" s="66">
        <f t="shared" si="299"/>
        <v>1.1702499999999996</v>
      </c>
      <c r="AM938" s="66">
        <f t="shared" si="300"/>
        <v>1.2334680579234993</v>
      </c>
      <c r="AN938" s="67">
        <f t="shared" si="301"/>
        <v>5.4020985194189103E-2</v>
      </c>
      <c r="AP938" s="64">
        <v>27844</v>
      </c>
      <c r="AQ938" s="55">
        <v>3</v>
      </c>
      <c r="AR938" s="55">
        <v>85</v>
      </c>
      <c r="AS938" s="66">
        <f t="shared" si="309"/>
        <v>1.681</v>
      </c>
      <c r="AT938" s="66">
        <f t="shared" si="310"/>
        <v>3.917932628732129</v>
      </c>
      <c r="AU938" s="55" t="str">
        <f>IF(OR($AP938&lt;SetUp!$B$97,$AP938&gt;SetUp!$B$98),"Não","Sim")</f>
        <v>Não</v>
      </c>
      <c r="AV938" s="68">
        <f t="shared" si="311"/>
        <v>1.2965338406690357</v>
      </c>
      <c r="AW938" s="68">
        <f t="shared" si="312"/>
        <v>1.9793768283811268</v>
      </c>
      <c r="AX938" s="68">
        <f t="shared" si="313"/>
        <v>0.22556771343947099</v>
      </c>
      <c r="AY938" s="68">
        <f t="shared" si="314"/>
        <v>0.59305696376146466</v>
      </c>
      <c r="AZ938" s="68">
        <f t="shared" si="315"/>
        <v>2.2369326287321289</v>
      </c>
      <c r="BA938" s="68">
        <f t="shared" si="316"/>
        <v>0.68284298771209118</v>
      </c>
      <c r="BB938" s="68">
        <f t="shared" si="317"/>
        <v>0.36748925032199364</v>
      </c>
    </row>
    <row r="939" spans="1:54" x14ac:dyDescent="0.3">
      <c r="A939" s="64">
        <v>27601</v>
      </c>
      <c r="B939" s="57">
        <v>0.16300000000000001</v>
      </c>
      <c r="C939" s="57">
        <v>2.4849999999999999</v>
      </c>
      <c r="D939" s="57">
        <v>3.4279999999999999</v>
      </c>
      <c r="E939" s="57">
        <f t="shared" si="302"/>
        <v>0.16300000000000001</v>
      </c>
      <c r="F939" s="57">
        <f t="shared" si="303"/>
        <v>3.2650000000000001</v>
      </c>
      <c r="G939" s="57">
        <f t="shared" si="304"/>
        <v>0</v>
      </c>
      <c r="H939" s="57">
        <f>IF(Q938&gt;SetUp!$B$56,SetUp!$B$56,Q938)</f>
        <v>14.302652643998698</v>
      </c>
      <c r="I939" s="57">
        <f t="shared" si="318"/>
        <v>2.5173394118102221</v>
      </c>
      <c r="J939" s="57">
        <f>MIN(F939,H939,(1-EXP(-SetUp!$B$52*H939/SetUp!$B$56))*F939)</f>
        <v>2.9155971459543526</v>
      </c>
      <c r="K939" s="57">
        <f t="shared" si="305"/>
        <v>11.387055498044345</v>
      </c>
      <c r="L939" s="57">
        <f>IF(I939&lt;=0,0,MIN(SetUp!$B$50*I939^SetUp!$B$55,I939))</f>
        <v>9.533795010987052E-2</v>
      </c>
      <c r="M939" s="57">
        <f t="shared" si="306"/>
        <v>2.4220014617003516</v>
      </c>
      <c r="N939" s="57">
        <f>IF(SetUp!$B$62=0,X939,(B939-E939)*(1-(H939/SetUp!$B$66/SetUp!$B$56)))</f>
        <v>0</v>
      </c>
      <c r="O939" s="57">
        <f>K939*SetUp!$B$65</f>
        <v>0</v>
      </c>
      <c r="P939" s="57">
        <f>MIN(SetUp!$B$54*L939^SetUp!$B$51,L939)</f>
        <v>5.0927608714234934E-2</v>
      </c>
      <c r="Q939" s="57">
        <f t="shared" si="307"/>
        <v>11.387055498044345</v>
      </c>
      <c r="R939" s="57">
        <f>IF((H939+N939-O939)&gt;SetUp!$B$56,T938+H939+N939-O939-SetUp!$B$56,T938)</f>
        <v>0</v>
      </c>
      <c r="S939" s="57">
        <f>R939*SetUp!$B$65</f>
        <v>0</v>
      </c>
      <c r="T939" s="57">
        <f>IF((R939-S939)&lt;SetUp!$B$53,R939-S939,SetUp!$B$53)</f>
        <v>0</v>
      </c>
      <c r="U939" s="57">
        <f t="shared" si="308"/>
        <v>2.4220014617003516</v>
      </c>
      <c r="V939" s="57">
        <f>(L939-P939)/1000*SetUp!$B$13*1000000/SetUp!$B$48</f>
        <v>2.5259573203344035</v>
      </c>
      <c r="W939" s="57">
        <f t="shared" si="319"/>
        <v>8.4654505627668186E-16</v>
      </c>
      <c r="X939" s="57">
        <f>MAX((SetUp!$B$56*(1-($H939/SetUp!$B$56)^2)*TANH(($B939-$D939)/SetUp!$B$56))/(1+$H939/SetUp!$B$56*TANH(($B939-$D939)/SetUp!$B$56)),0)</f>
        <v>0</v>
      </c>
      <c r="AK939" s="65">
        <v>174</v>
      </c>
      <c r="AL939" s="66">
        <f t="shared" si="299"/>
        <v>1.1813333333333333</v>
      </c>
      <c r="AM939" s="66">
        <f t="shared" si="300"/>
        <v>1.1888785374684687</v>
      </c>
      <c r="AN939" s="67">
        <f t="shared" si="301"/>
        <v>6.3870238164238499E-3</v>
      </c>
      <c r="AP939" s="64">
        <v>27845</v>
      </c>
      <c r="AQ939" s="55">
        <v>3</v>
      </c>
      <c r="AR939" s="55">
        <v>86</v>
      </c>
      <c r="AS939" s="66">
        <f t="shared" si="309"/>
        <v>1.5780000000000001</v>
      </c>
      <c r="AT939" s="66">
        <f t="shared" si="310"/>
        <v>3.623222593312958</v>
      </c>
      <c r="AU939" s="55" t="str">
        <f>IF(OR($AP939&lt;SetUp!$B$97,$AP939&gt;SetUp!$B$98),"Não","Sim")</f>
        <v>Não</v>
      </c>
      <c r="AV939" s="68">
        <f t="shared" si="311"/>
        <v>1.2561846997953765</v>
      </c>
      <c r="AW939" s="68">
        <f t="shared" si="312"/>
        <v>1.9034764493717693</v>
      </c>
      <c r="AX939" s="68">
        <f t="shared" si="313"/>
        <v>0.19810699887340152</v>
      </c>
      <c r="AY939" s="68">
        <f t="shared" si="314"/>
        <v>0.55909501581150733</v>
      </c>
      <c r="AZ939" s="68">
        <f t="shared" si="315"/>
        <v>2.0452225933129577</v>
      </c>
      <c r="BA939" s="68">
        <f t="shared" si="316"/>
        <v>0.64729174957639279</v>
      </c>
      <c r="BB939" s="68">
        <f t="shared" si="317"/>
        <v>0.36098801693810578</v>
      </c>
    </row>
    <row r="940" spans="1:54" x14ac:dyDescent="0.3">
      <c r="A940" s="64">
        <v>27602</v>
      </c>
      <c r="B940" s="57">
        <v>0.94</v>
      </c>
      <c r="C940" s="57">
        <v>2.4849999999999999</v>
      </c>
      <c r="D940" s="57">
        <v>3.4279999999999999</v>
      </c>
      <c r="E940" s="57">
        <f t="shared" si="302"/>
        <v>0.94</v>
      </c>
      <c r="F940" s="57">
        <f t="shared" si="303"/>
        <v>2.488</v>
      </c>
      <c r="G940" s="57">
        <f t="shared" si="304"/>
        <v>0</v>
      </c>
      <c r="H940" s="57">
        <f>IF(Q939&gt;SetUp!$B$56,SetUp!$B$56,Q939)</f>
        <v>11.387055498044345</v>
      </c>
      <c r="I940" s="57">
        <f t="shared" si="318"/>
        <v>2.4220014617003516</v>
      </c>
      <c r="J940" s="57">
        <f>MIN(F940,H940,(1-EXP(-SetUp!$B$52*H940/SetUp!$B$56))*F940)</f>
        <v>2.068104012293503</v>
      </c>
      <c r="K940" s="57">
        <f t="shared" si="305"/>
        <v>9.3189514857508424</v>
      </c>
      <c r="L940" s="57">
        <f>IF(I940&lt;=0,0,MIN(SetUp!$B$50*I940^SetUp!$B$55,I940))</f>
        <v>8.939643207761877E-2</v>
      </c>
      <c r="M940" s="57">
        <f t="shared" si="306"/>
        <v>2.3326050296227328</v>
      </c>
      <c r="N940" s="57">
        <f>IF(SetUp!$B$62=0,X940,(B940-E940)*(1-(H940/SetUp!$B$66/SetUp!$B$56)))</f>
        <v>0</v>
      </c>
      <c r="O940" s="57">
        <f>K940*SetUp!$B$65</f>
        <v>0</v>
      </c>
      <c r="P940" s="57">
        <f>MIN(SetUp!$B$54*L940^SetUp!$B$51,L940)</f>
        <v>4.7806072894136228E-2</v>
      </c>
      <c r="Q940" s="57">
        <f t="shared" si="307"/>
        <v>9.3189514857508424</v>
      </c>
      <c r="R940" s="57">
        <f>IF((H940+N940-O940)&gt;SetUp!$B$56,T939+H940+N940-O940-SetUp!$B$56,T939)</f>
        <v>0</v>
      </c>
      <c r="S940" s="57">
        <f>R940*SetUp!$B$65</f>
        <v>0</v>
      </c>
      <c r="T940" s="57">
        <f>IF((R940-S940)&lt;SetUp!$B$53,R940-S940,SetUp!$B$53)</f>
        <v>0</v>
      </c>
      <c r="U940" s="57">
        <f t="shared" si="308"/>
        <v>2.3326050296227328</v>
      </c>
      <c r="V940" s="57">
        <f>(L940-P940)/1000*SetUp!$B$13*1000000/SetUp!$B$48</f>
        <v>2.3655632659734342</v>
      </c>
      <c r="W940" s="57">
        <f t="shared" si="319"/>
        <v>-9.4368957093138306E-16</v>
      </c>
      <c r="X940" s="57">
        <f>MAX((SetUp!$B$56*(1-($H940/SetUp!$B$56)^2)*TANH(($B940-$D940)/SetUp!$B$56))/(1+$H940/SetUp!$B$56*TANH(($B940-$D940)/SetUp!$B$56)),0)</f>
        <v>0</v>
      </c>
      <c r="AK940" s="65">
        <v>175</v>
      </c>
      <c r="AL940" s="66">
        <f t="shared" si="299"/>
        <v>1.0698333333333334</v>
      </c>
      <c r="AM940" s="66">
        <f t="shared" si="300"/>
        <v>1.1260579540704405</v>
      </c>
      <c r="AN940" s="67">
        <f t="shared" si="301"/>
        <v>5.2554560589288452E-2</v>
      </c>
      <c r="AP940" s="64">
        <v>27846</v>
      </c>
      <c r="AQ940" s="55">
        <v>3</v>
      </c>
      <c r="AR940" s="55">
        <v>87</v>
      </c>
      <c r="AS940" s="66">
        <f t="shared" si="309"/>
        <v>1.48</v>
      </c>
      <c r="AT940" s="66">
        <f t="shared" si="310"/>
        <v>3.3587761965905374</v>
      </c>
      <c r="AU940" s="55" t="str">
        <f>IF(OR($AP940&lt;SetUp!$B$97,$AP940&gt;SetUp!$B$98),"Não","Sim")</f>
        <v>Não</v>
      </c>
      <c r="AV940" s="68">
        <f t="shared" si="311"/>
        <v>1.2165525060596438</v>
      </c>
      <c r="AW940" s="68">
        <f t="shared" si="312"/>
        <v>1.832696427832645</v>
      </c>
      <c r="AX940" s="68">
        <f t="shared" si="313"/>
        <v>0.17026171539495738</v>
      </c>
      <c r="AY940" s="68">
        <f t="shared" si="314"/>
        <v>0.52618106671040166</v>
      </c>
      <c r="AZ940" s="68">
        <f t="shared" si="315"/>
        <v>1.8787761965905374</v>
      </c>
      <c r="BA940" s="68">
        <f t="shared" si="316"/>
        <v>0.61614392177300115</v>
      </c>
      <c r="BB940" s="68">
        <f t="shared" si="317"/>
        <v>0.35591935131544428</v>
      </c>
    </row>
    <row r="941" spans="1:54" x14ac:dyDescent="0.3">
      <c r="A941" s="64">
        <v>27603</v>
      </c>
      <c r="B941" s="57">
        <v>2.6869999999999998</v>
      </c>
      <c r="C941" s="57">
        <v>1.903</v>
      </c>
      <c r="D941" s="57">
        <v>3.4279999999999999</v>
      </c>
      <c r="E941" s="57">
        <f t="shared" si="302"/>
        <v>2.6869999999999998</v>
      </c>
      <c r="F941" s="57">
        <f t="shared" si="303"/>
        <v>0.7410000000000001</v>
      </c>
      <c r="G941" s="57">
        <f t="shared" si="304"/>
        <v>0</v>
      </c>
      <c r="H941" s="57">
        <f>IF(Q940&gt;SetUp!$B$56,SetUp!$B$56,Q940)</f>
        <v>9.3189514857508424</v>
      </c>
      <c r="I941" s="57">
        <f t="shared" si="318"/>
        <v>2.3326050296227328</v>
      </c>
      <c r="J941" s="57">
        <f>MIN(F941,H941,(1-EXP(-SetUp!$B$52*H941/SetUp!$B$56))*F941)</f>
        <v>0.56823808104813789</v>
      </c>
      <c r="K941" s="57">
        <f t="shared" si="305"/>
        <v>8.7507134047027044</v>
      </c>
      <c r="L941" s="57">
        <f>IF(I941&lt;=0,0,MIN(SetUp!$B$50*I941^SetUp!$B$55,I941))</f>
        <v>8.3964981625137575E-2</v>
      </c>
      <c r="M941" s="57">
        <f t="shared" si="306"/>
        <v>2.2486400479975952</v>
      </c>
      <c r="N941" s="57">
        <f>IF(SetUp!$B$62=0,X941,(B941-E941)*(1-(H941/SetUp!$B$66/SetUp!$B$56)))</f>
        <v>0</v>
      </c>
      <c r="O941" s="57">
        <f>K941*SetUp!$B$65</f>
        <v>0</v>
      </c>
      <c r="P941" s="57">
        <f>MIN(SetUp!$B$54*L941^SetUp!$B$51,L941)</f>
        <v>4.4949428980021001E-2</v>
      </c>
      <c r="Q941" s="57">
        <f t="shared" si="307"/>
        <v>8.7507134047027044</v>
      </c>
      <c r="R941" s="57">
        <f>IF((H941+N941-O941)&gt;SetUp!$B$56,T940+H941+N941-O941-SetUp!$B$56,T940)</f>
        <v>0</v>
      </c>
      <c r="S941" s="57">
        <f>R941*SetUp!$B$65</f>
        <v>0</v>
      </c>
      <c r="T941" s="57">
        <f>IF((R941-S941)&lt;SetUp!$B$53,R941-S941,SetUp!$B$53)</f>
        <v>0</v>
      </c>
      <c r="U941" s="57">
        <f t="shared" si="308"/>
        <v>2.2486400479975952</v>
      </c>
      <c r="V941" s="57">
        <f>(L941-P941)/1000*SetUp!$B$13*1000000/SetUp!$B$48</f>
        <v>2.2191142358682621</v>
      </c>
      <c r="W941" s="57">
        <f t="shared" si="319"/>
        <v>0</v>
      </c>
      <c r="X941" s="57">
        <f>MAX((SetUp!$B$56*(1-($H941/SetUp!$B$56)^2)*TANH(($B941-$D941)/SetUp!$B$56))/(1+$H941/SetUp!$B$56*TANH(($B941-$D941)/SetUp!$B$56)),0)</f>
        <v>0</v>
      </c>
      <c r="AK941" s="65">
        <v>176</v>
      </c>
      <c r="AL941" s="66">
        <f t="shared" si="299"/>
        <v>1.034</v>
      </c>
      <c r="AM941" s="66">
        <f t="shared" si="300"/>
        <v>1.0711010741350606</v>
      </c>
      <c r="AN941" s="67">
        <f t="shared" si="301"/>
        <v>3.5881116184778128E-2</v>
      </c>
      <c r="AP941" s="64">
        <v>27847</v>
      </c>
      <c r="AQ941" s="55">
        <v>3</v>
      </c>
      <c r="AR941" s="55">
        <v>88</v>
      </c>
      <c r="AS941" s="66">
        <f t="shared" si="309"/>
        <v>1.48</v>
      </c>
      <c r="AT941" s="66">
        <f t="shared" si="310"/>
        <v>3.1600819562813482</v>
      </c>
      <c r="AU941" s="55" t="str">
        <f>IF(OR($AP941&lt;SetUp!$B$97,$AP941&gt;SetUp!$B$98),"Não","Sim")</f>
        <v>Não</v>
      </c>
      <c r="AV941" s="68">
        <f t="shared" si="311"/>
        <v>1.2165525060596438</v>
      </c>
      <c r="AW941" s="68">
        <f t="shared" si="312"/>
        <v>1.7776619353187906</v>
      </c>
      <c r="AX941" s="68">
        <f t="shared" si="313"/>
        <v>0.17026171539495738</v>
      </c>
      <c r="AY941" s="68">
        <f t="shared" si="314"/>
        <v>0.49969834613080605</v>
      </c>
      <c r="AZ941" s="68">
        <f t="shared" si="315"/>
        <v>1.6800819562813483</v>
      </c>
      <c r="BA941" s="68">
        <f t="shared" si="316"/>
        <v>0.56110942925914675</v>
      </c>
      <c r="BB941" s="68">
        <f t="shared" si="317"/>
        <v>0.32943663073584867</v>
      </c>
    </row>
    <row r="942" spans="1:54" x14ac:dyDescent="0.3">
      <c r="A942" s="64">
        <v>27604</v>
      </c>
      <c r="B942" s="57">
        <v>0.30099999999999999</v>
      </c>
      <c r="C942" s="57">
        <v>1.903</v>
      </c>
      <c r="D942" s="57">
        <v>3.4279999999999999</v>
      </c>
      <c r="E942" s="57">
        <f t="shared" si="302"/>
        <v>0.30099999999999999</v>
      </c>
      <c r="F942" s="57">
        <f t="shared" si="303"/>
        <v>3.1269999999999998</v>
      </c>
      <c r="G942" s="57">
        <f t="shared" si="304"/>
        <v>0</v>
      </c>
      <c r="H942" s="57">
        <f>IF(Q941&gt;SetUp!$B$56,SetUp!$B$56,Q941)</f>
        <v>8.7507134047027044</v>
      </c>
      <c r="I942" s="57">
        <f t="shared" si="318"/>
        <v>2.2486400479975952</v>
      </c>
      <c r="J942" s="57">
        <f>MIN(F942,H942,(1-EXP(-SetUp!$B$52*H942/SetUp!$B$56))*F942)</f>
        <v>2.3302584178777481</v>
      </c>
      <c r="K942" s="57">
        <f t="shared" si="305"/>
        <v>6.4204549868249563</v>
      </c>
      <c r="L942" s="57">
        <f>IF(I942&lt;=0,0,MIN(SetUp!$B$50*I942^SetUp!$B$55,I942))</f>
        <v>7.8988297449819236E-2</v>
      </c>
      <c r="M942" s="57">
        <f t="shared" si="306"/>
        <v>2.1696517505477759</v>
      </c>
      <c r="N942" s="57">
        <f>IF(SetUp!$B$62=0,X942,(B942-E942)*(1-(H942/SetUp!$B$66/SetUp!$B$56)))</f>
        <v>0</v>
      </c>
      <c r="O942" s="57">
        <f>K942*SetUp!$B$65</f>
        <v>0</v>
      </c>
      <c r="P942" s="57">
        <f>MIN(SetUp!$B$54*L942^SetUp!$B$51,L942)</f>
        <v>4.232920905427455E-2</v>
      </c>
      <c r="Q942" s="57">
        <f t="shared" si="307"/>
        <v>6.4204549868249563</v>
      </c>
      <c r="R942" s="57">
        <f>IF((H942+N942-O942)&gt;SetUp!$B$56,T941+H942+N942-O942-SetUp!$B$56,T941)</f>
        <v>0</v>
      </c>
      <c r="S942" s="57">
        <f>R942*SetUp!$B$65</f>
        <v>0</v>
      </c>
      <c r="T942" s="57">
        <f>IF((R942-S942)&lt;SetUp!$B$53,R942-S942,SetUp!$B$53)</f>
        <v>0</v>
      </c>
      <c r="U942" s="57">
        <f t="shared" si="308"/>
        <v>2.1696517505477759</v>
      </c>
      <c r="V942" s="57">
        <f>(L942-P942)/1000*SetUp!$B$13*1000000/SetUp!$B$48</f>
        <v>2.0850840092531295</v>
      </c>
      <c r="W942" s="57">
        <f t="shared" si="319"/>
        <v>0</v>
      </c>
      <c r="X942" s="57">
        <f>MAX((SetUp!$B$56*(1-($H942/SetUp!$B$56)^2)*TANH(($B942-$D942)/SetUp!$B$56))/(1+$H942/SetUp!$B$56*TANH(($B942-$D942)/SetUp!$B$56)),0)</f>
        <v>0</v>
      </c>
      <c r="AK942" s="65">
        <v>177</v>
      </c>
      <c r="AL942" s="66">
        <f t="shared" si="299"/>
        <v>1.2154166666666666</v>
      </c>
      <c r="AM942" s="66">
        <f t="shared" si="300"/>
        <v>1.017061323383265</v>
      </c>
      <c r="AN942" s="67">
        <f t="shared" si="301"/>
        <v>-0.16319945967780725</v>
      </c>
      <c r="AP942" s="64">
        <v>27848</v>
      </c>
      <c r="AQ942" s="55">
        <v>3</v>
      </c>
      <c r="AR942" s="55">
        <v>89</v>
      </c>
      <c r="AS942" s="66">
        <f t="shared" si="309"/>
        <v>2.137</v>
      </c>
      <c r="AT942" s="66">
        <f t="shared" si="310"/>
        <v>3.695964149802871</v>
      </c>
      <c r="AU942" s="55" t="str">
        <f>IF(OR($AP942&lt;SetUp!$B$97,$AP942&gt;SetUp!$B$98),"Não","Sim")</f>
        <v>Não</v>
      </c>
      <c r="AV942" s="68">
        <f t="shared" si="311"/>
        <v>1.4618481453283716</v>
      </c>
      <c r="AW942" s="68">
        <f t="shared" si="312"/>
        <v>1.9224890506327652</v>
      </c>
      <c r="AX942" s="68">
        <f t="shared" si="313"/>
        <v>0.32980452216406941</v>
      </c>
      <c r="AY942" s="68">
        <f t="shared" si="314"/>
        <v>0.56772774998900555</v>
      </c>
      <c r="AZ942" s="68">
        <f t="shared" si="315"/>
        <v>1.558964149802871</v>
      </c>
      <c r="BA942" s="68">
        <f t="shared" si="316"/>
        <v>0.46064090530439361</v>
      </c>
      <c r="BB942" s="68">
        <f t="shared" si="317"/>
        <v>0.23792322782493613</v>
      </c>
    </row>
    <row r="943" spans="1:54" x14ac:dyDescent="0.3">
      <c r="A943" s="64">
        <v>27605</v>
      </c>
      <c r="B943" s="57">
        <v>1.466</v>
      </c>
      <c r="C943" s="57">
        <v>1.903</v>
      </c>
      <c r="D943" s="57">
        <v>3.4279999999999999</v>
      </c>
      <c r="E943" s="57">
        <f t="shared" si="302"/>
        <v>1.466</v>
      </c>
      <c r="F943" s="57">
        <f t="shared" si="303"/>
        <v>1.962</v>
      </c>
      <c r="G943" s="57">
        <f t="shared" si="304"/>
        <v>0</v>
      </c>
      <c r="H943" s="57">
        <f>IF(Q942&gt;SetUp!$B$56,SetUp!$B$56,Q942)</f>
        <v>6.4204549868249563</v>
      </c>
      <c r="I943" s="57">
        <f t="shared" si="318"/>
        <v>2.1696517505477759</v>
      </c>
      <c r="J943" s="57">
        <f>MIN(F943,H943,(1-EXP(-SetUp!$B$52*H943/SetUp!$B$56))*F943)</f>
        <v>1.2425237272031444</v>
      </c>
      <c r="K943" s="57">
        <f t="shared" si="305"/>
        <v>5.1779312596218121</v>
      </c>
      <c r="L943" s="57">
        <f>IF(I943&lt;=0,0,MIN(SetUp!$B$50*I943^SetUp!$B$55,I943))</f>
        <v>7.441826996665471E-2</v>
      </c>
      <c r="M943" s="57">
        <f t="shared" si="306"/>
        <v>2.095233480581121</v>
      </c>
      <c r="N943" s="57">
        <f>IF(SetUp!$B$62=0,X943,(B943-E943)*(1-(H943/SetUp!$B$66/SetUp!$B$56)))</f>
        <v>0</v>
      </c>
      <c r="O943" s="57">
        <f>K943*SetUp!$B$65</f>
        <v>0</v>
      </c>
      <c r="P943" s="57">
        <f>MIN(SetUp!$B$54*L943^SetUp!$B$51,L943)</f>
        <v>3.9920621392776877E-2</v>
      </c>
      <c r="Q943" s="57">
        <f t="shared" si="307"/>
        <v>5.1779312596218121</v>
      </c>
      <c r="R943" s="57">
        <f>IF((H943+N943-O943)&gt;SetUp!$B$56,T942+H943+N943-O943-SetUp!$B$56,T942)</f>
        <v>0</v>
      </c>
      <c r="S943" s="57">
        <f>R943*SetUp!$B$65</f>
        <v>0</v>
      </c>
      <c r="T943" s="57">
        <f>IF((R943-S943)&lt;SetUp!$B$53,R943-S943,SetUp!$B$53)</f>
        <v>0</v>
      </c>
      <c r="U943" s="57">
        <f t="shared" si="308"/>
        <v>2.095233480581121</v>
      </c>
      <c r="V943" s="57">
        <f>(L943-P943)/1000*SetUp!$B$13*1000000/SetUp!$B$48</f>
        <v>1.9621463202278833</v>
      </c>
      <c r="W943" s="57">
        <f t="shared" si="319"/>
        <v>-1.9428902930940239E-16</v>
      </c>
      <c r="X943" s="57">
        <f>MAX((SetUp!$B$56*(1-($H943/SetUp!$B$56)^2)*TANH(($B943-$D943)/SetUp!$B$56))/(1+$H943/SetUp!$B$56*TANH(($B943-$D943)/SetUp!$B$56)),0)</f>
        <v>0</v>
      </c>
      <c r="AK943" s="65">
        <v>178</v>
      </c>
      <c r="AL943" s="66">
        <f t="shared" si="299"/>
        <v>1.1995833333333332</v>
      </c>
      <c r="AM943" s="66">
        <f t="shared" si="300"/>
        <v>0.96857475500613643</v>
      </c>
      <c r="AN943" s="67">
        <f t="shared" si="301"/>
        <v>-0.19257401458328322</v>
      </c>
      <c r="AP943" s="64">
        <v>27849</v>
      </c>
      <c r="AQ943" s="55">
        <v>3</v>
      </c>
      <c r="AR943" s="55">
        <v>90</v>
      </c>
      <c r="AS943" s="66">
        <f t="shared" si="309"/>
        <v>4.7789999999999999</v>
      </c>
      <c r="AT943" s="66">
        <f t="shared" si="310"/>
        <v>4.2320215328819204</v>
      </c>
      <c r="AU943" s="55" t="str">
        <f>IF(OR($AP943&lt;SetUp!$B$97,$AP943&gt;SetUp!$B$98),"Não","Sim")</f>
        <v>Não</v>
      </c>
      <c r="AV943" s="68">
        <f t="shared" si="311"/>
        <v>2.1860924042684013</v>
      </c>
      <c r="AW943" s="68">
        <f t="shared" si="312"/>
        <v>2.0571877728787715</v>
      </c>
      <c r="AX943" s="68">
        <f t="shared" si="313"/>
        <v>0.67933703052079397</v>
      </c>
      <c r="AY943" s="68">
        <f t="shared" si="314"/>
        <v>0.62654786875964508</v>
      </c>
      <c r="AZ943" s="68">
        <f t="shared" si="315"/>
        <v>-0.54697846711807951</v>
      </c>
      <c r="BA943" s="68">
        <f t="shared" si="316"/>
        <v>-0.12890463138962982</v>
      </c>
      <c r="BB943" s="68">
        <f t="shared" si="317"/>
        <v>-5.2789161761148895E-2</v>
      </c>
    </row>
    <row r="944" spans="1:54" x14ac:dyDescent="0.3">
      <c r="A944" s="64">
        <v>27606</v>
      </c>
      <c r="B944" s="57">
        <v>0.04</v>
      </c>
      <c r="C944" s="57">
        <v>1.774</v>
      </c>
      <c r="D944" s="57">
        <v>3.4279999999999999</v>
      </c>
      <c r="E944" s="57">
        <f t="shared" si="302"/>
        <v>0.04</v>
      </c>
      <c r="F944" s="57">
        <f t="shared" si="303"/>
        <v>3.3879999999999999</v>
      </c>
      <c r="G944" s="57">
        <f t="shared" si="304"/>
        <v>0</v>
      </c>
      <c r="H944" s="57">
        <f>IF(Q943&gt;SetUp!$B$56,SetUp!$B$56,Q943)</f>
        <v>5.1779312596218121</v>
      </c>
      <c r="I944" s="57">
        <f t="shared" si="318"/>
        <v>2.095233480581121</v>
      </c>
      <c r="J944" s="57">
        <f>MIN(F944,H944,(1-EXP(-SetUp!$B$52*H944/SetUp!$B$56))*F944)</f>
        <v>1.8793910252568311</v>
      </c>
      <c r="K944" s="57">
        <f t="shared" si="305"/>
        <v>3.2985402343649808</v>
      </c>
      <c r="L944" s="57">
        <f>IF(I944&lt;=0,0,MIN(SetUp!$B$50*I944^SetUp!$B$55,I944))</f>
        <v>7.0212897103017508E-2</v>
      </c>
      <c r="M944" s="57">
        <f t="shared" si="306"/>
        <v>2.0250205834781037</v>
      </c>
      <c r="N944" s="57">
        <f>IF(SetUp!$B$62=0,X944,(B944-E944)*(1-(H944/SetUp!$B$66/SetUp!$B$56)))</f>
        <v>0</v>
      </c>
      <c r="O944" s="57">
        <f>K944*SetUp!$B$65</f>
        <v>0</v>
      </c>
      <c r="P944" s="57">
        <f>MIN(SetUp!$B$54*L944^SetUp!$B$51,L944)</f>
        <v>3.7701999466565002E-2</v>
      </c>
      <c r="Q944" s="57">
        <f t="shared" si="307"/>
        <v>3.2985402343649808</v>
      </c>
      <c r="R944" s="57">
        <f>IF((H944+N944-O944)&gt;SetUp!$B$56,T943+H944+N944-O944-SetUp!$B$56,T943)</f>
        <v>0</v>
      </c>
      <c r="S944" s="57">
        <f>R944*SetUp!$B$65</f>
        <v>0</v>
      </c>
      <c r="T944" s="57">
        <f>IF((R944-S944)&lt;SetUp!$B$53,R944-S944,SetUp!$B$53)</f>
        <v>0</v>
      </c>
      <c r="U944" s="57">
        <f t="shared" si="308"/>
        <v>2.0250205834781037</v>
      </c>
      <c r="V944" s="57">
        <f>(L944-P944)/1000*SetUp!$B$13*1000000/SetUp!$B$48</f>
        <v>1.8491445301861626</v>
      </c>
      <c r="W944" s="57">
        <f t="shared" si="319"/>
        <v>0</v>
      </c>
      <c r="X944" s="57">
        <f>MAX((SetUp!$B$56*(1-($H944/SetUp!$B$56)^2)*TANH(($B944-$D944)/SetUp!$B$56))/(1+$H944/SetUp!$B$56*TANH(($B944-$D944)/SetUp!$B$56)),0)</f>
        <v>0</v>
      </c>
      <c r="AK944" s="65">
        <v>179</v>
      </c>
      <c r="AL944" s="66">
        <f t="shared" si="299"/>
        <v>1.6278333333333332</v>
      </c>
      <c r="AM944" s="66">
        <f t="shared" si="300"/>
        <v>0.92237679158489316</v>
      </c>
      <c r="AN944" s="67">
        <f t="shared" si="301"/>
        <v>-0.43337148054578079</v>
      </c>
      <c r="AP944" s="64">
        <v>27850</v>
      </c>
      <c r="AQ944" s="55">
        <v>3</v>
      </c>
      <c r="AR944" s="55">
        <v>91</v>
      </c>
      <c r="AS944" s="66">
        <f t="shared" si="309"/>
        <v>3.6230000000000002</v>
      </c>
      <c r="AT944" s="66">
        <f t="shared" si="310"/>
        <v>4.156627381243517</v>
      </c>
      <c r="AU944" s="55" t="str">
        <f>IF(OR($AP944&lt;SetUp!$B$97,$AP944&gt;SetUp!$B$98),"Não","Sim")</f>
        <v>Não</v>
      </c>
      <c r="AV944" s="68">
        <f t="shared" si="311"/>
        <v>1.9034179782696181</v>
      </c>
      <c r="AW944" s="68">
        <f t="shared" si="312"/>
        <v>2.0387808566011985</v>
      </c>
      <c r="AX944" s="68">
        <f t="shared" si="313"/>
        <v>0.55906833403453682</v>
      </c>
      <c r="AY944" s="68">
        <f t="shared" si="314"/>
        <v>0.61874109414225165</v>
      </c>
      <c r="AZ944" s="68">
        <f t="shared" si="315"/>
        <v>0.53362738124351683</v>
      </c>
      <c r="BA944" s="68">
        <f t="shared" si="316"/>
        <v>0.13536287833158034</v>
      </c>
      <c r="BB944" s="68">
        <f t="shared" si="317"/>
        <v>5.9672760107714828E-2</v>
      </c>
    </row>
    <row r="945" spans="1:54" x14ac:dyDescent="0.3">
      <c r="A945" s="64">
        <v>27607</v>
      </c>
      <c r="B945" s="57">
        <v>0.19600000000000001</v>
      </c>
      <c r="C945" s="57">
        <v>1.774</v>
      </c>
      <c r="D945" s="57">
        <v>4.016</v>
      </c>
      <c r="E945" s="57">
        <f t="shared" si="302"/>
        <v>0.19600000000000001</v>
      </c>
      <c r="F945" s="57">
        <f t="shared" si="303"/>
        <v>3.82</v>
      </c>
      <c r="G945" s="57">
        <f t="shared" si="304"/>
        <v>0</v>
      </c>
      <c r="H945" s="57">
        <f>IF(Q944&gt;SetUp!$B$56,SetUp!$B$56,Q944)</f>
        <v>3.2985402343649808</v>
      </c>
      <c r="I945" s="57">
        <f t="shared" si="318"/>
        <v>2.0250205834781037</v>
      </c>
      <c r="J945" s="57">
        <f>MIN(F945,H945,(1-EXP(-SetUp!$B$52*H945/SetUp!$B$56))*F945)</f>
        <v>1.5384534806222365</v>
      </c>
      <c r="K945" s="57">
        <f t="shared" si="305"/>
        <v>1.7600867537427443</v>
      </c>
      <c r="L945" s="57">
        <f>IF(I945&lt;=0,0,MIN(SetUp!$B$50*I945^SetUp!$B$55,I945))</f>
        <v>6.6335385050114326E-2</v>
      </c>
      <c r="M945" s="57">
        <f t="shared" si="306"/>
        <v>1.9586851984279894</v>
      </c>
      <c r="N945" s="57">
        <f>IF(SetUp!$B$62=0,X945,(B945-E945)*(1-(H945/SetUp!$B$66/SetUp!$B$56)))</f>
        <v>0</v>
      </c>
      <c r="O945" s="57">
        <f>K945*SetUp!$B$65</f>
        <v>0</v>
      </c>
      <c r="P945" s="57">
        <f>MIN(SetUp!$B$54*L945^SetUp!$B$51,L945)</f>
        <v>3.5654344476881726E-2</v>
      </c>
      <c r="Q945" s="57">
        <f t="shared" si="307"/>
        <v>1.7600867537427443</v>
      </c>
      <c r="R945" s="57">
        <f>IF((H945+N945-O945)&gt;SetUp!$B$56,T944+H945+N945-O945-SetUp!$B$56,T944)</f>
        <v>0</v>
      </c>
      <c r="S945" s="57">
        <f>R945*SetUp!$B$65</f>
        <v>0</v>
      </c>
      <c r="T945" s="57">
        <f>IF((R945-S945)&lt;SetUp!$B$53,R945-S945,SetUp!$B$53)</f>
        <v>0</v>
      </c>
      <c r="U945" s="57">
        <f t="shared" si="308"/>
        <v>1.9586851984279894</v>
      </c>
      <c r="V945" s="57">
        <f>(L945-P945)/1000*SetUp!$B$13*1000000/SetUp!$B$48</f>
        <v>1.7450665001879473</v>
      </c>
      <c r="W945" s="57">
        <f t="shared" si="319"/>
        <v>0</v>
      </c>
      <c r="X945" s="57">
        <f>MAX((SetUp!$B$56*(1-($H945/SetUp!$B$56)^2)*TANH(($B945-$D945)/SetUp!$B$56))/(1+$H945/SetUp!$B$56*TANH(($B945-$D945)/SetUp!$B$56)),0)</f>
        <v>0</v>
      </c>
      <c r="AK945" s="65">
        <v>180</v>
      </c>
      <c r="AL945" s="66">
        <f t="shared" si="299"/>
        <v>1.1902499999999996</v>
      </c>
      <c r="AM945" s="66">
        <f t="shared" si="300"/>
        <v>0.88356358884663022</v>
      </c>
      <c r="AN945" s="67">
        <f t="shared" si="301"/>
        <v>-0.25766554182177648</v>
      </c>
      <c r="AP945" s="64">
        <v>27851</v>
      </c>
      <c r="AQ945" s="55">
        <v>4</v>
      </c>
      <c r="AR945" s="55">
        <v>92</v>
      </c>
      <c r="AS945" s="66">
        <f t="shared" si="309"/>
        <v>9.0090000000000003</v>
      </c>
      <c r="AT945" s="66">
        <f t="shared" si="310"/>
        <v>15.786488527119902</v>
      </c>
      <c r="AU945" s="55" t="str">
        <f>IF(OR($AP945&lt;SetUp!$B$97,$AP945&gt;SetUp!$B$98),"Não","Sim")</f>
        <v>Não</v>
      </c>
      <c r="AV945" s="68">
        <f t="shared" si="311"/>
        <v>3.0014996251873831</v>
      </c>
      <c r="AW945" s="68">
        <f t="shared" si="312"/>
        <v>3.9732214294096297</v>
      </c>
      <c r="AX945" s="68">
        <f t="shared" si="313"/>
        <v>0.95467658691864354</v>
      </c>
      <c r="AY945" s="68">
        <f t="shared" si="314"/>
        <v>1.1982855383115858</v>
      </c>
      <c r="AZ945" s="68">
        <f t="shared" si="315"/>
        <v>6.7774885271199015</v>
      </c>
      <c r="BA945" s="68">
        <f t="shared" si="316"/>
        <v>0.97172180422224663</v>
      </c>
      <c r="BB945" s="68">
        <f t="shared" si="317"/>
        <v>0.24360895139294225</v>
      </c>
    </row>
    <row r="946" spans="1:54" x14ac:dyDescent="0.3">
      <c r="A946" s="64">
        <v>27608</v>
      </c>
      <c r="B946" s="57">
        <v>0.11799999999999999</v>
      </c>
      <c r="C946" s="57">
        <v>1.774</v>
      </c>
      <c r="D946" s="57">
        <v>4.016</v>
      </c>
      <c r="E946" s="57">
        <f t="shared" si="302"/>
        <v>0.11799999999999999</v>
      </c>
      <c r="F946" s="57">
        <f t="shared" si="303"/>
        <v>3.8980000000000001</v>
      </c>
      <c r="G946" s="57">
        <f t="shared" si="304"/>
        <v>0</v>
      </c>
      <c r="H946" s="57">
        <f>IF(Q945&gt;SetUp!$B$56,SetUp!$B$56,Q945)</f>
        <v>1.7600867537427443</v>
      </c>
      <c r="I946" s="57">
        <f t="shared" si="318"/>
        <v>1.9586851984279894</v>
      </c>
      <c r="J946" s="57">
        <f>MIN(F946,H946,(1-EXP(-SetUp!$B$52*H946/SetUp!$B$56))*F946)</f>
        <v>0.93722799801180467</v>
      </c>
      <c r="K946" s="57">
        <f t="shared" si="305"/>
        <v>0.82285875573093958</v>
      </c>
      <c r="L946" s="57">
        <f>IF(I946&lt;=0,0,MIN(SetUp!$B$50*I946^SetUp!$B$55,I946))</f>
        <v>6.27533989050022E-2</v>
      </c>
      <c r="M946" s="57">
        <f t="shared" si="306"/>
        <v>1.8959317995229872</v>
      </c>
      <c r="N946" s="57">
        <f>IF(SetUp!$B$62=0,X946,(B946-E946)*(1-(H946/SetUp!$B$66/SetUp!$B$56)))</f>
        <v>0</v>
      </c>
      <c r="O946" s="57">
        <f>K946*SetUp!$B$65</f>
        <v>0</v>
      </c>
      <c r="P946" s="57">
        <f>MIN(SetUp!$B$54*L946^SetUp!$B$51,L946)</f>
        <v>3.3760943765896119E-2</v>
      </c>
      <c r="Q946" s="57">
        <f t="shared" si="307"/>
        <v>0.82285875573093958</v>
      </c>
      <c r="R946" s="57">
        <f>IF((H946+N946-O946)&gt;SetUp!$B$56,T945+H946+N946-O946-SetUp!$B$56,T945)</f>
        <v>0</v>
      </c>
      <c r="S946" s="57">
        <f>R946*SetUp!$B$65</f>
        <v>0</v>
      </c>
      <c r="T946" s="57">
        <f>IF((R946-S946)&lt;SetUp!$B$53,R946-S946,SetUp!$B$53)</f>
        <v>0</v>
      </c>
      <c r="U946" s="57">
        <f t="shared" si="308"/>
        <v>1.8959317995229872</v>
      </c>
      <c r="V946" s="57">
        <f>(L946-P946)/1000*SetUp!$B$13*1000000/SetUp!$B$48</f>
        <v>1.6490236731278274</v>
      </c>
      <c r="W946" s="57">
        <f t="shared" si="319"/>
        <v>0</v>
      </c>
      <c r="X946" s="57">
        <f>MAX((SetUp!$B$56*(1-($H946/SetUp!$B$56)^2)*TANH(($B946-$D946)/SetUp!$B$56))/(1+$H946/SetUp!$B$56*TANH(($B946-$D946)/SetUp!$B$56)),0)</f>
        <v>0</v>
      </c>
      <c r="AK946" s="65">
        <v>181</v>
      </c>
      <c r="AL946" s="66">
        <f t="shared" si="299"/>
        <v>1.0491666666666664</v>
      </c>
      <c r="AM946" s="66">
        <f t="shared" si="300"/>
        <v>0.84387130190115478</v>
      </c>
      <c r="AN946" s="67">
        <f t="shared" si="301"/>
        <v>-0.19567469238968543</v>
      </c>
      <c r="AP946" s="64">
        <v>27852</v>
      </c>
      <c r="AQ946" s="55">
        <v>4</v>
      </c>
      <c r="AR946" s="55">
        <v>93</v>
      </c>
      <c r="AS946" s="66">
        <f t="shared" si="309"/>
        <v>59.048000000000002</v>
      </c>
      <c r="AT946" s="66">
        <f t="shared" si="310"/>
        <v>22.13565282698427</v>
      </c>
      <c r="AU946" s="55" t="str">
        <f>IF(OR($AP946&lt;SetUp!$B$97,$AP946&gt;SetUp!$B$98),"Não","Sim")</f>
        <v>Não</v>
      </c>
      <c r="AV946" s="68">
        <f t="shared" si="311"/>
        <v>7.6842696464921119</v>
      </c>
      <c r="AW946" s="68">
        <f t="shared" si="312"/>
        <v>4.7048541770159327</v>
      </c>
      <c r="AX946" s="68">
        <f t="shared" si="313"/>
        <v>1.7712051923191607</v>
      </c>
      <c r="AY946" s="68">
        <f t="shared" si="314"/>
        <v>1.345092334761945</v>
      </c>
      <c r="AZ946" s="68">
        <f t="shared" si="315"/>
        <v>-36.912347173015732</v>
      </c>
      <c r="BA946" s="68">
        <f t="shared" si="316"/>
        <v>-2.9794154694761792</v>
      </c>
      <c r="BB946" s="68">
        <f t="shared" si="317"/>
        <v>-0.42611285755721573</v>
      </c>
    </row>
    <row r="947" spans="1:54" x14ac:dyDescent="0.3">
      <c r="A947" s="64">
        <v>27609</v>
      </c>
      <c r="B947" s="57">
        <v>0.70699999999999996</v>
      </c>
      <c r="C947" s="57">
        <v>1.774</v>
      </c>
      <c r="D947" s="57">
        <v>4.016</v>
      </c>
      <c r="E947" s="57">
        <f t="shared" si="302"/>
        <v>0.70699999999999996</v>
      </c>
      <c r="F947" s="57">
        <f t="shared" si="303"/>
        <v>3.3090000000000002</v>
      </c>
      <c r="G947" s="57">
        <f t="shared" si="304"/>
        <v>0</v>
      </c>
      <c r="H947" s="57">
        <f>IF(Q946&gt;SetUp!$B$56,SetUp!$B$56,Q946)</f>
        <v>0.82285875573093958</v>
      </c>
      <c r="I947" s="57">
        <f t="shared" si="318"/>
        <v>1.8959317995229872</v>
      </c>
      <c r="J947" s="57">
        <f>MIN(F947,H947,(1-EXP(-SetUp!$B$52*H947/SetUp!$B$56))*F947)</f>
        <v>0.3992291035071347</v>
      </c>
      <c r="K947" s="57">
        <f t="shared" si="305"/>
        <v>0.42362965222380489</v>
      </c>
      <c r="L947" s="57">
        <f>IF(I947&lt;=0,0,MIN(SetUp!$B$50*I947^SetUp!$B$55,I947))</f>
        <v>5.9438435423686313E-2</v>
      </c>
      <c r="M947" s="57">
        <f t="shared" si="306"/>
        <v>1.8364933640993009</v>
      </c>
      <c r="N947" s="57">
        <f>IF(SetUp!$B$62=0,X947,(B947-E947)*(1-(H947/SetUp!$B$66/SetUp!$B$56)))</f>
        <v>0</v>
      </c>
      <c r="O947" s="57">
        <f>K947*SetUp!$B$65</f>
        <v>0</v>
      </c>
      <c r="P947" s="57">
        <f>MIN(SetUp!$B$54*L947^SetUp!$B$51,L947)</f>
        <v>3.2007051100928607E-2</v>
      </c>
      <c r="Q947" s="57">
        <f t="shared" si="307"/>
        <v>0.42362965222380489</v>
      </c>
      <c r="R947" s="57">
        <f>IF((H947+N947-O947)&gt;SetUp!$B$56,T946+H947+N947-O947-SetUp!$B$56,T946)</f>
        <v>0</v>
      </c>
      <c r="S947" s="57">
        <f>R947*SetUp!$B$65</f>
        <v>0</v>
      </c>
      <c r="T947" s="57">
        <f>IF((R947-S947)&lt;SetUp!$B$53,R947-S947,SetUp!$B$53)</f>
        <v>0</v>
      </c>
      <c r="U947" s="57">
        <f t="shared" si="308"/>
        <v>1.8364933640993009</v>
      </c>
      <c r="V947" s="57">
        <f>(L947-P947)/1000*SetUp!$B$13*1000000/SetUp!$B$48</f>
        <v>1.5602335820770279</v>
      </c>
      <c r="W947" s="57">
        <f t="shared" si="319"/>
        <v>-3.4000580129145419E-16</v>
      </c>
      <c r="X947" s="57">
        <f>MAX((SetUp!$B$56*(1-($H947/SetUp!$B$56)^2)*TANH(($B947-$D947)/SetUp!$B$56))/(1+$H947/SetUp!$B$56*TANH(($B947-$D947)/SetUp!$B$56)),0)</f>
        <v>0</v>
      </c>
      <c r="AK947" s="65">
        <v>182</v>
      </c>
      <c r="AL947" s="66">
        <f t="shared" si="299"/>
        <v>0.86458333333333337</v>
      </c>
      <c r="AM947" s="66">
        <f t="shared" si="300"/>
        <v>0.80558045041576731</v>
      </c>
      <c r="AN947" s="67">
        <f t="shared" si="301"/>
        <v>-6.8244298314293267E-2</v>
      </c>
      <c r="AP947" s="64">
        <v>27853</v>
      </c>
      <c r="AQ947" s="55">
        <v>4</v>
      </c>
      <c r="AR947" s="55">
        <v>94</v>
      </c>
      <c r="AS947" s="66">
        <f t="shared" si="309"/>
        <v>42.984000000000002</v>
      </c>
      <c r="AT947" s="66">
        <f t="shared" si="310"/>
        <v>18.904155882514516</v>
      </c>
      <c r="AU947" s="55" t="str">
        <f>IF(OR($AP947&lt;SetUp!$B$97,$AP947&gt;SetUp!$B$98),"Não","Sim")</f>
        <v>Não</v>
      </c>
      <c r="AV947" s="68">
        <f t="shared" si="311"/>
        <v>6.5562184222309128</v>
      </c>
      <c r="AW947" s="68">
        <f t="shared" si="312"/>
        <v>4.3478909694833101</v>
      </c>
      <c r="AX947" s="68">
        <f t="shared" si="313"/>
        <v>1.6333068275606375</v>
      </c>
      <c r="AY947" s="68">
        <f t="shared" si="314"/>
        <v>1.2765572898048436</v>
      </c>
      <c r="AZ947" s="68">
        <f t="shared" si="315"/>
        <v>-24.079844117485486</v>
      </c>
      <c r="BA947" s="68">
        <f t="shared" si="316"/>
        <v>-2.2083274527476027</v>
      </c>
      <c r="BB947" s="68">
        <f t="shared" si="317"/>
        <v>-0.35674953775579388</v>
      </c>
    </row>
    <row r="948" spans="1:54" x14ac:dyDescent="0.3">
      <c r="A948" s="64">
        <v>27610</v>
      </c>
      <c r="B948" s="57">
        <v>0.16200000000000001</v>
      </c>
      <c r="C948" s="57">
        <v>1.774</v>
      </c>
      <c r="D948" s="57">
        <v>4.016</v>
      </c>
      <c r="E948" s="57">
        <f t="shared" si="302"/>
        <v>0.16200000000000001</v>
      </c>
      <c r="F948" s="57">
        <f t="shared" si="303"/>
        <v>3.8540000000000001</v>
      </c>
      <c r="G948" s="57">
        <f t="shared" si="304"/>
        <v>0</v>
      </c>
      <c r="H948" s="57">
        <f>IF(Q947&gt;SetUp!$B$56,SetUp!$B$56,Q947)</f>
        <v>0.42362965222380489</v>
      </c>
      <c r="I948" s="57">
        <f t="shared" si="318"/>
        <v>1.8364933640993009</v>
      </c>
      <c r="J948" s="57">
        <f>MIN(F948,H948,(1-EXP(-SetUp!$B$52*H948/SetUp!$B$56))*F948)</f>
        <v>0.24684476973659661</v>
      </c>
      <c r="K948" s="57">
        <f t="shared" si="305"/>
        <v>0.17678488248720828</v>
      </c>
      <c r="L948" s="57">
        <f>IF(I948&lt;=0,0,MIN(SetUp!$B$50*I948^SetUp!$B$55,I948))</f>
        <v>5.6365295751112439E-2</v>
      </c>
      <c r="M948" s="57">
        <f t="shared" si="306"/>
        <v>1.7801280683481884</v>
      </c>
      <c r="N948" s="57">
        <f>IF(SetUp!$B$62=0,X948,(B948-E948)*(1-(H948/SetUp!$B$66/SetUp!$B$56)))</f>
        <v>0</v>
      </c>
      <c r="O948" s="57">
        <f>K948*SetUp!$B$65</f>
        <v>0</v>
      </c>
      <c r="P948" s="57">
        <f>MIN(SetUp!$B$54*L948^SetUp!$B$51,L948)</f>
        <v>3.0379617664867398E-2</v>
      </c>
      <c r="Q948" s="57">
        <f t="shared" si="307"/>
        <v>0.17678488248720828</v>
      </c>
      <c r="R948" s="57">
        <f>IF((H948+N948-O948)&gt;SetUp!$B$56,T947+H948+N948-O948-SetUp!$B$56,T947)</f>
        <v>0</v>
      </c>
      <c r="S948" s="57">
        <f>R948*SetUp!$B$65</f>
        <v>0</v>
      </c>
      <c r="T948" s="57">
        <f>IF((R948-S948)&lt;SetUp!$B$53,R948-S948,SetUp!$B$53)</f>
        <v>0</v>
      </c>
      <c r="U948" s="57">
        <f t="shared" si="308"/>
        <v>1.7801280683481884</v>
      </c>
      <c r="V948" s="57">
        <f>(L948-P948)/1000*SetUp!$B$13*1000000/SetUp!$B$48</f>
        <v>1.4780051610288809</v>
      </c>
      <c r="W948" s="57">
        <f t="shared" si="319"/>
        <v>0</v>
      </c>
      <c r="X948" s="57">
        <f>MAX((SetUp!$B$56*(1-($H948/SetUp!$B$56)^2)*TANH(($B948-$D948)/SetUp!$B$56))/(1+$H948/SetUp!$B$56*TANH(($B948-$D948)/SetUp!$B$56)),0)</f>
        <v>0</v>
      </c>
      <c r="AK948" s="65">
        <v>183</v>
      </c>
      <c r="AL948" s="66">
        <f t="shared" si="299"/>
        <v>0.79066666666666663</v>
      </c>
      <c r="AM948" s="66">
        <f t="shared" si="300"/>
        <v>0.76975742516171419</v>
      </c>
      <c r="AN948" s="67">
        <f t="shared" si="301"/>
        <v>-2.6445077788725679E-2</v>
      </c>
      <c r="AP948" s="64">
        <v>27854</v>
      </c>
      <c r="AQ948" s="55">
        <v>4</v>
      </c>
      <c r="AR948" s="55">
        <v>95</v>
      </c>
      <c r="AS948" s="66">
        <f t="shared" si="309"/>
        <v>18.247</v>
      </c>
      <c r="AT948" s="66">
        <f t="shared" si="310"/>
        <v>18.450964982180579</v>
      </c>
      <c r="AU948" s="55" t="str">
        <f>IF(OR($AP948&lt;SetUp!$B$97,$AP948&gt;SetUp!$B$98),"Não","Sim")</f>
        <v>Não</v>
      </c>
      <c r="AV948" s="68">
        <f t="shared" si="311"/>
        <v>4.2716507347862605</v>
      </c>
      <c r="AW948" s="68">
        <f t="shared" si="312"/>
        <v>4.2954586463124729</v>
      </c>
      <c r="AX948" s="68">
        <f t="shared" si="313"/>
        <v>1.2611914720503699</v>
      </c>
      <c r="AY948" s="68">
        <f t="shared" si="314"/>
        <v>1.2660190846130681</v>
      </c>
      <c r="AZ948" s="68">
        <f t="shared" si="315"/>
        <v>0.20396498218057957</v>
      </c>
      <c r="BA948" s="68">
        <f t="shared" si="316"/>
        <v>2.3807911526212422E-2</v>
      </c>
      <c r="BB948" s="68">
        <f t="shared" si="317"/>
        <v>4.827612562698258E-3</v>
      </c>
    </row>
    <row r="949" spans="1:54" x14ac:dyDescent="0.3">
      <c r="A949" s="64">
        <v>27611</v>
      </c>
      <c r="B949" s="57">
        <v>0.38400000000000001</v>
      </c>
      <c r="C949" s="57">
        <v>1.774</v>
      </c>
      <c r="D949" s="57">
        <v>4.016</v>
      </c>
      <c r="E949" s="57">
        <f t="shared" si="302"/>
        <v>0.38400000000000001</v>
      </c>
      <c r="F949" s="57">
        <f t="shared" si="303"/>
        <v>3.6320000000000001</v>
      </c>
      <c r="G949" s="57">
        <f t="shared" si="304"/>
        <v>0</v>
      </c>
      <c r="H949" s="57">
        <f>IF(Q948&gt;SetUp!$B$56,SetUp!$B$56,Q948)</f>
        <v>0.17678488248720828</v>
      </c>
      <c r="I949" s="57">
        <f t="shared" si="318"/>
        <v>1.7801280683481884</v>
      </c>
      <c r="J949" s="57">
        <f>MIN(F949,H949,(1-EXP(-SetUp!$B$52*H949/SetUp!$B$56))*F949)</f>
        <v>9.8952465025655648E-2</v>
      </c>
      <c r="K949" s="57">
        <f t="shared" si="305"/>
        <v>7.783241746155263E-2</v>
      </c>
      <c r="L949" s="57">
        <f>IF(I949&lt;=0,0,MIN(SetUp!$B$50*I949^SetUp!$B$55,I949))</f>
        <v>5.3511640395043997E-2</v>
      </c>
      <c r="M949" s="57">
        <f t="shared" si="306"/>
        <v>1.7266164279531444</v>
      </c>
      <c r="N949" s="57">
        <f>IF(SetUp!$B$62=0,X949,(B949-E949)*(1-(H949/SetUp!$B$66/SetUp!$B$56)))</f>
        <v>0</v>
      </c>
      <c r="O949" s="57">
        <f>K949*SetUp!$B$65</f>
        <v>0</v>
      </c>
      <c r="P949" s="57">
        <f>MIN(SetUp!$B$54*L949^SetUp!$B$51,L949)</f>
        <v>2.8867064797634699E-2</v>
      </c>
      <c r="Q949" s="57">
        <f t="shared" si="307"/>
        <v>7.783241746155263E-2</v>
      </c>
      <c r="R949" s="57">
        <f>IF((H949+N949-O949)&gt;SetUp!$B$56,T948+H949+N949-O949-SetUp!$B$56,T948)</f>
        <v>0</v>
      </c>
      <c r="S949" s="57">
        <f>R949*SetUp!$B$65</f>
        <v>0</v>
      </c>
      <c r="T949" s="57">
        <f>IF((R949-S949)&lt;SetUp!$B$53,R949-S949,SetUp!$B$53)</f>
        <v>0</v>
      </c>
      <c r="U949" s="57">
        <f t="shared" si="308"/>
        <v>1.7266164279531444</v>
      </c>
      <c r="V949" s="57">
        <f>(L949-P949)/1000*SetUp!$B$13*1000000/SetUp!$B$48</f>
        <v>1.4017263587829192</v>
      </c>
      <c r="W949" s="57">
        <f t="shared" si="319"/>
        <v>0</v>
      </c>
      <c r="X949" s="57">
        <f>MAX((SetUp!$B$56*(1-($H949/SetUp!$B$56)^2)*TANH(($B949-$D949)/SetUp!$B$56))/(1+$H949/SetUp!$B$56*TANH(($B949-$D949)/SetUp!$B$56)),0)</f>
        <v>0</v>
      </c>
      <c r="AK949" s="65">
        <v>184</v>
      </c>
      <c r="AL949" s="66">
        <f t="shared" si="299"/>
        <v>0.73133333333333328</v>
      </c>
      <c r="AM949" s="66">
        <f t="shared" si="300"/>
        <v>0.73619638009893229</v>
      </c>
      <c r="AN949" s="67">
        <f t="shared" si="301"/>
        <v>6.6495625783031141E-3</v>
      </c>
      <c r="AP949" s="64">
        <v>27855</v>
      </c>
      <c r="AQ949" s="55">
        <v>4</v>
      </c>
      <c r="AR949" s="55">
        <v>96</v>
      </c>
      <c r="AS949" s="66">
        <f t="shared" si="309"/>
        <v>10.715999999999999</v>
      </c>
      <c r="AT949" s="66">
        <f t="shared" si="310"/>
        <v>15.937445436763648</v>
      </c>
      <c r="AU949" s="55" t="str">
        <f>IF(OR($AP949&lt;SetUp!$B$97,$AP949&gt;SetUp!$B$98),"Não","Sim")</f>
        <v>Não</v>
      </c>
      <c r="AV949" s="68">
        <f t="shared" si="311"/>
        <v>3.273530204534548</v>
      </c>
      <c r="AW949" s="68">
        <f t="shared" si="312"/>
        <v>3.992173021897178</v>
      </c>
      <c r="AX949" s="68">
        <f t="shared" si="313"/>
        <v>1.0300327049361713</v>
      </c>
      <c r="AY949" s="68">
        <f t="shared" si="314"/>
        <v>1.2024187109354876</v>
      </c>
      <c r="AZ949" s="68">
        <f t="shared" si="315"/>
        <v>5.2214454367636485</v>
      </c>
      <c r="BA949" s="68">
        <f t="shared" si="316"/>
        <v>0.71864281736263003</v>
      </c>
      <c r="BB949" s="68">
        <f t="shared" si="317"/>
        <v>0.17238600599931631</v>
      </c>
    </row>
    <row r="950" spans="1:54" x14ac:dyDescent="0.3">
      <c r="A950" s="64">
        <v>27612</v>
      </c>
      <c r="B950" s="57">
        <v>0.08</v>
      </c>
      <c r="C950" s="57">
        <v>1.3140000000000001</v>
      </c>
      <c r="D950" s="57">
        <v>4.016</v>
      </c>
      <c r="E950" s="57">
        <f t="shared" si="302"/>
        <v>0.08</v>
      </c>
      <c r="F950" s="57">
        <f t="shared" si="303"/>
        <v>3.9359999999999999</v>
      </c>
      <c r="G950" s="57">
        <f t="shared" si="304"/>
        <v>0</v>
      </c>
      <c r="H950" s="57">
        <f>IF(Q949&gt;SetUp!$B$56,SetUp!$B$56,Q949)</f>
        <v>7.783241746155263E-2</v>
      </c>
      <c r="I950" s="57">
        <f t="shared" si="318"/>
        <v>1.7266164279531444</v>
      </c>
      <c r="J950" s="57">
        <f>MIN(F950,H950,(1-EXP(-SetUp!$B$52*H950/SetUp!$B$56))*F950)</f>
        <v>4.7577050607676259E-2</v>
      </c>
      <c r="K950" s="57">
        <f t="shared" si="305"/>
        <v>3.0255366853876371E-2</v>
      </c>
      <c r="L950" s="57">
        <f>IF(I950&lt;=0,0,MIN(SetUp!$B$50*I950^SetUp!$B$55,I950))</f>
        <v>5.0857612162547541E-2</v>
      </c>
      <c r="M950" s="57">
        <f t="shared" si="306"/>
        <v>1.6757588157905969</v>
      </c>
      <c r="N950" s="57">
        <f>IF(SetUp!$B$62=0,X950,(B950-E950)*(1-(H950/SetUp!$B$66/SetUp!$B$56)))</f>
        <v>0</v>
      </c>
      <c r="O950" s="57">
        <f>K950*SetUp!$B$65</f>
        <v>0</v>
      </c>
      <c r="P950" s="57">
        <f>MIN(SetUp!$B$54*L950^SetUp!$B$51,L950)</f>
        <v>2.7459091270106199E-2</v>
      </c>
      <c r="Q950" s="57">
        <f t="shared" si="307"/>
        <v>3.0255366853876371E-2</v>
      </c>
      <c r="R950" s="57">
        <f>IF((H950+N950-O950)&gt;SetUp!$B$56,T949+H950+N950-O950-SetUp!$B$56,T949)</f>
        <v>0</v>
      </c>
      <c r="S950" s="57">
        <f>R950*SetUp!$B$65</f>
        <v>0</v>
      </c>
      <c r="T950" s="57">
        <f>IF((R950-S950)&lt;SetUp!$B$53,R950-S950,SetUp!$B$53)</f>
        <v>0</v>
      </c>
      <c r="U950" s="57">
        <f t="shared" si="308"/>
        <v>1.6757588157905969</v>
      </c>
      <c r="V950" s="57">
        <f>(L950-P950)/1000*SetUp!$B$13*1000000/SetUp!$B$48</f>
        <v>1.3308536542587373</v>
      </c>
      <c r="W950" s="57">
        <f t="shared" si="319"/>
        <v>6.2450045135165055E-17</v>
      </c>
      <c r="X950" s="57">
        <f>MAX((SetUp!$B$56*(1-($H950/SetUp!$B$56)^2)*TANH(($B950-$D950)/SetUp!$B$56))/(1+$H950/SetUp!$B$56*TANH(($B950-$D950)/SetUp!$B$56)),0)</f>
        <v>0</v>
      </c>
      <c r="AK950" s="65">
        <v>185</v>
      </c>
      <c r="AL950" s="66">
        <f t="shared" si="299"/>
        <v>0.69424999999999992</v>
      </c>
      <c r="AM950" s="66">
        <f t="shared" si="300"/>
        <v>0.70471222102224129</v>
      </c>
      <c r="AN950" s="67">
        <f t="shared" si="301"/>
        <v>1.5069817821017458E-2</v>
      </c>
      <c r="AP950" s="64">
        <v>27856</v>
      </c>
      <c r="AQ950" s="55">
        <v>4</v>
      </c>
      <c r="AR950" s="55">
        <v>97</v>
      </c>
      <c r="AS950" s="66">
        <f t="shared" si="309"/>
        <v>7.782</v>
      </c>
      <c r="AT950" s="66">
        <f t="shared" si="310"/>
        <v>13.884084433367084</v>
      </c>
      <c r="AU950" s="55" t="str">
        <f>IF(OR($AP950&lt;SetUp!$B$97,$AP950&gt;SetUp!$B$98),"Não","Sim")</f>
        <v>Não</v>
      </c>
      <c r="AV950" s="68">
        <f t="shared" si="311"/>
        <v>2.7896236305279607</v>
      </c>
      <c r="AW950" s="68">
        <f t="shared" si="312"/>
        <v>3.7261353213976385</v>
      </c>
      <c r="AX950" s="68">
        <f t="shared" si="313"/>
        <v>0.89109122646772376</v>
      </c>
      <c r="AY950" s="68">
        <f t="shared" si="314"/>
        <v>1.1425172460850785</v>
      </c>
      <c r="AZ950" s="68">
        <f t="shared" si="315"/>
        <v>6.1020844333670841</v>
      </c>
      <c r="BA950" s="68">
        <f t="shared" si="316"/>
        <v>0.93651169086967778</v>
      </c>
      <c r="BB950" s="68">
        <f t="shared" si="317"/>
        <v>0.25142601961735478</v>
      </c>
    </row>
    <row r="951" spans="1:54" x14ac:dyDescent="0.3">
      <c r="A951" s="64">
        <v>27613</v>
      </c>
      <c r="B951" s="57">
        <v>1.7000000000000001E-2</v>
      </c>
      <c r="C951" s="57">
        <v>1.0669999999999999</v>
      </c>
      <c r="D951" s="57">
        <v>4.016</v>
      </c>
      <c r="E951" s="57">
        <f t="shared" si="302"/>
        <v>1.7000000000000001E-2</v>
      </c>
      <c r="F951" s="57">
        <f t="shared" si="303"/>
        <v>3.9990000000000001</v>
      </c>
      <c r="G951" s="57">
        <f t="shared" si="304"/>
        <v>0</v>
      </c>
      <c r="H951" s="57">
        <f>IF(Q950&gt;SetUp!$B$56,SetUp!$B$56,Q950)</f>
        <v>3.0255366853876371E-2</v>
      </c>
      <c r="I951" s="57">
        <f t="shared" si="318"/>
        <v>1.6757588157905969</v>
      </c>
      <c r="J951" s="57">
        <f>MIN(F951,H951,(1-EXP(-SetUp!$B$52*H951/SetUp!$B$56))*F951)</f>
        <v>1.8860261747225444E-2</v>
      </c>
      <c r="K951" s="57">
        <f t="shared" si="305"/>
        <v>1.1395105106650927E-2</v>
      </c>
      <c r="L951" s="57">
        <f>IF(I951&lt;=0,0,MIN(SetUp!$B$50*I951^SetUp!$B$55,I951))</f>
        <v>4.8385515500327173E-2</v>
      </c>
      <c r="M951" s="57">
        <f t="shared" si="306"/>
        <v>1.6273733002902697</v>
      </c>
      <c r="N951" s="57">
        <f>IF(SetUp!$B$62=0,X951,(B951-E951)*(1-(H951/SetUp!$B$66/SetUp!$B$56)))</f>
        <v>0</v>
      </c>
      <c r="O951" s="57">
        <f>K951*SetUp!$B$65</f>
        <v>0</v>
      </c>
      <c r="P951" s="57">
        <f>MIN(SetUp!$B$54*L951^SetUp!$B$51,L951)</f>
        <v>2.614650924279421E-2</v>
      </c>
      <c r="Q951" s="57">
        <f t="shared" si="307"/>
        <v>1.1395105106650927E-2</v>
      </c>
      <c r="R951" s="57">
        <f>IF((H951+N951-O951)&gt;SetUp!$B$56,T950+H951+N951-O951-SetUp!$B$56,T950)</f>
        <v>0</v>
      </c>
      <c r="S951" s="57">
        <f>R951*SetUp!$B$65</f>
        <v>0</v>
      </c>
      <c r="T951" s="57">
        <f>IF((R951-S951)&lt;SetUp!$B$53,R951-S951,SetUp!$B$53)</f>
        <v>0</v>
      </c>
      <c r="U951" s="57">
        <f t="shared" si="308"/>
        <v>1.6273733002902697</v>
      </c>
      <c r="V951" s="57">
        <f>(L951-P951)/1000*SetUp!$B$13*1000000/SetUp!$B$48</f>
        <v>1.2649031484071984</v>
      </c>
      <c r="W951" s="57">
        <f t="shared" si="319"/>
        <v>7.6327832942979512E-17</v>
      </c>
      <c r="X951" s="57">
        <f>MAX((SetUp!$B$56*(1-($H951/SetUp!$B$56)^2)*TANH(($B951-$D951)/SetUp!$B$56))/(1+$H951/SetUp!$B$56*TANH(($B951-$D951)/SetUp!$B$56)),0)</f>
        <v>0</v>
      </c>
      <c r="AK951" s="65">
        <v>186</v>
      </c>
      <c r="AL951" s="66">
        <f t="shared" si="299"/>
        <v>0.66299999999999992</v>
      </c>
      <c r="AM951" s="66">
        <f t="shared" si="300"/>
        <v>0.67513862669320657</v>
      </c>
      <c r="AN951" s="67">
        <f t="shared" si="301"/>
        <v>1.8308637546314701E-2</v>
      </c>
      <c r="AP951" s="64">
        <v>27857</v>
      </c>
      <c r="AQ951" s="55">
        <v>4</v>
      </c>
      <c r="AR951" s="55">
        <v>98</v>
      </c>
      <c r="AS951" s="66">
        <f t="shared" si="309"/>
        <v>5.673</v>
      </c>
      <c r="AT951" s="66">
        <f t="shared" si="310"/>
        <v>12.18693867023549</v>
      </c>
      <c r="AU951" s="55" t="str">
        <f>IF(OR($AP951&lt;SetUp!$B$97,$AP951&gt;SetUp!$B$98),"Não","Sim")</f>
        <v>Não</v>
      </c>
      <c r="AV951" s="68">
        <f t="shared" si="311"/>
        <v>2.3818060374430154</v>
      </c>
      <c r="AW951" s="68">
        <f t="shared" si="312"/>
        <v>3.4909796146977841</v>
      </c>
      <c r="AX951" s="68">
        <f t="shared" si="313"/>
        <v>0.75381278356470216</v>
      </c>
      <c r="AY951" s="68">
        <f t="shared" si="314"/>
        <v>1.0858946255858981</v>
      </c>
      <c r="AZ951" s="68">
        <f t="shared" si="315"/>
        <v>6.5139386702354898</v>
      </c>
      <c r="BA951" s="68">
        <f t="shared" si="316"/>
        <v>1.1091735772547686</v>
      </c>
      <c r="BB951" s="68">
        <f t="shared" si="317"/>
        <v>0.33208184202119595</v>
      </c>
    </row>
    <row r="952" spans="1:54" x14ac:dyDescent="0.3">
      <c r="A952" s="64">
        <v>27614</v>
      </c>
      <c r="B952" s="57">
        <v>7.0000000000000001E-3</v>
      </c>
      <c r="C952" s="57">
        <v>1.0669999999999999</v>
      </c>
      <c r="D952" s="57">
        <v>4.016</v>
      </c>
      <c r="E952" s="57">
        <f t="shared" si="302"/>
        <v>7.0000000000000001E-3</v>
      </c>
      <c r="F952" s="57">
        <f t="shared" si="303"/>
        <v>4.0090000000000003</v>
      </c>
      <c r="G952" s="57">
        <f t="shared" si="304"/>
        <v>0</v>
      </c>
      <c r="H952" s="57">
        <f>IF(Q951&gt;SetUp!$B$56,SetUp!$B$56,Q951)</f>
        <v>1.1395105106650927E-2</v>
      </c>
      <c r="I952" s="57">
        <f t="shared" si="318"/>
        <v>1.6273733002902697</v>
      </c>
      <c r="J952" s="57">
        <f>MIN(F952,H952,(1-EXP(-SetUp!$B$52*H952/SetUp!$B$56))*F952)</f>
        <v>7.1316143074359895E-3</v>
      </c>
      <c r="K952" s="57">
        <f t="shared" si="305"/>
        <v>4.2634907992149373E-3</v>
      </c>
      <c r="L952" s="57">
        <f>IF(I952&lt;=0,0,MIN(SetUp!$B$50*I952^SetUp!$B$55,I952))</f>
        <v>4.607954283915186E-2</v>
      </c>
      <c r="M952" s="57">
        <f t="shared" si="306"/>
        <v>1.5812937574511179</v>
      </c>
      <c r="N952" s="57">
        <f>IF(SetUp!$B$62=0,X952,(B952-E952)*(1-(H952/SetUp!$B$66/SetUp!$B$56)))</f>
        <v>0</v>
      </c>
      <c r="O952" s="57">
        <f>K952*SetUp!$B$65</f>
        <v>0</v>
      </c>
      <c r="P952" s="57">
        <f>MIN(SetUp!$B$54*L952^SetUp!$B$51,L952)</f>
        <v>2.4921104149713873E-2</v>
      </c>
      <c r="Q952" s="57">
        <f t="shared" si="307"/>
        <v>4.2634907992149373E-3</v>
      </c>
      <c r="R952" s="57">
        <f>IF((H952+N952-O952)&gt;SetUp!$B$56,T951+H952+N952-O952-SetUp!$B$56,T951)</f>
        <v>0</v>
      </c>
      <c r="S952" s="57">
        <f>R952*SetUp!$B$65</f>
        <v>0</v>
      </c>
      <c r="T952" s="57">
        <f>IF((R952-S952)&lt;SetUp!$B$53,R952-S952,SetUp!$B$53)</f>
        <v>0</v>
      </c>
      <c r="U952" s="57">
        <f t="shared" si="308"/>
        <v>1.5812937574511179</v>
      </c>
      <c r="V952" s="57">
        <f>(L952-P952)/1000*SetUp!$B$13*1000000/SetUp!$B$48</f>
        <v>1.203442968796562</v>
      </c>
      <c r="W952" s="57">
        <f t="shared" si="319"/>
        <v>0</v>
      </c>
      <c r="X952" s="57">
        <f>MAX((SetUp!$B$56*(1-($H952/SetUp!$B$56)^2)*TANH(($B952-$D952)/SetUp!$B$56))/(1+$H952/SetUp!$B$56*TANH(($B952-$D952)/SetUp!$B$56)),0)</f>
        <v>0</v>
      </c>
      <c r="AK952" s="65">
        <v>187</v>
      </c>
      <c r="AL952" s="66">
        <f t="shared" si="299"/>
        <v>0.64450000000000007</v>
      </c>
      <c r="AM952" s="66">
        <f t="shared" si="300"/>
        <v>0.64737540897650925</v>
      </c>
      <c r="AN952" s="67">
        <f t="shared" si="301"/>
        <v>4.4614569069188125E-3</v>
      </c>
      <c r="AP952" s="64">
        <v>27858</v>
      </c>
      <c r="AQ952" s="55">
        <v>4</v>
      </c>
      <c r="AR952" s="55">
        <v>99</v>
      </c>
      <c r="AS952" s="66">
        <f t="shared" si="309"/>
        <v>4.5720000000000001</v>
      </c>
      <c r="AT952" s="66">
        <f t="shared" si="310"/>
        <v>10.769606263040291</v>
      </c>
      <c r="AU952" s="55" t="str">
        <f>IF(OR($AP952&lt;SetUp!$B$97,$AP952&gt;SetUp!$B$98),"Não","Sim")</f>
        <v>Não</v>
      </c>
      <c r="AV952" s="68">
        <f t="shared" si="311"/>
        <v>2.1382235617446552</v>
      </c>
      <c r="AW952" s="68">
        <f t="shared" si="312"/>
        <v>3.2817078271900275</v>
      </c>
      <c r="AX952" s="68">
        <f t="shared" si="313"/>
        <v>0.66010622172324418</v>
      </c>
      <c r="AY952" s="68">
        <f t="shared" si="314"/>
        <v>1.032199825775723</v>
      </c>
      <c r="AZ952" s="68">
        <f t="shared" si="315"/>
        <v>6.1976062630402913</v>
      </c>
      <c r="BA952" s="68">
        <f t="shared" si="316"/>
        <v>1.1434842654453723</v>
      </c>
      <c r="BB952" s="68">
        <f t="shared" si="317"/>
        <v>0.37209360405247882</v>
      </c>
    </row>
    <row r="953" spans="1:54" x14ac:dyDescent="0.3">
      <c r="A953" s="64">
        <v>27615</v>
      </c>
      <c r="B953" s="57">
        <v>0.437</v>
      </c>
      <c r="C953" s="57">
        <v>0.93899999999999995</v>
      </c>
      <c r="D953" s="57">
        <v>4.016</v>
      </c>
      <c r="E953" s="57">
        <f t="shared" si="302"/>
        <v>0.437</v>
      </c>
      <c r="F953" s="57">
        <f t="shared" si="303"/>
        <v>3.5790000000000002</v>
      </c>
      <c r="G953" s="57">
        <f t="shared" si="304"/>
        <v>0</v>
      </c>
      <c r="H953" s="57">
        <f>IF(Q952&gt;SetUp!$B$56,SetUp!$B$56,Q952)</f>
        <v>4.2634907992149373E-3</v>
      </c>
      <c r="I953" s="57">
        <f t="shared" si="318"/>
        <v>1.5812937574511179</v>
      </c>
      <c r="J953" s="57">
        <f>MIN(F953,H953,(1-EXP(-SetUp!$B$52*H953/SetUp!$B$56))*F953)</f>
        <v>2.3834300219195102E-3</v>
      </c>
      <c r="K953" s="57">
        <f t="shared" si="305"/>
        <v>1.880060777295427E-3</v>
      </c>
      <c r="L953" s="57">
        <f>IF(I953&lt;=0,0,MIN(SetUp!$B$50*I953^SetUp!$B$55,I953))</f>
        <v>4.3925540263615268E-2</v>
      </c>
      <c r="M953" s="57">
        <f t="shared" si="306"/>
        <v>1.5373682171875027</v>
      </c>
      <c r="N953" s="57">
        <f>IF(SetUp!$B$62=0,X953,(B953-E953)*(1-(H953/SetUp!$B$66/SetUp!$B$56)))</f>
        <v>0</v>
      </c>
      <c r="O953" s="57">
        <f>K953*SetUp!$B$65</f>
        <v>0</v>
      </c>
      <c r="P953" s="57">
        <f>MIN(SetUp!$B$54*L953^SetUp!$B$51,L953)</f>
        <v>2.3775514615955024E-2</v>
      </c>
      <c r="Q953" s="57">
        <f t="shared" si="307"/>
        <v>1.880060777295427E-3</v>
      </c>
      <c r="R953" s="57">
        <f>IF((H953+N953-O953)&gt;SetUp!$B$56,T952+H953+N953-O953-SetUp!$B$56,T952)</f>
        <v>0</v>
      </c>
      <c r="S953" s="57">
        <f>R953*SetUp!$B$65</f>
        <v>0</v>
      </c>
      <c r="T953" s="57">
        <f>IF((R953-S953)&lt;SetUp!$B$53,R953-S953,SetUp!$B$53)</f>
        <v>0</v>
      </c>
      <c r="U953" s="57">
        <f t="shared" si="308"/>
        <v>1.5373682171875027</v>
      </c>
      <c r="V953" s="57">
        <f>(L953-P953)/1000*SetUp!$B$13*1000000/SetUp!$B$48</f>
        <v>1.1460867714616436</v>
      </c>
      <c r="W953" s="57">
        <f t="shared" si="319"/>
        <v>1.8041124150158794E-16</v>
      </c>
      <c r="X953" s="57">
        <f>MAX((SetUp!$B$56*(1-($H953/SetUp!$B$56)^2)*TANH(($B953-$D953)/SetUp!$B$56))/(1+$H953/SetUp!$B$56*TANH(($B953-$D953)/SetUp!$B$56)),0)</f>
        <v>0</v>
      </c>
      <c r="AK953" s="65">
        <v>188</v>
      </c>
      <c r="AL953" s="66">
        <f t="shared" si="299"/>
        <v>0.59675000000000011</v>
      </c>
      <c r="AM953" s="66">
        <f t="shared" si="300"/>
        <v>0.62197591859343127</v>
      </c>
      <c r="AN953" s="67">
        <f t="shared" si="301"/>
        <v>4.2272171920286795E-2</v>
      </c>
      <c r="AP953" s="64">
        <v>27859</v>
      </c>
      <c r="AQ953" s="55">
        <v>4</v>
      </c>
      <c r="AR953" s="55">
        <v>100</v>
      </c>
      <c r="AS953" s="66">
        <f t="shared" si="309"/>
        <v>3.8010000000000002</v>
      </c>
      <c r="AT953" s="66">
        <f t="shared" si="310"/>
        <v>9.5749459367058378</v>
      </c>
      <c r="AU953" s="55" t="str">
        <f>IF(OR($AP953&lt;SetUp!$B$97,$AP953&gt;SetUp!$B$98),"Não","Sim")</f>
        <v>Não</v>
      </c>
      <c r="AV953" s="68">
        <f t="shared" si="311"/>
        <v>1.9496153466773902</v>
      </c>
      <c r="AW953" s="68">
        <f t="shared" si="312"/>
        <v>3.0943409535320825</v>
      </c>
      <c r="AX953" s="68">
        <f t="shared" si="313"/>
        <v>0.57989786960310374</v>
      </c>
      <c r="AY953" s="68">
        <f t="shared" si="314"/>
        <v>0.98113633047808968</v>
      </c>
      <c r="AZ953" s="68">
        <f t="shared" si="315"/>
        <v>5.7739459367058377</v>
      </c>
      <c r="BA953" s="68">
        <f t="shared" si="316"/>
        <v>1.1447256068546923</v>
      </c>
      <c r="BB953" s="68">
        <f t="shared" si="317"/>
        <v>0.40123846087498594</v>
      </c>
    </row>
    <row r="954" spans="1:54" x14ac:dyDescent="0.3">
      <c r="A954" s="64">
        <v>27616</v>
      </c>
      <c r="B954" s="57">
        <v>0.26400000000000001</v>
      </c>
      <c r="C954" s="57">
        <v>0.749</v>
      </c>
      <c r="D954" s="57">
        <v>4.016</v>
      </c>
      <c r="E954" s="57">
        <f t="shared" si="302"/>
        <v>0.26400000000000001</v>
      </c>
      <c r="F954" s="57">
        <f t="shared" si="303"/>
        <v>3.7519999999999998</v>
      </c>
      <c r="G954" s="57">
        <f t="shared" si="304"/>
        <v>0</v>
      </c>
      <c r="H954" s="57">
        <f>IF(Q953&gt;SetUp!$B$56,SetUp!$B$56,Q953)</f>
        <v>1.880060777295427E-3</v>
      </c>
      <c r="I954" s="57">
        <f t="shared" si="318"/>
        <v>1.5373682171875027</v>
      </c>
      <c r="J954" s="57">
        <f>MIN(F954,H954,(1-EXP(-SetUp!$B$52*H954/SetUp!$B$56))*F954)</f>
        <v>1.1020237577923763E-3</v>
      </c>
      <c r="K954" s="57">
        <f t="shared" si="305"/>
        <v>7.7803701950305074E-4</v>
      </c>
      <c r="L954" s="57">
        <f>IF(I954&lt;=0,0,MIN(SetUp!$B$50*I954^SetUp!$B$55,I954))</f>
        <v>4.1910806207104079E-2</v>
      </c>
      <c r="M954" s="57">
        <f t="shared" si="306"/>
        <v>1.4954574109803986</v>
      </c>
      <c r="N954" s="57">
        <f>IF(SetUp!$B$62=0,X954,(B954-E954)*(1-(H954/SetUp!$B$66/SetUp!$B$56)))</f>
        <v>0</v>
      </c>
      <c r="O954" s="57">
        <f>K954*SetUp!$B$65</f>
        <v>0</v>
      </c>
      <c r="P954" s="57">
        <f>MIN(SetUp!$B$54*L954^SetUp!$B$51,L954)</f>
        <v>2.2703129213479539E-2</v>
      </c>
      <c r="Q954" s="57">
        <f t="shared" si="307"/>
        <v>7.7803701950305074E-4</v>
      </c>
      <c r="R954" s="57">
        <f>IF((H954+N954-O954)&gt;SetUp!$B$56,T953+H954+N954-O954-SetUp!$B$56,T953)</f>
        <v>0</v>
      </c>
      <c r="S954" s="57">
        <f>R954*SetUp!$B$65</f>
        <v>0</v>
      </c>
      <c r="T954" s="57">
        <f>IF((R954-S954)&lt;SetUp!$B$53,R954-S954,SetUp!$B$53)</f>
        <v>0</v>
      </c>
      <c r="U954" s="57">
        <f t="shared" si="308"/>
        <v>1.4954574109803986</v>
      </c>
      <c r="V954" s="57">
        <f>(L954-P954)/1000*SetUp!$B$13*1000000/SetUp!$B$48</f>
        <v>1.0924881634310672</v>
      </c>
      <c r="W954" s="57">
        <f t="shared" si="319"/>
        <v>-1.8041124150158794E-16</v>
      </c>
      <c r="X954" s="57">
        <f>MAX((SetUp!$B$56*(1-($H954/SetUp!$B$56)^2)*TANH(($B954-$D954)/SetUp!$B$56))/(1+$H954/SetUp!$B$56*TANH(($B954-$D954)/SetUp!$B$56)),0)</f>
        <v>0</v>
      </c>
      <c r="AK954" s="65">
        <v>189</v>
      </c>
      <c r="AL954" s="66">
        <f t="shared" si="299"/>
        <v>0.59741666666666671</v>
      </c>
      <c r="AM954" s="66">
        <f t="shared" si="300"/>
        <v>0.597523116542102</v>
      </c>
      <c r="AN954" s="67">
        <f t="shared" si="301"/>
        <v>1.7818363861395721E-4</v>
      </c>
      <c r="AP954" s="64">
        <v>27860</v>
      </c>
      <c r="AQ954" s="55">
        <v>4</v>
      </c>
      <c r="AR954" s="55">
        <v>101</v>
      </c>
      <c r="AS954" s="66">
        <f t="shared" si="309"/>
        <v>3.2829999999999999</v>
      </c>
      <c r="AT954" s="66">
        <f t="shared" si="310"/>
        <v>8.5595565433978091</v>
      </c>
      <c r="AU954" s="55" t="str">
        <f>IF(OR($AP954&lt;SetUp!$B$97,$AP954&gt;SetUp!$B$98),"Não","Sim")</f>
        <v>Não</v>
      </c>
      <c r="AV954" s="68">
        <f t="shared" si="311"/>
        <v>1.8119050747762697</v>
      </c>
      <c r="AW954" s="68">
        <f t="shared" si="312"/>
        <v>2.9256719815108818</v>
      </c>
      <c r="AX954" s="68">
        <f t="shared" si="313"/>
        <v>0.51627088272934007</v>
      </c>
      <c r="AY954" s="68">
        <f t="shared" si="314"/>
        <v>0.93245126517433607</v>
      </c>
      <c r="AZ954" s="68">
        <f t="shared" si="315"/>
        <v>5.2765565433978097</v>
      </c>
      <c r="BA954" s="68">
        <f t="shared" si="316"/>
        <v>1.1137669067346121</v>
      </c>
      <c r="BB954" s="68">
        <f t="shared" si="317"/>
        <v>0.416180382444996</v>
      </c>
    </row>
    <row r="955" spans="1:54" x14ac:dyDescent="0.3">
      <c r="A955" s="64">
        <v>27617</v>
      </c>
      <c r="B955" s="57">
        <v>9.0999999999999998E-2</v>
      </c>
      <c r="C955" s="57">
        <v>0.749</v>
      </c>
      <c r="D955" s="57">
        <v>4.016</v>
      </c>
      <c r="E955" s="57">
        <f t="shared" si="302"/>
        <v>9.0999999999999998E-2</v>
      </c>
      <c r="F955" s="57">
        <f t="shared" si="303"/>
        <v>3.9249999999999998</v>
      </c>
      <c r="G955" s="57">
        <f t="shared" si="304"/>
        <v>0</v>
      </c>
      <c r="H955" s="57">
        <f>IF(Q954&gt;SetUp!$B$56,SetUp!$B$56,Q954)</f>
        <v>7.7803701950305074E-4</v>
      </c>
      <c r="I955" s="57">
        <f t="shared" si="318"/>
        <v>1.4954574109803986</v>
      </c>
      <c r="J955" s="57">
        <f>MIN(F955,H955,(1-EXP(-SetUp!$B$52*H955/SetUp!$B$56))*F955)</f>
        <v>4.7712651355363562E-4</v>
      </c>
      <c r="K955" s="57">
        <f t="shared" si="305"/>
        <v>3.0091050594941511E-4</v>
      </c>
      <c r="L955" s="57">
        <f>IF(I955&lt;=0,0,MIN(SetUp!$B$50*I955^SetUp!$B$55,I955))</f>
        <v>4.0023917981463625E-2</v>
      </c>
      <c r="M955" s="57">
        <f t="shared" si="306"/>
        <v>1.455433492998935</v>
      </c>
      <c r="N955" s="57">
        <f>IF(SetUp!$B$62=0,X955,(B955-E955)*(1-(H955/SetUp!$B$66/SetUp!$B$56)))</f>
        <v>0</v>
      </c>
      <c r="O955" s="57">
        <f>K955*SetUp!$B$65</f>
        <v>0</v>
      </c>
      <c r="P955" s="57">
        <f>MIN(SetUp!$B$54*L955^SetUp!$B$51,L955)</f>
        <v>2.1697997420307088E-2</v>
      </c>
      <c r="Q955" s="57">
        <f t="shared" si="307"/>
        <v>3.0091050594941511E-4</v>
      </c>
      <c r="R955" s="57">
        <f>IF((H955+N955-O955)&gt;SetUp!$B$56,T954+H955+N955-O955-SetUp!$B$56,T954)</f>
        <v>0</v>
      </c>
      <c r="S955" s="57">
        <f>R955*SetUp!$B$65</f>
        <v>0</v>
      </c>
      <c r="T955" s="57">
        <f>IF((R955-S955)&lt;SetUp!$B$53,R955-S955,SetUp!$B$53)</f>
        <v>0</v>
      </c>
      <c r="U955" s="57">
        <f t="shared" si="308"/>
        <v>1.455433492998935</v>
      </c>
      <c r="V955" s="57">
        <f>(L955-P955)/1000*SetUp!$B$13*1000000/SetUp!$B$48</f>
        <v>1.042335900571782</v>
      </c>
      <c r="W955" s="57">
        <f t="shared" si="319"/>
        <v>1.3877787807814457E-16</v>
      </c>
      <c r="X955" s="57">
        <f>MAX((SetUp!$B$56*(1-($H955/SetUp!$B$56)^2)*TANH(($B955-$D955)/SetUp!$B$56))/(1+$H955/SetUp!$B$56*TANH(($B955-$D955)/SetUp!$B$56)),0)</f>
        <v>0</v>
      </c>
      <c r="AK955" s="65">
        <v>190</v>
      </c>
      <c r="AL955" s="66">
        <f t="shared" si="299"/>
        <v>0.56716666666666671</v>
      </c>
      <c r="AM955" s="66">
        <f t="shared" si="300"/>
        <v>0.57437007274517893</v>
      </c>
      <c r="AN955" s="67">
        <f t="shared" si="301"/>
        <v>1.2700686591558425E-2</v>
      </c>
      <c r="AP955" s="64">
        <v>27861</v>
      </c>
      <c r="AQ955" s="55">
        <v>4</v>
      </c>
      <c r="AR955" s="55">
        <v>102</v>
      </c>
      <c r="AS955" s="66">
        <f t="shared" si="309"/>
        <v>3.1219999999999999</v>
      </c>
      <c r="AT955" s="66">
        <f t="shared" si="310"/>
        <v>8.5571711460562714</v>
      </c>
      <c r="AU955" s="55" t="str">
        <f>IF(OR($AP955&lt;SetUp!$B$97,$AP955&gt;SetUp!$B$98),"Não","Sim")</f>
        <v>Não</v>
      </c>
      <c r="AV955" s="68">
        <f t="shared" si="311"/>
        <v>1.7669182210843828</v>
      </c>
      <c r="AW955" s="68">
        <f t="shared" si="312"/>
        <v>2.9252642865314362</v>
      </c>
      <c r="AX955" s="68">
        <f t="shared" si="313"/>
        <v>0.49443289872639867</v>
      </c>
      <c r="AY955" s="68">
        <f t="shared" si="314"/>
        <v>0.93233021809944205</v>
      </c>
      <c r="AZ955" s="68">
        <f t="shared" si="315"/>
        <v>5.4351711460562715</v>
      </c>
      <c r="BA955" s="68">
        <f t="shared" si="316"/>
        <v>1.1583460654470534</v>
      </c>
      <c r="BB955" s="68">
        <f t="shared" si="317"/>
        <v>0.43789731937304338</v>
      </c>
    </row>
    <row r="956" spans="1:54" x14ac:dyDescent="0.3">
      <c r="A956" s="64">
        <v>27618</v>
      </c>
      <c r="B956" s="57">
        <v>0</v>
      </c>
      <c r="C956" s="57">
        <v>0.68100000000000005</v>
      </c>
      <c r="D956" s="57">
        <v>4.016</v>
      </c>
      <c r="E956" s="57">
        <f t="shared" si="302"/>
        <v>0</v>
      </c>
      <c r="F956" s="57">
        <f t="shared" si="303"/>
        <v>4.016</v>
      </c>
      <c r="G956" s="57">
        <f t="shared" si="304"/>
        <v>0</v>
      </c>
      <c r="H956" s="57">
        <f>IF(Q955&gt;SetUp!$B$56,SetUp!$B$56,Q955)</f>
        <v>3.0091050594941511E-4</v>
      </c>
      <c r="I956" s="57">
        <f t="shared" si="318"/>
        <v>1.455433492998935</v>
      </c>
      <c r="J956" s="57">
        <f>MIN(F956,H956,(1-EXP(-SetUp!$B$52*H956/SetUp!$B$56))*F956)</f>
        <v>1.888169036211167E-4</v>
      </c>
      <c r="K956" s="57">
        <f t="shared" si="305"/>
        <v>1.1209360232829842E-4</v>
      </c>
      <c r="L956" s="57">
        <f>IF(I956&lt;=0,0,MIN(SetUp!$B$50*I956^SetUp!$B$55,I956))</f>
        <v>3.8254581847982409E-2</v>
      </c>
      <c r="M956" s="57">
        <f t="shared" si="306"/>
        <v>1.4171789111509525</v>
      </c>
      <c r="N956" s="57">
        <f>IF(SetUp!$B$62=0,X956,(B956-E956)*(1-(H956/SetUp!$B$66/SetUp!$B$56)))</f>
        <v>0</v>
      </c>
      <c r="O956" s="57">
        <f>K956*SetUp!$B$65</f>
        <v>0</v>
      </c>
      <c r="P956" s="57">
        <f>MIN(SetUp!$B$54*L956^SetUp!$B$51,L956)</f>
        <v>2.0754752601905724E-2</v>
      </c>
      <c r="Q956" s="57">
        <f t="shared" si="307"/>
        <v>1.1209360232829842E-4</v>
      </c>
      <c r="R956" s="57">
        <f>IF((H956+N956-O956)&gt;SetUp!$B$56,T955+H956+N956-O956-SetUp!$B$56,T955)</f>
        <v>0</v>
      </c>
      <c r="S956" s="57">
        <f>R956*SetUp!$B$65</f>
        <v>0</v>
      </c>
      <c r="T956" s="57">
        <f>IF((R956-S956)&lt;SetUp!$B$53,R956-S956,SetUp!$B$53)</f>
        <v>0</v>
      </c>
      <c r="U956" s="57">
        <f t="shared" si="308"/>
        <v>1.4171789111509525</v>
      </c>
      <c r="V956" s="57">
        <f>(L956-P956)/1000*SetUp!$B$13*1000000/SetUp!$B$48</f>
        <v>0.99534974061409942</v>
      </c>
      <c r="W956" s="57">
        <f t="shared" si="319"/>
        <v>-2.1510571102112408E-16</v>
      </c>
      <c r="X956" s="57">
        <f>MAX((SetUp!$B$56*(1-($H956/SetUp!$B$56)^2)*TANH(($B956-$D956)/SetUp!$B$56))/(1+$H956/SetUp!$B$56*TANH(($B956-$D956)/SetUp!$B$56)),0)</f>
        <v>0</v>
      </c>
      <c r="AK956" s="65">
        <v>191</v>
      </c>
      <c r="AL956" s="66">
        <f t="shared" si="299"/>
        <v>0.8537499999999999</v>
      </c>
      <c r="AM956" s="66">
        <f t="shared" si="300"/>
        <v>0.55279653116605132</v>
      </c>
      <c r="AN956" s="67">
        <f t="shared" si="301"/>
        <v>-0.35250772337797787</v>
      </c>
      <c r="AP956" s="64">
        <v>27862</v>
      </c>
      <c r="AQ956" s="55">
        <v>4</v>
      </c>
      <c r="AR956" s="55">
        <v>103</v>
      </c>
      <c r="AS956" s="66">
        <f t="shared" si="309"/>
        <v>4.37</v>
      </c>
      <c r="AT956" s="66">
        <f t="shared" si="310"/>
        <v>8.7051540673727548</v>
      </c>
      <c r="AU956" s="55" t="str">
        <f>IF(OR($AP956&lt;SetUp!$B$97,$AP956&gt;SetUp!$B$98),"Não","Sim")</f>
        <v>Não</v>
      </c>
      <c r="AV956" s="68">
        <f t="shared" si="311"/>
        <v>2.0904544960366871</v>
      </c>
      <c r="AW956" s="68">
        <f t="shared" si="312"/>
        <v>2.9504498076348891</v>
      </c>
      <c r="AX956" s="68">
        <f t="shared" si="313"/>
        <v>0.64048143697042181</v>
      </c>
      <c r="AY956" s="68">
        <f t="shared" si="314"/>
        <v>0.93977646184251939</v>
      </c>
      <c r="AZ956" s="68">
        <f t="shared" si="315"/>
        <v>4.3351540673727547</v>
      </c>
      <c r="BA956" s="68">
        <f t="shared" si="316"/>
        <v>0.85999531159820197</v>
      </c>
      <c r="BB956" s="68">
        <f t="shared" si="317"/>
        <v>0.29929502487209758</v>
      </c>
    </row>
    <row r="957" spans="1:54" x14ac:dyDescent="0.3">
      <c r="A957" s="64">
        <v>27619</v>
      </c>
      <c r="B957" s="57">
        <v>0</v>
      </c>
      <c r="C957" s="57">
        <v>0.64900000000000002</v>
      </c>
      <c r="D957" s="57">
        <v>4.016</v>
      </c>
      <c r="E957" s="57">
        <f t="shared" si="302"/>
        <v>0</v>
      </c>
      <c r="F957" s="57">
        <f t="shared" si="303"/>
        <v>4.016</v>
      </c>
      <c r="G957" s="57">
        <f t="shared" si="304"/>
        <v>0</v>
      </c>
      <c r="H957" s="57">
        <f>IF(Q956&gt;SetUp!$B$56,SetUp!$B$56,Q956)</f>
        <v>1.1209360232829842E-4</v>
      </c>
      <c r="I957" s="57">
        <f t="shared" si="318"/>
        <v>1.4171789111509525</v>
      </c>
      <c r="J957" s="57">
        <f>MIN(F957,H957,(1-EXP(-SetUp!$B$52*H957/SetUp!$B$56))*F957)</f>
        <v>7.0338119486198283E-5</v>
      </c>
      <c r="K957" s="57">
        <f t="shared" si="305"/>
        <v>4.1755482842100133E-5</v>
      </c>
      <c r="L957" s="57">
        <f>IF(I957&lt;=0,0,MIN(SetUp!$B$50*I957^SetUp!$B$55,I957))</f>
        <v>3.6593503064810719E-2</v>
      </c>
      <c r="M957" s="57">
        <f t="shared" si="306"/>
        <v>1.3805854080861417</v>
      </c>
      <c r="N957" s="57">
        <f>IF(SetUp!$B$62=0,X957,(B957-E957)*(1-(H957/SetUp!$B$66/SetUp!$B$56)))</f>
        <v>0</v>
      </c>
      <c r="O957" s="57">
        <f>K957*SetUp!$B$65</f>
        <v>0</v>
      </c>
      <c r="P957" s="57">
        <f>MIN(SetUp!$B$54*L957^SetUp!$B$51,L957)</f>
        <v>1.9868545202272256E-2</v>
      </c>
      <c r="Q957" s="57">
        <f t="shared" si="307"/>
        <v>4.1755482842100133E-5</v>
      </c>
      <c r="R957" s="57">
        <f>IF((H957+N957-O957)&gt;SetUp!$B$56,T956+H957+N957-O957-SetUp!$B$56,T956)</f>
        <v>0</v>
      </c>
      <c r="S957" s="57">
        <f>R957*SetUp!$B$65</f>
        <v>0</v>
      </c>
      <c r="T957" s="57">
        <f>IF((R957-S957)&lt;SetUp!$B$53,R957-S957,SetUp!$B$53)</f>
        <v>0</v>
      </c>
      <c r="U957" s="57">
        <f t="shared" si="308"/>
        <v>1.3805854080861417</v>
      </c>
      <c r="V957" s="57">
        <f>(L957-P957)/1000*SetUp!$B$13*1000000/SetUp!$B$48</f>
        <v>0.95127685168651355</v>
      </c>
      <c r="W957" s="57">
        <f t="shared" si="319"/>
        <v>-8.3266726846886741E-17</v>
      </c>
      <c r="X957" s="57">
        <f>MAX((SetUp!$B$56*(1-($H957/SetUp!$B$56)^2)*TANH(($B957-$D957)/SetUp!$B$56))/(1+$H957/SetUp!$B$56*TANH(($B957-$D957)/SetUp!$B$56)),0)</f>
        <v>0</v>
      </c>
      <c r="AK957" s="65">
        <v>192</v>
      </c>
      <c r="AL957" s="66">
        <f t="shared" si="299"/>
        <v>1.1790833333333333</v>
      </c>
      <c r="AM957" s="66">
        <f t="shared" si="300"/>
        <v>0.53190491533522344</v>
      </c>
      <c r="AN957" s="67">
        <f t="shared" si="301"/>
        <v>-0.54888267835022397</v>
      </c>
      <c r="AP957" s="64">
        <v>27863</v>
      </c>
      <c r="AQ957" s="55">
        <v>4</v>
      </c>
      <c r="AR957" s="55">
        <v>104</v>
      </c>
      <c r="AS957" s="66">
        <f t="shared" si="309"/>
        <v>3.6230000000000002</v>
      </c>
      <c r="AT957" s="66">
        <f t="shared" si="310"/>
        <v>7.815083876347316</v>
      </c>
      <c r="AU957" s="55" t="str">
        <f>IF(OR($AP957&lt;SetUp!$B$97,$AP957&gt;SetUp!$B$98),"Não","Sim")</f>
        <v>Não</v>
      </c>
      <c r="AV957" s="68">
        <f t="shared" si="311"/>
        <v>1.9034179782696181</v>
      </c>
      <c r="AW957" s="68">
        <f t="shared" si="312"/>
        <v>2.7955471515156591</v>
      </c>
      <c r="AX957" s="68">
        <f t="shared" si="313"/>
        <v>0.55906833403453682</v>
      </c>
      <c r="AY957" s="68">
        <f t="shared" si="314"/>
        <v>0.89293364349907289</v>
      </c>
      <c r="AZ957" s="68">
        <f t="shared" si="315"/>
        <v>4.1920838763473158</v>
      </c>
      <c r="BA957" s="68">
        <f t="shared" si="316"/>
        <v>0.89212917324604102</v>
      </c>
      <c r="BB957" s="68">
        <f t="shared" si="317"/>
        <v>0.33386530946453608</v>
      </c>
    </row>
    <row r="958" spans="1:54" x14ac:dyDescent="0.3">
      <c r="A958" s="64">
        <v>27620</v>
      </c>
      <c r="B958" s="57">
        <v>0.69599999999999995</v>
      </c>
      <c r="C958" s="57">
        <v>0.64900000000000002</v>
      </c>
      <c r="D958" s="57">
        <v>4.016</v>
      </c>
      <c r="E958" s="57">
        <f t="shared" si="302"/>
        <v>0.69599999999999995</v>
      </c>
      <c r="F958" s="57">
        <f t="shared" si="303"/>
        <v>3.3200000000000003</v>
      </c>
      <c r="G958" s="57">
        <f t="shared" si="304"/>
        <v>0</v>
      </c>
      <c r="H958" s="57">
        <f>IF(Q957&gt;SetUp!$B$56,SetUp!$B$56,Q957)</f>
        <v>4.1755482842100133E-5</v>
      </c>
      <c r="I958" s="57">
        <f t="shared" si="318"/>
        <v>1.3805854080861417</v>
      </c>
      <c r="J958" s="57">
        <f>MIN(F958,H958,(1-EXP(-SetUp!$B$52*H958/SetUp!$B$56))*F958)</f>
        <v>2.166058606426713E-5</v>
      </c>
      <c r="K958" s="57">
        <f t="shared" si="305"/>
        <v>2.0094896777833004E-5</v>
      </c>
      <c r="L958" s="57">
        <f>IF(I958&lt;=0,0,MIN(SetUp!$B$50*I958^SetUp!$B$55,I958))</f>
        <v>3.5032272939947658E-2</v>
      </c>
      <c r="M958" s="57">
        <f t="shared" si="306"/>
        <v>1.345553135146194</v>
      </c>
      <c r="N958" s="57">
        <f>IF(SetUp!$B$62=0,X958,(B958-E958)*(1-(H958/SetUp!$B$66/SetUp!$B$56)))</f>
        <v>0</v>
      </c>
      <c r="O958" s="57">
        <f>K958*SetUp!$B$65</f>
        <v>0</v>
      </c>
      <c r="P958" s="57">
        <f>MIN(SetUp!$B$54*L958^SetUp!$B$51,L958)</f>
        <v>1.9034984633037929E-2</v>
      </c>
      <c r="Q958" s="57">
        <f t="shared" si="307"/>
        <v>2.0094896777833004E-5</v>
      </c>
      <c r="R958" s="57">
        <f>IF((H958+N958-O958)&gt;SetUp!$B$56,T957+H958+N958-O958-SetUp!$B$56,T957)</f>
        <v>0</v>
      </c>
      <c r="S958" s="57">
        <f>R958*SetUp!$B$65</f>
        <v>0</v>
      </c>
      <c r="T958" s="57">
        <f>IF((R958-S958)&lt;SetUp!$B$53,R958-S958,SetUp!$B$53)</f>
        <v>0</v>
      </c>
      <c r="U958" s="57">
        <f t="shared" si="308"/>
        <v>1.345553135146194</v>
      </c>
      <c r="V958" s="57">
        <f>(L958-P958)/1000*SetUp!$B$13*1000000/SetUp!$B$48</f>
        <v>0.90988869336432765</v>
      </c>
      <c r="W958" s="57">
        <f t="shared" si="319"/>
        <v>9.7144514654701197E-17</v>
      </c>
      <c r="X958" s="57">
        <f>MAX((SetUp!$B$56*(1-($H958/SetUp!$B$56)^2)*TANH(($B958-$D958)/SetUp!$B$56))/(1+$H958/SetUp!$B$56*TANH(($B958-$D958)/SetUp!$B$56)),0)</f>
        <v>0</v>
      </c>
      <c r="AK958" s="65">
        <v>193</v>
      </c>
      <c r="AL958" s="66">
        <f t="shared" ref="AL958:AL1021" si="320">IFERROR(AVERAGEIFS($AS$3:$AS$2949,$AR$3:$AR$2949,AK958),0)</f>
        <v>1.2145833333333333</v>
      </c>
      <c r="AM958" s="66">
        <f t="shared" ref="AM958:AM1021" si="321">IFERROR(AVERAGEIFS($AT$3:$AT$2949,$AR$3:$AR$2949,AK958),0)</f>
        <v>0.51303113275553258</v>
      </c>
      <c r="AN958" s="67">
        <f t="shared" ref="AN958:AN1021" si="322">IFERROR((AM958-AL958)/AL958,"")</f>
        <v>-0.57760730064724586</v>
      </c>
      <c r="AP958" s="64">
        <v>27864</v>
      </c>
      <c r="AQ958" s="55">
        <v>4</v>
      </c>
      <c r="AR958" s="55">
        <v>105</v>
      </c>
      <c r="AS958" s="66">
        <f t="shared" si="309"/>
        <v>7.782</v>
      </c>
      <c r="AT958" s="66">
        <f t="shared" si="310"/>
        <v>7.0483995736201486</v>
      </c>
      <c r="AU958" s="55" t="str">
        <f>IF(OR($AP958&lt;SetUp!$B$97,$AP958&gt;SetUp!$B$98),"Não","Sim")</f>
        <v>Não</v>
      </c>
      <c r="AV958" s="68">
        <f t="shared" si="311"/>
        <v>2.7896236305279607</v>
      </c>
      <c r="AW958" s="68">
        <f t="shared" si="312"/>
        <v>2.654882214641574</v>
      </c>
      <c r="AX958" s="68">
        <f t="shared" si="313"/>
        <v>0.89109122646772376</v>
      </c>
      <c r="AY958" s="68">
        <f t="shared" si="314"/>
        <v>0.84809051624670884</v>
      </c>
      <c r="AZ958" s="68">
        <f t="shared" si="315"/>
        <v>-0.73360042637985146</v>
      </c>
      <c r="BA958" s="68">
        <f t="shared" si="316"/>
        <v>-0.13474141588638666</v>
      </c>
      <c r="BB958" s="68">
        <f t="shared" si="317"/>
        <v>-4.3000710221014926E-2</v>
      </c>
    </row>
    <row r="959" spans="1:54" x14ac:dyDescent="0.3">
      <c r="A959" s="64">
        <v>27621</v>
      </c>
      <c r="B959" s="57">
        <v>5.2999999999999999E-2</v>
      </c>
      <c r="C959" s="57">
        <v>0.64900000000000002</v>
      </c>
      <c r="D959" s="57">
        <v>4.016</v>
      </c>
      <c r="E959" s="57">
        <f t="shared" si="302"/>
        <v>5.2999999999999999E-2</v>
      </c>
      <c r="F959" s="57">
        <f t="shared" si="303"/>
        <v>3.9630000000000001</v>
      </c>
      <c r="G959" s="57">
        <f t="shared" si="304"/>
        <v>0</v>
      </c>
      <c r="H959" s="57">
        <f>IF(Q958&gt;SetUp!$B$56,SetUp!$B$56,Q958)</f>
        <v>2.0094896777833004E-5</v>
      </c>
      <c r="I959" s="57">
        <f t="shared" si="318"/>
        <v>1.345553135146194</v>
      </c>
      <c r="J959" s="57">
        <f>MIN(F959,H959,(1-EXP(-SetUp!$B$52*H959/SetUp!$B$56))*F959)</f>
        <v>1.2443117329539399E-5</v>
      </c>
      <c r="K959" s="57">
        <f t="shared" si="305"/>
        <v>7.6517794482936046E-6</v>
      </c>
      <c r="L959" s="57">
        <f>IF(I959&lt;=0,0,MIN(SetUp!$B$50*I959^SetUp!$B$55,I959))</f>
        <v>3.3563270405237926E-2</v>
      </c>
      <c r="M959" s="57">
        <f t="shared" si="306"/>
        <v>1.311989864740956</v>
      </c>
      <c r="N959" s="57">
        <f>IF(SetUp!$B$62=0,X959,(B959-E959)*(1-(H959/SetUp!$B$66/SetUp!$B$56)))</f>
        <v>0</v>
      </c>
      <c r="O959" s="57">
        <f>K959*SetUp!$B$65</f>
        <v>0</v>
      </c>
      <c r="P959" s="57">
        <f>MIN(SetUp!$B$54*L959^SetUp!$B$51,L959)</f>
        <v>1.8250088595419867E-2</v>
      </c>
      <c r="Q959" s="57">
        <f t="shared" si="307"/>
        <v>7.6517794482936046E-6</v>
      </c>
      <c r="R959" s="57">
        <f>IF((H959+N959-O959)&gt;SetUp!$B$56,T958+H959+N959-O959-SetUp!$B$56,T958)</f>
        <v>0</v>
      </c>
      <c r="S959" s="57">
        <f>R959*SetUp!$B$65</f>
        <v>0</v>
      </c>
      <c r="T959" s="57">
        <f>IF((R959-S959)&lt;SetUp!$B$53,R959-S959,SetUp!$B$53)</f>
        <v>0</v>
      </c>
      <c r="U959" s="57">
        <f t="shared" si="308"/>
        <v>1.311989864740956</v>
      </c>
      <c r="V959" s="57">
        <f>(L959-P959)/1000*SetUp!$B$13*1000000/SetUp!$B$48</f>
        <v>0.87097830087662564</v>
      </c>
      <c r="W959" s="57">
        <f t="shared" si="319"/>
        <v>-1.3183898417423734E-16</v>
      </c>
      <c r="X959" s="57">
        <f>MAX((SetUp!$B$56*(1-($H959/SetUp!$B$56)^2)*TANH(($B959-$D959)/SetUp!$B$56))/(1+$H959/SetUp!$B$56*TANH(($B959-$D959)/SetUp!$B$56)),0)</f>
        <v>0</v>
      </c>
      <c r="AK959" s="65">
        <v>194</v>
      </c>
      <c r="AL959" s="66">
        <f t="shared" si="320"/>
        <v>0.95533333333333326</v>
      </c>
      <c r="AM959" s="66">
        <f t="shared" si="321"/>
        <v>0.49423888785796738</v>
      </c>
      <c r="AN959" s="67">
        <f t="shared" si="322"/>
        <v>-0.4826529436239001</v>
      </c>
      <c r="AP959" s="64">
        <v>27865</v>
      </c>
      <c r="AQ959" s="55">
        <v>4</v>
      </c>
      <c r="AR959" s="55">
        <v>106</v>
      </c>
      <c r="AS959" s="66">
        <f t="shared" si="309"/>
        <v>3.6230000000000002</v>
      </c>
      <c r="AT959" s="66">
        <f t="shared" si="310"/>
        <v>6.3921707849786209</v>
      </c>
      <c r="AU959" s="55" t="str">
        <f>IF(OR($AP959&lt;SetUp!$B$97,$AP959&gt;SetUp!$B$98),"Não","Sim")</f>
        <v>Não</v>
      </c>
      <c r="AV959" s="68">
        <f t="shared" si="311"/>
        <v>1.9034179782696181</v>
      </c>
      <c r="AW959" s="68">
        <f t="shared" si="312"/>
        <v>2.5282742701254981</v>
      </c>
      <c r="AX959" s="68">
        <f t="shared" si="313"/>
        <v>0.55906833403453682</v>
      </c>
      <c r="AY959" s="68">
        <f t="shared" si="314"/>
        <v>0.80564836987022692</v>
      </c>
      <c r="AZ959" s="68">
        <f t="shared" si="315"/>
        <v>2.7691707849786207</v>
      </c>
      <c r="BA959" s="68">
        <f t="shared" si="316"/>
        <v>0.62485629185587999</v>
      </c>
      <c r="BB959" s="68">
        <f t="shared" si="317"/>
        <v>0.2465800358356901</v>
      </c>
    </row>
    <row r="960" spans="1:54" x14ac:dyDescent="0.3">
      <c r="A960" s="64">
        <v>27622</v>
      </c>
      <c r="B960" s="57">
        <v>0.75900000000000001</v>
      </c>
      <c r="C960" s="57">
        <v>0.64900000000000002</v>
      </c>
      <c r="D960" s="57">
        <v>4.016</v>
      </c>
      <c r="E960" s="57">
        <f t="shared" si="302"/>
        <v>0.75900000000000001</v>
      </c>
      <c r="F960" s="57">
        <f t="shared" si="303"/>
        <v>3.2570000000000001</v>
      </c>
      <c r="G960" s="57">
        <f t="shared" si="304"/>
        <v>0</v>
      </c>
      <c r="H960" s="57">
        <f>IF(Q959&gt;SetUp!$B$56,SetUp!$B$56,Q959)</f>
        <v>7.6517794482936046E-6</v>
      </c>
      <c r="I960" s="57">
        <f t="shared" si="318"/>
        <v>1.311989864740956</v>
      </c>
      <c r="J960" s="57">
        <f>MIN(F960,H960,(1-EXP(-SetUp!$B$52*H960/SetUp!$B$56))*F960)</f>
        <v>3.8940360568733289E-6</v>
      </c>
      <c r="K960" s="57">
        <f t="shared" si="305"/>
        <v>3.7577433914202757E-6</v>
      </c>
      <c r="L960" s="57">
        <f>IF(I960&lt;=0,0,MIN(SetUp!$B$50*I960^SetUp!$B$55,I960))</f>
        <v>3.2179576026476413E-2</v>
      </c>
      <c r="M960" s="57">
        <f t="shared" si="306"/>
        <v>1.2798102887144795</v>
      </c>
      <c r="N960" s="57">
        <f>IF(SetUp!$B$62=0,X960,(B960-E960)*(1-(H960/SetUp!$B$66/SetUp!$B$56)))</f>
        <v>0</v>
      </c>
      <c r="O960" s="57">
        <f>K960*SetUp!$B$65</f>
        <v>0</v>
      </c>
      <c r="P960" s="57">
        <f>MIN(SetUp!$B$54*L960^SetUp!$B$51,L960)</f>
        <v>1.7510238772557758E-2</v>
      </c>
      <c r="Q960" s="57">
        <f t="shared" si="307"/>
        <v>3.7577433914202757E-6</v>
      </c>
      <c r="R960" s="57">
        <f>IF((H960+N960-O960)&gt;SetUp!$B$56,T959+H960+N960-O960-SetUp!$B$56,T959)</f>
        <v>0</v>
      </c>
      <c r="S960" s="57">
        <f>R960*SetUp!$B$65</f>
        <v>0</v>
      </c>
      <c r="T960" s="57">
        <f>IF((R960-S960)&lt;SetUp!$B$53,R960-S960,SetUp!$B$53)</f>
        <v>0</v>
      </c>
      <c r="U960" s="57">
        <f t="shared" si="308"/>
        <v>1.2798102887144795</v>
      </c>
      <c r="V960" s="57">
        <f>(L960-P960)/1000*SetUp!$B$13*1000000/SetUp!$B$48</f>
        <v>0.83435791431748552</v>
      </c>
      <c r="W960" s="57">
        <f t="shared" si="319"/>
        <v>-1.3183898417423734E-16</v>
      </c>
      <c r="X960" s="57">
        <f>MAX((SetUp!$B$56*(1-($H960/SetUp!$B$56)^2)*TANH(($B960-$D960)/SetUp!$B$56))/(1+$H960/SetUp!$B$56*TANH(($B960-$D960)/SetUp!$B$56)),0)</f>
        <v>0</v>
      </c>
      <c r="AK960" s="65">
        <v>195</v>
      </c>
      <c r="AL960" s="66">
        <f t="shared" si="320"/>
        <v>0.8304999999999999</v>
      </c>
      <c r="AM960" s="66">
        <f t="shared" si="321"/>
        <v>0.47687370916091987</v>
      </c>
      <c r="AN960" s="67">
        <f t="shared" si="322"/>
        <v>-0.42579926651304045</v>
      </c>
      <c r="AP960" s="64">
        <v>27866</v>
      </c>
      <c r="AQ960" s="55">
        <v>4</v>
      </c>
      <c r="AR960" s="55">
        <v>107</v>
      </c>
      <c r="AS960" s="66">
        <f t="shared" si="309"/>
        <v>3.2829999999999999</v>
      </c>
      <c r="AT960" s="66">
        <f t="shared" si="310"/>
        <v>5.8116534010753691</v>
      </c>
      <c r="AU960" s="55" t="str">
        <f>IF(OR($AP960&lt;SetUp!$B$97,$AP960&gt;SetUp!$B$98),"Não","Sim")</f>
        <v>Não</v>
      </c>
      <c r="AV960" s="68">
        <f t="shared" si="311"/>
        <v>1.8119050747762697</v>
      </c>
      <c r="AW960" s="68">
        <f t="shared" si="312"/>
        <v>2.4107371074166029</v>
      </c>
      <c r="AX960" s="68">
        <f t="shared" si="313"/>
        <v>0.51627088272934007</v>
      </c>
      <c r="AY960" s="68">
        <f t="shared" si="314"/>
        <v>0.76429970567951244</v>
      </c>
      <c r="AZ960" s="68">
        <f t="shared" si="315"/>
        <v>2.5286534010753692</v>
      </c>
      <c r="BA960" s="68">
        <f t="shared" si="316"/>
        <v>0.59883203264033313</v>
      </c>
      <c r="BB960" s="68">
        <f t="shared" si="317"/>
        <v>0.24802882295017237</v>
      </c>
    </row>
    <row r="961" spans="1:54" x14ac:dyDescent="0.3">
      <c r="A961" s="64">
        <v>27623</v>
      </c>
      <c r="B961" s="57">
        <v>0.90800000000000003</v>
      </c>
      <c r="C961" s="57">
        <v>0.64900000000000002</v>
      </c>
      <c r="D961" s="57">
        <v>4.016</v>
      </c>
      <c r="E961" s="57">
        <f t="shared" si="302"/>
        <v>0.90800000000000003</v>
      </c>
      <c r="F961" s="57">
        <f t="shared" si="303"/>
        <v>3.1080000000000001</v>
      </c>
      <c r="G961" s="57">
        <f t="shared" si="304"/>
        <v>0</v>
      </c>
      <c r="H961" s="57">
        <f>IF(Q960&gt;SetUp!$B$56,SetUp!$B$56,Q960)</f>
        <v>3.7577433914202757E-6</v>
      </c>
      <c r="I961" s="57">
        <f t="shared" si="318"/>
        <v>1.2798102887144795</v>
      </c>
      <c r="J961" s="57">
        <f>MIN(F961,H961,(1-EXP(-SetUp!$B$52*H961/SetUp!$B$56))*F961)</f>
        <v>1.8248535986109538E-6</v>
      </c>
      <c r="K961" s="57">
        <f t="shared" si="305"/>
        <v>1.9328897928093222E-6</v>
      </c>
      <c r="L961" s="57">
        <f>IF(I961&lt;=0,0,MIN(SetUp!$B$50*I961^SetUp!$B$55,I961))</f>
        <v>3.087489669438E-2</v>
      </c>
      <c r="M961" s="57">
        <f t="shared" si="306"/>
        <v>1.2489353920200996</v>
      </c>
      <c r="N961" s="57">
        <f>IF(SetUp!$B$62=0,X961,(B961-E961)*(1-(H961/SetUp!$B$66/SetUp!$B$56)))</f>
        <v>0</v>
      </c>
      <c r="O961" s="57">
        <f>K961*SetUp!$B$65</f>
        <v>0</v>
      </c>
      <c r="P961" s="57">
        <f>MIN(SetUp!$B$54*L961^SetUp!$B$51,L961)</f>
        <v>1.6812141997113516E-2</v>
      </c>
      <c r="Q961" s="57">
        <f t="shared" si="307"/>
        <v>1.9328897928093222E-6</v>
      </c>
      <c r="R961" s="57">
        <f>IF((H961+N961-O961)&gt;SetUp!$B$56,T960+H961+N961-O961-SetUp!$B$56,T960)</f>
        <v>0</v>
      </c>
      <c r="S961" s="57">
        <f>R961*SetUp!$B$65</f>
        <v>0</v>
      </c>
      <c r="T961" s="57">
        <f>IF((R961-S961)&lt;SetUp!$B$53,R961-S961,SetUp!$B$53)</f>
        <v>0</v>
      </c>
      <c r="U961" s="57">
        <f t="shared" si="308"/>
        <v>1.2489353920200996</v>
      </c>
      <c r="V961" s="57">
        <f>(L961-P961)/1000*SetUp!$B$13*1000000/SetUp!$B$48</f>
        <v>0.79985690393990516</v>
      </c>
      <c r="W961" s="57">
        <f t="shared" si="319"/>
        <v>2.2898349882893854E-16</v>
      </c>
      <c r="X961" s="57">
        <f>MAX((SetUp!$B$56*(1-($H961/SetUp!$B$56)^2)*TANH(($B961-$D961)/SetUp!$B$56))/(1+$H961/SetUp!$B$56*TANH(($B961-$D961)/SetUp!$B$56)),0)</f>
        <v>0</v>
      </c>
      <c r="AK961" s="65">
        <v>196</v>
      </c>
      <c r="AL961" s="66">
        <f t="shared" si="320"/>
        <v>0.82200000000000006</v>
      </c>
      <c r="AM961" s="66">
        <f t="shared" si="321"/>
        <v>0.45994768643273248</v>
      </c>
      <c r="AN961" s="67">
        <f t="shared" si="322"/>
        <v>-0.44045293621322085</v>
      </c>
      <c r="AP961" s="64">
        <v>27867</v>
      </c>
      <c r="AQ961" s="55">
        <v>4</v>
      </c>
      <c r="AR961" s="55">
        <v>108</v>
      </c>
      <c r="AS961" s="66">
        <f t="shared" si="309"/>
        <v>3.2829999999999999</v>
      </c>
      <c r="AT961" s="66">
        <f t="shared" si="310"/>
        <v>5.3028243517286491</v>
      </c>
      <c r="AU961" s="55" t="str">
        <f>IF(OR($AP961&lt;SetUp!$B$97,$AP961&gt;SetUp!$B$98),"Não","Sim")</f>
        <v>Não</v>
      </c>
      <c r="AV961" s="68">
        <f t="shared" si="311"/>
        <v>1.8119050747762697</v>
      </c>
      <c r="AW961" s="68">
        <f t="shared" si="312"/>
        <v>2.3027862149423792</v>
      </c>
      <c r="AX961" s="68">
        <f t="shared" si="313"/>
        <v>0.51627088272934007</v>
      </c>
      <c r="AY961" s="68">
        <f t="shared" si="314"/>
        <v>0.72450724198969751</v>
      </c>
      <c r="AZ961" s="68">
        <f t="shared" si="315"/>
        <v>2.0198243517286492</v>
      </c>
      <c r="BA961" s="68">
        <f t="shared" si="316"/>
        <v>0.49088114016610951</v>
      </c>
      <c r="BB961" s="68">
        <f t="shared" si="317"/>
        <v>0.20823635926035744</v>
      </c>
    </row>
    <row r="962" spans="1:54" x14ac:dyDescent="0.3">
      <c r="A962" s="64">
        <v>27624</v>
      </c>
      <c r="B962" s="57">
        <v>6.6000000000000003E-2</v>
      </c>
      <c r="C962" s="57">
        <v>0.64900000000000002</v>
      </c>
      <c r="D962" s="57">
        <v>4.016</v>
      </c>
      <c r="E962" s="57">
        <f t="shared" si="302"/>
        <v>6.6000000000000003E-2</v>
      </c>
      <c r="F962" s="57">
        <f t="shared" si="303"/>
        <v>3.95</v>
      </c>
      <c r="G962" s="57">
        <f t="shared" si="304"/>
        <v>0</v>
      </c>
      <c r="H962" s="57">
        <f>IF(Q961&gt;SetUp!$B$56,SetUp!$B$56,Q961)</f>
        <v>1.9328897928093222E-6</v>
      </c>
      <c r="I962" s="57">
        <f t="shared" si="318"/>
        <v>1.2489353920200996</v>
      </c>
      <c r="J962" s="57">
        <f>MIN(F962,H962,(1-EXP(-SetUp!$B$52*H962/SetUp!$B$56))*F962)</f>
        <v>1.1929552387268672E-6</v>
      </c>
      <c r="K962" s="57">
        <f t="shared" si="305"/>
        <v>7.3993455408245494E-7</v>
      </c>
      <c r="L962" s="57">
        <f>IF(I962&lt;=0,0,MIN(SetUp!$B$50*I962^SetUp!$B$55,I962))</f>
        <v>2.9643499514078683E-2</v>
      </c>
      <c r="M962" s="57">
        <f t="shared" si="306"/>
        <v>1.219291892506021</v>
      </c>
      <c r="N962" s="57">
        <f>IF(SetUp!$B$62=0,X962,(B962-E962)*(1-(H962/SetUp!$B$66/SetUp!$B$56)))</f>
        <v>0</v>
      </c>
      <c r="O962" s="57">
        <f>K962*SetUp!$B$65</f>
        <v>0</v>
      </c>
      <c r="P962" s="57">
        <f>MIN(SetUp!$B$54*L962^SetUp!$B$51,L962)</f>
        <v>1.6152796137633357E-2</v>
      </c>
      <c r="Q962" s="57">
        <f t="shared" si="307"/>
        <v>7.3993455408245494E-7</v>
      </c>
      <c r="R962" s="57">
        <f>IF((H962+N962-O962)&gt;SetUp!$B$56,T961+H962+N962-O962-SetUp!$B$56,T961)</f>
        <v>0</v>
      </c>
      <c r="S962" s="57">
        <f>R962*SetUp!$B$65</f>
        <v>0</v>
      </c>
      <c r="T962" s="57">
        <f>IF((R962-S962)&lt;SetUp!$B$53,R962-S962,SetUp!$B$53)</f>
        <v>0</v>
      </c>
      <c r="U962" s="57">
        <f t="shared" si="308"/>
        <v>1.219291892506021</v>
      </c>
      <c r="V962" s="57">
        <f>(L962-P962)/1000*SetUp!$B$13*1000000/SetUp!$B$48</f>
        <v>0.76731995024791722</v>
      </c>
      <c r="W962" s="57">
        <f t="shared" si="319"/>
        <v>-3.8163916471489756E-17</v>
      </c>
      <c r="X962" s="57">
        <f>MAX((SetUp!$B$56*(1-($H962/SetUp!$B$56)^2)*TANH(($B962-$D962)/SetUp!$B$56))/(1+$H962/SetUp!$B$56*TANH(($B962-$D962)/SetUp!$B$56)),0)</f>
        <v>0</v>
      </c>
      <c r="AK962" s="65">
        <v>197</v>
      </c>
      <c r="AL962" s="66">
        <f t="shared" si="320"/>
        <v>0.83300000000000007</v>
      </c>
      <c r="AM962" s="66">
        <f t="shared" si="321"/>
        <v>0.44386597818314266</v>
      </c>
      <c r="AN962" s="67">
        <f t="shared" si="322"/>
        <v>-0.46714768525433059</v>
      </c>
      <c r="AP962" s="64">
        <v>27868</v>
      </c>
      <c r="AQ962" s="55">
        <v>4</v>
      </c>
      <c r="AR962" s="55">
        <v>109</v>
      </c>
      <c r="AS962" s="66">
        <f t="shared" si="309"/>
        <v>26.076000000000001</v>
      </c>
      <c r="AT962" s="66">
        <f t="shared" si="310"/>
        <v>5.6176403872007166</v>
      </c>
      <c r="AU962" s="55" t="str">
        <f>IF(OR($AP962&lt;SetUp!$B$97,$AP962&gt;SetUp!$B$98),"Não","Sim")</f>
        <v>Não</v>
      </c>
      <c r="AV962" s="68">
        <f t="shared" si="311"/>
        <v>5.1064664886788398</v>
      </c>
      <c r="AW962" s="68">
        <f t="shared" si="312"/>
        <v>2.370156194684375</v>
      </c>
      <c r="AX962" s="68">
        <f t="shared" si="313"/>
        <v>1.4162409723681493</v>
      </c>
      <c r="AY962" s="68">
        <f t="shared" si="314"/>
        <v>0.74955393442890916</v>
      </c>
      <c r="AZ962" s="68">
        <f t="shared" si="315"/>
        <v>-20.458359612799285</v>
      </c>
      <c r="BA962" s="68">
        <f t="shared" si="316"/>
        <v>-2.7363102939944648</v>
      </c>
      <c r="BB962" s="68">
        <f t="shared" si="317"/>
        <v>-0.66668703793924011</v>
      </c>
    </row>
    <row r="963" spans="1:54" x14ac:dyDescent="0.3">
      <c r="A963" s="64">
        <v>27625</v>
      </c>
      <c r="B963" s="57">
        <v>4.0000000000000001E-3</v>
      </c>
      <c r="C963" s="57">
        <v>0.64900000000000002</v>
      </c>
      <c r="D963" s="57">
        <v>4.016</v>
      </c>
      <c r="E963" s="57">
        <f t="shared" ref="E963:E1026" si="323">IF(B963&gt;=D963,D963,B963)</f>
        <v>4.0000000000000001E-3</v>
      </c>
      <c r="F963" s="57">
        <f t="shared" ref="F963:F1026" si="324">D963-E963</f>
        <v>4.0120000000000005</v>
      </c>
      <c r="G963" s="57">
        <f t="shared" ref="G963:G1026" si="325">MAX(B963-D963-N963,0)</f>
        <v>0</v>
      </c>
      <c r="H963" s="57">
        <f>IF(Q962&gt;SetUp!$B$56,SetUp!$B$56,Q962)</f>
        <v>7.3993455408245494E-7</v>
      </c>
      <c r="I963" s="57">
        <f t="shared" si="318"/>
        <v>1.219291892506021</v>
      </c>
      <c r="J963" s="57">
        <f>MIN(F963,H963,(1-EXP(-SetUp!$B$52*H963/SetUp!$B$56))*F963)</f>
        <v>4.63846446914662E-7</v>
      </c>
      <c r="K963" s="57">
        <f t="shared" ref="K963:K1026" si="326">MAX(H963-J963,0)</f>
        <v>2.7608810716779293E-7</v>
      </c>
      <c r="L963" s="57">
        <f>IF(I963&lt;=0,0,MIN(SetUp!$B$50*I963^SetUp!$B$55,I963))</f>
        <v>2.8480153637452356E-2</v>
      </c>
      <c r="M963" s="57">
        <f t="shared" ref="M963:M1026" si="327">MAX(I963-L963,0)</f>
        <v>1.1908117388685686</v>
      </c>
      <c r="N963" s="57">
        <f>IF(SetUp!$B$62=0,X963,(B963-E963)*(1-(H963/SetUp!$B$66/SetUp!$B$56)))</f>
        <v>0</v>
      </c>
      <c r="O963" s="57">
        <f>K963*SetUp!$B$65</f>
        <v>0</v>
      </c>
      <c r="P963" s="57">
        <f>MIN(SetUp!$B$54*L963^SetUp!$B$51,L963)</f>
        <v>1.5529460062399036E-2</v>
      </c>
      <c r="Q963" s="57">
        <f t="shared" ref="Q963:Q1026" si="328">IF((K963+N963-O963)&lt;0,0,K963+N963-O963)</f>
        <v>2.7608810716779293E-7</v>
      </c>
      <c r="R963" s="57">
        <f>IF((H963+N963-O963)&gt;SetUp!$B$56,T962+H963+N963-O963-SetUp!$B$56,T962)</f>
        <v>0</v>
      </c>
      <c r="S963" s="57">
        <f>R963*SetUp!$B$65</f>
        <v>0</v>
      </c>
      <c r="T963" s="57">
        <f>IF((R963-S963)&lt;SetUp!$B$53,R963-S963,SetUp!$B$53)</f>
        <v>0</v>
      </c>
      <c r="U963" s="57">
        <f t="shared" ref="U963:U1026" si="329">M963+R963-T963</f>
        <v>1.1908117388685686</v>
      </c>
      <c r="V963" s="57">
        <f>(L963-P963)/1000*SetUp!$B$13*1000000/SetUp!$B$48</f>
        <v>0.73660544394122829</v>
      </c>
      <c r="W963" s="57">
        <f t="shared" si="319"/>
        <v>8.3266726846886741E-17</v>
      </c>
      <c r="X963" s="57">
        <f>MAX((SetUp!$B$56*(1-($H963/SetUp!$B$56)^2)*TANH(($B963-$D963)/SetUp!$B$56))/(1+$H963/SetUp!$B$56*TANH(($B963-$D963)/SetUp!$B$56)),0)</f>
        <v>0</v>
      </c>
      <c r="AK963" s="65">
        <v>198</v>
      </c>
      <c r="AL963" s="66">
        <f t="shared" si="320"/>
        <v>0.77966666666666662</v>
      </c>
      <c r="AM963" s="66">
        <f t="shared" si="321"/>
        <v>0.42875387415486993</v>
      </c>
      <c r="AN963" s="67">
        <f t="shared" si="322"/>
        <v>-0.45008053763804623</v>
      </c>
      <c r="AP963" s="64">
        <v>27869</v>
      </c>
      <c r="AQ963" s="55">
        <v>4</v>
      </c>
      <c r="AR963" s="55">
        <v>110</v>
      </c>
      <c r="AS963" s="66">
        <f t="shared" ref="AS963:AS1026" si="330">VLOOKUP($AP963,$A:$C,3,FALSE)</f>
        <v>6.9390000000000001</v>
      </c>
      <c r="AT963" s="66">
        <f t="shared" ref="AT963:AT1026" si="331">VLOOKUP($AP963,$A:$V,22,FALSE)</f>
        <v>5.1321784505453403</v>
      </c>
      <c r="AU963" s="55" t="str">
        <f>IF(OR($AP963&lt;SetUp!$B$97,$AP963&gt;SetUp!$B$98),"Não","Sim")</f>
        <v>Não</v>
      </c>
      <c r="AV963" s="68">
        <f t="shared" ref="AV963:AV1026" si="332">IFERROR(SQRT(AS963),0)</f>
        <v>2.6341981702218229</v>
      </c>
      <c r="AW963" s="68">
        <f t="shared" ref="AW963:AW1026" si="333">IFERROR(SQRT(AT963),0)</f>
        <v>2.2654311842440369</v>
      </c>
      <c r="AX963" s="68">
        <f t="shared" ref="AX963:AX1026" si="334">IFERROR(LOG(AS963),0)</f>
        <v>0.84129688749028186</v>
      </c>
      <c r="AY963" s="68">
        <f t="shared" ref="AY963:AY1026" si="335">IFERROR(LOG(AT963),0)</f>
        <v>0.71030174878234209</v>
      </c>
      <c r="AZ963" s="68">
        <f t="shared" ref="AZ963:AZ1026" si="336">AT963-AS963</f>
        <v>-1.8068215494546598</v>
      </c>
      <c r="BA963" s="68">
        <f t="shared" ref="BA963:BA1026" si="337">AW963-AV963</f>
        <v>-0.36876698597778601</v>
      </c>
      <c r="BB963" s="68">
        <f t="shared" ref="BB963:BB1026" si="338">AY963-AX963</f>
        <v>-0.13099513870793977</v>
      </c>
    </row>
    <row r="964" spans="1:54" x14ac:dyDescent="0.3">
      <c r="A964" s="64">
        <v>27626</v>
      </c>
      <c r="B964" s="57">
        <v>0.44900000000000001</v>
      </c>
      <c r="C964" s="57">
        <v>0.64900000000000002</v>
      </c>
      <c r="D964" s="57">
        <v>4.016</v>
      </c>
      <c r="E964" s="57">
        <f t="shared" si="323"/>
        <v>0.44900000000000001</v>
      </c>
      <c r="F964" s="57">
        <f t="shared" si="324"/>
        <v>3.5670000000000002</v>
      </c>
      <c r="G964" s="57">
        <f t="shared" si="325"/>
        <v>0</v>
      </c>
      <c r="H964" s="57">
        <f>IF(Q963&gt;SetUp!$B$56,SetUp!$B$56,Q963)</f>
        <v>2.7608810716779293E-7</v>
      </c>
      <c r="I964" s="57">
        <f t="shared" ref="I964:I1027" si="339">U963+G964+O964</f>
        <v>1.1908117388685686</v>
      </c>
      <c r="J964" s="57">
        <f>MIN(F964,H964,(1-EXP(-SetUp!$B$52*H964/SetUp!$B$56))*F964)</f>
        <v>1.5387597754357163E-7</v>
      </c>
      <c r="K964" s="57">
        <f t="shared" si="326"/>
        <v>1.222121296242213E-7</v>
      </c>
      <c r="L964" s="57">
        <f>IF(I964&lt;=0,0,MIN(SetUp!$B$50*I964^SetUp!$B$55,I964))</f>
        <v>2.7380078971546252E-2</v>
      </c>
      <c r="M964" s="57">
        <f t="shared" si="327"/>
        <v>1.1634316598970225</v>
      </c>
      <c r="N964" s="57">
        <f>IF(SetUp!$B$62=0,X964,(B964-E964)*(1-(H964/SetUp!$B$66/SetUp!$B$56)))</f>
        <v>0</v>
      </c>
      <c r="O964" s="57">
        <f>K964*SetUp!$B$65</f>
        <v>0</v>
      </c>
      <c r="P964" s="57">
        <f>MIN(SetUp!$B$54*L964^SetUp!$B$51,L964)</f>
        <v>1.4939627135589158E-2</v>
      </c>
      <c r="Q964" s="57">
        <f t="shared" si="328"/>
        <v>1.222121296242213E-7</v>
      </c>
      <c r="R964" s="57">
        <f>IF((H964+N964-O964)&gt;SetUp!$B$56,T963+H964+N964-O964-SetUp!$B$56,T963)</f>
        <v>0</v>
      </c>
      <c r="S964" s="57">
        <f>R964*SetUp!$B$65</f>
        <v>0</v>
      </c>
      <c r="T964" s="57">
        <f>IF((R964-S964)&lt;SetUp!$B$53,R964-S964,SetUp!$B$53)</f>
        <v>0</v>
      </c>
      <c r="U964" s="57">
        <f t="shared" si="329"/>
        <v>1.1634316598970225</v>
      </c>
      <c r="V964" s="57">
        <f>(L964-P964)/1000*SetUp!$B$13*1000000/SetUp!$B$48</f>
        <v>0.70758407604566576</v>
      </c>
      <c r="W964" s="57">
        <f t="shared" ref="W964:W1027" si="340">Q964+U964+T964-H964-U963-T963-B964+E964+J964+L964</f>
        <v>-9.3675067702747583E-17</v>
      </c>
      <c r="X964" s="57">
        <f>MAX((SetUp!$B$56*(1-($H964/SetUp!$B$56)^2)*TANH(($B964-$D964)/SetUp!$B$56))/(1+$H964/SetUp!$B$56*TANH(($B964-$D964)/SetUp!$B$56)),0)</f>
        <v>0</v>
      </c>
      <c r="AK964" s="65">
        <v>199</v>
      </c>
      <c r="AL964" s="66">
        <f t="shared" si="320"/>
        <v>2.1377500000000005</v>
      </c>
      <c r="AM964" s="66">
        <f t="shared" si="321"/>
        <v>0.48475378148873299</v>
      </c>
      <c r="AN964" s="67">
        <f t="shared" si="322"/>
        <v>-0.77324112665712408</v>
      </c>
      <c r="AP964" s="64">
        <v>27870</v>
      </c>
      <c r="AQ964" s="55">
        <v>4</v>
      </c>
      <c r="AR964" s="55">
        <v>111</v>
      </c>
      <c r="AS964" s="66">
        <f t="shared" si="330"/>
        <v>4.9930000000000003</v>
      </c>
      <c r="AT964" s="66">
        <f t="shared" si="331"/>
        <v>4.7038262872154348</v>
      </c>
      <c r="AU964" s="55" t="str">
        <f>IF(OR($AP964&lt;SetUp!$B$97,$AP964&gt;SetUp!$B$98),"Não","Sim")</f>
        <v>Não</v>
      </c>
      <c r="AV964" s="68">
        <f t="shared" si="332"/>
        <v>2.2345021816950639</v>
      </c>
      <c r="AW964" s="68">
        <f t="shared" si="333"/>
        <v>2.1688306266777575</v>
      </c>
      <c r="AX964" s="68">
        <f t="shared" si="334"/>
        <v>0.69836156605510979</v>
      </c>
      <c r="AY964" s="68">
        <f t="shared" si="335"/>
        <v>0.67245127482471356</v>
      </c>
      <c r="AZ964" s="68">
        <f t="shared" si="336"/>
        <v>-0.2891737127845655</v>
      </c>
      <c r="BA964" s="68">
        <f t="shared" si="337"/>
        <v>-6.5671555017306371E-2</v>
      </c>
      <c r="BB964" s="68">
        <f t="shared" si="338"/>
        <v>-2.5910291230396232E-2</v>
      </c>
    </row>
    <row r="965" spans="1:54" x14ac:dyDescent="0.3">
      <c r="A965" s="64">
        <v>27627</v>
      </c>
      <c r="B965" s="57">
        <v>0.36799999999999999</v>
      </c>
      <c r="C965" s="57">
        <v>0.64900000000000002</v>
      </c>
      <c r="D965" s="57">
        <v>4.016</v>
      </c>
      <c r="E965" s="57">
        <f t="shared" si="323"/>
        <v>0.36799999999999999</v>
      </c>
      <c r="F965" s="57">
        <f t="shared" si="324"/>
        <v>3.6480000000000001</v>
      </c>
      <c r="G965" s="57">
        <f t="shared" si="325"/>
        <v>0</v>
      </c>
      <c r="H965" s="57">
        <f>IF(Q964&gt;SetUp!$B$56,SetUp!$B$56,Q964)</f>
        <v>1.222121296242213E-7</v>
      </c>
      <c r="I965" s="57">
        <f t="shared" si="339"/>
        <v>1.1634316598970225</v>
      </c>
      <c r="J965" s="57">
        <f>MIN(F965,H965,(1-EXP(-SetUp!$B$52*H965/SetUp!$B$56))*F965)</f>
        <v>6.9660913197822089E-8</v>
      </c>
      <c r="K965" s="57">
        <f t="shared" si="326"/>
        <v>5.2551216426399213E-8</v>
      </c>
      <c r="L965" s="57">
        <f>IF(I965&lt;=0,0,MIN(SetUp!$B$50*I965^SetUp!$B$55,I965))</f>
        <v>2.6338900854231011E-2</v>
      </c>
      <c r="M965" s="57">
        <f t="shared" si="327"/>
        <v>1.1370927590427915</v>
      </c>
      <c r="N965" s="57">
        <f>IF(SetUp!$B$62=0,X965,(B965-E965)*(1-(H965/SetUp!$B$66/SetUp!$B$56)))</f>
        <v>0</v>
      </c>
      <c r="O965" s="57">
        <f>K965*SetUp!$B$65</f>
        <v>0</v>
      </c>
      <c r="P965" s="57">
        <f>MIN(SetUp!$B$54*L965^SetUp!$B$51,L965)</f>
        <v>1.4381001780966695E-2</v>
      </c>
      <c r="Q965" s="57">
        <f t="shared" si="328"/>
        <v>5.2551216426399213E-8</v>
      </c>
      <c r="R965" s="57">
        <f>IF((H965+N965-O965)&gt;SetUp!$B$56,T964+H965+N965-O965-SetUp!$B$56,T964)</f>
        <v>0</v>
      </c>
      <c r="S965" s="57">
        <f>R965*SetUp!$B$65</f>
        <v>0</v>
      </c>
      <c r="T965" s="57">
        <f>IF((R965-S965)&lt;SetUp!$B$53,R965-S965,SetUp!$B$53)</f>
        <v>0</v>
      </c>
      <c r="U965" s="57">
        <f t="shared" si="329"/>
        <v>1.1370927590427915</v>
      </c>
      <c r="V965" s="57">
        <f>(L965-P965)/1000*SetUp!$B$13*1000000/SetUp!$B$48</f>
        <v>0.68013759297289211</v>
      </c>
      <c r="W965" s="57">
        <f t="shared" si="340"/>
        <v>2.0816681711721685E-16</v>
      </c>
      <c r="X965" s="57">
        <f>MAX((SetUp!$B$56*(1-($H965/SetUp!$B$56)^2)*TANH(($B965-$D965)/SetUp!$B$56))/(1+$H965/SetUp!$B$56*TANH(($B965-$D965)/SetUp!$B$56)),0)</f>
        <v>0</v>
      </c>
      <c r="AK965" s="65">
        <v>200</v>
      </c>
      <c r="AL965" s="66">
        <f t="shared" si="320"/>
        <v>1.0056666666666667</v>
      </c>
      <c r="AM965" s="66">
        <f t="shared" si="321"/>
        <v>0.609462852996287</v>
      </c>
      <c r="AN965" s="67">
        <f t="shared" si="322"/>
        <v>-0.39397130958274412</v>
      </c>
      <c r="AP965" s="64">
        <v>27871</v>
      </c>
      <c r="AQ965" s="55">
        <v>4</v>
      </c>
      <c r="AR965" s="55">
        <v>112</v>
      </c>
      <c r="AS965" s="66">
        <f t="shared" si="330"/>
        <v>4.1740000000000004</v>
      </c>
      <c r="AT965" s="66">
        <f t="shared" si="331"/>
        <v>4.3241799270737324</v>
      </c>
      <c r="AU965" s="55" t="str">
        <f>IF(OR($AP965&lt;SetUp!$B$97,$AP965&gt;SetUp!$B$98),"Não","Sim")</f>
        <v>Não</v>
      </c>
      <c r="AV965" s="68">
        <f t="shared" si="332"/>
        <v>2.043036955123426</v>
      </c>
      <c r="AW965" s="68">
        <f t="shared" si="333"/>
        <v>2.0794662601431484</v>
      </c>
      <c r="AX965" s="68">
        <f t="shared" si="334"/>
        <v>0.62055244472943527</v>
      </c>
      <c r="AY965" s="68">
        <f t="shared" si="335"/>
        <v>0.63590375644443942</v>
      </c>
      <c r="AZ965" s="68">
        <f t="shared" si="336"/>
        <v>0.15017992707373207</v>
      </c>
      <c r="BA965" s="68">
        <f t="shared" si="337"/>
        <v>3.6429305019722413E-2</v>
      </c>
      <c r="BB965" s="68">
        <f t="shared" si="338"/>
        <v>1.5351311715004146E-2</v>
      </c>
    </row>
    <row r="966" spans="1:54" x14ac:dyDescent="0.3">
      <c r="A966" s="64">
        <v>27628</v>
      </c>
      <c r="B966" s="57">
        <v>0.224</v>
      </c>
      <c r="C966" s="57">
        <v>0.64900000000000002</v>
      </c>
      <c r="D966" s="57">
        <v>4.016</v>
      </c>
      <c r="E966" s="57">
        <f t="shared" si="323"/>
        <v>0.224</v>
      </c>
      <c r="F966" s="57">
        <f t="shared" si="324"/>
        <v>3.7919999999999998</v>
      </c>
      <c r="G966" s="57">
        <f t="shared" si="325"/>
        <v>0</v>
      </c>
      <c r="H966" s="57">
        <f>IF(Q965&gt;SetUp!$B$56,SetUp!$B$56,Q965)</f>
        <v>5.2551216426399213E-8</v>
      </c>
      <c r="I966" s="57">
        <f t="shared" si="339"/>
        <v>1.1370927590427915</v>
      </c>
      <c r="J966" s="57">
        <f>MIN(F966,H966,(1-EXP(-SetUp!$B$52*H966/SetUp!$B$56))*F966)</f>
        <v>3.1136595691094727E-8</v>
      </c>
      <c r="K966" s="57">
        <f t="shared" si="326"/>
        <v>2.1414620735304485E-8</v>
      </c>
      <c r="L966" s="57">
        <f>IF(I966&lt;=0,0,MIN(SetUp!$B$50*I966^SetUp!$B$55,I966))</f>
        <v>2.535260992071775E-2</v>
      </c>
      <c r="M966" s="57">
        <f t="shared" si="327"/>
        <v>1.1117401491220738</v>
      </c>
      <c r="N966" s="57">
        <f>IF(SetUp!$B$62=0,X966,(B966-E966)*(1-(H966/SetUp!$B$66/SetUp!$B$56)))</f>
        <v>0</v>
      </c>
      <c r="O966" s="57">
        <f>K966*SetUp!$B$65</f>
        <v>0</v>
      </c>
      <c r="P966" s="57">
        <f>MIN(SetUp!$B$54*L966^SetUp!$B$51,L966)</f>
        <v>1.38514787157733E-2</v>
      </c>
      <c r="Q966" s="57">
        <f t="shared" si="328"/>
        <v>2.1414620735304485E-8</v>
      </c>
      <c r="R966" s="57">
        <f>IF((H966+N966-O966)&gt;SetUp!$B$56,T965+H966+N966-O966-SetUp!$B$56,T965)</f>
        <v>0</v>
      </c>
      <c r="S966" s="57">
        <f>R966*SetUp!$B$65</f>
        <v>0</v>
      </c>
      <c r="T966" s="57">
        <f>IF((R966-S966)&lt;SetUp!$B$53,R966-S966,SetUp!$B$53)</f>
        <v>0</v>
      </c>
      <c r="U966" s="57">
        <f t="shared" si="329"/>
        <v>1.1117401491220738</v>
      </c>
      <c r="V966" s="57">
        <f>(L966-P966)/1000*SetUp!$B$13*1000000/SetUp!$B$48</f>
        <v>0.65415769494874643</v>
      </c>
      <c r="W966" s="57">
        <f t="shared" si="340"/>
        <v>-5.5511151231257827E-17</v>
      </c>
      <c r="X966" s="57">
        <f>MAX((SetUp!$B$56*(1-($H966/SetUp!$B$56)^2)*TANH(($B966-$D966)/SetUp!$B$56))/(1+$H966/SetUp!$B$56*TANH(($B966-$D966)/SetUp!$B$56)),0)</f>
        <v>0</v>
      </c>
      <c r="AK966" s="65">
        <v>201</v>
      </c>
      <c r="AL966" s="66">
        <f t="shared" si="320"/>
        <v>1.0475833333333335</v>
      </c>
      <c r="AM966" s="66">
        <f t="shared" si="321"/>
        <v>0.70084539463965922</v>
      </c>
      <c r="AN966" s="67">
        <f t="shared" si="322"/>
        <v>-0.33098840699420023</v>
      </c>
      <c r="AP966" s="64">
        <v>27872</v>
      </c>
      <c r="AQ966" s="55">
        <v>4</v>
      </c>
      <c r="AR966" s="55">
        <v>113</v>
      </c>
      <c r="AS966" s="66">
        <f t="shared" si="330"/>
        <v>3.2829999999999999</v>
      </c>
      <c r="AT966" s="66">
        <f t="shared" si="331"/>
        <v>3.9863061758198928</v>
      </c>
      <c r="AU966" s="55" t="str">
        <f>IF(OR($AP966&lt;SetUp!$B$97,$AP966&gt;SetUp!$B$98),"Não","Sim")</f>
        <v>Não</v>
      </c>
      <c r="AV966" s="68">
        <f t="shared" si="332"/>
        <v>1.8119050747762697</v>
      </c>
      <c r="AW966" s="68">
        <f t="shared" si="333"/>
        <v>1.996573608916008</v>
      </c>
      <c r="AX966" s="68">
        <f t="shared" si="334"/>
        <v>0.51627088272934007</v>
      </c>
      <c r="AY966" s="68">
        <f t="shared" si="335"/>
        <v>0.60057065245840158</v>
      </c>
      <c r="AZ966" s="68">
        <f t="shared" si="336"/>
        <v>0.70330617581989285</v>
      </c>
      <c r="BA966" s="68">
        <f t="shared" si="337"/>
        <v>0.18466853413973827</v>
      </c>
      <c r="BB966" s="68">
        <f t="shared" si="338"/>
        <v>8.4299769729061502E-2</v>
      </c>
    </row>
    <row r="967" spans="1:54" x14ac:dyDescent="0.3">
      <c r="A967" s="64">
        <v>27629</v>
      </c>
      <c r="B967" s="57">
        <v>0.08</v>
      </c>
      <c r="C967" s="57">
        <v>0.61699999999999999</v>
      </c>
      <c r="D967" s="57">
        <v>4.016</v>
      </c>
      <c r="E967" s="57">
        <f t="shared" si="323"/>
        <v>0.08</v>
      </c>
      <c r="F967" s="57">
        <f t="shared" si="324"/>
        <v>3.9359999999999999</v>
      </c>
      <c r="G967" s="57">
        <f t="shared" si="325"/>
        <v>0</v>
      </c>
      <c r="H967" s="57">
        <f>IF(Q966&gt;SetUp!$B$56,SetUp!$B$56,Q966)</f>
        <v>2.1414620735304485E-8</v>
      </c>
      <c r="I967" s="57">
        <f t="shared" si="339"/>
        <v>1.1117401491220738</v>
      </c>
      <c r="J967" s="57">
        <f>MIN(F967,H967,(1-EXP(-SetUp!$B$52*H967/SetUp!$B$56))*F967)</f>
        <v>1.3169991593287023E-8</v>
      </c>
      <c r="K967" s="57">
        <f t="shared" si="326"/>
        <v>8.2446291420174627E-9</v>
      </c>
      <c r="L967" s="57">
        <f>IF(I967&lt;=0,0,MIN(SetUp!$B$50*I967^SetUp!$B$55,I967))</f>
        <v>2.4417526495938605E-2</v>
      </c>
      <c r="M967" s="57">
        <f t="shared" si="327"/>
        <v>1.0873226226261352</v>
      </c>
      <c r="N967" s="57">
        <f>IF(SetUp!$B$62=0,X967,(B967-E967)*(1-(H967/SetUp!$B$66/SetUp!$B$56)))</f>
        <v>0</v>
      </c>
      <c r="O967" s="57">
        <f>K967*SetUp!$B$65</f>
        <v>0</v>
      </c>
      <c r="P967" s="57">
        <f>MIN(SetUp!$B$54*L967^SetUp!$B$51,L967)</f>
        <v>1.3349124514295143E-2</v>
      </c>
      <c r="Q967" s="57">
        <f t="shared" si="328"/>
        <v>8.2446291420174627E-9</v>
      </c>
      <c r="R967" s="57">
        <f>IF((H967+N967-O967)&gt;SetUp!$B$56,T966+H967+N967-O967-SetUp!$B$56,T966)</f>
        <v>0</v>
      </c>
      <c r="S967" s="57">
        <f>R967*SetUp!$B$65</f>
        <v>0</v>
      </c>
      <c r="T967" s="57">
        <f>IF((R967-S967)&lt;SetUp!$B$53,R967-S967,SetUp!$B$53)</f>
        <v>0</v>
      </c>
      <c r="U967" s="57">
        <f t="shared" si="329"/>
        <v>1.0873226226261352</v>
      </c>
      <c r="V967" s="57">
        <f>(L967-P967)/1000*SetUp!$B$13*1000000/SetUp!$B$48</f>
        <v>0.62954505935601102</v>
      </c>
      <c r="W967" s="57">
        <f t="shared" si="340"/>
        <v>1.214306433183765E-16</v>
      </c>
      <c r="X967" s="57">
        <f>MAX((SetUp!$B$56*(1-($H967/SetUp!$B$56)^2)*TANH(($B967-$D967)/SetUp!$B$56))/(1+$H967/SetUp!$B$56*TANH(($B967-$D967)/SetUp!$B$56)),0)</f>
        <v>0</v>
      </c>
      <c r="AK967" s="65">
        <v>202</v>
      </c>
      <c r="AL967" s="66">
        <f t="shared" si="320"/>
        <v>1.6644999999999996</v>
      </c>
      <c r="AM967" s="66">
        <f t="shared" si="321"/>
        <v>0.66222574448965532</v>
      </c>
      <c r="AN967" s="67">
        <f t="shared" si="322"/>
        <v>-0.6021473448545176</v>
      </c>
      <c r="AP967" s="64">
        <v>27873</v>
      </c>
      <c r="AQ967" s="55">
        <v>4</v>
      </c>
      <c r="AR967" s="55">
        <v>114</v>
      </c>
      <c r="AS967" s="66">
        <f t="shared" si="330"/>
        <v>2.9660000000000002</v>
      </c>
      <c r="AT967" s="66">
        <f t="shared" si="331"/>
        <v>3.6844465635322989</v>
      </c>
      <c r="AU967" s="55" t="str">
        <f>IF(OR($AP967&lt;SetUp!$B$97,$AP967&gt;SetUp!$B$98),"Não","Sim")</f>
        <v>Não</v>
      </c>
      <c r="AV967" s="68">
        <f t="shared" si="332"/>
        <v>1.722207885244984</v>
      </c>
      <c r="AW967" s="68">
        <f t="shared" si="333"/>
        <v>1.919491225177208</v>
      </c>
      <c r="AX967" s="68">
        <f t="shared" si="334"/>
        <v>0.47217114669236326</v>
      </c>
      <c r="AY967" s="68">
        <f t="shared" si="335"/>
        <v>0.56637226222090975</v>
      </c>
      <c r="AZ967" s="68">
        <f t="shared" si="336"/>
        <v>0.71844656353229874</v>
      </c>
      <c r="BA967" s="68">
        <f t="shared" si="337"/>
        <v>0.19728333993222402</v>
      </c>
      <c r="BB967" s="68">
        <f t="shared" si="338"/>
        <v>9.4201115528546486E-2</v>
      </c>
    </row>
    <row r="968" spans="1:54" x14ac:dyDescent="0.3">
      <c r="A968" s="64">
        <v>27630</v>
      </c>
      <c r="B968" s="57">
        <v>0.1</v>
      </c>
      <c r="C968" s="57">
        <v>0.55800000000000005</v>
      </c>
      <c r="D968" s="57">
        <v>4.016</v>
      </c>
      <c r="E968" s="57">
        <f t="shared" si="323"/>
        <v>0.1</v>
      </c>
      <c r="F968" s="57">
        <f t="shared" si="324"/>
        <v>3.9159999999999999</v>
      </c>
      <c r="G968" s="57">
        <f t="shared" si="325"/>
        <v>0</v>
      </c>
      <c r="H968" s="57">
        <f>IF(Q967&gt;SetUp!$B$56,SetUp!$B$56,Q967)</f>
        <v>8.2446291420174627E-9</v>
      </c>
      <c r="I968" s="57">
        <f t="shared" si="339"/>
        <v>1.0873226226261352</v>
      </c>
      <c r="J968" s="57">
        <f>MIN(F968,H968,(1-EXP(-SetUp!$B$52*H968/SetUp!$B$56))*F968)</f>
        <v>5.0446824655381307E-9</v>
      </c>
      <c r="K968" s="57">
        <f t="shared" si="326"/>
        <v>3.199946676479332E-9</v>
      </c>
      <c r="L968" s="57">
        <f>IF(I968&lt;=0,0,MIN(SetUp!$B$50*I968^SetUp!$B$55,I968))</f>
        <v>2.3530268941770509E-2</v>
      </c>
      <c r="M968" s="57">
        <f t="shared" si="327"/>
        <v>1.0637923536843648</v>
      </c>
      <c r="N968" s="57">
        <f>IF(SetUp!$B$62=0,X968,(B968-E968)*(1-(H968/SetUp!$B$66/SetUp!$B$56)))</f>
        <v>0</v>
      </c>
      <c r="O968" s="57">
        <f>K968*SetUp!$B$65</f>
        <v>0</v>
      </c>
      <c r="P968" s="57">
        <f>MIN(SetUp!$B$54*L968^SetUp!$B$51,L968)</f>
        <v>1.2872161208493207E-2</v>
      </c>
      <c r="Q968" s="57">
        <f t="shared" si="328"/>
        <v>3.199946676479332E-9</v>
      </c>
      <c r="R968" s="57">
        <f>IF((H968+N968-O968)&gt;SetUp!$B$56,T967+H968+N968-O968-SetUp!$B$56,T967)</f>
        <v>0</v>
      </c>
      <c r="S968" s="57">
        <f>R968*SetUp!$B$65</f>
        <v>0</v>
      </c>
      <c r="T968" s="57">
        <f>IF((R968-S968)&lt;SetUp!$B$53,R968-S968,SetUp!$B$53)</f>
        <v>0</v>
      </c>
      <c r="U968" s="57">
        <f t="shared" si="329"/>
        <v>1.0637923536843648</v>
      </c>
      <c r="V968" s="57">
        <f>(L968-P968)/1000*SetUp!$B$13*1000000/SetUp!$B$48</f>
        <v>0.60620847315599025</v>
      </c>
      <c r="W968" s="57">
        <f t="shared" si="340"/>
        <v>6.591949208711867E-17</v>
      </c>
      <c r="X968" s="57">
        <f>MAX((SetUp!$B$56*(1-($H968/SetUp!$B$56)^2)*TANH(($B968-$D968)/SetUp!$B$56))/(1+$H968/SetUp!$B$56*TANH(($B968-$D968)/SetUp!$B$56)),0)</f>
        <v>0</v>
      </c>
      <c r="AK968" s="65">
        <v>203</v>
      </c>
      <c r="AL968" s="66">
        <f t="shared" si="320"/>
        <v>1.2530833333333333</v>
      </c>
      <c r="AM968" s="66">
        <f t="shared" si="321"/>
        <v>0.62701336776132666</v>
      </c>
      <c r="AN968" s="67">
        <f t="shared" si="322"/>
        <v>-0.4996235676573838</v>
      </c>
      <c r="AP968" s="64">
        <v>27874</v>
      </c>
      <c r="AQ968" s="55">
        <v>4</v>
      </c>
      <c r="AR968" s="55">
        <v>115</v>
      </c>
      <c r="AS968" s="66">
        <f t="shared" si="330"/>
        <v>2.5289999999999999</v>
      </c>
      <c r="AT968" s="66">
        <f t="shared" si="331"/>
        <v>3.4137882275586229</v>
      </c>
      <c r="AU968" s="55" t="str">
        <f>IF(OR($AP968&lt;SetUp!$B$97,$AP968&gt;SetUp!$B$98),"Não","Sim")</f>
        <v>Não</v>
      </c>
      <c r="AV968" s="68">
        <f t="shared" si="332"/>
        <v>1.5902829936838285</v>
      </c>
      <c r="AW968" s="68">
        <f t="shared" si="333"/>
        <v>1.8476439666663658</v>
      </c>
      <c r="AX968" s="68">
        <f t="shared" si="334"/>
        <v>0.40294882934440474</v>
      </c>
      <c r="AY968" s="68">
        <f t="shared" si="335"/>
        <v>0.53323657639929078</v>
      </c>
      <c r="AZ968" s="68">
        <f t="shared" si="336"/>
        <v>0.88478822755862296</v>
      </c>
      <c r="BA968" s="68">
        <f t="shared" si="337"/>
        <v>0.25736097298253724</v>
      </c>
      <c r="BB968" s="68">
        <f t="shared" si="338"/>
        <v>0.13028774705488605</v>
      </c>
    </row>
    <row r="969" spans="1:54" x14ac:dyDescent="0.3">
      <c r="A969" s="64">
        <v>27631</v>
      </c>
      <c r="B969" s="57">
        <v>1.377</v>
      </c>
      <c r="C969" s="57">
        <v>0.502</v>
      </c>
      <c r="D969" s="57">
        <v>4.016</v>
      </c>
      <c r="E969" s="57">
        <f t="shared" si="323"/>
        <v>1.377</v>
      </c>
      <c r="F969" s="57">
        <f t="shared" si="324"/>
        <v>2.6390000000000002</v>
      </c>
      <c r="G969" s="57">
        <f t="shared" si="325"/>
        <v>0</v>
      </c>
      <c r="H969" s="57">
        <f>IF(Q968&gt;SetUp!$B$56,SetUp!$B$56,Q968)</f>
        <v>3.199946676479332E-9</v>
      </c>
      <c r="I969" s="57">
        <f t="shared" si="339"/>
        <v>1.0637923536843648</v>
      </c>
      <c r="J969" s="57">
        <f>MIN(F969,H969,(1-EXP(-SetUp!$B$52*H969/SetUp!$B$56))*F969)</f>
        <v>1.3194781350867048E-9</v>
      </c>
      <c r="K969" s="57">
        <f t="shared" si="326"/>
        <v>1.8804685413926271E-9</v>
      </c>
      <c r="L969" s="57">
        <f>IF(I969&lt;=0,0,MIN(SetUp!$B$50*I969^SetUp!$B$55,I969))</f>
        <v>2.2687725467564399E-2</v>
      </c>
      <c r="M969" s="57">
        <f t="shared" si="327"/>
        <v>1.0411046282168004</v>
      </c>
      <c r="N969" s="57">
        <f>IF(SetUp!$B$62=0,X969,(B969-E969)*(1-(H969/SetUp!$B$66/SetUp!$B$56)))</f>
        <v>0</v>
      </c>
      <c r="O969" s="57">
        <f>K969*SetUp!$B$65</f>
        <v>0</v>
      </c>
      <c r="P969" s="57">
        <f>MIN(SetUp!$B$54*L969^SetUp!$B$51,L969)</f>
        <v>1.2418951673659391E-2</v>
      </c>
      <c r="Q969" s="57">
        <f t="shared" si="328"/>
        <v>1.8804685413926271E-9</v>
      </c>
      <c r="R969" s="57">
        <f>IF((H969+N969-O969)&gt;SetUp!$B$56,T968+H969+N969-O969-SetUp!$B$56,T968)</f>
        <v>0</v>
      </c>
      <c r="S969" s="57">
        <f>R969*SetUp!$B$65</f>
        <v>0</v>
      </c>
      <c r="T969" s="57">
        <f>IF((R969-S969)&lt;SetUp!$B$53,R969-S969,SetUp!$B$53)</f>
        <v>0</v>
      </c>
      <c r="U969" s="57">
        <f t="shared" si="329"/>
        <v>1.0411046282168004</v>
      </c>
      <c r="V969" s="57">
        <f>(L969-P969)/1000*SetUp!$B$13*1000000/SetUp!$B$48</f>
        <v>0.58406406076674611</v>
      </c>
      <c r="W969" s="57">
        <f t="shared" si="340"/>
        <v>-1.3877787807814457E-16</v>
      </c>
      <c r="X969" s="57">
        <f>MAX((SetUp!$B$56*(1-($H969/SetUp!$B$56)^2)*TANH(($B969-$D969)/SetUp!$B$56))/(1+$H969/SetUp!$B$56*TANH(($B969-$D969)/SetUp!$B$56)),0)</f>
        <v>0</v>
      </c>
      <c r="AK969" s="65">
        <v>204</v>
      </c>
      <c r="AL969" s="66">
        <f t="shared" si="320"/>
        <v>1.1844166666666667</v>
      </c>
      <c r="AM969" s="66">
        <f t="shared" si="321"/>
        <v>0.59479450537205913</v>
      </c>
      <c r="AN969" s="67">
        <f t="shared" si="322"/>
        <v>-0.49781650148000356</v>
      </c>
      <c r="AP969" s="64">
        <v>27875</v>
      </c>
      <c r="AQ969" s="55">
        <v>4</v>
      </c>
      <c r="AR969" s="55">
        <v>116</v>
      </c>
      <c r="AS969" s="66">
        <f t="shared" si="330"/>
        <v>2.137</v>
      </c>
      <c r="AT969" s="66">
        <f t="shared" si="331"/>
        <v>3.1702850288963527</v>
      </c>
      <c r="AU969" s="55" t="str">
        <f>IF(OR($AP969&lt;SetUp!$B$97,$AP969&gt;SetUp!$B$98),"Não","Sim")</f>
        <v>Não</v>
      </c>
      <c r="AV969" s="68">
        <f t="shared" si="332"/>
        <v>1.4618481453283716</v>
      </c>
      <c r="AW969" s="68">
        <f t="shared" si="333"/>
        <v>1.780529423765963</v>
      </c>
      <c r="AX969" s="68">
        <f t="shared" si="334"/>
        <v>0.32980452216406941</v>
      </c>
      <c r="AY969" s="68">
        <f t="shared" si="335"/>
        <v>0.50109830982409354</v>
      </c>
      <c r="AZ969" s="68">
        <f t="shared" si="336"/>
        <v>1.0332850288963527</v>
      </c>
      <c r="BA969" s="68">
        <f t="shared" si="337"/>
        <v>0.31868127843759142</v>
      </c>
      <c r="BB969" s="68">
        <f t="shared" si="338"/>
        <v>0.17129378766002412</v>
      </c>
    </row>
    <row r="970" spans="1:54" x14ac:dyDescent="0.3">
      <c r="A970" s="64">
        <v>27632</v>
      </c>
      <c r="B970" s="57">
        <v>0.152</v>
      </c>
      <c r="C970" s="57">
        <v>0.502</v>
      </c>
      <c r="D970" s="57">
        <v>4.016</v>
      </c>
      <c r="E970" s="57">
        <f t="shared" si="323"/>
        <v>0.152</v>
      </c>
      <c r="F970" s="57">
        <f t="shared" si="324"/>
        <v>3.8639999999999999</v>
      </c>
      <c r="G970" s="57">
        <f t="shared" si="325"/>
        <v>0</v>
      </c>
      <c r="H970" s="57">
        <f>IF(Q969&gt;SetUp!$B$56,SetUp!$B$56,Q969)</f>
        <v>1.8804685413926271E-9</v>
      </c>
      <c r="I970" s="57">
        <f t="shared" si="339"/>
        <v>1.0411046282168004</v>
      </c>
      <c r="J970" s="57">
        <f>MIN(F970,H970,(1-EXP(-SetUp!$B$52*H970/SetUp!$B$56))*F970)</f>
        <v>1.1353327984409133E-9</v>
      </c>
      <c r="K970" s="57">
        <f t="shared" si="326"/>
        <v>7.451357429517138E-10</v>
      </c>
      <c r="L970" s="57">
        <f>IF(I970&lt;=0,0,MIN(SetUp!$B$50*I970^SetUp!$B$55,I970))</f>
        <v>2.1887028979854832E-2</v>
      </c>
      <c r="M970" s="57">
        <f t="shared" si="327"/>
        <v>1.0192175992369457</v>
      </c>
      <c r="N970" s="57">
        <f>IF(SetUp!$B$62=0,X970,(B970-E970)*(1-(H970/SetUp!$B$66/SetUp!$B$56)))</f>
        <v>0</v>
      </c>
      <c r="O970" s="57">
        <f>K970*SetUp!$B$65</f>
        <v>0</v>
      </c>
      <c r="P970" s="57">
        <f>MIN(SetUp!$B$54*L970^SetUp!$B$51,L970)</f>
        <v>1.198798658148805E-2</v>
      </c>
      <c r="Q970" s="57">
        <f t="shared" si="328"/>
        <v>7.451357429517138E-10</v>
      </c>
      <c r="R970" s="57">
        <f>IF((H970+N970-O970)&gt;SetUp!$B$56,T969+H970+N970-O970-SetUp!$B$56,T969)</f>
        <v>0</v>
      </c>
      <c r="S970" s="57">
        <f>R970*SetUp!$B$65</f>
        <v>0</v>
      </c>
      <c r="T970" s="57">
        <f>IF((R970-S970)&lt;SetUp!$B$53,R970-S970,SetUp!$B$53)</f>
        <v>0</v>
      </c>
      <c r="U970" s="57">
        <f t="shared" si="329"/>
        <v>1.0192175992369457</v>
      </c>
      <c r="V970" s="57">
        <f>(L970-P970)/1000*SetUp!$B$13*1000000/SetUp!$B$48</f>
        <v>0.56303459565191538</v>
      </c>
      <c r="W970" s="57">
        <f t="shared" si="340"/>
        <v>1.8735013540549517E-16</v>
      </c>
      <c r="X970" s="57">
        <f>MAX((SetUp!$B$56*(1-($H970/SetUp!$B$56)^2)*TANH(($B970-$D970)/SetUp!$B$56))/(1+$H970/SetUp!$B$56*TANH(($B970-$D970)/SetUp!$B$56)),0)</f>
        <v>0</v>
      </c>
      <c r="AK970" s="65">
        <v>205</v>
      </c>
      <c r="AL970" s="66">
        <f t="shared" si="320"/>
        <v>1.1484166666666666</v>
      </c>
      <c r="AM970" s="66">
        <f t="shared" si="321"/>
        <v>0.56521816724397345</v>
      </c>
      <c r="AN970" s="67">
        <f t="shared" si="322"/>
        <v>-0.50782831384314042</v>
      </c>
      <c r="AP970" s="64">
        <v>27876</v>
      </c>
      <c r="AQ970" s="55">
        <v>4</v>
      </c>
      <c r="AR970" s="55">
        <v>117</v>
      </c>
      <c r="AS970" s="66">
        <f t="shared" si="330"/>
        <v>1.788</v>
      </c>
      <c r="AT970" s="66">
        <f t="shared" si="331"/>
        <v>2.9505167379508017</v>
      </c>
      <c r="AU970" s="55" t="str">
        <f>IF(OR($AP970&lt;SetUp!$B$97,$AP970&gt;SetUp!$B$98),"Não","Sim")</f>
        <v>Não</v>
      </c>
      <c r="AV970" s="68">
        <f t="shared" si="332"/>
        <v>1.3371611720357424</v>
      </c>
      <c r="AW970" s="68">
        <f t="shared" si="333"/>
        <v>1.7177068253781849</v>
      </c>
      <c r="AX970" s="68">
        <f t="shared" si="334"/>
        <v>0.25236751445989886</v>
      </c>
      <c r="AY970" s="68">
        <f t="shared" si="335"/>
        <v>0.46989808268593231</v>
      </c>
      <c r="AZ970" s="68">
        <f t="shared" si="336"/>
        <v>1.1625167379508017</v>
      </c>
      <c r="BA970" s="68">
        <f t="shared" si="337"/>
        <v>0.3805456533424425</v>
      </c>
      <c r="BB970" s="68">
        <f t="shared" si="338"/>
        <v>0.21753056822603345</v>
      </c>
    </row>
    <row r="971" spans="1:54" x14ac:dyDescent="0.3">
      <c r="A971" s="64">
        <v>27633</v>
      </c>
      <c r="B971" s="57">
        <v>0.68600000000000005</v>
      </c>
      <c r="C971" s="57">
        <v>0.45</v>
      </c>
      <c r="D971" s="57">
        <v>4.016</v>
      </c>
      <c r="E971" s="57">
        <f t="shared" si="323"/>
        <v>0.68600000000000005</v>
      </c>
      <c r="F971" s="57">
        <f t="shared" si="324"/>
        <v>3.33</v>
      </c>
      <c r="G971" s="57">
        <f t="shared" si="325"/>
        <v>0</v>
      </c>
      <c r="H971" s="57">
        <f>IF(Q970&gt;SetUp!$B$56,SetUp!$B$56,Q970)</f>
        <v>7.451357429517138E-10</v>
      </c>
      <c r="I971" s="57">
        <f t="shared" si="339"/>
        <v>1.0192175992369457</v>
      </c>
      <c r="J971" s="57">
        <f>MIN(F971,H971,(1-EXP(-SetUp!$B$52*H971/SetUp!$B$56))*F971)</f>
        <v>3.8770331944881778E-10</v>
      </c>
      <c r="K971" s="57">
        <f t="shared" si="326"/>
        <v>3.5743242350289602E-10</v>
      </c>
      <c r="L971" s="57">
        <f>IF(I971&lt;=0,0,MIN(SetUp!$B$50*I971^SetUp!$B$55,I971))</f>
        <v>2.1125534604449488E-2</v>
      </c>
      <c r="M971" s="57">
        <f t="shared" si="327"/>
        <v>0.99809206463249622</v>
      </c>
      <c r="N971" s="57">
        <f>IF(SetUp!$B$62=0,X971,(B971-E971)*(1-(H971/SetUp!$B$66/SetUp!$B$56)))</f>
        <v>0</v>
      </c>
      <c r="O971" s="57">
        <f>K971*SetUp!$B$65</f>
        <v>0</v>
      </c>
      <c r="P971" s="57">
        <f>MIN(SetUp!$B$54*L971^SetUp!$B$51,L971)</f>
        <v>1.1577872732247306E-2</v>
      </c>
      <c r="Q971" s="57">
        <f t="shared" si="328"/>
        <v>3.5743242350289602E-10</v>
      </c>
      <c r="R971" s="57">
        <f>IF((H971+N971-O971)&gt;SetUp!$B$56,T970+H971+N971-O971-SetUp!$B$56,T970)</f>
        <v>0</v>
      </c>
      <c r="S971" s="57">
        <f>R971*SetUp!$B$65</f>
        <v>0</v>
      </c>
      <c r="T971" s="57">
        <f>IF((R971-S971)&lt;SetUp!$B$53,R971-S971,SetUp!$B$53)</f>
        <v>0</v>
      </c>
      <c r="U971" s="57">
        <f t="shared" si="329"/>
        <v>0.99809206463249622</v>
      </c>
      <c r="V971" s="57">
        <f>(L971-P971)/1000*SetUp!$B$13*1000000/SetUp!$B$48</f>
        <v>0.54304888546830377</v>
      </c>
      <c r="W971" s="57">
        <f t="shared" si="340"/>
        <v>5.8980598183211441E-17</v>
      </c>
      <c r="X971" s="57">
        <f>MAX((SetUp!$B$56*(1-($H971/SetUp!$B$56)^2)*TANH(($B971-$D971)/SetUp!$B$56))/(1+$H971/SetUp!$B$56*TANH(($B971-$D971)/SetUp!$B$56)),0)</f>
        <v>0</v>
      </c>
      <c r="AK971" s="65">
        <v>206</v>
      </c>
      <c r="AL971" s="66">
        <f t="shared" si="320"/>
        <v>0.69458333333333344</v>
      </c>
      <c r="AM971" s="66">
        <f t="shared" si="321"/>
        <v>0.53798490917032793</v>
      </c>
      <c r="AN971" s="67">
        <f t="shared" si="322"/>
        <v>-0.22545663946683453</v>
      </c>
      <c r="AP971" s="64">
        <v>27877</v>
      </c>
      <c r="AQ971" s="55">
        <v>4</v>
      </c>
      <c r="AR971" s="55">
        <v>118</v>
      </c>
      <c r="AS971" s="66">
        <f t="shared" si="330"/>
        <v>1.5780000000000001</v>
      </c>
      <c r="AT971" s="66">
        <f t="shared" si="331"/>
        <v>2.7515773348957961</v>
      </c>
      <c r="AU971" s="55" t="str">
        <f>IF(OR($AP971&lt;SetUp!$B$97,$AP971&gt;SetUp!$B$98),"Não","Sim")</f>
        <v>Não</v>
      </c>
      <c r="AV971" s="68">
        <f t="shared" si="332"/>
        <v>1.2561846997953765</v>
      </c>
      <c r="AW971" s="68">
        <f t="shared" si="333"/>
        <v>1.6587879113665485</v>
      </c>
      <c r="AX971" s="68">
        <f t="shared" si="334"/>
        <v>0.19810699887340152</v>
      </c>
      <c r="AY971" s="68">
        <f t="shared" si="335"/>
        <v>0.43958172345156143</v>
      </c>
      <c r="AZ971" s="68">
        <f t="shared" si="336"/>
        <v>1.1735773348957961</v>
      </c>
      <c r="BA971" s="68">
        <f t="shared" si="337"/>
        <v>0.40260321157117196</v>
      </c>
      <c r="BB971" s="68">
        <f t="shared" si="338"/>
        <v>0.24147472457815991</v>
      </c>
    </row>
    <row r="972" spans="1:54" x14ac:dyDescent="0.3">
      <c r="A972" s="64">
        <v>27634</v>
      </c>
      <c r="B972" s="57">
        <v>0.91700000000000004</v>
      </c>
      <c r="C972" s="57">
        <v>0.45</v>
      </c>
      <c r="D972" s="57">
        <v>4.016</v>
      </c>
      <c r="E972" s="57">
        <f t="shared" si="323"/>
        <v>0.91700000000000004</v>
      </c>
      <c r="F972" s="57">
        <f t="shared" si="324"/>
        <v>3.0990000000000002</v>
      </c>
      <c r="G972" s="57">
        <f t="shared" si="325"/>
        <v>0</v>
      </c>
      <c r="H972" s="57">
        <f>IF(Q971&gt;SetUp!$B$56,SetUp!$B$56,Q971)</f>
        <v>3.5743242350289602E-10</v>
      </c>
      <c r="I972" s="57">
        <f t="shared" si="339"/>
        <v>0.99809206463249622</v>
      </c>
      <c r="J972" s="57">
        <f>MIN(F972,H972,(1-EXP(-SetUp!$B$52*H972/SetUp!$B$56))*F972)</f>
        <v>1.7307533839439061E-10</v>
      </c>
      <c r="K972" s="57">
        <f t="shared" si="326"/>
        <v>1.8435708510850541E-10</v>
      </c>
      <c r="L972" s="57">
        <f>IF(I972&lt;=0,0,MIN(SetUp!$B$50*I972^SetUp!$B$55,I972))</f>
        <v>2.0400799562965845E-2</v>
      </c>
      <c r="M972" s="57">
        <f t="shared" si="327"/>
        <v>0.97769126506953041</v>
      </c>
      <c r="N972" s="57">
        <f>IF(SetUp!$B$62=0,X972,(B972-E972)*(1-(H972/SetUp!$B$66/SetUp!$B$56)))</f>
        <v>0</v>
      </c>
      <c r="O972" s="57">
        <f>K972*SetUp!$B$65</f>
        <v>0</v>
      </c>
      <c r="P972" s="57">
        <f>MIN(SetUp!$B$54*L972^SetUp!$B$51,L972)</f>
        <v>1.1187322602723098E-2</v>
      </c>
      <c r="Q972" s="57">
        <f t="shared" si="328"/>
        <v>1.8435708510850541E-10</v>
      </c>
      <c r="R972" s="57">
        <f>IF((H972+N972-O972)&gt;SetUp!$B$56,T971+H972+N972-O972-SetUp!$B$56,T971)</f>
        <v>0</v>
      </c>
      <c r="S972" s="57">
        <f>R972*SetUp!$B$65</f>
        <v>0</v>
      </c>
      <c r="T972" s="57">
        <f>IF((R972-S972)&lt;SetUp!$B$53,R972-S972,SetUp!$B$53)</f>
        <v>0</v>
      </c>
      <c r="U972" s="57">
        <f t="shared" si="329"/>
        <v>0.97769126506953041</v>
      </c>
      <c r="V972" s="57">
        <f>(L972-P972)/1000*SetUp!$B$13*1000000/SetUp!$B$48</f>
        <v>0.52404122197864178</v>
      </c>
      <c r="W972" s="57">
        <f t="shared" si="340"/>
        <v>4.163336342344337E-17</v>
      </c>
      <c r="X972" s="57">
        <f>MAX((SetUp!$B$56*(1-($H972/SetUp!$B$56)^2)*TANH(($B972-$D972)/SetUp!$B$56))/(1+$H972/SetUp!$B$56*TANH(($B972-$D972)/SetUp!$B$56)),0)</f>
        <v>0</v>
      </c>
      <c r="AK972" s="65">
        <v>207</v>
      </c>
      <c r="AL972" s="66">
        <f t="shared" si="320"/>
        <v>0.55566666666666664</v>
      </c>
      <c r="AM972" s="66">
        <f t="shared" si="321"/>
        <v>0.52439043656760942</v>
      </c>
      <c r="AN972" s="67">
        <f t="shared" si="322"/>
        <v>-5.6285956986905625E-2</v>
      </c>
      <c r="AP972" s="64">
        <v>27878</v>
      </c>
      <c r="AQ972" s="55">
        <v>4</v>
      </c>
      <c r="AR972" s="55">
        <v>119</v>
      </c>
      <c r="AS972" s="66">
        <f t="shared" si="330"/>
        <v>1.48</v>
      </c>
      <c r="AT972" s="66">
        <f t="shared" si="331"/>
        <v>2.5709857665067619</v>
      </c>
      <c r="AU972" s="55" t="str">
        <f>IF(OR($AP972&lt;SetUp!$B$97,$AP972&gt;SetUp!$B$98),"Não","Sim")</f>
        <v>Não</v>
      </c>
      <c r="AV972" s="68">
        <f t="shared" si="332"/>
        <v>1.2165525060596438</v>
      </c>
      <c r="AW972" s="68">
        <f t="shared" si="333"/>
        <v>1.6034293768378955</v>
      </c>
      <c r="AX972" s="68">
        <f t="shared" si="334"/>
        <v>0.17026171539495738</v>
      </c>
      <c r="AY972" s="68">
        <f t="shared" si="335"/>
        <v>0.41009967230809491</v>
      </c>
      <c r="AZ972" s="68">
        <f t="shared" si="336"/>
        <v>1.0909857665067619</v>
      </c>
      <c r="BA972" s="68">
        <f t="shared" si="337"/>
        <v>0.38687687077825172</v>
      </c>
      <c r="BB972" s="68">
        <f t="shared" si="338"/>
        <v>0.23983795691313753</v>
      </c>
    </row>
    <row r="973" spans="1:54" x14ac:dyDescent="0.3">
      <c r="A973" s="64">
        <v>27635</v>
      </c>
      <c r="B973" s="57">
        <v>0.51400000000000001</v>
      </c>
      <c r="C973" s="57">
        <v>0.45</v>
      </c>
      <c r="D973" s="57">
        <v>4.016</v>
      </c>
      <c r="E973" s="57">
        <f t="shared" si="323"/>
        <v>0.51400000000000001</v>
      </c>
      <c r="F973" s="57">
        <f t="shared" si="324"/>
        <v>3.5019999999999998</v>
      </c>
      <c r="G973" s="57">
        <f t="shared" si="325"/>
        <v>0</v>
      </c>
      <c r="H973" s="57">
        <f>IF(Q972&gt;SetUp!$B$56,SetUp!$B$56,Q972)</f>
        <v>1.8435708510850541E-10</v>
      </c>
      <c r="I973" s="57">
        <f t="shared" si="339"/>
        <v>0.97769126506953041</v>
      </c>
      <c r="J973" s="57">
        <f>MIN(F973,H973,(1-EXP(-SetUp!$B$52*H973/SetUp!$B$56))*F973)</f>
        <v>1.0087807478242893E-10</v>
      </c>
      <c r="K973" s="57">
        <f t="shared" si="326"/>
        <v>8.3479010326076474E-11</v>
      </c>
      <c r="L973" s="57">
        <f>IF(I973&lt;=0,0,MIN(SetUp!$B$50*I973^SetUp!$B$55,I973))</f>
        <v>1.9710565127643419E-2</v>
      </c>
      <c r="M973" s="57">
        <f t="shared" si="327"/>
        <v>0.95798069994188695</v>
      </c>
      <c r="N973" s="57">
        <f>IF(SetUp!$B$62=0,X973,(B973-E973)*(1-(H973/SetUp!$B$66/SetUp!$B$56)))</f>
        <v>0</v>
      </c>
      <c r="O973" s="57">
        <f>K973*SetUp!$B$65</f>
        <v>0</v>
      </c>
      <c r="P973" s="57">
        <f>MIN(SetUp!$B$54*L973^SetUp!$B$51,L973)</f>
        <v>1.081514496797604E-2</v>
      </c>
      <c r="Q973" s="57">
        <f t="shared" si="328"/>
        <v>8.3479010326076474E-11</v>
      </c>
      <c r="R973" s="57">
        <f>IF((H973+N973-O973)&gt;SetUp!$B$56,T972+H973+N973-O973-SetUp!$B$56,T972)</f>
        <v>0</v>
      </c>
      <c r="S973" s="57">
        <f>R973*SetUp!$B$65</f>
        <v>0</v>
      </c>
      <c r="T973" s="57">
        <f>IF((R973-S973)&lt;SetUp!$B$53,R973-S973,SetUp!$B$53)</f>
        <v>0</v>
      </c>
      <c r="U973" s="57">
        <f t="shared" si="329"/>
        <v>0.95798069994188695</v>
      </c>
      <c r="V973" s="57">
        <f>(L973-P973)/1000*SetUp!$B$13*1000000/SetUp!$B$48</f>
        <v>0.50595088809585742</v>
      </c>
      <c r="W973" s="57">
        <f t="shared" si="340"/>
        <v>-5.5511151231257827E-17</v>
      </c>
      <c r="X973" s="57">
        <f>MAX((SetUp!$B$56*(1-($H973/SetUp!$B$56)^2)*TANH(($B973-$D973)/SetUp!$B$56))/(1+$H973/SetUp!$B$56*TANH(($B973-$D973)/SetUp!$B$56)),0)</f>
        <v>0</v>
      </c>
      <c r="AK973" s="65">
        <v>208</v>
      </c>
      <c r="AL973" s="66">
        <f t="shared" si="320"/>
        <v>0.66024999999999989</v>
      </c>
      <c r="AM973" s="66">
        <f t="shared" si="321"/>
        <v>0.50052814937775181</v>
      </c>
      <c r="AN973" s="67">
        <f t="shared" si="322"/>
        <v>-0.24191117095380252</v>
      </c>
      <c r="AP973" s="64">
        <v>27879</v>
      </c>
      <c r="AQ973" s="55">
        <v>4</v>
      </c>
      <c r="AR973" s="55">
        <v>120</v>
      </c>
      <c r="AS973" s="66">
        <f t="shared" si="330"/>
        <v>1.2949999999999999</v>
      </c>
      <c r="AT973" s="66">
        <f t="shared" si="331"/>
        <v>2.4066141626367741</v>
      </c>
      <c r="AU973" s="55" t="str">
        <f>IF(OR($AP973&lt;SetUp!$B$97,$AP973&gt;SetUp!$B$98),"Não","Sim")</f>
        <v>Não</v>
      </c>
      <c r="AV973" s="68">
        <f t="shared" si="332"/>
        <v>1.1379806676741042</v>
      </c>
      <c r="AW973" s="68">
        <f t="shared" si="333"/>
        <v>1.5513265815542432</v>
      </c>
      <c r="AX973" s="68">
        <f t="shared" si="334"/>
        <v>0.11226976841727061</v>
      </c>
      <c r="AY973" s="68">
        <f t="shared" si="335"/>
        <v>0.38140646814394163</v>
      </c>
      <c r="AZ973" s="68">
        <f t="shared" si="336"/>
        <v>1.1116141626367742</v>
      </c>
      <c r="BA973" s="68">
        <f t="shared" si="337"/>
        <v>0.41334591388013897</v>
      </c>
      <c r="BB973" s="68">
        <f t="shared" si="338"/>
        <v>0.26913669972667104</v>
      </c>
    </row>
    <row r="974" spans="1:54" x14ac:dyDescent="0.3">
      <c r="A974" s="64">
        <v>27636</v>
      </c>
      <c r="B974" s="57">
        <v>4.7E-2</v>
      </c>
      <c r="C974" s="57">
        <v>0.45</v>
      </c>
      <c r="D974" s="57">
        <v>4.016</v>
      </c>
      <c r="E974" s="57">
        <f t="shared" si="323"/>
        <v>4.7E-2</v>
      </c>
      <c r="F974" s="57">
        <f t="shared" si="324"/>
        <v>3.9689999999999999</v>
      </c>
      <c r="G974" s="57">
        <f t="shared" si="325"/>
        <v>0</v>
      </c>
      <c r="H974" s="57">
        <f>IF(Q973&gt;SetUp!$B$56,SetUp!$B$56,Q973)</f>
        <v>8.3479010326076474E-11</v>
      </c>
      <c r="I974" s="57">
        <f t="shared" si="339"/>
        <v>0.95798069994188695</v>
      </c>
      <c r="J974" s="57">
        <f>MIN(F974,H974,(1-EXP(-SetUp!$B$52*H974/SetUp!$B$56))*F974)</f>
        <v>5.1769914355404013E-11</v>
      </c>
      <c r="K974" s="57">
        <f t="shared" si="326"/>
        <v>3.1709095970672461E-11</v>
      </c>
      <c r="L974" s="57">
        <f>IF(I974&lt;=0,0,MIN(SetUp!$B$50*I974^SetUp!$B$55,I974))</f>
        <v>1.9052740414031762E-2</v>
      </c>
      <c r="M974" s="57">
        <f t="shared" si="327"/>
        <v>0.93892795952785524</v>
      </c>
      <c r="N974" s="57">
        <f>IF(SetUp!$B$62=0,X974,(B974-E974)*(1-(H974/SetUp!$B$66/SetUp!$B$56)))</f>
        <v>0</v>
      </c>
      <c r="O974" s="57">
        <f>K974*SetUp!$B$65</f>
        <v>0</v>
      </c>
      <c r="P974" s="57">
        <f>MIN(SetUp!$B$54*L974^SetUp!$B$51,L974)</f>
        <v>1.0460236473265315E-2</v>
      </c>
      <c r="Q974" s="57">
        <f t="shared" si="328"/>
        <v>3.1709095970672461E-11</v>
      </c>
      <c r="R974" s="57">
        <f>IF((H974+N974-O974)&gt;SetUp!$B$56,T973+H974+N974-O974-SetUp!$B$56,T973)</f>
        <v>0</v>
      </c>
      <c r="S974" s="57">
        <f>R974*SetUp!$B$65</f>
        <v>0</v>
      </c>
      <c r="T974" s="57">
        <f>IF((R974-S974)&lt;SetUp!$B$53,R974-S974,SetUp!$B$53)</f>
        <v>0</v>
      </c>
      <c r="U974" s="57">
        <f t="shared" si="329"/>
        <v>0.93892795952785524</v>
      </c>
      <c r="V974" s="57">
        <f>(L974-P974)/1000*SetUp!$B$13*1000000/SetUp!$B$48</f>
        <v>0.48872171541816162</v>
      </c>
      <c r="W974" s="57">
        <f t="shared" si="340"/>
        <v>4.5102810375396984E-17</v>
      </c>
      <c r="X974" s="57">
        <f>MAX((SetUp!$B$56*(1-($H974/SetUp!$B$56)^2)*TANH(($B974-$D974)/SetUp!$B$56))/(1+$H974/SetUp!$B$56*TANH(($B974-$D974)/SetUp!$B$56)),0)</f>
        <v>0</v>
      </c>
      <c r="AK974" s="65">
        <v>209</v>
      </c>
      <c r="AL974" s="66">
        <f t="shared" si="320"/>
        <v>0.68966666666666665</v>
      </c>
      <c r="AM974" s="66">
        <f t="shared" si="321"/>
        <v>0.47837589061715863</v>
      </c>
      <c r="AN974" s="67">
        <f t="shared" si="322"/>
        <v>-0.3063665191631339</v>
      </c>
      <c r="AP974" s="64">
        <v>27880</v>
      </c>
      <c r="AQ974" s="55">
        <v>4</v>
      </c>
      <c r="AR974" s="55">
        <v>121</v>
      </c>
      <c r="AS974" s="66">
        <f t="shared" si="330"/>
        <v>1.1259999999999999</v>
      </c>
      <c r="AT974" s="66">
        <f t="shared" si="331"/>
        <v>2.2566297293979529</v>
      </c>
      <c r="AU974" s="55" t="str">
        <f>IF(OR($AP974&lt;SetUp!$B$97,$AP974&gt;SetUp!$B$98),"Não","Sim")</f>
        <v>Não</v>
      </c>
      <c r="AV974" s="68">
        <f t="shared" si="332"/>
        <v>1.0611314715905846</v>
      </c>
      <c r="AW974" s="68">
        <f t="shared" si="333"/>
        <v>1.5022082842928117</v>
      </c>
      <c r="AX974" s="68">
        <f t="shared" si="334"/>
        <v>5.1538390515327381E-2</v>
      </c>
      <c r="AY974" s="68">
        <f t="shared" si="335"/>
        <v>0.35346030534660489</v>
      </c>
      <c r="AZ974" s="68">
        <f t="shared" si="336"/>
        <v>1.130629729397953</v>
      </c>
      <c r="BA974" s="68">
        <f t="shared" si="337"/>
        <v>0.44107681270222709</v>
      </c>
      <c r="BB974" s="68">
        <f t="shared" si="338"/>
        <v>0.3019219148312775</v>
      </c>
    </row>
    <row r="975" spans="1:54" x14ac:dyDescent="0.3">
      <c r="A975" s="64">
        <v>27637</v>
      </c>
      <c r="B975" s="57">
        <v>6.2E-2</v>
      </c>
      <c r="C975" s="57">
        <v>0.45</v>
      </c>
      <c r="D975" s="57">
        <v>4.016</v>
      </c>
      <c r="E975" s="57">
        <f t="shared" si="323"/>
        <v>6.2E-2</v>
      </c>
      <c r="F975" s="57">
        <f t="shared" si="324"/>
        <v>3.9540000000000002</v>
      </c>
      <c r="G975" s="57">
        <f t="shared" si="325"/>
        <v>0</v>
      </c>
      <c r="H975" s="57">
        <f>IF(Q974&gt;SetUp!$B$56,SetUp!$B$56,Q974)</f>
        <v>3.1709095970672461E-11</v>
      </c>
      <c r="I975" s="57">
        <f t="shared" si="339"/>
        <v>0.93892795952785524</v>
      </c>
      <c r="J975" s="57">
        <f>MIN(F975,H975,(1-EXP(-SetUp!$B$52*H975/SetUp!$B$56))*F975)</f>
        <v>1.9590457922546988E-11</v>
      </c>
      <c r="K975" s="57">
        <f t="shared" si="326"/>
        <v>1.2118638048125473E-11</v>
      </c>
      <c r="L975" s="57">
        <f>IF(I975&lt;=0,0,MIN(SetUp!$B$50*I975^SetUp!$B$55,I975))</f>
        <v>1.8425387801866751E-2</v>
      </c>
      <c r="M975" s="57">
        <f t="shared" si="327"/>
        <v>0.92050257172598848</v>
      </c>
      <c r="N975" s="57">
        <f>IF(SetUp!$B$62=0,X975,(B975-E975)*(1-(H975/SetUp!$B$66/SetUp!$B$56)))</f>
        <v>0</v>
      </c>
      <c r="O975" s="57">
        <f>K975*SetUp!$B$65</f>
        <v>0</v>
      </c>
      <c r="P975" s="57">
        <f>MIN(SetUp!$B$54*L975^SetUp!$B$51,L975)</f>
        <v>1.0121574048226641E-2</v>
      </c>
      <c r="Q975" s="57">
        <f t="shared" si="328"/>
        <v>1.2118638048125473E-11</v>
      </c>
      <c r="R975" s="57">
        <f>IF((H975+N975-O975)&gt;SetUp!$B$56,T974+H975+N975-O975-SetUp!$B$56,T974)</f>
        <v>0</v>
      </c>
      <c r="S975" s="57">
        <f>R975*SetUp!$B$65</f>
        <v>0</v>
      </c>
      <c r="T975" s="57">
        <f>IF((R975-S975)&lt;SetUp!$B$53,R975-S975,SetUp!$B$53)</f>
        <v>0</v>
      </c>
      <c r="U975" s="57">
        <f t="shared" si="329"/>
        <v>0.92050257172598848</v>
      </c>
      <c r="V975" s="57">
        <f>(L975-P975)/1000*SetUp!$B$13*1000000/SetUp!$B$48</f>
        <v>0.47230168646625298</v>
      </c>
      <c r="W975" s="57">
        <f t="shared" si="340"/>
        <v>0</v>
      </c>
      <c r="X975" s="57">
        <f>MAX((SetUp!$B$56*(1-($H975/SetUp!$B$56)^2)*TANH(($B975-$D975)/SetUp!$B$56))/(1+$H975/SetUp!$B$56*TANH(($B975-$D975)/SetUp!$B$56)),0)</f>
        <v>0</v>
      </c>
      <c r="AK975" s="65">
        <v>210</v>
      </c>
      <c r="AL975" s="66">
        <f t="shared" si="320"/>
        <v>0.75174999999999992</v>
      </c>
      <c r="AM975" s="66">
        <f t="shared" si="321"/>
        <v>0.45805136626447979</v>
      </c>
      <c r="AN975" s="67">
        <f t="shared" si="322"/>
        <v>-0.39068657630265402</v>
      </c>
      <c r="AP975" s="64">
        <v>27881</v>
      </c>
      <c r="AQ975" s="55">
        <v>5</v>
      </c>
      <c r="AR975" s="55">
        <v>122</v>
      </c>
      <c r="AS975" s="66">
        <f t="shared" si="330"/>
        <v>1.2949999999999999</v>
      </c>
      <c r="AT975" s="66">
        <f t="shared" si="331"/>
        <v>2.119447431513116</v>
      </c>
      <c r="AU975" s="55" t="str">
        <f>IF(OR($AP975&lt;SetUp!$B$97,$AP975&gt;SetUp!$B$98),"Não","Sim")</f>
        <v>Não</v>
      </c>
      <c r="AV975" s="68">
        <f t="shared" si="332"/>
        <v>1.1379806676741042</v>
      </c>
      <c r="AW975" s="68">
        <f t="shared" si="333"/>
        <v>1.4558322126924916</v>
      </c>
      <c r="AX975" s="68">
        <f t="shared" si="334"/>
        <v>0.11226976841727061</v>
      </c>
      <c r="AY975" s="68">
        <f t="shared" si="335"/>
        <v>0.32622264926616423</v>
      </c>
      <c r="AZ975" s="68">
        <f t="shared" si="336"/>
        <v>0.82444743151311606</v>
      </c>
      <c r="BA975" s="68">
        <f t="shared" si="337"/>
        <v>0.31785154501838742</v>
      </c>
      <c r="BB975" s="68">
        <f t="shared" si="338"/>
        <v>0.21395288084889363</v>
      </c>
    </row>
    <row r="976" spans="1:54" x14ac:dyDescent="0.3">
      <c r="A976" s="64">
        <v>27638</v>
      </c>
      <c r="B976" s="57">
        <v>0</v>
      </c>
      <c r="C976" s="57">
        <v>0.45</v>
      </c>
      <c r="D976" s="57">
        <v>4.7469999999999999</v>
      </c>
      <c r="E976" s="57">
        <f t="shared" si="323"/>
        <v>0</v>
      </c>
      <c r="F976" s="57">
        <f t="shared" si="324"/>
        <v>4.7469999999999999</v>
      </c>
      <c r="G976" s="57">
        <f t="shared" si="325"/>
        <v>0</v>
      </c>
      <c r="H976" s="57">
        <f>IF(Q975&gt;SetUp!$B$56,SetUp!$B$56,Q975)</f>
        <v>1.2118638048125473E-11</v>
      </c>
      <c r="I976" s="57">
        <f t="shared" si="339"/>
        <v>0.92050257172598848</v>
      </c>
      <c r="J976" s="57">
        <f>MIN(F976,H976,(1-EXP(-SetUp!$B$52*H976/SetUp!$B$56))*F976)</f>
        <v>8.9883750442609758E-12</v>
      </c>
      <c r="K976" s="57">
        <f t="shared" si="326"/>
        <v>3.1302630038644971E-12</v>
      </c>
      <c r="L976" s="57">
        <f>IF(I976&lt;=0,0,MIN(SetUp!$B$50*I976^SetUp!$B$55,I976))</f>
        <v>1.7826709800874412E-2</v>
      </c>
      <c r="M976" s="57">
        <f t="shared" si="327"/>
        <v>0.90267586192511406</v>
      </c>
      <c r="N976" s="57">
        <f>IF(SetUp!$B$62=0,X976,(B976-E976)*(1-(H976/SetUp!$B$66/SetUp!$B$56)))</f>
        <v>0</v>
      </c>
      <c r="O976" s="57">
        <f>K976*SetUp!$B$65</f>
        <v>0</v>
      </c>
      <c r="P976" s="57">
        <f>MIN(SetUp!$B$54*L976^SetUp!$B$51,L976)</f>
        <v>9.7982080689368572E-3</v>
      </c>
      <c r="Q976" s="57">
        <f t="shared" si="328"/>
        <v>3.1302630038644971E-12</v>
      </c>
      <c r="R976" s="57">
        <f>IF((H976+N976-O976)&gt;SetUp!$B$56,T975+H976+N976-O976-SetUp!$B$56,T975)</f>
        <v>0</v>
      </c>
      <c r="S976" s="57">
        <f>R976*SetUp!$B$65</f>
        <v>0</v>
      </c>
      <c r="T976" s="57">
        <f>IF((R976-S976)&lt;SetUp!$B$53,R976-S976,SetUp!$B$53)</f>
        <v>0</v>
      </c>
      <c r="U976" s="57">
        <f t="shared" si="329"/>
        <v>0.90267586192511406</v>
      </c>
      <c r="V976" s="57">
        <f>(L976-P976)/1000*SetUp!$B$13*1000000/SetUp!$B$48</f>
        <v>0.45664257656659391</v>
      </c>
      <c r="W976" s="57">
        <f t="shared" si="340"/>
        <v>0</v>
      </c>
      <c r="X976" s="57">
        <f>MAX((SetUp!$B$56*(1-($H976/SetUp!$B$56)^2)*TANH(($B976-$D976)/SetUp!$B$56))/(1+$H976/SetUp!$B$56*TANH(($B976-$D976)/SetUp!$B$56)),0)</f>
        <v>0</v>
      </c>
      <c r="AK976" s="65">
        <v>211</v>
      </c>
      <c r="AL976" s="66">
        <f t="shared" si="320"/>
        <v>0.72458333333333325</v>
      </c>
      <c r="AM976" s="66">
        <f t="shared" si="321"/>
        <v>0.44244711454473795</v>
      </c>
      <c r="AN976" s="67">
        <f t="shared" si="322"/>
        <v>-0.38937718521715287</v>
      </c>
      <c r="AP976" s="64">
        <v>27882</v>
      </c>
      <c r="AQ976" s="55">
        <v>5</v>
      </c>
      <c r="AR976" s="55">
        <v>123</v>
      </c>
      <c r="AS976" s="66">
        <f t="shared" si="330"/>
        <v>0.97299999999999998</v>
      </c>
      <c r="AT976" s="66">
        <f t="shared" si="331"/>
        <v>1.9936912426755862</v>
      </c>
      <c r="AU976" s="55" t="str">
        <f>IF(OR($AP976&lt;SetUp!$B$97,$AP976&gt;SetUp!$B$98),"Não","Sim")</f>
        <v>Não</v>
      </c>
      <c r="AV976" s="68">
        <f t="shared" si="332"/>
        <v>0.98640762365261547</v>
      </c>
      <c r="AW976" s="68">
        <f t="shared" si="333"/>
        <v>1.4119813181043106</v>
      </c>
      <c r="AX976" s="68">
        <f t="shared" si="334"/>
        <v>-1.1887159731648099E-2</v>
      </c>
      <c r="AY976" s="68">
        <f t="shared" si="335"/>
        <v>0.29965790122493591</v>
      </c>
      <c r="AZ976" s="68">
        <f t="shared" si="336"/>
        <v>1.0206912426755861</v>
      </c>
      <c r="BA976" s="68">
        <f t="shared" si="337"/>
        <v>0.42557369445169513</v>
      </c>
      <c r="BB976" s="68">
        <f t="shared" si="338"/>
        <v>0.31154506095658402</v>
      </c>
    </row>
    <row r="977" spans="1:54" x14ac:dyDescent="0.3">
      <c r="A977" s="64">
        <v>27639</v>
      </c>
      <c r="B977" s="57">
        <v>0</v>
      </c>
      <c r="C977" s="57">
        <v>0.45</v>
      </c>
      <c r="D977" s="57">
        <v>4.7469999999999999</v>
      </c>
      <c r="E977" s="57">
        <f t="shared" si="323"/>
        <v>0</v>
      </c>
      <c r="F977" s="57">
        <f t="shared" si="324"/>
        <v>4.7469999999999999</v>
      </c>
      <c r="G977" s="57">
        <f t="shared" si="325"/>
        <v>0</v>
      </c>
      <c r="H977" s="57">
        <f>IF(Q976&gt;SetUp!$B$56,SetUp!$B$56,Q976)</f>
        <v>3.1302630038644971E-12</v>
      </c>
      <c r="I977" s="57">
        <f t="shared" si="339"/>
        <v>0.90267586192511406</v>
      </c>
      <c r="J977" s="57">
        <f>MIN(F977,H977,(1-EXP(-SetUp!$B$52*H977/SetUp!$B$56))*F977)</f>
        <v>2.3215357414230198E-12</v>
      </c>
      <c r="K977" s="57">
        <f t="shared" si="326"/>
        <v>8.0872726244147734E-13</v>
      </c>
      <c r="L977" s="57">
        <f>IF(I977&lt;=0,0,MIN(SetUp!$B$50*I977^SetUp!$B$55,I977))</f>
        <v>1.7255037201030426E-2</v>
      </c>
      <c r="M977" s="57">
        <f t="shared" si="327"/>
        <v>0.88542082472408368</v>
      </c>
      <c r="N977" s="57">
        <f>IF(SetUp!$B$62=0,X977,(B977-E977)*(1-(H977/SetUp!$B$66/SetUp!$B$56)))</f>
        <v>0</v>
      </c>
      <c r="O977" s="57">
        <f>K977*SetUp!$B$65</f>
        <v>0</v>
      </c>
      <c r="P977" s="57">
        <f>MIN(SetUp!$B$54*L977^SetUp!$B$51,L977)</f>
        <v>9.4892561851849973E-3</v>
      </c>
      <c r="Q977" s="57">
        <f t="shared" si="328"/>
        <v>8.0872726244147734E-13</v>
      </c>
      <c r="R977" s="57">
        <f>IF((H977+N977-O977)&gt;SetUp!$B$56,T976+H977+N977-O977-SetUp!$B$56,T976)</f>
        <v>0</v>
      </c>
      <c r="S977" s="57">
        <f>R977*SetUp!$B$65</f>
        <v>0</v>
      </c>
      <c r="T977" s="57">
        <f>IF((R977-S977)&lt;SetUp!$B$53,R977-S977,SetUp!$B$53)</f>
        <v>0</v>
      </c>
      <c r="U977" s="57">
        <f t="shared" si="329"/>
        <v>0.88542082472408368</v>
      </c>
      <c r="V977" s="57">
        <f>(L977-P977)/1000*SetUp!$B$13*1000000/SetUp!$B$48</f>
        <v>0.44169963095614617</v>
      </c>
      <c r="W977" s="57">
        <f t="shared" si="340"/>
        <v>0</v>
      </c>
      <c r="X977" s="57">
        <f>MAX((SetUp!$B$56*(1-($H977/SetUp!$B$56)^2)*TANH(($B977-$D977)/SetUp!$B$56))/(1+$H977/SetUp!$B$56*TANH(($B977-$D977)/SetUp!$B$56)),0)</f>
        <v>0</v>
      </c>
      <c r="AK977" s="65">
        <v>212</v>
      </c>
      <c r="AL977" s="66">
        <f t="shared" si="320"/>
        <v>0.66475000000000006</v>
      </c>
      <c r="AM977" s="66">
        <f t="shared" si="321"/>
        <v>0.4344144479384317</v>
      </c>
      <c r="AN977" s="67">
        <f t="shared" si="322"/>
        <v>-0.34649951419566505</v>
      </c>
      <c r="AP977" s="64">
        <v>27883</v>
      </c>
      <c r="AQ977" s="55">
        <v>5</v>
      </c>
      <c r="AR977" s="55">
        <v>124</v>
      </c>
      <c r="AS977" s="66">
        <f t="shared" si="330"/>
        <v>0.90200000000000002</v>
      </c>
      <c r="AT977" s="66">
        <f t="shared" si="331"/>
        <v>1.8781622428504794</v>
      </c>
      <c r="AU977" s="55" t="str">
        <f>IF(OR($AP977&lt;SetUp!$B$97,$AP977&gt;SetUp!$B$98),"Não","Sim")</f>
        <v>Não</v>
      </c>
      <c r="AV977" s="68">
        <f t="shared" si="332"/>
        <v>0.94973680564670127</v>
      </c>
      <c r="AW977" s="68">
        <f t="shared" si="333"/>
        <v>1.3704605951469306</v>
      </c>
      <c r="AX977" s="68">
        <f t="shared" si="334"/>
        <v>-4.4793462458058257E-2</v>
      </c>
      <c r="AY977" s="68">
        <f t="shared" si="335"/>
        <v>0.27373310557186564</v>
      </c>
      <c r="AZ977" s="68">
        <f t="shared" si="336"/>
        <v>0.97616224285047937</v>
      </c>
      <c r="BA977" s="68">
        <f t="shared" si="337"/>
        <v>0.42072378950022937</v>
      </c>
      <c r="BB977" s="68">
        <f t="shared" si="338"/>
        <v>0.31852656802992391</v>
      </c>
    </row>
    <row r="978" spans="1:54" x14ac:dyDescent="0.3">
      <c r="A978" s="64">
        <v>27640</v>
      </c>
      <c r="B978" s="57">
        <v>1.2999999999999999E-2</v>
      </c>
      <c r="C978" s="57">
        <v>0.45</v>
      </c>
      <c r="D978" s="57">
        <v>4.7469999999999999</v>
      </c>
      <c r="E978" s="57">
        <f t="shared" si="323"/>
        <v>1.2999999999999999E-2</v>
      </c>
      <c r="F978" s="57">
        <f t="shared" si="324"/>
        <v>4.734</v>
      </c>
      <c r="G978" s="57">
        <f t="shared" si="325"/>
        <v>0</v>
      </c>
      <c r="H978" s="57">
        <f>IF(Q977&gt;SetUp!$B$56,SetUp!$B$56,Q977)</f>
        <v>8.0872726244147734E-13</v>
      </c>
      <c r="I978" s="57">
        <f t="shared" si="339"/>
        <v>0.88542082472408368</v>
      </c>
      <c r="J978" s="57">
        <f>MIN(F978,H978,(1-EXP(-SetUp!$B$52*H978/SetUp!$B$56))*F978)</f>
        <v>5.9810956187789092E-13</v>
      </c>
      <c r="K978" s="57">
        <f t="shared" si="326"/>
        <v>2.1061770056358641E-13</v>
      </c>
      <c r="L978" s="57">
        <f>IF(I978&lt;=0,0,MIN(SetUp!$B$50*I978^SetUp!$B$55,I978))</f>
        <v>1.6708818366496025E-2</v>
      </c>
      <c r="M978" s="57">
        <f t="shared" si="327"/>
        <v>0.86871200635758761</v>
      </c>
      <c r="N978" s="57">
        <f>IF(SetUp!$B$62=0,X978,(B978-E978)*(1-(H978/SetUp!$B$66/SetUp!$B$56)))</f>
        <v>0</v>
      </c>
      <c r="O978" s="57">
        <f>K978*SetUp!$B$65</f>
        <v>0</v>
      </c>
      <c r="P978" s="57">
        <f>MIN(SetUp!$B$54*L978^SetUp!$B$51,L978)</f>
        <v>9.1938977403751912E-3</v>
      </c>
      <c r="Q978" s="57">
        <f t="shared" si="328"/>
        <v>2.1061770056358641E-13</v>
      </c>
      <c r="R978" s="57">
        <f>IF((H978+N978-O978)&gt;SetUp!$B$56,T977+H978+N978-O978-SetUp!$B$56,T977)</f>
        <v>0</v>
      </c>
      <c r="S978" s="57">
        <f>R978*SetUp!$B$65</f>
        <v>0</v>
      </c>
      <c r="T978" s="57">
        <f>IF((R978-S978)&lt;SetUp!$B$53,R978-S978,SetUp!$B$53)</f>
        <v>0</v>
      </c>
      <c r="U978" s="57">
        <f t="shared" si="329"/>
        <v>0.86871200635758761</v>
      </c>
      <c r="V978" s="57">
        <f>(L978-P978)/1000*SetUp!$B$13*1000000/SetUp!$B$48</f>
        <v>0.42743127322924396</v>
      </c>
      <c r="W978" s="57">
        <f t="shared" si="340"/>
        <v>0</v>
      </c>
      <c r="X978" s="57">
        <f>MAX((SetUp!$B$56*(1-($H978/SetUp!$B$56)^2)*TANH(($B978-$D978)/SetUp!$B$56))/(1+$H978/SetUp!$B$56*TANH(($B978-$D978)/SetUp!$B$56)),0)</f>
        <v>0</v>
      </c>
      <c r="AK978" s="65">
        <v>213</v>
      </c>
      <c r="AL978" s="66">
        <f t="shared" si="320"/>
        <v>0.88741666666666663</v>
      </c>
      <c r="AM978" s="66">
        <f t="shared" si="321"/>
        <v>0.42163190182637189</v>
      </c>
      <c r="AN978" s="67">
        <f t="shared" si="322"/>
        <v>-0.52487718828843433</v>
      </c>
      <c r="AP978" s="64">
        <v>27884</v>
      </c>
      <c r="AQ978" s="55">
        <v>5</v>
      </c>
      <c r="AR978" s="55">
        <v>125</v>
      </c>
      <c r="AS978" s="66">
        <f t="shared" si="330"/>
        <v>0.90200000000000002</v>
      </c>
      <c r="AT978" s="66">
        <f t="shared" si="331"/>
        <v>1.7718122197369532</v>
      </c>
      <c r="AU978" s="55" t="str">
        <f>IF(OR($AP978&lt;SetUp!$B$97,$AP978&gt;SetUp!$B$98),"Não","Sim")</f>
        <v>Não</v>
      </c>
      <c r="AV978" s="68">
        <f t="shared" si="332"/>
        <v>0.94973680564670127</v>
      </c>
      <c r="AW978" s="68">
        <f t="shared" si="333"/>
        <v>1.3310943692078909</v>
      </c>
      <c r="AX978" s="68">
        <f t="shared" si="334"/>
        <v>-4.4793462458058257E-2</v>
      </c>
      <c r="AY978" s="68">
        <f t="shared" si="335"/>
        <v>0.24841769257731935</v>
      </c>
      <c r="AZ978" s="68">
        <f t="shared" si="336"/>
        <v>0.86981221973695322</v>
      </c>
      <c r="BA978" s="68">
        <f t="shared" si="337"/>
        <v>0.38135756356118966</v>
      </c>
      <c r="BB978" s="68">
        <f t="shared" si="338"/>
        <v>0.29321115503537759</v>
      </c>
    </row>
    <row r="979" spans="1:54" x14ac:dyDescent="0.3">
      <c r="A979" s="64">
        <v>27641</v>
      </c>
      <c r="B979" s="57">
        <v>0.23499999999999999</v>
      </c>
      <c r="C979" s="57">
        <v>0.45</v>
      </c>
      <c r="D979" s="57">
        <v>4.7469999999999999</v>
      </c>
      <c r="E979" s="57">
        <f t="shared" si="323"/>
        <v>0.23499999999999999</v>
      </c>
      <c r="F979" s="57">
        <f t="shared" si="324"/>
        <v>4.5119999999999996</v>
      </c>
      <c r="G979" s="57">
        <f t="shared" si="325"/>
        <v>0</v>
      </c>
      <c r="H979" s="57">
        <f>IF(Q978&gt;SetUp!$B$56,SetUp!$B$56,Q978)</f>
        <v>2.1061770056358641E-13</v>
      </c>
      <c r="I979" s="57">
        <f t="shared" si="339"/>
        <v>0.86871200635758761</v>
      </c>
      <c r="J979" s="57">
        <f>MIN(F979,H979,(1-EXP(-SetUp!$B$52*H979/SetUp!$B$56))*F979)</f>
        <v>1.482760580984177E-13</v>
      </c>
      <c r="K979" s="57">
        <f t="shared" si="326"/>
        <v>6.2341642465168718E-14</v>
      </c>
      <c r="L979" s="57">
        <f>IF(I979&lt;=0,0,MIN(SetUp!$B$50*I979^SetUp!$B$55,I979))</f>
        <v>1.6186609549503E-2</v>
      </c>
      <c r="M979" s="57">
        <f t="shared" si="327"/>
        <v>0.85252539680808459</v>
      </c>
      <c r="N979" s="57">
        <f>IF(SetUp!$B$62=0,X979,(B979-E979)*(1-(H979/SetUp!$B$66/SetUp!$B$56)))</f>
        <v>0</v>
      </c>
      <c r="O979" s="57">
        <f>K979*SetUp!$B$65</f>
        <v>0</v>
      </c>
      <c r="P979" s="57">
        <f>MIN(SetUp!$B$54*L979^SetUp!$B$51,L979)</f>
        <v>8.9113687202418169E-3</v>
      </c>
      <c r="Q979" s="57">
        <f t="shared" si="328"/>
        <v>6.2341642465168718E-14</v>
      </c>
      <c r="R979" s="57">
        <f>IF((H979+N979-O979)&gt;SetUp!$B$56,T978+H979+N979-O979-SetUp!$B$56,T978)</f>
        <v>0</v>
      </c>
      <c r="S979" s="57">
        <f>R979*SetUp!$B$65</f>
        <v>0</v>
      </c>
      <c r="T979" s="57">
        <f>IF((R979-S979)&lt;SetUp!$B$53,R979-S979,SetUp!$B$53)</f>
        <v>0</v>
      </c>
      <c r="U979" s="57">
        <f t="shared" si="329"/>
        <v>0.85252539680808459</v>
      </c>
      <c r="V979" s="57">
        <f>(L979-P979)/1000*SetUp!$B$13*1000000/SetUp!$B$48</f>
        <v>0.4137988417191949</v>
      </c>
      <c r="W979" s="57">
        <f t="shared" si="340"/>
        <v>4.5102810375396984E-17</v>
      </c>
      <c r="X979" s="57">
        <f>MAX((SetUp!$B$56*(1-($H979/SetUp!$B$56)^2)*TANH(($B979-$D979)/SetUp!$B$56))/(1+$H979/SetUp!$B$56*TANH(($B979-$D979)/SetUp!$B$56)),0)</f>
        <v>0</v>
      </c>
      <c r="AK979" s="65">
        <v>214</v>
      </c>
      <c r="AL979" s="66">
        <f t="shared" si="320"/>
        <v>1.9122857142857141</v>
      </c>
      <c r="AM979" s="66">
        <f t="shared" si="321"/>
        <v>0.58271675928302336</v>
      </c>
      <c r="AN979" s="67">
        <f t="shared" si="322"/>
        <v>-0.6952773558209201</v>
      </c>
      <c r="AP979" s="64">
        <v>27885</v>
      </c>
      <c r="AQ979" s="55">
        <v>5</v>
      </c>
      <c r="AR979" s="55">
        <v>126</v>
      </c>
      <c r="AS979" s="66">
        <f t="shared" si="330"/>
        <v>0.83399999999999996</v>
      </c>
      <c r="AT979" s="66">
        <f t="shared" si="331"/>
        <v>1.6737217199022936</v>
      </c>
      <c r="AU979" s="55" t="str">
        <f>IF(OR($AP979&lt;SetUp!$B$97,$AP979&gt;SetUp!$B$98),"Não","Sim")</f>
        <v>Não</v>
      </c>
      <c r="AV979" s="68">
        <f t="shared" si="332"/>
        <v>0.91323600454646991</v>
      </c>
      <c r="AW979" s="68">
        <f t="shared" si="333"/>
        <v>1.293723973613496</v>
      </c>
      <c r="AX979" s="68">
        <f t="shared" si="334"/>
        <v>-7.8833949362261305E-2</v>
      </c>
      <c r="AY979" s="68">
        <f t="shared" si="335"/>
        <v>0.22368325201012262</v>
      </c>
      <c r="AZ979" s="68">
        <f t="shared" si="336"/>
        <v>0.83972171990229361</v>
      </c>
      <c r="BA979" s="68">
        <f t="shared" si="337"/>
        <v>0.38048796906702609</v>
      </c>
      <c r="BB979" s="68">
        <f t="shared" si="338"/>
        <v>0.30251720137238391</v>
      </c>
    </row>
    <row r="980" spans="1:54" x14ac:dyDescent="0.3">
      <c r="A980" s="64">
        <v>27642</v>
      </c>
      <c r="B980" s="57">
        <v>0</v>
      </c>
      <c r="C980" s="57">
        <v>0.45</v>
      </c>
      <c r="D980" s="57">
        <v>4.7469999999999999</v>
      </c>
      <c r="E980" s="57">
        <f t="shared" si="323"/>
        <v>0</v>
      </c>
      <c r="F980" s="57">
        <f t="shared" si="324"/>
        <v>4.7469999999999999</v>
      </c>
      <c r="G980" s="57">
        <f t="shared" si="325"/>
        <v>0</v>
      </c>
      <c r="H980" s="57">
        <f>IF(Q979&gt;SetUp!$B$56,SetUp!$B$56,Q979)</f>
        <v>6.2341642465168718E-14</v>
      </c>
      <c r="I980" s="57">
        <f t="shared" si="339"/>
        <v>0.85252539680808459</v>
      </c>
      <c r="J980" s="57">
        <f>MIN(F980,H980,(1-EXP(-SetUp!$B$52*H980/SetUp!$B$56))*F980)</f>
        <v>4.6378012541481438E-14</v>
      </c>
      <c r="K980" s="57">
        <f t="shared" si="326"/>
        <v>1.596362992368728E-14</v>
      </c>
      <c r="L980" s="57">
        <f>IF(I980&lt;=0,0,MIN(SetUp!$B$50*I980^SetUp!$B$55,I980))</f>
        <v>1.5687066115255492E-2</v>
      </c>
      <c r="M980" s="57">
        <f t="shared" si="327"/>
        <v>0.83683833069282909</v>
      </c>
      <c r="N980" s="57">
        <f>IF(SetUp!$B$62=0,X980,(B980-E980)*(1-(H980/SetUp!$B$66/SetUp!$B$56)))</f>
        <v>0</v>
      </c>
      <c r="O980" s="57">
        <f>K980*SetUp!$B$65</f>
        <v>0</v>
      </c>
      <c r="P980" s="57">
        <f>MIN(SetUp!$B$54*L980^SetUp!$B$51,L980)</f>
        <v>8.6409571741575646E-3</v>
      </c>
      <c r="Q980" s="57">
        <f t="shared" si="328"/>
        <v>1.596362992368728E-14</v>
      </c>
      <c r="R980" s="57">
        <f>IF((H980+N980-O980)&gt;SetUp!$B$56,T979+H980+N980-O980-SetUp!$B$56,T979)</f>
        <v>0</v>
      </c>
      <c r="S980" s="57">
        <f>R980*SetUp!$B$65</f>
        <v>0</v>
      </c>
      <c r="T980" s="57">
        <f>IF((R980-S980)&lt;SetUp!$B$53,R980-S980,SetUp!$B$53)</f>
        <v>0</v>
      </c>
      <c r="U980" s="57">
        <f t="shared" si="329"/>
        <v>0.83683833069282909</v>
      </c>
      <c r="V980" s="57">
        <f>(L980-P980)/1000*SetUp!$B$13*1000000/SetUp!$B$48</f>
        <v>0.40076635081641399</v>
      </c>
      <c r="W980" s="57">
        <f t="shared" si="340"/>
        <v>-3.4694469519536142E-17</v>
      </c>
      <c r="X980" s="57">
        <f>MAX((SetUp!$B$56*(1-($H980/SetUp!$B$56)^2)*TANH(($B980-$D980)/SetUp!$B$56))/(1+$H980/SetUp!$B$56*TANH(($B980-$D980)/SetUp!$B$56)),0)</f>
        <v>0</v>
      </c>
      <c r="AK980" s="65">
        <v>215</v>
      </c>
      <c r="AL980" s="66">
        <f t="shared" si="320"/>
        <v>1.7035714285714285</v>
      </c>
      <c r="AM980" s="66">
        <f t="shared" si="321"/>
        <v>0.55842373082904584</v>
      </c>
      <c r="AN980" s="67">
        <f t="shared" si="322"/>
        <v>-0.67220409930370473</v>
      </c>
      <c r="AP980" s="64">
        <v>27886</v>
      </c>
      <c r="AQ980" s="55">
        <v>5</v>
      </c>
      <c r="AR980" s="55">
        <v>127</v>
      </c>
      <c r="AS980" s="66">
        <f t="shared" si="330"/>
        <v>0.83399999999999996</v>
      </c>
      <c r="AT980" s="66">
        <f t="shared" si="331"/>
        <v>1.5830817163647461</v>
      </c>
      <c r="AU980" s="55" t="str">
        <f>IF(OR($AP980&lt;SetUp!$B$97,$AP980&gt;SetUp!$B$98),"Não","Sim")</f>
        <v>Não</v>
      </c>
      <c r="AV980" s="68">
        <f t="shared" si="332"/>
        <v>0.91323600454646991</v>
      </c>
      <c r="AW980" s="68">
        <f t="shared" si="333"/>
        <v>1.2582057527943298</v>
      </c>
      <c r="AX980" s="68">
        <f t="shared" si="334"/>
        <v>-7.8833949362261305E-2</v>
      </c>
      <c r="AY980" s="68">
        <f t="shared" si="335"/>
        <v>0.19950333308745408</v>
      </c>
      <c r="AZ980" s="68">
        <f t="shared" si="336"/>
        <v>0.74908171636474619</v>
      </c>
      <c r="BA980" s="68">
        <f t="shared" si="337"/>
        <v>0.34496974824785986</v>
      </c>
      <c r="BB980" s="68">
        <f t="shared" si="338"/>
        <v>0.2783372824497154</v>
      </c>
    </row>
    <row r="981" spans="1:54" x14ac:dyDescent="0.3">
      <c r="A981" s="64">
        <v>27643</v>
      </c>
      <c r="B981" s="57">
        <v>0.94699999999999995</v>
      </c>
      <c r="C981" s="57">
        <v>0.45</v>
      </c>
      <c r="D981" s="57">
        <v>4.7469999999999999</v>
      </c>
      <c r="E981" s="57">
        <f t="shared" si="323"/>
        <v>0.94699999999999995</v>
      </c>
      <c r="F981" s="57">
        <f t="shared" si="324"/>
        <v>3.8</v>
      </c>
      <c r="G981" s="57">
        <f t="shared" si="325"/>
        <v>0</v>
      </c>
      <c r="H981" s="57">
        <f>IF(Q980&gt;SetUp!$B$56,SetUp!$B$56,Q980)</f>
        <v>1.596362992368728E-14</v>
      </c>
      <c r="I981" s="57">
        <f t="shared" si="339"/>
        <v>0.83683833069282909</v>
      </c>
      <c r="J981" s="57">
        <f>MIN(F981,H981,(1-EXP(-SetUp!$B$52*H981/SetUp!$B$56))*F981)</f>
        <v>9.281464485866308E-15</v>
      </c>
      <c r="K981" s="57">
        <f t="shared" si="326"/>
        <v>6.6821654378209716E-15</v>
      </c>
      <c r="L981" s="57">
        <f>IF(I981&lt;=0,0,MIN(SetUp!$B$50*I981^SetUp!$B$55,I981))</f>
        <v>1.5208934581777215E-2</v>
      </c>
      <c r="M981" s="57">
        <f t="shared" si="327"/>
        <v>0.8216293961110519</v>
      </c>
      <c r="N981" s="57">
        <f>IF(SetUp!$B$62=0,X981,(B981-E981)*(1-(H981/SetUp!$B$66/SetUp!$B$56)))</f>
        <v>0</v>
      </c>
      <c r="O981" s="57">
        <f>K981*SetUp!$B$65</f>
        <v>0</v>
      </c>
      <c r="P981" s="57">
        <f>MIN(SetUp!$B$54*L981^SetUp!$B$51,L981)</f>
        <v>8.3819990594260537E-3</v>
      </c>
      <c r="Q981" s="57">
        <f t="shared" si="328"/>
        <v>6.6821654378209716E-15</v>
      </c>
      <c r="R981" s="57">
        <f>IF((H981+N981-O981)&gt;SetUp!$B$56,T980+H981+N981-O981-SetUp!$B$56,T980)</f>
        <v>0</v>
      </c>
      <c r="S981" s="57">
        <f>R981*SetUp!$B$65</f>
        <v>0</v>
      </c>
      <c r="T981" s="57">
        <f>IF((R981-S981)&lt;SetUp!$B$53,R981-S981,SetUp!$B$53)</f>
        <v>0</v>
      </c>
      <c r="U981" s="57">
        <f t="shared" si="329"/>
        <v>0.8216293961110519</v>
      </c>
      <c r="V981" s="57">
        <f>(L981-P981)/1000*SetUp!$B$13*1000000/SetUp!$B$48</f>
        <v>0.38830027458038396</v>
      </c>
      <c r="W981" s="57">
        <f t="shared" si="340"/>
        <v>-1.9081958235744878E-17</v>
      </c>
      <c r="X981" s="57">
        <f>MAX((SetUp!$B$56*(1-($H981/SetUp!$B$56)^2)*TANH(($B981-$D981)/SetUp!$B$56))/(1+$H981/SetUp!$B$56*TANH(($B981-$D981)/SetUp!$B$56)),0)</f>
        <v>0</v>
      </c>
      <c r="AK981" s="65">
        <v>216</v>
      </c>
      <c r="AL981" s="66">
        <f t="shared" si="320"/>
        <v>1.4758571428571425</v>
      </c>
      <c r="AM981" s="66">
        <f t="shared" si="321"/>
        <v>0.5356379313653471</v>
      </c>
      <c r="AN981" s="67">
        <f t="shared" si="322"/>
        <v>-0.63706654539178875</v>
      </c>
      <c r="AP981" s="64">
        <v>27887</v>
      </c>
      <c r="AQ981" s="55">
        <v>5</v>
      </c>
      <c r="AR981" s="55">
        <v>128</v>
      </c>
      <c r="AS981" s="66">
        <f t="shared" si="330"/>
        <v>0.70899999999999996</v>
      </c>
      <c r="AT981" s="66">
        <f t="shared" si="331"/>
        <v>1.4991782303680803</v>
      </c>
      <c r="AU981" s="55" t="str">
        <f>IF(OR($AP981&lt;SetUp!$B$97,$AP981&gt;SetUp!$B$98),"Não","Sim")</f>
        <v>Não</v>
      </c>
      <c r="AV981" s="68">
        <f t="shared" si="332"/>
        <v>0.84202137740083538</v>
      </c>
      <c r="AW981" s="68">
        <f t="shared" si="333"/>
        <v>1.2244093393829043</v>
      </c>
      <c r="AX981" s="68">
        <f t="shared" si="334"/>
        <v>-0.14935376481693349</v>
      </c>
      <c r="AY981" s="68">
        <f t="shared" si="335"/>
        <v>0.17585326718053632</v>
      </c>
      <c r="AZ981" s="68">
        <f t="shared" si="336"/>
        <v>0.79017823036808033</v>
      </c>
      <c r="BA981" s="68">
        <f t="shared" si="337"/>
        <v>0.38238796198206892</v>
      </c>
      <c r="BB981" s="68">
        <f t="shared" si="338"/>
        <v>0.32520703199746981</v>
      </c>
    </row>
    <row r="982" spans="1:54" x14ac:dyDescent="0.3">
      <c r="A982" s="64">
        <v>27644</v>
      </c>
      <c r="B982" s="57">
        <v>2.847</v>
      </c>
      <c r="C982" s="57">
        <v>0.45</v>
      </c>
      <c r="D982" s="57">
        <v>4.7469999999999999</v>
      </c>
      <c r="E982" s="57">
        <f t="shared" si="323"/>
        <v>2.847</v>
      </c>
      <c r="F982" s="57">
        <f t="shared" si="324"/>
        <v>1.9</v>
      </c>
      <c r="G982" s="57">
        <f t="shared" si="325"/>
        <v>0</v>
      </c>
      <c r="H982" s="57">
        <f>IF(Q981&gt;SetUp!$B$56,SetUp!$B$56,Q981)</f>
        <v>6.6821654378209716E-15</v>
      </c>
      <c r="I982" s="57">
        <f t="shared" si="339"/>
        <v>0.8216293961110519</v>
      </c>
      <c r="J982" s="57">
        <f>MIN(F982,H982,(1-EXP(-SetUp!$B$52*H982/SetUp!$B$56))*F982)</f>
        <v>1.8984813721090174E-15</v>
      </c>
      <c r="K982" s="57">
        <f t="shared" si="326"/>
        <v>4.7836840657119546E-15</v>
      </c>
      <c r="L982" s="57">
        <f>IF(I982&lt;=0,0,MIN(SetUp!$B$50*I982^SetUp!$B$55,I982))</f>
        <v>1.475104538983405E-2</v>
      </c>
      <c r="M982" s="57">
        <f t="shared" si="327"/>
        <v>0.80687835072121783</v>
      </c>
      <c r="N982" s="57">
        <f>IF(SetUp!$B$62=0,X982,(B982-E982)*(1-(H982/SetUp!$B$66/SetUp!$B$56)))</f>
        <v>0</v>
      </c>
      <c r="O982" s="57">
        <f>K982*SetUp!$B$65</f>
        <v>0</v>
      </c>
      <c r="P982" s="57">
        <f>MIN(SetUp!$B$54*L982^SetUp!$B$51,L982)</f>
        <v>8.1338744647107553E-3</v>
      </c>
      <c r="Q982" s="57">
        <f t="shared" si="328"/>
        <v>4.7836840657119546E-15</v>
      </c>
      <c r="R982" s="57">
        <f>IF((H982+N982-O982)&gt;SetUp!$B$56,T981+H982+N982-O982-SetUp!$B$56,T981)</f>
        <v>0</v>
      </c>
      <c r="S982" s="57">
        <f>R982*SetUp!$B$65</f>
        <v>0</v>
      </c>
      <c r="T982" s="57">
        <f>IF((R982-S982)&lt;SetUp!$B$53,R982-S982,SetUp!$B$53)</f>
        <v>0</v>
      </c>
      <c r="U982" s="57">
        <f t="shared" si="329"/>
        <v>0.80687835072121783</v>
      </c>
      <c r="V982" s="57">
        <f>(L982-P982)/1000*SetUp!$B$13*1000000/SetUp!$B$48</f>
        <v>0.37636935031221791</v>
      </c>
      <c r="W982" s="57">
        <f t="shared" si="340"/>
        <v>9.8879238130678004E-17</v>
      </c>
      <c r="X982" s="57">
        <f>MAX((SetUp!$B$56*(1-($H982/SetUp!$B$56)^2)*TANH(($B982-$D982)/SetUp!$B$56))/(1+$H982/SetUp!$B$56*TANH(($B982-$D982)/SetUp!$B$56)),0)</f>
        <v>0</v>
      </c>
      <c r="AK982" s="65">
        <v>217</v>
      </c>
      <c r="AL982" s="66">
        <f t="shared" si="320"/>
        <v>1.234</v>
      </c>
      <c r="AM982" s="66">
        <f t="shared" si="321"/>
        <v>0.51423349572024235</v>
      </c>
      <c r="AN982" s="67">
        <f t="shared" si="322"/>
        <v>-0.58327917688797215</v>
      </c>
      <c r="AP982" s="64">
        <v>27888</v>
      </c>
      <c r="AQ982" s="55">
        <v>5</v>
      </c>
      <c r="AR982" s="55">
        <v>129</v>
      </c>
      <c r="AS982" s="66">
        <f t="shared" si="330"/>
        <v>0.65200000000000002</v>
      </c>
      <c r="AT982" s="66">
        <f t="shared" si="331"/>
        <v>1.4213793780356889</v>
      </c>
      <c r="AU982" s="55" t="str">
        <f>IF(OR($AP982&lt;SetUp!$B$97,$AP982&gt;SetUp!$B$98),"Não","Sim")</f>
        <v>Não</v>
      </c>
      <c r="AV982" s="68">
        <f t="shared" si="332"/>
        <v>0.80746516952745395</v>
      </c>
      <c r="AW982" s="68">
        <f t="shared" si="333"/>
        <v>1.1922161624620298</v>
      </c>
      <c r="AX982" s="68">
        <f t="shared" si="334"/>
        <v>-0.18575240426807979</v>
      </c>
      <c r="AY982" s="68">
        <f t="shared" si="335"/>
        <v>0.15271001022680078</v>
      </c>
      <c r="AZ982" s="68">
        <f t="shared" si="336"/>
        <v>0.7693793780356889</v>
      </c>
      <c r="BA982" s="68">
        <f t="shared" si="337"/>
        <v>0.38475099293457582</v>
      </c>
      <c r="BB982" s="68">
        <f t="shared" si="338"/>
        <v>0.33846241449488057</v>
      </c>
    </row>
    <row r="983" spans="1:54" x14ac:dyDescent="0.3">
      <c r="A983" s="64">
        <v>27645</v>
      </c>
      <c r="B983" s="57">
        <v>1.151</v>
      </c>
      <c r="C983" s="57">
        <v>0.45</v>
      </c>
      <c r="D983" s="57">
        <v>4.7469999999999999</v>
      </c>
      <c r="E983" s="57">
        <f t="shared" si="323"/>
        <v>1.151</v>
      </c>
      <c r="F983" s="57">
        <f t="shared" si="324"/>
        <v>3.5960000000000001</v>
      </c>
      <c r="G983" s="57">
        <f t="shared" si="325"/>
        <v>0</v>
      </c>
      <c r="H983" s="57">
        <f>IF(Q982&gt;SetUp!$B$56,SetUp!$B$56,Q982)</f>
        <v>4.7836840657119546E-15</v>
      </c>
      <c r="I983" s="57">
        <f t="shared" si="339"/>
        <v>0.80687835072121783</v>
      </c>
      <c r="J983" s="57">
        <f>MIN(F983,H983,(1-EXP(-SetUp!$B$52*H983/SetUp!$B$56))*F983)</f>
        <v>2.7946533975864441E-15</v>
      </c>
      <c r="K983" s="57">
        <f t="shared" si="326"/>
        <v>1.9890306681255105E-15</v>
      </c>
      <c r="L983" s="57">
        <f>IF(I983&lt;=0,0,MIN(SetUp!$B$50*I983^SetUp!$B$55,I983))</f>
        <v>1.4312306327835273E-2</v>
      </c>
      <c r="M983" s="57">
        <f t="shared" si="327"/>
        <v>0.79256604439338252</v>
      </c>
      <c r="N983" s="57">
        <f>IF(SetUp!$B$62=0,X983,(B983-E983)*(1-(H983/SetUp!$B$66/SetUp!$B$56)))</f>
        <v>0</v>
      </c>
      <c r="O983" s="57">
        <f>K983*SetUp!$B$65</f>
        <v>0</v>
      </c>
      <c r="P983" s="57">
        <f>MIN(SetUp!$B$54*L983^SetUp!$B$51,L983)</f>
        <v>7.8960041737811161E-3</v>
      </c>
      <c r="Q983" s="57">
        <f t="shared" si="328"/>
        <v>1.9890306681255105E-15</v>
      </c>
      <c r="R983" s="57">
        <f>IF((H983+N983-O983)&gt;SetUp!$B$56,T982+H983+N983-O983-SetUp!$B$56,T982)</f>
        <v>0</v>
      </c>
      <c r="S983" s="57">
        <f>R983*SetUp!$B$65</f>
        <v>0</v>
      </c>
      <c r="T983" s="57">
        <f>IF((R983-S983)&lt;SetUp!$B$53,R983-S983,SetUp!$B$53)</f>
        <v>0</v>
      </c>
      <c r="U983" s="57">
        <f t="shared" si="329"/>
        <v>0.79256604439338252</v>
      </c>
      <c r="V983" s="57">
        <f>(L983-P983)/1000*SetUp!$B$13*1000000/SetUp!$B$48</f>
        <v>0.36494440002443368</v>
      </c>
      <c r="W983" s="57">
        <f t="shared" si="340"/>
        <v>-1.9081958235744878E-17</v>
      </c>
      <c r="X983" s="57">
        <f>MAX((SetUp!$B$56*(1-($H983/SetUp!$B$56)^2)*TANH(($B983-$D983)/SetUp!$B$56))/(1+$H983/SetUp!$B$56*TANH(($B983-$D983)/SetUp!$B$56)),0)</f>
        <v>0</v>
      </c>
      <c r="AK983" s="65">
        <v>218</v>
      </c>
      <c r="AL983" s="66">
        <f t="shared" si="320"/>
        <v>1.0704285714285715</v>
      </c>
      <c r="AM983" s="66">
        <f t="shared" si="321"/>
        <v>0.49409776811374767</v>
      </c>
      <c r="AN983" s="67">
        <f t="shared" si="322"/>
        <v>-0.53841126694298225</v>
      </c>
      <c r="AP983" s="64">
        <v>27889</v>
      </c>
      <c r="AQ983" s="55">
        <v>5</v>
      </c>
      <c r="AR983" s="55">
        <v>130</v>
      </c>
      <c r="AS983" s="66">
        <f t="shared" si="330"/>
        <v>0.59699999999999998</v>
      </c>
      <c r="AT983" s="66">
        <f t="shared" si="331"/>
        <v>1.3491244165990142</v>
      </c>
      <c r="AU983" s="55" t="str">
        <f>IF(OR($AP983&lt;SetUp!$B$97,$AP983&gt;SetUp!$B$98),"Não","Sim")</f>
        <v>Não</v>
      </c>
      <c r="AV983" s="68">
        <f t="shared" si="332"/>
        <v>0.77265775088327426</v>
      </c>
      <c r="AW983" s="68">
        <f t="shared" si="333"/>
        <v>1.1615181516442239</v>
      </c>
      <c r="AX983" s="68">
        <f t="shared" si="334"/>
        <v>-0.22402566887063094</v>
      </c>
      <c r="AY983" s="68">
        <f t="shared" si="335"/>
        <v>0.13005200226704397</v>
      </c>
      <c r="AZ983" s="68">
        <f t="shared" si="336"/>
        <v>0.75212441659901419</v>
      </c>
      <c r="BA983" s="68">
        <f t="shared" si="337"/>
        <v>0.38886040076094963</v>
      </c>
      <c r="BB983" s="68">
        <f t="shared" si="338"/>
        <v>0.35407767113767491</v>
      </c>
    </row>
    <row r="984" spans="1:54" x14ac:dyDescent="0.3">
      <c r="A984" s="64">
        <v>27646</v>
      </c>
      <c r="B984" s="57">
        <v>3.0000000000000001E-3</v>
      </c>
      <c r="C984" s="57">
        <v>0.45</v>
      </c>
      <c r="D984" s="57">
        <v>4.7469999999999999</v>
      </c>
      <c r="E984" s="57">
        <f t="shared" si="323"/>
        <v>3.0000000000000001E-3</v>
      </c>
      <c r="F984" s="57">
        <f t="shared" si="324"/>
        <v>4.7439999999999998</v>
      </c>
      <c r="G984" s="57">
        <f t="shared" si="325"/>
        <v>0</v>
      </c>
      <c r="H984" s="57">
        <f>IF(Q983&gt;SetUp!$B$56,SetUp!$B$56,Q983)</f>
        <v>1.9890306681255105E-15</v>
      </c>
      <c r="I984" s="57">
        <f t="shared" si="339"/>
        <v>0.79256604439338252</v>
      </c>
      <c r="J984" s="57">
        <f>MIN(F984,H984,(1-EXP(-SetUp!$B$52*H984/SetUp!$B$56))*F984)</f>
        <v>1.5800694086465227E-15</v>
      </c>
      <c r="K984" s="57">
        <f t="shared" si="326"/>
        <v>4.0896125947898776E-16</v>
      </c>
      <c r="L984" s="57">
        <f>IF(I984&lt;=0,0,MIN(SetUp!$B$50*I984^SetUp!$B$55,I984))</f>
        <v>1.3891696545159388E-2</v>
      </c>
      <c r="M984" s="57">
        <f t="shared" si="327"/>
        <v>0.77867434784822309</v>
      </c>
      <c r="N984" s="57">
        <f>IF(SetUp!$B$62=0,X984,(B984-E984)*(1-(H984/SetUp!$B$66/SetUp!$B$56)))</f>
        <v>0</v>
      </c>
      <c r="O984" s="57">
        <f>K984*SetUp!$B$65</f>
        <v>0</v>
      </c>
      <c r="P984" s="57">
        <f>MIN(SetUp!$B$54*L984^SetUp!$B$51,L984)</f>
        <v>7.6678465351546496E-3</v>
      </c>
      <c r="Q984" s="57">
        <f t="shared" si="328"/>
        <v>4.0896125947898776E-16</v>
      </c>
      <c r="R984" s="57">
        <f>IF((H984+N984-O984)&gt;SetUp!$B$56,T983+H984+N984-O984-SetUp!$B$56,T983)</f>
        <v>0</v>
      </c>
      <c r="S984" s="57">
        <f>R984*SetUp!$B$65</f>
        <v>0</v>
      </c>
      <c r="T984" s="57">
        <f>IF((R984-S984)&lt;SetUp!$B$53,R984-S984,SetUp!$B$53)</f>
        <v>0</v>
      </c>
      <c r="U984" s="57">
        <f t="shared" si="329"/>
        <v>0.77867434784822309</v>
      </c>
      <c r="V984" s="57">
        <f>(L984-P984)/1000*SetUp!$B$13*1000000/SetUp!$B$48</f>
        <v>0.3539981679803032</v>
      </c>
      <c r="W984" s="57">
        <f t="shared" si="340"/>
        <v>0</v>
      </c>
      <c r="X984" s="57">
        <f>MAX((SetUp!$B$56*(1-($H984/SetUp!$B$56)^2)*TANH(($B984-$D984)/SetUp!$B$56))/(1+$H984/SetUp!$B$56*TANH(($B984-$D984)/SetUp!$B$56)),0)</f>
        <v>0</v>
      </c>
      <c r="AK984" s="65">
        <v>219</v>
      </c>
      <c r="AL984" s="66">
        <f t="shared" si="320"/>
        <v>0.9107142857142857</v>
      </c>
      <c r="AM984" s="66">
        <f t="shared" si="321"/>
        <v>0.4751296428358357</v>
      </c>
      <c r="AN984" s="67">
        <f t="shared" si="322"/>
        <v>-0.47828901963123921</v>
      </c>
      <c r="AP984" s="64">
        <v>27890</v>
      </c>
      <c r="AQ984" s="55">
        <v>5</v>
      </c>
      <c r="AR984" s="55">
        <v>131</v>
      </c>
      <c r="AS984" s="66">
        <f t="shared" si="330"/>
        <v>0.59699999999999998</v>
      </c>
      <c r="AT984" s="66">
        <f t="shared" si="331"/>
        <v>1.2819144467335815</v>
      </c>
      <c r="AU984" s="55" t="str">
        <f>IF(OR($AP984&lt;SetUp!$B$97,$AP984&gt;SetUp!$B$98),"Não","Sim")</f>
        <v>Não</v>
      </c>
      <c r="AV984" s="68">
        <f t="shared" si="332"/>
        <v>0.77265775088327426</v>
      </c>
      <c r="AW984" s="68">
        <f t="shared" si="333"/>
        <v>1.1322166076920006</v>
      </c>
      <c r="AX984" s="68">
        <f t="shared" si="334"/>
        <v>-0.22402566887063094</v>
      </c>
      <c r="AY984" s="68">
        <f t="shared" si="335"/>
        <v>0.10785904191342667</v>
      </c>
      <c r="AZ984" s="68">
        <f t="shared" si="336"/>
        <v>0.68491444673358148</v>
      </c>
      <c r="BA984" s="68">
        <f t="shared" si="337"/>
        <v>0.35955885680872635</v>
      </c>
      <c r="BB984" s="68">
        <f t="shared" si="338"/>
        <v>0.33188471078405762</v>
      </c>
    </row>
    <row r="985" spans="1:54" x14ac:dyDescent="0.3">
      <c r="A985" s="64">
        <v>27647</v>
      </c>
      <c r="B985" s="57">
        <v>3.7999999999999999E-2</v>
      </c>
      <c r="C985" s="57">
        <v>0.45</v>
      </c>
      <c r="D985" s="57">
        <v>4.7469999999999999</v>
      </c>
      <c r="E985" s="57">
        <f t="shared" si="323"/>
        <v>3.7999999999999999E-2</v>
      </c>
      <c r="F985" s="57">
        <f t="shared" si="324"/>
        <v>4.7089999999999996</v>
      </c>
      <c r="G985" s="57">
        <f t="shared" si="325"/>
        <v>0</v>
      </c>
      <c r="H985" s="57">
        <f>IF(Q984&gt;SetUp!$B$56,SetUp!$B$56,Q984)</f>
        <v>4.0896125947898776E-16</v>
      </c>
      <c r="I985" s="57">
        <f t="shared" si="339"/>
        <v>0.77867434784822309</v>
      </c>
      <c r="J985" s="57">
        <f>MIN(F985,H985,(1-EXP(-SetUp!$B$52*H985/SetUp!$B$56))*F985)</f>
        <v>4.0896125947898776E-16</v>
      </c>
      <c r="K985" s="57">
        <f t="shared" si="326"/>
        <v>0</v>
      </c>
      <c r="L985" s="57">
        <f>IF(I985&lt;=0,0,MIN(SetUp!$B$50*I985^SetUp!$B$55,I985))</f>
        <v>1.3488261094830417E-2</v>
      </c>
      <c r="M985" s="57">
        <f t="shared" si="327"/>
        <v>0.76518608675339272</v>
      </c>
      <c r="N985" s="57">
        <f>IF(SetUp!$B$62=0,X985,(B985-E985)*(1-(H985/SetUp!$B$66/SetUp!$B$56)))</f>
        <v>0</v>
      </c>
      <c r="O985" s="57">
        <f>K985*SetUp!$B$65</f>
        <v>0</v>
      </c>
      <c r="P985" s="57">
        <f>MIN(SetUp!$B$54*L985^SetUp!$B$51,L985)</f>
        <v>7.448894607066432E-3</v>
      </c>
      <c r="Q985" s="57">
        <f t="shared" si="328"/>
        <v>0</v>
      </c>
      <c r="R985" s="57">
        <f>IF((H985+N985-O985)&gt;SetUp!$B$56,T984+H985+N985-O985-SetUp!$B$56,T984)</f>
        <v>0</v>
      </c>
      <c r="S985" s="57">
        <f>R985*SetUp!$B$65</f>
        <v>0</v>
      </c>
      <c r="T985" s="57">
        <f>IF((R985-S985)&lt;SetUp!$B$53,R985-S985,SetUp!$B$53)</f>
        <v>0</v>
      </c>
      <c r="U985" s="57">
        <f t="shared" si="329"/>
        <v>0.76518608675339272</v>
      </c>
      <c r="V985" s="57">
        <f>(L985-P985)/1000*SetUp!$B$13*1000000/SetUp!$B$48</f>
        <v>0.3435051726814447</v>
      </c>
      <c r="W985" s="57">
        <f t="shared" si="340"/>
        <v>1.5612511283791264E-17</v>
      </c>
      <c r="X985" s="57">
        <f>MAX((SetUp!$B$56*(1-($H985/SetUp!$B$56)^2)*TANH(($B985-$D985)/SetUp!$B$56))/(1+$H985/SetUp!$B$56*TANH(($B985-$D985)/SetUp!$B$56)),0)</f>
        <v>0</v>
      </c>
      <c r="AK985" s="65">
        <v>220</v>
      </c>
      <c r="AL985" s="66">
        <f t="shared" si="320"/>
        <v>0.78942857142857148</v>
      </c>
      <c r="AM985" s="66">
        <f t="shared" si="321"/>
        <v>0.45723814586562928</v>
      </c>
      <c r="AN985" s="67">
        <f t="shared" si="322"/>
        <v>-0.42079858467980369</v>
      </c>
      <c r="AP985" s="64">
        <v>27891</v>
      </c>
      <c r="AQ985" s="55">
        <v>5</v>
      </c>
      <c r="AR985" s="55">
        <v>132</v>
      </c>
      <c r="AS985" s="66">
        <f t="shared" si="330"/>
        <v>0.59699999999999998</v>
      </c>
      <c r="AT985" s="66">
        <f t="shared" si="331"/>
        <v>1.2193044922860825</v>
      </c>
      <c r="AU985" s="55" t="str">
        <f>IF(OR($AP985&lt;SetUp!$B$97,$AP985&gt;SetUp!$B$98),"Não","Sim")</f>
        <v>Não</v>
      </c>
      <c r="AV985" s="68">
        <f t="shared" si="332"/>
        <v>0.77265775088327426</v>
      </c>
      <c r="AW985" s="68">
        <f t="shared" si="333"/>
        <v>1.1042212152852717</v>
      </c>
      <c r="AX985" s="68">
        <f t="shared" si="334"/>
        <v>-0.22402566887063094</v>
      </c>
      <c r="AY985" s="68">
        <f t="shared" si="335"/>
        <v>8.6112173876332077E-2</v>
      </c>
      <c r="AZ985" s="68">
        <f t="shared" si="336"/>
        <v>0.62230449228608253</v>
      </c>
      <c r="BA985" s="68">
        <f t="shared" si="337"/>
        <v>0.33156346440199747</v>
      </c>
      <c r="BB985" s="68">
        <f t="shared" si="338"/>
        <v>0.31013784274696299</v>
      </c>
    </row>
    <row r="986" spans="1:54" x14ac:dyDescent="0.3">
      <c r="A986" s="64">
        <v>27648</v>
      </c>
      <c r="B986" s="57">
        <v>0</v>
      </c>
      <c r="C986" s="57">
        <v>0.45</v>
      </c>
      <c r="D986" s="57">
        <v>4.7469999999999999</v>
      </c>
      <c r="E986" s="57">
        <f t="shared" si="323"/>
        <v>0</v>
      </c>
      <c r="F986" s="57">
        <f t="shared" si="324"/>
        <v>4.7469999999999999</v>
      </c>
      <c r="G986" s="57">
        <f t="shared" si="325"/>
        <v>0</v>
      </c>
      <c r="H986" s="57">
        <f>IF(Q985&gt;SetUp!$B$56,SetUp!$B$56,Q985)</f>
        <v>0</v>
      </c>
      <c r="I986" s="57">
        <f t="shared" si="339"/>
        <v>0.76518608675339272</v>
      </c>
      <c r="J986" s="57">
        <f>MIN(F986,H986,(1-EXP(-SetUp!$B$52*H986/SetUp!$B$56))*F986)</f>
        <v>0</v>
      </c>
      <c r="K986" s="57">
        <f t="shared" si="326"/>
        <v>0</v>
      </c>
      <c r="L986" s="57">
        <f>IF(I986&lt;=0,0,MIN(SetUp!$B$50*I986^SetUp!$B$55,I986))</f>
        <v>1.3101105953031041E-2</v>
      </c>
      <c r="M986" s="57">
        <f t="shared" si="327"/>
        <v>0.75208498080036168</v>
      </c>
      <c r="N986" s="57">
        <f>IF(SetUp!$B$62=0,X986,(B986-E986)*(1-(H986/SetUp!$B$66/SetUp!$B$56)))</f>
        <v>0</v>
      </c>
      <c r="O986" s="57">
        <f>K986*SetUp!$B$65</f>
        <v>0</v>
      </c>
      <c r="P986" s="57">
        <f>MIN(SetUp!$B$54*L986^SetUp!$B$51,L986)</f>
        <v>7.2386735505786202E-3</v>
      </c>
      <c r="Q986" s="57">
        <f t="shared" si="328"/>
        <v>0</v>
      </c>
      <c r="R986" s="57">
        <f>IF((H986+N986-O986)&gt;SetUp!$B$56,T985+H986+N986-O986-SetUp!$B$56,T985)</f>
        <v>0</v>
      </c>
      <c r="S986" s="57">
        <f>R986*SetUp!$B$65</f>
        <v>0</v>
      </c>
      <c r="T986" s="57">
        <f>IF((R986-S986)&lt;SetUp!$B$53,R986-S986,SetUp!$B$53)</f>
        <v>0</v>
      </c>
      <c r="U986" s="57">
        <f t="shared" si="329"/>
        <v>0.75208498080036168</v>
      </c>
      <c r="V986" s="57">
        <f>(L986-P986)/1000*SetUp!$B$13*1000000/SetUp!$B$48</f>
        <v>0.33344157186316009</v>
      </c>
      <c r="W986" s="57">
        <f t="shared" si="340"/>
        <v>0</v>
      </c>
      <c r="X986" s="57">
        <f>MAX((SetUp!$B$56*(1-($H986/SetUp!$B$56)^2)*TANH(($B986-$D986)/SetUp!$B$56))/(1+$H986/SetUp!$B$56*TANH(($B986-$D986)/SetUp!$B$56)),0)</f>
        <v>0</v>
      </c>
      <c r="AK986" s="65">
        <v>221</v>
      </c>
      <c r="AL986" s="66">
        <f t="shared" si="320"/>
        <v>0.72928571428571431</v>
      </c>
      <c r="AM986" s="66">
        <f t="shared" si="321"/>
        <v>0.44034121799328091</v>
      </c>
      <c r="AN986" s="67">
        <f t="shared" si="322"/>
        <v>-0.39620205172321915</v>
      </c>
      <c r="AP986" s="64">
        <v>27892</v>
      </c>
      <c r="AQ986" s="55">
        <v>5</v>
      </c>
      <c r="AR986" s="55">
        <v>133</v>
      </c>
      <c r="AS986" s="66">
        <f t="shared" si="330"/>
        <v>0.54600000000000004</v>
      </c>
      <c r="AT986" s="66">
        <f t="shared" si="331"/>
        <v>1.1608967301751318</v>
      </c>
      <c r="AU986" s="55" t="str">
        <f>IF(OR($AP986&lt;SetUp!$B$97,$AP986&gt;SetUp!$B$98),"Não","Sim")</f>
        <v>Não</v>
      </c>
      <c r="AV986" s="68">
        <f t="shared" si="332"/>
        <v>0.73891812807644663</v>
      </c>
      <c r="AW986" s="68">
        <f t="shared" si="333"/>
        <v>1.0774491775369879</v>
      </c>
      <c r="AX986" s="68">
        <f t="shared" si="334"/>
        <v>-0.26280735729526272</v>
      </c>
      <c r="AY986" s="68">
        <f t="shared" si="335"/>
        <v>6.4793587947130166E-2</v>
      </c>
      <c r="AZ986" s="68">
        <f t="shared" si="336"/>
        <v>0.6148967301751318</v>
      </c>
      <c r="BA986" s="68">
        <f t="shared" si="337"/>
        <v>0.33853104946054124</v>
      </c>
      <c r="BB986" s="68">
        <f t="shared" si="338"/>
        <v>0.32760094524239292</v>
      </c>
    </row>
    <row r="987" spans="1:54" x14ac:dyDescent="0.3">
      <c r="A987" s="64">
        <v>27649</v>
      </c>
      <c r="B987" s="57">
        <v>0.154</v>
      </c>
      <c r="C987" s="57">
        <v>0.42599999999999999</v>
      </c>
      <c r="D987" s="57">
        <v>4.7469999999999999</v>
      </c>
      <c r="E987" s="57">
        <f t="shared" si="323"/>
        <v>0.154</v>
      </c>
      <c r="F987" s="57">
        <f t="shared" si="324"/>
        <v>4.593</v>
      </c>
      <c r="G987" s="57">
        <f t="shared" si="325"/>
        <v>0</v>
      </c>
      <c r="H987" s="57">
        <f>IF(Q986&gt;SetUp!$B$56,SetUp!$B$56,Q986)</f>
        <v>0</v>
      </c>
      <c r="I987" s="57">
        <f t="shared" si="339"/>
        <v>0.75208498080036168</v>
      </c>
      <c r="J987" s="57">
        <f>MIN(F987,H987,(1-EXP(-SetUp!$B$52*H987/SetUp!$B$56))*F987)</f>
        <v>0</v>
      </c>
      <c r="K987" s="57">
        <f t="shared" si="326"/>
        <v>0</v>
      </c>
      <c r="L987" s="57">
        <f>IF(I987&lt;=0,0,MIN(SetUp!$B$50*I987^SetUp!$B$55,I987))</f>
        <v>1.2729393468702341E-2</v>
      </c>
      <c r="M987" s="57">
        <f t="shared" si="327"/>
        <v>0.73935558733165929</v>
      </c>
      <c r="N987" s="57">
        <f>IF(SetUp!$B$62=0,X987,(B987-E987)*(1-(H987/SetUp!$B$66/SetUp!$B$56)))</f>
        <v>0</v>
      </c>
      <c r="O987" s="57">
        <f>K987*SetUp!$B$65</f>
        <v>0</v>
      </c>
      <c r="P987" s="57">
        <f>MIN(SetUp!$B$54*L987^SetUp!$B$51,L987)</f>
        <v>7.0367382466139852E-3</v>
      </c>
      <c r="Q987" s="57">
        <f t="shared" si="328"/>
        <v>0</v>
      </c>
      <c r="R987" s="57">
        <f>IF((H987+N987-O987)&gt;SetUp!$B$56,T986+H987+N987-O987-SetUp!$B$56,T986)</f>
        <v>0</v>
      </c>
      <c r="S987" s="57">
        <f>R987*SetUp!$B$65</f>
        <v>0</v>
      </c>
      <c r="T987" s="57">
        <f>IF((R987-S987)&lt;SetUp!$B$53,R987-S987,SetUp!$B$53)</f>
        <v>0</v>
      </c>
      <c r="U987" s="57">
        <f t="shared" si="329"/>
        <v>0.73935558733165929</v>
      </c>
      <c r="V987" s="57">
        <f>(L987-P987)/1000*SetUp!$B$13*1000000/SetUp!$B$48</f>
        <v>0.32378503921582291</v>
      </c>
      <c r="W987" s="57">
        <f t="shared" si="340"/>
        <v>-4.6837533851373792E-17</v>
      </c>
      <c r="X987" s="57">
        <f>MAX((SetUp!$B$56*(1-($H987/SetUp!$B$56)^2)*TANH(($B987-$D987)/SetUp!$B$56))/(1+$H987/SetUp!$B$56*TANH(($B987-$D987)/SetUp!$B$56)),0)</f>
        <v>0</v>
      </c>
      <c r="AK987" s="65">
        <v>222</v>
      </c>
      <c r="AL987" s="66">
        <f t="shared" si="320"/>
        <v>0.63857142857142857</v>
      </c>
      <c r="AM987" s="66">
        <f t="shared" si="321"/>
        <v>0.4243646671504423</v>
      </c>
      <c r="AN987" s="67">
        <f t="shared" si="322"/>
        <v>-0.33544682996575031</v>
      </c>
      <c r="AP987" s="64">
        <v>27893</v>
      </c>
      <c r="AQ987" s="55">
        <v>5</v>
      </c>
      <c r="AR987" s="55">
        <v>134</v>
      </c>
      <c r="AS987" s="66">
        <f t="shared" si="330"/>
        <v>0.54600000000000004</v>
      </c>
      <c r="AT987" s="66">
        <f t="shared" si="331"/>
        <v>1.1063346844143915</v>
      </c>
      <c r="AU987" s="55" t="str">
        <f>IF(OR($AP987&lt;SetUp!$B$97,$AP987&gt;SetUp!$B$98),"Não","Sim")</f>
        <v>Não</v>
      </c>
      <c r="AV987" s="68">
        <f t="shared" si="332"/>
        <v>0.73891812807644663</v>
      </c>
      <c r="AW987" s="68">
        <f t="shared" si="333"/>
        <v>1.051824455132315</v>
      </c>
      <c r="AX987" s="68">
        <f t="shared" si="334"/>
        <v>-0.26280735729526272</v>
      </c>
      <c r="AY987" s="68">
        <f t="shared" si="335"/>
        <v>4.3886528059556063E-2</v>
      </c>
      <c r="AZ987" s="68">
        <f t="shared" si="336"/>
        <v>0.56033468441439149</v>
      </c>
      <c r="BA987" s="68">
        <f t="shared" si="337"/>
        <v>0.31290632705586841</v>
      </c>
      <c r="BB987" s="68">
        <f t="shared" si="338"/>
        <v>0.30669388535481878</v>
      </c>
    </row>
    <row r="988" spans="1:54" x14ac:dyDescent="0.3">
      <c r="A988" s="64">
        <v>27650</v>
      </c>
      <c r="B988" s="57">
        <v>0.01</v>
      </c>
      <c r="C988" s="57">
        <v>0.379</v>
      </c>
      <c r="D988" s="57">
        <v>4.7469999999999999</v>
      </c>
      <c r="E988" s="57">
        <f t="shared" si="323"/>
        <v>0.01</v>
      </c>
      <c r="F988" s="57">
        <f t="shared" si="324"/>
        <v>4.7370000000000001</v>
      </c>
      <c r="G988" s="57">
        <f t="shared" si="325"/>
        <v>0</v>
      </c>
      <c r="H988" s="57">
        <f>IF(Q987&gt;SetUp!$B$56,SetUp!$B$56,Q987)</f>
        <v>0</v>
      </c>
      <c r="I988" s="57">
        <f t="shared" si="339"/>
        <v>0.73935558733165929</v>
      </c>
      <c r="J988" s="57">
        <f>MIN(F988,H988,(1-EXP(-SetUp!$B$52*H988/SetUp!$B$56))*F988)</f>
        <v>0</v>
      </c>
      <c r="K988" s="57">
        <f t="shared" si="326"/>
        <v>0</v>
      </c>
      <c r="L988" s="57">
        <f>IF(I988&lt;=0,0,MIN(SetUp!$B$50*I988^SetUp!$B$55,I988))</f>
        <v>1.2372338201551526E-2</v>
      </c>
      <c r="M988" s="57">
        <f t="shared" si="327"/>
        <v>0.72698324913010781</v>
      </c>
      <c r="N988" s="57">
        <f>IF(SetUp!$B$62=0,X988,(B988-E988)*(1-(H988/SetUp!$B$66/SetUp!$B$56)))</f>
        <v>0</v>
      </c>
      <c r="O988" s="57">
        <f>K988*SetUp!$B$65</f>
        <v>0</v>
      </c>
      <c r="P988" s="57">
        <f>MIN(SetUp!$B$54*L988^SetUp!$B$51,L988)</f>
        <v>6.8426711153139873E-3</v>
      </c>
      <c r="Q988" s="57">
        <f t="shared" si="328"/>
        <v>0</v>
      </c>
      <c r="R988" s="57">
        <f>IF((H988+N988-O988)&gt;SetUp!$B$56,T987+H988+N988-O988-SetUp!$B$56,T987)</f>
        <v>0</v>
      </c>
      <c r="S988" s="57">
        <f>R988*SetUp!$B$65</f>
        <v>0</v>
      </c>
      <c r="T988" s="57">
        <f>IF((R988-S988)&lt;SetUp!$B$53,R988-S988,SetUp!$B$53)</f>
        <v>0</v>
      </c>
      <c r="U988" s="57">
        <f t="shared" si="329"/>
        <v>0.72698324913010781</v>
      </c>
      <c r="V988" s="57">
        <f>(L988-P988)/1000*SetUp!$B$13*1000000/SetUp!$B$48</f>
        <v>0.31451465169026133</v>
      </c>
      <c r="W988" s="57">
        <f t="shared" si="340"/>
        <v>4.3368086899420177E-17</v>
      </c>
      <c r="X988" s="57">
        <f>MAX((SetUp!$B$56*(1-($H988/SetUp!$B$56)^2)*TANH(($B988-$D988)/SetUp!$B$56))/(1+$H988/SetUp!$B$56*TANH(($B988-$D988)/SetUp!$B$56)),0)</f>
        <v>0</v>
      </c>
      <c r="AK988" s="65">
        <v>223</v>
      </c>
      <c r="AL988" s="66">
        <f t="shared" si="320"/>
        <v>0.59328571428571431</v>
      </c>
      <c r="AM988" s="66">
        <f t="shared" si="321"/>
        <v>0.40924126338687783</v>
      </c>
      <c r="AN988" s="67">
        <f t="shared" si="322"/>
        <v>-0.31021217343892493</v>
      </c>
      <c r="AP988" s="64">
        <v>27894</v>
      </c>
      <c r="AQ988" s="55">
        <v>5</v>
      </c>
      <c r="AR988" s="55">
        <v>135</v>
      </c>
      <c r="AS988" s="66">
        <f t="shared" si="330"/>
        <v>0.54600000000000004</v>
      </c>
      <c r="AT988" s="66">
        <f t="shared" si="331"/>
        <v>1.0552982312709349</v>
      </c>
      <c r="AU988" s="55" t="str">
        <f>IF(OR($AP988&lt;SetUp!$B$97,$AP988&gt;SetUp!$B$98),"Não","Sim")</f>
        <v>Não</v>
      </c>
      <c r="AV988" s="68">
        <f t="shared" si="332"/>
        <v>0.73891812807644663</v>
      </c>
      <c r="AW988" s="68">
        <f t="shared" si="333"/>
        <v>1.0272770956616013</v>
      </c>
      <c r="AX988" s="68">
        <f t="shared" si="334"/>
        <v>-0.26280735729526272</v>
      </c>
      <c r="AY988" s="68">
        <f t="shared" si="335"/>
        <v>2.3375210242361014E-2</v>
      </c>
      <c r="AZ988" s="68">
        <f t="shared" si="336"/>
        <v>0.50929823127093488</v>
      </c>
      <c r="BA988" s="68">
        <f t="shared" si="337"/>
        <v>0.28835896758515467</v>
      </c>
      <c r="BB988" s="68">
        <f t="shared" si="338"/>
        <v>0.28618256753762372</v>
      </c>
    </row>
    <row r="989" spans="1:54" x14ac:dyDescent="0.3">
      <c r="A989" s="64">
        <v>27651</v>
      </c>
      <c r="B989" s="57">
        <v>1.6E-2</v>
      </c>
      <c r="C989" s="57">
        <v>0.379</v>
      </c>
      <c r="D989" s="57">
        <v>4.7469999999999999</v>
      </c>
      <c r="E989" s="57">
        <f t="shared" si="323"/>
        <v>1.6E-2</v>
      </c>
      <c r="F989" s="57">
        <f t="shared" si="324"/>
        <v>4.7309999999999999</v>
      </c>
      <c r="G989" s="57">
        <f t="shared" si="325"/>
        <v>0</v>
      </c>
      <c r="H989" s="57">
        <f>IF(Q988&gt;SetUp!$B$56,SetUp!$B$56,Q988)</f>
        <v>0</v>
      </c>
      <c r="I989" s="57">
        <f t="shared" si="339"/>
        <v>0.72698324913010781</v>
      </c>
      <c r="J989" s="57">
        <f>MIN(F989,H989,(1-EXP(-SetUp!$B$52*H989/SetUp!$B$56))*F989)</f>
        <v>0</v>
      </c>
      <c r="K989" s="57">
        <f t="shared" si="326"/>
        <v>0</v>
      </c>
      <c r="L989" s="57">
        <f>IF(I989&lt;=0,0,MIN(SetUp!$B$50*I989^SetUp!$B$55,I989))</f>
        <v>1.2029203111258328E-2</v>
      </c>
      <c r="M989" s="57">
        <f t="shared" si="327"/>
        <v>0.71495404601884949</v>
      </c>
      <c r="N989" s="57">
        <f>IF(SetUp!$B$62=0,X989,(B989-E989)*(1-(H989/SetUp!$B$66/SetUp!$B$56)))</f>
        <v>0</v>
      </c>
      <c r="O989" s="57">
        <f>K989*SetUp!$B$65</f>
        <v>0</v>
      </c>
      <c r="P989" s="57">
        <f>MIN(SetUp!$B$54*L989^SetUp!$B$51,L989)</f>
        <v>6.6560801184284172E-3</v>
      </c>
      <c r="Q989" s="57">
        <f t="shared" si="328"/>
        <v>0</v>
      </c>
      <c r="R989" s="57">
        <f>IF((H989+N989-O989)&gt;SetUp!$B$56,T988+H989+N989-O989-SetUp!$B$56,T988)</f>
        <v>0</v>
      </c>
      <c r="S989" s="57">
        <f>R989*SetUp!$B$65</f>
        <v>0</v>
      </c>
      <c r="T989" s="57">
        <f>IF((R989-S989)&lt;SetUp!$B$53,R989-S989,SetUp!$B$53)</f>
        <v>0</v>
      </c>
      <c r="U989" s="57">
        <f t="shared" si="329"/>
        <v>0.71495404601884949</v>
      </c>
      <c r="V989" s="57">
        <f>(L989-P989)/1000*SetUp!$B$13*1000000/SetUp!$B$48</f>
        <v>0.3056107863680963</v>
      </c>
      <c r="W989" s="57">
        <f t="shared" si="340"/>
        <v>0</v>
      </c>
      <c r="X989" s="57">
        <f>MAX((SetUp!$B$56*(1-($H989/SetUp!$B$56)^2)*TANH(($B989-$D989)/SetUp!$B$56))/(1+$H989/SetUp!$B$56*TANH(($B989-$D989)/SetUp!$B$56)),0)</f>
        <v>0</v>
      </c>
      <c r="AK989" s="65">
        <v>224</v>
      </c>
      <c r="AL989" s="66">
        <f t="shared" si="320"/>
        <v>0.56157142857142861</v>
      </c>
      <c r="AM989" s="66">
        <f t="shared" si="321"/>
        <v>0.39490995455148586</v>
      </c>
      <c r="AN989" s="67">
        <f t="shared" si="322"/>
        <v>-0.29677698248272683</v>
      </c>
      <c r="AP989" s="64">
        <v>27895</v>
      </c>
      <c r="AQ989" s="55">
        <v>5</v>
      </c>
      <c r="AR989" s="55">
        <v>136</v>
      </c>
      <c r="AS989" s="66">
        <f t="shared" si="330"/>
        <v>0.498</v>
      </c>
      <c r="AT989" s="66">
        <f t="shared" si="331"/>
        <v>1.0074992892508265</v>
      </c>
      <c r="AU989" s="55" t="str">
        <f>IF(OR($AP989&lt;SetUp!$B$97,$AP989&gt;SetUp!$B$98),"Não","Sim")</f>
        <v>Não</v>
      </c>
      <c r="AV989" s="68">
        <f t="shared" si="332"/>
        <v>0.70569115057509402</v>
      </c>
      <c r="AW989" s="68">
        <f t="shared" si="333"/>
        <v>1.0037426409447925</v>
      </c>
      <c r="AX989" s="68">
        <f t="shared" si="334"/>
        <v>-0.30277065724028246</v>
      </c>
      <c r="AY989" s="68">
        <f t="shared" si="335"/>
        <v>3.2447484364195875E-3</v>
      </c>
      <c r="AZ989" s="68">
        <f t="shared" si="336"/>
        <v>0.50949928925082655</v>
      </c>
      <c r="BA989" s="68">
        <f t="shared" si="337"/>
        <v>0.29805149036969847</v>
      </c>
      <c r="BB989" s="68">
        <f t="shared" si="338"/>
        <v>0.30601540567670205</v>
      </c>
    </row>
    <row r="990" spans="1:54" x14ac:dyDescent="0.3">
      <c r="A990" s="64">
        <v>27652</v>
      </c>
      <c r="B990" s="57">
        <v>3.0000000000000001E-3</v>
      </c>
      <c r="C990" s="57">
        <v>0.379</v>
      </c>
      <c r="D990" s="57">
        <v>4.7469999999999999</v>
      </c>
      <c r="E990" s="57">
        <f t="shared" si="323"/>
        <v>3.0000000000000001E-3</v>
      </c>
      <c r="F990" s="57">
        <f t="shared" si="324"/>
        <v>4.7439999999999998</v>
      </c>
      <c r="G990" s="57">
        <f t="shared" si="325"/>
        <v>0</v>
      </c>
      <c r="H990" s="57">
        <f>IF(Q989&gt;SetUp!$B$56,SetUp!$B$56,Q989)</f>
        <v>0</v>
      </c>
      <c r="I990" s="57">
        <f t="shared" si="339"/>
        <v>0.71495404601884949</v>
      </c>
      <c r="J990" s="57">
        <f>MIN(F990,H990,(1-EXP(-SetUp!$B$52*H990/SetUp!$B$56))*F990)</f>
        <v>0</v>
      </c>
      <c r="K990" s="57">
        <f t="shared" si="326"/>
        <v>0</v>
      </c>
      <c r="L990" s="57">
        <f>IF(I990&lt;=0,0,MIN(SetUp!$B$50*I990^SetUp!$B$55,I990))</f>
        <v>1.1699296064615936E-2</v>
      </c>
      <c r="M990" s="57">
        <f t="shared" si="327"/>
        <v>0.70325474995423354</v>
      </c>
      <c r="N990" s="57">
        <f>IF(SetUp!$B$62=0,X990,(B990-E990)*(1-(H990/SetUp!$B$66/SetUp!$B$56)))</f>
        <v>0</v>
      </c>
      <c r="O990" s="57">
        <f>K990*SetUp!$B$65</f>
        <v>0</v>
      </c>
      <c r="P990" s="57">
        <f>MIN(SetUp!$B$54*L990^SetUp!$B$51,L990)</f>
        <v>6.4765969274809205E-3</v>
      </c>
      <c r="Q990" s="57">
        <f t="shared" si="328"/>
        <v>0</v>
      </c>
      <c r="R990" s="57">
        <f>IF((H990+N990-O990)&gt;SetUp!$B$56,T989+H990+N990-O990-SetUp!$B$56,T989)</f>
        <v>0</v>
      </c>
      <c r="S990" s="57">
        <f>R990*SetUp!$B$65</f>
        <v>0</v>
      </c>
      <c r="T990" s="57">
        <f>IF((R990-S990)&lt;SetUp!$B$53,R990-S990,SetUp!$B$53)</f>
        <v>0</v>
      </c>
      <c r="U990" s="57">
        <f t="shared" si="329"/>
        <v>0.70325474995423354</v>
      </c>
      <c r="V990" s="57">
        <f>(L990-P990)/1000*SetUp!$B$13*1000000/SetUp!$B$48</f>
        <v>0.29705502598651123</v>
      </c>
      <c r="W990" s="57">
        <f t="shared" si="340"/>
        <v>-1.3877787807814457E-17</v>
      </c>
      <c r="X990" s="57">
        <f>MAX((SetUp!$B$56*(1-($H990/SetUp!$B$56)^2)*TANH(($B990-$D990)/SetUp!$B$56))/(1+$H990/SetUp!$B$56*TANH(($B990-$D990)/SetUp!$B$56)),0)</f>
        <v>0</v>
      </c>
      <c r="AK990" s="65">
        <v>225</v>
      </c>
      <c r="AL990" s="66">
        <f t="shared" si="320"/>
        <v>0.51171428571428568</v>
      </c>
      <c r="AM990" s="66">
        <f t="shared" si="321"/>
        <v>0.38131518447839791</v>
      </c>
      <c r="AN990" s="67">
        <f t="shared" si="322"/>
        <v>-0.25482794769715644</v>
      </c>
      <c r="AP990" s="64">
        <v>27896</v>
      </c>
      <c r="AQ990" s="55">
        <v>5</v>
      </c>
      <c r="AR990" s="55">
        <v>137</v>
      </c>
      <c r="AS990" s="66">
        <f t="shared" si="330"/>
        <v>0.498</v>
      </c>
      <c r="AT990" s="66">
        <f t="shared" si="331"/>
        <v>0.96267808922583264</v>
      </c>
      <c r="AU990" s="55" t="str">
        <f>IF(OR($AP990&lt;SetUp!$B$97,$AP990&gt;SetUp!$B$98),"Não","Sim")</f>
        <v>Não</v>
      </c>
      <c r="AV990" s="68">
        <f t="shared" si="332"/>
        <v>0.70569115057509402</v>
      </c>
      <c r="AW990" s="68">
        <f t="shared" si="333"/>
        <v>0.9811616019931847</v>
      </c>
      <c r="AX990" s="68">
        <f t="shared" si="334"/>
        <v>-0.30277065724028246</v>
      </c>
      <c r="AY990" s="68">
        <f t="shared" si="335"/>
        <v>-1.6518912714390342E-2</v>
      </c>
      <c r="AZ990" s="68">
        <f t="shared" si="336"/>
        <v>0.46467808922583265</v>
      </c>
      <c r="BA990" s="68">
        <f t="shared" si="337"/>
        <v>0.27547045141809068</v>
      </c>
      <c r="BB990" s="68">
        <f t="shared" si="338"/>
        <v>0.28625174452589214</v>
      </c>
    </row>
    <row r="991" spans="1:54" x14ac:dyDescent="0.3">
      <c r="A991" s="64">
        <v>27653</v>
      </c>
      <c r="B991" s="57">
        <v>1.0999999999999999E-2</v>
      </c>
      <c r="C991" s="57">
        <v>0.379</v>
      </c>
      <c r="D991" s="57">
        <v>4.7469999999999999</v>
      </c>
      <c r="E991" s="57">
        <f t="shared" si="323"/>
        <v>1.0999999999999999E-2</v>
      </c>
      <c r="F991" s="57">
        <f t="shared" si="324"/>
        <v>4.7359999999999998</v>
      </c>
      <c r="G991" s="57">
        <f t="shared" si="325"/>
        <v>0</v>
      </c>
      <c r="H991" s="57">
        <f>IF(Q990&gt;SetUp!$B$56,SetUp!$B$56,Q990)</f>
        <v>0</v>
      </c>
      <c r="I991" s="57">
        <f t="shared" si="339"/>
        <v>0.70325474995423354</v>
      </c>
      <c r="J991" s="57">
        <f>MIN(F991,H991,(1-EXP(-SetUp!$B$52*H991/SetUp!$B$56))*F991)</f>
        <v>0</v>
      </c>
      <c r="K991" s="57">
        <f t="shared" si="326"/>
        <v>0</v>
      </c>
      <c r="L991" s="57">
        <f>IF(I991&lt;=0,0,MIN(SetUp!$B$50*I991^SetUp!$B$55,I991))</f>
        <v>1.1381966630829512E-2</v>
      </c>
      <c r="M991" s="57">
        <f t="shared" si="327"/>
        <v>0.69187278332340407</v>
      </c>
      <c r="N991" s="57">
        <f>IF(SetUp!$B$62=0,X991,(B991-E991)*(1-(H991/SetUp!$B$66/SetUp!$B$56)))</f>
        <v>0</v>
      </c>
      <c r="O991" s="57">
        <f>K991*SetUp!$B$65</f>
        <v>0</v>
      </c>
      <c r="P991" s="57">
        <f>MIN(SetUp!$B$54*L991^SetUp!$B$51,L991)</f>
        <v>6.3038752422562468E-3</v>
      </c>
      <c r="Q991" s="57">
        <f t="shared" si="328"/>
        <v>0</v>
      </c>
      <c r="R991" s="57">
        <f>IF((H991+N991-O991)&gt;SetUp!$B$56,T990+H991+N991-O991-SetUp!$B$56,T990)</f>
        <v>0</v>
      </c>
      <c r="S991" s="57">
        <f>R991*SetUp!$B$65</f>
        <v>0</v>
      </c>
      <c r="T991" s="57">
        <f>IF((R991-S991)&lt;SetUp!$B$53,R991-S991,SetUp!$B$53)</f>
        <v>0</v>
      </c>
      <c r="U991" s="57">
        <f t="shared" si="329"/>
        <v>0.69187278332340407</v>
      </c>
      <c r="V991" s="57">
        <f>(L991-P991)/1000*SetUp!$B$13*1000000/SetUp!$B$48</f>
        <v>0.28883007230280622</v>
      </c>
      <c r="W991" s="57">
        <f t="shared" si="340"/>
        <v>4.6837533851373792E-17</v>
      </c>
      <c r="X991" s="57">
        <f>MAX((SetUp!$B$56*(1-($H991/SetUp!$B$56)^2)*TANH(($B991-$D991)/SetUp!$B$56))/(1+$H991/SetUp!$B$56*TANH(($B991-$D991)/SetUp!$B$56)),0)</f>
        <v>0</v>
      </c>
      <c r="AK991" s="65">
        <v>226</v>
      </c>
      <c r="AL991" s="66">
        <f t="shared" si="320"/>
        <v>0.50357142857142845</v>
      </c>
      <c r="AM991" s="66">
        <f t="shared" si="321"/>
        <v>0.3684062985233621</v>
      </c>
      <c r="AN991" s="67">
        <f t="shared" si="322"/>
        <v>-0.26841302420892615</v>
      </c>
      <c r="AP991" s="64">
        <v>27897</v>
      </c>
      <c r="AQ991" s="55">
        <v>5</v>
      </c>
      <c r="AR991" s="55">
        <v>138</v>
      </c>
      <c r="AS991" s="66">
        <f t="shared" si="330"/>
        <v>0.45300000000000001</v>
      </c>
      <c r="AT991" s="66">
        <f t="shared" si="331"/>
        <v>0.92059993761264436</v>
      </c>
      <c r="AU991" s="55" t="str">
        <f>IF(OR($AP991&lt;SetUp!$B$97,$AP991&gt;SetUp!$B$98),"Não","Sim")</f>
        <v>Não</v>
      </c>
      <c r="AV991" s="68">
        <f t="shared" si="332"/>
        <v>0.67305274681855365</v>
      </c>
      <c r="AW991" s="68">
        <f t="shared" si="333"/>
        <v>0.95947899279382054</v>
      </c>
      <c r="AX991" s="68">
        <f t="shared" si="334"/>
        <v>-0.34390179798716813</v>
      </c>
      <c r="AY991" s="68">
        <f t="shared" si="335"/>
        <v>-3.592905887337762E-2</v>
      </c>
      <c r="AZ991" s="68">
        <f t="shared" si="336"/>
        <v>0.46759993761264435</v>
      </c>
      <c r="BA991" s="68">
        <f t="shared" si="337"/>
        <v>0.28642624597526689</v>
      </c>
      <c r="BB991" s="68">
        <f t="shared" si="338"/>
        <v>0.30797273911379053</v>
      </c>
    </row>
    <row r="992" spans="1:54" x14ac:dyDescent="0.3">
      <c r="A992" s="64">
        <v>27654</v>
      </c>
      <c r="B992" s="57">
        <v>0.47799999999999998</v>
      </c>
      <c r="C992" s="57">
        <v>0.379</v>
      </c>
      <c r="D992" s="57">
        <v>4.7469999999999999</v>
      </c>
      <c r="E992" s="57">
        <f t="shared" si="323"/>
        <v>0.47799999999999998</v>
      </c>
      <c r="F992" s="57">
        <f t="shared" si="324"/>
        <v>4.2690000000000001</v>
      </c>
      <c r="G992" s="57">
        <f t="shared" si="325"/>
        <v>0</v>
      </c>
      <c r="H992" s="57">
        <f>IF(Q991&gt;SetUp!$B$56,SetUp!$B$56,Q991)</f>
        <v>0</v>
      </c>
      <c r="I992" s="57">
        <f t="shared" si="339"/>
        <v>0.69187278332340407</v>
      </c>
      <c r="J992" s="57">
        <f>MIN(F992,H992,(1-EXP(-SetUp!$B$52*H992/SetUp!$B$56))*F992)</f>
        <v>0</v>
      </c>
      <c r="K992" s="57">
        <f t="shared" si="326"/>
        <v>0</v>
      </c>
      <c r="L992" s="57">
        <f>IF(I992&lt;=0,0,MIN(SetUp!$B$50*I992^SetUp!$B$55,I992))</f>
        <v>1.1076603138282496E-2</v>
      </c>
      <c r="M992" s="57">
        <f t="shared" si="327"/>
        <v>0.68079618018512156</v>
      </c>
      <c r="N992" s="57">
        <f>IF(SetUp!$B$62=0,X992,(B992-E992)*(1-(H992/SetUp!$B$66/SetUp!$B$56)))</f>
        <v>0</v>
      </c>
      <c r="O992" s="57">
        <f>K992*SetUp!$B$65</f>
        <v>0</v>
      </c>
      <c r="P992" s="57">
        <f>MIN(SetUp!$B$54*L992^SetUp!$B$51,L992)</f>
        <v>6.1375892457506583E-3</v>
      </c>
      <c r="Q992" s="57">
        <f t="shared" si="328"/>
        <v>0</v>
      </c>
      <c r="R992" s="57">
        <f>IF((H992+N992-O992)&gt;SetUp!$B$56,T991+H992+N992-O992-SetUp!$B$56,T991)</f>
        <v>0</v>
      </c>
      <c r="S992" s="57">
        <f>R992*SetUp!$B$65</f>
        <v>0</v>
      </c>
      <c r="T992" s="57">
        <f>IF((R992-S992)&lt;SetUp!$B$53,R992-S992,SetUp!$B$53)</f>
        <v>0</v>
      </c>
      <c r="U992" s="57">
        <f t="shared" si="329"/>
        <v>0.68079618018512156</v>
      </c>
      <c r="V992" s="57">
        <f>(L992-P992)/1000*SetUp!$B$13*1000000/SetUp!$B$48</f>
        <v>0.28091966656892575</v>
      </c>
      <c r="W992" s="57">
        <f t="shared" si="340"/>
        <v>-1.9081958235744878E-17</v>
      </c>
      <c r="X992" s="57">
        <f>MAX((SetUp!$B$56*(1-($H992/SetUp!$B$56)^2)*TANH(($B992-$D992)/SetUp!$B$56))/(1+$H992/SetUp!$B$56*TANH(($B992-$D992)/SetUp!$B$56)),0)</f>
        <v>0</v>
      </c>
      <c r="AK992" s="65">
        <v>227</v>
      </c>
      <c r="AL992" s="66">
        <f t="shared" si="320"/>
        <v>0.46271428571428569</v>
      </c>
      <c r="AM992" s="66">
        <f t="shared" si="321"/>
        <v>0.35613702378303136</v>
      </c>
      <c r="AN992" s="67">
        <f t="shared" si="322"/>
        <v>-0.23033060621141721</v>
      </c>
      <c r="AP992" s="64">
        <v>27898</v>
      </c>
      <c r="AQ992" s="55">
        <v>5</v>
      </c>
      <c r="AR992" s="55">
        <v>139</v>
      </c>
      <c r="AS992" s="66">
        <f t="shared" si="330"/>
        <v>0.45300000000000001</v>
      </c>
      <c r="AT992" s="66">
        <f t="shared" si="331"/>
        <v>0.88105239989617645</v>
      </c>
      <c r="AU992" s="55" t="str">
        <f>IF(OR($AP992&lt;SetUp!$B$97,$AP992&gt;SetUp!$B$98),"Não","Sim")</f>
        <v>Não</v>
      </c>
      <c r="AV992" s="68">
        <f t="shared" si="332"/>
        <v>0.67305274681855365</v>
      </c>
      <c r="AW992" s="68">
        <f t="shared" si="333"/>
        <v>0.93864391538867198</v>
      </c>
      <c r="AX992" s="68">
        <f t="shared" si="334"/>
        <v>-0.34390179798716813</v>
      </c>
      <c r="AY992" s="68">
        <f t="shared" si="335"/>
        <v>-5.4998261498256928E-2</v>
      </c>
      <c r="AZ992" s="68">
        <f t="shared" si="336"/>
        <v>0.42805239989617644</v>
      </c>
      <c r="BA992" s="68">
        <f t="shared" si="337"/>
        <v>0.26559116857011833</v>
      </c>
      <c r="BB992" s="68">
        <f t="shared" si="338"/>
        <v>0.28890353648891121</v>
      </c>
    </row>
    <row r="993" spans="1:54" x14ac:dyDescent="0.3">
      <c r="A993" s="64">
        <v>27655</v>
      </c>
      <c r="B993" s="57">
        <v>0</v>
      </c>
      <c r="C993" s="57">
        <v>0.379</v>
      </c>
      <c r="D993" s="57">
        <v>4.7469999999999999</v>
      </c>
      <c r="E993" s="57">
        <f t="shared" si="323"/>
        <v>0</v>
      </c>
      <c r="F993" s="57">
        <f t="shared" si="324"/>
        <v>4.7469999999999999</v>
      </c>
      <c r="G993" s="57">
        <f t="shared" si="325"/>
        <v>0</v>
      </c>
      <c r="H993" s="57">
        <f>IF(Q992&gt;SetUp!$B$56,SetUp!$B$56,Q992)</f>
        <v>0</v>
      </c>
      <c r="I993" s="57">
        <f t="shared" si="339"/>
        <v>0.68079618018512156</v>
      </c>
      <c r="J993" s="57">
        <f>MIN(F993,H993,(1-EXP(-SetUp!$B$52*H993/SetUp!$B$56))*F993)</f>
        <v>0</v>
      </c>
      <c r="K993" s="57">
        <f t="shared" si="326"/>
        <v>0</v>
      </c>
      <c r="L993" s="57">
        <f>IF(I993&lt;=0,0,MIN(SetUp!$B$50*I993^SetUp!$B$55,I993))</f>
        <v>1.0782629968817676E-2</v>
      </c>
      <c r="M993" s="57">
        <f t="shared" si="327"/>
        <v>0.67001355021630393</v>
      </c>
      <c r="N993" s="57">
        <f>IF(SetUp!$B$62=0,X993,(B993-E993)*(1-(H993/SetUp!$B$66/SetUp!$B$56)))</f>
        <v>0</v>
      </c>
      <c r="O993" s="57">
        <f>K993*SetUp!$B$65</f>
        <v>0</v>
      </c>
      <c r="P993" s="57">
        <f>MIN(SetUp!$B$54*L993^SetUp!$B$51,L993)</f>
        <v>5.9774321831422925E-3</v>
      </c>
      <c r="Q993" s="57">
        <f t="shared" si="328"/>
        <v>0</v>
      </c>
      <c r="R993" s="57">
        <f>IF((H993+N993-O993)&gt;SetUp!$B$56,T992+H993+N993-O993-SetUp!$B$56,T992)</f>
        <v>0</v>
      </c>
      <c r="S993" s="57">
        <f>R993*SetUp!$B$65</f>
        <v>0</v>
      </c>
      <c r="T993" s="57">
        <f>IF((R993-S993)&lt;SetUp!$B$53,R993-S993,SetUp!$B$53)</f>
        <v>0</v>
      </c>
      <c r="U993" s="57">
        <f t="shared" si="329"/>
        <v>0.67001355021630393</v>
      </c>
      <c r="V993" s="57">
        <f>(L993-P993)/1000*SetUp!$B$13*1000000/SetUp!$B$48</f>
        <v>0.27330851646130849</v>
      </c>
      <c r="W993" s="57">
        <f t="shared" si="340"/>
        <v>5.0306980803327406E-17</v>
      </c>
      <c r="X993" s="57">
        <f>MAX((SetUp!$B$56*(1-($H993/SetUp!$B$56)^2)*TANH(($B993-$D993)/SetUp!$B$56))/(1+$H993/SetUp!$B$56*TANH(($B993-$D993)/SetUp!$B$56)),0)</f>
        <v>0</v>
      </c>
      <c r="AK993" s="65">
        <v>228</v>
      </c>
      <c r="AL993" s="66">
        <f t="shared" si="320"/>
        <v>0.40485714285714286</v>
      </c>
      <c r="AM993" s="66">
        <f t="shared" si="321"/>
        <v>0.34446501337035562</v>
      </c>
      <c r="AN993" s="67">
        <f t="shared" si="322"/>
        <v>-0.14916898602946743</v>
      </c>
      <c r="AP993" s="64">
        <v>27899</v>
      </c>
      <c r="AQ993" s="55">
        <v>5</v>
      </c>
      <c r="AR993" s="55">
        <v>140</v>
      </c>
      <c r="AS993" s="66">
        <f t="shared" si="330"/>
        <v>0.45300000000000001</v>
      </c>
      <c r="AT993" s="66">
        <f t="shared" si="331"/>
        <v>0.84384284358550066</v>
      </c>
      <c r="AU993" s="55" t="str">
        <f>IF(OR($AP993&lt;SetUp!$B$97,$AP993&gt;SetUp!$B$98),"Não","Sim")</f>
        <v>Não</v>
      </c>
      <c r="AV993" s="68">
        <f t="shared" si="332"/>
        <v>0.67305274681855365</v>
      </c>
      <c r="AW993" s="68">
        <f t="shared" si="333"/>
        <v>0.91860918980026574</v>
      </c>
      <c r="AX993" s="68">
        <f t="shared" si="334"/>
        <v>-0.34390179798716813</v>
      </c>
      <c r="AY993" s="68">
        <f t="shared" si="335"/>
        <v>-7.3738428396648584E-2</v>
      </c>
      <c r="AZ993" s="68">
        <f t="shared" si="336"/>
        <v>0.39084284358550064</v>
      </c>
      <c r="BA993" s="68">
        <f t="shared" si="337"/>
        <v>0.24555644298171209</v>
      </c>
      <c r="BB993" s="68">
        <f t="shared" si="338"/>
        <v>0.27016336959051956</v>
      </c>
    </row>
    <row r="994" spans="1:54" x14ac:dyDescent="0.3">
      <c r="A994" s="64">
        <v>27656</v>
      </c>
      <c r="B994" s="57">
        <v>0.23300000000000001</v>
      </c>
      <c r="C994" s="57">
        <v>0.379</v>
      </c>
      <c r="D994" s="57">
        <v>4.7469999999999999</v>
      </c>
      <c r="E994" s="57">
        <f t="shared" si="323"/>
        <v>0.23300000000000001</v>
      </c>
      <c r="F994" s="57">
        <f t="shared" si="324"/>
        <v>4.5140000000000002</v>
      </c>
      <c r="G994" s="57">
        <f t="shared" si="325"/>
        <v>0</v>
      </c>
      <c r="H994" s="57">
        <f>IF(Q993&gt;SetUp!$B$56,SetUp!$B$56,Q993)</f>
        <v>0</v>
      </c>
      <c r="I994" s="57">
        <f t="shared" si="339"/>
        <v>0.67001355021630393</v>
      </c>
      <c r="J994" s="57">
        <f>MIN(F994,H994,(1-EXP(-SetUp!$B$52*H994/SetUp!$B$56))*F994)</f>
        <v>0</v>
      </c>
      <c r="K994" s="57">
        <f t="shared" si="326"/>
        <v>0</v>
      </c>
      <c r="L994" s="57">
        <f>IF(I994&lt;=0,0,MIN(SetUp!$B$50*I994^SetUp!$B$55,I994))</f>
        <v>1.0499505068009543E-2</v>
      </c>
      <c r="M994" s="57">
        <f t="shared" si="327"/>
        <v>0.65951404514829437</v>
      </c>
      <c r="N994" s="57">
        <f>IF(SetUp!$B$62=0,X994,(B994-E994)*(1-(H994/SetUp!$B$66/SetUp!$B$56)))</f>
        <v>0</v>
      </c>
      <c r="O994" s="57">
        <f>K994*SetUp!$B$65</f>
        <v>0</v>
      </c>
      <c r="P994" s="57">
        <f>MIN(SetUp!$B$54*L994^SetUp!$B$51,L994)</f>
        <v>5.8231150535949317E-3</v>
      </c>
      <c r="Q994" s="57">
        <f t="shared" si="328"/>
        <v>0</v>
      </c>
      <c r="R994" s="57">
        <f>IF((H994+N994-O994)&gt;SetUp!$B$56,T993+H994+N994-O994-SetUp!$B$56,T993)</f>
        <v>0</v>
      </c>
      <c r="S994" s="57">
        <f>R994*SetUp!$B$65</f>
        <v>0</v>
      </c>
      <c r="T994" s="57">
        <f>IF((R994-S994)&lt;SetUp!$B$53,R994-S994,SetUp!$B$53)</f>
        <v>0</v>
      </c>
      <c r="U994" s="57">
        <f t="shared" si="329"/>
        <v>0.65951404514829437</v>
      </c>
      <c r="V994" s="57">
        <f>(L994-P994)/1000*SetUp!$B$13*1000000/SetUp!$B$48</f>
        <v>0.26598222887811784</v>
      </c>
      <c r="W994" s="57">
        <f t="shared" si="340"/>
        <v>-1.9081958235744878E-17</v>
      </c>
      <c r="X994" s="57">
        <f>MAX((SetUp!$B$56*(1-($H994/SetUp!$B$56)^2)*TANH(($B994-$D994)/SetUp!$B$56))/(1+$H994/SetUp!$B$56*TANH(($B994-$D994)/SetUp!$B$56)),0)</f>
        <v>0</v>
      </c>
      <c r="AK994" s="65">
        <v>229</v>
      </c>
      <c r="AL994" s="66">
        <f t="shared" si="320"/>
        <v>0.39671428571428574</v>
      </c>
      <c r="AM994" s="66">
        <f t="shared" si="321"/>
        <v>0.33335144579990272</v>
      </c>
      <c r="AN994" s="67">
        <f t="shared" si="322"/>
        <v>-0.15971907792606449</v>
      </c>
      <c r="AP994" s="64">
        <v>27900</v>
      </c>
      <c r="AQ994" s="55">
        <v>5</v>
      </c>
      <c r="AR994" s="55">
        <v>141</v>
      </c>
      <c r="AS994" s="66">
        <f t="shared" si="330"/>
        <v>0.54600000000000004</v>
      </c>
      <c r="AT994" s="66">
        <f t="shared" si="331"/>
        <v>0.80879628940501036</v>
      </c>
      <c r="AU994" s="55" t="str">
        <f>IF(OR($AP994&lt;SetUp!$B$97,$AP994&gt;SetUp!$B$98),"Não","Sim")</f>
        <v>Não</v>
      </c>
      <c r="AV994" s="68">
        <f t="shared" si="332"/>
        <v>0.73891812807644663</v>
      </c>
      <c r="AW994" s="68">
        <f t="shared" si="333"/>
        <v>0.89933102326396497</v>
      </c>
      <c r="AX994" s="68">
        <f t="shared" si="334"/>
        <v>-0.26280735729526272</v>
      </c>
      <c r="AY994" s="68">
        <f t="shared" si="335"/>
        <v>-9.2160849868372322E-2</v>
      </c>
      <c r="AZ994" s="68">
        <f t="shared" si="336"/>
        <v>0.26279628940501032</v>
      </c>
      <c r="BA994" s="68">
        <f t="shared" si="337"/>
        <v>0.16041289518751833</v>
      </c>
      <c r="BB994" s="68">
        <f t="shared" si="338"/>
        <v>0.17064650742689041</v>
      </c>
    </row>
    <row r="995" spans="1:54" x14ac:dyDescent="0.3">
      <c r="A995" s="64">
        <v>27657</v>
      </c>
      <c r="B995" s="57">
        <v>0.55100000000000005</v>
      </c>
      <c r="C995" s="57">
        <v>0.379</v>
      </c>
      <c r="D995" s="57">
        <v>4.7469999999999999</v>
      </c>
      <c r="E995" s="57">
        <f t="shared" si="323"/>
        <v>0.55100000000000005</v>
      </c>
      <c r="F995" s="57">
        <f t="shared" si="324"/>
        <v>4.1959999999999997</v>
      </c>
      <c r="G995" s="57">
        <f t="shared" si="325"/>
        <v>0</v>
      </c>
      <c r="H995" s="57">
        <f>IF(Q994&gt;SetUp!$B$56,SetUp!$B$56,Q994)</f>
        <v>0</v>
      </c>
      <c r="I995" s="57">
        <f t="shared" si="339"/>
        <v>0.65951404514829437</v>
      </c>
      <c r="J995" s="57">
        <f>MIN(F995,H995,(1-EXP(-SetUp!$B$52*H995/SetUp!$B$56))*F995)</f>
        <v>0</v>
      </c>
      <c r="K995" s="57">
        <f t="shared" si="326"/>
        <v>0</v>
      </c>
      <c r="L995" s="57">
        <f>IF(I995&lt;=0,0,MIN(SetUp!$B$50*I995^SetUp!$B$55,I995))</f>
        <v>1.0226717652064196E-2</v>
      </c>
      <c r="M995" s="57">
        <f t="shared" si="327"/>
        <v>0.64928732749623019</v>
      </c>
      <c r="N995" s="57">
        <f>IF(SetUp!$B$62=0,X995,(B995-E995)*(1-(H995/SetUp!$B$66/SetUp!$B$56)))</f>
        <v>0</v>
      </c>
      <c r="O995" s="57">
        <f>K995*SetUp!$B$65</f>
        <v>0</v>
      </c>
      <c r="P995" s="57">
        <f>MIN(SetUp!$B$54*L995^SetUp!$B$51,L995)</f>
        <v>5.6743654048268324E-3</v>
      </c>
      <c r="Q995" s="57">
        <f t="shared" si="328"/>
        <v>0</v>
      </c>
      <c r="R995" s="57">
        <f>IF((H995+N995-O995)&gt;SetUp!$B$56,T994+H995+N995-O995-SetUp!$B$56,T994)</f>
        <v>0</v>
      </c>
      <c r="S995" s="57">
        <f>R995*SetUp!$B$65</f>
        <v>0</v>
      </c>
      <c r="T995" s="57">
        <f>IF((R995-S995)&lt;SetUp!$B$53,R995-S995,SetUp!$B$53)</f>
        <v>0</v>
      </c>
      <c r="U995" s="57">
        <f t="shared" si="329"/>
        <v>0.64928732749623019</v>
      </c>
      <c r="V995" s="57">
        <f>(L995-P995)/1000*SetUp!$B$13*1000000/SetUp!$B$48</f>
        <v>0.25892724807515338</v>
      </c>
      <c r="W995" s="57">
        <f t="shared" si="340"/>
        <v>1.9081958235744878E-17</v>
      </c>
      <c r="X995" s="57">
        <f>MAX((SetUp!$B$56*(1-($H995/SetUp!$B$56)^2)*TANH(($B995-$D995)/SetUp!$B$56))/(1+$H995/SetUp!$B$56*TANH(($B995-$D995)/SetUp!$B$56)),0)</f>
        <v>0</v>
      </c>
      <c r="AK995" s="65">
        <v>230</v>
      </c>
      <c r="AL995" s="66">
        <f t="shared" si="320"/>
        <v>0.37014285714285711</v>
      </c>
      <c r="AM995" s="66">
        <f t="shared" si="321"/>
        <v>0.32276067192637281</v>
      </c>
      <c r="AN995" s="67">
        <f t="shared" si="322"/>
        <v>-0.12801053512751451</v>
      </c>
      <c r="AP995" s="64">
        <v>27901</v>
      </c>
      <c r="AQ995" s="55">
        <v>5</v>
      </c>
      <c r="AR995" s="55">
        <v>142</v>
      </c>
      <c r="AS995" s="66">
        <f t="shared" si="330"/>
        <v>0.45300000000000001</v>
      </c>
      <c r="AT995" s="66">
        <f t="shared" si="331"/>
        <v>0.77575352755122851</v>
      </c>
      <c r="AU995" s="55" t="str">
        <f>IF(OR($AP995&lt;SetUp!$B$97,$AP995&gt;SetUp!$B$98),"Não","Sim")</f>
        <v>Não</v>
      </c>
      <c r="AV995" s="68">
        <f t="shared" si="332"/>
        <v>0.67305274681855365</v>
      </c>
      <c r="AW995" s="68">
        <f t="shared" si="333"/>
        <v>0.88076871399433154</v>
      </c>
      <c r="AX995" s="68">
        <f t="shared" si="334"/>
        <v>-0.34390179798716813</v>
      </c>
      <c r="AY995" s="68">
        <f t="shared" si="335"/>
        <v>-0.11027624089036453</v>
      </c>
      <c r="AZ995" s="68">
        <f t="shared" si="336"/>
        <v>0.32275352755122849</v>
      </c>
      <c r="BA995" s="68">
        <f t="shared" si="337"/>
        <v>0.20771596717577789</v>
      </c>
      <c r="BB995" s="68">
        <f t="shared" si="338"/>
        <v>0.2336255570968036</v>
      </c>
    </row>
    <row r="996" spans="1:54" x14ac:dyDescent="0.3">
      <c r="A996" s="64">
        <v>27658</v>
      </c>
      <c r="B996" s="57">
        <v>0.1</v>
      </c>
      <c r="C996" s="57">
        <v>0.379</v>
      </c>
      <c r="D996" s="57">
        <v>4.7469999999999999</v>
      </c>
      <c r="E996" s="57">
        <f t="shared" si="323"/>
        <v>0.1</v>
      </c>
      <c r="F996" s="57">
        <f t="shared" si="324"/>
        <v>4.6470000000000002</v>
      </c>
      <c r="G996" s="57">
        <f t="shared" si="325"/>
        <v>0</v>
      </c>
      <c r="H996" s="57">
        <f>IF(Q995&gt;SetUp!$B$56,SetUp!$B$56,Q995)</f>
        <v>0</v>
      </c>
      <c r="I996" s="57">
        <f t="shared" si="339"/>
        <v>0.64928732749623019</v>
      </c>
      <c r="J996" s="57">
        <f>MIN(F996,H996,(1-EXP(-SetUp!$B$52*H996/SetUp!$B$56))*F996)</f>
        <v>0</v>
      </c>
      <c r="K996" s="57">
        <f t="shared" si="326"/>
        <v>0</v>
      </c>
      <c r="L996" s="57">
        <f>IF(I996&lt;=0,0,MIN(SetUp!$B$50*I996^SetUp!$B$55,I996))</f>
        <v>9.9637860939055106E-3</v>
      </c>
      <c r="M996" s="57">
        <f t="shared" si="327"/>
        <v>0.63932354140232472</v>
      </c>
      <c r="N996" s="57">
        <f>IF(SetUp!$B$62=0,X996,(B996-E996)*(1-(H996/SetUp!$B$66/SetUp!$B$56)))</f>
        <v>0</v>
      </c>
      <c r="O996" s="57">
        <f>K996*SetUp!$B$65</f>
        <v>0</v>
      </c>
      <c r="P996" s="57">
        <f>MIN(SetUp!$B$54*L996^SetUp!$B$51,L996)</f>
        <v>5.5309262213714752E-3</v>
      </c>
      <c r="Q996" s="57">
        <f t="shared" si="328"/>
        <v>0</v>
      </c>
      <c r="R996" s="57">
        <f>IF((H996+N996-O996)&gt;SetUp!$B$56,T995+H996+N996-O996-SetUp!$B$56,T995)</f>
        <v>0</v>
      </c>
      <c r="S996" s="57">
        <f>R996*SetUp!$B$65</f>
        <v>0</v>
      </c>
      <c r="T996" s="57">
        <f>IF((R996-S996)&lt;SetUp!$B$53,R996-S996,SetUp!$B$53)</f>
        <v>0</v>
      </c>
      <c r="U996" s="57">
        <f t="shared" si="329"/>
        <v>0.63932354140232472</v>
      </c>
      <c r="V996" s="57">
        <f>(L996-P996)/1000*SetUp!$B$13*1000000/SetUp!$B$48</f>
        <v>0.25213079866448357</v>
      </c>
      <c r="W996" s="57">
        <f t="shared" si="340"/>
        <v>4.163336342344337E-17</v>
      </c>
      <c r="X996" s="57">
        <f>MAX((SetUp!$B$56*(1-($H996/SetUp!$B$56)^2)*TANH(($B996-$D996)/SetUp!$B$56))/(1+$H996/SetUp!$B$56*TANH(($B996-$D996)/SetUp!$B$56)),0)</f>
        <v>0</v>
      </c>
      <c r="AK996" s="65">
        <v>231</v>
      </c>
      <c r="AL996" s="66">
        <f t="shared" si="320"/>
        <v>0.36642857142857144</v>
      </c>
      <c r="AM996" s="66">
        <f t="shared" si="321"/>
        <v>0.31265990303247404</v>
      </c>
      <c r="AN996" s="67">
        <f t="shared" si="322"/>
        <v>-0.14673710673398899</v>
      </c>
      <c r="AP996" s="64">
        <v>27902</v>
      </c>
      <c r="AQ996" s="55">
        <v>5</v>
      </c>
      <c r="AR996" s="55">
        <v>143</v>
      </c>
      <c r="AS996" s="66">
        <f t="shared" si="330"/>
        <v>0.54600000000000004</v>
      </c>
      <c r="AT996" s="66">
        <f t="shared" si="331"/>
        <v>0.74456946250295331</v>
      </c>
      <c r="AU996" s="55" t="str">
        <f>IF(OR($AP996&lt;SetUp!$B$97,$AP996&gt;SetUp!$B$98),"Não","Sim")</f>
        <v>Não</v>
      </c>
      <c r="AV996" s="68">
        <f t="shared" si="332"/>
        <v>0.73891812807644663</v>
      </c>
      <c r="AW996" s="68">
        <f t="shared" si="333"/>
        <v>0.86288438536280943</v>
      </c>
      <c r="AX996" s="68">
        <f t="shared" si="334"/>
        <v>-0.26280735729526272</v>
      </c>
      <c r="AY996" s="68">
        <f t="shared" si="335"/>
        <v>-0.12809477974591241</v>
      </c>
      <c r="AZ996" s="68">
        <f t="shared" si="336"/>
        <v>0.19856946250295326</v>
      </c>
      <c r="BA996" s="68">
        <f t="shared" si="337"/>
        <v>0.12396625728636279</v>
      </c>
      <c r="BB996" s="68">
        <f t="shared" si="338"/>
        <v>0.13471257754935032</v>
      </c>
    </row>
    <row r="997" spans="1:54" x14ac:dyDescent="0.3">
      <c r="A997" s="64">
        <v>27659</v>
      </c>
      <c r="B997" s="57">
        <v>0</v>
      </c>
      <c r="C997" s="57">
        <v>0.35699999999999998</v>
      </c>
      <c r="D997" s="57">
        <v>4.7469999999999999</v>
      </c>
      <c r="E997" s="57">
        <f t="shared" si="323"/>
        <v>0</v>
      </c>
      <c r="F997" s="57">
        <f t="shared" si="324"/>
        <v>4.7469999999999999</v>
      </c>
      <c r="G997" s="57">
        <f t="shared" si="325"/>
        <v>0</v>
      </c>
      <c r="H997" s="57">
        <f>IF(Q996&gt;SetUp!$B$56,SetUp!$B$56,Q996)</f>
        <v>0</v>
      </c>
      <c r="I997" s="57">
        <f t="shared" si="339"/>
        <v>0.63932354140232472</v>
      </c>
      <c r="J997" s="57">
        <f>MIN(F997,H997,(1-EXP(-SetUp!$B$52*H997/SetUp!$B$56))*F997)</f>
        <v>0</v>
      </c>
      <c r="K997" s="57">
        <f t="shared" si="326"/>
        <v>0</v>
      </c>
      <c r="L997" s="57">
        <f>IF(I997&lt;=0,0,MIN(SetUp!$B$50*I997^SetUp!$B$55,I997))</f>
        <v>9.7102559727197113E-3</v>
      </c>
      <c r="M997" s="57">
        <f t="shared" si="327"/>
        <v>0.62961328542960504</v>
      </c>
      <c r="N997" s="57">
        <f>IF(SetUp!$B$62=0,X997,(B997-E997)*(1-(H997/SetUp!$B$66/SetUp!$B$56)))</f>
        <v>0</v>
      </c>
      <c r="O997" s="57">
        <f>K997*SetUp!$B$65</f>
        <v>0</v>
      </c>
      <c r="P997" s="57">
        <f>MIN(SetUp!$B$54*L997^SetUp!$B$51,L997)</f>
        <v>5.3925548983448767E-3</v>
      </c>
      <c r="Q997" s="57">
        <f t="shared" si="328"/>
        <v>0</v>
      </c>
      <c r="R997" s="57">
        <f>IF((H997+N997-O997)&gt;SetUp!$B$56,T996+H997+N997-O997-SetUp!$B$56,T996)</f>
        <v>0</v>
      </c>
      <c r="S997" s="57">
        <f>R997*SetUp!$B$65</f>
        <v>0</v>
      </c>
      <c r="T997" s="57">
        <f>IF((R997-S997)&lt;SetUp!$B$53,R997-S997,SetUp!$B$53)</f>
        <v>0</v>
      </c>
      <c r="U997" s="57">
        <f t="shared" si="329"/>
        <v>0.62961328542960504</v>
      </c>
      <c r="V997" s="57">
        <f>(L997-P997)/1000*SetUp!$B$13*1000000/SetUp!$B$48</f>
        <v>0.24558083304679679</v>
      </c>
      <c r="W997" s="57">
        <f t="shared" si="340"/>
        <v>2.7755575615628914E-17</v>
      </c>
      <c r="X997" s="57">
        <f>MAX((SetUp!$B$56*(1-($H997/SetUp!$B$56)^2)*TANH(($B997-$D997)/SetUp!$B$56))/(1+$H997/SetUp!$B$56*TANH(($B997-$D997)/SetUp!$B$56)),0)</f>
        <v>0</v>
      </c>
      <c r="AK997" s="65">
        <v>232</v>
      </c>
      <c r="AL997" s="66">
        <f t="shared" si="320"/>
        <v>0.34800000000000003</v>
      </c>
      <c r="AM997" s="66">
        <f t="shared" si="321"/>
        <v>0.30301893462233703</v>
      </c>
      <c r="AN997" s="67">
        <f t="shared" si="322"/>
        <v>-0.12925593499328447</v>
      </c>
      <c r="AP997" s="64">
        <v>27903</v>
      </c>
      <c r="AQ997" s="55">
        <v>5</v>
      </c>
      <c r="AR997" s="55">
        <v>144</v>
      </c>
      <c r="AS997" s="66">
        <f t="shared" si="330"/>
        <v>0.77</v>
      </c>
      <c r="AT997" s="66">
        <f t="shared" si="331"/>
        <v>0.76193138723634701</v>
      </c>
      <c r="AU997" s="55" t="str">
        <f>IF(OR($AP997&lt;SetUp!$B$97,$AP997&gt;SetUp!$B$98),"Não","Sim")</f>
        <v>Não</v>
      </c>
      <c r="AV997" s="68">
        <f t="shared" si="332"/>
        <v>0.87749643873921224</v>
      </c>
      <c r="AW997" s="68">
        <f t="shared" si="333"/>
        <v>0.87288681238540144</v>
      </c>
      <c r="AX997" s="68">
        <f t="shared" si="334"/>
        <v>-0.11350927482751812</v>
      </c>
      <c r="AY997" s="68">
        <f t="shared" si="335"/>
        <v>-0.11808413559777521</v>
      </c>
      <c r="AZ997" s="68">
        <f t="shared" si="336"/>
        <v>-8.0686127636530047E-3</v>
      </c>
      <c r="BA997" s="68">
        <f t="shared" si="337"/>
        <v>-4.6096263538107918E-3</v>
      </c>
      <c r="BB997" s="68">
        <f t="shared" si="338"/>
        <v>-4.5748607702570943E-3</v>
      </c>
    </row>
    <row r="998" spans="1:54" x14ac:dyDescent="0.3">
      <c r="A998" s="64">
        <v>27660</v>
      </c>
      <c r="B998" s="57">
        <v>0.23799999999999999</v>
      </c>
      <c r="C998" s="57">
        <v>0.27800000000000002</v>
      </c>
      <c r="D998" s="57">
        <v>4.7469999999999999</v>
      </c>
      <c r="E998" s="57">
        <f t="shared" si="323"/>
        <v>0.23799999999999999</v>
      </c>
      <c r="F998" s="57">
        <f t="shared" si="324"/>
        <v>4.5090000000000003</v>
      </c>
      <c r="G998" s="57">
        <f t="shared" si="325"/>
        <v>0</v>
      </c>
      <c r="H998" s="57">
        <f>IF(Q997&gt;SetUp!$B$56,SetUp!$B$56,Q997)</f>
        <v>0</v>
      </c>
      <c r="I998" s="57">
        <f t="shared" si="339"/>
        <v>0.62961328542960504</v>
      </c>
      <c r="J998" s="57">
        <f>MIN(F998,H998,(1-EXP(-SetUp!$B$52*H998/SetUp!$B$56))*F998)</f>
        <v>0</v>
      </c>
      <c r="K998" s="57">
        <f t="shared" si="326"/>
        <v>0</v>
      </c>
      <c r="L998" s="57">
        <f>IF(I998&lt;=0,0,MIN(SetUp!$B$50*I998^SetUp!$B$55,I998))</f>
        <v>9.4656982727595648E-3</v>
      </c>
      <c r="M998" s="57">
        <f t="shared" si="327"/>
        <v>0.62014758715684548</v>
      </c>
      <c r="N998" s="57">
        <f>IF(SetUp!$B$62=0,X998,(B998-E998)*(1-(H998/SetUp!$B$66/SetUp!$B$56)))</f>
        <v>0</v>
      </c>
      <c r="O998" s="57">
        <f>K998*SetUp!$B$65</f>
        <v>0</v>
      </c>
      <c r="P998" s="57">
        <f>MIN(SetUp!$B$54*L998^SetUp!$B$51,L998)</f>
        <v>5.2590222933265925E-3</v>
      </c>
      <c r="Q998" s="57">
        <f t="shared" si="328"/>
        <v>0</v>
      </c>
      <c r="R998" s="57">
        <f>IF((H998+N998-O998)&gt;SetUp!$B$56,T997+H998+N998-O998-SetUp!$B$56,T997)</f>
        <v>0</v>
      </c>
      <c r="S998" s="57">
        <f>R998*SetUp!$B$65</f>
        <v>0</v>
      </c>
      <c r="T998" s="57">
        <f>IF((R998-S998)&lt;SetUp!$B$53,R998-S998,SetUp!$B$53)</f>
        <v>0</v>
      </c>
      <c r="U998" s="57">
        <f t="shared" si="329"/>
        <v>0.62014758715684548</v>
      </c>
      <c r="V998" s="57">
        <f>(L998-P998)/1000*SetUp!$B$13*1000000/SetUp!$B$48</f>
        <v>0.23926598289036949</v>
      </c>
      <c r="W998" s="57">
        <f t="shared" si="340"/>
        <v>0</v>
      </c>
      <c r="X998" s="57">
        <f>MAX((SetUp!$B$56*(1-($H998/SetUp!$B$56)^2)*TANH(($B998-$D998)/SetUp!$B$56))/(1+$H998/SetUp!$B$56*TANH(($B998-$D998)/SetUp!$B$56)),0)</f>
        <v>0</v>
      </c>
      <c r="AK998" s="65">
        <v>233</v>
      </c>
      <c r="AL998" s="66">
        <f t="shared" si="320"/>
        <v>0.34400000000000003</v>
      </c>
      <c r="AM998" s="66">
        <f t="shared" si="321"/>
        <v>0.29380990127876833</v>
      </c>
      <c r="AN998" s="67">
        <f t="shared" si="322"/>
        <v>-0.14590144977102237</v>
      </c>
      <c r="AP998" s="64">
        <v>27904</v>
      </c>
      <c r="AQ998" s="55">
        <v>5</v>
      </c>
      <c r="AR998" s="55">
        <v>145</v>
      </c>
      <c r="AS998" s="66">
        <f t="shared" si="330"/>
        <v>0.65200000000000002</v>
      </c>
      <c r="AT998" s="66">
        <f t="shared" si="331"/>
        <v>0.73151585801985342</v>
      </c>
      <c r="AU998" s="55" t="str">
        <f>IF(OR($AP998&lt;SetUp!$B$97,$AP998&gt;SetUp!$B$98),"Não","Sim")</f>
        <v>Não</v>
      </c>
      <c r="AV998" s="68">
        <f t="shared" si="332"/>
        <v>0.80746516952745395</v>
      </c>
      <c r="AW998" s="68">
        <f t="shared" si="333"/>
        <v>0.85528700330348373</v>
      </c>
      <c r="AX998" s="68">
        <f t="shared" si="334"/>
        <v>-0.18575240426807979</v>
      </c>
      <c r="AY998" s="68">
        <f t="shared" si="335"/>
        <v>-0.13577625467077434</v>
      </c>
      <c r="AZ998" s="68">
        <f t="shared" si="336"/>
        <v>7.9515858019853392E-2</v>
      </c>
      <c r="BA998" s="68">
        <f t="shared" si="337"/>
        <v>4.7821833776029776E-2</v>
      </c>
      <c r="BB998" s="68">
        <f t="shared" si="338"/>
        <v>4.9976149597305453E-2</v>
      </c>
    </row>
    <row r="999" spans="1:54" x14ac:dyDescent="0.3">
      <c r="A999" s="64">
        <v>27661</v>
      </c>
      <c r="B999" s="57">
        <v>0.52300000000000002</v>
      </c>
      <c r="C999" s="57">
        <v>0.19700000000000001</v>
      </c>
      <c r="D999" s="57">
        <v>4.7469999999999999</v>
      </c>
      <c r="E999" s="57">
        <f t="shared" si="323"/>
        <v>0.52300000000000002</v>
      </c>
      <c r="F999" s="57">
        <f t="shared" si="324"/>
        <v>4.2240000000000002</v>
      </c>
      <c r="G999" s="57">
        <f t="shared" si="325"/>
        <v>0</v>
      </c>
      <c r="H999" s="57">
        <f>IF(Q998&gt;SetUp!$B$56,SetUp!$B$56,Q998)</f>
        <v>0</v>
      </c>
      <c r="I999" s="57">
        <f t="shared" si="339"/>
        <v>0.62014758715684548</v>
      </c>
      <c r="J999" s="57">
        <f>MIN(F999,H999,(1-EXP(-SetUp!$B$52*H999/SetUp!$B$56))*F999)</f>
        <v>0</v>
      </c>
      <c r="K999" s="57">
        <f t="shared" si="326"/>
        <v>0</v>
      </c>
      <c r="L999" s="57">
        <f>IF(I999&lt;=0,0,MIN(SetUp!$B$50*I999^SetUp!$B$55,I999))</f>
        <v>9.2297077185756454E-3</v>
      </c>
      <c r="M999" s="57">
        <f t="shared" si="327"/>
        <v>0.61091787943826981</v>
      </c>
      <c r="N999" s="57">
        <f>IF(SetUp!$B$62=0,X999,(B999-E999)*(1-(H999/SetUp!$B$66/SetUp!$B$56)))</f>
        <v>0</v>
      </c>
      <c r="O999" s="57">
        <f>K999*SetUp!$B$65</f>
        <v>0</v>
      </c>
      <c r="P999" s="57">
        <f>MIN(SetUp!$B$54*L999^SetUp!$B$51,L999)</f>
        <v>5.1301118496700172E-3</v>
      </c>
      <c r="Q999" s="57">
        <f t="shared" si="328"/>
        <v>0</v>
      </c>
      <c r="R999" s="57">
        <f>IF((H999+N999-O999)&gt;SetUp!$B$56,T998+H999+N999-O999-SetUp!$B$56,T998)</f>
        <v>0</v>
      </c>
      <c r="S999" s="57">
        <f>R999*SetUp!$B$65</f>
        <v>0</v>
      </c>
      <c r="T999" s="57">
        <f>IF((R999-S999)&lt;SetUp!$B$53,R999-S999,SetUp!$B$53)</f>
        <v>0</v>
      </c>
      <c r="U999" s="57">
        <f t="shared" si="329"/>
        <v>0.61091787943826981</v>
      </c>
      <c r="V999" s="57">
        <f>(L999-P999)/1000*SetUp!$B$13*1000000/SetUp!$B$48</f>
        <v>0.2331755143069566</v>
      </c>
      <c r="W999" s="57">
        <f t="shared" si="340"/>
        <v>-2.9490299091605721E-17</v>
      </c>
      <c r="X999" s="57">
        <f>MAX((SetUp!$B$56*(1-($H999/SetUp!$B$56)^2)*TANH(($B999-$D999)/SetUp!$B$56))/(1+$H999/SetUp!$B$56*TANH(($B999-$D999)/SetUp!$B$56)),0)</f>
        <v>0</v>
      </c>
      <c r="AK999" s="65">
        <v>234</v>
      </c>
      <c r="AL999" s="66">
        <f t="shared" si="320"/>
        <v>0.32571428571428573</v>
      </c>
      <c r="AM999" s="66">
        <f t="shared" si="321"/>
        <v>0.28500705861502179</v>
      </c>
      <c r="AN999" s="67">
        <f t="shared" si="322"/>
        <v>-0.12497832881352965</v>
      </c>
      <c r="AP999" s="64">
        <v>27905</v>
      </c>
      <c r="AQ999" s="55">
        <v>5</v>
      </c>
      <c r="AR999" s="55">
        <v>146</v>
      </c>
      <c r="AS999" s="66">
        <f t="shared" si="330"/>
        <v>0.70899999999999996</v>
      </c>
      <c r="AT999" s="66">
        <f t="shared" si="331"/>
        <v>0.7027724519047337</v>
      </c>
      <c r="AU999" s="55" t="str">
        <f>IF(OR($AP999&lt;SetUp!$B$97,$AP999&gt;SetUp!$B$98),"Não","Sim")</f>
        <v>Não</v>
      </c>
      <c r="AV999" s="68">
        <f t="shared" si="332"/>
        <v>0.84202137740083538</v>
      </c>
      <c r="AW999" s="68">
        <f t="shared" si="333"/>
        <v>0.83831524613640052</v>
      </c>
      <c r="AX999" s="68">
        <f t="shared" si="334"/>
        <v>-0.14935376481693349</v>
      </c>
      <c r="AY999" s="68">
        <f t="shared" si="335"/>
        <v>-0.15318527082535843</v>
      </c>
      <c r="AZ999" s="68">
        <f t="shared" si="336"/>
        <v>-6.2275480952662665E-3</v>
      </c>
      <c r="BA999" s="68">
        <f t="shared" si="337"/>
        <v>-3.7061312644348643E-3</v>
      </c>
      <c r="BB999" s="68">
        <f t="shared" si="338"/>
        <v>-3.8315060084249397E-3</v>
      </c>
    </row>
    <row r="1000" spans="1:54" x14ac:dyDescent="0.3">
      <c r="A1000" s="64">
        <v>27662</v>
      </c>
      <c r="B1000" s="57">
        <v>0.77700000000000002</v>
      </c>
      <c r="C1000" s="57">
        <v>0.19700000000000001</v>
      </c>
      <c r="D1000" s="57">
        <v>4.7469999999999999</v>
      </c>
      <c r="E1000" s="57">
        <f t="shared" si="323"/>
        <v>0.77700000000000002</v>
      </c>
      <c r="F1000" s="57">
        <f t="shared" si="324"/>
        <v>3.9699999999999998</v>
      </c>
      <c r="G1000" s="57">
        <f t="shared" si="325"/>
        <v>0</v>
      </c>
      <c r="H1000" s="57">
        <f>IF(Q999&gt;SetUp!$B$56,SetUp!$B$56,Q999)</f>
        <v>0</v>
      </c>
      <c r="I1000" s="57">
        <f t="shared" si="339"/>
        <v>0.61091787943826981</v>
      </c>
      <c r="J1000" s="57">
        <f>MIN(F1000,H1000,(1-EXP(-SetUp!$B$52*H1000/SetUp!$B$56))*F1000)</f>
        <v>0</v>
      </c>
      <c r="K1000" s="57">
        <f t="shared" si="326"/>
        <v>0</v>
      </c>
      <c r="L1000" s="57">
        <f>IF(I1000&lt;=0,0,MIN(SetUp!$B$50*I1000^SetUp!$B$55,I1000))</f>
        <v>9.0019012350644433E-3</v>
      </c>
      <c r="M1000" s="57">
        <f t="shared" si="327"/>
        <v>0.60191597820320542</v>
      </c>
      <c r="N1000" s="57">
        <f>IF(SetUp!$B$62=0,X1000,(B1000-E1000)*(1-(H1000/SetUp!$B$66/SetUp!$B$56)))</f>
        <v>0</v>
      </c>
      <c r="O1000" s="57">
        <f>K1000*SetUp!$B$65</f>
        <v>0</v>
      </c>
      <c r="P1000" s="57">
        <f>MIN(SetUp!$B$54*L1000^SetUp!$B$51,L1000)</f>
        <v>5.0056187851914465E-3</v>
      </c>
      <c r="Q1000" s="57">
        <f t="shared" si="328"/>
        <v>0</v>
      </c>
      <c r="R1000" s="57">
        <f>IF((H1000+N1000-O1000)&gt;SetUp!$B$56,T999+H1000+N1000-O1000-SetUp!$B$56,T999)</f>
        <v>0</v>
      </c>
      <c r="S1000" s="57">
        <f>R1000*SetUp!$B$65</f>
        <v>0</v>
      </c>
      <c r="T1000" s="57">
        <f>IF((R1000-S1000)&lt;SetUp!$B$53,R1000-S1000,SetUp!$B$53)</f>
        <v>0</v>
      </c>
      <c r="U1000" s="57">
        <f t="shared" si="329"/>
        <v>0.60191597820320542</v>
      </c>
      <c r="V1000" s="57">
        <f>(L1000-P1000)/1000*SetUp!$B$13*1000000/SetUp!$B$48</f>
        <v>0.22729928640838204</v>
      </c>
      <c r="W1000" s="57">
        <f t="shared" si="340"/>
        <v>5.2041704279304213E-17</v>
      </c>
      <c r="X1000" s="57">
        <f>MAX((SetUp!$B$56*(1-($H1000/SetUp!$B$56)^2)*TANH(($B1000-$D1000)/SetUp!$B$56))/(1+$H1000/SetUp!$B$56*TANH(($B1000-$D1000)/SetUp!$B$56)),0)</f>
        <v>0</v>
      </c>
      <c r="AK1000" s="65">
        <v>235</v>
      </c>
      <c r="AL1000" s="66">
        <f t="shared" si="320"/>
        <v>0.31171428571428572</v>
      </c>
      <c r="AM1000" s="66">
        <f t="shared" si="321"/>
        <v>0.277116292609418</v>
      </c>
      <c r="AN1000" s="67">
        <f t="shared" si="322"/>
        <v>-0.11099264515768746</v>
      </c>
      <c r="AP1000" s="64">
        <v>27906</v>
      </c>
      <c r="AQ1000" s="55">
        <v>5</v>
      </c>
      <c r="AR1000" s="55">
        <v>147</v>
      </c>
      <c r="AS1000" s="66">
        <f t="shared" si="330"/>
        <v>0.77</v>
      </c>
      <c r="AT1000" s="66">
        <f t="shared" si="331"/>
        <v>0.67558469540735211</v>
      </c>
      <c r="AU1000" s="55" t="str">
        <f>IF(OR($AP1000&lt;SetUp!$B$97,$AP1000&gt;SetUp!$B$98),"Não","Sim")</f>
        <v>Não</v>
      </c>
      <c r="AV1000" s="68">
        <f t="shared" si="332"/>
        <v>0.87749643873921224</v>
      </c>
      <c r="AW1000" s="68">
        <f t="shared" si="333"/>
        <v>0.82193959352701351</v>
      </c>
      <c r="AX1000" s="68">
        <f t="shared" si="334"/>
        <v>-0.11350927482751812</v>
      </c>
      <c r="AY1000" s="68">
        <f t="shared" si="335"/>
        <v>-0.17032019743054472</v>
      </c>
      <c r="AZ1000" s="68">
        <f t="shared" si="336"/>
        <v>-9.4415304592647908E-2</v>
      </c>
      <c r="BA1000" s="68">
        <f t="shared" si="337"/>
        <v>-5.5556845212198724E-2</v>
      </c>
      <c r="BB1000" s="68">
        <f t="shared" si="338"/>
        <v>-5.6810922603026601E-2</v>
      </c>
    </row>
    <row r="1001" spans="1:54" x14ac:dyDescent="0.3">
      <c r="A1001" s="64">
        <v>27663</v>
      </c>
      <c r="B1001" s="57">
        <v>4.2999999999999997E-2</v>
      </c>
      <c r="C1001" s="57">
        <v>0.19700000000000001</v>
      </c>
      <c r="D1001" s="57">
        <v>4.7469999999999999</v>
      </c>
      <c r="E1001" s="57">
        <f t="shared" si="323"/>
        <v>4.2999999999999997E-2</v>
      </c>
      <c r="F1001" s="57">
        <f t="shared" si="324"/>
        <v>4.7039999999999997</v>
      </c>
      <c r="G1001" s="57">
        <f t="shared" si="325"/>
        <v>0</v>
      </c>
      <c r="H1001" s="57">
        <f>IF(Q1000&gt;SetUp!$B$56,SetUp!$B$56,Q1000)</f>
        <v>0</v>
      </c>
      <c r="I1001" s="57">
        <f t="shared" si="339"/>
        <v>0.60191597820320542</v>
      </c>
      <c r="J1001" s="57">
        <f>MIN(F1001,H1001,(1-EXP(-SetUp!$B$52*H1001/SetUp!$B$56))*F1001)</f>
        <v>0</v>
      </c>
      <c r="K1001" s="57">
        <f t="shared" si="326"/>
        <v>0</v>
      </c>
      <c r="L1001" s="57">
        <f>IF(I1001&lt;=0,0,MIN(SetUp!$B$50*I1001^SetUp!$B$55,I1001))</f>
        <v>8.7819165218176506E-3</v>
      </c>
      <c r="M1001" s="57">
        <f t="shared" si="327"/>
        <v>0.59313406168138771</v>
      </c>
      <c r="N1001" s="57">
        <f>IF(SetUp!$B$62=0,X1001,(B1001-E1001)*(1-(H1001/SetUp!$B$66/SetUp!$B$56)))</f>
        <v>0</v>
      </c>
      <c r="O1001" s="57">
        <f>K1001*SetUp!$B$65</f>
        <v>0</v>
      </c>
      <c r="P1001" s="57">
        <f>MIN(SetUp!$B$54*L1001^SetUp!$B$51,L1001)</f>
        <v>4.8853493407557159E-3</v>
      </c>
      <c r="Q1001" s="57">
        <f t="shared" si="328"/>
        <v>0</v>
      </c>
      <c r="R1001" s="57">
        <f>IF((H1001+N1001-O1001)&gt;SetUp!$B$56,T1000+H1001+N1001-O1001-SetUp!$B$56,T1000)</f>
        <v>0</v>
      </c>
      <c r="S1001" s="57">
        <f>R1001*SetUp!$B$65</f>
        <v>0</v>
      </c>
      <c r="T1001" s="57">
        <f>IF((R1001-S1001)&lt;SetUp!$B$53,R1001-S1001,SetUp!$B$53)</f>
        <v>0</v>
      </c>
      <c r="U1001" s="57">
        <f t="shared" si="329"/>
        <v>0.59313406168138771</v>
      </c>
      <c r="V1001" s="57">
        <f>(L1001-P1001)/1000*SetUp!$B$13*1000000/SetUp!$B$48</f>
        <v>0.22162771295753786</v>
      </c>
      <c r="W1001" s="57">
        <f t="shared" si="340"/>
        <v>-5.0306980803327406E-17</v>
      </c>
      <c r="X1001" s="57">
        <f>MAX((SetUp!$B$56*(1-($H1001/SetUp!$B$56)^2)*TANH(($B1001-$D1001)/SetUp!$B$56))/(1+$H1001/SetUp!$B$56*TANH(($B1001-$D1001)/SetUp!$B$56)),0)</f>
        <v>0</v>
      </c>
      <c r="AK1001" s="65">
        <v>236</v>
      </c>
      <c r="AL1001" s="66">
        <f t="shared" si="320"/>
        <v>0.30014285714285716</v>
      </c>
      <c r="AM1001" s="66">
        <f t="shared" si="321"/>
        <v>0.26927091144972209</v>
      </c>
      <c r="AN1001" s="67">
        <f t="shared" si="322"/>
        <v>-0.10285750587907921</v>
      </c>
      <c r="AP1001" s="64">
        <v>27907</v>
      </c>
      <c r="AQ1001" s="55">
        <v>5</v>
      </c>
      <c r="AR1001" s="55">
        <v>148</v>
      </c>
      <c r="AS1001" s="66">
        <f t="shared" si="330"/>
        <v>0.77</v>
      </c>
      <c r="AT1001" s="66">
        <f t="shared" si="331"/>
        <v>0.64984589311010388</v>
      </c>
      <c r="AU1001" s="55" t="str">
        <f>IF(OR($AP1001&lt;SetUp!$B$97,$AP1001&gt;SetUp!$B$98),"Não","Sim")</f>
        <v>Não</v>
      </c>
      <c r="AV1001" s="68">
        <f t="shared" si="332"/>
        <v>0.87749643873921224</v>
      </c>
      <c r="AW1001" s="68">
        <f t="shared" si="333"/>
        <v>0.8061301961284566</v>
      </c>
      <c r="AX1001" s="68">
        <f t="shared" si="334"/>
        <v>-0.11350927482751812</v>
      </c>
      <c r="AY1001" s="68">
        <f t="shared" si="335"/>
        <v>-0.18718962136795861</v>
      </c>
      <c r="AZ1001" s="68">
        <f t="shared" si="336"/>
        <v>-0.12015410688989614</v>
      </c>
      <c r="BA1001" s="68">
        <f t="shared" si="337"/>
        <v>-7.1366242610755637E-2</v>
      </c>
      <c r="BB1001" s="68">
        <f t="shared" si="338"/>
        <v>-7.3680346540440492E-2</v>
      </c>
    </row>
    <row r="1002" spans="1:54" x14ac:dyDescent="0.3">
      <c r="A1002" s="64">
        <v>27664</v>
      </c>
      <c r="B1002" s="57">
        <v>0</v>
      </c>
      <c r="C1002" s="57">
        <v>0.19700000000000001</v>
      </c>
      <c r="D1002" s="57">
        <v>4.7469999999999999</v>
      </c>
      <c r="E1002" s="57">
        <f t="shared" si="323"/>
        <v>0</v>
      </c>
      <c r="F1002" s="57">
        <f t="shared" si="324"/>
        <v>4.7469999999999999</v>
      </c>
      <c r="G1002" s="57">
        <f t="shared" si="325"/>
        <v>0</v>
      </c>
      <c r="H1002" s="57">
        <f>IF(Q1001&gt;SetUp!$B$56,SetUp!$B$56,Q1001)</f>
        <v>0</v>
      </c>
      <c r="I1002" s="57">
        <f t="shared" si="339"/>
        <v>0.59313406168138771</v>
      </c>
      <c r="J1002" s="57">
        <f>MIN(F1002,H1002,(1-EXP(-SetUp!$B$52*H1002/SetUp!$B$56))*F1002)</f>
        <v>0</v>
      </c>
      <c r="K1002" s="57">
        <f t="shared" si="326"/>
        <v>0</v>
      </c>
      <c r="L1002" s="57">
        <f>IF(I1002&lt;=0,0,MIN(SetUp!$B$50*I1002^SetUp!$B$55,I1002))</f>
        <v>8.569410732238757E-3</v>
      </c>
      <c r="M1002" s="57">
        <f t="shared" si="327"/>
        <v>0.584564650949149</v>
      </c>
      <c r="N1002" s="57">
        <f>IF(SetUp!$B$62=0,X1002,(B1002-E1002)*(1-(H1002/SetUp!$B$66/SetUp!$B$56)))</f>
        <v>0</v>
      </c>
      <c r="O1002" s="57">
        <f>K1002*SetUp!$B$65</f>
        <v>0</v>
      </c>
      <c r="P1002" s="57">
        <f>MIN(SetUp!$B$54*L1002^SetUp!$B$51,L1002)</f>
        <v>4.769120083785724E-3</v>
      </c>
      <c r="Q1002" s="57">
        <f t="shared" si="328"/>
        <v>0</v>
      </c>
      <c r="R1002" s="57">
        <f>IF((H1002+N1002-O1002)&gt;SetUp!$B$56,T1001+H1002+N1002-O1002-SetUp!$B$56,T1001)</f>
        <v>0</v>
      </c>
      <c r="S1002" s="57">
        <f>R1002*SetUp!$B$65</f>
        <v>0</v>
      </c>
      <c r="T1002" s="57">
        <f>IF((R1002-S1002)&lt;SetUp!$B$53,R1002-S1002,SetUp!$B$53)</f>
        <v>0</v>
      </c>
      <c r="U1002" s="57">
        <f t="shared" si="329"/>
        <v>0.584564650949149</v>
      </c>
      <c r="V1002" s="57">
        <f>(L1002-P1002)/1000*SetUp!$B$13*1000000/SetUp!$B$48</f>
        <v>0.21615172685436035</v>
      </c>
      <c r="W1002" s="57">
        <f t="shared" si="340"/>
        <v>4.3368086899420177E-17</v>
      </c>
      <c r="X1002" s="57">
        <f>MAX((SetUp!$B$56*(1-($H1002/SetUp!$B$56)^2)*TANH(($B1002-$D1002)/SetUp!$B$56))/(1+$H1002/SetUp!$B$56*TANH(($B1002-$D1002)/SetUp!$B$56)),0)</f>
        <v>0</v>
      </c>
      <c r="AK1002" s="65">
        <v>237</v>
      </c>
      <c r="AL1002" s="66">
        <f t="shared" si="320"/>
        <v>0.2722857142857143</v>
      </c>
      <c r="AM1002" s="66">
        <f t="shared" si="321"/>
        <v>0.26152528960540528</v>
      </c>
      <c r="AN1002" s="67">
        <f t="shared" si="322"/>
        <v>-3.9518873432404594E-2</v>
      </c>
      <c r="AP1002" s="64">
        <v>27908</v>
      </c>
      <c r="AQ1002" s="55">
        <v>5</v>
      </c>
      <c r="AR1002" s="55">
        <v>149</v>
      </c>
      <c r="AS1002" s="66">
        <f t="shared" si="330"/>
        <v>0.77</v>
      </c>
      <c r="AT1002" s="66">
        <f t="shared" si="331"/>
        <v>0.62545817075293064</v>
      </c>
      <c r="AU1002" s="55" t="str">
        <f>IF(OR($AP1002&lt;SetUp!$B$97,$AP1002&gt;SetUp!$B$98),"Não","Sim")</f>
        <v>Não</v>
      </c>
      <c r="AV1002" s="68">
        <f t="shared" si="332"/>
        <v>0.87749643873921224</v>
      </c>
      <c r="AW1002" s="68">
        <f t="shared" si="333"/>
        <v>0.79085913458272117</v>
      </c>
      <c r="AX1002" s="68">
        <f t="shared" si="334"/>
        <v>-0.11350927482751812</v>
      </c>
      <c r="AY1002" s="68">
        <f t="shared" si="335"/>
        <v>-0.20380172964542725</v>
      </c>
      <c r="AZ1002" s="68">
        <f t="shared" si="336"/>
        <v>-0.14454182924706938</v>
      </c>
      <c r="BA1002" s="68">
        <f t="shared" si="337"/>
        <v>-8.6637304156491068E-2</v>
      </c>
      <c r="BB1002" s="68">
        <f t="shared" si="338"/>
        <v>-9.0292454817909137E-2</v>
      </c>
    </row>
    <row r="1003" spans="1:54" x14ac:dyDescent="0.3">
      <c r="A1003" s="64">
        <v>27665</v>
      </c>
      <c r="B1003" s="57">
        <v>0</v>
      </c>
      <c r="C1003" s="57">
        <v>0.19700000000000001</v>
      </c>
      <c r="D1003" s="57">
        <v>4.7469999999999999</v>
      </c>
      <c r="E1003" s="57">
        <f t="shared" si="323"/>
        <v>0</v>
      </c>
      <c r="F1003" s="57">
        <f t="shared" si="324"/>
        <v>4.7469999999999999</v>
      </c>
      <c r="G1003" s="57">
        <f t="shared" si="325"/>
        <v>0</v>
      </c>
      <c r="H1003" s="57">
        <f>IF(Q1002&gt;SetUp!$B$56,SetUp!$B$56,Q1002)</f>
        <v>0</v>
      </c>
      <c r="I1003" s="57">
        <f t="shared" si="339"/>
        <v>0.584564650949149</v>
      </c>
      <c r="J1003" s="57">
        <f>MIN(F1003,H1003,(1-EXP(-SetUp!$B$52*H1003/SetUp!$B$56))*F1003)</f>
        <v>0</v>
      </c>
      <c r="K1003" s="57">
        <f t="shared" si="326"/>
        <v>0</v>
      </c>
      <c r="L1003" s="57">
        <f>IF(I1003&lt;=0,0,MIN(SetUp!$B$50*I1003^SetUp!$B$55,I1003))</f>
        <v>8.3640592487742062E-3</v>
      </c>
      <c r="M1003" s="57">
        <f t="shared" si="327"/>
        <v>0.57620059170037474</v>
      </c>
      <c r="N1003" s="57">
        <f>IF(SetUp!$B$62=0,X1003,(B1003-E1003)*(1-(H1003/SetUp!$B$66/SetUp!$B$56)))</f>
        <v>0</v>
      </c>
      <c r="O1003" s="57">
        <f>K1003*SetUp!$B$65</f>
        <v>0</v>
      </c>
      <c r="P1003" s="57">
        <f>MIN(SetUp!$B$54*L1003^SetUp!$B$51,L1003)</f>
        <v>4.6567572621808969E-3</v>
      </c>
      <c r="Q1003" s="57">
        <f t="shared" si="328"/>
        <v>0</v>
      </c>
      <c r="R1003" s="57">
        <f>IF((H1003+N1003-O1003)&gt;SetUp!$B$56,T1002+H1003+N1003-O1003-SetUp!$B$56,T1002)</f>
        <v>0</v>
      </c>
      <c r="S1003" s="57">
        <f>R1003*SetUp!$B$65</f>
        <v>0</v>
      </c>
      <c r="T1003" s="57">
        <f>IF((R1003-S1003)&lt;SetUp!$B$53,R1003-S1003,SetUp!$B$53)</f>
        <v>0</v>
      </c>
      <c r="U1003" s="57">
        <f t="shared" si="329"/>
        <v>0.57620059170037474</v>
      </c>
      <c r="V1003" s="57">
        <f>(L1003-P1003)/1000*SetUp!$B$13*1000000/SetUp!$B$48</f>
        <v>0.21086274722143744</v>
      </c>
      <c r="W1003" s="57">
        <f t="shared" si="340"/>
        <v>-5.2041704279304213E-17</v>
      </c>
      <c r="X1003" s="57">
        <f>MAX((SetUp!$B$56*(1-($H1003/SetUp!$B$56)^2)*TANH(($B1003-$D1003)/SetUp!$B$56))/(1+$H1003/SetUp!$B$56*TANH(($B1003-$D1003)/SetUp!$B$56)),0)</f>
        <v>0</v>
      </c>
      <c r="AK1003" s="65">
        <v>238</v>
      </c>
      <c r="AL1003" s="66">
        <f t="shared" si="320"/>
        <v>0.26428571428571429</v>
      </c>
      <c r="AM1003" s="66">
        <f t="shared" si="321"/>
        <v>0.25410159477814831</v>
      </c>
      <c r="AN1003" s="67">
        <f t="shared" si="322"/>
        <v>-3.8534506244844252E-2</v>
      </c>
      <c r="AP1003" s="64">
        <v>27909</v>
      </c>
      <c r="AQ1003" s="55">
        <v>5</v>
      </c>
      <c r="AR1003" s="55">
        <v>150</v>
      </c>
      <c r="AS1003" s="66">
        <f t="shared" si="330"/>
        <v>0.65200000000000002</v>
      </c>
      <c r="AT1003" s="66">
        <f t="shared" si="331"/>
        <v>0.60233162492248848</v>
      </c>
      <c r="AU1003" s="55" t="str">
        <f>IF(OR($AP1003&lt;SetUp!$B$97,$AP1003&gt;SetUp!$B$98),"Não","Sim")</f>
        <v>Não</v>
      </c>
      <c r="AV1003" s="68">
        <f t="shared" si="332"/>
        <v>0.80746516952745395</v>
      </c>
      <c r="AW1003" s="68">
        <f t="shared" si="333"/>
        <v>0.77610026731247073</v>
      </c>
      <c r="AX1003" s="68">
        <f t="shared" si="334"/>
        <v>-0.18575240426807979</v>
      </c>
      <c r="AY1003" s="68">
        <f t="shared" si="335"/>
        <v>-0.22016433395915386</v>
      </c>
      <c r="AZ1003" s="68">
        <f t="shared" si="336"/>
        <v>-4.966837507751154E-2</v>
      </c>
      <c r="BA1003" s="68">
        <f t="shared" si="337"/>
        <v>-3.1364902214983226E-2</v>
      </c>
      <c r="BB1003" s="68">
        <f t="shared" si="338"/>
        <v>-3.4411929691074067E-2</v>
      </c>
    </row>
    <row r="1004" spans="1:54" x14ac:dyDescent="0.3">
      <c r="A1004" s="64">
        <v>27666</v>
      </c>
      <c r="B1004" s="57">
        <v>0</v>
      </c>
      <c r="C1004" s="57">
        <v>0.19700000000000001</v>
      </c>
      <c r="D1004" s="57">
        <v>4.7469999999999999</v>
      </c>
      <c r="E1004" s="57">
        <f t="shared" si="323"/>
        <v>0</v>
      </c>
      <c r="F1004" s="57">
        <f t="shared" si="324"/>
        <v>4.7469999999999999</v>
      </c>
      <c r="G1004" s="57">
        <f t="shared" si="325"/>
        <v>0</v>
      </c>
      <c r="H1004" s="57">
        <f>IF(Q1003&gt;SetUp!$B$56,SetUp!$B$56,Q1003)</f>
        <v>0</v>
      </c>
      <c r="I1004" s="57">
        <f t="shared" si="339"/>
        <v>0.57620059170037474</v>
      </c>
      <c r="J1004" s="57">
        <f>MIN(F1004,H1004,(1-EXP(-SetUp!$B$52*H1004/SetUp!$B$56))*F1004)</f>
        <v>0</v>
      </c>
      <c r="K1004" s="57">
        <f t="shared" si="326"/>
        <v>0</v>
      </c>
      <c r="L1004" s="57">
        <f>IF(I1004&lt;=0,0,MIN(SetUp!$B$50*I1004^SetUp!$B$55,I1004))</f>
        <v>8.1655545463982983E-3</v>
      </c>
      <c r="M1004" s="57">
        <f t="shared" si="327"/>
        <v>0.56803503715397641</v>
      </c>
      <c r="N1004" s="57">
        <f>IF(SetUp!$B$62=0,X1004,(B1004-E1004)*(1-(H1004/SetUp!$B$66/SetUp!$B$56)))</f>
        <v>0</v>
      </c>
      <c r="O1004" s="57">
        <f>K1004*SetUp!$B$65</f>
        <v>0</v>
      </c>
      <c r="P1004" s="57">
        <f>MIN(SetUp!$B$54*L1004^SetUp!$B$51,L1004)</f>
        <v>4.5480962045412058E-3</v>
      </c>
      <c r="Q1004" s="57">
        <f t="shared" si="328"/>
        <v>0</v>
      </c>
      <c r="R1004" s="57">
        <f>IF((H1004+N1004-O1004)&gt;SetUp!$B$56,T1003+H1004+N1004-O1004-SetUp!$B$56,T1003)</f>
        <v>0</v>
      </c>
      <c r="S1004" s="57">
        <f>R1004*SetUp!$B$65</f>
        <v>0</v>
      </c>
      <c r="T1004" s="57">
        <f>IF((R1004-S1004)&lt;SetUp!$B$53,R1004-S1004,SetUp!$B$53)</f>
        <v>0</v>
      </c>
      <c r="U1004" s="57">
        <f t="shared" si="329"/>
        <v>0.56803503715397641</v>
      </c>
      <c r="V1004" s="57">
        <f>(L1004-P1004)/1000*SetUp!$B$13*1000000/SetUp!$B$48</f>
        <v>0.20575264887553119</v>
      </c>
      <c r="W1004" s="57">
        <f t="shared" si="340"/>
        <v>-3.6429192995512949E-17</v>
      </c>
      <c r="X1004" s="57">
        <f>MAX((SetUp!$B$56*(1-($H1004/SetUp!$B$56)^2)*TANH(($B1004-$D1004)/SetUp!$B$56))/(1+$H1004/SetUp!$B$56*TANH(($B1004-$D1004)/SetUp!$B$56)),0)</f>
        <v>0</v>
      </c>
      <c r="AK1004" s="65">
        <v>239</v>
      </c>
      <c r="AL1004" s="66">
        <f t="shared" si="320"/>
        <v>0.25128571428571428</v>
      </c>
      <c r="AM1004" s="66">
        <f t="shared" si="321"/>
        <v>0.24755698848426966</v>
      </c>
      <c r="AN1004" s="67">
        <f t="shared" si="322"/>
        <v>-1.4838590454867736E-2</v>
      </c>
      <c r="AP1004" s="64">
        <v>27910</v>
      </c>
      <c r="AQ1004" s="55">
        <v>5</v>
      </c>
      <c r="AR1004" s="55">
        <v>151</v>
      </c>
      <c r="AS1004" s="66">
        <f t="shared" si="330"/>
        <v>0.59699999999999998</v>
      </c>
      <c r="AT1004" s="66">
        <f t="shared" si="331"/>
        <v>0.58038356606056385</v>
      </c>
      <c r="AU1004" s="55" t="str">
        <f>IF(OR($AP1004&lt;SetUp!$B$97,$AP1004&gt;SetUp!$B$98),"Não","Sim")</f>
        <v>Não</v>
      </c>
      <c r="AV1004" s="68">
        <f t="shared" si="332"/>
        <v>0.77265775088327426</v>
      </c>
      <c r="AW1004" s="68">
        <f t="shared" si="333"/>
        <v>0.76182909242202335</v>
      </c>
      <c r="AX1004" s="68">
        <f t="shared" si="334"/>
        <v>-0.22402566887063094</v>
      </c>
      <c r="AY1004" s="68">
        <f t="shared" si="335"/>
        <v>-0.23628489339188083</v>
      </c>
      <c r="AZ1004" s="68">
        <f t="shared" si="336"/>
        <v>-1.6616433939436126E-2</v>
      </c>
      <c r="BA1004" s="68">
        <f t="shared" si="337"/>
        <v>-1.0828658461250917E-2</v>
      </c>
      <c r="BB1004" s="68">
        <f t="shared" si="338"/>
        <v>-1.225922452124989E-2</v>
      </c>
    </row>
    <row r="1005" spans="1:54" x14ac:dyDescent="0.3">
      <c r="A1005" s="64">
        <v>27667</v>
      </c>
      <c r="B1005" s="57">
        <v>0</v>
      </c>
      <c r="C1005" s="57">
        <v>0.19700000000000001</v>
      </c>
      <c r="D1005" s="57">
        <v>4.7469999999999999</v>
      </c>
      <c r="E1005" s="57">
        <f t="shared" si="323"/>
        <v>0</v>
      </c>
      <c r="F1005" s="57">
        <f t="shared" si="324"/>
        <v>4.7469999999999999</v>
      </c>
      <c r="G1005" s="57">
        <f t="shared" si="325"/>
        <v>0</v>
      </c>
      <c r="H1005" s="57">
        <f>IF(Q1004&gt;SetUp!$B$56,SetUp!$B$56,Q1004)</f>
        <v>0</v>
      </c>
      <c r="I1005" s="57">
        <f t="shared" si="339"/>
        <v>0.56803503715397641</v>
      </c>
      <c r="J1005" s="57">
        <f>MIN(F1005,H1005,(1-EXP(-SetUp!$B$52*H1005/SetUp!$B$56))*F1005)</f>
        <v>0</v>
      </c>
      <c r="K1005" s="57">
        <f t="shared" si="326"/>
        <v>0</v>
      </c>
      <c r="L1005" s="57">
        <f>IF(I1005&lt;=0,0,MIN(SetUp!$B$50*I1005^SetUp!$B$55,I1005))</f>
        <v>7.973605137203698E-3</v>
      </c>
      <c r="M1005" s="57">
        <f t="shared" si="327"/>
        <v>0.56006143201677272</v>
      </c>
      <c r="N1005" s="57">
        <f>IF(SetUp!$B$62=0,X1005,(B1005-E1005)*(1-(H1005/SetUp!$B$66/SetUp!$B$56)))</f>
        <v>0</v>
      </c>
      <c r="O1005" s="57">
        <f>K1005*SetUp!$B$65</f>
        <v>0</v>
      </c>
      <c r="P1005" s="57">
        <f>MIN(SetUp!$B$54*L1005^SetUp!$B$51,L1005)</f>
        <v>4.4429807629637469E-3</v>
      </c>
      <c r="Q1005" s="57">
        <f t="shared" si="328"/>
        <v>0</v>
      </c>
      <c r="R1005" s="57">
        <f>IF((H1005+N1005-O1005)&gt;SetUp!$B$56,T1004+H1005+N1005-O1005-SetUp!$B$56,T1004)</f>
        <v>0</v>
      </c>
      <c r="S1005" s="57">
        <f>R1005*SetUp!$B$65</f>
        <v>0</v>
      </c>
      <c r="T1005" s="57">
        <f>IF((R1005-S1005)&lt;SetUp!$B$53,R1005-S1005,SetUp!$B$53)</f>
        <v>0</v>
      </c>
      <c r="U1005" s="57">
        <f t="shared" si="329"/>
        <v>0.56006143201677272</v>
      </c>
      <c r="V1005" s="57">
        <f>(L1005-P1005)/1000*SetUp!$B$13*1000000/SetUp!$B$48</f>
        <v>0.20081373399077068</v>
      </c>
      <c r="W1005" s="57">
        <f t="shared" si="340"/>
        <v>0</v>
      </c>
      <c r="X1005" s="57">
        <f>MAX((SetUp!$B$56*(1-($H1005/SetUp!$B$56)^2)*TANH(($B1005-$D1005)/SetUp!$B$56))/(1+$H1005/SetUp!$B$56*TANH(($B1005-$D1005)/SetUp!$B$56)),0)</f>
        <v>0</v>
      </c>
      <c r="AK1005" s="65">
        <v>240</v>
      </c>
      <c r="AL1005" s="66">
        <f t="shared" si="320"/>
        <v>0.2371428571428571</v>
      </c>
      <c r="AM1005" s="66">
        <f t="shared" si="321"/>
        <v>0.24070602798946431</v>
      </c>
      <c r="AN1005" s="67">
        <f t="shared" si="322"/>
        <v>1.5025419232680989E-2</v>
      </c>
      <c r="AP1005" s="64">
        <v>27911</v>
      </c>
      <c r="AQ1005" s="55">
        <v>5</v>
      </c>
      <c r="AR1005" s="55">
        <v>152</v>
      </c>
      <c r="AS1005" s="66">
        <f t="shared" si="330"/>
        <v>0.54600000000000004</v>
      </c>
      <c r="AT1005" s="66">
        <f t="shared" si="331"/>
        <v>0.55953784333744827</v>
      </c>
      <c r="AU1005" s="55" t="str">
        <f>IF(OR($AP1005&lt;SetUp!$B$97,$AP1005&gt;SetUp!$B$98),"Não","Sim")</f>
        <v>Não</v>
      </c>
      <c r="AV1005" s="68">
        <f t="shared" si="332"/>
        <v>0.73891812807644663</v>
      </c>
      <c r="AW1005" s="68">
        <f t="shared" si="333"/>
        <v>0.74802262220968174</v>
      </c>
      <c r="AX1005" s="68">
        <f t="shared" si="334"/>
        <v>-0.26280735729526272</v>
      </c>
      <c r="AY1005" s="68">
        <f t="shared" si="335"/>
        <v>-0.25217053541474277</v>
      </c>
      <c r="AZ1005" s="68">
        <f t="shared" si="336"/>
        <v>1.353784333744823E-2</v>
      </c>
      <c r="BA1005" s="68">
        <f t="shared" si="337"/>
        <v>9.1044941332351081E-3</v>
      </c>
      <c r="BB1005" s="68">
        <f t="shared" si="338"/>
        <v>1.0636821880519953E-2</v>
      </c>
    </row>
    <row r="1006" spans="1:54" x14ac:dyDescent="0.3">
      <c r="A1006" s="64">
        <v>27668</v>
      </c>
      <c r="B1006" s="57">
        <v>5.0000000000000001E-3</v>
      </c>
      <c r="C1006" s="57"/>
      <c r="D1006" s="57">
        <v>5.2510000000000003</v>
      </c>
      <c r="E1006" s="57">
        <f t="shared" si="323"/>
        <v>5.0000000000000001E-3</v>
      </c>
      <c r="F1006" s="57">
        <f t="shared" si="324"/>
        <v>5.2460000000000004</v>
      </c>
      <c r="G1006" s="57">
        <f t="shared" si="325"/>
        <v>0</v>
      </c>
      <c r="H1006" s="57">
        <f>IF(Q1005&gt;SetUp!$B$56,SetUp!$B$56,Q1005)</f>
        <v>0</v>
      </c>
      <c r="I1006" s="57">
        <f t="shared" si="339"/>
        <v>0.56006143201677272</v>
      </c>
      <c r="J1006" s="57">
        <f>MIN(F1006,H1006,(1-EXP(-SetUp!$B$52*H1006/SetUp!$B$56))*F1006)</f>
        <v>0</v>
      </c>
      <c r="K1006" s="57">
        <f t="shared" si="326"/>
        <v>0</v>
      </c>
      <c r="L1006" s="57">
        <f>IF(I1006&lt;=0,0,MIN(SetUp!$B$50*I1006^SetUp!$B$55,I1006))</f>
        <v>7.7879345895909974E-3</v>
      </c>
      <c r="M1006" s="57">
        <f t="shared" si="327"/>
        <v>0.55227349742718168</v>
      </c>
      <c r="N1006" s="57">
        <f>IF(SetUp!$B$62=0,X1006,(B1006-E1006)*(1-(H1006/SetUp!$B$66/SetUp!$B$56)))</f>
        <v>0</v>
      </c>
      <c r="O1006" s="57">
        <f>K1006*SetUp!$B$65</f>
        <v>0</v>
      </c>
      <c r="P1006" s="57">
        <f>MIN(SetUp!$B$54*L1006^SetUp!$B$51,L1006)</f>
        <v>4.3412627950126124E-3</v>
      </c>
      <c r="Q1006" s="57">
        <f t="shared" si="328"/>
        <v>0</v>
      </c>
      <c r="R1006" s="57">
        <f>IF((H1006+N1006-O1006)&gt;SetUp!$B$56,T1005+H1006+N1006-O1006-SetUp!$B$56,T1005)</f>
        <v>0</v>
      </c>
      <c r="S1006" s="57">
        <f>R1006*SetUp!$B$65</f>
        <v>0</v>
      </c>
      <c r="T1006" s="57">
        <f>IF((R1006-S1006)&lt;SetUp!$B$53,R1006-S1006,SetUp!$B$53)</f>
        <v>0</v>
      </c>
      <c r="U1006" s="57">
        <f t="shared" si="329"/>
        <v>0.55227349742718168</v>
      </c>
      <c r="V1006" s="57">
        <f>(L1006-P1006)/1000*SetUp!$B$13*1000000/SetUp!$B$48</f>
        <v>0.19603870577678065</v>
      </c>
      <c r="W1006" s="57">
        <f t="shared" si="340"/>
        <v>-4.2500725161431774E-17</v>
      </c>
      <c r="X1006" s="57">
        <f>MAX((SetUp!$B$56*(1-($H1006/SetUp!$B$56)^2)*TANH(($B1006-$D1006)/SetUp!$B$56))/(1+$H1006/SetUp!$B$56*TANH(($B1006-$D1006)/SetUp!$B$56)),0)</f>
        <v>0</v>
      </c>
      <c r="AK1006" s="65">
        <v>241</v>
      </c>
      <c r="AL1006" s="66">
        <f t="shared" si="320"/>
        <v>0.22742857142857145</v>
      </c>
      <c r="AM1006" s="66">
        <f t="shared" si="321"/>
        <v>0.23412817951421519</v>
      </c>
      <c r="AN1006" s="67">
        <f t="shared" si="322"/>
        <v>2.9458075753458643E-2</v>
      </c>
      <c r="AP1006" s="64">
        <v>27912</v>
      </c>
      <c r="AQ1006" s="55">
        <v>6</v>
      </c>
      <c r="AR1006" s="55">
        <v>153</v>
      </c>
      <c r="AS1006" s="66">
        <f t="shared" si="330"/>
        <v>0.54600000000000004</v>
      </c>
      <c r="AT1006" s="66">
        <f t="shared" si="331"/>
        <v>0.53972424148682041</v>
      </c>
      <c r="AU1006" s="55" t="str">
        <f>IF(OR($AP1006&lt;SetUp!$B$97,$AP1006&gt;SetUp!$B$98),"Não","Sim")</f>
        <v>Não</v>
      </c>
      <c r="AV1006" s="68">
        <f t="shared" si="332"/>
        <v>0.73891812807644663</v>
      </c>
      <c r="AW1006" s="68">
        <f t="shared" si="333"/>
        <v>0.7346592689722361</v>
      </c>
      <c r="AX1006" s="68">
        <f t="shared" si="334"/>
        <v>-0.26280735729526272</v>
      </c>
      <c r="AY1006" s="68">
        <f t="shared" si="335"/>
        <v>-0.26782807534311193</v>
      </c>
      <c r="AZ1006" s="68">
        <f t="shared" si="336"/>
        <v>-6.2757585131796301E-3</v>
      </c>
      <c r="BA1006" s="68">
        <f t="shared" si="337"/>
        <v>-4.2588591042105328E-3</v>
      </c>
      <c r="BB1006" s="68">
        <f t="shared" si="338"/>
        <v>-5.0207180478492042E-3</v>
      </c>
    </row>
    <row r="1007" spans="1:54" x14ac:dyDescent="0.3">
      <c r="A1007" s="64">
        <v>27669</v>
      </c>
      <c r="B1007" s="57">
        <v>0</v>
      </c>
      <c r="C1007" s="57"/>
      <c r="D1007" s="57">
        <v>5.2510000000000003</v>
      </c>
      <c r="E1007" s="57">
        <f t="shared" si="323"/>
        <v>0</v>
      </c>
      <c r="F1007" s="57">
        <f t="shared" si="324"/>
        <v>5.2510000000000003</v>
      </c>
      <c r="G1007" s="57">
        <f t="shared" si="325"/>
        <v>0</v>
      </c>
      <c r="H1007" s="57">
        <f>IF(Q1006&gt;SetUp!$B$56,SetUp!$B$56,Q1006)</f>
        <v>0</v>
      </c>
      <c r="I1007" s="57">
        <f t="shared" si="339"/>
        <v>0.55227349742718168</v>
      </c>
      <c r="J1007" s="57">
        <f>MIN(F1007,H1007,(1-EXP(-SetUp!$B$52*H1007/SetUp!$B$56))*F1007)</f>
        <v>0</v>
      </c>
      <c r="K1007" s="57">
        <f t="shared" si="326"/>
        <v>0</v>
      </c>
      <c r="L1007" s="57">
        <f>IF(I1007&lt;=0,0,MIN(SetUp!$B$50*I1007^SetUp!$B$55,I1007))</f>
        <v>7.6082806161294368E-3</v>
      </c>
      <c r="M1007" s="57">
        <f t="shared" si="327"/>
        <v>0.54466521681105229</v>
      </c>
      <c r="N1007" s="57">
        <f>IF(SetUp!$B$62=0,X1007,(B1007-E1007)*(1-(H1007/SetUp!$B$66/SetUp!$B$56)))</f>
        <v>0</v>
      </c>
      <c r="O1007" s="57">
        <f>K1007*SetUp!$B$65</f>
        <v>0</v>
      </c>
      <c r="P1007" s="57">
        <f>MIN(SetUp!$B$54*L1007^SetUp!$B$51,L1007)</f>
        <v>4.2428016817637922E-3</v>
      </c>
      <c r="Q1007" s="57">
        <f t="shared" si="328"/>
        <v>0</v>
      </c>
      <c r="R1007" s="57">
        <f>IF((H1007+N1007-O1007)&gt;SetUp!$B$56,T1006+H1007+N1007-O1007-SetUp!$B$56,T1006)</f>
        <v>0</v>
      </c>
      <c r="S1007" s="57">
        <f>R1007*SetUp!$B$65</f>
        <v>0</v>
      </c>
      <c r="T1007" s="57">
        <f>IF((R1007-S1007)&lt;SetUp!$B$53,R1007-S1007,SetUp!$B$53)</f>
        <v>0</v>
      </c>
      <c r="U1007" s="57">
        <f t="shared" si="329"/>
        <v>0.54466521681105229</v>
      </c>
      <c r="V1007" s="57">
        <f>(L1007-P1007)/1000*SetUp!$B$13*1000000/SetUp!$B$48</f>
        <v>0.19142064401080161</v>
      </c>
      <c r="W1007" s="57">
        <f t="shared" si="340"/>
        <v>4.4235448637408581E-17</v>
      </c>
      <c r="X1007" s="57">
        <f>MAX((SetUp!$B$56*(1-($H1007/SetUp!$B$56)^2)*TANH(($B1007-$D1007)/SetUp!$B$56))/(1+$H1007/SetUp!$B$56*TANH(($B1007-$D1007)/SetUp!$B$56)),0)</f>
        <v>0</v>
      </c>
      <c r="AK1007" s="65">
        <v>242</v>
      </c>
      <c r="AL1007" s="66">
        <f t="shared" si="320"/>
        <v>0.17799999999999999</v>
      </c>
      <c r="AM1007" s="66">
        <f t="shared" si="321"/>
        <v>0.22780904627344925</v>
      </c>
      <c r="AN1007" s="67">
        <f t="shared" si="322"/>
        <v>0.27982610265982732</v>
      </c>
      <c r="AP1007" s="64">
        <v>27913</v>
      </c>
      <c r="AQ1007" s="55">
        <v>6</v>
      </c>
      <c r="AR1007" s="55">
        <v>154</v>
      </c>
      <c r="AS1007" s="66">
        <f t="shared" si="330"/>
        <v>0.54600000000000004</v>
      </c>
      <c r="AT1007" s="66">
        <f t="shared" si="331"/>
        <v>0.52087794102042184</v>
      </c>
      <c r="AU1007" s="55" t="str">
        <f>IF(OR($AP1007&lt;SetUp!$B$97,$AP1007&gt;SetUp!$B$98),"Não","Sim")</f>
        <v>Não</v>
      </c>
      <c r="AV1007" s="68">
        <f t="shared" si="332"/>
        <v>0.73891812807644663</v>
      </c>
      <c r="AW1007" s="68">
        <f t="shared" si="333"/>
        <v>0.72171874093750799</v>
      </c>
      <c r="AX1007" s="68">
        <f t="shared" si="334"/>
        <v>-0.26280735729526272</v>
      </c>
      <c r="AY1007" s="68">
        <f t="shared" si="335"/>
        <v>-0.28326403438139569</v>
      </c>
      <c r="AZ1007" s="68">
        <f t="shared" si="336"/>
        <v>-2.5122058979578199E-2</v>
      </c>
      <c r="BA1007" s="68">
        <f t="shared" si="337"/>
        <v>-1.7199387138938649E-2</v>
      </c>
      <c r="BB1007" s="68">
        <f t="shared" si="338"/>
        <v>-2.0456677086132968E-2</v>
      </c>
    </row>
    <row r="1008" spans="1:54" x14ac:dyDescent="0.3">
      <c r="A1008" s="64">
        <v>27670</v>
      </c>
      <c r="B1008" s="57">
        <v>0</v>
      </c>
      <c r="C1008" s="57"/>
      <c r="D1008" s="57">
        <v>5.2510000000000003</v>
      </c>
      <c r="E1008" s="57">
        <f t="shared" si="323"/>
        <v>0</v>
      </c>
      <c r="F1008" s="57">
        <f t="shared" si="324"/>
        <v>5.2510000000000003</v>
      </c>
      <c r="G1008" s="57">
        <f t="shared" si="325"/>
        <v>0</v>
      </c>
      <c r="H1008" s="57">
        <f>IF(Q1007&gt;SetUp!$B$56,SetUp!$B$56,Q1007)</f>
        <v>0</v>
      </c>
      <c r="I1008" s="57">
        <f t="shared" si="339"/>
        <v>0.54466521681105229</v>
      </c>
      <c r="J1008" s="57">
        <f>MIN(F1008,H1008,(1-EXP(-SetUp!$B$52*H1008/SetUp!$B$56))*F1008)</f>
        <v>0</v>
      </c>
      <c r="K1008" s="57">
        <f t="shared" si="326"/>
        <v>0</v>
      </c>
      <c r="L1008" s="57">
        <f>IF(I1008&lt;=0,0,MIN(SetUp!$B$50*I1008^SetUp!$B$55,I1008))</f>
        <v>7.4343942246831614E-3</v>
      </c>
      <c r="M1008" s="57">
        <f t="shared" si="327"/>
        <v>0.53723082258636912</v>
      </c>
      <c r="N1008" s="57">
        <f>IF(SetUp!$B$62=0,X1008,(B1008-E1008)*(1-(H1008/SetUp!$B$66/SetUp!$B$56)))</f>
        <v>0</v>
      </c>
      <c r="O1008" s="57">
        <f>K1008*SetUp!$B$65</f>
        <v>0</v>
      </c>
      <c r="P1008" s="57">
        <f>MIN(SetUp!$B$54*L1008^SetUp!$B$51,L1008)</f>
        <v>4.1474638790987379E-3</v>
      </c>
      <c r="Q1008" s="57">
        <f t="shared" si="328"/>
        <v>0</v>
      </c>
      <c r="R1008" s="57">
        <f>IF((H1008+N1008-O1008)&gt;SetUp!$B$56,T1007+H1008+N1008-O1008-SetUp!$B$56,T1007)</f>
        <v>0</v>
      </c>
      <c r="S1008" s="57">
        <f>R1008*SetUp!$B$65</f>
        <v>0</v>
      </c>
      <c r="T1008" s="57">
        <f>IF((R1008-S1008)&lt;SetUp!$B$53,R1008-S1008,SetUp!$B$53)</f>
        <v>0</v>
      </c>
      <c r="U1008" s="57">
        <f t="shared" si="329"/>
        <v>0.53723082258636912</v>
      </c>
      <c r="V1008" s="57">
        <f>(L1008-P1008)/1000*SetUp!$B$13*1000000/SetUp!$B$48</f>
        <v>0.186952982277101</v>
      </c>
      <c r="W1008" s="57">
        <f t="shared" si="340"/>
        <v>-1.0408340855860843E-17</v>
      </c>
      <c r="X1008" s="57">
        <f>MAX((SetUp!$B$56*(1-($H1008/SetUp!$B$56)^2)*TANH(($B1008-$D1008)/SetUp!$B$56))/(1+$H1008/SetUp!$B$56*TANH(($B1008-$D1008)/SetUp!$B$56)),0)</f>
        <v>0</v>
      </c>
      <c r="AK1008" s="65">
        <v>243</v>
      </c>
      <c r="AL1008" s="66">
        <f t="shared" si="320"/>
        <v>0.16171428571428573</v>
      </c>
      <c r="AM1008" s="66">
        <f t="shared" si="321"/>
        <v>0.2217351814927612</v>
      </c>
      <c r="AN1008" s="67">
        <f t="shared" si="322"/>
        <v>0.37115394916018396</v>
      </c>
      <c r="AP1008" s="64">
        <v>27914</v>
      </c>
      <c r="AQ1008" s="55">
        <v>6</v>
      </c>
      <c r="AR1008" s="55">
        <v>155</v>
      </c>
      <c r="AS1008" s="66">
        <f t="shared" si="330"/>
        <v>0.498</v>
      </c>
      <c r="AT1008" s="66">
        <f t="shared" si="331"/>
        <v>0.50293903437007426</v>
      </c>
      <c r="AU1008" s="55" t="str">
        <f>IF(OR($AP1008&lt;SetUp!$B$97,$AP1008&gt;SetUp!$B$98),"Não","Sim")</f>
        <v>Não</v>
      </c>
      <c r="AV1008" s="68">
        <f t="shared" si="332"/>
        <v>0.70569115057509402</v>
      </c>
      <c r="AW1008" s="68">
        <f t="shared" si="333"/>
        <v>0.70918194729566708</v>
      </c>
      <c r="AX1008" s="68">
        <f t="shared" si="334"/>
        <v>-0.30277065724028246</v>
      </c>
      <c r="AY1008" s="68">
        <f t="shared" si="335"/>
        <v>-0.29848465637817601</v>
      </c>
      <c r="AZ1008" s="68">
        <f t="shared" si="336"/>
        <v>4.9390343700742578E-3</v>
      </c>
      <c r="BA1008" s="68">
        <f t="shared" si="337"/>
        <v>3.4907967205730639E-3</v>
      </c>
      <c r="BB1008" s="68">
        <f t="shared" si="338"/>
        <v>4.2860008621064538E-3</v>
      </c>
    </row>
    <row r="1009" spans="1:54" x14ac:dyDescent="0.3">
      <c r="A1009" s="64">
        <v>27671</v>
      </c>
      <c r="B1009" s="57">
        <v>0.105</v>
      </c>
      <c r="C1009" s="57"/>
      <c r="D1009" s="57">
        <v>5.2510000000000003</v>
      </c>
      <c r="E1009" s="57">
        <f t="shared" si="323"/>
        <v>0.105</v>
      </c>
      <c r="F1009" s="57">
        <f t="shared" si="324"/>
        <v>5.1459999999999999</v>
      </c>
      <c r="G1009" s="57">
        <f t="shared" si="325"/>
        <v>0</v>
      </c>
      <c r="H1009" s="57">
        <f>IF(Q1008&gt;SetUp!$B$56,SetUp!$B$56,Q1008)</f>
        <v>0</v>
      </c>
      <c r="I1009" s="57">
        <f t="shared" si="339"/>
        <v>0.53723082258636912</v>
      </c>
      <c r="J1009" s="57">
        <f>MIN(F1009,H1009,(1-EXP(-SetUp!$B$52*H1009/SetUp!$B$56))*F1009)</f>
        <v>0</v>
      </c>
      <c r="K1009" s="57">
        <f t="shared" si="326"/>
        <v>0</v>
      </c>
      <c r="L1009" s="57">
        <f>IF(I1009&lt;=0,0,MIN(SetUp!$B$50*I1009^SetUp!$B$55,I1009))</f>
        <v>7.2660389278689829E-3</v>
      </c>
      <c r="M1009" s="57">
        <f t="shared" si="327"/>
        <v>0.52996478365850008</v>
      </c>
      <c r="N1009" s="57">
        <f>IF(SetUp!$B$62=0,X1009,(B1009-E1009)*(1-(H1009/SetUp!$B$66/SetUp!$B$56)))</f>
        <v>0</v>
      </c>
      <c r="O1009" s="57">
        <f>K1009*SetUp!$B$65</f>
        <v>0</v>
      </c>
      <c r="P1009" s="57">
        <f>MIN(SetUp!$B$54*L1009^SetUp!$B$51,L1009)</f>
        <v>4.0551224996657276E-3</v>
      </c>
      <c r="Q1009" s="57">
        <f t="shared" si="328"/>
        <v>0</v>
      </c>
      <c r="R1009" s="57">
        <f>IF((H1009+N1009-O1009)&gt;SetUp!$B$56,T1008+H1009+N1009-O1009-SetUp!$B$56,T1008)</f>
        <v>0</v>
      </c>
      <c r="S1009" s="57">
        <f>R1009*SetUp!$B$65</f>
        <v>0</v>
      </c>
      <c r="T1009" s="57">
        <f>IF((R1009-S1009)&lt;SetUp!$B$53,R1009-S1009,SetUp!$B$53)</f>
        <v>0</v>
      </c>
      <c r="U1009" s="57">
        <f t="shared" si="329"/>
        <v>0.52996478365850008</v>
      </c>
      <c r="V1009" s="57">
        <f>(L1009-P1009)/1000*SetUp!$B$13*1000000/SetUp!$B$48</f>
        <v>0.18262948677983096</v>
      </c>
      <c r="W1009" s="57">
        <f t="shared" si="340"/>
        <v>-5.1174342541315809E-17</v>
      </c>
      <c r="X1009" s="57">
        <f>MAX((SetUp!$B$56*(1-($H1009/SetUp!$B$56)^2)*TANH(($B1009-$D1009)/SetUp!$B$56))/(1+$H1009/SetUp!$B$56*TANH(($B1009-$D1009)/SetUp!$B$56)),0)</f>
        <v>0</v>
      </c>
      <c r="AK1009" s="65">
        <v>244</v>
      </c>
      <c r="AL1009" s="66">
        <f t="shared" si="320"/>
        <v>0.16985714285714287</v>
      </c>
      <c r="AM1009" s="66">
        <f t="shared" si="321"/>
        <v>0.21589401296654226</v>
      </c>
      <c r="AN1009" s="67">
        <f t="shared" si="322"/>
        <v>0.27103287701076173</v>
      </c>
      <c r="AP1009" s="64">
        <v>27915</v>
      </c>
      <c r="AQ1009" s="55">
        <v>6</v>
      </c>
      <c r="AR1009" s="55">
        <v>156</v>
      </c>
      <c r="AS1009" s="66">
        <f t="shared" si="330"/>
        <v>0.45300000000000001</v>
      </c>
      <c r="AT1009" s="66">
        <f t="shared" si="331"/>
        <v>0.48585209147169744</v>
      </c>
      <c r="AU1009" s="55" t="str">
        <f>IF(OR($AP1009&lt;SetUp!$B$97,$AP1009&gt;SetUp!$B$98),"Não","Sim")</f>
        <v>Não</v>
      </c>
      <c r="AV1009" s="68">
        <f t="shared" si="332"/>
        <v>0.67305274681855365</v>
      </c>
      <c r="AW1009" s="68">
        <f t="shared" si="333"/>
        <v>0.69703091141763396</v>
      </c>
      <c r="AX1009" s="68">
        <f t="shared" si="334"/>
        <v>-0.34390179798716813</v>
      </c>
      <c r="AY1009" s="68">
        <f t="shared" si="335"/>
        <v>-0.31349592340103033</v>
      </c>
      <c r="AZ1009" s="68">
        <f t="shared" si="336"/>
        <v>3.2852091471697431E-2</v>
      </c>
      <c r="BA1009" s="68">
        <f t="shared" si="337"/>
        <v>2.3978164599080309E-2</v>
      </c>
      <c r="BB1009" s="68">
        <f t="shared" si="338"/>
        <v>3.0405874586137804E-2</v>
      </c>
    </row>
    <row r="1010" spans="1:54" x14ac:dyDescent="0.3">
      <c r="A1010" s="64">
        <v>27672</v>
      </c>
      <c r="B1010" s="57">
        <v>0</v>
      </c>
      <c r="C1010" s="57"/>
      <c r="D1010" s="57">
        <v>5.2510000000000003</v>
      </c>
      <c r="E1010" s="57">
        <f t="shared" si="323"/>
        <v>0</v>
      </c>
      <c r="F1010" s="57">
        <f t="shared" si="324"/>
        <v>5.2510000000000003</v>
      </c>
      <c r="G1010" s="57">
        <f t="shared" si="325"/>
        <v>0</v>
      </c>
      <c r="H1010" s="57">
        <f>IF(Q1009&gt;SetUp!$B$56,SetUp!$B$56,Q1009)</f>
        <v>0</v>
      </c>
      <c r="I1010" s="57">
        <f t="shared" si="339"/>
        <v>0.52996478365850008</v>
      </c>
      <c r="J1010" s="57">
        <f>MIN(F1010,H1010,(1-EXP(-SetUp!$B$52*H1010/SetUp!$B$56))*F1010)</f>
        <v>0</v>
      </c>
      <c r="K1010" s="57">
        <f t="shared" si="326"/>
        <v>0</v>
      </c>
      <c r="L1010" s="57">
        <f>IF(I1010&lt;=0,0,MIN(SetUp!$B$50*I1010^SetUp!$B$55,I1010))</f>
        <v>7.1029900063384376E-3</v>
      </c>
      <c r="M1010" s="57">
        <f t="shared" si="327"/>
        <v>0.52286179365216168</v>
      </c>
      <c r="N1010" s="57">
        <f>IF(SetUp!$B$62=0,X1010,(B1010-E1010)*(1-(H1010/SetUp!$B$66/SetUp!$B$56)))</f>
        <v>0</v>
      </c>
      <c r="O1010" s="57">
        <f>K1010*SetUp!$B$65</f>
        <v>0</v>
      </c>
      <c r="P1010" s="57">
        <f>MIN(SetUp!$B$54*L1010^SetUp!$B$51,L1010)</f>
        <v>3.9656569231504455E-3</v>
      </c>
      <c r="Q1010" s="57">
        <f t="shared" si="328"/>
        <v>0</v>
      </c>
      <c r="R1010" s="57">
        <f>IF((H1010+N1010-O1010)&gt;SetUp!$B$56,T1009+H1010+N1010-O1010-SetUp!$B$56,T1009)</f>
        <v>0</v>
      </c>
      <c r="S1010" s="57">
        <f>R1010*SetUp!$B$65</f>
        <v>0</v>
      </c>
      <c r="T1010" s="57">
        <f>IF((R1010-S1010)&lt;SetUp!$B$53,R1010-S1010,SetUp!$B$53)</f>
        <v>0</v>
      </c>
      <c r="U1010" s="57">
        <f t="shared" si="329"/>
        <v>0.52286179365216168</v>
      </c>
      <c r="V1010" s="57">
        <f>(L1010-P1010)/1000*SetUp!$B$13*1000000/SetUp!$B$48</f>
        <v>0.17844423660712541</v>
      </c>
      <c r="W1010" s="57">
        <f t="shared" si="340"/>
        <v>3.2092384305570931E-17</v>
      </c>
      <c r="X1010" s="57">
        <f>MAX((SetUp!$B$56*(1-($H1010/SetUp!$B$56)^2)*TANH(($B1010-$D1010)/SetUp!$B$56))/(1+$H1010/SetUp!$B$56*TANH(($B1010-$D1010)/SetUp!$B$56)),0)</f>
        <v>0</v>
      </c>
      <c r="AK1010" s="65">
        <v>245</v>
      </c>
      <c r="AL1010" s="66">
        <f t="shared" si="320"/>
        <v>0.20699999999999999</v>
      </c>
      <c r="AM1010" s="66">
        <f t="shared" si="321"/>
        <v>0.23215226848306098</v>
      </c>
      <c r="AN1010" s="67">
        <f t="shared" si="322"/>
        <v>0.12150854339642989</v>
      </c>
      <c r="AP1010" s="64">
        <v>27916</v>
      </c>
      <c r="AQ1010" s="55">
        <v>6</v>
      </c>
      <c r="AR1010" s="55">
        <v>157</v>
      </c>
      <c r="AS1010" s="66">
        <f t="shared" si="330"/>
        <v>0.45300000000000001</v>
      </c>
      <c r="AT1010" s="66">
        <f t="shared" si="331"/>
        <v>0.46956576913610293</v>
      </c>
      <c r="AU1010" s="55" t="str">
        <f>IF(OR($AP1010&lt;SetUp!$B$97,$AP1010&gt;SetUp!$B$98),"Não","Sim")</f>
        <v>Não</v>
      </c>
      <c r="AV1010" s="68">
        <f t="shared" si="332"/>
        <v>0.67305274681855365</v>
      </c>
      <c r="AW1010" s="68">
        <f t="shared" si="333"/>
        <v>0.68524869145158018</v>
      </c>
      <c r="AX1010" s="68">
        <f t="shared" si="334"/>
        <v>-0.34390179798716813</v>
      </c>
      <c r="AY1010" s="68">
        <f t="shared" si="335"/>
        <v>-0.32830357022968437</v>
      </c>
      <c r="AZ1010" s="68">
        <f t="shared" si="336"/>
        <v>1.6565769136102915E-2</v>
      </c>
      <c r="BA1010" s="68">
        <f t="shared" si="337"/>
        <v>1.2195944633026534E-2</v>
      </c>
      <c r="BB1010" s="68">
        <f t="shared" si="338"/>
        <v>1.5598227757483762E-2</v>
      </c>
    </row>
    <row r="1011" spans="1:54" x14ac:dyDescent="0.3">
      <c r="A1011" s="64">
        <v>27673</v>
      </c>
      <c r="B1011" s="57">
        <v>6.8000000000000005E-2</v>
      </c>
      <c r="C1011" s="57"/>
      <c r="D1011" s="57">
        <v>5.2510000000000003</v>
      </c>
      <c r="E1011" s="57">
        <f t="shared" si="323"/>
        <v>6.8000000000000005E-2</v>
      </c>
      <c r="F1011" s="57">
        <f t="shared" si="324"/>
        <v>5.1830000000000007</v>
      </c>
      <c r="G1011" s="57">
        <f t="shared" si="325"/>
        <v>0</v>
      </c>
      <c r="H1011" s="57">
        <f>IF(Q1010&gt;SetUp!$B$56,SetUp!$B$56,Q1010)</f>
        <v>0</v>
      </c>
      <c r="I1011" s="57">
        <f t="shared" si="339"/>
        <v>0.52286179365216168</v>
      </c>
      <c r="J1011" s="57">
        <f>MIN(F1011,H1011,(1-EXP(-SetUp!$B$52*H1011/SetUp!$B$56))*F1011)</f>
        <v>0</v>
      </c>
      <c r="K1011" s="57">
        <f t="shared" si="326"/>
        <v>0</v>
      </c>
      <c r="L1011" s="57">
        <f>IF(I1011&lt;=0,0,MIN(SetUp!$B$50*I1011^SetUp!$B$55,I1011))</f>
        <v>6.9450338217629795E-3</v>
      </c>
      <c r="M1011" s="57">
        <f t="shared" si="327"/>
        <v>0.51591675983039875</v>
      </c>
      <c r="N1011" s="57">
        <f>IF(SetUp!$B$62=0,X1011,(B1011-E1011)*(1-(H1011/SetUp!$B$66/SetUp!$B$56)))</f>
        <v>0</v>
      </c>
      <c r="O1011" s="57">
        <f>K1011*SetUp!$B$65</f>
        <v>0</v>
      </c>
      <c r="P1011" s="57">
        <f>MIN(SetUp!$B$54*L1011^SetUp!$B$51,L1011)</f>
        <v>3.8789524326985482E-3</v>
      </c>
      <c r="Q1011" s="57">
        <f t="shared" si="328"/>
        <v>0</v>
      </c>
      <c r="R1011" s="57">
        <f>IF((H1011+N1011-O1011)&gt;SetUp!$B$56,T1010+H1011+N1011-O1011-SetUp!$B$56,T1010)</f>
        <v>0</v>
      </c>
      <c r="S1011" s="57">
        <f>R1011*SetUp!$B$65</f>
        <v>0</v>
      </c>
      <c r="T1011" s="57">
        <f>IF((R1011-S1011)&lt;SetUp!$B$53,R1011-S1011,SetUp!$B$53)</f>
        <v>0</v>
      </c>
      <c r="U1011" s="57">
        <f t="shared" si="329"/>
        <v>0.51591675983039875</v>
      </c>
      <c r="V1011" s="57">
        <f>(L1011-P1011)/1000*SetUp!$B$13*1000000/SetUp!$B$48</f>
        <v>0.17439160533473164</v>
      </c>
      <c r="W1011" s="57">
        <f t="shared" si="340"/>
        <v>5.4643789493269423E-17</v>
      </c>
      <c r="X1011" s="57">
        <f>MAX((SetUp!$B$56*(1-($H1011/SetUp!$B$56)^2)*TANH(($B1011-$D1011)/SetUp!$B$56))/(1+$H1011/SetUp!$B$56*TANH(($B1011-$D1011)/SetUp!$B$56)),0)</f>
        <v>0</v>
      </c>
      <c r="AK1011" s="65">
        <v>246</v>
      </c>
      <c r="AL1011" s="66">
        <f t="shared" si="320"/>
        <v>0.20039999999999997</v>
      </c>
      <c r="AM1011" s="66">
        <f t="shared" si="321"/>
        <v>0.22592639440125062</v>
      </c>
      <c r="AN1011" s="67">
        <f t="shared" si="322"/>
        <v>0.12737721757111106</v>
      </c>
      <c r="AP1011" s="64">
        <v>27917</v>
      </c>
      <c r="AQ1011" s="55">
        <v>6</v>
      </c>
      <c r="AR1011" s="55">
        <v>158</v>
      </c>
      <c r="AS1011" s="66">
        <f t="shared" si="330"/>
        <v>0.45300000000000001</v>
      </c>
      <c r="AT1011" s="66">
        <f t="shared" si="331"/>
        <v>0.45403245926543756</v>
      </c>
      <c r="AU1011" s="55" t="str">
        <f>IF(OR($AP1011&lt;SetUp!$B$97,$AP1011&gt;SetUp!$B$98),"Não","Sim")</f>
        <v>Não</v>
      </c>
      <c r="AV1011" s="68">
        <f t="shared" si="332"/>
        <v>0.67305274681855365</v>
      </c>
      <c r="AW1011" s="68">
        <f t="shared" si="333"/>
        <v>0.67381930757840236</v>
      </c>
      <c r="AX1011" s="68">
        <f t="shared" si="334"/>
        <v>-0.34390179798716813</v>
      </c>
      <c r="AY1011" s="68">
        <f t="shared" si="335"/>
        <v>-0.34291309785665453</v>
      </c>
      <c r="AZ1011" s="68">
        <f t="shared" si="336"/>
        <v>1.0324592654375464E-3</v>
      </c>
      <c r="BA1011" s="68">
        <f t="shared" si="337"/>
        <v>7.6656075984871119E-4</v>
      </c>
      <c r="BB1011" s="68">
        <f t="shared" si="338"/>
        <v>9.8870013051360894E-4</v>
      </c>
    </row>
    <row r="1012" spans="1:54" x14ac:dyDescent="0.3">
      <c r="A1012" s="64">
        <v>27674</v>
      </c>
      <c r="B1012" s="57">
        <v>0</v>
      </c>
      <c r="C1012" s="57"/>
      <c r="D1012" s="57">
        <v>5.2510000000000003</v>
      </c>
      <c r="E1012" s="57">
        <f t="shared" si="323"/>
        <v>0</v>
      </c>
      <c r="F1012" s="57">
        <f t="shared" si="324"/>
        <v>5.2510000000000003</v>
      </c>
      <c r="G1012" s="57">
        <f t="shared" si="325"/>
        <v>0</v>
      </c>
      <c r="H1012" s="57">
        <f>IF(Q1011&gt;SetUp!$B$56,SetUp!$B$56,Q1011)</f>
        <v>0</v>
      </c>
      <c r="I1012" s="57">
        <f t="shared" si="339"/>
        <v>0.51591675983039875</v>
      </c>
      <c r="J1012" s="57">
        <f>MIN(F1012,H1012,(1-EXP(-SetUp!$B$52*H1012/SetUp!$B$56))*F1012)</f>
        <v>0</v>
      </c>
      <c r="K1012" s="57">
        <f t="shared" si="326"/>
        <v>0</v>
      </c>
      <c r="L1012" s="57">
        <f>IF(I1012&lt;=0,0,MIN(SetUp!$B$50*I1012^SetUp!$B$55,I1012))</f>
        <v>6.791967175751111E-3</v>
      </c>
      <c r="M1012" s="57">
        <f t="shared" si="327"/>
        <v>0.50912479265464761</v>
      </c>
      <c r="N1012" s="57">
        <f>IF(SetUp!$B$62=0,X1012,(B1012-E1012)*(1-(H1012/SetUp!$B$66/SetUp!$B$56)))</f>
        <v>0</v>
      </c>
      <c r="O1012" s="57">
        <f>K1012*SetUp!$B$65</f>
        <v>0</v>
      </c>
      <c r="P1012" s="57">
        <f>MIN(SetUp!$B$54*L1012^SetUp!$B$51,L1012)</f>
        <v>3.7948998755151478E-3</v>
      </c>
      <c r="Q1012" s="57">
        <f t="shared" si="328"/>
        <v>0</v>
      </c>
      <c r="R1012" s="57">
        <f>IF((H1012+N1012-O1012)&gt;SetUp!$B$56,T1011+H1012+N1012-O1012-SetUp!$B$56,T1011)</f>
        <v>0</v>
      </c>
      <c r="S1012" s="57">
        <f>R1012*SetUp!$B$65</f>
        <v>0</v>
      </c>
      <c r="T1012" s="57">
        <f>IF((R1012-S1012)&lt;SetUp!$B$53,R1012-S1012,SetUp!$B$53)</f>
        <v>0</v>
      </c>
      <c r="U1012" s="57">
        <f t="shared" si="329"/>
        <v>0.50912479265464761</v>
      </c>
      <c r="V1012" s="57">
        <f>(L1012-P1012)/1000*SetUp!$B$13*1000000/SetUp!$B$48</f>
        <v>0.17046624386701706</v>
      </c>
      <c r="W1012" s="57">
        <f t="shared" si="340"/>
        <v>-3.4694469519536142E-17</v>
      </c>
      <c r="X1012" s="57">
        <f>MAX((SetUp!$B$56*(1-($H1012/SetUp!$B$56)^2)*TANH(($B1012-$D1012)/SetUp!$B$56))/(1+$H1012/SetUp!$B$56*TANH(($B1012-$D1012)/SetUp!$B$56)),0)</f>
        <v>0</v>
      </c>
      <c r="AK1012" s="65">
        <v>247</v>
      </c>
      <c r="AL1012" s="66">
        <f t="shared" si="320"/>
        <v>0.20039999999999997</v>
      </c>
      <c r="AM1012" s="66">
        <f t="shared" si="321"/>
        <v>0.21993936102988393</v>
      </c>
      <c r="AN1012" s="67">
        <f t="shared" si="322"/>
        <v>9.7501801546327163E-2</v>
      </c>
      <c r="AP1012" s="64">
        <v>27918</v>
      </c>
      <c r="AQ1012" s="55">
        <v>6</v>
      </c>
      <c r="AR1012" s="55">
        <v>159</v>
      </c>
      <c r="AS1012" s="66">
        <f t="shared" si="330"/>
        <v>0.45300000000000001</v>
      </c>
      <c r="AT1012" s="66">
        <f t="shared" si="331"/>
        <v>0.43920797158983682</v>
      </c>
      <c r="AU1012" s="55" t="str">
        <f>IF(OR($AP1012&lt;SetUp!$B$97,$AP1012&gt;SetUp!$B$98),"Não","Sim")</f>
        <v>Não</v>
      </c>
      <c r="AV1012" s="68">
        <f t="shared" si="332"/>
        <v>0.67305274681855365</v>
      </c>
      <c r="AW1012" s="68">
        <f t="shared" si="333"/>
        <v>0.66272767528588761</v>
      </c>
      <c r="AX1012" s="68">
        <f t="shared" si="334"/>
        <v>-0.34390179798716813</v>
      </c>
      <c r="AY1012" s="68">
        <f t="shared" si="335"/>
        <v>-0.35732978607604221</v>
      </c>
      <c r="AZ1012" s="68">
        <f t="shared" si="336"/>
        <v>-1.3792028410163193E-2</v>
      </c>
      <c r="BA1012" s="68">
        <f t="shared" si="337"/>
        <v>-1.0325071532666041E-2</v>
      </c>
      <c r="BB1012" s="68">
        <f t="shared" si="338"/>
        <v>-1.3427988088874077E-2</v>
      </c>
    </row>
    <row r="1013" spans="1:54" x14ac:dyDescent="0.3">
      <c r="A1013" s="64">
        <v>27675</v>
      </c>
      <c r="B1013" s="57">
        <v>0</v>
      </c>
      <c r="C1013" s="57"/>
      <c r="D1013" s="57">
        <v>5.2510000000000003</v>
      </c>
      <c r="E1013" s="57">
        <f t="shared" si="323"/>
        <v>0</v>
      </c>
      <c r="F1013" s="57">
        <f t="shared" si="324"/>
        <v>5.2510000000000003</v>
      </c>
      <c r="G1013" s="57">
        <f t="shared" si="325"/>
        <v>0</v>
      </c>
      <c r="H1013" s="57">
        <f>IF(Q1012&gt;SetUp!$B$56,SetUp!$B$56,Q1012)</f>
        <v>0</v>
      </c>
      <c r="I1013" s="57">
        <f t="shared" si="339"/>
        <v>0.50912479265464761</v>
      </c>
      <c r="J1013" s="57">
        <f>MIN(F1013,H1013,(1-EXP(-SetUp!$B$52*H1013/SetUp!$B$56))*F1013)</f>
        <v>0</v>
      </c>
      <c r="K1013" s="57">
        <f t="shared" si="326"/>
        <v>0</v>
      </c>
      <c r="L1013" s="57">
        <f>IF(I1013&lt;=0,0,MIN(SetUp!$B$50*I1013^SetUp!$B$55,I1013))</f>
        <v>6.6435967112435544E-3</v>
      </c>
      <c r="M1013" s="57">
        <f t="shared" si="327"/>
        <v>0.50248119594340401</v>
      </c>
      <c r="N1013" s="57">
        <f>IF(SetUp!$B$62=0,X1013,(B1013-E1013)*(1-(H1013/SetUp!$B$66/SetUp!$B$56)))</f>
        <v>0</v>
      </c>
      <c r="O1013" s="57">
        <f>K1013*SetUp!$B$65</f>
        <v>0</v>
      </c>
      <c r="P1013" s="57">
        <f>MIN(SetUp!$B$54*L1013^SetUp!$B$51,L1013)</f>
        <v>3.713395345831897E-3</v>
      </c>
      <c r="Q1013" s="57">
        <f t="shared" si="328"/>
        <v>0</v>
      </c>
      <c r="R1013" s="57">
        <f>IF((H1013+N1013-O1013)&gt;SetUp!$B$56,T1012+H1013+N1013-O1013-SetUp!$B$56,T1012)</f>
        <v>0</v>
      </c>
      <c r="S1013" s="57">
        <f>R1013*SetUp!$B$65</f>
        <v>0</v>
      </c>
      <c r="T1013" s="57">
        <f>IF((R1013-S1013)&lt;SetUp!$B$53,R1013-S1013,SetUp!$B$53)</f>
        <v>0</v>
      </c>
      <c r="U1013" s="57">
        <f t="shared" si="329"/>
        <v>0.50248119594340401</v>
      </c>
      <c r="V1013" s="57">
        <f>(L1013-P1013)/1000*SetUp!$B$13*1000000/SetUp!$B$48</f>
        <v>0.16666306442181114</v>
      </c>
      <c r="W1013" s="57">
        <f t="shared" si="340"/>
        <v>-3.903127820947816E-17</v>
      </c>
      <c r="X1013" s="57">
        <f>MAX((SetUp!$B$56*(1-($H1013/SetUp!$B$56)^2)*TANH(($B1013-$D1013)/SetUp!$B$56))/(1+$H1013/SetUp!$B$56*TANH(($B1013-$D1013)/SetUp!$B$56)),0)</f>
        <v>0</v>
      </c>
      <c r="AK1013" s="65">
        <v>248</v>
      </c>
      <c r="AL1013" s="66">
        <f t="shared" si="320"/>
        <v>0.17860000000000001</v>
      </c>
      <c r="AM1013" s="66">
        <f t="shared" si="321"/>
        <v>0.21417914834621737</v>
      </c>
      <c r="AN1013" s="67">
        <f t="shared" si="322"/>
        <v>0.19921135692170977</v>
      </c>
      <c r="AP1013" s="64">
        <v>27919</v>
      </c>
      <c r="AQ1013" s="55">
        <v>6</v>
      </c>
      <c r="AR1013" s="55">
        <v>160</v>
      </c>
      <c r="AS1013" s="66">
        <f t="shared" si="330"/>
        <v>0.41</v>
      </c>
      <c r="AT1013" s="66">
        <f t="shared" si="331"/>
        <v>0.4250512471307204</v>
      </c>
      <c r="AU1013" s="55" t="str">
        <f>IF(OR($AP1013&lt;SetUp!$B$97,$AP1013&gt;SetUp!$B$98),"Não","Sim")</f>
        <v>Não</v>
      </c>
      <c r="AV1013" s="68">
        <f t="shared" si="332"/>
        <v>0.6403124237432849</v>
      </c>
      <c r="AW1013" s="68">
        <f t="shared" si="333"/>
        <v>0.65195954409052126</v>
      </c>
      <c r="AX1013" s="68">
        <f t="shared" si="334"/>
        <v>-0.38721614328026455</v>
      </c>
      <c r="AY1013" s="68">
        <f t="shared" si="335"/>
        <v>-0.37155870523359086</v>
      </c>
      <c r="AZ1013" s="68">
        <f t="shared" si="336"/>
        <v>1.5051247130720424E-2</v>
      </c>
      <c r="BA1013" s="68">
        <f t="shared" si="337"/>
        <v>1.1647120347236362E-2</v>
      </c>
      <c r="BB1013" s="68">
        <f t="shared" si="338"/>
        <v>1.5657438046673688E-2</v>
      </c>
    </row>
    <row r="1014" spans="1:54" x14ac:dyDescent="0.3">
      <c r="A1014" s="64">
        <v>27676</v>
      </c>
      <c r="B1014" s="57">
        <v>0</v>
      </c>
      <c r="C1014" s="57"/>
      <c r="D1014" s="57">
        <v>5.2510000000000003</v>
      </c>
      <c r="E1014" s="57">
        <f t="shared" si="323"/>
        <v>0</v>
      </c>
      <c r="F1014" s="57">
        <f t="shared" si="324"/>
        <v>5.2510000000000003</v>
      </c>
      <c r="G1014" s="57">
        <f t="shared" si="325"/>
        <v>0</v>
      </c>
      <c r="H1014" s="57">
        <f>IF(Q1013&gt;SetUp!$B$56,SetUp!$B$56,Q1013)</f>
        <v>0</v>
      </c>
      <c r="I1014" s="57">
        <f t="shared" si="339"/>
        <v>0.50248119594340401</v>
      </c>
      <c r="J1014" s="57">
        <f>MIN(F1014,H1014,(1-EXP(-SetUp!$B$52*H1014/SetUp!$B$56))*F1014)</f>
        <v>0</v>
      </c>
      <c r="K1014" s="57">
        <f t="shared" si="326"/>
        <v>0</v>
      </c>
      <c r="L1014" s="57">
        <f>IF(I1014&lt;=0,0,MIN(SetUp!$B$50*I1014^SetUp!$B$55,I1014))</f>
        <v>6.4997383532206469E-3</v>
      </c>
      <c r="M1014" s="57">
        <f t="shared" si="327"/>
        <v>0.49598145759018336</v>
      </c>
      <c r="N1014" s="57">
        <f>IF(SetUp!$B$62=0,X1014,(B1014-E1014)*(1-(H1014/SetUp!$B$66/SetUp!$B$56)))</f>
        <v>0</v>
      </c>
      <c r="O1014" s="57">
        <f>K1014*SetUp!$B$65</f>
        <v>0</v>
      </c>
      <c r="P1014" s="57">
        <f>MIN(SetUp!$B$54*L1014^SetUp!$B$51,L1014)</f>
        <v>3.6343398885823911E-3</v>
      </c>
      <c r="Q1014" s="57">
        <f t="shared" si="328"/>
        <v>0</v>
      </c>
      <c r="R1014" s="57">
        <f>IF((H1014+N1014-O1014)&gt;SetUp!$B$56,T1013+H1014+N1014-O1014-SetUp!$B$56,T1013)</f>
        <v>0</v>
      </c>
      <c r="S1014" s="57">
        <f>R1014*SetUp!$B$65</f>
        <v>0</v>
      </c>
      <c r="T1014" s="57">
        <f>IF((R1014-S1014)&lt;SetUp!$B$53,R1014-S1014,SetUp!$B$53)</f>
        <v>0</v>
      </c>
      <c r="U1014" s="57">
        <f t="shared" si="329"/>
        <v>0.49598145759018336</v>
      </c>
      <c r="V1014" s="57">
        <f>(L1014-P1014)/1000*SetUp!$B$13*1000000/SetUp!$B$48</f>
        <v>0.16297722557339456</v>
      </c>
      <c r="W1014" s="57">
        <f t="shared" si="340"/>
        <v>0</v>
      </c>
      <c r="X1014" s="57">
        <f>MAX((SetUp!$B$56*(1-($H1014/SetUp!$B$56)^2)*TANH(($B1014-$D1014)/SetUp!$B$56))/(1+$H1014/SetUp!$B$56*TANH(($B1014-$D1014)/SetUp!$B$56)),0)</f>
        <v>0</v>
      </c>
      <c r="AK1014" s="65">
        <v>249</v>
      </c>
      <c r="AL1014" s="66">
        <f t="shared" si="320"/>
        <v>0.18419999999999997</v>
      </c>
      <c r="AM1014" s="66">
        <f t="shared" si="321"/>
        <v>0.20863448778831112</v>
      </c>
      <c r="AN1014" s="67">
        <f t="shared" si="322"/>
        <v>0.1326519423903971</v>
      </c>
      <c r="AP1014" s="64">
        <v>27920</v>
      </c>
      <c r="AQ1014" s="55">
        <v>6</v>
      </c>
      <c r="AR1014" s="55">
        <v>161</v>
      </c>
      <c r="AS1014" s="66">
        <f t="shared" si="330"/>
        <v>0.41</v>
      </c>
      <c r="AT1014" s="66">
        <f t="shared" si="331"/>
        <v>0.41152409905762061</v>
      </c>
      <c r="AU1014" s="55" t="str">
        <f>IF(OR($AP1014&lt;SetUp!$B$97,$AP1014&gt;SetUp!$B$98),"Não","Sim")</f>
        <v>Não</v>
      </c>
      <c r="AV1014" s="68">
        <f t="shared" si="332"/>
        <v>0.6403124237432849</v>
      </c>
      <c r="AW1014" s="68">
        <f t="shared" si="333"/>
        <v>0.64150144119683827</v>
      </c>
      <c r="AX1014" s="68">
        <f t="shared" si="334"/>
        <v>-0.38721614328026455</v>
      </c>
      <c r="AY1014" s="68">
        <f t="shared" si="335"/>
        <v>-0.38560472720435279</v>
      </c>
      <c r="AZ1014" s="68">
        <f t="shared" si="336"/>
        <v>1.5240990576206315E-3</v>
      </c>
      <c r="BA1014" s="68">
        <f t="shared" si="337"/>
        <v>1.189017453553376E-3</v>
      </c>
      <c r="BB1014" s="68">
        <f t="shared" si="338"/>
        <v>1.6114160759117535E-3</v>
      </c>
    </row>
    <row r="1015" spans="1:54" x14ac:dyDescent="0.3">
      <c r="A1015" s="64">
        <v>27677</v>
      </c>
      <c r="B1015" s="57">
        <v>1.6E-2</v>
      </c>
      <c r="C1015" s="57"/>
      <c r="D1015" s="57">
        <v>5.2510000000000003</v>
      </c>
      <c r="E1015" s="57">
        <f t="shared" si="323"/>
        <v>1.6E-2</v>
      </c>
      <c r="F1015" s="57">
        <f t="shared" si="324"/>
        <v>5.2350000000000003</v>
      </c>
      <c r="G1015" s="57">
        <f t="shared" si="325"/>
        <v>0</v>
      </c>
      <c r="H1015" s="57">
        <f>IF(Q1014&gt;SetUp!$B$56,SetUp!$B$56,Q1014)</f>
        <v>0</v>
      </c>
      <c r="I1015" s="57">
        <f t="shared" si="339"/>
        <v>0.49598145759018336</v>
      </c>
      <c r="J1015" s="57">
        <f>MIN(F1015,H1015,(1-EXP(-SetUp!$B$52*H1015/SetUp!$B$56))*F1015)</f>
        <v>0</v>
      </c>
      <c r="K1015" s="57">
        <f t="shared" si="326"/>
        <v>0</v>
      </c>
      <c r="L1015" s="57">
        <f>IF(I1015&lt;=0,0,MIN(SetUp!$B$50*I1015^SetUp!$B$55,I1015))</f>
        <v>6.3602167858177825E-3</v>
      </c>
      <c r="M1015" s="57">
        <f t="shared" si="327"/>
        <v>0.48962124080436559</v>
      </c>
      <c r="N1015" s="57">
        <f>IF(SetUp!$B$62=0,X1015,(B1015-E1015)*(1-(H1015/SetUp!$B$66/SetUp!$B$56)))</f>
        <v>0</v>
      </c>
      <c r="O1015" s="57">
        <f>K1015*SetUp!$B$65</f>
        <v>0</v>
      </c>
      <c r="P1015" s="57">
        <f>MIN(SetUp!$B$54*L1015^SetUp!$B$51,L1015)</f>
        <v>3.5576392222633913E-3</v>
      </c>
      <c r="Q1015" s="57">
        <f t="shared" si="328"/>
        <v>0</v>
      </c>
      <c r="R1015" s="57">
        <f>IF((H1015+N1015-O1015)&gt;SetUp!$B$56,T1014+H1015+N1015-O1015-SetUp!$B$56,T1014)</f>
        <v>0</v>
      </c>
      <c r="S1015" s="57">
        <f>R1015*SetUp!$B$65</f>
        <v>0</v>
      </c>
      <c r="T1015" s="57">
        <f>IF((R1015-S1015)&lt;SetUp!$B$53,R1015-S1015,SetUp!$B$53)</f>
        <v>0</v>
      </c>
      <c r="U1015" s="57">
        <f t="shared" si="329"/>
        <v>0.48962124080436559</v>
      </c>
      <c r="V1015" s="57">
        <f>(L1015-P1015)/1000*SetUp!$B$13*1000000/SetUp!$B$48</f>
        <v>0.15940411827504836</v>
      </c>
      <c r="W1015" s="57">
        <f t="shared" si="340"/>
        <v>8.6736173798840355E-18</v>
      </c>
      <c r="X1015" s="57">
        <f>MAX((SetUp!$B$56*(1-($H1015/SetUp!$B$56)^2)*TANH(($B1015-$D1015)/SetUp!$B$56))/(1+$H1015/SetUp!$B$56*TANH(($B1015-$D1015)/SetUp!$B$56)),0)</f>
        <v>0</v>
      </c>
      <c r="AK1015" s="65">
        <v>250</v>
      </c>
      <c r="AL1015" s="66">
        <f t="shared" si="320"/>
        <v>0.17919999999999997</v>
      </c>
      <c r="AM1015" s="66">
        <f t="shared" si="321"/>
        <v>0.20329480608691583</v>
      </c>
      <c r="AN1015" s="67">
        <f t="shared" si="322"/>
        <v>0.13445762325287872</v>
      </c>
      <c r="AP1015" s="64">
        <v>27921</v>
      </c>
      <c r="AQ1015" s="55">
        <v>6</v>
      </c>
      <c r="AR1015" s="55">
        <v>162</v>
      </c>
      <c r="AS1015" s="66">
        <f t="shared" si="330"/>
        <v>0.41</v>
      </c>
      <c r="AT1015" s="66">
        <f t="shared" si="331"/>
        <v>0.3985909780048395</v>
      </c>
      <c r="AU1015" s="55" t="str">
        <f>IF(OR($AP1015&lt;SetUp!$B$97,$AP1015&gt;SetUp!$B$98),"Não","Sim")</f>
        <v>Não</v>
      </c>
      <c r="AV1015" s="68">
        <f t="shared" si="332"/>
        <v>0.6403124237432849</v>
      </c>
      <c r="AW1015" s="68">
        <f t="shared" si="333"/>
        <v>0.63134061963795696</v>
      </c>
      <c r="AX1015" s="68">
        <f t="shared" si="334"/>
        <v>-0.38721614328026455</v>
      </c>
      <c r="AY1015" s="68">
        <f t="shared" si="335"/>
        <v>-0.39947253565825408</v>
      </c>
      <c r="AZ1015" s="68">
        <f t="shared" si="336"/>
        <v>-1.1409021995160473E-2</v>
      </c>
      <c r="BA1015" s="68">
        <f t="shared" si="337"/>
        <v>-8.9718041053279407E-3</v>
      </c>
      <c r="BB1015" s="68">
        <f t="shared" si="338"/>
        <v>-1.2256392377989533E-2</v>
      </c>
    </row>
    <row r="1016" spans="1:54" x14ac:dyDescent="0.3">
      <c r="A1016" s="64">
        <v>27678</v>
      </c>
      <c r="B1016" s="57">
        <v>2.9000000000000001E-2</v>
      </c>
      <c r="C1016" s="57"/>
      <c r="D1016" s="57">
        <v>5.2510000000000003</v>
      </c>
      <c r="E1016" s="57">
        <f t="shared" si="323"/>
        <v>2.9000000000000001E-2</v>
      </c>
      <c r="F1016" s="57">
        <f t="shared" si="324"/>
        <v>5.2220000000000004</v>
      </c>
      <c r="G1016" s="57">
        <f t="shared" si="325"/>
        <v>0</v>
      </c>
      <c r="H1016" s="57">
        <f>IF(Q1015&gt;SetUp!$B$56,SetUp!$B$56,Q1015)</f>
        <v>0</v>
      </c>
      <c r="I1016" s="57">
        <f t="shared" si="339"/>
        <v>0.48962124080436559</v>
      </c>
      <c r="J1016" s="57">
        <f>MIN(F1016,H1016,(1-EXP(-SetUp!$B$52*H1016/SetUp!$B$56))*F1016)</f>
        <v>0</v>
      </c>
      <c r="K1016" s="57">
        <f t="shared" si="326"/>
        <v>0</v>
      </c>
      <c r="L1016" s="57">
        <f>IF(I1016&lt;=0,0,MIN(SetUp!$B$50*I1016^SetUp!$B$55,I1016))</f>
        <v>6.2248649631827593E-3</v>
      </c>
      <c r="M1016" s="57">
        <f t="shared" si="327"/>
        <v>0.48339637584118283</v>
      </c>
      <c r="N1016" s="57">
        <f>IF(SetUp!$B$62=0,X1016,(B1016-E1016)*(1-(H1016/SetUp!$B$66/SetUp!$B$56)))</f>
        <v>0</v>
      </c>
      <c r="O1016" s="57">
        <f>K1016*SetUp!$B$65</f>
        <v>0</v>
      </c>
      <c r="P1016" s="57">
        <f>MIN(SetUp!$B$54*L1016^SetUp!$B$51,L1016)</f>
        <v>3.4832034795834487E-3</v>
      </c>
      <c r="Q1016" s="57">
        <f t="shared" si="328"/>
        <v>0</v>
      </c>
      <c r="R1016" s="57">
        <f>IF((H1016+N1016-O1016)&gt;SetUp!$B$56,T1015+H1016+N1016-O1016-SetUp!$B$56,T1015)</f>
        <v>0</v>
      </c>
      <c r="S1016" s="57">
        <f>R1016*SetUp!$B$65</f>
        <v>0</v>
      </c>
      <c r="T1016" s="57">
        <f>IF((R1016-S1016)&lt;SetUp!$B$53,R1016-S1016,SetUp!$B$53)</f>
        <v>0</v>
      </c>
      <c r="U1016" s="57">
        <f t="shared" si="329"/>
        <v>0.48339637584118283</v>
      </c>
      <c r="V1016" s="57">
        <f>(L1016-P1016)/1000*SetUp!$B$13*1000000/SetUp!$B$48</f>
        <v>0.15593935278905879</v>
      </c>
      <c r="W1016" s="57">
        <f t="shared" si="340"/>
        <v>1.0408340855860843E-17</v>
      </c>
      <c r="X1016" s="57">
        <f>MAX((SetUp!$B$56*(1-($H1016/SetUp!$B$56)^2)*TANH(($B1016-$D1016)/SetUp!$B$56))/(1+$H1016/SetUp!$B$56*TANH(($B1016-$D1016)/SetUp!$B$56)),0)</f>
        <v>0</v>
      </c>
      <c r="AK1016" s="65">
        <v>251</v>
      </c>
      <c r="AL1016" s="66">
        <f t="shared" si="320"/>
        <v>0.17899999999999999</v>
      </c>
      <c r="AM1016" s="66">
        <f t="shared" si="321"/>
        <v>0.19815017397581286</v>
      </c>
      <c r="AN1016" s="67">
        <f t="shared" si="322"/>
        <v>0.10698421215537915</v>
      </c>
      <c r="AP1016" s="64">
        <v>27922</v>
      </c>
      <c r="AQ1016" s="55">
        <v>6</v>
      </c>
      <c r="AR1016" s="55">
        <v>163</v>
      </c>
      <c r="AS1016" s="66">
        <f t="shared" si="330"/>
        <v>0.371</v>
      </c>
      <c r="AT1016" s="66">
        <f t="shared" si="331"/>
        <v>0.3862187592613498</v>
      </c>
      <c r="AU1016" s="55" t="str">
        <f>IF(OR($AP1016&lt;SetUp!$B$97,$AP1016&gt;SetUp!$B$98),"Não","Sim")</f>
        <v>Não</v>
      </c>
      <c r="AV1016" s="68">
        <f t="shared" si="332"/>
        <v>0.60909769331364239</v>
      </c>
      <c r="AW1016" s="68">
        <f t="shared" si="333"/>
        <v>0.62146501048840219</v>
      </c>
      <c r="AX1016" s="68">
        <f t="shared" si="334"/>
        <v>-0.43062609038495414</v>
      </c>
      <c r="AY1016" s="68">
        <f t="shared" si="335"/>
        <v>-0.41316663566841039</v>
      </c>
      <c r="AZ1016" s="68">
        <f t="shared" si="336"/>
        <v>1.5218759261349801E-2</v>
      </c>
      <c r="BA1016" s="68">
        <f t="shared" si="337"/>
        <v>1.2367317174759807E-2</v>
      </c>
      <c r="BB1016" s="68">
        <f t="shared" si="338"/>
        <v>1.7459454716543754E-2</v>
      </c>
    </row>
    <row r="1017" spans="1:54" x14ac:dyDescent="0.3">
      <c r="A1017" s="64">
        <v>27679</v>
      </c>
      <c r="B1017" s="57">
        <v>1E-3</v>
      </c>
      <c r="C1017" s="57"/>
      <c r="D1017" s="57">
        <v>5.2510000000000003</v>
      </c>
      <c r="E1017" s="57">
        <f t="shared" si="323"/>
        <v>1E-3</v>
      </c>
      <c r="F1017" s="57">
        <f t="shared" si="324"/>
        <v>5.25</v>
      </c>
      <c r="G1017" s="57">
        <f t="shared" si="325"/>
        <v>0</v>
      </c>
      <c r="H1017" s="57">
        <f>IF(Q1016&gt;SetUp!$B$56,SetUp!$B$56,Q1016)</f>
        <v>0</v>
      </c>
      <c r="I1017" s="57">
        <f t="shared" si="339"/>
        <v>0.48339637584118283</v>
      </c>
      <c r="J1017" s="57">
        <f>MIN(F1017,H1017,(1-EXP(-SetUp!$B$52*H1017/SetUp!$B$56))*F1017)</f>
        <v>0</v>
      </c>
      <c r="K1017" s="57">
        <f t="shared" si="326"/>
        <v>0</v>
      </c>
      <c r="L1017" s="57">
        <f>IF(I1017&lt;=0,0,MIN(SetUp!$B$50*I1017^SetUp!$B$55,I1017))</f>
        <v>6.0935236516254099E-3</v>
      </c>
      <c r="M1017" s="57">
        <f t="shared" si="327"/>
        <v>0.47730285218955742</v>
      </c>
      <c r="N1017" s="57">
        <f>IF(SetUp!$B$62=0,X1017,(B1017-E1017)*(1-(H1017/SetUp!$B$66/SetUp!$B$56)))</f>
        <v>0</v>
      </c>
      <c r="O1017" s="57">
        <f>K1017*SetUp!$B$65</f>
        <v>0</v>
      </c>
      <c r="P1017" s="57">
        <f>MIN(SetUp!$B$54*L1017^SetUp!$B$51,L1017)</f>
        <v>3.4109469646137055E-3</v>
      </c>
      <c r="Q1017" s="57">
        <f t="shared" si="328"/>
        <v>0</v>
      </c>
      <c r="R1017" s="57">
        <f>IF((H1017+N1017-O1017)&gt;SetUp!$B$56,T1016+H1017+N1017-O1017-SetUp!$B$56,T1016)</f>
        <v>0</v>
      </c>
      <c r="S1017" s="57">
        <f>R1017*SetUp!$B$65</f>
        <v>0</v>
      </c>
      <c r="T1017" s="57">
        <f>IF((R1017-S1017)&lt;SetUp!$B$53,R1017-S1017,SetUp!$B$53)</f>
        <v>0</v>
      </c>
      <c r="U1017" s="57">
        <f t="shared" si="329"/>
        <v>0.47730285218955742</v>
      </c>
      <c r="V1017" s="57">
        <f>(L1017-P1017)/1000*SetUp!$B$13*1000000/SetUp!$B$48</f>
        <v>0.15257874645794872</v>
      </c>
      <c r="W1017" s="57">
        <f t="shared" si="340"/>
        <v>0</v>
      </c>
      <c r="X1017" s="57">
        <f>MAX((SetUp!$B$56*(1-($H1017/SetUp!$B$56)^2)*TANH(($B1017-$D1017)/SetUp!$B$56))/(1+$H1017/SetUp!$B$56*TANH(($B1017-$D1017)/SetUp!$B$56)),0)</f>
        <v>0</v>
      </c>
      <c r="AK1017" s="65">
        <v>252</v>
      </c>
      <c r="AL1017" s="66">
        <f t="shared" si="320"/>
        <v>0.17679999999999998</v>
      </c>
      <c r="AM1017" s="66">
        <f t="shared" si="321"/>
        <v>0.19319125929891837</v>
      </c>
      <c r="AN1017" s="67">
        <f t="shared" si="322"/>
        <v>9.2710742640941077E-2</v>
      </c>
      <c r="AP1017" s="64">
        <v>27923</v>
      </c>
      <c r="AQ1017" s="55">
        <v>6</v>
      </c>
      <c r="AR1017" s="55">
        <v>164</v>
      </c>
      <c r="AS1017" s="66">
        <f t="shared" si="330"/>
        <v>0.33400000000000002</v>
      </c>
      <c r="AT1017" s="66">
        <f t="shared" si="331"/>
        <v>0.37437654954957689</v>
      </c>
      <c r="AU1017" s="55" t="str">
        <f>IF(OR($AP1017&lt;SetUp!$B$97,$AP1017&gt;SetUp!$B$98),"Não","Sim")</f>
        <v>Não</v>
      </c>
      <c r="AV1017" s="68">
        <f t="shared" si="332"/>
        <v>0.57792733107199556</v>
      </c>
      <c r="AW1017" s="68">
        <f t="shared" si="333"/>
        <v>0.61186317878229679</v>
      </c>
      <c r="AX1017" s="68">
        <f t="shared" si="334"/>
        <v>-0.4762535331884355</v>
      </c>
      <c r="AY1017" s="68">
        <f t="shared" si="335"/>
        <v>-0.4266913627121881</v>
      </c>
      <c r="AZ1017" s="68">
        <f t="shared" si="336"/>
        <v>4.0376549549576868E-2</v>
      </c>
      <c r="BA1017" s="68">
        <f t="shared" si="337"/>
        <v>3.3935847710301226E-2</v>
      </c>
      <c r="BB1017" s="68">
        <f t="shared" si="338"/>
        <v>4.9562170476247391E-2</v>
      </c>
    </row>
    <row r="1018" spans="1:54" x14ac:dyDescent="0.3">
      <c r="A1018" s="64">
        <v>27680</v>
      </c>
      <c r="B1018" s="57">
        <v>0</v>
      </c>
      <c r="C1018" s="57"/>
      <c r="D1018" s="57">
        <v>5.2510000000000003</v>
      </c>
      <c r="E1018" s="57">
        <f t="shared" si="323"/>
        <v>0</v>
      </c>
      <c r="F1018" s="57">
        <f t="shared" si="324"/>
        <v>5.2510000000000003</v>
      </c>
      <c r="G1018" s="57">
        <f t="shared" si="325"/>
        <v>0</v>
      </c>
      <c r="H1018" s="57">
        <f>IF(Q1017&gt;SetUp!$B$56,SetUp!$B$56,Q1017)</f>
        <v>0</v>
      </c>
      <c r="I1018" s="57">
        <f t="shared" si="339"/>
        <v>0.47730285218955742</v>
      </c>
      <c r="J1018" s="57">
        <f>MIN(F1018,H1018,(1-EXP(-SetUp!$B$52*H1018/SetUp!$B$56))*F1018)</f>
        <v>0</v>
      </c>
      <c r="K1018" s="57">
        <f t="shared" si="326"/>
        <v>0</v>
      </c>
      <c r="L1018" s="57">
        <f>IF(I1018&lt;=0,0,MIN(SetUp!$B$50*I1018^SetUp!$B$55,I1018))</f>
        <v>5.9660410008072467E-3</v>
      </c>
      <c r="M1018" s="57">
        <f t="shared" si="327"/>
        <v>0.4713368111887502</v>
      </c>
      <c r="N1018" s="57">
        <f>IF(SetUp!$B$62=0,X1018,(B1018-E1018)*(1-(H1018/SetUp!$B$66/SetUp!$B$56)))</f>
        <v>0</v>
      </c>
      <c r="O1018" s="57">
        <f>K1018*SetUp!$B$65</f>
        <v>0</v>
      </c>
      <c r="P1018" s="57">
        <f>MIN(SetUp!$B$54*L1018^SetUp!$B$51,L1018)</f>
        <v>3.3407879252587602E-3</v>
      </c>
      <c r="Q1018" s="57">
        <f t="shared" si="328"/>
        <v>0</v>
      </c>
      <c r="R1018" s="57">
        <f>IF((H1018+N1018-O1018)&gt;SetUp!$B$56,T1017+H1018+N1018-O1018-SetUp!$B$56,T1017)</f>
        <v>0</v>
      </c>
      <c r="S1018" s="57">
        <f>R1018*SetUp!$B$65</f>
        <v>0</v>
      </c>
      <c r="T1018" s="57">
        <f>IF((R1018-S1018)&lt;SetUp!$B$53,R1018-S1018,SetUp!$B$53)</f>
        <v>0</v>
      </c>
      <c r="U1018" s="57">
        <f t="shared" si="329"/>
        <v>0.4713368111887502</v>
      </c>
      <c r="V1018" s="57">
        <f>(L1018-P1018)/1000*SetUp!$B$13*1000000/SetUp!$B$48</f>
        <v>0.14931831225606818</v>
      </c>
      <c r="W1018" s="57">
        <f t="shared" si="340"/>
        <v>2.6020852139652106E-17</v>
      </c>
      <c r="X1018" s="57">
        <f>MAX((SetUp!$B$56*(1-($H1018/SetUp!$B$56)^2)*TANH(($B1018-$D1018)/SetUp!$B$56))/(1+$H1018/SetUp!$B$56*TANH(($B1018-$D1018)/SetUp!$B$56)),0)</f>
        <v>0</v>
      </c>
      <c r="AK1018" s="65">
        <v>253</v>
      </c>
      <c r="AL1018" s="66">
        <f t="shared" si="320"/>
        <v>0.17379999999999998</v>
      </c>
      <c r="AM1018" s="66">
        <f t="shared" si="321"/>
        <v>0.18840928408561325</v>
      </c>
      <c r="AN1018" s="67">
        <f t="shared" si="322"/>
        <v>8.4058021206060235E-2</v>
      </c>
      <c r="AP1018" s="64">
        <v>27924</v>
      </c>
      <c r="AQ1018" s="55">
        <v>6</v>
      </c>
      <c r="AR1018" s="55">
        <v>165</v>
      </c>
      <c r="AS1018" s="66">
        <f t="shared" si="330"/>
        <v>0.33400000000000002</v>
      </c>
      <c r="AT1018" s="66">
        <f t="shared" si="331"/>
        <v>0.36303551137237328</v>
      </c>
      <c r="AU1018" s="55" t="str">
        <f>IF(OR($AP1018&lt;SetUp!$B$97,$AP1018&gt;SetUp!$B$98),"Não","Sim")</f>
        <v>Não</v>
      </c>
      <c r="AV1018" s="68">
        <f t="shared" si="332"/>
        <v>0.57792733107199556</v>
      </c>
      <c r="AW1018" s="68">
        <f t="shared" si="333"/>
        <v>0.60252428280723536</v>
      </c>
      <c r="AX1018" s="68">
        <f t="shared" si="334"/>
        <v>-0.4762535331884355</v>
      </c>
      <c r="AY1018" s="68">
        <f t="shared" si="335"/>
        <v>-0.44005089111058482</v>
      </c>
      <c r="AZ1018" s="68">
        <f t="shared" si="336"/>
        <v>2.9035511372373257E-2</v>
      </c>
      <c r="BA1018" s="68">
        <f t="shared" si="337"/>
        <v>2.4596951735239792E-2</v>
      </c>
      <c r="BB1018" s="68">
        <f t="shared" si="338"/>
        <v>3.6202642077850677E-2</v>
      </c>
    </row>
    <row r="1019" spans="1:54" x14ac:dyDescent="0.3">
      <c r="A1019" s="64">
        <v>27681</v>
      </c>
      <c r="B1019" s="57">
        <v>0</v>
      </c>
      <c r="C1019" s="57"/>
      <c r="D1019" s="57">
        <v>5.2510000000000003</v>
      </c>
      <c r="E1019" s="57">
        <f t="shared" si="323"/>
        <v>0</v>
      </c>
      <c r="F1019" s="57">
        <f t="shared" si="324"/>
        <v>5.2510000000000003</v>
      </c>
      <c r="G1019" s="57">
        <f t="shared" si="325"/>
        <v>0</v>
      </c>
      <c r="H1019" s="57">
        <f>IF(Q1018&gt;SetUp!$B$56,SetUp!$B$56,Q1018)</f>
        <v>0</v>
      </c>
      <c r="I1019" s="57">
        <f t="shared" si="339"/>
        <v>0.4713368111887502</v>
      </c>
      <c r="J1019" s="57">
        <f>MIN(F1019,H1019,(1-EXP(-SetUp!$B$52*H1019/SetUp!$B$56))*F1019)</f>
        <v>0</v>
      </c>
      <c r="K1019" s="57">
        <f t="shared" si="326"/>
        <v>0</v>
      </c>
      <c r="L1019" s="57">
        <f>IF(I1019&lt;=0,0,MIN(SetUp!$B$50*I1019^SetUp!$B$55,I1019))</f>
        <v>5.8422721418986395E-3</v>
      </c>
      <c r="M1019" s="57">
        <f t="shared" si="327"/>
        <v>0.46549453904685156</v>
      </c>
      <c r="N1019" s="57">
        <f>IF(SetUp!$B$62=0,X1019,(B1019-E1019)*(1-(H1019/SetUp!$B$66/SetUp!$B$56)))</f>
        <v>0</v>
      </c>
      <c r="O1019" s="57">
        <f>K1019*SetUp!$B$65</f>
        <v>0</v>
      </c>
      <c r="P1019" s="57">
        <f>MIN(SetUp!$B$54*L1019^SetUp!$B$51,L1019)</f>
        <v>3.2726483399593952E-3</v>
      </c>
      <c r="Q1019" s="57">
        <f t="shared" si="328"/>
        <v>0</v>
      </c>
      <c r="R1019" s="57">
        <f>IF((H1019+N1019-O1019)&gt;SetUp!$B$56,T1018+H1019+N1019-O1019-SetUp!$B$56,T1018)</f>
        <v>0</v>
      </c>
      <c r="S1019" s="57">
        <f>R1019*SetUp!$B$65</f>
        <v>0</v>
      </c>
      <c r="T1019" s="57">
        <f>IF((R1019-S1019)&lt;SetUp!$B$53,R1019-S1019,SetUp!$B$53)</f>
        <v>0</v>
      </c>
      <c r="U1019" s="57">
        <f t="shared" si="329"/>
        <v>0.46549453904685156</v>
      </c>
      <c r="V1019" s="57">
        <f>(L1019-P1019)/1000*SetUp!$B$13*1000000/SetUp!$B$48</f>
        <v>0.14615424806556052</v>
      </c>
      <c r="W1019" s="57">
        <f t="shared" si="340"/>
        <v>0</v>
      </c>
      <c r="X1019" s="57">
        <f>MAX((SetUp!$B$56*(1-($H1019/SetUp!$B$56)^2)*TANH(($B1019-$D1019)/SetUp!$B$56))/(1+$H1019/SetUp!$B$56*TANH(($B1019-$D1019)/SetUp!$B$56)),0)</f>
        <v>0</v>
      </c>
      <c r="AK1019" s="65">
        <v>254</v>
      </c>
      <c r="AL1019" s="66">
        <f t="shared" si="320"/>
        <v>0.16639999999999999</v>
      </c>
      <c r="AM1019" s="66">
        <f t="shared" si="321"/>
        <v>0.18379598521244012</v>
      </c>
      <c r="AN1019" s="67">
        <f t="shared" si="322"/>
        <v>0.1045431803632219</v>
      </c>
      <c r="AP1019" s="64">
        <v>27925</v>
      </c>
      <c r="AQ1019" s="55">
        <v>6</v>
      </c>
      <c r="AR1019" s="55">
        <v>166</v>
      </c>
      <c r="AS1019" s="66">
        <f t="shared" si="330"/>
        <v>0.33400000000000002</v>
      </c>
      <c r="AT1019" s="66">
        <f t="shared" si="331"/>
        <v>0.35216870313785625</v>
      </c>
      <c r="AU1019" s="55" t="str">
        <f>IF(OR($AP1019&lt;SetUp!$B$97,$AP1019&gt;SetUp!$B$98),"Não","Sim")</f>
        <v>Não</v>
      </c>
      <c r="AV1019" s="68">
        <f t="shared" si="332"/>
        <v>0.57792733107199556</v>
      </c>
      <c r="AW1019" s="68">
        <f t="shared" si="333"/>
        <v>0.59343803647715088</v>
      </c>
      <c r="AX1019" s="68">
        <f t="shared" si="334"/>
        <v>-0.4762535331884355</v>
      </c>
      <c r="AY1019" s="68">
        <f t="shared" si="335"/>
        <v>-0.45324924194758293</v>
      </c>
      <c r="AZ1019" s="68">
        <f t="shared" si="336"/>
        <v>1.8168703137856235E-2</v>
      </c>
      <c r="BA1019" s="68">
        <f t="shared" si="337"/>
        <v>1.5510705405155312E-2</v>
      </c>
      <c r="BB1019" s="68">
        <f t="shared" si="338"/>
        <v>2.300429124085257E-2</v>
      </c>
    </row>
    <row r="1020" spans="1:54" x14ac:dyDescent="0.3">
      <c r="A1020" s="64">
        <v>27682</v>
      </c>
      <c r="B1020" s="57">
        <v>0.20399999999999999</v>
      </c>
      <c r="C1020" s="57"/>
      <c r="D1020" s="57">
        <v>5.2510000000000003</v>
      </c>
      <c r="E1020" s="57">
        <f t="shared" si="323"/>
        <v>0.20399999999999999</v>
      </c>
      <c r="F1020" s="57">
        <f t="shared" si="324"/>
        <v>5.0470000000000006</v>
      </c>
      <c r="G1020" s="57">
        <f t="shared" si="325"/>
        <v>0</v>
      </c>
      <c r="H1020" s="57">
        <f>IF(Q1019&gt;SetUp!$B$56,SetUp!$B$56,Q1019)</f>
        <v>0</v>
      </c>
      <c r="I1020" s="57">
        <f t="shared" si="339"/>
        <v>0.46549453904685156</v>
      </c>
      <c r="J1020" s="57">
        <f>MIN(F1020,H1020,(1-EXP(-SetUp!$B$52*H1020/SetUp!$B$56))*F1020)</f>
        <v>0</v>
      </c>
      <c r="K1020" s="57">
        <f t="shared" si="326"/>
        <v>0</v>
      </c>
      <c r="L1020" s="57">
        <f>IF(I1020&lt;=0,0,MIN(SetUp!$B$50*I1020^SetUp!$B$55,I1020))</f>
        <v>5.7220788107951734E-3</v>
      </c>
      <c r="M1020" s="57">
        <f t="shared" si="327"/>
        <v>0.45977246023605639</v>
      </c>
      <c r="N1020" s="57">
        <f>IF(SetUp!$B$62=0,X1020,(B1020-E1020)*(1-(H1020/SetUp!$B$66/SetUp!$B$56)))</f>
        <v>0</v>
      </c>
      <c r="O1020" s="57">
        <f>K1020*SetUp!$B$65</f>
        <v>0</v>
      </c>
      <c r="P1020" s="57">
        <f>MIN(SetUp!$B$54*L1020^SetUp!$B$51,L1020)</f>
        <v>3.2064537176248039E-3</v>
      </c>
      <c r="Q1020" s="57">
        <f t="shared" si="328"/>
        <v>0</v>
      </c>
      <c r="R1020" s="57">
        <f>IF((H1020+N1020-O1020)&gt;SetUp!$B$56,T1019+H1020+N1020-O1020-SetUp!$B$56,T1019)</f>
        <v>0</v>
      </c>
      <c r="S1020" s="57">
        <f>R1020*SetUp!$B$65</f>
        <v>0</v>
      </c>
      <c r="T1020" s="57">
        <f>IF((R1020-S1020)&lt;SetUp!$B$53,R1020-S1020,SetUp!$B$53)</f>
        <v>0</v>
      </c>
      <c r="U1020" s="57">
        <f t="shared" si="329"/>
        <v>0.45977246023605639</v>
      </c>
      <c r="V1020" s="57">
        <f>(L1020-P1020)/1000*SetUp!$B$13*1000000/SetUp!$B$48</f>
        <v>0.143082926625173</v>
      </c>
      <c r="W1020" s="57">
        <f t="shared" si="340"/>
        <v>0</v>
      </c>
      <c r="X1020" s="57">
        <f>MAX((SetUp!$B$56*(1-($H1020/SetUp!$B$56)^2)*TANH(($B1020-$D1020)/SetUp!$B$56))/(1+$H1020/SetUp!$B$56*TANH(($B1020-$D1020)/SetUp!$B$56)),0)</f>
        <v>0</v>
      </c>
      <c r="AK1020" s="65">
        <v>255</v>
      </c>
      <c r="AL1020" s="66">
        <f t="shared" si="320"/>
        <v>0.1658</v>
      </c>
      <c r="AM1020" s="66">
        <f t="shared" si="321"/>
        <v>0.17934357831038378</v>
      </c>
      <c r="AN1020" s="67">
        <f t="shared" si="322"/>
        <v>8.1686238301470288E-2</v>
      </c>
      <c r="AP1020" s="64">
        <v>27926</v>
      </c>
      <c r="AQ1020" s="55">
        <v>6</v>
      </c>
      <c r="AR1020" s="55">
        <v>167</v>
      </c>
      <c r="AS1020" s="66">
        <f t="shared" si="330"/>
        <v>0.29899999999999999</v>
      </c>
      <c r="AT1020" s="66">
        <f t="shared" si="331"/>
        <v>0.34175093347347035</v>
      </c>
      <c r="AU1020" s="55" t="str">
        <f>IF(OR($AP1020&lt;SetUp!$B$97,$AP1020&gt;SetUp!$B$98),"Não","Sim")</f>
        <v>Não</v>
      </c>
      <c r="AV1020" s="68">
        <f t="shared" si="332"/>
        <v>0.54680892457969266</v>
      </c>
      <c r="AW1020" s="68">
        <f t="shared" si="333"/>
        <v>0.58459467451685732</v>
      </c>
      <c r="AX1020" s="68">
        <f t="shared" si="334"/>
        <v>-0.52432881167557033</v>
      </c>
      <c r="AY1020" s="68">
        <f t="shared" si="335"/>
        <v>-0.46629029050754756</v>
      </c>
      <c r="AZ1020" s="68">
        <f t="shared" si="336"/>
        <v>4.2750933473470365E-2</v>
      </c>
      <c r="BA1020" s="68">
        <f t="shared" si="337"/>
        <v>3.7785749937164659E-2</v>
      </c>
      <c r="BB1020" s="68">
        <f t="shared" si="338"/>
        <v>5.8038521168022772E-2</v>
      </c>
    </row>
    <row r="1021" spans="1:54" x14ac:dyDescent="0.3">
      <c r="A1021" s="64">
        <v>27683</v>
      </c>
      <c r="B1021" s="57">
        <v>6.2E-2</v>
      </c>
      <c r="C1021" s="57"/>
      <c r="D1021" s="57">
        <v>5.2510000000000003</v>
      </c>
      <c r="E1021" s="57">
        <f t="shared" si="323"/>
        <v>6.2E-2</v>
      </c>
      <c r="F1021" s="57">
        <f t="shared" si="324"/>
        <v>5.1890000000000001</v>
      </c>
      <c r="G1021" s="57">
        <f t="shared" si="325"/>
        <v>0</v>
      </c>
      <c r="H1021" s="57">
        <f>IF(Q1020&gt;SetUp!$B$56,SetUp!$B$56,Q1020)</f>
        <v>0</v>
      </c>
      <c r="I1021" s="57">
        <f t="shared" si="339"/>
        <v>0.45977246023605639</v>
      </c>
      <c r="J1021" s="57">
        <f>MIN(F1021,H1021,(1-EXP(-SetUp!$B$52*H1021/SetUp!$B$56))*F1021)</f>
        <v>0</v>
      </c>
      <c r="K1021" s="57">
        <f t="shared" si="326"/>
        <v>0</v>
      </c>
      <c r="L1021" s="57">
        <f>IF(I1021&lt;=0,0,MIN(SetUp!$B$50*I1021^SetUp!$B$55,I1021))</f>
        <v>5.6053289946346929E-3</v>
      </c>
      <c r="M1021" s="57">
        <f t="shared" si="327"/>
        <v>0.45416713124142172</v>
      </c>
      <c r="N1021" s="57">
        <f>IF(SetUp!$B$62=0,X1021,(B1021-E1021)*(1-(H1021/SetUp!$B$66/SetUp!$B$56)))</f>
        <v>0</v>
      </c>
      <c r="O1021" s="57">
        <f>K1021*SetUp!$B$65</f>
        <v>0</v>
      </c>
      <c r="P1021" s="57">
        <f>MIN(SetUp!$B$54*L1021^SetUp!$B$51,L1021)</f>
        <v>3.1421329098703776E-3</v>
      </c>
      <c r="Q1021" s="57">
        <f t="shared" si="328"/>
        <v>0</v>
      </c>
      <c r="R1021" s="57">
        <f>IF((H1021+N1021-O1021)&gt;SetUp!$B$56,T1020+H1021+N1021-O1021-SetUp!$B$56,T1020)</f>
        <v>0</v>
      </c>
      <c r="S1021" s="57">
        <f>R1021*SetUp!$B$65</f>
        <v>0</v>
      </c>
      <c r="T1021" s="57">
        <f>IF((R1021-S1021)&lt;SetUp!$B$53,R1021-S1021,SetUp!$B$53)</f>
        <v>0</v>
      </c>
      <c r="U1021" s="57">
        <f t="shared" si="329"/>
        <v>0.45416713124142172</v>
      </c>
      <c r="V1021" s="57">
        <f>(L1021-P1021)/1000*SetUp!$B$13*1000000/SetUp!$B$48</f>
        <v>0.1401008861044451</v>
      </c>
      <c r="W1021" s="57">
        <f t="shared" si="340"/>
        <v>1.9949319973733282E-17</v>
      </c>
      <c r="X1021" s="57">
        <f>MAX((SetUp!$B$56*(1-($H1021/SetUp!$B$56)^2)*TANH(($B1021-$D1021)/SetUp!$B$56))/(1+$H1021/SetUp!$B$56*TANH(($B1021-$D1021)/SetUp!$B$56)),0)</f>
        <v>0</v>
      </c>
      <c r="AK1021" s="65">
        <v>256</v>
      </c>
      <c r="AL1021" s="66">
        <f t="shared" si="320"/>
        <v>0.155</v>
      </c>
      <c r="AM1021" s="66">
        <f t="shared" si="321"/>
        <v>0.17504472461315923</v>
      </c>
      <c r="AN1021" s="67">
        <f t="shared" si="322"/>
        <v>0.12932080395586601</v>
      </c>
      <c r="AP1021" s="64">
        <v>27927</v>
      </c>
      <c r="AQ1021" s="55">
        <v>6</v>
      </c>
      <c r="AR1021" s="55">
        <v>168</v>
      </c>
      <c r="AS1021" s="66">
        <f t="shared" si="330"/>
        <v>0.26700000000000002</v>
      </c>
      <c r="AT1021" s="66">
        <f t="shared" si="331"/>
        <v>0.33175862831747216</v>
      </c>
      <c r="AU1021" s="55" t="str">
        <f>IF(OR($AP1021&lt;SetUp!$B$97,$AP1021&gt;SetUp!$B$98),"Não","Sim")</f>
        <v>Não</v>
      </c>
      <c r="AV1021" s="68">
        <f t="shared" si="332"/>
        <v>0.51672042731055257</v>
      </c>
      <c r="AW1021" s="68">
        <f t="shared" si="333"/>
        <v>0.5759849202170767</v>
      </c>
      <c r="AX1021" s="68">
        <f t="shared" si="334"/>
        <v>-0.57348873863542471</v>
      </c>
      <c r="AY1021" s="68">
        <f t="shared" si="335"/>
        <v>-0.47917777326552474</v>
      </c>
      <c r="AZ1021" s="68">
        <f t="shared" si="336"/>
        <v>6.4758628317472144E-2</v>
      </c>
      <c r="BA1021" s="68">
        <f t="shared" si="337"/>
        <v>5.9264492906524135E-2</v>
      </c>
      <c r="BB1021" s="68">
        <f t="shared" si="338"/>
        <v>9.4310965369899968E-2</v>
      </c>
    </row>
    <row r="1022" spans="1:54" x14ac:dyDescent="0.3">
      <c r="A1022" s="64">
        <v>27684</v>
      </c>
      <c r="B1022" s="57">
        <v>1.9E-2</v>
      </c>
      <c r="C1022" s="57"/>
      <c r="D1022" s="57">
        <v>5.2510000000000003</v>
      </c>
      <c r="E1022" s="57">
        <f t="shared" si="323"/>
        <v>1.9E-2</v>
      </c>
      <c r="F1022" s="57">
        <f t="shared" si="324"/>
        <v>5.2320000000000002</v>
      </c>
      <c r="G1022" s="57">
        <f t="shared" si="325"/>
        <v>0</v>
      </c>
      <c r="H1022" s="57">
        <f>IF(Q1021&gt;SetUp!$B$56,SetUp!$B$56,Q1021)</f>
        <v>0</v>
      </c>
      <c r="I1022" s="57">
        <f t="shared" si="339"/>
        <v>0.45416713124142172</v>
      </c>
      <c r="J1022" s="57">
        <f>MIN(F1022,H1022,(1-EXP(-SetUp!$B$52*H1022/SetUp!$B$56))*F1022)</f>
        <v>0</v>
      </c>
      <c r="K1022" s="57">
        <f t="shared" si="326"/>
        <v>0</v>
      </c>
      <c r="L1022" s="57">
        <f>IF(I1022&lt;=0,0,MIN(SetUp!$B$50*I1022^SetUp!$B$55,I1022))</f>
        <v>5.491896599993433E-3</v>
      </c>
      <c r="M1022" s="57">
        <f t="shared" si="327"/>
        <v>0.44867523464142828</v>
      </c>
      <c r="N1022" s="57">
        <f>IF(SetUp!$B$62=0,X1022,(B1022-E1022)*(1-(H1022/SetUp!$B$66/SetUp!$B$56)))</f>
        <v>0</v>
      </c>
      <c r="O1022" s="57">
        <f>K1022*SetUp!$B$65</f>
        <v>0</v>
      </c>
      <c r="P1022" s="57">
        <f>MIN(SetUp!$B$54*L1022^SetUp!$B$51,L1022)</f>
        <v>3.0796179347086904E-3</v>
      </c>
      <c r="Q1022" s="57">
        <f t="shared" si="328"/>
        <v>0</v>
      </c>
      <c r="R1022" s="57">
        <f>IF((H1022+N1022-O1022)&gt;SetUp!$B$56,T1021+H1022+N1022-O1022-SetUp!$B$56,T1021)</f>
        <v>0</v>
      </c>
      <c r="S1022" s="57">
        <f>R1022*SetUp!$B$65</f>
        <v>0</v>
      </c>
      <c r="T1022" s="57">
        <f>IF((R1022-S1022)&lt;SetUp!$B$53,R1022-S1022,SetUp!$B$53)</f>
        <v>0</v>
      </c>
      <c r="U1022" s="57">
        <f t="shared" si="329"/>
        <v>0.44867523464142828</v>
      </c>
      <c r="V1022" s="57">
        <f>(L1022-P1022)/1000*SetUp!$B$13*1000000/SetUp!$B$48</f>
        <v>0.1372048212595213</v>
      </c>
      <c r="W1022" s="57">
        <f t="shared" si="340"/>
        <v>-6.9388939039072284E-18</v>
      </c>
      <c r="X1022" s="57">
        <f>MAX((SetUp!$B$56*(1-($H1022/SetUp!$B$56)^2)*TANH(($B1022-$D1022)/SetUp!$B$56))/(1+$H1022/SetUp!$B$56*TANH(($B1022-$D1022)/SetUp!$B$56)),0)</f>
        <v>0</v>
      </c>
      <c r="AK1022" s="65">
        <v>257</v>
      </c>
      <c r="AL1022" s="66">
        <f t="shared" ref="AL1022:AL1085" si="341">IFERROR(AVERAGEIFS($AS$3:$AS$2949,$AR$3:$AR$2949,AK1022),0)</f>
        <v>0.13939999999999997</v>
      </c>
      <c r="AM1022" s="66">
        <f t="shared" ref="AM1022:AM1085" si="342">IFERROR(AVERAGEIFS($AT$3:$AT$2949,$AR$3:$AR$2949,AK1022),0)</f>
        <v>0.17089250047388765</v>
      </c>
      <c r="AN1022" s="67">
        <f t="shared" ref="AN1022:AN1085" si="343">IFERROR((AM1022-AL1022)/AL1022,"")</f>
        <v>0.22591463754582275</v>
      </c>
      <c r="AP1022" s="64">
        <v>27928</v>
      </c>
      <c r="AQ1022" s="55">
        <v>6</v>
      </c>
      <c r="AR1022" s="55">
        <v>169</v>
      </c>
      <c r="AS1022" s="66">
        <f t="shared" si="330"/>
        <v>0.23799999999999999</v>
      </c>
      <c r="AT1022" s="66">
        <f t="shared" si="331"/>
        <v>0.32216970953135121</v>
      </c>
      <c r="AU1022" s="55" t="str">
        <f>IF(OR($AP1022&lt;SetUp!$B$97,$AP1022&gt;SetUp!$B$98),"Não","Sim")</f>
        <v>Não</v>
      </c>
      <c r="AV1022" s="68">
        <f t="shared" si="332"/>
        <v>0.48785243670601869</v>
      </c>
      <c r="AW1022" s="68">
        <f t="shared" si="333"/>
        <v>0.56759995554206244</v>
      </c>
      <c r="AX1022" s="68">
        <f t="shared" si="334"/>
        <v>-0.62342304294348805</v>
      </c>
      <c r="AY1022" s="68">
        <f t="shared" si="335"/>
        <v>-0.49191529446238208</v>
      </c>
      <c r="AZ1022" s="68">
        <f t="shared" si="336"/>
        <v>8.4169709531351222E-2</v>
      </c>
      <c r="BA1022" s="68">
        <f t="shared" si="337"/>
        <v>7.9747518836043751E-2</v>
      </c>
      <c r="BB1022" s="68">
        <f t="shared" si="338"/>
        <v>0.13150774848110597</v>
      </c>
    </row>
    <row r="1023" spans="1:54" x14ac:dyDescent="0.3">
      <c r="A1023" s="64">
        <v>27685</v>
      </c>
      <c r="B1023" s="57">
        <v>4.9000000000000002E-2</v>
      </c>
      <c r="C1023" s="57"/>
      <c r="D1023" s="57">
        <v>5.2510000000000003</v>
      </c>
      <c r="E1023" s="57">
        <f t="shared" si="323"/>
        <v>4.9000000000000002E-2</v>
      </c>
      <c r="F1023" s="57">
        <f t="shared" si="324"/>
        <v>5.202</v>
      </c>
      <c r="G1023" s="57">
        <f t="shared" si="325"/>
        <v>0</v>
      </c>
      <c r="H1023" s="57">
        <f>IF(Q1022&gt;SetUp!$B$56,SetUp!$B$56,Q1022)</f>
        <v>0</v>
      </c>
      <c r="I1023" s="57">
        <f t="shared" si="339"/>
        <v>0.44867523464142828</v>
      </c>
      <c r="J1023" s="57">
        <f>MIN(F1023,H1023,(1-EXP(-SetUp!$B$52*H1023/SetUp!$B$56))*F1023)</f>
        <v>0</v>
      </c>
      <c r="K1023" s="57">
        <f t="shared" si="326"/>
        <v>0</v>
      </c>
      <c r="L1023" s="57">
        <f>IF(I1023&lt;=0,0,MIN(SetUp!$B$50*I1023^SetUp!$B$55,I1023))</f>
        <v>5.3816611412648733E-3</v>
      </c>
      <c r="M1023" s="57">
        <f t="shared" si="327"/>
        <v>0.44329357350016341</v>
      </c>
      <c r="N1023" s="57">
        <f>IF(SetUp!$B$62=0,X1023,(B1023-E1023)*(1-(H1023/SetUp!$B$66/SetUp!$B$56)))</f>
        <v>0</v>
      </c>
      <c r="O1023" s="57">
        <f>K1023*SetUp!$B$65</f>
        <v>0</v>
      </c>
      <c r="P1023" s="57">
        <f>MIN(SetUp!$B$54*L1023^SetUp!$B$51,L1023)</f>
        <v>3.0188438109068792E-3</v>
      </c>
      <c r="Q1023" s="57">
        <f t="shared" si="328"/>
        <v>0</v>
      </c>
      <c r="R1023" s="57">
        <f>IF((H1023+N1023-O1023)&gt;SetUp!$B$56,T1022+H1023+N1023-O1023-SetUp!$B$56,T1022)</f>
        <v>0</v>
      </c>
      <c r="S1023" s="57">
        <f>R1023*SetUp!$B$65</f>
        <v>0</v>
      </c>
      <c r="T1023" s="57">
        <f>IF((R1023-S1023)&lt;SetUp!$B$53,R1023-S1023,SetUp!$B$53)</f>
        <v>0</v>
      </c>
      <c r="U1023" s="57">
        <f t="shared" si="329"/>
        <v>0.44329357350016341</v>
      </c>
      <c r="V1023" s="57">
        <f>(L1023-P1023)/1000*SetUp!$B$13*1000000/SetUp!$B$48</f>
        <v>0.13439157513023101</v>
      </c>
      <c r="W1023" s="57">
        <f t="shared" si="340"/>
        <v>0</v>
      </c>
      <c r="X1023" s="57">
        <f>MAX((SetUp!$B$56*(1-($H1023/SetUp!$B$56)^2)*TANH(($B1023-$D1023)/SetUp!$B$56))/(1+$H1023/SetUp!$B$56*TANH(($B1023-$D1023)/SetUp!$B$56)),0)</f>
        <v>0</v>
      </c>
      <c r="AK1023" s="65">
        <v>258</v>
      </c>
      <c r="AL1023" s="66">
        <f t="shared" si="341"/>
        <v>0.128</v>
      </c>
      <c r="AM1023" s="66">
        <f t="shared" si="342"/>
        <v>0.16688036930580902</v>
      </c>
      <c r="AN1023" s="67">
        <f t="shared" si="343"/>
        <v>0.30375288520163291</v>
      </c>
      <c r="AP1023" s="64">
        <v>27929</v>
      </c>
      <c r="AQ1023" s="55">
        <v>6</v>
      </c>
      <c r="AR1023" s="55">
        <v>170</v>
      </c>
      <c r="AS1023" s="66">
        <f t="shared" si="330"/>
        <v>0.23799999999999999</v>
      </c>
      <c r="AT1023" s="66">
        <f t="shared" si="331"/>
        <v>0.31296348391332834</v>
      </c>
      <c r="AU1023" s="55" t="str">
        <f>IF(OR($AP1023&lt;SetUp!$B$97,$AP1023&gt;SetUp!$B$98),"Não","Sim")</f>
        <v>Não</v>
      </c>
      <c r="AV1023" s="68">
        <f t="shared" si="332"/>
        <v>0.48785243670601869</v>
      </c>
      <c r="AW1023" s="68">
        <f t="shared" si="333"/>
        <v>0.55943139339272729</v>
      </c>
      <c r="AX1023" s="68">
        <f t="shared" si="334"/>
        <v>-0.62342304294348805</v>
      </c>
      <c r="AY1023" s="68">
        <f t="shared" si="335"/>
        <v>-0.50450633229410213</v>
      </c>
      <c r="AZ1023" s="68">
        <f t="shared" si="336"/>
        <v>7.4963483913328355E-2</v>
      </c>
      <c r="BA1023" s="68">
        <f t="shared" si="337"/>
        <v>7.1578956686708606E-2</v>
      </c>
      <c r="BB1023" s="68">
        <f t="shared" si="338"/>
        <v>0.11891671064938591</v>
      </c>
    </row>
    <row r="1024" spans="1:54" x14ac:dyDescent="0.3">
      <c r="A1024" s="64">
        <v>27686</v>
      </c>
      <c r="B1024" s="57">
        <v>0.11600000000000001</v>
      </c>
      <c r="C1024" s="57"/>
      <c r="D1024" s="57">
        <v>5.2510000000000003</v>
      </c>
      <c r="E1024" s="57">
        <f t="shared" si="323"/>
        <v>0.11600000000000001</v>
      </c>
      <c r="F1024" s="57">
        <f t="shared" si="324"/>
        <v>5.1350000000000007</v>
      </c>
      <c r="G1024" s="57">
        <f t="shared" si="325"/>
        <v>0</v>
      </c>
      <c r="H1024" s="57">
        <f>IF(Q1023&gt;SetUp!$B$56,SetUp!$B$56,Q1023)</f>
        <v>0</v>
      </c>
      <c r="I1024" s="57">
        <f t="shared" si="339"/>
        <v>0.44329357350016341</v>
      </c>
      <c r="J1024" s="57">
        <f>MIN(F1024,H1024,(1-EXP(-SetUp!$B$52*H1024/SetUp!$B$56))*F1024)</f>
        <v>0</v>
      </c>
      <c r="K1024" s="57">
        <f t="shared" si="326"/>
        <v>0</v>
      </c>
      <c r="L1024" s="57">
        <f>IF(I1024&lt;=0,0,MIN(SetUp!$B$50*I1024^SetUp!$B$55,I1024))</f>
        <v>5.2745074478396407E-3</v>
      </c>
      <c r="M1024" s="57">
        <f t="shared" si="327"/>
        <v>0.43801906605232377</v>
      </c>
      <c r="N1024" s="57">
        <f>IF(SetUp!$B$62=0,X1024,(B1024-E1024)*(1-(H1024/SetUp!$B$66/SetUp!$B$56)))</f>
        <v>0</v>
      </c>
      <c r="O1024" s="57">
        <f>K1024*SetUp!$B$65</f>
        <v>0</v>
      </c>
      <c r="P1024" s="57">
        <f>MIN(SetUp!$B$54*L1024^SetUp!$B$51,L1024)</f>
        <v>2.9597484022836711E-3</v>
      </c>
      <c r="Q1024" s="57">
        <f t="shared" si="328"/>
        <v>0</v>
      </c>
      <c r="R1024" s="57">
        <f>IF((H1024+N1024-O1024)&gt;SetUp!$B$56,T1023+H1024+N1024-O1024-SetUp!$B$56,T1023)</f>
        <v>0</v>
      </c>
      <c r="S1024" s="57">
        <f>R1024*SetUp!$B$65</f>
        <v>0</v>
      </c>
      <c r="T1024" s="57">
        <f>IF((R1024-S1024)&lt;SetUp!$B$53,R1024-S1024,SetUp!$B$53)</f>
        <v>0</v>
      </c>
      <c r="U1024" s="57">
        <f t="shared" si="329"/>
        <v>0.43801906605232377</v>
      </c>
      <c r="V1024" s="57">
        <f>(L1024-P1024)/1000*SetUp!$B$13*1000000/SetUp!$B$48</f>
        <v>0.131658131241184</v>
      </c>
      <c r="W1024" s="57">
        <f t="shared" si="340"/>
        <v>0</v>
      </c>
      <c r="X1024" s="57">
        <f>MAX((SetUp!$B$56*(1-($H1024/SetUp!$B$56)^2)*TANH(($B1024-$D1024)/SetUp!$B$56))/(1+$H1024/SetUp!$B$56*TANH(($B1024-$D1024)/SetUp!$B$56)),0)</f>
        <v>0</v>
      </c>
      <c r="AK1024" s="65">
        <v>259</v>
      </c>
      <c r="AL1024" s="66">
        <f t="shared" si="341"/>
        <v>0.1236</v>
      </c>
      <c r="AM1024" s="66">
        <f t="shared" si="342"/>
        <v>0.16300215572770474</v>
      </c>
      <c r="AN1024" s="67">
        <f t="shared" si="343"/>
        <v>0.31878766769987654</v>
      </c>
      <c r="AP1024" s="64">
        <v>27930</v>
      </c>
      <c r="AQ1024" s="55">
        <v>6</v>
      </c>
      <c r="AR1024" s="55">
        <v>171</v>
      </c>
      <c r="AS1024" s="66">
        <f t="shared" si="330"/>
        <v>0.23799999999999999</v>
      </c>
      <c r="AT1024" s="66">
        <f t="shared" si="331"/>
        <v>0.30412054161345609</v>
      </c>
      <c r="AU1024" s="55" t="str">
        <f>IF(OR($AP1024&lt;SetUp!$B$97,$AP1024&gt;SetUp!$B$98),"Não","Sim")</f>
        <v>Não</v>
      </c>
      <c r="AV1024" s="68">
        <f t="shared" si="332"/>
        <v>0.48785243670601869</v>
      </c>
      <c r="AW1024" s="68">
        <f t="shared" si="333"/>
        <v>0.55147125184678125</v>
      </c>
      <c r="AX1024" s="68">
        <f t="shared" si="334"/>
        <v>-0.62342304294348805</v>
      </c>
      <c r="AY1024" s="68">
        <f t="shared" si="335"/>
        <v>-0.51695424474215035</v>
      </c>
      <c r="AZ1024" s="68">
        <f t="shared" si="336"/>
        <v>6.6120541613456096E-2</v>
      </c>
      <c r="BA1024" s="68">
        <f t="shared" si="337"/>
        <v>6.3618815140762563E-2</v>
      </c>
      <c r="BB1024" s="68">
        <f t="shared" si="338"/>
        <v>0.1064687982013377</v>
      </c>
    </row>
    <row r="1025" spans="1:54" x14ac:dyDescent="0.3">
      <c r="A1025" s="64">
        <v>27687</v>
      </c>
      <c r="B1025" s="57">
        <v>6.6000000000000003E-2</v>
      </c>
      <c r="C1025" s="57"/>
      <c r="D1025" s="57">
        <v>5.2510000000000003</v>
      </c>
      <c r="E1025" s="57">
        <f t="shared" si="323"/>
        <v>6.6000000000000003E-2</v>
      </c>
      <c r="F1025" s="57">
        <f t="shared" si="324"/>
        <v>5.1850000000000005</v>
      </c>
      <c r="G1025" s="57">
        <f t="shared" si="325"/>
        <v>0</v>
      </c>
      <c r="H1025" s="57">
        <f>IF(Q1024&gt;SetUp!$B$56,SetUp!$B$56,Q1024)</f>
        <v>0</v>
      </c>
      <c r="I1025" s="57">
        <f t="shared" si="339"/>
        <v>0.43801906605232377</v>
      </c>
      <c r="J1025" s="57">
        <f>MIN(F1025,H1025,(1-EXP(-SetUp!$B$52*H1025/SetUp!$B$56))*F1025)</f>
        <v>0</v>
      </c>
      <c r="K1025" s="57">
        <f t="shared" si="326"/>
        <v>0</v>
      </c>
      <c r="L1025" s="57">
        <f>IF(I1025&lt;=0,0,MIN(SetUp!$B$50*I1025^SetUp!$B$55,I1025))</f>
        <v>5.1703253888096328E-3</v>
      </c>
      <c r="M1025" s="57">
        <f t="shared" si="327"/>
        <v>0.43284874066351414</v>
      </c>
      <c r="N1025" s="57">
        <f>IF(SetUp!$B$62=0,X1025,(B1025-E1025)*(1-(H1025/SetUp!$B$66/SetUp!$B$56)))</f>
        <v>0</v>
      </c>
      <c r="O1025" s="57">
        <f>K1025*SetUp!$B$65</f>
        <v>0</v>
      </c>
      <c r="P1025" s="57">
        <f>MIN(SetUp!$B$54*L1025^SetUp!$B$51,L1025)</f>
        <v>2.9022722712742652E-3</v>
      </c>
      <c r="Q1025" s="57">
        <f t="shared" si="328"/>
        <v>0</v>
      </c>
      <c r="R1025" s="57">
        <f>IF((H1025+N1025-O1025)&gt;SetUp!$B$56,T1024+H1025+N1025-O1025-SetUp!$B$56,T1024)</f>
        <v>0</v>
      </c>
      <c r="S1025" s="57">
        <f>R1025*SetUp!$B$65</f>
        <v>0</v>
      </c>
      <c r="T1025" s="57">
        <f>IF((R1025-S1025)&lt;SetUp!$B$53,R1025-S1025,SetUp!$B$53)</f>
        <v>0</v>
      </c>
      <c r="U1025" s="57">
        <f t="shared" si="329"/>
        <v>0.43284874066351414</v>
      </c>
      <c r="V1025" s="57">
        <f>(L1025-P1025)/1000*SetUp!$B$13*1000000/SetUp!$B$48</f>
        <v>0.12900160627246929</v>
      </c>
      <c r="W1025" s="57">
        <f t="shared" si="340"/>
        <v>0</v>
      </c>
      <c r="X1025" s="57">
        <f>MAX((SetUp!$B$56*(1-($H1025/SetUp!$B$56)^2)*TANH(($B1025-$D1025)/SetUp!$B$56))/(1+$H1025/SetUp!$B$56*TANH(($B1025-$D1025)/SetUp!$B$56)),0)</f>
        <v>0</v>
      </c>
      <c r="AK1025" s="65">
        <v>260</v>
      </c>
      <c r="AL1025" s="66">
        <f t="shared" si="341"/>
        <v>0.12239999999999999</v>
      </c>
      <c r="AM1025" s="66">
        <f t="shared" si="342"/>
        <v>0.15925202171690794</v>
      </c>
      <c r="AN1025" s="67">
        <f t="shared" si="343"/>
        <v>0.30107860879826759</v>
      </c>
      <c r="AP1025" s="64">
        <v>27931</v>
      </c>
      <c r="AQ1025" s="55">
        <v>6</v>
      </c>
      <c r="AR1025" s="55">
        <v>172</v>
      </c>
      <c r="AS1025" s="66">
        <f t="shared" si="330"/>
        <v>0.23799999999999999</v>
      </c>
      <c r="AT1025" s="66">
        <f t="shared" si="331"/>
        <v>0.29562266305708806</v>
      </c>
      <c r="AU1025" s="55" t="str">
        <f>IF(OR($AP1025&lt;SetUp!$B$97,$AP1025&gt;SetUp!$B$98),"Não","Sim")</f>
        <v>Não</v>
      </c>
      <c r="AV1025" s="68">
        <f t="shared" si="332"/>
        <v>0.48785243670601869</v>
      </c>
      <c r="AW1025" s="68">
        <f t="shared" si="333"/>
        <v>0.54371193021405007</v>
      </c>
      <c r="AX1025" s="68">
        <f t="shared" si="334"/>
        <v>-0.62342304294348805</v>
      </c>
      <c r="AY1025" s="68">
        <f t="shared" si="335"/>
        <v>-0.52926227506964885</v>
      </c>
      <c r="AZ1025" s="68">
        <f t="shared" si="336"/>
        <v>5.7622663057088075E-2</v>
      </c>
      <c r="BA1025" s="68">
        <f t="shared" si="337"/>
        <v>5.5859493508031377E-2</v>
      </c>
      <c r="BB1025" s="68">
        <f t="shared" si="338"/>
        <v>9.4160767873839202E-2</v>
      </c>
    </row>
    <row r="1026" spans="1:54" x14ac:dyDescent="0.3">
      <c r="A1026" s="64">
        <v>27688</v>
      </c>
      <c r="B1026" s="57">
        <v>0.224</v>
      </c>
      <c r="C1026" s="57"/>
      <c r="D1026" s="57">
        <v>5.2510000000000003</v>
      </c>
      <c r="E1026" s="57">
        <f t="shared" si="323"/>
        <v>0.224</v>
      </c>
      <c r="F1026" s="57">
        <f t="shared" si="324"/>
        <v>5.0270000000000001</v>
      </c>
      <c r="G1026" s="57">
        <f t="shared" si="325"/>
        <v>0</v>
      </c>
      <c r="H1026" s="57">
        <f>IF(Q1025&gt;SetUp!$B$56,SetUp!$B$56,Q1025)</f>
        <v>0</v>
      </c>
      <c r="I1026" s="57">
        <f t="shared" si="339"/>
        <v>0.43284874066351414</v>
      </c>
      <c r="J1026" s="57">
        <f>MIN(F1026,H1026,(1-EXP(-SetUp!$B$52*H1026/SetUp!$B$56))*F1026)</f>
        <v>0</v>
      </c>
      <c r="K1026" s="57">
        <f t="shared" si="326"/>
        <v>0</v>
      </c>
      <c r="L1026" s="57">
        <f>IF(I1026&lt;=0,0,MIN(SetUp!$B$50*I1026^SetUp!$B$55,I1026))</f>
        <v>5.0690096140159338E-3</v>
      </c>
      <c r="M1026" s="57">
        <f t="shared" si="327"/>
        <v>0.42777973104949824</v>
      </c>
      <c r="N1026" s="57">
        <f>IF(SetUp!$B$62=0,X1026,(B1026-E1026)*(1-(H1026/SetUp!$B$66/SetUp!$B$56)))</f>
        <v>0</v>
      </c>
      <c r="O1026" s="57">
        <f>K1026*SetUp!$B$65</f>
        <v>0</v>
      </c>
      <c r="P1026" s="57">
        <f>MIN(SetUp!$B$54*L1026^SetUp!$B$51,L1026)</f>
        <v>2.846358541141682E-3</v>
      </c>
      <c r="Q1026" s="57">
        <f t="shared" si="328"/>
        <v>0</v>
      </c>
      <c r="R1026" s="57">
        <f>IF((H1026+N1026-O1026)&gt;SetUp!$B$56,T1025+H1026+N1026-O1026-SetUp!$B$56,T1025)</f>
        <v>0</v>
      </c>
      <c r="S1026" s="57">
        <f>R1026*SetUp!$B$65</f>
        <v>0</v>
      </c>
      <c r="T1026" s="57">
        <f>IF((R1026-S1026)&lt;SetUp!$B$53,R1026-S1026,SetUp!$B$53)</f>
        <v>0</v>
      </c>
      <c r="U1026" s="57">
        <f t="shared" si="329"/>
        <v>0.42777973104949824</v>
      </c>
      <c r="V1026" s="57">
        <f>(L1026-P1026)/1000*SetUp!$B$13*1000000/SetUp!$B$48</f>
        <v>0.12641924316815942</v>
      </c>
      <c r="W1026" s="57">
        <f t="shared" si="340"/>
        <v>2.688821387764051E-17</v>
      </c>
      <c r="X1026" s="57">
        <f>MAX((SetUp!$B$56*(1-($H1026/SetUp!$B$56)^2)*TANH(($B1026-$D1026)/SetUp!$B$56))/(1+$H1026/SetUp!$B$56*TANH(($B1026-$D1026)/SetUp!$B$56)),0)</f>
        <v>0</v>
      </c>
      <c r="AK1026" s="65">
        <v>261</v>
      </c>
      <c r="AL1026" s="66">
        <f t="shared" si="341"/>
        <v>0.1196</v>
      </c>
      <c r="AM1026" s="66">
        <f t="shared" si="342"/>
        <v>0.15562444459249686</v>
      </c>
      <c r="AN1026" s="67">
        <f t="shared" si="343"/>
        <v>0.30120773070649548</v>
      </c>
      <c r="AP1026" s="64">
        <v>27932</v>
      </c>
      <c r="AQ1026" s="55">
        <v>6</v>
      </c>
      <c r="AR1026" s="55">
        <v>173</v>
      </c>
      <c r="AS1026" s="66">
        <f t="shared" si="330"/>
        <v>0.23799999999999999</v>
      </c>
      <c r="AT1026" s="66">
        <f t="shared" si="331"/>
        <v>0.28745273357733092</v>
      </c>
      <c r="AU1026" s="55" t="str">
        <f>IF(OR($AP1026&lt;SetUp!$B$97,$AP1026&gt;SetUp!$B$98),"Não","Sim")</f>
        <v>Não</v>
      </c>
      <c r="AV1026" s="68">
        <f t="shared" si="332"/>
        <v>0.48785243670601869</v>
      </c>
      <c r="AW1026" s="68">
        <f t="shared" si="333"/>
        <v>0.53614618676003933</v>
      </c>
      <c r="AX1026" s="68">
        <f t="shared" si="334"/>
        <v>-0.62342304294348805</v>
      </c>
      <c r="AY1026" s="68">
        <f t="shared" si="335"/>
        <v>-0.54143355700615792</v>
      </c>
      <c r="AZ1026" s="68">
        <f t="shared" si="336"/>
        <v>4.9452733577330932E-2</v>
      </c>
      <c r="BA1026" s="68">
        <f t="shared" si="337"/>
        <v>4.8293750054020645E-2</v>
      </c>
      <c r="BB1026" s="68">
        <f t="shared" si="338"/>
        <v>8.1989485937330131E-2</v>
      </c>
    </row>
    <row r="1027" spans="1:54" x14ac:dyDescent="0.3">
      <c r="A1027" s="64">
        <v>27689</v>
      </c>
      <c r="B1027" s="57">
        <v>0.75900000000000001</v>
      </c>
      <c r="C1027" s="57"/>
      <c r="D1027" s="57">
        <v>5.2510000000000003</v>
      </c>
      <c r="E1027" s="57">
        <f t="shared" ref="E1027:E1090" si="344">IF(B1027&gt;=D1027,D1027,B1027)</f>
        <v>0.75900000000000001</v>
      </c>
      <c r="F1027" s="57">
        <f t="shared" ref="F1027:F1090" si="345">D1027-E1027</f>
        <v>4.492</v>
      </c>
      <c r="G1027" s="57">
        <f t="shared" ref="G1027:G1090" si="346">MAX(B1027-D1027-N1027,0)</f>
        <v>0</v>
      </c>
      <c r="H1027" s="57">
        <f>IF(Q1026&gt;SetUp!$B$56,SetUp!$B$56,Q1026)</f>
        <v>0</v>
      </c>
      <c r="I1027" s="57">
        <f t="shared" si="339"/>
        <v>0.42777973104949824</v>
      </c>
      <c r="J1027" s="57">
        <f>MIN(F1027,H1027,(1-EXP(-SetUp!$B$52*H1027/SetUp!$B$56))*F1027)</f>
        <v>0</v>
      </c>
      <c r="K1027" s="57">
        <f t="shared" ref="K1027:K1090" si="347">MAX(H1027-J1027,0)</f>
        <v>0</v>
      </c>
      <c r="L1027" s="57">
        <f>IF(I1027&lt;=0,0,MIN(SetUp!$B$50*I1027^SetUp!$B$55,I1027))</f>
        <v>4.9704593103481994E-3</v>
      </c>
      <c r="M1027" s="57">
        <f t="shared" ref="M1027:M1090" si="348">MAX(I1027-L1027,0)</f>
        <v>0.42280927173915006</v>
      </c>
      <c r="N1027" s="57">
        <f>IF(SetUp!$B$62=0,X1027,(B1027-E1027)*(1-(H1027/SetUp!$B$66/SetUp!$B$56)))</f>
        <v>0</v>
      </c>
      <c r="O1027" s="57">
        <f>K1027*SetUp!$B$65</f>
        <v>0</v>
      </c>
      <c r="P1027" s="57">
        <f>MIN(SetUp!$B$54*L1027^SetUp!$B$51,L1027)</f>
        <v>2.7919527662595301E-3</v>
      </c>
      <c r="Q1027" s="57">
        <f t="shared" ref="Q1027:Q1090" si="349">IF((K1027+N1027-O1027)&lt;0,0,K1027+N1027-O1027)</f>
        <v>0</v>
      </c>
      <c r="R1027" s="57">
        <f>IF((H1027+N1027-O1027)&gt;SetUp!$B$56,T1026+H1027+N1027-O1027-SetUp!$B$56,T1026)</f>
        <v>0</v>
      </c>
      <c r="S1027" s="57">
        <f>R1027*SetUp!$B$65</f>
        <v>0</v>
      </c>
      <c r="T1027" s="57">
        <f>IF((R1027-S1027)&lt;SetUp!$B$53,R1027-S1027,SetUp!$B$53)</f>
        <v>0</v>
      </c>
      <c r="U1027" s="57">
        <f t="shared" ref="U1027:U1090" si="350">M1027+R1027-T1027</f>
        <v>0.42280927173915006</v>
      </c>
      <c r="V1027" s="57">
        <f>(L1027-P1027)/1000*SetUp!$B$13*1000000/SetUp!$B$48</f>
        <v>0.12390840465320006</v>
      </c>
      <c r="W1027" s="57">
        <f t="shared" si="340"/>
        <v>-3.0357660829594124E-17</v>
      </c>
      <c r="X1027" s="57">
        <f>MAX((SetUp!$B$56*(1-($H1027/SetUp!$B$56)^2)*TANH(($B1027-$D1027)/SetUp!$B$56))/(1+$H1027/SetUp!$B$56*TANH(($B1027-$D1027)/SetUp!$B$56)),0)</f>
        <v>0</v>
      </c>
      <c r="AK1027" s="65">
        <v>262</v>
      </c>
      <c r="AL1027" s="66">
        <f t="shared" si="341"/>
        <v>0.12640000000000001</v>
      </c>
      <c r="AM1027" s="66">
        <f t="shared" si="342"/>
        <v>0.15211419666881063</v>
      </c>
      <c r="AN1027" s="67">
        <f t="shared" si="343"/>
        <v>0.20343510022793204</v>
      </c>
      <c r="AP1027" s="64">
        <v>27933</v>
      </c>
      <c r="AQ1027" s="55">
        <v>6</v>
      </c>
      <c r="AR1027" s="55">
        <v>174</v>
      </c>
      <c r="AS1027" s="66">
        <f t="shared" ref="AS1027:AS1090" si="351">VLOOKUP($AP1027,$A:$C,3,FALSE)</f>
        <v>0.23799999999999999</v>
      </c>
      <c r="AT1027" s="66">
        <f t="shared" ref="AT1027:AT1090" si="352">VLOOKUP($AP1027,$A:$V,22,FALSE)</f>
        <v>0.27959466504021618</v>
      </c>
      <c r="AU1027" s="55" t="str">
        <f>IF(OR($AP1027&lt;SetUp!$B$97,$AP1027&gt;SetUp!$B$98),"Não","Sim")</f>
        <v>Não</v>
      </c>
      <c r="AV1027" s="68">
        <f t="shared" ref="AV1027:AV1090" si="353">IFERROR(SQRT(AS1027),0)</f>
        <v>0.48785243670601869</v>
      </c>
      <c r="AW1027" s="68">
        <f t="shared" ref="AW1027:AW1090" si="354">IFERROR(SQRT(AT1027),0)</f>
        <v>0.52876711796424725</v>
      </c>
      <c r="AX1027" s="68">
        <f t="shared" ref="AX1027:AX1090" si="355">IFERROR(LOG(AS1027),0)</f>
        <v>-0.62342304294348805</v>
      </c>
      <c r="AY1027" s="68">
        <f t="shared" ref="AY1027:AY1090" si="356">IFERROR(LOG(AT1027),0)</f>
        <v>-0.55347111964202145</v>
      </c>
      <c r="AZ1027" s="68">
        <f t="shared" ref="AZ1027:AZ1090" si="357">AT1027-AS1027</f>
        <v>4.1594665040216194E-2</v>
      </c>
      <c r="BA1027" s="68">
        <f t="shared" ref="BA1027:BA1090" si="358">AW1027-AV1027</f>
        <v>4.0914681258228558E-2</v>
      </c>
      <c r="BB1027" s="68">
        <f t="shared" ref="BB1027:BB1090" si="359">AY1027-AX1027</f>
        <v>6.9951923301466601E-2</v>
      </c>
    </row>
    <row r="1028" spans="1:54" x14ac:dyDescent="0.3">
      <c r="A1028" s="64">
        <v>27690</v>
      </c>
      <c r="B1028" s="57">
        <v>0</v>
      </c>
      <c r="C1028" s="57"/>
      <c r="D1028" s="57">
        <v>5.2510000000000003</v>
      </c>
      <c r="E1028" s="57">
        <f t="shared" si="344"/>
        <v>0</v>
      </c>
      <c r="F1028" s="57">
        <f t="shared" si="345"/>
        <v>5.2510000000000003</v>
      </c>
      <c r="G1028" s="57">
        <f t="shared" si="346"/>
        <v>0</v>
      </c>
      <c r="H1028" s="57">
        <f>IF(Q1027&gt;SetUp!$B$56,SetUp!$B$56,Q1027)</f>
        <v>0</v>
      </c>
      <c r="I1028" s="57">
        <f t="shared" ref="I1028:I1091" si="360">U1027+G1028+O1028</f>
        <v>0.42280927173915006</v>
      </c>
      <c r="J1028" s="57">
        <f>MIN(F1028,H1028,(1-EXP(-SetUp!$B$52*H1028/SetUp!$B$56))*F1028)</f>
        <v>0</v>
      </c>
      <c r="K1028" s="57">
        <f t="shared" si="347"/>
        <v>0</v>
      </c>
      <c r="L1028" s="57">
        <f>IF(I1028&lt;=0,0,MIN(SetUp!$B$50*I1028^SetUp!$B$55,I1028))</f>
        <v>4.8745779722843482E-3</v>
      </c>
      <c r="M1028" s="57">
        <f t="shared" si="348"/>
        <v>0.41793469376686571</v>
      </c>
      <c r="N1028" s="57">
        <f>IF(SetUp!$B$62=0,X1028,(B1028-E1028)*(1-(H1028/SetUp!$B$66/SetUp!$B$56)))</f>
        <v>0</v>
      </c>
      <c r="O1028" s="57">
        <f>K1028*SetUp!$B$65</f>
        <v>0</v>
      </c>
      <c r="P1028" s="57">
        <f>MIN(SetUp!$B$54*L1028^SetUp!$B$51,L1028)</f>
        <v>2.7390028099334852E-3</v>
      </c>
      <c r="Q1028" s="57">
        <f t="shared" si="349"/>
        <v>0</v>
      </c>
      <c r="R1028" s="57">
        <f>IF((H1028+N1028-O1028)&gt;SetUp!$B$56,T1027+H1028+N1028-O1028-SetUp!$B$56,T1027)</f>
        <v>0</v>
      </c>
      <c r="S1028" s="57">
        <f>R1028*SetUp!$B$65</f>
        <v>0</v>
      </c>
      <c r="T1028" s="57">
        <f>IF((R1028-S1028)&lt;SetUp!$B$53,R1028-S1028,SetUp!$B$53)</f>
        <v>0</v>
      </c>
      <c r="U1028" s="57">
        <f t="shared" si="350"/>
        <v>0.41793469376686571</v>
      </c>
      <c r="V1028" s="57">
        <f>(L1028-P1028)/1000*SetUp!$B$13*1000000/SetUp!$B$48</f>
        <v>0.12146656713147051</v>
      </c>
      <c r="W1028" s="57">
        <f t="shared" ref="W1028:W1091" si="361">Q1028+U1028+T1028-H1028-U1027-T1027-B1028+E1028+J1028+L1028</f>
        <v>-6.9388939039072284E-18</v>
      </c>
      <c r="X1028" s="57">
        <f>MAX((SetUp!$B$56*(1-($H1028/SetUp!$B$56)^2)*TANH(($B1028-$D1028)/SetUp!$B$56))/(1+$H1028/SetUp!$B$56*TANH(($B1028-$D1028)/SetUp!$B$56)),0)</f>
        <v>0</v>
      </c>
      <c r="AK1028" s="65">
        <v>263</v>
      </c>
      <c r="AL1028" s="66">
        <f t="shared" si="341"/>
        <v>0.1298</v>
      </c>
      <c r="AM1028" s="66">
        <f t="shared" si="342"/>
        <v>0.14871632643505589</v>
      </c>
      <c r="AN1028" s="67">
        <f t="shared" si="343"/>
        <v>0.14573441013140132</v>
      </c>
      <c r="AP1028" s="64">
        <v>27934</v>
      </c>
      <c r="AQ1028" s="55">
        <v>6</v>
      </c>
      <c r="AR1028" s="55">
        <v>175</v>
      </c>
      <c r="AS1028" s="66">
        <f t="shared" si="351"/>
        <v>0.23799999999999999</v>
      </c>
      <c r="AT1028" s="66">
        <f t="shared" si="352"/>
        <v>0.27203332381993472</v>
      </c>
      <c r="AU1028" s="55" t="str">
        <f>IF(OR($AP1028&lt;SetUp!$B$97,$AP1028&gt;SetUp!$B$98),"Não","Sim")</f>
        <v>Não</v>
      </c>
      <c r="AV1028" s="68">
        <f t="shared" si="353"/>
        <v>0.48785243670601869</v>
      </c>
      <c r="AW1028" s="68">
        <f t="shared" si="354"/>
        <v>0.52156813919174039</v>
      </c>
      <c r="AX1028" s="68">
        <f t="shared" si="355"/>
        <v>-0.62342304294348805</v>
      </c>
      <c r="AY1028" s="68">
        <f t="shared" si="356"/>
        <v>-0.56537789205163635</v>
      </c>
      <c r="AZ1028" s="68">
        <f t="shared" si="357"/>
        <v>3.4033323819934735E-2</v>
      </c>
      <c r="BA1028" s="68">
        <f t="shared" si="358"/>
        <v>3.3715702485721699E-2</v>
      </c>
      <c r="BB1028" s="68">
        <f t="shared" si="359"/>
        <v>5.8045150891851693E-2</v>
      </c>
    </row>
    <row r="1029" spans="1:54" x14ac:dyDescent="0.3">
      <c r="A1029" s="64">
        <v>27691</v>
      </c>
      <c r="B1029" s="57">
        <v>0</v>
      </c>
      <c r="C1029" s="57"/>
      <c r="D1029" s="57">
        <v>5.2510000000000003</v>
      </c>
      <c r="E1029" s="57">
        <f t="shared" si="344"/>
        <v>0</v>
      </c>
      <c r="F1029" s="57">
        <f t="shared" si="345"/>
        <v>5.2510000000000003</v>
      </c>
      <c r="G1029" s="57">
        <f t="shared" si="346"/>
        <v>0</v>
      </c>
      <c r="H1029" s="57">
        <f>IF(Q1028&gt;SetUp!$B$56,SetUp!$B$56,Q1028)</f>
        <v>0</v>
      </c>
      <c r="I1029" s="57">
        <f t="shared" si="360"/>
        <v>0.41793469376686571</v>
      </c>
      <c r="J1029" s="57">
        <f>MIN(F1029,H1029,(1-EXP(-SetUp!$B$52*H1029/SetUp!$B$56))*F1029)</f>
        <v>0</v>
      </c>
      <c r="K1029" s="57">
        <f t="shared" si="347"/>
        <v>0</v>
      </c>
      <c r="L1029" s="57">
        <f>IF(I1029&lt;=0,0,MIN(SetUp!$B$50*I1029^SetUp!$B$55,I1029))</f>
        <v>4.7812731857337235E-3</v>
      </c>
      <c r="M1029" s="57">
        <f t="shared" si="348"/>
        <v>0.41315342058113197</v>
      </c>
      <c r="N1029" s="57">
        <f>IF(SetUp!$B$62=0,X1029,(B1029-E1029)*(1-(H1029/SetUp!$B$66/SetUp!$B$56)))</f>
        <v>0</v>
      </c>
      <c r="O1029" s="57">
        <f>K1029*SetUp!$B$65</f>
        <v>0</v>
      </c>
      <c r="P1029" s="57">
        <f>MIN(SetUp!$B$54*L1029^SetUp!$B$51,L1029)</f>
        <v>2.6874587292680238E-3</v>
      </c>
      <c r="Q1029" s="57">
        <f t="shared" si="349"/>
        <v>0</v>
      </c>
      <c r="R1029" s="57">
        <f>IF((H1029+N1029-O1029)&gt;SetUp!$B$56,T1028+H1029+N1029-O1029-SetUp!$B$56,T1028)</f>
        <v>0</v>
      </c>
      <c r="S1029" s="57">
        <f>R1029*SetUp!$B$65</f>
        <v>0</v>
      </c>
      <c r="T1029" s="57">
        <f>IF((R1029-S1029)&lt;SetUp!$B$53,R1029-S1029,SetUp!$B$53)</f>
        <v>0</v>
      </c>
      <c r="U1029" s="57">
        <f t="shared" si="350"/>
        <v>0.41315342058113197</v>
      </c>
      <c r="V1029" s="57">
        <f>(L1029-P1029)/1000*SetUp!$B$13*1000000/SetUp!$B$48</f>
        <v>0.11909131493979686</v>
      </c>
      <c r="W1029" s="57">
        <f t="shared" si="361"/>
        <v>-1.3010426069826053E-17</v>
      </c>
      <c r="X1029" s="57">
        <f>MAX((SetUp!$B$56*(1-($H1029/SetUp!$B$56)^2)*TANH(($B1029-$D1029)/SetUp!$B$56))/(1+$H1029/SetUp!$B$56*TANH(($B1029-$D1029)/SetUp!$B$56)),0)</f>
        <v>0</v>
      </c>
      <c r="AK1029" s="65">
        <v>264</v>
      </c>
      <c r="AL1029" s="66">
        <f t="shared" si="341"/>
        <v>0.11040000000000001</v>
      </c>
      <c r="AM1029" s="66">
        <f t="shared" si="342"/>
        <v>0.14542614113070956</v>
      </c>
      <c r="AN1029" s="67">
        <f t="shared" si="343"/>
        <v>0.31726577111149951</v>
      </c>
      <c r="AP1029" s="64">
        <v>27935</v>
      </c>
      <c r="AQ1029" s="55">
        <v>6</v>
      </c>
      <c r="AR1029" s="55">
        <v>176</v>
      </c>
      <c r="AS1029" s="66">
        <f t="shared" si="351"/>
        <v>0.23799999999999999</v>
      </c>
      <c r="AT1029" s="66">
        <f t="shared" si="352"/>
        <v>0.26475446454683599</v>
      </c>
      <c r="AU1029" s="55" t="str">
        <f>IF(OR($AP1029&lt;SetUp!$B$97,$AP1029&gt;SetUp!$B$98),"Não","Sim")</f>
        <v>Não</v>
      </c>
      <c r="AV1029" s="68">
        <f t="shared" si="353"/>
        <v>0.48785243670601869</v>
      </c>
      <c r="AW1029" s="68">
        <f t="shared" si="354"/>
        <v>0.51454296666734833</v>
      </c>
      <c r="AX1029" s="68">
        <f t="shared" si="355"/>
        <v>-0.62342304294348805</v>
      </c>
      <c r="AY1029" s="68">
        <f t="shared" si="356"/>
        <v>-0.57715670766351068</v>
      </c>
      <c r="AZ1029" s="68">
        <f t="shared" si="357"/>
        <v>2.6754464546835999E-2</v>
      </c>
      <c r="BA1029" s="68">
        <f t="shared" si="358"/>
        <v>2.6690529961329645E-2</v>
      </c>
      <c r="BB1029" s="68">
        <f t="shared" si="359"/>
        <v>4.6266335279977366E-2</v>
      </c>
    </row>
    <row r="1030" spans="1:54" x14ac:dyDescent="0.3">
      <c r="A1030" s="64">
        <v>27692</v>
      </c>
      <c r="B1030" s="57">
        <v>0</v>
      </c>
      <c r="C1030" s="57"/>
      <c r="D1030" s="57">
        <v>5.2510000000000003</v>
      </c>
      <c r="E1030" s="57">
        <f t="shared" si="344"/>
        <v>0</v>
      </c>
      <c r="F1030" s="57">
        <f t="shared" si="345"/>
        <v>5.2510000000000003</v>
      </c>
      <c r="G1030" s="57">
        <f t="shared" si="346"/>
        <v>0</v>
      </c>
      <c r="H1030" s="57">
        <f>IF(Q1029&gt;SetUp!$B$56,SetUp!$B$56,Q1029)</f>
        <v>0</v>
      </c>
      <c r="I1030" s="57">
        <f t="shared" si="360"/>
        <v>0.41315342058113197</v>
      </c>
      <c r="J1030" s="57">
        <f>MIN(F1030,H1030,(1-EXP(-SetUp!$B$52*H1030/SetUp!$B$56))*F1030)</f>
        <v>0</v>
      </c>
      <c r="K1030" s="57">
        <f t="shared" si="347"/>
        <v>0</v>
      </c>
      <c r="L1030" s="57">
        <f>IF(I1030&lt;=0,0,MIN(SetUp!$B$50*I1030^SetUp!$B$55,I1030))</f>
        <v>4.6904564243153849E-3</v>
      </c>
      <c r="M1030" s="57">
        <f t="shared" si="348"/>
        <v>0.4084629641568166</v>
      </c>
      <c r="N1030" s="57">
        <f>IF(SetUp!$B$62=0,X1030,(B1030-E1030)*(1-(H1030/SetUp!$B$66/SetUp!$B$56)))</f>
        <v>0</v>
      </c>
      <c r="O1030" s="57">
        <f>K1030*SetUp!$B$65</f>
        <v>0</v>
      </c>
      <c r="P1030" s="57">
        <f>MIN(SetUp!$B$54*L1030^SetUp!$B$51,L1030)</f>
        <v>2.6372726666205855E-3</v>
      </c>
      <c r="Q1030" s="57">
        <f t="shared" si="349"/>
        <v>0</v>
      </c>
      <c r="R1030" s="57">
        <f>IF((H1030+N1030-O1030)&gt;SetUp!$B$56,T1029+H1030+N1030-O1030-SetUp!$B$56,T1029)</f>
        <v>0</v>
      </c>
      <c r="S1030" s="57">
        <f>R1030*SetUp!$B$65</f>
        <v>0</v>
      </c>
      <c r="T1030" s="57">
        <f>IF((R1030-S1030)&lt;SetUp!$B$53,R1030-S1030,SetUp!$B$53)</f>
        <v>0</v>
      </c>
      <c r="U1030" s="57">
        <f t="shared" si="350"/>
        <v>0.4084629641568166</v>
      </c>
      <c r="V1030" s="57">
        <f>(L1030-P1030)/1000*SetUp!$B$13*1000000/SetUp!$B$48</f>
        <v>0.11678033493456896</v>
      </c>
      <c r="W1030" s="57">
        <f t="shared" si="361"/>
        <v>1.474514954580286E-17</v>
      </c>
      <c r="X1030" s="57">
        <f>MAX((SetUp!$B$56*(1-($H1030/SetUp!$B$56)^2)*TANH(($B1030-$D1030)/SetUp!$B$56))/(1+$H1030/SetUp!$B$56*TANH(($B1030-$D1030)/SetUp!$B$56)),0)</f>
        <v>0</v>
      </c>
      <c r="AK1030" s="65">
        <v>265</v>
      </c>
      <c r="AL1030" s="66">
        <f t="shared" si="341"/>
        <v>0.1036</v>
      </c>
      <c r="AM1030" s="66">
        <f t="shared" si="342"/>
        <v>0.14223919059887979</v>
      </c>
      <c r="AN1030" s="67">
        <f t="shared" si="343"/>
        <v>0.37296516022084747</v>
      </c>
      <c r="AP1030" s="64">
        <v>27936</v>
      </c>
      <c r="AQ1030" s="55">
        <v>6</v>
      </c>
      <c r="AR1030" s="55">
        <v>177</v>
      </c>
      <c r="AS1030" s="66">
        <f t="shared" si="351"/>
        <v>0.21</v>
      </c>
      <c r="AT1030" s="66">
        <f t="shared" si="352"/>
        <v>0.25774466910898747</v>
      </c>
      <c r="AU1030" s="55" t="str">
        <f>IF(OR($AP1030&lt;SetUp!$B$97,$AP1030&gt;SetUp!$B$98),"Não","Sim")</f>
        <v>Não</v>
      </c>
      <c r="AV1030" s="68">
        <f t="shared" si="353"/>
        <v>0.45825756949558399</v>
      </c>
      <c r="AW1030" s="68">
        <f t="shared" si="354"/>
        <v>0.50768560065161139</v>
      </c>
      <c r="AX1030" s="68">
        <f t="shared" si="355"/>
        <v>-0.6777807052660807</v>
      </c>
      <c r="AY1030" s="68">
        <f t="shared" si="356"/>
        <v>-0.58881030839359194</v>
      </c>
      <c r="AZ1030" s="68">
        <f t="shared" si="357"/>
        <v>4.7744669108987475E-2</v>
      </c>
      <c r="BA1030" s="68">
        <f t="shared" si="358"/>
        <v>4.9428031156027397E-2</v>
      </c>
      <c r="BB1030" s="68">
        <f t="shared" si="359"/>
        <v>8.8970396872488755E-2</v>
      </c>
    </row>
    <row r="1031" spans="1:54" x14ac:dyDescent="0.3">
      <c r="A1031" s="64">
        <v>27693</v>
      </c>
      <c r="B1031" s="57">
        <v>0.21099999999999999</v>
      </c>
      <c r="C1031" s="57"/>
      <c r="D1031" s="57">
        <v>5.2510000000000003</v>
      </c>
      <c r="E1031" s="57">
        <f t="shared" si="344"/>
        <v>0.21099999999999999</v>
      </c>
      <c r="F1031" s="57">
        <f t="shared" si="345"/>
        <v>5.04</v>
      </c>
      <c r="G1031" s="57">
        <f t="shared" si="346"/>
        <v>0</v>
      </c>
      <c r="H1031" s="57">
        <f>IF(Q1030&gt;SetUp!$B$56,SetUp!$B$56,Q1030)</f>
        <v>0</v>
      </c>
      <c r="I1031" s="57">
        <f t="shared" si="360"/>
        <v>0.4084629641568166</v>
      </c>
      <c r="J1031" s="57">
        <f>MIN(F1031,H1031,(1-EXP(-SetUp!$B$52*H1031/SetUp!$B$56))*F1031)</f>
        <v>0</v>
      </c>
      <c r="K1031" s="57">
        <f t="shared" si="347"/>
        <v>0</v>
      </c>
      <c r="L1031" s="57">
        <f>IF(I1031&lt;=0,0,MIN(SetUp!$B$50*I1031^SetUp!$B$55,I1031))</f>
        <v>4.6020428572660383E-3</v>
      </c>
      <c r="M1031" s="57">
        <f t="shared" si="348"/>
        <v>0.40386092129955053</v>
      </c>
      <c r="N1031" s="57">
        <f>IF(SetUp!$B$62=0,X1031,(B1031-E1031)*(1-(H1031/SetUp!$B$66/SetUp!$B$56)))</f>
        <v>0</v>
      </c>
      <c r="O1031" s="57">
        <f>K1031*SetUp!$B$65</f>
        <v>0</v>
      </c>
      <c r="P1031" s="57">
        <f>MIN(SetUp!$B$54*L1031^SetUp!$B$51,L1031)</f>
        <v>2.5883987472186086E-3</v>
      </c>
      <c r="Q1031" s="57">
        <f t="shared" si="349"/>
        <v>0</v>
      </c>
      <c r="R1031" s="57">
        <f>IF((H1031+N1031-O1031)&gt;SetUp!$B$56,T1030+H1031+N1031-O1031-SetUp!$B$56,T1030)</f>
        <v>0</v>
      </c>
      <c r="S1031" s="57">
        <f>R1031*SetUp!$B$65</f>
        <v>0</v>
      </c>
      <c r="T1031" s="57">
        <f>IF((R1031-S1031)&lt;SetUp!$B$53,R1031-S1031,SetUp!$B$53)</f>
        <v>0</v>
      </c>
      <c r="U1031" s="57">
        <f t="shared" si="350"/>
        <v>0.40386092129955053</v>
      </c>
      <c r="V1031" s="57">
        <f>(L1031-P1031)/1000*SetUp!$B$13*1000000/SetUp!$B$48</f>
        <v>0.11453141138929462</v>
      </c>
      <c r="W1031" s="57">
        <f t="shared" si="361"/>
        <v>-2.6020852139652106E-17</v>
      </c>
      <c r="X1031" s="57">
        <f>MAX((SetUp!$B$56*(1-($H1031/SetUp!$B$56)^2)*TANH(($B1031-$D1031)/SetUp!$B$56))/(1+$H1031/SetUp!$B$56*TANH(($B1031-$D1031)/SetUp!$B$56)),0)</f>
        <v>0</v>
      </c>
      <c r="AK1031" s="65">
        <v>266</v>
      </c>
      <c r="AL1031" s="66">
        <f t="shared" si="341"/>
        <v>9.9199999999999983E-2</v>
      </c>
      <c r="AM1031" s="66">
        <f t="shared" si="342"/>
        <v>0.13915125231092199</v>
      </c>
      <c r="AN1031" s="67">
        <f t="shared" si="343"/>
        <v>0.40273439829558477</v>
      </c>
      <c r="AP1031" s="64">
        <v>27937</v>
      </c>
      <c r="AQ1031" s="55">
        <v>6</v>
      </c>
      <c r="AR1031" s="55">
        <v>178</v>
      </c>
      <c r="AS1031" s="66">
        <f t="shared" si="351"/>
        <v>0.21</v>
      </c>
      <c r="AT1031" s="66">
        <f t="shared" si="352"/>
        <v>0.25099129043975565</v>
      </c>
      <c r="AU1031" s="55" t="str">
        <f>IF(OR($AP1031&lt;SetUp!$B$97,$AP1031&gt;SetUp!$B$98),"Não","Sim")</f>
        <v>Não</v>
      </c>
      <c r="AV1031" s="68">
        <f t="shared" si="353"/>
        <v>0.45825756949558399</v>
      </c>
      <c r="AW1031" s="68">
        <f t="shared" si="354"/>
        <v>0.50099030972640146</v>
      </c>
      <c r="AX1031" s="68">
        <f t="shared" si="355"/>
        <v>-0.6777807052660807</v>
      </c>
      <c r="AY1031" s="68">
        <f t="shared" si="356"/>
        <v>-0.60034134855713317</v>
      </c>
      <c r="AZ1031" s="68">
        <f t="shared" si="357"/>
        <v>4.0991290439755662E-2</v>
      </c>
      <c r="BA1031" s="68">
        <f t="shared" si="358"/>
        <v>4.2732740230817468E-2</v>
      </c>
      <c r="BB1031" s="68">
        <f t="shared" si="359"/>
        <v>7.7439356708947527E-2</v>
      </c>
    </row>
    <row r="1032" spans="1:54" x14ac:dyDescent="0.3">
      <c r="A1032" s="64">
        <v>27694</v>
      </c>
      <c r="B1032" s="57">
        <v>0</v>
      </c>
      <c r="C1032" s="57"/>
      <c r="D1032" s="57">
        <v>5.2510000000000003</v>
      </c>
      <c r="E1032" s="57">
        <f t="shared" si="344"/>
        <v>0</v>
      </c>
      <c r="F1032" s="57">
        <f t="shared" si="345"/>
        <v>5.2510000000000003</v>
      </c>
      <c r="G1032" s="57">
        <f t="shared" si="346"/>
        <v>0</v>
      </c>
      <c r="H1032" s="57">
        <f>IF(Q1031&gt;SetUp!$B$56,SetUp!$B$56,Q1031)</f>
        <v>0</v>
      </c>
      <c r="I1032" s="57">
        <f t="shared" si="360"/>
        <v>0.40386092129955053</v>
      </c>
      <c r="J1032" s="57">
        <f>MIN(F1032,H1032,(1-EXP(-SetUp!$B$52*H1032/SetUp!$B$56))*F1032)</f>
        <v>0</v>
      </c>
      <c r="K1032" s="57">
        <f t="shared" si="347"/>
        <v>0</v>
      </c>
      <c r="L1032" s="57">
        <f>IF(I1032&lt;=0,0,MIN(SetUp!$B$50*I1032^SetUp!$B$55,I1032))</f>
        <v>4.515951168230112E-3</v>
      </c>
      <c r="M1032" s="57">
        <f t="shared" si="348"/>
        <v>0.39934497013132042</v>
      </c>
      <c r="N1032" s="57">
        <f>IF(SetUp!$B$62=0,X1032,(B1032-E1032)*(1-(H1032/SetUp!$B$66/SetUp!$B$56)))</f>
        <v>0</v>
      </c>
      <c r="O1032" s="57">
        <f>K1032*SetUp!$B$65</f>
        <v>0</v>
      </c>
      <c r="P1032" s="57">
        <f>MIN(SetUp!$B$54*L1032^SetUp!$B$51,L1032)</f>
        <v>2.5407929825451577E-3</v>
      </c>
      <c r="Q1032" s="57">
        <f t="shared" si="349"/>
        <v>0</v>
      </c>
      <c r="R1032" s="57">
        <f>IF((H1032+N1032-O1032)&gt;SetUp!$B$56,T1031+H1032+N1032-O1032-SetUp!$B$56,T1031)</f>
        <v>0</v>
      </c>
      <c r="S1032" s="57">
        <f>R1032*SetUp!$B$65</f>
        <v>0</v>
      </c>
      <c r="T1032" s="57">
        <f>IF((R1032-S1032)&lt;SetUp!$B$53,R1032-S1032,SetUp!$B$53)</f>
        <v>0</v>
      </c>
      <c r="U1032" s="57">
        <f t="shared" si="350"/>
        <v>0.39934497013132042</v>
      </c>
      <c r="V1032" s="57">
        <f>(L1032-P1032)/1000*SetUp!$B$13*1000000/SetUp!$B$48</f>
        <v>0.11234242118300036</v>
      </c>
      <c r="W1032" s="57">
        <f t="shared" si="361"/>
        <v>0</v>
      </c>
      <c r="X1032" s="57">
        <f>MAX((SetUp!$B$56*(1-($H1032/SetUp!$B$56)^2)*TANH(($B1032-$D1032)/SetUp!$B$56))/(1+$H1032/SetUp!$B$56*TANH(($B1032-$D1032)/SetUp!$B$56)),0)</f>
        <v>0</v>
      </c>
      <c r="AK1032" s="65">
        <v>267</v>
      </c>
      <c r="AL1032" s="66">
        <f t="shared" si="341"/>
        <v>8.2400000000000001E-2</v>
      </c>
      <c r="AM1032" s="66">
        <f t="shared" si="342"/>
        <v>0.13615831746558577</v>
      </c>
      <c r="AN1032" s="67">
        <f t="shared" si="343"/>
        <v>0.65240676535905051</v>
      </c>
      <c r="AP1032" s="64">
        <v>27938</v>
      </c>
      <c r="AQ1032" s="55">
        <v>6</v>
      </c>
      <c r="AR1032" s="55">
        <v>179</v>
      </c>
      <c r="AS1032" s="66">
        <f t="shared" si="351"/>
        <v>0.185</v>
      </c>
      <c r="AT1032" s="66">
        <f t="shared" si="352"/>
        <v>0.24448240066993523</v>
      </c>
      <c r="AU1032" s="55" t="str">
        <f>IF(OR($AP1032&lt;SetUp!$B$97,$AP1032&gt;SetUp!$B$98),"Não","Sim")</f>
        <v>Não</v>
      </c>
      <c r="AV1032" s="68">
        <f t="shared" si="353"/>
        <v>0.43011626335213132</v>
      </c>
      <c r="AW1032" s="68">
        <f t="shared" si="354"/>
        <v>0.49445161610610117</v>
      </c>
      <c r="AX1032" s="68">
        <f t="shared" si="355"/>
        <v>-0.73282827159698616</v>
      </c>
      <c r="AY1032" s="68">
        <f t="shared" si="356"/>
        <v>-0.61175239857320773</v>
      </c>
      <c r="AZ1032" s="68">
        <f t="shared" si="357"/>
        <v>5.9482400669935237E-2</v>
      </c>
      <c r="BA1032" s="68">
        <f t="shared" si="358"/>
        <v>6.4335352753969843E-2</v>
      </c>
      <c r="BB1032" s="68">
        <f t="shared" si="359"/>
        <v>0.12107587302377842</v>
      </c>
    </row>
    <row r="1033" spans="1:54" x14ac:dyDescent="0.3">
      <c r="A1033" s="64">
        <v>27695</v>
      </c>
      <c r="B1033" s="57">
        <v>0.443</v>
      </c>
      <c r="C1033" s="57"/>
      <c r="D1033" s="57">
        <v>5.2510000000000003</v>
      </c>
      <c r="E1033" s="57">
        <f t="shared" si="344"/>
        <v>0.443</v>
      </c>
      <c r="F1033" s="57">
        <f t="shared" si="345"/>
        <v>4.8080000000000007</v>
      </c>
      <c r="G1033" s="57">
        <f t="shared" si="346"/>
        <v>0</v>
      </c>
      <c r="H1033" s="57">
        <f>IF(Q1032&gt;SetUp!$B$56,SetUp!$B$56,Q1032)</f>
        <v>0</v>
      </c>
      <c r="I1033" s="57">
        <f t="shared" si="360"/>
        <v>0.39934497013132042</v>
      </c>
      <c r="J1033" s="57">
        <f>MIN(F1033,H1033,(1-EXP(-SetUp!$B$52*H1033/SetUp!$B$56))*F1033)</f>
        <v>0</v>
      </c>
      <c r="K1033" s="57">
        <f t="shared" si="347"/>
        <v>0</v>
      </c>
      <c r="L1033" s="57">
        <f>IF(I1033&lt;=0,0,MIN(SetUp!$B$50*I1033^SetUp!$B$55,I1033))</f>
        <v>4.432103384237788E-3</v>
      </c>
      <c r="M1033" s="57">
        <f t="shared" si="348"/>
        <v>0.39491286674708265</v>
      </c>
      <c r="N1033" s="57">
        <f>IF(SetUp!$B$62=0,X1033,(B1033-E1033)*(1-(H1033/SetUp!$B$66/SetUp!$B$56)))</f>
        <v>0</v>
      </c>
      <c r="O1033" s="57">
        <f>K1033*SetUp!$B$65</f>
        <v>0</v>
      </c>
      <c r="P1033" s="57">
        <f>MIN(SetUp!$B$54*L1033^SetUp!$B$51,L1033)</f>
        <v>2.4944131791268865E-3</v>
      </c>
      <c r="Q1033" s="57">
        <f t="shared" si="349"/>
        <v>0</v>
      </c>
      <c r="R1033" s="57">
        <f>IF((H1033+N1033-O1033)&gt;SetUp!$B$56,T1032+H1033+N1033-O1033-SetUp!$B$56,T1032)</f>
        <v>0</v>
      </c>
      <c r="S1033" s="57">
        <f>R1033*SetUp!$B$65</f>
        <v>0</v>
      </c>
      <c r="T1033" s="57">
        <f>IF((R1033-S1033)&lt;SetUp!$B$53,R1033-S1033,SetUp!$B$53)</f>
        <v>0</v>
      </c>
      <c r="U1033" s="57">
        <f t="shared" si="350"/>
        <v>0.39491286674708265</v>
      </c>
      <c r="V1033" s="57">
        <f>(L1033-P1033)/1000*SetUp!$B$13*1000000/SetUp!$B$48</f>
        <v>0.11021132926082756</v>
      </c>
      <c r="W1033" s="57">
        <f t="shared" si="361"/>
        <v>1.474514954580286E-17</v>
      </c>
      <c r="X1033" s="57">
        <f>MAX((SetUp!$B$56*(1-($H1033/SetUp!$B$56)^2)*TANH(($B1033-$D1033)/SetUp!$B$56))/(1+$H1033/SetUp!$B$56*TANH(($B1033-$D1033)/SetUp!$B$56)),0)</f>
        <v>0</v>
      </c>
      <c r="AK1033" s="65">
        <v>268</v>
      </c>
      <c r="AL1033" s="66">
        <f t="shared" si="341"/>
        <v>6.3400000000000012E-2</v>
      </c>
      <c r="AM1033" s="66">
        <f t="shared" si="342"/>
        <v>0.13327282860272296</v>
      </c>
      <c r="AN1033" s="67">
        <f t="shared" si="343"/>
        <v>1.1020950883710243</v>
      </c>
      <c r="AP1033" s="64">
        <v>27939</v>
      </c>
      <c r="AQ1033" s="55">
        <v>6</v>
      </c>
      <c r="AR1033" s="55">
        <v>180</v>
      </c>
      <c r="AS1033" s="66">
        <f t="shared" si="351"/>
        <v>0.185</v>
      </c>
      <c r="AT1033" s="66">
        <f t="shared" si="352"/>
        <v>0.23820674326403116</v>
      </c>
      <c r="AU1033" s="55" t="str">
        <f>IF(OR($AP1033&lt;SetUp!$B$97,$AP1033&gt;SetUp!$B$98),"Não","Sim")</f>
        <v>Não</v>
      </c>
      <c r="AV1033" s="68">
        <f t="shared" si="353"/>
        <v>0.43011626335213132</v>
      </c>
      <c r="AW1033" s="68">
        <f t="shared" si="354"/>
        <v>0.48806428189740658</v>
      </c>
      <c r="AX1033" s="68">
        <f t="shared" si="355"/>
        <v>-0.73282827159698616</v>
      </c>
      <c r="AY1033" s="68">
        <f t="shared" si="356"/>
        <v>-0.62304594847495909</v>
      </c>
      <c r="AZ1033" s="68">
        <f t="shared" si="357"/>
        <v>5.3206743264031159E-2</v>
      </c>
      <c r="BA1033" s="68">
        <f t="shared" si="358"/>
        <v>5.7948018545275259E-2</v>
      </c>
      <c r="BB1033" s="68">
        <f t="shared" si="359"/>
        <v>0.10978232312202707</v>
      </c>
    </row>
    <row r="1034" spans="1:54" x14ac:dyDescent="0.3">
      <c r="A1034" s="64">
        <v>27696</v>
      </c>
      <c r="B1034" s="57">
        <v>0.47899999999999998</v>
      </c>
      <c r="C1034" s="57"/>
      <c r="D1034" s="57">
        <v>5.2510000000000003</v>
      </c>
      <c r="E1034" s="57">
        <f t="shared" si="344"/>
        <v>0.47899999999999998</v>
      </c>
      <c r="F1034" s="57">
        <f t="shared" si="345"/>
        <v>4.7720000000000002</v>
      </c>
      <c r="G1034" s="57">
        <f t="shared" si="346"/>
        <v>0</v>
      </c>
      <c r="H1034" s="57">
        <f>IF(Q1033&gt;SetUp!$B$56,SetUp!$B$56,Q1033)</f>
        <v>0</v>
      </c>
      <c r="I1034" s="57">
        <f t="shared" si="360"/>
        <v>0.39491286674708265</v>
      </c>
      <c r="J1034" s="57">
        <f>MIN(F1034,H1034,(1-EXP(-SetUp!$B$52*H1034/SetUp!$B$56))*F1034)</f>
        <v>0</v>
      </c>
      <c r="K1034" s="57">
        <f t="shared" si="347"/>
        <v>0</v>
      </c>
      <c r="L1034" s="57">
        <f>IF(I1034&lt;=0,0,MIN(SetUp!$B$50*I1034^SetUp!$B$55,I1034))</f>
        <v>4.3504247142259721E-3</v>
      </c>
      <c r="M1034" s="57">
        <f t="shared" si="348"/>
        <v>0.39056244203285667</v>
      </c>
      <c r="N1034" s="57">
        <f>IF(SetUp!$B$62=0,X1034,(B1034-E1034)*(1-(H1034/SetUp!$B$66/SetUp!$B$56)))</f>
        <v>0</v>
      </c>
      <c r="O1034" s="57">
        <f>K1034*SetUp!$B$65</f>
        <v>0</v>
      </c>
      <c r="P1034" s="57">
        <f>MIN(SetUp!$B$54*L1034^SetUp!$B$51,L1034)</f>
        <v>2.449218852383959E-3</v>
      </c>
      <c r="Q1034" s="57">
        <f t="shared" si="349"/>
        <v>0</v>
      </c>
      <c r="R1034" s="57">
        <f>IF((H1034+N1034-O1034)&gt;SetUp!$B$56,T1033+H1034+N1034-O1034-SetUp!$B$56,T1033)</f>
        <v>0</v>
      </c>
      <c r="S1034" s="57">
        <f>R1034*SetUp!$B$65</f>
        <v>0</v>
      </c>
      <c r="T1034" s="57">
        <f>IF((R1034-S1034)&lt;SetUp!$B$53,R1034-S1034,SetUp!$B$53)</f>
        <v>0</v>
      </c>
      <c r="U1034" s="57">
        <f t="shared" si="350"/>
        <v>0.39056244203285667</v>
      </c>
      <c r="V1034" s="57">
        <f>(L1034-P1034)/1000*SetUp!$B$13*1000000/SetUp!$B$48</f>
        <v>0.10813618434949618</v>
      </c>
      <c r="W1034" s="57">
        <f t="shared" si="361"/>
        <v>0</v>
      </c>
      <c r="X1034" s="57">
        <f>MAX((SetUp!$B$56*(1-($H1034/SetUp!$B$56)^2)*TANH(($B1034-$D1034)/SetUp!$B$56))/(1+$H1034/SetUp!$B$56*TANH(($B1034-$D1034)/SetUp!$B$56)),0)</f>
        <v>0</v>
      </c>
      <c r="AK1034" s="65">
        <v>269</v>
      </c>
      <c r="AL1034" s="66">
        <f t="shared" si="341"/>
        <v>6.1800000000000008E-2</v>
      </c>
      <c r="AM1034" s="66">
        <f t="shared" si="342"/>
        <v>0.13045828273413823</v>
      </c>
      <c r="AN1034" s="67">
        <f t="shared" si="343"/>
        <v>1.110975448772463</v>
      </c>
      <c r="AP1034" s="64">
        <v>27940</v>
      </c>
      <c r="AQ1034" s="55">
        <v>6</v>
      </c>
      <c r="AR1034" s="55">
        <v>181</v>
      </c>
      <c r="AS1034" s="66">
        <f t="shared" si="351"/>
        <v>0.185</v>
      </c>
      <c r="AT1034" s="66">
        <f t="shared" si="352"/>
        <v>0.23215368879701143</v>
      </c>
      <c r="AU1034" s="55" t="str">
        <f>IF(OR($AP1034&lt;SetUp!$B$97,$AP1034&gt;SetUp!$B$98),"Não","Sim")</f>
        <v>Não</v>
      </c>
      <c r="AV1034" s="68">
        <f t="shared" si="353"/>
        <v>0.43011626335213132</v>
      </c>
      <c r="AW1034" s="68">
        <f t="shared" si="354"/>
        <v>0.48182329623733577</v>
      </c>
      <c r="AX1034" s="68">
        <f t="shared" si="355"/>
        <v>-0.73282827159698616</v>
      </c>
      <c r="AY1034" s="68">
        <f t="shared" si="356"/>
        <v>-0.63422441123769857</v>
      </c>
      <c r="AZ1034" s="68">
        <f t="shared" si="357"/>
        <v>4.7153688797011428E-2</v>
      </c>
      <c r="BA1034" s="68">
        <f t="shared" si="358"/>
        <v>5.1707032885204451E-2</v>
      </c>
      <c r="BB1034" s="68">
        <f t="shared" si="359"/>
        <v>9.8603860359287587E-2</v>
      </c>
    </row>
    <row r="1035" spans="1:54" x14ac:dyDescent="0.3">
      <c r="A1035" s="64">
        <v>27697</v>
      </c>
      <c r="B1035" s="57">
        <v>0</v>
      </c>
      <c r="C1035" s="57"/>
      <c r="D1035" s="57">
        <v>5.2510000000000003</v>
      </c>
      <c r="E1035" s="57">
        <f t="shared" si="344"/>
        <v>0</v>
      </c>
      <c r="F1035" s="57">
        <f t="shared" si="345"/>
        <v>5.2510000000000003</v>
      </c>
      <c r="G1035" s="57">
        <f t="shared" si="346"/>
        <v>0</v>
      </c>
      <c r="H1035" s="57">
        <f>IF(Q1034&gt;SetUp!$B$56,SetUp!$B$56,Q1034)</f>
        <v>0</v>
      </c>
      <c r="I1035" s="57">
        <f t="shared" si="360"/>
        <v>0.39056244203285667</v>
      </c>
      <c r="J1035" s="57">
        <f>MIN(F1035,H1035,(1-EXP(-SetUp!$B$52*H1035/SetUp!$B$56))*F1035)</f>
        <v>0</v>
      </c>
      <c r="K1035" s="57">
        <f t="shared" si="347"/>
        <v>0</v>
      </c>
      <c r="L1035" s="57">
        <f>IF(I1035&lt;=0,0,MIN(SetUp!$B$50*I1035^SetUp!$B$55,I1035))</f>
        <v>4.2708433965025589E-3</v>
      </c>
      <c r="M1035" s="57">
        <f t="shared" si="348"/>
        <v>0.38629159863635409</v>
      </c>
      <c r="N1035" s="57">
        <f>IF(SetUp!$B$62=0,X1035,(B1035-E1035)*(1-(H1035/SetUp!$B$66/SetUp!$B$56)))</f>
        <v>0</v>
      </c>
      <c r="O1035" s="57">
        <f>K1035*SetUp!$B$65</f>
        <v>0</v>
      </c>
      <c r="P1035" s="57">
        <f>MIN(SetUp!$B$54*L1035^SetUp!$B$51,L1035)</f>
        <v>2.4051711452253736E-3</v>
      </c>
      <c r="Q1035" s="57">
        <f t="shared" si="349"/>
        <v>0</v>
      </c>
      <c r="R1035" s="57">
        <f>IF((H1035+N1035-O1035)&gt;SetUp!$B$56,T1034+H1035+N1035-O1035-SetUp!$B$56,T1034)</f>
        <v>0</v>
      </c>
      <c r="S1035" s="57">
        <f>R1035*SetUp!$B$65</f>
        <v>0</v>
      </c>
      <c r="T1035" s="57">
        <f>IF((R1035-S1035)&lt;SetUp!$B$53,R1035-S1035,SetUp!$B$53)</f>
        <v>0</v>
      </c>
      <c r="U1035" s="57">
        <f t="shared" si="350"/>
        <v>0.38629159863635409</v>
      </c>
      <c r="V1035" s="57">
        <f>(L1035-P1035)/1000*SetUp!$B$13*1000000/SetUp!$B$48</f>
        <v>0.10611511491153507</v>
      </c>
      <c r="W1035" s="57">
        <f t="shared" si="361"/>
        <v>-1.8214596497756474E-17</v>
      </c>
      <c r="X1035" s="57">
        <f>MAX((SetUp!$B$56*(1-($H1035/SetUp!$B$56)^2)*TANH(($B1035-$D1035)/SetUp!$B$56))/(1+$H1035/SetUp!$B$56*TANH(($B1035-$D1035)/SetUp!$B$56)),0)</f>
        <v>0</v>
      </c>
      <c r="AK1035" s="65">
        <v>270</v>
      </c>
      <c r="AL1035" s="66">
        <f t="shared" si="341"/>
        <v>6.0400000000000009E-2</v>
      </c>
      <c r="AM1035" s="66">
        <f t="shared" si="342"/>
        <v>0.12772788308319186</v>
      </c>
      <c r="AN1035" s="67">
        <f t="shared" si="343"/>
        <v>1.1147000510462224</v>
      </c>
      <c r="AP1035" s="64">
        <v>27941</v>
      </c>
      <c r="AQ1035" s="55">
        <v>6</v>
      </c>
      <c r="AR1035" s="55">
        <v>182</v>
      </c>
      <c r="AS1035" s="66">
        <f t="shared" si="351"/>
        <v>0.185</v>
      </c>
      <c r="AT1035" s="66">
        <f t="shared" si="352"/>
        <v>0.22631319406066319</v>
      </c>
      <c r="AU1035" s="55" t="str">
        <f>IF(OR($AP1035&lt;SetUp!$B$97,$AP1035&gt;SetUp!$B$98),"Não","Sim")</f>
        <v>Não</v>
      </c>
      <c r="AV1035" s="68">
        <f t="shared" si="353"/>
        <v>0.43011626335213132</v>
      </c>
      <c r="AW1035" s="68">
        <f t="shared" si="354"/>
        <v>0.47572386324491145</v>
      </c>
      <c r="AX1035" s="68">
        <f t="shared" si="355"/>
        <v>-0.73282827159698616</v>
      </c>
      <c r="AY1035" s="68">
        <f t="shared" si="356"/>
        <v>-0.64529012593610657</v>
      </c>
      <c r="AZ1035" s="68">
        <f t="shared" si="357"/>
        <v>4.1313194060663194E-2</v>
      </c>
      <c r="BA1035" s="68">
        <f t="shared" si="358"/>
        <v>4.5607599892780126E-2</v>
      </c>
      <c r="BB1035" s="68">
        <f t="shared" si="359"/>
        <v>8.7538145660879585E-2</v>
      </c>
    </row>
    <row r="1036" spans="1:54" x14ac:dyDescent="0.3">
      <c r="A1036" s="64">
        <v>27698</v>
      </c>
      <c r="B1036" s="57">
        <v>0</v>
      </c>
      <c r="C1036" s="57"/>
      <c r="D1036" s="57">
        <v>5.2510000000000003</v>
      </c>
      <c r="E1036" s="57">
        <f t="shared" si="344"/>
        <v>0</v>
      </c>
      <c r="F1036" s="57">
        <f t="shared" si="345"/>
        <v>5.2510000000000003</v>
      </c>
      <c r="G1036" s="57">
        <f t="shared" si="346"/>
        <v>0</v>
      </c>
      <c r="H1036" s="57">
        <f>IF(Q1035&gt;SetUp!$B$56,SetUp!$B$56,Q1035)</f>
        <v>0</v>
      </c>
      <c r="I1036" s="57">
        <f t="shared" si="360"/>
        <v>0.38629159863635409</v>
      </c>
      <c r="J1036" s="57">
        <f>MIN(F1036,H1036,(1-EXP(-SetUp!$B$52*H1036/SetUp!$B$56))*F1036)</f>
        <v>0</v>
      </c>
      <c r="K1036" s="57">
        <f t="shared" si="347"/>
        <v>0</v>
      </c>
      <c r="L1036" s="57">
        <f>IF(I1036&lt;=0,0,MIN(SetUp!$B$50*I1036^SetUp!$B$55,I1036))</f>
        <v>4.1932905545961517E-3</v>
      </c>
      <c r="M1036" s="57">
        <f t="shared" si="348"/>
        <v>0.38209830808175793</v>
      </c>
      <c r="N1036" s="57">
        <f>IF(SetUp!$B$62=0,X1036,(B1036-E1036)*(1-(H1036/SetUp!$B$66/SetUp!$B$56)))</f>
        <v>0</v>
      </c>
      <c r="O1036" s="57">
        <f>K1036*SetUp!$B$65</f>
        <v>0</v>
      </c>
      <c r="P1036" s="57">
        <f>MIN(SetUp!$B$54*L1036^SetUp!$B$51,L1036)</f>
        <v>2.3622327510950617E-3</v>
      </c>
      <c r="Q1036" s="57">
        <f t="shared" si="349"/>
        <v>0</v>
      </c>
      <c r="R1036" s="57">
        <f>IF((H1036+N1036-O1036)&gt;SetUp!$B$56,T1035+H1036+N1036-O1036-SetUp!$B$56,T1035)</f>
        <v>0</v>
      </c>
      <c r="S1036" s="57">
        <f>R1036*SetUp!$B$65</f>
        <v>0</v>
      </c>
      <c r="T1036" s="57">
        <f>IF((R1036-S1036)&lt;SetUp!$B$53,R1036-S1036,SetUp!$B$53)</f>
        <v>0</v>
      </c>
      <c r="U1036" s="57">
        <f t="shared" si="350"/>
        <v>0.38209830808175793</v>
      </c>
      <c r="V1036" s="57">
        <f>(L1036-P1036)/1000*SetUp!$B$13*1000000/SetUp!$B$48</f>
        <v>0.10414632532330746</v>
      </c>
      <c r="W1036" s="57">
        <f t="shared" si="361"/>
        <v>-1.1275702593849246E-17</v>
      </c>
      <c r="X1036" s="57">
        <f>MAX((SetUp!$B$56*(1-($H1036/SetUp!$B$56)^2)*TANH(($B1036-$D1036)/SetUp!$B$56))/(1+$H1036/SetUp!$B$56*TANH(($B1036-$D1036)/SetUp!$B$56)),0)</f>
        <v>0</v>
      </c>
      <c r="AK1036" s="65">
        <v>271</v>
      </c>
      <c r="AL1036" s="66">
        <f t="shared" si="341"/>
        <v>5.9400000000000008E-2</v>
      </c>
      <c r="AM1036" s="66">
        <f t="shared" si="342"/>
        <v>0.12507835491227598</v>
      </c>
      <c r="AN1036" s="67">
        <f t="shared" si="343"/>
        <v>1.1056962106443764</v>
      </c>
      <c r="AP1036" s="64">
        <v>27942</v>
      </c>
      <c r="AQ1036" s="55">
        <v>7</v>
      </c>
      <c r="AR1036" s="55">
        <v>183</v>
      </c>
      <c r="AS1036" s="66">
        <f t="shared" si="351"/>
        <v>0.16200000000000001</v>
      </c>
      <c r="AT1036" s="66">
        <f t="shared" si="352"/>
        <v>0.22067576421808152</v>
      </c>
      <c r="AU1036" s="55" t="str">
        <f>IF(OR($AP1036&lt;SetUp!$B$97,$AP1036&gt;SetUp!$B$98),"Não","Sim")</f>
        <v>Não</v>
      </c>
      <c r="AV1036" s="68">
        <f t="shared" si="353"/>
        <v>0.40249223594996214</v>
      </c>
      <c r="AW1036" s="68">
        <f t="shared" si="354"/>
        <v>0.46976139072733675</v>
      </c>
      <c r="AX1036" s="68">
        <f t="shared" si="355"/>
        <v>-0.790484985457369</v>
      </c>
      <c r="AY1036" s="68">
        <f t="shared" si="356"/>
        <v>-0.6562453607409815</v>
      </c>
      <c r="AZ1036" s="68">
        <f t="shared" si="357"/>
        <v>5.8675764218081516E-2</v>
      </c>
      <c r="BA1036" s="68">
        <f t="shared" si="358"/>
        <v>6.7269154777374607E-2</v>
      </c>
      <c r="BB1036" s="68">
        <f t="shared" si="359"/>
        <v>0.13423962471638751</v>
      </c>
    </row>
    <row r="1037" spans="1:54" x14ac:dyDescent="0.3">
      <c r="A1037" s="64">
        <v>27699</v>
      </c>
      <c r="B1037" s="57">
        <v>1E-3</v>
      </c>
      <c r="C1037" s="57"/>
      <c r="D1037" s="57">
        <v>5.415</v>
      </c>
      <c r="E1037" s="57">
        <f t="shared" si="344"/>
        <v>1E-3</v>
      </c>
      <c r="F1037" s="57">
        <f t="shared" si="345"/>
        <v>5.4139999999999997</v>
      </c>
      <c r="G1037" s="57">
        <f t="shared" si="346"/>
        <v>0</v>
      </c>
      <c r="H1037" s="57">
        <f>IF(Q1036&gt;SetUp!$B$56,SetUp!$B$56,Q1036)</f>
        <v>0</v>
      </c>
      <c r="I1037" s="57">
        <f t="shared" si="360"/>
        <v>0.38209830808175793</v>
      </c>
      <c r="J1037" s="57">
        <f>MIN(F1037,H1037,(1-EXP(-SetUp!$B$52*H1037/SetUp!$B$56))*F1037)</f>
        <v>0</v>
      </c>
      <c r="K1037" s="57">
        <f t="shared" si="347"/>
        <v>0</v>
      </c>
      <c r="L1037" s="57">
        <f>IF(I1037&lt;=0,0,MIN(SetUp!$B$50*I1037^SetUp!$B$55,I1037))</f>
        <v>4.11770006097208E-3</v>
      </c>
      <c r="M1037" s="57">
        <f t="shared" si="348"/>
        <v>0.37798060802078587</v>
      </c>
      <c r="N1037" s="57">
        <f>IF(SetUp!$B$62=0,X1037,(B1037-E1037)*(1-(H1037/SetUp!$B$66/SetUp!$B$56)))</f>
        <v>0</v>
      </c>
      <c r="O1037" s="57">
        <f>K1037*SetUp!$B$65</f>
        <v>0</v>
      </c>
      <c r="P1037" s="57">
        <f>MIN(SetUp!$B$54*L1037^SetUp!$B$51,L1037)</f>
        <v>2.3203678411945769E-3</v>
      </c>
      <c r="Q1037" s="57">
        <f t="shared" si="349"/>
        <v>0</v>
      </c>
      <c r="R1037" s="57">
        <f>IF((H1037+N1037-O1037)&gt;SetUp!$B$56,T1036+H1037+N1037-O1037-SetUp!$B$56,T1036)</f>
        <v>0</v>
      </c>
      <c r="S1037" s="57">
        <f>R1037*SetUp!$B$65</f>
        <v>0</v>
      </c>
      <c r="T1037" s="57">
        <f>IF((R1037-S1037)&lt;SetUp!$B$53,R1037-S1037,SetUp!$B$53)</f>
        <v>0</v>
      </c>
      <c r="U1037" s="57">
        <f t="shared" si="350"/>
        <v>0.37798060802078587</v>
      </c>
      <c r="V1037" s="57">
        <f>(L1037-P1037)/1000*SetUp!$B$13*1000000/SetUp!$B$48</f>
        <v>0.10222809226289874</v>
      </c>
      <c r="W1037" s="57">
        <f t="shared" si="361"/>
        <v>1.7347234759768071E-17</v>
      </c>
      <c r="X1037" s="57">
        <f>MAX((SetUp!$B$56*(1-($H1037/SetUp!$B$56)^2)*TANH(($B1037-$D1037)/SetUp!$B$56))/(1+$H1037/SetUp!$B$56*TANH(($B1037-$D1037)/SetUp!$B$56)),0)</f>
        <v>0</v>
      </c>
      <c r="AK1037" s="65">
        <v>272</v>
      </c>
      <c r="AL1037" s="66">
        <f t="shared" si="341"/>
        <v>4.7400000000000005E-2</v>
      </c>
      <c r="AM1037" s="66">
        <f t="shared" si="342"/>
        <v>0.12250658103505477</v>
      </c>
      <c r="AN1037" s="67">
        <f t="shared" si="343"/>
        <v>1.5845270260560076</v>
      </c>
      <c r="AP1037" s="64">
        <v>27943</v>
      </c>
      <c r="AQ1037" s="55">
        <v>7</v>
      </c>
      <c r="AR1037" s="55">
        <v>184</v>
      </c>
      <c r="AS1037" s="66">
        <f t="shared" si="351"/>
        <v>0.16200000000000001</v>
      </c>
      <c r="AT1037" s="66">
        <f t="shared" si="352"/>
        <v>0.21523241775117261</v>
      </c>
      <c r="AU1037" s="55" t="str">
        <f>IF(OR($AP1037&lt;SetUp!$B$97,$AP1037&gt;SetUp!$B$98),"Não","Sim")</f>
        <v>Não</v>
      </c>
      <c r="AV1037" s="68">
        <f t="shared" si="353"/>
        <v>0.40249223594996214</v>
      </c>
      <c r="AW1037" s="68">
        <f t="shared" si="354"/>
        <v>0.46393147958634218</v>
      </c>
      <c r="AX1037" s="68">
        <f t="shared" si="355"/>
        <v>-0.790484985457369</v>
      </c>
      <c r="AY1037" s="68">
        <f t="shared" si="356"/>
        <v>-0.66709231576523631</v>
      </c>
      <c r="AZ1037" s="68">
        <f t="shared" si="357"/>
        <v>5.32324177511726E-2</v>
      </c>
      <c r="BA1037" s="68">
        <f t="shared" si="358"/>
        <v>6.1439243636380036E-2</v>
      </c>
      <c r="BB1037" s="68">
        <f t="shared" si="359"/>
        <v>0.12339266969213269</v>
      </c>
    </row>
    <row r="1038" spans="1:54" x14ac:dyDescent="0.3">
      <c r="A1038" s="64">
        <v>27700</v>
      </c>
      <c r="B1038" s="57">
        <v>0</v>
      </c>
      <c r="C1038" s="57"/>
      <c r="D1038" s="57">
        <v>5.415</v>
      </c>
      <c r="E1038" s="57">
        <f t="shared" si="344"/>
        <v>0</v>
      </c>
      <c r="F1038" s="57">
        <f t="shared" si="345"/>
        <v>5.415</v>
      </c>
      <c r="G1038" s="57">
        <f t="shared" si="346"/>
        <v>0</v>
      </c>
      <c r="H1038" s="57">
        <f>IF(Q1037&gt;SetUp!$B$56,SetUp!$B$56,Q1037)</f>
        <v>0</v>
      </c>
      <c r="I1038" s="57">
        <f t="shared" si="360"/>
        <v>0.37798060802078587</v>
      </c>
      <c r="J1038" s="57">
        <f>MIN(F1038,H1038,(1-EXP(-SetUp!$B$52*H1038/SetUp!$B$56))*F1038)</f>
        <v>0</v>
      </c>
      <c r="K1038" s="57">
        <f t="shared" si="347"/>
        <v>0</v>
      </c>
      <c r="L1038" s="57">
        <f>IF(I1038&lt;=0,0,MIN(SetUp!$B$50*I1038^SetUp!$B$55,I1038))</f>
        <v>4.044008408131212E-3</v>
      </c>
      <c r="M1038" s="57">
        <f t="shared" si="348"/>
        <v>0.37393659961265463</v>
      </c>
      <c r="N1038" s="57">
        <f>IF(SetUp!$B$62=0,X1038,(B1038-E1038)*(1-(H1038/SetUp!$B$66/SetUp!$B$56)))</f>
        <v>0</v>
      </c>
      <c r="O1038" s="57">
        <f>K1038*SetUp!$B$65</f>
        <v>0</v>
      </c>
      <c r="P1038" s="57">
        <f>MIN(SetUp!$B$54*L1038^SetUp!$B$51,L1038)</f>
        <v>2.2795419956268231E-3</v>
      </c>
      <c r="Q1038" s="57">
        <f t="shared" si="349"/>
        <v>0</v>
      </c>
      <c r="R1038" s="57">
        <f>IF((H1038+N1038-O1038)&gt;SetUp!$B$56,T1037+H1038+N1038-O1038-SetUp!$B$56,T1037)</f>
        <v>0</v>
      </c>
      <c r="S1038" s="57">
        <f>R1038*SetUp!$B$65</f>
        <v>0</v>
      </c>
      <c r="T1038" s="57">
        <f>IF((R1038-S1038)&lt;SetUp!$B$53,R1038-S1038,SetUp!$B$53)</f>
        <v>0</v>
      </c>
      <c r="U1038" s="57">
        <f t="shared" si="350"/>
        <v>0.37393659961265463</v>
      </c>
      <c r="V1038" s="57">
        <f>(L1038-P1038)/1000*SetUp!$B$13*1000000/SetUp!$B$48</f>
        <v>0.10035876129490082</v>
      </c>
      <c r="W1038" s="57">
        <f t="shared" si="361"/>
        <v>-2.688821387764051E-17</v>
      </c>
      <c r="X1038" s="57">
        <f>MAX((SetUp!$B$56*(1-($H1038/SetUp!$B$56)^2)*TANH(($B1038-$D1038)/SetUp!$B$56))/(1+$H1038/SetUp!$B$56*TANH(($B1038-$D1038)/SetUp!$B$56)),0)</f>
        <v>0</v>
      </c>
      <c r="AK1038" s="65">
        <v>273</v>
      </c>
      <c r="AL1038" s="66">
        <f t="shared" si="341"/>
        <v>4.7400000000000005E-2</v>
      </c>
      <c r="AM1038" s="66">
        <f t="shared" si="342"/>
        <v>0.12000959277297654</v>
      </c>
      <c r="AN1038" s="67">
        <f t="shared" si="343"/>
        <v>1.5318479487969734</v>
      </c>
      <c r="AP1038" s="64">
        <v>27944</v>
      </c>
      <c r="AQ1038" s="55">
        <v>7</v>
      </c>
      <c r="AR1038" s="55">
        <v>185</v>
      </c>
      <c r="AS1038" s="66">
        <f t="shared" si="351"/>
        <v>0.16200000000000001</v>
      </c>
      <c r="AT1038" s="66">
        <f t="shared" si="352"/>
        <v>0.20997465396968854</v>
      </c>
      <c r="AU1038" s="55" t="str">
        <f>IF(OR($AP1038&lt;SetUp!$B$97,$AP1038&gt;SetUp!$B$98),"Não","Sim")</f>
        <v>Não</v>
      </c>
      <c r="AV1038" s="68">
        <f t="shared" si="353"/>
        <v>0.40249223594996214</v>
      </c>
      <c r="AW1038" s="68">
        <f t="shared" si="354"/>
        <v>0.45822991387478024</v>
      </c>
      <c r="AX1038" s="68">
        <f t="shared" si="355"/>
        <v>-0.790484985457369</v>
      </c>
      <c r="AY1038" s="68">
        <f t="shared" si="356"/>
        <v>-0.67783312576818355</v>
      </c>
      <c r="AZ1038" s="68">
        <f t="shared" si="357"/>
        <v>4.797465396968853E-2</v>
      </c>
      <c r="BA1038" s="68">
        <f t="shared" si="358"/>
        <v>5.5737677924818096E-2</v>
      </c>
      <c r="BB1038" s="68">
        <f t="shared" si="359"/>
        <v>0.11265185968918545</v>
      </c>
    </row>
    <row r="1039" spans="1:54" x14ac:dyDescent="0.3">
      <c r="A1039" s="64">
        <v>27701</v>
      </c>
      <c r="B1039" s="57">
        <v>0</v>
      </c>
      <c r="C1039" s="57"/>
      <c r="D1039" s="57">
        <v>5.415</v>
      </c>
      <c r="E1039" s="57">
        <f t="shared" si="344"/>
        <v>0</v>
      </c>
      <c r="F1039" s="57">
        <f t="shared" si="345"/>
        <v>5.415</v>
      </c>
      <c r="G1039" s="57">
        <f t="shared" si="346"/>
        <v>0</v>
      </c>
      <c r="H1039" s="57">
        <f>IF(Q1038&gt;SetUp!$B$56,SetUp!$B$56,Q1038)</f>
        <v>0</v>
      </c>
      <c r="I1039" s="57">
        <f t="shared" si="360"/>
        <v>0.37393659961265463</v>
      </c>
      <c r="J1039" s="57">
        <f>MIN(F1039,H1039,(1-EXP(-SetUp!$B$52*H1039/SetUp!$B$56))*F1039)</f>
        <v>0</v>
      </c>
      <c r="K1039" s="57">
        <f t="shared" si="347"/>
        <v>0</v>
      </c>
      <c r="L1039" s="57">
        <f>IF(I1039&lt;=0,0,MIN(SetUp!$B$50*I1039^SetUp!$B$55,I1039))</f>
        <v>3.9721545866411006E-3</v>
      </c>
      <c r="M1039" s="57">
        <f t="shared" si="348"/>
        <v>0.36996444502601356</v>
      </c>
      <c r="N1039" s="57">
        <f>IF(SetUp!$B$62=0,X1039,(B1039-E1039)*(1-(H1039/SetUp!$B$66/SetUp!$B$56)))</f>
        <v>0</v>
      </c>
      <c r="O1039" s="57">
        <f>K1039*SetUp!$B$65</f>
        <v>0</v>
      </c>
      <c r="P1039" s="57">
        <f>MIN(SetUp!$B$54*L1039^SetUp!$B$51,L1039)</f>
        <v>2.2397221382227731E-3</v>
      </c>
      <c r="Q1039" s="57">
        <f t="shared" si="349"/>
        <v>0</v>
      </c>
      <c r="R1039" s="57">
        <f>IF((H1039+N1039-O1039)&gt;SetUp!$B$56,T1038+H1039+N1039-O1039-SetUp!$B$56,T1038)</f>
        <v>0</v>
      </c>
      <c r="S1039" s="57">
        <f>R1039*SetUp!$B$65</f>
        <v>0</v>
      </c>
      <c r="T1039" s="57">
        <f>IF((R1039-S1039)&lt;SetUp!$B$53,R1039-S1039,SetUp!$B$53)</f>
        <v>0</v>
      </c>
      <c r="U1039" s="57">
        <f t="shared" si="350"/>
        <v>0.36996444502601356</v>
      </c>
      <c r="V1039" s="57">
        <f>(L1039-P1039)/1000*SetUp!$B$13*1000000/SetUp!$B$48</f>
        <v>9.8536743640011359E-2</v>
      </c>
      <c r="W1039" s="57">
        <f t="shared" si="361"/>
        <v>2.6020852139652106E-17</v>
      </c>
      <c r="X1039" s="57">
        <f>MAX((SetUp!$B$56*(1-($H1039/SetUp!$B$56)^2)*TANH(($B1039-$D1039)/SetUp!$B$56))/(1+$H1039/SetUp!$B$56*TANH(($B1039-$D1039)/SetUp!$B$56)),0)</f>
        <v>0</v>
      </c>
      <c r="AK1039" s="65">
        <v>274</v>
      </c>
      <c r="AL1039" s="66">
        <f t="shared" si="341"/>
        <v>4.6400000000000004E-2</v>
      </c>
      <c r="AM1039" s="66">
        <f t="shared" si="342"/>
        <v>0.11758456151505141</v>
      </c>
      <c r="AN1039" s="67">
        <f t="shared" si="343"/>
        <v>1.5341500326519697</v>
      </c>
      <c r="AP1039" s="64">
        <v>27945</v>
      </c>
      <c r="AQ1039" s="55">
        <v>7</v>
      </c>
      <c r="AR1039" s="55">
        <v>186</v>
      </c>
      <c r="AS1039" s="66">
        <f t="shared" si="351"/>
        <v>0.122</v>
      </c>
      <c r="AT1039" s="66">
        <f t="shared" si="352"/>
        <v>0.20489442287157666</v>
      </c>
      <c r="AU1039" s="55" t="str">
        <f>IF(OR($AP1039&lt;SetUp!$B$97,$AP1039&gt;SetUp!$B$98),"Não","Sim")</f>
        <v>Não</v>
      </c>
      <c r="AV1039" s="68">
        <f t="shared" si="353"/>
        <v>0.34928498393145962</v>
      </c>
      <c r="AW1039" s="68">
        <f t="shared" si="354"/>
        <v>0.45265265145757921</v>
      </c>
      <c r="AX1039" s="68">
        <f t="shared" si="355"/>
        <v>-0.91364016932525183</v>
      </c>
      <c r="AY1039" s="68">
        <f t="shared" si="356"/>
        <v>-0.68846986272649291</v>
      </c>
      <c r="AZ1039" s="68">
        <f t="shared" si="357"/>
        <v>8.2894422871576667E-2</v>
      </c>
      <c r="BA1039" s="68">
        <f t="shared" si="358"/>
        <v>0.10336766752611959</v>
      </c>
      <c r="BB1039" s="68">
        <f t="shared" si="359"/>
        <v>0.22517030659875892</v>
      </c>
    </row>
    <row r="1040" spans="1:54" x14ac:dyDescent="0.3">
      <c r="A1040" s="64">
        <v>27702</v>
      </c>
      <c r="B1040" s="57">
        <v>0</v>
      </c>
      <c r="C1040" s="57"/>
      <c r="D1040" s="57">
        <v>5.415</v>
      </c>
      <c r="E1040" s="57">
        <f t="shared" si="344"/>
        <v>0</v>
      </c>
      <c r="F1040" s="57">
        <f t="shared" si="345"/>
        <v>5.415</v>
      </c>
      <c r="G1040" s="57">
        <f t="shared" si="346"/>
        <v>0</v>
      </c>
      <c r="H1040" s="57">
        <f>IF(Q1039&gt;SetUp!$B$56,SetUp!$B$56,Q1039)</f>
        <v>0</v>
      </c>
      <c r="I1040" s="57">
        <f t="shared" si="360"/>
        <v>0.36996444502601356</v>
      </c>
      <c r="J1040" s="57">
        <f>MIN(F1040,H1040,(1-EXP(-SetUp!$B$52*H1040/SetUp!$B$56))*F1040)</f>
        <v>0</v>
      </c>
      <c r="K1040" s="57">
        <f t="shared" si="347"/>
        <v>0</v>
      </c>
      <c r="L1040" s="57">
        <f>IF(I1040&lt;=0,0,MIN(SetUp!$B$50*I1040^SetUp!$B$55,I1040))</f>
        <v>3.9020799696795126E-3</v>
      </c>
      <c r="M1040" s="57">
        <f t="shared" si="348"/>
        <v>0.36606236505633405</v>
      </c>
      <c r="N1040" s="57">
        <f>IF(SetUp!$B$62=0,X1040,(B1040-E1040)*(1-(H1040/SetUp!$B$66/SetUp!$B$56)))</f>
        <v>0</v>
      </c>
      <c r="O1040" s="57">
        <f>K1040*SetUp!$B$65</f>
        <v>0</v>
      </c>
      <c r="P1040" s="57">
        <f>MIN(SetUp!$B$54*L1040^SetUp!$B$51,L1040)</f>
        <v>2.2008764748290919E-3</v>
      </c>
      <c r="Q1040" s="57">
        <f t="shared" si="349"/>
        <v>0</v>
      </c>
      <c r="R1040" s="57">
        <f>IF((H1040+N1040-O1040)&gt;SetUp!$B$56,T1039+H1040+N1040-O1040-SetUp!$B$56,T1039)</f>
        <v>0</v>
      </c>
      <c r="S1040" s="57">
        <f>R1040*SetUp!$B$65</f>
        <v>0</v>
      </c>
      <c r="T1040" s="57">
        <f>IF((R1040-S1040)&lt;SetUp!$B$53,R1040-S1040,SetUp!$B$53)</f>
        <v>0</v>
      </c>
      <c r="U1040" s="57">
        <f t="shared" si="350"/>
        <v>0.36606236505633405</v>
      </c>
      <c r="V1040" s="57">
        <f>(L1040-P1040)/1000*SetUp!$B$13*1000000/SetUp!$B$48</f>
        <v>9.6760513118194433E-2</v>
      </c>
      <c r="W1040" s="57">
        <f t="shared" si="361"/>
        <v>6.5052130349130266E-18</v>
      </c>
      <c r="X1040" s="57">
        <f>MAX((SetUp!$B$56*(1-($H1040/SetUp!$B$56)^2)*TANH(($B1040-$D1040)/SetUp!$B$56))/(1+$H1040/SetUp!$B$56*TANH(($B1040-$D1040)/SetUp!$B$56)),0)</f>
        <v>0</v>
      </c>
      <c r="AK1040" s="65">
        <v>275</v>
      </c>
      <c r="AL1040" s="66">
        <f t="shared" si="341"/>
        <v>0.17849999999999999</v>
      </c>
      <c r="AM1040" s="66">
        <f t="shared" si="342"/>
        <v>7.8728823984854035E-2</v>
      </c>
      <c r="AN1040" s="67">
        <f t="shared" si="343"/>
        <v>-0.55894216254983731</v>
      </c>
      <c r="AP1040" s="64">
        <v>27946</v>
      </c>
      <c r="AQ1040" s="55">
        <v>7</v>
      </c>
      <c r="AR1040" s="55">
        <v>187</v>
      </c>
      <c r="AS1040" s="66">
        <f t="shared" si="351"/>
        <v>0.104</v>
      </c>
      <c r="AT1040" s="66">
        <f t="shared" si="352"/>
        <v>0.19998409716351639</v>
      </c>
      <c r="AU1040" s="55" t="str">
        <f>IF(OR($AP1040&lt;SetUp!$B$97,$AP1040&gt;SetUp!$B$98),"Não","Sim")</f>
        <v>Não</v>
      </c>
      <c r="AV1040" s="68">
        <f t="shared" si="353"/>
        <v>0.322490309931942</v>
      </c>
      <c r="AW1040" s="68">
        <f t="shared" si="354"/>
        <v>0.4471958152347989</v>
      </c>
      <c r="AX1040" s="68">
        <f t="shared" si="355"/>
        <v>-0.98296666070121963</v>
      </c>
      <c r="AY1040" s="68">
        <f t="shared" si="356"/>
        <v>-0.69900453827966336</v>
      </c>
      <c r="AZ1040" s="68">
        <f t="shared" si="357"/>
        <v>9.5984097163516399E-2</v>
      </c>
      <c r="BA1040" s="68">
        <f t="shared" si="358"/>
        <v>0.1247055053028569</v>
      </c>
      <c r="BB1040" s="68">
        <f t="shared" si="359"/>
        <v>0.28396212242155627</v>
      </c>
    </row>
    <row r="1041" spans="1:54" x14ac:dyDescent="0.3">
      <c r="A1041" s="64">
        <v>27703</v>
      </c>
      <c r="B1041" s="57">
        <v>0</v>
      </c>
      <c r="C1041" s="57"/>
      <c r="D1041" s="57">
        <v>5.415</v>
      </c>
      <c r="E1041" s="57">
        <f t="shared" si="344"/>
        <v>0</v>
      </c>
      <c r="F1041" s="57">
        <f t="shared" si="345"/>
        <v>5.415</v>
      </c>
      <c r="G1041" s="57">
        <f t="shared" si="346"/>
        <v>0</v>
      </c>
      <c r="H1041" s="57">
        <f>IF(Q1040&gt;SetUp!$B$56,SetUp!$B$56,Q1040)</f>
        <v>0</v>
      </c>
      <c r="I1041" s="57">
        <f t="shared" si="360"/>
        <v>0.36606236505633405</v>
      </c>
      <c r="J1041" s="57">
        <f>MIN(F1041,H1041,(1-EXP(-SetUp!$B$52*H1041/SetUp!$B$56))*F1041)</f>
        <v>0</v>
      </c>
      <c r="K1041" s="57">
        <f t="shared" si="347"/>
        <v>0</v>
      </c>
      <c r="L1041" s="57">
        <f>IF(I1041&lt;=0,0,MIN(SetUp!$B$50*I1041^SetUp!$B$55,I1041))</f>
        <v>3.8337282036986341E-3</v>
      </c>
      <c r="M1041" s="57">
        <f t="shared" si="348"/>
        <v>0.3622286368526354</v>
      </c>
      <c r="N1041" s="57">
        <f>IF(SetUp!$B$62=0,X1041,(B1041-E1041)*(1-(H1041/SetUp!$B$66/SetUp!$B$56)))</f>
        <v>0</v>
      </c>
      <c r="O1041" s="57">
        <f>K1041*SetUp!$B$65</f>
        <v>0</v>
      </c>
      <c r="P1041" s="57">
        <f>MIN(SetUp!$B$54*L1041^SetUp!$B$51,L1041)</f>
        <v>2.1629744348495121E-3</v>
      </c>
      <c r="Q1041" s="57">
        <f t="shared" si="349"/>
        <v>0</v>
      </c>
      <c r="R1041" s="57">
        <f>IF((H1041+N1041-O1041)&gt;SetUp!$B$56,T1040+H1041+N1041-O1041-SetUp!$B$56,T1040)</f>
        <v>0</v>
      </c>
      <c r="S1041" s="57">
        <f>R1041*SetUp!$B$65</f>
        <v>0</v>
      </c>
      <c r="T1041" s="57">
        <f>IF((R1041-S1041)&lt;SetUp!$B$53,R1041-S1041,SetUp!$B$53)</f>
        <v>0</v>
      </c>
      <c r="U1041" s="57">
        <f t="shared" si="350"/>
        <v>0.3622286368526354</v>
      </c>
      <c r="V1041" s="57">
        <f>(L1041-P1041)/1000*SetUp!$B$13*1000000/SetUp!$B$48</f>
        <v>9.5028603254904906E-2</v>
      </c>
      <c r="W1041" s="57">
        <f t="shared" si="361"/>
        <v>-1.5612511283791264E-17</v>
      </c>
      <c r="X1041" s="57">
        <f>MAX((SetUp!$B$56*(1-($H1041/SetUp!$B$56)^2)*TANH(($B1041-$D1041)/SetUp!$B$56))/(1+$H1041/SetUp!$B$56*TANH(($B1041-$D1041)/SetUp!$B$56)),0)</f>
        <v>0</v>
      </c>
      <c r="AK1041" s="65">
        <v>276</v>
      </c>
      <c r="AL1041" s="66">
        <f t="shared" si="341"/>
        <v>0.29349999999999998</v>
      </c>
      <c r="AM1041" s="66">
        <f t="shared" si="342"/>
        <v>8.0674587683489077E-2</v>
      </c>
      <c r="AN1041" s="67">
        <f t="shared" si="343"/>
        <v>-0.72512917313973058</v>
      </c>
      <c r="AP1041" s="64">
        <v>27947</v>
      </c>
      <c r="AQ1041" s="55">
        <v>7</v>
      </c>
      <c r="AR1041" s="55">
        <v>188</v>
      </c>
      <c r="AS1041" s="66">
        <f t="shared" si="351"/>
        <v>0.104</v>
      </c>
      <c r="AT1041" s="66">
        <f t="shared" si="352"/>
        <v>0.19523644626774259</v>
      </c>
      <c r="AU1041" s="55" t="str">
        <f>IF(OR($AP1041&lt;SetUp!$B$97,$AP1041&gt;SetUp!$B$98),"Não","Sim")</f>
        <v>Não</v>
      </c>
      <c r="AV1041" s="68">
        <f t="shared" si="353"/>
        <v>0.322490309931942</v>
      </c>
      <c r="AW1041" s="68">
        <f t="shared" si="354"/>
        <v>0.44185568488788574</v>
      </c>
      <c r="AX1041" s="68">
        <f t="shared" si="355"/>
        <v>-0.98296666070121963</v>
      </c>
      <c r="AY1041" s="68">
        <f t="shared" si="356"/>
        <v>-0.70943910605728955</v>
      </c>
      <c r="AZ1041" s="68">
        <f t="shared" si="357"/>
        <v>9.1236446267742591E-2</v>
      </c>
      <c r="BA1041" s="68">
        <f t="shared" si="358"/>
        <v>0.11936537495594374</v>
      </c>
      <c r="BB1041" s="68">
        <f t="shared" si="359"/>
        <v>0.27352755464393008</v>
      </c>
    </row>
    <row r="1042" spans="1:54" x14ac:dyDescent="0.3">
      <c r="A1042" s="64">
        <v>27704</v>
      </c>
      <c r="B1042" s="57">
        <v>0</v>
      </c>
      <c r="C1042" s="57"/>
      <c r="D1042" s="57">
        <v>5.415</v>
      </c>
      <c r="E1042" s="57">
        <f t="shared" si="344"/>
        <v>0</v>
      </c>
      <c r="F1042" s="57">
        <f t="shared" si="345"/>
        <v>5.415</v>
      </c>
      <c r="G1042" s="57">
        <f t="shared" si="346"/>
        <v>0</v>
      </c>
      <c r="H1042" s="57">
        <f>IF(Q1041&gt;SetUp!$B$56,SetUp!$B$56,Q1041)</f>
        <v>0</v>
      </c>
      <c r="I1042" s="57">
        <f t="shared" si="360"/>
        <v>0.3622286368526354</v>
      </c>
      <c r="J1042" s="57">
        <f>MIN(F1042,H1042,(1-EXP(-SetUp!$B$52*H1042/SetUp!$B$56))*F1042)</f>
        <v>0</v>
      </c>
      <c r="K1042" s="57">
        <f t="shared" si="347"/>
        <v>0</v>
      </c>
      <c r="L1042" s="57">
        <f>IF(I1042&lt;=0,0,MIN(SetUp!$B$50*I1042^SetUp!$B$55,I1042))</f>
        <v>3.767045104844457E-3</v>
      </c>
      <c r="M1042" s="57">
        <f t="shared" si="348"/>
        <v>0.35846159174779096</v>
      </c>
      <c r="N1042" s="57">
        <f>IF(SetUp!$B$62=0,X1042,(B1042-E1042)*(1-(H1042/SetUp!$B$66/SetUp!$B$56)))</f>
        <v>0</v>
      </c>
      <c r="O1042" s="57">
        <f>K1042*SetUp!$B$65</f>
        <v>0</v>
      </c>
      <c r="P1042" s="57">
        <f>MIN(SetUp!$B$54*L1042^SetUp!$B$51,L1042)</f>
        <v>2.125986615846581E-3</v>
      </c>
      <c r="Q1042" s="57">
        <f t="shared" si="349"/>
        <v>0</v>
      </c>
      <c r="R1042" s="57">
        <f>IF((H1042+N1042-O1042)&gt;SetUp!$B$56,T1041+H1042+N1042-O1042-SetUp!$B$56,T1041)</f>
        <v>0</v>
      </c>
      <c r="S1042" s="57">
        <f>R1042*SetUp!$B$65</f>
        <v>0</v>
      </c>
      <c r="T1042" s="57">
        <f>IF((R1042-S1042)&lt;SetUp!$B$53,R1042-S1042,SetUp!$B$53)</f>
        <v>0</v>
      </c>
      <c r="U1042" s="57">
        <f t="shared" si="350"/>
        <v>0.35846159174779096</v>
      </c>
      <c r="V1042" s="57">
        <f>(L1042-P1042)/1000*SetUp!$B$13*1000000/SetUp!$B$48</f>
        <v>9.3339604540587318E-2</v>
      </c>
      <c r="W1042" s="57">
        <f t="shared" si="361"/>
        <v>2.1684043449710089E-17</v>
      </c>
      <c r="X1042" s="57">
        <f>MAX((SetUp!$B$56*(1-($H1042/SetUp!$B$56)^2)*TANH(($B1042-$D1042)/SetUp!$B$56))/(1+$H1042/SetUp!$B$56*TANH(($B1042-$D1042)/SetUp!$B$56)),0)</f>
        <v>0</v>
      </c>
      <c r="AK1042" s="65">
        <v>277</v>
      </c>
      <c r="AL1042" s="66">
        <f t="shared" si="341"/>
        <v>0.251</v>
      </c>
      <c r="AM1042" s="66">
        <f t="shared" si="342"/>
        <v>0.10972217318834618</v>
      </c>
      <c r="AN1042" s="67">
        <f t="shared" si="343"/>
        <v>-0.56285986777551322</v>
      </c>
      <c r="AP1042" s="64">
        <v>27948</v>
      </c>
      <c r="AQ1042" s="55">
        <v>7</v>
      </c>
      <c r="AR1042" s="55">
        <v>189</v>
      </c>
      <c r="AS1042" s="66">
        <f t="shared" si="351"/>
        <v>8.8999999999999996E-2</v>
      </c>
      <c r="AT1042" s="66">
        <f t="shared" si="352"/>
        <v>0.19064461215675091</v>
      </c>
      <c r="AU1042" s="55" t="str">
        <f>IF(OR($AP1042&lt;SetUp!$B$97,$AP1042&gt;SetUp!$B$98),"Não","Sim")</f>
        <v>Não</v>
      </c>
      <c r="AV1042" s="68">
        <f t="shared" si="353"/>
        <v>0.29832867780352595</v>
      </c>
      <c r="AW1042" s="68">
        <f t="shared" si="354"/>
        <v>0.43662868911324521</v>
      </c>
      <c r="AX1042" s="68">
        <f t="shared" si="355"/>
        <v>-1.0506099933550872</v>
      </c>
      <c r="AY1042" s="68">
        <f t="shared" si="356"/>
        <v>-0.71977546389493396</v>
      </c>
      <c r="AZ1042" s="68">
        <f t="shared" si="357"/>
        <v>0.10164461215675091</v>
      </c>
      <c r="BA1042" s="68">
        <f t="shared" si="358"/>
        <v>0.13830001130971925</v>
      </c>
      <c r="BB1042" s="68">
        <f t="shared" si="359"/>
        <v>0.33083452946015324</v>
      </c>
    </row>
    <row r="1043" spans="1:54" x14ac:dyDescent="0.3">
      <c r="A1043" s="64">
        <v>27705</v>
      </c>
      <c r="B1043" s="57">
        <v>0</v>
      </c>
      <c r="C1043" s="57"/>
      <c r="D1043" s="57">
        <v>5.415</v>
      </c>
      <c r="E1043" s="57">
        <f t="shared" si="344"/>
        <v>0</v>
      </c>
      <c r="F1043" s="57">
        <f t="shared" si="345"/>
        <v>5.415</v>
      </c>
      <c r="G1043" s="57">
        <f t="shared" si="346"/>
        <v>0</v>
      </c>
      <c r="H1043" s="57">
        <f>IF(Q1042&gt;SetUp!$B$56,SetUp!$B$56,Q1042)</f>
        <v>0</v>
      </c>
      <c r="I1043" s="57">
        <f t="shared" si="360"/>
        <v>0.35846159174779096</v>
      </c>
      <c r="J1043" s="57">
        <f>MIN(F1043,H1043,(1-EXP(-SetUp!$B$52*H1043/SetUp!$B$56))*F1043)</f>
        <v>0</v>
      </c>
      <c r="K1043" s="57">
        <f t="shared" si="347"/>
        <v>0</v>
      </c>
      <c r="L1043" s="57">
        <f>IF(I1043&lt;=0,0,MIN(SetUp!$B$50*I1043^SetUp!$B$55,I1043))</f>
        <v>3.7019785607900436E-3</v>
      </c>
      <c r="M1043" s="57">
        <f t="shared" si="348"/>
        <v>0.35475961318700094</v>
      </c>
      <c r="N1043" s="57">
        <f>IF(SetUp!$B$62=0,X1043,(B1043-E1043)*(1-(H1043/SetUp!$B$66/SetUp!$B$56)))</f>
        <v>0</v>
      </c>
      <c r="O1043" s="57">
        <f>K1043*SetUp!$B$65</f>
        <v>0</v>
      </c>
      <c r="P1043" s="57">
        <f>MIN(SetUp!$B$54*L1043^SetUp!$B$51,L1043)</f>
        <v>2.0898847310231567E-3</v>
      </c>
      <c r="Q1043" s="57">
        <f t="shared" si="349"/>
        <v>0</v>
      </c>
      <c r="R1043" s="57">
        <f>IF((H1043+N1043-O1043)&gt;SetUp!$B$56,T1042+H1043+N1043-O1043-SetUp!$B$56,T1042)</f>
        <v>0</v>
      </c>
      <c r="S1043" s="57">
        <f>R1043*SetUp!$B$65</f>
        <v>0</v>
      </c>
      <c r="T1043" s="57">
        <f>IF((R1043-S1043)&lt;SetUp!$B$53,R1043-S1043,SetUp!$B$53)</f>
        <v>0</v>
      </c>
      <c r="U1043" s="57">
        <f t="shared" si="350"/>
        <v>0.35475961318700094</v>
      </c>
      <c r="V1043" s="57">
        <f>(L1043-P1043)/1000*SetUp!$B$13*1000000/SetUp!$B$48</f>
        <v>9.1692161834310365E-2</v>
      </c>
      <c r="W1043" s="57">
        <f t="shared" si="361"/>
        <v>2.3418766925686896E-17</v>
      </c>
      <c r="X1043" s="57">
        <f>MAX((SetUp!$B$56*(1-($H1043/SetUp!$B$56)^2)*TANH(($B1043-$D1043)/SetUp!$B$56))/(1+$H1043/SetUp!$B$56*TANH(($B1043-$D1043)/SetUp!$B$56)),0)</f>
        <v>0</v>
      </c>
      <c r="AK1043" s="65">
        <v>278</v>
      </c>
      <c r="AL1043" s="66">
        <f t="shared" si="341"/>
        <v>0.23799999999999999</v>
      </c>
      <c r="AM1043" s="66">
        <f t="shared" si="342"/>
        <v>0.10759506869783685</v>
      </c>
      <c r="AN1043" s="67">
        <f t="shared" si="343"/>
        <v>-0.54791987942085352</v>
      </c>
      <c r="AP1043" s="64">
        <v>27949</v>
      </c>
      <c r="AQ1043" s="55">
        <v>7</v>
      </c>
      <c r="AR1043" s="55">
        <v>190</v>
      </c>
      <c r="AS1043" s="66">
        <f t="shared" si="351"/>
        <v>7.4999999999999997E-2</v>
      </c>
      <c r="AT1043" s="66">
        <f t="shared" si="352"/>
        <v>0.18620208687148088</v>
      </c>
      <c r="AU1043" s="55" t="str">
        <f>IF(OR($AP1043&lt;SetUp!$B$97,$AP1043&gt;SetUp!$B$98),"Não","Sim")</f>
        <v>Não</v>
      </c>
      <c r="AV1043" s="68">
        <f t="shared" si="353"/>
        <v>0.27386127875258304</v>
      </c>
      <c r="AW1043" s="68">
        <f t="shared" si="354"/>
        <v>0.4315113983100341</v>
      </c>
      <c r="AX1043" s="68">
        <f t="shared" si="355"/>
        <v>-1.1249387366082999</v>
      </c>
      <c r="AY1043" s="68">
        <f t="shared" si="356"/>
        <v>-0.73001545594495676</v>
      </c>
      <c r="AZ1043" s="68">
        <f t="shared" si="357"/>
        <v>0.11120208687148088</v>
      </c>
      <c r="BA1043" s="68">
        <f t="shared" si="358"/>
        <v>0.15765011955745106</v>
      </c>
      <c r="BB1043" s="68">
        <f t="shared" si="359"/>
        <v>0.39492328066334315</v>
      </c>
    </row>
    <row r="1044" spans="1:54" x14ac:dyDescent="0.3">
      <c r="A1044" s="64">
        <v>27706</v>
      </c>
      <c r="B1044" s="57">
        <v>0</v>
      </c>
      <c r="C1044" s="57"/>
      <c r="D1044" s="57">
        <v>5.415</v>
      </c>
      <c r="E1044" s="57">
        <f t="shared" si="344"/>
        <v>0</v>
      </c>
      <c r="F1044" s="57">
        <f t="shared" si="345"/>
        <v>5.415</v>
      </c>
      <c r="G1044" s="57">
        <f t="shared" si="346"/>
        <v>0</v>
      </c>
      <c r="H1044" s="57">
        <f>IF(Q1043&gt;SetUp!$B$56,SetUp!$B$56,Q1043)</f>
        <v>0</v>
      </c>
      <c r="I1044" s="57">
        <f t="shared" si="360"/>
        <v>0.35475961318700094</v>
      </c>
      <c r="J1044" s="57">
        <f>MIN(F1044,H1044,(1-EXP(-SetUp!$B$52*H1044/SetUp!$B$56))*F1044)</f>
        <v>0</v>
      </c>
      <c r="K1044" s="57">
        <f t="shared" si="347"/>
        <v>0</v>
      </c>
      <c r="L1044" s="57">
        <f>IF(I1044&lt;=0,0,MIN(SetUp!$B$50*I1044^SetUp!$B$55,I1044))</f>
        <v>3.6384784376638918E-3</v>
      </c>
      <c r="M1044" s="57">
        <f t="shared" si="348"/>
        <v>0.35112113474933704</v>
      </c>
      <c r="N1044" s="57">
        <f>IF(SetUp!$B$62=0,X1044,(B1044-E1044)*(1-(H1044/SetUp!$B$66/SetUp!$B$56)))</f>
        <v>0</v>
      </c>
      <c r="O1044" s="57">
        <f>K1044*SetUp!$B$65</f>
        <v>0</v>
      </c>
      <c r="P1044" s="57">
        <f>MIN(SetUp!$B$54*L1044^SetUp!$B$51,L1044)</f>
        <v>2.0546415594149096E-3</v>
      </c>
      <c r="Q1044" s="57">
        <f t="shared" si="349"/>
        <v>0</v>
      </c>
      <c r="R1044" s="57">
        <f>IF((H1044+N1044-O1044)&gt;SetUp!$B$56,T1043+H1044+N1044-O1044-SetUp!$B$56,T1043)</f>
        <v>0</v>
      </c>
      <c r="S1044" s="57">
        <f>R1044*SetUp!$B$65</f>
        <v>0</v>
      </c>
      <c r="T1044" s="57">
        <f>IF((R1044-S1044)&lt;SetUp!$B$53,R1044-S1044,SetUp!$B$53)</f>
        <v>0</v>
      </c>
      <c r="U1044" s="57">
        <f t="shared" si="350"/>
        <v>0.35112113474933704</v>
      </c>
      <c r="V1044" s="57">
        <f>(L1044-P1044)/1000*SetUp!$B$13*1000000/SetUp!$B$48</f>
        <v>9.0084971903003061E-2</v>
      </c>
      <c r="W1044" s="57">
        <f t="shared" si="361"/>
        <v>-1.3877787807814457E-17</v>
      </c>
      <c r="X1044" s="57">
        <f>MAX((SetUp!$B$56*(1-($H1044/SetUp!$B$56)^2)*TANH(($B1044-$D1044)/SetUp!$B$56))/(1+$H1044/SetUp!$B$56*TANH(($B1044-$D1044)/SetUp!$B$56)),0)</f>
        <v>0</v>
      </c>
      <c r="AK1044" s="65">
        <v>279</v>
      </c>
      <c r="AL1044" s="66">
        <f t="shared" si="341"/>
        <v>0.21299999999999999</v>
      </c>
      <c r="AM1044" s="66">
        <f t="shared" si="342"/>
        <v>0.1055258809904611</v>
      </c>
      <c r="AN1044" s="67">
        <f t="shared" si="343"/>
        <v>-0.5045733286832812</v>
      </c>
      <c r="AP1044" s="64">
        <v>27950</v>
      </c>
      <c r="AQ1044" s="55">
        <v>7</v>
      </c>
      <c r="AR1044" s="55">
        <v>191</v>
      </c>
      <c r="AS1044" s="66">
        <f t="shared" si="351"/>
        <v>7.0000000000000007E-2</v>
      </c>
      <c r="AT1044" s="66">
        <f t="shared" si="352"/>
        <v>0.18190269159121644</v>
      </c>
      <c r="AU1044" s="55" t="str">
        <f>IF(OR($AP1044&lt;SetUp!$B$97,$AP1044&gt;SetUp!$B$98),"Não","Sim")</f>
        <v>Não</v>
      </c>
      <c r="AV1044" s="68">
        <f t="shared" si="353"/>
        <v>0.26457513110645908</v>
      </c>
      <c r="AW1044" s="68">
        <f t="shared" si="354"/>
        <v>0.42650051769161601</v>
      </c>
      <c r="AX1044" s="68">
        <f t="shared" si="355"/>
        <v>-1.1549019599857431</v>
      </c>
      <c r="AY1044" s="68">
        <f t="shared" si="356"/>
        <v>-0.74016087468822367</v>
      </c>
      <c r="AZ1044" s="68">
        <f t="shared" si="357"/>
        <v>0.11190269159121644</v>
      </c>
      <c r="BA1044" s="68">
        <f t="shared" si="358"/>
        <v>0.16192538658515693</v>
      </c>
      <c r="BB1044" s="68">
        <f t="shared" si="359"/>
        <v>0.41474108529751941</v>
      </c>
    </row>
    <row r="1045" spans="1:54" x14ac:dyDescent="0.3">
      <c r="A1045" s="64">
        <v>27707</v>
      </c>
      <c r="B1045" s="57">
        <v>0</v>
      </c>
      <c r="C1045" s="57"/>
      <c r="D1045" s="57">
        <v>5.415</v>
      </c>
      <c r="E1045" s="57">
        <f t="shared" si="344"/>
        <v>0</v>
      </c>
      <c r="F1045" s="57">
        <f t="shared" si="345"/>
        <v>5.415</v>
      </c>
      <c r="G1045" s="57">
        <f t="shared" si="346"/>
        <v>0</v>
      </c>
      <c r="H1045" s="57">
        <f>IF(Q1044&gt;SetUp!$B$56,SetUp!$B$56,Q1044)</f>
        <v>0</v>
      </c>
      <c r="I1045" s="57">
        <f t="shared" si="360"/>
        <v>0.35112113474933704</v>
      </c>
      <c r="J1045" s="57">
        <f>MIN(F1045,H1045,(1-EXP(-SetUp!$B$52*H1045/SetUp!$B$56))*F1045)</f>
        <v>0</v>
      </c>
      <c r="K1045" s="57">
        <f t="shared" si="347"/>
        <v>0</v>
      </c>
      <c r="L1045" s="57">
        <f>IF(I1045&lt;=0,0,MIN(SetUp!$B$50*I1045^SetUp!$B$55,I1045))</f>
        <v>3.5764964917754665E-3</v>
      </c>
      <c r="M1045" s="57">
        <f t="shared" si="348"/>
        <v>0.34754463825756154</v>
      </c>
      <c r="N1045" s="57">
        <f>IF(SetUp!$B$62=0,X1045,(B1045-E1045)*(1-(H1045/SetUp!$B$66/SetUp!$B$56)))</f>
        <v>0</v>
      </c>
      <c r="O1045" s="57">
        <f>K1045*SetUp!$B$65</f>
        <v>0</v>
      </c>
      <c r="P1045" s="57">
        <f>MIN(SetUp!$B$54*L1045^SetUp!$B$51,L1045)</f>
        <v>2.0202308986360458E-3</v>
      </c>
      <c r="Q1045" s="57">
        <f t="shared" si="349"/>
        <v>0</v>
      </c>
      <c r="R1045" s="57">
        <f>IF((H1045+N1045-O1045)&gt;SetUp!$B$56,T1044+H1045+N1045-O1045-SetUp!$B$56,T1044)</f>
        <v>0</v>
      </c>
      <c r="S1045" s="57">
        <f>R1045*SetUp!$B$65</f>
        <v>0</v>
      </c>
      <c r="T1045" s="57">
        <f>IF((R1045-S1045)&lt;SetUp!$B$53,R1045-S1045,SetUp!$B$53)</f>
        <v>0</v>
      </c>
      <c r="U1045" s="57">
        <f t="shared" si="350"/>
        <v>0.34754463825756154</v>
      </c>
      <c r="V1045" s="57">
        <f>(L1045-P1045)/1000*SetUp!$B$13*1000000/SetUp!$B$48</f>
        <v>8.8516781088321145E-2</v>
      </c>
      <c r="W1045" s="57">
        <f t="shared" si="361"/>
        <v>-2.7321894746634712E-17</v>
      </c>
      <c r="X1045" s="57">
        <f>MAX((SetUp!$B$56*(1-($H1045/SetUp!$B$56)^2)*TANH(($B1045-$D1045)/SetUp!$B$56))/(1+$H1045/SetUp!$B$56*TANH(($B1045-$D1045)/SetUp!$B$56)),0)</f>
        <v>0</v>
      </c>
      <c r="AK1045" s="65">
        <v>280</v>
      </c>
      <c r="AL1045" s="66">
        <f t="shared" si="341"/>
        <v>0.21299999999999999</v>
      </c>
      <c r="AM1045" s="66">
        <f t="shared" si="342"/>
        <v>0.10351257514607154</v>
      </c>
      <c r="AN1045" s="67">
        <f t="shared" si="343"/>
        <v>-0.51402546879778621</v>
      </c>
      <c r="AP1045" s="64">
        <v>27951</v>
      </c>
      <c r="AQ1045" s="55">
        <v>7</v>
      </c>
      <c r="AR1045" s="55">
        <v>192</v>
      </c>
      <c r="AS1045" s="66">
        <f t="shared" si="351"/>
        <v>6.3E-2</v>
      </c>
      <c r="AT1045" s="66">
        <f t="shared" si="352"/>
        <v>0.17774055713486492</v>
      </c>
      <c r="AU1045" s="55" t="str">
        <f>IF(OR($AP1045&lt;SetUp!$B$97,$AP1045&gt;SetUp!$B$98),"Não","Sim")</f>
        <v>Não</v>
      </c>
      <c r="AV1045" s="68">
        <f t="shared" si="353"/>
        <v>0.25099800796022265</v>
      </c>
      <c r="AW1045" s="68">
        <f t="shared" si="354"/>
        <v>0.42159288079243573</v>
      </c>
      <c r="AX1045" s="68">
        <f t="shared" si="355"/>
        <v>-1.2006594505464183</v>
      </c>
      <c r="AY1045" s="68">
        <f t="shared" si="356"/>
        <v>-0.75021346285224155</v>
      </c>
      <c r="AZ1045" s="68">
        <f t="shared" si="357"/>
        <v>0.11474055713486492</v>
      </c>
      <c r="BA1045" s="68">
        <f t="shared" si="358"/>
        <v>0.17059487283221308</v>
      </c>
      <c r="BB1045" s="68">
        <f t="shared" si="359"/>
        <v>0.45044598769417676</v>
      </c>
    </row>
    <row r="1046" spans="1:54" x14ac:dyDescent="0.3">
      <c r="A1046" s="64">
        <v>27708</v>
      </c>
      <c r="B1046" s="57">
        <v>0</v>
      </c>
      <c r="C1046" s="57"/>
      <c r="D1046" s="57">
        <v>5.415</v>
      </c>
      <c r="E1046" s="57">
        <f t="shared" si="344"/>
        <v>0</v>
      </c>
      <c r="F1046" s="57">
        <f t="shared" si="345"/>
        <v>5.415</v>
      </c>
      <c r="G1046" s="57">
        <f t="shared" si="346"/>
        <v>0</v>
      </c>
      <c r="H1046" s="57">
        <f>IF(Q1045&gt;SetUp!$B$56,SetUp!$B$56,Q1045)</f>
        <v>0</v>
      </c>
      <c r="I1046" s="57">
        <f t="shared" si="360"/>
        <v>0.34754463825756154</v>
      </c>
      <c r="J1046" s="57">
        <f>MIN(F1046,H1046,(1-EXP(-SetUp!$B$52*H1046/SetUp!$B$56))*F1046)</f>
        <v>0</v>
      </c>
      <c r="K1046" s="57">
        <f t="shared" si="347"/>
        <v>0</v>
      </c>
      <c r="L1046" s="57">
        <f>IF(I1046&lt;=0,0,MIN(SetUp!$B$50*I1046^SetUp!$B$55,I1046))</f>
        <v>3.5159862858592829E-3</v>
      </c>
      <c r="M1046" s="57">
        <f t="shared" si="348"/>
        <v>0.34402865197170224</v>
      </c>
      <c r="N1046" s="57">
        <f>IF(SetUp!$B$62=0,X1046,(B1046-E1046)*(1-(H1046/SetUp!$B$66/SetUp!$B$56)))</f>
        <v>0</v>
      </c>
      <c r="O1046" s="57">
        <f>K1046*SetUp!$B$65</f>
        <v>0</v>
      </c>
      <c r="P1046" s="57">
        <f>MIN(SetUp!$B$54*L1046^SetUp!$B$51,L1046)</f>
        <v>1.9866275200306734E-3</v>
      </c>
      <c r="Q1046" s="57">
        <f t="shared" si="349"/>
        <v>0</v>
      </c>
      <c r="R1046" s="57">
        <f>IF((H1046+N1046-O1046)&gt;SetUp!$B$56,T1045+H1046+N1046-O1046-SetUp!$B$56,T1045)</f>
        <v>0</v>
      </c>
      <c r="S1046" s="57">
        <f>R1046*SetUp!$B$65</f>
        <v>0</v>
      </c>
      <c r="T1046" s="57">
        <f>IF((R1046-S1046)&lt;SetUp!$B$53,R1046-S1046,SetUp!$B$53)</f>
        <v>0</v>
      </c>
      <c r="U1046" s="57">
        <f t="shared" si="350"/>
        <v>0.34402865197170224</v>
      </c>
      <c r="V1046" s="57">
        <f>(L1046-P1046)/1000*SetUp!$B$13*1000000/SetUp!$B$48</f>
        <v>8.6986383093691097E-2</v>
      </c>
      <c r="W1046" s="57">
        <f t="shared" si="361"/>
        <v>-2.4286128663675299E-17</v>
      </c>
      <c r="X1046" s="57">
        <f>MAX((SetUp!$B$56*(1-($H1046/SetUp!$B$56)^2)*TANH(($B1046-$D1046)/SetUp!$B$56))/(1+$H1046/SetUp!$B$56*TANH(($B1046-$D1046)/SetUp!$B$56)),0)</f>
        <v>0</v>
      </c>
      <c r="AK1046" s="65">
        <v>281</v>
      </c>
      <c r="AL1046" s="66">
        <f t="shared" si="341"/>
        <v>0.20100000000000001</v>
      </c>
      <c r="AM1046" s="66">
        <f t="shared" si="342"/>
        <v>0.10155320385314152</v>
      </c>
      <c r="AN1046" s="67">
        <f t="shared" si="343"/>
        <v>-0.49476017983511683</v>
      </c>
      <c r="AP1046" s="64">
        <v>27952</v>
      </c>
      <c r="AQ1046" s="55">
        <v>7</v>
      </c>
      <c r="AR1046" s="55">
        <v>193</v>
      </c>
      <c r="AS1046" s="66">
        <f t="shared" si="351"/>
        <v>5.6000000000000001E-2</v>
      </c>
      <c r="AT1046" s="66">
        <f t="shared" si="352"/>
        <v>0.17371010578361371</v>
      </c>
      <c r="AU1046" s="55" t="str">
        <f>IF(OR($AP1046&lt;SetUp!$B$97,$AP1046&gt;SetUp!$B$98),"Não","Sim")</f>
        <v>Não</v>
      </c>
      <c r="AV1046" s="68">
        <f t="shared" si="353"/>
        <v>0.23664319132398465</v>
      </c>
      <c r="AW1046" s="68">
        <f t="shared" si="354"/>
        <v>0.41678544334419082</v>
      </c>
      <c r="AX1046" s="68">
        <f t="shared" si="355"/>
        <v>-1.2518119729937995</v>
      </c>
      <c r="AY1046" s="68">
        <f t="shared" si="356"/>
        <v>-0.76017491524091496</v>
      </c>
      <c r="AZ1046" s="68">
        <f t="shared" si="357"/>
        <v>0.11771010578361371</v>
      </c>
      <c r="BA1046" s="68">
        <f t="shared" si="358"/>
        <v>0.18014225202020617</v>
      </c>
      <c r="BB1046" s="68">
        <f t="shared" si="359"/>
        <v>0.49163705775288458</v>
      </c>
    </row>
    <row r="1047" spans="1:54" x14ac:dyDescent="0.3">
      <c r="A1047" s="64">
        <v>27709</v>
      </c>
      <c r="B1047" s="57">
        <v>0</v>
      </c>
      <c r="C1047" s="57"/>
      <c r="D1047" s="57">
        <v>5.415</v>
      </c>
      <c r="E1047" s="57">
        <f t="shared" si="344"/>
        <v>0</v>
      </c>
      <c r="F1047" s="57">
        <f t="shared" si="345"/>
        <v>5.415</v>
      </c>
      <c r="G1047" s="57">
        <f t="shared" si="346"/>
        <v>0</v>
      </c>
      <c r="H1047" s="57">
        <f>IF(Q1046&gt;SetUp!$B$56,SetUp!$B$56,Q1046)</f>
        <v>0</v>
      </c>
      <c r="I1047" s="57">
        <f t="shared" si="360"/>
        <v>0.34402865197170224</v>
      </c>
      <c r="J1047" s="57">
        <f>MIN(F1047,H1047,(1-EXP(-SetUp!$B$52*H1047/SetUp!$B$56))*F1047)</f>
        <v>0</v>
      </c>
      <c r="K1047" s="57">
        <f t="shared" si="347"/>
        <v>0</v>
      </c>
      <c r="L1047" s="57">
        <f>IF(I1047&lt;=0,0,MIN(SetUp!$B$50*I1047^SetUp!$B$55,I1047))</f>
        <v>3.4569031095769772E-3</v>
      </c>
      <c r="M1047" s="57">
        <f t="shared" si="348"/>
        <v>0.34057174886212527</v>
      </c>
      <c r="N1047" s="57">
        <f>IF(SetUp!$B$62=0,X1047,(B1047-E1047)*(1-(H1047/SetUp!$B$66/SetUp!$B$56)))</f>
        <v>0</v>
      </c>
      <c r="O1047" s="57">
        <f>K1047*SetUp!$B$65</f>
        <v>0</v>
      </c>
      <c r="P1047" s="57">
        <f>MIN(SetUp!$B$54*L1047^SetUp!$B$51,L1047)</f>
        <v>1.9538071260917548E-3</v>
      </c>
      <c r="Q1047" s="57">
        <f t="shared" si="349"/>
        <v>0</v>
      </c>
      <c r="R1047" s="57">
        <f>IF((H1047+N1047-O1047)&gt;SetUp!$B$56,T1046+H1047+N1047-O1047-SetUp!$B$56,T1046)</f>
        <v>0</v>
      </c>
      <c r="S1047" s="57">
        <f>R1047*SetUp!$B$65</f>
        <v>0</v>
      </c>
      <c r="T1047" s="57">
        <f>IF((R1047-S1047)&lt;SetUp!$B$53,R1047-S1047,SetUp!$B$53)</f>
        <v>0</v>
      </c>
      <c r="U1047" s="57">
        <f t="shared" si="350"/>
        <v>0.34057174886212527</v>
      </c>
      <c r="V1047" s="57">
        <f>(L1047-P1047)/1000*SetUp!$B$13*1000000/SetUp!$B$48</f>
        <v>8.5492616884563333E-2</v>
      </c>
      <c r="W1047" s="57">
        <f t="shared" si="361"/>
        <v>7.3725747729014302E-18</v>
      </c>
      <c r="X1047" s="57">
        <f>MAX((SetUp!$B$56*(1-($H1047/SetUp!$B$56)^2)*TANH(($B1047-$D1047)/SetUp!$B$56))/(1+$H1047/SetUp!$B$56*TANH(($B1047-$D1047)/SetUp!$B$56)),0)</f>
        <v>0</v>
      </c>
      <c r="AK1047" s="65">
        <v>282</v>
      </c>
      <c r="AL1047" s="66">
        <f t="shared" si="341"/>
        <v>0.1895</v>
      </c>
      <c r="AM1047" s="66">
        <f t="shared" si="342"/>
        <v>9.9645902946473117E-2</v>
      </c>
      <c r="AN1047" s="67">
        <f t="shared" si="343"/>
        <v>-0.47416410054631603</v>
      </c>
      <c r="AP1047" s="64">
        <v>27953</v>
      </c>
      <c r="AQ1047" s="55">
        <v>7</v>
      </c>
      <c r="AR1047" s="55">
        <v>194</v>
      </c>
      <c r="AS1047" s="66">
        <f t="shared" si="351"/>
        <v>0.05</v>
      </c>
      <c r="AT1047" s="66">
        <f t="shared" si="352"/>
        <v>0.16980603432434671</v>
      </c>
      <c r="AU1047" s="55" t="str">
        <f>IF(OR($AP1047&lt;SetUp!$B$97,$AP1047&gt;SetUp!$B$98),"Não","Sim")</f>
        <v>Não</v>
      </c>
      <c r="AV1047" s="68">
        <f t="shared" si="353"/>
        <v>0.22360679774997896</v>
      </c>
      <c r="AW1047" s="68">
        <f t="shared" si="354"/>
        <v>0.41207527749714218</v>
      </c>
      <c r="AX1047" s="68">
        <f t="shared" si="355"/>
        <v>-1.3010299956639813</v>
      </c>
      <c r="AY1047" s="68">
        <f t="shared" si="356"/>
        <v>-0.77004688048075665</v>
      </c>
      <c r="AZ1047" s="68">
        <f t="shared" si="357"/>
        <v>0.11980603432434671</v>
      </c>
      <c r="BA1047" s="68">
        <f t="shared" si="358"/>
        <v>0.18846847974716321</v>
      </c>
      <c r="BB1047" s="68">
        <f t="shared" si="359"/>
        <v>0.53098311518322461</v>
      </c>
    </row>
    <row r="1048" spans="1:54" x14ac:dyDescent="0.3">
      <c r="A1048" s="64">
        <v>27710</v>
      </c>
      <c r="B1048" s="57">
        <v>0</v>
      </c>
      <c r="C1048" s="57"/>
      <c r="D1048" s="57">
        <v>5.415</v>
      </c>
      <c r="E1048" s="57">
        <f t="shared" si="344"/>
        <v>0</v>
      </c>
      <c r="F1048" s="57">
        <f t="shared" si="345"/>
        <v>5.415</v>
      </c>
      <c r="G1048" s="57">
        <f t="shared" si="346"/>
        <v>0</v>
      </c>
      <c r="H1048" s="57">
        <f>IF(Q1047&gt;SetUp!$B$56,SetUp!$B$56,Q1047)</f>
        <v>0</v>
      </c>
      <c r="I1048" s="57">
        <f t="shared" si="360"/>
        <v>0.34057174886212527</v>
      </c>
      <c r="J1048" s="57">
        <f>MIN(F1048,H1048,(1-EXP(-SetUp!$B$52*H1048/SetUp!$B$56))*F1048)</f>
        <v>0</v>
      </c>
      <c r="K1048" s="57">
        <f t="shared" si="347"/>
        <v>0</v>
      </c>
      <c r="L1048" s="57">
        <f>IF(I1048&lt;=0,0,MIN(SetUp!$B$50*I1048^SetUp!$B$55,I1048))</f>
        <v>3.3992039040334166E-3</v>
      </c>
      <c r="M1048" s="57">
        <f t="shared" si="348"/>
        <v>0.33717254495809185</v>
      </c>
      <c r="N1048" s="57">
        <f>IF(SetUp!$B$62=0,X1048,(B1048-E1048)*(1-(H1048/SetUp!$B$66/SetUp!$B$56)))</f>
        <v>0</v>
      </c>
      <c r="O1048" s="57">
        <f>K1048*SetUp!$B$65</f>
        <v>0</v>
      </c>
      <c r="P1048" s="57">
        <f>MIN(SetUp!$B$54*L1048^SetUp!$B$51,L1048)</f>
        <v>1.9217463100183743E-3</v>
      </c>
      <c r="Q1048" s="57">
        <f t="shared" si="349"/>
        <v>0</v>
      </c>
      <c r="R1048" s="57">
        <f>IF((H1048+N1048-O1048)&gt;SetUp!$B$56,T1047+H1048+N1048-O1048-SetUp!$B$56,T1047)</f>
        <v>0</v>
      </c>
      <c r="S1048" s="57">
        <f>R1048*SetUp!$B$65</f>
        <v>0</v>
      </c>
      <c r="T1048" s="57">
        <f>IF((R1048-S1048)&lt;SetUp!$B$53,R1048-S1048,SetUp!$B$53)</f>
        <v>0</v>
      </c>
      <c r="U1048" s="57">
        <f t="shared" si="350"/>
        <v>0.33717254495809185</v>
      </c>
      <c r="V1048" s="57">
        <f>(L1048-P1048)/1000*SetUp!$B$13*1000000/SetUp!$B$48</f>
        <v>8.4034364695352512E-2</v>
      </c>
      <c r="W1048" s="57">
        <f t="shared" si="361"/>
        <v>-4.3368086899420177E-18</v>
      </c>
      <c r="X1048" s="57">
        <f>MAX((SetUp!$B$56*(1-($H1048/SetUp!$B$56)^2)*TANH(($B1048-$D1048)/SetUp!$B$56))/(1+$H1048/SetUp!$B$56*TANH(($B1048-$D1048)/SetUp!$B$56)),0)</f>
        <v>0</v>
      </c>
      <c r="AK1048" s="65">
        <v>283</v>
      </c>
      <c r="AL1048" s="66">
        <f t="shared" si="341"/>
        <v>0.1895</v>
      </c>
      <c r="AM1048" s="66">
        <f t="shared" si="342"/>
        <v>9.7788887207046982E-2</v>
      </c>
      <c r="AN1048" s="67">
        <f t="shared" si="343"/>
        <v>-0.48396365589948825</v>
      </c>
      <c r="AP1048" s="64">
        <v>27954</v>
      </c>
      <c r="AQ1048" s="55">
        <v>7</v>
      </c>
      <c r="AR1048" s="55">
        <v>195</v>
      </c>
      <c r="AS1048" s="66">
        <f t="shared" si="351"/>
        <v>0.05</v>
      </c>
      <c r="AT1048" s="66">
        <f t="shared" si="352"/>
        <v>0.16602329822167872</v>
      </c>
      <c r="AU1048" s="55" t="str">
        <f>IF(OR($AP1048&lt;SetUp!$B$97,$AP1048&gt;SetUp!$B$98),"Não","Sim")</f>
        <v>Não</v>
      </c>
      <c r="AV1048" s="68">
        <f t="shared" si="353"/>
        <v>0.22360679774997896</v>
      </c>
      <c r="AW1048" s="68">
        <f t="shared" si="354"/>
        <v>0.40745956636417152</v>
      </c>
      <c r="AX1048" s="68">
        <f t="shared" si="355"/>
        <v>-1.3010299956639813</v>
      </c>
      <c r="AY1048" s="68">
        <f t="shared" si="356"/>
        <v>-0.77983096268810748</v>
      </c>
      <c r="AZ1048" s="68">
        <f t="shared" si="357"/>
        <v>0.11602329822167871</v>
      </c>
      <c r="BA1048" s="68">
        <f t="shared" si="358"/>
        <v>0.18385276861419256</v>
      </c>
      <c r="BB1048" s="68">
        <f t="shared" si="359"/>
        <v>0.52119903297587378</v>
      </c>
    </row>
    <row r="1049" spans="1:54" x14ac:dyDescent="0.3">
      <c r="A1049" s="64">
        <v>27711</v>
      </c>
      <c r="B1049" s="57">
        <v>0</v>
      </c>
      <c r="C1049" s="57"/>
      <c r="D1049" s="57">
        <v>5.415</v>
      </c>
      <c r="E1049" s="57">
        <f t="shared" si="344"/>
        <v>0</v>
      </c>
      <c r="F1049" s="57">
        <f t="shared" si="345"/>
        <v>5.415</v>
      </c>
      <c r="G1049" s="57">
        <f t="shared" si="346"/>
        <v>0</v>
      </c>
      <c r="H1049" s="57">
        <f>IF(Q1048&gt;SetUp!$B$56,SetUp!$B$56,Q1048)</f>
        <v>0</v>
      </c>
      <c r="I1049" s="57">
        <f t="shared" si="360"/>
        <v>0.33717254495809185</v>
      </c>
      <c r="J1049" s="57">
        <f>MIN(F1049,H1049,(1-EXP(-SetUp!$B$52*H1049/SetUp!$B$56))*F1049)</f>
        <v>0</v>
      </c>
      <c r="K1049" s="57">
        <f t="shared" si="347"/>
        <v>0</v>
      </c>
      <c r="L1049" s="57">
        <f>IF(I1049&lt;=0,0,MIN(SetUp!$B$50*I1049^SetUp!$B$55,I1049))</f>
        <v>3.3428471900784776E-3</v>
      </c>
      <c r="M1049" s="57">
        <f t="shared" si="348"/>
        <v>0.33382969776801336</v>
      </c>
      <c r="N1049" s="57">
        <f>IF(SetUp!$B$62=0,X1049,(B1049-E1049)*(1-(H1049/SetUp!$B$66/SetUp!$B$56)))</f>
        <v>0</v>
      </c>
      <c r="O1049" s="57">
        <f>K1049*SetUp!$B$65</f>
        <v>0</v>
      </c>
      <c r="P1049" s="57">
        <f>MIN(SetUp!$B$54*L1049^SetUp!$B$51,L1049)</f>
        <v>1.8904225172902049E-3</v>
      </c>
      <c r="Q1049" s="57">
        <f t="shared" si="349"/>
        <v>0</v>
      </c>
      <c r="R1049" s="57">
        <f>IF((H1049+N1049-O1049)&gt;SetUp!$B$56,T1048+H1049+N1049-O1049-SetUp!$B$56,T1048)</f>
        <v>0</v>
      </c>
      <c r="S1049" s="57">
        <f>R1049*SetUp!$B$65</f>
        <v>0</v>
      </c>
      <c r="T1049" s="57">
        <f>IF((R1049-S1049)&lt;SetUp!$B$53,R1049-S1049,SetUp!$B$53)</f>
        <v>0</v>
      </c>
      <c r="U1049" s="57">
        <f t="shared" si="350"/>
        <v>0.33382969776801336</v>
      </c>
      <c r="V1049" s="57">
        <f>(L1049-P1049)/1000*SetUp!$B$13*1000000/SetUp!$B$48</f>
        <v>8.2610550136963931E-2</v>
      </c>
      <c r="W1049" s="57">
        <f t="shared" si="361"/>
        <v>-1.3010426069826053E-17</v>
      </c>
      <c r="X1049" s="57">
        <f>MAX((SetUp!$B$56*(1-($H1049/SetUp!$B$56)^2)*TANH(($B1049-$D1049)/SetUp!$B$56))/(1+$H1049/SetUp!$B$56*TANH(($B1049-$D1049)/SetUp!$B$56)),0)</f>
        <v>0</v>
      </c>
      <c r="AK1049" s="65">
        <v>284</v>
      </c>
      <c r="AL1049" s="66">
        <f t="shared" si="341"/>
        <v>0.17849999999999999</v>
      </c>
      <c r="AM1049" s="66">
        <f t="shared" si="342"/>
        <v>9.598044640658776E-2</v>
      </c>
      <c r="AN1049" s="67">
        <f t="shared" si="343"/>
        <v>-0.4622944178902646</v>
      </c>
      <c r="AP1049" s="64">
        <v>27955</v>
      </c>
      <c r="AQ1049" s="55">
        <v>7</v>
      </c>
      <c r="AR1049" s="55">
        <v>196</v>
      </c>
      <c r="AS1049" s="66">
        <f t="shared" si="351"/>
        <v>4.4999999999999998E-2</v>
      </c>
      <c r="AT1049" s="66">
        <f t="shared" si="352"/>
        <v>0.16235709683418026</v>
      </c>
      <c r="AU1049" s="55" t="str">
        <f>IF(OR($AP1049&lt;SetUp!$B$97,$AP1049&gt;SetUp!$B$98),"Não","Sim")</f>
        <v>Não</v>
      </c>
      <c r="AV1049" s="68">
        <f t="shared" si="353"/>
        <v>0.21213203435596426</v>
      </c>
      <c r="AW1049" s="68">
        <f t="shared" si="354"/>
        <v>0.40293559886684155</v>
      </c>
      <c r="AX1049" s="68">
        <f t="shared" si="355"/>
        <v>-1.3467874862246563</v>
      </c>
      <c r="AY1049" s="68">
        <f t="shared" si="356"/>
        <v>-0.7895287230616268</v>
      </c>
      <c r="AZ1049" s="68">
        <f t="shared" si="357"/>
        <v>0.11735709683418026</v>
      </c>
      <c r="BA1049" s="68">
        <f t="shared" si="358"/>
        <v>0.19080356451087729</v>
      </c>
      <c r="BB1049" s="68">
        <f t="shared" si="359"/>
        <v>0.55725876316302947</v>
      </c>
    </row>
    <row r="1050" spans="1:54" x14ac:dyDescent="0.3">
      <c r="A1050" s="64">
        <v>27712</v>
      </c>
      <c r="B1050" s="57">
        <v>0</v>
      </c>
      <c r="C1050" s="57"/>
      <c r="D1050" s="57">
        <v>5.415</v>
      </c>
      <c r="E1050" s="57">
        <f t="shared" si="344"/>
        <v>0</v>
      </c>
      <c r="F1050" s="57">
        <f t="shared" si="345"/>
        <v>5.415</v>
      </c>
      <c r="G1050" s="57">
        <f t="shared" si="346"/>
        <v>0</v>
      </c>
      <c r="H1050" s="57">
        <f>IF(Q1049&gt;SetUp!$B$56,SetUp!$B$56,Q1049)</f>
        <v>0</v>
      </c>
      <c r="I1050" s="57">
        <f t="shared" si="360"/>
        <v>0.33382969776801336</v>
      </c>
      <c r="J1050" s="57">
        <f>MIN(F1050,H1050,(1-EXP(-SetUp!$B$52*H1050/SetUp!$B$56))*F1050)</f>
        <v>0</v>
      </c>
      <c r="K1050" s="57">
        <f t="shared" si="347"/>
        <v>0</v>
      </c>
      <c r="L1050" s="57">
        <f>IF(I1050&lt;=0,0,MIN(SetUp!$B$50*I1050^SetUp!$B$55,I1050))</f>
        <v>3.2877930001805559E-3</v>
      </c>
      <c r="M1050" s="57">
        <f t="shared" si="348"/>
        <v>0.33054190476783279</v>
      </c>
      <c r="N1050" s="57">
        <f>IF(SetUp!$B$62=0,X1050,(B1050-E1050)*(1-(H1050/SetUp!$B$66/SetUp!$B$56)))</f>
        <v>0</v>
      </c>
      <c r="O1050" s="57">
        <f>K1050*SetUp!$B$65</f>
        <v>0</v>
      </c>
      <c r="P1050" s="57">
        <f>MIN(SetUp!$B$54*L1050^SetUp!$B$51,L1050)</f>
        <v>1.859814009145751E-3</v>
      </c>
      <c r="Q1050" s="57">
        <f t="shared" si="349"/>
        <v>0</v>
      </c>
      <c r="R1050" s="57">
        <f>IF((H1050+N1050-O1050)&gt;SetUp!$B$56,T1049+H1050+N1050-O1050-SetUp!$B$56,T1049)</f>
        <v>0</v>
      </c>
      <c r="S1050" s="57">
        <f>R1050*SetUp!$B$65</f>
        <v>0</v>
      </c>
      <c r="T1050" s="57">
        <f>IF((R1050-S1050)&lt;SetUp!$B$53,R1050-S1050,SetUp!$B$53)</f>
        <v>0</v>
      </c>
      <c r="U1050" s="57">
        <f t="shared" si="350"/>
        <v>0.33054190476783279</v>
      </c>
      <c r="V1050" s="57">
        <f>(L1050-P1050)/1000*SetUp!$B$13*1000000/SetUp!$B$48</f>
        <v>8.1220136399189652E-2</v>
      </c>
      <c r="W1050" s="57">
        <f t="shared" si="361"/>
        <v>-5.2041704279304213E-18</v>
      </c>
      <c r="X1050" s="57">
        <f>MAX((SetUp!$B$56*(1-($H1050/SetUp!$B$56)^2)*TANH(($B1050-$D1050)/SetUp!$B$56))/(1+$H1050/SetUp!$B$56*TANH(($B1050-$D1050)/SetUp!$B$56)),0)</f>
        <v>0</v>
      </c>
      <c r="AK1050" s="65">
        <v>285</v>
      </c>
      <c r="AL1050" s="66">
        <f t="shared" si="341"/>
        <v>0.17849999999999999</v>
      </c>
      <c r="AM1050" s="66">
        <f t="shared" si="342"/>
        <v>9.4218941580715823E-2</v>
      </c>
      <c r="AN1050" s="67">
        <f t="shared" si="343"/>
        <v>-0.47216279226489732</v>
      </c>
      <c r="AP1050" s="64">
        <v>27956</v>
      </c>
      <c r="AQ1050" s="55">
        <v>7</v>
      </c>
      <c r="AR1050" s="55">
        <v>197</v>
      </c>
      <c r="AS1050" s="66">
        <f t="shared" si="351"/>
        <v>4.4999999999999998E-2</v>
      </c>
      <c r="AT1050" s="66">
        <f t="shared" si="352"/>
        <v>0.15880285959737062</v>
      </c>
      <c r="AU1050" s="55" t="str">
        <f>IF(OR($AP1050&lt;SetUp!$B$97,$AP1050&gt;SetUp!$B$98),"Não","Sim")</f>
        <v>Não</v>
      </c>
      <c r="AV1050" s="68">
        <f t="shared" si="353"/>
        <v>0.21213203435596426</v>
      </c>
      <c r="AW1050" s="68">
        <f t="shared" si="354"/>
        <v>0.39850076486422281</v>
      </c>
      <c r="AX1050" s="68">
        <f t="shared" si="355"/>
        <v>-1.3467874862246563</v>
      </c>
      <c r="AY1050" s="68">
        <f t="shared" si="356"/>
        <v>-0.79914168140403075</v>
      </c>
      <c r="AZ1050" s="68">
        <f t="shared" si="357"/>
        <v>0.11380285959737062</v>
      </c>
      <c r="BA1050" s="68">
        <f t="shared" si="358"/>
        <v>0.18636873050825856</v>
      </c>
      <c r="BB1050" s="68">
        <f t="shared" si="359"/>
        <v>0.54764580482062553</v>
      </c>
    </row>
    <row r="1051" spans="1:54" x14ac:dyDescent="0.3">
      <c r="A1051" s="64">
        <v>27713</v>
      </c>
      <c r="B1051" s="57">
        <v>0.04</v>
      </c>
      <c r="C1051" s="57"/>
      <c r="D1051" s="57">
        <v>5.415</v>
      </c>
      <c r="E1051" s="57">
        <f t="shared" si="344"/>
        <v>0.04</v>
      </c>
      <c r="F1051" s="57">
        <f t="shared" si="345"/>
        <v>5.375</v>
      </c>
      <c r="G1051" s="57">
        <f t="shared" si="346"/>
        <v>0</v>
      </c>
      <c r="H1051" s="57">
        <f>IF(Q1050&gt;SetUp!$B$56,SetUp!$B$56,Q1050)</f>
        <v>0</v>
      </c>
      <c r="I1051" s="57">
        <f t="shared" si="360"/>
        <v>0.33054190476783279</v>
      </c>
      <c r="J1051" s="57">
        <f>MIN(F1051,H1051,(1-EXP(-SetUp!$B$52*H1051/SetUp!$B$56))*F1051)</f>
        <v>0</v>
      </c>
      <c r="K1051" s="57">
        <f t="shared" si="347"/>
        <v>0</v>
      </c>
      <c r="L1051" s="57">
        <f>IF(I1051&lt;=0,0,MIN(SetUp!$B$50*I1051^SetUp!$B$55,I1051))</f>
        <v>3.2340028136712798E-3</v>
      </c>
      <c r="M1051" s="57">
        <f t="shared" si="348"/>
        <v>0.32730790195416154</v>
      </c>
      <c r="N1051" s="57">
        <f>IF(SetUp!$B$62=0,X1051,(B1051-E1051)*(1-(H1051/SetUp!$B$66/SetUp!$B$56)))</f>
        <v>0</v>
      </c>
      <c r="O1051" s="57">
        <f>K1051*SetUp!$B$65</f>
        <v>0</v>
      </c>
      <c r="P1051" s="57">
        <f>MIN(SetUp!$B$54*L1051^SetUp!$B$51,L1051)</f>
        <v>1.8298998278579949E-3</v>
      </c>
      <c r="Q1051" s="57">
        <f t="shared" si="349"/>
        <v>0</v>
      </c>
      <c r="R1051" s="57">
        <f>IF((H1051+N1051-O1051)&gt;SetUp!$B$56,T1050+H1051+N1051-O1051-SetUp!$B$56,T1050)</f>
        <v>0</v>
      </c>
      <c r="S1051" s="57">
        <f>R1051*SetUp!$B$65</f>
        <v>0</v>
      </c>
      <c r="T1051" s="57">
        <f>IF((R1051-S1051)&lt;SetUp!$B$53,R1051-S1051,SetUp!$B$53)</f>
        <v>0</v>
      </c>
      <c r="U1051" s="57">
        <f t="shared" si="350"/>
        <v>0.32730790195416154</v>
      </c>
      <c r="V1051" s="57">
        <f>(L1051-P1051)/1000*SetUp!$B$13*1000000/SetUp!$B$48</f>
        <v>7.9862124542618623E-2</v>
      </c>
      <c r="W1051" s="57">
        <f t="shared" si="361"/>
        <v>2.4719809532669501E-17</v>
      </c>
      <c r="X1051" s="57">
        <f>MAX((SetUp!$B$56*(1-($H1051/SetUp!$B$56)^2)*TANH(($B1051-$D1051)/SetUp!$B$56))/(1+$H1051/SetUp!$B$56*TANH(($B1051-$D1051)/SetUp!$B$56)),0)</f>
        <v>0</v>
      </c>
      <c r="AK1051" s="65">
        <v>286</v>
      </c>
      <c r="AL1051" s="66">
        <f t="shared" si="341"/>
        <v>0.16800000000000001</v>
      </c>
      <c r="AM1051" s="66">
        <f t="shared" si="342"/>
        <v>9.2502801515738198E-2</v>
      </c>
      <c r="AN1051" s="67">
        <f t="shared" si="343"/>
        <v>-0.44938808621584408</v>
      </c>
      <c r="AP1051" s="64">
        <v>27957</v>
      </c>
      <c r="AQ1051" s="55">
        <v>7</v>
      </c>
      <c r="AR1051" s="55">
        <v>198</v>
      </c>
      <c r="AS1051" s="66">
        <f t="shared" si="351"/>
        <v>0.04</v>
      </c>
      <c r="AT1051" s="66">
        <f t="shared" si="352"/>
        <v>0.15535623310241126</v>
      </c>
      <c r="AU1051" s="55" t="str">
        <f>IF(OR($AP1051&lt;SetUp!$B$97,$AP1051&gt;SetUp!$B$98),"Não","Sim")</f>
        <v>Não</v>
      </c>
      <c r="AV1051" s="68">
        <f t="shared" si="353"/>
        <v>0.2</v>
      </c>
      <c r="AW1051" s="68">
        <f t="shared" si="354"/>
        <v>0.3941525505466269</v>
      </c>
      <c r="AX1051" s="68">
        <f t="shared" si="355"/>
        <v>-1.3979400086720375</v>
      </c>
      <c r="AY1051" s="68">
        <f t="shared" si="356"/>
        <v>-0.80867131757683852</v>
      </c>
      <c r="AZ1051" s="68">
        <f t="shared" si="357"/>
        <v>0.11535623310241125</v>
      </c>
      <c r="BA1051" s="68">
        <f t="shared" si="358"/>
        <v>0.19415255054662689</v>
      </c>
      <c r="BB1051" s="68">
        <f t="shared" si="359"/>
        <v>0.58926869109519897</v>
      </c>
    </row>
    <row r="1052" spans="1:54" x14ac:dyDescent="0.3">
      <c r="A1052" s="64">
        <v>27714</v>
      </c>
      <c r="B1052" s="57">
        <v>0</v>
      </c>
      <c r="C1052" s="57"/>
      <c r="D1052" s="57">
        <v>5.415</v>
      </c>
      <c r="E1052" s="57">
        <f t="shared" si="344"/>
        <v>0</v>
      </c>
      <c r="F1052" s="57">
        <f t="shared" si="345"/>
        <v>5.415</v>
      </c>
      <c r="G1052" s="57">
        <f t="shared" si="346"/>
        <v>0</v>
      </c>
      <c r="H1052" s="57">
        <f>IF(Q1051&gt;SetUp!$B$56,SetUp!$B$56,Q1051)</f>
        <v>0</v>
      </c>
      <c r="I1052" s="57">
        <f t="shared" si="360"/>
        <v>0.32730790195416154</v>
      </c>
      <c r="J1052" s="57">
        <f>MIN(F1052,H1052,(1-EXP(-SetUp!$B$52*H1052/SetUp!$B$56))*F1052)</f>
        <v>0</v>
      </c>
      <c r="K1052" s="57">
        <f t="shared" si="347"/>
        <v>0</v>
      </c>
      <c r="L1052" s="57">
        <f>IF(I1052&lt;=0,0,MIN(SetUp!$B$50*I1052^SetUp!$B$55,I1052))</f>
        <v>3.1814394951734334E-3</v>
      </c>
      <c r="M1052" s="57">
        <f t="shared" si="348"/>
        <v>0.32412646245898813</v>
      </c>
      <c r="N1052" s="57">
        <f>IF(SetUp!$B$62=0,X1052,(B1052-E1052)*(1-(H1052/SetUp!$B$66/SetUp!$B$56)))</f>
        <v>0</v>
      </c>
      <c r="O1052" s="57">
        <f>K1052*SetUp!$B$65</f>
        <v>0</v>
      </c>
      <c r="P1052" s="57">
        <f>MIN(SetUp!$B$54*L1052^SetUp!$B$51,L1052)</f>
        <v>1.8006597637076813E-3</v>
      </c>
      <c r="Q1052" s="57">
        <f t="shared" si="349"/>
        <v>0</v>
      </c>
      <c r="R1052" s="57">
        <f>IF((H1052+N1052-O1052)&gt;SetUp!$B$56,T1051+H1052+N1052-O1052-SetUp!$B$56,T1051)</f>
        <v>0</v>
      </c>
      <c r="S1052" s="57">
        <f>R1052*SetUp!$B$65</f>
        <v>0</v>
      </c>
      <c r="T1052" s="57">
        <f>IF((R1052-S1052)&lt;SetUp!$B$53,R1052-S1052,SetUp!$B$53)</f>
        <v>0</v>
      </c>
      <c r="U1052" s="57">
        <f t="shared" si="350"/>
        <v>0.32412646245898813</v>
      </c>
      <c r="V1052" s="57">
        <f>(L1052-P1052)/1000*SetUp!$B$13*1000000/SetUp!$B$48</f>
        <v>7.8535551875042547E-2</v>
      </c>
      <c r="W1052" s="57">
        <f t="shared" si="361"/>
        <v>2.2985086056692694E-17</v>
      </c>
      <c r="X1052" s="57">
        <f>MAX((SetUp!$B$56*(1-($H1052/SetUp!$B$56)^2)*TANH(($B1052-$D1052)/SetUp!$B$56))/(1+$H1052/SetUp!$B$56*TANH(($B1052-$D1052)/SetUp!$B$56)),0)</f>
        <v>0</v>
      </c>
      <c r="AK1052" s="65">
        <v>287</v>
      </c>
      <c r="AL1052" s="66">
        <f t="shared" si="341"/>
        <v>0</v>
      </c>
      <c r="AM1052" s="66">
        <f t="shared" si="342"/>
        <v>9.083051943522108E-2</v>
      </c>
      <c r="AN1052" s="67" t="str">
        <f t="shared" si="343"/>
        <v/>
      </c>
      <c r="AP1052" s="64">
        <v>27958</v>
      </c>
      <c r="AQ1052" s="55">
        <v>7</v>
      </c>
      <c r="AR1052" s="55">
        <v>199</v>
      </c>
      <c r="AS1052" s="66">
        <f t="shared" si="351"/>
        <v>3.5000000000000003E-2</v>
      </c>
      <c r="AT1052" s="66">
        <f t="shared" si="352"/>
        <v>0.15201306900523287</v>
      </c>
      <c r="AU1052" s="55" t="str">
        <f>IF(OR($AP1052&lt;SetUp!$B$97,$AP1052&gt;SetUp!$B$98),"Não","Sim")</f>
        <v>Não</v>
      </c>
      <c r="AV1052" s="68">
        <f t="shared" si="353"/>
        <v>0.18708286933869708</v>
      </c>
      <c r="AW1052" s="68">
        <f t="shared" si="354"/>
        <v>0.38988853407766799</v>
      </c>
      <c r="AX1052" s="68">
        <f t="shared" si="355"/>
        <v>-1.4559319556497243</v>
      </c>
      <c r="AY1052" s="68">
        <f t="shared" si="356"/>
        <v>-0.81811907289162722</v>
      </c>
      <c r="AZ1052" s="68">
        <f t="shared" si="357"/>
        <v>0.11701306900523287</v>
      </c>
      <c r="BA1052" s="68">
        <f t="shared" si="358"/>
        <v>0.20280566473897091</v>
      </c>
      <c r="BB1052" s="68">
        <f t="shared" si="359"/>
        <v>0.63781288275809711</v>
      </c>
    </row>
    <row r="1053" spans="1:54" x14ac:dyDescent="0.3">
      <c r="A1053" s="64">
        <v>27715</v>
      </c>
      <c r="B1053" s="57">
        <v>0</v>
      </c>
      <c r="C1053" s="57"/>
      <c r="D1053" s="57">
        <v>5.415</v>
      </c>
      <c r="E1053" s="57">
        <f t="shared" si="344"/>
        <v>0</v>
      </c>
      <c r="F1053" s="57">
        <f t="shared" si="345"/>
        <v>5.415</v>
      </c>
      <c r="G1053" s="57">
        <f t="shared" si="346"/>
        <v>0</v>
      </c>
      <c r="H1053" s="57">
        <f>IF(Q1052&gt;SetUp!$B$56,SetUp!$B$56,Q1052)</f>
        <v>0</v>
      </c>
      <c r="I1053" s="57">
        <f t="shared" si="360"/>
        <v>0.32412646245898813</v>
      </c>
      <c r="J1053" s="57">
        <f>MIN(F1053,H1053,(1-EXP(-SetUp!$B$52*H1053/SetUp!$B$56))*F1053)</f>
        <v>0</v>
      </c>
      <c r="K1053" s="57">
        <f t="shared" si="347"/>
        <v>0</v>
      </c>
      <c r="L1053" s="57">
        <f>IF(I1053&lt;=0,0,MIN(SetUp!$B$50*I1053^SetUp!$B$55,I1053))</f>
        <v>3.1300672360357368E-3</v>
      </c>
      <c r="M1053" s="57">
        <f t="shared" si="348"/>
        <v>0.32099639522295237</v>
      </c>
      <c r="N1053" s="57">
        <f>IF(SetUp!$B$62=0,X1053,(B1053-E1053)*(1-(H1053/SetUp!$B$66/SetUp!$B$56)))</f>
        <v>0</v>
      </c>
      <c r="O1053" s="57">
        <f>K1053*SetUp!$B$65</f>
        <v>0</v>
      </c>
      <c r="P1053" s="57">
        <f>MIN(SetUp!$B$54*L1053^SetUp!$B$51,L1053)</f>
        <v>1.7720743235606509E-3</v>
      </c>
      <c r="Q1053" s="57">
        <f t="shared" si="349"/>
        <v>0</v>
      </c>
      <c r="R1053" s="57">
        <f>IF((H1053+N1053-O1053)&gt;SetUp!$B$56,T1052+H1053+N1053-O1053-SetUp!$B$56,T1052)</f>
        <v>0</v>
      </c>
      <c r="S1053" s="57">
        <f>R1053*SetUp!$B$65</f>
        <v>0</v>
      </c>
      <c r="T1053" s="57">
        <f>IF((R1053-S1053)&lt;SetUp!$B$53,R1053-S1053,SetUp!$B$53)</f>
        <v>0</v>
      </c>
      <c r="U1053" s="57">
        <f t="shared" si="350"/>
        <v>0.32099639522295237</v>
      </c>
      <c r="V1053" s="57">
        <f>(L1053-P1053)/1000*SetUp!$B$13*1000000/SetUp!$B$48</f>
        <v>7.7239490407650518E-2</v>
      </c>
      <c r="W1053" s="57">
        <f t="shared" si="361"/>
        <v>-2.3852447794681098E-17</v>
      </c>
      <c r="X1053" s="57">
        <f>MAX((SetUp!$B$56*(1-($H1053/SetUp!$B$56)^2)*TANH(($B1053-$D1053)/SetUp!$B$56))/(1+$H1053/SetUp!$B$56*TANH(($B1053-$D1053)/SetUp!$B$56)),0)</f>
        <v>0</v>
      </c>
      <c r="AK1053" s="65">
        <v>288</v>
      </c>
      <c r="AL1053" s="66">
        <f t="shared" si="341"/>
        <v>0</v>
      </c>
      <c r="AM1053" s="66">
        <f t="shared" si="342"/>
        <v>8.9200649873488261E-2</v>
      </c>
      <c r="AN1053" s="67" t="str">
        <f t="shared" si="343"/>
        <v/>
      </c>
      <c r="AP1053" s="64">
        <v>27959</v>
      </c>
      <c r="AQ1053" s="55">
        <v>7</v>
      </c>
      <c r="AR1053" s="55">
        <v>200</v>
      </c>
      <c r="AS1053" s="66">
        <f t="shared" si="351"/>
        <v>0.03</v>
      </c>
      <c r="AT1053" s="66">
        <f t="shared" si="352"/>
        <v>0.14876941270609137</v>
      </c>
      <c r="AU1053" s="55" t="str">
        <f>IF(OR($AP1053&lt;SetUp!$B$97,$AP1053&gt;SetUp!$B$98),"Não","Sim")</f>
        <v>Não</v>
      </c>
      <c r="AV1053" s="68">
        <f t="shared" si="353"/>
        <v>0.17320508075688773</v>
      </c>
      <c r="AW1053" s="68">
        <f t="shared" si="354"/>
        <v>0.38570638146923542</v>
      </c>
      <c r="AX1053" s="68">
        <f t="shared" si="355"/>
        <v>-1.5228787452803376</v>
      </c>
      <c r="AY1053" s="68">
        <f t="shared" si="356"/>
        <v>-0.8274863514411146</v>
      </c>
      <c r="AZ1053" s="68">
        <f t="shared" si="357"/>
        <v>0.11876941270609137</v>
      </c>
      <c r="BA1053" s="68">
        <f t="shared" si="358"/>
        <v>0.21250130071234768</v>
      </c>
      <c r="BB1053" s="68">
        <f t="shared" si="359"/>
        <v>0.69539239383922302</v>
      </c>
    </row>
    <row r="1054" spans="1:54" x14ac:dyDescent="0.3">
      <c r="A1054" s="64">
        <v>27716</v>
      </c>
      <c r="B1054" s="57">
        <v>0</v>
      </c>
      <c r="C1054" s="57"/>
      <c r="D1054" s="57">
        <v>5.415</v>
      </c>
      <c r="E1054" s="57">
        <f t="shared" si="344"/>
        <v>0</v>
      </c>
      <c r="F1054" s="57">
        <f t="shared" si="345"/>
        <v>5.415</v>
      </c>
      <c r="G1054" s="57">
        <f t="shared" si="346"/>
        <v>0</v>
      </c>
      <c r="H1054" s="57">
        <f>IF(Q1053&gt;SetUp!$B$56,SetUp!$B$56,Q1053)</f>
        <v>0</v>
      </c>
      <c r="I1054" s="57">
        <f t="shared" si="360"/>
        <v>0.32099639522295237</v>
      </c>
      <c r="J1054" s="57">
        <f>MIN(F1054,H1054,(1-EXP(-SetUp!$B$52*H1054/SetUp!$B$56))*F1054)</f>
        <v>0</v>
      </c>
      <c r="K1054" s="57">
        <f t="shared" si="347"/>
        <v>0</v>
      </c>
      <c r="L1054" s="57">
        <f>IF(I1054&lt;=0,0,MIN(SetUp!$B$50*I1054^SetUp!$B$55,I1054))</f>
        <v>3.0798514986089946E-3</v>
      </c>
      <c r="M1054" s="57">
        <f t="shared" si="348"/>
        <v>0.31791654372434336</v>
      </c>
      <c r="N1054" s="57">
        <f>IF(SetUp!$B$62=0,X1054,(B1054-E1054)*(1-(H1054/SetUp!$B$66/SetUp!$B$56)))</f>
        <v>0</v>
      </c>
      <c r="O1054" s="57">
        <f>K1054*SetUp!$B$65</f>
        <v>0</v>
      </c>
      <c r="P1054" s="57">
        <f>MIN(SetUp!$B$54*L1054^SetUp!$B$51,L1054)</f>
        <v>1.7441247009613631E-3</v>
      </c>
      <c r="Q1054" s="57">
        <f t="shared" si="349"/>
        <v>0</v>
      </c>
      <c r="R1054" s="57">
        <f>IF((H1054+N1054-O1054)&gt;SetUp!$B$56,T1053+H1054+N1054-O1054-SetUp!$B$56,T1053)</f>
        <v>0</v>
      </c>
      <c r="S1054" s="57">
        <f>R1054*SetUp!$B$65</f>
        <v>0</v>
      </c>
      <c r="T1054" s="57">
        <f>IF((R1054-S1054)&lt;SetUp!$B$53,R1054-S1054,SetUp!$B$53)</f>
        <v>0</v>
      </c>
      <c r="U1054" s="57">
        <f t="shared" si="350"/>
        <v>0.31791654372434336</v>
      </c>
      <c r="V1054" s="57">
        <f>(L1054-P1054)/1000*SetUp!$B$13*1000000/SetUp!$B$48</f>
        <v>7.5973045386596438E-2</v>
      </c>
      <c r="W1054" s="57">
        <f t="shared" si="361"/>
        <v>-1.5178830414797062E-17</v>
      </c>
      <c r="X1054" s="57">
        <f>MAX((SetUp!$B$56*(1-($H1054/SetUp!$B$56)^2)*TANH(($B1054-$D1054)/SetUp!$B$56))/(1+$H1054/SetUp!$B$56*TANH(($B1054-$D1054)/SetUp!$B$56)),0)</f>
        <v>0</v>
      </c>
      <c r="AK1054" s="65">
        <v>289</v>
      </c>
      <c r="AL1054" s="66">
        <f t="shared" si="341"/>
        <v>0</v>
      </c>
      <c r="AM1054" s="66">
        <f t="shared" si="342"/>
        <v>8.76118057241137E-2</v>
      </c>
      <c r="AN1054" s="67" t="str">
        <f t="shared" si="343"/>
        <v/>
      </c>
      <c r="AP1054" s="64">
        <v>27960</v>
      </c>
      <c r="AQ1054" s="55">
        <v>7</v>
      </c>
      <c r="AR1054" s="55">
        <v>201</v>
      </c>
      <c r="AS1054" s="66">
        <f t="shared" si="351"/>
        <v>2.7E-2</v>
      </c>
      <c r="AT1054" s="66">
        <f t="shared" si="352"/>
        <v>0.1456214927443692</v>
      </c>
      <c r="AU1054" s="55" t="str">
        <f>IF(OR($AP1054&lt;SetUp!$B$97,$AP1054&gt;SetUp!$B$98),"Não","Sim")</f>
        <v>Não</v>
      </c>
      <c r="AV1054" s="68">
        <f t="shared" si="353"/>
        <v>0.16431676725154984</v>
      </c>
      <c r="AW1054" s="68">
        <f t="shared" si="354"/>
        <v>0.38160384267505643</v>
      </c>
      <c r="AX1054" s="68">
        <f t="shared" si="355"/>
        <v>-1.5686362358410126</v>
      </c>
      <c r="AY1054" s="68">
        <f t="shared" si="356"/>
        <v>-0.83677452137314801</v>
      </c>
      <c r="AZ1054" s="68">
        <f t="shared" si="357"/>
        <v>0.1186214927443692</v>
      </c>
      <c r="BA1054" s="68">
        <f t="shared" si="358"/>
        <v>0.21728707542350659</v>
      </c>
      <c r="BB1054" s="68">
        <f t="shared" si="359"/>
        <v>0.73186171446786463</v>
      </c>
    </row>
    <row r="1055" spans="1:54" x14ac:dyDescent="0.3">
      <c r="A1055" s="64">
        <v>27717</v>
      </c>
      <c r="B1055" s="57">
        <v>0</v>
      </c>
      <c r="C1055" s="57"/>
      <c r="D1055" s="57">
        <v>5.415</v>
      </c>
      <c r="E1055" s="57">
        <f t="shared" si="344"/>
        <v>0</v>
      </c>
      <c r="F1055" s="57">
        <f t="shared" si="345"/>
        <v>5.415</v>
      </c>
      <c r="G1055" s="57">
        <f t="shared" si="346"/>
        <v>0</v>
      </c>
      <c r="H1055" s="57">
        <f>IF(Q1054&gt;SetUp!$B$56,SetUp!$B$56,Q1054)</f>
        <v>0</v>
      </c>
      <c r="I1055" s="57">
        <f t="shared" si="360"/>
        <v>0.31791654372434336</v>
      </c>
      <c r="J1055" s="57">
        <f>MIN(F1055,H1055,(1-EXP(-SetUp!$B$52*H1055/SetUp!$B$56))*F1055)</f>
        <v>0</v>
      </c>
      <c r="K1055" s="57">
        <f t="shared" si="347"/>
        <v>0</v>
      </c>
      <c r="L1055" s="57">
        <f>IF(I1055&lt;=0,0,MIN(SetUp!$B$50*I1055^SetUp!$B$55,I1055))</f>
        <v>3.0307589632082295E-3</v>
      </c>
      <c r="M1055" s="57">
        <f t="shared" si="348"/>
        <v>0.31488578476113516</v>
      </c>
      <c r="N1055" s="57">
        <f>IF(SetUp!$B$62=0,X1055,(B1055-E1055)*(1-(H1055/SetUp!$B$66/SetUp!$B$56)))</f>
        <v>0</v>
      </c>
      <c r="O1055" s="57">
        <f>K1055*SetUp!$B$65</f>
        <v>0</v>
      </c>
      <c r="P1055" s="57">
        <f>MIN(SetUp!$B$54*L1055^SetUp!$B$51,L1055)</f>
        <v>1.716792747660074E-3</v>
      </c>
      <c r="Q1055" s="57">
        <f t="shared" si="349"/>
        <v>0</v>
      </c>
      <c r="R1055" s="57">
        <f>IF((H1055+N1055-O1055)&gt;SetUp!$B$56,T1054+H1055+N1055-O1055-SetUp!$B$56,T1054)</f>
        <v>0</v>
      </c>
      <c r="S1055" s="57">
        <f>R1055*SetUp!$B$65</f>
        <v>0</v>
      </c>
      <c r="T1055" s="57">
        <f>IF((R1055-S1055)&lt;SetUp!$B$53,R1055-S1055,SetUp!$B$53)</f>
        <v>0</v>
      </c>
      <c r="U1055" s="57">
        <f t="shared" si="350"/>
        <v>0.31488578476113516</v>
      </c>
      <c r="V1055" s="57">
        <f>(L1055-P1055)/1000*SetUp!$B$13*1000000/SetUp!$B$48</f>
        <v>7.4735353895796261E-2</v>
      </c>
      <c r="W1055" s="57">
        <f t="shared" si="361"/>
        <v>2.7321894746634712E-17</v>
      </c>
      <c r="X1055" s="57">
        <f>MAX((SetUp!$B$56*(1-($H1055/SetUp!$B$56)^2)*TANH(($B1055-$D1055)/SetUp!$B$56))/(1+$H1055/SetUp!$B$56*TANH(($B1055-$D1055)/SetUp!$B$56)),0)</f>
        <v>0</v>
      </c>
      <c r="AK1055" s="65">
        <v>290</v>
      </c>
      <c r="AL1055" s="66">
        <f t="shared" si="341"/>
        <v>0</v>
      </c>
      <c r="AM1055" s="66">
        <f t="shared" si="342"/>
        <v>8.6062655452321946E-2</v>
      </c>
      <c r="AN1055" s="67" t="str">
        <f t="shared" si="343"/>
        <v/>
      </c>
      <c r="AP1055" s="64">
        <v>27961</v>
      </c>
      <c r="AQ1055" s="55">
        <v>7</v>
      </c>
      <c r="AR1055" s="55">
        <v>202</v>
      </c>
      <c r="AS1055" s="66">
        <f t="shared" si="351"/>
        <v>2.3E-2</v>
      </c>
      <c r="AT1055" s="66">
        <f t="shared" si="352"/>
        <v>0.14256571085780395</v>
      </c>
      <c r="AU1055" s="55" t="str">
        <f>IF(OR($AP1055&lt;SetUp!$B$97,$AP1055&gt;SetUp!$B$98),"Não","Sim")</f>
        <v>Não</v>
      </c>
      <c r="AV1055" s="68">
        <f t="shared" si="353"/>
        <v>0.15165750888103102</v>
      </c>
      <c r="AW1055" s="68">
        <f t="shared" si="354"/>
        <v>0.3775787478895018</v>
      </c>
      <c r="AX1055" s="68">
        <f t="shared" si="355"/>
        <v>-1.6382721639824072</v>
      </c>
      <c r="AY1055" s="68">
        <f t="shared" si="356"/>
        <v>-0.84598491611054594</v>
      </c>
      <c r="AZ1055" s="68">
        <f t="shared" si="357"/>
        <v>0.11956571085780396</v>
      </c>
      <c r="BA1055" s="68">
        <f t="shared" si="358"/>
        <v>0.22592123900847078</v>
      </c>
      <c r="BB1055" s="68">
        <f t="shared" si="359"/>
        <v>0.79228724787186122</v>
      </c>
    </row>
    <row r="1056" spans="1:54" x14ac:dyDescent="0.3">
      <c r="A1056" s="64">
        <v>27718</v>
      </c>
      <c r="B1056" s="57">
        <v>2E-3</v>
      </c>
      <c r="C1056" s="57"/>
      <c r="D1056" s="57">
        <v>5.415</v>
      </c>
      <c r="E1056" s="57">
        <f t="shared" si="344"/>
        <v>2E-3</v>
      </c>
      <c r="F1056" s="57">
        <f t="shared" si="345"/>
        <v>5.4130000000000003</v>
      </c>
      <c r="G1056" s="57">
        <f t="shared" si="346"/>
        <v>0</v>
      </c>
      <c r="H1056" s="57">
        <f>IF(Q1055&gt;SetUp!$B$56,SetUp!$B$56,Q1055)</f>
        <v>0</v>
      </c>
      <c r="I1056" s="57">
        <f t="shared" si="360"/>
        <v>0.31488578476113516</v>
      </c>
      <c r="J1056" s="57">
        <f>MIN(F1056,H1056,(1-EXP(-SetUp!$B$52*H1056/SetUp!$B$56))*F1056)</f>
        <v>0</v>
      </c>
      <c r="K1056" s="57">
        <f t="shared" si="347"/>
        <v>0</v>
      </c>
      <c r="L1056" s="57">
        <f>IF(I1056&lt;=0,0,MIN(SetUp!$B$50*I1056^SetUp!$B$55,I1056))</f>
        <v>2.9827574776148847E-3</v>
      </c>
      <c r="M1056" s="57">
        <f t="shared" si="348"/>
        <v>0.31190302728352026</v>
      </c>
      <c r="N1056" s="57">
        <f>IF(SetUp!$B$62=0,X1056,(B1056-E1056)*(1-(H1056/SetUp!$B$66/SetUp!$B$56)))</f>
        <v>0</v>
      </c>
      <c r="O1056" s="57">
        <f>K1056*SetUp!$B$65</f>
        <v>0</v>
      </c>
      <c r="P1056" s="57">
        <f>MIN(SetUp!$B$54*L1056^SetUp!$B$51,L1056)</f>
        <v>1.6900609464961954E-3</v>
      </c>
      <c r="Q1056" s="57">
        <f t="shared" si="349"/>
        <v>0</v>
      </c>
      <c r="R1056" s="57">
        <f>IF((H1056+N1056-O1056)&gt;SetUp!$B$56,T1055+H1056+N1056-O1056-SetUp!$B$56,T1055)</f>
        <v>0</v>
      </c>
      <c r="S1056" s="57">
        <f>R1056*SetUp!$B$65</f>
        <v>0</v>
      </c>
      <c r="T1056" s="57">
        <f>IF((R1056-S1056)&lt;SetUp!$B$53,R1056-S1056,SetUp!$B$53)</f>
        <v>0</v>
      </c>
      <c r="U1056" s="57">
        <f t="shared" si="350"/>
        <v>0.31190302728352026</v>
      </c>
      <c r="V1056" s="57">
        <f>(L1056-P1056)/1000*SetUp!$B$13*1000000/SetUp!$B$48</f>
        <v>7.3525583527061983E-2</v>
      </c>
      <c r="W1056" s="57">
        <f t="shared" si="361"/>
        <v>-9.9746599868666408E-18</v>
      </c>
      <c r="X1056" s="57">
        <f>MAX((SetUp!$B$56*(1-($H1056/SetUp!$B$56)^2)*TANH(($B1056-$D1056)/SetUp!$B$56))/(1+$H1056/SetUp!$B$56*TANH(($B1056-$D1056)/SetUp!$B$56)),0)</f>
        <v>0</v>
      </c>
      <c r="AK1056" s="65">
        <v>291</v>
      </c>
      <c r="AL1056" s="66">
        <f t="shared" si="341"/>
        <v>0</v>
      </c>
      <c r="AM1056" s="66">
        <f t="shared" si="342"/>
        <v>8.4551920460995925E-2</v>
      </c>
      <c r="AN1056" s="67" t="str">
        <f t="shared" si="343"/>
        <v/>
      </c>
      <c r="AP1056" s="64">
        <v>27962</v>
      </c>
      <c r="AQ1056" s="55">
        <v>7</v>
      </c>
      <c r="AR1056" s="55">
        <v>203</v>
      </c>
      <c r="AS1056" s="66">
        <f t="shared" si="351"/>
        <v>0.02</v>
      </c>
      <c r="AT1056" s="66">
        <f t="shared" si="352"/>
        <v>0.13959863265934763</v>
      </c>
      <c r="AU1056" s="55" t="str">
        <f>IF(OR($AP1056&lt;SetUp!$B$97,$AP1056&gt;SetUp!$B$98),"Não","Sim")</f>
        <v>Não</v>
      </c>
      <c r="AV1056" s="68">
        <f t="shared" si="353"/>
        <v>0.1414213562373095</v>
      </c>
      <c r="AW1056" s="68">
        <f t="shared" si="354"/>
        <v>0.37362900403923094</v>
      </c>
      <c r="AX1056" s="68">
        <f t="shared" si="355"/>
        <v>-1.6989700043360187</v>
      </c>
      <c r="AY1056" s="68">
        <f t="shared" si="356"/>
        <v>-0.85511883551950818</v>
      </c>
      <c r="AZ1056" s="68">
        <f t="shared" si="357"/>
        <v>0.11959863265934763</v>
      </c>
      <c r="BA1056" s="68">
        <f t="shared" si="358"/>
        <v>0.23220764780192144</v>
      </c>
      <c r="BB1056" s="68">
        <f t="shared" si="359"/>
        <v>0.84385116881651057</v>
      </c>
    </row>
    <row r="1057" spans="1:54" x14ac:dyDescent="0.3">
      <c r="A1057" s="64">
        <v>27719</v>
      </c>
      <c r="B1057" s="57">
        <v>0</v>
      </c>
      <c r="C1057" s="57"/>
      <c r="D1057" s="57">
        <v>5.415</v>
      </c>
      <c r="E1057" s="57">
        <f t="shared" si="344"/>
        <v>0</v>
      </c>
      <c r="F1057" s="57">
        <f t="shared" si="345"/>
        <v>5.415</v>
      </c>
      <c r="G1057" s="57">
        <f t="shared" si="346"/>
        <v>0</v>
      </c>
      <c r="H1057" s="57">
        <f>IF(Q1056&gt;SetUp!$B$56,SetUp!$B$56,Q1056)</f>
        <v>0</v>
      </c>
      <c r="I1057" s="57">
        <f t="shared" si="360"/>
        <v>0.31190302728352026</v>
      </c>
      <c r="J1057" s="57">
        <f>MIN(F1057,H1057,(1-EXP(-SetUp!$B$52*H1057/SetUp!$B$56))*F1057)</f>
        <v>0</v>
      </c>
      <c r="K1057" s="57">
        <f t="shared" si="347"/>
        <v>0</v>
      </c>
      <c r="L1057" s="57">
        <f>IF(I1057&lt;=0,0,MIN(SetUp!$B$50*I1057^SetUp!$B$55,I1057))</f>
        <v>2.9358160089819735E-3</v>
      </c>
      <c r="M1057" s="57">
        <f t="shared" si="348"/>
        <v>0.3089672112745383</v>
      </c>
      <c r="N1057" s="57">
        <f>IF(SetUp!$B$62=0,X1057,(B1057-E1057)*(1-(H1057/SetUp!$B$66/SetUp!$B$56)))</f>
        <v>0</v>
      </c>
      <c r="O1057" s="57">
        <f>K1057*SetUp!$B$65</f>
        <v>0</v>
      </c>
      <c r="P1057" s="57">
        <f>MIN(SetUp!$B$54*L1057^SetUp!$B$51,L1057)</f>
        <v>1.6639123855649281E-3</v>
      </c>
      <c r="Q1057" s="57">
        <f t="shared" si="349"/>
        <v>0</v>
      </c>
      <c r="R1057" s="57">
        <f>IF((H1057+N1057-O1057)&gt;SetUp!$B$56,T1056+H1057+N1057-O1057-SetUp!$B$56,T1056)</f>
        <v>0</v>
      </c>
      <c r="S1057" s="57">
        <f>R1057*SetUp!$B$65</f>
        <v>0</v>
      </c>
      <c r="T1057" s="57">
        <f>IF((R1057-S1057)&lt;SetUp!$B$53,R1057-S1057,SetUp!$B$53)</f>
        <v>0</v>
      </c>
      <c r="U1057" s="57">
        <f t="shared" si="350"/>
        <v>0.3089672112745383</v>
      </c>
      <c r="V1057" s="57">
        <f>(L1057-P1057)/1000*SetUp!$B$13*1000000/SetUp!$B$48</f>
        <v>7.2342931113920081E-2</v>
      </c>
      <c r="W1057" s="57">
        <f t="shared" si="361"/>
        <v>1.1709383462843448E-17</v>
      </c>
      <c r="X1057" s="57">
        <f>MAX((SetUp!$B$56*(1-($H1057/SetUp!$B$56)^2)*TANH(($B1057-$D1057)/SetUp!$B$56))/(1+$H1057/SetUp!$B$56*TANH(($B1057-$D1057)/SetUp!$B$56)),0)</f>
        <v>0</v>
      </c>
      <c r="AK1057" s="65">
        <v>292</v>
      </c>
      <c r="AL1057" s="66">
        <f t="shared" si="341"/>
        <v>0</v>
      </c>
      <c r="AM1057" s="66">
        <f t="shared" si="342"/>
        <v>8.3078372600713907E-2</v>
      </c>
      <c r="AN1057" s="67" t="str">
        <f t="shared" si="343"/>
        <v/>
      </c>
      <c r="AP1057" s="64">
        <v>27963</v>
      </c>
      <c r="AQ1057" s="55">
        <v>7</v>
      </c>
      <c r="AR1057" s="55">
        <v>204</v>
      </c>
      <c r="AS1057" s="66">
        <f t="shared" si="351"/>
        <v>1.7000000000000001E-2</v>
      </c>
      <c r="AT1057" s="66">
        <f t="shared" si="352"/>
        <v>0.13671697888850043</v>
      </c>
      <c r="AU1057" s="55" t="str">
        <f>IF(OR($AP1057&lt;SetUp!$B$97,$AP1057&gt;SetUp!$B$98),"Não","Sim")</f>
        <v>Não</v>
      </c>
      <c r="AV1057" s="68">
        <f t="shared" si="353"/>
        <v>0.13038404810405299</v>
      </c>
      <c r="AW1057" s="68">
        <f t="shared" si="354"/>
        <v>0.3697525914560984</v>
      </c>
      <c r="AX1057" s="68">
        <f t="shared" si="355"/>
        <v>-1.7695510786217261</v>
      </c>
      <c r="AY1057" s="68">
        <f t="shared" si="356"/>
        <v>-0.86417754702920035</v>
      </c>
      <c r="AZ1057" s="68">
        <f t="shared" si="357"/>
        <v>0.11971697888850043</v>
      </c>
      <c r="BA1057" s="68">
        <f t="shared" si="358"/>
        <v>0.23936854335204541</v>
      </c>
      <c r="BB1057" s="68">
        <f t="shared" si="359"/>
        <v>0.90537353159252576</v>
      </c>
    </row>
    <row r="1058" spans="1:54" x14ac:dyDescent="0.3">
      <c r="A1058" s="64">
        <v>27720</v>
      </c>
      <c r="B1058" s="57">
        <v>0</v>
      </c>
      <c r="C1058" s="57"/>
      <c r="D1058" s="57">
        <v>5.415</v>
      </c>
      <c r="E1058" s="57">
        <f t="shared" si="344"/>
        <v>0</v>
      </c>
      <c r="F1058" s="57">
        <f t="shared" si="345"/>
        <v>5.415</v>
      </c>
      <c r="G1058" s="57">
        <f t="shared" si="346"/>
        <v>0</v>
      </c>
      <c r="H1058" s="57">
        <f>IF(Q1057&gt;SetUp!$B$56,SetUp!$B$56,Q1057)</f>
        <v>0</v>
      </c>
      <c r="I1058" s="57">
        <f t="shared" si="360"/>
        <v>0.3089672112745383</v>
      </c>
      <c r="J1058" s="57">
        <f>MIN(F1058,H1058,(1-EXP(-SetUp!$B$52*H1058/SetUp!$B$56))*F1058)</f>
        <v>0</v>
      </c>
      <c r="K1058" s="57">
        <f t="shared" si="347"/>
        <v>0</v>
      </c>
      <c r="L1058" s="57">
        <f>IF(I1058&lt;=0,0,MIN(SetUp!$B$50*I1058^SetUp!$B$55,I1058))</f>
        <v>2.8899045980132852E-3</v>
      </c>
      <c r="M1058" s="57">
        <f t="shared" si="348"/>
        <v>0.306077306676525</v>
      </c>
      <c r="N1058" s="57">
        <f>IF(SetUp!$B$62=0,X1058,(B1058-E1058)*(1-(H1058/SetUp!$B$66/SetUp!$B$56)))</f>
        <v>0</v>
      </c>
      <c r="O1058" s="57">
        <f>K1058*SetUp!$B$65</f>
        <v>0</v>
      </c>
      <c r="P1058" s="57">
        <f>MIN(SetUp!$B$54*L1058^SetUp!$B$51,L1058)</f>
        <v>1.6383307335987079E-3</v>
      </c>
      <c r="Q1058" s="57">
        <f t="shared" si="349"/>
        <v>0</v>
      </c>
      <c r="R1058" s="57">
        <f>IF((H1058+N1058-O1058)&gt;SetUp!$B$56,T1057+H1058+N1058-O1058-SetUp!$B$56,T1057)</f>
        <v>0</v>
      </c>
      <c r="S1058" s="57">
        <f>R1058*SetUp!$B$65</f>
        <v>0</v>
      </c>
      <c r="T1058" s="57">
        <f>IF((R1058-S1058)&lt;SetUp!$B$53,R1058-S1058,SetUp!$B$53)</f>
        <v>0</v>
      </c>
      <c r="U1058" s="57">
        <f t="shared" si="350"/>
        <v>0.306077306676525</v>
      </c>
      <c r="V1058" s="57">
        <f>(L1058-P1058)/1000*SetUp!$B$13*1000000/SetUp!$B$48</f>
        <v>7.1186621525677063E-2</v>
      </c>
      <c r="W1058" s="57">
        <f t="shared" si="361"/>
        <v>-1.9081958235744878E-17</v>
      </c>
      <c r="X1058" s="57">
        <f>MAX((SetUp!$B$56*(1-($H1058/SetUp!$B$56)^2)*TANH(($B1058-$D1058)/SetUp!$B$56))/(1+$H1058/SetUp!$B$56*TANH(($B1058-$D1058)/SetUp!$B$56)),0)</f>
        <v>0</v>
      </c>
      <c r="AK1058" s="65">
        <v>293</v>
      </c>
      <c r="AL1058" s="66">
        <f t="shared" si="341"/>
        <v>0</v>
      </c>
      <c r="AM1058" s="66">
        <f t="shared" si="342"/>
        <v>8.1640831814898923E-2</v>
      </c>
      <c r="AN1058" s="67" t="str">
        <f t="shared" si="343"/>
        <v/>
      </c>
      <c r="AP1058" s="64">
        <v>27964</v>
      </c>
      <c r="AQ1058" s="55">
        <v>7</v>
      </c>
      <c r="AR1058" s="55">
        <v>205</v>
      </c>
      <c r="AS1058" s="66">
        <f t="shared" si="351"/>
        <v>1.4E-2</v>
      </c>
      <c r="AT1058" s="66">
        <f t="shared" si="352"/>
        <v>0.1339176171973159</v>
      </c>
      <c r="AU1058" s="55" t="str">
        <f>IF(OR($AP1058&lt;SetUp!$B$97,$AP1058&gt;SetUp!$B$98),"Não","Sim")</f>
        <v>Não</v>
      </c>
      <c r="AV1058" s="68">
        <f t="shared" si="353"/>
        <v>0.11832159566199232</v>
      </c>
      <c r="AW1058" s="68">
        <f t="shared" si="354"/>
        <v>0.36594756072054352</v>
      </c>
      <c r="AX1058" s="68">
        <f t="shared" si="355"/>
        <v>-1.853871964321762</v>
      </c>
      <c r="AY1058" s="68">
        <f t="shared" si="356"/>
        <v>-0.8731622867049339</v>
      </c>
      <c r="AZ1058" s="68">
        <f t="shared" si="357"/>
        <v>0.1199176171973159</v>
      </c>
      <c r="BA1058" s="68">
        <f t="shared" si="358"/>
        <v>0.2476259650585512</v>
      </c>
      <c r="BB1058" s="68">
        <f t="shared" si="359"/>
        <v>0.98070967761682815</v>
      </c>
    </row>
    <row r="1059" spans="1:54" x14ac:dyDescent="0.3">
      <c r="A1059" s="64">
        <v>27721</v>
      </c>
      <c r="B1059" s="57">
        <v>1E-3</v>
      </c>
      <c r="C1059" s="57"/>
      <c r="D1059" s="57">
        <v>5.415</v>
      </c>
      <c r="E1059" s="57">
        <f t="shared" si="344"/>
        <v>1E-3</v>
      </c>
      <c r="F1059" s="57">
        <f t="shared" si="345"/>
        <v>5.4139999999999997</v>
      </c>
      <c r="G1059" s="57">
        <f t="shared" si="346"/>
        <v>0</v>
      </c>
      <c r="H1059" s="57">
        <f>IF(Q1058&gt;SetUp!$B$56,SetUp!$B$56,Q1058)</f>
        <v>0</v>
      </c>
      <c r="I1059" s="57">
        <f t="shared" si="360"/>
        <v>0.306077306676525</v>
      </c>
      <c r="J1059" s="57">
        <f>MIN(F1059,H1059,(1-EXP(-SetUp!$B$52*H1059/SetUp!$B$56))*F1059)</f>
        <v>0</v>
      </c>
      <c r="K1059" s="57">
        <f t="shared" si="347"/>
        <v>0</v>
      </c>
      <c r="L1059" s="57">
        <f>IF(I1059&lt;=0,0,MIN(SetUp!$B$50*I1059^SetUp!$B$55,I1059))</f>
        <v>2.8449943152954447E-3</v>
      </c>
      <c r="M1059" s="57">
        <f t="shared" si="348"/>
        <v>0.30323231236122955</v>
      </c>
      <c r="N1059" s="57">
        <f>IF(SetUp!$B$62=0,X1059,(B1059-E1059)*(1-(H1059/SetUp!$B$66/SetUp!$B$56)))</f>
        <v>0</v>
      </c>
      <c r="O1059" s="57">
        <f>K1059*SetUp!$B$65</f>
        <v>0</v>
      </c>
      <c r="P1059" s="57">
        <f>MIN(SetUp!$B$54*L1059^SetUp!$B$51,L1059)</f>
        <v>1.6133002164989963E-3</v>
      </c>
      <c r="Q1059" s="57">
        <f t="shared" si="349"/>
        <v>0</v>
      </c>
      <c r="R1059" s="57">
        <f>IF((H1059+N1059-O1059)&gt;SetUp!$B$56,T1058+H1059+N1059-O1059-SetUp!$B$56,T1058)</f>
        <v>0</v>
      </c>
      <c r="S1059" s="57">
        <f>R1059*SetUp!$B$65</f>
        <v>0</v>
      </c>
      <c r="T1059" s="57">
        <f>IF((R1059-S1059)&lt;SetUp!$B$53,R1059-S1059,SetUp!$B$53)</f>
        <v>0</v>
      </c>
      <c r="U1059" s="57">
        <f t="shared" si="350"/>
        <v>0.30323231236122955</v>
      </c>
      <c r="V1059" s="57">
        <f>(L1059-P1059)/1000*SetUp!$B$13*1000000/SetUp!$B$48</f>
        <v>7.0055906518505795E-2</v>
      </c>
      <c r="W1059" s="57">
        <f t="shared" si="361"/>
        <v>0</v>
      </c>
      <c r="X1059" s="57">
        <f>MAX((SetUp!$B$56*(1-($H1059/SetUp!$B$56)^2)*TANH(($B1059-$D1059)/SetUp!$B$56))/(1+$H1059/SetUp!$B$56*TANH(($B1059-$D1059)/SetUp!$B$56)),0)</f>
        <v>0</v>
      </c>
      <c r="AK1059" s="65">
        <v>294</v>
      </c>
      <c r="AL1059" s="66">
        <f t="shared" si="341"/>
        <v>0</v>
      </c>
      <c r="AM1059" s="66">
        <f t="shared" si="342"/>
        <v>8.0238163911785385E-2</v>
      </c>
      <c r="AN1059" s="67" t="str">
        <f t="shared" si="343"/>
        <v/>
      </c>
      <c r="AP1059" s="64">
        <v>27965</v>
      </c>
      <c r="AQ1059" s="55">
        <v>7</v>
      </c>
      <c r="AR1059" s="55">
        <v>206</v>
      </c>
      <c r="AS1059" s="66">
        <f t="shared" si="351"/>
        <v>1.2E-2</v>
      </c>
      <c r="AT1059" s="66">
        <f t="shared" si="352"/>
        <v>0.13119755443433045</v>
      </c>
      <c r="AU1059" s="55" t="str">
        <f>IF(OR($AP1059&lt;SetUp!$B$97,$AP1059&gt;SetUp!$B$98),"Não","Sim")</f>
        <v>Não</v>
      </c>
      <c r="AV1059" s="68">
        <f t="shared" si="353"/>
        <v>0.10954451150103323</v>
      </c>
      <c r="AW1059" s="68">
        <f t="shared" si="354"/>
        <v>0.36221202966540256</v>
      </c>
      <c r="AX1059" s="68">
        <f t="shared" si="355"/>
        <v>-1.9208187539523751</v>
      </c>
      <c r="AY1059" s="68">
        <f t="shared" si="356"/>
        <v>-0.88207426027723557</v>
      </c>
      <c r="AZ1059" s="68">
        <f t="shared" si="357"/>
        <v>0.11919755443433046</v>
      </c>
      <c r="BA1059" s="68">
        <f t="shared" si="358"/>
        <v>0.25266751816436933</v>
      </c>
      <c r="BB1059" s="68">
        <f t="shared" si="359"/>
        <v>1.0387444936751395</v>
      </c>
    </row>
    <row r="1060" spans="1:54" x14ac:dyDescent="0.3">
      <c r="A1060" s="64">
        <v>27722</v>
      </c>
      <c r="B1060" s="57">
        <v>0</v>
      </c>
      <c r="C1060" s="57"/>
      <c r="D1060" s="57">
        <v>5.415</v>
      </c>
      <c r="E1060" s="57">
        <f t="shared" si="344"/>
        <v>0</v>
      </c>
      <c r="F1060" s="57">
        <f t="shared" si="345"/>
        <v>5.415</v>
      </c>
      <c r="G1060" s="57">
        <f t="shared" si="346"/>
        <v>0</v>
      </c>
      <c r="H1060" s="57">
        <f>IF(Q1059&gt;SetUp!$B$56,SetUp!$B$56,Q1059)</f>
        <v>0</v>
      </c>
      <c r="I1060" s="57">
        <f t="shared" si="360"/>
        <v>0.30323231236122955</v>
      </c>
      <c r="J1060" s="57">
        <f>MIN(F1060,H1060,(1-EXP(-SetUp!$B$52*H1060/SetUp!$B$56))*F1060)</f>
        <v>0</v>
      </c>
      <c r="K1060" s="57">
        <f t="shared" si="347"/>
        <v>0</v>
      </c>
      <c r="L1060" s="57">
        <f>IF(I1060&lt;=0,0,MIN(SetUp!$B$50*I1060^SetUp!$B$55,I1060))</f>
        <v>2.8010572196688036E-3</v>
      </c>
      <c r="M1060" s="57">
        <f t="shared" si="348"/>
        <v>0.30043125514156077</v>
      </c>
      <c r="N1060" s="57">
        <f>IF(SetUp!$B$62=0,X1060,(B1060-E1060)*(1-(H1060/SetUp!$B$66/SetUp!$B$56)))</f>
        <v>0</v>
      </c>
      <c r="O1060" s="57">
        <f>K1060*SetUp!$B$65</f>
        <v>0</v>
      </c>
      <c r="P1060" s="57">
        <f>MIN(SetUp!$B$54*L1060^SetUp!$B$51,L1060)</f>
        <v>1.5888055949578109E-3</v>
      </c>
      <c r="Q1060" s="57">
        <f t="shared" si="349"/>
        <v>0</v>
      </c>
      <c r="R1060" s="57">
        <f>IF((H1060+N1060-O1060)&gt;SetUp!$B$56,T1059+H1060+N1060-O1060-SetUp!$B$56,T1059)</f>
        <v>0</v>
      </c>
      <c r="S1060" s="57">
        <f>R1060*SetUp!$B$65</f>
        <v>0</v>
      </c>
      <c r="T1060" s="57">
        <f>IF((R1060-S1060)&lt;SetUp!$B$53,R1060-S1060,SetUp!$B$53)</f>
        <v>0</v>
      </c>
      <c r="U1060" s="57">
        <f t="shared" si="350"/>
        <v>0.30043125514156077</v>
      </c>
      <c r="V1060" s="57">
        <f>(L1060-P1060)/1000*SetUp!$B$13*1000000/SetUp!$B$48</f>
        <v>6.8950063640513537E-2</v>
      </c>
      <c r="W1060" s="57">
        <f t="shared" si="361"/>
        <v>2.4719809532669501E-17</v>
      </c>
      <c r="X1060" s="57">
        <f>MAX((SetUp!$B$56*(1-($H1060/SetUp!$B$56)^2)*TANH(($B1060-$D1060)/SetUp!$B$56))/(1+$H1060/SetUp!$B$56*TANH(($B1060-$D1060)/SetUp!$B$56)),0)</f>
        <v>0</v>
      </c>
      <c r="AK1060" s="65">
        <v>295</v>
      </c>
      <c r="AL1060" s="66">
        <f t="shared" si="341"/>
        <v>0</v>
      </c>
      <c r="AM1060" s="66">
        <f t="shared" si="342"/>
        <v>7.8869278455470967E-2</v>
      </c>
      <c r="AN1060" s="67" t="str">
        <f t="shared" si="343"/>
        <v/>
      </c>
      <c r="AP1060" s="64">
        <v>27966</v>
      </c>
      <c r="AQ1060" s="55">
        <v>7</v>
      </c>
      <c r="AR1060" s="55">
        <v>207</v>
      </c>
      <c r="AS1060" s="66">
        <f t="shared" si="351"/>
        <v>1.2E-2</v>
      </c>
      <c r="AT1060" s="66">
        <f t="shared" si="352"/>
        <v>0.12855392939246924</v>
      </c>
      <c r="AU1060" s="55" t="str">
        <f>IF(OR($AP1060&lt;SetUp!$B$97,$AP1060&gt;SetUp!$B$98),"Não","Sim")</f>
        <v>Não</v>
      </c>
      <c r="AV1060" s="68">
        <f t="shared" si="353"/>
        <v>0.10954451150103323</v>
      </c>
      <c r="AW1060" s="68">
        <f t="shared" si="354"/>
        <v>0.35854418053075304</v>
      </c>
      <c r="AX1060" s="68">
        <f t="shared" si="355"/>
        <v>-1.9208187539523751</v>
      </c>
      <c r="AY1060" s="68">
        <f t="shared" si="356"/>
        <v>-0.89091464412897259</v>
      </c>
      <c r="AZ1060" s="68">
        <f t="shared" si="357"/>
        <v>0.11655392939246924</v>
      </c>
      <c r="BA1060" s="68">
        <f t="shared" si="358"/>
        <v>0.24899966902971982</v>
      </c>
      <c r="BB1060" s="68">
        <f t="shared" si="359"/>
        <v>1.0299041098234025</v>
      </c>
    </row>
    <row r="1061" spans="1:54" x14ac:dyDescent="0.3">
      <c r="A1061" s="64">
        <v>27723</v>
      </c>
      <c r="B1061" s="57">
        <v>0.40600000000000003</v>
      </c>
      <c r="C1061" s="57"/>
      <c r="D1061" s="57">
        <v>5.415</v>
      </c>
      <c r="E1061" s="57">
        <f t="shared" si="344"/>
        <v>0.40600000000000003</v>
      </c>
      <c r="F1061" s="57">
        <f t="shared" si="345"/>
        <v>5.0090000000000003</v>
      </c>
      <c r="G1061" s="57">
        <f t="shared" si="346"/>
        <v>0</v>
      </c>
      <c r="H1061" s="57">
        <f>IF(Q1060&gt;SetUp!$B$56,SetUp!$B$56,Q1060)</f>
        <v>0</v>
      </c>
      <c r="I1061" s="57">
        <f t="shared" si="360"/>
        <v>0.30043125514156077</v>
      </c>
      <c r="J1061" s="57">
        <f>MIN(F1061,H1061,(1-EXP(-SetUp!$B$52*H1061/SetUp!$B$56))*F1061)</f>
        <v>0</v>
      </c>
      <c r="K1061" s="57">
        <f t="shared" si="347"/>
        <v>0</v>
      </c>
      <c r="L1061" s="57">
        <f>IF(I1061&lt;=0,0,MIN(SetUp!$B$50*I1061^SetUp!$B$55,I1061))</f>
        <v>2.7580663185298405E-3</v>
      </c>
      <c r="M1061" s="57">
        <f t="shared" si="348"/>
        <v>0.29767318882303095</v>
      </c>
      <c r="N1061" s="57">
        <f>IF(SetUp!$B$62=0,X1061,(B1061-E1061)*(1-(H1061/SetUp!$B$66/SetUp!$B$56)))</f>
        <v>0</v>
      </c>
      <c r="O1061" s="57">
        <f>K1061*SetUp!$B$65</f>
        <v>0</v>
      </c>
      <c r="P1061" s="57">
        <f>MIN(SetUp!$B$54*L1061^SetUp!$B$51,L1061)</f>
        <v>1.5648321431118782E-3</v>
      </c>
      <c r="Q1061" s="57">
        <f t="shared" si="349"/>
        <v>0</v>
      </c>
      <c r="R1061" s="57">
        <f>IF((H1061+N1061-O1061)&gt;SetUp!$B$56,T1060+H1061+N1061-O1061-SetUp!$B$56,T1060)</f>
        <v>0</v>
      </c>
      <c r="S1061" s="57">
        <f>R1061*SetUp!$B$65</f>
        <v>0</v>
      </c>
      <c r="T1061" s="57">
        <f>IF((R1061-S1061)&lt;SetUp!$B$53,R1061-S1061,SetUp!$B$53)</f>
        <v>0</v>
      </c>
      <c r="U1061" s="57">
        <f t="shared" si="350"/>
        <v>0.29767318882303095</v>
      </c>
      <c r="V1061" s="57">
        <f>(L1061-P1061)/1000*SetUp!$B$13*1000000/SetUp!$B$48</f>
        <v>6.7868395187936872E-2</v>
      </c>
      <c r="W1061" s="57">
        <f t="shared" si="361"/>
        <v>2.3418766925686896E-17</v>
      </c>
      <c r="X1061" s="57">
        <f>MAX((SetUp!$B$56*(1-($H1061/SetUp!$B$56)^2)*TANH(($B1061-$D1061)/SetUp!$B$56))/(1+$H1061/SetUp!$B$56*TANH(($B1061-$D1061)/SetUp!$B$56)),0)</f>
        <v>0</v>
      </c>
      <c r="AK1061" s="65">
        <v>296</v>
      </c>
      <c r="AL1061" s="66">
        <f t="shared" si="341"/>
        <v>0</v>
      </c>
      <c r="AM1061" s="66">
        <f t="shared" si="342"/>
        <v>7.7533126768849187E-2</v>
      </c>
      <c r="AN1061" s="67" t="str">
        <f t="shared" si="343"/>
        <v/>
      </c>
      <c r="AP1061" s="64">
        <v>27967</v>
      </c>
      <c r="AQ1061" s="55">
        <v>7</v>
      </c>
      <c r="AR1061" s="55">
        <v>208</v>
      </c>
      <c r="AS1061" s="66">
        <f t="shared" si="351"/>
        <v>0.01</v>
      </c>
      <c r="AT1061" s="66">
        <f t="shared" si="352"/>
        <v>0.12598400598955142</v>
      </c>
      <c r="AU1061" s="55" t="str">
        <f>IF(OR($AP1061&lt;SetUp!$B$97,$AP1061&gt;SetUp!$B$98),"Não","Sim")</f>
        <v>Não</v>
      </c>
      <c r="AV1061" s="68">
        <f t="shared" si="353"/>
        <v>0.1</v>
      </c>
      <c r="AW1061" s="68">
        <f t="shared" si="354"/>
        <v>0.35494225726102469</v>
      </c>
      <c r="AX1061" s="68">
        <f t="shared" si="355"/>
        <v>-2</v>
      </c>
      <c r="AY1061" s="68">
        <f t="shared" si="356"/>
        <v>-0.89968458624256742</v>
      </c>
      <c r="AZ1061" s="68">
        <f t="shared" si="357"/>
        <v>0.11598400598955143</v>
      </c>
      <c r="BA1061" s="68">
        <f t="shared" si="358"/>
        <v>0.25494225726102471</v>
      </c>
      <c r="BB1061" s="68">
        <f t="shared" si="359"/>
        <v>1.1003154137574325</v>
      </c>
    </row>
    <row r="1062" spans="1:54" x14ac:dyDescent="0.3">
      <c r="A1062" s="64">
        <v>27724</v>
      </c>
      <c r="B1062" s="57">
        <v>0.113</v>
      </c>
      <c r="C1062" s="57"/>
      <c r="D1062" s="57">
        <v>5.415</v>
      </c>
      <c r="E1062" s="57">
        <f t="shared" si="344"/>
        <v>0.113</v>
      </c>
      <c r="F1062" s="57">
        <f t="shared" si="345"/>
        <v>5.3019999999999996</v>
      </c>
      <c r="G1062" s="57">
        <f t="shared" si="346"/>
        <v>0</v>
      </c>
      <c r="H1062" s="57">
        <f>IF(Q1061&gt;SetUp!$B$56,SetUp!$B$56,Q1061)</f>
        <v>0</v>
      </c>
      <c r="I1062" s="57">
        <f t="shared" si="360"/>
        <v>0.29767318882303095</v>
      </c>
      <c r="J1062" s="57">
        <f>MIN(F1062,H1062,(1-EXP(-SetUp!$B$52*H1062/SetUp!$B$56))*F1062)</f>
        <v>0</v>
      </c>
      <c r="K1062" s="57">
        <f t="shared" si="347"/>
        <v>0</v>
      </c>
      <c r="L1062" s="57">
        <f>IF(I1062&lt;=0,0,MIN(SetUp!$B$50*I1062^SetUp!$B$55,I1062))</f>
        <v>2.7159955299640541E-3</v>
      </c>
      <c r="M1062" s="57">
        <f t="shared" si="348"/>
        <v>0.29495719329306691</v>
      </c>
      <c r="N1062" s="57">
        <f>IF(SetUp!$B$62=0,X1062,(B1062-E1062)*(1-(H1062/SetUp!$B$66/SetUp!$B$56)))</f>
        <v>0</v>
      </c>
      <c r="O1062" s="57">
        <f>K1062*SetUp!$B$65</f>
        <v>0</v>
      </c>
      <c r="P1062" s="57">
        <f>MIN(SetUp!$B$54*L1062^SetUp!$B$51,L1062)</f>
        <v>1.5413656281756895E-3</v>
      </c>
      <c r="Q1062" s="57">
        <f t="shared" si="349"/>
        <v>0</v>
      </c>
      <c r="R1062" s="57">
        <f>IF((H1062+N1062-O1062)&gt;SetUp!$B$56,T1061+H1062+N1062-O1062-SetUp!$B$56,T1061)</f>
        <v>0</v>
      </c>
      <c r="S1062" s="57">
        <f>R1062*SetUp!$B$65</f>
        <v>0</v>
      </c>
      <c r="T1062" s="57">
        <f>IF((R1062-S1062)&lt;SetUp!$B$53,R1062-S1062,SetUp!$B$53)</f>
        <v>0</v>
      </c>
      <c r="U1062" s="57">
        <f t="shared" si="350"/>
        <v>0.29495719329306691</v>
      </c>
      <c r="V1062" s="57">
        <f>(L1062-P1062)/1000*SetUp!$B$13*1000000/SetUp!$B$48</f>
        <v>6.6810227209773004E-2</v>
      </c>
      <c r="W1062" s="57">
        <f t="shared" si="361"/>
        <v>1.0408340855860843E-17</v>
      </c>
      <c r="X1062" s="57">
        <f>MAX((SetUp!$B$56*(1-($H1062/SetUp!$B$56)^2)*TANH(($B1062-$D1062)/SetUp!$B$56))/(1+$H1062/SetUp!$B$56*TANH(($B1062-$D1062)/SetUp!$B$56)),0)</f>
        <v>0</v>
      </c>
      <c r="AK1062" s="65">
        <v>297</v>
      </c>
      <c r="AL1062" s="66">
        <f t="shared" si="341"/>
        <v>0</v>
      </c>
      <c r="AM1062" s="66">
        <f t="shared" si="342"/>
        <v>7.6228700041704608E-2</v>
      </c>
      <c r="AN1062" s="67" t="str">
        <f t="shared" si="343"/>
        <v/>
      </c>
      <c r="AP1062" s="64">
        <v>27968</v>
      </c>
      <c r="AQ1062" s="55">
        <v>7</v>
      </c>
      <c r="AR1062" s="55">
        <v>209</v>
      </c>
      <c r="AS1062" s="66">
        <f t="shared" si="351"/>
        <v>0.01</v>
      </c>
      <c r="AT1062" s="66">
        <f t="shared" si="352"/>
        <v>0.12348516685236882</v>
      </c>
      <c r="AU1062" s="55" t="str">
        <f>IF(OR($AP1062&lt;SetUp!$B$97,$AP1062&gt;SetUp!$B$98),"Não","Sim")</f>
        <v>Não</v>
      </c>
      <c r="AV1062" s="68">
        <f t="shared" si="353"/>
        <v>0.1</v>
      </c>
      <c r="AW1062" s="68">
        <f t="shared" si="354"/>
        <v>0.35140456293618161</v>
      </c>
      <c r="AX1062" s="68">
        <f t="shared" si="355"/>
        <v>-2</v>
      </c>
      <c r="AY1062" s="68">
        <f t="shared" si="356"/>
        <v>-0.90838520710922721</v>
      </c>
      <c r="AZ1062" s="68">
        <f t="shared" si="357"/>
        <v>0.11348516685236883</v>
      </c>
      <c r="BA1062" s="68">
        <f t="shared" si="358"/>
        <v>0.25140456293618163</v>
      </c>
      <c r="BB1062" s="68">
        <f t="shared" si="359"/>
        <v>1.0916147928907729</v>
      </c>
    </row>
    <row r="1063" spans="1:54" x14ac:dyDescent="0.3">
      <c r="A1063" s="64">
        <v>27725</v>
      </c>
      <c r="B1063" s="57">
        <v>0.74399999999999999</v>
      </c>
      <c r="C1063" s="57"/>
      <c r="D1063" s="57">
        <v>5.415</v>
      </c>
      <c r="E1063" s="57">
        <f t="shared" si="344"/>
        <v>0.74399999999999999</v>
      </c>
      <c r="F1063" s="57">
        <f t="shared" si="345"/>
        <v>4.6710000000000003</v>
      </c>
      <c r="G1063" s="57">
        <f t="shared" si="346"/>
        <v>0</v>
      </c>
      <c r="H1063" s="57">
        <f>IF(Q1062&gt;SetUp!$B$56,SetUp!$B$56,Q1062)</f>
        <v>0</v>
      </c>
      <c r="I1063" s="57">
        <f t="shared" si="360"/>
        <v>0.29495719329306691</v>
      </c>
      <c r="J1063" s="57">
        <f>MIN(F1063,H1063,(1-EXP(-SetUp!$B$52*H1063/SetUp!$B$56))*F1063)</f>
        <v>0</v>
      </c>
      <c r="K1063" s="57">
        <f t="shared" si="347"/>
        <v>0</v>
      </c>
      <c r="L1063" s="57">
        <f>IF(I1063&lt;=0,0,MIN(SetUp!$B$50*I1063^SetUp!$B$55,I1063))</f>
        <v>2.6748196466141834E-3</v>
      </c>
      <c r="M1063" s="57">
        <f t="shared" si="348"/>
        <v>0.29228237364645271</v>
      </c>
      <c r="N1063" s="57">
        <f>IF(SetUp!$B$62=0,X1063,(B1063-E1063)*(1-(H1063/SetUp!$B$66/SetUp!$B$56)))</f>
        <v>0</v>
      </c>
      <c r="O1063" s="57">
        <f>K1063*SetUp!$B$65</f>
        <v>0</v>
      </c>
      <c r="P1063" s="57">
        <f>MIN(SetUp!$B$54*L1063^SetUp!$B$51,L1063)</f>
        <v>1.5183922910027843E-3</v>
      </c>
      <c r="Q1063" s="57">
        <f t="shared" si="349"/>
        <v>0</v>
      </c>
      <c r="R1063" s="57">
        <f>IF((H1063+N1063-O1063)&gt;SetUp!$B$56,T1062+H1063+N1063-O1063-SetUp!$B$56,T1062)</f>
        <v>0</v>
      </c>
      <c r="S1063" s="57">
        <f>R1063*SetUp!$B$65</f>
        <v>0</v>
      </c>
      <c r="T1063" s="57">
        <f>IF((R1063-S1063)&lt;SetUp!$B$53,R1063-S1063,SetUp!$B$53)</f>
        <v>0</v>
      </c>
      <c r="U1063" s="57">
        <f t="shared" si="350"/>
        <v>0.29228237364645271</v>
      </c>
      <c r="V1063" s="57">
        <f>(L1063-P1063)/1000*SetUp!$B$13*1000000/SetUp!$B$48</f>
        <v>6.5774908558316969E-2</v>
      </c>
      <c r="W1063" s="57">
        <f t="shared" si="361"/>
        <v>-1.8214596497756474E-17</v>
      </c>
      <c r="X1063" s="57">
        <f>MAX((SetUp!$B$56*(1-($H1063/SetUp!$B$56)^2)*TANH(($B1063-$D1063)/SetUp!$B$56))/(1+$H1063/SetUp!$B$56*TANH(($B1063-$D1063)/SetUp!$B$56)),0)</f>
        <v>0</v>
      </c>
      <c r="AK1063" s="65">
        <v>298</v>
      </c>
      <c r="AL1063" s="66">
        <f t="shared" si="341"/>
        <v>0</v>
      </c>
      <c r="AM1063" s="66">
        <f t="shared" si="342"/>
        <v>7.4955027537701585E-2</v>
      </c>
      <c r="AN1063" s="67" t="str">
        <f t="shared" si="343"/>
        <v/>
      </c>
      <c r="AP1063" s="64">
        <v>27969</v>
      </c>
      <c r="AQ1063" s="55">
        <v>7</v>
      </c>
      <c r="AR1063" s="55">
        <v>210</v>
      </c>
      <c r="AS1063" s="66">
        <f t="shared" si="351"/>
        <v>8.0000000000000002E-3</v>
      </c>
      <c r="AT1063" s="66">
        <f t="shared" si="352"/>
        <v>0.12105490727747363</v>
      </c>
      <c r="AU1063" s="55" t="str">
        <f>IF(OR($AP1063&lt;SetUp!$B$97,$AP1063&gt;SetUp!$B$98),"Não","Sim")</f>
        <v>Não</v>
      </c>
      <c r="AV1063" s="68">
        <f t="shared" si="353"/>
        <v>8.9442719099991588E-2</v>
      </c>
      <c r="AW1063" s="68">
        <f t="shared" si="354"/>
        <v>0.3479294573293179</v>
      </c>
      <c r="AX1063" s="68">
        <f t="shared" si="355"/>
        <v>-2.0969100130080562</v>
      </c>
      <c r="AY1063" s="68">
        <f t="shared" si="356"/>
        <v>-0.91701760060200521</v>
      </c>
      <c r="AZ1063" s="68">
        <f t="shared" si="357"/>
        <v>0.11305490727747364</v>
      </c>
      <c r="BA1063" s="68">
        <f t="shared" si="358"/>
        <v>0.25848673822932633</v>
      </c>
      <c r="BB1063" s="68">
        <f t="shared" si="359"/>
        <v>1.179892412406051</v>
      </c>
    </row>
    <row r="1064" spans="1:54" x14ac:dyDescent="0.3">
      <c r="A1064" s="64">
        <v>27726</v>
      </c>
      <c r="B1064" s="57">
        <v>0.88700000000000001</v>
      </c>
      <c r="C1064" s="57"/>
      <c r="D1064" s="57">
        <v>5.415</v>
      </c>
      <c r="E1064" s="57">
        <f t="shared" si="344"/>
        <v>0.88700000000000001</v>
      </c>
      <c r="F1064" s="57">
        <f t="shared" si="345"/>
        <v>4.5280000000000005</v>
      </c>
      <c r="G1064" s="57">
        <f t="shared" si="346"/>
        <v>0</v>
      </c>
      <c r="H1064" s="57">
        <f>IF(Q1063&gt;SetUp!$B$56,SetUp!$B$56,Q1063)</f>
        <v>0</v>
      </c>
      <c r="I1064" s="57">
        <f t="shared" si="360"/>
        <v>0.29228237364645271</v>
      </c>
      <c r="J1064" s="57">
        <f>MIN(F1064,H1064,(1-EXP(-SetUp!$B$52*H1064/SetUp!$B$56))*F1064)</f>
        <v>0</v>
      </c>
      <c r="K1064" s="57">
        <f t="shared" si="347"/>
        <v>0</v>
      </c>
      <c r="L1064" s="57">
        <f>IF(I1064&lt;=0,0,MIN(SetUp!$B$50*I1064^SetUp!$B$55,I1064))</f>
        <v>2.6345143011940828E-3</v>
      </c>
      <c r="M1064" s="57">
        <f t="shared" si="348"/>
        <v>0.28964785934525861</v>
      </c>
      <c r="N1064" s="57">
        <f>IF(SetUp!$B$62=0,X1064,(B1064-E1064)*(1-(H1064/SetUp!$B$66/SetUp!$B$56)))</f>
        <v>0</v>
      </c>
      <c r="O1064" s="57">
        <f>K1064*SetUp!$B$65</f>
        <v>0</v>
      </c>
      <c r="P1064" s="57">
        <f>MIN(SetUp!$B$54*L1064^SetUp!$B$51,L1064)</f>
        <v>1.4958988275275611E-3</v>
      </c>
      <c r="Q1064" s="57">
        <f t="shared" si="349"/>
        <v>0</v>
      </c>
      <c r="R1064" s="57">
        <f>IF((H1064+N1064-O1064)&gt;SetUp!$B$56,T1063+H1064+N1064-O1064-SetUp!$B$56,T1063)</f>
        <v>0</v>
      </c>
      <c r="S1064" s="57">
        <f>R1064*SetUp!$B$65</f>
        <v>0</v>
      </c>
      <c r="T1064" s="57">
        <f>IF((R1064-S1064)&lt;SetUp!$B$53,R1064-S1064,SetUp!$B$53)</f>
        <v>0</v>
      </c>
      <c r="U1064" s="57">
        <f t="shared" si="350"/>
        <v>0.28964785934525861</v>
      </c>
      <c r="V1064" s="57">
        <f>(L1064-P1064)/1000*SetUp!$B$13*1000000/SetUp!$B$48</f>
        <v>6.4761809983217608E-2</v>
      </c>
      <c r="W1064" s="57">
        <f t="shared" si="361"/>
        <v>-1.9081958235744878E-17</v>
      </c>
      <c r="X1064" s="57">
        <f>MAX((SetUp!$B$56*(1-($H1064/SetUp!$B$56)^2)*TANH(($B1064-$D1064)/SetUp!$B$56))/(1+$H1064/SetUp!$B$56*TANH(($B1064-$D1064)/SetUp!$B$56)),0)</f>
        <v>0</v>
      </c>
      <c r="AK1064" s="65">
        <v>299</v>
      </c>
      <c r="AL1064" s="66">
        <f t="shared" si="341"/>
        <v>0</v>
      </c>
      <c r="AM1064" s="66">
        <f t="shared" si="342"/>
        <v>7.371117489441481E-2</v>
      </c>
      <c r="AN1064" s="67" t="str">
        <f t="shared" si="343"/>
        <v/>
      </c>
      <c r="AP1064" s="64">
        <v>27970</v>
      </c>
      <c r="AQ1064" s="55">
        <v>7</v>
      </c>
      <c r="AR1064" s="55">
        <v>211</v>
      </c>
      <c r="AS1064" s="66">
        <f t="shared" si="351"/>
        <v>0</v>
      </c>
      <c r="AT1064" s="66">
        <f t="shared" si="352"/>
        <v>0.11869082954379466</v>
      </c>
      <c r="AU1064" s="55" t="str">
        <f>IF(OR($AP1064&lt;SetUp!$B$97,$AP1064&gt;SetUp!$B$98),"Não","Sim")</f>
        <v>Não</v>
      </c>
      <c r="AV1064" s="68">
        <f t="shared" si="353"/>
        <v>0</v>
      </c>
      <c r="AW1064" s="68">
        <f t="shared" si="354"/>
        <v>0.34451535458349991</v>
      </c>
      <c r="AX1064" s="68">
        <f t="shared" si="355"/>
        <v>0</v>
      </c>
      <c r="AY1064" s="68">
        <f t="shared" si="356"/>
        <v>-0.92558283481440773</v>
      </c>
      <c r="AZ1064" s="68">
        <f t="shared" si="357"/>
        <v>0.11869082954379466</v>
      </c>
      <c r="BA1064" s="68">
        <f t="shared" si="358"/>
        <v>0.34451535458349991</v>
      </c>
      <c r="BB1064" s="68">
        <f t="shared" si="359"/>
        <v>-0.92558283481440773</v>
      </c>
    </row>
    <row r="1065" spans="1:54" x14ac:dyDescent="0.3">
      <c r="A1065" s="64">
        <v>27727</v>
      </c>
      <c r="B1065" s="57">
        <v>1.0999999999999999E-2</v>
      </c>
      <c r="C1065" s="57"/>
      <c r="D1065" s="57">
        <v>5.415</v>
      </c>
      <c r="E1065" s="57">
        <f t="shared" si="344"/>
        <v>1.0999999999999999E-2</v>
      </c>
      <c r="F1065" s="57">
        <f t="shared" si="345"/>
        <v>5.4039999999999999</v>
      </c>
      <c r="G1065" s="57">
        <f t="shared" si="346"/>
        <v>0</v>
      </c>
      <c r="H1065" s="57">
        <f>IF(Q1064&gt;SetUp!$B$56,SetUp!$B$56,Q1064)</f>
        <v>0</v>
      </c>
      <c r="I1065" s="57">
        <f t="shared" si="360"/>
        <v>0.28964785934525861</v>
      </c>
      <c r="J1065" s="57">
        <f>MIN(F1065,H1065,(1-EXP(-SetUp!$B$52*H1065/SetUp!$B$56))*F1065)</f>
        <v>0</v>
      </c>
      <c r="K1065" s="57">
        <f t="shared" si="347"/>
        <v>0</v>
      </c>
      <c r="L1065" s="57">
        <f>IF(I1065&lt;=0,0,MIN(SetUp!$B$50*I1065^SetUp!$B$55,I1065))</f>
        <v>2.5950559335637829E-3</v>
      </c>
      <c r="M1065" s="57">
        <f t="shared" si="348"/>
        <v>0.28705280341169481</v>
      </c>
      <c r="N1065" s="57">
        <f>IF(SetUp!$B$62=0,X1065,(B1065-E1065)*(1-(H1065/SetUp!$B$66/SetUp!$B$56)))</f>
        <v>0</v>
      </c>
      <c r="O1065" s="57">
        <f>K1065*SetUp!$B$65</f>
        <v>0</v>
      </c>
      <c r="P1065" s="57">
        <f>MIN(SetUp!$B$54*L1065^SetUp!$B$51,L1065)</f>
        <v>1.4738723710426037E-3</v>
      </c>
      <c r="Q1065" s="57">
        <f t="shared" si="349"/>
        <v>0</v>
      </c>
      <c r="R1065" s="57">
        <f>IF((H1065+N1065-O1065)&gt;SetUp!$B$56,T1064+H1065+N1065-O1065-SetUp!$B$56,T1064)</f>
        <v>0</v>
      </c>
      <c r="S1065" s="57">
        <f>R1065*SetUp!$B$65</f>
        <v>0</v>
      </c>
      <c r="T1065" s="57">
        <f>IF((R1065-S1065)&lt;SetUp!$B$53,R1065-S1065,SetUp!$B$53)</f>
        <v>0</v>
      </c>
      <c r="U1065" s="57">
        <f t="shared" si="350"/>
        <v>0.28705280341169481</v>
      </c>
      <c r="V1065" s="57">
        <f>(L1065-P1065)/1000*SetUp!$B$13*1000000/SetUp!$B$48</f>
        <v>6.3770323266807816E-2</v>
      </c>
      <c r="W1065" s="57">
        <f t="shared" si="361"/>
        <v>-1.1709383462843448E-17</v>
      </c>
      <c r="X1065" s="57">
        <f>MAX((SetUp!$B$56*(1-($H1065/SetUp!$B$56)^2)*TANH(($B1065-$D1065)/SetUp!$B$56))/(1+$H1065/SetUp!$B$56*TANH(($B1065-$D1065)/SetUp!$B$56)),0)</f>
        <v>0</v>
      </c>
      <c r="AK1065" s="65">
        <v>300</v>
      </c>
      <c r="AL1065" s="66">
        <f t="shared" si="341"/>
        <v>0</v>
      </c>
      <c r="AM1065" s="66">
        <f t="shared" si="342"/>
        <v>7.2496242510935338E-2</v>
      </c>
      <c r="AN1065" s="67" t="str">
        <f t="shared" si="343"/>
        <v/>
      </c>
      <c r="AP1065" s="64">
        <v>27971</v>
      </c>
      <c r="AQ1065" s="55">
        <v>7</v>
      </c>
      <c r="AR1065" s="55">
        <v>212</v>
      </c>
      <c r="AS1065" s="66">
        <f t="shared" si="351"/>
        <v>0</v>
      </c>
      <c r="AT1065" s="66">
        <f t="shared" si="352"/>
        <v>0.11639063755402342</v>
      </c>
      <c r="AU1065" s="55" t="str">
        <f>IF(OR($AP1065&lt;SetUp!$B$97,$AP1065&gt;SetUp!$B$98),"Não","Sim")</f>
        <v>Não</v>
      </c>
      <c r="AV1065" s="68">
        <f t="shared" si="353"/>
        <v>0</v>
      </c>
      <c r="AW1065" s="68">
        <f t="shared" si="354"/>
        <v>0.34116072100114841</v>
      </c>
      <c r="AX1065" s="68">
        <f t="shared" si="355"/>
        <v>0</v>
      </c>
      <c r="AY1065" s="68">
        <f t="shared" si="356"/>
        <v>-0.93408195286617279</v>
      </c>
      <c r="AZ1065" s="68">
        <f t="shared" si="357"/>
        <v>0.11639063755402342</v>
      </c>
      <c r="BA1065" s="68">
        <f t="shared" si="358"/>
        <v>0.34116072100114841</v>
      </c>
      <c r="BB1065" s="68">
        <f t="shared" si="359"/>
        <v>-0.93408195286617279</v>
      </c>
    </row>
    <row r="1066" spans="1:54" x14ac:dyDescent="0.3">
      <c r="A1066" s="64">
        <v>27728</v>
      </c>
      <c r="B1066" s="57">
        <v>0</v>
      </c>
      <c r="C1066" s="57"/>
      <c r="D1066" s="57">
        <v>5.415</v>
      </c>
      <c r="E1066" s="57">
        <f t="shared" si="344"/>
        <v>0</v>
      </c>
      <c r="F1066" s="57">
        <f t="shared" si="345"/>
        <v>5.415</v>
      </c>
      <c r="G1066" s="57">
        <f t="shared" si="346"/>
        <v>0</v>
      </c>
      <c r="H1066" s="57">
        <f>IF(Q1065&gt;SetUp!$B$56,SetUp!$B$56,Q1065)</f>
        <v>0</v>
      </c>
      <c r="I1066" s="57">
        <f t="shared" si="360"/>
        <v>0.28705280341169481</v>
      </c>
      <c r="J1066" s="57">
        <f>MIN(F1066,H1066,(1-EXP(-SetUp!$B$52*H1066/SetUp!$B$56))*F1066)</f>
        <v>0</v>
      </c>
      <c r="K1066" s="57">
        <f t="shared" si="347"/>
        <v>0</v>
      </c>
      <c r="L1066" s="57">
        <f>IF(I1066&lt;=0,0,MIN(SetUp!$B$50*I1066^SetUp!$B$55,I1066))</f>
        <v>2.5564217592860079E-3</v>
      </c>
      <c r="M1066" s="57">
        <f t="shared" si="348"/>
        <v>0.28449638165240881</v>
      </c>
      <c r="N1066" s="57">
        <f>IF(SetUp!$B$62=0,X1066,(B1066-E1066)*(1-(H1066/SetUp!$B$66/SetUp!$B$56)))</f>
        <v>0</v>
      </c>
      <c r="O1066" s="57">
        <f>K1066*SetUp!$B$65</f>
        <v>0</v>
      </c>
      <c r="P1066" s="57">
        <f>MIN(SetUp!$B$54*L1066^SetUp!$B$51,L1066)</f>
        <v>1.4523004752690703E-3</v>
      </c>
      <c r="Q1066" s="57">
        <f t="shared" si="349"/>
        <v>0</v>
      </c>
      <c r="R1066" s="57">
        <f>IF((H1066+N1066-O1066)&gt;SetUp!$B$56,T1065+H1066+N1066-O1066-SetUp!$B$56,T1065)</f>
        <v>0</v>
      </c>
      <c r="S1066" s="57">
        <f>R1066*SetUp!$B$65</f>
        <v>0</v>
      </c>
      <c r="T1066" s="57">
        <f>IF((R1066-S1066)&lt;SetUp!$B$53,R1066-S1066,SetUp!$B$53)</f>
        <v>0</v>
      </c>
      <c r="U1066" s="57">
        <f t="shared" si="350"/>
        <v>0.28449638165240881</v>
      </c>
      <c r="V1066" s="57">
        <f>(L1066-P1066)/1000*SetUp!$B$13*1000000/SetUp!$B$48</f>
        <v>6.2799860398589258E-2</v>
      </c>
      <c r="W1066" s="57">
        <f t="shared" si="361"/>
        <v>9.540979117872439E-18</v>
      </c>
      <c r="X1066" s="57">
        <f>MAX((SetUp!$B$56*(1-($H1066/SetUp!$B$56)^2)*TANH(($B1066-$D1066)/SetUp!$B$56))/(1+$H1066/SetUp!$B$56*TANH(($B1066-$D1066)/SetUp!$B$56)),0)</f>
        <v>0</v>
      </c>
      <c r="AK1066" s="65">
        <v>301</v>
      </c>
      <c r="AL1066" s="66">
        <f t="shared" si="341"/>
        <v>0</v>
      </c>
      <c r="AM1066" s="66">
        <f t="shared" si="342"/>
        <v>7.130936401794595E-2</v>
      </c>
      <c r="AN1066" s="67" t="str">
        <f t="shared" si="343"/>
        <v/>
      </c>
      <c r="AP1066" s="64">
        <v>27972</v>
      </c>
      <c r="AQ1066" s="55">
        <v>7</v>
      </c>
      <c r="AR1066" s="55">
        <v>213</v>
      </c>
      <c r="AS1066" s="66">
        <f t="shared" si="351"/>
        <v>0</v>
      </c>
      <c r="AT1066" s="66">
        <f t="shared" si="352"/>
        <v>0.11415213178339102</v>
      </c>
      <c r="AU1066" s="55" t="str">
        <f>IF(OR($AP1066&lt;SetUp!$B$97,$AP1066&gt;SetUp!$B$98),"Não","Sim")</f>
        <v>Não</v>
      </c>
      <c r="AV1066" s="68">
        <f t="shared" si="353"/>
        <v>0</v>
      </c>
      <c r="AW1066" s="68">
        <f t="shared" si="354"/>
        <v>0.3378640729396824</v>
      </c>
      <c r="AX1066" s="68">
        <f t="shared" si="355"/>
        <v>0</v>
      </c>
      <c r="AY1066" s="68">
        <f t="shared" si="356"/>
        <v>-0.94251597367774553</v>
      </c>
      <c r="AZ1066" s="68">
        <f t="shared" si="357"/>
        <v>0.11415213178339102</v>
      </c>
      <c r="BA1066" s="68">
        <f t="shared" si="358"/>
        <v>0.3378640729396824</v>
      </c>
      <c r="BB1066" s="68">
        <f t="shared" si="359"/>
        <v>-0.94251597367774553</v>
      </c>
    </row>
    <row r="1067" spans="1:54" x14ac:dyDescent="0.3">
      <c r="A1067" s="64">
        <v>27729</v>
      </c>
      <c r="B1067" s="57">
        <v>6.0000000000000001E-3</v>
      </c>
      <c r="C1067" s="57"/>
      <c r="D1067" s="57">
        <v>5.4390000000000001</v>
      </c>
      <c r="E1067" s="57">
        <f t="shared" si="344"/>
        <v>6.0000000000000001E-3</v>
      </c>
      <c r="F1067" s="57">
        <f t="shared" si="345"/>
        <v>5.4329999999999998</v>
      </c>
      <c r="G1067" s="57">
        <f t="shared" si="346"/>
        <v>0</v>
      </c>
      <c r="H1067" s="57">
        <f>IF(Q1066&gt;SetUp!$B$56,SetUp!$B$56,Q1066)</f>
        <v>0</v>
      </c>
      <c r="I1067" s="57">
        <f t="shared" si="360"/>
        <v>0.28449638165240881</v>
      </c>
      <c r="J1067" s="57">
        <f>MIN(F1067,H1067,(1-EXP(-SetUp!$B$52*H1067/SetUp!$B$56))*F1067)</f>
        <v>0</v>
      </c>
      <c r="K1067" s="57">
        <f t="shared" si="347"/>
        <v>0</v>
      </c>
      <c r="L1067" s="57">
        <f>IF(I1067&lt;=0,0,MIN(SetUp!$B$50*I1067^SetUp!$B$55,I1067))</f>
        <v>2.5185897395890145E-3</v>
      </c>
      <c r="M1067" s="57">
        <f t="shared" si="348"/>
        <v>0.2819777919128198</v>
      </c>
      <c r="N1067" s="57">
        <f>IF(SetUp!$B$62=0,X1067,(B1067-E1067)*(1-(H1067/SetUp!$B$66/SetUp!$B$56)))</f>
        <v>0</v>
      </c>
      <c r="O1067" s="57">
        <f>K1067*SetUp!$B$65</f>
        <v>0</v>
      </c>
      <c r="P1067" s="57">
        <f>MIN(SetUp!$B$54*L1067^SetUp!$B$51,L1067)</f>
        <v>1.431171098180122E-3</v>
      </c>
      <c r="Q1067" s="57">
        <f t="shared" si="349"/>
        <v>0</v>
      </c>
      <c r="R1067" s="57">
        <f>IF((H1067+N1067-O1067)&gt;SetUp!$B$56,T1066+H1067+N1067-O1067-SetUp!$B$56,T1066)</f>
        <v>0</v>
      </c>
      <c r="S1067" s="57">
        <f>R1067*SetUp!$B$65</f>
        <v>0</v>
      </c>
      <c r="T1067" s="57">
        <f>IF((R1067-S1067)&lt;SetUp!$B$53,R1067-S1067,SetUp!$B$53)</f>
        <v>0</v>
      </c>
      <c r="U1067" s="57">
        <f t="shared" si="350"/>
        <v>0.2819777919128198</v>
      </c>
      <c r="V1067" s="57">
        <f>(L1067-P1067)/1000*SetUp!$B$13*1000000/SetUp!$B$48</f>
        <v>6.1849852786874139E-2</v>
      </c>
      <c r="W1067" s="57">
        <f t="shared" si="361"/>
        <v>0</v>
      </c>
      <c r="X1067" s="57">
        <f>MAX((SetUp!$B$56*(1-($H1067/SetUp!$B$56)^2)*TANH(($B1067-$D1067)/SetUp!$B$56))/(1+$H1067/SetUp!$B$56*TANH(($B1067-$D1067)/SetUp!$B$56)),0)</f>
        <v>0</v>
      </c>
      <c r="AK1067" s="65">
        <v>302</v>
      </c>
      <c r="AL1067" s="66">
        <f t="shared" si="341"/>
        <v>0</v>
      </c>
      <c r="AM1067" s="66">
        <f t="shared" si="342"/>
        <v>7.0149704825488213E-2</v>
      </c>
      <c r="AN1067" s="67" t="str">
        <f t="shared" si="343"/>
        <v/>
      </c>
      <c r="AP1067" s="64">
        <v>28157</v>
      </c>
      <c r="AQ1067" s="55">
        <v>2</v>
      </c>
      <c r="AR1067" s="55">
        <v>32</v>
      </c>
      <c r="AS1067" s="66">
        <f t="shared" si="351"/>
        <v>0</v>
      </c>
      <c r="AT1067" s="66">
        <f t="shared" si="352"/>
        <v>1.3749176077395004</v>
      </c>
      <c r="AU1067" s="55" t="str">
        <f>IF(OR($AP1067&lt;SetUp!$B$97,$AP1067&gt;SetUp!$B$98),"Não","Sim")</f>
        <v>Não</v>
      </c>
      <c r="AV1067" s="68">
        <f t="shared" si="353"/>
        <v>0</v>
      </c>
      <c r="AW1067" s="68">
        <f t="shared" si="354"/>
        <v>1.1725688072516258</v>
      </c>
      <c r="AX1067" s="68">
        <f t="shared" si="355"/>
        <v>0</v>
      </c>
      <c r="AY1067" s="68">
        <f t="shared" si="356"/>
        <v>0.13827667374722505</v>
      </c>
      <c r="AZ1067" s="68">
        <f t="shared" si="357"/>
        <v>1.3749176077395004</v>
      </c>
      <c r="BA1067" s="68">
        <f t="shared" si="358"/>
        <v>1.1725688072516258</v>
      </c>
      <c r="BB1067" s="68">
        <f t="shared" si="359"/>
        <v>0.13827667374722505</v>
      </c>
    </row>
    <row r="1068" spans="1:54" x14ac:dyDescent="0.3">
      <c r="A1068" s="64">
        <v>27730</v>
      </c>
      <c r="B1068" s="57">
        <v>0.152</v>
      </c>
      <c r="C1068" s="57"/>
      <c r="D1068" s="57">
        <v>5.4390000000000001</v>
      </c>
      <c r="E1068" s="57">
        <f t="shared" si="344"/>
        <v>0.152</v>
      </c>
      <c r="F1068" s="57">
        <f t="shared" si="345"/>
        <v>5.2869999999999999</v>
      </c>
      <c r="G1068" s="57">
        <f t="shared" si="346"/>
        <v>0</v>
      </c>
      <c r="H1068" s="57">
        <f>IF(Q1067&gt;SetUp!$B$56,SetUp!$B$56,Q1067)</f>
        <v>0</v>
      </c>
      <c r="I1068" s="57">
        <f t="shared" si="360"/>
        <v>0.2819777919128198</v>
      </c>
      <c r="J1068" s="57">
        <f>MIN(F1068,H1068,(1-EXP(-SetUp!$B$52*H1068/SetUp!$B$56))*F1068)</f>
        <v>0</v>
      </c>
      <c r="K1068" s="57">
        <f t="shared" si="347"/>
        <v>0</v>
      </c>
      <c r="L1068" s="57">
        <f>IF(I1068&lt;=0,0,MIN(SetUp!$B$50*I1068^SetUp!$B$55,I1068))</f>
        <v>2.4815385526648342E-3</v>
      </c>
      <c r="M1068" s="57">
        <f t="shared" si="348"/>
        <v>0.27949625336015499</v>
      </c>
      <c r="N1068" s="57">
        <f>IF(SetUp!$B$62=0,X1068,(B1068-E1068)*(1-(H1068/SetUp!$B$66/SetUp!$B$56)))</f>
        <v>0</v>
      </c>
      <c r="O1068" s="57">
        <f>K1068*SetUp!$B$65</f>
        <v>0</v>
      </c>
      <c r="P1068" s="57">
        <f>MIN(SetUp!$B$54*L1068^SetUp!$B$51,L1068)</f>
        <v>1.4104725865396019E-3</v>
      </c>
      <c r="Q1068" s="57">
        <f t="shared" si="349"/>
        <v>0</v>
      </c>
      <c r="R1068" s="57">
        <f>IF((H1068+N1068-O1068)&gt;SetUp!$B$56,T1067+H1068+N1068-O1068-SetUp!$B$56,T1067)</f>
        <v>0</v>
      </c>
      <c r="S1068" s="57">
        <f>R1068*SetUp!$B$65</f>
        <v>0</v>
      </c>
      <c r="T1068" s="57">
        <f>IF((R1068-S1068)&lt;SetUp!$B$53,R1068-S1068,SetUp!$B$53)</f>
        <v>0</v>
      </c>
      <c r="U1068" s="57">
        <f t="shared" si="350"/>
        <v>0.27949625336015499</v>
      </c>
      <c r="V1068" s="57">
        <f>(L1068-P1068)/1000*SetUp!$B$13*1000000/SetUp!$B$48</f>
        <v>6.0919750505699782E-2</v>
      </c>
      <c r="W1068" s="57">
        <f t="shared" si="361"/>
        <v>2.6020852139652106E-17</v>
      </c>
      <c r="X1068" s="57">
        <f>MAX((SetUp!$B$56*(1-($H1068/SetUp!$B$56)^2)*TANH(($B1068-$D1068)/SetUp!$B$56))/(1+$H1068/SetUp!$B$56*TANH(($B1068-$D1068)/SetUp!$B$56)),0)</f>
        <v>0</v>
      </c>
      <c r="AK1068" s="65">
        <v>303</v>
      </c>
      <c r="AL1068" s="66">
        <f t="shared" si="341"/>
        <v>0</v>
      </c>
      <c r="AM1068" s="66">
        <f t="shared" si="342"/>
        <v>6.9016460743956454E-2</v>
      </c>
      <c r="AN1068" s="67" t="str">
        <f t="shared" si="343"/>
        <v/>
      </c>
      <c r="AP1068" s="64">
        <v>28158</v>
      </c>
      <c r="AQ1068" s="55">
        <v>2</v>
      </c>
      <c r="AR1068" s="55">
        <v>33</v>
      </c>
      <c r="AS1068" s="66">
        <f t="shared" si="351"/>
        <v>0</v>
      </c>
      <c r="AT1068" s="66">
        <f t="shared" si="352"/>
        <v>1.3059183914374664</v>
      </c>
      <c r="AU1068" s="55" t="str">
        <f>IF(OR($AP1068&lt;SetUp!$B$97,$AP1068&gt;SetUp!$B$98),"Não","Sim")</f>
        <v>Não</v>
      </c>
      <c r="AV1068" s="68">
        <f t="shared" si="353"/>
        <v>0</v>
      </c>
      <c r="AW1068" s="68">
        <f t="shared" si="354"/>
        <v>1.1427678641952908</v>
      </c>
      <c r="AX1068" s="68">
        <f t="shared" si="355"/>
        <v>0</v>
      </c>
      <c r="AY1068" s="68">
        <f t="shared" si="356"/>
        <v>0.11591603815209137</v>
      </c>
      <c r="AZ1068" s="68">
        <f t="shared" si="357"/>
        <v>1.3059183914374664</v>
      </c>
      <c r="BA1068" s="68">
        <f t="shared" si="358"/>
        <v>1.1427678641952908</v>
      </c>
      <c r="BB1068" s="68">
        <f t="shared" si="359"/>
        <v>0.11591603815209137</v>
      </c>
    </row>
    <row r="1069" spans="1:54" x14ac:dyDescent="0.3">
      <c r="A1069" s="64">
        <v>27731</v>
      </c>
      <c r="B1069" s="57">
        <v>1.94</v>
      </c>
      <c r="C1069" s="57"/>
      <c r="D1069" s="57">
        <v>5.4390000000000001</v>
      </c>
      <c r="E1069" s="57">
        <f t="shared" si="344"/>
        <v>1.94</v>
      </c>
      <c r="F1069" s="57">
        <f t="shared" si="345"/>
        <v>3.4990000000000001</v>
      </c>
      <c r="G1069" s="57">
        <f t="shared" si="346"/>
        <v>0</v>
      </c>
      <c r="H1069" s="57">
        <f>IF(Q1068&gt;SetUp!$B$56,SetUp!$B$56,Q1068)</f>
        <v>0</v>
      </c>
      <c r="I1069" s="57">
        <f t="shared" si="360"/>
        <v>0.27949625336015499</v>
      </c>
      <c r="J1069" s="57">
        <f>MIN(F1069,H1069,(1-EXP(-SetUp!$B$52*H1069/SetUp!$B$56))*F1069)</f>
        <v>0</v>
      </c>
      <c r="K1069" s="57">
        <f t="shared" si="347"/>
        <v>0</v>
      </c>
      <c r="L1069" s="57">
        <f>IF(I1069&lt;=0,0,MIN(SetUp!$B$50*I1069^SetUp!$B$55,I1069))</f>
        <v>2.4452475662359507E-3</v>
      </c>
      <c r="M1069" s="57">
        <f t="shared" si="348"/>
        <v>0.27705100579391906</v>
      </c>
      <c r="N1069" s="57">
        <f>IF(SetUp!$B$62=0,X1069,(B1069-E1069)*(1-(H1069/SetUp!$B$66/SetUp!$B$56)))</f>
        <v>0</v>
      </c>
      <c r="O1069" s="57">
        <f>K1069*SetUp!$B$65</f>
        <v>0</v>
      </c>
      <c r="P1069" s="57">
        <f>MIN(SetUp!$B$54*L1069^SetUp!$B$51,L1069)</f>
        <v>1.3901936611202459E-3</v>
      </c>
      <c r="Q1069" s="57">
        <f t="shared" si="349"/>
        <v>0</v>
      </c>
      <c r="R1069" s="57">
        <f>IF((H1069+N1069-O1069)&gt;SetUp!$B$56,T1068+H1069+N1069-O1069-SetUp!$B$56,T1068)</f>
        <v>0</v>
      </c>
      <c r="S1069" s="57">
        <f>R1069*SetUp!$B$65</f>
        <v>0</v>
      </c>
      <c r="T1069" s="57">
        <f>IF((R1069-S1069)&lt;SetUp!$B$53,R1069-S1069,SetUp!$B$53)</f>
        <v>0</v>
      </c>
      <c r="U1069" s="57">
        <f t="shared" si="350"/>
        <v>0.27705100579391906</v>
      </c>
      <c r="V1069" s="57">
        <f>(L1069-P1069)/1000*SetUp!$B$13*1000000/SetUp!$B$48</f>
        <v>6.0009021575238727E-2</v>
      </c>
      <c r="W1069" s="57">
        <f t="shared" si="361"/>
        <v>-3.5561831257524545E-17</v>
      </c>
      <c r="X1069" s="57">
        <f>MAX((SetUp!$B$56*(1-($H1069/SetUp!$B$56)^2)*TANH(($B1069-$D1069)/SetUp!$B$56))/(1+$H1069/SetUp!$B$56*TANH(($B1069-$D1069)/SetUp!$B$56)),0)</f>
        <v>0</v>
      </c>
      <c r="AK1069" s="65">
        <v>304</v>
      </c>
      <c r="AL1069" s="66">
        <f t="shared" si="341"/>
        <v>1.1315</v>
      </c>
      <c r="AM1069" s="66">
        <f t="shared" si="342"/>
        <v>6.7908856674137541E-2</v>
      </c>
      <c r="AN1069" s="67">
        <f t="shared" si="343"/>
        <v>-0.93998333479970175</v>
      </c>
      <c r="AP1069" s="64">
        <v>28159</v>
      </c>
      <c r="AQ1069" s="55">
        <v>2</v>
      </c>
      <c r="AR1069" s="55">
        <v>34</v>
      </c>
      <c r="AS1069" s="66">
        <f t="shared" si="351"/>
        <v>0</v>
      </c>
      <c r="AT1069" s="66">
        <f t="shared" si="352"/>
        <v>1.2416759907133552</v>
      </c>
      <c r="AU1069" s="55" t="str">
        <f>IF(OR($AP1069&lt;SetUp!$B$97,$AP1069&gt;SetUp!$B$98),"Não","Sim")</f>
        <v>Não</v>
      </c>
      <c r="AV1069" s="68">
        <f t="shared" si="353"/>
        <v>0</v>
      </c>
      <c r="AW1069" s="68">
        <f t="shared" si="354"/>
        <v>1.1143051604983956</v>
      </c>
      <c r="AX1069" s="68">
        <f t="shared" si="355"/>
        <v>0</v>
      </c>
      <c r="AY1069" s="68">
        <f t="shared" si="356"/>
        <v>9.4008283599673573E-2</v>
      </c>
      <c r="AZ1069" s="68">
        <f t="shared" si="357"/>
        <v>1.2416759907133552</v>
      </c>
      <c r="BA1069" s="68">
        <f t="shared" si="358"/>
        <v>1.1143051604983956</v>
      </c>
      <c r="BB1069" s="68">
        <f t="shared" si="359"/>
        <v>9.4008283599673573E-2</v>
      </c>
    </row>
    <row r="1070" spans="1:54" x14ac:dyDescent="0.3">
      <c r="A1070" s="64">
        <v>27732</v>
      </c>
      <c r="B1070" s="57">
        <v>2.1989999999999998</v>
      </c>
      <c r="C1070" s="57"/>
      <c r="D1070" s="57">
        <v>5.4390000000000001</v>
      </c>
      <c r="E1070" s="57">
        <f t="shared" si="344"/>
        <v>2.1989999999999998</v>
      </c>
      <c r="F1070" s="57">
        <f t="shared" si="345"/>
        <v>3.24</v>
      </c>
      <c r="G1070" s="57">
        <f t="shared" si="346"/>
        <v>0</v>
      </c>
      <c r="H1070" s="57">
        <f>IF(Q1069&gt;SetUp!$B$56,SetUp!$B$56,Q1069)</f>
        <v>0</v>
      </c>
      <c r="I1070" s="57">
        <f t="shared" si="360"/>
        <v>0.27705100579391906</v>
      </c>
      <c r="J1070" s="57">
        <f>MIN(F1070,H1070,(1-EXP(-SetUp!$B$52*H1070/SetUp!$B$56))*F1070)</f>
        <v>0</v>
      </c>
      <c r="K1070" s="57">
        <f t="shared" si="347"/>
        <v>0</v>
      </c>
      <c r="L1070" s="57">
        <f>IF(I1070&lt;=0,0,MIN(SetUp!$B$50*I1070^SetUp!$B$55,I1070))</f>
        <v>2.4096968113272201E-3</v>
      </c>
      <c r="M1070" s="57">
        <f t="shared" si="348"/>
        <v>0.27464130898259181</v>
      </c>
      <c r="N1070" s="57">
        <f>IF(SetUp!$B$62=0,X1070,(B1070-E1070)*(1-(H1070/SetUp!$B$66/SetUp!$B$56)))</f>
        <v>0</v>
      </c>
      <c r="O1070" s="57">
        <f>K1070*SetUp!$B$65</f>
        <v>0</v>
      </c>
      <c r="P1070" s="57">
        <f>MIN(SetUp!$B$54*L1070^SetUp!$B$51,L1070)</f>
        <v>1.3703234025677644E-3</v>
      </c>
      <c r="Q1070" s="57">
        <f t="shared" si="349"/>
        <v>0</v>
      </c>
      <c r="R1070" s="57">
        <f>IF((H1070+N1070-O1070)&gt;SetUp!$B$56,T1069+H1070+N1070-O1070-SetUp!$B$56,T1069)</f>
        <v>0</v>
      </c>
      <c r="S1070" s="57">
        <f>R1070*SetUp!$B$65</f>
        <v>0</v>
      </c>
      <c r="T1070" s="57">
        <f>IF((R1070-S1070)&lt;SetUp!$B$53,R1070-S1070,SetUp!$B$53)</f>
        <v>0</v>
      </c>
      <c r="U1070" s="57">
        <f t="shared" si="350"/>
        <v>0.27464130898259181</v>
      </c>
      <c r="V1070" s="57">
        <f>(L1070-P1070)/1000*SetUp!$B$13*1000000/SetUp!$B$48</f>
        <v>5.9117151274024678E-2</v>
      </c>
      <c r="W1070" s="57">
        <f t="shared" si="361"/>
        <v>-1.9081958235744878E-16</v>
      </c>
      <c r="X1070" s="57">
        <f>MAX((SetUp!$B$56*(1-($H1070/SetUp!$B$56)^2)*TANH(($B1070-$D1070)/SetUp!$B$56))/(1+$H1070/SetUp!$B$56*TANH(($B1070-$D1070)/SetUp!$B$56)),0)</f>
        <v>0</v>
      </c>
      <c r="AK1070" s="65">
        <v>305</v>
      </c>
      <c r="AL1070" s="66">
        <f t="shared" si="341"/>
        <v>0.60450000000000004</v>
      </c>
      <c r="AM1070" s="66">
        <f t="shared" si="342"/>
        <v>6.682614536238124E-2</v>
      </c>
      <c r="AN1070" s="67">
        <f t="shared" si="343"/>
        <v>-0.88945219956595323</v>
      </c>
      <c r="AP1070" s="64">
        <v>28160</v>
      </c>
      <c r="AQ1070" s="55">
        <v>2</v>
      </c>
      <c r="AR1070" s="55">
        <v>35</v>
      </c>
      <c r="AS1070" s="66">
        <f t="shared" si="351"/>
        <v>0</v>
      </c>
      <c r="AT1070" s="66">
        <f t="shared" si="352"/>
        <v>1.1817760723753052</v>
      </c>
      <c r="AU1070" s="55" t="str">
        <f>IF(OR($AP1070&lt;SetUp!$B$97,$AP1070&gt;SetUp!$B$98),"Não","Sim")</f>
        <v>Não</v>
      </c>
      <c r="AV1070" s="68">
        <f t="shared" si="353"/>
        <v>0</v>
      </c>
      <c r="AW1070" s="68">
        <f t="shared" si="354"/>
        <v>1.0870952453098603</v>
      </c>
      <c r="AX1070" s="68">
        <f t="shared" si="355"/>
        <v>0</v>
      </c>
      <c r="AY1070" s="68">
        <f t="shared" si="356"/>
        <v>7.253519249711704E-2</v>
      </c>
      <c r="AZ1070" s="68">
        <f t="shared" si="357"/>
        <v>1.1817760723753052</v>
      </c>
      <c r="BA1070" s="68">
        <f t="shared" si="358"/>
        <v>1.0870952453098603</v>
      </c>
      <c r="BB1070" s="68">
        <f t="shared" si="359"/>
        <v>7.253519249711704E-2</v>
      </c>
    </row>
    <row r="1071" spans="1:54" x14ac:dyDescent="0.3">
      <c r="A1071" s="64">
        <v>27733</v>
      </c>
      <c r="B1071" s="57">
        <v>2.702</v>
      </c>
      <c r="C1071" s="57"/>
      <c r="D1071" s="57">
        <v>5.4390000000000001</v>
      </c>
      <c r="E1071" s="57">
        <f t="shared" si="344"/>
        <v>2.702</v>
      </c>
      <c r="F1071" s="57">
        <f t="shared" si="345"/>
        <v>2.7370000000000001</v>
      </c>
      <c r="G1071" s="57">
        <f t="shared" si="346"/>
        <v>0</v>
      </c>
      <c r="H1071" s="57">
        <f>IF(Q1070&gt;SetUp!$B$56,SetUp!$B$56,Q1070)</f>
        <v>0</v>
      </c>
      <c r="I1071" s="57">
        <f t="shared" si="360"/>
        <v>0.27464130898259181</v>
      </c>
      <c r="J1071" s="57">
        <f>MIN(F1071,H1071,(1-EXP(-SetUp!$B$52*H1071/SetUp!$B$56))*F1071)</f>
        <v>0</v>
      </c>
      <c r="K1071" s="57">
        <f t="shared" si="347"/>
        <v>0</v>
      </c>
      <c r="L1071" s="57">
        <f>IF(I1071&lt;=0,0,MIN(SetUp!$B$50*I1071^SetUp!$B$55,I1071))</f>
        <v>2.3748669571833263E-3</v>
      </c>
      <c r="M1071" s="57">
        <f t="shared" si="348"/>
        <v>0.27226644202540851</v>
      </c>
      <c r="N1071" s="57">
        <f>IF(SetUp!$B$62=0,X1071,(B1071-E1071)*(1-(H1071/SetUp!$B$66/SetUp!$B$56)))</f>
        <v>0</v>
      </c>
      <c r="O1071" s="57">
        <f>K1071*SetUp!$B$65</f>
        <v>0</v>
      </c>
      <c r="P1071" s="57">
        <f>MIN(SetUp!$B$54*L1071^SetUp!$B$51,L1071)</f>
        <v>1.3508512378789291E-3</v>
      </c>
      <c r="Q1071" s="57">
        <f t="shared" si="349"/>
        <v>0</v>
      </c>
      <c r="R1071" s="57">
        <f>IF((H1071+N1071-O1071)&gt;SetUp!$B$56,T1070+H1071+N1071-O1071-SetUp!$B$56,T1070)</f>
        <v>0</v>
      </c>
      <c r="S1071" s="57">
        <f>R1071*SetUp!$B$65</f>
        <v>0</v>
      </c>
      <c r="T1071" s="57">
        <f>IF((R1071-S1071)&lt;SetUp!$B$53,R1071-S1071,SetUp!$B$53)</f>
        <v>0</v>
      </c>
      <c r="U1071" s="57">
        <f t="shared" si="350"/>
        <v>0.27226644202540851</v>
      </c>
      <c r="V1071" s="57">
        <f>(L1071-P1071)/1000*SetUp!$B$13*1000000/SetUp!$B$48</f>
        <v>5.824364148141048E-2</v>
      </c>
      <c r="W1071" s="57">
        <f t="shared" si="361"/>
        <v>-1.4831885719601701E-16</v>
      </c>
      <c r="X1071" s="57">
        <f>MAX((SetUp!$B$56*(1-($H1071/SetUp!$B$56)^2)*TANH(($B1071-$D1071)/SetUp!$B$56))/(1+$H1071/SetUp!$B$56*TANH(($B1071-$D1071)/SetUp!$B$56)),0)</f>
        <v>0</v>
      </c>
      <c r="AK1071" s="65">
        <v>306</v>
      </c>
      <c r="AL1071" s="66">
        <f t="shared" si="341"/>
        <v>0.45100000000000001</v>
      </c>
      <c r="AM1071" s="66">
        <f t="shared" si="342"/>
        <v>3.9257211445856394E-2</v>
      </c>
      <c r="AN1071" s="67">
        <f t="shared" si="343"/>
        <v>-0.91295518526417641</v>
      </c>
      <c r="AP1071" s="64">
        <v>28161</v>
      </c>
      <c r="AQ1071" s="55">
        <v>2</v>
      </c>
      <c r="AR1071" s="55">
        <v>36</v>
      </c>
      <c r="AS1071" s="66">
        <f t="shared" si="351"/>
        <v>0</v>
      </c>
      <c r="AT1071" s="66">
        <f t="shared" si="352"/>
        <v>1.2754110989486933</v>
      </c>
      <c r="AU1071" s="55" t="str">
        <f>IF(OR($AP1071&lt;SetUp!$B$97,$AP1071&gt;SetUp!$B$98),"Não","Sim")</f>
        <v>Não</v>
      </c>
      <c r="AV1071" s="68">
        <f t="shared" si="353"/>
        <v>0</v>
      </c>
      <c r="AW1071" s="68">
        <f t="shared" si="354"/>
        <v>1.1293410020665562</v>
      </c>
      <c r="AX1071" s="68">
        <f t="shared" si="355"/>
        <v>0</v>
      </c>
      <c r="AY1071" s="68">
        <f t="shared" si="356"/>
        <v>0.1056501920076727</v>
      </c>
      <c r="AZ1071" s="68">
        <f t="shared" si="357"/>
        <v>1.2754110989486933</v>
      </c>
      <c r="BA1071" s="68">
        <f t="shared" si="358"/>
        <v>1.1293410020665562</v>
      </c>
      <c r="BB1071" s="68">
        <f t="shared" si="359"/>
        <v>0.1056501920076727</v>
      </c>
    </row>
    <row r="1072" spans="1:54" x14ac:dyDescent="0.3">
      <c r="A1072" s="64">
        <v>27734</v>
      </c>
      <c r="B1072" s="57">
        <v>6.2</v>
      </c>
      <c r="C1072" s="57"/>
      <c r="D1072" s="57">
        <v>5.4390000000000001</v>
      </c>
      <c r="E1072" s="57">
        <f t="shared" si="344"/>
        <v>5.4390000000000001</v>
      </c>
      <c r="F1072" s="57">
        <f t="shared" si="345"/>
        <v>0</v>
      </c>
      <c r="G1072" s="57">
        <f t="shared" si="346"/>
        <v>3.586313135628405E-5</v>
      </c>
      <c r="H1072" s="57">
        <f>IF(Q1071&gt;SetUp!$B$56,SetUp!$B$56,Q1071)</f>
        <v>0</v>
      </c>
      <c r="I1072" s="57">
        <f t="shared" si="360"/>
        <v>0.27230230515676479</v>
      </c>
      <c r="J1072" s="57">
        <f>MIN(F1072,H1072,(1-EXP(-SetUp!$B$52*H1072/SetUp!$B$56))*F1072)</f>
        <v>0</v>
      </c>
      <c r="K1072" s="57">
        <f t="shared" si="347"/>
        <v>0</v>
      </c>
      <c r="L1072" s="57">
        <f>IF(I1072&lt;=0,0,MIN(SetUp!$B$50*I1072^SetUp!$B$55,I1072))</f>
        <v>2.3412531829386518E-3</v>
      </c>
      <c r="M1072" s="57">
        <f t="shared" si="348"/>
        <v>0.26996105197382614</v>
      </c>
      <c r="N1072" s="57">
        <f>IF(SetUp!$B$62=0,X1072,(B1072-E1072)*(1-(H1072/SetUp!$B$66/SetUp!$B$56)))</f>
        <v>0.76096413686864384</v>
      </c>
      <c r="O1072" s="57">
        <f>K1072*SetUp!$B$65</f>
        <v>0</v>
      </c>
      <c r="P1072" s="57">
        <f>MIN(SetUp!$B$54*L1072^SetUp!$B$51,L1072)</f>
        <v>1.3320543346178855E-3</v>
      </c>
      <c r="Q1072" s="57">
        <f t="shared" si="349"/>
        <v>0.76096413686864384</v>
      </c>
      <c r="R1072" s="57">
        <f>IF((H1072+N1072-O1072)&gt;SetUp!$B$56,T1071+H1072+N1072-O1072-SetUp!$B$56,T1071)</f>
        <v>0</v>
      </c>
      <c r="S1072" s="57">
        <f>R1072*SetUp!$B$65</f>
        <v>0</v>
      </c>
      <c r="T1072" s="57">
        <f>IF((R1072-S1072)&lt;SetUp!$B$53,R1072-S1072,SetUp!$B$53)</f>
        <v>0</v>
      </c>
      <c r="U1072" s="57">
        <f t="shared" si="350"/>
        <v>0.26996105197382614</v>
      </c>
      <c r="V1072" s="57">
        <f>(L1072-P1072)/1000*SetUp!$B$13*1000000/SetUp!$B$48</f>
        <v>5.7400892190380914E-2</v>
      </c>
      <c r="W1072" s="57">
        <f t="shared" si="361"/>
        <v>-3.3306690738754696E-16</v>
      </c>
      <c r="X1072" s="57">
        <f>MAX((SetUp!$B$56*(1-($H1072/SetUp!$B$56)^2)*TANH(($B1072-$D1072)/SetUp!$B$56))/(1+$H1072/SetUp!$B$56*TANH(($B1072-$D1072)/SetUp!$B$56)),0)</f>
        <v>0.76096413686864384</v>
      </c>
      <c r="AK1072" s="65">
        <v>307</v>
      </c>
      <c r="AL1072" s="66">
        <f t="shared" si="341"/>
        <v>0.22650000000000001</v>
      </c>
      <c r="AM1072" s="66">
        <f t="shared" si="342"/>
        <v>3.8757181832952299E-2</v>
      </c>
      <c r="AN1072" s="67">
        <f t="shared" si="343"/>
        <v>-0.82888661442405165</v>
      </c>
      <c r="AP1072" s="64">
        <v>28162</v>
      </c>
      <c r="AQ1072" s="55">
        <v>2</v>
      </c>
      <c r="AR1072" s="55">
        <v>37</v>
      </c>
      <c r="AS1072" s="66">
        <f t="shared" si="351"/>
        <v>0</v>
      </c>
      <c r="AT1072" s="66">
        <f t="shared" si="352"/>
        <v>1.2132413993219364</v>
      </c>
      <c r="AU1072" s="55" t="str">
        <f>IF(OR($AP1072&lt;SetUp!$B$97,$AP1072&gt;SetUp!$B$98),"Não","Sim")</f>
        <v>Não</v>
      </c>
      <c r="AV1072" s="68">
        <f t="shared" si="353"/>
        <v>0</v>
      </c>
      <c r="AW1072" s="68">
        <f t="shared" si="354"/>
        <v>1.1014723779205433</v>
      </c>
      <c r="AX1072" s="68">
        <f t="shared" si="355"/>
        <v>0</v>
      </c>
      <c r="AY1072" s="68">
        <f t="shared" si="356"/>
        <v>8.3947221281151188E-2</v>
      </c>
      <c r="AZ1072" s="68">
        <f t="shared" si="357"/>
        <v>1.2132413993219364</v>
      </c>
      <c r="BA1072" s="68">
        <f t="shared" si="358"/>
        <v>1.1014723779205433</v>
      </c>
      <c r="BB1072" s="68">
        <f t="shared" si="359"/>
        <v>8.3947221281151188E-2</v>
      </c>
    </row>
    <row r="1073" spans="1:54" x14ac:dyDescent="0.3">
      <c r="A1073" s="64">
        <v>27735</v>
      </c>
      <c r="B1073" s="57">
        <v>4.1550000000000002</v>
      </c>
      <c r="C1073" s="57"/>
      <c r="D1073" s="57">
        <v>5.4390000000000001</v>
      </c>
      <c r="E1073" s="57">
        <f t="shared" si="344"/>
        <v>4.1550000000000002</v>
      </c>
      <c r="F1073" s="57">
        <f t="shared" si="345"/>
        <v>1.2839999999999998</v>
      </c>
      <c r="G1073" s="57">
        <f t="shared" si="346"/>
        <v>0</v>
      </c>
      <c r="H1073" s="57">
        <f>IF(Q1072&gt;SetUp!$B$56,SetUp!$B$56,Q1072)</f>
        <v>0.76096413686864384</v>
      </c>
      <c r="I1073" s="57">
        <f t="shared" si="360"/>
        <v>0.26996105197382614</v>
      </c>
      <c r="J1073" s="57">
        <f>MIN(F1073,H1073,(1-EXP(-SetUp!$B$52*H1073/SetUp!$B$56))*F1073)</f>
        <v>0.14394152051788783</v>
      </c>
      <c r="K1073" s="57">
        <f t="shared" si="347"/>
        <v>0.61702261635075595</v>
      </c>
      <c r="L1073" s="57">
        <f>IF(I1073&lt;=0,0,MIN(SetUp!$B$50*I1073^SetUp!$B$55,I1073))</f>
        <v>2.307799300724226E-3</v>
      </c>
      <c r="M1073" s="57">
        <f t="shared" si="348"/>
        <v>0.26765325267310192</v>
      </c>
      <c r="N1073" s="57">
        <f>IF(SetUp!$B$62=0,X1073,(B1073-E1073)*(1-(H1073/SetUp!$B$66/SetUp!$B$56)))</f>
        <v>0</v>
      </c>
      <c r="O1073" s="57">
        <f>K1073*SetUp!$B$65</f>
        <v>0</v>
      </c>
      <c r="P1073" s="57">
        <f>MIN(SetUp!$B$54*L1073^SetUp!$B$51,L1073)</f>
        <v>1.3133422844480969E-3</v>
      </c>
      <c r="Q1073" s="57">
        <f t="shared" si="349"/>
        <v>0.61702261635075595</v>
      </c>
      <c r="R1073" s="57">
        <f>IF((H1073+N1073-O1073)&gt;SetUp!$B$56,T1072+H1073+N1073-O1073-SetUp!$B$56,T1072)</f>
        <v>0</v>
      </c>
      <c r="S1073" s="57">
        <f>R1073*SetUp!$B$65</f>
        <v>0</v>
      </c>
      <c r="T1073" s="57">
        <f>IF((R1073-S1073)&lt;SetUp!$B$53,R1073-S1073,SetUp!$B$53)</f>
        <v>0</v>
      </c>
      <c r="U1073" s="57">
        <f t="shared" si="350"/>
        <v>0.26765325267310192</v>
      </c>
      <c r="V1073" s="57">
        <f>(L1073-P1073)/1000*SetUp!$B$13*1000000/SetUp!$B$48</f>
        <v>5.6562410940336948E-2</v>
      </c>
      <c r="W1073" s="57">
        <f t="shared" si="361"/>
        <v>-4.9613091412936683E-16</v>
      </c>
      <c r="X1073" s="57">
        <f>MAX((SetUp!$B$56*(1-($H1073/SetUp!$B$56)^2)*TANH(($B1073-$D1073)/SetUp!$B$56))/(1+$H1073/SetUp!$B$56*TANH(($B1073-$D1073)/SetUp!$B$56)),0)</f>
        <v>0</v>
      </c>
      <c r="AK1073" s="65">
        <v>308</v>
      </c>
      <c r="AL1073" s="66">
        <f t="shared" si="341"/>
        <v>0.1855</v>
      </c>
      <c r="AM1073" s="66">
        <f t="shared" si="342"/>
        <v>3.8266029055886108E-2</v>
      </c>
      <c r="AN1073" s="67">
        <f t="shared" si="343"/>
        <v>-0.79371412907878114</v>
      </c>
      <c r="AP1073" s="64">
        <v>28163</v>
      </c>
      <c r="AQ1073" s="55">
        <v>2</v>
      </c>
      <c r="AR1073" s="55">
        <v>38</v>
      </c>
      <c r="AS1073" s="66">
        <f t="shared" si="351"/>
        <v>0</v>
      </c>
      <c r="AT1073" s="66">
        <f t="shared" si="352"/>
        <v>1.283950252047799</v>
      </c>
      <c r="AU1073" s="55" t="str">
        <f>IF(OR($AP1073&lt;SetUp!$B$97,$AP1073&gt;SetUp!$B$98),"Não","Sim")</f>
        <v>Não</v>
      </c>
      <c r="AV1073" s="68">
        <f t="shared" si="353"/>
        <v>0</v>
      </c>
      <c r="AW1073" s="68">
        <f t="shared" si="354"/>
        <v>1.1331152863004712</v>
      </c>
      <c r="AX1073" s="68">
        <f t="shared" si="355"/>
        <v>0</v>
      </c>
      <c r="AY1073" s="68">
        <f t="shared" si="356"/>
        <v>0.10854819687950087</v>
      </c>
      <c r="AZ1073" s="68">
        <f t="shared" si="357"/>
        <v>1.283950252047799</v>
      </c>
      <c r="BA1073" s="68">
        <f t="shared" si="358"/>
        <v>1.1331152863004712</v>
      </c>
      <c r="BB1073" s="68">
        <f t="shared" si="359"/>
        <v>0.10854819687950087</v>
      </c>
    </row>
    <row r="1074" spans="1:54" x14ac:dyDescent="0.3">
      <c r="A1074" s="64">
        <v>27736</v>
      </c>
      <c r="B1074" s="57">
        <v>0.68899999999999995</v>
      </c>
      <c r="C1074" s="57"/>
      <c r="D1074" s="57">
        <v>5.4390000000000001</v>
      </c>
      <c r="E1074" s="57">
        <f t="shared" si="344"/>
        <v>0.68899999999999995</v>
      </c>
      <c r="F1074" s="57">
        <f t="shared" si="345"/>
        <v>4.75</v>
      </c>
      <c r="G1074" s="57">
        <f t="shared" si="346"/>
        <v>0</v>
      </c>
      <c r="H1074" s="57">
        <f>IF(Q1073&gt;SetUp!$B$56,SetUp!$B$56,Q1073)</f>
        <v>0.61702261635075595</v>
      </c>
      <c r="I1074" s="57">
        <f t="shared" si="360"/>
        <v>0.26765325267310192</v>
      </c>
      <c r="J1074" s="57">
        <f>MIN(F1074,H1074,(1-EXP(-SetUp!$B$52*H1074/SetUp!$B$56))*F1074)</f>
        <v>0.4365638621575364</v>
      </c>
      <c r="K1074" s="57">
        <f t="shared" si="347"/>
        <v>0.18045875419321955</v>
      </c>
      <c r="L1074" s="57">
        <f>IF(I1074&lt;=0,0,MIN(SetUp!$B$50*I1074^SetUp!$B$55,I1074))</f>
        <v>2.2750121843803819E-3</v>
      </c>
      <c r="M1074" s="57">
        <f t="shared" si="348"/>
        <v>0.26537824048872155</v>
      </c>
      <c r="N1074" s="57">
        <f>IF(SetUp!$B$62=0,X1074,(B1074-E1074)*(1-(H1074/SetUp!$B$66/SetUp!$B$56)))</f>
        <v>0</v>
      </c>
      <c r="O1074" s="57">
        <f>K1074*SetUp!$B$65</f>
        <v>0</v>
      </c>
      <c r="P1074" s="57">
        <f>MIN(SetUp!$B$54*L1074^SetUp!$B$51,L1074)</f>
        <v>1.2949987045040511E-3</v>
      </c>
      <c r="Q1074" s="57">
        <f t="shared" si="349"/>
        <v>0.18045875419321955</v>
      </c>
      <c r="R1074" s="57">
        <f>IF((H1074+N1074-O1074)&gt;SetUp!$B$56,T1073+H1074+N1074-O1074-SetUp!$B$56,T1073)</f>
        <v>0</v>
      </c>
      <c r="S1074" s="57">
        <f>R1074*SetUp!$B$65</f>
        <v>0</v>
      </c>
      <c r="T1074" s="57">
        <f>IF((R1074-S1074)&lt;SetUp!$B$53,R1074-S1074,SetUp!$B$53)</f>
        <v>0</v>
      </c>
      <c r="U1074" s="57">
        <f t="shared" si="350"/>
        <v>0.26537824048872155</v>
      </c>
      <c r="V1074" s="57">
        <f>(L1074-P1074)/1000*SetUp!$B$13*1000000/SetUp!$B$48</f>
        <v>5.5740896055423851E-2</v>
      </c>
      <c r="W1074" s="57">
        <f t="shared" si="361"/>
        <v>-3.8597597340483958E-17</v>
      </c>
      <c r="X1074" s="57">
        <f>MAX((SetUp!$B$56*(1-($H1074/SetUp!$B$56)^2)*TANH(($B1074-$D1074)/SetUp!$B$56))/(1+$H1074/SetUp!$B$56*TANH(($B1074-$D1074)/SetUp!$B$56)),0)</f>
        <v>0</v>
      </c>
      <c r="AK1074" s="65">
        <v>309</v>
      </c>
      <c r="AL1074" s="66">
        <f t="shared" si="341"/>
        <v>0.13350000000000001</v>
      </c>
      <c r="AM1074" s="66">
        <f t="shared" si="342"/>
        <v>3.7783550892499164E-2</v>
      </c>
      <c r="AN1074" s="67">
        <f t="shared" si="343"/>
        <v>-0.71697714687266556</v>
      </c>
      <c r="AP1074" s="64">
        <v>28164</v>
      </c>
      <c r="AQ1074" s="55">
        <v>2</v>
      </c>
      <c r="AR1074" s="55">
        <v>39</v>
      </c>
      <c r="AS1074" s="66">
        <f t="shared" si="351"/>
        <v>0</v>
      </c>
      <c r="AT1074" s="66">
        <f t="shared" si="352"/>
        <v>1.2212023027006984</v>
      </c>
      <c r="AU1074" s="55" t="str">
        <f>IF(OR($AP1074&lt;SetUp!$B$97,$AP1074&gt;SetUp!$B$98),"Não","Sim")</f>
        <v>Não</v>
      </c>
      <c r="AV1074" s="68">
        <f t="shared" si="353"/>
        <v>0</v>
      </c>
      <c r="AW1074" s="68">
        <f t="shared" si="354"/>
        <v>1.1050802245541715</v>
      </c>
      <c r="AX1074" s="68">
        <f t="shared" si="355"/>
        <v>0</v>
      </c>
      <c r="AY1074" s="68">
        <f t="shared" si="356"/>
        <v>8.6787614533653315E-2</v>
      </c>
      <c r="AZ1074" s="68">
        <f t="shared" si="357"/>
        <v>1.2212023027006984</v>
      </c>
      <c r="BA1074" s="68">
        <f t="shared" si="358"/>
        <v>1.1050802245541715</v>
      </c>
      <c r="BB1074" s="68">
        <f t="shared" si="359"/>
        <v>8.6787614533653315E-2</v>
      </c>
    </row>
    <row r="1075" spans="1:54" x14ac:dyDescent="0.3">
      <c r="A1075" s="64">
        <v>27737</v>
      </c>
      <c r="B1075" s="57">
        <v>0</v>
      </c>
      <c r="C1075" s="57"/>
      <c r="D1075" s="57">
        <v>5.4390000000000001</v>
      </c>
      <c r="E1075" s="57">
        <f t="shared" si="344"/>
        <v>0</v>
      </c>
      <c r="F1075" s="57">
        <f t="shared" si="345"/>
        <v>5.4390000000000001</v>
      </c>
      <c r="G1075" s="57">
        <f t="shared" si="346"/>
        <v>0</v>
      </c>
      <c r="H1075" s="57">
        <f>IF(Q1074&gt;SetUp!$B$56,SetUp!$B$56,Q1074)</f>
        <v>0.18045875419321955</v>
      </c>
      <c r="I1075" s="57">
        <f t="shared" si="360"/>
        <v>0.26537824048872155</v>
      </c>
      <c r="J1075" s="57">
        <f>MIN(F1075,H1075,(1-EXP(-SetUp!$B$52*H1075/SetUp!$B$56))*F1075)</f>
        <v>0.15121977767493952</v>
      </c>
      <c r="K1075" s="57">
        <f t="shared" si="347"/>
        <v>2.923897651828003E-2</v>
      </c>
      <c r="L1075" s="57">
        <f>IF(I1075&lt;=0,0,MIN(SetUp!$B$50*I1075^SetUp!$B$55,I1075))</f>
        <v>2.2428748180192337E-3</v>
      </c>
      <c r="M1075" s="57">
        <f t="shared" si="348"/>
        <v>0.26313536567070234</v>
      </c>
      <c r="N1075" s="57">
        <f>IF(SetUp!$B$62=0,X1075,(B1075-E1075)*(1-(H1075/SetUp!$B$66/SetUp!$B$56)))</f>
        <v>0</v>
      </c>
      <c r="O1075" s="57">
        <f>K1075*SetUp!$B$65</f>
        <v>0</v>
      </c>
      <c r="P1075" s="57">
        <f>MIN(SetUp!$B$54*L1075^SetUp!$B$51,L1075)</f>
        <v>1.2770142787810537E-3</v>
      </c>
      <c r="Q1075" s="57">
        <f t="shared" si="349"/>
        <v>2.923897651828003E-2</v>
      </c>
      <c r="R1075" s="57">
        <f>IF((H1075+N1075-O1075)&gt;SetUp!$B$56,T1074+H1075+N1075-O1075-SetUp!$B$56,T1074)</f>
        <v>0</v>
      </c>
      <c r="S1075" s="57">
        <f>R1075*SetUp!$B$65</f>
        <v>0</v>
      </c>
      <c r="T1075" s="57">
        <f>IF((R1075-S1075)&lt;SetUp!$B$53,R1075-S1075,SetUp!$B$53)</f>
        <v>0</v>
      </c>
      <c r="U1075" s="57">
        <f t="shared" si="350"/>
        <v>0.26313536567070234</v>
      </c>
      <c r="V1075" s="57">
        <f>(L1075-P1075)/1000*SetUp!$B$13*1000000/SetUp!$B$48</f>
        <v>5.4935909584126232E-2</v>
      </c>
      <c r="W1075" s="57">
        <f t="shared" si="361"/>
        <v>4.7704895589362195E-17</v>
      </c>
      <c r="X1075" s="57">
        <f>MAX((SetUp!$B$56*(1-($H1075/SetUp!$B$56)^2)*TANH(($B1075-$D1075)/SetUp!$B$56))/(1+$H1075/SetUp!$B$56*TANH(($B1075-$D1075)/SetUp!$B$56)),0)</f>
        <v>0</v>
      </c>
      <c r="AK1075" s="65">
        <v>310</v>
      </c>
      <c r="AL1075" s="66">
        <f t="shared" si="341"/>
        <v>0.11899999999999999</v>
      </c>
      <c r="AM1075" s="66">
        <f t="shared" si="342"/>
        <v>3.7309550744934174E-2</v>
      </c>
      <c r="AN1075" s="67">
        <f t="shared" si="343"/>
        <v>-0.68647436348794821</v>
      </c>
      <c r="AP1075" s="64">
        <v>28165</v>
      </c>
      <c r="AQ1075" s="55">
        <v>2</v>
      </c>
      <c r="AR1075" s="55">
        <v>40</v>
      </c>
      <c r="AS1075" s="66">
        <f t="shared" si="351"/>
        <v>0</v>
      </c>
      <c r="AT1075" s="66">
        <f t="shared" si="352"/>
        <v>1.1626683662893191</v>
      </c>
      <c r="AU1075" s="55" t="str">
        <f>IF(OR($AP1075&lt;SetUp!$B$97,$AP1075&gt;SetUp!$B$98),"Não","Sim")</f>
        <v>Não</v>
      </c>
      <c r="AV1075" s="68">
        <f t="shared" si="353"/>
        <v>0</v>
      </c>
      <c r="AW1075" s="68">
        <f t="shared" si="354"/>
        <v>1.0782710078126552</v>
      </c>
      <c r="AX1075" s="68">
        <f t="shared" si="355"/>
        <v>0</v>
      </c>
      <c r="AY1075" s="68">
        <f t="shared" si="356"/>
        <v>6.5455856405717897E-2</v>
      </c>
      <c r="AZ1075" s="68">
        <f t="shared" si="357"/>
        <v>1.1626683662893191</v>
      </c>
      <c r="BA1075" s="68">
        <f t="shared" si="358"/>
        <v>1.0782710078126552</v>
      </c>
      <c r="BB1075" s="68">
        <f t="shared" si="359"/>
        <v>6.5455856405717897E-2</v>
      </c>
    </row>
    <row r="1076" spans="1:54" x14ac:dyDescent="0.3">
      <c r="A1076" s="64">
        <v>27738</v>
      </c>
      <c r="B1076" s="57">
        <v>0.34100000000000003</v>
      </c>
      <c r="C1076" s="57"/>
      <c r="D1076" s="57">
        <v>5.4390000000000001</v>
      </c>
      <c r="E1076" s="57">
        <f t="shared" si="344"/>
        <v>0.34100000000000003</v>
      </c>
      <c r="F1076" s="57">
        <f t="shared" si="345"/>
        <v>5.0979999999999999</v>
      </c>
      <c r="G1076" s="57">
        <f t="shared" si="346"/>
        <v>0</v>
      </c>
      <c r="H1076" s="57">
        <f>IF(Q1075&gt;SetUp!$B$56,SetUp!$B$56,Q1075)</f>
        <v>2.923897651828003E-2</v>
      </c>
      <c r="I1076" s="57">
        <f t="shared" si="360"/>
        <v>0.26313536567070234</v>
      </c>
      <c r="J1076" s="57">
        <f>MIN(F1076,H1076,(1-EXP(-SetUp!$B$52*H1076/SetUp!$B$56))*F1076)</f>
        <v>2.3237550393862921E-2</v>
      </c>
      <c r="K1076" s="57">
        <f t="shared" si="347"/>
        <v>6.0014261244171092E-3</v>
      </c>
      <c r="L1076" s="57">
        <f>IF(I1076&lt;=0,0,MIN(SetUp!$B$50*I1076^SetUp!$B$55,I1076))</f>
        <v>2.2113707141723257E-3</v>
      </c>
      <c r="M1076" s="57">
        <f t="shared" si="348"/>
        <v>0.26092399495653001</v>
      </c>
      <c r="N1076" s="57">
        <f>IF(SetUp!$B$62=0,X1076,(B1076-E1076)*(1-(H1076/SetUp!$B$66/SetUp!$B$56)))</f>
        <v>0</v>
      </c>
      <c r="O1076" s="57">
        <f>K1076*SetUp!$B$65</f>
        <v>0</v>
      </c>
      <c r="P1076" s="57">
        <f>MIN(SetUp!$B$54*L1076^SetUp!$B$51,L1076)</f>
        <v>1.259379978389974E-3</v>
      </c>
      <c r="Q1076" s="57">
        <f t="shared" si="349"/>
        <v>6.0014261244171092E-3</v>
      </c>
      <c r="R1076" s="57">
        <f>IF((H1076+N1076-O1076)&gt;SetUp!$B$56,T1075+H1076+N1076-O1076-SetUp!$B$56,T1075)</f>
        <v>0</v>
      </c>
      <c r="S1076" s="57">
        <f>R1076*SetUp!$B$65</f>
        <v>0</v>
      </c>
      <c r="T1076" s="57">
        <f>IF((R1076-S1076)&lt;SetUp!$B$53,R1076-S1076,SetUp!$B$53)</f>
        <v>0</v>
      </c>
      <c r="U1076" s="57">
        <f t="shared" si="350"/>
        <v>0.26092399495653001</v>
      </c>
      <c r="V1076" s="57">
        <f>(L1076-P1076)/1000*SetUp!$B$13*1000000/SetUp!$B$48</f>
        <v>5.4147027299733537E-2</v>
      </c>
      <c r="W1076" s="57">
        <f t="shared" si="361"/>
        <v>-1.4311468676808659E-17</v>
      </c>
      <c r="X1076" s="57">
        <f>MAX((SetUp!$B$56*(1-($H1076/SetUp!$B$56)^2)*TANH(($B1076-$D1076)/SetUp!$B$56))/(1+$H1076/SetUp!$B$56*TANH(($B1076-$D1076)/SetUp!$B$56)),0)</f>
        <v>0</v>
      </c>
      <c r="AK1076" s="65">
        <v>311</v>
      </c>
      <c r="AL1076" s="66">
        <f t="shared" si="341"/>
        <v>9.2499999999999999E-2</v>
      </c>
      <c r="AM1076" s="66">
        <f t="shared" si="342"/>
        <v>3.6843837454937398E-2</v>
      </c>
      <c r="AN1076" s="67">
        <f t="shared" si="343"/>
        <v>-0.60168824373040652</v>
      </c>
      <c r="AP1076" s="64">
        <v>28166</v>
      </c>
      <c r="AQ1076" s="55">
        <v>2</v>
      </c>
      <c r="AR1076" s="55">
        <v>41</v>
      </c>
      <c r="AS1076" s="66">
        <f t="shared" si="351"/>
        <v>0</v>
      </c>
      <c r="AT1076" s="66">
        <f t="shared" si="352"/>
        <v>1.107990749833893</v>
      </c>
      <c r="AU1076" s="55" t="str">
        <f>IF(OR($AP1076&lt;SetUp!$B$97,$AP1076&gt;SetUp!$B$98),"Não","Sim")</f>
        <v>Não</v>
      </c>
      <c r="AV1076" s="68">
        <f t="shared" si="353"/>
        <v>0</v>
      </c>
      <c r="AW1076" s="68">
        <f t="shared" si="354"/>
        <v>1.052611395451281</v>
      </c>
      <c r="AX1076" s="68">
        <f t="shared" si="355"/>
        <v>0</v>
      </c>
      <c r="AY1076" s="68">
        <f t="shared" si="356"/>
        <v>4.45361346587771E-2</v>
      </c>
      <c r="AZ1076" s="68">
        <f t="shared" si="357"/>
        <v>1.107990749833893</v>
      </c>
      <c r="BA1076" s="68">
        <f t="shared" si="358"/>
        <v>1.052611395451281</v>
      </c>
      <c r="BB1076" s="68">
        <f t="shared" si="359"/>
        <v>4.45361346587771E-2</v>
      </c>
    </row>
    <row r="1077" spans="1:54" x14ac:dyDescent="0.3">
      <c r="A1077" s="64">
        <v>27739</v>
      </c>
      <c r="B1077" s="57">
        <v>0</v>
      </c>
      <c r="C1077" s="57"/>
      <c r="D1077" s="57">
        <v>5.4390000000000001</v>
      </c>
      <c r="E1077" s="57">
        <f t="shared" si="344"/>
        <v>0</v>
      </c>
      <c r="F1077" s="57">
        <f t="shared" si="345"/>
        <v>5.4390000000000001</v>
      </c>
      <c r="G1077" s="57">
        <f t="shared" si="346"/>
        <v>0</v>
      </c>
      <c r="H1077" s="57">
        <f>IF(Q1076&gt;SetUp!$B$56,SetUp!$B$56,Q1076)</f>
        <v>6.0014261244171092E-3</v>
      </c>
      <c r="I1077" s="57">
        <f t="shared" si="360"/>
        <v>0.26092399495653001</v>
      </c>
      <c r="J1077" s="57">
        <f>MIN(F1077,H1077,(1-EXP(-SetUp!$B$52*H1077/SetUp!$B$56))*F1077)</f>
        <v>5.0978839082973766E-3</v>
      </c>
      <c r="K1077" s="57">
        <f t="shared" si="347"/>
        <v>9.0354221611973259E-4</v>
      </c>
      <c r="L1077" s="57">
        <f>IF(I1077&lt;=0,0,MIN(SetUp!$B$50*I1077^SetUp!$B$55,I1077))</f>
        <v>2.1804838944856795E-3</v>
      </c>
      <c r="M1077" s="57">
        <f t="shared" si="348"/>
        <v>0.25874351106204435</v>
      </c>
      <c r="N1077" s="57">
        <f>IF(SetUp!$B$62=0,X1077,(B1077-E1077)*(1-(H1077/SetUp!$B$66/SetUp!$B$56)))</f>
        <v>0</v>
      </c>
      <c r="O1077" s="57">
        <f>K1077*SetUp!$B$65</f>
        <v>0</v>
      </c>
      <c r="P1077" s="57">
        <f>MIN(SetUp!$B$54*L1077^SetUp!$B$51,L1077)</f>
        <v>1.2420870511347278E-3</v>
      </c>
      <c r="Q1077" s="57">
        <f t="shared" si="349"/>
        <v>9.0354221611973259E-4</v>
      </c>
      <c r="R1077" s="57">
        <f>IF((H1077+N1077-O1077)&gt;SetUp!$B$56,T1076+H1077+N1077-O1077-SetUp!$B$56,T1076)</f>
        <v>0</v>
      </c>
      <c r="S1077" s="57">
        <f>R1077*SetUp!$B$65</f>
        <v>0</v>
      </c>
      <c r="T1077" s="57">
        <f>IF((R1077-S1077)&lt;SetUp!$B$53,R1077-S1077,SetUp!$B$53)</f>
        <v>0</v>
      </c>
      <c r="U1077" s="57">
        <f t="shared" si="350"/>
        <v>0.25874351106204435</v>
      </c>
      <c r="V1077" s="57">
        <f>(L1077-P1077)/1000*SetUp!$B$13*1000000/SetUp!$B$48</f>
        <v>5.3373838195127643E-2</v>
      </c>
      <c r="W1077" s="57">
        <f t="shared" si="361"/>
        <v>-1.3877787807814457E-17</v>
      </c>
      <c r="X1077" s="57">
        <f>MAX((SetUp!$B$56*(1-($H1077/SetUp!$B$56)^2)*TANH(($B1077-$D1077)/SetUp!$B$56))/(1+$H1077/SetUp!$B$56*TANH(($B1077-$D1077)/SetUp!$B$56)),0)</f>
        <v>0</v>
      </c>
      <c r="AK1077" s="65">
        <v>312</v>
      </c>
      <c r="AL1077" s="66">
        <f t="shared" si="341"/>
        <v>7.0499999999999993E-2</v>
      </c>
      <c r="AM1077" s="66">
        <f t="shared" si="342"/>
        <v>3.6386225126152701E-2</v>
      </c>
      <c r="AN1077" s="67">
        <f t="shared" si="343"/>
        <v>-0.48388333154393326</v>
      </c>
      <c r="AP1077" s="64">
        <v>28167</v>
      </c>
      <c r="AQ1077" s="55">
        <v>2</v>
      </c>
      <c r="AR1077" s="55">
        <v>42</v>
      </c>
      <c r="AS1077" s="66">
        <f t="shared" si="351"/>
        <v>0</v>
      </c>
      <c r="AT1077" s="66">
        <f t="shared" si="352"/>
        <v>1.0568482582573375</v>
      </c>
      <c r="AU1077" s="55" t="str">
        <f>IF(OR($AP1077&lt;SetUp!$B$97,$AP1077&gt;SetUp!$B$98),"Não","Sim")</f>
        <v>Não</v>
      </c>
      <c r="AV1077" s="68">
        <f t="shared" si="353"/>
        <v>0</v>
      </c>
      <c r="AW1077" s="68">
        <f t="shared" si="354"/>
        <v>1.0280312535411253</v>
      </c>
      <c r="AX1077" s="68">
        <f t="shared" si="355"/>
        <v>0</v>
      </c>
      <c r="AY1077" s="68">
        <f t="shared" si="356"/>
        <v>2.4012635999693117E-2</v>
      </c>
      <c r="AZ1077" s="68">
        <f t="shared" si="357"/>
        <v>1.0568482582573375</v>
      </c>
      <c r="BA1077" s="68">
        <f t="shared" si="358"/>
        <v>1.0280312535411253</v>
      </c>
      <c r="BB1077" s="68">
        <f t="shared" si="359"/>
        <v>2.4012635999693117E-2</v>
      </c>
    </row>
    <row r="1078" spans="1:54" x14ac:dyDescent="0.3">
      <c r="A1078" s="64">
        <v>27740</v>
      </c>
      <c r="B1078" s="57">
        <v>0.49299999999999999</v>
      </c>
      <c r="C1078" s="57"/>
      <c r="D1078" s="57">
        <v>5.4390000000000001</v>
      </c>
      <c r="E1078" s="57">
        <f t="shared" si="344"/>
        <v>0.49299999999999999</v>
      </c>
      <c r="F1078" s="57">
        <f t="shared" si="345"/>
        <v>4.9459999999999997</v>
      </c>
      <c r="G1078" s="57">
        <f t="shared" si="346"/>
        <v>0</v>
      </c>
      <c r="H1078" s="57">
        <f>IF(Q1077&gt;SetUp!$B$56,SetUp!$B$56,Q1077)</f>
        <v>9.0354221611973259E-4</v>
      </c>
      <c r="I1078" s="57">
        <f t="shared" si="360"/>
        <v>0.25874351106204435</v>
      </c>
      <c r="J1078" s="57">
        <f>MIN(F1078,H1078,(1-EXP(-SetUp!$B$52*H1078/SetUp!$B$56))*F1078)</f>
        <v>6.9821943095928945E-4</v>
      </c>
      <c r="K1078" s="57">
        <f t="shared" si="347"/>
        <v>2.0532278516044314E-4</v>
      </c>
      <c r="L1078" s="57">
        <f>IF(I1078&lt;=0,0,MIN(SetUp!$B$50*I1078^SetUp!$B$55,I1078))</f>
        <v>2.1501988712247996E-3</v>
      </c>
      <c r="M1078" s="57">
        <f t="shared" si="348"/>
        <v>0.25659331219081954</v>
      </c>
      <c r="N1078" s="57">
        <f>IF(SetUp!$B$62=0,X1078,(B1078-E1078)*(1-(H1078/SetUp!$B$66/SetUp!$B$56)))</f>
        <v>0</v>
      </c>
      <c r="O1078" s="57">
        <f>K1078*SetUp!$B$65</f>
        <v>0</v>
      </c>
      <c r="P1078" s="57">
        <f>MIN(SetUp!$B$54*L1078^SetUp!$B$51,L1078)</f>
        <v>1.2251270115246383E-3</v>
      </c>
      <c r="Q1078" s="57">
        <f t="shared" si="349"/>
        <v>2.0532278516044314E-4</v>
      </c>
      <c r="R1078" s="57">
        <f>IF((H1078+N1078-O1078)&gt;SetUp!$B$56,T1077+H1078+N1078-O1078-SetUp!$B$56,T1077)</f>
        <v>0</v>
      </c>
      <c r="S1078" s="57">
        <f>R1078*SetUp!$B$65</f>
        <v>0</v>
      </c>
      <c r="T1078" s="57">
        <f>IF((R1078-S1078)&lt;SetUp!$B$53,R1078-S1078,SetUp!$B$53)</f>
        <v>0</v>
      </c>
      <c r="U1078" s="57">
        <f t="shared" si="350"/>
        <v>0.25659331219081954</v>
      </c>
      <c r="V1078" s="57">
        <f>(L1078-P1078)/1000*SetUp!$B$13*1000000/SetUp!$B$48</f>
        <v>5.2615943998904277E-2</v>
      </c>
      <c r="W1078" s="57">
        <f t="shared" si="361"/>
        <v>1.4311468676808659E-17</v>
      </c>
      <c r="X1078" s="57">
        <f>MAX((SetUp!$B$56*(1-($H1078/SetUp!$B$56)^2)*TANH(($B1078-$D1078)/SetUp!$B$56))/(1+$H1078/SetUp!$B$56*TANH(($B1078-$D1078)/SetUp!$B$56)),0)</f>
        <v>0</v>
      </c>
      <c r="AK1078" s="65">
        <v>313</v>
      </c>
      <c r="AL1078" s="66">
        <f t="shared" si="341"/>
        <v>6.0999999999999999E-2</v>
      </c>
      <c r="AM1078" s="66">
        <f t="shared" si="342"/>
        <v>3.5936532953107177E-2</v>
      </c>
      <c r="AN1078" s="67">
        <f t="shared" si="343"/>
        <v>-0.41087650896545613</v>
      </c>
      <c r="AP1078" s="64">
        <v>28168</v>
      </c>
      <c r="AQ1078" s="55">
        <v>2</v>
      </c>
      <c r="AR1078" s="55">
        <v>43</v>
      </c>
      <c r="AS1078" s="66">
        <f t="shared" si="351"/>
        <v>0</v>
      </c>
      <c r="AT1078" s="66">
        <f t="shared" si="352"/>
        <v>1.0089518645846849</v>
      </c>
      <c r="AU1078" s="55" t="str">
        <f>IF(OR($AP1078&lt;SetUp!$B$97,$AP1078&gt;SetUp!$B$98),"Não","Sim")</f>
        <v>Não</v>
      </c>
      <c r="AV1078" s="68">
        <f t="shared" si="353"/>
        <v>0</v>
      </c>
      <c r="AW1078" s="68">
        <f t="shared" si="354"/>
        <v>1.0044659598934575</v>
      </c>
      <c r="AX1078" s="68">
        <f t="shared" si="355"/>
        <v>0</v>
      </c>
      <c r="AY1078" s="68">
        <f t="shared" si="356"/>
        <v>3.8704472637513259E-3</v>
      </c>
      <c r="AZ1078" s="68">
        <f t="shared" si="357"/>
        <v>1.0089518645846849</v>
      </c>
      <c r="BA1078" s="68">
        <f t="shared" si="358"/>
        <v>1.0044659598934575</v>
      </c>
      <c r="BB1078" s="68">
        <f t="shared" si="359"/>
        <v>3.8704472637513259E-3</v>
      </c>
    </row>
    <row r="1079" spans="1:54" x14ac:dyDescent="0.3">
      <c r="A1079" s="64">
        <v>27741</v>
      </c>
      <c r="B1079" s="57">
        <v>0.57999999999999996</v>
      </c>
      <c r="C1079" s="57"/>
      <c r="D1079" s="57">
        <v>5.4390000000000001</v>
      </c>
      <c r="E1079" s="57">
        <f t="shared" si="344"/>
        <v>0.57999999999999996</v>
      </c>
      <c r="F1079" s="57">
        <f t="shared" si="345"/>
        <v>4.859</v>
      </c>
      <c r="G1079" s="57">
        <f t="shared" si="346"/>
        <v>0</v>
      </c>
      <c r="H1079" s="57">
        <f>IF(Q1078&gt;SetUp!$B$56,SetUp!$B$56,Q1078)</f>
        <v>2.0532278516044314E-4</v>
      </c>
      <c r="I1079" s="57">
        <f t="shared" si="360"/>
        <v>0.25659331219081954</v>
      </c>
      <c r="J1079" s="57">
        <f>MIN(F1079,H1079,(1-EXP(-SetUp!$B$52*H1079/SetUp!$B$56))*F1079)</f>
        <v>1.5588240779729811E-4</v>
      </c>
      <c r="K1079" s="57">
        <f t="shared" si="347"/>
        <v>4.9440377363145033E-5</v>
      </c>
      <c r="L1079" s="57">
        <f>IF(I1079&lt;=0,0,MIN(SetUp!$B$50*I1079^SetUp!$B$55,I1079))</f>
        <v>2.1205006295513308E-3</v>
      </c>
      <c r="M1079" s="57">
        <f t="shared" si="348"/>
        <v>0.25447281156126822</v>
      </c>
      <c r="N1079" s="57">
        <f>IF(SetUp!$B$62=0,X1079,(B1079-E1079)*(1-(H1079/SetUp!$B$66/SetUp!$B$56)))</f>
        <v>0</v>
      </c>
      <c r="O1079" s="57">
        <f>K1079*SetUp!$B$65</f>
        <v>0</v>
      </c>
      <c r="P1079" s="57">
        <f>MIN(SetUp!$B$54*L1079^SetUp!$B$51,L1079)</f>
        <v>1.2084916312012281E-3</v>
      </c>
      <c r="Q1079" s="57">
        <f t="shared" si="349"/>
        <v>4.9440377363145033E-5</v>
      </c>
      <c r="R1079" s="57">
        <f>IF((H1079+N1079-O1079)&gt;SetUp!$B$56,T1078+H1079+N1079-O1079-SetUp!$B$56,T1078)</f>
        <v>0</v>
      </c>
      <c r="S1079" s="57">
        <f>R1079*SetUp!$B$65</f>
        <v>0</v>
      </c>
      <c r="T1079" s="57">
        <f>IF((R1079-S1079)&lt;SetUp!$B$53,R1079-S1079,SetUp!$B$53)</f>
        <v>0</v>
      </c>
      <c r="U1079" s="57">
        <f t="shared" si="350"/>
        <v>0.25447281156126822</v>
      </c>
      <c r="V1079" s="57">
        <f>(L1079-P1079)/1000*SetUp!$B$13*1000000/SetUp!$B$48</f>
        <v>5.1872958711812182E-2</v>
      </c>
      <c r="W1079" s="57">
        <f t="shared" si="361"/>
        <v>6.7220534694101275E-17</v>
      </c>
      <c r="X1079" s="57">
        <f>MAX((SetUp!$B$56*(1-($H1079/SetUp!$B$56)^2)*TANH(($B1079-$D1079)/SetUp!$B$56))/(1+$H1079/SetUp!$B$56*TANH(($B1079-$D1079)/SetUp!$B$56)),0)</f>
        <v>0</v>
      </c>
      <c r="AK1079" s="65">
        <v>314</v>
      </c>
      <c r="AL1079" s="66">
        <f t="shared" si="341"/>
        <v>5.1999999999999998E-2</v>
      </c>
      <c r="AM1079" s="66">
        <f t="shared" si="342"/>
        <v>3.5494585056603592E-2</v>
      </c>
      <c r="AN1079" s="67">
        <f t="shared" si="343"/>
        <v>-0.3174118258345463</v>
      </c>
      <c r="AP1079" s="64">
        <v>28169</v>
      </c>
      <c r="AQ1079" s="55">
        <v>2</v>
      </c>
      <c r="AR1079" s="55">
        <v>44</v>
      </c>
      <c r="AS1079" s="66">
        <f t="shared" si="351"/>
        <v>0</v>
      </c>
      <c r="AT1079" s="66">
        <f t="shared" si="352"/>
        <v>0.96404096328082312</v>
      </c>
      <c r="AU1079" s="55" t="str">
        <f>IF(OR($AP1079&lt;SetUp!$B$97,$AP1079&gt;SetUp!$B$98),"Não","Sim")</f>
        <v>Não</v>
      </c>
      <c r="AV1079" s="68">
        <f t="shared" si="353"/>
        <v>0</v>
      </c>
      <c r="AW1079" s="68">
        <f t="shared" si="354"/>
        <v>0.98185587704144395</v>
      </c>
      <c r="AX1079" s="68">
        <f t="shared" si="355"/>
        <v>0</v>
      </c>
      <c r="AY1079" s="68">
        <f t="shared" si="356"/>
        <v>-1.5904512000846981E-2</v>
      </c>
      <c r="AZ1079" s="68">
        <f t="shared" si="357"/>
        <v>0.96404096328082312</v>
      </c>
      <c r="BA1079" s="68">
        <f t="shared" si="358"/>
        <v>0.98185587704144395</v>
      </c>
      <c r="BB1079" s="68">
        <f t="shared" si="359"/>
        <v>-1.5904512000846981E-2</v>
      </c>
    </row>
    <row r="1080" spans="1:54" x14ac:dyDescent="0.3">
      <c r="A1080" s="64">
        <v>27742</v>
      </c>
      <c r="B1080" s="57">
        <v>0</v>
      </c>
      <c r="C1080" s="57"/>
      <c r="D1080" s="57">
        <v>5.4390000000000001</v>
      </c>
      <c r="E1080" s="57">
        <f t="shared" si="344"/>
        <v>0</v>
      </c>
      <c r="F1080" s="57">
        <f t="shared" si="345"/>
        <v>5.4390000000000001</v>
      </c>
      <c r="G1080" s="57">
        <f t="shared" si="346"/>
        <v>0</v>
      </c>
      <c r="H1080" s="57">
        <f>IF(Q1079&gt;SetUp!$B$56,SetUp!$B$56,Q1079)</f>
        <v>4.9440377363145033E-5</v>
      </c>
      <c r="I1080" s="57">
        <f t="shared" si="360"/>
        <v>0.25447281156126822</v>
      </c>
      <c r="J1080" s="57">
        <f>MIN(F1080,H1080,(1-EXP(-SetUp!$B$52*H1080/SetUp!$B$56))*F1080)</f>
        <v>4.201643340993755E-5</v>
      </c>
      <c r="K1080" s="57">
        <f t="shared" si="347"/>
        <v>7.4239439532074831E-6</v>
      </c>
      <c r="L1080" s="57">
        <f>IF(I1080&lt;=0,0,MIN(SetUp!$B$50*I1080^SetUp!$B$55,I1080))</f>
        <v>2.0913746105350262E-3</v>
      </c>
      <c r="M1080" s="57">
        <f t="shared" si="348"/>
        <v>0.25238143695073317</v>
      </c>
      <c r="N1080" s="57">
        <f>IF(SetUp!$B$62=0,X1080,(B1080-E1080)*(1-(H1080/SetUp!$B$66/SetUp!$B$56)))</f>
        <v>0</v>
      </c>
      <c r="O1080" s="57">
        <f>K1080*SetUp!$B$65</f>
        <v>0</v>
      </c>
      <c r="P1080" s="57">
        <f>MIN(SetUp!$B$54*L1080^SetUp!$B$51,L1080)</f>
        <v>1.1921729297599893E-3</v>
      </c>
      <c r="Q1080" s="57">
        <f t="shared" si="349"/>
        <v>7.4239439532074831E-6</v>
      </c>
      <c r="R1080" s="57">
        <f>IF((H1080+N1080-O1080)&gt;SetUp!$B$56,T1079+H1080+N1080-O1080-SetUp!$B$56,T1079)</f>
        <v>0</v>
      </c>
      <c r="S1080" s="57">
        <f>R1080*SetUp!$B$65</f>
        <v>0</v>
      </c>
      <c r="T1080" s="57">
        <f>IF((R1080-S1080)&lt;SetUp!$B$53,R1080-S1080,SetUp!$B$53)</f>
        <v>0</v>
      </c>
      <c r="U1080" s="57">
        <f t="shared" si="350"/>
        <v>0.25238143695073317</v>
      </c>
      <c r="V1080" s="57">
        <f>(L1080-P1080)/1000*SetUp!$B$13*1000000/SetUp!$B$48</f>
        <v>5.1144508162549708E-2</v>
      </c>
      <c r="W1080" s="57">
        <f t="shared" si="361"/>
        <v>-3.5128150388530344E-17</v>
      </c>
      <c r="X1080" s="57">
        <f>MAX((SetUp!$B$56*(1-($H1080/SetUp!$B$56)^2)*TANH(($B1080-$D1080)/SetUp!$B$56))/(1+$H1080/SetUp!$B$56*TANH(($B1080-$D1080)/SetUp!$B$56)),0)</f>
        <v>0</v>
      </c>
      <c r="AK1080" s="65">
        <v>315</v>
      </c>
      <c r="AL1080" s="66">
        <f t="shared" si="341"/>
        <v>4.4499999999999998E-2</v>
      </c>
      <c r="AM1080" s="66">
        <f t="shared" si="342"/>
        <v>3.5060210325247594E-2</v>
      </c>
      <c r="AN1080" s="67">
        <f t="shared" si="343"/>
        <v>-0.21213010505061583</v>
      </c>
      <c r="AP1080" s="64">
        <v>28170</v>
      </c>
      <c r="AQ1080" s="55">
        <v>2</v>
      </c>
      <c r="AR1080" s="55">
        <v>45</v>
      </c>
      <c r="AS1080" s="66">
        <f t="shared" si="351"/>
        <v>0</v>
      </c>
      <c r="AT1080" s="66">
        <f t="shared" si="352"/>
        <v>0.92188011913862367</v>
      </c>
      <c r="AU1080" s="55" t="str">
        <f>IF(OR($AP1080&lt;SetUp!$B$97,$AP1080&gt;SetUp!$B$98),"Não","Sim")</f>
        <v>Não</v>
      </c>
      <c r="AV1080" s="68">
        <f t="shared" si="353"/>
        <v>0</v>
      </c>
      <c r="AW1080" s="68">
        <f t="shared" si="354"/>
        <v>0.96014588430020553</v>
      </c>
      <c r="AX1080" s="68">
        <f t="shared" si="355"/>
        <v>0</v>
      </c>
      <c r="AY1080" s="68">
        <f t="shared" si="356"/>
        <v>-3.5325550726845442E-2</v>
      </c>
      <c r="AZ1080" s="68">
        <f t="shared" si="357"/>
        <v>0.92188011913862367</v>
      </c>
      <c r="BA1080" s="68">
        <f t="shared" si="358"/>
        <v>0.96014588430020553</v>
      </c>
      <c r="BB1080" s="68">
        <f t="shared" si="359"/>
        <v>-3.5325550726845442E-2</v>
      </c>
    </row>
    <row r="1081" spans="1:54" x14ac:dyDescent="0.3">
      <c r="A1081" s="64">
        <v>27743</v>
      </c>
      <c r="B1081" s="57">
        <v>0.68200000000000005</v>
      </c>
      <c r="C1081" s="57"/>
      <c r="D1081" s="57">
        <v>5.4390000000000001</v>
      </c>
      <c r="E1081" s="57">
        <f t="shared" si="344"/>
        <v>0.68200000000000005</v>
      </c>
      <c r="F1081" s="57">
        <f t="shared" si="345"/>
        <v>4.7569999999999997</v>
      </c>
      <c r="G1081" s="57">
        <f t="shared" si="346"/>
        <v>0</v>
      </c>
      <c r="H1081" s="57">
        <f>IF(Q1080&gt;SetUp!$B$56,SetUp!$B$56,Q1080)</f>
        <v>7.4239439532074831E-6</v>
      </c>
      <c r="I1081" s="57">
        <f t="shared" si="360"/>
        <v>0.25238143695073317</v>
      </c>
      <c r="J1081" s="57">
        <f>MIN(F1081,H1081,(1-EXP(-SetUp!$B$52*H1081/SetUp!$B$56))*F1081)</f>
        <v>5.518075141167533E-6</v>
      </c>
      <c r="K1081" s="57">
        <f t="shared" si="347"/>
        <v>1.9058688120399501E-6</v>
      </c>
      <c r="L1081" s="57">
        <f>IF(I1081&lt;=0,0,MIN(SetUp!$B$50*I1081^SetUp!$B$55,I1081))</f>
        <v>2.0628066948666385E-3</v>
      </c>
      <c r="M1081" s="57">
        <f t="shared" si="348"/>
        <v>0.25031863025586654</v>
      </c>
      <c r="N1081" s="57">
        <f>IF(SetUp!$B$62=0,X1081,(B1081-E1081)*(1-(H1081/SetUp!$B$66/SetUp!$B$56)))</f>
        <v>0</v>
      </c>
      <c r="O1081" s="57">
        <f>K1081*SetUp!$B$65</f>
        <v>0</v>
      </c>
      <c r="P1081" s="57">
        <f>MIN(SetUp!$B$54*L1081^SetUp!$B$51,L1081)</f>
        <v>1.176163165948783E-3</v>
      </c>
      <c r="Q1081" s="57">
        <f t="shared" si="349"/>
        <v>1.9058688120399501E-6</v>
      </c>
      <c r="R1081" s="57">
        <f>IF((H1081+N1081-O1081)&gt;SetUp!$B$56,T1080+H1081+N1081-O1081-SetUp!$B$56,T1080)</f>
        <v>0</v>
      </c>
      <c r="S1081" s="57">
        <f>R1081*SetUp!$B$65</f>
        <v>0</v>
      </c>
      <c r="T1081" s="57">
        <f>IF((R1081-S1081)&lt;SetUp!$B$53,R1081-S1081,SetUp!$B$53)</f>
        <v>0</v>
      </c>
      <c r="U1081" s="57">
        <f t="shared" si="350"/>
        <v>0.25031863025586654</v>
      </c>
      <c r="V1081" s="57">
        <f>(L1081-P1081)/1000*SetUp!$B$13*1000000/SetUp!$B$48</f>
        <v>5.0430229582006415E-2</v>
      </c>
      <c r="W1081" s="57">
        <f t="shared" si="361"/>
        <v>-3.9464959078472361E-17</v>
      </c>
      <c r="X1081" s="57">
        <f>MAX((SetUp!$B$56*(1-($H1081/SetUp!$B$56)^2)*TANH(($B1081-$D1081)/SetUp!$B$56))/(1+$H1081/SetUp!$B$56*TANH(($B1081-$D1081)/SetUp!$B$56)),0)</f>
        <v>0</v>
      </c>
      <c r="AK1081" s="65">
        <v>316</v>
      </c>
      <c r="AL1081" s="66">
        <f t="shared" si="341"/>
        <v>3.7499999999999999E-2</v>
      </c>
      <c r="AM1081" s="66">
        <f t="shared" si="342"/>
        <v>3.4633242262851534E-2</v>
      </c>
      <c r="AN1081" s="67">
        <f t="shared" si="343"/>
        <v>-7.6446872990625733E-2</v>
      </c>
      <c r="AP1081" s="64">
        <v>28171</v>
      </c>
      <c r="AQ1081" s="55">
        <v>2</v>
      </c>
      <c r="AR1081" s="55">
        <v>46</v>
      </c>
      <c r="AS1081" s="66">
        <f t="shared" si="351"/>
        <v>0</v>
      </c>
      <c r="AT1081" s="66">
        <f t="shared" si="352"/>
        <v>0.88225623860020064</v>
      </c>
      <c r="AU1081" s="55" t="str">
        <f>IF(OR($AP1081&lt;SetUp!$B$97,$AP1081&gt;SetUp!$B$98),"Não","Sim")</f>
        <v>Não</v>
      </c>
      <c r="AV1081" s="68">
        <f t="shared" si="353"/>
        <v>0</v>
      </c>
      <c r="AW1081" s="68">
        <f t="shared" si="354"/>
        <v>0.93928496134038075</v>
      </c>
      <c r="AX1081" s="68">
        <f t="shared" si="355"/>
        <v>0</v>
      </c>
      <c r="AY1081" s="68">
        <f t="shared" si="356"/>
        <v>-5.440526197897351E-2</v>
      </c>
      <c r="AZ1081" s="68">
        <f t="shared" si="357"/>
        <v>0.88225623860020064</v>
      </c>
      <c r="BA1081" s="68">
        <f t="shared" si="358"/>
        <v>0.93928496134038075</v>
      </c>
      <c r="BB1081" s="68">
        <f t="shared" si="359"/>
        <v>-5.440526197897351E-2</v>
      </c>
    </row>
    <row r="1082" spans="1:54" x14ac:dyDescent="0.3">
      <c r="A1082" s="64">
        <v>27744</v>
      </c>
      <c r="B1082" s="57">
        <v>8.5999999999999993E-2</v>
      </c>
      <c r="C1082" s="57"/>
      <c r="D1082" s="57">
        <v>5.4390000000000001</v>
      </c>
      <c r="E1082" s="57">
        <f t="shared" si="344"/>
        <v>8.5999999999999993E-2</v>
      </c>
      <c r="F1082" s="57">
        <f t="shared" si="345"/>
        <v>5.3529999999999998</v>
      </c>
      <c r="G1082" s="57">
        <f t="shared" si="346"/>
        <v>0</v>
      </c>
      <c r="H1082" s="57">
        <f>IF(Q1081&gt;SetUp!$B$56,SetUp!$B$56,Q1081)</f>
        <v>1.9058688120399501E-6</v>
      </c>
      <c r="I1082" s="57">
        <f t="shared" si="360"/>
        <v>0.25031863025586654</v>
      </c>
      <c r="J1082" s="57">
        <f>MIN(F1082,H1082,(1-EXP(-SetUp!$B$52*H1082/SetUp!$B$56))*F1082)</f>
        <v>1.5940803486984566E-6</v>
      </c>
      <c r="K1082" s="57">
        <f t="shared" si="347"/>
        <v>3.1178846334149351E-7</v>
      </c>
      <c r="L1082" s="57">
        <f>IF(I1082&lt;=0,0,MIN(SetUp!$B$50*I1082^SetUp!$B$55,I1082))</f>
        <v>2.0347831872390958E-3</v>
      </c>
      <c r="M1082" s="57">
        <f t="shared" si="348"/>
        <v>0.24828384706862744</v>
      </c>
      <c r="N1082" s="57">
        <f>IF(SetUp!$B$62=0,X1082,(B1082-E1082)*(1-(H1082/SetUp!$B$66/SetUp!$B$56)))</f>
        <v>0</v>
      </c>
      <c r="O1082" s="57">
        <f>K1082*SetUp!$B$65</f>
        <v>0</v>
      </c>
      <c r="P1082" s="57">
        <f>MIN(SetUp!$B$54*L1082^SetUp!$B$51,L1082)</f>
        <v>1.1604548292253832E-3</v>
      </c>
      <c r="Q1082" s="57">
        <f t="shared" si="349"/>
        <v>3.1178846334149351E-7</v>
      </c>
      <c r="R1082" s="57">
        <f>IF((H1082+N1082-O1082)&gt;SetUp!$B$56,T1081+H1082+N1082-O1082-SetUp!$B$56,T1081)</f>
        <v>0</v>
      </c>
      <c r="S1082" s="57">
        <f>R1082*SetUp!$B$65</f>
        <v>0</v>
      </c>
      <c r="T1082" s="57">
        <f>IF((R1082-S1082)&lt;SetUp!$B$53,R1082-S1082,SetUp!$B$53)</f>
        <v>0</v>
      </c>
      <c r="U1082" s="57">
        <f t="shared" si="350"/>
        <v>0.24828384706862744</v>
      </c>
      <c r="V1082" s="57">
        <f>(L1082-P1082)/1000*SetUp!$B$13*1000000/SetUp!$B$48</f>
        <v>4.9729771195087855E-2</v>
      </c>
      <c r="W1082" s="57">
        <f t="shared" si="361"/>
        <v>0</v>
      </c>
      <c r="X1082" s="57">
        <f>MAX((SetUp!$B$56*(1-($H1082/SetUp!$B$56)^2)*TANH(($B1082-$D1082)/SetUp!$B$56))/(1+$H1082/SetUp!$B$56*TANH(($B1082-$D1082)/SetUp!$B$56)),0)</f>
        <v>0</v>
      </c>
      <c r="AK1082" s="65">
        <v>317</v>
      </c>
      <c r="AL1082" s="66">
        <f t="shared" si="341"/>
        <v>3.5000000000000003E-2</v>
      </c>
      <c r="AM1082" s="66">
        <f t="shared" si="342"/>
        <v>3.421351884146695E-2</v>
      </c>
      <c r="AN1082" s="67">
        <f t="shared" si="343"/>
        <v>-2.2470890243801521E-2</v>
      </c>
      <c r="AP1082" s="64">
        <v>28172</v>
      </c>
      <c r="AQ1082" s="55">
        <v>2</v>
      </c>
      <c r="AR1082" s="55">
        <v>47</v>
      </c>
      <c r="AS1082" s="66">
        <f t="shared" si="351"/>
        <v>0</v>
      </c>
      <c r="AT1082" s="66">
        <f t="shared" si="352"/>
        <v>0.84497610226381747</v>
      </c>
      <c r="AU1082" s="55" t="str">
        <f>IF(OR($AP1082&lt;SetUp!$B$97,$AP1082&gt;SetUp!$B$98),"Não","Sim")</f>
        <v>Não</v>
      </c>
      <c r="AV1082" s="68">
        <f t="shared" si="353"/>
        <v>0</v>
      </c>
      <c r="AW1082" s="68">
        <f t="shared" si="354"/>
        <v>0.91922581679575199</v>
      </c>
      <c r="AX1082" s="68">
        <f t="shared" si="355"/>
        <v>0</v>
      </c>
      <c r="AY1082" s="68">
        <f t="shared" si="356"/>
        <v>-7.3155573655891065E-2</v>
      </c>
      <c r="AZ1082" s="68">
        <f t="shared" si="357"/>
        <v>0.84497610226381747</v>
      </c>
      <c r="BA1082" s="68">
        <f t="shared" si="358"/>
        <v>0.91922581679575199</v>
      </c>
      <c r="BB1082" s="68">
        <f t="shared" si="359"/>
        <v>-7.3155573655891065E-2</v>
      </c>
    </row>
    <row r="1083" spans="1:54" x14ac:dyDescent="0.3">
      <c r="A1083" s="64">
        <v>27745</v>
      </c>
      <c r="B1083" s="57">
        <v>0</v>
      </c>
      <c r="C1083" s="57"/>
      <c r="D1083" s="57">
        <v>5.4390000000000001</v>
      </c>
      <c r="E1083" s="57">
        <f t="shared" si="344"/>
        <v>0</v>
      </c>
      <c r="F1083" s="57">
        <f t="shared" si="345"/>
        <v>5.4390000000000001</v>
      </c>
      <c r="G1083" s="57">
        <f t="shared" si="346"/>
        <v>0</v>
      </c>
      <c r="H1083" s="57">
        <f>IF(Q1082&gt;SetUp!$B$56,SetUp!$B$56,Q1082)</f>
        <v>3.1178846334149351E-7</v>
      </c>
      <c r="I1083" s="57">
        <f t="shared" si="360"/>
        <v>0.24828384706862744</v>
      </c>
      <c r="J1083" s="57">
        <f>MIN(F1083,H1083,(1-EXP(-SetUp!$B$52*H1083/SetUp!$B$56))*F1083)</f>
        <v>2.6497147068016424E-7</v>
      </c>
      <c r="K1083" s="57">
        <f t="shared" si="347"/>
        <v>4.6816992661329271E-8</v>
      </c>
      <c r="L1083" s="57">
        <f>IF(I1083&lt;=0,0,MIN(SetUp!$B$50*I1083^SetUp!$B$55,I1083))</f>
        <v>2.0072908013660374E-3</v>
      </c>
      <c r="M1083" s="57">
        <f t="shared" si="348"/>
        <v>0.24627655626726142</v>
      </c>
      <c r="N1083" s="57">
        <f>IF(SetUp!$B$62=0,X1083,(B1083-E1083)*(1-(H1083/SetUp!$B$66/SetUp!$B$56)))</f>
        <v>0</v>
      </c>
      <c r="O1083" s="57">
        <f>K1083*SetUp!$B$65</f>
        <v>0</v>
      </c>
      <c r="P1083" s="57">
        <f>MIN(SetUp!$B$54*L1083^SetUp!$B$51,L1083)</f>
        <v>1.1450406316576495E-3</v>
      </c>
      <c r="Q1083" s="57">
        <f t="shared" si="349"/>
        <v>4.6816992661329271E-8</v>
      </c>
      <c r="R1083" s="57">
        <f>IF((H1083+N1083-O1083)&gt;SetUp!$B$56,T1082+H1083+N1083-O1083-SetUp!$B$56,T1082)</f>
        <v>0</v>
      </c>
      <c r="S1083" s="57">
        <f>R1083*SetUp!$B$65</f>
        <v>0</v>
      </c>
      <c r="T1083" s="57">
        <f>IF((R1083-S1083)&lt;SetUp!$B$53,R1083-S1083,SetUp!$B$53)</f>
        <v>0</v>
      </c>
      <c r="U1083" s="57">
        <f t="shared" si="350"/>
        <v>0.24627655626726142</v>
      </c>
      <c r="V1083" s="57">
        <f>(L1083-P1083)/1000*SetUp!$B$13*1000000/SetUp!$B$48</f>
        <v>4.9042791829304128E-2</v>
      </c>
      <c r="W1083" s="57">
        <f t="shared" si="361"/>
        <v>1.214306433183765E-17</v>
      </c>
      <c r="X1083" s="57">
        <f>MAX((SetUp!$B$56*(1-($H1083/SetUp!$B$56)^2)*TANH(($B1083-$D1083)/SetUp!$B$56))/(1+$H1083/SetUp!$B$56*TANH(($B1083-$D1083)/SetUp!$B$56)),0)</f>
        <v>0</v>
      </c>
      <c r="AK1083" s="65">
        <v>318</v>
      </c>
      <c r="AL1083" s="66">
        <f t="shared" si="341"/>
        <v>0</v>
      </c>
      <c r="AM1083" s="66">
        <f t="shared" si="342"/>
        <v>3.3800882359812372E-2</v>
      </c>
      <c r="AN1083" s="67" t="str">
        <f t="shared" si="343"/>
        <v/>
      </c>
      <c r="AP1083" s="64">
        <v>28173</v>
      </c>
      <c r="AQ1083" s="55">
        <v>2</v>
      </c>
      <c r="AR1083" s="55">
        <v>48</v>
      </c>
      <c r="AS1083" s="66">
        <f t="shared" si="351"/>
        <v>0</v>
      </c>
      <c r="AT1083" s="66">
        <f t="shared" si="352"/>
        <v>0.80986420710185214</v>
      </c>
      <c r="AU1083" s="55" t="str">
        <f>IF(OR($AP1083&lt;SetUp!$B$97,$AP1083&gt;SetUp!$B$98),"Não","Sim")</f>
        <v>Não</v>
      </c>
      <c r="AV1083" s="68">
        <f t="shared" si="353"/>
        <v>0</v>
      </c>
      <c r="AW1083" s="68">
        <f t="shared" si="354"/>
        <v>0.89992455633894786</v>
      </c>
      <c r="AX1083" s="68">
        <f t="shared" si="355"/>
        <v>0</v>
      </c>
      <c r="AY1083" s="68">
        <f t="shared" si="356"/>
        <v>-9.15877947636628E-2</v>
      </c>
      <c r="AZ1083" s="68">
        <f t="shared" si="357"/>
        <v>0.80986420710185214</v>
      </c>
      <c r="BA1083" s="68">
        <f t="shared" si="358"/>
        <v>0.89992455633894786</v>
      </c>
      <c r="BB1083" s="68">
        <f t="shared" si="359"/>
        <v>-9.15877947636628E-2</v>
      </c>
    </row>
    <row r="1084" spans="1:54" x14ac:dyDescent="0.3">
      <c r="A1084" s="64">
        <v>27746</v>
      </c>
      <c r="B1084" s="57">
        <v>0.13100000000000001</v>
      </c>
      <c r="C1084" s="57"/>
      <c r="D1084" s="57">
        <v>5.4390000000000001</v>
      </c>
      <c r="E1084" s="57">
        <f t="shared" si="344"/>
        <v>0.13100000000000001</v>
      </c>
      <c r="F1084" s="57">
        <f t="shared" si="345"/>
        <v>5.3079999999999998</v>
      </c>
      <c r="G1084" s="57">
        <f t="shared" si="346"/>
        <v>0</v>
      </c>
      <c r="H1084" s="57">
        <f>IF(Q1083&gt;SetUp!$B$56,SetUp!$B$56,Q1083)</f>
        <v>4.6816992661329271E-8</v>
      </c>
      <c r="I1084" s="57">
        <f t="shared" si="360"/>
        <v>0.24627655626726142</v>
      </c>
      <c r="J1084" s="57">
        <f>MIN(F1084,H1084,(1-EXP(-SetUp!$B$52*H1084/SetUp!$B$56))*F1084)</f>
        <v>3.8828842937821405E-8</v>
      </c>
      <c r="K1084" s="57">
        <f t="shared" si="347"/>
        <v>7.9881497235078657E-9</v>
      </c>
      <c r="L1084" s="57">
        <f>IF(I1084&lt;=0,0,MIN(SetUp!$B$50*I1084^SetUp!$B$55,I1084))</f>
        <v>1.9803166456083725E-3</v>
      </c>
      <c r="M1084" s="57">
        <f t="shared" si="348"/>
        <v>0.24429623962165303</v>
      </c>
      <c r="N1084" s="57">
        <f>IF(SetUp!$B$62=0,X1084,(B1084-E1084)*(1-(H1084/SetUp!$B$66/SetUp!$B$56)))</f>
        <v>0</v>
      </c>
      <c r="O1084" s="57">
        <f>K1084*SetUp!$B$65</f>
        <v>0</v>
      </c>
      <c r="P1084" s="57">
        <f>MIN(SetUp!$B$54*L1084^SetUp!$B$51,L1084)</f>
        <v>1.1299135001506205E-3</v>
      </c>
      <c r="Q1084" s="57">
        <f t="shared" si="349"/>
        <v>7.9881497235078657E-9</v>
      </c>
      <c r="R1084" s="57">
        <f>IF((H1084+N1084-O1084)&gt;SetUp!$B$56,T1083+H1084+N1084-O1084-SetUp!$B$56,T1083)</f>
        <v>0</v>
      </c>
      <c r="S1084" s="57">
        <f>R1084*SetUp!$B$65</f>
        <v>0</v>
      </c>
      <c r="T1084" s="57">
        <f>IF((R1084-S1084)&lt;SetUp!$B$53,R1084-S1084,SetUp!$B$53)</f>
        <v>0</v>
      </c>
      <c r="U1084" s="57">
        <f t="shared" si="350"/>
        <v>0.24429623962165303</v>
      </c>
      <c r="V1084" s="57">
        <f>(L1084-P1084)/1000*SetUp!$B$13*1000000/SetUp!$B$48</f>
        <v>4.8368960539346653E-2</v>
      </c>
      <c r="W1084" s="57">
        <f t="shared" si="361"/>
        <v>-1.8214596497756474E-17</v>
      </c>
      <c r="X1084" s="57">
        <f>MAX((SetUp!$B$56*(1-($H1084/SetUp!$B$56)^2)*TANH(($B1084-$D1084)/SetUp!$B$56))/(1+$H1084/SetUp!$B$56*TANH(($B1084-$D1084)/SetUp!$B$56)),0)</f>
        <v>0</v>
      </c>
      <c r="AK1084" s="65">
        <v>319</v>
      </c>
      <c r="AL1084" s="66">
        <f t="shared" si="341"/>
        <v>0</v>
      </c>
      <c r="AM1084" s="66">
        <f t="shared" si="342"/>
        <v>3.3395179306870762E-2</v>
      </c>
      <c r="AN1084" s="67" t="str">
        <f t="shared" si="343"/>
        <v/>
      </c>
      <c r="AP1084" s="64">
        <v>28174</v>
      </c>
      <c r="AQ1084" s="55">
        <v>2</v>
      </c>
      <c r="AR1084" s="55">
        <v>49</v>
      </c>
      <c r="AS1084" s="66">
        <f t="shared" si="351"/>
        <v>0</v>
      </c>
      <c r="AT1084" s="66">
        <f t="shared" si="352"/>
        <v>0.77676087499073998</v>
      </c>
      <c r="AU1084" s="55" t="str">
        <f>IF(OR($AP1084&lt;SetUp!$B$97,$AP1084&gt;SetUp!$B$98),"Não","Sim")</f>
        <v>Não</v>
      </c>
      <c r="AV1084" s="68">
        <f t="shared" si="353"/>
        <v>0</v>
      </c>
      <c r="AW1084" s="68">
        <f t="shared" si="354"/>
        <v>0.88134038543047599</v>
      </c>
      <c r="AX1084" s="68">
        <f t="shared" si="355"/>
        <v>0</v>
      </c>
      <c r="AY1084" s="68">
        <f t="shared" si="356"/>
        <v>-0.10971265771842431</v>
      </c>
      <c r="AZ1084" s="68">
        <f t="shared" si="357"/>
        <v>0.77676087499073998</v>
      </c>
      <c r="BA1084" s="68">
        <f t="shared" si="358"/>
        <v>0.88134038543047599</v>
      </c>
      <c r="BB1084" s="68">
        <f t="shared" si="359"/>
        <v>-0.10971265771842431</v>
      </c>
    </row>
    <row r="1085" spans="1:54" x14ac:dyDescent="0.3">
      <c r="A1085" s="64">
        <v>27747</v>
      </c>
      <c r="B1085" s="57">
        <v>2.8000000000000001E-2</v>
      </c>
      <c r="C1085" s="57"/>
      <c r="D1085" s="57">
        <v>5.4390000000000001</v>
      </c>
      <c r="E1085" s="57">
        <f t="shared" si="344"/>
        <v>2.8000000000000001E-2</v>
      </c>
      <c r="F1085" s="57">
        <f t="shared" si="345"/>
        <v>5.4110000000000005</v>
      </c>
      <c r="G1085" s="57">
        <f t="shared" si="346"/>
        <v>0</v>
      </c>
      <c r="H1085" s="57">
        <f>IF(Q1084&gt;SetUp!$B$56,SetUp!$B$56,Q1084)</f>
        <v>7.9881497235078657E-9</v>
      </c>
      <c r="I1085" s="57">
        <f t="shared" si="360"/>
        <v>0.24429623962165303</v>
      </c>
      <c r="J1085" s="57">
        <f>MIN(F1085,H1085,(1-EXP(-SetUp!$B$52*H1085/SetUp!$B$56))*F1085)</f>
        <v>6.7537307891774036E-9</v>
      </c>
      <c r="K1085" s="57">
        <f t="shared" si="347"/>
        <v>1.2344189343304621E-9</v>
      </c>
      <c r="L1085" s="57">
        <f>IF(I1085&lt;=0,0,MIN(SetUp!$B$50*I1085^SetUp!$B$55,I1085))</f>
        <v>1.9538482091810121E-3</v>
      </c>
      <c r="M1085" s="57">
        <f t="shared" si="348"/>
        <v>0.24234239141247202</v>
      </c>
      <c r="N1085" s="57">
        <f>IF(SetUp!$B$62=0,X1085,(B1085-E1085)*(1-(H1085/SetUp!$B$66/SetUp!$B$56)))</f>
        <v>0</v>
      </c>
      <c r="O1085" s="57">
        <f>K1085*SetUp!$B$65</f>
        <v>0</v>
      </c>
      <c r="P1085" s="57">
        <f>MIN(SetUp!$B$54*L1085^SetUp!$B$51,L1085)</f>
        <v>1.1150665689856347E-3</v>
      </c>
      <c r="Q1085" s="57">
        <f t="shared" si="349"/>
        <v>1.2344189343304621E-9</v>
      </c>
      <c r="R1085" s="57">
        <f>IF((H1085+N1085-O1085)&gt;SetUp!$B$56,T1084+H1085+N1085-O1085-SetUp!$B$56,T1084)</f>
        <v>0</v>
      </c>
      <c r="S1085" s="57">
        <f>R1085*SetUp!$B$65</f>
        <v>0</v>
      </c>
      <c r="T1085" s="57">
        <f>IF((R1085-S1085)&lt;SetUp!$B$53,R1085-S1085,SetUp!$B$53)</f>
        <v>0</v>
      </c>
      <c r="U1085" s="57">
        <f t="shared" si="350"/>
        <v>0.24234239141247202</v>
      </c>
      <c r="V1085" s="57">
        <f>(L1085-P1085)/1000*SetUp!$B$13*1000000/SetUp!$B$48</f>
        <v>4.7707956246916594E-2</v>
      </c>
      <c r="W1085" s="57">
        <f t="shared" si="361"/>
        <v>-9.540979117872439E-18</v>
      </c>
      <c r="X1085" s="57">
        <f>MAX((SetUp!$B$56*(1-($H1085/SetUp!$B$56)^2)*TANH(($B1085-$D1085)/SetUp!$B$56))/(1+$H1085/SetUp!$B$56*TANH(($B1085-$D1085)/SetUp!$B$56)),0)</f>
        <v>0</v>
      </c>
      <c r="AK1085" s="65">
        <v>320</v>
      </c>
      <c r="AL1085" s="66">
        <f t="shared" si="341"/>
        <v>0</v>
      </c>
      <c r="AM1085" s="66">
        <f t="shared" si="342"/>
        <v>3.2996260230443886E-2</v>
      </c>
      <c r="AN1085" s="67" t="str">
        <f t="shared" si="343"/>
        <v/>
      </c>
      <c r="AP1085" s="64">
        <v>28175</v>
      </c>
      <c r="AQ1085" s="55">
        <v>2</v>
      </c>
      <c r="AR1085" s="55">
        <v>50</v>
      </c>
      <c r="AS1085" s="66">
        <f t="shared" si="351"/>
        <v>0</v>
      </c>
      <c r="AT1085" s="66">
        <f t="shared" si="352"/>
        <v>0.74552059084996281</v>
      </c>
      <c r="AU1085" s="55" t="str">
        <f>IF(OR($AP1085&lt;SetUp!$B$97,$AP1085&gt;SetUp!$B$98),"Não","Sim")</f>
        <v>Não</v>
      </c>
      <c r="AV1085" s="68">
        <f t="shared" si="353"/>
        <v>0</v>
      </c>
      <c r="AW1085" s="68">
        <f t="shared" si="354"/>
        <v>0.86343534259952714</v>
      </c>
      <c r="AX1085" s="68">
        <f t="shared" si="355"/>
        <v>0</v>
      </c>
      <c r="AY1085" s="68">
        <f t="shared" si="356"/>
        <v>-0.12754035708151359</v>
      </c>
      <c r="AZ1085" s="68">
        <f t="shared" si="357"/>
        <v>0.74552059084996281</v>
      </c>
      <c r="BA1085" s="68">
        <f t="shared" si="358"/>
        <v>0.86343534259952714</v>
      </c>
      <c r="BB1085" s="68">
        <f t="shared" si="359"/>
        <v>-0.12754035708151359</v>
      </c>
    </row>
    <row r="1086" spans="1:54" x14ac:dyDescent="0.3">
      <c r="A1086" s="64">
        <v>27748</v>
      </c>
      <c r="B1086" s="57">
        <v>2.875</v>
      </c>
      <c r="C1086" s="57"/>
      <c r="D1086" s="57">
        <v>5.4390000000000001</v>
      </c>
      <c r="E1086" s="57">
        <f t="shared" si="344"/>
        <v>2.875</v>
      </c>
      <c r="F1086" s="57">
        <f t="shared" si="345"/>
        <v>2.5640000000000001</v>
      </c>
      <c r="G1086" s="57">
        <f t="shared" si="346"/>
        <v>0</v>
      </c>
      <c r="H1086" s="57">
        <f>IF(Q1085&gt;SetUp!$B$56,SetUp!$B$56,Q1085)</f>
        <v>1.2344189343304621E-9</v>
      </c>
      <c r="I1086" s="57">
        <f t="shared" si="360"/>
        <v>0.24234239141247202</v>
      </c>
      <c r="J1086" s="57">
        <f>MIN(F1086,H1086,(1-EXP(-SetUp!$B$52*H1086/SetUp!$B$56))*F1086)</f>
        <v>4.9453902750684625E-10</v>
      </c>
      <c r="K1086" s="57">
        <f t="shared" si="347"/>
        <v>7.3987990682361584E-10</v>
      </c>
      <c r="L1086" s="57">
        <f>IF(I1086&lt;=0,0,MIN(SetUp!$B$50*I1086^SetUp!$B$55,I1086))</f>
        <v>1.9278733489133761E-3</v>
      </c>
      <c r="M1086" s="57">
        <f t="shared" si="348"/>
        <v>0.24041451806355865</v>
      </c>
      <c r="N1086" s="57">
        <f>IF(SetUp!$B$62=0,X1086,(B1086-E1086)*(1-(H1086/SetUp!$B$66/SetUp!$B$56)))</f>
        <v>0</v>
      </c>
      <c r="O1086" s="57">
        <f>K1086*SetUp!$B$65</f>
        <v>0</v>
      </c>
      <c r="P1086" s="57">
        <f>MIN(SetUp!$B$54*L1086^SetUp!$B$51,L1086)</f>
        <v>1.1004931726573354E-3</v>
      </c>
      <c r="Q1086" s="57">
        <f t="shared" si="349"/>
        <v>7.3987990682361584E-10</v>
      </c>
      <c r="R1086" s="57">
        <f>IF((H1086+N1086-O1086)&gt;SetUp!$B$56,T1085+H1086+N1086-O1086-SetUp!$B$56,T1085)</f>
        <v>0</v>
      </c>
      <c r="S1086" s="57">
        <f>R1086*SetUp!$B$65</f>
        <v>0</v>
      </c>
      <c r="T1086" s="57">
        <f>IF((R1086-S1086)&lt;SetUp!$B$53,R1086-S1086,SetUp!$B$53)</f>
        <v>0</v>
      </c>
      <c r="U1086" s="57">
        <f t="shared" si="350"/>
        <v>0.24041451806355865</v>
      </c>
      <c r="V1086" s="57">
        <f>(L1086-P1086)/1000*SetUp!$B$13*1000000/SetUp!$B$48</f>
        <v>4.7059467395107711E-2</v>
      </c>
      <c r="W1086" s="57">
        <f t="shared" si="361"/>
        <v>-9.5192950744227289E-17</v>
      </c>
      <c r="X1086" s="57">
        <f>MAX((SetUp!$B$56*(1-($H1086/SetUp!$B$56)^2)*TANH(($B1086-$D1086)/SetUp!$B$56))/(1+$H1086/SetUp!$B$56*TANH(($B1086-$D1086)/SetUp!$B$56)),0)</f>
        <v>0</v>
      </c>
      <c r="AK1086" s="65">
        <v>321</v>
      </c>
      <c r="AL1086" s="66">
        <f t="shared" ref="AL1086:AL1131" si="362">IFERROR(AVERAGEIFS($AS$3:$AS$2949,$AR$3:$AR$2949,AK1086),0)</f>
        <v>0</v>
      </c>
      <c r="AM1086" s="66">
        <f t="shared" ref="AM1086:AM1131" si="363">IFERROR(AVERAGEIFS($AT$3:$AT$2949,$AR$3:$AR$2949,AK1086),0)</f>
        <v>6.9688112676236313E-2</v>
      </c>
      <c r="AN1086" s="67" t="str">
        <f t="shared" ref="AN1086:AN1131" si="364">IFERROR((AM1086-AL1086)/AL1086,"")</f>
        <v/>
      </c>
      <c r="AP1086" s="64">
        <v>28176</v>
      </c>
      <c r="AQ1086" s="55">
        <v>2</v>
      </c>
      <c r="AR1086" s="55">
        <v>51</v>
      </c>
      <c r="AS1086" s="66">
        <f t="shared" si="351"/>
        <v>0</v>
      </c>
      <c r="AT1086" s="66">
        <f t="shared" si="352"/>
        <v>0.71601053925818026</v>
      </c>
      <c r="AU1086" s="55" t="str">
        <f>IF(OR($AP1086&lt;SetUp!$B$97,$AP1086&gt;SetUp!$B$98),"Não","Sim")</f>
        <v>Não</v>
      </c>
      <c r="AV1086" s="68">
        <f t="shared" si="353"/>
        <v>0</v>
      </c>
      <c r="AW1086" s="68">
        <f t="shared" si="354"/>
        <v>0.84617405966986503</v>
      </c>
      <c r="AX1086" s="68">
        <f t="shared" si="355"/>
        <v>0</v>
      </c>
      <c r="AY1086" s="68">
        <f t="shared" si="356"/>
        <v>-0.14508058508322763</v>
      </c>
      <c r="AZ1086" s="68">
        <f t="shared" si="357"/>
        <v>0.71601053925818026</v>
      </c>
      <c r="BA1086" s="68">
        <f t="shared" si="358"/>
        <v>0.84617405966986503</v>
      </c>
      <c r="BB1086" s="68">
        <f t="shared" si="359"/>
        <v>-0.14508058508322763</v>
      </c>
    </row>
    <row r="1087" spans="1:54" x14ac:dyDescent="0.3">
      <c r="A1087" s="64">
        <v>27749</v>
      </c>
      <c r="B1087" s="57">
        <v>2.3690000000000002</v>
      </c>
      <c r="C1087" s="57"/>
      <c r="D1087" s="57">
        <v>5.4390000000000001</v>
      </c>
      <c r="E1087" s="57">
        <f t="shared" si="344"/>
        <v>2.3690000000000002</v>
      </c>
      <c r="F1087" s="57">
        <f t="shared" si="345"/>
        <v>3.07</v>
      </c>
      <c r="G1087" s="57">
        <f t="shared" si="346"/>
        <v>0</v>
      </c>
      <c r="H1087" s="57">
        <f>IF(Q1086&gt;SetUp!$B$56,SetUp!$B$56,Q1086)</f>
        <v>7.3987990682361584E-10</v>
      </c>
      <c r="I1087" s="57">
        <f t="shared" si="360"/>
        <v>0.24041451806355865</v>
      </c>
      <c r="J1087" s="57">
        <f>MIN(F1087,H1087,(1-EXP(-SetUp!$B$52*H1087/SetUp!$B$56))*F1087)</f>
        <v>3.5491100724982513E-10</v>
      </c>
      <c r="K1087" s="57">
        <f t="shared" si="347"/>
        <v>3.8496889957379072E-10</v>
      </c>
      <c r="L1087" s="57">
        <f>IF(I1087&lt;=0,0,MIN(SetUp!$B$50*I1087^SetUp!$B$55,I1087))</f>
        <v>1.9023802765385592E-3</v>
      </c>
      <c r="M1087" s="57">
        <f t="shared" si="348"/>
        <v>0.2385121377870201</v>
      </c>
      <c r="N1087" s="57">
        <f>IF(SetUp!$B$62=0,X1087,(B1087-E1087)*(1-(H1087/SetUp!$B$66/SetUp!$B$56)))</f>
        <v>0</v>
      </c>
      <c r="O1087" s="57">
        <f>K1087*SetUp!$B$65</f>
        <v>0</v>
      </c>
      <c r="P1087" s="57">
        <f>MIN(SetUp!$B$54*L1087^SetUp!$B$51,L1087)</f>
        <v>1.0861868389951377E-3</v>
      </c>
      <c r="Q1087" s="57">
        <f t="shared" si="349"/>
        <v>3.8496889957379072E-10</v>
      </c>
      <c r="R1087" s="57">
        <f>IF((H1087+N1087-O1087)&gt;SetUp!$B$56,T1086+H1087+N1087-O1087-SetUp!$B$56,T1086)</f>
        <v>0</v>
      </c>
      <c r="S1087" s="57">
        <f>R1087*SetUp!$B$65</f>
        <v>0</v>
      </c>
      <c r="T1087" s="57">
        <f>IF((R1087-S1087)&lt;SetUp!$B$53,R1087-S1087,SetUp!$B$53)</f>
        <v>0</v>
      </c>
      <c r="U1087" s="57">
        <f t="shared" si="350"/>
        <v>0.2385121377870201</v>
      </c>
      <c r="V1087" s="57">
        <f>(L1087-P1087)/1000*SetUp!$B$13*1000000/SetUp!$B$48</f>
        <v>4.6423191616678627E-2</v>
      </c>
      <c r="W1087" s="57">
        <f t="shared" si="361"/>
        <v>-1.962405932198763E-16</v>
      </c>
      <c r="X1087" s="57">
        <f>MAX((SetUp!$B$56*(1-($H1087/SetUp!$B$56)^2)*TANH(($B1087-$D1087)/SetUp!$B$56))/(1+$H1087/SetUp!$B$56*TANH(($B1087-$D1087)/SetUp!$B$56)),0)</f>
        <v>0</v>
      </c>
      <c r="AK1087" s="65">
        <v>322</v>
      </c>
      <c r="AL1087" s="66">
        <f t="shared" si="362"/>
        <v>0.38500000000000001</v>
      </c>
      <c r="AM1087" s="66">
        <f t="shared" si="363"/>
        <v>0.12844729255121531</v>
      </c>
      <c r="AN1087" s="67">
        <f t="shared" si="364"/>
        <v>-0.66637066869814199</v>
      </c>
      <c r="AP1087" s="64">
        <v>28177</v>
      </c>
      <c r="AQ1087" s="55">
        <v>2</v>
      </c>
      <c r="AR1087" s="55">
        <v>52</v>
      </c>
      <c r="AS1087" s="66">
        <f t="shared" si="351"/>
        <v>0</v>
      </c>
      <c r="AT1087" s="66">
        <f t="shared" si="352"/>
        <v>0.68810931306451895</v>
      </c>
      <c r="AU1087" s="55" t="str">
        <f>IF(OR($AP1087&lt;SetUp!$B$97,$AP1087&gt;SetUp!$B$98),"Não","Sim")</f>
        <v>Não</v>
      </c>
      <c r="AV1087" s="68">
        <f t="shared" si="353"/>
        <v>0</v>
      </c>
      <c r="AW1087" s="68">
        <f t="shared" si="354"/>
        <v>0.82952354581682552</v>
      </c>
      <c r="AX1087" s="68">
        <f t="shared" si="355"/>
        <v>0</v>
      </c>
      <c r="AY1087" s="68">
        <f t="shared" si="356"/>
        <v>-0.16234256425045451</v>
      </c>
      <c r="AZ1087" s="68">
        <f t="shared" si="357"/>
        <v>0.68810931306451895</v>
      </c>
      <c r="BA1087" s="68">
        <f t="shared" si="358"/>
        <v>0.82952354581682552</v>
      </c>
      <c r="BB1087" s="68">
        <f t="shared" si="359"/>
        <v>-0.16234256425045451</v>
      </c>
    </row>
    <row r="1088" spans="1:54" x14ac:dyDescent="0.3">
      <c r="A1088" s="64">
        <v>27750</v>
      </c>
      <c r="B1088" s="57">
        <v>2.9369999999999998</v>
      </c>
      <c r="C1088" s="57"/>
      <c r="D1088" s="57">
        <v>5.4390000000000001</v>
      </c>
      <c r="E1088" s="57">
        <f t="shared" si="344"/>
        <v>2.9369999999999998</v>
      </c>
      <c r="F1088" s="57">
        <f t="shared" si="345"/>
        <v>2.5020000000000002</v>
      </c>
      <c r="G1088" s="57">
        <f t="shared" si="346"/>
        <v>0</v>
      </c>
      <c r="H1088" s="57">
        <f>IF(Q1087&gt;SetUp!$B$56,SetUp!$B$56,Q1087)</f>
        <v>3.8496889957379072E-10</v>
      </c>
      <c r="I1088" s="57">
        <f t="shared" si="360"/>
        <v>0.2385121377870201</v>
      </c>
      <c r="J1088" s="57">
        <f>MIN(F1088,H1088,(1-EXP(-SetUp!$B$52*H1088/SetUp!$B$56))*F1088)</f>
        <v>1.5049890134122281E-10</v>
      </c>
      <c r="K1088" s="57">
        <f t="shared" si="347"/>
        <v>2.3446999823256791E-10</v>
      </c>
      <c r="L1088" s="57">
        <f>IF(I1088&lt;=0,0,MIN(SetUp!$B$50*I1088^SetUp!$B$55,I1088))</f>
        <v>1.877357546487386E-3</v>
      </c>
      <c r="M1088" s="57">
        <f t="shared" si="348"/>
        <v>0.23663478024053272</v>
      </c>
      <c r="N1088" s="57">
        <f>IF(SetUp!$B$62=0,X1088,(B1088-E1088)*(1-(H1088/SetUp!$B$66/SetUp!$B$56)))</f>
        <v>0</v>
      </c>
      <c r="O1088" s="57">
        <f>K1088*SetUp!$B$65</f>
        <v>0</v>
      </c>
      <c r="P1088" s="57">
        <f>MIN(SetUp!$B$54*L1088^SetUp!$B$51,L1088)</f>
        <v>1.072141282556409E-3</v>
      </c>
      <c r="Q1088" s="57">
        <f t="shared" si="349"/>
        <v>2.3446999823256791E-10</v>
      </c>
      <c r="R1088" s="57">
        <f>IF((H1088+N1088-O1088)&gt;SetUp!$B$56,T1087+H1088+N1088-O1088-SetUp!$B$56,T1087)</f>
        <v>0</v>
      </c>
      <c r="S1088" s="57">
        <f>R1088*SetUp!$B$65</f>
        <v>0</v>
      </c>
      <c r="T1088" s="57">
        <f>IF((R1088-S1088)&lt;SetUp!$B$53,R1088-S1088,SetUp!$B$53)</f>
        <v>0</v>
      </c>
      <c r="U1088" s="57">
        <f t="shared" si="350"/>
        <v>0.23663478024053272</v>
      </c>
      <c r="V1088" s="57">
        <f>(L1088-P1088)/1000*SetUp!$B$13*1000000/SetUp!$B$48</f>
        <v>4.5798835415587588E-2</v>
      </c>
      <c r="W1088" s="57">
        <f t="shared" si="361"/>
        <v>1.2793585635328952E-16</v>
      </c>
      <c r="X1088" s="57">
        <f>MAX((SetUp!$B$56*(1-($H1088/SetUp!$B$56)^2)*TANH(($B1088-$D1088)/SetUp!$B$56))/(1+$H1088/SetUp!$B$56*TANH(($B1088-$D1088)/SetUp!$B$56)),0)</f>
        <v>0</v>
      </c>
      <c r="AK1088" s="65">
        <v>323</v>
      </c>
      <c r="AL1088" s="66">
        <f t="shared" si="362"/>
        <v>0.89400000000000002</v>
      </c>
      <c r="AM1088" s="66">
        <f t="shared" si="363"/>
        <v>0.12552156089435404</v>
      </c>
      <c r="AN1088" s="67">
        <f t="shared" si="364"/>
        <v>-0.85959556946940263</v>
      </c>
      <c r="AP1088" s="64">
        <v>28178</v>
      </c>
      <c r="AQ1088" s="55">
        <v>2</v>
      </c>
      <c r="AR1088" s="55">
        <v>53</v>
      </c>
      <c r="AS1088" s="66">
        <f t="shared" si="351"/>
        <v>0</v>
      </c>
      <c r="AT1088" s="66">
        <f t="shared" si="352"/>
        <v>0.66230271810161745</v>
      </c>
      <c r="AU1088" s="55" t="str">
        <f>IF(OR($AP1088&lt;SetUp!$B$97,$AP1088&gt;SetUp!$B$98),"Não","Sim")</f>
        <v>Não</v>
      </c>
      <c r="AV1088" s="68">
        <f t="shared" si="353"/>
        <v>0</v>
      </c>
      <c r="AW1088" s="68">
        <f t="shared" si="354"/>
        <v>0.81381983147476655</v>
      </c>
      <c r="AX1088" s="68">
        <f t="shared" si="355"/>
        <v>0</v>
      </c>
      <c r="AY1088" s="68">
        <f t="shared" si="356"/>
        <v>-0.17894346259751559</v>
      </c>
      <c r="AZ1088" s="68">
        <f t="shared" si="357"/>
        <v>0.66230271810161745</v>
      </c>
      <c r="BA1088" s="68">
        <f t="shared" si="358"/>
        <v>0.81381983147476655</v>
      </c>
      <c r="BB1088" s="68">
        <f t="shared" si="359"/>
        <v>-0.17894346259751559</v>
      </c>
    </row>
    <row r="1089" spans="1:54" x14ac:dyDescent="0.3">
      <c r="A1089" s="64">
        <v>27751</v>
      </c>
      <c r="B1089" s="57">
        <v>0.54600000000000004</v>
      </c>
      <c r="C1089" s="57"/>
      <c r="D1089" s="57">
        <v>5.4390000000000001</v>
      </c>
      <c r="E1089" s="57">
        <f t="shared" si="344"/>
        <v>0.54600000000000004</v>
      </c>
      <c r="F1089" s="57">
        <f t="shared" si="345"/>
        <v>4.8929999999999998</v>
      </c>
      <c r="G1089" s="57">
        <f t="shared" si="346"/>
        <v>0</v>
      </c>
      <c r="H1089" s="57">
        <f>IF(Q1088&gt;SetUp!$B$56,SetUp!$B$56,Q1088)</f>
        <v>2.3446999823256791E-10</v>
      </c>
      <c r="I1089" s="57">
        <f t="shared" si="360"/>
        <v>0.23663478024053272</v>
      </c>
      <c r="J1089" s="57">
        <f>MIN(F1089,H1089,(1-EXP(-SetUp!$B$52*H1089/SetUp!$B$56))*F1089)</f>
        <v>1.7925953954556204E-10</v>
      </c>
      <c r="K1089" s="57">
        <f t="shared" si="347"/>
        <v>5.5210458687005864E-11</v>
      </c>
      <c r="L1089" s="57">
        <f>IF(I1089&lt;=0,0,MIN(SetUp!$B$50*I1089^SetUp!$B$55,I1089))</f>
        <v>1.8527940441646843E-3</v>
      </c>
      <c r="M1089" s="57">
        <f t="shared" si="348"/>
        <v>0.23478198619636803</v>
      </c>
      <c r="N1089" s="57">
        <f>IF(SetUp!$B$62=0,X1089,(B1089-E1089)*(1-(H1089/SetUp!$B$66/SetUp!$B$56)))</f>
        <v>0</v>
      </c>
      <c r="O1089" s="57">
        <f>K1089*SetUp!$B$65</f>
        <v>0</v>
      </c>
      <c r="P1089" s="57">
        <f>MIN(SetUp!$B$54*L1089^SetUp!$B$51,L1089)</f>
        <v>1.0583503982792238E-3</v>
      </c>
      <c r="Q1089" s="57">
        <f t="shared" si="349"/>
        <v>5.5210458687005864E-11</v>
      </c>
      <c r="R1089" s="57">
        <f>IF((H1089+N1089-O1089)&gt;SetUp!$B$56,T1088+H1089+N1089-O1089-SetUp!$B$56,T1088)</f>
        <v>0</v>
      </c>
      <c r="S1089" s="57">
        <f>R1089*SetUp!$B$65</f>
        <v>0</v>
      </c>
      <c r="T1089" s="57">
        <f>IF((R1089-S1089)&lt;SetUp!$B$53,R1089-S1089,SetUp!$B$53)</f>
        <v>0</v>
      </c>
      <c r="U1089" s="57">
        <f t="shared" si="350"/>
        <v>0.23478198619636803</v>
      </c>
      <c r="V1089" s="57">
        <f>(L1089-P1089)/1000*SetUp!$B$13*1000000/SetUp!$B$48</f>
        <v>4.5186113861190501E-2</v>
      </c>
      <c r="W1089" s="57">
        <f t="shared" si="361"/>
        <v>9.3241386833753381E-18</v>
      </c>
      <c r="X1089" s="57">
        <f>MAX((SetUp!$B$56*(1-($H1089/SetUp!$B$56)^2)*TANH(($B1089-$D1089)/SetUp!$B$56))/(1+$H1089/SetUp!$B$56*TANH(($B1089-$D1089)/SetUp!$B$56)),0)</f>
        <v>0</v>
      </c>
      <c r="AK1089" s="65">
        <v>324</v>
      </c>
      <c r="AL1089" s="66">
        <f t="shared" si="362"/>
        <v>0.22650000000000001</v>
      </c>
      <c r="AM1089" s="66">
        <f t="shared" si="363"/>
        <v>0.12269124888552281</v>
      </c>
      <c r="AN1089" s="67">
        <f t="shared" si="364"/>
        <v>-0.45831678196237169</v>
      </c>
      <c r="AP1089" s="64">
        <v>28179</v>
      </c>
      <c r="AQ1089" s="55">
        <v>2</v>
      </c>
      <c r="AR1089" s="55">
        <v>54</v>
      </c>
      <c r="AS1089" s="66">
        <f t="shared" si="351"/>
        <v>0</v>
      </c>
      <c r="AT1089" s="66">
        <f t="shared" si="352"/>
        <v>0.63726365217490355</v>
      </c>
      <c r="AU1089" s="55" t="str">
        <f>IF(OR($AP1089&lt;SetUp!$B$97,$AP1089&gt;SetUp!$B$98),"Não","Sim")</f>
        <v>Não</v>
      </c>
      <c r="AV1089" s="68">
        <f t="shared" si="353"/>
        <v>0</v>
      </c>
      <c r="AW1089" s="68">
        <f t="shared" si="354"/>
        <v>0.79828795066373359</v>
      </c>
      <c r="AX1089" s="68">
        <f t="shared" si="355"/>
        <v>0</v>
      </c>
      <c r="AY1089" s="68">
        <f t="shared" si="356"/>
        <v>-0.19568085181677003</v>
      </c>
      <c r="AZ1089" s="68">
        <f t="shared" si="357"/>
        <v>0.63726365217490355</v>
      </c>
      <c r="BA1089" s="68">
        <f t="shared" si="358"/>
        <v>0.79828795066373359</v>
      </c>
      <c r="BB1089" s="68">
        <f t="shared" si="359"/>
        <v>-0.19568085181677003</v>
      </c>
    </row>
    <row r="1090" spans="1:54" x14ac:dyDescent="0.3">
      <c r="A1090" s="64">
        <v>27752</v>
      </c>
      <c r="B1090" s="57">
        <v>0.28499999999999998</v>
      </c>
      <c r="C1090" s="57"/>
      <c r="D1090" s="57">
        <v>5.4390000000000001</v>
      </c>
      <c r="E1090" s="57">
        <f t="shared" si="344"/>
        <v>0.28499999999999998</v>
      </c>
      <c r="F1090" s="57">
        <f t="shared" si="345"/>
        <v>5.1539999999999999</v>
      </c>
      <c r="G1090" s="57">
        <f t="shared" si="346"/>
        <v>0</v>
      </c>
      <c r="H1090" s="57">
        <f>IF(Q1089&gt;SetUp!$B$56,SetUp!$B$56,Q1089)</f>
        <v>5.5210458687005864E-11</v>
      </c>
      <c r="I1090" s="57">
        <f t="shared" si="360"/>
        <v>0.23478198619636803</v>
      </c>
      <c r="J1090" s="57">
        <f>MIN(F1090,H1090,(1-EXP(-SetUp!$B$52*H1090/SetUp!$B$56))*F1090)</f>
        <v>4.4461779591387086E-11</v>
      </c>
      <c r="K1090" s="57">
        <f t="shared" si="347"/>
        <v>1.0748679095618778E-11</v>
      </c>
      <c r="L1090" s="57">
        <f>IF(I1090&lt;=0,0,MIN(SetUp!$B$50*I1090^SetUp!$B$55,I1090))</f>
        <v>1.82867897468631E-3</v>
      </c>
      <c r="M1090" s="57">
        <f t="shared" si="348"/>
        <v>0.23295330722168173</v>
      </c>
      <c r="N1090" s="57">
        <f>IF(SetUp!$B$62=0,X1090,(B1090-E1090)*(1-(H1090/SetUp!$B$66/SetUp!$B$56)))</f>
        <v>0</v>
      </c>
      <c r="O1090" s="57">
        <f>K1090*SetUp!$B$65</f>
        <v>0</v>
      </c>
      <c r="P1090" s="57">
        <f>MIN(SetUp!$B$54*L1090^SetUp!$B$51,L1090)</f>
        <v>1.044808255383213E-3</v>
      </c>
      <c r="Q1090" s="57">
        <f t="shared" si="349"/>
        <v>1.0748679095618778E-11</v>
      </c>
      <c r="R1090" s="57">
        <f>IF((H1090+N1090-O1090)&gt;SetUp!$B$56,T1089+H1090+N1090-O1090-SetUp!$B$56,T1089)</f>
        <v>0</v>
      </c>
      <c r="S1090" s="57">
        <f>R1090*SetUp!$B$65</f>
        <v>0</v>
      </c>
      <c r="T1090" s="57">
        <f>IF((R1090-S1090)&lt;SetUp!$B$53,R1090-S1090,SetUp!$B$53)</f>
        <v>0</v>
      </c>
      <c r="U1090" s="57">
        <f t="shared" si="350"/>
        <v>0.23295330722168173</v>
      </c>
      <c r="V1090" s="57">
        <f>(L1090-P1090)/1000*SetUp!$B$13*1000000/SetUp!$B$48</f>
        <v>4.4584750294534743E-2</v>
      </c>
      <c r="W1090" s="57">
        <f t="shared" si="361"/>
        <v>1.7780915628762273E-17</v>
      </c>
      <c r="X1090" s="57">
        <f>MAX((SetUp!$B$56*(1-($H1090/SetUp!$B$56)^2)*TANH(($B1090-$D1090)/SetUp!$B$56))/(1+$H1090/SetUp!$B$56*TANH(($B1090-$D1090)/SetUp!$B$56)),0)</f>
        <v>0</v>
      </c>
      <c r="AK1090" s="65">
        <v>325</v>
      </c>
      <c r="AL1090" s="66">
        <f t="shared" si="362"/>
        <v>0.105</v>
      </c>
      <c r="AM1090" s="66">
        <f t="shared" si="363"/>
        <v>0.11995231914636034</v>
      </c>
      <c r="AN1090" s="67">
        <f t="shared" si="364"/>
        <v>0.14240303948914615</v>
      </c>
      <c r="AP1090" s="64">
        <v>28180</v>
      </c>
      <c r="AQ1090" s="55">
        <v>2</v>
      </c>
      <c r="AR1090" s="55">
        <v>55</v>
      </c>
      <c r="AS1090" s="66">
        <f t="shared" si="351"/>
        <v>0</v>
      </c>
      <c r="AT1090" s="66">
        <f t="shared" si="352"/>
        <v>0.61380581805557599</v>
      </c>
      <c r="AU1090" s="55" t="str">
        <f>IF(OR($AP1090&lt;SetUp!$B$97,$AP1090&gt;SetUp!$B$98),"Não","Sim")</f>
        <v>Não</v>
      </c>
      <c r="AV1090" s="68">
        <f t="shared" si="353"/>
        <v>0</v>
      </c>
      <c r="AW1090" s="68">
        <f t="shared" si="354"/>
        <v>0.78345760450427437</v>
      </c>
      <c r="AX1090" s="68">
        <f t="shared" si="355"/>
        <v>0</v>
      </c>
      <c r="AY1090" s="68">
        <f t="shared" si="356"/>
        <v>-0.21196899935571636</v>
      </c>
      <c r="AZ1090" s="68">
        <f t="shared" si="357"/>
        <v>0.61380581805557599</v>
      </c>
      <c r="BA1090" s="68">
        <f t="shared" si="358"/>
        <v>0.78345760450427437</v>
      </c>
      <c r="BB1090" s="68">
        <f t="shared" si="359"/>
        <v>-0.21196899935571636</v>
      </c>
    </row>
    <row r="1091" spans="1:54" x14ac:dyDescent="0.3">
      <c r="A1091" s="64">
        <v>27753</v>
      </c>
      <c r="B1091" s="57">
        <v>0</v>
      </c>
      <c r="C1091" s="57"/>
      <c r="D1091" s="57">
        <v>5.4390000000000001</v>
      </c>
      <c r="E1091" s="57">
        <f t="shared" ref="E1091:E1154" si="365">IF(B1091&gt;=D1091,D1091,B1091)</f>
        <v>0</v>
      </c>
      <c r="F1091" s="57">
        <f t="shared" ref="F1091:F1154" si="366">D1091-E1091</f>
        <v>5.4390000000000001</v>
      </c>
      <c r="G1091" s="57">
        <f t="shared" ref="G1091:G1154" si="367">MAX(B1091-D1091-N1091,0)</f>
        <v>0</v>
      </c>
      <c r="H1091" s="57">
        <f>IF(Q1090&gt;SetUp!$B$56,SetUp!$B$56,Q1090)</f>
        <v>1.0748679095618778E-11</v>
      </c>
      <c r="I1091" s="57">
        <f t="shared" si="360"/>
        <v>0.23295330722168173</v>
      </c>
      <c r="J1091" s="57">
        <f>MIN(F1091,H1091,(1-EXP(-SetUp!$B$52*H1091/SetUp!$B$56))*F1091)</f>
        <v>9.1344435348972294E-12</v>
      </c>
      <c r="K1091" s="57">
        <f t="shared" ref="K1091:K1154" si="368">MAX(H1091-J1091,0)</f>
        <v>1.6142355607215488E-12</v>
      </c>
      <c r="L1091" s="57">
        <f>IF(I1091&lt;=0,0,MIN(SetUp!$B$50*I1091^SetUp!$B$55,I1091))</f>
        <v>1.8050018520564893E-3</v>
      </c>
      <c r="M1091" s="57">
        <f t="shared" ref="M1091:M1154" si="369">MAX(I1091-L1091,0)</f>
        <v>0.23114830536962525</v>
      </c>
      <c r="N1091" s="57">
        <f>IF(SetUp!$B$62=0,X1091,(B1091-E1091)*(1-(H1091/SetUp!$B$66/SetUp!$B$56)))</f>
        <v>0</v>
      </c>
      <c r="O1091" s="57">
        <f>K1091*SetUp!$B$65</f>
        <v>0</v>
      </c>
      <c r="P1091" s="57">
        <f>MIN(SetUp!$B$54*L1091^SetUp!$B$51,L1091)</f>
        <v>1.0315090915075232E-3</v>
      </c>
      <c r="Q1091" s="57">
        <f t="shared" ref="Q1091:Q1154" si="370">IF((K1091+N1091-O1091)&lt;0,0,K1091+N1091-O1091)</f>
        <v>1.6142355607215488E-12</v>
      </c>
      <c r="R1091" s="57">
        <f>IF((H1091+N1091-O1091)&gt;SetUp!$B$56,T1090+H1091+N1091-O1091-SetUp!$B$56,T1090)</f>
        <v>0</v>
      </c>
      <c r="S1091" s="57">
        <f>R1091*SetUp!$B$65</f>
        <v>0</v>
      </c>
      <c r="T1091" s="57">
        <f>IF((R1091-S1091)&lt;SetUp!$B$53,R1091-S1091,SetUp!$B$53)</f>
        <v>0</v>
      </c>
      <c r="U1091" s="57">
        <f t="shared" ref="U1091:U1154" si="371">M1091+R1091-T1091</f>
        <v>0.23114830536962525</v>
      </c>
      <c r="V1091" s="57">
        <f>(L1091-P1091)/1000*SetUp!$B$13*1000000/SetUp!$B$48</f>
        <v>4.3994476046210644E-2</v>
      </c>
      <c r="W1091" s="57">
        <f t="shared" si="361"/>
        <v>8.2399365108898337E-18</v>
      </c>
      <c r="X1091" s="57">
        <f>MAX((SetUp!$B$56*(1-($H1091/SetUp!$B$56)^2)*TANH(($B1091-$D1091)/SetUp!$B$56))/(1+$H1091/SetUp!$B$56*TANH(($B1091-$D1091)/SetUp!$B$56)),0)</f>
        <v>0</v>
      </c>
      <c r="AK1091" s="65">
        <v>326</v>
      </c>
      <c r="AL1091" s="66">
        <f t="shared" si="362"/>
        <v>7.0499999999999993E-2</v>
      </c>
      <c r="AM1091" s="66">
        <f t="shared" si="363"/>
        <v>0.11730094324838065</v>
      </c>
      <c r="AN1091" s="67">
        <f t="shared" si="364"/>
        <v>0.66384316664369736</v>
      </c>
      <c r="AP1091" s="64">
        <v>28181</v>
      </c>
      <c r="AQ1091" s="55">
        <v>2</v>
      </c>
      <c r="AR1091" s="55">
        <v>56</v>
      </c>
      <c r="AS1091" s="66">
        <f t="shared" ref="AS1091:AS1154" si="372">VLOOKUP($AP1091,$A:$C,3,FALSE)</f>
        <v>4.9930000000000003</v>
      </c>
      <c r="AT1091" s="66">
        <f t="shared" ref="AT1091:AT1154" si="373">VLOOKUP($AP1091,$A:$V,22,FALSE)</f>
        <v>0.59127520598427885</v>
      </c>
      <c r="AU1091" s="55" t="str">
        <f>IF(OR($AP1091&lt;SetUp!$B$97,$AP1091&gt;SetUp!$B$98),"Não","Sim")</f>
        <v>Não</v>
      </c>
      <c r="AV1091" s="68">
        <f t="shared" ref="AV1091:AV1154" si="374">IFERROR(SQRT(AS1091),0)</f>
        <v>2.2345021816950639</v>
      </c>
      <c r="AW1091" s="68">
        <f t="shared" ref="AW1091:AW1154" si="375">IFERROR(SQRT(AT1091),0)</f>
        <v>0.7689442151315522</v>
      </c>
      <c r="AX1091" s="68">
        <f t="shared" ref="AX1091:AX1154" si="376">IFERROR(LOG(AS1091),0)</f>
        <v>0.69836156605510979</v>
      </c>
      <c r="AY1091" s="68">
        <f t="shared" ref="AY1091:AY1154" si="377">IFERROR(LOG(AT1091),0)</f>
        <v>-0.22821033194284376</v>
      </c>
      <c r="AZ1091" s="68">
        <f t="shared" ref="AZ1091:AZ1154" si="378">AT1091-AS1091</f>
        <v>-4.4017247940157214</v>
      </c>
      <c r="BA1091" s="68">
        <f t="shared" ref="BA1091:BA1154" si="379">AW1091-AV1091</f>
        <v>-1.4655579665635117</v>
      </c>
      <c r="BB1091" s="68">
        <f t="shared" ref="BB1091:BB1154" si="380">AY1091-AX1091</f>
        <v>-0.92657189799795359</v>
      </c>
    </row>
    <row r="1092" spans="1:54" x14ac:dyDescent="0.3">
      <c r="A1092" s="64">
        <v>27754</v>
      </c>
      <c r="B1092" s="57">
        <v>0.20100000000000001</v>
      </c>
      <c r="C1092" s="57"/>
      <c r="D1092" s="57">
        <v>5.4390000000000001</v>
      </c>
      <c r="E1092" s="57">
        <f t="shared" si="365"/>
        <v>0.20100000000000001</v>
      </c>
      <c r="F1092" s="57">
        <f t="shared" si="366"/>
        <v>5.2380000000000004</v>
      </c>
      <c r="G1092" s="57">
        <f t="shared" si="367"/>
        <v>0</v>
      </c>
      <c r="H1092" s="57">
        <f>IF(Q1091&gt;SetUp!$B$56,SetUp!$B$56,Q1091)</f>
        <v>1.6142355607215488E-12</v>
      </c>
      <c r="I1092" s="57">
        <f t="shared" ref="I1092:I1155" si="381">U1091+G1092+O1092</f>
        <v>0.23114830536962525</v>
      </c>
      <c r="J1092" s="57">
        <f>MIN(F1092,H1092,(1-EXP(-SetUp!$B$52*H1092/SetUp!$B$56))*F1092)</f>
        <v>1.3212471117185488E-12</v>
      </c>
      <c r="K1092" s="57">
        <f t="shared" si="368"/>
        <v>2.9298844900300004E-13</v>
      </c>
      <c r="L1092" s="57">
        <f>IF(I1092&lt;=0,0,MIN(SetUp!$B$50*I1092^SetUp!$B$55,I1092))</f>
        <v>1.7817524887660419E-3</v>
      </c>
      <c r="M1092" s="57">
        <f t="shared" si="369"/>
        <v>0.22936655288085919</v>
      </c>
      <c r="N1092" s="57">
        <f>IF(SetUp!$B$62=0,X1092,(B1092-E1092)*(1-(H1092/SetUp!$B$66/SetUp!$B$56)))</f>
        <v>0</v>
      </c>
      <c r="O1092" s="57">
        <f>K1092*SetUp!$B$65</f>
        <v>0</v>
      </c>
      <c r="P1092" s="57">
        <f>MIN(SetUp!$B$54*L1092^SetUp!$B$51,L1092)</f>
        <v>1.0184473070755072E-3</v>
      </c>
      <c r="Q1092" s="57">
        <f t="shared" si="370"/>
        <v>2.9298844900300004E-13</v>
      </c>
      <c r="R1092" s="57">
        <f>IF((H1092+N1092-O1092)&gt;SetUp!$B$56,T1091+H1092+N1092-O1092-SetUp!$B$56,T1091)</f>
        <v>0</v>
      </c>
      <c r="S1092" s="57">
        <f>R1092*SetUp!$B$65</f>
        <v>0</v>
      </c>
      <c r="T1092" s="57">
        <f>IF((R1092-S1092)&lt;SetUp!$B$53,R1092-S1092,SetUp!$B$53)</f>
        <v>0</v>
      </c>
      <c r="U1092" s="57">
        <f t="shared" si="371"/>
        <v>0.22936655288085919</v>
      </c>
      <c r="V1092" s="57">
        <f>(L1092-P1092)/1000*SetUp!$B$13*1000000/SetUp!$B$48</f>
        <v>4.3415030165245908E-2</v>
      </c>
      <c r="W1092" s="57">
        <f t="shared" ref="W1092:W1155" si="382">Q1092+U1092+T1092-H1092-U1091-T1091-B1092+E1092+J1092+L1092</f>
        <v>-1.2576745200831851E-17</v>
      </c>
      <c r="X1092" s="57">
        <f>MAX((SetUp!$B$56*(1-($H1092/SetUp!$B$56)^2)*TANH(($B1092-$D1092)/SetUp!$B$56))/(1+$H1092/SetUp!$B$56*TANH(($B1092-$D1092)/SetUp!$B$56)),0)</f>
        <v>0</v>
      </c>
      <c r="AK1092" s="65">
        <v>327</v>
      </c>
      <c r="AL1092" s="66">
        <f t="shared" si="362"/>
        <v>5.1999999999999998E-2</v>
      </c>
      <c r="AM1092" s="66">
        <f t="shared" si="363"/>
        <v>0.11473348898096149</v>
      </c>
      <c r="AN1092" s="67">
        <f t="shared" si="364"/>
        <v>1.2064132496338746</v>
      </c>
      <c r="AP1092" s="64">
        <v>28182</v>
      </c>
      <c r="AQ1092" s="55">
        <v>2</v>
      </c>
      <c r="AR1092" s="55">
        <v>57</v>
      </c>
      <c r="AS1092" s="66">
        <f t="shared" si="372"/>
        <v>0.45300000000000001</v>
      </c>
      <c r="AT1092" s="66">
        <f t="shared" si="373"/>
        <v>0.56988443560481372</v>
      </c>
      <c r="AU1092" s="55" t="str">
        <f>IF(OR($AP1092&lt;SetUp!$B$97,$AP1092&gt;SetUp!$B$98),"Não","Sim")</f>
        <v>Não</v>
      </c>
      <c r="AV1092" s="68">
        <f t="shared" si="374"/>
        <v>0.67305274681855365</v>
      </c>
      <c r="AW1092" s="68">
        <f t="shared" si="375"/>
        <v>0.75490690525707449</v>
      </c>
      <c r="AX1092" s="68">
        <f t="shared" si="376"/>
        <v>-0.34390179798716813</v>
      </c>
      <c r="AY1092" s="68">
        <f t="shared" si="377"/>
        <v>-0.24421320409521516</v>
      </c>
      <c r="AZ1092" s="68">
        <f t="shared" si="378"/>
        <v>0.11688443560481371</v>
      </c>
      <c r="BA1092" s="68">
        <f t="shared" si="379"/>
        <v>8.1854158438520841E-2</v>
      </c>
      <c r="BB1092" s="68">
        <f t="shared" si="380"/>
        <v>9.9688593891952976E-2</v>
      </c>
    </row>
    <row r="1093" spans="1:54" x14ac:dyDescent="0.3">
      <c r="A1093" s="64">
        <v>27755</v>
      </c>
      <c r="B1093" s="57">
        <v>0</v>
      </c>
      <c r="C1093" s="57"/>
      <c r="D1093" s="57">
        <v>5.4390000000000001</v>
      </c>
      <c r="E1093" s="57">
        <f t="shared" si="365"/>
        <v>0</v>
      </c>
      <c r="F1093" s="57">
        <f t="shared" si="366"/>
        <v>5.4390000000000001</v>
      </c>
      <c r="G1093" s="57">
        <f t="shared" si="367"/>
        <v>0</v>
      </c>
      <c r="H1093" s="57">
        <f>IF(Q1092&gt;SetUp!$B$56,SetUp!$B$56,Q1092)</f>
        <v>2.9298844900300004E-13</v>
      </c>
      <c r="I1093" s="57">
        <f t="shared" si="381"/>
        <v>0.22936655288085919</v>
      </c>
      <c r="J1093" s="57">
        <f>MIN(F1093,H1093,(1-EXP(-SetUp!$B$52*H1093/SetUp!$B$56))*F1093)</f>
        <v>2.4878632487457252E-13</v>
      </c>
      <c r="K1093" s="57">
        <f t="shared" si="368"/>
        <v>4.4202124128427514E-14</v>
      </c>
      <c r="L1093" s="57">
        <f>IF(I1093&lt;=0,0,MIN(SetUp!$B$50*I1093^SetUp!$B$55,I1093))</f>
        <v>1.7589209857930368E-3</v>
      </c>
      <c r="M1093" s="57">
        <f t="shared" si="369"/>
        <v>0.22760763189506616</v>
      </c>
      <c r="N1093" s="57">
        <f>IF(SetUp!$B$62=0,X1093,(B1093-E1093)*(1-(H1093/SetUp!$B$66/SetUp!$B$56)))</f>
        <v>0</v>
      </c>
      <c r="O1093" s="57">
        <f>K1093*SetUp!$B$65</f>
        <v>0</v>
      </c>
      <c r="P1093" s="57">
        <f>MIN(SetUp!$B$54*L1093^SetUp!$B$51,L1093)</f>
        <v>1.0056174598762253E-3</v>
      </c>
      <c r="Q1093" s="57">
        <f t="shared" si="370"/>
        <v>4.4202124128427514E-14</v>
      </c>
      <c r="R1093" s="57">
        <f>IF((H1093+N1093-O1093)&gt;SetUp!$B$56,T1092+H1093+N1093-O1093-SetUp!$B$56,T1092)</f>
        <v>0</v>
      </c>
      <c r="S1093" s="57">
        <f>R1093*SetUp!$B$65</f>
        <v>0</v>
      </c>
      <c r="T1093" s="57">
        <f>IF((R1093-S1093)&lt;SetUp!$B$53,R1093-S1093,SetUp!$B$53)</f>
        <v>0</v>
      </c>
      <c r="U1093" s="57">
        <f t="shared" si="371"/>
        <v>0.22760763189506616</v>
      </c>
      <c r="V1093" s="57">
        <f>(L1093-P1093)/1000*SetUp!$B$13*1000000/SetUp!$B$48</f>
        <v>4.2846159158557724E-2</v>
      </c>
      <c r="W1093" s="57">
        <f t="shared" si="382"/>
        <v>2.211772431870429E-17</v>
      </c>
      <c r="X1093" s="57">
        <f>MAX((SetUp!$B$56*(1-($H1093/SetUp!$B$56)^2)*TANH(($B1093-$D1093)/SetUp!$B$56))/(1+$H1093/SetUp!$B$56*TANH(($B1093-$D1093)/SetUp!$B$56)),0)</f>
        <v>0</v>
      </c>
      <c r="AK1093" s="65">
        <v>328</v>
      </c>
      <c r="AL1093" s="66">
        <f t="shared" si="362"/>
        <v>3.7499999999999999E-2</v>
      </c>
      <c r="AM1093" s="66">
        <f t="shared" si="363"/>
        <v>0.1122465085090094</v>
      </c>
      <c r="AN1093" s="67">
        <f t="shared" si="364"/>
        <v>1.9932402269069176</v>
      </c>
      <c r="AP1093" s="64">
        <v>28183</v>
      </c>
      <c r="AQ1093" s="55">
        <v>2</v>
      </c>
      <c r="AR1093" s="55">
        <v>58</v>
      </c>
      <c r="AS1093" s="66">
        <f t="shared" si="372"/>
        <v>0.45300000000000001</v>
      </c>
      <c r="AT1093" s="66">
        <f t="shared" si="373"/>
        <v>0.54956037888985332</v>
      </c>
      <c r="AU1093" s="55" t="str">
        <f>IF(OR($AP1093&lt;SetUp!$B$97,$AP1093&gt;SetUp!$B$98),"Não","Sim")</f>
        <v>Não</v>
      </c>
      <c r="AV1093" s="68">
        <f t="shared" si="374"/>
        <v>0.67305274681855365</v>
      </c>
      <c r="AW1093" s="68">
        <f t="shared" si="375"/>
        <v>0.74132339696643412</v>
      </c>
      <c r="AX1093" s="68">
        <f t="shared" si="376"/>
        <v>-0.34390179798716813</v>
      </c>
      <c r="AY1093" s="68">
        <f t="shared" si="377"/>
        <v>-0.25998458571883887</v>
      </c>
      <c r="AZ1093" s="68">
        <f t="shared" si="378"/>
        <v>9.6560378889853304E-2</v>
      </c>
      <c r="BA1093" s="68">
        <f t="shared" si="379"/>
        <v>6.8270650147880474E-2</v>
      </c>
      <c r="BB1093" s="68">
        <f t="shared" si="380"/>
        <v>8.3917212268329267E-2</v>
      </c>
    </row>
    <row r="1094" spans="1:54" x14ac:dyDescent="0.3">
      <c r="A1094" s="64">
        <v>27756</v>
      </c>
      <c r="B1094" s="57">
        <v>0.36299999999999999</v>
      </c>
      <c r="C1094" s="57"/>
      <c r="D1094" s="57">
        <v>5.4390000000000001</v>
      </c>
      <c r="E1094" s="57">
        <f t="shared" si="365"/>
        <v>0.36299999999999999</v>
      </c>
      <c r="F1094" s="57">
        <f t="shared" si="366"/>
        <v>5.0760000000000005</v>
      </c>
      <c r="G1094" s="57">
        <f t="shared" si="367"/>
        <v>0</v>
      </c>
      <c r="H1094" s="57">
        <f>IF(Q1093&gt;SetUp!$B$56,SetUp!$B$56,Q1093)</f>
        <v>4.4202124128427514E-14</v>
      </c>
      <c r="I1094" s="57">
        <f t="shared" si="381"/>
        <v>0.22760763189506616</v>
      </c>
      <c r="J1094" s="57">
        <f>MIN(F1094,H1094,(1-EXP(-SetUp!$B$52*H1094/SetUp!$B$56))*F1094)</f>
        <v>3.4940050852583232E-14</v>
      </c>
      <c r="K1094" s="57">
        <f t="shared" si="368"/>
        <v>9.2620732758442828E-15</v>
      </c>
      <c r="L1094" s="57">
        <f>IF(I1094&lt;=0,0,MIN(SetUp!$B$50*I1094^SetUp!$B$55,I1094))</f>
        <v>1.7364977229882988E-3</v>
      </c>
      <c r="M1094" s="57">
        <f t="shared" si="369"/>
        <v>0.22587113417207785</v>
      </c>
      <c r="N1094" s="57">
        <f>IF(SetUp!$B$62=0,X1094,(B1094-E1094)*(1-(H1094/SetUp!$B$66/SetUp!$B$56)))</f>
        <v>0</v>
      </c>
      <c r="O1094" s="57">
        <f>K1094*SetUp!$B$65</f>
        <v>0</v>
      </c>
      <c r="P1094" s="57">
        <f>MIN(SetUp!$B$54*L1094^SetUp!$B$51,L1094)</f>
        <v>9.9301425985334974E-4</v>
      </c>
      <c r="Q1094" s="57">
        <f t="shared" si="370"/>
        <v>9.2620732758442828E-15</v>
      </c>
      <c r="R1094" s="57">
        <f>IF((H1094+N1094-O1094)&gt;SetUp!$B$56,T1093+H1094+N1094-O1094-SetUp!$B$56,T1093)</f>
        <v>0</v>
      </c>
      <c r="S1094" s="57">
        <f>R1094*SetUp!$B$65</f>
        <v>0</v>
      </c>
      <c r="T1094" s="57">
        <f>IF((R1094-S1094)&lt;SetUp!$B$53,R1094-S1094,SetUp!$B$53)</f>
        <v>0</v>
      </c>
      <c r="U1094" s="57">
        <f t="shared" si="371"/>
        <v>0.22587113417207785</v>
      </c>
      <c r="V1094" s="57">
        <f>(L1094-P1094)/1000*SetUp!$B$13*1000000/SetUp!$B$48</f>
        <v>4.2287616740497712E-2</v>
      </c>
      <c r="W1094" s="57">
        <f t="shared" si="382"/>
        <v>-1.6913553890773869E-17</v>
      </c>
      <c r="X1094" s="57">
        <f>MAX((SetUp!$B$56*(1-($H1094/SetUp!$B$56)^2)*TANH(($B1094-$D1094)/SetUp!$B$56))/(1+$H1094/SetUp!$B$56*TANH(($B1094-$D1094)/SetUp!$B$56)),0)</f>
        <v>0</v>
      </c>
      <c r="AK1094" s="65">
        <v>329</v>
      </c>
      <c r="AL1094" s="66">
        <f t="shared" si="362"/>
        <v>3.15E-2</v>
      </c>
      <c r="AM1094" s="66">
        <f t="shared" si="363"/>
        <v>0.10983672735036111</v>
      </c>
      <c r="AN1094" s="67">
        <f t="shared" si="364"/>
        <v>2.486880233344797</v>
      </c>
      <c r="AP1094" s="64">
        <v>28184</v>
      </c>
      <c r="AQ1094" s="55">
        <v>2</v>
      </c>
      <c r="AR1094" s="55">
        <v>59</v>
      </c>
      <c r="AS1094" s="66">
        <f t="shared" si="372"/>
        <v>0.45300000000000001</v>
      </c>
      <c r="AT1094" s="66">
        <f t="shared" si="373"/>
        <v>0.53023556752603662</v>
      </c>
      <c r="AU1094" s="55" t="str">
        <f>IF(OR($AP1094&lt;SetUp!$B$97,$AP1094&gt;SetUp!$B$98),"Não","Sim")</f>
        <v>Não</v>
      </c>
      <c r="AV1094" s="68">
        <f t="shared" si="374"/>
        <v>0.67305274681855365</v>
      </c>
      <c r="AW1094" s="68">
        <f t="shared" si="375"/>
        <v>0.72817275939576087</v>
      </c>
      <c r="AX1094" s="68">
        <f t="shared" si="376"/>
        <v>-0.34390179798716813</v>
      </c>
      <c r="AY1094" s="68">
        <f t="shared" si="377"/>
        <v>-0.27553114370551701</v>
      </c>
      <c r="AZ1094" s="68">
        <f t="shared" si="378"/>
        <v>7.7235567526036608E-2</v>
      </c>
      <c r="BA1094" s="68">
        <f t="shared" si="379"/>
        <v>5.5120012577207222E-2</v>
      </c>
      <c r="BB1094" s="68">
        <f t="shared" si="380"/>
        <v>6.8370654281651122E-2</v>
      </c>
    </row>
    <row r="1095" spans="1:54" x14ac:dyDescent="0.3">
      <c r="A1095" s="64">
        <v>27757</v>
      </c>
      <c r="B1095" s="57">
        <v>1.829</v>
      </c>
      <c r="C1095" s="57"/>
      <c r="D1095" s="57">
        <v>5.4390000000000001</v>
      </c>
      <c r="E1095" s="57">
        <f t="shared" si="365"/>
        <v>1.829</v>
      </c>
      <c r="F1095" s="57">
        <f t="shared" si="366"/>
        <v>3.6100000000000003</v>
      </c>
      <c r="G1095" s="57">
        <f t="shared" si="367"/>
        <v>0</v>
      </c>
      <c r="H1095" s="57">
        <f>IF(Q1094&gt;SetUp!$B$56,SetUp!$B$56,Q1094)</f>
        <v>9.2620732758442828E-15</v>
      </c>
      <c r="I1095" s="57">
        <f t="shared" si="381"/>
        <v>0.22587113417207785</v>
      </c>
      <c r="J1095" s="57">
        <f>MIN(F1095,H1095,(1-EXP(-SetUp!$B$52*H1095/SetUp!$B$56))*F1095)</f>
        <v>5.2102766545658604E-15</v>
      </c>
      <c r="K1095" s="57">
        <f t="shared" si="368"/>
        <v>4.0517966212784224E-15</v>
      </c>
      <c r="L1095" s="57">
        <f>IF(I1095&lt;=0,0,MIN(SetUp!$B$50*I1095^SetUp!$B$55,I1095))</f>
        <v>1.7144733498290553E-3</v>
      </c>
      <c r="M1095" s="57">
        <f t="shared" si="369"/>
        <v>0.2241566608222488</v>
      </c>
      <c r="N1095" s="57">
        <f>IF(SetUp!$B$62=0,X1095,(B1095-E1095)*(1-(H1095/SetUp!$B$66/SetUp!$B$56)))</f>
        <v>0</v>
      </c>
      <c r="O1095" s="57">
        <f>K1095*SetUp!$B$65</f>
        <v>0</v>
      </c>
      <c r="P1095" s="57">
        <f>MIN(SetUp!$B$54*L1095^SetUp!$B$51,L1095)</f>
        <v>9.8063256409250768E-4</v>
      </c>
      <c r="Q1095" s="57">
        <f t="shared" si="370"/>
        <v>4.0517966212784224E-15</v>
      </c>
      <c r="R1095" s="57">
        <f>IF((H1095+N1095-O1095)&gt;SetUp!$B$56,T1094+H1095+N1095-O1095-SetUp!$B$56,T1094)</f>
        <v>0</v>
      </c>
      <c r="S1095" s="57">
        <f>R1095*SetUp!$B$65</f>
        <v>0</v>
      </c>
      <c r="T1095" s="57">
        <f>IF((R1095-S1095)&lt;SetUp!$B$53,R1095-S1095,SetUp!$B$53)</f>
        <v>0</v>
      </c>
      <c r="U1095" s="57">
        <f t="shared" si="371"/>
        <v>0.2241566608222488</v>
      </c>
      <c r="V1095" s="57">
        <f>(L1095-P1095)/1000*SetUp!$B$13*1000000/SetUp!$B$48</f>
        <v>4.1739163592049072E-2</v>
      </c>
      <c r="W1095" s="57">
        <f t="shared" si="382"/>
        <v>5.4210108624275222E-17</v>
      </c>
      <c r="X1095" s="57">
        <f>MAX((SetUp!$B$56*(1-($H1095/SetUp!$B$56)^2)*TANH(($B1095-$D1095)/SetUp!$B$56))/(1+$H1095/SetUp!$B$56*TANH(($B1095-$D1095)/SetUp!$B$56)),0)</f>
        <v>0</v>
      </c>
      <c r="AK1095" s="65">
        <v>330</v>
      </c>
      <c r="AL1095" s="66">
        <f t="shared" si="362"/>
        <v>3.15E-2</v>
      </c>
      <c r="AM1095" s="66">
        <f t="shared" si="363"/>
        <v>0.10750103410907541</v>
      </c>
      <c r="AN1095" s="67">
        <f t="shared" si="364"/>
        <v>2.4127312415579496</v>
      </c>
      <c r="AP1095" s="64">
        <v>28185</v>
      </c>
      <c r="AQ1095" s="55">
        <v>3</v>
      </c>
      <c r="AR1095" s="55">
        <v>61</v>
      </c>
      <c r="AS1095" s="66">
        <f t="shared" si="372"/>
        <v>0.371</v>
      </c>
      <c r="AT1095" s="66">
        <f t="shared" si="373"/>
        <v>0.51184768180708518</v>
      </c>
      <c r="AU1095" s="55" t="str">
        <f>IF(OR($AP1095&lt;SetUp!$B$97,$AP1095&gt;SetUp!$B$98),"Não","Sim")</f>
        <v>Não</v>
      </c>
      <c r="AV1095" s="68">
        <f t="shared" si="374"/>
        <v>0.60909769331364239</v>
      </c>
      <c r="AW1095" s="68">
        <f t="shared" si="375"/>
        <v>0.71543530930971333</v>
      </c>
      <c r="AX1095" s="68">
        <f t="shared" si="376"/>
        <v>-0.43062609038495414</v>
      </c>
      <c r="AY1095" s="68">
        <f t="shared" si="377"/>
        <v>-0.2908592593219535</v>
      </c>
      <c r="AZ1095" s="68">
        <f t="shared" si="378"/>
        <v>0.14084768180708518</v>
      </c>
      <c r="BA1095" s="68">
        <f t="shared" si="379"/>
        <v>0.10633761599607094</v>
      </c>
      <c r="BB1095" s="68">
        <f t="shared" si="380"/>
        <v>0.13976683106300064</v>
      </c>
    </row>
    <row r="1096" spans="1:54" x14ac:dyDescent="0.3">
      <c r="A1096" s="64">
        <v>27758</v>
      </c>
      <c r="B1096" s="57">
        <v>0.38500000000000001</v>
      </c>
      <c r="C1096" s="57"/>
      <c r="D1096" s="57">
        <v>5.4390000000000001</v>
      </c>
      <c r="E1096" s="57">
        <f t="shared" si="365"/>
        <v>0.38500000000000001</v>
      </c>
      <c r="F1096" s="57">
        <f t="shared" si="366"/>
        <v>5.0540000000000003</v>
      </c>
      <c r="G1096" s="57">
        <f t="shared" si="367"/>
        <v>0</v>
      </c>
      <c r="H1096" s="57">
        <f>IF(Q1095&gt;SetUp!$B$56,SetUp!$B$56,Q1095)</f>
        <v>4.0517966212784224E-15</v>
      </c>
      <c r="I1096" s="57">
        <f t="shared" si="381"/>
        <v>0.2241566608222488</v>
      </c>
      <c r="J1096" s="57">
        <f>MIN(F1096,H1096,(1-EXP(-SetUp!$B$52*H1096/SetUp!$B$56))*F1096)</f>
        <v>3.3666402998733249E-15</v>
      </c>
      <c r="K1096" s="57">
        <f t="shared" si="368"/>
        <v>6.851563214050975E-16</v>
      </c>
      <c r="L1096" s="57">
        <f>IF(I1096&lt;=0,0,MIN(SetUp!$B$50*I1096^SetUp!$B$55,I1096))</f>
        <v>1.6928387765248211E-3</v>
      </c>
      <c r="M1096" s="57">
        <f t="shared" si="369"/>
        <v>0.22246382204572399</v>
      </c>
      <c r="N1096" s="57">
        <f>IF(SetUp!$B$62=0,X1096,(B1096-E1096)*(1-(H1096/SetUp!$B$66/SetUp!$B$56)))</f>
        <v>0</v>
      </c>
      <c r="O1096" s="57">
        <f>K1096*SetUp!$B$65</f>
        <v>0</v>
      </c>
      <c r="P1096" s="57">
        <f>MIN(SetUp!$B$54*L1096^SetUp!$B$51,L1096)</f>
        <v>9.6846737199851574E-4</v>
      </c>
      <c r="Q1096" s="57">
        <f t="shared" si="370"/>
        <v>6.851563214050975E-16</v>
      </c>
      <c r="R1096" s="57">
        <f>IF((H1096+N1096-O1096)&gt;SetUp!$B$56,T1095+H1096+N1096-O1096-SetUp!$B$56,T1095)</f>
        <v>0</v>
      </c>
      <c r="S1096" s="57">
        <f>R1096*SetUp!$B$65</f>
        <v>0</v>
      </c>
      <c r="T1096" s="57">
        <f>IF((R1096-S1096)&lt;SetUp!$B$53,R1096-S1096,SetUp!$B$53)</f>
        <v>0</v>
      </c>
      <c r="U1096" s="57">
        <f t="shared" si="371"/>
        <v>0.22246382204572399</v>
      </c>
      <c r="V1096" s="57">
        <f>(L1096-P1096)/1000*SetUp!$B$13*1000000/SetUp!$B$48</f>
        <v>4.1200567129257661E-2</v>
      </c>
      <c r="W1096" s="57">
        <f t="shared" si="382"/>
        <v>3.8380756905986857E-17</v>
      </c>
      <c r="X1096" s="57">
        <f>MAX((SetUp!$B$56*(1-($H1096/SetUp!$B$56)^2)*TANH(($B1096-$D1096)/SetUp!$B$56))/(1+$H1096/SetUp!$B$56*TANH(($B1096-$D1096)/SetUp!$B$56)),0)</f>
        <v>0</v>
      </c>
      <c r="AK1096" s="65">
        <v>331</v>
      </c>
      <c r="AL1096" s="66">
        <f t="shared" si="362"/>
        <v>3.15E-2</v>
      </c>
      <c r="AM1096" s="66">
        <f t="shared" si="363"/>
        <v>0.10523647090628363</v>
      </c>
      <c r="AN1096" s="67">
        <f t="shared" si="364"/>
        <v>2.3408403462312264</v>
      </c>
      <c r="AP1096" s="64">
        <v>28186</v>
      </c>
      <c r="AQ1096" s="55">
        <v>3</v>
      </c>
      <c r="AR1096" s="55">
        <v>62</v>
      </c>
      <c r="AS1096" s="66">
        <f t="shared" si="372"/>
        <v>0.33400000000000002</v>
      </c>
      <c r="AT1096" s="66">
        <f t="shared" si="373"/>
        <v>0.49433909211752525</v>
      </c>
      <c r="AU1096" s="55" t="str">
        <f>IF(OR($AP1096&lt;SetUp!$B$97,$AP1096&gt;SetUp!$B$98),"Não","Sim")</f>
        <v>Não</v>
      </c>
      <c r="AV1096" s="68">
        <f t="shared" si="374"/>
        <v>0.57792733107199556</v>
      </c>
      <c r="AW1096" s="68">
        <f t="shared" si="375"/>
        <v>0.70309252031117875</v>
      </c>
      <c r="AX1096" s="68">
        <f t="shared" si="376"/>
        <v>-0.4762535331884355</v>
      </c>
      <c r="AY1096" s="68">
        <f t="shared" si="377"/>
        <v>-0.30597504436499062</v>
      </c>
      <c r="AZ1096" s="68">
        <f t="shared" si="378"/>
        <v>0.16033909211752523</v>
      </c>
      <c r="BA1096" s="68">
        <f t="shared" si="379"/>
        <v>0.12516518923918318</v>
      </c>
      <c r="BB1096" s="68">
        <f t="shared" si="380"/>
        <v>0.17027848882344487</v>
      </c>
    </row>
    <row r="1097" spans="1:54" x14ac:dyDescent="0.3">
      <c r="A1097" s="64">
        <v>27759</v>
      </c>
      <c r="B1097" s="57">
        <v>4.3999999999999997E-2</v>
      </c>
      <c r="C1097" s="57"/>
      <c r="D1097" s="57">
        <v>5.4390000000000001</v>
      </c>
      <c r="E1097" s="57">
        <f t="shared" si="365"/>
        <v>4.3999999999999997E-2</v>
      </c>
      <c r="F1097" s="57">
        <f t="shared" si="366"/>
        <v>5.3950000000000005</v>
      </c>
      <c r="G1097" s="57">
        <f t="shared" si="367"/>
        <v>0</v>
      </c>
      <c r="H1097" s="57">
        <f>IF(Q1096&gt;SetUp!$B$56,SetUp!$B$56,Q1096)</f>
        <v>6.851563214050975E-16</v>
      </c>
      <c r="I1097" s="57">
        <f t="shared" si="381"/>
        <v>0.22246382204572399</v>
      </c>
      <c r="J1097" s="57">
        <f>MIN(F1097,H1097,(1-EXP(-SetUp!$B$52*H1097/SetUp!$B$56))*F1097)</f>
        <v>5.98965321785272E-16</v>
      </c>
      <c r="K1097" s="57">
        <f t="shared" si="368"/>
        <v>8.619099961982549E-17</v>
      </c>
      <c r="L1097" s="57">
        <f>IF(I1097&lt;=0,0,MIN(SetUp!$B$50*I1097^SetUp!$B$55,I1097))</f>
        <v>1.6715851654603804E-3</v>
      </c>
      <c r="M1097" s="57">
        <f t="shared" si="369"/>
        <v>0.22079223688026361</v>
      </c>
      <c r="N1097" s="57">
        <f>IF(SetUp!$B$62=0,X1097,(B1097-E1097)*(1-(H1097/SetUp!$B$66/SetUp!$B$56)))</f>
        <v>0</v>
      </c>
      <c r="O1097" s="57">
        <f>K1097*SetUp!$B$65</f>
        <v>0</v>
      </c>
      <c r="P1097" s="57">
        <f>MIN(SetUp!$B$54*L1097^SetUp!$B$51,L1097)</f>
        <v>9.56513820654413E-4</v>
      </c>
      <c r="Q1097" s="57">
        <f t="shared" si="370"/>
        <v>8.619099961982549E-17</v>
      </c>
      <c r="R1097" s="57">
        <f>IF((H1097+N1097-O1097)&gt;SetUp!$B$56,T1096+H1097+N1097-O1097-SetUp!$B$56,T1096)</f>
        <v>0</v>
      </c>
      <c r="S1097" s="57">
        <f>R1097*SetUp!$B$65</f>
        <v>0</v>
      </c>
      <c r="T1097" s="57">
        <f>IF((R1097-S1097)&lt;SetUp!$B$53,R1097-S1097,SetUp!$B$53)</f>
        <v>0</v>
      </c>
      <c r="U1097" s="57">
        <f t="shared" si="371"/>
        <v>0.22079223688026361</v>
      </c>
      <c r="V1097" s="57">
        <f>(L1097-P1097)/1000*SetUp!$B$13*1000000/SetUp!$B$48</f>
        <v>4.0671601280496059E-2</v>
      </c>
      <c r="W1097" s="57">
        <f t="shared" si="382"/>
        <v>-2.1684043449710089E-18</v>
      </c>
      <c r="X1097" s="57">
        <f>MAX((SetUp!$B$56*(1-($H1097/SetUp!$B$56)^2)*TANH(($B1097-$D1097)/SetUp!$B$56))/(1+$H1097/SetUp!$B$56*TANH(($B1097-$D1097)/SetUp!$B$56)),0)</f>
        <v>0</v>
      </c>
      <c r="AK1097" s="65">
        <v>332</v>
      </c>
      <c r="AL1097" s="66">
        <f t="shared" si="362"/>
        <v>2.8000000000000001E-2</v>
      </c>
      <c r="AM1097" s="66">
        <f t="shared" si="363"/>
        <v>0.10304022445526359</v>
      </c>
      <c r="AN1097" s="67">
        <f t="shared" si="364"/>
        <v>2.6800080162594142</v>
      </c>
      <c r="AP1097" s="64">
        <v>28187</v>
      </c>
      <c r="AQ1097" s="55">
        <v>3</v>
      </c>
      <c r="AR1097" s="55">
        <v>63</v>
      </c>
      <c r="AS1097" s="66">
        <f t="shared" si="372"/>
        <v>0.29899999999999999</v>
      </c>
      <c r="AT1097" s="66">
        <f t="shared" si="373"/>
        <v>0.47765644695018827</v>
      </c>
      <c r="AU1097" s="55" t="str">
        <f>IF(OR($AP1097&lt;SetUp!$B$97,$AP1097&gt;SetUp!$B$98),"Não","Sim")</f>
        <v>Não</v>
      </c>
      <c r="AV1097" s="68">
        <f t="shared" si="374"/>
        <v>0.54680892457969266</v>
      </c>
      <c r="AW1097" s="68">
        <f t="shared" si="375"/>
        <v>0.69112693982378393</v>
      </c>
      <c r="AX1097" s="68">
        <f t="shared" si="376"/>
        <v>-0.52432881167557033</v>
      </c>
      <c r="AY1097" s="68">
        <f t="shared" si="377"/>
        <v>-0.32088435618684019</v>
      </c>
      <c r="AZ1097" s="68">
        <f t="shared" si="378"/>
        <v>0.17865644695018829</v>
      </c>
      <c r="BA1097" s="68">
        <f t="shared" si="379"/>
        <v>0.14431801524409127</v>
      </c>
      <c r="BB1097" s="68">
        <f t="shared" si="380"/>
        <v>0.20344445548873014</v>
      </c>
    </row>
    <row r="1098" spans="1:54" x14ac:dyDescent="0.3">
      <c r="A1098" s="64">
        <v>27760</v>
      </c>
      <c r="B1098" s="57">
        <v>0.125</v>
      </c>
      <c r="C1098" s="57">
        <v>0</v>
      </c>
      <c r="D1098" s="57">
        <v>5.1120000000000001</v>
      </c>
      <c r="E1098" s="57">
        <f t="shared" si="365"/>
        <v>0.125</v>
      </c>
      <c r="F1098" s="57">
        <f t="shared" si="366"/>
        <v>4.9870000000000001</v>
      </c>
      <c r="G1098" s="57">
        <f t="shared" si="367"/>
        <v>0</v>
      </c>
      <c r="H1098" s="57">
        <f>IF(Q1097&gt;SetUp!$B$56,SetUp!$B$56,Q1097)</f>
        <v>8.619099961982549E-17</v>
      </c>
      <c r="I1098" s="57">
        <f t="shared" si="381"/>
        <v>0.22079223688026361</v>
      </c>
      <c r="J1098" s="57">
        <f>MIN(F1098,H1098,(1-EXP(-SetUp!$B$52*H1098/SetUp!$B$56))*F1098)</f>
        <v>0</v>
      </c>
      <c r="K1098" s="57">
        <f t="shared" si="368"/>
        <v>8.619099961982549E-17</v>
      </c>
      <c r="L1098" s="57">
        <f>IF(I1098&lt;=0,0,MIN(SetUp!$B$50*I1098^SetUp!$B$55,I1098))</f>
        <v>1.6507039229614348E-3</v>
      </c>
      <c r="M1098" s="57">
        <f t="shared" si="369"/>
        <v>0.21914153295730218</v>
      </c>
      <c r="N1098" s="57">
        <f>IF(SetUp!$B$62=0,X1098,(B1098-E1098)*(1-(H1098/SetUp!$B$66/SetUp!$B$56)))</f>
        <v>0</v>
      </c>
      <c r="O1098" s="57">
        <f>K1098*SetUp!$B$65</f>
        <v>0</v>
      </c>
      <c r="P1098" s="57">
        <f>MIN(SetUp!$B$54*L1098^SetUp!$B$51,L1098)</f>
        <v>9.4476718035451735E-4</v>
      </c>
      <c r="Q1098" s="57">
        <f t="shared" si="370"/>
        <v>8.619099961982549E-17</v>
      </c>
      <c r="R1098" s="57">
        <f>IF((H1098+N1098-O1098)&gt;SetUp!$B$56,T1097+H1098+N1098-O1098-SetUp!$B$56,T1097)</f>
        <v>0</v>
      </c>
      <c r="S1098" s="57">
        <f>R1098*SetUp!$B$65</f>
        <v>0</v>
      </c>
      <c r="T1098" s="57">
        <f>IF((R1098-S1098)&lt;SetUp!$B$53,R1098-S1098,SetUp!$B$53)</f>
        <v>0</v>
      </c>
      <c r="U1098" s="57">
        <f t="shared" si="371"/>
        <v>0.21914153295730218</v>
      </c>
      <c r="V1098" s="57">
        <f>(L1098-P1098)/1000*SetUp!$B$13*1000000/SetUp!$B$48</f>
        <v>4.0152046272182156E-2</v>
      </c>
      <c r="W1098" s="57">
        <f t="shared" si="382"/>
        <v>1.951563910473908E-18</v>
      </c>
      <c r="X1098" s="57">
        <f>MAX((SetUp!$B$56*(1-($H1098/SetUp!$B$56)^2)*TANH(($B1098-$D1098)/SetUp!$B$56))/(1+$H1098/SetUp!$B$56*TANH(($B1098-$D1098)/SetUp!$B$56)),0)</f>
        <v>0</v>
      </c>
      <c r="AK1098" s="65">
        <v>333</v>
      </c>
      <c r="AL1098" s="66">
        <f t="shared" si="362"/>
        <v>0.02</v>
      </c>
      <c r="AM1098" s="66">
        <f t="shared" si="363"/>
        <v>0.10090961773191623</v>
      </c>
      <c r="AN1098" s="67">
        <f t="shared" si="364"/>
        <v>4.0454808865958114</v>
      </c>
      <c r="AP1098" s="64">
        <v>28188</v>
      </c>
      <c r="AQ1098" s="55">
        <v>3</v>
      </c>
      <c r="AR1098" s="55">
        <v>64</v>
      </c>
      <c r="AS1098" s="66">
        <f t="shared" si="372"/>
        <v>0.29899999999999999</v>
      </c>
      <c r="AT1098" s="66">
        <f t="shared" si="373"/>
        <v>0.46175030217068835</v>
      </c>
      <c r="AU1098" s="55" t="str">
        <f>IF(OR($AP1098&lt;SetUp!$B$97,$AP1098&gt;SetUp!$B$98),"Não","Sim")</f>
        <v>Não</v>
      </c>
      <c r="AV1098" s="68">
        <f t="shared" si="374"/>
        <v>0.54680892457969266</v>
      </c>
      <c r="AW1098" s="68">
        <f t="shared" si="375"/>
        <v>0.67952211308440014</v>
      </c>
      <c r="AX1098" s="68">
        <f t="shared" si="376"/>
        <v>-0.52432881167557033</v>
      </c>
      <c r="AY1098" s="68">
        <f t="shared" si="377"/>
        <v>-0.33559281168410515</v>
      </c>
      <c r="AZ1098" s="68">
        <f t="shared" si="378"/>
        <v>0.16275030217068837</v>
      </c>
      <c r="BA1098" s="68">
        <f t="shared" si="379"/>
        <v>0.13271318850470748</v>
      </c>
      <c r="BB1098" s="68">
        <f t="shared" si="380"/>
        <v>0.18873599999146518</v>
      </c>
    </row>
    <row r="1099" spans="1:54" x14ac:dyDescent="0.3">
      <c r="A1099" s="64">
        <v>27761</v>
      </c>
      <c r="B1099" s="57">
        <v>0.47699999999999998</v>
      </c>
      <c r="C1099" s="57">
        <v>0</v>
      </c>
      <c r="D1099" s="57">
        <v>5.1120000000000001</v>
      </c>
      <c r="E1099" s="57">
        <f t="shared" si="365"/>
        <v>0.47699999999999998</v>
      </c>
      <c r="F1099" s="57">
        <f t="shared" si="366"/>
        <v>4.6349999999999998</v>
      </c>
      <c r="G1099" s="57">
        <f t="shared" si="367"/>
        <v>0</v>
      </c>
      <c r="H1099" s="57">
        <f>IF(Q1098&gt;SetUp!$B$56,SetUp!$B$56,Q1098)</f>
        <v>8.619099961982549E-17</v>
      </c>
      <c r="I1099" s="57">
        <f t="shared" si="381"/>
        <v>0.21914153295730218</v>
      </c>
      <c r="J1099" s="57">
        <f>MIN(F1099,H1099,(1-EXP(-SetUp!$B$52*H1099/SetUp!$B$56))*F1099)</f>
        <v>0</v>
      </c>
      <c r="K1099" s="57">
        <f t="shared" si="368"/>
        <v>8.619099961982549E-17</v>
      </c>
      <c r="L1099" s="57">
        <f>IF(I1099&lt;=0,0,MIN(SetUp!$B$50*I1099^SetUp!$B$55,I1099))</f>
        <v>1.6301866913692102E-3</v>
      </c>
      <c r="M1099" s="57">
        <f t="shared" si="369"/>
        <v>0.21751134626593296</v>
      </c>
      <c r="N1099" s="57">
        <f>IF(SetUp!$B$62=0,X1099,(B1099-E1099)*(1-(H1099/SetUp!$B$66/SetUp!$B$56)))</f>
        <v>0</v>
      </c>
      <c r="O1099" s="57">
        <f>K1099*SetUp!$B$65</f>
        <v>0</v>
      </c>
      <c r="P1099" s="57">
        <f>MIN(SetUp!$B$54*L1099^SetUp!$B$51,L1099)</f>
        <v>9.3322285030416805E-4</v>
      </c>
      <c r="Q1099" s="57">
        <f t="shared" si="370"/>
        <v>8.619099961982549E-17</v>
      </c>
      <c r="R1099" s="57">
        <f>IF((H1099+N1099-O1099)&gt;SetUp!$B$56,T1098+H1099+N1099-O1099-SetUp!$B$56,T1098)</f>
        <v>0</v>
      </c>
      <c r="S1099" s="57">
        <f>R1099*SetUp!$B$65</f>
        <v>0</v>
      </c>
      <c r="T1099" s="57">
        <f>IF((R1099-S1099)&lt;SetUp!$B$53,R1099-S1099,SetUp!$B$53)</f>
        <v>0</v>
      </c>
      <c r="U1099" s="57">
        <f t="shared" si="371"/>
        <v>0.21751134626593296</v>
      </c>
      <c r="V1099" s="57">
        <f>(L1099-P1099)/1000*SetUp!$B$13*1000000/SetUp!$B$48</f>
        <v>3.9641688422589784E-2</v>
      </c>
      <c r="W1099" s="57">
        <f t="shared" si="382"/>
        <v>-7.3725747729014302E-18</v>
      </c>
      <c r="X1099" s="57">
        <f>MAX((SetUp!$B$56*(1-($H1099/SetUp!$B$56)^2)*TANH(($B1099-$D1099)/SetUp!$B$56))/(1+$H1099/SetUp!$B$56*TANH(($B1099-$D1099)/SetUp!$B$56)),0)</f>
        <v>0</v>
      </c>
      <c r="AK1099" s="65">
        <v>334</v>
      </c>
      <c r="AL1099" s="66">
        <f t="shared" si="362"/>
        <v>0.02</v>
      </c>
      <c r="AM1099" s="66">
        <f t="shared" si="363"/>
        <v>9.8842102195938142E-2</v>
      </c>
      <c r="AN1099" s="67">
        <f t="shared" si="364"/>
        <v>3.9421051097969069</v>
      </c>
      <c r="AP1099" s="64">
        <v>28189</v>
      </c>
      <c r="AQ1099" s="55">
        <v>3</v>
      </c>
      <c r="AR1099" s="55">
        <v>65</v>
      </c>
      <c r="AS1099" s="66">
        <f t="shared" si="372"/>
        <v>0.29899999999999999</v>
      </c>
      <c r="AT1099" s="66">
        <f t="shared" si="373"/>
        <v>0.44657478690524471</v>
      </c>
      <c r="AU1099" s="55" t="str">
        <f>IF(OR($AP1099&lt;SetUp!$B$97,$AP1099&gt;SetUp!$B$98),"Não","Sim")</f>
        <v>Não</v>
      </c>
      <c r="AV1099" s="68">
        <f t="shared" si="374"/>
        <v>0.54680892457969266</v>
      </c>
      <c r="AW1099" s="68">
        <f t="shared" si="375"/>
        <v>0.66826251346700927</v>
      </c>
      <c r="AX1099" s="68">
        <f t="shared" si="376"/>
        <v>-0.52432881167557033</v>
      </c>
      <c r="AY1099" s="68">
        <f t="shared" si="377"/>
        <v>-0.35010580033539962</v>
      </c>
      <c r="AZ1099" s="68">
        <f t="shared" si="378"/>
        <v>0.14757478690524473</v>
      </c>
      <c r="BA1099" s="68">
        <f t="shared" si="379"/>
        <v>0.12145358888731661</v>
      </c>
      <c r="BB1099" s="68">
        <f t="shared" si="380"/>
        <v>0.17422301134017071</v>
      </c>
    </row>
    <row r="1100" spans="1:54" x14ac:dyDescent="0.3">
      <c r="A1100" s="64">
        <v>27762</v>
      </c>
      <c r="B1100" s="57">
        <v>2.5000000000000001E-2</v>
      </c>
      <c r="C1100" s="57">
        <v>0</v>
      </c>
      <c r="D1100" s="57">
        <v>5.1120000000000001</v>
      </c>
      <c r="E1100" s="57">
        <f t="shared" si="365"/>
        <v>2.5000000000000001E-2</v>
      </c>
      <c r="F1100" s="57">
        <f t="shared" si="366"/>
        <v>5.0869999999999997</v>
      </c>
      <c r="G1100" s="57">
        <f t="shared" si="367"/>
        <v>0</v>
      </c>
      <c r="H1100" s="57">
        <f>IF(Q1099&gt;SetUp!$B$56,SetUp!$B$56,Q1099)</f>
        <v>8.619099961982549E-17</v>
      </c>
      <c r="I1100" s="57">
        <f t="shared" si="381"/>
        <v>0.21751134626593296</v>
      </c>
      <c r="J1100" s="57">
        <f>MIN(F1100,H1100,(1-EXP(-SetUp!$B$52*H1100/SetUp!$B$56))*F1100)</f>
        <v>0</v>
      </c>
      <c r="K1100" s="57">
        <f t="shared" si="368"/>
        <v>8.619099961982549E-17</v>
      </c>
      <c r="L1100" s="57">
        <f>IF(I1100&lt;=0,0,MIN(SetUp!$B$50*I1100^SetUp!$B$55,I1100))</f>
        <v>1.610025341410916E-3</v>
      </c>
      <c r="M1100" s="57">
        <f t="shared" si="369"/>
        <v>0.21590132092452205</v>
      </c>
      <c r="N1100" s="57">
        <f>IF(SetUp!$B$62=0,X1100,(B1100-E1100)*(1-(H1100/SetUp!$B$66/SetUp!$B$56)))</f>
        <v>0</v>
      </c>
      <c r="O1100" s="57">
        <f>K1100*SetUp!$B$65</f>
        <v>0</v>
      </c>
      <c r="P1100" s="57">
        <f>MIN(SetUp!$B$54*L1100^SetUp!$B$51,L1100)</f>
        <v>9.2187635447910673E-4</v>
      </c>
      <c r="Q1100" s="57">
        <f t="shared" si="370"/>
        <v>8.619099961982549E-17</v>
      </c>
      <c r="R1100" s="57">
        <f>IF((H1100+N1100-O1100)&gt;SetUp!$B$56,T1099+H1100+N1100-O1100-SetUp!$B$56,T1099)</f>
        <v>0</v>
      </c>
      <c r="S1100" s="57">
        <f>R1100*SetUp!$B$65</f>
        <v>0</v>
      </c>
      <c r="T1100" s="57">
        <f>IF((R1100-S1100)&lt;SetUp!$B$53,R1100-S1100,SetUp!$B$53)</f>
        <v>0</v>
      </c>
      <c r="U1100" s="57">
        <f t="shared" si="371"/>
        <v>0.21590132092452205</v>
      </c>
      <c r="V1100" s="57">
        <f>(L1100-P1100)/1000*SetUp!$B$13*1000000/SetUp!$B$48</f>
        <v>3.9140319943406963E-2</v>
      </c>
      <c r="W1100" s="57">
        <f t="shared" si="382"/>
        <v>0</v>
      </c>
      <c r="X1100" s="57">
        <f>MAX((SetUp!$B$56*(1-($H1100/SetUp!$B$56)^2)*TANH(($B1100-$D1100)/SetUp!$B$56))/(1+$H1100/SetUp!$B$56*TANH(($B1100-$D1100)/SetUp!$B$56)),0)</f>
        <v>0</v>
      </c>
      <c r="AK1100" s="65">
        <v>335</v>
      </c>
      <c r="AL1100" s="66">
        <f t="shared" si="362"/>
        <v>1.7500000000000002E-2</v>
      </c>
      <c r="AM1100" s="66">
        <f t="shared" si="363"/>
        <v>9.6835250521698418E-2</v>
      </c>
      <c r="AN1100" s="67">
        <f t="shared" si="364"/>
        <v>4.5334428869541945</v>
      </c>
      <c r="AP1100" s="64">
        <v>28190</v>
      </c>
      <c r="AQ1100" s="55">
        <v>3</v>
      </c>
      <c r="AR1100" s="55">
        <v>66</v>
      </c>
      <c r="AS1100" s="66">
        <f t="shared" si="372"/>
        <v>0.26700000000000002</v>
      </c>
      <c r="AT1100" s="66">
        <f t="shared" si="373"/>
        <v>0.43208730200054285</v>
      </c>
      <c r="AU1100" s="55" t="str">
        <f>IF(OR($AP1100&lt;SetUp!$B$97,$AP1100&gt;SetUp!$B$98),"Não","Sim")</f>
        <v>Não</v>
      </c>
      <c r="AV1100" s="68">
        <f t="shared" si="374"/>
        <v>0.51672042731055257</v>
      </c>
      <c r="AW1100" s="68">
        <f t="shared" si="375"/>
        <v>0.65733347853318935</v>
      </c>
      <c r="AX1100" s="68">
        <f t="shared" si="376"/>
        <v>-0.57348873863542471</v>
      </c>
      <c r="AY1100" s="68">
        <f t="shared" si="377"/>
        <v>-0.3644284963643683</v>
      </c>
      <c r="AZ1100" s="68">
        <f t="shared" si="378"/>
        <v>0.16508730200054283</v>
      </c>
      <c r="BA1100" s="68">
        <f t="shared" si="379"/>
        <v>0.14061305122263679</v>
      </c>
      <c r="BB1100" s="68">
        <f t="shared" si="380"/>
        <v>0.20906024227105641</v>
      </c>
    </row>
    <row r="1101" spans="1:54" x14ac:dyDescent="0.3">
      <c r="A1101" s="64">
        <v>27763</v>
      </c>
      <c r="B1101" s="57">
        <v>0</v>
      </c>
      <c r="C1101" s="57">
        <v>0</v>
      </c>
      <c r="D1101" s="57">
        <v>5.1120000000000001</v>
      </c>
      <c r="E1101" s="57">
        <f t="shared" si="365"/>
        <v>0</v>
      </c>
      <c r="F1101" s="57">
        <f t="shared" si="366"/>
        <v>5.1120000000000001</v>
      </c>
      <c r="G1101" s="57">
        <f t="shared" si="367"/>
        <v>0</v>
      </c>
      <c r="H1101" s="57">
        <f>IF(Q1100&gt;SetUp!$B$56,SetUp!$B$56,Q1100)</f>
        <v>8.619099961982549E-17</v>
      </c>
      <c r="I1101" s="57">
        <f t="shared" si="381"/>
        <v>0.21590132092452205</v>
      </c>
      <c r="J1101" s="57">
        <f>MIN(F1101,H1101,(1-EXP(-SetUp!$B$52*H1101/SetUp!$B$56))*F1101)</f>
        <v>0</v>
      </c>
      <c r="K1101" s="57">
        <f t="shared" si="368"/>
        <v>8.619099961982549E-17</v>
      </c>
      <c r="L1101" s="57">
        <f>IF(I1101&lt;=0,0,MIN(SetUp!$B$50*I1101^SetUp!$B$55,I1101))</f>
        <v>1.5902119648536154E-3</v>
      </c>
      <c r="M1101" s="57">
        <f t="shared" si="369"/>
        <v>0.21431110895966843</v>
      </c>
      <c r="N1101" s="57">
        <f>IF(SetUp!$B$62=0,X1101,(B1101-E1101)*(1-(H1101/SetUp!$B$66/SetUp!$B$56)))</f>
        <v>0</v>
      </c>
      <c r="O1101" s="57">
        <f>K1101*SetUp!$B$65</f>
        <v>0</v>
      </c>
      <c r="P1101" s="57">
        <f>MIN(SetUp!$B$54*L1101^SetUp!$B$51,L1101)</f>
        <v>9.107233376378297E-4</v>
      </c>
      <c r="Q1101" s="57">
        <f t="shared" si="370"/>
        <v>8.619099961982549E-17</v>
      </c>
      <c r="R1101" s="57">
        <f>IF((H1101+N1101-O1101)&gt;SetUp!$B$56,T1100+H1101+N1101-O1101-SetUp!$B$56,T1100)</f>
        <v>0</v>
      </c>
      <c r="S1101" s="57">
        <f>R1101*SetUp!$B$65</f>
        <v>0</v>
      </c>
      <c r="T1101" s="57">
        <f>IF((R1101-S1101)&lt;SetUp!$B$53,R1101-S1101,SetUp!$B$53)</f>
        <v>0</v>
      </c>
      <c r="U1101" s="57">
        <f t="shared" si="371"/>
        <v>0.21431110895966843</v>
      </c>
      <c r="V1101" s="57">
        <f>(L1101-P1101)/1000*SetUp!$B$13*1000000/SetUp!$B$48</f>
        <v>3.8647738748713231E-2</v>
      </c>
      <c r="W1101" s="57">
        <f t="shared" si="382"/>
        <v>-6.2883726004159257E-18</v>
      </c>
      <c r="X1101" s="57">
        <f>MAX((SetUp!$B$56*(1-($H1101/SetUp!$B$56)^2)*TANH(($B1101-$D1101)/SetUp!$B$56))/(1+$H1101/SetUp!$B$56*TANH(($B1101-$D1101)/SetUp!$B$56)),0)</f>
        <v>0</v>
      </c>
      <c r="AK1101" s="65">
        <v>336</v>
      </c>
      <c r="AL1101" s="66">
        <f t="shared" si="362"/>
        <v>0</v>
      </c>
      <c r="AM1101" s="66">
        <f t="shared" si="363"/>
        <v>3.9596931374694583E-2</v>
      </c>
      <c r="AN1101" s="67" t="str">
        <f t="shared" si="364"/>
        <v/>
      </c>
      <c r="AP1101" s="64">
        <v>28191</v>
      </c>
      <c r="AQ1101" s="55">
        <v>3</v>
      </c>
      <c r="AR1101" s="55">
        <v>67</v>
      </c>
      <c r="AS1101" s="66">
        <f t="shared" si="372"/>
        <v>0.26700000000000002</v>
      </c>
      <c r="AT1101" s="66">
        <f t="shared" si="373"/>
        <v>0.41824824749927153</v>
      </c>
      <c r="AU1101" s="55" t="str">
        <f>IF(OR($AP1101&lt;SetUp!$B$97,$AP1101&gt;SetUp!$B$98),"Não","Sim")</f>
        <v>Não</v>
      </c>
      <c r="AV1101" s="68">
        <f t="shared" si="374"/>
        <v>0.51672042731055257</v>
      </c>
      <c r="AW1101" s="68">
        <f t="shared" si="375"/>
        <v>0.6467211512694413</v>
      </c>
      <c r="AX1101" s="68">
        <f t="shared" si="376"/>
        <v>-0.57348873863542471</v>
      </c>
      <c r="AY1101" s="68">
        <f t="shared" si="377"/>
        <v>-0.3785658700977626</v>
      </c>
      <c r="AZ1101" s="68">
        <f t="shared" si="378"/>
        <v>0.15124824749927152</v>
      </c>
      <c r="BA1101" s="68">
        <f t="shared" si="379"/>
        <v>0.13000072395888873</v>
      </c>
      <c r="BB1101" s="68">
        <f t="shared" si="380"/>
        <v>0.19492286853766211</v>
      </c>
    </row>
    <row r="1102" spans="1:54" x14ac:dyDescent="0.3">
      <c r="A1102" s="64">
        <v>27764</v>
      </c>
      <c r="B1102" s="57">
        <v>0</v>
      </c>
      <c r="C1102" s="57">
        <v>0</v>
      </c>
      <c r="D1102" s="57">
        <v>5.1120000000000001</v>
      </c>
      <c r="E1102" s="57">
        <f t="shared" si="365"/>
        <v>0</v>
      </c>
      <c r="F1102" s="57">
        <f t="shared" si="366"/>
        <v>5.1120000000000001</v>
      </c>
      <c r="G1102" s="57">
        <f t="shared" si="367"/>
        <v>0</v>
      </c>
      <c r="H1102" s="57">
        <f>IF(Q1101&gt;SetUp!$B$56,SetUp!$B$56,Q1101)</f>
        <v>8.619099961982549E-17</v>
      </c>
      <c r="I1102" s="57">
        <f t="shared" si="381"/>
        <v>0.21431110895966843</v>
      </c>
      <c r="J1102" s="57">
        <f>MIN(F1102,H1102,(1-EXP(-SetUp!$B$52*H1102/SetUp!$B$56))*F1102)</f>
        <v>0</v>
      </c>
      <c r="K1102" s="57">
        <f t="shared" si="368"/>
        <v>8.619099961982549E-17</v>
      </c>
      <c r="L1102" s="57">
        <f>IF(I1102&lt;=0,0,MIN(SetUp!$B$50*I1102^SetUp!$B$55,I1102))</f>
        <v>1.5707388674296103E-3</v>
      </c>
      <c r="M1102" s="57">
        <f t="shared" si="369"/>
        <v>0.21274037009223881</v>
      </c>
      <c r="N1102" s="57">
        <f>IF(SetUp!$B$62=0,X1102,(B1102-E1102)*(1-(H1102/SetUp!$B$66/SetUp!$B$56)))</f>
        <v>0</v>
      </c>
      <c r="O1102" s="57">
        <f>K1102*SetUp!$B$65</f>
        <v>0</v>
      </c>
      <c r="P1102" s="57">
        <f>MIN(SetUp!$B$54*L1102^SetUp!$B$51,L1102)</f>
        <v>8.9975956148049836E-4</v>
      </c>
      <c r="Q1102" s="57">
        <f t="shared" si="370"/>
        <v>8.619099961982549E-17</v>
      </c>
      <c r="R1102" s="57">
        <f>IF((H1102+N1102-O1102)&gt;SetUp!$B$56,T1101+H1102+N1102-O1102-SetUp!$B$56,T1101)</f>
        <v>0</v>
      </c>
      <c r="S1102" s="57">
        <f>R1102*SetUp!$B$65</f>
        <v>0</v>
      </c>
      <c r="T1102" s="57">
        <f>IF((R1102-S1102)&lt;SetUp!$B$53,R1102-S1102,SetUp!$B$53)</f>
        <v>0</v>
      </c>
      <c r="U1102" s="57">
        <f t="shared" si="371"/>
        <v>0.21274037009223881</v>
      </c>
      <c r="V1102" s="57">
        <f>(L1102-P1102)/1000*SetUp!$B$13*1000000/SetUp!$B$48</f>
        <v>3.8163748271064155E-2</v>
      </c>
      <c r="W1102" s="57">
        <f t="shared" si="382"/>
        <v>-6.0715321659188248E-18</v>
      </c>
      <c r="X1102" s="57">
        <f>MAX((SetUp!$B$56*(1-($H1102/SetUp!$B$56)^2)*TANH(($B1102-$D1102)/SetUp!$B$56))/(1+$H1102/SetUp!$B$56*TANH(($B1102-$D1102)/SetUp!$B$56)),0)</f>
        <v>0</v>
      </c>
      <c r="AK1102" s="65">
        <v>337</v>
      </c>
      <c r="AL1102" s="66">
        <f t="shared" si="362"/>
        <v>0</v>
      </c>
      <c r="AM1102" s="66">
        <f t="shared" si="363"/>
        <v>3.9096134576575042E-2</v>
      </c>
      <c r="AN1102" s="67" t="str">
        <f t="shared" si="364"/>
        <v/>
      </c>
      <c r="AP1102" s="64">
        <v>28192</v>
      </c>
      <c r="AQ1102" s="55">
        <v>3</v>
      </c>
      <c r="AR1102" s="55">
        <v>68</v>
      </c>
      <c r="AS1102" s="66">
        <f t="shared" si="372"/>
        <v>0.23799999999999999</v>
      </c>
      <c r="AT1102" s="66">
        <f t="shared" si="373"/>
        <v>0.40502077600389247</v>
      </c>
      <c r="AU1102" s="55" t="str">
        <f>IF(OR($AP1102&lt;SetUp!$B$97,$AP1102&gt;SetUp!$B$98),"Não","Sim")</f>
        <v>Não</v>
      </c>
      <c r="AV1102" s="68">
        <f t="shared" si="374"/>
        <v>0.48785243670601869</v>
      </c>
      <c r="AW1102" s="68">
        <f t="shared" si="375"/>
        <v>0.63641242602882331</v>
      </c>
      <c r="AX1102" s="68">
        <f t="shared" si="376"/>
        <v>-0.62342304294348805</v>
      </c>
      <c r="AY1102" s="68">
        <f t="shared" si="377"/>
        <v>-0.39252269858181921</v>
      </c>
      <c r="AZ1102" s="68">
        <f t="shared" si="378"/>
        <v>0.16702077600389248</v>
      </c>
      <c r="BA1102" s="68">
        <f t="shared" si="379"/>
        <v>0.14855998932280462</v>
      </c>
      <c r="BB1102" s="68">
        <f t="shared" si="380"/>
        <v>0.23090034436166884</v>
      </c>
    </row>
    <row r="1103" spans="1:54" x14ac:dyDescent="0.3">
      <c r="A1103" s="64">
        <v>27765</v>
      </c>
      <c r="B1103" s="57">
        <v>0</v>
      </c>
      <c r="C1103" s="57">
        <v>0</v>
      </c>
      <c r="D1103" s="57">
        <v>5.1120000000000001</v>
      </c>
      <c r="E1103" s="57">
        <f t="shared" si="365"/>
        <v>0</v>
      </c>
      <c r="F1103" s="57">
        <f t="shared" si="366"/>
        <v>5.1120000000000001</v>
      </c>
      <c r="G1103" s="57">
        <f t="shared" si="367"/>
        <v>0</v>
      </c>
      <c r="H1103" s="57">
        <f>IF(Q1102&gt;SetUp!$B$56,SetUp!$B$56,Q1102)</f>
        <v>8.619099961982549E-17</v>
      </c>
      <c r="I1103" s="57">
        <f t="shared" si="381"/>
        <v>0.21274037009223881</v>
      </c>
      <c r="J1103" s="57">
        <f>MIN(F1103,H1103,(1-EXP(-SetUp!$B$52*H1103/SetUp!$B$56))*F1103)</f>
        <v>0</v>
      </c>
      <c r="K1103" s="57">
        <f t="shared" si="368"/>
        <v>8.619099961982549E-17</v>
      </c>
      <c r="L1103" s="57">
        <f>IF(I1103&lt;=0,0,MIN(SetUp!$B$50*I1103^SetUp!$B$55,I1103))</f>
        <v>1.5515985620220174E-3</v>
      </c>
      <c r="M1103" s="57">
        <f t="shared" si="369"/>
        <v>0.21118877153021678</v>
      </c>
      <c r="N1103" s="57">
        <f>IF(SetUp!$B$62=0,X1103,(B1103-E1103)*(1-(H1103/SetUp!$B$66/SetUp!$B$56)))</f>
        <v>0</v>
      </c>
      <c r="O1103" s="57">
        <f>K1103*SetUp!$B$65</f>
        <v>0</v>
      </c>
      <c r="P1103" s="57">
        <f>MIN(SetUp!$B$54*L1103^SetUp!$B$51,L1103)</f>
        <v>8.8898090094834928E-4</v>
      </c>
      <c r="Q1103" s="57">
        <f t="shared" si="370"/>
        <v>8.619099961982549E-17</v>
      </c>
      <c r="R1103" s="57">
        <f>IF((H1103+N1103-O1103)&gt;SetUp!$B$56,T1102+H1103+N1103-O1103-SetUp!$B$56,T1102)</f>
        <v>0</v>
      </c>
      <c r="S1103" s="57">
        <f>R1103*SetUp!$B$65</f>
        <v>0</v>
      </c>
      <c r="T1103" s="57">
        <f>IF((R1103-S1103)&lt;SetUp!$B$53,R1103-S1103,SetUp!$B$53)</f>
        <v>0</v>
      </c>
      <c r="U1103" s="57">
        <f t="shared" si="371"/>
        <v>0.21118877153021678</v>
      </c>
      <c r="V1103" s="57">
        <f>(L1103-P1103)/1000*SetUp!$B$13*1000000/SetUp!$B$48</f>
        <v>3.7688157284383753E-2</v>
      </c>
      <c r="W1103" s="57">
        <f t="shared" si="382"/>
        <v>-9.9746599868666408E-18</v>
      </c>
      <c r="X1103" s="57">
        <f>MAX((SetUp!$B$56*(1-($H1103/SetUp!$B$56)^2)*TANH(($B1103-$D1103)/SetUp!$B$56))/(1+$H1103/SetUp!$B$56*TANH(($B1103-$D1103)/SetUp!$B$56)),0)</f>
        <v>0</v>
      </c>
      <c r="AK1103" s="65">
        <v>338</v>
      </c>
      <c r="AL1103" s="66">
        <f t="shared" si="362"/>
        <v>0</v>
      </c>
      <c r="AM1103" s="66">
        <f t="shared" si="363"/>
        <v>3.8604117037113576E-2</v>
      </c>
      <c r="AN1103" s="67" t="str">
        <f t="shared" si="364"/>
        <v/>
      </c>
      <c r="AP1103" s="64">
        <v>28193</v>
      </c>
      <c r="AQ1103" s="55">
        <v>3</v>
      </c>
      <c r="AR1103" s="55">
        <v>69</v>
      </c>
      <c r="AS1103" s="66">
        <f t="shared" si="372"/>
        <v>0.21</v>
      </c>
      <c r="AT1103" s="66">
        <f t="shared" si="373"/>
        <v>0.39237056917358804</v>
      </c>
      <c r="AU1103" s="55" t="str">
        <f>IF(OR($AP1103&lt;SetUp!$B$97,$AP1103&gt;SetUp!$B$98),"Não","Sim")</f>
        <v>Não</v>
      </c>
      <c r="AV1103" s="68">
        <f t="shared" si="374"/>
        <v>0.45825756949558399</v>
      </c>
      <c r="AW1103" s="68">
        <f t="shared" si="375"/>
        <v>0.62639489874486365</v>
      </c>
      <c r="AX1103" s="68">
        <f t="shared" si="376"/>
        <v>-0.6777807052660807</v>
      </c>
      <c r="AY1103" s="68">
        <f t="shared" si="377"/>
        <v>-0.40630357551445839</v>
      </c>
      <c r="AZ1103" s="68">
        <f t="shared" si="378"/>
        <v>0.18237056917358804</v>
      </c>
      <c r="BA1103" s="68">
        <f t="shared" si="379"/>
        <v>0.16813732924927965</v>
      </c>
      <c r="BB1103" s="68">
        <f t="shared" si="380"/>
        <v>0.2714771297516223</v>
      </c>
    </row>
    <row r="1104" spans="1:54" x14ac:dyDescent="0.3">
      <c r="A1104" s="64">
        <v>27766</v>
      </c>
      <c r="B1104" s="57">
        <v>4.7E-2</v>
      </c>
      <c r="C1104" s="57">
        <v>0</v>
      </c>
      <c r="D1104" s="57">
        <v>5.1120000000000001</v>
      </c>
      <c r="E1104" s="57">
        <f t="shared" si="365"/>
        <v>4.7E-2</v>
      </c>
      <c r="F1104" s="57">
        <f t="shared" si="366"/>
        <v>5.0650000000000004</v>
      </c>
      <c r="G1104" s="57">
        <f t="shared" si="367"/>
        <v>0</v>
      </c>
      <c r="H1104" s="57">
        <f>IF(Q1103&gt;SetUp!$B$56,SetUp!$B$56,Q1103)</f>
        <v>8.619099961982549E-17</v>
      </c>
      <c r="I1104" s="57">
        <f t="shared" si="381"/>
        <v>0.21118877153021678</v>
      </c>
      <c r="J1104" s="57">
        <f>MIN(F1104,H1104,(1-EXP(-SetUp!$B$52*H1104/SetUp!$B$56))*F1104)</f>
        <v>0</v>
      </c>
      <c r="K1104" s="57">
        <f t="shared" si="368"/>
        <v>8.619099961982549E-17</v>
      </c>
      <c r="L1104" s="57">
        <f>IF(I1104&lt;=0,0,MIN(SetUp!$B$50*I1104^SetUp!$B$55,I1104))</f>
        <v>1.5327837620997449E-3</v>
      </c>
      <c r="M1104" s="57">
        <f t="shared" si="369"/>
        <v>0.20965598776811703</v>
      </c>
      <c r="N1104" s="57">
        <f>IF(SetUp!$B$62=0,X1104,(B1104-E1104)*(1-(H1104/SetUp!$B$66/SetUp!$B$56)))</f>
        <v>0</v>
      </c>
      <c r="O1104" s="57">
        <f>K1104*SetUp!$B$65</f>
        <v>0</v>
      </c>
      <c r="P1104" s="57">
        <f>MIN(SetUp!$B$54*L1104^SetUp!$B$51,L1104)</f>
        <v>8.7838334065779239E-4</v>
      </c>
      <c r="Q1104" s="57">
        <f t="shared" si="370"/>
        <v>8.619099961982549E-17</v>
      </c>
      <c r="R1104" s="57">
        <f>IF((H1104+N1104-O1104)&gt;SetUp!$B$56,T1103+H1104+N1104-O1104-SetUp!$B$56,T1103)</f>
        <v>0</v>
      </c>
      <c r="S1104" s="57">
        <f>R1104*SetUp!$B$65</f>
        <v>0</v>
      </c>
      <c r="T1104" s="57">
        <f>IF((R1104-S1104)&lt;SetUp!$B$53,R1104-S1104,SetUp!$B$53)</f>
        <v>0</v>
      </c>
      <c r="U1104" s="57">
        <f t="shared" si="371"/>
        <v>0.20965598776811703</v>
      </c>
      <c r="V1104" s="57">
        <f>(L1104-P1104)/1000*SetUp!$B$13*1000000/SetUp!$B$48</f>
        <v>3.7220779733381316E-2</v>
      </c>
      <c r="W1104" s="57">
        <f t="shared" si="382"/>
        <v>-9.3241386833753381E-18</v>
      </c>
      <c r="X1104" s="57">
        <f>MAX((SetUp!$B$56*(1-($H1104/SetUp!$B$56)^2)*TANH(($B1104-$D1104)/SetUp!$B$56))/(1+$H1104/SetUp!$B$56*TANH(($B1104-$D1104)/SetUp!$B$56)),0)</f>
        <v>0</v>
      </c>
      <c r="AK1104" s="65">
        <v>339</v>
      </c>
      <c r="AL1104" s="66">
        <f t="shared" si="362"/>
        <v>0</v>
      </c>
      <c r="AM1104" s="66">
        <f t="shared" si="363"/>
        <v>4.863655961586847E-2</v>
      </c>
      <c r="AN1104" s="67" t="str">
        <f t="shared" si="364"/>
        <v/>
      </c>
      <c r="AP1104" s="64">
        <v>28194</v>
      </c>
      <c r="AQ1104" s="55">
        <v>3</v>
      </c>
      <c r="AR1104" s="55">
        <v>70</v>
      </c>
      <c r="AS1104" s="66">
        <f t="shared" si="372"/>
        <v>0.21</v>
      </c>
      <c r="AT1104" s="66">
        <f t="shared" si="373"/>
        <v>0.38026563492328502</v>
      </c>
      <c r="AU1104" s="55" t="str">
        <f>IF(OR($AP1104&lt;SetUp!$B$97,$AP1104&gt;SetUp!$B$98),"Não","Sim")</f>
        <v>Não</v>
      </c>
      <c r="AV1104" s="68">
        <f t="shared" si="374"/>
        <v>0.45825756949558399</v>
      </c>
      <c r="AW1104" s="68">
        <f t="shared" si="375"/>
        <v>0.61665682103037267</v>
      </c>
      <c r="AX1104" s="68">
        <f t="shared" si="376"/>
        <v>-0.6777807052660807</v>
      </c>
      <c r="AY1104" s="68">
        <f t="shared" si="377"/>
        <v>-0.41991292054566925</v>
      </c>
      <c r="AZ1104" s="68">
        <f t="shared" si="378"/>
        <v>0.17026563492328503</v>
      </c>
      <c r="BA1104" s="68">
        <f t="shared" si="379"/>
        <v>0.15839925153478868</v>
      </c>
      <c r="BB1104" s="68">
        <f t="shared" si="380"/>
        <v>0.25786778472041144</v>
      </c>
    </row>
    <row r="1105" spans="1:54" x14ac:dyDescent="0.3">
      <c r="A1105" s="64">
        <v>27767</v>
      </c>
      <c r="B1105" s="57">
        <v>0.02</v>
      </c>
      <c r="C1105" s="57">
        <v>0</v>
      </c>
      <c r="D1105" s="57">
        <v>5.1120000000000001</v>
      </c>
      <c r="E1105" s="57">
        <f t="shared" si="365"/>
        <v>0.02</v>
      </c>
      <c r="F1105" s="57">
        <f t="shared" si="366"/>
        <v>5.0920000000000005</v>
      </c>
      <c r="G1105" s="57">
        <f t="shared" si="367"/>
        <v>0</v>
      </c>
      <c r="H1105" s="57">
        <f>IF(Q1104&gt;SetUp!$B$56,SetUp!$B$56,Q1104)</f>
        <v>8.619099961982549E-17</v>
      </c>
      <c r="I1105" s="57">
        <f t="shared" si="381"/>
        <v>0.20965598776811703</v>
      </c>
      <c r="J1105" s="57">
        <f>MIN(F1105,H1105,(1-EXP(-SetUp!$B$52*H1105/SetUp!$B$56))*F1105)</f>
        <v>0</v>
      </c>
      <c r="K1105" s="57">
        <f t="shared" si="368"/>
        <v>8.619099961982549E-17</v>
      </c>
      <c r="L1105" s="57">
        <f>IF(I1105&lt;=0,0,MIN(SetUp!$B$50*I1105^SetUp!$B$55,I1105))</f>
        <v>1.5142873753915616E-3</v>
      </c>
      <c r="M1105" s="57">
        <f t="shared" si="369"/>
        <v>0.20814170039272548</v>
      </c>
      <c r="N1105" s="57">
        <f>IF(SetUp!$B$62=0,X1105,(B1105-E1105)*(1-(H1105/SetUp!$B$66/SetUp!$B$56)))</f>
        <v>0</v>
      </c>
      <c r="O1105" s="57">
        <f>K1105*SetUp!$B$65</f>
        <v>0</v>
      </c>
      <c r="P1105" s="57">
        <f>MIN(SetUp!$B$54*L1105^SetUp!$B$51,L1105)</f>
        <v>8.6796297146366158E-4</v>
      </c>
      <c r="Q1105" s="57">
        <f t="shared" si="370"/>
        <v>8.619099961982549E-17</v>
      </c>
      <c r="R1105" s="57">
        <f>IF((H1105+N1105-O1105)&gt;SetUp!$B$56,T1104+H1105+N1105-O1105-SetUp!$B$56,T1104)</f>
        <v>0</v>
      </c>
      <c r="S1105" s="57">
        <f>R1105*SetUp!$B$65</f>
        <v>0</v>
      </c>
      <c r="T1105" s="57">
        <f>IF((R1105-S1105)&lt;SetUp!$B$53,R1105-S1105,SetUp!$B$53)</f>
        <v>0</v>
      </c>
      <c r="U1105" s="57">
        <f t="shared" si="371"/>
        <v>0.20814170039272548</v>
      </c>
      <c r="V1105" s="57">
        <f>(L1105-P1105)/1000*SetUp!$B$13*1000000/SetUp!$B$48</f>
        <v>3.6761434569221554E-2</v>
      </c>
      <c r="W1105" s="57">
        <f t="shared" si="382"/>
        <v>7.3725747729014302E-18</v>
      </c>
      <c r="X1105" s="57">
        <f>MAX((SetUp!$B$56*(1-($H1105/SetUp!$B$56)^2)*TANH(($B1105-$D1105)/SetUp!$B$56))/(1+$H1105/SetUp!$B$56*TANH(($B1105-$D1105)/SetUp!$B$56)),0)</f>
        <v>0</v>
      </c>
      <c r="AK1105" s="65">
        <v>340</v>
      </c>
      <c r="AL1105" s="66">
        <f t="shared" si="362"/>
        <v>0</v>
      </c>
      <c r="AM1105" s="66">
        <f t="shared" si="363"/>
        <v>0.13421883254624151</v>
      </c>
      <c r="AN1105" s="67" t="str">
        <f t="shared" si="364"/>
        <v/>
      </c>
      <c r="AP1105" s="64">
        <v>28195</v>
      </c>
      <c r="AQ1105" s="55">
        <v>3</v>
      </c>
      <c r="AR1105" s="55">
        <v>71</v>
      </c>
      <c r="AS1105" s="66">
        <f t="shared" si="372"/>
        <v>0.185</v>
      </c>
      <c r="AT1105" s="66">
        <f t="shared" si="373"/>
        <v>0.36867677948641853</v>
      </c>
      <c r="AU1105" s="55" t="str">
        <f>IF(OR($AP1105&lt;SetUp!$B$97,$AP1105&gt;SetUp!$B$98),"Não","Sim")</f>
        <v>Não</v>
      </c>
      <c r="AV1105" s="68">
        <f t="shared" si="374"/>
        <v>0.43011626335213132</v>
      </c>
      <c r="AW1105" s="68">
        <f t="shared" si="375"/>
        <v>0.60718759826467017</v>
      </c>
      <c r="AX1105" s="68">
        <f t="shared" si="376"/>
        <v>-0.73282827159698616</v>
      </c>
      <c r="AY1105" s="68">
        <f t="shared" si="377"/>
        <v>-0.43335421487147507</v>
      </c>
      <c r="AZ1105" s="68">
        <f t="shared" si="378"/>
        <v>0.18367677948641853</v>
      </c>
      <c r="BA1105" s="68">
        <f t="shared" si="379"/>
        <v>0.17707133491253885</v>
      </c>
      <c r="BB1105" s="68">
        <f t="shared" si="380"/>
        <v>0.29947405672551108</v>
      </c>
    </row>
    <row r="1106" spans="1:54" x14ac:dyDescent="0.3">
      <c r="A1106" s="64">
        <v>27768</v>
      </c>
      <c r="B1106" s="57">
        <v>5.5E-2</v>
      </c>
      <c r="C1106" s="57">
        <v>0</v>
      </c>
      <c r="D1106" s="57">
        <v>5.1120000000000001</v>
      </c>
      <c r="E1106" s="57">
        <f t="shared" si="365"/>
        <v>5.5E-2</v>
      </c>
      <c r="F1106" s="57">
        <f t="shared" si="366"/>
        <v>5.0570000000000004</v>
      </c>
      <c r="G1106" s="57">
        <f t="shared" si="367"/>
        <v>0</v>
      </c>
      <c r="H1106" s="57">
        <f>IF(Q1105&gt;SetUp!$B$56,SetUp!$B$56,Q1105)</f>
        <v>8.619099961982549E-17</v>
      </c>
      <c r="I1106" s="57">
        <f t="shared" si="381"/>
        <v>0.20814170039272548</v>
      </c>
      <c r="J1106" s="57">
        <f>MIN(F1106,H1106,(1-EXP(-SetUp!$B$52*H1106/SetUp!$B$56))*F1106)</f>
        <v>0</v>
      </c>
      <c r="K1106" s="57">
        <f t="shared" si="368"/>
        <v>8.619099961982549E-17</v>
      </c>
      <c r="L1106" s="57">
        <f>IF(I1106&lt;=0,0,MIN(SetUp!$B$50*I1106^SetUp!$B$55,I1106))</f>
        <v>1.4961024977894208E-3</v>
      </c>
      <c r="M1106" s="57">
        <f t="shared" si="369"/>
        <v>0.20664559789493606</v>
      </c>
      <c r="N1106" s="57">
        <f>IF(SetUp!$B$62=0,X1106,(B1106-E1106)*(1-(H1106/SetUp!$B$66/SetUp!$B$56)))</f>
        <v>0</v>
      </c>
      <c r="O1106" s="57">
        <f>K1106*SetUp!$B$65</f>
        <v>0</v>
      </c>
      <c r="P1106" s="57">
        <f>MIN(SetUp!$B$54*L1106^SetUp!$B$51,L1106)</f>
        <v>8.5771598714632345E-4</v>
      </c>
      <c r="Q1106" s="57">
        <f t="shared" si="370"/>
        <v>8.619099961982549E-17</v>
      </c>
      <c r="R1106" s="57">
        <f>IF((H1106+N1106-O1106)&gt;SetUp!$B$56,T1105+H1106+N1106-O1106-SetUp!$B$56,T1105)</f>
        <v>0</v>
      </c>
      <c r="S1106" s="57">
        <f>R1106*SetUp!$B$65</f>
        <v>0</v>
      </c>
      <c r="T1106" s="57">
        <f>IF((R1106-S1106)&lt;SetUp!$B$53,R1106-S1106,SetUp!$B$53)</f>
        <v>0</v>
      </c>
      <c r="U1106" s="57">
        <f t="shared" si="371"/>
        <v>0.20664559789493606</v>
      </c>
      <c r="V1106" s="57">
        <f>(L1106-P1106)/1000*SetUp!$B$13*1000000/SetUp!$B$48</f>
        <v>3.630994559118926E-2</v>
      </c>
      <c r="W1106" s="57">
        <f t="shared" si="382"/>
        <v>0</v>
      </c>
      <c r="X1106" s="57">
        <f>MAX((SetUp!$B$56*(1-($H1106/SetUp!$B$56)^2)*TANH(($B1106-$D1106)/SetUp!$B$56))/(1+$H1106/SetUp!$B$56*TANH(($B1106-$D1106)/SetUp!$B$56)),0)</f>
        <v>0</v>
      </c>
      <c r="AK1106" s="65">
        <v>341</v>
      </c>
      <c r="AL1106" s="66">
        <f t="shared" si="362"/>
        <v>8.7255000000000003</v>
      </c>
      <c r="AM1106" s="66">
        <f t="shared" si="363"/>
        <v>0.13107593522090821</v>
      </c>
      <c r="AN1106" s="67">
        <f t="shared" si="364"/>
        <v>-0.98497783104453518</v>
      </c>
      <c r="AP1106" s="64">
        <v>28196</v>
      </c>
      <c r="AQ1106" s="55">
        <v>3</v>
      </c>
      <c r="AR1106" s="55">
        <v>72</v>
      </c>
      <c r="AS1106" s="66">
        <f t="shared" si="372"/>
        <v>0.185</v>
      </c>
      <c r="AT1106" s="66">
        <f t="shared" si="373"/>
        <v>0.35757478713321128</v>
      </c>
      <c r="AU1106" s="55" t="str">
        <f>IF(OR($AP1106&lt;SetUp!$B$97,$AP1106&gt;SetUp!$B$98),"Não","Sim")</f>
        <v>Não</v>
      </c>
      <c r="AV1106" s="68">
        <f t="shared" si="374"/>
        <v>0.43011626335213132</v>
      </c>
      <c r="AW1106" s="68">
        <f t="shared" si="375"/>
        <v>0.59797557402724344</v>
      </c>
      <c r="AX1106" s="68">
        <f t="shared" si="376"/>
        <v>-0.73282827159698616</v>
      </c>
      <c r="AY1106" s="68">
        <f t="shared" si="377"/>
        <v>-0.44663311122665084</v>
      </c>
      <c r="AZ1106" s="68">
        <f t="shared" si="378"/>
        <v>0.17257478713321128</v>
      </c>
      <c r="BA1106" s="68">
        <f t="shared" si="379"/>
        <v>0.16785931067511212</v>
      </c>
      <c r="BB1106" s="68">
        <f t="shared" si="380"/>
        <v>0.28619516037033532</v>
      </c>
    </row>
    <row r="1107" spans="1:54" x14ac:dyDescent="0.3">
      <c r="A1107" s="64">
        <v>27769</v>
      </c>
      <c r="B1107" s="57">
        <v>7.3999999999999996E-2</v>
      </c>
      <c r="C1107" s="57">
        <v>0</v>
      </c>
      <c r="D1107" s="57">
        <v>5.1120000000000001</v>
      </c>
      <c r="E1107" s="57">
        <f t="shared" si="365"/>
        <v>7.3999999999999996E-2</v>
      </c>
      <c r="F1107" s="57">
        <f t="shared" si="366"/>
        <v>5.0380000000000003</v>
      </c>
      <c r="G1107" s="57">
        <f t="shared" si="367"/>
        <v>0</v>
      </c>
      <c r="H1107" s="57">
        <f>IF(Q1106&gt;SetUp!$B$56,SetUp!$B$56,Q1106)</f>
        <v>8.619099961982549E-17</v>
      </c>
      <c r="I1107" s="57">
        <f t="shared" si="381"/>
        <v>0.20664559789493606</v>
      </c>
      <c r="J1107" s="57">
        <f>MIN(F1107,H1107,(1-EXP(-SetUp!$B$52*H1107/SetUp!$B$56))*F1107)</f>
        <v>0</v>
      </c>
      <c r="K1107" s="57">
        <f t="shared" si="368"/>
        <v>8.619099961982549E-17</v>
      </c>
      <c r="L1107" s="57">
        <f>IF(I1107&lt;=0,0,MIN(SetUp!$B$50*I1107^SetUp!$B$55,I1107))</f>
        <v>1.4782224074716876E-3</v>
      </c>
      <c r="M1107" s="57">
        <f t="shared" si="369"/>
        <v>0.20516737548746436</v>
      </c>
      <c r="N1107" s="57">
        <f>IF(SetUp!$B$62=0,X1107,(B1107-E1107)*(1-(H1107/SetUp!$B$66/SetUp!$B$56)))</f>
        <v>0</v>
      </c>
      <c r="O1107" s="57">
        <f>K1107*SetUp!$B$65</f>
        <v>0</v>
      </c>
      <c r="P1107" s="57">
        <f>MIN(SetUp!$B$54*L1107^SetUp!$B$51,L1107)</f>
        <v>8.4763868121762534E-4</v>
      </c>
      <c r="Q1107" s="57">
        <f t="shared" si="370"/>
        <v>8.619099961982549E-17</v>
      </c>
      <c r="R1107" s="57">
        <f>IF((H1107+N1107-O1107)&gt;SetUp!$B$56,T1106+H1107+N1107-O1107-SetUp!$B$56,T1106)</f>
        <v>0</v>
      </c>
      <c r="S1107" s="57">
        <f>R1107*SetUp!$B$65</f>
        <v>0</v>
      </c>
      <c r="T1107" s="57">
        <f>IF((R1107-S1107)&lt;SetUp!$B$53,R1107-S1107,SetUp!$B$53)</f>
        <v>0</v>
      </c>
      <c r="U1107" s="57">
        <f t="shared" si="371"/>
        <v>0.20516737548746436</v>
      </c>
      <c r="V1107" s="57">
        <f>(L1107-P1107)/1000*SetUp!$B$13*1000000/SetUp!$B$48</f>
        <v>3.5866141294102476E-2</v>
      </c>
      <c r="W1107" s="57">
        <f t="shared" si="382"/>
        <v>-8.8904578143811364E-18</v>
      </c>
      <c r="X1107" s="57">
        <f>MAX((SetUp!$B$56*(1-($H1107/SetUp!$B$56)^2)*TANH(($B1107-$D1107)/SetUp!$B$56))/(1+$H1107/SetUp!$B$56*TANH(($B1107-$D1107)/SetUp!$B$56)),0)</f>
        <v>0</v>
      </c>
      <c r="AK1107" s="65">
        <v>342</v>
      </c>
      <c r="AL1107" s="66">
        <f t="shared" si="362"/>
        <v>5.68</v>
      </c>
      <c r="AM1107" s="66">
        <f t="shared" si="363"/>
        <v>0.12803838829452541</v>
      </c>
      <c r="AN1107" s="67">
        <f t="shared" si="364"/>
        <v>-0.97745803022983702</v>
      </c>
      <c r="AP1107" s="64">
        <v>28197</v>
      </c>
      <c r="AQ1107" s="55">
        <v>3</v>
      </c>
      <c r="AR1107" s="55">
        <v>73</v>
      </c>
      <c r="AS1107" s="66">
        <f t="shared" si="372"/>
        <v>0.14099999999999999</v>
      </c>
      <c r="AT1107" s="66">
        <f t="shared" si="373"/>
        <v>0.34693428918858454</v>
      </c>
      <c r="AU1107" s="55" t="str">
        <f>IF(OR($AP1107&lt;SetUp!$B$97,$AP1107&gt;SetUp!$B$98),"Não","Sim")</f>
        <v>Não</v>
      </c>
      <c r="AV1107" s="68">
        <f t="shared" si="374"/>
        <v>0.37549966711037175</v>
      </c>
      <c r="AW1107" s="68">
        <f t="shared" si="375"/>
        <v>0.58901128103677658</v>
      </c>
      <c r="AX1107" s="68">
        <f t="shared" si="376"/>
        <v>-0.8507808873446201</v>
      </c>
      <c r="AY1107" s="68">
        <f t="shared" si="377"/>
        <v>-0.45975277461898839</v>
      </c>
      <c r="AZ1107" s="68">
        <f t="shared" si="378"/>
        <v>0.20593428918858456</v>
      </c>
      <c r="BA1107" s="68">
        <f t="shared" si="379"/>
        <v>0.21351161392640483</v>
      </c>
      <c r="BB1107" s="68">
        <f t="shared" si="380"/>
        <v>0.3910281127256317</v>
      </c>
    </row>
    <row r="1108" spans="1:54" x14ac:dyDescent="0.3">
      <c r="A1108" s="64">
        <v>27770</v>
      </c>
      <c r="B1108" s="57">
        <v>0.376</v>
      </c>
      <c r="C1108" s="57">
        <v>0</v>
      </c>
      <c r="D1108" s="57">
        <v>5.1120000000000001</v>
      </c>
      <c r="E1108" s="57">
        <f t="shared" si="365"/>
        <v>0.376</v>
      </c>
      <c r="F1108" s="57">
        <f t="shared" si="366"/>
        <v>4.7359999999999998</v>
      </c>
      <c r="G1108" s="57">
        <f t="shared" si="367"/>
        <v>0</v>
      </c>
      <c r="H1108" s="57">
        <f>IF(Q1107&gt;SetUp!$B$56,SetUp!$B$56,Q1107)</f>
        <v>8.619099961982549E-17</v>
      </c>
      <c r="I1108" s="57">
        <f t="shared" si="381"/>
        <v>0.20516737548746436</v>
      </c>
      <c r="J1108" s="57">
        <f>MIN(F1108,H1108,(1-EXP(-SetUp!$B$52*H1108/SetUp!$B$56))*F1108)</f>
        <v>0</v>
      </c>
      <c r="K1108" s="57">
        <f t="shared" si="368"/>
        <v>8.619099961982549E-17</v>
      </c>
      <c r="L1108" s="57">
        <f>IF(I1108&lt;=0,0,MIN(SetUp!$B$50*I1108^SetUp!$B$55,I1108))</f>
        <v>1.4606405592372867E-3</v>
      </c>
      <c r="M1108" s="57">
        <f t="shared" si="369"/>
        <v>0.20370673492822708</v>
      </c>
      <c r="N1108" s="57">
        <f>IF(SetUp!$B$62=0,X1108,(B1108-E1108)*(1-(H1108/SetUp!$B$66/SetUp!$B$56)))</f>
        <v>0</v>
      </c>
      <c r="O1108" s="57">
        <f>K1108*SetUp!$B$65</f>
        <v>0</v>
      </c>
      <c r="P1108" s="57">
        <f>MIN(SetUp!$B$54*L1108^SetUp!$B$51,L1108)</f>
        <v>8.3772744384084518E-4</v>
      </c>
      <c r="Q1108" s="57">
        <f t="shared" si="370"/>
        <v>8.619099961982549E-17</v>
      </c>
      <c r="R1108" s="57">
        <f>IF((H1108+N1108-O1108)&gt;SetUp!$B$56,T1107+H1108+N1108-O1108-SetUp!$B$56,T1107)</f>
        <v>0</v>
      </c>
      <c r="S1108" s="57">
        <f>R1108*SetUp!$B$65</f>
        <v>0</v>
      </c>
      <c r="T1108" s="57">
        <f>IF((R1108-S1108)&lt;SetUp!$B$53,R1108-S1108,SetUp!$B$53)</f>
        <v>0</v>
      </c>
      <c r="U1108" s="57">
        <f t="shared" si="371"/>
        <v>0.20370673492822708</v>
      </c>
      <c r="V1108" s="57">
        <f>(L1108-P1108)/1000*SetUp!$B$13*1000000/SetUp!$B$48</f>
        <v>3.542985472123799E-2</v>
      </c>
      <c r="W1108" s="57">
        <f t="shared" si="382"/>
        <v>6.0715321659188248E-18</v>
      </c>
      <c r="X1108" s="57">
        <f>MAX((SetUp!$B$56*(1-($H1108/SetUp!$B$56)^2)*TANH(($B1108-$D1108)/SetUp!$B$56))/(1+$H1108/SetUp!$B$56*TANH(($B1108-$D1108)/SetUp!$B$56)),0)</f>
        <v>0</v>
      </c>
      <c r="AK1108" s="65">
        <v>343</v>
      </c>
      <c r="AL1108" s="66">
        <f t="shared" si="362"/>
        <v>1.6830000000000001</v>
      </c>
      <c r="AM1108" s="66">
        <f t="shared" si="363"/>
        <v>0.1251016158788002</v>
      </c>
      <c r="AN1108" s="67">
        <f t="shared" si="364"/>
        <v>-0.9256674890797385</v>
      </c>
      <c r="AP1108" s="64">
        <v>28198</v>
      </c>
      <c r="AQ1108" s="55">
        <v>3</v>
      </c>
      <c r="AR1108" s="55">
        <v>74</v>
      </c>
      <c r="AS1108" s="66">
        <f t="shared" si="372"/>
        <v>2.016</v>
      </c>
      <c r="AT1108" s="66">
        <f t="shared" si="373"/>
        <v>0.33674080062971712</v>
      </c>
      <c r="AU1108" s="55" t="str">
        <f>IF(OR($AP1108&lt;SetUp!$B$97,$AP1108&gt;SetUp!$B$98),"Não","Sim")</f>
        <v>Não</v>
      </c>
      <c r="AV1108" s="68">
        <f t="shared" si="374"/>
        <v>1.4198591479439078</v>
      </c>
      <c r="AW1108" s="68">
        <f t="shared" si="375"/>
        <v>0.58029371927474549</v>
      </c>
      <c r="AX1108" s="68">
        <f t="shared" si="376"/>
        <v>0.30449052777348767</v>
      </c>
      <c r="AY1108" s="68">
        <f t="shared" si="377"/>
        <v>-0.47270425986725728</v>
      </c>
      <c r="AZ1108" s="68">
        <f t="shared" si="378"/>
        <v>-1.679259199370283</v>
      </c>
      <c r="BA1108" s="68">
        <f t="shared" si="379"/>
        <v>-0.83956542866916228</v>
      </c>
      <c r="BB1108" s="68">
        <f t="shared" si="380"/>
        <v>-0.77719478764074501</v>
      </c>
    </row>
    <row r="1109" spans="1:54" x14ac:dyDescent="0.3">
      <c r="A1109" s="64">
        <v>27771</v>
      </c>
      <c r="B1109" s="57">
        <v>0.214</v>
      </c>
      <c r="C1109" s="57">
        <v>0</v>
      </c>
      <c r="D1109" s="57">
        <v>5.1120000000000001</v>
      </c>
      <c r="E1109" s="57">
        <f t="shared" si="365"/>
        <v>0.214</v>
      </c>
      <c r="F1109" s="57">
        <f t="shared" si="366"/>
        <v>4.8979999999999997</v>
      </c>
      <c r="G1109" s="57">
        <f t="shared" si="367"/>
        <v>0</v>
      </c>
      <c r="H1109" s="57">
        <f>IF(Q1108&gt;SetUp!$B$56,SetUp!$B$56,Q1108)</f>
        <v>8.619099961982549E-17</v>
      </c>
      <c r="I1109" s="57">
        <f t="shared" si="381"/>
        <v>0.20370673492822708</v>
      </c>
      <c r="J1109" s="57">
        <f>MIN(F1109,H1109,(1-EXP(-SetUp!$B$52*H1109/SetUp!$B$56))*F1109)</f>
        <v>0</v>
      </c>
      <c r="K1109" s="57">
        <f t="shared" si="368"/>
        <v>8.619099961982549E-17</v>
      </c>
      <c r="L1109" s="57">
        <f>IF(I1109&lt;=0,0,MIN(SetUp!$B$50*I1109^SetUp!$B$55,I1109))</f>
        <v>1.4433505790422492E-3</v>
      </c>
      <c r="M1109" s="57">
        <f t="shared" si="369"/>
        <v>0.20226338434918484</v>
      </c>
      <c r="N1109" s="57">
        <f>IF(SetUp!$B$62=0,X1109,(B1109-E1109)*(1-(H1109/SetUp!$B$66/SetUp!$B$56)))</f>
        <v>0</v>
      </c>
      <c r="O1109" s="57">
        <f>K1109*SetUp!$B$65</f>
        <v>0</v>
      </c>
      <c r="P1109" s="57">
        <f>MIN(SetUp!$B$54*L1109^SetUp!$B$51,L1109)</f>
        <v>8.2797875886006414E-4</v>
      </c>
      <c r="Q1109" s="57">
        <f t="shared" si="370"/>
        <v>8.619099961982549E-17</v>
      </c>
      <c r="R1109" s="57">
        <f>IF((H1109+N1109-O1109)&gt;SetUp!$B$56,T1108+H1109+N1109-O1109-SetUp!$B$56,T1108)</f>
        <v>0</v>
      </c>
      <c r="S1109" s="57">
        <f>R1109*SetUp!$B$65</f>
        <v>0</v>
      </c>
      <c r="T1109" s="57">
        <f>IF((R1109-S1109)&lt;SetUp!$B$53,R1109-S1109,SetUp!$B$53)</f>
        <v>0</v>
      </c>
      <c r="U1109" s="57">
        <f t="shared" si="371"/>
        <v>0.20226338434918484</v>
      </c>
      <c r="V1109" s="57">
        <f>(L1109-P1109)/1000*SetUp!$B$13*1000000/SetUp!$B$48</f>
        <v>3.5000923322545202E-2</v>
      </c>
      <c r="W1109" s="57">
        <f t="shared" si="382"/>
        <v>8.4567769453869346E-18</v>
      </c>
      <c r="X1109" s="57">
        <f>MAX((SetUp!$B$56*(1-($H1109/SetUp!$B$56)^2)*TANH(($B1109-$D1109)/SetUp!$B$56))/(1+$H1109/SetUp!$B$56*TANH(($B1109-$D1109)/SetUp!$B$56)),0)</f>
        <v>0</v>
      </c>
      <c r="AK1109" s="65">
        <v>344</v>
      </c>
      <c r="AL1109" s="66">
        <f t="shared" si="362"/>
        <v>0.82499999999999996</v>
      </c>
      <c r="AM1109" s="66">
        <f t="shared" si="363"/>
        <v>0.12226128489784126</v>
      </c>
      <c r="AN1109" s="67">
        <f t="shared" si="364"/>
        <v>-0.85180450315413181</v>
      </c>
      <c r="AP1109" s="64">
        <v>28199</v>
      </c>
      <c r="AQ1109" s="55">
        <v>3</v>
      </c>
      <c r="AR1109" s="55">
        <v>75</v>
      </c>
      <c r="AS1109" s="66">
        <f t="shared" si="372"/>
        <v>0.83399999999999996</v>
      </c>
      <c r="AT1109" s="66">
        <f t="shared" si="373"/>
        <v>0.32748642840038772</v>
      </c>
      <c r="AU1109" s="55" t="str">
        <f>IF(OR($AP1109&lt;SetUp!$B$97,$AP1109&gt;SetUp!$B$98),"Não","Sim")</f>
        <v>Não</v>
      </c>
      <c r="AV1109" s="68">
        <f t="shared" si="374"/>
        <v>0.91323600454646991</v>
      </c>
      <c r="AW1109" s="68">
        <f t="shared" si="375"/>
        <v>0.57226429942849633</v>
      </c>
      <c r="AX1109" s="68">
        <f t="shared" si="376"/>
        <v>-7.8833949362261305E-2</v>
      </c>
      <c r="AY1109" s="68">
        <f t="shared" si="377"/>
        <v>-0.48480669320792558</v>
      </c>
      <c r="AZ1109" s="68">
        <f t="shared" si="378"/>
        <v>-0.5065135715996123</v>
      </c>
      <c r="BA1109" s="68">
        <f t="shared" si="379"/>
        <v>-0.34097170511797359</v>
      </c>
      <c r="BB1109" s="68">
        <f t="shared" si="380"/>
        <v>-0.40597274384566429</v>
      </c>
    </row>
    <row r="1110" spans="1:54" x14ac:dyDescent="0.3">
      <c r="A1110" s="64">
        <v>27772</v>
      </c>
      <c r="B1110" s="57">
        <v>0</v>
      </c>
      <c r="C1110" s="57">
        <v>0</v>
      </c>
      <c r="D1110" s="57">
        <v>5.1120000000000001</v>
      </c>
      <c r="E1110" s="57">
        <f t="shared" si="365"/>
        <v>0</v>
      </c>
      <c r="F1110" s="57">
        <f t="shared" si="366"/>
        <v>5.1120000000000001</v>
      </c>
      <c r="G1110" s="57">
        <f t="shared" si="367"/>
        <v>0</v>
      </c>
      <c r="H1110" s="57">
        <f>IF(Q1109&gt;SetUp!$B$56,SetUp!$B$56,Q1109)</f>
        <v>8.619099961982549E-17</v>
      </c>
      <c r="I1110" s="57">
        <f t="shared" si="381"/>
        <v>0.20226338434918484</v>
      </c>
      <c r="J1110" s="57">
        <f>MIN(F1110,H1110,(1-EXP(-SetUp!$B$52*H1110/SetUp!$B$56))*F1110)</f>
        <v>0</v>
      </c>
      <c r="K1110" s="57">
        <f t="shared" si="368"/>
        <v>8.619099961982549E-17</v>
      </c>
      <c r="L1110" s="57">
        <f>IF(I1110&lt;=0,0,MIN(SetUp!$B$50*I1110^SetUp!$B$55,I1110))</f>
        <v>1.4263462587304889E-3</v>
      </c>
      <c r="M1110" s="57">
        <f t="shared" si="369"/>
        <v>0.20083703809045436</v>
      </c>
      <c r="N1110" s="57">
        <f>IF(SetUp!$B$62=0,X1110,(B1110-E1110)*(1-(H1110/SetUp!$B$66/SetUp!$B$56)))</f>
        <v>0</v>
      </c>
      <c r="O1110" s="57">
        <f>K1110*SetUp!$B$65</f>
        <v>0</v>
      </c>
      <c r="P1110" s="57">
        <f>MIN(SetUp!$B$54*L1110^SetUp!$B$51,L1110)</f>
        <v>8.1838920093456195E-4</v>
      </c>
      <c r="Q1110" s="57">
        <f t="shared" si="370"/>
        <v>8.619099961982549E-17</v>
      </c>
      <c r="R1110" s="57">
        <f>IF((H1110+N1110-O1110)&gt;SetUp!$B$56,T1109+H1110+N1110-O1110-SetUp!$B$56,T1109)</f>
        <v>0</v>
      </c>
      <c r="S1110" s="57">
        <f>R1110*SetUp!$B$65</f>
        <v>0</v>
      </c>
      <c r="T1110" s="57">
        <f>IF((R1110-S1110)&lt;SetUp!$B$53,R1110-S1110,SetUp!$B$53)</f>
        <v>0</v>
      </c>
      <c r="U1110" s="57">
        <f t="shared" si="371"/>
        <v>0.20083703809045436</v>
      </c>
      <c r="V1110" s="57">
        <f>(L1110-P1110)/1000*SetUp!$B$13*1000000/SetUp!$B$48</f>
        <v>3.4579188817933863E-2</v>
      </c>
      <c r="W1110" s="57">
        <f t="shared" si="382"/>
        <v>1.2359904766334751E-17</v>
      </c>
      <c r="X1110" s="57">
        <f>MAX((SetUp!$B$56*(1-($H1110/SetUp!$B$56)^2)*TANH(($B1110-$D1110)/SetUp!$B$56))/(1+$H1110/SetUp!$B$56*TANH(($B1110-$D1110)/SetUp!$B$56)),0)</f>
        <v>0</v>
      </c>
      <c r="AK1110" s="65">
        <v>345</v>
      </c>
      <c r="AL1110" s="66">
        <f t="shared" si="362"/>
        <v>0.51149999999999995</v>
      </c>
      <c r="AM1110" s="66">
        <f t="shared" si="363"/>
        <v>0.11951328993270405</v>
      </c>
      <c r="AN1110" s="67">
        <f t="shared" si="364"/>
        <v>-0.76634742926157562</v>
      </c>
      <c r="AP1110" s="64">
        <v>28200</v>
      </c>
      <c r="AQ1110" s="55">
        <v>3</v>
      </c>
      <c r="AR1110" s="55">
        <v>76</v>
      </c>
      <c r="AS1110" s="66">
        <f t="shared" si="372"/>
        <v>0.54600000000000004</v>
      </c>
      <c r="AT1110" s="66">
        <f t="shared" si="373"/>
        <v>0.31806855089153302</v>
      </c>
      <c r="AU1110" s="55" t="str">
        <f>IF(OR($AP1110&lt;SetUp!$B$97,$AP1110&gt;SetUp!$B$98),"Não","Sim")</f>
        <v>Não</v>
      </c>
      <c r="AV1110" s="68">
        <f t="shared" si="374"/>
        <v>0.73891812807644663</v>
      </c>
      <c r="AW1110" s="68">
        <f t="shared" si="375"/>
        <v>0.56397566515899689</v>
      </c>
      <c r="AX1110" s="68">
        <f t="shared" si="376"/>
        <v>-0.26280735729526272</v>
      </c>
      <c r="AY1110" s="68">
        <f t="shared" si="377"/>
        <v>-0.4974792697466871</v>
      </c>
      <c r="AZ1110" s="68">
        <f t="shared" si="378"/>
        <v>-0.22793144910846702</v>
      </c>
      <c r="BA1110" s="68">
        <f t="shared" si="379"/>
        <v>-0.17494246291744975</v>
      </c>
      <c r="BB1110" s="68">
        <f t="shared" si="380"/>
        <v>-0.23467191245142438</v>
      </c>
    </row>
    <row r="1111" spans="1:54" x14ac:dyDescent="0.3">
      <c r="A1111" s="64">
        <v>27773</v>
      </c>
      <c r="B1111" s="57">
        <v>0.33900000000000002</v>
      </c>
      <c r="C1111" s="57">
        <v>0</v>
      </c>
      <c r="D1111" s="57">
        <v>5.1120000000000001</v>
      </c>
      <c r="E1111" s="57">
        <f t="shared" si="365"/>
        <v>0.33900000000000002</v>
      </c>
      <c r="F1111" s="57">
        <f t="shared" si="366"/>
        <v>4.7729999999999997</v>
      </c>
      <c r="G1111" s="57">
        <f t="shared" si="367"/>
        <v>0</v>
      </c>
      <c r="H1111" s="57">
        <f>IF(Q1110&gt;SetUp!$B$56,SetUp!$B$56,Q1110)</f>
        <v>8.619099961982549E-17</v>
      </c>
      <c r="I1111" s="57">
        <f t="shared" si="381"/>
        <v>0.20083703809045436</v>
      </c>
      <c r="J1111" s="57">
        <f>MIN(F1111,H1111,(1-EXP(-SetUp!$B$52*H1111/SetUp!$B$56))*F1111)</f>
        <v>0</v>
      </c>
      <c r="K1111" s="57">
        <f t="shared" si="368"/>
        <v>8.619099961982549E-17</v>
      </c>
      <c r="L1111" s="57">
        <f>IF(I1111&lt;=0,0,MIN(SetUp!$B$50*I1111^SetUp!$B$55,I1111))</f>
        <v>1.4096215509510075E-3</v>
      </c>
      <c r="M1111" s="57">
        <f t="shared" si="369"/>
        <v>0.19942741653950335</v>
      </c>
      <c r="N1111" s="57">
        <f>IF(SetUp!$B$62=0,X1111,(B1111-E1111)*(1-(H1111/SetUp!$B$66/SetUp!$B$56)))</f>
        <v>0</v>
      </c>
      <c r="O1111" s="57">
        <f>K1111*SetUp!$B$65</f>
        <v>0</v>
      </c>
      <c r="P1111" s="57">
        <f>MIN(SetUp!$B$54*L1111^SetUp!$B$51,L1111)</f>
        <v>8.0895543277403697E-4</v>
      </c>
      <c r="Q1111" s="57">
        <f t="shared" si="370"/>
        <v>8.619099961982549E-17</v>
      </c>
      <c r="R1111" s="57">
        <f>IF((H1111+N1111-O1111)&gt;SetUp!$B$56,T1110+H1111+N1111-O1111-SetUp!$B$56,T1110)</f>
        <v>0</v>
      </c>
      <c r="S1111" s="57">
        <f>R1111*SetUp!$B$65</f>
        <v>0</v>
      </c>
      <c r="T1111" s="57">
        <f>IF((R1111-S1111)&lt;SetUp!$B$53,R1111-S1111,SetUp!$B$53)</f>
        <v>0</v>
      </c>
      <c r="U1111" s="57">
        <f t="shared" si="371"/>
        <v>0.19942741653950335</v>
      </c>
      <c r="V1111" s="57">
        <f>(L1111-P1111)/1000*SetUp!$B$13*1000000/SetUp!$B$48</f>
        <v>3.4164497065430725E-2</v>
      </c>
      <c r="W1111" s="57">
        <f t="shared" si="382"/>
        <v>2.8406096919120216E-17</v>
      </c>
      <c r="X1111" s="57">
        <f>MAX((SetUp!$B$56*(1-($H1111/SetUp!$B$56)^2)*TANH(($B1111-$D1111)/SetUp!$B$56))/(1+$H1111/SetUp!$B$56*TANH(($B1111-$D1111)/SetUp!$B$56)),0)</f>
        <v>0</v>
      </c>
      <c r="AK1111" s="65">
        <v>346</v>
      </c>
      <c r="AL1111" s="66">
        <f t="shared" si="362"/>
        <v>0.41099999999999998</v>
      </c>
      <c r="AM1111" s="66">
        <f t="shared" si="363"/>
        <v>0.11685373914999064</v>
      </c>
      <c r="AN1111" s="67">
        <f t="shared" si="364"/>
        <v>-0.71568433296839262</v>
      </c>
      <c r="AP1111" s="64">
        <v>28201</v>
      </c>
      <c r="AQ1111" s="55">
        <v>3</v>
      </c>
      <c r="AR1111" s="55">
        <v>77</v>
      </c>
      <c r="AS1111" s="66">
        <f t="shared" si="372"/>
        <v>0.498</v>
      </c>
      <c r="AT1111" s="66">
        <f t="shared" si="373"/>
        <v>0.31160686949220079</v>
      </c>
      <c r="AU1111" s="55" t="str">
        <f>IF(OR($AP1111&lt;SetUp!$B$97,$AP1111&gt;SetUp!$B$98),"Não","Sim")</f>
        <v>Não</v>
      </c>
      <c r="AV1111" s="68">
        <f t="shared" si="374"/>
        <v>0.70569115057509402</v>
      </c>
      <c r="AW1111" s="68">
        <f t="shared" si="375"/>
        <v>0.55821758257170728</v>
      </c>
      <c r="AX1111" s="68">
        <f t="shared" si="376"/>
        <v>-0.30277065724028246</v>
      </c>
      <c r="AY1111" s="68">
        <f t="shared" si="377"/>
        <v>-0.50639297670656191</v>
      </c>
      <c r="AZ1111" s="68">
        <f t="shared" si="378"/>
        <v>-0.18639313050779921</v>
      </c>
      <c r="BA1111" s="68">
        <f t="shared" si="379"/>
        <v>-0.14747356800338673</v>
      </c>
      <c r="BB1111" s="68">
        <f t="shared" si="380"/>
        <v>-0.20362231946627946</v>
      </c>
    </row>
    <row r="1112" spans="1:54" x14ac:dyDescent="0.3">
      <c r="A1112" s="64">
        <v>27774</v>
      </c>
      <c r="B1112" s="57">
        <v>0.112</v>
      </c>
      <c r="C1112" s="57">
        <v>0</v>
      </c>
      <c r="D1112" s="57">
        <v>5.1120000000000001</v>
      </c>
      <c r="E1112" s="57">
        <f t="shared" si="365"/>
        <v>0.112</v>
      </c>
      <c r="F1112" s="57">
        <f t="shared" si="366"/>
        <v>5</v>
      </c>
      <c r="G1112" s="57">
        <f t="shared" si="367"/>
        <v>0</v>
      </c>
      <c r="H1112" s="57">
        <f>IF(Q1111&gt;SetUp!$B$56,SetUp!$B$56,Q1111)</f>
        <v>8.619099961982549E-17</v>
      </c>
      <c r="I1112" s="57">
        <f t="shared" si="381"/>
        <v>0.19942741653950335</v>
      </c>
      <c r="J1112" s="57">
        <f>MIN(F1112,H1112,(1-EXP(-SetUp!$B$52*H1112/SetUp!$B$56))*F1112)</f>
        <v>0</v>
      </c>
      <c r="K1112" s="57">
        <f t="shared" si="368"/>
        <v>8.619099961982549E-17</v>
      </c>
      <c r="L1112" s="57">
        <f>IF(I1112&lt;=0,0,MIN(SetUp!$B$50*I1112^SetUp!$B$55,I1112))</f>
        <v>1.3931705642541003E-3</v>
      </c>
      <c r="M1112" s="57">
        <f t="shared" si="369"/>
        <v>0.19803424597524927</v>
      </c>
      <c r="N1112" s="57">
        <f>IF(SetUp!$B$62=0,X1112,(B1112-E1112)*(1-(H1112/SetUp!$B$66/SetUp!$B$56)))</f>
        <v>0</v>
      </c>
      <c r="O1112" s="57">
        <f>K1112*SetUp!$B$65</f>
        <v>0</v>
      </c>
      <c r="P1112" s="57">
        <f>MIN(SetUp!$B$54*L1112^SetUp!$B$51,L1112)</f>
        <v>7.9967420247066708E-4</v>
      </c>
      <c r="Q1112" s="57">
        <f t="shared" si="370"/>
        <v>8.619099961982549E-17</v>
      </c>
      <c r="R1112" s="57">
        <f>IF((H1112+N1112-O1112)&gt;SetUp!$B$56,T1111+H1112+N1112-O1112-SetUp!$B$56,T1111)</f>
        <v>0</v>
      </c>
      <c r="S1112" s="57">
        <f>R1112*SetUp!$B$65</f>
        <v>0</v>
      </c>
      <c r="T1112" s="57">
        <f>IF((R1112-S1112)&lt;SetUp!$B$53,R1112-S1112,SetUp!$B$53)</f>
        <v>0</v>
      </c>
      <c r="U1112" s="57">
        <f t="shared" si="371"/>
        <v>0.19803424597524927</v>
      </c>
      <c r="V1112" s="57">
        <f>(L1112-P1112)/1000*SetUp!$B$13*1000000/SetUp!$B$48</f>
        <v>3.3756697934009275E-2</v>
      </c>
      <c r="W1112" s="57">
        <f t="shared" si="382"/>
        <v>1.3227266504323154E-17</v>
      </c>
      <c r="X1112" s="57">
        <f>MAX((SetUp!$B$56*(1-($H1112/SetUp!$B$56)^2)*TANH(($B1112-$D1112)/SetUp!$B$56))/(1+$H1112/SetUp!$B$56*TANH(($B1112-$D1112)/SetUp!$B$56)),0)</f>
        <v>0</v>
      </c>
      <c r="AK1112" s="65">
        <v>347</v>
      </c>
      <c r="AL1112" s="66">
        <f t="shared" si="362"/>
        <v>0.34050000000000002</v>
      </c>
      <c r="AM1112" s="66">
        <f t="shared" si="363"/>
        <v>0.11427894122731168</v>
      </c>
      <c r="AN1112" s="67">
        <f t="shared" si="364"/>
        <v>-0.66437902723256481</v>
      </c>
      <c r="AP1112" s="64">
        <v>28202</v>
      </c>
      <c r="AQ1112" s="55">
        <v>3</v>
      </c>
      <c r="AR1112" s="55">
        <v>78</v>
      </c>
      <c r="AS1112" s="66">
        <f t="shared" si="372"/>
        <v>0.41</v>
      </c>
      <c r="AT1112" s="66">
        <f t="shared" si="373"/>
        <v>0.50988516444536314</v>
      </c>
      <c r="AU1112" s="55" t="str">
        <f>IF(OR($AP1112&lt;SetUp!$B$97,$AP1112&gt;SetUp!$B$98),"Não","Sim")</f>
        <v>Não</v>
      </c>
      <c r="AV1112" s="68">
        <f t="shared" si="374"/>
        <v>0.6403124237432849</v>
      </c>
      <c r="AW1112" s="68">
        <f t="shared" si="375"/>
        <v>0.71406243735780073</v>
      </c>
      <c r="AX1112" s="68">
        <f t="shared" si="376"/>
        <v>-0.38721614328026455</v>
      </c>
      <c r="AY1112" s="68">
        <f t="shared" si="377"/>
        <v>-0.2925276240263413</v>
      </c>
      <c r="AZ1112" s="68">
        <f t="shared" si="378"/>
        <v>9.9885164445363162E-2</v>
      </c>
      <c r="BA1112" s="68">
        <f t="shared" si="379"/>
        <v>7.375001361451583E-2</v>
      </c>
      <c r="BB1112" s="68">
        <f t="shared" si="380"/>
        <v>9.4688519253923242E-2</v>
      </c>
    </row>
    <row r="1113" spans="1:54" x14ac:dyDescent="0.3">
      <c r="A1113" s="64">
        <v>27775</v>
      </c>
      <c r="B1113" s="57">
        <v>0</v>
      </c>
      <c r="C1113" s="57">
        <v>0</v>
      </c>
      <c r="D1113" s="57">
        <v>5.1120000000000001</v>
      </c>
      <c r="E1113" s="57">
        <f t="shared" si="365"/>
        <v>0</v>
      </c>
      <c r="F1113" s="57">
        <f t="shared" si="366"/>
        <v>5.1120000000000001</v>
      </c>
      <c r="G1113" s="57">
        <f t="shared" si="367"/>
        <v>0</v>
      </c>
      <c r="H1113" s="57">
        <f>IF(Q1112&gt;SetUp!$B$56,SetUp!$B$56,Q1112)</f>
        <v>8.619099961982549E-17</v>
      </c>
      <c r="I1113" s="57">
        <f t="shared" si="381"/>
        <v>0.19803424597524927</v>
      </c>
      <c r="J1113" s="57">
        <f>MIN(F1113,H1113,(1-EXP(-SetUp!$B$52*H1113/SetUp!$B$56))*F1113)</f>
        <v>0</v>
      </c>
      <c r="K1113" s="57">
        <f t="shared" si="368"/>
        <v>8.619099961982549E-17</v>
      </c>
      <c r="L1113" s="57">
        <f>IF(I1113&lt;=0,0,MIN(SetUp!$B$50*I1113^SetUp!$B$55,I1113))</f>
        <v>1.3769875583594274E-3</v>
      </c>
      <c r="M1113" s="57">
        <f t="shared" si="369"/>
        <v>0.19665725841688983</v>
      </c>
      <c r="N1113" s="57">
        <f>IF(SetUp!$B$62=0,X1113,(B1113-E1113)*(1-(H1113/SetUp!$B$66/SetUp!$B$56)))</f>
        <v>0</v>
      </c>
      <c r="O1113" s="57">
        <f>K1113*SetUp!$B$65</f>
        <v>0</v>
      </c>
      <c r="P1113" s="57">
        <f>MIN(SetUp!$B$54*L1113^SetUp!$B$51,L1113)</f>
        <v>7.9054234092414404E-4</v>
      </c>
      <c r="Q1113" s="57">
        <f t="shared" si="370"/>
        <v>8.619099961982549E-17</v>
      </c>
      <c r="R1113" s="57">
        <f>IF((H1113+N1113-O1113)&gt;SetUp!$B$56,T1112+H1113+N1113-O1113-SetUp!$B$56,T1112)</f>
        <v>0</v>
      </c>
      <c r="S1113" s="57">
        <f>R1113*SetUp!$B$65</f>
        <v>0</v>
      </c>
      <c r="T1113" s="57">
        <f>IF((R1113-S1113)&lt;SetUp!$B$53,R1113-S1113,SetUp!$B$53)</f>
        <v>0</v>
      </c>
      <c r="U1113" s="57">
        <f t="shared" si="371"/>
        <v>0.19665725841688983</v>
      </c>
      <c r="V1113" s="57">
        <f>(L1113-P1113)/1000*SetUp!$B$13*1000000/SetUp!$B$48</f>
        <v>3.3355645180906723E-2</v>
      </c>
      <c r="W1113" s="57">
        <f t="shared" si="382"/>
        <v>-1.0842021724855044E-17</v>
      </c>
      <c r="X1113" s="57">
        <f>MAX((SetUp!$B$56*(1-($H1113/SetUp!$B$56)^2)*TANH(($B1113-$D1113)/SetUp!$B$56))/(1+$H1113/SetUp!$B$56*TANH(($B1113-$D1113)/SetUp!$B$56)),0)</f>
        <v>0</v>
      </c>
      <c r="AK1113" s="65">
        <v>348</v>
      </c>
      <c r="AL1113" s="66">
        <f t="shared" si="362"/>
        <v>0.26450000000000001</v>
      </c>
      <c r="AM1113" s="66">
        <f t="shared" si="363"/>
        <v>0.11178539319618852</v>
      </c>
      <c r="AN1113" s="67">
        <f t="shared" si="364"/>
        <v>-0.57737091419210396</v>
      </c>
      <c r="AP1113" s="64">
        <v>28203</v>
      </c>
      <c r="AQ1113" s="55">
        <v>3</v>
      </c>
      <c r="AR1113" s="55">
        <v>79</v>
      </c>
      <c r="AS1113" s="66">
        <f t="shared" si="372"/>
        <v>0.45300000000000001</v>
      </c>
      <c r="AT1113" s="66">
        <f t="shared" si="373"/>
        <v>0.82353037275052865</v>
      </c>
      <c r="AU1113" s="55" t="str">
        <f>IF(OR($AP1113&lt;SetUp!$B$97,$AP1113&gt;SetUp!$B$98),"Não","Sim")</f>
        <v>Não</v>
      </c>
      <c r="AV1113" s="68">
        <f t="shared" si="374"/>
        <v>0.67305274681855365</v>
      </c>
      <c r="AW1113" s="68">
        <f t="shared" si="375"/>
        <v>0.90748574245027602</v>
      </c>
      <c r="AX1113" s="68">
        <f t="shared" si="376"/>
        <v>-0.34390179798716813</v>
      </c>
      <c r="AY1113" s="68">
        <f t="shared" si="377"/>
        <v>-8.4320378917168717E-2</v>
      </c>
      <c r="AZ1113" s="68">
        <f t="shared" si="378"/>
        <v>0.37053037275052864</v>
      </c>
      <c r="BA1113" s="68">
        <f t="shared" si="379"/>
        <v>0.23443299563172237</v>
      </c>
      <c r="BB1113" s="68">
        <f t="shared" si="380"/>
        <v>0.25958141906999943</v>
      </c>
    </row>
    <row r="1114" spans="1:54" x14ac:dyDescent="0.3">
      <c r="A1114" s="64">
        <v>27776</v>
      </c>
      <c r="B1114" s="57">
        <v>3.9E-2</v>
      </c>
      <c r="C1114" s="57">
        <v>0</v>
      </c>
      <c r="D1114" s="57">
        <v>5.1120000000000001</v>
      </c>
      <c r="E1114" s="57">
        <f t="shared" si="365"/>
        <v>3.9E-2</v>
      </c>
      <c r="F1114" s="57">
        <f t="shared" si="366"/>
        <v>5.0730000000000004</v>
      </c>
      <c r="G1114" s="57">
        <f t="shared" si="367"/>
        <v>0</v>
      </c>
      <c r="H1114" s="57">
        <f>IF(Q1113&gt;SetUp!$B$56,SetUp!$B$56,Q1113)</f>
        <v>8.619099961982549E-17</v>
      </c>
      <c r="I1114" s="57">
        <f t="shared" si="381"/>
        <v>0.19665725841688983</v>
      </c>
      <c r="J1114" s="57">
        <f>MIN(F1114,H1114,(1-EXP(-SetUp!$B$52*H1114/SetUp!$B$56))*F1114)</f>
        <v>0</v>
      </c>
      <c r="K1114" s="57">
        <f t="shared" si="368"/>
        <v>8.619099961982549E-17</v>
      </c>
      <c r="L1114" s="57">
        <f>IF(I1114&lt;=0,0,MIN(SetUp!$B$50*I1114^SetUp!$B$55,I1114))</f>
        <v>1.361066939589166E-3</v>
      </c>
      <c r="M1114" s="57">
        <f t="shared" si="369"/>
        <v>0.19529619147730065</v>
      </c>
      <c r="N1114" s="57">
        <f>IF(SetUp!$B$62=0,X1114,(B1114-E1114)*(1-(H1114/SetUp!$B$66/SetUp!$B$56)))</f>
        <v>0</v>
      </c>
      <c r="O1114" s="57">
        <f>K1114*SetUp!$B$65</f>
        <v>0</v>
      </c>
      <c r="P1114" s="57">
        <f>MIN(SetUp!$B$54*L1114^SetUp!$B$51,L1114)</f>
        <v>7.8155675935605491E-4</v>
      </c>
      <c r="Q1114" s="57">
        <f t="shared" si="370"/>
        <v>8.619099961982549E-17</v>
      </c>
      <c r="R1114" s="57">
        <f>IF((H1114+N1114-O1114)&gt;SetUp!$B$56,T1113+H1114+N1114-O1114-SetUp!$B$56,T1113)</f>
        <v>0</v>
      </c>
      <c r="S1114" s="57">
        <f>R1114*SetUp!$B$65</f>
        <v>0</v>
      </c>
      <c r="T1114" s="57">
        <f>IF((R1114-S1114)&lt;SetUp!$B$53,R1114-S1114,SetUp!$B$53)</f>
        <v>0</v>
      </c>
      <c r="U1114" s="57">
        <f t="shared" si="371"/>
        <v>0.19529619147730065</v>
      </c>
      <c r="V1114" s="57">
        <f>(L1114-P1114)/1000*SetUp!$B$13*1000000/SetUp!$B$48</f>
        <v>3.2961196333248476E-2</v>
      </c>
      <c r="W1114" s="57">
        <f t="shared" si="382"/>
        <v>-1.2359904766334751E-17</v>
      </c>
      <c r="X1114" s="57">
        <f>MAX((SetUp!$B$56*(1-($H1114/SetUp!$B$56)^2)*TANH(($B1114-$D1114)/SetUp!$B$56))/(1+$H1114/SetUp!$B$56*TANH(($B1114-$D1114)/SetUp!$B$56)),0)</f>
        <v>0</v>
      </c>
      <c r="AK1114" s="65">
        <v>349</v>
      </c>
      <c r="AL1114" s="66">
        <f t="shared" si="362"/>
        <v>0.22500000000000001</v>
      </c>
      <c r="AM1114" s="66">
        <f t="shared" si="363"/>
        <v>0.11104763956658789</v>
      </c>
      <c r="AN1114" s="67">
        <f t="shared" si="364"/>
        <v>-0.50645493525960938</v>
      </c>
      <c r="AP1114" s="64">
        <v>28204</v>
      </c>
      <c r="AQ1114" s="55">
        <v>3</v>
      </c>
      <c r="AR1114" s="55">
        <v>80</v>
      </c>
      <c r="AS1114" s="66">
        <f t="shared" si="372"/>
        <v>1.681</v>
      </c>
      <c r="AT1114" s="66">
        <f t="shared" si="373"/>
        <v>2.4586815754399147</v>
      </c>
      <c r="AU1114" s="55" t="str">
        <f>IF(OR($AP1114&lt;SetUp!$B$97,$AP1114&gt;SetUp!$B$98),"Não","Sim")</f>
        <v>Não</v>
      </c>
      <c r="AV1114" s="68">
        <f t="shared" si="374"/>
        <v>1.2965338406690357</v>
      </c>
      <c r="AW1114" s="68">
        <f t="shared" si="375"/>
        <v>1.5680183594077957</v>
      </c>
      <c r="AX1114" s="68">
        <f t="shared" si="376"/>
        <v>0.22556771343947099</v>
      </c>
      <c r="AY1114" s="68">
        <f t="shared" si="377"/>
        <v>0.39070228677696373</v>
      </c>
      <c r="AZ1114" s="68">
        <f t="shared" si="378"/>
        <v>0.77768157543991467</v>
      </c>
      <c r="BA1114" s="68">
        <f t="shared" si="379"/>
        <v>0.27148451873876001</v>
      </c>
      <c r="BB1114" s="68">
        <f t="shared" si="380"/>
        <v>0.16513457333749273</v>
      </c>
    </row>
    <row r="1115" spans="1:54" x14ac:dyDescent="0.3">
      <c r="A1115" s="64">
        <v>27777</v>
      </c>
      <c r="B1115" s="57">
        <v>1.599</v>
      </c>
      <c r="C1115" s="57">
        <v>0</v>
      </c>
      <c r="D1115" s="57">
        <v>5.1120000000000001</v>
      </c>
      <c r="E1115" s="57">
        <f t="shared" si="365"/>
        <v>1.599</v>
      </c>
      <c r="F1115" s="57">
        <f t="shared" si="366"/>
        <v>3.5129999999999999</v>
      </c>
      <c r="G1115" s="57">
        <f t="shared" si="367"/>
        <v>0</v>
      </c>
      <c r="H1115" s="57">
        <f>IF(Q1114&gt;SetUp!$B$56,SetUp!$B$56,Q1114)</f>
        <v>8.619099961982549E-17</v>
      </c>
      <c r="I1115" s="57">
        <f t="shared" si="381"/>
        <v>0.19529619147730065</v>
      </c>
      <c r="J1115" s="57">
        <f>MIN(F1115,H1115,(1-EXP(-SetUp!$B$52*H1115/SetUp!$B$56))*F1115)</f>
        <v>0</v>
      </c>
      <c r="K1115" s="57">
        <f t="shared" si="368"/>
        <v>8.619099961982549E-17</v>
      </c>
      <c r="L1115" s="57">
        <f>IF(I1115&lt;=0,0,MIN(SetUp!$B$50*I1115^SetUp!$B$55,I1115))</f>
        <v>1.3454032564597334E-3</v>
      </c>
      <c r="M1115" s="57">
        <f t="shared" si="369"/>
        <v>0.19395078822084091</v>
      </c>
      <c r="N1115" s="57">
        <f>IF(SetUp!$B$62=0,X1115,(B1115-E1115)*(1-(H1115/SetUp!$B$66/SetUp!$B$56)))</f>
        <v>0</v>
      </c>
      <c r="O1115" s="57">
        <f>K1115*SetUp!$B$65</f>
        <v>0</v>
      </c>
      <c r="P1115" s="57">
        <f>MIN(SetUp!$B$54*L1115^SetUp!$B$51,L1115)</f>
        <v>7.7271444691008964E-4</v>
      </c>
      <c r="Q1115" s="57">
        <f t="shared" si="370"/>
        <v>8.619099961982549E-17</v>
      </c>
      <c r="R1115" s="57">
        <f>IF((H1115+N1115-O1115)&gt;SetUp!$B$56,T1114+H1115+N1115-O1115-SetUp!$B$56,T1114)</f>
        <v>0</v>
      </c>
      <c r="S1115" s="57">
        <f>R1115*SetUp!$B$65</f>
        <v>0</v>
      </c>
      <c r="T1115" s="57">
        <f>IF((R1115-S1115)&lt;SetUp!$B$53,R1115-S1115,SetUp!$B$53)</f>
        <v>0</v>
      </c>
      <c r="U1115" s="57">
        <f t="shared" si="371"/>
        <v>0.19395078822084091</v>
      </c>
      <c r="V1115" s="57">
        <f>(L1115-P1115)/1000*SetUp!$B$13*1000000/SetUp!$B$48</f>
        <v>3.2573212573810136E-2</v>
      </c>
      <c r="W1115" s="57">
        <f t="shared" si="382"/>
        <v>2.3852447794681098E-17</v>
      </c>
      <c r="X1115" s="57">
        <f>MAX((SetUp!$B$56*(1-($H1115/SetUp!$B$56)^2)*TANH(($B1115-$D1115)/SetUp!$B$56))/(1+$H1115/SetUp!$B$56*TANH(($B1115-$D1115)/SetUp!$B$56)),0)</f>
        <v>0</v>
      </c>
      <c r="AK1115" s="65">
        <v>350</v>
      </c>
      <c r="AL1115" s="66">
        <f t="shared" si="362"/>
        <v>0.22500000000000001</v>
      </c>
      <c r="AM1115" s="66">
        <f t="shared" si="363"/>
        <v>0.44158029913860175</v>
      </c>
      <c r="AN1115" s="67">
        <f t="shared" si="364"/>
        <v>0.96257910728267437</v>
      </c>
      <c r="AP1115" s="64">
        <v>28205</v>
      </c>
      <c r="AQ1115" s="55">
        <v>3</v>
      </c>
      <c r="AR1115" s="55">
        <v>81</v>
      </c>
      <c r="AS1115" s="66">
        <f t="shared" si="372"/>
        <v>3.8010000000000002</v>
      </c>
      <c r="AT1115" s="66">
        <f t="shared" si="373"/>
        <v>2.3041794730942007</v>
      </c>
      <c r="AU1115" s="55" t="str">
        <f>IF(OR($AP1115&lt;SetUp!$B$97,$AP1115&gt;SetUp!$B$98),"Não","Sim")</f>
        <v>Não</v>
      </c>
      <c r="AV1115" s="68">
        <f t="shared" si="374"/>
        <v>1.9496153466773902</v>
      </c>
      <c r="AW1115" s="68">
        <f t="shared" si="375"/>
        <v>1.5179523948708671</v>
      </c>
      <c r="AX1115" s="68">
        <f t="shared" si="376"/>
        <v>0.57989786960310374</v>
      </c>
      <c r="AY1115" s="68">
        <f t="shared" si="377"/>
        <v>0.36251630337046148</v>
      </c>
      <c r="AZ1115" s="68">
        <f t="shared" si="378"/>
        <v>-1.4968205269057995</v>
      </c>
      <c r="BA1115" s="68">
        <f t="shared" si="379"/>
        <v>-0.43166295180652314</v>
      </c>
      <c r="BB1115" s="68">
        <f t="shared" si="380"/>
        <v>-0.21738156623264226</v>
      </c>
    </row>
    <row r="1116" spans="1:54" x14ac:dyDescent="0.3">
      <c r="A1116" s="64">
        <v>27778</v>
      </c>
      <c r="B1116" s="57">
        <v>4.7930000000000001</v>
      </c>
      <c r="C1116" s="57">
        <v>0</v>
      </c>
      <c r="D1116" s="57">
        <v>5.1120000000000001</v>
      </c>
      <c r="E1116" s="57">
        <f t="shared" si="365"/>
        <v>4.7930000000000001</v>
      </c>
      <c r="F1116" s="57">
        <f t="shared" si="366"/>
        <v>0.31899999999999995</v>
      </c>
      <c r="G1116" s="57">
        <f t="shared" si="367"/>
        <v>0</v>
      </c>
      <c r="H1116" s="57">
        <f>IF(Q1115&gt;SetUp!$B$56,SetUp!$B$56,Q1115)</f>
        <v>8.619099961982549E-17</v>
      </c>
      <c r="I1116" s="57">
        <f t="shared" si="381"/>
        <v>0.19395078822084091</v>
      </c>
      <c r="J1116" s="57">
        <f>MIN(F1116,H1116,(1-EXP(-SetUp!$B$52*H1116/SetUp!$B$56))*F1116)</f>
        <v>0</v>
      </c>
      <c r="K1116" s="57">
        <f t="shared" si="368"/>
        <v>8.619099961982549E-17</v>
      </c>
      <c r="L1116" s="57">
        <f>IF(I1116&lt;=0,0,MIN(SetUp!$B$50*I1116^SetUp!$B$55,I1116))</f>
        <v>1.3299911954258704E-3</v>
      </c>
      <c r="M1116" s="57">
        <f t="shared" si="369"/>
        <v>0.19262079702541504</v>
      </c>
      <c r="N1116" s="57">
        <f>IF(SetUp!$B$62=0,X1116,(B1116-E1116)*(1-(H1116/SetUp!$B$66/SetUp!$B$56)))</f>
        <v>0</v>
      </c>
      <c r="O1116" s="57">
        <f>K1116*SetUp!$B$65</f>
        <v>0</v>
      </c>
      <c r="P1116" s="57">
        <f>MIN(SetUp!$B$54*L1116^SetUp!$B$51,L1116)</f>
        <v>7.6401246833472929E-4</v>
      </c>
      <c r="Q1116" s="57">
        <f t="shared" si="370"/>
        <v>8.619099961982549E-17</v>
      </c>
      <c r="R1116" s="57">
        <f>IF((H1116+N1116-O1116)&gt;SetUp!$B$56,T1115+H1116+N1116-O1116-SetUp!$B$56,T1115)</f>
        <v>0</v>
      </c>
      <c r="S1116" s="57">
        <f>R1116*SetUp!$B$65</f>
        <v>0</v>
      </c>
      <c r="T1116" s="57">
        <f>IF((R1116-S1116)&lt;SetUp!$B$53,R1116-S1116,SetUp!$B$53)</f>
        <v>0</v>
      </c>
      <c r="U1116" s="57">
        <f t="shared" si="371"/>
        <v>0.19262079702541504</v>
      </c>
      <c r="V1116" s="57">
        <f>(L1116-P1116)/1000*SetUp!$B$13*1000000/SetUp!$B$48</f>
        <v>3.2191558630754243E-2</v>
      </c>
      <c r="W1116" s="57">
        <f t="shared" si="382"/>
        <v>4.4192080550509161E-16</v>
      </c>
      <c r="X1116" s="57">
        <f>MAX((SetUp!$B$56*(1-($H1116/SetUp!$B$56)^2)*TANH(($B1116-$D1116)/SetUp!$B$56))/(1+$H1116/SetUp!$B$56*TANH(($B1116-$D1116)/SetUp!$B$56)),0)</f>
        <v>0</v>
      </c>
      <c r="AK1116" s="65">
        <v>351</v>
      </c>
      <c r="AL1116" s="66">
        <f t="shared" si="362"/>
        <v>0.21299999999999999</v>
      </c>
      <c r="AM1116" s="66">
        <f t="shared" si="363"/>
        <v>0.42594684028017543</v>
      </c>
      <c r="AN1116" s="67">
        <f t="shared" si="364"/>
        <v>0.99975042385058888</v>
      </c>
      <c r="AP1116" s="64">
        <v>28206</v>
      </c>
      <c r="AQ1116" s="55">
        <v>3</v>
      </c>
      <c r="AR1116" s="55">
        <v>82</v>
      </c>
      <c r="AS1116" s="66">
        <f t="shared" si="372"/>
        <v>2.8149999999999999</v>
      </c>
      <c r="AT1116" s="66">
        <f t="shared" si="373"/>
        <v>2.6867938715985042</v>
      </c>
      <c r="AU1116" s="55" t="str">
        <f>IF(OR($AP1116&lt;SetUp!$B$97,$AP1116&gt;SetUp!$B$98),"Não","Sim")</f>
        <v>Não</v>
      </c>
      <c r="AV1116" s="68">
        <f t="shared" si="374"/>
        <v>1.6777961735562517</v>
      </c>
      <c r="AW1116" s="68">
        <f t="shared" si="375"/>
        <v>1.6391442497835582</v>
      </c>
      <c r="AX1116" s="68">
        <f t="shared" si="376"/>
        <v>0.44947839918736504</v>
      </c>
      <c r="AY1116" s="68">
        <f t="shared" si="377"/>
        <v>0.4292343490304113</v>
      </c>
      <c r="AZ1116" s="68">
        <f t="shared" si="378"/>
        <v>-0.1282061284014957</v>
      </c>
      <c r="BA1116" s="68">
        <f t="shared" si="379"/>
        <v>-3.8651923772693442E-2</v>
      </c>
      <c r="BB1116" s="68">
        <f t="shared" si="380"/>
        <v>-2.0244050156953741E-2</v>
      </c>
    </row>
    <row r="1117" spans="1:54" x14ac:dyDescent="0.3">
      <c r="A1117" s="64">
        <v>27779</v>
      </c>
      <c r="B1117" s="57">
        <v>2.0880000000000001</v>
      </c>
      <c r="C1117" s="57">
        <v>1.788</v>
      </c>
      <c r="D1117" s="57">
        <v>5.1120000000000001</v>
      </c>
      <c r="E1117" s="57">
        <f t="shared" si="365"/>
        <v>2.0880000000000001</v>
      </c>
      <c r="F1117" s="57">
        <f t="shared" si="366"/>
        <v>3.024</v>
      </c>
      <c r="G1117" s="57">
        <f t="shared" si="367"/>
        <v>0</v>
      </c>
      <c r="H1117" s="57">
        <f>IF(Q1116&gt;SetUp!$B$56,SetUp!$B$56,Q1116)</f>
        <v>8.619099961982549E-17</v>
      </c>
      <c r="I1117" s="57">
        <f t="shared" si="381"/>
        <v>0.19262079702541504</v>
      </c>
      <c r="J1117" s="57">
        <f>MIN(F1117,H1117,(1-EXP(-SetUp!$B$52*H1117/SetUp!$B$56))*F1117)</f>
        <v>0</v>
      </c>
      <c r="K1117" s="57">
        <f t="shared" si="368"/>
        <v>8.619099961982549E-17</v>
      </c>
      <c r="L1117" s="57">
        <f>IF(I1117&lt;=0,0,MIN(SetUp!$B$50*I1117^SetUp!$B$55,I1117))</f>
        <v>1.3148255767711356E-3</v>
      </c>
      <c r="M1117" s="57">
        <f t="shared" si="369"/>
        <v>0.19130597144864392</v>
      </c>
      <c r="N1117" s="57">
        <f>IF(SetUp!$B$62=0,X1117,(B1117-E1117)*(1-(H1117/SetUp!$B$66/SetUp!$B$56)))</f>
        <v>0</v>
      </c>
      <c r="O1117" s="57">
        <f>K1117*SetUp!$B$65</f>
        <v>0</v>
      </c>
      <c r="P1117" s="57">
        <f>MIN(SetUp!$B$54*L1117^SetUp!$B$51,L1117)</f>
        <v>7.5544796174522265E-4</v>
      </c>
      <c r="Q1117" s="57">
        <f t="shared" si="370"/>
        <v>8.619099961982549E-17</v>
      </c>
      <c r="R1117" s="57">
        <f>IF((H1117+N1117-O1117)&gt;SetUp!$B$56,T1116+H1117+N1117-O1117-SetUp!$B$56,T1116)</f>
        <v>0</v>
      </c>
      <c r="S1117" s="57">
        <f>R1117*SetUp!$B$65</f>
        <v>0</v>
      </c>
      <c r="T1117" s="57">
        <f>IF((R1117-S1117)&lt;SetUp!$B$53,R1117-S1117,SetUp!$B$53)</f>
        <v>0</v>
      </c>
      <c r="U1117" s="57">
        <f t="shared" si="371"/>
        <v>0.19130597144864392</v>
      </c>
      <c r="V1117" s="57">
        <f>(L1117-P1117)/1000*SetUp!$B$13*1000000/SetUp!$B$48</f>
        <v>3.1816102671184669E-2</v>
      </c>
      <c r="W1117" s="57">
        <f t="shared" si="382"/>
        <v>-7.0256300777060687E-17</v>
      </c>
      <c r="X1117" s="57">
        <f>MAX((SetUp!$B$56*(1-($H1117/SetUp!$B$56)^2)*TANH(($B1117-$D1117)/SetUp!$B$56))/(1+$H1117/SetUp!$B$56*TANH(($B1117-$D1117)/SetUp!$B$56)),0)</f>
        <v>0</v>
      </c>
      <c r="AK1117" s="65">
        <v>352</v>
      </c>
      <c r="AL1117" s="66">
        <f t="shared" si="362"/>
        <v>0.17849999999999999</v>
      </c>
      <c r="AM1117" s="66">
        <f t="shared" si="363"/>
        <v>0.41110084432967453</v>
      </c>
      <c r="AN1117" s="67">
        <f t="shared" si="364"/>
        <v>1.3030859626312299</v>
      </c>
      <c r="AP1117" s="64">
        <v>28207</v>
      </c>
      <c r="AQ1117" s="55">
        <v>3</v>
      </c>
      <c r="AR1117" s="55">
        <v>83</v>
      </c>
      <c r="AS1117" s="66">
        <f t="shared" si="372"/>
        <v>1.9</v>
      </c>
      <c r="AT1117" s="66">
        <f t="shared" si="373"/>
        <v>2.5120695233190968</v>
      </c>
      <c r="AU1117" s="55" t="str">
        <f>IF(OR($AP1117&lt;SetUp!$B$97,$AP1117&gt;SetUp!$B$98),"Não","Sim")</f>
        <v>Não</v>
      </c>
      <c r="AV1117" s="68">
        <f t="shared" si="374"/>
        <v>1.3784048752090221</v>
      </c>
      <c r="AW1117" s="68">
        <f t="shared" si="375"/>
        <v>1.5849509529695538</v>
      </c>
      <c r="AX1117" s="68">
        <f t="shared" si="376"/>
        <v>0.27875360095282892</v>
      </c>
      <c r="AY1117" s="68">
        <f t="shared" si="377"/>
        <v>0.40003165464160312</v>
      </c>
      <c r="AZ1117" s="68">
        <f t="shared" si="378"/>
        <v>0.61206952331909692</v>
      </c>
      <c r="BA1117" s="68">
        <f t="shared" si="379"/>
        <v>0.20654607776053169</v>
      </c>
      <c r="BB1117" s="68">
        <f t="shared" si="380"/>
        <v>0.1212780536887742</v>
      </c>
    </row>
    <row r="1118" spans="1:54" x14ac:dyDescent="0.3">
      <c r="A1118" s="64">
        <v>27780</v>
      </c>
      <c r="B1118" s="57">
        <v>0.82</v>
      </c>
      <c r="C1118" s="57">
        <v>0.83399999999999996</v>
      </c>
      <c r="D1118" s="57">
        <v>5.1120000000000001</v>
      </c>
      <c r="E1118" s="57">
        <f t="shared" si="365"/>
        <v>0.82</v>
      </c>
      <c r="F1118" s="57">
        <f t="shared" si="366"/>
        <v>4.2919999999999998</v>
      </c>
      <c r="G1118" s="57">
        <f t="shared" si="367"/>
        <v>0</v>
      </c>
      <c r="H1118" s="57">
        <f>IF(Q1117&gt;SetUp!$B$56,SetUp!$B$56,Q1117)</f>
        <v>8.619099961982549E-17</v>
      </c>
      <c r="I1118" s="57">
        <f t="shared" si="381"/>
        <v>0.19130597144864392</v>
      </c>
      <c r="J1118" s="57">
        <f>MIN(F1118,H1118,(1-EXP(-SetUp!$B$52*H1118/SetUp!$B$56))*F1118)</f>
        <v>0</v>
      </c>
      <c r="K1118" s="57">
        <f t="shared" si="368"/>
        <v>8.619099961982549E-17</v>
      </c>
      <c r="L1118" s="57">
        <f>IF(I1118&lt;=0,0,MIN(SetUp!$B$50*I1118^SetUp!$B$55,I1118))</f>
        <v>1.2999013506391375E-3</v>
      </c>
      <c r="M1118" s="57">
        <f t="shared" si="369"/>
        <v>0.19000607009800477</v>
      </c>
      <c r="N1118" s="57">
        <f>IF(SetUp!$B$62=0,X1118,(B1118-E1118)*(1-(H1118/SetUp!$B$66/SetUp!$B$56)))</f>
        <v>0</v>
      </c>
      <c r="O1118" s="57">
        <f>K1118*SetUp!$B$65</f>
        <v>0</v>
      </c>
      <c r="P1118" s="57">
        <f>MIN(SetUp!$B$54*L1118^SetUp!$B$51,L1118)</f>
        <v>7.470181364617744E-4</v>
      </c>
      <c r="Q1118" s="57">
        <f t="shared" si="370"/>
        <v>8.619099961982549E-17</v>
      </c>
      <c r="R1118" s="57">
        <f>IF((H1118+N1118-O1118)&gt;SetUp!$B$56,T1117+H1118+N1118-O1118-SetUp!$B$56,T1117)</f>
        <v>0</v>
      </c>
      <c r="S1118" s="57">
        <f>R1118*SetUp!$B$65</f>
        <v>0</v>
      </c>
      <c r="T1118" s="57">
        <f>IF((R1118-S1118)&lt;SetUp!$B$53,R1118-S1118,SetUp!$B$53)</f>
        <v>0</v>
      </c>
      <c r="U1118" s="57">
        <f t="shared" si="371"/>
        <v>0.19000607009800477</v>
      </c>
      <c r="V1118" s="57">
        <f>(L1118-P1118)/1000*SetUp!$B$13*1000000/SetUp!$B$48</f>
        <v>3.1446716198371097E-2</v>
      </c>
      <c r="W1118" s="57">
        <f t="shared" si="382"/>
        <v>-3.903127820947816E-17</v>
      </c>
      <c r="X1118" s="57">
        <f>MAX((SetUp!$B$56*(1-($H1118/SetUp!$B$56)^2)*TANH(($B1118-$D1118)/SetUp!$B$56))/(1+$H1118/SetUp!$B$56*TANH(($B1118-$D1118)/SetUp!$B$56)),0)</f>
        <v>0</v>
      </c>
      <c r="AK1118" s="65">
        <v>353</v>
      </c>
      <c r="AL1118" s="66">
        <f t="shared" si="362"/>
        <v>0.40500000000000003</v>
      </c>
      <c r="AM1118" s="66">
        <f t="shared" si="363"/>
        <v>0.39699095836939657</v>
      </c>
      <c r="AN1118" s="67">
        <f t="shared" si="364"/>
        <v>-1.9775411433588772E-2</v>
      </c>
      <c r="AP1118" s="64">
        <v>28208</v>
      </c>
      <c r="AQ1118" s="55">
        <v>3</v>
      </c>
      <c r="AR1118" s="55">
        <v>84</v>
      </c>
      <c r="AS1118" s="66">
        <f t="shared" si="372"/>
        <v>1.385</v>
      </c>
      <c r="AT1118" s="66">
        <f t="shared" si="373"/>
        <v>2.3528967590983614</v>
      </c>
      <c r="AU1118" s="55" t="str">
        <f>IF(OR($AP1118&lt;SetUp!$B$97,$AP1118&gt;SetUp!$B$98),"Não","Sim")</f>
        <v>Não</v>
      </c>
      <c r="AV1118" s="68">
        <f t="shared" si="374"/>
        <v>1.1768602295939821</v>
      </c>
      <c r="AW1118" s="68">
        <f t="shared" si="375"/>
        <v>1.5339154993344195</v>
      </c>
      <c r="AX1118" s="68">
        <f t="shared" si="376"/>
        <v>0.14144977340046735</v>
      </c>
      <c r="AY1118" s="68">
        <f t="shared" si="377"/>
        <v>0.37160287152895088</v>
      </c>
      <c r="AZ1118" s="68">
        <f t="shared" si="378"/>
        <v>0.96789675909836137</v>
      </c>
      <c r="BA1118" s="68">
        <f t="shared" si="379"/>
        <v>0.35705526974043744</v>
      </c>
      <c r="BB1118" s="68">
        <f t="shared" si="380"/>
        <v>0.23015309812848353</v>
      </c>
    </row>
    <row r="1119" spans="1:54" x14ac:dyDescent="0.3">
      <c r="A1119" s="64">
        <v>27781</v>
      </c>
      <c r="B1119" s="57">
        <v>0.14099999999999999</v>
      </c>
      <c r="C1119" s="57">
        <v>0.59699999999999998</v>
      </c>
      <c r="D1119" s="57">
        <v>5.1120000000000001</v>
      </c>
      <c r="E1119" s="57">
        <f t="shared" si="365"/>
        <v>0.14099999999999999</v>
      </c>
      <c r="F1119" s="57">
        <f t="shared" si="366"/>
        <v>4.9710000000000001</v>
      </c>
      <c r="G1119" s="57">
        <f t="shared" si="367"/>
        <v>0</v>
      </c>
      <c r="H1119" s="57">
        <f>IF(Q1118&gt;SetUp!$B$56,SetUp!$B$56,Q1118)</f>
        <v>8.619099961982549E-17</v>
      </c>
      <c r="I1119" s="57">
        <f t="shared" si="381"/>
        <v>0.19000607009800477</v>
      </c>
      <c r="J1119" s="57">
        <f>MIN(F1119,H1119,(1-EXP(-SetUp!$B$52*H1119/SetUp!$B$56))*F1119)</f>
        <v>0</v>
      </c>
      <c r="K1119" s="57">
        <f t="shared" si="368"/>
        <v>8.619099961982549E-17</v>
      </c>
      <c r="L1119" s="57">
        <f>IF(I1119&lt;=0,0,MIN(SetUp!$B$50*I1119^SetUp!$B$55,I1119))</f>
        <v>1.2852135932000365E-3</v>
      </c>
      <c r="M1119" s="57">
        <f t="shared" si="369"/>
        <v>0.18872085650480475</v>
      </c>
      <c r="N1119" s="57">
        <f>IF(SetUp!$B$62=0,X1119,(B1119-E1119)*(1-(H1119/SetUp!$B$66/SetUp!$B$56)))</f>
        <v>0</v>
      </c>
      <c r="O1119" s="57">
        <f>K1119*SetUp!$B$65</f>
        <v>0</v>
      </c>
      <c r="P1119" s="57">
        <f>MIN(SetUp!$B$54*L1119^SetUp!$B$51,L1119)</f>
        <v>7.3872027092101457E-4</v>
      </c>
      <c r="Q1119" s="57">
        <f t="shared" si="370"/>
        <v>8.619099961982549E-17</v>
      </c>
      <c r="R1119" s="57">
        <f>IF((H1119+N1119-O1119)&gt;SetUp!$B$56,T1118+H1119+N1119-O1119-SetUp!$B$56,T1118)</f>
        <v>0</v>
      </c>
      <c r="S1119" s="57">
        <f>R1119*SetUp!$B$65</f>
        <v>0</v>
      </c>
      <c r="T1119" s="57">
        <f>IF((R1119-S1119)&lt;SetUp!$B$53,R1119-S1119,SetUp!$B$53)</f>
        <v>0</v>
      </c>
      <c r="U1119" s="57">
        <f t="shared" si="371"/>
        <v>0.18872085650480475</v>
      </c>
      <c r="V1119" s="57">
        <f>(L1119-P1119)/1000*SetUp!$B$13*1000000/SetUp!$B$48</f>
        <v>3.1083273952499362E-2</v>
      </c>
      <c r="W1119" s="57">
        <f t="shared" si="382"/>
        <v>1.2359904766334751E-17</v>
      </c>
      <c r="X1119" s="57">
        <f>MAX((SetUp!$B$56*(1-($H1119/SetUp!$B$56)^2)*TANH(($B1119-$D1119)/SetUp!$B$56))/(1+$H1119/SetUp!$B$56*TANH(($B1119-$D1119)/SetUp!$B$56)),0)</f>
        <v>0</v>
      </c>
      <c r="AK1119" s="65">
        <v>354</v>
      </c>
      <c r="AL1119" s="66">
        <f t="shared" si="362"/>
        <v>0.41200000000000003</v>
      </c>
      <c r="AM1119" s="66">
        <f t="shared" si="363"/>
        <v>0.38356992160200437</v>
      </c>
      <c r="AN1119" s="67">
        <f t="shared" si="364"/>
        <v>-6.9005044655329265E-2</v>
      </c>
      <c r="AP1119" s="64">
        <v>28209</v>
      </c>
      <c r="AQ1119" s="55">
        <v>3</v>
      </c>
      <c r="AR1119" s="55">
        <v>85</v>
      </c>
      <c r="AS1119" s="66">
        <f t="shared" si="372"/>
        <v>1.1259999999999999</v>
      </c>
      <c r="AT1119" s="66">
        <f t="shared" si="373"/>
        <v>2.2075338554454822</v>
      </c>
      <c r="AU1119" s="55" t="str">
        <f>IF(OR($AP1119&lt;SetUp!$B$97,$AP1119&gt;SetUp!$B$98),"Não","Sim")</f>
        <v>Não</v>
      </c>
      <c r="AV1119" s="68">
        <f t="shared" si="374"/>
        <v>1.0611314715905846</v>
      </c>
      <c r="AW1119" s="68">
        <f t="shared" si="375"/>
        <v>1.4857771890312095</v>
      </c>
      <c r="AX1119" s="68">
        <f t="shared" si="376"/>
        <v>5.1538390515327381E-2</v>
      </c>
      <c r="AY1119" s="68">
        <f t="shared" si="377"/>
        <v>0.34390737277980232</v>
      </c>
      <c r="AZ1119" s="68">
        <f t="shared" si="378"/>
        <v>1.0815338554454823</v>
      </c>
      <c r="BA1119" s="68">
        <f t="shared" si="379"/>
        <v>0.42464571744062485</v>
      </c>
      <c r="BB1119" s="68">
        <f t="shared" si="380"/>
        <v>0.29236898226447494</v>
      </c>
    </row>
    <row r="1120" spans="1:54" x14ac:dyDescent="0.3">
      <c r="A1120" s="64">
        <v>27782</v>
      </c>
      <c r="B1120" s="57">
        <v>0.184</v>
      </c>
      <c r="C1120" s="57">
        <v>0.41</v>
      </c>
      <c r="D1120" s="57">
        <v>5.1120000000000001</v>
      </c>
      <c r="E1120" s="57">
        <f t="shared" si="365"/>
        <v>0.184</v>
      </c>
      <c r="F1120" s="57">
        <f t="shared" si="366"/>
        <v>4.9279999999999999</v>
      </c>
      <c r="G1120" s="57">
        <f t="shared" si="367"/>
        <v>0</v>
      </c>
      <c r="H1120" s="57">
        <f>IF(Q1119&gt;SetUp!$B$56,SetUp!$B$56,Q1119)</f>
        <v>8.619099961982549E-17</v>
      </c>
      <c r="I1120" s="57">
        <f t="shared" si="381"/>
        <v>0.18872085650480475</v>
      </c>
      <c r="J1120" s="57">
        <f>MIN(F1120,H1120,(1-EXP(-SetUp!$B$52*H1120/SetUp!$B$56))*F1120)</f>
        <v>0</v>
      </c>
      <c r="K1120" s="57">
        <f t="shared" si="368"/>
        <v>8.619099961982549E-17</v>
      </c>
      <c r="L1120" s="57">
        <f>IF(I1120&lt;=0,0,MIN(SetUp!$B$50*I1120^SetUp!$B$55,I1120))</f>
        <v>1.2707575029471466E-3</v>
      </c>
      <c r="M1120" s="57">
        <f t="shared" si="369"/>
        <v>0.18745009900185761</v>
      </c>
      <c r="N1120" s="57">
        <f>IF(SetUp!$B$62=0,X1120,(B1120-E1120)*(1-(H1120/SetUp!$B$66/SetUp!$B$56)))</f>
        <v>0</v>
      </c>
      <c r="O1120" s="57">
        <f>K1120*SetUp!$B$65</f>
        <v>0</v>
      </c>
      <c r="P1120" s="57">
        <f>MIN(SetUp!$B$54*L1120^SetUp!$B$51,L1120)</f>
        <v>7.3055171065795606E-4</v>
      </c>
      <c r="Q1120" s="57">
        <f t="shared" si="370"/>
        <v>8.619099961982549E-17</v>
      </c>
      <c r="R1120" s="57">
        <f>IF((H1120+N1120-O1120)&gt;SetUp!$B$56,T1119+H1120+N1120-O1120-SetUp!$B$56,T1119)</f>
        <v>0</v>
      </c>
      <c r="S1120" s="57">
        <f>R1120*SetUp!$B$65</f>
        <v>0</v>
      </c>
      <c r="T1120" s="57">
        <f>IF((R1120-S1120)&lt;SetUp!$B$53,R1120-S1120,SetUp!$B$53)</f>
        <v>0</v>
      </c>
      <c r="U1120" s="57">
        <f t="shared" si="371"/>
        <v>0.18745009900185761</v>
      </c>
      <c r="V1120" s="57">
        <f>(L1120-P1120)/1000*SetUp!$B$13*1000000/SetUp!$B$48</f>
        <v>3.0725653814812293E-2</v>
      </c>
      <c r="W1120" s="57">
        <f t="shared" si="382"/>
        <v>6.9388939039072284E-18</v>
      </c>
      <c r="X1120" s="57">
        <f>MAX((SetUp!$B$56*(1-($H1120/SetUp!$B$56)^2)*TANH(($B1120-$D1120)/SetUp!$B$56))/(1+$H1120/SetUp!$B$56*TANH(($B1120-$D1120)/SetUp!$B$56)),0)</f>
        <v>0</v>
      </c>
      <c r="AK1120" s="65">
        <v>355</v>
      </c>
      <c r="AL1120" s="66">
        <f t="shared" si="362"/>
        <v>0.53849999999999998</v>
      </c>
      <c r="AM1120" s="66">
        <f t="shared" si="363"/>
        <v>0.37079418193401176</v>
      </c>
      <c r="AN1120" s="67">
        <f t="shared" si="364"/>
        <v>-0.31143141702133376</v>
      </c>
      <c r="AP1120" s="64">
        <v>28210</v>
      </c>
      <c r="AQ1120" s="55">
        <v>3</v>
      </c>
      <c r="AR1120" s="55">
        <v>86</v>
      </c>
      <c r="AS1120" s="66">
        <f t="shared" si="372"/>
        <v>0.97299999999999998</v>
      </c>
      <c r="AT1120" s="66">
        <f t="shared" si="373"/>
        <v>2.0744724937107555</v>
      </c>
      <c r="AU1120" s="55" t="str">
        <f>IF(OR($AP1120&lt;SetUp!$B$97,$AP1120&gt;SetUp!$B$98),"Não","Sim")</f>
        <v>Não</v>
      </c>
      <c r="AV1120" s="68">
        <f t="shared" si="374"/>
        <v>0.98640762365261547</v>
      </c>
      <c r="AW1120" s="68">
        <f t="shared" si="375"/>
        <v>1.4403029173443882</v>
      </c>
      <c r="AX1120" s="68">
        <f t="shared" si="376"/>
        <v>-1.1887159731648099E-2</v>
      </c>
      <c r="AY1120" s="68">
        <f t="shared" si="377"/>
        <v>0.31690768071291492</v>
      </c>
      <c r="AZ1120" s="68">
        <f t="shared" si="378"/>
        <v>1.1014724937107556</v>
      </c>
      <c r="BA1120" s="68">
        <f t="shared" si="379"/>
        <v>0.45389529369177273</v>
      </c>
      <c r="BB1120" s="68">
        <f t="shared" si="380"/>
        <v>0.32879484044456303</v>
      </c>
    </row>
    <row r="1121" spans="1:54" x14ac:dyDescent="0.3">
      <c r="A1121" s="64">
        <v>27783</v>
      </c>
      <c r="B1121" s="57">
        <v>0</v>
      </c>
      <c r="C1121" s="57">
        <v>0.29899999999999999</v>
      </c>
      <c r="D1121" s="57">
        <v>5.1120000000000001</v>
      </c>
      <c r="E1121" s="57">
        <f t="shared" si="365"/>
        <v>0</v>
      </c>
      <c r="F1121" s="57">
        <f t="shared" si="366"/>
        <v>5.1120000000000001</v>
      </c>
      <c r="G1121" s="57">
        <f t="shared" si="367"/>
        <v>0</v>
      </c>
      <c r="H1121" s="57">
        <f>IF(Q1120&gt;SetUp!$B$56,SetUp!$B$56,Q1120)</f>
        <v>8.619099961982549E-17</v>
      </c>
      <c r="I1121" s="57">
        <f t="shared" si="381"/>
        <v>0.18745009900185761</v>
      </c>
      <c r="J1121" s="57">
        <f>MIN(F1121,H1121,(1-EXP(-SetUp!$B$52*H1121/SetUp!$B$56))*F1121)</f>
        <v>0</v>
      </c>
      <c r="K1121" s="57">
        <f t="shared" si="368"/>
        <v>8.619099961982549E-17</v>
      </c>
      <c r="L1121" s="57">
        <f>IF(I1121&lt;=0,0,MIN(SetUp!$B$50*I1121^SetUp!$B$55,I1121))</f>
        <v>1.2565283971186212E-3</v>
      </c>
      <c r="M1121" s="57">
        <f t="shared" si="369"/>
        <v>0.18619357060473898</v>
      </c>
      <c r="N1121" s="57">
        <f>IF(SetUp!$B$62=0,X1121,(B1121-E1121)*(1-(H1121/SetUp!$B$66/SetUp!$B$56)))</f>
        <v>0</v>
      </c>
      <c r="O1121" s="57">
        <f>K1121*SetUp!$B$65</f>
        <v>0</v>
      </c>
      <c r="P1121" s="57">
        <f>MIN(SetUp!$B$54*L1121^SetUp!$B$51,L1121)</f>
        <v>7.2250986635573496E-4</v>
      </c>
      <c r="Q1121" s="57">
        <f t="shared" si="370"/>
        <v>8.619099961982549E-17</v>
      </c>
      <c r="R1121" s="57">
        <f>IF((H1121+N1121-O1121)&gt;SetUp!$B$56,T1120+H1121+N1121-O1121-SetUp!$B$56,T1120)</f>
        <v>0</v>
      </c>
      <c r="S1121" s="57">
        <f>R1121*SetUp!$B$65</f>
        <v>0</v>
      </c>
      <c r="T1121" s="57">
        <f>IF((R1121-S1121)&lt;SetUp!$B$53,R1121-S1121,SetUp!$B$53)</f>
        <v>0</v>
      </c>
      <c r="U1121" s="57">
        <f t="shared" si="371"/>
        <v>0.18619357060473898</v>
      </c>
      <c r="V1121" s="57">
        <f>(L1121-P1121)/1000*SetUp!$B$13*1000000/SetUp!$B$48</f>
        <v>3.0373736715009779E-2</v>
      </c>
      <c r="W1121" s="57">
        <f t="shared" si="382"/>
        <v>0</v>
      </c>
      <c r="X1121" s="57">
        <f>MAX((SetUp!$B$56*(1-($H1121/SetUp!$B$56)^2)*TANH(($B1121-$D1121)/SetUp!$B$56))/(1+$H1121/SetUp!$B$56*TANH(($B1121-$D1121)/SetUp!$B$56)),0)</f>
        <v>0</v>
      </c>
      <c r="AK1121" s="65">
        <v>356</v>
      </c>
      <c r="AL1121" s="66">
        <f t="shared" si="362"/>
        <v>0.4395</v>
      </c>
      <c r="AM1121" s="66">
        <f t="shared" si="363"/>
        <v>0.35862355367376192</v>
      </c>
      <c r="AN1121" s="67">
        <f t="shared" si="364"/>
        <v>-0.18401921803467142</v>
      </c>
      <c r="AP1121" s="64">
        <v>28211</v>
      </c>
      <c r="AQ1121" s="55">
        <v>3</v>
      </c>
      <c r="AR1121" s="55">
        <v>87</v>
      </c>
      <c r="AS1121" s="66">
        <f t="shared" si="372"/>
        <v>0.83399999999999996</v>
      </c>
      <c r="AT1121" s="66">
        <f t="shared" si="373"/>
        <v>2.159659458459632</v>
      </c>
      <c r="AU1121" s="55" t="str">
        <f>IF(OR($AP1121&lt;SetUp!$B$97,$AP1121&gt;SetUp!$B$98),"Não","Sim")</f>
        <v>Não</v>
      </c>
      <c r="AV1121" s="68">
        <f t="shared" si="374"/>
        <v>0.91323600454646991</v>
      </c>
      <c r="AW1121" s="68">
        <f t="shared" si="375"/>
        <v>1.4695779865184535</v>
      </c>
      <c r="AX1121" s="68">
        <f t="shared" si="376"/>
        <v>-7.8833949362261305E-2</v>
      </c>
      <c r="AY1121" s="68">
        <f t="shared" si="377"/>
        <v>0.33438527570115562</v>
      </c>
      <c r="AZ1121" s="68">
        <f t="shared" si="378"/>
        <v>1.325659458459632</v>
      </c>
      <c r="BA1121" s="68">
        <f t="shared" si="379"/>
        <v>0.55634198197198359</v>
      </c>
      <c r="BB1121" s="68">
        <f t="shared" si="380"/>
        <v>0.41321922506341691</v>
      </c>
    </row>
    <row r="1122" spans="1:54" x14ac:dyDescent="0.3">
      <c r="A1122" s="64">
        <v>27784</v>
      </c>
      <c r="B1122" s="57">
        <v>0.39</v>
      </c>
      <c r="C1122" s="57">
        <v>0.23799999999999999</v>
      </c>
      <c r="D1122" s="57">
        <v>5.1120000000000001</v>
      </c>
      <c r="E1122" s="57">
        <f t="shared" si="365"/>
        <v>0.39</v>
      </c>
      <c r="F1122" s="57">
        <f t="shared" si="366"/>
        <v>4.7220000000000004</v>
      </c>
      <c r="G1122" s="57">
        <f t="shared" si="367"/>
        <v>0</v>
      </c>
      <c r="H1122" s="57">
        <f>IF(Q1121&gt;SetUp!$B$56,SetUp!$B$56,Q1121)</f>
        <v>8.619099961982549E-17</v>
      </c>
      <c r="I1122" s="57">
        <f t="shared" si="381"/>
        <v>0.18619357060473898</v>
      </c>
      <c r="J1122" s="57">
        <f>MIN(F1122,H1122,(1-EXP(-SetUp!$B$52*H1122/SetUp!$B$56))*F1122)</f>
        <v>0</v>
      </c>
      <c r="K1122" s="57">
        <f t="shared" si="368"/>
        <v>8.619099961982549E-17</v>
      </c>
      <c r="L1122" s="57">
        <f>IF(I1122&lt;=0,0,MIN(SetUp!$B$50*I1122^SetUp!$B$55,I1122))</f>
        <v>1.2425217082394728E-3</v>
      </c>
      <c r="M1122" s="57">
        <f t="shared" si="369"/>
        <v>0.18495104889649952</v>
      </c>
      <c r="N1122" s="57">
        <f>IF(SetUp!$B$62=0,X1122,(B1122-E1122)*(1-(H1122/SetUp!$B$66/SetUp!$B$56)))</f>
        <v>0</v>
      </c>
      <c r="O1122" s="57">
        <f>K1122*SetUp!$B$65</f>
        <v>0</v>
      </c>
      <c r="P1122" s="57">
        <f>MIN(SetUp!$B$54*L1122^SetUp!$B$51,L1122)</f>
        <v>7.1459221196056922E-4</v>
      </c>
      <c r="Q1122" s="57">
        <f t="shared" si="370"/>
        <v>8.619099961982549E-17</v>
      </c>
      <c r="R1122" s="57">
        <f>IF((H1122+N1122-O1122)&gt;SetUp!$B$56,T1121+H1122+N1122-O1122-SetUp!$B$56,T1121)</f>
        <v>0</v>
      </c>
      <c r="S1122" s="57">
        <f>R1122*SetUp!$B$65</f>
        <v>0</v>
      </c>
      <c r="T1122" s="57">
        <f>IF((R1122-S1122)&lt;SetUp!$B$53,R1122-S1122,SetUp!$B$53)</f>
        <v>0</v>
      </c>
      <c r="U1122" s="57">
        <f t="shared" si="371"/>
        <v>0.18495104889649952</v>
      </c>
      <c r="V1122" s="57">
        <f>(L1122-P1122)/1000*SetUp!$B$13*1000000/SetUp!$B$48</f>
        <v>3.0027406541783593E-2</v>
      </c>
      <c r="W1122" s="57">
        <f t="shared" si="382"/>
        <v>9.3241386833753381E-18</v>
      </c>
      <c r="X1122" s="57">
        <f>MAX((SetUp!$B$56*(1-($H1122/SetUp!$B$56)^2)*TANH(($B1122-$D1122)/SetUp!$B$56))/(1+$H1122/SetUp!$B$56*TANH(($B1122-$D1122)/SetUp!$B$56)),0)</f>
        <v>0</v>
      </c>
      <c r="AK1122" s="65">
        <v>357</v>
      </c>
      <c r="AL1122" s="66">
        <f t="shared" si="362"/>
        <v>0.34</v>
      </c>
      <c r="AM1122" s="66">
        <f t="shared" si="363"/>
        <v>0.34702091139715463</v>
      </c>
      <c r="AN1122" s="67">
        <f t="shared" si="364"/>
        <v>2.0649739403395897E-2</v>
      </c>
      <c r="AP1122" s="64">
        <v>28212</v>
      </c>
      <c r="AQ1122" s="55">
        <v>3</v>
      </c>
      <c r="AR1122" s="55">
        <v>88</v>
      </c>
      <c r="AS1122" s="66">
        <f t="shared" si="372"/>
        <v>1.48</v>
      </c>
      <c r="AT1122" s="66">
        <f t="shared" si="373"/>
        <v>2.0305826385052361</v>
      </c>
      <c r="AU1122" s="55" t="str">
        <f>IF(OR($AP1122&lt;SetUp!$B$97,$AP1122&gt;SetUp!$B$98),"Não","Sim")</f>
        <v>Não</v>
      </c>
      <c r="AV1122" s="68">
        <f t="shared" si="374"/>
        <v>1.2165525060596438</v>
      </c>
      <c r="AW1122" s="68">
        <f t="shared" si="375"/>
        <v>1.4249851362401069</v>
      </c>
      <c r="AX1122" s="68">
        <f t="shared" si="376"/>
        <v>0.17026171539495738</v>
      </c>
      <c r="AY1122" s="68">
        <f t="shared" si="377"/>
        <v>0.30762066864334781</v>
      </c>
      <c r="AZ1122" s="68">
        <f t="shared" si="378"/>
        <v>0.55058263850523614</v>
      </c>
      <c r="BA1122" s="68">
        <f t="shared" si="379"/>
        <v>0.2084326301804631</v>
      </c>
      <c r="BB1122" s="68">
        <f t="shared" si="380"/>
        <v>0.13735895324839043</v>
      </c>
    </row>
    <row r="1123" spans="1:54" x14ac:dyDescent="0.3">
      <c r="A1123" s="64">
        <v>27785</v>
      </c>
      <c r="B1123" s="57">
        <v>3.98</v>
      </c>
      <c r="C1123" s="57">
        <v>0.185</v>
      </c>
      <c r="D1123" s="57">
        <v>5.1120000000000001</v>
      </c>
      <c r="E1123" s="57">
        <f t="shared" si="365"/>
        <v>3.98</v>
      </c>
      <c r="F1123" s="57">
        <f t="shared" si="366"/>
        <v>1.1320000000000001</v>
      </c>
      <c r="G1123" s="57">
        <f t="shared" si="367"/>
        <v>0</v>
      </c>
      <c r="H1123" s="57">
        <f>IF(Q1122&gt;SetUp!$B$56,SetUp!$B$56,Q1122)</f>
        <v>8.619099961982549E-17</v>
      </c>
      <c r="I1123" s="57">
        <f t="shared" si="381"/>
        <v>0.18495104889649952</v>
      </c>
      <c r="J1123" s="57">
        <f>MIN(F1123,H1123,(1-EXP(-SetUp!$B$52*H1123/SetUp!$B$56))*F1123)</f>
        <v>0</v>
      </c>
      <c r="K1123" s="57">
        <f t="shared" si="368"/>
        <v>8.619099961982549E-17</v>
      </c>
      <c r="L1123" s="57">
        <f>IF(I1123&lt;=0,0,MIN(SetUp!$B$50*I1123^SetUp!$B$55,I1123))</f>
        <v>1.2287329807793529E-3</v>
      </c>
      <c r="M1123" s="57">
        <f t="shared" si="369"/>
        <v>0.18372231591572016</v>
      </c>
      <c r="N1123" s="57">
        <f>IF(SetUp!$B$62=0,X1123,(B1123-E1123)*(1-(H1123/SetUp!$B$66/SetUp!$B$56)))</f>
        <v>0</v>
      </c>
      <c r="O1123" s="57">
        <f>K1123*SetUp!$B$65</f>
        <v>0</v>
      </c>
      <c r="P1123" s="57">
        <f>MIN(SetUp!$B$54*L1123^SetUp!$B$51,L1123)</f>
        <v>7.0679628285948354E-4</v>
      </c>
      <c r="Q1123" s="57">
        <f t="shared" si="370"/>
        <v>8.619099961982549E-17</v>
      </c>
      <c r="R1123" s="57">
        <f>IF((H1123+N1123-O1123)&gt;SetUp!$B$56,T1122+H1123+N1123-O1123-SetUp!$B$56,T1122)</f>
        <v>0</v>
      </c>
      <c r="S1123" s="57">
        <f>R1123*SetUp!$B$65</f>
        <v>0</v>
      </c>
      <c r="T1123" s="57">
        <f>IF((R1123-S1123)&lt;SetUp!$B$53,R1123-S1123,SetUp!$B$53)</f>
        <v>0</v>
      </c>
      <c r="U1123" s="57">
        <f t="shared" si="371"/>
        <v>0.18372231591572016</v>
      </c>
      <c r="V1123" s="57">
        <f>(L1123-P1123)/1000*SetUp!$B$13*1000000/SetUp!$B$48</f>
        <v>2.968655005636648E-2</v>
      </c>
      <c r="W1123" s="57">
        <f t="shared" si="382"/>
        <v>-5.9414279052205643E-17</v>
      </c>
      <c r="X1123" s="57">
        <f>MAX((SetUp!$B$56*(1-($H1123/SetUp!$B$56)^2)*TANH(($B1123-$D1123)/SetUp!$B$56))/(1+$H1123/SetUp!$B$56*TANH(($B1123-$D1123)/SetUp!$B$56)),0)</f>
        <v>0</v>
      </c>
      <c r="AK1123" s="65">
        <v>358</v>
      </c>
      <c r="AL1123" s="66">
        <f t="shared" si="362"/>
        <v>0.84599999999999997</v>
      </c>
      <c r="AM1123" s="66">
        <f t="shared" si="363"/>
        <v>0.3552317496973465</v>
      </c>
      <c r="AN1123" s="67">
        <f t="shared" si="364"/>
        <v>-0.58010431477855018</v>
      </c>
      <c r="AP1123" s="64">
        <v>28213</v>
      </c>
      <c r="AQ1123" s="55">
        <v>3</v>
      </c>
      <c r="AR1123" s="55">
        <v>89</v>
      </c>
      <c r="AS1123" s="66">
        <f t="shared" si="372"/>
        <v>2.669</v>
      </c>
      <c r="AT1123" s="66">
        <f t="shared" si="373"/>
        <v>1.9120784868219114</v>
      </c>
      <c r="AU1123" s="55" t="str">
        <f>IF(OR($AP1123&lt;SetUp!$B$97,$AP1123&gt;SetUp!$B$98),"Não","Sim")</f>
        <v>Não</v>
      </c>
      <c r="AV1123" s="68">
        <f t="shared" si="374"/>
        <v>1.6337074401495515</v>
      </c>
      <c r="AW1123" s="68">
        <f t="shared" si="375"/>
        <v>1.3827792617847259</v>
      </c>
      <c r="AX1123" s="68">
        <f t="shared" si="376"/>
        <v>0.42634857378750768</v>
      </c>
      <c r="AY1123" s="68">
        <f t="shared" si="377"/>
        <v>0.2815057151859291</v>
      </c>
      <c r="AZ1123" s="68">
        <f t="shared" si="378"/>
        <v>-0.75692151317808865</v>
      </c>
      <c r="BA1123" s="68">
        <f t="shared" si="379"/>
        <v>-0.25092817836482562</v>
      </c>
      <c r="BB1123" s="68">
        <f t="shared" si="380"/>
        <v>-0.14484285860157858</v>
      </c>
    </row>
    <row r="1124" spans="1:54" x14ac:dyDescent="0.3">
      <c r="A1124" s="64">
        <v>27786</v>
      </c>
      <c r="B1124" s="57">
        <v>4.8239999999999998</v>
      </c>
      <c r="C1124" s="57">
        <v>0.185</v>
      </c>
      <c r="D1124" s="57">
        <v>5.1120000000000001</v>
      </c>
      <c r="E1124" s="57">
        <f t="shared" si="365"/>
        <v>4.8239999999999998</v>
      </c>
      <c r="F1124" s="57">
        <f t="shared" si="366"/>
        <v>0.28800000000000026</v>
      </c>
      <c r="G1124" s="57">
        <f t="shared" si="367"/>
        <v>0</v>
      </c>
      <c r="H1124" s="57">
        <f>IF(Q1123&gt;SetUp!$B$56,SetUp!$B$56,Q1123)</f>
        <v>8.619099961982549E-17</v>
      </c>
      <c r="I1124" s="57">
        <f t="shared" si="381"/>
        <v>0.18372231591572016</v>
      </c>
      <c r="J1124" s="57">
        <f>MIN(F1124,H1124,(1-EXP(-SetUp!$B$52*H1124/SetUp!$B$56))*F1124)</f>
        <v>0</v>
      </c>
      <c r="K1124" s="57">
        <f t="shared" si="368"/>
        <v>8.619099961982549E-17</v>
      </c>
      <c r="L1124" s="57">
        <f>IF(I1124&lt;=0,0,MIN(SetUp!$B$50*I1124^SetUp!$B$55,I1124))</f>
        <v>1.2151578679217064E-3</v>
      </c>
      <c r="M1124" s="57">
        <f t="shared" si="369"/>
        <v>0.18250715804779846</v>
      </c>
      <c r="N1124" s="57">
        <f>IF(SetUp!$B$62=0,X1124,(B1124-E1124)*(1-(H1124/SetUp!$B$66/SetUp!$B$56)))</f>
        <v>0</v>
      </c>
      <c r="O1124" s="57">
        <f>K1124*SetUp!$B$65</f>
        <v>0</v>
      </c>
      <c r="P1124" s="57">
        <f>MIN(SetUp!$B$54*L1124^SetUp!$B$51,L1124)</f>
        <v>6.9911967411840812E-4</v>
      </c>
      <c r="Q1124" s="57">
        <f t="shared" si="370"/>
        <v>8.619099961982549E-17</v>
      </c>
      <c r="R1124" s="57">
        <f>IF((H1124+N1124-O1124)&gt;SetUp!$B$56,T1123+H1124+N1124-O1124-SetUp!$B$56,T1123)</f>
        <v>0</v>
      </c>
      <c r="S1124" s="57">
        <f>R1124*SetUp!$B$65</f>
        <v>0</v>
      </c>
      <c r="T1124" s="57">
        <f>IF((R1124-S1124)&lt;SetUp!$B$53,R1124-S1124,SetUp!$B$53)</f>
        <v>0</v>
      </c>
      <c r="U1124" s="57">
        <f t="shared" si="371"/>
        <v>0.18250715804779846</v>
      </c>
      <c r="V1124" s="57">
        <f>(L1124-P1124)/1000*SetUp!$B$13*1000000/SetUp!$B$48</f>
        <v>2.9351056808981996E-2</v>
      </c>
      <c r="W1124" s="57">
        <f t="shared" si="382"/>
        <v>1.1622647289044608E-16</v>
      </c>
      <c r="X1124" s="57">
        <f>MAX((SetUp!$B$56*(1-($H1124/SetUp!$B$56)^2)*TANH(($B1124-$D1124)/SetUp!$B$56))/(1+$H1124/SetUp!$B$56*TANH(($B1124-$D1124)/SetUp!$B$56)),0)</f>
        <v>0</v>
      </c>
      <c r="AK1124" s="65">
        <v>359</v>
      </c>
      <c r="AL1124" s="66">
        <f t="shared" si="362"/>
        <v>0.79100000000000004</v>
      </c>
      <c r="AM1124" s="66">
        <f t="shared" si="363"/>
        <v>0.34373042024808598</v>
      </c>
      <c r="AN1124" s="67">
        <f t="shared" si="364"/>
        <v>-0.56544826770153478</v>
      </c>
      <c r="AP1124" s="64">
        <v>28214</v>
      </c>
      <c r="AQ1124" s="55">
        <v>3</v>
      </c>
      <c r="AR1124" s="55">
        <v>90</v>
      </c>
      <c r="AS1124" s="66">
        <f t="shared" si="372"/>
        <v>2.3940000000000001</v>
      </c>
      <c r="AT1124" s="66">
        <f t="shared" si="373"/>
        <v>2.6208841202416431</v>
      </c>
      <c r="AU1124" s="55" t="str">
        <f>IF(OR($AP1124&lt;SetUp!$B$97,$AP1124&gt;SetUp!$B$98),"Não","Sim")</f>
        <v>Não</v>
      </c>
      <c r="AV1124" s="68">
        <f t="shared" si="374"/>
        <v>1.5472556349873152</v>
      </c>
      <c r="AW1124" s="68">
        <f t="shared" si="375"/>
        <v>1.6189144882425517</v>
      </c>
      <c r="AX1124" s="68">
        <f t="shared" si="376"/>
        <v>0.37912414607039191</v>
      </c>
      <c r="AY1124" s="68">
        <f t="shared" si="377"/>
        <v>0.41844781947687221</v>
      </c>
      <c r="AZ1124" s="68">
        <f t="shared" si="378"/>
        <v>0.22688412024164295</v>
      </c>
      <c r="BA1124" s="68">
        <f t="shared" si="379"/>
        <v>7.1658853255236465E-2</v>
      </c>
      <c r="BB1124" s="68">
        <f t="shared" si="380"/>
        <v>3.9323673406480297E-2</v>
      </c>
    </row>
    <row r="1125" spans="1:54" x14ac:dyDescent="0.3">
      <c r="A1125" s="64">
        <v>27787</v>
      </c>
      <c r="B1125" s="57">
        <v>1.327</v>
      </c>
      <c r="C1125" s="57">
        <v>0.185</v>
      </c>
      <c r="D1125" s="57">
        <v>5.1120000000000001</v>
      </c>
      <c r="E1125" s="57">
        <f t="shared" si="365"/>
        <v>1.327</v>
      </c>
      <c r="F1125" s="57">
        <f t="shared" si="366"/>
        <v>3.7850000000000001</v>
      </c>
      <c r="G1125" s="57">
        <f t="shared" si="367"/>
        <v>0</v>
      </c>
      <c r="H1125" s="57">
        <f>IF(Q1124&gt;SetUp!$B$56,SetUp!$B$56,Q1124)</f>
        <v>8.619099961982549E-17</v>
      </c>
      <c r="I1125" s="57">
        <f t="shared" si="381"/>
        <v>0.18250715804779846</v>
      </c>
      <c r="J1125" s="57">
        <f>MIN(F1125,H1125,(1-EXP(-SetUp!$B$52*H1125/SetUp!$B$56))*F1125)</f>
        <v>0</v>
      </c>
      <c r="K1125" s="57">
        <f t="shared" si="368"/>
        <v>8.619099961982549E-17</v>
      </c>
      <c r="L1125" s="57">
        <f>IF(I1125&lt;=0,0,MIN(SetUp!$B$50*I1125^SetUp!$B$55,I1125))</f>
        <v>1.201792128440133E-3</v>
      </c>
      <c r="M1125" s="57">
        <f t="shared" si="369"/>
        <v>0.18130536591935834</v>
      </c>
      <c r="N1125" s="57">
        <f>IF(SetUp!$B$62=0,X1125,(B1125-E1125)*(1-(H1125/SetUp!$B$66/SetUp!$B$56)))</f>
        <v>0</v>
      </c>
      <c r="O1125" s="57">
        <f>K1125*SetUp!$B$65</f>
        <v>0</v>
      </c>
      <c r="P1125" s="57">
        <f>MIN(SetUp!$B$54*L1125^SetUp!$B$51,L1125)</f>
        <v>6.9156003877843166E-4</v>
      </c>
      <c r="Q1125" s="57">
        <f t="shared" si="370"/>
        <v>8.619099961982549E-17</v>
      </c>
      <c r="R1125" s="57">
        <f>IF((H1125+N1125-O1125)&gt;SetUp!$B$56,T1124+H1125+N1125-O1125-SetUp!$B$56,T1124)</f>
        <v>0</v>
      </c>
      <c r="S1125" s="57">
        <f>R1125*SetUp!$B$65</f>
        <v>0</v>
      </c>
      <c r="T1125" s="57">
        <f>IF((R1125-S1125)&lt;SetUp!$B$53,R1125-S1125,SetUp!$B$53)</f>
        <v>0</v>
      </c>
      <c r="U1125" s="57">
        <f t="shared" si="371"/>
        <v>0.18130536591935834</v>
      </c>
      <c r="V1125" s="57">
        <f>(L1125-P1125)/1000*SetUp!$B$13*1000000/SetUp!$B$48</f>
        <v>2.9020819058084363E-2</v>
      </c>
      <c r="W1125" s="57">
        <f t="shared" si="382"/>
        <v>-4.9222778630841901E-17</v>
      </c>
      <c r="X1125" s="57">
        <f>MAX((SetUp!$B$56*(1-($H1125/SetUp!$B$56)^2)*TANH(($B1125-$D1125)/SetUp!$B$56))/(1+$H1125/SetUp!$B$56*TANH(($B1125-$D1125)/SetUp!$B$56)),0)</f>
        <v>0</v>
      </c>
      <c r="AK1125" s="65">
        <v>360</v>
      </c>
      <c r="AL1125" s="66">
        <f t="shared" si="362"/>
        <v>0.79100000000000004</v>
      </c>
      <c r="AM1125" s="66">
        <f t="shared" si="363"/>
        <v>0.33275888622057181</v>
      </c>
      <c r="AN1125" s="67">
        <f t="shared" si="364"/>
        <v>-0.57931872791330996</v>
      </c>
      <c r="AP1125" s="64">
        <v>28215</v>
      </c>
      <c r="AQ1125" s="55">
        <v>3</v>
      </c>
      <c r="AR1125" s="55">
        <v>91</v>
      </c>
      <c r="AS1125" s="66">
        <f t="shared" si="372"/>
        <v>2.137</v>
      </c>
      <c r="AT1125" s="66">
        <f t="shared" si="373"/>
        <v>3.6096419360057288</v>
      </c>
      <c r="AU1125" s="55" t="str">
        <f>IF(OR($AP1125&lt;SetUp!$B$97,$AP1125&gt;SetUp!$B$98),"Não","Sim")</f>
        <v>Não</v>
      </c>
      <c r="AV1125" s="68">
        <f t="shared" si="374"/>
        <v>1.4618481453283716</v>
      </c>
      <c r="AW1125" s="68">
        <f t="shared" si="375"/>
        <v>1.8999057702964453</v>
      </c>
      <c r="AX1125" s="68">
        <f t="shared" si="376"/>
        <v>0.32980452216406941</v>
      </c>
      <c r="AY1125" s="68">
        <f t="shared" si="377"/>
        <v>0.5574641235318587</v>
      </c>
      <c r="AZ1125" s="68">
        <f t="shared" si="378"/>
        <v>1.4726419360057288</v>
      </c>
      <c r="BA1125" s="68">
        <f t="shared" si="379"/>
        <v>0.43805762496807366</v>
      </c>
      <c r="BB1125" s="68">
        <f t="shared" si="380"/>
        <v>0.22765960136778929</v>
      </c>
    </row>
    <row r="1126" spans="1:54" x14ac:dyDescent="0.3">
      <c r="A1126" s="64">
        <v>27788</v>
      </c>
      <c r="B1126" s="57">
        <v>2.8759999999999999</v>
      </c>
      <c r="C1126" s="57">
        <v>0.16200000000000001</v>
      </c>
      <c r="D1126" s="57">
        <v>5.1120000000000001</v>
      </c>
      <c r="E1126" s="57">
        <f t="shared" si="365"/>
        <v>2.8759999999999999</v>
      </c>
      <c r="F1126" s="57">
        <f t="shared" si="366"/>
        <v>2.2360000000000002</v>
      </c>
      <c r="G1126" s="57">
        <f t="shared" si="367"/>
        <v>0</v>
      </c>
      <c r="H1126" s="57">
        <f>IF(Q1125&gt;SetUp!$B$56,SetUp!$B$56,Q1125)</f>
        <v>8.619099961982549E-17</v>
      </c>
      <c r="I1126" s="57">
        <f t="shared" si="381"/>
        <v>0.18130536591935834</v>
      </c>
      <c r="J1126" s="57">
        <f>MIN(F1126,H1126,(1-EXP(-SetUp!$B$52*H1126/SetUp!$B$56))*F1126)</f>
        <v>0</v>
      </c>
      <c r="K1126" s="57">
        <f t="shared" si="368"/>
        <v>8.619099961982549E-17</v>
      </c>
      <c r="L1126" s="57">
        <f>IF(I1126&lt;=0,0,MIN(SetUp!$B$50*I1126^SetUp!$B$55,I1126))</f>
        <v>1.1886316236779106E-3</v>
      </c>
      <c r="M1126" s="57">
        <f t="shared" si="369"/>
        <v>0.18011673429568043</v>
      </c>
      <c r="N1126" s="57">
        <f>IF(SetUp!$B$62=0,X1126,(B1126-E1126)*(1-(H1126/SetUp!$B$66/SetUp!$B$56)))</f>
        <v>0</v>
      </c>
      <c r="O1126" s="57">
        <f>K1126*SetUp!$B$65</f>
        <v>0</v>
      </c>
      <c r="P1126" s="57">
        <f>MIN(SetUp!$B$54*L1126^SetUp!$B$51,L1126)</f>
        <v>6.8411508620800341E-4</v>
      </c>
      <c r="Q1126" s="57">
        <f t="shared" si="370"/>
        <v>8.619099961982549E-17</v>
      </c>
      <c r="R1126" s="57">
        <f>IF((H1126+N1126-O1126)&gt;SetUp!$B$56,T1125+H1126+N1126-O1126-SetUp!$B$56,T1125)</f>
        <v>0</v>
      </c>
      <c r="S1126" s="57">
        <f>R1126*SetUp!$B$65</f>
        <v>0</v>
      </c>
      <c r="T1126" s="57">
        <f>IF((R1126-S1126)&lt;SetUp!$B$53,R1126-S1126,SetUp!$B$53)</f>
        <v>0</v>
      </c>
      <c r="U1126" s="57">
        <f t="shared" si="371"/>
        <v>0.18011673429568043</v>
      </c>
      <c r="V1126" s="57">
        <f>(L1126-P1126)/1000*SetUp!$B$13*1000000/SetUp!$B$48</f>
        <v>2.8695731692283698E-2</v>
      </c>
      <c r="W1126" s="57">
        <f t="shared" si="382"/>
        <v>1.3899471851264167E-16</v>
      </c>
      <c r="X1126" s="57">
        <f>MAX((SetUp!$B$56*(1-($H1126/SetUp!$B$56)^2)*TANH(($B1126-$D1126)/SetUp!$B$56))/(1+$H1126/SetUp!$B$56*TANH(($B1126-$D1126)/SetUp!$B$56)),0)</f>
        <v>0</v>
      </c>
      <c r="AK1126" s="65">
        <v>361</v>
      </c>
      <c r="AL1126" s="66">
        <f t="shared" si="362"/>
        <v>0.82499999999999996</v>
      </c>
      <c r="AM1126" s="66">
        <f t="shared" si="363"/>
        <v>0.32228552531780552</v>
      </c>
      <c r="AN1126" s="67">
        <f t="shared" si="364"/>
        <v>-0.60935087840266</v>
      </c>
      <c r="AP1126" s="64">
        <v>28216</v>
      </c>
      <c r="AQ1126" s="55">
        <v>4</v>
      </c>
      <c r="AR1126" s="55">
        <v>92</v>
      </c>
      <c r="AS1126" s="66">
        <f t="shared" si="372"/>
        <v>53.481999999999999</v>
      </c>
      <c r="AT1126" s="66">
        <f t="shared" si="373"/>
        <v>14.017981566116159</v>
      </c>
      <c r="AU1126" s="55" t="str">
        <f>IF(OR($AP1126&lt;SetUp!$B$97,$AP1126&gt;SetUp!$B$98),"Não","Sim")</f>
        <v>Não</v>
      </c>
      <c r="AV1126" s="68">
        <f t="shared" si="374"/>
        <v>7.3131388609816508</v>
      </c>
      <c r="AW1126" s="68">
        <f t="shared" si="375"/>
        <v>3.7440595035490767</v>
      </c>
      <c r="AX1126" s="68">
        <f t="shared" si="376"/>
        <v>1.7282076396655419</v>
      </c>
      <c r="AY1126" s="68">
        <f t="shared" si="377"/>
        <v>1.1466854845432812</v>
      </c>
      <c r="AZ1126" s="68">
        <f t="shared" si="378"/>
        <v>-39.464018433883837</v>
      </c>
      <c r="BA1126" s="68">
        <f t="shared" si="379"/>
        <v>-3.5690793574325741</v>
      </c>
      <c r="BB1126" s="68">
        <f t="shared" si="380"/>
        <v>-0.58152215512226069</v>
      </c>
    </row>
    <row r="1127" spans="1:54" x14ac:dyDescent="0.3">
      <c r="A1127" s="64">
        <v>27789</v>
      </c>
      <c r="B1127" s="57">
        <v>0.36199999999999999</v>
      </c>
      <c r="C1127" s="57">
        <v>0.16200000000000001</v>
      </c>
      <c r="D1127" s="57">
        <v>5.1120000000000001</v>
      </c>
      <c r="E1127" s="57">
        <f t="shared" si="365"/>
        <v>0.36199999999999999</v>
      </c>
      <c r="F1127" s="57">
        <f t="shared" si="366"/>
        <v>4.75</v>
      </c>
      <c r="G1127" s="57">
        <f t="shared" si="367"/>
        <v>0</v>
      </c>
      <c r="H1127" s="57">
        <f>IF(Q1126&gt;SetUp!$B$56,SetUp!$B$56,Q1126)</f>
        <v>8.619099961982549E-17</v>
      </c>
      <c r="I1127" s="57">
        <f t="shared" si="381"/>
        <v>0.18011673429568043</v>
      </c>
      <c r="J1127" s="57">
        <f>MIN(F1127,H1127,(1-EXP(-SetUp!$B$52*H1127/SetUp!$B$56))*F1127)</f>
        <v>0</v>
      </c>
      <c r="K1127" s="57">
        <f t="shared" si="368"/>
        <v>8.619099961982549E-17</v>
      </c>
      <c r="L1127" s="57">
        <f>IF(I1127&lt;=0,0,MIN(SetUp!$B$50*I1127^SetUp!$B$55,I1127))</f>
        <v>1.1756723146268623E-3</v>
      </c>
      <c r="M1127" s="57">
        <f t="shared" si="369"/>
        <v>0.17894106198105356</v>
      </c>
      <c r="N1127" s="57">
        <f>IF(SetUp!$B$62=0,X1127,(B1127-E1127)*(1-(H1127/SetUp!$B$66/SetUp!$B$56)))</f>
        <v>0</v>
      </c>
      <c r="O1127" s="57">
        <f>K1127*SetUp!$B$65</f>
        <v>0</v>
      </c>
      <c r="P1127" s="57">
        <f>MIN(SetUp!$B$54*L1127^SetUp!$B$51,L1127)</f>
        <v>6.7678258050903788E-4</v>
      </c>
      <c r="Q1127" s="57">
        <f t="shared" si="370"/>
        <v>8.619099961982549E-17</v>
      </c>
      <c r="R1127" s="57">
        <f>IF((H1127+N1127-O1127)&gt;SetUp!$B$56,T1126+H1127+N1127-O1127-SetUp!$B$56,T1126)</f>
        <v>0</v>
      </c>
      <c r="S1127" s="57">
        <f>R1127*SetUp!$B$65</f>
        <v>0</v>
      </c>
      <c r="T1127" s="57">
        <f>IF((R1127-S1127)&lt;SetUp!$B$53,R1127-S1127,SetUp!$B$53)</f>
        <v>0</v>
      </c>
      <c r="U1127" s="57">
        <f t="shared" si="371"/>
        <v>0.17894106198105356</v>
      </c>
      <c r="V1127" s="57">
        <f>(L1127-P1127)/1000*SetUp!$B$13*1000000/SetUp!$B$48</f>
        <v>2.8375692154855758E-2</v>
      </c>
      <c r="W1127" s="57">
        <f t="shared" si="382"/>
        <v>-3.426078865054194E-17</v>
      </c>
      <c r="X1127" s="57">
        <f>MAX((SetUp!$B$56*(1-($H1127/SetUp!$B$56)^2)*TANH(($B1127-$D1127)/SetUp!$B$56))/(1+$H1127/SetUp!$B$56*TANH(($B1127-$D1127)/SetUp!$B$56)),0)</f>
        <v>0</v>
      </c>
      <c r="AK1127" s="65">
        <v>362</v>
      </c>
      <c r="AL1127" s="66">
        <f t="shared" si="362"/>
        <v>0.35449999999999998</v>
      </c>
      <c r="AM1127" s="66">
        <f t="shared" si="363"/>
        <v>0.31228102441286548</v>
      </c>
      <c r="AN1127" s="67">
        <f t="shared" si="364"/>
        <v>-0.11909443042915233</v>
      </c>
      <c r="AP1127" s="64">
        <v>28217</v>
      </c>
      <c r="AQ1127" s="55">
        <v>4</v>
      </c>
      <c r="AR1127" s="55">
        <v>93</v>
      </c>
      <c r="AS1127" s="66">
        <f t="shared" si="372"/>
        <v>109.16800000000001</v>
      </c>
      <c r="AT1127" s="66">
        <f t="shared" si="373"/>
        <v>20.080055458584432</v>
      </c>
      <c r="AU1127" s="55" t="str">
        <f>IF(OR($AP1127&lt;SetUp!$B$97,$AP1127&gt;SetUp!$B$98),"Não","Sim")</f>
        <v>Não</v>
      </c>
      <c r="AV1127" s="68">
        <f t="shared" si="374"/>
        <v>10.448349151899547</v>
      </c>
      <c r="AW1127" s="68">
        <f t="shared" si="375"/>
        <v>4.4810774885717422</v>
      </c>
      <c r="AX1127" s="68">
        <f t="shared" si="376"/>
        <v>2.0380953539358311</v>
      </c>
      <c r="AY1127" s="68">
        <f t="shared" si="377"/>
        <v>1.3027649079413051</v>
      </c>
      <c r="AZ1127" s="68">
        <f t="shared" si="378"/>
        <v>-89.087944541415567</v>
      </c>
      <c r="BA1127" s="68">
        <f t="shared" si="379"/>
        <v>-5.9672716633278053</v>
      </c>
      <c r="BB1127" s="68">
        <f t="shared" si="380"/>
        <v>-0.73533044599452602</v>
      </c>
    </row>
    <row r="1128" spans="1:54" x14ac:dyDescent="0.3">
      <c r="A1128" s="64">
        <v>27790</v>
      </c>
      <c r="B1128" s="57">
        <v>0.80500000000000005</v>
      </c>
      <c r="C1128" s="57">
        <v>0.16200000000000001</v>
      </c>
      <c r="D1128" s="57">
        <v>5.1120000000000001</v>
      </c>
      <c r="E1128" s="57">
        <f t="shared" si="365"/>
        <v>0.80500000000000005</v>
      </c>
      <c r="F1128" s="57">
        <f t="shared" si="366"/>
        <v>4.3070000000000004</v>
      </c>
      <c r="G1128" s="57">
        <f t="shared" si="367"/>
        <v>0</v>
      </c>
      <c r="H1128" s="57">
        <f>IF(Q1127&gt;SetUp!$B$56,SetUp!$B$56,Q1127)</f>
        <v>8.619099961982549E-17</v>
      </c>
      <c r="I1128" s="57">
        <f t="shared" si="381"/>
        <v>0.17894106198105356</v>
      </c>
      <c r="J1128" s="57">
        <f>MIN(F1128,H1128,(1-EXP(-SetUp!$B$52*H1128/SetUp!$B$56))*F1128)</f>
        <v>0</v>
      </c>
      <c r="K1128" s="57">
        <f t="shared" si="368"/>
        <v>8.619099961982549E-17</v>
      </c>
      <c r="L1128" s="57">
        <f>IF(I1128&lt;=0,0,MIN(SetUp!$B$50*I1128^SetUp!$B$55,I1128))</f>
        <v>1.1629102591018535E-3</v>
      </c>
      <c r="M1128" s="57">
        <f t="shared" si="369"/>
        <v>0.17777815172195172</v>
      </c>
      <c r="N1128" s="57">
        <f>IF(SetUp!$B$62=0,X1128,(B1128-E1128)*(1-(H1128/SetUp!$B$66/SetUp!$B$56)))</f>
        <v>0</v>
      </c>
      <c r="O1128" s="57">
        <f>K1128*SetUp!$B$65</f>
        <v>0</v>
      </c>
      <c r="P1128" s="57">
        <f>MIN(SetUp!$B$54*L1128^SetUp!$B$51,L1128)</f>
        <v>6.6956033897490157E-4</v>
      </c>
      <c r="Q1128" s="57">
        <f t="shared" si="370"/>
        <v>8.619099961982549E-17</v>
      </c>
      <c r="R1128" s="57">
        <f>IF((H1128+N1128-O1128)&gt;SetUp!$B$56,T1127+H1128+N1128-O1128-SetUp!$B$56,T1127)</f>
        <v>0</v>
      </c>
      <c r="S1128" s="57">
        <f>R1128*SetUp!$B$65</f>
        <v>0</v>
      </c>
      <c r="T1128" s="57">
        <f>IF((R1128-S1128)&lt;SetUp!$B$53,R1128-S1128,SetUp!$B$53)</f>
        <v>0</v>
      </c>
      <c r="U1128" s="57">
        <f t="shared" si="371"/>
        <v>0.17777815172195172</v>
      </c>
      <c r="V1128" s="57">
        <f>(L1128-P1128)/1000*SetUp!$B$13*1000000/SetUp!$B$48</f>
        <v>2.8060600370740128E-2</v>
      </c>
      <c r="W1128" s="57">
        <f t="shared" si="382"/>
        <v>-1.4528309111305759E-17</v>
      </c>
      <c r="X1128" s="57">
        <f>MAX((SetUp!$B$56*(1-($H1128/SetUp!$B$56)^2)*TANH(($B1128-$D1128)/SetUp!$B$56))/(1+$H1128/SetUp!$B$56*TANH(($B1128-$D1128)/SetUp!$B$56)),0)</f>
        <v>0</v>
      </c>
      <c r="AK1128" s="65">
        <v>363</v>
      </c>
      <c r="AL1128" s="66">
        <f t="shared" si="362"/>
        <v>0.252</v>
      </c>
      <c r="AM1128" s="66">
        <f t="shared" si="363"/>
        <v>0.30271818101581649</v>
      </c>
      <c r="AN1128" s="67">
        <f t="shared" si="364"/>
        <v>0.20126262307863685</v>
      </c>
      <c r="AP1128" s="64">
        <v>28218</v>
      </c>
      <c r="AQ1128" s="55">
        <v>4</v>
      </c>
      <c r="AR1128" s="55">
        <v>94</v>
      </c>
      <c r="AS1128" s="66">
        <f t="shared" si="372"/>
        <v>88.457999999999998</v>
      </c>
      <c r="AT1128" s="66">
        <f t="shared" si="373"/>
        <v>17.255173982957864</v>
      </c>
      <c r="AU1128" s="55" t="str">
        <f>IF(OR($AP1128&lt;SetUp!$B$97,$AP1128&gt;SetUp!$B$98),"Não","Sim")</f>
        <v>Não</v>
      </c>
      <c r="AV1128" s="68">
        <f t="shared" si="374"/>
        <v>9.40521132138986</v>
      </c>
      <c r="AW1128" s="68">
        <f t="shared" si="375"/>
        <v>4.1539347591118787</v>
      </c>
      <c r="AX1128" s="68">
        <f t="shared" si="376"/>
        <v>1.9467371159200539</v>
      </c>
      <c r="AY1128" s="68">
        <f t="shared" si="377"/>
        <v>1.2369193426166456</v>
      </c>
      <c r="AZ1128" s="68">
        <f t="shared" si="378"/>
        <v>-71.202826017042128</v>
      </c>
      <c r="BA1128" s="68">
        <f t="shared" si="379"/>
        <v>-5.2512765622779813</v>
      </c>
      <c r="BB1128" s="68">
        <f t="shared" si="380"/>
        <v>-0.70981777330340834</v>
      </c>
    </row>
    <row r="1129" spans="1:54" x14ac:dyDescent="0.3">
      <c r="A1129" s="64">
        <v>27791</v>
      </c>
      <c r="B1129" s="57">
        <v>7.2690000000000001</v>
      </c>
      <c r="C1129" s="57">
        <v>0.104</v>
      </c>
      <c r="D1129" s="57">
        <v>4.8680000000000003</v>
      </c>
      <c r="E1129" s="57">
        <f t="shared" si="365"/>
        <v>4.8680000000000003</v>
      </c>
      <c r="F1129" s="57">
        <f t="shared" si="366"/>
        <v>0</v>
      </c>
      <c r="G1129" s="57">
        <f t="shared" si="367"/>
        <v>1.1257730651008657E-3</v>
      </c>
      <c r="H1129" s="57">
        <f>IF(Q1128&gt;SetUp!$B$56,SetUp!$B$56,Q1128)</f>
        <v>8.619099961982549E-17</v>
      </c>
      <c r="I1129" s="57">
        <f t="shared" si="381"/>
        <v>0.17890392478705258</v>
      </c>
      <c r="J1129" s="57">
        <f>MIN(F1129,H1129,(1-EXP(-SetUp!$B$52*H1129/SetUp!$B$56))*F1129)</f>
        <v>0</v>
      </c>
      <c r="K1129" s="57">
        <f t="shared" si="368"/>
        <v>8.619099961982549E-17</v>
      </c>
      <c r="L1129" s="57">
        <f>IF(I1129&lt;=0,0,MIN(SetUp!$B$50*I1129^SetUp!$B$55,I1129))</f>
        <v>1.1625080388057993E-3</v>
      </c>
      <c r="M1129" s="57">
        <f t="shared" si="369"/>
        <v>0.17774141674824678</v>
      </c>
      <c r="N1129" s="57">
        <f>IF(SetUp!$B$62=0,X1129,(B1129-E1129)*(1-(H1129/SetUp!$B$66/SetUp!$B$56)))</f>
        <v>2.3998742269348989</v>
      </c>
      <c r="O1129" s="57">
        <f>K1129*SetUp!$B$65</f>
        <v>0</v>
      </c>
      <c r="P1129" s="57">
        <f>MIN(SetUp!$B$54*L1129^SetUp!$B$51,L1129)</f>
        <v>6.693326945443203E-4</v>
      </c>
      <c r="Q1129" s="57">
        <f t="shared" si="370"/>
        <v>2.3998742269348989</v>
      </c>
      <c r="R1129" s="57">
        <f>IF((H1129+N1129-O1129)&gt;SetUp!$B$56,T1128+H1129+N1129-O1129-SetUp!$B$56,T1128)</f>
        <v>0</v>
      </c>
      <c r="S1129" s="57">
        <f>R1129*SetUp!$B$65</f>
        <v>0</v>
      </c>
      <c r="T1129" s="57">
        <f>IF((R1129-S1129)&lt;SetUp!$B$53,R1129-S1129,SetUp!$B$53)</f>
        <v>0</v>
      </c>
      <c r="U1129" s="57">
        <f t="shared" si="371"/>
        <v>0.17774141674824678</v>
      </c>
      <c r="V1129" s="57">
        <f>(L1129-P1129)/1000*SetUp!$B$13*1000000/SetUp!$B$48</f>
        <v>2.8050670900002291E-2</v>
      </c>
      <c r="W1129" s="57">
        <f t="shared" si="382"/>
        <v>-6.6526645303710552E-16</v>
      </c>
      <c r="X1129" s="57">
        <f>MAX((SetUp!$B$56*(1-($H1129/SetUp!$B$56)^2)*TANH(($B1129-$D1129)/SetUp!$B$56))/(1+$H1129/SetUp!$B$56*TANH(($B1129-$D1129)/SetUp!$B$56)),0)</f>
        <v>2.3998742269348989</v>
      </c>
      <c r="AK1129" s="65">
        <v>364</v>
      </c>
      <c r="AL1129" s="66">
        <f t="shared" si="362"/>
        <v>0.32</v>
      </c>
      <c r="AM1129" s="66">
        <f t="shared" si="363"/>
        <v>0.29357172430107736</v>
      </c>
      <c r="AN1129" s="67">
        <f t="shared" si="364"/>
        <v>-8.2588361559133253E-2</v>
      </c>
      <c r="AP1129" s="64">
        <v>28219</v>
      </c>
      <c r="AQ1129" s="55">
        <v>4</v>
      </c>
      <c r="AR1129" s="55">
        <v>95</v>
      </c>
      <c r="AS1129" s="66">
        <f t="shared" si="372"/>
        <v>39.679000000000002</v>
      </c>
      <c r="AT1129" s="66">
        <f t="shared" si="373"/>
        <v>22.726666470230615</v>
      </c>
      <c r="AU1129" s="55" t="str">
        <f>IF(OR($AP1129&lt;SetUp!$B$97,$AP1129&gt;SetUp!$B$98),"Não","Sim")</f>
        <v>Não</v>
      </c>
      <c r="AV1129" s="68">
        <f t="shared" si="374"/>
        <v>6.2991269236299727</v>
      </c>
      <c r="AW1129" s="68">
        <f t="shared" si="375"/>
        <v>4.7672493610289166</v>
      </c>
      <c r="AX1129" s="68">
        <f t="shared" si="376"/>
        <v>1.598560718422805</v>
      </c>
      <c r="AY1129" s="68">
        <f t="shared" si="377"/>
        <v>1.3565357384194217</v>
      </c>
      <c r="AZ1129" s="68">
        <f t="shared" si="378"/>
        <v>-16.952333529769387</v>
      </c>
      <c r="BA1129" s="68">
        <f t="shared" si="379"/>
        <v>-1.5318775626010561</v>
      </c>
      <c r="BB1129" s="68">
        <f t="shared" si="380"/>
        <v>-0.24202498000338335</v>
      </c>
    </row>
    <row r="1130" spans="1:54" x14ac:dyDescent="0.3">
      <c r="A1130" s="64">
        <v>27792</v>
      </c>
      <c r="B1130" s="57">
        <v>25.49</v>
      </c>
      <c r="C1130" s="57">
        <v>0.23799999999999999</v>
      </c>
      <c r="D1130" s="57">
        <v>4.8680000000000003</v>
      </c>
      <c r="E1130" s="57">
        <f t="shared" si="365"/>
        <v>4.8680000000000003</v>
      </c>
      <c r="F1130" s="57">
        <f t="shared" si="366"/>
        <v>0</v>
      </c>
      <c r="G1130" s="57">
        <f t="shared" si="367"/>
        <v>0.94315147871991911</v>
      </c>
      <c r="H1130" s="57">
        <f>IF(Q1129&gt;SetUp!$B$56,SetUp!$B$56,Q1129)</f>
        <v>2.3998742269348989</v>
      </c>
      <c r="I1130" s="57">
        <f t="shared" si="381"/>
        <v>1.1208928954681658</v>
      </c>
      <c r="J1130" s="57">
        <f>MIN(F1130,H1130,(1-EXP(-SetUp!$B$52*H1130/SetUp!$B$56))*F1130)</f>
        <v>0</v>
      </c>
      <c r="K1130" s="57">
        <f t="shared" si="368"/>
        <v>2.3998742269348989</v>
      </c>
      <c r="L1130" s="57">
        <f>IF(I1130&lt;=0,0,MIN(SetUp!$B$50*I1130^SetUp!$B$55,I1130))</f>
        <v>2.475348656268557E-2</v>
      </c>
      <c r="M1130" s="57">
        <f t="shared" si="369"/>
        <v>1.0961394089054803</v>
      </c>
      <c r="N1130" s="57">
        <f>IF(SetUp!$B$62=0,X1130,(B1130-E1130)*(1-(H1130/SetUp!$B$66/SetUp!$B$56)))</f>
        <v>19.678848521280081</v>
      </c>
      <c r="O1130" s="57">
        <f>K1130*SetUp!$B$65</f>
        <v>0</v>
      </c>
      <c r="P1130" s="57">
        <f>MIN(SetUp!$B$54*L1130^SetUp!$B$51,L1130)</f>
        <v>1.3529649131380127E-2</v>
      </c>
      <c r="Q1130" s="57">
        <f t="shared" si="370"/>
        <v>22.078722748214979</v>
      </c>
      <c r="R1130" s="57">
        <f>IF((H1130+N1130-O1130)&gt;SetUp!$B$56,T1129+H1130+N1130-O1130-SetUp!$B$56,T1129)</f>
        <v>0</v>
      </c>
      <c r="S1130" s="57">
        <f>R1130*SetUp!$B$65</f>
        <v>0</v>
      </c>
      <c r="T1130" s="57">
        <f>IF((R1130-S1130)&lt;SetUp!$B$53,R1130-S1130,SetUp!$B$53)</f>
        <v>0</v>
      </c>
      <c r="U1130" s="57">
        <f t="shared" si="371"/>
        <v>1.0961394089054803</v>
      </c>
      <c r="V1130" s="57">
        <f>(L1130-P1130)/1000*SetUp!$B$13*1000000/SetUp!$B$48</f>
        <v>0.63838586759063853</v>
      </c>
      <c r="W1130" s="57">
        <f t="shared" si="382"/>
        <v>-1.5265566588595902E-16</v>
      </c>
      <c r="X1130" s="57">
        <f>MAX((SetUp!$B$56*(1-($H1130/SetUp!$B$56)^2)*TANH(($B1130-$D1130)/SetUp!$B$56))/(1+$H1130/SetUp!$B$56*TANH(($B1130-$D1130)/SetUp!$B$56)),0)</f>
        <v>19.678848521280081</v>
      </c>
      <c r="AK1130" s="65">
        <v>365</v>
      </c>
      <c r="AL1130" s="66">
        <f t="shared" si="362"/>
        <v>0.26500000000000001</v>
      </c>
      <c r="AM1130" s="66">
        <f t="shared" si="363"/>
        <v>0.28481815353020418</v>
      </c>
      <c r="AN1130" s="67">
        <f t="shared" si="364"/>
        <v>7.4785485019638345E-2</v>
      </c>
      <c r="AP1130" s="64">
        <v>28220</v>
      </c>
      <c r="AQ1130" s="55">
        <v>4</v>
      </c>
      <c r="AR1130" s="55">
        <v>96</v>
      </c>
      <c r="AS1130" s="66">
        <f t="shared" si="372"/>
        <v>15.875999999999999</v>
      </c>
      <c r="AT1130" s="66">
        <f t="shared" si="373"/>
        <v>48.625515810930864</v>
      </c>
      <c r="AU1130" s="55" t="str">
        <f>IF(OR($AP1130&lt;SetUp!$B$97,$AP1130&gt;SetUp!$B$98),"Não","Sim")</f>
        <v>Não</v>
      </c>
      <c r="AV1130" s="68">
        <f t="shared" si="374"/>
        <v>3.984469851812158</v>
      </c>
      <c r="AW1130" s="68">
        <f t="shared" si="375"/>
        <v>6.9731998258282308</v>
      </c>
      <c r="AX1130" s="68">
        <f t="shared" si="376"/>
        <v>1.2007410902351259</v>
      </c>
      <c r="AY1130" s="68">
        <f t="shared" si="377"/>
        <v>1.6868642212777811</v>
      </c>
      <c r="AZ1130" s="68">
        <f t="shared" si="378"/>
        <v>32.749515810930866</v>
      </c>
      <c r="BA1130" s="68">
        <f t="shared" si="379"/>
        <v>2.9887299740160729</v>
      </c>
      <c r="BB1130" s="68">
        <f t="shared" si="380"/>
        <v>0.48612313104265525</v>
      </c>
    </row>
    <row r="1131" spans="1:54" x14ac:dyDescent="0.3">
      <c r="A1131" s="64">
        <v>27793</v>
      </c>
      <c r="B1131" s="57">
        <v>10.263</v>
      </c>
      <c r="C1131" s="57">
        <v>1.681</v>
      </c>
      <c r="D1131" s="57">
        <v>4.8680000000000003</v>
      </c>
      <c r="E1131" s="57">
        <f t="shared" si="365"/>
        <v>4.8680000000000003</v>
      </c>
      <c r="F1131" s="57">
        <f t="shared" si="366"/>
        <v>0</v>
      </c>
      <c r="G1131" s="57">
        <f t="shared" si="367"/>
        <v>0.78697985947615479</v>
      </c>
      <c r="H1131" s="57">
        <f>IF(Q1130&gt;SetUp!$B$56,SetUp!$B$56,Q1130)</f>
        <v>22.078722748214979</v>
      </c>
      <c r="I1131" s="57">
        <f t="shared" si="381"/>
        <v>1.8831192683816351</v>
      </c>
      <c r="J1131" s="57">
        <f>MIN(F1131,H1131,(1-EXP(-SetUp!$B$52*H1131/SetUp!$B$56))*F1131)</f>
        <v>0</v>
      </c>
      <c r="K1131" s="57">
        <f t="shared" si="368"/>
        <v>22.078722748214979</v>
      </c>
      <c r="L1131" s="57">
        <f>IF(I1131&lt;=0,0,MIN(SetUp!$B$50*I1131^SetUp!$B$55,I1131))</f>
        <v>5.877047890407374E-2</v>
      </c>
      <c r="M1131" s="57">
        <f t="shared" si="369"/>
        <v>1.8243487894775614</v>
      </c>
      <c r="N1131" s="57">
        <f>IF(SetUp!$B$62=0,X1131,(B1131-E1131)*(1-(H1131/SetUp!$B$66/SetUp!$B$56)))</f>
        <v>4.6080201405238448</v>
      </c>
      <c r="O1131" s="57">
        <f>K1131*SetUp!$B$65</f>
        <v>0</v>
      </c>
      <c r="P1131" s="57">
        <f>MIN(SetUp!$B$54*L1131^SetUp!$B$51,L1131)</f>
        <v>3.16534477195098E-2</v>
      </c>
      <c r="Q1131" s="57">
        <f t="shared" si="370"/>
        <v>26.686742888738824</v>
      </c>
      <c r="R1131" s="57">
        <f>IF((H1131+N1131-O1131)&gt;SetUp!$B$56,T1130+H1131+N1131-O1131-SetUp!$B$56,T1130)</f>
        <v>0</v>
      </c>
      <c r="S1131" s="57">
        <f>R1131*SetUp!$B$65</f>
        <v>0</v>
      </c>
      <c r="T1131" s="57">
        <f>IF((R1131-S1131)&lt;SetUp!$B$53,R1131-S1131,SetUp!$B$53)</f>
        <v>0</v>
      </c>
      <c r="U1131" s="57">
        <f t="shared" si="371"/>
        <v>1.8243487894775614</v>
      </c>
      <c r="V1131" s="57">
        <f>(L1131-P1131)/1000*SetUp!$B$13*1000000/SetUp!$B$48</f>
        <v>1.5423539039291658</v>
      </c>
      <c r="W1131" s="57">
        <f t="shared" si="382"/>
        <v>0</v>
      </c>
      <c r="X1131" s="57">
        <f>MAX((SetUp!$B$56*(1-($H1131/SetUp!$B$56)^2)*TANH(($B1131-$D1131)/SetUp!$B$56))/(1+$H1131/SetUp!$B$56*TANH(($B1131-$D1131)/SetUp!$B$56)),0)</f>
        <v>4.6080201405238448</v>
      </c>
      <c r="AK1131" s="65">
        <v>366</v>
      </c>
      <c r="AL1131" s="66">
        <f t="shared" si="362"/>
        <v>0.2205</v>
      </c>
      <c r="AM1131" s="66">
        <f t="shared" si="363"/>
        <v>0.27643559197022749</v>
      </c>
      <c r="AN1131" s="67">
        <f t="shared" si="364"/>
        <v>0.25367615405998861</v>
      </c>
      <c r="AP1131" s="64">
        <v>28221</v>
      </c>
      <c r="AQ1131" s="55">
        <v>4</v>
      </c>
      <c r="AR1131" s="55">
        <v>97</v>
      </c>
      <c r="AS1131" s="66">
        <f t="shared" si="372"/>
        <v>26.076000000000001</v>
      </c>
      <c r="AT1131" s="66">
        <f t="shared" si="373"/>
        <v>55.54056285296047</v>
      </c>
      <c r="AU1131" s="55" t="str">
        <f>IF(OR($AP1131&lt;SetUp!$B$97,$AP1131&gt;SetUp!$B$98),"Não","Sim")</f>
        <v>Não</v>
      </c>
      <c r="AV1131" s="68">
        <f t="shared" si="374"/>
        <v>5.1064664886788398</v>
      </c>
      <c r="AW1131" s="68">
        <f t="shared" si="375"/>
        <v>7.4525541160705746</v>
      </c>
      <c r="AX1131" s="68">
        <f t="shared" si="376"/>
        <v>1.4162409723681493</v>
      </c>
      <c r="AY1131" s="68">
        <f t="shared" si="377"/>
        <v>1.7446102766151075</v>
      </c>
      <c r="AZ1131" s="68">
        <f t="shared" si="378"/>
        <v>29.464562852960469</v>
      </c>
      <c r="BA1131" s="68">
        <f t="shared" si="379"/>
        <v>2.3460876273917348</v>
      </c>
      <c r="BB1131" s="68">
        <f t="shared" si="380"/>
        <v>0.3283693042469582</v>
      </c>
    </row>
    <row r="1132" spans="1:54" x14ac:dyDescent="0.3">
      <c r="A1132" s="64">
        <v>27794</v>
      </c>
      <c r="B1132" s="57">
        <v>11.933999999999999</v>
      </c>
      <c r="C1132" s="57">
        <v>9.6679999999999993</v>
      </c>
      <c r="D1132" s="57">
        <v>4.8680000000000003</v>
      </c>
      <c r="E1132" s="57">
        <f t="shared" si="365"/>
        <v>4.8680000000000003</v>
      </c>
      <c r="F1132" s="57">
        <f t="shared" si="366"/>
        <v>0</v>
      </c>
      <c r="G1132" s="57">
        <f t="shared" si="367"/>
        <v>1.507070289763953</v>
      </c>
      <c r="H1132" s="57">
        <f>IF(Q1131&gt;SetUp!$B$56,SetUp!$B$56,Q1131)</f>
        <v>26.686742888738824</v>
      </c>
      <c r="I1132" s="57">
        <f t="shared" si="381"/>
        <v>3.3314190792415141</v>
      </c>
      <c r="J1132" s="57">
        <f>MIN(F1132,H1132,(1-EXP(-SetUp!$B$52*H1132/SetUp!$B$56))*F1132)</f>
        <v>0</v>
      </c>
      <c r="K1132" s="57">
        <f t="shared" si="368"/>
        <v>26.686742888738824</v>
      </c>
      <c r="L1132" s="57">
        <f>IF(I1132&lt;=0,0,MIN(SetUp!$B$50*I1132^SetUp!$B$55,I1132))</f>
        <v>0.15208216934345128</v>
      </c>
      <c r="M1132" s="57">
        <f t="shared" si="369"/>
        <v>3.1793369098980628</v>
      </c>
      <c r="N1132" s="57">
        <f>IF(SetUp!$B$62=0,X1132,(B1132-E1132)*(1-(H1132/SetUp!$B$66/SetUp!$B$56)))</f>
        <v>5.558929710236046</v>
      </c>
      <c r="O1132" s="57">
        <f>K1132*SetUp!$B$65</f>
        <v>0</v>
      </c>
      <c r="P1132" s="57">
        <f>MIN(SetUp!$B$54*L1132^SetUp!$B$51,L1132)</f>
        <v>8.0596381477240728E-2</v>
      </c>
      <c r="Q1132" s="57">
        <f t="shared" si="370"/>
        <v>32.24567259897487</v>
      </c>
      <c r="R1132" s="57">
        <f>IF((H1132+N1132-O1132)&gt;SetUp!$B$56,T1131+H1132+N1132-O1132-SetUp!$B$56,T1131)</f>
        <v>0</v>
      </c>
      <c r="S1132" s="57">
        <f>R1132*SetUp!$B$65</f>
        <v>0</v>
      </c>
      <c r="T1132" s="57">
        <f>IF((R1132-S1132)&lt;SetUp!$B$53,R1132-S1132,SetUp!$B$53)</f>
        <v>0</v>
      </c>
      <c r="U1132" s="57">
        <f t="shared" si="371"/>
        <v>3.1793369098980628</v>
      </c>
      <c r="V1132" s="57">
        <f>(L1132-P1132)/1000*SetUp!$B$13*1000000/SetUp!$B$48</f>
        <v>4.0659459820831794</v>
      </c>
      <c r="W1132" s="57">
        <f t="shared" si="382"/>
        <v>0</v>
      </c>
      <c r="X1132" s="57">
        <f>MAX((SetUp!$B$56*(1-($H1132/SetUp!$B$56)^2)*TANH(($B1132-$D1132)/SetUp!$B$56))/(1+$H1132/SetUp!$B$56*TANH(($B1132-$D1132)/SetUp!$B$56)),0)</f>
        <v>5.558929710236046</v>
      </c>
      <c r="AP1132" s="64">
        <v>28222</v>
      </c>
      <c r="AQ1132" s="55">
        <v>4</v>
      </c>
      <c r="AR1132" s="55">
        <v>98</v>
      </c>
      <c r="AS1132" s="66">
        <f t="shared" si="372"/>
        <v>30.372</v>
      </c>
      <c r="AT1132" s="66">
        <f t="shared" si="373"/>
        <v>47.137052490363963</v>
      </c>
      <c r="AU1132" s="55" t="str">
        <f>IF(OR($AP1132&lt;SetUp!$B$97,$AP1132&gt;SetUp!$B$98),"Não","Sim")</f>
        <v>Não</v>
      </c>
      <c r="AV1132" s="68">
        <f t="shared" si="374"/>
        <v>5.5110797490147068</v>
      </c>
      <c r="AW1132" s="68">
        <f t="shared" si="375"/>
        <v>6.8656429043727556</v>
      </c>
      <c r="AX1132" s="68">
        <f t="shared" si="376"/>
        <v>1.482473391205879</v>
      </c>
      <c r="AY1132" s="68">
        <f t="shared" si="377"/>
        <v>1.6733624223293364</v>
      </c>
      <c r="AZ1132" s="68">
        <f t="shared" si="378"/>
        <v>16.765052490363963</v>
      </c>
      <c r="BA1132" s="68">
        <f t="shared" si="379"/>
        <v>1.3545631553580488</v>
      </c>
      <c r="BB1132" s="68">
        <f t="shared" si="380"/>
        <v>0.19088903112345745</v>
      </c>
    </row>
    <row r="1133" spans="1:54" x14ac:dyDescent="0.3">
      <c r="A1133" s="64">
        <v>27795</v>
      </c>
      <c r="B1133" s="57">
        <v>3.0779999999999998</v>
      </c>
      <c r="C1133" s="57">
        <v>2.669</v>
      </c>
      <c r="D1133" s="57">
        <v>4.8680000000000003</v>
      </c>
      <c r="E1133" s="57">
        <f t="shared" si="365"/>
        <v>3.0779999999999998</v>
      </c>
      <c r="F1133" s="57">
        <f t="shared" si="366"/>
        <v>1.7900000000000005</v>
      </c>
      <c r="G1133" s="57">
        <f t="shared" si="367"/>
        <v>0</v>
      </c>
      <c r="H1133" s="57">
        <f>IF(Q1132&gt;SetUp!$B$56,SetUp!$B$56,Q1132)</f>
        <v>32.24567259897487</v>
      </c>
      <c r="I1133" s="57">
        <f t="shared" si="381"/>
        <v>3.1793369098980628</v>
      </c>
      <c r="J1133" s="57">
        <f>MIN(F1133,H1133,(1-EXP(-SetUp!$B$52*H1133/SetUp!$B$56))*F1133)</f>
        <v>1.7783932763494161</v>
      </c>
      <c r="K1133" s="57">
        <f t="shared" si="368"/>
        <v>30.467279322625455</v>
      </c>
      <c r="L1133" s="57">
        <f>IF(I1133&lt;=0,0,MIN(SetUp!$B$50*I1133^SetUp!$B$55,I1133))</f>
        <v>0.14068801570282405</v>
      </c>
      <c r="M1133" s="57">
        <f t="shared" si="369"/>
        <v>3.038648894195239</v>
      </c>
      <c r="N1133" s="57">
        <f>IF(SetUp!$B$62=0,X1133,(B1133-E1133)*(1-(H1133/SetUp!$B$66/SetUp!$B$56)))</f>
        <v>0</v>
      </c>
      <c r="O1133" s="57">
        <f>K1133*SetUp!$B$65</f>
        <v>0</v>
      </c>
      <c r="P1133" s="57">
        <f>MIN(SetUp!$B$54*L1133^SetUp!$B$51,L1133)</f>
        <v>7.4656858758382391E-2</v>
      </c>
      <c r="Q1133" s="57">
        <f t="shared" si="370"/>
        <v>30.467279322625455</v>
      </c>
      <c r="R1133" s="57">
        <f>IF((H1133+N1133-O1133)&gt;SetUp!$B$56,T1132+H1133+N1133-O1133-SetUp!$B$56,T1132)</f>
        <v>0</v>
      </c>
      <c r="S1133" s="57">
        <f>R1133*SetUp!$B$65</f>
        <v>0</v>
      </c>
      <c r="T1133" s="57">
        <f>IF((R1133-S1133)&lt;SetUp!$B$53,R1133-S1133,SetUp!$B$53)</f>
        <v>0</v>
      </c>
      <c r="U1133" s="57">
        <f t="shared" si="371"/>
        <v>3.038648894195239</v>
      </c>
      <c r="V1133" s="57">
        <f>(L1133-P1133)/1000*SetUp!$B$13*1000000/SetUp!$B$48</f>
        <v>3.7556992135699661</v>
      </c>
      <c r="W1133" s="57">
        <f t="shared" si="382"/>
        <v>-1.5820678100908481E-15</v>
      </c>
      <c r="X1133" s="57">
        <f>MAX((SetUp!$B$56*(1-($H1133/SetUp!$B$56)^2)*TANH(($B1133-$D1133)/SetUp!$B$56))/(1+$H1133/SetUp!$B$56*TANH(($B1133-$D1133)/SetUp!$B$56)),0)</f>
        <v>0</v>
      </c>
      <c r="AP1133" s="64">
        <v>28223</v>
      </c>
      <c r="AQ1133" s="55">
        <v>4</v>
      </c>
      <c r="AR1133" s="55">
        <v>99</v>
      </c>
      <c r="AS1133" s="66">
        <f t="shared" si="372"/>
        <v>26.076000000000001</v>
      </c>
      <c r="AT1133" s="66">
        <f t="shared" si="373"/>
        <v>37.983767420194887</v>
      </c>
      <c r="AU1133" s="55" t="str">
        <f>IF(OR($AP1133&lt;SetUp!$B$97,$AP1133&gt;SetUp!$B$98),"Não","Sim")</f>
        <v>Não</v>
      </c>
      <c r="AV1133" s="68">
        <f t="shared" si="374"/>
        <v>5.1064664886788398</v>
      </c>
      <c r="AW1133" s="68">
        <f t="shared" si="375"/>
        <v>6.1630972262487376</v>
      </c>
      <c r="AX1133" s="68">
        <f t="shared" si="376"/>
        <v>1.4162409723681493</v>
      </c>
      <c r="AY1133" s="68">
        <f t="shared" si="377"/>
        <v>1.5795980380381027</v>
      </c>
      <c r="AZ1133" s="68">
        <f t="shared" si="378"/>
        <v>11.907767420194887</v>
      </c>
      <c r="BA1133" s="68">
        <f t="shared" si="379"/>
        <v>1.0566307375698978</v>
      </c>
      <c r="BB1133" s="68">
        <f t="shared" si="380"/>
        <v>0.16335706566995345</v>
      </c>
    </row>
    <row r="1134" spans="1:54" x14ac:dyDescent="0.3">
      <c r="A1134" s="64">
        <v>27796</v>
      </c>
      <c r="B1134" s="57">
        <v>1.927</v>
      </c>
      <c r="C1134" s="57">
        <v>1.385</v>
      </c>
      <c r="D1134" s="57">
        <v>4.8680000000000003</v>
      </c>
      <c r="E1134" s="57">
        <f t="shared" si="365"/>
        <v>1.927</v>
      </c>
      <c r="F1134" s="57">
        <f t="shared" si="366"/>
        <v>2.9410000000000003</v>
      </c>
      <c r="G1134" s="57">
        <f t="shared" si="367"/>
        <v>0</v>
      </c>
      <c r="H1134" s="57">
        <f>IF(Q1133&gt;SetUp!$B$56,SetUp!$B$56,Q1133)</f>
        <v>30.467279322625455</v>
      </c>
      <c r="I1134" s="57">
        <f t="shared" si="381"/>
        <v>3.038648894195239</v>
      </c>
      <c r="J1134" s="57">
        <f>MIN(F1134,H1134,(1-EXP(-SetUp!$B$52*H1134/SetUp!$B$56))*F1134)</f>
        <v>2.915821447411119</v>
      </c>
      <c r="K1134" s="57">
        <f t="shared" si="368"/>
        <v>27.551457875214336</v>
      </c>
      <c r="L1134" s="57">
        <f>IF(I1134&lt;=0,0,MIN(SetUp!$B$50*I1134^SetUp!$B$55,I1134))</f>
        <v>0.13046591182147016</v>
      </c>
      <c r="M1134" s="57">
        <f t="shared" si="369"/>
        <v>2.908182982373769</v>
      </c>
      <c r="N1134" s="57">
        <f>IF(SetUp!$B$62=0,X1134,(B1134-E1134)*(1-(H1134/SetUp!$B$66/SetUp!$B$56)))</f>
        <v>0</v>
      </c>
      <c r="O1134" s="57">
        <f>K1134*SetUp!$B$65</f>
        <v>0</v>
      </c>
      <c r="P1134" s="57">
        <f>MIN(SetUp!$B$54*L1134^SetUp!$B$51,L1134)</f>
        <v>6.9321343911382116E-2</v>
      </c>
      <c r="Q1134" s="57">
        <f t="shared" si="370"/>
        <v>27.551457875214336</v>
      </c>
      <c r="R1134" s="57">
        <f>IF((H1134+N1134-O1134)&gt;SetUp!$B$56,T1133+H1134+N1134-O1134-SetUp!$B$56,T1133)</f>
        <v>0</v>
      </c>
      <c r="S1134" s="57">
        <f>R1134*SetUp!$B$65</f>
        <v>0</v>
      </c>
      <c r="T1134" s="57">
        <f>IF((R1134-S1134)&lt;SetUp!$B$53,R1134-S1134,SetUp!$B$53)</f>
        <v>0</v>
      </c>
      <c r="U1134" s="57">
        <f t="shared" si="371"/>
        <v>2.908182982373769</v>
      </c>
      <c r="V1134" s="57">
        <f>(L1134-P1134)/1000*SetUp!$B$13*1000000/SetUp!$B$48</f>
        <v>3.477761351466425</v>
      </c>
      <c r="W1134" s="57">
        <f t="shared" si="382"/>
        <v>1.5543122344752192E-15</v>
      </c>
      <c r="X1134" s="57">
        <f>MAX((SetUp!$B$56*(1-($H1134/SetUp!$B$56)^2)*TANH(($B1134-$D1134)/SetUp!$B$56))/(1+$H1134/SetUp!$B$56*TANH(($B1134-$D1134)/SetUp!$B$56)),0)</f>
        <v>0</v>
      </c>
      <c r="AP1134" s="64">
        <v>28224</v>
      </c>
      <c r="AQ1134" s="55">
        <v>4</v>
      </c>
      <c r="AR1134" s="55">
        <v>100</v>
      </c>
      <c r="AS1134" s="66">
        <f t="shared" si="372"/>
        <v>51.673000000000002</v>
      </c>
      <c r="AT1134" s="66">
        <f t="shared" si="373"/>
        <v>31.182712942172408</v>
      </c>
      <c r="AU1134" s="55" t="str">
        <f>IF(OR($AP1134&lt;SetUp!$B$97,$AP1134&gt;SetUp!$B$98),"Não","Sim")</f>
        <v>Não</v>
      </c>
      <c r="AV1134" s="68">
        <f t="shared" si="374"/>
        <v>7.1883934227336219</v>
      </c>
      <c r="AW1134" s="68">
        <f t="shared" si="375"/>
        <v>5.5841483631949114</v>
      </c>
      <c r="AX1134" s="68">
        <f t="shared" si="376"/>
        <v>1.7132636762858198</v>
      </c>
      <c r="AY1134" s="68">
        <f t="shared" si="377"/>
        <v>1.4939138967591876</v>
      </c>
      <c r="AZ1134" s="68">
        <f t="shared" si="378"/>
        <v>-20.490287057827594</v>
      </c>
      <c r="BA1134" s="68">
        <f t="shared" si="379"/>
        <v>-1.6042450595387105</v>
      </c>
      <c r="BB1134" s="68">
        <f t="shared" si="380"/>
        <v>-0.21934977952663215</v>
      </c>
    </row>
    <row r="1135" spans="1:54" x14ac:dyDescent="0.3">
      <c r="A1135" s="64">
        <v>27797</v>
      </c>
      <c r="B1135" s="57">
        <v>1.1240000000000001</v>
      </c>
      <c r="C1135" s="57">
        <v>0.90200000000000002</v>
      </c>
      <c r="D1135" s="57">
        <v>4.8680000000000003</v>
      </c>
      <c r="E1135" s="57">
        <f t="shared" si="365"/>
        <v>1.1240000000000001</v>
      </c>
      <c r="F1135" s="57">
        <f t="shared" si="366"/>
        <v>3.7440000000000002</v>
      </c>
      <c r="G1135" s="57">
        <f t="shared" si="367"/>
        <v>0</v>
      </c>
      <c r="H1135" s="57">
        <f>IF(Q1134&gt;SetUp!$B$56,SetUp!$B$56,Q1134)</f>
        <v>27.551457875214336</v>
      </c>
      <c r="I1135" s="57">
        <f t="shared" si="381"/>
        <v>2.908182982373769</v>
      </c>
      <c r="J1135" s="57">
        <f>MIN(F1135,H1135,(1-EXP(-SetUp!$B$52*H1135/SetUp!$B$56))*F1135)</f>
        <v>3.6934484026388037</v>
      </c>
      <c r="K1135" s="57">
        <f t="shared" si="368"/>
        <v>23.858009472575532</v>
      </c>
      <c r="L1135" s="57">
        <f>IF(I1135&lt;=0,0,MIN(SetUp!$B$50*I1135^SetUp!$B$55,I1135))</f>
        <v>0.12126414221020307</v>
      </c>
      <c r="M1135" s="57">
        <f t="shared" si="369"/>
        <v>2.7869188401635658</v>
      </c>
      <c r="N1135" s="57">
        <f>IF(SetUp!$B$62=0,X1135,(B1135-E1135)*(1-(H1135/SetUp!$B$66/SetUp!$B$56)))</f>
        <v>0</v>
      </c>
      <c r="O1135" s="57">
        <f>K1135*SetUp!$B$65</f>
        <v>0</v>
      </c>
      <c r="P1135" s="57">
        <f>MIN(SetUp!$B$54*L1135^SetUp!$B$51,L1135)</f>
        <v>6.4512325381900146E-2</v>
      </c>
      <c r="Q1135" s="57">
        <f t="shared" si="370"/>
        <v>23.858009472575532</v>
      </c>
      <c r="R1135" s="57">
        <f>IF((H1135+N1135-O1135)&gt;SetUp!$B$56,T1134+H1135+N1135-O1135-SetUp!$B$56,T1134)</f>
        <v>0</v>
      </c>
      <c r="S1135" s="57">
        <f>R1135*SetUp!$B$65</f>
        <v>0</v>
      </c>
      <c r="T1135" s="57">
        <f>IF((R1135-S1135)&lt;SetUp!$B$53,R1135-S1135,SetUp!$B$53)</f>
        <v>0</v>
      </c>
      <c r="U1135" s="57">
        <f t="shared" si="371"/>
        <v>2.7869188401635658</v>
      </c>
      <c r="V1135" s="57">
        <f>(L1135-P1135)/1000*SetUp!$B$13*1000000/SetUp!$B$48</f>
        <v>3.2279118478881341</v>
      </c>
      <c r="W1135" s="57">
        <f t="shared" si="382"/>
        <v>-5.8286708792820718E-16</v>
      </c>
      <c r="X1135" s="57">
        <f>MAX((SetUp!$B$56*(1-($H1135/SetUp!$B$56)^2)*TANH(($B1135-$D1135)/SetUp!$B$56))/(1+$H1135/SetUp!$B$56*TANH(($B1135-$D1135)/SetUp!$B$56)),0)</f>
        <v>0</v>
      </c>
      <c r="AP1135" s="64">
        <v>28225</v>
      </c>
      <c r="AQ1135" s="55">
        <v>4</v>
      </c>
      <c r="AR1135" s="55">
        <v>101</v>
      </c>
      <c r="AS1135" s="66">
        <f t="shared" si="372"/>
        <v>33.369999999999997</v>
      </c>
      <c r="AT1135" s="66">
        <f t="shared" si="373"/>
        <v>25.999742700721878</v>
      </c>
      <c r="AU1135" s="55" t="str">
        <f>IF(OR($AP1135&lt;SetUp!$B$97,$AP1135&gt;SetUp!$B$98),"Não","Sim")</f>
        <v>Não</v>
      </c>
      <c r="AV1135" s="68">
        <f t="shared" si="374"/>
        <v>5.7766772456144713</v>
      </c>
      <c r="AW1135" s="68">
        <f t="shared" si="375"/>
        <v>5.0989942832603647</v>
      </c>
      <c r="AX1135" s="68">
        <f t="shared" si="376"/>
        <v>1.5233562066547928</v>
      </c>
      <c r="AY1135" s="68">
        <f t="shared" si="377"/>
        <v>1.4149690501166023</v>
      </c>
      <c r="AZ1135" s="68">
        <f t="shared" si="378"/>
        <v>-7.3702572992781192</v>
      </c>
      <c r="BA1135" s="68">
        <f t="shared" si="379"/>
        <v>-0.67768296235410652</v>
      </c>
      <c r="BB1135" s="68">
        <f t="shared" si="380"/>
        <v>-0.10838715653819042</v>
      </c>
    </row>
    <row r="1136" spans="1:54" x14ac:dyDescent="0.3">
      <c r="A1136" s="64">
        <v>27798</v>
      </c>
      <c r="B1136" s="57">
        <v>0.32500000000000001</v>
      </c>
      <c r="C1136" s="57">
        <v>0.90200000000000002</v>
      </c>
      <c r="D1136" s="57">
        <v>4.8680000000000003</v>
      </c>
      <c r="E1136" s="57">
        <f t="shared" si="365"/>
        <v>0.32500000000000001</v>
      </c>
      <c r="F1136" s="57">
        <f t="shared" si="366"/>
        <v>4.5430000000000001</v>
      </c>
      <c r="G1136" s="57">
        <f t="shared" si="367"/>
        <v>0</v>
      </c>
      <c r="H1136" s="57">
        <f>IF(Q1135&gt;SetUp!$B$56,SetUp!$B$56,Q1135)</f>
        <v>23.858009472575532</v>
      </c>
      <c r="I1136" s="57">
        <f t="shared" si="381"/>
        <v>2.7869188401635658</v>
      </c>
      <c r="J1136" s="57">
        <f>MIN(F1136,H1136,(1-EXP(-SetUp!$B$52*H1136/SetUp!$B$56))*F1136)</f>
        <v>4.4337620111921376</v>
      </c>
      <c r="K1136" s="57">
        <f t="shared" si="368"/>
        <v>19.424247461383395</v>
      </c>
      <c r="L1136" s="57">
        <f>IF(I1136&lt;=0,0,MIN(SetUp!$B$50*I1136^SetUp!$B$55,I1136))</f>
        <v>0.112954460835463</v>
      </c>
      <c r="M1136" s="57">
        <f t="shared" si="369"/>
        <v>2.6739643793281029</v>
      </c>
      <c r="N1136" s="57">
        <f>IF(SetUp!$B$62=0,X1136,(B1136-E1136)*(1-(H1136/SetUp!$B$66/SetUp!$B$56)))</f>
        <v>0</v>
      </c>
      <c r="O1136" s="57">
        <f>K1136*SetUp!$B$65</f>
        <v>0</v>
      </c>
      <c r="P1136" s="57">
        <f>MIN(SetUp!$B$54*L1136^SetUp!$B$51,L1136)</f>
        <v>6.0164199835218229E-2</v>
      </c>
      <c r="Q1136" s="57">
        <f t="shared" si="370"/>
        <v>19.424247461383395</v>
      </c>
      <c r="R1136" s="57">
        <f>IF((H1136+N1136-O1136)&gt;SetUp!$B$56,T1135+H1136+N1136-O1136-SetUp!$B$56,T1135)</f>
        <v>0</v>
      </c>
      <c r="S1136" s="57">
        <f>R1136*SetUp!$B$65</f>
        <v>0</v>
      </c>
      <c r="T1136" s="57">
        <f>IF((R1136-S1136)&lt;SetUp!$B$53,R1136-S1136,SetUp!$B$53)</f>
        <v>0</v>
      </c>
      <c r="U1136" s="57">
        <f t="shared" si="371"/>
        <v>2.6739643793281029</v>
      </c>
      <c r="V1136" s="57">
        <f>(L1136-P1136)/1000*SetUp!$B$13*1000000/SetUp!$B$48</f>
        <v>3.002587731267397</v>
      </c>
      <c r="W1136" s="57">
        <f t="shared" si="382"/>
        <v>3.2057689836051395E-15</v>
      </c>
      <c r="X1136" s="57">
        <f>MAX((SetUp!$B$56*(1-($H1136/SetUp!$B$56)^2)*TANH(($B1136-$D1136)/SetUp!$B$56))/(1+$H1136/SetUp!$B$56*TANH(($B1136-$D1136)/SetUp!$B$56)),0)</f>
        <v>0</v>
      </c>
      <c r="AP1136" s="64">
        <v>28226</v>
      </c>
      <c r="AQ1136" s="55">
        <v>4</v>
      </c>
      <c r="AR1136" s="55">
        <v>102</v>
      </c>
      <c r="AS1136" s="66">
        <f t="shared" si="372"/>
        <v>12.625</v>
      </c>
      <c r="AT1136" s="66">
        <f t="shared" si="373"/>
        <v>21.965384412824289</v>
      </c>
      <c r="AU1136" s="55" t="str">
        <f>IF(OR($AP1136&lt;SetUp!$B$97,$AP1136&gt;SetUp!$B$98),"Não","Sim")</f>
        <v>Não</v>
      </c>
      <c r="AV1136" s="68">
        <f t="shared" si="374"/>
        <v>3.5531676008879738</v>
      </c>
      <c r="AW1136" s="68">
        <f t="shared" si="375"/>
        <v>4.6867242731810341</v>
      </c>
      <c r="AX1136" s="68">
        <f t="shared" si="376"/>
        <v>1.1012313867906991</v>
      </c>
      <c r="AY1136" s="68">
        <f t="shared" si="377"/>
        <v>1.3417388081889778</v>
      </c>
      <c r="AZ1136" s="68">
        <f t="shared" si="378"/>
        <v>9.3403844128242888</v>
      </c>
      <c r="BA1136" s="68">
        <f t="shared" si="379"/>
        <v>1.1335566722930603</v>
      </c>
      <c r="BB1136" s="68">
        <f t="shared" si="380"/>
        <v>0.24050742139827874</v>
      </c>
    </row>
    <row r="1137" spans="1:54" x14ac:dyDescent="0.3">
      <c r="A1137" s="64">
        <v>27799</v>
      </c>
      <c r="B1137" s="57">
        <v>0.13600000000000001</v>
      </c>
      <c r="C1137" s="57">
        <v>1.048</v>
      </c>
      <c r="D1137" s="57">
        <v>4.8680000000000003</v>
      </c>
      <c r="E1137" s="57">
        <f t="shared" si="365"/>
        <v>0.13600000000000001</v>
      </c>
      <c r="F1137" s="57">
        <f t="shared" si="366"/>
        <v>4.7320000000000002</v>
      </c>
      <c r="G1137" s="57">
        <f t="shared" si="367"/>
        <v>0</v>
      </c>
      <c r="H1137" s="57">
        <f>IF(Q1136&gt;SetUp!$B$56,SetUp!$B$56,Q1136)</f>
        <v>19.424247461383395</v>
      </c>
      <c r="I1137" s="57">
        <f t="shared" si="381"/>
        <v>2.6739643793281029</v>
      </c>
      <c r="J1137" s="57">
        <f>MIN(F1137,H1137,(1-EXP(-SetUp!$B$52*H1137/SetUp!$B$56))*F1137)</f>
        <v>4.5045194911679536</v>
      </c>
      <c r="K1137" s="57">
        <f t="shared" si="368"/>
        <v>14.91972797021544</v>
      </c>
      <c r="L1137" s="57">
        <f>IF(I1137&lt;=0,0,MIN(SetUp!$B$50*I1137^SetUp!$B$55,I1137))</f>
        <v>0.10542789783821935</v>
      </c>
      <c r="M1137" s="57">
        <f t="shared" si="369"/>
        <v>2.5685364814898834</v>
      </c>
      <c r="N1137" s="57">
        <f>IF(SetUp!$B$62=0,X1137,(B1137-E1137)*(1-(H1137/SetUp!$B$66/SetUp!$B$56)))</f>
        <v>0</v>
      </c>
      <c r="O1137" s="57">
        <f>K1137*SetUp!$B$65</f>
        <v>0</v>
      </c>
      <c r="P1137" s="57">
        <f>MIN(SetUp!$B$54*L1137^SetUp!$B$51,L1137)</f>
        <v>5.6221156560043437E-2</v>
      </c>
      <c r="Q1137" s="57">
        <f t="shared" si="370"/>
        <v>14.91972797021544</v>
      </c>
      <c r="R1137" s="57">
        <f>IF((H1137+N1137-O1137)&gt;SetUp!$B$56,T1136+H1137+N1137-O1137-SetUp!$B$56,T1136)</f>
        <v>0</v>
      </c>
      <c r="S1137" s="57">
        <f>R1137*SetUp!$B$65</f>
        <v>0</v>
      </c>
      <c r="T1137" s="57">
        <f>IF((R1137-S1137)&lt;SetUp!$B$53,R1137-S1137,SetUp!$B$53)</f>
        <v>0</v>
      </c>
      <c r="U1137" s="57">
        <f t="shared" si="371"/>
        <v>2.5685364814898834</v>
      </c>
      <c r="V1137" s="57">
        <f>(L1137-P1137)/1000*SetUp!$B$13*1000000/SetUp!$B$48</f>
        <v>2.79876543245003</v>
      </c>
      <c r="W1137" s="57">
        <f t="shared" si="382"/>
        <v>-1.915134717478395E-15</v>
      </c>
      <c r="X1137" s="57">
        <f>MAX((SetUp!$B$56*(1-($H1137/SetUp!$B$56)^2)*TANH(($B1137-$D1137)/SetUp!$B$56))/(1+$H1137/SetUp!$B$56*TANH(($B1137-$D1137)/SetUp!$B$56)),0)</f>
        <v>0</v>
      </c>
      <c r="AP1137" s="64">
        <v>28227</v>
      </c>
      <c r="AQ1137" s="55">
        <v>4</v>
      </c>
      <c r="AR1137" s="55">
        <v>103</v>
      </c>
      <c r="AS1137" s="66">
        <f t="shared" si="372"/>
        <v>8.6910000000000007</v>
      </c>
      <c r="AT1137" s="66">
        <f t="shared" si="373"/>
        <v>18.998411657440744</v>
      </c>
      <c r="AU1137" s="55" t="str">
        <f>IF(OR($AP1137&lt;SetUp!$B$97,$AP1137&gt;SetUp!$B$98),"Não","Sim")</f>
        <v>Não</v>
      </c>
      <c r="AV1137" s="68">
        <f t="shared" si="374"/>
        <v>2.9480502031003475</v>
      </c>
      <c r="AW1137" s="68">
        <f t="shared" si="375"/>
        <v>4.3587167443458341</v>
      </c>
      <c r="AX1137" s="68">
        <f t="shared" si="376"/>
        <v>0.93906974992342429</v>
      </c>
      <c r="AY1137" s="68">
        <f t="shared" si="377"/>
        <v>1.2787172937294915</v>
      </c>
      <c r="AZ1137" s="68">
        <f t="shared" si="378"/>
        <v>10.307411657440744</v>
      </c>
      <c r="BA1137" s="68">
        <f t="shared" si="379"/>
        <v>1.4106665412454866</v>
      </c>
      <c r="BB1137" s="68">
        <f t="shared" si="380"/>
        <v>0.33964754380606721</v>
      </c>
    </row>
    <row r="1138" spans="1:54" x14ac:dyDescent="0.3">
      <c r="A1138" s="64">
        <v>27800</v>
      </c>
      <c r="B1138" s="57">
        <v>2.5710000000000002</v>
      </c>
      <c r="C1138" s="57">
        <v>1.048</v>
      </c>
      <c r="D1138" s="57">
        <v>4.8680000000000003</v>
      </c>
      <c r="E1138" s="57">
        <f t="shared" si="365"/>
        <v>2.5710000000000002</v>
      </c>
      <c r="F1138" s="57">
        <f t="shared" si="366"/>
        <v>2.2970000000000002</v>
      </c>
      <c r="G1138" s="57">
        <f t="shared" si="367"/>
        <v>0</v>
      </c>
      <c r="H1138" s="57">
        <f>IF(Q1137&gt;SetUp!$B$56,SetUp!$B$56,Q1137)</f>
        <v>14.91972797021544</v>
      </c>
      <c r="I1138" s="57">
        <f t="shared" si="381"/>
        <v>2.5685364814898834</v>
      </c>
      <c r="J1138" s="57">
        <f>MIN(F1138,H1138,(1-EXP(-SetUp!$B$52*H1138/SetUp!$B$56))*F1138)</f>
        <v>2.0737813671925607</v>
      </c>
      <c r="K1138" s="57">
        <f t="shared" si="368"/>
        <v>12.845946603022879</v>
      </c>
      <c r="L1138" s="57">
        <f>IF(I1138&lt;=0,0,MIN(SetUp!$B$50*I1138^SetUp!$B$55,I1138))</f>
        <v>9.8591410947362915E-2</v>
      </c>
      <c r="M1138" s="57">
        <f t="shared" si="369"/>
        <v>2.4699450705425203</v>
      </c>
      <c r="N1138" s="57">
        <f>IF(SetUp!$B$62=0,X1138,(B1138-E1138)*(1-(H1138/SetUp!$B$66/SetUp!$B$56)))</f>
        <v>0</v>
      </c>
      <c r="O1138" s="57">
        <f>K1138*SetUp!$B$65</f>
        <v>0</v>
      </c>
      <c r="P1138" s="57">
        <f>MIN(SetUp!$B$54*L1138^SetUp!$B$51,L1138)</f>
        <v>5.2635486000897305E-2</v>
      </c>
      <c r="Q1138" s="57">
        <f t="shared" si="370"/>
        <v>12.845946603022879</v>
      </c>
      <c r="R1138" s="57">
        <f>IF((H1138+N1138-O1138)&gt;SetUp!$B$56,T1137+H1138+N1138-O1138-SetUp!$B$56,T1137)</f>
        <v>0</v>
      </c>
      <c r="S1138" s="57">
        <f>R1138*SetUp!$B$65</f>
        <v>0</v>
      </c>
      <c r="T1138" s="57">
        <f>IF((R1138-S1138)&lt;SetUp!$B$53,R1138-S1138,SetUp!$B$53)</f>
        <v>0</v>
      </c>
      <c r="U1138" s="57">
        <f t="shared" si="371"/>
        <v>2.4699450705425203</v>
      </c>
      <c r="V1138" s="57">
        <f>(L1138-P1138)/1000*SetUp!$B$13*1000000/SetUp!$B$48</f>
        <v>2.6138665316063348</v>
      </c>
      <c r="W1138" s="57">
        <f t="shared" si="382"/>
        <v>-1.0963452368173421E-15</v>
      </c>
      <c r="X1138" s="57">
        <f>MAX((SetUp!$B$56*(1-($H1138/SetUp!$B$56)^2)*TANH(($B1138-$D1138)/SetUp!$B$56))/(1+$H1138/SetUp!$B$56*TANH(($B1138-$D1138)/SetUp!$B$56)),0)</f>
        <v>0</v>
      </c>
      <c r="AP1138" s="64">
        <v>28228</v>
      </c>
      <c r="AQ1138" s="55">
        <v>4</v>
      </c>
      <c r="AR1138" s="55">
        <v>104</v>
      </c>
      <c r="AS1138" s="66">
        <f t="shared" si="372"/>
        <v>7.2130000000000001</v>
      </c>
      <c r="AT1138" s="66">
        <f t="shared" si="373"/>
        <v>24.715770005686235</v>
      </c>
      <c r="AU1138" s="55" t="str">
        <f>IF(OR($AP1138&lt;SetUp!$B$97,$AP1138&gt;SetUp!$B$98),"Não","Sim")</f>
        <v>Não</v>
      </c>
      <c r="AV1138" s="68">
        <f t="shared" si="374"/>
        <v>2.6857028875138069</v>
      </c>
      <c r="AW1138" s="68">
        <f t="shared" si="375"/>
        <v>4.9714957513495106</v>
      </c>
      <c r="AX1138" s="68">
        <f t="shared" si="376"/>
        <v>0.8581159321900661</v>
      </c>
      <c r="AY1138" s="68">
        <f t="shared" si="377"/>
        <v>1.3929741452038904</v>
      </c>
      <c r="AZ1138" s="68">
        <f t="shared" si="378"/>
        <v>17.502770005686234</v>
      </c>
      <c r="BA1138" s="68">
        <f t="shared" si="379"/>
        <v>2.2857928638357037</v>
      </c>
      <c r="BB1138" s="68">
        <f t="shared" si="380"/>
        <v>0.5348582130138243</v>
      </c>
    </row>
    <row r="1139" spans="1:54" x14ac:dyDescent="0.3">
      <c r="A1139" s="64">
        <v>27801</v>
      </c>
      <c r="B1139" s="57">
        <v>7.2249999999999996</v>
      </c>
      <c r="C1139" s="57">
        <v>0.97299999999999998</v>
      </c>
      <c r="D1139" s="57">
        <v>4.8680000000000003</v>
      </c>
      <c r="E1139" s="57">
        <f t="shared" si="365"/>
        <v>4.8680000000000003</v>
      </c>
      <c r="F1139" s="57">
        <f t="shared" si="366"/>
        <v>0</v>
      </c>
      <c r="G1139" s="57">
        <f t="shared" si="367"/>
        <v>0.11256370947997496</v>
      </c>
      <c r="H1139" s="57">
        <f>IF(Q1138&gt;SetUp!$B$56,SetUp!$B$56,Q1138)</f>
        <v>12.845946603022879</v>
      </c>
      <c r="I1139" s="57">
        <f t="shared" si="381"/>
        <v>2.5825087800224953</v>
      </c>
      <c r="J1139" s="57">
        <f>MIN(F1139,H1139,(1-EXP(-SetUp!$B$52*H1139/SetUp!$B$56))*F1139)</f>
        <v>0</v>
      </c>
      <c r="K1139" s="57">
        <f t="shared" si="368"/>
        <v>12.845946603022879</v>
      </c>
      <c r="L1139" s="57">
        <f>IF(I1139&lt;=0,0,MIN(SetUp!$B$50*I1139^SetUp!$B$55,I1139))</f>
        <v>9.9486891692750101E-2</v>
      </c>
      <c r="M1139" s="57">
        <f t="shared" si="369"/>
        <v>2.4830218883297452</v>
      </c>
      <c r="N1139" s="57">
        <f>IF(SetUp!$B$62=0,X1139,(B1139-E1139)*(1-(H1139/SetUp!$B$66/SetUp!$B$56)))</f>
        <v>2.2444362905200244</v>
      </c>
      <c r="O1139" s="57">
        <f>K1139*SetUp!$B$65</f>
        <v>0</v>
      </c>
      <c r="P1139" s="57">
        <f>MIN(SetUp!$B$54*L1139^SetUp!$B$51,L1139)</f>
        <v>5.3105391587455211E-2</v>
      </c>
      <c r="Q1139" s="57">
        <f t="shared" si="370"/>
        <v>15.090382893542904</v>
      </c>
      <c r="R1139" s="57">
        <f>IF((H1139+N1139-O1139)&gt;SetUp!$B$56,T1138+H1139+N1139-O1139-SetUp!$B$56,T1138)</f>
        <v>0</v>
      </c>
      <c r="S1139" s="57">
        <f>R1139*SetUp!$B$65</f>
        <v>0</v>
      </c>
      <c r="T1139" s="57">
        <f>IF((R1139-S1139)&lt;SetUp!$B$53,R1139-S1139,SetUp!$B$53)</f>
        <v>0</v>
      </c>
      <c r="U1139" s="57">
        <f t="shared" si="371"/>
        <v>2.4830218883297452</v>
      </c>
      <c r="V1139" s="57">
        <f>(L1139-P1139)/1000*SetUp!$B$13*1000000/SetUp!$B$48</f>
        <v>2.6380722605878049</v>
      </c>
      <c r="W1139" s="57">
        <f t="shared" si="382"/>
        <v>1.3877787807814457E-15</v>
      </c>
      <c r="X1139" s="57">
        <f>MAX((SetUp!$B$56*(1-($H1139/SetUp!$B$56)^2)*TANH(($B1139-$D1139)/SetUp!$B$56))/(1+$H1139/SetUp!$B$56*TANH(($B1139-$D1139)/SetUp!$B$56)),0)</f>
        <v>2.2444362905200244</v>
      </c>
      <c r="AP1139" s="64">
        <v>28229</v>
      </c>
      <c r="AQ1139" s="55">
        <v>4</v>
      </c>
      <c r="AR1139" s="55">
        <v>105</v>
      </c>
      <c r="AS1139" s="66">
        <f t="shared" si="372"/>
        <v>8.0779999999999994</v>
      </c>
      <c r="AT1139" s="66">
        <f t="shared" si="373"/>
        <v>23.663212796189466</v>
      </c>
      <c r="AU1139" s="55" t="str">
        <f>IF(OR($AP1139&lt;SetUp!$B$97,$AP1139&gt;SetUp!$B$98),"Não","Sim")</f>
        <v>Não</v>
      </c>
      <c r="AV1139" s="68">
        <f t="shared" si="374"/>
        <v>2.8421822601655933</v>
      </c>
      <c r="AW1139" s="68">
        <f t="shared" si="375"/>
        <v>4.8644848438647097</v>
      </c>
      <c r="AX1139" s="68">
        <f t="shared" si="376"/>
        <v>0.90730384883396942</v>
      </c>
      <c r="AY1139" s="68">
        <f t="shared" si="377"/>
        <v>1.3740737092239119</v>
      </c>
      <c r="AZ1139" s="68">
        <f t="shared" si="378"/>
        <v>15.585212796189467</v>
      </c>
      <c r="BA1139" s="68">
        <f t="shared" si="379"/>
        <v>2.0223025836991164</v>
      </c>
      <c r="BB1139" s="68">
        <f t="shared" si="380"/>
        <v>0.4667698603899425</v>
      </c>
    </row>
    <row r="1140" spans="1:54" x14ac:dyDescent="0.3">
      <c r="A1140" s="64">
        <v>27802</v>
      </c>
      <c r="B1140" s="57">
        <v>21.66</v>
      </c>
      <c r="C1140" s="57">
        <v>9.0090000000000003</v>
      </c>
      <c r="D1140" s="57">
        <v>4.8680000000000003</v>
      </c>
      <c r="E1140" s="57">
        <f t="shared" si="365"/>
        <v>4.8680000000000003</v>
      </c>
      <c r="F1140" s="57">
        <f t="shared" si="366"/>
        <v>0</v>
      </c>
      <c r="G1140" s="57">
        <f t="shared" si="367"/>
        <v>2.1719787425220201</v>
      </c>
      <c r="H1140" s="57">
        <f>IF(Q1139&gt;SetUp!$B$56,SetUp!$B$56,Q1139)</f>
        <v>15.090382893542904</v>
      </c>
      <c r="I1140" s="57">
        <f t="shared" si="381"/>
        <v>4.6550006308517649</v>
      </c>
      <c r="J1140" s="57">
        <f>MIN(F1140,H1140,(1-EXP(-SetUp!$B$52*H1140/SetUp!$B$56))*F1140)</f>
        <v>0</v>
      </c>
      <c r="K1140" s="57">
        <f t="shared" si="368"/>
        <v>15.090382893542904</v>
      </c>
      <c r="L1140" s="57">
        <f>IF(I1140&lt;=0,0,MIN(SetUp!$B$50*I1140^SetUp!$B$55,I1140))</f>
        <v>0.26560062420086544</v>
      </c>
      <c r="M1140" s="57">
        <f t="shared" si="369"/>
        <v>4.3894000066508996</v>
      </c>
      <c r="N1140" s="57">
        <f>IF(SetUp!$B$62=0,X1140,(B1140-E1140)*(1-(H1140/SetUp!$B$66/SetUp!$B$56)))</f>
        <v>14.620021257477982</v>
      </c>
      <c r="O1140" s="57">
        <f>K1140*SetUp!$B$65</f>
        <v>0</v>
      </c>
      <c r="P1140" s="57">
        <f>MIN(SetUp!$B$54*L1140^SetUp!$B$51,L1140)</f>
        <v>0.1394270011669537</v>
      </c>
      <c r="Q1140" s="57">
        <f t="shared" si="370"/>
        <v>29.710404151020885</v>
      </c>
      <c r="R1140" s="57">
        <f>IF((H1140+N1140-O1140)&gt;SetUp!$B$56,T1139+H1140+N1140-O1140-SetUp!$B$56,T1139)</f>
        <v>0</v>
      </c>
      <c r="S1140" s="57">
        <f>R1140*SetUp!$B$65</f>
        <v>0</v>
      </c>
      <c r="T1140" s="57">
        <f>IF((R1140-S1140)&lt;SetUp!$B$53,R1140-S1140,SetUp!$B$53)</f>
        <v>0</v>
      </c>
      <c r="U1140" s="57">
        <f t="shared" si="371"/>
        <v>4.3894000066508996</v>
      </c>
      <c r="V1140" s="57">
        <f>(L1140-P1140)/1000*SetUp!$B$13*1000000/SetUp!$B$48</f>
        <v>7.1764633353380134</v>
      </c>
      <c r="W1140" s="57">
        <f t="shared" si="382"/>
        <v>2.8310687127941492E-15</v>
      </c>
      <c r="X1140" s="57">
        <f>MAX((SetUp!$B$56*(1-($H1140/SetUp!$B$56)^2)*TANH(($B1140-$D1140)/SetUp!$B$56))/(1+$H1140/SetUp!$B$56*TANH(($B1140-$D1140)/SetUp!$B$56)),0)</f>
        <v>14.620021257477982</v>
      </c>
      <c r="AP1140" s="64">
        <v>28230</v>
      </c>
      <c r="AQ1140" s="55">
        <v>4</v>
      </c>
      <c r="AR1140" s="55">
        <v>106</v>
      </c>
      <c r="AS1140" s="66">
        <f t="shared" si="372"/>
        <v>5.673</v>
      </c>
      <c r="AT1140" s="66">
        <f t="shared" si="373"/>
        <v>20.120136128591966</v>
      </c>
      <c r="AU1140" s="55" t="str">
        <f>IF(OR($AP1140&lt;SetUp!$B$97,$AP1140&gt;SetUp!$B$98),"Não","Sim")</f>
        <v>Não</v>
      </c>
      <c r="AV1140" s="68">
        <f t="shared" si="374"/>
        <v>2.3818060374430154</v>
      </c>
      <c r="AW1140" s="68">
        <f t="shared" si="375"/>
        <v>4.4855474725602855</v>
      </c>
      <c r="AX1140" s="68">
        <f t="shared" si="376"/>
        <v>0.75381278356470216</v>
      </c>
      <c r="AY1140" s="68">
        <f t="shared" si="377"/>
        <v>1.3036309147385778</v>
      </c>
      <c r="AZ1140" s="68">
        <f t="shared" si="378"/>
        <v>14.447136128591966</v>
      </c>
      <c r="BA1140" s="68">
        <f t="shared" si="379"/>
        <v>2.1037414351172701</v>
      </c>
      <c r="BB1140" s="68">
        <f t="shared" si="380"/>
        <v>0.54981813117387568</v>
      </c>
    </row>
    <row r="1141" spans="1:54" x14ac:dyDescent="0.3">
      <c r="A1141" s="64">
        <v>27803</v>
      </c>
      <c r="B1141" s="57">
        <v>25.53</v>
      </c>
      <c r="C1141" s="57">
        <v>85.12</v>
      </c>
      <c r="D1141" s="57">
        <v>4.8680000000000003</v>
      </c>
      <c r="E1141" s="57">
        <f t="shared" si="365"/>
        <v>4.8680000000000003</v>
      </c>
      <c r="F1141" s="57">
        <f t="shared" si="366"/>
        <v>0</v>
      </c>
      <c r="G1141" s="57">
        <f t="shared" si="367"/>
        <v>6.9761096784564067</v>
      </c>
      <c r="H1141" s="57">
        <f>IF(Q1140&gt;SetUp!$B$56,SetUp!$B$56,Q1140)</f>
        <v>29.710404151020885</v>
      </c>
      <c r="I1141" s="57">
        <f t="shared" si="381"/>
        <v>11.365509685107305</v>
      </c>
      <c r="J1141" s="57">
        <f>MIN(F1141,H1141,(1-EXP(-SetUp!$B$52*H1141/SetUp!$B$56))*F1141)</f>
        <v>0</v>
      </c>
      <c r="K1141" s="57">
        <f t="shared" si="368"/>
        <v>29.710404151020885</v>
      </c>
      <c r="L1141" s="57">
        <f>IF(I1141&lt;=0,0,MIN(SetUp!$B$50*I1141^SetUp!$B$55,I1141))</f>
        <v>1.1758295717957883</v>
      </c>
      <c r="M1141" s="57">
        <f t="shared" si="369"/>
        <v>10.189680113311518</v>
      </c>
      <c r="N1141" s="57">
        <f>IF(SetUp!$B$62=0,X1141,(B1141-E1141)*(1-(H1141/SetUp!$B$66/SetUp!$B$56)))</f>
        <v>13.685890321543592</v>
      </c>
      <c r="O1141" s="57">
        <f>K1141*SetUp!$B$65</f>
        <v>0</v>
      </c>
      <c r="P1141" s="57">
        <f>MIN(SetUp!$B$54*L1141^SetUp!$B$51,L1141)</f>
        <v>0.60182539880990649</v>
      </c>
      <c r="Q1141" s="57">
        <f t="shared" si="370"/>
        <v>43.396294472564477</v>
      </c>
      <c r="R1141" s="57">
        <f>IF((H1141+N1141-O1141)&gt;SetUp!$B$56,T1140+H1141+N1141-O1141-SetUp!$B$56,T1140)</f>
        <v>0</v>
      </c>
      <c r="S1141" s="57">
        <f>R1141*SetUp!$B$65</f>
        <v>0</v>
      </c>
      <c r="T1141" s="57">
        <f>IF((R1141-S1141)&lt;SetUp!$B$53,R1141-S1141,SetUp!$B$53)</f>
        <v>0</v>
      </c>
      <c r="U1141" s="57">
        <f t="shared" si="371"/>
        <v>10.189680113311518</v>
      </c>
      <c r="V1141" s="57">
        <f>(L1141-P1141)/1000*SetUp!$B$13*1000000/SetUp!$B$48</f>
        <v>32.648027398381423</v>
      </c>
      <c r="W1141" s="57">
        <f t="shared" si="382"/>
        <v>0</v>
      </c>
      <c r="X1141" s="57">
        <f>MAX((SetUp!$B$56*(1-($H1141/SetUp!$B$56)^2)*TANH(($B1141-$D1141)/SetUp!$B$56))/(1+$H1141/SetUp!$B$56*TANH(($B1141-$D1141)/SetUp!$B$56)),0)</f>
        <v>13.685890321543592</v>
      </c>
      <c r="AP1141" s="64">
        <v>28231</v>
      </c>
      <c r="AQ1141" s="55">
        <v>4</v>
      </c>
      <c r="AR1141" s="55">
        <v>107</v>
      </c>
      <c r="AS1141" s="66">
        <f t="shared" si="372"/>
        <v>5.2140000000000004</v>
      </c>
      <c r="AT1141" s="66">
        <f t="shared" si="373"/>
        <v>17.287470261120657</v>
      </c>
      <c r="AU1141" s="55" t="str">
        <f>IF(OR($AP1141&lt;SetUp!$B$97,$AP1141&gt;SetUp!$B$98),"Não","Sim")</f>
        <v>Não</v>
      </c>
      <c r="AV1141" s="68">
        <f t="shared" si="374"/>
        <v>2.2834184898962344</v>
      </c>
      <c r="AW1141" s="68">
        <f t="shared" si="375"/>
        <v>4.1578203738401998</v>
      </c>
      <c r="AX1141" s="68">
        <f t="shared" si="376"/>
        <v>0.71717102683231015</v>
      </c>
      <c r="AY1141" s="68">
        <f t="shared" si="377"/>
        <v>1.2377314460201982</v>
      </c>
      <c r="AZ1141" s="68">
        <f t="shared" si="378"/>
        <v>12.073470261120656</v>
      </c>
      <c r="BA1141" s="68">
        <f t="shared" si="379"/>
        <v>1.8744018839439653</v>
      </c>
      <c r="BB1141" s="68">
        <f t="shared" si="380"/>
        <v>0.52056041918788809</v>
      </c>
    </row>
    <row r="1142" spans="1:54" x14ac:dyDescent="0.3">
      <c r="A1142" s="64">
        <v>27804</v>
      </c>
      <c r="B1142" s="57">
        <v>17.199000000000002</v>
      </c>
      <c r="C1142" s="57">
        <v>88.457999999999998</v>
      </c>
      <c r="D1142" s="57">
        <v>4.8680000000000003</v>
      </c>
      <c r="E1142" s="57">
        <f t="shared" si="365"/>
        <v>4.8680000000000003</v>
      </c>
      <c r="F1142" s="57">
        <f t="shared" si="366"/>
        <v>0</v>
      </c>
      <c r="G1142" s="57">
        <f t="shared" si="367"/>
        <v>6.5028425700264618</v>
      </c>
      <c r="H1142" s="57">
        <f>IF(Q1141&gt;SetUp!$B$56,SetUp!$B$56,Q1141)</f>
        <v>43.396294472564477</v>
      </c>
      <c r="I1142" s="57">
        <f t="shared" si="381"/>
        <v>16.69252268333798</v>
      </c>
      <c r="J1142" s="57">
        <f>MIN(F1142,H1142,(1-EXP(-SetUp!$B$52*H1142/SetUp!$B$56))*F1142)</f>
        <v>0</v>
      </c>
      <c r="K1142" s="57">
        <f t="shared" si="368"/>
        <v>43.396294472564477</v>
      </c>
      <c r="L1142" s="57">
        <f>IF(I1142&lt;=0,0,MIN(SetUp!$B$50*I1142^SetUp!$B$55,I1142))</f>
        <v>2.2313420139164766</v>
      </c>
      <c r="M1142" s="57">
        <f t="shared" si="369"/>
        <v>14.461180669421504</v>
      </c>
      <c r="N1142" s="57">
        <f>IF(SetUp!$B$62=0,X1142,(B1142-E1142)*(1-(H1142/SetUp!$B$66/SetUp!$B$56)))</f>
        <v>5.8281574299735395</v>
      </c>
      <c r="O1142" s="57">
        <f>K1142*SetUp!$B$65</f>
        <v>0</v>
      </c>
      <c r="P1142" s="57">
        <f>MIN(SetUp!$B$54*L1142^SetUp!$B$51,L1142)</f>
        <v>1.1296897557170442</v>
      </c>
      <c r="Q1142" s="57">
        <f t="shared" si="370"/>
        <v>49.224451902538014</v>
      </c>
      <c r="R1142" s="57">
        <f>IF((H1142+N1142-O1142)&gt;SetUp!$B$56,T1141+H1142+N1142-O1142-SetUp!$B$56,T1141)</f>
        <v>0</v>
      </c>
      <c r="S1142" s="57">
        <f>R1142*SetUp!$B$65</f>
        <v>0</v>
      </c>
      <c r="T1142" s="57">
        <f>IF((R1142-S1142)&lt;SetUp!$B$53,R1142-S1142,SetUp!$B$53)</f>
        <v>0</v>
      </c>
      <c r="U1142" s="57">
        <f t="shared" si="371"/>
        <v>14.461180669421504</v>
      </c>
      <c r="V1142" s="57">
        <f>(L1142-P1142)/1000*SetUp!$B$13*1000000/SetUp!$B$48</f>
        <v>62.659427930793932</v>
      </c>
      <c r="W1142" s="57">
        <f t="shared" si="382"/>
        <v>-3.5527136788005009E-15</v>
      </c>
      <c r="X1142" s="57">
        <f>MAX((SetUp!$B$56*(1-($H1142/SetUp!$B$56)^2)*TANH(($B1142-$D1142)/SetUp!$B$56))/(1+$H1142/SetUp!$B$56*TANH(($B1142-$D1142)/SetUp!$B$56)),0)</f>
        <v>5.8281574299735395</v>
      </c>
      <c r="AP1142" s="64">
        <v>28232</v>
      </c>
      <c r="AQ1142" s="55">
        <v>4</v>
      </c>
      <c r="AR1142" s="55">
        <v>108</v>
      </c>
      <c r="AS1142" s="66">
        <f t="shared" si="372"/>
        <v>4.9930000000000003</v>
      </c>
      <c r="AT1142" s="66">
        <f t="shared" si="373"/>
        <v>14.99011119542004</v>
      </c>
      <c r="AU1142" s="55" t="str">
        <f>IF(OR($AP1142&lt;SetUp!$B$97,$AP1142&gt;SetUp!$B$98),"Não","Sim")</f>
        <v>Não</v>
      </c>
      <c r="AV1142" s="68">
        <f t="shared" si="374"/>
        <v>2.2345021816950639</v>
      </c>
      <c r="AW1142" s="68">
        <f t="shared" si="375"/>
        <v>3.8717064965490398</v>
      </c>
      <c r="AX1142" s="68">
        <f t="shared" si="376"/>
        <v>0.69836156605510979</v>
      </c>
      <c r="AY1142" s="68">
        <f t="shared" si="377"/>
        <v>1.1758048544212096</v>
      </c>
      <c r="AZ1142" s="68">
        <f t="shared" si="378"/>
        <v>9.9971111954200396</v>
      </c>
      <c r="BA1142" s="68">
        <f t="shared" si="379"/>
        <v>1.6372043148539759</v>
      </c>
      <c r="BB1142" s="68">
        <f t="shared" si="380"/>
        <v>0.47744328836609984</v>
      </c>
    </row>
    <row r="1143" spans="1:54" x14ac:dyDescent="0.3">
      <c r="A1143" s="64">
        <v>27805</v>
      </c>
      <c r="B1143" s="57">
        <v>3.0019999999999998</v>
      </c>
      <c r="C1143" s="57">
        <v>57.17</v>
      </c>
      <c r="D1143" s="57">
        <v>4.8680000000000003</v>
      </c>
      <c r="E1143" s="57">
        <f t="shared" si="365"/>
        <v>3.0019999999999998</v>
      </c>
      <c r="F1143" s="57">
        <f t="shared" si="366"/>
        <v>1.8660000000000005</v>
      </c>
      <c r="G1143" s="57">
        <f t="shared" si="367"/>
        <v>0</v>
      </c>
      <c r="H1143" s="57">
        <f>IF(Q1142&gt;SetUp!$B$56,SetUp!$B$56,Q1142)</f>
        <v>49.224451902538014</v>
      </c>
      <c r="I1143" s="57">
        <f t="shared" si="381"/>
        <v>14.461180669421504</v>
      </c>
      <c r="J1143" s="57">
        <f>MIN(F1143,H1143,(1-EXP(-SetUp!$B$52*H1143/SetUp!$B$56))*F1143)</f>
        <v>1.865147658685385</v>
      </c>
      <c r="K1143" s="57">
        <f t="shared" si="368"/>
        <v>47.359304243852627</v>
      </c>
      <c r="L1143" s="57">
        <f>IF(I1143&lt;=0,0,MIN(SetUp!$B$50*I1143^SetUp!$B$55,I1143))</f>
        <v>1.7567195630368369</v>
      </c>
      <c r="M1143" s="57">
        <f t="shared" si="369"/>
        <v>12.704461106384667</v>
      </c>
      <c r="N1143" s="57">
        <f>IF(SetUp!$B$62=0,X1143,(B1143-E1143)*(1-(H1143/SetUp!$B$66/SetUp!$B$56)))</f>
        <v>0</v>
      </c>
      <c r="O1143" s="57">
        <f>K1143*SetUp!$B$65</f>
        <v>0</v>
      </c>
      <c r="P1143" s="57">
        <f>MIN(SetUp!$B$54*L1143^SetUp!$B$51,L1143)</f>
        <v>0.89302251049656556</v>
      </c>
      <c r="Q1143" s="57">
        <f t="shared" si="370"/>
        <v>47.359304243852627</v>
      </c>
      <c r="R1143" s="57">
        <f>IF((H1143+N1143-O1143)&gt;SetUp!$B$56,T1142+H1143+N1143-O1143-SetUp!$B$56,T1142)</f>
        <v>0</v>
      </c>
      <c r="S1143" s="57">
        <f>R1143*SetUp!$B$65</f>
        <v>0</v>
      </c>
      <c r="T1143" s="57">
        <f>IF((R1143-S1143)&lt;SetUp!$B$53,R1143-S1143,SetUp!$B$53)</f>
        <v>0</v>
      </c>
      <c r="U1143" s="57">
        <f t="shared" si="371"/>
        <v>12.704461106384667</v>
      </c>
      <c r="V1143" s="57">
        <f>(L1143-P1143)/1000*SetUp!$B$13*1000000/SetUp!$B$48</f>
        <v>49.125087172370812</v>
      </c>
      <c r="W1143" s="57">
        <f t="shared" si="382"/>
        <v>-6.2172489379008766E-15</v>
      </c>
      <c r="X1143" s="57">
        <f>MAX((SetUp!$B$56*(1-($H1143/SetUp!$B$56)^2)*TANH(($B1143-$D1143)/SetUp!$B$56))/(1+$H1143/SetUp!$B$56*TANH(($B1143-$D1143)/SetUp!$B$56)),0)</f>
        <v>0</v>
      </c>
      <c r="AP1143" s="64">
        <v>28233</v>
      </c>
      <c r="AQ1143" s="55">
        <v>4</v>
      </c>
      <c r="AR1143" s="55">
        <v>109</v>
      </c>
      <c r="AS1143" s="66">
        <f t="shared" si="372"/>
        <v>4.1740000000000004</v>
      </c>
      <c r="AT1143" s="66">
        <f t="shared" si="373"/>
        <v>13.103397826365091</v>
      </c>
      <c r="AU1143" s="55" t="str">
        <f>IF(OR($AP1143&lt;SetUp!$B$97,$AP1143&gt;SetUp!$B$98),"Não","Sim")</f>
        <v>Não</v>
      </c>
      <c r="AV1143" s="68">
        <f t="shared" si="374"/>
        <v>2.043036955123426</v>
      </c>
      <c r="AW1143" s="68">
        <f t="shared" si="375"/>
        <v>3.6198615755806314</v>
      </c>
      <c r="AX1143" s="68">
        <f t="shared" si="376"/>
        <v>0.62055244472943527</v>
      </c>
      <c r="AY1143" s="68">
        <f t="shared" si="377"/>
        <v>1.1173839266404078</v>
      </c>
      <c r="AZ1143" s="68">
        <f t="shared" si="378"/>
        <v>8.9293978263650899</v>
      </c>
      <c r="BA1143" s="68">
        <f t="shared" si="379"/>
        <v>1.5768246204572054</v>
      </c>
      <c r="BB1143" s="68">
        <f t="shared" si="380"/>
        <v>0.49683148191097248</v>
      </c>
    </row>
    <row r="1144" spans="1:54" x14ac:dyDescent="0.3">
      <c r="A1144" s="64">
        <v>27806</v>
      </c>
      <c r="B1144" s="57">
        <v>0.255</v>
      </c>
      <c r="C1144" s="57">
        <v>18.247</v>
      </c>
      <c r="D1144" s="57">
        <v>4.8680000000000003</v>
      </c>
      <c r="E1144" s="57">
        <f t="shared" si="365"/>
        <v>0.255</v>
      </c>
      <c r="F1144" s="57">
        <f t="shared" si="366"/>
        <v>4.6130000000000004</v>
      </c>
      <c r="G1144" s="57">
        <f t="shared" si="367"/>
        <v>0</v>
      </c>
      <c r="H1144" s="57">
        <f>IF(Q1143&gt;SetUp!$B$56,SetUp!$B$56,Q1143)</f>
        <v>47.359304243852627</v>
      </c>
      <c r="I1144" s="57">
        <f t="shared" si="381"/>
        <v>12.704461106384667</v>
      </c>
      <c r="J1144" s="57">
        <f>MIN(F1144,H1144,(1-EXP(-SetUp!$B$52*H1144/SetUp!$B$56))*F1144)</f>
        <v>4.6101799844603315</v>
      </c>
      <c r="K1144" s="57">
        <f t="shared" si="368"/>
        <v>42.749124259392296</v>
      </c>
      <c r="L1144" s="57">
        <f>IF(I1144&lt;=0,0,MIN(SetUp!$B$50*I1144^SetUp!$B$55,I1144))</f>
        <v>1.4156522963501128</v>
      </c>
      <c r="M1144" s="57">
        <f t="shared" si="369"/>
        <v>11.288808810034554</v>
      </c>
      <c r="N1144" s="57">
        <f>IF(SetUp!$B$62=0,X1144,(B1144-E1144)*(1-(H1144/SetUp!$B$66/SetUp!$B$56)))</f>
        <v>0</v>
      </c>
      <c r="O1144" s="57">
        <f>K1144*SetUp!$B$65</f>
        <v>0</v>
      </c>
      <c r="P1144" s="57">
        <f>MIN(SetUp!$B$54*L1144^SetUp!$B$51,L1144)</f>
        <v>0.72228960240341888</v>
      </c>
      <c r="Q1144" s="57">
        <f t="shared" si="370"/>
        <v>42.749124259392296</v>
      </c>
      <c r="R1144" s="57">
        <f>IF((H1144+N1144-O1144)&gt;SetUp!$B$56,T1143+H1144+N1144-O1144-SetUp!$B$56,T1143)</f>
        <v>0</v>
      </c>
      <c r="S1144" s="57">
        <f>R1144*SetUp!$B$65</f>
        <v>0</v>
      </c>
      <c r="T1144" s="57">
        <f>IF((R1144-S1144)&lt;SetUp!$B$53,R1144-S1144,SetUp!$B$53)</f>
        <v>0</v>
      </c>
      <c r="U1144" s="57">
        <f t="shared" si="371"/>
        <v>11.288808810034554</v>
      </c>
      <c r="V1144" s="57">
        <f>(L1144-P1144)/1000*SetUp!$B$13*1000000/SetUp!$B$48</f>
        <v>39.436863518314517</v>
      </c>
      <c r="W1144" s="57">
        <f t="shared" si="382"/>
        <v>0</v>
      </c>
      <c r="X1144" s="57">
        <f>MAX((SetUp!$B$56*(1-($H1144/SetUp!$B$56)^2)*TANH(($B1144-$D1144)/SetUp!$B$56))/(1+$H1144/SetUp!$B$56*TANH(($B1144-$D1144)/SetUp!$B$56)),0)</f>
        <v>0</v>
      </c>
      <c r="AP1144" s="64">
        <v>28234</v>
      </c>
      <c r="AQ1144" s="55">
        <v>4</v>
      </c>
      <c r="AR1144" s="55">
        <v>110</v>
      </c>
      <c r="AS1144" s="66">
        <f t="shared" si="372"/>
        <v>3.9849999999999999</v>
      </c>
      <c r="AT1144" s="66">
        <f t="shared" si="373"/>
        <v>11.536680348558475</v>
      </c>
      <c r="AU1144" s="55" t="str">
        <f>IF(OR($AP1144&lt;SetUp!$B$97,$AP1144&gt;SetUp!$B$98),"Não","Sim")</f>
        <v>Não</v>
      </c>
      <c r="AV1144" s="68">
        <f t="shared" si="374"/>
        <v>1.9962464777677129</v>
      </c>
      <c r="AW1144" s="68">
        <f t="shared" si="375"/>
        <v>3.3965689082599924</v>
      </c>
      <c r="AX1144" s="68">
        <f t="shared" si="376"/>
        <v>0.60042832573213112</v>
      </c>
      <c r="AY1144" s="68">
        <f t="shared" si="377"/>
        <v>1.0620808596250222</v>
      </c>
      <c r="AZ1144" s="68">
        <f t="shared" si="378"/>
        <v>7.5516803485584756</v>
      </c>
      <c r="BA1144" s="68">
        <f t="shared" si="379"/>
        <v>1.4003224304922794</v>
      </c>
      <c r="BB1144" s="68">
        <f t="shared" si="380"/>
        <v>0.46165253389289107</v>
      </c>
    </row>
    <row r="1145" spans="1:54" x14ac:dyDescent="0.3">
      <c r="A1145" s="64">
        <v>27807</v>
      </c>
      <c r="B1145" s="57">
        <v>0.19900000000000001</v>
      </c>
      <c r="C1145" s="57">
        <v>9.3350000000000009</v>
      </c>
      <c r="D1145" s="57">
        <v>4.8680000000000003</v>
      </c>
      <c r="E1145" s="57">
        <f t="shared" si="365"/>
        <v>0.19900000000000001</v>
      </c>
      <c r="F1145" s="57">
        <f t="shared" si="366"/>
        <v>4.6690000000000005</v>
      </c>
      <c r="G1145" s="57">
        <f t="shared" si="367"/>
        <v>0</v>
      </c>
      <c r="H1145" s="57">
        <f>IF(Q1144&gt;SetUp!$B$56,SetUp!$B$56,Q1144)</f>
        <v>42.749124259392296</v>
      </c>
      <c r="I1145" s="57">
        <f t="shared" si="381"/>
        <v>11.288808810034554</v>
      </c>
      <c r="J1145" s="57">
        <f>MIN(F1145,H1145,(1-EXP(-SetUp!$B$52*H1145/SetUp!$B$56))*F1145)</f>
        <v>4.6631341375039659</v>
      </c>
      <c r="K1145" s="57">
        <f t="shared" si="368"/>
        <v>38.085990121888329</v>
      </c>
      <c r="L1145" s="57">
        <f>IF(I1145&lt;=0,0,MIN(SetUp!$B$50*I1145^SetUp!$B$55,I1145))</f>
        <v>1.1626340751912576</v>
      </c>
      <c r="M1145" s="57">
        <f t="shared" si="369"/>
        <v>10.126174734843296</v>
      </c>
      <c r="N1145" s="57">
        <f>IF(SetUp!$B$62=0,X1145,(B1145-E1145)*(1-(H1145/SetUp!$B$66/SetUp!$B$56)))</f>
        <v>0</v>
      </c>
      <c r="O1145" s="57">
        <f>K1145*SetUp!$B$65</f>
        <v>0</v>
      </c>
      <c r="P1145" s="57">
        <f>MIN(SetUp!$B$54*L1145^SetUp!$B$51,L1145)</f>
        <v>0.59518580154044365</v>
      </c>
      <c r="Q1145" s="57">
        <f t="shared" si="370"/>
        <v>38.085990121888329</v>
      </c>
      <c r="R1145" s="57">
        <f>IF((H1145+N1145-O1145)&gt;SetUp!$B$56,T1144+H1145+N1145-O1145-SetUp!$B$56,T1144)</f>
        <v>0</v>
      </c>
      <c r="S1145" s="57">
        <f>R1145*SetUp!$B$65</f>
        <v>0</v>
      </c>
      <c r="T1145" s="57">
        <f>IF((R1145-S1145)&lt;SetUp!$B$53,R1145-S1145,SetUp!$B$53)</f>
        <v>0</v>
      </c>
      <c r="U1145" s="57">
        <f t="shared" si="371"/>
        <v>10.126174734843296</v>
      </c>
      <c r="V1145" s="57">
        <f>(L1145-P1145)/1000*SetUp!$B$13*1000000/SetUp!$B$48</f>
        <v>32.275143034145998</v>
      </c>
      <c r="W1145" s="57">
        <f t="shared" si="382"/>
        <v>0</v>
      </c>
      <c r="X1145" s="57">
        <f>MAX((SetUp!$B$56*(1-($H1145/SetUp!$B$56)^2)*TANH(($B1145-$D1145)/SetUp!$B$56))/(1+$H1145/SetUp!$B$56*TANH(($B1145-$D1145)/SetUp!$B$56)),0)</f>
        <v>0</v>
      </c>
      <c r="AP1145" s="64">
        <v>28235</v>
      </c>
      <c r="AQ1145" s="55">
        <v>4</v>
      </c>
      <c r="AR1145" s="55">
        <v>111</v>
      </c>
      <c r="AS1145" s="66">
        <f t="shared" si="372"/>
        <v>3.9849999999999999</v>
      </c>
      <c r="AT1145" s="66">
        <f t="shared" si="373"/>
        <v>10.222803174912361</v>
      </c>
      <c r="AU1145" s="55" t="str">
        <f>IF(OR($AP1145&lt;SetUp!$B$97,$AP1145&gt;SetUp!$B$98),"Não","Sim")</f>
        <v>Não</v>
      </c>
      <c r="AV1145" s="68">
        <f t="shared" si="374"/>
        <v>1.9962464777677129</v>
      </c>
      <c r="AW1145" s="68">
        <f t="shared" si="375"/>
        <v>3.1973118670083407</v>
      </c>
      <c r="AX1145" s="68">
        <f t="shared" si="376"/>
        <v>0.60042832573213112</v>
      </c>
      <c r="AY1145" s="68">
        <f t="shared" si="377"/>
        <v>1.0095699991715006</v>
      </c>
      <c r="AZ1145" s="68">
        <f t="shared" si="378"/>
        <v>6.2378031749123615</v>
      </c>
      <c r="BA1145" s="68">
        <f t="shared" si="379"/>
        <v>1.2010653892406278</v>
      </c>
      <c r="BB1145" s="68">
        <f t="shared" si="380"/>
        <v>0.40914167343936947</v>
      </c>
    </row>
    <row r="1146" spans="1:54" x14ac:dyDescent="0.3">
      <c r="A1146" s="64">
        <v>27808</v>
      </c>
      <c r="B1146" s="57">
        <v>2.5369999999999999</v>
      </c>
      <c r="C1146" s="57">
        <v>6.9390000000000001</v>
      </c>
      <c r="D1146" s="57">
        <v>4.8680000000000003</v>
      </c>
      <c r="E1146" s="57">
        <f t="shared" si="365"/>
        <v>2.5369999999999999</v>
      </c>
      <c r="F1146" s="57">
        <f t="shared" si="366"/>
        <v>2.3310000000000004</v>
      </c>
      <c r="G1146" s="57">
        <f t="shared" si="367"/>
        <v>0</v>
      </c>
      <c r="H1146" s="57">
        <f>IF(Q1145&gt;SetUp!$B$56,SetUp!$B$56,Q1145)</f>
        <v>38.085990121888329</v>
      </c>
      <c r="I1146" s="57">
        <f t="shared" si="381"/>
        <v>10.126174734843296</v>
      </c>
      <c r="J1146" s="57">
        <f>MIN(F1146,H1146,(1-EXP(-SetUp!$B$52*H1146/SetUp!$B$56))*F1146)</f>
        <v>2.3249314682924513</v>
      </c>
      <c r="K1146" s="57">
        <f t="shared" si="368"/>
        <v>35.761058653595882</v>
      </c>
      <c r="L1146" s="57">
        <f>IF(I1146&lt;=0,0,MIN(SetUp!$B$50*I1146^SetUp!$B$55,I1146))</f>
        <v>0.97000032488547894</v>
      </c>
      <c r="M1146" s="57">
        <f t="shared" si="369"/>
        <v>9.1561744099578171</v>
      </c>
      <c r="N1146" s="57">
        <f>IF(SetUp!$B$62=0,X1146,(B1146-E1146)*(1-(H1146/SetUp!$B$66/SetUp!$B$56)))</f>
        <v>0</v>
      </c>
      <c r="O1146" s="57">
        <f>K1146*SetUp!$B$65</f>
        <v>0</v>
      </c>
      <c r="P1146" s="57">
        <f>MIN(SetUp!$B$54*L1146^SetUp!$B$51,L1146)</f>
        <v>0.49810367076668682</v>
      </c>
      <c r="Q1146" s="57">
        <f t="shared" si="370"/>
        <v>35.761058653595882</v>
      </c>
      <c r="R1146" s="57">
        <f>IF((H1146+N1146-O1146)&gt;SetUp!$B$56,T1145+H1146+N1146-O1146-SetUp!$B$56,T1145)</f>
        <v>0</v>
      </c>
      <c r="S1146" s="57">
        <f>R1146*SetUp!$B$65</f>
        <v>0</v>
      </c>
      <c r="T1146" s="57">
        <f>IF((R1146-S1146)&lt;SetUp!$B$53,R1146-S1146,SetUp!$B$53)</f>
        <v>0</v>
      </c>
      <c r="U1146" s="57">
        <f t="shared" si="371"/>
        <v>9.1561744099578171</v>
      </c>
      <c r="V1146" s="57">
        <f>(L1146-P1146)/1000*SetUp!$B$13*1000000/SetUp!$B$48</f>
        <v>26.840388307166169</v>
      </c>
      <c r="W1146" s="57">
        <f t="shared" si="382"/>
        <v>0</v>
      </c>
      <c r="X1146" s="57">
        <f>MAX((SetUp!$B$56*(1-($H1146/SetUp!$B$56)^2)*TANH(($B1146-$D1146)/SetUp!$B$56))/(1+$H1146/SetUp!$B$56*TANH(($B1146-$D1146)/SetUp!$B$56)),0)</f>
        <v>0</v>
      </c>
      <c r="AP1146" s="64">
        <v>28236</v>
      </c>
      <c r="AQ1146" s="55">
        <v>4</v>
      </c>
      <c r="AR1146" s="55">
        <v>112</v>
      </c>
      <c r="AS1146" s="66">
        <f t="shared" si="372"/>
        <v>3.2829999999999999</v>
      </c>
      <c r="AT1146" s="66">
        <f t="shared" si="373"/>
        <v>9.1111893042175556</v>
      </c>
      <c r="AU1146" s="55" t="str">
        <f>IF(OR($AP1146&lt;SetUp!$B$97,$AP1146&gt;SetUp!$B$98),"Não","Sim")</f>
        <v>Não</v>
      </c>
      <c r="AV1146" s="68">
        <f t="shared" si="374"/>
        <v>1.8119050747762697</v>
      </c>
      <c r="AW1146" s="68">
        <f t="shared" si="375"/>
        <v>3.0184746651607921</v>
      </c>
      <c r="AX1146" s="68">
        <f t="shared" si="376"/>
        <v>0.51627088272934007</v>
      </c>
      <c r="AY1146" s="68">
        <f t="shared" si="377"/>
        <v>0.95957507011756726</v>
      </c>
      <c r="AZ1146" s="68">
        <f t="shared" si="378"/>
        <v>5.8281893042175561</v>
      </c>
      <c r="BA1146" s="68">
        <f t="shared" si="379"/>
        <v>1.2065695903845224</v>
      </c>
      <c r="BB1146" s="68">
        <f t="shared" si="380"/>
        <v>0.44330418738822719</v>
      </c>
    </row>
    <row r="1147" spans="1:54" x14ac:dyDescent="0.3">
      <c r="A1147" s="64">
        <v>27809</v>
      </c>
      <c r="B1147" s="57">
        <v>0.34599999999999997</v>
      </c>
      <c r="C1147" s="57">
        <v>5.2140000000000004</v>
      </c>
      <c r="D1147" s="57">
        <v>4.8680000000000003</v>
      </c>
      <c r="E1147" s="57">
        <f t="shared" si="365"/>
        <v>0.34599999999999997</v>
      </c>
      <c r="F1147" s="57">
        <f t="shared" si="366"/>
        <v>4.5220000000000002</v>
      </c>
      <c r="G1147" s="57">
        <f t="shared" si="367"/>
        <v>0</v>
      </c>
      <c r="H1147" s="57">
        <f>IF(Q1146&gt;SetUp!$B$56,SetUp!$B$56,Q1146)</f>
        <v>35.761058653595882</v>
      </c>
      <c r="I1147" s="57">
        <f t="shared" si="381"/>
        <v>9.1561744099578171</v>
      </c>
      <c r="J1147" s="57">
        <f>MIN(F1147,H1147,(1-EXP(-SetUp!$B$52*H1147/SetUp!$B$56))*F1147)</f>
        <v>4.5050707272621597</v>
      </c>
      <c r="K1147" s="57">
        <f t="shared" si="368"/>
        <v>31.255987926333724</v>
      </c>
      <c r="L1147" s="57">
        <f>IF(I1147&lt;=0,0,MIN(SetUp!$B$50*I1147^SetUp!$B$55,I1147))</f>
        <v>0.82013676124842183</v>
      </c>
      <c r="M1147" s="57">
        <f t="shared" si="369"/>
        <v>8.3360376487093948</v>
      </c>
      <c r="N1147" s="57">
        <f>IF(SetUp!$B$62=0,X1147,(B1147-E1147)*(1-(H1147/SetUp!$B$66/SetUp!$B$56)))</f>
        <v>0</v>
      </c>
      <c r="O1147" s="57">
        <f>K1147*SetUp!$B$65</f>
        <v>0</v>
      </c>
      <c r="P1147" s="57">
        <f>MIN(SetUp!$B$54*L1147^SetUp!$B$51,L1147)</f>
        <v>0.42235152376284785</v>
      </c>
      <c r="Q1147" s="57">
        <f t="shared" si="370"/>
        <v>31.255987926333724</v>
      </c>
      <c r="R1147" s="57">
        <f>IF((H1147+N1147-O1147)&gt;SetUp!$B$56,T1146+H1147+N1147-O1147-SetUp!$B$56,T1146)</f>
        <v>0</v>
      </c>
      <c r="S1147" s="57">
        <f>R1147*SetUp!$B$65</f>
        <v>0</v>
      </c>
      <c r="T1147" s="57">
        <f>IF((R1147-S1147)&lt;SetUp!$B$53,R1147-S1147,SetUp!$B$53)</f>
        <v>0</v>
      </c>
      <c r="U1147" s="57">
        <f t="shared" si="371"/>
        <v>8.3360376487093948</v>
      </c>
      <c r="V1147" s="57">
        <f>(L1147-P1147)/1000*SetUp!$B$13*1000000/SetUp!$B$48</f>
        <v>22.625102644367196</v>
      </c>
      <c r="W1147" s="57">
        <f t="shared" si="382"/>
        <v>0</v>
      </c>
      <c r="X1147" s="57">
        <f>MAX((SetUp!$B$56*(1-($H1147/SetUp!$B$56)^2)*TANH(($B1147-$D1147)/SetUp!$B$56))/(1+$H1147/SetUp!$B$56*TANH(($B1147-$D1147)/SetUp!$B$56)),0)</f>
        <v>0</v>
      </c>
      <c r="AP1147" s="64">
        <v>28237</v>
      </c>
      <c r="AQ1147" s="55">
        <v>4</v>
      </c>
      <c r="AR1147" s="55">
        <v>113</v>
      </c>
      <c r="AS1147" s="66">
        <f t="shared" si="372"/>
        <v>3.6230000000000002</v>
      </c>
      <c r="AT1147" s="66">
        <f t="shared" si="373"/>
        <v>8.1631834278803268</v>
      </c>
      <c r="AU1147" s="55" t="str">
        <f>IF(OR($AP1147&lt;SetUp!$B$97,$AP1147&gt;SetUp!$B$98),"Não","Sim")</f>
        <v>Não</v>
      </c>
      <c r="AV1147" s="68">
        <f t="shared" si="374"/>
        <v>1.9034179782696181</v>
      </c>
      <c r="AW1147" s="68">
        <f t="shared" si="375"/>
        <v>2.857128528414556</v>
      </c>
      <c r="AX1147" s="68">
        <f t="shared" si="376"/>
        <v>0.55906833403453682</v>
      </c>
      <c r="AY1147" s="68">
        <f t="shared" si="377"/>
        <v>0.91185955526718221</v>
      </c>
      <c r="AZ1147" s="68">
        <f t="shared" si="378"/>
        <v>4.5401834278803266</v>
      </c>
      <c r="BA1147" s="68">
        <f t="shared" si="379"/>
        <v>0.95371055014493789</v>
      </c>
      <c r="BB1147" s="68">
        <f t="shared" si="380"/>
        <v>0.35279122123264539</v>
      </c>
    </row>
    <row r="1148" spans="1:54" x14ac:dyDescent="0.3">
      <c r="A1148" s="64">
        <v>27810</v>
      </c>
      <c r="B1148" s="57">
        <v>0.82</v>
      </c>
      <c r="C1148" s="57">
        <v>4.37</v>
      </c>
      <c r="D1148" s="57">
        <v>4.8680000000000003</v>
      </c>
      <c r="E1148" s="57">
        <f t="shared" si="365"/>
        <v>0.82</v>
      </c>
      <c r="F1148" s="57">
        <f t="shared" si="366"/>
        <v>4.048</v>
      </c>
      <c r="G1148" s="57">
        <f t="shared" si="367"/>
        <v>0</v>
      </c>
      <c r="H1148" s="57">
        <f>IF(Q1147&gt;SetUp!$B$56,SetUp!$B$56,Q1147)</f>
        <v>31.255987926333724</v>
      </c>
      <c r="I1148" s="57">
        <f t="shared" si="381"/>
        <v>8.3360376487093948</v>
      </c>
      <c r="J1148" s="57">
        <f>MIN(F1148,H1148,(1-EXP(-SetUp!$B$52*H1148/SetUp!$B$56))*F1148)</f>
        <v>4.0173623361311117</v>
      </c>
      <c r="K1148" s="57">
        <f t="shared" si="368"/>
        <v>27.238625590202613</v>
      </c>
      <c r="L1148" s="57">
        <f>IF(I1148&lt;=0,0,MIN(SetUp!$B$50*I1148^SetUp!$B$55,I1148))</f>
        <v>0.70139440422825283</v>
      </c>
      <c r="M1148" s="57">
        <f t="shared" si="369"/>
        <v>7.6346432444811416</v>
      </c>
      <c r="N1148" s="57">
        <f>IF(SetUp!$B$62=0,X1148,(B1148-E1148)*(1-(H1148/SetUp!$B$66/SetUp!$B$56)))</f>
        <v>0</v>
      </c>
      <c r="O1148" s="57">
        <f>K1148*SetUp!$B$65</f>
        <v>0</v>
      </c>
      <c r="P1148" s="57">
        <f>MIN(SetUp!$B$54*L1148^SetUp!$B$51,L1148)</f>
        <v>0.36216426884843073</v>
      </c>
      <c r="Q1148" s="57">
        <f t="shared" si="370"/>
        <v>27.238625590202613</v>
      </c>
      <c r="R1148" s="57">
        <f>IF((H1148+N1148-O1148)&gt;SetUp!$B$56,T1147+H1148+N1148-O1148-SetUp!$B$56,T1147)</f>
        <v>0</v>
      </c>
      <c r="S1148" s="57">
        <f>R1148*SetUp!$B$65</f>
        <v>0</v>
      </c>
      <c r="T1148" s="57">
        <f>IF((R1148-S1148)&lt;SetUp!$B$53,R1148-S1148,SetUp!$B$53)</f>
        <v>0</v>
      </c>
      <c r="U1148" s="57">
        <f t="shared" si="371"/>
        <v>7.6346432444811416</v>
      </c>
      <c r="V1148" s="57">
        <f>(L1148-P1148)/1000*SetUp!$B$13*1000000/SetUp!$B$48</f>
        <v>19.294624108088978</v>
      </c>
      <c r="W1148" s="57">
        <f t="shared" si="382"/>
        <v>2.3314683517128287E-15</v>
      </c>
      <c r="X1148" s="57">
        <f>MAX((SetUp!$B$56*(1-($H1148/SetUp!$B$56)^2)*TANH(($B1148-$D1148)/SetUp!$B$56))/(1+$H1148/SetUp!$B$56*TANH(($B1148-$D1148)/SetUp!$B$56)),0)</f>
        <v>0</v>
      </c>
      <c r="AP1148" s="64">
        <v>28238</v>
      </c>
      <c r="AQ1148" s="55">
        <v>4</v>
      </c>
      <c r="AR1148" s="55">
        <v>114</v>
      </c>
      <c r="AS1148" s="66">
        <f t="shared" si="372"/>
        <v>2.9660000000000002</v>
      </c>
      <c r="AT1148" s="66">
        <f t="shared" si="373"/>
        <v>7.3488490853350568</v>
      </c>
      <c r="AU1148" s="55" t="str">
        <f>IF(OR($AP1148&lt;SetUp!$B$97,$AP1148&gt;SetUp!$B$98),"Não","Sim")</f>
        <v>Não</v>
      </c>
      <c r="AV1148" s="68">
        <f t="shared" si="374"/>
        <v>1.722207885244984</v>
      </c>
      <c r="AW1148" s="68">
        <f t="shared" si="375"/>
        <v>2.7108760734004527</v>
      </c>
      <c r="AX1148" s="68">
        <f t="shared" si="376"/>
        <v>0.47217114669236326</v>
      </c>
      <c r="AY1148" s="68">
        <f t="shared" si="377"/>
        <v>0.8662193288765595</v>
      </c>
      <c r="AZ1148" s="68">
        <f t="shared" si="378"/>
        <v>4.3828490853350566</v>
      </c>
      <c r="BA1148" s="68">
        <f t="shared" si="379"/>
        <v>0.98866818815546864</v>
      </c>
      <c r="BB1148" s="68">
        <f t="shared" si="380"/>
        <v>0.39404818218419624</v>
      </c>
    </row>
    <row r="1149" spans="1:54" x14ac:dyDescent="0.3">
      <c r="A1149" s="64">
        <v>27811</v>
      </c>
      <c r="B1149" s="57">
        <v>0.314</v>
      </c>
      <c r="C1149" s="57">
        <v>4.1740000000000004</v>
      </c>
      <c r="D1149" s="57">
        <v>4.8680000000000003</v>
      </c>
      <c r="E1149" s="57">
        <f t="shared" si="365"/>
        <v>0.314</v>
      </c>
      <c r="F1149" s="57">
        <f t="shared" si="366"/>
        <v>4.5540000000000003</v>
      </c>
      <c r="G1149" s="57">
        <f t="shared" si="367"/>
        <v>0</v>
      </c>
      <c r="H1149" s="57">
        <f>IF(Q1148&gt;SetUp!$B$56,SetUp!$B$56,Q1148)</f>
        <v>27.238625590202613</v>
      </c>
      <c r="I1149" s="57">
        <f t="shared" si="381"/>
        <v>7.6346432444811416</v>
      </c>
      <c r="J1149" s="57">
        <f>MIN(F1149,H1149,(1-EXP(-SetUp!$B$52*H1149/SetUp!$B$56))*F1149)</f>
        <v>4.4894315437523478</v>
      </c>
      <c r="K1149" s="57">
        <f t="shared" si="368"/>
        <v>22.749194046450263</v>
      </c>
      <c r="L1149" s="57">
        <f>IF(I1149&lt;=0,0,MIN(SetUp!$B$50*I1149^SetUp!$B$55,I1149))</f>
        <v>0.60582068488534702</v>
      </c>
      <c r="M1149" s="57">
        <f t="shared" si="369"/>
        <v>7.0288225595957945</v>
      </c>
      <c r="N1149" s="57">
        <f>IF(SetUp!$B$62=0,X1149,(B1149-E1149)*(1-(H1149/SetUp!$B$66/SetUp!$B$56)))</f>
        <v>0</v>
      </c>
      <c r="O1149" s="57">
        <f>K1149*SetUp!$B$65</f>
        <v>0</v>
      </c>
      <c r="P1149" s="57">
        <f>MIN(SetUp!$B$54*L1149^SetUp!$B$51,L1149)</f>
        <v>0.31359538957759581</v>
      </c>
      <c r="Q1149" s="57">
        <f t="shared" si="370"/>
        <v>22.749194046450263</v>
      </c>
      <c r="R1149" s="57">
        <f>IF((H1149+N1149-O1149)&gt;SetUp!$B$56,T1148+H1149+N1149-O1149-SetUp!$B$56,T1148)</f>
        <v>0</v>
      </c>
      <c r="S1149" s="57">
        <f>R1149*SetUp!$B$65</f>
        <v>0</v>
      </c>
      <c r="T1149" s="57">
        <f>IF((R1149-S1149)&lt;SetUp!$B$53,R1149-S1149,SetUp!$B$53)</f>
        <v>0</v>
      </c>
      <c r="U1149" s="57">
        <f t="shared" si="371"/>
        <v>7.0288225595957945</v>
      </c>
      <c r="V1149" s="57">
        <f>(L1149-P1149)/1000*SetUp!$B$13*1000000/SetUp!$B$48</f>
        <v>16.621097714462476</v>
      </c>
      <c r="W1149" s="57">
        <f t="shared" si="382"/>
        <v>-9.9920072216264089E-16</v>
      </c>
      <c r="X1149" s="57">
        <f>MAX((SetUp!$B$56*(1-($H1149/SetUp!$B$56)^2)*TANH(($B1149-$D1149)/SetUp!$B$56))/(1+$H1149/SetUp!$B$56*TANH(($B1149-$D1149)/SetUp!$B$56)),0)</f>
        <v>0</v>
      </c>
      <c r="AP1149" s="64">
        <v>28239</v>
      </c>
      <c r="AQ1149" s="55">
        <v>4</v>
      </c>
      <c r="AR1149" s="55">
        <v>115</v>
      </c>
      <c r="AS1149" s="66">
        <f t="shared" si="372"/>
        <v>2.669</v>
      </c>
      <c r="AT1149" s="66">
        <f t="shared" si="373"/>
        <v>6.644723823437082</v>
      </c>
      <c r="AU1149" s="55" t="str">
        <f>IF(OR($AP1149&lt;SetUp!$B$97,$AP1149&gt;SetUp!$B$98),"Não","Sim")</f>
        <v>Não</v>
      </c>
      <c r="AV1149" s="68">
        <f t="shared" si="374"/>
        <v>1.6337074401495515</v>
      </c>
      <c r="AW1149" s="68">
        <f t="shared" si="375"/>
        <v>2.5777361818923756</v>
      </c>
      <c r="AX1149" s="68">
        <f t="shared" si="376"/>
        <v>0.42634857378750768</v>
      </c>
      <c r="AY1149" s="68">
        <f t="shared" si="377"/>
        <v>0.82247693494769547</v>
      </c>
      <c r="AZ1149" s="68">
        <f t="shared" si="378"/>
        <v>3.975723823437082</v>
      </c>
      <c r="BA1149" s="68">
        <f t="shared" si="379"/>
        <v>0.94402874174282414</v>
      </c>
      <c r="BB1149" s="68">
        <f t="shared" si="380"/>
        <v>0.39612836116018779</v>
      </c>
    </row>
    <row r="1150" spans="1:54" x14ac:dyDescent="0.3">
      <c r="A1150" s="64">
        <v>27812</v>
      </c>
      <c r="B1150" s="57">
        <v>0.93400000000000005</v>
      </c>
      <c r="C1150" s="57">
        <v>2.9660000000000002</v>
      </c>
      <c r="D1150" s="57">
        <v>4.8680000000000003</v>
      </c>
      <c r="E1150" s="57">
        <f t="shared" si="365"/>
        <v>0.93400000000000005</v>
      </c>
      <c r="F1150" s="57">
        <f t="shared" si="366"/>
        <v>3.9340000000000002</v>
      </c>
      <c r="G1150" s="57">
        <f t="shared" si="367"/>
        <v>0</v>
      </c>
      <c r="H1150" s="57">
        <f>IF(Q1149&gt;SetUp!$B$56,SetUp!$B$56,Q1149)</f>
        <v>22.749194046450263</v>
      </c>
      <c r="I1150" s="57">
        <f t="shared" si="381"/>
        <v>7.0288225595957945</v>
      </c>
      <c r="J1150" s="57">
        <f>MIN(F1150,H1150,(1-EXP(-SetUp!$B$52*H1150/SetUp!$B$56))*F1150)</f>
        <v>3.8215115635566659</v>
      </c>
      <c r="K1150" s="57">
        <f t="shared" si="368"/>
        <v>18.927682482893598</v>
      </c>
      <c r="L1150" s="57">
        <f>IF(I1150&lt;=0,0,MIN(SetUp!$B$50*I1150^SetUp!$B$55,I1150))</f>
        <v>0.52783779516586282</v>
      </c>
      <c r="M1150" s="57">
        <f t="shared" si="369"/>
        <v>6.5009847644299317</v>
      </c>
      <c r="N1150" s="57">
        <f>IF(SetUp!$B$62=0,X1150,(B1150-E1150)*(1-(H1150/SetUp!$B$66/SetUp!$B$56)))</f>
        <v>0</v>
      </c>
      <c r="O1150" s="57">
        <f>K1150*SetUp!$B$65</f>
        <v>0</v>
      </c>
      <c r="P1150" s="57">
        <f>MIN(SetUp!$B$54*L1150^SetUp!$B$51,L1150)</f>
        <v>0.27386977838825033</v>
      </c>
      <c r="Q1150" s="57">
        <f t="shared" si="370"/>
        <v>18.927682482893598</v>
      </c>
      <c r="R1150" s="57">
        <f>IF((H1150+N1150-O1150)&gt;SetUp!$B$56,T1149+H1150+N1150-O1150-SetUp!$B$56,T1149)</f>
        <v>0</v>
      </c>
      <c r="S1150" s="57">
        <f>R1150*SetUp!$B$65</f>
        <v>0</v>
      </c>
      <c r="T1150" s="57">
        <f>IF((R1150-S1150)&lt;SetUp!$B$53,R1150-S1150,SetUp!$B$53)</f>
        <v>0</v>
      </c>
      <c r="U1150" s="57">
        <f t="shared" si="371"/>
        <v>6.5009847644299317</v>
      </c>
      <c r="V1150" s="57">
        <f>(L1150-P1150)/1000*SetUp!$B$13*1000000/SetUp!$B$48</f>
        <v>14.445112353341766</v>
      </c>
      <c r="W1150" s="57">
        <f t="shared" si="382"/>
        <v>2.2204460492503131E-15</v>
      </c>
      <c r="X1150" s="57">
        <f>MAX((SetUp!$B$56*(1-($H1150/SetUp!$B$56)^2)*TANH(($B1150-$D1150)/SetUp!$B$56))/(1+$H1150/SetUp!$B$56*TANH(($B1150-$D1150)/SetUp!$B$56)),0)</f>
        <v>0</v>
      </c>
      <c r="AP1150" s="64">
        <v>28240</v>
      </c>
      <c r="AQ1150" s="55">
        <v>4</v>
      </c>
      <c r="AR1150" s="55">
        <v>116</v>
      </c>
      <c r="AS1150" s="66">
        <f t="shared" si="372"/>
        <v>4.7789999999999999</v>
      </c>
      <c r="AT1150" s="66">
        <f t="shared" si="373"/>
        <v>8.8612762577350495</v>
      </c>
      <c r="AU1150" s="55" t="str">
        <f>IF(OR($AP1150&lt;SetUp!$B$97,$AP1150&gt;SetUp!$B$98),"Não","Sim")</f>
        <v>Não</v>
      </c>
      <c r="AV1150" s="68">
        <f t="shared" si="374"/>
        <v>2.1860924042684013</v>
      </c>
      <c r="AW1150" s="68">
        <f t="shared" si="375"/>
        <v>2.9767895890934328</v>
      </c>
      <c r="AX1150" s="68">
        <f t="shared" si="376"/>
        <v>0.67933703052079397</v>
      </c>
      <c r="AY1150" s="68">
        <f t="shared" si="377"/>
        <v>0.94749627626346422</v>
      </c>
      <c r="AZ1150" s="68">
        <f t="shared" si="378"/>
        <v>4.0822762577350495</v>
      </c>
      <c r="BA1150" s="68">
        <f t="shared" si="379"/>
        <v>0.79069718482503148</v>
      </c>
      <c r="BB1150" s="68">
        <f t="shared" si="380"/>
        <v>0.26815924574267025</v>
      </c>
    </row>
    <row r="1151" spans="1:54" x14ac:dyDescent="0.3">
      <c r="A1151" s="64">
        <v>27813</v>
      </c>
      <c r="B1151" s="57">
        <v>3.5990000000000002</v>
      </c>
      <c r="C1151" s="57">
        <v>2.8149999999999999</v>
      </c>
      <c r="D1151" s="57">
        <v>4.8680000000000003</v>
      </c>
      <c r="E1151" s="57">
        <f t="shared" si="365"/>
        <v>3.5990000000000002</v>
      </c>
      <c r="F1151" s="57">
        <f t="shared" si="366"/>
        <v>1.2690000000000001</v>
      </c>
      <c r="G1151" s="57">
        <f t="shared" si="367"/>
        <v>0</v>
      </c>
      <c r="H1151" s="57">
        <f>IF(Q1150&gt;SetUp!$B$56,SetUp!$B$56,Q1150)</f>
        <v>18.927682482893598</v>
      </c>
      <c r="I1151" s="57">
        <f t="shared" si="381"/>
        <v>6.5009847644299317</v>
      </c>
      <c r="J1151" s="57">
        <f>MIN(F1151,H1151,(1-EXP(-SetUp!$B$52*H1151/SetUp!$B$56))*F1151)</f>
        <v>1.2030739222807429</v>
      </c>
      <c r="K1151" s="57">
        <f t="shared" si="368"/>
        <v>17.724608560612854</v>
      </c>
      <c r="L1151" s="57">
        <f>IF(I1151&lt;=0,0,MIN(SetUp!$B$50*I1151^SetUp!$B$55,I1151))</f>
        <v>0.46344133314496005</v>
      </c>
      <c r="M1151" s="57">
        <f t="shared" si="369"/>
        <v>6.0375434312849716</v>
      </c>
      <c r="N1151" s="57">
        <f>IF(SetUp!$B$62=0,X1151,(B1151-E1151)*(1-(H1151/SetUp!$B$66/SetUp!$B$56)))</f>
        <v>0</v>
      </c>
      <c r="O1151" s="57">
        <f>K1151*SetUp!$B$65</f>
        <v>0</v>
      </c>
      <c r="P1151" s="57">
        <f>MIN(SetUp!$B$54*L1151^SetUp!$B$51,L1151)</f>
        <v>0.24099035520372442</v>
      </c>
      <c r="Q1151" s="57">
        <f t="shared" si="370"/>
        <v>17.724608560612854</v>
      </c>
      <c r="R1151" s="57">
        <f>IF((H1151+N1151-O1151)&gt;SetUp!$B$56,T1150+H1151+N1151-O1151-SetUp!$B$56,T1150)</f>
        <v>0</v>
      </c>
      <c r="S1151" s="57">
        <f>R1151*SetUp!$B$65</f>
        <v>0</v>
      </c>
      <c r="T1151" s="57">
        <f>IF((R1151-S1151)&lt;SetUp!$B$53,R1151-S1151,SetUp!$B$53)</f>
        <v>0</v>
      </c>
      <c r="U1151" s="57">
        <f t="shared" si="371"/>
        <v>6.0375434312849716</v>
      </c>
      <c r="V1151" s="57">
        <f>(L1151-P1151)/1000*SetUp!$B$13*1000000/SetUp!$B$48</f>
        <v>12.652496208944516</v>
      </c>
      <c r="W1151" s="57">
        <f t="shared" si="382"/>
        <v>-2.886579864025407E-15</v>
      </c>
      <c r="X1151" s="57">
        <f>MAX((SetUp!$B$56*(1-($H1151/SetUp!$B$56)^2)*TANH(($B1151-$D1151)/SetUp!$B$56))/(1+$H1151/SetUp!$B$56*TANH(($B1151-$D1151)/SetUp!$B$56)),0)</f>
        <v>0</v>
      </c>
      <c r="AP1151" s="64">
        <v>28241</v>
      </c>
      <c r="AQ1151" s="55">
        <v>4</v>
      </c>
      <c r="AR1151" s="55">
        <v>117</v>
      </c>
      <c r="AS1151" s="66">
        <f t="shared" si="372"/>
        <v>7.4939999999999998</v>
      </c>
      <c r="AT1151" s="66">
        <f t="shared" si="373"/>
        <v>10.662460475134692</v>
      </c>
      <c r="AU1151" s="55" t="str">
        <f>IF(OR($AP1151&lt;SetUp!$B$97,$AP1151&gt;SetUp!$B$98),"Não","Sim")</f>
        <v>Não</v>
      </c>
      <c r="AV1151" s="68">
        <f t="shared" si="374"/>
        <v>2.7375171232341176</v>
      </c>
      <c r="AW1151" s="68">
        <f t="shared" si="375"/>
        <v>3.2653423212788413</v>
      </c>
      <c r="AX1151" s="68">
        <f t="shared" si="376"/>
        <v>0.87471368875777911</v>
      </c>
      <c r="AY1151" s="68">
        <f t="shared" si="377"/>
        <v>1.0278574342845861</v>
      </c>
      <c r="AZ1151" s="68">
        <f t="shared" si="378"/>
        <v>3.1684604751346921</v>
      </c>
      <c r="BA1151" s="68">
        <f t="shared" si="379"/>
        <v>0.52782519804472372</v>
      </c>
      <c r="BB1151" s="68">
        <f t="shared" si="380"/>
        <v>0.15314374552680698</v>
      </c>
    </row>
    <row r="1152" spans="1:54" x14ac:dyDescent="0.3">
      <c r="A1152" s="64">
        <v>27814</v>
      </c>
      <c r="B1152" s="57">
        <v>4.0110000000000001</v>
      </c>
      <c r="C1152" s="57">
        <v>6.1589999999999998</v>
      </c>
      <c r="D1152" s="57">
        <v>4.8680000000000003</v>
      </c>
      <c r="E1152" s="57">
        <f t="shared" si="365"/>
        <v>4.0110000000000001</v>
      </c>
      <c r="F1152" s="57">
        <f t="shared" si="366"/>
        <v>0.85700000000000021</v>
      </c>
      <c r="G1152" s="57">
        <f t="shared" si="367"/>
        <v>0</v>
      </c>
      <c r="H1152" s="57">
        <f>IF(Q1151&gt;SetUp!$B$56,SetUp!$B$56,Q1151)</f>
        <v>17.724608560612854</v>
      </c>
      <c r="I1152" s="57">
        <f t="shared" si="381"/>
        <v>6.0375434312849716</v>
      </c>
      <c r="J1152" s="57">
        <f>MIN(F1152,H1152,(1-EXP(-SetUp!$B$52*H1152/SetUp!$B$56))*F1152)</f>
        <v>0.80327019738961836</v>
      </c>
      <c r="K1152" s="57">
        <f t="shared" si="368"/>
        <v>16.921338363223235</v>
      </c>
      <c r="L1152" s="57">
        <f>IF(I1152&lt;=0,0,MIN(SetUp!$B$50*I1152^SetUp!$B$55,I1152))</f>
        <v>0.4096974845933738</v>
      </c>
      <c r="M1152" s="57">
        <f t="shared" si="369"/>
        <v>5.6278459466915978</v>
      </c>
      <c r="N1152" s="57">
        <f>IF(SetUp!$B$62=0,X1152,(B1152-E1152)*(1-(H1152/SetUp!$B$66/SetUp!$B$56)))</f>
        <v>0</v>
      </c>
      <c r="O1152" s="57">
        <f>K1152*SetUp!$B$65</f>
        <v>0</v>
      </c>
      <c r="P1152" s="57">
        <f>MIN(SetUp!$B$54*L1152^SetUp!$B$51,L1152)</f>
        <v>0.21349065396774558</v>
      </c>
      <c r="Q1152" s="57">
        <f t="shared" si="370"/>
        <v>16.921338363223235</v>
      </c>
      <c r="R1152" s="57">
        <f>IF((H1152+N1152-O1152)&gt;SetUp!$B$56,T1151+H1152+N1152-O1152-SetUp!$B$56,T1151)</f>
        <v>0</v>
      </c>
      <c r="S1152" s="57">
        <f>R1152*SetUp!$B$65</f>
        <v>0</v>
      </c>
      <c r="T1152" s="57">
        <f>IF((R1152-S1152)&lt;SetUp!$B$53,R1152-S1152,SetUp!$B$53)</f>
        <v>0</v>
      </c>
      <c r="U1152" s="57">
        <f t="shared" si="371"/>
        <v>5.6278459466915978</v>
      </c>
      <c r="V1152" s="57">
        <f>(L1152-P1152)/1000*SetUp!$B$13*1000000/SetUp!$B$48</f>
        <v>11.159789917019731</v>
      </c>
      <c r="W1152" s="57">
        <f t="shared" si="382"/>
        <v>-1.3877787807814457E-15</v>
      </c>
      <c r="X1152" s="57">
        <f>MAX((SetUp!$B$56*(1-($H1152/SetUp!$B$56)^2)*TANH(($B1152-$D1152)/SetUp!$B$56))/(1+$H1152/SetUp!$B$56*TANH(($B1152-$D1152)/SetUp!$B$56)),0)</f>
        <v>0</v>
      </c>
      <c r="AP1152" s="64">
        <v>28242</v>
      </c>
      <c r="AQ1152" s="55">
        <v>4</v>
      </c>
      <c r="AR1152" s="55">
        <v>118</v>
      </c>
      <c r="AS1152" s="66">
        <f t="shared" si="372"/>
        <v>5.9130000000000003</v>
      </c>
      <c r="AT1152" s="66">
        <f t="shared" si="373"/>
        <v>24.592361459729446</v>
      </c>
      <c r="AU1152" s="55" t="str">
        <f>IF(OR($AP1152&lt;SetUp!$B$97,$AP1152&gt;SetUp!$B$98),"Não","Sim")</f>
        <v>Não</v>
      </c>
      <c r="AV1152" s="68">
        <f t="shared" si="374"/>
        <v>2.4316660954991334</v>
      </c>
      <c r="AW1152" s="68">
        <f t="shared" si="375"/>
        <v>4.9590686080885638</v>
      </c>
      <c r="AX1152" s="68">
        <f t="shared" si="376"/>
        <v>0.77180787899910563</v>
      </c>
      <c r="AY1152" s="68">
        <f t="shared" si="377"/>
        <v>1.3908002334840806</v>
      </c>
      <c r="AZ1152" s="68">
        <f t="shared" si="378"/>
        <v>18.679361459729446</v>
      </c>
      <c r="BA1152" s="68">
        <f t="shared" si="379"/>
        <v>2.5274025125894304</v>
      </c>
      <c r="BB1152" s="68">
        <f t="shared" si="380"/>
        <v>0.61899235448497492</v>
      </c>
    </row>
    <row r="1153" spans="1:54" x14ac:dyDescent="0.3">
      <c r="A1153" s="64">
        <v>27815</v>
      </c>
      <c r="B1153" s="57">
        <v>0.72</v>
      </c>
      <c r="C1153" s="57">
        <v>3.8010000000000002</v>
      </c>
      <c r="D1153" s="57">
        <v>4.8680000000000003</v>
      </c>
      <c r="E1153" s="57">
        <f t="shared" si="365"/>
        <v>0.72</v>
      </c>
      <c r="F1153" s="57">
        <f t="shared" si="366"/>
        <v>4.1480000000000006</v>
      </c>
      <c r="G1153" s="57">
        <f t="shared" si="367"/>
        <v>0</v>
      </c>
      <c r="H1153" s="57">
        <f>IF(Q1152&gt;SetUp!$B$56,SetUp!$B$56,Q1152)</f>
        <v>16.921338363223235</v>
      </c>
      <c r="I1153" s="57">
        <f t="shared" si="381"/>
        <v>5.6278459466915978</v>
      </c>
      <c r="J1153" s="57">
        <f>MIN(F1153,H1153,(1-EXP(-SetUp!$B$52*H1153/SetUp!$B$56))*F1153)</f>
        <v>3.8531630622587656</v>
      </c>
      <c r="K1153" s="57">
        <f t="shared" si="368"/>
        <v>13.068175300964469</v>
      </c>
      <c r="L1153" s="57">
        <f>IF(I1153&lt;=0,0,MIN(SetUp!$B$50*I1153^SetUp!$B$55,I1153))</f>
        <v>0.3644180269443984</v>
      </c>
      <c r="M1153" s="57">
        <f t="shared" si="369"/>
        <v>5.2634279197471994</v>
      </c>
      <c r="N1153" s="57">
        <f>IF(SetUp!$B$62=0,X1153,(B1153-E1153)*(1-(H1153/SetUp!$B$66/SetUp!$B$56)))</f>
        <v>0</v>
      </c>
      <c r="O1153" s="57">
        <f>K1153*SetUp!$B$65</f>
        <v>0</v>
      </c>
      <c r="P1153" s="57">
        <f>MIN(SetUp!$B$54*L1153^SetUp!$B$51,L1153)</f>
        <v>0.1902745516484283</v>
      </c>
      <c r="Q1153" s="57">
        <f t="shared" si="370"/>
        <v>13.068175300964469</v>
      </c>
      <c r="R1153" s="57">
        <f>IF((H1153+N1153-O1153)&gt;SetUp!$B$56,T1152+H1153+N1153-O1153-SetUp!$B$56,T1152)</f>
        <v>0</v>
      </c>
      <c r="S1153" s="57">
        <f>R1153*SetUp!$B$65</f>
        <v>0</v>
      </c>
      <c r="T1153" s="57">
        <f>IF((R1153-S1153)&lt;SetUp!$B$53,R1153-S1153,SetUp!$B$53)</f>
        <v>0</v>
      </c>
      <c r="U1153" s="57">
        <f t="shared" si="371"/>
        <v>5.2634279197471994</v>
      </c>
      <c r="V1153" s="57">
        <f>(L1153-P1153)/1000*SetUp!$B$13*1000000/SetUp!$B$48</f>
        <v>9.904877386408879</v>
      </c>
      <c r="W1153" s="57">
        <f t="shared" si="382"/>
        <v>1.7763568394002505E-15</v>
      </c>
      <c r="X1153" s="57">
        <f>MAX((SetUp!$B$56*(1-($H1153/SetUp!$B$56)^2)*TANH(($B1153-$D1153)/SetUp!$B$56))/(1+$H1153/SetUp!$B$56*TANH(($B1153-$D1153)/SetUp!$B$56)),0)</f>
        <v>0</v>
      </c>
      <c r="AP1153" s="64">
        <v>28243</v>
      </c>
      <c r="AQ1153" s="55">
        <v>4</v>
      </c>
      <c r="AR1153" s="55">
        <v>119</v>
      </c>
      <c r="AS1153" s="66">
        <f t="shared" si="372"/>
        <v>4.9930000000000003</v>
      </c>
      <c r="AT1153" s="66">
        <f t="shared" si="373"/>
        <v>54.185074695502706</v>
      </c>
      <c r="AU1153" s="55" t="str">
        <f>IF(OR($AP1153&lt;SetUp!$B$97,$AP1153&gt;SetUp!$B$98),"Não","Sim")</f>
        <v>Não</v>
      </c>
      <c r="AV1153" s="68">
        <f t="shared" si="374"/>
        <v>2.2345021816950639</v>
      </c>
      <c r="AW1153" s="68">
        <f t="shared" si="375"/>
        <v>7.3610511950062341</v>
      </c>
      <c r="AX1153" s="68">
        <f t="shared" si="376"/>
        <v>0.69836156605510979</v>
      </c>
      <c r="AY1153" s="68">
        <f t="shared" si="377"/>
        <v>1.7338796763901616</v>
      </c>
      <c r="AZ1153" s="68">
        <f t="shared" si="378"/>
        <v>49.192074695502704</v>
      </c>
      <c r="BA1153" s="68">
        <f t="shared" si="379"/>
        <v>5.1265490133111697</v>
      </c>
      <c r="BB1153" s="68">
        <f t="shared" si="380"/>
        <v>1.0355181103350519</v>
      </c>
    </row>
    <row r="1154" spans="1:54" x14ac:dyDescent="0.3">
      <c r="A1154" s="64">
        <v>27816</v>
      </c>
      <c r="B1154" s="57">
        <v>0.26100000000000001</v>
      </c>
      <c r="C1154" s="57">
        <v>3.2829999999999999</v>
      </c>
      <c r="D1154" s="57">
        <v>4.8680000000000003</v>
      </c>
      <c r="E1154" s="57">
        <f t="shared" si="365"/>
        <v>0.26100000000000001</v>
      </c>
      <c r="F1154" s="57">
        <f t="shared" si="366"/>
        <v>4.6070000000000002</v>
      </c>
      <c r="G1154" s="57">
        <f t="shared" si="367"/>
        <v>0</v>
      </c>
      <c r="H1154" s="57">
        <f>IF(Q1153&gt;SetUp!$B$56,SetUp!$B$56,Q1153)</f>
        <v>13.068175300964469</v>
      </c>
      <c r="I1154" s="57">
        <f t="shared" si="381"/>
        <v>5.2634279197471994</v>
      </c>
      <c r="J1154" s="57">
        <f>MIN(F1154,H1154,(1-EXP(-SetUp!$B$52*H1154/SetUp!$B$56))*F1154)</f>
        <v>4.0090962581666494</v>
      </c>
      <c r="K1154" s="57">
        <f t="shared" si="368"/>
        <v>9.0590790427978192</v>
      </c>
      <c r="L1154" s="57">
        <f>IF(I1154&lt;=0,0,MIN(SetUp!$B$50*I1154^SetUp!$B$55,I1154))</f>
        <v>0.32594474542246521</v>
      </c>
      <c r="M1154" s="57">
        <f t="shared" si="369"/>
        <v>4.9374831743247345</v>
      </c>
      <c r="N1154" s="57">
        <f>IF(SetUp!$B$62=0,X1154,(B1154-E1154)*(1-(H1154/SetUp!$B$66/SetUp!$B$56)))</f>
        <v>0</v>
      </c>
      <c r="O1154" s="57">
        <f>K1154*SetUp!$B$65</f>
        <v>0</v>
      </c>
      <c r="P1154" s="57">
        <f>MIN(SetUp!$B$54*L1154^SetUp!$B$51,L1154)</f>
        <v>0.17050972985649926</v>
      </c>
      <c r="Q1154" s="57">
        <f t="shared" si="370"/>
        <v>9.0590790427978192</v>
      </c>
      <c r="R1154" s="57">
        <f>IF((H1154+N1154-O1154)&gt;SetUp!$B$56,T1153+H1154+N1154-O1154-SetUp!$B$56,T1153)</f>
        <v>0</v>
      </c>
      <c r="S1154" s="57">
        <f>R1154*SetUp!$B$65</f>
        <v>0</v>
      </c>
      <c r="T1154" s="57">
        <f>IF((R1154-S1154)&lt;SetUp!$B$53,R1154-S1154,SetUp!$B$53)</f>
        <v>0</v>
      </c>
      <c r="U1154" s="57">
        <f t="shared" si="371"/>
        <v>4.9374831743247345</v>
      </c>
      <c r="V1154" s="57">
        <f>(L1154-P1154)/1000*SetUp!$B$13*1000000/SetUp!$B$48</f>
        <v>8.8407835442518916</v>
      </c>
      <c r="W1154" s="57">
        <f t="shared" si="382"/>
        <v>-5.5511151231257827E-16</v>
      </c>
      <c r="X1154" s="57">
        <f>MAX((SetUp!$B$56*(1-($H1154/SetUp!$B$56)^2)*TANH(($B1154-$D1154)/SetUp!$B$56))/(1+$H1154/SetUp!$B$56*TANH(($B1154-$D1154)/SetUp!$B$56)),0)</f>
        <v>0</v>
      </c>
      <c r="AP1154" s="64">
        <v>28244</v>
      </c>
      <c r="AQ1154" s="55">
        <v>4</v>
      </c>
      <c r="AR1154" s="55">
        <v>120</v>
      </c>
      <c r="AS1154" s="66">
        <f t="shared" si="372"/>
        <v>85.12</v>
      </c>
      <c r="AT1154" s="66">
        <f t="shared" si="373"/>
        <v>93.238732945146182</v>
      </c>
      <c r="AU1154" s="55" t="str">
        <f>IF(OR($AP1154&lt;SetUp!$B$97,$AP1154&gt;SetUp!$B$98),"Não","Sim")</f>
        <v>Não</v>
      </c>
      <c r="AV1154" s="68">
        <f t="shared" si="374"/>
        <v>9.2260500757366373</v>
      </c>
      <c r="AW1154" s="68">
        <f t="shared" si="375"/>
        <v>9.6560205543042521</v>
      </c>
      <c r="AX1154" s="68">
        <f t="shared" si="376"/>
        <v>1.9300316149509731</v>
      </c>
      <c r="AY1154" s="68">
        <f t="shared" si="377"/>
        <v>1.9695963631038993</v>
      </c>
      <c r="AZ1154" s="68">
        <f t="shared" si="378"/>
        <v>8.1187329451461778</v>
      </c>
      <c r="BA1154" s="68">
        <f t="shared" si="379"/>
        <v>0.42997047856761483</v>
      </c>
      <c r="BB1154" s="68">
        <f t="shared" si="380"/>
        <v>3.956474815292621E-2</v>
      </c>
    </row>
    <row r="1155" spans="1:54" x14ac:dyDescent="0.3">
      <c r="A1155" s="64">
        <v>27817</v>
      </c>
      <c r="B1155" s="57">
        <v>0.68200000000000005</v>
      </c>
      <c r="C1155" s="57">
        <v>2.137</v>
      </c>
      <c r="D1155" s="57">
        <v>4.8680000000000003</v>
      </c>
      <c r="E1155" s="57">
        <f t="shared" ref="E1155:E1218" si="383">IF(B1155&gt;=D1155,D1155,B1155)</f>
        <v>0.68200000000000005</v>
      </c>
      <c r="F1155" s="57">
        <f t="shared" ref="F1155:F1218" si="384">D1155-E1155</f>
        <v>4.1859999999999999</v>
      </c>
      <c r="G1155" s="57">
        <f t="shared" ref="G1155:G1218" si="385">MAX(B1155-D1155-N1155,0)</f>
        <v>0</v>
      </c>
      <c r="H1155" s="57">
        <f>IF(Q1154&gt;SetUp!$B$56,SetUp!$B$56,Q1154)</f>
        <v>9.0590790427978192</v>
      </c>
      <c r="I1155" s="57">
        <f t="shared" si="381"/>
        <v>4.9374831743247345</v>
      </c>
      <c r="J1155" s="57">
        <f>MIN(F1155,H1155,(1-EXP(-SetUp!$B$52*H1155/SetUp!$B$56))*F1155)</f>
        <v>3.1696024890357619</v>
      </c>
      <c r="K1155" s="57">
        <f t="shared" ref="K1155:K1218" si="386">MAX(H1155-J1155,0)</f>
        <v>5.8894765537620568</v>
      </c>
      <c r="L1155" s="57">
        <f>IF(I1155&lt;=0,0,MIN(SetUp!$B$50*I1155^SetUp!$B$55,I1155))</f>
        <v>0.29300311142316093</v>
      </c>
      <c r="M1155" s="57">
        <f t="shared" ref="M1155:M1218" si="387">MAX(I1155-L1155,0)</f>
        <v>4.6444800629015734</v>
      </c>
      <c r="N1155" s="57">
        <f>IF(SetUp!$B$62=0,X1155,(B1155-E1155)*(1-(H1155/SetUp!$B$66/SetUp!$B$56)))</f>
        <v>0</v>
      </c>
      <c r="O1155" s="57">
        <f>K1155*SetUp!$B$65</f>
        <v>0</v>
      </c>
      <c r="P1155" s="57">
        <f>MIN(SetUp!$B$54*L1155^SetUp!$B$51,L1155)</f>
        <v>0.15355522040255706</v>
      </c>
      <c r="Q1155" s="57">
        <f t="shared" ref="Q1155:Q1218" si="388">IF((K1155+N1155-O1155)&lt;0,0,K1155+N1155-O1155)</f>
        <v>5.8894765537620568</v>
      </c>
      <c r="R1155" s="57">
        <f>IF((H1155+N1155-O1155)&gt;SetUp!$B$56,T1154+H1155+N1155-O1155-SetUp!$B$56,T1154)</f>
        <v>0</v>
      </c>
      <c r="S1155" s="57">
        <f>R1155*SetUp!$B$65</f>
        <v>0</v>
      </c>
      <c r="T1155" s="57">
        <f>IF((R1155-S1155)&lt;SetUp!$B$53,R1155-S1155,SetUp!$B$53)</f>
        <v>0</v>
      </c>
      <c r="U1155" s="57">
        <f t="shared" ref="U1155:U1218" si="389">M1155+R1155-T1155</f>
        <v>4.6444800629015734</v>
      </c>
      <c r="V1155" s="57">
        <f>(L1155-P1155)/1000*SetUp!$B$13*1000000/SetUp!$B$48</f>
        <v>7.9314729420950751</v>
      </c>
      <c r="W1155" s="57">
        <f t="shared" si="382"/>
        <v>-9.9920072216264089E-16</v>
      </c>
      <c r="X1155" s="57">
        <f>MAX((SetUp!$B$56*(1-($H1155/SetUp!$B$56)^2)*TANH(($B1155-$D1155)/SetUp!$B$56))/(1+$H1155/SetUp!$B$56*TANH(($B1155-$D1155)/SetUp!$B$56)),0)</f>
        <v>0</v>
      </c>
      <c r="AP1155" s="64">
        <v>28245</v>
      </c>
      <c r="AQ1155" s="55">
        <v>4</v>
      </c>
      <c r="AR1155" s="55">
        <v>121</v>
      </c>
      <c r="AS1155" s="66">
        <f t="shared" ref="AS1155:AS1218" si="390">VLOOKUP($AP1155,$A:$C,3,FALSE)</f>
        <v>148.12299999999999</v>
      </c>
      <c r="AT1155" s="66">
        <f t="shared" ref="AT1155:AT1218" si="391">VLOOKUP($AP1155,$A:$V,22,FALSE)</f>
        <v>92.30863791846825</v>
      </c>
      <c r="AU1155" s="55" t="str">
        <f>IF(OR($AP1155&lt;SetUp!$B$97,$AP1155&gt;SetUp!$B$98),"Não","Sim")</f>
        <v>Não</v>
      </c>
      <c r="AV1155" s="68">
        <f t="shared" ref="AV1155:AV1218" si="392">IFERROR(SQRT(AS1155),0)</f>
        <v>12.170579279557732</v>
      </c>
      <c r="AW1155" s="68">
        <f t="shared" ref="AW1155:AW1218" si="393">IFERROR(SQRT(AT1155),0)</f>
        <v>9.6077384393242227</v>
      </c>
      <c r="AX1155" s="68">
        <f t="shared" ref="AX1155:AX1218" si="394">IFERROR(LOG(AS1155),0)</f>
        <v>2.1706224994228527</v>
      </c>
      <c r="AY1155" s="68">
        <f t="shared" ref="AY1155:AY1218" si="395">IFERROR(LOG(AT1155),0)</f>
        <v>1.9652423426813723</v>
      </c>
      <c r="AZ1155" s="68">
        <f t="shared" ref="AZ1155:AZ1218" si="396">AT1155-AS1155</f>
        <v>-55.814362081531741</v>
      </c>
      <c r="BA1155" s="68">
        <f t="shared" ref="BA1155:BA1218" si="397">AW1155-AV1155</f>
        <v>-2.562840840233509</v>
      </c>
      <c r="BB1155" s="68">
        <f t="shared" ref="BB1155:BB1218" si="398">AY1155-AX1155</f>
        <v>-0.20538015674148036</v>
      </c>
    </row>
    <row r="1156" spans="1:54" x14ac:dyDescent="0.3">
      <c r="A1156" s="64">
        <v>27818</v>
      </c>
      <c r="B1156" s="57">
        <v>0.249</v>
      </c>
      <c r="C1156" s="57">
        <v>1.681</v>
      </c>
      <c r="D1156" s="57">
        <v>4.8680000000000003</v>
      </c>
      <c r="E1156" s="57">
        <f t="shared" si="383"/>
        <v>0.249</v>
      </c>
      <c r="F1156" s="57">
        <f t="shared" si="384"/>
        <v>4.6190000000000007</v>
      </c>
      <c r="G1156" s="57">
        <f t="shared" si="385"/>
        <v>0</v>
      </c>
      <c r="H1156" s="57">
        <f>IF(Q1155&gt;SetUp!$B$56,SetUp!$B$56,Q1155)</f>
        <v>5.8894765537620568</v>
      </c>
      <c r="I1156" s="57">
        <f t="shared" ref="I1156:I1219" si="399">U1155+G1156+O1156</f>
        <v>4.6444800629015734</v>
      </c>
      <c r="J1156" s="57">
        <f>MIN(F1156,H1156,(1-EXP(-SetUp!$B$52*H1156/SetUp!$B$56))*F1156)</f>
        <v>2.7786651846652379</v>
      </c>
      <c r="K1156" s="57">
        <f t="shared" si="386"/>
        <v>3.1108113690968189</v>
      </c>
      <c r="L1156" s="57">
        <f>IF(I1156&lt;=0,0,MIN(SetUp!$B$50*I1156^SetUp!$B$55,I1156))</f>
        <v>0.26460092372199656</v>
      </c>
      <c r="M1156" s="57">
        <f t="shared" si="387"/>
        <v>4.3798791391795771</v>
      </c>
      <c r="N1156" s="57">
        <f>IF(SetUp!$B$62=0,X1156,(B1156-E1156)*(1-(H1156/SetUp!$B$66/SetUp!$B$56)))</f>
        <v>0</v>
      </c>
      <c r="O1156" s="57">
        <f>K1156*SetUp!$B$65</f>
        <v>0</v>
      </c>
      <c r="P1156" s="57">
        <f>MIN(SetUp!$B$54*L1156^SetUp!$B$51,L1156)</f>
        <v>0.13891111976802489</v>
      </c>
      <c r="Q1156" s="57">
        <f t="shared" si="388"/>
        <v>3.1108113690968189</v>
      </c>
      <c r="R1156" s="57">
        <f>IF((H1156+N1156-O1156)&gt;SetUp!$B$56,T1155+H1156+N1156-O1156-SetUp!$B$56,T1155)</f>
        <v>0</v>
      </c>
      <c r="S1156" s="57">
        <f>R1156*SetUp!$B$65</f>
        <v>0</v>
      </c>
      <c r="T1156" s="57">
        <f>IF((R1156-S1156)&lt;SetUp!$B$53,R1156-S1156,SetUp!$B$53)</f>
        <v>0</v>
      </c>
      <c r="U1156" s="57">
        <f t="shared" si="389"/>
        <v>4.3798791391795771</v>
      </c>
      <c r="V1156" s="57">
        <f>(L1156-P1156)/1000*SetUp!$B$13*1000000/SetUp!$B$48</f>
        <v>7.1489448270742555</v>
      </c>
      <c r="W1156" s="57">
        <f t="shared" ref="W1156:W1219" si="400">Q1156+U1156+T1156-H1156-U1155-T1155-B1156+E1156+J1156+L1156</f>
        <v>0</v>
      </c>
      <c r="X1156" s="57">
        <f>MAX((SetUp!$B$56*(1-($H1156/SetUp!$B$56)^2)*TANH(($B1156-$D1156)/SetUp!$B$56))/(1+$H1156/SetUp!$B$56*TANH(($B1156-$D1156)/SetUp!$B$56)),0)</f>
        <v>0</v>
      </c>
      <c r="AP1156" s="64">
        <v>28246</v>
      </c>
      <c r="AQ1156" s="55">
        <v>5</v>
      </c>
      <c r="AR1156" s="55">
        <v>122</v>
      </c>
      <c r="AS1156" s="66">
        <f t="shared" si="390"/>
        <v>140.20400000000001</v>
      </c>
      <c r="AT1156" s="66">
        <f t="shared" si="391"/>
        <v>164.4888741352141</v>
      </c>
      <c r="AU1156" s="55" t="str">
        <f>IF(OR($AP1156&lt;SetUp!$B$97,$AP1156&gt;SetUp!$B$98),"Não","Sim")</f>
        <v>Não</v>
      </c>
      <c r="AV1156" s="68">
        <f t="shared" si="392"/>
        <v>11.840777001531615</v>
      </c>
      <c r="AW1156" s="68">
        <f t="shared" si="393"/>
        <v>12.825321599679834</v>
      </c>
      <c r="AX1156" s="68">
        <f t="shared" si="394"/>
        <v>2.1467604041666362</v>
      </c>
      <c r="AY1156" s="68">
        <f t="shared" si="395"/>
        <v>2.2161365280301162</v>
      </c>
      <c r="AZ1156" s="68">
        <f t="shared" si="396"/>
        <v>24.284874135214096</v>
      </c>
      <c r="BA1156" s="68">
        <f t="shared" si="397"/>
        <v>0.9845445981482186</v>
      </c>
      <c r="BB1156" s="68">
        <f t="shared" si="398"/>
        <v>6.9376123863480021E-2</v>
      </c>
    </row>
    <row r="1157" spans="1:54" x14ac:dyDescent="0.3">
      <c r="A1157" s="64">
        <v>27819</v>
      </c>
      <c r="B1157" s="57">
        <v>0.379</v>
      </c>
      <c r="C1157" s="57">
        <v>1.48</v>
      </c>
      <c r="D1157" s="57">
        <v>4.8680000000000003</v>
      </c>
      <c r="E1157" s="57">
        <f t="shared" si="383"/>
        <v>0.379</v>
      </c>
      <c r="F1157" s="57">
        <f t="shared" si="384"/>
        <v>4.4890000000000008</v>
      </c>
      <c r="G1157" s="57">
        <f t="shared" si="385"/>
        <v>0</v>
      </c>
      <c r="H1157" s="57">
        <f>IF(Q1156&gt;SetUp!$B$56,SetUp!$B$56,Q1156)</f>
        <v>3.1108113690968189</v>
      </c>
      <c r="I1157" s="57">
        <f t="shared" si="399"/>
        <v>4.3798791391795771</v>
      </c>
      <c r="J1157" s="57">
        <f>MIN(F1157,H1157,(1-EXP(-SetUp!$B$52*H1157/SetUp!$B$56))*F1157)</f>
        <v>1.7280752350366009</v>
      </c>
      <c r="K1157" s="57">
        <f t="shared" si="386"/>
        <v>1.382736134060218</v>
      </c>
      <c r="L1157" s="57">
        <f>IF(I1157&lt;=0,0,MIN(SetUp!$B$50*I1157^SetUp!$B$55,I1157))</f>
        <v>0.2399568001322461</v>
      </c>
      <c r="M1157" s="57">
        <f t="shared" si="387"/>
        <v>4.139922339047331</v>
      </c>
      <c r="N1157" s="57">
        <f>IF(SetUp!$B$62=0,X1157,(B1157-E1157)*(1-(H1157/SetUp!$B$66/SetUp!$B$56)))</f>
        <v>0</v>
      </c>
      <c r="O1157" s="57">
        <f>K1157*SetUp!$B$65</f>
        <v>0</v>
      </c>
      <c r="P1157" s="57">
        <f>MIN(SetUp!$B$54*L1157^SetUp!$B$51,L1157)</f>
        <v>0.12618304842403522</v>
      </c>
      <c r="Q1157" s="57">
        <f t="shared" si="388"/>
        <v>1.382736134060218</v>
      </c>
      <c r="R1157" s="57">
        <f>IF((H1157+N1157-O1157)&gt;SetUp!$B$56,T1156+H1157+N1157-O1157-SetUp!$B$56,T1156)</f>
        <v>0</v>
      </c>
      <c r="S1157" s="57">
        <f>R1157*SetUp!$B$65</f>
        <v>0</v>
      </c>
      <c r="T1157" s="57">
        <f>IF((R1157-S1157)&lt;SetUp!$B$53,R1157-S1157,SetUp!$B$53)</f>
        <v>0</v>
      </c>
      <c r="U1157" s="57">
        <f t="shared" si="389"/>
        <v>4.139922339047331</v>
      </c>
      <c r="V1157" s="57">
        <f>(L1157-P1157)/1000*SetUp!$B$13*1000000/SetUp!$B$48</f>
        <v>6.4711873846911487</v>
      </c>
      <c r="W1157" s="57">
        <f t="shared" si="400"/>
        <v>4.7184478546569153E-16</v>
      </c>
      <c r="X1157" s="57">
        <f>MAX((SetUp!$B$56*(1-($H1157/SetUp!$B$56)^2)*TANH(($B1157-$D1157)/SetUp!$B$56))/(1+$H1157/SetUp!$B$56*TANH(($B1157-$D1157)/SetUp!$B$56)),0)</f>
        <v>0</v>
      </c>
      <c r="AP1157" s="64">
        <v>28247</v>
      </c>
      <c r="AQ1157" s="55">
        <v>5</v>
      </c>
      <c r="AR1157" s="55">
        <v>123</v>
      </c>
      <c r="AS1157" s="66">
        <f t="shared" si="390"/>
        <v>357.39400000000001</v>
      </c>
      <c r="AT1157" s="66">
        <f t="shared" si="391"/>
        <v>260.12708552472083</v>
      </c>
      <c r="AU1157" s="55" t="str">
        <f>IF(OR($AP1157&lt;SetUp!$B$97,$AP1157&gt;SetUp!$B$98),"Não","Sim")</f>
        <v>Não</v>
      </c>
      <c r="AV1157" s="68">
        <f t="shared" si="392"/>
        <v>18.904867098184003</v>
      </c>
      <c r="AW1157" s="68">
        <f t="shared" si="393"/>
        <v>16.128455769996112</v>
      </c>
      <c r="AX1157" s="68">
        <f t="shared" si="394"/>
        <v>2.5531472572105756</v>
      </c>
      <c r="AY1157" s="68">
        <f t="shared" si="395"/>
        <v>2.4151855751158768</v>
      </c>
      <c r="AZ1157" s="68">
        <f t="shared" si="396"/>
        <v>-97.266914475279179</v>
      </c>
      <c r="BA1157" s="68">
        <f t="shared" si="397"/>
        <v>-2.7764113281878906</v>
      </c>
      <c r="BB1157" s="68">
        <f t="shared" si="398"/>
        <v>-0.13796168209469872</v>
      </c>
    </row>
    <row r="1158" spans="1:54" x14ac:dyDescent="0.3">
      <c r="A1158" s="64">
        <v>27820</v>
      </c>
      <c r="B1158" s="57">
        <v>0.151</v>
      </c>
      <c r="C1158" s="57">
        <v>1.385</v>
      </c>
      <c r="D1158" s="57">
        <v>4.6269999999999998</v>
      </c>
      <c r="E1158" s="57">
        <f t="shared" si="383"/>
        <v>0.151</v>
      </c>
      <c r="F1158" s="57">
        <f t="shared" si="384"/>
        <v>4.476</v>
      </c>
      <c r="G1158" s="57">
        <f t="shared" si="385"/>
        <v>0</v>
      </c>
      <c r="H1158" s="57">
        <f>IF(Q1157&gt;SetUp!$B$56,SetUp!$B$56,Q1157)</f>
        <v>1.382736134060218</v>
      </c>
      <c r="I1158" s="57">
        <f t="shared" si="399"/>
        <v>4.139922339047331</v>
      </c>
      <c r="J1158" s="57">
        <f>MIN(F1158,H1158,(1-EXP(-SetUp!$B$52*H1158/SetUp!$B$56))*F1158)</f>
        <v>0.86971819912326875</v>
      </c>
      <c r="K1158" s="57">
        <f t="shared" si="386"/>
        <v>0.51301793493694925</v>
      </c>
      <c r="L1158" s="57">
        <f>IF(I1158&lt;=0,0,MIN(SetUp!$B$50*I1158^SetUp!$B$55,I1158))</f>
        <v>0.21844888959972603</v>
      </c>
      <c r="M1158" s="57">
        <f t="shared" si="387"/>
        <v>3.9214734494476051</v>
      </c>
      <c r="N1158" s="57">
        <f>IF(SetUp!$B$62=0,X1158,(B1158-E1158)*(1-(H1158/SetUp!$B$66/SetUp!$B$56)))</f>
        <v>0</v>
      </c>
      <c r="O1158" s="57">
        <f>K1158*SetUp!$B$65</f>
        <v>0</v>
      </c>
      <c r="P1158" s="57">
        <f>MIN(SetUp!$B$54*L1158^SetUp!$B$51,L1158)</f>
        <v>0.11505661575293376</v>
      </c>
      <c r="Q1158" s="57">
        <f t="shared" si="388"/>
        <v>0.51301793493694925</v>
      </c>
      <c r="R1158" s="57">
        <f>IF((H1158+N1158-O1158)&gt;SetUp!$B$56,T1157+H1158+N1158-O1158-SetUp!$B$56,T1157)</f>
        <v>0</v>
      </c>
      <c r="S1158" s="57">
        <f>R1158*SetUp!$B$65</f>
        <v>0</v>
      </c>
      <c r="T1158" s="57">
        <f>IF((R1158-S1158)&lt;SetUp!$B$53,R1158-S1158,SetUp!$B$53)</f>
        <v>0</v>
      </c>
      <c r="U1158" s="57">
        <f t="shared" si="389"/>
        <v>3.9214734494476051</v>
      </c>
      <c r="V1158" s="57">
        <f>(L1158-P1158)/1000*SetUp!$B$13*1000000/SetUp!$B$48</f>
        <v>5.8807129776982539</v>
      </c>
      <c r="W1158" s="57">
        <f t="shared" si="400"/>
        <v>-2.7755575615628914E-16</v>
      </c>
      <c r="X1158" s="57">
        <f>MAX((SetUp!$B$56*(1-($H1158/SetUp!$B$56)^2)*TANH(($B1158-$D1158)/SetUp!$B$56))/(1+$H1158/SetUp!$B$56*TANH(($B1158-$D1158)/SetUp!$B$56)),0)</f>
        <v>0</v>
      </c>
      <c r="AP1158" s="64">
        <v>28248</v>
      </c>
      <c r="AQ1158" s="55">
        <v>5</v>
      </c>
      <c r="AR1158" s="55">
        <v>124</v>
      </c>
      <c r="AS1158" s="66">
        <f t="shared" si="390"/>
        <v>321.47399999999999</v>
      </c>
      <c r="AT1158" s="66">
        <f t="shared" si="391"/>
        <v>269.28550106760167</v>
      </c>
      <c r="AU1158" s="55" t="str">
        <f>IF(OR($AP1158&lt;SetUp!$B$97,$AP1158&gt;SetUp!$B$98),"Não","Sim")</f>
        <v>Não</v>
      </c>
      <c r="AV1158" s="68">
        <f t="shared" si="392"/>
        <v>17.929696037579667</v>
      </c>
      <c r="AW1158" s="68">
        <f t="shared" si="393"/>
        <v>16.409920812350123</v>
      </c>
      <c r="AX1158" s="68">
        <f t="shared" si="394"/>
        <v>2.5071458540467497</v>
      </c>
      <c r="AY1158" s="68">
        <f t="shared" si="395"/>
        <v>2.430212970656783</v>
      </c>
      <c r="AZ1158" s="68">
        <f t="shared" si="396"/>
        <v>-52.188498932398318</v>
      </c>
      <c r="BA1158" s="68">
        <f t="shared" si="397"/>
        <v>-1.5197752252295444</v>
      </c>
      <c r="BB1158" s="68">
        <f t="shared" si="398"/>
        <v>-7.6932883389966733E-2</v>
      </c>
    </row>
    <row r="1159" spans="1:54" x14ac:dyDescent="0.3">
      <c r="A1159" s="64">
        <v>27821</v>
      </c>
      <c r="B1159" s="57">
        <v>2.149</v>
      </c>
      <c r="C1159" s="57">
        <v>1.2090000000000001</v>
      </c>
      <c r="D1159" s="57">
        <v>4.6269999999999998</v>
      </c>
      <c r="E1159" s="57">
        <f t="shared" si="383"/>
        <v>2.149</v>
      </c>
      <c r="F1159" s="57">
        <f t="shared" si="384"/>
        <v>2.4779999999999998</v>
      </c>
      <c r="G1159" s="57">
        <f t="shared" si="385"/>
        <v>0</v>
      </c>
      <c r="H1159" s="57">
        <f>IF(Q1158&gt;SetUp!$B$56,SetUp!$B$56,Q1158)</f>
        <v>0.51301793493694925</v>
      </c>
      <c r="I1159" s="57">
        <f t="shared" si="399"/>
        <v>3.9214734494476051</v>
      </c>
      <c r="J1159" s="57">
        <f>MIN(F1159,H1159,(1-EXP(-SetUp!$B$52*H1159/SetUp!$B$56))*F1159)</f>
        <v>0.1908814941210682</v>
      </c>
      <c r="K1159" s="57">
        <f t="shared" si="386"/>
        <v>0.32213644081588105</v>
      </c>
      <c r="L1159" s="57">
        <f>IF(I1159&lt;=0,0,MIN(SetUp!$B$50*I1159^SetUp!$B$55,I1159))</f>
        <v>0.19957753269629164</v>
      </c>
      <c r="M1159" s="57">
        <f t="shared" si="387"/>
        <v>3.7218959167513135</v>
      </c>
      <c r="N1159" s="57">
        <f>IF(SetUp!$B$62=0,X1159,(B1159-E1159)*(1-(H1159/SetUp!$B$66/SetUp!$B$56)))</f>
        <v>0</v>
      </c>
      <c r="O1159" s="57">
        <f>K1159*SetUp!$B$65</f>
        <v>0</v>
      </c>
      <c r="P1159" s="57">
        <f>MIN(SetUp!$B$54*L1159^SetUp!$B$51,L1159)</f>
        <v>0.10527879863130797</v>
      </c>
      <c r="Q1159" s="57">
        <f t="shared" si="388"/>
        <v>0.32213644081588105</v>
      </c>
      <c r="R1159" s="57">
        <f>IF((H1159+N1159-O1159)&gt;SetUp!$B$56,T1158+H1159+N1159-O1159-SetUp!$B$56,T1158)</f>
        <v>0</v>
      </c>
      <c r="S1159" s="57">
        <f>R1159*SetUp!$B$65</f>
        <v>0</v>
      </c>
      <c r="T1159" s="57">
        <f>IF((R1159-S1159)&lt;SetUp!$B$53,R1159-S1159,SetUp!$B$53)</f>
        <v>0</v>
      </c>
      <c r="U1159" s="57">
        <f t="shared" si="389"/>
        <v>3.7218959167513135</v>
      </c>
      <c r="V1159" s="57">
        <f>(L1159-P1159)/1000*SetUp!$B$13*1000000/SetUp!$B$48</f>
        <v>5.3634935045358869</v>
      </c>
      <c r="W1159" s="57">
        <f t="shared" si="400"/>
        <v>-3.8857805861880479E-16</v>
      </c>
      <c r="X1159" s="57">
        <f>MAX((SetUp!$B$56*(1-($H1159/SetUp!$B$56)^2)*TANH(($B1159-$D1159)/SetUp!$B$56))/(1+$H1159/SetUp!$B$56*TANH(($B1159-$D1159)/SetUp!$B$56)),0)</f>
        <v>0</v>
      </c>
      <c r="AP1159" s="64">
        <v>28249</v>
      </c>
      <c r="AQ1159" s="55">
        <v>5</v>
      </c>
      <c r="AR1159" s="55">
        <v>125</v>
      </c>
      <c r="AS1159" s="66">
        <f t="shared" si="390"/>
        <v>284.39699999999999</v>
      </c>
      <c r="AT1159" s="66">
        <f t="shared" si="391"/>
        <v>188.53215826846147</v>
      </c>
      <c r="AU1159" s="55" t="str">
        <f>IF(OR($AP1159&lt;SetUp!$B$97,$AP1159&gt;SetUp!$B$98),"Não","Sim")</f>
        <v>Não</v>
      </c>
      <c r="AV1159" s="68">
        <f t="shared" si="392"/>
        <v>16.8640742408233</v>
      </c>
      <c r="AW1159" s="68">
        <f t="shared" si="393"/>
        <v>13.730701302863647</v>
      </c>
      <c r="AX1159" s="68">
        <f t="shared" si="394"/>
        <v>2.4539250108681454</v>
      </c>
      <c r="AY1159" s="68">
        <f t="shared" si="395"/>
        <v>2.2753854392492721</v>
      </c>
      <c r="AZ1159" s="68">
        <f t="shared" si="396"/>
        <v>-95.864841731538519</v>
      </c>
      <c r="BA1159" s="68">
        <f t="shared" si="397"/>
        <v>-3.1333729379596527</v>
      </c>
      <c r="BB1159" s="68">
        <f t="shared" si="398"/>
        <v>-0.17853957161887335</v>
      </c>
    </row>
    <row r="1160" spans="1:54" x14ac:dyDescent="0.3">
      <c r="A1160" s="64">
        <v>27822</v>
      </c>
      <c r="B1160" s="57">
        <v>0.94299999999999995</v>
      </c>
      <c r="C1160" s="57">
        <v>1.2090000000000001</v>
      </c>
      <c r="D1160" s="57">
        <v>4.6269999999999998</v>
      </c>
      <c r="E1160" s="57">
        <f t="shared" si="383"/>
        <v>0.94299999999999995</v>
      </c>
      <c r="F1160" s="57">
        <f t="shared" si="384"/>
        <v>3.6839999999999997</v>
      </c>
      <c r="G1160" s="57">
        <f t="shared" si="385"/>
        <v>0</v>
      </c>
      <c r="H1160" s="57">
        <f>IF(Q1159&gt;SetUp!$B$56,SetUp!$B$56,Q1159)</f>
        <v>0.32213644081588105</v>
      </c>
      <c r="I1160" s="57">
        <f t="shared" si="399"/>
        <v>3.7218959167513135</v>
      </c>
      <c r="J1160" s="57">
        <f>MIN(F1160,H1160,(1-EXP(-SetUp!$B$52*H1160/SetUp!$B$56))*F1160)</f>
        <v>0.18084041614837928</v>
      </c>
      <c r="K1160" s="57">
        <f t="shared" si="386"/>
        <v>0.14129602466750177</v>
      </c>
      <c r="L1160" s="57">
        <f>IF(I1160&lt;=0,0,MIN(SetUp!$B$50*I1160^SetUp!$B$55,I1160))</f>
        <v>0.18293770404437221</v>
      </c>
      <c r="M1160" s="57">
        <f t="shared" si="387"/>
        <v>3.5389582127069414</v>
      </c>
      <c r="N1160" s="57">
        <f>IF(SetUp!$B$62=0,X1160,(B1160-E1160)*(1-(H1160/SetUp!$B$66/SetUp!$B$56)))</f>
        <v>0</v>
      </c>
      <c r="O1160" s="57">
        <f>K1160*SetUp!$B$65</f>
        <v>0</v>
      </c>
      <c r="P1160" s="57">
        <f>MIN(SetUp!$B$54*L1160^SetUp!$B$51,L1160)</f>
        <v>9.6644176361839224E-2</v>
      </c>
      <c r="Q1160" s="57">
        <f t="shared" si="388"/>
        <v>0.14129602466750177</v>
      </c>
      <c r="R1160" s="57">
        <f>IF((H1160+N1160-O1160)&gt;SetUp!$B$56,T1159+H1160+N1160-O1160-SetUp!$B$56,T1159)</f>
        <v>0</v>
      </c>
      <c r="S1160" s="57">
        <f>R1160*SetUp!$B$65</f>
        <v>0</v>
      </c>
      <c r="T1160" s="57">
        <f>IF((R1160-S1160)&lt;SetUp!$B$53,R1160-S1160,SetUp!$B$53)</f>
        <v>0</v>
      </c>
      <c r="U1160" s="57">
        <f t="shared" si="389"/>
        <v>3.5389582127069414</v>
      </c>
      <c r="V1160" s="57">
        <f>(L1160-P1160)/1000*SetUp!$B$13*1000000/SetUp!$B$48</f>
        <v>4.90817591347305</v>
      </c>
      <c r="W1160" s="57">
        <f t="shared" si="400"/>
        <v>0</v>
      </c>
      <c r="X1160" s="57">
        <f>MAX((SetUp!$B$56*(1-($H1160/SetUp!$B$56)^2)*TANH(($B1160-$D1160)/SetUp!$B$56))/(1+$H1160/SetUp!$B$56*TANH(($B1160-$D1160)/SetUp!$B$56)),0)</f>
        <v>0</v>
      </c>
      <c r="AP1160" s="64">
        <v>28250</v>
      </c>
      <c r="AQ1160" s="55">
        <v>5</v>
      </c>
      <c r="AR1160" s="55">
        <v>126</v>
      </c>
      <c r="AS1160" s="66">
        <f t="shared" si="390"/>
        <v>167.215</v>
      </c>
      <c r="AT1160" s="66">
        <f t="shared" si="391"/>
        <v>127.48404418738569</v>
      </c>
      <c r="AU1160" s="55" t="str">
        <f>IF(OR($AP1160&lt;SetUp!$B$97,$AP1160&gt;SetUp!$B$98),"Não","Sim")</f>
        <v>Não</v>
      </c>
      <c r="AV1160" s="68">
        <f t="shared" si="392"/>
        <v>12.931163907398282</v>
      </c>
      <c r="AW1160" s="68">
        <f t="shared" si="393"/>
        <v>11.29088323327213</v>
      </c>
      <c r="AX1160" s="68">
        <f t="shared" si="394"/>
        <v>2.2232752331809422</v>
      </c>
      <c r="AY1160" s="68">
        <f t="shared" si="395"/>
        <v>2.1054558321817263</v>
      </c>
      <c r="AZ1160" s="68">
        <f t="shared" si="396"/>
        <v>-39.730955812614312</v>
      </c>
      <c r="BA1160" s="68">
        <f t="shared" si="397"/>
        <v>-1.6402806741261529</v>
      </c>
      <c r="BB1160" s="68">
        <f t="shared" si="398"/>
        <v>-0.11781940099921595</v>
      </c>
    </row>
    <row r="1161" spans="1:54" x14ac:dyDescent="0.3">
      <c r="A1161" s="64">
        <v>27823</v>
      </c>
      <c r="B1161" s="57">
        <v>1.772</v>
      </c>
      <c r="C1161" s="57">
        <v>1.1259999999999999</v>
      </c>
      <c r="D1161" s="57">
        <v>4.6269999999999998</v>
      </c>
      <c r="E1161" s="57">
        <f t="shared" si="383"/>
        <v>1.772</v>
      </c>
      <c r="F1161" s="57">
        <f t="shared" si="384"/>
        <v>2.8549999999999995</v>
      </c>
      <c r="G1161" s="57">
        <f t="shared" si="385"/>
        <v>0</v>
      </c>
      <c r="H1161" s="57">
        <f>IF(Q1160&gt;SetUp!$B$56,SetUp!$B$56,Q1160)</f>
        <v>0.14129602466750177</v>
      </c>
      <c r="I1161" s="57">
        <f t="shared" si="399"/>
        <v>3.5389582127069414</v>
      </c>
      <c r="J1161" s="57">
        <f>MIN(F1161,H1161,(1-EXP(-SetUp!$B$52*H1161/SetUp!$B$56))*F1161)</f>
        <v>6.234057918540381E-2</v>
      </c>
      <c r="K1161" s="57">
        <f t="shared" si="386"/>
        <v>7.8955445482097958E-2</v>
      </c>
      <c r="L1161" s="57">
        <f>IF(I1161&lt;=0,0,MIN(SetUp!$B$50*I1161^SetUp!$B$55,I1161))</f>
        <v>0.16819841879186848</v>
      </c>
      <c r="M1161" s="57">
        <f t="shared" si="387"/>
        <v>3.3707597939150729</v>
      </c>
      <c r="N1161" s="57">
        <f>IF(SetUp!$B$62=0,X1161,(B1161-E1161)*(1-(H1161/SetUp!$B$66/SetUp!$B$56)))</f>
        <v>0</v>
      </c>
      <c r="O1161" s="57">
        <f>K1161*SetUp!$B$65</f>
        <v>0</v>
      </c>
      <c r="P1161" s="57">
        <f>MIN(SetUp!$B$54*L1161^SetUp!$B$51,L1161)</f>
        <v>8.8984628358366347E-2</v>
      </c>
      <c r="Q1161" s="57">
        <f t="shared" si="388"/>
        <v>7.8955445482097958E-2</v>
      </c>
      <c r="R1161" s="57">
        <f>IF((H1161+N1161-O1161)&gt;SetUp!$B$56,T1160+H1161+N1161-O1161-SetUp!$B$56,T1160)</f>
        <v>0</v>
      </c>
      <c r="S1161" s="57">
        <f>R1161*SetUp!$B$65</f>
        <v>0</v>
      </c>
      <c r="T1161" s="57">
        <f>IF((R1161-S1161)&lt;SetUp!$B$53,R1161-S1161,SetUp!$B$53)</f>
        <v>0</v>
      </c>
      <c r="U1161" s="57">
        <f t="shared" si="389"/>
        <v>3.3707597939150729</v>
      </c>
      <c r="V1161" s="57">
        <f>(L1161-P1161)/1000*SetUp!$B$13*1000000/SetUp!$B$48</f>
        <v>4.5054968624178127</v>
      </c>
      <c r="W1161" s="57">
        <f t="shared" si="400"/>
        <v>-4.4408920985006262E-16</v>
      </c>
      <c r="X1161" s="57">
        <f>MAX((SetUp!$B$56*(1-($H1161/SetUp!$B$56)^2)*TANH(($B1161-$D1161)/SetUp!$B$56))/(1+$H1161/SetUp!$B$56*TANH(($B1161-$D1161)/SetUp!$B$56)),0)</f>
        <v>0</v>
      </c>
      <c r="AP1161" s="64">
        <v>28251</v>
      </c>
      <c r="AQ1161" s="55">
        <v>5</v>
      </c>
      <c r="AR1161" s="55">
        <v>127</v>
      </c>
      <c r="AS1161" s="66">
        <f t="shared" si="390"/>
        <v>132.54400000000001</v>
      </c>
      <c r="AT1161" s="66">
        <f t="shared" si="391"/>
        <v>91.679219915822813</v>
      </c>
      <c r="AU1161" s="55" t="str">
        <f>IF(OR($AP1161&lt;SetUp!$B$97,$AP1161&gt;SetUp!$B$98),"Não","Sim")</f>
        <v>Não</v>
      </c>
      <c r="AV1161" s="68">
        <f t="shared" si="392"/>
        <v>11.512775512447032</v>
      </c>
      <c r="AW1161" s="68">
        <f t="shared" si="393"/>
        <v>9.5749266271769837</v>
      </c>
      <c r="AX1161" s="68">
        <f t="shared" si="394"/>
        <v>2.1223600728773397</v>
      </c>
      <c r="AY1161" s="68">
        <f t="shared" si="395"/>
        <v>1.9622709092950543</v>
      </c>
      <c r="AZ1161" s="68">
        <f t="shared" si="396"/>
        <v>-40.864780084177198</v>
      </c>
      <c r="BA1161" s="68">
        <f t="shared" si="397"/>
        <v>-1.9378488852700482</v>
      </c>
      <c r="BB1161" s="68">
        <f t="shared" si="398"/>
        <v>-0.16008916358228542</v>
      </c>
    </row>
    <row r="1162" spans="1:54" x14ac:dyDescent="0.3">
      <c r="A1162" s="64">
        <v>27824</v>
      </c>
      <c r="B1162" s="57">
        <v>1.8740000000000001</v>
      </c>
      <c r="C1162" s="57">
        <v>1.048</v>
      </c>
      <c r="D1162" s="57">
        <v>4.6269999999999998</v>
      </c>
      <c r="E1162" s="57">
        <f t="shared" si="383"/>
        <v>1.8740000000000001</v>
      </c>
      <c r="F1162" s="57">
        <f t="shared" si="384"/>
        <v>2.7529999999999997</v>
      </c>
      <c r="G1162" s="57">
        <f t="shared" si="385"/>
        <v>0</v>
      </c>
      <c r="H1162" s="57">
        <f>IF(Q1161&gt;SetUp!$B$56,SetUp!$B$56,Q1161)</f>
        <v>7.8955445482097958E-2</v>
      </c>
      <c r="I1162" s="57">
        <f t="shared" si="399"/>
        <v>3.3707597939150729</v>
      </c>
      <c r="J1162" s="57">
        <f>MIN(F1162,H1162,(1-EXP(-SetUp!$B$52*H1162/SetUp!$B$56))*F1162)</f>
        <v>3.3754538935490949E-2</v>
      </c>
      <c r="K1162" s="57">
        <f t="shared" si="386"/>
        <v>4.5200906546607009E-2</v>
      </c>
      <c r="L1162" s="57">
        <f>IF(I1162&lt;=0,0,MIN(SetUp!$B$50*I1162^SetUp!$B$55,I1162))</f>
        <v>0.15508716584566049</v>
      </c>
      <c r="M1162" s="57">
        <f t="shared" si="387"/>
        <v>3.2156726280694126</v>
      </c>
      <c r="N1162" s="57">
        <f>IF(SetUp!$B$62=0,X1162,(B1162-E1162)*(1-(H1162/SetUp!$B$66/SetUp!$B$56)))</f>
        <v>0</v>
      </c>
      <c r="O1162" s="57">
        <f>K1162*SetUp!$B$65</f>
        <v>0</v>
      </c>
      <c r="P1162" s="57">
        <f>MIN(SetUp!$B$54*L1162^SetUp!$B$51,L1162)</f>
        <v>8.2161535039097483E-2</v>
      </c>
      <c r="Q1162" s="57">
        <f t="shared" si="388"/>
        <v>4.5200906546607009E-2</v>
      </c>
      <c r="R1162" s="57">
        <f>IF((H1162+N1162-O1162)&gt;SetUp!$B$56,T1161+H1162+N1162-O1162-SetUp!$B$56,T1161)</f>
        <v>0</v>
      </c>
      <c r="S1162" s="57">
        <f>R1162*SetUp!$B$65</f>
        <v>0</v>
      </c>
      <c r="T1162" s="57">
        <f>IF((R1162-S1162)&lt;SetUp!$B$53,R1162-S1162,SetUp!$B$53)</f>
        <v>0</v>
      </c>
      <c r="U1162" s="57">
        <f t="shared" si="389"/>
        <v>3.2156726280694126</v>
      </c>
      <c r="V1162" s="57">
        <f>(L1162-P1162)/1000*SetUp!$B$13*1000000/SetUp!$B$48</f>
        <v>4.1478409124309223</v>
      </c>
      <c r="W1162" s="57">
        <f t="shared" si="400"/>
        <v>0</v>
      </c>
      <c r="X1162" s="57">
        <f>MAX((SetUp!$B$56*(1-($H1162/SetUp!$B$56)^2)*TANH(($B1162-$D1162)/SetUp!$B$56))/(1+$H1162/SetUp!$B$56*TANH(($B1162-$D1162)/SetUp!$B$56)),0)</f>
        <v>0</v>
      </c>
      <c r="AP1162" s="64">
        <v>28252</v>
      </c>
      <c r="AQ1162" s="55">
        <v>5</v>
      </c>
      <c r="AR1162" s="55">
        <v>128</v>
      </c>
      <c r="AS1162" s="66">
        <f t="shared" si="390"/>
        <v>97.141999999999996</v>
      </c>
      <c r="AT1162" s="66">
        <f t="shared" si="391"/>
        <v>68.871244620330643</v>
      </c>
      <c r="AU1162" s="55" t="str">
        <f>IF(OR($AP1162&lt;SetUp!$B$97,$AP1162&gt;SetUp!$B$98),"Não","Sim")</f>
        <v>Não</v>
      </c>
      <c r="AV1162" s="68">
        <f t="shared" si="392"/>
        <v>9.8560641231680304</v>
      </c>
      <c r="AW1162" s="68">
        <f t="shared" si="393"/>
        <v>8.298870080940576</v>
      </c>
      <c r="AX1162" s="68">
        <f t="shared" si="394"/>
        <v>1.9874070406649389</v>
      </c>
      <c r="AY1162" s="68">
        <f t="shared" si="395"/>
        <v>1.8380379314949393</v>
      </c>
      <c r="AZ1162" s="68">
        <f t="shared" si="396"/>
        <v>-28.270755379669353</v>
      </c>
      <c r="BA1162" s="68">
        <f t="shared" si="397"/>
        <v>-1.5571940422274544</v>
      </c>
      <c r="BB1162" s="68">
        <f t="shared" si="398"/>
        <v>-0.14936910916999957</v>
      </c>
    </row>
    <row r="1163" spans="1:54" x14ac:dyDescent="0.3">
      <c r="A1163" s="64">
        <v>27825</v>
      </c>
      <c r="B1163" s="57">
        <v>5.6710000000000003</v>
      </c>
      <c r="C1163" s="57">
        <v>1.048</v>
      </c>
      <c r="D1163" s="57">
        <v>4.6269999999999998</v>
      </c>
      <c r="E1163" s="57">
        <f t="shared" si="383"/>
        <v>4.6269999999999998</v>
      </c>
      <c r="F1163" s="57">
        <f t="shared" si="384"/>
        <v>0</v>
      </c>
      <c r="G1163" s="57">
        <f t="shared" si="385"/>
        <v>1.0513841681136782E-4</v>
      </c>
      <c r="H1163" s="57">
        <f>IF(Q1162&gt;SetUp!$B$56,SetUp!$B$56,Q1162)</f>
        <v>4.5200906546607009E-2</v>
      </c>
      <c r="I1163" s="57">
        <f t="shared" si="399"/>
        <v>3.2157777664862239</v>
      </c>
      <c r="J1163" s="57">
        <f>MIN(F1163,H1163,(1-EXP(-SetUp!$B$52*H1163/SetUp!$B$56))*F1163)</f>
        <v>0</v>
      </c>
      <c r="K1163" s="57">
        <f t="shared" si="386"/>
        <v>4.5200906546607009E-2</v>
      </c>
      <c r="L1163" s="57">
        <f>IF(I1163&lt;=0,0,MIN(SetUp!$B$50*I1163^SetUp!$B$55,I1163))</f>
        <v>0.14338582894923674</v>
      </c>
      <c r="M1163" s="57">
        <f t="shared" si="387"/>
        <v>3.0723919375369872</v>
      </c>
      <c r="N1163" s="57">
        <f>IF(SetUp!$B$62=0,X1163,(B1163-E1163)*(1-(H1163/SetUp!$B$66/SetUp!$B$56)))</f>
        <v>1.0438948615831891</v>
      </c>
      <c r="O1163" s="57">
        <f>K1163*SetUp!$B$65</f>
        <v>0</v>
      </c>
      <c r="P1163" s="57">
        <f>MIN(SetUp!$B$54*L1163^SetUp!$B$51,L1163)</f>
        <v>7.6063885513854443E-2</v>
      </c>
      <c r="Q1163" s="57">
        <f t="shared" si="388"/>
        <v>1.0890957681297961</v>
      </c>
      <c r="R1163" s="57">
        <f>IF((H1163+N1163-O1163)&gt;SetUp!$B$56,T1162+H1163+N1163-O1163-SetUp!$B$56,T1162)</f>
        <v>0</v>
      </c>
      <c r="S1163" s="57">
        <f>R1163*SetUp!$B$65</f>
        <v>0</v>
      </c>
      <c r="T1163" s="57">
        <f>IF((R1163-S1163)&lt;SetUp!$B$53,R1163-S1163,SetUp!$B$53)</f>
        <v>0</v>
      </c>
      <c r="U1163" s="57">
        <f t="shared" si="389"/>
        <v>3.0723919375369872</v>
      </c>
      <c r="V1163" s="57">
        <f>(L1163-P1163)/1000*SetUp!$B$13*1000000/SetUp!$B$48</f>
        <v>3.8291161584372411</v>
      </c>
      <c r="W1163" s="57">
        <f t="shared" si="400"/>
        <v>-8.3266726846886741E-16</v>
      </c>
      <c r="X1163" s="57">
        <f>MAX((SetUp!$B$56*(1-($H1163/SetUp!$B$56)^2)*TANH(($B1163-$D1163)/SetUp!$B$56))/(1+$H1163/SetUp!$B$56*TANH(($B1163-$D1163)/SetUp!$B$56)),0)</f>
        <v>1.0438948615831891</v>
      </c>
      <c r="AP1163" s="64">
        <v>28253</v>
      </c>
      <c r="AQ1163" s="55">
        <v>5</v>
      </c>
      <c r="AR1163" s="55">
        <v>129</v>
      </c>
      <c r="AS1163" s="66">
        <f t="shared" si="390"/>
        <v>74.875</v>
      </c>
      <c r="AT1163" s="66">
        <f t="shared" si="391"/>
        <v>53.462011882482628</v>
      </c>
      <c r="AU1163" s="55" t="str">
        <f>IF(OR($AP1163&lt;SetUp!$B$97,$AP1163&gt;SetUp!$B$98),"Não","Sim")</f>
        <v>Não</v>
      </c>
      <c r="AV1163" s="68">
        <f t="shared" si="392"/>
        <v>8.6530341499383905</v>
      </c>
      <c r="AW1163" s="68">
        <f t="shared" si="393"/>
        <v>7.3117721437749017</v>
      </c>
      <c r="AX1163" s="68">
        <f t="shared" si="394"/>
        <v>1.8743368353973677</v>
      </c>
      <c r="AY1163" s="68">
        <f t="shared" si="395"/>
        <v>1.728045298098404</v>
      </c>
      <c r="AZ1163" s="68">
        <f t="shared" si="396"/>
        <v>-21.412988117517372</v>
      </c>
      <c r="BA1163" s="68">
        <f t="shared" si="397"/>
        <v>-1.3412620061634888</v>
      </c>
      <c r="BB1163" s="68">
        <f t="shared" si="398"/>
        <v>-0.14629153729896371</v>
      </c>
    </row>
    <row r="1164" spans="1:54" x14ac:dyDescent="0.3">
      <c r="A1164" s="64">
        <v>27826</v>
      </c>
      <c r="B1164" s="57">
        <v>14.302</v>
      </c>
      <c r="C1164" s="57">
        <v>27.481000000000002</v>
      </c>
      <c r="D1164" s="57">
        <v>4.6269999999999998</v>
      </c>
      <c r="E1164" s="57">
        <f t="shared" si="383"/>
        <v>4.6269999999999998</v>
      </c>
      <c r="F1164" s="57">
        <f t="shared" si="384"/>
        <v>0</v>
      </c>
      <c r="G1164" s="57">
        <f t="shared" si="385"/>
        <v>0.10025892912146084</v>
      </c>
      <c r="H1164" s="57">
        <f>IF(Q1163&gt;SetUp!$B$56,SetUp!$B$56,Q1163)</f>
        <v>1.0890957681297961</v>
      </c>
      <c r="I1164" s="57">
        <f t="shared" si="399"/>
        <v>3.1726508666584481</v>
      </c>
      <c r="J1164" s="57">
        <f>MIN(F1164,H1164,(1-EXP(-SetUp!$B$52*H1164/SetUp!$B$56))*F1164)</f>
        <v>0</v>
      </c>
      <c r="K1164" s="57">
        <f t="shared" si="386"/>
        <v>1.0890957681297961</v>
      </c>
      <c r="L1164" s="57">
        <f>IF(I1164&lt;=0,0,MIN(SetUp!$B$50*I1164^SetUp!$B$55,I1164))</f>
        <v>0.14019525749260922</v>
      </c>
      <c r="M1164" s="57">
        <f t="shared" si="387"/>
        <v>3.0324556091658388</v>
      </c>
      <c r="N1164" s="57">
        <f>IF(SetUp!$B$62=0,X1164,(B1164-E1164)*(1-(H1164/SetUp!$B$66/SetUp!$B$56)))</f>
        <v>9.5747410708785399</v>
      </c>
      <c r="O1164" s="57">
        <f>K1164*SetUp!$B$65</f>
        <v>0</v>
      </c>
      <c r="P1164" s="57">
        <f>MIN(SetUp!$B$54*L1164^SetUp!$B$51,L1164)</f>
        <v>7.4399814632869599E-2</v>
      </c>
      <c r="Q1164" s="57">
        <f t="shared" si="388"/>
        <v>10.663836839008336</v>
      </c>
      <c r="R1164" s="57">
        <f>IF((H1164+N1164-O1164)&gt;SetUp!$B$56,T1163+H1164+N1164-O1164-SetUp!$B$56,T1163)</f>
        <v>0</v>
      </c>
      <c r="S1164" s="57">
        <f>R1164*SetUp!$B$65</f>
        <v>0</v>
      </c>
      <c r="T1164" s="57">
        <f>IF((R1164-S1164)&lt;SetUp!$B$53,R1164-S1164,SetUp!$B$53)</f>
        <v>0</v>
      </c>
      <c r="U1164" s="57">
        <f t="shared" si="389"/>
        <v>3.0324556091658388</v>
      </c>
      <c r="V1164" s="57">
        <f>(L1164-P1164)/1000*SetUp!$B$13*1000000/SetUp!$B$48</f>
        <v>3.7422923425789323</v>
      </c>
      <c r="W1164" s="57">
        <f t="shared" si="400"/>
        <v>-5.2735593669694936E-16</v>
      </c>
      <c r="X1164" s="57">
        <f>MAX((SetUp!$B$56*(1-($H1164/SetUp!$B$56)^2)*TANH(($B1164-$D1164)/SetUp!$B$56))/(1+$H1164/SetUp!$B$56*TANH(($B1164-$D1164)/SetUp!$B$56)),0)</f>
        <v>9.5747410708785399</v>
      </c>
      <c r="AP1164" s="64">
        <v>28254</v>
      </c>
      <c r="AQ1164" s="55">
        <v>5</v>
      </c>
      <c r="AR1164" s="55">
        <v>130</v>
      </c>
      <c r="AS1164" s="66">
        <f t="shared" si="390"/>
        <v>74.875</v>
      </c>
      <c r="AT1164" s="66">
        <f t="shared" si="391"/>
        <v>43.501185521004757</v>
      </c>
      <c r="AU1164" s="55" t="str">
        <f>IF(OR($AP1164&lt;SetUp!$B$97,$AP1164&gt;SetUp!$B$98),"Não","Sim")</f>
        <v>Não</v>
      </c>
      <c r="AV1164" s="68">
        <f t="shared" si="392"/>
        <v>8.6530341499383905</v>
      </c>
      <c r="AW1164" s="68">
        <f t="shared" si="393"/>
        <v>6.5955428526395581</v>
      </c>
      <c r="AX1164" s="68">
        <f t="shared" si="394"/>
        <v>1.8743368353973677</v>
      </c>
      <c r="AY1164" s="68">
        <f t="shared" si="395"/>
        <v>1.6385010927756665</v>
      </c>
      <c r="AZ1164" s="68">
        <f t="shared" si="396"/>
        <v>-31.373814478995243</v>
      </c>
      <c r="BA1164" s="68">
        <f t="shared" si="397"/>
        <v>-2.0574912972988324</v>
      </c>
      <c r="BB1164" s="68">
        <f t="shared" si="398"/>
        <v>-0.23583574262170126</v>
      </c>
    </row>
    <row r="1165" spans="1:54" x14ac:dyDescent="0.3">
      <c r="A1165" s="64">
        <v>27827</v>
      </c>
      <c r="B1165" s="57">
        <v>23.861999999999998</v>
      </c>
      <c r="C1165" s="57">
        <v>9.6679999999999993</v>
      </c>
      <c r="D1165" s="57">
        <v>4.6269999999999998</v>
      </c>
      <c r="E1165" s="57">
        <f t="shared" si="383"/>
        <v>4.6269999999999998</v>
      </c>
      <c r="F1165" s="57">
        <f t="shared" si="384"/>
        <v>0</v>
      </c>
      <c r="G1165" s="57">
        <f t="shared" si="385"/>
        <v>1.9194009468860855</v>
      </c>
      <c r="H1165" s="57">
        <f>IF(Q1164&gt;SetUp!$B$56,SetUp!$B$56,Q1164)</f>
        <v>10.663836839008336</v>
      </c>
      <c r="I1165" s="57">
        <f t="shared" si="399"/>
        <v>4.9518565560519239</v>
      </c>
      <c r="J1165" s="57">
        <f>MIN(F1165,H1165,(1-EXP(-SetUp!$B$52*H1165/SetUp!$B$56))*F1165)</f>
        <v>0</v>
      </c>
      <c r="K1165" s="57">
        <f t="shared" si="386"/>
        <v>10.663836839008336</v>
      </c>
      <c r="L1165" s="57">
        <f>IF(I1165&lt;=0,0,MIN(SetUp!$B$50*I1165^SetUp!$B$55,I1165))</f>
        <v>0.29442608027492317</v>
      </c>
      <c r="M1165" s="57">
        <f t="shared" si="387"/>
        <v>4.6574304757770006</v>
      </c>
      <c r="N1165" s="57">
        <f>IF(SetUp!$B$62=0,X1165,(B1165-E1165)*(1-(H1165/SetUp!$B$66/SetUp!$B$56)))</f>
        <v>17.315599053113914</v>
      </c>
      <c r="O1165" s="57">
        <f>K1165*SetUp!$B$65</f>
        <v>0</v>
      </c>
      <c r="P1165" s="57">
        <f>MIN(SetUp!$B$54*L1165^SetUp!$B$51,L1165)</f>
        <v>0.15428824422272719</v>
      </c>
      <c r="Q1165" s="57">
        <f t="shared" si="388"/>
        <v>27.97943589212225</v>
      </c>
      <c r="R1165" s="57">
        <f>IF((H1165+N1165-O1165)&gt;SetUp!$B$56,T1164+H1165+N1165-O1165-SetUp!$B$56,T1164)</f>
        <v>0</v>
      </c>
      <c r="S1165" s="57">
        <f>R1165*SetUp!$B$65</f>
        <v>0</v>
      </c>
      <c r="T1165" s="57">
        <f>IF((R1165-S1165)&lt;SetUp!$B$53,R1165-S1165,SetUp!$B$53)</f>
        <v>0</v>
      </c>
      <c r="U1165" s="57">
        <f t="shared" si="389"/>
        <v>4.6574304757770006</v>
      </c>
      <c r="V1165" s="57">
        <f>(L1165-P1165)/1000*SetUp!$B$13*1000000/SetUp!$B$48</f>
        <v>7.9707154168973444</v>
      </c>
      <c r="W1165" s="57">
        <f t="shared" si="400"/>
        <v>0</v>
      </c>
      <c r="X1165" s="57">
        <f>MAX((SetUp!$B$56*(1-($H1165/SetUp!$B$56)^2)*TANH(($B1165-$D1165)/SetUp!$B$56))/(1+$H1165/SetUp!$B$56*TANH(($B1165-$D1165)/SetUp!$B$56)),0)</f>
        <v>17.315599053113914</v>
      </c>
      <c r="AP1165" s="64">
        <v>28255</v>
      </c>
      <c r="AQ1165" s="55">
        <v>5</v>
      </c>
      <c r="AR1165" s="55">
        <v>131</v>
      </c>
      <c r="AS1165" s="66">
        <f t="shared" si="390"/>
        <v>42.984000000000002</v>
      </c>
      <c r="AT1165" s="66">
        <f t="shared" si="391"/>
        <v>49.32805138109444</v>
      </c>
      <c r="AU1165" s="55" t="str">
        <f>IF(OR($AP1165&lt;SetUp!$B$97,$AP1165&gt;SetUp!$B$98),"Não","Sim")</f>
        <v>Não</v>
      </c>
      <c r="AV1165" s="68">
        <f t="shared" si="392"/>
        <v>6.5562184222309128</v>
      </c>
      <c r="AW1165" s="68">
        <f t="shared" si="393"/>
        <v>7.0233931529634903</v>
      </c>
      <c r="AX1165" s="68">
        <f t="shared" si="394"/>
        <v>1.6333068275606375</v>
      </c>
      <c r="AY1165" s="68">
        <f t="shared" si="395"/>
        <v>1.6930939597525712</v>
      </c>
      <c r="AZ1165" s="68">
        <f t="shared" si="396"/>
        <v>6.3440513810944381</v>
      </c>
      <c r="BA1165" s="68">
        <f t="shared" si="397"/>
        <v>0.46717473073257754</v>
      </c>
      <c r="BB1165" s="68">
        <f t="shared" si="398"/>
        <v>5.9787132191933656E-2</v>
      </c>
    </row>
    <row r="1166" spans="1:54" x14ac:dyDescent="0.3">
      <c r="A1166" s="64">
        <v>27828</v>
      </c>
      <c r="B1166" s="57">
        <v>20.439</v>
      </c>
      <c r="C1166" s="57">
        <v>59.048000000000002</v>
      </c>
      <c r="D1166" s="57">
        <v>4.6269999999999998</v>
      </c>
      <c r="E1166" s="57">
        <f t="shared" si="383"/>
        <v>4.6269999999999998</v>
      </c>
      <c r="F1166" s="57">
        <f t="shared" si="384"/>
        <v>0</v>
      </c>
      <c r="G1166" s="57">
        <f t="shared" si="385"/>
        <v>4.4761723611440161</v>
      </c>
      <c r="H1166" s="57">
        <f>IF(Q1165&gt;SetUp!$B$56,SetUp!$B$56,Q1165)</f>
        <v>27.97943589212225</v>
      </c>
      <c r="I1166" s="57">
        <f t="shared" si="399"/>
        <v>9.1336028369210176</v>
      </c>
      <c r="J1166" s="57">
        <f>MIN(F1166,H1166,(1-EXP(-SetUp!$B$52*H1166/SetUp!$B$56))*F1166)</f>
        <v>0</v>
      </c>
      <c r="K1166" s="57">
        <f t="shared" si="386"/>
        <v>27.97943589212225</v>
      </c>
      <c r="L1166" s="57">
        <f>IF(I1166&lt;=0,0,MIN(SetUp!$B$50*I1166^SetUp!$B$55,I1166))</f>
        <v>0.81676989640251174</v>
      </c>
      <c r="M1166" s="57">
        <f t="shared" si="387"/>
        <v>8.3168329405185055</v>
      </c>
      <c r="N1166" s="57">
        <f>IF(SetUp!$B$62=0,X1166,(B1166-E1166)*(1-(H1166/SetUp!$B$66/SetUp!$B$56)))</f>
        <v>11.335827638855985</v>
      </c>
      <c r="O1166" s="57">
        <f>K1166*SetUp!$B$65</f>
        <v>0</v>
      </c>
      <c r="P1166" s="57">
        <f>MIN(SetUp!$B$54*L1166^SetUp!$B$51,L1166)</f>
        <v>0.42064710264156496</v>
      </c>
      <c r="Q1166" s="57">
        <f t="shared" si="388"/>
        <v>39.315263530978235</v>
      </c>
      <c r="R1166" s="57">
        <f>IF((H1166+N1166-O1166)&gt;SetUp!$B$56,T1165+H1166+N1166-O1166-SetUp!$B$56,T1165)</f>
        <v>0</v>
      </c>
      <c r="S1166" s="57">
        <f>R1166*SetUp!$B$65</f>
        <v>0</v>
      </c>
      <c r="T1166" s="57">
        <f>IF((R1166-S1166)&lt;SetUp!$B$53,R1166-S1166,SetUp!$B$53)</f>
        <v>0</v>
      </c>
      <c r="U1166" s="57">
        <f t="shared" si="389"/>
        <v>8.3168329405185055</v>
      </c>
      <c r="V1166" s="57">
        <f>(L1166-P1166)/1000*SetUp!$B$13*1000000/SetUp!$B$48</f>
        <v>22.53054669717336</v>
      </c>
      <c r="W1166" s="57">
        <f t="shared" si="400"/>
        <v>-2.9976021664879227E-15</v>
      </c>
      <c r="X1166" s="57">
        <f>MAX((SetUp!$B$56*(1-($H1166/SetUp!$B$56)^2)*TANH(($B1166-$D1166)/SetUp!$B$56))/(1+$H1166/SetUp!$B$56*TANH(($B1166-$D1166)/SetUp!$B$56)),0)</f>
        <v>11.335827638855985</v>
      </c>
      <c r="AP1166" s="64">
        <v>28256</v>
      </c>
      <c r="AQ1166" s="55">
        <v>5</v>
      </c>
      <c r="AR1166" s="55">
        <v>132</v>
      </c>
      <c r="AS1166" s="66">
        <f t="shared" si="390"/>
        <v>48.125999999999998</v>
      </c>
      <c r="AT1166" s="66">
        <f t="shared" si="391"/>
        <v>45.920840523039132</v>
      </c>
      <c r="AU1166" s="55" t="str">
        <f>IF(OR($AP1166&lt;SetUp!$B$97,$AP1166&gt;SetUp!$B$98),"Não","Sim")</f>
        <v>Não</v>
      </c>
      <c r="AV1166" s="68">
        <f t="shared" si="392"/>
        <v>6.9372905373784075</v>
      </c>
      <c r="AW1166" s="68">
        <f t="shared" si="393"/>
        <v>6.7764917562879932</v>
      </c>
      <c r="AX1166" s="68">
        <f t="shared" si="394"/>
        <v>1.6823797667237221</v>
      </c>
      <c r="AY1166" s="68">
        <f t="shared" si="395"/>
        <v>1.6620098286751315</v>
      </c>
      <c r="AZ1166" s="68">
        <f t="shared" si="396"/>
        <v>-2.2051594769608656</v>
      </c>
      <c r="BA1166" s="68">
        <f t="shared" si="397"/>
        <v>-0.16079878109041434</v>
      </c>
      <c r="BB1166" s="68">
        <f t="shared" si="398"/>
        <v>-2.0369938048590663E-2</v>
      </c>
    </row>
    <row r="1167" spans="1:54" x14ac:dyDescent="0.3">
      <c r="A1167" s="64">
        <v>27829</v>
      </c>
      <c r="B1167" s="57">
        <v>1.306</v>
      </c>
      <c r="C1167" s="57">
        <v>51.673000000000002</v>
      </c>
      <c r="D1167" s="57">
        <v>4.6269999999999998</v>
      </c>
      <c r="E1167" s="57">
        <f t="shared" si="383"/>
        <v>1.306</v>
      </c>
      <c r="F1167" s="57">
        <f t="shared" si="384"/>
        <v>3.3209999999999997</v>
      </c>
      <c r="G1167" s="57">
        <f t="shared" si="385"/>
        <v>0</v>
      </c>
      <c r="H1167" s="57">
        <f>IF(Q1166&gt;SetUp!$B$56,SetUp!$B$56,Q1166)</f>
        <v>39.315263530978235</v>
      </c>
      <c r="I1167" s="57">
        <f t="shared" si="399"/>
        <v>8.3168329405185055</v>
      </c>
      <c r="J1167" s="57">
        <f>MIN(F1167,H1167,(1-EXP(-SetUp!$B$52*H1167/SetUp!$B$56))*F1167)</f>
        <v>3.3138650068229643</v>
      </c>
      <c r="K1167" s="57">
        <f t="shared" si="386"/>
        <v>36.00139852415527</v>
      </c>
      <c r="L1167" s="57">
        <f>IF(I1167&lt;=0,0,MIN(SetUp!$B$50*I1167^SetUp!$B$55,I1167))</f>
        <v>0.69870333192672074</v>
      </c>
      <c r="M1167" s="57">
        <f t="shared" si="387"/>
        <v>7.6181296085917847</v>
      </c>
      <c r="N1167" s="57">
        <f>IF(SetUp!$B$62=0,X1167,(B1167-E1167)*(1-(H1167/SetUp!$B$66/SetUp!$B$56)))</f>
        <v>0</v>
      </c>
      <c r="O1167" s="57">
        <f>K1167*SetUp!$B$65</f>
        <v>0</v>
      </c>
      <c r="P1167" s="57">
        <f>MIN(SetUp!$B$54*L1167^SetUp!$B$51,L1167)</f>
        <v>0.36079833045180576</v>
      </c>
      <c r="Q1167" s="57">
        <f t="shared" si="388"/>
        <v>36.00139852415527</v>
      </c>
      <c r="R1167" s="57">
        <f>IF((H1167+N1167-O1167)&gt;SetUp!$B$56,T1166+H1167+N1167-O1167-SetUp!$B$56,T1166)</f>
        <v>0</v>
      </c>
      <c r="S1167" s="57">
        <f>R1167*SetUp!$B$65</f>
        <v>0</v>
      </c>
      <c r="T1167" s="57">
        <f>IF((R1167-S1167)&lt;SetUp!$B$53,R1167-S1167,SetUp!$B$53)</f>
        <v>0</v>
      </c>
      <c r="U1167" s="57">
        <f t="shared" si="389"/>
        <v>7.6181296085917847</v>
      </c>
      <c r="V1167" s="57">
        <f>(L1167-P1167)/1000*SetUp!$B$13*1000000/SetUp!$B$48</f>
        <v>19.219253561897851</v>
      </c>
      <c r="W1167" s="57">
        <f t="shared" si="400"/>
        <v>0</v>
      </c>
      <c r="X1167" s="57">
        <f>MAX((SetUp!$B$56*(1-($H1167/SetUp!$B$56)^2)*TANH(($B1167-$D1167)/SetUp!$B$56))/(1+$H1167/SetUp!$B$56*TANH(($B1167-$D1167)/SetUp!$B$56)),0)</f>
        <v>0</v>
      </c>
      <c r="AP1167" s="64">
        <v>28257</v>
      </c>
      <c r="AQ1167" s="55">
        <v>5</v>
      </c>
      <c r="AR1167" s="55">
        <v>133</v>
      </c>
      <c r="AS1167" s="66">
        <f t="shared" si="390"/>
        <v>48.125999999999998</v>
      </c>
      <c r="AT1167" s="66">
        <f t="shared" si="391"/>
        <v>63.859876033688657</v>
      </c>
      <c r="AU1167" s="55" t="str">
        <f>IF(OR($AP1167&lt;SetUp!$B$97,$AP1167&gt;SetUp!$B$98),"Não","Sim")</f>
        <v>Não</v>
      </c>
      <c r="AV1167" s="68">
        <f t="shared" si="392"/>
        <v>6.9372905373784075</v>
      </c>
      <c r="AW1167" s="68">
        <f t="shared" si="393"/>
        <v>7.9912374532164074</v>
      </c>
      <c r="AX1167" s="68">
        <f t="shared" si="394"/>
        <v>1.6823797667237221</v>
      </c>
      <c r="AY1167" s="68">
        <f t="shared" si="395"/>
        <v>1.805228071141459</v>
      </c>
      <c r="AZ1167" s="68">
        <f t="shared" si="396"/>
        <v>15.733876033688659</v>
      </c>
      <c r="BA1167" s="68">
        <f t="shared" si="397"/>
        <v>1.0539469158379999</v>
      </c>
      <c r="BB1167" s="68">
        <f t="shared" si="398"/>
        <v>0.12284830441773686</v>
      </c>
    </row>
    <row r="1168" spans="1:54" x14ac:dyDescent="0.3">
      <c r="A1168" s="64">
        <v>27830</v>
      </c>
      <c r="B1168" s="57">
        <v>1.002</v>
      </c>
      <c r="C1168" s="57">
        <v>48.125999999999998</v>
      </c>
      <c r="D1168" s="57">
        <v>4.6269999999999998</v>
      </c>
      <c r="E1168" s="57">
        <f t="shared" si="383"/>
        <v>1.002</v>
      </c>
      <c r="F1168" s="57">
        <f t="shared" si="384"/>
        <v>3.625</v>
      </c>
      <c r="G1168" s="57">
        <f t="shared" si="385"/>
        <v>0</v>
      </c>
      <c r="H1168" s="57">
        <f>IF(Q1167&gt;SetUp!$B$56,SetUp!$B$56,Q1167)</f>
        <v>36.00139852415527</v>
      </c>
      <c r="I1168" s="57">
        <f t="shared" si="399"/>
        <v>7.6181296085917847</v>
      </c>
      <c r="J1168" s="57">
        <f>MIN(F1168,H1168,(1-EXP(-SetUp!$B$52*H1168/SetUp!$B$56))*F1168)</f>
        <v>3.6119290651968603</v>
      </c>
      <c r="K1168" s="57">
        <f t="shared" si="386"/>
        <v>32.389469458958409</v>
      </c>
      <c r="L1168" s="57">
        <f>IF(I1168&lt;=0,0,MIN(SetUp!$B$50*I1168^SetUp!$B$55,I1168))</f>
        <v>0.60363828921642038</v>
      </c>
      <c r="M1168" s="57">
        <f t="shared" si="387"/>
        <v>7.014491319375364</v>
      </c>
      <c r="N1168" s="57">
        <f>IF(SetUp!$B$62=0,X1168,(B1168-E1168)*(1-(H1168/SetUp!$B$66/SetUp!$B$56)))</f>
        <v>0</v>
      </c>
      <c r="O1168" s="57">
        <f>K1168*SetUp!$B$65</f>
        <v>0</v>
      </c>
      <c r="P1168" s="57">
        <f>MIN(SetUp!$B$54*L1168^SetUp!$B$51,L1168)</f>
        <v>0.31248488427171439</v>
      </c>
      <c r="Q1168" s="57">
        <f t="shared" si="388"/>
        <v>32.389469458958409</v>
      </c>
      <c r="R1168" s="57">
        <f>IF((H1168+N1168-O1168)&gt;SetUp!$B$56,T1167+H1168+N1168-O1168-SetUp!$B$56,T1167)</f>
        <v>0</v>
      </c>
      <c r="S1168" s="57">
        <f>R1168*SetUp!$B$65</f>
        <v>0</v>
      </c>
      <c r="T1168" s="57">
        <f>IF((R1168-S1168)&lt;SetUp!$B$53,R1168-S1168,SetUp!$B$53)</f>
        <v>0</v>
      </c>
      <c r="U1168" s="57">
        <f t="shared" si="389"/>
        <v>7.014491319375364</v>
      </c>
      <c r="V1168" s="57">
        <f>(L1168-P1168)/1000*SetUp!$B$13*1000000/SetUp!$B$48</f>
        <v>16.560131074170084</v>
      </c>
      <c r="W1168" s="57">
        <f t="shared" si="400"/>
        <v>1.4432899320127035E-15</v>
      </c>
      <c r="X1168" s="57">
        <f>MAX((SetUp!$B$56*(1-($H1168/SetUp!$B$56)^2)*TANH(($B1168-$D1168)/SetUp!$B$56))/(1+$H1168/SetUp!$B$56*TANH(($B1168-$D1168)/SetUp!$B$56)),0)</f>
        <v>0</v>
      </c>
      <c r="AP1168" s="64">
        <v>28258</v>
      </c>
      <c r="AQ1168" s="55">
        <v>5</v>
      </c>
      <c r="AR1168" s="55">
        <v>134</v>
      </c>
      <c r="AS1168" s="66">
        <f t="shared" si="390"/>
        <v>49.887999999999998</v>
      </c>
      <c r="AT1168" s="66">
        <f t="shared" si="391"/>
        <v>49.968301567406229</v>
      </c>
      <c r="AU1168" s="55" t="str">
        <f>IF(OR($AP1168&lt;SetUp!$B$97,$AP1168&gt;SetUp!$B$98),"Não","Sim")</f>
        <v>Não</v>
      </c>
      <c r="AV1168" s="68">
        <f t="shared" si="392"/>
        <v>7.0631437759683182</v>
      </c>
      <c r="AW1168" s="68">
        <f t="shared" si="393"/>
        <v>7.068826038841685</v>
      </c>
      <c r="AX1168" s="68">
        <f t="shared" si="394"/>
        <v>1.6979960935087477</v>
      </c>
      <c r="AY1168" s="68">
        <f t="shared" si="395"/>
        <v>1.6986945879369006</v>
      </c>
      <c r="AZ1168" s="68">
        <f t="shared" si="396"/>
        <v>8.0301567406230845E-2</v>
      </c>
      <c r="BA1168" s="68">
        <f t="shared" si="397"/>
        <v>5.6822628733668168E-3</v>
      </c>
      <c r="BB1168" s="68">
        <f t="shared" si="398"/>
        <v>6.9849442815295149E-4</v>
      </c>
    </row>
    <row r="1169" spans="1:54" x14ac:dyDescent="0.3">
      <c r="A1169" s="64">
        <v>27831</v>
      </c>
      <c r="B1169" s="57">
        <v>1.956</v>
      </c>
      <c r="C1169" s="57">
        <v>13.872999999999999</v>
      </c>
      <c r="D1169" s="57">
        <v>4.6269999999999998</v>
      </c>
      <c r="E1169" s="57">
        <f t="shared" si="383"/>
        <v>1.956</v>
      </c>
      <c r="F1169" s="57">
        <f t="shared" si="384"/>
        <v>2.6709999999999998</v>
      </c>
      <c r="G1169" s="57">
        <f t="shared" si="385"/>
        <v>0</v>
      </c>
      <c r="H1169" s="57">
        <f>IF(Q1168&gt;SetUp!$B$56,SetUp!$B$56,Q1168)</f>
        <v>32.389469458958409</v>
      </c>
      <c r="I1169" s="57">
        <f t="shared" si="399"/>
        <v>7.014491319375364</v>
      </c>
      <c r="J1169" s="57">
        <f>MIN(F1169,H1169,(1-EXP(-SetUp!$B$52*H1169/SetUp!$B$56))*F1169)</f>
        <v>2.6540654890100659</v>
      </c>
      <c r="K1169" s="57">
        <f t="shared" si="386"/>
        <v>29.735403969948344</v>
      </c>
      <c r="L1169" s="57">
        <f>IF(I1169&lt;=0,0,MIN(SetUp!$B$50*I1169^SetUp!$B$55,I1169))</f>
        <v>0.52604531195029824</v>
      </c>
      <c r="M1169" s="57">
        <f t="shared" si="387"/>
        <v>6.4884460074250656</v>
      </c>
      <c r="N1169" s="57">
        <f>IF(SetUp!$B$62=0,X1169,(B1169-E1169)*(1-(H1169/SetUp!$B$66/SetUp!$B$56)))</f>
        <v>0</v>
      </c>
      <c r="O1169" s="57">
        <f>K1169*SetUp!$B$65</f>
        <v>0</v>
      </c>
      <c r="P1169" s="57">
        <f>MIN(SetUp!$B$54*L1169^SetUp!$B$51,L1169)</f>
        <v>0.27295553982813514</v>
      </c>
      <c r="Q1169" s="57">
        <f t="shared" si="388"/>
        <v>29.735403969948344</v>
      </c>
      <c r="R1169" s="57">
        <f>IF((H1169+N1169-O1169)&gt;SetUp!$B$56,T1168+H1169+N1169-O1169-SetUp!$B$56,T1168)</f>
        <v>0</v>
      </c>
      <c r="S1169" s="57">
        <f>R1169*SetUp!$B$65</f>
        <v>0</v>
      </c>
      <c r="T1169" s="57">
        <f>IF((R1169-S1169)&lt;SetUp!$B$53,R1169-S1169,SetUp!$B$53)</f>
        <v>0</v>
      </c>
      <c r="U1169" s="57">
        <f t="shared" si="389"/>
        <v>6.4884460074250656</v>
      </c>
      <c r="V1169" s="57">
        <f>(L1169-P1169)/1000*SetUp!$B$13*1000000/SetUp!$B$48</f>
        <v>14.395159832222554</v>
      </c>
      <c r="W1169" s="57">
        <f t="shared" si="400"/>
        <v>2.55351295663786E-15</v>
      </c>
      <c r="X1169" s="57">
        <f>MAX((SetUp!$B$56*(1-($H1169/SetUp!$B$56)^2)*TANH(($B1169-$D1169)/SetUp!$B$56))/(1+$H1169/SetUp!$B$56*TANH(($B1169-$D1169)/SetUp!$B$56)),0)</f>
        <v>0</v>
      </c>
      <c r="AP1169" s="64">
        <v>28259</v>
      </c>
      <c r="AQ1169" s="55">
        <v>5</v>
      </c>
      <c r="AR1169" s="55">
        <v>135</v>
      </c>
      <c r="AS1169" s="66">
        <f t="shared" si="390"/>
        <v>100.753</v>
      </c>
      <c r="AT1169" s="66">
        <f t="shared" si="391"/>
        <v>40.050739461057546</v>
      </c>
      <c r="AU1169" s="55" t="str">
        <f>IF(OR($AP1169&lt;SetUp!$B$97,$AP1169&gt;SetUp!$B$98),"Não","Sim")</f>
        <v>Não</v>
      </c>
      <c r="AV1169" s="68">
        <f t="shared" si="392"/>
        <v>10.037579389474336</v>
      </c>
      <c r="AW1169" s="68">
        <f t="shared" si="393"/>
        <v>6.3285653556756092</v>
      </c>
      <c r="AX1169" s="68">
        <f t="shared" si="394"/>
        <v>2.0032579864662323</v>
      </c>
      <c r="AY1169" s="68">
        <f t="shared" si="395"/>
        <v>1.6026105389194374</v>
      </c>
      <c r="AZ1169" s="68">
        <f t="shared" si="396"/>
        <v>-60.702260538942454</v>
      </c>
      <c r="BA1169" s="68">
        <f t="shared" si="397"/>
        <v>-3.7090140337987272</v>
      </c>
      <c r="BB1169" s="68">
        <f t="shared" si="398"/>
        <v>-0.40064744754679493</v>
      </c>
    </row>
    <row r="1170" spans="1:54" x14ac:dyDescent="0.3">
      <c r="A1170" s="64">
        <v>27832</v>
      </c>
      <c r="B1170" s="57">
        <v>1.575</v>
      </c>
      <c r="C1170" s="57">
        <v>9.0090000000000003</v>
      </c>
      <c r="D1170" s="57">
        <v>4.6269999999999998</v>
      </c>
      <c r="E1170" s="57">
        <f t="shared" si="383"/>
        <v>1.575</v>
      </c>
      <c r="F1170" s="57">
        <f t="shared" si="384"/>
        <v>3.0519999999999996</v>
      </c>
      <c r="G1170" s="57">
        <f t="shared" si="385"/>
        <v>0</v>
      </c>
      <c r="H1170" s="57">
        <f>IF(Q1169&gt;SetUp!$B$56,SetUp!$B$56,Q1169)</f>
        <v>29.735403969948344</v>
      </c>
      <c r="I1170" s="57">
        <f t="shared" si="399"/>
        <v>6.4884460074250656</v>
      </c>
      <c r="J1170" s="57">
        <f>MIN(F1170,H1170,(1-EXP(-SetUp!$B$52*H1170/SetUp!$B$56))*F1170)</f>
        <v>3.0227056248819579</v>
      </c>
      <c r="K1170" s="57">
        <f t="shared" si="386"/>
        <v>26.712698345066386</v>
      </c>
      <c r="L1170" s="57">
        <f>IF(I1170&lt;=0,0,MIN(SetUp!$B$50*I1170^SetUp!$B$55,I1170))</f>
        <v>0.46195252242320234</v>
      </c>
      <c r="M1170" s="57">
        <f t="shared" si="387"/>
        <v>6.026493485001863</v>
      </c>
      <c r="N1170" s="57">
        <f>IF(SetUp!$B$62=0,X1170,(B1170-E1170)*(1-(H1170/SetUp!$B$66/SetUp!$B$56)))</f>
        <v>0</v>
      </c>
      <c r="O1170" s="57">
        <f>K1170*SetUp!$B$65</f>
        <v>0</v>
      </c>
      <c r="P1170" s="57">
        <f>MIN(SetUp!$B$54*L1170^SetUp!$B$51,L1170)</f>
        <v>0.2402293204033295</v>
      </c>
      <c r="Q1170" s="57">
        <f t="shared" si="388"/>
        <v>26.712698345066386</v>
      </c>
      <c r="R1170" s="57">
        <f>IF((H1170+N1170-O1170)&gt;SetUp!$B$56,T1169+H1170+N1170-O1170-SetUp!$B$56,T1169)</f>
        <v>0</v>
      </c>
      <c r="S1170" s="57">
        <f>R1170*SetUp!$B$65</f>
        <v>0</v>
      </c>
      <c r="T1170" s="57">
        <f>IF((R1170-S1170)&lt;SetUp!$B$53,R1170-S1170,SetUp!$B$53)</f>
        <v>0</v>
      </c>
      <c r="U1170" s="57">
        <f t="shared" si="389"/>
        <v>6.026493485001863</v>
      </c>
      <c r="V1170" s="57">
        <f>(L1170-P1170)/1000*SetUp!$B$13*1000000/SetUp!$B$48</f>
        <v>12.611102000785829</v>
      </c>
      <c r="W1170" s="57">
        <f t="shared" si="400"/>
        <v>1.4988010832439613E-15</v>
      </c>
      <c r="X1170" s="57">
        <f>MAX((SetUp!$B$56*(1-($H1170/SetUp!$B$56)^2)*TANH(($B1170-$D1170)/SetUp!$B$56))/(1+$H1170/SetUp!$B$56*TANH(($B1170-$D1170)/SetUp!$B$56)),0)</f>
        <v>0</v>
      </c>
      <c r="AP1170" s="64">
        <v>28260</v>
      </c>
      <c r="AQ1170" s="55">
        <v>5</v>
      </c>
      <c r="AR1170" s="55">
        <v>136</v>
      </c>
      <c r="AS1170" s="66">
        <f t="shared" si="390"/>
        <v>68.775000000000006</v>
      </c>
      <c r="AT1170" s="66">
        <f t="shared" si="391"/>
        <v>32.73515087420526</v>
      </c>
      <c r="AU1170" s="55" t="str">
        <f>IF(OR($AP1170&lt;SetUp!$B$97,$AP1170&gt;SetUp!$B$98),"Não","Sim")</f>
        <v>Não</v>
      </c>
      <c r="AV1170" s="68">
        <f t="shared" si="392"/>
        <v>8.2930693955856896</v>
      </c>
      <c r="AW1170" s="68">
        <f t="shared" si="393"/>
        <v>5.7214640498918863</v>
      </c>
      <c r="AX1170" s="68">
        <f t="shared" si="394"/>
        <v>1.8374305990617212</v>
      </c>
      <c r="AY1170" s="68">
        <f t="shared" si="395"/>
        <v>1.5150143468979669</v>
      </c>
      <c r="AZ1170" s="68">
        <f t="shared" si="396"/>
        <v>-36.039849125794746</v>
      </c>
      <c r="BA1170" s="68">
        <f t="shared" si="397"/>
        <v>-2.5716053456938033</v>
      </c>
      <c r="BB1170" s="68">
        <f t="shared" si="398"/>
        <v>-0.32241625216375436</v>
      </c>
    </row>
    <row r="1171" spans="1:54" x14ac:dyDescent="0.3">
      <c r="A1171" s="64">
        <v>27833</v>
      </c>
      <c r="B1171" s="57">
        <v>0.92600000000000005</v>
      </c>
      <c r="C1171" s="57">
        <v>6.1589999999999998</v>
      </c>
      <c r="D1171" s="57">
        <v>4.6269999999999998</v>
      </c>
      <c r="E1171" s="57">
        <f t="shared" si="383"/>
        <v>0.92600000000000005</v>
      </c>
      <c r="F1171" s="57">
        <f t="shared" si="384"/>
        <v>3.7009999999999996</v>
      </c>
      <c r="G1171" s="57">
        <f t="shared" si="385"/>
        <v>0</v>
      </c>
      <c r="H1171" s="57">
        <f>IF(Q1170&gt;SetUp!$B$56,SetUp!$B$56,Q1170)</f>
        <v>26.712698345066386</v>
      </c>
      <c r="I1171" s="57">
        <f t="shared" si="399"/>
        <v>6.026493485001863</v>
      </c>
      <c r="J1171" s="57">
        <f>MIN(F1171,H1171,(1-EXP(-SetUp!$B$52*H1171/SetUp!$B$56))*F1171)</f>
        <v>3.6440314582722078</v>
      </c>
      <c r="K1171" s="57">
        <f t="shared" si="386"/>
        <v>23.068666886794176</v>
      </c>
      <c r="L1171" s="57">
        <f>IF(I1171&lt;=0,0,MIN(SetUp!$B$50*I1171^SetUp!$B$55,I1171))</f>
        <v>0.40844852938950682</v>
      </c>
      <c r="M1171" s="57">
        <f t="shared" si="387"/>
        <v>5.6180449556123566</v>
      </c>
      <c r="N1171" s="57">
        <f>IF(SetUp!$B$62=0,X1171,(B1171-E1171)*(1-(H1171/SetUp!$B$66/SetUp!$B$56)))</f>
        <v>0</v>
      </c>
      <c r="O1171" s="57">
        <f>K1171*SetUp!$B$65</f>
        <v>0</v>
      </c>
      <c r="P1171" s="57">
        <f>MIN(SetUp!$B$54*L1171^SetUp!$B$51,L1171)</f>
        <v>0.21285088678862221</v>
      </c>
      <c r="Q1171" s="57">
        <f t="shared" si="388"/>
        <v>23.068666886794176</v>
      </c>
      <c r="R1171" s="57">
        <f>IF((H1171+N1171-O1171)&gt;SetUp!$B$56,T1170+H1171+N1171-O1171-SetUp!$B$56,T1170)</f>
        <v>0</v>
      </c>
      <c r="S1171" s="57">
        <f>R1171*SetUp!$B$65</f>
        <v>0</v>
      </c>
      <c r="T1171" s="57">
        <f>IF((R1171-S1171)&lt;SetUp!$B$53,R1171-S1171,SetUp!$B$53)</f>
        <v>0</v>
      </c>
      <c r="U1171" s="57">
        <f t="shared" si="389"/>
        <v>5.6180449556123566</v>
      </c>
      <c r="V1171" s="57">
        <f>(L1171-P1171)/1000*SetUp!$B$13*1000000/SetUp!$B$48</f>
        <v>11.12514071365395</v>
      </c>
      <c r="W1171" s="57">
        <f t="shared" si="400"/>
        <v>-3.1086244689504383E-15</v>
      </c>
      <c r="X1171" s="57">
        <f>MAX((SetUp!$B$56*(1-($H1171/SetUp!$B$56)^2)*TANH(($B1171-$D1171)/SetUp!$B$56))/(1+$H1171/SetUp!$B$56*TANH(($B1171-$D1171)/SetUp!$B$56)),0)</f>
        <v>0</v>
      </c>
      <c r="AP1171" s="64">
        <v>28261</v>
      </c>
      <c r="AQ1171" s="55">
        <v>5</v>
      </c>
      <c r="AR1171" s="55">
        <v>137</v>
      </c>
      <c r="AS1171" s="66">
        <f t="shared" si="390"/>
        <v>26.076000000000001</v>
      </c>
      <c r="AT1171" s="66">
        <f t="shared" si="391"/>
        <v>27.193411178432182</v>
      </c>
      <c r="AU1171" s="55" t="str">
        <f>IF(OR($AP1171&lt;SetUp!$B$97,$AP1171&gt;SetUp!$B$98),"Não","Sim")</f>
        <v>Não</v>
      </c>
      <c r="AV1171" s="68">
        <f t="shared" si="392"/>
        <v>5.1064664886788398</v>
      </c>
      <c r="AW1171" s="68">
        <f t="shared" si="393"/>
        <v>5.2147302114713643</v>
      </c>
      <c r="AX1171" s="68">
        <f t="shared" si="394"/>
        <v>1.4162409723681493</v>
      </c>
      <c r="AY1171" s="68">
        <f t="shared" si="395"/>
        <v>1.4344636894943803</v>
      </c>
      <c r="AZ1171" s="68">
        <f t="shared" si="396"/>
        <v>1.1174111784321816</v>
      </c>
      <c r="BA1171" s="68">
        <f t="shared" si="397"/>
        <v>0.1082637227925245</v>
      </c>
      <c r="BB1171" s="68">
        <f t="shared" si="398"/>
        <v>1.8222717126231025E-2</v>
      </c>
    </row>
    <row r="1172" spans="1:54" x14ac:dyDescent="0.3">
      <c r="A1172" s="64">
        <v>27834</v>
      </c>
      <c r="B1172" s="57">
        <v>0.74</v>
      </c>
      <c r="C1172" s="57">
        <v>5.2140000000000004</v>
      </c>
      <c r="D1172" s="57">
        <v>4.6269999999999998</v>
      </c>
      <c r="E1172" s="57">
        <f t="shared" si="383"/>
        <v>0.74</v>
      </c>
      <c r="F1172" s="57">
        <f t="shared" si="384"/>
        <v>3.8869999999999996</v>
      </c>
      <c r="G1172" s="57">
        <f t="shared" si="385"/>
        <v>0</v>
      </c>
      <c r="H1172" s="57">
        <f>IF(Q1171&gt;SetUp!$B$56,SetUp!$B$56,Q1171)</f>
        <v>23.068666886794176</v>
      </c>
      <c r="I1172" s="57">
        <f t="shared" si="399"/>
        <v>5.6180449556123566</v>
      </c>
      <c r="J1172" s="57">
        <f>MIN(F1172,H1172,(1-EXP(-SetUp!$B$52*H1172/SetUp!$B$56))*F1172)</f>
        <v>3.7812673508967785</v>
      </c>
      <c r="K1172" s="57">
        <f t="shared" si="386"/>
        <v>19.287399535897396</v>
      </c>
      <c r="L1172" s="57">
        <f>IF(I1172&lt;=0,0,MIN(SetUp!$B$50*I1172^SetUp!$B$55,I1172))</f>
        <v>0.36336090725313236</v>
      </c>
      <c r="M1172" s="57">
        <f t="shared" si="387"/>
        <v>5.2546840483592243</v>
      </c>
      <c r="N1172" s="57">
        <f>IF(SetUp!$B$62=0,X1172,(B1172-E1172)*(1-(H1172/SetUp!$B$66/SetUp!$B$56)))</f>
        <v>0</v>
      </c>
      <c r="O1172" s="57">
        <f>K1172*SetUp!$B$65</f>
        <v>0</v>
      </c>
      <c r="P1172" s="57">
        <f>MIN(SetUp!$B$54*L1172^SetUp!$B$51,L1172)</f>
        <v>0.1897319713806272</v>
      </c>
      <c r="Q1172" s="57">
        <f t="shared" si="388"/>
        <v>19.287399535897396</v>
      </c>
      <c r="R1172" s="57">
        <f>IF((H1172+N1172-O1172)&gt;SetUp!$B$56,T1171+H1172+N1172-O1172-SetUp!$B$56,T1171)</f>
        <v>0</v>
      </c>
      <c r="S1172" s="57">
        <f>R1172*SetUp!$B$65</f>
        <v>0</v>
      </c>
      <c r="T1172" s="57">
        <f>IF((R1172-S1172)&lt;SetUp!$B$53,R1172-S1172,SetUp!$B$53)</f>
        <v>0</v>
      </c>
      <c r="U1172" s="57">
        <f t="shared" si="389"/>
        <v>5.2546840483592243</v>
      </c>
      <c r="V1172" s="57">
        <f>(L1172-P1172)/1000*SetUp!$B$13*1000000/SetUp!$B$48</f>
        <v>9.8756115761841077</v>
      </c>
      <c r="W1172" s="57">
        <f t="shared" si="400"/>
        <v>-2.1649348980190553E-15</v>
      </c>
      <c r="X1172" s="57">
        <f>MAX((SetUp!$B$56*(1-($H1172/SetUp!$B$56)^2)*TANH(($B1172-$D1172)/SetUp!$B$56))/(1+$H1172/SetUp!$B$56*TANH(($B1172-$D1172)/SetUp!$B$56)),0)</f>
        <v>0</v>
      </c>
      <c r="AP1172" s="64">
        <v>28262</v>
      </c>
      <c r="AQ1172" s="55">
        <v>5</v>
      </c>
      <c r="AR1172" s="55">
        <v>138</v>
      </c>
      <c r="AS1172" s="66">
        <f t="shared" si="390"/>
        <v>13.872999999999999</v>
      </c>
      <c r="AT1172" s="66">
        <f t="shared" si="391"/>
        <v>22.901507211636858</v>
      </c>
      <c r="AU1172" s="55" t="str">
        <f>IF(OR($AP1172&lt;SetUp!$B$97,$AP1172&gt;SetUp!$B$98),"Não","Sim")</f>
        <v>Não</v>
      </c>
      <c r="AV1172" s="68">
        <f t="shared" si="392"/>
        <v>3.7246476343407302</v>
      </c>
      <c r="AW1172" s="68">
        <f t="shared" si="393"/>
        <v>4.7855519234082982</v>
      </c>
      <c r="AX1172" s="68">
        <f t="shared" si="394"/>
        <v>1.1421703862760955</v>
      </c>
      <c r="AY1172" s="68">
        <f t="shared" si="395"/>
        <v>1.3598640654035046</v>
      </c>
      <c r="AZ1172" s="68">
        <f t="shared" si="396"/>
        <v>9.0285072116368585</v>
      </c>
      <c r="BA1172" s="68">
        <f t="shared" si="397"/>
        <v>1.060904289067568</v>
      </c>
      <c r="BB1172" s="68">
        <f t="shared" si="398"/>
        <v>0.21769367912740911</v>
      </c>
    </row>
    <row r="1173" spans="1:54" x14ac:dyDescent="0.3">
      <c r="A1173" s="64">
        <v>27835</v>
      </c>
      <c r="B1173" s="57">
        <v>4.4999999999999998E-2</v>
      </c>
      <c r="C1173" s="57">
        <v>4.37</v>
      </c>
      <c r="D1173" s="57">
        <v>4.6269999999999998</v>
      </c>
      <c r="E1173" s="57">
        <f t="shared" si="383"/>
        <v>4.4999999999999998E-2</v>
      </c>
      <c r="F1173" s="57">
        <f t="shared" si="384"/>
        <v>4.5819999999999999</v>
      </c>
      <c r="G1173" s="57">
        <f t="shared" si="385"/>
        <v>0</v>
      </c>
      <c r="H1173" s="57">
        <f>IF(Q1172&gt;SetUp!$B$56,SetUp!$B$56,Q1172)</f>
        <v>19.287399535897396</v>
      </c>
      <c r="I1173" s="57">
        <f t="shared" si="399"/>
        <v>5.2546840483592243</v>
      </c>
      <c r="J1173" s="57">
        <f>MIN(F1173,H1173,(1-EXP(-SetUp!$B$52*H1173/SetUp!$B$56))*F1173)</f>
        <v>4.3569697842231712</v>
      </c>
      <c r="K1173" s="57">
        <f t="shared" si="386"/>
        <v>14.930429751674225</v>
      </c>
      <c r="L1173" s="57">
        <f>IF(I1173&lt;=0,0,MIN(SetUp!$B$50*I1173^SetUp!$B$55,I1173))</f>
        <v>0.32504278555675942</v>
      </c>
      <c r="M1173" s="57">
        <f t="shared" si="387"/>
        <v>4.9296412628024653</v>
      </c>
      <c r="N1173" s="57">
        <f>IF(SetUp!$B$62=0,X1173,(B1173-E1173)*(1-(H1173/SetUp!$B$66/SetUp!$B$56)))</f>
        <v>0</v>
      </c>
      <c r="O1173" s="57">
        <f>K1173*SetUp!$B$65</f>
        <v>0</v>
      </c>
      <c r="P1173" s="57">
        <f>MIN(SetUp!$B$54*L1173^SetUp!$B$51,L1173)</f>
        <v>0.17004590835338307</v>
      </c>
      <c r="Q1173" s="57">
        <f t="shared" si="388"/>
        <v>14.930429751674225</v>
      </c>
      <c r="R1173" s="57">
        <f>IF((H1173+N1173-O1173)&gt;SetUp!$B$56,T1172+H1173+N1173-O1173-SetUp!$B$56,T1172)</f>
        <v>0</v>
      </c>
      <c r="S1173" s="57">
        <f>R1173*SetUp!$B$65</f>
        <v>0</v>
      </c>
      <c r="T1173" s="57">
        <f>IF((R1173-S1173)&lt;SetUp!$B$53,R1173-S1173,SetUp!$B$53)</f>
        <v>0</v>
      </c>
      <c r="U1173" s="57">
        <f t="shared" si="389"/>
        <v>4.9296412628024653</v>
      </c>
      <c r="V1173" s="57">
        <f>(L1173-P1173)/1000*SetUp!$B$13*1000000/SetUp!$B$48</f>
        <v>8.8158632493493343</v>
      </c>
      <c r="W1173" s="57">
        <f t="shared" si="400"/>
        <v>1.27675647831893E-15</v>
      </c>
      <c r="X1173" s="57">
        <f>MAX((SetUp!$B$56*(1-($H1173/SetUp!$B$56)^2)*TANH(($B1173-$D1173)/SetUp!$B$56))/(1+$H1173/SetUp!$B$56*TANH(($B1173-$D1173)/SetUp!$B$56)),0)</f>
        <v>0</v>
      </c>
      <c r="AP1173" s="64">
        <v>28263</v>
      </c>
      <c r="AQ1173" s="55">
        <v>5</v>
      </c>
      <c r="AR1173" s="55">
        <v>139</v>
      </c>
      <c r="AS1173" s="66">
        <f t="shared" si="390"/>
        <v>11.081</v>
      </c>
      <c r="AT1173" s="66">
        <f t="shared" si="391"/>
        <v>19.514773567466918</v>
      </c>
      <c r="AU1173" s="55" t="str">
        <f>IF(OR($AP1173&lt;SetUp!$B$97,$AP1173&gt;SetUp!$B$98),"Não","Sim")</f>
        <v>Não</v>
      </c>
      <c r="AV1173" s="68">
        <f t="shared" si="392"/>
        <v>3.3288136024716071</v>
      </c>
      <c r="AW1173" s="68">
        <f t="shared" si="393"/>
        <v>4.417552893567537</v>
      </c>
      <c r="AX1173" s="68">
        <f t="shared" si="394"/>
        <v>1.0445789548766127</v>
      </c>
      <c r="AY1173" s="68">
        <f t="shared" si="395"/>
        <v>1.2903635164694245</v>
      </c>
      <c r="AZ1173" s="68">
        <f t="shared" si="396"/>
        <v>8.4337735674669183</v>
      </c>
      <c r="BA1173" s="68">
        <f t="shared" si="397"/>
        <v>1.0887392910959299</v>
      </c>
      <c r="BB1173" s="68">
        <f t="shared" si="398"/>
        <v>0.24578456159281181</v>
      </c>
    </row>
    <row r="1174" spans="1:54" x14ac:dyDescent="0.3">
      <c r="A1174" s="64">
        <v>27836</v>
      </c>
      <c r="B1174" s="57">
        <v>1.284</v>
      </c>
      <c r="C1174" s="57">
        <v>3.6230000000000002</v>
      </c>
      <c r="D1174" s="57">
        <v>4.6269999999999998</v>
      </c>
      <c r="E1174" s="57">
        <f t="shared" si="383"/>
        <v>1.284</v>
      </c>
      <c r="F1174" s="57">
        <f t="shared" si="384"/>
        <v>3.343</v>
      </c>
      <c r="G1174" s="57">
        <f t="shared" si="385"/>
        <v>0</v>
      </c>
      <c r="H1174" s="57">
        <f>IF(Q1173&gt;SetUp!$B$56,SetUp!$B$56,Q1173)</f>
        <v>14.930429751674225</v>
      </c>
      <c r="I1174" s="57">
        <f t="shared" si="399"/>
        <v>4.9296412628024653</v>
      </c>
      <c r="J1174" s="57">
        <f>MIN(F1174,H1174,(1-EXP(-SetUp!$B$52*H1174/SetUp!$B$56))*F1174)</f>
        <v>3.0186756038069906</v>
      </c>
      <c r="K1174" s="57">
        <f t="shared" si="386"/>
        <v>11.911754147867235</v>
      </c>
      <c r="L1174" s="57">
        <f>IF(I1174&lt;=0,0,MIN(SetUp!$B$50*I1174^SetUp!$B$55,I1174))</f>
        <v>0.29222792301786055</v>
      </c>
      <c r="M1174" s="57">
        <f t="shared" si="387"/>
        <v>4.6374133397846045</v>
      </c>
      <c r="N1174" s="57">
        <f>IF(SetUp!$B$62=0,X1174,(B1174-E1174)*(1-(H1174/SetUp!$B$66/SetUp!$B$56)))</f>
        <v>0</v>
      </c>
      <c r="O1174" s="57">
        <f>K1174*SetUp!$B$65</f>
        <v>0</v>
      </c>
      <c r="P1174" s="57">
        <f>MIN(SetUp!$B$54*L1174^SetUp!$B$51,L1174)</f>
        <v>0.15315586675504253</v>
      </c>
      <c r="Q1174" s="57">
        <f t="shared" si="388"/>
        <v>11.911754147867235</v>
      </c>
      <c r="R1174" s="57">
        <f>IF((H1174+N1174-O1174)&gt;SetUp!$B$56,T1173+H1174+N1174-O1174-SetUp!$B$56,T1173)</f>
        <v>0</v>
      </c>
      <c r="S1174" s="57">
        <f>R1174*SetUp!$B$65</f>
        <v>0</v>
      </c>
      <c r="T1174" s="57">
        <f>IF((R1174-S1174)&lt;SetUp!$B$53,R1174-S1174,SetUp!$B$53)</f>
        <v>0</v>
      </c>
      <c r="U1174" s="57">
        <f t="shared" si="389"/>
        <v>4.6374133397846045</v>
      </c>
      <c r="V1174" s="57">
        <f>(L1174-P1174)/1000*SetUp!$B$13*1000000/SetUp!$B$48</f>
        <v>7.9100963318770194</v>
      </c>
      <c r="W1174" s="57">
        <f t="shared" si="400"/>
        <v>0</v>
      </c>
      <c r="X1174" s="57">
        <f>MAX((SetUp!$B$56*(1-($H1174/SetUp!$B$56)^2)*TANH(($B1174-$D1174)/SetUp!$B$56))/(1+$H1174/SetUp!$B$56*TANH(($B1174-$D1174)/SetUp!$B$56)),0)</f>
        <v>0</v>
      </c>
      <c r="AP1174" s="64">
        <v>28264</v>
      </c>
      <c r="AQ1174" s="55">
        <v>5</v>
      </c>
      <c r="AR1174" s="55">
        <v>140</v>
      </c>
      <c r="AS1174" s="66">
        <f t="shared" si="390"/>
        <v>9.3350000000000009</v>
      </c>
      <c r="AT1174" s="66">
        <f t="shared" si="391"/>
        <v>16.799053563930492</v>
      </c>
      <c r="AU1174" s="55" t="str">
        <f>IF(OR($AP1174&lt;SetUp!$B$97,$AP1174&gt;SetUp!$B$98),"Não","Sim")</f>
        <v>Não</v>
      </c>
      <c r="AV1174" s="68">
        <f t="shared" si="392"/>
        <v>3.0553232234904382</v>
      </c>
      <c r="AW1174" s="68">
        <f t="shared" si="393"/>
        <v>4.0986648513791035</v>
      </c>
      <c r="AX1174" s="68">
        <f t="shared" si="394"/>
        <v>0.9701143222850972</v>
      </c>
      <c r="AY1174" s="68">
        <f t="shared" si="395"/>
        <v>1.2252848148484381</v>
      </c>
      <c r="AZ1174" s="68">
        <f t="shared" si="396"/>
        <v>7.4640535639304915</v>
      </c>
      <c r="BA1174" s="68">
        <f t="shared" si="397"/>
        <v>1.0433416278886654</v>
      </c>
      <c r="BB1174" s="68">
        <f t="shared" si="398"/>
        <v>0.2551704925633409</v>
      </c>
    </row>
    <row r="1175" spans="1:54" x14ac:dyDescent="0.3">
      <c r="A1175" s="64">
        <v>27837</v>
      </c>
      <c r="B1175" s="57">
        <v>2.5219999999999998</v>
      </c>
      <c r="C1175" s="57">
        <v>3.1219999999999999</v>
      </c>
      <c r="D1175" s="57">
        <v>4.6269999999999998</v>
      </c>
      <c r="E1175" s="57">
        <f t="shared" si="383"/>
        <v>2.5219999999999998</v>
      </c>
      <c r="F1175" s="57">
        <f t="shared" si="384"/>
        <v>2.105</v>
      </c>
      <c r="G1175" s="57">
        <f t="shared" si="385"/>
        <v>0</v>
      </c>
      <c r="H1175" s="57">
        <f>IF(Q1174&gt;SetUp!$B$56,SetUp!$B$56,Q1174)</f>
        <v>11.911754147867235</v>
      </c>
      <c r="I1175" s="57">
        <f t="shared" si="399"/>
        <v>4.6374133397846045</v>
      </c>
      <c r="J1175" s="57">
        <f>MIN(F1175,H1175,(1-EXP(-SetUp!$B$52*H1175/SetUp!$B$56))*F1175)</f>
        <v>1.7777058982184875</v>
      </c>
      <c r="K1175" s="57">
        <f t="shared" si="386"/>
        <v>10.134048249648748</v>
      </c>
      <c r="L1175" s="57">
        <f>IF(I1175&lt;=0,0,MIN(SetUp!$B$50*I1175^SetUp!$B$55,I1175))</f>
        <v>0.26393026632237937</v>
      </c>
      <c r="M1175" s="57">
        <f t="shared" si="387"/>
        <v>4.373483073462225</v>
      </c>
      <c r="N1175" s="57">
        <f>IF(SetUp!$B$62=0,X1175,(B1175-E1175)*(1-(H1175/SetUp!$B$66/SetUp!$B$56)))</f>
        <v>0</v>
      </c>
      <c r="O1175" s="57">
        <f>K1175*SetUp!$B$65</f>
        <v>0</v>
      </c>
      <c r="P1175" s="57">
        <f>MIN(SetUp!$B$54*L1175^SetUp!$B$51,L1175)</f>
        <v>0.13856501785516634</v>
      </c>
      <c r="Q1175" s="57">
        <f t="shared" si="388"/>
        <v>10.134048249648748</v>
      </c>
      <c r="R1175" s="57">
        <f>IF((H1175+N1175-O1175)&gt;SetUp!$B$56,T1174+H1175+N1175-O1175-SetUp!$B$56,T1174)</f>
        <v>0</v>
      </c>
      <c r="S1175" s="57">
        <f>R1175*SetUp!$B$65</f>
        <v>0</v>
      </c>
      <c r="T1175" s="57">
        <f>IF((R1175-S1175)&lt;SetUp!$B$53,R1175-S1175,SetUp!$B$53)</f>
        <v>0</v>
      </c>
      <c r="U1175" s="57">
        <f t="shared" si="389"/>
        <v>4.373483073462225</v>
      </c>
      <c r="V1175" s="57">
        <f>(L1175-P1175)/1000*SetUp!$B$13*1000000/SetUp!$B$48</f>
        <v>7.1304848629787498</v>
      </c>
      <c r="W1175" s="57">
        <f t="shared" si="400"/>
        <v>0</v>
      </c>
      <c r="X1175" s="57">
        <f>MAX((SetUp!$B$56*(1-($H1175/SetUp!$B$56)^2)*TANH(($B1175-$D1175)/SetUp!$B$56))/(1+$H1175/SetUp!$B$56*TANH(($B1175-$D1175)/SetUp!$B$56)),0)</f>
        <v>0</v>
      </c>
      <c r="AP1175" s="64">
        <v>28265</v>
      </c>
      <c r="AQ1175" s="55">
        <v>5</v>
      </c>
      <c r="AR1175" s="55">
        <v>141</v>
      </c>
      <c r="AS1175" s="66">
        <f t="shared" si="390"/>
        <v>7.782</v>
      </c>
      <c r="AT1175" s="66">
        <f t="shared" si="391"/>
        <v>25.197593893229516</v>
      </c>
      <c r="AU1175" s="55" t="str">
        <f>IF(OR($AP1175&lt;SetUp!$B$97,$AP1175&gt;SetUp!$B$98),"Não","Sim")</f>
        <v>Não</v>
      </c>
      <c r="AV1175" s="68">
        <f t="shared" si="392"/>
        <v>2.7896236305279607</v>
      </c>
      <c r="AW1175" s="68">
        <f t="shared" si="393"/>
        <v>5.0197204995128484</v>
      </c>
      <c r="AX1175" s="68">
        <f t="shared" si="394"/>
        <v>0.89109122646772376</v>
      </c>
      <c r="AY1175" s="68">
        <f t="shared" si="395"/>
        <v>1.401359072179043</v>
      </c>
      <c r="AZ1175" s="68">
        <f t="shared" si="396"/>
        <v>17.415593893229516</v>
      </c>
      <c r="BA1175" s="68">
        <f t="shared" si="397"/>
        <v>2.2300968689848877</v>
      </c>
      <c r="BB1175" s="68">
        <f t="shared" si="398"/>
        <v>0.51026784571131922</v>
      </c>
    </row>
    <row r="1176" spans="1:54" x14ac:dyDescent="0.3">
      <c r="A1176" s="64">
        <v>27838</v>
      </c>
      <c r="B1176" s="57">
        <v>1.034</v>
      </c>
      <c r="C1176" s="57">
        <v>2.8149999999999999</v>
      </c>
      <c r="D1176" s="57">
        <v>4.6269999999999998</v>
      </c>
      <c r="E1176" s="57">
        <f t="shared" si="383"/>
        <v>1.034</v>
      </c>
      <c r="F1176" s="57">
        <f t="shared" si="384"/>
        <v>3.593</v>
      </c>
      <c r="G1176" s="57">
        <f t="shared" si="385"/>
        <v>0</v>
      </c>
      <c r="H1176" s="57">
        <f>IF(Q1175&gt;SetUp!$B$56,SetUp!$B$56,Q1175)</f>
        <v>10.134048249648748</v>
      </c>
      <c r="I1176" s="57">
        <f t="shared" si="399"/>
        <v>4.373483073462225</v>
      </c>
      <c r="J1176" s="57">
        <f>MIN(F1176,H1176,(1-EXP(-SetUp!$B$52*H1176/SetUp!$B$56))*F1176)</f>
        <v>2.8554766504600839</v>
      </c>
      <c r="K1176" s="57">
        <f t="shared" si="386"/>
        <v>7.2785715991886644</v>
      </c>
      <c r="L1176" s="57">
        <f>IF(I1176&lt;=0,0,MIN(SetUp!$B$50*I1176^SetUp!$B$55,I1176))</f>
        <v>0.23937305790311003</v>
      </c>
      <c r="M1176" s="57">
        <f t="shared" si="387"/>
        <v>4.1341100155591146</v>
      </c>
      <c r="N1176" s="57">
        <f>IF(SetUp!$B$62=0,X1176,(B1176-E1176)*(1-(H1176/SetUp!$B$66/SetUp!$B$56)))</f>
        <v>0</v>
      </c>
      <c r="O1176" s="57">
        <f>K1176*SetUp!$B$65</f>
        <v>0</v>
      </c>
      <c r="P1176" s="57">
        <f>MIN(SetUp!$B$54*L1176^SetUp!$B$51,L1176)</f>
        <v>0.12588129909634849</v>
      </c>
      <c r="Q1176" s="57">
        <f t="shared" si="388"/>
        <v>7.2785715991886644</v>
      </c>
      <c r="R1176" s="57">
        <f>IF((H1176+N1176-O1176)&gt;SetUp!$B$56,T1175+H1176+N1176-O1176-SetUp!$B$56,T1175)</f>
        <v>0</v>
      </c>
      <c r="S1176" s="57">
        <f>R1176*SetUp!$B$65</f>
        <v>0</v>
      </c>
      <c r="T1176" s="57">
        <f>IF((R1176-S1176)&lt;SetUp!$B$53,R1176-S1176,SetUp!$B$53)</f>
        <v>0</v>
      </c>
      <c r="U1176" s="57">
        <f t="shared" si="389"/>
        <v>4.1341100155591146</v>
      </c>
      <c r="V1176" s="57">
        <f>(L1176-P1176)/1000*SetUp!$B$13*1000000/SetUp!$B$48</f>
        <v>6.455148281831014</v>
      </c>
      <c r="W1176" s="57">
        <f t="shared" si="400"/>
        <v>0</v>
      </c>
      <c r="X1176" s="57">
        <f>MAX((SetUp!$B$56*(1-($H1176/SetUp!$B$56)^2)*TANH(($B1176-$D1176)/SetUp!$B$56))/(1+$H1176/SetUp!$B$56*TANH(($B1176-$D1176)/SetUp!$B$56)),0)</f>
        <v>0</v>
      </c>
      <c r="AP1176" s="64">
        <v>28266</v>
      </c>
      <c r="AQ1176" s="55">
        <v>5</v>
      </c>
      <c r="AR1176" s="55">
        <v>142</v>
      </c>
      <c r="AS1176" s="66">
        <f t="shared" si="390"/>
        <v>6.9390000000000001</v>
      </c>
      <c r="AT1176" s="66">
        <f t="shared" si="391"/>
        <v>21.333845768073846</v>
      </c>
      <c r="AU1176" s="55" t="str">
        <f>IF(OR($AP1176&lt;SetUp!$B$97,$AP1176&gt;SetUp!$B$98),"Não","Sim")</f>
        <v>Não</v>
      </c>
      <c r="AV1176" s="68">
        <f t="shared" si="392"/>
        <v>2.6341981702218229</v>
      </c>
      <c r="AW1176" s="68">
        <f t="shared" si="393"/>
        <v>4.6188576258717751</v>
      </c>
      <c r="AX1176" s="68">
        <f t="shared" si="394"/>
        <v>0.84129688749028186</v>
      </c>
      <c r="AY1176" s="68">
        <f t="shared" si="395"/>
        <v>1.3290691510567565</v>
      </c>
      <c r="AZ1176" s="68">
        <f t="shared" si="396"/>
        <v>14.394845768073846</v>
      </c>
      <c r="BA1176" s="68">
        <f t="shared" si="397"/>
        <v>1.9846594556499522</v>
      </c>
      <c r="BB1176" s="68">
        <f t="shared" si="398"/>
        <v>0.48777226356647463</v>
      </c>
    </row>
    <row r="1177" spans="1:54" x14ac:dyDescent="0.3">
      <c r="A1177" s="64">
        <v>27839</v>
      </c>
      <c r="B1177" s="57">
        <v>0.29199999999999998</v>
      </c>
      <c r="C1177" s="57">
        <v>2.5289999999999999</v>
      </c>
      <c r="D1177" s="57">
        <v>4.6269999999999998</v>
      </c>
      <c r="E1177" s="57">
        <f t="shared" si="383"/>
        <v>0.29199999999999998</v>
      </c>
      <c r="F1177" s="57">
        <f t="shared" si="384"/>
        <v>4.335</v>
      </c>
      <c r="G1177" s="57">
        <f t="shared" si="385"/>
        <v>0</v>
      </c>
      <c r="H1177" s="57">
        <f>IF(Q1176&gt;SetUp!$B$56,SetUp!$B$56,Q1176)</f>
        <v>7.2785715991886644</v>
      </c>
      <c r="I1177" s="57">
        <f t="shared" si="399"/>
        <v>4.1341100155591146</v>
      </c>
      <c r="J1177" s="57">
        <f>MIN(F1177,H1177,(1-EXP(-SetUp!$B$52*H1177/SetUp!$B$56))*F1177)</f>
        <v>2.9448039256759335</v>
      </c>
      <c r="K1177" s="57">
        <f t="shared" si="386"/>
        <v>4.3337676735127308</v>
      </c>
      <c r="L1177" s="57">
        <f>IF(I1177&lt;=0,0,MIN(SetUp!$B$50*I1177^SetUp!$B$55,I1177))</f>
        <v>0.21793796966338902</v>
      </c>
      <c r="M1177" s="57">
        <f t="shared" si="387"/>
        <v>3.9161720458957254</v>
      </c>
      <c r="N1177" s="57">
        <f>IF(SetUp!$B$62=0,X1177,(B1177-E1177)*(1-(H1177/SetUp!$B$66/SetUp!$B$56)))</f>
        <v>0</v>
      </c>
      <c r="O1177" s="57">
        <f>K1177*SetUp!$B$65</f>
        <v>0</v>
      </c>
      <c r="P1177" s="57">
        <f>MIN(SetUp!$B$54*L1177^SetUp!$B$51,L1177)</f>
        <v>0.11479208784213633</v>
      </c>
      <c r="Q1177" s="57">
        <f t="shared" si="388"/>
        <v>4.3337676735127308</v>
      </c>
      <c r="R1177" s="57">
        <f>IF((H1177+N1177-O1177)&gt;SetUp!$B$56,T1176+H1177+N1177-O1177-SetUp!$B$56,T1176)</f>
        <v>0</v>
      </c>
      <c r="S1177" s="57">
        <f>R1177*SetUp!$B$65</f>
        <v>0</v>
      </c>
      <c r="T1177" s="57">
        <f>IF((R1177-S1177)&lt;SetUp!$B$53,R1177-S1177,SetUp!$B$53)</f>
        <v>0</v>
      </c>
      <c r="U1177" s="57">
        <f t="shared" si="389"/>
        <v>3.9161720458957254</v>
      </c>
      <c r="V1177" s="57">
        <f>(L1177-P1177)/1000*SetUp!$B$13*1000000/SetUp!$B$48</f>
        <v>5.8666987701730475</v>
      </c>
      <c r="W1177" s="57">
        <f t="shared" si="400"/>
        <v>-6.106226635438361E-16</v>
      </c>
      <c r="X1177" s="57">
        <f>MAX((SetUp!$B$56*(1-($H1177/SetUp!$B$56)^2)*TANH(($B1177-$D1177)/SetUp!$B$56))/(1+$H1177/SetUp!$B$56*TANH(($B1177-$D1177)/SetUp!$B$56)),0)</f>
        <v>0</v>
      </c>
      <c r="AP1177" s="64">
        <v>28267</v>
      </c>
      <c r="AQ1177" s="55">
        <v>5</v>
      </c>
      <c r="AR1177" s="55">
        <v>143</v>
      </c>
      <c r="AS1177" s="66">
        <f t="shared" si="390"/>
        <v>6.1589999999999998</v>
      </c>
      <c r="AT1177" s="66">
        <f t="shared" si="391"/>
        <v>18.262722301911293</v>
      </c>
      <c r="AU1177" s="55" t="str">
        <f>IF(OR($AP1177&lt;SetUp!$B$97,$AP1177&gt;SetUp!$B$98),"Não","Sim")</f>
        <v>Não</v>
      </c>
      <c r="AV1177" s="68">
        <f t="shared" si="392"/>
        <v>2.4817332652805377</v>
      </c>
      <c r="AW1177" s="68">
        <f t="shared" si="393"/>
        <v>4.2734906460540305</v>
      </c>
      <c r="AX1177" s="68">
        <f t="shared" si="394"/>
        <v>0.7895102040902543</v>
      </c>
      <c r="AY1177" s="68">
        <f t="shared" si="395"/>
        <v>1.2615655153985228</v>
      </c>
      <c r="AZ1177" s="68">
        <f t="shared" si="396"/>
        <v>12.103722301911294</v>
      </c>
      <c r="BA1177" s="68">
        <f t="shared" si="397"/>
        <v>1.7917573807734928</v>
      </c>
      <c r="BB1177" s="68">
        <f t="shared" si="398"/>
        <v>0.4720553113082685</v>
      </c>
    </row>
    <row r="1178" spans="1:54" x14ac:dyDescent="0.3">
      <c r="A1178" s="64">
        <v>27840</v>
      </c>
      <c r="B1178" s="57">
        <v>0.52</v>
      </c>
      <c r="C1178" s="57">
        <v>2.2629999999999999</v>
      </c>
      <c r="D1178" s="57">
        <v>4.6269999999999998</v>
      </c>
      <c r="E1178" s="57">
        <f t="shared" si="383"/>
        <v>0.52</v>
      </c>
      <c r="F1178" s="57">
        <f t="shared" si="384"/>
        <v>4.1069999999999993</v>
      </c>
      <c r="G1178" s="57">
        <f t="shared" si="385"/>
        <v>0</v>
      </c>
      <c r="H1178" s="57">
        <f>IF(Q1177&gt;SetUp!$B$56,SetUp!$B$56,Q1177)</f>
        <v>4.3337676735127308</v>
      </c>
      <c r="I1178" s="57">
        <f t="shared" si="399"/>
        <v>3.9161720458957254</v>
      </c>
      <c r="J1178" s="57">
        <f>MIN(F1178,H1178,(1-EXP(-SetUp!$B$52*H1178/SetUp!$B$56))*F1178)</f>
        <v>2.0203881294316979</v>
      </c>
      <c r="K1178" s="57">
        <f t="shared" si="386"/>
        <v>2.313379544081033</v>
      </c>
      <c r="L1178" s="57">
        <f>IF(I1178&lt;=0,0,MIN(SetUp!$B$50*I1178^SetUp!$B$55,I1178))</f>
        <v>0.19912805700923697</v>
      </c>
      <c r="M1178" s="57">
        <f t="shared" si="387"/>
        <v>3.7170439888864886</v>
      </c>
      <c r="N1178" s="57">
        <f>IF(SetUp!$B$62=0,X1178,(B1178-E1178)*(1-(H1178/SetUp!$B$66/SetUp!$B$56)))</f>
        <v>0</v>
      </c>
      <c r="O1178" s="57">
        <f>K1178*SetUp!$B$65</f>
        <v>0</v>
      </c>
      <c r="P1178" s="57">
        <f>MIN(SetUp!$B$54*L1178^SetUp!$B$51,L1178)</f>
        <v>0.10504572558440033</v>
      </c>
      <c r="Q1178" s="57">
        <f t="shared" si="388"/>
        <v>2.313379544081033</v>
      </c>
      <c r="R1178" s="57">
        <f>IF((H1178+N1178-O1178)&gt;SetUp!$B$56,T1177+H1178+N1178-O1178-SetUp!$B$56,T1177)</f>
        <v>0</v>
      </c>
      <c r="S1178" s="57">
        <f>R1178*SetUp!$B$65</f>
        <v>0</v>
      </c>
      <c r="T1178" s="57">
        <f>IF((R1178-S1178)&lt;SetUp!$B$53,R1178-S1178,SetUp!$B$53)</f>
        <v>0</v>
      </c>
      <c r="U1178" s="57">
        <f t="shared" si="389"/>
        <v>3.7170439888864886</v>
      </c>
      <c r="V1178" s="57">
        <f>(L1178-P1178)/1000*SetUp!$B$13*1000000/SetUp!$B$48</f>
        <v>5.3511850237667478</v>
      </c>
      <c r="W1178" s="57">
        <f t="shared" si="400"/>
        <v>0</v>
      </c>
      <c r="X1178" s="57">
        <f>MAX((SetUp!$B$56*(1-($H1178/SetUp!$B$56)^2)*TANH(($B1178-$D1178)/SetUp!$B$56))/(1+$H1178/SetUp!$B$56*TANH(($B1178-$D1178)/SetUp!$B$56)),0)</f>
        <v>0</v>
      </c>
      <c r="AP1178" s="64">
        <v>28268</v>
      </c>
      <c r="AQ1178" s="55">
        <v>5</v>
      </c>
      <c r="AR1178" s="55">
        <v>144</v>
      </c>
      <c r="AS1178" s="66">
        <f t="shared" si="390"/>
        <v>5.9130000000000003</v>
      </c>
      <c r="AT1178" s="66">
        <f t="shared" si="391"/>
        <v>15.784533986488963</v>
      </c>
      <c r="AU1178" s="55" t="str">
        <f>IF(OR($AP1178&lt;SetUp!$B$97,$AP1178&gt;SetUp!$B$98),"Não","Sim")</f>
        <v>Não</v>
      </c>
      <c r="AV1178" s="68">
        <f t="shared" si="392"/>
        <v>2.4316660954991334</v>
      </c>
      <c r="AW1178" s="68">
        <f t="shared" si="393"/>
        <v>3.9729754575744565</v>
      </c>
      <c r="AX1178" s="68">
        <f t="shared" si="394"/>
        <v>0.77180787899910563</v>
      </c>
      <c r="AY1178" s="68">
        <f t="shared" si="395"/>
        <v>1.198231764556783</v>
      </c>
      <c r="AZ1178" s="68">
        <f t="shared" si="396"/>
        <v>9.8715339864889629</v>
      </c>
      <c r="BA1178" s="68">
        <f t="shared" si="397"/>
        <v>1.5413093620753231</v>
      </c>
      <c r="BB1178" s="68">
        <f t="shared" si="398"/>
        <v>0.42642388555767741</v>
      </c>
    </row>
    <row r="1179" spans="1:54" x14ac:dyDescent="0.3">
      <c r="A1179" s="64">
        <v>27841</v>
      </c>
      <c r="B1179" s="57">
        <v>0.78200000000000003</v>
      </c>
      <c r="C1179" s="57">
        <v>2.016</v>
      </c>
      <c r="D1179" s="57">
        <v>4.6269999999999998</v>
      </c>
      <c r="E1179" s="57">
        <f t="shared" si="383"/>
        <v>0.78200000000000003</v>
      </c>
      <c r="F1179" s="57">
        <f t="shared" si="384"/>
        <v>3.8449999999999998</v>
      </c>
      <c r="G1179" s="57">
        <f t="shared" si="385"/>
        <v>0</v>
      </c>
      <c r="H1179" s="57">
        <f>IF(Q1178&gt;SetUp!$B$56,SetUp!$B$56,Q1178)</f>
        <v>2.313379544081033</v>
      </c>
      <c r="I1179" s="57">
        <f t="shared" si="399"/>
        <v>3.7170439888864886</v>
      </c>
      <c r="J1179" s="57">
        <f>MIN(F1179,H1179,(1-EXP(-SetUp!$B$52*H1179/SetUp!$B$56))*F1179)</f>
        <v>1.1663630907161395</v>
      </c>
      <c r="K1179" s="57">
        <f t="shared" si="386"/>
        <v>1.1470164533648934</v>
      </c>
      <c r="L1179" s="57">
        <f>IF(I1179&lt;=0,0,MIN(SetUp!$B$50*I1179^SetUp!$B$55,I1179))</f>
        <v>0.18254040886175779</v>
      </c>
      <c r="M1179" s="57">
        <f t="shared" si="387"/>
        <v>3.5345035800247309</v>
      </c>
      <c r="N1179" s="57">
        <f>IF(SetUp!$B$62=0,X1179,(B1179-E1179)*(1-(H1179/SetUp!$B$66/SetUp!$B$56)))</f>
        <v>0</v>
      </c>
      <c r="O1179" s="57">
        <f>K1179*SetUp!$B$65</f>
        <v>0</v>
      </c>
      <c r="P1179" s="57">
        <f>MIN(SetUp!$B$54*L1179^SetUp!$B$51,L1179)</f>
        <v>9.6437856022102586E-2</v>
      </c>
      <c r="Q1179" s="57">
        <f t="shared" si="388"/>
        <v>1.1470164533648934</v>
      </c>
      <c r="R1179" s="57">
        <f>IF((H1179+N1179-O1179)&gt;SetUp!$B$56,T1178+H1179+N1179-O1179-SetUp!$B$56,T1178)</f>
        <v>0</v>
      </c>
      <c r="S1179" s="57">
        <f>R1179*SetUp!$B$65</f>
        <v>0</v>
      </c>
      <c r="T1179" s="57">
        <f>IF((R1179-S1179)&lt;SetUp!$B$53,R1179-S1179,SetUp!$B$53)</f>
        <v>0</v>
      </c>
      <c r="U1179" s="57">
        <f t="shared" si="389"/>
        <v>3.5345035800247309</v>
      </c>
      <c r="V1179" s="57">
        <f>(L1179-P1179)/1000*SetUp!$B$13*1000000/SetUp!$B$48</f>
        <v>4.8973137068966723</v>
      </c>
      <c r="W1179" s="57">
        <f t="shared" si="400"/>
        <v>0</v>
      </c>
      <c r="X1179" s="57">
        <f>MAX((SetUp!$B$56*(1-($H1179/SetUp!$B$56)^2)*TANH(($B1179-$D1179)/SetUp!$B$56))/(1+$H1179/SetUp!$B$56*TANH(($B1179-$D1179)/SetUp!$B$56)),0)</f>
        <v>0</v>
      </c>
      <c r="AP1179" s="64">
        <v>28269</v>
      </c>
      <c r="AQ1179" s="55">
        <v>5</v>
      </c>
      <c r="AR1179" s="55">
        <v>145</v>
      </c>
      <c r="AS1179" s="66">
        <f t="shared" si="390"/>
        <v>5.9130000000000003</v>
      </c>
      <c r="AT1179" s="66">
        <f t="shared" si="391"/>
        <v>13.758332142655439</v>
      </c>
      <c r="AU1179" s="55" t="str">
        <f>IF(OR($AP1179&lt;SetUp!$B$97,$AP1179&gt;SetUp!$B$98),"Não","Sim")</f>
        <v>Não</v>
      </c>
      <c r="AV1179" s="68">
        <f t="shared" si="392"/>
        <v>2.4316660954991334</v>
      </c>
      <c r="AW1179" s="68">
        <f t="shared" si="393"/>
        <v>3.7092225792820037</v>
      </c>
      <c r="AX1179" s="68">
        <f t="shared" si="394"/>
        <v>0.77180787899910563</v>
      </c>
      <c r="AY1179" s="68">
        <f t="shared" si="395"/>
        <v>1.1385657896303212</v>
      </c>
      <c r="AZ1179" s="68">
        <f t="shared" si="396"/>
        <v>7.8453321426554385</v>
      </c>
      <c r="BA1179" s="68">
        <f t="shared" si="397"/>
        <v>1.2775564837828703</v>
      </c>
      <c r="BB1179" s="68">
        <f t="shared" si="398"/>
        <v>0.36675791063121554</v>
      </c>
    </row>
    <row r="1180" spans="1:54" x14ac:dyDescent="0.3">
      <c r="A1180" s="64">
        <v>27842</v>
      </c>
      <c r="B1180" s="57">
        <v>1.8759999999999999</v>
      </c>
      <c r="C1180" s="57">
        <v>1.788</v>
      </c>
      <c r="D1180" s="57">
        <v>4.6269999999999998</v>
      </c>
      <c r="E1180" s="57">
        <f t="shared" si="383"/>
        <v>1.8759999999999999</v>
      </c>
      <c r="F1180" s="57">
        <f t="shared" si="384"/>
        <v>2.7509999999999999</v>
      </c>
      <c r="G1180" s="57">
        <f t="shared" si="385"/>
        <v>0</v>
      </c>
      <c r="H1180" s="57">
        <f>IF(Q1179&gt;SetUp!$B$56,SetUp!$B$56,Q1179)</f>
        <v>1.1470164533648934</v>
      </c>
      <c r="I1180" s="57">
        <f t="shared" si="399"/>
        <v>3.5345035800247309</v>
      </c>
      <c r="J1180" s="57">
        <f>MIN(F1180,H1180,(1-EXP(-SetUp!$B$52*H1180/SetUp!$B$56))*F1180)</f>
        <v>0.45138168053806482</v>
      </c>
      <c r="K1180" s="57">
        <f t="shared" si="386"/>
        <v>0.69563477282682862</v>
      </c>
      <c r="L1180" s="57">
        <f>IF(I1180&lt;=0,0,MIN(SetUp!$B$50*I1180^SetUp!$B$55,I1180))</f>
        <v>0.16784570305430321</v>
      </c>
      <c r="M1180" s="57">
        <f t="shared" si="387"/>
        <v>3.3666578769704278</v>
      </c>
      <c r="N1180" s="57">
        <f>IF(SetUp!$B$62=0,X1180,(B1180-E1180)*(1-(H1180/SetUp!$B$66/SetUp!$B$56)))</f>
        <v>0</v>
      </c>
      <c r="O1180" s="57">
        <f>K1180*SetUp!$B$65</f>
        <v>0</v>
      </c>
      <c r="P1180" s="57">
        <f>MIN(SetUp!$B$54*L1180^SetUp!$B$51,L1180)</f>
        <v>8.8801196855825243E-2</v>
      </c>
      <c r="Q1180" s="57">
        <f t="shared" si="388"/>
        <v>0.69563477282682862</v>
      </c>
      <c r="R1180" s="57">
        <f>IF((H1180+N1180-O1180)&gt;SetUp!$B$56,T1179+H1180+N1180-O1180-SetUp!$B$56,T1179)</f>
        <v>0</v>
      </c>
      <c r="S1180" s="57">
        <f>R1180*SetUp!$B$65</f>
        <v>0</v>
      </c>
      <c r="T1180" s="57">
        <f>IF((R1180-S1180)&lt;SetUp!$B$53,R1180-S1180,SetUp!$B$53)</f>
        <v>0</v>
      </c>
      <c r="U1180" s="57">
        <f t="shared" si="389"/>
        <v>3.3666578769704278</v>
      </c>
      <c r="V1180" s="57">
        <f>(L1180-P1180)/1000*SetUp!$B$13*1000000/SetUp!$B$48</f>
        <v>4.495868367359261</v>
      </c>
      <c r="W1180" s="57">
        <f t="shared" si="400"/>
        <v>0</v>
      </c>
      <c r="X1180" s="57">
        <f>MAX((SetUp!$B$56*(1-($H1180/SetUp!$B$56)^2)*TANH(($B1180-$D1180)/SetUp!$B$56))/(1+$H1180/SetUp!$B$56*TANH(($B1180-$D1180)/SetUp!$B$56)),0)</f>
        <v>0</v>
      </c>
      <c r="AP1180" s="64">
        <v>28270</v>
      </c>
      <c r="AQ1180" s="55">
        <v>5</v>
      </c>
      <c r="AR1180" s="55">
        <v>146</v>
      </c>
      <c r="AS1180" s="66">
        <f t="shared" si="390"/>
        <v>4.7789999999999999</v>
      </c>
      <c r="AT1180" s="66">
        <f t="shared" si="391"/>
        <v>12.082388057139077</v>
      </c>
      <c r="AU1180" s="55" t="str">
        <f>IF(OR($AP1180&lt;SetUp!$B$97,$AP1180&gt;SetUp!$B$98),"Não","Sim")</f>
        <v>Não</v>
      </c>
      <c r="AV1180" s="68">
        <f t="shared" si="392"/>
        <v>2.1860924042684013</v>
      </c>
      <c r="AW1180" s="68">
        <f t="shared" si="393"/>
        <v>3.4759729655362794</v>
      </c>
      <c r="AX1180" s="68">
        <f t="shared" si="394"/>
        <v>0.67933703052079397</v>
      </c>
      <c r="AY1180" s="68">
        <f t="shared" si="395"/>
        <v>1.0821527801078765</v>
      </c>
      <c r="AZ1180" s="68">
        <f t="shared" si="396"/>
        <v>7.3033880571390775</v>
      </c>
      <c r="BA1180" s="68">
        <f t="shared" si="397"/>
        <v>1.2898805612678781</v>
      </c>
      <c r="BB1180" s="68">
        <f t="shared" si="398"/>
        <v>0.40281574958708255</v>
      </c>
    </row>
    <row r="1181" spans="1:54" x14ac:dyDescent="0.3">
      <c r="A1181" s="64">
        <v>27843</v>
      </c>
      <c r="B1181" s="57">
        <v>6.7619999999999996</v>
      </c>
      <c r="C1181" s="57">
        <v>1.788</v>
      </c>
      <c r="D1181" s="57">
        <v>4.6269999999999998</v>
      </c>
      <c r="E1181" s="57">
        <f t="shared" si="383"/>
        <v>4.6269999999999998</v>
      </c>
      <c r="F1181" s="57">
        <f t="shared" si="384"/>
        <v>0</v>
      </c>
      <c r="G1181" s="57">
        <f t="shared" si="385"/>
        <v>1.8169531224061508E-3</v>
      </c>
      <c r="H1181" s="57">
        <f>IF(Q1180&gt;SetUp!$B$56,SetUp!$B$56,Q1180)</f>
        <v>0.69563477282682862</v>
      </c>
      <c r="I1181" s="57">
        <f t="shared" si="399"/>
        <v>3.368474830092834</v>
      </c>
      <c r="J1181" s="57">
        <f>MIN(F1181,H1181,(1-EXP(-SetUp!$B$52*H1181/SetUp!$B$56))*F1181)</f>
        <v>0</v>
      </c>
      <c r="K1181" s="57">
        <f t="shared" si="386"/>
        <v>0.69563477282682862</v>
      </c>
      <c r="L1181" s="57">
        <f>IF(I1181&lt;=0,0,MIN(SetUp!$B$50*I1181^SetUp!$B$55,I1181))</f>
        <v>0.15491198848407731</v>
      </c>
      <c r="M1181" s="57">
        <f t="shared" si="387"/>
        <v>3.2135628416087565</v>
      </c>
      <c r="N1181" s="57">
        <f>IF(SetUp!$B$62=0,X1181,(B1181-E1181)*(1-(H1181/SetUp!$B$66/SetUp!$B$56)))</f>
        <v>2.1331830468775936</v>
      </c>
      <c r="O1181" s="57">
        <f>K1181*SetUp!$B$65</f>
        <v>0</v>
      </c>
      <c r="P1181" s="57">
        <f>MIN(SetUp!$B$54*L1181^SetUp!$B$51,L1181)</f>
        <v>8.2070308102384443E-2</v>
      </c>
      <c r="Q1181" s="57">
        <f t="shared" si="388"/>
        <v>2.8288178197044225</v>
      </c>
      <c r="R1181" s="57">
        <f>IF((H1181+N1181-O1181)&gt;SetUp!$B$56,T1180+H1181+N1181-O1181-SetUp!$B$56,T1180)</f>
        <v>0</v>
      </c>
      <c r="S1181" s="57">
        <f>R1181*SetUp!$B$65</f>
        <v>0</v>
      </c>
      <c r="T1181" s="57">
        <f>IF((R1181-S1181)&lt;SetUp!$B$53,R1181-S1181,SetUp!$B$53)</f>
        <v>0</v>
      </c>
      <c r="U1181" s="57">
        <f t="shared" si="389"/>
        <v>3.2135628416087565</v>
      </c>
      <c r="V1181" s="57">
        <f>(L1181-P1181)/1000*SetUp!$B$13*1000000/SetUp!$B$48</f>
        <v>4.1430660067764764</v>
      </c>
      <c r="W1181" s="57">
        <f t="shared" si="400"/>
        <v>2.4980018054066022E-16</v>
      </c>
      <c r="X1181" s="57">
        <f>MAX((SetUp!$B$56*(1-($H1181/SetUp!$B$56)^2)*TANH(($B1181-$D1181)/SetUp!$B$56))/(1+$H1181/SetUp!$B$56*TANH(($B1181-$D1181)/SetUp!$B$56)),0)</f>
        <v>2.1331830468775936</v>
      </c>
      <c r="AP1181" s="64">
        <v>28271</v>
      </c>
      <c r="AQ1181" s="55">
        <v>5</v>
      </c>
      <c r="AR1181" s="55">
        <v>147</v>
      </c>
      <c r="AS1181" s="66">
        <f t="shared" si="390"/>
        <v>4.1740000000000004</v>
      </c>
      <c r="AT1181" s="66">
        <f t="shared" si="391"/>
        <v>10.681834189986375</v>
      </c>
      <c r="AU1181" s="55" t="str">
        <f>IF(OR($AP1181&lt;SetUp!$B$97,$AP1181&gt;SetUp!$B$98),"Não","Sim")</f>
        <v>Não</v>
      </c>
      <c r="AV1181" s="68">
        <f t="shared" si="392"/>
        <v>2.043036955123426</v>
      </c>
      <c r="AW1181" s="68">
        <f t="shared" si="393"/>
        <v>3.2683075421365069</v>
      </c>
      <c r="AX1181" s="68">
        <f t="shared" si="394"/>
        <v>0.62055244472943527</v>
      </c>
      <c r="AY1181" s="68">
        <f t="shared" si="395"/>
        <v>1.0286458322988314</v>
      </c>
      <c r="AZ1181" s="68">
        <f t="shared" si="396"/>
        <v>6.507834189986375</v>
      </c>
      <c r="BA1181" s="68">
        <f t="shared" si="397"/>
        <v>1.2252705870130809</v>
      </c>
      <c r="BB1181" s="68">
        <f t="shared" si="398"/>
        <v>0.40809338756939617</v>
      </c>
    </row>
    <row r="1182" spans="1:54" x14ac:dyDescent="0.3">
      <c r="A1182" s="64">
        <v>27844</v>
      </c>
      <c r="B1182" s="57">
        <v>10.188000000000001</v>
      </c>
      <c r="C1182" s="57">
        <v>1.681</v>
      </c>
      <c r="D1182" s="57">
        <v>4.6269999999999998</v>
      </c>
      <c r="E1182" s="57">
        <f t="shared" si="383"/>
        <v>4.6269999999999998</v>
      </c>
      <c r="F1182" s="57">
        <f t="shared" si="384"/>
        <v>0</v>
      </c>
      <c r="G1182" s="57">
        <f t="shared" si="385"/>
        <v>4.5918102594537658E-2</v>
      </c>
      <c r="H1182" s="57">
        <f>IF(Q1181&gt;SetUp!$B$56,SetUp!$B$56,Q1181)</f>
        <v>2.8288178197044225</v>
      </c>
      <c r="I1182" s="57">
        <f t="shared" si="399"/>
        <v>3.2594809442032942</v>
      </c>
      <c r="J1182" s="57">
        <f>MIN(F1182,H1182,(1-EXP(-SetUp!$B$52*H1182/SetUp!$B$56))*F1182)</f>
        <v>0</v>
      </c>
      <c r="K1182" s="57">
        <f t="shared" si="386"/>
        <v>2.8288178197044225</v>
      </c>
      <c r="L1182" s="57">
        <f>IF(I1182&lt;=0,0,MIN(SetUp!$B$50*I1182^SetUp!$B$55,I1182))</f>
        <v>0.1466482647203452</v>
      </c>
      <c r="M1182" s="57">
        <f t="shared" si="387"/>
        <v>3.1128326794829491</v>
      </c>
      <c r="N1182" s="57">
        <f>IF(SetUp!$B$62=0,X1182,(B1182-E1182)*(1-(H1182/SetUp!$B$66/SetUp!$B$56)))</f>
        <v>5.5150818974054632</v>
      </c>
      <c r="O1182" s="57">
        <f>K1182*SetUp!$B$65</f>
        <v>0</v>
      </c>
      <c r="P1182" s="57">
        <f>MIN(SetUp!$B$54*L1182^SetUp!$B$51,L1182)</f>
        <v>7.7764786679608178E-2</v>
      </c>
      <c r="Q1182" s="57">
        <f t="shared" si="388"/>
        <v>8.3438997171098848</v>
      </c>
      <c r="R1182" s="57">
        <f>IF((H1182+N1182-O1182)&gt;SetUp!$B$56,T1181+H1182+N1182-O1182-SetUp!$B$56,T1181)</f>
        <v>0</v>
      </c>
      <c r="S1182" s="57">
        <f>R1182*SetUp!$B$65</f>
        <v>0</v>
      </c>
      <c r="T1182" s="57">
        <f>IF((R1182-S1182)&lt;SetUp!$B$53,R1182-S1182,SetUp!$B$53)</f>
        <v>0</v>
      </c>
      <c r="U1182" s="57">
        <f t="shared" si="389"/>
        <v>3.1128326794829491</v>
      </c>
      <c r="V1182" s="57">
        <f>(L1182-P1182)/1000*SetUp!$B$13*1000000/SetUp!$B$48</f>
        <v>3.917932628732129</v>
      </c>
      <c r="W1182" s="57">
        <f t="shared" si="400"/>
        <v>-7.7715611723760958E-16</v>
      </c>
      <c r="X1182" s="57">
        <f>MAX((SetUp!$B$56*(1-($H1182/SetUp!$B$56)^2)*TANH(($B1182-$D1182)/SetUp!$B$56))/(1+$H1182/SetUp!$B$56*TANH(($B1182-$D1182)/SetUp!$B$56)),0)</f>
        <v>5.5150818974054632</v>
      </c>
      <c r="AP1182" s="64">
        <v>28272</v>
      </c>
      <c r="AQ1182" s="55">
        <v>5</v>
      </c>
      <c r="AR1182" s="55">
        <v>148</v>
      </c>
      <c r="AS1182" s="66">
        <f t="shared" si="390"/>
        <v>4.1740000000000004</v>
      </c>
      <c r="AT1182" s="66">
        <f t="shared" si="391"/>
        <v>12.146887109874811</v>
      </c>
      <c r="AU1182" s="55" t="str">
        <f>IF(OR($AP1182&lt;SetUp!$B$97,$AP1182&gt;SetUp!$B$98),"Não","Sim")</f>
        <v>Não</v>
      </c>
      <c r="AV1182" s="68">
        <f t="shared" si="392"/>
        <v>2.043036955123426</v>
      </c>
      <c r="AW1182" s="68">
        <f t="shared" si="393"/>
        <v>3.4852384581079687</v>
      </c>
      <c r="AX1182" s="68">
        <f t="shared" si="394"/>
        <v>0.62055244472943527</v>
      </c>
      <c r="AY1182" s="68">
        <f t="shared" si="395"/>
        <v>1.0844649952827365</v>
      </c>
      <c r="AZ1182" s="68">
        <f t="shared" si="396"/>
        <v>7.9728871098748106</v>
      </c>
      <c r="BA1182" s="68">
        <f t="shared" si="397"/>
        <v>1.4422015029845427</v>
      </c>
      <c r="BB1182" s="68">
        <f t="shared" si="398"/>
        <v>0.46391255055330127</v>
      </c>
    </row>
    <row r="1183" spans="1:54" x14ac:dyDescent="0.3">
      <c r="A1183" s="64">
        <v>27845</v>
      </c>
      <c r="B1183" s="57">
        <v>1.64</v>
      </c>
      <c r="C1183" s="57">
        <v>1.5780000000000001</v>
      </c>
      <c r="D1183" s="57">
        <v>4.6269999999999998</v>
      </c>
      <c r="E1183" s="57">
        <f t="shared" si="383"/>
        <v>1.64</v>
      </c>
      <c r="F1183" s="57">
        <f t="shared" si="384"/>
        <v>2.9870000000000001</v>
      </c>
      <c r="G1183" s="57">
        <f t="shared" si="385"/>
        <v>0</v>
      </c>
      <c r="H1183" s="57">
        <f>IF(Q1182&gt;SetUp!$B$56,SetUp!$B$56,Q1182)</f>
        <v>8.3438997171098848</v>
      </c>
      <c r="I1183" s="57">
        <f t="shared" si="399"/>
        <v>3.1128326794829491</v>
      </c>
      <c r="J1183" s="57">
        <f>MIN(F1183,H1183,(1-EXP(-SetUp!$B$52*H1183/SetUp!$B$56))*F1183)</f>
        <v>2.1759818063877825</v>
      </c>
      <c r="K1183" s="57">
        <f t="shared" si="386"/>
        <v>6.1679179107221023</v>
      </c>
      <c r="L1183" s="57">
        <f>IF(I1183&lt;=0,0,MIN(SetUp!$B$50*I1183^SetUp!$B$55,I1183))</f>
        <v>0.13581752530150662</v>
      </c>
      <c r="M1183" s="57">
        <f t="shared" si="387"/>
        <v>2.9770151541814425</v>
      </c>
      <c r="N1183" s="57">
        <f>IF(SetUp!$B$62=0,X1183,(B1183-E1183)*(1-(H1183/SetUp!$B$66/SetUp!$B$56)))</f>
        <v>0</v>
      </c>
      <c r="O1183" s="57">
        <f>K1183*SetUp!$B$65</f>
        <v>0</v>
      </c>
      <c r="P1183" s="57">
        <f>MIN(SetUp!$B$54*L1183^SetUp!$B$51,L1183)</f>
        <v>7.2115517739436488E-2</v>
      </c>
      <c r="Q1183" s="57">
        <f t="shared" si="388"/>
        <v>6.1679179107221023</v>
      </c>
      <c r="R1183" s="57">
        <f>IF((H1183+N1183-O1183)&gt;SetUp!$B$56,T1182+H1183+N1183-O1183-SetUp!$B$56,T1182)</f>
        <v>0</v>
      </c>
      <c r="S1183" s="57">
        <f>R1183*SetUp!$B$65</f>
        <v>0</v>
      </c>
      <c r="T1183" s="57">
        <f>IF((R1183-S1183)&lt;SetUp!$B$53,R1183-S1183,SetUp!$B$53)</f>
        <v>0</v>
      </c>
      <c r="U1183" s="57">
        <f t="shared" si="389"/>
        <v>2.9770151541814425</v>
      </c>
      <c r="V1183" s="57">
        <f>(L1183-P1183)/1000*SetUp!$B$13*1000000/SetUp!$B$48</f>
        <v>3.623222593312958</v>
      </c>
      <c r="W1183" s="57">
        <f t="shared" si="400"/>
        <v>-8.6042284408449632E-16</v>
      </c>
      <c r="X1183" s="57">
        <f>MAX((SetUp!$B$56*(1-($H1183/SetUp!$B$56)^2)*TANH(($B1183-$D1183)/SetUp!$B$56))/(1+$H1183/SetUp!$B$56*TANH(($B1183-$D1183)/SetUp!$B$56)),0)</f>
        <v>0</v>
      </c>
      <c r="AP1183" s="64">
        <v>28273</v>
      </c>
      <c r="AQ1183" s="55">
        <v>5</v>
      </c>
      <c r="AR1183" s="55">
        <v>149</v>
      </c>
      <c r="AS1183" s="66">
        <f t="shared" si="390"/>
        <v>3.9849999999999999</v>
      </c>
      <c r="AT1183" s="66">
        <f t="shared" si="391"/>
        <v>10.735988756196441</v>
      </c>
      <c r="AU1183" s="55" t="str">
        <f>IF(OR($AP1183&lt;SetUp!$B$97,$AP1183&gt;SetUp!$B$98),"Não","Sim")</f>
        <v>Não</v>
      </c>
      <c r="AV1183" s="68">
        <f t="shared" si="392"/>
        <v>1.9962464777677129</v>
      </c>
      <c r="AW1183" s="68">
        <f t="shared" si="393"/>
        <v>3.2765818708215488</v>
      </c>
      <c r="AX1183" s="68">
        <f t="shared" si="394"/>
        <v>0.60042832573213112</v>
      </c>
      <c r="AY1183" s="68">
        <f t="shared" si="395"/>
        <v>1.0308420479884417</v>
      </c>
      <c r="AZ1183" s="68">
        <f t="shared" si="396"/>
        <v>6.7509887561964419</v>
      </c>
      <c r="BA1183" s="68">
        <f t="shared" si="397"/>
        <v>1.2803353930538359</v>
      </c>
      <c r="BB1183" s="68">
        <f t="shared" si="398"/>
        <v>0.43041372225631058</v>
      </c>
    </row>
    <row r="1184" spans="1:54" x14ac:dyDescent="0.3">
      <c r="A1184" s="64">
        <v>27846</v>
      </c>
      <c r="B1184" s="57">
        <v>2.9609999999999999</v>
      </c>
      <c r="C1184" s="57">
        <v>1.48</v>
      </c>
      <c r="D1184" s="57">
        <v>4.6269999999999998</v>
      </c>
      <c r="E1184" s="57">
        <f t="shared" si="383"/>
        <v>2.9609999999999999</v>
      </c>
      <c r="F1184" s="57">
        <f t="shared" si="384"/>
        <v>1.6659999999999999</v>
      </c>
      <c r="G1184" s="57">
        <f t="shared" si="385"/>
        <v>0</v>
      </c>
      <c r="H1184" s="57">
        <f>IF(Q1183&gt;SetUp!$B$56,SetUp!$B$56,Q1183)</f>
        <v>6.1679179107221023</v>
      </c>
      <c r="I1184" s="57">
        <f t="shared" si="399"/>
        <v>2.9770151541814425</v>
      </c>
      <c r="J1184" s="57">
        <f>MIN(F1184,H1184,(1-EXP(-SetUp!$B$52*H1184/SetUp!$B$56))*F1184)</f>
        <v>1.0304799442269488</v>
      </c>
      <c r="K1184" s="57">
        <f t="shared" si="386"/>
        <v>5.1374379664951535</v>
      </c>
      <c r="L1184" s="57">
        <f>IF(I1184&lt;=0,0,MIN(SetUp!$B$50*I1184^SetUp!$B$55,I1184))</f>
        <v>0.12608533984840123</v>
      </c>
      <c r="M1184" s="57">
        <f t="shared" si="387"/>
        <v>2.8509298143330413</v>
      </c>
      <c r="N1184" s="57">
        <f>IF(SetUp!$B$62=0,X1184,(B1184-E1184)*(1-(H1184/SetUp!$B$66/SetUp!$B$56)))</f>
        <v>0</v>
      </c>
      <c r="O1184" s="57">
        <f>K1184*SetUp!$B$65</f>
        <v>0</v>
      </c>
      <c r="P1184" s="57">
        <f>MIN(SetUp!$B$54*L1184^SetUp!$B$51,L1184)</f>
        <v>6.7032719932252849E-2</v>
      </c>
      <c r="Q1184" s="57">
        <f t="shared" si="388"/>
        <v>5.1374379664951535</v>
      </c>
      <c r="R1184" s="57">
        <f>IF((H1184+N1184-O1184)&gt;SetUp!$B$56,T1183+H1184+N1184-O1184-SetUp!$B$56,T1183)</f>
        <v>0</v>
      </c>
      <c r="S1184" s="57">
        <f>R1184*SetUp!$B$65</f>
        <v>0</v>
      </c>
      <c r="T1184" s="57">
        <f>IF((R1184-S1184)&lt;SetUp!$B$53,R1184-S1184,SetUp!$B$53)</f>
        <v>0</v>
      </c>
      <c r="U1184" s="57">
        <f t="shared" si="389"/>
        <v>2.8509298143330413</v>
      </c>
      <c r="V1184" s="57">
        <f>(L1184-P1184)/1000*SetUp!$B$13*1000000/SetUp!$B$48</f>
        <v>3.3587761965905374</v>
      </c>
      <c r="W1184" s="57">
        <f t="shared" si="400"/>
        <v>9.1593399531575415E-16</v>
      </c>
      <c r="X1184" s="57">
        <f>MAX((SetUp!$B$56*(1-($H1184/SetUp!$B$56)^2)*TANH(($B1184-$D1184)/SetUp!$B$56))/(1+$H1184/SetUp!$B$56*TANH(($B1184-$D1184)/SetUp!$B$56)),0)</f>
        <v>0</v>
      </c>
      <c r="AP1184" s="64">
        <v>28274</v>
      </c>
      <c r="AQ1184" s="55">
        <v>5</v>
      </c>
      <c r="AR1184" s="55">
        <v>150</v>
      </c>
      <c r="AS1184" s="66">
        <f t="shared" si="390"/>
        <v>4.1740000000000004</v>
      </c>
      <c r="AT1184" s="66">
        <f t="shared" si="391"/>
        <v>9.5464813607144983</v>
      </c>
      <c r="AU1184" s="55" t="str">
        <f>IF(OR($AP1184&lt;SetUp!$B$97,$AP1184&gt;SetUp!$B$98),"Não","Sim")</f>
        <v>Não</v>
      </c>
      <c r="AV1184" s="68">
        <f t="shared" si="392"/>
        <v>2.043036955123426</v>
      </c>
      <c r="AW1184" s="68">
        <f t="shared" si="393"/>
        <v>3.0897380731567683</v>
      </c>
      <c r="AX1184" s="68">
        <f t="shared" si="394"/>
        <v>0.62055244472943527</v>
      </c>
      <c r="AY1184" s="68">
        <f t="shared" si="395"/>
        <v>0.97984332894406523</v>
      </c>
      <c r="AZ1184" s="68">
        <f t="shared" si="396"/>
        <v>5.3724813607144979</v>
      </c>
      <c r="BA1184" s="68">
        <f t="shared" si="397"/>
        <v>1.0467011180333423</v>
      </c>
      <c r="BB1184" s="68">
        <f t="shared" si="398"/>
        <v>0.35929088421462996</v>
      </c>
    </row>
    <row r="1185" spans="1:54" x14ac:dyDescent="0.3">
      <c r="A1185" s="64">
        <v>27847</v>
      </c>
      <c r="B1185" s="57">
        <v>6.8330000000000002</v>
      </c>
      <c r="C1185" s="57">
        <v>1.48</v>
      </c>
      <c r="D1185" s="57">
        <v>4.6269999999999998</v>
      </c>
      <c r="E1185" s="57">
        <f t="shared" si="383"/>
        <v>4.6269999999999998</v>
      </c>
      <c r="F1185" s="57">
        <f t="shared" si="384"/>
        <v>0</v>
      </c>
      <c r="G1185" s="57">
        <f t="shared" si="385"/>
        <v>2.1125256675351256E-2</v>
      </c>
      <c r="H1185" s="57">
        <f>IF(Q1184&gt;SetUp!$B$56,SetUp!$B$56,Q1184)</f>
        <v>5.1374379664951535</v>
      </c>
      <c r="I1185" s="57">
        <f t="shared" si="399"/>
        <v>2.8720550710083925</v>
      </c>
      <c r="J1185" s="57">
        <f>MIN(F1185,H1185,(1-EXP(-SetUp!$B$52*H1185/SetUp!$B$56))*F1185)</f>
        <v>0</v>
      </c>
      <c r="K1185" s="57">
        <f t="shared" si="386"/>
        <v>5.1374379664951535</v>
      </c>
      <c r="L1185" s="57">
        <f>IF(I1185&lt;=0,0,MIN(SetUp!$B$50*I1185^SetUp!$B$55,I1185))</f>
        <v>0.11876381039827164</v>
      </c>
      <c r="M1185" s="57">
        <f t="shared" si="387"/>
        <v>2.753291260610121</v>
      </c>
      <c r="N1185" s="57">
        <f>IF(SetUp!$B$62=0,X1185,(B1185-E1185)*(1-(H1185/SetUp!$B$66/SetUp!$B$56)))</f>
        <v>2.1848747433246491</v>
      </c>
      <c r="O1185" s="57">
        <f>K1185*SetUp!$B$65</f>
        <v>0</v>
      </c>
      <c r="P1185" s="57">
        <f>MIN(SetUp!$B$54*L1185^SetUp!$B$51,L1185)</f>
        <v>6.3204550791278971E-2</v>
      </c>
      <c r="Q1185" s="57">
        <f t="shared" si="388"/>
        <v>7.3223127098198031</v>
      </c>
      <c r="R1185" s="57">
        <f>IF((H1185+N1185-O1185)&gt;SetUp!$B$56,T1184+H1185+N1185-O1185-SetUp!$B$56,T1184)</f>
        <v>0</v>
      </c>
      <c r="S1185" s="57">
        <f>R1185*SetUp!$B$65</f>
        <v>0</v>
      </c>
      <c r="T1185" s="57">
        <f>IF((R1185-S1185)&lt;SetUp!$B$53,R1185-S1185,SetUp!$B$53)</f>
        <v>0</v>
      </c>
      <c r="U1185" s="57">
        <f t="shared" si="389"/>
        <v>2.753291260610121</v>
      </c>
      <c r="V1185" s="57">
        <f>(L1185-P1185)/1000*SetUp!$B$13*1000000/SetUp!$B$48</f>
        <v>3.1600819562813482</v>
      </c>
      <c r="W1185" s="57">
        <f t="shared" si="400"/>
        <v>0</v>
      </c>
      <c r="X1185" s="57">
        <f>MAX((SetUp!$B$56*(1-($H1185/SetUp!$B$56)^2)*TANH(($B1185-$D1185)/SetUp!$B$56))/(1+$H1185/SetUp!$B$56*TANH(($B1185-$D1185)/SetUp!$B$56)),0)</f>
        <v>2.1848747433246491</v>
      </c>
      <c r="AP1185" s="64">
        <v>28275</v>
      </c>
      <c r="AQ1185" s="55">
        <v>5</v>
      </c>
      <c r="AR1185" s="55">
        <v>151</v>
      </c>
      <c r="AS1185" s="66">
        <f t="shared" si="390"/>
        <v>3.2829999999999999</v>
      </c>
      <c r="AT1185" s="66">
        <f t="shared" si="391"/>
        <v>8.5352643643373511</v>
      </c>
      <c r="AU1185" s="55" t="str">
        <f>IF(OR($AP1185&lt;SetUp!$B$97,$AP1185&gt;SetUp!$B$98),"Não","Sim")</f>
        <v>Não</v>
      </c>
      <c r="AV1185" s="68">
        <f t="shared" si="392"/>
        <v>1.8119050747762697</v>
      </c>
      <c r="AW1185" s="68">
        <f t="shared" si="393"/>
        <v>2.9215174763018879</v>
      </c>
      <c r="AX1185" s="68">
        <f t="shared" si="394"/>
        <v>0.51627088272934007</v>
      </c>
      <c r="AY1185" s="68">
        <f t="shared" si="395"/>
        <v>0.93121697714317875</v>
      </c>
      <c r="AZ1185" s="68">
        <f t="shared" si="396"/>
        <v>5.2522643643373517</v>
      </c>
      <c r="BA1185" s="68">
        <f t="shared" si="397"/>
        <v>1.1096124015256181</v>
      </c>
      <c r="BB1185" s="68">
        <f t="shared" si="398"/>
        <v>0.41494609441383867</v>
      </c>
    </row>
    <row r="1186" spans="1:54" x14ac:dyDescent="0.3">
      <c r="A1186" s="64">
        <v>27848</v>
      </c>
      <c r="B1186" s="57">
        <v>14.840999999999999</v>
      </c>
      <c r="C1186" s="57">
        <v>2.137</v>
      </c>
      <c r="D1186" s="57">
        <v>4.6269999999999998</v>
      </c>
      <c r="E1186" s="57">
        <f t="shared" si="383"/>
        <v>4.6269999999999998</v>
      </c>
      <c r="F1186" s="57">
        <f t="shared" si="384"/>
        <v>0</v>
      </c>
      <c r="G1186" s="57">
        <f t="shared" si="385"/>
        <v>0.39617951535885076</v>
      </c>
      <c r="H1186" s="57">
        <f>IF(Q1185&gt;SetUp!$B$56,SetUp!$B$56,Q1185)</f>
        <v>7.3223127098198031</v>
      </c>
      <c r="I1186" s="57">
        <f t="shared" si="399"/>
        <v>3.1494707759689717</v>
      </c>
      <c r="J1186" s="57">
        <f>MIN(F1186,H1186,(1-EXP(-SetUp!$B$52*H1186/SetUp!$B$56))*F1186)</f>
        <v>0</v>
      </c>
      <c r="K1186" s="57">
        <f t="shared" si="386"/>
        <v>7.3223127098198031</v>
      </c>
      <c r="L1186" s="57">
        <f>IF(I1186&lt;=0,0,MIN(SetUp!$B$50*I1186^SetUp!$B$55,I1186))</f>
        <v>0.13849225578565852</v>
      </c>
      <c r="M1186" s="57">
        <f t="shared" si="387"/>
        <v>3.010978520183313</v>
      </c>
      <c r="N1186" s="57">
        <f>IF(SetUp!$B$62=0,X1186,(B1186-E1186)*(1-(H1186/SetUp!$B$66/SetUp!$B$56)))</f>
        <v>9.8178204846411479</v>
      </c>
      <c r="O1186" s="57">
        <f>K1186*SetUp!$B$65</f>
        <v>0</v>
      </c>
      <c r="P1186" s="57">
        <f>MIN(SetUp!$B$54*L1186^SetUp!$B$51,L1186)</f>
        <v>7.3511336132967911E-2</v>
      </c>
      <c r="Q1186" s="57">
        <f t="shared" si="388"/>
        <v>17.140133194460951</v>
      </c>
      <c r="R1186" s="57">
        <f>IF((H1186+N1186-O1186)&gt;SetUp!$B$56,T1185+H1186+N1186-O1186-SetUp!$B$56,T1185)</f>
        <v>0</v>
      </c>
      <c r="S1186" s="57">
        <f>R1186*SetUp!$B$65</f>
        <v>0</v>
      </c>
      <c r="T1186" s="57">
        <f>IF((R1186-S1186)&lt;SetUp!$B$53,R1186-S1186,SetUp!$B$53)</f>
        <v>0</v>
      </c>
      <c r="U1186" s="57">
        <f t="shared" si="389"/>
        <v>3.010978520183313</v>
      </c>
      <c r="V1186" s="57">
        <f>(L1186-P1186)/1000*SetUp!$B$13*1000000/SetUp!$B$48</f>
        <v>3.695964149802871</v>
      </c>
      <c r="W1186" s="57">
        <f t="shared" si="400"/>
        <v>6.9388939039072284E-16</v>
      </c>
      <c r="X1186" s="57">
        <f>MAX((SetUp!$B$56*(1-($H1186/SetUp!$B$56)^2)*TANH(($B1186-$D1186)/SetUp!$B$56))/(1+$H1186/SetUp!$B$56*TANH(($B1186-$D1186)/SetUp!$B$56)),0)</f>
        <v>9.8178204846411479</v>
      </c>
      <c r="AP1186" s="64">
        <v>28276</v>
      </c>
      <c r="AQ1186" s="55">
        <v>5</v>
      </c>
      <c r="AR1186" s="55">
        <v>152</v>
      </c>
      <c r="AS1186" s="66">
        <f t="shared" si="390"/>
        <v>3.1219999999999999</v>
      </c>
      <c r="AT1186" s="66">
        <f t="shared" si="391"/>
        <v>7.6691339486638617</v>
      </c>
      <c r="AU1186" s="55" t="str">
        <f>IF(OR($AP1186&lt;SetUp!$B$97,$AP1186&gt;SetUp!$B$98),"Não","Sim")</f>
        <v>Não</v>
      </c>
      <c r="AV1186" s="68">
        <f t="shared" si="392"/>
        <v>1.7669182210843828</v>
      </c>
      <c r="AW1186" s="68">
        <f t="shared" si="393"/>
        <v>2.7693201239047576</v>
      </c>
      <c r="AX1186" s="68">
        <f t="shared" si="394"/>
        <v>0.49443289872639867</v>
      </c>
      <c r="AY1186" s="68">
        <f t="shared" si="395"/>
        <v>0.88474632319896362</v>
      </c>
      <c r="AZ1186" s="68">
        <f t="shared" si="396"/>
        <v>4.5471339486638618</v>
      </c>
      <c r="BA1186" s="68">
        <f t="shared" si="397"/>
        <v>1.0024019028203748</v>
      </c>
      <c r="BB1186" s="68">
        <f t="shared" si="398"/>
        <v>0.39031342447256495</v>
      </c>
    </row>
    <row r="1187" spans="1:54" x14ac:dyDescent="0.3">
      <c r="A1187" s="64">
        <v>27849</v>
      </c>
      <c r="B1187" s="57">
        <v>9.0660000000000007</v>
      </c>
      <c r="C1187" s="57">
        <v>4.7789999999999999</v>
      </c>
      <c r="D1187" s="57">
        <v>4.6269999999999998</v>
      </c>
      <c r="E1187" s="57">
        <f t="shared" si="383"/>
        <v>4.6269999999999998</v>
      </c>
      <c r="F1187" s="57">
        <f t="shared" si="384"/>
        <v>0</v>
      </c>
      <c r="G1187" s="57">
        <f t="shared" si="385"/>
        <v>0.3998889720330947</v>
      </c>
      <c r="H1187" s="57">
        <f>IF(Q1186&gt;SetUp!$B$56,SetUp!$B$56,Q1186)</f>
        <v>17.140133194460951</v>
      </c>
      <c r="I1187" s="57">
        <f t="shared" si="399"/>
        <v>3.4108674922164077</v>
      </c>
      <c r="J1187" s="57">
        <f>MIN(F1187,H1187,(1-EXP(-SetUp!$B$52*H1187/SetUp!$B$56))*F1187)</f>
        <v>0</v>
      </c>
      <c r="K1187" s="57">
        <f t="shared" si="386"/>
        <v>17.140133194460951</v>
      </c>
      <c r="L1187" s="57">
        <f>IF(I1187&lt;=0,0,MIN(SetUp!$B$50*I1187^SetUp!$B$55,I1187))</f>
        <v>0.15817491059646385</v>
      </c>
      <c r="M1187" s="57">
        <f t="shared" si="387"/>
        <v>3.2526925816199439</v>
      </c>
      <c r="N1187" s="57">
        <f>IF(SetUp!$B$62=0,X1187,(B1187-E1187)*(1-(H1187/SetUp!$B$66/SetUp!$B$56)))</f>
        <v>4.0391110279669062</v>
      </c>
      <c r="O1187" s="57">
        <f>K1187*SetUp!$B$65</f>
        <v>0</v>
      </c>
      <c r="P1187" s="57">
        <f>MIN(SetUp!$B$54*L1187^SetUp!$B$51,L1187)</f>
        <v>8.3769250787419411E-2</v>
      </c>
      <c r="Q1187" s="57">
        <f t="shared" si="388"/>
        <v>21.179244222427858</v>
      </c>
      <c r="R1187" s="57">
        <f>IF((H1187+N1187-O1187)&gt;SetUp!$B$56,T1186+H1187+N1187-O1187-SetUp!$B$56,T1186)</f>
        <v>0</v>
      </c>
      <c r="S1187" s="57">
        <f>R1187*SetUp!$B$65</f>
        <v>0</v>
      </c>
      <c r="T1187" s="57">
        <f>IF((R1187-S1187)&lt;SetUp!$B$53,R1187-S1187,SetUp!$B$53)</f>
        <v>0</v>
      </c>
      <c r="U1187" s="57">
        <f t="shared" si="389"/>
        <v>3.2526925816199439</v>
      </c>
      <c r="V1187" s="57">
        <f>(L1187-P1187)/1000*SetUp!$B$13*1000000/SetUp!$B$48</f>
        <v>4.2320215328819204</v>
      </c>
      <c r="W1187" s="57">
        <f t="shared" si="400"/>
        <v>0</v>
      </c>
      <c r="X1187" s="57">
        <f>MAX((SetUp!$B$56*(1-($H1187/SetUp!$B$56)^2)*TANH(($B1187-$D1187)/SetUp!$B$56))/(1+$H1187/SetUp!$B$56*TANH(($B1187-$D1187)/SetUp!$B$56)),0)</f>
        <v>4.0391110279669062</v>
      </c>
      <c r="AP1187" s="64">
        <v>28277</v>
      </c>
      <c r="AQ1187" s="55">
        <v>6</v>
      </c>
      <c r="AR1187" s="55">
        <v>153</v>
      </c>
      <c r="AS1187" s="66">
        <f t="shared" si="390"/>
        <v>3.1219999999999999</v>
      </c>
      <c r="AT1187" s="66">
        <f t="shared" si="391"/>
        <v>6.9221905728481925</v>
      </c>
      <c r="AU1187" s="55" t="str">
        <f>IF(OR($AP1187&lt;SetUp!$B$97,$AP1187&gt;SetUp!$B$98),"Não","Sim")</f>
        <v>Não</v>
      </c>
      <c r="AV1187" s="68">
        <f t="shared" si="392"/>
        <v>1.7669182210843828</v>
      </c>
      <c r="AW1187" s="68">
        <f t="shared" si="393"/>
        <v>2.631005620071571</v>
      </c>
      <c r="AX1187" s="68">
        <f t="shared" si="394"/>
        <v>0.49443289872639867</v>
      </c>
      <c r="AY1187" s="68">
        <f t="shared" si="395"/>
        <v>0.84024355155982433</v>
      </c>
      <c r="AZ1187" s="68">
        <f t="shared" si="396"/>
        <v>3.8001905728481926</v>
      </c>
      <c r="BA1187" s="68">
        <f t="shared" si="397"/>
        <v>0.86408739898718823</v>
      </c>
      <c r="BB1187" s="68">
        <f t="shared" si="398"/>
        <v>0.34581065283342566</v>
      </c>
    </row>
    <row r="1188" spans="1:54" x14ac:dyDescent="0.3">
      <c r="A1188" s="64">
        <v>27850</v>
      </c>
      <c r="B1188" s="57">
        <v>5.6950000000000003</v>
      </c>
      <c r="C1188" s="57">
        <v>3.6230000000000002</v>
      </c>
      <c r="D1188" s="57">
        <v>4.6269999999999998</v>
      </c>
      <c r="E1188" s="57">
        <f t="shared" si="383"/>
        <v>4.6269999999999998</v>
      </c>
      <c r="F1188" s="57">
        <f t="shared" si="384"/>
        <v>0</v>
      </c>
      <c r="G1188" s="57">
        <f t="shared" si="385"/>
        <v>0.1222690327060022</v>
      </c>
      <c r="H1188" s="57">
        <f>IF(Q1187&gt;SetUp!$B$56,SetUp!$B$56,Q1187)</f>
        <v>21.179244222427858</v>
      </c>
      <c r="I1188" s="57">
        <f t="shared" si="399"/>
        <v>3.374961614325946</v>
      </c>
      <c r="J1188" s="57">
        <f>MIN(F1188,H1188,(1-EXP(-SetUp!$B$52*H1188/SetUp!$B$56))*F1188)</f>
        <v>0</v>
      </c>
      <c r="K1188" s="57">
        <f t="shared" si="386"/>
        <v>21.179244222427858</v>
      </c>
      <c r="L1188" s="57">
        <f>IF(I1188&lt;=0,0,MIN(SetUp!$B$50*I1188^SetUp!$B$55,I1188))</f>
        <v>0.15540950620414054</v>
      </c>
      <c r="M1188" s="57">
        <f t="shared" si="387"/>
        <v>3.2195521081218055</v>
      </c>
      <c r="N1188" s="57">
        <f>IF(SetUp!$B$62=0,X1188,(B1188-E1188)*(1-(H1188/SetUp!$B$66/SetUp!$B$56)))</f>
        <v>0.9457309672939983</v>
      </c>
      <c r="O1188" s="57">
        <f>K1188*SetUp!$B$65</f>
        <v>0</v>
      </c>
      <c r="P1188" s="57">
        <f>MIN(SetUp!$B$54*L1188^SetUp!$B$51,L1188)</f>
        <v>8.2329395321256313E-2</v>
      </c>
      <c r="Q1188" s="57">
        <f t="shared" si="388"/>
        <v>22.124975189721855</v>
      </c>
      <c r="R1188" s="57">
        <f>IF((H1188+N1188-O1188)&gt;SetUp!$B$56,T1187+H1188+N1188-O1188-SetUp!$B$56,T1187)</f>
        <v>0</v>
      </c>
      <c r="S1188" s="57">
        <f>R1188*SetUp!$B$65</f>
        <v>0</v>
      </c>
      <c r="T1188" s="57">
        <f>IF((R1188-S1188)&lt;SetUp!$B$53,R1188-S1188,SetUp!$B$53)</f>
        <v>0</v>
      </c>
      <c r="U1188" s="57">
        <f t="shared" si="389"/>
        <v>3.2195521081218055</v>
      </c>
      <c r="V1188" s="57">
        <f>(L1188-P1188)/1000*SetUp!$B$13*1000000/SetUp!$B$48</f>
        <v>4.156627381243517</v>
      </c>
      <c r="W1188" s="57">
        <f t="shared" si="400"/>
        <v>0</v>
      </c>
      <c r="X1188" s="57">
        <f>MAX((SetUp!$B$56*(1-($H1188/SetUp!$B$56)^2)*TANH(($B1188-$D1188)/SetUp!$B$56))/(1+$H1188/SetUp!$B$56*TANH(($B1188-$D1188)/SetUp!$B$56)),0)</f>
        <v>0.9457309672939983</v>
      </c>
      <c r="AP1188" s="64">
        <v>28278</v>
      </c>
      <c r="AQ1188" s="55">
        <v>6</v>
      </c>
      <c r="AR1188" s="55">
        <v>154</v>
      </c>
      <c r="AS1188" s="66">
        <f t="shared" si="390"/>
        <v>3.1219999999999999</v>
      </c>
      <c r="AT1188" s="66">
        <f t="shared" si="391"/>
        <v>6.4680704382829894</v>
      </c>
      <c r="AU1188" s="55" t="str">
        <f>IF(OR($AP1188&lt;SetUp!$B$97,$AP1188&gt;SetUp!$B$98),"Não","Sim")</f>
        <v>Não</v>
      </c>
      <c r="AV1188" s="68">
        <f t="shared" si="392"/>
        <v>1.7669182210843828</v>
      </c>
      <c r="AW1188" s="68">
        <f t="shared" si="393"/>
        <v>2.5432401456179852</v>
      </c>
      <c r="AX1188" s="68">
        <f t="shared" si="394"/>
        <v>0.49443289872639867</v>
      </c>
      <c r="AY1188" s="68">
        <f t="shared" si="395"/>
        <v>0.81077474079389455</v>
      </c>
      <c r="AZ1188" s="68">
        <f t="shared" si="396"/>
        <v>3.3460704382829896</v>
      </c>
      <c r="BA1188" s="68">
        <f t="shared" si="397"/>
        <v>0.77632192453360238</v>
      </c>
      <c r="BB1188" s="68">
        <f t="shared" si="398"/>
        <v>0.31634184206749588</v>
      </c>
    </row>
    <row r="1189" spans="1:54" x14ac:dyDescent="0.3">
      <c r="A1189" s="64">
        <v>27851</v>
      </c>
      <c r="B1189" s="57">
        <v>23.157</v>
      </c>
      <c r="C1189" s="57">
        <v>9.0090000000000003</v>
      </c>
      <c r="D1189" s="57">
        <v>4.2549999999999999</v>
      </c>
      <c r="E1189" s="57">
        <f t="shared" si="383"/>
        <v>4.2549999999999999</v>
      </c>
      <c r="F1189" s="57">
        <f t="shared" si="384"/>
        <v>0</v>
      </c>
      <c r="G1189" s="57">
        <f t="shared" si="385"/>
        <v>4.1868134501948866</v>
      </c>
      <c r="H1189" s="57">
        <f>IF(Q1188&gt;SetUp!$B$56,SetUp!$B$56,Q1188)</f>
        <v>22.124975189721855</v>
      </c>
      <c r="I1189" s="57">
        <f t="shared" si="399"/>
        <v>7.4063655583166916</v>
      </c>
      <c r="J1189" s="57">
        <f>MIN(F1189,H1189,(1-EXP(-SetUp!$B$52*H1189/SetUp!$B$56))*F1189)</f>
        <v>0</v>
      </c>
      <c r="K1189" s="57">
        <f t="shared" si="386"/>
        <v>22.124975189721855</v>
      </c>
      <c r="L1189" s="57">
        <f>IF(I1189&lt;=0,0,MIN(SetUp!$B$50*I1189^SetUp!$B$55,I1189))</f>
        <v>0.57593228462884949</v>
      </c>
      <c r="M1189" s="57">
        <f t="shared" si="387"/>
        <v>6.8304332736878424</v>
      </c>
      <c r="N1189" s="57">
        <f>IF(SetUp!$B$62=0,X1189,(B1189-E1189)*(1-(H1189/SetUp!$B$66/SetUp!$B$56)))</f>
        <v>14.715186549805114</v>
      </c>
      <c r="O1189" s="57">
        <f>K1189*SetUp!$B$65</f>
        <v>0</v>
      </c>
      <c r="P1189" s="57">
        <f>MIN(SetUp!$B$54*L1189^SetUp!$B$51,L1189)</f>
        <v>0.29838074435386769</v>
      </c>
      <c r="Q1189" s="57">
        <f t="shared" si="388"/>
        <v>36.84016173952697</v>
      </c>
      <c r="R1189" s="57">
        <f>IF((H1189+N1189-O1189)&gt;SetUp!$B$56,T1188+H1189+N1189-O1189-SetUp!$B$56,T1188)</f>
        <v>0</v>
      </c>
      <c r="S1189" s="57">
        <f>R1189*SetUp!$B$65</f>
        <v>0</v>
      </c>
      <c r="T1189" s="57">
        <f>IF((R1189-S1189)&lt;SetUp!$B$53,R1189-S1189,SetUp!$B$53)</f>
        <v>0</v>
      </c>
      <c r="U1189" s="57">
        <f t="shared" si="389"/>
        <v>6.8304332736878424</v>
      </c>
      <c r="V1189" s="57">
        <f>(L1189-P1189)/1000*SetUp!$B$13*1000000/SetUp!$B$48</f>
        <v>15.786488527119902</v>
      </c>
      <c r="W1189" s="57">
        <f t="shared" si="400"/>
        <v>1.9984014443252818E-15</v>
      </c>
      <c r="X1189" s="57">
        <f>MAX((SetUp!$B$56*(1-($H1189/SetUp!$B$56)^2)*TANH(($B1189-$D1189)/SetUp!$B$56))/(1+$H1189/SetUp!$B$56*TANH(($B1189-$D1189)/SetUp!$B$56)),0)</f>
        <v>14.715186549805114</v>
      </c>
      <c r="AP1189" s="64">
        <v>28279</v>
      </c>
      <c r="AQ1189" s="55">
        <v>6</v>
      </c>
      <c r="AR1189" s="55">
        <v>155</v>
      </c>
      <c r="AS1189" s="66">
        <f t="shared" si="390"/>
        <v>3.1219999999999999</v>
      </c>
      <c r="AT1189" s="66">
        <f t="shared" si="391"/>
        <v>5.8779896880560543</v>
      </c>
      <c r="AU1189" s="55" t="str">
        <f>IF(OR($AP1189&lt;SetUp!$B$97,$AP1189&gt;SetUp!$B$98),"Não","Sim")</f>
        <v>Não</v>
      </c>
      <c r="AV1189" s="68">
        <f t="shared" si="392"/>
        <v>1.7669182210843828</v>
      </c>
      <c r="AW1189" s="68">
        <f t="shared" si="393"/>
        <v>2.4244565758239629</v>
      </c>
      <c r="AX1189" s="68">
        <f t="shared" si="394"/>
        <v>0.49443289872639867</v>
      </c>
      <c r="AY1189" s="68">
        <f t="shared" si="395"/>
        <v>0.76922881984066294</v>
      </c>
      <c r="AZ1189" s="68">
        <f t="shared" si="396"/>
        <v>2.7559896880560544</v>
      </c>
      <c r="BA1189" s="68">
        <f t="shared" si="397"/>
        <v>0.65753835473958011</v>
      </c>
      <c r="BB1189" s="68">
        <f t="shared" si="398"/>
        <v>0.27479592111426426</v>
      </c>
    </row>
    <row r="1190" spans="1:54" x14ac:dyDescent="0.3">
      <c r="A1190" s="64">
        <v>27852</v>
      </c>
      <c r="B1190" s="57">
        <v>10.266</v>
      </c>
      <c r="C1190" s="57">
        <v>59.048000000000002</v>
      </c>
      <c r="D1190" s="57">
        <v>4.2549999999999999</v>
      </c>
      <c r="E1190" s="57">
        <f t="shared" si="383"/>
        <v>4.2549999999999999</v>
      </c>
      <c r="F1190" s="57">
        <f t="shared" si="384"/>
        <v>0</v>
      </c>
      <c r="G1190" s="57">
        <f t="shared" si="385"/>
        <v>2.2084810715621255</v>
      </c>
      <c r="H1190" s="57">
        <f>IF(Q1189&gt;SetUp!$B$56,SetUp!$B$56,Q1189)</f>
        <v>36.84016173952697</v>
      </c>
      <c r="I1190" s="57">
        <f t="shared" si="399"/>
        <v>9.0389143452499674</v>
      </c>
      <c r="J1190" s="57">
        <f>MIN(F1190,H1190,(1-EXP(-SetUp!$B$52*H1190/SetUp!$B$56))*F1190)</f>
        <v>0</v>
      </c>
      <c r="K1190" s="57">
        <f t="shared" si="386"/>
        <v>36.84016173952697</v>
      </c>
      <c r="L1190" s="57">
        <f>IF(I1190&lt;=0,0,MIN(SetUp!$B$50*I1190^SetUp!$B$55,I1190))</f>
        <v>0.80270623427312637</v>
      </c>
      <c r="M1190" s="57">
        <f t="shared" si="387"/>
        <v>8.2362081109768415</v>
      </c>
      <c r="N1190" s="57">
        <f>IF(SetUp!$B$62=0,X1190,(B1190-E1190)*(1-(H1190/SetUp!$B$66/SetUp!$B$56)))</f>
        <v>3.8025189284378746</v>
      </c>
      <c r="O1190" s="57">
        <f>K1190*SetUp!$B$65</f>
        <v>0</v>
      </c>
      <c r="P1190" s="57">
        <f>MIN(SetUp!$B$54*L1190^SetUp!$B$51,L1190)</f>
        <v>0.41352630191722484</v>
      </c>
      <c r="Q1190" s="57">
        <f t="shared" si="388"/>
        <v>40.642680667964846</v>
      </c>
      <c r="R1190" s="57">
        <f>IF((H1190+N1190-O1190)&gt;SetUp!$B$56,T1189+H1190+N1190-O1190-SetUp!$B$56,T1189)</f>
        <v>0</v>
      </c>
      <c r="S1190" s="57">
        <f>R1190*SetUp!$B$65</f>
        <v>0</v>
      </c>
      <c r="T1190" s="57">
        <f>IF((R1190-S1190)&lt;SetUp!$B$53,R1190-S1190,SetUp!$B$53)</f>
        <v>0</v>
      </c>
      <c r="U1190" s="57">
        <f t="shared" si="389"/>
        <v>8.2362081109768415</v>
      </c>
      <c r="V1190" s="57">
        <f>(L1190-P1190)/1000*SetUp!$B$13*1000000/SetUp!$B$48</f>
        <v>22.13565282698427</v>
      </c>
      <c r="W1190" s="57">
        <f t="shared" si="400"/>
        <v>0</v>
      </c>
      <c r="X1190" s="57">
        <f>MAX((SetUp!$B$56*(1-($H1190/SetUp!$B$56)^2)*TANH(($B1190-$D1190)/SetUp!$B$56))/(1+$H1190/SetUp!$B$56*TANH(($B1190-$D1190)/SetUp!$B$56)),0)</f>
        <v>3.8025189284378746</v>
      </c>
      <c r="AP1190" s="64">
        <v>28280</v>
      </c>
      <c r="AQ1190" s="55">
        <v>6</v>
      </c>
      <c r="AR1190" s="55">
        <v>156</v>
      </c>
      <c r="AS1190" s="66">
        <f t="shared" si="390"/>
        <v>3.45</v>
      </c>
      <c r="AT1190" s="66">
        <f t="shared" si="391"/>
        <v>7.1632890651154</v>
      </c>
      <c r="AU1190" s="55" t="str">
        <f>IF(OR($AP1190&lt;SetUp!$B$97,$AP1190&gt;SetUp!$B$98),"Não","Sim")</f>
        <v>Não</v>
      </c>
      <c r="AV1190" s="68">
        <f t="shared" si="392"/>
        <v>1.857417562100671</v>
      </c>
      <c r="AW1190" s="68">
        <f t="shared" si="393"/>
        <v>2.6764321521599235</v>
      </c>
      <c r="AX1190" s="68">
        <f t="shared" si="394"/>
        <v>0.53781909507327419</v>
      </c>
      <c r="AY1190" s="68">
        <f t="shared" si="395"/>
        <v>0.85511247689525538</v>
      </c>
      <c r="AZ1190" s="68">
        <f t="shared" si="396"/>
        <v>3.7132890651153998</v>
      </c>
      <c r="BA1190" s="68">
        <f t="shared" si="397"/>
        <v>0.81901459005925248</v>
      </c>
      <c r="BB1190" s="68">
        <f t="shared" si="398"/>
        <v>0.31729338182198119</v>
      </c>
    </row>
    <row r="1191" spans="1:54" x14ac:dyDescent="0.3">
      <c r="A1191" s="64">
        <v>27853</v>
      </c>
      <c r="B1191" s="57">
        <v>3.3130000000000002</v>
      </c>
      <c r="C1191" s="57">
        <v>42.984000000000002</v>
      </c>
      <c r="D1191" s="57">
        <v>4.2549999999999999</v>
      </c>
      <c r="E1191" s="57">
        <f t="shared" si="383"/>
        <v>3.3130000000000002</v>
      </c>
      <c r="F1191" s="57">
        <f t="shared" si="384"/>
        <v>0.94199999999999973</v>
      </c>
      <c r="G1191" s="57">
        <f t="shared" si="385"/>
        <v>0</v>
      </c>
      <c r="H1191" s="57">
        <f>IF(Q1190&gt;SetUp!$B$56,SetUp!$B$56,Q1190)</f>
        <v>40.642680667964846</v>
      </c>
      <c r="I1191" s="57">
        <f t="shared" si="399"/>
        <v>8.2362081109768415</v>
      </c>
      <c r="J1191" s="57">
        <f>MIN(F1191,H1191,(1-EXP(-SetUp!$B$52*H1191/SetUp!$B$56))*F1191)</f>
        <v>0.94035525325130076</v>
      </c>
      <c r="K1191" s="57">
        <f t="shared" si="386"/>
        <v>39.702325414713549</v>
      </c>
      <c r="L1191" s="57">
        <f>IF(I1191&lt;=0,0,MIN(SetUp!$B$50*I1191^SetUp!$B$55,I1191))</f>
        <v>0.68745093026574389</v>
      </c>
      <c r="M1191" s="57">
        <f t="shared" si="387"/>
        <v>7.5487571807110978</v>
      </c>
      <c r="N1191" s="57">
        <f>IF(SetUp!$B$62=0,X1191,(B1191-E1191)*(1-(H1191/SetUp!$B$66/SetUp!$B$56)))</f>
        <v>0</v>
      </c>
      <c r="O1191" s="57">
        <f>K1191*SetUp!$B$65</f>
        <v>0</v>
      </c>
      <c r="P1191" s="57">
        <f>MIN(SetUp!$B$54*L1191^SetUp!$B$51,L1191)</f>
        <v>0.3550858464298704</v>
      </c>
      <c r="Q1191" s="57">
        <f t="shared" si="388"/>
        <v>39.702325414713549</v>
      </c>
      <c r="R1191" s="57">
        <f>IF((H1191+N1191-O1191)&gt;SetUp!$B$56,T1190+H1191+N1191-O1191-SetUp!$B$56,T1190)</f>
        <v>0</v>
      </c>
      <c r="S1191" s="57">
        <f>R1191*SetUp!$B$65</f>
        <v>0</v>
      </c>
      <c r="T1191" s="57">
        <f>IF((R1191-S1191)&lt;SetUp!$B$53,R1191-S1191,SetUp!$B$53)</f>
        <v>0</v>
      </c>
      <c r="U1191" s="57">
        <f t="shared" si="389"/>
        <v>7.5487571807110978</v>
      </c>
      <c r="V1191" s="57">
        <f>(L1191-P1191)/1000*SetUp!$B$13*1000000/SetUp!$B$48</f>
        <v>18.904155882514516</v>
      </c>
      <c r="W1191" s="57">
        <f t="shared" si="400"/>
        <v>4.7739590058881731E-15</v>
      </c>
      <c r="X1191" s="57">
        <f>MAX((SetUp!$B$56*(1-($H1191/SetUp!$B$56)^2)*TANH(($B1191-$D1191)/SetUp!$B$56))/(1+$H1191/SetUp!$B$56*TANH(($B1191-$D1191)/SetUp!$B$56)),0)</f>
        <v>0</v>
      </c>
      <c r="AP1191" s="64">
        <v>28281</v>
      </c>
      <c r="AQ1191" s="55">
        <v>6</v>
      </c>
      <c r="AR1191" s="55">
        <v>157</v>
      </c>
      <c r="AS1191" s="66">
        <f t="shared" si="390"/>
        <v>6.1589999999999998</v>
      </c>
      <c r="AT1191" s="66">
        <f t="shared" si="391"/>
        <v>8.9894226336305234</v>
      </c>
      <c r="AU1191" s="55" t="str">
        <f>IF(OR($AP1191&lt;SetUp!$B$97,$AP1191&gt;SetUp!$B$98),"Não","Sim")</f>
        <v>Não</v>
      </c>
      <c r="AV1191" s="68">
        <f t="shared" si="392"/>
        <v>2.4817332652805377</v>
      </c>
      <c r="AW1191" s="68">
        <f t="shared" si="393"/>
        <v>2.9982365873343824</v>
      </c>
      <c r="AX1191" s="68">
        <f t="shared" si="394"/>
        <v>0.7895102040902543</v>
      </c>
      <c r="AY1191" s="68">
        <f t="shared" si="395"/>
        <v>0.95373179906576155</v>
      </c>
      <c r="AZ1191" s="68">
        <f t="shared" si="396"/>
        <v>2.8304226336305236</v>
      </c>
      <c r="BA1191" s="68">
        <f t="shared" si="397"/>
        <v>0.51650332205384464</v>
      </c>
      <c r="BB1191" s="68">
        <f t="shared" si="398"/>
        <v>0.16422159497550726</v>
      </c>
    </row>
    <row r="1192" spans="1:54" x14ac:dyDescent="0.3">
      <c r="A1192" s="64">
        <v>27854</v>
      </c>
      <c r="B1192" s="57">
        <v>5.7050000000000001</v>
      </c>
      <c r="C1192" s="57">
        <v>18.247</v>
      </c>
      <c r="D1192" s="57">
        <v>4.2549999999999999</v>
      </c>
      <c r="E1192" s="57">
        <f t="shared" si="383"/>
        <v>4.2549999999999999</v>
      </c>
      <c r="F1192" s="57">
        <f t="shared" si="384"/>
        <v>0</v>
      </c>
      <c r="G1192" s="57">
        <f t="shared" si="385"/>
        <v>0.57051877049888022</v>
      </c>
      <c r="H1192" s="57">
        <f>IF(Q1191&gt;SetUp!$B$56,SetUp!$B$56,Q1191)</f>
        <v>39.702325414713549</v>
      </c>
      <c r="I1192" s="57">
        <f t="shared" si="399"/>
        <v>8.1192759512099784</v>
      </c>
      <c r="J1192" s="57">
        <f>MIN(F1192,H1192,(1-EXP(-SetUp!$B$52*H1192/SetUp!$B$56))*F1192)</f>
        <v>0</v>
      </c>
      <c r="K1192" s="57">
        <f t="shared" si="386"/>
        <v>39.702325414713549</v>
      </c>
      <c r="L1192" s="57">
        <f>IF(I1192&lt;=0,0,MIN(SetUp!$B$50*I1192^SetUp!$B$55,I1192))</f>
        <v>0.67126142089621588</v>
      </c>
      <c r="M1192" s="57">
        <f t="shared" si="387"/>
        <v>7.4480145303137624</v>
      </c>
      <c r="N1192" s="57">
        <f>IF(SetUp!$B$62=0,X1192,(B1192-E1192)*(1-(H1192/SetUp!$B$66/SetUp!$B$56)))</f>
        <v>0.87948122950111995</v>
      </c>
      <c r="O1192" s="57">
        <f>K1192*SetUp!$B$65</f>
        <v>0</v>
      </c>
      <c r="P1192" s="57">
        <f>MIN(SetUp!$B$54*L1192^SetUp!$B$51,L1192)</f>
        <v>0.34686415284218669</v>
      </c>
      <c r="Q1192" s="57">
        <f t="shared" si="388"/>
        <v>40.581806644214666</v>
      </c>
      <c r="R1192" s="57">
        <f>IF((H1192+N1192-O1192)&gt;SetUp!$B$56,T1191+H1192+N1192-O1192-SetUp!$B$56,T1191)</f>
        <v>0</v>
      </c>
      <c r="S1192" s="57">
        <f>R1192*SetUp!$B$65</f>
        <v>0</v>
      </c>
      <c r="T1192" s="57">
        <f>IF((R1192-S1192)&lt;SetUp!$B$53,R1192-S1192,SetUp!$B$53)</f>
        <v>0</v>
      </c>
      <c r="U1192" s="57">
        <f t="shared" si="389"/>
        <v>7.4480145303137624</v>
      </c>
      <c r="V1192" s="57">
        <f>(L1192-P1192)/1000*SetUp!$B$13*1000000/SetUp!$B$48</f>
        <v>18.450964982180579</v>
      </c>
      <c r="W1192" s="57">
        <f t="shared" si="400"/>
        <v>-1.8873791418627661E-15</v>
      </c>
      <c r="X1192" s="57">
        <f>MAX((SetUp!$B$56*(1-($H1192/SetUp!$B$56)^2)*TANH(($B1192-$D1192)/SetUp!$B$56))/(1+$H1192/SetUp!$B$56*TANH(($B1192-$D1192)/SetUp!$B$56)),0)</f>
        <v>0.87948122950111995</v>
      </c>
      <c r="AP1192" s="64">
        <v>28282</v>
      </c>
      <c r="AQ1192" s="55">
        <v>6</v>
      </c>
      <c r="AR1192" s="55">
        <v>158</v>
      </c>
      <c r="AS1192" s="66">
        <f t="shared" si="390"/>
        <v>4.9930000000000003</v>
      </c>
      <c r="AT1192" s="66">
        <f t="shared" si="391"/>
        <v>8.1715464187211833</v>
      </c>
      <c r="AU1192" s="55" t="str">
        <f>IF(OR($AP1192&lt;SetUp!$B$97,$AP1192&gt;SetUp!$B$98),"Não","Sim")</f>
        <v>Não</v>
      </c>
      <c r="AV1192" s="68">
        <f t="shared" si="392"/>
        <v>2.2345021816950639</v>
      </c>
      <c r="AW1192" s="68">
        <f t="shared" si="393"/>
        <v>2.8585916845050088</v>
      </c>
      <c r="AX1192" s="68">
        <f t="shared" si="394"/>
        <v>0.69836156605510979</v>
      </c>
      <c r="AY1192" s="68">
        <f t="shared" si="395"/>
        <v>0.91230425207280297</v>
      </c>
      <c r="AZ1192" s="68">
        <f t="shared" si="396"/>
        <v>3.1785464187211829</v>
      </c>
      <c r="BA1192" s="68">
        <f t="shared" si="397"/>
        <v>0.62408950280994491</v>
      </c>
      <c r="BB1192" s="68">
        <f t="shared" si="398"/>
        <v>0.21394268601769317</v>
      </c>
    </row>
    <row r="1193" spans="1:54" x14ac:dyDescent="0.3">
      <c r="A1193" s="64">
        <v>27855</v>
      </c>
      <c r="B1193" s="57">
        <v>0.84699999999999998</v>
      </c>
      <c r="C1193" s="57">
        <v>10.715999999999999</v>
      </c>
      <c r="D1193" s="57">
        <v>4.2549999999999999</v>
      </c>
      <c r="E1193" s="57">
        <f t="shared" si="383"/>
        <v>0.84699999999999998</v>
      </c>
      <c r="F1193" s="57">
        <f t="shared" si="384"/>
        <v>3.4079999999999999</v>
      </c>
      <c r="G1193" s="57">
        <f t="shared" si="385"/>
        <v>0</v>
      </c>
      <c r="H1193" s="57">
        <f>IF(Q1192&gt;SetUp!$B$56,SetUp!$B$56,Q1192)</f>
        <v>40.581806644214666</v>
      </c>
      <c r="I1193" s="57">
        <f t="shared" si="399"/>
        <v>7.4480145303137624</v>
      </c>
      <c r="J1193" s="57">
        <f>MIN(F1193,H1193,(1-EXP(-SetUp!$B$52*H1193/SetUp!$B$56))*F1193)</f>
        <v>3.4019927107924945</v>
      </c>
      <c r="K1193" s="57">
        <f t="shared" si="386"/>
        <v>37.179813933422174</v>
      </c>
      <c r="L1193" s="57">
        <f>IF(I1193&lt;=0,0,MIN(SetUp!$B$50*I1193^SetUp!$B$55,I1193))</f>
        <v>0.58134022778938554</v>
      </c>
      <c r="M1193" s="57">
        <f t="shared" si="387"/>
        <v>6.8666743025243768</v>
      </c>
      <c r="N1193" s="57">
        <f>IF(SetUp!$B$62=0,X1193,(B1193-E1193)*(1-(H1193/SetUp!$B$66/SetUp!$B$56)))</f>
        <v>0</v>
      </c>
      <c r="O1193" s="57">
        <f>K1193*SetUp!$B$65</f>
        <v>0</v>
      </c>
      <c r="P1193" s="57">
        <f>MIN(SetUp!$B$54*L1193^SetUp!$B$51,L1193)</f>
        <v>0.30113462529437335</v>
      </c>
      <c r="Q1193" s="57">
        <f t="shared" si="388"/>
        <v>37.179813933422174</v>
      </c>
      <c r="R1193" s="57">
        <f>IF((H1193+N1193-O1193)&gt;SetUp!$B$56,T1192+H1193+N1193-O1193-SetUp!$B$56,T1192)</f>
        <v>0</v>
      </c>
      <c r="S1193" s="57">
        <f>R1193*SetUp!$B$65</f>
        <v>0</v>
      </c>
      <c r="T1193" s="57">
        <f>IF((R1193-S1193)&lt;SetUp!$B$53,R1193-S1193,SetUp!$B$53)</f>
        <v>0</v>
      </c>
      <c r="U1193" s="57">
        <f t="shared" si="389"/>
        <v>6.8666743025243768</v>
      </c>
      <c r="V1193" s="57">
        <f>(L1193-P1193)/1000*SetUp!$B$13*1000000/SetUp!$B$48</f>
        <v>15.937445436763648</v>
      </c>
      <c r="W1193" s="57">
        <f t="shared" si="400"/>
        <v>6.2172489379008766E-15</v>
      </c>
      <c r="X1193" s="57">
        <f>MAX((SetUp!$B$56*(1-($H1193/SetUp!$B$56)^2)*TANH(($B1193-$D1193)/SetUp!$B$56))/(1+$H1193/SetUp!$B$56*TANH(($B1193-$D1193)/SetUp!$B$56)),0)</f>
        <v>0</v>
      </c>
      <c r="AP1193" s="64">
        <v>28283</v>
      </c>
      <c r="AQ1193" s="55">
        <v>6</v>
      </c>
      <c r="AR1193" s="55">
        <v>159</v>
      </c>
      <c r="AS1193" s="66">
        <f t="shared" si="390"/>
        <v>4.37</v>
      </c>
      <c r="AT1193" s="66">
        <f t="shared" si="391"/>
        <v>7.3560576037469474</v>
      </c>
      <c r="AU1193" s="55" t="str">
        <f>IF(OR($AP1193&lt;SetUp!$B$97,$AP1193&gt;SetUp!$B$98),"Não","Sim")</f>
        <v>Não</v>
      </c>
      <c r="AV1193" s="68">
        <f t="shared" si="392"/>
        <v>2.0904544960366871</v>
      </c>
      <c r="AW1193" s="68">
        <f t="shared" si="393"/>
        <v>2.7122053026544557</v>
      </c>
      <c r="AX1193" s="68">
        <f t="shared" si="394"/>
        <v>0.64048143697042181</v>
      </c>
      <c r="AY1193" s="68">
        <f t="shared" si="395"/>
        <v>0.86664512144851469</v>
      </c>
      <c r="AZ1193" s="68">
        <f t="shared" si="396"/>
        <v>2.9860576037469473</v>
      </c>
      <c r="BA1193" s="68">
        <f t="shared" si="397"/>
        <v>0.6217508066177686</v>
      </c>
      <c r="BB1193" s="68">
        <f t="shared" si="398"/>
        <v>0.22616368447809287</v>
      </c>
    </row>
    <row r="1194" spans="1:54" x14ac:dyDescent="0.3">
      <c r="A1194" s="64">
        <v>27856</v>
      </c>
      <c r="B1194" s="57">
        <v>0.115</v>
      </c>
      <c r="C1194" s="57">
        <v>7.782</v>
      </c>
      <c r="D1194" s="57">
        <v>4.2549999999999999</v>
      </c>
      <c r="E1194" s="57">
        <f t="shared" si="383"/>
        <v>0.115</v>
      </c>
      <c r="F1194" s="57">
        <f t="shared" si="384"/>
        <v>4.1399999999999997</v>
      </c>
      <c r="G1194" s="57">
        <f t="shared" si="385"/>
        <v>0</v>
      </c>
      <c r="H1194" s="57">
        <f>IF(Q1193&gt;SetUp!$B$56,SetUp!$B$56,Q1193)</f>
        <v>37.179813933422174</v>
      </c>
      <c r="I1194" s="57">
        <f t="shared" si="399"/>
        <v>6.8666743025243768</v>
      </c>
      <c r="J1194" s="57">
        <f>MIN(F1194,H1194,(1-EXP(-SetUp!$B$52*H1194/SetUp!$B$56))*F1194)</f>
        <v>4.1275825202191161</v>
      </c>
      <c r="K1194" s="57">
        <f t="shared" si="386"/>
        <v>33.05223141320306</v>
      </c>
      <c r="L1194" s="57">
        <f>IF(I1194&lt;=0,0,MIN(SetUp!$B$50*I1194^SetUp!$B$55,I1194))</f>
        <v>0.50769972954370646</v>
      </c>
      <c r="M1194" s="57">
        <f t="shared" si="387"/>
        <v>6.3589745729806708</v>
      </c>
      <c r="N1194" s="57">
        <f>IF(SetUp!$B$62=0,X1194,(B1194-E1194)*(1-(H1194/SetUp!$B$66/SetUp!$B$56)))</f>
        <v>0</v>
      </c>
      <c r="O1194" s="57">
        <f>K1194*SetUp!$B$65</f>
        <v>0</v>
      </c>
      <c r="P1194" s="57">
        <f>MIN(SetUp!$B$54*L1194^SetUp!$B$51,L1194)</f>
        <v>0.26359547461906957</v>
      </c>
      <c r="Q1194" s="57">
        <f t="shared" si="388"/>
        <v>33.05223141320306</v>
      </c>
      <c r="R1194" s="57">
        <f>IF((H1194+N1194-O1194)&gt;SetUp!$B$56,T1193+H1194+N1194-O1194-SetUp!$B$56,T1193)</f>
        <v>0</v>
      </c>
      <c r="S1194" s="57">
        <f>R1194*SetUp!$B$65</f>
        <v>0</v>
      </c>
      <c r="T1194" s="57">
        <f>IF((R1194-S1194)&lt;SetUp!$B$53,R1194-S1194,SetUp!$B$53)</f>
        <v>0</v>
      </c>
      <c r="U1194" s="57">
        <f t="shared" si="389"/>
        <v>6.3589745729806708</v>
      </c>
      <c r="V1194" s="57">
        <f>(L1194-P1194)/1000*SetUp!$B$13*1000000/SetUp!$B$48</f>
        <v>13.884084433367084</v>
      </c>
      <c r="W1194" s="57">
        <f t="shared" si="400"/>
        <v>2.2204460492503131E-15</v>
      </c>
      <c r="X1194" s="57">
        <f>MAX((SetUp!$B$56*(1-($H1194/SetUp!$B$56)^2)*TANH(($B1194-$D1194)/SetUp!$B$56))/(1+$H1194/SetUp!$B$56*TANH(($B1194-$D1194)/SetUp!$B$56)),0)</f>
        <v>0</v>
      </c>
      <c r="AP1194" s="64">
        <v>28284</v>
      </c>
      <c r="AQ1194" s="55">
        <v>6</v>
      </c>
      <c r="AR1194" s="55">
        <v>160</v>
      </c>
      <c r="AS1194" s="66">
        <f t="shared" si="390"/>
        <v>4.5720000000000001</v>
      </c>
      <c r="AT1194" s="66">
        <f t="shared" si="391"/>
        <v>6.6509763524324201</v>
      </c>
      <c r="AU1194" s="55" t="str">
        <f>IF(OR($AP1194&lt;SetUp!$B$97,$AP1194&gt;SetUp!$B$98),"Não","Sim")</f>
        <v>Não</v>
      </c>
      <c r="AV1194" s="68">
        <f t="shared" si="392"/>
        <v>2.1382235617446552</v>
      </c>
      <c r="AW1194" s="68">
        <f t="shared" si="393"/>
        <v>2.5789486913144319</v>
      </c>
      <c r="AX1194" s="68">
        <f t="shared" si="394"/>
        <v>0.66010622172324418</v>
      </c>
      <c r="AY1194" s="68">
        <f t="shared" si="395"/>
        <v>0.82288540370148366</v>
      </c>
      <c r="AZ1194" s="68">
        <f t="shared" si="396"/>
        <v>2.0789763524324201</v>
      </c>
      <c r="BA1194" s="68">
        <f t="shared" si="397"/>
        <v>0.44072512956977672</v>
      </c>
      <c r="BB1194" s="68">
        <f t="shared" si="398"/>
        <v>0.16277918197823948</v>
      </c>
    </row>
    <row r="1195" spans="1:54" x14ac:dyDescent="0.3">
      <c r="A1195" s="64">
        <v>27857</v>
      </c>
      <c r="B1195" s="57">
        <v>0.65600000000000003</v>
      </c>
      <c r="C1195" s="57">
        <v>5.673</v>
      </c>
      <c r="D1195" s="57">
        <v>4.2549999999999999</v>
      </c>
      <c r="E1195" s="57">
        <f t="shared" si="383"/>
        <v>0.65600000000000003</v>
      </c>
      <c r="F1195" s="57">
        <f t="shared" si="384"/>
        <v>3.5989999999999998</v>
      </c>
      <c r="G1195" s="57">
        <f t="shared" si="385"/>
        <v>0</v>
      </c>
      <c r="H1195" s="57">
        <f>IF(Q1194&gt;SetUp!$B$56,SetUp!$B$56,Q1194)</f>
        <v>33.05223141320306</v>
      </c>
      <c r="I1195" s="57">
        <f t="shared" si="399"/>
        <v>6.3589745729806708</v>
      </c>
      <c r="J1195" s="57">
        <f>MIN(F1195,H1195,(1-EXP(-SetUp!$B$52*H1195/SetUp!$B$56))*F1195)</f>
        <v>3.5784265759187437</v>
      </c>
      <c r="K1195" s="57">
        <f t="shared" si="386"/>
        <v>29.473804837284316</v>
      </c>
      <c r="L1195" s="57">
        <f>IF(I1195&lt;=0,0,MIN(SetUp!$B$50*I1195^SetUp!$B$55,I1195))</f>
        <v>0.446691818821292</v>
      </c>
      <c r="M1195" s="57">
        <f t="shared" si="387"/>
        <v>5.9122827541593788</v>
      </c>
      <c r="N1195" s="57">
        <f>IF(SetUp!$B$62=0,X1195,(B1195-E1195)*(1-(H1195/SetUp!$B$66/SetUp!$B$56)))</f>
        <v>0</v>
      </c>
      <c r="O1195" s="57">
        <f>K1195*SetUp!$B$65</f>
        <v>0</v>
      </c>
      <c r="P1195" s="57">
        <f>MIN(SetUp!$B$54*L1195^SetUp!$B$51,L1195)</f>
        <v>0.23242608180512575</v>
      </c>
      <c r="Q1195" s="57">
        <f t="shared" si="388"/>
        <v>29.473804837284316</v>
      </c>
      <c r="R1195" s="57">
        <f>IF((H1195+N1195-O1195)&gt;SetUp!$B$56,T1194+H1195+N1195-O1195-SetUp!$B$56,T1194)</f>
        <v>0</v>
      </c>
      <c r="S1195" s="57">
        <f>R1195*SetUp!$B$65</f>
        <v>0</v>
      </c>
      <c r="T1195" s="57">
        <f>IF((R1195-S1195)&lt;SetUp!$B$53,R1195-S1195,SetUp!$B$53)</f>
        <v>0</v>
      </c>
      <c r="U1195" s="57">
        <f t="shared" si="389"/>
        <v>5.9122827541593788</v>
      </c>
      <c r="V1195" s="57">
        <f>(L1195-P1195)/1000*SetUp!$B$13*1000000/SetUp!$B$48</f>
        <v>12.18693867023549</v>
      </c>
      <c r="W1195" s="57">
        <f t="shared" si="400"/>
        <v>2.1649348980190553E-15</v>
      </c>
      <c r="X1195" s="57">
        <f>MAX((SetUp!$B$56*(1-($H1195/SetUp!$B$56)^2)*TANH(($B1195-$D1195)/SetUp!$B$56))/(1+$H1195/SetUp!$B$56*TANH(($B1195-$D1195)/SetUp!$B$56)),0)</f>
        <v>0</v>
      </c>
      <c r="AP1195" s="64">
        <v>28285</v>
      </c>
      <c r="AQ1195" s="55">
        <v>6</v>
      </c>
      <c r="AR1195" s="55">
        <v>161</v>
      </c>
      <c r="AS1195" s="66">
        <f t="shared" si="390"/>
        <v>9.0090000000000003</v>
      </c>
      <c r="AT1195" s="66">
        <f t="shared" si="391"/>
        <v>6.4423499590645994</v>
      </c>
      <c r="AU1195" s="55" t="str">
        <f>IF(OR($AP1195&lt;SetUp!$B$97,$AP1195&gt;SetUp!$B$98),"Não","Sim")</f>
        <v>Não</v>
      </c>
      <c r="AV1195" s="68">
        <f t="shared" si="392"/>
        <v>3.0014996251873831</v>
      </c>
      <c r="AW1195" s="68">
        <f t="shared" si="393"/>
        <v>2.5381784726580201</v>
      </c>
      <c r="AX1195" s="68">
        <f t="shared" si="394"/>
        <v>0.95467658691864354</v>
      </c>
      <c r="AY1195" s="68">
        <f t="shared" si="395"/>
        <v>0.80904431271629085</v>
      </c>
      <c r="AZ1195" s="68">
        <f t="shared" si="396"/>
        <v>-2.5666500409354009</v>
      </c>
      <c r="BA1195" s="68">
        <f t="shared" si="397"/>
        <v>-0.46332115252936301</v>
      </c>
      <c r="BB1195" s="68">
        <f t="shared" si="398"/>
        <v>-0.1456322742023527</v>
      </c>
    </row>
    <row r="1196" spans="1:54" x14ac:dyDescent="0.3">
      <c r="A1196" s="64">
        <v>27858</v>
      </c>
      <c r="B1196" s="57">
        <v>0.189</v>
      </c>
      <c r="C1196" s="57">
        <v>4.5720000000000001</v>
      </c>
      <c r="D1196" s="57">
        <v>4.2549999999999999</v>
      </c>
      <c r="E1196" s="57">
        <f t="shared" si="383"/>
        <v>0.189</v>
      </c>
      <c r="F1196" s="57">
        <f t="shared" si="384"/>
        <v>4.0659999999999998</v>
      </c>
      <c r="G1196" s="57">
        <f t="shared" si="385"/>
        <v>0</v>
      </c>
      <c r="H1196" s="57">
        <f>IF(Q1195&gt;SetUp!$B$56,SetUp!$B$56,Q1195)</f>
        <v>29.473804837284316</v>
      </c>
      <c r="I1196" s="57">
        <f t="shared" si="399"/>
        <v>5.9122827541593788</v>
      </c>
      <c r="J1196" s="57">
        <f>MIN(F1196,H1196,(1-EXP(-SetUp!$B$52*H1196/SetUp!$B$56))*F1196)</f>
        <v>4.0253445463404054</v>
      </c>
      <c r="K1196" s="57">
        <f t="shared" si="386"/>
        <v>25.44846029094391</v>
      </c>
      <c r="L1196" s="57">
        <f>IF(I1196&lt;=0,0,MIN(SetUp!$B$50*I1196^SetUp!$B$55,I1196))</f>
        <v>0.39562905407128396</v>
      </c>
      <c r="M1196" s="57">
        <f t="shared" si="387"/>
        <v>5.5166537000880949</v>
      </c>
      <c r="N1196" s="57">
        <f>IF(SetUp!$B$62=0,X1196,(B1196-E1196)*(1-(H1196/SetUp!$B$66/SetUp!$B$56)))</f>
        <v>0</v>
      </c>
      <c r="O1196" s="57">
        <f>K1196*SetUp!$B$65</f>
        <v>0</v>
      </c>
      <c r="P1196" s="57">
        <f>MIN(SetUp!$B$54*L1196^SetUp!$B$51,L1196)</f>
        <v>0.2062822717690096</v>
      </c>
      <c r="Q1196" s="57">
        <f t="shared" si="388"/>
        <v>25.44846029094391</v>
      </c>
      <c r="R1196" s="57">
        <f>IF((H1196+N1196-O1196)&gt;SetUp!$B$56,T1195+H1196+N1196-O1196-SetUp!$B$56,T1195)</f>
        <v>0</v>
      </c>
      <c r="S1196" s="57">
        <f>R1196*SetUp!$B$65</f>
        <v>0</v>
      </c>
      <c r="T1196" s="57">
        <f>IF((R1196-S1196)&lt;SetUp!$B$53,R1196-S1196,SetUp!$B$53)</f>
        <v>0</v>
      </c>
      <c r="U1196" s="57">
        <f t="shared" si="389"/>
        <v>5.5166537000880949</v>
      </c>
      <c r="V1196" s="57">
        <f>(L1196-P1196)/1000*SetUp!$B$13*1000000/SetUp!$B$48</f>
        <v>10.769606263040291</v>
      </c>
      <c r="W1196" s="57">
        <f t="shared" si="400"/>
        <v>0</v>
      </c>
      <c r="X1196" s="57">
        <f>MAX((SetUp!$B$56*(1-($H1196/SetUp!$B$56)^2)*TANH(($B1196-$D1196)/SetUp!$B$56))/(1+$H1196/SetUp!$B$56*TANH(($B1196-$D1196)/SetUp!$B$56)),0)</f>
        <v>0</v>
      </c>
      <c r="AP1196" s="64">
        <v>28286</v>
      </c>
      <c r="AQ1196" s="55">
        <v>6</v>
      </c>
      <c r="AR1196" s="55">
        <v>162</v>
      </c>
      <c r="AS1196" s="66">
        <f t="shared" si="390"/>
        <v>13.448</v>
      </c>
      <c r="AT1196" s="66">
        <f t="shared" si="391"/>
        <v>6.1748819413332843</v>
      </c>
      <c r="AU1196" s="55" t="str">
        <f>IF(OR($AP1196&lt;SetUp!$B$97,$AP1196&gt;SetUp!$B$98),"Não","Sim")</f>
        <v>Não</v>
      </c>
      <c r="AV1196" s="68">
        <f t="shared" si="392"/>
        <v>3.667151483099655</v>
      </c>
      <c r="AW1196" s="68">
        <f t="shared" si="393"/>
        <v>2.4849309731526317</v>
      </c>
      <c r="AX1196" s="68">
        <f t="shared" si="394"/>
        <v>1.1286577004314147</v>
      </c>
      <c r="AY1196" s="68">
        <f t="shared" si="395"/>
        <v>0.79062865865759258</v>
      </c>
      <c r="AZ1196" s="68">
        <f t="shared" si="396"/>
        <v>-7.2731180586667161</v>
      </c>
      <c r="BA1196" s="68">
        <f t="shared" si="397"/>
        <v>-1.1822205099470233</v>
      </c>
      <c r="BB1196" s="68">
        <f t="shared" si="398"/>
        <v>-0.33802904177382209</v>
      </c>
    </row>
    <row r="1197" spans="1:54" x14ac:dyDescent="0.3">
      <c r="A1197" s="64">
        <v>27859</v>
      </c>
      <c r="B1197" s="57">
        <v>1.2669999999999999</v>
      </c>
      <c r="C1197" s="57">
        <v>3.8010000000000002</v>
      </c>
      <c r="D1197" s="57">
        <v>4.2549999999999999</v>
      </c>
      <c r="E1197" s="57">
        <f t="shared" si="383"/>
        <v>1.2669999999999999</v>
      </c>
      <c r="F1197" s="57">
        <f t="shared" si="384"/>
        <v>2.988</v>
      </c>
      <c r="G1197" s="57">
        <f t="shared" si="385"/>
        <v>0</v>
      </c>
      <c r="H1197" s="57">
        <f>IF(Q1196&gt;SetUp!$B$56,SetUp!$B$56,Q1196)</f>
        <v>25.44846029094391</v>
      </c>
      <c r="I1197" s="57">
        <f t="shared" si="399"/>
        <v>5.5166537000880949</v>
      </c>
      <c r="J1197" s="57">
        <f>MIN(F1197,H1197,(1-EXP(-SetUp!$B$52*H1197/SetUp!$B$56))*F1197)</f>
        <v>2.93196157445957</v>
      </c>
      <c r="K1197" s="57">
        <f t="shared" si="386"/>
        <v>22.516498716484339</v>
      </c>
      <c r="L1197" s="57">
        <f>IF(I1197&lt;=0,0,MIN(SetUp!$B$50*I1197^SetUp!$B$55,I1197))</f>
        <v>0.35249724097290175</v>
      </c>
      <c r="M1197" s="57">
        <f t="shared" si="387"/>
        <v>5.1641564591151932</v>
      </c>
      <c r="N1197" s="57">
        <f>IF(SetUp!$B$62=0,X1197,(B1197-E1197)*(1-(H1197/SetUp!$B$66/SetUp!$B$56)))</f>
        <v>0</v>
      </c>
      <c r="O1197" s="57">
        <f>K1197*SetUp!$B$65</f>
        <v>0</v>
      </c>
      <c r="P1197" s="57">
        <f>MIN(SetUp!$B$54*L1197^SetUp!$B$51,L1197)</f>
        <v>0.18415448455706271</v>
      </c>
      <c r="Q1197" s="57">
        <f t="shared" si="388"/>
        <v>22.516498716484339</v>
      </c>
      <c r="R1197" s="57">
        <f>IF((H1197+N1197-O1197)&gt;SetUp!$B$56,T1196+H1197+N1197-O1197-SetUp!$B$56,T1196)</f>
        <v>0</v>
      </c>
      <c r="S1197" s="57">
        <f>R1197*SetUp!$B$65</f>
        <v>0</v>
      </c>
      <c r="T1197" s="57">
        <f>IF((R1197-S1197)&lt;SetUp!$B$53,R1197-S1197,SetUp!$B$53)</f>
        <v>0</v>
      </c>
      <c r="U1197" s="57">
        <f t="shared" si="389"/>
        <v>5.1641564591151932</v>
      </c>
      <c r="V1197" s="57">
        <f>(L1197-P1197)/1000*SetUp!$B$13*1000000/SetUp!$B$48</f>
        <v>9.5749459367058378</v>
      </c>
      <c r="W1197" s="57">
        <f t="shared" si="400"/>
        <v>0</v>
      </c>
      <c r="X1197" s="57">
        <f>MAX((SetUp!$B$56*(1-($H1197/SetUp!$B$56)^2)*TANH(($B1197-$D1197)/SetUp!$B$56))/(1+$H1197/SetUp!$B$56*TANH(($B1197-$D1197)/SetUp!$B$56)),0)</f>
        <v>0</v>
      </c>
      <c r="AP1197" s="64">
        <v>28287</v>
      </c>
      <c r="AQ1197" s="55">
        <v>6</v>
      </c>
      <c r="AR1197" s="55">
        <v>163</v>
      </c>
      <c r="AS1197" s="66">
        <f t="shared" si="390"/>
        <v>8.6910000000000007</v>
      </c>
      <c r="AT1197" s="66">
        <f t="shared" si="391"/>
        <v>5.6215023910197681</v>
      </c>
      <c r="AU1197" s="55" t="str">
        <f>IF(OR($AP1197&lt;SetUp!$B$97,$AP1197&gt;SetUp!$B$98),"Não","Sim")</f>
        <v>Não</v>
      </c>
      <c r="AV1197" s="68">
        <f t="shared" si="392"/>
        <v>2.9480502031003475</v>
      </c>
      <c r="AW1197" s="68">
        <f t="shared" si="393"/>
        <v>2.3709707697522902</v>
      </c>
      <c r="AX1197" s="68">
        <f t="shared" si="394"/>
        <v>0.93906974992342429</v>
      </c>
      <c r="AY1197" s="68">
        <f t="shared" si="395"/>
        <v>0.74985239972058026</v>
      </c>
      <c r="AZ1197" s="68">
        <f t="shared" si="396"/>
        <v>-3.0694976089802326</v>
      </c>
      <c r="BA1197" s="68">
        <f t="shared" si="397"/>
        <v>-0.57707943334805734</v>
      </c>
      <c r="BB1197" s="68">
        <f t="shared" si="398"/>
        <v>-0.18921735020284403</v>
      </c>
    </row>
    <row r="1198" spans="1:54" x14ac:dyDescent="0.3">
      <c r="A1198" s="64">
        <v>27860</v>
      </c>
      <c r="B1198" s="57">
        <v>1.929</v>
      </c>
      <c r="C1198" s="57">
        <v>3.2829999999999999</v>
      </c>
      <c r="D1198" s="57">
        <v>4.2549999999999999</v>
      </c>
      <c r="E1198" s="57">
        <f t="shared" si="383"/>
        <v>1.929</v>
      </c>
      <c r="F1198" s="57">
        <f t="shared" si="384"/>
        <v>2.3259999999999996</v>
      </c>
      <c r="G1198" s="57">
        <f t="shared" si="385"/>
        <v>0</v>
      </c>
      <c r="H1198" s="57">
        <f>IF(Q1197&gt;SetUp!$B$56,SetUp!$B$56,Q1197)</f>
        <v>22.516498716484339</v>
      </c>
      <c r="I1198" s="57">
        <f t="shared" si="399"/>
        <v>5.1641564591151932</v>
      </c>
      <c r="J1198" s="57">
        <f>MIN(F1198,H1198,(1-EXP(-SetUp!$B$52*H1198/SetUp!$B$56))*F1198)</f>
        <v>2.2570278769890142</v>
      </c>
      <c r="K1198" s="57">
        <f t="shared" si="386"/>
        <v>20.259470839495325</v>
      </c>
      <c r="L1198" s="57">
        <f>IF(I1198&lt;=0,0,MIN(SetUp!$B$50*I1198^SetUp!$B$55,I1198))</f>
        <v>0.31576343451990552</v>
      </c>
      <c r="M1198" s="57">
        <f t="shared" si="387"/>
        <v>4.8483930245952873</v>
      </c>
      <c r="N1198" s="57">
        <f>IF(SetUp!$B$62=0,X1198,(B1198-E1198)*(1-(H1198/SetUp!$B$66/SetUp!$B$56)))</f>
        <v>0</v>
      </c>
      <c r="O1198" s="57">
        <f>K1198*SetUp!$B$65</f>
        <v>0</v>
      </c>
      <c r="P1198" s="57">
        <f>MIN(SetUp!$B$54*L1198^SetUp!$B$51,L1198)</f>
        <v>0.16527283627131018</v>
      </c>
      <c r="Q1198" s="57">
        <f t="shared" si="388"/>
        <v>20.259470839495325</v>
      </c>
      <c r="R1198" s="57">
        <f>IF((H1198+N1198-O1198)&gt;SetUp!$B$56,T1197+H1198+N1198-O1198-SetUp!$B$56,T1197)</f>
        <v>0</v>
      </c>
      <c r="S1198" s="57">
        <f>R1198*SetUp!$B$65</f>
        <v>0</v>
      </c>
      <c r="T1198" s="57">
        <f>IF((R1198-S1198)&lt;SetUp!$B$53,R1198-S1198,SetUp!$B$53)</f>
        <v>0</v>
      </c>
      <c r="U1198" s="57">
        <f t="shared" si="389"/>
        <v>4.8483930245952873</v>
      </c>
      <c r="V1198" s="57">
        <f>(L1198-P1198)/1000*SetUp!$B$13*1000000/SetUp!$B$48</f>
        <v>8.5595565433978091</v>
      </c>
      <c r="W1198" s="57">
        <f t="shared" si="400"/>
        <v>-1.6653345369377348E-15</v>
      </c>
      <c r="X1198" s="57">
        <f>MAX((SetUp!$B$56*(1-($H1198/SetUp!$B$56)^2)*TANH(($B1198-$D1198)/SetUp!$B$56))/(1+$H1198/SetUp!$B$56*TANH(($B1198-$D1198)/SetUp!$B$56)),0)</f>
        <v>0</v>
      </c>
      <c r="AP1198" s="64">
        <v>28288</v>
      </c>
      <c r="AQ1198" s="55">
        <v>6</v>
      </c>
      <c r="AR1198" s="55">
        <v>164</v>
      </c>
      <c r="AS1198" s="66">
        <f t="shared" si="390"/>
        <v>7.2130000000000001</v>
      </c>
      <c r="AT1198" s="66">
        <f t="shared" si="391"/>
        <v>5.1355782824434897</v>
      </c>
      <c r="AU1198" s="55" t="str">
        <f>IF(OR($AP1198&lt;SetUp!$B$97,$AP1198&gt;SetUp!$B$98),"Não","Sim")</f>
        <v>Não</v>
      </c>
      <c r="AV1198" s="68">
        <f t="shared" si="392"/>
        <v>2.6857028875138069</v>
      </c>
      <c r="AW1198" s="68">
        <f t="shared" si="393"/>
        <v>2.2661814319342328</v>
      </c>
      <c r="AX1198" s="68">
        <f t="shared" si="394"/>
        <v>0.8581159321900661</v>
      </c>
      <c r="AY1198" s="68">
        <f t="shared" si="395"/>
        <v>0.71058935362634523</v>
      </c>
      <c r="AZ1198" s="68">
        <f t="shared" si="396"/>
        <v>-2.0774217175565104</v>
      </c>
      <c r="BA1198" s="68">
        <f t="shared" si="397"/>
        <v>-0.4195214555795741</v>
      </c>
      <c r="BB1198" s="68">
        <f t="shared" si="398"/>
        <v>-0.14752657856372087</v>
      </c>
    </row>
    <row r="1199" spans="1:54" x14ac:dyDescent="0.3">
      <c r="A1199" s="64">
        <v>27861</v>
      </c>
      <c r="B1199" s="57">
        <v>7.0419999999999998</v>
      </c>
      <c r="C1199" s="57">
        <v>3.1219999999999999</v>
      </c>
      <c r="D1199" s="57">
        <v>4.2549999999999999</v>
      </c>
      <c r="E1199" s="57">
        <f t="shared" si="383"/>
        <v>4.2549999999999999</v>
      </c>
      <c r="F1199" s="57">
        <f t="shared" si="384"/>
        <v>0</v>
      </c>
      <c r="G1199" s="57">
        <f t="shared" si="385"/>
        <v>0.31491572725233175</v>
      </c>
      <c r="H1199" s="57">
        <f>IF(Q1198&gt;SetUp!$B$56,SetUp!$B$56,Q1198)</f>
        <v>20.259470839495325</v>
      </c>
      <c r="I1199" s="57">
        <f t="shared" si="399"/>
        <v>5.1633087518476195</v>
      </c>
      <c r="J1199" s="57">
        <f>MIN(F1199,H1199,(1-EXP(-SetUp!$B$52*H1199/SetUp!$B$56))*F1199)</f>
        <v>0</v>
      </c>
      <c r="K1199" s="57">
        <f t="shared" si="386"/>
        <v>20.259470839495325</v>
      </c>
      <c r="L1199" s="57">
        <f>IF(I1199&lt;=0,0,MIN(SetUp!$B$50*I1199^SetUp!$B$55,I1199))</f>
        <v>0.3156770505145482</v>
      </c>
      <c r="M1199" s="57">
        <f t="shared" si="387"/>
        <v>4.8476317013330714</v>
      </c>
      <c r="N1199" s="57">
        <f>IF(SetUp!$B$62=0,X1199,(B1199-E1199)*(1-(H1199/SetUp!$B$66/SetUp!$B$56)))</f>
        <v>2.4720842727476682</v>
      </c>
      <c r="O1199" s="57">
        <f>K1199*SetUp!$B$65</f>
        <v>0</v>
      </c>
      <c r="P1199" s="57">
        <f>MIN(SetUp!$B$54*L1199^SetUp!$B$51,L1199)</f>
        <v>0.16522839133968506</v>
      </c>
      <c r="Q1199" s="57">
        <f t="shared" si="388"/>
        <v>22.731555112242994</v>
      </c>
      <c r="R1199" s="57">
        <f>IF((H1199+N1199-O1199)&gt;SetUp!$B$56,T1198+H1199+N1199-O1199-SetUp!$B$56,T1198)</f>
        <v>0</v>
      </c>
      <c r="S1199" s="57">
        <f>R1199*SetUp!$B$65</f>
        <v>0</v>
      </c>
      <c r="T1199" s="57">
        <f>IF((R1199-S1199)&lt;SetUp!$B$53,R1199-S1199,SetUp!$B$53)</f>
        <v>0</v>
      </c>
      <c r="U1199" s="57">
        <f t="shared" si="389"/>
        <v>4.8476317013330714</v>
      </c>
      <c r="V1199" s="57">
        <f>(L1199-P1199)/1000*SetUp!$B$13*1000000/SetUp!$B$48</f>
        <v>8.5571711460562714</v>
      </c>
      <c r="W1199" s="57">
        <f t="shared" si="400"/>
        <v>9.9920072216264089E-16</v>
      </c>
      <c r="X1199" s="57">
        <f>MAX((SetUp!$B$56*(1-($H1199/SetUp!$B$56)^2)*TANH(($B1199-$D1199)/SetUp!$B$56))/(1+$H1199/SetUp!$B$56*TANH(($B1199-$D1199)/SetUp!$B$56)),0)</f>
        <v>2.4720842727476682</v>
      </c>
      <c r="AP1199" s="64">
        <v>28289</v>
      </c>
      <c r="AQ1199" s="55">
        <v>6</v>
      </c>
      <c r="AR1199" s="55">
        <v>165</v>
      </c>
      <c r="AS1199" s="66">
        <f t="shared" si="390"/>
        <v>5.44</v>
      </c>
      <c r="AT1199" s="66">
        <f t="shared" si="391"/>
        <v>4.7068330964632565</v>
      </c>
      <c r="AU1199" s="55" t="str">
        <f>IF(OR($AP1199&lt;SetUp!$B$97,$AP1199&gt;SetUp!$B$98),"Não","Sim")</f>
        <v>Não</v>
      </c>
      <c r="AV1199" s="68">
        <f t="shared" si="392"/>
        <v>2.3323807579381204</v>
      </c>
      <c r="AW1199" s="68">
        <f t="shared" si="393"/>
        <v>2.169523702673759</v>
      </c>
      <c r="AX1199" s="68">
        <f t="shared" si="394"/>
        <v>0.73559889969817993</v>
      </c>
      <c r="AY1199" s="68">
        <f t="shared" si="395"/>
        <v>0.67272879856787793</v>
      </c>
      <c r="AZ1199" s="68">
        <f t="shared" si="396"/>
        <v>-0.73316690353674385</v>
      </c>
      <c r="BA1199" s="68">
        <f t="shared" si="397"/>
        <v>-0.16285705526436134</v>
      </c>
      <c r="BB1199" s="68">
        <f t="shared" si="398"/>
        <v>-6.2870101130302003E-2</v>
      </c>
    </row>
    <row r="1200" spans="1:54" x14ac:dyDescent="0.3">
      <c r="A1200" s="64">
        <v>27862</v>
      </c>
      <c r="B1200" s="57">
        <v>6.8979999999999997</v>
      </c>
      <c r="C1200" s="57">
        <v>4.37</v>
      </c>
      <c r="D1200" s="57">
        <v>4.2549999999999999</v>
      </c>
      <c r="E1200" s="57">
        <f t="shared" si="383"/>
        <v>4.2549999999999999</v>
      </c>
      <c r="F1200" s="57">
        <f t="shared" si="384"/>
        <v>0</v>
      </c>
      <c r="G1200" s="57">
        <f t="shared" si="385"/>
        <v>0.36808417369728996</v>
      </c>
      <c r="H1200" s="57">
        <f>IF(Q1199&gt;SetUp!$B$56,SetUp!$B$56,Q1199)</f>
        <v>22.731555112242994</v>
      </c>
      <c r="I1200" s="57">
        <f t="shared" si="399"/>
        <v>5.2157158750303614</v>
      </c>
      <c r="J1200" s="57">
        <f>MIN(F1200,H1200,(1-EXP(-SetUp!$B$52*H1200/SetUp!$B$56))*F1200)</f>
        <v>0</v>
      </c>
      <c r="K1200" s="57">
        <f t="shared" si="386"/>
        <v>22.731555112242994</v>
      </c>
      <c r="L1200" s="57">
        <f>IF(I1200&lt;=0,0,MIN(SetUp!$B$50*I1200^SetUp!$B$55,I1200))</f>
        <v>0.32103525407696493</v>
      </c>
      <c r="M1200" s="57">
        <f t="shared" si="387"/>
        <v>4.8946806209533964</v>
      </c>
      <c r="N1200" s="57">
        <f>IF(SetUp!$B$62=0,X1200,(B1200-E1200)*(1-(H1200/SetUp!$B$66/SetUp!$B$56)))</f>
        <v>2.2749158263027098</v>
      </c>
      <c r="O1200" s="57">
        <f>K1200*SetUp!$B$65</f>
        <v>0</v>
      </c>
      <c r="P1200" s="57">
        <f>MIN(SetUp!$B$54*L1200^SetUp!$B$51,L1200)</f>
        <v>0.16798482012012786</v>
      </c>
      <c r="Q1200" s="57">
        <f t="shared" si="388"/>
        <v>25.006470938545704</v>
      </c>
      <c r="R1200" s="57">
        <f>IF((H1200+N1200-O1200)&gt;SetUp!$B$56,T1199+H1200+N1200-O1200-SetUp!$B$56,T1199)</f>
        <v>0</v>
      </c>
      <c r="S1200" s="57">
        <f>R1200*SetUp!$B$65</f>
        <v>0</v>
      </c>
      <c r="T1200" s="57">
        <f>IF((R1200-S1200)&lt;SetUp!$B$53,R1200-S1200,SetUp!$B$53)</f>
        <v>0</v>
      </c>
      <c r="U1200" s="57">
        <f t="shared" si="389"/>
        <v>4.8946806209533964</v>
      </c>
      <c r="V1200" s="57">
        <f>(L1200-P1200)/1000*SetUp!$B$13*1000000/SetUp!$B$48</f>
        <v>8.7051540673727548</v>
      </c>
      <c r="W1200" s="57">
        <f t="shared" si="400"/>
        <v>-1.8318679906315083E-15</v>
      </c>
      <c r="X1200" s="57">
        <f>MAX((SetUp!$B$56*(1-($H1200/SetUp!$B$56)^2)*TANH(($B1200-$D1200)/SetUp!$B$56))/(1+$H1200/SetUp!$B$56*TANH(($B1200-$D1200)/SetUp!$B$56)),0)</f>
        <v>2.2749158263027098</v>
      </c>
      <c r="AP1200" s="64">
        <v>28290</v>
      </c>
      <c r="AQ1200" s="55">
        <v>6</v>
      </c>
      <c r="AR1200" s="55">
        <v>166</v>
      </c>
      <c r="AS1200" s="66">
        <f t="shared" si="390"/>
        <v>3.9849999999999999</v>
      </c>
      <c r="AT1200" s="66">
        <f t="shared" si="391"/>
        <v>4.3268505649708198</v>
      </c>
      <c r="AU1200" s="55" t="str">
        <f>IF(OR($AP1200&lt;SetUp!$B$97,$AP1200&gt;SetUp!$B$98),"Não","Sim")</f>
        <v>Não</v>
      </c>
      <c r="AV1200" s="68">
        <f t="shared" si="392"/>
        <v>1.9962464777677129</v>
      </c>
      <c r="AW1200" s="68">
        <f t="shared" si="393"/>
        <v>2.0801083060674554</v>
      </c>
      <c r="AX1200" s="68">
        <f t="shared" si="394"/>
        <v>0.60042832573213112</v>
      </c>
      <c r="AY1200" s="68">
        <f t="shared" si="395"/>
        <v>0.63617189637060834</v>
      </c>
      <c r="AZ1200" s="68">
        <f t="shared" si="396"/>
        <v>0.34185056497081989</v>
      </c>
      <c r="BA1200" s="68">
        <f t="shared" si="397"/>
        <v>8.3861828299742536E-2</v>
      </c>
      <c r="BB1200" s="68">
        <f t="shared" si="398"/>
        <v>3.5743570638477218E-2</v>
      </c>
    </row>
    <row r="1201" spans="1:54" x14ac:dyDescent="0.3">
      <c r="A1201" s="64">
        <v>27863</v>
      </c>
      <c r="B1201" s="57">
        <v>1.1220000000000001</v>
      </c>
      <c r="C1201" s="57">
        <v>3.6230000000000002</v>
      </c>
      <c r="D1201" s="57">
        <v>4.2549999999999999</v>
      </c>
      <c r="E1201" s="57">
        <f t="shared" si="383"/>
        <v>1.1220000000000001</v>
      </c>
      <c r="F1201" s="57">
        <f t="shared" si="384"/>
        <v>3.133</v>
      </c>
      <c r="G1201" s="57">
        <f t="shared" si="385"/>
        <v>0</v>
      </c>
      <c r="H1201" s="57">
        <f>IF(Q1200&gt;SetUp!$B$56,SetUp!$B$56,Q1200)</f>
        <v>25.006470938545704</v>
      </c>
      <c r="I1201" s="57">
        <f t="shared" si="399"/>
        <v>4.8946806209533964</v>
      </c>
      <c r="J1201" s="57">
        <f>MIN(F1201,H1201,(1-EXP(-SetUp!$B$52*H1201/SetUp!$B$56))*F1201)</f>
        <v>3.07004090644778</v>
      </c>
      <c r="K1201" s="57">
        <f t="shared" si="386"/>
        <v>21.936430032097924</v>
      </c>
      <c r="L1201" s="57">
        <f>IF(I1201&lt;=0,0,MIN(SetUp!$B$50*I1201^SetUp!$B$55,I1201))</f>
        <v>0.28878199776524771</v>
      </c>
      <c r="M1201" s="57">
        <f t="shared" si="387"/>
        <v>4.6058986231881489</v>
      </c>
      <c r="N1201" s="57">
        <f>IF(SetUp!$B$62=0,X1201,(B1201-E1201)*(1-(H1201/SetUp!$B$66/SetUp!$B$56)))</f>
        <v>0</v>
      </c>
      <c r="O1201" s="57">
        <f>K1201*SetUp!$B$65</f>
        <v>0</v>
      </c>
      <c r="P1201" s="57">
        <f>MIN(SetUp!$B$54*L1201^SetUp!$B$51,L1201)</f>
        <v>0.15138041136862407</v>
      </c>
      <c r="Q1201" s="57">
        <f t="shared" si="388"/>
        <v>21.936430032097924</v>
      </c>
      <c r="R1201" s="57">
        <f>IF((H1201+N1201-O1201)&gt;SetUp!$B$56,T1200+H1201+N1201-O1201-SetUp!$B$56,T1200)</f>
        <v>0</v>
      </c>
      <c r="S1201" s="57">
        <f>R1201*SetUp!$B$65</f>
        <v>0</v>
      </c>
      <c r="T1201" s="57">
        <f>IF((R1201-S1201)&lt;SetUp!$B$53,R1201-S1201,SetUp!$B$53)</f>
        <v>0</v>
      </c>
      <c r="U1201" s="57">
        <f t="shared" si="389"/>
        <v>4.6058986231881489</v>
      </c>
      <c r="V1201" s="57">
        <f>(L1201-P1201)/1000*SetUp!$B$13*1000000/SetUp!$B$48</f>
        <v>7.815083876347316</v>
      </c>
      <c r="W1201" s="57">
        <f t="shared" si="400"/>
        <v>1.5543122344752192E-15</v>
      </c>
      <c r="X1201" s="57">
        <f>MAX((SetUp!$B$56*(1-($H1201/SetUp!$B$56)^2)*TANH(($B1201-$D1201)/SetUp!$B$56))/(1+$H1201/SetUp!$B$56*TANH(($B1201-$D1201)/SetUp!$B$56)),0)</f>
        <v>0</v>
      </c>
      <c r="AP1201" s="64">
        <v>28291</v>
      </c>
      <c r="AQ1201" s="55">
        <v>6</v>
      </c>
      <c r="AR1201" s="55">
        <v>167</v>
      </c>
      <c r="AS1201" s="66">
        <f t="shared" si="390"/>
        <v>3.2829999999999999</v>
      </c>
      <c r="AT1201" s="66">
        <f t="shared" si="391"/>
        <v>3.9886877099906446</v>
      </c>
      <c r="AU1201" s="55" t="str">
        <f>IF(OR($AP1201&lt;SetUp!$B$97,$AP1201&gt;SetUp!$B$98),"Não","Sim")</f>
        <v>Não</v>
      </c>
      <c r="AV1201" s="68">
        <f t="shared" si="392"/>
        <v>1.8119050747762697</v>
      </c>
      <c r="AW1201" s="68">
        <f t="shared" si="393"/>
        <v>1.9971699251667707</v>
      </c>
      <c r="AX1201" s="68">
        <f t="shared" si="394"/>
        <v>0.51627088272934007</v>
      </c>
      <c r="AY1201" s="68">
        <f t="shared" si="395"/>
        <v>0.60083003502204391</v>
      </c>
      <c r="AZ1201" s="68">
        <f t="shared" si="396"/>
        <v>0.70568770999064467</v>
      </c>
      <c r="BA1201" s="68">
        <f t="shared" si="397"/>
        <v>0.185264850390501</v>
      </c>
      <c r="BB1201" s="68">
        <f t="shared" si="398"/>
        <v>8.4559152292703832E-2</v>
      </c>
    </row>
    <row r="1202" spans="1:54" x14ac:dyDescent="0.3">
      <c r="A1202" s="64">
        <v>27864</v>
      </c>
      <c r="B1202" s="57">
        <v>1.758</v>
      </c>
      <c r="C1202" s="57">
        <v>7.782</v>
      </c>
      <c r="D1202" s="57">
        <v>4.2549999999999999</v>
      </c>
      <c r="E1202" s="57">
        <f t="shared" si="383"/>
        <v>1.758</v>
      </c>
      <c r="F1202" s="57">
        <f t="shared" si="384"/>
        <v>2.4969999999999999</v>
      </c>
      <c r="G1202" s="57">
        <f t="shared" si="385"/>
        <v>0</v>
      </c>
      <c r="H1202" s="57">
        <f>IF(Q1201&gt;SetUp!$B$56,SetUp!$B$56,Q1201)</f>
        <v>21.936430032097924</v>
      </c>
      <c r="I1202" s="57">
        <f t="shared" si="399"/>
        <v>4.6058986231881489</v>
      </c>
      <c r="J1202" s="57">
        <f>MIN(F1202,H1202,(1-EXP(-SetUp!$B$52*H1202/SetUp!$B$56))*F1202)</f>
        <v>2.4159328277724144</v>
      </c>
      <c r="K1202" s="57">
        <f t="shared" si="386"/>
        <v>19.520497204325508</v>
      </c>
      <c r="L1202" s="57">
        <f>IF(I1202&lt;=0,0,MIN(SetUp!$B$50*I1202^SetUp!$B$55,I1202))</f>
        <v>0.26094770146479168</v>
      </c>
      <c r="M1202" s="57">
        <f t="shared" si="387"/>
        <v>4.3449509217233571</v>
      </c>
      <c r="N1202" s="57">
        <f>IF(SetUp!$B$62=0,X1202,(B1202-E1202)*(1-(H1202/SetUp!$B$66/SetUp!$B$56)))</f>
        <v>0</v>
      </c>
      <c r="O1202" s="57">
        <f>K1202*SetUp!$B$65</f>
        <v>0</v>
      </c>
      <c r="P1202" s="57">
        <f>MIN(SetUp!$B$54*L1202^SetUp!$B$51,L1202)</f>
        <v>0.13702564275166856</v>
      </c>
      <c r="Q1202" s="57">
        <f t="shared" si="388"/>
        <v>19.520497204325508</v>
      </c>
      <c r="R1202" s="57">
        <f>IF((H1202+N1202-O1202)&gt;SetUp!$B$56,T1201+H1202+N1202-O1202-SetUp!$B$56,T1201)</f>
        <v>0</v>
      </c>
      <c r="S1202" s="57">
        <f>R1202*SetUp!$B$65</f>
        <v>0</v>
      </c>
      <c r="T1202" s="57">
        <f>IF((R1202-S1202)&lt;SetUp!$B$53,R1202-S1202,SetUp!$B$53)</f>
        <v>0</v>
      </c>
      <c r="U1202" s="57">
        <f t="shared" si="389"/>
        <v>4.3449509217233571</v>
      </c>
      <c r="V1202" s="57">
        <f>(L1202-P1202)/1000*SetUp!$B$13*1000000/SetUp!$B$48</f>
        <v>7.0483995736201486</v>
      </c>
      <c r="W1202" s="57">
        <f t="shared" si="400"/>
        <v>-2.3869795029440866E-15</v>
      </c>
      <c r="X1202" s="57">
        <f>MAX((SetUp!$B$56*(1-($H1202/SetUp!$B$56)^2)*TANH(($B1202-$D1202)/SetUp!$B$56))/(1+$H1202/SetUp!$B$56*TANH(($B1202-$D1202)/SetUp!$B$56)),0)</f>
        <v>0</v>
      </c>
      <c r="AP1202" s="64">
        <v>28292</v>
      </c>
      <c r="AQ1202" s="55">
        <v>6</v>
      </c>
      <c r="AR1202" s="55">
        <v>168</v>
      </c>
      <c r="AS1202" s="66">
        <f t="shared" si="390"/>
        <v>2.9660000000000002</v>
      </c>
      <c r="AT1202" s="66">
        <f t="shared" si="391"/>
        <v>3.6865782151290163</v>
      </c>
      <c r="AU1202" s="55" t="str">
        <f>IF(OR($AP1202&lt;SetUp!$B$97,$AP1202&gt;SetUp!$B$98),"Não","Sim")</f>
        <v>Não</v>
      </c>
      <c r="AV1202" s="68">
        <f t="shared" si="392"/>
        <v>1.722207885244984</v>
      </c>
      <c r="AW1202" s="68">
        <f t="shared" si="393"/>
        <v>1.9200464096289487</v>
      </c>
      <c r="AX1202" s="68">
        <f t="shared" si="394"/>
        <v>0.47217114669236326</v>
      </c>
      <c r="AY1202" s="68">
        <f t="shared" si="395"/>
        <v>0.56662345240935752</v>
      </c>
      <c r="AZ1202" s="68">
        <f t="shared" si="396"/>
        <v>0.7205782151290161</v>
      </c>
      <c r="BA1202" s="68">
        <f t="shared" si="397"/>
        <v>0.19783852438396465</v>
      </c>
      <c r="BB1202" s="68">
        <f t="shared" si="398"/>
        <v>9.4452305716994256E-2</v>
      </c>
    </row>
    <row r="1203" spans="1:54" x14ac:dyDescent="0.3">
      <c r="A1203" s="64">
        <v>27865</v>
      </c>
      <c r="B1203" s="57">
        <v>4.2910000000000004</v>
      </c>
      <c r="C1203" s="57">
        <v>3.6230000000000002</v>
      </c>
      <c r="D1203" s="57">
        <v>4.2549999999999999</v>
      </c>
      <c r="E1203" s="57">
        <f t="shared" si="383"/>
        <v>4.2549999999999999</v>
      </c>
      <c r="F1203" s="57">
        <f t="shared" si="384"/>
        <v>0</v>
      </c>
      <c r="G1203" s="57">
        <f t="shared" si="385"/>
        <v>3.3546749047139862E-3</v>
      </c>
      <c r="H1203" s="57">
        <f>IF(Q1202&gt;SetUp!$B$56,SetUp!$B$56,Q1202)</f>
        <v>19.520497204325508</v>
      </c>
      <c r="I1203" s="57">
        <f t="shared" si="399"/>
        <v>4.3483055966280713</v>
      </c>
      <c r="J1203" s="57">
        <f>MIN(F1203,H1203,(1-EXP(-SetUp!$B$52*H1203/SetUp!$B$56))*F1203)</f>
        <v>0</v>
      </c>
      <c r="K1203" s="57">
        <f t="shared" si="386"/>
        <v>19.520497204325508</v>
      </c>
      <c r="L1203" s="57">
        <f>IF(I1203&lt;=0,0,MIN(SetUp!$B$50*I1203^SetUp!$B$55,I1203))</f>
        <v>0.23708074421587774</v>
      </c>
      <c r="M1203" s="57">
        <f t="shared" si="387"/>
        <v>4.1112248524121933</v>
      </c>
      <c r="N1203" s="57">
        <f>IF(SetUp!$B$62=0,X1203,(B1203-E1203)*(1-(H1203/SetUp!$B$66/SetUp!$B$56)))</f>
        <v>3.264532509528649E-2</v>
      </c>
      <c r="O1203" s="57">
        <f>K1203*SetUp!$B$65</f>
        <v>0</v>
      </c>
      <c r="P1203" s="57">
        <f>MIN(SetUp!$B$54*L1203^SetUp!$B$51,L1203)</f>
        <v>0.12469622982411173</v>
      </c>
      <c r="Q1203" s="57">
        <f t="shared" si="388"/>
        <v>19.553142529420796</v>
      </c>
      <c r="R1203" s="57">
        <f>IF((H1203+N1203-O1203)&gt;SetUp!$B$56,T1202+H1203+N1203-O1203-SetUp!$B$56,T1202)</f>
        <v>0</v>
      </c>
      <c r="S1203" s="57">
        <f>R1203*SetUp!$B$65</f>
        <v>0</v>
      </c>
      <c r="T1203" s="57">
        <f>IF((R1203-S1203)&lt;SetUp!$B$53,R1203-S1203,SetUp!$B$53)</f>
        <v>0</v>
      </c>
      <c r="U1203" s="57">
        <f t="shared" si="389"/>
        <v>4.1112248524121933</v>
      </c>
      <c r="V1203" s="57">
        <f>(L1203-P1203)/1000*SetUp!$B$13*1000000/SetUp!$B$48</f>
        <v>6.3921707849786209</v>
      </c>
      <c r="W1203" s="57">
        <f t="shared" si="400"/>
        <v>6.3837823915946501E-16</v>
      </c>
      <c r="X1203" s="57">
        <f>MAX((SetUp!$B$56*(1-($H1203/SetUp!$B$56)^2)*TANH(($B1203-$D1203)/SetUp!$B$56))/(1+$H1203/SetUp!$B$56*TANH(($B1203-$D1203)/SetUp!$B$56)),0)</f>
        <v>3.264532509528649E-2</v>
      </c>
      <c r="AP1203" s="64">
        <v>28293</v>
      </c>
      <c r="AQ1203" s="55">
        <v>6</v>
      </c>
      <c r="AR1203" s="55">
        <v>169</v>
      </c>
      <c r="AS1203" s="66">
        <f t="shared" si="390"/>
        <v>2.669</v>
      </c>
      <c r="AT1203" s="66">
        <f t="shared" si="391"/>
        <v>3.415702877480546</v>
      </c>
      <c r="AU1203" s="55" t="str">
        <f>IF(OR($AP1203&lt;SetUp!$B$97,$AP1203&gt;SetUp!$B$98),"Não","Sim")</f>
        <v>Não</v>
      </c>
      <c r="AV1203" s="68">
        <f t="shared" si="392"/>
        <v>1.6337074401495515</v>
      </c>
      <c r="AW1203" s="68">
        <f t="shared" si="393"/>
        <v>1.8481620268473611</v>
      </c>
      <c r="AX1203" s="68">
        <f t="shared" si="394"/>
        <v>0.42634857378750768</v>
      </c>
      <c r="AY1203" s="68">
        <f t="shared" si="395"/>
        <v>0.53348008558756366</v>
      </c>
      <c r="AZ1203" s="68">
        <f t="shared" si="396"/>
        <v>0.74670287748054598</v>
      </c>
      <c r="BA1203" s="68">
        <f t="shared" si="397"/>
        <v>0.21445458669780959</v>
      </c>
      <c r="BB1203" s="68">
        <f t="shared" si="398"/>
        <v>0.10713151180005598</v>
      </c>
    </row>
    <row r="1204" spans="1:54" x14ac:dyDescent="0.3">
      <c r="A1204" s="64">
        <v>27866</v>
      </c>
      <c r="B1204" s="57">
        <v>0.39800000000000002</v>
      </c>
      <c r="C1204" s="57">
        <v>3.2829999999999999</v>
      </c>
      <c r="D1204" s="57">
        <v>4.2549999999999999</v>
      </c>
      <c r="E1204" s="57">
        <f t="shared" si="383"/>
        <v>0.39800000000000002</v>
      </c>
      <c r="F1204" s="57">
        <f t="shared" si="384"/>
        <v>3.8569999999999998</v>
      </c>
      <c r="G1204" s="57">
        <f t="shared" si="385"/>
        <v>0</v>
      </c>
      <c r="H1204" s="57">
        <f>IF(Q1203&gt;SetUp!$B$56,SetUp!$B$56,Q1203)</f>
        <v>19.553142529420796</v>
      </c>
      <c r="I1204" s="57">
        <f t="shared" si="399"/>
        <v>4.1112248524121933</v>
      </c>
      <c r="J1204" s="57">
        <f>MIN(F1204,H1204,(1-EXP(-SetUp!$B$52*H1204/SetUp!$B$56))*F1204)</f>
        <v>3.6752801095598584</v>
      </c>
      <c r="K1204" s="57">
        <f t="shared" si="386"/>
        <v>15.877862419860937</v>
      </c>
      <c r="L1204" s="57">
        <f>IF(I1204&lt;=0,0,MIN(SetUp!$B$50*I1204^SetUp!$B$55,I1204))</f>
        <v>0.21593095278526969</v>
      </c>
      <c r="M1204" s="57">
        <f t="shared" si="387"/>
        <v>3.8952938996269237</v>
      </c>
      <c r="N1204" s="57">
        <f>IF(SetUp!$B$62=0,X1204,(B1204-E1204)*(1-(H1204/SetUp!$B$66/SetUp!$B$56)))</f>
        <v>0</v>
      </c>
      <c r="O1204" s="57">
        <f>K1204*SetUp!$B$65</f>
        <v>0</v>
      </c>
      <c r="P1204" s="57">
        <f>MIN(SetUp!$B$54*L1204^SetUp!$B$51,L1204)</f>
        <v>0.11375285597534611</v>
      </c>
      <c r="Q1204" s="57">
        <f t="shared" si="388"/>
        <v>15.877862419860937</v>
      </c>
      <c r="R1204" s="57">
        <f>IF((H1204+N1204-O1204)&gt;SetUp!$B$56,T1203+H1204+N1204-O1204-SetUp!$B$56,T1203)</f>
        <v>0</v>
      </c>
      <c r="S1204" s="57">
        <f>R1204*SetUp!$B$65</f>
        <v>0</v>
      </c>
      <c r="T1204" s="57">
        <f>IF((R1204-S1204)&lt;SetUp!$B$53,R1204-S1204,SetUp!$B$53)</f>
        <v>0</v>
      </c>
      <c r="U1204" s="57">
        <f t="shared" si="389"/>
        <v>3.8952938996269237</v>
      </c>
      <c r="V1204" s="57">
        <f>(L1204-P1204)/1000*SetUp!$B$13*1000000/SetUp!$B$48</f>
        <v>5.8116534010753691</v>
      </c>
      <c r="W1204" s="57">
        <f t="shared" si="400"/>
        <v>-7.2164496600635175E-16</v>
      </c>
      <c r="X1204" s="57">
        <f>MAX((SetUp!$B$56*(1-($H1204/SetUp!$B$56)^2)*TANH(($B1204-$D1204)/SetUp!$B$56))/(1+$H1204/SetUp!$B$56*TANH(($B1204-$D1204)/SetUp!$B$56)),0)</f>
        <v>0</v>
      </c>
      <c r="AP1204" s="64">
        <v>28294</v>
      </c>
      <c r="AQ1204" s="55">
        <v>6</v>
      </c>
      <c r="AR1204" s="55">
        <v>170</v>
      </c>
      <c r="AS1204" s="66">
        <f t="shared" si="390"/>
        <v>2.5289999999999999</v>
      </c>
      <c r="AT1204" s="66">
        <f t="shared" si="391"/>
        <v>3.1720103988779522</v>
      </c>
      <c r="AU1204" s="55" t="str">
        <f>IF(OR($AP1204&lt;SetUp!$B$97,$AP1204&gt;SetUp!$B$98),"Não","Sim")</f>
        <v>Não</v>
      </c>
      <c r="AV1204" s="68">
        <f t="shared" si="392"/>
        <v>1.5902829936838285</v>
      </c>
      <c r="AW1204" s="68">
        <f t="shared" si="393"/>
        <v>1.7810138682441392</v>
      </c>
      <c r="AX1204" s="68">
        <f t="shared" si="394"/>
        <v>0.40294882934440474</v>
      </c>
      <c r="AY1204" s="68">
        <f t="shared" si="395"/>
        <v>0.5013346024059413</v>
      </c>
      <c r="AZ1204" s="68">
        <f t="shared" si="396"/>
        <v>0.6430103988779523</v>
      </c>
      <c r="BA1204" s="68">
        <f t="shared" si="397"/>
        <v>0.19073087456031068</v>
      </c>
      <c r="BB1204" s="68">
        <f t="shared" si="398"/>
        <v>9.8385773061536563E-2</v>
      </c>
    </row>
    <row r="1205" spans="1:54" x14ac:dyDescent="0.3">
      <c r="A1205" s="64">
        <v>27867</v>
      </c>
      <c r="B1205" s="57">
        <v>0.79600000000000004</v>
      </c>
      <c r="C1205" s="57">
        <v>3.2829999999999999</v>
      </c>
      <c r="D1205" s="57">
        <v>4.2549999999999999</v>
      </c>
      <c r="E1205" s="57">
        <f t="shared" si="383"/>
        <v>0.79600000000000004</v>
      </c>
      <c r="F1205" s="57">
        <f t="shared" si="384"/>
        <v>3.4589999999999996</v>
      </c>
      <c r="G1205" s="57">
        <f t="shared" si="385"/>
        <v>0</v>
      </c>
      <c r="H1205" s="57">
        <f>IF(Q1204&gt;SetUp!$B$56,SetUp!$B$56,Q1204)</f>
        <v>15.877862419860937</v>
      </c>
      <c r="I1205" s="57">
        <f t="shared" si="399"/>
        <v>3.8952938996269237</v>
      </c>
      <c r="J1205" s="57">
        <f>MIN(F1205,H1205,(1-EXP(-SetUp!$B$52*H1205/SetUp!$B$56))*F1205)</f>
        <v>3.1695973978086935</v>
      </c>
      <c r="K1205" s="57">
        <f t="shared" si="386"/>
        <v>12.708265022052244</v>
      </c>
      <c r="L1205" s="57">
        <f>IF(I1205&lt;=0,0,MIN(SetUp!$B$50*I1205^SetUp!$B$55,I1205))</f>
        <v>0.19736186281146895</v>
      </c>
      <c r="M1205" s="57">
        <f t="shared" si="387"/>
        <v>3.6979320368154549</v>
      </c>
      <c r="N1205" s="57">
        <f>IF(SetUp!$B$62=0,X1205,(B1205-E1205)*(1-(H1205/SetUp!$B$66/SetUp!$B$56)))</f>
        <v>0</v>
      </c>
      <c r="O1205" s="57">
        <f>K1205*SetUp!$B$65</f>
        <v>0</v>
      </c>
      <c r="P1205" s="57">
        <f>MIN(SetUp!$B$54*L1205^SetUp!$B$51,L1205)</f>
        <v>0.10412978880707438</v>
      </c>
      <c r="Q1205" s="57">
        <f t="shared" si="388"/>
        <v>12.708265022052244</v>
      </c>
      <c r="R1205" s="57">
        <f>IF((H1205+N1205-O1205)&gt;SetUp!$B$56,T1204+H1205+N1205-O1205-SetUp!$B$56,T1204)</f>
        <v>0</v>
      </c>
      <c r="S1205" s="57">
        <f>R1205*SetUp!$B$65</f>
        <v>0</v>
      </c>
      <c r="T1205" s="57">
        <f>IF((R1205-S1205)&lt;SetUp!$B$53,R1205-S1205,SetUp!$B$53)</f>
        <v>0</v>
      </c>
      <c r="U1205" s="57">
        <f t="shared" si="389"/>
        <v>3.6979320368154549</v>
      </c>
      <c r="V1205" s="57">
        <f>(L1205-P1205)/1000*SetUp!$B$13*1000000/SetUp!$B$48</f>
        <v>5.3028243517286491</v>
      </c>
      <c r="W1205" s="57">
        <f t="shared" si="400"/>
        <v>-1.6653345369377348E-15</v>
      </c>
      <c r="X1205" s="57">
        <f>MAX((SetUp!$B$56*(1-($H1205/SetUp!$B$56)^2)*TANH(($B1205-$D1205)/SetUp!$B$56))/(1+$H1205/SetUp!$B$56*TANH(($B1205-$D1205)/SetUp!$B$56)),0)</f>
        <v>0</v>
      </c>
      <c r="AP1205" s="64">
        <v>28295</v>
      </c>
      <c r="AQ1205" s="55">
        <v>6</v>
      </c>
      <c r="AR1205" s="55">
        <v>171</v>
      </c>
      <c r="AS1205" s="66">
        <f t="shared" si="390"/>
        <v>3.1219999999999999</v>
      </c>
      <c r="AT1205" s="66">
        <f t="shared" si="391"/>
        <v>2.9520763240580821</v>
      </c>
      <c r="AU1205" s="55" t="str">
        <f>IF(OR($AP1205&lt;SetUp!$B$97,$AP1205&gt;SetUp!$B$98),"Não","Sim")</f>
        <v>Não</v>
      </c>
      <c r="AV1205" s="68">
        <f t="shared" si="392"/>
        <v>1.7669182210843828</v>
      </c>
      <c r="AW1205" s="68">
        <f t="shared" si="393"/>
        <v>1.7181607387139546</v>
      </c>
      <c r="AX1205" s="68">
        <f t="shared" si="394"/>
        <v>0.49443289872639867</v>
      </c>
      <c r="AY1205" s="68">
        <f t="shared" si="395"/>
        <v>0.47012758170410657</v>
      </c>
      <c r="AZ1205" s="68">
        <f t="shared" si="396"/>
        <v>-0.16992367594191782</v>
      </c>
      <c r="BA1205" s="68">
        <f t="shared" si="397"/>
        <v>-4.8757482370428207E-2</v>
      </c>
      <c r="BB1205" s="68">
        <f t="shared" si="398"/>
        <v>-2.4305317022292106E-2</v>
      </c>
    </row>
    <row r="1206" spans="1:54" x14ac:dyDescent="0.3">
      <c r="A1206" s="64">
        <v>27868</v>
      </c>
      <c r="B1206" s="57">
        <v>9.9309999999999992</v>
      </c>
      <c r="C1206" s="57">
        <v>26.076000000000001</v>
      </c>
      <c r="D1206" s="57">
        <v>4.2549999999999999</v>
      </c>
      <c r="E1206" s="57">
        <f t="shared" si="383"/>
        <v>4.2549999999999999</v>
      </c>
      <c r="F1206" s="57">
        <f t="shared" si="384"/>
        <v>0</v>
      </c>
      <c r="G1206" s="57">
        <f t="shared" si="385"/>
        <v>0.33191268207053604</v>
      </c>
      <c r="H1206" s="57">
        <f>IF(Q1205&gt;SetUp!$B$56,SetUp!$B$56,Q1205)</f>
        <v>12.708265022052244</v>
      </c>
      <c r="I1206" s="57">
        <f t="shared" si="399"/>
        <v>4.0298447188859914</v>
      </c>
      <c r="J1206" s="57">
        <f>MIN(F1206,H1206,(1-EXP(-SetUp!$B$52*H1206/SetUp!$B$56))*F1206)</f>
        <v>0</v>
      </c>
      <c r="K1206" s="57">
        <f t="shared" si="386"/>
        <v>12.708265022052244</v>
      </c>
      <c r="L1206" s="57">
        <f>IF(I1206&lt;=0,0,MIN(SetUp!$B$50*I1206^SetUp!$B$55,I1206))</f>
        <v>0.20885427581527419</v>
      </c>
      <c r="M1206" s="57">
        <f t="shared" si="387"/>
        <v>3.8209904430707171</v>
      </c>
      <c r="N1206" s="57">
        <f>IF(SetUp!$B$62=0,X1206,(B1206-E1206)*(1-(H1206/SetUp!$B$66/SetUp!$B$56)))</f>
        <v>5.3440873179294632</v>
      </c>
      <c r="O1206" s="57">
        <f>K1206*SetUp!$B$65</f>
        <v>0</v>
      </c>
      <c r="P1206" s="57">
        <f>MIN(SetUp!$B$54*L1206^SetUp!$B$51,L1206)</f>
        <v>0.11008723591910276</v>
      </c>
      <c r="Q1206" s="57">
        <f t="shared" si="388"/>
        <v>18.052352339981706</v>
      </c>
      <c r="R1206" s="57">
        <f>IF((H1206+N1206-O1206)&gt;SetUp!$B$56,T1205+H1206+N1206-O1206-SetUp!$B$56,T1205)</f>
        <v>0</v>
      </c>
      <c r="S1206" s="57">
        <f>R1206*SetUp!$B$65</f>
        <v>0</v>
      </c>
      <c r="T1206" s="57">
        <f>IF((R1206-S1206)&lt;SetUp!$B$53,R1206-S1206,SetUp!$B$53)</f>
        <v>0</v>
      </c>
      <c r="U1206" s="57">
        <f t="shared" si="389"/>
        <v>3.8209904430707171</v>
      </c>
      <c r="V1206" s="57">
        <f>(L1206-P1206)/1000*SetUp!$B$13*1000000/SetUp!$B$48</f>
        <v>5.6176403872007166</v>
      </c>
      <c r="W1206" s="57">
        <f t="shared" si="400"/>
        <v>-1.8596235662471372E-15</v>
      </c>
      <c r="X1206" s="57">
        <f>MAX((SetUp!$B$56*(1-($H1206/SetUp!$B$56)^2)*TANH(($B1206-$D1206)/SetUp!$B$56))/(1+$H1206/SetUp!$B$56*TANH(($B1206-$D1206)/SetUp!$B$56)),0)</f>
        <v>5.3440873179294632</v>
      </c>
      <c r="AP1206" s="64">
        <v>28296</v>
      </c>
      <c r="AQ1206" s="55">
        <v>6</v>
      </c>
      <c r="AR1206" s="55">
        <v>172</v>
      </c>
      <c r="AS1206" s="66">
        <f t="shared" si="390"/>
        <v>3.1219999999999999</v>
      </c>
      <c r="AT1206" s="66">
        <f t="shared" si="391"/>
        <v>2.7529911508152431</v>
      </c>
      <c r="AU1206" s="55" t="str">
        <f>IF(OR($AP1206&lt;SetUp!$B$97,$AP1206&gt;SetUp!$B$98),"Não","Sim")</f>
        <v>Não</v>
      </c>
      <c r="AV1206" s="68">
        <f t="shared" si="392"/>
        <v>1.7669182210843828</v>
      </c>
      <c r="AW1206" s="68">
        <f t="shared" si="393"/>
        <v>1.6592140159772166</v>
      </c>
      <c r="AX1206" s="68">
        <f t="shared" si="394"/>
        <v>0.49443289872639867</v>
      </c>
      <c r="AY1206" s="68">
        <f t="shared" si="395"/>
        <v>0.43980481540412358</v>
      </c>
      <c r="AZ1206" s="68">
        <f t="shared" si="396"/>
        <v>-0.36900884918475674</v>
      </c>
      <c r="BA1206" s="68">
        <f t="shared" si="397"/>
        <v>-0.10770420510716616</v>
      </c>
      <c r="BB1206" s="68">
        <f t="shared" si="398"/>
        <v>-5.4628083322275089E-2</v>
      </c>
    </row>
    <row r="1207" spans="1:54" x14ac:dyDescent="0.3">
      <c r="A1207" s="64">
        <v>27869</v>
      </c>
      <c r="B1207" s="57">
        <v>2.4169999999999998</v>
      </c>
      <c r="C1207" s="57">
        <v>6.9390000000000001</v>
      </c>
      <c r="D1207" s="57">
        <v>4.2549999999999999</v>
      </c>
      <c r="E1207" s="57">
        <f t="shared" si="383"/>
        <v>2.4169999999999998</v>
      </c>
      <c r="F1207" s="57">
        <f t="shared" si="384"/>
        <v>1.8380000000000001</v>
      </c>
      <c r="G1207" s="57">
        <f t="shared" si="385"/>
        <v>0</v>
      </c>
      <c r="H1207" s="57">
        <f>IF(Q1206&gt;SetUp!$B$56,SetUp!$B$56,Q1206)</f>
        <v>18.052352339981706</v>
      </c>
      <c r="I1207" s="57">
        <f t="shared" si="399"/>
        <v>3.8209904430707171</v>
      </c>
      <c r="J1207" s="57">
        <f>MIN(F1207,H1207,(1-EXP(-SetUp!$B$52*H1207/SetUp!$B$56))*F1207)</f>
        <v>1.7285187556847403</v>
      </c>
      <c r="K1207" s="57">
        <f t="shared" si="386"/>
        <v>16.323833584296967</v>
      </c>
      <c r="L1207" s="57">
        <f>IF(I1207&lt;=0,0,MIN(SetUp!$B$50*I1207^SetUp!$B$55,I1207))</f>
        <v>0.19112732000228111</v>
      </c>
      <c r="M1207" s="57">
        <f t="shared" si="387"/>
        <v>3.6298631230684362</v>
      </c>
      <c r="N1207" s="57">
        <f>IF(SetUp!$B$62=0,X1207,(B1207-E1207)*(1-(H1207/SetUp!$B$66/SetUp!$B$56)))</f>
        <v>0</v>
      </c>
      <c r="O1207" s="57">
        <f>K1207*SetUp!$B$65</f>
        <v>0</v>
      </c>
      <c r="P1207" s="57">
        <f>MIN(SetUp!$B$54*L1207^SetUp!$B$51,L1207)</f>
        <v>0.10089547195907315</v>
      </c>
      <c r="Q1207" s="57">
        <f t="shared" si="388"/>
        <v>16.323833584296967</v>
      </c>
      <c r="R1207" s="57">
        <f>IF((H1207+N1207-O1207)&gt;SetUp!$B$56,T1206+H1207+N1207-O1207-SetUp!$B$56,T1206)</f>
        <v>0</v>
      </c>
      <c r="S1207" s="57">
        <f>R1207*SetUp!$B$65</f>
        <v>0</v>
      </c>
      <c r="T1207" s="57">
        <f>IF((R1207-S1207)&lt;SetUp!$B$53,R1207-S1207,SetUp!$B$53)</f>
        <v>0</v>
      </c>
      <c r="U1207" s="57">
        <f t="shared" si="389"/>
        <v>3.6298631230684362</v>
      </c>
      <c r="V1207" s="57">
        <f>(L1207-P1207)/1000*SetUp!$B$13*1000000/SetUp!$B$48</f>
        <v>5.1321784505453403</v>
      </c>
      <c r="W1207" s="57">
        <f t="shared" si="400"/>
        <v>1.0547118733938987E-15</v>
      </c>
      <c r="X1207" s="57">
        <f>MAX((SetUp!$B$56*(1-($H1207/SetUp!$B$56)^2)*TANH(($B1207-$D1207)/SetUp!$B$56))/(1+$H1207/SetUp!$B$56*TANH(($B1207-$D1207)/SetUp!$B$56)),0)</f>
        <v>0</v>
      </c>
      <c r="AP1207" s="64">
        <v>28297</v>
      </c>
      <c r="AQ1207" s="55">
        <v>6</v>
      </c>
      <c r="AR1207" s="55">
        <v>173</v>
      </c>
      <c r="AS1207" s="66">
        <f t="shared" si="390"/>
        <v>2.8149999999999999</v>
      </c>
      <c r="AT1207" s="66">
        <f t="shared" si="391"/>
        <v>2.5722709395057257</v>
      </c>
      <c r="AU1207" s="55" t="str">
        <f>IF(OR($AP1207&lt;SetUp!$B$97,$AP1207&gt;SetUp!$B$98),"Não","Sim")</f>
        <v>Não</v>
      </c>
      <c r="AV1207" s="68">
        <f t="shared" si="392"/>
        <v>1.6777961735562517</v>
      </c>
      <c r="AW1207" s="68">
        <f t="shared" si="393"/>
        <v>1.6038300843623448</v>
      </c>
      <c r="AX1207" s="68">
        <f t="shared" si="394"/>
        <v>0.44947839918736504</v>
      </c>
      <c r="AY1207" s="68">
        <f t="shared" si="395"/>
        <v>0.41031671127202801</v>
      </c>
      <c r="AZ1207" s="68">
        <f t="shared" si="396"/>
        <v>-0.24272906049427423</v>
      </c>
      <c r="BA1207" s="68">
        <f t="shared" si="397"/>
        <v>-7.3966089193906903E-2</v>
      </c>
      <c r="BB1207" s="68">
        <f t="shared" si="398"/>
        <v>-3.9161687915337029E-2</v>
      </c>
    </row>
    <row r="1208" spans="1:54" x14ac:dyDescent="0.3">
      <c r="A1208" s="64">
        <v>27870</v>
      </c>
      <c r="B1208" s="57">
        <v>0.75700000000000001</v>
      </c>
      <c r="C1208" s="57">
        <v>4.9930000000000003</v>
      </c>
      <c r="D1208" s="57">
        <v>4.2549999999999999</v>
      </c>
      <c r="E1208" s="57">
        <f t="shared" si="383"/>
        <v>0.75700000000000001</v>
      </c>
      <c r="F1208" s="57">
        <f t="shared" si="384"/>
        <v>3.4979999999999998</v>
      </c>
      <c r="G1208" s="57">
        <f t="shared" si="385"/>
        <v>0</v>
      </c>
      <c r="H1208" s="57">
        <f>IF(Q1207&gt;SetUp!$B$56,SetUp!$B$56,Q1207)</f>
        <v>16.323833584296967</v>
      </c>
      <c r="I1208" s="57">
        <f t="shared" si="399"/>
        <v>3.6298631230684362</v>
      </c>
      <c r="J1208" s="57">
        <f>MIN(F1208,H1208,(1-EXP(-SetUp!$B$52*H1208/SetUp!$B$56))*F1208)</f>
        <v>3.2250338873393352</v>
      </c>
      <c r="K1208" s="57">
        <f t="shared" si="386"/>
        <v>13.098799696957631</v>
      </c>
      <c r="L1208" s="57">
        <f>IF(I1208&lt;=0,0,MIN(SetUp!$B$50*I1208^SetUp!$B$55,I1208))</f>
        <v>0.17546073015014324</v>
      </c>
      <c r="M1208" s="57">
        <f t="shared" si="387"/>
        <v>3.454402392918293</v>
      </c>
      <c r="N1208" s="57">
        <f>IF(SetUp!$B$62=0,X1208,(B1208-E1208)*(1-(H1208/SetUp!$B$66/SetUp!$B$56)))</f>
        <v>0</v>
      </c>
      <c r="O1208" s="57">
        <f>K1208*SetUp!$B$65</f>
        <v>0</v>
      </c>
      <c r="P1208" s="57">
        <f>MIN(SetUp!$B$54*L1208^SetUp!$B$51,L1208)</f>
        <v>9.2759993443575661E-2</v>
      </c>
      <c r="Q1208" s="57">
        <f t="shared" si="388"/>
        <v>13.098799696957631</v>
      </c>
      <c r="R1208" s="57">
        <f>IF((H1208+N1208-O1208)&gt;SetUp!$B$56,T1207+H1208+N1208-O1208-SetUp!$B$56,T1207)</f>
        <v>0</v>
      </c>
      <c r="S1208" s="57">
        <f>R1208*SetUp!$B$65</f>
        <v>0</v>
      </c>
      <c r="T1208" s="57">
        <f>IF((R1208-S1208)&lt;SetUp!$B$53,R1208-S1208,SetUp!$B$53)</f>
        <v>0</v>
      </c>
      <c r="U1208" s="57">
        <f t="shared" si="389"/>
        <v>3.454402392918293</v>
      </c>
      <c r="V1208" s="57">
        <f>(L1208-P1208)/1000*SetUp!$B$13*1000000/SetUp!$B$48</f>
        <v>4.7038262872154348</v>
      </c>
      <c r="W1208" s="57">
        <f t="shared" si="400"/>
        <v>-3.8857805861880479E-16</v>
      </c>
      <c r="X1208" s="57">
        <f>MAX((SetUp!$B$56*(1-($H1208/SetUp!$B$56)^2)*TANH(($B1208-$D1208)/SetUp!$B$56))/(1+$H1208/SetUp!$B$56*TANH(($B1208-$D1208)/SetUp!$B$56)),0)</f>
        <v>0</v>
      </c>
      <c r="AP1208" s="64">
        <v>28298</v>
      </c>
      <c r="AQ1208" s="55">
        <v>6</v>
      </c>
      <c r="AR1208" s="55">
        <v>174</v>
      </c>
      <c r="AS1208" s="66">
        <f t="shared" si="390"/>
        <v>2.3940000000000001</v>
      </c>
      <c r="AT1208" s="66">
        <f t="shared" si="391"/>
        <v>2.4077854145245392</v>
      </c>
      <c r="AU1208" s="55" t="str">
        <f>IF(OR($AP1208&lt;SetUp!$B$97,$AP1208&gt;SetUp!$B$98),"Não","Sim")</f>
        <v>Não</v>
      </c>
      <c r="AV1208" s="68">
        <f t="shared" si="392"/>
        <v>1.5472556349873152</v>
      </c>
      <c r="AW1208" s="68">
        <f t="shared" si="393"/>
        <v>1.5517040357376592</v>
      </c>
      <c r="AX1208" s="68">
        <f t="shared" si="394"/>
        <v>0.37912414607039191</v>
      </c>
      <c r="AY1208" s="68">
        <f t="shared" si="395"/>
        <v>0.38161777932975322</v>
      </c>
      <c r="AZ1208" s="68">
        <f t="shared" si="396"/>
        <v>1.3785414524539075E-2</v>
      </c>
      <c r="BA1208" s="68">
        <f t="shared" si="397"/>
        <v>4.4484007503440282E-3</v>
      </c>
      <c r="BB1208" s="68">
        <f t="shared" si="398"/>
        <v>2.4936332593613053E-3</v>
      </c>
    </row>
    <row r="1209" spans="1:54" x14ac:dyDescent="0.3">
      <c r="A1209" s="64">
        <v>27871</v>
      </c>
      <c r="B1209" s="57">
        <v>2.1549999999999998</v>
      </c>
      <c r="C1209" s="57">
        <v>4.1740000000000004</v>
      </c>
      <c r="D1209" s="57">
        <v>4.2549999999999999</v>
      </c>
      <c r="E1209" s="57">
        <f t="shared" si="383"/>
        <v>2.1549999999999998</v>
      </c>
      <c r="F1209" s="57">
        <f t="shared" si="384"/>
        <v>2.1</v>
      </c>
      <c r="G1209" s="57">
        <f t="shared" si="385"/>
        <v>0</v>
      </c>
      <c r="H1209" s="57">
        <f>IF(Q1208&gt;SetUp!$B$56,SetUp!$B$56,Q1208)</f>
        <v>13.098799696957631</v>
      </c>
      <c r="I1209" s="57">
        <f t="shared" si="399"/>
        <v>3.454402392918293</v>
      </c>
      <c r="J1209" s="57">
        <f>MIN(F1209,H1209,(1-EXP(-SetUp!$B$52*H1209/SetUp!$B$56))*F1209)</f>
        <v>1.8287596926181149</v>
      </c>
      <c r="K1209" s="57">
        <f t="shared" si="386"/>
        <v>11.270040004339515</v>
      </c>
      <c r="L1209" s="57">
        <f>IF(I1209&lt;=0,0,MIN(SetUp!$B$50*I1209^SetUp!$B$55,I1209))</f>
        <v>0.16155400447929788</v>
      </c>
      <c r="M1209" s="57">
        <f t="shared" si="387"/>
        <v>3.292848388438995</v>
      </c>
      <c r="N1209" s="57">
        <f>IF(SetUp!$B$62=0,X1209,(B1209-E1209)*(1-(H1209/SetUp!$B$66/SetUp!$B$56)))</f>
        <v>0</v>
      </c>
      <c r="O1209" s="57">
        <f>K1209*SetUp!$B$65</f>
        <v>0</v>
      </c>
      <c r="P1209" s="57">
        <f>MIN(SetUp!$B$54*L1209^SetUp!$B$51,L1209)</f>
        <v>8.5528053735175372E-2</v>
      </c>
      <c r="Q1209" s="57">
        <f t="shared" si="388"/>
        <v>11.270040004339515</v>
      </c>
      <c r="R1209" s="57">
        <f>IF((H1209+N1209-O1209)&gt;SetUp!$B$56,T1208+H1209+N1209-O1209-SetUp!$B$56,T1208)</f>
        <v>0</v>
      </c>
      <c r="S1209" s="57">
        <f>R1209*SetUp!$B$65</f>
        <v>0</v>
      </c>
      <c r="T1209" s="57">
        <f>IF((R1209-S1209)&lt;SetUp!$B$53,R1209-S1209,SetUp!$B$53)</f>
        <v>0</v>
      </c>
      <c r="U1209" s="57">
        <f t="shared" si="389"/>
        <v>3.292848388438995</v>
      </c>
      <c r="V1209" s="57">
        <f>(L1209-P1209)/1000*SetUp!$B$13*1000000/SetUp!$B$48</f>
        <v>4.3241799270737324</v>
      </c>
      <c r="W1209" s="57">
        <f t="shared" si="400"/>
        <v>0</v>
      </c>
      <c r="X1209" s="57">
        <f>MAX((SetUp!$B$56*(1-($H1209/SetUp!$B$56)^2)*TANH(($B1209-$D1209)/SetUp!$B$56))/(1+$H1209/SetUp!$B$56*TANH(($B1209-$D1209)/SetUp!$B$56)),0)</f>
        <v>0</v>
      </c>
      <c r="AP1209" s="64">
        <v>28299</v>
      </c>
      <c r="AQ1209" s="55">
        <v>6</v>
      </c>
      <c r="AR1209" s="55">
        <v>175</v>
      </c>
      <c r="AS1209" s="66">
        <f t="shared" si="390"/>
        <v>2.2629999999999999</v>
      </c>
      <c r="AT1209" s="66">
        <f t="shared" si="391"/>
        <v>2.2576997670694241</v>
      </c>
      <c r="AU1209" s="55" t="str">
        <f>IF(OR($AP1209&lt;SetUp!$B$97,$AP1209&gt;SetUp!$B$98),"Não","Sim")</f>
        <v>Não</v>
      </c>
      <c r="AV1209" s="68">
        <f t="shared" si="392"/>
        <v>1.5043270920913443</v>
      </c>
      <c r="AW1209" s="68">
        <f t="shared" si="393"/>
        <v>1.5025643969791858</v>
      </c>
      <c r="AX1209" s="68">
        <f t="shared" si="394"/>
        <v>0.35468455395472859</v>
      </c>
      <c r="AY1209" s="68">
        <f t="shared" si="395"/>
        <v>0.3536661881760329</v>
      </c>
      <c r="AZ1209" s="68">
        <f t="shared" si="396"/>
        <v>-5.3002329305757989E-3</v>
      </c>
      <c r="BA1209" s="68">
        <f t="shared" si="397"/>
        <v>-1.762695112158541E-3</v>
      </c>
      <c r="BB1209" s="68">
        <f t="shared" si="398"/>
        <v>-1.0183657786956846E-3</v>
      </c>
    </row>
    <row r="1210" spans="1:54" x14ac:dyDescent="0.3">
      <c r="A1210" s="64">
        <v>27872</v>
      </c>
      <c r="B1210" s="57">
        <v>0.80100000000000005</v>
      </c>
      <c r="C1210" s="57">
        <v>3.2829999999999999</v>
      </c>
      <c r="D1210" s="57">
        <v>4.2549999999999999</v>
      </c>
      <c r="E1210" s="57">
        <f t="shared" si="383"/>
        <v>0.80100000000000005</v>
      </c>
      <c r="F1210" s="57">
        <f t="shared" si="384"/>
        <v>3.4539999999999997</v>
      </c>
      <c r="G1210" s="57">
        <f t="shared" si="385"/>
        <v>0</v>
      </c>
      <c r="H1210" s="57">
        <f>IF(Q1209&gt;SetUp!$B$56,SetUp!$B$56,Q1209)</f>
        <v>11.270040004339515</v>
      </c>
      <c r="I1210" s="57">
        <f t="shared" si="399"/>
        <v>3.292848388438995</v>
      </c>
      <c r="J1210" s="57">
        <f>MIN(F1210,H1210,(1-EXP(-SetUp!$B$52*H1210/SetUp!$B$56))*F1210)</f>
        <v>2.8603175929987001</v>
      </c>
      <c r="K1210" s="57">
        <f t="shared" si="386"/>
        <v>8.409722411340816</v>
      </c>
      <c r="L1210" s="57">
        <f>IF(I1210&lt;=0,0,MIN(SetUp!$B$50*I1210^SetUp!$B$55,I1210))</f>
        <v>0.14915886713175805</v>
      </c>
      <c r="M1210" s="57">
        <f t="shared" si="387"/>
        <v>3.1436895213072371</v>
      </c>
      <c r="N1210" s="57">
        <f>IF(SetUp!$B$62=0,X1210,(B1210-E1210)*(1-(H1210/SetUp!$B$66/SetUp!$B$56)))</f>
        <v>0</v>
      </c>
      <c r="O1210" s="57">
        <f>K1210*SetUp!$B$65</f>
        <v>0</v>
      </c>
      <c r="P1210" s="57">
        <f>MIN(SetUp!$B$54*L1210^SetUp!$B$51,L1210)</f>
        <v>7.9073273542926106E-2</v>
      </c>
      <c r="Q1210" s="57">
        <f t="shared" si="388"/>
        <v>8.409722411340816</v>
      </c>
      <c r="R1210" s="57">
        <f>IF((H1210+N1210-O1210)&gt;SetUp!$B$56,T1209+H1210+N1210-O1210-SetUp!$B$56,T1209)</f>
        <v>0</v>
      </c>
      <c r="S1210" s="57">
        <f>R1210*SetUp!$B$65</f>
        <v>0</v>
      </c>
      <c r="T1210" s="57">
        <f>IF((R1210-S1210)&lt;SetUp!$B$53,R1210-S1210,SetUp!$B$53)</f>
        <v>0</v>
      </c>
      <c r="U1210" s="57">
        <f t="shared" si="389"/>
        <v>3.1436895213072371</v>
      </c>
      <c r="V1210" s="57">
        <f>(L1210-P1210)/1000*SetUp!$B$13*1000000/SetUp!$B$48</f>
        <v>3.9863061758198928</v>
      </c>
      <c r="W1210" s="57">
        <f t="shared" si="400"/>
        <v>1.5265566588595902E-15</v>
      </c>
      <c r="X1210" s="57">
        <f>MAX((SetUp!$B$56*(1-($H1210/SetUp!$B$56)^2)*TANH(($B1210-$D1210)/SetUp!$B$56))/(1+$H1210/SetUp!$B$56*TANH(($B1210-$D1210)/SetUp!$B$56)),0)</f>
        <v>0</v>
      </c>
      <c r="AP1210" s="64">
        <v>28300</v>
      </c>
      <c r="AQ1210" s="55">
        <v>6</v>
      </c>
      <c r="AR1210" s="55">
        <v>176</v>
      </c>
      <c r="AS1210" s="66">
        <f t="shared" si="390"/>
        <v>2.016</v>
      </c>
      <c r="AT1210" s="66">
        <f t="shared" si="391"/>
        <v>2.1559476780114011</v>
      </c>
      <c r="AU1210" s="55" t="str">
        <f>IF(OR($AP1210&lt;SetUp!$B$97,$AP1210&gt;SetUp!$B$98),"Não","Sim")</f>
        <v>Não</v>
      </c>
      <c r="AV1210" s="68">
        <f t="shared" si="392"/>
        <v>1.4198591479439078</v>
      </c>
      <c r="AW1210" s="68">
        <f t="shared" si="393"/>
        <v>1.4683145705234288</v>
      </c>
      <c r="AX1210" s="68">
        <f t="shared" si="394"/>
        <v>0.30449052777348767</v>
      </c>
      <c r="AY1210" s="68">
        <f t="shared" si="395"/>
        <v>0.3336382168919465</v>
      </c>
      <c r="AZ1210" s="68">
        <f t="shared" si="396"/>
        <v>0.13994767801140107</v>
      </c>
      <c r="BA1210" s="68">
        <f t="shared" si="397"/>
        <v>4.8455422579521068E-2</v>
      </c>
      <c r="BB1210" s="68">
        <f t="shared" si="398"/>
        <v>2.914768911845883E-2</v>
      </c>
    </row>
    <row r="1211" spans="1:54" x14ac:dyDescent="0.3">
      <c r="A1211" s="64">
        <v>27873</v>
      </c>
      <c r="B1211" s="57">
        <v>2.1949999999999998</v>
      </c>
      <c r="C1211" s="57">
        <v>2.9660000000000002</v>
      </c>
      <c r="D1211" s="57">
        <v>4.2549999999999999</v>
      </c>
      <c r="E1211" s="57">
        <f t="shared" si="383"/>
        <v>2.1949999999999998</v>
      </c>
      <c r="F1211" s="57">
        <f t="shared" si="384"/>
        <v>2.06</v>
      </c>
      <c r="G1211" s="57">
        <f t="shared" si="385"/>
        <v>0</v>
      </c>
      <c r="H1211" s="57">
        <f>IF(Q1210&gt;SetUp!$B$56,SetUp!$B$56,Q1210)</f>
        <v>8.409722411340816</v>
      </c>
      <c r="I1211" s="57">
        <f t="shared" si="399"/>
        <v>3.1436895213072371</v>
      </c>
      <c r="J1211" s="57">
        <f>MIN(F1211,H1211,(1-EXP(-SetUp!$B$52*H1211/SetUp!$B$56))*F1211)</f>
        <v>1.5064001490799401</v>
      </c>
      <c r="K1211" s="57">
        <f t="shared" si="386"/>
        <v>6.9033222622608754</v>
      </c>
      <c r="L1211" s="57">
        <f>IF(I1211&lt;=0,0,MIN(SetUp!$B$50*I1211^SetUp!$B$55,I1211))</f>
        <v>0.13806881480543126</v>
      </c>
      <c r="M1211" s="57">
        <f t="shared" si="387"/>
        <v>3.0056207065018059</v>
      </c>
      <c r="N1211" s="57">
        <f>IF(SetUp!$B$62=0,X1211,(B1211-E1211)*(1-(H1211/SetUp!$B$66/SetUp!$B$56)))</f>
        <v>0</v>
      </c>
      <c r="O1211" s="57">
        <f>K1211*SetUp!$B$65</f>
        <v>0</v>
      </c>
      <c r="P1211" s="57">
        <f>MIN(SetUp!$B$54*L1211^SetUp!$B$51,L1211)</f>
        <v>7.3290392611510879E-2</v>
      </c>
      <c r="Q1211" s="57">
        <f t="shared" si="388"/>
        <v>6.9033222622608754</v>
      </c>
      <c r="R1211" s="57">
        <f>IF((H1211+N1211-O1211)&gt;SetUp!$B$56,T1210+H1211+N1211-O1211-SetUp!$B$56,T1210)</f>
        <v>0</v>
      </c>
      <c r="S1211" s="57">
        <f>R1211*SetUp!$B$65</f>
        <v>0</v>
      </c>
      <c r="T1211" s="57">
        <f>IF((R1211-S1211)&lt;SetUp!$B$53,R1211-S1211,SetUp!$B$53)</f>
        <v>0</v>
      </c>
      <c r="U1211" s="57">
        <f t="shared" si="389"/>
        <v>3.0056207065018059</v>
      </c>
      <c r="V1211" s="57">
        <f>(L1211-P1211)/1000*SetUp!$B$13*1000000/SetUp!$B$48</f>
        <v>3.6844465635322989</v>
      </c>
      <c r="W1211" s="57">
        <f t="shared" si="400"/>
        <v>-1.27675647831893E-15</v>
      </c>
      <c r="X1211" s="57">
        <f>MAX((SetUp!$B$56*(1-($H1211/SetUp!$B$56)^2)*TANH(($B1211-$D1211)/SetUp!$B$56))/(1+$H1211/SetUp!$B$56*TANH(($B1211-$D1211)/SetUp!$B$56)),0)</f>
        <v>0</v>
      </c>
      <c r="AP1211" s="64">
        <v>28301</v>
      </c>
      <c r="AQ1211" s="55">
        <v>6</v>
      </c>
      <c r="AR1211" s="55">
        <v>177</v>
      </c>
      <c r="AS1211" s="66">
        <f t="shared" si="390"/>
        <v>4.1740000000000004</v>
      </c>
      <c r="AT1211" s="66">
        <f t="shared" si="391"/>
        <v>2.0271783759196489</v>
      </c>
      <c r="AU1211" s="55" t="str">
        <f>IF(OR($AP1211&lt;SetUp!$B$97,$AP1211&gt;SetUp!$B$98),"Não","Sim")</f>
        <v>Não</v>
      </c>
      <c r="AV1211" s="68">
        <f t="shared" si="392"/>
        <v>2.043036955123426</v>
      </c>
      <c r="AW1211" s="68">
        <f t="shared" si="393"/>
        <v>1.423790144620916</v>
      </c>
      <c r="AX1211" s="68">
        <f t="shared" si="394"/>
        <v>0.62055244472943527</v>
      </c>
      <c r="AY1211" s="68">
        <f t="shared" si="395"/>
        <v>0.30689196490871251</v>
      </c>
      <c r="AZ1211" s="68">
        <f t="shared" si="396"/>
        <v>-2.1468216240803515</v>
      </c>
      <c r="BA1211" s="68">
        <f t="shared" si="397"/>
        <v>-0.61924681050250996</v>
      </c>
      <c r="BB1211" s="68">
        <f t="shared" si="398"/>
        <v>-0.31366047982072276</v>
      </c>
    </row>
    <row r="1212" spans="1:54" x14ac:dyDescent="0.3">
      <c r="A1212" s="64">
        <v>27874</v>
      </c>
      <c r="B1212" s="57">
        <v>0.97299999999999998</v>
      </c>
      <c r="C1212" s="57">
        <v>2.5289999999999999</v>
      </c>
      <c r="D1212" s="57">
        <v>4.2549999999999999</v>
      </c>
      <c r="E1212" s="57">
        <f t="shared" si="383"/>
        <v>0.97299999999999998</v>
      </c>
      <c r="F1212" s="57">
        <f t="shared" si="384"/>
        <v>3.282</v>
      </c>
      <c r="G1212" s="57">
        <f t="shared" si="385"/>
        <v>0</v>
      </c>
      <c r="H1212" s="57">
        <f>IF(Q1211&gt;SetUp!$B$56,SetUp!$B$56,Q1211)</f>
        <v>6.9033222622608754</v>
      </c>
      <c r="I1212" s="57">
        <f t="shared" si="399"/>
        <v>3.0056207065018059</v>
      </c>
      <c r="J1212" s="57">
        <f>MIN(F1212,H1212,(1-EXP(-SetUp!$B$52*H1212/SetUp!$B$56))*F1212)</f>
        <v>2.1659352419639597</v>
      </c>
      <c r="K1212" s="57">
        <f t="shared" si="386"/>
        <v>4.7373870202969162</v>
      </c>
      <c r="L1212" s="57">
        <f>IF(I1212&lt;=0,0,MIN(SetUp!$B$50*I1212^SetUp!$B$55,I1212))</f>
        <v>0.12811101571173378</v>
      </c>
      <c r="M1212" s="57">
        <f t="shared" si="387"/>
        <v>2.8775096907900721</v>
      </c>
      <c r="N1212" s="57">
        <f>IF(SetUp!$B$62=0,X1212,(B1212-E1212)*(1-(H1212/SetUp!$B$66/SetUp!$B$56)))</f>
        <v>0</v>
      </c>
      <c r="O1212" s="57">
        <f>K1212*SetUp!$B$65</f>
        <v>0</v>
      </c>
      <c r="P1212" s="57">
        <f>MIN(SetUp!$B$54*L1212^SetUp!$B$51,L1212)</f>
        <v>6.8091196921521865E-2</v>
      </c>
      <c r="Q1212" s="57">
        <f t="shared" si="388"/>
        <v>4.7373870202969162</v>
      </c>
      <c r="R1212" s="57">
        <f>IF((H1212+N1212-O1212)&gt;SetUp!$B$56,T1211+H1212+N1212-O1212-SetUp!$B$56,T1211)</f>
        <v>0</v>
      </c>
      <c r="S1212" s="57">
        <f>R1212*SetUp!$B$65</f>
        <v>0</v>
      </c>
      <c r="T1212" s="57">
        <f>IF((R1212-S1212)&lt;SetUp!$B$53,R1212-S1212,SetUp!$B$53)</f>
        <v>0</v>
      </c>
      <c r="U1212" s="57">
        <f t="shared" si="389"/>
        <v>2.8775096907900721</v>
      </c>
      <c r="V1212" s="57">
        <f>(L1212-P1212)/1000*SetUp!$B$13*1000000/SetUp!$B$48</f>
        <v>3.4137882275586229</v>
      </c>
      <c r="W1212" s="57">
        <f t="shared" si="400"/>
        <v>4.4408920985006262E-16</v>
      </c>
      <c r="X1212" s="57">
        <f>MAX((SetUp!$B$56*(1-($H1212/SetUp!$B$56)^2)*TANH(($B1212-$D1212)/SetUp!$B$56))/(1+$H1212/SetUp!$B$56*TANH(($B1212-$D1212)/SetUp!$B$56)),0)</f>
        <v>0</v>
      </c>
      <c r="AP1212" s="64">
        <v>28302</v>
      </c>
      <c r="AQ1212" s="55">
        <v>6</v>
      </c>
      <c r="AR1212" s="55">
        <v>178</v>
      </c>
      <c r="AS1212" s="66">
        <f t="shared" si="390"/>
        <v>3.2829999999999999</v>
      </c>
      <c r="AT1212" s="66">
        <f t="shared" si="391"/>
        <v>1.9096710483877914</v>
      </c>
      <c r="AU1212" s="55" t="str">
        <f>IF(OR($AP1212&lt;SetUp!$B$97,$AP1212&gt;SetUp!$B$98),"Não","Sim")</f>
        <v>Não</v>
      </c>
      <c r="AV1212" s="68">
        <f t="shared" si="392"/>
        <v>1.8119050747762697</v>
      </c>
      <c r="AW1212" s="68">
        <f t="shared" si="393"/>
        <v>1.3819084804674264</v>
      </c>
      <c r="AX1212" s="68">
        <f t="shared" si="394"/>
        <v>0.51627088272934007</v>
      </c>
      <c r="AY1212" s="68">
        <f t="shared" si="395"/>
        <v>0.28095856401543934</v>
      </c>
      <c r="AZ1212" s="68">
        <f t="shared" si="396"/>
        <v>-1.3733289516122085</v>
      </c>
      <c r="BA1212" s="68">
        <f t="shared" si="397"/>
        <v>-0.42999659430884329</v>
      </c>
      <c r="BB1212" s="68">
        <f t="shared" si="398"/>
        <v>-0.23531231871390074</v>
      </c>
    </row>
    <row r="1213" spans="1:54" x14ac:dyDescent="0.3">
      <c r="A1213" s="64">
        <v>27875</v>
      </c>
      <c r="B1213" s="57">
        <v>1.1240000000000001</v>
      </c>
      <c r="C1213" s="57">
        <v>2.137</v>
      </c>
      <c r="D1213" s="57">
        <v>4.2549999999999999</v>
      </c>
      <c r="E1213" s="57">
        <f t="shared" si="383"/>
        <v>1.1240000000000001</v>
      </c>
      <c r="F1213" s="57">
        <f t="shared" si="384"/>
        <v>3.1309999999999998</v>
      </c>
      <c r="G1213" s="57">
        <f t="shared" si="385"/>
        <v>0</v>
      </c>
      <c r="H1213" s="57">
        <f>IF(Q1212&gt;SetUp!$B$56,SetUp!$B$56,Q1212)</f>
        <v>4.7373870202969162</v>
      </c>
      <c r="I1213" s="57">
        <f t="shared" si="399"/>
        <v>2.8775096907900721</v>
      </c>
      <c r="J1213" s="57">
        <f>MIN(F1213,H1213,(1-EXP(-SetUp!$B$52*H1213/SetUp!$B$56))*F1213)</f>
        <v>1.6374800440947728</v>
      </c>
      <c r="K1213" s="57">
        <f t="shared" si="386"/>
        <v>3.0999069762021434</v>
      </c>
      <c r="L1213" s="57">
        <f>IF(I1213&lt;=0,0,MIN(SetUp!$B$50*I1213^SetUp!$B$55,I1213))</f>
        <v>0.11913997626546197</v>
      </c>
      <c r="M1213" s="57">
        <f t="shared" si="387"/>
        <v>2.7583697145246102</v>
      </c>
      <c r="N1213" s="57">
        <f>IF(SetUp!$B$62=0,X1213,(B1213-E1213)*(1-(H1213/SetUp!$B$66/SetUp!$B$56)))</f>
        <v>0</v>
      </c>
      <c r="O1213" s="57">
        <f>K1213*SetUp!$B$65</f>
        <v>0</v>
      </c>
      <c r="P1213" s="57">
        <f>MIN(SetUp!$B$54*L1213^SetUp!$B$51,L1213)</f>
        <v>6.3401330437463474E-2</v>
      </c>
      <c r="Q1213" s="57">
        <f t="shared" si="388"/>
        <v>3.0999069762021434</v>
      </c>
      <c r="R1213" s="57">
        <f>IF((H1213+N1213-O1213)&gt;SetUp!$B$56,T1212+H1213+N1213-O1213-SetUp!$B$56,T1212)</f>
        <v>0</v>
      </c>
      <c r="S1213" s="57">
        <f>R1213*SetUp!$B$65</f>
        <v>0</v>
      </c>
      <c r="T1213" s="57">
        <f>IF((R1213-S1213)&lt;SetUp!$B$53,R1213-S1213,SetUp!$B$53)</f>
        <v>0</v>
      </c>
      <c r="U1213" s="57">
        <f t="shared" si="389"/>
        <v>2.7583697145246102</v>
      </c>
      <c r="V1213" s="57">
        <f>(L1213-P1213)/1000*SetUp!$B$13*1000000/SetUp!$B$48</f>
        <v>3.1702850288963527</v>
      </c>
      <c r="W1213" s="57">
        <f t="shared" si="400"/>
        <v>4.9960036108132044E-16</v>
      </c>
      <c r="X1213" s="57">
        <f>MAX((SetUp!$B$56*(1-($H1213/SetUp!$B$56)^2)*TANH(($B1213-$D1213)/SetUp!$B$56))/(1+$H1213/SetUp!$B$56*TANH(($B1213-$D1213)/SetUp!$B$56)),0)</f>
        <v>0</v>
      </c>
      <c r="AP1213" s="64">
        <v>28303</v>
      </c>
      <c r="AQ1213" s="55">
        <v>6</v>
      </c>
      <c r="AR1213" s="55">
        <v>179</v>
      </c>
      <c r="AS1213" s="66">
        <f t="shared" si="390"/>
        <v>3.45</v>
      </c>
      <c r="AT1213" s="66">
        <f t="shared" si="391"/>
        <v>1.8008386109080008</v>
      </c>
      <c r="AU1213" s="55" t="str">
        <f>IF(OR($AP1213&lt;SetUp!$B$97,$AP1213&gt;SetUp!$B$98),"Não","Sim")</f>
        <v>Não</v>
      </c>
      <c r="AV1213" s="68">
        <f t="shared" si="392"/>
        <v>1.857417562100671</v>
      </c>
      <c r="AW1213" s="68">
        <f t="shared" si="393"/>
        <v>1.3419532819394275</v>
      </c>
      <c r="AX1213" s="68">
        <f t="shared" si="394"/>
        <v>0.53781909507327419</v>
      </c>
      <c r="AY1213" s="68">
        <f t="shared" si="395"/>
        <v>0.25547479358982145</v>
      </c>
      <c r="AZ1213" s="68">
        <f t="shared" si="396"/>
        <v>-1.6491613890919994</v>
      </c>
      <c r="BA1213" s="68">
        <f t="shared" si="397"/>
        <v>-0.51546428016124346</v>
      </c>
      <c r="BB1213" s="68">
        <f t="shared" si="398"/>
        <v>-0.28234430148345274</v>
      </c>
    </row>
    <row r="1214" spans="1:54" x14ac:dyDescent="0.3">
      <c r="A1214" s="64">
        <v>27876</v>
      </c>
      <c r="B1214" s="57">
        <v>0.111</v>
      </c>
      <c r="C1214" s="57">
        <v>1.788</v>
      </c>
      <c r="D1214" s="57">
        <v>4.2549999999999999</v>
      </c>
      <c r="E1214" s="57">
        <f t="shared" si="383"/>
        <v>0.111</v>
      </c>
      <c r="F1214" s="57">
        <f t="shared" si="384"/>
        <v>4.1440000000000001</v>
      </c>
      <c r="G1214" s="57">
        <f t="shared" si="385"/>
        <v>0</v>
      </c>
      <c r="H1214" s="57">
        <f>IF(Q1213&gt;SetUp!$B$56,SetUp!$B$56,Q1213)</f>
        <v>3.0999069762021434</v>
      </c>
      <c r="I1214" s="57">
        <f t="shared" si="399"/>
        <v>2.7583697145246102</v>
      </c>
      <c r="J1214" s="57">
        <f>MIN(F1214,H1214,(1-EXP(-SetUp!$B$52*H1214/SetUp!$B$56))*F1214)</f>
        <v>1.5909185537469346</v>
      </c>
      <c r="K1214" s="57">
        <f t="shared" si="386"/>
        <v>1.5089884224552088</v>
      </c>
      <c r="L1214" s="57">
        <f>IF(I1214&lt;=0,0,MIN(SetUp!$B$50*I1214^SetUp!$B$55,I1214))</f>
        <v>0.11103254917180039</v>
      </c>
      <c r="M1214" s="57">
        <f t="shared" si="387"/>
        <v>2.6473371653528099</v>
      </c>
      <c r="N1214" s="57">
        <f>IF(SetUp!$B$62=0,X1214,(B1214-E1214)*(1-(H1214/SetUp!$B$66/SetUp!$B$56)))</f>
        <v>0</v>
      </c>
      <c r="O1214" s="57">
        <f>K1214*SetUp!$B$65</f>
        <v>0</v>
      </c>
      <c r="P1214" s="57">
        <f>MIN(SetUp!$B$54*L1214^SetUp!$B$51,L1214)</f>
        <v>5.9157778932774706E-2</v>
      </c>
      <c r="Q1214" s="57">
        <f t="shared" si="388"/>
        <v>1.5089884224552088</v>
      </c>
      <c r="R1214" s="57">
        <f>IF((H1214+N1214-O1214)&gt;SetUp!$B$56,T1213+H1214+N1214-O1214-SetUp!$B$56,T1213)</f>
        <v>0</v>
      </c>
      <c r="S1214" s="57">
        <f>R1214*SetUp!$B$65</f>
        <v>0</v>
      </c>
      <c r="T1214" s="57">
        <f>IF((R1214-S1214)&lt;SetUp!$B$53,R1214-S1214,SetUp!$B$53)</f>
        <v>0</v>
      </c>
      <c r="U1214" s="57">
        <f t="shared" si="389"/>
        <v>2.6473371653528099</v>
      </c>
      <c r="V1214" s="57">
        <f>(L1214-P1214)/1000*SetUp!$B$13*1000000/SetUp!$B$48</f>
        <v>2.9505167379508017</v>
      </c>
      <c r="W1214" s="57">
        <f t="shared" si="400"/>
        <v>3.3306690738754696E-16</v>
      </c>
      <c r="X1214" s="57">
        <f>MAX((SetUp!$B$56*(1-($H1214/SetUp!$B$56)^2)*TANH(($B1214-$D1214)/SetUp!$B$56))/(1+$H1214/SetUp!$B$56*TANH(($B1214-$D1214)/SetUp!$B$56)),0)</f>
        <v>0</v>
      </c>
      <c r="AP1214" s="64">
        <v>28304</v>
      </c>
      <c r="AQ1214" s="55">
        <v>6</v>
      </c>
      <c r="AR1214" s="55">
        <v>180</v>
      </c>
      <c r="AS1214" s="66">
        <f t="shared" si="390"/>
        <v>3.1219999999999999</v>
      </c>
      <c r="AT1214" s="66">
        <f t="shared" si="391"/>
        <v>1.7005122956089243</v>
      </c>
      <c r="AU1214" s="55" t="str">
        <f>IF(OR($AP1214&lt;SetUp!$B$97,$AP1214&gt;SetUp!$B$98),"Não","Sim")</f>
        <v>Não</v>
      </c>
      <c r="AV1214" s="68">
        <f t="shared" si="392"/>
        <v>1.7669182210843828</v>
      </c>
      <c r="AW1214" s="68">
        <f t="shared" si="393"/>
        <v>1.3040369226402004</v>
      </c>
      <c r="AX1214" s="68">
        <f t="shared" si="394"/>
        <v>0.49443289872639867</v>
      </c>
      <c r="AY1214" s="68">
        <f t="shared" si="395"/>
        <v>0.23057977646033292</v>
      </c>
      <c r="AZ1214" s="68">
        <f t="shared" si="396"/>
        <v>-1.4214877043910756</v>
      </c>
      <c r="BA1214" s="68">
        <f t="shared" si="397"/>
        <v>-0.46288129844418235</v>
      </c>
      <c r="BB1214" s="68">
        <f t="shared" si="398"/>
        <v>-0.26385312226606572</v>
      </c>
    </row>
    <row r="1215" spans="1:54" x14ac:dyDescent="0.3">
      <c r="A1215" s="64">
        <v>27877</v>
      </c>
      <c r="B1215" s="57">
        <v>0</v>
      </c>
      <c r="C1215" s="57">
        <v>1.5780000000000001</v>
      </c>
      <c r="D1215" s="57">
        <v>4.2549999999999999</v>
      </c>
      <c r="E1215" s="57">
        <f t="shared" si="383"/>
        <v>0</v>
      </c>
      <c r="F1215" s="57">
        <f t="shared" si="384"/>
        <v>4.2549999999999999</v>
      </c>
      <c r="G1215" s="57">
        <f t="shared" si="385"/>
        <v>0</v>
      </c>
      <c r="H1215" s="57">
        <f>IF(Q1214&gt;SetUp!$B$56,SetUp!$B$56,Q1214)</f>
        <v>1.5089884224552088</v>
      </c>
      <c r="I1215" s="57">
        <f t="shared" si="399"/>
        <v>2.6473371653528099</v>
      </c>
      <c r="J1215" s="57">
        <f>MIN(F1215,H1215,(1-EXP(-SetUp!$B$52*H1215/SetUp!$B$56))*F1215)</f>
        <v>0.8937419584828612</v>
      </c>
      <c r="K1215" s="57">
        <f t="shared" si="386"/>
        <v>0.61524646397234761</v>
      </c>
      <c r="L1215" s="57">
        <f>IF(I1215&lt;=0,0,MIN(SetUp!$B$50*I1215^SetUp!$B$55,I1215))</f>
        <v>0.10368396866657323</v>
      </c>
      <c r="M1215" s="57">
        <f t="shared" si="387"/>
        <v>2.5436531966862366</v>
      </c>
      <c r="N1215" s="57">
        <f>IF(SetUp!$B$62=0,X1215,(B1215-E1215)*(1-(H1215/SetUp!$B$66/SetUp!$B$56)))</f>
        <v>0</v>
      </c>
      <c r="O1215" s="57">
        <f>K1215*SetUp!$B$65</f>
        <v>0</v>
      </c>
      <c r="P1215" s="57">
        <f>MIN(SetUp!$B$54*L1215^SetUp!$B$51,L1215)</f>
        <v>5.530686908714013E-2</v>
      </c>
      <c r="Q1215" s="57">
        <f t="shared" si="388"/>
        <v>0.61524646397234761</v>
      </c>
      <c r="R1215" s="57">
        <f>IF((H1215+N1215-O1215)&gt;SetUp!$B$56,T1214+H1215+N1215-O1215-SetUp!$B$56,T1214)</f>
        <v>0</v>
      </c>
      <c r="S1215" s="57">
        <f>R1215*SetUp!$B$65</f>
        <v>0</v>
      </c>
      <c r="T1215" s="57">
        <f>IF((R1215-S1215)&lt;SetUp!$B$53,R1215-S1215,SetUp!$B$53)</f>
        <v>0</v>
      </c>
      <c r="U1215" s="57">
        <f t="shared" si="389"/>
        <v>2.5436531966862366</v>
      </c>
      <c r="V1215" s="57">
        <f>(L1215-P1215)/1000*SetUp!$B$13*1000000/SetUp!$B$48</f>
        <v>2.7515773348957961</v>
      </c>
      <c r="W1215" s="57">
        <f t="shared" si="400"/>
        <v>-1.3877787807814457E-16</v>
      </c>
      <c r="X1215" s="57">
        <f>MAX((SetUp!$B$56*(1-($H1215/SetUp!$B$56)^2)*TANH(($B1215-$D1215)/SetUp!$B$56))/(1+$H1215/SetUp!$B$56*TANH(($B1215-$D1215)/SetUp!$B$56)),0)</f>
        <v>0</v>
      </c>
      <c r="AP1215" s="64">
        <v>28305</v>
      </c>
      <c r="AQ1215" s="55">
        <v>6</v>
      </c>
      <c r="AR1215" s="55">
        <v>181</v>
      </c>
      <c r="AS1215" s="66">
        <f t="shared" si="390"/>
        <v>2.8149999999999999</v>
      </c>
      <c r="AT1215" s="66">
        <f t="shared" si="391"/>
        <v>1.607853701613533</v>
      </c>
      <c r="AU1215" s="55" t="str">
        <f>IF(OR($AP1215&lt;SetUp!$B$97,$AP1215&gt;SetUp!$B$98),"Não","Sim")</f>
        <v>Não</v>
      </c>
      <c r="AV1215" s="68">
        <f t="shared" si="392"/>
        <v>1.6777961735562517</v>
      </c>
      <c r="AW1215" s="68">
        <f t="shared" si="393"/>
        <v>1.2680117119386292</v>
      </c>
      <c r="AX1215" s="68">
        <f t="shared" si="394"/>
        <v>0.44947839918736504</v>
      </c>
      <c r="AY1215" s="68">
        <f t="shared" si="395"/>
        <v>0.20624652981513228</v>
      </c>
      <c r="AZ1215" s="68">
        <f t="shared" si="396"/>
        <v>-1.2071462983864669</v>
      </c>
      <c r="BA1215" s="68">
        <f t="shared" si="397"/>
        <v>-0.4097844616176225</v>
      </c>
      <c r="BB1215" s="68">
        <f t="shared" si="398"/>
        <v>-0.24323186937223276</v>
      </c>
    </row>
    <row r="1216" spans="1:54" x14ac:dyDescent="0.3">
      <c r="A1216" s="64">
        <v>27878</v>
      </c>
      <c r="B1216" s="57">
        <v>0</v>
      </c>
      <c r="C1216" s="57">
        <v>1.48</v>
      </c>
      <c r="D1216" s="57">
        <v>4.2549999999999999</v>
      </c>
      <c r="E1216" s="57">
        <f t="shared" si="383"/>
        <v>0</v>
      </c>
      <c r="F1216" s="57">
        <f t="shared" si="384"/>
        <v>4.2549999999999999</v>
      </c>
      <c r="G1216" s="57">
        <f t="shared" si="385"/>
        <v>0</v>
      </c>
      <c r="H1216" s="57">
        <f>IF(Q1215&gt;SetUp!$B$56,SetUp!$B$56,Q1215)</f>
        <v>0.61524646397234761</v>
      </c>
      <c r="I1216" s="57">
        <f t="shared" si="399"/>
        <v>2.5436531966862366</v>
      </c>
      <c r="J1216" s="57">
        <f>MIN(F1216,H1216,(1-EXP(-SetUp!$B$52*H1216/SetUp!$B$56))*F1216)</f>
        <v>0.3899968307362961</v>
      </c>
      <c r="K1216" s="57">
        <f t="shared" si="386"/>
        <v>0.22524963323605152</v>
      </c>
      <c r="L1216" s="57">
        <f>IF(I1216&lt;=0,0,MIN(SetUp!$B$50*I1216^SetUp!$B$55,I1216))</f>
        <v>9.7004678976964007E-2</v>
      </c>
      <c r="M1216" s="57">
        <f t="shared" si="387"/>
        <v>2.4466485177092725</v>
      </c>
      <c r="N1216" s="57">
        <f>IF(SetUp!$B$62=0,X1216,(B1216-E1216)*(1-(H1216/SetUp!$B$66/SetUp!$B$56)))</f>
        <v>0</v>
      </c>
      <c r="O1216" s="57">
        <f>K1216*SetUp!$B$65</f>
        <v>0</v>
      </c>
      <c r="P1216" s="57">
        <f>MIN(SetUp!$B$54*L1216^SetUp!$B$51,L1216)</f>
        <v>5.1802665983819121E-2</v>
      </c>
      <c r="Q1216" s="57">
        <f t="shared" si="388"/>
        <v>0.22524963323605152</v>
      </c>
      <c r="R1216" s="57">
        <f>IF((H1216+N1216-O1216)&gt;SetUp!$B$56,T1215+H1216+N1216-O1216-SetUp!$B$56,T1215)</f>
        <v>0</v>
      </c>
      <c r="S1216" s="57">
        <f>R1216*SetUp!$B$65</f>
        <v>0</v>
      </c>
      <c r="T1216" s="57">
        <f>IF((R1216-S1216)&lt;SetUp!$B$53,R1216-S1216,SetUp!$B$53)</f>
        <v>0</v>
      </c>
      <c r="U1216" s="57">
        <f t="shared" si="389"/>
        <v>2.4466485177092725</v>
      </c>
      <c r="V1216" s="57">
        <f>(L1216-P1216)/1000*SetUp!$B$13*1000000/SetUp!$B$48</f>
        <v>2.5709857665067619</v>
      </c>
      <c r="W1216" s="57">
        <f t="shared" si="400"/>
        <v>-1.8041124150158794E-16</v>
      </c>
      <c r="X1216" s="57">
        <f>MAX((SetUp!$B$56*(1-($H1216/SetUp!$B$56)^2)*TANH(($B1216-$D1216)/SetUp!$B$56))/(1+$H1216/SetUp!$B$56*TANH(($B1216-$D1216)/SetUp!$B$56)),0)</f>
        <v>0</v>
      </c>
      <c r="AP1216" s="64">
        <v>28306</v>
      </c>
      <c r="AQ1216" s="55">
        <v>6</v>
      </c>
      <c r="AR1216" s="55">
        <v>182</v>
      </c>
      <c r="AS1216" s="66">
        <f t="shared" si="390"/>
        <v>2.3940000000000001</v>
      </c>
      <c r="AT1216" s="66">
        <f t="shared" si="391"/>
        <v>1.5221235338677099</v>
      </c>
      <c r="AU1216" s="55" t="str">
        <f>IF(OR($AP1216&lt;SetUp!$B$97,$AP1216&gt;SetUp!$B$98),"Não","Sim")</f>
        <v>Não</v>
      </c>
      <c r="AV1216" s="68">
        <f t="shared" si="392"/>
        <v>1.5472556349873152</v>
      </c>
      <c r="AW1216" s="68">
        <f t="shared" si="393"/>
        <v>1.2337437067185835</v>
      </c>
      <c r="AX1216" s="68">
        <f t="shared" si="394"/>
        <v>0.37912414607039191</v>
      </c>
      <c r="AY1216" s="68">
        <f t="shared" si="395"/>
        <v>0.18244990072622624</v>
      </c>
      <c r="AZ1216" s="68">
        <f t="shared" si="396"/>
        <v>-0.8718764661322902</v>
      </c>
      <c r="BA1216" s="68">
        <f t="shared" si="397"/>
        <v>-0.31351192826873175</v>
      </c>
      <c r="BB1216" s="68">
        <f t="shared" si="398"/>
        <v>-0.19667424534416567</v>
      </c>
    </row>
    <row r="1217" spans="1:54" x14ac:dyDescent="0.3">
      <c r="A1217" s="64">
        <v>27879</v>
      </c>
      <c r="B1217" s="57">
        <v>0.126</v>
      </c>
      <c r="C1217" s="57">
        <v>1.2949999999999999</v>
      </c>
      <c r="D1217" s="57">
        <v>4.2549999999999999</v>
      </c>
      <c r="E1217" s="57">
        <f t="shared" si="383"/>
        <v>0.126</v>
      </c>
      <c r="F1217" s="57">
        <f t="shared" si="384"/>
        <v>4.1289999999999996</v>
      </c>
      <c r="G1217" s="57">
        <f t="shared" si="385"/>
        <v>0</v>
      </c>
      <c r="H1217" s="57">
        <f>IF(Q1216&gt;SetUp!$B$56,SetUp!$B$56,Q1216)</f>
        <v>0.22524963323605152</v>
      </c>
      <c r="I1217" s="57">
        <f t="shared" si="399"/>
        <v>2.4466485177092725</v>
      </c>
      <c r="J1217" s="57">
        <f>MIN(F1217,H1217,(1-EXP(-SetUp!$B$52*H1217/SetUp!$B$56))*F1217)</f>
        <v>0.14279363975643369</v>
      </c>
      <c r="K1217" s="57">
        <f t="shared" si="386"/>
        <v>8.2455993479617823E-2</v>
      </c>
      <c r="L1217" s="57">
        <f>IF(I1217&lt;=0,0,MIN(SetUp!$B$50*I1217^SetUp!$B$55,I1217))</f>
        <v>9.0917780232251319E-2</v>
      </c>
      <c r="M1217" s="57">
        <f t="shared" si="387"/>
        <v>2.3557307374770211</v>
      </c>
      <c r="N1217" s="57">
        <f>IF(SetUp!$B$62=0,X1217,(B1217-E1217)*(1-(H1217/SetUp!$B$66/SetUp!$B$56)))</f>
        <v>0</v>
      </c>
      <c r="O1217" s="57">
        <f>K1217*SetUp!$B$65</f>
        <v>0</v>
      </c>
      <c r="P1217" s="57">
        <f>MIN(SetUp!$B$54*L1217^SetUp!$B$51,L1217)</f>
        <v>4.8605681088738667E-2</v>
      </c>
      <c r="Q1217" s="57">
        <f t="shared" si="388"/>
        <v>8.2455993479617823E-2</v>
      </c>
      <c r="R1217" s="57">
        <f>IF((H1217+N1217-O1217)&gt;SetUp!$B$56,T1216+H1217+N1217-O1217-SetUp!$B$56,T1216)</f>
        <v>0</v>
      </c>
      <c r="S1217" s="57">
        <f>R1217*SetUp!$B$65</f>
        <v>0</v>
      </c>
      <c r="T1217" s="57">
        <f>IF((R1217-S1217)&lt;SetUp!$B$53,R1217-S1217,SetUp!$B$53)</f>
        <v>0</v>
      </c>
      <c r="U1217" s="57">
        <f t="shared" si="389"/>
        <v>2.3557307374770211</v>
      </c>
      <c r="V1217" s="57">
        <f>(L1217-P1217)/1000*SetUp!$B$13*1000000/SetUp!$B$48</f>
        <v>2.4066141626367741</v>
      </c>
      <c r="W1217" s="57">
        <f t="shared" si="400"/>
        <v>-1.5265566588595902E-16</v>
      </c>
      <c r="X1217" s="57">
        <f>MAX((SetUp!$B$56*(1-($H1217/SetUp!$B$56)^2)*TANH(($B1217-$D1217)/SetUp!$B$56))/(1+$H1217/SetUp!$B$56*TANH(($B1217-$D1217)/SetUp!$B$56)),0)</f>
        <v>0</v>
      </c>
      <c r="AP1217" s="64">
        <v>28307</v>
      </c>
      <c r="AQ1217" s="55">
        <v>7</v>
      </c>
      <c r="AR1217" s="55">
        <v>183</v>
      </c>
      <c r="AS1217" s="66">
        <f t="shared" si="390"/>
        <v>2.016</v>
      </c>
      <c r="AT1217" s="66">
        <f t="shared" si="391"/>
        <v>1.4426680150846407</v>
      </c>
      <c r="AU1217" s="55" t="str">
        <f>IF(OR($AP1217&lt;SetUp!$B$97,$AP1217&gt;SetUp!$B$98),"Não","Sim")</f>
        <v>Não</v>
      </c>
      <c r="AV1217" s="68">
        <f t="shared" si="392"/>
        <v>1.4198591479439078</v>
      </c>
      <c r="AW1217" s="68">
        <f t="shared" si="393"/>
        <v>1.2011111585047576</v>
      </c>
      <c r="AX1217" s="68">
        <f t="shared" si="394"/>
        <v>0.30449052777348767</v>
      </c>
      <c r="AY1217" s="68">
        <f t="shared" si="395"/>
        <v>0.15916640330090123</v>
      </c>
      <c r="AZ1217" s="68">
        <f t="shared" si="396"/>
        <v>-0.57333198491535931</v>
      </c>
      <c r="BA1217" s="68">
        <f t="shared" si="397"/>
        <v>-0.21874798943915019</v>
      </c>
      <c r="BB1217" s="68">
        <f t="shared" si="398"/>
        <v>-0.14532412447258644</v>
      </c>
    </row>
    <row r="1218" spans="1:54" x14ac:dyDescent="0.3">
      <c r="A1218" s="64">
        <v>27880</v>
      </c>
      <c r="B1218" s="57">
        <v>0.36899999999999999</v>
      </c>
      <c r="C1218" s="57">
        <v>1.1259999999999999</v>
      </c>
      <c r="D1218" s="57">
        <v>4.2549999999999999</v>
      </c>
      <c r="E1218" s="57">
        <f t="shared" si="383"/>
        <v>0.36899999999999999</v>
      </c>
      <c r="F1218" s="57">
        <f t="shared" si="384"/>
        <v>3.8860000000000001</v>
      </c>
      <c r="G1218" s="57">
        <f t="shared" si="385"/>
        <v>0</v>
      </c>
      <c r="H1218" s="57">
        <f>IF(Q1217&gt;SetUp!$B$56,SetUp!$B$56,Q1217)</f>
        <v>8.2455993479617823E-2</v>
      </c>
      <c r="I1218" s="57">
        <f t="shared" si="399"/>
        <v>2.3557307374770211</v>
      </c>
      <c r="J1218" s="57">
        <f>MIN(F1218,H1218,(1-EXP(-SetUp!$B$52*H1218/SetUp!$B$56))*F1218)</f>
        <v>4.9745108692778414E-2</v>
      </c>
      <c r="K1218" s="57">
        <f t="shared" si="386"/>
        <v>3.2710884786839409E-2</v>
      </c>
      <c r="L1218" s="57">
        <f>IF(I1218&lt;=0,0,MIN(SetUp!$B$50*I1218^SetUp!$B$55,I1218))</f>
        <v>8.5356958601368702E-2</v>
      </c>
      <c r="M1218" s="57">
        <f t="shared" si="387"/>
        <v>2.2703737788756526</v>
      </c>
      <c r="N1218" s="57">
        <f>IF(SetUp!$B$62=0,X1218,(B1218-E1218)*(1-(H1218/SetUp!$B$66/SetUp!$B$56)))</f>
        <v>0</v>
      </c>
      <c r="O1218" s="57">
        <f>K1218*SetUp!$B$65</f>
        <v>0</v>
      </c>
      <c r="P1218" s="57">
        <f>MIN(SetUp!$B$54*L1218^SetUp!$B$51,L1218)</f>
        <v>4.5681823998209081E-2</v>
      </c>
      <c r="Q1218" s="57">
        <f t="shared" si="388"/>
        <v>3.2710884786839409E-2</v>
      </c>
      <c r="R1218" s="57">
        <f>IF((H1218+N1218-O1218)&gt;SetUp!$B$56,T1217+H1218+N1218-O1218-SetUp!$B$56,T1217)</f>
        <v>0</v>
      </c>
      <c r="S1218" s="57">
        <f>R1218*SetUp!$B$65</f>
        <v>0</v>
      </c>
      <c r="T1218" s="57">
        <f>IF((R1218-S1218)&lt;SetUp!$B$53,R1218-S1218,SetUp!$B$53)</f>
        <v>0</v>
      </c>
      <c r="U1218" s="57">
        <f t="shared" si="389"/>
        <v>2.2703737788756526</v>
      </c>
      <c r="V1218" s="57">
        <f>(L1218-P1218)/1000*SetUp!$B$13*1000000/SetUp!$B$48</f>
        <v>2.2566297293979529</v>
      </c>
      <c r="W1218" s="57">
        <f t="shared" si="400"/>
        <v>5.8286708792820718E-16</v>
      </c>
      <c r="X1218" s="57">
        <f>MAX((SetUp!$B$56*(1-($H1218/SetUp!$B$56)^2)*TANH(($B1218-$D1218)/SetUp!$B$56))/(1+$H1218/SetUp!$B$56*TANH(($B1218-$D1218)/SetUp!$B$56)),0)</f>
        <v>0</v>
      </c>
      <c r="AP1218" s="64">
        <v>28308</v>
      </c>
      <c r="AQ1218" s="55">
        <v>7</v>
      </c>
      <c r="AR1218" s="55">
        <v>184</v>
      </c>
      <c r="AS1218" s="66">
        <f t="shared" si="390"/>
        <v>1.9</v>
      </c>
      <c r="AT1218" s="66">
        <f t="shared" si="391"/>
        <v>1.3689074077110452</v>
      </c>
      <c r="AU1218" s="55" t="str">
        <f>IF(OR($AP1218&lt;SetUp!$B$97,$AP1218&gt;SetUp!$B$98),"Não","Sim")</f>
        <v>Não</v>
      </c>
      <c r="AV1218" s="68">
        <f t="shared" si="392"/>
        <v>1.3784048752090221</v>
      </c>
      <c r="AW1218" s="68">
        <f t="shared" si="393"/>
        <v>1.1700031656841983</v>
      </c>
      <c r="AX1218" s="68">
        <f t="shared" si="394"/>
        <v>0.27875360095282892</v>
      </c>
      <c r="AY1218" s="68">
        <f t="shared" si="395"/>
        <v>0.1363740736415861</v>
      </c>
      <c r="AZ1218" s="68">
        <f t="shared" si="396"/>
        <v>-0.53109259228895467</v>
      </c>
      <c r="BA1218" s="68">
        <f t="shared" si="397"/>
        <v>-0.20840170952482384</v>
      </c>
      <c r="BB1218" s="68">
        <f t="shared" si="398"/>
        <v>-0.14237952731124282</v>
      </c>
    </row>
    <row r="1219" spans="1:54" x14ac:dyDescent="0.3">
      <c r="A1219" s="64">
        <v>27881</v>
      </c>
      <c r="B1219" s="57">
        <v>1.4999999999999999E-2</v>
      </c>
      <c r="C1219" s="57">
        <v>1.2949999999999999</v>
      </c>
      <c r="D1219" s="57">
        <v>3.5880000000000001</v>
      </c>
      <c r="E1219" s="57">
        <f t="shared" ref="E1219:E1282" si="401">IF(B1219&gt;=D1219,D1219,B1219)</f>
        <v>1.4999999999999999E-2</v>
      </c>
      <c r="F1219" s="57">
        <f t="shared" ref="F1219:F1282" si="402">D1219-E1219</f>
        <v>3.573</v>
      </c>
      <c r="G1219" s="57">
        <f t="shared" ref="G1219:G1282" si="403">MAX(B1219-D1219-N1219,0)</f>
        <v>0</v>
      </c>
      <c r="H1219" s="57">
        <f>IF(Q1218&gt;SetUp!$B$56,SetUp!$B$56,Q1218)</f>
        <v>3.2710884786839409E-2</v>
      </c>
      <c r="I1219" s="57">
        <f t="shared" si="399"/>
        <v>2.2703737788756526</v>
      </c>
      <c r="J1219" s="57">
        <f>MIN(F1219,H1219,(1-EXP(-SetUp!$B$52*H1219/SetUp!$B$56))*F1219)</f>
        <v>1.8215284145600558E-2</v>
      </c>
      <c r="K1219" s="57">
        <f t="shared" ref="K1219:K1282" si="404">MAX(H1219-J1219,0)</f>
        <v>1.4495600641238851E-2</v>
      </c>
      <c r="L1219" s="57">
        <f>IF(I1219&lt;=0,0,MIN(SetUp!$B$50*I1219^SetUp!$B$55,I1219))</f>
        <v>8.0264798853324854E-2</v>
      </c>
      <c r="M1219" s="57">
        <f t="shared" ref="M1219:M1282" si="405">MAX(I1219-L1219,0)</f>
        <v>2.1901089800223277</v>
      </c>
      <c r="N1219" s="57">
        <f>IF(SetUp!$B$62=0,X1219,(B1219-E1219)*(1-(H1219/SetUp!$B$66/SetUp!$B$56)))</f>
        <v>0</v>
      </c>
      <c r="O1219" s="57">
        <f>K1219*SetUp!$B$65</f>
        <v>0</v>
      </c>
      <c r="P1219" s="57">
        <f>MIN(SetUp!$B$54*L1219^SetUp!$B$51,L1219)</f>
        <v>4.300154691875159E-2</v>
      </c>
      <c r="Q1219" s="57">
        <f t="shared" ref="Q1219:Q1282" si="406">IF((K1219+N1219-O1219)&lt;0,0,K1219+N1219-O1219)</f>
        <v>1.4495600641238851E-2</v>
      </c>
      <c r="R1219" s="57">
        <f>IF((H1219+N1219-O1219)&gt;SetUp!$B$56,T1218+H1219+N1219-O1219-SetUp!$B$56,T1218)</f>
        <v>0</v>
      </c>
      <c r="S1219" s="57">
        <f>R1219*SetUp!$B$65</f>
        <v>0</v>
      </c>
      <c r="T1219" s="57">
        <f>IF((R1219-S1219)&lt;SetUp!$B$53,R1219-S1219,SetUp!$B$53)</f>
        <v>0</v>
      </c>
      <c r="U1219" s="57">
        <f t="shared" ref="U1219:U1282" si="407">M1219+R1219-T1219</f>
        <v>2.1901089800223277</v>
      </c>
      <c r="V1219" s="57">
        <f>(L1219-P1219)/1000*SetUp!$B$13*1000000/SetUp!$B$48</f>
        <v>2.119447431513116</v>
      </c>
      <c r="W1219" s="57">
        <f t="shared" si="400"/>
        <v>-4.4408920985006262E-16</v>
      </c>
      <c r="X1219" s="57">
        <f>MAX((SetUp!$B$56*(1-($H1219/SetUp!$B$56)^2)*TANH(($B1219-$D1219)/SetUp!$B$56))/(1+$H1219/SetUp!$B$56*TANH(($B1219-$D1219)/SetUp!$B$56)),0)</f>
        <v>0</v>
      </c>
      <c r="AP1219" s="64">
        <v>28309</v>
      </c>
      <c r="AQ1219" s="55">
        <v>7</v>
      </c>
      <c r="AR1219" s="55">
        <v>185</v>
      </c>
      <c r="AS1219" s="66">
        <f t="shared" ref="AS1219:AS1282" si="408">VLOOKUP($AP1219,$A:$C,3,FALSE)</f>
        <v>1.788</v>
      </c>
      <c r="AT1219" s="66">
        <f t="shared" ref="AT1219:AT1282" si="409">VLOOKUP($AP1219,$A:$V,22,FALSE)</f>
        <v>1.3003262813607455</v>
      </c>
      <c r="AU1219" s="55" t="str">
        <f>IF(OR($AP1219&lt;SetUp!$B$97,$AP1219&gt;SetUp!$B$98),"Não","Sim")</f>
        <v>Não</v>
      </c>
      <c r="AV1219" s="68">
        <f t="shared" ref="AV1219:AV1282" si="410">IFERROR(SQRT(AS1219),0)</f>
        <v>1.3371611720357424</v>
      </c>
      <c r="AW1219" s="68">
        <f t="shared" ref="AW1219:AW1282" si="411">IFERROR(SQRT(AT1219),0)</f>
        <v>1.1403184999642624</v>
      </c>
      <c r="AX1219" s="68">
        <f t="shared" ref="AX1219:AX1282" si="412">IFERROR(LOG(AS1219),0)</f>
        <v>0.25236751445989886</v>
      </c>
      <c r="AY1219" s="68">
        <f t="shared" ref="AY1219:AY1282" si="413">IFERROR(LOG(AT1219),0)</f>
        <v>0.11405234031828675</v>
      </c>
      <c r="AZ1219" s="68">
        <f t="shared" ref="AZ1219:AZ1282" si="414">AT1219-AS1219</f>
        <v>-0.48767371863925457</v>
      </c>
      <c r="BA1219" s="68">
        <f t="shared" ref="BA1219:BA1282" si="415">AW1219-AV1219</f>
        <v>-0.19684267207147998</v>
      </c>
      <c r="BB1219" s="68">
        <f t="shared" ref="BB1219:BB1282" si="416">AY1219-AX1219</f>
        <v>-0.1383151741416121</v>
      </c>
    </row>
    <row r="1220" spans="1:54" x14ac:dyDescent="0.3">
      <c r="A1220" s="64">
        <v>27882</v>
      </c>
      <c r="B1220" s="57">
        <v>0.55300000000000005</v>
      </c>
      <c r="C1220" s="57">
        <v>0.97299999999999998</v>
      </c>
      <c r="D1220" s="57">
        <v>3.5880000000000001</v>
      </c>
      <c r="E1220" s="57">
        <f t="shared" si="401"/>
        <v>0.55300000000000005</v>
      </c>
      <c r="F1220" s="57">
        <f t="shared" si="402"/>
        <v>3.0350000000000001</v>
      </c>
      <c r="G1220" s="57">
        <f t="shared" si="403"/>
        <v>0</v>
      </c>
      <c r="H1220" s="57">
        <f>IF(Q1219&gt;SetUp!$B$56,SetUp!$B$56,Q1219)</f>
        <v>1.4495600641238851E-2</v>
      </c>
      <c r="I1220" s="57">
        <f t="shared" ref="I1220:I1283" si="417">U1219+G1220+O1220</f>
        <v>2.1901089800223277</v>
      </c>
      <c r="J1220" s="57">
        <f>MIN(F1220,H1220,(1-EXP(-SetUp!$B$52*H1220/SetUp!$B$56))*F1220)</f>
        <v>6.8663068030481262E-3</v>
      </c>
      <c r="K1220" s="57">
        <f t="shared" si="404"/>
        <v>7.6292938381907248E-3</v>
      </c>
      <c r="L1220" s="57">
        <f>IF(I1220&lt;=0,0,MIN(SetUp!$B$50*I1220^SetUp!$B$55,I1220))</f>
        <v>7.5591400944725468E-2</v>
      </c>
      <c r="M1220" s="57">
        <f t="shared" si="405"/>
        <v>2.1145175790776021</v>
      </c>
      <c r="N1220" s="57">
        <f>IF(SetUp!$B$62=0,X1220,(B1220-E1220)*(1-(H1220/SetUp!$B$66/SetUp!$B$56)))</f>
        <v>0</v>
      </c>
      <c r="O1220" s="57">
        <f>K1220*SetUp!$B$65</f>
        <v>0</v>
      </c>
      <c r="P1220" s="57">
        <f>MIN(SetUp!$B$54*L1220^SetUp!$B$51,L1220)</f>
        <v>4.0539142534836675E-2</v>
      </c>
      <c r="Q1220" s="57">
        <f t="shared" si="406"/>
        <v>7.6292938381907248E-3</v>
      </c>
      <c r="R1220" s="57">
        <f>IF((H1220+N1220-O1220)&gt;SetUp!$B$56,T1219+H1220+N1220-O1220-SetUp!$B$56,T1219)</f>
        <v>0</v>
      </c>
      <c r="S1220" s="57">
        <f>R1220*SetUp!$B$65</f>
        <v>0</v>
      </c>
      <c r="T1220" s="57">
        <f>IF((R1220-S1220)&lt;SetUp!$B$53,R1220-S1220,SetUp!$B$53)</f>
        <v>0</v>
      </c>
      <c r="U1220" s="57">
        <f t="shared" si="407"/>
        <v>2.1145175790776021</v>
      </c>
      <c r="V1220" s="57">
        <f>(L1220-P1220)/1000*SetUp!$B$13*1000000/SetUp!$B$48</f>
        <v>1.9936912426755862</v>
      </c>
      <c r="W1220" s="57">
        <f t="shared" ref="W1220:W1283" si="418">Q1220+U1220+T1220-H1220-U1219-T1219-B1220+E1220+J1220+L1220</f>
        <v>0</v>
      </c>
      <c r="X1220" s="57">
        <f>MAX((SetUp!$B$56*(1-($H1220/SetUp!$B$56)^2)*TANH(($B1220-$D1220)/SetUp!$B$56))/(1+$H1220/SetUp!$B$56*TANH(($B1220-$D1220)/SetUp!$B$56)),0)</f>
        <v>0</v>
      </c>
      <c r="AP1220" s="64">
        <v>28310</v>
      </c>
      <c r="AQ1220" s="55">
        <v>7</v>
      </c>
      <c r="AR1220" s="55">
        <v>186</v>
      </c>
      <c r="AS1220" s="66">
        <f t="shared" si="408"/>
        <v>1.9</v>
      </c>
      <c r="AT1220" s="66">
        <f t="shared" si="409"/>
        <v>1.2364652302808072</v>
      </c>
      <c r="AU1220" s="55" t="str">
        <f>IF(OR($AP1220&lt;SetUp!$B$97,$AP1220&gt;SetUp!$B$98),"Não","Sim")</f>
        <v>Não</v>
      </c>
      <c r="AV1220" s="68">
        <f t="shared" si="410"/>
        <v>1.3784048752090221</v>
      </c>
      <c r="AW1220" s="68">
        <f t="shared" si="411"/>
        <v>1.1119645813967309</v>
      </c>
      <c r="AX1220" s="68">
        <f t="shared" si="412"/>
        <v>0.27875360095282892</v>
      </c>
      <c r="AY1220" s="68">
        <f t="shared" si="413"/>
        <v>9.2181908396877052E-2</v>
      </c>
      <c r="AZ1220" s="68">
        <f t="shared" si="414"/>
        <v>-0.66353476971919267</v>
      </c>
      <c r="BA1220" s="68">
        <f t="shared" si="415"/>
        <v>-0.26644029381229117</v>
      </c>
      <c r="BB1220" s="68">
        <f t="shared" si="416"/>
        <v>-0.18657169255595185</v>
      </c>
    </row>
    <row r="1221" spans="1:54" x14ac:dyDescent="0.3">
      <c r="A1221" s="64">
        <v>27883</v>
      </c>
      <c r="B1221" s="57">
        <v>0.20200000000000001</v>
      </c>
      <c r="C1221" s="57">
        <v>0.90200000000000002</v>
      </c>
      <c r="D1221" s="57">
        <v>3.5880000000000001</v>
      </c>
      <c r="E1221" s="57">
        <f t="shared" si="401"/>
        <v>0.20200000000000001</v>
      </c>
      <c r="F1221" s="57">
        <f t="shared" si="402"/>
        <v>3.3860000000000001</v>
      </c>
      <c r="G1221" s="57">
        <f t="shared" si="403"/>
        <v>0</v>
      </c>
      <c r="H1221" s="57">
        <f>IF(Q1220&gt;SetUp!$B$56,SetUp!$B$56,Q1220)</f>
        <v>7.6292938381907248E-3</v>
      </c>
      <c r="I1221" s="57">
        <f t="shared" si="417"/>
        <v>2.1145175790776021</v>
      </c>
      <c r="J1221" s="57">
        <f>MIN(F1221,H1221,(1-EXP(-SetUp!$B$52*H1221/SetUp!$B$56))*F1221)</f>
        <v>4.0339683927653816E-3</v>
      </c>
      <c r="K1221" s="57">
        <f t="shared" si="404"/>
        <v>3.5953254454253432E-3</v>
      </c>
      <c r="L1221" s="57">
        <f>IF(I1221&lt;=0,0,MIN(SetUp!$B$50*I1221^SetUp!$B$55,I1221))</f>
        <v>7.1293239824592805E-2</v>
      </c>
      <c r="M1221" s="57">
        <f t="shared" si="405"/>
        <v>2.0432243392530092</v>
      </c>
      <c r="N1221" s="57">
        <f>IF(SetUp!$B$62=0,X1221,(B1221-E1221)*(1-(H1221/SetUp!$B$66/SetUp!$B$56)))</f>
        <v>0</v>
      </c>
      <c r="O1221" s="57">
        <f>K1221*SetUp!$B$65</f>
        <v>0</v>
      </c>
      <c r="P1221" s="57">
        <f>MIN(SetUp!$B$54*L1221^SetUp!$B$51,L1221)</f>
        <v>3.8272164713814574E-2</v>
      </c>
      <c r="Q1221" s="57">
        <f t="shared" si="406"/>
        <v>3.5953254454253432E-3</v>
      </c>
      <c r="R1221" s="57">
        <f>IF((H1221+N1221-O1221)&gt;SetUp!$B$56,T1220+H1221+N1221-O1221-SetUp!$B$56,T1220)</f>
        <v>0</v>
      </c>
      <c r="S1221" s="57">
        <f>R1221*SetUp!$B$65</f>
        <v>0</v>
      </c>
      <c r="T1221" s="57">
        <f>IF((R1221-S1221)&lt;SetUp!$B$53,R1221-S1221,SetUp!$B$53)</f>
        <v>0</v>
      </c>
      <c r="U1221" s="57">
        <f t="shared" si="407"/>
        <v>2.0432243392530092</v>
      </c>
      <c r="V1221" s="57">
        <f>(L1221-P1221)/1000*SetUp!$B$13*1000000/SetUp!$B$48</f>
        <v>1.8781622428504794</v>
      </c>
      <c r="W1221" s="57">
        <f t="shared" si="418"/>
        <v>0</v>
      </c>
      <c r="X1221" s="57">
        <f>MAX((SetUp!$B$56*(1-($H1221/SetUp!$B$56)^2)*TANH(($B1221-$D1221)/SetUp!$B$56))/(1+$H1221/SetUp!$B$56*TANH(($B1221-$D1221)/SetUp!$B$56)),0)</f>
        <v>0</v>
      </c>
      <c r="AP1221" s="64">
        <v>28311</v>
      </c>
      <c r="AQ1221" s="55">
        <v>7</v>
      </c>
      <c r="AR1221" s="55">
        <v>187</v>
      </c>
      <c r="AS1221" s="66">
        <f t="shared" si="408"/>
        <v>1.788</v>
      </c>
      <c r="AT1221" s="66">
        <f t="shared" si="409"/>
        <v>1.1769138003103896</v>
      </c>
      <c r="AU1221" s="55" t="str">
        <f>IF(OR($AP1221&lt;SetUp!$B$97,$AP1221&gt;SetUp!$B$98),"Não","Sim")</f>
        <v>Não</v>
      </c>
      <c r="AV1221" s="68">
        <f t="shared" si="410"/>
        <v>1.3371611720357424</v>
      </c>
      <c r="AW1221" s="68">
        <f t="shared" si="411"/>
        <v>1.0848565805259189</v>
      </c>
      <c r="AX1221" s="68">
        <f t="shared" si="412"/>
        <v>0.25236751445989886</v>
      </c>
      <c r="AY1221" s="68">
        <f t="shared" si="413"/>
        <v>7.0744655349420787E-2</v>
      </c>
      <c r="AZ1221" s="68">
        <f t="shared" si="414"/>
        <v>-0.61108619968961042</v>
      </c>
      <c r="BA1221" s="68">
        <f t="shared" si="415"/>
        <v>-0.25230459150982343</v>
      </c>
      <c r="BB1221" s="68">
        <f t="shared" si="416"/>
        <v>-0.18162285911047807</v>
      </c>
    </row>
    <row r="1222" spans="1:54" x14ac:dyDescent="0.3">
      <c r="A1222" s="64">
        <v>27884</v>
      </c>
      <c r="B1222" s="57">
        <v>5.8000000000000003E-2</v>
      </c>
      <c r="C1222" s="57">
        <v>0.90200000000000002</v>
      </c>
      <c r="D1222" s="57">
        <v>3.5880000000000001</v>
      </c>
      <c r="E1222" s="57">
        <f t="shared" si="401"/>
        <v>5.8000000000000003E-2</v>
      </c>
      <c r="F1222" s="57">
        <f t="shared" si="402"/>
        <v>3.5300000000000002</v>
      </c>
      <c r="G1222" s="57">
        <f t="shared" si="403"/>
        <v>0</v>
      </c>
      <c r="H1222" s="57">
        <f>IF(Q1221&gt;SetUp!$B$56,SetUp!$B$56,Q1221)</f>
        <v>3.5953254454253432E-3</v>
      </c>
      <c r="I1222" s="57">
        <f t="shared" si="417"/>
        <v>2.0432243392530092</v>
      </c>
      <c r="J1222" s="57">
        <f>MIN(F1222,H1222,(1-EXP(-SetUp!$B$52*H1222/SetUp!$B$56))*F1222)</f>
        <v>1.9824897876068795E-3</v>
      </c>
      <c r="K1222" s="57">
        <f t="shared" si="404"/>
        <v>1.6128356578184637E-3</v>
      </c>
      <c r="L1222" s="57">
        <f>IF(I1222&lt;=0,0,MIN(SetUp!$B$50*I1222^SetUp!$B$55,I1222))</f>
        <v>6.7332220963018372E-2</v>
      </c>
      <c r="M1222" s="57">
        <f t="shared" si="405"/>
        <v>1.9758921182899909</v>
      </c>
      <c r="N1222" s="57">
        <f>IF(SetUp!$B$62=0,X1222,(B1222-E1222)*(1-(H1222/SetUp!$B$66/SetUp!$B$56)))</f>
        <v>0</v>
      </c>
      <c r="O1222" s="57">
        <f>K1222*SetUp!$B$65</f>
        <v>0</v>
      </c>
      <c r="P1222" s="57">
        <f>MIN(SetUp!$B$54*L1222^SetUp!$B$51,L1222)</f>
        <v>3.6180948162787566E-2</v>
      </c>
      <c r="Q1222" s="57">
        <f t="shared" si="406"/>
        <v>1.6128356578184637E-3</v>
      </c>
      <c r="R1222" s="57">
        <f>IF((H1222+N1222-O1222)&gt;SetUp!$B$56,T1221+H1222+N1222-O1222-SetUp!$B$56,T1221)</f>
        <v>0</v>
      </c>
      <c r="S1222" s="57">
        <f>R1222*SetUp!$B$65</f>
        <v>0</v>
      </c>
      <c r="T1222" s="57">
        <f>IF((R1222-S1222)&lt;SetUp!$B$53,R1222-S1222,SetUp!$B$53)</f>
        <v>0</v>
      </c>
      <c r="U1222" s="57">
        <f t="shared" si="407"/>
        <v>1.9758921182899909</v>
      </c>
      <c r="V1222" s="57">
        <f>(L1222-P1222)/1000*SetUp!$B$13*1000000/SetUp!$B$48</f>
        <v>1.7718122197369532</v>
      </c>
      <c r="W1222" s="57">
        <f t="shared" si="418"/>
        <v>1.2490009027033011E-16</v>
      </c>
      <c r="X1222" s="57">
        <f>MAX((SetUp!$B$56*(1-($H1222/SetUp!$B$56)^2)*TANH(($B1222-$D1222)/SetUp!$B$56))/(1+$H1222/SetUp!$B$56*TANH(($B1222-$D1222)/SetUp!$B$56)),0)</f>
        <v>0</v>
      </c>
      <c r="AP1222" s="64">
        <v>28312</v>
      </c>
      <c r="AQ1222" s="55">
        <v>7</v>
      </c>
      <c r="AR1222" s="55">
        <v>188</v>
      </c>
      <c r="AS1222" s="66">
        <f t="shared" si="408"/>
        <v>1.788</v>
      </c>
      <c r="AT1222" s="66">
        <f t="shared" si="409"/>
        <v>1.1213044286120433</v>
      </c>
      <c r="AU1222" s="55" t="str">
        <f>IF(OR($AP1222&lt;SetUp!$B$97,$AP1222&gt;SetUp!$B$98),"Não","Sim")</f>
        <v>Não</v>
      </c>
      <c r="AV1222" s="68">
        <f t="shared" si="410"/>
        <v>1.3371611720357424</v>
      </c>
      <c r="AW1222" s="68">
        <f t="shared" si="411"/>
        <v>1.0589166296796189</v>
      </c>
      <c r="AX1222" s="68">
        <f t="shared" si="412"/>
        <v>0.25236751445989886</v>
      </c>
      <c r="AY1222" s="68">
        <f t="shared" si="413"/>
        <v>4.9723537409703165E-2</v>
      </c>
      <c r="AZ1222" s="68">
        <f t="shared" si="414"/>
        <v>-0.66669557138795676</v>
      </c>
      <c r="BA1222" s="68">
        <f t="shared" si="415"/>
        <v>-0.2782445423561235</v>
      </c>
      <c r="BB1222" s="68">
        <f t="shared" si="416"/>
        <v>-0.20264397705019568</v>
      </c>
    </row>
    <row r="1223" spans="1:54" x14ac:dyDescent="0.3">
      <c r="A1223" s="64">
        <v>27885</v>
      </c>
      <c r="B1223" s="57">
        <v>0.121</v>
      </c>
      <c r="C1223" s="57">
        <v>0.83399999999999996</v>
      </c>
      <c r="D1223" s="57">
        <v>3.5880000000000001</v>
      </c>
      <c r="E1223" s="57">
        <f t="shared" si="401"/>
        <v>0.121</v>
      </c>
      <c r="F1223" s="57">
        <f t="shared" si="402"/>
        <v>3.4670000000000001</v>
      </c>
      <c r="G1223" s="57">
        <f t="shared" si="403"/>
        <v>0</v>
      </c>
      <c r="H1223" s="57">
        <f>IF(Q1222&gt;SetUp!$B$56,SetUp!$B$56,Q1222)</f>
        <v>1.6128356578184637E-3</v>
      </c>
      <c r="I1223" s="57">
        <f t="shared" si="417"/>
        <v>1.9758921182899909</v>
      </c>
      <c r="J1223" s="57">
        <f>MIN(F1223,H1223,(1-EXP(-SetUp!$B$52*H1223/SetUp!$B$56))*F1223)</f>
        <v>8.7359323670397704E-4</v>
      </c>
      <c r="K1223" s="57">
        <f t="shared" si="404"/>
        <v>7.3924242111448669E-4</v>
      </c>
      <c r="L1223" s="57">
        <f>IF(I1223&lt;=0,0,MIN(SetUp!$B$50*I1223^SetUp!$B$55,I1223))</f>
        <v>6.3674894268868729E-2</v>
      </c>
      <c r="M1223" s="57">
        <f t="shared" si="405"/>
        <v>1.9122172240211222</v>
      </c>
      <c r="N1223" s="57">
        <f>IF(SetUp!$B$62=0,X1223,(B1223-E1223)*(1-(H1223/SetUp!$B$66/SetUp!$B$56)))</f>
        <v>0</v>
      </c>
      <c r="O1223" s="57">
        <f>K1223*SetUp!$B$65</f>
        <v>0</v>
      </c>
      <c r="P1223" s="57">
        <f>MIN(SetUp!$B$54*L1223^SetUp!$B$51,L1223)</f>
        <v>3.4248208242237517E-2</v>
      </c>
      <c r="Q1223" s="57">
        <f t="shared" si="406"/>
        <v>7.3924242111448669E-4</v>
      </c>
      <c r="R1223" s="57">
        <f>IF((H1223+N1223-O1223)&gt;SetUp!$B$56,T1222+H1223+N1223-O1223-SetUp!$B$56,T1222)</f>
        <v>0</v>
      </c>
      <c r="S1223" s="57">
        <f>R1223*SetUp!$B$65</f>
        <v>0</v>
      </c>
      <c r="T1223" s="57">
        <f>IF((R1223-S1223)&lt;SetUp!$B$53,R1223-S1223,SetUp!$B$53)</f>
        <v>0</v>
      </c>
      <c r="U1223" s="57">
        <f t="shared" si="407"/>
        <v>1.9122172240211222</v>
      </c>
      <c r="V1223" s="57">
        <f>(L1223-P1223)/1000*SetUp!$B$13*1000000/SetUp!$B$48</f>
        <v>1.6737217199022936</v>
      </c>
      <c r="W1223" s="57">
        <f t="shared" si="418"/>
        <v>0</v>
      </c>
      <c r="X1223" s="57">
        <f>MAX((SetUp!$B$56*(1-($H1223/SetUp!$B$56)^2)*TANH(($B1223-$D1223)/SetUp!$B$56))/(1+$H1223/SetUp!$B$56*TANH(($B1223-$D1223)/SetUp!$B$56)),0)</f>
        <v>0</v>
      </c>
      <c r="AP1223" s="64">
        <v>28313</v>
      </c>
      <c r="AQ1223" s="55">
        <v>7</v>
      </c>
      <c r="AR1223" s="55">
        <v>189</v>
      </c>
      <c r="AS1223" s="66">
        <f t="shared" si="408"/>
        <v>1.788</v>
      </c>
      <c r="AT1223" s="66">
        <f t="shared" si="409"/>
        <v>1.0693072346040469</v>
      </c>
      <c r="AU1223" s="55" t="str">
        <f>IF(OR($AP1223&lt;SetUp!$B$97,$AP1223&gt;SetUp!$B$98),"Não","Sim")</f>
        <v>Não</v>
      </c>
      <c r="AV1223" s="68">
        <f t="shared" si="410"/>
        <v>1.3371611720357424</v>
      </c>
      <c r="AW1223" s="68">
        <f t="shared" si="411"/>
        <v>1.0340731282670712</v>
      </c>
      <c r="AX1223" s="68">
        <f t="shared" si="412"/>
        <v>0.25236751445989886</v>
      </c>
      <c r="AY1223" s="68">
        <f t="shared" si="413"/>
        <v>2.9102505136446206E-2</v>
      </c>
      <c r="AZ1223" s="68">
        <f t="shared" si="414"/>
        <v>-0.71869276539595317</v>
      </c>
      <c r="BA1223" s="68">
        <f t="shared" si="415"/>
        <v>-0.30308804376867116</v>
      </c>
      <c r="BB1223" s="68">
        <f t="shared" si="416"/>
        <v>-0.22326500932345264</v>
      </c>
    </row>
    <row r="1224" spans="1:54" x14ac:dyDescent="0.3">
      <c r="A1224" s="64">
        <v>27886</v>
      </c>
      <c r="B1224" s="57">
        <v>3.0000000000000001E-3</v>
      </c>
      <c r="C1224" s="57">
        <v>0.83399999999999996</v>
      </c>
      <c r="D1224" s="57">
        <v>3.5880000000000001</v>
      </c>
      <c r="E1224" s="57">
        <f t="shared" si="401"/>
        <v>3.0000000000000001E-3</v>
      </c>
      <c r="F1224" s="57">
        <f t="shared" si="402"/>
        <v>3.585</v>
      </c>
      <c r="G1224" s="57">
        <f t="shared" si="403"/>
        <v>0</v>
      </c>
      <c r="H1224" s="57">
        <f>IF(Q1223&gt;SetUp!$B$56,SetUp!$B$56,Q1223)</f>
        <v>7.3924242111448669E-4</v>
      </c>
      <c r="I1224" s="57">
        <f t="shared" si="417"/>
        <v>1.9122172240211222</v>
      </c>
      <c r="J1224" s="57">
        <f>MIN(F1224,H1224,(1-EXP(-SetUp!$B$52*H1224/SetUp!$B$56))*F1224)</f>
        <v>4.1406734823029698E-4</v>
      </c>
      <c r="K1224" s="57">
        <f t="shared" si="404"/>
        <v>3.2517507288418971E-4</v>
      </c>
      <c r="L1224" s="57">
        <f>IF(I1224&lt;=0,0,MIN(SetUp!$B$50*I1224^SetUp!$B$55,I1224))</f>
        <v>6.0291796866384834E-2</v>
      </c>
      <c r="M1224" s="57">
        <f t="shared" si="405"/>
        <v>1.8519254271547374</v>
      </c>
      <c r="N1224" s="57">
        <f>IF(SetUp!$B$62=0,X1224,(B1224-E1224)*(1-(H1224/SetUp!$B$66/SetUp!$B$56)))</f>
        <v>0</v>
      </c>
      <c r="O1224" s="57">
        <f>K1224*SetUp!$B$65</f>
        <v>0</v>
      </c>
      <c r="P1224" s="57">
        <f>MIN(SetUp!$B$54*L1224^SetUp!$B$51,L1224)</f>
        <v>3.2458706055634459E-2</v>
      </c>
      <c r="Q1224" s="57">
        <f t="shared" si="406"/>
        <v>3.2517507288418971E-4</v>
      </c>
      <c r="R1224" s="57">
        <f>IF((H1224+N1224-O1224)&gt;SetUp!$B$56,T1223+H1224+N1224-O1224-SetUp!$B$56,T1223)</f>
        <v>0</v>
      </c>
      <c r="S1224" s="57">
        <f>R1224*SetUp!$B$65</f>
        <v>0</v>
      </c>
      <c r="T1224" s="57">
        <f>IF((R1224-S1224)&lt;SetUp!$B$53,R1224-S1224,SetUp!$B$53)</f>
        <v>0</v>
      </c>
      <c r="U1224" s="57">
        <f t="shared" si="407"/>
        <v>1.8519254271547374</v>
      </c>
      <c r="V1224" s="57">
        <f>(L1224-P1224)/1000*SetUp!$B$13*1000000/SetUp!$B$48</f>
        <v>1.5830817163647461</v>
      </c>
      <c r="W1224" s="57">
        <f t="shared" si="418"/>
        <v>-8.3266726846886741E-17</v>
      </c>
      <c r="X1224" s="57">
        <f>MAX((SetUp!$B$56*(1-($H1224/SetUp!$B$56)^2)*TANH(($B1224-$D1224)/SetUp!$B$56))/(1+$H1224/SetUp!$B$56*TANH(($B1224-$D1224)/SetUp!$B$56)),0)</f>
        <v>0</v>
      </c>
      <c r="AP1224" s="64">
        <v>28314</v>
      </c>
      <c r="AQ1224" s="55">
        <v>7</v>
      </c>
      <c r="AR1224" s="55">
        <v>190</v>
      </c>
      <c r="AS1224" s="66">
        <f t="shared" si="408"/>
        <v>1.681</v>
      </c>
      <c r="AT1224" s="66">
        <f t="shared" si="409"/>
        <v>1.0226052142424602</v>
      </c>
      <c r="AU1224" s="55" t="str">
        <f>IF(OR($AP1224&lt;SetUp!$B$97,$AP1224&gt;SetUp!$B$98),"Não","Sim")</f>
        <v>Não</v>
      </c>
      <c r="AV1224" s="68">
        <f t="shared" si="410"/>
        <v>1.2965338406690357</v>
      </c>
      <c r="AW1224" s="68">
        <f t="shared" si="411"/>
        <v>1.0112394445641746</v>
      </c>
      <c r="AX1224" s="68">
        <f t="shared" si="412"/>
        <v>0.22556771343947099</v>
      </c>
      <c r="AY1224" s="68">
        <f t="shared" si="413"/>
        <v>9.708002854584669E-3</v>
      </c>
      <c r="AZ1224" s="68">
        <f t="shared" si="414"/>
        <v>-0.65839478575753985</v>
      </c>
      <c r="BA1224" s="68">
        <f t="shared" si="415"/>
        <v>-0.28529439610486107</v>
      </c>
      <c r="BB1224" s="68">
        <f t="shared" si="416"/>
        <v>-0.21585971058488632</v>
      </c>
    </row>
    <row r="1225" spans="1:54" x14ac:dyDescent="0.3">
      <c r="A1225" s="64">
        <v>27887</v>
      </c>
      <c r="B1225" s="57">
        <v>0.23300000000000001</v>
      </c>
      <c r="C1225" s="57">
        <v>0.70899999999999996</v>
      </c>
      <c r="D1225" s="57">
        <v>3.5880000000000001</v>
      </c>
      <c r="E1225" s="57">
        <f t="shared" si="401"/>
        <v>0.23300000000000001</v>
      </c>
      <c r="F1225" s="57">
        <f t="shared" si="402"/>
        <v>3.355</v>
      </c>
      <c r="G1225" s="57">
        <f t="shared" si="403"/>
        <v>0</v>
      </c>
      <c r="H1225" s="57">
        <f>IF(Q1224&gt;SetUp!$B$56,SetUp!$B$56,Q1224)</f>
        <v>3.2517507288418971E-4</v>
      </c>
      <c r="I1225" s="57">
        <f t="shared" si="417"/>
        <v>1.8519254271547374</v>
      </c>
      <c r="J1225" s="57">
        <f>MIN(F1225,H1225,(1-EXP(-SetUp!$B$52*H1225/SetUp!$B$56))*F1225)</f>
        <v>1.7045853982165793E-4</v>
      </c>
      <c r="K1225" s="57">
        <f t="shared" si="404"/>
        <v>1.5471653306253178E-4</v>
      </c>
      <c r="L1225" s="57">
        <f>IF(I1225&lt;=0,0,MIN(SetUp!$B$50*I1225^SetUp!$B$55,I1225))</f>
        <v>5.7156901236795711E-2</v>
      </c>
      <c r="M1225" s="57">
        <f t="shared" si="405"/>
        <v>1.7947685259179418</v>
      </c>
      <c r="N1225" s="57">
        <f>IF(SetUp!$B$62=0,X1225,(B1225-E1225)*(1-(H1225/SetUp!$B$66/SetUp!$B$56)))</f>
        <v>0</v>
      </c>
      <c r="O1225" s="57">
        <f>K1225*SetUp!$B$65</f>
        <v>0</v>
      </c>
      <c r="P1225" s="57">
        <f>MIN(SetUp!$B$54*L1225^SetUp!$B$51,L1225)</f>
        <v>3.0798966964677019E-2</v>
      </c>
      <c r="Q1225" s="57">
        <f t="shared" si="406"/>
        <v>1.5471653306253178E-4</v>
      </c>
      <c r="R1225" s="57">
        <f>IF((H1225+N1225-O1225)&gt;SetUp!$B$56,T1224+H1225+N1225-O1225-SetUp!$B$56,T1224)</f>
        <v>0</v>
      </c>
      <c r="S1225" s="57">
        <f>R1225*SetUp!$B$65</f>
        <v>0</v>
      </c>
      <c r="T1225" s="57">
        <f>IF((R1225-S1225)&lt;SetUp!$B$53,R1225-S1225,SetUp!$B$53)</f>
        <v>0</v>
      </c>
      <c r="U1225" s="57">
        <f t="shared" si="407"/>
        <v>1.7947685259179418</v>
      </c>
      <c r="V1225" s="57">
        <f>(L1225-P1225)/1000*SetUp!$B$13*1000000/SetUp!$B$48</f>
        <v>1.4991782303680803</v>
      </c>
      <c r="W1225" s="57">
        <f t="shared" si="418"/>
        <v>1.0408340855860843E-16</v>
      </c>
      <c r="X1225" s="57">
        <f>MAX((SetUp!$B$56*(1-($H1225/SetUp!$B$56)^2)*TANH(($B1225-$D1225)/SetUp!$B$56))/(1+$H1225/SetUp!$B$56*TANH(($B1225-$D1225)/SetUp!$B$56)),0)</f>
        <v>0</v>
      </c>
      <c r="AP1225" s="64">
        <v>28315</v>
      </c>
      <c r="AQ1225" s="55">
        <v>7</v>
      </c>
      <c r="AR1225" s="55">
        <v>191</v>
      </c>
      <c r="AS1225" s="66">
        <f t="shared" si="408"/>
        <v>5.2140000000000004</v>
      </c>
      <c r="AT1225" s="66">
        <f t="shared" si="409"/>
        <v>0.98284991225950158</v>
      </c>
      <c r="AU1225" s="55" t="str">
        <f>IF(OR($AP1225&lt;SetUp!$B$97,$AP1225&gt;SetUp!$B$98),"Não","Sim")</f>
        <v>Não</v>
      </c>
      <c r="AV1225" s="68">
        <f t="shared" si="410"/>
        <v>2.2834184898962344</v>
      </c>
      <c r="AW1225" s="68">
        <f t="shared" si="411"/>
        <v>0.9913878717532818</v>
      </c>
      <c r="AX1225" s="68">
        <f t="shared" si="412"/>
        <v>0.71717102683231015</v>
      </c>
      <c r="AY1225" s="68">
        <f t="shared" si="413"/>
        <v>-7.5127967702355424E-3</v>
      </c>
      <c r="AZ1225" s="68">
        <f t="shared" si="414"/>
        <v>-4.2311500877404988</v>
      </c>
      <c r="BA1225" s="68">
        <f t="shared" si="415"/>
        <v>-1.2920306181429526</v>
      </c>
      <c r="BB1225" s="68">
        <f t="shared" si="416"/>
        <v>-0.72468382360254568</v>
      </c>
    </row>
    <row r="1226" spans="1:54" x14ac:dyDescent="0.3">
      <c r="A1226" s="64">
        <v>27888</v>
      </c>
      <c r="B1226" s="57">
        <v>5.1999999999999998E-2</v>
      </c>
      <c r="C1226" s="57">
        <v>0.65200000000000002</v>
      </c>
      <c r="D1226" s="57">
        <v>3.5880000000000001</v>
      </c>
      <c r="E1226" s="57">
        <f t="shared" si="401"/>
        <v>5.1999999999999998E-2</v>
      </c>
      <c r="F1226" s="57">
        <f t="shared" si="402"/>
        <v>3.536</v>
      </c>
      <c r="G1226" s="57">
        <f t="shared" si="403"/>
        <v>0</v>
      </c>
      <c r="H1226" s="57">
        <f>IF(Q1225&gt;SetUp!$B$56,SetUp!$B$56,Q1225)</f>
        <v>1.5471653306253178E-4</v>
      </c>
      <c r="I1226" s="57">
        <f t="shared" si="417"/>
        <v>1.7947685259179418</v>
      </c>
      <c r="J1226" s="57">
        <f>MIN(F1226,H1226,(1-EXP(-SetUp!$B$52*H1226/SetUp!$B$56))*F1226)</f>
        <v>8.547985129823133E-5</v>
      </c>
      <c r="K1226" s="57">
        <f t="shared" si="404"/>
        <v>6.923668176430045E-5</v>
      </c>
      <c r="L1226" s="57">
        <f>IF(I1226&lt;=0,0,MIN(SetUp!$B$50*I1226^SetUp!$B$55,I1226))</f>
        <v>5.4247149929400496E-2</v>
      </c>
      <c r="M1226" s="57">
        <f t="shared" si="405"/>
        <v>1.7405213759885414</v>
      </c>
      <c r="N1226" s="57">
        <f>IF(SetUp!$B$62=0,X1226,(B1226-E1226)*(1-(H1226/SetUp!$B$66/SetUp!$B$56)))</f>
        <v>0</v>
      </c>
      <c r="O1226" s="57">
        <f>K1226*SetUp!$B$65</f>
        <v>0</v>
      </c>
      <c r="P1226" s="57">
        <f>MIN(SetUp!$B$54*L1226^SetUp!$B$51,L1226)</f>
        <v>2.9257043040767736E-2</v>
      </c>
      <c r="Q1226" s="57">
        <f t="shared" si="406"/>
        <v>6.923668176430045E-5</v>
      </c>
      <c r="R1226" s="57">
        <f>IF((H1226+N1226-O1226)&gt;SetUp!$B$56,T1225+H1226+N1226-O1226-SetUp!$B$56,T1225)</f>
        <v>0</v>
      </c>
      <c r="S1226" s="57">
        <f>R1226*SetUp!$B$65</f>
        <v>0</v>
      </c>
      <c r="T1226" s="57">
        <f>IF((R1226-S1226)&lt;SetUp!$B$53,R1226-S1226,SetUp!$B$53)</f>
        <v>0</v>
      </c>
      <c r="U1226" s="57">
        <f t="shared" si="407"/>
        <v>1.7405213759885414</v>
      </c>
      <c r="V1226" s="57">
        <f>(L1226-P1226)/1000*SetUp!$B$13*1000000/SetUp!$B$48</f>
        <v>1.4213793780356889</v>
      </c>
      <c r="W1226" s="57">
        <f t="shared" si="418"/>
        <v>2.0816681711721685E-16</v>
      </c>
      <c r="X1226" s="57">
        <f>MAX((SetUp!$B$56*(1-($H1226/SetUp!$B$56)^2)*TANH(($B1226-$D1226)/SetUp!$B$56))/(1+$H1226/SetUp!$B$56*TANH(($B1226-$D1226)/SetUp!$B$56)),0)</f>
        <v>0</v>
      </c>
      <c r="AP1226" s="64">
        <v>28316</v>
      </c>
      <c r="AQ1226" s="55">
        <v>7</v>
      </c>
      <c r="AR1226" s="55">
        <v>192</v>
      </c>
      <c r="AS1226" s="66">
        <f t="shared" si="408"/>
        <v>7.2130000000000001</v>
      </c>
      <c r="AT1226" s="66">
        <f t="shared" si="409"/>
        <v>0.93954322863197948</v>
      </c>
      <c r="AU1226" s="55" t="str">
        <f>IF(OR($AP1226&lt;SetUp!$B$97,$AP1226&gt;SetUp!$B$98),"Não","Sim")</f>
        <v>Não</v>
      </c>
      <c r="AV1226" s="68">
        <f t="shared" si="410"/>
        <v>2.6857028875138069</v>
      </c>
      <c r="AW1226" s="68">
        <f t="shared" si="411"/>
        <v>0.96930038101301674</v>
      </c>
      <c r="AX1226" s="68">
        <f t="shared" si="412"/>
        <v>0.8581159321900661</v>
      </c>
      <c r="AY1226" s="68">
        <f t="shared" si="413"/>
        <v>-2.7083233099991035E-2</v>
      </c>
      <c r="AZ1226" s="68">
        <f t="shared" si="414"/>
        <v>-6.2734567713680205</v>
      </c>
      <c r="BA1226" s="68">
        <f t="shared" si="415"/>
        <v>-1.7164025065007902</v>
      </c>
      <c r="BB1226" s="68">
        <f t="shared" si="416"/>
        <v>-0.88519916529005715</v>
      </c>
    </row>
    <row r="1227" spans="1:54" x14ac:dyDescent="0.3">
      <c r="A1227" s="64">
        <v>27889</v>
      </c>
      <c r="B1227" s="57">
        <v>3.0000000000000001E-3</v>
      </c>
      <c r="C1227" s="57">
        <v>0.59699999999999998</v>
      </c>
      <c r="D1227" s="57">
        <v>3.5880000000000001</v>
      </c>
      <c r="E1227" s="57">
        <f t="shared" si="401"/>
        <v>3.0000000000000001E-3</v>
      </c>
      <c r="F1227" s="57">
        <f t="shared" si="402"/>
        <v>3.585</v>
      </c>
      <c r="G1227" s="57">
        <f t="shared" si="403"/>
        <v>0</v>
      </c>
      <c r="H1227" s="57">
        <f>IF(Q1226&gt;SetUp!$B$56,SetUp!$B$56,Q1226)</f>
        <v>6.923668176430045E-5</v>
      </c>
      <c r="I1227" s="57">
        <f t="shared" si="417"/>
        <v>1.7405213759885414</v>
      </c>
      <c r="J1227" s="57">
        <f>MIN(F1227,H1227,(1-EXP(-SetUp!$B$52*H1227/SetUp!$B$56))*F1227)</f>
        <v>3.878315023673806E-5</v>
      </c>
      <c r="K1227" s="57">
        <f t="shared" si="404"/>
        <v>3.045353152756239E-5</v>
      </c>
      <c r="L1227" s="57">
        <f>IF(I1227&lt;=0,0,MIN(SetUp!$B$50*I1227^SetUp!$B$55,I1227))</f>
        <v>5.1542061725658617E-2</v>
      </c>
      <c r="M1227" s="57">
        <f t="shared" si="405"/>
        <v>1.6889793142628828</v>
      </c>
      <c r="N1227" s="57">
        <f>IF(SetUp!$B$62=0,X1227,(B1227-E1227)*(1-(H1227/SetUp!$B$66/SetUp!$B$56)))</f>
        <v>0</v>
      </c>
      <c r="O1227" s="57">
        <f>K1227*SetUp!$B$65</f>
        <v>0</v>
      </c>
      <c r="P1227" s="57">
        <f>MIN(SetUp!$B$54*L1227^SetUp!$B$51,L1227)</f>
        <v>2.7822311813804231E-2</v>
      </c>
      <c r="Q1227" s="57">
        <f t="shared" si="406"/>
        <v>3.045353152756239E-5</v>
      </c>
      <c r="R1227" s="57">
        <f>IF((H1227+N1227-O1227)&gt;SetUp!$B$56,T1226+H1227+N1227-O1227-SetUp!$B$56,T1226)</f>
        <v>0</v>
      </c>
      <c r="S1227" s="57">
        <f>R1227*SetUp!$B$65</f>
        <v>0</v>
      </c>
      <c r="T1227" s="57">
        <f>IF((R1227-S1227)&lt;SetUp!$B$53,R1227-S1227,SetUp!$B$53)</f>
        <v>0</v>
      </c>
      <c r="U1227" s="57">
        <f t="shared" si="407"/>
        <v>1.6889793142628828</v>
      </c>
      <c r="V1227" s="57">
        <f>(L1227-P1227)/1000*SetUp!$B$13*1000000/SetUp!$B$48</f>
        <v>1.3491244165990142</v>
      </c>
      <c r="W1227" s="57">
        <f t="shared" si="418"/>
        <v>1.5265566588595902E-16</v>
      </c>
      <c r="X1227" s="57">
        <f>MAX((SetUp!$B$56*(1-($H1227/SetUp!$B$56)^2)*TANH(($B1227-$D1227)/SetUp!$B$56))/(1+$H1227/SetUp!$B$56*TANH(($B1227-$D1227)/SetUp!$B$56)),0)</f>
        <v>0</v>
      </c>
      <c r="AP1227" s="64">
        <v>28317</v>
      </c>
      <c r="AQ1227" s="55">
        <v>7</v>
      </c>
      <c r="AR1227" s="55">
        <v>193</v>
      </c>
      <c r="AS1227" s="66">
        <f t="shared" si="408"/>
        <v>7.4939999999999998</v>
      </c>
      <c r="AT1227" s="66">
        <f t="shared" si="409"/>
        <v>0.90670205596446485</v>
      </c>
      <c r="AU1227" s="55" t="str">
        <f>IF(OR($AP1227&lt;SetUp!$B$97,$AP1227&gt;SetUp!$B$98),"Não","Sim")</f>
        <v>Não</v>
      </c>
      <c r="AV1227" s="68">
        <f t="shared" si="410"/>
        <v>2.7375171232341176</v>
      </c>
      <c r="AW1227" s="68">
        <f t="shared" si="411"/>
        <v>0.95220904005605034</v>
      </c>
      <c r="AX1227" s="68">
        <f t="shared" si="412"/>
        <v>0.87471368875777911</v>
      </c>
      <c r="AY1227" s="68">
        <f t="shared" si="413"/>
        <v>-4.2535399497806943E-2</v>
      </c>
      <c r="AZ1227" s="68">
        <f t="shared" si="414"/>
        <v>-6.5872979440355346</v>
      </c>
      <c r="BA1227" s="68">
        <f t="shared" si="415"/>
        <v>-1.7853080831780672</v>
      </c>
      <c r="BB1227" s="68">
        <f t="shared" si="416"/>
        <v>-0.91724908825558604</v>
      </c>
    </row>
    <row r="1228" spans="1:54" x14ac:dyDescent="0.3">
      <c r="A1228" s="64">
        <v>27890</v>
      </c>
      <c r="B1228" s="57">
        <v>3.5000000000000003E-2</v>
      </c>
      <c r="C1228" s="57">
        <v>0.59699999999999998</v>
      </c>
      <c r="D1228" s="57">
        <v>3.5880000000000001</v>
      </c>
      <c r="E1228" s="57">
        <f t="shared" si="401"/>
        <v>3.5000000000000003E-2</v>
      </c>
      <c r="F1228" s="57">
        <f t="shared" si="402"/>
        <v>3.5529999999999999</v>
      </c>
      <c r="G1228" s="57">
        <f t="shared" si="403"/>
        <v>0</v>
      </c>
      <c r="H1228" s="57">
        <f>IF(Q1227&gt;SetUp!$B$56,SetUp!$B$56,Q1227)</f>
        <v>3.045353152756239E-5</v>
      </c>
      <c r="I1228" s="57">
        <f t="shared" si="417"/>
        <v>1.6889793142628828</v>
      </c>
      <c r="J1228" s="57">
        <f>MIN(F1228,H1228,(1-EXP(-SetUp!$B$52*H1228/SetUp!$B$56))*F1228)</f>
        <v>1.6906428138630079E-5</v>
      </c>
      <c r="K1228" s="57">
        <f t="shared" si="404"/>
        <v>1.3547103388932311E-5</v>
      </c>
      <c r="L1228" s="57">
        <f>IF(I1228&lt;=0,0,MIN(SetUp!$B$50*I1228^SetUp!$B$55,I1228))</f>
        <v>4.9023397037382795E-2</v>
      </c>
      <c r="M1228" s="57">
        <f t="shared" si="405"/>
        <v>1.6399559172255</v>
      </c>
      <c r="N1228" s="57">
        <f>IF(SetUp!$B$62=0,X1228,(B1228-E1228)*(1-(H1228/SetUp!$B$66/SetUp!$B$56)))</f>
        <v>0</v>
      </c>
      <c r="O1228" s="57">
        <f>K1228*SetUp!$B$65</f>
        <v>0</v>
      </c>
      <c r="P1228" s="57">
        <f>MIN(SetUp!$B$54*L1228^SetUp!$B$51,L1228)</f>
        <v>2.6485305138071191E-2</v>
      </c>
      <c r="Q1228" s="57">
        <f t="shared" si="406"/>
        <v>1.3547103388932311E-5</v>
      </c>
      <c r="R1228" s="57">
        <f>IF((H1228+N1228-O1228)&gt;SetUp!$B$56,T1227+H1228+N1228-O1228-SetUp!$B$56,T1227)</f>
        <v>0</v>
      </c>
      <c r="S1228" s="57">
        <f>R1228*SetUp!$B$65</f>
        <v>0</v>
      </c>
      <c r="T1228" s="57">
        <f>IF((R1228-S1228)&lt;SetUp!$B$53,R1228-S1228,SetUp!$B$53)</f>
        <v>0</v>
      </c>
      <c r="U1228" s="57">
        <f t="shared" si="407"/>
        <v>1.6399559172255</v>
      </c>
      <c r="V1228" s="57">
        <f>(L1228-P1228)/1000*SetUp!$B$13*1000000/SetUp!$B$48</f>
        <v>1.2819144467335815</v>
      </c>
      <c r="W1228" s="57">
        <f t="shared" si="418"/>
        <v>-1.457167719820518E-16</v>
      </c>
      <c r="X1228" s="57">
        <f>MAX((SetUp!$B$56*(1-($H1228/SetUp!$B$56)^2)*TANH(($B1228-$D1228)/SetUp!$B$56))/(1+$H1228/SetUp!$B$56*TANH(($B1228-$D1228)/SetUp!$B$56)),0)</f>
        <v>0</v>
      </c>
      <c r="AP1228" s="64">
        <v>28318</v>
      </c>
      <c r="AQ1228" s="55">
        <v>7</v>
      </c>
      <c r="AR1228" s="55">
        <v>194</v>
      </c>
      <c r="AS1228" s="66">
        <f t="shared" si="408"/>
        <v>4.9930000000000003</v>
      </c>
      <c r="AT1228" s="66">
        <f t="shared" si="409"/>
        <v>0.86798065859257556</v>
      </c>
      <c r="AU1228" s="55" t="str">
        <f>IF(OR($AP1228&lt;SetUp!$B$97,$AP1228&gt;SetUp!$B$98),"Não","Sim")</f>
        <v>Não</v>
      </c>
      <c r="AV1228" s="68">
        <f t="shared" si="410"/>
        <v>2.2345021816950639</v>
      </c>
      <c r="AW1228" s="68">
        <f t="shared" si="411"/>
        <v>0.9316547958297513</v>
      </c>
      <c r="AX1228" s="68">
        <f t="shared" si="412"/>
        <v>0.69836156605510979</v>
      </c>
      <c r="AY1228" s="68">
        <f t="shared" si="413"/>
        <v>-6.1489952196899844E-2</v>
      </c>
      <c r="AZ1228" s="68">
        <f t="shared" si="414"/>
        <v>-4.125019341407425</v>
      </c>
      <c r="BA1228" s="68">
        <f t="shared" si="415"/>
        <v>-1.3028473858653125</v>
      </c>
      <c r="BB1228" s="68">
        <f t="shared" si="416"/>
        <v>-0.75985151825200958</v>
      </c>
    </row>
    <row r="1229" spans="1:54" x14ac:dyDescent="0.3">
      <c r="A1229" s="64">
        <v>27891</v>
      </c>
      <c r="B1229" s="57">
        <v>0.748</v>
      </c>
      <c r="C1229" s="57">
        <v>0.59699999999999998</v>
      </c>
      <c r="D1229" s="57">
        <v>3.5880000000000001</v>
      </c>
      <c r="E1229" s="57">
        <f t="shared" si="401"/>
        <v>0.748</v>
      </c>
      <c r="F1229" s="57">
        <f t="shared" si="402"/>
        <v>2.84</v>
      </c>
      <c r="G1229" s="57">
        <f t="shared" si="403"/>
        <v>0</v>
      </c>
      <c r="H1229" s="57">
        <f>IF(Q1228&gt;SetUp!$B$56,SetUp!$B$56,Q1228)</f>
        <v>1.3547103388932311E-5</v>
      </c>
      <c r="I1229" s="57">
        <f t="shared" si="417"/>
        <v>1.6399559172255</v>
      </c>
      <c r="J1229" s="57">
        <f>MIN(F1229,H1229,(1-EXP(-SetUp!$B$52*H1229/SetUp!$B$56))*F1229)</f>
        <v>6.0115207664956923E-6</v>
      </c>
      <c r="K1229" s="57">
        <f t="shared" si="404"/>
        <v>7.5355826224366186E-6</v>
      </c>
      <c r="L1229" s="57">
        <f>IF(I1229&lt;=0,0,MIN(SetUp!$B$50*I1229^SetUp!$B$55,I1229))</f>
        <v>4.6674872614709449E-2</v>
      </c>
      <c r="M1229" s="57">
        <f t="shared" si="405"/>
        <v>1.5932810446107906</v>
      </c>
      <c r="N1229" s="57">
        <f>IF(SetUp!$B$62=0,X1229,(B1229-E1229)*(1-(H1229/SetUp!$B$66/SetUp!$B$56)))</f>
        <v>0</v>
      </c>
      <c r="O1229" s="57">
        <f>K1229*SetUp!$B$65</f>
        <v>0</v>
      </c>
      <c r="P1229" s="57">
        <f>MIN(SetUp!$B$54*L1229^SetUp!$B$51,L1229)</f>
        <v>2.5237563151187581E-2</v>
      </c>
      <c r="Q1229" s="57">
        <f t="shared" si="406"/>
        <v>7.5355826224366186E-6</v>
      </c>
      <c r="R1229" s="57">
        <f>IF((H1229+N1229-O1229)&gt;SetUp!$B$56,T1228+H1229+N1229-O1229-SetUp!$B$56,T1228)</f>
        <v>0</v>
      </c>
      <c r="S1229" s="57">
        <f>R1229*SetUp!$B$65</f>
        <v>0</v>
      </c>
      <c r="T1229" s="57">
        <f>IF((R1229-S1229)&lt;SetUp!$B$53,R1229-S1229,SetUp!$B$53)</f>
        <v>0</v>
      </c>
      <c r="U1229" s="57">
        <f t="shared" si="407"/>
        <v>1.5932810446107906</v>
      </c>
      <c r="V1229" s="57">
        <f>(L1229-P1229)/1000*SetUp!$B$13*1000000/SetUp!$B$48</f>
        <v>1.2193044922860825</v>
      </c>
      <c r="W1229" s="57">
        <f t="shared" si="418"/>
        <v>-5.5511151231257827E-17</v>
      </c>
      <c r="X1229" s="57">
        <f>MAX((SetUp!$B$56*(1-($H1229/SetUp!$B$56)^2)*TANH(($B1229-$D1229)/SetUp!$B$56))/(1+$H1229/SetUp!$B$56*TANH(($B1229-$D1229)/SetUp!$B$56)),0)</f>
        <v>0</v>
      </c>
      <c r="AP1229" s="64">
        <v>28319</v>
      </c>
      <c r="AQ1229" s="55">
        <v>7</v>
      </c>
      <c r="AR1229" s="55">
        <v>195</v>
      </c>
      <c r="AS1229" s="66">
        <f t="shared" si="408"/>
        <v>3.9849999999999999</v>
      </c>
      <c r="AT1229" s="66">
        <f t="shared" si="409"/>
        <v>0.83153507769788204</v>
      </c>
      <c r="AU1229" s="55" t="str">
        <f>IF(OR($AP1229&lt;SetUp!$B$97,$AP1229&gt;SetUp!$B$98),"Não","Sim")</f>
        <v>Não</v>
      </c>
      <c r="AV1229" s="68">
        <f t="shared" si="410"/>
        <v>1.9962464777677129</v>
      </c>
      <c r="AW1229" s="68">
        <f t="shared" si="411"/>
        <v>0.91188545207053395</v>
      </c>
      <c r="AX1229" s="68">
        <f t="shared" si="412"/>
        <v>0.60042832573213112</v>
      </c>
      <c r="AY1229" s="68">
        <f t="shared" si="413"/>
        <v>-8.0119425663578145E-2</v>
      </c>
      <c r="AZ1229" s="68">
        <f t="shared" si="414"/>
        <v>-3.1534649223021178</v>
      </c>
      <c r="BA1229" s="68">
        <f t="shared" si="415"/>
        <v>-1.084361025697179</v>
      </c>
      <c r="BB1229" s="68">
        <f t="shared" si="416"/>
        <v>-0.68054775139570922</v>
      </c>
    </row>
    <row r="1230" spans="1:54" x14ac:dyDescent="0.3">
      <c r="A1230" s="64">
        <v>27892</v>
      </c>
      <c r="B1230" s="57">
        <v>0.214</v>
      </c>
      <c r="C1230" s="57">
        <v>0.54600000000000004</v>
      </c>
      <c r="D1230" s="57">
        <v>3.5880000000000001</v>
      </c>
      <c r="E1230" s="57">
        <f t="shared" si="401"/>
        <v>0.214</v>
      </c>
      <c r="F1230" s="57">
        <f t="shared" si="402"/>
        <v>3.3740000000000001</v>
      </c>
      <c r="G1230" s="57">
        <f t="shared" si="403"/>
        <v>0</v>
      </c>
      <c r="H1230" s="57">
        <f>IF(Q1229&gt;SetUp!$B$56,SetUp!$B$56,Q1229)</f>
        <v>7.5355826224366186E-6</v>
      </c>
      <c r="I1230" s="57">
        <f t="shared" si="417"/>
        <v>1.5932810446107906</v>
      </c>
      <c r="J1230" s="57">
        <f>MIN(F1230,H1230,(1-EXP(-SetUp!$B$52*H1230/SetUp!$B$56))*F1230)</f>
        <v>3.9726626249212415E-6</v>
      </c>
      <c r="K1230" s="57">
        <f t="shared" si="404"/>
        <v>3.562919997515377E-6</v>
      </c>
      <c r="L1230" s="57">
        <f>IF(I1230&lt;=0,0,MIN(SetUp!$B$50*I1230^SetUp!$B$55,I1230))</f>
        <v>4.4481917466128236E-2</v>
      </c>
      <c r="M1230" s="57">
        <f t="shared" si="405"/>
        <v>1.5487991271446624</v>
      </c>
      <c r="N1230" s="57">
        <f>IF(SetUp!$B$62=0,X1230,(B1230-E1230)*(1-(H1230/SetUp!$B$66/SetUp!$B$56)))</f>
        <v>0</v>
      </c>
      <c r="O1230" s="57">
        <f>K1230*SetUp!$B$65</f>
        <v>0</v>
      </c>
      <c r="P1230" s="57">
        <f>MIN(SetUp!$B$54*L1230^SetUp!$B$51,L1230)</f>
        <v>2.4071509223233086E-2</v>
      </c>
      <c r="Q1230" s="57">
        <f t="shared" si="406"/>
        <v>3.562919997515377E-6</v>
      </c>
      <c r="R1230" s="57">
        <f>IF((H1230+N1230-O1230)&gt;SetUp!$B$56,T1229+H1230+N1230-O1230-SetUp!$B$56,T1229)</f>
        <v>0</v>
      </c>
      <c r="S1230" s="57">
        <f>R1230*SetUp!$B$65</f>
        <v>0</v>
      </c>
      <c r="T1230" s="57">
        <f>IF((R1230-S1230)&lt;SetUp!$B$53,R1230-S1230,SetUp!$B$53)</f>
        <v>0</v>
      </c>
      <c r="U1230" s="57">
        <f t="shared" si="407"/>
        <v>1.5487991271446624</v>
      </c>
      <c r="V1230" s="57">
        <f>(L1230-P1230)/1000*SetUp!$B$13*1000000/SetUp!$B$48</f>
        <v>1.1608967301751318</v>
      </c>
      <c r="W1230" s="57">
        <f t="shared" si="418"/>
        <v>1.457167719820518E-16</v>
      </c>
      <c r="X1230" s="57">
        <f>MAX((SetUp!$B$56*(1-($H1230/SetUp!$B$56)^2)*TANH(($B1230-$D1230)/SetUp!$B$56))/(1+$H1230/SetUp!$B$56*TANH(($B1230-$D1230)/SetUp!$B$56)),0)</f>
        <v>0</v>
      </c>
      <c r="AP1230" s="64">
        <v>28320</v>
      </c>
      <c r="AQ1230" s="55">
        <v>7</v>
      </c>
      <c r="AR1230" s="55">
        <v>196</v>
      </c>
      <c r="AS1230" s="66">
        <f t="shared" si="408"/>
        <v>3.45</v>
      </c>
      <c r="AT1230" s="66">
        <f t="shared" si="409"/>
        <v>0.79719596627218048</v>
      </c>
      <c r="AU1230" s="55" t="str">
        <f>IF(OR($AP1230&lt;SetUp!$B$97,$AP1230&gt;SetUp!$B$98),"Não","Sim")</f>
        <v>Não</v>
      </c>
      <c r="AV1230" s="68">
        <f t="shared" si="410"/>
        <v>1.857417562100671</v>
      </c>
      <c r="AW1230" s="68">
        <f t="shared" si="411"/>
        <v>0.8928583125402263</v>
      </c>
      <c r="AX1230" s="68">
        <f t="shared" si="412"/>
        <v>0.53781909507327419</v>
      </c>
      <c r="AY1230" s="68">
        <f t="shared" si="413"/>
        <v>-9.8434907450433012E-2</v>
      </c>
      <c r="AZ1230" s="68">
        <f t="shared" si="414"/>
        <v>-2.6528040337278198</v>
      </c>
      <c r="BA1230" s="68">
        <f t="shared" si="415"/>
        <v>-0.9645592495604447</v>
      </c>
      <c r="BB1230" s="68">
        <f t="shared" si="416"/>
        <v>-0.63625400252370723</v>
      </c>
    </row>
    <row r="1231" spans="1:54" x14ac:dyDescent="0.3">
      <c r="A1231" s="64">
        <v>27893</v>
      </c>
      <c r="B1231" s="57">
        <v>0.46200000000000002</v>
      </c>
      <c r="C1231" s="57">
        <v>0.54600000000000004</v>
      </c>
      <c r="D1231" s="57">
        <v>3.5880000000000001</v>
      </c>
      <c r="E1231" s="57">
        <f t="shared" si="401"/>
        <v>0.46200000000000002</v>
      </c>
      <c r="F1231" s="57">
        <f t="shared" si="402"/>
        <v>3.1259999999999999</v>
      </c>
      <c r="G1231" s="57">
        <f t="shared" si="403"/>
        <v>0</v>
      </c>
      <c r="H1231" s="57">
        <f>IF(Q1230&gt;SetUp!$B$56,SetUp!$B$56,Q1230)</f>
        <v>3.562919997515377E-6</v>
      </c>
      <c r="I1231" s="57">
        <f t="shared" si="417"/>
        <v>1.5487991271446624</v>
      </c>
      <c r="J1231" s="57">
        <f>MIN(F1231,H1231,(1-EXP(-SetUp!$B$52*H1231/SetUp!$B$56))*F1231)</f>
        <v>1.7402632519309956E-6</v>
      </c>
      <c r="K1231" s="57">
        <f t="shared" si="404"/>
        <v>1.8226567455843814E-6</v>
      </c>
      <c r="L1231" s="57">
        <f>IF(I1231&lt;=0,0,MIN(SetUp!$B$50*I1231^SetUp!$B$55,I1231))</f>
        <v>4.2431463354211732E-2</v>
      </c>
      <c r="M1231" s="57">
        <f t="shared" si="405"/>
        <v>1.5063676637904506</v>
      </c>
      <c r="N1231" s="57">
        <f>IF(SetUp!$B$62=0,X1231,(B1231-E1231)*(1-(H1231/SetUp!$B$66/SetUp!$B$56)))</f>
        <v>0</v>
      </c>
      <c r="O1231" s="57">
        <f>K1231*SetUp!$B$65</f>
        <v>0</v>
      </c>
      <c r="P1231" s="57">
        <f>MIN(SetUp!$B$54*L1231^SetUp!$B$51,L1231)</f>
        <v>2.2980342530772257E-2</v>
      </c>
      <c r="Q1231" s="57">
        <f t="shared" si="406"/>
        <v>1.8226567455843814E-6</v>
      </c>
      <c r="R1231" s="57">
        <f>IF((H1231+N1231-O1231)&gt;SetUp!$B$56,T1230+H1231+N1231-O1231-SetUp!$B$56,T1230)</f>
        <v>0</v>
      </c>
      <c r="S1231" s="57">
        <f>R1231*SetUp!$B$65</f>
        <v>0</v>
      </c>
      <c r="T1231" s="57">
        <f>IF((R1231-S1231)&lt;SetUp!$B$53,R1231-S1231,SetUp!$B$53)</f>
        <v>0</v>
      </c>
      <c r="U1231" s="57">
        <f t="shared" si="407"/>
        <v>1.5063676637904506</v>
      </c>
      <c r="V1231" s="57">
        <f>(L1231-P1231)/1000*SetUp!$B$13*1000000/SetUp!$B$48</f>
        <v>1.1063346844143915</v>
      </c>
      <c r="W1231" s="57">
        <f t="shared" si="418"/>
        <v>0</v>
      </c>
      <c r="X1231" s="57">
        <f>MAX((SetUp!$B$56*(1-($H1231/SetUp!$B$56)^2)*TANH(($B1231-$D1231)/SetUp!$B$56))/(1+$H1231/SetUp!$B$56*TANH(($B1231-$D1231)/SetUp!$B$56)),0)</f>
        <v>0</v>
      </c>
      <c r="AP1231" s="64">
        <v>28321</v>
      </c>
      <c r="AQ1231" s="55">
        <v>7</v>
      </c>
      <c r="AR1231" s="55">
        <v>197</v>
      </c>
      <c r="AS1231" s="66">
        <f t="shared" si="408"/>
        <v>3.1219999999999999</v>
      </c>
      <c r="AT1231" s="66">
        <f t="shared" si="409"/>
        <v>0.76480915251171966</v>
      </c>
      <c r="AU1231" s="55" t="str">
        <f>IF(OR($AP1231&lt;SetUp!$B$97,$AP1231&gt;SetUp!$B$98),"Não","Sim")</f>
        <v>Não</v>
      </c>
      <c r="AV1231" s="68">
        <f t="shared" si="410"/>
        <v>1.7669182210843828</v>
      </c>
      <c r="AW1231" s="68">
        <f t="shared" si="411"/>
        <v>0.8745336771741381</v>
      </c>
      <c r="AX1231" s="68">
        <f t="shared" si="412"/>
        <v>0.49443289872639867</v>
      </c>
      <c r="AY1231" s="68">
        <f t="shared" si="413"/>
        <v>-0.11644692347574363</v>
      </c>
      <c r="AZ1231" s="68">
        <f t="shared" si="414"/>
        <v>-2.3571908474882801</v>
      </c>
      <c r="BA1231" s="68">
        <f t="shared" si="415"/>
        <v>-0.89238454391024469</v>
      </c>
      <c r="BB1231" s="68">
        <f t="shared" si="416"/>
        <v>-0.61087982220214232</v>
      </c>
    </row>
    <row r="1232" spans="1:54" x14ac:dyDescent="0.3">
      <c r="A1232" s="64">
        <v>27894</v>
      </c>
      <c r="B1232" s="57">
        <v>0</v>
      </c>
      <c r="C1232" s="57">
        <v>0.54600000000000004</v>
      </c>
      <c r="D1232" s="57">
        <v>3.5880000000000001</v>
      </c>
      <c r="E1232" s="57">
        <f t="shared" si="401"/>
        <v>0</v>
      </c>
      <c r="F1232" s="57">
        <f t="shared" si="402"/>
        <v>3.5880000000000001</v>
      </c>
      <c r="G1232" s="57">
        <f t="shared" si="403"/>
        <v>0</v>
      </c>
      <c r="H1232" s="57">
        <f>IF(Q1231&gt;SetUp!$B$56,SetUp!$B$56,Q1231)</f>
        <v>1.8226567455843814E-6</v>
      </c>
      <c r="I1232" s="57">
        <f t="shared" si="417"/>
        <v>1.5063676637904506</v>
      </c>
      <c r="J1232" s="57">
        <f>MIN(F1232,H1232,(1-EXP(-SetUp!$B$52*H1232/SetUp!$B$56))*F1232)</f>
        <v>1.0218267925665713E-6</v>
      </c>
      <c r="K1232" s="57">
        <f t="shared" si="404"/>
        <v>8.0082995301781008E-7</v>
      </c>
      <c r="L1232" s="57">
        <f>IF(I1232&lt;=0,0,MIN(SetUp!$B$50*I1232^SetUp!$B$55,I1232))</f>
        <v>4.0511764405431819E-2</v>
      </c>
      <c r="M1232" s="57">
        <f t="shared" si="405"/>
        <v>1.4658558993850188</v>
      </c>
      <c r="N1232" s="57">
        <f>IF(SetUp!$B$62=0,X1232,(B1232-E1232)*(1-(H1232/SetUp!$B$66/SetUp!$B$56)))</f>
        <v>0</v>
      </c>
      <c r="O1232" s="57">
        <f>K1232*SetUp!$B$65</f>
        <v>0</v>
      </c>
      <c r="P1232" s="57">
        <f>MIN(SetUp!$B$54*L1232^SetUp!$B$51,L1232)</f>
        <v>2.1957945483919654E-2</v>
      </c>
      <c r="Q1232" s="57">
        <f t="shared" si="406"/>
        <v>8.0082995301781008E-7</v>
      </c>
      <c r="R1232" s="57">
        <f>IF((H1232+N1232-O1232)&gt;SetUp!$B$56,T1231+H1232+N1232-O1232-SetUp!$B$56,T1231)</f>
        <v>0</v>
      </c>
      <c r="S1232" s="57">
        <f>R1232*SetUp!$B$65</f>
        <v>0</v>
      </c>
      <c r="T1232" s="57">
        <f>IF((R1232-S1232)&lt;SetUp!$B$53,R1232-S1232,SetUp!$B$53)</f>
        <v>0</v>
      </c>
      <c r="U1232" s="57">
        <f t="shared" si="407"/>
        <v>1.4658558993850188</v>
      </c>
      <c r="V1232" s="57">
        <f>(L1232-P1232)/1000*SetUp!$B$13*1000000/SetUp!$B$48</f>
        <v>1.0552982312709349</v>
      </c>
      <c r="W1232" s="57">
        <f t="shared" si="418"/>
        <v>6.9388939039072284E-17</v>
      </c>
      <c r="X1232" s="57">
        <f>MAX((SetUp!$B$56*(1-($H1232/SetUp!$B$56)^2)*TANH(($B1232-$D1232)/SetUp!$B$56))/(1+$H1232/SetUp!$B$56*TANH(($B1232-$D1232)/SetUp!$B$56)),0)</f>
        <v>0</v>
      </c>
      <c r="AP1232" s="64">
        <v>28322</v>
      </c>
      <c r="AQ1232" s="55">
        <v>7</v>
      </c>
      <c r="AR1232" s="55">
        <v>198</v>
      </c>
      <c r="AS1232" s="66">
        <f t="shared" si="408"/>
        <v>3.1219999999999999</v>
      </c>
      <c r="AT1232" s="66">
        <f t="shared" si="409"/>
        <v>0.73423405593024393</v>
      </c>
      <c r="AU1232" s="55" t="str">
        <f>IF(OR($AP1232&lt;SetUp!$B$97,$AP1232&gt;SetUp!$B$98),"Não","Sim")</f>
        <v>Não</v>
      </c>
      <c r="AV1232" s="68">
        <f t="shared" si="410"/>
        <v>1.7669182210843828</v>
      </c>
      <c r="AW1232" s="68">
        <f t="shared" si="411"/>
        <v>0.85687458588188037</v>
      </c>
      <c r="AX1232" s="68">
        <f t="shared" si="412"/>
        <v>0.49443289872639867</v>
      </c>
      <c r="AY1232" s="68">
        <f t="shared" si="413"/>
        <v>-0.13416547551227326</v>
      </c>
      <c r="AZ1232" s="68">
        <f t="shared" si="414"/>
        <v>-2.3877659440697561</v>
      </c>
      <c r="BA1232" s="68">
        <f t="shared" si="415"/>
        <v>-0.91004363520250242</v>
      </c>
      <c r="BB1232" s="68">
        <f t="shared" si="416"/>
        <v>-0.62859837423867193</v>
      </c>
    </row>
    <row r="1233" spans="1:54" x14ac:dyDescent="0.3">
      <c r="A1233" s="64">
        <v>27895</v>
      </c>
      <c r="B1233" s="57">
        <v>0.38400000000000001</v>
      </c>
      <c r="C1233" s="57">
        <v>0.498</v>
      </c>
      <c r="D1233" s="57">
        <v>3.5880000000000001</v>
      </c>
      <c r="E1233" s="57">
        <f t="shared" si="401"/>
        <v>0.38400000000000001</v>
      </c>
      <c r="F1233" s="57">
        <f t="shared" si="402"/>
        <v>3.2040000000000002</v>
      </c>
      <c r="G1233" s="57">
        <f t="shared" si="403"/>
        <v>0</v>
      </c>
      <c r="H1233" s="57">
        <f>IF(Q1232&gt;SetUp!$B$56,SetUp!$B$56,Q1232)</f>
        <v>8.0082995301781008E-7</v>
      </c>
      <c r="I1233" s="57">
        <f t="shared" si="417"/>
        <v>1.4658558993850188</v>
      </c>
      <c r="J1233" s="57">
        <f>MIN(F1233,H1233,(1-EXP(-SetUp!$B$52*H1233/SetUp!$B$56))*F1233)</f>
        <v>4.0091547001841481E-7</v>
      </c>
      <c r="K1233" s="57">
        <f t="shared" si="404"/>
        <v>3.9991448299939527E-7</v>
      </c>
      <c r="L1233" s="57">
        <f>IF(I1233&lt;=0,0,MIN(SetUp!$B$50*I1233^SetUp!$B$55,I1233))</f>
        <v>3.8712241321124378E-2</v>
      </c>
      <c r="M1233" s="57">
        <f t="shared" si="405"/>
        <v>1.4271436580638945</v>
      </c>
      <c r="N1233" s="57">
        <f>IF(SetUp!$B$62=0,X1233,(B1233-E1233)*(1-(H1233/SetUp!$B$66/SetUp!$B$56)))</f>
        <v>0</v>
      </c>
      <c r="O1233" s="57">
        <f>K1233*SetUp!$B$65</f>
        <v>0</v>
      </c>
      <c r="P1233" s="57">
        <f>MIN(SetUp!$B$54*L1233^SetUp!$B$51,L1233)</f>
        <v>2.0998803714203141E-2</v>
      </c>
      <c r="Q1233" s="57">
        <f t="shared" si="406"/>
        <v>3.9991448299939527E-7</v>
      </c>
      <c r="R1233" s="57">
        <f>IF((H1233+N1233-O1233)&gt;SetUp!$B$56,T1232+H1233+N1233-O1233-SetUp!$B$56,T1232)</f>
        <v>0</v>
      </c>
      <c r="S1233" s="57">
        <f>R1233*SetUp!$B$65</f>
        <v>0</v>
      </c>
      <c r="T1233" s="57">
        <f>IF((R1233-S1233)&lt;SetUp!$B$53,R1233-S1233,SetUp!$B$53)</f>
        <v>0</v>
      </c>
      <c r="U1233" s="57">
        <f t="shared" si="407"/>
        <v>1.4271436580638945</v>
      </c>
      <c r="V1233" s="57">
        <f>(L1233-P1233)/1000*SetUp!$B$13*1000000/SetUp!$B$48</f>
        <v>1.0074992892508265</v>
      </c>
      <c r="W1233" s="57">
        <f t="shared" si="418"/>
        <v>1.8735013540549517E-16</v>
      </c>
      <c r="X1233" s="57">
        <f>MAX((SetUp!$B$56*(1-($H1233/SetUp!$B$56)^2)*TANH(($B1233-$D1233)/SetUp!$B$56))/(1+$H1233/SetUp!$B$56*TANH(($B1233-$D1233)/SetUp!$B$56)),0)</f>
        <v>0</v>
      </c>
      <c r="AP1233" s="64">
        <v>28323</v>
      </c>
      <c r="AQ1233" s="55">
        <v>7</v>
      </c>
      <c r="AR1233" s="55">
        <v>199</v>
      </c>
      <c r="AS1233" s="66">
        <f t="shared" si="408"/>
        <v>2.8149999999999999</v>
      </c>
      <c r="AT1233" s="66">
        <f t="shared" si="409"/>
        <v>0.70534229149535943</v>
      </c>
      <c r="AU1233" s="55" t="str">
        <f>IF(OR($AP1233&lt;SetUp!$B$97,$AP1233&gt;SetUp!$B$98),"Não","Sim")</f>
        <v>Não</v>
      </c>
      <c r="AV1233" s="68">
        <f t="shared" si="410"/>
        <v>1.6777961735562517</v>
      </c>
      <c r="AW1233" s="68">
        <f t="shared" si="411"/>
        <v>0.83984658807151169</v>
      </c>
      <c r="AX1233" s="68">
        <f t="shared" si="412"/>
        <v>0.44947839918736504</v>
      </c>
      <c r="AY1233" s="68">
        <f t="shared" si="413"/>
        <v>-0.15160007558766211</v>
      </c>
      <c r="AZ1233" s="68">
        <f t="shared" si="414"/>
        <v>-2.1096577085046406</v>
      </c>
      <c r="BA1233" s="68">
        <f t="shared" si="415"/>
        <v>-0.83794958548473997</v>
      </c>
      <c r="BB1233" s="68">
        <f t="shared" si="416"/>
        <v>-0.60107847477502718</v>
      </c>
    </row>
    <row r="1234" spans="1:54" x14ac:dyDescent="0.3">
      <c r="A1234" s="64">
        <v>27896</v>
      </c>
      <c r="B1234" s="57">
        <v>0.121</v>
      </c>
      <c r="C1234" s="57">
        <v>0.498</v>
      </c>
      <c r="D1234" s="57">
        <v>3.5880000000000001</v>
      </c>
      <c r="E1234" s="57">
        <f t="shared" si="401"/>
        <v>0.121</v>
      </c>
      <c r="F1234" s="57">
        <f t="shared" si="402"/>
        <v>3.4670000000000001</v>
      </c>
      <c r="G1234" s="57">
        <f t="shared" si="403"/>
        <v>0</v>
      </c>
      <c r="H1234" s="57">
        <f>IF(Q1233&gt;SetUp!$B$56,SetUp!$B$56,Q1233)</f>
        <v>3.9991448299939527E-7</v>
      </c>
      <c r="I1234" s="57">
        <f t="shared" si="417"/>
        <v>1.4271436580638945</v>
      </c>
      <c r="J1234" s="57">
        <f>MIN(F1234,H1234,(1-EXP(-SetUp!$B$52*H1234/SetUp!$B$56))*F1234)</f>
        <v>2.1664116693098647E-7</v>
      </c>
      <c r="K1234" s="57">
        <f t="shared" si="404"/>
        <v>1.832733160684088E-7</v>
      </c>
      <c r="L1234" s="57">
        <f>IF(I1234&lt;=0,0,MIN(SetUp!$B$50*I1234^SetUp!$B$55,I1234))</f>
        <v>3.7023346446139728E-2</v>
      </c>
      <c r="M1234" s="57">
        <f t="shared" si="405"/>
        <v>1.3901203116177547</v>
      </c>
      <c r="N1234" s="57">
        <f>IF(SetUp!$B$62=0,X1234,(B1234-E1234)*(1-(H1234/SetUp!$B$66/SetUp!$B$56)))</f>
        <v>0</v>
      </c>
      <c r="O1234" s="57">
        <f>K1234*SetUp!$B$65</f>
        <v>0</v>
      </c>
      <c r="P1234" s="57">
        <f>MIN(SetUp!$B$54*L1234^SetUp!$B$51,L1234)</f>
        <v>2.009793672031053E-2</v>
      </c>
      <c r="Q1234" s="57">
        <f t="shared" si="406"/>
        <v>1.832733160684088E-7</v>
      </c>
      <c r="R1234" s="57">
        <f>IF((H1234+N1234-O1234)&gt;SetUp!$B$56,T1233+H1234+N1234-O1234-SetUp!$B$56,T1233)</f>
        <v>0</v>
      </c>
      <c r="S1234" s="57">
        <f>R1234*SetUp!$B$65</f>
        <v>0</v>
      </c>
      <c r="T1234" s="57">
        <f>IF((R1234-S1234)&lt;SetUp!$B$53,R1234-S1234,SetUp!$B$53)</f>
        <v>0</v>
      </c>
      <c r="U1234" s="57">
        <f t="shared" si="407"/>
        <v>1.3901203116177547</v>
      </c>
      <c r="V1234" s="57">
        <f>(L1234-P1234)/1000*SetUp!$B$13*1000000/SetUp!$B$48</f>
        <v>0.96267808922583264</v>
      </c>
      <c r="W1234" s="57">
        <f t="shared" si="418"/>
        <v>-1.5265566588595902E-16</v>
      </c>
      <c r="X1234" s="57">
        <f>MAX((SetUp!$B$56*(1-($H1234/SetUp!$B$56)^2)*TANH(($B1234-$D1234)/SetUp!$B$56))/(1+$H1234/SetUp!$B$56*TANH(($B1234-$D1234)/SetUp!$B$56)),0)</f>
        <v>0</v>
      </c>
      <c r="AP1234" s="64">
        <v>28324</v>
      </c>
      <c r="AQ1234" s="55">
        <v>7</v>
      </c>
      <c r="AR1234" s="55">
        <v>200</v>
      </c>
      <c r="AS1234" s="66">
        <f t="shared" si="408"/>
        <v>2.5289999999999999</v>
      </c>
      <c r="AT1234" s="66">
        <f t="shared" si="409"/>
        <v>0.67801643685036672</v>
      </c>
      <c r="AU1234" s="55" t="str">
        <f>IF(OR($AP1234&lt;SetUp!$B$97,$AP1234&gt;SetUp!$B$98),"Não","Sim")</f>
        <v>Não</v>
      </c>
      <c r="AV1234" s="68">
        <f t="shared" si="410"/>
        <v>1.5902829936838285</v>
      </c>
      <c r="AW1234" s="68">
        <f t="shared" si="411"/>
        <v>0.82341753494224712</v>
      </c>
      <c r="AX1234" s="68">
        <f t="shared" si="412"/>
        <v>0.40294882934440474</v>
      </c>
      <c r="AY1234" s="68">
        <f t="shared" si="413"/>
        <v>-0.1687597775977058</v>
      </c>
      <c r="AZ1234" s="68">
        <f t="shared" si="414"/>
        <v>-1.8509835631496332</v>
      </c>
      <c r="BA1234" s="68">
        <f t="shared" si="415"/>
        <v>-0.76686545874158141</v>
      </c>
      <c r="BB1234" s="68">
        <f t="shared" si="416"/>
        <v>-0.57170860694211056</v>
      </c>
    </row>
    <row r="1235" spans="1:54" x14ac:dyDescent="0.3">
      <c r="A1235" s="64">
        <v>27897</v>
      </c>
      <c r="B1235" s="57">
        <v>9.4E-2</v>
      </c>
      <c r="C1235" s="57">
        <v>0.45300000000000001</v>
      </c>
      <c r="D1235" s="57">
        <v>3.5880000000000001</v>
      </c>
      <c r="E1235" s="57">
        <f t="shared" si="401"/>
        <v>9.4E-2</v>
      </c>
      <c r="F1235" s="57">
        <f t="shared" si="402"/>
        <v>3.4940000000000002</v>
      </c>
      <c r="G1235" s="57">
        <f t="shared" si="403"/>
        <v>0</v>
      </c>
      <c r="H1235" s="57">
        <f>IF(Q1234&gt;SetUp!$B$56,SetUp!$B$56,Q1234)</f>
        <v>1.832733160684088E-7</v>
      </c>
      <c r="I1235" s="57">
        <f t="shared" si="417"/>
        <v>1.3901203116177547</v>
      </c>
      <c r="J1235" s="57">
        <f>MIN(F1235,H1235,(1-EXP(-SetUp!$B$52*H1235/SetUp!$B$56))*F1235)</f>
        <v>1.000557744936792E-7</v>
      </c>
      <c r="K1235" s="57">
        <f t="shared" si="404"/>
        <v>8.3217541574729603E-8</v>
      </c>
      <c r="L1235" s="57">
        <f>IF(I1235&lt;=0,0,MIN(SetUp!$B$50*I1235^SetUp!$B$55,I1235))</f>
        <v>3.5436446578473009E-2</v>
      </c>
      <c r="M1235" s="57">
        <f t="shared" si="405"/>
        <v>1.3546838650392816</v>
      </c>
      <c r="N1235" s="57">
        <f>IF(SetUp!$B$62=0,X1235,(B1235-E1235)*(1-(H1235/SetUp!$B$66/SetUp!$B$56)))</f>
        <v>0</v>
      </c>
      <c r="O1235" s="57">
        <f>K1235*SetUp!$B$65</f>
        <v>0</v>
      </c>
      <c r="P1235" s="57">
        <f>MIN(SetUp!$B$54*L1235^SetUp!$B$51,L1235)</f>
        <v>1.9250837586169911E-2</v>
      </c>
      <c r="Q1235" s="57">
        <f t="shared" si="406"/>
        <v>8.3217541574729603E-8</v>
      </c>
      <c r="R1235" s="57">
        <f>IF((H1235+N1235-O1235)&gt;SetUp!$B$56,T1234+H1235+N1235-O1235-SetUp!$B$56,T1234)</f>
        <v>0</v>
      </c>
      <c r="S1235" s="57">
        <f>R1235*SetUp!$B$65</f>
        <v>0</v>
      </c>
      <c r="T1235" s="57">
        <f>IF((R1235-S1235)&lt;SetUp!$B$53,R1235-S1235,SetUp!$B$53)</f>
        <v>0</v>
      </c>
      <c r="U1235" s="57">
        <f t="shared" si="407"/>
        <v>1.3546838650392816</v>
      </c>
      <c r="V1235" s="57">
        <f>(L1235-P1235)/1000*SetUp!$B$13*1000000/SetUp!$B$48</f>
        <v>0.92059993761264436</v>
      </c>
      <c r="W1235" s="57">
        <f t="shared" si="418"/>
        <v>-1.6653345369377348E-16</v>
      </c>
      <c r="X1235" s="57">
        <f>MAX((SetUp!$B$56*(1-($H1235/SetUp!$B$56)^2)*TANH(($B1235-$D1235)/SetUp!$B$56))/(1+$H1235/SetUp!$B$56*TANH(($B1235-$D1235)/SetUp!$B$56)),0)</f>
        <v>0</v>
      </c>
      <c r="AP1235" s="64">
        <v>28325</v>
      </c>
      <c r="AQ1235" s="55">
        <v>7</v>
      </c>
      <c r="AR1235" s="55">
        <v>201</v>
      </c>
      <c r="AS1235" s="66">
        <f t="shared" si="408"/>
        <v>2.3940000000000001</v>
      </c>
      <c r="AT1235" s="66">
        <f t="shared" si="409"/>
        <v>0.65214894132838919</v>
      </c>
      <c r="AU1235" s="55" t="str">
        <f>IF(OR($AP1235&lt;SetUp!$B$97,$AP1235&gt;SetUp!$B$98),"Não","Sim")</f>
        <v>Não</v>
      </c>
      <c r="AV1235" s="68">
        <f t="shared" si="410"/>
        <v>1.5472556349873152</v>
      </c>
      <c r="AW1235" s="68">
        <f t="shared" si="411"/>
        <v>0.80755739197185805</v>
      </c>
      <c r="AX1235" s="68">
        <f t="shared" si="412"/>
        <v>0.37912414607039191</v>
      </c>
      <c r="AY1235" s="68">
        <f t="shared" si="413"/>
        <v>-0.18565320639998645</v>
      </c>
      <c r="AZ1235" s="68">
        <f t="shared" si="414"/>
        <v>-1.7418510586716109</v>
      </c>
      <c r="BA1235" s="68">
        <f t="shared" si="415"/>
        <v>-0.73969824301545717</v>
      </c>
      <c r="BB1235" s="68">
        <f t="shared" si="416"/>
        <v>-0.5647773524703783</v>
      </c>
    </row>
    <row r="1236" spans="1:54" x14ac:dyDescent="0.3">
      <c r="A1236" s="64">
        <v>27898</v>
      </c>
      <c r="B1236" s="57">
        <v>1.4830000000000001</v>
      </c>
      <c r="C1236" s="57">
        <v>0.45300000000000001</v>
      </c>
      <c r="D1236" s="57">
        <v>3.5880000000000001</v>
      </c>
      <c r="E1236" s="57">
        <f t="shared" si="401"/>
        <v>1.4830000000000001</v>
      </c>
      <c r="F1236" s="57">
        <f t="shared" si="402"/>
        <v>2.105</v>
      </c>
      <c r="G1236" s="57">
        <f t="shared" si="403"/>
        <v>0</v>
      </c>
      <c r="H1236" s="57">
        <f>IF(Q1235&gt;SetUp!$B$56,SetUp!$B$56,Q1235)</f>
        <v>8.3217541574729603E-8</v>
      </c>
      <c r="I1236" s="57">
        <f t="shared" si="417"/>
        <v>1.3546838650392816</v>
      </c>
      <c r="J1236" s="57">
        <f>MIN(F1236,H1236,(1-EXP(-SetUp!$B$52*H1236/SetUp!$B$56))*F1236)</f>
        <v>2.7370769327128564E-8</v>
      </c>
      <c r="K1236" s="57">
        <f t="shared" si="404"/>
        <v>5.5846772247601035E-8</v>
      </c>
      <c r="L1236" s="57">
        <f>IF(I1236&lt;=0,0,MIN(SetUp!$B$50*I1236^SetUp!$B$55,I1236))</f>
        <v>3.3943720915741819E-2</v>
      </c>
      <c r="M1236" s="57">
        <f t="shared" si="405"/>
        <v>1.3207401441235398</v>
      </c>
      <c r="N1236" s="57">
        <f>IF(SetUp!$B$62=0,X1236,(B1236-E1236)*(1-(H1236/SetUp!$B$66/SetUp!$B$56)))</f>
        <v>0</v>
      </c>
      <c r="O1236" s="57">
        <f>K1236*SetUp!$B$65</f>
        <v>0</v>
      </c>
      <c r="P1236" s="57">
        <f>MIN(SetUp!$B$54*L1236^SetUp!$B$51,L1236)</f>
        <v>1.8453420445560784E-2</v>
      </c>
      <c r="Q1236" s="57">
        <f t="shared" si="406"/>
        <v>5.5846772247601035E-8</v>
      </c>
      <c r="R1236" s="57">
        <f>IF((H1236+N1236-O1236)&gt;SetUp!$B$56,T1235+H1236+N1236-O1236-SetUp!$B$56,T1235)</f>
        <v>0</v>
      </c>
      <c r="S1236" s="57">
        <f>R1236*SetUp!$B$65</f>
        <v>0</v>
      </c>
      <c r="T1236" s="57">
        <f>IF((R1236-S1236)&lt;SetUp!$B$53,R1236-S1236,SetUp!$B$53)</f>
        <v>0</v>
      </c>
      <c r="U1236" s="57">
        <f t="shared" si="407"/>
        <v>1.3207401441235398</v>
      </c>
      <c r="V1236" s="57">
        <f>(L1236-P1236)/1000*SetUp!$B$13*1000000/SetUp!$B$48</f>
        <v>0.88105239989617645</v>
      </c>
      <c r="W1236" s="57">
        <f t="shared" si="418"/>
        <v>1.1102230246251565E-16</v>
      </c>
      <c r="X1236" s="57">
        <f>MAX((SetUp!$B$56*(1-($H1236/SetUp!$B$56)^2)*TANH(($B1236-$D1236)/SetUp!$B$56))/(1+$H1236/SetUp!$B$56*TANH(($B1236-$D1236)/SetUp!$B$56)),0)</f>
        <v>0</v>
      </c>
      <c r="AP1236" s="64">
        <v>28326</v>
      </c>
      <c r="AQ1236" s="55">
        <v>7</v>
      </c>
      <c r="AR1236" s="55">
        <v>202</v>
      </c>
      <c r="AS1236" s="66">
        <f t="shared" si="408"/>
        <v>2.2629999999999999</v>
      </c>
      <c r="AT1236" s="66">
        <f t="shared" si="409"/>
        <v>0.6276411585298155</v>
      </c>
      <c r="AU1236" s="55" t="str">
        <f>IF(OR($AP1236&lt;SetUp!$B$97,$AP1236&gt;SetUp!$B$98),"Não","Sim")</f>
        <v>Não</v>
      </c>
      <c r="AV1236" s="68">
        <f t="shared" si="410"/>
        <v>1.5043270920913443</v>
      </c>
      <c r="AW1236" s="68">
        <f t="shared" si="411"/>
        <v>0.79223806935151475</v>
      </c>
      <c r="AX1236" s="68">
        <f t="shared" si="412"/>
        <v>0.35468455395472859</v>
      </c>
      <c r="AY1236" s="68">
        <f t="shared" si="413"/>
        <v>-0.20228858462576121</v>
      </c>
      <c r="AZ1236" s="68">
        <f t="shared" si="414"/>
        <v>-1.6353588414701843</v>
      </c>
      <c r="BA1236" s="68">
        <f t="shared" si="415"/>
        <v>-0.71208902273982955</v>
      </c>
      <c r="BB1236" s="68">
        <f t="shared" si="416"/>
        <v>-0.5569731385804898</v>
      </c>
    </row>
    <row r="1237" spans="1:54" x14ac:dyDescent="0.3">
      <c r="A1237" s="64">
        <v>27899</v>
      </c>
      <c r="B1237" s="57">
        <v>0.93700000000000006</v>
      </c>
      <c r="C1237" s="57">
        <v>0.45300000000000001</v>
      </c>
      <c r="D1237" s="57">
        <v>3.5880000000000001</v>
      </c>
      <c r="E1237" s="57">
        <f t="shared" si="401"/>
        <v>0.93700000000000006</v>
      </c>
      <c r="F1237" s="57">
        <f t="shared" si="402"/>
        <v>2.6509999999999998</v>
      </c>
      <c r="G1237" s="57">
        <f t="shared" si="403"/>
        <v>0</v>
      </c>
      <c r="H1237" s="57">
        <f>IF(Q1236&gt;SetUp!$B$56,SetUp!$B$56,Q1236)</f>
        <v>5.5846772247601035E-8</v>
      </c>
      <c r="I1237" s="57">
        <f t="shared" si="417"/>
        <v>1.3207401441235398</v>
      </c>
      <c r="J1237" s="57">
        <f>MIN(F1237,H1237,(1-EXP(-SetUp!$B$52*H1237/SetUp!$B$56))*F1237)</f>
        <v>2.3132780018642049E-8</v>
      </c>
      <c r="K1237" s="57">
        <f t="shared" si="404"/>
        <v>3.2713992228958983E-8</v>
      </c>
      <c r="L1237" s="57">
        <f>IF(I1237&lt;=0,0,MIN(SetUp!$B$50*I1237^SetUp!$B$55,I1237))</f>
        <v>3.2538071955199796E-2</v>
      </c>
      <c r="M1237" s="57">
        <f t="shared" si="405"/>
        <v>1.28820207216834</v>
      </c>
      <c r="N1237" s="57">
        <f>IF(SetUp!$B$62=0,X1237,(B1237-E1237)*(1-(H1237/SetUp!$B$66/SetUp!$B$56)))</f>
        <v>0</v>
      </c>
      <c r="O1237" s="57">
        <f>K1237*SetUp!$B$65</f>
        <v>0</v>
      </c>
      <c r="P1237" s="57">
        <f>MIN(SetUp!$B$54*L1237^SetUp!$B$51,L1237)</f>
        <v>1.7701974580864602E-2</v>
      </c>
      <c r="Q1237" s="57">
        <f t="shared" si="406"/>
        <v>3.2713992228958983E-8</v>
      </c>
      <c r="R1237" s="57">
        <f>IF((H1237+N1237-O1237)&gt;SetUp!$B$56,T1236+H1237+N1237-O1237-SetUp!$B$56,T1236)</f>
        <v>0</v>
      </c>
      <c r="S1237" s="57">
        <f>R1237*SetUp!$B$65</f>
        <v>0</v>
      </c>
      <c r="T1237" s="57">
        <f>IF((R1237-S1237)&lt;SetUp!$B$53,R1237-S1237,SetUp!$B$53)</f>
        <v>0</v>
      </c>
      <c r="U1237" s="57">
        <f t="shared" si="407"/>
        <v>1.28820207216834</v>
      </c>
      <c r="V1237" s="57">
        <f>(L1237-P1237)/1000*SetUp!$B$13*1000000/SetUp!$B$48</f>
        <v>0.84384284358550066</v>
      </c>
      <c r="W1237" s="57">
        <f t="shared" si="418"/>
        <v>-7.6327832942979512E-17</v>
      </c>
      <c r="X1237" s="57">
        <f>MAX((SetUp!$B$56*(1-($H1237/SetUp!$B$56)^2)*TANH(($B1237-$D1237)/SetUp!$B$56))/(1+$H1237/SetUp!$B$56*TANH(($B1237-$D1237)/SetUp!$B$56)),0)</f>
        <v>0</v>
      </c>
      <c r="AP1237" s="64">
        <v>28327</v>
      </c>
      <c r="AQ1237" s="55">
        <v>7</v>
      </c>
      <c r="AR1237" s="55">
        <v>203</v>
      </c>
      <c r="AS1237" s="66">
        <f t="shared" si="408"/>
        <v>2.2629999999999999</v>
      </c>
      <c r="AT1237" s="66">
        <f t="shared" si="409"/>
        <v>0.60440248681754505</v>
      </c>
      <c r="AU1237" s="55" t="str">
        <f>IF(OR($AP1237&lt;SetUp!$B$97,$AP1237&gt;SetUp!$B$98),"Não","Sim")</f>
        <v>Não</v>
      </c>
      <c r="AV1237" s="68">
        <f t="shared" si="410"/>
        <v>1.5043270920913443</v>
      </c>
      <c r="AW1237" s="68">
        <f t="shared" si="411"/>
        <v>0.77743326840156834</v>
      </c>
      <c r="AX1237" s="68">
        <f t="shared" si="412"/>
        <v>0.35468455395472859</v>
      </c>
      <c r="AY1237" s="68">
        <f t="shared" si="413"/>
        <v>-0.21867375742216602</v>
      </c>
      <c r="AZ1237" s="68">
        <f t="shared" si="414"/>
        <v>-1.6585975131824549</v>
      </c>
      <c r="BA1237" s="68">
        <f t="shared" si="415"/>
        <v>-0.72689382368977595</v>
      </c>
      <c r="BB1237" s="68">
        <f t="shared" si="416"/>
        <v>-0.57335831137689464</v>
      </c>
    </row>
    <row r="1238" spans="1:54" x14ac:dyDescent="0.3">
      <c r="A1238" s="64">
        <v>27900</v>
      </c>
      <c r="B1238" s="57">
        <v>1.7000000000000001E-2</v>
      </c>
      <c r="C1238" s="57">
        <v>0.54600000000000004</v>
      </c>
      <c r="D1238" s="57">
        <v>3.5880000000000001</v>
      </c>
      <c r="E1238" s="57">
        <f t="shared" si="401"/>
        <v>1.7000000000000001E-2</v>
      </c>
      <c r="F1238" s="57">
        <f t="shared" si="402"/>
        <v>3.5710000000000002</v>
      </c>
      <c r="G1238" s="57">
        <f t="shared" si="403"/>
        <v>0</v>
      </c>
      <c r="H1238" s="57">
        <f>IF(Q1237&gt;SetUp!$B$56,SetUp!$B$56,Q1237)</f>
        <v>3.2713992228958983E-8</v>
      </c>
      <c r="I1238" s="57">
        <f t="shared" si="417"/>
        <v>1.28820207216834</v>
      </c>
      <c r="J1238" s="57">
        <f>MIN(F1238,H1238,(1-EXP(-SetUp!$B$52*H1238/SetUp!$B$56))*F1238)</f>
        <v>1.8253385349997764E-8</v>
      </c>
      <c r="K1238" s="57">
        <f t="shared" si="404"/>
        <v>1.4460606878961219E-8</v>
      </c>
      <c r="L1238" s="57">
        <f>IF(I1238&lt;=0,0,MIN(SetUp!$B$50*I1238^SetUp!$B$55,I1238))</f>
        <v>3.1213047510759536E-2</v>
      </c>
      <c r="M1238" s="57">
        <f t="shared" si="405"/>
        <v>1.2569890246575806</v>
      </c>
      <c r="N1238" s="57">
        <f>IF(SetUp!$B$62=0,X1238,(B1238-E1238)*(1-(H1238/SetUp!$B$66/SetUp!$B$56)))</f>
        <v>0</v>
      </c>
      <c r="O1238" s="57">
        <f>K1238*SetUp!$B$65</f>
        <v>0</v>
      </c>
      <c r="P1238" s="57">
        <f>MIN(SetUp!$B$54*L1238^SetUp!$B$51,L1238)</f>
        <v>1.6993124219559747E-2</v>
      </c>
      <c r="Q1238" s="57">
        <f t="shared" si="406"/>
        <v>1.4460606878961219E-8</v>
      </c>
      <c r="R1238" s="57">
        <f>IF((H1238+N1238-O1238)&gt;SetUp!$B$56,T1237+H1238+N1238-O1238-SetUp!$B$56,T1237)</f>
        <v>0</v>
      </c>
      <c r="S1238" s="57">
        <f>R1238*SetUp!$B$65</f>
        <v>0</v>
      </c>
      <c r="T1238" s="57">
        <f>IF((R1238-S1238)&lt;SetUp!$B$53,R1238-S1238,SetUp!$B$53)</f>
        <v>0</v>
      </c>
      <c r="U1238" s="57">
        <f t="shared" si="407"/>
        <v>1.2569890246575806</v>
      </c>
      <c r="V1238" s="57">
        <f>(L1238-P1238)/1000*SetUp!$B$13*1000000/SetUp!$B$48</f>
        <v>0.80879628940501036</v>
      </c>
      <c r="W1238" s="57">
        <f t="shared" si="418"/>
        <v>1.5265566588595902E-16</v>
      </c>
      <c r="X1238" s="57">
        <f>MAX((SetUp!$B$56*(1-($H1238/SetUp!$B$56)^2)*TANH(($B1238-$D1238)/SetUp!$B$56))/(1+$H1238/SetUp!$B$56*TANH(($B1238-$D1238)/SetUp!$B$56)),0)</f>
        <v>0</v>
      </c>
      <c r="AP1238" s="64">
        <v>28328</v>
      </c>
      <c r="AQ1238" s="55">
        <v>7</v>
      </c>
      <c r="AR1238" s="55">
        <v>204</v>
      </c>
      <c r="AS1238" s="66">
        <f t="shared" si="408"/>
        <v>1.9</v>
      </c>
      <c r="AT1238" s="66">
        <f t="shared" si="409"/>
        <v>0.58234960426884474</v>
      </c>
      <c r="AU1238" s="55" t="str">
        <f>IF(OR($AP1238&lt;SetUp!$B$97,$AP1238&gt;SetUp!$B$98),"Não","Sim")</f>
        <v>Não</v>
      </c>
      <c r="AV1238" s="68">
        <f t="shared" si="410"/>
        <v>1.3784048752090221</v>
      </c>
      <c r="AW1238" s="68">
        <f t="shared" si="411"/>
        <v>0.76311834224374708</v>
      </c>
      <c r="AX1238" s="68">
        <f t="shared" si="412"/>
        <v>0.27875360095282892</v>
      </c>
      <c r="AY1238" s="68">
        <f t="shared" si="413"/>
        <v>-0.2348162153140825</v>
      </c>
      <c r="AZ1238" s="68">
        <f t="shared" si="414"/>
        <v>-1.3176503957311552</v>
      </c>
      <c r="BA1238" s="68">
        <f t="shared" si="415"/>
        <v>-0.61528653296527502</v>
      </c>
      <c r="BB1238" s="68">
        <f t="shared" si="416"/>
        <v>-0.51356981626691145</v>
      </c>
    </row>
    <row r="1239" spans="1:54" x14ac:dyDescent="0.3">
      <c r="A1239" s="64">
        <v>27901</v>
      </c>
      <c r="B1239" s="57">
        <v>1.0740000000000001</v>
      </c>
      <c r="C1239" s="57">
        <v>0.45300000000000001</v>
      </c>
      <c r="D1239" s="57">
        <v>3.5880000000000001</v>
      </c>
      <c r="E1239" s="57">
        <f t="shared" si="401"/>
        <v>1.0740000000000001</v>
      </c>
      <c r="F1239" s="57">
        <f t="shared" si="402"/>
        <v>2.5140000000000002</v>
      </c>
      <c r="G1239" s="57">
        <f t="shared" si="403"/>
        <v>0</v>
      </c>
      <c r="H1239" s="57">
        <f>IF(Q1238&gt;SetUp!$B$56,SetUp!$B$56,Q1238)</f>
        <v>1.4460606878961219E-8</v>
      </c>
      <c r="I1239" s="57">
        <f t="shared" si="417"/>
        <v>1.2569890246575806</v>
      </c>
      <c r="J1239" s="57">
        <f>MIN(F1239,H1239,(1-EXP(-SetUp!$B$52*H1239/SetUp!$B$56))*F1239)</f>
        <v>5.6803071613042996E-9</v>
      </c>
      <c r="K1239" s="57">
        <f t="shared" si="404"/>
        <v>8.7802997176569191E-9</v>
      </c>
      <c r="L1239" s="57">
        <f>IF(I1239&lt;=0,0,MIN(SetUp!$B$50*I1239^SetUp!$B$55,I1239))</f>
        <v>2.9962772297298913E-2</v>
      </c>
      <c r="M1239" s="57">
        <f t="shared" si="405"/>
        <v>1.2270262523602817</v>
      </c>
      <c r="N1239" s="57">
        <f>IF(SetUp!$B$62=0,X1239,(B1239-E1239)*(1-(H1239/SetUp!$B$66/SetUp!$B$56)))</f>
        <v>0</v>
      </c>
      <c r="O1239" s="57">
        <f>K1239*SetUp!$B$65</f>
        <v>0</v>
      </c>
      <c r="P1239" s="57">
        <f>MIN(SetUp!$B$54*L1239^SetUp!$B$51,L1239)</f>
        <v>1.6323793237724885E-2</v>
      </c>
      <c r="Q1239" s="57">
        <f t="shared" si="406"/>
        <v>8.7802997176569191E-9</v>
      </c>
      <c r="R1239" s="57">
        <f>IF((H1239+N1239-O1239)&gt;SetUp!$B$56,T1238+H1239+N1239-O1239-SetUp!$B$56,T1238)</f>
        <v>0</v>
      </c>
      <c r="S1239" s="57">
        <f>R1239*SetUp!$B$65</f>
        <v>0</v>
      </c>
      <c r="T1239" s="57">
        <f>IF((R1239-S1239)&lt;SetUp!$B$53,R1239-S1239,SetUp!$B$53)</f>
        <v>0</v>
      </c>
      <c r="U1239" s="57">
        <f t="shared" si="407"/>
        <v>1.2270262523602817</v>
      </c>
      <c r="V1239" s="57">
        <f>(L1239-P1239)/1000*SetUp!$B$13*1000000/SetUp!$B$48</f>
        <v>0.77575352755122851</v>
      </c>
      <c r="W1239" s="57">
        <f t="shared" si="418"/>
        <v>1.3877787807814457E-16</v>
      </c>
      <c r="X1239" s="57">
        <f>MAX((SetUp!$B$56*(1-($H1239/SetUp!$B$56)^2)*TANH(($B1239-$D1239)/SetUp!$B$56))/(1+$H1239/SetUp!$B$56*TANH(($B1239-$D1239)/SetUp!$B$56)),0)</f>
        <v>0</v>
      </c>
      <c r="AP1239" s="64">
        <v>28329</v>
      </c>
      <c r="AQ1239" s="55">
        <v>7</v>
      </c>
      <c r="AR1239" s="55">
        <v>205</v>
      </c>
      <c r="AS1239" s="66">
        <f t="shared" si="408"/>
        <v>1.681</v>
      </c>
      <c r="AT1239" s="66">
        <f t="shared" si="409"/>
        <v>0.56140578647436445</v>
      </c>
      <c r="AU1239" s="55" t="str">
        <f>IF(OR($AP1239&lt;SetUp!$B$97,$AP1239&gt;SetUp!$B$98),"Não","Sim")</f>
        <v>Não</v>
      </c>
      <c r="AV1239" s="68">
        <f t="shared" si="410"/>
        <v>1.2965338406690357</v>
      </c>
      <c r="AW1239" s="68">
        <f t="shared" si="411"/>
        <v>0.74927016921425904</v>
      </c>
      <c r="AX1239" s="68">
        <f t="shared" si="412"/>
        <v>0.22556771343947099</v>
      </c>
      <c r="AY1239" s="68">
        <f t="shared" si="413"/>
        <v>-0.25072311535506198</v>
      </c>
      <c r="AZ1239" s="68">
        <f t="shared" si="414"/>
        <v>-1.1195942135256356</v>
      </c>
      <c r="BA1239" s="68">
        <f t="shared" si="415"/>
        <v>-0.54726367145477661</v>
      </c>
      <c r="BB1239" s="68">
        <f t="shared" si="416"/>
        <v>-0.47629082879453299</v>
      </c>
    </row>
    <row r="1240" spans="1:54" x14ac:dyDescent="0.3">
      <c r="A1240" s="64">
        <v>27902</v>
      </c>
      <c r="B1240" s="57">
        <v>3.5369999999999999</v>
      </c>
      <c r="C1240" s="57">
        <v>0.54600000000000004</v>
      </c>
      <c r="D1240" s="57">
        <v>3.5880000000000001</v>
      </c>
      <c r="E1240" s="57">
        <f t="shared" si="401"/>
        <v>3.5369999999999999</v>
      </c>
      <c r="F1240" s="57">
        <f t="shared" si="402"/>
        <v>5.1000000000000156E-2</v>
      </c>
      <c r="G1240" s="57">
        <f t="shared" si="403"/>
        <v>0</v>
      </c>
      <c r="H1240" s="57">
        <f>IF(Q1239&gt;SetUp!$B$56,SetUp!$B$56,Q1239)</f>
        <v>8.7802997176569191E-9</v>
      </c>
      <c r="I1240" s="57">
        <f t="shared" si="417"/>
        <v>1.2270262523602817</v>
      </c>
      <c r="J1240" s="57">
        <f>MIN(F1240,H1240,(1-EXP(-SetUp!$B$52*H1240/SetUp!$B$56))*F1240)</f>
        <v>6.9968011717769446E-11</v>
      </c>
      <c r="K1240" s="57">
        <f t="shared" si="404"/>
        <v>8.7103317059391499E-9</v>
      </c>
      <c r="L1240" s="57">
        <f>IF(I1240&lt;=0,0,MIN(SetUp!$B$50*I1240^SetUp!$B$55,I1240))</f>
        <v>2.878188777053917E-2</v>
      </c>
      <c r="M1240" s="57">
        <f t="shared" si="405"/>
        <v>1.1982443645897425</v>
      </c>
      <c r="N1240" s="57">
        <f>IF(SetUp!$B$62=0,X1240,(B1240-E1240)*(1-(H1240/SetUp!$B$66/SetUp!$B$56)))</f>
        <v>0</v>
      </c>
      <c r="O1240" s="57">
        <f>K1240*SetUp!$B$65</f>
        <v>0</v>
      </c>
      <c r="P1240" s="57">
        <f>MIN(SetUp!$B$54*L1240^SetUp!$B$51,L1240)</f>
        <v>1.5691174100783471E-2</v>
      </c>
      <c r="Q1240" s="57">
        <f t="shared" si="406"/>
        <v>8.7103317059391499E-9</v>
      </c>
      <c r="R1240" s="57">
        <f>IF((H1240+N1240-O1240)&gt;SetUp!$B$56,T1239+H1240+N1240-O1240-SetUp!$B$56,T1239)</f>
        <v>0</v>
      </c>
      <c r="S1240" s="57">
        <f>R1240*SetUp!$B$65</f>
        <v>0</v>
      </c>
      <c r="T1240" s="57">
        <f>IF((R1240-S1240)&lt;SetUp!$B$53,R1240-S1240,SetUp!$B$53)</f>
        <v>0</v>
      </c>
      <c r="U1240" s="57">
        <f t="shared" si="407"/>
        <v>1.1982443645897425</v>
      </c>
      <c r="V1240" s="57">
        <f>(L1240-P1240)/1000*SetUp!$B$13*1000000/SetUp!$B$48</f>
        <v>0.74456946250295331</v>
      </c>
      <c r="W1240" s="57">
        <f t="shared" si="418"/>
        <v>-1.0061396160665481E-16</v>
      </c>
      <c r="X1240" s="57">
        <f>MAX((SetUp!$B$56*(1-($H1240/SetUp!$B$56)^2)*TANH(($B1240-$D1240)/SetUp!$B$56))/(1+$H1240/SetUp!$B$56*TANH(($B1240-$D1240)/SetUp!$B$56)),0)</f>
        <v>0</v>
      </c>
      <c r="AP1240" s="64">
        <v>28330</v>
      </c>
      <c r="AQ1240" s="55">
        <v>7</v>
      </c>
      <c r="AR1240" s="55">
        <v>206</v>
      </c>
      <c r="AS1240" s="66">
        <f t="shared" si="408"/>
        <v>1.788</v>
      </c>
      <c r="AT1240" s="66">
        <f t="shared" si="409"/>
        <v>0.54150029714874548</v>
      </c>
      <c r="AU1240" s="55" t="str">
        <f>IF(OR($AP1240&lt;SetUp!$B$97,$AP1240&gt;SetUp!$B$98),"Não","Sim")</f>
        <v>Não</v>
      </c>
      <c r="AV1240" s="68">
        <f t="shared" si="410"/>
        <v>1.3371611720357424</v>
      </c>
      <c r="AW1240" s="68">
        <f t="shared" si="411"/>
        <v>0.73586703768326622</v>
      </c>
      <c r="AX1240" s="68">
        <f t="shared" si="412"/>
        <v>0.25236751445989886</v>
      </c>
      <c r="AY1240" s="68">
        <f t="shared" si="413"/>
        <v>-0.26640130071913165</v>
      </c>
      <c r="AZ1240" s="68">
        <f t="shared" si="414"/>
        <v>-1.2464997028512546</v>
      </c>
      <c r="BA1240" s="68">
        <f t="shared" si="415"/>
        <v>-0.60129413435247614</v>
      </c>
      <c r="BB1240" s="68">
        <f t="shared" si="416"/>
        <v>-0.51876881517903051</v>
      </c>
    </row>
    <row r="1241" spans="1:54" x14ac:dyDescent="0.3">
      <c r="A1241" s="64">
        <v>27903</v>
      </c>
      <c r="B1241" s="57">
        <v>11.846</v>
      </c>
      <c r="C1241" s="57">
        <v>0.77</v>
      </c>
      <c r="D1241" s="57">
        <v>3.5880000000000001</v>
      </c>
      <c r="E1241" s="57">
        <f t="shared" si="401"/>
        <v>3.5880000000000001</v>
      </c>
      <c r="F1241" s="57">
        <f t="shared" si="402"/>
        <v>0</v>
      </c>
      <c r="G1241" s="57">
        <f t="shared" si="403"/>
        <v>4.5526159061990867E-2</v>
      </c>
      <c r="H1241" s="57">
        <f>IF(Q1240&gt;SetUp!$B$56,SetUp!$B$56,Q1240)</f>
        <v>8.7103317059391499E-9</v>
      </c>
      <c r="I1241" s="57">
        <f t="shared" si="417"/>
        <v>1.2437705236517334</v>
      </c>
      <c r="J1241" s="57">
        <f>MIN(F1241,H1241,(1-EXP(-SetUp!$B$52*H1241/SetUp!$B$56))*F1241)</f>
        <v>0</v>
      </c>
      <c r="K1241" s="57">
        <f t="shared" si="404"/>
        <v>8.7103317059391499E-9</v>
      </c>
      <c r="L1241" s="57">
        <f>IF(I1241&lt;=0,0,MIN(SetUp!$B$50*I1241^SetUp!$B$55,I1241))</f>
        <v>2.9439467575953594E-2</v>
      </c>
      <c r="M1241" s="57">
        <f t="shared" si="405"/>
        <v>1.2143310560757798</v>
      </c>
      <c r="N1241" s="57">
        <f>IF(SetUp!$B$62=0,X1241,(B1241-E1241)*(1-(H1241/SetUp!$B$66/SetUp!$B$56)))</f>
        <v>8.2124738409380083</v>
      </c>
      <c r="O1241" s="57">
        <f>K1241*SetUp!$B$65</f>
        <v>0</v>
      </c>
      <c r="P1241" s="57">
        <f>MIN(SetUp!$B$54*L1241^SetUp!$B$51,L1241)</f>
        <v>1.6043503695322099E-2</v>
      </c>
      <c r="Q1241" s="57">
        <f t="shared" si="406"/>
        <v>8.2124738496483403</v>
      </c>
      <c r="R1241" s="57">
        <f>IF((H1241+N1241-O1241)&gt;SetUp!$B$56,T1240+H1241+N1241-O1241-SetUp!$B$56,T1240)</f>
        <v>0</v>
      </c>
      <c r="S1241" s="57">
        <f>R1241*SetUp!$B$65</f>
        <v>0</v>
      </c>
      <c r="T1241" s="57">
        <f>IF((R1241-S1241)&lt;SetUp!$B$53,R1241-S1241,SetUp!$B$53)</f>
        <v>0</v>
      </c>
      <c r="U1241" s="57">
        <f t="shared" si="407"/>
        <v>1.2143310560757798</v>
      </c>
      <c r="V1241" s="57">
        <f>(L1241-P1241)/1000*SetUp!$B$13*1000000/SetUp!$B$48</f>
        <v>0.76193138723634701</v>
      </c>
      <c r="W1241" s="57">
        <f t="shared" si="418"/>
        <v>-3.5388358909926865E-16</v>
      </c>
      <c r="X1241" s="57">
        <f>MAX((SetUp!$B$56*(1-($H1241/SetUp!$B$56)^2)*TANH(($B1241-$D1241)/SetUp!$B$56))/(1+$H1241/SetUp!$B$56*TANH(($B1241-$D1241)/SetUp!$B$56)),0)</f>
        <v>8.2124738409380083</v>
      </c>
      <c r="AP1241" s="64">
        <v>28331</v>
      </c>
      <c r="AQ1241" s="55">
        <v>7</v>
      </c>
      <c r="AR1241" s="55">
        <v>207</v>
      </c>
      <c r="AS1241" s="66">
        <f t="shared" si="408"/>
        <v>1.788</v>
      </c>
      <c r="AT1241" s="66">
        <f t="shared" si="409"/>
        <v>0.66118795267858665</v>
      </c>
      <c r="AU1241" s="55" t="str">
        <f>IF(OR($AP1241&lt;SetUp!$B$97,$AP1241&gt;SetUp!$B$98),"Não","Sim")</f>
        <v>Não</v>
      </c>
      <c r="AV1241" s="68">
        <f t="shared" si="410"/>
        <v>1.3371611720357424</v>
      </c>
      <c r="AW1241" s="68">
        <f t="shared" si="411"/>
        <v>0.8131346460941058</v>
      </c>
      <c r="AX1241" s="68">
        <f t="shared" si="412"/>
        <v>0.25236751445989886</v>
      </c>
      <c r="AY1241" s="68">
        <f t="shared" si="413"/>
        <v>-0.1796750681872166</v>
      </c>
      <c r="AZ1241" s="68">
        <f t="shared" si="414"/>
        <v>-1.1268120473214134</v>
      </c>
      <c r="BA1241" s="68">
        <f t="shared" si="415"/>
        <v>-0.52402652594163657</v>
      </c>
      <c r="BB1241" s="68">
        <f t="shared" si="416"/>
        <v>-0.43204258264711548</v>
      </c>
    </row>
    <row r="1242" spans="1:54" x14ac:dyDescent="0.3">
      <c r="A1242" s="64">
        <v>27904</v>
      </c>
      <c r="B1242" s="57">
        <v>1.0069999999999999</v>
      </c>
      <c r="C1242" s="57">
        <v>0.65200000000000002</v>
      </c>
      <c r="D1242" s="57">
        <v>3.5880000000000001</v>
      </c>
      <c r="E1242" s="57">
        <f t="shared" si="401"/>
        <v>1.0069999999999999</v>
      </c>
      <c r="F1242" s="57">
        <f t="shared" si="402"/>
        <v>2.5810000000000004</v>
      </c>
      <c r="G1242" s="57">
        <f t="shared" si="403"/>
        <v>0</v>
      </c>
      <c r="H1242" s="57">
        <f>IF(Q1241&gt;SetUp!$B$56,SetUp!$B$56,Q1241)</f>
        <v>8.2124738496483403</v>
      </c>
      <c r="I1242" s="57">
        <f t="shared" si="417"/>
        <v>1.2143310560757798</v>
      </c>
      <c r="J1242" s="57">
        <f>MIN(F1242,H1242,(1-EXP(-SetUp!$B$52*H1242/SetUp!$B$56))*F1242)</f>
        <v>1.8656777355141685</v>
      </c>
      <c r="K1242" s="57">
        <f t="shared" si="404"/>
        <v>6.3467961141341718</v>
      </c>
      <c r="L1242" s="57">
        <f>IF(I1242&lt;=0,0,MIN(SetUp!$B$50*I1242^SetUp!$B$55,I1242))</f>
        <v>2.8287290761314681E-2</v>
      </c>
      <c r="M1242" s="57">
        <f t="shared" si="405"/>
        <v>1.1860437653144651</v>
      </c>
      <c r="N1242" s="57">
        <f>IF(SetUp!$B$62=0,X1242,(B1242-E1242)*(1-(H1242/SetUp!$B$66/SetUp!$B$56)))</f>
        <v>0</v>
      </c>
      <c r="O1242" s="57">
        <f>K1242*SetUp!$B$65</f>
        <v>0</v>
      </c>
      <c r="P1242" s="57">
        <f>MIN(SetUp!$B$54*L1242^SetUp!$B$51,L1242)</f>
        <v>1.5426080189996656E-2</v>
      </c>
      <c r="Q1242" s="57">
        <f t="shared" si="406"/>
        <v>6.3467961141341718</v>
      </c>
      <c r="R1242" s="57">
        <f>IF((H1242+N1242-O1242)&gt;SetUp!$B$56,T1241+H1242+N1242-O1242-SetUp!$B$56,T1241)</f>
        <v>0</v>
      </c>
      <c r="S1242" s="57">
        <f>R1242*SetUp!$B$65</f>
        <v>0</v>
      </c>
      <c r="T1242" s="57">
        <f>IF((R1242-S1242)&lt;SetUp!$B$53,R1242-S1242,SetUp!$B$53)</f>
        <v>0</v>
      </c>
      <c r="U1242" s="57">
        <f t="shared" si="407"/>
        <v>1.1860437653144651</v>
      </c>
      <c r="V1242" s="57">
        <f>(L1242-P1242)/1000*SetUp!$B$13*1000000/SetUp!$B$48</f>
        <v>0.73151585801985342</v>
      </c>
      <c r="W1242" s="57">
        <f t="shared" si="418"/>
        <v>-2.9490299091605721E-16</v>
      </c>
      <c r="X1242" s="57">
        <f>MAX((SetUp!$B$56*(1-($H1242/SetUp!$B$56)^2)*TANH(($B1242-$D1242)/SetUp!$B$56))/(1+$H1242/SetUp!$B$56*TANH(($B1242-$D1242)/SetUp!$B$56)),0)</f>
        <v>0</v>
      </c>
      <c r="AP1242" s="64">
        <v>28332</v>
      </c>
      <c r="AQ1242" s="55">
        <v>7</v>
      </c>
      <c r="AR1242" s="55">
        <v>208</v>
      </c>
      <c r="AS1242" s="66">
        <f t="shared" si="408"/>
        <v>2.8149999999999999</v>
      </c>
      <c r="AT1242" s="66">
        <f t="shared" si="409"/>
        <v>0.63620737063721711</v>
      </c>
      <c r="AU1242" s="55" t="str">
        <f>IF(OR($AP1242&lt;SetUp!$B$97,$AP1242&gt;SetUp!$B$98),"Não","Sim")</f>
        <v>Não</v>
      </c>
      <c r="AV1242" s="68">
        <f t="shared" si="410"/>
        <v>1.6777961735562517</v>
      </c>
      <c r="AW1242" s="68">
        <f t="shared" si="411"/>
        <v>0.79762608447644012</v>
      </c>
      <c r="AX1242" s="68">
        <f t="shared" si="412"/>
        <v>0.44947839918736504</v>
      </c>
      <c r="AY1242" s="68">
        <f t="shared" si="413"/>
        <v>-0.19640130377859408</v>
      </c>
      <c r="AZ1242" s="68">
        <f t="shared" si="414"/>
        <v>-2.1787926293627828</v>
      </c>
      <c r="BA1242" s="68">
        <f t="shared" si="415"/>
        <v>-0.88017008907981154</v>
      </c>
      <c r="BB1242" s="68">
        <f t="shared" si="416"/>
        <v>-0.64587970296595909</v>
      </c>
    </row>
    <row r="1243" spans="1:54" x14ac:dyDescent="0.3">
      <c r="A1243" s="64">
        <v>27905</v>
      </c>
      <c r="B1243" s="57">
        <v>0.26300000000000001</v>
      </c>
      <c r="C1243" s="57">
        <v>0.70899999999999996</v>
      </c>
      <c r="D1243" s="57">
        <v>3.5880000000000001</v>
      </c>
      <c r="E1243" s="57">
        <f t="shared" si="401"/>
        <v>0.26300000000000001</v>
      </c>
      <c r="F1243" s="57">
        <f t="shared" si="402"/>
        <v>3.3250000000000002</v>
      </c>
      <c r="G1243" s="57">
        <f t="shared" si="403"/>
        <v>0</v>
      </c>
      <c r="H1243" s="57">
        <f>IF(Q1242&gt;SetUp!$B$56,SetUp!$B$56,Q1242)</f>
        <v>6.3467961141341718</v>
      </c>
      <c r="I1243" s="57">
        <f t="shared" si="417"/>
        <v>1.1860437653144651</v>
      </c>
      <c r="J1243" s="57">
        <f>MIN(F1243,H1243,(1-EXP(-SetUp!$B$52*H1243/SetUp!$B$56))*F1243)</f>
        <v>2.0915898889164892</v>
      </c>
      <c r="K1243" s="57">
        <f t="shared" si="404"/>
        <v>4.2552062252176821</v>
      </c>
      <c r="L1243" s="57">
        <f>IF(I1243&lt;=0,0,MIN(SetUp!$B$50*I1243^SetUp!$B$55,I1243))</f>
        <v>2.7197607952654846E-2</v>
      </c>
      <c r="M1243" s="57">
        <f t="shared" si="405"/>
        <v>1.1588461573618103</v>
      </c>
      <c r="N1243" s="57">
        <f>IF(SetUp!$B$62=0,X1243,(B1243-E1243)*(1-(H1243/SetUp!$B$66/SetUp!$B$56)))</f>
        <v>0</v>
      </c>
      <c r="O1243" s="57">
        <f>K1243*SetUp!$B$65</f>
        <v>0</v>
      </c>
      <c r="P1243" s="57">
        <f>MIN(SetUp!$B$54*L1243^SetUp!$B$51,L1243)</f>
        <v>1.4841752110876301E-2</v>
      </c>
      <c r="Q1243" s="57">
        <f t="shared" si="406"/>
        <v>4.2552062252176821</v>
      </c>
      <c r="R1243" s="57">
        <f>IF((H1243+N1243-O1243)&gt;SetUp!$B$56,T1242+H1243+N1243-O1243-SetUp!$B$56,T1242)</f>
        <v>0</v>
      </c>
      <c r="S1243" s="57">
        <f>R1243*SetUp!$B$65</f>
        <v>0</v>
      </c>
      <c r="T1243" s="57">
        <f>IF((R1243-S1243)&lt;SetUp!$B$53,R1243-S1243,SetUp!$B$53)</f>
        <v>0</v>
      </c>
      <c r="U1243" s="57">
        <f t="shared" si="407"/>
        <v>1.1588461573618103</v>
      </c>
      <c r="V1243" s="57">
        <f>(L1243-P1243)/1000*SetUp!$B$13*1000000/SetUp!$B$48</f>
        <v>0.7027724519047337</v>
      </c>
      <c r="W1243" s="57">
        <f t="shared" si="418"/>
        <v>-1.7694179454963432E-16</v>
      </c>
      <c r="X1243" s="57">
        <f>MAX((SetUp!$B$56*(1-($H1243/SetUp!$B$56)^2)*TANH(($B1243-$D1243)/SetUp!$B$56))/(1+$H1243/SetUp!$B$56*TANH(($B1243-$D1243)/SetUp!$B$56)),0)</f>
        <v>0</v>
      </c>
      <c r="AP1243" s="64">
        <v>28333</v>
      </c>
      <c r="AQ1243" s="55">
        <v>7</v>
      </c>
      <c r="AR1243" s="55">
        <v>209</v>
      </c>
      <c r="AS1243" s="66">
        <f t="shared" si="408"/>
        <v>2.9660000000000002</v>
      </c>
      <c r="AT1243" s="66">
        <f t="shared" si="409"/>
        <v>0.61252725016385812</v>
      </c>
      <c r="AU1243" s="55" t="str">
        <f>IF(OR($AP1243&lt;SetUp!$B$97,$AP1243&gt;SetUp!$B$98),"Não","Sim")</f>
        <v>Não</v>
      </c>
      <c r="AV1243" s="68">
        <f t="shared" si="410"/>
        <v>1.722207885244984</v>
      </c>
      <c r="AW1243" s="68">
        <f t="shared" si="411"/>
        <v>0.7826412014223747</v>
      </c>
      <c r="AX1243" s="68">
        <f t="shared" si="412"/>
        <v>0.47217114669236326</v>
      </c>
      <c r="AY1243" s="68">
        <f t="shared" si="413"/>
        <v>-0.21287458560417868</v>
      </c>
      <c r="AZ1243" s="68">
        <f t="shared" si="414"/>
        <v>-2.3534727498361421</v>
      </c>
      <c r="BA1243" s="68">
        <f t="shared" si="415"/>
        <v>-0.93956668382260933</v>
      </c>
      <c r="BB1243" s="68">
        <f t="shared" si="416"/>
        <v>-0.68504573229654198</v>
      </c>
    </row>
    <row r="1244" spans="1:54" x14ac:dyDescent="0.3">
      <c r="A1244" s="64">
        <v>27906</v>
      </c>
      <c r="B1244" s="57">
        <v>0.22700000000000001</v>
      </c>
      <c r="C1244" s="57">
        <v>0.77</v>
      </c>
      <c r="D1244" s="57">
        <v>3.5880000000000001</v>
      </c>
      <c r="E1244" s="57">
        <f t="shared" si="401"/>
        <v>0.22700000000000001</v>
      </c>
      <c r="F1244" s="57">
        <f t="shared" si="402"/>
        <v>3.3610000000000002</v>
      </c>
      <c r="G1244" s="57">
        <f t="shared" si="403"/>
        <v>0</v>
      </c>
      <c r="H1244" s="57">
        <f>IF(Q1243&gt;SetUp!$B$56,SetUp!$B$56,Q1243)</f>
        <v>4.2552062252176821</v>
      </c>
      <c r="I1244" s="57">
        <f t="shared" si="417"/>
        <v>1.1588461573618103</v>
      </c>
      <c r="J1244" s="57">
        <f>MIN(F1244,H1244,(1-EXP(-SetUp!$B$52*H1244/SetUp!$B$56))*F1244)</f>
        <v>1.6323122821864504</v>
      </c>
      <c r="K1244" s="57">
        <f t="shared" si="404"/>
        <v>2.6228939430312317</v>
      </c>
      <c r="L1244" s="57">
        <f>IF(I1244&lt;=0,0,MIN(SetUp!$B$50*I1244^SetUp!$B$55,I1244))</f>
        <v>2.6166109797256202E-2</v>
      </c>
      <c r="M1244" s="57">
        <f t="shared" si="405"/>
        <v>1.132680047564554</v>
      </c>
      <c r="N1244" s="57">
        <f>IF(SetUp!$B$62=0,X1244,(B1244-E1244)*(1-(H1244/SetUp!$B$66/SetUp!$B$56)))</f>
        <v>0</v>
      </c>
      <c r="O1244" s="57">
        <f>K1244*SetUp!$B$65</f>
        <v>0</v>
      </c>
      <c r="P1244" s="57">
        <f>MIN(SetUp!$B$54*L1244^SetUp!$B$51,L1244)</f>
        <v>1.4288257894067674E-2</v>
      </c>
      <c r="Q1244" s="57">
        <f t="shared" si="406"/>
        <v>2.6228939430312317</v>
      </c>
      <c r="R1244" s="57">
        <f>IF((H1244+N1244-O1244)&gt;SetUp!$B$56,T1243+H1244+N1244-O1244-SetUp!$B$56,T1243)</f>
        <v>0</v>
      </c>
      <c r="S1244" s="57">
        <f>R1244*SetUp!$B$65</f>
        <v>0</v>
      </c>
      <c r="T1244" s="57">
        <f>IF((R1244-S1244)&lt;SetUp!$B$53,R1244-S1244,SetUp!$B$53)</f>
        <v>0</v>
      </c>
      <c r="U1244" s="57">
        <f t="shared" si="407"/>
        <v>1.132680047564554</v>
      </c>
      <c r="V1244" s="57">
        <f>(L1244-P1244)/1000*SetUp!$B$13*1000000/SetUp!$B$48</f>
        <v>0.67558469540735211</v>
      </c>
      <c r="W1244" s="57">
        <f t="shared" si="418"/>
        <v>1.1449174941446927E-16</v>
      </c>
      <c r="X1244" s="57">
        <f>MAX((SetUp!$B$56*(1-($H1244/SetUp!$B$56)^2)*TANH(($B1244-$D1244)/SetUp!$B$56))/(1+$H1244/SetUp!$B$56*TANH(($B1244-$D1244)/SetUp!$B$56)),0)</f>
        <v>0</v>
      </c>
      <c r="AP1244" s="64">
        <v>28334</v>
      </c>
      <c r="AQ1244" s="55">
        <v>7</v>
      </c>
      <c r="AR1244" s="55">
        <v>210</v>
      </c>
      <c r="AS1244" s="66">
        <f t="shared" si="408"/>
        <v>4.37</v>
      </c>
      <c r="AT1244" s="66">
        <f t="shared" si="409"/>
        <v>0.59006176254474352</v>
      </c>
      <c r="AU1244" s="55" t="str">
        <f>IF(OR($AP1244&lt;SetUp!$B$97,$AP1244&gt;SetUp!$B$98),"Não","Sim")</f>
        <v>Não</v>
      </c>
      <c r="AV1244" s="68">
        <f t="shared" si="410"/>
        <v>2.0904544960366871</v>
      </c>
      <c r="AW1244" s="68">
        <f t="shared" si="411"/>
        <v>0.76815477772695229</v>
      </c>
      <c r="AX1244" s="68">
        <f t="shared" si="412"/>
        <v>0.64048143697042181</v>
      </c>
      <c r="AY1244" s="68">
        <f t="shared" si="413"/>
        <v>-0.22910252780105061</v>
      </c>
      <c r="AZ1244" s="68">
        <f t="shared" si="414"/>
        <v>-3.7799382374552568</v>
      </c>
      <c r="BA1244" s="68">
        <f t="shared" si="415"/>
        <v>-1.3222997183097349</v>
      </c>
      <c r="BB1244" s="68">
        <f t="shared" si="416"/>
        <v>-0.86958396477147248</v>
      </c>
    </row>
    <row r="1245" spans="1:54" x14ac:dyDescent="0.3">
      <c r="A1245" s="64">
        <v>27907</v>
      </c>
      <c r="B1245" s="57">
        <v>0.27700000000000002</v>
      </c>
      <c r="C1245" s="57">
        <v>0.77</v>
      </c>
      <c r="D1245" s="57">
        <v>3.5880000000000001</v>
      </c>
      <c r="E1245" s="57">
        <f t="shared" si="401"/>
        <v>0.27700000000000002</v>
      </c>
      <c r="F1245" s="57">
        <f t="shared" si="402"/>
        <v>3.3109999999999999</v>
      </c>
      <c r="G1245" s="57">
        <f t="shared" si="403"/>
        <v>0</v>
      </c>
      <c r="H1245" s="57">
        <f>IF(Q1244&gt;SetUp!$B$56,SetUp!$B$56,Q1244)</f>
        <v>2.6228939430312317</v>
      </c>
      <c r="I1245" s="57">
        <f t="shared" si="417"/>
        <v>1.132680047564554</v>
      </c>
      <c r="J1245" s="57">
        <f>MIN(F1245,H1245,(1-EXP(-SetUp!$B$52*H1245/SetUp!$B$56))*F1245)</f>
        <v>1.113274240571182</v>
      </c>
      <c r="K1245" s="57">
        <f t="shared" si="404"/>
        <v>1.5096197024600497</v>
      </c>
      <c r="L1245" s="57">
        <f>IF(I1245&lt;=0,0,MIN(SetUp!$B$50*I1245^SetUp!$B$55,I1245))</f>
        <v>2.5188845834018442E-2</v>
      </c>
      <c r="M1245" s="57">
        <f t="shared" si="405"/>
        <v>1.1074912017305356</v>
      </c>
      <c r="N1245" s="57">
        <f>IF(SetUp!$B$62=0,X1245,(B1245-E1245)*(1-(H1245/SetUp!$B$66/SetUp!$B$56)))</f>
        <v>0</v>
      </c>
      <c r="O1245" s="57">
        <f>K1245*SetUp!$B$65</f>
        <v>0</v>
      </c>
      <c r="P1245" s="57">
        <f>MIN(SetUp!$B$54*L1245^SetUp!$B$51,L1245)</f>
        <v>1.3763522953364719E-2</v>
      </c>
      <c r="Q1245" s="57">
        <f t="shared" si="406"/>
        <v>1.5096197024600497</v>
      </c>
      <c r="R1245" s="57">
        <f>IF((H1245+N1245-O1245)&gt;SetUp!$B$56,T1244+H1245+N1245-O1245-SetUp!$B$56,T1244)</f>
        <v>0</v>
      </c>
      <c r="S1245" s="57">
        <f>R1245*SetUp!$B$65</f>
        <v>0</v>
      </c>
      <c r="T1245" s="57">
        <f>IF((R1245-S1245)&lt;SetUp!$B$53,R1245-S1245,SetUp!$B$53)</f>
        <v>0</v>
      </c>
      <c r="U1245" s="57">
        <f t="shared" si="407"/>
        <v>1.1074912017305356</v>
      </c>
      <c r="V1245" s="57">
        <f>(L1245-P1245)/1000*SetUp!$B$13*1000000/SetUp!$B$48</f>
        <v>0.64984589311010388</v>
      </c>
      <c r="W1245" s="57">
        <f t="shared" si="418"/>
        <v>2.9490299091605721E-16</v>
      </c>
      <c r="X1245" s="57">
        <f>MAX((SetUp!$B$56*(1-($H1245/SetUp!$B$56)^2)*TANH(($B1245-$D1245)/SetUp!$B$56))/(1+$H1245/SetUp!$B$56*TANH(($B1245-$D1245)/SetUp!$B$56)),0)</f>
        <v>0</v>
      </c>
      <c r="AP1245" s="64">
        <v>28335</v>
      </c>
      <c r="AQ1245" s="55">
        <v>7</v>
      </c>
      <c r="AR1245" s="55">
        <v>211</v>
      </c>
      <c r="AS1245" s="66">
        <f t="shared" si="408"/>
        <v>4.37</v>
      </c>
      <c r="AT1245" s="66">
        <f t="shared" si="409"/>
        <v>0.56873191037151494</v>
      </c>
      <c r="AU1245" s="55" t="str">
        <f>IF(OR($AP1245&lt;SetUp!$B$97,$AP1245&gt;SetUp!$B$98),"Não","Sim")</f>
        <v>Não</v>
      </c>
      <c r="AV1245" s="68">
        <f t="shared" si="410"/>
        <v>2.0904544960366871</v>
      </c>
      <c r="AW1245" s="68">
        <f t="shared" si="411"/>
        <v>0.75414316304765039</v>
      </c>
      <c r="AX1245" s="68">
        <f t="shared" si="412"/>
        <v>0.64048143697042181</v>
      </c>
      <c r="AY1245" s="68">
        <f t="shared" si="413"/>
        <v>-0.24509240369882365</v>
      </c>
      <c r="AZ1245" s="68">
        <f t="shared" si="414"/>
        <v>-3.8012680896284854</v>
      </c>
      <c r="BA1245" s="68">
        <f t="shared" si="415"/>
        <v>-1.3363113329890366</v>
      </c>
      <c r="BB1245" s="68">
        <f t="shared" si="416"/>
        <v>-0.88557384066924549</v>
      </c>
    </row>
    <row r="1246" spans="1:54" x14ac:dyDescent="0.3">
      <c r="A1246" s="64">
        <v>27908</v>
      </c>
      <c r="B1246" s="57">
        <v>3.0459999999999998</v>
      </c>
      <c r="C1246" s="57">
        <v>0.77</v>
      </c>
      <c r="D1246" s="57">
        <v>3.5880000000000001</v>
      </c>
      <c r="E1246" s="57">
        <f t="shared" si="401"/>
        <v>3.0459999999999998</v>
      </c>
      <c r="F1246" s="57">
        <f t="shared" si="402"/>
        <v>0.54200000000000026</v>
      </c>
      <c r="G1246" s="57">
        <f t="shared" si="403"/>
        <v>0</v>
      </c>
      <c r="H1246" s="57">
        <f>IF(Q1245&gt;SetUp!$B$56,SetUp!$B$56,Q1245)</f>
        <v>1.5096197024600497</v>
      </c>
      <c r="I1246" s="57">
        <f t="shared" si="417"/>
        <v>1.1074912017305356</v>
      </c>
      <c r="J1246" s="57">
        <f>MIN(F1246,H1246,(1-EXP(-SetUp!$B$52*H1246/SetUp!$B$56))*F1246)</f>
        <v>0.11388668169629106</v>
      </c>
      <c r="K1246" s="57">
        <f t="shared" si="404"/>
        <v>1.3957330207637586</v>
      </c>
      <c r="L1246" s="57">
        <f>IF(I1246&lt;=0,0,MIN(SetUp!$B$50*I1246^SetUp!$B$55,I1246))</f>
        <v>2.4262189601666522E-2</v>
      </c>
      <c r="M1246" s="57">
        <f t="shared" si="405"/>
        <v>1.083229012128869</v>
      </c>
      <c r="N1246" s="57">
        <f>IF(SetUp!$B$62=0,X1246,(B1246-E1246)*(1-(H1246/SetUp!$B$66/SetUp!$B$56)))</f>
        <v>0</v>
      </c>
      <c r="O1246" s="57">
        <f>K1246*SetUp!$B$65</f>
        <v>0</v>
      </c>
      <c r="P1246" s="57">
        <f>MIN(SetUp!$B$54*L1246^SetUp!$B$51,L1246)</f>
        <v>1.3265641612427298E-2</v>
      </c>
      <c r="Q1246" s="57">
        <f t="shared" si="406"/>
        <v>1.3957330207637586</v>
      </c>
      <c r="R1246" s="57">
        <f>IF((H1246+N1246-O1246)&gt;SetUp!$B$56,T1245+H1246+N1246-O1246-SetUp!$B$56,T1245)</f>
        <v>0</v>
      </c>
      <c r="S1246" s="57">
        <f>R1246*SetUp!$B$65</f>
        <v>0</v>
      </c>
      <c r="T1246" s="57">
        <f>IF((R1246-S1246)&lt;SetUp!$B$53,R1246-S1246,SetUp!$B$53)</f>
        <v>0</v>
      </c>
      <c r="U1246" s="57">
        <f t="shared" si="407"/>
        <v>1.083229012128869</v>
      </c>
      <c r="V1246" s="57">
        <f>(L1246-P1246)/1000*SetUp!$B$13*1000000/SetUp!$B$48</f>
        <v>0.62545817075293064</v>
      </c>
      <c r="W1246" s="57">
        <f t="shared" si="418"/>
        <v>-3.6429192995512949E-16</v>
      </c>
      <c r="X1246" s="57">
        <f>MAX((SetUp!$B$56*(1-($H1246/SetUp!$B$56)^2)*TANH(($B1246-$D1246)/SetUp!$B$56))/(1+$H1246/SetUp!$B$56*TANH(($B1246-$D1246)/SetUp!$B$56)),0)</f>
        <v>0</v>
      </c>
      <c r="AP1246" s="64">
        <v>28336</v>
      </c>
      <c r="AQ1246" s="55">
        <v>7</v>
      </c>
      <c r="AR1246" s="55">
        <v>212</v>
      </c>
      <c r="AS1246" s="66">
        <f t="shared" si="408"/>
        <v>3.6230000000000002</v>
      </c>
      <c r="AT1246" s="66">
        <f t="shared" si="409"/>
        <v>0.66929670953166776</v>
      </c>
      <c r="AU1246" s="55" t="str">
        <f>IF(OR($AP1246&lt;SetUp!$B$97,$AP1246&gt;SetUp!$B$98),"Não","Sim")</f>
        <v>Não</v>
      </c>
      <c r="AV1246" s="68">
        <f t="shared" si="410"/>
        <v>1.9034179782696181</v>
      </c>
      <c r="AW1246" s="68">
        <f t="shared" si="411"/>
        <v>0.81810556136214341</v>
      </c>
      <c r="AX1246" s="68">
        <f t="shared" si="412"/>
        <v>0.55906833403453682</v>
      </c>
      <c r="AY1246" s="68">
        <f t="shared" si="413"/>
        <v>-0.17438131011640473</v>
      </c>
      <c r="AZ1246" s="68">
        <f t="shared" si="414"/>
        <v>-2.9537032904683325</v>
      </c>
      <c r="BA1246" s="68">
        <f t="shared" si="415"/>
        <v>-1.0853124169074748</v>
      </c>
      <c r="BB1246" s="68">
        <f t="shared" si="416"/>
        <v>-0.73344964415094149</v>
      </c>
    </row>
    <row r="1247" spans="1:54" x14ac:dyDescent="0.3">
      <c r="A1247" s="64">
        <v>27909</v>
      </c>
      <c r="B1247" s="57">
        <v>3.4660000000000002</v>
      </c>
      <c r="C1247" s="57">
        <v>0.65200000000000002</v>
      </c>
      <c r="D1247" s="57">
        <v>3.5880000000000001</v>
      </c>
      <c r="E1247" s="57">
        <f t="shared" si="401"/>
        <v>3.4660000000000002</v>
      </c>
      <c r="F1247" s="57">
        <f t="shared" si="402"/>
        <v>0.12199999999999989</v>
      </c>
      <c r="G1247" s="57">
        <f t="shared" si="403"/>
        <v>0</v>
      </c>
      <c r="H1247" s="57">
        <f>IF(Q1246&gt;SetUp!$B$56,SetUp!$B$56,Q1246)</f>
        <v>1.3957330207637586</v>
      </c>
      <c r="I1247" s="57">
        <f t="shared" si="417"/>
        <v>1.083229012128869</v>
      </c>
      <c r="J1247" s="57">
        <f>MIN(F1247,H1247,(1-EXP(-SetUp!$B$52*H1247/SetUp!$B$56))*F1247)</f>
        <v>2.390486626050857E-2</v>
      </c>
      <c r="K1247" s="57">
        <f t="shared" si="404"/>
        <v>1.37182815450325</v>
      </c>
      <c r="L1247" s="57">
        <f>IF(I1247&lt;=0,0,MIN(SetUp!$B$50*I1247^SetUp!$B$55,I1247))</f>
        <v>2.3382807612296459E-2</v>
      </c>
      <c r="M1247" s="57">
        <f t="shared" si="405"/>
        <v>1.0598462045165726</v>
      </c>
      <c r="N1247" s="57">
        <f>IF(SetUp!$B$62=0,X1247,(B1247-E1247)*(1-(H1247/SetUp!$B$66/SetUp!$B$56)))</f>
        <v>0</v>
      </c>
      <c r="O1247" s="57">
        <f>K1247*SetUp!$B$65</f>
        <v>0</v>
      </c>
      <c r="P1247" s="57">
        <f>MIN(SetUp!$B$54*L1247^SetUp!$B$51,L1247)</f>
        <v>1.2792861028141851E-2</v>
      </c>
      <c r="Q1247" s="57">
        <f t="shared" si="406"/>
        <v>1.37182815450325</v>
      </c>
      <c r="R1247" s="57">
        <f>IF((H1247+N1247-O1247)&gt;SetUp!$B$56,T1246+H1247+N1247-O1247-SetUp!$B$56,T1246)</f>
        <v>0</v>
      </c>
      <c r="S1247" s="57">
        <f>R1247*SetUp!$B$65</f>
        <v>0</v>
      </c>
      <c r="T1247" s="57">
        <f>IF((R1247-S1247)&lt;SetUp!$B$53,R1247-S1247,SetUp!$B$53)</f>
        <v>0</v>
      </c>
      <c r="U1247" s="57">
        <f t="shared" si="407"/>
        <v>1.0598462045165726</v>
      </c>
      <c r="V1247" s="57">
        <f>(L1247-P1247)/1000*SetUp!$B$13*1000000/SetUp!$B$48</f>
        <v>0.60233162492248848</v>
      </c>
      <c r="W1247" s="57">
        <f t="shared" si="418"/>
        <v>5.0306980803327406E-16</v>
      </c>
      <c r="X1247" s="57">
        <f>MAX((SetUp!$B$56*(1-($H1247/SetUp!$B$56)^2)*TANH(($B1247-$D1247)/SetUp!$B$56))/(1+$H1247/SetUp!$B$56*TANH(($B1247-$D1247)/SetUp!$B$56)),0)</f>
        <v>0</v>
      </c>
      <c r="AP1247" s="64">
        <v>28337</v>
      </c>
      <c r="AQ1247" s="55">
        <v>7</v>
      </c>
      <c r="AR1247" s="55">
        <v>213</v>
      </c>
      <c r="AS1247" s="66">
        <f t="shared" si="408"/>
        <v>5.44</v>
      </c>
      <c r="AT1247" s="66">
        <f t="shared" si="409"/>
        <v>0.70001441258785846</v>
      </c>
      <c r="AU1247" s="55" t="str">
        <f>IF(OR($AP1247&lt;SetUp!$B$97,$AP1247&gt;SetUp!$B$98),"Não","Sim")</f>
        <v>Não</v>
      </c>
      <c r="AV1247" s="68">
        <f t="shared" si="410"/>
        <v>2.3323807579381204</v>
      </c>
      <c r="AW1247" s="68">
        <f t="shared" si="411"/>
        <v>0.83666863965841243</v>
      </c>
      <c r="AX1247" s="68">
        <f t="shared" si="412"/>
        <v>0.73559889969817993</v>
      </c>
      <c r="AY1247" s="68">
        <f t="shared" si="413"/>
        <v>-0.15489301821011456</v>
      </c>
      <c r="AZ1247" s="68">
        <f t="shared" si="414"/>
        <v>-4.7399855874121419</v>
      </c>
      <c r="BA1247" s="68">
        <f t="shared" si="415"/>
        <v>-1.495712118279708</v>
      </c>
      <c r="BB1247" s="68">
        <f t="shared" si="416"/>
        <v>-0.89049191790829452</v>
      </c>
    </row>
    <row r="1248" spans="1:54" x14ac:dyDescent="0.3">
      <c r="A1248" s="64">
        <v>27910</v>
      </c>
      <c r="B1248" s="57">
        <v>0.14000000000000001</v>
      </c>
      <c r="C1248" s="57">
        <v>0.59699999999999998</v>
      </c>
      <c r="D1248" s="57">
        <v>3.5880000000000001</v>
      </c>
      <c r="E1248" s="57">
        <f t="shared" si="401"/>
        <v>0.14000000000000001</v>
      </c>
      <c r="F1248" s="57">
        <f t="shared" si="402"/>
        <v>3.448</v>
      </c>
      <c r="G1248" s="57">
        <f t="shared" si="403"/>
        <v>0</v>
      </c>
      <c r="H1248" s="57">
        <f>IF(Q1247&gt;SetUp!$B$56,SetUp!$B$56,Q1247)</f>
        <v>1.37182815450325</v>
      </c>
      <c r="I1248" s="57">
        <f t="shared" si="417"/>
        <v>1.0598462045165726</v>
      </c>
      <c r="J1248" s="57">
        <f>MIN(F1248,H1248,(1-EXP(-SetUp!$B$52*H1248/SetUp!$B$56))*F1248)</f>
        <v>0.66523175548231028</v>
      </c>
      <c r="K1248" s="57">
        <f t="shared" si="404"/>
        <v>0.70659639902093974</v>
      </c>
      <c r="L1248" s="57">
        <f>IF(I1248&lt;=0,0,MIN(SetUp!$B$50*I1248^SetUp!$B$55,I1248))</f>
        <v>2.2547631711069781E-2</v>
      </c>
      <c r="M1248" s="57">
        <f t="shared" si="405"/>
        <v>1.0372985728055029</v>
      </c>
      <c r="N1248" s="57">
        <f>IF(SetUp!$B$62=0,X1248,(B1248-E1248)*(1-(H1248/SetUp!$B$66/SetUp!$B$56)))</f>
        <v>0</v>
      </c>
      <c r="O1248" s="57">
        <f>K1248*SetUp!$B$65</f>
        <v>0</v>
      </c>
      <c r="P1248" s="57">
        <f>MIN(SetUp!$B$54*L1248^SetUp!$B$51,L1248)</f>
        <v>1.2343566859430171E-2</v>
      </c>
      <c r="Q1248" s="57">
        <f t="shared" si="406"/>
        <v>0.70659639902093974</v>
      </c>
      <c r="R1248" s="57">
        <f>IF((H1248+N1248-O1248)&gt;SetUp!$B$56,T1247+H1248+N1248-O1248-SetUp!$B$56,T1247)</f>
        <v>0</v>
      </c>
      <c r="S1248" s="57">
        <f>R1248*SetUp!$B$65</f>
        <v>0</v>
      </c>
      <c r="T1248" s="57">
        <f>IF((R1248-S1248)&lt;SetUp!$B$53,R1248-S1248,SetUp!$B$53)</f>
        <v>0</v>
      </c>
      <c r="U1248" s="57">
        <f t="shared" si="407"/>
        <v>1.0372985728055029</v>
      </c>
      <c r="V1248" s="57">
        <f>(L1248-P1248)/1000*SetUp!$B$13*1000000/SetUp!$B$48</f>
        <v>0.58038356606056385</v>
      </c>
      <c r="W1248" s="57">
        <f t="shared" si="418"/>
        <v>-1.0061396160665481E-16</v>
      </c>
      <c r="X1248" s="57">
        <f>MAX((SetUp!$B$56*(1-($H1248/SetUp!$B$56)^2)*TANH(($B1248-$D1248)/SetUp!$B$56))/(1+$H1248/SetUp!$B$56*TANH(($B1248-$D1248)/SetUp!$B$56)),0)</f>
        <v>0</v>
      </c>
      <c r="AP1248" s="64">
        <v>28338</v>
      </c>
      <c r="AQ1248" s="55">
        <v>8</v>
      </c>
      <c r="AR1248" s="55">
        <v>214</v>
      </c>
      <c r="AS1248" s="66">
        <f t="shared" si="408"/>
        <v>8.6910000000000007</v>
      </c>
      <c r="AT1248" s="66">
        <f t="shared" si="409"/>
        <v>0.67297465020914593</v>
      </c>
      <c r="AU1248" s="55" t="str">
        <f>IF(OR($AP1248&lt;SetUp!$B$97,$AP1248&gt;SetUp!$B$98),"Não","Sim")</f>
        <v>Não</v>
      </c>
      <c r="AV1248" s="68">
        <f t="shared" si="410"/>
        <v>2.9480502031003475</v>
      </c>
      <c r="AW1248" s="68">
        <f t="shared" si="411"/>
        <v>0.82035032163652255</v>
      </c>
      <c r="AX1248" s="68">
        <f t="shared" si="412"/>
        <v>0.93906974992342429</v>
      </c>
      <c r="AY1248" s="68">
        <f t="shared" si="413"/>
        <v>-0.17200129458974214</v>
      </c>
      <c r="AZ1248" s="68">
        <f t="shared" si="414"/>
        <v>-8.0180253497908556</v>
      </c>
      <c r="BA1248" s="68">
        <f t="shared" si="415"/>
        <v>-2.1276998814638248</v>
      </c>
      <c r="BB1248" s="68">
        <f t="shared" si="416"/>
        <v>-1.1110710445131664</v>
      </c>
    </row>
    <row r="1249" spans="1:54" x14ac:dyDescent="0.3">
      <c r="A1249" s="64">
        <v>27911</v>
      </c>
      <c r="B1249" s="57">
        <v>0.13600000000000001</v>
      </c>
      <c r="C1249" s="57">
        <v>0.54600000000000004</v>
      </c>
      <c r="D1249" s="57">
        <v>3.5880000000000001</v>
      </c>
      <c r="E1249" s="57">
        <f t="shared" si="401"/>
        <v>0.13600000000000001</v>
      </c>
      <c r="F1249" s="57">
        <f t="shared" si="402"/>
        <v>3.452</v>
      </c>
      <c r="G1249" s="57">
        <f t="shared" si="403"/>
        <v>0</v>
      </c>
      <c r="H1249" s="57">
        <f>IF(Q1248&gt;SetUp!$B$56,SetUp!$B$56,Q1248)</f>
        <v>0.70659639902093974</v>
      </c>
      <c r="I1249" s="57">
        <f t="shared" si="417"/>
        <v>1.0372985728055029</v>
      </c>
      <c r="J1249" s="57">
        <f>MIN(F1249,H1249,(1-EXP(-SetUp!$B$52*H1249/SetUp!$B$56))*F1249)</f>
        <v>0.36083486594864206</v>
      </c>
      <c r="K1249" s="57">
        <f t="shared" si="404"/>
        <v>0.34576153307229768</v>
      </c>
      <c r="L1249" s="57">
        <f>IF(I1249&lt;=0,0,MIN(SetUp!$B$50*I1249^SetUp!$B$55,I1249))</f>
        <v>2.1753834408420932E-2</v>
      </c>
      <c r="M1249" s="57">
        <f t="shared" si="405"/>
        <v>1.0155447383970819</v>
      </c>
      <c r="N1249" s="57">
        <f>IF(SetUp!$B$62=0,X1249,(B1249-E1249)*(1-(H1249/SetUp!$B$66/SetUp!$B$56)))</f>
        <v>0</v>
      </c>
      <c r="O1249" s="57">
        <f>K1249*SetUp!$B$65</f>
        <v>0</v>
      </c>
      <c r="P1249" s="57">
        <f>MIN(SetUp!$B$54*L1249^SetUp!$B$51,L1249)</f>
        <v>1.1916270469255079E-2</v>
      </c>
      <c r="Q1249" s="57">
        <f t="shared" si="406"/>
        <v>0.34576153307229768</v>
      </c>
      <c r="R1249" s="57">
        <f>IF((H1249+N1249-O1249)&gt;SetUp!$B$56,T1248+H1249+N1249-O1249-SetUp!$B$56,T1248)</f>
        <v>0</v>
      </c>
      <c r="S1249" s="57">
        <f>R1249*SetUp!$B$65</f>
        <v>0</v>
      </c>
      <c r="T1249" s="57">
        <f>IF((R1249-S1249)&lt;SetUp!$B$53,R1249-S1249,SetUp!$B$53)</f>
        <v>0</v>
      </c>
      <c r="U1249" s="57">
        <f t="shared" si="407"/>
        <v>1.0155447383970819</v>
      </c>
      <c r="V1249" s="57">
        <f>(L1249-P1249)/1000*SetUp!$B$13*1000000/SetUp!$B$48</f>
        <v>0.55953784333744827</v>
      </c>
      <c r="W1249" s="57">
        <f t="shared" si="418"/>
        <v>-5.8980598183211441E-17</v>
      </c>
      <c r="X1249" s="57">
        <f>MAX((SetUp!$B$56*(1-($H1249/SetUp!$B$56)^2)*TANH(($B1249-$D1249)/SetUp!$B$56))/(1+$H1249/SetUp!$B$56*TANH(($B1249-$D1249)/SetUp!$B$56)),0)</f>
        <v>0</v>
      </c>
      <c r="AP1249" s="64">
        <v>28339</v>
      </c>
      <c r="AQ1249" s="55">
        <v>8</v>
      </c>
      <c r="AR1249" s="55">
        <v>215</v>
      </c>
      <c r="AS1249" s="66">
        <f t="shared" si="408"/>
        <v>7.4939999999999998</v>
      </c>
      <c r="AT1249" s="66">
        <f t="shared" si="409"/>
        <v>0.64737377779212435</v>
      </c>
      <c r="AU1249" s="55" t="str">
        <f>IF(OR($AP1249&lt;SetUp!$B$97,$AP1249&gt;SetUp!$B$98),"Não","Sim")</f>
        <v>Não</v>
      </c>
      <c r="AV1249" s="68">
        <f t="shared" si="410"/>
        <v>2.7375171232341176</v>
      </c>
      <c r="AW1249" s="68">
        <f t="shared" si="411"/>
        <v>0.80459541248513489</v>
      </c>
      <c r="AX1249" s="68">
        <f t="shared" si="412"/>
        <v>0.87471368875777911</v>
      </c>
      <c r="AY1249" s="68">
        <f t="shared" si="413"/>
        <v>-0.18884489589857117</v>
      </c>
      <c r="AZ1249" s="68">
        <f t="shared" si="414"/>
        <v>-6.8466262222078758</v>
      </c>
      <c r="BA1249" s="68">
        <f t="shared" si="415"/>
        <v>-1.9329217107489827</v>
      </c>
      <c r="BB1249" s="68">
        <f t="shared" si="416"/>
        <v>-1.0635585846563502</v>
      </c>
    </row>
    <row r="1250" spans="1:54" x14ac:dyDescent="0.3">
      <c r="A1250" s="64">
        <v>27912</v>
      </c>
      <c r="B1250" s="57">
        <v>0</v>
      </c>
      <c r="C1250" s="57">
        <v>0.54600000000000004</v>
      </c>
      <c r="D1250" s="57">
        <v>3.4009999999999998</v>
      </c>
      <c r="E1250" s="57">
        <f t="shared" si="401"/>
        <v>0</v>
      </c>
      <c r="F1250" s="57">
        <f t="shared" si="402"/>
        <v>3.4009999999999998</v>
      </c>
      <c r="G1250" s="57">
        <f t="shared" si="403"/>
        <v>0</v>
      </c>
      <c r="H1250" s="57">
        <f>IF(Q1249&gt;SetUp!$B$56,SetUp!$B$56,Q1249)</f>
        <v>0.34576153307229768</v>
      </c>
      <c r="I1250" s="57">
        <f t="shared" si="417"/>
        <v>1.0155447383970819</v>
      </c>
      <c r="J1250" s="57">
        <f>MIN(F1250,H1250,(1-EXP(-SetUp!$B$52*H1250/SetUp!$B$56))*F1250)</f>
        <v>0.17886473203388464</v>
      </c>
      <c r="K1250" s="57">
        <f t="shared" si="404"/>
        <v>0.16689680103841303</v>
      </c>
      <c r="L1250" s="57">
        <f>IF(I1250&lt;=0,0,MIN(SetUp!$B$50*I1250^SetUp!$B$55,I1250))</f>
        <v>2.0998806826910393E-2</v>
      </c>
      <c r="M1250" s="57">
        <f t="shared" si="405"/>
        <v>0.99454593157017157</v>
      </c>
      <c r="N1250" s="57">
        <f>IF(SetUp!$B$62=0,X1250,(B1250-E1250)*(1-(H1250/SetUp!$B$66/SetUp!$B$56)))</f>
        <v>0</v>
      </c>
      <c r="O1250" s="57">
        <f>K1250*SetUp!$B$65</f>
        <v>0</v>
      </c>
      <c r="P1250" s="57">
        <f>MIN(SetUp!$B$54*L1250^SetUp!$B$51,L1250)</f>
        <v>1.1509597476074275E-2</v>
      </c>
      <c r="Q1250" s="57">
        <f t="shared" si="406"/>
        <v>0.16689680103841303</v>
      </c>
      <c r="R1250" s="57">
        <f>IF((H1250+N1250-O1250)&gt;SetUp!$B$56,T1249+H1250+N1250-O1250-SetUp!$B$56,T1249)</f>
        <v>0</v>
      </c>
      <c r="S1250" s="57">
        <f>R1250*SetUp!$B$65</f>
        <v>0</v>
      </c>
      <c r="T1250" s="57">
        <f>IF((R1250-S1250)&lt;SetUp!$B$53,R1250-S1250,SetUp!$B$53)</f>
        <v>0</v>
      </c>
      <c r="U1250" s="57">
        <f t="shared" si="407"/>
        <v>0.99454593157017157</v>
      </c>
      <c r="V1250" s="57">
        <f>(L1250-P1250)/1000*SetUp!$B$13*1000000/SetUp!$B$48</f>
        <v>0.53972424148682041</v>
      </c>
      <c r="W1250" s="57">
        <f t="shared" si="418"/>
        <v>3.8163916471489756E-17</v>
      </c>
      <c r="X1250" s="57">
        <f>MAX((SetUp!$B$56*(1-($H1250/SetUp!$B$56)^2)*TANH(($B1250-$D1250)/SetUp!$B$56))/(1+$H1250/SetUp!$B$56*TANH(($B1250-$D1250)/SetUp!$B$56)),0)</f>
        <v>0</v>
      </c>
      <c r="AP1250" s="64">
        <v>28340</v>
      </c>
      <c r="AQ1250" s="55">
        <v>8</v>
      </c>
      <c r="AR1250" s="55">
        <v>216</v>
      </c>
      <c r="AS1250" s="66">
        <f t="shared" si="408"/>
        <v>6.1589999999999998</v>
      </c>
      <c r="AT1250" s="66">
        <f t="shared" si="409"/>
        <v>0.62311474616015428</v>
      </c>
      <c r="AU1250" s="55" t="str">
        <f>IF(OR($AP1250&lt;SetUp!$B$97,$AP1250&gt;SetUp!$B$98),"Não","Sim")</f>
        <v>Não</v>
      </c>
      <c r="AV1250" s="68">
        <f t="shared" si="410"/>
        <v>2.4817332652805377</v>
      </c>
      <c r="AW1250" s="68">
        <f t="shared" si="411"/>
        <v>0.78937617531830429</v>
      </c>
      <c r="AX1250" s="68">
        <f t="shared" si="412"/>
        <v>0.7895102040902543</v>
      </c>
      <c r="AY1250" s="68">
        <f t="shared" si="413"/>
        <v>-0.2054319709403829</v>
      </c>
      <c r="AZ1250" s="68">
        <f t="shared" si="414"/>
        <v>-5.5358852538398455</v>
      </c>
      <c r="BA1250" s="68">
        <f t="shared" si="415"/>
        <v>-1.6923570899622336</v>
      </c>
      <c r="BB1250" s="68">
        <f t="shared" si="416"/>
        <v>-0.9949421750306372</v>
      </c>
    </row>
    <row r="1251" spans="1:54" x14ac:dyDescent="0.3">
      <c r="A1251" s="64">
        <v>27913</v>
      </c>
      <c r="B1251" s="57">
        <v>6.0000000000000001E-3</v>
      </c>
      <c r="C1251" s="57">
        <v>0.54600000000000004</v>
      </c>
      <c r="D1251" s="57">
        <v>3.4009999999999998</v>
      </c>
      <c r="E1251" s="57">
        <f t="shared" si="401"/>
        <v>6.0000000000000001E-3</v>
      </c>
      <c r="F1251" s="57">
        <f t="shared" si="402"/>
        <v>3.395</v>
      </c>
      <c r="G1251" s="57">
        <f t="shared" si="403"/>
        <v>0</v>
      </c>
      <c r="H1251" s="57">
        <f>IF(Q1250&gt;SetUp!$B$56,SetUp!$B$56,Q1250)</f>
        <v>0.16689680103841303</v>
      </c>
      <c r="I1251" s="57">
        <f t="shared" si="417"/>
        <v>0.99454593157017157</v>
      </c>
      <c r="J1251" s="57">
        <f>MIN(F1251,H1251,(1-EXP(-SetUp!$B$52*H1251/SetUp!$B$56))*F1251)</f>
        <v>8.7389134573928065E-2</v>
      </c>
      <c r="K1251" s="57">
        <f t="shared" si="404"/>
        <v>7.9507666464484969E-2</v>
      </c>
      <c r="L1251" s="57">
        <f>IF(I1251&lt;=0,0,MIN(SetUp!$B$50*I1251^SetUp!$B$55,I1251))</f>
        <v>2.0280138952417363E-2</v>
      </c>
      <c r="M1251" s="57">
        <f t="shared" si="405"/>
        <v>0.97426579261775426</v>
      </c>
      <c r="N1251" s="57">
        <f>IF(SetUp!$B$62=0,X1251,(B1251-E1251)*(1-(H1251/SetUp!$B$66/SetUp!$B$56)))</f>
        <v>0</v>
      </c>
      <c r="O1251" s="57">
        <f>K1251*SetUp!$B$65</f>
        <v>0</v>
      </c>
      <c r="P1251" s="57">
        <f>MIN(SetUp!$B$54*L1251^SetUp!$B$51,L1251)</f>
        <v>1.1122277495316317E-2</v>
      </c>
      <c r="Q1251" s="57">
        <f t="shared" si="406"/>
        <v>7.9507666464484969E-2</v>
      </c>
      <c r="R1251" s="57">
        <f>IF((H1251+N1251-O1251)&gt;SetUp!$B$56,T1250+H1251+N1251-O1251-SetUp!$B$56,T1250)</f>
        <v>0</v>
      </c>
      <c r="S1251" s="57">
        <f>R1251*SetUp!$B$65</f>
        <v>0</v>
      </c>
      <c r="T1251" s="57">
        <f>IF((R1251-S1251)&lt;SetUp!$B$53,R1251-S1251,SetUp!$B$53)</f>
        <v>0</v>
      </c>
      <c r="U1251" s="57">
        <f t="shared" si="407"/>
        <v>0.97426579261775426</v>
      </c>
      <c r="V1251" s="57">
        <f>(L1251-P1251)/1000*SetUp!$B$13*1000000/SetUp!$B$48</f>
        <v>0.52087794102042184</v>
      </c>
      <c r="W1251" s="57">
        <f t="shared" si="418"/>
        <v>-4.8572257327350599E-17</v>
      </c>
      <c r="X1251" s="57">
        <f>MAX((SetUp!$B$56*(1-($H1251/SetUp!$B$56)^2)*TANH(($B1251-$D1251)/SetUp!$B$56))/(1+$H1251/SetUp!$B$56*TANH(($B1251-$D1251)/SetUp!$B$56)),0)</f>
        <v>0</v>
      </c>
      <c r="AP1251" s="64">
        <v>28341</v>
      </c>
      <c r="AQ1251" s="55">
        <v>8</v>
      </c>
      <c r="AR1251" s="55">
        <v>217</v>
      </c>
      <c r="AS1251" s="66">
        <f t="shared" si="408"/>
        <v>4.5720000000000001</v>
      </c>
      <c r="AT1251" s="66">
        <f t="shared" si="409"/>
        <v>0.60010839811125138</v>
      </c>
      <c r="AU1251" s="55" t="str">
        <f>IF(OR($AP1251&lt;SetUp!$B$97,$AP1251&gt;SetUp!$B$98),"Não","Sim")</f>
        <v>Não</v>
      </c>
      <c r="AV1251" s="68">
        <f t="shared" si="410"/>
        <v>2.1382235617446552</v>
      </c>
      <c r="AW1251" s="68">
        <f t="shared" si="411"/>
        <v>0.774666636761421</v>
      </c>
      <c r="AX1251" s="68">
        <f t="shared" si="412"/>
        <v>0.66010622172324418</v>
      </c>
      <c r="AY1251" s="68">
        <f t="shared" si="413"/>
        <v>-0.22177029553376296</v>
      </c>
      <c r="AZ1251" s="68">
        <f t="shared" si="414"/>
        <v>-3.9718916018887489</v>
      </c>
      <c r="BA1251" s="68">
        <f t="shared" si="415"/>
        <v>-1.3635569249832342</v>
      </c>
      <c r="BB1251" s="68">
        <f t="shared" si="416"/>
        <v>-0.88187651725700711</v>
      </c>
    </row>
    <row r="1252" spans="1:54" x14ac:dyDescent="0.3">
      <c r="A1252" s="64">
        <v>27914</v>
      </c>
      <c r="B1252" s="57">
        <v>5.0000000000000001E-3</v>
      </c>
      <c r="C1252" s="57">
        <v>0.498</v>
      </c>
      <c r="D1252" s="57">
        <v>3.4009999999999998</v>
      </c>
      <c r="E1252" s="57">
        <f t="shared" si="401"/>
        <v>5.0000000000000001E-3</v>
      </c>
      <c r="F1252" s="57">
        <f t="shared" si="402"/>
        <v>3.3959999999999999</v>
      </c>
      <c r="G1252" s="57">
        <f t="shared" si="403"/>
        <v>0</v>
      </c>
      <c r="H1252" s="57">
        <f>IF(Q1251&gt;SetUp!$B$56,SetUp!$B$56,Q1251)</f>
        <v>7.9507666464484969E-2</v>
      </c>
      <c r="I1252" s="57">
        <f t="shared" si="417"/>
        <v>0.97426579261775426</v>
      </c>
      <c r="J1252" s="57">
        <f>MIN(F1252,H1252,(1-EXP(-SetUp!$B$52*H1252/SetUp!$B$56))*F1252)</f>
        <v>4.1927780347751471E-2</v>
      </c>
      <c r="K1252" s="57">
        <f t="shared" si="404"/>
        <v>3.7579886116733498E-2</v>
      </c>
      <c r="L1252" s="57">
        <f>IF(I1252&lt;=0,0,MIN(SetUp!$B$50*I1252^SetUp!$B$55,I1252))</f>
        <v>1.9595601920027118E-2</v>
      </c>
      <c r="M1252" s="57">
        <f t="shared" si="405"/>
        <v>0.95467019069772718</v>
      </c>
      <c r="N1252" s="57">
        <f>IF(SetUp!$B$62=0,X1252,(B1252-E1252)*(1-(H1252/SetUp!$B$66/SetUp!$B$56)))</f>
        <v>0</v>
      </c>
      <c r="O1252" s="57">
        <f>K1252*SetUp!$B$65</f>
        <v>0</v>
      </c>
      <c r="P1252" s="57">
        <f>MIN(SetUp!$B$54*L1252^SetUp!$B$51,L1252)</f>
        <v>1.0753134932259746E-2</v>
      </c>
      <c r="Q1252" s="57">
        <f t="shared" si="406"/>
        <v>3.7579886116733498E-2</v>
      </c>
      <c r="R1252" s="57">
        <f>IF((H1252+N1252-O1252)&gt;SetUp!$B$56,T1251+H1252+N1252-O1252-SetUp!$B$56,T1251)</f>
        <v>0</v>
      </c>
      <c r="S1252" s="57">
        <f>R1252*SetUp!$B$65</f>
        <v>0</v>
      </c>
      <c r="T1252" s="57">
        <f>IF((R1252-S1252)&lt;SetUp!$B$53,R1252-S1252,SetUp!$B$53)</f>
        <v>0</v>
      </c>
      <c r="U1252" s="57">
        <f t="shared" si="407"/>
        <v>0.95467019069772718</v>
      </c>
      <c r="V1252" s="57">
        <f>(L1252-P1252)/1000*SetUp!$B$13*1000000/SetUp!$B$48</f>
        <v>0.50293903437007426</v>
      </c>
      <c r="W1252" s="57">
        <f t="shared" si="418"/>
        <v>4.5102810375396984E-17</v>
      </c>
      <c r="X1252" s="57">
        <f>MAX((SetUp!$B$56*(1-($H1252/SetUp!$B$56)^2)*TANH(($B1252-$D1252)/SetUp!$B$56))/(1+$H1252/SetUp!$B$56*TANH(($B1252-$D1252)/SetUp!$B$56)),0)</f>
        <v>0</v>
      </c>
      <c r="AP1252" s="64">
        <v>28342</v>
      </c>
      <c r="AQ1252" s="55">
        <v>8</v>
      </c>
      <c r="AR1252" s="55">
        <v>218</v>
      </c>
      <c r="AS1252" s="66">
        <f t="shared" si="408"/>
        <v>3.45</v>
      </c>
      <c r="AT1252" s="66">
        <f t="shared" si="409"/>
        <v>0.57827272001122987</v>
      </c>
      <c r="AU1252" s="55" t="str">
        <f>IF(OR($AP1252&lt;SetUp!$B$97,$AP1252&gt;SetUp!$B$98),"Não","Sim")</f>
        <v>Não</v>
      </c>
      <c r="AV1252" s="68">
        <f t="shared" si="410"/>
        <v>1.857417562100671</v>
      </c>
      <c r="AW1252" s="68">
        <f t="shared" si="411"/>
        <v>0.76044245016387002</v>
      </c>
      <c r="AX1252" s="68">
        <f t="shared" si="412"/>
        <v>0.53781909507327419</v>
      </c>
      <c r="AY1252" s="68">
        <f t="shared" si="413"/>
        <v>-0.23786729503522369</v>
      </c>
      <c r="AZ1252" s="68">
        <f t="shared" si="414"/>
        <v>-2.8717272799887703</v>
      </c>
      <c r="BA1252" s="68">
        <f t="shared" si="415"/>
        <v>-1.096975111936801</v>
      </c>
      <c r="BB1252" s="68">
        <f t="shared" si="416"/>
        <v>-0.77568639010849783</v>
      </c>
    </row>
    <row r="1253" spans="1:54" x14ac:dyDescent="0.3">
      <c r="A1253" s="64">
        <v>27915</v>
      </c>
      <c r="B1253" s="57">
        <v>1.0900000000000001</v>
      </c>
      <c r="C1253" s="57">
        <v>0.45300000000000001</v>
      </c>
      <c r="D1253" s="57">
        <v>3.4009999999999998</v>
      </c>
      <c r="E1253" s="57">
        <f t="shared" si="401"/>
        <v>1.0900000000000001</v>
      </c>
      <c r="F1253" s="57">
        <f t="shared" si="402"/>
        <v>2.3109999999999999</v>
      </c>
      <c r="G1253" s="57">
        <f t="shared" si="403"/>
        <v>0</v>
      </c>
      <c r="H1253" s="57">
        <f>IF(Q1252&gt;SetUp!$B$56,SetUp!$B$56,Q1252)</f>
        <v>3.7579886116733498E-2</v>
      </c>
      <c r="I1253" s="57">
        <f t="shared" si="417"/>
        <v>0.95467019069772718</v>
      </c>
      <c r="J1253" s="57">
        <f>MIN(F1253,H1253,(1-EXP(-SetUp!$B$52*H1253/SetUp!$B$56))*F1253)</f>
        <v>1.3530099720688148E-2</v>
      </c>
      <c r="K1253" s="57">
        <f t="shared" si="404"/>
        <v>2.4049786396045349E-2</v>
      </c>
      <c r="L1253" s="57">
        <f>IF(I1253&lt;=0,0,MIN(SetUp!$B$50*I1253^SetUp!$B$55,I1253))</f>
        <v>1.8943132099811761E-2</v>
      </c>
      <c r="M1253" s="57">
        <f t="shared" si="405"/>
        <v>0.93572705859791538</v>
      </c>
      <c r="N1253" s="57">
        <f>IF(SetUp!$B$62=0,X1253,(B1253-E1253)*(1-(H1253/SetUp!$B$66/SetUp!$B$56)))</f>
        <v>0</v>
      </c>
      <c r="O1253" s="57">
        <f>K1253*SetUp!$B$65</f>
        <v>0</v>
      </c>
      <c r="P1253" s="57">
        <f>MIN(SetUp!$B$54*L1253^SetUp!$B$51,L1253)</f>
        <v>1.0401080705536754E-2</v>
      </c>
      <c r="Q1253" s="57">
        <f t="shared" si="406"/>
        <v>2.4049786396045349E-2</v>
      </c>
      <c r="R1253" s="57">
        <f>IF((H1253+N1253-O1253)&gt;SetUp!$B$56,T1252+H1253+N1253-O1253-SetUp!$B$56,T1252)</f>
        <v>0</v>
      </c>
      <c r="S1253" s="57">
        <f>R1253*SetUp!$B$65</f>
        <v>0</v>
      </c>
      <c r="T1253" s="57">
        <f>IF((R1253-S1253)&lt;SetUp!$B$53,R1253-S1253,SetUp!$B$53)</f>
        <v>0</v>
      </c>
      <c r="U1253" s="57">
        <f t="shared" si="407"/>
        <v>0.93572705859791538</v>
      </c>
      <c r="V1253" s="57">
        <f>(L1253-P1253)/1000*SetUp!$B$13*1000000/SetUp!$B$48</f>
        <v>0.48585209147169744</v>
      </c>
      <c r="W1253" s="57">
        <f t="shared" si="418"/>
        <v>2.7755575615628914E-17</v>
      </c>
      <c r="X1253" s="57">
        <f>MAX((SetUp!$B$56*(1-($H1253/SetUp!$B$56)^2)*TANH(($B1253-$D1253)/SetUp!$B$56))/(1+$H1253/SetUp!$B$56*TANH(($B1253-$D1253)/SetUp!$B$56)),0)</f>
        <v>0</v>
      </c>
      <c r="AP1253" s="64">
        <v>28343</v>
      </c>
      <c r="AQ1253" s="55">
        <v>8</v>
      </c>
      <c r="AR1253" s="55">
        <v>219</v>
      </c>
      <c r="AS1253" s="66">
        <f t="shared" si="408"/>
        <v>2.8149999999999999</v>
      </c>
      <c r="AT1253" s="66">
        <f t="shared" si="409"/>
        <v>0.55753217420668011</v>
      </c>
      <c r="AU1253" s="55" t="str">
        <f>IF(OR($AP1253&lt;SetUp!$B$97,$AP1253&gt;SetUp!$B$98),"Não","Sim")</f>
        <v>Não</v>
      </c>
      <c r="AV1253" s="68">
        <f t="shared" si="410"/>
        <v>1.6777961735562517</v>
      </c>
      <c r="AW1253" s="68">
        <f t="shared" si="411"/>
        <v>0.74668077128494481</v>
      </c>
      <c r="AX1253" s="68">
        <f t="shared" si="412"/>
        <v>0.44947839918736504</v>
      </c>
      <c r="AY1253" s="68">
        <f t="shared" si="413"/>
        <v>-0.25373006518162772</v>
      </c>
      <c r="AZ1253" s="68">
        <f t="shared" si="414"/>
        <v>-2.2574678257933201</v>
      </c>
      <c r="BA1253" s="68">
        <f t="shared" si="415"/>
        <v>-0.93111540227130685</v>
      </c>
      <c r="BB1253" s="68">
        <f t="shared" si="416"/>
        <v>-0.70320846436899276</v>
      </c>
    </row>
    <row r="1254" spans="1:54" x14ac:dyDescent="0.3">
      <c r="A1254" s="64">
        <v>27916</v>
      </c>
      <c r="B1254" s="57">
        <v>0.58799999999999997</v>
      </c>
      <c r="C1254" s="57">
        <v>0.45300000000000001</v>
      </c>
      <c r="D1254" s="57">
        <v>3.4009999999999998</v>
      </c>
      <c r="E1254" s="57">
        <f t="shared" si="401"/>
        <v>0.58799999999999997</v>
      </c>
      <c r="F1254" s="57">
        <f t="shared" si="402"/>
        <v>2.8129999999999997</v>
      </c>
      <c r="G1254" s="57">
        <f t="shared" si="403"/>
        <v>0</v>
      </c>
      <c r="H1254" s="57">
        <f>IF(Q1253&gt;SetUp!$B$56,SetUp!$B$56,Q1253)</f>
        <v>2.4049786396045349E-2</v>
      </c>
      <c r="I1254" s="57">
        <f t="shared" si="417"/>
        <v>0.93572705859791538</v>
      </c>
      <c r="J1254" s="57">
        <f>MIN(F1254,H1254,(1-EXP(-SetUp!$B$52*H1254/SetUp!$B$56))*F1254)</f>
        <v>1.0550796479945555E-2</v>
      </c>
      <c r="K1254" s="57">
        <f t="shared" si="404"/>
        <v>1.3498989916099794E-2</v>
      </c>
      <c r="L1254" s="57">
        <f>IF(I1254&lt;=0,0,MIN(SetUp!$B$50*I1254^SetUp!$B$55,I1254))</f>
        <v>1.8320816777629909E-2</v>
      </c>
      <c r="M1254" s="57">
        <f t="shared" si="405"/>
        <v>0.91740624182028552</v>
      </c>
      <c r="N1254" s="57">
        <f>IF(SetUp!$B$62=0,X1254,(B1254-E1254)*(1-(H1254/SetUp!$B$66/SetUp!$B$56)))</f>
        <v>0</v>
      </c>
      <c r="O1254" s="57">
        <f>K1254*SetUp!$B$65</f>
        <v>0</v>
      </c>
      <c r="P1254" s="57">
        <f>MIN(SetUp!$B$54*L1254^SetUp!$B$51,L1254)</f>
        <v>1.0065104795814715E-2</v>
      </c>
      <c r="Q1254" s="57">
        <f t="shared" si="406"/>
        <v>1.3498989916099794E-2</v>
      </c>
      <c r="R1254" s="57">
        <f>IF((H1254+N1254-O1254)&gt;SetUp!$B$56,T1253+H1254+N1254-O1254-SetUp!$B$56,T1253)</f>
        <v>0</v>
      </c>
      <c r="S1254" s="57">
        <f>R1254*SetUp!$B$65</f>
        <v>0</v>
      </c>
      <c r="T1254" s="57">
        <f>IF((R1254-S1254)&lt;SetUp!$B$53,R1254-S1254,SetUp!$B$53)</f>
        <v>0</v>
      </c>
      <c r="U1254" s="57">
        <f t="shared" si="407"/>
        <v>0.91740624182028552</v>
      </c>
      <c r="V1254" s="57">
        <f>(L1254-P1254)/1000*SetUp!$B$13*1000000/SetUp!$B$48</f>
        <v>0.46956576913610293</v>
      </c>
      <c r="W1254" s="57">
        <f t="shared" si="418"/>
        <v>0</v>
      </c>
      <c r="X1254" s="57">
        <f>MAX((SetUp!$B$56*(1-($H1254/SetUp!$B$56)^2)*TANH(($B1254-$D1254)/SetUp!$B$56))/(1+$H1254/SetUp!$B$56*TANH(($B1254-$D1254)/SetUp!$B$56)),0)</f>
        <v>0</v>
      </c>
      <c r="AP1254" s="64">
        <v>28344</v>
      </c>
      <c r="AQ1254" s="55">
        <v>8</v>
      </c>
      <c r="AR1254" s="55">
        <v>220</v>
      </c>
      <c r="AS1254" s="66">
        <f t="shared" si="408"/>
        <v>2.3940000000000001</v>
      </c>
      <c r="AT1254" s="66">
        <f t="shared" si="409"/>
        <v>0.53781710249468428</v>
      </c>
      <c r="AU1254" s="55" t="str">
        <f>IF(OR($AP1254&lt;SetUp!$B$97,$AP1254&gt;SetUp!$B$98),"Não","Sim")</f>
        <v>Não</v>
      </c>
      <c r="AV1254" s="68">
        <f t="shared" si="410"/>
        <v>1.5472556349873152</v>
      </c>
      <c r="AW1254" s="68">
        <f t="shared" si="411"/>
        <v>0.733360145150174</v>
      </c>
      <c r="AX1254" s="68">
        <f t="shared" si="412"/>
        <v>0.37912414607039191</v>
      </c>
      <c r="AY1254" s="68">
        <f t="shared" si="413"/>
        <v>-0.26936539140061239</v>
      </c>
      <c r="AZ1254" s="68">
        <f t="shared" si="414"/>
        <v>-1.8561828975053158</v>
      </c>
      <c r="BA1254" s="68">
        <f t="shared" si="415"/>
        <v>-0.81389548983714122</v>
      </c>
      <c r="BB1254" s="68">
        <f t="shared" si="416"/>
        <v>-0.64848953747100424</v>
      </c>
    </row>
    <row r="1255" spans="1:54" x14ac:dyDescent="0.3">
      <c r="A1255" s="64">
        <v>27917</v>
      </c>
      <c r="B1255" s="57">
        <v>0</v>
      </c>
      <c r="C1255" s="57">
        <v>0.45300000000000001</v>
      </c>
      <c r="D1255" s="57">
        <v>3.4009999999999998</v>
      </c>
      <c r="E1255" s="57">
        <f t="shared" si="401"/>
        <v>0</v>
      </c>
      <c r="F1255" s="57">
        <f t="shared" si="402"/>
        <v>3.4009999999999998</v>
      </c>
      <c r="G1255" s="57">
        <f t="shared" si="403"/>
        <v>0</v>
      </c>
      <c r="H1255" s="57">
        <f>IF(Q1254&gt;SetUp!$B$56,SetUp!$B$56,Q1254)</f>
        <v>1.3498989916099794E-2</v>
      </c>
      <c r="I1255" s="57">
        <f t="shared" si="417"/>
        <v>0.91740624182028552</v>
      </c>
      <c r="J1255" s="57">
        <f>MIN(F1255,H1255,(1-EXP(-SetUp!$B$52*H1255/SetUp!$B$56))*F1255)</f>
        <v>7.16588774671838E-3</v>
      </c>
      <c r="K1255" s="57">
        <f t="shared" si="404"/>
        <v>6.3331021693814145E-3</v>
      </c>
      <c r="L1255" s="57">
        <f>IF(I1255&lt;=0,0,MIN(SetUp!$B$50*I1255^SetUp!$B$55,I1255))</f>
        <v>1.7726881251831462E-2</v>
      </c>
      <c r="M1255" s="57">
        <f t="shared" si="405"/>
        <v>0.8996793605684541</v>
      </c>
      <c r="N1255" s="57">
        <f>IF(SetUp!$B$62=0,X1255,(B1255-E1255)*(1-(H1255/SetUp!$B$66/SetUp!$B$56)))</f>
        <v>0</v>
      </c>
      <c r="O1255" s="57">
        <f>K1255*SetUp!$B$65</f>
        <v>0</v>
      </c>
      <c r="P1255" s="57">
        <f>MIN(SetUp!$B$54*L1255^SetUp!$B$51,L1255)</f>
        <v>9.7442695274145685E-3</v>
      </c>
      <c r="Q1255" s="57">
        <f t="shared" si="406"/>
        <v>6.3331021693814145E-3</v>
      </c>
      <c r="R1255" s="57">
        <f>IF((H1255+N1255-O1255)&gt;SetUp!$B$56,T1254+H1255+N1255-O1255-SetUp!$B$56,T1254)</f>
        <v>0</v>
      </c>
      <c r="S1255" s="57">
        <f>R1255*SetUp!$B$65</f>
        <v>0</v>
      </c>
      <c r="T1255" s="57">
        <f>IF((R1255-S1255)&lt;SetUp!$B$53,R1255-S1255,SetUp!$B$53)</f>
        <v>0</v>
      </c>
      <c r="U1255" s="57">
        <f t="shared" si="407"/>
        <v>0.8996793605684541</v>
      </c>
      <c r="V1255" s="57">
        <f>(L1255-P1255)/1000*SetUp!$B$13*1000000/SetUp!$B$48</f>
        <v>0.45403245926543756</v>
      </c>
      <c r="W1255" s="57">
        <f t="shared" si="418"/>
        <v>9.0205620750793969E-17</v>
      </c>
      <c r="X1255" s="57">
        <f>MAX((SetUp!$B$56*(1-($H1255/SetUp!$B$56)^2)*TANH(($B1255-$D1255)/SetUp!$B$56))/(1+$H1255/SetUp!$B$56*TANH(($B1255-$D1255)/SetUp!$B$56)),0)</f>
        <v>0</v>
      </c>
      <c r="AP1255" s="64">
        <v>28345</v>
      </c>
      <c r="AQ1255" s="55">
        <v>8</v>
      </c>
      <c r="AR1255" s="55">
        <v>221</v>
      </c>
      <c r="AS1255" s="66">
        <f t="shared" si="408"/>
        <v>2.016</v>
      </c>
      <c r="AT1255" s="66">
        <f t="shared" si="409"/>
        <v>0.5190631921873462</v>
      </c>
      <c r="AU1255" s="55" t="str">
        <f>IF(OR($AP1255&lt;SetUp!$B$97,$AP1255&gt;SetUp!$B$98),"Não","Sim")</f>
        <v>Não</v>
      </c>
      <c r="AV1255" s="68">
        <f t="shared" si="410"/>
        <v>1.4198591479439078</v>
      </c>
      <c r="AW1255" s="68">
        <f t="shared" si="411"/>
        <v>0.72046040292811808</v>
      </c>
      <c r="AX1255" s="68">
        <f t="shared" si="412"/>
        <v>0.30449052777348767</v>
      </c>
      <c r="AY1255" s="68">
        <f t="shared" si="413"/>
        <v>-0.28477976672256189</v>
      </c>
      <c r="AZ1255" s="68">
        <f t="shared" si="414"/>
        <v>-1.4969368078126539</v>
      </c>
      <c r="BA1255" s="68">
        <f t="shared" si="415"/>
        <v>-0.69939874501578969</v>
      </c>
      <c r="BB1255" s="68">
        <f t="shared" si="416"/>
        <v>-0.58927029449604951</v>
      </c>
    </row>
    <row r="1256" spans="1:54" x14ac:dyDescent="0.3">
      <c r="A1256" s="64">
        <v>27918</v>
      </c>
      <c r="B1256" s="57">
        <v>2.5999999999999999E-2</v>
      </c>
      <c r="C1256" s="57">
        <v>0.45300000000000001</v>
      </c>
      <c r="D1256" s="57">
        <v>3.4009999999999998</v>
      </c>
      <c r="E1256" s="57">
        <f t="shared" si="401"/>
        <v>2.5999999999999999E-2</v>
      </c>
      <c r="F1256" s="57">
        <f t="shared" si="402"/>
        <v>3.375</v>
      </c>
      <c r="G1256" s="57">
        <f t="shared" si="403"/>
        <v>0</v>
      </c>
      <c r="H1256" s="57">
        <f>IF(Q1255&gt;SetUp!$B$56,SetUp!$B$56,Q1255)</f>
        <v>6.3331021693814145E-3</v>
      </c>
      <c r="I1256" s="57">
        <f t="shared" si="417"/>
        <v>0.8996793605684541</v>
      </c>
      <c r="J1256" s="57">
        <f>MIN(F1256,H1256,(1-EXP(-SetUp!$B$52*H1256/SetUp!$B$56))*F1256)</f>
        <v>3.3380699858199248E-3</v>
      </c>
      <c r="K1256" s="57">
        <f t="shared" si="404"/>
        <v>2.9950321835614897E-3</v>
      </c>
      <c r="L1256" s="57">
        <f>IF(I1256&lt;=0,0,MIN(SetUp!$B$50*I1256^SetUp!$B$55,I1256))</f>
        <v>1.7159677188976034E-2</v>
      </c>
      <c r="M1256" s="57">
        <f t="shared" si="405"/>
        <v>0.88251968337947806</v>
      </c>
      <c r="N1256" s="57">
        <f>IF(SetUp!$B$62=0,X1256,(B1256-E1256)*(1-(H1256/SetUp!$B$66/SetUp!$B$56)))</f>
        <v>0</v>
      </c>
      <c r="O1256" s="57">
        <f>K1256*SetUp!$B$65</f>
        <v>0</v>
      </c>
      <c r="P1256" s="57">
        <f>MIN(SetUp!$B$54*L1256^SetUp!$B$51,L1256)</f>
        <v>9.4377035020227588E-3</v>
      </c>
      <c r="Q1256" s="57">
        <f t="shared" si="406"/>
        <v>2.9950321835614897E-3</v>
      </c>
      <c r="R1256" s="57">
        <f>IF((H1256+N1256-O1256)&gt;SetUp!$B$56,T1255+H1256+N1256-O1256-SetUp!$B$56,T1255)</f>
        <v>0</v>
      </c>
      <c r="S1256" s="57">
        <f>R1256*SetUp!$B$65</f>
        <v>0</v>
      </c>
      <c r="T1256" s="57">
        <f>IF((R1256-S1256)&lt;SetUp!$B$53,R1256-S1256,SetUp!$B$53)</f>
        <v>0</v>
      </c>
      <c r="U1256" s="57">
        <f t="shared" si="407"/>
        <v>0.88251968337947806</v>
      </c>
      <c r="V1256" s="57">
        <f>(L1256-P1256)/1000*SetUp!$B$13*1000000/SetUp!$B$48</f>
        <v>0.43920797158983682</v>
      </c>
      <c r="W1256" s="57">
        <f t="shared" si="418"/>
        <v>-5.8980598183211441E-17</v>
      </c>
      <c r="X1256" s="57">
        <f>MAX((SetUp!$B$56*(1-($H1256/SetUp!$B$56)^2)*TANH(($B1256-$D1256)/SetUp!$B$56))/(1+$H1256/SetUp!$B$56*TANH(($B1256-$D1256)/SetUp!$B$56)),0)</f>
        <v>0</v>
      </c>
      <c r="AP1256" s="64">
        <v>28346</v>
      </c>
      <c r="AQ1256" s="55">
        <v>8</v>
      </c>
      <c r="AR1256" s="55">
        <v>222</v>
      </c>
      <c r="AS1256" s="66">
        <f t="shared" si="408"/>
        <v>1.5780000000000001</v>
      </c>
      <c r="AT1256" s="66">
        <f t="shared" si="409"/>
        <v>0.50121099742117869</v>
      </c>
      <c r="AU1256" s="55" t="str">
        <f>IF(OR($AP1256&lt;SetUp!$B$97,$AP1256&gt;SetUp!$B$98),"Não","Sim")</f>
        <v>Não</v>
      </c>
      <c r="AV1256" s="68">
        <f t="shared" si="410"/>
        <v>1.2561846997953765</v>
      </c>
      <c r="AW1256" s="68">
        <f t="shared" si="411"/>
        <v>0.70796256781074141</v>
      </c>
      <c r="AX1256" s="68">
        <f t="shared" si="412"/>
        <v>0.19810699887340152</v>
      </c>
      <c r="AY1256" s="68">
        <f t="shared" si="413"/>
        <v>-0.29997940841425114</v>
      </c>
      <c r="AZ1256" s="68">
        <f t="shared" si="414"/>
        <v>-1.0767890025788214</v>
      </c>
      <c r="BA1256" s="68">
        <f t="shared" si="415"/>
        <v>-0.5482221319846351</v>
      </c>
      <c r="BB1256" s="68">
        <f t="shared" si="416"/>
        <v>-0.49808640728765263</v>
      </c>
    </row>
    <row r="1257" spans="1:54" x14ac:dyDescent="0.3">
      <c r="A1257" s="64">
        <v>27919</v>
      </c>
      <c r="B1257" s="57">
        <v>0.31900000000000001</v>
      </c>
      <c r="C1257" s="57">
        <v>0.41</v>
      </c>
      <c r="D1257" s="57">
        <v>3.4009999999999998</v>
      </c>
      <c r="E1257" s="57">
        <f t="shared" si="401"/>
        <v>0.31900000000000001</v>
      </c>
      <c r="F1257" s="57">
        <f t="shared" si="402"/>
        <v>3.0819999999999999</v>
      </c>
      <c r="G1257" s="57">
        <f t="shared" si="403"/>
        <v>0</v>
      </c>
      <c r="H1257" s="57">
        <f>IF(Q1256&gt;SetUp!$B$56,SetUp!$B$56,Q1256)</f>
        <v>2.9950321835614897E-3</v>
      </c>
      <c r="I1257" s="57">
        <f t="shared" si="417"/>
        <v>0.88251968337947806</v>
      </c>
      <c r="J1257" s="57">
        <f>MIN(F1257,H1257,(1-EXP(-SetUp!$B$52*H1257/SetUp!$B$56))*F1257)</f>
        <v>1.4419577603698201E-3</v>
      </c>
      <c r="K1257" s="57">
        <f t="shared" si="404"/>
        <v>1.5530744231916696E-3</v>
      </c>
      <c r="L1257" s="57">
        <f>IF(I1257&lt;=0,0,MIN(SetUp!$B$50*I1257^SetUp!$B$55,I1257))</f>
        <v>1.6617672100883687E-2</v>
      </c>
      <c r="M1257" s="57">
        <f t="shared" si="405"/>
        <v>0.86590201127859434</v>
      </c>
      <c r="N1257" s="57">
        <f>IF(SetUp!$B$62=0,X1257,(B1257-E1257)*(1-(H1257/SetUp!$B$66/SetUp!$B$56)))</f>
        <v>0</v>
      </c>
      <c r="O1257" s="57">
        <f>K1257*SetUp!$B$65</f>
        <v>0</v>
      </c>
      <c r="P1257" s="57">
        <f>MIN(SetUp!$B$54*L1257^SetUp!$B$51,L1257)</f>
        <v>9.1445961135123155E-3</v>
      </c>
      <c r="Q1257" s="57">
        <f t="shared" si="406"/>
        <v>1.5530744231916696E-3</v>
      </c>
      <c r="R1257" s="57">
        <f>IF((H1257+N1257-O1257)&gt;SetUp!$B$56,T1256+H1257+N1257-O1257-SetUp!$B$56,T1256)</f>
        <v>0</v>
      </c>
      <c r="S1257" s="57">
        <f>R1257*SetUp!$B$65</f>
        <v>0</v>
      </c>
      <c r="T1257" s="57">
        <f>IF((R1257-S1257)&lt;SetUp!$B$53,R1257-S1257,SetUp!$B$53)</f>
        <v>0</v>
      </c>
      <c r="U1257" s="57">
        <f t="shared" si="407"/>
        <v>0.86590201127859434</v>
      </c>
      <c r="V1257" s="57">
        <f>(L1257-P1257)/1000*SetUp!$B$13*1000000/SetUp!$B$48</f>
        <v>0.4250512471307204</v>
      </c>
      <c r="W1257" s="57">
        <f t="shared" si="418"/>
        <v>-2.7755575615628914E-17</v>
      </c>
      <c r="X1257" s="57">
        <f>MAX((SetUp!$B$56*(1-($H1257/SetUp!$B$56)^2)*TANH(($B1257-$D1257)/SetUp!$B$56))/(1+$H1257/SetUp!$B$56*TANH(($B1257-$D1257)/SetUp!$B$56)),0)</f>
        <v>0</v>
      </c>
      <c r="AP1257" s="64">
        <v>28347</v>
      </c>
      <c r="AQ1257" s="55">
        <v>8</v>
      </c>
      <c r="AR1257" s="55">
        <v>223</v>
      </c>
      <c r="AS1257" s="66">
        <f t="shared" si="408"/>
        <v>1.48</v>
      </c>
      <c r="AT1257" s="66">
        <f t="shared" si="409"/>
        <v>0.48420550931388956</v>
      </c>
      <c r="AU1257" s="55" t="str">
        <f>IF(OR($AP1257&lt;SetUp!$B$97,$AP1257&gt;SetUp!$B$98),"Não","Sim")</f>
        <v>Não</v>
      </c>
      <c r="AV1257" s="68">
        <f t="shared" si="410"/>
        <v>1.2165525060596438</v>
      </c>
      <c r="AW1257" s="68">
        <f t="shared" si="411"/>
        <v>0.69584876899646053</v>
      </c>
      <c r="AX1257" s="68">
        <f t="shared" si="412"/>
        <v>0.17026171539495738</v>
      </c>
      <c r="AY1257" s="68">
        <f t="shared" si="413"/>
        <v>-0.31497027344238732</v>
      </c>
      <c r="AZ1257" s="68">
        <f t="shared" si="414"/>
        <v>-0.99579449068611048</v>
      </c>
      <c r="BA1257" s="68">
        <f t="shared" si="415"/>
        <v>-0.52070373706318329</v>
      </c>
      <c r="BB1257" s="68">
        <f t="shared" si="416"/>
        <v>-0.4852319888373447</v>
      </c>
    </row>
    <row r="1258" spans="1:54" x14ac:dyDescent="0.3">
      <c r="A1258" s="64">
        <v>27920</v>
      </c>
      <c r="B1258" s="57">
        <v>0.47599999999999998</v>
      </c>
      <c r="C1258" s="57">
        <v>0.41</v>
      </c>
      <c r="D1258" s="57">
        <v>3.4009999999999998</v>
      </c>
      <c r="E1258" s="57">
        <f t="shared" si="401"/>
        <v>0.47599999999999998</v>
      </c>
      <c r="F1258" s="57">
        <f t="shared" si="402"/>
        <v>2.9249999999999998</v>
      </c>
      <c r="G1258" s="57">
        <f t="shared" si="403"/>
        <v>0</v>
      </c>
      <c r="H1258" s="57">
        <f>IF(Q1257&gt;SetUp!$B$56,SetUp!$B$56,Q1257)</f>
        <v>1.5530744231916696E-3</v>
      </c>
      <c r="I1258" s="57">
        <f t="shared" si="417"/>
        <v>0.86590201127859434</v>
      </c>
      <c r="J1258" s="57">
        <f>MIN(F1258,H1258,(1-EXP(-SetUp!$B$52*H1258/SetUp!$B$56))*F1258)</f>
        <v>7.0971742867998724E-4</v>
      </c>
      <c r="K1258" s="57">
        <f t="shared" si="404"/>
        <v>8.4335699451168239E-4</v>
      </c>
      <c r="L1258" s="57">
        <f>IF(I1258&lt;=0,0,MIN(SetUp!$B$50*I1258^SetUp!$B$55,I1258))</f>
        <v>1.6099439821976331E-2</v>
      </c>
      <c r="M1258" s="57">
        <f t="shared" si="405"/>
        <v>0.84980257145661797</v>
      </c>
      <c r="N1258" s="57">
        <f>IF(SetUp!$B$62=0,X1258,(B1258-E1258)*(1-(H1258/SetUp!$B$66/SetUp!$B$56)))</f>
        <v>0</v>
      </c>
      <c r="O1258" s="57">
        <f>K1258*SetUp!$B$65</f>
        <v>0</v>
      </c>
      <c r="P1258" s="57">
        <f>MIN(SetUp!$B$54*L1258^SetUp!$B$51,L1258)</f>
        <v>8.8641925814327751E-3</v>
      </c>
      <c r="Q1258" s="57">
        <f t="shared" si="406"/>
        <v>8.4335699451168239E-4</v>
      </c>
      <c r="R1258" s="57">
        <f>IF((H1258+N1258-O1258)&gt;SetUp!$B$56,T1257+H1258+N1258-O1258-SetUp!$B$56,T1257)</f>
        <v>0</v>
      </c>
      <c r="S1258" s="57">
        <f>R1258*SetUp!$B$65</f>
        <v>0</v>
      </c>
      <c r="T1258" s="57">
        <f>IF((R1258-S1258)&lt;SetUp!$B$53,R1258-S1258,SetUp!$B$53)</f>
        <v>0</v>
      </c>
      <c r="U1258" s="57">
        <f t="shared" si="407"/>
        <v>0.84980257145661797</v>
      </c>
      <c r="V1258" s="57">
        <f>(L1258-P1258)/1000*SetUp!$B$13*1000000/SetUp!$B$48</f>
        <v>0.41152409905762061</v>
      </c>
      <c r="W1258" s="57">
        <f t="shared" si="418"/>
        <v>-3.1225022567582528E-17</v>
      </c>
      <c r="X1258" s="57">
        <f>MAX((SetUp!$B$56*(1-($H1258/SetUp!$B$56)^2)*TANH(($B1258-$D1258)/SetUp!$B$56))/(1+$H1258/SetUp!$B$56*TANH(($B1258-$D1258)/SetUp!$B$56)),0)</f>
        <v>0</v>
      </c>
      <c r="AP1258" s="64">
        <v>28348</v>
      </c>
      <c r="AQ1258" s="55">
        <v>8</v>
      </c>
      <c r="AR1258" s="55">
        <v>224</v>
      </c>
      <c r="AS1258" s="66">
        <f t="shared" si="408"/>
        <v>1.2949999999999999</v>
      </c>
      <c r="AT1258" s="66">
        <f t="shared" si="409"/>
        <v>0.46799576938885645</v>
      </c>
      <c r="AU1258" s="55" t="str">
        <f>IF(OR($AP1258&lt;SetUp!$B$97,$AP1258&gt;SetUp!$B$98),"Não","Sim")</f>
        <v>Não</v>
      </c>
      <c r="AV1258" s="68">
        <f t="shared" si="410"/>
        <v>1.1379806676741042</v>
      </c>
      <c r="AW1258" s="68">
        <f t="shared" si="411"/>
        <v>0.68410216297630311</v>
      </c>
      <c r="AX1258" s="68">
        <f t="shared" si="412"/>
        <v>0.11226976841727061</v>
      </c>
      <c r="AY1258" s="68">
        <f t="shared" si="413"/>
        <v>-0.32975807286472059</v>
      </c>
      <c r="AZ1258" s="68">
        <f t="shared" si="414"/>
        <v>-0.82700423061114348</v>
      </c>
      <c r="BA1258" s="68">
        <f t="shared" si="415"/>
        <v>-0.45387850469780111</v>
      </c>
      <c r="BB1258" s="68">
        <f t="shared" si="416"/>
        <v>-0.44202784128199119</v>
      </c>
    </row>
    <row r="1259" spans="1:54" x14ac:dyDescent="0.3">
      <c r="A1259" s="64">
        <v>27921</v>
      </c>
      <c r="B1259" s="57">
        <v>0.252</v>
      </c>
      <c r="C1259" s="57">
        <v>0.41</v>
      </c>
      <c r="D1259" s="57">
        <v>3.4009999999999998</v>
      </c>
      <c r="E1259" s="57">
        <f t="shared" si="401"/>
        <v>0.252</v>
      </c>
      <c r="F1259" s="57">
        <f t="shared" si="402"/>
        <v>3.149</v>
      </c>
      <c r="G1259" s="57">
        <f t="shared" si="403"/>
        <v>0</v>
      </c>
      <c r="H1259" s="57">
        <f>IF(Q1258&gt;SetUp!$B$56,SetUp!$B$56,Q1258)</f>
        <v>8.4335699451168239E-4</v>
      </c>
      <c r="I1259" s="57">
        <f t="shared" si="417"/>
        <v>0.84980257145661797</v>
      </c>
      <c r="J1259" s="57">
        <f>MIN(F1259,H1259,(1-EXP(-SetUp!$B$52*H1259/SetUp!$B$56))*F1259)</f>
        <v>4.1493065695918344E-4</v>
      </c>
      <c r="K1259" s="57">
        <f t="shared" si="404"/>
        <v>4.2842633755249895E-4</v>
      </c>
      <c r="L1259" s="57">
        <f>IF(I1259&lt;=0,0,MIN(SetUp!$B$50*I1259^SetUp!$B$55,I1259))</f>
        <v>1.5603651880310309E-2</v>
      </c>
      <c r="M1259" s="57">
        <f t="shared" si="405"/>
        <v>0.83419891957630765</v>
      </c>
      <c r="N1259" s="57">
        <f>IF(SetUp!$B$62=0,X1259,(B1259-E1259)*(1-(H1259/SetUp!$B$66/SetUp!$B$56)))</f>
        <v>0</v>
      </c>
      <c r="O1259" s="57">
        <f>K1259*SetUp!$B$65</f>
        <v>0</v>
      </c>
      <c r="P1259" s="57">
        <f>MIN(SetUp!$B$54*L1259^SetUp!$B$51,L1259)</f>
        <v>8.5957894481486514E-3</v>
      </c>
      <c r="Q1259" s="57">
        <f t="shared" si="406"/>
        <v>4.2842633755249895E-4</v>
      </c>
      <c r="R1259" s="57">
        <f>IF((H1259+N1259-O1259)&gt;SetUp!$B$56,T1258+H1259+N1259-O1259-SetUp!$B$56,T1258)</f>
        <v>0</v>
      </c>
      <c r="S1259" s="57">
        <f>R1259*SetUp!$B$65</f>
        <v>0</v>
      </c>
      <c r="T1259" s="57">
        <f>IF((R1259-S1259)&lt;SetUp!$B$53,R1259-S1259,SetUp!$B$53)</f>
        <v>0</v>
      </c>
      <c r="U1259" s="57">
        <f t="shared" si="407"/>
        <v>0.83419891957630765</v>
      </c>
      <c r="V1259" s="57">
        <f>(L1259-P1259)/1000*SetUp!$B$13*1000000/SetUp!$B$48</f>
        <v>0.3985909780048395</v>
      </c>
      <c r="W1259" s="57">
        <f t="shared" si="418"/>
        <v>-1.7347234759768071E-17</v>
      </c>
      <c r="X1259" s="57">
        <f>MAX((SetUp!$B$56*(1-($H1259/SetUp!$B$56)^2)*TANH(($B1259-$D1259)/SetUp!$B$56))/(1+$H1259/SetUp!$B$56*TANH(($B1259-$D1259)/SetUp!$B$56)),0)</f>
        <v>0</v>
      </c>
      <c r="AP1259" s="64">
        <v>28349</v>
      </c>
      <c r="AQ1259" s="55">
        <v>8</v>
      </c>
      <c r="AR1259" s="55">
        <v>225</v>
      </c>
      <c r="AS1259" s="66">
        <f t="shared" si="408"/>
        <v>1.1259999999999999</v>
      </c>
      <c r="AT1259" s="66">
        <f t="shared" si="409"/>
        <v>0.45253452139124184</v>
      </c>
      <c r="AU1259" s="55" t="str">
        <f>IF(OR($AP1259&lt;SetUp!$B$97,$AP1259&gt;SetUp!$B$98),"Não","Sim")</f>
        <v>Não</v>
      </c>
      <c r="AV1259" s="68">
        <f t="shared" si="410"/>
        <v>1.0611314715905846</v>
      </c>
      <c r="AW1259" s="68">
        <f t="shared" si="411"/>
        <v>0.67270686141234048</v>
      </c>
      <c r="AX1259" s="68">
        <f t="shared" si="412"/>
        <v>5.1538390515327381E-2</v>
      </c>
      <c r="AY1259" s="68">
        <f t="shared" si="413"/>
        <v>-0.34434828523698058</v>
      </c>
      <c r="AZ1259" s="68">
        <f t="shared" si="414"/>
        <v>-0.67346547860875805</v>
      </c>
      <c r="BA1259" s="68">
        <f t="shared" si="415"/>
        <v>-0.38842461017824415</v>
      </c>
      <c r="BB1259" s="68">
        <f t="shared" si="416"/>
        <v>-0.39588667575230796</v>
      </c>
    </row>
    <row r="1260" spans="1:54" x14ac:dyDescent="0.3">
      <c r="A1260" s="64">
        <v>27922</v>
      </c>
      <c r="B1260" s="57">
        <v>0.26200000000000001</v>
      </c>
      <c r="C1260" s="57">
        <v>0.371</v>
      </c>
      <c r="D1260" s="57">
        <v>3.4009999999999998</v>
      </c>
      <c r="E1260" s="57">
        <f t="shared" si="401"/>
        <v>0.26200000000000001</v>
      </c>
      <c r="F1260" s="57">
        <f t="shared" si="402"/>
        <v>3.1389999999999998</v>
      </c>
      <c r="G1260" s="57">
        <f t="shared" si="403"/>
        <v>0</v>
      </c>
      <c r="H1260" s="57">
        <f>IF(Q1259&gt;SetUp!$B$56,SetUp!$B$56,Q1259)</f>
        <v>4.2842633755249895E-4</v>
      </c>
      <c r="I1260" s="57">
        <f t="shared" si="417"/>
        <v>0.83419891957630765</v>
      </c>
      <c r="J1260" s="57">
        <f>MIN(F1260,H1260,(1-EXP(-SetUp!$B$52*H1260/SetUp!$B$56))*F1260)</f>
        <v>2.1012269719177966E-4</v>
      </c>
      <c r="K1260" s="57">
        <f t="shared" si="404"/>
        <v>2.183036403607193E-4</v>
      </c>
      <c r="L1260" s="57">
        <f>IF(I1260&lt;=0,0,MIN(SetUp!$B$50*I1260^SetUp!$B$55,I1260))</f>
        <v>1.5129069668259054E-2</v>
      </c>
      <c r="M1260" s="57">
        <f t="shared" si="405"/>
        <v>0.81906984990804865</v>
      </c>
      <c r="N1260" s="57">
        <f>IF(SetUp!$B$62=0,X1260,(B1260-E1260)*(1-(H1260/SetUp!$B$66/SetUp!$B$56)))</f>
        <v>0</v>
      </c>
      <c r="O1260" s="57">
        <f>K1260*SetUp!$B$65</f>
        <v>0</v>
      </c>
      <c r="P1260" s="57">
        <f>MIN(SetUp!$B$54*L1260^SetUp!$B$51,L1260)</f>
        <v>8.3387304910616245E-3</v>
      </c>
      <c r="Q1260" s="57">
        <f t="shared" si="406"/>
        <v>2.183036403607193E-4</v>
      </c>
      <c r="R1260" s="57">
        <f>IF((H1260+N1260-O1260)&gt;SetUp!$B$56,T1259+H1260+N1260-O1260-SetUp!$B$56,T1259)</f>
        <v>0</v>
      </c>
      <c r="S1260" s="57">
        <f>R1260*SetUp!$B$65</f>
        <v>0</v>
      </c>
      <c r="T1260" s="57">
        <f>IF((R1260-S1260)&lt;SetUp!$B$53,R1260-S1260,SetUp!$B$53)</f>
        <v>0</v>
      </c>
      <c r="U1260" s="57">
        <f t="shared" si="407"/>
        <v>0.81906984990804865</v>
      </c>
      <c r="V1260" s="57">
        <f>(L1260-P1260)/1000*SetUp!$B$13*1000000/SetUp!$B$48</f>
        <v>0.3862187592613498</v>
      </c>
      <c r="W1260" s="57">
        <f t="shared" si="418"/>
        <v>5.2041704279304213E-17</v>
      </c>
      <c r="X1260" s="57">
        <f>MAX((SetUp!$B$56*(1-($H1260/SetUp!$B$56)^2)*TANH(($B1260-$D1260)/SetUp!$B$56))/(1+$H1260/SetUp!$B$56*TANH(($B1260-$D1260)/SetUp!$B$56)),0)</f>
        <v>0</v>
      </c>
      <c r="AP1260" s="64">
        <v>28350</v>
      </c>
      <c r="AQ1260" s="55">
        <v>8</v>
      </c>
      <c r="AR1260" s="55">
        <v>226</v>
      </c>
      <c r="AS1260" s="66">
        <f t="shared" si="408"/>
        <v>1.2090000000000001</v>
      </c>
      <c r="AT1260" s="66">
        <f t="shared" si="409"/>
        <v>0.43777789722644417</v>
      </c>
      <c r="AU1260" s="55" t="str">
        <f>IF(OR($AP1260&lt;SetUp!$B$97,$AP1260&gt;SetUp!$B$98),"Não","Sim")</f>
        <v>Não</v>
      </c>
      <c r="AV1260" s="68">
        <f t="shared" si="410"/>
        <v>1.0995453605922769</v>
      </c>
      <c r="AW1260" s="68">
        <f t="shared" si="411"/>
        <v>0.66164786497535388</v>
      </c>
      <c r="AX1260" s="68">
        <f t="shared" si="412"/>
        <v>8.2426300860771906E-2</v>
      </c>
      <c r="AY1260" s="68">
        <f t="shared" si="413"/>
        <v>-0.35874616911552576</v>
      </c>
      <c r="AZ1260" s="68">
        <f t="shared" si="414"/>
        <v>-0.77122210277355596</v>
      </c>
      <c r="BA1260" s="68">
        <f t="shared" si="415"/>
        <v>-0.43789749561692304</v>
      </c>
      <c r="BB1260" s="68">
        <f t="shared" si="416"/>
        <v>-0.44117246997629767</v>
      </c>
    </row>
    <row r="1261" spans="1:54" x14ac:dyDescent="0.3">
      <c r="A1261" s="64">
        <v>27923</v>
      </c>
      <c r="B1261" s="57">
        <v>0</v>
      </c>
      <c r="C1261" s="57">
        <v>0.33400000000000002</v>
      </c>
      <c r="D1261" s="57">
        <v>3.4009999999999998</v>
      </c>
      <c r="E1261" s="57">
        <f t="shared" si="401"/>
        <v>0</v>
      </c>
      <c r="F1261" s="57">
        <f t="shared" si="402"/>
        <v>3.4009999999999998</v>
      </c>
      <c r="G1261" s="57">
        <f t="shared" si="403"/>
        <v>0</v>
      </c>
      <c r="H1261" s="57">
        <f>IF(Q1260&gt;SetUp!$B$56,SetUp!$B$56,Q1260)</f>
        <v>2.183036403607193E-4</v>
      </c>
      <c r="I1261" s="57">
        <f t="shared" si="417"/>
        <v>0.81906984990804865</v>
      </c>
      <c r="J1261" s="57">
        <f>MIN(F1261,H1261,(1-EXP(-SetUp!$B$52*H1261/SetUp!$B$56))*F1261)</f>
        <v>1.1600594039606959E-4</v>
      </c>
      <c r="K1261" s="57">
        <f t="shared" si="404"/>
        <v>1.022976999646497E-4</v>
      </c>
      <c r="L1261" s="57">
        <f>IF(I1261&lt;=0,0,MIN(SetUp!$B$50*I1261^SetUp!$B$55,I1261))</f>
        <v>1.4674537329745928E-2</v>
      </c>
      <c r="M1261" s="57">
        <f t="shared" si="405"/>
        <v>0.80439531257830277</v>
      </c>
      <c r="N1261" s="57">
        <f>IF(SetUp!$B$62=0,X1261,(B1261-E1261)*(1-(H1261/SetUp!$B$66/SetUp!$B$56)))</f>
        <v>0</v>
      </c>
      <c r="O1261" s="57">
        <f>K1261*SetUp!$B$65</f>
        <v>0</v>
      </c>
      <c r="P1261" s="57">
        <f>MIN(SetUp!$B$54*L1261^SetUp!$B$51,L1261)</f>
        <v>8.0924030069792624E-3</v>
      </c>
      <c r="Q1261" s="57">
        <f t="shared" si="406"/>
        <v>1.022976999646497E-4</v>
      </c>
      <c r="R1261" s="57">
        <f>IF((H1261+N1261-O1261)&gt;SetUp!$B$56,T1260+H1261+N1261-O1261-SetUp!$B$56,T1260)</f>
        <v>0</v>
      </c>
      <c r="S1261" s="57">
        <f>R1261*SetUp!$B$65</f>
        <v>0</v>
      </c>
      <c r="T1261" s="57">
        <f>IF((R1261-S1261)&lt;SetUp!$B$53,R1261-S1261,SetUp!$B$53)</f>
        <v>0</v>
      </c>
      <c r="U1261" s="57">
        <f t="shared" si="407"/>
        <v>0.80439531257830277</v>
      </c>
      <c r="V1261" s="57">
        <f>(L1261-P1261)/1000*SetUp!$B$13*1000000/SetUp!$B$48</f>
        <v>0.37437654954957689</v>
      </c>
      <c r="W1261" s="57">
        <f t="shared" si="418"/>
        <v>4.3368086899420177E-17</v>
      </c>
      <c r="X1261" s="57">
        <f>MAX((SetUp!$B$56*(1-($H1261/SetUp!$B$56)^2)*TANH(($B1261-$D1261)/SetUp!$B$56))/(1+$H1261/SetUp!$B$56*TANH(($B1261-$D1261)/SetUp!$B$56)),0)</f>
        <v>0</v>
      </c>
      <c r="AP1261" s="64">
        <v>28351</v>
      </c>
      <c r="AQ1261" s="55">
        <v>8</v>
      </c>
      <c r="AR1261" s="55">
        <v>227</v>
      </c>
      <c r="AS1261" s="66">
        <f t="shared" si="408"/>
        <v>0.97299999999999998</v>
      </c>
      <c r="AT1261" s="66">
        <f t="shared" si="409"/>
        <v>0.42368513327588897</v>
      </c>
      <c r="AU1261" s="55" t="str">
        <f>IF(OR($AP1261&lt;SetUp!$B$97,$AP1261&gt;SetUp!$B$98),"Não","Sim")</f>
        <v>Não</v>
      </c>
      <c r="AV1261" s="68">
        <f t="shared" si="410"/>
        <v>0.98640762365261547</v>
      </c>
      <c r="AW1261" s="68">
        <f t="shared" si="411"/>
        <v>0.65091100257707191</v>
      </c>
      <c r="AX1261" s="68">
        <f t="shared" si="412"/>
        <v>-1.1887159731648099E-2</v>
      </c>
      <c r="AY1261" s="68">
        <f t="shared" si="413"/>
        <v>-0.37295677472811362</v>
      </c>
      <c r="AZ1261" s="68">
        <f t="shared" si="414"/>
        <v>-0.54931486672411101</v>
      </c>
      <c r="BA1261" s="68">
        <f t="shared" si="415"/>
        <v>-0.33549662107554357</v>
      </c>
      <c r="BB1261" s="68">
        <f t="shared" si="416"/>
        <v>-0.3610696149964655</v>
      </c>
    </row>
    <row r="1262" spans="1:54" x14ac:dyDescent="0.3">
      <c r="A1262" s="64">
        <v>27924</v>
      </c>
      <c r="B1262" s="57">
        <v>0</v>
      </c>
      <c r="C1262" s="57">
        <v>0.33400000000000002</v>
      </c>
      <c r="D1262" s="57">
        <v>3.4009999999999998</v>
      </c>
      <c r="E1262" s="57">
        <f t="shared" si="401"/>
        <v>0</v>
      </c>
      <c r="F1262" s="57">
        <f t="shared" si="402"/>
        <v>3.4009999999999998</v>
      </c>
      <c r="G1262" s="57">
        <f t="shared" si="403"/>
        <v>0</v>
      </c>
      <c r="H1262" s="57">
        <f>IF(Q1261&gt;SetUp!$B$56,SetUp!$B$56,Q1261)</f>
        <v>1.022976999646497E-4</v>
      </c>
      <c r="I1262" s="57">
        <f t="shared" si="417"/>
        <v>0.80439531257830277</v>
      </c>
      <c r="J1262" s="57">
        <f>MIN(F1262,H1262,(1-EXP(-SetUp!$B$52*H1262/SetUp!$B$56))*F1262)</f>
        <v>5.4361202665682891E-5</v>
      </c>
      <c r="K1262" s="57">
        <f t="shared" si="404"/>
        <v>4.7936497298966814E-5</v>
      </c>
      <c r="L1262" s="57">
        <f>IF(I1262&lt;=0,0,MIN(SetUp!$B$50*I1262^SetUp!$B$55,I1262))</f>
        <v>1.4238975290476668E-2</v>
      </c>
      <c r="M1262" s="57">
        <f t="shared" si="405"/>
        <v>0.79015633728782608</v>
      </c>
      <c r="N1262" s="57">
        <f>IF(SetUp!$B$62=0,X1262,(B1262-E1262)*(1-(H1262/SetUp!$B$66/SetUp!$B$56)))</f>
        <v>0</v>
      </c>
      <c r="O1262" s="57">
        <f>K1262*SetUp!$B$65</f>
        <v>0</v>
      </c>
      <c r="P1262" s="57">
        <f>MIN(SetUp!$B$54*L1262^SetUp!$B$51,L1262)</f>
        <v>7.8562344306066234E-3</v>
      </c>
      <c r="Q1262" s="57">
        <f t="shared" si="406"/>
        <v>4.7936497298966814E-5</v>
      </c>
      <c r="R1262" s="57">
        <f>IF((H1262+N1262-O1262)&gt;SetUp!$B$56,T1261+H1262+N1262-O1262-SetUp!$B$56,T1261)</f>
        <v>0</v>
      </c>
      <c r="S1262" s="57">
        <f>R1262*SetUp!$B$65</f>
        <v>0</v>
      </c>
      <c r="T1262" s="57">
        <f>IF((R1262-S1262)&lt;SetUp!$B$53,R1262-S1262,SetUp!$B$53)</f>
        <v>0</v>
      </c>
      <c r="U1262" s="57">
        <f t="shared" si="407"/>
        <v>0.79015633728782608</v>
      </c>
      <c r="V1262" s="57">
        <f>(L1262-P1262)/1000*SetUp!$B$13*1000000/SetUp!$B$48</f>
        <v>0.36303551137237328</v>
      </c>
      <c r="W1262" s="57">
        <f t="shared" si="418"/>
        <v>0</v>
      </c>
      <c r="X1262" s="57">
        <f>MAX((SetUp!$B$56*(1-($H1262/SetUp!$B$56)^2)*TANH(($B1262-$D1262)/SetUp!$B$56))/(1+$H1262/SetUp!$B$56*TANH(($B1262-$D1262)/SetUp!$B$56)),0)</f>
        <v>0</v>
      </c>
      <c r="AP1262" s="64">
        <v>28352</v>
      </c>
      <c r="AQ1262" s="55">
        <v>8</v>
      </c>
      <c r="AR1262" s="55">
        <v>228</v>
      </c>
      <c r="AS1262" s="66">
        <f t="shared" si="408"/>
        <v>0.70899999999999996</v>
      </c>
      <c r="AT1262" s="66">
        <f t="shared" si="409"/>
        <v>0.41021831379914903</v>
      </c>
      <c r="AU1262" s="55" t="str">
        <f>IF(OR($AP1262&lt;SetUp!$B$97,$AP1262&gt;SetUp!$B$98),"Não","Sim")</f>
        <v>Não</v>
      </c>
      <c r="AV1262" s="68">
        <f t="shared" si="410"/>
        <v>0.84202137740083538</v>
      </c>
      <c r="AW1262" s="68">
        <f t="shared" si="411"/>
        <v>0.64048287549250604</v>
      </c>
      <c r="AX1262" s="68">
        <f t="shared" si="412"/>
        <v>-0.14935376481693349</v>
      </c>
      <c r="AY1262" s="68">
        <f t="shared" si="413"/>
        <v>-0.38698495487849971</v>
      </c>
      <c r="AZ1262" s="68">
        <f t="shared" si="414"/>
        <v>-0.29878168620085094</v>
      </c>
      <c r="BA1262" s="68">
        <f t="shared" si="415"/>
        <v>-0.20153850190832934</v>
      </c>
      <c r="BB1262" s="68">
        <f t="shared" si="416"/>
        <v>-0.23763119006156622</v>
      </c>
    </row>
    <row r="1263" spans="1:54" x14ac:dyDescent="0.3">
      <c r="A1263" s="64">
        <v>27925</v>
      </c>
      <c r="B1263" s="57">
        <v>0</v>
      </c>
      <c r="C1263" s="57">
        <v>0.33400000000000002</v>
      </c>
      <c r="D1263" s="57">
        <v>3.4009999999999998</v>
      </c>
      <c r="E1263" s="57">
        <f t="shared" si="401"/>
        <v>0</v>
      </c>
      <c r="F1263" s="57">
        <f t="shared" si="402"/>
        <v>3.4009999999999998</v>
      </c>
      <c r="G1263" s="57">
        <f t="shared" si="403"/>
        <v>0</v>
      </c>
      <c r="H1263" s="57">
        <f>IF(Q1262&gt;SetUp!$B$56,SetUp!$B$56,Q1262)</f>
        <v>4.7936497298966814E-5</v>
      </c>
      <c r="I1263" s="57">
        <f t="shared" si="417"/>
        <v>0.79015633728782608</v>
      </c>
      <c r="J1263" s="57">
        <f>MIN(F1263,H1263,(1-EXP(-SetUp!$B$52*H1263/SetUp!$B$56))*F1263)</f>
        <v>2.5473658867785852E-5</v>
      </c>
      <c r="K1263" s="57">
        <f t="shared" si="404"/>
        <v>2.2462838431180961E-5</v>
      </c>
      <c r="L1263" s="57">
        <f>IF(I1263&lt;=0,0,MIN(SetUp!$B$50*I1263^SetUp!$B$55,I1263))</f>
        <v>1.3821374365970246E-2</v>
      </c>
      <c r="M1263" s="57">
        <f t="shared" si="405"/>
        <v>0.77633496292185589</v>
      </c>
      <c r="N1263" s="57">
        <f>IF(SetUp!$B$62=0,X1263,(B1263-E1263)*(1-(H1263/SetUp!$B$66/SetUp!$B$56)))</f>
        <v>0</v>
      </c>
      <c r="O1263" s="57">
        <f>K1263*SetUp!$B$65</f>
        <v>0</v>
      </c>
      <c r="P1263" s="57">
        <f>MIN(SetUp!$B$54*L1263^SetUp!$B$51,L1263)</f>
        <v>7.6296892534363902E-3</v>
      </c>
      <c r="Q1263" s="57">
        <f t="shared" si="406"/>
        <v>2.2462838431180961E-5</v>
      </c>
      <c r="R1263" s="57">
        <f>IF((H1263+N1263-O1263)&gt;SetUp!$B$56,T1262+H1263+N1263-O1263-SetUp!$B$56,T1262)</f>
        <v>0</v>
      </c>
      <c r="S1263" s="57">
        <f>R1263*SetUp!$B$65</f>
        <v>0</v>
      </c>
      <c r="T1263" s="57">
        <f>IF((R1263-S1263)&lt;SetUp!$B$53,R1263-S1263,SetUp!$B$53)</f>
        <v>0</v>
      </c>
      <c r="U1263" s="57">
        <f t="shared" si="407"/>
        <v>0.77633496292185589</v>
      </c>
      <c r="V1263" s="57">
        <f>(L1263-P1263)/1000*SetUp!$B$13*1000000/SetUp!$B$48</f>
        <v>0.35216870313785625</v>
      </c>
      <c r="W1263" s="57">
        <f t="shared" si="418"/>
        <v>1.0061396160665481E-16</v>
      </c>
      <c r="X1263" s="57">
        <f>MAX((SetUp!$B$56*(1-($H1263/SetUp!$B$56)^2)*TANH(($B1263-$D1263)/SetUp!$B$56))/(1+$H1263/SetUp!$B$56*TANH(($B1263-$D1263)/SetUp!$B$56)),0)</f>
        <v>0</v>
      </c>
      <c r="AP1263" s="64">
        <v>28353</v>
      </c>
      <c r="AQ1263" s="55">
        <v>8</v>
      </c>
      <c r="AR1263" s="55">
        <v>229</v>
      </c>
      <c r="AS1263" s="66">
        <f t="shared" si="408"/>
        <v>0.65200000000000002</v>
      </c>
      <c r="AT1263" s="66">
        <f t="shared" si="409"/>
        <v>0.39734213852522832</v>
      </c>
      <c r="AU1263" s="55" t="str">
        <f>IF(OR($AP1263&lt;SetUp!$B$97,$AP1263&gt;SetUp!$B$98),"Não","Sim")</f>
        <v>Não</v>
      </c>
      <c r="AV1263" s="68">
        <f t="shared" si="410"/>
        <v>0.80746516952745395</v>
      </c>
      <c r="AW1263" s="68">
        <f t="shared" si="411"/>
        <v>0.63035080592097947</v>
      </c>
      <c r="AX1263" s="68">
        <f t="shared" si="412"/>
        <v>-0.18575240426807979</v>
      </c>
      <c r="AY1263" s="68">
        <f t="shared" si="413"/>
        <v>-0.4008353751446036</v>
      </c>
      <c r="AZ1263" s="68">
        <f t="shared" si="414"/>
        <v>-0.25465786147477171</v>
      </c>
      <c r="BA1263" s="68">
        <f t="shared" si="415"/>
        <v>-0.17711436360647448</v>
      </c>
      <c r="BB1263" s="68">
        <f t="shared" si="416"/>
        <v>-0.21508297087652381</v>
      </c>
    </row>
    <row r="1264" spans="1:54" x14ac:dyDescent="0.3">
      <c r="A1264" s="64">
        <v>27926</v>
      </c>
      <c r="B1264" s="57">
        <v>0</v>
      </c>
      <c r="C1264" s="57">
        <v>0.29899999999999999</v>
      </c>
      <c r="D1264" s="57">
        <v>3.4009999999999998</v>
      </c>
      <c r="E1264" s="57">
        <f t="shared" si="401"/>
        <v>0</v>
      </c>
      <c r="F1264" s="57">
        <f t="shared" si="402"/>
        <v>3.4009999999999998</v>
      </c>
      <c r="G1264" s="57">
        <f t="shared" si="403"/>
        <v>0</v>
      </c>
      <c r="H1264" s="57">
        <f>IF(Q1263&gt;SetUp!$B$56,SetUp!$B$56,Q1263)</f>
        <v>2.2462838431180961E-5</v>
      </c>
      <c r="I1264" s="57">
        <f t="shared" si="417"/>
        <v>0.77633496292185589</v>
      </c>
      <c r="J1264" s="57">
        <f>MIN(F1264,H1264,(1-EXP(-SetUp!$B$52*H1264/SetUp!$B$56))*F1264)</f>
        <v>1.1936871786793145E-5</v>
      </c>
      <c r="K1264" s="57">
        <f t="shared" si="404"/>
        <v>1.0525966644387817E-5</v>
      </c>
      <c r="L1264" s="57">
        <f>IF(I1264&lt;=0,0,MIN(SetUp!$B$50*I1264^SetUp!$B$55,I1264))</f>
        <v>1.342079038949982E-2</v>
      </c>
      <c r="M1264" s="57">
        <f t="shared" si="405"/>
        <v>0.76291417253235605</v>
      </c>
      <c r="N1264" s="57">
        <f>IF(SetUp!$B$62=0,X1264,(B1264-E1264)*(1-(H1264/SetUp!$B$66/SetUp!$B$56)))</f>
        <v>0</v>
      </c>
      <c r="O1264" s="57">
        <f>K1264*SetUp!$B$65</f>
        <v>0</v>
      </c>
      <c r="P1264" s="57">
        <f>MIN(SetUp!$B$54*L1264^SetUp!$B$51,L1264)</f>
        <v>7.4122662130799684E-3</v>
      </c>
      <c r="Q1264" s="57">
        <f t="shared" si="406"/>
        <v>1.0525966644387817E-5</v>
      </c>
      <c r="R1264" s="57">
        <f>IF((H1264+N1264-O1264)&gt;SetUp!$B$56,T1263+H1264+N1264-O1264-SetUp!$B$56,T1263)</f>
        <v>0</v>
      </c>
      <c r="S1264" s="57">
        <f>R1264*SetUp!$B$65</f>
        <v>0</v>
      </c>
      <c r="T1264" s="57">
        <f>IF((R1264-S1264)&lt;SetUp!$B$53,R1264-S1264,SetUp!$B$53)</f>
        <v>0</v>
      </c>
      <c r="U1264" s="57">
        <f t="shared" si="407"/>
        <v>0.76291417253235605</v>
      </c>
      <c r="V1264" s="57">
        <f>(L1264-P1264)/1000*SetUp!$B$13*1000000/SetUp!$B$48</f>
        <v>0.34175093347347035</v>
      </c>
      <c r="W1264" s="57">
        <f t="shared" si="418"/>
        <v>-2.4286128663675299E-17</v>
      </c>
      <c r="X1264" s="57">
        <f>MAX((SetUp!$B$56*(1-($H1264/SetUp!$B$56)^2)*TANH(($B1264-$D1264)/SetUp!$B$56))/(1+$H1264/SetUp!$B$56*TANH(($B1264-$D1264)/SetUp!$B$56)),0)</f>
        <v>0</v>
      </c>
      <c r="AP1264" s="64">
        <v>28354</v>
      </c>
      <c r="AQ1264" s="55">
        <v>8</v>
      </c>
      <c r="AR1264" s="55">
        <v>230</v>
      </c>
      <c r="AS1264" s="66">
        <f t="shared" si="408"/>
        <v>0.59699999999999998</v>
      </c>
      <c r="AT1264" s="66">
        <f t="shared" si="409"/>
        <v>0.38502371187823808</v>
      </c>
      <c r="AU1264" s="55" t="str">
        <f>IF(OR($AP1264&lt;SetUp!$B$97,$AP1264&gt;SetUp!$B$98),"Não","Sim")</f>
        <v>Não</v>
      </c>
      <c r="AV1264" s="68">
        <f t="shared" si="410"/>
        <v>0.77265775088327426</v>
      </c>
      <c r="AW1264" s="68">
        <f t="shared" si="411"/>
        <v>0.62050278958135074</v>
      </c>
      <c r="AX1264" s="68">
        <f t="shared" si="412"/>
        <v>-0.22402566887063094</v>
      </c>
      <c r="AY1264" s="68">
        <f t="shared" si="413"/>
        <v>-0.41451252342457462</v>
      </c>
      <c r="AZ1264" s="68">
        <f t="shared" si="414"/>
        <v>-0.21197628812176189</v>
      </c>
      <c r="BA1264" s="68">
        <f t="shared" si="415"/>
        <v>-0.15215496130192352</v>
      </c>
      <c r="BB1264" s="68">
        <f t="shared" si="416"/>
        <v>-0.19048685455394368</v>
      </c>
    </row>
    <row r="1265" spans="1:54" x14ac:dyDescent="0.3">
      <c r="A1265" s="64">
        <v>27927</v>
      </c>
      <c r="B1265" s="57">
        <v>0</v>
      </c>
      <c r="C1265" s="57">
        <v>0.26700000000000002</v>
      </c>
      <c r="D1265" s="57">
        <v>3.4009999999999998</v>
      </c>
      <c r="E1265" s="57">
        <f t="shared" si="401"/>
        <v>0</v>
      </c>
      <c r="F1265" s="57">
        <f t="shared" si="402"/>
        <v>3.4009999999999998</v>
      </c>
      <c r="G1265" s="57">
        <f t="shared" si="403"/>
        <v>0</v>
      </c>
      <c r="H1265" s="57">
        <f>IF(Q1264&gt;SetUp!$B$56,SetUp!$B$56,Q1264)</f>
        <v>1.0525966644387817E-5</v>
      </c>
      <c r="I1265" s="57">
        <f t="shared" si="417"/>
        <v>0.76291417253235605</v>
      </c>
      <c r="J1265" s="57">
        <f>MIN(F1265,H1265,(1-EXP(-SetUp!$B$52*H1265/SetUp!$B$56))*F1265)</f>
        <v>5.5935598621934534E-6</v>
      </c>
      <c r="K1265" s="57">
        <f t="shared" si="404"/>
        <v>4.9324067821943634E-6</v>
      </c>
      <c r="L1265" s="57">
        <f>IF(I1265&lt;=0,0,MIN(SetUp!$B$50*I1265^SetUp!$B$55,I1265))</f>
        <v>1.3036339308471118E-2</v>
      </c>
      <c r="M1265" s="57">
        <f t="shared" si="405"/>
        <v>0.7498778332238849</v>
      </c>
      <c r="N1265" s="57">
        <f>IF(SetUp!$B$62=0,X1265,(B1265-E1265)*(1-(H1265/SetUp!$B$66/SetUp!$B$56)))</f>
        <v>0</v>
      </c>
      <c r="O1265" s="57">
        <f>K1265*SetUp!$B$65</f>
        <v>0</v>
      </c>
      <c r="P1265" s="57">
        <f>MIN(SetUp!$B$54*L1265^SetUp!$B$51,L1265)</f>
        <v>7.2034957263886652E-3</v>
      </c>
      <c r="Q1265" s="57">
        <f t="shared" si="406"/>
        <v>4.9324067821943634E-6</v>
      </c>
      <c r="R1265" s="57">
        <f>IF((H1265+N1265-O1265)&gt;SetUp!$B$56,T1264+H1265+N1265-O1265-SetUp!$B$56,T1264)</f>
        <v>0</v>
      </c>
      <c r="S1265" s="57">
        <f>R1265*SetUp!$B$65</f>
        <v>0</v>
      </c>
      <c r="T1265" s="57">
        <f>IF((R1265-S1265)&lt;SetUp!$B$53,R1265-S1265,SetUp!$B$53)</f>
        <v>0</v>
      </c>
      <c r="U1265" s="57">
        <f t="shared" si="407"/>
        <v>0.7498778332238849</v>
      </c>
      <c r="V1265" s="57">
        <f>(L1265-P1265)/1000*SetUp!$B$13*1000000/SetUp!$B$48</f>
        <v>0.33175862831747216</v>
      </c>
      <c r="W1265" s="57">
        <f t="shared" si="418"/>
        <v>-1.7347234759768071E-17</v>
      </c>
      <c r="X1265" s="57">
        <f>MAX((SetUp!$B$56*(1-($H1265/SetUp!$B$56)^2)*TANH(($B1265-$D1265)/SetUp!$B$56))/(1+$H1265/SetUp!$B$56*TANH(($B1265-$D1265)/SetUp!$B$56)),0)</f>
        <v>0</v>
      </c>
      <c r="AP1265" s="64">
        <v>28355</v>
      </c>
      <c r="AQ1265" s="55">
        <v>8</v>
      </c>
      <c r="AR1265" s="55">
        <v>231</v>
      </c>
      <c r="AS1265" s="66">
        <f t="shared" si="408"/>
        <v>0.59699999999999998</v>
      </c>
      <c r="AT1265" s="66">
        <f t="shared" si="409"/>
        <v>0.37323235158081081</v>
      </c>
      <c r="AU1265" s="55" t="str">
        <f>IF(OR($AP1265&lt;SetUp!$B$97,$AP1265&gt;SetUp!$B$98),"Não","Sim")</f>
        <v>Não</v>
      </c>
      <c r="AV1265" s="68">
        <f t="shared" si="410"/>
        <v>0.77265775088327426</v>
      </c>
      <c r="AW1265" s="68">
        <f t="shared" si="411"/>
        <v>0.61092745197839227</v>
      </c>
      <c r="AX1265" s="68">
        <f t="shared" si="412"/>
        <v>-0.22402566887063094</v>
      </c>
      <c r="AY1265" s="68">
        <f t="shared" si="413"/>
        <v>-0.42802071888030391</v>
      </c>
      <c r="AZ1265" s="68">
        <f t="shared" si="414"/>
        <v>-0.22376764841918917</v>
      </c>
      <c r="BA1265" s="68">
        <f t="shared" si="415"/>
        <v>-0.161730298904882</v>
      </c>
      <c r="BB1265" s="68">
        <f t="shared" si="416"/>
        <v>-0.20399505000967297</v>
      </c>
    </row>
    <row r="1266" spans="1:54" x14ac:dyDescent="0.3">
      <c r="A1266" s="64">
        <v>27928</v>
      </c>
      <c r="B1266" s="57">
        <v>0.55200000000000005</v>
      </c>
      <c r="C1266" s="57">
        <v>0.23799999999999999</v>
      </c>
      <c r="D1266" s="57">
        <v>3.4009999999999998</v>
      </c>
      <c r="E1266" s="57">
        <f t="shared" si="401"/>
        <v>0.55200000000000005</v>
      </c>
      <c r="F1266" s="57">
        <f t="shared" si="402"/>
        <v>2.8489999999999998</v>
      </c>
      <c r="G1266" s="57">
        <f t="shared" si="403"/>
        <v>0</v>
      </c>
      <c r="H1266" s="57">
        <f>IF(Q1265&gt;SetUp!$B$56,SetUp!$B$56,Q1265)</f>
        <v>4.9324067821943634E-6</v>
      </c>
      <c r="I1266" s="57">
        <f t="shared" si="417"/>
        <v>0.7498778332238849</v>
      </c>
      <c r="J1266" s="57">
        <f>MIN(F1266,H1266,(1-EXP(-SetUp!$B$52*H1266/SetUp!$B$56))*F1266)</f>
        <v>2.1956908606128867E-6</v>
      </c>
      <c r="K1266" s="57">
        <f t="shared" si="404"/>
        <v>2.7367159215814767E-6</v>
      </c>
      <c r="L1266" s="57">
        <f>IF(I1266&lt;=0,0,MIN(SetUp!$B$50*I1266^SetUp!$B$55,I1266))</f>
        <v>1.2667192703403579E-2</v>
      </c>
      <c r="M1266" s="57">
        <f t="shared" si="405"/>
        <v>0.73721064052048135</v>
      </c>
      <c r="N1266" s="57">
        <f>IF(SetUp!$B$62=0,X1266,(B1266-E1266)*(1-(H1266/SetUp!$B$66/SetUp!$B$56)))</f>
        <v>0</v>
      </c>
      <c r="O1266" s="57">
        <f>K1266*SetUp!$B$65</f>
        <v>0</v>
      </c>
      <c r="P1266" s="57">
        <f>MIN(SetUp!$B$54*L1266^SetUp!$B$51,L1266)</f>
        <v>7.0029375426212447E-3</v>
      </c>
      <c r="Q1266" s="57">
        <f t="shared" si="406"/>
        <v>2.7367159215814767E-6</v>
      </c>
      <c r="R1266" s="57">
        <f>IF((H1266+N1266-O1266)&gt;SetUp!$B$56,T1265+H1266+N1266-O1266-SetUp!$B$56,T1265)</f>
        <v>0</v>
      </c>
      <c r="S1266" s="57">
        <f>R1266*SetUp!$B$65</f>
        <v>0</v>
      </c>
      <c r="T1266" s="57">
        <f>IF((R1266-S1266)&lt;SetUp!$B$53,R1266-S1266,SetUp!$B$53)</f>
        <v>0</v>
      </c>
      <c r="U1266" s="57">
        <f t="shared" si="407"/>
        <v>0.73721064052048135</v>
      </c>
      <c r="V1266" s="57">
        <f>(L1266-P1266)/1000*SetUp!$B$13*1000000/SetUp!$B$48</f>
        <v>0.32216970953135121</v>
      </c>
      <c r="W1266" s="57">
        <f t="shared" si="418"/>
        <v>-4.3368086899420177E-17</v>
      </c>
      <c r="X1266" s="57">
        <f>MAX((SetUp!$B$56*(1-($H1266/SetUp!$B$56)^2)*TANH(($B1266-$D1266)/SetUp!$B$56))/(1+$H1266/SetUp!$B$56*TANH(($B1266-$D1266)/SetUp!$B$56)),0)</f>
        <v>0</v>
      </c>
      <c r="AP1266" s="64">
        <v>28356</v>
      </c>
      <c r="AQ1266" s="55">
        <v>8</v>
      </c>
      <c r="AR1266" s="55">
        <v>232</v>
      </c>
      <c r="AS1266" s="66">
        <f t="shared" si="408"/>
        <v>0.54600000000000004</v>
      </c>
      <c r="AT1266" s="66">
        <f t="shared" si="409"/>
        <v>0.3619394146387635</v>
      </c>
      <c r="AU1266" s="55" t="str">
        <f>IF(OR($AP1266&lt;SetUp!$B$97,$AP1266&gt;SetUp!$B$98),"Não","Sim")</f>
        <v>Não</v>
      </c>
      <c r="AV1266" s="68">
        <f t="shared" si="410"/>
        <v>0.73891812807644663</v>
      </c>
      <c r="AW1266" s="68">
        <f t="shared" si="411"/>
        <v>0.60161400801407827</v>
      </c>
      <c r="AX1266" s="68">
        <f t="shared" si="412"/>
        <v>-0.26280735729526272</v>
      </c>
      <c r="AY1266" s="68">
        <f t="shared" si="413"/>
        <v>-0.44136412032355105</v>
      </c>
      <c r="AZ1266" s="68">
        <f t="shared" si="414"/>
        <v>-0.18406058536123654</v>
      </c>
      <c r="BA1266" s="68">
        <f t="shared" si="415"/>
        <v>-0.13730412006236836</v>
      </c>
      <c r="BB1266" s="68">
        <f t="shared" si="416"/>
        <v>-0.17855676302828832</v>
      </c>
    </row>
    <row r="1267" spans="1:54" x14ac:dyDescent="0.3">
      <c r="A1267" s="64">
        <v>27929</v>
      </c>
      <c r="B1267" s="57">
        <v>0</v>
      </c>
      <c r="C1267" s="57">
        <v>0.23799999999999999</v>
      </c>
      <c r="D1267" s="57">
        <v>3.4009999999999998</v>
      </c>
      <c r="E1267" s="57">
        <f t="shared" si="401"/>
        <v>0</v>
      </c>
      <c r="F1267" s="57">
        <f t="shared" si="402"/>
        <v>3.4009999999999998</v>
      </c>
      <c r="G1267" s="57">
        <f t="shared" si="403"/>
        <v>0</v>
      </c>
      <c r="H1267" s="57">
        <f>IF(Q1266&gt;SetUp!$B$56,SetUp!$B$56,Q1266)</f>
        <v>2.7367159215814767E-6</v>
      </c>
      <c r="I1267" s="57">
        <f t="shared" si="417"/>
        <v>0.73721064052048135</v>
      </c>
      <c r="J1267" s="57">
        <f>MIN(F1267,H1267,(1-EXP(-SetUp!$B$52*H1267/SetUp!$B$56))*F1267)</f>
        <v>1.4543076342774517E-6</v>
      </c>
      <c r="K1267" s="57">
        <f t="shared" si="404"/>
        <v>1.282408287304025E-6</v>
      </c>
      <c r="L1267" s="57">
        <f>IF(I1267&lt;=0,0,MIN(SetUp!$B$50*I1267^SetUp!$B$55,I1267))</f>
        <v>1.2312573688641776E-2</v>
      </c>
      <c r="M1267" s="57">
        <f t="shared" si="405"/>
        <v>0.72489806683183955</v>
      </c>
      <c r="N1267" s="57">
        <f>IF(SetUp!$B$62=0,X1267,(B1267-E1267)*(1-(H1267/SetUp!$B$66/SetUp!$B$56)))</f>
        <v>0</v>
      </c>
      <c r="O1267" s="57">
        <f>K1267*SetUp!$B$65</f>
        <v>0</v>
      </c>
      <c r="P1267" s="57">
        <f>MIN(SetUp!$B$54*L1267^SetUp!$B$51,L1267)</f>
        <v>6.8101785954743279E-3</v>
      </c>
      <c r="Q1267" s="57">
        <f t="shared" si="406"/>
        <v>1.282408287304025E-6</v>
      </c>
      <c r="R1267" s="57">
        <f>IF((H1267+N1267-O1267)&gt;SetUp!$B$56,T1266+H1267+N1267-O1267-SetUp!$B$56,T1266)</f>
        <v>0</v>
      </c>
      <c r="S1267" s="57">
        <f>R1267*SetUp!$B$65</f>
        <v>0</v>
      </c>
      <c r="T1267" s="57">
        <f>IF((R1267-S1267)&lt;SetUp!$B$53,R1267-S1267,SetUp!$B$53)</f>
        <v>0</v>
      </c>
      <c r="U1267" s="57">
        <f t="shared" si="407"/>
        <v>0.72489806683183955</v>
      </c>
      <c r="V1267" s="57">
        <f>(L1267-P1267)/1000*SetUp!$B$13*1000000/SetUp!$B$48</f>
        <v>0.31296348391332834</v>
      </c>
      <c r="W1267" s="57">
        <f t="shared" si="418"/>
        <v>4.163336342344337E-17</v>
      </c>
      <c r="X1267" s="57">
        <f>MAX((SetUp!$B$56*(1-($H1267/SetUp!$B$56)^2)*TANH(($B1267-$D1267)/SetUp!$B$56))/(1+$H1267/SetUp!$B$56*TANH(($B1267-$D1267)/SetUp!$B$56)),0)</f>
        <v>0</v>
      </c>
      <c r="AP1267" s="64">
        <v>28357</v>
      </c>
      <c r="AQ1267" s="55">
        <v>8</v>
      </c>
      <c r="AR1267" s="55">
        <v>233</v>
      </c>
      <c r="AS1267" s="66">
        <f t="shared" si="408"/>
        <v>0.54600000000000004</v>
      </c>
      <c r="AT1267" s="66">
        <f t="shared" si="409"/>
        <v>0.35111813893786159</v>
      </c>
      <c r="AU1267" s="55" t="str">
        <f>IF(OR($AP1267&lt;SetUp!$B$97,$AP1267&gt;SetUp!$B$98),"Não","Sim")</f>
        <v>Não</v>
      </c>
      <c r="AV1267" s="68">
        <f t="shared" si="410"/>
        <v>0.73891812807644663</v>
      </c>
      <c r="AW1267" s="68">
        <f t="shared" si="411"/>
        <v>0.59255222465016666</v>
      </c>
      <c r="AX1267" s="68">
        <f t="shared" si="412"/>
        <v>-0.26280735729526272</v>
      </c>
      <c r="AY1267" s="68">
        <f t="shared" si="413"/>
        <v>-0.45454673408595625</v>
      </c>
      <c r="AZ1267" s="68">
        <f t="shared" si="414"/>
        <v>-0.19488186106213845</v>
      </c>
      <c r="BA1267" s="68">
        <f t="shared" si="415"/>
        <v>-0.14636590342627998</v>
      </c>
      <c r="BB1267" s="68">
        <f t="shared" si="416"/>
        <v>-0.19173937679069353</v>
      </c>
    </row>
    <row r="1268" spans="1:54" x14ac:dyDescent="0.3">
      <c r="A1268" s="64">
        <v>27930</v>
      </c>
      <c r="B1268" s="57">
        <v>0.36</v>
      </c>
      <c r="C1268" s="57">
        <v>0.23799999999999999</v>
      </c>
      <c r="D1268" s="57">
        <v>3.4009999999999998</v>
      </c>
      <c r="E1268" s="57">
        <f t="shared" si="401"/>
        <v>0.36</v>
      </c>
      <c r="F1268" s="57">
        <f t="shared" si="402"/>
        <v>3.0409999999999999</v>
      </c>
      <c r="G1268" s="57">
        <f t="shared" si="403"/>
        <v>0</v>
      </c>
      <c r="H1268" s="57">
        <f>IF(Q1267&gt;SetUp!$B$56,SetUp!$B$56,Q1267)</f>
        <v>1.282408287304025E-6</v>
      </c>
      <c r="I1268" s="57">
        <f t="shared" si="417"/>
        <v>0.72489806683183955</v>
      </c>
      <c r="J1268" s="57">
        <f>MIN(F1268,H1268,(1-EXP(-SetUp!$B$52*H1268/SetUp!$B$56))*F1268)</f>
        <v>6.0934425165115599E-7</v>
      </c>
      <c r="K1268" s="57">
        <f t="shared" si="404"/>
        <v>6.7306403565286901E-7</v>
      </c>
      <c r="L1268" s="57">
        <f>IF(I1268&lt;=0,0,MIN(SetUp!$B$50*I1268^SetUp!$B$55,I1268))</f>
        <v>1.1971753158299162E-2</v>
      </c>
      <c r="M1268" s="57">
        <f t="shared" si="405"/>
        <v>0.71292631367354042</v>
      </c>
      <c r="N1268" s="57">
        <f>IF(SetUp!$B$62=0,X1268,(B1268-E1268)*(1-(H1268/SetUp!$B$66/SetUp!$B$56)))</f>
        <v>0</v>
      </c>
      <c r="O1268" s="57">
        <f>K1268*SetUp!$B$65</f>
        <v>0</v>
      </c>
      <c r="P1268" s="57">
        <f>MIN(SetUp!$B$54*L1268^SetUp!$B$51,L1268)</f>
        <v>6.6248310350500023E-3</v>
      </c>
      <c r="Q1268" s="57">
        <f t="shared" si="406"/>
        <v>6.7306403565286901E-7</v>
      </c>
      <c r="R1268" s="57">
        <f>IF((H1268+N1268-O1268)&gt;SetUp!$B$56,T1267+H1268+N1268-O1268-SetUp!$B$56,T1267)</f>
        <v>0</v>
      </c>
      <c r="S1268" s="57">
        <f>R1268*SetUp!$B$65</f>
        <v>0</v>
      </c>
      <c r="T1268" s="57">
        <f>IF((R1268-S1268)&lt;SetUp!$B$53,R1268-S1268,SetUp!$B$53)</f>
        <v>0</v>
      </c>
      <c r="U1268" s="57">
        <f t="shared" si="407"/>
        <v>0.71292631367354042</v>
      </c>
      <c r="V1268" s="57">
        <f>(L1268-P1268)/1000*SetUp!$B$13*1000000/SetUp!$B$48</f>
        <v>0.30412054161345609</v>
      </c>
      <c r="W1268" s="57">
        <f t="shared" si="418"/>
        <v>-3.4694469519536142E-17</v>
      </c>
      <c r="X1268" s="57">
        <f>MAX((SetUp!$B$56*(1-($H1268/SetUp!$B$56)^2)*TANH(($B1268-$D1268)/SetUp!$B$56))/(1+$H1268/SetUp!$B$56*TANH(($B1268-$D1268)/SetUp!$B$56)),0)</f>
        <v>0</v>
      </c>
      <c r="AP1268" s="64">
        <v>28358</v>
      </c>
      <c r="AQ1268" s="55">
        <v>8</v>
      </c>
      <c r="AR1268" s="55">
        <v>234</v>
      </c>
      <c r="AS1268" s="66">
        <f t="shared" si="408"/>
        <v>0.45300000000000001</v>
      </c>
      <c r="AT1268" s="66">
        <f t="shared" si="409"/>
        <v>0.34074349888257882</v>
      </c>
      <c r="AU1268" s="55" t="str">
        <f>IF(OR($AP1268&lt;SetUp!$B$97,$AP1268&gt;SetUp!$B$98),"Não","Sim")</f>
        <v>Não</v>
      </c>
      <c r="AV1268" s="68">
        <f t="shared" si="410"/>
        <v>0.67305274681855365</v>
      </c>
      <c r="AW1268" s="68">
        <f t="shared" si="411"/>
        <v>0.58373238635746327</v>
      </c>
      <c r="AX1268" s="68">
        <f t="shared" si="412"/>
        <v>-0.34390179798716813</v>
      </c>
      <c r="AY1268" s="68">
        <f t="shared" si="413"/>
        <v>-0.46757242141069505</v>
      </c>
      <c r="AZ1268" s="68">
        <f t="shared" si="414"/>
        <v>-0.11225650111742119</v>
      </c>
      <c r="BA1268" s="68">
        <f t="shared" si="415"/>
        <v>-8.9320360461090376E-2</v>
      </c>
      <c r="BB1268" s="68">
        <f t="shared" si="416"/>
        <v>-0.12367062342352692</v>
      </c>
    </row>
    <row r="1269" spans="1:54" x14ac:dyDescent="0.3">
      <c r="A1269" s="64">
        <v>27931</v>
      </c>
      <c r="B1269" s="57">
        <v>1.0429999999999999</v>
      </c>
      <c r="C1269" s="57">
        <v>0.23799999999999999</v>
      </c>
      <c r="D1269" s="57">
        <v>3.4009999999999998</v>
      </c>
      <c r="E1269" s="57">
        <f t="shared" si="401"/>
        <v>1.0429999999999999</v>
      </c>
      <c r="F1269" s="57">
        <f t="shared" si="402"/>
        <v>2.3579999999999997</v>
      </c>
      <c r="G1269" s="57">
        <f t="shared" si="403"/>
        <v>0</v>
      </c>
      <c r="H1269" s="57">
        <f>IF(Q1268&gt;SetUp!$B$56,SetUp!$B$56,Q1268)</f>
        <v>6.7306403565286901E-7</v>
      </c>
      <c r="I1269" s="57">
        <f t="shared" si="417"/>
        <v>0.71292631367354042</v>
      </c>
      <c r="J1269" s="57">
        <f>MIN(F1269,H1269,(1-EXP(-SetUp!$B$52*H1269/SetUp!$B$56))*F1269)</f>
        <v>2.4798201759845814E-7</v>
      </c>
      <c r="K1269" s="57">
        <f t="shared" si="404"/>
        <v>4.2508201805441086E-7</v>
      </c>
      <c r="L1269" s="57">
        <f>IF(I1269&lt;=0,0,MIN(SetUp!$B$50*I1269^SetUp!$B$55,I1269))</f>
        <v>1.164404634479828E-2</v>
      </c>
      <c r="M1269" s="57">
        <f t="shared" si="405"/>
        <v>0.7012822673287421</v>
      </c>
      <c r="N1269" s="57">
        <f>IF(SetUp!$B$62=0,X1269,(B1269-E1269)*(1-(H1269/SetUp!$B$66/SetUp!$B$56)))</f>
        <v>0</v>
      </c>
      <c r="O1269" s="57">
        <f>K1269*SetUp!$B$65</f>
        <v>0</v>
      </c>
      <c r="P1269" s="57">
        <f>MIN(SetUp!$B$54*L1269^SetUp!$B$51,L1269)</f>
        <v>6.4465304228292723E-3</v>
      </c>
      <c r="Q1269" s="57">
        <f t="shared" si="406"/>
        <v>4.2508201805441086E-7</v>
      </c>
      <c r="R1269" s="57">
        <f>IF((H1269+N1269-O1269)&gt;SetUp!$B$56,T1268+H1269+N1269-O1269-SetUp!$B$56,T1268)</f>
        <v>0</v>
      </c>
      <c r="S1269" s="57">
        <f>R1269*SetUp!$B$65</f>
        <v>0</v>
      </c>
      <c r="T1269" s="57">
        <f>IF((R1269-S1269)&lt;SetUp!$B$53,R1269-S1269,SetUp!$B$53)</f>
        <v>0</v>
      </c>
      <c r="U1269" s="57">
        <f t="shared" si="407"/>
        <v>0.7012822673287421</v>
      </c>
      <c r="V1269" s="57">
        <f>(L1269-P1269)/1000*SetUp!$B$13*1000000/SetUp!$B$48</f>
        <v>0.29562266305708806</v>
      </c>
      <c r="W1269" s="57">
        <f t="shared" si="418"/>
        <v>-1.3877787807814457E-16</v>
      </c>
      <c r="X1269" s="57">
        <f>MAX((SetUp!$B$56*(1-($H1269/SetUp!$B$56)^2)*TANH(($B1269-$D1269)/SetUp!$B$56))/(1+$H1269/SetUp!$B$56*TANH(($B1269-$D1269)/SetUp!$B$56)),0)</f>
        <v>0</v>
      </c>
      <c r="AP1269" s="64">
        <v>28359</v>
      </c>
      <c r="AQ1269" s="55">
        <v>8</v>
      </c>
      <c r="AR1269" s="55">
        <v>235</v>
      </c>
      <c r="AS1269" s="66">
        <f t="shared" si="408"/>
        <v>0.371</v>
      </c>
      <c r="AT1269" s="66">
        <f t="shared" si="409"/>
        <v>0.3307920736813495</v>
      </c>
      <c r="AU1269" s="55" t="str">
        <f>IF(OR($AP1269&lt;SetUp!$B$97,$AP1269&gt;SetUp!$B$98),"Não","Sim")</f>
        <v>Não</v>
      </c>
      <c r="AV1269" s="68">
        <f t="shared" si="410"/>
        <v>0.60909769331364239</v>
      </c>
      <c r="AW1269" s="68">
        <f t="shared" si="411"/>
        <v>0.57514526311302394</v>
      </c>
      <c r="AX1269" s="68">
        <f t="shared" si="412"/>
        <v>-0.43062609038495414</v>
      </c>
      <c r="AY1269" s="68">
        <f t="shared" si="413"/>
        <v>-0.48044490540030604</v>
      </c>
      <c r="AZ1269" s="68">
        <f t="shared" si="414"/>
        <v>-4.02079263186505E-2</v>
      </c>
      <c r="BA1269" s="68">
        <f t="shared" si="415"/>
        <v>-3.3952430200618444E-2</v>
      </c>
      <c r="BB1269" s="68">
        <f t="shared" si="416"/>
        <v>-4.9818815015351903E-2</v>
      </c>
    </row>
    <row r="1270" spans="1:54" x14ac:dyDescent="0.3">
      <c r="A1270" s="64">
        <v>27932</v>
      </c>
      <c r="B1270" s="57">
        <v>0.21299999999999999</v>
      </c>
      <c r="C1270" s="57">
        <v>0.23799999999999999</v>
      </c>
      <c r="D1270" s="57">
        <v>3.4009999999999998</v>
      </c>
      <c r="E1270" s="57">
        <f t="shared" si="401"/>
        <v>0.21299999999999999</v>
      </c>
      <c r="F1270" s="57">
        <f t="shared" si="402"/>
        <v>3.1879999999999997</v>
      </c>
      <c r="G1270" s="57">
        <f t="shared" si="403"/>
        <v>0</v>
      </c>
      <c r="H1270" s="57">
        <f>IF(Q1269&gt;SetUp!$B$56,SetUp!$B$56,Q1269)</f>
        <v>4.2508201805441086E-7</v>
      </c>
      <c r="I1270" s="57">
        <f t="shared" si="417"/>
        <v>0.7012822673287421</v>
      </c>
      <c r="J1270" s="57">
        <f>MIN(F1270,H1270,(1-EXP(-SetUp!$B$52*H1270/SetUp!$B$56))*F1270)</f>
        <v>2.1174397328493908E-7</v>
      </c>
      <c r="K1270" s="57">
        <f t="shared" si="404"/>
        <v>2.1333804476947178E-7</v>
      </c>
      <c r="L1270" s="57">
        <f>IF(I1270&lt;=0,0,MIN(SetUp!$B$50*I1270^SetUp!$B$55,I1270))</f>
        <v>1.1328809660786391E-2</v>
      </c>
      <c r="M1270" s="57">
        <f t="shared" si="405"/>
        <v>0.68995345766795568</v>
      </c>
      <c r="N1270" s="57">
        <f>IF(SetUp!$B$62=0,X1270,(B1270-E1270)*(1-(H1270/SetUp!$B$66/SetUp!$B$56)))</f>
        <v>0</v>
      </c>
      <c r="O1270" s="57">
        <f>K1270*SetUp!$B$65</f>
        <v>0</v>
      </c>
      <c r="P1270" s="57">
        <f>MIN(SetUp!$B$54*L1270^SetUp!$B$51,L1270)</f>
        <v>6.2749340744847545E-3</v>
      </c>
      <c r="Q1270" s="57">
        <f t="shared" si="406"/>
        <v>2.1333804476947178E-7</v>
      </c>
      <c r="R1270" s="57">
        <f>IF((H1270+N1270-O1270)&gt;SetUp!$B$56,T1269+H1270+N1270-O1270-SetUp!$B$56,T1269)</f>
        <v>0</v>
      </c>
      <c r="S1270" s="57">
        <f>R1270*SetUp!$B$65</f>
        <v>0</v>
      </c>
      <c r="T1270" s="57">
        <f>IF((R1270-S1270)&lt;SetUp!$B$53,R1270-S1270,SetUp!$B$53)</f>
        <v>0</v>
      </c>
      <c r="U1270" s="57">
        <f t="shared" si="407"/>
        <v>0.68995345766795568</v>
      </c>
      <c r="V1270" s="57">
        <f>(L1270-P1270)/1000*SetUp!$B$13*1000000/SetUp!$B$48</f>
        <v>0.28745273357733092</v>
      </c>
      <c r="W1270" s="57">
        <f t="shared" si="418"/>
        <v>0</v>
      </c>
      <c r="X1270" s="57">
        <f>MAX((SetUp!$B$56*(1-($H1270/SetUp!$B$56)^2)*TANH(($B1270-$D1270)/SetUp!$B$56))/(1+$H1270/SetUp!$B$56*TANH(($B1270-$D1270)/SetUp!$B$56)),0)</f>
        <v>0</v>
      </c>
      <c r="AP1270" s="64">
        <v>28360</v>
      </c>
      <c r="AQ1270" s="55">
        <v>8</v>
      </c>
      <c r="AR1270" s="55">
        <v>236</v>
      </c>
      <c r="AS1270" s="66">
        <f t="shared" si="408"/>
        <v>0.371</v>
      </c>
      <c r="AT1270" s="66">
        <f t="shared" si="409"/>
        <v>0.32124192703611526</v>
      </c>
      <c r="AU1270" s="55" t="str">
        <f>IF(OR($AP1270&lt;SetUp!$B$97,$AP1270&gt;SetUp!$B$98),"Não","Sim")</f>
        <v>Não</v>
      </c>
      <c r="AV1270" s="68">
        <f t="shared" si="410"/>
        <v>0.60909769331364239</v>
      </c>
      <c r="AW1270" s="68">
        <f t="shared" si="411"/>
        <v>0.5667820807295475</v>
      </c>
      <c r="AX1270" s="68">
        <f t="shared" si="412"/>
        <v>-0.43062609038495414</v>
      </c>
      <c r="AY1270" s="68">
        <f t="shared" si="413"/>
        <v>-0.49316777755238961</v>
      </c>
      <c r="AZ1270" s="68">
        <f t="shared" si="414"/>
        <v>-4.9758072963884736E-2</v>
      </c>
      <c r="BA1270" s="68">
        <f t="shared" si="415"/>
        <v>-4.2315612584094886E-2</v>
      </c>
      <c r="BB1270" s="68">
        <f t="shared" si="416"/>
        <v>-6.2541687167435467E-2</v>
      </c>
    </row>
    <row r="1271" spans="1:54" x14ac:dyDescent="0.3">
      <c r="A1271" s="64">
        <v>27933</v>
      </c>
      <c r="B1271" s="57">
        <v>0.93899999999999995</v>
      </c>
      <c r="C1271" s="57">
        <v>0.23799999999999999</v>
      </c>
      <c r="D1271" s="57">
        <v>3.4009999999999998</v>
      </c>
      <c r="E1271" s="57">
        <f t="shared" si="401"/>
        <v>0.93899999999999995</v>
      </c>
      <c r="F1271" s="57">
        <f t="shared" si="402"/>
        <v>2.4619999999999997</v>
      </c>
      <c r="G1271" s="57">
        <f t="shared" si="403"/>
        <v>0</v>
      </c>
      <c r="H1271" s="57">
        <f>IF(Q1270&gt;SetUp!$B$56,SetUp!$B$56,Q1270)</f>
        <v>2.1333804476947178E-7</v>
      </c>
      <c r="I1271" s="57">
        <f t="shared" si="417"/>
        <v>0.68995345766795568</v>
      </c>
      <c r="J1271" s="57">
        <f>MIN(F1271,H1271,(1-EXP(-SetUp!$B$52*H1271/SetUp!$B$56))*F1271)</f>
        <v>8.2068477753827189E-8</v>
      </c>
      <c r="K1271" s="57">
        <f t="shared" si="404"/>
        <v>1.3126956701564459E-7</v>
      </c>
      <c r="L1271" s="57">
        <f>IF(I1271&lt;=0,0,MIN(SetUp!$B$50*I1271^SetUp!$B$55,I1271))</f>
        <v>1.1025437798229325E-2</v>
      </c>
      <c r="M1271" s="57">
        <f t="shared" si="405"/>
        <v>0.6789280198697264</v>
      </c>
      <c r="N1271" s="57">
        <f>IF(SetUp!$B$62=0,X1271,(B1271-E1271)*(1-(H1271/SetUp!$B$66/SetUp!$B$56)))</f>
        <v>0</v>
      </c>
      <c r="O1271" s="57">
        <f>K1271*SetUp!$B$65</f>
        <v>0</v>
      </c>
      <c r="P1271" s="57">
        <f>MIN(SetUp!$B$54*L1271^SetUp!$B$51,L1271)</f>
        <v>6.1097195369284795E-3</v>
      </c>
      <c r="Q1271" s="57">
        <f t="shared" si="406"/>
        <v>1.3126956701564459E-7</v>
      </c>
      <c r="R1271" s="57">
        <f>IF((H1271+N1271-O1271)&gt;SetUp!$B$56,T1270+H1271+N1271-O1271-SetUp!$B$56,T1270)</f>
        <v>0</v>
      </c>
      <c r="S1271" s="57">
        <f>R1271*SetUp!$B$65</f>
        <v>0</v>
      </c>
      <c r="T1271" s="57">
        <f>IF((R1271-S1271)&lt;SetUp!$B$53,R1271-S1271,SetUp!$B$53)</f>
        <v>0</v>
      </c>
      <c r="U1271" s="57">
        <f t="shared" si="407"/>
        <v>0.6789280198697264</v>
      </c>
      <c r="V1271" s="57">
        <f>(L1271-P1271)/1000*SetUp!$B$13*1000000/SetUp!$B$48</f>
        <v>0.27959466504021618</v>
      </c>
      <c r="W1271" s="57">
        <f t="shared" si="418"/>
        <v>0</v>
      </c>
      <c r="X1271" s="57">
        <f>MAX((SetUp!$B$56*(1-($H1271/SetUp!$B$56)^2)*TANH(($B1271-$D1271)/SetUp!$B$56))/(1+$H1271/SetUp!$B$56*TANH(($B1271-$D1271)/SetUp!$B$56)),0)</f>
        <v>0</v>
      </c>
      <c r="AP1271" s="64">
        <v>28361</v>
      </c>
      <c r="AQ1271" s="55">
        <v>8</v>
      </c>
      <c r="AR1271" s="55">
        <v>237</v>
      </c>
      <c r="AS1271" s="66">
        <f t="shared" si="408"/>
        <v>0.33400000000000002</v>
      </c>
      <c r="AT1271" s="66">
        <f t="shared" si="409"/>
        <v>0.31207249712893104</v>
      </c>
      <c r="AU1271" s="55" t="str">
        <f>IF(OR($AP1271&lt;SetUp!$B$97,$AP1271&gt;SetUp!$B$98),"Não","Sim")</f>
        <v>Não</v>
      </c>
      <c r="AV1271" s="68">
        <f t="shared" si="410"/>
        <v>0.57792733107199556</v>
      </c>
      <c r="AW1271" s="68">
        <f t="shared" si="411"/>
        <v>0.55863449332182402</v>
      </c>
      <c r="AX1271" s="68">
        <f t="shared" si="412"/>
        <v>-0.4762535331884355</v>
      </c>
      <c r="AY1271" s="68">
        <f t="shared" si="413"/>
        <v>-0.50574450391221415</v>
      </c>
      <c r="AZ1271" s="68">
        <f t="shared" si="414"/>
        <v>-2.1927502871068982E-2</v>
      </c>
      <c r="BA1271" s="68">
        <f t="shared" si="415"/>
        <v>-1.9292837750171543E-2</v>
      </c>
      <c r="BB1271" s="68">
        <f t="shared" si="416"/>
        <v>-2.9490970723778653E-2</v>
      </c>
    </row>
    <row r="1272" spans="1:54" x14ac:dyDescent="0.3">
      <c r="A1272" s="64">
        <v>27934</v>
      </c>
      <c r="B1272" s="57">
        <v>0.23699999999999999</v>
      </c>
      <c r="C1272" s="57">
        <v>0.23799999999999999</v>
      </c>
      <c r="D1272" s="57">
        <v>3.4009999999999998</v>
      </c>
      <c r="E1272" s="57">
        <f t="shared" si="401"/>
        <v>0.23699999999999999</v>
      </c>
      <c r="F1272" s="57">
        <f t="shared" si="402"/>
        <v>3.1639999999999997</v>
      </c>
      <c r="G1272" s="57">
        <f t="shared" si="403"/>
        <v>0</v>
      </c>
      <c r="H1272" s="57">
        <f>IF(Q1271&gt;SetUp!$B$56,SetUp!$B$56,Q1271)</f>
        <v>1.3126956701564459E-7</v>
      </c>
      <c r="I1272" s="57">
        <f t="shared" si="417"/>
        <v>0.6789280198697264</v>
      </c>
      <c r="J1272" s="57">
        <f>MIN(F1272,H1272,(1-EXP(-SetUp!$B$52*H1272/SetUp!$B$56))*F1272)</f>
        <v>6.489639163387294E-8</v>
      </c>
      <c r="K1272" s="57">
        <f t="shared" si="404"/>
        <v>6.6373175381771654E-8</v>
      </c>
      <c r="L1272" s="57">
        <f>IF(I1272&lt;=0,0,MIN(SetUp!$B$50*I1272^SetUp!$B$55,I1272))</f>
        <v>1.0733361061167481E-2</v>
      </c>
      <c r="M1272" s="57">
        <f t="shared" si="405"/>
        <v>0.66819465880855888</v>
      </c>
      <c r="N1272" s="57">
        <f>IF(SetUp!$B$62=0,X1272,(B1272-E1272)*(1-(H1272/SetUp!$B$66/SetUp!$B$56)))</f>
        <v>0</v>
      </c>
      <c r="O1272" s="57">
        <f>K1272*SetUp!$B$65</f>
        <v>0</v>
      </c>
      <c r="P1272" s="57">
        <f>MIN(SetUp!$B$54*L1272^SetUp!$B$51,L1272)</f>
        <v>5.9505831873776704E-3</v>
      </c>
      <c r="Q1272" s="57">
        <f t="shared" si="406"/>
        <v>6.6373175381771654E-8</v>
      </c>
      <c r="R1272" s="57">
        <f>IF((H1272+N1272-O1272)&gt;SetUp!$B$56,T1271+H1272+N1272-O1272-SetUp!$B$56,T1271)</f>
        <v>0</v>
      </c>
      <c r="S1272" s="57">
        <f>R1272*SetUp!$B$65</f>
        <v>0</v>
      </c>
      <c r="T1272" s="57">
        <f>IF((R1272-S1272)&lt;SetUp!$B$53,R1272-S1272,SetUp!$B$53)</f>
        <v>0</v>
      </c>
      <c r="U1272" s="57">
        <f t="shared" si="407"/>
        <v>0.66819465880855888</v>
      </c>
      <c r="V1272" s="57">
        <f>(L1272-P1272)/1000*SetUp!$B$13*1000000/SetUp!$B$48</f>
        <v>0.27203332381993472</v>
      </c>
      <c r="W1272" s="57">
        <f t="shared" si="418"/>
        <v>0</v>
      </c>
      <c r="X1272" s="57">
        <f>MAX((SetUp!$B$56*(1-($H1272/SetUp!$B$56)^2)*TANH(($B1272-$D1272)/SetUp!$B$56))/(1+$H1272/SetUp!$B$56*TANH(($B1272-$D1272)/SetUp!$B$56)),0)</f>
        <v>0</v>
      </c>
      <c r="AP1272" s="64">
        <v>28362</v>
      </c>
      <c r="AQ1272" s="55">
        <v>8</v>
      </c>
      <c r="AR1272" s="55">
        <v>238</v>
      </c>
      <c r="AS1272" s="66">
        <f t="shared" si="408"/>
        <v>0.33400000000000002</v>
      </c>
      <c r="AT1272" s="66">
        <f t="shared" si="409"/>
        <v>0.30326449591725108</v>
      </c>
      <c r="AU1272" s="55" t="str">
        <f>IF(OR($AP1272&lt;SetUp!$B$97,$AP1272&gt;SetUp!$B$98),"Não","Sim")</f>
        <v>Não</v>
      </c>
      <c r="AV1272" s="68">
        <f t="shared" si="410"/>
        <v>0.57792733107199556</v>
      </c>
      <c r="AW1272" s="68">
        <f t="shared" si="411"/>
        <v>0.55069455773345999</v>
      </c>
      <c r="AX1272" s="68">
        <f t="shared" si="412"/>
        <v>-0.4762535331884355</v>
      </c>
      <c r="AY1272" s="68">
        <f t="shared" si="413"/>
        <v>-0.51817843086894488</v>
      </c>
      <c r="AZ1272" s="68">
        <f t="shared" si="414"/>
        <v>-3.0735504082748943E-2</v>
      </c>
      <c r="BA1272" s="68">
        <f t="shared" si="415"/>
        <v>-2.7232773338535576E-2</v>
      </c>
      <c r="BB1272" s="68">
        <f t="shared" si="416"/>
        <v>-4.1924897680509388E-2</v>
      </c>
    </row>
    <row r="1273" spans="1:54" x14ac:dyDescent="0.3">
      <c r="A1273" s="64">
        <v>27935</v>
      </c>
      <c r="B1273" s="57">
        <v>1.2999999999999999E-2</v>
      </c>
      <c r="C1273" s="57">
        <v>0.23799999999999999</v>
      </c>
      <c r="D1273" s="57">
        <v>3.4009999999999998</v>
      </c>
      <c r="E1273" s="57">
        <f t="shared" si="401"/>
        <v>1.2999999999999999E-2</v>
      </c>
      <c r="F1273" s="57">
        <f t="shared" si="402"/>
        <v>3.3879999999999999</v>
      </c>
      <c r="G1273" s="57">
        <f t="shared" si="403"/>
        <v>0</v>
      </c>
      <c r="H1273" s="57">
        <f>IF(Q1272&gt;SetUp!$B$56,SetUp!$B$56,Q1272)</f>
        <v>6.6373175381771654E-8</v>
      </c>
      <c r="I1273" s="57">
        <f t="shared" si="417"/>
        <v>0.66819465880855888</v>
      </c>
      <c r="J1273" s="57">
        <f>MIN(F1273,H1273,(1-EXP(-SetUp!$B$52*H1273/SetUp!$B$56))*F1273)</f>
        <v>3.5136299351368196E-8</v>
      </c>
      <c r="K1273" s="57">
        <f t="shared" si="404"/>
        <v>3.1236876030403457E-8</v>
      </c>
      <c r="L1273" s="57">
        <f>IF(I1273&lt;=0,0,MIN(SetUp!$B$50*I1273^SetUp!$B$55,I1273))</f>
        <v>1.0452042910998749E-2</v>
      </c>
      <c r="M1273" s="57">
        <f t="shared" si="405"/>
        <v>0.65774261589756011</v>
      </c>
      <c r="N1273" s="57">
        <f>IF(SetUp!$B$62=0,X1273,(B1273-E1273)*(1-(H1273/SetUp!$B$66/SetUp!$B$56)))</f>
        <v>0</v>
      </c>
      <c r="O1273" s="57">
        <f>K1273*SetUp!$B$65</f>
        <v>0</v>
      </c>
      <c r="P1273" s="57">
        <f>MIN(SetUp!$B$54*L1273^SetUp!$B$51,L1273)</f>
        <v>5.7972389434530498E-3</v>
      </c>
      <c r="Q1273" s="57">
        <f t="shared" si="406"/>
        <v>3.1236876030403457E-8</v>
      </c>
      <c r="R1273" s="57">
        <f>IF((H1273+N1273-O1273)&gt;SetUp!$B$56,T1272+H1273+N1273-O1273-SetUp!$B$56,T1272)</f>
        <v>0</v>
      </c>
      <c r="S1273" s="57">
        <f>R1273*SetUp!$B$65</f>
        <v>0</v>
      </c>
      <c r="T1273" s="57">
        <f>IF((R1273-S1273)&lt;SetUp!$B$53,R1273-S1273,SetUp!$B$53)</f>
        <v>0</v>
      </c>
      <c r="U1273" s="57">
        <f t="shared" si="407"/>
        <v>0.65774261589756011</v>
      </c>
      <c r="V1273" s="57">
        <f>(L1273-P1273)/1000*SetUp!$B$13*1000000/SetUp!$B$48</f>
        <v>0.26475446454683599</v>
      </c>
      <c r="W1273" s="57">
        <f t="shared" si="418"/>
        <v>1.5612511283791264E-17</v>
      </c>
      <c r="X1273" s="57">
        <f>MAX((SetUp!$B$56*(1-($H1273/SetUp!$B$56)^2)*TANH(($B1273-$D1273)/SetUp!$B$56))/(1+$H1273/SetUp!$B$56*TANH(($B1273-$D1273)/SetUp!$B$56)),0)</f>
        <v>0</v>
      </c>
      <c r="AP1273" s="64">
        <v>28363</v>
      </c>
      <c r="AQ1273" s="55">
        <v>8</v>
      </c>
      <c r="AR1273" s="55">
        <v>239</v>
      </c>
      <c r="AS1273" s="66">
        <f t="shared" si="408"/>
        <v>0.29899999999999999</v>
      </c>
      <c r="AT1273" s="66">
        <f t="shared" si="409"/>
        <v>0.2947998168544812</v>
      </c>
      <c r="AU1273" s="55" t="str">
        <f>IF(OR($AP1273&lt;SetUp!$B$97,$AP1273&gt;SetUp!$B$98),"Não","Sim")</f>
        <v>Não</v>
      </c>
      <c r="AV1273" s="68">
        <f t="shared" si="410"/>
        <v>0.54680892457969266</v>
      </c>
      <c r="AW1273" s="68">
        <f t="shared" si="411"/>
        <v>0.5429547097636056</v>
      </c>
      <c r="AX1273" s="68">
        <f t="shared" si="412"/>
        <v>-0.52432881167557033</v>
      </c>
      <c r="AY1273" s="68">
        <f t="shared" si="413"/>
        <v>-0.53047279062001773</v>
      </c>
      <c r="AZ1273" s="68">
        <f t="shared" si="414"/>
        <v>-4.2001831455187877E-3</v>
      </c>
      <c r="BA1273" s="68">
        <f t="shared" si="415"/>
        <v>-3.8542148160870537E-3</v>
      </c>
      <c r="BB1273" s="68">
        <f t="shared" si="416"/>
        <v>-6.1439789444474036E-3</v>
      </c>
    </row>
    <row r="1274" spans="1:54" x14ac:dyDescent="0.3">
      <c r="A1274" s="64">
        <v>27936</v>
      </c>
      <c r="B1274" s="57">
        <v>0.26100000000000001</v>
      </c>
      <c r="C1274" s="57">
        <v>0.21</v>
      </c>
      <c r="D1274" s="57">
        <v>3.4009999999999998</v>
      </c>
      <c r="E1274" s="57">
        <f t="shared" si="401"/>
        <v>0.26100000000000001</v>
      </c>
      <c r="F1274" s="57">
        <f t="shared" si="402"/>
        <v>3.1399999999999997</v>
      </c>
      <c r="G1274" s="57">
        <f t="shared" si="403"/>
        <v>0</v>
      </c>
      <c r="H1274" s="57">
        <f>IF(Q1273&gt;SetUp!$B$56,SetUp!$B$56,Q1273)</f>
        <v>3.1236876030403457E-8</v>
      </c>
      <c r="I1274" s="57">
        <f t="shared" si="417"/>
        <v>0.65774261589756011</v>
      </c>
      <c r="J1274" s="57">
        <f>MIN(F1274,H1274,(1-EXP(-SetUp!$B$52*H1274/SetUp!$B$56))*F1274)</f>
        <v>1.5325592384041185E-8</v>
      </c>
      <c r="K1274" s="57">
        <f t="shared" si="404"/>
        <v>1.5911283646362273E-8</v>
      </c>
      <c r="L1274" s="57">
        <f>IF(I1274&lt;=0,0,MIN(SetUp!$B$50*I1274^SetUp!$B$55,I1274))</f>
        <v>1.0180977705270152E-2</v>
      </c>
      <c r="M1274" s="57">
        <f t="shared" si="405"/>
        <v>0.64756163819228996</v>
      </c>
      <c r="N1274" s="57">
        <f>IF(SetUp!$B$62=0,X1274,(B1274-E1274)*(1-(H1274/SetUp!$B$66/SetUp!$B$56)))</f>
        <v>0</v>
      </c>
      <c r="O1274" s="57">
        <f>K1274*SetUp!$B$65</f>
        <v>0</v>
      </c>
      <c r="P1274" s="57">
        <f>MIN(SetUp!$B$54*L1274^SetUp!$B$51,L1274)</f>
        <v>5.6494170744199471E-3</v>
      </c>
      <c r="Q1274" s="57">
        <f t="shared" si="406"/>
        <v>1.5911283646362273E-8</v>
      </c>
      <c r="R1274" s="57">
        <f>IF((H1274+N1274-O1274)&gt;SetUp!$B$56,T1273+H1274+N1274-O1274-SetUp!$B$56,T1273)</f>
        <v>0</v>
      </c>
      <c r="S1274" s="57">
        <f>R1274*SetUp!$B$65</f>
        <v>0</v>
      </c>
      <c r="T1274" s="57">
        <f>IF((R1274-S1274)&lt;SetUp!$B$53,R1274-S1274,SetUp!$B$53)</f>
        <v>0</v>
      </c>
      <c r="U1274" s="57">
        <f t="shared" si="407"/>
        <v>0.64756163819228996</v>
      </c>
      <c r="V1274" s="57">
        <f>(L1274-P1274)/1000*SetUp!$B$13*1000000/SetUp!$B$48</f>
        <v>0.25774466910898747</v>
      </c>
      <c r="W1274" s="57">
        <f t="shared" si="418"/>
        <v>-8.1532003370909933E-17</v>
      </c>
      <c r="X1274" s="57">
        <f>MAX((SetUp!$B$56*(1-($H1274/SetUp!$B$56)^2)*TANH(($B1274-$D1274)/SetUp!$B$56))/(1+$H1274/SetUp!$B$56*TANH(($B1274-$D1274)/SetUp!$B$56)),0)</f>
        <v>0</v>
      </c>
      <c r="AP1274" s="64">
        <v>28364</v>
      </c>
      <c r="AQ1274" s="55">
        <v>8</v>
      </c>
      <c r="AR1274" s="55">
        <v>240</v>
      </c>
      <c r="AS1274" s="66">
        <f t="shared" si="408"/>
        <v>0.26700000000000002</v>
      </c>
      <c r="AT1274" s="66">
        <f t="shared" si="409"/>
        <v>0.28666145024509454</v>
      </c>
      <c r="AU1274" s="55" t="str">
        <f>IF(OR($AP1274&lt;SetUp!$B$97,$AP1274&gt;SetUp!$B$98),"Não","Sim")</f>
        <v>Não</v>
      </c>
      <c r="AV1274" s="68">
        <f t="shared" si="410"/>
        <v>0.51672042731055257</v>
      </c>
      <c r="AW1274" s="68">
        <f t="shared" si="411"/>
        <v>0.53540774204814645</v>
      </c>
      <c r="AX1274" s="68">
        <f t="shared" si="412"/>
        <v>-0.57348873863542471</v>
      </c>
      <c r="AY1274" s="68">
        <f t="shared" si="413"/>
        <v>-0.54263070632626831</v>
      </c>
      <c r="AZ1274" s="68">
        <f t="shared" si="414"/>
        <v>1.9661450245094525E-2</v>
      </c>
      <c r="BA1274" s="68">
        <f t="shared" si="415"/>
        <v>1.8687314737593885E-2</v>
      </c>
      <c r="BB1274" s="68">
        <f t="shared" si="416"/>
        <v>3.0858032309156402E-2</v>
      </c>
    </row>
    <row r="1275" spans="1:54" x14ac:dyDescent="0.3">
      <c r="A1275" s="64">
        <v>27937</v>
      </c>
      <c r="B1275" s="57">
        <v>0</v>
      </c>
      <c r="C1275" s="57">
        <v>0.21</v>
      </c>
      <c r="D1275" s="57">
        <v>3.4009999999999998</v>
      </c>
      <c r="E1275" s="57">
        <f t="shared" si="401"/>
        <v>0</v>
      </c>
      <c r="F1275" s="57">
        <f t="shared" si="402"/>
        <v>3.4009999999999998</v>
      </c>
      <c r="G1275" s="57">
        <f t="shared" si="403"/>
        <v>0</v>
      </c>
      <c r="H1275" s="57">
        <f>IF(Q1274&gt;SetUp!$B$56,SetUp!$B$56,Q1274)</f>
        <v>1.5911283646362273E-8</v>
      </c>
      <c r="I1275" s="57">
        <f t="shared" si="417"/>
        <v>0.64756163819228996</v>
      </c>
      <c r="J1275" s="57">
        <f>MIN(F1275,H1275,(1-EXP(-SetUp!$B$52*H1275/SetUp!$B$56))*F1275)</f>
        <v>8.4553555869115719E-9</v>
      </c>
      <c r="K1275" s="57">
        <f t="shared" si="404"/>
        <v>7.4559280594507007E-9</v>
      </c>
      <c r="L1275" s="57">
        <f>IF(I1275&lt;=0,0,MIN(SetUp!$B$50*I1275^SetUp!$B$55,I1275))</f>
        <v>9.9196886128444847E-3</v>
      </c>
      <c r="M1275" s="57">
        <f t="shared" si="405"/>
        <v>0.63764194957944542</v>
      </c>
      <c r="N1275" s="57">
        <f>IF(SetUp!$B$62=0,X1275,(B1275-E1275)*(1-(H1275/SetUp!$B$66/SetUp!$B$56)))</f>
        <v>0</v>
      </c>
      <c r="O1275" s="57">
        <f>K1275*SetUp!$B$65</f>
        <v>0</v>
      </c>
      <c r="P1275" s="57">
        <f>MIN(SetUp!$B$54*L1275^SetUp!$B$51,L1275)</f>
        <v>5.5068631046585378E-3</v>
      </c>
      <c r="Q1275" s="57">
        <f t="shared" si="406"/>
        <v>7.4559280594507007E-9</v>
      </c>
      <c r="R1275" s="57">
        <f>IF((H1275+N1275-O1275)&gt;SetUp!$B$56,T1274+H1275+N1275-O1275-SetUp!$B$56,T1274)</f>
        <v>0</v>
      </c>
      <c r="S1275" s="57">
        <f>R1275*SetUp!$B$65</f>
        <v>0</v>
      </c>
      <c r="T1275" s="57">
        <f>IF((R1275-S1275)&lt;SetUp!$B$53,R1275-S1275,SetUp!$B$53)</f>
        <v>0</v>
      </c>
      <c r="U1275" s="57">
        <f t="shared" si="407"/>
        <v>0.63764194957944542</v>
      </c>
      <c r="V1275" s="57">
        <f>(L1275-P1275)/1000*SetUp!$B$13*1000000/SetUp!$B$48</f>
        <v>0.25099129043975565</v>
      </c>
      <c r="W1275" s="57">
        <f t="shared" si="418"/>
        <v>0</v>
      </c>
      <c r="X1275" s="57">
        <f>MAX((SetUp!$B$56*(1-($H1275/SetUp!$B$56)^2)*TANH(($B1275-$D1275)/SetUp!$B$56))/(1+$H1275/SetUp!$B$56*TANH(($B1275-$D1275)/SetUp!$B$56)),0)</f>
        <v>0</v>
      </c>
      <c r="AP1275" s="64">
        <v>28365</v>
      </c>
      <c r="AQ1275" s="55">
        <v>8</v>
      </c>
      <c r="AR1275" s="55">
        <v>241</v>
      </c>
      <c r="AS1275" s="66">
        <f t="shared" si="408"/>
        <v>0.23799999999999999</v>
      </c>
      <c r="AT1275" s="66">
        <f t="shared" si="409"/>
        <v>0.27883340552572539</v>
      </c>
      <c r="AU1275" s="55" t="str">
        <f>IF(OR($AP1275&lt;SetUp!$B$97,$AP1275&gt;SetUp!$B$98),"Não","Sim")</f>
        <v>Não</v>
      </c>
      <c r="AV1275" s="68">
        <f t="shared" si="410"/>
        <v>0.48785243670601869</v>
      </c>
      <c r="AW1275" s="68">
        <f t="shared" si="411"/>
        <v>0.52804678346309941</v>
      </c>
      <c r="AX1275" s="68">
        <f t="shared" si="412"/>
        <v>-0.62342304294348805</v>
      </c>
      <c r="AY1275" s="68">
        <f t="shared" si="413"/>
        <v>-0.55465519697861876</v>
      </c>
      <c r="AZ1275" s="68">
        <f t="shared" si="414"/>
        <v>4.0833405525725397E-2</v>
      </c>
      <c r="BA1275" s="68">
        <f t="shared" si="415"/>
        <v>4.0194346757080723E-2</v>
      </c>
      <c r="BB1275" s="68">
        <f t="shared" si="416"/>
        <v>6.876784596486929E-2</v>
      </c>
    </row>
    <row r="1276" spans="1:54" x14ac:dyDescent="0.3">
      <c r="A1276" s="64">
        <v>27938</v>
      </c>
      <c r="B1276" s="57">
        <v>0</v>
      </c>
      <c r="C1276" s="57">
        <v>0.185</v>
      </c>
      <c r="D1276" s="57">
        <v>3.4009999999999998</v>
      </c>
      <c r="E1276" s="57">
        <f t="shared" si="401"/>
        <v>0</v>
      </c>
      <c r="F1276" s="57">
        <f t="shared" si="402"/>
        <v>3.4009999999999998</v>
      </c>
      <c r="G1276" s="57">
        <f t="shared" si="403"/>
        <v>0</v>
      </c>
      <c r="H1276" s="57">
        <f>IF(Q1275&gt;SetUp!$B$56,SetUp!$B$56,Q1275)</f>
        <v>7.4559280594507007E-9</v>
      </c>
      <c r="I1276" s="57">
        <f t="shared" si="417"/>
        <v>0.63764194957944542</v>
      </c>
      <c r="J1276" s="57">
        <f>MIN(F1276,H1276,(1-EXP(-SetUp!$B$52*H1276/SetUp!$B$56))*F1276)</f>
        <v>3.9621268139722329E-9</v>
      </c>
      <c r="K1276" s="57">
        <f t="shared" si="404"/>
        <v>3.4938012454784679E-9</v>
      </c>
      <c r="L1276" s="57">
        <f>IF(I1276&lt;=0,0,MIN(SetUp!$B$50*I1276^SetUp!$B$55,I1276))</f>
        <v>9.6677256899886412E-3</v>
      </c>
      <c r="M1276" s="57">
        <f t="shared" si="405"/>
        <v>0.62797422388945678</v>
      </c>
      <c r="N1276" s="57">
        <f>IF(SetUp!$B$62=0,X1276,(B1276-E1276)*(1-(H1276/SetUp!$B$66/SetUp!$B$56)))</f>
        <v>0</v>
      </c>
      <c r="O1276" s="57">
        <f>K1276*SetUp!$B$65</f>
        <v>0</v>
      </c>
      <c r="P1276" s="57">
        <f>MIN(SetUp!$B$54*L1276^SetUp!$B$51,L1276)</f>
        <v>5.369336801320089E-3</v>
      </c>
      <c r="Q1276" s="57">
        <f t="shared" si="406"/>
        <v>3.4938012454784679E-9</v>
      </c>
      <c r="R1276" s="57">
        <f>IF((H1276+N1276-O1276)&gt;SetUp!$B$56,T1275+H1276+N1276-O1276-SetUp!$B$56,T1275)</f>
        <v>0</v>
      </c>
      <c r="S1276" s="57">
        <f>R1276*SetUp!$B$65</f>
        <v>0</v>
      </c>
      <c r="T1276" s="57">
        <f>IF((R1276-S1276)&lt;SetUp!$B$53,R1276-S1276,SetUp!$B$53)</f>
        <v>0</v>
      </c>
      <c r="U1276" s="57">
        <f t="shared" si="407"/>
        <v>0.62797422388945678</v>
      </c>
      <c r="V1276" s="57">
        <f>(L1276-P1276)/1000*SetUp!$B$13*1000000/SetUp!$B$48</f>
        <v>0.24448240066993523</v>
      </c>
      <c r="W1276" s="57">
        <f t="shared" si="418"/>
        <v>-3.1225022567582528E-17</v>
      </c>
      <c r="X1276" s="57">
        <f>MAX((SetUp!$B$56*(1-($H1276/SetUp!$B$56)^2)*TANH(($B1276-$D1276)/SetUp!$B$56))/(1+$H1276/SetUp!$B$56*TANH(($B1276-$D1276)/SetUp!$B$56)),0)</f>
        <v>0</v>
      </c>
      <c r="AP1276" s="64">
        <v>28366</v>
      </c>
      <c r="AQ1276" s="55">
        <v>8</v>
      </c>
      <c r="AR1276" s="55">
        <v>242</v>
      </c>
      <c r="AS1276" s="66">
        <f t="shared" si="408"/>
        <v>0.21</v>
      </c>
      <c r="AT1276" s="66">
        <f t="shared" si="409"/>
        <v>0.27130063983641273</v>
      </c>
      <c r="AU1276" s="55" t="str">
        <f>IF(OR($AP1276&lt;SetUp!$B$97,$AP1276&gt;SetUp!$B$98),"Não","Sim")</f>
        <v>Não</v>
      </c>
      <c r="AV1276" s="68">
        <f t="shared" si="410"/>
        <v>0.45825756949558399</v>
      </c>
      <c r="AW1276" s="68">
        <f t="shared" si="411"/>
        <v>0.5208652799298612</v>
      </c>
      <c r="AX1276" s="68">
        <f t="shared" si="412"/>
        <v>-0.6777807052660807</v>
      </c>
      <c r="AY1276" s="68">
        <f t="shared" si="413"/>
        <v>-0.56654918199551518</v>
      </c>
      <c r="AZ1276" s="68">
        <f t="shared" si="414"/>
        <v>6.1300639836412735E-2</v>
      </c>
      <c r="BA1276" s="68">
        <f t="shared" si="415"/>
        <v>6.2607710434277208E-2</v>
      </c>
      <c r="BB1276" s="68">
        <f t="shared" si="416"/>
        <v>0.11123152327056551</v>
      </c>
    </row>
    <row r="1277" spans="1:54" x14ac:dyDescent="0.3">
      <c r="A1277" s="64">
        <v>27939</v>
      </c>
      <c r="B1277" s="57">
        <v>5.0000000000000001E-3</v>
      </c>
      <c r="C1277" s="57">
        <v>0.185</v>
      </c>
      <c r="D1277" s="57">
        <v>3.4009999999999998</v>
      </c>
      <c r="E1277" s="57">
        <f t="shared" si="401"/>
        <v>5.0000000000000001E-3</v>
      </c>
      <c r="F1277" s="57">
        <f t="shared" si="402"/>
        <v>3.3959999999999999</v>
      </c>
      <c r="G1277" s="57">
        <f t="shared" si="403"/>
        <v>0</v>
      </c>
      <c r="H1277" s="57">
        <f>IF(Q1276&gt;SetUp!$B$56,SetUp!$B$56,Q1276)</f>
        <v>3.4938012454784679E-9</v>
      </c>
      <c r="I1277" s="57">
        <f t="shared" si="417"/>
        <v>0.62797422388945678</v>
      </c>
      <c r="J1277" s="57">
        <f>MIN(F1277,H1277,(1-EXP(-SetUp!$B$52*H1277/SetUp!$B$56))*F1277)</f>
        <v>1.8538982402560577E-9</v>
      </c>
      <c r="K1277" s="57">
        <f t="shared" si="404"/>
        <v>1.6399030052224102E-9</v>
      </c>
      <c r="L1277" s="57">
        <f>IF(I1277&lt;=0,0,MIN(SetUp!$B$50*I1277^SetUp!$B$55,I1277))</f>
        <v>9.4246641034299479E-3</v>
      </c>
      <c r="M1277" s="57">
        <f t="shared" si="405"/>
        <v>0.61854955978602688</v>
      </c>
      <c r="N1277" s="57">
        <f>IF(SetUp!$B$62=0,X1277,(B1277-E1277)*(1-(H1277/SetUp!$B$66/SetUp!$B$56)))</f>
        <v>0</v>
      </c>
      <c r="O1277" s="57">
        <f>K1277*SetUp!$B$65</f>
        <v>0</v>
      </c>
      <c r="P1277" s="57">
        <f>MIN(SetUp!$B$54*L1277^SetUp!$B$51,L1277)</f>
        <v>5.2366112389034634E-3</v>
      </c>
      <c r="Q1277" s="57">
        <f t="shared" si="406"/>
        <v>1.6399030052224102E-9</v>
      </c>
      <c r="R1277" s="57">
        <f>IF((H1277+N1277-O1277)&gt;SetUp!$B$56,T1276+H1277+N1277-O1277-SetUp!$B$56,T1276)</f>
        <v>0</v>
      </c>
      <c r="S1277" s="57">
        <f>R1277*SetUp!$B$65</f>
        <v>0</v>
      </c>
      <c r="T1277" s="57">
        <f>IF((R1277-S1277)&lt;SetUp!$B$53,R1277-S1277,SetUp!$B$53)</f>
        <v>0</v>
      </c>
      <c r="U1277" s="57">
        <f t="shared" si="407"/>
        <v>0.61854955978602688</v>
      </c>
      <c r="V1277" s="57">
        <f>(L1277-P1277)/1000*SetUp!$B$13*1000000/SetUp!$B$48</f>
        <v>0.23820674326403116</v>
      </c>
      <c r="W1277" s="57">
        <f t="shared" si="418"/>
        <v>2.7755575615628914E-17</v>
      </c>
      <c r="X1277" s="57">
        <f>MAX((SetUp!$B$56*(1-($H1277/SetUp!$B$56)^2)*TANH(($B1277-$D1277)/SetUp!$B$56))/(1+$H1277/SetUp!$B$56*TANH(($B1277-$D1277)/SetUp!$B$56)),0)</f>
        <v>0</v>
      </c>
      <c r="AP1277" s="64">
        <v>28367</v>
      </c>
      <c r="AQ1277" s="55">
        <v>8</v>
      </c>
      <c r="AR1277" s="55">
        <v>243</v>
      </c>
      <c r="AS1277" s="66">
        <f t="shared" si="408"/>
        <v>0.185</v>
      </c>
      <c r="AT1277" s="66">
        <f t="shared" si="409"/>
        <v>0.26404899231075069</v>
      </c>
      <c r="AU1277" s="55" t="str">
        <f>IF(OR($AP1277&lt;SetUp!$B$97,$AP1277&gt;SetUp!$B$98),"Não","Sim")</f>
        <v>Não</v>
      </c>
      <c r="AV1277" s="68">
        <f t="shared" si="410"/>
        <v>0.43011626335213132</v>
      </c>
      <c r="AW1277" s="68">
        <f t="shared" si="411"/>
        <v>0.51385697651267781</v>
      </c>
      <c r="AX1277" s="68">
        <f t="shared" si="412"/>
        <v>-0.73282827159698616</v>
      </c>
      <c r="AY1277" s="68">
        <f t="shared" si="413"/>
        <v>-0.57831548556884194</v>
      </c>
      <c r="AZ1277" s="68">
        <f t="shared" si="414"/>
        <v>7.9048992310750688E-2</v>
      </c>
      <c r="BA1277" s="68">
        <f t="shared" si="415"/>
        <v>8.3740713160546487E-2</v>
      </c>
      <c r="BB1277" s="68">
        <f t="shared" si="416"/>
        <v>0.15451278602814422</v>
      </c>
    </row>
    <row r="1278" spans="1:54" x14ac:dyDescent="0.3">
      <c r="A1278" s="64">
        <v>27940</v>
      </c>
      <c r="B1278" s="57">
        <v>0.23899999999999999</v>
      </c>
      <c r="C1278" s="57">
        <v>0.185</v>
      </c>
      <c r="D1278" s="57">
        <v>3.4009999999999998</v>
      </c>
      <c r="E1278" s="57">
        <f t="shared" si="401"/>
        <v>0.23899999999999999</v>
      </c>
      <c r="F1278" s="57">
        <f t="shared" si="402"/>
        <v>3.1619999999999999</v>
      </c>
      <c r="G1278" s="57">
        <f t="shared" si="403"/>
        <v>0</v>
      </c>
      <c r="H1278" s="57">
        <f>IF(Q1277&gt;SetUp!$B$56,SetUp!$B$56,Q1277)</f>
        <v>1.6399030052224102E-9</v>
      </c>
      <c r="I1278" s="57">
        <f t="shared" si="417"/>
        <v>0.61854955978602688</v>
      </c>
      <c r="J1278" s="57">
        <f>MIN(F1278,H1278,(1-EXP(-SetUp!$B$52*H1278/SetUp!$B$56))*F1278)</f>
        <v>8.1021447284612686E-10</v>
      </c>
      <c r="K1278" s="57">
        <f t="shared" si="404"/>
        <v>8.2968853237628334E-10</v>
      </c>
      <c r="L1278" s="57">
        <f>IF(I1278&lt;=0,0,MIN(SetUp!$B$50*I1278^SetUp!$B$55,I1278))</f>
        <v>9.1901024877671118E-3</v>
      </c>
      <c r="M1278" s="57">
        <f t="shared" si="405"/>
        <v>0.6093594572982598</v>
      </c>
      <c r="N1278" s="57">
        <f>IF(SetUp!$B$62=0,X1278,(B1278-E1278)*(1-(H1278/SetUp!$B$66/SetUp!$B$56)))</f>
        <v>0</v>
      </c>
      <c r="O1278" s="57">
        <f>K1278*SetUp!$B$65</f>
        <v>0</v>
      </c>
      <c r="P1278" s="57">
        <f>MIN(SetUp!$B$54*L1278^SetUp!$B$51,L1278)</f>
        <v>5.1084719341809946E-3</v>
      </c>
      <c r="Q1278" s="57">
        <f t="shared" si="406"/>
        <v>8.2968853237628334E-10</v>
      </c>
      <c r="R1278" s="57">
        <f>IF((H1278+N1278-O1278)&gt;SetUp!$B$56,T1277+H1278+N1278-O1278-SetUp!$B$56,T1277)</f>
        <v>0</v>
      </c>
      <c r="S1278" s="57">
        <f>R1278*SetUp!$B$65</f>
        <v>0</v>
      </c>
      <c r="T1278" s="57">
        <f>IF((R1278-S1278)&lt;SetUp!$B$53,R1278-S1278,SetUp!$B$53)</f>
        <v>0</v>
      </c>
      <c r="U1278" s="57">
        <f t="shared" si="407"/>
        <v>0.6093594572982598</v>
      </c>
      <c r="V1278" s="57">
        <f>(L1278-P1278)/1000*SetUp!$B$13*1000000/SetUp!$B$48</f>
        <v>0.23215368879701143</v>
      </c>
      <c r="W1278" s="57">
        <f t="shared" si="418"/>
        <v>5.2041704279304213E-17</v>
      </c>
      <c r="X1278" s="57">
        <f>MAX((SetUp!$B$56*(1-($H1278/SetUp!$B$56)^2)*TANH(($B1278-$D1278)/SetUp!$B$56))/(1+$H1278/SetUp!$B$56*TANH(($B1278-$D1278)/SetUp!$B$56)),0)</f>
        <v>0</v>
      </c>
      <c r="AP1278" s="64">
        <v>28368</v>
      </c>
      <c r="AQ1278" s="55">
        <v>8</v>
      </c>
      <c r="AR1278" s="55">
        <v>244</v>
      </c>
      <c r="AS1278" s="66">
        <f t="shared" si="408"/>
        <v>0.26700000000000002</v>
      </c>
      <c r="AT1278" s="66">
        <f t="shared" si="409"/>
        <v>0.25706512357111888</v>
      </c>
      <c r="AU1278" s="55" t="str">
        <f>IF(OR($AP1278&lt;SetUp!$B$97,$AP1278&gt;SetUp!$B$98),"Não","Sim")</f>
        <v>Não</v>
      </c>
      <c r="AV1278" s="68">
        <f t="shared" si="410"/>
        <v>0.51672042731055257</v>
      </c>
      <c r="AW1278" s="68">
        <f t="shared" si="411"/>
        <v>0.50701590070836922</v>
      </c>
      <c r="AX1278" s="68">
        <f t="shared" si="412"/>
        <v>-0.57348873863542471</v>
      </c>
      <c r="AY1278" s="68">
        <f t="shared" si="413"/>
        <v>-0.58995684077467869</v>
      </c>
      <c r="AZ1278" s="68">
        <f t="shared" si="414"/>
        <v>-9.9348764288811342E-3</v>
      </c>
      <c r="BA1278" s="68">
        <f t="shared" si="415"/>
        <v>-9.7045266021833498E-3</v>
      </c>
      <c r="BB1278" s="68">
        <f t="shared" si="416"/>
        <v>-1.6468102139253982E-2</v>
      </c>
    </row>
    <row r="1279" spans="1:54" x14ac:dyDescent="0.3">
      <c r="A1279" s="64">
        <v>27941</v>
      </c>
      <c r="B1279" s="57">
        <v>0</v>
      </c>
      <c r="C1279" s="57">
        <v>0.185</v>
      </c>
      <c r="D1279" s="57">
        <v>3.4009999999999998</v>
      </c>
      <c r="E1279" s="57">
        <f t="shared" si="401"/>
        <v>0</v>
      </c>
      <c r="F1279" s="57">
        <f t="shared" si="402"/>
        <v>3.4009999999999998</v>
      </c>
      <c r="G1279" s="57">
        <f t="shared" si="403"/>
        <v>0</v>
      </c>
      <c r="H1279" s="57">
        <f>IF(Q1278&gt;SetUp!$B$56,SetUp!$B$56,Q1278)</f>
        <v>8.2968853237628334E-10</v>
      </c>
      <c r="I1279" s="57">
        <f t="shared" si="417"/>
        <v>0.6093594572982598</v>
      </c>
      <c r="J1279" s="57">
        <f>MIN(F1279,H1279,(1-EXP(-SetUp!$B$52*H1279/SetUp!$B$56))*F1279)</f>
        <v>4.4090174655675439E-10</v>
      </c>
      <c r="K1279" s="57">
        <f t="shared" si="404"/>
        <v>3.8878678581952894E-10</v>
      </c>
      <c r="L1279" s="57">
        <f>IF(I1279&lt;=0,0,MIN(SetUp!$B$50*I1279^SetUp!$B$55,I1279))</f>
        <v>8.9636614258217142E-3</v>
      </c>
      <c r="M1279" s="57">
        <f t="shared" si="405"/>
        <v>0.60039579587243808</v>
      </c>
      <c r="N1279" s="57">
        <f>IF(SetUp!$B$62=0,X1279,(B1279-E1279)*(1-(H1279/SetUp!$B$66/SetUp!$B$56)))</f>
        <v>0</v>
      </c>
      <c r="O1279" s="57">
        <f>K1279*SetUp!$B$65</f>
        <v>0</v>
      </c>
      <c r="P1279" s="57">
        <f>MIN(SetUp!$B$54*L1279^SetUp!$B$51,L1279)</f>
        <v>4.9847160455251827E-3</v>
      </c>
      <c r="Q1279" s="57">
        <f t="shared" si="406"/>
        <v>3.8878678581952894E-10</v>
      </c>
      <c r="R1279" s="57">
        <f>IF((H1279+N1279-O1279)&gt;SetUp!$B$56,T1278+H1279+N1279-O1279-SetUp!$B$56,T1278)</f>
        <v>0</v>
      </c>
      <c r="S1279" s="57">
        <f>R1279*SetUp!$B$65</f>
        <v>0</v>
      </c>
      <c r="T1279" s="57">
        <f>IF((R1279-S1279)&lt;SetUp!$B$53,R1279-S1279,SetUp!$B$53)</f>
        <v>0</v>
      </c>
      <c r="U1279" s="57">
        <f t="shared" si="407"/>
        <v>0.60039579587243808</v>
      </c>
      <c r="V1279" s="57">
        <f>(L1279-P1279)/1000*SetUp!$B$13*1000000/SetUp!$B$48</f>
        <v>0.22631319406066319</v>
      </c>
      <c r="W1279" s="57">
        <f t="shared" si="418"/>
        <v>-2.0816681711721685E-17</v>
      </c>
      <c r="X1279" s="57">
        <f>MAX((SetUp!$B$56*(1-($H1279/SetUp!$B$56)^2)*TANH(($B1279-$D1279)/SetUp!$B$56))/(1+$H1279/SetUp!$B$56*TANH(($B1279-$D1279)/SetUp!$B$56)),0)</f>
        <v>0</v>
      </c>
      <c r="AP1279" s="64">
        <v>28369</v>
      </c>
      <c r="AQ1279" s="55">
        <v>9</v>
      </c>
      <c r="AR1279" s="55">
        <v>245</v>
      </c>
      <c r="AS1279" s="66">
        <f t="shared" si="408"/>
        <v>0.185</v>
      </c>
      <c r="AT1279" s="66">
        <f t="shared" si="409"/>
        <v>0.25033645996626763</v>
      </c>
      <c r="AU1279" s="55" t="str">
        <f>IF(OR($AP1279&lt;SetUp!$B$97,$AP1279&gt;SetUp!$B$98),"Não","Sim")</f>
        <v>Não</v>
      </c>
      <c r="AV1279" s="68">
        <f t="shared" si="410"/>
        <v>0.43011626335213132</v>
      </c>
      <c r="AW1279" s="68">
        <f t="shared" si="411"/>
        <v>0.50033634683707284</v>
      </c>
      <c r="AX1279" s="68">
        <f t="shared" si="412"/>
        <v>-0.73282827159698616</v>
      </c>
      <c r="AY1279" s="68">
        <f t="shared" si="413"/>
        <v>-0.6014758934640273</v>
      </c>
      <c r="AZ1279" s="68">
        <f t="shared" si="414"/>
        <v>6.5336459966267635E-2</v>
      </c>
      <c r="BA1279" s="68">
        <f t="shared" si="415"/>
        <v>7.022008348494152E-2</v>
      </c>
      <c r="BB1279" s="68">
        <f t="shared" si="416"/>
        <v>0.13135237813295886</v>
      </c>
    </row>
    <row r="1280" spans="1:54" x14ac:dyDescent="0.3">
      <c r="A1280" s="64">
        <v>27942</v>
      </c>
      <c r="B1280" s="57">
        <v>0</v>
      </c>
      <c r="C1280" s="57">
        <v>0.16200000000000001</v>
      </c>
      <c r="D1280" s="57">
        <v>3.4279999999999999</v>
      </c>
      <c r="E1280" s="57">
        <f t="shared" si="401"/>
        <v>0</v>
      </c>
      <c r="F1280" s="57">
        <f t="shared" si="402"/>
        <v>3.4279999999999999</v>
      </c>
      <c r="G1280" s="57">
        <f t="shared" si="403"/>
        <v>0</v>
      </c>
      <c r="H1280" s="57">
        <f>IF(Q1279&gt;SetUp!$B$56,SetUp!$B$56,Q1279)</f>
        <v>3.8878678581952894E-10</v>
      </c>
      <c r="I1280" s="57">
        <f t="shared" si="417"/>
        <v>0.60039579587243808</v>
      </c>
      <c r="J1280" s="57">
        <f>MIN(F1280,H1280,(1-EXP(-SetUp!$B$52*H1280/SetUp!$B$56))*F1280)</f>
        <v>2.0824401447683271E-10</v>
      </c>
      <c r="K1280" s="57">
        <f t="shared" si="404"/>
        <v>1.8054277134269623E-10</v>
      </c>
      <c r="L1280" s="57">
        <f>IF(I1280&lt;=0,0,MIN(SetUp!$B$50*I1280^SetUp!$B$55,I1280))</f>
        <v>8.7449820415905748E-3</v>
      </c>
      <c r="M1280" s="57">
        <f t="shared" si="405"/>
        <v>0.5916508138308475</v>
      </c>
      <c r="N1280" s="57">
        <f>IF(SetUp!$B$62=0,X1280,(B1280-E1280)*(1-(H1280/SetUp!$B$66/SetUp!$B$56)))</f>
        <v>0</v>
      </c>
      <c r="O1280" s="57">
        <f>K1280*SetUp!$B$65</f>
        <v>0</v>
      </c>
      <c r="P1280" s="57">
        <f>MIN(SetUp!$B$54*L1280^SetUp!$B$51,L1280)</f>
        <v>4.8651516312452573E-3</v>
      </c>
      <c r="Q1280" s="57">
        <f t="shared" si="406"/>
        <v>1.8054277134269623E-10</v>
      </c>
      <c r="R1280" s="57">
        <f>IF((H1280+N1280-O1280)&gt;SetUp!$B$56,T1279+H1280+N1280-O1280-SetUp!$B$56,T1279)</f>
        <v>0</v>
      </c>
      <c r="S1280" s="57">
        <f>R1280*SetUp!$B$65</f>
        <v>0</v>
      </c>
      <c r="T1280" s="57">
        <f>IF((R1280-S1280)&lt;SetUp!$B$53,R1280-S1280,SetUp!$B$53)</f>
        <v>0</v>
      </c>
      <c r="U1280" s="57">
        <f t="shared" si="407"/>
        <v>0.5916508138308475</v>
      </c>
      <c r="V1280" s="57">
        <f>(L1280-P1280)/1000*SetUp!$B$13*1000000/SetUp!$B$48</f>
        <v>0.22067576421808152</v>
      </c>
      <c r="W1280" s="57">
        <f t="shared" si="418"/>
        <v>3.4694469519536142E-17</v>
      </c>
      <c r="X1280" s="57">
        <f>MAX((SetUp!$B$56*(1-($H1280/SetUp!$B$56)^2)*TANH(($B1280-$D1280)/SetUp!$B$56))/(1+$H1280/SetUp!$B$56*TANH(($B1280-$D1280)/SetUp!$B$56)),0)</f>
        <v>0</v>
      </c>
      <c r="AP1280" s="64">
        <v>28370</v>
      </c>
      <c r="AQ1280" s="55">
        <v>9</v>
      </c>
      <c r="AR1280" s="55">
        <v>246</v>
      </c>
      <c r="AS1280" s="66">
        <f t="shared" si="408"/>
        <v>0.185</v>
      </c>
      <c r="AT1280" s="66">
        <f t="shared" si="409"/>
        <v>0.24385114213403983</v>
      </c>
      <c r="AU1280" s="55" t="str">
        <f>IF(OR($AP1280&lt;SetUp!$B$97,$AP1280&gt;SetUp!$B$98),"Não","Sim")</f>
        <v>Não</v>
      </c>
      <c r="AV1280" s="68">
        <f t="shared" si="410"/>
        <v>0.43011626335213132</v>
      </c>
      <c r="AW1280" s="68">
        <f t="shared" si="411"/>
        <v>0.49381286145061049</v>
      </c>
      <c r="AX1280" s="68">
        <f t="shared" si="412"/>
        <v>-0.73282827159698616</v>
      </c>
      <c r="AY1280" s="68">
        <f t="shared" si="413"/>
        <v>-0.61287520594754519</v>
      </c>
      <c r="AZ1280" s="68">
        <f t="shared" si="414"/>
        <v>5.885114213403983E-2</v>
      </c>
      <c r="BA1280" s="68">
        <f t="shared" si="415"/>
        <v>6.3696598098479162E-2</v>
      </c>
      <c r="BB1280" s="68">
        <f t="shared" si="416"/>
        <v>0.11995306564944097</v>
      </c>
    </row>
    <row r="1281" spans="1:54" x14ac:dyDescent="0.3">
      <c r="A1281" s="64">
        <v>27943</v>
      </c>
      <c r="B1281" s="57">
        <v>0</v>
      </c>
      <c r="C1281" s="57">
        <v>0.16200000000000001</v>
      </c>
      <c r="D1281" s="57">
        <v>3.4279999999999999</v>
      </c>
      <c r="E1281" s="57">
        <f t="shared" si="401"/>
        <v>0</v>
      </c>
      <c r="F1281" s="57">
        <f t="shared" si="402"/>
        <v>3.4279999999999999</v>
      </c>
      <c r="G1281" s="57">
        <f t="shared" si="403"/>
        <v>0</v>
      </c>
      <c r="H1281" s="57">
        <f>IF(Q1280&gt;SetUp!$B$56,SetUp!$B$56,Q1280)</f>
        <v>1.8054277134269623E-10</v>
      </c>
      <c r="I1281" s="57">
        <f t="shared" si="417"/>
        <v>0.5916508138308475</v>
      </c>
      <c r="J1281" s="57">
        <f>MIN(F1281,H1281,(1-EXP(-SetUp!$B$52*H1281/SetUp!$B$56))*F1281)</f>
        <v>9.6703084206950504E-11</v>
      </c>
      <c r="K1281" s="57">
        <f t="shared" si="404"/>
        <v>8.3839687135745727E-11</v>
      </c>
      <c r="L1281" s="57">
        <f>IF(I1281&lt;=0,0,MIN(SetUp!$B$50*I1281^SetUp!$B$55,I1281))</f>
        <v>8.5337246964227783E-3</v>
      </c>
      <c r="M1281" s="57">
        <f t="shared" si="405"/>
        <v>0.58311708913442473</v>
      </c>
      <c r="N1281" s="57">
        <f>IF(SetUp!$B$62=0,X1281,(B1281-E1281)*(1-(H1281/SetUp!$B$66/SetUp!$B$56)))</f>
        <v>0</v>
      </c>
      <c r="O1281" s="57">
        <f>K1281*SetUp!$B$65</f>
        <v>0</v>
      </c>
      <c r="P1281" s="57">
        <f>MIN(SetUp!$B$54*L1281^SetUp!$B$51,L1281)</f>
        <v>4.7495969620427658E-3</v>
      </c>
      <c r="Q1281" s="57">
        <f t="shared" si="406"/>
        <v>8.3839687135745727E-11</v>
      </c>
      <c r="R1281" s="57">
        <f>IF((H1281+N1281-O1281)&gt;SetUp!$B$56,T1280+H1281+N1281-O1281-SetUp!$B$56,T1280)</f>
        <v>0</v>
      </c>
      <c r="S1281" s="57">
        <f>R1281*SetUp!$B$65</f>
        <v>0</v>
      </c>
      <c r="T1281" s="57">
        <f>IF((R1281-S1281)&lt;SetUp!$B$53,R1281-S1281,SetUp!$B$53)</f>
        <v>0</v>
      </c>
      <c r="U1281" s="57">
        <f t="shared" si="407"/>
        <v>0.58311708913442473</v>
      </c>
      <c r="V1281" s="57">
        <f>(L1281-P1281)/1000*SetUp!$B$13*1000000/SetUp!$B$48</f>
        <v>0.21523241775117261</v>
      </c>
      <c r="W1281" s="57">
        <f t="shared" si="418"/>
        <v>0</v>
      </c>
      <c r="X1281" s="57">
        <f>MAX((SetUp!$B$56*(1-($H1281/SetUp!$B$56)^2)*TANH(($B1281-$D1281)/SetUp!$B$56))/(1+$H1281/SetUp!$B$56*TANH(($B1281-$D1281)/SetUp!$B$56)),0)</f>
        <v>0</v>
      </c>
      <c r="AP1281" s="64">
        <v>28371</v>
      </c>
      <c r="AQ1281" s="55">
        <v>9</v>
      </c>
      <c r="AR1281" s="55">
        <v>247</v>
      </c>
      <c r="AS1281" s="66">
        <f t="shared" si="408"/>
        <v>0.185</v>
      </c>
      <c r="AT1281" s="66">
        <f t="shared" si="409"/>
        <v>0.23759797751267675</v>
      </c>
      <c r="AU1281" s="55" t="str">
        <f>IF(OR($AP1281&lt;SetUp!$B$97,$AP1281&gt;SetUp!$B$98),"Não","Sim")</f>
        <v>Não</v>
      </c>
      <c r="AV1281" s="68">
        <f t="shared" si="410"/>
        <v>0.43011626335213132</v>
      </c>
      <c r="AW1281" s="68">
        <f t="shared" si="411"/>
        <v>0.48744022968224193</v>
      </c>
      <c r="AX1281" s="68">
        <f t="shared" si="412"/>
        <v>-0.73282827159698616</v>
      </c>
      <c r="AY1281" s="68">
        <f t="shared" si="413"/>
        <v>-0.62415726048723541</v>
      </c>
      <c r="AZ1281" s="68">
        <f t="shared" si="414"/>
        <v>5.2597977512676752E-2</v>
      </c>
      <c r="BA1281" s="68">
        <f t="shared" si="415"/>
        <v>5.7323966330110609E-2</v>
      </c>
      <c r="BB1281" s="68">
        <f t="shared" si="416"/>
        <v>0.10867101110975075</v>
      </c>
    </row>
    <row r="1282" spans="1:54" x14ac:dyDescent="0.3">
      <c r="A1282" s="64">
        <v>27944</v>
      </c>
      <c r="B1282" s="57">
        <v>0</v>
      </c>
      <c r="C1282" s="57">
        <v>0.16200000000000001</v>
      </c>
      <c r="D1282" s="57">
        <v>3.4279999999999999</v>
      </c>
      <c r="E1282" s="57">
        <f t="shared" si="401"/>
        <v>0</v>
      </c>
      <c r="F1282" s="57">
        <f t="shared" si="402"/>
        <v>3.4279999999999999</v>
      </c>
      <c r="G1282" s="57">
        <f t="shared" si="403"/>
        <v>0</v>
      </c>
      <c r="H1282" s="57">
        <f>IF(Q1281&gt;SetUp!$B$56,SetUp!$B$56,Q1281)</f>
        <v>8.3839687135745727E-11</v>
      </c>
      <c r="I1282" s="57">
        <f t="shared" si="417"/>
        <v>0.58311708913442473</v>
      </c>
      <c r="J1282" s="57">
        <f>MIN(F1282,H1282,(1-EXP(-SetUp!$B$52*H1282/SetUp!$B$56))*F1282)</f>
        <v>4.490668192858038E-11</v>
      </c>
      <c r="K1282" s="57">
        <f t="shared" si="404"/>
        <v>3.8933005207165347E-11</v>
      </c>
      <c r="L1282" s="57">
        <f>IF(I1282&lt;=0,0,MIN(SetUp!$B$50*I1282^SetUp!$B$55,I1282))</f>
        <v>8.3295677799103927E-3</v>
      </c>
      <c r="M1282" s="57">
        <f t="shared" si="405"/>
        <v>0.57478752135451439</v>
      </c>
      <c r="N1282" s="57">
        <f>IF(SetUp!$B$62=0,X1282,(B1282-E1282)*(1-(H1282/SetUp!$B$66/SetUp!$B$56)))</f>
        <v>0</v>
      </c>
      <c r="O1282" s="57">
        <f>K1282*SetUp!$B$65</f>
        <v>0</v>
      </c>
      <c r="P1282" s="57">
        <f>MIN(SetUp!$B$54*L1282^SetUp!$B$51,L1282)</f>
        <v>4.6378798831450572E-3</v>
      </c>
      <c r="Q1282" s="57">
        <f t="shared" si="406"/>
        <v>3.8933005207165347E-11</v>
      </c>
      <c r="R1282" s="57">
        <f>IF((H1282+N1282-O1282)&gt;SetUp!$B$56,T1281+H1282+N1282-O1282-SetUp!$B$56,T1281)</f>
        <v>0</v>
      </c>
      <c r="S1282" s="57">
        <f>R1282*SetUp!$B$65</f>
        <v>0</v>
      </c>
      <c r="T1282" s="57">
        <f>IF((R1282-S1282)&lt;SetUp!$B$53,R1282-S1282,SetUp!$B$53)</f>
        <v>0</v>
      </c>
      <c r="U1282" s="57">
        <f t="shared" si="407"/>
        <v>0.57478752135451439</v>
      </c>
      <c r="V1282" s="57">
        <f>(L1282-P1282)/1000*SetUp!$B$13*1000000/SetUp!$B$48</f>
        <v>0.20997465396968854</v>
      </c>
      <c r="W1282" s="57">
        <f t="shared" si="418"/>
        <v>0</v>
      </c>
      <c r="X1282" s="57">
        <f>MAX((SetUp!$B$56*(1-($H1282/SetUp!$B$56)^2)*TANH(($B1282-$D1282)/SetUp!$B$56))/(1+$H1282/SetUp!$B$56*TANH(($B1282-$D1282)/SetUp!$B$56)),0)</f>
        <v>0</v>
      </c>
      <c r="AP1282" s="64">
        <v>28372</v>
      </c>
      <c r="AQ1282" s="55">
        <v>9</v>
      </c>
      <c r="AR1282" s="55">
        <v>248</v>
      </c>
      <c r="AS1282" s="66">
        <f t="shared" si="408"/>
        <v>0.14099999999999999</v>
      </c>
      <c r="AT1282" s="66">
        <f t="shared" si="409"/>
        <v>0.23156639646041921</v>
      </c>
      <c r="AU1282" s="55" t="str">
        <f>IF(OR($AP1282&lt;SetUp!$B$97,$AP1282&gt;SetUp!$B$98),"Não","Sim")</f>
        <v>Não</v>
      </c>
      <c r="AV1282" s="68">
        <f t="shared" si="410"/>
        <v>0.37549966711037175</v>
      </c>
      <c r="AW1282" s="68">
        <f t="shared" si="411"/>
        <v>0.48121346246797708</v>
      </c>
      <c r="AX1282" s="68">
        <f t="shared" si="412"/>
        <v>-0.8507808873446201</v>
      </c>
      <c r="AY1282" s="68">
        <f t="shared" si="413"/>
        <v>-0.63532446260714981</v>
      </c>
      <c r="AZ1282" s="68">
        <f t="shared" si="414"/>
        <v>9.0566396460419224E-2</v>
      </c>
      <c r="BA1282" s="68">
        <f t="shared" si="415"/>
        <v>0.10571379535760533</v>
      </c>
      <c r="BB1282" s="68">
        <f t="shared" si="416"/>
        <v>0.21545642473747029</v>
      </c>
    </row>
    <row r="1283" spans="1:54" x14ac:dyDescent="0.3">
      <c r="A1283" s="64">
        <v>27945</v>
      </c>
      <c r="B1283" s="57">
        <v>0.1</v>
      </c>
      <c r="C1283" s="57">
        <v>0.122</v>
      </c>
      <c r="D1283" s="57">
        <v>3.4279999999999999</v>
      </c>
      <c r="E1283" s="57">
        <f t="shared" ref="E1283:E1346" si="419">IF(B1283&gt;=D1283,D1283,B1283)</f>
        <v>0.1</v>
      </c>
      <c r="F1283" s="57">
        <f t="shared" ref="F1283:F1346" si="420">D1283-E1283</f>
        <v>3.3279999999999998</v>
      </c>
      <c r="G1283" s="57">
        <f t="shared" ref="G1283:G1346" si="421">MAX(B1283-D1283-N1283,0)</f>
        <v>0</v>
      </c>
      <c r="H1283" s="57">
        <f>IF(Q1282&gt;SetUp!$B$56,SetUp!$B$56,Q1282)</f>
        <v>3.8933005207165347E-11</v>
      </c>
      <c r="I1283" s="57">
        <f t="shared" si="417"/>
        <v>0.57478752135451439</v>
      </c>
      <c r="J1283" s="57">
        <f>MIN(F1283,H1283,(1-EXP(-SetUp!$B$52*H1283/SetUp!$B$56))*F1283)</f>
        <v>2.0245039422661647E-11</v>
      </c>
      <c r="K1283" s="57">
        <f t="shared" ref="K1283:K1346" si="422">MAX(H1283-J1283,0)</f>
        <v>1.8687965784503699E-11</v>
      </c>
      <c r="L1283" s="57">
        <f>IF(I1283&lt;=0,0,MIN(SetUp!$B$50*I1283^SetUp!$B$55,I1283))</f>
        <v>8.1322065877596598E-3</v>
      </c>
      <c r="M1283" s="57">
        <f t="shared" ref="M1283:M1346" si="423">MAX(I1283-L1283,0)</f>
        <v>0.56665531476675468</v>
      </c>
      <c r="N1283" s="57">
        <f>IF(SetUp!$B$62=0,X1283,(B1283-E1283)*(1-(H1283/SetUp!$B$66/SetUp!$B$56)))</f>
        <v>0</v>
      </c>
      <c r="O1283" s="57">
        <f>K1283*SetUp!$B$65</f>
        <v>0</v>
      </c>
      <c r="P1283" s="57">
        <f>MIN(SetUp!$B$54*L1283^SetUp!$B$51,L1283)</f>
        <v>4.5298372220794036E-3</v>
      </c>
      <c r="Q1283" s="57">
        <f t="shared" ref="Q1283:Q1346" si="424">IF((K1283+N1283-O1283)&lt;0,0,K1283+N1283-O1283)</f>
        <v>1.8687965784503699E-11</v>
      </c>
      <c r="R1283" s="57">
        <f>IF((H1283+N1283-O1283)&gt;SetUp!$B$56,T1282+H1283+N1283-O1283-SetUp!$B$56,T1282)</f>
        <v>0</v>
      </c>
      <c r="S1283" s="57">
        <f>R1283*SetUp!$B$65</f>
        <v>0</v>
      </c>
      <c r="T1283" s="57">
        <f>IF((R1283-S1283)&lt;SetUp!$B$53,R1283-S1283,SetUp!$B$53)</f>
        <v>0</v>
      </c>
      <c r="U1283" s="57">
        <f t="shared" ref="U1283:U1346" si="425">M1283+R1283-T1283</f>
        <v>0.56665531476675468</v>
      </c>
      <c r="V1283" s="57">
        <f>(L1283-P1283)/1000*SetUp!$B$13*1000000/SetUp!$B$48</f>
        <v>0.20489442287157666</v>
      </c>
      <c r="W1283" s="57">
        <f t="shared" si="418"/>
        <v>-3.2959746043559335E-17</v>
      </c>
      <c r="X1283" s="57">
        <f>MAX((SetUp!$B$56*(1-($H1283/SetUp!$B$56)^2)*TANH(($B1283-$D1283)/SetUp!$B$56))/(1+$H1283/SetUp!$B$56*TANH(($B1283-$D1283)/SetUp!$B$56)),0)</f>
        <v>0</v>
      </c>
      <c r="AP1283" s="64">
        <v>28373</v>
      </c>
      <c r="AQ1283" s="55">
        <v>9</v>
      </c>
      <c r="AR1283" s="55">
        <v>249</v>
      </c>
      <c r="AS1283" s="66">
        <f t="shared" ref="AS1283:AS1346" si="426">VLOOKUP($AP1283,$A:$C,3,FALSE)</f>
        <v>0.122</v>
      </c>
      <c r="AT1283" s="66">
        <f t="shared" ref="AT1283:AT1346" si="427">VLOOKUP($AP1283,$A:$V,22,FALSE)</f>
        <v>0.225746411675605</v>
      </c>
      <c r="AU1283" s="55" t="str">
        <f>IF(OR($AP1283&lt;SetUp!$B$97,$AP1283&gt;SetUp!$B$98),"Não","Sim")</f>
        <v>Não</v>
      </c>
      <c r="AV1283" s="68">
        <f t="shared" ref="AV1283:AV1346" si="428">IFERROR(SQRT(AS1283),0)</f>
        <v>0.34928498393145962</v>
      </c>
      <c r="AW1283" s="68">
        <f t="shared" ref="AW1283:AW1346" si="429">IFERROR(SQRT(AT1283),0)</f>
        <v>0.47512778457548133</v>
      </c>
      <c r="AX1283" s="68">
        <f t="shared" ref="AX1283:AX1346" si="430">IFERROR(LOG(AS1283),0)</f>
        <v>-0.91364016932525183</v>
      </c>
      <c r="AY1283" s="68">
        <f t="shared" ref="AY1283:AY1346" si="431">IFERROR(LOG(AT1283),0)</f>
        <v>-0.64637914423425535</v>
      </c>
      <c r="AZ1283" s="68">
        <f t="shared" ref="AZ1283:AZ1346" si="432">AT1283-AS1283</f>
        <v>0.103746411675605</v>
      </c>
      <c r="BA1283" s="68">
        <f t="shared" ref="BA1283:BA1346" si="433">AW1283-AV1283</f>
        <v>0.1258428006440217</v>
      </c>
      <c r="BB1283" s="68">
        <f t="shared" ref="BB1283:BB1346" si="434">AY1283-AX1283</f>
        <v>0.26726102509099647</v>
      </c>
    </row>
    <row r="1284" spans="1:54" x14ac:dyDescent="0.3">
      <c r="A1284" s="64">
        <v>27946</v>
      </c>
      <c r="B1284" s="57">
        <v>0</v>
      </c>
      <c r="C1284" s="57">
        <v>0.104</v>
      </c>
      <c r="D1284" s="57">
        <v>3.4279999999999999</v>
      </c>
      <c r="E1284" s="57">
        <f t="shared" si="419"/>
        <v>0</v>
      </c>
      <c r="F1284" s="57">
        <f t="shared" si="420"/>
        <v>3.4279999999999999</v>
      </c>
      <c r="G1284" s="57">
        <f t="shared" si="421"/>
        <v>0</v>
      </c>
      <c r="H1284" s="57">
        <f>IF(Q1283&gt;SetUp!$B$56,SetUp!$B$56,Q1283)</f>
        <v>1.8687965784503699E-11</v>
      </c>
      <c r="I1284" s="57">
        <f t="shared" ref="I1284:I1347" si="435">U1283+G1284+O1284</f>
        <v>0.56665531476675468</v>
      </c>
      <c r="J1284" s="57">
        <f>MIN(F1284,H1284,(1-EXP(-SetUp!$B$52*H1284/SetUp!$B$56))*F1284)</f>
        <v>1.0009751694184387E-11</v>
      </c>
      <c r="K1284" s="57">
        <f t="shared" si="422"/>
        <v>8.6782140903193122E-12</v>
      </c>
      <c r="L1284" s="57">
        <f>IF(I1284&lt;=0,0,MIN(SetUp!$B$50*I1284^SetUp!$B$55,I1284))</f>
        <v>7.9413522796090864E-3</v>
      </c>
      <c r="M1284" s="57">
        <f t="shared" si="423"/>
        <v>0.55871396248714555</v>
      </c>
      <c r="N1284" s="57">
        <f>IF(SetUp!$B$62=0,X1284,(B1284-E1284)*(1-(H1284/SetUp!$B$66/SetUp!$B$56)))</f>
        <v>0</v>
      </c>
      <c r="O1284" s="57">
        <f>K1284*SetUp!$B$65</f>
        <v>0</v>
      </c>
      <c r="P1284" s="57">
        <f>MIN(SetUp!$B$54*L1284^SetUp!$B$51,L1284)</f>
        <v>4.4253142384144926E-3</v>
      </c>
      <c r="Q1284" s="57">
        <f t="shared" si="424"/>
        <v>8.6782140903193122E-12</v>
      </c>
      <c r="R1284" s="57">
        <f>IF((H1284+N1284-O1284)&gt;SetUp!$B$56,T1283+H1284+N1284-O1284-SetUp!$B$56,T1283)</f>
        <v>0</v>
      </c>
      <c r="S1284" s="57">
        <f>R1284*SetUp!$B$65</f>
        <v>0</v>
      </c>
      <c r="T1284" s="57">
        <f>IF((R1284-S1284)&lt;SetUp!$B$53,R1284-S1284,SetUp!$B$53)</f>
        <v>0</v>
      </c>
      <c r="U1284" s="57">
        <f t="shared" si="425"/>
        <v>0.55871396248714555</v>
      </c>
      <c r="V1284" s="57">
        <f>(L1284-P1284)/1000*SetUp!$B$13*1000000/SetUp!$B$48</f>
        <v>0.19998409716351639</v>
      </c>
      <c r="W1284" s="57">
        <f t="shared" ref="W1284:W1347" si="436">Q1284+U1284+T1284-H1284-U1283-T1283-B1284+E1284+J1284+L1284</f>
        <v>-5.8980598183211441E-17</v>
      </c>
      <c r="X1284" s="57">
        <f>MAX((SetUp!$B$56*(1-($H1284/SetUp!$B$56)^2)*TANH(($B1284-$D1284)/SetUp!$B$56))/(1+$H1284/SetUp!$B$56*TANH(($B1284-$D1284)/SetUp!$B$56)),0)</f>
        <v>0</v>
      </c>
      <c r="AP1284" s="64">
        <v>28374</v>
      </c>
      <c r="AQ1284" s="55">
        <v>9</v>
      </c>
      <c r="AR1284" s="55">
        <v>250</v>
      </c>
      <c r="AS1284" s="66">
        <f t="shared" si="426"/>
        <v>0.122</v>
      </c>
      <c r="AT1284" s="66">
        <f t="shared" si="427"/>
        <v>0.22012858063852112</v>
      </c>
      <c r="AU1284" s="55" t="str">
        <f>IF(OR($AP1284&lt;SetUp!$B$97,$AP1284&gt;SetUp!$B$98),"Não","Sim")</f>
        <v>Não</v>
      </c>
      <c r="AV1284" s="68">
        <f t="shared" si="428"/>
        <v>0.34928498393145962</v>
      </c>
      <c r="AW1284" s="68">
        <f t="shared" si="429"/>
        <v>0.46917862338188548</v>
      </c>
      <c r="AX1284" s="68">
        <f t="shared" si="430"/>
        <v>-0.91364016932525183</v>
      </c>
      <c r="AY1284" s="68">
        <f t="shared" si="431"/>
        <v>-0.65732356667984437</v>
      </c>
      <c r="AZ1284" s="68">
        <f t="shared" si="432"/>
        <v>9.8128580638521118E-2</v>
      </c>
      <c r="BA1284" s="68">
        <f t="shared" si="433"/>
        <v>0.11989363945042586</v>
      </c>
      <c r="BB1284" s="68">
        <f t="shared" si="434"/>
        <v>0.25631660264540745</v>
      </c>
    </row>
    <row r="1285" spans="1:54" x14ac:dyDescent="0.3">
      <c r="A1285" s="64">
        <v>27947</v>
      </c>
      <c r="B1285" s="57">
        <v>0</v>
      </c>
      <c r="C1285" s="57">
        <v>0.104</v>
      </c>
      <c r="D1285" s="57">
        <v>3.4279999999999999</v>
      </c>
      <c r="E1285" s="57">
        <f t="shared" si="419"/>
        <v>0</v>
      </c>
      <c r="F1285" s="57">
        <f t="shared" si="420"/>
        <v>3.4279999999999999</v>
      </c>
      <c r="G1285" s="57">
        <f t="shared" si="421"/>
        <v>0</v>
      </c>
      <c r="H1285" s="57">
        <f>IF(Q1284&gt;SetUp!$B$56,SetUp!$B$56,Q1284)</f>
        <v>8.6782140903193122E-12</v>
      </c>
      <c r="I1285" s="57">
        <f t="shared" si="435"/>
        <v>0.55871396248714555</v>
      </c>
      <c r="J1285" s="57">
        <f>MIN(F1285,H1285,(1-EXP(-SetUp!$B$52*H1285/SetUp!$B$56))*F1285)</f>
        <v>4.6484585070061254E-12</v>
      </c>
      <c r="K1285" s="57">
        <f t="shared" si="422"/>
        <v>4.0297555833131868E-12</v>
      </c>
      <c r="L1285" s="57">
        <f>IF(I1285&lt;=0,0,MIN(SetUp!$B$50*I1285^SetUp!$B$55,I1285))</f>
        <v>7.7567309103914869E-3</v>
      </c>
      <c r="M1285" s="57">
        <f t="shared" si="423"/>
        <v>0.55095723157675403</v>
      </c>
      <c r="N1285" s="57">
        <f>IF(SetUp!$B$62=0,X1285,(B1285-E1285)*(1-(H1285/SetUp!$B$66/SetUp!$B$56)))</f>
        <v>0</v>
      </c>
      <c r="O1285" s="57">
        <f>K1285*SetUp!$B$65</f>
        <v>0</v>
      </c>
      <c r="P1285" s="57">
        <f>MIN(SetUp!$B$54*L1285^SetUp!$B$51,L1285)</f>
        <v>4.3241641121237904E-3</v>
      </c>
      <c r="Q1285" s="57">
        <f t="shared" si="424"/>
        <v>4.0297555833131868E-12</v>
      </c>
      <c r="R1285" s="57">
        <f>IF((H1285+N1285-O1285)&gt;SetUp!$B$56,T1284+H1285+N1285-O1285-SetUp!$B$56,T1284)</f>
        <v>0</v>
      </c>
      <c r="S1285" s="57">
        <f>R1285*SetUp!$B$65</f>
        <v>0</v>
      </c>
      <c r="T1285" s="57">
        <f>IF((R1285-S1285)&lt;SetUp!$B$53,R1285-S1285,SetUp!$B$53)</f>
        <v>0</v>
      </c>
      <c r="U1285" s="57">
        <f t="shared" si="425"/>
        <v>0.55095723157675403</v>
      </c>
      <c r="V1285" s="57">
        <f>(L1285-P1285)/1000*SetUp!$B$13*1000000/SetUp!$B$48</f>
        <v>0.19523644626774259</v>
      </c>
      <c r="W1285" s="57">
        <f t="shared" si="436"/>
        <v>2.3418766925686896E-17</v>
      </c>
      <c r="X1285" s="57">
        <f>MAX((SetUp!$B$56*(1-($H1285/SetUp!$B$56)^2)*TANH(($B1285-$D1285)/SetUp!$B$56))/(1+$H1285/SetUp!$B$56*TANH(($B1285-$D1285)/SetUp!$B$56)),0)</f>
        <v>0</v>
      </c>
      <c r="AP1285" s="64">
        <v>28375</v>
      </c>
      <c r="AQ1285" s="55">
        <v>9</v>
      </c>
      <c r="AR1285" s="55">
        <v>251</v>
      </c>
      <c r="AS1285" s="66">
        <f t="shared" si="426"/>
        <v>8.8999999999999996E-2</v>
      </c>
      <c r="AT1285" s="66">
        <f t="shared" si="427"/>
        <v>0.21470397082235029</v>
      </c>
      <c r="AU1285" s="55" t="str">
        <f>IF(OR($AP1285&lt;SetUp!$B$97,$AP1285&gt;SetUp!$B$98),"Não","Sim")</f>
        <v>Não</v>
      </c>
      <c r="AV1285" s="68">
        <f t="shared" si="428"/>
        <v>0.29832867780352595</v>
      </c>
      <c r="AW1285" s="68">
        <f t="shared" si="429"/>
        <v>0.46336159834663715</v>
      </c>
      <c r="AX1285" s="68">
        <f t="shared" si="430"/>
        <v>-1.0506099933550872</v>
      </c>
      <c r="AY1285" s="68">
        <f t="shared" si="431"/>
        <v>-0.66815992347111786</v>
      </c>
      <c r="AZ1285" s="68">
        <f t="shared" si="432"/>
        <v>0.1257039708223503</v>
      </c>
      <c r="BA1285" s="68">
        <f t="shared" si="433"/>
        <v>0.16503292054311119</v>
      </c>
      <c r="BB1285" s="68">
        <f t="shared" si="434"/>
        <v>0.38245006988396935</v>
      </c>
    </row>
    <row r="1286" spans="1:54" x14ac:dyDescent="0.3">
      <c r="A1286" s="64">
        <v>27948</v>
      </c>
      <c r="B1286" s="57">
        <v>0</v>
      </c>
      <c r="C1286" s="57">
        <v>8.8999999999999996E-2</v>
      </c>
      <c r="D1286" s="57">
        <v>3.4279999999999999</v>
      </c>
      <c r="E1286" s="57">
        <f t="shared" si="419"/>
        <v>0</v>
      </c>
      <c r="F1286" s="57">
        <f t="shared" si="420"/>
        <v>3.4279999999999999</v>
      </c>
      <c r="G1286" s="57">
        <f t="shared" si="421"/>
        <v>0</v>
      </c>
      <c r="H1286" s="57">
        <f>IF(Q1285&gt;SetUp!$B$56,SetUp!$B$56,Q1285)</f>
        <v>4.0297555833131868E-12</v>
      </c>
      <c r="I1286" s="57">
        <f t="shared" si="435"/>
        <v>0.55095723157675403</v>
      </c>
      <c r="J1286" s="57">
        <f>MIN(F1286,H1286,(1-EXP(-SetUp!$B$52*H1286/SetUp!$B$56))*F1286)</f>
        <v>2.1582944320641671E-12</v>
      </c>
      <c r="K1286" s="57">
        <f t="shared" si="422"/>
        <v>1.8714611512490197E-12</v>
      </c>
      <c r="L1286" s="57">
        <f>IF(I1286&lt;=0,0,MIN(SetUp!$B$50*I1286^SetUp!$B$55,I1286))</f>
        <v>7.5780825294053111E-3</v>
      </c>
      <c r="M1286" s="57">
        <f t="shared" si="423"/>
        <v>0.54337914904734874</v>
      </c>
      <c r="N1286" s="57">
        <f>IF(SetUp!$B$62=0,X1286,(B1286-E1286)*(1-(H1286/SetUp!$B$66/SetUp!$B$56)))</f>
        <v>0</v>
      </c>
      <c r="O1286" s="57">
        <f>K1286*SetUp!$B$65</f>
        <v>0</v>
      </c>
      <c r="P1286" s="57">
        <f>MIN(SetUp!$B$54*L1286^SetUp!$B$51,L1286)</f>
        <v>4.2262474675211371E-3</v>
      </c>
      <c r="Q1286" s="57">
        <f t="shared" si="424"/>
        <v>1.8714611512490197E-12</v>
      </c>
      <c r="R1286" s="57">
        <f>IF((H1286+N1286-O1286)&gt;SetUp!$B$56,T1285+H1286+N1286-O1286-SetUp!$B$56,T1285)</f>
        <v>0</v>
      </c>
      <c r="S1286" s="57">
        <f>R1286*SetUp!$B$65</f>
        <v>0</v>
      </c>
      <c r="T1286" s="57">
        <f>IF((R1286-S1286)&lt;SetUp!$B$53,R1286-S1286,SetUp!$B$53)</f>
        <v>0</v>
      </c>
      <c r="U1286" s="57">
        <f t="shared" si="425"/>
        <v>0.54337914904734874</v>
      </c>
      <c r="V1286" s="57">
        <f>(L1286-P1286)/1000*SetUp!$B$13*1000000/SetUp!$B$48</f>
        <v>0.19064461215675091</v>
      </c>
      <c r="W1286" s="57">
        <f t="shared" si="436"/>
        <v>4.8572257327350599E-17</v>
      </c>
      <c r="X1286" s="57">
        <f>MAX((SetUp!$B$56*(1-($H1286/SetUp!$B$56)^2)*TANH(($B1286-$D1286)/SetUp!$B$56))/(1+$H1286/SetUp!$B$56*TANH(($B1286-$D1286)/SetUp!$B$56)),0)</f>
        <v>0</v>
      </c>
      <c r="AP1286" s="64">
        <v>28376</v>
      </c>
      <c r="AQ1286" s="55">
        <v>9</v>
      </c>
      <c r="AR1286" s="55">
        <v>252</v>
      </c>
      <c r="AS1286" s="66">
        <f t="shared" si="426"/>
        <v>7.4999999999999997E-2</v>
      </c>
      <c r="AT1286" s="66">
        <f t="shared" si="427"/>
        <v>0.20946412744393741</v>
      </c>
      <c r="AU1286" s="55" t="str">
        <f>IF(OR($AP1286&lt;SetUp!$B$97,$AP1286&gt;SetUp!$B$98),"Não","Sim")</f>
        <v>Não</v>
      </c>
      <c r="AV1286" s="68">
        <f t="shared" si="428"/>
        <v>0.27386127875258304</v>
      </c>
      <c r="AW1286" s="68">
        <f t="shared" si="429"/>
        <v>0.45767251112988794</v>
      </c>
      <c r="AX1286" s="68">
        <f t="shared" si="430"/>
        <v>-1.1249387366082999</v>
      </c>
      <c r="AY1286" s="68">
        <f t="shared" si="431"/>
        <v>-0.6788903430419102</v>
      </c>
      <c r="AZ1286" s="68">
        <f t="shared" si="432"/>
        <v>0.13446412744393743</v>
      </c>
      <c r="BA1286" s="68">
        <f t="shared" si="433"/>
        <v>0.1838112323773049</v>
      </c>
      <c r="BB1286" s="68">
        <f t="shared" si="434"/>
        <v>0.4460483935663897</v>
      </c>
    </row>
    <row r="1287" spans="1:54" x14ac:dyDescent="0.3">
      <c r="A1287" s="64">
        <v>27949</v>
      </c>
      <c r="B1287" s="57">
        <v>0</v>
      </c>
      <c r="C1287" s="57">
        <v>7.4999999999999997E-2</v>
      </c>
      <c r="D1287" s="57">
        <v>3.4279999999999999</v>
      </c>
      <c r="E1287" s="57">
        <f t="shared" si="419"/>
        <v>0</v>
      </c>
      <c r="F1287" s="57">
        <f t="shared" si="420"/>
        <v>3.4279999999999999</v>
      </c>
      <c r="G1287" s="57">
        <f t="shared" si="421"/>
        <v>0</v>
      </c>
      <c r="H1287" s="57">
        <f>IF(Q1286&gt;SetUp!$B$56,SetUp!$B$56,Q1286)</f>
        <v>1.8714611512490197E-12</v>
      </c>
      <c r="I1287" s="57">
        <f t="shared" si="435"/>
        <v>0.54337914904734874</v>
      </c>
      <c r="J1287" s="57">
        <f>MIN(F1287,H1287,(1-EXP(-SetUp!$B$52*H1287/SetUp!$B$56))*F1287)</f>
        <v>1.0024594487845205E-12</v>
      </c>
      <c r="K1287" s="57">
        <f t="shared" si="422"/>
        <v>8.6900170246449922E-13</v>
      </c>
      <c r="L1287" s="57">
        <f>IF(I1287&lt;=0,0,MIN(SetUp!$B$50*I1287^SetUp!$B$55,I1287))</f>
        <v>7.4051603417738514E-3</v>
      </c>
      <c r="M1287" s="57">
        <f t="shared" si="423"/>
        <v>0.53597398870557489</v>
      </c>
      <c r="N1287" s="57">
        <f>IF(SetUp!$B$62=0,X1287,(B1287-E1287)*(1-(H1287/SetUp!$B$66/SetUp!$B$56)))</f>
        <v>0</v>
      </c>
      <c r="O1287" s="57">
        <f>K1287*SetUp!$B$65</f>
        <v>0</v>
      </c>
      <c r="P1287" s="57">
        <f>MIN(SetUp!$B$54*L1287^SetUp!$B$51,L1287)</f>
        <v>4.1314319299859932E-3</v>
      </c>
      <c r="Q1287" s="57">
        <f t="shared" si="424"/>
        <v>8.6900170246449922E-13</v>
      </c>
      <c r="R1287" s="57">
        <f>IF((H1287+N1287-O1287)&gt;SetUp!$B$56,T1286+H1287+N1287-O1287-SetUp!$B$56,T1286)</f>
        <v>0</v>
      </c>
      <c r="S1287" s="57">
        <f>R1287*SetUp!$B$65</f>
        <v>0</v>
      </c>
      <c r="T1287" s="57">
        <f>IF((R1287-S1287)&lt;SetUp!$B$53,R1287-S1287,SetUp!$B$53)</f>
        <v>0</v>
      </c>
      <c r="U1287" s="57">
        <f t="shared" si="425"/>
        <v>0.53597398870557489</v>
      </c>
      <c r="V1287" s="57">
        <f>(L1287-P1287)/1000*SetUp!$B$13*1000000/SetUp!$B$48</f>
        <v>0.18620208687148088</v>
      </c>
      <c r="W1287" s="57">
        <f t="shared" si="436"/>
        <v>-7.3725747729014302E-17</v>
      </c>
      <c r="X1287" s="57">
        <f>MAX((SetUp!$B$56*(1-($H1287/SetUp!$B$56)^2)*TANH(($B1287-$D1287)/SetUp!$B$56))/(1+$H1287/SetUp!$B$56*TANH(($B1287-$D1287)/SetUp!$B$56)),0)</f>
        <v>0</v>
      </c>
      <c r="AP1287" s="64">
        <v>28377</v>
      </c>
      <c r="AQ1287" s="55">
        <v>9</v>
      </c>
      <c r="AR1287" s="55">
        <v>253</v>
      </c>
      <c r="AS1287" s="66">
        <f t="shared" si="426"/>
        <v>7.4999999999999997E-2</v>
      </c>
      <c r="AT1287" s="66">
        <f t="shared" si="427"/>
        <v>0.20440104354613692</v>
      </c>
      <c r="AU1287" s="55" t="str">
        <f>IF(OR($AP1287&lt;SetUp!$B$97,$AP1287&gt;SetUp!$B$98),"Não","Sim")</f>
        <v>Não</v>
      </c>
      <c r="AV1287" s="68">
        <f t="shared" si="428"/>
        <v>0.27386127875258304</v>
      </c>
      <c r="AW1287" s="68">
        <f t="shared" si="429"/>
        <v>0.45210733631089967</v>
      </c>
      <c r="AX1287" s="68">
        <f t="shared" si="430"/>
        <v>-1.1249387366082999</v>
      </c>
      <c r="AY1287" s="68">
        <f t="shared" si="431"/>
        <v>-0.68951689129088667</v>
      </c>
      <c r="AZ1287" s="68">
        <f t="shared" si="432"/>
        <v>0.12940104354613691</v>
      </c>
      <c r="BA1287" s="68">
        <f t="shared" si="433"/>
        <v>0.17824605755831663</v>
      </c>
      <c r="BB1287" s="68">
        <f t="shared" si="434"/>
        <v>0.43542184531741324</v>
      </c>
    </row>
    <row r="1288" spans="1:54" x14ac:dyDescent="0.3">
      <c r="A1288" s="64">
        <v>27950</v>
      </c>
      <c r="B1288" s="57">
        <v>0.02</v>
      </c>
      <c r="C1288" s="57">
        <v>7.0000000000000007E-2</v>
      </c>
      <c r="D1288" s="57">
        <v>3.4279999999999999</v>
      </c>
      <c r="E1288" s="57">
        <f t="shared" si="419"/>
        <v>0.02</v>
      </c>
      <c r="F1288" s="57">
        <f t="shared" si="420"/>
        <v>3.4079999999999999</v>
      </c>
      <c r="G1288" s="57">
        <f t="shared" si="421"/>
        <v>0</v>
      </c>
      <c r="H1288" s="57">
        <f>IF(Q1287&gt;SetUp!$B$56,SetUp!$B$56,Q1287)</f>
        <v>8.6900170246449922E-13</v>
      </c>
      <c r="I1288" s="57">
        <f t="shared" si="435"/>
        <v>0.53597398870557489</v>
      </c>
      <c r="J1288" s="57">
        <f>MIN(F1288,H1288,(1-EXP(-SetUp!$B$52*H1288/SetUp!$B$56))*F1288)</f>
        <v>4.6273918030692579E-13</v>
      </c>
      <c r="K1288" s="57">
        <f t="shared" si="422"/>
        <v>4.0626252215757343E-13</v>
      </c>
      <c r="L1288" s="57">
        <f>IF(I1288&lt;=0,0,MIN(SetUp!$B$50*I1288^SetUp!$B$55,I1288))</f>
        <v>7.2377299274345901E-3</v>
      </c>
      <c r="M1288" s="57">
        <f t="shared" si="423"/>
        <v>0.52873625877814034</v>
      </c>
      <c r="N1288" s="57">
        <f>IF(SetUp!$B$62=0,X1288,(B1288-E1288)*(1-(H1288/SetUp!$B$66/SetUp!$B$56)))</f>
        <v>0</v>
      </c>
      <c r="O1288" s="57">
        <f>K1288*SetUp!$B$65</f>
        <v>0</v>
      </c>
      <c r="P1288" s="57">
        <f>MIN(SetUp!$B$54*L1288^SetUp!$B$51,L1288)</f>
        <v>4.0395917129371793E-3</v>
      </c>
      <c r="Q1288" s="57">
        <f t="shared" si="424"/>
        <v>4.0626252215757343E-13</v>
      </c>
      <c r="R1288" s="57">
        <f>IF((H1288+N1288-O1288)&gt;SetUp!$B$56,T1287+H1288+N1288-O1288-SetUp!$B$56,T1287)</f>
        <v>0</v>
      </c>
      <c r="S1288" s="57">
        <f>R1288*SetUp!$B$65</f>
        <v>0</v>
      </c>
      <c r="T1288" s="57">
        <f>IF((R1288-S1288)&lt;SetUp!$B$53,R1288-S1288,SetUp!$B$53)</f>
        <v>0</v>
      </c>
      <c r="U1288" s="57">
        <f t="shared" si="425"/>
        <v>0.52873625877814034</v>
      </c>
      <c r="V1288" s="57">
        <f>(L1288-P1288)/1000*SetUp!$B$13*1000000/SetUp!$B$48</f>
        <v>0.18190269159121644</v>
      </c>
      <c r="W1288" s="57">
        <f t="shared" si="436"/>
        <v>4.4235448637408581E-17</v>
      </c>
      <c r="X1288" s="57">
        <f>MAX((SetUp!$B$56*(1-($H1288/SetUp!$B$56)^2)*TANH(($B1288-$D1288)/SetUp!$B$56))/(1+$H1288/SetUp!$B$56*TANH(($B1288-$D1288)/SetUp!$B$56)),0)</f>
        <v>0</v>
      </c>
      <c r="AP1288" s="64">
        <v>28378</v>
      </c>
      <c r="AQ1288" s="55">
        <v>9</v>
      </c>
      <c r="AR1288" s="55">
        <v>254</v>
      </c>
      <c r="AS1288" s="66">
        <f t="shared" si="426"/>
        <v>7.4999999999999997E-2</v>
      </c>
      <c r="AT1288" s="66">
        <f t="shared" si="427"/>
        <v>0.19950713222239963</v>
      </c>
      <c r="AU1288" s="55" t="str">
        <f>IF(OR($AP1288&lt;SetUp!$B$97,$AP1288&gt;SetUp!$B$98),"Não","Sim")</f>
        <v>Não</v>
      </c>
      <c r="AV1288" s="68">
        <f t="shared" si="428"/>
        <v>0.27386127875258304</v>
      </c>
      <c r="AW1288" s="68">
        <f t="shared" si="429"/>
        <v>0.44666221266455891</v>
      </c>
      <c r="AX1288" s="68">
        <f t="shared" si="430"/>
        <v>-1.1249387366082999</v>
      </c>
      <c r="AY1288" s="68">
        <f t="shared" si="431"/>
        <v>-0.700041574015003</v>
      </c>
      <c r="AZ1288" s="68">
        <f t="shared" si="432"/>
        <v>0.12450713222239963</v>
      </c>
      <c r="BA1288" s="68">
        <f t="shared" si="433"/>
        <v>0.17280093391197587</v>
      </c>
      <c r="BB1288" s="68">
        <f t="shared" si="434"/>
        <v>0.42489716259329691</v>
      </c>
    </row>
    <row r="1289" spans="1:54" x14ac:dyDescent="0.3">
      <c r="A1289" s="64">
        <v>27951</v>
      </c>
      <c r="B1289" s="57">
        <v>0</v>
      </c>
      <c r="C1289" s="57">
        <v>6.3E-2</v>
      </c>
      <c r="D1289" s="57">
        <v>3.4279999999999999</v>
      </c>
      <c r="E1289" s="57">
        <f t="shared" si="419"/>
        <v>0</v>
      </c>
      <c r="F1289" s="57">
        <f t="shared" si="420"/>
        <v>3.4279999999999999</v>
      </c>
      <c r="G1289" s="57">
        <f t="shared" si="421"/>
        <v>0</v>
      </c>
      <c r="H1289" s="57">
        <f>IF(Q1288&gt;SetUp!$B$56,SetUp!$B$56,Q1288)</f>
        <v>4.0626252215757343E-13</v>
      </c>
      <c r="I1289" s="57">
        <f t="shared" si="435"/>
        <v>0.52873625877814034</v>
      </c>
      <c r="J1289" s="57">
        <f>MIN(F1289,H1289,(1-EXP(-SetUp!$B$52*H1289/SetUp!$B$56))*F1289)</f>
        <v>2.176943070253401E-13</v>
      </c>
      <c r="K1289" s="57">
        <f t="shared" si="422"/>
        <v>1.8856821513223333E-13</v>
      </c>
      <c r="L1289" s="57">
        <f>IF(I1289&lt;=0,0,MIN(SetUp!$B$50*I1289^SetUp!$B$55,I1289))</f>
        <v>7.075568513220297E-3</v>
      </c>
      <c r="M1289" s="57">
        <f t="shared" si="423"/>
        <v>0.52166069026492001</v>
      </c>
      <c r="N1289" s="57">
        <f>IF(SetUp!$B$62=0,X1289,(B1289-E1289)*(1-(H1289/SetUp!$B$66/SetUp!$B$56)))</f>
        <v>0</v>
      </c>
      <c r="O1289" s="57">
        <f>K1289*SetUp!$B$65</f>
        <v>0</v>
      </c>
      <c r="P1289" s="57">
        <f>MIN(SetUp!$B$54*L1289^SetUp!$B$51,L1289)</f>
        <v>3.9506072327324592E-3</v>
      </c>
      <c r="Q1289" s="57">
        <f t="shared" si="424"/>
        <v>1.8856821513223333E-13</v>
      </c>
      <c r="R1289" s="57">
        <f>IF((H1289+N1289-O1289)&gt;SetUp!$B$56,T1288+H1289+N1289-O1289-SetUp!$B$56,T1288)</f>
        <v>0</v>
      </c>
      <c r="S1289" s="57">
        <f>R1289*SetUp!$B$65</f>
        <v>0</v>
      </c>
      <c r="T1289" s="57">
        <f>IF((R1289-S1289)&lt;SetUp!$B$53,R1289-S1289,SetUp!$B$53)</f>
        <v>0</v>
      </c>
      <c r="U1289" s="57">
        <f t="shared" si="425"/>
        <v>0.52166069026492001</v>
      </c>
      <c r="V1289" s="57">
        <f>(L1289-P1289)/1000*SetUp!$B$13*1000000/SetUp!$B$48</f>
        <v>0.17774055713486492</v>
      </c>
      <c r="W1289" s="57">
        <f t="shared" si="436"/>
        <v>-5.5511151231257827E-17</v>
      </c>
      <c r="X1289" s="57">
        <f>MAX((SetUp!$B$56*(1-($H1289/SetUp!$B$56)^2)*TANH(($B1289-$D1289)/SetUp!$B$56))/(1+$H1289/SetUp!$B$56*TANH(($B1289-$D1289)/SetUp!$B$56)),0)</f>
        <v>0</v>
      </c>
      <c r="AP1289" s="64">
        <v>28379</v>
      </c>
      <c r="AQ1289" s="55">
        <v>9</v>
      </c>
      <c r="AR1289" s="55">
        <v>255</v>
      </c>
      <c r="AS1289" s="66">
        <f t="shared" si="426"/>
        <v>7.4999999999999997E-2</v>
      </c>
      <c r="AT1289" s="66">
        <f t="shared" si="427"/>
        <v>0.19477520081130423</v>
      </c>
      <c r="AU1289" s="55" t="str">
        <f>IF(OR($AP1289&lt;SetUp!$B$97,$AP1289&gt;SetUp!$B$98),"Não","Sim")</f>
        <v>Não</v>
      </c>
      <c r="AV1289" s="68">
        <f t="shared" si="428"/>
        <v>0.27386127875258304</v>
      </c>
      <c r="AW1289" s="68">
        <f t="shared" si="429"/>
        <v>0.44133343495740751</v>
      </c>
      <c r="AX1289" s="68">
        <f t="shared" si="430"/>
        <v>-1.1249387366082999</v>
      </c>
      <c r="AY1289" s="68">
        <f t="shared" si="431"/>
        <v>-0.7104663392254541</v>
      </c>
      <c r="AZ1289" s="68">
        <f t="shared" si="432"/>
        <v>0.11977520081130423</v>
      </c>
      <c r="BA1289" s="68">
        <f t="shared" si="433"/>
        <v>0.16747215620482447</v>
      </c>
      <c r="BB1289" s="68">
        <f t="shared" si="434"/>
        <v>0.4144723973828458</v>
      </c>
    </row>
    <row r="1290" spans="1:54" x14ac:dyDescent="0.3">
      <c r="A1290" s="64">
        <v>27952</v>
      </c>
      <c r="B1290" s="57">
        <v>0</v>
      </c>
      <c r="C1290" s="57">
        <v>5.6000000000000001E-2</v>
      </c>
      <c r="D1290" s="57">
        <v>3.4279999999999999</v>
      </c>
      <c r="E1290" s="57">
        <f t="shared" si="419"/>
        <v>0</v>
      </c>
      <c r="F1290" s="57">
        <f t="shared" si="420"/>
        <v>3.4279999999999999</v>
      </c>
      <c r="G1290" s="57">
        <f t="shared" si="421"/>
        <v>0</v>
      </c>
      <c r="H1290" s="57">
        <f>IF(Q1289&gt;SetUp!$B$56,SetUp!$B$56,Q1289)</f>
        <v>1.8856821513223333E-13</v>
      </c>
      <c r="I1290" s="57">
        <f t="shared" si="435"/>
        <v>0.52166069026492001</v>
      </c>
      <c r="J1290" s="57">
        <f>MIN(F1290,H1290,(1-EXP(-SetUp!$B$52*H1290/SetUp!$B$56))*F1290)</f>
        <v>1.0085488000299847E-13</v>
      </c>
      <c r="K1290" s="57">
        <f t="shared" si="422"/>
        <v>8.7713335129234865E-14</v>
      </c>
      <c r="L1290" s="57">
        <f>IF(I1290&lt;=0,0,MIN(SetUp!$B$50*I1290^SetUp!$B$55,I1290))</f>
        <v>6.9184642939731575E-3</v>
      </c>
      <c r="M1290" s="57">
        <f t="shared" si="423"/>
        <v>0.51474222597094688</v>
      </c>
      <c r="N1290" s="57">
        <f>IF(SetUp!$B$62=0,X1290,(B1290-E1290)*(1-(H1290/SetUp!$B$66/SetUp!$B$56)))</f>
        <v>0</v>
      </c>
      <c r="O1290" s="57">
        <f>K1290*SetUp!$B$65</f>
        <v>0</v>
      </c>
      <c r="P1290" s="57">
        <f>MIN(SetUp!$B$54*L1290^SetUp!$B$51,L1290)</f>
        <v>3.8643647493692306E-3</v>
      </c>
      <c r="Q1290" s="57">
        <f t="shared" si="424"/>
        <v>8.7713335129234865E-14</v>
      </c>
      <c r="R1290" s="57">
        <f>IF((H1290+N1290-O1290)&gt;SetUp!$B$56,T1289+H1290+N1290-O1290-SetUp!$B$56,T1289)</f>
        <v>0</v>
      </c>
      <c r="S1290" s="57">
        <f>R1290*SetUp!$B$65</f>
        <v>0</v>
      </c>
      <c r="T1290" s="57">
        <f>IF((R1290-S1290)&lt;SetUp!$B$53,R1290-S1290,SetUp!$B$53)</f>
        <v>0</v>
      </c>
      <c r="U1290" s="57">
        <f t="shared" si="425"/>
        <v>0.51474222597094688</v>
      </c>
      <c r="V1290" s="57">
        <f>(L1290-P1290)/1000*SetUp!$B$13*1000000/SetUp!$B$48</f>
        <v>0.17371010578361371</v>
      </c>
      <c r="W1290" s="57">
        <f t="shared" si="436"/>
        <v>6.7654215563095477E-17</v>
      </c>
      <c r="X1290" s="57">
        <f>MAX((SetUp!$B$56*(1-($H1290/SetUp!$B$56)^2)*TANH(($B1290-$D1290)/SetUp!$B$56))/(1+$H1290/SetUp!$B$56*TANH(($B1290-$D1290)/SetUp!$B$56)),0)</f>
        <v>0</v>
      </c>
      <c r="AP1290" s="64">
        <v>28380</v>
      </c>
      <c r="AQ1290" s="55">
        <v>9</v>
      </c>
      <c r="AR1290" s="55">
        <v>256</v>
      </c>
      <c r="AS1290" s="66">
        <f t="shared" si="426"/>
        <v>7.0000000000000007E-2</v>
      </c>
      <c r="AT1290" s="66">
        <f t="shared" si="427"/>
        <v>0.19019842690408273</v>
      </c>
      <c r="AU1290" s="55" t="str">
        <f>IF(OR($AP1290&lt;SetUp!$B$97,$AP1290&gt;SetUp!$B$98),"Não","Sim")</f>
        <v>Não</v>
      </c>
      <c r="AV1290" s="68">
        <f t="shared" si="428"/>
        <v>0.26457513110645908</v>
      </c>
      <c r="AW1290" s="68">
        <f t="shared" si="429"/>
        <v>0.43611744622759901</v>
      </c>
      <c r="AX1290" s="68">
        <f t="shared" si="430"/>
        <v>-1.1549019599857431</v>
      </c>
      <c r="AY1290" s="68">
        <f t="shared" si="431"/>
        <v>-0.72079307935287207</v>
      </c>
      <c r="AZ1290" s="68">
        <f t="shared" si="432"/>
        <v>0.12019842690408272</v>
      </c>
      <c r="BA1290" s="68">
        <f t="shared" si="433"/>
        <v>0.17154231512113993</v>
      </c>
      <c r="BB1290" s="68">
        <f t="shared" si="434"/>
        <v>0.43410888063287101</v>
      </c>
    </row>
    <row r="1291" spans="1:54" x14ac:dyDescent="0.3">
      <c r="A1291" s="64">
        <v>27953</v>
      </c>
      <c r="B1291" s="57">
        <v>5.6000000000000001E-2</v>
      </c>
      <c r="C1291" s="57">
        <v>0.05</v>
      </c>
      <c r="D1291" s="57">
        <v>3.4279999999999999</v>
      </c>
      <c r="E1291" s="57">
        <f t="shared" si="419"/>
        <v>5.6000000000000001E-2</v>
      </c>
      <c r="F1291" s="57">
        <f t="shared" si="420"/>
        <v>3.3719999999999999</v>
      </c>
      <c r="G1291" s="57">
        <f t="shared" si="421"/>
        <v>0</v>
      </c>
      <c r="H1291" s="57">
        <f>IF(Q1290&gt;SetUp!$B$56,SetUp!$B$56,Q1290)</f>
        <v>8.7713335129234865E-14</v>
      </c>
      <c r="I1291" s="57">
        <f t="shared" si="435"/>
        <v>0.51474222597094688</v>
      </c>
      <c r="J1291" s="57">
        <f>MIN(F1291,H1291,(1-EXP(-SetUp!$B$52*H1291/SetUp!$B$56))*F1291)</f>
        <v>4.6047166080143139E-14</v>
      </c>
      <c r="K1291" s="57">
        <f t="shared" si="422"/>
        <v>4.1666169049091725E-14</v>
      </c>
      <c r="L1291" s="57">
        <f>IF(I1291&lt;=0,0,MIN(SetUp!$B$50*I1291^SetUp!$B$55,I1291))</f>
        <v>6.7662157989773824E-3</v>
      </c>
      <c r="M1291" s="57">
        <f t="shared" si="423"/>
        <v>0.50797601017196947</v>
      </c>
      <c r="N1291" s="57">
        <f>IF(SetUp!$B$62=0,X1291,(B1291-E1291)*(1-(H1291/SetUp!$B$66/SetUp!$B$56)))</f>
        <v>0</v>
      </c>
      <c r="O1291" s="57">
        <f>K1291*SetUp!$B$65</f>
        <v>0</v>
      </c>
      <c r="P1291" s="57">
        <f>MIN(SetUp!$B$54*L1291^SetUp!$B$51,L1291)</f>
        <v>3.7807560310408024E-3</v>
      </c>
      <c r="Q1291" s="57">
        <f t="shared" si="424"/>
        <v>4.1666169049091725E-14</v>
      </c>
      <c r="R1291" s="57">
        <f>IF((H1291+N1291-O1291)&gt;SetUp!$B$56,T1290+H1291+N1291-O1291-SetUp!$B$56,T1290)</f>
        <v>0</v>
      </c>
      <c r="S1291" s="57">
        <f>R1291*SetUp!$B$65</f>
        <v>0</v>
      </c>
      <c r="T1291" s="57">
        <f>IF((R1291-S1291)&lt;SetUp!$B$53,R1291-S1291,SetUp!$B$53)</f>
        <v>0</v>
      </c>
      <c r="U1291" s="57">
        <f t="shared" si="425"/>
        <v>0.50797601017196947</v>
      </c>
      <c r="V1291" s="57">
        <f>(L1291-P1291)/1000*SetUp!$B$13*1000000/SetUp!$B$48</f>
        <v>0.16980603432434671</v>
      </c>
      <c r="W1291" s="57">
        <f t="shared" si="436"/>
        <v>-4.163336342344337E-17</v>
      </c>
      <c r="X1291" s="57">
        <f>MAX((SetUp!$B$56*(1-($H1291/SetUp!$B$56)^2)*TANH(($B1291-$D1291)/SetUp!$B$56))/(1+$H1291/SetUp!$B$56*TANH(($B1291-$D1291)/SetUp!$B$56)),0)</f>
        <v>0</v>
      </c>
      <c r="AP1291" s="64">
        <v>28381</v>
      </c>
      <c r="AQ1291" s="55">
        <v>9</v>
      </c>
      <c r="AR1291" s="55">
        <v>257</v>
      </c>
      <c r="AS1291" s="66">
        <f t="shared" si="426"/>
        <v>6.3E-2</v>
      </c>
      <c r="AT1291" s="66">
        <f t="shared" si="427"/>
        <v>0.18577033602203946</v>
      </c>
      <c r="AU1291" s="55" t="str">
        <f>IF(OR($AP1291&lt;SetUp!$B$97,$AP1291&gt;SetUp!$B$98),"Não","Sim")</f>
        <v>Não</v>
      </c>
      <c r="AV1291" s="68">
        <f t="shared" si="428"/>
        <v>0.25099800796022265</v>
      </c>
      <c r="AW1291" s="68">
        <f t="shared" si="429"/>
        <v>0.43101083051593897</v>
      </c>
      <c r="AX1291" s="68">
        <f t="shared" si="430"/>
        <v>-1.2006594505464183</v>
      </c>
      <c r="AY1291" s="68">
        <f t="shared" si="431"/>
        <v>-0.73102363334809084</v>
      </c>
      <c r="AZ1291" s="68">
        <f t="shared" si="432"/>
        <v>0.12277033602203946</v>
      </c>
      <c r="BA1291" s="68">
        <f t="shared" si="433"/>
        <v>0.18001282255571632</v>
      </c>
      <c r="BB1291" s="68">
        <f t="shared" si="434"/>
        <v>0.46963581719832748</v>
      </c>
    </row>
    <row r="1292" spans="1:54" x14ac:dyDescent="0.3">
      <c r="A1292" s="64">
        <v>27954</v>
      </c>
      <c r="B1292" s="57">
        <v>8.0000000000000002E-3</v>
      </c>
      <c r="C1292" s="57">
        <v>0.05</v>
      </c>
      <c r="D1292" s="57">
        <v>3.4279999999999999</v>
      </c>
      <c r="E1292" s="57">
        <f t="shared" si="419"/>
        <v>8.0000000000000002E-3</v>
      </c>
      <c r="F1292" s="57">
        <f t="shared" si="420"/>
        <v>3.42</v>
      </c>
      <c r="G1292" s="57">
        <f t="shared" si="421"/>
        <v>0</v>
      </c>
      <c r="H1292" s="57">
        <f>IF(Q1291&gt;SetUp!$B$56,SetUp!$B$56,Q1291)</f>
        <v>4.1666169049091725E-14</v>
      </c>
      <c r="I1292" s="57">
        <f t="shared" si="435"/>
        <v>0.50797601017196947</v>
      </c>
      <c r="J1292" s="57">
        <f>MIN(F1292,H1292,(1-EXP(-SetUp!$B$52*H1292/SetUp!$B$56))*F1292)</f>
        <v>2.2402080190886409E-14</v>
      </c>
      <c r="K1292" s="57">
        <f t="shared" si="422"/>
        <v>1.9264088858205317E-14</v>
      </c>
      <c r="L1292" s="57">
        <f>IF(I1292&lt;=0,0,MIN(SetUp!$B$50*I1292^SetUp!$B$55,I1292))</f>
        <v>6.6186313003076813E-3</v>
      </c>
      <c r="M1292" s="57">
        <f t="shared" si="423"/>
        <v>0.50135737887166176</v>
      </c>
      <c r="N1292" s="57">
        <f>IF(SetUp!$B$62=0,X1292,(B1292-E1292)*(1-(H1292/SetUp!$B$66/SetUp!$B$56)))</f>
        <v>0</v>
      </c>
      <c r="O1292" s="57">
        <f>K1292*SetUp!$B$65</f>
        <v>0</v>
      </c>
      <c r="P1292" s="57">
        <f>MIN(SetUp!$B$54*L1292^SetUp!$B$51,L1292)</f>
        <v>3.699678040765647E-3</v>
      </c>
      <c r="Q1292" s="57">
        <f t="shared" si="424"/>
        <v>1.9264088858205317E-14</v>
      </c>
      <c r="R1292" s="57">
        <f>IF((H1292+N1292-O1292)&gt;SetUp!$B$56,T1291+H1292+N1292-O1292-SetUp!$B$56,T1291)</f>
        <v>0</v>
      </c>
      <c r="S1292" s="57">
        <f>R1292*SetUp!$B$65</f>
        <v>0</v>
      </c>
      <c r="T1292" s="57">
        <f>IF((R1292-S1292)&lt;SetUp!$B$53,R1292-S1292,SetUp!$B$53)</f>
        <v>0</v>
      </c>
      <c r="U1292" s="57">
        <f t="shared" si="425"/>
        <v>0.50135737887166176</v>
      </c>
      <c r="V1292" s="57">
        <f>(L1292-P1292)/1000*SetUp!$B$13*1000000/SetUp!$B$48</f>
        <v>0.16602329822167872</v>
      </c>
      <c r="W1292" s="57">
        <f t="shared" si="436"/>
        <v>5.8980598183211441E-17</v>
      </c>
      <c r="X1292" s="57">
        <f>MAX((SetUp!$B$56*(1-($H1292/SetUp!$B$56)^2)*TANH(($B1292-$D1292)/SetUp!$B$56))/(1+$H1292/SetUp!$B$56*TANH(($B1292-$D1292)/SetUp!$B$56)),0)</f>
        <v>0</v>
      </c>
      <c r="AP1292" s="64">
        <v>28382</v>
      </c>
      <c r="AQ1292" s="55">
        <v>9</v>
      </c>
      <c r="AR1292" s="55">
        <v>258</v>
      </c>
      <c r="AS1292" s="66">
        <f t="shared" si="426"/>
        <v>6.3E-2</v>
      </c>
      <c r="AT1292" s="66">
        <f t="shared" si="427"/>
        <v>0.18148478083328901</v>
      </c>
      <c r="AU1292" s="55" t="str">
        <f>IF(OR($AP1292&lt;SetUp!$B$97,$AP1292&gt;SetUp!$B$98),"Não","Sim")</f>
        <v>Não</v>
      </c>
      <c r="AV1292" s="68">
        <f t="shared" si="428"/>
        <v>0.25099800796022265</v>
      </c>
      <c r="AW1292" s="68">
        <f t="shared" si="429"/>
        <v>0.42601030601769369</v>
      </c>
      <c r="AX1292" s="68">
        <f t="shared" si="430"/>
        <v>-1.2006594505464183</v>
      </c>
      <c r="AY1292" s="68">
        <f t="shared" si="431"/>
        <v>-0.74115978868435273</v>
      </c>
      <c r="AZ1292" s="68">
        <f t="shared" si="432"/>
        <v>0.11848478083328901</v>
      </c>
      <c r="BA1292" s="68">
        <f t="shared" si="433"/>
        <v>0.17501229805747104</v>
      </c>
      <c r="BB1292" s="68">
        <f t="shared" si="434"/>
        <v>0.45949966186206559</v>
      </c>
    </row>
    <row r="1293" spans="1:54" x14ac:dyDescent="0.3">
      <c r="A1293" s="64">
        <v>27955</v>
      </c>
      <c r="B1293" s="57">
        <v>4.0000000000000001E-3</v>
      </c>
      <c r="C1293" s="57">
        <v>4.4999999999999998E-2</v>
      </c>
      <c r="D1293" s="57">
        <v>3.4279999999999999</v>
      </c>
      <c r="E1293" s="57">
        <f t="shared" si="419"/>
        <v>4.0000000000000001E-3</v>
      </c>
      <c r="F1293" s="57">
        <f t="shared" si="420"/>
        <v>3.4239999999999999</v>
      </c>
      <c r="G1293" s="57">
        <f t="shared" si="421"/>
        <v>0</v>
      </c>
      <c r="H1293" s="57">
        <f>IF(Q1292&gt;SetUp!$B$56,SetUp!$B$56,Q1292)</f>
        <v>1.9264088858205317E-14</v>
      </c>
      <c r="I1293" s="57">
        <f t="shared" si="435"/>
        <v>0.50135737887166176</v>
      </c>
      <c r="J1293" s="57">
        <f>MIN(F1293,H1293,(1-EXP(-SetUp!$B$52*H1293/SetUp!$B$56))*F1293)</f>
        <v>1.0263789818054646E-14</v>
      </c>
      <c r="K1293" s="57">
        <f t="shared" si="422"/>
        <v>9.0002990401506702E-15</v>
      </c>
      <c r="L1293" s="57">
        <f>IF(I1293&lt;=0,0,MIN(SetUp!$B$50*I1293^SetUp!$B$55,I1293))</f>
        <v>6.4755282599744451E-3</v>
      </c>
      <c r="M1293" s="57">
        <f t="shared" si="423"/>
        <v>0.49488185061168732</v>
      </c>
      <c r="N1293" s="57">
        <f>IF(SetUp!$B$62=0,X1293,(B1293-E1293)*(1-(H1293/SetUp!$B$66/SetUp!$B$56)))</f>
        <v>0</v>
      </c>
      <c r="O1293" s="57">
        <f>K1293*SetUp!$B$65</f>
        <v>0</v>
      </c>
      <c r="P1293" s="57">
        <f>MIN(SetUp!$B$54*L1293^SetUp!$B$51,L1293)</f>
        <v>3.6210326434548213E-3</v>
      </c>
      <c r="Q1293" s="57">
        <f t="shared" si="424"/>
        <v>9.0002990401506702E-15</v>
      </c>
      <c r="R1293" s="57">
        <f>IF((H1293+N1293-O1293)&gt;SetUp!$B$56,T1292+H1293+N1293-O1293-SetUp!$B$56,T1292)</f>
        <v>0</v>
      </c>
      <c r="S1293" s="57">
        <f>R1293*SetUp!$B$65</f>
        <v>0</v>
      </c>
      <c r="T1293" s="57">
        <f>IF((R1293-S1293)&lt;SetUp!$B$53,R1293-S1293,SetUp!$B$53)</f>
        <v>0</v>
      </c>
      <c r="U1293" s="57">
        <f t="shared" si="425"/>
        <v>0.49488185061168732</v>
      </c>
      <c r="V1293" s="57">
        <f>(L1293-P1293)/1000*SetUp!$B$13*1000000/SetUp!$B$48</f>
        <v>0.16235709683418026</v>
      </c>
      <c r="W1293" s="57">
        <f t="shared" si="436"/>
        <v>0</v>
      </c>
      <c r="X1293" s="57">
        <f>MAX((SetUp!$B$56*(1-($H1293/SetUp!$B$56)^2)*TANH(($B1293-$D1293)/SetUp!$B$56))/(1+$H1293/SetUp!$B$56*TANH(($B1293-$D1293)/SetUp!$B$56)),0)</f>
        <v>0</v>
      </c>
      <c r="AP1293" s="64">
        <v>28383</v>
      </c>
      <c r="AQ1293" s="55">
        <v>9</v>
      </c>
      <c r="AR1293" s="55">
        <v>259</v>
      </c>
      <c r="AS1293" s="66">
        <f t="shared" si="426"/>
        <v>5.6000000000000001E-2</v>
      </c>
      <c r="AT1293" s="66">
        <f t="shared" si="427"/>
        <v>0.17733592178954122</v>
      </c>
      <c r="AU1293" s="55" t="str">
        <f>IF(OR($AP1293&lt;SetUp!$B$97,$AP1293&gt;SetUp!$B$98),"Não","Sim")</f>
        <v>Não</v>
      </c>
      <c r="AV1293" s="68">
        <f t="shared" si="428"/>
        <v>0.23664319132398465</v>
      </c>
      <c r="AW1293" s="68">
        <f t="shared" si="429"/>
        <v>0.4211127186271405</v>
      </c>
      <c r="AX1293" s="68">
        <f t="shared" si="430"/>
        <v>-1.2518119729937995</v>
      </c>
      <c r="AY1293" s="68">
        <f t="shared" si="431"/>
        <v>-0.75120328326647456</v>
      </c>
      <c r="AZ1293" s="68">
        <f t="shared" si="432"/>
        <v>0.12133592178954122</v>
      </c>
      <c r="BA1293" s="68">
        <f t="shared" si="433"/>
        <v>0.18446952730315586</v>
      </c>
      <c r="BB1293" s="68">
        <f t="shared" si="434"/>
        <v>0.50060868972732497</v>
      </c>
    </row>
    <row r="1294" spans="1:54" x14ac:dyDescent="0.3">
      <c r="A1294" s="64">
        <v>27956</v>
      </c>
      <c r="B1294" s="57">
        <v>0</v>
      </c>
      <c r="C1294" s="57">
        <v>4.4999999999999998E-2</v>
      </c>
      <c r="D1294" s="57">
        <v>3.4279999999999999</v>
      </c>
      <c r="E1294" s="57">
        <f t="shared" si="419"/>
        <v>0</v>
      </c>
      <c r="F1294" s="57">
        <f t="shared" si="420"/>
        <v>3.4279999999999999</v>
      </c>
      <c r="G1294" s="57">
        <f t="shared" si="421"/>
        <v>0</v>
      </c>
      <c r="H1294" s="57">
        <f>IF(Q1293&gt;SetUp!$B$56,SetUp!$B$56,Q1293)</f>
        <v>9.0002990401506702E-15</v>
      </c>
      <c r="I1294" s="57">
        <f t="shared" si="435"/>
        <v>0.49488185061168732</v>
      </c>
      <c r="J1294" s="57">
        <f>MIN(F1294,H1294,(1-EXP(-SetUp!$B$52*H1294/SetUp!$B$56))*F1294)</f>
        <v>4.9475978869395476E-15</v>
      </c>
      <c r="K1294" s="57">
        <f t="shared" si="422"/>
        <v>4.0527011532111226E-15</v>
      </c>
      <c r="L1294" s="57">
        <f>IF(I1294&lt;=0,0,MIN(SetUp!$B$50*I1294^SetUp!$B$55,I1294))</f>
        <v>6.3367328130038677E-3</v>
      </c>
      <c r="M1294" s="57">
        <f t="shared" si="423"/>
        <v>0.48854511779868348</v>
      </c>
      <c r="N1294" s="57">
        <f>IF(SetUp!$B$62=0,X1294,(B1294-E1294)*(1-(H1294/SetUp!$B$66/SetUp!$B$56)))</f>
        <v>0</v>
      </c>
      <c r="O1294" s="57">
        <f>K1294*SetUp!$B$65</f>
        <v>0</v>
      </c>
      <c r="P1294" s="57">
        <f>MIN(SetUp!$B$54*L1294^SetUp!$B$51,L1294)</f>
        <v>3.5447263319170223E-3</v>
      </c>
      <c r="Q1294" s="57">
        <f t="shared" si="424"/>
        <v>4.0527011532111226E-15</v>
      </c>
      <c r="R1294" s="57">
        <f>IF((H1294+N1294-O1294)&gt;SetUp!$B$56,T1293+H1294+N1294-O1294-SetUp!$B$56,T1293)</f>
        <v>0</v>
      </c>
      <c r="S1294" s="57">
        <f>R1294*SetUp!$B$65</f>
        <v>0</v>
      </c>
      <c r="T1294" s="57">
        <f>IF((R1294-S1294)&lt;SetUp!$B$53,R1294-S1294,SetUp!$B$53)</f>
        <v>0</v>
      </c>
      <c r="U1294" s="57">
        <f t="shared" si="425"/>
        <v>0.48854511779868348</v>
      </c>
      <c r="V1294" s="57">
        <f>(L1294-P1294)/1000*SetUp!$B$13*1000000/SetUp!$B$48</f>
        <v>0.15880285959737062</v>
      </c>
      <c r="W1294" s="57">
        <f t="shared" si="436"/>
        <v>3.2092384305570931E-17</v>
      </c>
      <c r="X1294" s="57">
        <f>MAX((SetUp!$B$56*(1-($H1294/SetUp!$B$56)^2)*TANH(($B1294-$D1294)/SetUp!$B$56))/(1+$H1294/SetUp!$B$56*TANH(($B1294-$D1294)/SetUp!$B$56)),0)</f>
        <v>0</v>
      </c>
      <c r="AP1294" s="64">
        <v>28384</v>
      </c>
      <c r="AQ1294" s="55">
        <v>9</v>
      </c>
      <c r="AR1294" s="55">
        <v>260</v>
      </c>
      <c r="AS1294" s="66">
        <f t="shared" si="426"/>
        <v>0.05</v>
      </c>
      <c r="AT1294" s="66">
        <f t="shared" si="427"/>
        <v>0.17331820907390746</v>
      </c>
      <c r="AU1294" s="55" t="str">
        <f>IF(OR($AP1294&lt;SetUp!$B$97,$AP1294&gt;SetUp!$B$98),"Não","Sim")</f>
        <v>Não</v>
      </c>
      <c r="AV1294" s="68">
        <f t="shared" si="428"/>
        <v>0.22360679774997896</v>
      </c>
      <c r="AW1294" s="68">
        <f t="shared" si="429"/>
        <v>0.41631503584894392</v>
      </c>
      <c r="AX1294" s="68">
        <f t="shared" si="430"/>
        <v>-1.3010299956639813</v>
      </c>
      <c r="AY1294" s="68">
        <f t="shared" si="431"/>
        <v>-0.76115580725212151</v>
      </c>
      <c r="AZ1294" s="68">
        <f t="shared" si="432"/>
        <v>0.12331820907390746</v>
      </c>
      <c r="BA1294" s="68">
        <f t="shared" si="433"/>
        <v>0.19270823809896495</v>
      </c>
      <c r="BB1294" s="68">
        <f t="shared" si="434"/>
        <v>0.53987418841185975</v>
      </c>
    </row>
    <row r="1295" spans="1:54" x14ac:dyDescent="0.3">
      <c r="A1295" s="64">
        <v>27957</v>
      </c>
      <c r="B1295" s="57">
        <v>0</v>
      </c>
      <c r="C1295" s="57">
        <v>0.04</v>
      </c>
      <c r="D1295" s="57">
        <v>3.4279999999999999</v>
      </c>
      <c r="E1295" s="57">
        <f t="shared" si="419"/>
        <v>0</v>
      </c>
      <c r="F1295" s="57">
        <f t="shared" si="420"/>
        <v>3.4279999999999999</v>
      </c>
      <c r="G1295" s="57">
        <f t="shared" si="421"/>
        <v>0</v>
      </c>
      <c r="H1295" s="57">
        <f>IF(Q1294&gt;SetUp!$B$56,SetUp!$B$56,Q1294)</f>
        <v>4.0527011532111226E-15</v>
      </c>
      <c r="I1295" s="57">
        <f t="shared" si="435"/>
        <v>0.48854511779868348</v>
      </c>
      <c r="J1295" s="57">
        <f>MIN(F1295,H1295,(1-EXP(-SetUp!$B$52*H1295/SetUp!$B$56))*F1295)</f>
        <v>2.2835067170490217E-15</v>
      </c>
      <c r="K1295" s="57">
        <f t="shared" si="422"/>
        <v>1.7691944361621008E-15</v>
      </c>
      <c r="L1295" s="57">
        <f>IF(I1295&lt;=0,0,MIN(SetUp!$B$50*I1295^SetUp!$B$55,I1295))</f>
        <v>6.2020792838254086E-3</v>
      </c>
      <c r="M1295" s="57">
        <f t="shared" si="423"/>
        <v>0.48234303851485805</v>
      </c>
      <c r="N1295" s="57">
        <f>IF(SetUp!$B$62=0,X1295,(B1295-E1295)*(1-(H1295/SetUp!$B$66/SetUp!$B$56)))</f>
        <v>0</v>
      </c>
      <c r="O1295" s="57">
        <f>K1295*SetUp!$B$65</f>
        <v>0</v>
      </c>
      <c r="P1295" s="57">
        <f>MIN(SetUp!$B$54*L1295^SetUp!$B$51,L1295)</f>
        <v>3.4706699704231399E-3</v>
      </c>
      <c r="Q1295" s="57">
        <f t="shared" si="424"/>
        <v>1.7691944361621008E-15</v>
      </c>
      <c r="R1295" s="57">
        <f>IF((H1295+N1295-O1295)&gt;SetUp!$B$56,T1294+H1295+N1295-O1295-SetUp!$B$56,T1294)</f>
        <v>0</v>
      </c>
      <c r="S1295" s="57">
        <f>R1295*SetUp!$B$65</f>
        <v>0</v>
      </c>
      <c r="T1295" s="57">
        <f>IF((R1295-S1295)&lt;SetUp!$B$53,R1295-S1295,SetUp!$B$53)</f>
        <v>0</v>
      </c>
      <c r="U1295" s="57">
        <f t="shared" si="425"/>
        <v>0.48234303851485805</v>
      </c>
      <c r="V1295" s="57">
        <f>(L1295-P1295)/1000*SetUp!$B$13*1000000/SetUp!$B$48</f>
        <v>0.15535623310241126</v>
      </c>
      <c r="W1295" s="57">
        <f t="shared" si="436"/>
        <v>-1.8214596497756474E-17</v>
      </c>
      <c r="X1295" s="57">
        <f>MAX((SetUp!$B$56*(1-($H1295/SetUp!$B$56)^2)*TANH(($B1295-$D1295)/SetUp!$B$56))/(1+$H1295/SetUp!$B$56*TANH(($B1295-$D1295)/SetUp!$B$56)),0)</f>
        <v>0</v>
      </c>
      <c r="AP1295" s="64">
        <v>28385</v>
      </c>
      <c r="AQ1295" s="55">
        <v>9</v>
      </c>
      <c r="AR1295" s="55">
        <v>261</v>
      </c>
      <c r="AS1295" s="66">
        <f t="shared" si="426"/>
        <v>0.05</v>
      </c>
      <c r="AT1295" s="66">
        <f t="shared" si="427"/>
        <v>0.16942636575998005</v>
      </c>
      <c r="AU1295" s="55" t="str">
        <f>IF(OR($AP1295&lt;SetUp!$B$97,$AP1295&gt;SetUp!$B$98),"Não","Sim")</f>
        <v>Não</v>
      </c>
      <c r="AV1295" s="68">
        <f t="shared" si="428"/>
        <v>0.22360679774997896</v>
      </c>
      <c r="AW1295" s="68">
        <f t="shared" si="429"/>
        <v>0.41161434105237399</v>
      </c>
      <c r="AX1295" s="68">
        <f t="shared" si="430"/>
        <v>-1.3010299956639813</v>
      </c>
      <c r="AY1295" s="68">
        <f t="shared" si="431"/>
        <v>-0.77101900479000418</v>
      </c>
      <c r="AZ1295" s="68">
        <f t="shared" si="432"/>
        <v>0.11942636575998004</v>
      </c>
      <c r="BA1295" s="68">
        <f t="shared" si="433"/>
        <v>0.18800754330239502</v>
      </c>
      <c r="BB1295" s="68">
        <f t="shared" si="434"/>
        <v>0.53001099087397707</v>
      </c>
    </row>
    <row r="1296" spans="1:54" x14ac:dyDescent="0.3">
      <c r="A1296" s="64">
        <v>27958</v>
      </c>
      <c r="B1296" s="57">
        <v>0</v>
      </c>
      <c r="C1296" s="57">
        <v>3.5000000000000003E-2</v>
      </c>
      <c r="D1296" s="57">
        <v>3.4279999999999999</v>
      </c>
      <c r="E1296" s="57">
        <f t="shared" si="419"/>
        <v>0</v>
      </c>
      <c r="F1296" s="57">
        <f t="shared" si="420"/>
        <v>3.4279999999999999</v>
      </c>
      <c r="G1296" s="57">
        <f t="shared" si="421"/>
        <v>0</v>
      </c>
      <c r="H1296" s="57">
        <f>IF(Q1295&gt;SetUp!$B$56,SetUp!$B$56,Q1295)</f>
        <v>1.7691944361621008E-15</v>
      </c>
      <c r="I1296" s="57">
        <f t="shared" si="435"/>
        <v>0.48234303851485805</v>
      </c>
      <c r="J1296" s="57">
        <f>MIN(F1296,H1296,(1-EXP(-SetUp!$B$52*H1296/SetUp!$B$56))*F1296)</f>
        <v>7.6116890568300731E-16</v>
      </c>
      <c r="K1296" s="57">
        <f t="shared" si="422"/>
        <v>1.0080255304790935E-15</v>
      </c>
      <c r="L1296" s="57">
        <f>IF(I1296&lt;=0,0,MIN(SetUp!$B$50*I1296^SetUp!$B$55,I1296))</f>
        <v>6.0714097335521286E-3</v>
      </c>
      <c r="M1296" s="57">
        <f t="shared" si="423"/>
        <v>0.47627162878130591</v>
      </c>
      <c r="N1296" s="57">
        <f>IF(SetUp!$B$62=0,X1296,(B1296-E1296)*(1-(H1296/SetUp!$B$66/SetUp!$B$56)))</f>
        <v>0</v>
      </c>
      <c r="O1296" s="57">
        <f>K1296*SetUp!$B$65</f>
        <v>0</v>
      </c>
      <c r="P1296" s="57">
        <f>MIN(SetUp!$B$54*L1296^SetUp!$B$51,L1296)</f>
        <v>3.3987785545633383E-3</v>
      </c>
      <c r="Q1296" s="57">
        <f t="shared" si="424"/>
        <v>1.0080255304790935E-15</v>
      </c>
      <c r="R1296" s="57">
        <f>IF((H1296+N1296-O1296)&gt;SetUp!$B$56,T1295+H1296+N1296-O1296-SetUp!$B$56,T1295)</f>
        <v>0</v>
      </c>
      <c r="S1296" s="57">
        <f>R1296*SetUp!$B$65</f>
        <v>0</v>
      </c>
      <c r="T1296" s="57">
        <f>IF((R1296-S1296)&lt;SetUp!$B$53,R1296-S1296,SetUp!$B$53)</f>
        <v>0</v>
      </c>
      <c r="U1296" s="57">
        <f t="shared" si="425"/>
        <v>0.47627162878130591</v>
      </c>
      <c r="V1296" s="57">
        <f>(L1296-P1296)/1000*SetUp!$B$13*1000000/SetUp!$B$48</f>
        <v>0.15201306900523287</v>
      </c>
      <c r="W1296" s="57">
        <f t="shared" si="436"/>
        <v>-2.2551405187698492E-17</v>
      </c>
      <c r="X1296" s="57">
        <f>MAX((SetUp!$B$56*(1-($H1296/SetUp!$B$56)^2)*TANH(($B1296-$D1296)/SetUp!$B$56))/(1+$H1296/SetUp!$B$56*TANH(($B1296-$D1296)/SetUp!$B$56)),0)</f>
        <v>0</v>
      </c>
      <c r="AP1296" s="64">
        <v>28386</v>
      </c>
      <c r="AQ1296" s="55">
        <v>9</v>
      </c>
      <c r="AR1296" s="55">
        <v>262</v>
      </c>
      <c r="AS1296" s="66">
        <f t="shared" si="426"/>
        <v>0.05</v>
      </c>
      <c r="AT1296" s="66">
        <f t="shared" si="427"/>
        <v>0.16565537209084308</v>
      </c>
      <c r="AU1296" s="55" t="str">
        <f>IF(OR($AP1296&lt;SetUp!$B$97,$AP1296&gt;SetUp!$B$98),"Não","Sim")</f>
        <v>Não</v>
      </c>
      <c r="AV1296" s="68">
        <f t="shared" si="428"/>
        <v>0.22360679774997896</v>
      </c>
      <c r="AW1296" s="68">
        <f t="shared" si="429"/>
        <v>0.40700782804614838</v>
      </c>
      <c r="AX1296" s="68">
        <f t="shared" si="430"/>
        <v>-1.3010299956639813</v>
      </c>
      <c r="AY1296" s="68">
        <f t="shared" si="431"/>
        <v>-0.78079447567952143</v>
      </c>
      <c r="AZ1296" s="68">
        <f t="shared" si="432"/>
        <v>0.11565537209084308</v>
      </c>
      <c r="BA1296" s="68">
        <f t="shared" si="433"/>
        <v>0.18340103029616941</v>
      </c>
      <c r="BB1296" s="68">
        <f t="shared" si="434"/>
        <v>0.52023551998445983</v>
      </c>
    </row>
    <row r="1297" spans="1:54" x14ac:dyDescent="0.3">
      <c r="A1297" s="64">
        <v>27959</v>
      </c>
      <c r="B1297" s="57">
        <v>0.01</v>
      </c>
      <c r="C1297" s="57">
        <v>0.03</v>
      </c>
      <c r="D1297" s="57">
        <v>3.4279999999999999</v>
      </c>
      <c r="E1297" s="57">
        <f t="shared" si="419"/>
        <v>0.01</v>
      </c>
      <c r="F1297" s="57">
        <f t="shared" si="420"/>
        <v>3.4180000000000001</v>
      </c>
      <c r="G1297" s="57">
        <f t="shared" si="421"/>
        <v>0</v>
      </c>
      <c r="H1297" s="57">
        <f>IF(Q1296&gt;SetUp!$B$56,SetUp!$B$56,Q1296)</f>
        <v>1.0080255304790935E-15</v>
      </c>
      <c r="I1297" s="57">
        <f t="shared" si="435"/>
        <v>0.47627162878130591</v>
      </c>
      <c r="J1297" s="57">
        <f>MIN(F1297,H1297,(1-EXP(-SetUp!$B$52*H1297/SetUp!$B$56))*F1297)</f>
        <v>3.7947422981687852E-16</v>
      </c>
      <c r="K1297" s="57">
        <f t="shared" si="422"/>
        <v>6.28551300662215E-16</v>
      </c>
      <c r="L1297" s="57">
        <f>IF(I1297&lt;=0,0,MIN(SetUp!$B$50*I1297^SetUp!$B$55,I1297))</f>
        <v>5.9445735359335804E-3</v>
      </c>
      <c r="M1297" s="57">
        <f t="shared" si="423"/>
        <v>0.47032705524537233</v>
      </c>
      <c r="N1297" s="57">
        <f>IF(SetUp!$B$62=0,X1297,(B1297-E1297)*(1-(H1297/SetUp!$B$66/SetUp!$B$56)))</f>
        <v>0</v>
      </c>
      <c r="O1297" s="57">
        <f>K1297*SetUp!$B$65</f>
        <v>0</v>
      </c>
      <c r="P1297" s="57">
        <f>MIN(SetUp!$B$54*L1297^SetUp!$B$51,L1297)</f>
        <v>3.328970986231332E-3</v>
      </c>
      <c r="Q1297" s="57">
        <f t="shared" si="424"/>
        <v>6.28551300662215E-16</v>
      </c>
      <c r="R1297" s="57">
        <f>IF((H1297+N1297-O1297)&gt;SetUp!$B$56,T1296+H1297+N1297-O1297-SetUp!$B$56,T1296)</f>
        <v>0</v>
      </c>
      <c r="S1297" s="57">
        <f>R1297*SetUp!$B$65</f>
        <v>0</v>
      </c>
      <c r="T1297" s="57">
        <f>IF((R1297-S1297)&lt;SetUp!$B$53,R1297-S1297,SetUp!$B$53)</f>
        <v>0</v>
      </c>
      <c r="U1297" s="57">
        <f t="shared" si="425"/>
        <v>0.47032705524537233</v>
      </c>
      <c r="V1297" s="57">
        <f>(L1297-P1297)/1000*SetUp!$B$13*1000000/SetUp!$B$48</f>
        <v>0.14876941270609137</v>
      </c>
      <c r="W1297" s="57">
        <f t="shared" si="436"/>
        <v>-1.3877787807814457E-17</v>
      </c>
      <c r="X1297" s="57">
        <f>MAX((SetUp!$B$56*(1-($H1297/SetUp!$B$56)^2)*TANH(($B1297-$D1297)/SetUp!$B$56))/(1+$H1297/SetUp!$B$56*TANH(($B1297-$D1297)/SetUp!$B$56)),0)</f>
        <v>0</v>
      </c>
      <c r="AP1297" s="64">
        <v>28387</v>
      </c>
      <c r="AQ1297" s="55">
        <v>9</v>
      </c>
      <c r="AR1297" s="55">
        <v>263</v>
      </c>
      <c r="AS1297" s="66">
        <f t="shared" si="426"/>
        <v>0.05</v>
      </c>
      <c r="AT1297" s="66">
        <f t="shared" si="427"/>
        <v>0.16200045079431333</v>
      </c>
      <c r="AU1297" s="55" t="str">
        <f>IF(OR($AP1297&lt;SetUp!$B$97,$AP1297&gt;SetUp!$B$98),"Não","Sim")</f>
        <v>Não</v>
      </c>
      <c r="AV1297" s="68">
        <f t="shared" si="428"/>
        <v>0.22360679774997896</v>
      </c>
      <c r="AW1297" s="68">
        <f t="shared" si="429"/>
        <v>0.40249279595331061</v>
      </c>
      <c r="AX1297" s="68">
        <f t="shared" si="430"/>
        <v>-1.3010299956639813</v>
      </c>
      <c r="AY1297" s="68">
        <f t="shared" si="431"/>
        <v>-0.79048377695607053</v>
      </c>
      <c r="AZ1297" s="68">
        <f t="shared" si="432"/>
        <v>0.11200045079431332</v>
      </c>
      <c r="BA1297" s="68">
        <f t="shared" si="433"/>
        <v>0.17888599820333165</v>
      </c>
      <c r="BB1297" s="68">
        <f t="shared" si="434"/>
        <v>0.51054621870791073</v>
      </c>
    </row>
    <row r="1298" spans="1:54" x14ac:dyDescent="0.3">
      <c r="A1298" s="64">
        <v>27960</v>
      </c>
      <c r="B1298" s="57">
        <v>0.14199999999999999</v>
      </c>
      <c r="C1298" s="57">
        <v>2.7E-2</v>
      </c>
      <c r="D1298" s="57">
        <v>3.4279999999999999</v>
      </c>
      <c r="E1298" s="57">
        <f t="shared" si="419"/>
        <v>0.14199999999999999</v>
      </c>
      <c r="F1298" s="57">
        <f t="shared" si="420"/>
        <v>3.286</v>
      </c>
      <c r="G1298" s="57">
        <f t="shared" si="421"/>
        <v>0</v>
      </c>
      <c r="H1298" s="57">
        <f>IF(Q1297&gt;SetUp!$B$56,SetUp!$B$56,Q1297)</f>
        <v>6.28551300662215E-16</v>
      </c>
      <c r="I1298" s="57">
        <f t="shared" si="435"/>
        <v>0.47032705524537233</v>
      </c>
      <c r="J1298" s="57">
        <f>MIN(F1298,H1298,(1-EXP(-SetUp!$B$52*H1298/SetUp!$B$56))*F1298)</f>
        <v>3.6481928589182644E-16</v>
      </c>
      <c r="K1298" s="57">
        <f t="shared" si="422"/>
        <v>2.6373201477038855E-16</v>
      </c>
      <c r="L1298" s="57">
        <f>IF(I1298&lt;=0,0,MIN(SetUp!$B$50*I1298^SetUp!$B$55,I1298))</f>
        <v>5.821426979938038E-3</v>
      </c>
      <c r="M1298" s="57">
        <f t="shared" si="423"/>
        <v>0.46450562826543429</v>
      </c>
      <c r="N1298" s="57">
        <f>IF(SetUp!$B$62=0,X1298,(B1298-E1298)*(1-(H1298/SetUp!$B$66/SetUp!$B$56)))</f>
        <v>0</v>
      </c>
      <c r="O1298" s="57">
        <f>K1298*SetUp!$B$65</f>
        <v>0</v>
      </c>
      <c r="P1298" s="57">
        <f>MIN(SetUp!$B$54*L1298^SetUp!$B$51,L1298)</f>
        <v>3.2611698626628547E-3</v>
      </c>
      <c r="Q1298" s="57">
        <f t="shared" si="424"/>
        <v>2.6373201477038855E-16</v>
      </c>
      <c r="R1298" s="57">
        <f>IF((H1298+N1298-O1298)&gt;SetUp!$B$56,T1297+H1298+N1298-O1298-SetUp!$B$56,T1297)</f>
        <v>0</v>
      </c>
      <c r="S1298" s="57">
        <f>R1298*SetUp!$B$65</f>
        <v>0</v>
      </c>
      <c r="T1298" s="57">
        <f>IF((R1298-S1298)&lt;SetUp!$B$53,R1298-S1298,SetUp!$B$53)</f>
        <v>0</v>
      </c>
      <c r="U1298" s="57">
        <f t="shared" si="425"/>
        <v>0.46450562826543429</v>
      </c>
      <c r="V1298" s="57">
        <f>(L1298-P1298)/1000*SetUp!$B$13*1000000/SetUp!$B$48</f>
        <v>0.1456214927443692</v>
      </c>
      <c r="W1298" s="57">
        <f t="shared" si="436"/>
        <v>3.2092384305570931E-17</v>
      </c>
      <c r="X1298" s="57">
        <f>MAX((SetUp!$B$56*(1-($H1298/SetUp!$B$56)^2)*TANH(($B1298-$D1298)/SetUp!$B$56))/(1+$H1298/SetUp!$B$56*TANH(($B1298-$D1298)/SetUp!$B$56)),0)</f>
        <v>0</v>
      </c>
      <c r="AP1298" s="64">
        <v>28388</v>
      </c>
      <c r="AQ1298" s="55">
        <v>9</v>
      </c>
      <c r="AR1298" s="55">
        <v>264</v>
      </c>
      <c r="AS1298" s="66">
        <f t="shared" si="426"/>
        <v>0.05</v>
      </c>
      <c r="AT1298" s="66">
        <f t="shared" si="427"/>
        <v>0.1584570533576399</v>
      </c>
      <c r="AU1298" s="55" t="str">
        <f>IF(OR($AP1298&lt;SetUp!$B$97,$AP1298&gt;SetUp!$B$98),"Não","Sim")</f>
        <v>Não</v>
      </c>
      <c r="AV1298" s="68">
        <f t="shared" si="428"/>
        <v>0.22360679774997896</v>
      </c>
      <c r="AW1298" s="68">
        <f t="shared" si="429"/>
        <v>0.39806664436704553</v>
      </c>
      <c r="AX1298" s="68">
        <f t="shared" si="430"/>
        <v>-1.3010299956639813</v>
      </c>
      <c r="AY1298" s="68">
        <f t="shared" si="431"/>
        <v>-0.80008842440599748</v>
      </c>
      <c r="AZ1298" s="68">
        <f t="shared" si="432"/>
        <v>0.1084570533576399</v>
      </c>
      <c r="BA1298" s="68">
        <f t="shared" si="433"/>
        <v>0.17445984661706657</v>
      </c>
      <c r="BB1298" s="68">
        <f t="shared" si="434"/>
        <v>0.50094157125798378</v>
      </c>
    </row>
    <row r="1299" spans="1:54" x14ac:dyDescent="0.3">
      <c r="A1299" s="64">
        <v>27961</v>
      </c>
      <c r="B1299" s="57">
        <v>7.0999999999999994E-2</v>
      </c>
      <c r="C1299" s="57">
        <v>2.3E-2</v>
      </c>
      <c r="D1299" s="57">
        <v>3.4279999999999999</v>
      </c>
      <c r="E1299" s="57">
        <f t="shared" si="419"/>
        <v>7.0999999999999994E-2</v>
      </c>
      <c r="F1299" s="57">
        <f t="shared" si="420"/>
        <v>3.3569999999999998</v>
      </c>
      <c r="G1299" s="57">
        <f t="shared" si="421"/>
        <v>0</v>
      </c>
      <c r="H1299" s="57">
        <f>IF(Q1298&gt;SetUp!$B$56,SetUp!$B$56,Q1298)</f>
        <v>2.6373201477038855E-16</v>
      </c>
      <c r="I1299" s="57">
        <f t="shared" si="435"/>
        <v>0.46450562826543429</v>
      </c>
      <c r="J1299" s="57">
        <f>MIN(F1299,H1299,(1-EXP(-SetUp!$B$52*H1299/SetUp!$B$56))*F1299)</f>
        <v>0</v>
      </c>
      <c r="K1299" s="57">
        <f t="shared" si="422"/>
        <v>2.6373201477038855E-16</v>
      </c>
      <c r="L1299" s="57">
        <f>IF(I1299&lt;=0,0,MIN(SetUp!$B$50*I1299^SetUp!$B$55,I1299))</f>
        <v>5.7018328970822882E-3</v>
      </c>
      <c r="M1299" s="57">
        <f t="shared" si="423"/>
        <v>0.45880379536835197</v>
      </c>
      <c r="N1299" s="57">
        <f>IF(SetUp!$B$62=0,X1299,(B1299-E1299)*(1-(H1299/SetUp!$B$66/SetUp!$B$56)))</f>
        <v>0</v>
      </c>
      <c r="O1299" s="57">
        <f>K1299*SetUp!$B$65</f>
        <v>0</v>
      </c>
      <c r="P1299" s="57">
        <f>MIN(SetUp!$B$54*L1299^SetUp!$B$51,L1299)</f>
        <v>3.1953012785399955E-3</v>
      </c>
      <c r="Q1299" s="57">
        <f t="shared" si="424"/>
        <v>2.6373201477038855E-16</v>
      </c>
      <c r="R1299" s="57">
        <f>IF((H1299+N1299-O1299)&gt;SetUp!$B$56,T1298+H1299+N1299-O1299-SetUp!$B$56,T1298)</f>
        <v>0</v>
      </c>
      <c r="S1299" s="57">
        <f>R1299*SetUp!$B$65</f>
        <v>0</v>
      </c>
      <c r="T1299" s="57">
        <f>IF((R1299-S1299)&lt;SetUp!$B$53,R1299-S1299,SetUp!$B$53)</f>
        <v>0</v>
      </c>
      <c r="U1299" s="57">
        <f t="shared" si="425"/>
        <v>0.45880379536835197</v>
      </c>
      <c r="V1299" s="57">
        <f>(L1299-P1299)/1000*SetUp!$B$13*1000000/SetUp!$B$48</f>
        <v>0.14256571085780395</v>
      </c>
      <c r="W1299" s="57">
        <f t="shared" si="436"/>
        <v>-2.688821387764051E-17</v>
      </c>
      <c r="X1299" s="57">
        <f>MAX((SetUp!$B$56*(1-($H1299/SetUp!$B$56)^2)*TANH(($B1299-$D1299)/SetUp!$B$56))/(1+$H1299/SetUp!$B$56*TANH(($B1299-$D1299)/SetUp!$B$56)),0)</f>
        <v>0</v>
      </c>
      <c r="AP1299" s="64">
        <v>28389</v>
      </c>
      <c r="AQ1299" s="55">
        <v>9</v>
      </c>
      <c r="AR1299" s="55">
        <v>265</v>
      </c>
      <c r="AS1299" s="66">
        <f t="shared" si="426"/>
        <v>4.4999999999999998E-2</v>
      </c>
      <c r="AT1299" s="66">
        <f t="shared" si="427"/>
        <v>0.15502084719119949</v>
      </c>
      <c r="AU1299" s="55" t="str">
        <f>IF(OR($AP1299&lt;SetUp!$B$97,$AP1299&gt;SetUp!$B$98),"Não","Sim")</f>
        <v>Não</v>
      </c>
      <c r="AV1299" s="68">
        <f t="shared" si="428"/>
        <v>0.21213203435596426</v>
      </c>
      <c r="AW1299" s="68">
        <f t="shared" si="429"/>
        <v>0.3937268687697088</v>
      </c>
      <c r="AX1299" s="68">
        <f t="shared" si="430"/>
        <v>-1.3467874862246563</v>
      </c>
      <c r="AY1299" s="68">
        <f t="shared" si="431"/>
        <v>-0.80960989401489991</v>
      </c>
      <c r="AZ1299" s="68">
        <f t="shared" si="432"/>
        <v>0.11002084719119949</v>
      </c>
      <c r="BA1299" s="68">
        <f t="shared" si="433"/>
        <v>0.18159483441374455</v>
      </c>
      <c r="BB1299" s="68">
        <f t="shared" si="434"/>
        <v>0.53717759220975636</v>
      </c>
    </row>
    <row r="1300" spans="1:54" x14ac:dyDescent="0.3">
      <c r="A1300" s="64">
        <v>27962</v>
      </c>
      <c r="B1300" s="57">
        <v>0.56899999999999995</v>
      </c>
      <c r="C1300" s="57">
        <v>0.02</v>
      </c>
      <c r="D1300" s="57">
        <v>3.4279999999999999</v>
      </c>
      <c r="E1300" s="57">
        <f t="shared" si="419"/>
        <v>0.56899999999999995</v>
      </c>
      <c r="F1300" s="57">
        <f t="shared" si="420"/>
        <v>2.859</v>
      </c>
      <c r="G1300" s="57">
        <f t="shared" si="421"/>
        <v>0</v>
      </c>
      <c r="H1300" s="57">
        <f>IF(Q1299&gt;SetUp!$B$56,SetUp!$B$56,Q1299)</f>
        <v>2.6373201477038855E-16</v>
      </c>
      <c r="I1300" s="57">
        <f t="shared" si="435"/>
        <v>0.45880379536835197</v>
      </c>
      <c r="J1300" s="57">
        <f>MIN(F1300,H1300,(1-EXP(-SetUp!$B$52*H1300/SetUp!$B$56))*F1300)</f>
        <v>0</v>
      </c>
      <c r="K1300" s="57">
        <f t="shared" si="422"/>
        <v>2.6373201477038855E-16</v>
      </c>
      <c r="L1300" s="57">
        <f>IF(I1300&lt;=0,0,MIN(SetUp!$B$50*I1300^SetUp!$B$55,I1300))</f>
        <v>5.5856603117748933E-3</v>
      </c>
      <c r="M1300" s="57">
        <f t="shared" si="423"/>
        <v>0.4532181350565771</v>
      </c>
      <c r="N1300" s="57">
        <f>IF(SetUp!$B$62=0,X1300,(B1300-E1300)*(1-(H1300/SetUp!$B$66/SetUp!$B$56)))</f>
        <v>0</v>
      </c>
      <c r="O1300" s="57">
        <f>K1300*SetUp!$B$65</f>
        <v>0</v>
      </c>
      <c r="P1300" s="57">
        <f>MIN(SetUp!$B$54*L1300^SetUp!$B$51,L1300)</f>
        <v>3.1312946402500853E-3</v>
      </c>
      <c r="Q1300" s="57">
        <f t="shared" si="424"/>
        <v>2.6373201477038855E-16</v>
      </c>
      <c r="R1300" s="57">
        <f>IF((H1300+N1300-O1300)&gt;SetUp!$B$56,T1299+H1300+N1300-O1300-SetUp!$B$56,T1299)</f>
        <v>0</v>
      </c>
      <c r="S1300" s="57">
        <f>R1300*SetUp!$B$65</f>
        <v>0</v>
      </c>
      <c r="T1300" s="57">
        <f>IF((R1300-S1300)&lt;SetUp!$B$53,R1300-S1300,SetUp!$B$53)</f>
        <v>0</v>
      </c>
      <c r="U1300" s="57">
        <f t="shared" si="425"/>
        <v>0.4532181350565771</v>
      </c>
      <c r="V1300" s="57">
        <f>(L1300-P1300)/1000*SetUp!$B$13*1000000/SetUp!$B$48</f>
        <v>0.13959863265934763</v>
      </c>
      <c r="W1300" s="57">
        <f t="shared" si="436"/>
        <v>1.7347234759768071E-17</v>
      </c>
      <c r="X1300" s="57">
        <f>MAX((SetUp!$B$56*(1-($H1300/SetUp!$B$56)^2)*TANH(($B1300-$D1300)/SetUp!$B$56))/(1+$H1300/SetUp!$B$56*TANH(($B1300-$D1300)/SetUp!$B$56)),0)</f>
        <v>0</v>
      </c>
      <c r="AP1300" s="64">
        <v>28390</v>
      </c>
      <c r="AQ1300" s="55">
        <v>9</v>
      </c>
      <c r="AR1300" s="55">
        <v>266</v>
      </c>
      <c r="AS1300" s="66">
        <f t="shared" si="426"/>
        <v>4.4999999999999998E-2</v>
      </c>
      <c r="AT1300" s="66">
        <f t="shared" si="427"/>
        <v>0.15168770361645448</v>
      </c>
      <c r="AU1300" s="55" t="str">
        <f>IF(OR($AP1300&lt;SetUp!$B$97,$AP1300&gt;SetUp!$B$98),"Não","Sim")</f>
        <v>Não</v>
      </c>
      <c r="AV1300" s="68">
        <f t="shared" si="428"/>
        <v>0.21213203435596426</v>
      </c>
      <c r="AW1300" s="68">
        <f t="shared" si="429"/>
        <v>0.38947105619860184</v>
      </c>
      <c r="AX1300" s="68">
        <f t="shared" si="430"/>
        <v>-1.3467874862246563</v>
      </c>
      <c r="AY1300" s="68">
        <f t="shared" si="431"/>
        <v>-0.8190496233527943</v>
      </c>
      <c r="AZ1300" s="68">
        <f t="shared" si="432"/>
        <v>0.10668770361645448</v>
      </c>
      <c r="BA1300" s="68">
        <f t="shared" si="433"/>
        <v>0.17733902184263758</v>
      </c>
      <c r="BB1300" s="68">
        <f t="shared" si="434"/>
        <v>0.52773786287186197</v>
      </c>
    </row>
    <row r="1301" spans="1:54" x14ac:dyDescent="0.3">
      <c r="A1301" s="64">
        <v>27963</v>
      </c>
      <c r="B1301" s="57">
        <v>0.47699999999999998</v>
      </c>
      <c r="C1301" s="57">
        <v>1.7000000000000001E-2</v>
      </c>
      <c r="D1301" s="57">
        <v>3.4279999999999999</v>
      </c>
      <c r="E1301" s="57">
        <f t="shared" si="419"/>
        <v>0.47699999999999998</v>
      </c>
      <c r="F1301" s="57">
        <f t="shared" si="420"/>
        <v>2.9510000000000001</v>
      </c>
      <c r="G1301" s="57">
        <f t="shared" si="421"/>
        <v>0</v>
      </c>
      <c r="H1301" s="57">
        <f>IF(Q1300&gt;SetUp!$B$56,SetUp!$B$56,Q1300)</f>
        <v>2.6373201477038855E-16</v>
      </c>
      <c r="I1301" s="57">
        <f t="shared" si="435"/>
        <v>0.4532181350565771</v>
      </c>
      <c r="J1301" s="57">
        <f>MIN(F1301,H1301,(1-EXP(-SetUp!$B$52*H1301/SetUp!$B$56))*F1301)</f>
        <v>0</v>
      </c>
      <c r="K1301" s="57">
        <f t="shared" si="422"/>
        <v>2.6373201477038855E-16</v>
      </c>
      <c r="L1301" s="57">
        <f>IF(I1301&lt;=0,0,MIN(SetUp!$B$50*I1301^SetUp!$B$55,I1301))</f>
        <v>5.4727841130735458E-3</v>
      </c>
      <c r="M1301" s="57">
        <f t="shared" si="423"/>
        <v>0.44774535094350354</v>
      </c>
      <c r="N1301" s="57">
        <f>IF(SetUp!$B$62=0,X1301,(B1301-E1301)*(1-(H1301/SetUp!$B$66/SetUp!$B$56)))</f>
        <v>0</v>
      </c>
      <c r="O1301" s="57">
        <f>K1301*SetUp!$B$65</f>
        <v>0</v>
      </c>
      <c r="P1301" s="57">
        <f>MIN(SetUp!$B$54*L1301^SetUp!$B$51,L1301)</f>
        <v>3.0690824914584975E-3</v>
      </c>
      <c r="Q1301" s="57">
        <f t="shared" si="424"/>
        <v>2.6373201477038855E-16</v>
      </c>
      <c r="R1301" s="57">
        <f>IF((H1301+N1301-O1301)&gt;SetUp!$B$56,T1300+H1301+N1301-O1301-SetUp!$B$56,T1300)</f>
        <v>0</v>
      </c>
      <c r="S1301" s="57">
        <f>R1301*SetUp!$B$65</f>
        <v>0</v>
      </c>
      <c r="T1301" s="57">
        <f>IF((R1301-S1301)&lt;SetUp!$B$53,R1301-S1301,SetUp!$B$53)</f>
        <v>0</v>
      </c>
      <c r="U1301" s="57">
        <f t="shared" si="425"/>
        <v>0.44774535094350354</v>
      </c>
      <c r="V1301" s="57">
        <f>(L1301-P1301)/1000*SetUp!$B$13*1000000/SetUp!$B$48</f>
        <v>0.13671697888850043</v>
      </c>
      <c r="W1301" s="57">
        <f t="shared" si="436"/>
        <v>-1.3010426069826053E-17</v>
      </c>
      <c r="X1301" s="57">
        <f>MAX((SetUp!$B$56*(1-($H1301/SetUp!$B$56)^2)*TANH(($B1301-$D1301)/SetUp!$B$56))/(1+$H1301/SetUp!$B$56*TANH(($B1301-$D1301)/SetUp!$B$56)),0)</f>
        <v>0</v>
      </c>
      <c r="AP1301" s="64">
        <v>28391</v>
      </c>
      <c r="AQ1301" s="55">
        <v>9</v>
      </c>
      <c r="AR1301" s="55">
        <v>267</v>
      </c>
      <c r="AS1301" s="66">
        <f t="shared" si="426"/>
        <v>0.04</v>
      </c>
      <c r="AT1301" s="66">
        <f t="shared" si="427"/>
        <v>0.14845368661867925</v>
      </c>
      <c r="AU1301" s="55" t="str">
        <f>IF(OR($AP1301&lt;SetUp!$B$97,$AP1301&gt;SetUp!$B$98),"Não","Sim")</f>
        <v>Não</v>
      </c>
      <c r="AV1301" s="68">
        <f t="shared" si="428"/>
        <v>0.2</v>
      </c>
      <c r="AW1301" s="68">
        <f t="shared" si="429"/>
        <v>0.38529688114320265</v>
      </c>
      <c r="AX1301" s="68">
        <f t="shared" si="430"/>
        <v>-1.3979400086720375</v>
      </c>
      <c r="AY1301" s="68">
        <f t="shared" si="431"/>
        <v>-0.82840901289940194</v>
      </c>
      <c r="AZ1301" s="68">
        <f t="shared" si="432"/>
        <v>0.10845368661867924</v>
      </c>
      <c r="BA1301" s="68">
        <f t="shared" si="433"/>
        <v>0.18529688114320264</v>
      </c>
      <c r="BB1301" s="68">
        <f t="shared" si="434"/>
        <v>0.56953099577263555</v>
      </c>
    </row>
    <row r="1302" spans="1:54" x14ac:dyDescent="0.3">
      <c r="A1302" s="64">
        <v>27964</v>
      </c>
      <c r="B1302" s="57">
        <v>0.73499999999999999</v>
      </c>
      <c r="C1302" s="57">
        <v>1.4E-2</v>
      </c>
      <c r="D1302" s="57">
        <v>3.4279999999999999</v>
      </c>
      <c r="E1302" s="57">
        <f t="shared" si="419"/>
        <v>0.73499999999999999</v>
      </c>
      <c r="F1302" s="57">
        <f t="shared" si="420"/>
        <v>2.6930000000000001</v>
      </c>
      <c r="G1302" s="57">
        <f t="shared" si="421"/>
        <v>0</v>
      </c>
      <c r="H1302" s="57">
        <f>IF(Q1301&gt;SetUp!$B$56,SetUp!$B$56,Q1301)</f>
        <v>2.6373201477038855E-16</v>
      </c>
      <c r="I1302" s="57">
        <f t="shared" si="435"/>
        <v>0.44774535094350354</v>
      </c>
      <c r="J1302" s="57">
        <f>MIN(F1302,H1302,(1-EXP(-SetUp!$B$52*H1302/SetUp!$B$56))*F1302)</f>
        <v>0</v>
      </c>
      <c r="K1302" s="57">
        <f t="shared" si="422"/>
        <v>2.6373201477038855E-16</v>
      </c>
      <c r="L1302" s="57">
        <f>IF(I1302&lt;=0,0,MIN(SetUp!$B$50*I1302^SetUp!$B$55,I1302))</f>
        <v>5.3630847463805344E-3</v>
      </c>
      <c r="M1302" s="57">
        <f t="shared" si="423"/>
        <v>0.44238226619712301</v>
      </c>
      <c r="N1302" s="57">
        <f>IF(SetUp!$B$62=0,X1302,(B1302-E1302)*(1-(H1302/SetUp!$B$66/SetUp!$B$56)))</f>
        <v>0</v>
      </c>
      <c r="O1302" s="57">
        <f>K1302*SetUp!$B$65</f>
        <v>0</v>
      </c>
      <c r="P1302" s="57">
        <f>MIN(SetUp!$B$54*L1302^SetUp!$B$51,L1302)</f>
        <v>3.0086003492191876E-3</v>
      </c>
      <c r="Q1302" s="57">
        <f t="shared" si="424"/>
        <v>2.6373201477038855E-16</v>
      </c>
      <c r="R1302" s="57">
        <f>IF((H1302+N1302-O1302)&gt;SetUp!$B$56,T1301+H1302+N1302-O1302-SetUp!$B$56,T1301)</f>
        <v>0</v>
      </c>
      <c r="S1302" s="57">
        <f>R1302*SetUp!$B$65</f>
        <v>0</v>
      </c>
      <c r="T1302" s="57">
        <f>IF((R1302-S1302)&lt;SetUp!$B$53,R1302-S1302,SetUp!$B$53)</f>
        <v>0</v>
      </c>
      <c r="U1302" s="57">
        <f t="shared" si="425"/>
        <v>0.44238226619712301</v>
      </c>
      <c r="V1302" s="57">
        <f>(L1302-P1302)/1000*SetUp!$B$13*1000000/SetUp!$B$48</f>
        <v>0.1339176171973159</v>
      </c>
      <c r="W1302" s="57">
        <f t="shared" si="436"/>
        <v>5.8980598183211441E-17</v>
      </c>
      <c r="X1302" s="57">
        <f>MAX((SetUp!$B$56*(1-($H1302/SetUp!$B$56)^2)*TANH(($B1302-$D1302)/SetUp!$B$56))/(1+$H1302/SetUp!$B$56*TANH(($B1302-$D1302)/SetUp!$B$56)),0)</f>
        <v>0</v>
      </c>
      <c r="AP1302" s="64">
        <v>28392</v>
      </c>
      <c r="AQ1302" s="55">
        <v>9</v>
      </c>
      <c r="AR1302" s="55">
        <v>268</v>
      </c>
      <c r="AS1302" s="66">
        <f t="shared" si="426"/>
        <v>3.5000000000000003E-2</v>
      </c>
      <c r="AT1302" s="66">
        <f t="shared" si="427"/>
        <v>0.14531504230970693</v>
      </c>
      <c r="AU1302" s="55" t="str">
        <f>IF(OR($AP1302&lt;SetUp!$B$97,$AP1302&gt;SetUp!$B$98),"Não","Sim")</f>
        <v>Não</v>
      </c>
      <c r="AV1302" s="68">
        <f t="shared" si="428"/>
        <v>0.18708286933869708</v>
      </c>
      <c r="AW1302" s="68">
        <f t="shared" si="429"/>
        <v>0.38120210165961432</v>
      </c>
      <c r="AX1302" s="68">
        <f t="shared" si="430"/>
        <v>-1.4559319556497243</v>
      </c>
      <c r="AY1302" s="68">
        <f t="shared" si="431"/>
        <v>-0.83768942731266238</v>
      </c>
      <c r="AZ1302" s="68">
        <f t="shared" si="432"/>
        <v>0.11031504230970693</v>
      </c>
      <c r="BA1302" s="68">
        <f t="shared" si="433"/>
        <v>0.19411923232091724</v>
      </c>
      <c r="BB1302" s="68">
        <f t="shared" si="434"/>
        <v>0.61824252833706195</v>
      </c>
    </row>
    <row r="1303" spans="1:54" x14ac:dyDescent="0.3">
      <c r="A1303" s="64">
        <v>27965</v>
      </c>
      <c r="B1303" s="57">
        <v>0.16800000000000001</v>
      </c>
      <c r="C1303" s="57">
        <v>1.2E-2</v>
      </c>
      <c r="D1303" s="57">
        <v>3.4279999999999999</v>
      </c>
      <c r="E1303" s="57">
        <f t="shared" si="419"/>
        <v>0.16800000000000001</v>
      </c>
      <c r="F1303" s="57">
        <f t="shared" si="420"/>
        <v>3.26</v>
      </c>
      <c r="G1303" s="57">
        <f t="shared" si="421"/>
        <v>0</v>
      </c>
      <c r="H1303" s="57">
        <f>IF(Q1302&gt;SetUp!$B$56,SetUp!$B$56,Q1302)</f>
        <v>2.6373201477038855E-16</v>
      </c>
      <c r="I1303" s="57">
        <f t="shared" si="435"/>
        <v>0.44238226619712301</v>
      </c>
      <c r="J1303" s="57">
        <f>MIN(F1303,H1303,(1-EXP(-SetUp!$B$52*H1303/SetUp!$B$56))*F1303)</f>
        <v>0</v>
      </c>
      <c r="K1303" s="57">
        <f t="shared" si="422"/>
        <v>2.6373201477038855E-16</v>
      </c>
      <c r="L1303" s="57">
        <f>IF(I1303&lt;=0,0,MIN(SetUp!$B$50*I1303^SetUp!$B$55,I1303))</f>
        <v>5.2564479237132812E-3</v>
      </c>
      <c r="M1303" s="57">
        <f t="shared" si="423"/>
        <v>0.43712581827340974</v>
      </c>
      <c r="N1303" s="57">
        <f>IF(SetUp!$B$62=0,X1303,(B1303-E1303)*(1-(H1303/SetUp!$B$66/SetUp!$B$56)))</f>
        <v>0</v>
      </c>
      <c r="O1303" s="57">
        <f>K1303*SetUp!$B$65</f>
        <v>0</v>
      </c>
      <c r="P1303" s="57">
        <f>MIN(SetUp!$B$54*L1303^SetUp!$B$51,L1303)</f>
        <v>2.949786549906006E-3</v>
      </c>
      <c r="Q1303" s="57">
        <f t="shared" si="424"/>
        <v>2.6373201477038855E-16</v>
      </c>
      <c r="R1303" s="57">
        <f>IF((H1303+N1303-O1303)&gt;SetUp!$B$56,T1302+H1303+N1303-O1303-SetUp!$B$56,T1302)</f>
        <v>0</v>
      </c>
      <c r="S1303" s="57">
        <f>R1303*SetUp!$B$65</f>
        <v>0</v>
      </c>
      <c r="T1303" s="57">
        <f>IF((R1303-S1303)&lt;SetUp!$B$53,R1303-S1303,SetUp!$B$53)</f>
        <v>0</v>
      </c>
      <c r="U1303" s="57">
        <f t="shared" si="425"/>
        <v>0.43712581827340974</v>
      </c>
      <c r="V1303" s="57">
        <f>(L1303-P1303)/1000*SetUp!$B$13*1000000/SetUp!$B$48</f>
        <v>0.13119755443433045</v>
      </c>
      <c r="W1303" s="57">
        <f t="shared" si="436"/>
        <v>1.1275702593849246E-17</v>
      </c>
      <c r="X1303" s="57">
        <f>MAX((SetUp!$B$56*(1-($H1303/SetUp!$B$56)^2)*TANH(($B1303-$D1303)/SetUp!$B$56))/(1+$H1303/SetUp!$B$56*TANH(($B1303-$D1303)/SetUp!$B$56)),0)</f>
        <v>0</v>
      </c>
      <c r="AP1303" s="64">
        <v>28393</v>
      </c>
      <c r="AQ1303" s="55">
        <v>9</v>
      </c>
      <c r="AR1303" s="55">
        <v>269</v>
      </c>
      <c r="AS1303" s="66">
        <f t="shared" si="426"/>
        <v>3.5000000000000003E-2</v>
      </c>
      <c r="AT1303" s="66">
        <f t="shared" si="427"/>
        <v>0.14226818905030572</v>
      </c>
      <c r="AU1303" s="55" t="str">
        <f>IF(OR($AP1303&lt;SetUp!$B$97,$AP1303&gt;SetUp!$B$98),"Não","Sim")</f>
        <v>Não</v>
      </c>
      <c r="AV1303" s="68">
        <f t="shared" si="428"/>
        <v>0.18708286933869708</v>
      </c>
      <c r="AW1303" s="68">
        <f t="shared" si="429"/>
        <v>0.3771845556889965</v>
      </c>
      <c r="AX1303" s="68">
        <f t="shared" si="430"/>
        <v>-1.4559319556497243</v>
      </c>
      <c r="AY1303" s="68">
        <f t="shared" si="431"/>
        <v>-0.84689219664335746</v>
      </c>
      <c r="AZ1303" s="68">
        <f t="shared" si="432"/>
        <v>0.10726818905030572</v>
      </c>
      <c r="BA1303" s="68">
        <f t="shared" si="433"/>
        <v>0.19010168635029942</v>
      </c>
      <c r="BB1303" s="68">
        <f t="shared" si="434"/>
        <v>0.60903975900636687</v>
      </c>
    </row>
    <row r="1304" spans="1:54" x14ac:dyDescent="0.3">
      <c r="A1304" s="64">
        <v>27966</v>
      </c>
      <c r="B1304" s="57">
        <v>0.14599999999999999</v>
      </c>
      <c r="C1304" s="57">
        <v>1.2E-2</v>
      </c>
      <c r="D1304" s="57">
        <v>3.4279999999999999</v>
      </c>
      <c r="E1304" s="57">
        <f t="shared" si="419"/>
        <v>0.14599999999999999</v>
      </c>
      <c r="F1304" s="57">
        <f t="shared" si="420"/>
        <v>3.282</v>
      </c>
      <c r="G1304" s="57">
        <f t="shared" si="421"/>
        <v>0</v>
      </c>
      <c r="H1304" s="57">
        <f>IF(Q1303&gt;SetUp!$B$56,SetUp!$B$56,Q1303)</f>
        <v>2.6373201477038855E-16</v>
      </c>
      <c r="I1304" s="57">
        <f t="shared" si="435"/>
        <v>0.43712581827340974</v>
      </c>
      <c r="J1304" s="57">
        <f>MIN(F1304,H1304,(1-EXP(-SetUp!$B$52*H1304/SetUp!$B$56))*F1304)</f>
        <v>0</v>
      </c>
      <c r="K1304" s="57">
        <f t="shared" si="422"/>
        <v>2.6373201477038855E-16</v>
      </c>
      <c r="L1304" s="57">
        <f>IF(I1304&lt;=0,0,MIN(SetUp!$B$50*I1304^SetUp!$B$55,I1304))</f>
        <v>5.1527643512902371E-3</v>
      </c>
      <c r="M1304" s="57">
        <f t="shared" si="423"/>
        <v>0.43197305392211949</v>
      </c>
      <c r="N1304" s="57">
        <f>IF(SetUp!$B$62=0,X1304,(B1304-E1304)*(1-(H1304/SetUp!$B$66/SetUp!$B$56)))</f>
        <v>0</v>
      </c>
      <c r="O1304" s="57">
        <f>K1304*SetUp!$B$65</f>
        <v>0</v>
      </c>
      <c r="P1304" s="57">
        <f>MIN(SetUp!$B$54*L1304^SetUp!$B$51,L1304)</f>
        <v>2.8925821043019242E-3</v>
      </c>
      <c r="Q1304" s="57">
        <f t="shared" si="424"/>
        <v>2.6373201477038855E-16</v>
      </c>
      <c r="R1304" s="57">
        <f>IF((H1304+N1304-O1304)&gt;SetUp!$B$56,T1303+H1304+N1304-O1304-SetUp!$B$56,T1303)</f>
        <v>0</v>
      </c>
      <c r="S1304" s="57">
        <f>R1304*SetUp!$B$65</f>
        <v>0</v>
      </c>
      <c r="T1304" s="57">
        <f>IF((R1304-S1304)&lt;SetUp!$B$53,R1304-S1304,SetUp!$B$53)</f>
        <v>0</v>
      </c>
      <c r="U1304" s="57">
        <f t="shared" si="425"/>
        <v>0.43197305392211949</v>
      </c>
      <c r="V1304" s="57">
        <f>(L1304-P1304)/1000*SetUp!$B$13*1000000/SetUp!$B$48</f>
        <v>0.12855392939246924</v>
      </c>
      <c r="W1304" s="57">
        <f t="shared" si="436"/>
        <v>-1.3877787807814457E-17</v>
      </c>
      <c r="X1304" s="57">
        <f>MAX((SetUp!$B$56*(1-($H1304/SetUp!$B$56)^2)*TANH(($B1304-$D1304)/SetUp!$B$56))/(1+$H1304/SetUp!$B$56*TANH(($B1304-$D1304)/SetUp!$B$56)),0)</f>
        <v>0</v>
      </c>
      <c r="AP1304" s="64">
        <v>28394</v>
      </c>
      <c r="AQ1304" s="55">
        <v>9</v>
      </c>
      <c r="AR1304" s="55">
        <v>270</v>
      </c>
      <c r="AS1304" s="66">
        <f t="shared" si="426"/>
        <v>3.5000000000000003E-2</v>
      </c>
      <c r="AT1304" s="66">
        <f t="shared" si="427"/>
        <v>0.13930970818575347</v>
      </c>
      <c r="AU1304" s="55" t="str">
        <f>IF(OR($AP1304&lt;SetUp!$B$97,$AP1304&gt;SetUp!$B$98),"Não","Sim")</f>
        <v>Não</v>
      </c>
      <c r="AV1304" s="68">
        <f t="shared" si="428"/>
        <v>0.18708286933869708</v>
      </c>
      <c r="AW1304" s="68">
        <f t="shared" si="429"/>
        <v>0.37324215756764867</v>
      </c>
      <c r="AX1304" s="68">
        <f t="shared" si="430"/>
        <v>-1.4559319556497243</v>
      </c>
      <c r="AY1304" s="68">
        <f t="shared" si="431"/>
        <v>-0.85601861749858221</v>
      </c>
      <c r="AZ1304" s="68">
        <f t="shared" si="432"/>
        <v>0.10430970818575347</v>
      </c>
      <c r="BA1304" s="68">
        <f t="shared" si="433"/>
        <v>0.18615928822895159</v>
      </c>
      <c r="BB1304" s="68">
        <f t="shared" si="434"/>
        <v>0.59991333815114212</v>
      </c>
    </row>
    <row r="1305" spans="1:54" x14ac:dyDescent="0.3">
      <c r="A1305" s="64">
        <v>27967</v>
      </c>
      <c r="B1305" s="57">
        <v>3.2000000000000001E-2</v>
      </c>
      <c r="C1305" s="57">
        <v>0.01</v>
      </c>
      <c r="D1305" s="57">
        <v>3.4279999999999999</v>
      </c>
      <c r="E1305" s="57">
        <f t="shared" si="419"/>
        <v>3.2000000000000001E-2</v>
      </c>
      <c r="F1305" s="57">
        <f t="shared" si="420"/>
        <v>3.3959999999999999</v>
      </c>
      <c r="G1305" s="57">
        <f t="shared" si="421"/>
        <v>0</v>
      </c>
      <c r="H1305" s="57">
        <f>IF(Q1304&gt;SetUp!$B$56,SetUp!$B$56,Q1304)</f>
        <v>2.6373201477038855E-16</v>
      </c>
      <c r="I1305" s="57">
        <f t="shared" si="435"/>
        <v>0.43197305392211949</v>
      </c>
      <c r="J1305" s="57">
        <f>MIN(F1305,H1305,(1-EXP(-SetUp!$B$52*H1305/SetUp!$B$56))*F1305)</f>
        <v>0</v>
      </c>
      <c r="K1305" s="57">
        <f t="shared" si="422"/>
        <v>2.6373201477038855E-16</v>
      </c>
      <c r="L1305" s="57">
        <f>IF(I1305&lt;=0,0,MIN(SetUp!$B$50*I1305^SetUp!$B$55,I1305))</f>
        <v>5.0519294732673222E-3</v>
      </c>
      <c r="M1305" s="57">
        <f t="shared" si="423"/>
        <v>0.42692112444885216</v>
      </c>
      <c r="N1305" s="57">
        <f>IF(SetUp!$B$62=0,X1305,(B1305-E1305)*(1-(H1305/SetUp!$B$66/SetUp!$B$56)))</f>
        <v>0</v>
      </c>
      <c r="O1305" s="57">
        <f>K1305*SetUp!$B$65</f>
        <v>0</v>
      </c>
      <c r="P1305" s="57">
        <f>MIN(SetUp!$B$54*L1305^SetUp!$B$51,L1305)</f>
        <v>2.8369305612330228E-3</v>
      </c>
      <c r="Q1305" s="57">
        <f t="shared" si="424"/>
        <v>2.6373201477038855E-16</v>
      </c>
      <c r="R1305" s="57">
        <f>IF((H1305+N1305-O1305)&gt;SetUp!$B$56,T1304+H1305+N1305-O1305-SetUp!$B$56,T1304)</f>
        <v>0</v>
      </c>
      <c r="S1305" s="57">
        <f>R1305*SetUp!$B$65</f>
        <v>0</v>
      </c>
      <c r="T1305" s="57">
        <f>IF((R1305-S1305)&lt;SetUp!$B$53,R1305-S1305,SetUp!$B$53)</f>
        <v>0</v>
      </c>
      <c r="U1305" s="57">
        <f t="shared" si="425"/>
        <v>0.42692112444885216</v>
      </c>
      <c r="V1305" s="57">
        <f>(L1305-P1305)/1000*SetUp!$B$13*1000000/SetUp!$B$48</f>
        <v>0.12598400598955142</v>
      </c>
      <c r="W1305" s="57">
        <f t="shared" si="436"/>
        <v>0</v>
      </c>
      <c r="X1305" s="57">
        <f>MAX((SetUp!$B$56*(1-($H1305/SetUp!$B$56)^2)*TANH(($B1305-$D1305)/SetUp!$B$56))/(1+$H1305/SetUp!$B$56*TANH(($B1305-$D1305)/SetUp!$B$56)),0)</f>
        <v>0</v>
      </c>
      <c r="AP1305" s="64">
        <v>28395</v>
      </c>
      <c r="AQ1305" s="55">
        <v>9</v>
      </c>
      <c r="AR1305" s="55">
        <v>271</v>
      </c>
      <c r="AS1305" s="66">
        <f t="shared" si="426"/>
        <v>0.03</v>
      </c>
      <c r="AT1305" s="66">
        <f t="shared" si="427"/>
        <v>0.13643633535180524</v>
      </c>
      <c r="AU1305" s="55" t="str">
        <f>IF(OR($AP1305&lt;SetUp!$B$97,$AP1305&gt;SetUp!$B$98),"Não","Sim")</f>
        <v>Não</v>
      </c>
      <c r="AV1305" s="68">
        <f t="shared" si="428"/>
        <v>0.17320508075688773</v>
      </c>
      <c r="AW1305" s="68">
        <f t="shared" si="429"/>
        <v>0.36937289471725621</v>
      </c>
      <c r="AX1305" s="68">
        <f t="shared" si="430"/>
        <v>-1.5228787452803376</v>
      </c>
      <c r="AY1305" s="68">
        <f t="shared" si="431"/>
        <v>-0.86506995415663002</v>
      </c>
      <c r="AZ1305" s="68">
        <f t="shared" si="432"/>
        <v>0.10643633535180524</v>
      </c>
      <c r="BA1305" s="68">
        <f t="shared" si="433"/>
        <v>0.19616781396036848</v>
      </c>
      <c r="BB1305" s="68">
        <f t="shared" si="434"/>
        <v>0.6578087911237076</v>
      </c>
    </row>
    <row r="1306" spans="1:54" x14ac:dyDescent="0.3">
      <c r="A1306" s="64">
        <v>27968</v>
      </c>
      <c r="B1306" s="57">
        <v>0.58399999999999996</v>
      </c>
      <c r="C1306" s="57">
        <v>0.01</v>
      </c>
      <c r="D1306" s="57">
        <v>3.4279999999999999</v>
      </c>
      <c r="E1306" s="57">
        <f t="shared" si="419"/>
        <v>0.58399999999999996</v>
      </c>
      <c r="F1306" s="57">
        <f t="shared" si="420"/>
        <v>2.8439999999999999</v>
      </c>
      <c r="G1306" s="57">
        <f t="shared" si="421"/>
        <v>0</v>
      </c>
      <c r="H1306" s="57">
        <f>IF(Q1305&gt;SetUp!$B$56,SetUp!$B$56,Q1305)</f>
        <v>2.6373201477038855E-16</v>
      </c>
      <c r="I1306" s="57">
        <f t="shared" si="435"/>
        <v>0.42692112444885216</v>
      </c>
      <c r="J1306" s="57">
        <f>MIN(F1306,H1306,(1-EXP(-SetUp!$B$52*H1306/SetUp!$B$56))*F1306)</f>
        <v>0</v>
      </c>
      <c r="K1306" s="57">
        <f t="shared" si="422"/>
        <v>2.6373201477038855E-16</v>
      </c>
      <c r="L1306" s="57">
        <f>IF(I1306&lt;=0,0,MIN(SetUp!$B$50*I1306^SetUp!$B$55,I1306))</f>
        <v>4.9538432305470462E-3</v>
      </c>
      <c r="M1306" s="57">
        <f t="shared" si="423"/>
        <v>0.42196728121830512</v>
      </c>
      <c r="N1306" s="57">
        <f>IF(SetUp!$B$62=0,X1306,(B1306-E1306)*(1-(H1306/SetUp!$B$66/SetUp!$B$56)))</f>
        <v>0</v>
      </c>
      <c r="O1306" s="57">
        <f>K1306*SetUp!$B$65</f>
        <v>0</v>
      </c>
      <c r="P1306" s="57">
        <f>MIN(SetUp!$B$54*L1306^SetUp!$B$51,L1306)</f>
        <v>2.7827778791797036E-3</v>
      </c>
      <c r="Q1306" s="57">
        <f t="shared" si="424"/>
        <v>2.6373201477038855E-16</v>
      </c>
      <c r="R1306" s="57">
        <f>IF((H1306+N1306-O1306)&gt;SetUp!$B$56,T1305+H1306+N1306-O1306-SetUp!$B$56,T1305)</f>
        <v>0</v>
      </c>
      <c r="S1306" s="57">
        <f>R1306*SetUp!$B$65</f>
        <v>0</v>
      </c>
      <c r="T1306" s="57">
        <f>IF((R1306-S1306)&lt;SetUp!$B$53,R1306-S1306,SetUp!$B$53)</f>
        <v>0</v>
      </c>
      <c r="U1306" s="57">
        <f t="shared" si="425"/>
        <v>0.42196728121830512</v>
      </c>
      <c r="V1306" s="57">
        <f>(L1306-P1306)/1000*SetUp!$B$13*1000000/SetUp!$B$48</f>
        <v>0.12348516685236882</v>
      </c>
      <c r="W1306" s="57">
        <f t="shared" si="436"/>
        <v>6.9388939039072284E-18</v>
      </c>
      <c r="X1306" s="57">
        <f>MAX((SetUp!$B$56*(1-($H1306/SetUp!$B$56)^2)*TANH(($B1306-$D1306)/SetUp!$B$56))/(1+$H1306/SetUp!$B$56*TANH(($B1306-$D1306)/SetUp!$B$56)),0)</f>
        <v>0</v>
      </c>
      <c r="AP1306" s="64">
        <v>28396</v>
      </c>
      <c r="AQ1306" s="55">
        <v>9</v>
      </c>
      <c r="AR1306" s="55">
        <v>272</v>
      </c>
      <c r="AS1306" s="66">
        <f t="shared" si="426"/>
        <v>0.04</v>
      </c>
      <c r="AT1306" s="66">
        <f t="shared" si="427"/>
        <v>0.13364495231156442</v>
      </c>
      <c r="AU1306" s="55" t="str">
        <f>IF(OR($AP1306&lt;SetUp!$B$97,$AP1306&gt;SetUp!$B$98),"Não","Sim")</f>
        <v>Não</v>
      </c>
      <c r="AV1306" s="68">
        <f t="shared" si="428"/>
        <v>0.2</v>
      </c>
      <c r="AW1306" s="68">
        <f t="shared" si="429"/>
        <v>0.36557482450459361</v>
      </c>
      <c r="AX1306" s="68">
        <f t="shared" si="430"/>
        <v>-1.3979400086720375</v>
      </c>
      <c r="AY1306" s="68">
        <f t="shared" si="431"/>
        <v>-0.8740474396357053</v>
      </c>
      <c r="AZ1306" s="68">
        <f t="shared" si="432"/>
        <v>9.3644952311564417E-2</v>
      </c>
      <c r="BA1306" s="68">
        <f t="shared" si="433"/>
        <v>0.1655748245045936</v>
      </c>
      <c r="BB1306" s="68">
        <f t="shared" si="434"/>
        <v>0.52389256903633219</v>
      </c>
    </row>
    <row r="1307" spans="1:54" x14ac:dyDescent="0.3">
      <c r="A1307" s="64">
        <v>27969</v>
      </c>
      <c r="B1307" s="57">
        <v>2.8000000000000001E-2</v>
      </c>
      <c r="C1307" s="57">
        <v>8.0000000000000002E-3</v>
      </c>
      <c r="D1307" s="57">
        <v>3.4279999999999999</v>
      </c>
      <c r="E1307" s="57">
        <f t="shared" si="419"/>
        <v>2.8000000000000001E-2</v>
      </c>
      <c r="F1307" s="57">
        <f t="shared" si="420"/>
        <v>3.4</v>
      </c>
      <c r="G1307" s="57">
        <f t="shared" si="421"/>
        <v>0</v>
      </c>
      <c r="H1307" s="57">
        <f>IF(Q1306&gt;SetUp!$B$56,SetUp!$B$56,Q1306)</f>
        <v>2.6373201477038855E-16</v>
      </c>
      <c r="I1307" s="57">
        <f t="shared" si="435"/>
        <v>0.42196728121830512</v>
      </c>
      <c r="J1307" s="57">
        <f>MIN(F1307,H1307,(1-EXP(-SetUp!$B$52*H1307/SetUp!$B$56))*F1307)</f>
        <v>0</v>
      </c>
      <c r="K1307" s="57">
        <f t="shared" si="422"/>
        <v>2.6373201477038855E-16</v>
      </c>
      <c r="L1307" s="57">
        <f>IF(I1307&lt;=0,0,MIN(SetUp!$B$50*I1307^SetUp!$B$55,I1307))</f>
        <v>4.8584098336622618E-3</v>
      </c>
      <c r="M1307" s="57">
        <f t="shared" si="423"/>
        <v>0.41710887138464287</v>
      </c>
      <c r="N1307" s="57">
        <f>IF(SetUp!$B$62=0,X1307,(B1307-E1307)*(1-(H1307/SetUp!$B$66/SetUp!$B$56)))</f>
        <v>0</v>
      </c>
      <c r="O1307" s="57">
        <f>K1307*SetUp!$B$65</f>
        <v>0</v>
      </c>
      <c r="P1307" s="57">
        <f>MIN(SetUp!$B$54*L1307^SetUp!$B$51,L1307)</f>
        <v>2.7300723053393797E-3</v>
      </c>
      <c r="Q1307" s="57">
        <f t="shared" si="424"/>
        <v>2.6373201477038855E-16</v>
      </c>
      <c r="R1307" s="57">
        <f>IF((H1307+N1307-O1307)&gt;SetUp!$B$56,T1306+H1307+N1307-O1307-SetUp!$B$56,T1306)</f>
        <v>0</v>
      </c>
      <c r="S1307" s="57">
        <f>R1307*SetUp!$B$65</f>
        <v>0</v>
      </c>
      <c r="T1307" s="57">
        <f>IF((R1307-S1307)&lt;SetUp!$B$53,R1307-S1307,SetUp!$B$53)</f>
        <v>0</v>
      </c>
      <c r="U1307" s="57">
        <f t="shared" si="425"/>
        <v>0.41710887138464287</v>
      </c>
      <c r="V1307" s="57">
        <f>(L1307-P1307)/1000*SetUp!$B$13*1000000/SetUp!$B$48</f>
        <v>0.12105490727747363</v>
      </c>
      <c r="W1307" s="57">
        <f t="shared" si="436"/>
        <v>6.9388939039072284E-18</v>
      </c>
      <c r="X1307" s="57">
        <f>MAX((SetUp!$B$56*(1-($H1307/SetUp!$B$56)^2)*TANH(($B1307-$D1307)/SetUp!$B$56))/(1+$H1307/SetUp!$B$56*TANH(($B1307-$D1307)/SetUp!$B$56)),0)</f>
        <v>0</v>
      </c>
      <c r="AP1307" s="64">
        <v>28397</v>
      </c>
      <c r="AQ1307" s="55">
        <v>9</v>
      </c>
      <c r="AR1307" s="55">
        <v>273</v>
      </c>
      <c r="AS1307" s="66">
        <f t="shared" si="426"/>
        <v>0.04</v>
      </c>
      <c r="AT1307" s="66">
        <f t="shared" si="427"/>
        <v>0.13093257928679602</v>
      </c>
      <c r="AU1307" s="55" t="str">
        <f>IF(OR($AP1307&lt;SetUp!$B$97,$AP1307&gt;SetUp!$B$98),"Não","Sim")</f>
        <v>Não</v>
      </c>
      <c r="AV1307" s="68">
        <f t="shared" si="428"/>
        <v>0.2</v>
      </c>
      <c r="AW1307" s="68">
        <f t="shared" si="429"/>
        <v>0.36184607126068957</v>
      </c>
      <c r="AX1307" s="68">
        <f t="shared" si="430"/>
        <v>-1.3979400086720375</v>
      </c>
      <c r="AY1307" s="68">
        <f t="shared" si="431"/>
        <v>-0.88295227671875165</v>
      </c>
      <c r="AZ1307" s="68">
        <f t="shared" si="432"/>
        <v>9.0932579286796017E-2</v>
      </c>
      <c r="BA1307" s="68">
        <f t="shared" si="433"/>
        <v>0.16184607126068956</v>
      </c>
      <c r="BB1307" s="68">
        <f t="shared" si="434"/>
        <v>0.51498773195328584</v>
      </c>
    </row>
    <row r="1308" spans="1:54" x14ac:dyDescent="0.3">
      <c r="A1308" s="64">
        <v>27970</v>
      </c>
      <c r="B1308" s="57">
        <v>0.93400000000000005</v>
      </c>
      <c r="C1308" s="57">
        <v>0</v>
      </c>
      <c r="D1308" s="57">
        <v>3.4279999999999999</v>
      </c>
      <c r="E1308" s="57">
        <f t="shared" si="419"/>
        <v>0.93400000000000005</v>
      </c>
      <c r="F1308" s="57">
        <f t="shared" si="420"/>
        <v>2.4939999999999998</v>
      </c>
      <c r="G1308" s="57">
        <f t="shared" si="421"/>
        <v>0</v>
      </c>
      <c r="H1308" s="57">
        <f>IF(Q1307&gt;SetUp!$B$56,SetUp!$B$56,Q1307)</f>
        <v>2.6373201477038855E-16</v>
      </c>
      <c r="I1308" s="57">
        <f t="shared" si="435"/>
        <v>0.41710887138464287</v>
      </c>
      <c r="J1308" s="57">
        <f>MIN(F1308,H1308,(1-EXP(-SetUp!$B$52*H1308/SetUp!$B$56))*F1308)</f>
        <v>0</v>
      </c>
      <c r="K1308" s="57">
        <f t="shared" si="422"/>
        <v>2.6373201477038855E-16</v>
      </c>
      <c r="L1308" s="57">
        <f>IF(I1308&lt;=0,0,MIN(SetUp!$B$50*I1308^SetUp!$B$55,I1308))</f>
        <v>4.76553754880993E-3</v>
      </c>
      <c r="M1308" s="57">
        <f t="shared" si="423"/>
        <v>0.41234333383583294</v>
      </c>
      <c r="N1308" s="57">
        <f>IF(SetUp!$B$62=0,X1308,(B1308-E1308)*(1-(H1308/SetUp!$B$66/SetUp!$B$56)))</f>
        <v>0</v>
      </c>
      <c r="O1308" s="57">
        <f>K1308*SetUp!$B$65</f>
        <v>0</v>
      </c>
      <c r="P1308" s="57">
        <f>MIN(SetUp!$B$54*L1308^SetUp!$B$51,L1308)</f>
        <v>2.6787642616534842E-3</v>
      </c>
      <c r="Q1308" s="57">
        <f t="shared" si="424"/>
        <v>2.6373201477038855E-16</v>
      </c>
      <c r="R1308" s="57">
        <f>IF((H1308+N1308-O1308)&gt;SetUp!$B$56,T1307+H1308+N1308-O1308-SetUp!$B$56,T1307)</f>
        <v>0</v>
      </c>
      <c r="S1308" s="57">
        <f>R1308*SetUp!$B$65</f>
        <v>0</v>
      </c>
      <c r="T1308" s="57">
        <f>IF((R1308-S1308)&lt;SetUp!$B$53,R1308-S1308,SetUp!$B$53)</f>
        <v>0</v>
      </c>
      <c r="U1308" s="57">
        <f t="shared" si="425"/>
        <v>0.41234333383583294</v>
      </c>
      <c r="V1308" s="57">
        <f>(L1308-P1308)/1000*SetUp!$B$13*1000000/SetUp!$B$48</f>
        <v>0.11869082954379466</v>
      </c>
      <c r="W1308" s="57">
        <f t="shared" si="436"/>
        <v>0</v>
      </c>
      <c r="X1308" s="57">
        <f>MAX((SetUp!$B$56*(1-($H1308/SetUp!$B$56)^2)*TANH(($B1308-$D1308)/SetUp!$B$56))/(1+$H1308/SetUp!$B$56*TANH(($B1308-$D1308)/SetUp!$B$56)),0)</f>
        <v>0</v>
      </c>
      <c r="AP1308" s="64">
        <v>28398</v>
      </c>
      <c r="AQ1308" s="55">
        <v>9</v>
      </c>
      <c r="AR1308" s="55">
        <v>274</v>
      </c>
      <c r="AS1308" s="66">
        <f t="shared" si="426"/>
        <v>3.5000000000000003E-2</v>
      </c>
      <c r="AT1308" s="66">
        <f t="shared" si="427"/>
        <v>0.12829636775000264</v>
      </c>
      <c r="AU1308" s="55" t="str">
        <f>IF(OR($AP1308&lt;SetUp!$B$97,$AP1308&gt;SetUp!$B$98),"Não","Sim")</f>
        <v>Não</v>
      </c>
      <c r="AV1308" s="68">
        <f t="shared" si="428"/>
        <v>0.18708286933869708</v>
      </c>
      <c r="AW1308" s="68">
        <f t="shared" si="429"/>
        <v>0.35818482345013258</v>
      </c>
      <c r="AX1308" s="68">
        <f t="shared" si="430"/>
        <v>-1.4559319556497243</v>
      </c>
      <c r="AY1308" s="68">
        <f t="shared" si="431"/>
        <v>-0.89178563893653429</v>
      </c>
      <c r="AZ1308" s="68">
        <f t="shared" si="432"/>
        <v>9.3296367750002634E-2</v>
      </c>
      <c r="BA1308" s="68">
        <f t="shared" si="433"/>
        <v>0.1711019541114355</v>
      </c>
      <c r="BB1308" s="68">
        <f t="shared" si="434"/>
        <v>0.56414631671319004</v>
      </c>
    </row>
    <row r="1309" spans="1:54" x14ac:dyDescent="0.3">
      <c r="A1309" s="64">
        <v>27971</v>
      </c>
      <c r="B1309" s="57">
        <v>5.8999999999999997E-2</v>
      </c>
      <c r="C1309" s="57">
        <v>0</v>
      </c>
      <c r="D1309" s="57">
        <v>3.4279999999999999</v>
      </c>
      <c r="E1309" s="57">
        <f t="shared" si="419"/>
        <v>5.8999999999999997E-2</v>
      </c>
      <c r="F1309" s="57">
        <f t="shared" si="420"/>
        <v>3.3689999999999998</v>
      </c>
      <c r="G1309" s="57">
        <f t="shared" si="421"/>
        <v>0</v>
      </c>
      <c r="H1309" s="57">
        <f>IF(Q1308&gt;SetUp!$B$56,SetUp!$B$56,Q1308)</f>
        <v>2.6373201477038855E-16</v>
      </c>
      <c r="I1309" s="57">
        <f t="shared" si="435"/>
        <v>0.41234333383583294</v>
      </c>
      <c r="J1309" s="57">
        <f>MIN(F1309,H1309,(1-EXP(-SetUp!$B$52*H1309/SetUp!$B$56))*F1309)</f>
        <v>0</v>
      </c>
      <c r="K1309" s="57">
        <f t="shared" si="422"/>
        <v>2.6373201477038855E-16</v>
      </c>
      <c r="L1309" s="57">
        <f>IF(I1309&lt;=0,0,MIN(SetUp!$B$50*I1309^SetUp!$B$55,I1309))</f>
        <v>4.6751384961776464E-3</v>
      </c>
      <c r="M1309" s="57">
        <f t="shared" si="423"/>
        <v>0.40766819533965531</v>
      </c>
      <c r="N1309" s="57">
        <f>IF(SetUp!$B$62=0,X1309,(B1309-E1309)*(1-(H1309/SetUp!$B$66/SetUp!$B$56)))</f>
        <v>0</v>
      </c>
      <c r="O1309" s="57">
        <f>K1309*SetUp!$B$65</f>
        <v>0</v>
      </c>
      <c r="P1309" s="57">
        <f>MIN(SetUp!$B$54*L1309^SetUp!$B$51,L1309)</f>
        <v>2.6288062373469377E-3</v>
      </c>
      <c r="Q1309" s="57">
        <f t="shared" si="424"/>
        <v>2.6373201477038855E-16</v>
      </c>
      <c r="R1309" s="57">
        <f>IF((H1309+N1309-O1309)&gt;SetUp!$B$56,T1308+H1309+N1309-O1309-SetUp!$B$56,T1308)</f>
        <v>0</v>
      </c>
      <c r="S1309" s="57">
        <f>R1309*SetUp!$B$65</f>
        <v>0</v>
      </c>
      <c r="T1309" s="57">
        <f>IF((R1309-S1309)&lt;SetUp!$B$53,R1309-S1309,SetUp!$B$53)</f>
        <v>0</v>
      </c>
      <c r="U1309" s="57">
        <f t="shared" si="425"/>
        <v>0.40766819533965531</v>
      </c>
      <c r="V1309" s="57">
        <f>(L1309-P1309)/1000*SetUp!$B$13*1000000/SetUp!$B$48</f>
        <v>0.11639063755402342</v>
      </c>
      <c r="W1309" s="57">
        <f t="shared" si="436"/>
        <v>2.4286128663675299E-17</v>
      </c>
      <c r="X1309" s="57">
        <f>MAX((SetUp!$B$56*(1-($H1309/SetUp!$B$56)^2)*TANH(($B1309-$D1309)/SetUp!$B$56))/(1+$H1309/SetUp!$B$56*TANH(($B1309-$D1309)/SetUp!$B$56)),0)</f>
        <v>0</v>
      </c>
      <c r="AP1309" s="64">
        <v>28522</v>
      </c>
      <c r="AQ1309" s="55">
        <v>2</v>
      </c>
      <c r="AR1309" s="55">
        <v>32</v>
      </c>
      <c r="AS1309" s="66">
        <f t="shared" si="426"/>
        <v>0</v>
      </c>
      <c r="AT1309" s="66">
        <f t="shared" si="427"/>
        <v>3.6510191061327614E-2</v>
      </c>
      <c r="AU1309" s="55" t="str">
        <f>IF(OR($AP1309&lt;SetUp!$B$97,$AP1309&gt;SetUp!$B$98),"Não","Sim")</f>
        <v>Não</v>
      </c>
      <c r="AV1309" s="68">
        <f t="shared" si="428"/>
        <v>0</v>
      </c>
      <c r="AW1309" s="68">
        <f t="shared" si="429"/>
        <v>0.19107640111046578</v>
      </c>
      <c r="AX1309" s="68">
        <f t="shared" si="430"/>
        <v>0</v>
      </c>
      <c r="AY1309" s="68">
        <f t="shared" si="431"/>
        <v>-1.4375858943396953</v>
      </c>
      <c r="AZ1309" s="68">
        <f t="shared" si="432"/>
        <v>3.6510191061327614E-2</v>
      </c>
      <c r="BA1309" s="68">
        <f t="shared" si="433"/>
        <v>0.19107640111046578</v>
      </c>
      <c r="BB1309" s="68">
        <f t="shared" si="434"/>
        <v>-1.4375858943396953</v>
      </c>
    </row>
    <row r="1310" spans="1:54" x14ac:dyDescent="0.3">
      <c r="A1310" s="64">
        <v>27972</v>
      </c>
      <c r="B1310" s="57">
        <v>0</v>
      </c>
      <c r="C1310" s="57">
        <v>0</v>
      </c>
      <c r="D1310" s="57">
        <v>3.4279999999999999</v>
      </c>
      <c r="E1310" s="57">
        <f t="shared" si="419"/>
        <v>0</v>
      </c>
      <c r="F1310" s="57">
        <f t="shared" si="420"/>
        <v>3.4279999999999999</v>
      </c>
      <c r="G1310" s="57">
        <f t="shared" si="421"/>
        <v>0</v>
      </c>
      <c r="H1310" s="57">
        <f>IF(Q1309&gt;SetUp!$B$56,SetUp!$B$56,Q1309)</f>
        <v>2.6373201477038855E-16</v>
      </c>
      <c r="I1310" s="57">
        <f t="shared" si="435"/>
        <v>0.40766819533965531</v>
      </c>
      <c r="J1310" s="57">
        <f>MIN(F1310,H1310,(1-EXP(-SetUp!$B$52*H1310/SetUp!$B$56))*F1310)</f>
        <v>0</v>
      </c>
      <c r="K1310" s="57">
        <f t="shared" si="422"/>
        <v>2.6373201477038855E-16</v>
      </c>
      <c r="L1310" s="57">
        <f>IF(I1310&lt;=0,0,MIN(SetUp!$B$50*I1310^SetUp!$B$55,I1310))</f>
        <v>4.5871284597677727E-3</v>
      </c>
      <c r="M1310" s="57">
        <f t="shared" si="423"/>
        <v>0.40308106687988754</v>
      </c>
      <c r="N1310" s="57">
        <f>IF(SetUp!$B$62=0,X1310,(B1310-E1310)*(1-(H1310/SetUp!$B$66/SetUp!$B$56)))</f>
        <v>0</v>
      </c>
      <c r="O1310" s="57">
        <f>K1310*SetUp!$B$65</f>
        <v>0</v>
      </c>
      <c r="P1310" s="57">
        <f>MIN(SetUp!$B$54*L1310^SetUp!$B$51,L1310)</f>
        <v>2.5801526875608061E-3</v>
      </c>
      <c r="Q1310" s="57">
        <f t="shared" si="424"/>
        <v>2.6373201477038855E-16</v>
      </c>
      <c r="R1310" s="57">
        <f>IF((H1310+N1310-O1310)&gt;SetUp!$B$56,T1309+H1310+N1310-O1310-SetUp!$B$56,T1309)</f>
        <v>0</v>
      </c>
      <c r="S1310" s="57">
        <f>R1310*SetUp!$B$65</f>
        <v>0</v>
      </c>
      <c r="T1310" s="57">
        <f>IF((R1310-S1310)&lt;SetUp!$B$53,R1310-S1310,SetUp!$B$53)</f>
        <v>0</v>
      </c>
      <c r="U1310" s="57">
        <f t="shared" si="425"/>
        <v>0.40308106687988754</v>
      </c>
      <c r="V1310" s="57">
        <f>(L1310-P1310)/1000*SetUp!$B$13*1000000/SetUp!$B$48</f>
        <v>0.11415213178339102</v>
      </c>
      <c r="W1310" s="57">
        <f t="shared" si="436"/>
        <v>0</v>
      </c>
      <c r="X1310" s="57">
        <f>MAX((SetUp!$B$56*(1-($H1310/SetUp!$B$56)^2)*TANH(($B1310-$D1310)/SetUp!$B$56))/(1+$H1310/SetUp!$B$56*TANH(($B1310-$D1310)/SetUp!$B$56)),0)</f>
        <v>0</v>
      </c>
      <c r="AP1310" s="64">
        <v>28523</v>
      </c>
      <c r="AQ1310" s="55">
        <v>2</v>
      </c>
      <c r="AR1310" s="55">
        <v>33</v>
      </c>
      <c r="AS1310" s="66">
        <f t="shared" si="426"/>
        <v>0</v>
      </c>
      <c r="AT1310" s="66">
        <f t="shared" si="427"/>
        <v>3.6062982997954351E-2</v>
      </c>
      <c r="AU1310" s="55" t="str">
        <f>IF(OR($AP1310&lt;SetUp!$B$97,$AP1310&gt;SetUp!$B$98),"Não","Sim")</f>
        <v>Não</v>
      </c>
      <c r="AV1310" s="68">
        <f t="shared" si="428"/>
        <v>0</v>
      </c>
      <c r="AW1310" s="68">
        <f t="shared" si="429"/>
        <v>0.18990256185200438</v>
      </c>
      <c r="AX1310" s="68">
        <f t="shared" si="430"/>
        <v>0</v>
      </c>
      <c r="AY1310" s="68">
        <f t="shared" si="431"/>
        <v>-1.4429383528778947</v>
      </c>
      <c r="AZ1310" s="68">
        <f t="shared" si="432"/>
        <v>3.6062982997954351E-2</v>
      </c>
      <c r="BA1310" s="68">
        <f t="shared" si="433"/>
        <v>0.18990256185200438</v>
      </c>
      <c r="BB1310" s="68">
        <f t="shared" si="434"/>
        <v>-1.4429383528778947</v>
      </c>
    </row>
    <row r="1311" spans="1:54" x14ac:dyDescent="0.3">
      <c r="A1311" s="64">
        <v>27973</v>
      </c>
      <c r="B1311" s="57">
        <v>0</v>
      </c>
      <c r="C1311" s="57"/>
      <c r="D1311" s="57">
        <v>4.016</v>
      </c>
      <c r="E1311" s="57">
        <f t="shared" si="419"/>
        <v>0</v>
      </c>
      <c r="F1311" s="57">
        <f t="shared" si="420"/>
        <v>4.016</v>
      </c>
      <c r="G1311" s="57">
        <f t="shared" si="421"/>
        <v>0</v>
      </c>
      <c r="H1311" s="57">
        <f>IF(Q1310&gt;SetUp!$B$56,SetUp!$B$56,Q1310)</f>
        <v>2.6373201477038855E-16</v>
      </c>
      <c r="I1311" s="57">
        <f t="shared" si="435"/>
        <v>0.40308106687988754</v>
      </c>
      <c r="J1311" s="57">
        <f>MIN(F1311,H1311,(1-EXP(-SetUp!$B$52*H1311/SetUp!$B$56))*F1311)</f>
        <v>0</v>
      </c>
      <c r="K1311" s="57">
        <f t="shared" si="422"/>
        <v>2.6373201477038855E-16</v>
      </c>
      <c r="L1311" s="57">
        <f>IF(I1311&lt;=0,0,MIN(SetUp!$B$50*I1311^SetUp!$B$55,I1311))</f>
        <v>4.5014267079810637E-3</v>
      </c>
      <c r="M1311" s="57">
        <f t="shared" si="423"/>
        <v>0.3985796401719065</v>
      </c>
      <c r="N1311" s="57">
        <f>IF(SetUp!$B$62=0,X1311,(B1311-E1311)*(1-(H1311/SetUp!$B$66/SetUp!$B$56)))</f>
        <v>0</v>
      </c>
      <c r="O1311" s="57">
        <f>K1311*SetUp!$B$65</f>
        <v>0</v>
      </c>
      <c r="P1311" s="57">
        <f>MIN(SetUp!$B$54*L1311^SetUp!$B$51,L1311)</f>
        <v>2.5327599376888587E-3</v>
      </c>
      <c r="Q1311" s="57">
        <f t="shared" si="424"/>
        <v>2.6373201477038855E-16</v>
      </c>
      <c r="R1311" s="57">
        <f>IF((H1311+N1311-O1311)&gt;SetUp!$B$56,T1310+H1311+N1311-O1311-SetUp!$B$56,T1310)</f>
        <v>0</v>
      </c>
      <c r="S1311" s="57">
        <f>R1311*SetUp!$B$65</f>
        <v>0</v>
      </c>
      <c r="T1311" s="57">
        <f>IF((R1311-S1311)&lt;SetUp!$B$53,R1311-S1311,SetUp!$B$53)</f>
        <v>0</v>
      </c>
      <c r="U1311" s="57">
        <f t="shared" si="425"/>
        <v>0.3985796401719065</v>
      </c>
      <c r="V1311" s="57">
        <f>(L1311-P1311)/1000*SetUp!$B$13*1000000/SetUp!$B$48</f>
        <v>0.11197320451599545</v>
      </c>
      <c r="W1311" s="57">
        <f t="shared" si="436"/>
        <v>2.6020852139652106E-17</v>
      </c>
      <c r="X1311" s="57">
        <f>MAX((SetUp!$B$56*(1-($H1311/SetUp!$B$56)^2)*TANH(($B1311-$D1311)/SetUp!$B$56))/(1+$H1311/SetUp!$B$56*TANH(($B1311-$D1311)/SetUp!$B$56)),0)</f>
        <v>0</v>
      </c>
      <c r="AP1311" s="64">
        <v>28524</v>
      </c>
      <c r="AQ1311" s="55">
        <v>2</v>
      </c>
      <c r="AR1311" s="55">
        <v>34</v>
      </c>
      <c r="AS1311" s="66">
        <f t="shared" si="426"/>
        <v>0</v>
      </c>
      <c r="AT1311" s="66">
        <f t="shared" si="427"/>
        <v>3.5623366509957406E-2</v>
      </c>
      <c r="AU1311" s="55" t="str">
        <f>IF(OR($AP1311&lt;SetUp!$B$97,$AP1311&gt;SetUp!$B$98),"Não","Sim")</f>
        <v>Não</v>
      </c>
      <c r="AV1311" s="68">
        <f t="shared" si="428"/>
        <v>0</v>
      </c>
      <c r="AW1311" s="68">
        <f t="shared" si="429"/>
        <v>0.18874153361133159</v>
      </c>
      <c r="AX1311" s="68">
        <f t="shared" si="430"/>
        <v>0</v>
      </c>
      <c r="AY1311" s="68">
        <f t="shared" si="431"/>
        <v>-1.4482650408634734</v>
      </c>
      <c r="AZ1311" s="68">
        <f t="shared" si="432"/>
        <v>3.5623366509957406E-2</v>
      </c>
      <c r="BA1311" s="68">
        <f t="shared" si="433"/>
        <v>0.18874153361133159</v>
      </c>
      <c r="BB1311" s="68">
        <f t="shared" si="434"/>
        <v>-1.4482650408634734</v>
      </c>
    </row>
    <row r="1312" spans="1:54" x14ac:dyDescent="0.3">
      <c r="A1312" s="64">
        <v>27974</v>
      </c>
      <c r="B1312" s="57">
        <v>0</v>
      </c>
      <c r="C1312" s="57"/>
      <c r="D1312" s="57">
        <v>4.016</v>
      </c>
      <c r="E1312" s="57">
        <f t="shared" si="419"/>
        <v>0</v>
      </c>
      <c r="F1312" s="57">
        <f t="shared" si="420"/>
        <v>4.016</v>
      </c>
      <c r="G1312" s="57">
        <f t="shared" si="421"/>
        <v>0</v>
      </c>
      <c r="H1312" s="57">
        <f>IF(Q1311&gt;SetUp!$B$56,SetUp!$B$56,Q1311)</f>
        <v>2.6373201477038855E-16</v>
      </c>
      <c r="I1312" s="57">
        <f t="shared" si="435"/>
        <v>0.3985796401719065</v>
      </c>
      <c r="J1312" s="57">
        <f>MIN(F1312,H1312,(1-EXP(-SetUp!$B$52*H1312/SetUp!$B$56))*F1312)</f>
        <v>0</v>
      </c>
      <c r="K1312" s="57">
        <f t="shared" si="422"/>
        <v>2.6373201477038855E-16</v>
      </c>
      <c r="L1312" s="57">
        <f>IF(I1312&lt;=0,0,MIN(SetUp!$B$50*I1312^SetUp!$B$55,I1312))</f>
        <v>4.4179558242743791E-3</v>
      </c>
      <c r="M1312" s="57">
        <f t="shared" si="423"/>
        <v>0.3941616843476321</v>
      </c>
      <c r="N1312" s="57">
        <f>IF(SetUp!$B$62=0,X1312,(B1312-E1312)*(1-(H1312/SetUp!$B$66/SetUp!$B$56)))</f>
        <v>0</v>
      </c>
      <c r="O1312" s="57">
        <f>K1312*SetUp!$B$65</f>
        <v>0</v>
      </c>
      <c r="P1312" s="57">
        <f>MIN(SetUp!$B$54*L1312^SetUp!$B$51,L1312)</f>
        <v>2.4865860930563819E-3</v>
      </c>
      <c r="Q1312" s="57">
        <f t="shared" si="424"/>
        <v>2.6373201477038855E-16</v>
      </c>
      <c r="R1312" s="57">
        <f>IF((H1312+N1312-O1312)&gt;SetUp!$B$56,T1311+H1312+N1312-O1312-SetUp!$B$56,T1311)</f>
        <v>0</v>
      </c>
      <c r="S1312" s="57">
        <f>R1312*SetUp!$B$65</f>
        <v>0</v>
      </c>
      <c r="T1312" s="57">
        <f>IF((R1312-S1312)&lt;SetUp!$B$53,R1312-S1312,SetUp!$B$53)</f>
        <v>0</v>
      </c>
      <c r="U1312" s="57">
        <f t="shared" si="425"/>
        <v>0.3941616843476321</v>
      </c>
      <c r="V1312" s="57">
        <f>(L1312-P1312)/1000*SetUp!$B$13*1000000/SetUp!$B$48</f>
        <v>0.10985183535026435</v>
      </c>
      <c r="W1312" s="57">
        <f t="shared" si="436"/>
        <v>-2.0816681711721685E-17</v>
      </c>
      <c r="X1312" s="57">
        <f>MAX((SetUp!$B$56*(1-($H1312/SetUp!$B$56)^2)*TANH(($B1312-$D1312)/SetUp!$B$56))/(1+$H1312/SetUp!$B$56*TANH(($B1312-$D1312)/SetUp!$B$56)),0)</f>
        <v>0</v>
      </c>
      <c r="AP1312" s="64">
        <v>28525</v>
      </c>
      <c r="AQ1312" s="55">
        <v>2</v>
      </c>
      <c r="AR1312" s="55">
        <v>35</v>
      </c>
      <c r="AS1312" s="66">
        <f t="shared" si="426"/>
        <v>0</v>
      </c>
      <c r="AT1312" s="66">
        <f t="shared" si="427"/>
        <v>3.5191177100649014E-2</v>
      </c>
      <c r="AU1312" s="55" t="str">
        <f>IF(OR($AP1312&lt;SetUp!$B$97,$AP1312&gt;SetUp!$B$98),"Não","Sim")</f>
        <v>Não</v>
      </c>
      <c r="AV1312" s="68">
        <f t="shared" si="428"/>
        <v>0</v>
      </c>
      <c r="AW1312" s="68">
        <f t="shared" si="429"/>
        <v>0.18759311581358473</v>
      </c>
      <c r="AX1312" s="68">
        <f t="shared" si="430"/>
        <v>0</v>
      </c>
      <c r="AY1312" s="68">
        <f t="shared" si="431"/>
        <v>-1.4535662063172159</v>
      </c>
      <c r="AZ1312" s="68">
        <f t="shared" si="432"/>
        <v>3.5191177100649014E-2</v>
      </c>
      <c r="BA1312" s="68">
        <f t="shared" si="433"/>
        <v>0.18759311581358473</v>
      </c>
      <c r="BB1312" s="68">
        <f t="shared" si="434"/>
        <v>-1.4535662063172159</v>
      </c>
    </row>
    <row r="1313" spans="1:54" x14ac:dyDescent="0.3">
      <c r="A1313" s="64">
        <v>27975</v>
      </c>
      <c r="B1313" s="57">
        <v>0</v>
      </c>
      <c r="C1313" s="57"/>
      <c r="D1313" s="57">
        <v>4.016</v>
      </c>
      <c r="E1313" s="57">
        <f t="shared" si="419"/>
        <v>0</v>
      </c>
      <c r="F1313" s="57">
        <f t="shared" si="420"/>
        <v>4.016</v>
      </c>
      <c r="G1313" s="57">
        <f t="shared" si="421"/>
        <v>0</v>
      </c>
      <c r="H1313" s="57">
        <f>IF(Q1312&gt;SetUp!$B$56,SetUp!$B$56,Q1312)</f>
        <v>2.6373201477038855E-16</v>
      </c>
      <c r="I1313" s="57">
        <f t="shared" si="435"/>
        <v>0.3941616843476321</v>
      </c>
      <c r="J1313" s="57">
        <f>MIN(F1313,H1313,(1-EXP(-SetUp!$B$52*H1313/SetUp!$B$56))*F1313)</f>
        <v>0</v>
      </c>
      <c r="K1313" s="57">
        <f t="shared" si="422"/>
        <v>2.6373201477038855E-16</v>
      </c>
      <c r="L1313" s="57">
        <f>IF(I1313&lt;=0,0,MIN(SetUp!$B$50*I1313^SetUp!$B$55,I1313))</f>
        <v>4.3366415472554445E-3</v>
      </c>
      <c r="M1313" s="57">
        <f t="shared" si="423"/>
        <v>0.38982504280037666</v>
      </c>
      <c r="N1313" s="57">
        <f>IF(SetUp!$B$62=0,X1313,(B1313-E1313)*(1-(H1313/SetUp!$B$66/SetUp!$B$56)))</f>
        <v>0</v>
      </c>
      <c r="O1313" s="57">
        <f>K1313*SetUp!$B$65</f>
        <v>0</v>
      </c>
      <c r="P1313" s="57">
        <f>MIN(SetUp!$B$54*L1313^SetUp!$B$51,L1313)</f>
        <v>2.4415909536050786E-3</v>
      </c>
      <c r="Q1313" s="57">
        <f t="shared" si="424"/>
        <v>2.6373201477038855E-16</v>
      </c>
      <c r="R1313" s="57">
        <f>IF((H1313+N1313-O1313)&gt;SetUp!$B$56,T1312+H1313+N1313-O1313-SetUp!$B$56,T1312)</f>
        <v>0</v>
      </c>
      <c r="S1313" s="57">
        <f>R1313*SetUp!$B$65</f>
        <v>0</v>
      </c>
      <c r="T1313" s="57">
        <f>IF((R1313-S1313)&lt;SetUp!$B$53,R1313-S1313,SetUp!$B$53)</f>
        <v>0</v>
      </c>
      <c r="U1313" s="57">
        <f t="shared" si="425"/>
        <v>0.38982504280037666</v>
      </c>
      <c r="V1313" s="57">
        <f>(L1313-P1313)/1000*SetUp!$B$13*1000000/SetUp!$B$48</f>
        <v>0.10778608695644079</v>
      </c>
      <c r="W1313" s="57">
        <f t="shared" si="436"/>
        <v>6.9388939039072284E-18</v>
      </c>
      <c r="X1313" s="57">
        <f>MAX((SetUp!$B$56*(1-($H1313/SetUp!$B$56)^2)*TANH(($B1313-$D1313)/SetUp!$B$56))/(1+$H1313/SetUp!$B$56*TANH(($B1313-$D1313)/SetUp!$B$56)),0)</f>
        <v>0</v>
      </c>
      <c r="AP1313" s="64">
        <v>28526</v>
      </c>
      <c r="AQ1313" s="55">
        <v>2</v>
      </c>
      <c r="AR1313" s="55">
        <v>36</v>
      </c>
      <c r="AS1313" s="66">
        <f t="shared" si="426"/>
        <v>0</v>
      </c>
      <c r="AT1313" s="66">
        <f t="shared" si="427"/>
        <v>3.4766254603613878E-2</v>
      </c>
      <c r="AU1313" s="55" t="str">
        <f>IF(OR($AP1313&lt;SetUp!$B$97,$AP1313&gt;SetUp!$B$98),"Não","Sim")</f>
        <v>Não</v>
      </c>
      <c r="AV1313" s="68">
        <f t="shared" si="428"/>
        <v>0</v>
      </c>
      <c r="AW1313" s="68">
        <f t="shared" si="429"/>
        <v>0.18645711196844672</v>
      </c>
      <c r="AX1313" s="68">
        <f t="shared" si="430"/>
        <v>0</v>
      </c>
      <c r="AY1313" s="68">
        <f t="shared" si="431"/>
        <v>-1.4588420936882576</v>
      </c>
      <c r="AZ1313" s="68">
        <f t="shared" si="432"/>
        <v>3.4766254603613878E-2</v>
      </c>
      <c r="BA1313" s="68">
        <f t="shared" si="433"/>
        <v>0.18645711196844672</v>
      </c>
      <c r="BB1313" s="68">
        <f t="shared" si="434"/>
        <v>-1.4588420936882576</v>
      </c>
    </row>
    <row r="1314" spans="1:54" x14ac:dyDescent="0.3">
      <c r="A1314" s="64">
        <v>27976</v>
      </c>
      <c r="B1314" s="57">
        <v>0</v>
      </c>
      <c r="C1314" s="57"/>
      <c r="D1314" s="57">
        <v>4.016</v>
      </c>
      <c r="E1314" s="57">
        <f t="shared" si="419"/>
        <v>0</v>
      </c>
      <c r="F1314" s="57">
        <f t="shared" si="420"/>
        <v>4.016</v>
      </c>
      <c r="G1314" s="57">
        <f t="shared" si="421"/>
        <v>0</v>
      </c>
      <c r="H1314" s="57">
        <f>IF(Q1313&gt;SetUp!$B$56,SetUp!$B$56,Q1313)</f>
        <v>2.6373201477038855E-16</v>
      </c>
      <c r="I1314" s="57">
        <f t="shared" si="435"/>
        <v>0.38982504280037666</v>
      </c>
      <c r="J1314" s="57">
        <f>MIN(F1314,H1314,(1-EXP(-SetUp!$B$52*H1314/SetUp!$B$56))*F1314)</f>
        <v>0</v>
      </c>
      <c r="K1314" s="57">
        <f t="shared" si="422"/>
        <v>2.6373201477038855E-16</v>
      </c>
      <c r="L1314" s="57">
        <f>IF(I1314&lt;=0,0,MIN(SetUp!$B$50*I1314^SetUp!$B$55,I1314))</f>
        <v>4.2574126196224518E-3</v>
      </c>
      <c r="M1314" s="57">
        <f t="shared" si="423"/>
        <v>0.38556763018075424</v>
      </c>
      <c r="N1314" s="57">
        <f>IF(SetUp!$B$62=0,X1314,(B1314-E1314)*(1-(H1314/SetUp!$B$66/SetUp!$B$56)))</f>
        <v>0</v>
      </c>
      <c r="O1314" s="57">
        <f>K1314*SetUp!$B$65</f>
        <v>0</v>
      </c>
      <c r="P1314" s="57">
        <f>MIN(SetUp!$B$54*L1314^SetUp!$B$51,L1314)</f>
        <v>2.3977359332713441E-3</v>
      </c>
      <c r="Q1314" s="57">
        <f t="shared" si="424"/>
        <v>2.6373201477038855E-16</v>
      </c>
      <c r="R1314" s="57">
        <f>IF((H1314+N1314-O1314)&gt;SetUp!$B$56,T1313+H1314+N1314-O1314-SetUp!$B$56,T1313)</f>
        <v>0</v>
      </c>
      <c r="S1314" s="57">
        <f>R1314*SetUp!$B$65</f>
        <v>0</v>
      </c>
      <c r="T1314" s="57">
        <f>IF((R1314-S1314)&lt;SetUp!$B$53,R1314-S1314,SetUp!$B$53)</f>
        <v>0</v>
      </c>
      <c r="U1314" s="57">
        <f t="shared" si="425"/>
        <v>0.38556763018075424</v>
      </c>
      <c r="V1314" s="57">
        <f>(L1314-P1314)/1000*SetUp!$B$13*1000000/SetUp!$B$48</f>
        <v>0.10577410107019461</v>
      </c>
      <c r="W1314" s="57">
        <f t="shared" si="436"/>
        <v>2.688821387764051E-17</v>
      </c>
      <c r="X1314" s="57">
        <f>MAX((SetUp!$B$56*(1-($H1314/SetUp!$B$56)^2)*TANH(($B1314-$D1314)/SetUp!$B$56))/(1+$H1314/SetUp!$B$56*TANH(($B1314-$D1314)/SetUp!$B$56)),0)</f>
        <v>0</v>
      </c>
      <c r="AP1314" s="64">
        <v>28527</v>
      </c>
      <c r="AQ1314" s="55">
        <v>2</v>
      </c>
      <c r="AR1314" s="55">
        <v>37</v>
      </c>
      <c r="AS1314" s="66">
        <f t="shared" si="426"/>
        <v>0</v>
      </c>
      <c r="AT1314" s="66">
        <f t="shared" si="427"/>
        <v>3.4348443048720576E-2</v>
      </c>
      <c r="AU1314" s="55" t="str">
        <f>IF(OR($AP1314&lt;SetUp!$B$97,$AP1314&gt;SetUp!$B$98),"Não","Sim")</f>
        <v>Não</v>
      </c>
      <c r="AV1314" s="68">
        <f t="shared" si="428"/>
        <v>0</v>
      </c>
      <c r="AW1314" s="68">
        <f t="shared" si="429"/>
        <v>0.1853333295678912</v>
      </c>
      <c r="AX1314" s="68">
        <f t="shared" si="430"/>
        <v>0</v>
      </c>
      <c r="AY1314" s="68">
        <f t="shared" si="431"/>
        <v>-1.4640929439224484</v>
      </c>
      <c r="AZ1314" s="68">
        <f t="shared" si="432"/>
        <v>3.4348443048720576E-2</v>
      </c>
      <c r="BA1314" s="68">
        <f t="shared" si="433"/>
        <v>0.1853333295678912</v>
      </c>
      <c r="BB1314" s="68">
        <f t="shared" si="434"/>
        <v>-1.4640929439224484</v>
      </c>
    </row>
    <row r="1315" spans="1:54" x14ac:dyDescent="0.3">
      <c r="A1315" s="64">
        <v>27977</v>
      </c>
      <c r="B1315" s="57">
        <v>0</v>
      </c>
      <c r="C1315" s="57"/>
      <c r="D1315" s="57">
        <v>4.016</v>
      </c>
      <c r="E1315" s="57">
        <f t="shared" si="419"/>
        <v>0</v>
      </c>
      <c r="F1315" s="57">
        <f t="shared" si="420"/>
        <v>4.016</v>
      </c>
      <c r="G1315" s="57">
        <f t="shared" si="421"/>
        <v>0</v>
      </c>
      <c r="H1315" s="57">
        <f>IF(Q1314&gt;SetUp!$B$56,SetUp!$B$56,Q1314)</f>
        <v>2.6373201477038855E-16</v>
      </c>
      <c r="I1315" s="57">
        <f t="shared" si="435"/>
        <v>0.38556763018075424</v>
      </c>
      <c r="J1315" s="57">
        <f>MIN(F1315,H1315,(1-EXP(-SetUp!$B$52*H1315/SetUp!$B$56))*F1315)</f>
        <v>0</v>
      </c>
      <c r="K1315" s="57">
        <f t="shared" si="422"/>
        <v>2.6373201477038855E-16</v>
      </c>
      <c r="L1315" s="57">
        <f>IF(I1315&lt;=0,0,MIN(SetUp!$B$50*I1315^SetUp!$B$55,I1315))</f>
        <v>4.1802006453975004E-3</v>
      </c>
      <c r="M1315" s="57">
        <f t="shared" si="423"/>
        <v>0.38138742953535676</v>
      </c>
      <c r="N1315" s="57">
        <f>IF(SetUp!$B$62=0,X1315,(B1315-E1315)*(1-(H1315/SetUp!$B$66/SetUp!$B$56)))</f>
        <v>0</v>
      </c>
      <c r="O1315" s="57">
        <f>K1315*SetUp!$B$65</f>
        <v>0</v>
      </c>
      <c r="P1315" s="57">
        <f>MIN(SetUp!$B$54*L1315^SetUp!$B$51,L1315)</f>
        <v>2.35498398376696E-3</v>
      </c>
      <c r="Q1315" s="57">
        <f t="shared" si="424"/>
        <v>2.6373201477038855E-16</v>
      </c>
      <c r="R1315" s="57">
        <f>IF((H1315+N1315-O1315)&gt;SetUp!$B$56,T1314+H1315+N1315-O1315-SetUp!$B$56,T1314)</f>
        <v>0</v>
      </c>
      <c r="S1315" s="57">
        <f>R1315*SetUp!$B$65</f>
        <v>0</v>
      </c>
      <c r="T1315" s="57">
        <f>IF((R1315-S1315)&lt;SetUp!$B$53,R1315-S1315,SetUp!$B$53)</f>
        <v>0</v>
      </c>
      <c r="U1315" s="57">
        <f t="shared" si="425"/>
        <v>0.38138742953535676</v>
      </c>
      <c r="V1315" s="57">
        <f>(L1315-P1315)/1000*SetUp!$B$13*1000000/SetUp!$B$48</f>
        <v>0.103814094707569</v>
      </c>
      <c r="W1315" s="57">
        <f t="shared" si="436"/>
        <v>1.9949319973733282E-17</v>
      </c>
      <c r="X1315" s="57">
        <f>MAX((SetUp!$B$56*(1-($H1315/SetUp!$B$56)^2)*TANH(($B1315-$D1315)/SetUp!$B$56))/(1+$H1315/SetUp!$B$56*TANH(($B1315-$D1315)/SetUp!$B$56)),0)</f>
        <v>0</v>
      </c>
      <c r="AP1315" s="64">
        <v>28528</v>
      </c>
      <c r="AQ1315" s="55">
        <v>2</v>
      </c>
      <c r="AR1315" s="55">
        <v>38</v>
      </c>
      <c r="AS1315" s="66">
        <f t="shared" si="426"/>
        <v>0</v>
      </c>
      <c r="AT1315" s="66">
        <f t="shared" si="427"/>
        <v>4.4851501064807793E-2</v>
      </c>
      <c r="AU1315" s="55" t="str">
        <f>IF(OR($AP1315&lt;SetUp!$B$97,$AP1315&gt;SetUp!$B$98),"Não","Sim")</f>
        <v>Não</v>
      </c>
      <c r="AV1315" s="68">
        <f t="shared" si="428"/>
        <v>0</v>
      </c>
      <c r="AW1315" s="68">
        <f t="shared" si="429"/>
        <v>0.2117817297710258</v>
      </c>
      <c r="AX1315" s="68">
        <f t="shared" si="430"/>
        <v>0</v>
      </c>
      <c r="AY1315" s="68">
        <f t="shared" si="431"/>
        <v>-1.3482230176532426</v>
      </c>
      <c r="AZ1315" s="68">
        <f t="shared" si="432"/>
        <v>4.4851501064807793E-2</v>
      </c>
      <c r="BA1315" s="68">
        <f t="shared" si="433"/>
        <v>0.2117817297710258</v>
      </c>
      <c r="BB1315" s="68">
        <f t="shared" si="434"/>
        <v>-1.3482230176532426</v>
      </c>
    </row>
    <row r="1316" spans="1:54" x14ac:dyDescent="0.3">
      <c r="A1316" s="64">
        <v>27978</v>
      </c>
      <c r="B1316" s="57">
        <v>0</v>
      </c>
      <c r="C1316" s="57"/>
      <c r="D1316" s="57">
        <v>4.016</v>
      </c>
      <c r="E1316" s="57">
        <f t="shared" si="419"/>
        <v>0</v>
      </c>
      <c r="F1316" s="57">
        <f t="shared" si="420"/>
        <v>4.016</v>
      </c>
      <c r="G1316" s="57">
        <f t="shared" si="421"/>
        <v>0</v>
      </c>
      <c r="H1316" s="57">
        <f>IF(Q1315&gt;SetUp!$B$56,SetUp!$B$56,Q1315)</f>
        <v>2.6373201477038855E-16</v>
      </c>
      <c r="I1316" s="57">
        <f t="shared" si="435"/>
        <v>0.38138742953535676</v>
      </c>
      <c r="J1316" s="57">
        <f>MIN(F1316,H1316,(1-EXP(-SetUp!$B$52*H1316/SetUp!$B$56))*F1316)</f>
        <v>0</v>
      </c>
      <c r="K1316" s="57">
        <f t="shared" si="422"/>
        <v>2.6373201477038855E-16</v>
      </c>
      <c r="L1316" s="57">
        <f>IF(I1316&lt;=0,0,MIN(SetUp!$B$50*I1316^SetUp!$B$55,I1316))</f>
        <v>4.1049399549410196E-3</v>
      </c>
      <c r="M1316" s="57">
        <f t="shared" si="423"/>
        <v>0.37728248958041571</v>
      </c>
      <c r="N1316" s="57">
        <f>IF(SetUp!$B$62=0,X1316,(B1316-E1316)*(1-(H1316/SetUp!$B$66/SetUp!$B$56)))</f>
        <v>0</v>
      </c>
      <c r="O1316" s="57">
        <f>K1316*SetUp!$B$65</f>
        <v>0</v>
      </c>
      <c r="P1316" s="57">
        <f>MIN(SetUp!$B$54*L1316^SetUp!$B$51,L1316)</f>
        <v>2.313299522491279E-3</v>
      </c>
      <c r="Q1316" s="57">
        <f t="shared" si="424"/>
        <v>2.6373201477038855E-16</v>
      </c>
      <c r="R1316" s="57">
        <f>IF((H1316+N1316-O1316)&gt;SetUp!$B$56,T1315+H1316+N1316-O1316-SetUp!$B$56,T1315)</f>
        <v>0</v>
      </c>
      <c r="S1316" s="57">
        <f>R1316*SetUp!$B$65</f>
        <v>0</v>
      </c>
      <c r="T1316" s="57">
        <f>IF((R1316-S1316)&lt;SetUp!$B$53,R1316-S1316,SetUp!$B$53)</f>
        <v>0</v>
      </c>
      <c r="U1316" s="57">
        <f t="shared" si="425"/>
        <v>0.37728248958041571</v>
      </c>
      <c r="V1316" s="57">
        <f>(L1316-P1316)/1000*SetUp!$B$13*1000000/SetUp!$B$48</f>
        <v>0.10190435658750129</v>
      </c>
      <c r="W1316" s="57">
        <f t="shared" si="436"/>
        <v>-2.5153490401663703E-17</v>
      </c>
      <c r="X1316" s="57">
        <f>MAX((SetUp!$B$56*(1-($H1316/SetUp!$B$56)^2)*TANH(($B1316-$D1316)/SetUp!$B$56))/(1+$H1316/SetUp!$B$56*TANH(($B1316-$D1316)/SetUp!$B$56)),0)</f>
        <v>0</v>
      </c>
      <c r="AP1316" s="64">
        <v>28529</v>
      </c>
      <c r="AQ1316" s="55">
        <v>2</v>
      </c>
      <c r="AR1316" s="55">
        <v>39</v>
      </c>
      <c r="AS1316" s="66">
        <f t="shared" si="426"/>
        <v>0</v>
      </c>
      <c r="AT1316" s="66">
        <f t="shared" si="427"/>
        <v>0.43563209276861792</v>
      </c>
      <c r="AU1316" s="55" t="str">
        <f>IF(OR($AP1316&lt;SetUp!$B$97,$AP1316&gt;SetUp!$B$98),"Não","Sim")</f>
        <v>Não</v>
      </c>
      <c r="AV1316" s="68">
        <f t="shared" si="428"/>
        <v>0</v>
      </c>
      <c r="AW1316" s="68">
        <f t="shared" si="429"/>
        <v>0.66002431225570612</v>
      </c>
      <c r="AX1316" s="68">
        <f t="shared" si="430"/>
        <v>0</v>
      </c>
      <c r="AY1316" s="68">
        <f t="shared" si="431"/>
        <v>-0.3608801335101206</v>
      </c>
      <c r="AZ1316" s="68">
        <f t="shared" si="432"/>
        <v>0.43563209276861792</v>
      </c>
      <c r="BA1316" s="68">
        <f t="shared" si="433"/>
        <v>0.66002431225570612</v>
      </c>
      <c r="BB1316" s="68">
        <f t="shared" si="434"/>
        <v>-0.3608801335101206</v>
      </c>
    </row>
    <row r="1317" spans="1:54" x14ac:dyDescent="0.3">
      <c r="A1317" s="64">
        <v>27979</v>
      </c>
      <c r="B1317" s="57">
        <v>0</v>
      </c>
      <c r="C1317" s="57"/>
      <c r="D1317" s="57">
        <v>4.016</v>
      </c>
      <c r="E1317" s="57">
        <f t="shared" si="419"/>
        <v>0</v>
      </c>
      <c r="F1317" s="57">
        <f t="shared" si="420"/>
        <v>4.016</v>
      </c>
      <c r="G1317" s="57">
        <f t="shared" si="421"/>
        <v>0</v>
      </c>
      <c r="H1317" s="57">
        <f>IF(Q1316&gt;SetUp!$B$56,SetUp!$B$56,Q1316)</f>
        <v>2.6373201477038855E-16</v>
      </c>
      <c r="I1317" s="57">
        <f t="shared" si="435"/>
        <v>0.37728248958041571</v>
      </c>
      <c r="J1317" s="57">
        <f>MIN(F1317,H1317,(1-EXP(-SetUp!$B$52*H1317/SetUp!$B$56))*F1317)</f>
        <v>0</v>
      </c>
      <c r="K1317" s="57">
        <f t="shared" si="422"/>
        <v>2.6373201477038855E-16</v>
      </c>
      <c r="L1317" s="57">
        <f>IF(I1317&lt;=0,0,MIN(SetUp!$B$50*I1317^SetUp!$B$55,I1317))</f>
        <v>4.0315674772695553E-3</v>
      </c>
      <c r="M1317" s="57">
        <f t="shared" si="423"/>
        <v>0.37325092210314614</v>
      </c>
      <c r="N1317" s="57">
        <f>IF(SetUp!$B$62=0,X1317,(B1317-E1317)*(1-(H1317/SetUp!$B$66/SetUp!$B$56)))</f>
        <v>0</v>
      </c>
      <c r="O1317" s="57">
        <f>K1317*SetUp!$B$65</f>
        <v>0</v>
      </c>
      <c r="P1317" s="57">
        <f>MIN(SetUp!$B$54*L1317^SetUp!$B$51,L1317)</f>
        <v>2.2726483643224923E-3</v>
      </c>
      <c r="Q1317" s="57">
        <f t="shared" si="424"/>
        <v>2.6373201477038855E-16</v>
      </c>
      <c r="R1317" s="57">
        <f>IF((H1317+N1317-O1317)&gt;SetUp!$B$56,T1316+H1317+N1317-O1317-SetUp!$B$56,T1316)</f>
        <v>0</v>
      </c>
      <c r="S1317" s="57">
        <f>R1317*SetUp!$B$65</f>
        <v>0</v>
      </c>
      <c r="T1317" s="57">
        <f>IF((R1317-S1317)&lt;SetUp!$B$53,R1317-S1317,SetUp!$B$53)</f>
        <v>0</v>
      </c>
      <c r="U1317" s="57">
        <f t="shared" si="425"/>
        <v>0.37325092210314614</v>
      </c>
      <c r="V1317" s="57">
        <f>(L1317-P1317)/1000*SetUp!$B$13*1000000/SetUp!$B$48</f>
        <v>0.10004324374910928</v>
      </c>
      <c r="W1317" s="57">
        <f t="shared" si="436"/>
        <v>-1.5612511283791264E-17</v>
      </c>
      <c r="X1317" s="57">
        <f>MAX((SetUp!$B$56*(1-($H1317/SetUp!$B$56)^2)*TANH(($B1317-$D1317)/SetUp!$B$56))/(1+$H1317/SetUp!$B$56*TANH(($B1317-$D1317)/SetUp!$B$56)),0)</f>
        <v>0</v>
      </c>
      <c r="AP1317" s="64">
        <v>28530</v>
      </c>
      <c r="AQ1317" s="55">
        <v>2</v>
      </c>
      <c r="AR1317" s="55">
        <v>40</v>
      </c>
      <c r="AS1317" s="66">
        <f t="shared" si="426"/>
        <v>0</v>
      </c>
      <c r="AT1317" s="66">
        <f t="shared" si="427"/>
        <v>0.5366558855249336</v>
      </c>
      <c r="AU1317" s="55" t="str">
        <f>IF(OR($AP1317&lt;SetUp!$B$97,$AP1317&gt;SetUp!$B$98),"Não","Sim")</f>
        <v>Não</v>
      </c>
      <c r="AV1317" s="68">
        <f t="shared" si="428"/>
        <v>0</v>
      </c>
      <c r="AW1317" s="68">
        <f t="shared" si="429"/>
        <v>0.73256800744021955</v>
      </c>
      <c r="AX1317" s="68">
        <f t="shared" si="430"/>
        <v>0</v>
      </c>
      <c r="AY1317" s="68">
        <f t="shared" si="431"/>
        <v>-0.27030410335376498</v>
      </c>
      <c r="AZ1317" s="68">
        <f t="shared" si="432"/>
        <v>0.5366558855249336</v>
      </c>
      <c r="BA1317" s="68">
        <f t="shared" si="433"/>
        <v>0.73256800744021955</v>
      </c>
      <c r="BB1317" s="68">
        <f t="shared" si="434"/>
        <v>-0.27030410335376498</v>
      </c>
    </row>
    <row r="1318" spans="1:54" x14ac:dyDescent="0.3">
      <c r="A1318" s="64">
        <v>27980</v>
      </c>
      <c r="B1318" s="57">
        <v>0</v>
      </c>
      <c r="C1318" s="57"/>
      <c r="D1318" s="57">
        <v>4.016</v>
      </c>
      <c r="E1318" s="57">
        <f t="shared" si="419"/>
        <v>0</v>
      </c>
      <c r="F1318" s="57">
        <f t="shared" si="420"/>
        <v>4.016</v>
      </c>
      <c r="G1318" s="57">
        <f t="shared" si="421"/>
        <v>0</v>
      </c>
      <c r="H1318" s="57">
        <f>IF(Q1317&gt;SetUp!$B$56,SetUp!$B$56,Q1317)</f>
        <v>2.6373201477038855E-16</v>
      </c>
      <c r="I1318" s="57">
        <f t="shared" si="435"/>
        <v>0.37325092210314614</v>
      </c>
      <c r="J1318" s="57">
        <f>MIN(F1318,H1318,(1-EXP(-SetUp!$B$52*H1318/SetUp!$B$56))*F1318)</f>
        <v>0</v>
      </c>
      <c r="K1318" s="57">
        <f t="shared" si="422"/>
        <v>2.6373201477038855E-16</v>
      </c>
      <c r="L1318" s="57">
        <f>IF(I1318&lt;=0,0,MIN(SetUp!$B$50*I1318^SetUp!$B$55,I1318))</f>
        <v>3.960022619231794E-3</v>
      </c>
      <c r="M1318" s="57">
        <f t="shared" si="423"/>
        <v>0.36929089948391436</v>
      </c>
      <c r="N1318" s="57">
        <f>IF(SetUp!$B$62=0,X1318,(B1318-E1318)*(1-(H1318/SetUp!$B$66/SetUp!$B$56)))</f>
        <v>0</v>
      </c>
      <c r="O1318" s="57">
        <f>K1318*SetUp!$B$65</f>
        <v>0</v>
      </c>
      <c r="P1318" s="57">
        <f>MIN(SetUp!$B$54*L1318^SetUp!$B$51,L1318)</f>
        <v>2.2329976570526948E-3</v>
      </c>
      <c r="Q1318" s="57">
        <f t="shared" si="424"/>
        <v>2.6373201477038855E-16</v>
      </c>
      <c r="R1318" s="57">
        <f>IF((H1318+N1318-O1318)&gt;SetUp!$B$56,T1317+H1318+N1318-O1318-SetUp!$B$56,T1317)</f>
        <v>0</v>
      </c>
      <c r="S1318" s="57">
        <f>R1318*SetUp!$B$65</f>
        <v>0</v>
      </c>
      <c r="T1318" s="57">
        <f>IF((R1318-S1318)&lt;SetUp!$B$53,R1318-S1318,SetUp!$B$53)</f>
        <v>0</v>
      </c>
      <c r="U1318" s="57">
        <f t="shared" si="425"/>
        <v>0.36929089948391436</v>
      </c>
      <c r="V1318" s="57">
        <f>(L1318-P1318)/1000*SetUp!$B$13*1000000/SetUp!$B$48</f>
        <v>9.8229178351807375E-2</v>
      </c>
      <c r="W1318" s="57">
        <f t="shared" si="436"/>
        <v>9.540979117872439E-18</v>
      </c>
      <c r="X1318" s="57">
        <f>MAX((SetUp!$B$56*(1-($H1318/SetUp!$B$56)^2)*TANH(($B1318-$D1318)/SetUp!$B$56))/(1+$H1318/SetUp!$B$56*TANH(($B1318-$D1318)/SetUp!$B$56)),0)</f>
        <v>0</v>
      </c>
      <c r="AP1318" s="64">
        <v>28531</v>
      </c>
      <c r="AQ1318" s="55">
        <v>2</v>
      </c>
      <c r="AR1318" s="55">
        <v>41</v>
      </c>
      <c r="AS1318" s="66">
        <f t="shared" si="426"/>
        <v>0</v>
      </c>
      <c r="AT1318" s="66">
        <f t="shared" si="427"/>
        <v>1.6092976274664488</v>
      </c>
      <c r="AU1318" s="55" t="str">
        <f>IF(OR($AP1318&lt;SetUp!$B$97,$AP1318&gt;SetUp!$B$98),"Não","Sim")</f>
        <v>Não</v>
      </c>
      <c r="AV1318" s="68">
        <f t="shared" si="428"/>
        <v>0</v>
      </c>
      <c r="AW1318" s="68">
        <f t="shared" si="429"/>
        <v>1.2685809503009451</v>
      </c>
      <c r="AX1318" s="68">
        <f t="shared" si="430"/>
        <v>0</v>
      </c>
      <c r="AY1318" s="68">
        <f t="shared" si="431"/>
        <v>0.20663637101820997</v>
      </c>
      <c r="AZ1318" s="68">
        <f t="shared" si="432"/>
        <v>1.6092976274664488</v>
      </c>
      <c r="BA1318" s="68">
        <f t="shared" si="433"/>
        <v>1.2685809503009451</v>
      </c>
      <c r="BB1318" s="68">
        <f t="shared" si="434"/>
        <v>0.20663637101820997</v>
      </c>
    </row>
    <row r="1319" spans="1:54" x14ac:dyDescent="0.3">
      <c r="A1319" s="64">
        <v>27981</v>
      </c>
      <c r="B1319" s="57">
        <v>0</v>
      </c>
      <c r="C1319" s="57"/>
      <c r="D1319" s="57">
        <v>4.016</v>
      </c>
      <c r="E1319" s="57">
        <f t="shared" si="419"/>
        <v>0</v>
      </c>
      <c r="F1319" s="57">
        <f t="shared" si="420"/>
        <v>4.016</v>
      </c>
      <c r="G1319" s="57">
        <f t="shared" si="421"/>
        <v>0</v>
      </c>
      <c r="H1319" s="57">
        <f>IF(Q1318&gt;SetUp!$B$56,SetUp!$B$56,Q1318)</f>
        <v>2.6373201477038855E-16</v>
      </c>
      <c r="I1319" s="57">
        <f t="shared" si="435"/>
        <v>0.36929089948391436</v>
      </c>
      <c r="J1319" s="57">
        <f>MIN(F1319,H1319,(1-EXP(-SetUp!$B$52*H1319/SetUp!$B$56))*F1319)</f>
        <v>0</v>
      </c>
      <c r="K1319" s="57">
        <f t="shared" si="422"/>
        <v>2.6373201477038855E-16</v>
      </c>
      <c r="L1319" s="57">
        <f>IF(I1319&lt;=0,0,MIN(SetUp!$B$50*I1319^SetUp!$B$55,I1319))</f>
        <v>3.8902471511279312E-3</v>
      </c>
      <c r="M1319" s="57">
        <f t="shared" si="423"/>
        <v>0.3654006523327864</v>
      </c>
      <c r="N1319" s="57">
        <f>IF(SetUp!$B$62=0,X1319,(B1319-E1319)*(1-(H1319/SetUp!$B$66/SetUp!$B$56)))</f>
        <v>0</v>
      </c>
      <c r="O1319" s="57">
        <f>K1319*SetUp!$B$65</f>
        <v>0</v>
      </c>
      <c r="P1319" s="57">
        <f>MIN(SetUp!$B$54*L1319^SetUp!$B$51,L1319)</f>
        <v>2.1943158202473549E-3</v>
      </c>
      <c r="Q1319" s="57">
        <f t="shared" si="424"/>
        <v>2.6373201477038855E-16</v>
      </c>
      <c r="R1319" s="57">
        <f>IF((H1319+N1319-O1319)&gt;SetUp!$B$56,T1318+H1319+N1319-O1319-SetUp!$B$56,T1318)</f>
        <v>0</v>
      </c>
      <c r="S1319" s="57">
        <f>R1319*SetUp!$B$65</f>
        <v>0</v>
      </c>
      <c r="T1319" s="57">
        <f>IF((R1319-S1319)&lt;SetUp!$B$53,R1319-S1319,SetUp!$B$53)</f>
        <v>0</v>
      </c>
      <c r="U1319" s="57">
        <f t="shared" si="425"/>
        <v>0.3654006523327864</v>
      </c>
      <c r="V1319" s="57">
        <f>(L1319-P1319)/1000*SetUp!$B$13*1000000/SetUp!$B$48</f>
        <v>9.6460644647132873E-2</v>
      </c>
      <c r="W1319" s="57">
        <f t="shared" si="436"/>
        <v>-2.5587171270657905E-17</v>
      </c>
      <c r="X1319" s="57">
        <f>MAX((SetUp!$B$56*(1-($H1319/SetUp!$B$56)^2)*TANH(($B1319-$D1319)/SetUp!$B$56))/(1+$H1319/SetUp!$B$56*TANH(($B1319-$D1319)/SetUp!$B$56)),0)</f>
        <v>0</v>
      </c>
      <c r="AP1319" s="64">
        <v>28532</v>
      </c>
      <c r="AQ1319" s="55">
        <v>2</v>
      </c>
      <c r="AR1319" s="55">
        <v>42</v>
      </c>
      <c r="AS1319" s="66">
        <f t="shared" si="426"/>
        <v>0.59699999999999998</v>
      </c>
      <c r="AT1319" s="66">
        <f t="shared" si="427"/>
        <v>10.315851024009634</v>
      </c>
      <c r="AU1319" s="55" t="str">
        <f>IF(OR($AP1319&lt;SetUp!$B$97,$AP1319&gt;SetUp!$B$98),"Não","Sim")</f>
        <v>Não</v>
      </c>
      <c r="AV1319" s="68">
        <f t="shared" si="428"/>
        <v>0.77265775088327426</v>
      </c>
      <c r="AW1319" s="68">
        <f t="shared" si="429"/>
        <v>3.2118298560181597</v>
      </c>
      <c r="AX1319" s="68">
        <f t="shared" si="430"/>
        <v>-0.22402566887063094</v>
      </c>
      <c r="AY1319" s="68">
        <f t="shared" si="431"/>
        <v>1.0135050616630958</v>
      </c>
      <c r="AZ1319" s="68">
        <f t="shared" si="432"/>
        <v>9.7188510240096342</v>
      </c>
      <c r="BA1319" s="68">
        <f t="shared" si="433"/>
        <v>2.4391721051348854</v>
      </c>
      <c r="BB1319" s="68">
        <f t="shared" si="434"/>
        <v>1.2375307305337269</v>
      </c>
    </row>
    <row r="1320" spans="1:54" x14ac:dyDescent="0.3">
      <c r="A1320" s="64">
        <v>27982</v>
      </c>
      <c r="B1320" s="57">
        <v>0</v>
      </c>
      <c r="C1320" s="57"/>
      <c r="D1320" s="57">
        <v>4.016</v>
      </c>
      <c r="E1320" s="57">
        <f t="shared" si="419"/>
        <v>0</v>
      </c>
      <c r="F1320" s="57">
        <f t="shared" si="420"/>
        <v>4.016</v>
      </c>
      <c r="G1320" s="57">
        <f t="shared" si="421"/>
        <v>0</v>
      </c>
      <c r="H1320" s="57">
        <f>IF(Q1319&gt;SetUp!$B$56,SetUp!$B$56,Q1319)</f>
        <v>2.6373201477038855E-16</v>
      </c>
      <c r="I1320" s="57">
        <f t="shared" si="435"/>
        <v>0.3654006523327864</v>
      </c>
      <c r="J1320" s="57">
        <f>MIN(F1320,H1320,(1-EXP(-SetUp!$B$52*H1320/SetUp!$B$56))*F1320)</f>
        <v>0</v>
      </c>
      <c r="K1320" s="57">
        <f t="shared" si="422"/>
        <v>2.6373201477038855E-16</v>
      </c>
      <c r="L1320" s="57">
        <f>IF(I1320&lt;=0,0,MIN(SetUp!$B$50*I1320^SetUp!$B$55,I1320))</f>
        <v>3.8221850983852813E-3</v>
      </c>
      <c r="M1320" s="57">
        <f t="shared" si="423"/>
        <v>0.36157846723440112</v>
      </c>
      <c r="N1320" s="57">
        <f>IF(SetUp!$B$62=0,X1320,(B1320-E1320)*(1-(H1320/SetUp!$B$66/SetUp!$B$56)))</f>
        <v>0</v>
      </c>
      <c r="O1320" s="57">
        <f>K1320*SetUp!$B$65</f>
        <v>0</v>
      </c>
      <c r="P1320" s="57">
        <f>MIN(SetUp!$B$54*L1320^SetUp!$B$51,L1320)</f>
        <v>2.1565724873244484E-3</v>
      </c>
      <c r="Q1320" s="57">
        <f t="shared" si="424"/>
        <v>2.6373201477038855E-16</v>
      </c>
      <c r="R1320" s="57">
        <f>IF((H1320+N1320-O1320)&gt;SetUp!$B$56,T1319+H1320+N1320-O1320-SetUp!$B$56,T1319)</f>
        <v>0</v>
      </c>
      <c r="S1320" s="57">
        <f>R1320*SetUp!$B$65</f>
        <v>0</v>
      </c>
      <c r="T1320" s="57">
        <f>IF((R1320-S1320)&lt;SetUp!$B$53,R1320-S1320,SetUp!$B$53)</f>
        <v>0</v>
      </c>
      <c r="U1320" s="57">
        <f t="shared" si="425"/>
        <v>0.36157846723440112</v>
      </c>
      <c r="V1320" s="57">
        <f>(L1320-P1320)/1000*SetUp!$B$13*1000000/SetUp!$B$48</f>
        <v>9.473618611191037E-2</v>
      </c>
      <c r="W1320" s="57">
        <f t="shared" si="436"/>
        <v>3.4694469519536142E-18</v>
      </c>
      <c r="X1320" s="57">
        <f>MAX((SetUp!$B$56*(1-($H1320/SetUp!$B$56)^2)*TANH(($B1320-$D1320)/SetUp!$B$56))/(1+$H1320/SetUp!$B$56*TANH(($B1320-$D1320)/SetUp!$B$56)),0)</f>
        <v>0</v>
      </c>
      <c r="AP1320" s="64">
        <v>28533</v>
      </c>
      <c r="AQ1320" s="55">
        <v>2</v>
      </c>
      <c r="AR1320" s="55">
        <v>43</v>
      </c>
      <c r="AS1320" s="66">
        <f t="shared" si="426"/>
        <v>2.8149999999999999</v>
      </c>
      <c r="AT1320" s="66">
        <f t="shared" si="427"/>
        <v>15.822014010618503</v>
      </c>
      <c r="AU1320" s="55" t="str">
        <f>IF(OR($AP1320&lt;SetUp!$B$97,$AP1320&gt;SetUp!$B$98),"Não","Sim")</f>
        <v>Não</v>
      </c>
      <c r="AV1320" s="68">
        <f t="shared" si="428"/>
        <v>1.6777961735562517</v>
      </c>
      <c r="AW1320" s="68">
        <f t="shared" si="429"/>
        <v>3.977689531702858</v>
      </c>
      <c r="AX1320" s="68">
        <f t="shared" si="430"/>
        <v>0.44947839918736504</v>
      </c>
      <c r="AY1320" s="68">
        <f t="shared" si="431"/>
        <v>1.1992617647511905</v>
      </c>
      <c r="AZ1320" s="68">
        <f t="shared" si="432"/>
        <v>13.007014010618503</v>
      </c>
      <c r="BA1320" s="68">
        <f t="shared" si="433"/>
        <v>2.2998933581466066</v>
      </c>
      <c r="BB1320" s="68">
        <f t="shared" si="434"/>
        <v>0.74978336556382552</v>
      </c>
    </row>
    <row r="1321" spans="1:54" x14ac:dyDescent="0.3">
      <c r="A1321" s="64">
        <v>27983</v>
      </c>
      <c r="B1321" s="57">
        <v>0</v>
      </c>
      <c r="C1321" s="57"/>
      <c r="D1321" s="57">
        <v>4.016</v>
      </c>
      <c r="E1321" s="57">
        <f t="shared" si="419"/>
        <v>0</v>
      </c>
      <c r="F1321" s="57">
        <f t="shared" si="420"/>
        <v>4.016</v>
      </c>
      <c r="G1321" s="57">
        <f t="shared" si="421"/>
        <v>0</v>
      </c>
      <c r="H1321" s="57">
        <f>IF(Q1320&gt;SetUp!$B$56,SetUp!$B$56,Q1320)</f>
        <v>2.6373201477038855E-16</v>
      </c>
      <c r="I1321" s="57">
        <f t="shared" si="435"/>
        <v>0.36157846723440112</v>
      </c>
      <c r="J1321" s="57">
        <f>MIN(F1321,H1321,(1-EXP(-SetUp!$B$52*H1321/SetUp!$B$56))*F1321)</f>
        <v>0</v>
      </c>
      <c r="K1321" s="57">
        <f t="shared" si="422"/>
        <v>2.6373201477038855E-16</v>
      </c>
      <c r="L1321" s="57">
        <f>IF(I1321&lt;=0,0,MIN(SetUp!$B$50*I1321^SetUp!$B$55,I1321))</f>
        <v>3.7557826389289072E-3</v>
      </c>
      <c r="M1321" s="57">
        <f t="shared" si="423"/>
        <v>0.35782268459547223</v>
      </c>
      <c r="N1321" s="57">
        <f>IF(SetUp!$B$62=0,X1321,(B1321-E1321)*(1-(H1321/SetUp!$B$66/SetUp!$B$56)))</f>
        <v>0</v>
      </c>
      <c r="O1321" s="57">
        <f>K1321*SetUp!$B$65</f>
        <v>0</v>
      </c>
      <c r="P1321" s="57">
        <f>MIN(SetUp!$B$54*L1321^SetUp!$B$51,L1321)</f>
        <v>2.1197384506621247E-3</v>
      </c>
      <c r="Q1321" s="57">
        <f t="shared" si="424"/>
        <v>2.6373201477038855E-16</v>
      </c>
      <c r="R1321" s="57">
        <f>IF((H1321+N1321-O1321)&gt;SetUp!$B$56,T1320+H1321+N1321-O1321-SetUp!$B$56,T1320)</f>
        <v>0</v>
      </c>
      <c r="S1321" s="57">
        <f>R1321*SetUp!$B$65</f>
        <v>0</v>
      </c>
      <c r="T1321" s="57">
        <f>IF((R1321-S1321)&lt;SetUp!$B$53,R1321-S1321,SetUp!$B$53)</f>
        <v>0</v>
      </c>
      <c r="U1321" s="57">
        <f t="shared" si="425"/>
        <v>0.35782268459547223</v>
      </c>
      <c r="V1321" s="57">
        <f>(L1321-P1321)/1000*SetUp!$B$13*1000000/SetUp!$B$48</f>
        <v>9.305440273307973E-2</v>
      </c>
      <c r="W1321" s="57">
        <f t="shared" si="436"/>
        <v>1.214306433183765E-17</v>
      </c>
      <c r="X1321" s="57">
        <f>MAX((SetUp!$B$56*(1-($H1321/SetUp!$B$56)^2)*TANH(($B1321-$D1321)/SetUp!$B$56))/(1+$H1321/SetUp!$B$56*TANH(($B1321-$D1321)/SetUp!$B$56)),0)</f>
        <v>0</v>
      </c>
      <c r="AP1321" s="64">
        <v>28534</v>
      </c>
      <c r="AQ1321" s="55">
        <v>2</v>
      </c>
      <c r="AR1321" s="55">
        <v>44</v>
      </c>
      <c r="AS1321" s="66">
        <f t="shared" si="426"/>
        <v>1.48</v>
      </c>
      <c r="AT1321" s="66">
        <f t="shared" si="427"/>
        <v>14.150315916945425</v>
      </c>
      <c r="AU1321" s="55" t="str">
        <f>IF(OR($AP1321&lt;SetUp!$B$97,$AP1321&gt;SetUp!$B$98),"Não","Sim")</f>
        <v>Não</v>
      </c>
      <c r="AV1321" s="68">
        <f t="shared" si="428"/>
        <v>1.2165525060596438</v>
      </c>
      <c r="AW1321" s="68">
        <f t="shared" si="429"/>
        <v>3.7616905663471876</v>
      </c>
      <c r="AX1321" s="68">
        <f t="shared" si="430"/>
        <v>0.17026171539495738</v>
      </c>
      <c r="AY1321" s="68">
        <f t="shared" si="431"/>
        <v>1.1507661359348367</v>
      </c>
      <c r="AZ1321" s="68">
        <f t="shared" si="432"/>
        <v>12.670315916945425</v>
      </c>
      <c r="BA1321" s="68">
        <f t="shared" si="433"/>
        <v>2.5451380602875435</v>
      </c>
      <c r="BB1321" s="68">
        <f t="shared" si="434"/>
        <v>0.9805044205398793</v>
      </c>
    </row>
    <row r="1322" spans="1:54" x14ac:dyDescent="0.3">
      <c r="A1322" s="64">
        <v>27984</v>
      </c>
      <c r="B1322" s="57">
        <v>0</v>
      </c>
      <c r="C1322" s="57"/>
      <c r="D1322" s="57">
        <v>4.016</v>
      </c>
      <c r="E1322" s="57">
        <f t="shared" si="419"/>
        <v>0</v>
      </c>
      <c r="F1322" s="57">
        <f t="shared" si="420"/>
        <v>4.016</v>
      </c>
      <c r="G1322" s="57">
        <f t="shared" si="421"/>
        <v>0</v>
      </c>
      <c r="H1322" s="57">
        <f>IF(Q1321&gt;SetUp!$B$56,SetUp!$B$56,Q1321)</f>
        <v>2.6373201477038855E-16</v>
      </c>
      <c r="I1322" s="57">
        <f t="shared" si="435"/>
        <v>0.35782268459547223</v>
      </c>
      <c r="J1322" s="57">
        <f>MIN(F1322,H1322,(1-EXP(-SetUp!$B$52*H1322/SetUp!$B$56))*F1322)</f>
        <v>0</v>
      </c>
      <c r="K1322" s="57">
        <f t="shared" si="422"/>
        <v>2.6373201477038855E-16</v>
      </c>
      <c r="L1322" s="57">
        <f>IF(I1322&lt;=0,0,MIN(SetUp!$B$50*I1322^SetUp!$B$55,I1322))</f>
        <v>3.6909880059099618E-3</v>
      </c>
      <c r="M1322" s="57">
        <f t="shared" si="423"/>
        <v>0.35413169658956228</v>
      </c>
      <c r="N1322" s="57">
        <f>IF(SetUp!$B$62=0,X1322,(B1322-E1322)*(1-(H1322/SetUp!$B$66/SetUp!$B$56)))</f>
        <v>0</v>
      </c>
      <c r="O1322" s="57">
        <f>K1322*SetUp!$B$65</f>
        <v>0</v>
      </c>
      <c r="P1322" s="57">
        <f>MIN(SetUp!$B$54*L1322^SetUp!$B$51,L1322)</f>
        <v>2.0837856095564013E-3</v>
      </c>
      <c r="Q1322" s="57">
        <f t="shared" si="424"/>
        <v>2.6373201477038855E-16</v>
      </c>
      <c r="R1322" s="57">
        <f>IF((H1322+N1322-O1322)&gt;SetUp!$B$56,T1321+H1322+N1322-O1322-SetUp!$B$56,T1321)</f>
        <v>0</v>
      </c>
      <c r="S1322" s="57">
        <f>R1322*SetUp!$B$65</f>
        <v>0</v>
      </c>
      <c r="T1322" s="57">
        <f>IF((R1322-S1322)&lt;SetUp!$B$53,R1322-S1322,SetUp!$B$53)</f>
        <v>0</v>
      </c>
      <c r="U1322" s="57">
        <f t="shared" si="425"/>
        <v>0.35413169658956228</v>
      </c>
      <c r="V1322" s="57">
        <f>(L1322-P1322)/1000*SetUp!$B$13*1000000/SetUp!$B$48</f>
        <v>9.141394843515524E-2</v>
      </c>
      <c r="W1322" s="57">
        <f t="shared" si="436"/>
        <v>1.6479873021779667E-17</v>
      </c>
      <c r="X1322" s="57">
        <f>MAX((SetUp!$B$56*(1-($H1322/SetUp!$B$56)^2)*TANH(($B1322-$D1322)/SetUp!$B$56))/(1+$H1322/SetUp!$B$56*TANH(($B1322-$D1322)/SetUp!$B$56)),0)</f>
        <v>0</v>
      </c>
      <c r="AP1322" s="64">
        <v>28535</v>
      </c>
      <c r="AQ1322" s="55">
        <v>2</v>
      </c>
      <c r="AR1322" s="55">
        <v>45</v>
      </c>
      <c r="AS1322" s="66">
        <f t="shared" si="426"/>
        <v>0.70899999999999996</v>
      </c>
      <c r="AT1322" s="66">
        <f t="shared" si="427"/>
        <v>12.408043973342105</v>
      </c>
      <c r="AU1322" s="55" t="str">
        <f>IF(OR($AP1322&lt;SetUp!$B$97,$AP1322&gt;SetUp!$B$98),"Não","Sim")</f>
        <v>Não</v>
      </c>
      <c r="AV1322" s="68">
        <f t="shared" si="428"/>
        <v>0.84202137740083538</v>
      </c>
      <c r="AW1322" s="68">
        <f t="shared" si="429"/>
        <v>3.5225053546222047</v>
      </c>
      <c r="AX1322" s="68">
        <f t="shared" si="430"/>
        <v>-0.14935376481693349</v>
      </c>
      <c r="AY1322" s="68">
        <f t="shared" si="431"/>
        <v>1.093703323921118</v>
      </c>
      <c r="AZ1322" s="68">
        <f t="shared" si="432"/>
        <v>11.699043973342105</v>
      </c>
      <c r="BA1322" s="68">
        <f t="shared" si="433"/>
        <v>2.6804839772213693</v>
      </c>
      <c r="BB1322" s="68">
        <f t="shared" si="434"/>
        <v>1.2430570887380514</v>
      </c>
    </row>
    <row r="1323" spans="1:54" x14ac:dyDescent="0.3">
      <c r="A1323" s="64">
        <v>27985</v>
      </c>
      <c r="B1323" s="57">
        <v>0</v>
      </c>
      <c r="C1323" s="57"/>
      <c r="D1323" s="57">
        <v>4.016</v>
      </c>
      <c r="E1323" s="57">
        <f t="shared" si="419"/>
        <v>0</v>
      </c>
      <c r="F1323" s="57">
        <f t="shared" si="420"/>
        <v>4.016</v>
      </c>
      <c r="G1323" s="57">
        <f t="shared" si="421"/>
        <v>0</v>
      </c>
      <c r="H1323" s="57">
        <f>IF(Q1322&gt;SetUp!$B$56,SetUp!$B$56,Q1322)</f>
        <v>2.6373201477038855E-16</v>
      </c>
      <c r="I1323" s="57">
        <f t="shared" si="435"/>
        <v>0.35413169658956228</v>
      </c>
      <c r="J1323" s="57">
        <f>MIN(F1323,H1323,(1-EXP(-SetUp!$B$52*H1323/SetUp!$B$56))*F1323)</f>
        <v>0</v>
      </c>
      <c r="K1323" s="57">
        <f t="shared" si="422"/>
        <v>2.6373201477038855E-16</v>
      </c>
      <c r="L1323" s="57">
        <f>IF(I1323&lt;=0,0,MIN(SetUp!$B$50*I1323^SetUp!$B$55,I1323))</f>
        <v>3.6277513954766495E-3</v>
      </c>
      <c r="M1323" s="57">
        <f t="shared" si="423"/>
        <v>0.35050394519408562</v>
      </c>
      <c r="N1323" s="57">
        <f>IF(SetUp!$B$62=0,X1323,(B1323-E1323)*(1-(H1323/SetUp!$B$66/SetUp!$B$56)))</f>
        <v>0</v>
      </c>
      <c r="O1323" s="57">
        <f>K1323*SetUp!$B$65</f>
        <v>0</v>
      </c>
      <c r="P1323" s="57">
        <f>MIN(SetUp!$B$54*L1323^SetUp!$B$51,L1323)</f>
        <v>2.0486869208620729E-3</v>
      </c>
      <c r="Q1323" s="57">
        <f t="shared" si="424"/>
        <v>2.6373201477038855E-16</v>
      </c>
      <c r="R1323" s="57">
        <f>IF((H1323+N1323-O1323)&gt;SetUp!$B$56,T1322+H1323+N1323-O1323-SetUp!$B$56,T1322)</f>
        <v>0</v>
      </c>
      <c r="S1323" s="57">
        <f>R1323*SetUp!$B$65</f>
        <v>0</v>
      </c>
      <c r="T1323" s="57">
        <f>IF((R1323-S1323)&lt;SetUp!$B$53,R1323-S1323,SetUp!$B$53)</f>
        <v>0</v>
      </c>
      <c r="U1323" s="57">
        <f t="shared" si="425"/>
        <v>0.35050394519408562</v>
      </c>
      <c r="V1323" s="57">
        <f>(L1323-P1323)/1000*SetUp!$B$13*1000000/SetUp!$B$48</f>
        <v>8.9813528641882315E-2</v>
      </c>
      <c r="W1323" s="57">
        <f t="shared" si="436"/>
        <v>-1.4311468676808659E-17</v>
      </c>
      <c r="X1323" s="57">
        <f>MAX((SetUp!$B$56*(1-($H1323/SetUp!$B$56)^2)*TANH(($B1323-$D1323)/SetUp!$B$56))/(1+$H1323/SetUp!$B$56*TANH(($B1323-$D1323)/SetUp!$B$56)),0)</f>
        <v>0</v>
      </c>
      <c r="AP1323" s="64">
        <v>28536</v>
      </c>
      <c r="AQ1323" s="55">
        <v>2</v>
      </c>
      <c r="AR1323" s="55">
        <v>46</v>
      </c>
      <c r="AS1323" s="66">
        <f t="shared" si="426"/>
        <v>0.54600000000000004</v>
      </c>
      <c r="AT1323" s="66">
        <f t="shared" si="427"/>
        <v>10.955048226918301</v>
      </c>
      <c r="AU1323" s="55" t="str">
        <f>IF(OR($AP1323&lt;SetUp!$B$97,$AP1323&gt;SetUp!$B$98),"Não","Sim")</f>
        <v>Não</v>
      </c>
      <c r="AV1323" s="68">
        <f t="shared" si="428"/>
        <v>0.73891812807644663</v>
      </c>
      <c r="AW1323" s="68">
        <f t="shared" si="429"/>
        <v>3.3098411180777698</v>
      </c>
      <c r="AX1323" s="68">
        <f t="shared" si="430"/>
        <v>-0.26280735729526272</v>
      </c>
      <c r="AY1323" s="68">
        <f t="shared" si="431"/>
        <v>1.0396142937760846</v>
      </c>
      <c r="AZ1323" s="68">
        <f t="shared" si="432"/>
        <v>10.409048226918301</v>
      </c>
      <c r="BA1323" s="68">
        <f t="shared" si="433"/>
        <v>2.5709229900013231</v>
      </c>
      <c r="BB1323" s="68">
        <f t="shared" si="434"/>
        <v>1.3024216510713473</v>
      </c>
    </row>
    <row r="1324" spans="1:54" x14ac:dyDescent="0.3">
      <c r="A1324" s="64">
        <v>27986</v>
      </c>
      <c r="B1324" s="57">
        <v>5.7000000000000002E-2</v>
      </c>
      <c r="C1324" s="57"/>
      <c r="D1324" s="57">
        <v>4.016</v>
      </c>
      <c r="E1324" s="57">
        <f t="shared" si="419"/>
        <v>5.7000000000000002E-2</v>
      </c>
      <c r="F1324" s="57">
        <f t="shared" si="420"/>
        <v>3.9590000000000001</v>
      </c>
      <c r="G1324" s="57">
        <f t="shared" si="421"/>
        <v>0</v>
      </c>
      <c r="H1324" s="57">
        <f>IF(Q1323&gt;SetUp!$B$56,SetUp!$B$56,Q1323)</f>
        <v>2.6373201477038855E-16</v>
      </c>
      <c r="I1324" s="57">
        <f t="shared" si="435"/>
        <v>0.35050394519408562</v>
      </c>
      <c r="J1324" s="57">
        <f>MIN(F1324,H1324,(1-EXP(-SetUp!$B$52*H1324/SetUp!$B$56))*F1324)</f>
        <v>0</v>
      </c>
      <c r="K1324" s="57">
        <f t="shared" si="422"/>
        <v>2.6373201477038855E-16</v>
      </c>
      <c r="L1324" s="57">
        <f>IF(I1324&lt;=0,0,MIN(SetUp!$B$50*I1324^SetUp!$B$55,I1324))</f>
        <v>3.5660248792932572E-3</v>
      </c>
      <c r="M1324" s="57">
        <f t="shared" si="423"/>
        <v>0.34693792031479237</v>
      </c>
      <c r="N1324" s="57">
        <f>IF(SetUp!$B$62=0,X1324,(B1324-E1324)*(1-(H1324/SetUp!$B$66/SetUp!$B$56)))</f>
        <v>0</v>
      </c>
      <c r="O1324" s="57">
        <f>K1324*SetUp!$B$65</f>
        <v>0</v>
      </c>
      <c r="P1324" s="57">
        <f>MIN(SetUp!$B$54*L1324^SetUp!$B$51,L1324)</f>
        <v>2.0144163521608233E-3</v>
      </c>
      <c r="Q1324" s="57">
        <f t="shared" si="424"/>
        <v>2.6373201477038855E-16</v>
      </c>
      <c r="R1324" s="57">
        <f>IF((H1324+N1324-O1324)&gt;SetUp!$B$56,T1323+H1324+N1324-O1324-SetUp!$B$56,T1323)</f>
        <v>0</v>
      </c>
      <c r="S1324" s="57">
        <f>R1324*SetUp!$B$65</f>
        <v>0</v>
      </c>
      <c r="T1324" s="57">
        <f>IF((R1324-S1324)&lt;SetUp!$B$53,R1324-S1324,SetUp!$B$53)</f>
        <v>0</v>
      </c>
      <c r="U1324" s="57">
        <f t="shared" si="425"/>
        <v>0.34693792031479237</v>
      </c>
      <c r="V1324" s="57">
        <f>(L1324-P1324)/1000*SetUp!$B$13*1000000/SetUp!$B$48</f>
        <v>8.8251897964212039E-2</v>
      </c>
      <c r="W1324" s="57">
        <f t="shared" si="436"/>
        <v>6.9388939039072284E-18</v>
      </c>
      <c r="X1324" s="57">
        <f>MAX((SetUp!$B$56*(1-($H1324/SetUp!$B$56)^2)*TANH(($B1324-$D1324)/SetUp!$B$56))/(1+$H1324/SetUp!$B$56*TANH(($B1324-$D1324)/SetUp!$B$56)),0)</f>
        <v>0</v>
      </c>
      <c r="AP1324" s="64">
        <v>28537</v>
      </c>
      <c r="AQ1324" s="55">
        <v>2</v>
      </c>
      <c r="AR1324" s="55">
        <v>47</v>
      </c>
      <c r="AS1324" s="66">
        <f t="shared" si="426"/>
        <v>0.41</v>
      </c>
      <c r="AT1324" s="66">
        <f t="shared" si="427"/>
        <v>9.7318535356061098</v>
      </c>
      <c r="AU1324" s="55" t="str">
        <f>IF(OR($AP1324&lt;SetUp!$B$97,$AP1324&gt;SetUp!$B$98),"Não","Sim")</f>
        <v>Não</v>
      </c>
      <c r="AV1324" s="68">
        <f t="shared" si="428"/>
        <v>0.6403124237432849</v>
      </c>
      <c r="AW1324" s="68">
        <f t="shared" si="429"/>
        <v>3.1195918860655651</v>
      </c>
      <c r="AX1324" s="68">
        <f t="shared" si="430"/>
        <v>-0.38721614328026455</v>
      </c>
      <c r="AY1324" s="68">
        <f t="shared" si="431"/>
        <v>0.98819556417609333</v>
      </c>
      <c r="AZ1324" s="68">
        <f t="shared" si="432"/>
        <v>9.3218535356061096</v>
      </c>
      <c r="BA1324" s="68">
        <f t="shared" si="433"/>
        <v>2.47927946232228</v>
      </c>
      <c r="BB1324" s="68">
        <f t="shared" si="434"/>
        <v>1.3754117074563579</v>
      </c>
    </row>
    <row r="1325" spans="1:54" x14ac:dyDescent="0.3">
      <c r="A1325" s="64">
        <v>27987</v>
      </c>
      <c r="B1325" s="57">
        <v>4.5999999999999999E-2</v>
      </c>
      <c r="C1325" s="57"/>
      <c r="D1325" s="57">
        <v>4.016</v>
      </c>
      <c r="E1325" s="57">
        <f t="shared" si="419"/>
        <v>4.5999999999999999E-2</v>
      </c>
      <c r="F1325" s="57">
        <f t="shared" si="420"/>
        <v>3.97</v>
      </c>
      <c r="G1325" s="57">
        <f t="shared" si="421"/>
        <v>0</v>
      </c>
      <c r="H1325" s="57">
        <f>IF(Q1324&gt;SetUp!$B$56,SetUp!$B$56,Q1324)</f>
        <v>2.6373201477038855E-16</v>
      </c>
      <c r="I1325" s="57">
        <f t="shared" si="435"/>
        <v>0.34693792031479237</v>
      </c>
      <c r="J1325" s="57">
        <f>MIN(F1325,H1325,(1-EXP(-SetUp!$B$52*H1325/SetUp!$B$56))*F1325)</f>
        <v>0</v>
      </c>
      <c r="K1325" s="57">
        <f t="shared" si="422"/>
        <v>2.6373201477038855E-16</v>
      </c>
      <c r="L1325" s="57">
        <f>IF(I1325&lt;=0,0,MIN(SetUp!$B$50*I1325^SetUp!$B$55,I1325))</f>
        <v>3.5057623215318818E-3</v>
      </c>
      <c r="M1325" s="57">
        <f t="shared" si="423"/>
        <v>0.34343215799326049</v>
      </c>
      <c r="N1325" s="57">
        <f>IF(SetUp!$B$62=0,X1325,(B1325-E1325)*(1-(H1325/SetUp!$B$66/SetUp!$B$56)))</f>
        <v>0</v>
      </c>
      <c r="O1325" s="57">
        <f>K1325*SetUp!$B$65</f>
        <v>0</v>
      </c>
      <c r="P1325" s="57">
        <f>MIN(SetUp!$B$54*L1325^SetUp!$B$51,L1325)</f>
        <v>1.9809488373107201E-3</v>
      </c>
      <c r="Q1325" s="57">
        <f t="shared" si="424"/>
        <v>2.6373201477038855E-16</v>
      </c>
      <c r="R1325" s="57">
        <f>IF((H1325+N1325-O1325)&gt;SetUp!$B$56,T1324+H1325+N1325-O1325-SetUp!$B$56,T1324)</f>
        <v>0</v>
      </c>
      <c r="S1325" s="57">
        <f>R1325*SetUp!$B$65</f>
        <v>0</v>
      </c>
      <c r="T1325" s="57">
        <f>IF((R1325-S1325)&lt;SetUp!$B$53,R1325-S1325,SetUp!$B$53)</f>
        <v>0</v>
      </c>
      <c r="U1325" s="57">
        <f t="shared" si="425"/>
        <v>0.34343215799326049</v>
      </c>
      <c r="V1325" s="57">
        <f>(L1325-P1325)/1000*SetUp!$B$13*1000000/SetUp!$B$48</f>
        <v>8.6727858007224587E-2</v>
      </c>
      <c r="W1325" s="57">
        <f t="shared" si="436"/>
        <v>0</v>
      </c>
      <c r="X1325" s="57">
        <f>MAX((SetUp!$B$56*(1-($H1325/SetUp!$B$56)^2)*TANH(($B1325-$D1325)/SetUp!$B$56))/(1+$H1325/SetUp!$B$56*TANH(($B1325-$D1325)/SetUp!$B$56)),0)</f>
        <v>0</v>
      </c>
      <c r="AP1325" s="64">
        <v>28538</v>
      </c>
      <c r="AQ1325" s="55">
        <v>2</v>
      </c>
      <c r="AR1325" s="55">
        <v>48</v>
      </c>
      <c r="AS1325" s="66">
        <f t="shared" si="426"/>
        <v>0.371</v>
      </c>
      <c r="AT1325" s="66">
        <f t="shared" si="427"/>
        <v>8.6933797567983309</v>
      </c>
      <c r="AU1325" s="55" t="str">
        <f>IF(OR($AP1325&lt;SetUp!$B$97,$AP1325&gt;SetUp!$B$98),"Não","Sim")</f>
        <v>Não</v>
      </c>
      <c r="AV1325" s="68">
        <f t="shared" si="428"/>
        <v>0.60909769331364239</v>
      </c>
      <c r="AW1325" s="68">
        <f t="shared" si="429"/>
        <v>2.9484537908534927</v>
      </c>
      <c r="AX1325" s="68">
        <f t="shared" si="430"/>
        <v>-0.43062609038495414</v>
      </c>
      <c r="AY1325" s="68">
        <f t="shared" si="431"/>
        <v>0.93918865151976549</v>
      </c>
      <c r="AZ1325" s="68">
        <f t="shared" si="432"/>
        <v>8.3223797567983304</v>
      </c>
      <c r="BA1325" s="68">
        <f t="shared" si="433"/>
        <v>2.3393560975398504</v>
      </c>
      <c r="BB1325" s="68">
        <f t="shared" si="434"/>
        <v>1.3698147419047197</v>
      </c>
    </row>
    <row r="1326" spans="1:54" x14ac:dyDescent="0.3">
      <c r="A1326" s="64">
        <v>27988</v>
      </c>
      <c r="B1326" s="57">
        <v>0</v>
      </c>
      <c r="C1326" s="57"/>
      <c r="D1326" s="57">
        <v>4.016</v>
      </c>
      <c r="E1326" s="57">
        <f t="shared" si="419"/>
        <v>0</v>
      </c>
      <c r="F1326" s="57">
        <f t="shared" si="420"/>
        <v>4.016</v>
      </c>
      <c r="G1326" s="57">
        <f t="shared" si="421"/>
        <v>0</v>
      </c>
      <c r="H1326" s="57">
        <f>IF(Q1325&gt;SetUp!$B$56,SetUp!$B$56,Q1325)</f>
        <v>2.6373201477038855E-16</v>
      </c>
      <c r="I1326" s="57">
        <f t="shared" si="435"/>
        <v>0.34343215799326049</v>
      </c>
      <c r="J1326" s="57">
        <f>MIN(F1326,H1326,(1-EXP(-SetUp!$B$52*H1326/SetUp!$B$56))*F1326)</f>
        <v>0</v>
      </c>
      <c r="K1326" s="57">
        <f t="shared" si="422"/>
        <v>2.6373201477038855E-16</v>
      </c>
      <c r="L1326" s="57">
        <f>IF(I1326&lt;=0,0,MIN(SetUp!$B$50*I1326^SetUp!$B$55,I1326))</f>
        <v>3.4469193000791626E-3</v>
      </c>
      <c r="M1326" s="57">
        <f t="shared" si="423"/>
        <v>0.33998523869318131</v>
      </c>
      <c r="N1326" s="57">
        <f>IF(SetUp!$B$62=0,X1326,(B1326-E1326)*(1-(H1326/SetUp!$B$66/SetUp!$B$56)))</f>
        <v>0</v>
      </c>
      <c r="O1326" s="57">
        <f>K1326*SetUp!$B$65</f>
        <v>0</v>
      </c>
      <c r="P1326" s="57">
        <f>MIN(SetUp!$B$54*L1326^SetUp!$B$51,L1326)</f>
        <v>1.9482602342404986E-3</v>
      </c>
      <c r="Q1326" s="57">
        <f t="shared" si="424"/>
        <v>2.6373201477038855E-16</v>
      </c>
      <c r="R1326" s="57">
        <f>IF((H1326+N1326-O1326)&gt;SetUp!$B$56,T1325+H1326+N1326-O1326-SetUp!$B$56,T1325)</f>
        <v>0</v>
      </c>
      <c r="S1326" s="57">
        <f>R1326*SetUp!$B$65</f>
        <v>0</v>
      </c>
      <c r="T1326" s="57">
        <f>IF((R1326-S1326)&lt;SetUp!$B$53,R1326-S1326,SetUp!$B$53)</f>
        <v>0</v>
      </c>
      <c r="U1326" s="57">
        <f t="shared" si="425"/>
        <v>0.33998523869318131</v>
      </c>
      <c r="V1326" s="57">
        <f>(L1326-P1326)/1000*SetUp!$B$13*1000000/SetUp!$B$48</f>
        <v>8.5240255289114164E-2</v>
      </c>
      <c r="W1326" s="57">
        <f t="shared" si="436"/>
        <v>-1.3877787807814457E-17</v>
      </c>
      <c r="X1326" s="57">
        <f>MAX((SetUp!$B$56*(1-($H1326/SetUp!$B$56)^2)*TANH(($B1326-$D1326)/SetUp!$B$56))/(1+$H1326/SetUp!$B$56*TANH(($B1326-$D1326)/SetUp!$B$56)),0)</f>
        <v>0</v>
      </c>
      <c r="AP1326" s="64">
        <v>28539</v>
      </c>
      <c r="AQ1326" s="55">
        <v>2</v>
      </c>
      <c r="AR1326" s="55">
        <v>49</v>
      </c>
      <c r="AS1326" s="66">
        <f t="shared" si="426"/>
        <v>0.33400000000000002</v>
      </c>
      <c r="AT1326" s="66">
        <f t="shared" si="427"/>
        <v>7.804974514555937</v>
      </c>
      <c r="AU1326" s="55" t="str">
        <f>IF(OR($AP1326&lt;SetUp!$B$97,$AP1326&gt;SetUp!$B$98),"Não","Sim")</f>
        <v>Não</v>
      </c>
      <c r="AV1326" s="68">
        <f t="shared" si="428"/>
        <v>0.57792733107199556</v>
      </c>
      <c r="AW1326" s="68">
        <f t="shared" si="429"/>
        <v>2.7937384477713616</v>
      </c>
      <c r="AX1326" s="68">
        <f t="shared" si="430"/>
        <v>-0.4762535331884355</v>
      </c>
      <c r="AY1326" s="68">
        <f t="shared" si="431"/>
        <v>0.89237148930672638</v>
      </c>
      <c r="AZ1326" s="68">
        <f t="shared" si="432"/>
        <v>7.4709745145559374</v>
      </c>
      <c r="BA1326" s="68">
        <f t="shared" si="433"/>
        <v>2.2158111166993661</v>
      </c>
      <c r="BB1326" s="68">
        <f t="shared" si="434"/>
        <v>1.3686250224951619</v>
      </c>
    </row>
    <row r="1327" spans="1:54" x14ac:dyDescent="0.3">
      <c r="A1327" s="64">
        <v>27989</v>
      </c>
      <c r="B1327" s="57">
        <v>1.7999999999999999E-2</v>
      </c>
      <c r="C1327" s="57"/>
      <c r="D1327" s="57">
        <v>4.016</v>
      </c>
      <c r="E1327" s="57">
        <f t="shared" si="419"/>
        <v>1.7999999999999999E-2</v>
      </c>
      <c r="F1327" s="57">
        <f t="shared" si="420"/>
        <v>3.9980000000000002</v>
      </c>
      <c r="G1327" s="57">
        <f t="shared" si="421"/>
        <v>0</v>
      </c>
      <c r="H1327" s="57">
        <f>IF(Q1326&gt;SetUp!$B$56,SetUp!$B$56,Q1326)</f>
        <v>2.6373201477038855E-16</v>
      </c>
      <c r="I1327" s="57">
        <f t="shared" si="435"/>
        <v>0.33998523869318131</v>
      </c>
      <c r="J1327" s="57">
        <f>MIN(F1327,H1327,(1-EXP(-SetUp!$B$52*H1327/SetUp!$B$56))*F1327)</f>
        <v>0</v>
      </c>
      <c r="K1327" s="57">
        <f t="shared" si="422"/>
        <v>2.6373201477038855E-16</v>
      </c>
      <c r="L1327" s="57">
        <f>IF(I1327&lt;=0,0,MIN(SetUp!$B$50*I1327^SetUp!$B$55,I1327))</f>
        <v>3.3894530317168685E-3</v>
      </c>
      <c r="M1327" s="57">
        <f t="shared" si="423"/>
        <v>0.33659578566146442</v>
      </c>
      <c r="N1327" s="57">
        <f>IF(SetUp!$B$62=0,X1327,(B1327-E1327)*(1-(H1327/SetUp!$B$66/SetUp!$B$56)))</f>
        <v>0</v>
      </c>
      <c r="O1327" s="57">
        <f>K1327*SetUp!$B$65</f>
        <v>0</v>
      </c>
      <c r="P1327" s="57">
        <f>MIN(SetUp!$B$54*L1327^SetUp!$B$51,L1327)</f>
        <v>1.9163272848608415E-3</v>
      </c>
      <c r="Q1327" s="57">
        <f t="shared" si="424"/>
        <v>2.6373201477038855E-16</v>
      </c>
      <c r="R1327" s="57">
        <f>IF((H1327+N1327-O1327)&gt;SetUp!$B$56,T1326+H1327+N1327-O1327-SetUp!$B$56,T1326)</f>
        <v>0</v>
      </c>
      <c r="S1327" s="57">
        <f>R1327*SetUp!$B$65</f>
        <v>0</v>
      </c>
      <c r="T1327" s="57">
        <f>IF((R1327-S1327)&lt;SetUp!$B$53,R1327-S1327,SetUp!$B$53)</f>
        <v>0</v>
      </c>
      <c r="U1327" s="57">
        <f t="shared" si="425"/>
        <v>0.33659578566146442</v>
      </c>
      <c r="V1327" s="57">
        <f>(L1327-P1327)/1000*SetUp!$B$13*1000000/SetUp!$B$48</f>
        <v>8.3787979265787654E-2</v>
      </c>
      <c r="W1327" s="57">
        <f t="shared" si="436"/>
        <v>-2.5153490401663703E-17</v>
      </c>
      <c r="X1327" s="57">
        <f>MAX((SetUp!$B$56*(1-($H1327/SetUp!$B$56)^2)*TANH(($B1327-$D1327)/SetUp!$B$56))/(1+$H1327/SetUp!$B$56*TANH(($B1327-$D1327)/SetUp!$B$56)),0)</f>
        <v>0</v>
      </c>
      <c r="AP1327" s="64">
        <v>28540</v>
      </c>
      <c r="AQ1327" s="55">
        <v>2</v>
      </c>
      <c r="AR1327" s="55">
        <v>50</v>
      </c>
      <c r="AS1327" s="66">
        <f t="shared" si="426"/>
        <v>0.26700000000000002</v>
      </c>
      <c r="AT1327" s="66">
        <f t="shared" si="427"/>
        <v>7.0396621546655798</v>
      </c>
      <c r="AU1327" s="55" t="str">
        <f>IF(OR($AP1327&lt;SetUp!$B$97,$AP1327&gt;SetUp!$B$98),"Não","Sim")</f>
        <v>Não</v>
      </c>
      <c r="AV1327" s="68">
        <f t="shared" si="428"/>
        <v>0.51672042731055257</v>
      </c>
      <c r="AW1327" s="68">
        <f t="shared" si="429"/>
        <v>2.6532361663948385</v>
      </c>
      <c r="AX1327" s="68">
        <f t="shared" si="430"/>
        <v>-0.57348873863542471</v>
      </c>
      <c r="AY1327" s="68">
        <f t="shared" si="431"/>
        <v>0.84755181711296523</v>
      </c>
      <c r="AZ1327" s="68">
        <f t="shared" si="432"/>
        <v>6.7726621546655794</v>
      </c>
      <c r="BA1327" s="68">
        <f t="shared" si="433"/>
        <v>2.1365157390842859</v>
      </c>
      <c r="BB1327" s="68">
        <f t="shared" si="434"/>
        <v>1.4210405557483901</v>
      </c>
    </row>
    <row r="1328" spans="1:54" x14ac:dyDescent="0.3">
      <c r="A1328" s="64">
        <v>27990</v>
      </c>
      <c r="B1328" s="57">
        <v>0</v>
      </c>
      <c r="C1328" s="57"/>
      <c r="D1328" s="57">
        <v>4.016</v>
      </c>
      <c r="E1328" s="57">
        <f t="shared" si="419"/>
        <v>0</v>
      </c>
      <c r="F1328" s="57">
        <f t="shared" si="420"/>
        <v>4.016</v>
      </c>
      <c r="G1328" s="57">
        <f t="shared" si="421"/>
        <v>0</v>
      </c>
      <c r="H1328" s="57">
        <f>IF(Q1327&gt;SetUp!$B$56,SetUp!$B$56,Q1327)</f>
        <v>2.6373201477038855E-16</v>
      </c>
      <c r="I1328" s="57">
        <f t="shared" si="435"/>
        <v>0.33659578566146442</v>
      </c>
      <c r="J1328" s="57">
        <f>MIN(F1328,H1328,(1-EXP(-SetUp!$B$52*H1328/SetUp!$B$56))*F1328)</f>
        <v>0</v>
      </c>
      <c r="K1328" s="57">
        <f t="shared" si="422"/>
        <v>2.6373201477038855E-16</v>
      </c>
      <c r="L1328" s="57">
        <f>IF(I1328&lt;=0,0,MIN(SetUp!$B$50*I1328^SetUp!$B$55,I1328))</f>
        <v>3.3333223010504971E-3</v>
      </c>
      <c r="M1328" s="57">
        <f t="shared" si="423"/>
        <v>0.33326246336041393</v>
      </c>
      <c r="N1328" s="57">
        <f>IF(SetUp!$B$62=0,X1328,(B1328-E1328)*(1-(H1328/SetUp!$B$66/SetUp!$B$56)))</f>
        <v>0</v>
      </c>
      <c r="O1328" s="57">
        <f>K1328*SetUp!$B$65</f>
        <v>0</v>
      </c>
      <c r="P1328" s="57">
        <f>MIN(SetUp!$B$54*L1328^SetUp!$B$51,L1328)</f>
        <v>1.885127576972922E-3</v>
      </c>
      <c r="Q1328" s="57">
        <f t="shared" si="424"/>
        <v>2.6373201477038855E-16</v>
      </c>
      <c r="R1328" s="57">
        <f>IF((H1328+N1328-O1328)&gt;SetUp!$B$56,T1327+H1328+N1328-O1328-SetUp!$B$56,T1327)</f>
        <v>0</v>
      </c>
      <c r="S1328" s="57">
        <f>R1328*SetUp!$B$65</f>
        <v>0</v>
      </c>
      <c r="T1328" s="57">
        <f>IF((R1328-S1328)&lt;SetUp!$B$53,R1328-S1328,SetUp!$B$53)</f>
        <v>0</v>
      </c>
      <c r="U1328" s="57">
        <f t="shared" si="425"/>
        <v>0.33326246336041393</v>
      </c>
      <c r="V1328" s="57">
        <f>(L1328-P1328)/1000*SetUp!$B$13*1000000/SetUp!$B$48</f>
        <v>8.2369960455041885E-2</v>
      </c>
      <c r="W1328" s="57">
        <f t="shared" si="436"/>
        <v>7.3725747729014302E-18</v>
      </c>
      <c r="X1328" s="57">
        <f>MAX((SetUp!$B$56*(1-($H1328/SetUp!$B$56)^2)*TANH(($B1328-$D1328)/SetUp!$B$56))/(1+$H1328/SetUp!$B$56*TANH(($B1328-$D1328)/SetUp!$B$56)),0)</f>
        <v>0</v>
      </c>
      <c r="AP1328" s="64">
        <v>28541</v>
      </c>
      <c r="AQ1328" s="55">
        <v>2</v>
      </c>
      <c r="AR1328" s="55">
        <v>51</v>
      </c>
      <c r="AS1328" s="66">
        <f t="shared" si="426"/>
        <v>0.21</v>
      </c>
      <c r="AT1328" s="66">
        <f t="shared" si="427"/>
        <v>6.3762012624113735</v>
      </c>
      <c r="AU1328" s="55" t="str">
        <f>IF(OR($AP1328&lt;SetUp!$B$97,$AP1328&gt;SetUp!$B$98),"Não","Sim")</f>
        <v>Não</v>
      </c>
      <c r="AV1328" s="68">
        <f t="shared" si="428"/>
        <v>0.45825756949558399</v>
      </c>
      <c r="AW1328" s="68">
        <f t="shared" si="429"/>
        <v>2.5251141087902096</v>
      </c>
      <c r="AX1328" s="68">
        <f t="shared" si="430"/>
        <v>-0.6777807052660807</v>
      </c>
      <c r="AY1328" s="68">
        <f t="shared" si="431"/>
        <v>0.80456201694752461</v>
      </c>
      <c r="AZ1328" s="68">
        <f t="shared" si="432"/>
        <v>6.1662012624113736</v>
      </c>
      <c r="BA1328" s="68">
        <f t="shared" si="433"/>
        <v>2.0668565392946254</v>
      </c>
      <c r="BB1328" s="68">
        <f t="shared" si="434"/>
        <v>1.4823427222136054</v>
      </c>
    </row>
    <row r="1329" spans="1:54" x14ac:dyDescent="0.3">
      <c r="A1329" s="64">
        <v>27991</v>
      </c>
      <c r="B1329" s="57">
        <v>0</v>
      </c>
      <c r="C1329" s="57"/>
      <c r="D1329" s="57">
        <v>4.016</v>
      </c>
      <c r="E1329" s="57">
        <f t="shared" si="419"/>
        <v>0</v>
      </c>
      <c r="F1329" s="57">
        <f t="shared" si="420"/>
        <v>4.016</v>
      </c>
      <c r="G1329" s="57">
        <f t="shared" si="421"/>
        <v>0</v>
      </c>
      <c r="H1329" s="57">
        <f>IF(Q1328&gt;SetUp!$B$56,SetUp!$B$56,Q1328)</f>
        <v>2.6373201477038855E-16</v>
      </c>
      <c r="I1329" s="57">
        <f t="shared" si="435"/>
        <v>0.33326246336041393</v>
      </c>
      <c r="J1329" s="57">
        <f>MIN(F1329,H1329,(1-EXP(-SetUp!$B$52*H1329/SetUp!$B$56))*F1329)</f>
        <v>0</v>
      </c>
      <c r="K1329" s="57">
        <f t="shared" si="422"/>
        <v>2.6373201477038855E-16</v>
      </c>
      <c r="L1329" s="57">
        <f>IF(I1329&lt;=0,0,MIN(SetUp!$B$50*I1329^SetUp!$B$55,I1329))</f>
        <v>3.278487392974312E-3</v>
      </c>
      <c r="M1329" s="57">
        <f t="shared" si="423"/>
        <v>0.32998397596743961</v>
      </c>
      <c r="N1329" s="57">
        <f>IF(SetUp!$B$62=0,X1329,(B1329-E1329)*(1-(H1329/SetUp!$B$66/SetUp!$B$56)))</f>
        <v>0</v>
      </c>
      <c r="O1329" s="57">
        <f>K1329*SetUp!$B$65</f>
        <v>0</v>
      </c>
      <c r="P1329" s="57">
        <f>MIN(SetUp!$B$54*L1329^SetUp!$B$51,L1329)</f>
        <v>1.8546395080619883E-3</v>
      </c>
      <c r="Q1329" s="57">
        <f t="shared" si="424"/>
        <v>2.6373201477038855E-16</v>
      </c>
      <c r="R1329" s="57">
        <f>IF((H1329+N1329-O1329)&gt;SetUp!$B$56,T1328+H1329+N1329-O1329-SetUp!$B$56,T1328)</f>
        <v>0</v>
      </c>
      <c r="S1329" s="57">
        <f>R1329*SetUp!$B$65</f>
        <v>0</v>
      </c>
      <c r="T1329" s="57">
        <f>IF((R1329-S1329)&lt;SetUp!$B$53,R1329-S1329,SetUp!$B$53)</f>
        <v>0</v>
      </c>
      <c r="U1329" s="57">
        <f t="shared" si="425"/>
        <v>0.32998397596743961</v>
      </c>
      <c r="V1329" s="57">
        <f>(L1329-P1329)/1000*SetUp!$B$13*1000000/SetUp!$B$48</f>
        <v>8.0985168654668205E-2</v>
      </c>
      <c r="W1329" s="57">
        <f t="shared" si="436"/>
        <v>-4.3368086899420177E-18</v>
      </c>
      <c r="X1329" s="57">
        <f>MAX((SetUp!$B$56*(1-($H1329/SetUp!$B$56)^2)*TANH(($B1329-$D1329)/SetUp!$B$56))/(1+$H1329/SetUp!$B$56*TANH(($B1329-$D1329)/SetUp!$B$56)),0)</f>
        <v>0</v>
      </c>
      <c r="AP1329" s="64">
        <v>28542</v>
      </c>
      <c r="AQ1329" s="55">
        <v>2</v>
      </c>
      <c r="AR1329" s="55">
        <v>52</v>
      </c>
      <c r="AS1329" s="66">
        <f t="shared" si="426"/>
        <v>0.14099999999999999</v>
      </c>
      <c r="AT1329" s="66">
        <f t="shared" si="427"/>
        <v>5.7976905365966482</v>
      </c>
      <c r="AU1329" s="55" t="str">
        <f>IF(OR($AP1329&lt;SetUp!$B$97,$AP1329&gt;SetUp!$B$98),"Não","Sim")</f>
        <v>Não</v>
      </c>
      <c r="AV1329" s="68">
        <f t="shared" si="428"/>
        <v>0.37549966711037175</v>
      </c>
      <c r="AW1329" s="68">
        <f t="shared" si="429"/>
        <v>2.4078393917777507</v>
      </c>
      <c r="AX1329" s="68">
        <f t="shared" si="430"/>
        <v>-0.8507808873446201</v>
      </c>
      <c r="AY1329" s="68">
        <f t="shared" si="431"/>
        <v>0.76325503029540998</v>
      </c>
      <c r="AZ1329" s="68">
        <f t="shared" si="432"/>
        <v>5.6566905365966482</v>
      </c>
      <c r="BA1329" s="68">
        <f t="shared" si="433"/>
        <v>2.0323397246673789</v>
      </c>
      <c r="BB1329" s="68">
        <f t="shared" si="434"/>
        <v>1.6140359176400301</v>
      </c>
    </row>
    <row r="1330" spans="1:54" x14ac:dyDescent="0.3">
      <c r="A1330" s="64">
        <v>27992</v>
      </c>
      <c r="B1330" s="57">
        <v>0.03</v>
      </c>
      <c r="C1330" s="57"/>
      <c r="D1330" s="57">
        <v>4.016</v>
      </c>
      <c r="E1330" s="57">
        <f t="shared" si="419"/>
        <v>0.03</v>
      </c>
      <c r="F1330" s="57">
        <f t="shared" si="420"/>
        <v>3.9860000000000002</v>
      </c>
      <c r="G1330" s="57">
        <f t="shared" si="421"/>
        <v>0</v>
      </c>
      <c r="H1330" s="57">
        <f>IF(Q1329&gt;SetUp!$B$56,SetUp!$B$56,Q1329)</f>
        <v>2.6373201477038855E-16</v>
      </c>
      <c r="I1330" s="57">
        <f t="shared" si="435"/>
        <v>0.32998397596743961</v>
      </c>
      <c r="J1330" s="57">
        <f>MIN(F1330,H1330,(1-EXP(-SetUp!$B$52*H1330/SetUp!$B$56))*F1330)</f>
        <v>0</v>
      </c>
      <c r="K1330" s="57">
        <f t="shared" si="422"/>
        <v>2.6373201477038855E-16</v>
      </c>
      <c r="L1330" s="57">
        <f>IF(I1330&lt;=0,0,MIN(SetUp!$B$50*I1330^SetUp!$B$55,I1330))</f>
        <v>3.2249100284745141E-3</v>
      </c>
      <c r="M1330" s="57">
        <f t="shared" si="423"/>
        <v>0.32675906593896509</v>
      </c>
      <c r="N1330" s="57">
        <f>IF(SetUp!$B$62=0,X1330,(B1330-E1330)*(1-(H1330/SetUp!$B$66/SetUp!$B$56)))</f>
        <v>0</v>
      </c>
      <c r="O1330" s="57">
        <f>K1330*SetUp!$B$65</f>
        <v>0</v>
      </c>
      <c r="P1330" s="57">
        <f>MIN(SetUp!$B$54*L1330^SetUp!$B$51,L1330)</f>
        <v>1.8248422508708067E-3</v>
      </c>
      <c r="Q1330" s="57">
        <f t="shared" si="424"/>
        <v>2.6373201477038855E-16</v>
      </c>
      <c r="R1330" s="57">
        <f>IF((H1330+N1330-O1330)&gt;SetUp!$B$56,T1329+H1330+N1330-O1330-SetUp!$B$56,T1329)</f>
        <v>0</v>
      </c>
      <c r="S1330" s="57">
        <f>R1330*SetUp!$B$65</f>
        <v>0</v>
      </c>
      <c r="T1330" s="57">
        <f>IF((R1330-S1330)&lt;SetUp!$B$53,R1330-S1330,SetUp!$B$53)</f>
        <v>0</v>
      </c>
      <c r="U1330" s="57">
        <f t="shared" si="425"/>
        <v>0.32675906593896509</v>
      </c>
      <c r="V1330" s="57">
        <f>(L1330-P1330)/1000*SetUp!$B$13*1000000/SetUp!$B$48</f>
        <v>7.9632611249188759E-2</v>
      </c>
      <c r="W1330" s="57">
        <f t="shared" si="436"/>
        <v>-1.1709383462843448E-17</v>
      </c>
      <c r="X1330" s="57">
        <f>MAX((SetUp!$B$56*(1-($H1330/SetUp!$B$56)^2)*TANH(($B1330-$D1330)/SetUp!$B$56))/(1+$H1330/SetUp!$B$56*TANH(($B1330-$D1330)/SetUp!$B$56)),0)</f>
        <v>0</v>
      </c>
      <c r="AP1330" s="64">
        <v>28543</v>
      </c>
      <c r="AQ1330" s="55">
        <v>2</v>
      </c>
      <c r="AR1330" s="55">
        <v>53</v>
      </c>
      <c r="AS1330" s="66">
        <f t="shared" si="426"/>
        <v>0.122</v>
      </c>
      <c r="AT1330" s="66">
        <f t="shared" si="427"/>
        <v>5.2905532952771894</v>
      </c>
      <c r="AU1330" s="55" t="str">
        <f>IF(OR($AP1330&lt;SetUp!$B$97,$AP1330&gt;SetUp!$B$98),"Não","Sim")</f>
        <v>Não</v>
      </c>
      <c r="AV1330" s="68">
        <f t="shared" si="428"/>
        <v>0.34928498393145962</v>
      </c>
      <c r="AW1330" s="68">
        <f t="shared" si="429"/>
        <v>2.3001202784370189</v>
      </c>
      <c r="AX1330" s="68">
        <f t="shared" si="430"/>
        <v>-0.91364016932525183</v>
      </c>
      <c r="AY1330" s="68">
        <f t="shared" si="431"/>
        <v>0.72350109368361182</v>
      </c>
      <c r="AZ1330" s="68">
        <f t="shared" si="432"/>
        <v>5.1685532952771895</v>
      </c>
      <c r="BA1330" s="68">
        <f t="shared" si="433"/>
        <v>1.9508352945055594</v>
      </c>
      <c r="BB1330" s="68">
        <f t="shared" si="434"/>
        <v>1.6371412630088638</v>
      </c>
    </row>
    <row r="1331" spans="1:54" x14ac:dyDescent="0.3">
      <c r="A1331" s="64">
        <v>27993</v>
      </c>
      <c r="B1331" s="57">
        <v>0</v>
      </c>
      <c r="C1331" s="57"/>
      <c r="D1331" s="57">
        <v>4.016</v>
      </c>
      <c r="E1331" s="57">
        <f t="shared" si="419"/>
        <v>0</v>
      </c>
      <c r="F1331" s="57">
        <f t="shared" si="420"/>
        <v>4.016</v>
      </c>
      <c r="G1331" s="57">
        <f t="shared" si="421"/>
        <v>0</v>
      </c>
      <c r="H1331" s="57">
        <f>IF(Q1330&gt;SetUp!$B$56,SetUp!$B$56,Q1330)</f>
        <v>2.6373201477038855E-16</v>
      </c>
      <c r="I1331" s="57">
        <f t="shared" si="435"/>
        <v>0.32675906593896509</v>
      </c>
      <c r="J1331" s="57">
        <f>MIN(F1331,H1331,(1-EXP(-SetUp!$B$52*H1331/SetUp!$B$56))*F1331)</f>
        <v>0</v>
      </c>
      <c r="K1331" s="57">
        <f t="shared" si="422"/>
        <v>2.6373201477038855E-16</v>
      </c>
      <c r="L1331" s="57">
        <f>IF(I1331&lt;=0,0,MIN(SetUp!$B$50*I1331^SetUp!$B$55,I1331))</f>
        <v>3.1725533035845883E-3</v>
      </c>
      <c r="M1331" s="57">
        <f t="shared" si="423"/>
        <v>0.32358651263538052</v>
      </c>
      <c r="N1331" s="57">
        <f>IF(SetUp!$B$62=0,X1331,(B1331-E1331)*(1-(H1331/SetUp!$B$66/SetUp!$B$56)))</f>
        <v>0</v>
      </c>
      <c r="O1331" s="57">
        <f>K1331*SetUp!$B$65</f>
        <v>0</v>
      </c>
      <c r="P1331" s="57">
        <f>MIN(SetUp!$B$54*L1331^SetUp!$B$51,L1331)</f>
        <v>1.7957157206542713E-3</v>
      </c>
      <c r="Q1331" s="57">
        <f t="shared" si="424"/>
        <v>2.6373201477038855E-16</v>
      </c>
      <c r="R1331" s="57">
        <f>IF((H1331+N1331-O1331)&gt;SetUp!$B$56,T1330+H1331+N1331-O1331-SetUp!$B$56,T1330)</f>
        <v>0</v>
      </c>
      <c r="S1331" s="57">
        <f>R1331*SetUp!$B$65</f>
        <v>0</v>
      </c>
      <c r="T1331" s="57">
        <f>IF((R1331-S1331)&lt;SetUp!$B$53,R1331-S1331,SetUp!$B$53)</f>
        <v>0</v>
      </c>
      <c r="U1331" s="57">
        <f t="shared" si="425"/>
        <v>0.32358651263538052</v>
      </c>
      <c r="V1331" s="57">
        <f>(L1331-P1331)/1000*SetUp!$B$13*1000000/SetUp!$B$48</f>
        <v>7.8311331600259729E-2</v>
      </c>
      <c r="W1331" s="57">
        <f t="shared" si="436"/>
        <v>1.951563910473908E-17</v>
      </c>
      <c r="X1331" s="57">
        <f>MAX((SetUp!$B$56*(1-($H1331/SetUp!$B$56)^2)*TANH(($B1331-$D1331)/SetUp!$B$56))/(1+$H1331/SetUp!$B$56*TANH(($B1331-$D1331)/SetUp!$B$56)),0)</f>
        <v>0</v>
      </c>
      <c r="AP1331" s="64">
        <v>28544</v>
      </c>
      <c r="AQ1331" s="55">
        <v>2</v>
      </c>
      <c r="AR1331" s="55">
        <v>54</v>
      </c>
      <c r="AS1331" s="66">
        <f t="shared" si="426"/>
        <v>0.104</v>
      </c>
      <c r="AT1331" s="66">
        <f t="shared" si="427"/>
        <v>4.8437877248812251</v>
      </c>
      <c r="AU1331" s="55" t="str">
        <f>IF(OR($AP1331&lt;SetUp!$B$97,$AP1331&gt;SetUp!$B$98),"Não","Sim")</f>
        <v>Não</v>
      </c>
      <c r="AV1331" s="68">
        <f t="shared" si="428"/>
        <v>0.322490309931942</v>
      </c>
      <c r="AW1331" s="68">
        <f t="shared" si="429"/>
        <v>2.2008606782077837</v>
      </c>
      <c r="AX1331" s="68">
        <f t="shared" si="430"/>
        <v>-0.98296666070121963</v>
      </c>
      <c r="AY1331" s="68">
        <f t="shared" si="431"/>
        <v>0.68518510228010332</v>
      </c>
      <c r="AZ1331" s="68">
        <f t="shared" si="432"/>
        <v>4.739787724881225</v>
      </c>
      <c r="BA1331" s="68">
        <f t="shared" si="433"/>
        <v>1.8783703682758417</v>
      </c>
      <c r="BB1331" s="68">
        <f t="shared" si="434"/>
        <v>1.6681517629813229</v>
      </c>
    </row>
    <row r="1332" spans="1:54" x14ac:dyDescent="0.3">
      <c r="A1332" s="64">
        <v>27994</v>
      </c>
      <c r="B1332" s="57">
        <v>0</v>
      </c>
      <c r="C1332" s="57"/>
      <c r="D1332" s="57">
        <v>4.016</v>
      </c>
      <c r="E1332" s="57">
        <f t="shared" si="419"/>
        <v>0</v>
      </c>
      <c r="F1332" s="57">
        <f t="shared" si="420"/>
        <v>4.016</v>
      </c>
      <c r="G1332" s="57">
        <f t="shared" si="421"/>
        <v>0</v>
      </c>
      <c r="H1332" s="57">
        <f>IF(Q1331&gt;SetUp!$B$56,SetUp!$B$56,Q1331)</f>
        <v>2.6373201477038855E-16</v>
      </c>
      <c r="I1332" s="57">
        <f t="shared" si="435"/>
        <v>0.32358651263538052</v>
      </c>
      <c r="J1332" s="57">
        <f>MIN(F1332,H1332,(1-EXP(-SetUp!$B$52*H1332/SetUp!$B$56))*F1332)</f>
        <v>0</v>
      </c>
      <c r="K1332" s="57">
        <f t="shared" si="422"/>
        <v>2.6373201477038855E-16</v>
      </c>
      <c r="L1332" s="57">
        <f>IF(I1332&lt;=0,0,MIN(SetUp!$B$50*I1332^SetUp!$B$55,I1332))</f>
        <v>3.1213816313184271E-3</v>
      </c>
      <c r="M1332" s="57">
        <f t="shared" si="423"/>
        <v>0.3204651310040621</v>
      </c>
      <c r="N1332" s="57">
        <f>IF(SetUp!$B$62=0,X1332,(B1332-E1332)*(1-(H1332/SetUp!$B$66/SetUp!$B$56)))</f>
        <v>0</v>
      </c>
      <c r="O1332" s="57">
        <f>K1332*SetUp!$B$65</f>
        <v>0</v>
      </c>
      <c r="P1332" s="57">
        <f>MIN(SetUp!$B$54*L1332^SetUp!$B$51,L1332)</f>
        <v>1.7672405440226379E-3</v>
      </c>
      <c r="Q1332" s="57">
        <f t="shared" si="424"/>
        <v>2.6373201477038855E-16</v>
      </c>
      <c r="R1332" s="57">
        <f>IF((H1332+N1332-O1332)&gt;SetUp!$B$56,T1331+H1332+N1332-O1332-SetUp!$B$56,T1331)</f>
        <v>0</v>
      </c>
      <c r="S1332" s="57">
        <f>R1332*SetUp!$B$65</f>
        <v>0</v>
      </c>
      <c r="T1332" s="57">
        <f>IF((R1332-S1332)&lt;SetUp!$B$53,R1332-S1332,SetUp!$B$53)</f>
        <v>0</v>
      </c>
      <c r="U1332" s="57">
        <f t="shared" si="425"/>
        <v>0.3204651310040621</v>
      </c>
      <c r="V1332" s="57">
        <f>(L1332-P1332)/1000*SetUp!$B$13*1000000/SetUp!$B$48</f>
        <v>7.7020407516086686E-2</v>
      </c>
      <c r="W1332" s="57">
        <f t="shared" si="436"/>
        <v>6.5052130349130266E-18</v>
      </c>
      <c r="X1332" s="57">
        <f>MAX((SetUp!$B$56*(1-($H1332/SetUp!$B$56)^2)*TANH(($B1332-$D1332)/SetUp!$B$56))/(1+$H1332/SetUp!$B$56*TANH(($B1332-$D1332)/SetUp!$B$56)),0)</f>
        <v>0</v>
      </c>
      <c r="AP1332" s="64">
        <v>28545</v>
      </c>
      <c r="AQ1332" s="55">
        <v>2</v>
      </c>
      <c r="AR1332" s="55">
        <v>55</v>
      </c>
      <c r="AS1332" s="66">
        <f t="shared" si="426"/>
        <v>0.104</v>
      </c>
      <c r="AT1332" s="66">
        <f t="shared" si="427"/>
        <v>4.4484064426512377</v>
      </c>
      <c r="AU1332" s="55" t="str">
        <f>IF(OR($AP1332&lt;SetUp!$B$97,$AP1332&gt;SetUp!$B$98),"Não","Sim")</f>
        <v>Não</v>
      </c>
      <c r="AV1332" s="68">
        <f t="shared" si="428"/>
        <v>0.322490309931942</v>
      </c>
      <c r="AW1332" s="68">
        <f t="shared" si="429"/>
        <v>2.109124567836437</v>
      </c>
      <c r="AX1332" s="68">
        <f t="shared" si="430"/>
        <v>-0.98296666070121963</v>
      </c>
      <c r="AY1332" s="68">
        <f t="shared" si="431"/>
        <v>0.64820446106870344</v>
      </c>
      <c r="AZ1332" s="68">
        <f t="shared" si="432"/>
        <v>4.3444064426512377</v>
      </c>
      <c r="BA1332" s="68">
        <f t="shared" si="433"/>
        <v>1.7866342579044949</v>
      </c>
      <c r="BB1332" s="68">
        <f t="shared" si="434"/>
        <v>1.6311711217699232</v>
      </c>
    </row>
    <row r="1333" spans="1:54" x14ac:dyDescent="0.3">
      <c r="A1333" s="64">
        <v>27995</v>
      </c>
      <c r="B1333" s="57">
        <v>0.17499999999999999</v>
      </c>
      <c r="C1333" s="57"/>
      <c r="D1333" s="57">
        <v>4.016</v>
      </c>
      <c r="E1333" s="57">
        <f t="shared" si="419"/>
        <v>0.17499999999999999</v>
      </c>
      <c r="F1333" s="57">
        <f t="shared" si="420"/>
        <v>3.8410000000000002</v>
      </c>
      <c r="G1333" s="57">
        <f t="shared" si="421"/>
        <v>0</v>
      </c>
      <c r="H1333" s="57">
        <f>IF(Q1332&gt;SetUp!$B$56,SetUp!$B$56,Q1332)</f>
        <v>2.6373201477038855E-16</v>
      </c>
      <c r="I1333" s="57">
        <f t="shared" si="435"/>
        <v>0.3204651310040621</v>
      </c>
      <c r="J1333" s="57">
        <f>MIN(F1333,H1333,(1-EXP(-SetUp!$B$52*H1333/SetUp!$B$56))*F1333)</f>
        <v>0</v>
      </c>
      <c r="K1333" s="57">
        <f t="shared" si="422"/>
        <v>2.6373201477038855E-16</v>
      </c>
      <c r="L1333" s="57">
        <f>IF(I1333&lt;=0,0,MIN(SetUp!$B$50*I1333^SetUp!$B$55,I1333))</f>
        <v>3.0713606864174615E-3</v>
      </c>
      <c r="M1333" s="57">
        <f t="shared" si="423"/>
        <v>0.31739377031764465</v>
      </c>
      <c r="N1333" s="57">
        <f>IF(SetUp!$B$62=0,X1333,(B1333-E1333)*(1-(H1333/SetUp!$B$66/SetUp!$B$56)))</f>
        <v>0</v>
      </c>
      <c r="O1333" s="57">
        <f>K1333*SetUp!$B$65</f>
        <v>0</v>
      </c>
      <c r="P1333" s="57">
        <f>MIN(SetUp!$B$54*L1333^SetUp!$B$51,L1333)</f>
        <v>1.7393980292863967E-3</v>
      </c>
      <c r="Q1333" s="57">
        <f t="shared" si="424"/>
        <v>2.6373201477038855E-16</v>
      </c>
      <c r="R1333" s="57">
        <f>IF((H1333+N1333-O1333)&gt;SetUp!$B$56,T1332+H1333+N1333-O1333-SetUp!$B$56,T1332)</f>
        <v>0</v>
      </c>
      <c r="S1333" s="57">
        <f>R1333*SetUp!$B$65</f>
        <v>0</v>
      </c>
      <c r="T1333" s="57">
        <f>IF((R1333-S1333)&lt;SetUp!$B$53,R1333-S1333,SetUp!$B$53)</f>
        <v>0</v>
      </c>
      <c r="U1333" s="57">
        <f t="shared" si="425"/>
        <v>0.31739377031764465</v>
      </c>
      <c r="V1333" s="57">
        <f>(L1333-P1333)/1000*SetUp!$B$13*1000000/SetUp!$B$48</f>
        <v>7.5758949795484337E-2</v>
      </c>
      <c r="W1333" s="57">
        <f t="shared" si="436"/>
        <v>1.5612511283791264E-17</v>
      </c>
      <c r="X1333" s="57">
        <f>MAX((SetUp!$B$56*(1-($H1333/SetUp!$B$56)^2)*TANH(($B1333-$D1333)/SetUp!$B$56))/(1+$H1333/SetUp!$B$56*TANH(($B1333-$D1333)/SetUp!$B$56)),0)</f>
        <v>0</v>
      </c>
      <c r="AP1333" s="64">
        <v>28546</v>
      </c>
      <c r="AQ1333" s="55">
        <v>2</v>
      </c>
      <c r="AR1333" s="55">
        <v>56</v>
      </c>
      <c r="AS1333" s="66">
        <f t="shared" si="426"/>
        <v>0.104</v>
      </c>
      <c r="AT1333" s="66">
        <f t="shared" si="427"/>
        <v>4.0970127797421867</v>
      </c>
      <c r="AU1333" s="55" t="str">
        <f>IF(OR($AP1333&lt;SetUp!$B$97,$AP1333&gt;SetUp!$B$98),"Não","Sim")</f>
        <v>Não</v>
      </c>
      <c r="AV1333" s="68">
        <f t="shared" si="428"/>
        <v>0.322490309931942</v>
      </c>
      <c r="AW1333" s="68">
        <f t="shared" si="429"/>
        <v>2.0241078972579962</v>
      </c>
      <c r="AX1333" s="68">
        <f t="shared" si="430"/>
        <v>-0.98296666070121963</v>
      </c>
      <c r="AY1333" s="68">
        <f t="shared" si="431"/>
        <v>0.61246731864263593</v>
      </c>
      <c r="AZ1333" s="68">
        <f t="shared" si="432"/>
        <v>3.9930127797421866</v>
      </c>
      <c r="BA1333" s="68">
        <f t="shared" si="433"/>
        <v>1.7016175873260542</v>
      </c>
      <c r="BB1333" s="68">
        <f t="shared" si="434"/>
        <v>1.5954339793438557</v>
      </c>
    </row>
    <row r="1334" spans="1:54" x14ac:dyDescent="0.3">
      <c r="A1334" s="64">
        <v>27996</v>
      </c>
      <c r="B1334" s="57">
        <v>0.60599999999999998</v>
      </c>
      <c r="C1334" s="57"/>
      <c r="D1334" s="57">
        <v>4.016</v>
      </c>
      <c r="E1334" s="57">
        <f t="shared" si="419"/>
        <v>0.60599999999999998</v>
      </c>
      <c r="F1334" s="57">
        <f t="shared" si="420"/>
        <v>3.41</v>
      </c>
      <c r="G1334" s="57">
        <f t="shared" si="421"/>
        <v>0</v>
      </c>
      <c r="H1334" s="57">
        <f>IF(Q1333&gt;SetUp!$B$56,SetUp!$B$56,Q1333)</f>
        <v>2.6373201477038855E-16</v>
      </c>
      <c r="I1334" s="57">
        <f t="shared" si="435"/>
        <v>0.31739377031764465</v>
      </c>
      <c r="J1334" s="57">
        <f>MIN(F1334,H1334,(1-EXP(-SetUp!$B$52*H1334/SetUp!$B$56))*F1334)</f>
        <v>0</v>
      </c>
      <c r="K1334" s="57">
        <f t="shared" si="422"/>
        <v>2.6373201477038855E-16</v>
      </c>
      <c r="L1334" s="57">
        <f>IF(I1334&lt;=0,0,MIN(SetUp!$B$50*I1334^SetUp!$B$55,I1334))</f>
        <v>3.0224573527581587E-3</v>
      </c>
      <c r="M1334" s="57">
        <f t="shared" si="423"/>
        <v>0.31437131296488652</v>
      </c>
      <c r="N1334" s="57">
        <f>IF(SetUp!$B$62=0,X1334,(B1334-E1334)*(1-(H1334/SetUp!$B$66/SetUp!$B$56)))</f>
        <v>0</v>
      </c>
      <c r="O1334" s="57">
        <f>K1334*SetUp!$B$65</f>
        <v>0</v>
      </c>
      <c r="P1334" s="57">
        <f>MIN(SetUp!$B$54*L1334^SetUp!$B$51,L1334)</f>
        <v>1.7121701382212227E-3</v>
      </c>
      <c r="Q1334" s="57">
        <f t="shared" si="424"/>
        <v>2.6373201477038855E-16</v>
      </c>
      <c r="R1334" s="57">
        <f>IF((H1334+N1334-O1334)&gt;SetUp!$B$56,T1333+H1334+N1334-O1334-SetUp!$B$56,T1333)</f>
        <v>0</v>
      </c>
      <c r="S1334" s="57">
        <f>R1334*SetUp!$B$65</f>
        <v>0</v>
      </c>
      <c r="T1334" s="57">
        <f>IF((R1334-S1334)&lt;SetUp!$B$53,R1334-S1334,SetUp!$B$53)</f>
        <v>0</v>
      </c>
      <c r="U1334" s="57">
        <f t="shared" si="425"/>
        <v>0.31437131296488652</v>
      </c>
      <c r="V1334" s="57">
        <f>(L1334-P1334)/1000*SetUp!$B$13*1000000/SetUp!$B$48</f>
        <v>7.4526100842481055E-2</v>
      </c>
      <c r="W1334" s="57">
        <f t="shared" si="436"/>
        <v>7.9797279894933126E-17</v>
      </c>
      <c r="X1334" s="57">
        <f>MAX((SetUp!$B$56*(1-($H1334/SetUp!$B$56)^2)*TANH(($B1334-$D1334)/SetUp!$B$56))/(1+$H1334/SetUp!$B$56*TANH(($B1334-$D1334)/SetUp!$B$56)),0)</f>
        <v>0</v>
      </c>
      <c r="AP1334" s="64">
        <v>28547</v>
      </c>
      <c r="AQ1334" s="55">
        <v>2</v>
      </c>
      <c r="AR1334" s="55">
        <v>57</v>
      </c>
      <c r="AS1334" s="66">
        <f t="shared" si="426"/>
        <v>8.8999999999999996E-2</v>
      </c>
      <c r="AT1334" s="66">
        <f t="shared" si="427"/>
        <v>3.8977631597502471</v>
      </c>
      <c r="AU1334" s="55" t="str">
        <f>IF(OR($AP1334&lt;SetUp!$B$97,$AP1334&gt;SetUp!$B$98),"Não","Sim")</f>
        <v>Não</v>
      </c>
      <c r="AV1334" s="68">
        <f t="shared" si="428"/>
        <v>0.29832867780352595</v>
      </c>
      <c r="AW1334" s="68">
        <f t="shared" si="429"/>
        <v>1.9742753505401032</v>
      </c>
      <c r="AX1334" s="68">
        <f t="shared" si="430"/>
        <v>-1.0506099933550872</v>
      </c>
      <c r="AY1334" s="68">
        <f t="shared" si="431"/>
        <v>0.59081544649568785</v>
      </c>
      <c r="AZ1334" s="68">
        <f t="shared" si="432"/>
        <v>3.8087631597502472</v>
      </c>
      <c r="BA1334" s="68">
        <f t="shared" si="433"/>
        <v>1.6759466727365773</v>
      </c>
      <c r="BB1334" s="68">
        <f t="shared" si="434"/>
        <v>1.641425439850775</v>
      </c>
    </row>
    <row r="1335" spans="1:54" x14ac:dyDescent="0.3">
      <c r="A1335" s="64">
        <v>27997</v>
      </c>
      <c r="B1335" s="57">
        <v>0.68300000000000005</v>
      </c>
      <c r="C1335" s="57"/>
      <c r="D1335" s="57">
        <v>4.016</v>
      </c>
      <c r="E1335" s="57">
        <f t="shared" si="419"/>
        <v>0.68300000000000005</v>
      </c>
      <c r="F1335" s="57">
        <f t="shared" si="420"/>
        <v>3.3330000000000002</v>
      </c>
      <c r="G1335" s="57">
        <f t="shared" si="421"/>
        <v>0</v>
      </c>
      <c r="H1335" s="57">
        <f>IF(Q1334&gt;SetUp!$B$56,SetUp!$B$56,Q1334)</f>
        <v>2.6373201477038855E-16</v>
      </c>
      <c r="I1335" s="57">
        <f t="shared" si="435"/>
        <v>0.31437131296488652</v>
      </c>
      <c r="J1335" s="57">
        <f>MIN(F1335,H1335,(1-EXP(-SetUp!$B$52*H1335/SetUp!$B$56))*F1335)</f>
        <v>0</v>
      </c>
      <c r="K1335" s="57">
        <f t="shared" si="422"/>
        <v>2.6373201477038855E-16</v>
      </c>
      <c r="L1335" s="57">
        <f>IF(I1335&lt;=0,0,MIN(SetUp!$B$50*I1335^SetUp!$B$55,I1335))</f>
        <v>2.9746396732754548E-3</v>
      </c>
      <c r="M1335" s="57">
        <f t="shared" si="423"/>
        <v>0.31139667329161108</v>
      </c>
      <c r="N1335" s="57">
        <f>IF(SetUp!$B$62=0,X1335,(B1335-E1335)*(1-(H1335/SetUp!$B$66/SetUp!$B$56)))</f>
        <v>0</v>
      </c>
      <c r="O1335" s="57">
        <f>K1335*SetUp!$B$65</f>
        <v>0</v>
      </c>
      <c r="P1335" s="57">
        <f>MIN(SetUp!$B$54*L1335^SetUp!$B$51,L1335)</f>
        <v>1.6855394591762491E-3</v>
      </c>
      <c r="Q1335" s="57">
        <f t="shared" si="424"/>
        <v>2.6373201477038855E-16</v>
      </c>
      <c r="R1335" s="57">
        <f>IF((H1335+N1335-O1335)&gt;SetUp!$B$56,T1334+H1335+N1335-O1335-SetUp!$B$56,T1334)</f>
        <v>0</v>
      </c>
      <c r="S1335" s="57">
        <f>R1335*SetUp!$B$65</f>
        <v>0</v>
      </c>
      <c r="T1335" s="57">
        <f>IF((R1335-S1335)&lt;SetUp!$B$53,R1335-S1335,SetUp!$B$53)</f>
        <v>0</v>
      </c>
      <c r="U1335" s="57">
        <f t="shared" si="425"/>
        <v>0.31139667329161108</v>
      </c>
      <c r="V1335" s="57">
        <f>(L1335-P1335)/1000*SetUp!$B$13*1000000/SetUp!$B$48</f>
        <v>7.3321033347618858E-2</v>
      </c>
      <c r="W1335" s="57">
        <f t="shared" si="436"/>
        <v>-3.7296554733501353E-17</v>
      </c>
      <c r="X1335" s="57">
        <f>MAX((SetUp!$B$56*(1-($H1335/SetUp!$B$56)^2)*TANH(($B1335-$D1335)/SetUp!$B$56))/(1+$H1335/SetUp!$B$56*TANH(($B1335-$D1335)/SetUp!$B$56)),0)</f>
        <v>0</v>
      </c>
      <c r="AP1335" s="64">
        <v>28548</v>
      </c>
      <c r="AQ1335" s="55">
        <v>2</v>
      </c>
      <c r="AR1335" s="55">
        <v>58</v>
      </c>
      <c r="AS1335" s="66">
        <f t="shared" si="426"/>
        <v>7.4999999999999997E-2</v>
      </c>
      <c r="AT1335" s="66">
        <f t="shared" si="427"/>
        <v>5.5306393957393469</v>
      </c>
      <c r="AU1335" s="55" t="str">
        <f>IF(OR($AP1335&lt;SetUp!$B$97,$AP1335&gt;SetUp!$B$98),"Não","Sim")</f>
        <v>Não</v>
      </c>
      <c r="AV1335" s="68">
        <f t="shared" si="428"/>
        <v>0.27386127875258304</v>
      </c>
      <c r="AW1335" s="68">
        <f t="shared" si="429"/>
        <v>2.3517311486943711</v>
      </c>
      <c r="AX1335" s="68">
        <f t="shared" si="430"/>
        <v>-1.1249387366082999</v>
      </c>
      <c r="AY1335" s="68">
        <f t="shared" si="431"/>
        <v>0.74277534287596914</v>
      </c>
      <c r="AZ1335" s="68">
        <f t="shared" si="432"/>
        <v>5.4556393957393468</v>
      </c>
      <c r="BA1335" s="68">
        <f t="shared" si="433"/>
        <v>2.0778698699417881</v>
      </c>
      <c r="BB1335" s="68">
        <f t="shared" si="434"/>
        <v>1.867714079484269</v>
      </c>
    </row>
    <row r="1336" spans="1:54" x14ac:dyDescent="0.3">
      <c r="A1336" s="64">
        <v>27998</v>
      </c>
      <c r="B1336" s="57">
        <v>0.44500000000000001</v>
      </c>
      <c r="C1336" s="57"/>
      <c r="D1336" s="57">
        <v>4.016</v>
      </c>
      <c r="E1336" s="57">
        <f t="shared" si="419"/>
        <v>0.44500000000000001</v>
      </c>
      <c r="F1336" s="57">
        <f t="shared" si="420"/>
        <v>3.5710000000000002</v>
      </c>
      <c r="G1336" s="57">
        <f t="shared" si="421"/>
        <v>0</v>
      </c>
      <c r="H1336" s="57">
        <f>IF(Q1335&gt;SetUp!$B$56,SetUp!$B$56,Q1335)</f>
        <v>2.6373201477038855E-16</v>
      </c>
      <c r="I1336" s="57">
        <f t="shared" si="435"/>
        <v>0.31139667329161108</v>
      </c>
      <c r="J1336" s="57">
        <f>MIN(F1336,H1336,(1-EXP(-SetUp!$B$52*H1336/SetUp!$B$56))*F1336)</f>
        <v>0</v>
      </c>
      <c r="K1336" s="57">
        <f t="shared" si="422"/>
        <v>2.6373201477038855E-16</v>
      </c>
      <c r="L1336" s="57">
        <f>IF(I1336&lt;=0,0,MIN(SetUp!$B$50*I1336^SetUp!$B$55,I1336))</f>
        <v>2.9278768022665035E-3</v>
      </c>
      <c r="M1336" s="57">
        <f t="shared" si="423"/>
        <v>0.30846879648934455</v>
      </c>
      <c r="N1336" s="57">
        <f>IF(SetUp!$B$62=0,X1336,(B1336-E1336)*(1-(H1336/SetUp!$B$66/SetUp!$B$56)))</f>
        <v>0</v>
      </c>
      <c r="O1336" s="57">
        <f>K1336*SetUp!$B$65</f>
        <v>0</v>
      </c>
      <c r="P1336" s="57">
        <f>MIN(SetUp!$B$54*L1336^SetUp!$B$51,L1336)</f>
        <v>1.6594891814536248E-3</v>
      </c>
      <c r="Q1336" s="57">
        <f t="shared" si="424"/>
        <v>2.6373201477038855E-16</v>
      </c>
      <c r="R1336" s="57">
        <f>IF((H1336+N1336-O1336)&gt;SetUp!$B$56,T1335+H1336+N1336-O1336-SetUp!$B$56,T1335)</f>
        <v>0</v>
      </c>
      <c r="S1336" s="57">
        <f>R1336*SetUp!$B$65</f>
        <v>0</v>
      </c>
      <c r="T1336" s="57">
        <f>IF((R1336-S1336)&lt;SetUp!$B$53,R1336-S1336,SetUp!$B$53)</f>
        <v>0</v>
      </c>
      <c r="U1336" s="57">
        <f t="shared" si="425"/>
        <v>0.30846879648934455</v>
      </c>
      <c r="V1336" s="57">
        <f>(L1336-P1336)/1000*SetUp!$B$13*1000000/SetUp!$B$48</f>
        <v>7.2142949032332593E-2</v>
      </c>
      <c r="W1336" s="57">
        <f t="shared" si="436"/>
        <v>-2.3418766925686896E-17</v>
      </c>
      <c r="X1336" s="57">
        <f>MAX((SetUp!$B$56*(1-($H1336/SetUp!$B$56)^2)*TANH(($B1336-$D1336)/SetUp!$B$56))/(1+$H1336/SetUp!$B$56*TANH(($B1336-$D1336)/SetUp!$B$56)),0)</f>
        <v>0</v>
      </c>
      <c r="AP1336" s="64">
        <v>28549</v>
      </c>
      <c r="AQ1336" s="55">
        <v>2</v>
      </c>
      <c r="AR1336" s="55">
        <v>59</v>
      </c>
      <c r="AS1336" s="66">
        <f t="shared" si="426"/>
        <v>0.21</v>
      </c>
      <c r="AT1336" s="66">
        <f t="shared" si="427"/>
        <v>14.281949591746638</v>
      </c>
      <c r="AU1336" s="55" t="str">
        <f>IF(OR($AP1336&lt;SetUp!$B$97,$AP1336&gt;SetUp!$B$98),"Não","Sim")</f>
        <v>Não</v>
      </c>
      <c r="AV1336" s="68">
        <f t="shared" si="428"/>
        <v>0.45825756949558399</v>
      </c>
      <c r="AW1336" s="68">
        <f t="shared" si="429"/>
        <v>3.7791466750771447</v>
      </c>
      <c r="AX1336" s="68">
        <f t="shared" si="430"/>
        <v>-0.6777807052660807</v>
      </c>
      <c r="AY1336" s="68">
        <f t="shared" si="431"/>
        <v>1.154787495895667</v>
      </c>
      <c r="AZ1336" s="68">
        <f t="shared" si="432"/>
        <v>14.071949591746638</v>
      </c>
      <c r="BA1336" s="68">
        <f t="shared" si="433"/>
        <v>3.3208891055815606</v>
      </c>
      <c r="BB1336" s="68">
        <f t="shared" si="434"/>
        <v>1.8325682011617477</v>
      </c>
    </row>
    <row r="1337" spans="1:54" x14ac:dyDescent="0.3">
      <c r="A1337" s="64">
        <v>27999</v>
      </c>
      <c r="B1337" s="57">
        <v>0</v>
      </c>
      <c r="C1337" s="57"/>
      <c r="D1337" s="57">
        <v>4.016</v>
      </c>
      <c r="E1337" s="57">
        <f t="shared" si="419"/>
        <v>0</v>
      </c>
      <c r="F1337" s="57">
        <f t="shared" si="420"/>
        <v>4.016</v>
      </c>
      <c r="G1337" s="57">
        <f t="shared" si="421"/>
        <v>0</v>
      </c>
      <c r="H1337" s="57">
        <f>IF(Q1336&gt;SetUp!$B$56,SetUp!$B$56,Q1336)</f>
        <v>2.6373201477038855E-16</v>
      </c>
      <c r="I1337" s="57">
        <f t="shared" si="435"/>
        <v>0.30846879648934455</v>
      </c>
      <c r="J1337" s="57">
        <f>MIN(F1337,H1337,(1-EXP(-SetUp!$B$52*H1337/SetUp!$B$56))*F1337)</f>
        <v>0</v>
      </c>
      <c r="K1337" s="57">
        <f t="shared" si="422"/>
        <v>2.6373201477038855E-16</v>
      </c>
      <c r="L1337" s="57">
        <f>IF(I1337&lt;=0,0,MIN(SetUp!$B$50*I1337^SetUp!$B$55,I1337))</f>
        <v>2.882138959947165E-3</v>
      </c>
      <c r="M1337" s="57">
        <f t="shared" si="423"/>
        <v>0.3055866575293974</v>
      </c>
      <c r="N1337" s="57">
        <f>IF(SetUp!$B$62=0,X1337,(B1337-E1337)*(1-(H1337/SetUp!$B$66/SetUp!$B$56)))</f>
        <v>0</v>
      </c>
      <c r="O1337" s="57">
        <f>K1337*SetUp!$B$65</f>
        <v>0</v>
      </c>
      <c r="P1337" s="57">
        <f>MIN(SetUp!$B$54*L1337^SetUp!$B$51,L1337)</f>
        <v>1.6340030708915201E-3</v>
      </c>
      <c r="Q1337" s="57">
        <f t="shared" si="424"/>
        <v>2.6373201477038855E-16</v>
      </c>
      <c r="R1337" s="57">
        <f>IF((H1337+N1337-O1337)&gt;SetUp!$B$56,T1336+H1337+N1337-O1337-SetUp!$B$56,T1336)</f>
        <v>0</v>
      </c>
      <c r="S1337" s="57">
        <f>R1337*SetUp!$B$65</f>
        <v>0</v>
      </c>
      <c r="T1337" s="57">
        <f>IF((R1337-S1337)&lt;SetUp!$B$53,R1337-S1337,SetUp!$B$53)</f>
        <v>0</v>
      </c>
      <c r="U1337" s="57">
        <f t="shared" si="425"/>
        <v>0.3055866575293974</v>
      </c>
      <c r="V1337" s="57">
        <f>(L1337-P1337)/1000*SetUp!$B$13*1000000/SetUp!$B$48</f>
        <v>7.0991077453010296E-2</v>
      </c>
      <c r="W1337" s="57">
        <f t="shared" si="436"/>
        <v>9.1072982488782372E-18</v>
      </c>
      <c r="X1337" s="57">
        <f>MAX((SetUp!$B$56*(1-($H1337/SetUp!$B$56)^2)*TANH(($B1337-$D1337)/SetUp!$B$56))/(1+$H1337/SetUp!$B$56*TANH(($B1337-$D1337)/SetUp!$B$56)),0)</f>
        <v>0</v>
      </c>
      <c r="AP1337" s="64">
        <v>28550</v>
      </c>
      <c r="AQ1337" s="55">
        <v>3</v>
      </c>
      <c r="AR1337" s="55">
        <v>61</v>
      </c>
      <c r="AS1337" s="66">
        <f t="shared" si="426"/>
        <v>1.2949999999999999</v>
      </c>
      <c r="AT1337" s="66">
        <f t="shared" si="427"/>
        <v>34.917903101265466</v>
      </c>
      <c r="AU1337" s="55" t="str">
        <f>IF(OR($AP1337&lt;SetUp!$B$97,$AP1337&gt;SetUp!$B$98),"Não","Sim")</f>
        <v>Não</v>
      </c>
      <c r="AV1337" s="68">
        <f t="shared" si="428"/>
        <v>1.1379806676741042</v>
      </c>
      <c r="AW1337" s="68">
        <f t="shared" si="429"/>
        <v>5.9091372552400125</v>
      </c>
      <c r="AX1337" s="68">
        <f t="shared" si="430"/>
        <v>0.11226976841727061</v>
      </c>
      <c r="AY1337" s="68">
        <f t="shared" si="431"/>
        <v>1.5430481554546973</v>
      </c>
      <c r="AZ1337" s="68">
        <f t="shared" si="432"/>
        <v>33.622903101265464</v>
      </c>
      <c r="BA1337" s="68">
        <f t="shared" si="433"/>
        <v>4.7711565875659083</v>
      </c>
      <c r="BB1337" s="68">
        <f t="shared" si="434"/>
        <v>1.4307783870374267</v>
      </c>
    </row>
    <row r="1338" spans="1:54" x14ac:dyDescent="0.3">
      <c r="A1338" s="64">
        <v>28000</v>
      </c>
      <c r="B1338" s="57">
        <v>0</v>
      </c>
      <c r="C1338" s="57"/>
      <c r="D1338" s="57">
        <v>4.016</v>
      </c>
      <c r="E1338" s="57">
        <f t="shared" si="419"/>
        <v>0</v>
      </c>
      <c r="F1338" s="57">
        <f t="shared" si="420"/>
        <v>4.016</v>
      </c>
      <c r="G1338" s="57">
        <f t="shared" si="421"/>
        <v>0</v>
      </c>
      <c r="H1338" s="57">
        <f>IF(Q1337&gt;SetUp!$B$56,SetUp!$B$56,Q1337)</f>
        <v>2.6373201477038855E-16</v>
      </c>
      <c r="I1338" s="57">
        <f t="shared" si="435"/>
        <v>0.3055866575293974</v>
      </c>
      <c r="J1338" s="57">
        <f>MIN(F1338,H1338,(1-EXP(-SetUp!$B$52*H1338/SetUp!$B$56))*F1338)</f>
        <v>0</v>
      </c>
      <c r="K1338" s="57">
        <f t="shared" si="422"/>
        <v>2.6373201477038855E-16</v>
      </c>
      <c r="L1338" s="57">
        <f>IF(I1338&lt;=0,0,MIN(SetUp!$B$50*I1338^SetUp!$B$55,I1338))</f>
        <v>2.8373973891413239E-3</v>
      </c>
      <c r="M1338" s="57">
        <f t="shared" si="423"/>
        <v>0.30274926014025605</v>
      </c>
      <c r="N1338" s="57">
        <f>IF(SetUp!$B$62=0,X1338,(B1338-E1338)*(1-(H1338/SetUp!$B$66/SetUp!$B$56)))</f>
        <v>0</v>
      </c>
      <c r="O1338" s="57">
        <f>K1338*SetUp!$B$65</f>
        <v>0</v>
      </c>
      <c r="P1338" s="57">
        <f>MIN(SetUp!$B$54*L1338^SetUp!$B$51,L1338)</f>
        <v>1.6090654465868626E-3</v>
      </c>
      <c r="Q1338" s="57">
        <f t="shared" si="424"/>
        <v>2.6373201477038855E-16</v>
      </c>
      <c r="R1338" s="57">
        <f>IF((H1338+N1338-O1338)&gt;SetUp!$B$56,T1337+H1338+N1338-O1338-SetUp!$B$56,T1337)</f>
        <v>0</v>
      </c>
      <c r="S1338" s="57">
        <f>R1338*SetUp!$B$65</f>
        <v>0</v>
      </c>
      <c r="T1338" s="57">
        <f>IF((R1338-S1338)&lt;SetUp!$B$53,R1338-S1338,SetUp!$B$53)</f>
        <v>0</v>
      </c>
      <c r="U1338" s="57">
        <f t="shared" si="425"/>
        <v>0.30274926014025605</v>
      </c>
      <c r="V1338" s="57">
        <f>(L1338-P1338)/1000*SetUp!$B$13*1000000/SetUp!$B$48</f>
        <v>6.9864674861538856E-2</v>
      </c>
      <c r="W1338" s="57">
        <f t="shared" si="436"/>
        <v>-2.5587171270657905E-17</v>
      </c>
      <c r="X1338" s="57">
        <f>MAX((SetUp!$B$56*(1-($H1338/SetUp!$B$56)^2)*TANH(($B1338-$D1338)/SetUp!$B$56))/(1+$H1338/SetUp!$B$56*TANH(($B1338-$D1338)/SetUp!$B$56)),0)</f>
        <v>0</v>
      </c>
      <c r="AP1338" s="64">
        <v>28551</v>
      </c>
      <c r="AQ1338" s="55">
        <v>3</v>
      </c>
      <c r="AR1338" s="55">
        <v>62</v>
      </c>
      <c r="AS1338" s="66">
        <f t="shared" si="426"/>
        <v>92.739000000000004</v>
      </c>
      <c r="AT1338" s="66">
        <f t="shared" si="427"/>
        <v>62.808551762029779</v>
      </c>
      <c r="AU1338" s="55" t="str">
        <f>IF(OR($AP1338&lt;SetUp!$B$97,$AP1338&gt;SetUp!$B$98),"Não","Sim")</f>
        <v>Não</v>
      </c>
      <c r="AV1338" s="68">
        <f t="shared" si="428"/>
        <v>9.6301090336506583</v>
      </c>
      <c r="AW1338" s="68">
        <f t="shared" si="429"/>
        <v>7.9251846516046411</v>
      </c>
      <c r="AX1338" s="68">
        <f t="shared" si="430"/>
        <v>1.9672624086093502</v>
      </c>
      <c r="AY1338" s="68">
        <f t="shared" si="431"/>
        <v>1.7980187795685343</v>
      </c>
      <c r="AZ1338" s="68">
        <f t="shared" si="432"/>
        <v>-29.930448237970225</v>
      </c>
      <c r="BA1338" s="68">
        <f t="shared" si="433"/>
        <v>-1.7049243820460172</v>
      </c>
      <c r="BB1338" s="68">
        <f t="shared" si="434"/>
        <v>-0.16924362904081591</v>
      </c>
    </row>
    <row r="1339" spans="1:54" x14ac:dyDescent="0.3">
      <c r="A1339" s="64">
        <v>28001</v>
      </c>
      <c r="B1339" s="57">
        <v>6.9000000000000006E-2</v>
      </c>
      <c r="C1339" s="57"/>
      <c r="D1339" s="57">
        <v>4.016</v>
      </c>
      <c r="E1339" s="57">
        <f t="shared" si="419"/>
        <v>6.9000000000000006E-2</v>
      </c>
      <c r="F1339" s="57">
        <f t="shared" si="420"/>
        <v>3.9470000000000001</v>
      </c>
      <c r="G1339" s="57">
        <f t="shared" si="421"/>
        <v>0</v>
      </c>
      <c r="H1339" s="57">
        <f>IF(Q1338&gt;SetUp!$B$56,SetUp!$B$56,Q1338)</f>
        <v>2.6373201477038855E-16</v>
      </c>
      <c r="I1339" s="57">
        <f t="shared" si="435"/>
        <v>0.30274926014025605</v>
      </c>
      <c r="J1339" s="57">
        <f>MIN(F1339,H1339,(1-EXP(-SetUp!$B$52*H1339/SetUp!$B$56))*F1339)</f>
        <v>0</v>
      </c>
      <c r="K1339" s="57">
        <f t="shared" si="422"/>
        <v>2.6373201477038855E-16</v>
      </c>
      <c r="L1339" s="57">
        <f>IF(I1339&lt;=0,0,MIN(SetUp!$B$50*I1339^SetUp!$B$55,I1339))</f>
        <v>2.7936243139901817E-3</v>
      </c>
      <c r="M1339" s="57">
        <f t="shared" si="423"/>
        <v>0.29995563582626589</v>
      </c>
      <c r="N1339" s="57">
        <f>IF(SetUp!$B$62=0,X1339,(B1339-E1339)*(1-(H1339/SetUp!$B$66/SetUp!$B$56)))</f>
        <v>0</v>
      </c>
      <c r="O1339" s="57">
        <f>K1339*SetUp!$B$65</f>
        <v>0</v>
      </c>
      <c r="P1339" s="57">
        <f>MIN(SetUp!$B$54*L1339^SetUp!$B$51,L1339)</f>
        <v>1.5846611586977535E-3</v>
      </c>
      <c r="Q1339" s="57">
        <f t="shared" si="424"/>
        <v>2.6373201477038855E-16</v>
      </c>
      <c r="R1339" s="57">
        <f>IF((H1339+N1339-O1339)&gt;SetUp!$B$56,T1338+H1339+N1339-O1339-SetUp!$B$56,T1338)</f>
        <v>0</v>
      </c>
      <c r="S1339" s="57">
        <f>R1339*SetUp!$B$65</f>
        <v>0</v>
      </c>
      <c r="T1339" s="57">
        <f>IF((R1339-S1339)&lt;SetUp!$B$53,R1339-S1339,SetUp!$B$53)</f>
        <v>0</v>
      </c>
      <c r="U1339" s="57">
        <f t="shared" si="425"/>
        <v>0.29995563582626589</v>
      </c>
      <c r="V1339" s="57">
        <f>(L1339-P1339)/1000*SetUp!$B$13*1000000/SetUp!$B$48</f>
        <v>6.8763023119331329E-2</v>
      </c>
      <c r="W1339" s="57">
        <f t="shared" si="436"/>
        <v>1.9949319973733282E-17</v>
      </c>
      <c r="X1339" s="57">
        <f>MAX((SetUp!$B$56*(1-($H1339/SetUp!$B$56)^2)*TANH(($B1339-$D1339)/SetUp!$B$56))/(1+$H1339/SetUp!$B$56*TANH(($B1339-$D1339)/SetUp!$B$56)),0)</f>
        <v>0</v>
      </c>
      <c r="AP1339" s="64">
        <v>28552</v>
      </c>
      <c r="AQ1339" s="55">
        <v>3</v>
      </c>
      <c r="AR1339" s="55">
        <v>63</v>
      </c>
      <c r="AS1339" s="66">
        <f t="shared" si="426"/>
        <v>48.125999999999998</v>
      </c>
      <c r="AT1339" s="66">
        <f t="shared" si="427"/>
        <v>129.15445104683795</v>
      </c>
      <c r="AU1339" s="55" t="str">
        <f>IF(OR($AP1339&lt;SetUp!$B$97,$AP1339&gt;SetUp!$B$98),"Não","Sim")</f>
        <v>Não</v>
      </c>
      <c r="AV1339" s="68">
        <f t="shared" si="428"/>
        <v>6.9372905373784075</v>
      </c>
      <c r="AW1339" s="68">
        <f t="shared" si="429"/>
        <v>11.364613985826265</v>
      </c>
      <c r="AX1339" s="68">
        <f t="shared" si="430"/>
        <v>1.6823797667237221</v>
      </c>
      <c r="AY1339" s="68">
        <f t="shared" si="431"/>
        <v>2.1111093778478605</v>
      </c>
      <c r="AZ1339" s="68">
        <f t="shared" si="432"/>
        <v>81.028451046837944</v>
      </c>
      <c r="BA1339" s="68">
        <f t="shared" si="433"/>
        <v>4.4273234484478579</v>
      </c>
      <c r="BB1339" s="68">
        <f t="shared" si="434"/>
        <v>0.42872961112413832</v>
      </c>
    </row>
    <row r="1340" spans="1:54" x14ac:dyDescent="0.3">
      <c r="A1340" s="64">
        <v>28002</v>
      </c>
      <c r="B1340" s="57">
        <v>3.3000000000000002E-2</v>
      </c>
      <c r="C1340" s="57"/>
      <c r="D1340" s="57">
        <v>4.016</v>
      </c>
      <c r="E1340" s="57">
        <f t="shared" si="419"/>
        <v>3.3000000000000002E-2</v>
      </c>
      <c r="F1340" s="57">
        <f t="shared" si="420"/>
        <v>3.9830000000000001</v>
      </c>
      <c r="G1340" s="57">
        <f t="shared" si="421"/>
        <v>0</v>
      </c>
      <c r="H1340" s="57">
        <f>IF(Q1339&gt;SetUp!$B$56,SetUp!$B$56,Q1339)</f>
        <v>2.6373201477038855E-16</v>
      </c>
      <c r="I1340" s="57">
        <f t="shared" si="435"/>
        <v>0.29995563582626589</v>
      </c>
      <c r="J1340" s="57">
        <f>MIN(F1340,H1340,(1-EXP(-SetUp!$B$52*H1340/SetUp!$B$56))*F1340)</f>
        <v>0</v>
      </c>
      <c r="K1340" s="57">
        <f t="shared" si="422"/>
        <v>2.6373201477038855E-16</v>
      </c>
      <c r="L1340" s="57">
        <f>IF(I1340&lt;=0,0,MIN(SetUp!$B$50*I1340^SetUp!$B$55,I1340))</f>
        <v>2.7507929005753193E-3</v>
      </c>
      <c r="M1340" s="57">
        <f t="shared" si="423"/>
        <v>0.29720484292569055</v>
      </c>
      <c r="N1340" s="57">
        <f>IF(SetUp!$B$62=0,X1340,(B1340-E1340)*(1-(H1340/SetUp!$B$66/SetUp!$B$56)))</f>
        <v>0</v>
      </c>
      <c r="O1340" s="57">
        <f>K1340*SetUp!$B$65</f>
        <v>0</v>
      </c>
      <c r="P1340" s="57">
        <f>MIN(SetUp!$B$54*L1340^SetUp!$B$51,L1340)</f>
        <v>1.5607755672690849E-3</v>
      </c>
      <c r="Q1340" s="57">
        <f t="shared" si="424"/>
        <v>2.6373201477038855E-16</v>
      </c>
      <c r="R1340" s="57">
        <f>IF((H1340+N1340-O1340)&gt;SetUp!$B$56,T1339+H1340+N1340-O1340-SetUp!$B$56,T1339)</f>
        <v>0</v>
      </c>
      <c r="S1340" s="57">
        <f>R1340*SetUp!$B$65</f>
        <v>0</v>
      </c>
      <c r="T1340" s="57">
        <f>IF((R1340-S1340)&lt;SetUp!$B$53,R1340-S1340,SetUp!$B$53)</f>
        <v>0</v>
      </c>
      <c r="U1340" s="57">
        <f t="shared" si="425"/>
        <v>0.29720484292569055</v>
      </c>
      <c r="V1340" s="57">
        <f>(L1340-P1340)/1000*SetUp!$B$13*1000000/SetUp!$B$48</f>
        <v>6.7685428662007899E-2</v>
      </c>
      <c r="W1340" s="57">
        <f t="shared" si="436"/>
        <v>-1.9081958235744878E-17</v>
      </c>
      <c r="X1340" s="57">
        <f>MAX((SetUp!$B$56*(1-($H1340/SetUp!$B$56)^2)*TANH(($B1340-$D1340)/SetUp!$B$56))/(1+$H1340/SetUp!$B$56*TANH(($B1340-$D1340)/SetUp!$B$56)),0)</f>
        <v>0</v>
      </c>
      <c r="AP1340" s="64">
        <v>28553</v>
      </c>
      <c r="AQ1340" s="55">
        <v>3</v>
      </c>
      <c r="AR1340" s="55">
        <v>64</v>
      </c>
      <c r="AS1340" s="66">
        <f t="shared" si="426"/>
        <v>98.037000000000006</v>
      </c>
      <c r="AT1340" s="66">
        <f t="shared" si="427"/>
        <v>117.52286291964658</v>
      </c>
      <c r="AU1340" s="55" t="str">
        <f>IF(OR($AP1340&lt;SetUp!$B$97,$AP1340&gt;SetUp!$B$98),"Não","Sim")</f>
        <v>Não</v>
      </c>
      <c r="AV1340" s="68">
        <f t="shared" si="428"/>
        <v>9.9013635424622208</v>
      </c>
      <c r="AW1340" s="68">
        <f t="shared" si="429"/>
        <v>10.840796230888513</v>
      </c>
      <c r="AX1340" s="68">
        <f t="shared" si="430"/>
        <v>1.9913900130718796</v>
      </c>
      <c r="AY1340" s="68">
        <f t="shared" si="431"/>
        <v>2.0701223625563676</v>
      </c>
      <c r="AZ1340" s="68">
        <f t="shared" si="432"/>
        <v>19.485862919646578</v>
      </c>
      <c r="BA1340" s="68">
        <f t="shared" si="433"/>
        <v>0.93943268842629202</v>
      </c>
      <c r="BB1340" s="68">
        <f t="shared" si="434"/>
        <v>7.873234948448804E-2</v>
      </c>
    </row>
    <row r="1341" spans="1:54" x14ac:dyDescent="0.3">
      <c r="A1341" s="64">
        <v>28003</v>
      </c>
      <c r="B1341" s="57">
        <v>3.0000000000000001E-3</v>
      </c>
      <c r="C1341" s="57"/>
      <c r="D1341" s="57">
        <v>4.016</v>
      </c>
      <c r="E1341" s="57">
        <f t="shared" si="419"/>
        <v>3.0000000000000001E-3</v>
      </c>
      <c r="F1341" s="57">
        <f t="shared" si="420"/>
        <v>4.0129999999999999</v>
      </c>
      <c r="G1341" s="57">
        <f t="shared" si="421"/>
        <v>0</v>
      </c>
      <c r="H1341" s="57">
        <f>IF(Q1340&gt;SetUp!$B$56,SetUp!$B$56,Q1340)</f>
        <v>2.6373201477038855E-16</v>
      </c>
      <c r="I1341" s="57">
        <f t="shared" si="435"/>
        <v>0.29720484292569055</v>
      </c>
      <c r="J1341" s="57">
        <f>MIN(F1341,H1341,(1-EXP(-SetUp!$B$52*H1341/SetUp!$B$56))*F1341)</f>
        <v>0</v>
      </c>
      <c r="K1341" s="57">
        <f t="shared" si="422"/>
        <v>2.6373201477038855E-16</v>
      </c>
      <c r="L1341" s="57">
        <f>IF(I1341&lt;=0,0,MIN(SetUp!$B$50*I1341^SetUp!$B$55,I1341))</f>
        <v>2.70887721935553E-3</v>
      </c>
      <c r="M1341" s="57">
        <f t="shared" si="423"/>
        <v>0.29449596570633502</v>
      </c>
      <c r="N1341" s="57">
        <f>IF(SetUp!$B$62=0,X1341,(B1341-E1341)*(1-(H1341/SetUp!$B$66/SetUp!$B$56)))</f>
        <v>0</v>
      </c>
      <c r="O1341" s="57">
        <f>K1341*SetUp!$B$65</f>
        <v>0</v>
      </c>
      <c r="P1341" s="57">
        <f>MIN(SetUp!$B$54*L1341^SetUp!$B$51,L1341)</f>
        <v>1.537394522028163E-3</v>
      </c>
      <c r="Q1341" s="57">
        <f t="shared" si="424"/>
        <v>2.6373201477038855E-16</v>
      </c>
      <c r="R1341" s="57">
        <f>IF((H1341+N1341-O1341)&gt;SetUp!$B$56,T1340+H1341+N1341-O1341-SetUp!$B$56,T1340)</f>
        <v>0</v>
      </c>
      <c r="S1341" s="57">
        <f>R1341*SetUp!$B$65</f>
        <v>0</v>
      </c>
      <c r="T1341" s="57">
        <f>IF((R1341-S1341)&lt;SetUp!$B$53,R1341-S1341,SetUp!$B$53)</f>
        <v>0</v>
      </c>
      <c r="U1341" s="57">
        <f t="shared" si="425"/>
        <v>0.29449596570633502</v>
      </c>
      <c r="V1341" s="57">
        <f>(L1341-P1341)/1000*SetUp!$B$13*1000000/SetUp!$B$48</f>
        <v>6.6631221512067934E-2</v>
      </c>
      <c r="W1341" s="57">
        <f t="shared" si="436"/>
        <v>0</v>
      </c>
      <c r="X1341" s="57">
        <f>MAX((SetUp!$B$56*(1-($H1341/SetUp!$B$56)^2)*TANH(($B1341-$D1341)/SetUp!$B$56))/(1+$H1341/SetUp!$B$56*TANH(($B1341-$D1341)/SetUp!$B$56)),0)</f>
        <v>0</v>
      </c>
      <c r="AP1341" s="64">
        <v>28554</v>
      </c>
      <c r="AQ1341" s="55">
        <v>3</v>
      </c>
      <c r="AR1341" s="55">
        <v>65</v>
      </c>
      <c r="AS1341" s="66">
        <f t="shared" si="426"/>
        <v>127.23</v>
      </c>
      <c r="AT1341" s="66">
        <f t="shared" si="427"/>
        <v>184.86947489203922</v>
      </c>
      <c r="AU1341" s="55" t="str">
        <f>IF(OR($AP1341&lt;SetUp!$B$97,$AP1341&gt;SetUp!$B$98),"Não","Sim")</f>
        <v>Não</v>
      </c>
      <c r="AV1341" s="68">
        <f t="shared" si="428"/>
        <v>11.279627653428991</v>
      </c>
      <c r="AW1341" s="68">
        <f t="shared" si="429"/>
        <v>13.596671463709022</v>
      </c>
      <c r="AX1341" s="68">
        <f t="shared" si="430"/>
        <v>2.104589527179372</v>
      </c>
      <c r="AY1341" s="68">
        <f t="shared" si="431"/>
        <v>2.266865207641835</v>
      </c>
      <c r="AZ1341" s="68">
        <f t="shared" si="432"/>
        <v>57.639474892039217</v>
      </c>
      <c r="BA1341" s="68">
        <f t="shared" si="433"/>
        <v>2.3170438102800315</v>
      </c>
      <c r="BB1341" s="68">
        <f t="shared" si="434"/>
        <v>0.16227568046246299</v>
      </c>
    </row>
    <row r="1342" spans="1:54" x14ac:dyDescent="0.3">
      <c r="A1342" s="64">
        <v>28004</v>
      </c>
      <c r="B1342" s="57">
        <v>0</v>
      </c>
      <c r="C1342" s="57"/>
      <c r="D1342" s="57">
        <v>4.7469999999999999</v>
      </c>
      <c r="E1342" s="57">
        <f t="shared" si="419"/>
        <v>0</v>
      </c>
      <c r="F1342" s="57">
        <f t="shared" si="420"/>
        <v>4.7469999999999999</v>
      </c>
      <c r="G1342" s="57">
        <f t="shared" si="421"/>
        <v>0</v>
      </c>
      <c r="H1342" s="57">
        <f>IF(Q1341&gt;SetUp!$B$56,SetUp!$B$56,Q1341)</f>
        <v>2.6373201477038855E-16</v>
      </c>
      <c r="I1342" s="57">
        <f t="shared" si="435"/>
        <v>0.29449596570633502</v>
      </c>
      <c r="J1342" s="57">
        <f>MIN(F1342,H1342,(1-EXP(-SetUp!$B$52*H1342/SetUp!$B$56))*F1342)</f>
        <v>0</v>
      </c>
      <c r="K1342" s="57">
        <f t="shared" si="422"/>
        <v>2.6373201477038855E-16</v>
      </c>
      <c r="L1342" s="57">
        <f>IF(I1342&lt;=0,0,MIN(SetUp!$B$50*I1342^SetUp!$B$55,I1342))</f>
        <v>2.6678522093232441E-3</v>
      </c>
      <c r="M1342" s="57">
        <f t="shared" si="423"/>
        <v>0.29182811349701177</v>
      </c>
      <c r="N1342" s="57">
        <f>IF(SetUp!$B$62=0,X1342,(B1342-E1342)*(1-(H1342/SetUp!$B$66/SetUp!$B$56)))</f>
        <v>0</v>
      </c>
      <c r="O1342" s="57">
        <f>K1342*SetUp!$B$65</f>
        <v>0</v>
      </c>
      <c r="P1342" s="57">
        <f>MIN(SetUp!$B$54*L1342^SetUp!$B$51,L1342)</f>
        <v>1.5145043431001768E-3</v>
      </c>
      <c r="Q1342" s="57">
        <f t="shared" si="424"/>
        <v>2.6373201477038855E-16</v>
      </c>
      <c r="R1342" s="57">
        <f>IF((H1342+N1342-O1342)&gt;SetUp!$B$56,T1341+H1342+N1342-O1342-SetUp!$B$56,T1341)</f>
        <v>0</v>
      </c>
      <c r="S1342" s="57">
        <f>R1342*SetUp!$B$65</f>
        <v>0</v>
      </c>
      <c r="T1342" s="57">
        <f>IF((R1342-S1342)&lt;SetUp!$B$53,R1342-S1342,SetUp!$B$53)</f>
        <v>0</v>
      </c>
      <c r="U1342" s="57">
        <f t="shared" si="425"/>
        <v>0.29182811349701177</v>
      </c>
      <c r="V1342" s="57">
        <f>(L1342-P1342)/1000*SetUp!$B$13*1000000/SetUp!$B$48</f>
        <v>6.5599754337050106E-2</v>
      </c>
      <c r="W1342" s="57">
        <f t="shared" si="436"/>
        <v>-7.3725747729014302E-18</v>
      </c>
      <c r="X1342" s="57">
        <f>MAX((SetUp!$B$56*(1-($H1342/SetUp!$B$56)^2)*TANH(($B1342-$D1342)/SetUp!$B$56))/(1+$H1342/SetUp!$B$56*TANH(($B1342-$D1342)/SetUp!$B$56)),0)</f>
        <v>0</v>
      </c>
      <c r="AP1342" s="64">
        <v>28555</v>
      </c>
      <c r="AQ1342" s="55">
        <v>3</v>
      </c>
      <c r="AR1342" s="55">
        <v>66</v>
      </c>
      <c r="AS1342" s="66">
        <f t="shared" si="426"/>
        <v>218.25</v>
      </c>
      <c r="AT1342" s="66">
        <f t="shared" si="427"/>
        <v>151.78304255782277</v>
      </c>
      <c r="AU1342" s="55" t="str">
        <f>IF(OR($AP1342&lt;SetUp!$B$97,$AP1342&gt;SetUp!$B$98),"Não","Sim")</f>
        <v>Não</v>
      </c>
      <c r="AV1342" s="68">
        <f t="shared" si="428"/>
        <v>14.773286702694158</v>
      </c>
      <c r="AW1342" s="68">
        <f t="shared" si="429"/>
        <v>12.320026077806117</v>
      </c>
      <c r="AX1342" s="68">
        <f t="shared" si="430"/>
        <v>2.3389542523776075</v>
      </c>
      <c r="AY1342" s="68">
        <f t="shared" si="431"/>
        <v>2.1812232542015066</v>
      </c>
      <c r="AZ1342" s="68">
        <f t="shared" si="432"/>
        <v>-66.466957442177232</v>
      </c>
      <c r="BA1342" s="68">
        <f t="shared" si="433"/>
        <v>-2.4532606248880402</v>
      </c>
      <c r="BB1342" s="68">
        <f t="shared" si="434"/>
        <v>-0.15773099817610081</v>
      </c>
    </row>
    <row r="1343" spans="1:54" x14ac:dyDescent="0.3">
      <c r="A1343" s="64">
        <v>28005</v>
      </c>
      <c r="B1343" s="57">
        <v>0</v>
      </c>
      <c r="C1343" s="57"/>
      <c r="D1343" s="57">
        <v>4.7469999999999999</v>
      </c>
      <c r="E1343" s="57">
        <f t="shared" si="419"/>
        <v>0</v>
      </c>
      <c r="F1343" s="57">
        <f t="shared" si="420"/>
        <v>4.7469999999999999</v>
      </c>
      <c r="G1343" s="57">
        <f t="shared" si="421"/>
        <v>0</v>
      </c>
      <c r="H1343" s="57">
        <f>IF(Q1342&gt;SetUp!$B$56,SetUp!$B$56,Q1342)</f>
        <v>2.6373201477038855E-16</v>
      </c>
      <c r="I1343" s="57">
        <f t="shared" si="435"/>
        <v>0.29182811349701177</v>
      </c>
      <c r="J1343" s="57">
        <f>MIN(F1343,H1343,(1-EXP(-SetUp!$B$52*H1343/SetUp!$B$56))*F1343)</f>
        <v>0</v>
      </c>
      <c r="K1343" s="57">
        <f t="shared" si="422"/>
        <v>2.6373201477038855E-16</v>
      </c>
      <c r="L1343" s="57">
        <f>IF(I1343&lt;=0,0,MIN(SetUp!$B$50*I1343^SetUp!$B$55,I1343))</f>
        <v>2.6276936437917733E-3</v>
      </c>
      <c r="M1343" s="57">
        <f t="shared" si="423"/>
        <v>0.28920041985321998</v>
      </c>
      <c r="N1343" s="57">
        <f>IF(SetUp!$B$62=0,X1343,(B1343-E1343)*(1-(H1343/SetUp!$B$66/SetUp!$B$56)))</f>
        <v>0</v>
      </c>
      <c r="O1343" s="57">
        <f>K1343*SetUp!$B$65</f>
        <v>0</v>
      </c>
      <c r="P1343" s="57">
        <f>MIN(SetUp!$B$54*L1343^SetUp!$B$51,L1343)</f>
        <v>1.4920918025962918E-3</v>
      </c>
      <c r="Q1343" s="57">
        <f t="shared" si="424"/>
        <v>2.6373201477038855E-16</v>
      </c>
      <c r="R1343" s="57">
        <f>IF((H1343+N1343-O1343)&gt;SetUp!$B$56,T1342+H1343+N1343-O1343-SetUp!$B$56,T1342)</f>
        <v>0</v>
      </c>
      <c r="S1343" s="57">
        <f>R1343*SetUp!$B$65</f>
        <v>0</v>
      </c>
      <c r="T1343" s="57">
        <f>IF((R1343-S1343)&lt;SetUp!$B$53,R1343-S1343,SetUp!$B$53)</f>
        <v>0</v>
      </c>
      <c r="U1343" s="57">
        <f t="shared" si="425"/>
        <v>0.28920041985321998</v>
      </c>
      <c r="V1343" s="57">
        <f>(L1343-P1343)/1000*SetUp!$B$13*1000000/SetUp!$B$48</f>
        <v>6.4590401550816551E-2</v>
      </c>
      <c r="W1343" s="57">
        <f t="shared" si="436"/>
        <v>-1.0842021724855044E-17</v>
      </c>
      <c r="X1343" s="57">
        <f>MAX((SetUp!$B$56*(1-($H1343/SetUp!$B$56)^2)*TANH(($B1343-$D1343)/SetUp!$B$56))/(1+$H1343/SetUp!$B$56*TANH(($B1343-$D1343)/SetUp!$B$56)),0)</f>
        <v>0</v>
      </c>
      <c r="AP1343" s="64">
        <v>28556</v>
      </c>
      <c r="AQ1343" s="55">
        <v>3</v>
      </c>
      <c r="AR1343" s="55">
        <v>67</v>
      </c>
      <c r="AS1343" s="66">
        <f t="shared" si="426"/>
        <v>189.04</v>
      </c>
      <c r="AT1343" s="66">
        <f t="shared" si="427"/>
        <v>161.74191502378585</v>
      </c>
      <c r="AU1343" s="55" t="str">
        <f>IF(OR($AP1343&lt;SetUp!$B$97,$AP1343&gt;SetUp!$B$98),"Não","Sim")</f>
        <v>Não</v>
      </c>
      <c r="AV1343" s="68">
        <f t="shared" si="428"/>
        <v>13.749181793837769</v>
      </c>
      <c r="AW1343" s="68">
        <f t="shared" si="429"/>
        <v>12.71777948479159</v>
      </c>
      <c r="AX1343" s="68">
        <f t="shared" si="430"/>
        <v>2.2765537086243124</v>
      </c>
      <c r="AY1343" s="68">
        <f t="shared" si="431"/>
        <v>2.2088225808503936</v>
      </c>
      <c r="AZ1343" s="68">
        <f t="shared" si="432"/>
        <v>-27.298084976214142</v>
      </c>
      <c r="BA1343" s="68">
        <f t="shared" si="433"/>
        <v>-1.0314023090461788</v>
      </c>
      <c r="BB1343" s="68">
        <f t="shared" si="434"/>
        <v>-6.7731127773918764E-2</v>
      </c>
    </row>
    <row r="1344" spans="1:54" x14ac:dyDescent="0.3">
      <c r="A1344" s="64">
        <v>28006</v>
      </c>
      <c r="B1344" s="57">
        <v>0</v>
      </c>
      <c r="C1344" s="57"/>
      <c r="D1344" s="57">
        <v>4.7469999999999999</v>
      </c>
      <c r="E1344" s="57">
        <f t="shared" si="419"/>
        <v>0</v>
      </c>
      <c r="F1344" s="57">
        <f t="shared" si="420"/>
        <v>4.7469999999999999</v>
      </c>
      <c r="G1344" s="57">
        <f t="shared" si="421"/>
        <v>0</v>
      </c>
      <c r="H1344" s="57">
        <f>IF(Q1343&gt;SetUp!$B$56,SetUp!$B$56,Q1343)</f>
        <v>2.6373201477038855E-16</v>
      </c>
      <c r="I1344" s="57">
        <f t="shared" si="435"/>
        <v>0.28920041985321998</v>
      </c>
      <c r="J1344" s="57">
        <f>MIN(F1344,H1344,(1-EXP(-SetUp!$B$52*H1344/SetUp!$B$56))*F1344)</f>
        <v>0</v>
      </c>
      <c r="K1344" s="57">
        <f t="shared" si="422"/>
        <v>2.6373201477038855E-16</v>
      </c>
      <c r="L1344" s="57">
        <f>IF(I1344&lt;=0,0,MIN(SetUp!$B$50*I1344^SetUp!$B$55,I1344))</f>
        <v>2.5883780977297454E-3</v>
      </c>
      <c r="M1344" s="57">
        <f t="shared" si="423"/>
        <v>0.28661204175549021</v>
      </c>
      <c r="N1344" s="57">
        <f>IF(SetUp!$B$62=0,X1344,(B1344-E1344)*(1-(H1344/SetUp!$B$66/SetUp!$B$56)))</f>
        <v>0</v>
      </c>
      <c r="O1344" s="57">
        <f>K1344*SetUp!$B$65</f>
        <v>0</v>
      </c>
      <c r="P1344" s="57">
        <f>MIN(SetUp!$B$54*L1344^SetUp!$B$51,L1344)</f>
        <v>1.4701441070298171E-3</v>
      </c>
      <c r="Q1344" s="57">
        <f t="shared" si="424"/>
        <v>2.6373201477038855E-16</v>
      </c>
      <c r="R1344" s="57">
        <f>IF((H1344+N1344-O1344)&gt;SetUp!$B$56,T1343+H1344+N1344-O1344-SetUp!$B$56,T1343)</f>
        <v>0</v>
      </c>
      <c r="S1344" s="57">
        <f>R1344*SetUp!$B$65</f>
        <v>0</v>
      </c>
      <c r="T1344" s="57">
        <f>IF((R1344-S1344)&lt;SetUp!$B$53,R1344-S1344,SetUp!$B$53)</f>
        <v>0</v>
      </c>
      <c r="U1344" s="57">
        <f t="shared" si="425"/>
        <v>0.28661204175549021</v>
      </c>
      <c r="V1344" s="57">
        <f>(L1344-P1344)/1000*SetUp!$B$13*1000000/SetUp!$B$48</f>
        <v>6.3602558455738978E-2</v>
      </c>
      <c r="W1344" s="57">
        <f t="shared" si="436"/>
        <v>-2.5587171270657905E-17</v>
      </c>
      <c r="X1344" s="57">
        <f>MAX((SetUp!$B$56*(1-($H1344/SetUp!$B$56)^2)*TANH(($B1344-$D1344)/SetUp!$B$56))/(1+$H1344/SetUp!$B$56*TANH(($B1344-$D1344)/SetUp!$B$56)),0)</f>
        <v>0</v>
      </c>
      <c r="AP1344" s="64">
        <v>28557</v>
      </c>
      <c r="AQ1344" s="55">
        <v>3</v>
      </c>
      <c r="AR1344" s="55">
        <v>68</v>
      </c>
      <c r="AS1344" s="66">
        <f t="shared" si="426"/>
        <v>142.44</v>
      </c>
      <c r="AT1344" s="66">
        <f t="shared" si="427"/>
        <v>144.07055419398006</v>
      </c>
      <c r="AU1344" s="55" t="str">
        <f>IF(OR($AP1344&lt;SetUp!$B$97,$AP1344&gt;SetUp!$B$98),"Não","Sim")</f>
        <v>Não</v>
      </c>
      <c r="AV1344" s="68">
        <f t="shared" si="428"/>
        <v>11.934822998268555</v>
      </c>
      <c r="AW1344" s="68">
        <f t="shared" si="429"/>
        <v>12.002939398079958</v>
      </c>
      <c r="AX1344" s="68">
        <f t="shared" si="430"/>
        <v>2.1536319650022162</v>
      </c>
      <c r="AY1344" s="68">
        <f t="shared" si="431"/>
        <v>2.1585752267693583</v>
      </c>
      <c r="AZ1344" s="68">
        <f t="shared" si="432"/>
        <v>1.6305541939800605</v>
      </c>
      <c r="BA1344" s="68">
        <f t="shared" si="433"/>
        <v>6.8116399811403383E-2</v>
      </c>
      <c r="BB1344" s="68">
        <f t="shared" si="434"/>
        <v>4.9432617671421042E-3</v>
      </c>
    </row>
    <row r="1345" spans="1:54" x14ac:dyDescent="0.3">
      <c r="A1345" s="64">
        <v>28007</v>
      </c>
      <c r="B1345" s="57">
        <v>0.36099999999999999</v>
      </c>
      <c r="C1345" s="57"/>
      <c r="D1345" s="57">
        <v>4.7469999999999999</v>
      </c>
      <c r="E1345" s="57">
        <f t="shared" si="419"/>
        <v>0.36099999999999999</v>
      </c>
      <c r="F1345" s="57">
        <f t="shared" si="420"/>
        <v>4.3860000000000001</v>
      </c>
      <c r="G1345" s="57">
        <f t="shared" si="421"/>
        <v>0</v>
      </c>
      <c r="H1345" s="57">
        <f>IF(Q1344&gt;SetUp!$B$56,SetUp!$B$56,Q1344)</f>
        <v>2.6373201477038855E-16</v>
      </c>
      <c r="I1345" s="57">
        <f t="shared" si="435"/>
        <v>0.28661204175549021</v>
      </c>
      <c r="J1345" s="57">
        <f>MIN(F1345,H1345,(1-EXP(-SetUp!$B$52*H1345/SetUp!$B$56))*F1345)</f>
        <v>0</v>
      </c>
      <c r="K1345" s="57">
        <f t="shared" si="422"/>
        <v>2.6373201477038855E-16</v>
      </c>
      <c r="L1345" s="57">
        <f>IF(I1345&lt;=0,0,MIN(SetUp!$B$50*I1345^SetUp!$B$55,I1345))</f>
        <v>2.5498829165638104E-3</v>
      </c>
      <c r="M1345" s="57">
        <f t="shared" si="423"/>
        <v>0.28406215883892638</v>
      </c>
      <c r="N1345" s="57">
        <f>IF(SetUp!$B$62=0,X1345,(B1345-E1345)*(1-(H1345/SetUp!$B$66/SetUp!$B$56)))</f>
        <v>0</v>
      </c>
      <c r="O1345" s="57">
        <f>K1345*SetUp!$B$65</f>
        <v>0</v>
      </c>
      <c r="P1345" s="57">
        <f>MIN(SetUp!$B$54*L1345^SetUp!$B$51,L1345)</f>
        <v>1.4486488805184072E-3</v>
      </c>
      <c r="Q1345" s="57">
        <f t="shared" si="424"/>
        <v>2.6373201477038855E-16</v>
      </c>
      <c r="R1345" s="57">
        <f>IF((H1345+N1345-O1345)&gt;SetUp!$B$56,T1344+H1345+N1345-O1345-SetUp!$B$56,T1344)</f>
        <v>0</v>
      </c>
      <c r="S1345" s="57">
        <f>R1345*SetUp!$B$65</f>
        <v>0</v>
      </c>
      <c r="T1345" s="57">
        <f>IF((R1345-S1345)&lt;SetUp!$B$53,R1345-S1345,SetUp!$B$53)</f>
        <v>0</v>
      </c>
      <c r="U1345" s="57">
        <f t="shared" si="425"/>
        <v>0.28406215883892638</v>
      </c>
      <c r="V1345" s="57">
        <f>(L1345-P1345)/1000*SetUp!$B$13*1000000/SetUp!$B$48</f>
        <v>6.2635640423688674E-2</v>
      </c>
      <c r="W1345" s="57">
        <f t="shared" si="436"/>
        <v>-1.7780915628762273E-17</v>
      </c>
      <c r="X1345" s="57">
        <f>MAX((SetUp!$B$56*(1-($H1345/SetUp!$B$56)^2)*TANH(($B1345-$D1345)/SetUp!$B$56))/(1+$H1345/SetUp!$B$56*TANH(($B1345-$D1345)/SetUp!$B$56)),0)</f>
        <v>0</v>
      </c>
      <c r="AP1345" s="64">
        <v>28558</v>
      </c>
      <c r="AQ1345" s="55">
        <v>3</v>
      </c>
      <c r="AR1345" s="55">
        <v>69</v>
      </c>
      <c r="AS1345" s="66">
        <f t="shared" si="426"/>
        <v>111.093</v>
      </c>
      <c r="AT1345" s="66">
        <f t="shared" si="427"/>
        <v>101.75808495051342</v>
      </c>
      <c r="AU1345" s="55" t="str">
        <f>IF(OR($AP1345&lt;SetUp!$B$97,$AP1345&gt;SetUp!$B$98),"Não","Sim")</f>
        <v>Não</v>
      </c>
      <c r="AV1345" s="68">
        <f t="shared" si="428"/>
        <v>10.540066413453001</v>
      </c>
      <c r="AW1345" s="68">
        <f t="shared" si="429"/>
        <v>10.087521249073699</v>
      </c>
      <c r="AX1345" s="68">
        <f t="shared" si="430"/>
        <v>2.0456866947901129</v>
      </c>
      <c r="AY1345" s="68">
        <f t="shared" si="431"/>
        <v>2.0075689251198785</v>
      </c>
      <c r="AZ1345" s="68">
        <f t="shared" si="432"/>
        <v>-9.3349150494865825</v>
      </c>
      <c r="BA1345" s="68">
        <f t="shared" si="433"/>
        <v>-0.45254516437930192</v>
      </c>
      <c r="BB1345" s="68">
        <f t="shared" si="434"/>
        <v>-3.8117769670234392E-2</v>
      </c>
    </row>
    <row r="1346" spans="1:54" x14ac:dyDescent="0.3">
      <c r="A1346" s="64">
        <v>28008</v>
      </c>
      <c r="B1346" s="57">
        <v>0</v>
      </c>
      <c r="C1346" s="57"/>
      <c r="D1346" s="57">
        <v>4.7469999999999999</v>
      </c>
      <c r="E1346" s="57">
        <f t="shared" si="419"/>
        <v>0</v>
      </c>
      <c r="F1346" s="57">
        <f t="shared" si="420"/>
        <v>4.7469999999999999</v>
      </c>
      <c r="G1346" s="57">
        <f t="shared" si="421"/>
        <v>0</v>
      </c>
      <c r="H1346" s="57">
        <f>IF(Q1345&gt;SetUp!$B$56,SetUp!$B$56,Q1345)</f>
        <v>2.6373201477038855E-16</v>
      </c>
      <c r="I1346" s="57">
        <f t="shared" si="435"/>
        <v>0.28406215883892638</v>
      </c>
      <c r="J1346" s="57">
        <f>MIN(F1346,H1346,(1-EXP(-SetUp!$B$52*H1346/SetUp!$B$56))*F1346)</f>
        <v>0</v>
      </c>
      <c r="K1346" s="57">
        <f t="shared" si="422"/>
        <v>2.6373201477038855E-16</v>
      </c>
      <c r="L1346" s="57">
        <f>IF(I1346&lt;=0,0,MIN(SetUp!$B$50*I1346^SetUp!$B$55,I1346))</f>
        <v>2.5121861863752191E-3</v>
      </c>
      <c r="M1346" s="57">
        <f t="shared" si="423"/>
        <v>0.28154997265255116</v>
      </c>
      <c r="N1346" s="57">
        <f>IF(SetUp!$B$62=0,X1346,(B1346-E1346)*(1-(H1346/SetUp!$B$66/SetUp!$B$56)))</f>
        <v>0</v>
      </c>
      <c r="O1346" s="57">
        <f>K1346*SetUp!$B$65</f>
        <v>0</v>
      </c>
      <c r="P1346" s="57">
        <f>MIN(SetUp!$B$54*L1346^SetUp!$B$51,L1346)</f>
        <v>1.427594148732665E-3</v>
      </c>
      <c r="Q1346" s="57">
        <f t="shared" si="424"/>
        <v>2.6373201477038855E-16</v>
      </c>
      <c r="R1346" s="57">
        <f>IF((H1346+N1346-O1346)&gt;SetUp!$B$56,T1345+H1346+N1346-O1346-SetUp!$B$56,T1345)</f>
        <v>0</v>
      </c>
      <c r="S1346" s="57">
        <f>R1346*SetUp!$B$65</f>
        <v>0</v>
      </c>
      <c r="T1346" s="57">
        <f>IF((R1346-S1346)&lt;SetUp!$B$53,R1346-S1346,SetUp!$B$53)</f>
        <v>0</v>
      </c>
      <c r="U1346" s="57">
        <f t="shared" si="425"/>
        <v>0.28154997265255116</v>
      </c>
      <c r="V1346" s="57">
        <f>(L1346-P1346)/1000*SetUp!$B$13*1000000/SetUp!$B$48</f>
        <v>6.1689082113853169E-2</v>
      </c>
      <c r="W1346" s="57">
        <f t="shared" si="436"/>
        <v>0</v>
      </c>
      <c r="X1346" s="57">
        <f>MAX((SetUp!$B$56*(1-($H1346/SetUp!$B$56)^2)*TANH(($B1346-$D1346)/SetUp!$B$56))/(1+$H1346/SetUp!$B$56*TANH(($B1346-$D1346)/SetUp!$B$56)),0)</f>
        <v>0</v>
      </c>
      <c r="AP1346" s="64">
        <v>28559</v>
      </c>
      <c r="AQ1346" s="55">
        <v>3</v>
      </c>
      <c r="AR1346" s="55">
        <v>70</v>
      </c>
      <c r="AS1346" s="66">
        <f t="shared" si="426"/>
        <v>84.298000000000002</v>
      </c>
      <c r="AT1346" s="66">
        <f t="shared" si="427"/>
        <v>75.44931566976274</v>
      </c>
      <c r="AU1346" s="55" t="str">
        <f>IF(OR($AP1346&lt;SetUp!$B$97,$AP1346&gt;SetUp!$B$98),"Não","Sim")</f>
        <v>Não</v>
      </c>
      <c r="AV1346" s="68">
        <f t="shared" si="428"/>
        <v>9.1813942296363678</v>
      </c>
      <c r="AW1346" s="68">
        <f t="shared" si="429"/>
        <v>8.6861565533763407</v>
      </c>
      <c r="AX1346" s="68">
        <f t="shared" si="430"/>
        <v>1.9258172709560886</v>
      </c>
      <c r="AY1346" s="68">
        <f t="shared" si="431"/>
        <v>1.8776553050500626</v>
      </c>
      <c r="AZ1346" s="68">
        <f t="shared" si="432"/>
        <v>-8.848684330237262</v>
      </c>
      <c r="BA1346" s="68">
        <f t="shared" si="433"/>
        <v>-0.49523767626002702</v>
      </c>
      <c r="BB1346" s="68">
        <f t="shared" si="434"/>
        <v>-4.816196590602595E-2</v>
      </c>
    </row>
    <row r="1347" spans="1:54" x14ac:dyDescent="0.3">
      <c r="A1347" s="64">
        <v>28009</v>
      </c>
      <c r="B1347" s="57">
        <v>0</v>
      </c>
      <c r="C1347" s="57"/>
      <c r="D1347" s="57">
        <v>4.7469999999999999</v>
      </c>
      <c r="E1347" s="57">
        <f t="shared" ref="E1347:E1410" si="437">IF(B1347&gt;=D1347,D1347,B1347)</f>
        <v>0</v>
      </c>
      <c r="F1347" s="57">
        <f t="shared" ref="F1347:F1410" si="438">D1347-E1347</f>
        <v>4.7469999999999999</v>
      </c>
      <c r="G1347" s="57">
        <f t="shared" ref="G1347:G1410" si="439">MAX(B1347-D1347-N1347,0)</f>
        <v>0</v>
      </c>
      <c r="H1347" s="57">
        <f>IF(Q1346&gt;SetUp!$B$56,SetUp!$B$56,Q1346)</f>
        <v>2.6373201477038855E-16</v>
      </c>
      <c r="I1347" s="57">
        <f t="shared" si="435"/>
        <v>0.28154997265255116</v>
      </c>
      <c r="J1347" s="57">
        <f>MIN(F1347,H1347,(1-EXP(-SetUp!$B$52*H1347/SetUp!$B$56))*F1347)</f>
        <v>0</v>
      </c>
      <c r="K1347" s="57">
        <f t="shared" ref="K1347:K1410" si="440">MAX(H1347-J1347,0)</f>
        <v>2.6373201477038855E-16</v>
      </c>
      <c r="L1347" s="57">
        <f>IF(I1347&lt;=0,0,MIN(SetUp!$B$50*I1347^SetUp!$B$55,I1347))</f>
        <v>2.4752667054200586E-3</v>
      </c>
      <c r="M1347" s="57">
        <f t="shared" ref="M1347:M1410" si="441">MAX(I1347-L1347,0)</f>
        <v>0.27907470594713113</v>
      </c>
      <c r="N1347" s="57">
        <f>IF(SetUp!$B$62=0,X1347,(B1347-E1347)*(1-(H1347/SetUp!$B$66/SetUp!$B$56)))</f>
        <v>0</v>
      </c>
      <c r="O1347" s="57">
        <f>K1347*SetUp!$B$65</f>
        <v>0</v>
      </c>
      <c r="P1347" s="57">
        <f>MIN(SetUp!$B$54*L1347^SetUp!$B$51,L1347)</f>
        <v>1.4069683235537417E-3</v>
      </c>
      <c r="Q1347" s="57">
        <f t="shared" ref="Q1347:Q1410" si="442">IF((K1347+N1347-O1347)&lt;0,0,K1347+N1347-O1347)</f>
        <v>2.6373201477038855E-16</v>
      </c>
      <c r="R1347" s="57">
        <f>IF((H1347+N1347-O1347)&gt;SetUp!$B$56,T1346+H1347+N1347-O1347-SetUp!$B$56,T1346)</f>
        <v>0</v>
      </c>
      <c r="S1347" s="57">
        <f>R1347*SetUp!$B$65</f>
        <v>0</v>
      </c>
      <c r="T1347" s="57">
        <f>IF((R1347-S1347)&lt;SetUp!$B$53,R1347-S1347,SetUp!$B$53)</f>
        <v>0</v>
      </c>
      <c r="U1347" s="57">
        <f t="shared" ref="U1347:U1410" si="443">M1347+R1347-T1347</f>
        <v>0.27907470594713113</v>
      </c>
      <c r="V1347" s="57">
        <f>(L1347-P1347)/1000*SetUp!$B$13*1000000/SetUp!$B$48</f>
        <v>6.0762336725513504E-2</v>
      </c>
      <c r="W1347" s="57">
        <f t="shared" si="436"/>
        <v>2.688821387764051E-17</v>
      </c>
      <c r="X1347" s="57">
        <f>MAX((SetUp!$B$56*(1-($H1347/SetUp!$B$56)^2)*TANH(($B1347-$D1347)/SetUp!$B$56))/(1+$H1347/SetUp!$B$56*TANH(($B1347-$D1347)/SetUp!$B$56)),0)</f>
        <v>0</v>
      </c>
      <c r="AP1347" s="64">
        <v>28560</v>
      </c>
      <c r="AQ1347" s="55">
        <v>3</v>
      </c>
      <c r="AR1347" s="55">
        <v>71</v>
      </c>
      <c r="AS1347" s="66">
        <f t="shared" ref="AS1347:AS1410" si="444">VLOOKUP($AP1347,$A:$C,3,FALSE)</f>
        <v>59.048000000000002</v>
      </c>
      <c r="AT1347" s="66">
        <f t="shared" ref="AT1347:AT1410" si="445">VLOOKUP($AP1347,$A:$V,22,FALSE)</f>
        <v>76.196676536846482</v>
      </c>
      <c r="AU1347" s="55" t="str">
        <f>IF(OR($AP1347&lt;SetUp!$B$97,$AP1347&gt;SetUp!$B$98),"Não","Sim")</f>
        <v>Não</v>
      </c>
      <c r="AV1347" s="68">
        <f t="shared" ref="AV1347:AV1410" si="446">IFERROR(SQRT(AS1347),0)</f>
        <v>7.6842696464921119</v>
      </c>
      <c r="AW1347" s="68">
        <f t="shared" ref="AW1347:AW1410" si="447">IFERROR(SQRT(AT1347),0)</f>
        <v>8.7290707716713172</v>
      </c>
      <c r="AX1347" s="68">
        <f t="shared" ref="AX1347:AX1410" si="448">IFERROR(LOG(AS1347),0)</f>
        <v>1.7712051923191607</v>
      </c>
      <c r="AY1347" s="68">
        <f t="shared" ref="AY1347:AY1410" si="449">IFERROR(LOG(AT1347),0)</f>
        <v>1.881936029171813</v>
      </c>
      <c r="AZ1347" s="68">
        <f t="shared" ref="AZ1347:AZ1410" si="450">AT1347-AS1347</f>
        <v>17.14867653684648</v>
      </c>
      <c r="BA1347" s="68">
        <f t="shared" ref="BA1347:BA1410" si="451">AW1347-AV1347</f>
        <v>1.0448011251792053</v>
      </c>
      <c r="BB1347" s="68">
        <f t="shared" ref="BB1347:BB1410" si="452">AY1347-AX1347</f>
        <v>0.11073083685265228</v>
      </c>
    </row>
    <row r="1348" spans="1:54" x14ac:dyDescent="0.3">
      <c r="A1348" s="64">
        <v>28010</v>
      </c>
      <c r="B1348" s="57">
        <v>4.3999999999999997E-2</v>
      </c>
      <c r="C1348" s="57"/>
      <c r="D1348" s="57">
        <v>4.7469999999999999</v>
      </c>
      <c r="E1348" s="57">
        <f t="shared" si="437"/>
        <v>4.3999999999999997E-2</v>
      </c>
      <c r="F1348" s="57">
        <f t="shared" si="438"/>
        <v>4.7030000000000003</v>
      </c>
      <c r="G1348" s="57">
        <f t="shared" si="439"/>
        <v>0</v>
      </c>
      <c r="H1348" s="57">
        <f>IF(Q1347&gt;SetUp!$B$56,SetUp!$B$56,Q1347)</f>
        <v>2.6373201477038855E-16</v>
      </c>
      <c r="I1348" s="57">
        <f t="shared" ref="I1348:I1411" si="453">U1347+G1348+O1348</f>
        <v>0.27907470594713113</v>
      </c>
      <c r="J1348" s="57">
        <f>MIN(F1348,H1348,(1-EXP(-SetUp!$B$52*H1348/SetUp!$B$56))*F1348)</f>
        <v>0</v>
      </c>
      <c r="K1348" s="57">
        <f t="shared" si="440"/>
        <v>2.6373201477038855E-16</v>
      </c>
      <c r="L1348" s="57">
        <f>IF(I1348&lt;=0,0,MIN(SetUp!$B$50*I1348^SetUp!$B$55,I1348))</f>
        <v>2.4391039569068387E-3</v>
      </c>
      <c r="M1348" s="57">
        <f t="shared" si="441"/>
        <v>0.2766356019902243</v>
      </c>
      <c r="N1348" s="57">
        <f>IF(SetUp!$B$62=0,X1348,(B1348-E1348)*(1-(H1348/SetUp!$B$66/SetUp!$B$56)))</f>
        <v>0</v>
      </c>
      <c r="O1348" s="57">
        <f>K1348*SetUp!$B$65</f>
        <v>0</v>
      </c>
      <c r="P1348" s="57">
        <f>MIN(SetUp!$B$54*L1348^SetUp!$B$51,L1348)</f>
        <v>1.3867601884045508E-3</v>
      </c>
      <c r="Q1348" s="57">
        <f t="shared" si="442"/>
        <v>2.6373201477038855E-16</v>
      </c>
      <c r="R1348" s="57">
        <f>IF((H1348+N1348-O1348)&gt;SetUp!$B$56,T1347+H1348+N1348-O1348-SetUp!$B$56,T1347)</f>
        <v>0</v>
      </c>
      <c r="S1348" s="57">
        <f>R1348*SetUp!$B$65</f>
        <v>0</v>
      </c>
      <c r="T1348" s="57">
        <f>IF((R1348-S1348)&lt;SetUp!$B$53,R1348-S1348,SetUp!$B$53)</f>
        <v>0</v>
      </c>
      <c r="U1348" s="57">
        <f t="shared" si="443"/>
        <v>0.2766356019902243</v>
      </c>
      <c r="V1348" s="57">
        <f>(L1348-P1348)/1000*SetUp!$B$13*1000000/SetUp!$B$48</f>
        <v>5.9854875284022883E-2</v>
      </c>
      <c r="W1348" s="57">
        <f t="shared" ref="W1348:W1411" si="454">Q1348+U1348+T1348-H1348-U1347-T1347-B1348+E1348+J1348+L1348</f>
        <v>9.1072982488782372E-18</v>
      </c>
      <c r="X1348" s="57">
        <f>MAX((SetUp!$B$56*(1-($H1348/SetUp!$B$56)^2)*TANH(($B1348-$D1348)/SetUp!$B$56))/(1+$H1348/SetUp!$B$56*TANH(($B1348-$D1348)/SetUp!$B$56)),0)</f>
        <v>0</v>
      </c>
      <c r="AP1348" s="64">
        <v>28561</v>
      </c>
      <c r="AQ1348" s="55">
        <v>3</v>
      </c>
      <c r="AR1348" s="55">
        <v>72</v>
      </c>
      <c r="AS1348" s="66">
        <f t="shared" si="444"/>
        <v>41.319000000000003</v>
      </c>
      <c r="AT1348" s="66">
        <f t="shared" si="445"/>
        <v>88.116093870873456</v>
      </c>
      <c r="AU1348" s="55" t="str">
        <f>IF(OR($AP1348&lt;SetUp!$B$97,$AP1348&gt;SetUp!$B$98),"Não","Sim")</f>
        <v>Não</v>
      </c>
      <c r="AV1348" s="68">
        <f t="shared" si="446"/>
        <v>6.4279856876007431</v>
      </c>
      <c r="AW1348" s="68">
        <f t="shared" si="447"/>
        <v>9.3870173042811338</v>
      </c>
      <c r="AX1348" s="68">
        <f t="shared" si="448"/>
        <v>1.6161498022053458</v>
      </c>
      <c r="AY1348" s="68">
        <f t="shared" si="449"/>
        <v>1.9450552369135339</v>
      </c>
      <c r="AZ1348" s="68">
        <f t="shared" si="450"/>
        <v>46.797093870873454</v>
      </c>
      <c r="BA1348" s="68">
        <f t="shared" si="451"/>
        <v>2.9590316166803907</v>
      </c>
      <c r="BB1348" s="68">
        <f t="shared" si="452"/>
        <v>0.32890543470818812</v>
      </c>
    </row>
    <row r="1349" spans="1:54" x14ac:dyDescent="0.3">
      <c r="A1349" s="64">
        <v>28011</v>
      </c>
      <c r="B1349" s="57">
        <v>0</v>
      </c>
      <c r="C1349" s="57"/>
      <c r="D1349" s="57">
        <v>4.7469999999999999</v>
      </c>
      <c r="E1349" s="57">
        <f t="shared" si="437"/>
        <v>0</v>
      </c>
      <c r="F1349" s="57">
        <f t="shared" si="438"/>
        <v>4.7469999999999999</v>
      </c>
      <c r="G1349" s="57">
        <f t="shared" si="439"/>
        <v>0</v>
      </c>
      <c r="H1349" s="57">
        <f>IF(Q1348&gt;SetUp!$B$56,SetUp!$B$56,Q1348)</f>
        <v>2.6373201477038855E-16</v>
      </c>
      <c r="I1349" s="57">
        <f t="shared" si="453"/>
        <v>0.2766356019902243</v>
      </c>
      <c r="J1349" s="57">
        <f>MIN(F1349,H1349,(1-EXP(-SetUp!$B$52*H1349/SetUp!$B$56))*F1349)</f>
        <v>0</v>
      </c>
      <c r="K1349" s="57">
        <f t="shared" si="440"/>
        <v>2.6373201477038855E-16</v>
      </c>
      <c r="L1349" s="57">
        <f>IF(I1349&lt;=0,0,MIN(SetUp!$B$50*I1349^SetUp!$B$55,I1349))</f>
        <v>2.4036780829688386E-3</v>
      </c>
      <c r="M1349" s="57">
        <f t="shared" si="441"/>
        <v>0.27423192390725548</v>
      </c>
      <c r="N1349" s="57">
        <f>IF(SetUp!$B$62=0,X1349,(B1349-E1349)*(1-(H1349/SetUp!$B$66/SetUp!$B$56)))</f>
        <v>0</v>
      </c>
      <c r="O1349" s="57">
        <f>K1349*SetUp!$B$65</f>
        <v>0</v>
      </c>
      <c r="P1349" s="57">
        <f>MIN(SetUp!$B$54*L1349^SetUp!$B$51,L1349)</f>
        <v>1.366958884221274E-3</v>
      </c>
      <c r="Q1349" s="57">
        <f t="shared" si="442"/>
        <v>2.6373201477038855E-16</v>
      </c>
      <c r="R1349" s="57">
        <f>IF((H1349+N1349-O1349)&gt;SetUp!$B$56,T1348+H1349+N1349-O1349-SetUp!$B$56,T1348)</f>
        <v>0</v>
      </c>
      <c r="S1349" s="57">
        <f>R1349*SetUp!$B$65</f>
        <v>0</v>
      </c>
      <c r="T1349" s="57">
        <f>IF((R1349-S1349)&lt;SetUp!$B$53,R1349-S1349,SetUp!$B$53)</f>
        <v>0</v>
      </c>
      <c r="U1349" s="57">
        <f t="shared" si="443"/>
        <v>0.27423192390725548</v>
      </c>
      <c r="V1349" s="57">
        <f>(L1349-P1349)/1000*SetUp!$B$13*1000000/SetUp!$B$48</f>
        <v>5.8966185958322322E-2</v>
      </c>
      <c r="W1349" s="57">
        <f t="shared" si="454"/>
        <v>1.9949319973733282E-17</v>
      </c>
      <c r="X1349" s="57">
        <f>MAX((SetUp!$B$56*(1-($H1349/SetUp!$B$56)^2)*TANH(($B1349-$D1349)/SetUp!$B$56))/(1+$H1349/SetUp!$B$56*TANH(($B1349-$D1349)/SetUp!$B$56)),0)</f>
        <v>0</v>
      </c>
      <c r="AP1349" s="64">
        <v>28562</v>
      </c>
      <c r="AQ1349" s="55">
        <v>3</v>
      </c>
      <c r="AR1349" s="55">
        <v>73</v>
      </c>
      <c r="AS1349" s="66">
        <f t="shared" si="444"/>
        <v>193.06</v>
      </c>
      <c r="AT1349" s="66">
        <f t="shared" si="445"/>
        <v>66.513493673044351</v>
      </c>
      <c r="AU1349" s="55" t="str">
        <f>IF(OR($AP1349&lt;SetUp!$B$97,$AP1349&gt;SetUp!$B$98),"Não","Sim")</f>
        <v>Não</v>
      </c>
      <c r="AV1349" s="68">
        <f t="shared" si="446"/>
        <v>13.894603268895446</v>
      </c>
      <c r="AW1349" s="68">
        <f t="shared" si="447"/>
        <v>8.1555805233621683</v>
      </c>
      <c r="AX1349" s="68">
        <f t="shared" si="448"/>
        <v>2.285692301854088</v>
      </c>
      <c r="AY1349" s="68">
        <f t="shared" si="449"/>
        <v>1.8229097600890867</v>
      </c>
      <c r="AZ1349" s="68">
        <f t="shared" si="450"/>
        <v>-126.54650632695565</v>
      </c>
      <c r="BA1349" s="68">
        <f t="shared" si="451"/>
        <v>-5.7390227455332781</v>
      </c>
      <c r="BB1349" s="68">
        <f t="shared" si="452"/>
        <v>-0.46278254176500133</v>
      </c>
    </row>
    <row r="1350" spans="1:54" x14ac:dyDescent="0.3">
      <c r="A1350" s="64">
        <v>28012</v>
      </c>
      <c r="B1350" s="57">
        <v>0</v>
      </c>
      <c r="C1350" s="57"/>
      <c r="D1350" s="57">
        <v>4.7469999999999999</v>
      </c>
      <c r="E1350" s="57">
        <f t="shared" si="437"/>
        <v>0</v>
      </c>
      <c r="F1350" s="57">
        <f t="shared" si="438"/>
        <v>4.7469999999999999</v>
      </c>
      <c r="G1350" s="57">
        <f t="shared" si="439"/>
        <v>0</v>
      </c>
      <c r="H1350" s="57">
        <f>IF(Q1349&gt;SetUp!$B$56,SetUp!$B$56,Q1349)</f>
        <v>2.6373201477038855E-16</v>
      </c>
      <c r="I1350" s="57">
        <f t="shared" si="453"/>
        <v>0.27423192390725548</v>
      </c>
      <c r="J1350" s="57">
        <f>MIN(F1350,H1350,(1-EXP(-SetUp!$B$52*H1350/SetUp!$B$56))*F1350)</f>
        <v>0</v>
      </c>
      <c r="K1350" s="57">
        <f t="shared" si="440"/>
        <v>2.6373201477038855E-16</v>
      </c>
      <c r="L1350" s="57">
        <f>IF(I1350&lt;=0,0,MIN(SetUp!$B$50*I1350^SetUp!$B$55,I1350))</f>
        <v>2.3689698597720989E-3</v>
      </c>
      <c r="M1350" s="57">
        <f t="shared" si="441"/>
        <v>0.2718629540474834</v>
      </c>
      <c r="N1350" s="57">
        <f>IF(SetUp!$B$62=0,X1350,(B1350-E1350)*(1-(H1350/SetUp!$B$66/SetUp!$B$56)))</f>
        <v>0</v>
      </c>
      <c r="O1350" s="57">
        <f>K1350*SetUp!$B$65</f>
        <v>0</v>
      </c>
      <c r="P1350" s="57">
        <f>MIN(SetUp!$B$54*L1350^SetUp!$B$51,L1350)</f>
        <v>1.3475538960335911E-3</v>
      </c>
      <c r="Q1350" s="57">
        <f t="shared" si="442"/>
        <v>2.6373201477038855E-16</v>
      </c>
      <c r="R1350" s="57">
        <f>IF((H1350+N1350-O1350)&gt;SetUp!$B$56,T1349+H1350+N1350-O1350-SetUp!$B$56,T1349)</f>
        <v>0</v>
      </c>
      <c r="S1350" s="57">
        <f>R1350*SetUp!$B$65</f>
        <v>0</v>
      </c>
      <c r="T1350" s="57">
        <f>IF((R1350-S1350)&lt;SetUp!$B$53,R1350-S1350,SetUp!$B$53)</f>
        <v>0</v>
      </c>
      <c r="U1350" s="57">
        <f t="shared" si="443"/>
        <v>0.2718629540474834</v>
      </c>
      <c r="V1350" s="57">
        <f>(L1350-P1350)/1000*SetUp!$B$13*1000000/SetUp!$B$48</f>
        <v>5.8095773408426372E-2</v>
      </c>
      <c r="W1350" s="57">
        <f t="shared" si="454"/>
        <v>1.3444106938820255E-17</v>
      </c>
      <c r="X1350" s="57">
        <f>MAX((SetUp!$B$56*(1-($H1350/SetUp!$B$56)^2)*TANH(($B1350-$D1350)/SetUp!$B$56))/(1+$H1350/SetUp!$B$56*TANH(($B1350-$D1350)/SetUp!$B$56)),0)</f>
        <v>0</v>
      </c>
      <c r="AP1350" s="64">
        <v>28563</v>
      </c>
      <c r="AQ1350" s="55">
        <v>3</v>
      </c>
      <c r="AR1350" s="55">
        <v>74</v>
      </c>
      <c r="AS1350" s="66">
        <f t="shared" si="444"/>
        <v>159.893</v>
      </c>
      <c r="AT1350" s="66">
        <f t="shared" si="445"/>
        <v>79.750173464022851</v>
      </c>
      <c r="AU1350" s="55" t="str">
        <f>IF(OR($AP1350&lt;SetUp!$B$97,$AP1350&gt;SetUp!$B$98),"Não","Sim")</f>
        <v>Não</v>
      </c>
      <c r="AV1350" s="68">
        <f t="shared" si="446"/>
        <v>12.644880386939214</v>
      </c>
      <c r="AW1350" s="68">
        <f t="shared" si="447"/>
        <v>8.9302952618613265</v>
      </c>
      <c r="AX1350" s="68">
        <f t="shared" si="448"/>
        <v>2.2038294510638194</v>
      </c>
      <c r="AY1350" s="68">
        <f t="shared" si="449"/>
        <v>1.9017316363610182</v>
      </c>
      <c r="AZ1350" s="68">
        <f t="shared" si="450"/>
        <v>-80.14282653597715</v>
      </c>
      <c r="BA1350" s="68">
        <f t="shared" si="451"/>
        <v>-3.7145851250778872</v>
      </c>
      <c r="BB1350" s="68">
        <f t="shared" si="452"/>
        <v>-0.30209781470280128</v>
      </c>
    </row>
    <row r="1351" spans="1:54" x14ac:dyDescent="0.3">
      <c r="A1351" s="64">
        <v>28013</v>
      </c>
      <c r="B1351" s="57">
        <v>0</v>
      </c>
      <c r="C1351" s="57"/>
      <c r="D1351" s="57">
        <v>4.7469999999999999</v>
      </c>
      <c r="E1351" s="57">
        <f t="shared" si="437"/>
        <v>0</v>
      </c>
      <c r="F1351" s="57">
        <f t="shared" si="438"/>
        <v>4.7469999999999999</v>
      </c>
      <c r="G1351" s="57">
        <f t="shared" si="439"/>
        <v>0</v>
      </c>
      <c r="H1351" s="57">
        <f>IF(Q1350&gt;SetUp!$B$56,SetUp!$B$56,Q1350)</f>
        <v>2.6373201477038855E-16</v>
      </c>
      <c r="I1351" s="57">
        <f t="shared" si="453"/>
        <v>0.2718629540474834</v>
      </c>
      <c r="J1351" s="57">
        <f>MIN(F1351,H1351,(1-EXP(-SetUp!$B$52*H1351/SetUp!$B$56))*F1351)</f>
        <v>0</v>
      </c>
      <c r="K1351" s="57">
        <f t="shared" si="440"/>
        <v>2.6373201477038855E-16</v>
      </c>
      <c r="L1351" s="57">
        <f>IF(I1351&lt;=0,0,MIN(SetUp!$B$50*I1351^SetUp!$B$55,I1351))</f>
        <v>2.334960673703142E-3</v>
      </c>
      <c r="M1351" s="57">
        <f t="shared" si="441"/>
        <v>0.26952799337378025</v>
      </c>
      <c r="N1351" s="57">
        <f>IF(SetUp!$B$62=0,X1351,(B1351-E1351)*(1-(H1351/SetUp!$B$66/SetUp!$B$56)))</f>
        <v>0</v>
      </c>
      <c r="O1351" s="57">
        <f>K1351*SetUp!$B$65</f>
        <v>0</v>
      </c>
      <c r="P1351" s="57">
        <f>MIN(SetUp!$B$54*L1351^SetUp!$B$51,L1351)</f>
        <v>1.3285350401238301E-3</v>
      </c>
      <c r="Q1351" s="57">
        <f t="shared" si="442"/>
        <v>2.6373201477038855E-16</v>
      </c>
      <c r="R1351" s="57">
        <f>IF((H1351+N1351-O1351)&gt;SetUp!$B$56,T1350+H1351+N1351-O1351-SetUp!$B$56,T1350)</f>
        <v>0</v>
      </c>
      <c r="S1351" s="57">
        <f>R1351*SetUp!$B$65</f>
        <v>0</v>
      </c>
      <c r="T1351" s="57">
        <f>IF((R1351-S1351)&lt;SetUp!$B$53,R1351-S1351,SetUp!$B$53)</f>
        <v>0</v>
      </c>
      <c r="U1351" s="57">
        <f t="shared" si="443"/>
        <v>0.26952799337378025</v>
      </c>
      <c r="V1351" s="57">
        <f>(L1351-P1351)/1000*SetUp!$B$13*1000000/SetUp!$B$48</f>
        <v>5.7243158161393588E-2</v>
      </c>
      <c r="W1351" s="57">
        <f t="shared" si="454"/>
        <v>-3.903127820947816E-18</v>
      </c>
      <c r="X1351" s="57">
        <f>MAX((SetUp!$B$56*(1-($H1351/SetUp!$B$56)^2)*TANH(($B1351-$D1351)/SetUp!$B$56))/(1+$H1351/SetUp!$B$56*TANH(($B1351-$D1351)/SetUp!$B$56)),0)</f>
        <v>0</v>
      </c>
      <c r="AP1351" s="64">
        <v>28564</v>
      </c>
      <c r="AQ1351" s="55">
        <v>3</v>
      </c>
      <c r="AR1351" s="55">
        <v>75</v>
      </c>
      <c r="AS1351" s="66">
        <f t="shared" si="444"/>
        <v>107.26300000000001</v>
      </c>
      <c r="AT1351" s="66">
        <f t="shared" si="445"/>
        <v>65.813903438925195</v>
      </c>
      <c r="AU1351" s="55" t="str">
        <f>IF(OR($AP1351&lt;SetUp!$B$97,$AP1351&gt;SetUp!$B$98),"Não","Sim")</f>
        <v>Não</v>
      </c>
      <c r="AV1351" s="68">
        <f t="shared" si="446"/>
        <v>10.356785215500031</v>
      </c>
      <c r="AW1351" s="68">
        <f t="shared" si="447"/>
        <v>8.1125768679825274</v>
      </c>
      <c r="AX1351" s="68">
        <f t="shared" si="448"/>
        <v>2.0304499394219926</v>
      </c>
      <c r="AY1351" s="68">
        <f t="shared" si="449"/>
        <v>1.8183176496772495</v>
      </c>
      <c r="AZ1351" s="68">
        <f t="shared" si="450"/>
        <v>-41.449096561074811</v>
      </c>
      <c r="BA1351" s="68">
        <f t="shared" si="451"/>
        <v>-2.2442083475175032</v>
      </c>
      <c r="BB1351" s="68">
        <f t="shared" si="452"/>
        <v>-0.21213228974474307</v>
      </c>
    </row>
    <row r="1352" spans="1:54" x14ac:dyDescent="0.3">
      <c r="A1352" s="64">
        <v>28014</v>
      </c>
      <c r="B1352" s="57">
        <v>0</v>
      </c>
      <c r="C1352" s="57"/>
      <c r="D1352" s="57">
        <v>4.7469999999999999</v>
      </c>
      <c r="E1352" s="57">
        <f t="shared" si="437"/>
        <v>0</v>
      </c>
      <c r="F1352" s="57">
        <f t="shared" si="438"/>
        <v>4.7469999999999999</v>
      </c>
      <c r="G1352" s="57">
        <f t="shared" si="439"/>
        <v>0</v>
      </c>
      <c r="H1352" s="57">
        <f>IF(Q1351&gt;SetUp!$B$56,SetUp!$B$56,Q1351)</f>
        <v>2.6373201477038855E-16</v>
      </c>
      <c r="I1352" s="57">
        <f t="shared" si="453"/>
        <v>0.26952799337378025</v>
      </c>
      <c r="J1352" s="57">
        <f>MIN(F1352,H1352,(1-EXP(-SetUp!$B$52*H1352/SetUp!$B$56))*F1352)</f>
        <v>0</v>
      </c>
      <c r="K1352" s="57">
        <f t="shared" si="440"/>
        <v>2.6373201477038855E-16</v>
      </c>
      <c r="L1352" s="57">
        <f>IF(I1352&lt;=0,0,MIN(SetUp!$B$50*I1352^SetUp!$B$55,I1352))</f>
        <v>2.3016324985836536E-3</v>
      </c>
      <c r="M1352" s="57">
        <f t="shared" si="441"/>
        <v>0.26722636087519658</v>
      </c>
      <c r="N1352" s="57">
        <f>IF(SetUp!$B$62=0,X1352,(B1352-E1352)*(1-(H1352/SetUp!$B$66/SetUp!$B$56)))</f>
        <v>0</v>
      </c>
      <c r="O1352" s="57">
        <f>K1352*SetUp!$B$65</f>
        <v>0</v>
      </c>
      <c r="P1352" s="57">
        <f>MIN(SetUp!$B$54*L1352^SetUp!$B$51,L1352)</f>
        <v>1.309892451736855E-3</v>
      </c>
      <c r="Q1352" s="57">
        <f t="shared" si="442"/>
        <v>2.6373201477038855E-16</v>
      </c>
      <c r="R1352" s="57">
        <f>IF((H1352+N1352-O1352)&gt;SetUp!$B$56,T1351+H1352+N1352-O1352-SetUp!$B$56,T1351)</f>
        <v>0</v>
      </c>
      <c r="S1352" s="57">
        <f>R1352*SetUp!$B$65</f>
        <v>0</v>
      </c>
      <c r="T1352" s="57">
        <f>IF((R1352-S1352)&lt;SetUp!$B$53,R1352-S1352,SetUp!$B$53)</f>
        <v>0</v>
      </c>
      <c r="U1352" s="57">
        <f t="shared" si="443"/>
        <v>0.26722636087519658</v>
      </c>
      <c r="V1352" s="57">
        <f>(L1352-P1352)/1000*SetUp!$B$13*1000000/SetUp!$B$48</f>
        <v>5.6407876014383504E-2</v>
      </c>
      <c r="W1352" s="57">
        <f t="shared" si="454"/>
        <v>-1.8648277366750676E-17</v>
      </c>
      <c r="X1352" s="57">
        <f>MAX((SetUp!$B$56*(1-($H1352/SetUp!$B$56)^2)*TANH(($B1352-$D1352)/SetUp!$B$56))/(1+$H1352/SetUp!$B$56*TANH(($B1352-$D1352)/SetUp!$B$56)),0)</f>
        <v>0</v>
      </c>
      <c r="AP1352" s="64">
        <v>28565</v>
      </c>
      <c r="AQ1352" s="55">
        <v>3</v>
      </c>
      <c r="AR1352" s="55">
        <v>76</v>
      </c>
      <c r="AS1352" s="66">
        <f t="shared" si="444"/>
        <v>98.936999999999998</v>
      </c>
      <c r="AT1352" s="66">
        <f t="shared" si="445"/>
        <v>89.128785069314176</v>
      </c>
      <c r="AU1352" s="55" t="str">
        <f>IF(OR($AP1352&lt;SetUp!$B$97,$AP1352&gt;SetUp!$B$98),"Não","Sim")</f>
        <v>Não</v>
      </c>
      <c r="AV1352" s="68">
        <f t="shared" si="446"/>
        <v>9.9467079981268167</v>
      </c>
      <c r="AW1352" s="68">
        <f t="shared" si="447"/>
        <v>9.4408042596652848</v>
      </c>
      <c r="AX1352" s="68">
        <f t="shared" si="448"/>
        <v>1.99535873740881</v>
      </c>
      <c r="AY1352" s="68">
        <f t="shared" si="449"/>
        <v>1.9500179866165734</v>
      </c>
      <c r="AZ1352" s="68">
        <f t="shared" si="450"/>
        <v>-9.8082149306858213</v>
      </c>
      <c r="BA1352" s="68">
        <f t="shared" si="451"/>
        <v>-0.50590373846153192</v>
      </c>
      <c r="BB1352" s="68">
        <f t="shared" si="452"/>
        <v>-4.5340750792236539E-2</v>
      </c>
    </row>
    <row r="1353" spans="1:54" x14ac:dyDescent="0.3">
      <c r="A1353" s="64">
        <v>28015</v>
      </c>
      <c r="B1353" s="57">
        <v>0.115</v>
      </c>
      <c r="C1353" s="57"/>
      <c r="D1353" s="57">
        <v>4.7469999999999999</v>
      </c>
      <c r="E1353" s="57">
        <f t="shared" si="437"/>
        <v>0.115</v>
      </c>
      <c r="F1353" s="57">
        <f t="shared" si="438"/>
        <v>4.6319999999999997</v>
      </c>
      <c r="G1353" s="57">
        <f t="shared" si="439"/>
        <v>0</v>
      </c>
      <c r="H1353" s="57">
        <f>IF(Q1352&gt;SetUp!$B$56,SetUp!$B$56,Q1352)</f>
        <v>2.6373201477038855E-16</v>
      </c>
      <c r="I1353" s="57">
        <f t="shared" si="453"/>
        <v>0.26722636087519658</v>
      </c>
      <c r="J1353" s="57">
        <f>MIN(F1353,H1353,(1-EXP(-SetUp!$B$52*H1353/SetUp!$B$56))*F1353)</f>
        <v>0</v>
      </c>
      <c r="K1353" s="57">
        <f t="shared" si="440"/>
        <v>2.6373201477038855E-16</v>
      </c>
      <c r="L1353" s="57">
        <f>IF(I1353&lt;=0,0,MIN(SetUp!$B$50*I1353^SetUp!$B$55,I1353))</f>
        <v>2.2689678738621274E-3</v>
      </c>
      <c r="M1353" s="57">
        <f t="shared" si="441"/>
        <v>0.26495739300133447</v>
      </c>
      <c r="N1353" s="57">
        <f>IF(SetUp!$B$62=0,X1353,(B1353-E1353)*(1-(H1353/SetUp!$B$66/SetUp!$B$56)))</f>
        <v>0</v>
      </c>
      <c r="O1353" s="57">
        <f>K1353*SetUp!$B$65</f>
        <v>0</v>
      </c>
      <c r="P1353" s="57">
        <f>MIN(SetUp!$B$54*L1353^SetUp!$B$51,L1353)</f>
        <v>1.2916165733140501E-3</v>
      </c>
      <c r="Q1353" s="57">
        <f t="shared" si="442"/>
        <v>2.6373201477038855E-16</v>
      </c>
      <c r="R1353" s="57">
        <f>IF((H1353+N1353-O1353)&gt;SetUp!$B$56,T1352+H1353+N1353-O1353-SetUp!$B$56,T1352)</f>
        <v>0</v>
      </c>
      <c r="S1353" s="57">
        <f>R1353*SetUp!$B$65</f>
        <v>0</v>
      </c>
      <c r="T1353" s="57">
        <f>IF((R1353-S1353)&lt;SetUp!$B$53,R1353-S1353,SetUp!$B$53)</f>
        <v>0</v>
      </c>
      <c r="U1353" s="57">
        <f t="shared" si="443"/>
        <v>0.26495739300133447</v>
      </c>
      <c r="V1353" s="57">
        <f>(L1353-P1353)/1000*SetUp!$B$13*1000000/SetUp!$B$48</f>
        <v>5.558947746347162E-2</v>
      </c>
      <c r="W1353" s="57">
        <f t="shared" si="454"/>
        <v>2.2985086056692694E-17</v>
      </c>
      <c r="X1353" s="57">
        <f>MAX((SetUp!$B$56*(1-($H1353/SetUp!$B$56)^2)*TANH(($B1353-$D1353)/SetUp!$B$56))/(1+$H1353/SetUp!$B$56*TANH(($B1353-$D1353)/SetUp!$B$56)),0)</f>
        <v>0</v>
      </c>
      <c r="AP1353" s="64">
        <v>28566</v>
      </c>
      <c r="AQ1353" s="55">
        <v>3</v>
      </c>
      <c r="AR1353" s="55">
        <v>77</v>
      </c>
      <c r="AS1353" s="66">
        <f t="shared" si="444"/>
        <v>105.378</v>
      </c>
      <c r="AT1353" s="66">
        <f t="shared" si="445"/>
        <v>80.17441951291778</v>
      </c>
      <c r="AU1353" s="55" t="str">
        <f>IF(OR($AP1353&lt;SetUp!$B$97,$AP1353&gt;SetUp!$B$98),"Não","Sim")</f>
        <v>Não</v>
      </c>
      <c r="AV1353" s="68">
        <f t="shared" si="446"/>
        <v>10.265378707091132</v>
      </c>
      <c r="AW1353" s="68">
        <f t="shared" si="447"/>
        <v>8.9540169484381575</v>
      </c>
      <c r="AX1353" s="68">
        <f t="shared" si="448"/>
        <v>2.0227499517125112</v>
      </c>
      <c r="AY1353" s="68">
        <f t="shared" si="449"/>
        <v>1.904035824188264</v>
      </c>
      <c r="AZ1353" s="68">
        <f t="shared" si="450"/>
        <v>-25.20358048708222</v>
      </c>
      <c r="BA1353" s="68">
        <f t="shared" si="451"/>
        <v>-1.3113617586529749</v>
      </c>
      <c r="BB1353" s="68">
        <f t="shared" si="452"/>
        <v>-0.11871412752424715</v>
      </c>
    </row>
    <row r="1354" spans="1:54" x14ac:dyDescent="0.3">
      <c r="A1354" s="64">
        <v>28016</v>
      </c>
      <c r="B1354" s="57">
        <v>0</v>
      </c>
      <c r="C1354" s="57"/>
      <c r="D1354" s="57">
        <v>4.7469999999999999</v>
      </c>
      <c r="E1354" s="57">
        <f t="shared" si="437"/>
        <v>0</v>
      </c>
      <c r="F1354" s="57">
        <f t="shared" si="438"/>
        <v>4.7469999999999999</v>
      </c>
      <c r="G1354" s="57">
        <f t="shared" si="439"/>
        <v>0</v>
      </c>
      <c r="H1354" s="57">
        <f>IF(Q1353&gt;SetUp!$B$56,SetUp!$B$56,Q1353)</f>
        <v>2.6373201477038855E-16</v>
      </c>
      <c r="I1354" s="57">
        <f t="shared" si="453"/>
        <v>0.26495739300133447</v>
      </c>
      <c r="J1354" s="57">
        <f>MIN(F1354,H1354,(1-EXP(-SetUp!$B$52*H1354/SetUp!$B$56))*F1354)</f>
        <v>0</v>
      </c>
      <c r="K1354" s="57">
        <f t="shared" si="440"/>
        <v>2.6373201477038855E-16</v>
      </c>
      <c r="L1354" s="57">
        <f>IF(I1354&lt;=0,0,MIN(SetUp!$B$50*I1354^SetUp!$B$55,I1354))</f>
        <v>2.2369498837352623E-3</v>
      </c>
      <c r="M1354" s="57">
        <f t="shared" si="441"/>
        <v>0.26272044311759923</v>
      </c>
      <c r="N1354" s="57">
        <f>IF(SetUp!$B$62=0,X1354,(B1354-E1354)*(1-(H1354/SetUp!$B$66/SetUp!$B$56)))</f>
        <v>0</v>
      </c>
      <c r="O1354" s="57">
        <f>K1354*SetUp!$B$65</f>
        <v>0</v>
      </c>
      <c r="P1354" s="57">
        <f>MIN(SetUp!$B$54*L1354^SetUp!$B$51,L1354)</f>
        <v>1.2736981432261494E-3</v>
      </c>
      <c r="Q1354" s="57">
        <f t="shared" si="442"/>
        <v>2.6373201477038855E-16</v>
      </c>
      <c r="R1354" s="57">
        <f>IF((H1354+N1354-O1354)&gt;SetUp!$B$56,T1353+H1354+N1354-O1354-SetUp!$B$56,T1353)</f>
        <v>0</v>
      </c>
      <c r="S1354" s="57">
        <f>R1354*SetUp!$B$65</f>
        <v>0</v>
      </c>
      <c r="T1354" s="57">
        <f>IF((R1354-S1354)&lt;SetUp!$B$53,R1354-S1354,SetUp!$B$53)</f>
        <v>0</v>
      </c>
      <c r="U1354" s="57">
        <f t="shared" si="443"/>
        <v>0.26272044311759923</v>
      </c>
      <c r="V1354" s="57">
        <f>(L1354-P1354)/1000*SetUp!$B$13*1000000/SetUp!$B$48</f>
        <v>5.4787527156973492E-2</v>
      </c>
      <c r="W1354" s="57">
        <f t="shared" si="454"/>
        <v>2.2551405187698492E-17</v>
      </c>
      <c r="X1354" s="57">
        <f>MAX((SetUp!$B$56*(1-($H1354/SetUp!$B$56)^2)*TANH(($B1354-$D1354)/SetUp!$B$56))/(1+$H1354/SetUp!$B$56*TANH(($B1354-$D1354)/SetUp!$B$56)),0)</f>
        <v>0</v>
      </c>
      <c r="AP1354" s="64">
        <v>28567</v>
      </c>
      <c r="AQ1354" s="55">
        <v>3</v>
      </c>
      <c r="AR1354" s="55">
        <v>78</v>
      </c>
      <c r="AS1354" s="66">
        <f t="shared" si="444"/>
        <v>96.251000000000005</v>
      </c>
      <c r="AT1354" s="66">
        <f t="shared" si="445"/>
        <v>61.19447872871784</v>
      </c>
      <c r="AU1354" s="55" t="str">
        <f>IF(OR($AP1354&lt;SetUp!$B$97,$AP1354&gt;SetUp!$B$98),"Não","Sim")</f>
        <v>Não</v>
      </c>
      <c r="AV1354" s="68">
        <f t="shared" si="446"/>
        <v>9.8107593997610607</v>
      </c>
      <c r="AW1354" s="68">
        <f t="shared" si="447"/>
        <v>7.8226899931364944</v>
      </c>
      <c r="AX1354" s="68">
        <f t="shared" si="448"/>
        <v>1.9834052503075601</v>
      </c>
      <c r="AY1354" s="68">
        <f t="shared" si="449"/>
        <v>1.7867122396975053</v>
      </c>
      <c r="AZ1354" s="68">
        <f t="shared" si="450"/>
        <v>-35.056521271282165</v>
      </c>
      <c r="BA1354" s="68">
        <f t="shared" si="451"/>
        <v>-1.9880694066245663</v>
      </c>
      <c r="BB1354" s="68">
        <f t="shared" si="452"/>
        <v>-0.19669301061005484</v>
      </c>
    </row>
    <row r="1355" spans="1:54" x14ac:dyDescent="0.3">
      <c r="A1355" s="64">
        <v>28017</v>
      </c>
      <c r="B1355" s="57">
        <v>0</v>
      </c>
      <c r="C1355" s="57"/>
      <c r="D1355" s="57">
        <v>4.7469999999999999</v>
      </c>
      <c r="E1355" s="57">
        <f t="shared" si="437"/>
        <v>0</v>
      </c>
      <c r="F1355" s="57">
        <f t="shared" si="438"/>
        <v>4.7469999999999999</v>
      </c>
      <c r="G1355" s="57">
        <f t="shared" si="439"/>
        <v>0</v>
      </c>
      <c r="H1355" s="57">
        <f>IF(Q1354&gt;SetUp!$B$56,SetUp!$B$56,Q1354)</f>
        <v>2.6373201477038855E-16</v>
      </c>
      <c r="I1355" s="57">
        <f t="shared" si="453"/>
        <v>0.26272044311759923</v>
      </c>
      <c r="J1355" s="57">
        <f>MIN(F1355,H1355,(1-EXP(-SetUp!$B$52*H1355/SetUp!$B$56))*F1355)</f>
        <v>0</v>
      </c>
      <c r="K1355" s="57">
        <f t="shared" si="440"/>
        <v>2.6373201477038855E-16</v>
      </c>
      <c r="L1355" s="57">
        <f>IF(I1355&lt;=0,0,MIN(SetUp!$B$50*I1355^SetUp!$B$55,I1355))</f>
        <v>2.2055621371543919E-3</v>
      </c>
      <c r="M1355" s="57">
        <f t="shared" si="441"/>
        <v>0.26051488098044484</v>
      </c>
      <c r="N1355" s="57">
        <f>IF(SetUp!$B$62=0,X1355,(B1355-E1355)*(1-(H1355/SetUp!$B$66/SetUp!$B$56)))</f>
        <v>0</v>
      </c>
      <c r="O1355" s="57">
        <f>K1355*SetUp!$B$65</f>
        <v>0</v>
      </c>
      <c r="P1355" s="57">
        <f>MIN(SetUp!$B$54*L1355^SetUp!$B$51,L1355)</f>
        <v>1.2561281849810594E-3</v>
      </c>
      <c r="Q1355" s="57">
        <f t="shared" si="442"/>
        <v>2.6373201477038855E-16</v>
      </c>
      <c r="R1355" s="57">
        <f>IF((H1355+N1355-O1355)&gt;SetUp!$B$56,T1354+H1355+N1355-O1355-SetUp!$B$56,T1354)</f>
        <v>0</v>
      </c>
      <c r="S1355" s="57">
        <f>R1355*SetUp!$B$65</f>
        <v>0</v>
      </c>
      <c r="T1355" s="57">
        <f>IF((R1355-S1355)&lt;SetUp!$B$53,R1355-S1355,SetUp!$B$53)</f>
        <v>0</v>
      </c>
      <c r="U1355" s="57">
        <f t="shared" si="443"/>
        <v>0.26051488098044484</v>
      </c>
      <c r="V1355" s="57">
        <f>(L1355-P1355)/1000*SetUp!$B$13*1000000/SetUp!$B$48</f>
        <v>5.4001603372090694E-2</v>
      </c>
      <c r="W1355" s="57">
        <f t="shared" si="454"/>
        <v>0</v>
      </c>
      <c r="X1355" s="57">
        <f>MAX((SetUp!$B$56*(1-($H1355/SetUp!$B$56)^2)*TANH(($B1355-$D1355)/SetUp!$B$56))/(1+$H1355/SetUp!$B$56*TANH(($B1355-$D1355)/SetUp!$B$56)),0)</f>
        <v>0</v>
      </c>
      <c r="AP1355" s="64">
        <v>28568</v>
      </c>
      <c r="AQ1355" s="55">
        <v>3</v>
      </c>
      <c r="AR1355" s="55">
        <v>79</v>
      </c>
      <c r="AS1355" s="66">
        <f t="shared" si="444"/>
        <v>84.298000000000002</v>
      </c>
      <c r="AT1355" s="66">
        <f t="shared" si="445"/>
        <v>48.092688431798265</v>
      </c>
      <c r="AU1355" s="55" t="str">
        <f>IF(OR($AP1355&lt;SetUp!$B$97,$AP1355&gt;SetUp!$B$98),"Não","Sim")</f>
        <v>Não</v>
      </c>
      <c r="AV1355" s="68">
        <f t="shared" si="446"/>
        <v>9.1813942296363678</v>
      </c>
      <c r="AW1355" s="68">
        <f t="shared" si="447"/>
        <v>6.9348892155389379</v>
      </c>
      <c r="AX1355" s="68">
        <f t="shared" si="448"/>
        <v>1.9258172709560886</v>
      </c>
      <c r="AY1355" s="68">
        <f t="shared" si="449"/>
        <v>1.6820790552701086</v>
      </c>
      <c r="AZ1355" s="68">
        <f t="shared" si="450"/>
        <v>-36.205311568201736</v>
      </c>
      <c r="BA1355" s="68">
        <f t="shared" si="451"/>
        <v>-2.2465050140974299</v>
      </c>
      <c r="BB1355" s="68">
        <f t="shared" si="452"/>
        <v>-0.24373821568597998</v>
      </c>
    </row>
    <row r="1356" spans="1:54" x14ac:dyDescent="0.3">
      <c r="A1356" s="64">
        <v>28018</v>
      </c>
      <c r="B1356" s="57">
        <v>0</v>
      </c>
      <c r="C1356" s="57"/>
      <c r="D1356" s="57">
        <v>4.7469999999999999</v>
      </c>
      <c r="E1356" s="57">
        <f t="shared" si="437"/>
        <v>0</v>
      </c>
      <c r="F1356" s="57">
        <f t="shared" si="438"/>
        <v>4.7469999999999999</v>
      </c>
      <c r="G1356" s="57">
        <f t="shared" si="439"/>
        <v>0</v>
      </c>
      <c r="H1356" s="57">
        <f>IF(Q1355&gt;SetUp!$B$56,SetUp!$B$56,Q1355)</f>
        <v>2.6373201477038855E-16</v>
      </c>
      <c r="I1356" s="57">
        <f t="shared" si="453"/>
        <v>0.26051488098044484</v>
      </c>
      <c r="J1356" s="57">
        <f>MIN(F1356,H1356,(1-EXP(-SetUp!$B$52*H1356/SetUp!$B$56))*F1356)</f>
        <v>0</v>
      </c>
      <c r="K1356" s="57">
        <f t="shared" si="440"/>
        <v>2.6373201477038855E-16</v>
      </c>
      <c r="L1356" s="57">
        <f>IF(I1356&lt;=0,0,MIN(SetUp!$B$50*I1356^SetUp!$B$55,I1356))</f>
        <v>2.1747887486746435E-3</v>
      </c>
      <c r="M1356" s="57">
        <f t="shared" si="441"/>
        <v>0.25834009223177018</v>
      </c>
      <c r="N1356" s="57">
        <f>IF(SetUp!$B$62=0,X1356,(B1356-E1356)*(1-(H1356/SetUp!$B$66/SetUp!$B$56)))</f>
        <v>0</v>
      </c>
      <c r="O1356" s="57">
        <f>K1356*SetUp!$B$65</f>
        <v>0</v>
      </c>
      <c r="P1356" s="57">
        <f>MIN(SetUp!$B$54*L1356^SetUp!$B$51,L1356)</f>
        <v>1.2388979968840847E-3</v>
      </c>
      <c r="Q1356" s="57">
        <f t="shared" si="442"/>
        <v>2.6373201477038855E-16</v>
      </c>
      <c r="R1356" s="57">
        <f>IF((H1356+N1356-O1356)&gt;SetUp!$B$56,T1355+H1356+N1356-O1356-SetUp!$B$56,T1355)</f>
        <v>0</v>
      </c>
      <c r="S1356" s="57">
        <f>R1356*SetUp!$B$65</f>
        <v>0</v>
      </c>
      <c r="T1356" s="57">
        <f>IF((R1356-S1356)&lt;SetUp!$B$53,R1356-S1356,SetUp!$B$53)</f>
        <v>0</v>
      </c>
      <c r="U1356" s="57">
        <f t="shared" si="443"/>
        <v>0.25834009223177018</v>
      </c>
      <c r="V1356" s="57">
        <f>(L1356-P1356)/1000*SetUp!$B$13*1000000/SetUp!$B$48</f>
        <v>5.3231297513757769E-2</v>
      </c>
      <c r="W1356" s="57">
        <f t="shared" si="454"/>
        <v>-1.7347234759768071E-17</v>
      </c>
      <c r="X1356" s="57">
        <f>MAX((SetUp!$B$56*(1-($H1356/SetUp!$B$56)^2)*TANH(($B1356-$D1356)/SetUp!$B$56))/(1+$H1356/SetUp!$B$56*TANH(($B1356-$D1356)/SetUp!$B$56)),0)</f>
        <v>0</v>
      </c>
      <c r="AP1356" s="64">
        <v>28569</v>
      </c>
      <c r="AQ1356" s="55">
        <v>3</v>
      </c>
      <c r="AR1356" s="55">
        <v>80</v>
      </c>
      <c r="AS1356" s="66">
        <f t="shared" si="444"/>
        <v>38.063000000000002</v>
      </c>
      <c r="AT1356" s="66">
        <f t="shared" si="445"/>
        <v>38.68328154751925</v>
      </c>
      <c r="AU1356" s="55" t="str">
        <f>IF(OR($AP1356&lt;SetUp!$B$97,$AP1356&gt;SetUp!$B$98),"Não","Sim")</f>
        <v>Não</v>
      </c>
      <c r="AV1356" s="68">
        <f t="shared" si="446"/>
        <v>6.1695218615383807</v>
      </c>
      <c r="AW1356" s="68">
        <f t="shared" si="447"/>
        <v>6.2195885352263662</v>
      </c>
      <c r="AX1356" s="68">
        <f t="shared" si="448"/>
        <v>1.5805030149573043</v>
      </c>
      <c r="AY1356" s="68">
        <f t="shared" si="449"/>
        <v>1.5875233086769698</v>
      </c>
      <c r="AZ1356" s="68">
        <f t="shared" si="450"/>
        <v>0.62028154751924802</v>
      </c>
      <c r="BA1356" s="68">
        <f t="shared" si="451"/>
        <v>5.0066673687985563E-2</v>
      </c>
      <c r="BB1356" s="68">
        <f t="shared" si="452"/>
        <v>7.0202937196655046E-3</v>
      </c>
    </row>
    <row r="1357" spans="1:54" x14ac:dyDescent="0.3">
      <c r="A1357" s="64">
        <v>28019</v>
      </c>
      <c r="B1357" s="57">
        <v>0.129</v>
      </c>
      <c r="C1357" s="57"/>
      <c r="D1357" s="57">
        <v>4.7469999999999999</v>
      </c>
      <c r="E1357" s="57">
        <f t="shared" si="437"/>
        <v>0.129</v>
      </c>
      <c r="F1357" s="57">
        <f t="shared" si="438"/>
        <v>4.6180000000000003</v>
      </c>
      <c r="G1357" s="57">
        <f t="shared" si="439"/>
        <v>0</v>
      </c>
      <c r="H1357" s="57">
        <f>IF(Q1356&gt;SetUp!$B$56,SetUp!$B$56,Q1356)</f>
        <v>2.6373201477038855E-16</v>
      </c>
      <c r="I1357" s="57">
        <f t="shared" si="453"/>
        <v>0.25834009223177018</v>
      </c>
      <c r="J1357" s="57">
        <f>MIN(F1357,H1357,(1-EXP(-SetUp!$B$52*H1357/SetUp!$B$56))*F1357)</f>
        <v>0</v>
      </c>
      <c r="K1357" s="57">
        <f t="shared" si="440"/>
        <v>2.6373201477038855E-16</v>
      </c>
      <c r="L1357" s="57">
        <f>IF(I1357&lt;=0,0,MIN(SetUp!$B$50*I1357^SetUp!$B$55,I1357))</f>
        <v>2.1446143201067492E-3</v>
      </c>
      <c r="M1357" s="57">
        <f t="shared" si="441"/>
        <v>0.25619547791166342</v>
      </c>
      <c r="N1357" s="57">
        <f>IF(SetUp!$B$62=0,X1357,(B1357-E1357)*(1-(H1357/SetUp!$B$66/SetUp!$B$56)))</f>
        <v>0</v>
      </c>
      <c r="O1357" s="57">
        <f>K1357*SetUp!$B$65</f>
        <v>0</v>
      </c>
      <c r="P1357" s="57">
        <f>MIN(SetUp!$B$54*L1357^SetUp!$B$51,L1357)</f>
        <v>1.2219991421291271E-3</v>
      </c>
      <c r="Q1357" s="57">
        <f t="shared" si="442"/>
        <v>2.6373201477038855E-16</v>
      </c>
      <c r="R1357" s="57">
        <f>IF((H1357+N1357-O1357)&gt;SetUp!$B$56,T1356+H1357+N1357-O1357-SetUp!$B$56,T1356)</f>
        <v>0</v>
      </c>
      <c r="S1357" s="57">
        <f>R1357*SetUp!$B$65</f>
        <v>0</v>
      </c>
      <c r="T1357" s="57">
        <f>IF((R1357-S1357)&lt;SetUp!$B$53,R1357-S1357,SetUp!$B$53)</f>
        <v>0</v>
      </c>
      <c r="U1357" s="57">
        <f t="shared" si="443"/>
        <v>0.25619547791166342</v>
      </c>
      <c r="V1357" s="57">
        <f>(L1357-P1357)/1000*SetUp!$B$13*1000000/SetUp!$B$48</f>
        <v>5.2476213634629496E-2</v>
      </c>
      <c r="W1357" s="57">
        <f t="shared" si="454"/>
        <v>-1.4311468676808659E-17</v>
      </c>
      <c r="X1357" s="57">
        <f>MAX((SetUp!$B$56*(1-($H1357/SetUp!$B$56)^2)*TANH(($B1357-$D1357)/SetUp!$B$56))/(1+$H1357/SetUp!$B$56*TANH(($B1357-$D1357)/SetUp!$B$56)),0)</f>
        <v>0</v>
      </c>
      <c r="AP1357" s="64">
        <v>28570</v>
      </c>
      <c r="AQ1357" s="55">
        <v>3</v>
      </c>
      <c r="AR1357" s="55">
        <v>81</v>
      </c>
      <c r="AS1357" s="66">
        <f t="shared" si="444"/>
        <v>23.350999999999999</v>
      </c>
      <c r="AT1357" s="66">
        <f t="shared" si="445"/>
        <v>31.709232321024675</v>
      </c>
      <c r="AU1357" s="55" t="str">
        <f>IF(OR($AP1357&lt;SetUp!$B$97,$AP1357&gt;SetUp!$B$98),"Não","Sim")</f>
        <v>Não</v>
      </c>
      <c r="AV1357" s="68">
        <f t="shared" si="446"/>
        <v>4.8322872431179009</v>
      </c>
      <c r="AW1357" s="68">
        <f t="shared" si="447"/>
        <v>5.6310951262631566</v>
      </c>
      <c r="AX1357" s="68">
        <f t="shared" si="448"/>
        <v>1.368305483839283</v>
      </c>
      <c r="AY1357" s="68">
        <f t="shared" si="449"/>
        <v>1.5011857279060352</v>
      </c>
      <c r="AZ1357" s="68">
        <f t="shared" si="450"/>
        <v>8.3582323210246763</v>
      </c>
      <c r="BA1357" s="68">
        <f t="shared" si="451"/>
        <v>0.79880788314525564</v>
      </c>
      <c r="BB1357" s="68">
        <f t="shared" si="452"/>
        <v>0.13288024406675225</v>
      </c>
    </row>
    <row r="1358" spans="1:54" x14ac:dyDescent="0.3">
      <c r="A1358" s="64">
        <v>28020</v>
      </c>
      <c r="B1358" s="57">
        <v>0.29899999999999999</v>
      </c>
      <c r="C1358" s="57"/>
      <c r="D1358" s="57">
        <v>4.7469999999999999</v>
      </c>
      <c r="E1358" s="57">
        <f t="shared" si="437"/>
        <v>0.29899999999999999</v>
      </c>
      <c r="F1358" s="57">
        <f t="shared" si="438"/>
        <v>4.4479999999999995</v>
      </c>
      <c r="G1358" s="57">
        <f t="shared" si="439"/>
        <v>0</v>
      </c>
      <c r="H1358" s="57">
        <f>IF(Q1357&gt;SetUp!$B$56,SetUp!$B$56,Q1357)</f>
        <v>2.6373201477038855E-16</v>
      </c>
      <c r="I1358" s="57">
        <f t="shared" si="453"/>
        <v>0.25619547791166342</v>
      </c>
      <c r="J1358" s="57">
        <f>MIN(F1358,H1358,(1-EXP(-SetUp!$B$52*H1358/SetUp!$B$56))*F1358)</f>
        <v>0</v>
      </c>
      <c r="K1358" s="57">
        <f t="shared" si="440"/>
        <v>2.6373201477038855E-16</v>
      </c>
      <c r="L1358" s="57">
        <f>IF(I1358&lt;=0,0,MIN(SetUp!$B$50*I1358^SetUp!$B$55,I1358))</f>
        <v>2.1150239229335713E-3</v>
      </c>
      <c r="M1358" s="57">
        <f t="shared" si="441"/>
        <v>0.25408045398872986</v>
      </c>
      <c r="N1358" s="57">
        <f>IF(SetUp!$B$62=0,X1358,(B1358-E1358)*(1-(H1358/SetUp!$B$66/SetUp!$B$56)))</f>
        <v>0</v>
      </c>
      <c r="O1358" s="57">
        <f>K1358*SetUp!$B$65</f>
        <v>0</v>
      </c>
      <c r="P1358" s="57">
        <f>MIN(SetUp!$B$54*L1358^SetUp!$B$51,L1358)</f>
        <v>1.2054234393005887E-3</v>
      </c>
      <c r="Q1358" s="57">
        <f t="shared" si="442"/>
        <v>2.6373201477038855E-16</v>
      </c>
      <c r="R1358" s="57">
        <f>IF((H1358+N1358-O1358)&gt;SetUp!$B$56,T1357+H1358+N1358-O1358-SetUp!$B$56,T1357)</f>
        <v>0</v>
      </c>
      <c r="S1358" s="57">
        <f>R1358*SetUp!$B$65</f>
        <v>0</v>
      </c>
      <c r="T1358" s="57">
        <f>IF((R1358-S1358)&lt;SetUp!$B$53,R1358-S1358,SetUp!$B$53)</f>
        <v>0</v>
      </c>
      <c r="U1358" s="57">
        <f t="shared" si="443"/>
        <v>0.25408045398872986</v>
      </c>
      <c r="V1358" s="57">
        <f>(L1358-P1358)/1000*SetUp!$B$13*1000000/SetUp!$B$48</f>
        <v>5.1735967975203252E-2</v>
      </c>
      <c r="W1358" s="57">
        <f t="shared" si="454"/>
        <v>1.474514954580286E-17</v>
      </c>
      <c r="X1358" s="57">
        <f>MAX((SetUp!$B$56*(1-($H1358/SetUp!$B$56)^2)*TANH(($B1358-$D1358)/SetUp!$B$56))/(1+$H1358/SetUp!$B$56*TANH(($B1358-$D1358)/SetUp!$B$56)),0)</f>
        <v>0</v>
      </c>
      <c r="AP1358" s="64">
        <v>28571</v>
      </c>
      <c r="AQ1358" s="55">
        <v>3</v>
      </c>
      <c r="AR1358" s="55">
        <v>82</v>
      </c>
      <c r="AS1358" s="66">
        <f t="shared" si="444"/>
        <v>12.226000000000001</v>
      </c>
      <c r="AT1358" s="66">
        <f t="shared" si="445"/>
        <v>26.405313424276841</v>
      </c>
      <c r="AU1358" s="55" t="str">
        <f>IF(OR($AP1358&lt;SetUp!$B$97,$AP1358&gt;SetUp!$B$98),"Não","Sim")</f>
        <v>Não</v>
      </c>
      <c r="AV1358" s="68">
        <f t="shared" si="446"/>
        <v>3.4965697476240911</v>
      </c>
      <c r="AW1358" s="68">
        <f t="shared" si="447"/>
        <v>5.1386100673505908</v>
      </c>
      <c r="AX1358" s="68">
        <f t="shared" si="448"/>
        <v>1.0872843914537615</v>
      </c>
      <c r="AY1358" s="68">
        <f t="shared" si="449"/>
        <v>1.4216913268188738</v>
      </c>
      <c r="AZ1358" s="68">
        <f t="shared" si="450"/>
        <v>14.17931342427684</v>
      </c>
      <c r="BA1358" s="68">
        <f t="shared" si="451"/>
        <v>1.6420403197264997</v>
      </c>
      <c r="BB1358" s="68">
        <f t="shared" si="452"/>
        <v>0.33440693536511223</v>
      </c>
    </row>
    <row r="1359" spans="1:54" x14ac:dyDescent="0.3">
      <c r="A1359" s="64">
        <v>28021</v>
      </c>
      <c r="B1359" s="57">
        <v>0</v>
      </c>
      <c r="C1359" s="57"/>
      <c r="D1359" s="57">
        <v>4.7469999999999999</v>
      </c>
      <c r="E1359" s="57">
        <f t="shared" si="437"/>
        <v>0</v>
      </c>
      <c r="F1359" s="57">
        <f t="shared" si="438"/>
        <v>4.7469999999999999</v>
      </c>
      <c r="G1359" s="57">
        <f t="shared" si="439"/>
        <v>0</v>
      </c>
      <c r="H1359" s="57">
        <f>IF(Q1358&gt;SetUp!$B$56,SetUp!$B$56,Q1358)</f>
        <v>2.6373201477038855E-16</v>
      </c>
      <c r="I1359" s="57">
        <f t="shared" si="453"/>
        <v>0.25408045398872986</v>
      </c>
      <c r="J1359" s="57">
        <f>MIN(F1359,H1359,(1-EXP(-SetUp!$B$52*H1359/SetUp!$B$56))*F1359)</f>
        <v>0</v>
      </c>
      <c r="K1359" s="57">
        <f t="shared" si="440"/>
        <v>2.6373201477038855E-16</v>
      </c>
      <c r="L1359" s="57">
        <f>IF(I1359&lt;=0,0,MIN(SetUp!$B$50*I1359^SetUp!$B$55,I1359))</f>
        <v>2.0860030814553979E-3</v>
      </c>
      <c r="M1359" s="57">
        <f t="shared" si="441"/>
        <v>0.25199445090727446</v>
      </c>
      <c r="N1359" s="57">
        <f>IF(SetUp!$B$62=0,X1359,(B1359-E1359)*(1-(H1359/SetUp!$B$66/SetUp!$B$56)))</f>
        <v>0</v>
      </c>
      <c r="O1359" s="57">
        <f>K1359*SetUp!$B$65</f>
        <v>0</v>
      </c>
      <c r="P1359" s="57">
        <f>MIN(SetUp!$B$54*L1359^SetUp!$B$51,L1359)</f>
        <v>1.1891629532667968E-3</v>
      </c>
      <c r="Q1359" s="57">
        <f t="shared" si="442"/>
        <v>2.6373201477038855E-16</v>
      </c>
      <c r="R1359" s="57">
        <f>IF((H1359+N1359-O1359)&gt;SetUp!$B$56,T1358+H1359+N1359-O1359-SetUp!$B$56,T1358)</f>
        <v>0</v>
      </c>
      <c r="S1359" s="57">
        <f>R1359*SetUp!$B$65</f>
        <v>0</v>
      </c>
      <c r="T1359" s="57">
        <f>IF((R1359-S1359)&lt;SetUp!$B$53,R1359-S1359,SetUp!$B$53)</f>
        <v>0</v>
      </c>
      <c r="U1359" s="57">
        <f t="shared" si="443"/>
        <v>0.25199445090727446</v>
      </c>
      <c r="V1359" s="57">
        <f>(L1359-P1359)/1000*SetUp!$B$13*1000000/SetUp!$B$48</f>
        <v>5.101018852312339E-2</v>
      </c>
      <c r="W1359" s="57">
        <f t="shared" si="454"/>
        <v>0</v>
      </c>
      <c r="X1359" s="57">
        <f>MAX((SetUp!$B$56*(1-($H1359/SetUp!$B$56)^2)*TANH(($B1359-$D1359)/SetUp!$B$56))/(1+$H1359/SetUp!$B$56*TANH(($B1359-$D1359)/SetUp!$B$56)),0)</f>
        <v>0</v>
      </c>
      <c r="AP1359" s="64">
        <v>28572</v>
      </c>
      <c r="AQ1359" s="55">
        <v>3</v>
      </c>
      <c r="AR1359" s="55">
        <v>83</v>
      </c>
      <c r="AS1359" s="66">
        <f t="shared" si="444"/>
        <v>9.6679999999999993</v>
      </c>
      <c r="AT1359" s="66">
        <f t="shared" si="445"/>
        <v>22.283935819255291</v>
      </c>
      <c r="AU1359" s="55" t="str">
        <f>IF(OR($AP1359&lt;SetUp!$B$97,$AP1359&gt;SetUp!$B$98),"Não","Sim")</f>
        <v>Não</v>
      </c>
      <c r="AV1359" s="68">
        <f t="shared" si="446"/>
        <v>3.1093407661432027</v>
      </c>
      <c r="AW1359" s="68">
        <f t="shared" si="447"/>
        <v>4.720586385106758</v>
      </c>
      <c r="AX1359" s="68">
        <f t="shared" si="448"/>
        <v>0.98533664173561275</v>
      </c>
      <c r="AY1359" s="68">
        <f t="shared" si="449"/>
        <v>1.3479918989624451</v>
      </c>
      <c r="AZ1359" s="68">
        <f t="shared" si="450"/>
        <v>12.615935819255292</v>
      </c>
      <c r="BA1359" s="68">
        <f t="shared" si="451"/>
        <v>1.6112456189635553</v>
      </c>
      <c r="BB1359" s="68">
        <f t="shared" si="452"/>
        <v>0.36265525722683234</v>
      </c>
    </row>
    <row r="1360" spans="1:54" x14ac:dyDescent="0.3">
      <c r="A1360" s="64">
        <v>28022</v>
      </c>
      <c r="B1360" s="57">
        <v>0</v>
      </c>
      <c r="C1360" s="57"/>
      <c r="D1360" s="57">
        <v>4.7469999999999999</v>
      </c>
      <c r="E1360" s="57">
        <f t="shared" si="437"/>
        <v>0</v>
      </c>
      <c r="F1360" s="57">
        <f t="shared" si="438"/>
        <v>4.7469999999999999</v>
      </c>
      <c r="G1360" s="57">
        <f t="shared" si="439"/>
        <v>0</v>
      </c>
      <c r="H1360" s="57">
        <f>IF(Q1359&gt;SetUp!$B$56,SetUp!$B$56,Q1359)</f>
        <v>2.6373201477038855E-16</v>
      </c>
      <c r="I1360" s="57">
        <f t="shared" si="453"/>
        <v>0.25199445090727446</v>
      </c>
      <c r="J1360" s="57">
        <f>MIN(F1360,H1360,(1-EXP(-SetUp!$B$52*H1360/SetUp!$B$56))*F1360)</f>
        <v>0</v>
      </c>
      <c r="K1360" s="57">
        <f t="shared" si="440"/>
        <v>2.6373201477038855E-16</v>
      </c>
      <c r="L1360" s="57">
        <f>IF(I1360&lt;=0,0,MIN(SetUp!$B$50*I1360^SetUp!$B$55,I1360))</f>
        <v>2.0575377566299292E-3</v>
      </c>
      <c r="M1360" s="57">
        <f t="shared" si="441"/>
        <v>0.24993691315064454</v>
      </c>
      <c r="N1360" s="57">
        <f>IF(SetUp!$B$62=0,X1360,(B1360-E1360)*(1-(H1360/SetUp!$B$66/SetUp!$B$56)))</f>
        <v>0</v>
      </c>
      <c r="O1360" s="57">
        <f>K1360*SetUp!$B$65</f>
        <v>0</v>
      </c>
      <c r="P1360" s="57">
        <f>MIN(SetUp!$B$54*L1360^SetUp!$B$51,L1360)</f>
        <v>1.1732099864466806E-3</v>
      </c>
      <c r="Q1360" s="57">
        <f t="shared" si="442"/>
        <v>2.6373201477038855E-16</v>
      </c>
      <c r="R1360" s="57">
        <f>IF((H1360+N1360-O1360)&gt;SetUp!$B$56,T1359+H1360+N1360-O1360-SetUp!$B$56,T1359)</f>
        <v>0</v>
      </c>
      <c r="S1360" s="57">
        <f>R1360*SetUp!$B$65</f>
        <v>0</v>
      </c>
      <c r="T1360" s="57">
        <f>IF((R1360-S1360)&lt;SetUp!$B$53,R1360-S1360,SetUp!$B$53)</f>
        <v>0</v>
      </c>
      <c r="U1360" s="57">
        <f t="shared" si="443"/>
        <v>0.24993691315064454</v>
      </c>
      <c r="V1360" s="57">
        <f>(L1360-P1360)/1000*SetUp!$B$13*1000000/SetUp!$B$48</f>
        <v>5.029851459076827E-2</v>
      </c>
      <c r="W1360" s="57">
        <f t="shared" si="454"/>
        <v>5.6378512969246231E-18</v>
      </c>
      <c r="X1360" s="57">
        <f>MAX((SetUp!$B$56*(1-($H1360/SetUp!$B$56)^2)*TANH(($B1360-$D1360)/SetUp!$B$56))/(1+$H1360/SetUp!$B$56*TANH(($B1360-$D1360)/SetUp!$B$56)),0)</f>
        <v>0</v>
      </c>
      <c r="AP1360" s="64">
        <v>28573</v>
      </c>
      <c r="AQ1360" s="55">
        <v>3</v>
      </c>
      <c r="AR1360" s="55">
        <v>84</v>
      </c>
      <c r="AS1360" s="66">
        <f t="shared" si="444"/>
        <v>7.782</v>
      </c>
      <c r="AT1360" s="66">
        <f t="shared" si="445"/>
        <v>19.022537551698004</v>
      </c>
      <c r="AU1360" s="55" t="str">
        <f>IF(OR($AP1360&lt;SetUp!$B$97,$AP1360&gt;SetUp!$B$98),"Não","Sim")</f>
        <v>Não</v>
      </c>
      <c r="AV1360" s="68">
        <f t="shared" si="446"/>
        <v>2.7896236305279607</v>
      </c>
      <c r="AW1360" s="68">
        <f t="shared" si="447"/>
        <v>4.3614834118334098</v>
      </c>
      <c r="AX1360" s="68">
        <f t="shared" si="448"/>
        <v>0.89109122646772376</v>
      </c>
      <c r="AY1360" s="68">
        <f t="shared" si="449"/>
        <v>1.2792684500983418</v>
      </c>
      <c r="AZ1360" s="68">
        <f t="shared" si="450"/>
        <v>11.240537551698004</v>
      </c>
      <c r="BA1360" s="68">
        <f t="shared" si="451"/>
        <v>1.5718597813054491</v>
      </c>
      <c r="BB1360" s="68">
        <f t="shared" si="452"/>
        <v>0.38817722363061802</v>
      </c>
    </row>
    <row r="1361" spans="1:54" x14ac:dyDescent="0.3">
      <c r="A1361" s="64">
        <v>28023</v>
      </c>
      <c r="B1361" s="57">
        <v>0.104</v>
      </c>
      <c r="C1361" s="57"/>
      <c r="D1361" s="57">
        <v>4.7469999999999999</v>
      </c>
      <c r="E1361" s="57">
        <f t="shared" si="437"/>
        <v>0.104</v>
      </c>
      <c r="F1361" s="57">
        <f t="shared" si="438"/>
        <v>4.6429999999999998</v>
      </c>
      <c r="G1361" s="57">
        <f t="shared" si="439"/>
        <v>0</v>
      </c>
      <c r="H1361" s="57">
        <f>IF(Q1360&gt;SetUp!$B$56,SetUp!$B$56,Q1360)</f>
        <v>2.6373201477038855E-16</v>
      </c>
      <c r="I1361" s="57">
        <f t="shared" si="453"/>
        <v>0.24993691315064454</v>
      </c>
      <c r="J1361" s="57">
        <f>MIN(F1361,H1361,(1-EXP(-SetUp!$B$52*H1361/SetUp!$B$56))*F1361)</f>
        <v>0</v>
      </c>
      <c r="K1361" s="57">
        <f t="shared" si="440"/>
        <v>2.6373201477038855E-16</v>
      </c>
      <c r="L1361" s="57">
        <f>IF(I1361&lt;=0,0,MIN(SetUp!$B$50*I1361^SetUp!$B$55,I1361))</f>
        <v>2.0296143305746548E-3</v>
      </c>
      <c r="M1361" s="57">
        <f t="shared" si="441"/>
        <v>0.24790729882006987</v>
      </c>
      <c r="N1361" s="57">
        <f>IF(SetUp!$B$62=0,X1361,(B1361-E1361)*(1-(H1361/SetUp!$B$66/SetUp!$B$56)))</f>
        <v>0</v>
      </c>
      <c r="O1361" s="57">
        <f>K1361*SetUp!$B$65</f>
        <v>0</v>
      </c>
      <c r="P1361" s="57">
        <f>MIN(SetUp!$B$54*L1361^SetUp!$B$51,L1361)</f>
        <v>1.1575570704324789E-3</v>
      </c>
      <c r="Q1361" s="57">
        <f t="shared" si="442"/>
        <v>2.6373201477038855E-16</v>
      </c>
      <c r="R1361" s="57">
        <f>IF((H1361+N1361-O1361)&gt;SetUp!$B$56,T1360+H1361+N1361-O1361-SetUp!$B$56,T1360)</f>
        <v>0</v>
      </c>
      <c r="S1361" s="57">
        <f>R1361*SetUp!$B$65</f>
        <v>0</v>
      </c>
      <c r="T1361" s="57">
        <f>IF((R1361-S1361)&lt;SetUp!$B$53,R1361-S1361,SetUp!$B$53)</f>
        <v>0</v>
      </c>
      <c r="U1361" s="57">
        <f t="shared" si="443"/>
        <v>0.24790729882006987</v>
      </c>
      <c r="V1361" s="57">
        <f>(L1361-P1361)/1000*SetUp!$B$13*1000000/SetUp!$B$48</f>
        <v>4.9600596410262453E-2</v>
      </c>
      <c r="W1361" s="57">
        <f t="shared" si="454"/>
        <v>-9.1072982488782372E-18</v>
      </c>
      <c r="X1361" s="57">
        <f>MAX((SetUp!$B$56*(1-($H1361/SetUp!$B$56)^2)*TANH(($B1361-$D1361)/SetUp!$B$56))/(1+$H1361/SetUp!$B$56*TANH(($B1361-$D1361)/SetUp!$B$56)),0)</f>
        <v>0</v>
      </c>
      <c r="AP1361" s="64">
        <v>28574</v>
      </c>
      <c r="AQ1361" s="55">
        <v>3</v>
      </c>
      <c r="AR1361" s="55">
        <v>85</v>
      </c>
      <c r="AS1361" s="66">
        <f t="shared" si="444"/>
        <v>6.6719999999999997</v>
      </c>
      <c r="AT1361" s="66">
        <f t="shared" si="445"/>
        <v>16.400908696621762</v>
      </c>
      <c r="AU1361" s="55" t="str">
        <f>IF(OR($AP1361&lt;SetUp!$B$97,$AP1361&gt;SetUp!$B$98),"Não","Sim")</f>
        <v>Não</v>
      </c>
      <c r="AV1361" s="68">
        <f t="shared" si="446"/>
        <v>2.5830214865540704</v>
      </c>
      <c r="AW1361" s="68">
        <f t="shared" si="447"/>
        <v>4.0498035380277102</v>
      </c>
      <c r="AX1361" s="68">
        <f t="shared" si="448"/>
        <v>0.82425603762968225</v>
      </c>
      <c r="AY1361" s="68">
        <f t="shared" si="449"/>
        <v>1.2148679109132914</v>
      </c>
      <c r="AZ1361" s="68">
        <f t="shared" si="450"/>
        <v>9.7289086966217617</v>
      </c>
      <c r="BA1361" s="68">
        <f t="shared" si="451"/>
        <v>1.4667820514736398</v>
      </c>
      <c r="BB1361" s="68">
        <f t="shared" si="452"/>
        <v>0.39061187328360913</v>
      </c>
    </row>
    <row r="1362" spans="1:54" x14ac:dyDescent="0.3">
      <c r="A1362" s="64">
        <v>28024</v>
      </c>
      <c r="B1362" s="57">
        <v>0</v>
      </c>
      <c r="C1362" s="57"/>
      <c r="D1362" s="57">
        <v>4.7469999999999999</v>
      </c>
      <c r="E1362" s="57">
        <f t="shared" si="437"/>
        <v>0</v>
      </c>
      <c r="F1362" s="57">
        <f t="shared" si="438"/>
        <v>4.7469999999999999</v>
      </c>
      <c r="G1362" s="57">
        <f t="shared" si="439"/>
        <v>0</v>
      </c>
      <c r="H1362" s="57">
        <f>IF(Q1361&gt;SetUp!$B$56,SetUp!$B$56,Q1361)</f>
        <v>2.6373201477038855E-16</v>
      </c>
      <c r="I1362" s="57">
        <f t="shared" si="453"/>
        <v>0.24790729882006987</v>
      </c>
      <c r="J1362" s="57">
        <f>MIN(F1362,H1362,(1-EXP(-SetUp!$B$52*H1362/SetUp!$B$56))*F1362)</f>
        <v>0</v>
      </c>
      <c r="K1362" s="57">
        <f t="shared" si="440"/>
        <v>2.6373201477038855E-16</v>
      </c>
      <c r="L1362" s="57">
        <f>IF(I1362&lt;=0,0,MIN(SetUp!$B$50*I1362^SetUp!$B$55,I1362))</f>
        <v>2.002219591701005E-3</v>
      </c>
      <c r="M1362" s="57">
        <f t="shared" si="441"/>
        <v>0.24590507922836888</v>
      </c>
      <c r="N1362" s="57">
        <f>IF(SetUp!$B$62=0,X1362,(B1362-E1362)*(1-(H1362/SetUp!$B$66/SetUp!$B$56)))</f>
        <v>0</v>
      </c>
      <c r="O1362" s="57">
        <f>K1362*SetUp!$B$65</f>
        <v>0</v>
      </c>
      <c r="P1362" s="57">
        <f>MIN(SetUp!$B$54*L1362^SetUp!$B$51,L1362)</f>
        <v>1.1421969579520578E-3</v>
      </c>
      <c r="Q1362" s="57">
        <f t="shared" si="442"/>
        <v>2.6373201477038855E-16</v>
      </c>
      <c r="R1362" s="57">
        <f>IF((H1362+N1362-O1362)&gt;SetUp!$B$56,T1361+H1362+N1362-O1362-SetUp!$B$56,T1361)</f>
        <v>0</v>
      </c>
      <c r="S1362" s="57">
        <f>R1362*SetUp!$B$65</f>
        <v>0</v>
      </c>
      <c r="T1362" s="57">
        <f>IF((R1362-S1362)&lt;SetUp!$B$53,R1362-S1362,SetUp!$B$53)</f>
        <v>0</v>
      </c>
      <c r="U1362" s="57">
        <f t="shared" si="443"/>
        <v>0.24590507922836888</v>
      </c>
      <c r="V1362" s="57">
        <f>(L1362-P1362)/1000*SetUp!$B$13*1000000/SetUp!$B$48</f>
        <v>4.8916094745106303E-2</v>
      </c>
      <c r="W1362" s="57">
        <f t="shared" si="454"/>
        <v>1.1709383462843448E-17</v>
      </c>
      <c r="X1362" s="57">
        <f>MAX((SetUp!$B$56*(1-($H1362/SetUp!$B$56)^2)*TANH(($B1362-$D1362)/SetUp!$B$56))/(1+$H1362/SetUp!$B$56*TANH(($B1362-$D1362)/SetUp!$B$56)),0)</f>
        <v>0</v>
      </c>
      <c r="AP1362" s="64">
        <v>28575</v>
      </c>
      <c r="AQ1362" s="55">
        <v>3</v>
      </c>
      <c r="AR1362" s="55">
        <v>86</v>
      </c>
      <c r="AS1362" s="66">
        <f t="shared" si="444"/>
        <v>5.673</v>
      </c>
      <c r="AT1362" s="66">
        <f t="shared" si="445"/>
        <v>14.264629989577919</v>
      </c>
      <c r="AU1362" s="55" t="str">
        <f>IF(OR($AP1362&lt;SetUp!$B$97,$AP1362&gt;SetUp!$B$98),"Não","Sim")</f>
        <v>Não</v>
      </c>
      <c r="AV1362" s="68">
        <f t="shared" si="446"/>
        <v>2.3818060374430154</v>
      </c>
      <c r="AW1362" s="68">
        <f t="shared" si="447"/>
        <v>3.7768545099828668</v>
      </c>
      <c r="AX1362" s="68">
        <f t="shared" si="448"/>
        <v>0.75381278356470216</v>
      </c>
      <c r="AY1362" s="68">
        <f t="shared" si="449"/>
        <v>1.1542605109690045</v>
      </c>
      <c r="AZ1362" s="68">
        <f t="shared" si="450"/>
        <v>8.5916299895779193</v>
      </c>
      <c r="BA1362" s="68">
        <f t="shared" si="451"/>
        <v>1.3950484725398513</v>
      </c>
      <c r="BB1362" s="68">
        <f t="shared" si="452"/>
        <v>0.40044772740430234</v>
      </c>
    </row>
    <row r="1363" spans="1:54" x14ac:dyDescent="0.3">
      <c r="A1363" s="64">
        <v>28025</v>
      </c>
      <c r="B1363" s="57">
        <v>0.59499999999999997</v>
      </c>
      <c r="C1363" s="57"/>
      <c r="D1363" s="57">
        <v>4.7469999999999999</v>
      </c>
      <c r="E1363" s="57">
        <f t="shared" si="437"/>
        <v>0.59499999999999997</v>
      </c>
      <c r="F1363" s="57">
        <f t="shared" si="438"/>
        <v>4.1520000000000001</v>
      </c>
      <c r="G1363" s="57">
        <f t="shared" si="439"/>
        <v>0</v>
      </c>
      <c r="H1363" s="57">
        <f>IF(Q1362&gt;SetUp!$B$56,SetUp!$B$56,Q1362)</f>
        <v>2.6373201477038855E-16</v>
      </c>
      <c r="I1363" s="57">
        <f t="shared" si="453"/>
        <v>0.24590507922836888</v>
      </c>
      <c r="J1363" s="57">
        <f>MIN(F1363,H1363,(1-EXP(-SetUp!$B$52*H1363/SetUp!$B$56))*F1363)</f>
        <v>0</v>
      </c>
      <c r="K1363" s="57">
        <f t="shared" si="440"/>
        <v>2.6373201477038855E-16</v>
      </c>
      <c r="L1363" s="57">
        <f>IF(I1363&lt;=0,0,MIN(SetUp!$B$50*I1363^SetUp!$B$55,I1363))</f>
        <v>1.9753407204512094E-3</v>
      </c>
      <c r="M1363" s="57">
        <f t="shared" si="441"/>
        <v>0.24392973850791766</v>
      </c>
      <c r="N1363" s="57">
        <f>IF(SetUp!$B$62=0,X1363,(B1363-E1363)*(1-(H1363/SetUp!$B$66/SetUp!$B$56)))</f>
        <v>0</v>
      </c>
      <c r="O1363" s="57">
        <f>K1363*SetUp!$B$65</f>
        <v>0</v>
      </c>
      <c r="P1363" s="57">
        <f>MIN(SetUp!$B$54*L1363^SetUp!$B$51,L1363)</f>
        <v>1.1271226151553326E-3</v>
      </c>
      <c r="Q1363" s="57">
        <f t="shared" si="442"/>
        <v>2.6373201477038855E-16</v>
      </c>
      <c r="R1363" s="57">
        <f>IF((H1363+N1363-O1363)&gt;SetUp!$B$56,T1362+H1363+N1363-O1363-SetUp!$B$56,T1362)</f>
        <v>0</v>
      </c>
      <c r="S1363" s="57">
        <f>R1363*SetUp!$B$65</f>
        <v>0</v>
      </c>
      <c r="T1363" s="57">
        <f>IF((R1363-S1363)&lt;SetUp!$B$53,R1363-S1363,SetUp!$B$53)</f>
        <v>0</v>
      </c>
      <c r="U1363" s="57">
        <f t="shared" si="443"/>
        <v>0.24392973850791766</v>
      </c>
      <c r="V1363" s="57">
        <f>(L1363-P1363)/1000*SetUp!$B$13*1000000/SetUp!$B$48</f>
        <v>4.8244680517652072E-2</v>
      </c>
      <c r="W1363" s="57">
        <f t="shared" si="454"/>
        <v>-3.6862873864507151E-17</v>
      </c>
      <c r="X1363" s="57">
        <f>MAX((SetUp!$B$56*(1-($H1363/SetUp!$B$56)^2)*TANH(($B1363-$D1363)/SetUp!$B$56))/(1+$H1363/SetUp!$B$56*TANH(($B1363-$D1363)/SetUp!$B$56)),0)</f>
        <v>0</v>
      </c>
      <c r="AP1363" s="64">
        <v>28576</v>
      </c>
      <c r="AQ1363" s="55">
        <v>3</v>
      </c>
      <c r="AR1363" s="55">
        <v>87</v>
      </c>
      <c r="AS1363" s="66">
        <f t="shared" si="444"/>
        <v>4.9930000000000003</v>
      </c>
      <c r="AT1363" s="66">
        <f t="shared" si="445"/>
        <v>12.502882600027348</v>
      </c>
      <c r="AU1363" s="55" t="str">
        <f>IF(OR($AP1363&lt;SetUp!$B$97,$AP1363&gt;SetUp!$B$98),"Não","Sim")</f>
        <v>Não</v>
      </c>
      <c r="AV1363" s="68">
        <f t="shared" si="446"/>
        <v>2.2345021816950639</v>
      </c>
      <c r="AW1363" s="68">
        <f t="shared" si="447"/>
        <v>3.5359415436383204</v>
      </c>
      <c r="AX1363" s="68">
        <f t="shared" si="448"/>
        <v>0.69836156605510979</v>
      </c>
      <c r="AY1363" s="68">
        <f t="shared" si="449"/>
        <v>1.0970101532447631</v>
      </c>
      <c r="AZ1363" s="68">
        <f t="shared" si="450"/>
        <v>7.509882600027348</v>
      </c>
      <c r="BA1363" s="68">
        <f t="shared" si="451"/>
        <v>1.3014393619432565</v>
      </c>
      <c r="BB1363" s="68">
        <f t="shared" si="452"/>
        <v>0.39864858718965335</v>
      </c>
    </row>
    <row r="1364" spans="1:54" x14ac:dyDescent="0.3">
      <c r="A1364" s="64">
        <v>28026</v>
      </c>
      <c r="B1364" s="57">
        <v>1.0900000000000001</v>
      </c>
      <c r="C1364" s="57"/>
      <c r="D1364" s="57">
        <v>4.7469999999999999</v>
      </c>
      <c r="E1364" s="57">
        <f t="shared" si="437"/>
        <v>1.0900000000000001</v>
      </c>
      <c r="F1364" s="57">
        <f t="shared" si="438"/>
        <v>3.657</v>
      </c>
      <c r="G1364" s="57">
        <f t="shared" si="439"/>
        <v>0</v>
      </c>
      <c r="H1364" s="57">
        <f>IF(Q1363&gt;SetUp!$B$56,SetUp!$B$56,Q1363)</f>
        <v>2.6373201477038855E-16</v>
      </c>
      <c r="I1364" s="57">
        <f t="shared" si="453"/>
        <v>0.24392973850791766</v>
      </c>
      <c r="J1364" s="57">
        <f>MIN(F1364,H1364,(1-EXP(-SetUp!$B$52*H1364/SetUp!$B$56))*F1364)</f>
        <v>0</v>
      </c>
      <c r="K1364" s="57">
        <f t="shared" si="440"/>
        <v>2.6373201477038855E-16</v>
      </c>
      <c r="L1364" s="57">
        <f>IF(I1364&lt;=0,0,MIN(SetUp!$B$50*I1364^SetUp!$B$55,I1364))</f>
        <v>1.948965275610311E-3</v>
      </c>
      <c r="M1364" s="57">
        <f t="shared" si="441"/>
        <v>0.24198077323230735</v>
      </c>
      <c r="N1364" s="57">
        <f>IF(SetUp!$B$62=0,X1364,(B1364-E1364)*(1-(H1364/SetUp!$B$66/SetUp!$B$56)))</f>
        <v>0</v>
      </c>
      <c r="O1364" s="57">
        <f>K1364*SetUp!$B$65</f>
        <v>0</v>
      </c>
      <c r="P1364" s="57">
        <f>MIN(SetUp!$B$54*L1364^SetUp!$B$51,L1364)</f>
        <v>1.112327214210003E-3</v>
      </c>
      <c r="Q1364" s="57">
        <f t="shared" si="442"/>
        <v>2.6373201477038855E-16</v>
      </c>
      <c r="R1364" s="57">
        <f>IF((H1364+N1364-O1364)&gt;SetUp!$B$56,T1363+H1364+N1364-O1364-SetUp!$B$56,T1363)</f>
        <v>0</v>
      </c>
      <c r="S1364" s="57">
        <f>R1364*SetUp!$B$65</f>
        <v>0</v>
      </c>
      <c r="T1364" s="57">
        <f>IF((R1364-S1364)&lt;SetUp!$B$53,R1364-S1364,SetUp!$B$53)</f>
        <v>0</v>
      </c>
      <c r="U1364" s="57">
        <f t="shared" si="443"/>
        <v>0.24198077323230735</v>
      </c>
      <c r="V1364" s="57">
        <f>(L1364-P1364)/1000*SetUp!$B$13*1000000/SetUp!$B$48</f>
        <v>4.7586034451700412E-2</v>
      </c>
      <c r="W1364" s="57">
        <f t="shared" si="454"/>
        <v>-8.1532003370909933E-17</v>
      </c>
      <c r="X1364" s="57">
        <f>MAX((SetUp!$B$56*(1-($H1364/SetUp!$B$56)^2)*TANH(($B1364-$D1364)/SetUp!$B$56))/(1+$H1364/SetUp!$B$56*TANH(($B1364-$D1364)/SetUp!$B$56)),0)</f>
        <v>0</v>
      </c>
      <c r="AP1364" s="64">
        <v>28577</v>
      </c>
      <c r="AQ1364" s="55">
        <v>3</v>
      </c>
      <c r="AR1364" s="55">
        <v>88</v>
      </c>
      <c r="AS1364" s="66">
        <f t="shared" si="444"/>
        <v>4.5720000000000001</v>
      </c>
      <c r="AT1364" s="66">
        <f t="shared" si="445"/>
        <v>11.03451549993958</v>
      </c>
      <c r="AU1364" s="55" t="str">
        <f>IF(OR($AP1364&lt;SetUp!$B$97,$AP1364&gt;SetUp!$B$98),"Não","Sim")</f>
        <v>Não</v>
      </c>
      <c r="AV1364" s="68">
        <f t="shared" si="446"/>
        <v>2.1382235617446552</v>
      </c>
      <c r="AW1364" s="68">
        <f t="shared" si="447"/>
        <v>3.3218241223670439</v>
      </c>
      <c r="AX1364" s="68">
        <f t="shared" si="448"/>
        <v>0.66010622172324418</v>
      </c>
      <c r="AY1364" s="68">
        <f t="shared" si="449"/>
        <v>1.042753269049818</v>
      </c>
      <c r="AZ1364" s="68">
        <f t="shared" si="450"/>
        <v>6.4625154999395802</v>
      </c>
      <c r="BA1364" s="68">
        <f t="shared" si="451"/>
        <v>1.1836005606223887</v>
      </c>
      <c r="BB1364" s="68">
        <f t="shared" si="452"/>
        <v>0.38264704732657384</v>
      </c>
    </row>
    <row r="1365" spans="1:54" x14ac:dyDescent="0.3">
      <c r="A1365" s="64">
        <v>28027</v>
      </c>
      <c r="B1365" s="57">
        <v>1.56</v>
      </c>
      <c r="C1365" s="57"/>
      <c r="D1365" s="57">
        <v>4.7469999999999999</v>
      </c>
      <c r="E1365" s="57">
        <f t="shared" si="437"/>
        <v>1.56</v>
      </c>
      <c r="F1365" s="57">
        <f t="shared" si="438"/>
        <v>3.1869999999999998</v>
      </c>
      <c r="G1365" s="57">
        <f t="shared" si="439"/>
        <v>0</v>
      </c>
      <c r="H1365" s="57">
        <f>IF(Q1364&gt;SetUp!$B$56,SetUp!$B$56,Q1364)</f>
        <v>2.6373201477038855E-16</v>
      </c>
      <c r="I1365" s="57">
        <f t="shared" si="453"/>
        <v>0.24198077323230735</v>
      </c>
      <c r="J1365" s="57">
        <f>MIN(F1365,H1365,(1-EXP(-SetUp!$B$52*H1365/SetUp!$B$56))*F1365)</f>
        <v>0</v>
      </c>
      <c r="K1365" s="57">
        <f t="shared" si="440"/>
        <v>2.6373201477038855E-16</v>
      </c>
      <c r="L1365" s="57">
        <f>IF(I1365&lt;=0,0,MIN(SetUp!$B$50*I1365^SetUp!$B$55,I1365))</f>
        <v>1.9230811811671554E-3</v>
      </c>
      <c r="M1365" s="57">
        <f t="shared" si="441"/>
        <v>0.24005769205114019</v>
      </c>
      <c r="N1365" s="57">
        <f>IF(SetUp!$B$62=0,X1365,(B1365-E1365)*(1-(H1365/SetUp!$B$66/SetUp!$B$56)))</f>
        <v>0</v>
      </c>
      <c r="O1365" s="57">
        <f>K1365*SetUp!$B$65</f>
        <v>0</v>
      </c>
      <c r="P1365" s="57">
        <f>MIN(SetUp!$B$54*L1365^SetUp!$B$51,L1365)</f>
        <v>1.0978041261926325E-3</v>
      </c>
      <c r="Q1365" s="57">
        <f t="shared" si="442"/>
        <v>2.6373201477038855E-16</v>
      </c>
      <c r="R1365" s="57">
        <f>IF((H1365+N1365-O1365)&gt;SetUp!$B$56,T1364+H1365+N1365-O1365-SetUp!$B$56,T1364)</f>
        <v>0</v>
      </c>
      <c r="S1365" s="57">
        <f>R1365*SetUp!$B$65</f>
        <v>0</v>
      </c>
      <c r="T1365" s="57">
        <f>IF((R1365-S1365)&lt;SetUp!$B$53,R1365-S1365,SetUp!$B$53)</f>
        <v>0</v>
      </c>
      <c r="U1365" s="57">
        <f t="shared" si="443"/>
        <v>0.24005769205114019</v>
      </c>
      <c r="V1365" s="57">
        <f>(L1365-P1365)/1000*SetUp!$B$13*1000000/SetUp!$B$48</f>
        <v>4.6939846729522755E-2</v>
      </c>
      <c r="W1365" s="57">
        <f t="shared" si="454"/>
        <v>-8.565197162635485E-17</v>
      </c>
      <c r="X1365" s="57">
        <f>MAX((SetUp!$B$56*(1-($H1365/SetUp!$B$56)^2)*TANH(($B1365-$D1365)/SetUp!$B$56))/(1+$H1365/SetUp!$B$56*TANH(($B1365-$D1365)/SetUp!$B$56)),0)</f>
        <v>0</v>
      </c>
      <c r="AP1365" s="64">
        <v>28578</v>
      </c>
      <c r="AQ1365" s="55">
        <v>3</v>
      </c>
      <c r="AR1365" s="55">
        <v>89</v>
      </c>
      <c r="AS1365" s="66">
        <f t="shared" si="444"/>
        <v>3.9849999999999999</v>
      </c>
      <c r="AT1365" s="66">
        <f t="shared" si="445"/>
        <v>9.7990365326226918</v>
      </c>
      <c r="AU1365" s="55" t="str">
        <f>IF(OR($AP1365&lt;SetUp!$B$97,$AP1365&gt;SetUp!$B$98),"Não","Sim")</f>
        <v>Não</v>
      </c>
      <c r="AV1365" s="68">
        <f t="shared" si="446"/>
        <v>1.9962464777677129</v>
      </c>
      <c r="AW1365" s="68">
        <f t="shared" si="447"/>
        <v>3.1303412805351898</v>
      </c>
      <c r="AX1365" s="68">
        <f t="shared" si="448"/>
        <v>0.60042832573213112</v>
      </c>
      <c r="AY1365" s="68">
        <f t="shared" si="449"/>
        <v>0.99118337680113866</v>
      </c>
      <c r="AZ1365" s="68">
        <f t="shared" si="450"/>
        <v>5.8140365326226924</v>
      </c>
      <c r="BA1365" s="68">
        <f t="shared" si="451"/>
        <v>1.1340948027674769</v>
      </c>
      <c r="BB1365" s="68">
        <f t="shared" si="452"/>
        <v>0.39075505106900754</v>
      </c>
    </row>
    <row r="1366" spans="1:54" x14ac:dyDescent="0.3">
      <c r="A1366" s="64">
        <v>28028</v>
      </c>
      <c r="B1366" s="57">
        <v>6.484</v>
      </c>
      <c r="C1366" s="57"/>
      <c r="D1366" s="57">
        <v>4.7469999999999999</v>
      </c>
      <c r="E1366" s="57">
        <f t="shared" si="437"/>
        <v>4.7469999999999999</v>
      </c>
      <c r="F1366" s="57">
        <f t="shared" si="438"/>
        <v>0</v>
      </c>
      <c r="G1366" s="57">
        <f t="shared" si="439"/>
        <v>4.2637360261688073E-4</v>
      </c>
      <c r="H1366" s="57">
        <f>IF(Q1365&gt;SetUp!$B$56,SetUp!$B$56,Q1365)</f>
        <v>2.6373201477038855E-16</v>
      </c>
      <c r="I1366" s="57">
        <f t="shared" si="453"/>
        <v>0.24048406565375707</v>
      </c>
      <c r="J1366" s="57">
        <f>MIN(F1366,H1366,(1-EXP(-SetUp!$B$52*H1366/SetUp!$B$56))*F1366)</f>
        <v>0</v>
      </c>
      <c r="K1366" s="57">
        <f t="shared" si="440"/>
        <v>2.6373201477038855E-16</v>
      </c>
      <c r="L1366" s="57">
        <f>IF(I1366&lt;=0,0,MIN(SetUp!$B$50*I1366^SetUp!$B$55,I1366))</f>
        <v>1.9032975722329632E-3</v>
      </c>
      <c r="M1366" s="57">
        <f t="shared" si="441"/>
        <v>0.23858076808152412</v>
      </c>
      <c r="N1366" s="57">
        <f>IF(SetUp!$B$62=0,X1366,(B1366-E1366)*(1-(H1366/SetUp!$B$66/SetUp!$B$56)))</f>
        <v>1.7365736263973832</v>
      </c>
      <c r="O1366" s="57">
        <f>K1366*SetUp!$B$65</f>
        <v>0</v>
      </c>
      <c r="P1366" s="57">
        <f>MIN(SetUp!$B$54*L1366^SetUp!$B$51,L1366)</f>
        <v>1.0867016680247183E-3</v>
      </c>
      <c r="Q1366" s="57">
        <f t="shared" si="442"/>
        <v>1.7365736263973834</v>
      </c>
      <c r="R1366" s="57">
        <f>IF((H1366+N1366-O1366)&gt;SetUp!$B$56,T1365+H1366+N1366-O1366-SetUp!$B$56,T1365)</f>
        <v>0</v>
      </c>
      <c r="S1366" s="57">
        <f>R1366*SetUp!$B$65</f>
        <v>0</v>
      </c>
      <c r="T1366" s="57">
        <f>IF((R1366-S1366)&lt;SetUp!$B$53,R1366-S1366,SetUp!$B$53)</f>
        <v>0</v>
      </c>
      <c r="U1366" s="57">
        <f t="shared" si="443"/>
        <v>0.23858076808152412</v>
      </c>
      <c r="V1366" s="57">
        <f>(L1366-P1366)/1000*SetUp!$B$13*1000000/SetUp!$B$48</f>
        <v>4.6446082988063173E-2</v>
      </c>
      <c r="W1366" s="57">
        <f t="shared" si="454"/>
        <v>-1.0148132334464322E-16</v>
      </c>
      <c r="X1366" s="57">
        <f>MAX((SetUp!$B$56*(1-($H1366/SetUp!$B$56)^2)*TANH(($B1366-$D1366)/SetUp!$B$56))/(1+$H1366/SetUp!$B$56*TANH(($B1366-$D1366)/SetUp!$B$56)),0)</f>
        <v>1.7365736263973832</v>
      </c>
      <c r="AP1366" s="64">
        <v>28579</v>
      </c>
      <c r="AQ1366" s="55">
        <v>3</v>
      </c>
      <c r="AR1366" s="55">
        <v>90</v>
      </c>
      <c r="AS1366" s="66">
        <f t="shared" si="444"/>
        <v>3.6230000000000002</v>
      </c>
      <c r="AT1366" s="66">
        <f t="shared" si="445"/>
        <v>8.7506352124223135</v>
      </c>
      <c r="AU1366" s="55" t="str">
        <f>IF(OR($AP1366&lt;SetUp!$B$97,$AP1366&gt;SetUp!$B$98),"Não","Sim")</f>
        <v>Não</v>
      </c>
      <c r="AV1366" s="68">
        <f t="shared" si="446"/>
        <v>1.9034179782696181</v>
      </c>
      <c r="AW1366" s="68">
        <f t="shared" si="447"/>
        <v>2.9581472600974945</v>
      </c>
      <c r="AX1366" s="68">
        <f t="shared" si="448"/>
        <v>0.55906833403453682</v>
      </c>
      <c r="AY1366" s="68">
        <f t="shared" si="449"/>
        <v>0.94203957979224129</v>
      </c>
      <c r="AZ1366" s="68">
        <f t="shared" si="450"/>
        <v>5.1276352124223132</v>
      </c>
      <c r="BA1366" s="68">
        <f t="shared" si="451"/>
        <v>1.0547292818278764</v>
      </c>
      <c r="BB1366" s="68">
        <f t="shared" si="452"/>
        <v>0.38297124575770447</v>
      </c>
    </row>
    <row r="1367" spans="1:54" x14ac:dyDescent="0.3">
      <c r="A1367" s="64">
        <v>28029</v>
      </c>
      <c r="B1367" s="57">
        <v>1.8620000000000001</v>
      </c>
      <c r="C1367" s="57"/>
      <c r="D1367" s="57">
        <v>4.7469999999999999</v>
      </c>
      <c r="E1367" s="57">
        <f t="shared" si="437"/>
        <v>1.8620000000000001</v>
      </c>
      <c r="F1367" s="57">
        <f t="shared" si="438"/>
        <v>2.8849999999999998</v>
      </c>
      <c r="G1367" s="57">
        <f t="shared" si="439"/>
        <v>0</v>
      </c>
      <c r="H1367" s="57">
        <f>IF(Q1366&gt;SetUp!$B$56,SetUp!$B$56,Q1366)</f>
        <v>1.7365736263973834</v>
      </c>
      <c r="I1367" s="57">
        <f t="shared" si="453"/>
        <v>0.23858076808152412</v>
      </c>
      <c r="J1367" s="57">
        <f>MIN(F1367,H1367,(1-EXP(-SetUp!$B$52*H1367/SetUp!$B$56))*F1367)</f>
        <v>0.68559851553475915</v>
      </c>
      <c r="K1367" s="57">
        <f t="shared" si="440"/>
        <v>1.0509751108626242</v>
      </c>
      <c r="L1367" s="57">
        <f>IF(I1367&lt;=0,0,MIN(SetUp!$B$50*I1367^SetUp!$B$55,I1367))</f>
        <v>1.8782579615918389E-3</v>
      </c>
      <c r="M1367" s="57">
        <f t="shared" si="441"/>
        <v>0.23670251011993229</v>
      </c>
      <c r="N1367" s="57">
        <f>IF(SetUp!$B$62=0,X1367,(B1367-E1367)*(1-(H1367/SetUp!$B$66/SetUp!$B$56)))</f>
        <v>0</v>
      </c>
      <c r="O1367" s="57">
        <f>K1367*SetUp!$B$65</f>
        <v>0</v>
      </c>
      <c r="P1367" s="57">
        <f>MIN(SetUp!$B$54*L1367^SetUp!$B$51,L1367)</f>
        <v>1.072646751267847E-3</v>
      </c>
      <c r="Q1367" s="57">
        <f t="shared" si="442"/>
        <v>1.0509751108626242</v>
      </c>
      <c r="R1367" s="57">
        <f>IF((H1367+N1367-O1367)&gt;SetUp!$B$56,T1366+H1367+N1367-O1367-SetUp!$B$56,T1366)</f>
        <v>0</v>
      </c>
      <c r="S1367" s="57">
        <f>R1367*SetUp!$B$65</f>
        <v>0</v>
      </c>
      <c r="T1367" s="57">
        <f>IF((R1367-S1367)&lt;SetUp!$B$53,R1367-S1367,SetUp!$B$53)</f>
        <v>0</v>
      </c>
      <c r="U1367" s="57">
        <f t="shared" si="443"/>
        <v>0.23670251011993229</v>
      </c>
      <c r="V1367" s="57">
        <f>(L1367-P1367)/1000*SetUp!$B$13*1000000/SetUp!$B$48</f>
        <v>4.5821299051336029E-2</v>
      </c>
      <c r="W1367" s="57">
        <f t="shared" si="454"/>
        <v>-1.8366384801904445E-16</v>
      </c>
      <c r="X1367" s="57">
        <f>MAX((SetUp!$B$56*(1-($H1367/SetUp!$B$56)^2)*TANH(($B1367-$D1367)/SetUp!$B$56))/(1+$H1367/SetUp!$B$56*TANH(($B1367-$D1367)/SetUp!$B$56)),0)</f>
        <v>0</v>
      </c>
      <c r="AP1367" s="64">
        <v>28580</v>
      </c>
      <c r="AQ1367" s="55">
        <v>3</v>
      </c>
      <c r="AR1367" s="55">
        <v>91</v>
      </c>
      <c r="AS1367" s="66">
        <f t="shared" si="444"/>
        <v>3.1219999999999999</v>
      </c>
      <c r="AT1367" s="66">
        <f t="shared" si="445"/>
        <v>7.8541256971987083</v>
      </c>
      <c r="AU1367" s="55" t="str">
        <f>IF(OR($AP1367&lt;SetUp!$B$97,$AP1367&gt;SetUp!$B$98),"Não","Sim")</f>
        <v>Não</v>
      </c>
      <c r="AV1367" s="68">
        <f t="shared" si="446"/>
        <v>1.7669182210843828</v>
      </c>
      <c r="AW1367" s="68">
        <f t="shared" si="447"/>
        <v>2.8025213107483604</v>
      </c>
      <c r="AX1367" s="68">
        <f t="shared" si="448"/>
        <v>0.49443289872639867</v>
      </c>
      <c r="AY1367" s="68">
        <f t="shared" si="449"/>
        <v>0.89509784742624587</v>
      </c>
      <c r="AZ1367" s="68">
        <f t="shared" si="450"/>
        <v>4.7321256971987085</v>
      </c>
      <c r="BA1367" s="68">
        <f t="shared" si="451"/>
        <v>1.0356030896639776</v>
      </c>
      <c r="BB1367" s="68">
        <f t="shared" si="452"/>
        <v>0.4006649486998472</v>
      </c>
    </row>
    <row r="1368" spans="1:54" x14ac:dyDescent="0.3">
      <c r="A1368" s="64">
        <v>28030</v>
      </c>
      <c r="B1368" s="57">
        <v>0.83799999999999997</v>
      </c>
      <c r="C1368" s="57"/>
      <c r="D1368" s="57">
        <v>4.7469999999999999</v>
      </c>
      <c r="E1368" s="57">
        <f t="shared" si="437"/>
        <v>0.83799999999999997</v>
      </c>
      <c r="F1368" s="57">
        <f t="shared" si="438"/>
        <v>3.9089999999999998</v>
      </c>
      <c r="G1368" s="57">
        <f t="shared" si="439"/>
        <v>0</v>
      </c>
      <c r="H1368" s="57">
        <f>IF(Q1367&gt;SetUp!$B$56,SetUp!$B$56,Q1367)</f>
        <v>1.0509751108626242</v>
      </c>
      <c r="I1368" s="57">
        <f t="shared" si="453"/>
        <v>0.23670251011993229</v>
      </c>
      <c r="J1368" s="57">
        <f>MIN(F1368,H1368,(1-EXP(-SetUp!$B$52*H1368/SetUp!$B$56))*F1368)</f>
        <v>0.59198021146988422</v>
      </c>
      <c r="K1368" s="57">
        <f t="shared" si="440"/>
        <v>0.45899489939273996</v>
      </c>
      <c r="L1368" s="57">
        <f>IF(I1368&lt;=0,0,MIN(SetUp!$B$50*I1368^SetUp!$B$55,I1368))</f>
        <v>1.8536779765635199E-3</v>
      </c>
      <c r="M1368" s="57">
        <f t="shared" si="441"/>
        <v>0.23484883214336877</v>
      </c>
      <c r="N1368" s="57">
        <f>IF(SetUp!$B$62=0,X1368,(B1368-E1368)*(1-(H1368/SetUp!$B$66/SetUp!$B$56)))</f>
        <v>0</v>
      </c>
      <c r="O1368" s="57">
        <f>K1368*SetUp!$B$65</f>
        <v>0</v>
      </c>
      <c r="P1368" s="57">
        <f>MIN(SetUp!$B$54*L1368^SetUp!$B$51,L1368)</f>
        <v>1.0588467252475456E-3</v>
      </c>
      <c r="Q1368" s="57">
        <f t="shared" si="442"/>
        <v>0.45899489939273996</v>
      </c>
      <c r="R1368" s="57">
        <f>IF((H1368+N1368-O1368)&gt;SetUp!$B$56,T1367+H1368+N1368-O1368-SetUp!$B$56,T1367)</f>
        <v>0</v>
      </c>
      <c r="S1368" s="57">
        <f>R1368*SetUp!$B$65</f>
        <v>0</v>
      </c>
      <c r="T1368" s="57">
        <f>IF((R1368-S1368)&lt;SetUp!$B$53,R1368-S1368,SetUp!$B$53)</f>
        <v>0</v>
      </c>
      <c r="U1368" s="57">
        <f t="shared" si="443"/>
        <v>0.23484883214336877</v>
      </c>
      <c r="V1368" s="57">
        <f>(L1368-P1368)/1000*SetUp!$B$13*1000000/SetUp!$B$48</f>
        <v>4.5208159960000806E-2</v>
      </c>
      <c r="W1368" s="57">
        <f t="shared" si="454"/>
        <v>-3.0357660829594124E-17</v>
      </c>
      <c r="X1368" s="57">
        <f>MAX((SetUp!$B$56*(1-($H1368/SetUp!$B$56)^2)*TANH(($B1368-$D1368)/SetUp!$B$56))/(1+$H1368/SetUp!$B$56*TANH(($B1368-$D1368)/SetUp!$B$56)),0)</f>
        <v>0</v>
      </c>
      <c r="AP1368" s="64">
        <v>28581</v>
      </c>
      <c r="AQ1368" s="55">
        <v>4</v>
      </c>
      <c r="AR1368" s="55">
        <v>92</v>
      </c>
      <c r="AS1368" s="66">
        <f t="shared" si="444"/>
        <v>3.1219999999999999</v>
      </c>
      <c r="AT1368" s="66">
        <f t="shared" si="445"/>
        <v>7.0821366715148431</v>
      </c>
      <c r="AU1368" s="55" t="str">
        <f>IF(OR($AP1368&lt;SetUp!$B$97,$AP1368&gt;SetUp!$B$98),"Não","Sim")</f>
        <v>Não</v>
      </c>
      <c r="AV1368" s="68">
        <f t="shared" si="446"/>
        <v>1.7669182210843828</v>
      </c>
      <c r="AW1368" s="68">
        <f t="shared" si="447"/>
        <v>2.6612284140063669</v>
      </c>
      <c r="AX1368" s="68">
        <f t="shared" si="448"/>
        <v>0.49443289872639867</v>
      </c>
      <c r="AY1368" s="68">
        <f t="shared" si="449"/>
        <v>0.8501643035449391</v>
      </c>
      <c r="AZ1368" s="68">
        <f t="shared" si="450"/>
        <v>3.9601366715148432</v>
      </c>
      <c r="BA1368" s="68">
        <f t="shared" si="451"/>
        <v>0.8943101929219841</v>
      </c>
      <c r="BB1368" s="68">
        <f t="shared" si="452"/>
        <v>0.35573140481854043</v>
      </c>
    </row>
    <row r="1369" spans="1:54" x14ac:dyDescent="0.3">
      <c r="A1369" s="64">
        <v>28031</v>
      </c>
      <c r="B1369" s="57">
        <v>0.69599999999999995</v>
      </c>
      <c r="C1369" s="57"/>
      <c r="D1369" s="57">
        <v>4.7469999999999999</v>
      </c>
      <c r="E1369" s="57">
        <f t="shared" si="437"/>
        <v>0.69599999999999995</v>
      </c>
      <c r="F1369" s="57">
        <f t="shared" si="438"/>
        <v>4.0510000000000002</v>
      </c>
      <c r="G1369" s="57">
        <f t="shared" si="439"/>
        <v>0</v>
      </c>
      <c r="H1369" s="57">
        <f>IF(Q1368&gt;SetUp!$B$56,SetUp!$B$56,Q1368)</f>
        <v>0.45899489939273996</v>
      </c>
      <c r="I1369" s="57">
        <f t="shared" si="453"/>
        <v>0.23484883214336877</v>
      </c>
      <c r="J1369" s="57">
        <f>MIN(F1369,H1369,(1-EXP(-SetUp!$B$52*H1369/SetUp!$B$56))*F1369)</f>
        <v>0.28035599231612163</v>
      </c>
      <c r="K1369" s="57">
        <f t="shared" si="440"/>
        <v>0.17863890707661834</v>
      </c>
      <c r="L1369" s="57">
        <f>IF(I1369&lt;=0,0,MIN(SetUp!$B$50*I1369^SetUp!$B$55,I1369))</f>
        <v>1.8295468108478618E-3</v>
      </c>
      <c r="M1369" s="57">
        <f t="shared" si="441"/>
        <v>0.23301928533252092</v>
      </c>
      <c r="N1369" s="57">
        <f>IF(SetUp!$B$62=0,X1369,(B1369-E1369)*(1-(H1369/SetUp!$B$66/SetUp!$B$56)))</f>
        <v>0</v>
      </c>
      <c r="O1369" s="57">
        <f>K1369*SetUp!$B$65</f>
        <v>0</v>
      </c>
      <c r="P1369" s="57">
        <f>MIN(SetUp!$B$54*L1369^SetUp!$B$51,L1369)</f>
        <v>1.0452956529596502E-3</v>
      </c>
      <c r="Q1369" s="57">
        <f t="shared" si="442"/>
        <v>0.17863890707661834</v>
      </c>
      <c r="R1369" s="57">
        <f>IF((H1369+N1369-O1369)&gt;SetUp!$B$56,T1368+H1369+N1369-O1369-SetUp!$B$56,T1368)</f>
        <v>0</v>
      </c>
      <c r="S1369" s="57">
        <f>R1369*SetUp!$B$65</f>
        <v>0</v>
      </c>
      <c r="T1369" s="57">
        <f>IF((R1369-S1369)&lt;SetUp!$B$53,R1369-S1369,SetUp!$B$53)</f>
        <v>0</v>
      </c>
      <c r="U1369" s="57">
        <f t="shared" si="443"/>
        <v>0.23301928533252092</v>
      </c>
      <c r="V1369" s="57">
        <f>(L1369-P1369)/1000*SetUp!$B$13*1000000/SetUp!$B$48</f>
        <v>4.4606388759784239E-2</v>
      </c>
      <c r="W1369" s="57">
        <f t="shared" si="454"/>
        <v>6.8738417735580981E-17</v>
      </c>
      <c r="X1369" s="57">
        <f>MAX((SetUp!$B$56*(1-($H1369/SetUp!$B$56)^2)*TANH(($B1369-$D1369)/SetUp!$B$56))/(1+$H1369/SetUp!$B$56*TANH(($B1369-$D1369)/SetUp!$B$56)),0)</f>
        <v>0</v>
      </c>
      <c r="AP1369" s="64">
        <v>28582</v>
      </c>
      <c r="AQ1369" s="55">
        <v>4</v>
      </c>
      <c r="AR1369" s="55">
        <v>93</v>
      </c>
      <c r="AS1369" s="66">
        <f t="shared" si="444"/>
        <v>2.9660000000000002</v>
      </c>
      <c r="AT1369" s="66">
        <f t="shared" si="445"/>
        <v>6.413129182890505</v>
      </c>
      <c r="AU1369" s="55" t="str">
        <f>IF(OR($AP1369&lt;SetUp!$B$97,$AP1369&gt;SetUp!$B$98),"Não","Sim")</f>
        <v>Não</v>
      </c>
      <c r="AV1369" s="68">
        <f t="shared" si="446"/>
        <v>1.722207885244984</v>
      </c>
      <c r="AW1369" s="68">
        <f t="shared" si="447"/>
        <v>2.5324156812992817</v>
      </c>
      <c r="AX1369" s="68">
        <f t="shared" si="448"/>
        <v>0.47217114669236326</v>
      </c>
      <c r="AY1369" s="68">
        <f t="shared" si="449"/>
        <v>0.80706998821779097</v>
      </c>
      <c r="AZ1369" s="68">
        <f t="shared" si="450"/>
        <v>3.4471291828905049</v>
      </c>
      <c r="BA1369" s="68">
        <f t="shared" si="451"/>
        <v>0.81020779605429771</v>
      </c>
      <c r="BB1369" s="68">
        <f t="shared" si="452"/>
        <v>0.3348988415254277</v>
      </c>
    </row>
    <row r="1370" spans="1:54" x14ac:dyDescent="0.3">
      <c r="A1370" s="64">
        <v>28032</v>
      </c>
      <c r="B1370" s="57">
        <v>0.47299999999999998</v>
      </c>
      <c r="C1370" s="57"/>
      <c r="D1370" s="57">
        <v>4.7469999999999999</v>
      </c>
      <c r="E1370" s="57">
        <f t="shared" si="437"/>
        <v>0.47299999999999998</v>
      </c>
      <c r="F1370" s="57">
        <f t="shared" si="438"/>
        <v>4.274</v>
      </c>
      <c r="G1370" s="57">
        <f t="shared" si="439"/>
        <v>0</v>
      </c>
      <c r="H1370" s="57">
        <f>IF(Q1369&gt;SetUp!$B$56,SetUp!$B$56,Q1369)</f>
        <v>0.17863890707661834</v>
      </c>
      <c r="I1370" s="57">
        <f t="shared" si="453"/>
        <v>0.23301928533252092</v>
      </c>
      <c r="J1370" s="57">
        <f>MIN(F1370,H1370,(1-EXP(-SetUp!$B$52*H1370/SetUp!$B$56))*F1370)</f>
        <v>0.11764774566467651</v>
      </c>
      <c r="K1370" s="57">
        <f t="shared" si="440"/>
        <v>6.099116141194183E-2</v>
      </c>
      <c r="L1370" s="57">
        <f>IF(I1370&lt;=0,0,MIN(SetUp!$B$50*I1370^SetUp!$B$55,I1370))</f>
        <v>1.8058539674185589E-3</v>
      </c>
      <c r="M1370" s="57">
        <f t="shared" si="441"/>
        <v>0.23121343136510236</v>
      </c>
      <c r="N1370" s="57">
        <f>IF(SetUp!$B$62=0,X1370,(B1370-E1370)*(1-(H1370/SetUp!$B$66/SetUp!$B$56)))</f>
        <v>0</v>
      </c>
      <c r="O1370" s="57">
        <f>K1370*SetUp!$B$65</f>
        <v>0</v>
      </c>
      <c r="P1370" s="57">
        <f>MIN(SetUp!$B$54*L1370^SetUp!$B$51,L1370)</f>
        <v>1.0319877660283304E-3</v>
      </c>
      <c r="Q1370" s="57">
        <f t="shared" si="442"/>
        <v>6.099116141194183E-2</v>
      </c>
      <c r="R1370" s="57">
        <f>IF((H1370+N1370-O1370)&gt;SetUp!$B$56,T1369+H1370+N1370-O1370-SetUp!$B$56,T1369)</f>
        <v>0</v>
      </c>
      <c r="S1370" s="57">
        <f>R1370*SetUp!$B$65</f>
        <v>0</v>
      </c>
      <c r="T1370" s="57">
        <f>IF((R1370-S1370)&lt;SetUp!$B$53,R1370-S1370,SetUp!$B$53)</f>
        <v>0</v>
      </c>
      <c r="U1370" s="57">
        <f t="shared" si="443"/>
        <v>0.23121343136510236</v>
      </c>
      <c r="V1370" s="57">
        <f>(L1370-P1370)/1000*SetUp!$B$13*1000000/SetUp!$B$48</f>
        <v>4.4015716496003519E-2</v>
      </c>
      <c r="W1370" s="57">
        <f t="shared" si="454"/>
        <v>5.6378512969246231E-17</v>
      </c>
      <c r="X1370" s="57">
        <f>MAX((SetUp!$B$56*(1-($H1370/SetUp!$B$56)^2)*TANH(($B1370-$D1370)/SetUp!$B$56))/(1+$H1370/SetUp!$B$56*TANH(($B1370-$D1370)/SetUp!$B$56)),0)</f>
        <v>0</v>
      </c>
      <c r="AP1370" s="64">
        <v>28583</v>
      </c>
      <c r="AQ1370" s="55">
        <v>4</v>
      </c>
      <c r="AR1370" s="55">
        <v>94</v>
      </c>
      <c r="AS1370" s="66">
        <f t="shared" si="444"/>
        <v>2.8149999999999999</v>
      </c>
      <c r="AT1370" s="66">
        <f t="shared" si="445"/>
        <v>5.8299753526697167</v>
      </c>
      <c r="AU1370" s="55" t="str">
        <f>IF(OR($AP1370&lt;SetUp!$B$97,$AP1370&gt;SetUp!$B$98),"Não","Sim")</f>
        <v>Não</v>
      </c>
      <c r="AV1370" s="68">
        <f t="shared" si="446"/>
        <v>1.6777961735562517</v>
      </c>
      <c r="AW1370" s="68">
        <f t="shared" si="447"/>
        <v>2.4145341895839283</v>
      </c>
      <c r="AX1370" s="68">
        <f t="shared" si="448"/>
        <v>0.44947839918736504</v>
      </c>
      <c r="AY1370" s="68">
        <f t="shared" si="449"/>
        <v>0.7656667187003241</v>
      </c>
      <c r="AZ1370" s="68">
        <f t="shared" si="450"/>
        <v>3.0149753526697167</v>
      </c>
      <c r="BA1370" s="68">
        <f t="shared" si="451"/>
        <v>0.73673801602767663</v>
      </c>
      <c r="BB1370" s="68">
        <f t="shared" si="452"/>
        <v>0.31618831951295906</v>
      </c>
    </row>
    <row r="1371" spans="1:54" x14ac:dyDescent="0.3">
      <c r="A1371" s="64">
        <v>28033</v>
      </c>
      <c r="B1371" s="57">
        <v>3.2909999999999999</v>
      </c>
      <c r="C1371" s="57"/>
      <c r="D1371" s="57">
        <v>4.7469999999999999</v>
      </c>
      <c r="E1371" s="57">
        <f t="shared" si="437"/>
        <v>3.2909999999999999</v>
      </c>
      <c r="F1371" s="57">
        <f t="shared" si="438"/>
        <v>1.456</v>
      </c>
      <c r="G1371" s="57">
        <f t="shared" si="439"/>
        <v>0</v>
      </c>
      <c r="H1371" s="57">
        <f>IF(Q1370&gt;SetUp!$B$56,SetUp!$B$56,Q1370)</f>
        <v>6.099116141194183E-2</v>
      </c>
      <c r="I1371" s="57">
        <f t="shared" si="453"/>
        <v>0.23121343136510236</v>
      </c>
      <c r="J1371" s="57">
        <f>MIN(F1371,H1371,(1-EXP(-SetUp!$B$52*H1371/SetUp!$B$56))*F1371)</f>
        <v>1.3809582949661723E-2</v>
      </c>
      <c r="K1371" s="57">
        <f t="shared" si="440"/>
        <v>4.7181578462280105E-2</v>
      </c>
      <c r="L1371" s="57">
        <f>IF(I1371&lt;=0,0,MIN(SetUp!$B$50*I1371^SetUp!$B$55,I1371))</f>
        <v>1.7825892481064113E-3</v>
      </c>
      <c r="M1371" s="57">
        <f t="shared" si="441"/>
        <v>0.22943084211699596</v>
      </c>
      <c r="N1371" s="57">
        <f>IF(SetUp!$B$62=0,X1371,(B1371-E1371)*(1-(H1371/SetUp!$B$66/SetUp!$B$56)))</f>
        <v>0</v>
      </c>
      <c r="O1371" s="57">
        <f>K1371*SetUp!$B$65</f>
        <v>0</v>
      </c>
      <c r="P1371" s="57">
        <f>MIN(SetUp!$B$54*L1371^SetUp!$B$51,L1371)</f>
        <v>1.0189174590627078E-3</v>
      </c>
      <c r="Q1371" s="57">
        <f t="shared" si="442"/>
        <v>4.7181578462280105E-2</v>
      </c>
      <c r="R1371" s="57">
        <f>IF((H1371+N1371-O1371)&gt;SetUp!$B$56,T1370+H1371+N1371-O1371-SetUp!$B$56,T1370)</f>
        <v>0</v>
      </c>
      <c r="S1371" s="57">
        <f>R1371*SetUp!$B$65</f>
        <v>0</v>
      </c>
      <c r="T1371" s="57">
        <f>IF((R1371-S1371)&lt;SetUp!$B$53,R1371-S1371,SetUp!$B$53)</f>
        <v>0</v>
      </c>
      <c r="U1371" s="57">
        <f t="shared" si="443"/>
        <v>0.22943084211699596</v>
      </c>
      <c r="V1371" s="57">
        <f>(L1371-P1371)/1000*SetUp!$B$13*1000000/SetUp!$B$48</f>
        <v>4.3435881942069134E-2</v>
      </c>
      <c r="W1371" s="57">
        <f t="shared" si="454"/>
        <v>-1.8236280541206185E-16</v>
      </c>
      <c r="X1371" s="57">
        <f>MAX((SetUp!$B$56*(1-($H1371/SetUp!$B$56)^2)*TANH(($B1371-$D1371)/SetUp!$B$56))/(1+$H1371/SetUp!$B$56*TANH(($B1371-$D1371)/SetUp!$B$56)),0)</f>
        <v>0</v>
      </c>
      <c r="AP1371" s="64">
        <v>28584</v>
      </c>
      <c r="AQ1371" s="55">
        <v>4</v>
      </c>
      <c r="AR1371" s="55">
        <v>95</v>
      </c>
      <c r="AS1371" s="66">
        <f t="shared" si="444"/>
        <v>2.5289999999999999</v>
      </c>
      <c r="AT1371" s="66">
        <f t="shared" si="445"/>
        <v>5.3189239673908286</v>
      </c>
      <c r="AU1371" s="55" t="str">
        <f>IF(OR($AP1371&lt;SetUp!$B$97,$AP1371&gt;SetUp!$B$98),"Não","Sim")</f>
        <v>Não</v>
      </c>
      <c r="AV1371" s="68">
        <f t="shared" si="446"/>
        <v>1.5902829936838285</v>
      </c>
      <c r="AW1371" s="68">
        <f t="shared" si="447"/>
        <v>2.3062792474873524</v>
      </c>
      <c r="AX1371" s="68">
        <f t="shared" si="448"/>
        <v>0.40294882934440474</v>
      </c>
      <c r="AY1371" s="68">
        <f t="shared" si="449"/>
        <v>0.72582378224037403</v>
      </c>
      <c r="AZ1371" s="68">
        <f t="shared" si="450"/>
        <v>2.7899239673908287</v>
      </c>
      <c r="BA1371" s="68">
        <f t="shared" si="451"/>
        <v>0.71599625380352383</v>
      </c>
      <c r="BB1371" s="68">
        <f t="shared" si="452"/>
        <v>0.32287495289596929</v>
      </c>
    </row>
    <row r="1372" spans="1:54" x14ac:dyDescent="0.3">
      <c r="A1372" s="64">
        <v>28034</v>
      </c>
      <c r="B1372" s="57">
        <v>2.7530000000000001</v>
      </c>
      <c r="C1372" s="57"/>
      <c r="D1372" s="57">
        <v>5.2510000000000003</v>
      </c>
      <c r="E1372" s="57">
        <f t="shared" si="437"/>
        <v>2.7530000000000001</v>
      </c>
      <c r="F1372" s="57">
        <f t="shared" si="438"/>
        <v>2.4980000000000002</v>
      </c>
      <c r="G1372" s="57">
        <f t="shared" si="439"/>
        <v>0</v>
      </c>
      <c r="H1372" s="57">
        <f>IF(Q1371&gt;SetUp!$B$56,SetUp!$B$56,Q1371)</f>
        <v>4.7181578462280105E-2</v>
      </c>
      <c r="I1372" s="57">
        <f t="shared" si="453"/>
        <v>0.22943084211699596</v>
      </c>
      <c r="J1372" s="57">
        <f>MIN(F1372,H1372,(1-EXP(-SetUp!$B$52*H1372/SetUp!$B$56))*F1372)</f>
        <v>1.8347845471694293E-2</v>
      </c>
      <c r="K1372" s="57">
        <f t="shared" si="440"/>
        <v>2.8833732990585812E-2</v>
      </c>
      <c r="L1372" s="57">
        <f>IF(I1372&lt;=0,0,MIN(SetUp!$B$50*I1372^SetUp!$B$55,I1372))</f>
        <v>1.7597427435856856E-3</v>
      </c>
      <c r="M1372" s="57">
        <f t="shared" si="441"/>
        <v>0.22767109937341029</v>
      </c>
      <c r="N1372" s="57">
        <f>IF(SetUp!$B$62=0,X1372,(B1372-E1372)*(1-(H1372/SetUp!$B$66/SetUp!$B$56)))</f>
        <v>0</v>
      </c>
      <c r="O1372" s="57">
        <f>K1372*SetUp!$B$65</f>
        <v>0</v>
      </c>
      <c r="P1372" s="57">
        <f>MIN(SetUp!$B$54*L1372^SetUp!$B$51,L1372)</f>
        <v>1.0060792842306657E-3</v>
      </c>
      <c r="Q1372" s="57">
        <f t="shared" si="442"/>
        <v>2.8833732990585812E-2</v>
      </c>
      <c r="R1372" s="57">
        <f>IF((H1372+N1372-O1372)&gt;SetUp!$B$56,T1371+H1372+N1372-O1372-SetUp!$B$56,T1371)</f>
        <v>0</v>
      </c>
      <c r="S1372" s="57">
        <f>R1372*SetUp!$B$65</f>
        <v>0</v>
      </c>
      <c r="T1372" s="57">
        <f>IF((R1372-S1372)&lt;SetUp!$B$53,R1372-S1372,SetUp!$B$53)</f>
        <v>0</v>
      </c>
      <c r="U1372" s="57">
        <f t="shared" si="443"/>
        <v>0.22767109937341029</v>
      </c>
      <c r="V1372" s="57">
        <f>(L1372-P1372)/1000*SetUp!$B$13*1000000/SetUp!$B$48</f>
        <v>4.286663133856139E-2</v>
      </c>
      <c r="W1372" s="57">
        <f t="shared" si="454"/>
        <v>6.3751087742147661E-17</v>
      </c>
      <c r="X1372" s="57">
        <f>MAX((SetUp!$B$56*(1-($H1372/SetUp!$B$56)^2)*TANH(($B1372-$D1372)/SetUp!$B$56))/(1+$H1372/SetUp!$B$56*TANH(($B1372-$D1372)/SetUp!$B$56)),0)</f>
        <v>0</v>
      </c>
      <c r="AP1372" s="64">
        <v>28585</v>
      </c>
      <c r="AQ1372" s="55">
        <v>4</v>
      </c>
      <c r="AR1372" s="55">
        <v>96</v>
      </c>
      <c r="AS1372" s="66">
        <f t="shared" si="444"/>
        <v>2.3940000000000001</v>
      </c>
      <c r="AT1372" s="66">
        <f t="shared" si="445"/>
        <v>4.8728665084059068</v>
      </c>
      <c r="AU1372" s="55" t="str">
        <f>IF(OR($AP1372&lt;SetUp!$B$97,$AP1372&gt;SetUp!$B$98),"Não","Sim")</f>
        <v>Não</v>
      </c>
      <c r="AV1372" s="68">
        <f t="shared" si="446"/>
        <v>1.5472556349873152</v>
      </c>
      <c r="AW1372" s="68">
        <f t="shared" si="447"/>
        <v>2.2074570230031449</v>
      </c>
      <c r="AX1372" s="68">
        <f t="shared" si="448"/>
        <v>0.37912414607039191</v>
      </c>
      <c r="AY1372" s="68">
        <f t="shared" si="449"/>
        <v>0.68778451409896491</v>
      </c>
      <c r="AZ1372" s="68">
        <f t="shared" si="450"/>
        <v>2.4788665084059067</v>
      </c>
      <c r="BA1372" s="68">
        <f t="shared" si="451"/>
        <v>0.66020138801582973</v>
      </c>
      <c r="BB1372" s="68">
        <f t="shared" si="452"/>
        <v>0.308660368028573</v>
      </c>
    </row>
    <row r="1373" spans="1:54" x14ac:dyDescent="0.3">
      <c r="A1373" s="64">
        <v>28035</v>
      </c>
      <c r="B1373" s="57">
        <v>2.653</v>
      </c>
      <c r="C1373" s="57"/>
      <c r="D1373" s="57">
        <v>5.2510000000000003</v>
      </c>
      <c r="E1373" s="57">
        <f t="shared" si="437"/>
        <v>2.653</v>
      </c>
      <c r="F1373" s="57">
        <f t="shared" si="438"/>
        <v>2.5980000000000003</v>
      </c>
      <c r="G1373" s="57">
        <f t="shared" si="439"/>
        <v>0</v>
      </c>
      <c r="H1373" s="57">
        <f>IF(Q1372&gt;SetUp!$B$56,SetUp!$B$56,Q1372)</f>
        <v>2.8833732990585812E-2</v>
      </c>
      <c r="I1373" s="57">
        <f t="shared" si="453"/>
        <v>0.22767109937341029</v>
      </c>
      <c r="J1373" s="57">
        <f>MIN(F1373,H1373,(1-EXP(-SetUp!$B$52*H1373/SetUp!$B$56))*F1373)</f>
        <v>1.1678366630468544E-2</v>
      </c>
      <c r="K1373" s="57">
        <f t="shared" si="440"/>
        <v>1.7155366360117268E-2</v>
      </c>
      <c r="L1373" s="57">
        <f>IF(I1373&lt;=0,0,MIN(SetUp!$B$50*I1373^SetUp!$B$55,I1373))</f>
        <v>1.7373048237459428E-3</v>
      </c>
      <c r="M1373" s="57">
        <f t="shared" si="441"/>
        <v>0.22593379454966434</v>
      </c>
      <c r="N1373" s="57">
        <f>IF(SetUp!$B$62=0,X1373,(B1373-E1373)*(1-(H1373/SetUp!$B$66/SetUp!$B$56)))</f>
        <v>0</v>
      </c>
      <c r="O1373" s="57">
        <f>K1373*SetUp!$B$65</f>
        <v>0</v>
      </c>
      <c r="P1373" s="57">
        <f>MIN(SetUp!$B$54*L1373^SetUp!$B$51,L1373)</f>
        <v>9.9346794604037564E-4</v>
      </c>
      <c r="Q1373" s="57">
        <f t="shared" si="442"/>
        <v>1.7155366360117268E-2</v>
      </c>
      <c r="R1373" s="57">
        <f>IF((H1373+N1373-O1373)&gt;SetUp!$B$56,T1372+H1373+N1373-O1373-SetUp!$B$56,T1372)</f>
        <v>0</v>
      </c>
      <c r="S1373" s="57">
        <f>R1373*SetUp!$B$65</f>
        <v>0</v>
      </c>
      <c r="T1373" s="57">
        <f>IF((R1373-S1373)&lt;SetUp!$B$53,R1373-S1373,SetUp!$B$53)</f>
        <v>0</v>
      </c>
      <c r="U1373" s="57">
        <f t="shared" si="443"/>
        <v>0.22593379454966434</v>
      </c>
      <c r="V1373" s="57">
        <f>(L1373-P1373)/1000*SetUp!$B$13*1000000/SetUp!$B$48</f>
        <v>4.2307718142416982E-2</v>
      </c>
      <c r="W1373" s="57">
        <f t="shared" si="454"/>
        <v>-1.4094628242311558E-16</v>
      </c>
      <c r="X1373" s="57">
        <f>MAX((SetUp!$B$56*(1-($H1373/SetUp!$B$56)^2)*TANH(($B1373-$D1373)/SetUp!$B$56))/(1+$H1373/SetUp!$B$56*TANH(($B1373-$D1373)/SetUp!$B$56)),0)</f>
        <v>0</v>
      </c>
      <c r="AP1373" s="64">
        <v>28586</v>
      </c>
      <c r="AQ1373" s="55">
        <v>4</v>
      </c>
      <c r="AR1373" s="55">
        <v>97</v>
      </c>
      <c r="AS1373" s="66">
        <f t="shared" si="444"/>
        <v>2.2629999999999999</v>
      </c>
      <c r="AT1373" s="66">
        <f t="shared" si="445"/>
        <v>4.6742468280844607</v>
      </c>
      <c r="AU1373" s="55" t="str">
        <f>IF(OR($AP1373&lt;SetUp!$B$97,$AP1373&gt;SetUp!$B$98),"Não","Sim")</f>
        <v>Não</v>
      </c>
      <c r="AV1373" s="68">
        <f t="shared" si="446"/>
        <v>1.5043270920913443</v>
      </c>
      <c r="AW1373" s="68">
        <f t="shared" si="447"/>
        <v>2.162000654043486</v>
      </c>
      <c r="AX1373" s="68">
        <f t="shared" si="448"/>
        <v>0.35468455395472859</v>
      </c>
      <c r="AY1373" s="68">
        <f t="shared" si="449"/>
        <v>0.66971164199816668</v>
      </c>
      <c r="AZ1373" s="68">
        <f t="shared" si="450"/>
        <v>2.4112468280844608</v>
      </c>
      <c r="BA1373" s="68">
        <f t="shared" si="451"/>
        <v>0.65767356195214166</v>
      </c>
      <c r="BB1373" s="68">
        <f t="shared" si="452"/>
        <v>0.3150270880434381</v>
      </c>
    </row>
    <row r="1374" spans="1:54" x14ac:dyDescent="0.3">
      <c r="A1374" s="64">
        <v>28036</v>
      </c>
      <c r="B1374" s="57">
        <v>1.502</v>
      </c>
      <c r="C1374" s="57"/>
      <c r="D1374" s="57">
        <v>5.2510000000000003</v>
      </c>
      <c r="E1374" s="57">
        <f t="shared" si="437"/>
        <v>1.502</v>
      </c>
      <c r="F1374" s="57">
        <f t="shared" si="438"/>
        <v>3.7490000000000006</v>
      </c>
      <c r="G1374" s="57">
        <f t="shared" si="439"/>
        <v>0</v>
      </c>
      <c r="H1374" s="57">
        <f>IF(Q1373&gt;SetUp!$B$56,SetUp!$B$56,Q1373)</f>
        <v>1.7155366360117268E-2</v>
      </c>
      <c r="I1374" s="57">
        <f t="shared" si="453"/>
        <v>0.22593379454966434</v>
      </c>
      <c r="J1374" s="57">
        <f>MIN(F1374,H1374,(1-EXP(-SetUp!$B$52*H1374/SetUp!$B$56))*F1374)</f>
        <v>1.0035835282825586E-2</v>
      </c>
      <c r="K1374" s="57">
        <f t="shared" si="440"/>
        <v>7.1195310772916819E-3</v>
      </c>
      <c r="L1374" s="57">
        <f>IF(I1374&lt;=0,0,MIN(SetUp!$B$50*I1374^SetUp!$B$55,I1374))</f>
        <v>1.7152661284326051E-3</v>
      </c>
      <c r="M1374" s="57">
        <f t="shared" si="441"/>
        <v>0.22421852842123172</v>
      </c>
      <c r="N1374" s="57">
        <f>IF(SetUp!$B$62=0,X1374,(B1374-E1374)*(1-(H1374/SetUp!$B$66/SetUp!$B$56)))</f>
        <v>0</v>
      </c>
      <c r="O1374" s="57">
        <f>K1374*SetUp!$B$65</f>
        <v>0</v>
      </c>
      <c r="P1374" s="57">
        <f>MIN(SetUp!$B$54*L1374^SetUp!$B$51,L1374)</f>
        <v>9.8107829632058724E-4</v>
      </c>
      <c r="Q1374" s="57">
        <f t="shared" si="442"/>
        <v>7.1195310772916819E-3</v>
      </c>
      <c r="R1374" s="57">
        <f>IF((H1374+N1374-O1374)&gt;SetUp!$B$56,T1373+H1374+N1374-O1374-SetUp!$B$56,T1373)</f>
        <v>0</v>
      </c>
      <c r="S1374" s="57">
        <f>R1374*SetUp!$B$65</f>
        <v>0</v>
      </c>
      <c r="T1374" s="57">
        <f>IF((R1374-S1374)&lt;SetUp!$B$53,R1374-S1374,SetUp!$B$53)</f>
        <v>0</v>
      </c>
      <c r="U1374" s="57">
        <f t="shared" si="443"/>
        <v>0.22421852842123172</v>
      </c>
      <c r="V1374" s="57">
        <f>(L1374-P1374)/1000*SetUp!$B$13*1000000/SetUp!$B$48</f>
        <v>4.1758902785783369E-2</v>
      </c>
      <c r="W1374" s="57">
        <f t="shared" si="454"/>
        <v>6.613633252161577E-17</v>
      </c>
      <c r="X1374" s="57">
        <f>MAX((SetUp!$B$56*(1-($H1374/SetUp!$B$56)^2)*TANH(($B1374-$D1374)/SetUp!$B$56))/(1+$H1374/SetUp!$B$56*TANH(($B1374-$D1374)/SetUp!$B$56)),0)</f>
        <v>0</v>
      </c>
      <c r="AP1374" s="64">
        <v>28587</v>
      </c>
      <c r="AQ1374" s="55">
        <v>4</v>
      </c>
      <c r="AR1374" s="55">
        <v>98</v>
      </c>
      <c r="AS1374" s="66">
        <f t="shared" si="444"/>
        <v>3.9849999999999999</v>
      </c>
      <c r="AT1374" s="66">
        <f t="shared" si="445"/>
        <v>4.3510321041708551</v>
      </c>
      <c r="AU1374" s="55" t="str">
        <f>IF(OR($AP1374&lt;SetUp!$B$97,$AP1374&gt;SetUp!$B$98),"Não","Sim")</f>
        <v>Não</v>
      </c>
      <c r="AV1374" s="68">
        <f t="shared" si="446"/>
        <v>1.9962464777677129</v>
      </c>
      <c r="AW1374" s="68">
        <f t="shared" si="447"/>
        <v>2.0859127748232558</v>
      </c>
      <c r="AX1374" s="68">
        <f t="shared" si="448"/>
        <v>0.60042832573213112</v>
      </c>
      <c r="AY1374" s="68">
        <f t="shared" si="449"/>
        <v>0.63859228775440624</v>
      </c>
      <c r="AZ1374" s="68">
        <f t="shared" si="450"/>
        <v>0.36603210417085519</v>
      </c>
      <c r="BA1374" s="68">
        <f t="shared" si="451"/>
        <v>8.9666297055542854E-2</v>
      </c>
      <c r="BB1374" s="68">
        <f t="shared" si="452"/>
        <v>3.8163962022275122E-2</v>
      </c>
    </row>
    <row r="1375" spans="1:54" x14ac:dyDescent="0.3">
      <c r="A1375" s="64">
        <v>28037</v>
      </c>
      <c r="B1375" s="57">
        <v>1.758</v>
      </c>
      <c r="C1375" s="57"/>
      <c r="D1375" s="57">
        <v>5.2510000000000003</v>
      </c>
      <c r="E1375" s="57">
        <f t="shared" si="437"/>
        <v>1.758</v>
      </c>
      <c r="F1375" s="57">
        <f t="shared" si="438"/>
        <v>3.4930000000000003</v>
      </c>
      <c r="G1375" s="57">
        <f t="shared" si="439"/>
        <v>0</v>
      </c>
      <c r="H1375" s="57">
        <f>IF(Q1374&gt;SetUp!$B$56,SetUp!$B$56,Q1374)</f>
        <v>7.1195310772916819E-3</v>
      </c>
      <c r="I1375" s="57">
        <f t="shared" si="453"/>
        <v>0.22421852842123172</v>
      </c>
      <c r="J1375" s="57">
        <f>MIN(F1375,H1375,(1-EXP(-SetUp!$B$52*H1375/SetUp!$B$56))*F1375)</f>
        <v>3.8835460900490215E-3</v>
      </c>
      <c r="K1375" s="57">
        <f t="shared" si="440"/>
        <v>3.2359849872426604E-3</v>
      </c>
      <c r="L1375" s="57">
        <f>IF(I1375&lt;=0,0,MIN(SetUp!$B$50*I1375^SetUp!$B$55,I1375))</f>
        <v>1.6936175585403198E-3</v>
      </c>
      <c r="M1375" s="57">
        <f t="shared" si="441"/>
        <v>0.22252491086269138</v>
      </c>
      <c r="N1375" s="57">
        <f>IF(SetUp!$B$62=0,X1375,(B1375-E1375)*(1-(H1375/SetUp!$B$66/SetUp!$B$56)))</f>
        <v>0</v>
      </c>
      <c r="O1375" s="57">
        <f>K1375*SetUp!$B$65</f>
        <v>0</v>
      </c>
      <c r="P1375" s="57">
        <f>MIN(SetUp!$B$54*L1375^SetUp!$B$51,L1375)</f>
        <v>9.6890532939111838E-4</v>
      </c>
      <c r="Q1375" s="57">
        <f t="shared" si="442"/>
        <v>3.2359849872426604E-3</v>
      </c>
      <c r="R1375" s="57">
        <f>IF((H1375+N1375-O1375)&gt;SetUp!$B$56,T1374+H1375+N1375-O1375-SetUp!$B$56,T1374)</f>
        <v>0</v>
      </c>
      <c r="S1375" s="57">
        <f>R1375*SetUp!$B$65</f>
        <v>0</v>
      </c>
      <c r="T1375" s="57">
        <f>IF((R1375-S1375)&lt;SetUp!$B$53,R1375-S1375,SetUp!$B$53)</f>
        <v>0</v>
      </c>
      <c r="U1375" s="57">
        <f t="shared" si="443"/>
        <v>0.22252491086269138</v>
      </c>
      <c r="V1375" s="57">
        <f>(L1375-P1375)/1000*SetUp!$B$13*1000000/SetUp!$B$48</f>
        <v>4.1219952444121258E-2</v>
      </c>
      <c r="W1375" s="57">
        <f t="shared" si="454"/>
        <v>5.1824863844807112E-17</v>
      </c>
      <c r="X1375" s="57">
        <f>MAX((SetUp!$B$56*(1-($H1375/SetUp!$B$56)^2)*TANH(($B1375-$D1375)/SetUp!$B$56))/(1+$H1375/SetUp!$B$56*TANH(($B1375-$D1375)/SetUp!$B$56)),0)</f>
        <v>0</v>
      </c>
      <c r="AP1375" s="64">
        <v>28588</v>
      </c>
      <c r="AQ1375" s="55">
        <v>4</v>
      </c>
      <c r="AR1375" s="55">
        <v>99</v>
      </c>
      <c r="AS1375" s="66">
        <f t="shared" si="444"/>
        <v>81.858999999999995</v>
      </c>
      <c r="AT1375" s="66">
        <f t="shared" si="445"/>
        <v>4.0102484196939923</v>
      </c>
      <c r="AU1375" s="55" t="str">
        <f>IF(OR($AP1375&lt;SetUp!$B$97,$AP1375&gt;SetUp!$B$98),"Não","Sim")</f>
        <v>Não</v>
      </c>
      <c r="AV1375" s="68">
        <f t="shared" si="446"/>
        <v>9.0475963658863563</v>
      </c>
      <c r="AW1375" s="68">
        <f t="shared" si="447"/>
        <v>2.0025604659270573</v>
      </c>
      <c r="AX1375" s="68">
        <f t="shared" si="448"/>
        <v>1.9130664349447919</v>
      </c>
      <c r="AY1375" s="68">
        <f t="shared" si="449"/>
        <v>0.60317127635101098</v>
      </c>
      <c r="AZ1375" s="68">
        <f t="shared" si="450"/>
        <v>-77.848751580306001</v>
      </c>
      <c r="BA1375" s="68">
        <f t="shared" si="451"/>
        <v>-7.0450358999592986</v>
      </c>
      <c r="BB1375" s="68">
        <f t="shared" si="452"/>
        <v>-1.3098951585937808</v>
      </c>
    </row>
    <row r="1376" spans="1:54" x14ac:dyDescent="0.3">
      <c r="A1376" s="64">
        <v>28038</v>
      </c>
      <c r="B1376" s="57">
        <v>2.5529999999999999</v>
      </c>
      <c r="C1376" s="57"/>
      <c r="D1376" s="57">
        <v>5.2510000000000003</v>
      </c>
      <c r="E1376" s="57">
        <f t="shared" si="437"/>
        <v>2.5529999999999999</v>
      </c>
      <c r="F1376" s="57">
        <f t="shared" si="438"/>
        <v>2.6980000000000004</v>
      </c>
      <c r="G1376" s="57">
        <f t="shared" si="439"/>
        <v>0</v>
      </c>
      <c r="H1376" s="57">
        <f>IF(Q1375&gt;SetUp!$B$56,SetUp!$B$56,Q1375)</f>
        <v>3.2359849872426604E-3</v>
      </c>
      <c r="I1376" s="57">
        <f t="shared" si="453"/>
        <v>0.22252491086269138</v>
      </c>
      <c r="J1376" s="57">
        <f>MIN(F1376,H1376,(1-EXP(-SetUp!$B$52*H1376/SetUp!$B$56))*F1376)</f>
        <v>1.3638251016949356E-3</v>
      </c>
      <c r="K1376" s="57">
        <f t="shared" si="440"/>
        <v>1.8721598855477248E-3</v>
      </c>
      <c r="L1376" s="57">
        <f>IF(I1376&lt;=0,0,MIN(SetUp!$B$50*I1376^SetUp!$B$55,I1376))</f>
        <v>1.6723502674439558E-3</v>
      </c>
      <c r="M1376" s="57">
        <f t="shared" si="441"/>
        <v>0.22085256059524744</v>
      </c>
      <c r="N1376" s="57">
        <f>IF(SetUp!$B$62=0,X1376,(B1376-E1376)*(1-(H1376/SetUp!$B$66/SetUp!$B$56)))</f>
        <v>0</v>
      </c>
      <c r="O1376" s="57">
        <f>K1376*SetUp!$B$65</f>
        <v>0</v>
      </c>
      <c r="P1376" s="57">
        <f>MIN(SetUp!$B$54*L1376^SetUp!$B$51,L1376)</f>
        <v>9.5694417741541595E-4</v>
      </c>
      <c r="Q1376" s="57">
        <f t="shared" si="442"/>
        <v>1.8721598855477248E-3</v>
      </c>
      <c r="R1376" s="57">
        <f>IF((H1376+N1376-O1376)&gt;SetUp!$B$56,T1375+H1376+N1376-O1376-SetUp!$B$56,T1375)</f>
        <v>0</v>
      </c>
      <c r="S1376" s="57">
        <f>R1376*SetUp!$B$65</f>
        <v>0</v>
      </c>
      <c r="T1376" s="57">
        <f>IF((R1376-S1376)&lt;SetUp!$B$53,R1376-S1376,SetUp!$B$53)</f>
        <v>0</v>
      </c>
      <c r="U1376" s="57">
        <f t="shared" si="443"/>
        <v>0.22085256059524744</v>
      </c>
      <c r="V1376" s="57">
        <f>(L1376-P1376)/1000*SetUp!$B$13*1000000/SetUp!$B$48</f>
        <v>4.0690640813155161E-2</v>
      </c>
      <c r="W1376" s="57">
        <f t="shared" si="454"/>
        <v>-1.3552527156068805E-16</v>
      </c>
      <c r="X1376" s="57">
        <f>MAX((SetUp!$B$56*(1-($H1376/SetUp!$B$56)^2)*TANH(($B1376-$D1376)/SetUp!$B$56))/(1+$H1376/SetUp!$B$56*TANH(($B1376-$D1376)/SetUp!$B$56)),0)</f>
        <v>0</v>
      </c>
      <c r="AP1376" s="64">
        <v>28589</v>
      </c>
      <c r="AQ1376" s="55">
        <v>4</v>
      </c>
      <c r="AR1376" s="55">
        <v>100</v>
      </c>
      <c r="AS1376" s="66">
        <f t="shared" si="444"/>
        <v>22.030999999999999</v>
      </c>
      <c r="AT1376" s="66">
        <f t="shared" si="445"/>
        <v>3.7058740626246949</v>
      </c>
      <c r="AU1376" s="55" t="str">
        <f>IF(OR($AP1376&lt;SetUp!$B$97,$AP1376&gt;SetUp!$B$98),"Não","Sim")</f>
        <v>Não</v>
      </c>
      <c r="AV1376" s="68">
        <f t="shared" si="446"/>
        <v>4.6937192076220322</v>
      </c>
      <c r="AW1376" s="68">
        <f t="shared" si="447"/>
        <v>1.9250646905038529</v>
      </c>
      <c r="AX1376" s="68">
        <f t="shared" si="448"/>
        <v>1.3430342104791977</v>
      </c>
      <c r="AY1376" s="68">
        <f t="shared" si="449"/>
        <v>0.56889065652727</v>
      </c>
      <c r="AZ1376" s="68">
        <f t="shared" si="450"/>
        <v>-18.325125937375304</v>
      </c>
      <c r="BA1376" s="68">
        <f t="shared" si="451"/>
        <v>-2.7686545171181791</v>
      </c>
      <c r="BB1376" s="68">
        <f t="shared" si="452"/>
        <v>-0.77414355395192769</v>
      </c>
    </row>
    <row r="1377" spans="1:54" x14ac:dyDescent="0.3">
      <c r="A1377" s="64">
        <v>28039</v>
      </c>
      <c r="B1377" s="57">
        <v>4.1310000000000002</v>
      </c>
      <c r="C1377" s="57"/>
      <c r="D1377" s="57">
        <v>5.2510000000000003</v>
      </c>
      <c r="E1377" s="57">
        <f t="shared" si="437"/>
        <v>4.1310000000000002</v>
      </c>
      <c r="F1377" s="57">
        <f t="shared" si="438"/>
        <v>1.1200000000000001</v>
      </c>
      <c r="G1377" s="57">
        <f t="shared" si="439"/>
        <v>0</v>
      </c>
      <c r="H1377" s="57">
        <f>IF(Q1376&gt;SetUp!$B$56,SetUp!$B$56,Q1376)</f>
        <v>1.8721598855477248E-3</v>
      </c>
      <c r="I1377" s="57">
        <f t="shared" si="453"/>
        <v>0.22085256059524744</v>
      </c>
      <c r="J1377" s="57">
        <f>MIN(F1377,H1377,(1-EXP(-SetUp!$B$52*H1377/SetUp!$B$56))*F1377)</f>
        <v>3.2758006495857476E-4</v>
      </c>
      <c r="K1377" s="57">
        <f t="shared" si="440"/>
        <v>1.5445798205891499E-3</v>
      </c>
      <c r="L1377" s="57">
        <f>IF(I1377&lt;=0,0,MIN(SetUp!$B$50*I1377^SetUp!$B$55,I1377))</f>
        <v>1.6514556527527854E-3</v>
      </c>
      <c r="M1377" s="57">
        <f t="shared" si="441"/>
        <v>0.21920110494249465</v>
      </c>
      <c r="N1377" s="57">
        <f>IF(SetUp!$B$62=0,X1377,(B1377-E1377)*(1-(H1377/SetUp!$B$66/SetUp!$B$56)))</f>
        <v>0</v>
      </c>
      <c r="O1377" s="57">
        <f>K1377*SetUp!$B$65</f>
        <v>0</v>
      </c>
      <c r="P1377" s="57">
        <f>MIN(SetUp!$B$54*L1377^SetUp!$B$51,L1377)</f>
        <v>9.4519010592743647E-4</v>
      </c>
      <c r="Q1377" s="57">
        <f t="shared" si="442"/>
        <v>1.5445798205891499E-3</v>
      </c>
      <c r="R1377" s="57">
        <f>IF((H1377+N1377-O1377)&gt;SetUp!$B$56,T1376+H1377+N1377-O1377-SetUp!$B$56,T1376)</f>
        <v>0</v>
      </c>
      <c r="S1377" s="57">
        <f>R1377*SetUp!$B$65</f>
        <v>0</v>
      </c>
      <c r="T1377" s="57">
        <f>IF((R1377-S1377)&lt;SetUp!$B$53,R1377-S1377,SetUp!$B$53)</f>
        <v>0</v>
      </c>
      <c r="U1377" s="57">
        <f t="shared" si="443"/>
        <v>0.21920110494249465</v>
      </c>
      <c r="V1377" s="57">
        <f>(L1377-P1377)/1000*SetUp!$B$13*1000000/SetUp!$B$48</f>
        <v>4.017074789429096E-2</v>
      </c>
      <c r="W1377" s="57">
        <f t="shared" si="454"/>
        <v>3.9616747382620332E-16</v>
      </c>
      <c r="X1377" s="57">
        <f>MAX((SetUp!$B$56*(1-($H1377/SetUp!$B$56)^2)*TANH(($B1377-$D1377)/SetUp!$B$56))/(1+$H1377/SetUp!$B$56*TANH(($B1377-$D1377)/SetUp!$B$56)),0)</f>
        <v>0</v>
      </c>
      <c r="AP1377" s="64">
        <v>28590</v>
      </c>
      <c r="AQ1377" s="55">
        <v>4</v>
      </c>
      <c r="AR1377" s="55">
        <v>101</v>
      </c>
      <c r="AS1377" s="66">
        <f t="shared" si="444"/>
        <v>11.454000000000001</v>
      </c>
      <c r="AT1377" s="66">
        <f t="shared" si="445"/>
        <v>4.0658478046894331</v>
      </c>
      <c r="AU1377" s="55" t="str">
        <f>IF(OR($AP1377&lt;SetUp!$B$97,$AP1377&gt;SetUp!$B$98),"Não","Sim")</f>
        <v>Não</v>
      </c>
      <c r="AV1377" s="68">
        <f t="shared" si="446"/>
        <v>3.3843758656508589</v>
      </c>
      <c r="AW1377" s="68">
        <f t="shared" si="447"/>
        <v>2.0163947541811926</v>
      </c>
      <c r="AX1377" s="68">
        <f t="shared" si="448"/>
        <v>1.0589571787773104</v>
      </c>
      <c r="AY1377" s="68">
        <f t="shared" si="449"/>
        <v>0.6091511178286706</v>
      </c>
      <c r="AZ1377" s="68">
        <f t="shared" si="450"/>
        <v>-7.3881521953105675</v>
      </c>
      <c r="BA1377" s="68">
        <f t="shared" si="451"/>
        <v>-1.3679811114696663</v>
      </c>
      <c r="BB1377" s="68">
        <f t="shared" si="452"/>
        <v>-0.44980606094863984</v>
      </c>
    </row>
    <row r="1378" spans="1:54" x14ac:dyDescent="0.3">
      <c r="A1378" s="64">
        <v>28040</v>
      </c>
      <c r="B1378" s="57">
        <v>3.0670000000000002</v>
      </c>
      <c r="C1378" s="57"/>
      <c r="D1378" s="57">
        <v>5.2510000000000003</v>
      </c>
      <c r="E1378" s="57">
        <f t="shared" si="437"/>
        <v>3.0670000000000002</v>
      </c>
      <c r="F1378" s="57">
        <f t="shared" si="438"/>
        <v>2.1840000000000002</v>
      </c>
      <c r="G1378" s="57">
        <f t="shared" si="439"/>
        <v>0</v>
      </c>
      <c r="H1378" s="57">
        <f>IF(Q1377&gt;SetUp!$B$56,SetUp!$B$56,Q1377)</f>
        <v>1.5445798205891499E-3</v>
      </c>
      <c r="I1378" s="57">
        <f t="shared" si="453"/>
        <v>0.21920110494249465</v>
      </c>
      <c r="J1378" s="57">
        <f>MIN(F1378,H1378,(1-EXP(-SetUp!$B$52*H1378/SetUp!$B$56))*F1378)</f>
        <v>5.270242650425585E-4</v>
      </c>
      <c r="K1378" s="57">
        <f t="shared" si="440"/>
        <v>1.0175555555465914E-3</v>
      </c>
      <c r="L1378" s="57">
        <f>IF(I1378&lt;=0,0,MIN(SetUp!$B$50*I1378^SetUp!$B$55,I1378))</f>
        <v>1.6309253483741009E-3</v>
      </c>
      <c r="M1378" s="57">
        <f t="shared" si="441"/>
        <v>0.21757017959412053</v>
      </c>
      <c r="N1378" s="57">
        <f>IF(SetUp!$B$62=0,X1378,(B1378-E1378)*(1-(H1378/SetUp!$B$66/SetUp!$B$56)))</f>
        <v>0</v>
      </c>
      <c r="O1378" s="57">
        <f>K1378*SetUp!$B$65</f>
        <v>0</v>
      </c>
      <c r="P1378" s="57">
        <f>MIN(SetUp!$B$54*L1378^SetUp!$B$51,L1378)</f>
        <v>9.3363850952544796E-4</v>
      </c>
      <c r="Q1378" s="57">
        <f t="shared" si="442"/>
        <v>1.0175555555465914E-3</v>
      </c>
      <c r="R1378" s="57">
        <f>IF((H1378+N1378-O1378)&gt;SetUp!$B$56,T1377+H1378+N1378-O1378-SetUp!$B$56,T1377)</f>
        <v>0</v>
      </c>
      <c r="S1378" s="57">
        <f>R1378*SetUp!$B$65</f>
        <v>0</v>
      </c>
      <c r="T1378" s="57">
        <f>IF((R1378-S1378)&lt;SetUp!$B$53,R1378-S1378,SetUp!$B$53)</f>
        <v>0</v>
      </c>
      <c r="U1378" s="57">
        <f t="shared" si="443"/>
        <v>0.21757017959412053</v>
      </c>
      <c r="V1378" s="57">
        <f>(L1378-P1378)/1000*SetUp!$B$13*1000000/SetUp!$B$48</f>
        <v>3.9660059788139419E-2</v>
      </c>
      <c r="W1378" s="57">
        <f t="shared" si="454"/>
        <v>-9.4759269875233088E-17</v>
      </c>
      <c r="X1378" s="57">
        <f>MAX((SetUp!$B$56*(1-($H1378/SetUp!$B$56)^2)*TANH(($B1378-$D1378)/SetUp!$B$56))/(1+$H1378/SetUp!$B$56*TANH(($B1378-$D1378)/SetUp!$B$56)),0)</f>
        <v>0</v>
      </c>
      <c r="AP1378" s="64">
        <v>28591</v>
      </c>
      <c r="AQ1378" s="55">
        <v>4</v>
      </c>
      <c r="AR1378" s="55">
        <v>102</v>
      </c>
      <c r="AS1378" s="66">
        <f t="shared" si="444"/>
        <v>49.887999999999998</v>
      </c>
      <c r="AT1378" s="66">
        <f t="shared" si="445"/>
        <v>5.1221121748861966</v>
      </c>
      <c r="AU1378" s="55" t="str">
        <f>IF(OR($AP1378&lt;SetUp!$B$97,$AP1378&gt;SetUp!$B$98),"Não","Sim")</f>
        <v>Não</v>
      </c>
      <c r="AV1378" s="68">
        <f t="shared" si="446"/>
        <v>7.0631437759683182</v>
      </c>
      <c r="AW1378" s="68">
        <f t="shared" si="447"/>
        <v>2.2632083807917902</v>
      </c>
      <c r="AX1378" s="68">
        <f t="shared" si="448"/>
        <v>1.6979960935087477</v>
      </c>
      <c r="AY1378" s="68">
        <f t="shared" si="449"/>
        <v>0.70944908533909301</v>
      </c>
      <c r="AZ1378" s="68">
        <f t="shared" si="450"/>
        <v>-44.765887825113801</v>
      </c>
      <c r="BA1378" s="68">
        <f t="shared" si="451"/>
        <v>-4.7999353951765276</v>
      </c>
      <c r="BB1378" s="68">
        <f t="shared" si="452"/>
        <v>-0.98854700816965468</v>
      </c>
    </row>
    <row r="1379" spans="1:54" x14ac:dyDescent="0.3">
      <c r="A1379" s="64">
        <v>28041</v>
      </c>
      <c r="B1379" s="57">
        <v>0.99399999999999999</v>
      </c>
      <c r="C1379" s="57"/>
      <c r="D1379" s="57">
        <v>5.2510000000000003</v>
      </c>
      <c r="E1379" s="57">
        <f t="shared" si="437"/>
        <v>0.99399999999999999</v>
      </c>
      <c r="F1379" s="57">
        <f t="shared" si="438"/>
        <v>4.2570000000000006</v>
      </c>
      <c r="G1379" s="57">
        <f t="shared" si="439"/>
        <v>0</v>
      </c>
      <c r="H1379" s="57">
        <f>IF(Q1378&gt;SetUp!$B$56,SetUp!$B$56,Q1378)</f>
        <v>1.0175555555465914E-3</v>
      </c>
      <c r="I1379" s="57">
        <f t="shared" si="453"/>
        <v>0.21757017959412053</v>
      </c>
      <c r="J1379" s="57">
        <f>MIN(F1379,H1379,(1-EXP(-SetUp!$B$52*H1379/SetUp!$B$56))*F1379)</f>
        <v>6.7677963443747008E-4</v>
      </c>
      <c r="K1379" s="57">
        <f t="shared" si="440"/>
        <v>3.4077592110912135E-4</v>
      </c>
      <c r="L1379" s="57">
        <f>IF(I1379&lt;=0,0,MIN(SetUp!$B$50*I1379^SetUp!$B$55,I1379))</f>
        <v>1.6107512168731621E-3</v>
      </c>
      <c r="M1379" s="57">
        <f t="shared" si="441"/>
        <v>0.21595942837724738</v>
      </c>
      <c r="N1379" s="57">
        <f>IF(SetUp!$B$62=0,X1379,(B1379-E1379)*(1-(H1379/SetUp!$B$66/SetUp!$B$56)))</f>
        <v>0</v>
      </c>
      <c r="O1379" s="57">
        <f>K1379*SetUp!$B$65</f>
        <v>0</v>
      </c>
      <c r="P1379" s="57">
        <f>MIN(SetUp!$B$54*L1379^SetUp!$B$51,L1379)</f>
        <v>9.2228490772575122E-4</v>
      </c>
      <c r="Q1379" s="57">
        <f t="shared" si="442"/>
        <v>3.4077592110912135E-4</v>
      </c>
      <c r="R1379" s="57">
        <f>IF((H1379+N1379-O1379)&gt;SetUp!$B$56,T1378+H1379+N1379-O1379-SetUp!$B$56,T1378)</f>
        <v>0</v>
      </c>
      <c r="S1379" s="57">
        <f>R1379*SetUp!$B$65</f>
        <v>0</v>
      </c>
      <c r="T1379" s="57">
        <f>IF((R1379-S1379)&lt;SetUp!$B$53,R1379-S1379,SetUp!$B$53)</f>
        <v>0</v>
      </c>
      <c r="U1379" s="57">
        <f t="shared" si="443"/>
        <v>0.21595942837724738</v>
      </c>
      <c r="V1379" s="57">
        <f>(L1379-P1379)/1000*SetUp!$B$13*1000000/SetUp!$B$48</f>
        <v>3.9158368495798464E-2</v>
      </c>
      <c r="W1379" s="57">
        <f t="shared" si="454"/>
        <v>1.713039432527097E-17</v>
      </c>
      <c r="X1379" s="57">
        <f>MAX((SetUp!$B$56*(1-($H1379/SetUp!$B$56)^2)*TANH(($B1379-$D1379)/SetUp!$B$56))/(1+$H1379/SetUp!$B$56*TANH(($B1379-$D1379)/SetUp!$B$56)),0)</f>
        <v>0</v>
      </c>
      <c r="AP1379" s="64">
        <v>28592</v>
      </c>
      <c r="AQ1379" s="55">
        <v>4</v>
      </c>
      <c r="AR1379" s="55">
        <v>103</v>
      </c>
      <c r="AS1379" s="66">
        <f t="shared" si="444"/>
        <v>81.858999999999995</v>
      </c>
      <c r="AT1379" s="66">
        <f t="shared" si="445"/>
        <v>4.6949230943514673</v>
      </c>
      <c r="AU1379" s="55" t="str">
        <f>IF(OR($AP1379&lt;SetUp!$B$97,$AP1379&gt;SetUp!$B$98),"Não","Sim")</f>
        <v>Não</v>
      </c>
      <c r="AV1379" s="68">
        <f t="shared" si="446"/>
        <v>9.0475963658863563</v>
      </c>
      <c r="AW1379" s="68">
        <f t="shared" si="447"/>
        <v>2.1667771215220699</v>
      </c>
      <c r="AX1379" s="68">
        <f t="shared" si="448"/>
        <v>1.9130664349447919</v>
      </c>
      <c r="AY1379" s="68">
        <f t="shared" si="449"/>
        <v>0.67162848265701003</v>
      </c>
      <c r="AZ1379" s="68">
        <f t="shared" si="450"/>
        <v>-77.164076905648528</v>
      </c>
      <c r="BA1379" s="68">
        <f t="shared" si="451"/>
        <v>-6.8808192443642859</v>
      </c>
      <c r="BB1379" s="68">
        <f t="shared" si="452"/>
        <v>-1.2414379522877819</v>
      </c>
    </row>
    <row r="1380" spans="1:54" x14ac:dyDescent="0.3">
      <c r="A1380" s="64">
        <v>28042</v>
      </c>
      <c r="B1380" s="57">
        <v>0.39800000000000002</v>
      </c>
      <c r="C1380" s="57"/>
      <c r="D1380" s="57">
        <v>5.2510000000000003</v>
      </c>
      <c r="E1380" s="57">
        <f t="shared" si="437"/>
        <v>0.39800000000000002</v>
      </c>
      <c r="F1380" s="57">
        <f t="shared" si="438"/>
        <v>4.8530000000000006</v>
      </c>
      <c r="G1380" s="57">
        <f t="shared" si="439"/>
        <v>0</v>
      </c>
      <c r="H1380" s="57">
        <f>IF(Q1379&gt;SetUp!$B$56,SetUp!$B$56,Q1379)</f>
        <v>3.4077592110912135E-4</v>
      </c>
      <c r="I1380" s="57">
        <f t="shared" si="453"/>
        <v>0.21595942837724738</v>
      </c>
      <c r="J1380" s="57">
        <f>MIN(F1380,H1380,(1-EXP(-SetUp!$B$52*H1380/SetUp!$B$56))*F1380)</f>
        <v>2.5839711203067787E-4</v>
      </c>
      <c r="K1380" s="57">
        <f t="shared" si="440"/>
        <v>8.2378809078443487E-5</v>
      </c>
      <c r="L1380" s="57">
        <f>IF(I1380&lt;=0,0,MIN(SetUp!$B$50*I1380^SetUp!$B$55,I1380))</f>
        <v>1.5909253421169782E-3</v>
      </c>
      <c r="M1380" s="57">
        <f t="shared" si="441"/>
        <v>0.21436850303513041</v>
      </c>
      <c r="N1380" s="57">
        <f>IF(SetUp!$B$62=0,X1380,(B1380-E1380)*(1-(H1380/SetUp!$B$66/SetUp!$B$56)))</f>
        <v>0</v>
      </c>
      <c r="O1380" s="57">
        <f>K1380*SetUp!$B$65</f>
        <v>0</v>
      </c>
      <c r="P1380" s="57">
        <f>MIN(SetUp!$B$54*L1380^SetUp!$B$51,L1380)</f>
        <v>9.1112494096957269E-4</v>
      </c>
      <c r="Q1380" s="57">
        <f t="shared" si="442"/>
        <v>8.2378809078443487E-5</v>
      </c>
      <c r="R1380" s="57">
        <f>IF((H1380+N1380-O1380)&gt;SetUp!$B$56,T1379+H1380+N1380-O1380-SetUp!$B$56,T1379)</f>
        <v>0</v>
      </c>
      <c r="S1380" s="57">
        <f>R1380*SetUp!$B$65</f>
        <v>0</v>
      </c>
      <c r="T1380" s="57">
        <f>IF((R1380-S1380)&lt;SetUp!$B$53,R1380-S1380,SetUp!$B$53)</f>
        <v>0</v>
      </c>
      <c r="U1380" s="57">
        <f t="shared" si="443"/>
        <v>0.21436850303513041</v>
      </c>
      <c r="V1380" s="57">
        <f>(L1380-P1380)/1000*SetUp!$B$13*1000000/SetUp!$B$48</f>
        <v>3.8665471727567152E-2</v>
      </c>
      <c r="W1380" s="57">
        <f t="shared" si="454"/>
        <v>5.4210108624275222E-18</v>
      </c>
      <c r="X1380" s="57">
        <f>MAX((SetUp!$B$56*(1-($H1380/SetUp!$B$56)^2)*TANH(($B1380-$D1380)/SetUp!$B$56))/(1+$H1380/SetUp!$B$56*TANH(($B1380-$D1380)/SetUp!$B$56)),0)</f>
        <v>0</v>
      </c>
      <c r="AP1380" s="64">
        <v>28593</v>
      </c>
      <c r="AQ1380" s="55">
        <v>4</v>
      </c>
      <c r="AR1380" s="55">
        <v>104</v>
      </c>
      <c r="AS1380" s="66">
        <f t="shared" si="444"/>
        <v>44.673999999999999</v>
      </c>
      <c r="AT1380" s="66">
        <f t="shared" si="445"/>
        <v>4.3162716578907476</v>
      </c>
      <c r="AU1380" s="55" t="str">
        <f>IF(OR($AP1380&lt;SetUp!$B$97,$AP1380&gt;SetUp!$B$98),"Não","Sim")</f>
        <v>Não</v>
      </c>
      <c r="AV1380" s="68">
        <f t="shared" si="446"/>
        <v>6.6838611595394468</v>
      </c>
      <c r="AW1380" s="68">
        <f t="shared" si="447"/>
        <v>2.0775638757666988</v>
      </c>
      <c r="AX1380" s="68">
        <f t="shared" si="448"/>
        <v>1.6500548398717485</v>
      </c>
      <c r="AY1380" s="68">
        <f t="shared" si="449"/>
        <v>0.63510877053592785</v>
      </c>
      <c r="AZ1380" s="68">
        <f t="shared" si="450"/>
        <v>-40.357728342109255</v>
      </c>
      <c r="BA1380" s="68">
        <f t="shared" si="451"/>
        <v>-4.6062972837727481</v>
      </c>
      <c r="BB1380" s="68">
        <f t="shared" si="452"/>
        <v>-1.0149460693358208</v>
      </c>
    </row>
    <row r="1381" spans="1:54" x14ac:dyDescent="0.3">
      <c r="A1381" s="64">
        <v>28043</v>
      </c>
      <c r="B1381" s="57">
        <v>0.47799999999999998</v>
      </c>
      <c r="C1381" s="57"/>
      <c r="D1381" s="57">
        <v>5.2510000000000003</v>
      </c>
      <c r="E1381" s="57">
        <f t="shared" si="437"/>
        <v>0.47799999999999998</v>
      </c>
      <c r="F1381" s="57">
        <f t="shared" si="438"/>
        <v>4.7730000000000006</v>
      </c>
      <c r="G1381" s="57">
        <f t="shared" si="439"/>
        <v>0</v>
      </c>
      <c r="H1381" s="57">
        <f>IF(Q1380&gt;SetUp!$B$56,SetUp!$B$56,Q1380)</f>
        <v>8.2378809078443487E-5</v>
      </c>
      <c r="I1381" s="57">
        <f t="shared" si="453"/>
        <v>0.21436850303513041</v>
      </c>
      <c r="J1381" s="57">
        <f>MIN(F1381,H1381,(1-EXP(-SetUp!$B$52*H1381/SetUp!$B$56))*F1381)</f>
        <v>6.1436175813430423E-5</v>
      </c>
      <c r="K1381" s="57">
        <f t="shared" si="440"/>
        <v>2.0942633265013064E-5</v>
      </c>
      <c r="L1381" s="57">
        <f>IF(I1381&lt;=0,0,MIN(SetUp!$B$50*I1381^SetUp!$B$55,I1381))</f>
        <v>1.5714400221900425E-3</v>
      </c>
      <c r="M1381" s="57">
        <f t="shared" si="441"/>
        <v>0.21279706301294038</v>
      </c>
      <c r="N1381" s="57">
        <f>IF(SetUp!$B$62=0,X1381,(B1381-E1381)*(1-(H1381/SetUp!$B$66/SetUp!$B$56)))</f>
        <v>0</v>
      </c>
      <c r="O1381" s="57">
        <f>K1381*SetUp!$B$65</f>
        <v>0</v>
      </c>
      <c r="P1381" s="57">
        <f>MIN(SetUp!$B$54*L1381^SetUp!$B$51,L1381)</f>
        <v>9.0015436677677401E-4</v>
      </c>
      <c r="Q1381" s="57">
        <f t="shared" si="442"/>
        <v>2.0942633265013064E-5</v>
      </c>
      <c r="R1381" s="57">
        <f>IF((H1381+N1381-O1381)&gt;SetUp!$B$56,T1380+H1381+N1381-O1381-SetUp!$B$56,T1380)</f>
        <v>0</v>
      </c>
      <c r="S1381" s="57">
        <f>R1381*SetUp!$B$65</f>
        <v>0</v>
      </c>
      <c r="T1381" s="57">
        <f>IF((R1381-S1381)&lt;SetUp!$B$53,R1381-S1381,SetUp!$B$53)</f>
        <v>0</v>
      </c>
      <c r="U1381" s="57">
        <f t="shared" si="443"/>
        <v>0.21279706301294038</v>
      </c>
      <c r="V1381" s="57">
        <f>(L1381-P1381)/1000*SetUp!$B$13*1000000/SetUp!$B$48</f>
        <v>3.8181172718777197E-2</v>
      </c>
      <c r="W1381" s="57">
        <f t="shared" si="454"/>
        <v>2.0599841277224584E-17</v>
      </c>
      <c r="X1381" s="57">
        <f>MAX((SetUp!$B$56*(1-($H1381/SetUp!$B$56)^2)*TANH(($B1381-$D1381)/SetUp!$B$56))/(1+$H1381/SetUp!$B$56*TANH(($B1381-$D1381)/SetUp!$B$56)),0)</f>
        <v>0</v>
      </c>
      <c r="AP1381" s="64">
        <v>28594</v>
      </c>
      <c r="AQ1381" s="55">
        <v>4</v>
      </c>
      <c r="AR1381" s="55">
        <v>105</v>
      </c>
      <c r="AS1381" s="66">
        <f t="shared" si="444"/>
        <v>15.875999999999999</v>
      </c>
      <c r="AT1381" s="66">
        <f t="shared" si="445"/>
        <v>3.979253596272434</v>
      </c>
      <c r="AU1381" s="55" t="str">
        <f>IF(OR($AP1381&lt;SetUp!$B$97,$AP1381&gt;SetUp!$B$98),"Não","Sim")</f>
        <v>Não</v>
      </c>
      <c r="AV1381" s="68">
        <f t="shared" si="446"/>
        <v>3.984469851812158</v>
      </c>
      <c r="AW1381" s="68">
        <f t="shared" si="447"/>
        <v>1.9948066563635769</v>
      </c>
      <c r="AX1381" s="68">
        <f t="shared" si="448"/>
        <v>1.2007410902351259</v>
      </c>
      <c r="AY1381" s="68">
        <f t="shared" si="449"/>
        <v>0.59980161744551619</v>
      </c>
      <c r="AZ1381" s="68">
        <f t="shared" si="450"/>
        <v>-11.896746403727565</v>
      </c>
      <c r="BA1381" s="68">
        <f t="shared" si="451"/>
        <v>-1.9896631954485811</v>
      </c>
      <c r="BB1381" s="68">
        <f t="shared" si="452"/>
        <v>-0.60093947278960969</v>
      </c>
    </row>
    <row r="1382" spans="1:54" x14ac:dyDescent="0.3">
      <c r="A1382" s="64">
        <v>28044</v>
      </c>
      <c r="B1382" s="57">
        <v>6.8000000000000005E-2</v>
      </c>
      <c r="C1382" s="57"/>
      <c r="D1382" s="57">
        <v>5.2510000000000003</v>
      </c>
      <c r="E1382" s="57">
        <f t="shared" si="437"/>
        <v>6.8000000000000005E-2</v>
      </c>
      <c r="F1382" s="57">
        <f t="shared" si="438"/>
        <v>5.1830000000000007</v>
      </c>
      <c r="G1382" s="57">
        <f t="shared" si="439"/>
        <v>0</v>
      </c>
      <c r="H1382" s="57">
        <f>IF(Q1381&gt;SetUp!$B$56,SetUp!$B$56,Q1381)</f>
        <v>2.0942633265013064E-5</v>
      </c>
      <c r="I1382" s="57">
        <f t="shared" si="453"/>
        <v>0.21279706301294038</v>
      </c>
      <c r="J1382" s="57">
        <f>MIN(F1382,H1382,(1-EXP(-SetUp!$B$52*H1382/SetUp!$B$56))*F1382)</f>
        <v>1.6960232908947662E-5</v>
      </c>
      <c r="K1382" s="57">
        <f t="shared" si="440"/>
        <v>3.9824003560654013E-6</v>
      </c>
      <c r="L1382" s="57">
        <f>IF(I1382&lt;=0,0,MIN(SetUp!$B$50*I1382^SetUp!$B$55,I1382))</f>
        <v>1.5522877625706495E-3</v>
      </c>
      <c r="M1382" s="57">
        <f t="shared" si="441"/>
        <v>0.21124477525036972</v>
      </c>
      <c r="N1382" s="57">
        <f>IF(SetUp!$B$62=0,X1382,(B1382-E1382)*(1-(H1382/SetUp!$B$66/SetUp!$B$56)))</f>
        <v>0</v>
      </c>
      <c r="O1382" s="57">
        <f>K1382*SetUp!$B$65</f>
        <v>0</v>
      </c>
      <c r="P1382" s="57">
        <f>MIN(SetUp!$B$54*L1382^SetUp!$B$51,L1382)</f>
        <v>8.8936905604026172E-4</v>
      </c>
      <c r="Q1382" s="57">
        <f t="shared" si="442"/>
        <v>3.9824003560654013E-6</v>
      </c>
      <c r="R1382" s="57">
        <f>IF((H1382+N1382-O1382)&gt;SetUp!$B$56,T1381+H1382+N1382-O1382-SetUp!$B$56,T1381)</f>
        <v>0</v>
      </c>
      <c r="S1382" s="57">
        <f>R1382*SetUp!$B$65</f>
        <v>0</v>
      </c>
      <c r="T1382" s="57">
        <f>IF((R1382-S1382)&lt;SetUp!$B$53,R1382-S1382,SetUp!$B$53)</f>
        <v>0</v>
      </c>
      <c r="U1382" s="57">
        <f t="shared" si="443"/>
        <v>0.21124477525036972</v>
      </c>
      <c r="V1382" s="57">
        <f>(L1382-P1382)/1000*SetUp!$B$13*1000000/SetUp!$B$48</f>
        <v>3.7705280052443113E-2</v>
      </c>
      <c r="W1382" s="57">
        <f t="shared" si="454"/>
        <v>-1.4094628242311558E-17</v>
      </c>
      <c r="X1382" s="57">
        <f>MAX((SetUp!$B$56*(1-($H1382/SetUp!$B$56)^2)*TANH(($B1382-$D1382)/SetUp!$B$56))/(1+$H1382/SetUp!$B$56*TANH(($B1382-$D1382)/SetUp!$B$56)),0)</f>
        <v>0</v>
      </c>
      <c r="AP1382" s="64">
        <v>28595</v>
      </c>
      <c r="AQ1382" s="55">
        <v>4</v>
      </c>
      <c r="AR1382" s="55">
        <v>106</v>
      </c>
      <c r="AS1382" s="66">
        <f t="shared" si="444"/>
        <v>10.358000000000001</v>
      </c>
      <c r="AT1382" s="66">
        <f t="shared" si="445"/>
        <v>3.6781336400422919</v>
      </c>
      <c r="AU1382" s="55" t="str">
        <f>IF(OR($AP1382&lt;SetUp!$B$97,$AP1382&gt;SetUp!$B$98),"Não","Sim")</f>
        <v>Não</v>
      </c>
      <c r="AV1382" s="68">
        <f t="shared" si="446"/>
        <v>3.2183846880073239</v>
      </c>
      <c r="AW1382" s="68">
        <f t="shared" si="447"/>
        <v>1.917846093940359</v>
      </c>
      <c r="AX1382" s="68">
        <f t="shared" si="448"/>
        <v>1.0152759066818753</v>
      </c>
      <c r="AY1382" s="68">
        <f t="shared" si="449"/>
        <v>0.56562750469502465</v>
      </c>
      <c r="AZ1382" s="68">
        <f t="shared" si="450"/>
        <v>-6.6798663599577086</v>
      </c>
      <c r="BA1382" s="68">
        <f t="shared" si="451"/>
        <v>-1.3005385940669649</v>
      </c>
      <c r="BB1382" s="68">
        <f t="shared" si="452"/>
        <v>-0.44964840198685063</v>
      </c>
    </row>
    <row r="1383" spans="1:54" x14ac:dyDescent="0.3">
      <c r="A1383" s="64">
        <v>28045</v>
      </c>
      <c r="B1383" s="57">
        <v>0.185</v>
      </c>
      <c r="C1383" s="57"/>
      <c r="D1383" s="57">
        <v>5.2510000000000003</v>
      </c>
      <c r="E1383" s="57">
        <f t="shared" si="437"/>
        <v>0.185</v>
      </c>
      <c r="F1383" s="57">
        <f t="shared" si="438"/>
        <v>5.0660000000000007</v>
      </c>
      <c r="G1383" s="57">
        <f t="shared" si="439"/>
        <v>0</v>
      </c>
      <c r="H1383" s="57">
        <f>IF(Q1382&gt;SetUp!$B$56,SetUp!$B$56,Q1382)</f>
        <v>3.9824003560654013E-6</v>
      </c>
      <c r="I1383" s="57">
        <f t="shared" si="453"/>
        <v>0.21124477525036972</v>
      </c>
      <c r="J1383" s="57">
        <f>MIN(F1383,H1383,(1-EXP(-SetUp!$B$52*H1383/SetUp!$B$56))*F1383)</f>
        <v>3.1523178013030955E-6</v>
      </c>
      <c r="K1383" s="57">
        <f t="shared" si="440"/>
        <v>8.3008255476230586E-7</v>
      </c>
      <c r="L1383" s="57">
        <f>IF(I1383&lt;=0,0,MIN(SetUp!$B$50*I1383^SetUp!$B$55,I1383))</f>
        <v>1.5334612695570066E-3</v>
      </c>
      <c r="M1383" s="57">
        <f t="shared" si="441"/>
        <v>0.20971131398081272</v>
      </c>
      <c r="N1383" s="57">
        <f>IF(SetUp!$B$62=0,X1383,(B1383-E1383)*(1-(H1383/SetUp!$B$66/SetUp!$B$56)))</f>
        <v>0</v>
      </c>
      <c r="O1383" s="57">
        <f>K1383*SetUp!$B$65</f>
        <v>0</v>
      </c>
      <c r="P1383" s="57">
        <f>MIN(SetUp!$B$54*L1383^SetUp!$B$51,L1383)</f>
        <v>8.7876498945529469E-4</v>
      </c>
      <c r="Q1383" s="57">
        <f t="shared" si="442"/>
        <v>8.3008255476230586E-7</v>
      </c>
      <c r="R1383" s="57">
        <f>IF((H1383+N1383-O1383)&gt;SetUp!$B$56,T1382+H1383+N1383-O1383-SetUp!$B$56,T1382)</f>
        <v>0</v>
      </c>
      <c r="S1383" s="57">
        <f>R1383*SetUp!$B$65</f>
        <v>0</v>
      </c>
      <c r="T1383" s="57">
        <f>IF((R1383-S1383)&lt;SetUp!$B$53,R1383-S1383,SetUp!$B$53)</f>
        <v>0</v>
      </c>
      <c r="U1383" s="57">
        <f t="shared" si="443"/>
        <v>0.20971131398081272</v>
      </c>
      <c r="V1383" s="57">
        <f>(L1383-P1383)/1000*SetUp!$B$13*1000000/SetUp!$B$48</f>
        <v>3.7237607488447323E-2</v>
      </c>
      <c r="W1383" s="57">
        <f t="shared" si="454"/>
        <v>1.6479873021779667E-17</v>
      </c>
      <c r="X1383" s="57">
        <f>MAX((SetUp!$B$56*(1-($H1383/SetUp!$B$56)^2)*TANH(($B1383-$D1383)/SetUp!$B$56))/(1+$H1383/SetUp!$B$56*TANH(($B1383-$D1383)/SetUp!$B$56)),0)</f>
        <v>0</v>
      </c>
      <c r="AP1383" s="64">
        <v>28596</v>
      </c>
      <c r="AQ1383" s="55">
        <v>4</v>
      </c>
      <c r="AR1383" s="55">
        <v>107</v>
      </c>
      <c r="AS1383" s="66">
        <f t="shared" si="444"/>
        <v>7.4939999999999998</v>
      </c>
      <c r="AT1383" s="66">
        <f t="shared" si="445"/>
        <v>3.4081176754311762</v>
      </c>
      <c r="AU1383" s="55" t="str">
        <f>IF(OR($AP1383&lt;SetUp!$B$97,$AP1383&gt;SetUp!$B$98),"Não","Sim")</f>
        <v>Não</v>
      </c>
      <c r="AV1383" s="68">
        <f t="shared" si="446"/>
        <v>2.7375171232341176</v>
      </c>
      <c r="AW1383" s="68">
        <f t="shared" si="447"/>
        <v>1.846108792956465</v>
      </c>
      <c r="AX1383" s="68">
        <f t="shared" si="448"/>
        <v>0.87471368875777911</v>
      </c>
      <c r="AY1383" s="68">
        <f t="shared" si="449"/>
        <v>0.53251458166629262</v>
      </c>
      <c r="AZ1383" s="68">
        <f t="shared" si="450"/>
        <v>-4.0858823245688232</v>
      </c>
      <c r="BA1383" s="68">
        <f t="shared" si="451"/>
        <v>-0.89140833027765254</v>
      </c>
      <c r="BB1383" s="68">
        <f t="shared" si="452"/>
        <v>-0.34219910709148649</v>
      </c>
    </row>
    <row r="1384" spans="1:54" x14ac:dyDescent="0.3">
      <c r="A1384" s="64">
        <v>28046</v>
      </c>
      <c r="B1384" s="57">
        <v>0.87</v>
      </c>
      <c r="C1384" s="57"/>
      <c r="D1384" s="57">
        <v>5.2510000000000003</v>
      </c>
      <c r="E1384" s="57">
        <f t="shared" si="437"/>
        <v>0.87</v>
      </c>
      <c r="F1384" s="57">
        <f t="shared" si="438"/>
        <v>4.3810000000000002</v>
      </c>
      <c r="G1384" s="57">
        <f t="shared" si="439"/>
        <v>0</v>
      </c>
      <c r="H1384" s="57">
        <f>IF(Q1383&gt;SetUp!$B$56,SetUp!$B$56,Q1383)</f>
        <v>8.3008255476230586E-7</v>
      </c>
      <c r="I1384" s="57">
        <f t="shared" si="453"/>
        <v>0.20971131398081272</v>
      </c>
      <c r="J1384" s="57">
        <f>MIN(F1384,H1384,(1-EXP(-SetUp!$B$52*H1384/SetUp!$B$56))*F1384)</f>
        <v>5.682174119229222E-7</v>
      </c>
      <c r="K1384" s="57">
        <f t="shared" si="440"/>
        <v>2.6186514283938367E-7</v>
      </c>
      <c r="L1384" s="57">
        <f>IF(I1384&lt;=0,0,MIN(SetUp!$B$50*I1384^SetUp!$B$55,I1384))</f>
        <v>1.5149534439327849E-3</v>
      </c>
      <c r="M1384" s="57">
        <f t="shared" si="441"/>
        <v>0.20819636053687993</v>
      </c>
      <c r="N1384" s="57">
        <f>IF(SetUp!$B$62=0,X1384,(B1384-E1384)*(1-(H1384/SetUp!$B$66/SetUp!$B$56)))</f>
        <v>0</v>
      </c>
      <c r="O1384" s="57">
        <f>K1384*SetUp!$B$65</f>
        <v>0</v>
      </c>
      <c r="P1384" s="57">
        <f>MIN(SetUp!$B$54*L1384^SetUp!$B$51,L1384)</f>
        <v>8.6833825407813209E-4</v>
      </c>
      <c r="Q1384" s="57">
        <f t="shared" si="442"/>
        <v>2.6186514283938367E-7</v>
      </c>
      <c r="R1384" s="57">
        <f>IF((H1384+N1384-O1384)&gt;SetUp!$B$56,T1383+H1384+N1384-O1384-SetUp!$B$56,T1383)</f>
        <v>0</v>
      </c>
      <c r="S1384" s="57">
        <f>R1384*SetUp!$B$65</f>
        <v>0</v>
      </c>
      <c r="T1384" s="57">
        <f>IF((R1384-S1384)&lt;SetUp!$B$53,R1384-S1384,SetUp!$B$53)</f>
        <v>0</v>
      </c>
      <c r="U1384" s="57">
        <f t="shared" si="443"/>
        <v>0.20819636053687993</v>
      </c>
      <c r="V1384" s="57">
        <f>(L1384-P1384)/1000*SetUp!$B$13*1000000/SetUp!$B$48</f>
        <v>3.6777973798987618E-2</v>
      </c>
      <c r="W1384" s="57">
        <f t="shared" si="454"/>
        <v>-1.3010426069826053E-17</v>
      </c>
      <c r="X1384" s="57">
        <f>MAX((SetUp!$B$56*(1-($H1384/SetUp!$B$56)^2)*TANH(($B1384-$D1384)/SetUp!$B$56))/(1+$H1384/SetUp!$B$56*TANH(($B1384-$D1384)/SetUp!$B$56)),0)</f>
        <v>0</v>
      </c>
      <c r="AP1384" s="64">
        <v>28597</v>
      </c>
      <c r="AQ1384" s="55">
        <v>4</v>
      </c>
      <c r="AR1384" s="55">
        <v>108</v>
      </c>
      <c r="AS1384" s="66">
        <f t="shared" si="444"/>
        <v>5.44</v>
      </c>
      <c r="AT1384" s="66">
        <f t="shared" si="445"/>
        <v>3.1651748212272435</v>
      </c>
      <c r="AU1384" s="55" t="str">
        <f>IF(OR($AP1384&lt;SetUp!$B$97,$AP1384&gt;SetUp!$B$98),"Não","Sim")</f>
        <v>Não</v>
      </c>
      <c r="AV1384" s="68">
        <f t="shared" si="446"/>
        <v>2.3323807579381204</v>
      </c>
      <c r="AW1384" s="68">
        <f t="shared" si="447"/>
        <v>1.7790938202431157</v>
      </c>
      <c r="AX1384" s="68">
        <f t="shared" si="448"/>
        <v>0.73559889969817993</v>
      </c>
      <c r="AY1384" s="68">
        <f t="shared" si="449"/>
        <v>0.50039770228308356</v>
      </c>
      <c r="AZ1384" s="68">
        <f t="shared" si="450"/>
        <v>-2.2748251787727569</v>
      </c>
      <c r="BA1384" s="68">
        <f t="shared" si="451"/>
        <v>-0.5532869376950047</v>
      </c>
      <c r="BB1384" s="68">
        <f t="shared" si="452"/>
        <v>-0.23520119741509637</v>
      </c>
    </row>
    <row r="1385" spans="1:54" x14ac:dyDescent="0.3">
      <c r="A1385" s="64">
        <v>28047</v>
      </c>
      <c r="B1385" s="57">
        <v>3.8570000000000002</v>
      </c>
      <c r="C1385" s="57"/>
      <c r="D1385" s="57">
        <v>5.2510000000000003</v>
      </c>
      <c r="E1385" s="57">
        <f t="shared" si="437"/>
        <v>3.8570000000000002</v>
      </c>
      <c r="F1385" s="57">
        <f t="shared" si="438"/>
        <v>1.3940000000000001</v>
      </c>
      <c r="G1385" s="57">
        <f t="shared" si="439"/>
        <v>0</v>
      </c>
      <c r="H1385" s="57">
        <f>IF(Q1384&gt;SetUp!$B$56,SetUp!$B$56,Q1384)</f>
        <v>2.6186514283938367E-7</v>
      </c>
      <c r="I1385" s="57">
        <f t="shared" si="453"/>
        <v>0.20819636053687993</v>
      </c>
      <c r="J1385" s="57">
        <f>MIN(F1385,H1385,(1-EXP(-SetUp!$B$52*H1385/SetUp!$B$56))*F1385)</f>
        <v>5.703750020047416E-8</v>
      </c>
      <c r="K1385" s="57">
        <f t="shared" si="440"/>
        <v>2.048276426389095E-7</v>
      </c>
      <c r="L1385" s="57">
        <f>IF(I1385&lt;=0,0,MIN(SetUp!$B$50*I1385^SetUp!$B$55,I1385))</f>
        <v>1.4967573748623023E-3</v>
      </c>
      <c r="M1385" s="57">
        <f t="shared" si="441"/>
        <v>0.20669960316201763</v>
      </c>
      <c r="N1385" s="57">
        <f>IF(SetUp!$B$62=0,X1385,(B1385-E1385)*(1-(H1385/SetUp!$B$66/SetUp!$B$56)))</f>
        <v>0</v>
      </c>
      <c r="O1385" s="57">
        <f>K1385*SetUp!$B$65</f>
        <v>0</v>
      </c>
      <c r="P1385" s="57">
        <f>MIN(SetUp!$B$54*L1385^SetUp!$B$51,L1385)</f>
        <v>8.5808504000874574E-4</v>
      </c>
      <c r="Q1385" s="57">
        <f t="shared" si="442"/>
        <v>2.048276426389095E-7</v>
      </c>
      <c r="R1385" s="57">
        <f>IF((H1385+N1385-O1385)&gt;SetUp!$B$56,T1384+H1385+N1385-O1385-SetUp!$B$56,T1384)</f>
        <v>0</v>
      </c>
      <c r="S1385" s="57">
        <f>R1385*SetUp!$B$65</f>
        <v>0</v>
      </c>
      <c r="T1385" s="57">
        <f>IF((R1385-S1385)&lt;SetUp!$B$53,R1385-S1385,SetUp!$B$53)</f>
        <v>0</v>
      </c>
      <c r="U1385" s="57">
        <f t="shared" si="443"/>
        <v>0.20669960316201763</v>
      </c>
      <c r="V1385" s="57">
        <f>(L1385-P1385)/1000*SetUp!$B$13*1000000/SetUp!$B$48</f>
        <v>3.6326202610028772E-2</v>
      </c>
      <c r="W1385" s="57">
        <f t="shared" si="454"/>
        <v>1.233822072288504E-16</v>
      </c>
      <c r="X1385" s="57">
        <f>MAX((SetUp!$B$56*(1-($H1385/SetUp!$B$56)^2)*TANH(($B1385-$D1385)/SetUp!$B$56))/(1+$H1385/SetUp!$B$56*TANH(($B1385-$D1385)/SetUp!$B$56)),0)</f>
        <v>0</v>
      </c>
      <c r="AP1385" s="64">
        <v>28598</v>
      </c>
      <c r="AQ1385" s="55">
        <v>4</v>
      </c>
      <c r="AR1385" s="55">
        <v>109</v>
      </c>
      <c r="AS1385" s="66">
        <f t="shared" si="444"/>
        <v>4.7789999999999999</v>
      </c>
      <c r="AT1385" s="66">
        <f t="shared" si="445"/>
        <v>2.9458973460609896</v>
      </c>
      <c r="AU1385" s="55" t="str">
        <f>IF(OR($AP1385&lt;SetUp!$B$97,$AP1385&gt;SetUp!$B$98),"Não","Sim")</f>
        <v>Não</v>
      </c>
      <c r="AV1385" s="68">
        <f t="shared" si="446"/>
        <v>2.1860924042684013</v>
      </c>
      <c r="AW1385" s="68">
        <f t="shared" si="447"/>
        <v>1.7163616594590401</v>
      </c>
      <c r="AX1385" s="68">
        <f t="shared" si="448"/>
        <v>0.67933703052079397</v>
      </c>
      <c r="AY1385" s="68">
        <f t="shared" si="449"/>
        <v>0.46921760916784405</v>
      </c>
      <c r="AZ1385" s="68">
        <f t="shared" si="450"/>
        <v>-1.8331026539390103</v>
      </c>
      <c r="BA1385" s="68">
        <f t="shared" si="451"/>
        <v>-0.46973074480936128</v>
      </c>
      <c r="BB1385" s="68">
        <f t="shared" si="452"/>
        <v>-0.21011942135294992</v>
      </c>
    </row>
    <row r="1386" spans="1:54" x14ac:dyDescent="0.3">
      <c r="A1386" s="64">
        <v>28048</v>
      </c>
      <c r="B1386" s="57">
        <v>7.665</v>
      </c>
      <c r="C1386" s="57"/>
      <c r="D1386" s="57">
        <v>5.2510000000000003</v>
      </c>
      <c r="E1386" s="57">
        <f t="shared" si="437"/>
        <v>5.2510000000000003</v>
      </c>
      <c r="F1386" s="57">
        <f t="shared" si="438"/>
        <v>0</v>
      </c>
      <c r="G1386" s="57">
        <f t="shared" si="439"/>
        <v>1.1441517470132112E-3</v>
      </c>
      <c r="H1386" s="57">
        <f>IF(Q1385&gt;SetUp!$B$56,SetUp!$B$56,Q1385)</f>
        <v>2.048276426389095E-7</v>
      </c>
      <c r="I1386" s="57">
        <f t="shared" si="453"/>
        <v>0.20784375490903084</v>
      </c>
      <c r="J1386" s="57">
        <f>MIN(F1386,H1386,(1-EXP(-SetUp!$B$52*H1386/SetUp!$B$56))*F1386)</f>
        <v>0</v>
      </c>
      <c r="K1386" s="57">
        <f t="shared" si="440"/>
        <v>2.048276426389095E-7</v>
      </c>
      <c r="L1386" s="57">
        <f>IF(I1386&lt;=0,0,MIN(SetUp!$B$50*I1386^SetUp!$B$55,I1386))</f>
        <v>1.4925348621035442E-3</v>
      </c>
      <c r="M1386" s="57">
        <f t="shared" si="441"/>
        <v>0.2063512200469273</v>
      </c>
      <c r="N1386" s="57">
        <f>IF(SetUp!$B$62=0,X1386,(B1386-E1386)*(1-(H1386/SetUp!$B$66/SetUp!$B$56)))</f>
        <v>2.4128558482529865</v>
      </c>
      <c r="O1386" s="57">
        <f>K1386*SetUp!$B$65</f>
        <v>0</v>
      </c>
      <c r="P1386" s="57">
        <f>MIN(SetUp!$B$54*L1386^SetUp!$B$51,L1386)</f>
        <v>8.5570541471090191E-4</v>
      </c>
      <c r="Q1386" s="57">
        <f t="shared" si="442"/>
        <v>2.4128560530806293</v>
      </c>
      <c r="R1386" s="57">
        <f>IF((H1386+N1386-O1386)&gt;SetUp!$B$56,T1385+H1386+N1386-O1386-SetUp!$B$56,T1385)</f>
        <v>0</v>
      </c>
      <c r="S1386" s="57">
        <f>R1386*SetUp!$B$65</f>
        <v>0</v>
      </c>
      <c r="T1386" s="57">
        <f>IF((R1386-S1386)&lt;SetUp!$B$53,R1386-S1386,SetUp!$B$53)</f>
        <v>0</v>
      </c>
      <c r="U1386" s="57">
        <f t="shared" si="443"/>
        <v>0.2063512200469273</v>
      </c>
      <c r="V1386" s="57">
        <f>(L1386-P1386)/1000*SetUp!$B$13*1000000/SetUp!$B$48</f>
        <v>3.6221383441200988E-2</v>
      </c>
      <c r="W1386" s="57">
        <f t="shared" si="454"/>
        <v>-2.2291196666301971E-16</v>
      </c>
      <c r="X1386" s="57">
        <f>MAX((SetUp!$B$56*(1-($H1386/SetUp!$B$56)^2)*TANH(($B1386-$D1386)/SetUp!$B$56))/(1+$H1386/SetUp!$B$56*TANH(($B1386-$D1386)/SetUp!$B$56)),0)</f>
        <v>2.4128558482529865</v>
      </c>
      <c r="AP1386" s="64">
        <v>28599</v>
      </c>
      <c r="AQ1386" s="55">
        <v>4</v>
      </c>
      <c r="AR1386" s="55">
        <v>110</v>
      </c>
      <c r="AS1386" s="66">
        <f t="shared" si="444"/>
        <v>3.9849999999999999</v>
      </c>
      <c r="AT1386" s="66">
        <f t="shared" si="445"/>
        <v>2.7473895308168017</v>
      </c>
      <c r="AU1386" s="55" t="str">
        <f>IF(OR($AP1386&lt;SetUp!$B$97,$AP1386&gt;SetUp!$B$98),"Não","Sim")</f>
        <v>Não</v>
      </c>
      <c r="AV1386" s="68">
        <f t="shared" si="446"/>
        <v>1.9962464777677129</v>
      </c>
      <c r="AW1386" s="68">
        <f t="shared" si="447"/>
        <v>1.6575251222279563</v>
      </c>
      <c r="AX1386" s="68">
        <f t="shared" si="448"/>
        <v>0.60042832573213112</v>
      </c>
      <c r="AY1386" s="68">
        <f t="shared" si="449"/>
        <v>0.43892023899499977</v>
      </c>
      <c r="AZ1386" s="68">
        <f t="shared" si="450"/>
        <v>-1.2376104691831982</v>
      </c>
      <c r="BA1386" s="68">
        <f t="shared" si="451"/>
        <v>-0.33872135553975657</v>
      </c>
      <c r="BB1386" s="68">
        <f t="shared" si="452"/>
        <v>-0.16150808673713135</v>
      </c>
    </row>
    <row r="1387" spans="1:54" x14ac:dyDescent="0.3">
      <c r="A1387" s="64">
        <v>28049</v>
      </c>
      <c r="B1387" s="57">
        <v>1.022</v>
      </c>
      <c r="C1387" s="57"/>
      <c r="D1387" s="57">
        <v>5.2510000000000003</v>
      </c>
      <c r="E1387" s="57">
        <f t="shared" si="437"/>
        <v>1.022</v>
      </c>
      <c r="F1387" s="57">
        <f t="shared" si="438"/>
        <v>4.2290000000000001</v>
      </c>
      <c r="G1387" s="57">
        <f t="shared" si="439"/>
        <v>0</v>
      </c>
      <c r="H1387" s="57">
        <f>IF(Q1386&gt;SetUp!$B$56,SetUp!$B$56,Q1386)</f>
        <v>2.4128560530806293</v>
      </c>
      <c r="I1387" s="57">
        <f t="shared" si="453"/>
        <v>0.2063512200469273</v>
      </c>
      <c r="J1387" s="57">
        <f>MIN(F1387,H1387,(1-EXP(-SetUp!$B$52*H1387/SetUp!$B$56))*F1387)</f>
        <v>1.3282863289076863</v>
      </c>
      <c r="K1387" s="57">
        <f t="shared" si="440"/>
        <v>1.0845697241729431</v>
      </c>
      <c r="L1387" s="57">
        <f>IF(I1387&lt;=0,0,MIN(SetUp!$B$50*I1387^SetUp!$B$55,I1387))</f>
        <v>1.4747143944895615E-3</v>
      </c>
      <c r="M1387" s="57">
        <f t="shared" si="441"/>
        <v>0.20487650565243773</v>
      </c>
      <c r="N1387" s="57">
        <f>IF(SetUp!$B$62=0,X1387,(B1387-E1387)*(1-(H1387/SetUp!$B$66/SetUp!$B$56)))</f>
        <v>0</v>
      </c>
      <c r="O1387" s="57">
        <f>K1387*SetUp!$B$65</f>
        <v>0</v>
      </c>
      <c r="P1387" s="57">
        <f>MIN(SetUp!$B$54*L1387^SetUp!$B$51,L1387)</f>
        <v>8.4566130547102016E-4</v>
      </c>
      <c r="Q1387" s="57">
        <f t="shared" si="442"/>
        <v>1.0845697241729431</v>
      </c>
      <c r="R1387" s="57">
        <f>IF((H1387+N1387-O1387)&gt;SetUp!$B$56,T1386+H1387+N1387-O1387-SetUp!$B$56,T1386)</f>
        <v>0</v>
      </c>
      <c r="S1387" s="57">
        <f>R1387*SetUp!$B$65</f>
        <v>0</v>
      </c>
      <c r="T1387" s="57">
        <f>IF((R1387-S1387)&lt;SetUp!$B$53,R1387-S1387,SetUp!$B$53)</f>
        <v>0</v>
      </c>
      <c r="U1387" s="57">
        <f t="shared" si="443"/>
        <v>0.20487650565243773</v>
      </c>
      <c r="V1387" s="57">
        <f>(L1387-P1387)/1000*SetUp!$B$13*1000000/SetUp!$B$48</f>
        <v>3.5779082194614883E-2</v>
      </c>
      <c r="W1387" s="57">
        <f t="shared" si="454"/>
        <v>2.1250362580715887E-17</v>
      </c>
      <c r="X1387" s="57">
        <f>MAX((SetUp!$B$56*(1-($H1387/SetUp!$B$56)^2)*TANH(($B1387-$D1387)/SetUp!$B$56))/(1+$H1387/SetUp!$B$56*TANH(($B1387-$D1387)/SetUp!$B$56)),0)</f>
        <v>0</v>
      </c>
      <c r="AP1387" s="64">
        <v>28600</v>
      </c>
      <c r="AQ1387" s="55">
        <v>4</v>
      </c>
      <c r="AR1387" s="55">
        <v>111</v>
      </c>
      <c r="AS1387" s="66">
        <f t="shared" si="444"/>
        <v>3.45</v>
      </c>
      <c r="AT1387" s="66">
        <f t="shared" si="445"/>
        <v>2.5671788608639701</v>
      </c>
      <c r="AU1387" s="55" t="str">
        <f>IF(OR($AP1387&lt;SetUp!$B$97,$AP1387&gt;SetUp!$B$98),"Não","Sim")</f>
        <v>Não</v>
      </c>
      <c r="AV1387" s="68">
        <f t="shared" si="446"/>
        <v>1.857417562100671</v>
      </c>
      <c r="AW1387" s="68">
        <f t="shared" si="447"/>
        <v>1.6022418234660991</v>
      </c>
      <c r="AX1387" s="68">
        <f t="shared" si="448"/>
        <v>0.53781909507327419</v>
      </c>
      <c r="AY1387" s="68">
        <f t="shared" si="449"/>
        <v>0.40945612795472397</v>
      </c>
      <c r="AZ1387" s="68">
        <f t="shared" si="450"/>
        <v>-0.88282113913603011</v>
      </c>
      <c r="BA1387" s="68">
        <f t="shared" si="451"/>
        <v>-0.25517573863457188</v>
      </c>
      <c r="BB1387" s="68">
        <f t="shared" si="452"/>
        <v>-0.12836296711855022</v>
      </c>
    </row>
    <row r="1388" spans="1:54" x14ac:dyDescent="0.3">
      <c r="A1388" s="64">
        <v>28050</v>
      </c>
      <c r="B1388" s="57">
        <v>0.47299999999999998</v>
      </c>
      <c r="C1388" s="57"/>
      <c r="D1388" s="57">
        <v>5.2510000000000003</v>
      </c>
      <c r="E1388" s="57">
        <f t="shared" si="437"/>
        <v>0.47299999999999998</v>
      </c>
      <c r="F1388" s="57">
        <f t="shared" si="438"/>
        <v>4.7780000000000005</v>
      </c>
      <c r="G1388" s="57">
        <f t="shared" si="439"/>
        <v>0</v>
      </c>
      <c r="H1388" s="57">
        <f>IF(Q1387&gt;SetUp!$B$56,SetUp!$B$56,Q1387)</f>
        <v>1.0845697241729431</v>
      </c>
      <c r="I1388" s="57">
        <f t="shared" si="453"/>
        <v>0.20487650565243773</v>
      </c>
      <c r="J1388" s="57">
        <f>MIN(F1388,H1388,(1-EXP(-SetUp!$B$52*H1388/SetUp!$B$56))*F1388)</f>
        <v>0.74480837305699266</v>
      </c>
      <c r="K1388" s="57">
        <f t="shared" si="440"/>
        <v>0.33976135111595041</v>
      </c>
      <c r="L1388" s="57">
        <f>IF(I1388&lt;=0,0,MIN(SetUp!$B$50*I1388^SetUp!$B$55,I1388))</f>
        <v>1.4571908922670963E-3</v>
      </c>
      <c r="M1388" s="57">
        <f t="shared" si="441"/>
        <v>0.20341931476017064</v>
      </c>
      <c r="N1388" s="57">
        <f>IF(SetUp!$B$62=0,X1388,(B1388-E1388)*(1-(H1388/SetUp!$B$66/SetUp!$B$56)))</f>
        <v>0</v>
      </c>
      <c r="O1388" s="57">
        <f>K1388*SetUp!$B$65</f>
        <v>0</v>
      </c>
      <c r="P1388" s="57">
        <f>MIN(SetUp!$B$54*L1388^SetUp!$B$51,L1388)</f>
        <v>8.3578256057025241E-4</v>
      </c>
      <c r="Q1388" s="57">
        <f t="shared" si="442"/>
        <v>0.33976135111595041</v>
      </c>
      <c r="R1388" s="57">
        <f>IF((H1388+N1388-O1388)&gt;SetUp!$B$56,T1387+H1388+N1388-O1388-SetUp!$B$56,T1387)</f>
        <v>0</v>
      </c>
      <c r="S1388" s="57">
        <f>R1388*SetUp!$B$65</f>
        <v>0</v>
      </c>
      <c r="T1388" s="57">
        <f>IF((R1388-S1388)&lt;SetUp!$B$53,R1388-S1388,SetUp!$B$53)</f>
        <v>0</v>
      </c>
      <c r="U1388" s="57">
        <f t="shared" si="443"/>
        <v>0.20341931476017064</v>
      </c>
      <c r="V1388" s="57">
        <f>(L1388-P1388)/1000*SetUp!$B$13*1000000/SetUp!$B$48</f>
        <v>3.534426611097137E-2</v>
      </c>
      <c r="W1388" s="57">
        <f t="shared" si="454"/>
        <v>-4.9873299934333204E-17</v>
      </c>
      <c r="X1388" s="57">
        <f>MAX((SetUp!$B$56*(1-($H1388/SetUp!$B$56)^2)*TANH(($B1388-$D1388)/SetUp!$B$56))/(1+$H1388/SetUp!$B$56*TANH(($B1388-$D1388)/SetUp!$B$56)),0)</f>
        <v>0</v>
      </c>
      <c r="AP1388" s="64">
        <v>28601</v>
      </c>
      <c r="AQ1388" s="55">
        <v>4</v>
      </c>
      <c r="AR1388" s="55">
        <v>112</v>
      </c>
      <c r="AS1388" s="66">
        <f t="shared" si="444"/>
        <v>3.1219999999999999</v>
      </c>
      <c r="AT1388" s="66">
        <f t="shared" si="445"/>
        <v>2.4031445824260369</v>
      </c>
      <c r="AU1388" s="55" t="str">
        <f>IF(OR($AP1388&lt;SetUp!$B$97,$AP1388&gt;SetUp!$B$98),"Não","Sim")</f>
        <v>Não</v>
      </c>
      <c r="AV1388" s="68">
        <f t="shared" si="446"/>
        <v>1.7669182210843828</v>
      </c>
      <c r="AW1388" s="68">
        <f t="shared" si="447"/>
        <v>1.5502079158700091</v>
      </c>
      <c r="AX1388" s="68">
        <f t="shared" si="448"/>
        <v>0.49443289872639867</v>
      </c>
      <c r="AY1388" s="68">
        <f t="shared" si="449"/>
        <v>0.38077990041725235</v>
      </c>
      <c r="AZ1388" s="68">
        <f t="shared" si="450"/>
        <v>-0.71885541757396298</v>
      </c>
      <c r="BA1388" s="68">
        <f t="shared" si="451"/>
        <v>-0.21671030521437373</v>
      </c>
      <c r="BB1388" s="68">
        <f t="shared" si="452"/>
        <v>-0.11365299830914632</v>
      </c>
    </row>
    <row r="1389" spans="1:54" x14ac:dyDescent="0.3">
      <c r="A1389" s="64">
        <v>28051</v>
      </c>
      <c r="B1389" s="57">
        <v>0.67500000000000004</v>
      </c>
      <c r="C1389" s="57"/>
      <c r="D1389" s="57">
        <v>5.2510000000000003</v>
      </c>
      <c r="E1389" s="57">
        <f t="shared" si="437"/>
        <v>0.67500000000000004</v>
      </c>
      <c r="F1389" s="57">
        <f t="shared" si="438"/>
        <v>4.5760000000000005</v>
      </c>
      <c r="G1389" s="57">
        <f t="shared" si="439"/>
        <v>0</v>
      </c>
      <c r="H1389" s="57">
        <f>IF(Q1388&gt;SetUp!$B$56,SetUp!$B$56,Q1388)</f>
        <v>0.33976135111595041</v>
      </c>
      <c r="I1389" s="57">
        <f t="shared" si="453"/>
        <v>0.20341931476017064</v>
      </c>
      <c r="J1389" s="57">
        <f>MIN(F1389,H1389,(1-EXP(-SetUp!$B$52*H1389/SetUp!$B$56))*F1389)</f>
        <v>0.23659369372550373</v>
      </c>
      <c r="K1389" s="57">
        <f t="shared" si="440"/>
        <v>0.10316765739044667</v>
      </c>
      <c r="L1389" s="57">
        <f>IF(I1389&lt;=0,0,MIN(SetUp!$B$50*I1389^SetUp!$B$55,I1389))</f>
        <v>1.4399580146818975E-3</v>
      </c>
      <c r="M1389" s="57">
        <f t="shared" si="441"/>
        <v>0.20197935674548875</v>
      </c>
      <c r="N1389" s="57">
        <f>IF(SetUp!$B$62=0,X1389,(B1389-E1389)*(1-(H1389/SetUp!$B$66/SetUp!$B$56)))</f>
        <v>0</v>
      </c>
      <c r="O1389" s="57">
        <f>K1389*SetUp!$B$65</f>
        <v>0</v>
      </c>
      <c r="P1389" s="57">
        <f>MIN(SetUp!$B$54*L1389^SetUp!$B$51,L1389)</f>
        <v>8.260656820756392E-4</v>
      </c>
      <c r="Q1389" s="57">
        <f t="shared" si="442"/>
        <v>0.10316765739044667</v>
      </c>
      <c r="R1389" s="57">
        <f>IF((H1389+N1389-O1389)&gt;SetUp!$B$56,T1388+H1389+N1389-O1389-SetUp!$B$56,T1388)</f>
        <v>0</v>
      </c>
      <c r="S1389" s="57">
        <f>R1389*SetUp!$B$65</f>
        <v>0</v>
      </c>
      <c r="T1389" s="57">
        <f>IF((R1389-S1389)&lt;SetUp!$B$53,R1389-S1389,SetUp!$B$53)</f>
        <v>0</v>
      </c>
      <c r="U1389" s="57">
        <f t="shared" si="443"/>
        <v>0.20197935674548875</v>
      </c>
      <c r="V1389" s="57">
        <f>(L1389-P1389)/1000*SetUp!$B$13*1000000/SetUp!$B$48</f>
        <v>3.4916773497182162E-2</v>
      </c>
      <c r="W1389" s="57">
        <f t="shared" si="454"/>
        <v>-1.6046192152785466E-17</v>
      </c>
      <c r="X1389" s="57">
        <f>MAX((SetUp!$B$56*(1-($H1389/SetUp!$B$56)^2)*TANH(($B1389-$D1389)/SetUp!$B$56))/(1+$H1389/SetUp!$B$56*TANH(($B1389-$D1389)/SetUp!$B$56)),0)</f>
        <v>0</v>
      </c>
      <c r="AP1389" s="64">
        <v>28602</v>
      </c>
      <c r="AQ1389" s="55">
        <v>4</v>
      </c>
      <c r="AR1389" s="55">
        <v>113</v>
      </c>
      <c r="AS1389" s="66">
        <f t="shared" si="444"/>
        <v>2.9660000000000002</v>
      </c>
      <c r="AT1389" s="66">
        <f t="shared" si="445"/>
        <v>2.2629733897366058</v>
      </c>
      <c r="AU1389" s="55" t="str">
        <f>IF(OR($AP1389&lt;SetUp!$B$97,$AP1389&gt;SetUp!$B$98),"Não","Sim")</f>
        <v>Não</v>
      </c>
      <c r="AV1389" s="68">
        <f t="shared" si="446"/>
        <v>1.722207885244984</v>
      </c>
      <c r="AW1389" s="68">
        <f t="shared" si="447"/>
        <v>1.5043182474917354</v>
      </c>
      <c r="AX1389" s="68">
        <f t="shared" si="448"/>
        <v>0.47217114669236326</v>
      </c>
      <c r="AY1389" s="68">
        <f t="shared" si="449"/>
        <v>0.35467944712375143</v>
      </c>
      <c r="AZ1389" s="68">
        <f t="shared" si="450"/>
        <v>-0.70302661026339441</v>
      </c>
      <c r="BA1389" s="68">
        <f t="shared" si="451"/>
        <v>-0.21788963775324866</v>
      </c>
      <c r="BB1389" s="68">
        <f t="shared" si="452"/>
        <v>-0.11749169956861183</v>
      </c>
    </row>
    <row r="1390" spans="1:54" x14ac:dyDescent="0.3">
      <c r="A1390" s="64">
        <v>28052</v>
      </c>
      <c r="B1390" s="57">
        <v>0</v>
      </c>
      <c r="C1390" s="57"/>
      <c r="D1390" s="57">
        <v>5.2510000000000003</v>
      </c>
      <c r="E1390" s="57">
        <f t="shared" si="437"/>
        <v>0</v>
      </c>
      <c r="F1390" s="57">
        <f t="shared" si="438"/>
        <v>5.2510000000000003</v>
      </c>
      <c r="G1390" s="57">
        <f t="shared" si="439"/>
        <v>0</v>
      </c>
      <c r="H1390" s="57">
        <f>IF(Q1389&gt;SetUp!$B$56,SetUp!$B$56,Q1389)</f>
        <v>0.10316765739044667</v>
      </c>
      <c r="I1390" s="57">
        <f t="shared" si="453"/>
        <v>0.20197935674548875</v>
      </c>
      <c r="J1390" s="57">
        <f>MIN(F1390,H1390,(1-EXP(-SetUp!$B$52*H1390/SetUp!$B$56))*F1390)</f>
        <v>8.3967246885573152E-2</v>
      </c>
      <c r="K1390" s="57">
        <f t="shared" si="440"/>
        <v>1.9200410504873519E-2</v>
      </c>
      <c r="L1390" s="57">
        <f>IF(I1390&lt;=0,0,MIN(SetUp!$B$50*I1390^SetUp!$B$55,I1390))</f>
        <v>1.4230095858456711E-3</v>
      </c>
      <c r="M1390" s="57">
        <f t="shared" si="441"/>
        <v>0.20055634715964307</v>
      </c>
      <c r="N1390" s="57">
        <f>IF(SetUp!$B$62=0,X1390,(B1390-E1390)*(1-(H1390/SetUp!$B$66/SetUp!$B$56)))</f>
        <v>0</v>
      </c>
      <c r="O1390" s="57">
        <f>K1390*SetUp!$B$65</f>
        <v>0</v>
      </c>
      <c r="P1390" s="57">
        <f>MIN(SetUp!$B$54*L1390^SetUp!$B$51,L1390)</f>
        <v>8.1650726231358996E-4</v>
      </c>
      <c r="Q1390" s="57">
        <f t="shared" si="442"/>
        <v>1.9200410504873519E-2</v>
      </c>
      <c r="R1390" s="57">
        <f>IF((H1390+N1390-O1390)&gt;SetUp!$B$56,T1389+H1390+N1390-O1390-SetUp!$B$56,T1389)</f>
        <v>0</v>
      </c>
      <c r="S1390" s="57">
        <f>R1390*SetUp!$B$65</f>
        <v>0</v>
      </c>
      <c r="T1390" s="57">
        <f>IF((R1390-S1390)&lt;SetUp!$B$53,R1390-S1390,SetUp!$B$53)</f>
        <v>0</v>
      </c>
      <c r="U1390" s="57">
        <f t="shared" si="443"/>
        <v>0.20055634715964307</v>
      </c>
      <c r="V1390" s="57">
        <f>(L1390-P1390)/1000*SetUp!$B$13*1000000/SetUp!$B$48</f>
        <v>3.4496446903608848E-2</v>
      </c>
      <c r="W1390" s="57">
        <f t="shared" si="454"/>
        <v>-2.3201926491189795E-17</v>
      </c>
      <c r="X1390" s="57">
        <f>MAX((SetUp!$B$56*(1-($H1390/SetUp!$B$56)^2)*TANH(($B1390-$D1390)/SetUp!$B$56))/(1+$H1390/SetUp!$B$56*TANH(($B1390-$D1390)/SetUp!$B$56)),0)</f>
        <v>0</v>
      </c>
      <c r="AP1390" s="64">
        <v>28603</v>
      </c>
      <c r="AQ1390" s="55">
        <v>4</v>
      </c>
      <c r="AR1390" s="55">
        <v>114</v>
      </c>
      <c r="AS1390" s="66">
        <f t="shared" si="444"/>
        <v>10.009</v>
      </c>
      <c r="AT1390" s="66">
        <f t="shared" si="445"/>
        <v>2.1260157425438648</v>
      </c>
      <c r="AU1390" s="55" t="str">
        <f>IF(OR($AP1390&lt;SetUp!$B$97,$AP1390&gt;SetUp!$B$98),"Não","Sim")</f>
        <v>Não</v>
      </c>
      <c r="AV1390" s="68">
        <f t="shared" si="446"/>
        <v>3.1637003650788422</v>
      </c>
      <c r="AW1390" s="68">
        <f t="shared" si="447"/>
        <v>1.4580863289064419</v>
      </c>
      <c r="AX1390" s="68">
        <f t="shared" si="448"/>
        <v>1.0003906892499101</v>
      </c>
      <c r="AY1390" s="68">
        <f t="shared" si="449"/>
        <v>0.32756647602670358</v>
      </c>
      <c r="AZ1390" s="68">
        <f t="shared" si="450"/>
        <v>-7.8829842574561351</v>
      </c>
      <c r="BA1390" s="68">
        <f t="shared" si="451"/>
        <v>-1.7056140361724004</v>
      </c>
      <c r="BB1390" s="68">
        <f t="shared" si="452"/>
        <v>-0.67282421322320651</v>
      </c>
    </row>
    <row r="1391" spans="1:54" x14ac:dyDescent="0.3">
      <c r="A1391" s="64">
        <v>28053</v>
      </c>
      <c r="B1391" s="57">
        <v>1.6E-2</v>
      </c>
      <c r="C1391" s="57"/>
      <c r="D1391" s="57">
        <v>5.2510000000000003</v>
      </c>
      <c r="E1391" s="57">
        <f t="shared" si="437"/>
        <v>1.6E-2</v>
      </c>
      <c r="F1391" s="57">
        <f t="shared" si="438"/>
        <v>5.2350000000000003</v>
      </c>
      <c r="G1391" s="57">
        <f t="shared" si="439"/>
        <v>0</v>
      </c>
      <c r="H1391" s="57">
        <f>IF(Q1390&gt;SetUp!$B$56,SetUp!$B$56,Q1390)</f>
        <v>1.9200410504873519E-2</v>
      </c>
      <c r="I1391" s="57">
        <f t="shared" si="453"/>
        <v>0.20055634715964307</v>
      </c>
      <c r="J1391" s="57">
        <f>MIN(F1391,H1391,(1-EXP(-SetUp!$B$52*H1391/SetUp!$B$56))*F1391)</f>
        <v>1.5681800814159153E-2</v>
      </c>
      <c r="K1391" s="57">
        <f t="shared" si="440"/>
        <v>3.5186096907143666E-3</v>
      </c>
      <c r="L1391" s="57">
        <f>IF(I1391&lt;=0,0,MIN(SetUp!$B$50*I1391^SetUp!$B$55,I1391))</f>
        <v>1.4063395896893483E-3</v>
      </c>
      <c r="M1391" s="57">
        <f t="shared" si="441"/>
        <v>0.19915000756995371</v>
      </c>
      <c r="N1391" s="57">
        <f>IF(SetUp!$B$62=0,X1391,(B1391-E1391)*(1-(H1391/SetUp!$B$66/SetUp!$B$56)))</f>
        <v>0</v>
      </c>
      <c r="O1391" s="57">
        <f>K1391*SetUp!$B$65</f>
        <v>0</v>
      </c>
      <c r="P1391" s="57">
        <f>MIN(SetUp!$B$54*L1391^SetUp!$B$51,L1391)</f>
        <v>8.0710398112460939E-4</v>
      </c>
      <c r="Q1391" s="57">
        <f t="shared" si="442"/>
        <v>3.5186096907143666E-3</v>
      </c>
      <c r="R1391" s="57">
        <f>IF((H1391+N1391-O1391)&gt;SetUp!$B$56,T1390+H1391+N1391-O1391-SetUp!$B$56,T1390)</f>
        <v>0</v>
      </c>
      <c r="S1391" s="57">
        <f>R1391*SetUp!$B$65</f>
        <v>0</v>
      </c>
      <c r="T1391" s="57">
        <f>IF((R1391-S1391)&lt;SetUp!$B$53,R1391-S1391,SetUp!$B$53)</f>
        <v>0</v>
      </c>
      <c r="U1391" s="57">
        <f t="shared" si="443"/>
        <v>0.19915000756995371</v>
      </c>
      <c r="V1391" s="57">
        <f>(L1391-P1391)/1000*SetUp!$B$13*1000000/SetUp!$B$48</f>
        <v>3.4083132993161278E-2</v>
      </c>
      <c r="W1391" s="57">
        <f t="shared" si="454"/>
        <v>-1.1058862159352145E-17</v>
      </c>
      <c r="X1391" s="57">
        <f>MAX((SetUp!$B$56*(1-($H1391/SetUp!$B$56)^2)*TANH(($B1391-$D1391)/SetUp!$B$56))/(1+$H1391/SetUp!$B$56*TANH(($B1391-$D1391)/SetUp!$B$56)),0)</f>
        <v>0</v>
      </c>
      <c r="AP1391" s="64">
        <v>28604</v>
      </c>
      <c r="AQ1391" s="55">
        <v>4</v>
      </c>
      <c r="AR1391" s="55">
        <v>115</v>
      </c>
      <c r="AS1391" s="66">
        <f t="shared" si="444"/>
        <v>15.875999999999999</v>
      </c>
      <c r="AT1391" s="66">
        <f t="shared" si="445"/>
        <v>2.0215797675092615</v>
      </c>
      <c r="AU1391" s="55" t="str">
        <f>IF(OR($AP1391&lt;SetUp!$B$97,$AP1391&gt;SetUp!$B$98),"Não","Sim")</f>
        <v>Não</v>
      </c>
      <c r="AV1391" s="68">
        <f t="shared" si="446"/>
        <v>3.984469851812158</v>
      </c>
      <c r="AW1391" s="68">
        <f t="shared" si="447"/>
        <v>1.4218226920081356</v>
      </c>
      <c r="AX1391" s="68">
        <f t="shared" si="448"/>
        <v>1.2007410902351259</v>
      </c>
      <c r="AY1391" s="68">
        <f t="shared" si="449"/>
        <v>0.30569088240263131</v>
      </c>
      <c r="AZ1391" s="68">
        <f t="shared" si="450"/>
        <v>-13.854420232490739</v>
      </c>
      <c r="BA1391" s="68">
        <f t="shared" si="451"/>
        <v>-2.5626471598040226</v>
      </c>
      <c r="BB1391" s="68">
        <f t="shared" si="452"/>
        <v>-0.89505020783249456</v>
      </c>
    </row>
    <row r="1392" spans="1:54" x14ac:dyDescent="0.3">
      <c r="A1392" s="64">
        <v>28054</v>
      </c>
      <c r="B1392" s="57">
        <v>0.95899999999999996</v>
      </c>
      <c r="C1392" s="57"/>
      <c r="D1392" s="57">
        <v>5.2510000000000003</v>
      </c>
      <c r="E1392" s="57">
        <f t="shared" si="437"/>
        <v>0.95899999999999996</v>
      </c>
      <c r="F1392" s="57">
        <f t="shared" si="438"/>
        <v>4.2920000000000007</v>
      </c>
      <c r="G1392" s="57">
        <f t="shared" si="439"/>
        <v>0</v>
      </c>
      <c r="H1392" s="57">
        <f>IF(Q1391&gt;SetUp!$B$56,SetUp!$B$56,Q1391)</f>
        <v>3.5186096907143666E-3</v>
      </c>
      <c r="I1392" s="57">
        <f t="shared" si="453"/>
        <v>0.19915000756995371</v>
      </c>
      <c r="J1392" s="57">
        <f>MIN(F1392,H1392,(1-EXP(-SetUp!$B$52*H1392/SetUp!$B$56))*F1392)</f>
        <v>2.3590190903970873E-3</v>
      </c>
      <c r="K1392" s="57">
        <f t="shared" si="440"/>
        <v>1.1595906003172792E-3</v>
      </c>
      <c r="L1392" s="57">
        <f>IF(I1392&lt;=0,0,MIN(SetUp!$B$50*I1392^SetUp!$B$55,I1392))</f>
        <v>1.3899421650939005E-3</v>
      </c>
      <c r="M1392" s="57">
        <f t="shared" si="441"/>
        <v>0.19776006540485982</v>
      </c>
      <c r="N1392" s="57">
        <f>IF(SetUp!$B$62=0,X1392,(B1392-E1392)*(1-(H1392/SetUp!$B$66/SetUp!$B$56)))</f>
        <v>0</v>
      </c>
      <c r="O1392" s="57">
        <f>K1392*SetUp!$B$65</f>
        <v>0</v>
      </c>
      <c r="P1392" s="57">
        <f>MIN(SetUp!$B$54*L1392^SetUp!$B$51,L1392)</f>
        <v>7.9785260321408333E-4</v>
      </c>
      <c r="Q1392" s="57">
        <f t="shared" si="442"/>
        <v>1.1595906003172792E-3</v>
      </c>
      <c r="R1392" s="57">
        <f>IF((H1392+N1392-O1392)&gt;SetUp!$B$56,T1391+H1392+N1392-O1392-SetUp!$B$56,T1391)</f>
        <v>0</v>
      </c>
      <c r="S1392" s="57">
        <f>R1392*SetUp!$B$65</f>
        <v>0</v>
      </c>
      <c r="T1392" s="57">
        <f>IF((R1392-S1392)&lt;SetUp!$B$53,R1392-S1392,SetUp!$B$53)</f>
        <v>0</v>
      </c>
      <c r="U1392" s="57">
        <f t="shared" si="443"/>
        <v>0.19776006540485982</v>
      </c>
      <c r="V1392" s="57">
        <f>(L1392-P1392)/1000*SetUp!$B$13*1000000/SetUp!$B$48</f>
        <v>3.3676682415030766E-2</v>
      </c>
      <c r="W1392" s="57">
        <f t="shared" si="454"/>
        <v>3.1008182133085427E-17</v>
      </c>
      <c r="X1392" s="57">
        <f>MAX((SetUp!$B$56*(1-($H1392/SetUp!$B$56)^2)*TANH(($B1392-$D1392)/SetUp!$B$56))/(1+$H1392/SetUp!$B$56*TANH(($B1392-$D1392)/SetUp!$B$56)),0)</f>
        <v>0</v>
      </c>
      <c r="AP1392" s="64">
        <v>28605</v>
      </c>
      <c r="AQ1392" s="55">
        <v>4</v>
      </c>
      <c r="AR1392" s="55">
        <v>116</v>
      </c>
      <c r="AS1392" s="66">
        <f t="shared" si="444"/>
        <v>12.226000000000001</v>
      </c>
      <c r="AT1392" s="66">
        <f t="shared" si="445"/>
        <v>2.0701123886161517</v>
      </c>
      <c r="AU1392" s="55" t="str">
        <f>IF(OR($AP1392&lt;SetUp!$B$97,$AP1392&gt;SetUp!$B$98),"Não","Sim")</f>
        <v>Não</v>
      </c>
      <c r="AV1392" s="68">
        <f t="shared" si="446"/>
        <v>3.4965697476240911</v>
      </c>
      <c r="AW1392" s="68">
        <f t="shared" si="447"/>
        <v>1.4387885142077523</v>
      </c>
      <c r="AX1392" s="68">
        <f t="shared" si="448"/>
        <v>1.0872843914537615</v>
      </c>
      <c r="AY1392" s="68">
        <f t="shared" si="449"/>
        <v>0.31599392440901075</v>
      </c>
      <c r="AZ1392" s="68">
        <f t="shared" si="450"/>
        <v>-10.15588761138385</v>
      </c>
      <c r="BA1392" s="68">
        <f t="shared" si="451"/>
        <v>-2.057781233416339</v>
      </c>
      <c r="BB1392" s="68">
        <f t="shared" si="452"/>
        <v>-0.77129046704475079</v>
      </c>
    </row>
    <row r="1393" spans="1:54" x14ac:dyDescent="0.3">
      <c r="A1393" s="64">
        <v>28055</v>
      </c>
      <c r="B1393" s="57">
        <v>2.8980000000000001</v>
      </c>
      <c r="C1393" s="57"/>
      <c r="D1393" s="57">
        <v>5.2510000000000003</v>
      </c>
      <c r="E1393" s="57">
        <f t="shared" si="437"/>
        <v>2.8980000000000001</v>
      </c>
      <c r="F1393" s="57">
        <f t="shared" si="438"/>
        <v>2.3530000000000002</v>
      </c>
      <c r="G1393" s="57">
        <f t="shared" si="439"/>
        <v>0</v>
      </c>
      <c r="H1393" s="57">
        <f>IF(Q1392&gt;SetUp!$B$56,SetUp!$B$56,Q1392)</f>
        <v>1.1595906003172792E-3</v>
      </c>
      <c r="I1393" s="57">
        <f t="shared" si="453"/>
        <v>0.19776006540485982</v>
      </c>
      <c r="J1393" s="57">
        <f>MIN(F1393,H1393,(1-EXP(-SetUp!$B$52*H1393/SetUp!$B$56))*F1393)</f>
        <v>4.2629211139373315E-4</v>
      </c>
      <c r="K1393" s="57">
        <f t="shared" si="440"/>
        <v>7.3329848892354603E-4</v>
      </c>
      <c r="L1393" s="57">
        <f>IF(I1393&lt;=0,0,MIN(SetUp!$B$50*I1393^SetUp!$B$55,I1393))</f>
        <v>1.373811601191663E-3</v>
      </c>
      <c r="M1393" s="57">
        <f t="shared" si="441"/>
        <v>0.19638625380366817</v>
      </c>
      <c r="N1393" s="57">
        <f>IF(SetUp!$B$62=0,X1393,(B1393-E1393)*(1-(H1393/SetUp!$B$66/SetUp!$B$56)))</f>
        <v>0</v>
      </c>
      <c r="O1393" s="57">
        <f>K1393*SetUp!$B$65</f>
        <v>0</v>
      </c>
      <c r="P1393" s="57">
        <f>MIN(SetUp!$B$54*L1393^SetUp!$B$51,L1393)</f>
        <v>7.8874997559530446E-4</v>
      </c>
      <c r="Q1393" s="57">
        <f t="shared" si="442"/>
        <v>7.3329848892354603E-4</v>
      </c>
      <c r="R1393" s="57">
        <f>IF((H1393+N1393-O1393)&gt;SetUp!$B$56,T1392+H1393+N1393-O1393-SetUp!$B$56,T1392)</f>
        <v>0</v>
      </c>
      <c r="S1393" s="57">
        <f>R1393*SetUp!$B$65</f>
        <v>0</v>
      </c>
      <c r="T1393" s="57">
        <f>IF((R1393-S1393)&lt;SetUp!$B$53,R1393-S1393,SetUp!$B$53)</f>
        <v>0</v>
      </c>
      <c r="U1393" s="57">
        <f t="shared" si="443"/>
        <v>0.19638625380366817</v>
      </c>
      <c r="V1393" s="57">
        <f>(L1393-P1393)/1000*SetUp!$B$13*1000000/SetUp!$B$48</f>
        <v>3.3276949682875041E-2</v>
      </c>
      <c r="W1393" s="57">
        <f t="shared" si="454"/>
        <v>-3.6212352561015848E-17</v>
      </c>
      <c r="X1393" s="57">
        <f>MAX((SetUp!$B$56*(1-($H1393/SetUp!$B$56)^2)*TANH(($B1393-$D1393)/SetUp!$B$56))/(1+$H1393/SetUp!$B$56*TANH(($B1393-$D1393)/SetUp!$B$56)),0)</f>
        <v>0</v>
      </c>
      <c r="AP1393" s="64">
        <v>28606</v>
      </c>
      <c r="AQ1393" s="55">
        <v>4</v>
      </c>
      <c r="AR1393" s="55">
        <v>117</v>
      </c>
      <c r="AS1393" s="66">
        <f t="shared" si="444"/>
        <v>9.6679999999999993</v>
      </c>
      <c r="AT1393" s="66">
        <f t="shared" si="445"/>
        <v>2.0560964490057962</v>
      </c>
      <c r="AU1393" s="55" t="str">
        <f>IF(OR($AP1393&lt;SetUp!$B$97,$AP1393&gt;SetUp!$B$98),"Não","Sim")</f>
        <v>Não</v>
      </c>
      <c r="AV1393" s="68">
        <f t="shared" si="446"/>
        <v>3.1093407661432027</v>
      </c>
      <c r="AW1393" s="68">
        <f t="shared" si="447"/>
        <v>1.4339094981921963</v>
      </c>
      <c r="AX1393" s="68">
        <f t="shared" si="448"/>
        <v>0.98533664173561275</v>
      </c>
      <c r="AY1393" s="68">
        <f t="shared" si="449"/>
        <v>0.31304348303167506</v>
      </c>
      <c r="AZ1393" s="68">
        <f t="shared" si="450"/>
        <v>-7.611903550994203</v>
      </c>
      <c r="BA1393" s="68">
        <f t="shared" si="451"/>
        <v>-1.6754312679510064</v>
      </c>
      <c r="BB1393" s="68">
        <f t="shared" si="452"/>
        <v>-0.67229315870393769</v>
      </c>
    </row>
    <row r="1394" spans="1:54" x14ac:dyDescent="0.3">
      <c r="A1394" s="64">
        <v>28056</v>
      </c>
      <c r="B1394" s="57">
        <v>1.6910000000000001</v>
      </c>
      <c r="C1394" s="57"/>
      <c r="D1394" s="57">
        <v>5.2510000000000003</v>
      </c>
      <c r="E1394" s="57">
        <f t="shared" si="437"/>
        <v>1.6910000000000001</v>
      </c>
      <c r="F1394" s="57">
        <f t="shared" si="438"/>
        <v>3.5600000000000005</v>
      </c>
      <c r="G1394" s="57">
        <f t="shared" si="439"/>
        <v>0</v>
      </c>
      <c r="H1394" s="57">
        <f>IF(Q1393&gt;SetUp!$B$56,SetUp!$B$56,Q1393)</f>
        <v>7.3329848892354603E-4</v>
      </c>
      <c r="I1394" s="57">
        <f t="shared" si="453"/>
        <v>0.19638625380366817</v>
      </c>
      <c r="J1394" s="57">
        <f>MIN(F1394,H1394,(1-EXP(-SetUp!$B$52*H1394/SetUp!$B$56))*F1394)</f>
        <v>4.0787391735149121E-4</v>
      </c>
      <c r="K1394" s="57">
        <f t="shared" si="440"/>
        <v>3.2542457157205482E-4</v>
      </c>
      <c r="L1394" s="57">
        <f>IF(I1394&lt;=0,0,MIN(SetUp!$B$50*I1394^SetUp!$B$55,I1394))</f>
        <v>1.3579423328314178E-3</v>
      </c>
      <c r="M1394" s="57">
        <f t="shared" si="441"/>
        <v>0.19502831147083674</v>
      </c>
      <c r="N1394" s="57">
        <f>IF(SetUp!$B$62=0,X1394,(B1394-E1394)*(1-(H1394/SetUp!$B$66/SetUp!$B$56)))</f>
        <v>0</v>
      </c>
      <c r="O1394" s="57">
        <f>K1394*SetUp!$B$65</f>
        <v>0</v>
      </c>
      <c r="P1394" s="57">
        <f>MIN(SetUp!$B$54*L1394^SetUp!$B$51,L1394)</f>
        <v>7.7979302512113757E-4</v>
      </c>
      <c r="Q1394" s="57">
        <f t="shared" si="442"/>
        <v>3.2542457157205482E-4</v>
      </c>
      <c r="R1394" s="57">
        <f>IF((H1394+N1394-O1394)&gt;SetUp!$B$56,T1393+H1394+N1394-O1394-SetUp!$B$56,T1393)</f>
        <v>0</v>
      </c>
      <c r="S1394" s="57">
        <f>R1394*SetUp!$B$65</f>
        <v>0</v>
      </c>
      <c r="T1394" s="57">
        <f>IF((R1394-S1394)&lt;SetUp!$B$53,R1394-S1394,SetUp!$B$53)</f>
        <v>0</v>
      </c>
      <c r="U1394" s="57">
        <f t="shared" si="443"/>
        <v>0.19502831147083674</v>
      </c>
      <c r="V1394" s="57">
        <f>(L1394-P1394)/1000*SetUp!$B$13*1000000/SetUp!$B$48</f>
        <v>3.2883793057275811E-2</v>
      </c>
      <c r="W1394" s="57">
        <f t="shared" si="454"/>
        <v>-1.0755285551056204E-16</v>
      </c>
      <c r="X1394" s="57">
        <f>MAX((SetUp!$B$56*(1-($H1394/SetUp!$B$56)^2)*TANH(($B1394-$D1394)/SetUp!$B$56))/(1+$H1394/SetUp!$B$56*TANH(($B1394-$D1394)/SetUp!$B$56)),0)</f>
        <v>0</v>
      </c>
      <c r="AP1394" s="64">
        <v>28607</v>
      </c>
      <c r="AQ1394" s="55">
        <v>4</v>
      </c>
      <c r="AR1394" s="55">
        <v>118</v>
      </c>
      <c r="AS1394" s="66">
        <f t="shared" si="444"/>
        <v>6.4130000000000003</v>
      </c>
      <c r="AT1394" s="66">
        <f t="shared" si="445"/>
        <v>1.9355224559102808</v>
      </c>
      <c r="AU1394" s="55" t="str">
        <f>IF(OR($AP1394&lt;SetUp!$B$97,$AP1394&gt;SetUp!$B$98),"Não","Sim")</f>
        <v>Não</v>
      </c>
      <c r="AV1394" s="68">
        <f t="shared" si="446"/>
        <v>2.5323901753086946</v>
      </c>
      <c r="AW1394" s="68">
        <f t="shared" si="447"/>
        <v>1.3912305545488428</v>
      </c>
      <c r="AX1394" s="68">
        <f t="shared" si="448"/>
        <v>0.8070612399172391</v>
      </c>
      <c r="AY1394" s="68">
        <f t="shared" si="449"/>
        <v>0.28679821436401381</v>
      </c>
      <c r="AZ1394" s="68">
        <f t="shared" si="450"/>
        <v>-4.4774775440897194</v>
      </c>
      <c r="BA1394" s="68">
        <f t="shared" si="451"/>
        <v>-1.1411596207598518</v>
      </c>
      <c r="BB1394" s="68">
        <f t="shared" si="452"/>
        <v>-0.52026302555322523</v>
      </c>
    </row>
    <row r="1395" spans="1:54" x14ac:dyDescent="0.3">
      <c r="A1395" s="64">
        <v>28057</v>
      </c>
      <c r="B1395" s="57">
        <v>1.661</v>
      </c>
      <c r="C1395" s="57"/>
      <c r="D1395" s="57">
        <v>5.2510000000000003</v>
      </c>
      <c r="E1395" s="57">
        <f t="shared" si="437"/>
        <v>1.661</v>
      </c>
      <c r="F1395" s="57">
        <f t="shared" si="438"/>
        <v>3.5900000000000003</v>
      </c>
      <c r="G1395" s="57">
        <f t="shared" si="439"/>
        <v>0</v>
      </c>
      <c r="H1395" s="57">
        <f>IF(Q1394&gt;SetUp!$B$56,SetUp!$B$56,Q1394)</f>
        <v>3.2542457157205482E-4</v>
      </c>
      <c r="I1395" s="57">
        <f t="shared" si="453"/>
        <v>0.19502831147083674</v>
      </c>
      <c r="J1395" s="57">
        <f>MIN(F1395,H1395,(1-EXP(-SetUp!$B$52*H1395/SetUp!$B$56))*F1395)</f>
        <v>1.8253820476296759E-4</v>
      </c>
      <c r="K1395" s="57">
        <f t="shared" si="440"/>
        <v>1.4288636680908723E-4</v>
      </c>
      <c r="L1395" s="57">
        <f>IF(I1395&lt;=0,0,MIN(SetUp!$B$50*I1395^SetUp!$B$55,I1395))</f>
        <v>1.3423289362008027E-3</v>
      </c>
      <c r="M1395" s="57">
        <f t="shared" si="441"/>
        <v>0.19368598253463593</v>
      </c>
      <c r="N1395" s="57">
        <f>IF(SetUp!$B$62=0,X1395,(B1395-E1395)*(1-(H1395/SetUp!$B$66/SetUp!$B$56)))</f>
        <v>0</v>
      </c>
      <c r="O1395" s="57">
        <f>K1395*SetUp!$B$65</f>
        <v>0</v>
      </c>
      <c r="P1395" s="57">
        <f>MIN(SetUp!$B$54*L1395^SetUp!$B$51,L1395)</f>
        <v>7.7097875610083869E-4</v>
      </c>
      <c r="Q1395" s="57">
        <f t="shared" si="442"/>
        <v>1.4288636680908723E-4</v>
      </c>
      <c r="R1395" s="57">
        <f>IF((H1395+N1395-O1395)&gt;SetUp!$B$56,T1394+H1395+N1395-O1395-SetUp!$B$56,T1394)</f>
        <v>0</v>
      </c>
      <c r="S1395" s="57">
        <f>R1395*SetUp!$B$65</f>
        <v>0</v>
      </c>
      <c r="T1395" s="57">
        <f>IF((R1395-S1395)&lt;SetUp!$B$53,R1395-S1395,SetUp!$B$53)</f>
        <v>0</v>
      </c>
      <c r="U1395" s="57">
        <f t="shared" si="443"/>
        <v>0.19368598253463593</v>
      </c>
      <c r="V1395" s="57">
        <f>(L1395-P1395)/1000*SetUp!$B$13*1000000/SetUp!$B$48</f>
        <v>3.2497074432301362E-2</v>
      </c>
      <c r="W1395" s="57">
        <f t="shared" si="454"/>
        <v>-1.1275702593849246E-17</v>
      </c>
      <c r="X1395" s="57">
        <f>MAX((SetUp!$B$56*(1-($H1395/SetUp!$B$56)^2)*TANH(($B1395-$D1395)/SetUp!$B$56))/(1+$H1395/SetUp!$B$56*TANH(($B1395-$D1395)/SetUp!$B$56)),0)</f>
        <v>0</v>
      </c>
      <c r="AP1395" s="64">
        <v>28608</v>
      </c>
      <c r="AQ1395" s="55">
        <v>4</v>
      </c>
      <c r="AR1395" s="55">
        <v>119</v>
      </c>
      <c r="AS1395" s="66">
        <f t="shared" si="444"/>
        <v>6.6719999999999997</v>
      </c>
      <c r="AT1395" s="66">
        <f t="shared" si="445"/>
        <v>2.5327207906997513</v>
      </c>
      <c r="AU1395" s="55" t="str">
        <f>IF(OR($AP1395&lt;SetUp!$B$97,$AP1395&gt;SetUp!$B$98),"Não","Sim")</f>
        <v>Não</v>
      </c>
      <c r="AV1395" s="68">
        <f t="shared" si="446"/>
        <v>2.5830214865540704</v>
      </c>
      <c r="AW1395" s="68">
        <f t="shared" si="447"/>
        <v>1.5914524154682574</v>
      </c>
      <c r="AX1395" s="68">
        <f t="shared" si="448"/>
        <v>0.82425603762968225</v>
      </c>
      <c r="AY1395" s="68">
        <f t="shared" si="449"/>
        <v>0.40358731543523824</v>
      </c>
      <c r="AZ1395" s="68">
        <f t="shared" si="450"/>
        <v>-4.1392792093002484</v>
      </c>
      <c r="BA1395" s="68">
        <f t="shared" si="451"/>
        <v>-0.99156907108581294</v>
      </c>
      <c r="BB1395" s="68">
        <f t="shared" si="452"/>
        <v>-0.42066872219444401</v>
      </c>
    </row>
    <row r="1396" spans="1:54" x14ac:dyDescent="0.3">
      <c r="A1396" s="64">
        <v>28058</v>
      </c>
      <c r="B1396" s="57">
        <v>0</v>
      </c>
      <c r="C1396" s="57"/>
      <c r="D1396" s="57">
        <v>5.2510000000000003</v>
      </c>
      <c r="E1396" s="57">
        <f t="shared" si="437"/>
        <v>0</v>
      </c>
      <c r="F1396" s="57">
        <f t="shared" si="438"/>
        <v>5.2510000000000003</v>
      </c>
      <c r="G1396" s="57">
        <f t="shared" si="439"/>
        <v>0</v>
      </c>
      <c r="H1396" s="57">
        <f>IF(Q1395&gt;SetUp!$B$56,SetUp!$B$56,Q1395)</f>
        <v>1.4288636680908723E-4</v>
      </c>
      <c r="I1396" s="57">
        <f t="shared" si="453"/>
        <v>0.19368598253463593</v>
      </c>
      <c r="J1396" s="57">
        <f>MIN(F1396,H1396,(1-EXP(-SetUp!$B$52*H1396/SetUp!$B$56))*F1396)</f>
        <v>1.1723249009729621E-4</v>
      </c>
      <c r="K1396" s="57">
        <f t="shared" si="440"/>
        <v>2.5653876711791021E-5</v>
      </c>
      <c r="L1396" s="57">
        <f>IF(I1396&lt;=0,0,MIN(SetUp!$B$50*I1396^SetUp!$B$55,I1396))</f>
        <v>1.3269661245998705E-3</v>
      </c>
      <c r="M1396" s="57">
        <f t="shared" si="441"/>
        <v>0.19235901641003605</v>
      </c>
      <c r="N1396" s="57">
        <f>IF(SetUp!$B$62=0,X1396,(B1396-E1396)*(1-(H1396/SetUp!$B$66/SetUp!$B$56)))</f>
        <v>0</v>
      </c>
      <c r="O1396" s="57">
        <f>K1396*SetUp!$B$65</f>
        <v>0</v>
      </c>
      <c r="P1396" s="57">
        <f>MIN(SetUp!$B$54*L1396^SetUp!$B$51,L1396)</f>
        <v>7.62304247998701E-4</v>
      </c>
      <c r="Q1396" s="57">
        <f t="shared" si="442"/>
        <v>2.5653876711791021E-5</v>
      </c>
      <c r="R1396" s="57">
        <f>IF((H1396+N1396-O1396)&gt;SetUp!$B$56,T1395+H1396+N1396-O1396-SetUp!$B$56,T1395)</f>
        <v>0</v>
      </c>
      <c r="S1396" s="57">
        <f>R1396*SetUp!$B$65</f>
        <v>0</v>
      </c>
      <c r="T1396" s="57">
        <f>IF((R1396-S1396)&lt;SetUp!$B$53,R1396-S1396,SetUp!$B$53)</f>
        <v>0</v>
      </c>
      <c r="U1396" s="57">
        <f t="shared" si="443"/>
        <v>0.19235901641003605</v>
      </c>
      <c r="V1396" s="57">
        <f>(L1396-P1396)/1000*SetUp!$B$13*1000000/SetUp!$B$48</f>
        <v>3.2116659226012076E-2</v>
      </c>
      <c r="W1396" s="57">
        <f t="shared" si="454"/>
        <v>4.7704895589362195E-18</v>
      </c>
      <c r="X1396" s="57">
        <f>MAX((SetUp!$B$56*(1-($H1396/SetUp!$B$56)^2)*TANH(($B1396-$D1396)/SetUp!$B$56))/(1+$H1396/SetUp!$B$56*TANH(($B1396-$D1396)/SetUp!$B$56)),0)</f>
        <v>0</v>
      </c>
      <c r="AP1396" s="64">
        <v>28609</v>
      </c>
      <c r="AQ1396" s="55">
        <v>4</v>
      </c>
      <c r="AR1396" s="55">
        <v>120</v>
      </c>
      <c r="AS1396" s="66">
        <f t="shared" si="444"/>
        <v>115.005</v>
      </c>
      <c r="AT1396" s="66">
        <f t="shared" si="445"/>
        <v>3.4016704798408637</v>
      </c>
      <c r="AU1396" s="55" t="str">
        <f>IF(OR($AP1396&lt;SetUp!$B$97,$AP1396&gt;SetUp!$B$98),"Não","Sim")</f>
        <v>Não</v>
      </c>
      <c r="AV1396" s="68">
        <f t="shared" si="446"/>
        <v>10.724038418431743</v>
      </c>
      <c r="AW1396" s="68">
        <f t="shared" si="447"/>
        <v>1.8443618082797268</v>
      </c>
      <c r="AX1396" s="68">
        <f t="shared" si="448"/>
        <v>2.0607167223119158</v>
      </c>
      <c r="AY1396" s="68">
        <f t="shared" si="449"/>
        <v>0.53169224116424973</v>
      </c>
      <c r="AZ1396" s="68">
        <f t="shared" si="450"/>
        <v>-111.60332952015914</v>
      </c>
      <c r="BA1396" s="68">
        <f t="shared" si="451"/>
        <v>-8.8796766101520159</v>
      </c>
      <c r="BB1396" s="68">
        <f t="shared" si="452"/>
        <v>-1.5290244811476661</v>
      </c>
    </row>
    <row r="1397" spans="1:54" x14ac:dyDescent="0.3">
      <c r="A1397" s="64">
        <v>28059</v>
      </c>
      <c r="B1397" s="57">
        <v>0.23300000000000001</v>
      </c>
      <c r="C1397" s="57"/>
      <c r="D1397" s="57">
        <v>5.2510000000000003</v>
      </c>
      <c r="E1397" s="57">
        <f t="shared" si="437"/>
        <v>0.23300000000000001</v>
      </c>
      <c r="F1397" s="57">
        <f t="shared" si="438"/>
        <v>5.0180000000000007</v>
      </c>
      <c r="G1397" s="57">
        <f t="shared" si="439"/>
        <v>0</v>
      </c>
      <c r="H1397" s="57">
        <f>IF(Q1396&gt;SetUp!$B$56,SetUp!$B$56,Q1396)</f>
        <v>2.5653876711791021E-5</v>
      </c>
      <c r="I1397" s="57">
        <f t="shared" si="453"/>
        <v>0.19235901641003605</v>
      </c>
      <c r="J1397" s="57">
        <f>MIN(F1397,H1397,(1-EXP(-SetUp!$B$52*H1397/SetUp!$B$56))*F1397)</f>
        <v>2.0114202396337656E-5</v>
      </c>
      <c r="K1397" s="57">
        <f t="shared" si="440"/>
        <v>5.5396743154533648E-6</v>
      </c>
      <c r="L1397" s="57">
        <f>IF(I1397&lt;=0,0,MIN(SetUp!$B$50*I1397^SetUp!$B$55,I1397))</f>
        <v>1.3118487443599246E-3</v>
      </c>
      <c r="M1397" s="57">
        <f t="shared" si="441"/>
        <v>0.19104716766567614</v>
      </c>
      <c r="N1397" s="57">
        <f>IF(SetUp!$B$62=0,X1397,(B1397-E1397)*(1-(H1397/SetUp!$B$66/SetUp!$B$56)))</f>
        <v>0</v>
      </c>
      <c r="O1397" s="57">
        <f>K1397*SetUp!$B$65</f>
        <v>0</v>
      </c>
      <c r="P1397" s="57">
        <f>MIN(SetUp!$B$54*L1397^SetUp!$B$51,L1397)</f>
        <v>7.5376665321138083E-4</v>
      </c>
      <c r="Q1397" s="57">
        <f t="shared" si="442"/>
        <v>5.5396743154533648E-6</v>
      </c>
      <c r="R1397" s="57">
        <f>IF((H1397+N1397-O1397)&gt;SetUp!$B$56,T1396+H1397+N1397-O1397-SetUp!$B$56,T1396)</f>
        <v>0</v>
      </c>
      <c r="S1397" s="57">
        <f>R1397*SetUp!$B$65</f>
        <v>0</v>
      </c>
      <c r="T1397" s="57">
        <f>IF((R1397-S1397)&lt;SetUp!$B$53,R1397-S1397,SetUp!$B$53)</f>
        <v>0</v>
      </c>
      <c r="U1397" s="57">
        <f t="shared" si="443"/>
        <v>0.19104716766567614</v>
      </c>
      <c r="V1397" s="57">
        <f>(L1397-P1397)/1000*SetUp!$B$13*1000000/SetUp!$B$48</f>
        <v>3.1742416274753812E-2</v>
      </c>
      <c r="W1397" s="57">
        <f t="shared" si="454"/>
        <v>1.3444106938820255E-17</v>
      </c>
      <c r="X1397" s="57">
        <f>MAX((SetUp!$B$56*(1-($H1397/SetUp!$B$56)^2)*TANH(($B1397-$D1397)/SetUp!$B$56))/(1+$H1397/SetUp!$B$56*TANH(($B1397-$D1397)/SetUp!$B$56)),0)</f>
        <v>0</v>
      </c>
      <c r="AP1397" s="64">
        <v>28610</v>
      </c>
      <c r="AQ1397" s="55">
        <v>4</v>
      </c>
      <c r="AR1397" s="55">
        <v>121</v>
      </c>
      <c r="AS1397" s="66">
        <f t="shared" si="444"/>
        <v>76.950999999999993</v>
      </c>
      <c r="AT1397" s="66">
        <f t="shared" si="445"/>
        <v>3.339442938667645</v>
      </c>
      <c r="AU1397" s="55" t="str">
        <f>IF(OR($AP1397&lt;SetUp!$B$97,$AP1397&gt;SetUp!$B$98),"Não","Sim")</f>
        <v>Não</v>
      </c>
      <c r="AV1397" s="68">
        <f t="shared" si="446"/>
        <v>8.7721719089402246</v>
      </c>
      <c r="AW1397" s="68">
        <f t="shared" si="447"/>
        <v>1.8274142766947086</v>
      </c>
      <c r="AX1397" s="68">
        <f t="shared" si="448"/>
        <v>1.8862142679837417</v>
      </c>
      <c r="AY1397" s="68">
        <f t="shared" si="449"/>
        <v>0.52367402703911459</v>
      </c>
      <c r="AZ1397" s="68">
        <f t="shared" si="450"/>
        <v>-73.611557061332348</v>
      </c>
      <c r="BA1397" s="68">
        <f t="shared" si="451"/>
        <v>-6.9447576322455156</v>
      </c>
      <c r="BB1397" s="68">
        <f t="shared" si="452"/>
        <v>-1.362540240944627</v>
      </c>
    </row>
    <row r="1398" spans="1:54" x14ac:dyDescent="0.3">
      <c r="A1398" s="64">
        <v>28060</v>
      </c>
      <c r="B1398" s="57">
        <v>0</v>
      </c>
      <c r="C1398" s="57"/>
      <c r="D1398" s="57">
        <v>5.2510000000000003</v>
      </c>
      <c r="E1398" s="57">
        <f t="shared" si="437"/>
        <v>0</v>
      </c>
      <c r="F1398" s="57">
        <f t="shared" si="438"/>
        <v>5.2510000000000003</v>
      </c>
      <c r="G1398" s="57">
        <f t="shared" si="439"/>
        <v>0</v>
      </c>
      <c r="H1398" s="57">
        <f>IF(Q1397&gt;SetUp!$B$56,SetUp!$B$56,Q1397)</f>
        <v>5.5396743154533648E-6</v>
      </c>
      <c r="I1398" s="57">
        <f t="shared" si="453"/>
        <v>0.19104716766567614</v>
      </c>
      <c r="J1398" s="57">
        <f>MIN(F1398,H1398,(1-EXP(-SetUp!$B$52*H1398/SetUp!$B$56))*F1398)</f>
        <v>4.5451276936692156E-6</v>
      </c>
      <c r="K1398" s="57">
        <f t="shared" si="440"/>
        <v>9.9454662178414921E-7</v>
      </c>
      <c r="L1398" s="57">
        <f>IF(I1398&lt;=0,0,MIN(SetUp!$B$50*I1398^SetUp!$B$55,I1398))</f>
        <v>1.2969717709019782E-3</v>
      </c>
      <c r="M1398" s="57">
        <f t="shared" si="441"/>
        <v>0.18975019589477415</v>
      </c>
      <c r="N1398" s="57">
        <f>IF(SetUp!$B$62=0,X1398,(B1398-E1398)*(1-(H1398/SetUp!$B$66/SetUp!$B$56)))</f>
        <v>0</v>
      </c>
      <c r="O1398" s="57">
        <f>K1398*SetUp!$B$65</f>
        <v>0</v>
      </c>
      <c r="P1398" s="57">
        <f>MIN(SetUp!$B$54*L1398^SetUp!$B$51,L1398)</f>
        <v>7.4536319492083216E-4</v>
      </c>
      <c r="Q1398" s="57">
        <f t="shared" si="442"/>
        <v>9.9454662178414921E-7</v>
      </c>
      <c r="R1398" s="57">
        <f>IF((H1398+N1398-O1398)&gt;SetUp!$B$56,T1397+H1398+N1398-O1398-SetUp!$B$56,T1397)</f>
        <v>0</v>
      </c>
      <c r="S1398" s="57">
        <f>R1398*SetUp!$B$65</f>
        <v>0</v>
      </c>
      <c r="T1398" s="57">
        <f>IF((R1398-S1398)&lt;SetUp!$B$53,R1398-S1398,SetUp!$B$53)</f>
        <v>0</v>
      </c>
      <c r="U1398" s="57">
        <f t="shared" si="443"/>
        <v>0.18975019589477415</v>
      </c>
      <c r="V1398" s="57">
        <f>(L1398-P1398)/1000*SetUp!$B$13*1000000/SetUp!$B$48</f>
        <v>3.1374217731092287E-2</v>
      </c>
      <c r="W1398" s="57">
        <f t="shared" si="454"/>
        <v>-2.5370330836160804E-17</v>
      </c>
      <c r="X1398" s="57">
        <f>MAX((SetUp!$B$56*(1-($H1398/SetUp!$B$56)^2)*TANH(($B1398-$D1398)/SetUp!$B$56))/(1+$H1398/SetUp!$B$56*TANH(($B1398-$D1398)/SetUp!$B$56)),0)</f>
        <v>0</v>
      </c>
      <c r="AP1398" s="64">
        <v>28611</v>
      </c>
      <c r="AQ1398" s="55">
        <v>5</v>
      </c>
      <c r="AR1398" s="55">
        <v>122</v>
      </c>
      <c r="AS1398" s="66">
        <f t="shared" si="444"/>
        <v>62.872</v>
      </c>
      <c r="AT1398" s="66">
        <f t="shared" si="445"/>
        <v>3.5389479443166101</v>
      </c>
      <c r="AU1398" s="55" t="str">
        <f>IF(OR($AP1398&lt;SetUp!$B$97,$AP1398&gt;SetUp!$B$98),"Não","Sim")</f>
        <v>Não</v>
      </c>
      <c r="AV1398" s="68">
        <f t="shared" si="446"/>
        <v>7.9291865913219626</v>
      </c>
      <c r="AW1398" s="68">
        <f t="shared" si="447"/>
        <v>1.881209170803877</v>
      </c>
      <c r="AX1398" s="68">
        <f t="shared" si="448"/>
        <v>1.7984572757653055</v>
      </c>
      <c r="AY1398" s="68">
        <f t="shared" si="449"/>
        <v>0.54887417448766518</v>
      </c>
      <c r="AZ1398" s="68">
        <f t="shared" si="450"/>
        <v>-59.333052055683389</v>
      </c>
      <c r="BA1398" s="68">
        <f t="shared" si="451"/>
        <v>-6.0479774205180856</v>
      </c>
      <c r="BB1398" s="68">
        <f t="shared" si="452"/>
        <v>-1.2495831012776404</v>
      </c>
    </row>
    <row r="1399" spans="1:54" x14ac:dyDescent="0.3">
      <c r="A1399" s="64">
        <v>28061</v>
      </c>
      <c r="B1399" s="57">
        <v>0</v>
      </c>
      <c r="C1399" s="57"/>
      <c r="D1399" s="57">
        <v>5.2510000000000003</v>
      </c>
      <c r="E1399" s="57">
        <f t="shared" si="437"/>
        <v>0</v>
      </c>
      <c r="F1399" s="57">
        <f t="shared" si="438"/>
        <v>5.2510000000000003</v>
      </c>
      <c r="G1399" s="57">
        <f t="shared" si="439"/>
        <v>0</v>
      </c>
      <c r="H1399" s="57">
        <f>IF(Q1398&gt;SetUp!$B$56,SetUp!$B$56,Q1398)</f>
        <v>9.9454662178414921E-7</v>
      </c>
      <c r="I1399" s="57">
        <f t="shared" si="453"/>
        <v>0.18975019589477415</v>
      </c>
      <c r="J1399" s="57">
        <f>MIN(F1399,H1399,(1-EXP(-SetUp!$B$52*H1399/SetUp!$B$56))*F1399)</f>
        <v>8.1599436003465538E-7</v>
      </c>
      <c r="K1399" s="57">
        <f t="shared" si="440"/>
        <v>1.7855226174949384E-7</v>
      </c>
      <c r="L1399" s="57">
        <f>IF(I1399&lt;=0,0,MIN(SetUp!$B$50*I1399^SetUp!$B$55,I1399))</f>
        <v>1.2823303049294555E-3</v>
      </c>
      <c r="M1399" s="57">
        <f t="shared" si="441"/>
        <v>0.18846786558984469</v>
      </c>
      <c r="N1399" s="57">
        <f>IF(SetUp!$B$62=0,X1399,(B1399-E1399)*(1-(H1399/SetUp!$B$66/SetUp!$B$56)))</f>
        <v>0</v>
      </c>
      <c r="O1399" s="57">
        <f>K1399*SetUp!$B$65</f>
        <v>0</v>
      </c>
      <c r="P1399" s="57">
        <f>MIN(SetUp!$B$54*L1399^SetUp!$B$51,L1399)</f>
        <v>7.3709116501997202E-4</v>
      </c>
      <c r="Q1399" s="57">
        <f t="shared" si="442"/>
        <v>1.7855226174949384E-7</v>
      </c>
      <c r="R1399" s="57">
        <f>IF((H1399+N1399-O1399)&gt;SetUp!$B$56,T1398+H1399+N1399-O1399-SetUp!$B$56,T1398)</f>
        <v>0</v>
      </c>
      <c r="S1399" s="57">
        <f>R1399*SetUp!$B$65</f>
        <v>0</v>
      </c>
      <c r="T1399" s="57">
        <f>IF((R1399-S1399)&lt;SetUp!$B$53,R1399-S1399,SetUp!$B$53)</f>
        <v>0</v>
      </c>
      <c r="U1399" s="57">
        <f t="shared" si="443"/>
        <v>0.18846786558984469</v>
      </c>
      <c r="V1399" s="57">
        <f>(L1399-P1399)/1000*SetUp!$B$13*1000000/SetUp!$B$48</f>
        <v>3.1011938965246118E-2</v>
      </c>
      <c r="W1399" s="57">
        <f t="shared" si="454"/>
        <v>-4.7704895589362195E-18</v>
      </c>
      <c r="X1399" s="57">
        <f>MAX((SetUp!$B$56*(1-($H1399/SetUp!$B$56)^2)*TANH(($B1399-$D1399)/SetUp!$B$56))/(1+$H1399/SetUp!$B$56*TANH(($B1399-$D1399)/SetUp!$B$56)),0)</f>
        <v>0</v>
      </c>
      <c r="AP1399" s="64">
        <v>28612</v>
      </c>
      <c r="AQ1399" s="55">
        <v>5</v>
      </c>
      <c r="AR1399" s="55">
        <v>123</v>
      </c>
      <c r="AS1399" s="66">
        <f t="shared" si="444"/>
        <v>31.858000000000001</v>
      </c>
      <c r="AT1399" s="66">
        <f t="shared" si="445"/>
        <v>4.5320488456897188</v>
      </c>
      <c r="AU1399" s="55" t="str">
        <f>IF(OR($AP1399&lt;SetUp!$B$97,$AP1399&gt;SetUp!$B$98),"Não","Sim")</f>
        <v>Não</v>
      </c>
      <c r="AV1399" s="68">
        <f t="shared" si="446"/>
        <v>5.6442891492197669</v>
      </c>
      <c r="AW1399" s="68">
        <f t="shared" si="447"/>
        <v>2.128860926807977</v>
      </c>
      <c r="AX1399" s="68">
        <f t="shared" si="448"/>
        <v>1.5032185079300333</v>
      </c>
      <c r="AY1399" s="68">
        <f t="shared" si="449"/>
        <v>0.6562945819722934</v>
      </c>
      <c r="AZ1399" s="68">
        <f t="shared" si="450"/>
        <v>-27.325951154310282</v>
      </c>
      <c r="BA1399" s="68">
        <f t="shared" si="451"/>
        <v>-3.5154282224117899</v>
      </c>
      <c r="BB1399" s="68">
        <f t="shared" si="452"/>
        <v>-0.84692392595773991</v>
      </c>
    </row>
    <row r="1400" spans="1:54" x14ac:dyDescent="0.3">
      <c r="A1400" s="64">
        <v>28062</v>
      </c>
      <c r="B1400" s="57">
        <v>0</v>
      </c>
      <c r="C1400" s="57"/>
      <c r="D1400" s="57">
        <v>5.2510000000000003</v>
      </c>
      <c r="E1400" s="57">
        <f t="shared" si="437"/>
        <v>0</v>
      </c>
      <c r="F1400" s="57">
        <f t="shared" si="438"/>
        <v>5.2510000000000003</v>
      </c>
      <c r="G1400" s="57">
        <f t="shared" si="439"/>
        <v>0</v>
      </c>
      <c r="H1400" s="57">
        <f>IF(Q1399&gt;SetUp!$B$56,SetUp!$B$56,Q1399)</f>
        <v>1.7855226174949384E-7</v>
      </c>
      <c r="I1400" s="57">
        <f t="shared" si="453"/>
        <v>0.18846786558984469</v>
      </c>
      <c r="J1400" s="57">
        <f>MIN(F1400,H1400,(1-EXP(-SetUp!$B$52*H1400/SetUp!$B$56))*F1400)</f>
        <v>1.4649654891563115E-7</v>
      </c>
      <c r="K1400" s="57">
        <f t="shared" si="440"/>
        <v>3.205571283386269E-8</v>
      </c>
      <c r="L1400" s="57">
        <f>IF(I1400&lt;=0,0,MIN(SetUp!$B$50*I1400^SetUp!$B$55,I1400))</f>
        <v>1.2679195687499644E-3</v>
      </c>
      <c r="M1400" s="57">
        <f t="shared" si="441"/>
        <v>0.18719994602109472</v>
      </c>
      <c r="N1400" s="57">
        <f>IF(SetUp!$B$62=0,X1400,(B1400-E1400)*(1-(H1400/SetUp!$B$66/SetUp!$B$56)))</f>
        <v>0</v>
      </c>
      <c r="O1400" s="57">
        <f>K1400*SetUp!$B$65</f>
        <v>0</v>
      </c>
      <c r="P1400" s="57">
        <f>MIN(SetUp!$B$54*L1400^SetUp!$B$51,L1400)</f>
        <v>7.289479221082761E-4</v>
      </c>
      <c r="Q1400" s="57">
        <f t="shared" si="442"/>
        <v>3.205571283386269E-8</v>
      </c>
      <c r="R1400" s="57">
        <f>IF((H1400+N1400-O1400)&gt;SetUp!$B$56,T1399+H1400+N1400-O1400-SetUp!$B$56,T1399)</f>
        <v>0</v>
      </c>
      <c r="S1400" s="57">
        <f>R1400*SetUp!$B$65</f>
        <v>0</v>
      </c>
      <c r="T1400" s="57">
        <f>IF((R1400-S1400)&lt;SetUp!$B$53,R1400-S1400,SetUp!$B$53)</f>
        <v>0</v>
      </c>
      <c r="U1400" s="57">
        <f t="shared" si="443"/>
        <v>0.18719994602109472</v>
      </c>
      <c r="V1400" s="57">
        <f>(L1400-P1400)/1000*SetUp!$B$13*1000000/SetUp!$B$48</f>
        <v>3.0655458469883618E-2</v>
      </c>
      <c r="W1400" s="57">
        <f t="shared" si="454"/>
        <v>-9.540979117872439E-18</v>
      </c>
      <c r="X1400" s="57">
        <f>MAX((SetUp!$B$56*(1-($H1400/SetUp!$B$56)^2)*TANH(($B1400-$D1400)/SetUp!$B$56))/(1+$H1400/SetUp!$B$56*TANH(($B1400-$D1400)/SetUp!$B$56)),0)</f>
        <v>0</v>
      </c>
      <c r="AP1400" s="64">
        <v>28613</v>
      </c>
      <c r="AQ1400" s="55">
        <v>5</v>
      </c>
      <c r="AR1400" s="55">
        <v>124</v>
      </c>
      <c r="AS1400" s="66">
        <f t="shared" si="444"/>
        <v>15.875999999999999</v>
      </c>
      <c r="AT1400" s="66">
        <f t="shared" si="445"/>
        <v>11.54364277753632</v>
      </c>
      <c r="AU1400" s="55" t="str">
        <f>IF(OR($AP1400&lt;SetUp!$B$97,$AP1400&gt;SetUp!$B$98),"Não","Sim")</f>
        <v>Não</v>
      </c>
      <c r="AV1400" s="68">
        <f t="shared" si="446"/>
        <v>3.984469851812158</v>
      </c>
      <c r="AW1400" s="68">
        <f t="shared" si="447"/>
        <v>3.3975936745785713</v>
      </c>
      <c r="AX1400" s="68">
        <f t="shared" si="448"/>
        <v>1.2007410902351259</v>
      </c>
      <c r="AY1400" s="68">
        <f t="shared" si="449"/>
        <v>1.0623428788836713</v>
      </c>
      <c r="AZ1400" s="68">
        <f t="shared" si="450"/>
        <v>-4.3323572224636795</v>
      </c>
      <c r="BA1400" s="68">
        <f t="shared" si="451"/>
        <v>-0.58687617723358665</v>
      </c>
      <c r="BB1400" s="68">
        <f t="shared" si="452"/>
        <v>-0.13839821135145458</v>
      </c>
    </row>
    <row r="1401" spans="1:54" x14ac:dyDescent="0.3">
      <c r="A1401" s="64">
        <v>28063</v>
      </c>
      <c r="B1401" s="57">
        <v>0</v>
      </c>
      <c r="C1401" s="57"/>
      <c r="D1401" s="57">
        <v>5.2510000000000003</v>
      </c>
      <c r="E1401" s="57">
        <f t="shared" si="437"/>
        <v>0</v>
      </c>
      <c r="F1401" s="57">
        <f t="shared" si="438"/>
        <v>5.2510000000000003</v>
      </c>
      <c r="G1401" s="57">
        <f t="shared" si="439"/>
        <v>0</v>
      </c>
      <c r="H1401" s="57">
        <f>IF(Q1400&gt;SetUp!$B$56,SetUp!$B$56,Q1400)</f>
        <v>3.205571283386269E-8</v>
      </c>
      <c r="I1401" s="57">
        <f t="shared" si="453"/>
        <v>0.18719994602109472</v>
      </c>
      <c r="J1401" s="57">
        <f>MIN(F1401,H1401,(1-EXP(-SetUp!$B$52*H1401/SetUp!$B$56))*F1401)</f>
        <v>2.6300710571081076E-8</v>
      </c>
      <c r="K1401" s="57">
        <f t="shared" si="440"/>
        <v>5.7550022627816138E-9</v>
      </c>
      <c r="L1401" s="57">
        <f>IF(I1401&lt;=0,0,MIN(SetUp!$B$50*I1401^SetUp!$B$55,I1401))</f>
        <v>1.2537349027212101E-3</v>
      </c>
      <c r="M1401" s="57">
        <f t="shared" si="441"/>
        <v>0.18594621111837351</v>
      </c>
      <c r="N1401" s="57">
        <f>IF(SetUp!$B$62=0,X1401,(B1401-E1401)*(1-(H1401/SetUp!$B$66/SetUp!$B$56)))</f>
        <v>0</v>
      </c>
      <c r="O1401" s="57">
        <f>K1401*SetUp!$B$65</f>
        <v>0</v>
      </c>
      <c r="P1401" s="57">
        <f>MIN(SetUp!$B$54*L1401^SetUp!$B$51,L1401)</f>
        <v>7.2093088955464864E-4</v>
      </c>
      <c r="Q1401" s="57">
        <f t="shared" si="442"/>
        <v>5.7550022627816138E-9</v>
      </c>
      <c r="R1401" s="57">
        <f>IF((H1401+N1401-O1401)&gt;SetUp!$B$56,T1400+H1401+N1401-O1401-SetUp!$B$56,T1400)</f>
        <v>0</v>
      </c>
      <c r="S1401" s="57">
        <f>R1401*SetUp!$B$65</f>
        <v>0</v>
      </c>
      <c r="T1401" s="57">
        <f>IF((R1401-S1401)&lt;SetUp!$B$53,R1401-S1401,SetUp!$B$53)</f>
        <v>0</v>
      </c>
      <c r="U1401" s="57">
        <f t="shared" si="443"/>
        <v>0.18594621111837351</v>
      </c>
      <c r="V1401" s="57">
        <f>(L1401-P1401)/1000*SetUp!$B$13*1000000/SetUp!$B$48</f>
        <v>3.0304657768154108E-2</v>
      </c>
      <c r="W1401" s="57">
        <f t="shared" si="454"/>
        <v>-1.0191500421363742E-17</v>
      </c>
      <c r="X1401" s="57">
        <f>MAX((SetUp!$B$56*(1-($H1401/SetUp!$B$56)^2)*TANH(($B1401-$D1401)/SetUp!$B$56))/(1+$H1401/SetUp!$B$56*TANH(($B1401-$D1401)/SetUp!$B$56)),0)</f>
        <v>0</v>
      </c>
      <c r="AP1401" s="64">
        <v>28614</v>
      </c>
      <c r="AQ1401" s="55">
        <v>5</v>
      </c>
      <c r="AR1401" s="55">
        <v>125</v>
      </c>
      <c r="AS1401" s="66">
        <f t="shared" si="444"/>
        <v>14.737</v>
      </c>
      <c r="AT1401" s="66">
        <f t="shared" si="445"/>
        <v>15.34540847399961</v>
      </c>
      <c r="AU1401" s="55" t="str">
        <f>IF(OR($AP1401&lt;SetUp!$B$97,$AP1401&gt;SetUp!$B$98),"Não","Sim")</f>
        <v>Não</v>
      </c>
      <c r="AV1401" s="68">
        <f t="shared" si="446"/>
        <v>3.8388800450131284</v>
      </c>
      <c r="AW1401" s="68">
        <f t="shared" si="447"/>
        <v>3.9173215944060056</v>
      </c>
      <c r="AX1401" s="68">
        <f t="shared" si="448"/>
        <v>1.1684090835196261</v>
      </c>
      <c r="AY1401" s="68">
        <f t="shared" si="449"/>
        <v>1.185978453252883</v>
      </c>
      <c r="AZ1401" s="68">
        <f t="shared" si="450"/>
        <v>0.60840847399961007</v>
      </c>
      <c r="BA1401" s="68">
        <f t="shared" si="451"/>
        <v>7.8441549392877175E-2</v>
      </c>
      <c r="BB1401" s="68">
        <f t="shared" si="452"/>
        <v>1.7569369733256845E-2</v>
      </c>
    </row>
    <row r="1402" spans="1:54" x14ac:dyDescent="0.3">
      <c r="A1402" s="64">
        <v>28064</v>
      </c>
      <c r="B1402" s="57">
        <v>0.13900000000000001</v>
      </c>
      <c r="C1402" s="57"/>
      <c r="D1402" s="57">
        <v>5.2510000000000003</v>
      </c>
      <c r="E1402" s="57">
        <f t="shared" si="437"/>
        <v>0.13900000000000001</v>
      </c>
      <c r="F1402" s="57">
        <f t="shared" si="438"/>
        <v>5.1120000000000001</v>
      </c>
      <c r="G1402" s="57">
        <f t="shared" si="439"/>
        <v>0</v>
      </c>
      <c r="H1402" s="57">
        <f>IF(Q1401&gt;SetUp!$B$56,SetUp!$B$56,Q1401)</f>
        <v>5.7550022627816138E-9</v>
      </c>
      <c r="I1402" s="57">
        <f t="shared" si="453"/>
        <v>0.18594621111837351</v>
      </c>
      <c r="J1402" s="57">
        <f>MIN(F1402,H1402,(1-EXP(-SetUp!$B$52*H1402/SetUp!$B$56))*F1402)</f>
        <v>4.5968082620362338E-9</v>
      </c>
      <c r="K1402" s="57">
        <f t="shared" si="440"/>
        <v>1.15819400074538E-9</v>
      </c>
      <c r="L1402" s="57">
        <f>IF(I1402&lt;=0,0,MIN(SetUp!$B$50*I1402^SetUp!$B$55,I1402))</f>
        <v>1.2397717618163105E-3</v>
      </c>
      <c r="M1402" s="57">
        <f t="shared" si="441"/>
        <v>0.1847064393565572</v>
      </c>
      <c r="N1402" s="57">
        <f>IF(SetUp!$B$62=0,X1402,(B1402-E1402)*(1-(H1402/SetUp!$B$66/SetUp!$B$56)))</f>
        <v>0</v>
      </c>
      <c r="O1402" s="57">
        <f>K1402*SetUp!$B$65</f>
        <v>0</v>
      </c>
      <c r="P1402" s="57">
        <f>MIN(SetUp!$B$54*L1402^SetUp!$B$51,L1402)</f>
        <v>7.1303755362501088E-4</v>
      </c>
      <c r="Q1402" s="57">
        <f t="shared" si="442"/>
        <v>1.15819400074538E-9</v>
      </c>
      <c r="R1402" s="57">
        <f>IF((H1402+N1402-O1402)&gt;SetUp!$B$56,T1401+H1402+N1402-O1402-SetUp!$B$56,T1401)</f>
        <v>0</v>
      </c>
      <c r="S1402" s="57">
        <f>R1402*SetUp!$B$65</f>
        <v>0</v>
      </c>
      <c r="T1402" s="57">
        <f>IF((R1402-S1402)&lt;SetUp!$B$53,R1402-S1402,SetUp!$B$53)</f>
        <v>0</v>
      </c>
      <c r="U1402" s="57">
        <f t="shared" si="443"/>
        <v>0.1847064393565572</v>
      </c>
      <c r="V1402" s="57">
        <f>(L1402-P1402)/1000*SetUp!$B$13*1000000/SetUp!$B$48</f>
        <v>2.995942132482941E-2</v>
      </c>
      <c r="W1402" s="57">
        <f t="shared" si="454"/>
        <v>2.7755575615628914E-17</v>
      </c>
      <c r="X1402" s="57">
        <f>MAX((SetUp!$B$56*(1-($H1402/SetUp!$B$56)^2)*TANH(($B1402-$D1402)/SetUp!$B$56))/(1+$H1402/SetUp!$B$56*TANH(($B1402-$D1402)/SetUp!$B$56)),0)</f>
        <v>0</v>
      </c>
      <c r="AP1402" s="64">
        <v>28615</v>
      </c>
      <c r="AQ1402" s="55">
        <v>5</v>
      </c>
      <c r="AR1402" s="55">
        <v>126</v>
      </c>
      <c r="AS1402" s="66">
        <f t="shared" si="444"/>
        <v>36.472999999999999</v>
      </c>
      <c r="AT1402" s="66">
        <f t="shared" si="445"/>
        <v>15.897749798905684</v>
      </c>
      <c r="AU1402" s="55" t="str">
        <f>IF(OR($AP1402&lt;SetUp!$B$97,$AP1402&gt;SetUp!$B$98),"Não","Sim")</f>
        <v>Não</v>
      </c>
      <c r="AV1402" s="68">
        <f t="shared" si="446"/>
        <v>6.0392880375090572</v>
      </c>
      <c r="AW1402" s="68">
        <f t="shared" si="447"/>
        <v>3.9871982392283538</v>
      </c>
      <c r="AX1402" s="68">
        <f t="shared" si="448"/>
        <v>1.5619714866442296</v>
      </c>
      <c r="AY1402" s="68">
        <f t="shared" si="449"/>
        <v>1.2013356577118868</v>
      </c>
      <c r="AZ1402" s="68">
        <f t="shared" si="450"/>
        <v>-20.575250201094313</v>
      </c>
      <c r="BA1402" s="68">
        <f t="shared" si="451"/>
        <v>-2.0520897982807034</v>
      </c>
      <c r="BB1402" s="68">
        <f t="shared" si="452"/>
        <v>-0.36063582893234281</v>
      </c>
    </row>
    <row r="1403" spans="1:54" x14ac:dyDescent="0.3">
      <c r="A1403" s="64">
        <v>28065</v>
      </c>
      <c r="B1403" s="57">
        <v>1.6E-2</v>
      </c>
      <c r="C1403" s="57"/>
      <c r="D1403" s="57">
        <v>5.415</v>
      </c>
      <c r="E1403" s="57">
        <f t="shared" si="437"/>
        <v>1.6E-2</v>
      </c>
      <c r="F1403" s="57">
        <f t="shared" si="438"/>
        <v>5.399</v>
      </c>
      <c r="G1403" s="57">
        <f t="shared" si="439"/>
        <v>0</v>
      </c>
      <c r="H1403" s="57">
        <f>IF(Q1402&gt;SetUp!$B$56,SetUp!$B$56,Q1402)</f>
        <v>1.15819400074538E-9</v>
      </c>
      <c r="I1403" s="57">
        <f t="shared" si="453"/>
        <v>0.1847064393565572</v>
      </c>
      <c r="J1403" s="57">
        <f>MIN(F1403,H1403,(1-EXP(-SetUp!$B$52*H1403/SetUp!$B$56))*F1403)</f>
        <v>9.7704513224439192E-10</v>
      </c>
      <c r="K1403" s="57">
        <f t="shared" si="440"/>
        <v>1.8114886850098812E-10</v>
      </c>
      <c r="L1403" s="57">
        <f>IF(I1403&lt;=0,0,MIN(SetUp!$B$50*I1403^SetUp!$B$55,I1403))</f>
        <v>1.2260257123039887E-3</v>
      </c>
      <c r="M1403" s="57">
        <f t="shared" si="441"/>
        <v>0.18348041364425322</v>
      </c>
      <c r="N1403" s="57">
        <f>IF(SetUp!$B$62=0,X1403,(B1403-E1403)*(1-(H1403/SetUp!$B$66/SetUp!$B$56)))</f>
        <v>0</v>
      </c>
      <c r="O1403" s="57">
        <f>K1403*SetUp!$B$65</f>
        <v>0</v>
      </c>
      <c r="P1403" s="57">
        <f>MIN(SetUp!$B$54*L1403^SetUp!$B$51,L1403)</f>
        <v>7.05265461672177E-4</v>
      </c>
      <c r="Q1403" s="57">
        <f t="shared" si="442"/>
        <v>1.8114886850098812E-10</v>
      </c>
      <c r="R1403" s="57">
        <f>IF((H1403+N1403-O1403)&gt;SetUp!$B$56,T1402+H1403+N1403-O1403-SetUp!$B$56,T1402)</f>
        <v>0</v>
      </c>
      <c r="S1403" s="57">
        <f>R1403*SetUp!$B$65</f>
        <v>0</v>
      </c>
      <c r="T1403" s="57">
        <f>IF((R1403-S1403)&lt;SetUp!$B$53,R1403-S1403,SetUp!$B$53)</f>
        <v>0</v>
      </c>
      <c r="U1403" s="57">
        <f t="shared" si="443"/>
        <v>0.18348041364425322</v>
      </c>
      <c r="V1403" s="57">
        <f>(L1403-P1403)/1000*SetUp!$B$13*1000000/SetUp!$B$48</f>
        <v>2.9619636460436569E-2</v>
      </c>
      <c r="W1403" s="57">
        <f t="shared" si="454"/>
        <v>-3.4694469519536142E-18</v>
      </c>
      <c r="X1403" s="57">
        <f>MAX((SetUp!$B$56*(1-($H1403/SetUp!$B$56)^2)*TANH(($B1403-$D1403)/SetUp!$B$56))/(1+$H1403/SetUp!$B$56*TANH(($B1403-$D1403)/SetUp!$B$56)),0)</f>
        <v>0</v>
      </c>
      <c r="AP1403" s="64">
        <v>28616</v>
      </c>
      <c r="AQ1403" s="55">
        <v>5</v>
      </c>
      <c r="AR1403" s="55">
        <v>127</v>
      </c>
      <c r="AS1403" s="66">
        <f t="shared" si="444"/>
        <v>44.673999999999999</v>
      </c>
      <c r="AT1403" s="66">
        <f t="shared" si="445"/>
        <v>13.851448789611963</v>
      </c>
      <c r="AU1403" s="55" t="str">
        <f>IF(OR($AP1403&lt;SetUp!$B$97,$AP1403&gt;SetUp!$B$98),"Não","Sim")</f>
        <v>Não</v>
      </c>
      <c r="AV1403" s="68">
        <f t="shared" si="446"/>
        <v>6.6838611595394468</v>
      </c>
      <c r="AW1403" s="68">
        <f t="shared" si="447"/>
        <v>3.7217534563175949</v>
      </c>
      <c r="AX1403" s="68">
        <f t="shared" si="448"/>
        <v>1.6500548398717485</v>
      </c>
      <c r="AY1403" s="68">
        <f t="shared" si="449"/>
        <v>1.1414952007237289</v>
      </c>
      <c r="AZ1403" s="68">
        <f t="shared" si="450"/>
        <v>-30.822551210388035</v>
      </c>
      <c r="BA1403" s="68">
        <f t="shared" si="451"/>
        <v>-2.9621077032218519</v>
      </c>
      <c r="BB1403" s="68">
        <f t="shared" si="452"/>
        <v>-0.5085596391480196</v>
      </c>
    </row>
    <row r="1404" spans="1:54" x14ac:dyDescent="0.3">
      <c r="A1404" s="64">
        <v>28066</v>
      </c>
      <c r="B1404" s="57">
        <v>0</v>
      </c>
      <c r="C1404" s="57"/>
      <c r="D1404" s="57">
        <v>5.415</v>
      </c>
      <c r="E1404" s="57">
        <f t="shared" si="437"/>
        <v>0</v>
      </c>
      <c r="F1404" s="57">
        <f t="shared" si="438"/>
        <v>5.415</v>
      </c>
      <c r="G1404" s="57">
        <f t="shared" si="439"/>
        <v>0</v>
      </c>
      <c r="H1404" s="57">
        <f>IF(Q1403&gt;SetUp!$B$56,SetUp!$B$56,Q1403)</f>
        <v>1.8114886850098812E-10</v>
      </c>
      <c r="I1404" s="57">
        <f t="shared" si="453"/>
        <v>0.18348041364425322</v>
      </c>
      <c r="J1404" s="57">
        <f>MIN(F1404,H1404,(1-EXP(-SetUp!$B$52*H1404/SetUp!$B$56))*F1404)</f>
        <v>1.5326870439480445E-10</v>
      </c>
      <c r="K1404" s="57">
        <f t="shared" si="440"/>
        <v>2.7880164106183678E-11</v>
      </c>
      <c r="L1404" s="57">
        <f>IF(I1404&lt;=0,0,MIN(SetUp!$B$50*I1404^SetUp!$B$55,I1404))</f>
        <v>1.2124924285393092E-3</v>
      </c>
      <c r="M1404" s="57">
        <f t="shared" si="441"/>
        <v>0.18226792121571392</v>
      </c>
      <c r="N1404" s="57">
        <f>IF(SetUp!$B$62=0,X1404,(B1404-E1404)*(1-(H1404/SetUp!$B$66/SetUp!$B$56)))</f>
        <v>0</v>
      </c>
      <c r="O1404" s="57">
        <f>K1404*SetUp!$B$65</f>
        <v>0</v>
      </c>
      <c r="P1404" s="57">
        <f>MIN(SetUp!$B$54*L1404^SetUp!$B$51,L1404)</f>
        <v>6.9761222038565494E-4</v>
      </c>
      <c r="Q1404" s="57">
        <f t="shared" si="442"/>
        <v>2.7880164106183678E-11</v>
      </c>
      <c r="R1404" s="57">
        <f>IF((H1404+N1404-O1404)&gt;SetUp!$B$56,T1403+H1404+N1404-O1404-SetUp!$B$56,T1403)</f>
        <v>0</v>
      </c>
      <c r="S1404" s="57">
        <f>R1404*SetUp!$B$65</f>
        <v>0</v>
      </c>
      <c r="T1404" s="57">
        <f>IF((R1404-S1404)&lt;SetUp!$B$53,R1404-S1404,SetUp!$B$53)</f>
        <v>0</v>
      </c>
      <c r="U1404" s="57">
        <f t="shared" si="443"/>
        <v>0.18226792121571392</v>
      </c>
      <c r="V1404" s="57">
        <f>(L1404-P1404)/1000*SetUp!$B$13*1000000/SetUp!$B$48</f>
        <v>2.9285193268269647E-2</v>
      </c>
      <c r="W1404" s="57">
        <f t="shared" si="454"/>
        <v>1.3444106938820255E-17</v>
      </c>
      <c r="X1404" s="57">
        <f>MAX((SetUp!$B$56*(1-($H1404/SetUp!$B$56)^2)*TANH(($B1404-$D1404)/SetUp!$B$56))/(1+$H1404/SetUp!$B$56*TANH(($B1404-$D1404)/SetUp!$B$56)),0)</f>
        <v>0</v>
      </c>
      <c r="AP1404" s="64">
        <v>28617</v>
      </c>
      <c r="AQ1404" s="55">
        <v>5</v>
      </c>
      <c r="AR1404" s="55">
        <v>128</v>
      </c>
      <c r="AS1404" s="66">
        <f t="shared" si="444"/>
        <v>20.74</v>
      </c>
      <c r="AT1404" s="66">
        <f t="shared" si="445"/>
        <v>12.159812372227854</v>
      </c>
      <c r="AU1404" s="55" t="str">
        <f>IF(OR($AP1404&lt;SetUp!$B$97,$AP1404&gt;SetUp!$B$98),"Não","Sim")</f>
        <v>Não</v>
      </c>
      <c r="AV1404" s="68">
        <f t="shared" si="446"/>
        <v>4.5541190146942796</v>
      </c>
      <c r="AW1404" s="68">
        <f t="shared" si="447"/>
        <v>3.4870922517518594</v>
      </c>
      <c r="AX1404" s="68">
        <f t="shared" si="448"/>
        <v>1.3168087520530221</v>
      </c>
      <c r="AY1404" s="68">
        <f t="shared" si="449"/>
        <v>1.0849268737578708</v>
      </c>
      <c r="AZ1404" s="68">
        <f t="shared" si="450"/>
        <v>-8.5801876277721441</v>
      </c>
      <c r="BA1404" s="68">
        <f t="shared" si="451"/>
        <v>-1.0670267629424202</v>
      </c>
      <c r="BB1404" s="68">
        <f t="shared" si="452"/>
        <v>-0.23188187829515128</v>
      </c>
    </row>
    <row r="1405" spans="1:54" x14ac:dyDescent="0.3">
      <c r="A1405" s="64">
        <v>28067</v>
      </c>
      <c r="B1405" s="57">
        <v>0</v>
      </c>
      <c r="C1405" s="57"/>
      <c r="D1405" s="57">
        <v>5.415</v>
      </c>
      <c r="E1405" s="57">
        <f t="shared" si="437"/>
        <v>0</v>
      </c>
      <c r="F1405" s="57">
        <f t="shared" si="438"/>
        <v>5.415</v>
      </c>
      <c r="G1405" s="57">
        <f t="shared" si="439"/>
        <v>0</v>
      </c>
      <c r="H1405" s="57">
        <f>IF(Q1404&gt;SetUp!$B$56,SetUp!$B$56,Q1404)</f>
        <v>2.7880164106183678E-11</v>
      </c>
      <c r="I1405" s="57">
        <f t="shared" si="453"/>
        <v>0.18226792121571392</v>
      </c>
      <c r="J1405" s="57">
        <f>MIN(F1405,H1405,(1-EXP(-SetUp!$B$52*H1405/SetUp!$B$56))*F1405)</f>
        <v>2.3589327158290984E-11</v>
      </c>
      <c r="K1405" s="57">
        <f t="shared" si="440"/>
        <v>4.290836947892695E-12</v>
      </c>
      <c r="L1405" s="57">
        <f>IF(I1405&lt;=0,0,MIN(SetUp!$B$50*I1405^SetUp!$B$55,I1405))</f>
        <v>1.1991676898607899E-3</v>
      </c>
      <c r="M1405" s="57">
        <f t="shared" si="441"/>
        <v>0.18106875352585314</v>
      </c>
      <c r="N1405" s="57">
        <f>IF(SetUp!$B$62=0,X1405,(B1405-E1405)*(1-(H1405/SetUp!$B$66/SetUp!$B$56)))</f>
        <v>0</v>
      </c>
      <c r="O1405" s="57">
        <f>K1405*SetUp!$B$65</f>
        <v>0</v>
      </c>
      <c r="P1405" s="57">
        <f>MIN(SetUp!$B$54*L1405^SetUp!$B$51,L1405)</f>
        <v>6.9007549409915618E-4</v>
      </c>
      <c r="Q1405" s="57">
        <f t="shared" si="442"/>
        <v>4.290836947892695E-12</v>
      </c>
      <c r="R1405" s="57">
        <f>IF((H1405+N1405-O1405)&gt;SetUp!$B$56,T1404+H1405+N1405-O1405-SetUp!$B$56,T1404)</f>
        <v>0</v>
      </c>
      <c r="S1405" s="57">
        <f>R1405*SetUp!$B$65</f>
        <v>0</v>
      </c>
      <c r="T1405" s="57">
        <f>IF((R1405-S1405)&lt;SetUp!$B$53,R1405-S1405,SetUp!$B$53)</f>
        <v>0</v>
      </c>
      <c r="U1405" s="57">
        <f t="shared" si="443"/>
        <v>0.18106875352585314</v>
      </c>
      <c r="V1405" s="57">
        <f>(L1405-P1405)/1000*SetUp!$B$13*1000000/SetUp!$B$48</f>
        <v>2.8955984534169553E-2</v>
      </c>
      <c r="W1405" s="57">
        <f t="shared" si="454"/>
        <v>1.1492543028346347E-17</v>
      </c>
      <c r="X1405" s="57">
        <f>MAX((SetUp!$B$56*(1-($H1405/SetUp!$B$56)^2)*TANH(($B1405-$D1405)/SetUp!$B$56))/(1+$H1405/SetUp!$B$56*TANH(($B1405-$D1405)/SetUp!$B$56)),0)</f>
        <v>0</v>
      </c>
      <c r="AP1405" s="64">
        <v>28618</v>
      </c>
      <c r="AQ1405" s="55">
        <v>5</v>
      </c>
      <c r="AR1405" s="55">
        <v>129</v>
      </c>
      <c r="AS1405" s="66">
        <f t="shared" si="444"/>
        <v>11.454000000000001</v>
      </c>
      <c r="AT1405" s="66">
        <f t="shared" si="445"/>
        <v>10.746838527629102</v>
      </c>
      <c r="AU1405" s="55" t="str">
        <f>IF(OR($AP1405&lt;SetUp!$B$97,$AP1405&gt;SetUp!$B$98),"Não","Sim")</f>
        <v>Não</v>
      </c>
      <c r="AV1405" s="68">
        <f t="shared" si="446"/>
        <v>3.3843758656508589</v>
      </c>
      <c r="AW1405" s="68">
        <f t="shared" si="447"/>
        <v>3.2782371066823557</v>
      </c>
      <c r="AX1405" s="68">
        <f t="shared" si="448"/>
        <v>1.0589571787773104</v>
      </c>
      <c r="AY1405" s="68">
        <f t="shared" si="449"/>
        <v>1.0312807236060864</v>
      </c>
      <c r="AZ1405" s="68">
        <f t="shared" si="450"/>
        <v>-0.70716147237089899</v>
      </c>
      <c r="BA1405" s="68">
        <f t="shared" si="451"/>
        <v>-0.10613875896850322</v>
      </c>
      <c r="BB1405" s="68">
        <f t="shared" si="452"/>
        <v>-2.7676455171224079E-2</v>
      </c>
    </row>
    <row r="1406" spans="1:54" x14ac:dyDescent="0.3">
      <c r="A1406" s="64">
        <v>28068</v>
      </c>
      <c r="B1406" s="57">
        <v>0</v>
      </c>
      <c r="C1406" s="57"/>
      <c r="D1406" s="57">
        <v>5.415</v>
      </c>
      <c r="E1406" s="57">
        <f t="shared" si="437"/>
        <v>0</v>
      </c>
      <c r="F1406" s="57">
        <f t="shared" si="438"/>
        <v>5.415</v>
      </c>
      <c r="G1406" s="57">
        <f t="shared" si="439"/>
        <v>0</v>
      </c>
      <c r="H1406" s="57">
        <f>IF(Q1405&gt;SetUp!$B$56,SetUp!$B$56,Q1405)</f>
        <v>4.290836947892695E-12</v>
      </c>
      <c r="I1406" s="57">
        <f t="shared" si="453"/>
        <v>0.18106875352585314</v>
      </c>
      <c r="J1406" s="57">
        <f>MIN(F1406,H1406,(1-EXP(-SetUp!$B$52*H1406/SetUp!$B$56))*F1406)</f>
        <v>3.6305608519526801E-12</v>
      </c>
      <c r="K1406" s="57">
        <f t="shared" si="440"/>
        <v>6.6027609594001485E-13</v>
      </c>
      <c r="L1406" s="57">
        <f>IF(I1406&lt;=0,0,MIN(SetUp!$B$50*I1406^SetUp!$B$55,I1406))</f>
        <v>1.186047377589922E-3</v>
      </c>
      <c r="M1406" s="57">
        <f t="shared" si="441"/>
        <v>0.17988270614826321</v>
      </c>
      <c r="N1406" s="57">
        <f>IF(SetUp!$B$62=0,X1406,(B1406-E1406)*(1-(H1406/SetUp!$B$66/SetUp!$B$56)))</f>
        <v>0</v>
      </c>
      <c r="O1406" s="57">
        <f>K1406*SetUp!$B$65</f>
        <v>0</v>
      </c>
      <c r="P1406" s="57">
        <f>MIN(SetUp!$B$54*L1406^SetUp!$B$51,L1406)</f>
        <v>6.8265300315364615E-4</v>
      </c>
      <c r="Q1406" s="57">
        <f t="shared" si="442"/>
        <v>6.6027609594001485E-13</v>
      </c>
      <c r="R1406" s="57">
        <f>IF((H1406+N1406-O1406)&gt;SetUp!$B$56,T1405+H1406+N1406-O1406-SetUp!$B$56,T1405)</f>
        <v>0</v>
      </c>
      <c r="S1406" s="57">
        <f>R1406*SetUp!$B$65</f>
        <v>0</v>
      </c>
      <c r="T1406" s="57">
        <f>IF((R1406-S1406)&lt;SetUp!$B$53,R1406-S1406,SetUp!$B$53)</f>
        <v>0</v>
      </c>
      <c r="U1406" s="57">
        <f t="shared" si="443"/>
        <v>0.17988270614826321</v>
      </c>
      <c r="V1406" s="57">
        <f>(L1406-P1406)/1000*SetUp!$B$13*1000000/SetUp!$B$48</f>
        <v>2.8631905658969562E-2</v>
      </c>
      <c r="W1406" s="57">
        <f t="shared" si="454"/>
        <v>-1.2359904766334751E-17</v>
      </c>
      <c r="X1406" s="57">
        <f>MAX((SetUp!$B$56*(1-($H1406/SetUp!$B$56)^2)*TANH(($B1406-$D1406)/SetUp!$B$56))/(1+$H1406/SetUp!$B$56*TANH(($B1406-$D1406)/SetUp!$B$56)),0)</f>
        <v>0</v>
      </c>
      <c r="AP1406" s="64">
        <v>28619</v>
      </c>
      <c r="AQ1406" s="55">
        <v>5</v>
      </c>
      <c r="AR1406" s="55">
        <v>130</v>
      </c>
      <c r="AS1406" s="66">
        <f t="shared" si="444"/>
        <v>8.0779999999999994</v>
      </c>
      <c r="AT1406" s="66">
        <f t="shared" si="445"/>
        <v>9.5556687356677052</v>
      </c>
      <c r="AU1406" s="55" t="str">
        <f>IF(OR($AP1406&lt;SetUp!$B$97,$AP1406&gt;SetUp!$B$98),"Não","Sim")</f>
        <v>Não</v>
      </c>
      <c r="AV1406" s="68">
        <f t="shared" si="446"/>
        <v>2.8421822601655933</v>
      </c>
      <c r="AW1406" s="68">
        <f t="shared" si="447"/>
        <v>3.0912244718990736</v>
      </c>
      <c r="AX1406" s="68">
        <f t="shared" si="448"/>
        <v>0.90730384883396942</v>
      </c>
      <c r="AY1406" s="68">
        <f t="shared" si="449"/>
        <v>0.98026108574451787</v>
      </c>
      <c r="AZ1406" s="68">
        <f t="shared" si="450"/>
        <v>1.4776687356677058</v>
      </c>
      <c r="BA1406" s="68">
        <f t="shared" si="451"/>
        <v>0.24904221173348029</v>
      </c>
      <c r="BB1406" s="68">
        <f t="shared" si="452"/>
        <v>7.2957236910548451E-2</v>
      </c>
    </row>
    <row r="1407" spans="1:54" x14ac:dyDescent="0.3">
      <c r="A1407" s="64">
        <v>28069</v>
      </c>
      <c r="B1407" s="57">
        <v>0</v>
      </c>
      <c r="C1407" s="57"/>
      <c r="D1407" s="57">
        <v>5.415</v>
      </c>
      <c r="E1407" s="57">
        <f t="shared" si="437"/>
        <v>0</v>
      </c>
      <c r="F1407" s="57">
        <f t="shared" si="438"/>
        <v>5.415</v>
      </c>
      <c r="G1407" s="57">
        <f t="shared" si="439"/>
        <v>0</v>
      </c>
      <c r="H1407" s="57">
        <f>IF(Q1406&gt;SetUp!$B$56,SetUp!$B$56,Q1406)</f>
        <v>6.6027609594001485E-13</v>
      </c>
      <c r="I1407" s="57">
        <f t="shared" si="453"/>
        <v>0.17988270614826321</v>
      </c>
      <c r="J1407" s="57">
        <f>MIN(F1407,H1407,(1-EXP(-SetUp!$B$52*H1407/SetUp!$B$56))*F1407)</f>
        <v>5.5850157831827117E-13</v>
      </c>
      <c r="K1407" s="57">
        <f t="shared" si="440"/>
        <v>1.0177451762174368E-13</v>
      </c>
      <c r="L1407" s="57">
        <f>IF(I1407&lt;=0,0,MIN(SetUp!$B$50*I1407^SetUp!$B$55,I1407))</f>
        <v>1.1731274721292727E-3</v>
      </c>
      <c r="M1407" s="57">
        <f t="shared" si="441"/>
        <v>0.17870957867613393</v>
      </c>
      <c r="N1407" s="57">
        <f>IF(SetUp!$B$62=0,X1407,(B1407-E1407)*(1-(H1407/SetUp!$B$66/SetUp!$B$56)))</f>
        <v>0</v>
      </c>
      <c r="O1407" s="57">
        <f>K1407*SetUp!$B$65</f>
        <v>0</v>
      </c>
      <c r="P1407" s="57">
        <f>MIN(SetUp!$B$54*L1407^SetUp!$B$51,L1407)</f>
        <v>6.7534252231387932E-4</v>
      </c>
      <c r="Q1407" s="57">
        <f t="shared" si="442"/>
        <v>1.0177451762174368E-13</v>
      </c>
      <c r="R1407" s="57">
        <f>IF((H1407+N1407-O1407)&gt;SetUp!$B$56,T1406+H1407+N1407-O1407-SetUp!$B$56,T1406)</f>
        <v>0</v>
      </c>
      <c r="S1407" s="57">
        <f>R1407*SetUp!$B$65</f>
        <v>0</v>
      </c>
      <c r="T1407" s="57">
        <f>IF((R1407-S1407)&lt;SetUp!$B$53,R1407-S1407,SetUp!$B$53)</f>
        <v>0</v>
      </c>
      <c r="U1407" s="57">
        <f t="shared" si="443"/>
        <v>0.17870957867613393</v>
      </c>
      <c r="V1407" s="57">
        <f>(L1407-P1407)/1000*SetUp!$B$13*1000000/SetUp!$B$48</f>
        <v>2.8312854583505982E-2</v>
      </c>
      <c r="W1407" s="57">
        <f t="shared" si="454"/>
        <v>0</v>
      </c>
      <c r="X1407" s="57">
        <f>MAX((SetUp!$B$56*(1-($H1407/SetUp!$B$56)^2)*TANH(($B1407-$D1407)/SetUp!$B$56))/(1+$H1407/SetUp!$B$56*TANH(($B1407-$D1407)/SetUp!$B$56)),0)</f>
        <v>0</v>
      </c>
      <c r="AP1407" s="64">
        <v>28620</v>
      </c>
      <c r="AQ1407" s="55">
        <v>5</v>
      </c>
      <c r="AR1407" s="55">
        <v>131</v>
      </c>
      <c r="AS1407" s="66">
        <f t="shared" si="444"/>
        <v>6.9390000000000001</v>
      </c>
      <c r="AT1407" s="66">
        <f t="shared" si="445"/>
        <v>8.5431055514724754</v>
      </c>
      <c r="AU1407" s="55" t="str">
        <f>IF(OR($AP1407&lt;SetUp!$B$97,$AP1407&gt;SetUp!$B$98),"Não","Sim")</f>
        <v>Não</v>
      </c>
      <c r="AV1407" s="68">
        <f t="shared" si="446"/>
        <v>2.6341981702218229</v>
      </c>
      <c r="AW1407" s="68">
        <f t="shared" si="447"/>
        <v>2.9228591398615973</v>
      </c>
      <c r="AX1407" s="68">
        <f t="shared" si="448"/>
        <v>0.84129688749028186</v>
      </c>
      <c r="AY1407" s="68">
        <f t="shared" si="449"/>
        <v>0.93161577217577585</v>
      </c>
      <c r="AZ1407" s="68">
        <f t="shared" si="450"/>
        <v>1.6041055514724754</v>
      </c>
      <c r="BA1407" s="68">
        <f t="shared" si="451"/>
        <v>0.28866096963977439</v>
      </c>
      <c r="BB1407" s="68">
        <f t="shared" si="452"/>
        <v>9.0318884685493983E-2</v>
      </c>
    </row>
    <row r="1408" spans="1:54" x14ac:dyDescent="0.3">
      <c r="A1408" s="64">
        <v>28070</v>
      </c>
      <c r="B1408" s="57">
        <v>0</v>
      </c>
      <c r="C1408" s="57"/>
      <c r="D1408" s="57">
        <v>5.415</v>
      </c>
      <c r="E1408" s="57">
        <f t="shared" si="437"/>
        <v>0</v>
      </c>
      <c r="F1408" s="57">
        <f t="shared" si="438"/>
        <v>5.415</v>
      </c>
      <c r="G1408" s="57">
        <f t="shared" si="439"/>
        <v>0</v>
      </c>
      <c r="H1408" s="57">
        <f>IF(Q1407&gt;SetUp!$B$56,SetUp!$B$56,Q1407)</f>
        <v>1.0177451762174368E-13</v>
      </c>
      <c r="I1408" s="57">
        <f t="shared" si="453"/>
        <v>0.17870957867613393</v>
      </c>
      <c r="J1408" s="57">
        <f>MIN(F1408,H1408,(1-EXP(-SetUp!$B$52*H1408/SetUp!$B$56))*F1408)</f>
        <v>8.5969564800336687E-14</v>
      </c>
      <c r="K1408" s="57">
        <f t="shared" si="440"/>
        <v>1.5804952821406994E-14</v>
      </c>
      <c r="L1408" s="57">
        <f>IF(I1408&lt;=0,0,MIN(SetUp!$B$50*I1408^SetUp!$B$55,I1408))</f>
        <v>1.1604040501555178E-3</v>
      </c>
      <c r="M1408" s="57">
        <f t="shared" si="441"/>
        <v>0.17754917462597841</v>
      </c>
      <c r="N1408" s="57">
        <f>IF(SetUp!$B$62=0,X1408,(B1408-E1408)*(1-(H1408/SetUp!$B$66/SetUp!$B$56)))</f>
        <v>0</v>
      </c>
      <c r="O1408" s="57">
        <f>K1408*SetUp!$B$65</f>
        <v>0</v>
      </c>
      <c r="P1408" s="57">
        <f>MIN(SetUp!$B$54*L1408^SetUp!$B$51,L1408)</f>
        <v>6.6814187923645591E-4</v>
      </c>
      <c r="Q1408" s="57">
        <f t="shared" si="442"/>
        <v>1.5804952821406994E-14</v>
      </c>
      <c r="R1408" s="57">
        <f>IF((H1408+N1408-O1408)&gt;SetUp!$B$56,T1407+H1408+N1408-O1408-SetUp!$B$56,T1407)</f>
        <v>0</v>
      </c>
      <c r="S1408" s="57">
        <f>R1408*SetUp!$B$65</f>
        <v>0</v>
      </c>
      <c r="T1408" s="57">
        <f>IF((R1408-S1408)&lt;SetUp!$B$53,R1408-S1408,SetUp!$B$53)</f>
        <v>0</v>
      </c>
      <c r="U1408" s="57">
        <f t="shared" si="443"/>
        <v>0.17754917462597841</v>
      </c>
      <c r="V1408" s="57">
        <f>(L1408-P1408)/1000*SetUp!$B$13*1000000/SetUp!$B$48</f>
        <v>2.7998731716097725E-2</v>
      </c>
      <c r="W1408" s="57">
        <f t="shared" si="454"/>
        <v>-2.1684043449710089E-17</v>
      </c>
      <c r="X1408" s="57">
        <f>MAX((SetUp!$B$56*(1-($H1408/SetUp!$B$56)^2)*TANH(($B1408-$D1408)/SetUp!$B$56))/(1+$H1408/SetUp!$B$56*TANH(($B1408-$D1408)/SetUp!$B$56)),0)</f>
        <v>0</v>
      </c>
      <c r="AP1408" s="64">
        <v>28621</v>
      </c>
      <c r="AQ1408" s="55">
        <v>5</v>
      </c>
      <c r="AR1408" s="55">
        <v>132</v>
      </c>
      <c r="AS1408" s="66">
        <f t="shared" si="444"/>
        <v>4.9930000000000003</v>
      </c>
      <c r="AT1408" s="66">
        <f t="shared" si="445"/>
        <v>7.7708168673121634</v>
      </c>
      <c r="AU1408" s="55" t="str">
        <f>IF(OR($AP1408&lt;SetUp!$B$97,$AP1408&gt;SetUp!$B$98),"Não","Sim")</f>
        <v>Não</v>
      </c>
      <c r="AV1408" s="68">
        <f t="shared" si="446"/>
        <v>2.2345021816950639</v>
      </c>
      <c r="AW1408" s="68">
        <f t="shared" si="447"/>
        <v>2.787618493860335</v>
      </c>
      <c r="AX1408" s="68">
        <f t="shared" si="448"/>
        <v>0.69836156605510979</v>
      </c>
      <c r="AY1408" s="68">
        <f t="shared" si="449"/>
        <v>0.89046667418305736</v>
      </c>
      <c r="AZ1408" s="68">
        <f t="shared" si="450"/>
        <v>2.777816867312163</v>
      </c>
      <c r="BA1408" s="68">
        <f t="shared" si="451"/>
        <v>0.55311631216527113</v>
      </c>
      <c r="BB1408" s="68">
        <f t="shared" si="452"/>
        <v>0.19210510812794757</v>
      </c>
    </row>
    <row r="1409" spans="1:54" x14ac:dyDescent="0.3">
      <c r="A1409" s="64">
        <v>28071</v>
      </c>
      <c r="B1409" s="57">
        <v>0.71499999999999997</v>
      </c>
      <c r="C1409" s="57"/>
      <c r="D1409" s="57">
        <v>5.415</v>
      </c>
      <c r="E1409" s="57">
        <f t="shared" si="437"/>
        <v>0.71499999999999997</v>
      </c>
      <c r="F1409" s="57">
        <f t="shared" si="438"/>
        <v>4.7</v>
      </c>
      <c r="G1409" s="57">
        <f t="shared" si="439"/>
        <v>0</v>
      </c>
      <c r="H1409" s="57">
        <f>IF(Q1408&gt;SetUp!$B$56,SetUp!$B$56,Q1408)</f>
        <v>1.5804952821406994E-14</v>
      </c>
      <c r="I1409" s="57">
        <f t="shared" si="453"/>
        <v>0.17754917462597841</v>
      </c>
      <c r="J1409" s="57">
        <f>MIN(F1409,H1409,(1-EXP(-SetUp!$B$52*H1409/SetUp!$B$56))*F1409)</f>
        <v>1.1479706074624119E-14</v>
      </c>
      <c r="K1409" s="57">
        <f t="shared" si="440"/>
        <v>4.325246746782875E-15</v>
      </c>
      <c r="L1409" s="57">
        <f>IF(I1409&lt;=0,0,MIN(SetUp!$B$50*I1409^SetUp!$B$55,I1409))</f>
        <v>1.1478732819038969E-3</v>
      </c>
      <c r="M1409" s="57">
        <f t="shared" si="441"/>
        <v>0.1764013013440745</v>
      </c>
      <c r="N1409" s="57">
        <f>IF(SetUp!$B$62=0,X1409,(B1409-E1409)*(1-(H1409/SetUp!$B$66/SetUp!$B$56)))</f>
        <v>0</v>
      </c>
      <c r="O1409" s="57">
        <f>K1409*SetUp!$B$65</f>
        <v>0</v>
      </c>
      <c r="P1409" s="57">
        <f>MIN(SetUp!$B$54*L1409^SetUp!$B$51,L1409)</f>
        <v>6.6104895298748972E-4</v>
      </c>
      <c r="Q1409" s="57">
        <f t="shared" si="442"/>
        <v>4.325246746782875E-15</v>
      </c>
      <c r="R1409" s="57">
        <f>IF((H1409+N1409-O1409)&gt;SetUp!$B$56,T1408+H1409+N1409-O1409-SetUp!$B$56,T1408)</f>
        <v>0</v>
      </c>
      <c r="S1409" s="57">
        <f>R1409*SetUp!$B$65</f>
        <v>0</v>
      </c>
      <c r="T1409" s="57">
        <f>IF((R1409-S1409)&lt;SetUp!$B$53,R1409-S1409,SetUp!$B$53)</f>
        <v>0</v>
      </c>
      <c r="U1409" s="57">
        <f t="shared" si="443"/>
        <v>0.1764013013440745</v>
      </c>
      <c r="V1409" s="57">
        <f>(L1409-P1409)/1000*SetUp!$B$13*1000000/SetUp!$B$48</f>
        <v>2.7689439862403988E-2</v>
      </c>
      <c r="W1409" s="57">
        <f t="shared" si="454"/>
        <v>3.0791341698588326E-17</v>
      </c>
      <c r="X1409" s="57">
        <f>MAX((SetUp!$B$56*(1-($H1409/SetUp!$B$56)^2)*TANH(($B1409-$D1409)/SetUp!$B$56))/(1+$H1409/SetUp!$B$56*TANH(($B1409-$D1409)/SetUp!$B$56)),0)</f>
        <v>0</v>
      </c>
      <c r="AP1409" s="64">
        <v>28622</v>
      </c>
      <c r="AQ1409" s="55">
        <v>5</v>
      </c>
      <c r="AR1409" s="55">
        <v>133</v>
      </c>
      <c r="AS1409" s="66">
        <f t="shared" si="444"/>
        <v>5.2140000000000004</v>
      </c>
      <c r="AT1409" s="66">
        <f t="shared" si="445"/>
        <v>7.3613360828135628</v>
      </c>
      <c r="AU1409" s="55" t="str">
        <f>IF(OR($AP1409&lt;SetUp!$B$97,$AP1409&gt;SetUp!$B$98),"Não","Sim")</f>
        <v>Não</v>
      </c>
      <c r="AV1409" s="68">
        <f t="shared" si="446"/>
        <v>2.2834184898962344</v>
      </c>
      <c r="AW1409" s="68">
        <f t="shared" si="447"/>
        <v>2.7131782254053203</v>
      </c>
      <c r="AX1409" s="68">
        <f t="shared" si="448"/>
        <v>0.71717102683231015</v>
      </c>
      <c r="AY1409" s="68">
        <f t="shared" si="449"/>
        <v>0.86695664595870836</v>
      </c>
      <c r="AZ1409" s="68">
        <f t="shared" si="450"/>
        <v>2.1473360828135624</v>
      </c>
      <c r="BA1409" s="68">
        <f t="shared" si="451"/>
        <v>0.42975973550908586</v>
      </c>
      <c r="BB1409" s="68">
        <f t="shared" si="452"/>
        <v>0.14978561912639821</v>
      </c>
    </row>
    <row r="1410" spans="1:54" x14ac:dyDescent="0.3">
      <c r="A1410" s="64">
        <v>28072</v>
      </c>
      <c r="B1410" s="57">
        <v>1.415</v>
      </c>
      <c r="C1410" s="57"/>
      <c r="D1410" s="57">
        <v>5.415</v>
      </c>
      <c r="E1410" s="57">
        <f t="shared" si="437"/>
        <v>1.415</v>
      </c>
      <c r="F1410" s="57">
        <f t="shared" si="438"/>
        <v>4</v>
      </c>
      <c r="G1410" s="57">
        <f t="shared" si="439"/>
        <v>0</v>
      </c>
      <c r="H1410" s="57">
        <f>IF(Q1409&gt;SetUp!$B$56,SetUp!$B$56,Q1409)</f>
        <v>4.325246746782875E-15</v>
      </c>
      <c r="I1410" s="57">
        <f t="shared" si="453"/>
        <v>0.1764013013440745</v>
      </c>
      <c r="J1410" s="57">
        <f>MIN(F1410,H1410,(1-EXP(-SetUp!$B$52*H1410/SetUp!$B$56))*F1410)</f>
        <v>2.6645352591003757E-15</v>
      </c>
      <c r="K1410" s="57">
        <f t="shared" si="440"/>
        <v>1.6607114876824993E-15</v>
      </c>
      <c r="L1410" s="57">
        <f>IF(I1410&lt;=0,0,MIN(SetUp!$B$50*I1410^SetUp!$B$55,I1410))</f>
        <v>1.1355314285407252E-3</v>
      </c>
      <c r="M1410" s="57">
        <f t="shared" si="441"/>
        <v>0.17526576991553378</v>
      </c>
      <c r="N1410" s="57">
        <f>IF(SetUp!$B$62=0,X1410,(B1410-E1410)*(1-(H1410/SetUp!$B$66/SetUp!$B$56)))</f>
        <v>0</v>
      </c>
      <c r="O1410" s="57">
        <f>K1410*SetUp!$B$65</f>
        <v>0</v>
      </c>
      <c r="P1410" s="57">
        <f>MIN(SetUp!$B$54*L1410^SetUp!$B$51,L1410)</f>
        <v>6.5406167260808126E-4</v>
      </c>
      <c r="Q1410" s="57">
        <f t="shared" si="442"/>
        <v>1.6607114876824993E-15</v>
      </c>
      <c r="R1410" s="57">
        <f>IF((H1410+N1410-O1410)&gt;SetUp!$B$56,T1409+H1410+N1410-O1410-SetUp!$B$56,T1409)</f>
        <v>0</v>
      </c>
      <c r="S1410" s="57">
        <f>R1410*SetUp!$B$65</f>
        <v>0</v>
      </c>
      <c r="T1410" s="57">
        <f>IF((R1410-S1410)&lt;SetUp!$B$53,R1410-S1410,SetUp!$B$53)</f>
        <v>0</v>
      </c>
      <c r="U1410" s="57">
        <f t="shared" si="443"/>
        <v>0.17526576991553378</v>
      </c>
      <c r="V1410" s="57">
        <f>(L1410-P1410)/1000*SetUp!$B$13*1000000/SetUp!$B$48</f>
        <v>2.7384884157571454E-2</v>
      </c>
      <c r="W1410" s="57">
        <f t="shared" si="454"/>
        <v>-1.1167282376600696E-16</v>
      </c>
      <c r="X1410" s="57">
        <f>MAX((SetUp!$B$56*(1-($H1410/SetUp!$B$56)^2)*TANH(($B1410-$D1410)/SetUp!$B$56))/(1+$H1410/SetUp!$B$56*TANH(($B1410-$D1410)/SetUp!$B$56)),0)</f>
        <v>0</v>
      </c>
      <c r="AP1410" s="64">
        <v>28623</v>
      </c>
      <c r="AQ1410" s="55">
        <v>5</v>
      </c>
      <c r="AR1410" s="55">
        <v>134</v>
      </c>
      <c r="AS1410" s="66">
        <f t="shared" si="444"/>
        <v>8.0779999999999994</v>
      </c>
      <c r="AT1410" s="66">
        <f t="shared" si="445"/>
        <v>8.589912833037836</v>
      </c>
      <c r="AU1410" s="55" t="str">
        <f>IF(OR($AP1410&lt;SetUp!$B$97,$AP1410&gt;SetUp!$B$98),"Não","Sim")</f>
        <v>Não</v>
      </c>
      <c r="AV1410" s="68">
        <f t="shared" si="446"/>
        <v>2.8421822601655933</v>
      </c>
      <c r="AW1410" s="68">
        <f t="shared" si="447"/>
        <v>2.9308553074209986</v>
      </c>
      <c r="AX1410" s="68">
        <f t="shared" si="448"/>
        <v>0.90730384883396942</v>
      </c>
      <c r="AY1410" s="68">
        <f t="shared" si="449"/>
        <v>0.93398875680880389</v>
      </c>
      <c r="AZ1410" s="68">
        <f t="shared" si="450"/>
        <v>0.51191283303783663</v>
      </c>
      <c r="BA1410" s="68">
        <f t="shared" si="451"/>
        <v>8.8673047255405368E-2</v>
      </c>
      <c r="BB1410" s="68">
        <f t="shared" si="452"/>
        <v>2.6684907974834471E-2</v>
      </c>
    </row>
    <row r="1411" spans="1:54" x14ac:dyDescent="0.3">
      <c r="A1411" s="64">
        <v>28073</v>
      </c>
      <c r="B1411" s="57">
        <v>0.32900000000000001</v>
      </c>
      <c r="C1411" s="57"/>
      <c r="D1411" s="57">
        <v>5.415</v>
      </c>
      <c r="E1411" s="57">
        <f t="shared" ref="E1411:E1474" si="455">IF(B1411&gt;=D1411,D1411,B1411)</f>
        <v>0.32900000000000001</v>
      </c>
      <c r="F1411" s="57">
        <f t="shared" ref="F1411:F1474" si="456">D1411-E1411</f>
        <v>5.0860000000000003</v>
      </c>
      <c r="G1411" s="57">
        <f t="shared" ref="G1411:G1474" si="457">MAX(B1411-D1411-N1411,0)</f>
        <v>0</v>
      </c>
      <c r="H1411" s="57">
        <f>IF(Q1410&gt;SetUp!$B$56,SetUp!$B$56,Q1410)</f>
        <v>1.6607114876824993E-15</v>
      </c>
      <c r="I1411" s="57">
        <f t="shared" si="453"/>
        <v>0.17526576991553378</v>
      </c>
      <c r="J1411" s="57">
        <f>MIN(F1411,H1411,(1-EXP(-SetUp!$B$52*H1411/SetUp!$B$56))*F1411)</f>
        <v>1.1293188606487093E-15</v>
      </c>
      <c r="K1411" s="57">
        <f t="shared" ref="K1411:K1474" si="458">MAX(H1411-J1411,0)</f>
        <v>5.3139262703378997E-16</v>
      </c>
      <c r="L1411" s="57">
        <f>IF(I1411&lt;=0,0,MIN(SetUp!$B$50*I1411^SetUp!$B$55,I1411))</f>
        <v>1.1233748396207474E-3</v>
      </c>
      <c r="M1411" s="57">
        <f t="shared" ref="M1411:M1474" si="459">MAX(I1411-L1411,0)</f>
        <v>0.17414239507591303</v>
      </c>
      <c r="N1411" s="57">
        <f>IF(SetUp!$B$62=0,X1411,(B1411-E1411)*(1-(H1411/SetUp!$B$66/SetUp!$B$56)))</f>
        <v>0</v>
      </c>
      <c r="O1411" s="57">
        <f>K1411*SetUp!$B$65</f>
        <v>0</v>
      </c>
      <c r="P1411" s="57">
        <f>MIN(SetUp!$B$54*L1411^SetUp!$B$51,L1411)</f>
        <v>6.4717801572585605E-4</v>
      </c>
      <c r="Q1411" s="57">
        <f t="shared" ref="Q1411:Q1474" si="460">IF((K1411+N1411-O1411)&lt;0,0,K1411+N1411-O1411)</f>
        <v>5.3139262703378997E-16</v>
      </c>
      <c r="R1411" s="57">
        <f>IF((H1411+N1411-O1411)&gt;SetUp!$B$56,T1410+H1411+N1411-O1411-SetUp!$B$56,T1410)</f>
        <v>0</v>
      </c>
      <c r="S1411" s="57">
        <f>R1411*SetUp!$B$65</f>
        <v>0</v>
      </c>
      <c r="T1411" s="57">
        <f>IF((R1411-S1411)&lt;SetUp!$B$53,R1411-S1411,SetUp!$B$53)</f>
        <v>0</v>
      </c>
      <c r="U1411" s="57">
        <f t="shared" ref="U1411:U1474" si="461">M1411+R1411-T1411</f>
        <v>0.17414239507591303</v>
      </c>
      <c r="V1411" s="57">
        <f>(L1411-P1411)/1000*SetUp!$B$13*1000000/SetUp!$B$48</f>
        <v>2.708497200058687E-2</v>
      </c>
      <c r="W1411" s="57">
        <f t="shared" si="454"/>
        <v>-5.6378512969246231E-18</v>
      </c>
      <c r="X1411" s="57">
        <f>MAX((SetUp!$B$56*(1-($H1411/SetUp!$B$56)^2)*TANH(($B1411-$D1411)/SetUp!$B$56))/(1+$H1411/SetUp!$B$56*TANH(($B1411-$D1411)/SetUp!$B$56)),0)</f>
        <v>0</v>
      </c>
      <c r="AP1411" s="64">
        <v>28624</v>
      </c>
      <c r="AQ1411" s="55">
        <v>5</v>
      </c>
      <c r="AR1411" s="55">
        <v>135</v>
      </c>
      <c r="AS1411" s="66">
        <f t="shared" ref="AS1411:AS1474" si="462">VLOOKUP($AP1411,$A:$C,3,FALSE)</f>
        <v>7.4939999999999998</v>
      </c>
      <c r="AT1411" s="66">
        <f t="shared" ref="AT1411:AT1474" si="463">VLOOKUP($AP1411,$A:$V,22,FALSE)</f>
        <v>7.7161013317336931</v>
      </c>
      <c r="AU1411" s="55" t="str">
        <f>IF(OR($AP1411&lt;SetUp!$B$97,$AP1411&gt;SetUp!$B$98),"Não","Sim")</f>
        <v>Não</v>
      </c>
      <c r="AV1411" s="68">
        <f t="shared" ref="AV1411:AV1474" si="464">IFERROR(SQRT(AS1411),0)</f>
        <v>2.7375171232341176</v>
      </c>
      <c r="AW1411" s="68">
        <f t="shared" ref="AW1411:AW1474" si="465">IFERROR(SQRT(AT1411),0)</f>
        <v>2.7777871285852149</v>
      </c>
      <c r="AX1411" s="68">
        <f t="shared" ref="AX1411:AX1474" si="466">IFERROR(LOG(AS1411),0)</f>
        <v>0.87471368875777911</v>
      </c>
      <c r="AY1411" s="68">
        <f t="shared" ref="AY1411:AY1474" si="467">IFERROR(LOG(AT1411),0)</f>
        <v>0.8873979223834354</v>
      </c>
      <c r="AZ1411" s="68">
        <f t="shared" ref="AZ1411:AZ1474" si="468">AT1411-AS1411</f>
        <v>0.22210133173369329</v>
      </c>
      <c r="BA1411" s="68">
        <f t="shared" ref="BA1411:BA1474" si="469">AW1411-AV1411</f>
        <v>4.0270005351097371E-2</v>
      </c>
      <c r="BB1411" s="68">
        <f t="shared" ref="BB1411:BB1474" si="470">AY1411-AX1411</f>
        <v>1.2684233625656294E-2</v>
      </c>
    </row>
    <row r="1412" spans="1:54" x14ac:dyDescent="0.3">
      <c r="A1412" s="64">
        <v>28074</v>
      </c>
      <c r="B1412" s="57">
        <v>0.376</v>
      </c>
      <c r="C1412" s="57"/>
      <c r="D1412" s="57">
        <v>5.415</v>
      </c>
      <c r="E1412" s="57">
        <f t="shared" si="455"/>
        <v>0.376</v>
      </c>
      <c r="F1412" s="57">
        <f t="shared" si="456"/>
        <v>5.0389999999999997</v>
      </c>
      <c r="G1412" s="57">
        <f t="shared" si="457"/>
        <v>0</v>
      </c>
      <c r="H1412" s="57">
        <f>IF(Q1411&gt;SetUp!$B$56,SetUp!$B$56,Q1411)</f>
        <v>5.3139262703378997E-16</v>
      </c>
      <c r="I1412" s="57">
        <f t="shared" ref="I1412:I1475" si="471">U1411+G1412+O1412</f>
        <v>0.17414239507591303</v>
      </c>
      <c r="J1412" s="57">
        <f>MIN(F1412,H1412,(1-EXP(-SetUp!$B$52*H1412/SetUp!$B$56))*F1412)</f>
        <v>5.3139262703378997E-16</v>
      </c>
      <c r="K1412" s="57">
        <f t="shared" si="458"/>
        <v>0</v>
      </c>
      <c r="L1412" s="57">
        <f>IF(I1412&lt;=0,0,MIN(SetUp!$B$50*I1412^SetUp!$B$55,I1412))</f>
        <v>1.1113999506262295E-3</v>
      </c>
      <c r="M1412" s="57">
        <f t="shared" si="459"/>
        <v>0.1730309951252868</v>
      </c>
      <c r="N1412" s="57">
        <f>IF(SetUp!$B$62=0,X1412,(B1412-E1412)*(1-(H1412/SetUp!$B$66/SetUp!$B$56)))</f>
        <v>0</v>
      </c>
      <c r="O1412" s="57">
        <f>K1412*SetUp!$B$65</f>
        <v>0</v>
      </c>
      <c r="P1412" s="57">
        <f>MIN(SetUp!$B$54*L1412^SetUp!$B$51,L1412)</f>
        <v>6.4039600721088803E-4</v>
      </c>
      <c r="Q1412" s="57">
        <f t="shared" si="460"/>
        <v>0</v>
      </c>
      <c r="R1412" s="57">
        <f>IF((H1412+N1412-O1412)&gt;SetUp!$B$56,T1411+H1412+N1412-O1412-SetUp!$B$56,T1411)</f>
        <v>0</v>
      </c>
      <c r="S1412" s="57">
        <f>R1412*SetUp!$B$65</f>
        <v>0</v>
      </c>
      <c r="T1412" s="57">
        <f>IF((R1412-S1412)&lt;SetUp!$B$53,R1412-S1412,SetUp!$B$53)</f>
        <v>0</v>
      </c>
      <c r="U1412" s="57">
        <f t="shared" si="461"/>
        <v>0.1730309951252868</v>
      </c>
      <c r="V1412" s="57">
        <f>(L1412-P1412)/1000*SetUp!$B$13*1000000/SetUp!$B$48</f>
        <v>2.6789612990754313E-2</v>
      </c>
      <c r="W1412" s="57">
        <f t="shared" ref="W1412:W1475" si="472">Q1412+U1412+T1412-H1412-U1411-T1411-B1412+E1412+J1412+L1412</f>
        <v>4.1199682554449168E-18</v>
      </c>
      <c r="X1412" s="57">
        <f>MAX((SetUp!$B$56*(1-($H1412/SetUp!$B$56)^2)*TANH(($B1412-$D1412)/SetUp!$B$56))/(1+$H1412/SetUp!$B$56*TANH(($B1412-$D1412)/SetUp!$B$56)),0)</f>
        <v>0</v>
      </c>
      <c r="AP1412" s="64">
        <v>28625</v>
      </c>
      <c r="AQ1412" s="55">
        <v>5</v>
      </c>
      <c r="AR1412" s="55">
        <v>136</v>
      </c>
      <c r="AS1412" s="66">
        <f t="shared" si="462"/>
        <v>7.2130000000000001</v>
      </c>
      <c r="AT1412" s="66">
        <f t="shared" si="463"/>
        <v>6.9628207348996831</v>
      </c>
      <c r="AU1412" s="55" t="str">
        <f>IF(OR($AP1412&lt;SetUp!$B$97,$AP1412&gt;SetUp!$B$98),"Não","Sim")</f>
        <v>Não</v>
      </c>
      <c r="AV1412" s="68">
        <f t="shared" si="464"/>
        <v>2.6857028875138069</v>
      </c>
      <c r="AW1412" s="68">
        <f t="shared" si="465"/>
        <v>2.6387157359025402</v>
      </c>
      <c r="AX1412" s="68">
        <f t="shared" si="466"/>
        <v>0.8581159321900661</v>
      </c>
      <c r="AY1412" s="68">
        <f t="shared" si="467"/>
        <v>0.84278521395396999</v>
      </c>
      <c r="AZ1412" s="68">
        <f t="shared" si="468"/>
        <v>-0.25017926510031696</v>
      </c>
      <c r="BA1412" s="68">
        <f t="shared" si="469"/>
        <v>-4.6987151611266764E-2</v>
      </c>
      <c r="BB1412" s="68">
        <f t="shared" si="470"/>
        <v>-1.5330718236096108E-2</v>
      </c>
    </row>
    <row r="1413" spans="1:54" x14ac:dyDescent="0.3">
      <c r="A1413" s="64">
        <v>28075</v>
      </c>
      <c r="B1413" s="57">
        <v>0</v>
      </c>
      <c r="C1413" s="57"/>
      <c r="D1413" s="57">
        <v>5.415</v>
      </c>
      <c r="E1413" s="57">
        <f t="shared" si="455"/>
        <v>0</v>
      </c>
      <c r="F1413" s="57">
        <f t="shared" si="456"/>
        <v>5.415</v>
      </c>
      <c r="G1413" s="57">
        <f t="shared" si="457"/>
        <v>0</v>
      </c>
      <c r="H1413" s="57">
        <f>IF(Q1412&gt;SetUp!$B$56,SetUp!$B$56,Q1412)</f>
        <v>0</v>
      </c>
      <c r="I1413" s="57">
        <f t="shared" si="471"/>
        <v>0.1730309951252868</v>
      </c>
      <c r="J1413" s="57">
        <f>MIN(F1413,H1413,(1-EXP(-SetUp!$B$52*H1413/SetUp!$B$56))*F1413)</f>
        <v>0</v>
      </c>
      <c r="K1413" s="57">
        <f t="shared" si="458"/>
        <v>0</v>
      </c>
      <c r="L1413" s="57">
        <f>IF(I1413&lt;=0,0,MIN(SetUp!$B$50*I1413^SetUp!$B$55,I1413))</f>
        <v>1.0996032805848258E-3</v>
      </c>
      <c r="M1413" s="57">
        <f t="shared" si="459"/>
        <v>0.17193139184470196</v>
      </c>
      <c r="N1413" s="57">
        <f>IF(SetUp!$B$62=0,X1413,(B1413-E1413)*(1-(H1413/SetUp!$B$66/SetUp!$B$56)))</f>
        <v>0</v>
      </c>
      <c r="O1413" s="57">
        <f>K1413*SetUp!$B$65</f>
        <v>0</v>
      </c>
      <c r="P1413" s="57">
        <f>MIN(SetUp!$B$54*L1413^SetUp!$B$51,L1413)</f>
        <v>6.3371371787441361E-4</v>
      </c>
      <c r="Q1413" s="57">
        <f t="shared" si="460"/>
        <v>0</v>
      </c>
      <c r="R1413" s="57">
        <f>IF((H1413+N1413-O1413)&gt;SetUp!$B$56,T1412+H1413+N1413-O1413-SetUp!$B$56,T1412)</f>
        <v>0</v>
      </c>
      <c r="S1413" s="57">
        <f>R1413*SetUp!$B$65</f>
        <v>0</v>
      </c>
      <c r="T1413" s="57">
        <f>IF((R1413-S1413)&lt;SetUp!$B$53,R1413-S1413,SetUp!$B$53)</f>
        <v>0</v>
      </c>
      <c r="U1413" s="57">
        <f t="shared" si="461"/>
        <v>0.17193139184470196</v>
      </c>
      <c r="V1413" s="57">
        <f>(L1413-P1413)/1000*SetUp!$B$13*1000000/SetUp!$B$48</f>
        <v>2.6498718866219094E-2</v>
      </c>
      <c r="W1413" s="57">
        <f t="shared" si="472"/>
        <v>-1.1926223897340549E-17</v>
      </c>
      <c r="X1413" s="57">
        <f>MAX((SetUp!$B$56*(1-($H1413/SetUp!$B$56)^2)*TANH(($B1413-$D1413)/SetUp!$B$56))/(1+$H1413/SetUp!$B$56*TANH(($B1413-$D1413)/SetUp!$B$56)),0)</f>
        <v>0</v>
      </c>
      <c r="AP1413" s="64">
        <v>28626</v>
      </c>
      <c r="AQ1413" s="55">
        <v>5</v>
      </c>
      <c r="AR1413" s="55">
        <v>137</v>
      </c>
      <c r="AS1413" s="66">
        <f t="shared" si="462"/>
        <v>8.0779999999999994</v>
      </c>
      <c r="AT1413" s="66">
        <f t="shared" si="463"/>
        <v>6.9904559487901565</v>
      </c>
      <c r="AU1413" s="55" t="str">
        <f>IF(OR($AP1413&lt;SetUp!$B$97,$AP1413&gt;SetUp!$B$98),"Não","Sim")</f>
        <v>Não</v>
      </c>
      <c r="AV1413" s="68">
        <f t="shared" si="464"/>
        <v>2.8421822601655933</v>
      </c>
      <c r="AW1413" s="68">
        <f t="shared" si="465"/>
        <v>2.6439470397097891</v>
      </c>
      <c r="AX1413" s="68">
        <f t="shared" si="466"/>
        <v>0.90730384883396942</v>
      </c>
      <c r="AY1413" s="68">
        <f t="shared" si="467"/>
        <v>0.84450550329728502</v>
      </c>
      <c r="AZ1413" s="68">
        <f t="shared" si="468"/>
        <v>-1.0875440512098429</v>
      </c>
      <c r="BA1413" s="68">
        <f t="shared" si="469"/>
        <v>-0.19823522045580422</v>
      </c>
      <c r="BB1413" s="68">
        <f t="shared" si="470"/>
        <v>-6.2798345536684397E-2</v>
      </c>
    </row>
    <row r="1414" spans="1:54" x14ac:dyDescent="0.3">
      <c r="A1414" s="64">
        <v>28076</v>
      </c>
      <c r="B1414" s="57">
        <v>0.47899999999999998</v>
      </c>
      <c r="C1414" s="57"/>
      <c r="D1414" s="57">
        <v>5.415</v>
      </c>
      <c r="E1414" s="57">
        <f t="shared" si="455"/>
        <v>0.47899999999999998</v>
      </c>
      <c r="F1414" s="57">
        <f t="shared" si="456"/>
        <v>4.9359999999999999</v>
      </c>
      <c r="G1414" s="57">
        <f t="shared" si="457"/>
        <v>0</v>
      </c>
      <c r="H1414" s="57">
        <f>IF(Q1413&gt;SetUp!$B$56,SetUp!$B$56,Q1413)</f>
        <v>0</v>
      </c>
      <c r="I1414" s="57">
        <f t="shared" si="471"/>
        <v>0.17193139184470196</v>
      </c>
      <c r="J1414" s="57">
        <f>MIN(F1414,H1414,(1-EXP(-SetUp!$B$52*H1414/SetUp!$B$56))*F1414)</f>
        <v>0</v>
      </c>
      <c r="K1414" s="57">
        <f t="shared" si="458"/>
        <v>0</v>
      </c>
      <c r="L1414" s="57">
        <f>IF(I1414&lt;=0,0,MIN(SetUp!$B$50*I1414^SetUp!$B$55,I1414))</f>
        <v>1.087981429763377E-3</v>
      </c>
      <c r="M1414" s="57">
        <f t="shared" si="459"/>
        <v>0.17084341041493858</v>
      </c>
      <c r="N1414" s="57">
        <f>IF(SetUp!$B$62=0,X1414,(B1414-E1414)*(1-(H1414/SetUp!$B$66/SetUp!$B$56)))</f>
        <v>0</v>
      </c>
      <c r="O1414" s="57">
        <f>K1414*SetUp!$B$65</f>
        <v>0</v>
      </c>
      <c r="P1414" s="57">
        <f>MIN(SetUp!$B$54*L1414^SetUp!$B$51,L1414)</f>
        <v>6.2712926320879193E-4</v>
      </c>
      <c r="Q1414" s="57">
        <f t="shared" si="460"/>
        <v>0</v>
      </c>
      <c r="R1414" s="57">
        <f>IF((H1414+N1414-O1414)&gt;SetUp!$B$56,T1413+H1414+N1414-O1414-SetUp!$B$56,T1413)</f>
        <v>0</v>
      </c>
      <c r="S1414" s="57">
        <f>R1414*SetUp!$B$65</f>
        <v>0</v>
      </c>
      <c r="T1414" s="57">
        <f>IF((R1414-S1414)&lt;SetUp!$B$53,R1414-S1414,SetUp!$B$53)</f>
        <v>0</v>
      </c>
      <c r="U1414" s="57">
        <f t="shared" si="461"/>
        <v>0.17084341041493858</v>
      </c>
      <c r="V1414" s="57">
        <f>(L1414-P1414)/1000*SetUp!$B$13*1000000/SetUp!$B$48</f>
        <v>2.621220344446451E-2</v>
      </c>
      <c r="W1414" s="57">
        <f t="shared" si="472"/>
        <v>-3.0140820395097023E-17</v>
      </c>
      <c r="X1414" s="57">
        <f>MAX((SetUp!$B$56*(1-($H1414/SetUp!$B$56)^2)*TANH(($B1414-$D1414)/SetUp!$B$56))/(1+$H1414/SetUp!$B$56*TANH(($B1414-$D1414)/SetUp!$B$56)),0)</f>
        <v>0</v>
      </c>
      <c r="AP1414" s="64">
        <v>28627</v>
      </c>
      <c r="AQ1414" s="55">
        <v>5</v>
      </c>
      <c r="AR1414" s="55">
        <v>138</v>
      </c>
      <c r="AS1414" s="66">
        <f t="shared" si="462"/>
        <v>7.2130000000000001</v>
      </c>
      <c r="AT1414" s="66">
        <f t="shared" si="463"/>
        <v>6.3334047568740921</v>
      </c>
      <c r="AU1414" s="55" t="str">
        <f>IF(OR($AP1414&lt;SetUp!$B$97,$AP1414&gt;SetUp!$B$98),"Não","Sim")</f>
        <v>Não</v>
      </c>
      <c r="AV1414" s="68">
        <f t="shared" si="464"/>
        <v>2.6857028875138069</v>
      </c>
      <c r="AW1414" s="68">
        <f t="shared" si="465"/>
        <v>2.5166256688021944</v>
      </c>
      <c r="AX1414" s="68">
        <f t="shared" si="466"/>
        <v>0.8581159321900661</v>
      </c>
      <c r="AY1414" s="68">
        <f t="shared" si="467"/>
        <v>0.80163724391864943</v>
      </c>
      <c r="AZ1414" s="68">
        <f t="shared" si="468"/>
        <v>-0.87959524312590798</v>
      </c>
      <c r="BA1414" s="68">
        <f t="shared" si="469"/>
        <v>-0.16907721871161252</v>
      </c>
      <c r="BB1414" s="68">
        <f t="shared" si="470"/>
        <v>-5.6478688271416666E-2</v>
      </c>
    </row>
    <row r="1415" spans="1:54" x14ac:dyDescent="0.3">
      <c r="A1415" s="64">
        <v>28077</v>
      </c>
      <c r="B1415" s="57">
        <v>4.0229999999999997</v>
      </c>
      <c r="C1415" s="57"/>
      <c r="D1415" s="57">
        <v>5.415</v>
      </c>
      <c r="E1415" s="57">
        <f t="shared" si="455"/>
        <v>4.0229999999999997</v>
      </c>
      <c r="F1415" s="57">
        <f t="shared" si="456"/>
        <v>1.3920000000000003</v>
      </c>
      <c r="G1415" s="57">
        <f t="shared" si="457"/>
        <v>0</v>
      </c>
      <c r="H1415" s="57">
        <f>IF(Q1414&gt;SetUp!$B$56,SetUp!$B$56,Q1414)</f>
        <v>0</v>
      </c>
      <c r="I1415" s="57">
        <f t="shared" si="471"/>
        <v>0.17084341041493858</v>
      </c>
      <c r="J1415" s="57">
        <f>MIN(F1415,H1415,(1-EXP(-SetUp!$B$52*H1415/SetUp!$B$56))*F1415)</f>
        <v>0</v>
      </c>
      <c r="K1415" s="57">
        <f t="shared" si="458"/>
        <v>0</v>
      </c>
      <c r="L1415" s="57">
        <f>IF(I1415&lt;=0,0,MIN(SetUp!$B$50*I1415^SetUp!$B$55,I1415))</f>
        <v>1.0765310774349022E-3</v>
      </c>
      <c r="M1415" s="57">
        <f t="shared" si="459"/>
        <v>0.16976687933750367</v>
      </c>
      <c r="N1415" s="57">
        <f>IF(SetUp!$B$62=0,X1415,(B1415-E1415)*(1-(H1415/SetUp!$B$66/SetUp!$B$56)))</f>
        <v>0</v>
      </c>
      <c r="O1415" s="57">
        <f>K1415*SetUp!$B$65</f>
        <v>0</v>
      </c>
      <c r="P1415" s="57">
        <f>MIN(SetUp!$B$54*L1415^SetUp!$B$51,L1415)</f>
        <v>6.2064080216723302E-4</v>
      </c>
      <c r="Q1415" s="57">
        <f t="shared" si="460"/>
        <v>0</v>
      </c>
      <c r="R1415" s="57">
        <f>IF((H1415+N1415-O1415)&gt;SetUp!$B$56,T1414+H1415+N1415-O1415-SetUp!$B$56,T1414)</f>
        <v>0</v>
      </c>
      <c r="S1415" s="57">
        <f>R1415*SetUp!$B$65</f>
        <v>0</v>
      </c>
      <c r="T1415" s="57">
        <f>IF((R1415-S1415)&lt;SetUp!$B$53,R1415-S1415,SetUp!$B$53)</f>
        <v>0</v>
      </c>
      <c r="U1415" s="57">
        <f t="shared" si="461"/>
        <v>0.16976687933750367</v>
      </c>
      <c r="V1415" s="57">
        <f>(L1415-P1415)/1000*SetUp!$B$13*1000000/SetUp!$B$48</f>
        <v>2.5929982564709676E-2</v>
      </c>
      <c r="W1415" s="57">
        <f t="shared" si="472"/>
        <v>1.2967057982926633E-16</v>
      </c>
      <c r="X1415" s="57">
        <f>MAX((SetUp!$B$56*(1-($H1415/SetUp!$B$56)^2)*TANH(($B1415-$D1415)/SetUp!$B$56))/(1+$H1415/SetUp!$B$56*TANH(($B1415-$D1415)/SetUp!$B$56)),0)</f>
        <v>0</v>
      </c>
      <c r="AP1415" s="64">
        <v>28628</v>
      </c>
      <c r="AQ1415" s="55">
        <v>5</v>
      </c>
      <c r="AR1415" s="55">
        <v>139</v>
      </c>
      <c r="AS1415" s="66">
        <f t="shared" si="462"/>
        <v>6.1589999999999998</v>
      </c>
      <c r="AT1415" s="66">
        <f t="shared" si="463"/>
        <v>5.7602621700531627</v>
      </c>
      <c r="AU1415" s="55" t="str">
        <f>IF(OR($AP1415&lt;SetUp!$B$97,$AP1415&gt;SetUp!$B$98),"Não","Sim")</f>
        <v>Não</v>
      </c>
      <c r="AV1415" s="68">
        <f t="shared" si="464"/>
        <v>2.4817332652805377</v>
      </c>
      <c r="AW1415" s="68">
        <f t="shared" si="465"/>
        <v>2.4000546181395879</v>
      </c>
      <c r="AX1415" s="68">
        <f t="shared" si="466"/>
        <v>0.7895102040902543</v>
      </c>
      <c r="AY1415" s="68">
        <f t="shared" si="467"/>
        <v>0.76044225016215383</v>
      </c>
      <c r="AZ1415" s="68">
        <f t="shared" si="468"/>
        <v>-0.39873782994683715</v>
      </c>
      <c r="BA1415" s="68">
        <f t="shared" si="469"/>
        <v>-8.1678647140949856E-2</v>
      </c>
      <c r="BB1415" s="68">
        <f t="shared" si="470"/>
        <v>-2.9067953928100465E-2</v>
      </c>
    </row>
    <row r="1416" spans="1:54" x14ac:dyDescent="0.3">
      <c r="A1416" s="64">
        <v>28078</v>
      </c>
      <c r="B1416" s="57">
        <v>4.8559999999999999</v>
      </c>
      <c r="C1416" s="57"/>
      <c r="D1416" s="57">
        <v>5.415</v>
      </c>
      <c r="E1416" s="57">
        <f t="shared" si="455"/>
        <v>4.8559999999999999</v>
      </c>
      <c r="F1416" s="57">
        <f t="shared" si="456"/>
        <v>0.55900000000000016</v>
      </c>
      <c r="G1416" s="57">
        <f t="shared" si="457"/>
        <v>0</v>
      </c>
      <c r="H1416" s="57">
        <f>IF(Q1415&gt;SetUp!$B$56,SetUp!$B$56,Q1415)</f>
        <v>0</v>
      </c>
      <c r="I1416" s="57">
        <f t="shared" si="471"/>
        <v>0.16976687933750367</v>
      </c>
      <c r="J1416" s="57">
        <f>MIN(F1416,H1416,(1-EXP(-SetUp!$B$52*H1416/SetUp!$B$56))*F1416)</f>
        <v>0</v>
      </c>
      <c r="K1416" s="57">
        <f t="shared" si="458"/>
        <v>0</v>
      </c>
      <c r="L1416" s="57">
        <f>IF(I1416&lt;=0,0,MIN(SetUp!$B$50*I1416^SetUp!$B$55,I1416))</f>
        <v>1.0652489797161597E-3</v>
      </c>
      <c r="M1416" s="57">
        <f t="shared" si="459"/>
        <v>0.16870163035778751</v>
      </c>
      <c r="N1416" s="57">
        <f>IF(SetUp!$B$62=0,X1416,(B1416-E1416)*(1-(H1416/SetUp!$B$66/SetUp!$B$56)))</f>
        <v>0</v>
      </c>
      <c r="O1416" s="57">
        <f>K1416*SetUp!$B$65</f>
        <v>0</v>
      </c>
      <c r="P1416" s="57">
        <f>MIN(SetUp!$B$54*L1416^SetUp!$B$51,L1416)</f>
        <v>6.1424653598188337E-4</v>
      </c>
      <c r="Q1416" s="57">
        <f t="shared" si="460"/>
        <v>0</v>
      </c>
      <c r="R1416" s="57">
        <f>IF((H1416+N1416-O1416)&gt;SetUp!$B$56,T1415+H1416+N1416-O1416-SetUp!$B$56,T1415)</f>
        <v>0</v>
      </c>
      <c r="S1416" s="57">
        <f>R1416*SetUp!$B$65</f>
        <v>0</v>
      </c>
      <c r="T1416" s="57">
        <f>IF((R1416-S1416)&lt;SetUp!$B$53,R1416-S1416,SetUp!$B$53)</f>
        <v>0</v>
      </c>
      <c r="U1416" s="57">
        <f t="shared" si="461"/>
        <v>0.16870163035778751</v>
      </c>
      <c r="V1416" s="57">
        <f>(L1416-P1416)/1000*SetUp!$B$13*1000000/SetUp!$B$48</f>
        <v>2.5651974032139639E-2</v>
      </c>
      <c r="W1416" s="57">
        <f t="shared" si="472"/>
        <v>-3.3350058825654116E-16</v>
      </c>
      <c r="X1416" s="57">
        <f>MAX((SetUp!$B$56*(1-($H1416/SetUp!$B$56)^2)*TANH(($B1416-$D1416)/SetUp!$B$56))/(1+$H1416/SetUp!$B$56*TANH(($B1416-$D1416)/SetUp!$B$56)),0)</f>
        <v>0</v>
      </c>
      <c r="AP1416" s="64">
        <v>28629</v>
      </c>
      <c r="AQ1416" s="55">
        <v>5</v>
      </c>
      <c r="AR1416" s="55">
        <v>140</v>
      </c>
      <c r="AS1416" s="66">
        <f t="shared" si="462"/>
        <v>8.3810000000000002</v>
      </c>
      <c r="AT1416" s="66">
        <f t="shared" si="463"/>
        <v>5.257652237124474</v>
      </c>
      <c r="AU1416" s="55" t="str">
        <f>IF(OR($AP1416&lt;SetUp!$B$97,$AP1416&gt;SetUp!$B$98),"Não","Sim")</f>
        <v>Não</v>
      </c>
      <c r="AV1416" s="68">
        <f t="shared" si="464"/>
        <v>2.894995682207488</v>
      </c>
      <c r="AW1416" s="68">
        <f t="shared" si="465"/>
        <v>2.2929570944796316</v>
      </c>
      <c r="AX1416" s="68">
        <f t="shared" si="466"/>
        <v>0.92329584065550396</v>
      </c>
      <c r="AY1416" s="68">
        <f t="shared" si="467"/>
        <v>0.72079185668615497</v>
      </c>
      <c r="AZ1416" s="68">
        <f t="shared" si="468"/>
        <v>-3.1233477628755262</v>
      </c>
      <c r="BA1416" s="68">
        <f t="shared" si="469"/>
        <v>-0.60203858772785646</v>
      </c>
      <c r="BB1416" s="68">
        <f t="shared" si="470"/>
        <v>-0.20250398396934899</v>
      </c>
    </row>
    <row r="1417" spans="1:54" x14ac:dyDescent="0.3">
      <c r="A1417" s="64">
        <v>28079</v>
      </c>
      <c r="B1417" s="57">
        <v>2.13</v>
      </c>
      <c r="C1417" s="57"/>
      <c r="D1417" s="57">
        <v>5.415</v>
      </c>
      <c r="E1417" s="57">
        <f t="shared" si="455"/>
        <v>2.13</v>
      </c>
      <c r="F1417" s="57">
        <f t="shared" si="456"/>
        <v>3.2850000000000001</v>
      </c>
      <c r="G1417" s="57">
        <f t="shared" si="457"/>
        <v>0</v>
      </c>
      <c r="H1417" s="57">
        <f>IF(Q1416&gt;SetUp!$B$56,SetUp!$B$56,Q1416)</f>
        <v>0</v>
      </c>
      <c r="I1417" s="57">
        <f t="shared" si="471"/>
        <v>0.16870163035778751</v>
      </c>
      <c r="J1417" s="57">
        <f>MIN(F1417,H1417,(1-EXP(-SetUp!$B$52*H1417/SetUp!$B$56))*F1417)</f>
        <v>0</v>
      </c>
      <c r="K1417" s="57">
        <f t="shared" si="458"/>
        <v>0</v>
      </c>
      <c r="L1417" s="57">
        <f>IF(I1417&lt;=0,0,MIN(SetUp!$B$50*I1417^SetUp!$B$55,I1417))</f>
        <v>1.0541319674732639E-3</v>
      </c>
      <c r="M1417" s="57">
        <f t="shared" si="459"/>
        <v>0.16764749839031426</v>
      </c>
      <c r="N1417" s="57">
        <f>IF(SetUp!$B$62=0,X1417,(B1417-E1417)*(1-(H1417/SetUp!$B$66/SetUp!$B$56)))</f>
        <v>0</v>
      </c>
      <c r="O1417" s="57">
        <f>K1417*SetUp!$B$65</f>
        <v>0</v>
      </c>
      <c r="P1417" s="57">
        <f>MIN(SetUp!$B$54*L1417^SetUp!$B$51,L1417)</f>
        <v>6.0794470701889419E-4</v>
      </c>
      <c r="Q1417" s="57">
        <f t="shared" si="460"/>
        <v>0</v>
      </c>
      <c r="R1417" s="57">
        <f>IF((H1417+N1417-O1417)&gt;SetUp!$B$56,T1416+H1417+N1417-O1417-SetUp!$B$56,T1416)</f>
        <v>0</v>
      </c>
      <c r="S1417" s="57">
        <f>R1417*SetUp!$B$65</f>
        <v>0</v>
      </c>
      <c r="T1417" s="57">
        <f>IF((R1417-S1417)&lt;SetUp!$B$53,R1417-S1417,SetUp!$B$53)</f>
        <v>0</v>
      </c>
      <c r="U1417" s="57">
        <f t="shared" si="461"/>
        <v>0.16764749839031426</v>
      </c>
      <c r="V1417" s="57">
        <f>(L1417-P1417)/1000*SetUp!$B$13*1000000/SetUp!$B$48</f>
        <v>2.5378097563902732E-2</v>
      </c>
      <c r="W1417" s="57">
        <f t="shared" si="472"/>
        <v>-1.7997756063259374E-17</v>
      </c>
      <c r="X1417" s="57">
        <f>MAX((SetUp!$B$56*(1-($H1417/SetUp!$B$56)^2)*TANH(($B1417-$D1417)/SetUp!$B$56))/(1+$H1417/SetUp!$B$56*TANH(($B1417-$D1417)/SetUp!$B$56)),0)</f>
        <v>0</v>
      </c>
      <c r="AP1417" s="64">
        <v>28630</v>
      </c>
      <c r="AQ1417" s="55">
        <v>5</v>
      </c>
      <c r="AR1417" s="55">
        <v>141</v>
      </c>
      <c r="AS1417" s="66">
        <f t="shared" si="462"/>
        <v>6.6719999999999997</v>
      </c>
      <c r="AT1417" s="66">
        <f t="shared" si="463"/>
        <v>4.8147295031477464</v>
      </c>
      <c r="AU1417" s="55" t="str">
        <f>IF(OR($AP1417&lt;SetUp!$B$97,$AP1417&gt;SetUp!$B$98),"Não","Sim")</f>
        <v>Não</v>
      </c>
      <c r="AV1417" s="68">
        <f t="shared" si="464"/>
        <v>2.5830214865540704</v>
      </c>
      <c r="AW1417" s="68">
        <f t="shared" si="465"/>
        <v>2.1942491889363311</v>
      </c>
      <c r="AX1417" s="68">
        <f t="shared" si="466"/>
        <v>0.82425603762968225</v>
      </c>
      <c r="AY1417" s="68">
        <f t="shared" si="467"/>
        <v>0.68257189299945464</v>
      </c>
      <c r="AZ1417" s="68">
        <f t="shared" si="468"/>
        <v>-1.8572704968522533</v>
      </c>
      <c r="BA1417" s="68">
        <f t="shared" si="469"/>
        <v>-0.38877229761773924</v>
      </c>
      <c r="BB1417" s="68">
        <f t="shared" si="470"/>
        <v>-0.1416841446302276</v>
      </c>
    </row>
    <row r="1418" spans="1:54" x14ac:dyDescent="0.3">
      <c r="A1418" s="64">
        <v>28080</v>
      </c>
      <c r="B1418" s="57">
        <v>1.8220000000000001</v>
      </c>
      <c r="C1418" s="57"/>
      <c r="D1418" s="57">
        <v>5.415</v>
      </c>
      <c r="E1418" s="57">
        <f t="shared" si="455"/>
        <v>1.8220000000000001</v>
      </c>
      <c r="F1418" s="57">
        <f t="shared" si="456"/>
        <v>3.593</v>
      </c>
      <c r="G1418" s="57">
        <f t="shared" si="457"/>
        <v>0</v>
      </c>
      <c r="H1418" s="57">
        <f>IF(Q1417&gt;SetUp!$B$56,SetUp!$B$56,Q1417)</f>
        <v>0</v>
      </c>
      <c r="I1418" s="57">
        <f t="shared" si="471"/>
        <v>0.16764749839031426</v>
      </c>
      <c r="J1418" s="57">
        <f>MIN(F1418,H1418,(1-EXP(-SetUp!$B$52*H1418/SetUp!$B$56))*F1418)</f>
        <v>0</v>
      </c>
      <c r="K1418" s="57">
        <f t="shared" si="458"/>
        <v>0</v>
      </c>
      <c r="L1418" s="57">
        <f>IF(I1418&lt;=0,0,MIN(SetUp!$B$50*I1418^SetUp!$B$55,I1418))</f>
        <v>1.043176944292936E-3</v>
      </c>
      <c r="M1418" s="57">
        <f t="shared" si="459"/>
        <v>0.16660432144602133</v>
      </c>
      <c r="N1418" s="57">
        <f>IF(SetUp!$B$62=0,X1418,(B1418-E1418)*(1-(H1418/SetUp!$B$66/SetUp!$B$56)))</f>
        <v>0</v>
      </c>
      <c r="O1418" s="57">
        <f>K1418*SetUp!$B$65</f>
        <v>0</v>
      </c>
      <c r="P1418" s="57">
        <f>MIN(SetUp!$B$54*L1418^SetUp!$B$51,L1418)</f>
        <v>6.0173359766917784E-4</v>
      </c>
      <c r="Q1418" s="57">
        <f t="shared" si="460"/>
        <v>0</v>
      </c>
      <c r="R1418" s="57">
        <f>IF((H1418+N1418-O1418)&gt;SetUp!$B$56,T1417+H1418+N1418-O1418-SetUp!$B$56,T1417)</f>
        <v>0</v>
      </c>
      <c r="S1418" s="57">
        <f>R1418*SetUp!$B$65</f>
        <v>0</v>
      </c>
      <c r="T1418" s="57">
        <f>IF((R1418-S1418)&lt;SetUp!$B$53,R1418-S1418,SetUp!$B$53)</f>
        <v>0</v>
      </c>
      <c r="U1418" s="57">
        <f t="shared" si="461"/>
        <v>0.16660432144602133</v>
      </c>
      <c r="V1418" s="57">
        <f>(L1418-P1418)/1000*SetUp!$B$13*1000000/SetUp!$B$48</f>
        <v>2.510827473681124E-2</v>
      </c>
      <c r="W1418" s="57">
        <f t="shared" si="472"/>
        <v>3.5344990823027445E-17</v>
      </c>
      <c r="X1418" s="57">
        <f>MAX((SetUp!$B$56*(1-($H1418/SetUp!$B$56)^2)*TANH(($B1418-$D1418)/SetUp!$B$56))/(1+$H1418/SetUp!$B$56*TANH(($B1418-$D1418)/SetUp!$B$56)),0)</f>
        <v>0</v>
      </c>
      <c r="AP1418" s="64">
        <v>28631</v>
      </c>
      <c r="AQ1418" s="55">
        <v>5</v>
      </c>
      <c r="AR1418" s="55">
        <v>142</v>
      </c>
      <c r="AS1418" s="66">
        <f t="shared" si="462"/>
        <v>6.1589999999999998</v>
      </c>
      <c r="AT1418" s="66">
        <f t="shared" si="463"/>
        <v>4.4226295595741947</v>
      </c>
      <c r="AU1418" s="55" t="str">
        <f>IF(OR($AP1418&lt;SetUp!$B$97,$AP1418&gt;SetUp!$B$98),"Não","Sim")</f>
        <v>Não</v>
      </c>
      <c r="AV1418" s="68">
        <f t="shared" si="464"/>
        <v>2.4817332652805377</v>
      </c>
      <c r="AW1418" s="68">
        <f t="shared" si="465"/>
        <v>2.1030048881479555</v>
      </c>
      <c r="AX1418" s="68">
        <f t="shared" si="466"/>
        <v>0.7895102040902543</v>
      </c>
      <c r="AY1418" s="68">
        <f t="shared" si="467"/>
        <v>0.64568056429153575</v>
      </c>
      <c r="AZ1418" s="68">
        <f t="shared" si="468"/>
        <v>-1.7363704404258051</v>
      </c>
      <c r="BA1418" s="68">
        <f t="shared" si="469"/>
        <v>-0.37872837713258223</v>
      </c>
      <c r="BB1418" s="68">
        <f t="shared" si="470"/>
        <v>-0.14382963979871854</v>
      </c>
    </row>
    <row r="1419" spans="1:54" x14ac:dyDescent="0.3">
      <c r="A1419" s="64">
        <v>28081</v>
      </c>
      <c r="B1419" s="57">
        <v>0.2</v>
      </c>
      <c r="C1419" s="57"/>
      <c r="D1419" s="57">
        <v>5.415</v>
      </c>
      <c r="E1419" s="57">
        <f t="shared" si="455"/>
        <v>0.2</v>
      </c>
      <c r="F1419" s="57">
        <f t="shared" si="456"/>
        <v>5.2149999999999999</v>
      </c>
      <c r="G1419" s="57">
        <f t="shared" si="457"/>
        <v>0</v>
      </c>
      <c r="H1419" s="57">
        <f>IF(Q1418&gt;SetUp!$B$56,SetUp!$B$56,Q1418)</f>
        <v>0</v>
      </c>
      <c r="I1419" s="57">
        <f t="shared" si="471"/>
        <v>0.16660432144602133</v>
      </c>
      <c r="J1419" s="57">
        <f>MIN(F1419,H1419,(1-EXP(-SetUp!$B$52*H1419/SetUp!$B$56))*F1419)</f>
        <v>0</v>
      </c>
      <c r="K1419" s="57">
        <f t="shared" si="458"/>
        <v>0</v>
      </c>
      <c r="L1419" s="57">
        <f>IF(I1419&lt;=0,0,MIN(SetUp!$B$50*I1419^SetUp!$B$55,I1419))</f>
        <v>1.0323808845170662E-3</v>
      </c>
      <c r="M1419" s="57">
        <f t="shared" si="459"/>
        <v>0.16557194056150426</v>
      </c>
      <c r="N1419" s="57">
        <f>IF(SetUp!$B$62=0,X1419,(B1419-E1419)*(1-(H1419/SetUp!$B$66/SetUp!$B$56)))</f>
        <v>0</v>
      </c>
      <c r="O1419" s="57">
        <f>K1419*SetUp!$B$65</f>
        <v>0</v>
      </c>
      <c r="P1419" s="57">
        <f>MIN(SetUp!$B$54*L1419^SetUp!$B$51,L1419)</f>
        <v>5.9561152927358342E-4</v>
      </c>
      <c r="Q1419" s="57">
        <f t="shared" si="460"/>
        <v>0</v>
      </c>
      <c r="R1419" s="57">
        <f>IF((H1419+N1419-O1419)&gt;SetUp!$B$56,T1418+H1419+N1419-O1419-SetUp!$B$56,T1418)</f>
        <v>0</v>
      </c>
      <c r="S1419" s="57">
        <f>R1419*SetUp!$B$65</f>
        <v>0</v>
      </c>
      <c r="T1419" s="57">
        <f>IF((R1419-S1419)&lt;SetUp!$B$53,R1419-S1419,SetUp!$B$53)</f>
        <v>0</v>
      </c>
      <c r="U1419" s="57">
        <f t="shared" si="461"/>
        <v>0.16557194056150426</v>
      </c>
      <c r="V1419" s="57">
        <f>(L1419-P1419)/1000*SetUp!$B$13*1000000/SetUp!$B$48</f>
        <v>2.4842428936685351E-2</v>
      </c>
      <c r="W1419" s="57">
        <f t="shared" si="472"/>
        <v>-3.903127820947816E-18</v>
      </c>
      <c r="X1419" s="57">
        <f>MAX((SetUp!$B$56*(1-($H1419/SetUp!$B$56)^2)*TANH(($B1419-$D1419)/SetUp!$B$56))/(1+$H1419/SetUp!$B$56*TANH(($B1419-$D1419)/SetUp!$B$56)),0)</f>
        <v>0</v>
      </c>
      <c r="AP1419" s="64">
        <v>28632</v>
      </c>
      <c r="AQ1419" s="55">
        <v>5</v>
      </c>
      <c r="AR1419" s="55">
        <v>143</v>
      </c>
      <c r="AS1419" s="66">
        <f t="shared" si="462"/>
        <v>4.7789999999999999</v>
      </c>
      <c r="AT1419" s="66">
        <f t="shared" si="463"/>
        <v>4.074053320092176</v>
      </c>
      <c r="AU1419" s="55" t="str">
        <f>IF(OR($AP1419&lt;SetUp!$B$97,$AP1419&gt;SetUp!$B$98),"Não","Sim")</f>
        <v>Não</v>
      </c>
      <c r="AV1419" s="68">
        <f t="shared" si="464"/>
        <v>2.1860924042684013</v>
      </c>
      <c r="AW1419" s="68">
        <f t="shared" si="465"/>
        <v>2.0184284282808185</v>
      </c>
      <c r="AX1419" s="68">
        <f t="shared" si="466"/>
        <v>0.67933703052079397</v>
      </c>
      <c r="AY1419" s="68">
        <f t="shared" si="467"/>
        <v>0.61002670862837516</v>
      </c>
      <c r="AZ1419" s="68">
        <f t="shared" si="468"/>
        <v>-0.70494667990782389</v>
      </c>
      <c r="BA1419" s="68">
        <f t="shared" si="469"/>
        <v>-0.16766397598758287</v>
      </c>
      <c r="BB1419" s="68">
        <f t="shared" si="470"/>
        <v>-6.9310321892418814E-2</v>
      </c>
    </row>
    <row r="1420" spans="1:54" x14ac:dyDescent="0.3">
      <c r="A1420" s="64">
        <v>28082</v>
      </c>
      <c r="B1420" s="57">
        <v>0.77600000000000002</v>
      </c>
      <c r="C1420" s="57"/>
      <c r="D1420" s="57">
        <v>5.415</v>
      </c>
      <c r="E1420" s="57">
        <f t="shared" si="455"/>
        <v>0.77600000000000002</v>
      </c>
      <c r="F1420" s="57">
        <f t="shared" si="456"/>
        <v>4.6390000000000002</v>
      </c>
      <c r="G1420" s="57">
        <f t="shared" si="457"/>
        <v>0</v>
      </c>
      <c r="H1420" s="57">
        <f>IF(Q1419&gt;SetUp!$B$56,SetUp!$B$56,Q1419)</f>
        <v>0</v>
      </c>
      <c r="I1420" s="57">
        <f t="shared" si="471"/>
        <v>0.16557194056150426</v>
      </c>
      <c r="J1420" s="57">
        <f>MIN(F1420,H1420,(1-EXP(-SetUp!$B$52*H1420/SetUp!$B$56))*F1420)</f>
        <v>0</v>
      </c>
      <c r="K1420" s="57">
        <f t="shared" si="458"/>
        <v>0</v>
      </c>
      <c r="L1420" s="57">
        <f>IF(I1420&lt;=0,0,MIN(SetUp!$B$50*I1420^SetUp!$B$55,I1420))</f>
        <v>1.0217408313383557E-3</v>
      </c>
      <c r="M1420" s="57">
        <f t="shared" si="459"/>
        <v>0.16455019973016591</v>
      </c>
      <c r="N1420" s="57">
        <f>IF(SetUp!$B$62=0,X1420,(B1420-E1420)*(1-(H1420/SetUp!$B$66/SetUp!$B$56)))</f>
        <v>0</v>
      </c>
      <c r="O1420" s="57">
        <f>K1420*SetUp!$B$65</f>
        <v>0</v>
      </c>
      <c r="P1420" s="57">
        <f>MIN(SetUp!$B$54*L1420^SetUp!$B$51,L1420)</f>
        <v>5.8957686108129499E-4</v>
      </c>
      <c r="Q1420" s="57">
        <f t="shared" si="460"/>
        <v>0</v>
      </c>
      <c r="R1420" s="57">
        <f>IF((H1420+N1420-O1420)&gt;SetUp!$B$56,T1419+H1420+N1420-O1420-SetUp!$B$56,T1419)</f>
        <v>0</v>
      </c>
      <c r="S1420" s="57">
        <f>R1420*SetUp!$B$65</f>
        <v>0</v>
      </c>
      <c r="T1420" s="57">
        <f>IF((R1420-S1420)&lt;SetUp!$B$53,R1420-S1420,SetUp!$B$53)</f>
        <v>0</v>
      </c>
      <c r="U1420" s="57">
        <f t="shared" si="461"/>
        <v>0.16455019973016591</v>
      </c>
      <c r="V1420" s="57">
        <f>(L1420-P1420)/1000*SetUp!$B$13*1000000/SetUp!$B$48</f>
        <v>2.4580485309281617E-2</v>
      </c>
      <c r="W1420" s="57">
        <f t="shared" si="472"/>
        <v>3.1008182133085427E-17</v>
      </c>
      <c r="X1420" s="57">
        <f>MAX((SetUp!$B$56*(1-($H1420/SetUp!$B$56)^2)*TANH(($B1420-$D1420)/SetUp!$B$56))/(1+$H1420/SetUp!$B$56*TANH(($B1420-$D1420)/SetUp!$B$56)),0)</f>
        <v>0</v>
      </c>
      <c r="AP1420" s="64">
        <v>28633</v>
      </c>
      <c r="AQ1420" s="55">
        <v>5</v>
      </c>
      <c r="AR1420" s="55">
        <v>144</v>
      </c>
      <c r="AS1420" s="66">
        <f t="shared" si="462"/>
        <v>3.9849999999999999</v>
      </c>
      <c r="AT1420" s="66">
        <f t="shared" si="463"/>
        <v>3.7629491761854221</v>
      </c>
      <c r="AU1420" s="55" t="str">
        <f>IF(OR($AP1420&lt;SetUp!$B$97,$AP1420&gt;SetUp!$B$98),"Não","Sim")</f>
        <v>Não</v>
      </c>
      <c r="AV1420" s="68">
        <f t="shared" si="464"/>
        <v>1.9962464777677129</v>
      </c>
      <c r="AW1420" s="68">
        <f t="shared" si="465"/>
        <v>1.9398322546512681</v>
      </c>
      <c r="AX1420" s="68">
        <f t="shared" si="466"/>
        <v>0.60042832573213112</v>
      </c>
      <c r="AY1420" s="68">
        <f t="shared" si="467"/>
        <v>0.57552835261397017</v>
      </c>
      <c r="AZ1420" s="68">
        <f t="shared" si="468"/>
        <v>-0.22205082381457775</v>
      </c>
      <c r="BA1420" s="68">
        <f t="shared" si="469"/>
        <v>-5.6414223116444839E-2</v>
      </c>
      <c r="BB1420" s="68">
        <f t="shared" si="470"/>
        <v>-2.4899973118160945E-2</v>
      </c>
    </row>
    <row r="1421" spans="1:54" x14ac:dyDescent="0.3">
      <c r="A1421" s="64">
        <v>28083</v>
      </c>
      <c r="B1421" s="57">
        <v>2.1999999999999999E-2</v>
      </c>
      <c r="C1421" s="57"/>
      <c r="D1421" s="57">
        <v>5.415</v>
      </c>
      <c r="E1421" s="57">
        <f t="shared" si="455"/>
        <v>2.1999999999999999E-2</v>
      </c>
      <c r="F1421" s="57">
        <f t="shared" si="456"/>
        <v>5.3929999999999998</v>
      </c>
      <c r="G1421" s="57">
        <f t="shared" si="457"/>
        <v>0</v>
      </c>
      <c r="H1421" s="57">
        <f>IF(Q1420&gt;SetUp!$B$56,SetUp!$B$56,Q1420)</f>
        <v>0</v>
      </c>
      <c r="I1421" s="57">
        <f t="shared" si="471"/>
        <v>0.16455019973016591</v>
      </c>
      <c r="J1421" s="57">
        <f>MIN(F1421,H1421,(1-EXP(-SetUp!$B$52*H1421/SetUp!$B$56))*F1421)</f>
        <v>0</v>
      </c>
      <c r="K1421" s="57">
        <f t="shared" si="458"/>
        <v>0</v>
      </c>
      <c r="L1421" s="57">
        <f>IF(I1421&lt;=0,0,MIN(SetUp!$B$50*I1421^SetUp!$B$55,I1421))</f>
        <v>1.011253894954897E-3</v>
      </c>
      <c r="M1421" s="57">
        <f t="shared" si="459"/>
        <v>0.163538945835211</v>
      </c>
      <c r="N1421" s="57">
        <f>IF(SetUp!$B$62=0,X1421,(B1421-E1421)*(1-(H1421/SetUp!$B$66/SetUp!$B$56)))</f>
        <v>0</v>
      </c>
      <c r="O1421" s="57">
        <f>K1421*SetUp!$B$65</f>
        <v>0</v>
      </c>
      <c r="P1421" s="57">
        <f>MIN(SetUp!$B$54*L1421^SetUp!$B$51,L1421)</f>
        <v>5.8362798924028189E-4</v>
      </c>
      <c r="Q1421" s="57">
        <f t="shared" si="460"/>
        <v>0</v>
      </c>
      <c r="R1421" s="57">
        <f>IF((H1421+N1421-O1421)&gt;SetUp!$B$56,T1420+H1421+N1421-O1421-SetUp!$B$56,T1420)</f>
        <v>0</v>
      </c>
      <c r="S1421" s="57">
        <f>R1421*SetUp!$B$65</f>
        <v>0</v>
      </c>
      <c r="T1421" s="57">
        <f>IF((R1421-S1421)&lt;SetUp!$B$53,R1421-S1421,SetUp!$B$53)</f>
        <v>0</v>
      </c>
      <c r="U1421" s="57">
        <f t="shared" si="461"/>
        <v>0.163538945835211</v>
      </c>
      <c r="V1421" s="57">
        <f>(L1421-P1421)/1000*SetUp!$B$13*1000000/SetUp!$B$48</f>
        <v>2.4322370712750573E-2</v>
      </c>
      <c r="W1421" s="57">
        <f t="shared" si="472"/>
        <v>-8.4567769453869346E-18</v>
      </c>
      <c r="X1421" s="57">
        <f>MAX((SetUp!$B$56*(1-($H1421/SetUp!$B$56)^2)*TANH(($B1421-$D1421)/SetUp!$B$56))/(1+$H1421/SetUp!$B$56*TANH(($B1421-$D1421)/SetUp!$B$56)),0)</f>
        <v>0</v>
      </c>
      <c r="AP1421" s="64">
        <v>28634</v>
      </c>
      <c r="AQ1421" s="55">
        <v>5</v>
      </c>
      <c r="AR1421" s="55">
        <v>145</v>
      </c>
      <c r="AS1421" s="66">
        <f t="shared" si="462"/>
        <v>3.2829999999999999</v>
      </c>
      <c r="AT1421" s="66">
        <f t="shared" si="463"/>
        <v>3.4842676274622297</v>
      </c>
      <c r="AU1421" s="55" t="str">
        <f>IF(OR($AP1421&lt;SetUp!$B$97,$AP1421&gt;SetUp!$B$98),"Não","Sim")</f>
        <v>Não</v>
      </c>
      <c r="AV1421" s="68">
        <f t="shared" si="464"/>
        <v>1.8119050747762697</v>
      </c>
      <c r="AW1421" s="68">
        <f t="shared" si="465"/>
        <v>1.8666193043741484</v>
      </c>
      <c r="AX1421" s="68">
        <f t="shared" si="466"/>
        <v>0.51627088272934007</v>
      </c>
      <c r="AY1421" s="68">
        <f t="shared" si="467"/>
        <v>0.54211150588388723</v>
      </c>
      <c r="AZ1421" s="68">
        <f t="shared" si="468"/>
        <v>0.20126762746222981</v>
      </c>
      <c r="BA1421" s="68">
        <f t="shared" si="469"/>
        <v>5.4714229597878639E-2</v>
      </c>
      <c r="BB1421" s="68">
        <f t="shared" si="470"/>
        <v>2.584062315454716E-2</v>
      </c>
    </row>
    <row r="1422" spans="1:54" x14ac:dyDescent="0.3">
      <c r="A1422" s="64">
        <v>28084</v>
      </c>
      <c r="B1422" s="57">
        <v>0.443</v>
      </c>
      <c r="C1422" s="57"/>
      <c r="D1422" s="57">
        <v>5.415</v>
      </c>
      <c r="E1422" s="57">
        <f t="shared" si="455"/>
        <v>0.443</v>
      </c>
      <c r="F1422" s="57">
        <f t="shared" si="456"/>
        <v>4.9720000000000004</v>
      </c>
      <c r="G1422" s="57">
        <f t="shared" si="457"/>
        <v>0</v>
      </c>
      <c r="H1422" s="57">
        <f>IF(Q1421&gt;SetUp!$B$56,SetUp!$B$56,Q1421)</f>
        <v>0</v>
      </c>
      <c r="I1422" s="57">
        <f t="shared" si="471"/>
        <v>0.163538945835211</v>
      </c>
      <c r="J1422" s="57">
        <f>MIN(F1422,H1422,(1-EXP(-SetUp!$B$52*H1422/SetUp!$B$56))*F1422)</f>
        <v>0</v>
      </c>
      <c r="K1422" s="57">
        <f t="shared" si="458"/>
        <v>0</v>
      </c>
      <c r="L1422" s="57">
        <f>IF(I1422&lt;=0,0,MIN(SetUp!$B$50*I1422^SetUp!$B$55,I1422))</f>
        <v>1.000917250781629E-3</v>
      </c>
      <c r="M1422" s="57">
        <f t="shared" si="459"/>
        <v>0.16253802858442937</v>
      </c>
      <c r="N1422" s="57">
        <f>IF(SetUp!$B$62=0,X1422,(B1422-E1422)*(1-(H1422/SetUp!$B$66/SetUp!$B$56)))</f>
        <v>0</v>
      </c>
      <c r="O1422" s="57">
        <f>K1422*SetUp!$B$65</f>
        <v>0</v>
      </c>
      <c r="P1422" s="57">
        <f>MIN(SetUp!$B$54*L1422^SetUp!$B$51,L1422)</f>
        <v>5.7776334581869759E-4</v>
      </c>
      <c r="Q1422" s="57">
        <f t="shared" si="460"/>
        <v>0</v>
      </c>
      <c r="R1422" s="57">
        <f>IF((H1422+N1422-O1422)&gt;SetUp!$B$56,T1421+H1422+N1422-O1422-SetUp!$B$56,T1421)</f>
        <v>0</v>
      </c>
      <c r="S1422" s="57">
        <f>R1422*SetUp!$B$65</f>
        <v>0</v>
      </c>
      <c r="T1422" s="57">
        <f>IF((R1422-S1422)&lt;SetUp!$B$53,R1422-S1422,SetUp!$B$53)</f>
        <v>0</v>
      </c>
      <c r="U1422" s="57">
        <f t="shared" si="461"/>
        <v>0.16253802858442937</v>
      </c>
      <c r="V1422" s="57">
        <f>(L1422-P1422)/1000*SetUp!$B$13*1000000/SetUp!$B$48</f>
        <v>2.4068013671569018E-2</v>
      </c>
      <c r="W1422" s="57">
        <f t="shared" si="472"/>
        <v>2.1250362580715887E-17</v>
      </c>
      <c r="X1422" s="57">
        <f>MAX((SetUp!$B$56*(1-($H1422/SetUp!$B$56)^2)*TANH(($B1422-$D1422)/SetUp!$B$56))/(1+$H1422/SetUp!$B$56*TANH(($B1422-$D1422)/SetUp!$B$56)),0)</f>
        <v>0</v>
      </c>
      <c r="AP1422" s="64">
        <v>28635</v>
      </c>
      <c r="AQ1422" s="55">
        <v>5</v>
      </c>
      <c r="AR1422" s="55">
        <v>146</v>
      </c>
      <c r="AS1422" s="66">
        <f t="shared" si="462"/>
        <v>2.9660000000000002</v>
      </c>
      <c r="AT1422" s="66">
        <f t="shared" si="463"/>
        <v>3.2337701532514695</v>
      </c>
      <c r="AU1422" s="55" t="str">
        <f>IF(OR($AP1422&lt;SetUp!$B$97,$AP1422&gt;SetUp!$B$98),"Não","Sim")</f>
        <v>Não</v>
      </c>
      <c r="AV1422" s="68">
        <f t="shared" si="464"/>
        <v>1.722207885244984</v>
      </c>
      <c r="AW1422" s="68">
        <f t="shared" si="465"/>
        <v>1.7982686543593729</v>
      </c>
      <c r="AX1422" s="68">
        <f t="shared" si="466"/>
        <v>0.47217114669236326</v>
      </c>
      <c r="AY1422" s="68">
        <f t="shared" si="467"/>
        <v>0.50970914830941083</v>
      </c>
      <c r="AZ1422" s="68">
        <f t="shared" si="468"/>
        <v>0.26777015325146936</v>
      </c>
      <c r="BA1422" s="68">
        <f t="shared" si="469"/>
        <v>7.606076911438886E-2</v>
      </c>
      <c r="BB1422" s="68">
        <f t="shared" si="470"/>
        <v>3.7538001617047567E-2</v>
      </c>
    </row>
    <row r="1423" spans="1:54" x14ac:dyDescent="0.3">
      <c r="A1423" s="64">
        <v>28085</v>
      </c>
      <c r="B1423" s="57">
        <v>0.52400000000000002</v>
      </c>
      <c r="C1423" s="57"/>
      <c r="D1423" s="57">
        <v>5.415</v>
      </c>
      <c r="E1423" s="57">
        <f t="shared" si="455"/>
        <v>0.52400000000000002</v>
      </c>
      <c r="F1423" s="57">
        <f t="shared" si="456"/>
        <v>4.891</v>
      </c>
      <c r="G1423" s="57">
        <f t="shared" si="457"/>
        <v>0</v>
      </c>
      <c r="H1423" s="57">
        <f>IF(Q1422&gt;SetUp!$B$56,SetUp!$B$56,Q1422)</f>
        <v>0</v>
      </c>
      <c r="I1423" s="57">
        <f t="shared" si="471"/>
        <v>0.16253802858442937</v>
      </c>
      <c r="J1423" s="57">
        <f>MIN(F1423,H1423,(1-EXP(-SetUp!$B$52*H1423/SetUp!$B$56))*F1423)</f>
        <v>0</v>
      </c>
      <c r="K1423" s="57">
        <f t="shared" si="458"/>
        <v>0</v>
      </c>
      <c r="L1423" s="57">
        <f>IF(I1423&lt;=0,0,MIN(SetUp!$B$50*I1423^SetUp!$B$55,I1423))</f>
        <v>9.9072813771669045E-4</v>
      </c>
      <c r="M1423" s="57">
        <f t="shared" si="459"/>
        <v>0.16154730044671267</v>
      </c>
      <c r="N1423" s="57">
        <f>IF(SetUp!$B$62=0,X1423,(B1423-E1423)*(1-(H1423/SetUp!$B$66/SetUp!$B$56)))</f>
        <v>0</v>
      </c>
      <c r="O1423" s="57">
        <f>K1423*SetUp!$B$65</f>
        <v>0</v>
      </c>
      <c r="P1423" s="57">
        <f>MIN(SetUp!$B$54*L1423^SetUp!$B$51,L1423)</f>
        <v>5.7198139785614337E-4</v>
      </c>
      <c r="Q1423" s="57">
        <f t="shared" si="460"/>
        <v>0</v>
      </c>
      <c r="R1423" s="57">
        <f>IF((H1423+N1423-O1423)&gt;SetUp!$B$56,T1422+H1423+N1423-O1423-SetUp!$B$56,T1422)</f>
        <v>0</v>
      </c>
      <c r="S1423" s="57">
        <f>R1423*SetUp!$B$65</f>
        <v>0</v>
      </c>
      <c r="T1423" s="57">
        <f>IF((R1423-S1423)&lt;SetUp!$B$53,R1423-S1423,SetUp!$B$53)</f>
        <v>0</v>
      </c>
      <c r="U1423" s="57">
        <f t="shared" si="461"/>
        <v>0.16154730044671267</v>
      </c>
      <c r="V1423" s="57">
        <f>(L1423-P1423)/1000*SetUp!$B$13*1000000/SetUp!$B$48</f>
        <v>2.3817344331896171E-2</v>
      </c>
      <c r="W1423" s="57">
        <f t="shared" si="472"/>
        <v>-3.2742905609062234E-17</v>
      </c>
      <c r="X1423" s="57">
        <f>MAX((SetUp!$B$56*(1-($H1423/SetUp!$B$56)^2)*TANH(($B1423-$D1423)/SetUp!$B$56))/(1+$H1423/SetUp!$B$56*TANH(($B1423-$D1423)/SetUp!$B$56)),0)</f>
        <v>0</v>
      </c>
      <c r="AP1423" s="64">
        <v>28636</v>
      </c>
      <c r="AQ1423" s="55">
        <v>5</v>
      </c>
      <c r="AR1423" s="55">
        <v>147</v>
      </c>
      <c r="AS1423" s="66">
        <f t="shared" si="462"/>
        <v>2.669</v>
      </c>
      <c r="AT1423" s="66">
        <f t="shared" si="463"/>
        <v>3.0078790851247694</v>
      </c>
      <c r="AU1423" s="55" t="str">
        <f>IF(OR($AP1423&lt;SetUp!$B$97,$AP1423&gt;SetUp!$B$98),"Não","Sim")</f>
        <v>Não</v>
      </c>
      <c r="AV1423" s="68">
        <f t="shared" si="464"/>
        <v>1.6337074401495515</v>
      </c>
      <c r="AW1423" s="68">
        <f t="shared" si="465"/>
        <v>1.7343238120733884</v>
      </c>
      <c r="AX1423" s="68">
        <f t="shared" si="466"/>
        <v>0.42634857378750768</v>
      </c>
      <c r="AY1423" s="68">
        <f t="shared" si="467"/>
        <v>0.47826037390146409</v>
      </c>
      <c r="AZ1423" s="68">
        <f t="shared" si="468"/>
        <v>0.33887908512476939</v>
      </c>
      <c r="BA1423" s="68">
        <f t="shared" si="469"/>
        <v>0.10061637192383688</v>
      </c>
      <c r="BB1423" s="68">
        <f t="shared" si="470"/>
        <v>5.1911800113956408E-2</v>
      </c>
    </row>
    <row r="1424" spans="1:54" x14ac:dyDescent="0.3">
      <c r="A1424" s="64">
        <v>28086</v>
      </c>
      <c r="B1424" s="57">
        <v>1.575</v>
      </c>
      <c r="C1424" s="57"/>
      <c r="D1424" s="57">
        <v>5.415</v>
      </c>
      <c r="E1424" s="57">
        <f t="shared" si="455"/>
        <v>1.575</v>
      </c>
      <c r="F1424" s="57">
        <f t="shared" si="456"/>
        <v>3.84</v>
      </c>
      <c r="G1424" s="57">
        <f t="shared" si="457"/>
        <v>0</v>
      </c>
      <c r="H1424" s="57">
        <f>IF(Q1423&gt;SetUp!$B$56,SetUp!$B$56,Q1423)</f>
        <v>0</v>
      </c>
      <c r="I1424" s="57">
        <f t="shared" si="471"/>
        <v>0.16154730044671267</v>
      </c>
      <c r="J1424" s="57">
        <f>MIN(F1424,H1424,(1-EXP(-SetUp!$B$52*H1424/SetUp!$B$56))*F1424)</f>
        <v>0</v>
      </c>
      <c r="K1424" s="57">
        <f t="shared" si="458"/>
        <v>0</v>
      </c>
      <c r="L1424" s="57">
        <f>IF(I1424&lt;=0,0,MIN(SetUp!$B$50*I1424^SetUp!$B$55,I1424))</f>
        <v>9.8068385646076645E-4</v>
      </c>
      <c r="M1424" s="57">
        <f t="shared" si="459"/>
        <v>0.1605666165902519</v>
      </c>
      <c r="N1424" s="57">
        <f>IF(SetUp!$B$62=0,X1424,(B1424-E1424)*(1-(H1424/SetUp!$B$66/SetUp!$B$56)))</f>
        <v>0</v>
      </c>
      <c r="O1424" s="57">
        <f>K1424*SetUp!$B$65</f>
        <v>0</v>
      </c>
      <c r="P1424" s="57">
        <f>MIN(SetUp!$B$54*L1424^SetUp!$B$51,L1424)</f>
        <v>5.6628064644377574E-4</v>
      </c>
      <c r="Q1424" s="57">
        <f t="shared" si="460"/>
        <v>0</v>
      </c>
      <c r="R1424" s="57">
        <f>IF((H1424+N1424-O1424)&gt;SetUp!$B$56,T1423+H1424+N1424-O1424-SetUp!$B$56,T1423)</f>
        <v>0</v>
      </c>
      <c r="S1424" s="57">
        <f>R1424*SetUp!$B$65</f>
        <v>0</v>
      </c>
      <c r="T1424" s="57">
        <f>IF((R1424-S1424)&lt;SetUp!$B$53,R1424-S1424,SetUp!$B$53)</f>
        <v>0</v>
      </c>
      <c r="U1424" s="57">
        <f t="shared" si="461"/>
        <v>0.1605666165902519</v>
      </c>
      <c r="V1424" s="57">
        <f>(L1424-P1424)/1000*SetUp!$B$13*1000000/SetUp!$B$48</f>
        <v>2.3570294418303286E-2</v>
      </c>
      <c r="W1424" s="57">
        <f t="shared" si="472"/>
        <v>-6.9388939039072284E-18</v>
      </c>
      <c r="X1424" s="57">
        <f>MAX((SetUp!$B$56*(1-($H1424/SetUp!$B$56)^2)*TANH(($B1424-$D1424)/SetUp!$B$56))/(1+$H1424/SetUp!$B$56*TANH(($B1424-$D1424)/SetUp!$B$56)),0)</f>
        <v>0</v>
      </c>
      <c r="AP1424" s="64">
        <v>28637</v>
      </c>
      <c r="AQ1424" s="55">
        <v>5</v>
      </c>
      <c r="AR1424" s="55">
        <v>148</v>
      </c>
      <c r="AS1424" s="66">
        <f t="shared" si="462"/>
        <v>2.5289999999999999</v>
      </c>
      <c r="AT1424" s="66">
        <f t="shared" si="463"/>
        <v>2.803558760700029</v>
      </c>
      <c r="AU1424" s="55" t="str">
        <f>IF(OR($AP1424&lt;SetUp!$B$97,$AP1424&gt;SetUp!$B$98),"Não","Sim")</f>
        <v>Não</v>
      </c>
      <c r="AV1424" s="68">
        <f t="shared" si="464"/>
        <v>1.5902829936838285</v>
      </c>
      <c r="AW1424" s="68">
        <f t="shared" si="465"/>
        <v>1.6743830985470527</v>
      </c>
      <c r="AX1424" s="68">
        <f t="shared" si="466"/>
        <v>0.40294882934440474</v>
      </c>
      <c r="AY1424" s="68">
        <f t="shared" si="467"/>
        <v>0.44770966304922288</v>
      </c>
      <c r="AZ1424" s="68">
        <f t="shared" si="468"/>
        <v>0.27455876070002905</v>
      </c>
      <c r="BA1424" s="68">
        <f t="shared" si="469"/>
        <v>8.4100104863224168E-2</v>
      </c>
      <c r="BB1424" s="68">
        <f t="shared" si="470"/>
        <v>4.4760833704818148E-2</v>
      </c>
    </row>
    <row r="1425" spans="1:54" x14ac:dyDescent="0.3">
      <c r="A1425" s="64">
        <v>28087</v>
      </c>
      <c r="B1425" s="57">
        <v>0.187</v>
      </c>
      <c r="C1425" s="57"/>
      <c r="D1425" s="57">
        <v>5.415</v>
      </c>
      <c r="E1425" s="57">
        <f t="shared" si="455"/>
        <v>0.187</v>
      </c>
      <c r="F1425" s="57">
        <f t="shared" si="456"/>
        <v>5.2279999999999998</v>
      </c>
      <c r="G1425" s="57">
        <f t="shared" si="457"/>
        <v>0</v>
      </c>
      <c r="H1425" s="57">
        <f>IF(Q1424&gt;SetUp!$B$56,SetUp!$B$56,Q1424)</f>
        <v>0</v>
      </c>
      <c r="I1425" s="57">
        <f t="shared" si="471"/>
        <v>0.1605666165902519</v>
      </c>
      <c r="J1425" s="57">
        <f>MIN(F1425,H1425,(1-EXP(-SetUp!$B$52*H1425/SetUp!$B$56))*F1425)</f>
        <v>0</v>
      </c>
      <c r="K1425" s="57">
        <f t="shared" si="458"/>
        <v>0</v>
      </c>
      <c r="L1425" s="57">
        <f>IF(I1425&lt;=0,0,MIN(SetUp!$B$50*I1425^SetUp!$B$55,I1425))</f>
        <v>9.7078176788760115E-4</v>
      </c>
      <c r="M1425" s="57">
        <f t="shared" si="459"/>
        <v>0.15959583482236431</v>
      </c>
      <c r="N1425" s="57">
        <f>IF(SetUp!$B$62=0,X1425,(B1425-E1425)*(1-(H1425/SetUp!$B$66/SetUp!$B$56)))</f>
        <v>0</v>
      </c>
      <c r="O1425" s="57">
        <f>K1425*SetUp!$B$65</f>
        <v>0</v>
      </c>
      <c r="P1425" s="57">
        <f>MIN(SetUp!$B$54*L1425^SetUp!$B$51,L1425)</f>
        <v>5.6065962583226126E-4</v>
      </c>
      <c r="Q1425" s="57">
        <f t="shared" si="460"/>
        <v>0</v>
      </c>
      <c r="R1425" s="57">
        <f>IF((H1425+N1425-O1425)&gt;SetUp!$B$56,T1424+H1425+N1425-O1425-SetUp!$B$56,T1424)</f>
        <v>0</v>
      </c>
      <c r="S1425" s="57">
        <f>R1425*SetUp!$B$65</f>
        <v>0</v>
      </c>
      <c r="T1425" s="57">
        <f>IF((R1425-S1425)&lt;SetUp!$B$53,R1425-S1425,SetUp!$B$53)</f>
        <v>0</v>
      </c>
      <c r="U1425" s="57">
        <f t="shared" si="461"/>
        <v>0.15959583482236431</v>
      </c>
      <c r="V1425" s="57">
        <f>(L1425-P1425)/1000*SetUp!$B$13*1000000/SetUp!$B$48</f>
        <v>2.3326797191829732E-2</v>
      </c>
      <c r="W1425" s="57">
        <f t="shared" si="472"/>
        <v>1.0408340855860843E-17</v>
      </c>
      <c r="X1425" s="57">
        <f>MAX((SetUp!$B$56*(1-($H1425/SetUp!$B$56)^2)*TANH(($B1425-$D1425)/SetUp!$B$56))/(1+$H1425/SetUp!$B$56*TANH(($B1425-$D1425)/SetUp!$B$56)),0)</f>
        <v>0</v>
      </c>
      <c r="AP1425" s="64">
        <v>28638</v>
      </c>
      <c r="AQ1425" s="55">
        <v>5</v>
      </c>
      <c r="AR1425" s="55">
        <v>149</v>
      </c>
      <c r="AS1425" s="66">
        <f t="shared" si="462"/>
        <v>2.2629999999999999</v>
      </c>
      <c r="AT1425" s="66">
        <f t="shared" si="463"/>
        <v>2.6182207508786917</v>
      </c>
      <c r="AU1425" s="55" t="str">
        <f>IF(OR($AP1425&lt;SetUp!$B$97,$AP1425&gt;SetUp!$B$98),"Não","Sim")</f>
        <v>Não</v>
      </c>
      <c r="AV1425" s="68">
        <f t="shared" si="464"/>
        <v>1.5043270920913443</v>
      </c>
      <c r="AW1425" s="68">
        <f t="shared" si="465"/>
        <v>1.6180917003923763</v>
      </c>
      <c r="AX1425" s="68">
        <f t="shared" si="466"/>
        <v>0.35468455395472859</v>
      </c>
      <c r="AY1425" s="68">
        <f t="shared" si="467"/>
        <v>0.41800626056721263</v>
      </c>
      <c r="AZ1425" s="68">
        <f t="shared" si="468"/>
        <v>0.35522075087869176</v>
      </c>
      <c r="BA1425" s="68">
        <f t="shared" si="469"/>
        <v>0.11376460830103197</v>
      </c>
      <c r="BB1425" s="68">
        <f t="shared" si="470"/>
        <v>6.3321706612484041E-2</v>
      </c>
    </row>
    <row r="1426" spans="1:54" x14ac:dyDescent="0.3">
      <c r="A1426" s="64">
        <v>28088</v>
      </c>
      <c r="B1426" s="57">
        <v>0.53300000000000003</v>
      </c>
      <c r="C1426" s="57"/>
      <c r="D1426" s="57">
        <v>5.415</v>
      </c>
      <c r="E1426" s="57">
        <f t="shared" si="455"/>
        <v>0.53300000000000003</v>
      </c>
      <c r="F1426" s="57">
        <f t="shared" si="456"/>
        <v>4.8819999999999997</v>
      </c>
      <c r="G1426" s="57">
        <f t="shared" si="457"/>
        <v>0</v>
      </c>
      <c r="H1426" s="57">
        <f>IF(Q1425&gt;SetUp!$B$56,SetUp!$B$56,Q1425)</f>
        <v>0</v>
      </c>
      <c r="I1426" s="57">
        <f t="shared" si="471"/>
        <v>0.15959583482236431</v>
      </c>
      <c r="J1426" s="57">
        <f>MIN(F1426,H1426,(1-EXP(-SetUp!$B$52*H1426/SetUp!$B$56))*F1426)</f>
        <v>0</v>
      </c>
      <c r="K1426" s="57">
        <f t="shared" si="458"/>
        <v>0</v>
      </c>
      <c r="L1426" s="57">
        <f>IF(I1426&lt;=0,0,MIN(SetUp!$B$50*I1426^SetUp!$B$55,I1426))</f>
        <v>9.6101929146391531E-4</v>
      </c>
      <c r="M1426" s="57">
        <f t="shared" si="459"/>
        <v>0.15863481553090039</v>
      </c>
      <c r="N1426" s="57">
        <f>IF(SetUp!$B$62=0,X1426,(B1426-E1426)*(1-(H1426/SetUp!$B$66/SetUp!$B$56)))</f>
        <v>0</v>
      </c>
      <c r="O1426" s="57">
        <f>K1426*SetUp!$B$65</f>
        <v>0</v>
      </c>
      <c r="P1426" s="57">
        <f>MIN(SetUp!$B$54*L1426^SetUp!$B$51,L1426)</f>
        <v>5.5511690256663203E-4</v>
      </c>
      <c r="Q1426" s="57">
        <f t="shared" si="460"/>
        <v>0</v>
      </c>
      <c r="R1426" s="57">
        <f>IF((H1426+N1426-O1426)&gt;SetUp!$B$56,T1425+H1426+N1426-O1426-SetUp!$B$56,T1425)</f>
        <v>0</v>
      </c>
      <c r="S1426" s="57">
        <f>R1426*SetUp!$B$65</f>
        <v>0</v>
      </c>
      <c r="T1426" s="57">
        <f>IF((R1426-S1426)&lt;SetUp!$B$53,R1426-S1426,SetUp!$B$53)</f>
        <v>0</v>
      </c>
      <c r="U1426" s="57">
        <f t="shared" si="461"/>
        <v>0.15863481553090039</v>
      </c>
      <c r="V1426" s="57">
        <f>(L1426-P1426)/1000*SetUp!$B$13*1000000/SetUp!$B$48</f>
        <v>2.308678740931892E-2</v>
      </c>
      <c r="W1426" s="57">
        <f t="shared" si="472"/>
        <v>5.4860629927766524E-17</v>
      </c>
      <c r="X1426" s="57">
        <f>MAX((SetUp!$B$56*(1-($H1426/SetUp!$B$56)^2)*TANH(($B1426-$D1426)/SetUp!$B$56))/(1+$H1426/SetUp!$B$56*TANH(($B1426-$D1426)/SetUp!$B$56)),0)</f>
        <v>0</v>
      </c>
      <c r="AP1426" s="64">
        <v>28639</v>
      </c>
      <c r="AQ1426" s="55">
        <v>5</v>
      </c>
      <c r="AR1426" s="55">
        <v>150</v>
      </c>
      <c r="AS1426" s="66">
        <f t="shared" si="462"/>
        <v>2.137</v>
      </c>
      <c r="AT1426" s="66">
        <f t="shared" si="463"/>
        <v>2.4496477644396268</v>
      </c>
      <c r="AU1426" s="55" t="str">
        <f>IF(OR($AP1426&lt;SetUp!$B$97,$AP1426&gt;SetUp!$B$98),"Não","Sim")</f>
        <v>Não</v>
      </c>
      <c r="AV1426" s="68">
        <f t="shared" si="464"/>
        <v>1.4618481453283716</v>
      </c>
      <c r="AW1426" s="68">
        <f t="shared" si="465"/>
        <v>1.5651350626829708</v>
      </c>
      <c r="AX1426" s="68">
        <f t="shared" si="466"/>
        <v>0.32980452216406941</v>
      </c>
      <c r="AY1426" s="68">
        <f t="shared" si="467"/>
        <v>0.38910364152463123</v>
      </c>
      <c r="AZ1426" s="68">
        <f t="shared" si="468"/>
        <v>0.31264776443962683</v>
      </c>
      <c r="BA1426" s="68">
        <f t="shared" si="469"/>
        <v>0.10328691735459916</v>
      </c>
      <c r="BB1426" s="68">
        <f t="shared" si="470"/>
        <v>5.9299119360561814E-2</v>
      </c>
    </row>
    <row r="1427" spans="1:54" x14ac:dyDescent="0.3">
      <c r="A1427" s="64">
        <v>28089</v>
      </c>
      <c r="B1427" s="57">
        <v>0.24199999999999999</v>
      </c>
      <c r="C1427" s="57"/>
      <c r="D1427" s="57">
        <v>5.415</v>
      </c>
      <c r="E1427" s="57">
        <f t="shared" si="455"/>
        <v>0.24199999999999999</v>
      </c>
      <c r="F1427" s="57">
        <f t="shared" si="456"/>
        <v>5.173</v>
      </c>
      <c r="G1427" s="57">
        <f t="shared" si="457"/>
        <v>0</v>
      </c>
      <c r="H1427" s="57">
        <f>IF(Q1426&gt;SetUp!$B$56,SetUp!$B$56,Q1426)</f>
        <v>0</v>
      </c>
      <c r="I1427" s="57">
        <f t="shared" si="471"/>
        <v>0.15863481553090039</v>
      </c>
      <c r="J1427" s="57">
        <f>MIN(F1427,H1427,(1-EXP(-SetUp!$B$52*H1427/SetUp!$B$56))*F1427)</f>
        <v>0</v>
      </c>
      <c r="K1427" s="57">
        <f t="shared" si="458"/>
        <v>0</v>
      </c>
      <c r="L1427" s="57">
        <f>IF(I1427&lt;=0,0,MIN(SetUp!$B$50*I1427^SetUp!$B$55,I1427))</f>
        <v>9.5139390371703342E-4</v>
      </c>
      <c r="M1427" s="57">
        <f t="shared" si="459"/>
        <v>0.15768342162718335</v>
      </c>
      <c r="N1427" s="57">
        <f>IF(SetUp!$B$62=0,X1427,(B1427-E1427)*(1-(H1427/SetUp!$B$66/SetUp!$B$56)))</f>
        <v>0</v>
      </c>
      <c r="O1427" s="57">
        <f>K1427*SetUp!$B$65</f>
        <v>0</v>
      </c>
      <c r="P1427" s="57">
        <f>MIN(SetUp!$B$54*L1427^SetUp!$B$51,L1427)</f>
        <v>5.4965107464711299E-4</v>
      </c>
      <c r="Q1427" s="57">
        <f t="shared" si="460"/>
        <v>0</v>
      </c>
      <c r="R1427" s="57">
        <f>IF((H1427+N1427-O1427)&gt;SetUp!$B$56,T1426+H1427+N1427-O1427-SetUp!$B$56,T1426)</f>
        <v>0</v>
      </c>
      <c r="S1427" s="57">
        <f>R1427*SetUp!$B$65</f>
        <v>0</v>
      </c>
      <c r="T1427" s="57">
        <f>IF((R1427-S1427)&lt;SetUp!$B$53,R1427-S1427,SetUp!$B$53)</f>
        <v>0</v>
      </c>
      <c r="U1427" s="57">
        <f t="shared" si="461"/>
        <v>0.15768342162718335</v>
      </c>
      <c r="V1427" s="57">
        <f>(L1427-P1427)/1000*SetUp!$B$13*1000000/SetUp!$B$48</f>
        <v>2.285020128399072E-2</v>
      </c>
      <c r="W1427" s="57">
        <f t="shared" si="472"/>
        <v>-7.0473141211557788E-18</v>
      </c>
      <c r="X1427" s="57">
        <f>MAX((SetUp!$B$56*(1-($H1427/SetUp!$B$56)^2)*TANH(($B1427-$D1427)/SetUp!$B$56))/(1+$H1427/SetUp!$B$56*TANH(($B1427-$D1427)/SetUp!$B$56)),0)</f>
        <v>0</v>
      </c>
      <c r="AP1427" s="64">
        <v>28640</v>
      </c>
      <c r="AQ1427" s="55">
        <v>5</v>
      </c>
      <c r="AR1427" s="55">
        <v>151</v>
      </c>
      <c r="AS1427" s="66">
        <f t="shared" si="462"/>
        <v>1.9</v>
      </c>
      <c r="AT1427" s="66">
        <f t="shared" si="463"/>
        <v>2.2959321542257927</v>
      </c>
      <c r="AU1427" s="55" t="str">
        <f>IF(OR($AP1427&lt;SetUp!$B$97,$AP1427&gt;SetUp!$B$98),"Não","Sim")</f>
        <v>Não</v>
      </c>
      <c r="AV1427" s="68">
        <f t="shared" si="464"/>
        <v>1.3784048752090221</v>
      </c>
      <c r="AW1427" s="68">
        <f t="shared" si="465"/>
        <v>1.5152333662594</v>
      </c>
      <c r="AX1427" s="68">
        <f t="shared" si="466"/>
        <v>0.27875360095282892</v>
      </c>
      <c r="AY1427" s="68">
        <f t="shared" si="467"/>
        <v>0.36095905032841558</v>
      </c>
      <c r="AZ1427" s="68">
        <f t="shared" si="468"/>
        <v>0.39593215422579275</v>
      </c>
      <c r="BA1427" s="68">
        <f t="shared" si="469"/>
        <v>0.13682849105037787</v>
      </c>
      <c r="BB1427" s="68">
        <f t="shared" si="470"/>
        <v>8.2205449375586659E-2</v>
      </c>
    </row>
    <row r="1428" spans="1:54" x14ac:dyDescent="0.3">
      <c r="A1428" s="64">
        <v>28090</v>
      </c>
      <c r="B1428" s="57">
        <v>0.77600000000000002</v>
      </c>
      <c r="C1428" s="57"/>
      <c r="D1428" s="57">
        <v>5.415</v>
      </c>
      <c r="E1428" s="57">
        <f t="shared" si="455"/>
        <v>0.77600000000000002</v>
      </c>
      <c r="F1428" s="57">
        <f t="shared" si="456"/>
        <v>4.6390000000000002</v>
      </c>
      <c r="G1428" s="57">
        <f t="shared" si="457"/>
        <v>0</v>
      </c>
      <c r="H1428" s="57">
        <f>IF(Q1427&gt;SetUp!$B$56,SetUp!$B$56,Q1427)</f>
        <v>0</v>
      </c>
      <c r="I1428" s="57">
        <f t="shared" si="471"/>
        <v>0.15768342162718335</v>
      </c>
      <c r="J1428" s="57">
        <f>MIN(F1428,H1428,(1-EXP(-SetUp!$B$52*H1428/SetUp!$B$56))*F1428)</f>
        <v>0</v>
      </c>
      <c r="K1428" s="57">
        <f t="shared" si="458"/>
        <v>0</v>
      </c>
      <c r="L1428" s="57">
        <f>IF(I1428&lt;=0,0,MIN(SetUp!$B$50*I1428^SetUp!$B$55,I1428))</f>
        <v>9.4190313674860377E-4</v>
      </c>
      <c r="M1428" s="57">
        <f t="shared" si="459"/>
        <v>0.15674151849043474</v>
      </c>
      <c r="N1428" s="57">
        <f>IF(SetUp!$B$62=0,X1428,(B1428-E1428)*(1-(H1428/SetUp!$B$66/SetUp!$B$56)))</f>
        <v>0</v>
      </c>
      <c r="O1428" s="57">
        <f>K1428*SetUp!$B$65</f>
        <v>0</v>
      </c>
      <c r="P1428" s="57">
        <f>MIN(SetUp!$B$54*L1428^SetUp!$B$51,L1428)</f>
        <v>5.4426077071505772E-4</v>
      </c>
      <c r="Q1428" s="57">
        <f t="shared" si="460"/>
        <v>0</v>
      </c>
      <c r="R1428" s="57">
        <f>IF((H1428+N1428-O1428)&gt;SetUp!$B$56,T1427+H1428+N1428-O1428-SetUp!$B$56,T1427)</f>
        <v>0</v>
      </c>
      <c r="S1428" s="57">
        <f>R1428*SetUp!$B$65</f>
        <v>0</v>
      </c>
      <c r="T1428" s="57">
        <f>IF((R1428-S1428)&lt;SetUp!$B$53,R1428-S1428,SetUp!$B$53)</f>
        <v>0</v>
      </c>
      <c r="U1428" s="57">
        <f t="shared" si="461"/>
        <v>0.15674151849043474</v>
      </c>
      <c r="V1428" s="57">
        <f>(L1428-P1428)/1000*SetUp!$B$13*1000000/SetUp!$B$48</f>
        <v>2.2616976447207355E-2</v>
      </c>
      <c r="W1428" s="57">
        <f t="shared" si="472"/>
        <v>2.5153490401663703E-17</v>
      </c>
      <c r="X1428" s="57">
        <f>MAX((SetUp!$B$56*(1-($H1428/SetUp!$B$56)^2)*TANH(($B1428-$D1428)/SetUp!$B$56))/(1+$H1428/SetUp!$B$56*TANH(($B1428-$D1428)/SetUp!$B$56)),0)</f>
        <v>0</v>
      </c>
      <c r="AP1428" s="64">
        <v>28641</v>
      </c>
      <c r="AQ1428" s="55">
        <v>5</v>
      </c>
      <c r="AR1428" s="55">
        <v>152</v>
      </c>
      <c r="AS1428" s="66">
        <f t="shared" si="462"/>
        <v>1.788</v>
      </c>
      <c r="AT1428" s="66">
        <f t="shared" si="463"/>
        <v>2.1554259206270343</v>
      </c>
      <c r="AU1428" s="55" t="str">
        <f>IF(OR($AP1428&lt;SetUp!$B$97,$AP1428&gt;SetUp!$B$98),"Não","Sim")</f>
        <v>Não</v>
      </c>
      <c r="AV1428" s="68">
        <f t="shared" si="464"/>
        <v>1.3371611720357424</v>
      </c>
      <c r="AW1428" s="68">
        <f t="shared" si="465"/>
        <v>1.468136887564315</v>
      </c>
      <c r="AX1428" s="68">
        <f t="shared" si="466"/>
        <v>0.25236751445989886</v>
      </c>
      <c r="AY1428" s="68">
        <f t="shared" si="467"/>
        <v>0.33353310127213548</v>
      </c>
      <c r="AZ1428" s="68">
        <f t="shared" si="468"/>
        <v>0.36742592062703427</v>
      </c>
      <c r="BA1428" s="68">
        <f t="shared" si="469"/>
        <v>0.13097571552857268</v>
      </c>
      <c r="BB1428" s="68">
        <f t="shared" si="470"/>
        <v>8.1165586812236623E-2</v>
      </c>
    </row>
    <row r="1429" spans="1:54" x14ac:dyDescent="0.3">
      <c r="A1429" s="64">
        <v>28091</v>
      </c>
      <c r="B1429" s="57">
        <v>0.876</v>
      </c>
      <c r="C1429" s="57"/>
      <c r="D1429" s="57">
        <v>5.415</v>
      </c>
      <c r="E1429" s="57">
        <f t="shared" si="455"/>
        <v>0.876</v>
      </c>
      <c r="F1429" s="57">
        <f t="shared" si="456"/>
        <v>4.5389999999999997</v>
      </c>
      <c r="G1429" s="57">
        <f t="shared" si="457"/>
        <v>0</v>
      </c>
      <c r="H1429" s="57">
        <f>IF(Q1428&gt;SetUp!$B$56,SetUp!$B$56,Q1428)</f>
        <v>0</v>
      </c>
      <c r="I1429" s="57">
        <f t="shared" si="471"/>
        <v>0.15674151849043474</v>
      </c>
      <c r="J1429" s="57">
        <f>MIN(F1429,H1429,(1-EXP(-SetUp!$B$52*H1429/SetUp!$B$56))*F1429)</f>
        <v>0</v>
      </c>
      <c r="K1429" s="57">
        <f t="shared" si="458"/>
        <v>0</v>
      </c>
      <c r="L1429" s="57">
        <f>IF(I1429&lt;=0,0,MIN(SetUp!$B$50*I1429^SetUp!$B$55,I1429))</f>
        <v>9.3254457679283452E-4</v>
      </c>
      <c r="M1429" s="57">
        <f t="shared" si="459"/>
        <v>0.1558089739136419</v>
      </c>
      <c r="N1429" s="57">
        <f>IF(SetUp!$B$62=0,X1429,(B1429-E1429)*(1-(H1429/SetUp!$B$66/SetUp!$B$56)))</f>
        <v>0</v>
      </c>
      <c r="O1429" s="57">
        <f>K1429*SetUp!$B$65</f>
        <v>0</v>
      </c>
      <c r="P1429" s="57">
        <f>MIN(SetUp!$B$54*L1429^SetUp!$B$51,L1429)</f>
        <v>5.3894464926312446E-4</v>
      </c>
      <c r="Q1429" s="57">
        <f t="shared" si="460"/>
        <v>0</v>
      </c>
      <c r="R1429" s="57">
        <f>IF((H1429+N1429-O1429)&gt;SetUp!$B$56,T1428+H1429+N1429-O1429-SetUp!$B$56,T1428)</f>
        <v>0</v>
      </c>
      <c r="S1429" s="57">
        <f>R1429*SetUp!$B$65</f>
        <v>0</v>
      </c>
      <c r="T1429" s="57">
        <f>IF((R1429-S1429)&lt;SetUp!$B$53,R1429-S1429,SetUp!$B$53)</f>
        <v>0</v>
      </c>
      <c r="U1429" s="57">
        <f t="shared" si="461"/>
        <v>0.1558089739136419</v>
      </c>
      <c r="V1429" s="57">
        <f>(L1429-P1429)/1000*SetUp!$B$13*1000000/SetUp!$B$48</f>
        <v>2.2387051911392605E-2</v>
      </c>
      <c r="W1429" s="57">
        <f t="shared" si="472"/>
        <v>1.9190378452993428E-17</v>
      </c>
      <c r="X1429" s="57">
        <f>MAX((SetUp!$B$56*(1-($H1429/SetUp!$B$56)^2)*TANH(($B1429-$D1429)/SetUp!$B$56))/(1+$H1429/SetUp!$B$56*TANH(($B1429-$D1429)/SetUp!$B$56)),0)</f>
        <v>0</v>
      </c>
      <c r="AP1429" s="64">
        <v>28642</v>
      </c>
      <c r="AQ1429" s="55">
        <v>6</v>
      </c>
      <c r="AR1429" s="55">
        <v>153</v>
      </c>
      <c r="AS1429" s="66">
        <f t="shared" si="462"/>
        <v>1.5780000000000001</v>
      </c>
      <c r="AT1429" s="66">
        <f t="shared" si="463"/>
        <v>2.0266998293432161</v>
      </c>
      <c r="AU1429" s="55" t="str">
        <f>IF(OR($AP1429&lt;SetUp!$B$97,$AP1429&gt;SetUp!$B$98),"Não","Sim")</f>
        <v>Não</v>
      </c>
      <c r="AV1429" s="68">
        <f t="shared" si="464"/>
        <v>1.2561846997953765</v>
      </c>
      <c r="AW1429" s="68">
        <f t="shared" si="465"/>
        <v>1.4236220809411522</v>
      </c>
      <c r="AX1429" s="68">
        <f t="shared" si="466"/>
        <v>0.19810699887340152</v>
      </c>
      <c r="AY1429" s="68">
        <f t="shared" si="467"/>
        <v>0.30678943092622929</v>
      </c>
      <c r="AZ1429" s="68">
        <f t="shared" si="468"/>
        <v>0.44869982934321606</v>
      </c>
      <c r="BA1429" s="68">
        <f t="shared" si="469"/>
        <v>0.16743738114577567</v>
      </c>
      <c r="BB1429" s="68">
        <f t="shared" si="470"/>
        <v>0.10868243205282777</v>
      </c>
    </row>
    <row r="1430" spans="1:54" x14ac:dyDescent="0.3">
      <c r="A1430" s="64">
        <v>28092</v>
      </c>
      <c r="B1430" s="57">
        <v>1.837</v>
      </c>
      <c r="C1430" s="57"/>
      <c r="D1430" s="57">
        <v>5.415</v>
      </c>
      <c r="E1430" s="57">
        <f t="shared" si="455"/>
        <v>1.837</v>
      </c>
      <c r="F1430" s="57">
        <f t="shared" si="456"/>
        <v>3.5780000000000003</v>
      </c>
      <c r="G1430" s="57">
        <f t="shared" si="457"/>
        <v>0</v>
      </c>
      <c r="H1430" s="57">
        <f>IF(Q1429&gt;SetUp!$B$56,SetUp!$B$56,Q1429)</f>
        <v>0</v>
      </c>
      <c r="I1430" s="57">
        <f t="shared" si="471"/>
        <v>0.1558089739136419</v>
      </c>
      <c r="J1430" s="57">
        <f>MIN(F1430,H1430,(1-EXP(-SetUp!$B$52*H1430/SetUp!$B$56))*F1430)</f>
        <v>0</v>
      </c>
      <c r="K1430" s="57">
        <f t="shared" si="458"/>
        <v>0</v>
      </c>
      <c r="L1430" s="57">
        <f>IF(I1430&lt;=0,0,MIN(SetUp!$B$50*I1430^SetUp!$B$55,I1430))</f>
        <v>9.2331586281774755E-4</v>
      </c>
      <c r="M1430" s="57">
        <f t="shared" si="459"/>
        <v>0.15488565805082416</v>
      </c>
      <c r="N1430" s="57">
        <f>IF(SetUp!$B$62=0,X1430,(B1430-E1430)*(1-(H1430/SetUp!$B$66/SetUp!$B$56)))</f>
        <v>0</v>
      </c>
      <c r="O1430" s="57">
        <f>K1430*SetUp!$B$65</f>
        <v>0</v>
      </c>
      <c r="P1430" s="57">
        <f>MIN(SetUp!$B$54*L1430^SetUp!$B$51,L1430)</f>
        <v>5.3370139786889379E-4</v>
      </c>
      <c r="Q1430" s="57">
        <f t="shared" si="460"/>
        <v>0</v>
      </c>
      <c r="R1430" s="57">
        <f>IF((H1430+N1430-O1430)&gt;SetUp!$B$56,T1429+H1430+N1430-O1430-SetUp!$B$56,T1429)</f>
        <v>0</v>
      </c>
      <c r="S1430" s="57">
        <f>R1430*SetUp!$B$65</f>
        <v>0</v>
      </c>
      <c r="T1430" s="57">
        <f>IF((R1430-S1430)&lt;SetUp!$B$53,R1430-S1430,SetUp!$B$53)</f>
        <v>0</v>
      </c>
      <c r="U1430" s="57">
        <f t="shared" si="461"/>
        <v>0.15488565805082416</v>
      </c>
      <c r="V1430" s="57">
        <f>(L1430-P1430)/1000*SetUp!$B$13*1000000/SetUp!$B$48</f>
        <v>2.2160368034064383E-2</v>
      </c>
      <c r="W1430" s="57">
        <f t="shared" si="472"/>
        <v>6.1257422745431001E-17</v>
      </c>
      <c r="X1430" s="57">
        <f>MAX((SetUp!$B$56*(1-($H1430/SetUp!$B$56)^2)*TANH(($B1430-$D1430)/SetUp!$B$56))/(1+$H1430/SetUp!$B$56*TANH(($B1430-$D1430)/SetUp!$B$56)),0)</f>
        <v>0</v>
      </c>
      <c r="AP1430" s="64">
        <v>28643</v>
      </c>
      <c r="AQ1430" s="55">
        <v>6</v>
      </c>
      <c r="AR1430" s="55">
        <v>154</v>
      </c>
      <c r="AS1430" s="66">
        <f t="shared" si="462"/>
        <v>1.48</v>
      </c>
      <c r="AT1430" s="66">
        <f t="shared" si="463"/>
        <v>1.9085098005138503</v>
      </c>
      <c r="AU1430" s="55" t="str">
        <f>IF(OR($AP1430&lt;SetUp!$B$97,$AP1430&gt;SetUp!$B$98),"Não","Sim")</f>
        <v>Não</v>
      </c>
      <c r="AV1430" s="68">
        <f t="shared" si="464"/>
        <v>1.2165525060596438</v>
      </c>
      <c r="AW1430" s="68">
        <f t="shared" si="465"/>
        <v>1.3814882556554182</v>
      </c>
      <c r="AX1430" s="68">
        <f t="shared" si="466"/>
        <v>0.17026171539495738</v>
      </c>
      <c r="AY1430" s="68">
        <f t="shared" si="467"/>
        <v>0.28069439446492189</v>
      </c>
      <c r="AZ1430" s="68">
        <f t="shared" si="468"/>
        <v>0.42850980051385035</v>
      </c>
      <c r="BA1430" s="68">
        <f t="shared" si="469"/>
        <v>0.16493574959577439</v>
      </c>
      <c r="BB1430" s="68">
        <f t="shared" si="470"/>
        <v>0.11043267906996451</v>
      </c>
    </row>
    <row r="1431" spans="1:54" x14ac:dyDescent="0.3">
      <c r="A1431" s="64">
        <v>28093</v>
      </c>
      <c r="B1431" s="57">
        <v>3.4489999999999998</v>
      </c>
      <c r="C1431" s="57"/>
      <c r="D1431" s="57">
        <v>5.415</v>
      </c>
      <c r="E1431" s="57">
        <f t="shared" si="455"/>
        <v>3.4489999999999998</v>
      </c>
      <c r="F1431" s="57">
        <f t="shared" si="456"/>
        <v>1.9660000000000002</v>
      </c>
      <c r="G1431" s="57">
        <f t="shared" si="457"/>
        <v>0</v>
      </c>
      <c r="H1431" s="57">
        <f>IF(Q1430&gt;SetUp!$B$56,SetUp!$B$56,Q1430)</f>
        <v>0</v>
      </c>
      <c r="I1431" s="57">
        <f t="shared" si="471"/>
        <v>0.15488565805082416</v>
      </c>
      <c r="J1431" s="57">
        <f>MIN(F1431,H1431,(1-EXP(-SetUp!$B$52*H1431/SetUp!$B$56))*F1431)</f>
        <v>0</v>
      </c>
      <c r="K1431" s="57">
        <f t="shared" si="458"/>
        <v>0</v>
      </c>
      <c r="L1431" s="57">
        <f>IF(I1431&lt;=0,0,MIN(SetUp!$B$50*I1431^SetUp!$B$55,I1431))</f>
        <v>9.1421468516799114E-4</v>
      </c>
      <c r="M1431" s="57">
        <f t="shared" si="459"/>
        <v>0.15397144336565616</v>
      </c>
      <c r="N1431" s="57">
        <f>IF(SetUp!$B$62=0,X1431,(B1431-E1431)*(1-(H1431/SetUp!$B$66/SetUp!$B$56)))</f>
        <v>0</v>
      </c>
      <c r="O1431" s="57">
        <f>K1431*SetUp!$B$65</f>
        <v>0</v>
      </c>
      <c r="P1431" s="57">
        <f>MIN(SetUp!$B$54*L1431^SetUp!$B$51,L1431)</f>
        <v>5.2852973245112581E-4</v>
      </c>
      <c r="Q1431" s="57">
        <f t="shared" si="460"/>
        <v>0</v>
      </c>
      <c r="R1431" s="57">
        <f>IF((H1431+N1431-O1431)&gt;SetUp!$B$56,T1430+H1431+N1431-O1431-SetUp!$B$56,T1430)</f>
        <v>0</v>
      </c>
      <c r="S1431" s="57">
        <f>R1431*SetUp!$B$65</f>
        <v>0</v>
      </c>
      <c r="T1431" s="57">
        <f>IF((R1431-S1431)&lt;SetUp!$B$53,R1431-S1431,SetUp!$B$53)</f>
        <v>0</v>
      </c>
      <c r="U1431" s="57">
        <f t="shared" si="461"/>
        <v>0.15397144336565616</v>
      </c>
      <c r="V1431" s="57">
        <f>(L1431-P1431)/1000*SetUp!$B$13*1000000/SetUp!$B$48</f>
        <v>2.1936866482943448E-2</v>
      </c>
      <c r="W1431" s="57">
        <f t="shared" si="472"/>
        <v>-1.7759231585312563E-16</v>
      </c>
      <c r="X1431" s="57">
        <f>MAX((SetUp!$B$56*(1-($H1431/SetUp!$B$56)^2)*TANH(($B1431-$D1431)/SetUp!$B$56))/(1+$H1431/SetUp!$B$56*TANH(($B1431-$D1431)/SetUp!$B$56)),0)</f>
        <v>0</v>
      </c>
      <c r="AP1431" s="64">
        <v>28644</v>
      </c>
      <c r="AQ1431" s="55">
        <v>6</v>
      </c>
      <c r="AR1431" s="55">
        <v>155</v>
      </c>
      <c r="AS1431" s="66">
        <f t="shared" si="462"/>
        <v>1.2949999999999999</v>
      </c>
      <c r="AT1431" s="66">
        <f t="shared" si="463"/>
        <v>1.7997691339931152</v>
      </c>
      <c r="AU1431" s="55" t="str">
        <f>IF(OR($AP1431&lt;SetUp!$B$97,$AP1431&gt;SetUp!$B$98),"Não","Sim")</f>
        <v>Não</v>
      </c>
      <c r="AV1431" s="68">
        <f t="shared" si="464"/>
        <v>1.1379806676741042</v>
      </c>
      <c r="AW1431" s="68">
        <f t="shared" si="465"/>
        <v>1.3415547450600422</v>
      </c>
      <c r="AX1431" s="68">
        <f t="shared" si="466"/>
        <v>0.11226976841727061</v>
      </c>
      <c r="AY1431" s="68">
        <f t="shared" si="467"/>
        <v>0.25521679940149328</v>
      </c>
      <c r="AZ1431" s="68">
        <f t="shared" si="468"/>
        <v>0.50476913399311529</v>
      </c>
      <c r="BA1431" s="68">
        <f t="shared" si="469"/>
        <v>0.20357407738593802</v>
      </c>
      <c r="BB1431" s="68">
        <f t="shared" si="470"/>
        <v>0.14294703098422268</v>
      </c>
    </row>
    <row r="1432" spans="1:54" x14ac:dyDescent="0.3">
      <c r="A1432" s="64">
        <v>28094</v>
      </c>
      <c r="B1432" s="57">
        <v>5.6280000000000001</v>
      </c>
      <c r="C1432" s="57"/>
      <c r="D1432" s="57">
        <v>5.415</v>
      </c>
      <c r="E1432" s="57">
        <f t="shared" si="455"/>
        <v>5.415</v>
      </c>
      <c r="F1432" s="57">
        <f t="shared" si="456"/>
        <v>0</v>
      </c>
      <c r="G1432" s="57">
        <f t="shared" si="457"/>
        <v>7.8642205281198585E-7</v>
      </c>
      <c r="H1432" s="57">
        <f>IF(Q1431&gt;SetUp!$B$56,SetUp!$B$56,Q1431)</f>
        <v>0</v>
      </c>
      <c r="I1432" s="57">
        <f t="shared" si="471"/>
        <v>0.15397222978770897</v>
      </c>
      <c r="J1432" s="57">
        <f>MIN(F1432,H1432,(1-EXP(-SetUp!$B$52*H1432/SetUp!$B$56))*F1432)</f>
        <v>0</v>
      </c>
      <c r="K1432" s="57">
        <f t="shared" si="458"/>
        <v>0</v>
      </c>
      <c r="L1432" s="57">
        <f>IF(I1432&lt;=0,0,MIN(SetUp!$B$50*I1432^SetUp!$B$55,I1432))</f>
        <v>9.0524649023256229E-4</v>
      </c>
      <c r="M1432" s="57">
        <f t="shared" si="459"/>
        <v>0.15306698329747639</v>
      </c>
      <c r="N1432" s="57">
        <f>IF(SetUp!$B$62=0,X1432,(B1432-E1432)*(1-(H1432/SetUp!$B$66/SetUp!$B$56)))</f>
        <v>0.21299921357794727</v>
      </c>
      <c r="O1432" s="57">
        <f>K1432*SetUp!$B$65</f>
        <v>0</v>
      </c>
      <c r="P1432" s="57">
        <f>MIN(SetUp!$B$54*L1432^SetUp!$B$51,L1432)</f>
        <v>5.2343277651141832E-4</v>
      </c>
      <c r="Q1432" s="57">
        <f t="shared" si="460"/>
        <v>0.21299921357794727</v>
      </c>
      <c r="R1432" s="57">
        <f>IF((H1432+N1432-O1432)&gt;SetUp!$B$56,T1431+H1432+N1432-O1432-SetUp!$B$56,T1431)</f>
        <v>0</v>
      </c>
      <c r="S1432" s="57">
        <f>R1432*SetUp!$B$65</f>
        <v>0</v>
      </c>
      <c r="T1432" s="57">
        <f>IF((R1432-S1432)&lt;SetUp!$B$53,R1432-S1432,SetUp!$B$53)</f>
        <v>0</v>
      </c>
      <c r="U1432" s="57">
        <f t="shared" si="461"/>
        <v>0.15306698329747639</v>
      </c>
      <c r="V1432" s="57">
        <f>(L1432-P1432)/1000*SetUp!$B$13*1000000/SetUp!$B$48</f>
        <v>2.171667937848297E-2</v>
      </c>
      <c r="W1432" s="57">
        <f t="shared" si="472"/>
        <v>-4.8474679131826903E-16</v>
      </c>
      <c r="X1432" s="57">
        <f>MAX((SetUp!$B$56*(1-($H1432/SetUp!$B$56)^2)*TANH(($B1432-$D1432)/SetUp!$B$56))/(1+$H1432/SetUp!$B$56*TANH(($B1432-$D1432)/SetUp!$B$56)),0)</f>
        <v>0.21299921357794727</v>
      </c>
      <c r="AP1432" s="64">
        <v>28645</v>
      </c>
      <c r="AQ1432" s="55">
        <v>6</v>
      </c>
      <c r="AR1432" s="55">
        <v>156</v>
      </c>
      <c r="AS1432" s="66">
        <f t="shared" si="462"/>
        <v>1.2090000000000001</v>
      </c>
      <c r="AT1432" s="66">
        <f t="shared" si="463"/>
        <v>1.6995254456357709</v>
      </c>
      <c r="AU1432" s="55" t="str">
        <f>IF(OR($AP1432&lt;SetUp!$B$97,$AP1432&gt;SetUp!$B$98),"Não","Sim")</f>
        <v>Não</v>
      </c>
      <c r="AV1432" s="68">
        <f t="shared" si="464"/>
        <v>1.0995453605922769</v>
      </c>
      <c r="AW1432" s="68">
        <f t="shared" si="465"/>
        <v>1.3036584850472808</v>
      </c>
      <c r="AX1432" s="68">
        <f t="shared" si="466"/>
        <v>8.2426300860771906E-2</v>
      </c>
      <c r="AY1432" s="68">
        <f t="shared" si="467"/>
        <v>0.23032767131182652</v>
      </c>
      <c r="AZ1432" s="68">
        <f t="shared" si="468"/>
        <v>0.49052544563577083</v>
      </c>
      <c r="BA1432" s="68">
        <f t="shared" si="469"/>
        <v>0.20411312445500385</v>
      </c>
      <c r="BB1432" s="68">
        <f t="shared" si="470"/>
        <v>0.14790137045105461</v>
      </c>
    </row>
    <row r="1433" spans="1:54" x14ac:dyDescent="0.3">
      <c r="A1433" s="64">
        <v>28095</v>
      </c>
      <c r="B1433" s="57">
        <v>3.7120000000000002</v>
      </c>
      <c r="C1433" s="57"/>
      <c r="D1433" s="57">
        <v>5.4390000000000001</v>
      </c>
      <c r="E1433" s="57">
        <f t="shared" si="455"/>
        <v>3.7120000000000002</v>
      </c>
      <c r="F1433" s="57">
        <f t="shared" si="456"/>
        <v>1.7269999999999999</v>
      </c>
      <c r="G1433" s="57">
        <f t="shared" si="457"/>
        <v>0</v>
      </c>
      <c r="H1433" s="57">
        <f>IF(Q1432&gt;SetUp!$B$56,SetUp!$B$56,Q1432)</f>
        <v>0.21299921357794727</v>
      </c>
      <c r="I1433" s="57">
        <f t="shared" si="471"/>
        <v>0.15306698329747639</v>
      </c>
      <c r="J1433" s="57">
        <f>MIN(F1433,H1433,(1-EXP(-SetUp!$B$52*H1433/SetUp!$B$56))*F1433)</f>
        <v>5.6530587864058325E-2</v>
      </c>
      <c r="K1433" s="57">
        <f t="shared" si="458"/>
        <v>0.15646862571388895</v>
      </c>
      <c r="L1433" s="57">
        <f>IF(I1433&lt;=0,0,MIN(SetUp!$B$50*I1433^SetUp!$B$55,I1433))</f>
        <v>8.9639354978121014E-4</v>
      </c>
      <c r="M1433" s="57">
        <f t="shared" si="459"/>
        <v>0.15217058974769518</v>
      </c>
      <c r="N1433" s="57">
        <f>IF(SetUp!$B$62=0,X1433,(B1433-E1433)*(1-(H1433/SetUp!$B$66/SetUp!$B$56)))</f>
        <v>0</v>
      </c>
      <c r="O1433" s="57">
        <f>K1433*SetUp!$B$65</f>
        <v>0</v>
      </c>
      <c r="P1433" s="57">
        <f>MIN(SetUp!$B$54*L1433^SetUp!$B$51,L1433)</f>
        <v>5.1840048136766786E-4</v>
      </c>
      <c r="Q1433" s="57">
        <f t="shared" si="460"/>
        <v>0.15646862571388895</v>
      </c>
      <c r="R1433" s="57">
        <f>IF((H1433+N1433-O1433)&gt;SetUp!$B$56,T1432+H1433+N1433-O1433-SetUp!$B$56,T1432)</f>
        <v>0</v>
      </c>
      <c r="S1433" s="57">
        <f>R1433*SetUp!$B$65</f>
        <v>0</v>
      </c>
      <c r="T1433" s="57">
        <f>IF((R1433-S1433)&lt;SetUp!$B$53,R1433-S1433,SetUp!$B$53)</f>
        <v>0</v>
      </c>
      <c r="U1433" s="57">
        <f t="shared" si="461"/>
        <v>0.15217058974769518</v>
      </c>
      <c r="V1433" s="57">
        <f>(L1433-P1433)/1000*SetUp!$B$13*1000000/SetUp!$B$48</f>
        <v>2.149936992577774E-2</v>
      </c>
      <c r="W1433" s="57">
        <f t="shared" si="472"/>
        <v>2.8948198005362968E-17</v>
      </c>
      <c r="X1433" s="57">
        <f>MAX((SetUp!$B$56*(1-($H1433/SetUp!$B$56)^2)*TANH(($B1433-$D1433)/SetUp!$B$56))/(1+$H1433/SetUp!$B$56*TANH(($B1433-$D1433)/SetUp!$B$56)),0)</f>
        <v>0</v>
      </c>
      <c r="AP1433" s="64">
        <v>28646</v>
      </c>
      <c r="AQ1433" s="55">
        <v>6</v>
      </c>
      <c r="AR1433" s="55">
        <v>157</v>
      </c>
      <c r="AS1433" s="66">
        <f t="shared" si="462"/>
        <v>1.048</v>
      </c>
      <c r="AT1433" s="66">
        <f t="shared" si="463"/>
        <v>1.6069414270069133</v>
      </c>
      <c r="AU1433" s="55" t="str">
        <f>IF(OR($AP1433&lt;SetUp!$B$97,$AP1433&gt;SetUp!$B$98),"Não","Sim")</f>
        <v>Não</v>
      </c>
      <c r="AV1433" s="68">
        <f t="shared" si="464"/>
        <v>1.0237187113655781</v>
      </c>
      <c r="AW1433" s="68">
        <f t="shared" si="465"/>
        <v>1.2676519344863215</v>
      </c>
      <c r="AX1433" s="68">
        <f t="shared" si="466"/>
        <v>2.0361282647707864E-2</v>
      </c>
      <c r="AY1433" s="68">
        <f t="shared" si="467"/>
        <v>0.20600004702390054</v>
      </c>
      <c r="AZ1433" s="68">
        <f t="shared" si="468"/>
        <v>0.55894142700691329</v>
      </c>
      <c r="BA1433" s="68">
        <f t="shared" si="469"/>
        <v>0.24393322312074339</v>
      </c>
      <c r="BB1433" s="68">
        <f t="shared" si="470"/>
        <v>0.18563876437619267</v>
      </c>
    </row>
    <row r="1434" spans="1:54" x14ac:dyDescent="0.3">
      <c r="A1434" s="64">
        <v>28096</v>
      </c>
      <c r="B1434" s="57">
        <v>0.39</v>
      </c>
      <c r="C1434" s="57"/>
      <c r="D1434" s="57">
        <v>5.4390000000000001</v>
      </c>
      <c r="E1434" s="57">
        <f t="shared" si="455"/>
        <v>0.39</v>
      </c>
      <c r="F1434" s="57">
        <f t="shared" si="456"/>
        <v>5.0490000000000004</v>
      </c>
      <c r="G1434" s="57">
        <f t="shared" si="457"/>
        <v>0</v>
      </c>
      <c r="H1434" s="57">
        <f>IF(Q1433&gt;SetUp!$B$56,SetUp!$B$56,Q1433)</f>
        <v>0.15646862571388895</v>
      </c>
      <c r="I1434" s="57">
        <f t="shared" si="471"/>
        <v>0.15217058974769518</v>
      </c>
      <c r="J1434" s="57">
        <f>MIN(F1434,H1434,(1-EXP(-SetUp!$B$52*H1434/SetUp!$B$56))*F1434)</f>
        <v>0.12194236584806646</v>
      </c>
      <c r="K1434" s="57">
        <f t="shared" si="458"/>
        <v>3.4526259865822487E-2</v>
      </c>
      <c r="L1434" s="57">
        <f>IF(I1434&lt;=0,0,MIN(SetUp!$B$50*I1434^SetUp!$B$55,I1434))</f>
        <v>8.8766151382153522E-4</v>
      </c>
      <c r="M1434" s="57">
        <f t="shared" si="459"/>
        <v>0.15128292823387365</v>
      </c>
      <c r="N1434" s="57">
        <f>IF(SetUp!$B$62=0,X1434,(B1434-E1434)*(1-(H1434/SetUp!$B$66/SetUp!$B$56)))</f>
        <v>0</v>
      </c>
      <c r="O1434" s="57">
        <f>K1434*SetUp!$B$65</f>
        <v>0</v>
      </c>
      <c r="P1434" s="57">
        <f>MIN(SetUp!$B$54*L1434^SetUp!$B$51,L1434)</f>
        <v>5.1343608391947893E-4</v>
      </c>
      <c r="Q1434" s="57">
        <f t="shared" si="460"/>
        <v>3.4526259865822487E-2</v>
      </c>
      <c r="R1434" s="57">
        <f>IF((H1434+N1434-O1434)&gt;SetUp!$B$56,T1433+H1434+N1434-O1434-SetUp!$B$56,T1433)</f>
        <v>0</v>
      </c>
      <c r="S1434" s="57">
        <f>R1434*SetUp!$B$65</f>
        <v>0</v>
      </c>
      <c r="T1434" s="57">
        <f>IF((R1434-S1434)&lt;SetUp!$B$53,R1434-S1434,SetUp!$B$53)</f>
        <v>0</v>
      </c>
      <c r="U1434" s="57">
        <f t="shared" si="461"/>
        <v>0.15128292823387365</v>
      </c>
      <c r="V1434" s="57">
        <f>(L1434-P1434)/1000*SetUp!$B$13*1000000/SetUp!$B$48</f>
        <v>2.1285075376819441E-2</v>
      </c>
      <c r="W1434" s="57">
        <f t="shared" si="472"/>
        <v>2.4177708446426749E-17</v>
      </c>
      <c r="X1434" s="57">
        <f>MAX((SetUp!$B$56*(1-($H1434/SetUp!$B$56)^2)*TANH(($B1434-$D1434)/SetUp!$B$56))/(1+$H1434/SetUp!$B$56*TANH(($B1434-$D1434)/SetUp!$B$56)),0)</f>
        <v>0</v>
      </c>
      <c r="AP1434" s="64">
        <v>28647</v>
      </c>
      <c r="AQ1434" s="55">
        <v>6</v>
      </c>
      <c r="AR1434" s="55">
        <v>158</v>
      </c>
      <c r="AS1434" s="66">
        <f t="shared" si="462"/>
        <v>0.90200000000000002</v>
      </c>
      <c r="AT1434" s="66">
        <f t="shared" si="463"/>
        <v>1.5212787241479251</v>
      </c>
      <c r="AU1434" s="55" t="str">
        <f>IF(OR($AP1434&lt;SetUp!$B$97,$AP1434&gt;SetUp!$B$98),"Não","Sim")</f>
        <v>Não</v>
      </c>
      <c r="AV1434" s="68">
        <f t="shared" si="464"/>
        <v>0.94973680564670127</v>
      </c>
      <c r="AW1434" s="68">
        <f t="shared" si="465"/>
        <v>1.2334012826926706</v>
      </c>
      <c r="AX1434" s="68">
        <f t="shared" si="466"/>
        <v>-4.4793462458058257E-2</v>
      </c>
      <c r="AY1434" s="68">
        <f t="shared" si="467"/>
        <v>0.18220879148211094</v>
      </c>
      <c r="AZ1434" s="68">
        <f t="shared" si="468"/>
        <v>0.61927872414792506</v>
      </c>
      <c r="BA1434" s="68">
        <f t="shared" si="469"/>
        <v>0.28366447704596931</v>
      </c>
      <c r="BB1434" s="68">
        <f t="shared" si="470"/>
        <v>0.22700225394016921</v>
      </c>
    </row>
    <row r="1435" spans="1:54" x14ac:dyDescent="0.3">
      <c r="A1435" s="64">
        <v>28097</v>
      </c>
      <c r="B1435" s="57">
        <v>1.696</v>
      </c>
      <c r="C1435" s="57"/>
      <c r="D1435" s="57">
        <v>5.4390000000000001</v>
      </c>
      <c r="E1435" s="57">
        <f t="shared" si="455"/>
        <v>1.696</v>
      </c>
      <c r="F1435" s="57">
        <f t="shared" si="456"/>
        <v>3.7430000000000003</v>
      </c>
      <c r="G1435" s="57">
        <f t="shared" si="457"/>
        <v>0</v>
      </c>
      <c r="H1435" s="57">
        <f>IF(Q1434&gt;SetUp!$B$56,SetUp!$B$56,Q1434)</f>
        <v>3.4526259865822487E-2</v>
      </c>
      <c r="I1435" s="57">
        <f t="shared" si="471"/>
        <v>0.15128292823387365</v>
      </c>
      <c r="J1435" s="57">
        <f>MIN(F1435,H1435,(1-EXP(-SetUp!$B$52*H1435/SetUp!$B$56))*F1435)</f>
        <v>2.0138098669920626E-2</v>
      </c>
      <c r="K1435" s="57">
        <f t="shared" si="458"/>
        <v>1.4388161195901861E-2</v>
      </c>
      <c r="L1435" s="57">
        <f>IF(I1435&lt;=0,0,MIN(SetUp!$B$50*I1435^SetUp!$B$55,I1435))</f>
        <v>8.790482653768764E-4</v>
      </c>
      <c r="M1435" s="57">
        <f t="shared" si="459"/>
        <v>0.15040387996849677</v>
      </c>
      <c r="N1435" s="57">
        <f>IF(SetUp!$B$62=0,X1435,(B1435-E1435)*(1-(H1435/SetUp!$B$66/SetUp!$B$56)))</f>
        <v>0</v>
      </c>
      <c r="O1435" s="57">
        <f>K1435*SetUp!$B$65</f>
        <v>0</v>
      </c>
      <c r="P1435" s="57">
        <f>MIN(SetUp!$B$54*L1435^SetUp!$B$51,L1435)</f>
        <v>5.0853840641818231E-4</v>
      </c>
      <c r="Q1435" s="57">
        <f t="shared" si="460"/>
        <v>1.4388161195901861E-2</v>
      </c>
      <c r="R1435" s="57">
        <f>IF((H1435+N1435-O1435)&gt;SetUp!$B$56,T1434+H1435+N1435-O1435-SetUp!$B$56,T1434)</f>
        <v>0</v>
      </c>
      <c r="S1435" s="57">
        <f>R1435*SetUp!$B$65</f>
        <v>0</v>
      </c>
      <c r="T1435" s="57">
        <f>IF((R1435-S1435)&lt;SetUp!$B$53,R1435-S1435,SetUp!$B$53)</f>
        <v>0</v>
      </c>
      <c r="U1435" s="57">
        <f t="shared" si="461"/>
        <v>0.15040387996849677</v>
      </c>
      <c r="V1435" s="57">
        <f>(L1435-P1435)/1000*SetUp!$B$13*1000000/SetUp!$B$48</f>
        <v>2.1073742310496069E-2</v>
      </c>
      <c r="W1435" s="57">
        <f t="shared" si="472"/>
        <v>-4.5753331678888287E-17</v>
      </c>
      <c r="X1435" s="57">
        <f>MAX((SetUp!$B$56*(1-($H1435/SetUp!$B$56)^2)*TANH(($B1435-$D1435)/SetUp!$B$56))/(1+$H1435/SetUp!$B$56*TANH(($B1435-$D1435)/SetUp!$B$56)),0)</f>
        <v>0</v>
      </c>
      <c r="AP1435" s="64">
        <v>28648</v>
      </c>
      <c r="AQ1435" s="55">
        <v>6</v>
      </c>
      <c r="AR1435" s="55">
        <v>159</v>
      </c>
      <c r="AS1435" s="66">
        <f t="shared" si="462"/>
        <v>0.83399999999999996</v>
      </c>
      <c r="AT1435" s="66">
        <f t="shared" si="463"/>
        <v>1.4418843732631257</v>
      </c>
      <c r="AU1435" s="55" t="str">
        <f>IF(OR($AP1435&lt;SetUp!$B$97,$AP1435&gt;SetUp!$B$98),"Não","Sim")</f>
        <v>Não</v>
      </c>
      <c r="AV1435" s="68">
        <f t="shared" si="464"/>
        <v>0.91323600454646991</v>
      </c>
      <c r="AW1435" s="68">
        <f t="shared" si="465"/>
        <v>1.2007848988320622</v>
      </c>
      <c r="AX1435" s="68">
        <f t="shared" si="466"/>
        <v>-7.8833949362261305E-2</v>
      </c>
      <c r="AY1435" s="68">
        <f t="shared" si="467"/>
        <v>0.15893043509410429</v>
      </c>
      <c r="AZ1435" s="68">
        <f t="shared" si="468"/>
        <v>0.60788437326312572</v>
      </c>
      <c r="BA1435" s="68">
        <f t="shared" si="469"/>
        <v>0.28754889428559227</v>
      </c>
      <c r="BB1435" s="68">
        <f t="shared" si="470"/>
        <v>0.23776438445636561</v>
      </c>
    </row>
    <row r="1436" spans="1:54" x14ac:dyDescent="0.3">
      <c r="A1436" s="64">
        <v>28098</v>
      </c>
      <c r="B1436" s="57">
        <v>3.2010000000000001</v>
      </c>
      <c r="C1436" s="57"/>
      <c r="D1436" s="57">
        <v>5.4390000000000001</v>
      </c>
      <c r="E1436" s="57">
        <f t="shared" si="455"/>
        <v>3.2010000000000001</v>
      </c>
      <c r="F1436" s="57">
        <f t="shared" si="456"/>
        <v>2.238</v>
      </c>
      <c r="G1436" s="57">
        <f t="shared" si="457"/>
        <v>0</v>
      </c>
      <c r="H1436" s="57">
        <f>IF(Q1435&gt;SetUp!$B$56,SetUp!$B$56,Q1435)</f>
        <v>1.4388161195901861E-2</v>
      </c>
      <c r="I1436" s="57">
        <f t="shared" si="471"/>
        <v>0.15040387996849677</v>
      </c>
      <c r="J1436" s="57">
        <f>MIN(F1436,H1436,(1-EXP(-SetUp!$B$52*H1436/SetUp!$B$56))*F1436)</f>
        <v>5.0257087274486198E-3</v>
      </c>
      <c r="K1436" s="57">
        <f t="shared" si="458"/>
        <v>9.3624524684532417E-3</v>
      </c>
      <c r="L1436" s="57">
        <f>IF(I1436&lt;=0,0,MIN(SetUp!$B$50*I1436^SetUp!$B$55,I1436))</f>
        <v>8.7055173263870817E-4</v>
      </c>
      <c r="M1436" s="57">
        <f t="shared" si="459"/>
        <v>0.14953332823585808</v>
      </c>
      <c r="N1436" s="57">
        <f>IF(SetUp!$B$62=0,X1436,(B1436-E1436)*(1-(H1436/SetUp!$B$66/SetUp!$B$56)))</f>
        <v>0</v>
      </c>
      <c r="O1436" s="57">
        <f>K1436*SetUp!$B$65</f>
        <v>0</v>
      </c>
      <c r="P1436" s="57">
        <f>MIN(SetUp!$B$54*L1436^SetUp!$B$51,L1436)</f>
        <v>5.0370629605234012E-4</v>
      </c>
      <c r="Q1436" s="57">
        <f t="shared" si="460"/>
        <v>9.3624524684532417E-3</v>
      </c>
      <c r="R1436" s="57">
        <f>IF((H1436+N1436-O1436)&gt;SetUp!$B$56,T1435+H1436+N1436-O1436-SetUp!$B$56,T1435)</f>
        <v>0</v>
      </c>
      <c r="S1436" s="57">
        <f>R1436*SetUp!$B$65</f>
        <v>0</v>
      </c>
      <c r="T1436" s="57">
        <f>IF((R1436-S1436)&lt;SetUp!$B$53,R1436-S1436,SetUp!$B$53)</f>
        <v>0</v>
      </c>
      <c r="U1436" s="57">
        <f t="shared" si="461"/>
        <v>0.14953332823585808</v>
      </c>
      <c r="V1436" s="57">
        <f>(L1436-P1436)/1000*SetUp!$B$13*1000000/SetUp!$B$48</f>
        <v>2.0865318456382578E-2</v>
      </c>
      <c r="W1436" s="57">
        <f t="shared" si="472"/>
        <v>1.5092094240998222E-16</v>
      </c>
      <c r="X1436" s="57">
        <f>MAX((SetUp!$B$56*(1-($H1436/SetUp!$B$56)^2)*TANH(($B1436-$D1436)/SetUp!$B$56))/(1+$H1436/SetUp!$B$56*TANH(($B1436-$D1436)/SetUp!$B$56)),0)</f>
        <v>0</v>
      </c>
      <c r="AP1436" s="64">
        <v>28649</v>
      </c>
      <c r="AQ1436" s="55">
        <v>6</v>
      </c>
      <c r="AR1436" s="55">
        <v>160</v>
      </c>
      <c r="AS1436" s="66">
        <f t="shared" si="462"/>
        <v>0.77</v>
      </c>
      <c r="AT1436" s="66">
        <f t="shared" si="463"/>
        <v>1.3681793422851722</v>
      </c>
      <c r="AU1436" s="55" t="str">
        <f>IF(OR($AP1436&lt;SetUp!$B$97,$AP1436&gt;SetUp!$B$98),"Não","Sim")</f>
        <v>Não</v>
      </c>
      <c r="AV1436" s="68">
        <f t="shared" si="464"/>
        <v>0.87749643873921224</v>
      </c>
      <c r="AW1436" s="68">
        <f t="shared" si="465"/>
        <v>1.1696919860737578</v>
      </c>
      <c r="AX1436" s="68">
        <f t="shared" si="466"/>
        <v>-0.11350927482751812</v>
      </c>
      <c r="AY1436" s="68">
        <f t="shared" si="467"/>
        <v>0.13614302886057639</v>
      </c>
      <c r="AZ1436" s="68">
        <f t="shared" si="468"/>
        <v>0.59817934228517222</v>
      </c>
      <c r="BA1436" s="68">
        <f t="shared" si="469"/>
        <v>0.29219554733454556</v>
      </c>
      <c r="BB1436" s="68">
        <f t="shared" si="470"/>
        <v>0.24965230368809449</v>
      </c>
    </row>
    <row r="1437" spans="1:54" x14ac:dyDescent="0.3">
      <c r="A1437" s="64">
        <v>28099</v>
      </c>
      <c r="B1437" s="57">
        <v>0.71799999999999997</v>
      </c>
      <c r="C1437" s="57"/>
      <c r="D1437" s="57">
        <v>5.4390000000000001</v>
      </c>
      <c r="E1437" s="57">
        <f t="shared" si="455"/>
        <v>0.71799999999999997</v>
      </c>
      <c r="F1437" s="57">
        <f t="shared" si="456"/>
        <v>4.7210000000000001</v>
      </c>
      <c r="G1437" s="57">
        <f t="shared" si="457"/>
        <v>0</v>
      </c>
      <c r="H1437" s="57">
        <f>IF(Q1436&gt;SetUp!$B$56,SetUp!$B$56,Q1436)</f>
        <v>9.3624524684532417E-3</v>
      </c>
      <c r="I1437" s="57">
        <f t="shared" si="471"/>
        <v>0.14953332823585808</v>
      </c>
      <c r="J1437" s="57">
        <f>MIN(F1437,H1437,(1-EXP(-SetUp!$B$52*H1437/SetUp!$B$56))*F1437)</f>
        <v>6.9012225067229087E-3</v>
      </c>
      <c r="K1437" s="57">
        <f t="shared" si="458"/>
        <v>2.4612299617303331E-3</v>
      </c>
      <c r="L1437" s="57">
        <f>IF(I1437&lt;=0,0,MIN(SetUp!$B$50*I1437^SetUp!$B$55,I1437))</f>
        <v>8.6216988783127636E-4</v>
      </c>
      <c r="M1437" s="57">
        <f t="shared" si="459"/>
        <v>0.1486711583480268</v>
      </c>
      <c r="N1437" s="57">
        <f>IF(SetUp!$B$62=0,X1437,(B1437-E1437)*(1-(H1437/SetUp!$B$66/SetUp!$B$56)))</f>
        <v>0</v>
      </c>
      <c r="O1437" s="57">
        <f>K1437*SetUp!$B$65</f>
        <v>0</v>
      </c>
      <c r="P1437" s="57">
        <f>MIN(SetUp!$B$54*L1437^SetUp!$B$51,L1437)</f>
        <v>4.989386243249434E-4</v>
      </c>
      <c r="Q1437" s="57">
        <f t="shared" si="460"/>
        <v>2.4612299617303331E-3</v>
      </c>
      <c r="R1437" s="57">
        <f>IF((H1437+N1437-O1437)&gt;SetUp!$B$56,T1436+H1437+N1437-O1437-SetUp!$B$56,T1436)</f>
        <v>0</v>
      </c>
      <c r="S1437" s="57">
        <f>R1437*SetUp!$B$65</f>
        <v>0</v>
      </c>
      <c r="T1437" s="57">
        <f>IF((R1437-S1437)&lt;SetUp!$B$53,R1437-S1437,SetUp!$B$53)</f>
        <v>0</v>
      </c>
      <c r="U1437" s="57">
        <f t="shared" si="461"/>
        <v>0.1486711583480268</v>
      </c>
      <c r="V1437" s="57">
        <f>(L1437-P1437)/1000*SetUp!$B$13*1000000/SetUp!$B$48</f>
        <v>2.0659752665587575E-2</v>
      </c>
      <c r="W1437" s="57">
        <f t="shared" si="472"/>
        <v>3.7838655819744105E-17</v>
      </c>
      <c r="X1437" s="57">
        <f>MAX((SetUp!$B$56*(1-($H1437/SetUp!$B$56)^2)*TANH(($B1437-$D1437)/SetUp!$B$56))/(1+$H1437/SetUp!$B$56*TANH(($B1437-$D1437)/SetUp!$B$56)),0)</f>
        <v>0</v>
      </c>
      <c r="AP1437" s="64">
        <v>28650</v>
      </c>
      <c r="AQ1437" s="55">
        <v>6</v>
      </c>
      <c r="AR1437" s="55">
        <v>161</v>
      </c>
      <c r="AS1437" s="66">
        <f t="shared" si="462"/>
        <v>0.65200000000000002</v>
      </c>
      <c r="AT1437" s="66">
        <f t="shared" si="463"/>
        <v>1.2996488145579699</v>
      </c>
      <c r="AU1437" s="55" t="str">
        <f>IF(OR($AP1437&lt;SetUp!$B$97,$AP1437&gt;SetUp!$B$98),"Não","Sim")</f>
        <v>Não</v>
      </c>
      <c r="AV1437" s="68">
        <f t="shared" si="464"/>
        <v>0.80746516952745395</v>
      </c>
      <c r="AW1437" s="68">
        <f t="shared" si="465"/>
        <v>1.1400214096928047</v>
      </c>
      <c r="AX1437" s="68">
        <f t="shared" si="466"/>
        <v>-0.18575240426807979</v>
      </c>
      <c r="AY1437" s="68">
        <f t="shared" si="467"/>
        <v>0.11382601499598761</v>
      </c>
      <c r="AZ1437" s="68">
        <f t="shared" si="468"/>
        <v>0.64764881455796985</v>
      </c>
      <c r="BA1437" s="68">
        <f t="shared" si="469"/>
        <v>0.33255624016535079</v>
      </c>
      <c r="BB1437" s="68">
        <f t="shared" si="470"/>
        <v>0.29957841926406742</v>
      </c>
    </row>
    <row r="1438" spans="1:54" x14ac:dyDescent="0.3">
      <c r="A1438" s="64">
        <v>28100</v>
      </c>
      <c r="B1438" s="57">
        <v>0.41099999999999998</v>
      </c>
      <c r="C1438" s="57"/>
      <c r="D1438" s="57">
        <v>5.4390000000000001</v>
      </c>
      <c r="E1438" s="57">
        <f t="shared" si="455"/>
        <v>0.41099999999999998</v>
      </c>
      <c r="F1438" s="57">
        <f t="shared" si="456"/>
        <v>5.0280000000000005</v>
      </c>
      <c r="G1438" s="57">
        <f t="shared" si="457"/>
        <v>0</v>
      </c>
      <c r="H1438" s="57">
        <f>IF(Q1437&gt;SetUp!$B$56,SetUp!$B$56,Q1437)</f>
        <v>2.4612299617303331E-3</v>
      </c>
      <c r="I1438" s="57">
        <f t="shared" si="471"/>
        <v>0.1486711583480268</v>
      </c>
      <c r="J1438" s="57">
        <f>MIN(F1438,H1438,(1-EXP(-SetUp!$B$52*H1438/SetUp!$B$56))*F1438)</f>
        <v>1.9332320360609897E-3</v>
      </c>
      <c r="K1438" s="57">
        <f t="shared" si="458"/>
        <v>5.2799792566934336E-4</v>
      </c>
      <c r="L1438" s="57">
        <f>IF(I1438&lt;=0,0,MIN(SetUp!$B$50*I1438^SetUp!$B$55,I1438))</f>
        <v>8.5390074610905214E-4</v>
      </c>
      <c r="M1438" s="57">
        <f t="shared" si="459"/>
        <v>0.14781725760191775</v>
      </c>
      <c r="N1438" s="57">
        <f>IF(SetUp!$B$62=0,X1438,(B1438-E1438)*(1-(H1438/SetUp!$B$66/SetUp!$B$56)))</f>
        <v>0</v>
      </c>
      <c r="O1438" s="57">
        <f>K1438*SetUp!$B$65</f>
        <v>0</v>
      </c>
      <c r="P1438" s="57">
        <f>MIN(SetUp!$B$54*L1438^SetUp!$B$51,L1438)</f>
        <v>4.942342864485054E-4</v>
      </c>
      <c r="Q1438" s="57">
        <f t="shared" si="460"/>
        <v>5.2799792566934336E-4</v>
      </c>
      <c r="R1438" s="57">
        <f>IF((H1438+N1438-O1438)&gt;SetUp!$B$56,T1437+H1438+N1438-O1438-SetUp!$B$56,T1437)</f>
        <v>0</v>
      </c>
      <c r="S1438" s="57">
        <f>R1438*SetUp!$B$65</f>
        <v>0</v>
      </c>
      <c r="T1438" s="57">
        <f>IF((R1438-S1438)&lt;SetUp!$B$53,R1438-S1438,SetUp!$B$53)</f>
        <v>0</v>
      </c>
      <c r="U1438" s="57">
        <f t="shared" si="461"/>
        <v>0.14781725760191775</v>
      </c>
      <c r="V1438" s="57">
        <f>(L1438-P1438)/1000*SetUp!$B$13*1000000/SetUp!$B$48</f>
        <v>2.045699488244869E-2</v>
      </c>
      <c r="W1438" s="57">
        <f t="shared" si="472"/>
        <v>-3.4586049302287591E-17</v>
      </c>
      <c r="X1438" s="57">
        <f>MAX((SetUp!$B$56*(1-($H1438/SetUp!$B$56)^2)*TANH(($B1438-$D1438)/SetUp!$B$56))/(1+$H1438/SetUp!$B$56*TANH(($B1438-$D1438)/SetUp!$B$56)),0)</f>
        <v>0</v>
      </c>
      <c r="AP1438" s="64">
        <v>28651</v>
      </c>
      <c r="AQ1438" s="55">
        <v>6</v>
      </c>
      <c r="AR1438" s="55">
        <v>162</v>
      </c>
      <c r="AS1438" s="66">
        <f t="shared" si="462"/>
        <v>0.59699999999999998</v>
      </c>
      <c r="AT1438" s="66">
        <f t="shared" si="463"/>
        <v>1.2358339198306987</v>
      </c>
      <c r="AU1438" s="55" t="str">
        <f>IF(OR($AP1438&lt;SetUp!$B$97,$AP1438&gt;SetUp!$B$98),"Não","Sim")</f>
        <v>Não</v>
      </c>
      <c r="AV1438" s="68">
        <f t="shared" si="464"/>
        <v>0.77265775088327426</v>
      </c>
      <c r="AW1438" s="68">
        <f t="shared" si="465"/>
        <v>1.111680673498779</v>
      </c>
      <c r="AX1438" s="68">
        <f t="shared" si="466"/>
        <v>-0.22402566887063094</v>
      </c>
      <c r="AY1438" s="68">
        <f t="shared" si="467"/>
        <v>9.196011108663095E-2</v>
      </c>
      <c r="AZ1438" s="68">
        <f t="shared" si="468"/>
        <v>0.6388339198306987</v>
      </c>
      <c r="BA1438" s="68">
        <f t="shared" si="469"/>
        <v>0.33902292261550471</v>
      </c>
      <c r="BB1438" s="68">
        <f t="shared" si="470"/>
        <v>0.3159857799572619</v>
      </c>
    </row>
    <row r="1439" spans="1:54" x14ac:dyDescent="0.3">
      <c r="A1439" s="64">
        <v>28101</v>
      </c>
      <c r="B1439" s="57">
        <v>0.40500000000000003</v>
      </c>
      <c r="C1439" s="57"/>
      <c r="D1439" s="57">
        <v>5.4390000000000001</v>
      </c>
      <c r="E1439" s="57">
        <f t="shared" si="455"/>
        <v>0.40500000000000003</v>
      </c>
      <c r="F1439" s="57">
        <f t="shared" si="456"/>
        <v>5.0339999999999998</v>
      </c>
      <c r="G1439" s="57">
        <f t="shared" si="457"/>
        <v>0</v>
      </c>
      <c r="H1439" s="57">
        <f>IF(Q1438&gt;SetUp!$B$56,SetUp!$B$56,Q1438)</f>
        <v>5.2799792566934336E-4</v>
      </c>
      <c r="I1439" s="57">
        <f t="shared" si="471"/>
        <v>0.14781725760191775</v>
      </c>
      <c r="J1439" s="57">
        <f>MIN(F1439,H1439,(1-EXP(-SetUp!$B$52*H1439/SetUp!$B$56))*F1439)</f>
        <v>4.1528623768370698E-4</v>
      </c>
      <c r="K1439" s="57">
        <f t="shared" si="458"/>
        <v>1.1271168798563638E-4</v>
      </c>
      <c r="L1439" s="57">
        <f>IF(I1439&lt;=0,0,MIN(SetUp!$B$50*I1439^SetUp!$B$55,I1439))</f>
        <v>8.4574236448594232E-4</v>
      </c>
      <c r="M1439" s="57">
        <f t="shared" si="459"/>
        <v>0.14697151523743179</v>
      </c>
      <c r="N1439" s="57">
        <f>IF(SetUp!$B$62=0,X1439,(B1439-E1439)*(1-(H1439/SetUp!$B$66/SetUp!$B$56)))</f>
        <v>0</v>
      </c>
      <c r="O1439" s="57">
        <f>K1439*SetUp!$B$65</f>
        <v>0</v>
      </c>
      <c r="P1439" s="57">
        <f>MIN(SetUp!$B$54*L1439^SetUp!$B$51,L1439)</f>
        <v>4.8959220075748514E-4</v>
      </c>
      <c r="Q1439" s="57">
        <f t="shared" si="460"/>
        <v>1.1271168798563638E-4</v>
      </c>
      <c r="R1439" s="57">
        <f>IF((H1439+N1439-O1439)&gt;SetUp!$B$56,T1438+H1439+N1439-O1439-SetUp!$B$56,T1438)</f>
        <v>0</v>
      </c>
      <c r="S1439" s="57">
        <f>R1439*SetUp!$B$65</f>
        <v>0</v>
      </c>
      <c r="T1439" s="57">
        <f>IF((R1439-S1439)&lt;SetUp!$B$53,R1439-S1439,SetUp!$B$53)</f>
        <v>0</v>
      </c>
      <c r="U1439" s="57">
        <f t="shared" si="461"/>
        <v>0.14697151523743179</v>
      </c>
      <c r="V1439" s="57">
        <f>(L1439-P1439)/1000*SetUp!$B$13*1000000/SetUp!$B$48</f>
        <v>2.0256996117048596E-2</v>
      </c>
      <c r="W1439" s="57">
        <f t="shared" si="472"/>
        <v>-5.1065922324067259E-17</v>
      </c>
      <c r="X1439" s="57">
        <f>MAX((SetUp!$B$56*(1-($H1439/SetUp!$B$56)^2)*TANH(($B1439-$D1439)/SetUp!$B$56))/(1+$H1439/SetUp!$B$56*TANH(($B1439-$D1439)/SetUp!$B$56)),0)</f>
        <v>0</v>
      </c>
      <c r="AP1439" s="64">
        <v>28652</v>
      </c>
      <c r="AQ1439" s="55">
        <v>6</v>
      </c>
      <c r="AR1439" s="55">
        <v>163</v>
      </c>
      <c r="AS1439" s="66">
        <f t="shared" si="462"/>
        <v>0.59699999999999998</v>
      </c>
      <c r="AT1439" s="66">
        <f t="shared" si="463"/>
        <v>1.1763246725235725</v>
      </c>
      <c r="AU1439" s="55" t="str">
        <f>IF(OR($AP1439&lt;SetUp!$B$97,$AP1439&gt;SetUp!$B$98),"Não","Sim")</f>
        <v>Não</v>
      </c>
      <c r="AV1439" s="68">
        <f t="shared" si="464"/>
        <v>0.77265775088327426</v>
      </c>
      <c r="AW1439" s="68">
        <f t="shared" si="465"/>
        <v>1.0845850231879346</v>
      </c>
      <c r="AX1439" s="68">
        <f t="shared" si="466"/>
        <v>-0.22402566887063094</v>
      </c>
      <c r="AY1439" s="68">
        <f t="shared" si="467"/>
        <v>7.0527206114887789E-2</v>
      </c>
      <c r="AZ1439" s="68">
        <f t="shared" si="468"/>
        <v>0.57932467252357256</v>
      </c>
      <c r="BA1439" s="68">
        <f t="shared" si="469"/>
        <v>0.31192727230466033</v>
      </c>
      <c r="BB1439" s="68">
        <f t="shared" si="470"/>
        <v>0.29455287498551874</v>
      </c>
    </row>
    <row r="1440" spans="1:54" x14ac:dyDescent="0.3">
      <c r="A1440" s="64">
        <v>28102</v>
      </c>
      <c r="B1440" s="57">
        <v>1.4E-2</v>
      </c>
      <c r="C1440" s="57"/>
      <c r="D1440" s="57">
        <v>5.4390000000000001</v>
      </c>
      <c r="E1440" s="57">
        <f t="shared" si="455"/>
        <v>1.4E-2</v>
      </c>
      <c r="F1440" s="57">
        <f t="shared" si="456"/>
        <v>5.4249999999999998</v>
      </c>
      <c r="G1440" s="57">
        <f t="shared" si="457"/>
        <v>0</v>
      </c>
      <c r="H1440" s="57">
        <f>IF(Q1439&gt;SetUp!$B$56,SetUp!$B$56,Q1439)</f>
        <v>1.1271168798563638E-4</v>
      </c>
      <c r="I1440" s="57">
        <f t="shared" si="471"/>
        <v>0.14697151523743179</v>
      </c>
      <c r="J1440" s="57">
        <f>MIN(F1440,H1440,(1-EXP(-SetUp!$B$52*H1440/SetUp!$B$56))*F1440)</f>
        <v>9.5539925480300761E-5</v>
      </c>
      <c r="K1440" s="57">
        <f t="shared" si="458"/>
        <v>1.7171762505335621E-5</v>
      </c>
      <c r="L1440" s="57">
        <f>IF(I1440&lt;=0,0,MIN(SetUp!$B$50*I1440^SetUp!$B$55,I1440))</f>
        <v>8.376928407952158E-4</v>
      </c>
      <c r="M1440" s="57">
        <f t="shared" si="459"/>
        <v>0.14613382239663658</v>
      </c>
      <c r="N1440" s="57">
        <f>IF(SetUp!$B$62=0,X1440,(B1440-E1440)*(1-(H1440/SetUp!$B$66/SetUp!$B$56)))</f>
        <v>0</v>
      </c>
      <c r="O1440" s="57">
        <f>K1440*SetUp!$B$65</f>
        <v>0</v>
      </c>
      <c r="P1440" s="57">
        <f>MIN(SetUp!$B$54*L1440^SetUp!$B$51,L1440)</f>
        <v>4.850113081374726E-4</v>
      </c>
      <c r="Q1440" s="57">
        <f t="shared" si="460"/>
        <v>1.7171762505335621E-5</v>
      </c>
      <c r="R1440" s="57">
        <f>IF((H1440+N1440-O1440)&gt;SetUp!$B$56,T1439+H1440+N1440-O1440-SetUp!$B$56,T1439)</f>
        <v>0</v>
      </c>
      <c r="S1440" s="57">
        <f>R1440*SetUp!$B$65</f>
        <v>0</v>
      </c>
      <c r="T1440" s="57">
        <f>IF((R1440-S1440)&lt;SetUp!$B$53,R1440-S1440,SetUp!$B$53)</f>
        <v>0</v>
      </c>
      <c r="U1440" s="57">
        <f t="shared" si="461"/>
        <v>0.14613382239663658</v>
      </c>
      <c r="V1440" s="57">
        <f>(L1440-P1440)/1000*SetUp!$B$13*1000000/SetUp!$B$48</f>
        <v>2.0059708418524613E-2</v>
      </c>
      <c r="W1440" s="57">
        <f t="shared" si="472"/>
        <v>2.2985086056692694E-17</v>
      </c>
      <c r="X1440" s="57">
        <f>MAX((SetUp!$B$56*(1-($H1440/SetUp!$B$56)^2)*TANH(($B1440-$D1440)/SetUp!$B$56))/(1+$H1440/SetUp!$B$56*TANH(($B1440-$D1440)/SetUp!$B$56)),0)</f>
        <v>0</v>
      </c>
      <c r="AP1440" s="64">
        <v>28653</v>
      </c>
      <c r="AQ1440" s="55">
        <v>6</v>
      </c>
      <c r="AR1440" s="55">
        <v>164</v>
      </c>
      <c r="AS1440" s="66">
        <f t="shared" si="462"/>
        <v>0.59699999999999998</v>
      </c>
      <c r="AT1440" s="66">
        <f t="shared" si="463"/>
        <v>1.1207539209455191</v>
      </c>
      <c r="AU1440" s="55" t="str">
        <f>IF(OR($AP1440&lt;SetUp!$B$97,$AP1440&gt;SetUp!$B$98),"Não","Sim")</f>
        <v>Não</v>
      </c>
      <c r="AV1440" s="68">
        <f t="shared" si="464"/>
        <v>0.77265775088327426</v>
      </c>
      <c r="AW1440" s="68">
        <f t="shared" si="465"/>
        <v>1.0586566586696176</v>
      </c>
      <c r="AX1440" s="68">
        <f t="shared" si="466"/>
        <v>-0.22402566887063094</v>
      </c>
      <c r="AY1440" s="68">
        <f t="shared" si="467"/>
        <v>4.9510266915053731E-2</v>
      </c>
      <c r="AZ1440" s="68">
        <f t="shared" si="468"/>
        <v>0.52375392094551909</v>
      </c>
      <c r="BA1440" s="68">
        <f t="shared" si="469"/>
        <v>0.28599890778634329</v>
      </c>
      <c r="BB1440" s="68">
        <f t="shared" si="470"/>
        <v>0.27353593578568469</v>
      </c>
    </row>
    <row r="1441" spans="1:54" x14ac:dyDescent="0.3">
      <c r="A1441" s="64">
        <v>28103</v>
      </c>
      <c r="B1441" s="57">
        <v>0</v>
      </c>
      <c r="C1441" s="57"/>
      <c r="D1441" s="57">
        <v>5.4390000000000001</v>
      </c>
      <c r="E1441" s="57">
        <f t="shared" si="455"/>
        <v>0</v>
      </c>
      <c r="F1441" s="57">
        <f t="shared" si="456"/>
        <v>5.4390000000000001</v>
      </c>
      <c r="G1441" s="57">
        <f t="shared" si="457"/>
        <v>0</v>
      </c>
      <c r="H1441" s="57">
        <f>IF(Q1440&gt;SetUp!$B$56,SetUp!$B$56,Q1440)</f>
        <v>1.7171762505335621E-5</v>
      </c>
      <c r="I1441" s="57">
        <f t="shared" si="471"/>
        <v>0.14613382239663658</v>
      </c>
      <c r="J1441" s="57">
        <f>MIN(F1441,H1441,(1-EXP(-SetUp!$B$52*H1441/SetUp!$B$56))*F1441)</f>
        <v>1.4593295464001011E-5</v>
      </c>
      <c r="K1441" s="57">
        <f t="shared" si="458"/>
        <v>2.5784670413346104E-6</v>
      </c>
      <c r="L1441" s="57">
        <f>IF(I1441&lt;=0,0,MIN(SetUp!$B$50*I1441^SetUp!$B$55,I1441))</f>
        <v>8.2975031267915511E-4</v>
      </c>
      <c r="M1441" s="57">
        <f t="shared" si="459"/>
        <v>0.14530407208395743</v>
      </c>
      <c r="N1441" s="57">
        <f>IF(SetUp!$B$62=0,X1441,(B1441-E1441)*(1-(H1441/SetUp!$B$66/SetUp!$B$56)))</f>
        <v>0</v>
      </c>
      <c r="O1441" s="57">
        <f>K1441*SetUp!$B$65</f>
        <v>0</v>
      </c>
      <c r="P1441" s="57">
        <f>MIN(SetUp!$B$54*L1441^SetUp!$B$51,L1441)</f>
        <v>4.8049057147059147E-4</v>
      </c>
      <c r="Q1441" s="57">
        <f t="shared" si="460"/>
        <v>2.5784670413346104E-6</v>
      </c>
      <c r="R1441" s="57">
        <f>IF((H1441+N1441-O1441)&gt;SetUp!$B$56,T1440+H1441+N1441-O1441-SetUp!$B$56,T1440)</f>
        <v>0</v>
      </c>
      <c r="S1441" s="57">
        <f>R1441*SetUp!$B$65</f>
        <v>0</v>
      </c>
      <c r="T1441" s="57">
        <f>IF((R1441-S1441)&lt;SetUp!$B$53,R1441-S1441,SetUp!$B$53)</f>
        <v>0</v>
      </c>
      <c r="U1441" s="57">
        <f t="shared" si="461"/>
        <v>0.14530407208395743</v>
      </c>
      <c r="V1441" s="57">
        <f>(L1441-P1441)/1000*SetUp!$B$13*1000000/SetUp!$B$48</f>
        <v>1.9865084849146647E-2</v>
      </c>
      <c r="W1441" s="57">
        <f t="shared" si="472"/>
        <v>-1.5937771935536915E-17</v>
      </c>
      <c r="X1441" s="57">
        <f>MAX((SetUp!$B$56*(1-($H1441/SetUp!$B$56)^2)*TANH(($B1441-$D1441)/SetUp!$B$56))/(1+$H1441/SetUp!$B$56*TANH(($B1441-$D1441)/SetUp!$B$56)),0)</f>
        <v>0</v>
      </c>
      <c r="AP1441" s="64">
        <v>28654</v>
      </c>
      <c r="AQ1441" s="55">
        <v>6</v>
      </c>
      <c r="AR1441" s="55">
        <v>165</v>
      </c>
      <c r="AS1441" s="66">
        <f t="shared" si="462"/>
        <v>0.59699999999999998</v>
      </c>
      <c r="AT1441" s="66">
        <f t="shared" si="463"/>
        <v>1.0687921462144621</v>
      </c>
      <c r="AU1441" s="55" t="str">
        <f>IF(OR($AP1441&lt;SetUp!$B$97,$AP1441&gt;SetUp!$B$98),"Não","Sim")</f>
        <v>Não</v>
      </c>
      <c r="AV1441" s="68">
        <f t="shared" si="464"/>
        <v>0.77265775088327426</v>
      </c>
      <c r="AW1441" s="68">
        <f t="shared" si="465"/>
        <v>1.0338240402575585</v>
      </c>
      <c r="AX1441" s="68">
        <f t="shared" si="466"/>
        <v>-0.22402566887063094</v>
      </c>
      <c r="AY1441" s="68">
        <f t="shared" si="467"/>
        <v>2.8893253825095905E-2</v>
      </c>
      <c r="AZ1441" s="68">
        <f t="shared" si="468"/>
        <v>0.47179214621446208</v>
      </c>
      <c r="BA1441" s="68">
        <f t="shared" si="469"/>
        <v>0.26116628937428421</v>
      </c>
      <c r="BB1441" s="68">
        <f t="shared" si="470"/>
        <v>0.25291892269572686</v>
      </c>
    </row>
    <row r="1442" spans="1:54" x14ac:dyDescent="0.3">
      <c r="A1442" s="64">
        <v>28104</v>
      </c>
      <c r="B1442" s="57">
        <v>0.23200000000000001</v>
      </c>
      <c r="C1442" s="57"/>
      <c r="D1442" s="57">
        <v>5.4390000000000001</v>
      </c>
      <c r="E1442" s="57">
        <f t="shared" si="455"/>
        <v>0.23200000000000001</v>
      </c>
      <c r="F1442" s="57">
        <f t="shared" si="456"/>
        <v>5.2069999999999999</v>
      </c>
      <c r="G1442" s="57">
        <f t="shared" si="457"/>
        <v>0</v>
      </c>
      <c r="H1442" s="57">
        <f>IF(Q1441&gt;SetUp!$B$56,SetUp!$B$56,Q1441)</f>
        <v>2.5784670413346104E-6</v>
      </c>
      <c r="I1442" s="57">
        <f t="shared" si="471"/>
        <v>0.14530407208395743</v>
      </c>
      <c r="J1442" s="57">
        <f>MIN(F1442,H1442,(1-EXP(-SetUp!$B$52*H1442/SetUp!$B$56))*F1442)</f>
        <v>2.0978242467991626E-6</v>
      </c>
      <c r="K1442" s="57">
        <f t="shared" si="458"/>
        <v>4.8064279453544777E-7</v>
      </c>
      <c r="L1442" s="57">
        <f>IF(I1442&lt;=0,0,MIN(SetUp!$B$50*I1442^SetUp!$B$55,I1442))</f>
        <v>8.2191295660746788E-4</v>
      </c>
      <c r="M1442" s="57">
        <f t="shared" si="459"/>
        <v>0.14448215912734996</v>
      </c>
      <c r="N1442" s="57">
        <f>IF(SetUp!$B$62=0,X1442,(B1442-E1442)*(1-(H1442/SetUp!$B$66/SetUp!$B$56)))</f>
        <v>0</v>
      </c>
      <c r="O1442" s="57">
        <f>K1442*SetUp!$B$65</f>
        <v>0</v>
      </c>
      <c r="P1442" s="57">
        <f>MIN(SetUp!$B$54*L1442^SetUp!$B$51,L1442)</f>
        <v>4.7602897509660917E-4</v>
      </c>
      <c r="Q1442" s="57">
        <f t="shared" si="460"/>
        <v>4.8064279453544777E-7</v>
      </c>
      <c r="R1442" s="57">
        <f>IF((H1442+N1442-O1442)&gt;SetUp!$B$56,T1441+H1442+N1442-O1442-SetUp!$B$56,T1441)</f>
        <v>0</v>
      </c>
      <c r="S1442" s="57">
        <f>R1442*SetUp!$B$65</f>
        <v>0</v>
      </c>
      <c r="T1442" s="57">
        <f>IF((R1442-S1442)&lt;SetUp!$B$53,R1442-S1442,SetUp!$B$53)</f>
        <v>0</v>
      </c>
      <c r="U1442" s="57">
        <f t="shared" si="461"/>
        <v>0.14448215912734996</v>
      </c>
      <c r="V1442" s="57">
        <f>(L1442-P1442)/1000*SetUp!$B$13*1000000/SetUp!$B$48</f>
        <v>1.9673079459137516E-2</v>
      </c>
      <c r="W1442" s="57">
        <f t="shared" si="472"/>
        <v>1.0733601507606494E-17</v>
      </c>
      <c r="X1442" s="57">
        <f>MAX((SetUp!$B$56*(1-($H1442/SetUp!$B$56)^2)*TANH(($B1442-$D1442)/SetUp!$B$56))/(1+$H1442/SetUp!$B$56*TANH(($B1442-$D1442)/SetUp!$B$56)),0)</f>
        <v>0</v>
      </c>
      <c r="AP1442" s="64">
        <v>28655</v>
      </c>
      <c r="AQ1442" s="55">
        <v>6</v>
      </c>
      <c r="AR1442" s="55">
        <v>166</v>
      </c>
      <c r="AS1442" s="66">
        <f t="shared" si="462"/>
        <v>0.70899999999999996</v>
      </c>
      <c r="AT1442" s="66">
        <f t="shared" si="463"/>
        <v>1.0201429778940709</v>
      </c>
      <c r="AU1442" s="55" t="str">
        <f>IF(OR($AP1442&lt;SetUp!$B$97,$AP1442&gt;SetUp!$B$98),"Não","Sim")</f>
        <v>Não</v>
      </c>
      <c r="AV1442" s="68">
        <f t="shared" si="464"/>
        <v>0.84202137740083538</v>
      </c>
      <c r="AW1442" s="68">
        <f t="shared" si="465"/>
        <v>1.0100212759610914</v>
      </c>
      <c r="AX1442" s="68">
        <f t="shared" si="466"/>
        <v>-0.14935376481693349</v>
      </c>
      <c r="AY1442" s="68">
        <f t="shared" si="467"/>
        <v>8.6610444666285914E-3</v>
      </c>
      <c r="AZ1442" s="68">
        <f t="shared" si="468"/>
        <v>0.31114297789407097</v>
      </c>
      <c r="BA1442" s="68">
        <f t="shared" si="469"/>
        <v>0.16799989856025599</v>
      </c>
      <c r="BB1442" s="68">
        <f t="shared" si="470"/>
        <v>0.1580148092835621</v>
      </c>
    </row>
    <row r="1443" spans="1:54" x14ac:dyDescent="0.3">
      <c r="A1443" s="64">
        <v>28105</v>
      </c>
      <c r="B1443" s="57">
        <v>0.26400000000000001</v>
      </c>
      <c r="C1443" s="57"/>
      <c r="D1443" s="57">
        <v>5.4390000000000001</v>
      </c>
      <c r="E1443" s="57">
        <f t="shared" si="455"/>
        <v>0.26400000000000001</v>
      </c>
      <c r="F1443" s="57">
        <f t="shared" si="456"/>
        <v>5.1749999999999998</v>
      </c>
      <c r="G1443" s="57">
        <f t="shared" si="457"/>
        <v>0</v>
      </c>
      <c r="H1443" s="57">
        <f>IF(Q1442&gt;SetUp!$B$56,SetUp!$B$56,Q1442)</f>
        <v>4.8064279453544777E-7</v>
      </c>
      <c r="I1443" s="57">
        <f t="shared" si="471"/>
        <v>0.14448215912734996</v>
      </c>
      <c r="J1443" s="57">
        <f>MIN(F1443,H1443,(1-EXP(-SetUp!$B$52*H1443/SetUp!$B$56))*F1443)</f>
        <v>3.8864474528610414E-7</v>
      </c>
      <c r="K1443" s="57">
        <f t="shared" si="458"/>
        <v>9.1998049249343623E-8</v>
      </c>
      <c r="L1443" s="57">
        <f>IF(I1443&lt;=0,0,MIN(SetUp!$B$50*I1443^SetUp!$B$55,I1443))</f>
        <v>8.1417898692354434E-4</v>
      </c>
      <c r="M1443" s="57">
        <f t="shared" si="459"/>
        <v>0.14366798014042642</v>
      </c>
      <c r="N1443" s="57">
        <f>IF(SetUp!$B$62=0,X1443,(B1443-E1443)*(1-(H1443/SetUp!$B$66/SetUp!$B$56)))</f>
        <v>0</v>
      </c>
      <c r="O1443" s="57">
        <f>K1443*SetUp!$B$65</f>
        <v>0</v>
      </c>
      <c r="P1443" s="57">
        <f>MIN(SetUp!$B$54*L1443^SetUp!$B$51,L1443)</f>
        <v>4.7162552428924395E-4</v>
      </c>
      <c r="Q1443" s="57">
        <f t="shared" si="460"/>
        <v>9.1998049249343623E-8</v>
      </c>
      <c r="R1443" s="57">
        <f>IF((H1443+N1443-O1443)&gt;SetUp!$B$56,T1442+H1443+N1443-O1443-SetUp!$B$56,T1442)</f>
        <v>0</v>
      </c>
      <c r="S1443" s="57">
        <f>R1443*SetUp!$B$65</f>
        <v>0</v>
      </c>
      <c r="T1443" s="57">
        <f>IF((R1443-S1443)&lt;SetUp!$B$53,R1443-S1443,SetUp!$B$53)</f>
        <v>0</v>
      </c>
      <c r="U1443" s="57">
        <f t="shared" si="461"/>
        <v>0.14366798014042642</v>
      </c>
      <c r="V1443" s="57">
        <f>(L1443-P1443)/1000*SetUp!$B$13*1000000/SetUp!$B$48</f>
        <v>1.9483647262212741E-2</v>
      </c>
      <c r="W1443" s="57">
        <f t="shared" si="472"/>
        <v>1.3769367590565906E-17</v>
      </c>
      <c r="X1443" s="57">
        <f>MAX((SetUp!$B$56*(1-($H1443/SetUp!$B$56)^2)*TANH(($B1443-$D1443)/SetUp!$B$56))/(1+$H1443/SetUp!$B$56*TANH(($B1443-$D1443)/SetUp!$B$56)),0)</f>
        <v>0</v>
      </c>
      <c r="AP1443" s="64">
        <v>28656</v>
      </c>
      <c r="AQ1443" s="55">
        <v>6</v>
      </c>
      <c r="AR1443" s="55">
        <v>167</v>
      </c>
      <c r="AS1443" s="66">
        <f t="shared" si="462"/>
        <v>0.83399999999999996</v>
      </c>
      <c r="AT1443" s="66">
        <f t="shared" si="463"/>
        <v>0.97453931623987178</v>
      </c>
      <c r="AU1443" s="55" t="str">
        <f>IF(OR($AP1443&lt;SetUp!$B$97,$AP1443&gt;SetUp!$B$98),"Não","Sim")</f>
        <v>Não</v>
      </c>
      <c r="AV1443" s="68">
        <f t="shared" si="464"/>
        <v>0.91323600454646991</v>
      </c>
      <c r="AW1443" s="68">
        <f t="shared" si="465"/>
        <v>0.98718757905469601</v>
      </c>
      <c r="AX1443" s="68">
        <f t="shared" si="466"/>
        <v>-7.8833949362261305E-2</v>
      </c>
      <c r="AY1443" s="68">
        <f t="shared" si="467"/>
        <v>-1.1200635272278173E-2</v>
      </c>
      <c r="AZ1443" s="68">
        <f t="shared" si="468"/>
        <v>0.14053931623987181</v>
      </c>
      <c r="BA1443" s="68">
        <f t="shared" si="469"/>
        <v>7.3951574508226092E-2</v>
      </c>
      <c r="BB1443" s="68">
        <f t="shared" si="470"/>
        <v>6.7633314089983132E-2</v>
      </c>
    </row>
    <row r="1444" spans="1:54" x14ac:dyDescent="0.3">
      <c r="A1444" s="64">
        <v>28106</v>
      </c>
      <c r="B1444" s="57">
        <v>0</v>
      </c>
      <c r="C1444" s="57"/>
      <c r="D1444" s="57">
        <v>5.4390000000000001</v>
      </c>
      <c r="E1444" s="57">
        <f t="shared" si="455"/>
        <v>0</v>
      </c>
      <c r="F1444" s="57">
        <f t="shared" si="456"/>
        <v>5.4390000000000001</v>
      </c>
      <c r="G1444" s="57">
        <f t="shared" si="457"/>
        <v>0</v>
      </c>
      <c r="H1444" s="57">
        <f>IF(Q1443&gt;SetUp!$B$56,SetUp!$B$56,Q1443)</f>
        <v>9.1998049249343623E-8</v>
      </c>
      <c r="I1444" s="57">
        <f t="shared" si="471"/>
        <v>0.14366798014042642</v>
      </c>
      <c r="J1444" s="57">
        <f>MIN(F1444,H1444,(1-EXP(-SetUp!$B$52*H1444/SetUp!$B$56))*F1444)</f>
        <v>7.8183966653821995E-8</v>
      </c>
      <c r="K1444" s="57">
        <f t="shared" si="458"/>
        <v>1.3814082595521628E-8</v>
      </c>
      <c r="L1444" s="57">
        <f>IF(I1444&lt;=0,0,MIN(SetUp!$B$50*I1444^SetUp!$B$55,I1444))</f>
        <v>8.0654665491765234E-4</v>
      </c>
      <c r="M1444" s="57">
        <f t="shared" si="459"/>
        <v>0.14286143348550878</v>
      </c>
      <c r="N1444" s="57">
        <f>IF(SetUp!$B$62=0,X1444,(B1444-E1444)*(1-(H1444/SetUp!$B$66/SetUp!$B$56)))</f>
        <v>0</v>
      </c>
      <c r="O1444" s="57">
        <f>K1444*SetUp!$B$65</f>
        <v>0</v>
      </c>
      <c r="P1444" s="57">
        <f>MIN(SetUp!$B$54*L1444^SetUp!$B$51,L1444)</f>
        <v>4.6727924474718462E-4</v>
      </c>
      <c r="Q1444" s="57">
        <f t="shared" si="460"/>
        <v>1.3814082595521628E-8</v>
      </c>
      <c r="R1444" s="57">
        <f>IF((H1444+N1444-O1444)&gt;SetUp!$B$56,T1443+H1444+N1444-O1444-SetUp!$B$56,T1443)</f>
        <v>0</v>
      </c>
      <c r="S1444" s="57">
        <f>R1444*SetUp!$B$65</f>
        <v>0</v>
      </c>
      <c r="T1444" s="57">
        <f>IF((R1444-S1444)&lt;SetUp!$B$53,R1444-S1444,SetUp!$B$53)</f>
        <v>0</v>
      </c>
      <c r="U1444" s="57">
        <f t="shared" si="461"/>
        <v>0.14286143348550878</v>
      </c>
      <c r="V1444" s="57">
        <f>(L1444-P1444)/1000*SetUp!$B$13*1000000/SetUp!$B$48</f>
        <v>1.9296744211815639E-2</v>
      </c>
      <c r="W1444" s="57">
        <f t="shared" si="472"/>
        <v>4.9873299934333204E-18</v>
      </c>
      <c r="X1444" s="57">
        <f>MAX((SetUp!$B$56*(1-($H1444/SetUp!$B$56)^2)*TANH(($B1444-$D1444)/SetUp!$B$56))/(1+$H1444/SetUp!$B$56*TANH(($B1444-$D1444)/SetUp!$B$56)),0)</f>
        <v>0</v>
      </c>
      <c r="AP1444" s="64">
        <v>28657</v>
      </c>
      <c r="AQ1444" s="55">
        <v>6</v>
      </c>
      <c r="AR1444" s="55">
        <v>168</v>
      </c>
      <c r="AS1444" s="66">
        <f t="shared" si="462"/>
        <v>0.90200000000000002</v>
      </c>
      <c r="AT1444" s="66">
        <f t="shared" si="463"/>
        <v>0.93173996954711258</v>
      </c>
      <c r="AU1444" s="55" t="str">
        <f>IF(OR($AP1444&lt;SetUp!$B$97,$AP1444&gt;SetUp!$B$98),"Não","Sim")</f>
        <v>Não</v>
      </c>
      <c r="AV1444" s="68">
        <f t="shared" si="464"/>
        <v>0.94973680564670127</v>
      </c>
      <c r="AW1444" s="68">
        <f t="shared" si="465"/>
        <v>0.96526678672122179</v>
      </c>
      <c r="AX1444" s="68">
        <f t="shared" si="466"/>
        <v>-4.4793462458058257E-2</v>
      </c>
      <c r="AY1444" s="68">
        <f t="shared" si="467"/>
        <v>-3.0705273855891058E-2</v>
      </c>
      <c r="AZ1444" s="68">
        <f t="shared" si="468"/>
        <v>2.9739969547112555E-2</v>
      </c>
      <c r="BA1444" s="68">
        <f t="shared" si="469"/>
        <v>1.5529981074520527E-2</v>
      </c>
      <c r="BB1444" s="68">
        <f t="shared" si="470"/>
        <v>1.40881886021672E-2</v>
      </c>
    </row>
    <row r="1445" spans="1:54" x14ac:dyDescent="0.3">
      <c r="A1445" s="64">
        <v>28107</v>
      </c>
      <c r="B1445" s="57">
        <v>1.7000000000000001E-2</v>
      </c>
      <c r="C1445" s="57"/>
      <c r="D1445" s="57">
        <v>5.4390000000000001</v>
      </c>
      <c r="E1445" s="57">
        <f t="shared" si="455"/>
        <v>1.7000000000000001E-2</v>
      </c>
      <c r="F1445" s="57">
        <f t="shared" si="456"/>
        <v>5.4219999999999997</v>
      </c>
      <c r="G1445" s="57">
        <f t="shared" si="457"/>
        <v>0</v>
      </c>
      <c r="H1445" s="57">
        <f>IF(Q1444&gt;SetUp!$B$56,SetUp!$B$56,Q1444)</f>
        <v>1.3814082595521628E-8</v>
      </c>
      <c r="I1445" s="57">
        <f t="shared" si="471"/>
        <v>0.14286143348550878</v>
      </c>
      <c r="J1445" s="57">
        <f>MIN(F1445,H1445,(1-EXP(-SetUp!$B$52*H1445/SetUp!$B$56))*F1445)</f>
        <v>1.1703118168560066E-8</v>
      </c>
      <c r="K1445" s="57">
        <f t="shared" si="458"/>
        <v>2.1109644269615617E-9</v>
      </c>
      <c r="L1445" s="57">
        <f>IF(I1445&lt;=0,0,MIN(SetUp!$B$50*I1445^SetUp!$B$55,I1445))</f>
        <v>7.9901424792622612E-4</v>
      </c>
      <c r="M1445" s="57">
        <f t="shared" si="459"/>
        <v>0.14206241923758256</v>
      </c>
      <c r="N1445" s="57">
        <f>IF(SetUp!$B$62=0,X1445,(B1445-E1445)*(1-(H1445/SetUp!$B$66/SetUp!$B$56)))</f>
        <v>0</v>
      </c>
      <c r="O1445" s="57">
        <f>K1445*SetUp!$B$65</f>
        <v>0</v>
      </c>
      <c r="P1445" s="57">
        <f>MIN(SetUp!$B$54*L1445^SetUp!$B$51,L1445)</f>
        <v>4.6298918209935526E-4</v>
      </c>
      <c r="Q1445" s="57">
        <f t="shared" si="460"/>
        <v>2.1109644269615617E-9</v>
      </c>
      <c r="R1445" s="57">
        <f>IF((H1445+N1445-O1445)&gt;SetUp!$B$56,T1444+H1445+N1445-O1445-SetUp!$B$56,T1444)</f>
        <v>0</v>
      </c>
      <c r="S1445" s="57">
        <f>R1445*SetUp!$B$65</f>
        <v>0</v>
      </c>
      <c r="T1445" s="57">
        <f>IF((R1445-S1445)&lt;SetUp!$B$53,R1445-S1445,SetUp!$B$53)</f>
        <v>0</v>
      </c>
      <c r="U1445" s="57">
        <f t="shared" si="461"/>
        <v>0.14206241923758256</v>
      </c>
      <c r="V1445" s="57">
        <f>(L1445-P1445)/1000*SetUp!$B$13*1000000/SetUp!$B$48</f>
        <v>1.9112327178026342E-2</v>
      </c>
      <c r="W1445" s="57">
        <f t="shared" si="472"/>
        <v>3.7947076036992655E-18</v>
      </c>
      <c r="X1445" s="57">
        <f>MAX((SetUp!$B$56*(1-($H1445/SetUp!$B$56)^2)*TANH(($B1445-$D1445)/SetUp!$B$56))/(1+$H1445/SetUp!$B$56*TANH(($B1445-$D1445)/SetUp!$B$56)),0)</f>
        <v>0</v>
      </c>
      <c r="AP1445" s="64">
        <v>28658</v>
      </c>
      <c r="AQ1445" s="55">
        <v>6</v>
      </c>
      <c r="AR1445" s="55">
        <v>169</v>
      </c>
      <c r="AS1445" s="66">
        <f t="shared" si="462"/>
        <v>0.59699999999999998</v>
      </c>
      <c r="AT1445" s="66">
        <f t="shared" si="463"/>
        <v>0.89152673839738239</v>
      </c>
      <c r="AU1445" s="55" t="str">
        <f>IF(OR($AP1445&lt;SetUp!$B$97,$AP1445&gt;SetUp!$B$98),"Não","Sim")</f>
        <v>Não</v>
      </c>
      <c r="AV1445" s="68">
        <f t="shared" si="464"/>
        <v>0.77265775088327426</v>
      </c>
      <c r="AW1445" s="68">
        <f t="shared" si="465"/>
        <v>0.94420693621545826</v>
      </c>
      <c r="AX1445" s="68">
        <f t="shared" si="466"/>
        <v>-0.22402566887063094</v>
      </c>
      <c r="AY1445" s="68">
        <f t="shared" si="467"/>
        <v>-4.9865627065968698E-2</v>
      </c>
      <c r="AZ1445" s="68">
        <f t="shared" si="468"/>
        <v>0.29452673839738241</v>
      </c>
      <c r="BA1445" s="68">
        <f t="shared" si="469"/>
        <v>0.171549185332184</v>
      </c>
      <c r="BB1445" s="68">
        <f t="shared" si="470"/>
        <v>0.17416004180466224</v>
      </c>
    </row>
    <row r="1446" spans="1:54" x14ac:dyDescent="0.3">
      <c r="A1446" s="64">
        <v>28108</v>
      </c>
      <c r="B1446" s="57">
        <v>0</v>
      </c>
      <c r="C1446" s="57"/>
      <c r="D1446" s="57">
        <v>5.4390000000000001</v>
      </c>
      <c r="E1446" s="57">
        <f t="shared" si="455"/>
        <v>0</v>
      </c>
      <c r="F1446" s="57">
        <f t="shared" si="456"/>
        <v>5.4390000000000001</v>
      </c>
      <c r="G1446" s="57">
        <f t="shared" si="457"/>
        <v>0</v>
      </c>
      <c r="H1446" s="57">
        <f>IF(Q1445&gt;SetUp!$B$56,SetUp!$B$56,Q1445)</f>
        <v>2.1109644269615617E-9</v>
      </c>
      <c r="I1446" s="57">
        <f t="shared" si="471"/>
        <v>0.14206241923758256</v>
      </c>
      <c r="J1446" s="57">
        <f>MIN(F1446,H1446,(1-EXP(-SetUp!$B$52*H1446/SetUp!$B$56))*F1446)</f>
        <v>1.7939897347662992E-9</v>
      </c>
      <c r="K1446" s="57">
        <f t="shared" si="458"/>
        <v>3.1697469219526248E-10</v>
      </c>
      <c r="L1446" s="57">
        <f>IF(I1446&lt;=0,0,MIN(SetUp!$B$50*I1446^SetUp!$B$55,I1446))</f>
        <v>7.9158008845640958E-4</v>
      </c>
      <c r="M1446" s="57">
        <f t="shared" si="459"/>
        <v>0.14127083914912614</v>
      </c>
      <c r="N1446" s="57">
        <f>IF(SetUp!$B$62=0,X1446,(B1446-E1446)*(1-(H1446/SetUp!$B$66/SetUp!$B$56)))</f>
        <v>0</v>
      </c>
      <c r="O1446" s="57">
        <f>K1446*SetUp!$B$65</f>
        <v>0</v>
      </c>
      <c r="P1446" s="57">
        <f>MIN(SetUp!$B$54*L1446^SetUp!$B$51,L1446)</f>
        <v>4.5875440142398148E-4</v>
      </c>
      <c r="Q1446" s="57">
        <f t="shared" si="460"/>
        <v>3.1697469219526248E-10</v>
      </c>
      <c r="R1446" s="57">
        <f>IF((H1446+N1446-O1446)&gt;SetUp!$B$56,T1445+H1446+N1446-O1446-SetUp!$B$56,T1445)</f>
        <v>0</v>
      </c>
      <c r="S1446" s="57">
        <f>R1446*SetUp!$B$65</f>
        <v>0</v>
      </c>
      <c r="T1446" s="57">
        <f>IF((R1446-S1446)&lt;SetUp!$B$53,R1446-S1446,SetUp!$B$53)</f>
        <v>0</v>
      </c>
      <c r="U1446" s="57">
        <f t="shared" si="461"/>
        <v>0.14127083914912614</v>
      </c>
      <c r="V1446" s="57">
        <f>(L1446-P1446)/1000*SetUp!$B$13*1000000/SetUp!$B$48</f>
        <v>1.8930353925122243E-2</v>
      </c>
      <c r="W1446" s="57">
        <f t="shared" si="472"/>
        <v>-1.3010426069826053E-17</v>
      </c>
      <c r="X1446" s="57">
        <f>MAX((SetUp!$B$56*(1-($H1446/SetUp!$B$56)^2)*TANH(($B1446-$D1446)/SetUp!$B$56))/(1+$H1446/SetUp!$B$56*TANH(($B1446-$D1446)/SetUp!$B$56)),0)</f>
        <v>0</v>
      </c>
      <c r="AP1446" s="64">
        <v>28659</v>
      </c>
      <c r="AQ1446" s="55">
        <v>6</v>
      </c>
      <c r="AR1446" s="55">
        <v>170</v>
      </c>
      <c r="AS1446" s="66">
        <f t="shared" si="462"/>
        <v>0.54600000000000004</v>
      </c>
      <c r="AT1446" s="66">
        <f t="shared" si="463"/>
        <v>0.85370183371175834</v>
      </c>
      <c r="AU1446" s="55" t="str">
        <f>IF(OR($AP1446&lt;SetUp!$B$97,$AP1446&gt;SetUp!$B$98),"Não","Sim")</f>
        <v>Não</v>
      </c>
      <c r="AV1446" s="68">
        <f t="shared" si="464"/>
        <v>0.73891812807644663</v>
      </c>
      <c r="AW1446" s="68">
        <f t="shared" si="465"/>
        <v>0.92395986585552425</v>
      </c>
      <c r="AX1446" s="68">
        <f t="shared" si="466"/>
        <v>-0.26280735729526272</v>
      </c>
      <c r="AY1446" s="68">
        <f t="shared" si="467"/>
        <v>-6.8693785733014878E-2</v>
      </c>
      <c r="AZ1446" s="68">
        <f t="shared" si="468"/>
        <v>0.3077018337117583</v>
      </c>
      <c r="BA1446" s="68">
        <f t="shared" si="469"/>
        <v>0.18504173777907762</v>
      </c>
      <c r="BB1446" s="68">
        <f t="shared" si="470"/>
        <v>0.19411357156224784</v>
      </c>
    </row>
    <row r="1447" spans="1:54" x14ac:dyDescent="0.3">
      <c r="A1447" s="64">
        <v>28109</v>
      </c>
      <c r="B1447" s="57">
        <v>6.9000000000000006E-2</v>
      </c>
      <c r="C1447" s="57"/>
      <c r="D1447" s="57">
        <v>5.4390000000000001</v>
      </c>
      <c r="E1447" s="57">
        <f t="shared" si="455"/>
        <v>6.9000000000000006E-2</v>
      </c>
      <c r="F1447" s="57">
        <f t="shared" si="456"/>
        <v>5.37</v>
      </c>
      <c r="G1447" s="57">
        <f t="shared" si="457"/>
        <v>0</v>
      </c>
      <c r="H1447" s="57">
        <f>IF(Q1446&gt;SetUp!$B$56,SetUp!$B$56,Q1446)</f>
        <v>3.1697469219526248E-10</v>
      </c>
      <c r="I1447" s="57">
        <f t="shared" si="471"/>
        <v>0.14127083914912614</v>
      </c>
      <c r="J1447" s="57">
        <f>MIN(F1447,H1447,(1-EXP(-SetUp!$B$52*H1447/SetUp!$B$56))*F1447)</f>
        <v>2.6596144619972508E-10</v>
      </c>
      <c r="K1447" s="57">
        <f t="shared" si="458"/>
        <v>5.1013245995537399E-11</v>
      </c>
      <c r="L1447" s="57">
        <f>IF(I1447&lt;=0,0,MIN(SetUp!$B$50*I1447^SetUp!$B$55,I1447))</f>
        <v>7.8424253333505591E-4</v>
      </c>
      <c r="M1447" s="57">
        <f t="shared" si="459"/>
        <v>0.14048659661579108</v>
      </c>
      <c r="N1447" s="57">
        <f>IF(SetUp!$B$62=0,X1447,(B1447-E1447)*(1-(H1447/SetUp!$B$66/SetUp!$B$56)))</f>
        <v>0</v>
      </c>
      <c r="O1447" s="57">
        <f>K1447*SetUp!$B$65</f>
        <v>0</v>
      </c>
      <c r="P1447" s="57">
        <f>MIN(SetUp!$B$54*L1447^SetUp!$B$51,L1447)</f>
        <v>4.5457398678101362E-4</v>
      </c>
      <c r="Q1447" s="57">
        <f t="shared" si="460"/>
        <v>5.1013245995537399E-11</v>
      </c>
      <c r="R1447" s="57">
        <f>IF((H1447+N1447-O1447)&gt;SetUp!$B$56,T1446+H1447+N1447-O1447-SetUp!$B$56,T1446)</f>
        <v>0</v>
      </c>
      <c r="S1447" s="57">
        <f>R1447*SetUp!$B$65</f>
        <v>0</v>
      </c>
      <c r="T1447" s="57">
        <f>IF((R1447-S1447)&lt;SetUp!$B$53,R1447-S1447,SetUp!$B$53)</f>
        <v>0</v>
      </c>
      <c r="U1447" s="57">
        <f t="shared" si="461"/>
        <v>0.14048659661579108</v>
      </c>
      <c r="V1447" s="57">
        <f>(L1447-P1447)/1000*SetUp!$B$13*1000000/SetUp!$B$48</f>
        <v>1.8750783089769768E-2</v>
      </c>
      <c r="W1447" s="57">
        <f t="shared" si="472"/>
        <v>-6.2883726004159257E-18</v>
      </c>
      <c r="X1447" s="57">
        <f>MAX((SetUp!$B$56*(1-($H1447/SetUp!$B$56)^2)*TANH(($B1447-$D1447)/SetUp!$B$56))/(1+$H1447/SetUp!$B$56*TANH(($B1447-$D1447)/SetUp!$B$56)),0)</f>
        <v>0</v>
      </c>
      <c r="AP1447" s="64">
        <v>28660</v>
      </c>
      <c r="AQ1447" s="55">
        <v>6</v>
      </c>
      <c r="AR1447" s="55">
        <v>171</v>
      </c>
      <c r="AS1447" s="66">
        <f t="shared" si="462"/>
        <v>0.59699999999999998</v>
      </c>
      <c r="AT1447" s="66">
        <f t="shared" si="463"/>
        <v>0.81808569921853014</v>
      </c>
      <c r="AU1447" s="55" t="str">
        <f>IF(OR($AP1447&lt;SetUp!$B$97,$AP1447&gt;SetUp!$B$98),"Não","Sim")</f>
        <v>Não</v>
      </c>
      <c r="AV1447" s="68">
        <f t="shared" si="464"/>
        <v>0.77265775088327426</v>
      </c>
      <c r="AW1447" s="68">
        <f t="shared" si="465"/>
        <v>0.90448090041665896</v>
      </c>
      <c r="AX1447" s="68">
        <f t="shared" si="466"/>
        <v>-0.22402566887063094</v>
      </c>
      <c r="AY1447" s="68">
        <f t="shared" si="467"/>
        <v>-8.7201199081481606E-2</v>
      </c>
      <c r="AZ1447" s="68">
        <f t="shared" si="468"/>
        <v>0.22108569921853016</v>
      </c>
      <c r="BA1447" s="68">
        <f t="shared" si="469"/>
        <v>0.1318231495333847</v>
      </c>
      <c r="BB1447" s="68">
        <f t="shared" si="470"/>
        <v>0.13682446978914933</v>
      </c>
    </row>
    <row r="1448" spans="1:54" x14ac:dyDescent="0.3">
      <c r="A1448" s="64">
        <v>28110</v>
      </c>
      <c r="B1448" s="57">
        <v>0.48099999999999998</v>
      </c>
      <c r="C1448" s="57"/>
      <c r="D1448" s="57">
        <v>5.4390000000000001</v>
      </c>
      <c r="E1448" s="57">
        <f t="shared" si="455"/>
        <v>0.48099999999999998</v>
      </c>
      <c r="F1448" s="57">
        <f t="shared" si="456"/>
        <v>4.9580000000000002</v>
      </c>
      <c r="G1448" s="57">
        <f t="shared" si="457"/>
        <v>0</v>
      </c>
      <c r="H1448" s="57">
        <f>IF(Q1447&gt;SetUp!$B$56,SetUp!$B$56,Q1447)</f>
        <v>5.1013245995537399E-11</v>
      </c>
      <c r="I1448" s="57">
        <f t="shared" si="471"/>
        <v>0.14048659661579108</v>
      </c>
      <c r="J1448" s="57">
        <f>MIN(F1448,H1448,(1-EXP(-SetUp!$B$52*H1448/SetUp!$B$56))*F1448)</f>
        <v>3.951945548585911E-11</v>
      </c>
      <c r="K1448" s="57">
        <f t="shared" si="458"/>
        <v>1.1493790509678289E-11</v>
      </c>
      <c r="L1448" s="57">
        <f>IF(I1448&lt;=0,0,MIN(SetUp!$B$50*I1448^SetUp!$B$55,I1448))</f>
        <v>7.76999972881414E-4</v>
      </c>
      <c r="M1448" s="57">
        <f t="shared" si="459"/>
        <v>0.13970959664290966</v>
      </c>
      <c r="N1448" s="57">
        <f>IF(SetUp!$B$62=0,X1448,(B1448-E1448)*(1-(H1448/SetUp!$B$66/SetUp!$B$56)))</f>
        <v>0</v>
      </c>
      <c r="O1448" s="57">
        <f>K1448*SetUp!$B$65</f>
        <v>0</v>
      </c>
      <c r="P1448" s="57">
        <f>MIN(SetUp!$B$54*L1448^SetUp!$B$51,L1448)</f>
        <v>4.5044704075749133E-4</v>
      </c>
      <c r="Q1448" s="57">
        <f t="shared" si="460"/>
        <v>1.1493790509678289E-11</v>
      </c>
      <c r="R1448" s="57">
        <f>IF((H1448+N1448-O1448)&gt;SetUp!$B$56,T1447+H1448+N1448-O1448-SetUp!$B$56,T1447)</f>
        <v>0</v>
      </c>
      <c r="S1448" s="57">
        <f>R1448*SetUp!$B$65</f>
        <v>0</v>
      </c>
      <c r="T1448" s="57">
        <f>IF((R1448-S1448)&lt;SetUp!$B$53,R1448-S1448,SetUp!$B$53)</f>
        <v>0</v>
      </c>
      <c r="U1448" s="57">
        <f t="shared" si="461"/>
        <v>0.13970959664290966</v>
      </c>
      <c r="V1448" s="57">
        <f>(L1448-P1448)/1000*SetUp!$B$13*1000000/SetUp!$B$48</f>
        <v>1.8573574159827303E-2</v>
      </c>
      <c r="W1448" s="57">
        <f t="shared" si="472"/>
        <v>-1.6263032587282567E-17</v>
      </c>
      <c r="X1448" s="57">
        <f>MAX((SetUp!$B$56*(1-($H1448/SetUp!$B$56)^2)*TANH(($B1448-$D1448)/SetUp!$B$56))/(1+$H1448/SetUp!$B$56*TANH(($B1448-$D1448)/SetUp!$B$56)),0)</f>
        <v>0</v>
      </c>
      <c r="AP1448" s="64">
        <v>28661</v>
      </c>
      <c r="AQ1448" s="55">
        <v>6</v>
      </c>
      <c r="AR1448" s="55">
        <v>172</v>
      </c>
      <c r="AS1448" s="66">
        <f t="shared" si="462"/>
        <v>0.54600000000000004</v>
      </c>
      <c r="AT1448" s="66">
        <f t="shared" si="463"/>
        <v>0.78451502577234</v>
      </c>
      <c r="AU1448" s="55" t="str">
        <f>IF(OR($AP1448&lt;SetUp!$B$97,$AP1448&gt;SetUp!$B$98),"Não","Sim")</f>
        <v>Não</v>
      </c>
      <c r="AV1448" s="68">
        <f t="shared" si="464"/>
        <v>0.73891812807644663</v>
      </c>
      <c r="AW1448" s="68">
        <f t="shared" si="465"/>
        <v>0.88572852825927428</v>
      </c>
      <c r="AX1448" s="68">
        <f t="shared" si="466"/>
        <v>-0.26280735729526272</v>
      </c>
      <c r="AY1448" s="68">
        <f t="shared" si="467"/>
        <v>-0.10539873397950357</v>
      </c>
      <c r="AZ1448" s="68">
        <f t="shared" si="468"/>
        <v>0.23851502577233996</v>
      </c>
      <c r="BA1448" s="68">
        <f t="shared" si="469"/>
        <v>0.14681040018282765</v>
      </c>
      <c r="BB1448" s="68">
        <f t="shared" si="470"/>
        <v>0.15740862331575917</v>
      </c>
    </row>
    <row r="1449" spans="1:54" x14ac:dyDescent="0.3">
      <c r="A1449" s="64">
        <v>28111</v>
      </c>
      <c r="B1449" s="57">
        <v>0</v>
      </c>
      <c r="C1449" s="57"/>
      <c r="D1449" s="57">
        <v>5.4390000000000001</v>
      </c>
      <c r="E1449" s="57">
        <f t="shared" si="455"/>
        <v>0</v>
      </c>
      <c r="F1449" s="57">
        <f t="shared" si="456"/>
        <v>5.4390000000000001</v>
      </c>
      <c r="G1449" s="57">
        <f t="shared" si="457"/>
        <v>0</v>
      </c>
      <c r="H1449" s="57">
        <f>IF(Q1448&gt;SetUp!$B$56,SetUp!$B$56,Q1448)</f>
        <v>1.1493790509678289E-11</v>
      </c>
      <c r="I1449" s="57">
        <f t="shared" si="471"/>
        <v>0.13970959664290966</v>
      </c>
      <c r="J1449" s="57">
        <f>MIN(F1449,H1449,(1-EXP(-SetUp!$B$52*H1449/SetUp!$B$56))*F1449)</f>
        <v>9.7678825028424394E-12</v>
      </c>
      <c r="K1449" s="57">
        <f t="shared" si="458"/>
        <v>1.7259080068358496E-12</v>
      </c>
      <c r="L1449" s="57">
        <f>IF(I1449&lt;=0,0,MIN(SetUp!$B$50*I1449^SetUp!$B$55,I1449))</f>
        <v>7.6985083010275399E-4</v>
      </c>
      <c r="M1449" s="57">
        <f t="shared" si="459"/>
        <v>0.13893974581280691</v>
      </c>
      <c r="N1449" s="57">
        <f>IF(SetUp!$B$62=0,X1449,(B1449-E1449)*(1-(H1449/SetUp!$B$66/SetUp!$B$56)))</f>
        <v>0</v>
      </c>
      <c r="O1449" s="57">
        <f>K1449*SetUp!$B$65</f>
        <v>0</v>
      </c>
      <c r="P1449" s="57">
        <f>MIN(SetUp!$B$54*L1449^SetUp!$B$51,L1449)</f>
        <v>4.4637268402544658E-4</v>
      </c>
      <c r="Q1449" s="57">
        <f t="shared" si="460"/>
        <v>1.7259080068358496E-12</v>
      </c>
      <c r="R1449" s="57">
        <f>IF((H1449+N1449-O1449)&gt;SetUp!$B$56,T1448+H1449+N1449-O1449-SetUp!$B$56,T1448)</f>
        <v>0</v>
      </c>
      <c r="S1449" s="57">
        <f>R1449*SetUp!$B$65</f>
        <v>0</v>
      </c>
      <c r="T1449" s="57">
        <f>IF((R1449-S1449)&lt;SetUp!$B$53,R1449-S1449,SetUp!$B$53)</f>
        <v>0</v>
      </c>
      <c r="U1449" s="57">
        <f t="shared" si="461"/>
        <v>0.13893974581280691</v>
      </c>
      <c r="V1449" s="57">
        <f>(L1449-P1449)/1000*SetUp!$B$13*1000000/SetUp!$B$48</f>
        <v>1.8398687453739675E-2</v>
      </c>
      <c r="W1449" s="57">
        <f t="shared" si="472"/>
        <v>2.6020852139652106E-18</v>
      </c>
      <c r="X1449" s="57">
        <f>MAX((SetUp!$B$56*(1-($H1449/SetUp!$B$56)^2)*TANH(($B1449-$D1449)/SetUp!$B$56))/(1+$H1449/SetUp!$B$56*TANH(($B1449-$D1449)/SetUp!$B$56)),0)</f>
        <v>0</v>
      </c>
      <c r="AP1449" s="64">
        <v>28662</v>
      </c>
      <c r="AQ1449" s="55">
        <v>6</v>
      </c>
      <c r="AR1449" s="55">
        <v>173</v>
      </c>
      <c r="AS1449" s="66">
        <f t="shared" si="462"/>
        <v>0.54600000000000004</v>
      </c>
      <c r="AT1449" s="66">
        <f t="shared" si="463"/>
        <v>0.75284104616376846</v>
      </c>
      <c r="AU1449" s="55" t="str">
        <f>IF(OR($AP1449&lt;SetUp!$B$97,$AP1449&gt;SetUp!$B$98),"Não","Sim")</f>
        <v>Não</v>
      </c>
      <c r="AV1449" s="68">
        <f t="shared" si="464"/>
        <v>0.73891812807644663</v>
      </c>
      <c r="AW1449" s="68">
        <f t="shared" si="465"/>
        <v>0.86766413211781923</v>
      </c>
      <c r="AX1449" s="68">
        <f t="shared" si="466"/>
        <v>-0.26280735729526272</v>
      </c>
      <c r="AY1449" s="68">
        <f t="shared" si="467"/>
        <v>-0.12329671046753705</v>
      </c>
      <c r="AZ1449" s="68">
        <f t="shared" si="468"/>
        <v>0.20684104616376842</v>
      </c>
      <c r="BA1449" s="68">
        <f t="shared" si="469"/>
        <v>0.1287460040413726</v>
      </c>
      <c r="BB1449" s="68">
        <f t="shared" si="470"/>
        <v>0.13951064682772568</v>
      </c>
    </row>
    <row r="1450" spans="1:54" x14ac:dyDescent="0.3">
      <c r="A1450" s="64">
        <v>28112</v>
      </c>
      <c r="B1450" s="57">
        <v>0.34200000000000003</v>
      </c>
      <c r="C1450" s="57"/>
      <c r="D1450" s="57">
        <v>5.4390000000000001</v>
      </c>
      <c r="E1450" s="57">
        <f t="shared" si="455"/>
        <v>0.34200000000000003</v>
      </c>
      <c r="F1450" s="57">
        <f t="shared" si="456"/>
        <v>5.0970000000000004</v>
      </c>
      <c r="G1450" s="57">
        <f t="shared" si="457"/>
        <v>0</v>
      </c>
      <c r="H1450" s="57">
        <f>IF(Q1449&gt;SetUp!$B$56,SetUp!$B$56,Q1449)</f>
        <v>1.7259080068358496E-12</v>
      </c>
      <c r="I1450" s="57">
        <f t="shared" si="471"/>
        <v>0.13893974581280691</v>
      </c>
      <c r="J1450" s="57">
        <f>MIN(F1450,H1450,(1-EXP(-SetUp!$B$52*H1450/SetUp!$B$56))*F1450)</f>
        <v>1.3745241611573535E-12</v>
      </c>
      <c r="K1450" s="57">
        <f t="shared" si="458"/>
        <v>3.5138384567849613E-13</v>
      </c>
      <c r="L1450" s="57">
        <f>IF(I1450&lt;=0,0,MIN(SetUp!$B$50*I1450^SetUp!$B$55,I1450))</f>
        <v>7.6279355991221501E-4</v>
      </c>
      <c r="M1450" s="57">
        <f t="shared" si="459"/>
        <v>0.1381769522528947</v>
      </c>
      <c r="N1450" s="57">
        <f>IF(SetUp!$B$62=0,X1450,(B1450-E1450)*(1-(H1450/SetUp!$B$66/SetUp!$B$56)))</f>
        <v>0</v>
      </c>
      <c r="O1450" s="57">
        <f>K1450*SetUp!$B$65</f>
        <v>0</v>
      </c>
      <c r="P1450" s="57">
        <f>MIN(SetUp!$B$54*L1450^SetUp!$B$51,L1450)</f>
        <v>4.4235005491195133E-4</v>
      </c>
      <c r="Q1450" s="57">
        <f t="shared" si="460"/>
        <v>3.5138384567849613E-13</v>
      </c>
      <c r="R1450" s="57">
        <f>IF((H1450+N1450-O1450)&gt;SetUp!$B$56,T1449+H1450+N1450-O1450-SetUp!$B$56,T1449)</f>
        <v>0</v>
      </c>
      <c r="S1450" s="57">
        <f>R1450*SetUp!$B$65</f>
        <v>0</v>
      </c>
      <c r="T1450" s="57">
        <f>IF((R1450-S1450)&lt;SetUp!$B$53,R1450-S1450,SetUp!$B$53)</f>
        <v>0</v>
      </c>
      <c r="U1450" s="57">
        <f t="shared" si="461"/>
        <v>0.1381769522528947</v>
      </c>
      <c r="V1450" s="57">
        <f>(L1450-P1450)/1000*SetUp!$B$13*1000000/SetUp!$B$48</f>
        <v>1.822608410050584E-2</v>
      </c>
      <c r="W1450" s="57">
        <f t="shared" si="472"/>
        <v>1.6046192152785466E-17</v>
      </c>
      <c r="X1450" s="57">
        <f>MAX((SetUp!$B$56*(1-($H1450/SetUp!$B$56)^2)*TANH(($B1450-$D1450)/SetUp!$B$56))/(1+$H1450/SetUp!$B$56*TANH(($B1450-$D1450)/SetUp!$B$56)),0)</f>
        <v>0</v>
      </c>
      <c r="AP1450" s="64">
        <v>28663</v>
      </c>
      <c r="AQ1450" s="55">
        <v>6</v>
      </c>
      <c r="AR1450" s="55">
        <v>174</v>
      </c>
      <c r="AS1450" s="66">
        <f t="shared" si="462"/>
        <v>0.498</v>
      </c>
      <c r="AT1450" s="66">
        <f t="shared" si="463"/>
        <v>0.7229280267684014</v>
      </c>
      <c r="AU1450" s="55" t="str">
        <f>IF(OR($AP1450&lt;SetUp!$B$97,$AP1450&gt;SetUp!$B$98),"Não","Sim")</f>
        <v>Não</v>
      </c>
      <c r="AV1450" s="68">
        <f t="shared" si="464"/>
        <v>0.70569115057509402</v>
      </c>
      <c r="AW1450" s="68">
        <f t="shared" si="465"/>
        <v>0.8502517431728096</v>
      </c>
      <c r="AX1450" s="68">
        <f t="shared" si="466"/>
        <v>-0.30277065724028246</v>
      </c>
      <c r="AY1450" s="68">
        <f t="shared" si="467"/>
        <v>-0.14090493802116286</v>
      </c>
      <c r="AZ1450" s="68">
        <f t="shared" si="468"/>
        <v>0.2249280267684014</v>
      </c>
      <c r="BA1450" s="68">
        <f t="shared" si="469"/>
        <v>0.14456059259771559</v>
      </c>
      <c r="BB1450" s="68">
        <f t="shared" si="470"/>
        <v>0.1618657192191196</v>
      </c>
    </row>
    <row r="1451" spans="1:54" x14ac:dyDescent="0.3">
      <c r="A1451" s="64">
        <v>28113</v>
      </c>
      <c r="B1451" s="57">
        <v>0.3</v>
      </c>
      <c r="C1451" s="57"/>
      <c r="D1451" s="57">
        <v>5.4390000000000001</v>
      </c>
      <c r="E1451" s="57">
        <f t="shared" si="455"/>
        <v>0.3</v>
      </c>
      <c r="F1451" s="57">
        <f t="shared" si="456"/>
        <v>5.1390000000000002</v>
      </c>
      <c r="G1451" s="57">
        <f t="shared" si="457"/>
        <v>0</v>
      </c>
      <c r="H1451" s="57">
        <f>IF(Q1450&gt;SetUp!$B$56,SetUp!$B$56,Q1450)</f>
        <v>3.5138384567849613E-13</v>
      </c>
      <c r="I1451" s="57">
        <f t="shared" si="471"/>
        <v>0.1381769522528947</v>
      </c>
      <c r="J1451" s="57">
        <f>MIN(F1451,H1451,(1-EXP(-SetUp!$B$52*H1451/SetUp!$B$56))*F1451)</f>
        <v>2.8241908811565967E-13</v>
      </c>
      <c r="K1451" s="57">
        <f t="shared" si="458"/>
        <v>6.8964757562836465E-14</v>
      </c>
      <c r="L1451" s="57">
        <f>IF(I1451&lt;=0,0,MIN(SetUp!$B$50*I1451^SetUp!$B$55,I1451))</f>
        <v>7.5582664836818219E-4</v>
      </c>
      <c r="M1451" s="57">
        <f t="shared" si="459"/>
        <v>0.13742112560452652</v>
      </c>
      <c r="N1451" s="57">
        <f>IF(SetUp!$B$62=0,X1451,(B1451-E1451)*(1-(H1451/SetUp!$B$66/SetUp!$B$56)))</f>
        <v>0</v>
      </c>
      <c r="O1451" s="57">
        <f>K1451*SetUp!$B$65</f>
        <v>0</v>
      </c>
      <c r="P1451" s="57">
        <f>MIN(SetUp!$B$54*L1451^SetUp!$B$51,L1451)</f>
        <v>4.3837830898093205E-4</v>
      </c>
      <c r="Q1451" s="57">
        <f t="shared" si="460"/>
        <v>6.8964757562836465E-14</v>
      </c>
      <c r="R1451" s="57">
        <f>IF((H1451+N1451-O1451)&gt;SetUp!$B$56,T1450+H1451+N1451-O1451-SetUp!$B$56,T1450)</f>
        <v>0</v>
      </c>
      <c r="S1451" s="57">
        <f>R1451*SetUp!$B$65</f>
        <v>0</v>
      </c>
      <c r="T1451" s="57">
        <f>IF((R1451-S1451)&lt;SetUp!$B$53,R1451-S1451,SetUp!$B$53)</f>
        <v>0</v>
      </c>
      <c r="U1451" s="57">
        <f t="shared" si="461"/>
        <v>0.13742112560452652</v>
      </c>
      <c r="V1451" s="57">
        <f>(L1451-P1451)/1000*SetUp!$B$13*1000000/SetUp!$B$48</f>
        <v>1.8055726020201845E-2</v>
      </c>
      <c r="W1451" s="57">
        <f t="shared" si="472"/>
        <v>8.565197162635485E-18</v>
      </c>
      <c r="X1451" s="57">
        <f>MAX((SetUp!$B$56*(1-($H1451/SetUp!$B$56)^2)*TANH(($B1451-$D1451)/SetUp!$B$56))/(1+$H1451/SetUp!$B$56*TANH(($B1451-$D1451)/SetUp!$B$56)),0)</f>
        <v>0</v>
      </c>
      <c r="AP1451" s="64">
        <v>28664</v>
      </c>
      <c r="AQ1451" s="55">
        <v>6</v>
      </c>
      <c r="AR1451" s="55">
        <v>175</v>
      </c>
      <c r="AS1451" s="66">
        <f t="shared" si="462"/>
        <v>0.498</v>
      </c>
      <c r="AT1451" s="66">
        <f t="shared" si="463"/>
        <v>0.69469526463590459</v>
      </c>
      <c r="AU1451" s="55" t="str">
        <f>IF(OR($AP1451&lt;SetUp!$B$97,$AP1451&gt;SetUp!$B$98),"Não","Sim")</f>
        <v>Não</v>
      </c>
      <c r="AV1451" s="68">
        <f t="shared" si="464"/>
        <v>0.70569115057509402</v>
      </c>
      <c r="AW1451" s="68">
        <f t="shared" si="465"/>
        <v>0.83348381186193687</v>
      </c>
      <c r="AX1451" s="68">
        <f t="shared" si="466"/>
        <v>-0.30277065724028246</v>
      </c>
      <c r="AY1451" s="68">
        <f t="shared" si="467"/>
        <v>-0.15820566146752696</v>
      </c>
      <c r="AZ1451" s="68">
        <f t="shared" si="468"/>
        <v>0.19669526463590459</v>
      </c>
      <c r="BA1451" s="68">
        <f t="shared" si="469"/>
        <v>0.12779266128684286</v>
      </c>
      <c r="BB1451" s="68">
        <f t="shared" si="470"/>
        <v>0.1445649957727555</v>
      </c>
    </row>
    <row r="1452" spans="1:54" x14ac:dyDescent="0.3">
      <c r="A1452" s="64">
        <v>28114</v>
      </c>
      <c r="B1452" s="57">
        <v>0.82899999999999996</v>
      </c>
      <c r="C1452" s="57"/>
      <c r="D1452" s="57">
        <v>5.4390000000000001</v>
      </c>
      <c r="E1452" s="57">
        <f t="shared" si="455"/>
        <v>0.82899999999999996</v>
      </c>
      <c r="F1452" s="57">
        <f t="shared" si="456"/>
        <v>4.6100000000000003</v>
      </c>
      <c r="G1452" s="57">
        <f t="shared" si="457"/>
        <v>0</v>
      </c>
      <c r="H1452" s="57">
        <f>IF(Q1451&gt;SetUp!$B$56,SetUp!$B$56,Q1451)</f>
        <v>6.8964757562836465E-14</v>
      </c>
      <c r="I1452" s="57">
        <f t="shared" si="471"/>
        <v>0.13742112560452652</v>
      </c>
      <c r="J1452" s="57">
        <f>MIN(F1452,H1452,(1-EXP(-SetUp!$B$52*H1452/SetUp!$B$56))*F1452)</f>
        <v>4.9645842992163127E-14</v>
      </c>
      <c r="K1452" s="57">
        <f t="shared" si="458"/>
        <v>1.9318914570673338E-14</v>
      </c>
      <c r="L1452" s="57">
        <f>IF(I1452&lt;=0,0,MIN(SetUp!$B$50*I1452^SetUp!$B$55,I1452))</f>
        <v>7.4894861193452046E-4</v>
      </c>
      <c r="M1452" s="57">
        <f t="shared" si="459"/>
        <v>0.13667217699259199</v>
      </c>
      <c r="N1452" s="57">
        <f>IF(SetUp!$B$62=0,X1452,(B1452-E1452)*(1-(H1452/SetUp!$B$66/SetUp!$B$56)))</f>
        <v>0</v>
      </c>
      <c r="O1452" s="57">
        <f>K1452*SetUp!$B$65</f>
        <v>0</v>
      </c>
      <c r="P1452" s="57">
        <f>MIN(SetUp!$B$54*L1452^SetUp!$B$51,L1452)</f>
        <v>4.344566186263923E-4</v>
      </c>
      <c r="Q1452" s="57">
        <f t="shared" si="460"/>
        <v>1.9318914570673338E-14</v>
      </c>
      <c r="R1452" s="57">
        <f>IF((H1452+N1452-O1452)&gt;SetUp!$B$56,T1451+H1452+N1452-O1452-SetUp!$B$56,T1451)</f>
        <v>0</v>
      </c>
      <c r="S1452" s="57">
        <f>R1452*SetUp!$B$65</f>
        <v>0</v>
      </c>
      <c r="T1452" s="57">
        <f>IF((R1452-S1452)&lt;SetUp!$B$53,R1452-S1452,SetUp!$B$53)</f>
        <v>0</v>
      </c>
      <c r="U1452" s="57">
        <f t="shared" si="461"/>
        <v>0.13667217699259199</v>
      </c>
      <c r="V1452" s="57">
        <f>(L1452-P1452)/1000*SetUp!$B$13*1000000/SetUp!$B$48</f>
        <v>1.7887575905041191E-2</v>
      </c>
      <c r="W1452" s="57">
        <f t="shared" si="472"/>
        <v>9.2157184661267877E-18</v>
      </c>
      <c r="X1452" s="57">
        <f>MAX((SetUp!$B$56*(1-($H1452/SetUp!$B$56)^2)*TANH(($B1452-$D1452)/SetUp!$B$56))/(1+$H1452/SetUp!$B$56*TANH(($B1452-$D1452)/SetUp!$B$56)),0)</f>
        <v>0</v>
      </c>
      <c r="AP1452" s="64">
        <v>28665</v>
      </c>
      <c r="AQ1452" s="55">
        <v>6</v>
      </c>
      <c r="AR1452" s="55">
        <v>176</v>
      </c>
      <c r="AS1452" s="66">
        <f t="shared" si="462"/>
        <v>0.45300000000000001</v>
      </c>
      <c r="AT1452" s="66">
        <f t="shared" si="463"/>
        <v>0.66794028540249684</v>
      </c>
      <c r="AU1452" s="55" t="str">
        <f>IF(OR($AP1452&lt;SetUp!$B$97,$AP1452&gt;SetUp!$B$98),"Não","Sim")</f>
        <v>Não</v>
      </c>
      <c r="AV1452" s="68">
        <f t="shared" si="464"/>
        <v>0.67305274681855365</v>
      </c>
      <c r="AW1452" s="68">
        <f t="shared" si="465"/>
        <v>0.81727613779095298</v>
      </c>
      <c r="AX1452" s="68">
        <f t="shared" si="466"/>
        <v>-0.34390179798716813</v>
      </c>
      <c r="AY1452" s="68">
        <f t="shared" si="467"/>
        <v>-0.1752623621942174</v>
      </c>
      <c r="AZ1452" s="68">
        <f t="shared" si="468"/>
        <v>0.21494028540249682</v>
      </c>
      <c r="BA1452" s="68">
        <f t="shared" si="469"/>
        <v>0.14422339097239933</v>
      </c>
      <c r="BB1452" s="68">
        <f t="shared" si="470"/>
        <v>0.16863943579295074</v>
      </c>
    </row>
    <row r="1453" spans="1:54" x14ac:dyDescent="0.3">
      <c r="A1453" s="64">
        <v>28115</v>
      </c>
      <c r="B1453" s="57">
        <v>3.9E-2</v>
      </c>
      <c r="C1453" s="57"/>
      <c r="D1453" s="57">
        <v>5.4390000000000001</v>
      </c>
      <c r="E1453" s="57">
        <f t="shared" si="455"/>
        <v>3.9E-2</v>
      </c>
      <c r="F1453" s="57">
        <f t="shared" si="456"/>
        <v>5.4</v>
      </c>
      <c r="G1453" s="57">
        <f t="shared" si="457"/>
        <v>0</v>
      </c>
      <c r="H1453" s="57">
        <f>IF(Q1452&gt;SetUp!$B$56,SetUp!$B$56,Q1452)</f>
        <v>1.9318914570673338E-14</v>
      </c>
      <c r="I1453" s="57">
        <f t="shared" si="471"/>
        <v>0.13667217699259199</v>
      </c>
      <c r="J1453" s="57">
        <f>MIN(F1453,H1453,(1-EXP(-SetUp!$B$52*H1453/SetUp!$B$56))*F1453)</f>
        <v>1.6187051699034784E-14</v>
      </c>
      <c r="K1453" s="57">
        <f t="shared" si="458"/>
        <v>3.1318628716385547E-15</v>
      </c>
      <c r="L1453" s="57">
        <f>IF(I1453&lt;=0,0,MIN(SetUp!$B$50*I1453^SetUp!$B$55,I1453))</f>
        <v>7.4215799676102139E-4</v>
      </c>
      <c r="M1453" s="57">
        <f t="shared" si="459"/>
        <v>0.13593001899583096</v>
      </c>
      <c r="N1453" s="57">
        <f>IF(SetUp!$B$62=0,X1453,(B1453-E1453)*(1-(H1453/SetUp!$B$66/SetUp!$B$56)))</f>
        <v>0</v>
      </c>
      <c r="O1453" s="57">
        <f>K1453*SetUp!$B$65</f>
        <v>0</v>
      </c>
      <c r="P1453" s="57">
        <f>MIN(SetUp!$B$54*L1453^SetUp!$B$51,L1453)</f>
        <v>4.3058417267668569E-4</v>
      </c>
      <c r="Q1453" s="57">
        <f t="shared" si="460"/>
        <v>3.1318628716385547E-15</v>
      </c>
      <c r="R1453" s="57">
        <f>IF((H1453+N1453-O1453)&gt;SetUp!$B$56,T1452+H1453+N1453-O1453-SetUp!$B$56,T1452)</f>
        <v>0</v>
      </c>
      <c r="S1453" s="57">
        <f>R1453*SetUp!$B$65</f>
        <v>0</v>
      </c>
      <c r="T1453" s="57">
        <f>IF((R1453-S1453)&lt;SetUp!$B$53,R1453-S1453,SetUp!$B$53)</f>
        <v>0</v>
      </c>
      <c r="U1453" s="57">
        <f t="shared" si="461"/>
        <v>0.13593001899583096</v>
      </c>
      <c r="V1453" s="57">
        <f>(L1453-P1453)/1000*SetUp!$B$13*1000000/SetUp!$B$48</f>
        <v>1.7721597200956347E-2</v>
      </c>
      <c r="W1453" s="57">
        <f t="shared" si="472"/>
        <v>-1.1926223897340549E-18</v>
      </c>
      <c r="X1453" s="57">
        <f>MAX((SetUp!$B$56*(1-($H1453/SetUp!$B$56)^2)*TANH(($B1453-$D1453)/SetUp!$B$56))/(1+$H1453/SetUp!$B$56*TANH(($B1453-$D1453)/SetUp!$B$56)),0)</f>
        <v>0</v>
      </c>
      <c r="AP1453" s="64">
        <v>28666</v>
      </c>
      <c r="AQ1453" s="55">
        <v>6</v>
      </c>
      <c r="AR1453" s="55">
        <v>177</v>
      </c>
      <c r="AS1453" s="66">
        <f t="shared" si="462"/>
        <v>0.59699999999999998</v>
      </c>
      <c r="AT1453" s="66">
        <f t="shared" si="463"/>
        <v>0.64260487245835063</v>
      </c>
      <c r="AU1453" s="55" t="str">
        <f>IF(OR($AP1453&lt;SetUp!$B$97,$AP1453&gt;SetUp!$B$98),"Não","Sim")</f>
        <v>Não</v>
      </c>
      <c r="AV1453" s="68">
        <f t="shared" si="464"/>
        <v>0.77265775088327426</v>
      </c>
      <c r="AW1453" s="68">
        <f t="shared" si="465"/>
        <v>0.80162639206699693</v>
      </c>
      <c r="AX1453" s="68">
        <f t="shared" si="466"/>
        <v>-0.22402566887063094</v>
      </c>
      <c r="AY1453" s="68">
        <f t="shared" si="467"/>
        <v>-0.19205598579702404</v>
      </c>
      <c r="AZ1453" s="68">
        <f t="shared" si="468"/>
        <v>4.5604872458350654E-2</v>
      </c>
      <c r="BA1453" s="68">
        <f t="shared" si="469"/>
        <v>2.8968641183722665E-2</v>
      </c>
      <c r="BB1453" s="68">
        <f t="shared" si="470"/>
        <v>3.1969683073606897E-2</v>
      </c>
    </row>
    <row r="1454" spans="1:54" x14ac:dyDescent="0.3">
      <c r="A1454" s="64">
        <v>28116</v>
      </c>
      <c r="B1454" s="57">
        <v>0.375</v>
      </c>
      <c r="C1454" s="57"/>
      <c r="D1454" s="57">
        <v>5.4390000000000001</v>
      </c>
      <c r="E1454" s="57">
        <f t="shared" si="455"/>
        <v>0.375</v>
      </c>
      <c r="F1454" s="57">
        <f t="shared" si="456"/>
        <v>5.0640000000000001</v>
      </c>
      <c r="G1454" s="57">
        <f t="shared" si="457"/>
        <v>0</v>
      </c>
      <c r="H1454" s="57">
        <f>IF(Q1453&gt;SetUp!$B$56,SetUp!$B$56,Q1453)</f>
        <v>3.1318628716385547E-15</v>
      </c>
      <c r="I1454" s="57">
        <f t="shared" si="471"/>
        <v>0.13593001899583096</v>
      </c>
      <c r="J1454" s="57">
        <f>MIN(F1454,H1454,(1-EXP(-SetUp!$B$52*H1454/SetUp!$B$56))*F1454)</f>
        <v>2.2488677586807171E-15</v>
      </c>
      <c r="K1454" s="57">
        <f t="shared" si="458"/>
        <v>8.8299511295783756E-16</v>
      </c>
      <c r="L1454" s="57">
        <f>IF(I1454&lt;=0,0,MIN(SetUp!$B$50*I1454^SetUp!$B$55,I1454))</f>
        <v>7.3545337798344051E-4</v>
      </c>
      <c r="M1454" s="57">
        <f t="shared" si="459"/>
        <v>0.13519456561784751</v>
      </c>
      <c r="N1454" s="57">
        <f>IF(SetUp!$B$62=0,X1454,(B1454-E1454)*(1-(H1454/SetUp!$B$66/SetUp!$B$56)))</f>
        <v>0</v>
      </c>
      <c r="O1454" s="57">
        <f>K1454*SetUp!$B$65</f>
        <v>0</v>
      </c>
      <c r="P1454" s="57">
        <f>MIN(SetUp!$B$54*L1454^SetUp!$B$51,L1454)</f>
        <v>4.2676017600949857E-4</v>
      </c>
      <c r="Q1454" s="57">
        <f t="shared" si="460"/>
        <v>8.8299511295783756E-16</v>
      </c>
      <c r="R1454" s="57">
        <f>IF((H1454+N1454-O1454)&gt;SetUp!$B$56,T1453+H1454+N1454-O1454-SetUp!$B$56,T1453)</f>
        <v>0</v>
      </c>
      <c r="S1454" s="57">
        <f>R1454*SetUp!$B$65</f>
        <v>0</v>
      </c>
      <c r="T1454" s="57">
        <f>IF((R1454-S1454)&lt;SetUp!$B$53,R1454-S1454,SetUp!$B$53)</f>
        <v>0</v>
      </c>
      <c r="U1454" s="57">
        <f t="shared" si="461"/>
        <v>0.13519456561784751</v>
      </c>
      <c r="V1454" s="57">
        <f>(L1454-P1454)/1000*SetUp!$B$13*1000000/SetUp!$B$48</f>
        <v>1.7557754089685393E-2</v>
      </c>
      <c r="W1454" s="57">
        <f t="shared" si="472"/>
        <v>-5.9631119486702744E-18</v>
      </c>
      <c r="X1454" s="57">
        <f>MAX((SetUp!$B$56*(1-($H1454/SetUp!$B$56)^2)*TANH(($B1454-$D1454)/SetUp!$B$56))/(1+$H1454/SetUp!$B$56*TANH(($B1454-$D1454)/SetUp!$B$56)),0)</f>
        <v>0</v>
      </c>
      <c r="AP1454" s="64">
        <v>28667</v>
      </c>
      <c r="AQ1454" s="55">
        <v>6</v>
      </c>
      <c r="AR1454" s="55">
        <v>178</v>
      </c>
      <c r="AS1454" s="66">
        <f t="shared" si="462"/>
        <v>0.54600000000000004</v>
      </c>
      <c r="AT1454" s="66">
        <f t="shared" si="463"/>
        <v>0.61865853331273146</v>
      </c>
      <c r="AU1454" s="55" t="str">
        <f>IF(OR($AP1454&lt;SetUp!$B$97,$AP1454&gt;SetUp!$B$98),"Não","Sim")</f>
        <v>Não</v>
      </c>
      <c r="AV1454" s="68">
        <f t="shared" si="464"/>
        <v>0.73891812807644663</v>
      </c>
      <c r="AW1454" s="68">
        <f t="shared" si="465"/>
        <v>0.78654849393583581</v>
      </c>
      <c r="AX1454" s="68">
        <f t="shared" si="466"/>
        <v>-0.26280735729526272</v>
      </c>
      <c r="AY1454" s="68">
        <f t="shared" si="467"/>
        <v>-0.20854899236368168</v>
      </c>
      <c r="AZ1454" s="68">
        <f t="shared" si="468"/>
        <v>7.2658533312731421E-2</v>
      </c>
      <c r="BA1454" s="68">
        <f t="shared" si="469"/>
        <v>4.7630365859389179E-2</v>
      </c>
      <c r="BB1454" s="68">
        <f t="shared" si="470"/>
        <v>5.4258364931581038E-2</v>
      </c>
    </row>
    <row r="1455" spans="1:54" x14ac:dyDescent="0.3">
      <c r="A1455" s="64">
        <v>28117</v>
      </c>
      <c r="B1455" s="57">
        <v>0</v>
      </c>
      <c r="C1455" s="57"/>
      <c r="D1455" s="57">
        <v>5.4390000000000001</v>
      </c>
      <c r="E1455" s="57">
        <f t="shared" si="455"/>
        <v>0</v>
      </c>
      <c r="F1455" s="57">
        <f t="shared" si="456"/>
        <v>5.4390000000000001</v>
      </c>
      <c r="G1455" s="57">
        <f t="shared" si="457"/>
        <v>0</v>
      </c>
      <c r="H1455" s="57">
        <f>IF(Q1454&gt;SetUp!$B$56,SetUp!$B$56,Q1454)</f>
        <v>8.8299511295783756E-16</v>
      </c>
      <c r="I1455" s="57">
        <f t="shared" si="471"/>
        <v>0.13519456561784751</v>
      </c>
      <c r="J1455" s="57">
        <f>MIN(F1455,H1455,(1-EXP(-SetUp!$B$52*H1455/SetUp!$B$56))*F1455)</f>
        <v>6.0385030309362265E-16</v>
      </c>
      <c r="K1455" s="57">
        <f t="shared" si="458"/>
        <v>2.7914480986421491E-16</v>
      </c>
      <c r="L1455" s="57">
        <f>IF(I1455&lt;=0,0,MIN(SetUp!$B$50*I1455^SetUp!$B$55,I1455))</f>
        <v>7.2883335904251709E-4</v>
      </c>
      <c r="M1455" s="57">
        <f t="shared" si="459"/>
        <v>0.13446573225880498</v>
      </c>
      <c r="N1455" s="57">
        <f>IF(SetUp!$B$62=0,X1455,(B1455-E1455)*(1-(H1455/SetUp!$B$66/SetUp!$B$56)))</f>
        <v>0</v>
      </c>
      <c r="O1455" s="57">
        <f>K1455*SetUp!$B$65</f>
        <v>0</v>
      </c>
      <c r="P1455" s="57">
        <f>MIN(SetUp!$B$54*L1455^SetUp!$B$51,L1455)</f>
        <v>4.2298384917722559E-4</v>
      </c>
      <c r="Q1455" s="57">
        <f t="shared" si="460"/>
        <v>2.7914480986421491E-16</v>
      </c>
      <c r="R1455" s="57">
        <f>IF((H1455+N1455-O1455)&gt;SetUp!$B$56,T1454+H1455+N1455-O1455-SetUp!$B$56,T1454)</f>
        <v>0</v>
      </c>
      <c r="S1455" s="57">
        <f>R1455*SetUp!$B$65</f>
        <v>0</v>
      </c>
      <c r="T1455" s="57">
        <f>IF((R1455-S1455)&lt;SetUp!$B$53,R1455-S1455,SetUp!$B$53)</f>
        <v>0</v>
      </c>
      <c r="U1455" s="57">
        <f t="shared" si="461"/>
        <v>0.13446573225880498</v>
      </c>
      <c r="V1455" s="57">
        <f>(L1455-P1455)/1000*SetUp!$B$13*1000000/SetUp!$B$48</f>
        <v>1.7396011471347204E-2</v>
      </c>
      <c r="W1455" s="57">
        <f t="shared" si="472"/>
        <v>-1.962405932198763E-17</v>
      </c>
      <c r="X1455" s="57">
        <f>MAX((SetUp!$B$56*(1-($H1455/SetUp!$B$56)^2)*TANH(($B1455-$D1455)/SetUp!$B$56))/(1+$H1455/SetUp!$B$56*TANH(($B1455-$D1455)/SetUp!$B$56)),0)</f>
        <v>0</v>
      </c>
      <c r="AP1455" s="64">
        <v>28668</v>
      </c>
      <c r="AQ1455" s="55">
        <v>6</v>
      </c>
      <c r="AR1455" s="55">
        <v>179</v>
      </c>
      <c r="AS1455" s="66">
        <f t="shared" si="462"/>
        <v>0.54600000000000004</v>
      </c>
      <c r="AT1455" s="66">
        <f t="shared" si="463"/>
        <v>0.60083628574485204</v>
      </c>
      <c r="AU1455" s="55" t="str">
        <f>IF(OR($AP1455&lt;SetUp!$B$97,$AP1455&gt;SetUp!$B$98),"Não","Sim")</f>
        <v>Não</v>
      </c>
      <c r="AV1455" s="68">
        <f t="shared" si="464"/>
        <v>0.73891812807644663</v>
      </c>
      <c r="AW1455" s="68">
        <f t="shared" si="465"/>
        <v>0.77513630139792322</v>
      </c>
      <c r="AX1455" s="68">
        <f t="shared" si="466"/>
        <v>-0.26280735729526272</v>
      </c>
      <c r="AY1455" s="68">
        <f t="shared" si="467"/>
        <v>-0.2212438472706969</v>
      </c>
      <c r="AZ1455" s="68">
        <f t="shared" si="468"/>
        <v>5.4836285744851998E-2</v>
      </c>
      <c r="BA1455" s="68">
        <f t="shared" si="469"/>
        <v>3.6218173321476588E-2</v>
      </c>
      <c r="BB1455" s="68">
        <f t="shared" si="470"/>
        <v>4.156351002456582E-2</v>
      </c>
    </row>
    <row r="1456" spans="1:54" x14ac:dyDescent="0.3">
      <c r="A1456" s="64">
        <v>28118</v>
      </c>
      <c r="B1456" s="57">
        <v>0.499</v>
      </c>
      <c r="C1456" s="57"/>
      <c r="D1456" s="57">
        <v>5.4390000000000001</v>
      </c>
      <c r="E1456" s="57">
        <f t="shared" si="455"/>
        <v>0.499</v>
      </c>
      <c r="F1456" s="57">
        <f t="shared" si="456"/>
        <v>4.9400000000000004</v>
      </c>
      <c r="G1456" s="57">
        <f t="shared" si="457"/>
        <v>0</v>
      </c>
      <c r="H1456" s="57">
        <f>IF(Q1455&gt;SetUp!$B$56,SetUp!$B$56,Q1455)</f>
        <v>2.7914480986421491E-16</v>
      </c>
      <c r="I1456" s="57">
        <f t="shared" si="471"/>
        <v>0.13446573225880498</v>
      </c>
      <c r="J1456" s="57">
        <f>MIN(F1456,H1456,(1-EXP(-SetUp!$B$52*H1456/SetUp!$B$56))*F1456)</f>
        <v>0</v>
      </c>
      <c r="K1456" s="57">
        <f t="shared" si="458"/>
        <v>2.7914480986421491E-16</v>
      </c>
      <c r="L1456" s="57">
        <f>IF(I1456&lt;=0,0,MIN(SetUp!$B$50*I1456^SetUp!$B$55,I1456))</f>
        <v>7.2229657102140321E-4</v>
      </c>
      <c r="M1456" s="57">
        <f t="shared" si="459"/>
        <v>0.13374343568778357</v>
      </c>
      <c r="N1456" s="57">
        <f>IF(SetUp!$B$62=0,X1456,(B1456-E1456)*(1-(H1456/SetUp!$B$66/SetUp!$B$56)))</f>
        <v>0</v>
      </c>
      <c r="O1456" s="57">
        <f>K1456*SetUp!$B$65</f>
        <v>0</v>
      </c>
      <c r="P1456" s="57">
        <f>MIN(SetUp!$B$54*L1456^SetUp!$B$51,L1456)</f>
        <v>4.1925442804240857E-4</v>
      </c>
      <c r="Q1456" s="57">
        <f t="shared" si="460"/>
        <v>2.7914480986421491E-16</v>
      </c>
      <c r="R1456" s="57">
        <f>IF((H1456+N1456-O1456)&gt;SetUp!$B$56,T1455+H1456+N1456-O1456-SetUp!$B$56,T1455)</f>
        <v>0</v>
      </c>
      <c r="S1456" s="57">
        <f>R1456*SetUp!$B$65</f>
        <v>0</v>
      </c>
      <c r="T1456" s="57">
        <f>IF((R1456-S1456)&lt;SetUp!$B$53,R1456-S1456,SetUp!$B$53)</f>
        <v>0</v>
      </c>
      <c r="U1456" s="57">
        <f t="shared" si="461"/>
        <v>0.13374343568778357</v>
      </c>
      <c r="V1456" s="57">
        <f>(L1456-P1456)/1000*SetUp!$B$13*1000000/SetUp!$B$48</f>
        <v>1.7236334947491373E-2</v>
      </c>
      <c r="W1456" s="57">
        <f t="shared" si="472"/>
        <v>-4.7704895589362195E-18</v>
      </c>
      <c r="X1456" s="57">
        <f>MAX((SetUp!$B$56*(1-($H1456/SetUp!$B$56)^2)*TANH(($B1456-$D1456)/SetUp!$B$56))/(1+$H1456/SetUp!$B$56*TANH(($B1456-$D1456)/SetUp!$B$56)),0)</f>
        <v>0</v>
      </c>
      <c r="AP1456" s="64">
        <v>28669</v>
      </c>
      <c r="AQ1456" s="55">
        <v>6</v>
      </c>
      <c r="AR1456" s="55">
        <v>180</v>
      </c>
      <c r="AS1456" s="66">
        <f t="shared" si="462"/>
        <v>0.54600000000000004</v>
      </c>
      <c r="AT1456" s="66">
        <f t="shared" si="463"/>
        <v>0.63635398054479908</v>
      </c>
      <c r="AU1456" s="55" t="str">
        <f>IF(OR($AP1456&lt;SetUp!$B$97,$AP1456&gt;SetUp!$B$98),"Não","Sim")</f>
        <v>Não</v>
      </c>
      <c r="AV1456" s="68">
        <f t="shared" si="464"/>
        <v>0.73891812807644663</v>
      </c>
      <c r="AW1456" s="68">
        <f t="shared" si="465"/>
        <v>0.79771798308976283</v>
      </c>
      <c r="AX1456" s="68">
        <f t="shared" si="466"/>
        <v>-0.26280735729526272</v>
      </c>
      <c r="AY1456" s="68">
        <f t="shared" si="467"/>
        <v>-0.19630123493071061</v>
      </c>
      <c r="AZ1456" s="68">
        <f t="shared" si="468"/>
        <v>9.035398054479904E-2</v>
      </c>
      <c r="BA1456" s="68">
        <f t="shared" si="469"/>
        <v>5.8799855013316193E-2</v>
      </c>
      <c r="BB1456" s="68">
        <f t="shared" si="470"/>
        <v>6.6506122364552112E-2</v>
      </c>
    </row>
    <row r="1457" spans="1:54" x14ac:dyDescent="0.3">
      <c r="A1457" s="64">
        <v>28119</v>
      </c>
      <c r="B1457" s="57">
        <v>0.217</v>
      </c>
      <c r="C1457" s="57"/>
      <c r="D1457" s="57">
        <v>5.4390000000000001</v>
      </c>
      <c r="E1457" s="57">
        <f t="shared" si="455"/>
        <v>0.217</v>
      </c>
      <c r="F1457" s="57">
        <f t="shared" si="456"/>
        <v>5.2220000000000004</v>
      </c>
      <c r="G1457" s="57">
        <f t="shared" si="457"/>
        <v>0</v>
      </c>
      <c r="H1457" s="57">
        <f>IF(Q1456&gt;SetUp!$B$56,SetUp!$B$56,Q1456)</f>
        <v>2.7914480986421491E-16</v>
      </c>
      <c r="I1457" s="57">
        <f t="shared" si="471"/>
        <v>0.13374343568778357</v>
      </c>
      <c r="J1457" s="57">
        <f>MIN(F1457,H1457,(1-EXP(-SetUp!$B$52*H1457/SetUp!$B$56))*F1457)</f>
        <v>0</v>
      </c>
      <c r="K1457" s="57">
        <f t="shared" si="458"/>
        <v>2.7914480986421491E-16</v>
      </c>
      <c r="L1457" s="57">
        <f>IF(I1457&lt;=0,0,MIN(SetUp!$B$50*I1457^SetUp!$B$55,I1457))</f>
        <v>7.1584167200092869E-4</v>
      </c>
      <c r="M1457" s="57">
        <f t="shared" si="459"/>
        <v>0.13302759401578265</v>
      </c>
      <c r="N1457" s="57">
        <f>IF(SetUp!$B$62=0,X1457,(B1457-E1457)*(1-(H1457/SetUp!$B$66/SetUp!$B$56)))</f>
        <v>0</v>
      </c>
      <c r="O1457" s="57">
        <f>K1457*SetUp!$B$65</f>
        <v>0</v>
      </c>
      <c r="P1457" s="57">
        <f>MIN(SetUp!$B$54*L1457^SetUp!$B$51,L1457)</f>
        <v>4.1557116342293675E-4</v>
      </c>
      <c r="Q1457" s="57">
        <f t="shared" si="460"/>
        <v>2.7914480986421491E-16</v>
      </c>
      <c r="R1457" s="57">
        <f>IF((H1457+N1457-O1457)&gt;SetUp!$B$56,T1456+H1457+N1457-O1457-SetUp!$B$56,T1456)</f>
        <v>0</v>
      </c>
      <c r="S1457" s="57">
        <f>R1457*SetUp!$B$65</f>
        <v>0</v>
      </c>
      <c r="T1457" s="57">
        <f>IF((R1457-S1457)&lt;SetUp!$B$53,R1457-S1457,SetUp!$B$53)</f>
        <v>0</v>
      </c>
      <c r="U1457" s="57">
        <f t="shared" si="461"/>
        <v>0.13302759401578265</v>
      </c>
      <c r="V1457" s="57">
        <f>(L1457-P1457)/1000*SetUp!$B$13*1000000/SetUp!$B$48</f>
        <v>1.7078690804607315E-2</v>
      </c>
      <c r="W1457" s="57">
        <f t="shared" si="472"/>
        <v>6.7220534694101275E-18</v>
      </c>
      <c r="X1457" s="57">
        <f>MAX((SetUp!$B$56*(1-($H1457/SetUp!$B$56)^2)*TANH(($B1457-$D1457)/SetUp!$B$56))/(1+$H1457/SetUp!$B$56*TANH(($B1457-$D1457)/SetUp!$B$56)),0)</f>
        <v>0</v>
      </c>
      <c r="AP1457" s="64">
        <v>28670</v>
      </c>
      <c r="AQ1457" s="55">
        <v>6</v>
      </c>
      <c r="AR1457" s="55">
        <v>181</v>
      </c>
      <c r="AS1457" s="66">
        <f t="shared" si="462"/>
        <v>0.59699999999999998</v>
      </c>
      <c r="AT1457" s="66">
        <f t="shared" si="463"/>
        <v>0.61266628456073979</v>
      </c>
      <c r="AU1457" s="55" t="str">
        <f>IF(OR($AP1457&lt;SetUp!$B$97,$AP1457&gt;SetUp!$B$98),"Não","Sim")</f>
        <v>Não</v>
      </c>
      <c r="AV1457" s="68">
        <f t="shared" si="464"/>
        <v>0.77265775088327426</v>
      </c>
      <c r="AW1457" s="68">
        <f t="shared" si="465"/>
        <v>0.78273002022455984</v>
      </c>
      <c r="AX1457" s="68">
        <f t="shared" si="466"/>
        <v>-0.22402566887063094</v>
      </c>
      <c r="AY1457" s="68">
        <f t="shared" si="467"/>
        <v>-0.21277601852900516</v>
      </c>
      <c r="AZ1457" s="68">
        <f t="shared" si="468"/>
        <v>1.5666284560739818E-2</v>
      </c>
      <c r="BA1457" s="68">
        <f t="shared" si="469"/>
        <v>1.0072269341285578E-2</v>
      </c>
      <c r="BB1457" s="68">
        <f t="shared" si="470"/>
        <v>1.1249650341625783E-2</v>
      </c>
    </row>
    <row r="1458" spans="1:54" x14ac:dyDescent="0.3">
      <c r="A1458" s="64">
        <v>28120</v>
      </c>
      <c r="B1458" s="57">
        <v>0.74399999999999999</v>
      </c>
      <c r="C1458" s="57"/>
      <c r="D1458" s="57">
        <v>5.4390000000000001</v>
      </c>
      <c r="E1458" s="57">
        <f t="shared" si="455"/>
        <v>0.74399999999999999</v>
      </c>
      <c r="F1458" s="57">
        <f t="shared" si="456"/>
        <v>4.6950000000000003</v>
      </c>
      <c r="G1458" s="57">
        <f t="shared" si="457"/>
        <v>0</v>
      </c>
      <c r="H1458" s="57">
        <f>IF(Q1457&gt;SetUp!$B$56,SetUp!$B$56,Q1457)</f>
        <v>2.7914480986421491E-16</v>
      </c>
      <c r="I1458" s="57">
        <f t="shared" si="471"/>
        <v>0.13302759401578265</v>
      </c>
      <c r="J1458" s="57">
        <f>MIN(F1458,H1458,(1-EXP(-SetUp!$B$52*H1458/SetUp!$B$56))*F1458)</f>
        <v>0</v>
      </c>
      <c r="K1458" s="57">
        <f t="shared" si="458"/>
        <v>2.7914480986421491E-16</v>
      </c>
      <c r="L1458" s="57">
        <f>IF(I1458&lt;=0,0,MIN(SetUp!$B$50*I1458^SetUp!$B$55,I1458))</f>
        <v>7.094673464321696E-4</v>
      </c>
      <c r="M1458" s="57">
        <f t="shared" si="459"/>
        <v>0.13231812666935047</v>
      </c>
      <c r="N1458" s="57">
        <f>IF(SetUp!$B$62=0,X1458,(B1458-E1458)*(1-(H1458/SetUp!$B$66/SetUp!$B$56)))</f>
        <v>0</v>
      </c>
      <c r="O1458" s="57">
        <f>K1458*SetUp!$B$65</f>
        <v>0</v>
      </c>
      <c r="P1458" s="57">
        <f>MIN(SetUp!$B$54*L1458^SetUp!$B$51,L1458)</f>
        <v>4.1193332074671815E-4</v>
      </c>
      <c r="Q1458" s="57">
        <f t="shared" si="460"/>
        <v>2.7914480986421491E-16</v>
      </c>
      <c r="R1458" s="57">
        <f>IF((H1458+N1458-O1458)&gt;SetUp!$B$56,T1457+H1458+N1458-O1458-SetUp!$B$56,T1457)</f>
        <v>0</v>
      </c>
      <c r="S1458" s="57">
        <f>R1458*SetUp!$B$65</f>
        <v>0</v>
      </c>
      <c r="T1458" s="57">
        <f>IF((R1458-S1458)&lt;SetUp!$B$53,R1458-S1458,SetUp!$B$53)</f>
        <v>0</v>
      </c>
      <c r="U1458" s="57">
        <f t="shared" si="461"/>
        <v>0.13231812666935047</v>
      </c>
      <c r="V1458" s="57">
        <f>(L1458-P1458)/1000*SetUp!$B$13*1000000/SetUp!$B$48</f>
        <v>1.6923045998078944E-2</v>
      </c>
      <c r="W1458" s="57">
        <f t="shared" si="472"/>
        <v>-1.0299920638612292E-17</v>
      </c>
      <c r="X1458" s="57">
        <f>MAX((SetUp!$B$56*(1-($H1458/SetUp!$B$56)^2)*TANH(($B1458-$D1458)/SetUp!$B$56))/(1+$H1458/SetUp!$B$56*TANH(($B1458-$D1458)/SetUp!$B$56)),0)</f>
        <v>0</v>
      </c>
      <c r="AP1458" s="64">
        <v>28671</v>
      </c>
      <c r="AQ1458" s="55">
        <v>6</v>
      </c>
      <c r="AR1458" s="55">
        <v>182</v>
      </c>
      <c r="AS1458" s="66">
        <f t="shared" si="462"/>
        <v>0.77</v>
      </c>
      <c r="AT1458" s="66">
        <f t="shared" si="463"/>
        <v>0.59019371771070617</v>
      </c>
      <c r="AU1458" s="55" t="str">
        <f>IF(OR($AP1458&lt;SetUp!$B$97,$AP1458&gt;SetUp!$B$98),"Não","Sim")</f>
        <v>Não</v>
      </c>
      <c r="AV1458" s="68">
        <f t="shared" si="464"/>
        <v>0.87749643873921224</v>
      </c>
      <c r="AW1458" s="68">
        <f t="shared" si="465"/>
        <v>0.76824066392681023</v>
      </c>
      <c r="AX1458" s="68">
        <f t="shared" si="466"/>
        <v>-0.11350927482751812</v>
      </c>
      <c r="AY1458" s="68">
        <f t="shared" si="467"/>
        <v>-0.22900541763866003</v>
      </c>
      <c r="AZ1458" s="68">
        <f t="shared" si="468"/>
        <v>-0.17980628228929385</v>
      </c>
      <c r="BA1458" s="68">
        <f t="shared" si="469"/>
        <v>-0.10925577481240201</v>
      </c>
      <c r="BB1458" s="68">
        <f t="shared" si="470"/>
        <v>-0.11549614281114191</v>
      </c>
    </row>
    <row r="1459" spans="1:54" x14ac:dyDescent="0.3">
      <c r="A1459" s="64">
        <v>28121</v>
      </c>
      <c r="B1459" s="57">
        <v>0.251</v>
      </c>
      <c r="C1459" s="57"/>
      <c r="D1459" s="57">
        <v>5.4390000000000001</v>
      </c>
      <c r="E1459" s="57">
        <f t="shared" si="455"/>
        <v>0.251</v>
      </c>
      <c r="F1459" s="57">
        <f t="shared" si="456"/>
        <v>5.1879999999999997</v>
      </c>
      <c r="G1459" s="57">
        <f t="shared" si="457"/>
        <v>0</v>
      </c>
      <c r="H1459" s="57">
        <f>IF(Q1458&gt;SetUp!$B$56,SetUp!$B$56,Q1458)</f>
        <v>2.7914480986421491E-16</v>
      </c>
      <c r="I1459" s="57">
        <f t="shared" si="471"/>
        <v>0.13231812666935047</v>
      </c>
      <c r="J1459" s="57">
        <f>MIN(F1459,H1459,(1-EXP(-SetUp!$B$52*H1459/SetUp!$B$56))*F1459)</f>
        <v>0</v>
      </c>
      <c r="K1459" s="57">
        <f t="shared" si="458"/>
        <v>2.7914480986421491E-16</v>
      </c>
      <c r="L1459" s="57">
        <f>IF(I1459&lt;=0,0,MIN(SetUp!$B$50*I1459^SetUp!$B$55,I1459))</f>
        <v>7.0317230452579278E-4</v>
      </c>
      <c r="M1459" s="57">
        <f t="shared" si="459"/>
        <v>0.13161495436482468</v>
      </c>
      <c r="N1459" s="57">
        <f>IF(SetUp!$B$62=0,X1459,(B1459-E1459)*(1-(H1459/SetUp!$B$66/SetUp!$B$56)))</f>
        <v>0</v>
      </c>
      <c r="O1459" s="57">
        <f>K1459*SetUp!$B$65</f>
        <v>0</v>
      </c>
      <c r="P1459" s="57">
        <f>MIN(SetUp!$B$54*L1459^SetUp!$B$51,L1459)</f>
        <v>4.0834017971553134E-4</v>
      </c>
      <c r="Q1459" s="57">
        <f t="shared" si="460"/>
        <v>2.7914480986421491E-16</v>
      </c>
      <c r="R1459" s="57">
        <f>IF((H1459+N1459-O1459)&gt;SetUp!$B$56,T1458+H1459+N1459-O1459-SetUp!$B$56,T1458)</f>
        <v>0</v>
      </c>
      <c r="S1459" s="57">
        <f>R1459*SetUp!$B$65</f>
        <v>0</v>
      </c>
      <c r="T1459" s="57">
        <f>IF((R1459-S1459)&lt;SetUp!$B$53,R1459-S1459,SetUp!$B$53)</f>
        <v>0</v>
      </c>
      <c r="U1459" s="57">
        <f t="shared" si="461"/>
        <v>0.13161495436482468</v>
      </c>
      <c r="V1459" s="57">
        <f>(L1459-P1459)/1000*SetUp!$B$13*1000000/SetUp!$B$48</f>
        <v>1.6769368136571334E-2</v>
      </c>
      <c r="W1459" s="57">
        <f t="shared" si="472"/>
        <v>2.5153490401663703E-17</v>
      </c>
      <c r="X1459" s="57">
        <f>MAX((SetUp!$B$56*(1-($H1459/SetUp!$B$56)^2)*TANH(($B1459-$D1459)/SetUp!$B$56))/(1+$H1459/SetUp!$B$56*TANH(($B1459-$D1459)/SetUp!$B$56)),0)</f>
        <v>0</v>
      </c>
      <c r="AP1459" s="64">
        <v>28672</v>
      </c>
      <c r="AQ1459" s="55">
        <v>7</v>
      </c>
      <c r="AR1459" s="55">
        <v>183</v>
      </c>
      <c r="AS1459" s="66">
        <f t="shared" si="462"/>
        <v>0.70899999999999996</v>
      </c>
      <c r="AT1459" s="66">
        <f t="shared" si="463"/>
        <v>0.56885724337556098</v>
      </c>
      <c r="AU1459" s="55" t="str">
        <f>IF(OR($AP1459&lt;SetUp!$B$97,$AP1459&gt;SetUp!$B$98),"Não","Sim")</f>
        <v>Não</v>
      </c>
      <c r="AV1459" s="68">
        <f t="shared" si="464"/>
        <v>0.84202137740083538</v>
      </c>
      <c r="AW1459" s="68">
        <f t="shared" si="465"/>
        <v>0.75422625476415295</v>
      </c>
      <c r="AX1459" s="68">
        <f t="shared" si="466"/>
        <v>-0.14935376481693349</v>
      </c>
      <c r="AY1459" s="68">
        <f t="shared" si="467"/>
        <v>-0.24499670758199887</v>
      </c>
      <c r="AZ1459" s="68">
        <f t="shared" si="468"/>
        <v>-0.14014275662443898</v>
      </c>
      <c r="BA1459" s="68">
        <f t="shared" si="469"/>
        <v>-8.7795122636682432E-2</v>
      </c>
      <c r="BB1459" s="68">
        <f t="shared" si="470"/>
        <v>-9.5642942765065381E-2</v>
      </c>
    </row>
    <row r="1460" spans="1:54" x14ac:dyDescent="0.3">
      <c r="A1460" s="64">
        <v>28122</v>
      </c>
      <c r="B1460" s="57">
        <v>0.442</v>
      </c>
      <c r="C1460" s="57"/>
      <c r="D1460" s="57">
        <v>5.4390000000000001</v>
      </c>
      <c r="E1460" s="57">
        <f t="shared" si="455"/>
        <v>0.442</v>
      </c>
      <c r="F1460" s="57">
        <f t="shared" si="456"/>
        <v>4.9969999999999999</v>
      </c>
      <c r="G1460" s="57">
        <f t="shared" si="457"/>
        <v>0</v>
      </c>
      <c r="H1460" s="57">
        <f>IF(Q1459&gt;SetUp!$B$56,SetUp!$B$56,Q1459)</f>
        <v>2.7914480986421491E-16</v>
      </c>
      <c r="I1460" s="57">
        <f t="shared" si="471"/>
        <v>0.13161495436482468</v>
      </c>
      <c r="J1460" s="57">
        <f>MIN(F1460,H1460,(1-EXP(-SetUp!$B$52*H1460/SetUp!$B$56))*F1460)</f>
        <v>0</v>
      </c>
      <c r="K1460" s="57">
        <f t="shared" si="458"/>
        <v>2.7914480986421491E-16</v>
      </c>
      <c r="L1460" s="57">
        <f>IF(I1460&lt;=0,0,MIN(SetUp!$B$50*I1460^SetUp!$B$55,I1460))</f>
        <v>6.9695528165766374E-4</v>
      </c>
      <c r="M1460" s="57">
        <f t="shared" si="459"/>
        <v>0.13091799908316701</v>
      </c>
      <c r="N1460" s="57">
        <f>IF(SetUp!$B$62=0,X1460,(B1460-E1460)*(1-(H1460/SetUp!$B$66/SetUp!$B$56)))</f>
        <v>0</v>
      </c>
      <c r="O1460" s="57">
        <f>K1460*SetUp!$B$65</f>
        <v>0</v>
      </c>
      <c r="P1460" s="57">
        <f>MIN(SetUp!$B$54*L1460^SetUp!$B$51,L1460)</f>
        <v>4.0479103397777859E-4</v>
      </c>
      <c r="Q1460" s="57">
        <f t="shared" si="460"/>
        <v>2.7914480986421491E-16</v>
      </c>
      <c r="R1460" s="57">
        <f>IF((H1460+N1460-O1460)&gt;SetUp!$B$56,T1459+H1460+N1460-O1460-SetUp!$B$56,T1459)</f>
        <v>0</v>
      </c>
      <c r="S1460" s="57">
        <f>R1460*SetUp!$B$65</f>
        <v>0</v>
      </c>
      <c r="T1460" s="57">
        <f>IF((R1460-S1460)&lt;SetUp!$B$53,R1460-S1460,SetUp!$B$53)</f>
        <v>0</v>
      </c>
      <c r="U1460" s="57">
        <f t="shared" si="461"/>
        <v>0.13091799908316701</v>
      </c>
      <c r="V1460" s="57">
        <f>(L1460-P1460)/1000*SetUp!$B$13*1000000/SetUp!$B$48</f>
        <v>1.6617625466836108E-2</v>
      </c>
      <c r="W1460" s="57">
        <f t="shared" si="472"/>
        <v>2.2985086056692694E-17</v>
      </c>
      <c r="X1460" s="57">
        <f>MAX((SetUp!$B$56*(1-($H1460/SetUp!$B$56)^2)*TANH(($B1460-$D1460)/SetUp!$B$56))/(1+$H1460/SetUp!$B$56*TANH(($B1460-$D1460)/SetUp!$B$56)),0)</f>
        <v>0</v>
      </c>
      <c r="AP1460" s="64">
        <v>28673</v>
      </c>
      <c r="AQ1460" s="55">
        <v>7</v>
      </c>
      <c r="AR1460" s="55">
        <v>184</v>
      </c>
      <c r="AS1460" s="66">
        <f t="shared" si="462"/>
        <v>0.59699999999999998</v>
      </c>
      <c r="AT1460" s="66">
        <f t="shared" si="463"/>
        <v>0.5485840256319473</v>
      </c>
      <c r="AU1460" s="55" t="str">
        <f>IF(OR($AP1460&lt;SetUp!$B$97,$AP1460&gt;SetUp!$B$98),"Não","Sim")</f>
        <v>Não</v>
      </c>
      <c r="AV1460" s="68">
        <f t="shared" si="464"/>
        <v>0.77265775088327426</v>
      </c>
      <c r="AW1460" s="68">
        <f t="shared" si="465"/>
        <v>0.74066458375701161</v>
      </c>
      <c r="AX1460" s="68">
        <f t="shared" si="466"/>
        <v>-0.22402566887063094</v>
      </c>
      <c r="AY1460" s="68">
        <f t="shared" si="467"/>
        <v>-0.26075684288698486</v>
      </c>
      <c r="AZ1460" s="68">
        <f t="shared" si="468"/>
        <v>-4.8415974368052672E-2</v>
      </c>
      <c r="BA1460" s="68">
        <f t="shared" si="469"/>
        <v>-3.1993167126262656E-2</v>
      </c>
      <c r="BB1460" s="68">
        <f t="shared" si="470"/>
        <v>-3.6731174016353924E-2</v>
      </c>
    </row>
    <row r="1461" spans="1:54" x14ac:dyDescent="0.3">
      <c r="A1461" s="64">
        <v>28123</v>
      </c>
      <c r="B1461" s="57">
        <v>1.591</v>
      </c>
      <c r="C1461" s="57"/>
      <c r="D1461" s="57">
        <v>5.4390000000000001</v>
      </c>
      <c r="E1461" s="57">
        <f t="shared" si="455"/>
        <v>1.591</v>
      </c>
      <c r="F1461" s="57">
        <f t="shared" si="456"/>
        <v>3.8479999999999999</v>
      </c>
      <c r="G1461" s="57">
        <f t="shared" si="457"/>
        <v>0</v>
      </c>
      <c r="H1461" s="57">
        <f>IF(Q1460&gt;SetUp!$B$56,SetUp!$B$56,Q1460)</f>
        <v>2.7914480986421491E-16</v>
      </c>
      <c r="I1461" s="57">
        <f t="shared" si="471"/>
        <v>0.13091799908316701</v>
      </c>
      <c r="J1461" s="57">
        <f>MIN(F1461,H1461,(1-EXP(-SetUp!$B$52*H1461/SetUp!$B$56))*F1461)</f>
        <v>0</v>
      </c>
      <c r="K1461" s="57">
        <f t="shared" si="458"/>
        <v>2.7914480986421491E-16</v>
      </c>
      <c r="L1461" s="57">
        <f>IF(I1461&lt;=0,0,MIN(SetUp!$B$50*I1461^SetUp!$B$55,I1461))</f>
        <v>6.9081503779023633E-4</v>
      </c>
      <c r="M1461" s="57">
        <f t="shared" si="459"/>
        <v>0.13022718404537678</v>
      </c>
      <c r="N1461" s="57">
        <f>IF(SetUp!$B$62=0,X1461,(B1461-E1461)*(1-(H1461/SetUp!$B$66/SetUp!$B$56)))</f>
        <v>0</v>
      </c>
      <c r="O1461" s="57">
        <f>K1461*SetUp!$B$65</f>
        <v>0</v>
      </c>
      <c r="P1461" s="57">
        <f>MIN(SetUp!$B$54*L1461^SetUp!$B$51,L1461)</f>
        <v>4.0128519080988382E-4</v>
      </c>
      <c r="Q1461" s="57">
        <f t="shared" si="460"/>
        <v>2.7914480986421491E-16</v>
      </c>
      <c r="R1461" s="57">
        <f>IF((H1461+N1461-O1461)&gt;SetUp!$B$56,T1460+H1461+N1461-O1461-SetUp!$B$56,T1460)</f>
        <v>0</v>
      </c>
      <c r="S1461" s="57">
        <f>R1461*SetUp!$B$65</f>
        <v>0</v>
      </c>
      <c r="T1461" s="57">
        <f>IF((R1461-S1461)&lt;SetUp!$B$53,R1461-S1461,SetUp!$B$53)</f>
        <v>0</v>
      </c>
      <c r="U1461" s="57">
        <f t="shared" si="461"/>
        <v>0.13022718404537678</v>
      </c>
      <c r="V1461" s="57">
        <f>(L1461-P1461)/1000*SetUp!$B$13*1000000/SetUp!$B$48</f>
        <v>1.6467786858922757E-2</v>
      </c>
      <c r="W1461" s="57">
        <f t="shared" si="472"/>
        <v>9.6493993351209895E-18</v>
      </c>
      <c r="X1461" s="57">
        <f>MAX((SetUp!$B$56*(1-($H1461/SetUp!$B$56)^2)*TANH(($B1461-$D1461)/SetUp!$B$56))/(1+$H1461/SetUp!$B$56*TANH(($B1461-$D1461)/SetUp!$B$56)),0)</f>
        <v>0</v>
      </c>
      <c r="AP1461" s="64">
        <v>28674</v>
      </c>
      <c r="AQ1461" s="55">
        <v>7</v>
      </c>
      <c r="AR1461" s="55">
        <v>185</v>
      </c>
      <c r="AS1461" s="66">
        <f t="shared" si="462"/>
        <v>0.59699999999999998</v>
      </c>
      <c r="AT1461" s="66">
        <f t="shared" si="463"/>
        <v>0.52930686171795538</v>
      </c>
      <c r="AU1461" s="55" t="str">
        <f>IF(OR($AP1461&lt;SetUp!$B$97,$AP1461&gt;SetUp!$B$98),"Não","Sim")</f>
        <v>Não</v>
      </c>
      <c r="AV1461" s="68">
        <f t="shared" si="464"/>
        <v>0.77265775088327426</v>
      </c>
      <c r="AW1461" s="68">
        <f t="shared" si="465"/>
        <v>0.72753478385432224</v>
      </c>
      <c r="AX1461" s="68">
        <f t="shared" si="466"/>
        <v>-0.22402566887063094</v>
      </c>
      <c r="AY1461" s="68">
        <f t="shared" si="467"/>
        <v>-0.27629247595596712</v>
      </c>
      <c r="AZ1461" s="68">
        <f t="shared" si="468"/>
        <v>-6.7693138282044596E-2</v>
      </c>
      <c r="BA1461" s="68">
        <f t="shared" si="469"/>
        <v>-4.5122967028952021E-2</v>
      </c>
      <c r="BB1461" s="68">
        <f t="shared" si="470"/>
        <v>-5.2266807085336181E-2</v>
      </c>
    </row>
    <row r="1462" spans="1:54" x14ac:dyDescent="0.3">
      <c r="A1462" s="64">
        <v>28124</v>
      </c>
      <c r="B1462" s="57">
        <v>8.2759999999999998</v>
      </c>
      <c r="C1462" s="57"/>
      <c r="D1462" s="57">
        <v>5.4390000000000001</v>
      </c>
      <c r="E1462" s="57">
        <f t="shared" si="455"/>
        <v>5.4390000000000001</v>
      </c>
      <c r="F1462" s="57">
        <f t="shared" si="456"/>
        <v>0</v>
      </c>
      <c r="G1462" s="57">
        <f t="shared" si="457"/>
        <v>1.8567592216092166E-3</v>
      </c>
      <c r="H1462" s="57">
        <f>IF(Q1461&gt;SetUp!$B$56,SetUp!$B$56,Q1461)</f>
        <v>2.7914480986421491E-16</v>
      </c>
      <c r="I1462" s="57">
        <f t="shared" si="471"/>
        <v>0.132083943266986</v>
      </c>
      <c r="J1462" s="57">
        <f>MIN(F1462,H1462,(1-EXP(-SetUp!$B$52*H1462/SetUp!$B$56))*F1462)</f>
        <v>0</v>
      </c>
      <c r="K1462" s="57">
        <f t="shared" si="458"/>
        <v>2.7914480986421491E-16</v>
      </c>
      <c r="L1462" s="57">
        <f>IF(I1462&lt;=0,0,MIN(SetUp!$B$50*I1462^SetUp!$B$55,I1462))</f>
        <v>7.0109934445779318E-4</v>
      </c>
      <c r="M1462" s="57">
        <f t="shared" si="459"/>
        <v>0.13138284392252819</v>
      </c>
      <c r="N1462" s="57">
        <f>IF(SetUp!$B$62=0,X1462,(B1462-E1462)*(1-(H1462/SetUp!$B$66/SetUp!$B$56)))</f>
        <v>2.8351432407783905</v>
      </c>
      <c r="O1462" s="57">
        <f>K1462*SetUp!$B$65</f>
        <v>0</v>
      </c>
      <c r="P1462" s="57">
        <f>MIN(SetUp!$B$54*L1462^SetUp!$B$51,L1462)</f>
        <v>4.071568372568166E-4</v>
      </c>
      <c r="Q1462" s="57">
        <f t="shared" si="460"/>
        <v>2.835143240778391</v>
      </c>
      <c r="R1462" s="57">
        <f>IF((H1462+N1462-O1462)&gt;SetUp!$B$56,T1461+H1462+N1462-O1462-SetUp!$B$56,T1461)</f>
        <v>0</v>
      </c>
      <c r="S1462" s="57">
        <f>R1462*SetUp!$B$65</f>
        <v>0</v>
      </c>
      <c r="T1462" s="57">
        <f>IF((R1462-S1462)&lt;SetUp!$B$53,R1462-S1462,SetUp!$B$53)</f>
        <v>0</v>
      </c>
      <c r="U1462" s="57">
        <f t="shared" si="461"/>
        <v>0.13138284392252819</v>
      </c>
      <c r="V1462" s="57">
        <f>(L1462-P1462)/1000*SetUp!$B$13*1000000/SetUp!$B$48</f>
        <v>1.6718768748188964E-2</v>
      </c>
      <c r="W1462" s="57">
        <f t="shared" si="472"/>
        <v>4.0332320816460765E-16</v>
      </c>
      <c r="X1462" s="57">
        <f>MAX((SetUp!$B$56*(1-($H1462/SetUp!$B$56)^2)*TANH(($B1462-$D1462)/SetUp!$B$56))/(1+$H1462/SetUp!$B$56*TANH(($B1462-$D1462)/SetUp!$B$56)),0)</f>
        <v>2.8351432407783905</v>
      </c>
      <c r="AP1462" s="64">
        <v>28675</v>
      </c>
      <c r="AQ1462" s="55">
        <v>7</v>
      </c>
      <c r="AR1462" s="55">
        <v>186</v>
      </c>
      <c r="AS1462" s="66">
        <f t="shared" si="462"/>
        <v>0.54600000000000004</v>
      </c>
      <c r="AT1462" s="66">
        <f t="shared" si="463"/>
        <v>0.51096367367611595</v>
      </c>
      <c r="AU1462" s="55" t="str">
        <f>IF(OR($AP1462&lt;SetUp!$B$97,$AP1462&gt;SetUp!$B$98),"Não","Sim")</f>
        <v>Não</v>
      </c>
      <c r="AV1462" s="68">
        <f t="shared" si="464"/>
        <v>0.73891812807644663</v>
      </c>
      <c r="AW1462" s="68">
        <f t="shared" si="465"/>
        <v>0.71481723095915639</v>
      </c>
      <c r="AX1462" s="68">
        <f t="shared" si="466"/>
        <v>-0.26280735729526272</v>
      </c>
      <c r="AY1462" s="68">
        <f t="shared" si="467"/>
        <v>-0.29160997439130748</v>
      </c>
      <c r="AZ1462" s="68">
        <f t="shared" si="468"/>
        <v>-3.5036326323884093E-2</v>
      </c>
      <c r="BA1462" s="68">
        <f t="shared" si="469"/>
        <v>-2.4100897117290243E-2</v>
      </c>
      <c r="BB1462" s="68">
        <f t="shared" si="470"/>
        <v>-2.8802617096044758E-2</v>
      </c>
    </row>
    <row r="1463" spans="1:54" x14ac:dyDescent="0.3">
      <c r="A1463" s="64">
        <v>28125</v>
      </c>
      <c r="B1463" s="57">
        <v>0.64900000000000002</v>
      </c>
      <c r="C1463" s="57"/>
      <c r="D1463" s="57">
        <v>5.4390000000000001</v>
      </c>
      <c r="E1463" s="57">
        <f t="shared" si="455"/>
        <v>0.64900000000000002</v>
      </c>
      <c r="F1463" s="57">
        <f t="shared" si="456"/>
        <v>4.79</v>
      </c>
      <c r="G1463" s="57">
        <f t="shared" si="457"/>
        <v>0</v>
      </c>
      <c r="H1463" s="57">
        <f>IF(Q1462&gt;SetUp!$B$56,SetUp!$B$56,Q1462)</f>
        <v>2.835143240778391</v>
      </c>
      <c r="I1463" s="57">
        <f t="shared" si="471"/>
        <v>0.13138284392252819</v>
      </c>
      <c r="J1463" s="57">
        <f>MIN(F1463,H1463,(1-EXP(-SetUp!$B$52*H1463/SetUp!$B$56))*F1463)</f>
        <v>1.7142792007456593</v>
      </c>
      <c r="K1463" s="57">
        <f t="shared" si="458"/>
        <v>1.1208640400327317</v>
      </c>
      <c r="L1463" s="57">
        <f>IF(I1463&lt;=0,0,MIN(SetUp!$B$50*I1463^SetUp!$B$55,I1463))</f>
        <v>6.9490795246660963E-4</v>
      </c>
      <c r="M1463" s="57">
        <f t="shared" si="459"/>
        <v>0.13068793597006159</v>
      </c>
      <c r="N1463" s="57">
        <f>IF(SetUp!$B$62=0,X1463,(B1463-E1463)*(1-(H1463/SetUp!$B$66/SetUp!$B$56)))</f>
        <v>0</v>
      </c>
      <c r="O1463" s="57">
        <f>K1463*SetUp!$B$65</f>
        <v>0</v>
      </c>
      <c r="P1463" s="57">
        <f>MIN(SetUp!$B$54*L1463^SetUp!$B$51,L1463)</f>
        <v>4.036221463457276E-4</v>
      </c>
      <c r="Q1463" s="57">
        <f t="shared" si="460"/>
        <v>1.1208640400327317</v>
      </c>
      <c r="R1463" s="57">
        <f>IF((H1463+N1463-O1463)&gt;SetUp!$B$56,T1462+H1463+N1463-O1463-SetUp!$B$56,T1462)</f>
        <v>0</v>
      </c>
      <c r="S1463" s="57">
        <f>R1463*SetUp!$B$65</f>
        <v>0</v>
      </c>
      <c r="T1463" s="57">
        <f>IF((R1463-S1463)&lt;SetUp!$B$53,R1463-S1463,SetUp!$B$53)</f>
        <v>0</v>
      </c>
      <c r="U1463" s="57">
        <f t="shared" si="461"/>
        <v>0.13068793597006159</v>
      </c>
      <c r="V1463" s="57">
        <f>(L1463-P1463)/1000*SetUp!$B$13*1000000/SetUp!$B$48</f>
        <v>1.6567661746298982E-2</v>
      </c>
      <c r="W1463" s="57">
        <f t="shared" si="472"/>
        <v>9.2699285747510629E-17</v>
      </c>
      <c r="X1463" s="57">
        <f>MAX((SetUp!$B$56*(1-($H1463/SetUp!$B$56)^2)*TANH(($B1463-$D1463)/SetUp!$B$56))/(1+$H1463/SetUp!$B$56*TANH(($B1463-$D1463)/SetUp!$B$56)),0)</f>
        <v>0</v>
      </c>
      <c r="AP1463" s="64">
        <v>28676</v>
      </c>
      <c r="AQ1463" s="55">
        <v>7</v>
      </c>
      <c r="AR1463" s="55">
        <v>187</v>
      </c>
      <c r="AS1463" s="66">
        <f t="shared" si="462"/>
        <v>0.498</v>
      </c>
      <c r="AT1463" s="66">
        <f t="shared" si="463"/>
        <v>0.49349705226827273</v>
      </c>
      <c r="AU1463" s="55" t="str">
        <f>IF(OR($AP1463&lt;SetUp!$B$97,$AP1463&gt;SetUp!$B$98),"Não","Sim")</f>
        <v>Não</v>
      </c>
      <c r="AV1463" s="68">
        <f t="shared" si="464"/>
        <v>0.70569115057509402</v>
      </c>
      <c r="AW1463" s="68">
        <f t="shared" si="465"/>
        <v>0.70249345354122184</v>
      </c>
      <c r="AX1463" s="68">
        <f t="shared" si="466"/>
        <v>-0.30277065724028246</v>
      </c>
      <c r="AY1463" s="68">
        <f t="shared" si="467"/>
        <v>-0.30671543709251398</v>
      </c>
      <c r="AZ1463" s="68">
        <f t="shared" si="468"/>
        <v>-4.5029477317272693E-3</v>
      </c>
      <c r="BA1463" s="68">
        <f t="shared" si="469"/>
        <v>-3.1976970338721822E-3</v>
      </c>
      <c r="BB1463" s="68">
        <f t="shared" si="470"/>
        <v>-3.9447798522315169E-3</v>
      </c>
    </row>
    <row r="1464" spans="1:54" x14ac:dyDescent="0.3">
      <c r="A1464" s="64">
        <v>28126</v>
      </c>
      <c r="B1464" s="57">
        <v>6.8000000000000005E-2</v>
      </c>
      <c r="C1464" s="57"/>
      <c r="D1464" s="57">
        <v>5.1120000000000001</v>
      </c>
      <c r="E1464" s="57">
        <f t="shared" si="455"/>
        <v>6.8000000000000005E-2</v>
      </c>
      <c r="F1464" s="57">
        <f t="shared" si="456"/>
        <v>5.0440000000000005</v>
      </c>
      <c r="G1464" s="57">
        <f t="shared" si="457"/>
        <v>0</v>
      </c>
      <c r="H1464" s="57">
        <f>IF(Q1463&gt;SetUp!$B$56,SetUp!$B$56,Q1463)</f>
        <v>1.1208640400327317</v>
      </c>
      <c r="I1464" s="57">
        <f t="shared" si="471"/>
        <v>0.13068793597006159</v>
      </c>
      <c r="J1464" s="57">
        <f>MIN(F1464,H1464,(1-EXP(-SetUp!$B$52*H1464/SetUp!$B$56))*F1464)</f>
        <v>0.8103503950031985</v>
      </c>
      <c r="K1464" s="57">
        <f t="shared" si="458"/>
        <v>0.31051364502953316</v>
      </c>
      <c r="L1464" s="57">
        <f>IF(I1464&lt;=0,0,MIN(SetUp!$B$50*I1464^SetUp!$B$55,I1464))</f>
        <v>6.8879293306040252E-4</v>
      </c>
      <c r="M1464" s="57">
        <f t="shared" si="459"/>
        <v>0.12999914303700119</v>
      </c>
      <c r="N1464" s="57">
        <f>IF(SetUp!$B$62=0,X1464,(B1464-E1464)*(1-(H1464/SetUp!$B$66/SetUp!$B$56)))</f>
        <v>0</v>
      </c>
      <c r="O1464" s="57">
        <f>K1464*SetUp!$B$65</f>
        <v>0</v>
      </c>
      <c r="P1464" s="57">
        <f>MIN(SetUp!$B$54*L1464^SetUp!$B$51,L1464)</f>
        <v>4.0013053094516805E-4</v>
      </c>
      <c r="Q1464" s="57">
        <f t="shared" si="460"/>
        <v>0.31051364502953316</v>
      </c>
      <c r="R1464" s="57">
        <f>IF((H1464+N1464-O1464)&gt;SetUp!$B$56,T1463+H1464+N1464-O1464-SetUp!$B$56,T1463)</f>
        <v>0</v>
      </c>
      <c r="S1464" s="57">
        <f>R1464*SetUp!$B$65</f>
        <v>0</v>
      </c>
      <c r="T1464" s="57">
        <f>IF((R1464-S1464)&lt;SetUp!$B$53,R1464-S1464,SetUp!$B$53)</f>
        <v>0</v>
      </c>
      <c r="U1464" s="57">
        <f t="shared" si="461"/>
        <v>0.12999914303700119</v>
      </c>
      <c r="V1464" s="57">
        <f>(L1464-P1464)/1000*SetUp!$B$13*1000000/SetUp!$B$48</f>
        <v>1.6418448604854603E-2</v>
      </c>
      <c r="W1464" s="57">
        <f t="shared" si="472"/>
        <v>5.7679555576228836E-17</v>
      </c>
      <c r="X1464" s="57">
        <f>MAX((SetUp!$B$56*(1-($H1464/SetUp!$B$56)^2)*TANH(($B1464-$D1464)/SetUp!$B$56))/(1+$H1464/SetUp!$B$56*TANH(($B1464-$D1464)/SetUp!$B$56)),0)</f>
        <v>0</v>
      </c>
      <c r="AP1464" s="64">
        <v>28677</v>
      </c>
      <c r="AQ1464" s="55">
        <v>7</v>
      </c>
      <c r="AR1464" s="55">
        <v>188</v>
      </c>
      <c r="AS1464" s="66">
        <f t="shared" si="462"/>
        <v>0.45300000000000001</v>
      </c>
      <c r="AT1464" s="66">
        <f t="shared" si="463"/>
        <v>0.47685384714627405</v>
      </c>
      <c r="AU1464" s="55" t="str">
        <f>IF(OR($AP1464&lt;SetUp!$B$97,$AP1464&gt;SetUp!$B$98),"Não","Sim")</f>
        <v>Não</v>
      </c>
      <c r="AV1464" s="68">
        <f t="shared" si="464"/>
        <v>0.67305274681855365</v>
      </c>
      <c r="AW1464" s="68">
        <f t="shared" si="465"/>
        <v>0.69054604998238467</v>
      </c>
      <c r="AX1464" s="68">
        <f t="shared" si="466"/>
        <v>-0.34390179798716813</v>
      </c>
      <c r="AY1464" s="68">
        <f t="shared" si="467"/>
        <v>-0.32161470922822871</v>
      </c>
      <c r="AZ1464" s="68">
        <f t="shared" si="468"/>
        <v>2.3853847146274032E-2</v>
      </c>
      <c r="BA1464" s="68">
        <f t="shared" si="469"/>
        <v>1.749330316383102E-2</v>
      </c>
      <c r="BB1464" s="68">
        <f t="shared" si="470"/>
        <v>2.2287088758939422E-2</v>
      </c>
    </row>
    <row r="1465" spans="1:54" x14ac:dyDescent="0.3">
      <c r="A1465" s="64">
        <v>28127</v>
      </c>
      <c r="B1465" s="57">
        <v>0.35299999999999998</v>
      </c>
      <c r="C1465" s="57"/>
      <c r="D1465" s="57">
        <v>5.1120000000000001</v>
      </c>
      <c r="E1465" s="57">
        <f t="shared" si="455"/>
        <v>0.35299999999999998</v>
      </c>
      <c r="F1465" s="57">
        <f t="shared" si="456"/>
        <v>4.7590000000000003</v>
      </c>
      <c r="G1465" s="57">
        <f t="shared" si="457"/>
        <v>0</v>
      </c>
      <c r="H1465" s="57">
        <f>IF(Q1464&gt;SetUp!$B$56,SetUp!$B$56,Q1464)</f>
        <v>0.31051364502953316</v>
      </c>
      <c r="I1465" s="57">
        <f t="shared" si="471"/>
        <v>0.12999914303700119</v>
      </c>
      <c r="J1465" s="57">
        <f>MIN(F1465,H1465,(1-EXP(-SetUp!$B$52*H1465/SetUp!$B$56))*F1465)</f>
        <v>0.22538422653617415</v>
      </c>
      <c r="K1465" s="57">
        <f t="shared" si="458"/>
        <v>8.5129418493359005E-2</v>
      </c>
      <c r="L1465" s="57">
        <f>IF(I1465&lt;=0,0,MIN(SetUp!$B$50*I1465^SetUp!$B$55,I1465))</f>
        <v>6.8275307807985684E-4</v>
      </c>
      <c r="M1465" s="57">
        <f t="shared" si="459"/>
        <v>0.12931638995892134</v>
      </c>
      <c r="N1465" s="57">
        <f>IF(SetUp!$B$62=0,X1465,(B1465-E1465)*(1-(H1465/SetUp!$B$66/SetUp!$B$56)))</f>
        <v>0</v>
      </c>
      <c r="O1465" s="57">
        <f>K1465*SetUp!$B$65</f>
        <v>0</v>
      </c>
      <c r="P1465" s="57">
        <f>MIN(SetUp!$B$54*L1465^SetUp!$B$51,L1465)</f>
        <v>3.9668131600434538E-4</v>
      </c>
      <c r="Q1465" s="57">
        <f t="shared" si="460"/>
        <v>8.5129418493359005E-2</v>
      </c>
      <c r="R1465" s="57">
        <f>IF((H1465+N1465-O1465)&gt;SetUp!$B$56,T1464+H1465+N1465-O1465-SetUp!$B$56,T1464)</f>
        <v>0</v>
      </c>
      <c r="S1465" s="57">
        <f>R1465*SetUp!$B$65</f>
        <v>0</v>
      </c>
      <c r="T1465" s="57">
        <f>IF((R1465-S1465)&lt;SetUp!$B$53,R1465-S1465,SetUp!$B$53)</f>
        <v>0</v>
      </c>
      <c r="U1465" s="57">
        <f t="shared" si="461"/>
        <v>0.12931638995892134</v>
      </c>
      <c r="V1465" s="57">
        <f>(L1465-P1465)/1000*SetUp!$B$13*1000000/SetUp!$B$48</f>
        <v>1.6271099001878283E-2</v>
      </c>
      <c r="W1465" s="57">
        <f t="shared" si="472"/>
        <v>-2.7213474529386161E-17</v>
      </c>
      <c r="X1465" s="57">
        <f>MAX((SetUp!$B$56*(1-($H1465/SetUp!$B$56)^2)*TANH(($B1465-$D1465)/SetUp!$B$56))/(1+$H1465/SetUp!$B$56*TANH(($B1465-$D1465)/SetUp!$B$56)),0)</f>
        <v>0</v>
      </c>
      <c r="AP1465" s="64">
        <v>28678</v>
      </c>
      <c r="AQ1465" s="55">
        <v>7</v>
      </c>
      <c r="AR1465" s="55">
        <v>189</v>
      </c>
      <c r="AS1465" s="66">
        <f t="shared" si="462"/>
        <v>0.45300000000000001</v>
      </c>
      <c r="AT1465" s="66">
        <f t="shared" si="463"/>
        <v>0.46098479802677755</v>
      </c>
      <c r="AU1465" s="55" t="str">
        <f>IF(OR($AP1465&lt;SetUp!$B$97,$AP1465&gt;SetUp!$B$98),"Não","Sim")</f>
        <v>Não</v>
      </c>
      <c r="AV1465" s="68">
        <f t="shared" si="464"/>
        <v>0.67305274681855365</v>
      </c>
      <c r="AW1465" s="68">
        <f t="shared" si="465"/>
        <v>0.67895861289682269</v>
      </c>
      <c r="AX1465" s="68">
        <f t="shared" si="466"/>
        <v>-0.34390179798716813</v>
      </c>
      <c r="AY1465" s="68">
        <f t="shared" si="467"/>
        <v>-0.33631339617638911</v>
      </c>
      <c r="AZ1465" s="68">
        <f t="shared" si="468"/>
        <v>7.9847980267775398E-3</v>
      </c>
      <c r="BA1465" s="68">
        <f t="shared" si="469"/>
        <v>5.9058660782690398E-3</v>
      </c>
      <c r="BB1465" s="68">
        <f t="shared" si="470"/>
        <v>7.5884018107790219E-3</v>
      </c>
    </row>
    <row r="1466" spans="1:54" x14ac:dyDescent="0.3">
      <c r="A1466" s="64">
        <v>28128</v>
      </c>
      <c r="B1466" s="57">
        <v>0.25800000000000001</v>
      </c>
      <c r="C1466" s="57"/>
      <c r="D1466" s="57">
        <v>5.1120000000000001</v>
      </c>
      <c r="E1466" s="57">
        <f t="shared" si="455"/>
        <v>0.25800000000000001</v>
      </c>
      <c r="F1466" s="57">
        <f t="shared" si="456"/>
        <v>4.8540000000000001</v>
      </c>
      <c r="G1466" s="57">
        <f t="shared" si="457"/>
        <v>0</v>
      </c>
      <c r="H1466" s="57">
        <f>IF(Q1465&gt;SetUp!$B$56,SetUp!$B$56,Q1465)</f>
        <v>8.5129418493359005E-2</v>
      </c>
      <c r="I1466" s="57">
        <f t="shared" si="471"/>
        <v>0.12931638995892134</v>
      </c>
      <c r="J1466" s="57">
        <f>MIN(F1466,H1466,(1-EXP(-SetUp!$B$52*H1466/SetUp!$B$56))*F1466)</f>
        <v>6.4137833897680505E-2</v>
      </c>
      <c r="K1466" s="57">
        <f t="shared" si="458"/>
        <v>2.09915845956785E-2</v>
      </c>
      <c r="L1466" s="57">
        <f>IF(I1466&lt;=0,0,MIN(SetUp!$B$50*I1466^SetUp!$B$55,I1466))</f>
        <v>6.7678720266157273E-4</v>
      </c>
      <c r="M1466" s="57">
        <f t="shared" si="459"/>
        <v>0.12863960275625977</v>
      </c>
      <c r="N1466" s="57">
        <f>IF(SetUp!$B$62=0,X1466,(B1466-E1466)*(1-(H1466/SetUp!$B$66/SetUp!$B$56)))</f>
        <v>0</v>
      </c>
      <c r="O1466" s="57">
        <f>K1466*SetUp!$B$65</f>
        <v>0</v>
      </c>
      <c r="P1466" s="57">
        <f>MIN(SetUp!$B$54*L1466^SetUp!$B$51,L1466)</f>
        <v>3.9327383938961432E-4</v>
      </c>
      <c r="Q1466" s="57">
        <f t="shared" si="460"/>
        <v>2.09915845956785E-2</v>
      </c>
      <c r="R1466" s="57">
        <f>IF((H1466+N1466-O1466)&gt;SetUp!$B$56,T1465+H1466+N1466-O1466-SetUp!$B$56,T1465)</f>
        <v>0</v>
      </c>
      <c r="S1466" s="57">
        <f>R1466*SetUp!$B$65</f>
        <v>0</v>
      </c>
      <c r="T1466" s="57">
        <f>IF((R1466-S1466)&lt;SetUp!$B$53,R1466-S1466,SetUp!$B$53)</f>
        <v>0</v>
      </c>
      <c r="U1466" s="57">
        <f t="shared" si="461"/>
        <v>0.12863960275625977</v>
      </c>
      <c r="V1466" s="57">
        <f>(L1466-P1466)/1000*SetUp!$B$13*1000000/SetUp!$B$48</f>
        <v>1.6125583205712734E-2</v>
      </c>
      <c r="W1466" s="57">
        <f t="shared" si="472"/>
        <v>-7.3725747729014302E-18</v>
      </c>
      <c r="X1466" s="57">
        <f>MAX((SetUp!$B$56*(1-($H1466/SetUp!$B$56)^2)*TANH(($B1466-$D1466)/SetUp!$B$56))/(1+$H1466/SetUp!$B$56*TANH(($B1466-$D1466)/SetUp!$B$56)),0)</f>
        <v>0</v>
      </c>
      <c r="AP1466" s="64">
        <v>28679</v>
      </c>
      <c r="AQ1466" s="55">
        <v>7</v>
      </c>
      <c r="AR1466" s="55">
        <v>190</v>
      </c>
      <c r="AS1466" s="66">
        <f t="shared" si="462"/>
        <v>0.45300000000000001</v>
      </c>
      <c r="AT1466" s="66">
        <f t="shared" si="463"/>
        <v>0.44584420227677962</v>
      </c>
      <c r="AU1466" s="55" t="str">
        <f>IF(OR($AP1466&lt;SetUp!$B$97,$AP1466&gt;SetUp!$B$98),"Não","Sim")</f>
        <v>Não</v>
      </c>
      <c r="AV1466" s="68">
        <f t="shared" si="464"/>
        <v>0.67305274681855365</v>
      </c>
      <c r="AW1466" s="68">
        <f t="shared" si="465"/>
        <v>0.66771565975104974</v>
      </c>
      <c r="AX1466" s="68">
        <f t="shared" si="466"/>
        <v>-0.34390179798716813</v>
      </c>
      <c r="AY1466" s="68">
        <f t="shared" si="467"/>
        <v>-0.35081687651695587</v>
      </c>
      <c r="AZ1466" s="68">
        <f t="shared" si="468"/>
        <v>-7.1557977232203918E-3</v>
      </c>
      <c r="BA1466" s="68">
        <f t="shared" si="469"/>
        <v>-5.3370870675039095E-3</v>
      </c>
      <c r="BB1466" s="68">
        <f t="shared" si="470"/>
        <v>-6.9150785297877326E-3</v>
      </c>
    </row>
    <row r="1467" spans="1:54" x14ac:dyDescent="0.3">
      <c r="A1467" s="64">
        <v>28129</v>
      </c>
      <c r="B1467" s="57">
        <v>1.998</v>
      </c>
      <c r="C1467" s="57"/>
      <c r="D1467" s="57">
        <v>5.1120000000000001</v>
      </c>
      <c r="E1467" s="57">
        <f t="shared" si="455"/>
        <v>1.998</v>
      </c>
      <c r="F1467" s="57">
        <f t="shared" si="456"/>
        <v>3.1139999999999999</v>
      </c>
      <c r="G1467" s="57">
        <f t="shared" si="457"/>
        <v>0</v>
      </c>
      <c r="H1467" s="57">
        <f>IF(Q1466&gt;SetUp!$B$56,SetUp!$B$56,Q1466)</f>
        <v>2.09915845956785E-2</v>
      </c>
      <c r="I1467" s="57">
        <f t="shared" si="471"/>
        <v>0.12863960275625977</v>
      </c>
      <c r="J1467" s="57">
        <f>MIN(F1467,H1467,(1-EXP(-SetUp!$B$52*H1467/SetUp!$B$56))*F1467)</f>
        <v>1.0196986012127918E-2</v>
      </c>
      <c r="K1467" s="57">
        <f t="shared" si="458"/>
        <v>1.0794598583550582E-2</v>
      </c>
      <c r="L1467" s="57">
        <f>IF(I1467&lt;=0,0,MIN(SetUp!$B$50*I1467^SetUp!$B$55,I1467))</f>
        <v>6.7089414470870206E-4</v>
      </c>
      <c r="M1467" s="57">
        <f t="shared" si="459"/>
        <v>0.12796870861155107</v>
      </c>
      <c r="N1467" s="57">
        <f>IF(SetUp!$B$62=0,X1467,(B1467-E1467)*(1-(H1467/SetUp!$B$66/SetUp!$B$56)))</f>
        <v>0</v>
      </c>
      <c r="O1467" s="57">
        <f>K1467*SetUp!$B$65</f>
        <v>0</v>
      </c>
      <c r="P1467" s="57">
        <f>MIN(SetUp!$B$54*L1467^SetUp!$B$51,L1467)</f>
        <v>3.8990745159284704E-4</v>
      </c>
      <c r="Q1467" s="57">
        <f t="shared" si="460"/>
        <v>1.0794598583550582E-2</v>
      </c>
      <c r="R1467" s="57">
        <f>IF((H1467+N1467-O1467)&gt;SetUp!$B$56,T1466+H1467+N1467-O1467-SetUp!$B$56,T1466)</f>
        <v>0</v>
      </c>
      <c r="S1467" s="57">
        <f>R1467*SetUp!$B$65</f>
        <v>0</v>
      </c>
      <c r="T1467" s="57">
        <f>IF((R1467-S1467)&lt;SetUp!$B$53,R1467-S1467,SetUp!$B$53)</f>
        <v>0</v>
      </c>
      <c r="U1467" s="57">
        <f t="shared" si="461"/>
        <v>0.12796870861155107</v>
      </c>
      <c r="V1467" s="57">
        <f>(L1467-P1467)/1000*SetUp!$B$13*1000000/SetUp!$B$48</f>
        <v>1.5981872061499217E-2</v>
      </c>
      <c r="W1467" s="57">
        <f t="shared" si="472"/>
        <v>-8.6302492929846153E-17</v>
      </c>
      <c r="X1467" s="57">
        <f>MAX((SetUp!$B$56*(1-($H1467/SetUp!$B$56)^2)*TANH(($B1467-$D1467)/SetUp!$B$56))/(1+$H1467/SetUp!$B$56*TANH(($B1467-$D1467)/SetUp!$B$56)),0)</f>
        <v>0</v>
      </c>
      <c r="AP1467" s="64">
        <v>28680</v>
      </c>
      <c r="AQ1467" s="55">
        <v>7</v>
      </c>
      <c r="AR1467" s="55">
        <v>191</v>
      </c>
      <c r="AS1467" s="66">
        <f t="shared" si="462"/>
        <v>0.45300000000000001</v>
      </c>
      <c r="AT1467" s="66">
        <f t="shared" si="463"/>
        <v>0.43138961488469268</v>
      </c>
      <c r="AU1467" s="55" t="str">
        <f>IF(OR($AP1467&lt;SetUp!$B$97,$AP1467&gt;SetUp!$B$98),"Não","Sim")</f>
        <v>Não</v>
      </c>
      <c r="AV1467" s="68">
        <f t="shared" si="464"/>
        <v>0.67305274681855365</v>
      </c>
      <c r="AW1467" s="68">
        <f t="shared" si="465"/>
        <v>0.65680256918246949</v>
      </c>
      <c r="AX1467" s="68">
        <f t="shared" si="466"/>
        <v>-0.34390179798716813</v>
      </c>
      <c r="AY1467" s="68">
        <f t="shared" si="467"/>
        <v>-0.36513031415364039</v>
      </c>
      <c r="AZ1467" s="68">
        <f t="shared" si="468"/>
        <v>-2.1610385115307329E-2</v>
      </c>
      <c r="BA1467" s="68">
        <f t="shared" si="469"/>
        <v>-1.6250177636084162E-2</v>
      </c>
      <c r="BB1467" s="68">
        <f t="shared" si="470"/>
        <v>-2.1228516166472255E-2</v>
      </c>
    </row>
    <row r="1468" spans="1:54" x14ac:dyDescent="0.3">
      <c r="A1468" s="64">
        <v>28130</v>
      </c>
      <c r="B1468" s="57">
        <v>5.2830000000000004</v>
      </c>
      <c r="C1468" s="57"/>
      <c r="D1468" s="57">
        <v>5.1120000000000001</v>
      </c>
      <c r="E1468" s="57">
        <f t="shared" si="455"/>
        <v>5.1120000000000001</v>
      </c>
      <c r="F1468" s="57">
        <f t="shared" si="456"/>
        <v>0</v>
      </c>
      <c r="G1468" s="57">
        <f t="shared" si="457"/>
        <v>4.888429909755132E-7</v>
      </c>
      <c r="H1468" s="57">
        <f>IF(Q1467&gt;SetUp!$B$56,SetUp!$B$56,Q1467)</f>
        <v>1.0794598583550582E-2</v>
      </c>
      <c r="I1468" s="57">
        <f t="shared" si="471"/>
        <v>0.12796919745454205</v>
      </c>
      <c r="J1468" s="57">
        <f>MIN(F1468,H1468,(1-EXP(-SetUp!$B$52*H1468/SetUp!$B$56))*F1468)</f>
        <v>0</v>
      </c>
      <c r="K1468" s="57">
        <f t="shared" si="458"/>
        <v>1.0794598583550582E-2</v>
      </c>
      <c r="L1468" s="57">
        <f>IF(I1468&lt;=0,0,MIN(SetUp!$B$50*I1468^SetUp!$B$55,I1468))</f>
        <v>6.6507699869927943E-4</v>
      </c>
      <c r="M1468" s="57">
        <f t="shared" si="459"/>
        <v>0.12730412045584277</v>
      </c>
      <c r="N1468" s="57">
        <f>IF(SetUp!$B$62=0,X1468,(B1468-E1468)*(1-(H1468/SetUp!$B$66/SetUp!$B$56)))</f>
        <v>0.17099951115700929</v>
      </c>
      <c r="O1468" s="57">
        <f>K1468*SetUp!$B$65</f>
        <v>0</v>
      </c>
      <c r="P1468" s="57">
        <f>MIN(SetUp!$B$54*L1468^SetUp!$B$51,L1468)</f>
        <v>3.8658393482812487E-4</v>
      </c>
      <c r="Q1468" s="57">
        <f t="shared" si="460"/>
        <v>0.18179410974055987</v>
      </c>
      <c r="R1468" s="57">
        <f>IF((H1468+N1468-O1468)&gt;SetUp!$B$56,T1467+H1468+N1468-O1468-SetUp!$B$56,T1467)</f>
        <v>0</v>
      </c>
      <c r="S1468" s="57">
        <f>R1468*SetUp!$B$65</f>
        <v>0</v>
      </c>
      <c r="T1468" s="57">
        <f>IF((R1468-S1468)&lt;SetUp!$B$53,R1468-S1468,SetUp!$B$53)</f>
        <v>0</v>
      </c>
      <c r="U1468" s="57">
        <f t="shared" si="461"/>
        <v>0.12730412045584277</v>
      </c>
      <c r="V1468" s="57">
        <f>(L1468-P1468)/1000*SetUp!$B$13*1000000/SetUp!$B$48</f>
        <v>1.5840040207770884E-2</v>
      </c>
      <c r="W1468" s="57">
        <f t="shared" si="472"/>
        <v>-2.7473683050782682E-16</v>
      </c>
      <c r="X1468" s="57">
        <f>MAX((SetUp!$B$56*(1-($H1468/SetUp!$B$56)^2)*TANH(($B1468-$D1468)/SetUp!$B$56))/(1+$H1468/SetUp!$B$56*TANH(($B1468-$D1468)/SetUp!$B$56)),0)</f>
        <v>0.17099951115700929</v>
      </c>
      <c r="AP1468" s="64">
        <v>28681</v>
      </c>
      <c r="AQ1468" s="55">
        <v>7</v>
      </c>
      <c r="AR1468" s="55">
        <v>192</v>
      </c>
      <c r="AS1468" s="66">
        <f t="shared" si="462"/>
        <v>0.45300000000000001</v>
      </c>
      <c r="AT1468" s="66">
        <f t="shared" si="463"/>
        <v>0.41771534972564917</v>
      </c>
      <c r="AU1468" s="55" t="str">
        <f>IF(OR($AP1468&lt;SetUp!$B$97,$AP1468&gt;SetUp!$B$98),"Não","Sim")</f>
        <v>Não</v>
      </c>
      <c r="AV1468" s="68">
        <f t="shared" si="464"/>
        <v>0.67305274681855365</v>
      </c>
      <c r="AW1468" s="68">
        <f t="shared" si="465"/>
        <v>0.64630902030348392</v>
      </c>
      <c r="AX1468" s="68">
        <f t="shared" si="466"/>
        <v>-0.34390179798716813</v>
      </c>
      <c r="AY1468" s="68">
        <f t="shared" si="467"/>
        <v>-0.37911956548502523</v>
      </c>
      <c r="AZ1468" s="68">
        <f t="shared" si="468"/>
        <v>-3.5284650274350848E-2</v>
      </c>
      <c r="BA1468" s="68">
        <f t="shared" si="469"/>
        <v>-2.6743726515069732E-2</v>
      </c>
      <c r="BB1468" s="68">
        <f t="shared" si="470"/>
        <v>-3.52177674978571E-2</v>
      </c>
    </row>
    <row r="1469" spans="1:54" x14ac:dyDescent="0.3">
      <c r="A1469" s="64">
        <v>28131</v>
      </c>
      <c r="B1469" s="57">
        <v>0.56899999999999995</v>
      </c>
      <c r="C1469" s="57"/>
      <c r="D1469" s="57">
        <v>5.1120000000000001</v>
      </c>
      <c r="E1469" s="57">
        <f t="shared" si="455"/>
        <v>0.56899999999999995</v>
      </c>
      <c r="F1469" s="57">
        <f t="shared" si="456"/>
        <v>4.5430000000000001</v>
      </c>
      <c r="G1469" s="57">
        <f t="shared" si="457"/>
        <v>0</v>
      </c>
      <c r="H1469" s="57">
        <f>IF(Q1468&gt;SetUp!$B$56,SetUp!$B$56,Q1468)</f>
        <v>0.18179410974055987</v>
      </c>
      <c r="I1469" s="57">
        <f t="shared" si="471"/>
        <v>0.12730412045584277</v>
      </c>
      <c r="J1469" s="57">
        <f>MIN(F1469,H1469,(1-EXP(-SetUp!$B$52*H1469/SetUp!$B$56))*F1469)</f>
        <v>0.1272298549630306</v>
      </c>
      <c r="K1469" s="57">
        <f t="shared" si="458"/>
        <v>5.456425477752927E-2</v>
      </c>
      <c r="L1469" s="57">
        <f>IF(I1469&lt;=0,0,MIN(SetUp!$B$50*I1469^SetUp!$B$55,I1469))</f>
        <v>6.5932612665477381E-4</v>
      </c>
      <c r="M1469" s="57">
        <f t="shared" si="459"/>
        <v>0.12664479432918799</v>
      </c>
      <c r="N1469" s="57">
        <f>IF(SetUp!$B$62=0,X1469,(B1469-E1469)*(1-(H1469/SetUp!$B$66/SetUp!$B$56)))</f>
        <v>0</v>
      </c>
      <c r="O1469" s="57">
        <f>K1469*SetUp!$B$65</f>
        <v>0</v>
      </c>
      <c r="P1469" s="57">
        <f>MIN(SetUp!$B$54*L1469^SetUp!$B$51,L1469)</f>
        <v>3.832977963114836E-4</v>
      </c>
      <c r="Q1469" s="57">
        <f t="shared" si="460"/>
        <v>5.456425477752927E-2</v>
      </c>
      <c r="R1469" s="57">
        <f>IF((H1469+N1469-O1469)&gt;SetUp!$B$56,T1468+H1469+N1469-O1469-SetUp!$B$56,T1468)</f>
        <v>0</v>
      </c>
      <c r="S1469" s="57">
        <f>R1469*SetUp!$B$65</f>
        <v>0</v>
      </c>
      <c r="T1469" s="57">
        <f>IF((R1469-S1469)&lt;SetUp!$B$53,R1469-S1469,SetUp!$B$53)</f>
        <v>0</v>
      </c>
      <c r="U1469" s="57">
        <f t="shared" si="461"/>
        <v>0.12664479432918799</v>
      </c>
      <c r="V1469" s="57">
        <f>(L1469-P1469)/1000*SetUp!$B$13*1000000/SetUp!$B$48</f>
        <v>1.5699851875465149E-2</v>
      </c>
      <c r="W1469" s="57">
        <f t="shared" si="472"/>
        <v>-1.1817803680091998E-17</v>
      </c>
      <c r="X1469" s="57">
        <f>MAX((SetUp!$B$56*(1-($H1469/SetUp!$B$56)^2)*TANH(($B1469-$D1469)/SetUp!$B$56))/(1+$H1469/SetUp!$B$56*TANH(($B1469-$D1469)/SetUp!$B$56)),0)</f>
        <v>0</v>
      </c>
      <c r="AP1469" s="64">
        <v>28682</v>
      </c>
      <c r="AQ1469" s="55">
        <v>7</v>
      </c>
      <c r="AR1469" s="55">
        <v>193</v>
      </c>
      <c r="AS1469" s="66">
        <f t="shared" si="462"/>
        <v>0.45300000000000001</v>
      </c>
      <c r="AT1469" s="66">
        <f t="shared" si="463"/>
        <v>0.40759471778001616</v>
      </c>
      <c r="AU1469" s="55" t="str">
        <f>IF(OR($AP1469&lt;SetUp!$B$97,$AP1469&gt;SetUp!$B$98),"Não","Sim")</f>
        <v>Não</v>
      </c>
      <c r="AV1469" s="68">
        <f t="shared" si="464"/>
        <v>0.67305274681855365</v>
      </c>
      <c r="AW1469" s="68">
        <f t="shared" si="465"/>
        <v>0.63843145112064781</v>
      </c>
      <c r="AX1469" s="68">
        <f t="shared" si="466"/>
        <v>-0.34390179798716813</v>
      </c>
      <c r="AY1469" s="68">
        <f t="shared" si="467"/>
        <v>-0.38977145286447262</v>
      </c>
      <c r="AZ1469" s="68">
        <f t="shared" si="468"/>
        <v>-4.5405282219983856E-2</v>
      </c>
      <c r="BA1469" s="68">
        <f t="shared" si="469"/>
        <v>-3.4621295697905841E-2</v>
      </c>
      <c r="BB1469" s="68">
        <f t="shared" si="470"/>
        <v>-4.5869654877304489E-2</v>
      </c>
    </row>
    <row r="1470" spans="1:54" x14ac:dyDescent="0.3">
      <c r="A1470" s="64">
        <v>28132</v>
      </c>
      <c r="B1470" s="57">
        <v>1.282</v>
      </c>
      <c r="C1470" s="57"/>
      <c r="D1470" s="57">
        <v>5.1120000000000001</v>
      </c>
      <c r="E1470" s="57">
        <f t="shared" si="455"/>
        <v>1.282</v>
      </c>
      <c r="F1470" s="57">
        <f t="shared" si="456"/>
        <v>3.83</v>
      </c>
      <c r="G1470" s="57">
        <f t="shared" si="457"/>
        <v>0</v>
      </c>
      <c r="H1470" s="57">
        <f>IF(Q1469&gt;SetUp!$B$56,SetUp!$B$56,Q1469)</f>
        <v>5.456425477752927E-2</v>
      </c>
      <c r="I1470" s="57">
        <f t="shared" si="471"/>
        <v>0.12664479432918799</v>
      </c>
      <c r="J1470" s="57">
        <f>MIN(F1470,H1470,(1-EXP(-SetUp!$B$52*H1470/SetUp!$B$56))*F1470)</f>
        <v>3.2514495425629841E-2</v>
      </c>
      <c r="K1470" s="57">
        <f t="shared" si="458"/>
        <v>2.2049759351899428E-2</v>
      </c>
      <c r="L1470" s="57">
        <f>IF(I1470&lt;=0,0,MIN(SetUp!$B$50*I1470^SetUp!$B$55,I1470))</f>
        <v>6.5364471809099627E-4</v>
      </c>
      <c r="M1470" s="57">
        <f t="shared" si="459"/>
        <v>0.125991149611097</v>
      </c>
      <c r="N1470" s="57">
        <f>IF(SetUp!$B$62=0,X1470,(B1470-E1470)*(1-(H1470/SetUp!$B$66/SetUp!$B$56)))</f>
        <v>0</v>
      </c>
      <c r="O1470" s="57">
        <f>K1470*SetUp!$B$65</f>
        <v>0</v>
      </c>
      <c r="P1470" s="57">
        <f>MIN(SetUp!$B$54*L1470^SetUp!$B$51,L1470)</f>
        <v>3.8005087148215542E-4</v>
      </c>
      <c r="Q1470" s="57">
        <f t="shared" si="460"/>
        <v>2.2049759351899428E-2</v>
      </c>
      <c r="R1470" s="57">
        <f>IF((H1470+N1470-O1470)&gt;SetUp!$B$56,T1469+H1470+N1470-O1470-SetUp!$B$56,T1469)</f>
        <v>0</v>
      </c>
      <c r="S1470" s="57">
        <f>R1470*SetUp!$B$65</f>
        <v>0</v>
      </c>
      <c r="T1470" s="57">
        <f>IF((R1470-S1470)&lt;SetUp!$B$53,R1470-S1470,SetUp!$B$53)</f>
        <v>0</v>
      </c>
      <c r="U1470" s="57">
        <f t="shared" si="461"/>
        <v>0.125991149611097</v>
      </c>
      <c r="V1470" s="57">
        <f>(L1470-P1470)/1000*SetUp!$B$13*1000000/SetUp!$B$48</f>
        <v>1.5561384081320432E-2</v>
      </c>
      <c r="W1470" s="57">
        <f t="shared" si="472"/>
        <v>-9.9096078565175105E-17</v>
      </c>
      <c r="X1470" s="57">
        <f>MAX((SetUp!$B$56*(1-($H1470/SetUp!$B$56)^2)*TANH(($B1470-$D1470)/SetUp!$B$56))/(1+$H1470/SetUp!$B$56*TANH(($B1470-$D1470)/SetUp!$B$56)),0)</f>
        <v>0</v>
      </c>
      <c r="AP1470" s="64">
        <v>28683</v>
      </c>
      <c r="AQ1470" s="55">
        <v>7</v>
      </c>
      <c r="AR1470" s="55">
        <v>194</v>
      </c>
      <c r="AS1470" s="66">
        <f t="shared" si="462"/>
        <v>0.54600000000000004</v>
      </c>
      <c r="AT1470" s="66">
        <f t="shared" si="463"/>
        <v>0.39483274585896971</v>
      </c>
      <c r="AU1470" s="55" t="str">
        <f>IF(OR($AP1470&lt;SetUp!$B$97,$AP1470&gt;SetUp!$B$98),"Não","Sim")</f>
        <v>Não</v>
      </c>
      <c r="AV1470" s="68">
        <f t="shared" si="464"/>
        <v>0.73891812807644663</v>
      </c>
      <c r="AW1470" s="68">
        <f t="shared" si="465"/>
        <v>0.62835718016027298</v>
      </c>
      <c r="AX1470" s="68">
        <f t="shared" si="466"/>
        <v>-0.26280735729526272</v>
      </c>
      <c r="AY1470" s="68">
        <f t="shared" si="467"/>
        <v>-0.40358683585015043</v>
      </c>
      <c r="AZ1470" s="68">
        <f t="shared" si="468"/>
        <v>-0.15116725414103033</v>
      </c>
      <c r="BA1470" s="68">
        <f t="shared" si="469"/>
        <v>-0.11056094791617366</v>
      </c>
      <c r="BB1470" s="68">
        <f t="shared" si="470"/>
        <v>-0.1407794785548877</v>
      </c>
    </row>
    <row r="1471" spans="1:54" x14ac:dyDescent="0.3">
      <c r="A1471" s="64">
        <v>28133</v>
      </c>
      <c r="B1471" s="57">
        <v>0.436</v>
      </c>
      <c r="C1471" s="57"/>
      <c r="D1471" s="57">
        <v>5.1120000000000001</v>
      </c>
      <c r="E1471" s="57">
        <f t="shared" si="455"/>
        <v>0.436</v>
      </c>
      <c r="F1471" s="57">
        <f t="shared" si="456"/>
        <v>4.6760000000000002</v>
      </c>
      <c r="G1471" s="57">
        <f t="shared" si="457"/>
        <v>0</v>
      </c>
      <c r="H1471" s="57">
        <f>IF(Q1470&gt;SetUp!$B$56,SetUp!$B$56,Q1470)</f>
        <v>2.2049759351899428E-2</v>
      </c>
      <c r="I1471" s="57">
        <f t="shared" si="471"/>
        <v>0.125991149611097</v>
      </c>
      <c r="J1471" s="57">
        <f>MIN(F1471,H1471,(1-EXP(-SetUp!$B$52*H1471/SetUp!$B$56))*F1471)</f>
        <v>1.6082385399069667E-2</v>
      </c>
      <c r="K1471" s="57">
        <f t="shared" si="458"/>
        <v>5.967373952829761E-3</v>
      </c>
      <c r="L1471" s="57">
        <f>IF(I1471&lt;=0,0,MIN(SetUp!$B$50*I1471^SetUp!$B$55,I1471))</f>
        <v>6.4803169693935679E-4</v>
      </c>
      <c r="M1471" s="57">
        <f t="shared" si="459"/>
        <v>0.12534311791415764</v>
      </c>
      <c r="N1471" s="57">
        <f>IF(SetUp!$B$62=0,X1471,(B1471-E1471)*(1-(H1471/SetUp!$B$66/SetUp!$B$56)))</f>
        <v>0</v>
      </c>
      <c r="O1471" s="57">
        <f>K1471*SetUp!$B$65</f>
        <v>0</v>
      </c>
      <c r="P1471" s="57">
        <f>MIN(SetUp!$B$54*L1471^SetUp!$B$51,L1471)</f>
        <v>3.7684255855772336E-4</v>
      </c>
      <c r="Q1471" s="57">
        <f t="shared" si="460"/>
        <v>5.967373952829761E-3</v>
      </c>
      <c r="R1471" s="57">
        <f>IF((H1471+N1471-O1471)&gt;SetUp!$B$56,T1470+H1471+N1471-O1471-SetUp!$B$56,T1470)</f>
        <v>0</v>
      </c>
      <c r="S1471" s="57">
        <f>R1471*SetUp!$B$65</f>
        <v>0</v>
      </c>
      <c r="T1471" s="57">
        <f>IF((R1471-S1471)&lt;SetUp!$B$53,R1471-S1471,SetUp!$B$53)</f>
        <v>0</v>
      </c>
      <c r="U1471" s="57">
        <f t="shared" si="461"/>
        <v>0.12534311791415764</v>
      </c>
      <c r="V1471" s="57">
        <f>(L1471-P1471)/1000*SetUp!$B$13*1000000/SetUp!$B$48</f>
        <v>1.542460984903813E-2</v>
      </c>
      <c r="W1471" s="57">
        <f t="shared" si="472"/>
        <v>-7.3725747729014302E-18</v>
      </c>
      <c r="X1471" s="57">
        <f>MAX((SetUp!$B$56*(1-($H1471/SetUp!$B$56)^2)*TANH(($B1471-$D1471)/SetUp!$B$56))/(1+$H1471/SetUp!$B$56*TANH(($B1471-$D1471)/SetUp!$B$56)),0)</f>
        <v>0</v>
      </c>
      <c r="AP1471" s="64">
        <v>28684</v>
      </c>
      <c r="AQ1471" s="55">
        <v>7</v>
      </c>
      <c r="AR1471" s="55">
        <v>195</v>
      </c>
      <c r="AS1471" s="66">
        <f t="shared" si="462"/>
        <v>1.048</v>
      </c>
      <c r="AT1471" s="66">
        <f t="shared" si="463"/>
        <v>0.3826222095827691</v>
      </c>
      <c r="AU1471" s="55" t="str">
        <f>IF(OR($AP1471&lt;SetUp!$B$97,$AP1471&gt;SetUp!$B$98),"Não","Sim")</f>
        <v>Não</v>
      </c>
      <c r="AV1471" s="68">
        <f t="shared" si="464"/>
        <v>1.0237187113655781</v>
      </c>
      <c r="AW1471" s="68">
        <f t="shared" si="465"/>
        <v>0.61856463654396632</v>
      </c>
      <c r="AX1471" s="68">
        <f t="shared" si="466"/>
        <v>2.0361282647707864E-2</v>
      </c>
      <c r="AY1471" s="68">
        <f t="shared" si="467"/>
        <v>-0.41722982463988711</v>
      </c>
      <c r="AZ1471" s="68">
        <f t="shared" si="468"/>
        <v>-0.66537779041723089</v>
      </c>
      <c r="BA1471" s="68">
        <f t="shared" si="469"/>
        <v>-0.40515407482161181</v>
      </c>
      <c r="BB1471" s="68">
        <f t="shared" si="470"/>
        <v>-0.43759110728759498</v>
      </c>
    </row>
    <row r="1472" spans="1:54" x14ac:dyDescent="0.3">
      <c r="A1472" s="64">
        <v>28134</v>
      </c>
      <c r="B1472" s="57">
        <v>0.82799999999999996</v>
      </c>
      <c r="C1472" s="57"/>
      <c r="D1472" s="57">
        <v>5.1120000000000001</v>
      </c>
      <c r="E1472" s="57">
        <f t="shared" si="455"/>
        <v>0.82799999999999996</v>
      </c>
      <c r="F1472" s="57">
        <f t="shared" si="456"/>
        <v>4.2839999999999998</v>
      </c>
      <c r="G1472" s="57">
        <f t="shared" si="457"/>
        <v>0</v>
      </c>
      <c r="H1472" s="57">
        <f>IF(Q1471&gt;SetUp!$B$56,SetUp!$B$56,Q1471)</f>
        <v>5.967373952829761E-3</v>
      </c>
      <c r="I1472" s="57">
        <f t="shared" si="471"/>
        <v>0.12534311791415764</v>
      </c>
      <c r="J1472" s="57">
        <f>MIN(F1472,H1472,(1-EXP(-SetUp!$B$52*H1472/SetUp!$B$56))*F1472)</f>
        <v>3.9925493195789412E-3</v>
      </c>
      <c r="K1472" s="57">
        <f t="shared" si="458"/>
        <v>1.9748246332508199E-3</v>
      </c>
      <c r="L1472" s="57">
        <f>IF(I1472&lt;=0,0,MIN(SetUp!$B$50*I1472^SetUp!$B$55,I1472))</f>
        <v>6.4248600745094107E-4</v>
      </c>
      <c r="M1472" s="57">
        <f t="shared" si="459"/>
        <v>0.1247006319067067</v>
      </c>
      <c r="N1472" s="57">
        <f>IF(SetUp!$B$62=0,X1472,(B1472-E1472)*(1-(H1472/SetUp!$B$66/SetUp!$B$56)))</f>
        <v>0</v>
      </c>
      <c r="O1472" s="57">
        <f>K1472*SetUp!$B$65</f>
        <v>0</v>
      </c>
      <c r="P1472" s="57">
        <f>MIN(SetUp!$B$54*L1472^SetUp!$B$51,L1472)</f>
        <v>3.7367226703267697E-4</v>
      </c>
      <c r="Q1472" s="57">
        <f t="shared" si="460"/>
        <v>1.9748246332508199E-3</v>
      </c>
      <c r="R1472" s="57">
        <f>IF((H1472+N1472-O1472)&gt;SetUp!$B$56,T1471+H1472+N1472-O1472-SetUp!$B$56,T1471)</f>
        <v>0</v>
      </c>
      <c r="S1472" s="57">
        <f>R1472*SetUp!$B$65</f>
        <v>0</v>
      </c>
      <c r="T1472" s="57">
        <f>IF((R1472-S1472)&lt;SetUp!$B$53,R1472-S1472,SetUp!$B$53)</f>
        <v>0</v>
      </c>
      <c r="U1472" s="57">
        <f t="shared" si="461"/>
        <v>0.1247006319067067</v>
      </c>
      <c r="V1472" s="57">
        <f>(L1472-P1472)/1000*SetUp!$B$13*1000000/SetUp!$B$48</f>
        <v>1.5289502716651398E-2</v>
      </c>
      <c r="W1472" s="57">
        <f t="shared" si="472"/>
        <v>-3.0466081046842675E-17</v>
      </c>
      <c r="X1472" s="57">
        <f>MAX((SetUp!$B$56*(1-($H1472/SetUp!$B$56)^2)*TANH(($B1472-$D1472)/SetUp!$B$56))/(1+$H1472/SetUp!$B$56*TANH(($B1472-$D1472)/SetUp!$B$56)),0)</f>
        <v>0</v>
      </c>
      <c r="AP1472" s="64">
        <v>28685</v>
      </c>
      <c r="AQ1472" s="55">
        <v>7</v>
      </c>
      <c r="AR1472" s="55">
        <v>196</v>
      </c>
      <c r="AS1472" s="66">
        <f t="shared" si="462"/>
        <v>0.90200000000000002</v>
      </c>
      <c r="AT1472" s="66">
        <f t="shared" si="463"/>
        <v>0.37093284827968664</v>
      </c>
      <c r="AU1472" s="55" t="str">
        <f>IF(OR($AP1472&lt;SetUp!$B$97,$AP1472&gt;SetUp!$B$98),"Não","Sim")</f>
        <v>Não</v>
      </c>
      <c r="AV1472" s="68">
        <f t="shared" si="464"/>
        <v>0.94973680564670127</v>
      </c>
      <c r="AW1472" s="68">
        <f t="shared" si="465"/>
        <v>0.60904256688649161</v>
      </c>
      <c r="AX1472" s="68">
        <f t="shared" si="466"/>
        <v>-4.4793462458058257E-2</v>
      </c>
      <c r="AY1472" s="68">
        <f t="shared" si="467"/>
        <v>-0.43070470564435304</v>
      </c>
      <c r="AZ1472" s="68">
        <f t="shared" si="468"/>
        <v>-0.53106715172031338</v>
      </c>
      <c r="BA1472" s="68">
        <f t="shared" si="469"/>
        <v>-0.34069423876020966</v>
      </c>
      <c r="BB1472" s="68">
        <f t="shared" si="470"/>
        <v>-0.38591124318629477</v>
      </c>
    </row>
    <row r="1473" spans="1:54" x14ac:dyDescent="0.3">
      <c r="A1473" s="64">
        <v>28135</v>
      </c>
      <c r="B1473" s="57">
        <v>1.226</v>
      </c>
      <c r="C1473" s="57"/>
      <c r="D1473" s="57">
        <v>5.1120000000000001</v>
      </c>
      <c r="E1473" s="57">
        <f t="shared" si="455"/>
        <v>1.226</v>
      </c>
      <c r="F1473" s="57">
        <f t="shared" si="456"/>
        <v>3.8860000000000001</v>
      </c>
      <c r="G1473" s="57">
        <f t="shared" si="457"/>
        <v>0</v>
      </c>
      <c r="H1473" s="57">
        <f>IF(Q1472&gt;SetUp!$B$56,SetUp!$B$56,Q1472)</f>
        <v>1.9748246332508199E-3</v>
      </c>
      <c r="I1473" s="57">
        <f t="shared" si="471"/>
        <v>0.1247006319067067</v>
      </c>
      <c r="J1473" s="57">
        <f>MIN(F1473,H1473,(1-EXP(-SetUp!$B$52*H1473/SetUp!$B$56))*F1473)</f>
        <v>1.1989038517971813E-3</v>
      </c>
      <c r="K1473" s="57">
        <f t="shared" si="458"/>
        <v>7.759207814536386E-4</v>
      </c>
      <c r="L1473" s="57">
        <f>IF(I1473&lt;=0,0,MIN(SetUp!$B$50*I1473^SetUp!$B$55,I1473))</f>
        <v>6.3700661374430231E-4</v>
      </c>
      <c r="M1473" s="57">
        <f t="shared" si="459"/>
        <v>0.1240636252929624</v>
      </c>
      <c r="N1473" s="57">
        <f>IF(SetUp!$B$62=0,X1473,(B1473-E1473)*(1-(H1473/SetUp!$B$66/SetUp!$B$56)))</f>
        <v>0</v>
      </c>
      <c r="O1473" s="57">
        <f>K1473*SetUp!$B$65</f>
        <v>0</v>
      </c>
      <c r="P1473" s="57">
        <f>MIN(SetUp!$B$54*L1473^SetUp!$B$51,L1473)</f>
        <v>3.705394174290653E-4</v>
      </c>
      <c r="Q1473" s="57">
        <f t="shared" si="460"/>
        <v>7.759207814536386E-4</v>
      </c>
      <c r="R1473" s="57">
        <f>IF((H1473+N1473-O1473)&gt;SetUp!$B$56,T1472+H1473+N1473-O1473-SetUp!$B$56,T1472)</f>
        <v>0</v>
      </c>
      <c r="S1473" s="57">
        <f>R1473*SetUp!$B$65</f>
        <v>0</v>
      </c>
      <c r="T1473" s="57">
        <f>IF((R1473-S1473)&lt;SetUp!$B$53,R1473-S1473,SetUp!$B$53)</f>
        <v>0</v>
      </c>
      <c r="U1473" s="57">
        <f t="shared" si="461"/>
        <v>0.1240636252929624</v>
      </c>
      <c r="V1473" s="57">
        <f>(L1473-P1473)/1000*SetUp!$B$13*1000000/SetUp!$B$48</f>
        <v>1.5156036724986867E-2</v>
      </c>
      <c r="W1473" s="57">
        <f t="shared" si="472"/>
        <v>4.8680677544599149E-17</v>
      </c>
      <c r="X1473" s="57">
        <f>MAX((SetUp!$B$56*(1-($H1473/SetUp!$B$56)^2)*TANH(($B1473-$D1473)/SetUp!$B$56))/(1+$H1473/SetUp!$B$56*TANH(($B1473-$D1473)/SetUp!$B$56)),0)</f>
        <v>0</v>
      </c>
      <c r="AP1473" s="64">
        <v>28686</v>
      </c>
      <c r="AQ1473" s="55">
        <v>7</v>
      </c>
      <c r="AR1473" s="55">
        <v>197</v>
      </c>
      <c r="AS1473" s="66">
        <f t="shared" si="462"/>
        <v>0.90200000000000002</v>
      </c>
      <c r="AT1473" s="66">
        <f t="shared" si="463"/>
        <v>0.35973640765710774</v>
      </c>
      <c r="AU1473" s="55" t="str">
        <f>IF(OR($AP1473&lt;SetUp!$B$97,$AP1473&gt;SetUp!$B$98),"Não","Sim")</f>
        <v>Não</v>
      </c>
      <c r="AV1473" s="68">
        <f t="shared" si="464"/>
        <v>0.94973680564670127</v>
      </c>
      <c r="AW1473" s="68">
        <f t="shared" si="465"/>
        <v>0.59978029949066158</v>
      </c>
      <c r="AX1473" s="68">
        <f t="shared" si="466"/>
        <v>-4.4793462458058257E-2</v>
      </c>
      <c r="AY1473" s="68">
        <f t="shared" si="467"/>
        <v>-0.44401560653947209</v>
      </c>
      <c r="AZ1473" s="68">
        <f t="shared" si="468"/>
        <v>-0.54226359234289223</v>
      </c>
      <c r="BA1473" s="68">
        <f t="shared" si="469"/>
        <v>-0.34995650615603968</v>
      </c>
      <c r="BB1473" s="68">
        <f t="shared" si="470"/>
        <v>-0.39922214408141382</v>
      </c>
    </row>
    <row r="1474" spans="1:54" x14ac:dyDescent="0.3">
      <c r="A1474" s="64">
        <v>28136</v>
      </c>
      <c r="B1474" s="57">
        <v>0.58099999999999996</v>
      </c>
      <c r="C1474" s="57"/>
      <c r="D1474" s="57">
        <v>5.1120000000000001</v>
      </c>
      <c r="E1474" s="57">
        <f t="shared" si="455"/>
        <v>0.58099999999999996</v>
      </c>
      <c r="F1474" s="57">
        <f t="shared" si="456"/>
        <v>4.5310000000000006</v>
      </c>
      <c r="G1474" s="57">
        <f t="shared" si="457"/>
        <v>0</v>
      </c>
      <c r="H1474" s="57">
        <f>IF(Q1473&gt;SetUp!$B$56,SetUp!$B$56,Q1473)</f>
        <v>7.759207814536386E-4</v>
      </c>
      <c r="I1474" s="57">
        <f t="shared" si="471"/>
        <v>0.1240636252929624</v>
      </c>
      <c r="J1474" s="57">
        <f>MIN(F1474,H1474,(1-EXP(-SetUp!$B$52*H1474/SetUp!$B$56))*F1474)</f>
        <v>5.4929436750042655E-4</v>
      </c>
      <c r="K1474" s="57">
        <f t="shared" si="458"/>
        <v>2.2662641395321205E-4</v>
      </c>
      <c r="L1474" s="57">
        <f>IF(I1474&lt;=0,0,MIN(SetUp!$B$50*I1474^SetUp!$B$55,I1474))</f>
        <v>6.3159249936483219E-4</v>
      </c>
      <c r="M1474" s="57">
        <f t="shared" si="459"/>
        <v>0.12343203279359757</v>
      </c>
      <c r="N1474" s="57">
        <f>IF(SetUp!$B$62=0,X1474,(B1474-E1474)*(1-(H1474/SetUp!$B$66/SetUp!$B$56)))</f>
        <v>0</v>
      </c>
      <c r="O1474" s="57">
        <f>K1474*SetUp!$B$65</f>
        <v>0</v>
      </c>
      <c r="P1474" s="57">
        <f>MIN(SetUp!$B$54*L1474^SetUp!$B$51,L1474)</f>
        <v>3.6744344105349468E-4</v>
      </c>
      <c r="Q1474" s="57">
        <f t="shared" si="460"/>
        <v>2.2662641395321205E-4</v>
      </c>
      <c r="R1474" s="57">
        <f>IF((H1474+N1474-O1474)&gt;SetUp!$B$56,T1473+H1474+N1474-O1474-SetUp!$B$56,T1473)</f>
        <v>0</v>
      </c>
      <c r="S1474" s="57">
        <f>R1474*SetUp!$B$65</f>
        <v>0</v>
      </c>
      <c r="T1474" s="57">
        <f>IF((R1474-S1474)&lt;SetUp!$B$53,R1474-S1474,SetUp!$B$53)</f>
        <v>0</v>
      </c>
      <c r="U1474" s="57">
        <f t="shared" si="461"/>
        <v>0.12343203279359757</v>
      </c>
      <c r="V1474" s="57">
        <f>(L1474-P1474)/1000*SetUp!$B$13*1000000/SetUp!$B$48</f>
        <v>1.502418640642411E-2</v>
      </c>
      <c r="W1474" s="57">
        <f t="shared" si="472"/>
        <v>2.0383000842727483E-17</v>
      </c>
      <c r="X1474" s="57">
        <f>MAX((SetUp!$B$56*(1-($H1474/SetUp!$B$56)^2)*TANH(($B1474-$D1474)/SetUp!$B$56))/(1+$H1474/SetUp!$B$56*TANH(($B1474-$D1474)/SetUp!$B$56)),0)</f>
        <v>0</v>
      </c>
      <c r="AP1474" s="64">
        <v>28687</v>
      </c>
      <c r="AQ1474" s="55">
        <v>7</v>
      </c>
      <c r="AR1474" s="55">
        <v>198</v>
      </c>
      <c r="AS1474" s="66">
        <f t="shared" si="462"/>
        <v>0.70899999999999996</v>
      </c>
      <c r="AT1474" s="66">
        <f t="shared" si="463"/>
        <v>0.34900648432882253</v>
      </c>
      <c r="AU1474" s="55" t="str">
        <f>IF(OR($AP1474&lt;SetUp!$B$97,$AP1474&gt;SetUp!$B$98),"Não","Sim")</f>
        <v>Não</v>
      </c>
      <c r="AV1474" s="68">
        <f t="shared" si="464"/>
        <v>0.84202137740083538</v>
      </c>
      <c r="AW1474" s="68">
        <f t="shared" si="465"/>
        <v>0.59076770758803543</v>
      </c>
      <c r="AX1474" s="68">
        <f t="shared" si="466"/>
        <v>-0.14935376481693349</v>
      </c>
      <c r="AY1474" s="68">
        <f t="shared" si="467"/>
        <v>-0.45716650403776704</v>
      </c>
      <c r="AZ1474" s="68">
        <f t="shared" si="468"/>
        <v>-0.35999351567117743</v>
      </c>
      <c r="BA1474" s="68">
        <f t="shared" si="469"/>
        <v>-0.25125366981279995</v>
      </c>
      <c r="BB1474" s="68">
        <f t="shared" si="470"/>
        <v>-0.30781273922083352</v>
      </c>
    </row>
    <row r="1475" spans="1:54" x14ac:dyDescent="0.3">
      <c r="A1475" s="64">
        <v>28137</v>
      </c>
      <c r="B1475" s="57">
        <v>0.255</v>
      </c>
      <c r="C1475" s="57"/>
      <c r="D1475" s="57">
        <v>5.1120000000000001</v>
      </c>
      <c r="E1475" s="57">
        <f t="shared" ref="E1475:E1538" si="473">IF(B1475&gt;=D1475,D1475,B1475)</f>
        <v>0.255</v>
      </c>
      <c r="F1475" s="57">
        <f t="shared" ref="F1475:F1538" si="474">D1475-E1475</f>
        <v>4.8570000000000002</v>
      </c>
      <c r="G1475" s="57">
        <f t="shared" ref="G1475:G1538" si="475">MAX(B1475-D1475-N1475,0)</f>
        <v>0</v>
      </c>
      <c r="H1475" s="57">
        <f>IF(Q1474&gt;SetUp!$B$56,SetUp!$B$56,Q1474)</f>
        <v>2.2662641395321205E-4</v>
      </c>
      <c r="I1475" s="57">
        <f t="shared" si="471"/>
        <v>0.12343203279359757</v>
      </c>
      <c r="J1475" s="57">
        <f>MIN(F1475,H1475,(1-EXP(-SetUp!$B$52*H1475/SetUp!$B$56))*F1475)</f>
        <v>1.7198515691660066E-4</v>
      </c>
      <c r="K1475" s="57">
        <f t="shared" ref="K1475:K1538" si="476">MAX(H1475-J1475,0)</f>
        <v>5.464125703661139E-5</v>
      </c>
      <c r="L1475" s="57">
        <f>IF(I1475&lt;=0,0,MIN(SetUp!$B$50*I1475^SetUp!$B$55,I1475))</f>
        <v>6.2624266685537533E-4</v>
      </c>
      <c r="M1475" s="57">
        <f t="shared" ref="M1475:M1538" si="477">MAX(I1475-L1475,0)</f>
        <v>0.1228057901267422</v>
      </c>
      <c r="N1475" s="57">
        <f>IF(SetUp!$B$62=0,X1475,(B1475-E1475)*(1-(H1475/SetUp!$B$66/SetUp!$B$56)))</f>
        <v>0</v>
      </c>
      <c r="O1475" s="57">
        <f>K1475*SetUp!$B$65</f>
        <v>0</v>
      </c>
      <c r="P1475" s="57">
        <f>MIN(SetUp!$B$54*L1475^SetUp!$B$51,L1475)</f>
        <v>3.6438377976029732E-4</v>
      </c>
      <c r="Q1475" s="57">
        <f t="shared" ref="Q1475:Q1538" si="478">IF((K1475+N1475-O1475)&lt;0,0,K1475+N1475-O1475)</f>
        <v>5.464125703661139E-5</v>
      </c>
      <c r="R1475" s="57">
        <f>IF((H1475+N1475-O1475)&gt;SetUp!$B$56,T1474+H1475+N1475-O1475-SetUp!$B$56,T1474)</f>
        <v>0</v>
      </c>
      <c r="S1475" s="57">
        <f>R1475*SetUp!$B$65</f>
        <v>0</v>
      </c>
      <c r="T1475" s="57">
        <f>IF((R1475-S1475)&lt;SetUp!$B$53,R1475-S1475,SetUp!$B$53)</f>
        <v>0</v>
      </c>
      <c r="U1475" s="57">
        <f t="shared" ref="U1475:U1538" si="479">M1475+R1475-T1475</f>
        <v>0.1228057901267422</v>
      </c>
      <c r="V1475" s="57">
        <f>(L1475-P1475)/1000*SetUp!$B$13*1000000/SetUp!$B$48</f>
        <v>1.4893926773943592E-2</v>
      </c>
      <c r="W1475" s="57">
        <f t="shared" si="472"/>
        <v>-3.7947076036992655E-18</v>
      </c>
      <c r="X1475" s="57">
        <f>MAX((SetUp!$B$56*(1-($H1475/SetUp!$B$56)^2)*TANH(($B1475-$D1475)/SetUp!$B$56))/(1+$H1475/SetUp!$B$56*TANH(($B1475-$D1475)/SetUp!$B$56)),0)</f>
        <v>0</v>
      </c>
      <c r="AP1475" s="64">
        <v>28688</v>
      </c>
      <c r="AQ1475" s="55">
        <v>7</v>
      </c>
      <c r="AR1475" s="55">
        <v>199</v>
      </c>
      <c r="AS1475" s="66">
        <f t="shared" ref="AS1475:AS1538" si="480">VLOOKUP($AP1475,$A:$C,3,FALSE)</f>
        <v>1.1259999999999999</v>
      </c>
      <c r="AT1475" s="66">
        <f t="shared" ref="AT1475:AT1538" si="481">VLOOKUP($AP1475,$A:$V,22,FALSE)</f>
        <v>0.33871838409172766</v>
      </c>
      <c r="AU1475" s="55" t="str">
        <f>IF(OR($AP1475&lt;SetUp!$B$97,$AP1475&gt;SetUp!$B$98),"Não","Sim")</f>
        <v>Não</v>
      </c>
      <c r="AV1475" s="68">
        <f t="shared" ref="AV1475:AV1538" si="482">IFERROR(SQRT(AS1475),0)</f>
        <v>1.0611314715905846</v>
      </c>
      <c r="AW1475" s="68">
        <f t="shared" ref="AW1475:AW1538" si="483">IFERROR(SQRT(AT1475),0)</f>
        <v>0.58199517531653788</v>
      </c>
      <c r="AX1475" s="68">
        <f t="shared" ref="AX1475:AX1538" si="484">IFERROR(LOG(AS1475),0)</f>
        <v>5.1538390515327381E-2</v>
      </c>
      <c r="AY1475" s="68">
        <f t="shared" ref="AY1475:AY1538" si="485">IFERROR(LOG(AT1475),0)</f>
        <v>-0.47016123118850328</v>
      </c>
      <c r="AZ1475" s="68">
        <f t="shared" ref="AZ1475:AZ1538" si="486">AT1475-AS1475</f>
        <v>-0.78728161590827228</v>
      </c>
      <c r="BA1475" s="68">
        <f t="shared" ref="BA1475:BA1538" si="487">AW1475-AV1475</f>
        <v>-0.47913629627404675</v>
      </c>
      <c r="BB1475" s="68">
        <f t="shared" ref="BB1475:BB1538" si="488">AY1475-AX1475</f>
        <v>-0.52169962170383066</v>
      </c>
    </row>
    <row r="1476" spans="1:54" x14ac:dyDescent="0.3">
      <c r="A1476" s="64">
        <v>28138</v>
      </c>
      <c r="B1476" s="57">
        <v>0.20799999999999999</v>
      </c>
      <c r="C1476" s="57"/>
      <c r="D1476" s="57">
        <v>5.1120000000000001</v>
      </c>
      <c r="E1476" s="57">
        <f t="shared" si="473"/>
        <v>0.20799999999999999</v>
      </c>
      <c r="F1476" s="57">
        <f t="shared" si="474"/>
        <v>4.9039999999999999</v>
      </c>
      <c r="G1476" s="57">
        <f t="shared" si="475"/>
        <v>0</v>
      </c>
      <c r="H1476" s="57">
        <f>IF(Q1475&gt;SetUp!$B$56,SetUp!$B$56,Q1475)</f>
        <v>5.464125703661139E-5</v>
      </c>
      <c r="I1476" s="57">
        <f t="shared" ref="I1476:I1539" si="489">U1475+G1476+O1476</f>
        <v>0.1228057901267422</v>
      </c>
      <c r="J1476" s="57">
        <f>MIN(F1476,H1476,(1-EXP(-SetUp!$B$52*H1476/SetUp!$B$56))*F1476)</f>
        <v>4.186868447272651E-5</v>
      </c>
      <c r="K1476" s="57">
        <f t="shared" si="476"/>
        <v>1.277257256388488E-5</v>
      </c>
      <c r="L1476" s="57">
        <f>IF(I1476&lt;=0,0,MIN(SetUp!$B$50*I1476^SetUp!$B$55,I1476))</f>
        <v>6.2095613733776408E-4</v>
      </c>
      <c r="M1476" s="57">
        <f t="shared" si="477"/>
        <v>0.12218483398940444</v>
      </c>
      <c r="N1476" s="57">
        <f>IF(SetUp!$B$62=0,X1476,(B1476-E1476)*(1-(H1476/SetUp!$B$66/SetUp!$B$56)))</f>
        <v>0</v>
      </c>
      <c r="O1476" s="57">
        <f>K1476*SetUp!$B$65</f>
        <v>0</v>
      </c>
      <c r="P1476" s="57">
        <f>MIN(SetUp!$B$54*L1476^SetUp!$B$51,L1476)</f>
        <v>3.6135988572068663E-4</v>
      </c>
      <c r="Q1476" s="57">
        <f t="shared" si="478"/>
        <v>1.277257256388488E-5</v>
      </c>
      <c r="R1476" s="57">
        <f>IF((H1476+N1476-O1476)&gt;SetUp!$B$56,T1475+H1476+N1476-O1476-SetUp!$B$56,T1475)</f>
        <v>0</v>
      </c>
      <c r="S1476" s="57">
        <f>R1476*SetUp!$B$65</f>
        <v>0</v>
      </c>
      <c r="T1476" s="57">
        <f>IF((R1476-S1476)&lt;SetUp!$B$53,R1476-S1476,SetUp!$B$53)</f>
        <v>0</v>
      </c>
      <c r="U1476" s="57">
        <f t="shared" si="479"/>
        <v>0.12218483398940444</v>
      </c>
      <c r="V1476" s="57">
        <f>(L1476-P1476)/1000*SetUp!$B$13*1000000/SetUp!$B$48</f>
        <v>1.4765233310455256E-2</v>
      </c>
      <c r="W1476" s="57">
        <f t="shared" ref="W1476:W1539" si="490">Q1476+U1476+T1476-H1476-U1475-T1475-B1476+E1476+J1476+L1476</f>
        <v>3.4694469519536142E-18</v>
      </c>
      <c r="X1476" s="57">
        <f>MAX((SetUp!$B$56*(1-($H1476/SetUp!$B$56)^2)*TANH(($B1476-$D1476)/SetUp!$B$56))/(1+$H1476/SetUp!$B$56*TANH(($B1476-$D1476)/SetUp!$B$56)),0)</f>
        <v>0</v>
      </c>
      <c r="AP1476" s="64">
        <v>28689</v>
      </c>
      <c r="AQ1476" s="55">
        <v>7</v>
      </c>
      <c r="AR1476" s="55">
        <v>200</v>
      </c>
      <c r="AS1476" s="66">
        <f t="shared" si="480"/>
        <v>1.048</v>
      </c>
      <c r="AT1476" s="66">
        <f t="shared" si="481"/>
        <v>0.32890712659986276</v>
      </c>
      <c r="AU1476" s="55" t="str">
        <f>IF(OR($AP1476&lt;SetUp!$B$97,$AP1476&gt;SetUp!$B$98),"Não","Sim")</f>
        <v>Não</v>
      </c>
      <c r="AV1476" s="68">
        <f t="shared" si="482"/>
        <v>1.0237187113655781</v>
      </c>
      <c r="AW1476" s="68">
        <f t="shared" si="483"/>
        <v>0.57350425159702412</v>
      </c>
      <c r="AX1476" s="68">
        <f t="shared" si="484"/>
        <v>2.0361282647707864E-2</v>
      </c>
      <c r="AY1476" s="68">
        <f t="shared" si="485"/>
        <v>-0.48292671633350842</v>
      </c>
      <c r="AZ1476" s="68">
        <f t="shared" si="486"/>
        <v>-0.71909287340013728</v>
      </c>
      <c r="BA1476" s="68">
        <f t="shared" si="487"/>
        <v>-0.45021445976855401</v>
      </c>
      <c r="BB1476" s="68">
        <f t="shared" si="488"/>
        <v>-0.50328799898121623</v>
      </c>
    </row>
    <row r="1477" spans="1:54" x14ac:dyDescent="0.3">
      <c r="A1477" s="64">
        <v>28139</v>
      </c>
      <c r="B1477" s="57">
        <v>1.5740000000000001</v>
      </c>
      <c r="C1477" s="57"/>
      <c r="D1477" s="57">
        <v>5.1120000000000001</v>
      </c>
      <c r="E1477" s="57">
        <f t="shared" si="473"/>
        <v>1.5740000000000001</v>
      </c>
      <c r="F1477" s="57">
        <f t="shared" si="474"/>
        <v>3.5380000000000003</v>
      </c>
      <c r="G1477" s="57">
        <f t="shared" si="475"/>
        <v>0</v>
      </c>
      <c r="H1477" s="57">
        <f>IF(Q1476&gt;SetUp!$B$56,SetUp!$B$56,Q1476)</f>
        <v>1.277257256388488E-5</v>
      </c>
      <c r="I1477" s="57">
        <f t="shared" si="489"/>
        <v>0.12218483398940444</v>
      </c>
      <c r="J1477" s="57">
        <f>MIN(F1477,H1477,(1-EXP(-SetUp!$B$52*H1477/SetUp!$B$56))*F1477)</f>
        <v>7.0608307249635519E-6</v>
      </c>
      <c r="K1477" s="57">
        <f t="shared" si="476"/>
        <v>5.7117418389213281E-6</v>
      </c>
      <c r="L1477" s="57">
        <f>IF(I1477&lt;=0,0,MIN(SetUp!$B$50*I1477^SetUp!$B$55,I1477))</f>
        <v>6.1573195010495771E-4</v>
      </c>
      <c r="M1477" s="57">
        <f t="shared" si="477"/>
        <v>0.12156910203929948</v>
      </c>
      <c r="N1477" s="57">
        <f>IF(SetUp!$B$62=0,X1477,(B1477-E1477)*(1-(H1477/SetUp!$B$66/SetUp!$B$56)))</f>
        <v>0</v>
      </c>
      <c r="O1477" s="57">
        <f>K1477*SetUp!$B$65</f>
        <v>0</v>
      </c>
      <c r="P1477" s="57">
        <f>MIN(SetUp!$B$54*L1477^SetUp!$B$51,L1477)</f>
        <v>3.5837122119773099E-4</v>
      </c>
      <c r="Q1477" s="57">
        <f t="shared" si="478"/>
        <v>5.7117418389213281E-6</v>
      </c>
      <c r="R1477" s="57">
        <f>IF((H1477+N1477-O1477)&gt;SetUp!$B$56,T1476+H1477+N1477-O1477-SetUp!$B$56,T1476)</f>
        <v>0</v>
      </c>
      <c r="S1477" s="57">
        <f>R1477*SetUp!$B$65</f>
        <v>0</v>
      </c>
      <c r="T1477" s="57">
        <f>IF((R1477-S1477)&lt;SetUp!$B$53,R1477-S1477,SetUp!$B$53)</f>
        <v>0</v>
      </c>
      <c r="U1477" s="57">
        <f t="shared" si="479"/>
        <v>0.12156910203929948</v>
      </c>
      <c r="V1477" s="57">
        <f>(L1477-P1477)/1000*SetUp!$B$13*1000000/SetUp!$B$48</f>
        <v>1.4638081958399307E-2</v>
      </c>
      <c r="W1477" s="57">
        <f t="shared" si="490"/>
        <v>-7.3617327511765751E-17</v>
      </c>
      <c r="X1477" s="57">
        <f>MAX((SetUp!$B$56*(1-($H1477/SetUp!$B$56)^2)*TANH(($B1477-$D1477)/SetUp!$B$56))/(1+$H1477/SetUp!$B$56*TANH(($B1477-$D1477)/SetUp!$B$56)),0)</f>
        <v>0</v>
      </c>
      <c r="AP1477" s="64">
        <v>28690</v>
      </c>
      <c r="AQ1477" s="55">
        <v>7</v>
      </c>
      <c r="AR1477" s="55">
        <v>201</v>
      </c>
      <c r="AS1477" s="66">
        <f t="shared" si="480"/>
        <v>0.97299999999999998</v>
      </c>
      <c r="AT1477" s="66">
        <f t="shared" si="481"/>
        <v>0.31943246574726469</v>
      </c>
      <c r="AU1477" s="55" t="str">
        <f>IF(OR($AP1477&lt;SetUp!$B$97,$AP1477&gt;SetUp!$B$98),"Não","Sim")</f>
        <v>Não</v>
      </c>
      <c r="AV1477" s="68">
        <f t="shared" si="482"/>
        <v>0.98640762365261547</v>
      </c>
      <c r="AW1477" s="68">
        <f t="shared" si="483"/>
        <v>0.56518356818582816</v>
      </c>
      <c r="AX1477" s="68">
        <f t="shared" si="484"/>
        <v>-1.1887159731648099E-2</v>
      </c>
      <c r="AY1477" s="68">
        <f t="shared" si="485"/>
        <v>-0.49562094612381213</v>
      </c>
      <c r="AZ1477" s="68">
        <f t="shared" si="486"/>
        <v>-0.65356753425273528</v>
      </c>
      <c r="BA1477" s="68">
        <f t="shared" si="487"/>
        <v>-0.42122405546678732</v>
      </c>
      <c r="BB1477" s="68">
        <f t="shared" si="488"/>
        <v>-0.48373378639216402</v>
      </c>
    </row>
    <row r="1478" spans="1:54" x14ac:dyDescent="0.3">
      <c r="A1478" s="64">
        <v>28140</v>
      </c>
      <c r="B1478" s="57">
        <v>3.4340000000000002</v>
      </c>
      <c r="C1478" s="57"/>
      <c r="D1478" s="57">
        <v>5.1120000000000001</v>
      </c>
      <c r="E1478" s="57">
        <f t="shared" si="473"/>
        <v>3.4340000000000002</v>
      </c>
      <c r="F1478" s="57">
        <f t="shared" si="474"/>
        <v>1.6779999999999999</v>
      </c>
      <c r="G1478" s="57">
        <f t="shared" si="475"/>
        <v>0</v>
      </c>
      <c r="H1478" s="57">
        <f>IF(Q1477&gt;SetUp!$B$56,SetUp!$B$56,Q1477)</f>
        <v>5.7117418389213281E-6</v>
      </c>
      <c r="I1478" s="57">
        <f t="shared" si="489"/>
        <v>0.12156910203929948</v>
      </c>
      <c r="J1478" s="57">
        <f>MIN(F1478,H1478,(1-EXP(-SetUp!$B$52*H1478/SetUp!$B$56))*F1478)</f>
        <v>1.4975466450688479E-6</v>
      </c>
      <c r="K1478" s="57">
        <f t="shared" si="476"/>
        <v>4.2141951938524803E-6</v>
      </c>
      <c r="L1478" s="57">
        <f>IF(I1478&lt;=0,0,MIN(SetUp!$B$50*I1478^SetUp!$B$55,I1478))</f>
        <v>6.1056916222348523E-4</v>
      </c>
      <c r="M1478" s="57">
        <f t="shared" si="477"/>
        <v>0.12095853287707599</v>
      </c>
      <c r="N1478" s="57">
        <f>IF(SetUp!$B$62=0,X1478,(B1478-E1478)*(1-(H1478/SetUp!$B$66/SetUp!$B$56)))</f>
        <v>0</v>
      </c>
      <c r="O1478" s="57">
        <f>K1478*SetUp!$B$65</f>
        <v>0</v>
      </c>
      <c r="P1478" s="57">
        <f>MIN(SetUp!$B$54*L1478^SetUp!$B$51,L1478)</f>
        <v>3.5541725832697999E-4</v>
      </c>
      <c r="Q1478" s="57">
        <f t="shared" si="478"/>
        <v>4.2141951938524803E-6</v>
      </c>
      <c r="R1478" s="57">
        <f>IF((H1478+N1478-O1478)&gt;SetUp!$B$56,T1477+H1478+N1478-O1478-SetUp!$B$56,T1477)</f>
        <v>0</v>
      </c>
      <c r="S1478" s="57">
        <f>R1478*SetUp!$B$65</f>
        <v>0</v>
      </c>
      <c r="T1478" s="57">
        <f>IF((R1478-S1478)&lt;SetUp!$B$53,R1478-S1478,SetUp!$B$53)</f>
        <v>0</v>
      </c>
      <c r="U1478" s="57">
        <f t="shared" si="479"/>
        <v>0.12095853287707599</v>
      </c>
      <c r="V1478" s="57">
        <f>(L1478-P1478)/1000*SetUp!$B$13*1000000/SetUp!$B$48</f>
        <v>1.4512449109611572E-2</v>
      </c>
      <c r="W1478" s="57">
        <f t="shared" si="490"/>
        <v>6.7979476214841128E-17</v>
      </c>
      <c r="X1478" s="57">
        <f>MAX((SetUp!$B$56*(1-($H1478/SetUp!$B$56)^2)*TANH(($B1478-$D1478)/SetUp!$B$56))/(1+$H1478/SetUp!$B$56*TANH(($B1478-$D1478)/SetUp!$B$56)),0)</f>
        <v>0</v>
      </c>
      <c r="AP1478" s="64">
        <v>28691</v>
      </c>
      <c r="AQ1478" s="55">
        <v>7</v>
      </c>
      <c r="AR1478" s="55">
        <v>202</v>
      </c>
      <c r="AS1478" s="66">
        <f t="shared" si="480"/>
        <v>0.83399999999999996</v>
      </c>
      <c r="AT1478" s="66">
        <f t="shared" si="481"/>
        <v>0.31033468009169957</v>
      </c>
      <c r="AU1478" s="55" t="str">
        <f>IF(OR($AP1478&lt;SetUp!$B$97,$AP1478&gt;SetUp!$B$98),"Não","Sim")</f>
        <v>Não</v>
      </c>
      <c r="AV1478" s="68">
        <f t="shared" si="482"/>
        <v>0.91323600454646991</v>
      </c>
      <c r="AW1478" s="68">
        <f t="shared" si="483"/>
        <v>0.55707690680165478</v>
      </c>
      <c r="AX1478" s="68">
        <f t="shared" si="484"/>
        <v>-7.8833949362261305E-2</v>
      </c>
      <c r="AY1478" s="68">
        <f t="shared" si="485"/>
        <v>-0.50816968902792947</v>
      </c>
      <c r="AZ1478" s="68">
        <f t="shared" si="486"/>
        <v>-0.52366531990830034</v>
      </c>
      <c r="BA1478" s="68">
        <f t="shared" si="487"/>
        <v>-0.35615909774481513</v>
      </c>
      <c r="BB1478" s="68">
        <f t="shared" si="488"/>
        <v>-0.42933573966566818</v>
      </c>
    </row>
    <row r="1479" spans="1:54" x14ac:dyDescent="0.3">
      <c r="A1479" s="64">
        <v>28141</v>
      </c>
      <c r="B1479" s="57">
        <v>0.95899999999999996</v>
      </c>
      <c r="C1479" s="57"/>
      <c r="D1479" s="57">
        <v>5.1120000000000001</v>
      </c>
      <c r="E1479" s="57">
        <f t="shared" si="473"/>
        <v>0.95899999999999996</v>
      </c>
      <c r="F1479" s="57">
        <f t="shared" si="474"/>
        <v>4.1530000000000005</v>
      </c>
      <c r="G1479" s="57">
        <f t="shared" si="475"/>
        <v>0</v>
      </c>
      <c r="H1479" s="57">
        <f>IF(Q1478&gt;SetUp!$B$56,SetUp!$B$56,Q1478)</f>
        <v>4.2141951938524803E-6</v>
      </c>
      <c r="I1479" s="57">
        <f t="shared" si="489"/>
        <v>0.12095853287707599</v>
      </c>
      <c r="J1479" s="57">
        <f>MIN(F1479,H1479,(1-EXP(-SetUp!$B$52*H1479/SetUp!$B$56))*F1479)</f>
        <v>2.7346166998902801E-6</v>
      </c>
      <c r="K1479" s="57">
        <f t="shared" si="476"/>
        <v>1.4795784939622002E-6</v>
      </c>
      <c r="L1479" s="57">
        <f>IF(I1479&lt;=0,0,MIN(SetUp!$B$50*I1479^SetUp!$B$55,I1479))</f>
        <v>6.054668481458948E-4</v>
      </c>
      <c r="M1479" s="57">
        <f t="shared" si="477"/>
        <v>0.12035306602893009</v>
      </c>
      <c r="N1479" s="57">
        <f>IF(SetUp!$B$62=0,X1479,(B1479-E1479)*(1-(H1479/SetUp!$B$66/SetUp!$B$56)))</f>
        <v>0</v>
      </c>
      <c r="O1479" s="57">
        <f>K1479*SetUp!$B$65</f>
        <v>0</v>
      </c>
      <c r="P1479" s="57">
        <f>MIN(SetUp!$B$54*L1479^SetUp!$B$51,L1479)</f>
        <v>3.5249747890258226E-4</v>
      </c>
      <c r="Q1479" s="57">
        <f t="shared" si="478"/>
        <v>1.4795784939622002E-6</v>
      </c>
      <c r="R1479" s="57">
        <f>IF((H1479+N1479-O1479)&gt;SetUp!$B$56,T1478+H1479+N1479-O1479-SetUp!$B$56,T1478)</f>
        <v>0</v>
      </c>
      <c r="S1479" s="57">
        <f>R1479*SetUp!$B$65</f>
        <v>0</v>
      </c>
      <c r="T1479" s="57">
        <f>IF((R1479-S1479)&lt;SetUp!$B$53,R1479-S1479,SetUp!$B$53)</f>
        <v>0</v>
      </c>
      <c r="U1479" s="57">
        <f t="shared" si="479"/>
        <v>0.12035306602893009</v>
      </c>
      <c r="V1479" s="57">
        <f>(L1479-P1479)/1000*SetUp!$B$13*1000000/SetUp!$B$48</f>
        <v>1.4388311595445617E-2</v>
      </c>
      <c r="W1479" s="57">
        <f t="shared" si="490"/>
        <v>3.7188134516252802E-17</v>
      </c>
      <c r="X1479" s="57">
        <f>MAX((SetUp!$B$56*(1-($H1479/SetUp!$B$56)^2)*TANH(($B1479-$D1479)/SetUp!$B$56))/(1+$H1479/SetUp!$B$56*TANH(($B1479-$D1479)/SetUp!$B$56)),0)</f>
        <v>0</v>
      </c>
      <c r="AP1479" s="64">
        <v>28692</v>
      </c>
      <c r="AQ1479" s="55">
        <v>7</v>
      </c>
      <c r="AR1479" s="55">
        <v>203</v>
      </c>
      <c r="AS1479" s="66">
        <f t="shared" si="480"/>
        <v>0.77</v>
      </c>
      <c r="AT1479" s="66">
        <f t="shared" si="481"/>
        <v>0.3015947179553119</v>
      </c>
      <c r="AU1479" s="55" t="str">
        <f>IF(OR($AP1479&lt;SetUp!$B$97,$AP1479&gt;SetUp!$B$98),"Não","Sim")</f>
        <v>Não</v>
      </c>
      <c r="AV1479" s="68">
        <f t="shared" si="482"/>
        <v>0.87749643873921224</v>
      </c>
      <c r="AW1479" s="68">
        <f t="shared" si="483"/>
        <v>0.54917639967073595</v>
      </c>
      <c r="AX1479" s="68">
        <f t="shared" si="484"/>
        <v>-0.11350927482751812</v>
      </c>
      <c r="AY1479" s="68">
        <f t="shared" si="485"/>
        <v>-0.52057626884652419</v>
      </c>
      <c r="AZ1479" s="68">
        <f t="shared" si="486"/>
        <v>-0.46840528204468812</v>
      </c>
      <c r="BA1479" s="68">
        <f t="shared" si="487"/>
        <v>-0.32832003906847629</v>
      </c>
      <c r="BB1479" s="68">
        <f t="shared" si="488"/>
        <v>-0.40706699401900609</v>
      </c>
    </row>
    <row r="1480" spans="1:54" x14ac:dyDescent="0.3">
      <c r="A1480" s="64">
        <v>28142</v>
      </c>
      <c r="B1480" s="57">
        <v>2.3420000000000001</v>
      </c>
      <c r="C1480" s="57"/>
      <c r="D1480" s="57">
        <v>5.1120000000000001</v>
      </c>
      <c r="E1480" s="57">
        <f t="shared" si="473"/>
        <v>2.3420000000000001</v>
      </c>
      <c r="F1480" s="57">
        <f t="shared" si="474"/>
        <v>2.77</v>
      </c>
      <c r="G1480" s="57">
        <f t="shared" si="475"/>
        <v>0</v>
      </c>
      <c r="H1480" s="57">
        <f>IF(Q1479&gt;SetUp!$B$56,SetUp!$B$56,Q1479)</f>
        <v>1.4795784939622002E-6</v>
      </c>
      <c r="I1480" s="57">
        <f t="shared" si="489"/>
        <v>0.12035306602893009</v>
      </c>
      <c r="J1480" s="57">
        <f>MIN(F1480,H1480,(1-EXP(-SetUp!$B$52*H1480/SetUp!$B$56))*F1480)</f>
        <v>6.4037999291111088E-7</v>
      </c>
      <c r="K1480" s="57">
        <f t="shared" si="476"/>
        <v>8.3919850105108933E-7</v>
      </c>
      <c r="L1480" s="57">
        <f>IF(I1480&lt;=0,0,MIN(SetUp!$B$50*I1480^SetUp!$B$55,I1480))</f>
        <v>6.0042409933292894E-4</v>
      </c>
      <c r="M1480" s="57">
        <f t="shared" si="477"/>
        <v>0.11975264192959716</v>
      </c>
      <c r="N1480" s="57">
        <f>IF(SetUp!$B$62=0,X1480,(B1480-E1480)*(1-(H1480/SetUp!$B$66/SetUp!$B$56)))</f>
        <v>0</v>
      </c>
      <c r="O1480" s="57">
        <f>K1480*SetUp!$B$65</f>
        <v>0</v>
      </c>
      <c r="P1480" s="57">
        <f>MIN(SetUp!$B$54*L1480^SetUp!$B$51,L1480)</f>
        <v>3.4961137416874102E-4</v>
      </c>
      <c r="Q1480" s="57">
        <f t="shared" si="478"/>
        <v>8.3919850105108933E-7</v>
      </c>
      <c r="R1480" s="57">
        <f>IF((H1480+N1480-O1480)&gt;SetUp!$B$56,T1479+H1480+N1480-O1480-SetUp!$B$56,T1479)</f>
        <v>0</v>
      </c>
      <c r="S1480" s="57">
        <f>R1480*SetUp!$B$65</f>
        <v>0</v>
      </c>
      <c r="T1480" s="57">
        <f>IF((R1480-S1480)&lt;SetUp!$B$53,R1480-S1480,SetUp!$B$53)</f>
        <v>0</v>
      </c>
      <c r="U1480" s="57">
        <f t="shared" si="479"/>
        <v>0.11975264192959716</v>
      </c>
      <c r="V1480" s="57">
        <f>(L1480-P1480)/1000*SetUp!$B$13*1000000/SetUp!$B$48</f>
        <v>1.426564667714449E-2</v>
      </c>
      <c r="W1480" s="57">
        <f t="shared" si="490"/>
        <v>-1.1221492485224971E-16</v>
      </c>
      <c r="X1480" s="57">
        <f>MAX((SetUp!$B$56*(1-($H1480/SetUp!$B$56)^2)*TANH(($B1480-$D1480)/SetUp!$B$56))/(1+$H1480/SetUp!$B$56*TANH(($B1480-$D1480)/SetUp!$B$56)),0)</f>
        <v>0</v>
      </c>
      <c r="AP1480" s="64">
        <v>28693</v>
      </c>
      <c r="AQ1480" s="55">
        <v>7</v>
      </c>
      <c r="AR1480" s="55">
        <v>204</v>
      </c>
      <c r="AS1480" s="66">
        <f t="shared" si="480"/>
        <v>0.65200000000000002</v>
      </c>
      <c r="AT1480" s="66">
        <f t="shared" si="481"/>
        <v>0.29319469214782889</v>
      </c>
      <c r="AU1480" s="55" t="str">
        <f>IF(OR($AP1480&lt;SetUp!$B$97,$AP1480&gt;SetUp!$B$98),"Não","Sim")</f>
        <v>Não</v>
      </c>
      <c r="AV1480" s="68">
        <f t="shared" si="482"/>
        <v>0.80746516952745395</v>
      </c>
      <c r="AW1480" s="68">
        <f t="shared" si="483"/>
        <v>0.54147455355522378</v>
      </c>
      <c r="AX1480" s="68">
        <f t="shared" si="484"/>
        <v>-0.18575240426807979</v>
      </c>
      <c r="AY1480" s="68">
        <f t="shared" si="485"/>
        <v>-0.53284389621295059</v>
      </c>
      <c r="AZ1480" s="68">
        <f t="shared" si="486"/>
        <v>-0.35880530785217113</v>
      </c>
      <c r="BA1480" s="68">
        <f t="shared" si="487"/>
        <v>-0.26599061597223017</v>
      </c>
      <c r="BB1480" s="68">
        <f t="shared" si="488"/>
        <v>-0.34709149194487077</v>
      </c>
    </row>
    <row r="1481" spans="1:54" x14ac:dyDescent="0.3">
      <c r="A1481" s="64">
        <v>28143</v>
      </c>
      <c r="B1481" s="57">
        <v>2.0390000000000001</v>
      </c>
      <c r="C1481" s="57"/>
      <c r="D1481" s="57">
        <v>5.1120000000000001</v>
      </c>
      <c r="E1481" s="57">
        <f t="shared" si="473"/>
        <v>2.0390000000000001</v>
      </c>
      <c r="F1481" s="57">
        <f t="shared" si="474"/>
        <v>3.073</v>
      </c>
      <c r="G1481" s="57">
        <f t="shared" si="475"/>
        <v>0</v>
      </c>
      <c r="H1481" s="57">
        <f>IF(Q1480&gt;SetUp!$B$56,SetUp!$B$56,Q1480)</f>
        <v>8.3919850105108933E-7</v>
      </c>
      <c r="I1481" s="57">
        <f t="shared" si="489"/>
        <v>0.11975264192959716</v>
      </c>
      <c r="J1481" s="57">
        <f>MIN(F1481,H1481,(1-EXP(-SetUp!$B$52*H1481/SetUp!$B$56))*F1481)</f>
        <v>4.0294637876303606E-7</v>
      </c>
      <c r="K1481" s="57">
        <f t="shared" si="476"/>
        <v>4.3625212228805327E-7</v>
      </c>
      <c r="L1481" s="57">
        <f>IF(I1481&lt;=0,0,MIN(SetUp!$B$50*I1481^SetUp!$B$55,I1481))</f>
        <v>5.9544002388514281E-4</v>
      </c>
      <c r="M1481" s="57">
        <f t="shared" si="477"/>
        <v>0.11915720190571201</v>
      </c>
      <c r="N1481" s="57">
        <f>IF(SetUp!$B$62=0,X1481,(B1481-E1481)*(1-(H1481/SetUp!$B$66/SetUp!$B$56)))</f>
        <v>0</v>
      </c>
      <c r="O1481" s="57">
        <f>K1481*SetUp!$B$65</f>
        <v>0</v>
      </c>
      <c r="P1481" s="57">
        <f>MIN(SetUp!$B$54*L1481^SetUp!$B$51,L1481)</f>
        <v>3.4675844461635384E-4</v>
      </c>
      <c r="Q1481" s="57">
        <f t="shared" si="478"/>
        <v>4.3625212228805327E-7</v>
      </c>
      <c r="R1481" s="57">
        <f>IF((H1481+N1481-O1481)&gt;SetUp!$B$56,T1480+H1481+N1481-O1481-SetUp!$B$56,T1480)</f>
        <v>0</v>
      </c>
      <c r="S1481" s="57">
        <f>R1481*SetUp!$B$65</f>
        <v>0</v>
      </c>
      <c r="T1481" s="57">
        <f>IF((R1481-S1481)&lt;SetUp!$B$53,R1481-S1481,SetUp!$B$53)</f>
        <v>0</v>
      </c>
      <c r="U1481" s="57">
        <f t="shared" si="479"/>
        <v>0.11915720190571201</v>
      </c>
      <c r="V1481" s="57">
        <f>(L1481-P1481)/1000*SetUp!$B$13*1000000/SetUp!$B$48</f>
        <v>1.4144432036454683E-2</v>
      </c>
      <c r="W1481" s="57">
        <f t="shared" si="490"/>
        <v>-3.1983964088322381E-17</v>
      </c>
      <c r="X1481" s="57">
        <f>MAX((SetUp!$B$56*(1-($H1481/SetUp!$B$56)^2)*TANH(($B1481-$D1481)/SetUp!$B$56))/(1+$H1481/SetUp!$B$56*TANH(($B1481-$D1481)/SetUp!$B$56)),0)</f>
        <v>0</v>
      </c>
      <c r="AP1481" s="64">
        <v>28694</v>
      </c>
      <c r="AQ1481" s="55">
        <v>7</v>
      </c>
      <c r="AR1481" s="55">
        <v>205</v>
      </c>
      <c r="AS1481" s="66">
        <f t="shared" si="480"/>
        <v>0.65200000000000002</v>
      </c>
      <c r="AT1481" s="66">
        <f t="shared" si="481"/>
        <v>0.2851177967194411</v>
      </c>
      <c r="AU1481" s="55" t="str">
        <f>IF(OR($AP1481&lt;SetUp!$B$97,$AP1481&gt;SetUp!$B$98),"Não","Sim")</f>
        <v>Não</v>
      </c>
      <c r="AV1481" s="68">
        <f t="shared" si="482"/>
        <v>0.80746516952745395</v>
      </c>
      <c r="AW1481" s="68">
        <f t="shared" si="483"/>
        <v>0.5339642279398884</v>
      </c>
      <c r="AX1481" s="68">
        <f t="shared" si="484"/>
        <v>-0.18575240426807979</v>
      </c>
      <c r="AY1481" s="68">
        <f t="shared" si="485"/>
        <v>-0.54497567369079913</v>
      </c>
      <c r="AZ1481" s="68">
        <f t="shared" si="486"/>
        <v>-0.36688220328055893</v>
      </c>
      <c r="BA1481" s="68">
        <f t="shared" si="487"/>
        <v>-0.27350094158756555</v>
      </c>
      <c r="BB1481" s="68">
        <f t="shared" si="488"/>
        <v>-0.35922326942271932</v>
      </c>
    </row>
    <row r="1482" spans="1:54" x14ac:dyDescent="0.3">
      <c r="A1482" s="64">
        <v>28144</v>
      </c>
      <c r="B1482" s="57">
        <v>0.66200000000000003</v>
      </c>
      <c r="C1482" s="57"/>
      <c r="D1482" s="57">
        <v>5.1120000000000001</v>
      </c>
      <c r="E1482" s="57">
        <f t="shared" si="473"/>
        <v>0.66200000000000003</v>
      </c>
      <c r="F1482" s="57">
        <f t="shared" si="474"/>
        <v>4.45</v>
      </c>
      <c r="G1482" s="57">
        <f t="shared" si="475"/>
        <v>0</v>
      </c>
      <c r="H1482" s="57">
        <f>IF(Q1481&gt;SetUp!$B$56,SetUp!$B$56,Q1481)</f>
        <v>4.3625212228805327E-7</v>
      </c>
      <c r="I1482" s="57">
        <f t="shared" si="489"/>
        <v>0.11915720190571201</v>
      </c>
      <c r="J1482" s="57">
        <f>MIN(F1482,H1482,(1-EXP(-SetUp!$B$52*H1482/SetUp!$B$56))*F1482)</f>
        <v>3.033315434997075E-7</v>
      </c>
      <c r="K1482" s="57">
        <f t="shared" si="476"/>
        <v>1.3292057878834577E-7</v>
      </c>
      <c r="L1482" s="57">
        <f>IF(I1482&lt;=0,0,MIN(SetUp!$B$50*I1482^SetUp!$B$55,I1482))</f>
        <v>5.905137461837067E-4</v>
      </c>
      <c r="M1482" s="57">
        <f t="shared" si="477"/>
        <v>0.1185666881595283</v>
      </c>
      <c r="N1482" s="57">
        <f>IF(SetUp!$B$62=0,X1482,(B1482-E1482)*(1-(H1482/SetUp!$B$66/SetUp!$B$56)))</f>
        <v>0</v>
      </c>
      <c r="O1482" s="57">
        <f>K1482*SetUp!$B$65</f>
        <v>0</v>
      </c>
      <c r="P1482" s="57">
        <f>MIN(SetUp!$B$54*L1482^SetUp!$B$51,L1482)</f>
        <v>3.4393819978468967E-4</v>
      </c>
      <c r="Q1482" s="57">
        <f t="shared" si="478"/>
        <v>1.3292057878834577E-7</v>
      </c>
      <c r="R1482" s="57">
        <f>IF((H1482+N1482-O1482)&gt;SetUp!$B$56,T1481+H1482+N1482-O1482-SetUp!$B$56,T1481)</f>
        <v>0</v>
      </c>
      <c r="S1482" s="57">
        <f>R1482*SetUp!$B$65</f>
        <v>0</v>
      </c>
      <c r="T1482" s="57">
        <f>IF((R1482-S1482)&lt;SetUp!$B$53,R1482-S1482,SetUp!$B$53)</f>
        <v>0</v>
      </c>
      <c r="U1482" s="57">
        <f t="shared" si="479"/>
        <v>0.1185666881595283</v>
      </c>
      <c r="V1482" s="57">
        <f>(L1482-P1482)/1000*SetUp!$B$13*1000000/SetUp!$B$48</f>
        <v>1.4024645766475951E-2</v>
      </c>
      <c r="W1482" s="57">
        <f t="shared" si="490"/>
        <v>-2.8406096919120216E-17</v>
      </c>
      <c r="X1482" s="57">
        <f>MAX((SetUp!$B$56*(1-($H1482/SetUp!$B$56)^2)*TANH(($B1482-$D1482)/SetUp!$B$56))/(1+$H1482/SetUp!$B$56*TANH(($B1482-$D1482)/SetUp!$B$56)),0)</f>
        <v>0</v>
      </c>
      <c r="AP1482" s="64">
        <v>28695</v>
      </c>
      <c r="AQ1482" s="55">
        <v>7</v>
      </c>
      <c r="AR1482" s="55">
        <v>206</v>
      </c>
      <c r="AS1482" s="66">
        <f t="shared" si="480"/>
        <v>0.59699999999999998</v>
      </c>
      <c r="AT1482" s="66">
        <f t="shared" si="481"/>
        <v>0.27734823051078072</v>
      </c>
      <c r="AU1482" s="55" t="str">
        <f>IF(OR($AP1482&lt;SetUp!$B$97,$AP1482&gt;SetUp!$B$98),"Não","Sim")</f>
        <v>Não</v>
      </c>
      <c r="AV1482" s="68">
        <f t="shared" si="482"/>
        <v>0.77265775088327426</v>
      </c>
      <c r="AW1482" s="68">
        <f t="shared" si="483"/>
        <v>0.52663861471675311</v>
      </c>
      <c r="AX1482" s="68">
        <f t="shared" si="484"/>
        <v>-0.22402566887063094</v>
      </c>
      <c r="AY1482" s="68">
        <f t="shared" si="485"/>
        <v>-0.55697460058685899</v>
      </c>
      <c r="AZ1482" s="68">
        <f t="shared" si="486"/>
        <v>-0.31965176948921925</v>
      </c>
      <c r="BA1482" s="68">
        <f t="shared" si="487"/>
        <v>-0.24601913616652116</v>
      </c>
      <c r="BB1482" s="68">
        <f t="shared" si="488"/>
        <v>-0.33294893171622808</v>
      </c>
    </row>
    <row r="1483" spans="1:54" x14ac:dyDescent="0.3">
      <c r="A1483" s="64">
        <v>28145</v>
      </c>
      <c r="B1483" s="57">
        <v>1.403</v>
      </c>
      <c r="C1483" s="57"/>
      <c r="D1483" s="57">
        <v>5.1120000000000001</v>
      </c>
      <c r="E1483" s="57">
        <f t="shared" si="473"/>
        <v>1.403</v>
      </c>
      <c r="F1483" s="57">
        <f t="shared" si="474"/>
        <v>3.7090000000000001</v>
      </c>
      <c r="G1483" s="57">
        <f t="shared" si="475"/>
        <v>0</v>
      </c>
      <c r="H1483" s="57">
        <f>IF(Q1482&gt;SetUp!$B$56,SetUp!$B$56,Q1482)</f>
        <v>1.3292057878834577E-7</v>
      </c>
      <c r="I1483" s="57">
        <f t="shared" si="489"/>
        <v>0.1185666881595283</v>
      </c>
      <c r="J1483" s="57">
        <f>MIN(F1483,H1483,(1-EXP(-SetUp!$B$52*H1483/SetUp!$B$56))*F1483)</f>
        <v>7.7031628313628532E-8</v>
      </c>
      <c r="K1483" s="57">
        <f t="shared" si="476"/>
        <v>5.5888950474717242E-8</v>
      </c>
      <c r="L1483" s="57">
        <f>IF(I1483&lt;=0,0,MIN(SetUp!$B$50*I1483^SetUp!$B$55,I1483))</f>
        <v>5.8564440654013279E-4</v>
      </c>
      <c r="M1483" s="57">
        <f t="shared" si="477"/>
        <v>0.11798104375298817</v>
      </c>
      <c r="N1483" s="57">
        <f>IF(SetUp!$B$62=0,X1483,(B1483-E1483)*(1-(H1483/SetUp!$B$66/SetUp!$B$56)))</f>
        <v>0</v>
      </c>
      <c r="O1483" s="57">
        <f>K1483*SetUp!$B$65</f>
        <v>0</v>
      </c>
      <c r="P1483" s="57">
        <f>MIN(SetUp!$B$54*L1483^SetUp!$B$51,L1483)</f>
        <v>3.4115015806797226E-4</v>
      </c>
      <c r="Q1483" s="57">
        <f t="shared" si="478"/>
        <v>5.5888950474717242E-8</v>
      </c>
      <c r="R1483" s="57">
        <f>IF((H1483+N1483-O1483)&gt;SetUp!$B$56,T1482+H1483+N1483-O1483-SetUp!$B$56,T1482)</f>
        <v>0</v>
      </c>
      <c r="S1483" s="57">
        <f>R1483*SetUp!$B$65</f>
        <v>0</v>
      </c>
      <c r="T1483" s="57">
        <f>IF((R1483-S1483)&lt;SetUp!$B$53,R1483-S1483,SetUp!$B$53)</f>
        <v>0</v>
      </c>
      <c r="U1483" s="57">
        <f t="shared" si="479"/>
        <v>0.11798104375298817</v>
      </c>
      <c r="V1483" s="57">
        <f>(L1483-P1483)/1000*SetUp!$B$13*1000000/SetUp!$B$48</f>
        <v>1.3906266362739676E-2</v>
      </c>
      <c r="W1483" s="57">
        <f t="shared" si="490"/>
        <v>7.2424705122031696E-17</v>
      </c>
      <c r="X1483" s="57">
        <f>MAX((SetUp!$B$56*(1-($H1483/SetUp!$B$56)^2)*TANH(($B1483-$D1483)/SetUp!$B$56))/(1+$H1483/SetUp!$B$56*TANH(($B1483-$D1483)/SetUp!$B$56)),0)</f>
        <v>0</v>
      </c>
      <c r="AP1483" s="64">
        <v>28696</v>
      </c>
      <c r="AQ1483" s="55">
        <v>7</v>
      </c>
      <c r="AR1483" s="55">
        <v>207</v>
      </c>
      <c r="AS1483" s="66">
        <f t="shared" si="480"/>
        <v>0.498</v>
      </c>
      <c r="AT1483" s="66">
        <f t="shared" si="481"/>
        <v>0.26987112687733006</v>
      </c>
      <c r="AU1483" s="55" t="str">
        <f>IF(OR($AP1483&lt;SetUp!$B$97,$AP1483&gt;SetUp!$B$98),"Não","Sim")</f>
        <v>Não</v>
      </c>
      <c r="AV1483" s="68">
        <f t="shared" si="482"/>
        <v>0.70569115057509402</v>
      </c>
      <c r="AW1483" s="68">
        <f t="shared" si="483"/>
        <v>0.51949121924949804</v>
      </c>
      <c r="AX1483" s="68">
        <f t="shared" si="484"/>
        <v>-0.30277065724028246</v>
      </c>
      <c r="AY1483" s="68">
        <f t="shared" si="485"/>
        <v>-0.56884357749837455</v>
      </c>
      <c r="AZ1483" s="68">
        <f t="shared" si="486"/>
        <v>-0.22812887312266994</v>
      </c>
      <c r="BA1483" s="68">
        <f t="shared" si="487"/>
        <v>-0.18619993132559598</v>
      </c>
      <c r="BB1483" s="68">
        <f t="shared" si="488"/>
        <v>-0.26607292025809209</v>
      </c>
    </row>
    <row r="1484" spans="1:54" x14ac:dyDescent="0.3">
      <c r="A1484" s="64">
        <v>28146</v>
      </c>
      <c r="B1484" s="57">
        <v>3.3359999999999999</v>
      </c>
      <c r="C1484" s="57"/>
      <c r="D1484" s="57">
        <v>5.1120000000000001</v>
      </c>
      <c r="E1484" s="57">
        <f t="shared" si="473"/>
        <v>3.3359999999999999</v>
      </c>
      <c r="F1484" s="57">
        <f t="shared" si="474"/>
        <v>1.7760000000000002</v>
      </c>
      <c r="G1484" s="57">
        <f t="shared" si="475"/>
        <v>0</v>
      </c>
      <c r="H1484" s="57">
        <f>IF(Q1483&gt;SetUp!$B$56,SetUp!$B$56,Q1483)</f>
        <v>5.5888950474717242E-8</v>
      </c>
      <c r="I1484" s="57">
        <f t="shared" si="489"/>
        <v>0.11798104375298817</v>
      </c>
      <c r="J1484" s="57">
        <f>MIN(F1484,H1484,(1-EXP(-SetUp!$B$52*H1484/SetUp!$B$56))*F1484)</f>
        <v>1.5509183723949606E-8</v>
      </c>
      <c r="K1484" s="57">
        <f t="shared" si="476"/>
        <v>4.0379766750767633E-8</v>
      </c>
      <c r="L1484" s="57">
        <f>IF(I1484&lt;=0,0,MIN(SetUp!$B$50*I1484^SetUp!$B$55,I1484))</f>
        <v>5.8083116085466517E-4</v>
      </c>
      <c r="M1484" s="57">
        <f t="shared" si="477"/>
        <v>0.1174002125921335</v>
      </c>
      <c r="N1484" s="57">
        <f>IF(SetUp!$B$62=0,X1484,(B1484-E1484)*(1-(H1484/SetUp!$B$66/SetUp!$B$56)))</f>
        <v>0</v>
      </c>
      <c r="O1484" s="57">
        <f>K1484*SetUp!$B$65</f>
        <v>0</v>
      </c>
      <c r="P1484" s="57">
        <f>MIN(SetUp!$B$54*L1484^SetUp!$B$51,L1484)</f>
        <v>3.3839384652671535E-4</v>
      </c>
      <c r="Q1484" s="57">
        <f t="shared" si="478"/>
        <v>4.0379766750767633E-8</v>
      </c>
      <c r="R1484" s="57">
        <f>IF((H1484+N1484-O1484)&gt;SetUp!$B$56,T1483+H1484+N1484-O1484-SetUp!$B$56,T1483)</f>
        <v>0</v>
      </c>
      <c r="S1484" s="57">
        <f>R1484*SetUp!$B$65</f>
        <v>0</v>
      </c>
      <c r="T1484" s="57">
        <f>IF((R1484-S1484)&lt;SetUp!$B$53,R1484-S1484,SetUp!$B$53)</f>
        <v>0</v>
      </c>
      <c r="U1484" s="57">
        <f t="shared" si="479"/>
        <v>0.1174002125921335</v>
      </c>
      <c r="V1484" s="57">
        <f>(L1484-P1484)/1000*SetUp!$B$13*1000000/SetUp!$B$48</f>
        <v>1.3789272714509682E-2</v>
      </c>
      <c r="W1484" s="57">
        <f t="shared" si="490"/>
        <v>6.2775305786910707E-17</v>
      </c>
      <c r="X1484" s="57">
        <f>MAX((SetUp!$B$56*(1-($H1484/SetUp!$B$56)^2)*TANH(($B1484-$D1484)/SetUp!$B$56))/(1+$H1484/SetUp!$B$56*TANH(($B1484-$D1484)/SetUp!$B$56)),0)</f>
        <v>0</v>
      </c>
      <c r="AP1484" s="64">
        <v>28697</v>
      </c>
      <c r="AQ1484" s="55">
        <v>7</v>
      </c>
      <c r="AR1484" s="55">
        <v>208</v>
      </c>
      <c r="AS1484" s="66">
        <f t="shared" si="480"/>
        <v>0.45300000000000001</v>
      </c>
      <c r="AT1484" s="66">
        <f t="shared" si="481"/>
        <v>0.26267248902868773</v>
      </c>
      <c r="AU1484" s="55" t="str">
        <f>IF(OR($AP1484&lt;SetUp!$B$97,$AP1484&gt;SetUp!$B$98),"Não","Sim")</f>
        <v>Não</v>
      </c>
      <c r="AV1484" s="68">
        <f t="shared" si="482"/>
        <v>0.67305274681855365</v>
      </c>
      <c r="AW1484" s="68">
        <f t="shared" si="483"/>
        <v>0.51251584270994754</v>
      </c>
      <c r="AX1484" s="68">
        <f t="shared" si="484"/>
        <v>-0.34390179798716813</v>
      </c>
      <c r="AY1484" s="68">
        <f t="shared" si="485"/>
        <v>-0.58058541061206392</v>
      </c>
      <c r="AZ1484" s="68">
        <f t="shared" si="486"/>
        <v>-0.19032751097131229</v>
      </c>
      <c r="BA1484" s="68">
        <f t="shared" si="487"/>
        <v>-0.1605369041086061</v>
      </c>
      <c r="BB1484" s="68">
        <f t="shared" si="488"/>
        <v>-0.23668361262489579</v>
      </c>
    </row>
    <row r="1485" spans="1:54" x14ac:dyDescent="0.3">
      <c r="A1485" s="64">
        <v>28147</v>
      </c>
      <c r="B1485" s="57">
        <v>20.273</v>
      </c>
      <c r="C1485" s="57"/>
      <c r="D1485" s="57">
        <v>5.1120000000000001</v>
      </c>
      <c r="E1485" s="57">
        <f t="shared" si="473"/>
        <v>5.1120000000000001</v>
      </c>
      <c r="F1485" s="57">
        <f t="shared" si="474"/>
        <v>0</v>
      </c>
      <c r="G1485" s="57">
        <f t="shared" si="475"/>
        <v>0.27737297005394446</v>
      </c>
      <c r="H1485" s="57">
        <f>IF(Q1484&gt;SetUp!$B$56,SetUp!$B$56,Q1484)</f>
        <v>4.0379766750767633E-8</v>
      </c>
      <c r="I1485" s="57">
        <f t="shared" si="489"/>
        <v>0.39477318264607797</v>
      </c>
      <c r="J1485" s="57">
        <f>MIN(F1485,H1485,(1-EXP(-SetUp!$B$52*H1485/SetUp!$B$56))*F1485)</f>
        <v>0</v>
      </c>
      <c r="K1485" s="57">
        <f t="shared" si="476"/>
        <v>4.0379766750767633E-8</v>
      </c>
      <c r="L1485" s="57">
        <f>IF(I1485&lt;=0,0,MIN(SetUp!$B$50*I1485^SetUp!$B$55,I1485))</f>
        <v>4.3478603784542673E-3</v>
      </c>
      <c r="M1485" s="57">
        <f t="shared" si="477"/>
        <v>0.39042532226762372</v>
      </c>
      <c r="N1485" s="57">
        <f>IF(SetUp!$B$62=0,X1485,(B1485-E1485)*(1-(H1485/SetUp!$B$66/SetUp!$B$56)))</f>
        <v>14.883627029946055</v>
      </c>
      <c r="O1485" s="57">
        <f>K1485*SetUp!$B$65</f>
        <v>0</v>
      </c>
      <c r="P1485" s="57">
        <f>MIN(SetUp!$B$54*L1485^SetUp!$B$51,L1485)</f>
        <v>2.4477997254049046E-3</v>
      </c>
      <c r="Q1485" s="57">
        <f t="shared" si="478"/>
        <v>14.883627070325822</v>
      </c>
      <c r="R1485" s="57">
        <f>IF((H1485+N1485-O1485)&gt;SetUp!$B$56,T1484+H1485+N1485-O1485-SetUp!$B$56,T1484)</f>
        <v>0</v>
      </c>
      <c r="S1485" s="57">
        <f>R1485*SetUp!$B$65</f>
        <v>0</v>
      </c>
      <c r="T1485" s="57">
        <f>IF((R1485-S1485)&lt;SetUp!$B$53,R1485-S1485,SetUp!$B$53)</f>
        <v>0</v>
      </c>
      <c r="U1485" s="57">
        <f t="shared" si="479"/>
        <v>0.39042532226762372</v>
      </c>
      <c r="V1485" s="57">
        <f>(L1485-P1485)/1000*SetUp!$B$13*1000000/SetUp!$B$48</f>
        <v>0.1080710475268058</v>
      </c>
      <c r="W1485" s="57">
        <f t="shared" si="490"/>
        <v>3.5128150388530344E-16</v>
      </c>
      <c r="X1485" s="57">
        <f>MAX((SetUp!$B$56*(1-($H1485/SetUp!$B$56)^2)*TANH(($B1485-$D1485)/SetUp!$B$56))/(1+$H1485/SetUp!$B$56*TANH(($B1485-$D1485)/SetUp!$B$56)),0)</f>
        <v>14.883627029946055</v>
      </c>
      <c r="AP1485" s="64">
        <v>28698</v>
      </c>
      <c r="AQ1485" s="55">
        <v>7</v>
      </c>
      <c r="AR1485" s="55">
        <v>209</v>
      </c>
      <c r="AS1485" s="66">
        <f t="shared" si="480"/>
        <v>0.45300000000000001</v>
      </c>
      <c r="AT1485" s="66">
        <f t="shared" si="481"/>
        <v>0.25573913047926378</v>
      </c>
      <c r="AU1485" s="55" t="str">
        <f>IF(OR($AP1485&lt;SetUp!$B$97,$AP1485&gt;SetUp!$B$98),"Não","Sim")</f>
        <v>Não</v>
      </c>
      <c r="AV1485" s="68">
        <f t="shared" si="482"/>
        <v>0.67305274681855365</v>
      </c>
      <c r="AW1485" s="68">
        <f t="shared" si="483"/>
        <v>0.50570656558844851</v>
      </c>
      <c r="AX1485" s="68">
        <f t="shared" si="484"/>
        <v>-0.34390179798716813</v>
      </c>
      <c r="AY1485" s="68">
        <f t="shared" si="485"/>
        <v>-0.59220281577100475</v>
      </c>
      <c r="AZ1485" s="68">
        <f t="shared" si="486"/>
        <v>-0.19726086952073624</v>
      </c>
      <c r="BA1485" s="68">
        <f t="shared" si="487"/>
        <v>-0.16734618123010514</v>
      </c>
      <c r="BB1485" s="68">
        <f t="shared" si="488"/>
        <v>-0.24830101778383662</v>
      </c>
    </row>
    <row r="1486" spans="1:54" x14ac:dyDescent="0.3">
      <c r="A1486" s="64">
        <v>28148</v>
      </c>
      <c r="B1486" s="57">
        <v>14.172000000000001</v>
      </c>
      <c r="C1486" s="57"/>
      <c r="D1486" s="57">
        <v>5.1120000000000001</v>
      </c>
      <c r="E1486" s="57">
        <f t="shared" si="473"/>
        <v>5.1120000000000001</v>
      </c>
      <c r="F1486" s="57">
        <f t="shared" si="474"/>
        <v>0</v>
      </c>
      <c r="G1486" s="57">
        <f t="shared" si="475"/>
        <v>0.81637319255313301</v>
      </c>
      <c r="H1486" s="57">
        <f>IF(Q1485&gt;SetUp!$B$56,SetUp!$B$56,Q1485)</f>
        <v>14.883627070325822</v>
      </c>
      <c r="I1486" s="57">
        <f t="shared" si="489"/>
        <v>1.2067985148207567</v>
      </c>
      <c r="J1486" s="57">
        <f>MIN(F1486,H1486,(1-EXP(-SetUp!$B$52*H1486/SetUp!$B$56))*F1486)</f>
        <v>0</v>
      </c>
      <c r="K1486" s="57">
        <f t="shared" si="476"/>
        <v>14.883627070325822</v>
      </c>
      <c r="L1486" s="57">
        <f>IF(I1486&lt;=0,0,MIN(SetUp!$B$50*I1486^SetUp!$B$55,I1486))</f>
        <v>2.7995450646030592E-2</v>
      </c>
      <c r="M1486" s="57">
        <f t="shared" si="477"/>
        <v>1.1788030641747262</v>
      </c>
      <c r="N1486" s="57">
        <f>IF(SetUp!$B$62=0,X1486,(B1486-E1486)*(1-(H1486/SetUp!$B$66/SetUp!$B$56)))</f>
        <v>8.2436268074468675</v>
      </c>
      <c r="O1486" s="57">
        <f>K1486*SetUp!$B$65</f>
        <v>0</v>
      </c>
      <c r="P1486" s="57">
        <f>MIN(SetUp!$B$54*L1486^SetUp!$B$51,L1486)</f>
        <v>1.5269622932160502E-2</v>
      </c>
      <c r="Q1486" s="57">
        <f t="shared" si="478"/>
        <v>23.127253877772688</v>
      </c>
      <c r="R1486" s="57">
        <f>IF((H1486+N1486-O1486)&gt;SetUp!$B$56,T1485+H1486+N1486-O1486-SetUp!$B$56,T1485)</f>
        <v>0</v>
      </c>
      <c r="S1486" s="57">
        <f>R1486*SetUp!$B$65</f>
        <v>0</v>
      </c>
      <c r="T1486" s="57">
        <f>IF((R1486-S1486)&lt;SetUp!$B$53,R1486-S1486,SetUp!$B$53)</f>
        <v>0</v>
      </c>
      <c r="U1486" s="57">
        <f t="shared" si="479"/>
        <v>1.1788030641747262</v>
      </c>
      <c r="V1486" s="57">
        <f>(L1486-P1486)/1000*SetUp!$B$13*1000000/SetUp!$B$48</f>
        <v>0.72381559476873569</v>
      </c>
      <c r="W1486" s="57">
        <f t="shared" si="490"/>
        <v>-2.5569824035898137E-15</v>
      </c>
      <c r="X1486" s="57">
        <f>MAX((SetUp!$B$56*(1-($H1486/SetUp!$B$56)^2)*TANH(($B1486-$D1486)/SetUp!$B$56))/(1+$H1486/SetUp!$B$56*TANH(($B1486-$D1486)/SetUp!$B$56)),0)</f>
        <v>8.2436268074468675</v>
      </c>
      <c r="AP1486" s="64">
        <v>28699</v>
      </c>
      <c r="AQ1486" s="55">
        <v>7</v>
      </c>
      <c r="AR1486" s="55">
        <v>210</v>
      </c>
      <c r="AS1486" s="66">
        <f t="shared" si="480"/>
        <v>0.54600000000000004</v>
      </c>
      <c r="AT1486" s="66">
        <f t="shared" si="481"/>
        <v>0.25250741705314067</v>
      </c>
      <c r="AU1486" s="55" t="str">
        <f>IF(OR($AP1486&lt;SetUp!$B$97,$AP1486&gt;SetUp!$B$98),"Não","Sim")</f>
        <v>Não</v>
      </c>
      <c r="AV1486" s="68">
        <f t="shared" si="482"/>
        <v>0.73891812807644663</v>
      </c>
      <c r="AW1486" s="68">
        <f t="shared" si="483"/>
        <v>0.50250116124556432</v>
      </c>
      <c r="AX1486" s="68">
        <f t="shared" si="484"/>
        <v>-0.26280735729526272</v>
      </c>
      <c r="AY1486" s="68">
        <f t="shared" si="485"/>
        <v>-0.59772586056337285</v>
      </c>
      <c r="AZ1486" s="68">
        <f t="shared" si="486"/>
        <v>-0.29349258294685937</v>
      </c>
      <c r="BA1486" s="68">
        <f t="shared" si="487"/>
        <v>-0.23641696683088231</v>
      </c>
      <c r="BB1486" s="68">
        <f t="shared" si="488"/>
        <v>-0.33491850326811012</v>
      </c>
    </row>
    <row r="1487" spans="1:54" x14ac:dyDescent="0.3">
      <c r="A1487" s="64">
        <v>28149</v>
      </c>
      <c r="B1487" s="57">
        <v>2.5720000000000001</v>
      </c>
      <c r="C1487" s="57"/>
      <c r="D1487" s="57">
        <v>5.1120000000000001</v>
      </c>
      <c r="E1487" s="57">
        <f t="shared" si="473"/>
        <v>2.5720000000000001</v>
      </c>
      <c r="F1487" s="57">
        <f t="shared" si="474"/>
        <v>2.54</v>
      </c>
      <c r="G1487" s="57">
        <f t="shared" si="475"/>
        <v>0</v>
      </c>
      <c r="H1487" s="57">
        <f>IF(Q1486&gt;SetUp!$B$56,SetUp!$B$56,Q1486)</f>
        <v>23.127253877772688</v>
      </c>
      <c r="I1487" s="57">
        <f t="shared" si="489"/>
        <v>1.1788030641747262</v>
      </c>
      <c r="J1487" s="57">
        <f>MIN(F1487,H1487,(1-EXP(-SetUp!$B$52*H1487/SetUp!$B$56))*F1487)</f>
        <v>2.4715375142743778</v>
      </c>
      <c r="K1487" s="57">
        <f t="shared" si="476"/>
        <v>20.655716363498311</v>
      </c>
      <c r="L1487" s="57">
        <f>IF(I1487&lt;=0,0,MIN(SetUp!$B$50*I1487^SetUp!$B$55,I1487))</f>
        <v>2.6921439487473699E-2</v>
      </c>
      <c r="M1487" s="57">
        <f t="shared" si="477"/>
        <v>1.1518816246872525</v>
      </c>
      <c r="N1487" s="57">
        <f>IF(SetUp!$B$62=0,X1487,(B1487-E1487)*(1-(H1487/SetUp!$B$66/SetUp!$B$56)))</f>
        <v>0</v>
      </c>
      <c r="O1487" s="57">
        <f>K1487*SetUp!$B$65</f>
        <v>0</v>
      </c>
      <c r="P1487" s="57">
        <f>MIN(SetUp!$B$54*L1487^SetUp!$B$51,L1487)</f>
        <v>1.469359774944367E-2</v>
      </c>
      <c r="Q1487" s="57">
        <f t="shared" si="478"/>
        <v>20.655716363498311</v>
      </c>
      <c r="R1487" s="57">
        <f>IF((H1487+N1487-O1487)&gt;SetUp!$B$56,T1486+H1487+N1487-O1487-SetUp!$B$56,T1486)</f>
        <v>0</v>
      </c>
      <c r="S1487" s="57">
        <f>R1487*SetUp!$B$65</f>
        <v>0</v>
      </c>
      <c r="T1487" s="57">
        <f>IF((R1487-S1487)&lt;SetUp!$B$53,R1487-S1487,SetUp!$B$53)</f>
        <v>0</v>
      </c>
      <c r="U1487" s="57">
        <f t="shared" si="479"/>
        <v>1.1518816246872525</v>
      </c>
      <c r="V1487" s="57">
        <f>(L1487-P1487)/1000*SetUp!$B$13*1000000/SetUp!$B$48</f>
        <v>0.69549130629072176</v>
      </c>
      <c r="W1487" s="57">
        <f t="shared" si="490"/>
        <v>4.2327252813834093E-16</v>
      </c>
      <c r="X1487" s="57">
        <f>MAX((SetUp!$B$56*(1-($H1487/SetUp!$B$56)^2)*TANH(($B1487-$D1487)/SetUp!$B$56))/(1+$H1487/SetUp!$B$56*TANH(($B1487-$D1487)/SetUp!$B$56)),0)</f>
        <v>0</v>
      </c>
      <c r="AP1487" s="64">
        <v>28700</v>
      </c>
      <c r="AQ1487" s="55">
        <v>7</v>
      </c>
      <c r="AR1487" s="55">
        <v>211</v>
      </c>
      <c r="AS1487" s="66">
        <f t="shared" si="480"/>
        <v>0.498</v>
      </c>
      <c r="AT1487" s="66">
        <f t="shared" si="481"/>
        <v>0.28945653098481811</v>
      </c>
      <c r="AU1487" s="55" t="str">
        <f>IF(OR($AP1487&lt;SetUp!$B$97,$AP1487&gt;SetUp!$B$98),"Não","Sim")</f>
        <v>Não</v>
      </c>
      <c r="AV1487" s="68">
        <f t="shared" si="482"/>
        <v>0.70569115057509402</v>
      </c>
      <c r="AW1487" s="68">
        <f t="shared" si="483"/>
        <v>0.53801164577062655</v>
      </c>
      <c r="AX1487" s="68">
        <f t="shared" si="484"/>
        <v>-0.30277065724028246</v>
      </c>
      <c r="AY1487" s="68">
        <f t="shared" si="485"/>
        <v>-0.53841664703457881</v>
      </c>
      <c r="AZ1487" s="68">
        <f t="shared" si="486"/>
        <v>-0.20854346901518189</v>
      </c>
      <c r="BA1487" s="68">
        <f t="shared" si="487"/>
        <v>-0.16767950480446747</v>
      </c>
      <c r="BB1487" s="68">
        <f t="shared" si="488"/>
        <v>-0.23564598979429635</v>
      </c>
    </row>
    <row r="1488" spans="1:54" x14ac:dyDescent="0.3">
      <c r="A1488" s="64">
        <v>28150</v>
      </c>
      <c r="B1488" s="57">
        <v>0.33600000000000002</v>
      </c>
      <c r="C1488" s="57"/>
      <c r="D1488" s="57">
        <v>5.1120000000000001</v>
      </c>
      <c r="E1488" s="57">
        <f t="shared" si="473"/>
        <v>0.33600000000000002</v>
      </c>
      <c r="F1488" s="57">
        <f t="shared" si="474"/>
        <v>4.7759999999999998</v>
      </c>
      <c r="G1488" s="57">
        <f t="shared" si="475"/>
        <v>0</v>
      </c>
      <c r="H1488" s="57">
        <f>IF(Q1487&gt;SetUp!$B$56,SetUp!$B$56,Q1487)</f>
        <v>20.655716363498311</v>
      </c>
      <c r="I1488" s="57">
        <f t="shared" si="489"/>
        <v>1.1518816246872525</v>
      </c>
      <c r="J1488" s="57">
        <f>MIN(F1488,H1488,(1-EXP(-SetUp!$B$52*H1488/SetUp!$B$56))*F1488)</f>
        <v>4.5865920843305759</v>
      </c>
      <c r="K1488" s="57">
        <f t="shared" si="476"/>
        <v>16.069124279167735</v>
      </c>
      <c r="L1488" s="57">
        <f>IF(I1488&lt;=0,0,MIN(SetUp!$B$50*I1488^SetUp!$B$55,I1488))</f>
        <v>2.5904542991806116E-2</v>
      </c>
      <c r="M1488" s="57">
        <f t="shared" si="477"/>
        <v>1.1259770816954464</v>
      </c>
      <c r="N1488" s="57">
        <f>IF(SetUp!$B$62=0,X1488,(B1488-E1488)*(1-(H1488/SetUp!$B$66/SetUp!$B$56)))</f>
        <v>0</v>
      </c>
      <c r="O1488" s="57">
        <f>K1488*SetUp!$B$65</f>
        <v>0</v>
      </c>
      <c r="P1488" s="57">
        <f>MIN(SetUp!$B$54*L1488^SetUp!$B$51,L1488)</f>
        <v>1.4147844656643465E-2</v>
      </c>
      <c r="Q1488" s="57">
        <f t="shared" si="478"/>
        <v>16.069124279167735</v>
      </c>
      <c r="R1488" s="57">
        <f>IF((H1488+N1488-O1488)&gt;SetUp!$B$56,T1487+H1488+N1488-O1488-SetUp!$B$56,T1487)</f>
        <v>0</v>
      </c>
      <c r="S1488" s="57">
        <f>R1488*SetUp!$B$65</f>
        <v>0</v>
      </c>
      <c r="T1488" s="57">
        <f>IF((R1488-S1488)&lt;SetUp!$B$53,R1488-S1488,SetUp!$B$53)</f>
        <v>0</v>
      </c>
      <c r="U1488" s="57">
        <f t="shared" si="479"/>
        <v>1.1259770816954464</v>
      </c>
      <c r="V1488" s="57">
        <f>(L1488-P1488)/1000*SetUp!$B$13*1000000/SetUp!$B$48</f>
        <v>0.66869376116946144</v>
      </c>
      <c r="W1488" s="57">
        <f t="shared" si="490"/>
        <v>-6.6266436782314031E-16</v>
      </c>
      <c r="X1488" s="57">
        <f>MAX((SetUp!$B$56*(1-($H1488/SetUp!$B$56)^2)*TANH(($B1488-$D1488)/SetUp!$B$56))/(1+$H1488/SetUp!$B$56*TANH(($B1488-$D1488)/SetUp!$B$56)),0)</f>
        <v>0</v>
      </c>
      <c r="AP1488" s="64">
        <v>28701</v>
      </c>
      <c r="AQ1488" s="55">
        <v>7</v>
      </c>
      <c r="AR1488" s="55">
        <v>212</v>
      </c>
      <c r="AS1488" s="66">
        <f t="shared" si="480"/>
        <v>0.54600000000000004</v>
      </c>
      <c r="AT1488" s="66">
        <f t="shared" si="481"/>
        <v>0.28152228846911675</v>
      </c>
      <c r="AU1488" s="55" t="str">
        <f>IF(OR($AP1488&lt;SetUp!$B$97,$AP1488&gt;SetUp!$B$98),"Não","Sim")</f>
        <v>Não</v>
      </c>
      <c r="AV1488" s="68">
        <f t="shared" si="482"/>
        <v>0.73891812807644663</v>
      </c>
      <c r="AW1488" s="68">
        <f t="shared" si="483"/>
        <v>0.53058673981651361</v>
      </c>
      <c r="AX1488" s="68">
        <f t="shared" si="484"/>
        <v>-0.26280735729526272</v>
      </c>
      <c r="AY1488" s="68">
        <f t="shared" si="485"/>
        <v>-0.55048721581811244</v>
      </c>
      <c r="AZ1488" s="68">
        <f t="shared" si="486"/>
        <v>-0.26447771153088329</v>
      </c>
      <c r="BA1488" s="68">
        <f t="shared" si="487"/>
        <v>-0.20833138825993303</v>
      </c>
      <c r="BB1488" s="68">
        <f t="shared" si="488"/>
        <v>-0.28767985852284972</v>
      </c>
    </row>
    <row r="1489" spans="1:54" x14ac:dyDescent="0.3">
      <c r="A1489" s="64">
        <v>28151</v>
      </c>
      <c r="B1489" s="57">
        <v>8.2840000000000007</v>
      </c>
      <c r="C1489" s="57"/>
      <c r="D1489" s="57">
        <v>5.1120000000000001</v>
      </c>
      <c r="E1489" s="57">
        <f t="shared" si="473"/>
        <v>5.1120000000000001</v>
      </c>
      <c r="F1489" s="57">
        <f t="shared" si="474"/>
        <v>0</v>
      </c>
      <c r="G1489" s="57">
        <f t="shared" si="475"/>
        <v>0.23886832933442825</v>
      </c>
      <c r="H1489" s="57">
        <f>IF(Q1488&gt;SetUp!$B$56,SetUp!$B$56,Q1488)</f>
        <v>16.069124279167735</v>
      </c>
      <c r="I1489" s="57">
        <f t="shared" si="489"/>
        <v>1.3648454110298747</v>
      </c>
      <c r="J1489" s="57">
        <f>MIN(F1489,H1489,(1-EXP(-SetUp!$B$52*H1489/SetUp!$B$56))*F1489)</f>
        <v>0</v>
      </c>
      <c r="K1489" s="57">
        <f t="shared" si="476"/>
        <v>16.069124279167735</v>
      </c>
      <c r="L1489" s="57">
        <f>IF(I1489&lt;=0,0,MIN(SetUp!$B$50*I1489^SetUp!$B$55,I1489))</f>
        <v>3.4369136757612384E-2</v>
      </c>
      <c r="M1489" s="57">
        <f t="shared" si="477"/>
        <v>1.3304762742722622</v>
      </c>
      <c r="N1489" s="57">
        <f>IF(SetUp!$B$62=0,X1489,(B1489-E1489)*(1-(H1489/SetUp!$B$66/SetUp!$B$56)))</f>
        <v>2.9331316706655723</v>
      </c>
      <c r="O1489" s="57">
        <f>K1489*SetUp!$B$65</f>
        <v>0</v>
      </c>
      <c r="P1489" s="57">
        <f>MIN(SetUp!$B$54*L1489^SetUp!$B$51,L1489)</f>
        <v>1.8680738135505651E-2</v>
      </c>
      <c r="Q1489" s="57">
        <f t="shared" si="478"/>
        <v>19.002255949833305</v>
      </c>
      <c r="R1489" s="57">
        <f>IF((H1489+N1489-O1489)&gt;SetUp!$B$56,T1488+H1489+N1489-O1489-SetUp!$B$56,T1488)</f>
        <v>0</v>
      </c>
      <c r="S1489" s="57">
        <f>R1489*SetUp!$B$65</f>
        <v>0</v>
      </c>
      <c r="T1489" s="57">
        <f>IF((R1489-S1489)&lt;SetUp!$B$53,R1489-S1489,SetUp!$B$53)</f>
        <v>0</v>
      </c>
      <c r="U1489" s="57">
        <f t="shared" si="479"/>
        <v>1.3304762742722622</v>
      </c>
      <c r="V1489" s="57">
        <f>(L1489-P1489)/1000*SetUp!$B$13*1000000/SetUp!$B$48</f>
        <v>0.8923197637865744</v>
      </c>
      <c r="W1489" s="57">
        <f t="shared" si="490"/>
        <v>-3.3861802251067274E-15</v>
      </c>
      <c r="X1489" s="57">
        <f>MAX((SetUp!$B$56*(1-($H1489/SetUp!$B$56)^2)*TANH(($B1489-$D1489)/SetUp!$B$56))/(1+$H1489/SetUp!$B$56*TANH(($B1489-$D1489)/SetUp!$B$56)),0)</f>
        <v>2.9331316706655723</v>
      </c>
      <c r="AP1489" s="64">
        <v>28702</v>
      </c>
      <c r="AQ1489" s="55">
        <v>7</v>
      </c>
      <c r="AR1489" s="55">
        <v>213</v>
      </c>
      <c r="AS1489" s="66">
        <f t="shared" si="480"/>
        <v>1.5780000000000001</v>
      </c>
      <c r="AT1489" s="66">
        <f t="shared" si="481"/>
        <v>0.27388845463032591</v>
      </c>
      <c r="AU1489" s="55" t="str">
        <f>IF(OR($AP1489&lt;SetUp!$B$97,$AP1489&gt;SetUp!$B$98),"Não","Sim")</f>
        <v>Não</v>
      </c>
      <c r="AV1489" s="68">
        <f t="shared" si="482"/>
        <v>1.2561846997953765</v>
      </c>
      <c r="AW1489" s="68">
        <f t="shared" si="483"/>
        <v>0.52334353404845457</v>
      </c>
      <c r="AX1489" s="68">
        <f t="shared" si="484"/>
        <v>0.19810699887340152</v>
      </c>
      <c r="AY1489" s="68">
        <f t="shared" si="485"/>
        <v>-0.56242627441277959</v>
      </c>
      <c r="AZ1489" s="68">
        <f t="shared" si="486"/>
        <v>-1.3041115453696741</v>
      </c>
      <c r="BA1489" s="68">
        <f t="shared" si="487"/>
        <v>-0.73284116574692193</v>
      </c>
      <c r="BB1489" s="68">
        <f t="shared" si="488"/>
        <v>-0.76053327328618114</v>
      </c>
    </row>
    <row r="1490" spans="1:54" x14ac:dyDescent="0.3">
      <c r="A1490" s="64">
        <v>28152</v>
      </c>
      <c r="B1490" s="57">
        <v>6.2729999999999997</v>
      </c>
      <c r="C1490" s="57"/>
      <c r="D1490" s="57">
        <v>5.1120000000000001</v>
      </c>
      <c r="E1490" s="57">
        <f t="shared" si="473"/>
        <v>5.1120000000000001</v>
      </c>
      <c r="F1490" s="57">
        <f t="shared" si="474"/>
        <v>0</v>
      </c>
      <c r="G1490" s="57">
        <f t="shared" si="475"/>
        <v>0.1081351286373855</v>
      </c>
      <c r="H1490" s="57">
        <f>IF(Q1489&gt;SetUp!$B$56,SetUp!$B$56,Q1489)</f>
        <v>19.002255949833305</v>
      </c>
      <c r="I1490" s="57">
        <f t="shared" si="489"/>
        <v>1.4386114029096477</v>
      </c>
      <c r="J1490" s="57">
        <f>MIN(F1490,H1490,(1-EXP(-SetUp!$B$52*H1490/SetUp!$B$56))*F1490)</f>
        <v>0</v>
      </c>
      <c r="K1490" s="57">
        <f t="shared" si="476"/>
        <v>19.002255949833305</v>
      </c>
      <c r="L1490" s="57">
        <f>IF(I1490&lt;=0,0,MIN(SetUp!$B$50*I1490^SetUp!$B$55,I1490))</f>
        <v>3.7520505568649914E-2</v>
      </c>
      <c r="M1490" s="57">
        <f t="shared" si="477"/>
        <v>1.4010908973409979</v>
      </c>
      <c r="N1490" s="57">
        <f>IF(SetUp!$B$62=0,X1490,(B1490-E1490)*(1-(H1490/SetUp!$B$66/SetUp!$B$56)))</f>
        <v>1.0528648713626141</v>
      </c>
      <c r="O1490" s="57">
        <f>K1490*SetUp!$B$65</f>
        <v>0</v>
      </c>
      <c r="P1490" s="57">
        <f>MIN(SetUp!$B$54*L1490^SetUp!$B$51,L1490)</f>
        <v>2.0363195693587913E-2</v>
      </c>
      <c r="Q1490" s="57">
        <f t="shared" si="478"/>
        <v>20.055120821195921</v>
      </c>
      <c r="R1490" s="57">
        <f>IF((H1490+N1490-O1490)&gt;SetUp!$B$56,T1489+H1490+N1490-O1490-SetUp!$B$56,T1489)</f>
        <v>0</v>
      </c>
      <c r="S1490" s="57">
        <f>R1490*SetUp!$B$65</f>
        <v>0</v>
      </c>
      <c r="T1490" s="57">
        <f>IF((R1490-S1490)&lt;SetUp!$B$53,R1490-S1490,SetUp!$B$53)</f>
        <v>0</v>
      </c>
      <c r="U1490" s="57">
        <f t="shared" si="479"/>
        <v>1.4010908973409979</v>
      </c>
      <c r="V1490" s="57">
        <f>(L1490-P1490)/1000*SetUp!$B$13*1000000/SetUp!$B$48</f>
        <v>0.9758680324042206</v>
      </c>
      <c r="W1490" s="57">
        <f t="shared" si="490"/>
        <v>2.7478019859472624E-15</v>
      </c>
      <c r="X1490" s="57">
        <f>MAX((SetUp!$B$56*(1-($H1490/SetUp!$B$56)^2)*TANH(($B1490-$D1490)/SetUp!$B$56))/(1+$H1490/SetUp!$B$56*TANH(($B1490-$D1490)/SetUp!$B$56)),0)</f>
        <v>1.0528648713626141</v>
      </c>
      <c r="AP1490" s="64">
        <v>28703</v>
      </c>
      <c r="AQ1490" s="55">
        <v>8</v>
      </c>
      <c r="AR1490" s="55">
        <v>214</v>
      </c>
      <c r="AS1490" s="66">
        <f t="shared" si="480"/>
        <v>1.048</v>
      </c>
      <c r="AT1490" s="66">
        <f t="shared" si="481"/>
        <v>0.2665405689030137</v>
      </c>
      <c r="AU1490" s="55" t="str">
        <f>IF(OR($AP1490&lt;SetUp!$B$97,$AP1490&gt;SetUp!$B$98),"Não","Sim")</f>
        <v>Não</v>
      </c>
      <c r="AV1490" s="68">
        <f t="shared" si="482"/>
        <v>1.0237187113655781</v>
      </c>
      <c r="AW1490" s="68">
        <f t="shared" si="483"/>
        <v>0.51627567142275232</v>
      </c>
      <c r="AX1490" s="68">
        <f t="shared" si="484"/>
        <v>2.0361282647707864E-2</v>
      </c>
      <c r="AY1490" s="68">
        <f t="shared" si="485"/>
        <v>-0.57423667965877501</v>
      </c>
      <c r="AZ1490" s="68">
        <f t="shared" si="486"/>
        <v>-0.78145943109698635</v>
      </c>
      <c r="BA1490" s="68">
        <f t="shared" si="487"/>
        <v>-0.5074430399428258</v>
      </c>
      <c r="BB1490" s="68">
        <f t="shared" si="488"/>
        <v>-0.59459796230648287</v>
      </c>
    </row>
    <row r="1491" spans="1:54" x14ac:dyDescent="0.3">
      <c r="A1491" s="64">
        <v>28153</v>
      </c>
      <c r="B1491" s="57">
        <v>1.494</v>
      </c>
      <c r="C1491" s="57"/>
      <c r="D1491" s="57">
        <v>5.1120000000000001</v>
      </c>
      <c r="E1491" s="57">
        <f t="shared" si="473"/>
        <v>1.494</v>
      </c>
      <c r="F1491" s="57">
        <f t="shared" si="474"/>
        <v>3.6180000000000003</v>
      </c>
      <c r="G1491" s="57">
        <f t="shared" si="475"/>
        <v>0</v>
      </c>
      <c r="H1491" s="57">
        <f>IF(Q1490&gt;SetUp!$B$56,SetUp!$B$56,Q1490)</f>
        <v>20.055120821195921</v>
      </c>
      <c r="I1491" s="57">
        <f t="shared" si="489"/>
        <v>1.4010908973409979</v>
      </c>
      <c r="J1491" s="57">
        <f>MIN(F1491,H1491,(1-EXP(-SetUp!$B$52*H1491/SetUp!$B$56))*F1491)</f>
        <v>3.4603993916282172</v>
      </c>
      <c r="K1491" s="57">
        <f t="shared" si="476"/>
        <v>16.594721429567702</v>
      </c>
      <c r="L1491" s="57">
        <f>IF(I1491&lt;=0,0,MIN(SetUp!$B$50*I1491^SetUp!$B$55,I1491))</f>
        <v>3.59037686617482E-2</v>
      </c>
      <c r="M1491" s="57">
        <f t="shared" si="477"/>
        <v>1.3651871286792496</v>
      </c>
      <c r="N1491" s="57">
        <f>IF(SetUp!$B$62=0,X1491,(B1491-E1491)*(1-(H1491/SetUp!$B$66/SetUp!$B$56)))</f>
        <v>0</v>
      </c>
      <c r="O1491" s="57">
        <f>K1491*SetUp!$B$65</f>
        <v>0</v>
      </c>
      <c r="P1491" s="57">
        <f>MIN(SetUp!$B$54*L1491^SetUp!$B$51,L1491)</f>
        <v>1.9500363420870442E-2</v>
      </c>
      <c r="Q1491" s="57">
        <f t="shared" si="478"/>
        <v>16.594721429567702</v>
      </c>
      <c r="R1491" s="57">
        <f>IF((H1491+N1491-O1491)&gt;SetUp!$B$56,T1490+H1491+N1491-O1491-SetUp!$B$56,T1490)</f>
        <v>0</v>
      </c>
      <c r="S1491" s="57">
        <f>R1491*SetUp!$B$65</f>
        <v>0</v>
      </c>
      <c r="T1491" s="57">
        <f>IF((R1491-S1491)&lt;SetUp!$B$53,R1491-S1491,SetUp!$B$53)</f>
        <v>0</v>
      </c>
      <c r="U1491" s="57">
        <f t="shared" si="479"/>
        <v>1.3651871286792496</v>
      </c>
      <c r="V1491" s="57">
        <f>(L1491-P1491)/1000*SetUp!$B$13*1000000/SetUp!$B$48</f>
        <v>0.93298768360017237</v>
      </c>
      <c r="W1491" s="57">
        <f t="shared" si="490"/>
        <v>-1.8457457784393227E-15</v>
      </c>
      <c r="X1491" s="57">
        <f>MAX((SetUp!$B$56*(1-($H1491/SetUp!$B$56)^2)*TANH(($B1491-$D1491)/SetUp!$B$56))/(1+$H1491/SetUp!$B$56*TANH(($B1491-$D1491)/SetUp!$B$56)),0)</f>
        <v>0</v>
      </c>
      <c r="AP1491" s="64">
        <v>28704</v>
      </c>
      <c r="AQ1491" s="55">
        <v>8</v>
      </c>
      <c r="AR1491" s="55">
        <v>215</v>
      </c>
      <c r="AS1491" s="66">
        <f t="shared" si="480"/>
        <v>0.83399999999999996</v>
      </c>
      <c r="AT1491" s="66">
        <f t="shared" si="481"/>
        <v>0.25946501269770061</v>
      </c>
      <c r="AU1491" s="55" t="str">
        <f>IF(OR($AP1491&lt;SetUp!$B$97,$AP1491&gt;SetUp!$B$98),"Não","Sim")</f>
        <v>Não</v>
      </c>
      <c r="AV1491" s="68">
        <f t="shared" si="482"/>
        <v>0.91323600454646991</v>
      </c>
      <c r="AW1491" s="68">
        <f t="shared" si="483"/>
        <v>0.50937708301188878</v>
      </c>
      <c r="AX1491" s="68">
        <f t="shared" si="484"/>
        <v>-7.8833949362261305E-2</v>
      </c>
      <c r="AY1491" s="68">
        <f t="shared" si="485"/>
        <v>-0.58592119587618852</v>
      </c>
      <c r="AZ1491" s="68">
        <f t="shared" si="486"/>
        <v>-0.57453498730229935</v>
      </c>
      <c r="BA1491" s="68">
        <f t="shared" si="487"/>
        <v>-0.40385892153458114</v>
      </c>
      <c r="BB1491" s="68">
        <f t="shared" si="488"/>
        <v>-0.50708724651392723</v>
      </c>
    </row>
    <row r="1492" spans="1:54" x14ac:dyDescent="0.3">
      <c r="A1492" s="64">
        <v>28154</v>
      </c>
      <c r="B1492" s="57">
        <v>11.231</v>
      </c>
      <c r="C1492" s="57"/>
      <c r="D1492" s="57">
        <v>5.1120000000000001</v>
      </c>
      <c r="E1492" s="57">
        <f t="shared" si="473"/>
        <v>5.1120000000000001</v>
      </c>
      <c r="F1492" s="57">
        <f t="shared" si="474"/>
        <v>0</v>
      </c>
      <c r="G1492" s="57">
        <f t="shared" si="475"/>
        <v>0.56597043780280742</v>
      </c>
      <c r="H1492" s="57">
        <f>IF(Q1491&gt;SetUp!$B$56,SetUp!$B$56,Q1491)</f>
        <v>16.594721429567702</v>
      </c>
      <c r="I1492" s="57">
        <f t="shared" si="489"/>
        <v>1.9311575664820571</v>
      </c>
      <c r="J1492" s="57">
        <f>MIN(F1492,H1492,(1-EXP(-SetUp!$B$52*H1492/SetUp!$B$56))*F1492)</f>
        <v>0</v>
      </c>
      <c r="K1492" s="57">
        <f t="shared" si="476"/>
        <v>16.594721429567702</v>
      </c>
      <c r="L1492" s="57">
        <f>IF(I1492&lt;=0,0,MIN(SetUp!$B$50*I1492^SetUp!$B$55,I1492))</f>
        <v>6.129038759978106E-2</v>
      </c>
      <c r="M1492" s="57">
        <f t="shared" si="477"/>
        <v>1.869867178882276</v>
      </c>
      <c r="N1492" s="57">
        <f>IF(SetUp!$B$62=0,X1492,(B1492-E1492)*(1-(H1492/SetUp!$B$66/SetUp!$B$56)))</f>
        <v>5.5530295621971923</v>
      </c>
      <c r="O1492" s="57">
        <f>K1492*SetUp!$B$65</f>
        <v>0</v>
      </c>
      <c r="P1492" s="57">
        <f>MIN(SetUp!$B$54*L1492^SetUp!$B$51,L1492)</f>
        <v>3.2987087930545549E-2</v>
      </c>
      <c r="Q1492" s="57">
        <f t="shared" si="478"/>
        <v>22.147750991764894</v>
      </c>
      <c r="R1492" s="57">
        <f>IF((H1492+N1492-O1492)&gt;SetUp!$B$56,T1491+H1492+N1492-O1492-SetUp!$B$56,T1491)</f>
        <v>0</v>
      </c>
      <c r="S1492" s="57">
        <f>R1492*SetUp!$B$65</f>
        <v>0</v>
      </c>
      <c r="T1492" s="57">
        <f>IF((R1492-S1492)&lt;SetUp!$B$53,R1492-S1492,SetUp!$B$53)</f>
        <v>0</v>
      </c>
      <c r="U1492" s="57">
        <f t="shared" si="479"/>
        <v>1.869867178882276</v>
      </c>
      <c r="V1492" s="57">
        <f>(L1492-P1492)/1000*SetUp!$B$13*1000000/SetUp!$B$48</f>
        <v>1.6098261067668729</v>
      </c>
      <c r="W1492" s="57">
        <f t="shared" si="490"/>
        <v>1.609823385706477E-15</v>
      </c>
      <c r="X1492" s="57">
        <f>MAX((SetUp!$B$56*(1-($H1492/SetUp!$B$56)^2)*TANH(($B1492-$D1492)/SetUp!$B$56))/(1+$H1492/SetUp!$B$56*TANH(($B1492-$D1492)/SetUp!$B$56)),0)</f>
        <v>5.5530295621971923</v>
      </c>
      <c r="AP1492" s="64">
        <v>28705</v>
      </c>
      <c r="AQ1492" s="55">
        <v>8</v>
      </c>
      <c r="AR1492" s="55">
        <v>216</v>
      </c>
      <c r="AS1492" s="66">
        <f t="shared" si="480"/>
        <v>0.65200000000000002</v>
      </c>
      <c r="AT1492" s="66">
        <f t="shared" si="481"/>
        <v>0.25264895203826071</v>
      </c>
      <c r="AU1492" s="55" t="str">
        <f>IF(OR($AP1492&lt;SetUp!$B$97,$AP1492&gt;SetUp!$B$98),"Não","Sim")</f>
        <v>Não</v>
      </c>
      <c r="AV1492" s="68">
        <f t="shared" si="482"/>
        <v>0.80746516952745395</v>
      </c>
      <c r="AW1492" s="68">
        <f t="shared" si="483"/>
        <v>0.50264197202209515</v>
      </c>
      <c r="AX1492" s="68">
        <f t="shared" si="484"/>
        <v>-0.18575240426807979</v>
      </c>
      <c r="AY1492" s="68">
        <f t="shared" si="485"/>
        <v>-0.59748249883063698</v>
      </c>
      <c r="AZ1492" s="68">
        <f t="shared" si="486"/>
        <v>-0.39935104796173931</v>
      </c>
      <c r="BA1492" s="68">
        <f t="shared" si="487"/>
        <v>-0.3048231975053588</v>
      </c>
      <c r="BB1492" s="68">
        <f t="shared" si="488"/>
        <v>-0.41173009456255716</v>
      </c>
    </row>
    <row r="1493" spans="1:54" x14ac:dyDescent="0.3">
      <c r="A1493" s="64">
        <v>28155</v>
      </c>
      <c r="B1493" s="57">
        <v>2.895</v>
      </c>
      <c r="C1493" s="57"/>
      <c r="D1493" s="57">
        <v>5.1120000000000001</v>
      </c>
      <c r="E1493" s="57">
        <f t="shared" si="473"/>
        <v>2.895</v>
      </c>
      <c r="F1493" s="57">
        <f t="shared" si="474"/>
        <v>2.2170000000000001</v>
      </c>
      <c r="G1493" s="57">
        <f t="shared" si="475"/>
        <v>0</v>
      </c>
      <c r="H1493" s="57">
        <f>IF(Q1492&gt;SetUp!$B$56,SetUp!$B$56,Q1492)</f>
        <v>22.147750991764894</v>
      </c>
      <c r="I1493" s="57">
        <f t="shared" si="489"/>
        <v>1.869867178882276</v>
      </c>
      <c r="J1493" s="57">
        <f>MIN(F1493,H1493,(1-EXP(-SetUp!$B$52*H1493/SetUp!$B$56))*F1493)</f>
        <v>2.1473610444352649</v>
      </c>
      <c r="K1493" s="57">
        <f t="shared" si="476"/>
        <v>20.00038994732963</v>
      </c>
      <c r="L1493" s="57">
        <f>IF(I1493&lt;=0,0,MIN(SetUp!$B$50*I1493^SetUp!$B$55,I1493))</f>
        <v>5.8082787238958156E-2</v>
      </c>
      <c r="M1493" s="57">
        <f t="shared" si="477"/>
        <v>1.8117843916433178</v>
      </c>
      <c r="N1493" s="57">
        <f>IF(SetUp!$B$62=0,X1493,(B1493-E1493)*(1-(H1493/SetUp!$B$66/SetUp!$B$56)))</f>
        <v>0</v>
      </c>
      <c r="O1493" s="57">
        <f>K1493*SetUp!$B$65</f>
        <v>0</v>
      </c>
      <c r="P1493" s="57">
        <f>MIN(SetUp!$B$54*L1493^SetUp!$B$51,L1493)</f>
        <v>3.1289325484855898E-2</v>
      </c>
      <c r="Q1493" s="57">
        <f t="shared" si="478"/>
        <v>20.00038994732963</v>
      </c>
      <c r="R1493" s="57">
        <f>IF((H1493+N1493-O1493)&gt;SetUp!$B$56,T1492+H1493+N1493-O1493-SetUp!$B$56,T1492)</f>
        <v>0</v>
      </c>
      <c r="S1493" s="57">
        <f>R1493*SetUp!$B$65</f>
        <v>0</v>
      </c>
      <c r="T1493" s="57">
        <f>IF((R1493-S1493)&lt;SetUp!$B$53,R1493-S1493,SetUp!$B$53)</f>
        <v>0</v>
      </c>
      <c r="U1493" s="57">
        <f t="shared" si="479"/>
        <v>1.8117843916433178</v>
      </c>
      <c r="V1493" s="57">
        <f>(L1493-P1493)/1000*SetUp!$B$13*1000000/SetUp!$B$48</f>
        <v>1.5239500244311479</v>
      </c>
      <c r="W1493" s="57">
        <f t="shared" si="490"/>
        <v>-5.5511151231257827E-17</v>
      </c>
      <c r="X1493" s="57">
        <f>MAX((SetUp!$B$56*(1-($H1493/SetUp!$B$56)^2)*TANH(($B1493-$D1493)/SetUp!$B$56))/(1+$H1493/SetUp!$B$56*TANH(($B1493-$D1493)/SetUp!$B$56)),0)</f>
        <v>0</v>
      </c>
      <c r="AP1493" s="64">
        <v>28706</v>
      </c>
      <c r="AQ1493" s="55">
        <v>8</v>
      </c>
      <c r="AR1493" s="55">
        <v>217</v>
      </c>
      <c r="AS1493" s="66">
        <f t="shared" si="480"/>
        <v>0.54600000000000004</v>
      </c>
      <c r="AT1493" s="66">
        <f t="shared" si="481"/>
        <v>0.24608028466476004</v>
      </c>
      <c r="AU1493" s="55" t="str">
        <f>IF(OR($AP1493&lt;SetUp!$B$97,$AP1493&gt;SetUp!$B$98),"Não","Sim")</f>
        <v>Não</v>
      </c>
      <c r="AV1493" s="68">
        <f t="shared" si="482"/>
        <v>0.73891812807644663</v>
      </c>
      <c r="AW1493" s="68">
        <f t="shared" si="483"/>
        <v>0.496064798856722</v>
      </c>
      <c r="AX1493" s="68">
        <f t="shared" si="484"/>
        <v>-0.26280735729526272</v>
      </c>
      <c r="AY1493" s="68">
        <f t="shared" si="485"/>
        <v>-0.60892317948812746</v>
      </c>
      <c r="AZ1493" s="68">
        <f t="shared" si="486"/>
        <v>-0.29991971533523998</v>
      </c>
      <c r="BA1493" s="68">
        <f t="shared" si="487"/>
        <v>-0.24285332921972463</v>
      </c>
      <c r="BB1493" s="68">
        <f t="shared" si="488"/>
        <v>-0.34611582219286474</v>
      </c>
    </row>
    <row r="1494" spans="1:54" x14ac:dyDescent="0.3">
      <c r="A1494" s="64">
        <v>28156</v>
      </c>
      <c r="B1494" s="57">
        <v>5.1479999999999997</v>
      </c>
      <c r="C1494" s="57"/>
      <c r="D1494" s="57">
        <v>5.1120000000000001</v>
      </c>
      <c r="E1494" s="57">
        <f t="shared" si="473"/>
        <v>5.1120000000000001</v>
      </c>
      <c r="F1494" s="57">
        <f t="shared" si="474"/>
        <v>0</v>
      </c>
      <c r="G1494" s="57">
        <f t="shared" si="475"/>
        <v>3.5214747447441241E-3</v>
      </c>
      <c r="H1494" s="57">
        <f>IF(Q1493&gt;SetUp!$B$56,SetUp!$B$56,Q1493)</f>
        <v>20.00038994732963</v>
      </c>
      <c r="I1494" s="57">
        <f t="shared" si="489"/>
        <v>1.8153058663880619</v>
      </c>
      <c r="J1494" s="57">
        <f>MIN(F1494,H1494,(1-EXP(-SetUp!$B$52*H1494/SetUp!$B$56))*F1494)</f>
        <v>0</v>
      </c>
      <c r="K1494" s="57">
        <f t="shared" si="476"/>
        <v>20.00038994732963</v>
      </c>
      <c r="L1494" s="57">
        <f>IF(I1494&lt;=0,0,MIN(SetUp!$B$50*I1494^SetUp!$B$55,I1494))</f>
        <v>5.5285664801484141E-2</v>
      </c>
      <c r="M1494" s="57">
        <f t="shared" si="477"/>
        <v>1.7600202015865778</v>
      </c>
      <c r="N1494" s="57">
        <f>IF(SetUp!$B$62=0,X1494,(B1494-E1494)*(1-(H1494/SetUp!$B$66/SetUp!$B$56)))</f>
        <v>3.2478525255255464E-2</v>
      </c>
      <c r="O1494" s="57">
        <f>K1494*SetUp!$B$65</f>
        <v>0</v>
      </c>
      <c r="P1494" s="57">
        <f>MIN(SetUp!$B$54*L1494^SetUp!$B$51,L1494)</f>
        <v>2.9807526413070141E-2</v>
      </c>
      <c r="Q1494" s="57">
        <f t="shared" si="478"/>
        <v>20.032868472584884</v>
      </c>
      <c r="R1494" s="57">
        <f>IF((H1494+N1494-O1494)&gt;SetUp!$B$56,T1493+H1494+N1494-O1494-SetUp!$B$56,T1493)</f>
        <v>0</v>
      </c>
      <c r="S1494" s="57">
        <f>R1494*SetUp!$B$65</f>
        <v>0</v>
      </c>
      <c r="T1494" s="57">
        <f>IF((R1494-S1494)&lt;SetUp!$B$53,R1494-S1494,SetUp!$B$53)</f>
        <v>0</v>
      </c>
      <c r="U1494" s="57">
        <f t="shared" si="479"/>
        <v>1.7600202015865778</v>
      </c>
      <c r="V1494" s="57">
        <f>(L1494-P1494)/1000*SetUp!$B$13*1000000/SetUp!$B$48</f>
        <v>1.4491374789798837</v>
      </c>
      <c r="W1494" s="57">
        <f t="shared" si="490"/>
        <v>-2.1926904736346842E-15</v>
      </c>
      <c r="X1494" s="57">
        <f>MAX((SetUp!$B$56*(1-($H1494/SetUp!$B$56)^2)*TANH(($B1494-$D1494)/SetUp!$B$56))/(1+$H1494/SetUp!$B$56*TANH(($B1494-$D1494)/SetUp!$B$56)),0)</f>
        <v>3.2478525255255464E-2</v>
      </c>
      <c r="AP1494" s="64">
        <v>28707</v>
      </c>
      <c r="AQ1494" s="55">
        <v>8</v>
      </c>
      <c r="AR1494" s="55">
        <v>218</v>
      </c>
      <c r="AS1494" s="66">
        <f t="shared" si="480"/>
        <v>0.54600000000000004</v>
      </c>
      <c r="AT1494" s="66">
        <f t="shared" si="481"/>
        <v>0.23974759121153777</v>
      </c>
      <c r="AU1494" s="55" t="str">
        <f>IF(OR($AP1494&lt;SetUp!$B$97,$AP1494&gt;SetUp!$B$98),"Não","Sim")</f>
        <v>Não</v>
      </c>
      <c r="AV1494" s="68">
        <f t="shared" si="482"/>
        <v>0.73891812807644663</v>
      </c>
      <c r="AW1494" s="68">
        <f t="shared" si="483"/>
        <v>0.48964026714674702</v>
      </c>
      <c r="AX1494" s="68">
        <f t="shared" si="484"/>
        <v>-0.26280735729526272</v>
      </c>
      <c r="AY1494" s="68">
        <f t="shared" si="485"/>
        <v>-0.62024574757249173</v>
      </c>
      <c r="AZ1494" s="68">
        <f t="shared" si="486"/>
        <v>-0.30625240878846227</v>
      </c>
      <c r="BA1494" s="68">
        <f t="shared" si="487"/>
        <v>-0.24927786092969961</v>
      </c>
      <c r="BB1494" s="68">
        <f t="shared" si="488"/>
        <v>-0.35743839027722901</v>
      </c>
    </row>
    <row r="1495" spans="1:54" x14ac:dyDescent="0.3">
      <c r="A1495" s="64">
        <v>28157</v>
      </c>
      <c r="B1495" s="57">
        <v>3.786</v>
      </c>
      <c r="C1495" s="57">
        <v>0</v>
      </c>
      <c r="D1495" s="57">
        <v>4.8680000000000003</v>
      </c>
      <c r="E1495" s="57">
        <f t="shared" si="473"/>
        <v>3.786</v>
      </c>
      <c r="F1495" s="57">
        <f t="shared" si="474"/>
        <v>1.0820000000000003</v>
      </c>
      <c r="G1495" s="57">
        <f t="shared" si="475"/>
        <v>0</v>
      </c>
      <c r="H1495" s="57">
        <f>IF(Q1494&gt;SetUp!$B$56,SetUp!$B$56,Q1494)</f>
        <v>20.032868472584884</v>
      </c>
      <c r="I1495" s="57">
        <f t="shared" si="489"/>
        <v>1.7600202015865778</v>
      </c>
      <c r="J1495" s="57">
        <f>MIN(F1495,H1495,(1-EXP(-SetUp!$B$52*H1495/SetUp!$B$56))*F1495)</f>
        <v>1.0347037618527226</v>
      </c>
      <c r="K1495" s="57">
        <f t="shared" si="476"/>
        <v>18.998164710732162</v>
      </c>
      <c r="L1495" s="57">
        <f>IF(I1495&lt;=0,0,MIN(SetUp!$B$50*I1495^SetUp!$B$55,I1495))</f>
        <v>5.2508015594472532E-2</v>
      </c>
      <c r="M1495" s="57">
        <f t="shared" si="477"/>
        <v>1.7075121859921052</v>
      </c>
      <c r="N1495" s="57">
        <f>IF(SetUp!$B$62=0,X1495,(B1495-E1495)*(1-(H1495/SetUp!$B$66/SetUp!$B$56)))</f>
        <v>0</v>
      </c>
      <c r="O1495" s="57">
        <f>K1495*SetUp!$B$65</f>
        <v>0</v>
      </c>
      <c r="P1495" s="57">
        <f>MIN(SetUp!$B$54*L1495^SetUp!$B$51,L1495)</f>
        <v>2.8334780417839312E-2</v>
      </c>
      <c r="Q1495" s="57">
        <f t="shared" si="478"/>
        <v>18.998164710732162</v>
      </c>
      <c r="R1495" s="57">
        <f>IF((H1495+N1495-O1495)&gt;SetUp!$B$56,T1494+H1495+N1495-O1495-SetUp!$B$56,T1494)</f>
        <v>0</v>
      </c>
      <c r="S1495" s="57">
        <f>R1495*SetUp!$B$65</f>
        <v>0</v>
      </c>
      <c r="T1495" s="57">
        <f>IF((R1495-S1495)&lt;SetUp!$B$53,R1495-S1495,SetUp!$B$53)</f>
        <v>0</v>
      </c>
      <c r="U1495" s="57">
        <f t="shared" si="479"/>
        <v>1.7075121859921052</v>
      </c>
      <c r="V1495" s="57">
        <f>(L1495-P1495)/1000*SetUp!$B$13*1000000/SetUp!$B$48</f>
        <v>1.3749176077395004</v>
      </c>
      <c r="W1495" s="57">
        <f t="shared" si="490"/>
        <v>1.5265566588595902E-16</v>
      </c>
      <c r="X1495" s="57">
        <f>MAX((SetUp!$B$56*(1-($H1495/SetUp!$B$56)^2)*TANH(($B1495-$D1495)/SetUp!$B$56))/(1+$H1495/SetUp!$B$56*TANH(($B1495-$D1495)/SetUp!$B$56)),0)</f>
        <v>0</v>
      </c>
      <c r="AP1495" s="64">
        <v>28708</v>
      </c>
      <c r="AQ1495" s="55">
        <v>8</v>
      </c>
      <c r="AR1495" s="55">
        <v>219</v>
      </c>
      <c r="AS1495" s="66">
        <f t="shared" si="480"/>
        <v>0.54600000000000004</v>
      </c>
      <c r="AT1495" s="66">
        <f t="shared" si="481"/>
        <v>0.23364009010809267</v>
      </c>
      <c r="AU1495" s="55" t="str">
        <f>IF(OR($AP1495&lt;SetUp!$B$97,$AP1495&gt;SetUp!$B$98),"Não","Sim")</f>
        <v>Não</v>
      </c>
      <c r="AV1495" s="68">
        <f t="shared" si="482"/>
        <v>0.73891812807644663</v>
      </c>
      <c r="AW1495" s="68">
        <f t="shared" si="483"/>
        <v>0.48336331067644417</v>
      </c>
      <c r="AX1495" s="68">
        <f t="shared" si="484"/>
        <v>-0.26280735729526272</v>
      </c>
      <c r="AY1495" s="68">
        <f t="shared" si="485"/>
        <v>-0.63145263493773696</v>
      </c>
      <c r="AZ1495" s="68">
        <f t="shared" si="486"/>
        <v>-0.31235990989190737</v>
      </c>
      <c r="BA1495" s="68">
        <f t="shared" si="487"/>
        <v>-0.25555481740000247</v>
      </c>
      <c r="BB1495" s="68">
        <f t="shared" si="488"/>
        <v>-0.36864527764247423</v>
      </c>
    </row>
    <row r="1496" spans="1:54" x14ac:dyDescent="0.3">
      <c r="A1496" s="64">
        <v>28158</v>
      </c>
      <c r="B1496" s="57">
        <v>1.835</v>
      </c>
      <c r="C1496" s="57">
        <v>0</v>
      </c>
      <c r="D1496" s="57">
        <v>4.8680000000000003</v>
      </c>
      <c r="E1496" s="57">
        <f t="shared" si="473"/>
        <v>1.835</v>
      </c>
      <c r="F1496" s="57">
        <f t="shared" si="474"/>
        <v>3.0330000000000004</v>
      </c>
      <c r="G1496" s="57">
        <f t="shared" si="475"/>
        <v>0</v>
      </c>
      <c r="H1496" s="57">
        <f>IF(Q1495&gt;SetUp!$B$56,SetUp!$B$56,Q1495)</f>
        <v>18.998164710732162</v>
      </c>
      <c r="I1496" s="57">
        <f t="shared" si="489"/>
        <v>1.7075121859921052</v>
      </c>
      <c r="J1496" s="57">
        <f>MIN(F1496,H1496,(1-EXP(-SetUp!$B$52*H1496/SetUp!$B$56))*F1496)</f>
        <v>2.8771577509410271</v>
      </c>
      <c r="K1496" s="57">
        <f t="shared" si="476"/>
        <v>16.121006959791135</v>
      </c>
      <c r="L1496" s="57">
        <f>IF(I1496&lt;=0,0,MIN(SetUp!$B$50*I1496^SetUp!$B$55,I1496))</f>
        <v>4.9923214048520022E-2</v>
      </c>
      <c r="M1496" s="57">
        <f t="shared" si="477"/>
        <v>1.6575889719435852</v>
      </c>
      <c r="N1496" s="57">
        <f>IF(SetUp!$B$62=0,X1496,(B1496-E1496)*(1-(H1496/SetUp!$B$66/SetUp!$B$56)))</f>
        <v>0</v>
      </c>
      <c r="O1496" s="57">
        <f>K1496*SetUp!$B$65</f>
        <v>0</v>
      </c>
      <c r="P1496" s="57">
        <f>MIN(SetUp!$B$54*L1496^SetUp!$B$51,L1496)</f>
        <v>2.6963094678451167E-2</v>
      </c>
      <c r="Q1496" s="57">
        <f t="shared" si="478"/>
        <v>16.121006959791135</v>
      </c>
      <c r="R1496" s="57">
        <f>IF((H1496+N1496-O1496)&gt;SetUp!$B$56,T1495+H1496+N1496-O1496-SetUp!$B$56,T1495)</f>
        <v>0</v>
      </c>
      <c r="S1496" s="57">
        <f>R1496*SetUp!$B$65</f>
        <v>0</v>
      </c>
      <c r="T1496" s="57">
        <f>IF((R1496-S1496)&lt;SetUp!$B$53,R1496-S1496,SetUp!$B$53)</f>
        <v>0</v>
      </c>
      <c r="U1496" s="57">
        <f t="shared" si="479"/>
        <v>1.6575889719435852</v>
      </c>
      <c r="V1496" s="57">
        <f>(L1496-P1496)/1000*SetUp!$B$13*1000000/SetUp!$B$48</f>
        <v>1.3059183914374664</v>
      </c>
      <c r="W1496" s="57">
        <f t="shared" si="490"/>
        <v>6.2450045135165055E-17</v>
      </c>
      <c r="X1496" s="57">
        <f>MAX((SetUp!$B$56*(1-($H1496/SetUp!$B$56)^2)*TANH(($B1496-$D1496)/SetUp!$B$56))/(1+$H1496/SetUp!$B$56*TANH(($B1496-$D1496)/SetUp!$B$56)),0)</f>
        <v>0</v>
      </c>
      <c r="AP1496" s="64">
        <v>28709</v>
      </c>
      <c r="AQ1496" s="55">
        <v>8</v>
      </c>
      <c r="AR1496" s="55">
        <v>220</v>
      </c>
      <c r="AS1496" s="66">
        <f t="shared" si="480"/>
        <v>0.45300000000000001</v>
      </c>
      <c r="AT1496" s="66">
        <f t="shared" si="481"/>
        <v>0.22774759588407326</v>
      </c>
      <c r="AU1496" s="55" t="str">
        <f>IF(OR($AP1496&lt;SetUp!$B$97,$AP1496&gt;SetUp!$B$98),"Não","Sim")</f>
        <v>Não</v>
      </c>
      <c r="AV1496" s="68">
        <f t="shared" si="482"/>
        <v>0.67305274681855365</v>
      </c>
      <c r="AW1496" s="68">
        <f t="shared" si="483"/>
        <v>0.47722908113826557</v>
      </c>
      <c r="AX1496" s="68">
        <f t="shared" si="484"/>
        <v>-0.34390179798716813</v>
      </c>
      <c r="AY1496" s="68">
        <f t="shared" si="485"/>
        <v>-0.64254619876678232</v>
      </c>
      <c r="AZ1496" s="68">
        <f t="shared" si="486"/>
        <v>-0.22525240411592676</v>
      </c>
      <c r="BA1496" s="68">
        <f t="shared" si="487"/>
        <v>-0.19582366568028808</v>
      </c>
      <c r="BB1496" s="68">
        <f t="shared" si="488"/>
        <v>-0.29864440077961418</v>
      </c>
    </row>
    <row r="1497" spans="1:54" x14ac:dyDescent="0.3">
      <c r="A1497" s="64">
        <v>28159</v>
      </c>
      <c r="B1497" s="57">
        <v>3.5569999999999999</v>
      </c>
      <c r="C1497" s="57">
        <v>0</v>
      </c>
      <c r="D1497" s="57">
        <v>4.8680000000000003</v>
      </c>
      <c r="E1497" s="57">
        <f t="shared" si="473"/>
        <v>3.5569999999999999</v>
      </c>
      <c r="F1497" s="57">
        <f t="shared" si="474"/>
        <v>1.3110000000000004</v>
      </c>
      <c r="G1497" s="57">
        <f t="shared" si="475"/>
        <v>0</v>
      </c>
      <c r="H1497" s="57">
        <f>IF(Q1496&gt;SetUp!$B$56,SetUp!$B$56,Q1496)</f>
        <v>16.121006959791135</v>
      </c>
      <c r="I1497" s="57">
        <f t="shared" si="489"/>
        <v>1.6575889719435852</v>
      </c>
      <c r="J1497" s="57">
        <f>MIN(F1497,H1497,(1-EXP(-SetUp!$B$52*H1497/SetUp!$B$56))*F1497)</f>
        <v>1.2054021357358498</v>
      </c>
      <c r="K1497" s="57">
        <f t="shared" si="476"/>
        <v>14.915604824055285</v>
      </c>
      <c r="L1497" s="57">
        <f>IF(I1497&lt;=0,0,MIN(SetUp!$B$50*I1497^SetUp!$B$55,I1497))</f>
        <v>4.7514292351569121E-2</v>
      </c>
      <c r="M1497" s="57">
        <f t="shared" si="477"/>
        <v>1.610074679592016</v>
      </c>
      <c r="N1497" s="57">
        <f>IF(SetUp!$B$62=0,X1497,(B1497-E1497)*(1-(H1497/SetUp!$B$66/SetUp!$B$56)))</f>
        <v>0</v>
      </c>
      <c r="O1497" s="57">
        <f>K1497*SetUp!$B$65</f>
        <v>0</v>
      </c>
      <c r="P1497" s="57">
        <f>MIN(SetUp!$B$54*L1497^SetUp!$B$51,L1497)</f>
        <v>2.5683656415470282E-2</v>
      </c>
      <c r="Q1497" s="57">
        <f t="shared" si="478"/>
        <v>14.915604824055285</v>
      </c>
      <c r="R1497" s="57">
        <f>IF((H1497+N1497-O1497)&gt;SetUp!$B$56,T1496+H1497+N1497-O1497-SetUp!$B$56,T1496)</f>
        <v>0</v>
      </c>
      <c r="S1497" s="57">
        <f>R1497*SetUp!$B$65</f>
        <v>0</v>
      </c>
      <c r="T1497" s="57">
        <f>IF((R1497-S1497)&lt;SetUp!$B$53,R1497-S1497,SetUp!$B$53)</f>
        <v>0</v>
      </c>
      <c r="U1497" s="57">
        <f t="shared" si="479"/>
        <v>1.610074679592016</v>
      </c>
      <c r="V1497" s="57">
        <f>(L1497-P1497)/1000*SetUp!$B$13*1000000/SetUp!$B$48</f>
        <v>1.2416759907133552</v>
      </c>
      <c r="W1497" s="57">
        <f t="shared" si="490"/>
        <v>-1.2212453270876722E-15</v>
      </c>
      <c r="X1497" s="57">
        <f>MAX((SetUp!$B$56*(1-($H1497/SetUp!$B$56)^2)*TANH(($B1497-$D1497)/SetUp!$B$56))/(1+$H1497/SetUp!$B$56*TANH(($B1497-$D1497)/SetUp!$B$56)),0)</f>
        <v>0</v>
      </c>
      <c r="AP1497" s="64">
        <v>28710</v>
      </c>
      <c r="AQ1497" s="55">
        <v>8</v>
      </c>
      <c r="AR1497" s="55">
        <v>221</v>
      </c>
      <c r="AS1497" s="66">
        <f t="shared" si="480"/>
        <v>0.41</v>
      </c>
      <c r="AT1497" s="66">
        <f t="shared" si="481"/>
        <v>0.22206048058989039</v>
      </c>
      <c r="AU1497" s="55" t="str">
        <f>IF(OR($AP1497&lt;SetUp!$B$97,$AP1497&gt;SetUp!$B$98),"Não","Sim")</f>
        <v>Não</v>
      </c>
      <c r="AV1497" s="68">
        <f t="shared" si="482"/>
        <v>0.6403124237432849</v>
      </c>
      <c r="AW1497" s="68">
        <f t="shared" si="483"/>
        <v>0.47123293665648031</v>
      </c>
      <c r="AX1497" s="68">
        <f t="shared" si="484"/>
        <v>-0.38721614328026455</v>
      </c>
      <c r="AY1497" s="68">
        <f t="shared" si="485"/>
        <v>-0.65352872460720512</v>
      </c>
      <c r="AZ1497" s="68">
        <f t="shared" si="486"/>
        <v>-0.18793951941010958</v>
      </c>
      <c r="BA1497" s="68">
        <f t="shared" si="487"/>
        <v>-0.16907948708680459</v>
      </c>
      <c r="BB1497" s="68">
        <f t="shared" si="488"/>
        <v>-0.26631258132694058</v>
      </c>
    </row>
    <row r="1498" spans="1:54" x14ac:dyDescent="0.3">
      <c r="A1498" s="64">
        <v>28160</v>
      </c>
      <c r="B1498" s="57">
        <v>3.5449999999999999</v>
      </c>
      <c r="C1498" s="57">
        <v>0</v>
      </c>
      <c r="D1498" s="57">
        <v>4.8680000000000003</v>
      </c>
      <c r="E1498" s="57">
        <f t="shared" si="473"/>
        <v>3.5449999999999999</v>
      </c>
      <c r="F1498" s="57">
        <f t="shared" si="474"/>
        <v>1.3230000000000004</v>
      </c>
      <c r="G1498" s="57">
        <f t="shared" si="475"/>
        <v>0</v>
      </c>
      <c r="H1498" s="57">
        <f>IF(Q1497&gt;SetUp!$B$56,SetUp!$B$56,Q1497)</f>
        <v>14.915604824055285</v>
      </c>
      <c r="I1498" s="57">
        <f t="shared" si="489"/>
        <v>1.610074679592016</v>
      </c>
      <c r="J1498" s="57">
        <f>MIN(F1498,H1498,(1-EXP(-SetUp!$B$52*H1498/SetUp!$B$56))*F1498)</f>
        <v>1.1943502094898151</v>
      </c>
      <c r="K1498" s="57">
        <f t="shared" si="476"/>
        <v>13.721254614565469</v>
      </c>
      <c r="L1498" s="57">
        <f>IF(I1498&lt;=0,0,MIN(SetUp!$B$50*I1498^SetUp!$B$55,I1498))</f>
        <v>4.5266079809879026E-2</v>
      </c>
      <c r="M1498" s="57">
        <f t="shared" si="477"/>
        <v>1.564808599782137</v>
      </c>
      <c r="N1498" s="57">
        <f>IF(SetUp!$B$62=0,X1498,(B1498-E1498)*(1-(H1498/SetUp!$B$66/SetUp!$B$56)))</f>
        <v>0</v>
      </c>
      <c r="O1498" s="57">
        <f>K1498*SetUp!$B$65</f>
        <v>0</v>
      </c>
      <c r="P1498" s="57">
        <f>MIN(SetUp!$B$54*L1498^SetUp!$B$51,L1498)</f>
        <v>2.4488579570709271E-2</v>
      </c>
      <c r="Q1498" s="57">
        <f t="shared" si="478"/>
        <v>13.721254614565469</v>
      </c>
      <c r="R1498" s="57">
        <f>IF((H1498+N1498-O1498)&gt;SetUp!$B$56,T1497+H1498+N1498-O1498-SetUp!$B$56,T1497)</f>
        <v>0</v>
      </c>
      <c r="S1498" s="57">
        <f>R1498*SetUp!$B$65</f>
        <v>0</v>
      </c>
      <c r="T1498" s="57">
        <f>IF((R1498-S1498)&lt;SetUp!$B$53,R1498-S1498,SetUp!$B$53)</f>
        <v>0</v>
      </c>
      <c r="U1498" s="57">
        <f t="shared" si="479"/>
        <v>1.564808599782137</v>
      </c>
      <c r="V1498" s="57">
        <f>(L1498-P1498)/1000*SetUp!$B$13*1000000/SetUp!$B$48</f>
        <v>1.1817760723753052</v>
      </c>
      <c r="W1498" s="57">
        <f t="shared" si="490"/>
        <v>7.3552275381416621E-16</v>
      </c>
      <c r="X1498" s="57">
        <f>MAX((SetUp!$B$56*(1-($H1498/SetUp!$B$56)^2)*TANH(($B1498-$D1498)/SetUp!$B$56))/(1+$H1498/SetUp!$B$56*TANH(($B1498-$D1498)/SetUp!$B$56)),0)</f>
        <v>0</v>
      </c>
      <c r="AP1498" s="64">
        <v>28711</v>
      </c>
      <c r="AQ1498" s="55">
        <v>8</v>
      </c>
      <c r="AR1498" s="55">
        <v>222</v>
      </c>
      <c r="AS1498" s="66">
        <f t="shared" si="480"/>
        <v>0.371</v>
      </c>
      <c r="AT1498" s="66">
        <f t="shared" si="481"/>
        <v>0.21656963807152921</v>
      </c>
      <c r="AU1498" s="55" t="str">
        <f>IF(OR($AP1498&lt;SetUp!$B$97,$AP1498&gt;SetUp!$B$98),"Não","Sim")</f>
        <v>Não</v>
      </c>
      <c r="AV1498" s="68">
        <f t="shared" si="482"/>
        <v>0.60909769331364239</v>
      </c>
      <c r="AW1498" s="68">
        <f t="shared" si="483"/>
        <v>0.46537043102407055</v>
      </c>
      <c r="AX1498" s="68">
        <f t="shared" si="484"/>
        <v>-0.43062609038495414</v>
      </c>
      <c r="AY1498" s="68">
        <f t="shared" si="485"/>
        <v>-0.66440242925389759</v>
      </c>
      <c r="AZ1498" s="68">
        <f t="shared" si="486"/>
        <v>-0.15443036192847079</v>
      </c>
      <c r="BA1498" s="68">
        <f t="shared" si="487"/>
        <v>-0.14372726228957183</v>
      </c>
      <c r="BB1498" s="68">
        <f t="shared" si="488"/>
        <v>-0.23377633886894345</v>
      </c>
    </row>
    <row r="1499" spans="1:54" x14ac:dyDescent="0.3">
      <c r="A1499" s="64">
        <v>28161</v>
      </c>
      <c r="B1499" s="57">
        <v>7.0979999999999999</v>
      </c>
      <c r="C1499" s="57">
        <v>0</v>
      </c>
      <c r="D1499" s="57">
        <v>4.8680000000000003</v>
      </c>
      <c r="E1499" s="57">
        <f t="shared" si="473"/>
        <v>4.8680000000000003</v>
      </c>
      <c r="F1499" s="57">
        <f t="shared" si="474"/>
        <v>0</v>
      </c>
      <c r="G1499" s="57">
        <f t="shared" si="475"/>
        <v>0.11912513889680909</v>
      </c>
      <c r="H1499" s="57">
        <f>IF(Q1498&gt;SetUp!$B$56,SetUp!$B$56,Q1498)</f>
        <v>13.721254614565469</v>
      </c>
      <c r="I1499" s="57">
        <f t="shared" si="489"/>
        <v>1.6839337386789461</v>
      </c>
      <c r="J1499" s="57">
        <f>MIN(F1499,H1499,(1-EXP(-SetUp!$B$52*H1499/SetUp!$B$56))*F1499)</f>
        <v>0</v>
      </c>
      <c r="K1499" s="57">
        <f t="shared" si="476"/>
        <v>13.721254614565469</v>
      </c>
      <c r="L1499" s="57">
        <f>IF(I1499&lt;=0,0,MIN(SetUp!$B$50*I1499^SetUp!$B$55,I1499))</f>
        <v>4.8779556607846893E-2</v>
      </c>
      <c r="M1499" s="57">
        <f t="shared" si="477"/>
        <v>1.6351541820710993</v>
      </c>
      <c r="N1499" s="57">
        <f>IF(SetUp!$B$62=0,X1499,(B1499-E1499)*(1-(H1499/SetUp!$B$66/SetUp!$B$56)))</f>
        <v>2.1108748611031904</v>
      </c>
      <c r="O1499" s="57">
        <f>K1499*SetUp!$B$65</f>
        <v>0</v>
      </c>
      <c r="P1499" s="57">
        <f>MIN(SetUp!$B$54*L1499^SetUp!$B$51,L1499)</f>
        <v>2.6355803891155841E-2</v>
      </c>
      <c r="Q1499" s="57">
        <f t="shared" si="478"/>
        <v>15.832129475668658</v>
      </c>
      <c r="R1499" s="57">
        <f>IF((H1499+N1499-O1499)&gt;SetUp!$B$56,T1498+H1499+N1499-O1499-SetUp!$B$56,T1498)</f>
        <v>0</v>
      </c>
      <c r="S1499" s="57">
        <f>R1499*SetUp!$B$65</f>
        <v>0</v>
      </c>
      <c r="T1499" s="57">
        <f>IF((R1499-S1499)&lt;SetUp!$B$53,R1499-S1499,SetUp!$B$53)</f>
        <v>0</v>
      </c>
      <c r="U1499" s="57">
        <f t="shared" si="479"/>
        <v>1.6351541820710993</v>
      </c>
      <c r="V1499" s="57">
        <f>(L1499-P1499)/1000*SetUp!$B$13*1000000/SetUp!$B$48</f>
        <v>1.2754110989486933</v>
      </c>
      <c r="W1499" s="57">
        <f t="shared" si="490"/>
        <v>-2.3800406090401793E-15</v>
      </c>
      <c r="X1499" s="57">
        <f>MAX((SetUp!$B$56*(1-($H1499/SetUp!$B$56)^2)*TANH(($B1499-$D1499)/SetUp!$B$56))/(1+$H1499/SetUp!$B$56*TANH(($B1499-$D1499)/SetUp!$B$56)),0)</f>
        <v>2.1108748611031904</v>
      </c>
      <c r="AP1499" s="64">
        <v>28712</v>
      </c>
      <c r="AQ1499" s="55">
        <v>8</v>
      </c>
      <c r="AR1499" s="55">
        <v>223</v>
      </c>
      <c r="AS1499" s="66">
        <f t="shared" si="480"/>
        <v>0.371</v>
      </c>
      <c r="AT1499" s="66">
        <f t="shared" si="481"/>
        <v>0.21126645086244161</v>
      </c>
      <c r="AU1499" s="55" t="str">
        <f>IF(OR($AP1499&lt;SetUp!$B$97,$AP1499&gt;SetUp!$B$98),"Não","Sim")</f>
        <v>Não</v>
      </c>
      <c r="AV1499" s="68">
        <f t="shared" si="482"/>
        <v>0.60909769331364239</v>
      </c>
      <c r="AW1499" s="68">
        <f t="shared" si="483"/>
        <v>0.45963730360191785</v>
      </c>
      <c r="AX1499" s="68">
        <f t="shared" si="484"/>
        <v>-0.43062609038495414</v>
      </c>
      <c r="AY1499" s="68">
        <f t="shared" si="485"/>
        <v>-0.67516946348781037</v>
      </c>
      <c r="AZ1499" s="68">
        <f t="shared" si="486"/>
        <v>-0.15973354913755838</v>
      </c>
      <c r="BA1499" s="68">
        <f t="shared" si="487"/>
        <v>-0.14946038971172454</v>
      </c>
      <c r="BB1499" s="68">
        <f t="shared" si="488"/>
        <v>-0.24454337310285623</v>
      </c>
    </row>
    <row r="1500" spans="1:54" x14ac:dyDescent="0.3">
      <c r="A1500" s="64">
        <v>28162</v>
      </c>
      <c r="B1500" s="57">
        <v>1.7010000000000001</v>
      </c>
      <c r="C1500" s="57">
        <v>0</v>
      </c>
      <c r="D1500" s="57">
        <v>4.8680000000000003</v>
      </c>
      <c r="E1500" s="57">
        <f t="shared" si="473"/>
        <v>1.7010000000000001</v>
      </c>
      <c r="F1500" s="57">
        <f t="shared" si="474"/>
        <v>3.1670000000000003</v>
      </c>
      <c r="G1500" s="57">
        <f t="shared" si="475"/>
        <v>0</v>
      </c>
      <c r="H1500" s="57">
        <f>IF(Q1499&gt;SetUp!$B$56,SetUp!$B$56,Q1499)</f>
        <v>15.832129475668658</v>
      </c>
      <c r="I1500" s="57">
        <f t="shared" si="489"/>
        <v>1.6351541820710993</v>
      </c>
      <c r="J1500" s="57">
        <f>MIN(F1500,H1500,(1-EXP(-SetUp!$B$52*H1500/SetUp!$B$56))*F1500)</f>
        <v>2.9001278203247618</v>
      </c>
      <c r="K1500" s="57">
        <f t="shared" si="476"/>
        <v>12.932001655343896</v>
      </c>
      <c r="L1500" s="57">
        <f>IF(I1500&lt;=0,0,MIN(SetUp!$B$50*I1500^SetUp!$B$55,I1500))</f>
        <v>4.6447324255908425E-2</v>
      </c>
      <c r="M1500" s="57">
        <f t="shared" si="477"/>
        <v>1.5887068578151908</v>
      </c>
      <c r="N1500" s="57">
        <f>IF(SetUp!$B$62=0,X1500,(B1500-E1500)*(1-(H1500/SetUp!$B$66/SetUp!$B$56)))</f>
        <v>0</v>
      </c>
      <c r="O1500" s="57">
        <f>K1500*SetUp!$B$65</f>
        <v>0</v>
      </c>
      <c r="P1500" s="57">
        <f>MIN(SetUp!$B$54*L1500^SetUp!$B$51,L1500)</f>
        <v>2.5116613596049459E-2</v>
      </c>
      <c r="Q1500" s="57">
        <f t="shared" si="478"/>
        <v>12.932001655343896</v>
      </c>
      <c r="R1500" s="57">
        <f>IF((H1500+N1500-O1500)&gt;SetUp!$B$56,T1499+H1500+N1500-O1500-SetUp!$B$56,T1499)</f>
        <v>0</v>
      </c>
      <c r="S1500" s="57">
        <f>R1500*SetUp!$B$65</f>
        <v>0</v>
      </c>
      <c r="T1500" s="57">
        <f>IF((R1500-S1500)&lt;SetUp!$B$53,R1500-S1500,SetUp!$B$53)</f>
        <v>0</v>
      </c>
      <c r="U1500" s="57">
        <f t="shared" si="479"/>
        <v>1.5887068578151908</v>
      </c>
      <c r="V1500" s="57">
        <f>(L1500-P1500)/1000*SetUp!$B$13*1000000/SetUp!$B$48</f>
        <v>1.2132413993219364</v>
      </c>
      <c r="W1500" s="57">
        <f t="shared" si="490"/>
        <v>-4.9266146717741321E-16</v>
      </c>
      <c r="X1500" s="57">
        <f>MAX((SetUp!$B$56*(1-($H1500/SetUp!$B$56)^2)*TANH(($B1500-$D1500)/SetUp!$B$56))/(1+$H1500/SetUp!$B$56*TANH(($B1500-$D1500)/SetUp!$B$56)),0)</f>
        <v>0</v>
      </c>
      <c r="AP1500" s="64">
        <v>28713</v>
      </c>
      <c r="AQ1500" s="55">
        <v>8</v>
      </c>
      <c r="AR1500" s="55">
        <v>224</v>
      </c>
      <c r="AS1500" s="66">
        <f t="shared" si="480"/>
        <v>0.33400000000000002</v>
      </c>
      <c r="AT1500" s="66">
        <f t="shared" si="481"/>
        <v>0.20614275947720775</v>
      </c>
      <c r="AU1500" s="55" t="str">
        <f>IF(OR($AP1500&lt;SetUp!$B$97,$AP1500&gt;SetUp!$B$98),"Não","Sim")</f>
        <v>Não</v>
      </c>
      <c r="AV1500" s="68">
        <f t="shared" si="482"/>
        <v>0.57792733107199556</v>
      </c>
      <c r="AW1500" s="68">
        <f t="shared" si="483"/>
        <v>0.45402946983341042</v>
      </c>
      <c r="AX1500" s="68">
        <f t="shared" si="484"/>
        <v>-0.4762535331884355</v>
      </c>
      <c r="AY1500" s="68">
        <f t="shared" si="485"/>
        <v>-0.6858319146793479</v>
      </c>
      <c r="AZ1500" s="68">
        <f t="shared" si="486"/>
        <v>-0.12785724052279226</v>
      </c>
      <c r="BA1500" s="68">
        <f t="shared" si="487"/>
        <v>-0.12389786123858515</v>
      </c>
      <c r="BB1500" s="68">
        <f t="shared" si="488"/>
        <v>-0.2095783814909124</v>
      </c>
    </row>
    <row r="1501" spans="1:54" x14ac:dyDescent="0.3">
      <c r="A1501" s="64">
        <v>28163</v>
      </c>
      <c r="B1501" s="57">
        <v>7.0069999999999997</v>
      </c>
      <c r="C1501" s="57">
        <v>0</v>
      </c>
      <c r="D1501" s="57">
        <v>4.8680000000000003</v>
      </c>
      <c r="E1501" s="57">
        <f t="shared" si="473"/>
        <v>4.8680000000000003</v>
      </c>
      <c r="F1501" s="57">
        <f t="shared" si="474"/>
        <v>0</v>
      </c>
      <c r="G1501" s="57">
        <f t="shared" si="475"/>
        <v>0.10184975768922122</v>
      </c>
      <c r="H1501" s="57">
        <f>IF(Q1500&gt;SetUp!$B$56,SetUp!$B$56,Q1500)</f>
        <v>12.932001655343896</v>
      </c>
      <c r="I1501" s="57">
        <f t="shared" si="489"/>
        <v>1.6905566155044121</v>
      </c>
      <c r="J1501" s="57">
        <f>MIN(F1501,H1501,(1-EXP(-SetUp!$B$52*H1501/SetUp!$B$56))*F1501)</f>
        <v>0</v>
      </c>
      <c r="K1501" s="57">
        <f t="shared" si="476"/>
        <v>12.932001655343896</v>
      </c>
      <c r="L1501" s="57">
        <f>IF(I1501&lt;=0,0,MIN(SetUp!$B$50*I1501^SetUp!$B$55,I1501))</f>
        <v>4.9099723937374565E-2</v>
      </c>
      <c r="M1501" s="57">
        <f t="shared" si="477"/>
        <v>1.6414568915670376</v>
      </c>
      <c r="N1501" s="57">
        <f>IF(SetUp!$B$62=0,X1501,(B1501-E1501)*(1-(H1501/SetUp!$B$66/SetUp!$B$56)))</f>
        <v>2.0371502423107781</v>
      </c>
      <c r="O1501" s="57">
        <f>K1501*SetUp!$B$65</f>
        <v>0</v>
      </c>
      <c r="P1501" s="57">
        <f>MIN(SetUp!$B$54*L1501^SetUp!$B$51,L1501)</f>
        <v>2.6525839347390154E-2</v>
      </c>
      <c r="Q1501" s="57">
        <f t="shared" si="478"/>
        <v>14.969151897654674</v>
      </c>
      <c r="R1501" s="57">
        <f>IF((H1501+N1501-O1501)&gt;SetUp!$B$56,T1500+H1501+N1501-O1501-SetUp!$B$56,T1500)</f>
        <v>0</v>
      </c>
      <c r="S1501" s="57">
        <f>R1501*SetUp!$B$65</f>
        <v>0</v>
      </c>
      <c r="T1501" s="57">
        <f>IF((R1501-S1501)&lt;SetUp!$B$53,R1501-S1501,SetUp!$B$53)</f>
        <v>0</v>
      </c>
      <c r="U1501" s="57">
        <f t="shared" si="479"/>
        <v>1.6414568915670376</v>
      </c>
      <c r="V1501" s="57">
        <f>(L1501-P1501)/1000*SetUp!$B$13*1000000/SetUp!$B$48</f>
        <v>1.283950252047799</v>
      </c>
      <c r="W1501" s="57">
        <f t="shared" si="490"/>
        <v>-3.7470027081099033E-16</v>
      </c>
      <c r="X1501" s="57">
        <f>MAX((SetUp!$B$56*(1-($H1501/SetUp!$B$56)^2)*TANH(($B1501-$D1501)/SetUp!$B$56))/(1+$H1501/SetUp!$B$56*TANH(($B1501-$D1501)/SetUp!$B$56)),0)</f>
        <v>2.0371502423107781</v>
      </c>
      <c r="AP1501" s="64">
        <v>28714</v>
      </c>
      <c r="AQ1501" s="55">
        <v>8</v>
      </c>
      <c r="AR1501" s="55">
        <v>225</v>
      </c>
      <c r="AS1501" s="66">
        <f t="shared" si="480"/>
        <v>0.29899999999999999</v>
      </c>
      <c r="AT1501" s="66">
        <f t="shared" si="481"/>
        <v>0.20119083391128229</v>
      </c>
      <c r="AU1501" s="55" t="str">
        <f>IF(OR($AP1501&lt;SetUp!$B$97,$AP1501&gt;SetUp!$B$98),"Não","Sim")</f>
        <v>Não</v>
      </c>
      <c r="AV1501" s="68">
        <f t="shared" si="482"/>
        <v>0.54680892457969266</v>
      </c>
      <c r="AW1501" s="68">
        <f t="shared" si="483"/>
        <v>0.44854301233135074</v>
      </c>
      <c r="AX1501" s="68">
        <f t="shared" si="484"/>
        <v>-0.52432881167557033</v>
      </c>
      <c r="AY1501" s="68">
        <f t="shared" si="485"/>
        <v>-0.69639180926437028</v>
      </c>
      <c r="AZ1501" s="68">
        <f t="shared" si="486"/>
        <v>-9.7809166088717703E-2</v>
      </c>
      <c r="BA1501" s="68">
        <f t="shared" si="487"/>
        <v>-9.8265912248341913E-2</v>
      </c>
      <c r="BB1501" s="68">
        <f t="shared" si="488"/>
        <v>-0.17206299758879995</v>
      </c>
    </row>
    <row r="1502" spans="1:54" x14ac:dyDescent="0.3">
      <c r="A1502" s="64">
        <v>28164</v>
      </c>
      <c r="B1502" s="57">
        <v>2.7690000000000001</v>
      </c>
      <c r="C1502" s="57">
        <v>0</v>
      </c>
      <c r="D1502" s="57">
        <v>4.8680000000000003</v>
      </c>
      <c r="E1502" s="57">
        <f t="shared" si="473"/>
        <v>2.7690000000000001</v>
      </c>
      <c r="F1502" s="57">
        <f t="shared" si="474"/>
        <v>2.0990000000000002</v>
      </c>
      <c r="G1502" s="57">
        <f t="shared" si="475"/>
        <v>0</v>
      </c>
      <c r="H1502" s="57">
        <f>IF(Q1501&gt;SetUp!$B$56,SetUp!$B$56,Q1501)</f>
        <v>14.969151897654674</v>
      </c>
      <c r="I1502" s="57">
        <f t="shared" si="489"/>
        <v>1.6414568915670376</v>
      </c>
      <c r="J1502" s="57">
        <f>MIN(F1502,H1502,(1-EXP(-SetUp!$B$52*H1502/SetUp!$B$56))*F1502)</f>
        <v>1.8965918231989234</v>
      </c>
      <c r="K1502" s="57">
        <f t="shared" si="476"/>
        <v>13.072560074455751</v>
      </c>
      <c r="L1502" s="57">
        <f>IF(I1502&lt;=0,0,MIN(SetUp!$B$50*I1502^SetUp!$B$55,I1502))</f>
        <v>4.6746093185142584E-2</v>
      </c>
      <c r="M1502" s="57">
        <f t="shared" si="477"/>
        <v>1.5947107983818949</v>
      </c>
      <c r="N1502" s="57">
        <f>IF(SetUp!$B$62=0,X1502,(B1502-E1502)*(1-(H1502/SetUp!$B$66/SetUp!$B$56)))</f>
        <v>0</v>
      </c>
      <c r="O1502" s="57">
        <f>K1502*SetUp!$B$65</f>
        <v>0</v>
      </c>
      <c r="P1502" s="57">
        <f>MIN(SetUp!$B$54*L1502^SetUp!$B$51,L1502)</f>
        <v>2.5275417200445242E-2</v>
      </c>
      <c r="Q1502" s="57">
        <f t="shared" si="478"/>
        <v>13.072560074455751</v>
      </c>
      <c r="R1502" s="57">
        <f>IF((H1502+N1502-O1502)&gt;SetUp!$B$56,T1501+H1502+N1502-O1502-SetUp!$B$56,T1501)</f>
        <v>0</v>
      </c>
      <c r="S1502" s="57">
        <f>R1502*SetUp!$B$65</f>
        <v>0</v>
      </c>
      <c r="T1502" s="57">
        <f>IF((R1502-S1502)&lt;SetUp!$B$53,R1502-S1502,SetUp!$B$53)</f>
        <v>0</v>
      </c>
      <c r="U1502" s="57">
        <f t="shared" si="479"/>
        <v>1.5947107983818949</v>
      </c>
      <c r="V1502" s="57">
        <f>(L1502-P1502)/1000*SetUp!$B$13*1000000/SetUp!$B$48</f>
        <v>1.2212023027006984</v>
      </c>
      <c r="W1502" s="57">
        <f t="shared" si="490"/>
        <v>-8.3266726846886741E-17</v>
      </c>
      <c r="X1502" s="57">
        <f>MAX((SetUp!$B$56*(1-($H1502/SetUp!$B$56)^2)*TANH(($B1502-$D1502)/SetUp!$B$56))/(1+$H1502/SetUp!$B$56*TANH(($B1502-$D1502)/SetUp!$B$56)),0)</f>
        <v>0</v>
      </c>
      <c r="AP1502" s="64">
        <v>28715</v>
      </c>
      <c r="AQ1502" s="55">
        <v>8</v>
      </c>
      <c r="AR1502" s="55">
        <v>226</v>
      </c>
      <c r="AS1502" s="66">
        <f t="shared" si="480"/>
        <v>0.29899999999999999</v>
      </c>
      <c r="AT1502" s="66">
        <f t="shared" si="481"/>
        <v>0.1964033471687987</v>
      </c>
      <c r="AU1502" s="55" t="str">
        <f>IF(OR($AP1502&lt;SetUp!$B$97,$AP1502&gt;SetUp!$B$98),"Não","Sim")</f>
        <v>Não</v>
      </c>
      <c r="AV1502" s="68">
        <f t="shared" si="482"/>
        <v>0.54680892457969266</v>
      </c>
      <c r="AW1502" s="68">
        <f t="shared" si="483"/>
        <v>0.443174172497449</v>
      </c>
      <c r="AX1502" s="68">
        <f t="shared" si="484"/>
        <v>-0.52432881167557033</v>
      </c>
      <c r="AY1502" s="68">
        <f t="shared" si="485"/>
        <v>-0.70685111510022824</v>
      </c>
      <c r="AZ1502" s="68">
        <f t="shared" si="486"/>
        <v>-0.10259665283120128</v>
      </c>
      <c r="BA1502" s="68">
        <f t="shared" si="487"/>
        <v>-0.10363475208224365</v>
      </c>
      <c r="BB1502" s="68">
        <f t="shared" si="488"/>
        <v>-0.18252230342465792</v>
      </c>
    </row>
    <row r="1503" spans="1:54" x14ac:dyDescent="0.3">
      <c r="A1503" s="64">
        <v>28165</v>
      </c>
      <c r="B1503" s="57">
        <v>2.7330000000000001</v>
      </c>
      <c r="C1503" s="57">
        <v>0</v>
      </c>
      <c r="D1503" s="57">
        <v>4.8680000000000003</v>
      </c>
      <c r="E1503" s="57">
        <f t="shared" si="473"/>
        <v>2.7330000000000001</v>
      </c>
      <c r="F1503" s="57">
        <f t="shared" si="474"/>
        <v>2.1350000000000002</v>
      </c>
      <c r="G1503" s="57">
        <f t="shared" si="475"/>
        <v>0</v>
      </c>
      <c r="H1503" s="57">
        <f>IF(Q1502&gt;SetUp!$B$56,SetUp!$B$56,Q1502)</f>
        <v>13.072560074455751</v>
      </c>
      <c r="I1503" s="57">
        <f t="shared" si="489"/>
        <v>1.5947107983818949</v>
      </c>
      <c r="J1503" s="57">
        <f>MIN(F1503,H1503,(1-EXP(-SetUp!$B$52*H1503/SetUp!$B$56))*F1503)</f>
        <v>1.8581060962042466</v>
      </c>
      <c r="K1503" s="57">
        <f t="shared" si="476"/>
        <v>11.214453978251505</v>
      </c>
      <c r="L1503" s="57">
        <f>IF(I1503&lt;=0,0,MIN(SetUp!$B$50*I1503^SetUp!$B$55,I1503))</f>
        <v>4.4548464849745673E-2</v>
      </c>
      <c r="M1503" s="57">
        <f t="shared" si="477"/>
        <v>1.5501623335321493</v>
      </c>
      <c r="N1503" s="57">
        <f>IF(SetUp!$B$62=0,X1503,(B1503-E1503)*(1-(H1503/SetUp!$B$66/SetUp!$B$56)))</f>
        <v>0</v>
      </c>
      <c r="O1503" s="57">
        <f>K1503*SetUp!$B$65</f>
        <v>0</v>
      </c>
      <c r="P1503" s="57">
        <f>MIN(SetUp!$B$54*L1503^SetUp!$B$51,L1503)</f>
        <v>2.4106908430265545E-2</v>
      </c>
      <c r="Q1503" s="57">
        <f t="shared" si="478"/>
        <v>11.214453978251505</v>
      </c>
      <c r="R1503" s="57">
        <f>IF((H1503+N1503-O1503)&gt;SetUp!$B$56,T1502+H1503+N1503-O1503-SetUp!$B$56,T1502)</f>
        <v>0</v>
      </c>
      <c r="S1503" s="57">
        <f>R1503*SetUp!$B$65</f>
        <v>0</v>
      </c>
      <c r="T1503" s="57">
        <f>IF((R1503-S1503)&lt;SetUp!$B$53,R1503-S1503,SetUp!$B$53)</f>
        <v>0</v>
      </c>
      <c r="U1503" s="57">
        <f t="shared" si="479"/>
        <v>1.5501623335321493</v>
      </c>
      <c r="V1503" s="57">
        <f>(L1503-P1503)/1000*SetUp!$B$13*1000000/SetUp!$B$48</f>
        <v>1.1626683662893191</v>
      </c>
      <c r="W1503" s="57">
        <f t="shared" si="490"/>
        <v>9.4368957093138306E-16</v>
      </c>
      <c r="X1503" s="57">
        <f>MAX((SetUp!$B$56*(1-($H1503/SetUp!$B$56)^2)*TANH(($B1503-$D1503)/SetUp!$B$56))/(1+$H1503/SetUp!$B$56*TANH(($B1503-$D1503)/SetUp!$B$56)),0)</f>
        <v>0</v>
      </c>
      <c r="AP1503" s="64">
        <v>28716</v>
      </c>
      <c r="AQ1503" s="55">
        <v>8</v>
      </c>
      <c r="AR1503" s="55">
        <v>227</v>
      </c>
      <c r="AS1503" s="66">
        <f t="shared" si="480"/>
        <v>0.29899999999999999</v>
      </c>
      <c r="AT1503" s="66">
        <f t="shared" si="481"/>
        <v>0.19177335065631895</v>
      </c>
      <c r="AU1503" s="55" t="str">
        <f>IF(OR($AP1503&lt;SetUp!$B$97,$AP1503&gt;SetUp!$B$98),"Não","Sim")</f>
        <v>Não</v>
      </c>
      <c r="AV1503" s="68">
        <f t="shared" si="482"/>
        <v>0.54680892457969266</v>
      </c>
      <c r="AW1503" s="68">
        <f t="shared" si="483"/>
        <v>0.43791934263779553</v>
      </c>
      <c r="AX1503" s="68">
        <f t="shared" si="484"/>
        <v>-0.52432881167557033</v>
      </c>
      <c r="AY1503" s="68">
        <f t="shared" si="485"/>
        <v>-0.71721174370875218</v>
      </c>
      <c r="AZ1503" s="68">
        <f t="shared" si="486"/>
        <v>-0.10722664934368104</v>
      </c>
      <c r="BA1503" s="68">
        <f t="shared" si="487"/>
        <v>-0.10888958194189713</v>
      </c>
      <c r="BB1503" s="68">
        <f t="shared" si="488"/>
        <v>-0.19288293203318185</v>
      </c>
    </row>
    <row r="1504" spans="1:54" x14ac:dyDescent="0.3">
      <c r="A1504" s="64">
        <v>28166</v>
      </c>
      <c r="B1504" s="57">
        <v>2.62</v>
      </c>
      <c r="C1504" s="57">
        <v>0</v>
      </c>
      <c r="D1504" s="57">
        <v>4.8680000000000003</v>
      </c>
      <c r="E1504" s="57">
        <f t="shared" si="473"/>
        <v>2.62</v>
      </c>
      <c r="F1504" s="57">
        <f t="shared" si="474"/>
        <v>2.2480000000000002</v>
      </c>
      <c r="G1504" s="57">
        <f t="shared" si="475"/>
        <v>0</v>
      </c>
      <c r="H1504" s="57">
        <f>IF(Q1503&gt;SetUp!$B$56,SetUp!$B$56,Q1503)</f>
        <v>11.214453978251505</v>
      </c>
      <c r="I1504" s="57">
        <f t="shared" si="489"/>
        <v>1.5501623335321493</v>
      </c>
      <c r="J1504" s="57">
        <f>MIN(F1504,H1504,(1-EXP(-SetUp!$B$52*H1504/SetUp!$B$56))*F1504)</f>
        <v>1.8582374229645005</v>
      </c>
      <c r="K1504" s="57">
        <f t="shared" si="476"/>
        <v>9.3562165552870056</v>
      </c>
      <c r="L1504" s="57">
        <f>IF(I1504&lt;=0,0,MIN(SetUp!$B$50*I1504^SetUp!$B$55,I1504))</f>
        <v>4.2493726443198189E-2</v>
      </c>
      <c r="M1504" s="57">
        <f t="shared" si="477"/>
        <v>1.5076686070889511</v>
      </c>
      <c r="N1504" s="57">
        <f>IF(SetUp!$B$62=0,X1504,(B1504-E1504)*(1-(H1504/SetUp!$B$66/SetUp!$B$56)))</f>
        <v>0</v>
      </c>
      <c r="O1504" s="57">
        <f>K1504*SetUp!$B$65</f>
        <v>0</v>
      </c>
      <c r="P1504" s="57">
        <f>MIN(SetUp!$B$54*L1504^SetUp!$B$51,L1504)</f>
        <v>2.301348935953472E-2</v>
      </c>
      <c r="Q1504" s="57">
        <f t="shared" si="478"/>
        <v>9.3562165552870056</v>
      </c>
      <c r="R1504" s="57">
        <f>IF((H1504+N1504-O1504)&gt;SetUp!$B$56,T1503+H1504+N1504-O1504-SetUp!$B$56,T1503)</f>
        <v>0</v>
      </c>
      <c r="S1504" s="57">
        <f>R1504*SetUp!$B$65</f>
        <v>0</v>
      </c>
      <c r="T1504" s="57">
        <f>IF((R1504-S1504)&lt;SetUp!$B$53,R1504-S1504,SetUp!$B$53)</f>
        <v>0</v>
      </c>
      <c r="U1504" s="57">
        <f t="shared" si="479"/>
        <v>1.5076686070889511</v>
      </c>
      <c r="V1504" s="57">
        <f>(L1504-P1504)/1000*SetUp!$B$13*1000000/SetUp!$B$48</f>
        <v>1.107990749833893</v>
      </c>
      <c r="W1504" s="57">
        <f t="shared" si="490"/>
        <v>4.7878367936959876E-16</v>
      </c>
      <c r="X1504" s="57">
        <f>MAX((SetUp!$B$56*(1-($H1504/SetUp!$B$56)^2)*TANH(($B1504-$D1504)/SetUp!$B$56))/(1+$H1504/SetUp!$B$56*TANH(($B1504-$D1504)/SetUp!$B$56)),0)</f>
        <v>0</v>
      </c>
      <c r="AP1504" s="64">
        <v>28717</v>
      </c>
      <c r="AQ1504" s="55">
        <v>8</v>
      </c>
      <c r="AR1504" s="55">
        <v>228</v>
      </c>
      <c r="AS1504" s="66">
        <f t="shared" si="480"/>
        <v>0.26700000000000002</v>
      </c>
      <c r="AT1504" s="66">
        <f t="shared" si="481"/>
        <v>0.18729425129477312</v>
      </c>
      <c r="AU1504" s="55" t="str">
        <f>IF(OR($AP1504&lt;SetUp!$B$97,$AP1504&gt;SetUp!$B$98),"Não","Sim")</f>
        <v>Não</v>
      </c>
      <c r="AV1504" s="68">
        <f t="shared" si="482"/>
        <v>0.51672042731055257</v>
      </c>
      <c r="AW1504" s="68">
        <f t="shared" si="483"/>
        <v>0.4327750585405461</v>
      </c>
      <c r="AX1504" s="68">
        <f t="shared" si="484"/>
        <v>-0.57348873863542471</v>
      </c>
      <c r="AY1504" s="68">
        <f t="shared" si="485"/>
        <v>-0.72747555241265816</v>
      </c>
      <c r="AZ1504" s="68">
        <f t="shared" si="486"/>
        <v>-7.9705748705226898E-2</v>
      </c>
      <c r="BA1504" s="68">
        <f t="shared" si="487"/>
        <v>-8.3945368770006468E-2</v>
      </c>
      <c r="BB1504" s="68">
        <f t="shared" si="488"/>
        <v>-0.15398681377723344</v>
      </c>
    </row>
    <row r="1505" spans="1:54" x14ac:dyDescent="0.3">
      <c r="A1505" s="64">
        <v>28167</v>
      </c>
      <c r="B1505" s="57">
        <v>1.0649999999999999</v>
      </c>
      <c r="C1505" s="57">
        <v>0</v>
      </c>
      <c r="D1505" s="57">
        <v>4.8680000000000003</v>
      </c>
      <c r="E1505" s="57">
        <f t="shared" si="473"/>
        <v>1.0649999999999999</v>
      </c>
      <c r="F1505" s="57">
        <f t="shared" si="474"/>
        <v>3.8030000000000004</v>
      </c>
      <c r="G1505" s="57">
        <f t="shared" si="475"/>
        <v>0</v>
      </c>
      <c r="H1505" s="57">
        <f>IF(Q1504&gt;SetUp!$B$56,SetUp!$B$56,Q1504)</f>
        <v>9.3562165552870056</v>
      </c>
      <c r="I1505" s="57">
        <f t="shared" si="489"/>
        <v>1.5076686070889511</v>
      </c>
      <c r="J1505" s="57">
        <f>MIN(F1505,H1505,(1-EXP(-SetUp!$B$52*H1505/SetUp!$B$56))*F1505)</f>
        <v>2.9214897134284605</v>
      </c>
      <c r="K1505" s="57">
        <f t="shared" si="476"/>
        <v>6.434726841858545</v>
      </c>
      <c r="L1505" s="57">
        <f>IF(I1505&lt;=0,0,MIN(SetUp!$B$50*I1505^SetUp!$B$55,I1505))</f>
        <v>4.0570093103801212E-2</v>
      </c>
      <c r="M1505" s="57">
        <f t="shared" si="477"/>
        <v>1.46709851398515</v>
      </c>
      <c r="N1505" s="57">
        <f>IF(SetUp!$B$62=0,X1505,(B1505-E1505)*(1-(H1505/SetUp!$B$66/SetUp!$B$56)))</f>
        <v>0</v>
      </c>
      <c r="O1505" s="57">
        <f>K1505*SetUp!$B$65</f>
        <v>0</v>
      </c>
      <c r="P1505" s="57">
        <f>MIN(SetUp!$B$54*L1505^SetUp!$B$51,L1505)</f>
        <v>2.1989022246128274E-2</v>
      </c>
      <c r="Q1505" s="57">
        <f t="shared" si="478"/>
        <v>6.434726841858545</v>
      </c>
      <c r="R1505" s="57">
        <f>IF((H1505+N1505-O1505)&gt;SetUp!$B$56,T1504+H1505+N1505-O1505-SetUp!$B$56,T1504)</f>
        <v>0</v>
      </c>
      <c r="S1505" s="57">
        <f>R1505*SetUp!$B$65</f>
        <v>0</v>
      </c>
      <c r="T1505" s="57">
        <f>IF((R1505-S1505)&lt;SetUp!$B$53,R1505-S1505,SetUp!$B$53)</f>
        <v>0</v>
      </c>
      <c r="U1505" s="57">
        <f t="shared" si="479"/>
        <v>1.46709851398515</v>
      </c>
      <c r="V1505" s="57">
        <f>(L1505-P1505)/1000*SetUp!$B$13*1000000/SetUp!$B$48</f>
        <v>1.0568482582573375</v>
      </c>
      <c r="W1505" s="57">
        <f t="shared" si="490"/>
        <v>-1.0061396160665481E-15</v>
      </c>
      <c r="X1505" s="57">
        <f>MAX((SetUp!$B$56*(1-($H1505/SetUp!$B$56)^2)*TANH(($B1505-$D1505)/SetUp!$B$56))/(1+$H1505/SetUp!$B$56*TANH(($B1505-$D1505)/SetUp!$B$56)),0)</f>
        <v>0</v>
      </c>
      <c r="AP1505" s="64">
        <v>28718</v>
      </c>
      <c r="AQ1505" s="55">
        <v>8</v>
      </c>
      <c r="AR1505" s="55">
        <v>229</v>
      </c>
      <c r="AS1505" s="66">
        <f t="shared" si="480"/>
        <v>0.26700000000000002</v>
      </c>
      <c r="AT1505" s="66">
        <f t="shared" si="481"/>
        <v>0.1829597902148011</v>
      </c>
      <c r="AU1505" s="55" t="str">
        <f>IF(OR($AP1505&lt;SetUp!$B$97,$AP1505&gt;SetUp!$B$98),"Não","Sim")</f>
        <v>Não</v>
      </c>
      <c r="AV1505" s="68">
        <f t="shared" si="482"/>
        <v>0.51672042731055257</v>
      </c>
      <c r="AW1505" s="68">
        <f t="shared" si="483"/>
        <v>0.42773799248465305</v>
      </c>
      <c r="AX1505" s="68">
        <f t="shared" si="484"/>
        <v>-0.57348873863542471</v>
      </c>
      <c r="AY1505" s="68">
        <f t="shared" si="485"/>
        <v>-0.73764434637139153</v>
      </c>
      <c r="AZ1505" s="68">
        <f t="shared" si="486"/>
        <v>-8.404020978519891E-2</v>
      </c>
      <c r="BA1505" s="68">
        <f t="shared" si="487"/>
        <v>-8.8982434825899515E-2</v>
      </c>
      <c r="BB1505" s="68">
        <f t="shared" si="488"/>
        <v>-0.16415560773596682</v>
      </c>
    </row>
    <row r="1506" spans="1:54" x14ac:dyDescent="0.3">
      <c r="A1506" s="64">
        <v>28168</v>
      </c>
      <c r="B1506" s="57">
        <v>0.495</v>
      </c>
      <c r="C1506" s="57">
        <v>0</v>
      </c>
      <c r="D1506" s="57">
        <v>4.8680000000000003</v>
      </c>
      <c r="E1506" s="57">
        <f t="shared" si="473"/>
        <v>0.495</v>
      </c>
      <c r="F1506" s="57">
        <f t="shared" si="474"/>
        <v>4.3730000000000002</v>
      </c>
      <c r="G1506" s="57">
        <f t="shared" si="475"/>
        <v>0</v>
      </c>
      <c r="H1506" s="57">
        <f>IF(Q1505&gt;SetUp!$B$56,SetUp!$B$56,Q1505)</f>
        <v>6.434726841858545</v>
      </c>
      <c r="I1506" s="57">
        <f t="shared" si="489"/>
        <v>1.46709851398515</v>
      </c>
      <c r="J1506" s="57">
        <f>MIN(F1506,H1506,(1-EXP(-SetUp!$B$52*H1506/SetUp!$B$56))*F1506)</f>
        <v>2.7729686810620398</v>
      </c>
      <c r="K1506" s="57">
        <f t="shared" si="476"/>
        <v>3.6617581607965053</v>
      </c>
      <c r="L1506" s="57">
        <f>IF(I1506&lt;=0,0,MIN(SetUp!$B$50*I1506^SetUp!$B$55,I1506))</f>
        <v>3.8766951096032634E-2</v>
      </c>
      <c r="M1506" s="57">
        <f t="shared" si="477"/>
        <v>1.4283315628891173</v>
      </c>
      <c r="N1506" s="57">
        <f>IF(SetUp!$B$62=0,X1506,(B1506-E1506)*(1-(H1506/SetUp!$B$66/SetUp!$B$56)))</f>
        <v>0</v>
      </c>
      <c r="O1506" s="57">
        <f>K1506*SetUp!$B$65</f>
        <v>0</v>
      </c>
      <c r="P1506" s="57">
        <f>MIN(SetUp!$B$54*L1506^SetUp!$B$51,L1506)</f>
        <v>2.1027974907774246E-2</v>
      </c>
      <c r="Q1506" s="57">
        <f t="shared" si="478"/>
        <v>3.6617581607965053</v>
      </c>
      <c r="R1506" s="57">
        <f>IF((H1506+N1506-O1506)&gt;SetUp!$B$56,T1505+H1506+N1506-O1506-SetUp!$B$56,T1505)</f>
        <v>0</v>
      </c>
      <c r="S1506" s="57">
        <f>R1506*SetUp!$B$65</f>
        <v>0</v>
      </c>
      <c r="T1506" s="57">
        <f>IF((R1506-S1506)&lt;SetUp!$B$53,R1506-S1506,SetUp!$B$53)</f>
        <v>0</v>
      </c>
      <c r="U1506" s="57">
        <f t="shared" si="479"/>
        <v>1.4283315628891173</v>
      </c>
      <c r="V1506" s="57">
        <f>(L1506-P1506)/1000*SetUp!$B$13*1000000/SetUp!$B$48</f>
        <v>1.0089518645846849</v>
      </c>
      <c r="W1506" s="57">
        <f t="shared" si="490"/>
        <v>-2.6367796834847468E-16</v>
      </c>
      <c r="X1506" s="57">
        <f>MAX((SetUp!$B$56*(1-($H1506/SetUp!$B$56)^2)*TANH(($B1506-$D1506)/SetUp!$B$56))/(1+$H1506/SetUp!$B$56*TANH(($B1506-$D1506)/SetUp!$B$56)),0)</f>
        <v>0</v>
      </c>
      <c r="AP1506" s="64">
        <v>28719</v>
      </c>
      <c r="AQ1506" s="55">
        <v>8</v>
      </c>
      <c r="AR1506" s="55">
        <v>230</v>
      </c>
      <c r="AS1506" s="66">
        <f t="shared" si="480"/>
        <v>0.23799999999999999</v>
      </c>
      <c r="AT1506" s="66">
        <f t="shared" si="481"/>
        <v>0.17876402291241439</v>
      </c>
      <c r="AU1506" s="55" t="str">
        <f>IF(OR($AP1506&lt;SetUp!$B$97,$AP1506&gt;SetUp!$B$98),"Não","Sim")</f>
        <v>Não</v>
      </c>
      <c r="AV1506" s="68">
        <f t="shared" si="482"/>
        <v>0.48785243670601869</v>
      </c>
      <c r="AW1506" s="68">
        <f t="shared" si="483"/>
        <v>0.42280494665083379</v>
      </c>
      <c r="AX1506" s="68">
        <f t="shared" si="484"/>
        <v>-0.62342304294348805</v>
      </c>
      <c r="AY1506" s="68">
        <f t="shared" si="485"/>
        <v>-0.74771988052206184</v>
      </c>
      <c r="AZ1506" s="68">
        <f t="shared" si="486"/>
        <v>-5.9235977087585601E-2</v>
      </c>
      <c r="BA1506" s="68">
        <f t="shared" si="487"/>
        <v>-6.5047490055184898E-2</v>
      </c>
      <c r="BB1506" s="68">
        <f t="shared" si="488"/>
        <v>-0.12429683757857379</v>
      </c>
    </row>
    <row r="1507" spans="1:54" x14ac:dyDescent="0.3">
      <c r="A1507" s="64">
        <v>28169</v>
      </c>
      <c r="B1507" s="57">
        <v>0.25900000000000001</v>
      </c>
      <c r="C1507" s="57">
        <v>0</v>
      </c>
      <c r="D1507" s="57">
        <v>4.8680000000000003</v>
      </c>
      <c r="E1507" s="57">
        <f t="shared" si="473"/>
        <v>0.25900000000000001</v>
      </c>
      <c r="F1507" s="57">
        <f t="shared" si="474"/>
        <v>4.609</v>
      </c>
      <c r="G1507" s="57">
        <f t="shared" si="475"/>
        <v>0</v>
      </c>
      <c r="H1507" s="57">
        <f>IF(Q1506&gt;SetUp!$B$56,SetUp!$B$56,Q1506)</f>
        <v>3.6617581607965053</v>
      </c>
      <c r="I1507" s="57">
        <f t="shared" si="489"/>
        <v>1.4283315628891173</v>
      </c>
      <c r="J1507" s="57">
        <f>MIN(F1507,H1507,(1-EXP(-SetUp!$B$52*H1507/SetUp!$B$56))*F1507)</f>
        <v>2.0080904751284918</v>
      </c>
      <c r="K1507" s="57">
        <f t="shared" si="476"/>
        <v>1.6536676856680135</v>
      </c>
      <c r="L1507" s="57">
        <f>IF(I1507&lt;=0,0,MIN(SetUp!$B$50*I1507^SetUp!$B$55,I1507))</f>
        <v>3.7074722275342573E-2</v>
      </c>
      <c r="M1507" s="57">
        <f t="shared" si="477"/>
        <v>1.3912568406137749</v>
      </c>
      <c r="N1507" s="57">
        <f>IF(SetUp!$B$62=0,X1507,(B1507-E1507)*(1-(H1507/SetUp!$B$66/SetUp!$B$56)))</f>
        <v>0</v>
      </c>
      <c r="O1507" s="57">
        <f>K1507*SetUp!$B$65</f>
        <v>0</v>
      </c>
      <c r="P1507" s="57">
        <f>MIN(SetUp!$B$54*L1507^SetUp!$B$51,L1507)</f>
        <v>2.0125351059121541E-2</v>
      </c>
      <c r="Q1507" s="57">
        <f t="shared" si="478"/>
        <v>1.6536676856680135</v>
      </c>
      <c r="R1507" s="57">
        <f>IF((H1507+N1507-O1507)&gt;SetUp!$B$56,T1506+H1507+N1507-O1507-SetUp!$B$56,T1506)</f>
        <v>0</v>
      </c>
      <c r="S1507" s="57">
        <f>R1507*SetUp!$B$65</f>
        <v>0</v>
      </c>
      <c r="T1507" s="57">
        <f>IF((R1507-S1507)&lt;SetUp!$B$53,R1507-S1507,SetUp!$B$53)</f>
        <v>0</v>
      </c>
      <c r="U1507" s="57">
        <f t="shared" si="479"/>
        <v>1.3912568406137749</v>
      </c>
      <c r="V1507" s="57">
        <f>(L1507-P1507)/1000*SetUp!$B$13*1000000/SetUp!$B$48</f>
        <v>0.96404096328082312</v>
      </c>
      <c r="W1507" s="57">
        <f t="shared" si="490"/>
        <v>-1.2490009027033011E-16</v>
      </c>
      <c r="X1507" s="57">
        <f>MAX((SetUp!$B$56*(1-($H1507/SetUp!$B$56)^2)*TANH(($B1507-$D1507)/SetUp!$B$56))/(1+$H1507/SetUp!$B$56*TANH(($B1507-$D1507)/SetUp!$B$56)),0)</f>
        <v>0</v>
      </c>
      <c r="AP1507" s="64">
        <v>28720</v>
      </c>
      <c r="AQ1507" s="55">
        <v>8</v>
      </c>
      <c r="AR1507" s="55">
        <v>231</v>
      </c>
      <c r="AS1507" s="66">
        <f t="shared" si="480"/>
        <v>0.23799999999999999</v>
      </c>
      <c r="AT1507" s="66">
        <f t="shared" si="481"/>
        <v>0.1747013007525097</v>
      </c>
      <c r="AU1507" s="55" t="str">
        <f>IF(OR($AP1507&lt;SetUp!$B$97,$AP1507&gt;SetUp!$B$98),"Não","Sim")</f>
        <v>Não</v>
      </c>
      <c r="AV1507" s="68">
        <f t="shared" si="482"/>
        <v>0.48785243670601869</v>
      </c>
      <c r="AW1507" s="68">
        <f t="shared" si="483"/>
        <v>0.41797284690815706</v>
      </c>
      <c r="AX1507" s="68">
        <f t="shared" si="484"/>
        <v>-0.62342304294348805</v>
      </c>
      <c r="AY1507" s="68">
        <f t="shared" si="485"/>
        <v>-0.75770386143072543</v>
      </c>
      <c r="AZ1507" s="68">
        <f t="shared" si="486"/>
        <v>-6.3298699247490292E-2</v>
      </c>
      <c r="BA1507" s="68">
        <f t="shared" si="487"/>
        <v>-6.987958979786163E-2</v>
      </c>
      <c r="BB1507" s="68">
        <f t="shared" si="488"/>
        <v>-0.13428081848723739</v>
      </c>
    </row>
    <row r="1508" spans="1:54" x14ac:dyDescent="0.3">
      <c r="A1508" s="64">
        <v>28170</v>
      </c>
      <c r="B1508" s="57">
        <v>0.49399999999999999</v>
      </c>
      <c r="C1508" s="57">
        <v>0</v>
      </c>
      <c r="D1508" s="57">
        <v>4.8680000000000003</v>
      </c>
      <c r="E1508" s="57">
        <f t="shared" si="473"/>
        <v>0.49399999999999999</v>
      </c>
      <c r="F1508" s="57">
        <f t="shared" si="474"/>
        <v>4.3740000000000006</v>
      </c>
      <c r="G1508" s="57">
        <f t="shared" si="475"/>
        <v>0</v>
      </c>
      <c r="H1508" s="57">
        <f>IF(Q1507&gt;SetUp!$B$56,SetUp!$B$56,Q1507)</f>
        <v>1.6536676856680135</v>
      </c>
      <c r="I1508" s="57">
        <f t="shared" si="489"/>
        <v>1.3912568406137749</v>
      </c>
      <c r="J1508" s="57">
        <f>MIN(F1508,H1508,(1-EXP(-SetUp!$B$52*H1508/SetUp!$B$56))*F1508)</f>
        <v>0.9959711923494402</v>
      </c>
      <c r="K1508" s="57">
        <f t="shared" si="476"/>
        <v>0.65769649331857327</v>
      </c>
      <c r="L1508" s="57">
        <f>IF(I1508&lt;=0,0,MIN(SetUp!$B$50*I1508^SetUp!$B$55,I1508))</f>
        <v>3.5484746383357656E-2</v>
      </c>
      <c r="M1508" s="57">
        <f t="shared" si="477"/>
        <v>1.3557720942304172</v>
      </c>
      <c r="N1508" s="57">
        <f>IF(SetUp!$B$62=0,X1508,(B1508-E1508)*(1-(H1508/SetUp!$B$66/SetUp!$B$56)))</f>
        <v>0</v>
      </c>
      <c r="O1508" s="57">
        <f>K1508*SetUp!$B$65</f>
        <v>0</v>
      </c>
      <c r="P1508" s="57">
        <f>MIN(SetUp!$B$54*L1508^SetUp!$B$51,L1508)</f>
        <v>1.9276629766654316E-2</v>
      </c>
      <c r="Q1508" s="57">
        <f t="shared" si="478"/>
        <v>0.65769649331857327</v>
      </c>
      <c r="R1508" s="57">
        <f>IF((H1508+N1508-O1508)&gt;SetUp!$B$56,T1507+H1508+N1508-O1508-SetUp!$B$56,T1507)</f>
        <v>0</v>
      </c>
      <c r="S1508" s="57">
        <f>R1508*SetUp!$B$65</f>
        <v>0</v>
      </c>
      <c r="T1508" s="57">
        <f>IF((R1508-S1508)&lt;SetUp!$B$53,R1508-S1508,SetUp!$B$53)</f>
        <v>0</v>
      </c>
      <c r="U1508" s="57">
        <f t="shared" si="479"/>
        <v>1.3557720942304172</v>
      </c>
      <c r="V1508" s="57">
        <f>(L1508-P1508)/1000*SetUp!$B$13*1000000/SetUp!$B$48</f>
        <v>0.92188011913862367</v>
      </c>
      <c r="W1508" s="57">
        <f t="shared" si="490"/>
        <v>-9.0205620750793969E-17</v>
      </c>
      <c r="X1508" s="57">
        <f>MAX((SetUp!$B$56*(1-($H1508/SetUp!$B$56)^2)*TANH(($B1508-$D1508)/SetUp!$B$56))/(1+$H1508/SetUp!$B$56*TANH(($B1508-$D1508)/SetUp!$B$56)),0)</f>
        <v>0</v>
      </c>
      <c r="AP1508" s="64">
        <v>28721</v>
      </c>
      <c r="AQ1508" s="55">
        <v>8</v>
      </c>
      <c r="AR1508" s="55">
        <v>232</v>
      </c>
      <c r="AS1508" s="66">
        <f t="shared" si="480"/>
        <v>0.23799999999999999</v>
      </c>
      <c r="AT1508" s="66">
        <f t="shared" si="481"/>
        <v>0.1707662537173566</v>
      </c>
      <c r="AU1508" s="55" t="str">
        <f>IF(OR($AP1508&lt;SetUp!$B$97,$AP1508&gt;SetUp!$B$98),"Não","Sim")</f>
        <v>Não</v>
      </c>
      <c r="AV1508" s="68">
        <f t="shared" si="482"/>
        <v>0.48785243670601869</v>
      </c>
      <c r="AW1508" s="68">
        <f t="shared" si="483"/>
        <v>0.41323873695160357</v>
      </c>
      <c r="AX1508" s="68">
        <f t="shared" si="484"/>
        <v>-0.62342304294348805</v>
      </c>
      <c r="AY1508" s="68">
        <f t="shared" si="485"/>
        <v>-0.76759794905895773</v>
      </c>
      <c r="AZ1508" s="68">
        <f t="shared" si="486"/>
        <v>-6.7233746282643392E-2</v>
      </c>
      <c r="BA1508" s="68">
        <f t="shared" si="487"/>
        <v>-7.4613699754415119E-2</v>
      </c>
      <c r="BB1508" s="68">
        <f t="shared" si="488"/>
        <v>-0.14417490611546968</v>
      </c>
    </row>
    <row r="1509" spans="1:54" x14ac:dyDescent="0.3">
      <c r="A1509" s="64">
        <v>28171</v>
      </c>
      <c r="B1509" s="57">
        <v>1.58</v>
      </c>
      <c r="C1509" s="57">
        <v>0</v>
      </c>
      <c r="D1509" s="57">
        <v>4.8680000000000003</v>
      </c>
      <c r="E1509" s="57">
        <f t="shared" si="473"/>
        <v>1.58</v>
      </c>
      <c r="F1509" s="57">
        <f t="shared" si="474"/>
        <v>3.2880000000000003</v>
      </c>
      <c r="G1509" s="57">
        <f t="shared" si="475"/>
        <v>0</v>
      </c>
      <c r="H1509" s="57">
        <f>IF(Q1508&gt;SetUp!$B$56,SetUp!$B$56,Q1508)</f>
        <v>0.65769649331857327</v>
      </c>
      <c r="I1509" s="57">
        <f t="shared" si="489"/>
        <v>1.3557720942304172</v>
      </c>
      <c r="J1509" s="57">
        <f>MIN(F1509,H1509,(1-EXP(-SetUp!$B$52*H1509/SetUp!$B$56))*F1509)</f>
        <v>0.32110960250343812</v>
      </c>
      <c r="K1509" s="57">
        <f t="shared" si="476"/>
        <v>0.33658689081513515</v>
      </c>
      <c r="L1509" s="57">
        <f>IF(I1509&lt;=0,0,MIN(SetUp!$B$50*I1509^SetUp!$B$55,I1509))</f>
        <v>3.3989178554783277E-2</v>
      </c>
      <c r="M1509" s="57">
        <f t="shared" si="477"/>
        <v>1.321782915675634</v>
      </c>
      <c r="N1509" s="57">
        <f>IF(SetUp!$B$62=0,X1509,(B1509-E1509)*(1-(H1509/SetUp!$B$66/SetUp!$B$56)))</f>
        <v>0</v>
      </c>
      <c r="O1509" s="57">
        <f>K1509*SetUp!$B$65</f>
        <v>0</v>
      </c>
      <c r="P1509" s="57">
        <f>MIN(SetUp!$B$54*L1509^SetUp!$B$51,L1509)</f>
        <v>1.8477712688258999E-2</v>
      </c>
      <c r="Q1509" s="57">
        <f t="shared" si="478"/>
        <v>0.33658689081513515</v>
      </c>
      <c r="R1509" s="57">
        <f>IF((H1509+N1509-O1509)&gt;SetUp!$B$56,T1508+H1509+N1509-O1509-SetUp!$B$56,T1508)</f>
        <v>0</v>
      </c>
      <c r="S1509" s="57">
        <f>R1509*SetUp!$B$65</f>
        <v>0</v>
      </c>
      <c r="T1509" s="57">
        <f>IF((R1509-S1509)&lt;SetUp!$B$53,R1509-S1509,SetUp!$B$53)</f>
        <v>0</v>
      </c>
      <c r="U1509" s="57">
        <f t="shared" si="479"/>
        <v>1.321782915675634</v>
      </c>
      <c r="V1509" s="57">
        <f>(L1509-P1509)/1000*SetUp!$B$13*1000000/SetUp!$B$48</f>
        <v>0.88225623860020064</v>
      </c>
      <c r="W1509" s="57">
        <f t="shared" si="490"/>
        <v>2.7061686225238191E-16</v>
      </c>
      <c r="X1509" s="57">
        <f>MAX((SetUp!$B$56*(1-($H1509/SetUp!$B$56)^2)*TANH(($B1509-$D1509)/SetUp!$B$56))/(1+$H1509/SetUp!$B$56*TANH(($B1509-$D1509)/SetUp!$B$56)),0)</f>
        <v>0</v>
      </c>
      <c r="AP1509" s="64">
        <v>28722</v>
      </c>
      <c r="AQ1509" s="55">
        <v>8</v>
      </c>
      <c r="AR1509" s="55">
        <v>233</v>
      </c>
      <c r="AS1509" s="66">
        <f t="shared" si="480"/>
        <v>0.21</v>
      </c>
      <c r="AT1509" s="66">
        <f t="shared" si="481"/>
        <v>0.16695377430588929</v>
      </c>
      <c r="AU1509" s="55" t="str">
        <f>IF(OR($AP1509&lt;SetUp!$B$97,$AP1509&gt;SetUp!$B$98),"Não","Sim")</f>
        <v>Não</v>
      </c>
      <c r="AV1509" s="68">
        <f t="shared" si="482"/>
        <v>0.45825756949558399</v>
      </c>
      <c r="AW1509" s="68">
        <f t="shared" si="483"/>
        <v>0.40859977276778958</v>
      </c>
      <c r="AX1509" s="68">
        <f t="shared" si="484"/>
        <v>-0.6777807052660807</v>
      </c>
      <c r="AY1509" s="68">
        <f t="shared" si="485"/>
        <v>-0.77740375845032661</v>
      </c>
      <c r="AZ1509" s="68">
        <f t="shared" si="486"/>
        <v>-4.3046225694110707E-2</v>
      </c>
      <c r="BA1509" s="68">
        <f t="shared" si="487"/>
        <v>-4.9657796727794412E-2</v>
      </c>
      <c r="BB1509" s="68">
        <f t="shared" si="488"/>
        <v>-9.9623053184245913E-2</v>
      </c>
    </row>
    <row r="1510" spans="1:54" x14ac:dyDescent="0.3">
      <c r="A1510" s="64">
        <v>28172</v>
      </c>
      <c r="B1510" s="57">
        <v>0.32600000000000001</v>
      </c>
      <c r="C1510" s="57">
        <v>0</v>
      </c>
      <c r="D1510" s="57">
        <v>4.8680000000000003</v>
      </c>
      <c r="E1510" s="57">
        <f t="shared" si="473"/>
        <v>0.32600000000000001</v>
      </c>
      <c r="F1510" s="57">
        <f t="shared" si="474"/>
        <v>4.5420000000000007</v>
      </c>
      <c r="G1510" s="57">
        <f t="shared" si="475"/>
        <v>0</v>
      </c>
      <c r="H1510" s="57">
        <f>IF(Q1509&gt;SetUp!$B$56,SetUp!$B$56,Q1509)</f>
        <v>0.33658689081513515</v>
      </c>
      <c r="I1510" s="57">
        <f t="shared" si="489"/>
        <v>1.321782915675634</v>
      </c>
      <c r="J1510" s="57">
        <f>MIN(F1510,H1510,(1-EXP(-SetUp!$B$52*H1510/SetUp!$B$56))*F1510)</f>
        <v>0.23269886208047574</v>
      </c>
      <c r="K1510" s="57">
        <f t="shared" si="476"/>
        <v>0.10388802873465941</v>
      </c>
      <c r="L1510" s="57">
        <f>IF(I1510&lt;=0,0,MIN(SetUp!$B$50*I1510^SetUp!$B$55,I1510))</f>
        <v>3.2580899840701456E-2</v>
      </c>
      <c r="M1510" s="57">
        <f t="shared" si="477"/>
        <v>1.2892020158349324</v>
      </c>
      <c r="N1510" s="57">
        <f>IF(SetUp!$B$62=0,X1510,(B1510-E1510)*(1-(H1510/SetUp!$B$66/SetUp!$B$56)))</f>
        <v>0</v>
      </c>
      <c r="O1510" s="57">
        <f>K1510*SetUp!$B$65</f>
        <v>0</v>
      </c>
      <c r="P1510" s="57">
        <f>MIN(SetUp!$B$54*L1510^SetUp!$B$51,L1510)</f>
        <v>1.7724877978969558E-2</v>
      </c>
      <c r="Q1510" s="57">
        <f t="shared" si="478"/>
        <v>0.10388802873465941</v>
      </c>
      <c r="R1510" s="57">
        <f>IF((H1510+N1510-O1510)&gt;SetUp!$B$56,T1509+H1510+N1510-O1510-SetUp!$B$56,T1509)</f>
        <v>0</v>
      </c>
      <c r="S1510" s="57">
        <f>R1510*SetUp!$B$65</f>
        <v>0</v>
      </c>
      <c r="T1510" s="57">
        <f>IF((R1510-S1510)&lt;SetUp!$B$53,R1510-S1510,SetUp!$B$53)</f>
        <v>0</v>
      </c>
      <c r="U1510" s="57">
        <f t="shared" si="479"/>
        <v>1.2892020158349324</v>
      </c>
      <c r="V1510" s="57">
        <f>(L1510-P1510)/1000*SetUp!$B$13*1000000/SetUp!$B$48</f>
        <v>0.84497610226381747</v>
      </c>
      <c r="W1510" s="57">
        <f t="shared" si="490"/>
        <v>6.2450045135165055E-17</v>
      </c>
      <c r="X1510" s="57">
        <f>MAX((SetUp!$B$56*(1-($H1510/SetUp!$B$56)^2)*TANH(($B1510-$D1510)/SetUp!$B$56))/(1+$H1510/SetUp!$B$56*TANH(($B1510-$D1510)/SetUp!$B$56)),0)</f>
        <v>0</v>
      </c>
      <c r="AP1510" s="64">
        <v>28723</v>
      </c>
      <c r="AQ1510" s="55">
        <v>8</v>
      </c>
      <c r="AR1510" s="55">
        <v>234</v>
      </c>
      <c r="AS1510" s="66">
        <f t="shared" si="480"/>
        <v>0.21</v>
      </c>
      <c r="AT1510" s="66">
        <f t="shared" si="481"/>
        <v>0.16325900249752381</v>
      </c>
      <c r="AU1510" s="55" t="str">
        <f>IF(OR($AP1510&lt;SetUp!$B$97,$AP1510&gt;SetUp!$B$98),"Não","Sim")</f>
        <v>Não</v>
      </c>
      <c r="AV1510" s="68">
        <f t="shared" si="482"/>
        <v>0.45825756949558399</v>
      </c>
      <c r="AW1510" s="68">
        <f t="shared" si="483"/>
        <v>0.40405321740771205</v>
      </c>
      <c r="AX1510" s="68">
        <f t="shared" si="484"/>
        <v>-0.6777807052660807</v>
      </c>
      <c r="AY1510" s="68">
        <f t="shared" si="485"/>
        <v>-0.78712286134109788</v>
      </c>
      <c r="AZ1510" s="68">
        <f t="shared" si="486"/>
        <v>-4.6740997502476178E-2</v>
      </c>
      <c r="BA1510" s="68">
        <f t="shared" si="487"/>
        <v>-5.4204352087871943E-2</v>
      </c>
      <c r="BB1510" s="68">
        <f t="shared" si="488"/>
        <v>-0.10934215607501718</v>
      </c>
    </row>
    <row r="1511" spans="1:54" x14ac:dyDescent="0.3">
      <c r="A1511" s="64">
        <v>28173</v>
      </c>
      <c r="B1511" s="57">
        <v>0</v>
      </c>
      <c r="C1511" s="57">
        <v>0</v>
      </c>
      <c r="D1511" s="57">
        <v>4.8680000000000003</v>
      </c>
      <c r="E1511" s="57">
        <f t="shared" si="473"/>
        <v>0</v>
      </c>
      <c r="F1511" s="57">
        <f t="shared" si="474"/>
        <v>4.8680000000000003</v>
      </c>
      <c r="G1511" s="57">
        <f t="shared" si="475"/>
        <v>0</v>
      </c>
      <c r="H1511" s="57">
        <f>IF(Q1510&gt;SetUp!$B$56,SetUp!$B$56,Q1510)</f>
        <v>0.10388802873465941</v>
      </c>
      <c r="I1511" s="57">
        <f t="shared" si="489"/>
        <v>1.2892020158349324</v>
      </c>
      <c r="J1511" s="57">
        <f>MIN(F1511,H1511,(1-EXP(-SetUp!$B$52*H1511/SetUp!$B$56))*F1511)</f>
        <v>7.8381943142902546E-2</v>
      </c>
      <c r="K1511" s="57">
        <f t="shared" si="476"/>
        <v>2.5506085591756864E-2</v>
      </c>
      <c r="L1511" s="57">
        <f>IF(I1511&lt;=0,0,MIN(SetUp!$B$50*I1511^SetUp!$B$55,I1511))</f>
        <v>3.12534389018378E-2</v>
      </c>
      <c r="M1511" s="57">
        <f t="shared" si="477"/>
        <v>1.2579485769330947</v>
      </c>
      <c r="N1511" s="57">
        <f>IF(SetUp!$B$62=0,X1511,(B1511-E1511)*(1-(H1511/SetUp!$B$66/SetUp!$B$56)))</f>
        <v>0</v>
      </c>
      <c r="O1511" s="57">
        <f>K1511*SetUp!$B$65</f>
        <v>0</v>
      </c>
      <c r="P1511" s="57">
        <f>MIN(SetUp!$B$54*L1511^SetUp!$B$51,L1511)</f>
        <v>1.7014739921469634E-2</v>
      </c>
      <c r="Q1511" s="57">
        <f t="shared" si="478"/>
        <v>2.5506085591756864E-2</v>
      </c>
      <c r="R1511" s="57">
        <f>IF((H1511+N1511-O1511)&gt;SetUp!$B$56,T1510+H1511+N1511-O1511-SetUp!$B$56,T1510)</f>
        <v>0</v>
      </c>
      <c r="S1511" s="57">
        <f>R1511*SetUp!$B$65</f>
        <v>0</v>
      </c>
      <c r="T1511" s="57">
        <f>IF((R1511-S1511)&lt;SetUp!$B$53,R1511-S1511,SetUp!$B$53)</f>
        <v>0</v>
      </c>
      <c r="U1511" s="57">
        <f t="shared" si="479"/>
        <v>1.2579485769330947</v>
      </c>
      <c r="V1511" s="57">
        <f>(L1511-P1511)/1000*SetUp!$B$13*1000000/SetUp!$B$48</f>
        <v>0.80986420710185214</v>
      </c>
      <c r="W1511" s="57">
        <f t="shared" si="490"/>
        <v>1.3183898417423734E-16</v>
      </c>
      <c r="X1511" s="57">
        <f>MAX((SetUp!$B$56*(1-($H1511/SetUp!$B$56)^2)*TANH(($B1511-$D1511)/SetUp!$B$56))/(1+$H1511/SetUp!$B$56*TANH(($B1511-$D1511)/SetUp!$B$56)),0)</f>
        <v>0</v>
      </c>
      <c r="AP1511" s="64">
        <v>28724</v>
      </c>
      <c r="AQ1511" s="55">
        <v>8</v>
      </c>
      <c r="AR1511" s="55">
        <v>235</v>
      </c>
      <c r="AS1511" s="66">
        <f t="shared" si="480"/>
        <v>0.21</v>
      </c>
      <c r="AT1511" s="66">
        <f t="shared" si="481"/>
        <v>0.15967731170139465</v>
      </c>
      <c r="AU1511" s="55" t="str">
        <f>IF(OR($AP1511&lt;SetUp!$B$97,$AP1511&gt;SetUp!$B$98),"Não","Sim")</f>
        <v>Não</v>
      </c>
      <c r="AV1511" s="68">
        <f t="shared" si="482"/>
        <v>0.45825756949558399</v>
      </c>
      <c r="AW1511" s="68">
        <f t="shared" si="483"/>
        <v>0.39959643604691303</v>
      </c>
      <c r="AX1511" s="68">
        <f t="shared" si="484"/>
        <v>-0.6777807052660807</v>
      </c>
      <c r="AY1511" s="68">
        <f t="shared" si="485"/>
        <v>-0.79675678769922653</v>
      </c>
      <c r="AZ1511" s="68">
        <f t="shared" si="486"/>
        <v>-5.0322688298605339E-2</v>
      </c>
      <c r="BA1511" s="68">
        <f t="shared" si="487"/>
        <v>-5.8661133448670966E-2</v>
      </c>
      <c r="BB1511" s="68">
        <f t="shared" si="488"/>
        <v>-0.11897608243314584</v>
      </c>
    </row>
    <row r="1512" spans="1:54" x14ac:dyDescent="0.3">
      <c r="A1512" s="64">
        <v>28174</v>
      </c>
      <c r="B1512" s="57">
        <v>4.2000000000000003E-2</v>
      </c>
      <c r="C1512" s="57">
        <v>0</v>
      </c>
      <c r="D1512" s="57">
        <v>4.8680000000000003</v>
      </c>
      <c r="E1512" s="57">
        <f t="shared" si="473"/>
        <v>4.2000000000000003E-2</v>
      </c>
      <c r="F1512" s="57">
        <f t="shared" si="474"/>
        <v>4.8260000000000005</v>
      </c>
      <c r="G1512" s="57">
        <f t="shared" si="475"/>
        <v>0</v>
      </c>
      <c r="H1512" s="57">
        <f>IF(Q1511&gt;SetUp!$B$56,SetUp!$B$56,Q1511)</f>
        <v>2.5506085591756864E-2</v>
      </c>
      <c r="I1512" s="57">
        <f t="shared" si="489"/>
        <v>1.2579485769330947</v>
      </c>
      <c r="J1512" s="57">
        <f>MIN(F1512,H1512,(1-EXP(-SetUp!$B$52*H1512/SetUp!$B$56))*F1512)</f>
        <v>1.9194908278461497E-2</v>
      </c>
      <c r="K1512" s="57">
        <f t="shared" si="476"/>
        <v>6.3111773132953665E-3</v>
      </c>
      <c r="L1512" s="57">
        <f>IF(I1512&lt;=0,0,MIN(SetUp!$B$50*I1512^SetUp!$B$55,I1512))</f>
        <v>3.0000903313870262E-2</v>
      </c>
      <c r="M1512" s="57">
        <f t="shared" si="477"/>
        <v>1.2279476736192245</v>
      </c>
      <c r="N1512" s="57">
        <f>IF(SetUp!$B$62=0,X1512,(B1512-E1512)*(1-(H1512/SetUp!$B$66/SetUp!$B$56)))</f>
        <v>0</v>
      </c>
      <c r="O1512" s="57">
        <f>K1512*SetUp!$B$65</f>
        <v>0</v>
      </c>
      <c r="P1512" s="57">
        <f>MIN(SetUp!$B$54*L1512^SetUp!$B$51,L1512)</f>
        <v>1.6344213486448898E-2</v>
      </c>
      <c r="Q1512" s="57">
        <f t="shared" si="478"/>
        <v>6.3111773132953665E-3</v>
      </c>
      <c r="R1512" s="57">
        <f>IF((H1512+N1512-O1512)&gt;SetUp!$B$56,T1511+H1512+N1512-O1512-SetUp!$B$56,T1511)</f>
        <v>0</v>
      </c>
      <c r="S1512" s="57">
        <f>R1512*SetUp!$B$65</f>
        <v>0</v>
      </c>
      <c r="T1512" s="57">
        <f>IF((R1512-S1512)&lt;SetUp!$B$53,R1512-S1512,SetUp!$B$53)</f>
        <v>0</v>
      </c>
      <c r="U1512" s="57">
        <f t="shared" si="479"/>
        <v>1.2279476736192245</v>
      </c>
      <c r="V1512" s="57">
        <f>(L1512-P1512)/1000*SetUp!$B$13*1000000/SetUp!$B$48</f>
        <v>0.77676087499073998</v>
      </c>
      <c r="W1512" s="57">
        <f t="shared" si="490"/>
        <v>9.0205620750793969E-17</v>
      </c>
      <c r="X1512" s="57">
        <f>MAX((SetUp!$B$56*(1-($H1512/SetUp!$B$56)^2)*TANH(($B1512-$D1512)/SetUp!$B$56))/(1+$H1512/SetUp!$B$56*TANH(($B1512-$D1512)/SetUp!$B$56)),0)</f>
        <v>0</v>
      </c>
      <c r="AP1512" s="64">
        <v>28725</v>
      </c>
      <c r="AQ1512" s="55">
        <v>8</v>
      </c>
      <c r="AR1512" s="55">
        <v>236</v>
      </c>
      <c r="AS1512" s="66">
        <f t="shared" si="480"/>
        <v>0.185</v>
      </c>
      <c r="AT1512" s="66">
        <f t="shared" si="481"/>
        <v>0.15620429561841939</v>
      </c>
      <c r="AU1512" s="55" t="str">
        <f>IF(OR($AP1512&lt;SetUp!$B$97,$AP1512&gt;SetUp!$B$98),"Não","Sim")</f>
        <v>Não</v>
      </c>
      <c r="AV1512" s="68">
        <f t="shared" si="482"/>
        <v>0.43011626335213132</v>
      </c>
      <c r="AW1512" s="68">
        <f t="shared" si="483"/>
        <v>0.39522689131487421</v>
      </c>
      <c r="AX1512" s="68">
        <f t="shared" si="484"/>
        <v>-0.73282827159698616</v>
      </c>
      <c r="AY1512" s="68">
        <f t="shared" si="485"/>
        <v>-0.80630702719543956</v>
      </c>
      <c r="AZ1512" s="68">
        <f t="shared" si="486"/>
        <v>-2.8795704381580606E-2</v>
      </c>
      <c r="BA1512" s="68">
        <f t="shared" si="487"/>
        <v>-3.4889372037257116E-2</v>
      </c>
      <c r="BB1512" s="68">
        <f t="shared" si="488"/>
        <v>-7.3478755598453405E-2</v>
      </c>
    </row>
    <row r="1513" spans="1:54" x14ac:dyDescent="0.3">
      <c r="A1513" s="64">
        <v>28175</v>
      </c>
      <c r="B1513" s="57">
        <v>0.214</v>
      </c>
      <c r="C1513" s="57">
        <v>0</v>
      </c>
      <c r="D1513" s="57">
        <v>4.8680000000000003</v>
      </c>
      <c r="E1513" s="57">
        <f t="shared" si="473"/>
        <v>0.214</v>
      </c>
      <c r="F1513" s="57">
        <f t="shared" si="474"/>
        <v>4.6539999999999999</v>
      </c>
      <c r="G1513" s="57">
        <f t="shared" si="475"/>
        <v>0</v>
      </c>
      <c r="H1513" s="57">
        <f>IF(Q1512&gt;SetUp!$B$56,SetUp!$B$56,Q1512)</f>
        <v>6.3111773132953665E-3</v>
      </c>
      <c r="I1513" s="57">
        <f t="shared" si="489"/>
        <v>1.2279476736192245</v>
      </c>
      <c r="J1513" s="57">
        <f>MIN(F1513,H1513,(1-EXP(-SetUp!$B$52*H1513/SetUp!$B$56))*F1513)</f>
        <v>4.5871471386808296E-3</v>
      </c>
      <c r="K1513" s="57">
        <f t="shared" si="476"/>
        <v>1.7240301746145369E-3</v>
      </c>
      <c r="L1513" s="57">
        <f>IF(I1513&lt;=0,0,MIN(SetUp!$B$50*I1513^SetUp!$B$55,I1513))</f>
        <v>2.881791916624997E-2</v>
      </c>
      <c r="M1513" s="57">
        <f t="shared" si="477"/>
        <v>1.1991297544529746</v>
      </c>
      <c r="N1513" s="57">
        <f>IF(SetUp!$B$62=0,X1513,(B1513-E1513)*(1-(H1513/SetUp!$B$66/SetUp!$B$56)))</f>
        <v>0</v>
      </c>
      <c r="O1513" s="57">
        <f>K1513*SetUp!$B$65</f>
        <v>0</v>
      </c>
      <c r="P1513" s="57">
        <f>MIN(SetUp!$B$54*L1513^SetUp!$B$51,L1513)</f>
        <v>1.5710483149579811E-2</v>
      </c>
      <c r="Q1513" s="57">
        <f t="shared" si="478"/>
        <v>1.7240301746145369E-3</v>
      </c>
      <c r="R1513" s="57">
        <f>IF((H1513+N1513-O1513)&gt;SetUp!$B$56,T1512+H1513+N1513-O1513-SetUp!$B$56,T1512)</f>
        <v>0</v>
      </c>
      <c r="S1513" s="57">
        <f>R1513*SetUp!$B$65</f>
        <v>0</v>
      </c>
      <c r="T1513" s="57">
        <f>IF((R1513-S1513)&lt;SetUp!$B$53,R1513-S1513,SetUp!$B$53)</f>
        <v>0</v>
      </c>
      <c r="U1513" s="57">
        <f t="shared" si="479"/>
        <v>1.1991297544529746</v>
      </c>
      <c r="V1513" s="57">
        <f>(L1513-P1513)/1000*SetUp!$B$13*1000000/SetUp!$B$48</f>
        <v>0.74552059084996281</v>
      </c>
      <c r="W1513" s="57">
        <f t="shared" si="490"/>
        <v>2.3592239273284576E-16</v>
      </c>
      <c r="X1513" s="57">
        <f>MAX((SetUp!$B$56*(1-($H1513/SetUp!$B$56)^2)*TANH(($B1513-$D1513)/SetUp!$B$56))/(1+$H1513/SetUp!$B$56*TANH(($B1513-$D1513)/SetUp!$B$56)),0)</f>
        <v>0</v>
      </c>
      <c r="AP1513" s="64">
        <v>28726</v>
      </c>
      <c r="AQ1513" s="55">
        <v>8</v>
      </c>
      <c r="AR1513" s="55">
        <v>237</v>
      </c>
      <c r="AS1513" s="66">
        <f t="shared" si="480"/>
        <v>0.14099999999999999</v>
      </c>
      <c r="AT1513" s="66">
        <f t="shared" si="481"/>
        <v>0.15283575594952861</v>
      </c>
      <c r="AU1513" s="55" t="str">
        <f>IF(OR($AP1513&lt;SetUp!$B$97,$AP1513&gt;SetUp!$B$98),"Não","Sim")</f>
        <v>Não</v>
      </c>
      <c r="AV1513" s="68">
        <f t="shared" si="482"/>
        <v>0.37549966711037175</v>
      </c>
      <c r="AW1513" s="68">
        <f t="shared" si="483"/>
        <v>0.39094213887675067</v>
      </c>
      <c r="AX1513" s="68">
        <f t="shared" si="484"/>
        <v>-0.8507808873446201</v>
      </c>
      <c r="AY1513" s="68">
        <f t="shared" si="485"/>
        <v>-0.81577503060998047</v>
      </c>
      <c r="AZ1513" s="68">
        <f t="shared" si="486"/>
        <v>1.1835755949528626E-2</v>
      </c>
      <c r="BA1513" s="68">
        <f t="shared" si="487"/>
        <v>1.5442471766378918E-2</v>
      </c>
      <c r="BB1513" s="68">
        <f t="shared" si="488"/>
        <v>3.5005856734639629E-2</v>
      </c>
    </row>
    <row r="1514" spans="1:54" x14ac:dyDescent="0.3">
      <c r="A1514" s="64">
        <v>28176</v>
      </c>
      <c r="B1514" s="57">
        <v>0.55000000000000004</v>
      </c>
      <c r="C1514" s="57">
        <v>0</v>
      </c>
      <c r="D1514" s="57">
        <v>4.8680000000000003</v>
      </c>
      <c r="E1514" s="57">
        <f t="shared" si="473"/>
        <v>0.55000000000000004</v>
      </c>
      <c r="F1514" s="57">
        <f t="shared" si="474"/>
        <v>4.3180000000000005</v>
      </c>
      <c r="G1514" s="57">
        <f t="shared" si="475"/>
        <v>0</v>
      </c>
      <c r="H1514" s="57">
        <f>IF(Q1513&gt;SetUp!$B$56,SetUp!$B$56,Q1513)</f>
        <v>1.7240301746145369E-3</v>
      </c>
      <c r="I1514" s="57">
        <f t="shared" si="489"/>
        <v>1.1991297544529746</v>
      </c>
      <c r="J1514" s="57">
        <f>MIN(F1514,H1514,(1-EXP(-SetUp!$B$52*H1514/SetUp!$B$56))*F1514)</f>
        <v>1.1630249537373202E-3</v>
      </c>
      <c r="K1514" s="57">
        <f t="shared" si="476"/>
        <v>5.6100522087721674E-4</v>
      </c>
      <c r="L1514" s="57">
        <f>IF(I1514&lt;=0,0,MIN(SetUp!$B$50*I1514^SetUp!$B$55,I1514))</f>
        <v>2.7699577835322169E-2</v>
      </c>
      <c r="M1514" s="57">
        <f t="shared" si="477"/>
        <v>1.1714301766176525</v>
      </c>
      <c r="N1514" s="57">
        <f>IF(SetUp!$B$62=0,X1514,(B1514-E1514)*(1-(H1514/SetUp!$B$66/SetUp!$B$56)))</f>
        <v>0</v>
      </c>
      <c r="O1514" s="57">
        <f>K1514*SetUp!$B$65</f>
        <v>0</v>
      </c>
      <c r="P1514" s="57">
        <f>MIN(SetUp!$B$54*L1514^SetUp!$B$51,L1514)</f>
        <v>1.5110975393251116E-2</v>
      </c>
      <c r="Q1514" s="57">
        <f t="shared" si="478"/>
        <v>5.6100522087721674E-4</v>
      </c>
      <c r="R1514" s="57">
        <f>IF((H1514+N1514-O1514)&gt;SetUp!$B$56,T1513+H1514+N1514-O1514-SetUp!$B$56,T1513)</f>
        <v>0</v>
      </c>
      <c r="S1514" s="57">
        <f>R1514*SetUp!$B$65</f>
        <v>0</v>
      </c>
      <c r="T1514" s="57">
        <f>IF((R1514-S1514)&lt;SetUp!$B$53,R1514-S1514,SetUp!$B$53)</f>
        <v>0</v>
      </c>
      <c r="U1514" s="57">
        <f t="shared" si="479"/>
        <v>1.1714301766176525</v>
      </c>
      <c r="V1514" s="57">
        <f>(L1514-P1514)/1000*SetUp!$B$13*1000000/SetUp!$B$48</f>
        <v>0.71601053925818026</v>
      </c>
      <c r="W1514" s="57">
        <f t="shared" si="490"/>
        <v>0</v>
      </c>
      <c r="X1514" s="57">
        <f>MAX((SetUp!$B$56*(1-($H1514/SetUp!$B$56)^2)*TANH(($B1514-$D1514)/SetUp!$B$56))/(1+$H1514/SetUp!$B$56*TANH(($B1514-$D1514)/SetUp!$B$56)),0)</f>
        <v>0</v>
      </c>
      <c r="AP1514" s="64">
        <v>28727</v>
      </c>
      <c r="AQ1514" s="55">
        <v>8</v>
      </c>
      <c r="AR1514" s="55">
        <v>238</v>
      </c>
      <c r="AS1514" s="66">
        <f t="shared" si="480"/>
        <v>0.14099999999999999</v>
      </c>
      <c r="AT1514" s="66">
        <f t="shared" si="481"/>
        <v>0.14956769088879587</v>
      </c>
      <c r="AU1514" s="55" t="str">
        <f>IF(OR($AP1514&lt;SetUp!$B$97,$AP1514&gt;SetUp!$B$98),"Não","Sim")</f>
        <v>Não</v>
      </c>
      <c r="AV1514" s="68">
        <f t="shared" si="482"/>
        <v>0.37549966711037175</v>
      </c>
      <c r="AW1514" s="68">
        <f t="shared" si="483"/>
        <v>0.38673982325175132</v>
      </c>
      <c r="AX1514" s="68">
        <f t="shared" si="484"/>
        <v>-0.8507808873446201</v>
      </c>
      <c r="AY1514" s="68">
        <f t="shared" si="485"/>
        <v>-0.8251622111783693</v>
      </c>
      <c r="AZ1514" s="68">
        <f t="shared" si="486"/>
        <v>8.5676908887958869E-3</v>
      </c>
      <c r="BA1514" s="68">
        <f t="shared" si="487"/>
        <v>1.1240156141379576E-2</v>
      </c>
      <c r="BB1514" s="68">
        <f t="shared" si="488"/>
        <v>2.5618676166250798E-2</v>
      </c>
    </row>
    <row r="1515" spans="1:54" x14ac:dyDescent="0.3">
      <c r="A1515" s="64">
        <v>28177</v>
      </c>
      <c r="B1515" s="57">
        <v>0.72199999999999998</v>
      </c>
      <c r="C1515" s="57">
        <v>0</v>
      </c>
      <c r="D1515" s="57">
        <v>4.8680000000000003</v>
      </c>
      <c r="E1515" s="57">
        <f t="shared" si="473"/>
        <v>0.72199999999999998</v>
      </c>
      <c r="F1515" s="57">
        <f t="shared" si="474"/>
        <v>4.1460000000000008</v>
      </c>
      <c r="G1515" s="57">
        <f t="shared" si="475"/>
        <v>0</v>
      </c>
      <c r="H1515" s="57">
        <f>IF(Q1514&gt;SetUp!$B$56,SetUp!$B$56,Q1514)</f>
        <v>5.6100522087721674E-4</v>
      </c>
      <c r="I1515" s="57">
        <f t="shared" si="489"/>
        <v>1.1714301766176525</v>
      </c>
      <c r="J1515" s="57">
        <f>MIN(F1515,H1515,(1-EXP(-SetUp!$B$52*H1515/SetUp!$B$56))*F1515)</f>
        <v>3.6341026667801842E-4</v>
      </c>
      <c r="K1515" s="57">
        <f t="shared" si="476"/>
        <v>1.9759495419919833E-4</v>
      </c>
      <c r="L1515" s="57">
        <f>IF(I1515&lt;=0,0,MIN(SetUp!$B$50*I1515^SetUp!$B$55,I1515))</f>
        <v>2.664138897901705E-2</v>
      </c>
      <c r="M1515" s="57">
        <f t="shared" si="477"/>
        <v>1.1447887876386353</v>
      </c>
      <c r="N1515" s="57">
        <f>IF(SetUp!$B$62=0,X1515,(B1515-E1515)*(1-(H1515/SetUp!$B$66/SetUp!$B$56)))</f>
        <v>0</v>
      </c>
      <c r="O1515" s="57">
        <f>K1515*SetUp!$B$65</f>
        <v>0</v>
      </c>
      <c r="P1515" s="57">
        <f>MIN(SetUp!$B$54*L1515^SetUp!$B$51,L1515)</f>
        <v>1.4543334405923177E-2</v>
      </c>
      <c r="Q1515" s="57">
        <f t="shared" si="478"/>
        <v>1.9759495419919833E-4</v>
      </c>
      <c r="R1515" s="57">
        <f>IF((H1515+N1515-O1515)&gt;SetUp!$B$56,T1514+H1515+N1515-O1515-SetUp!$B$56,T1514)</f>
        <v>0</v>
      </c>
      <c r="S1515" s="57">
        <f>R1515*SetUp!$B$65</f>
        <v>0</v>
      </c>
      <c r="T1515" s="57">
        <f>IF((R1515-S1515)&lt;SetUp!$B$53,R1515-S1515,SetUp!$B$53)</f>
        <v>0</v>
      </c>
      <c r="U1515" s="57">
        <f t="shared" si="479"/>
        <v>1.1447887876386353</v>
      </c>
      <c r="V1515" s="57">
        <f>(L1515-P1515)/1000*SetUp!$B$13*1000000/SetUp!$B$48</f>
        <v>0.68810931306451895</v>
      </c>
      <c r="W1515" s="57">
        <f t="shared" si="490"/>
        <v>-1.4224732503009818E-16</v>
      </c>
      <c r="X1515" s="57">
        <f>MAX((SetUp!$B$56*(1-($H1515/SetUp!$B$56)^2)*TANH(($B1515-$D1515)/SetUp!$B$56))/(1+$H1515/SetUp!$B$56*TANH(($B1515-$D1515)/SetUp!$B$56)),0)</f>
        <v>0</v>
      </c>
      <c r="AP1515" s="64">
        <v>28728</v>
      </c>
      <c r="AQ1515" s="55">
        <v>8</v>
      </c>
      <c r="AR1515" s="55">
        <v>239</v>
      </c>
      <c r="AS1515" s="66">
        <f t="shared" si="480"/>
        <v>0.122</v>
      </c>
      <c r="AT1515" s="66">
        <f t="shared" si="481"/>
        <v>0.1463962843451227</v>
      </c>
      <c r="AU1515" s="55" t="str">
        <f>IF(OR($AP1515&lt;SetUp!$B$97,$AP1515&gt;SetUp!$B$98),"Não","Sim")</f>
        <v>Não</v>
      </c>
      <c r="AV1515" s="68">
        <f t="shared" si="482"/>
        <v>0.34928498393145962</v>
      </c>
      <c r="AW1515" s="68">
        <f t="shared" si="483"/>
        <v>0.38261767385357764</v>
      </c>
      <c r="AX1515" s="68">
        <f t="shared" si="484"/>
        <v>-0.91364016932525183</v>
      </c>
      <c r="AY1515" s="68">
        <f t="shared" si="485"/>
        <v>-0.83446994587932122</v>
      </c>
      <c r="AZ1515" s="68">
        <f t="shared" si="486"/>
        <v>2.4396284345122699E-2</v>
      </c>
      <c r="BA1515" s="68">
        <f t="shared" si="487"/>
        <v>3.333268992211802E-2</v>
      </c>
      <c r="BB1515" s="68">
        <f t="shared" si="488"/>
        <v>7.917022344593061E-2</v>
      </c>
    </row>
    <row r="1516" spans="1:54" x14ac:dyDescent="0.3">
      <c r="A1516" s="64">
        <v>28178</v>
      </c>
      <c r="B1516" s="57">
        <v>6.8220000000000001</v>
      </c>
      <c r="C1516" s="57">
        <v>0</v>
      </c>
      <c r="D1516" s="57">
        <v>4.8680000000000003</v>
      </c>
      <c r="E1516" s="57">
        <f t="shared" si="473"/>
        <v>4.8680000000000003</v>
      </c>
      <c r="F1516" s="57">
        <f t="shared" si="474"/>
        <v>0</v>
      </c>
      <c r="G1516" s="57">
        <f t="shared" si="475"/>
        <v>6.0710287084808634E-4</v>
      </c>
      <c r="H1516" s="57">
        <f>IF(Q1515&gt;SetUp!$B$56,SetUp!$B$56,Q1515)</f>
        <v>1.9759495419919833E-4</v>
      </c>
      <c r="I1516" s="57">
        <f t="shared" si="489"/>
        <v>1.1453958905094834</v>
      </c>
      <c r="J1516" s="57">
        <f>MIN(F1516,H1516,(1-EXP(-SetUp!$B$52*H1516/SetUp!$B$56))*F1516)</f>
        <v>0</v>
      </c>
      <c r="K1516" s="57">
        <f t="shared" si="476"/>
        <v>1.9759495419919833E-4</v>
      </c>
      <c r="L1516" s="57">
        <f>IF(I1516&lt;=0,0,MIN(SetUp!$B$50*I1516^SetUp!$B$55,I1516))</f>
        <v>2.5661904557548253E-2</v>
      </c>
      <c r="M1516" s="57">
        <f t="shared" si="477"/>
        <v>1.1197339859519351</v>
      </c>
      <c r="N1516" s="57">
        <f>IF(SetUp!$B$62=0,X1516,(B1516-E1516)*(1-(H1516/SetUp!$B$66/SetUp!$B$56)))</f>
        <v>1.9533928971291517</v>
      </c>
      <c r="O1516" s="57">
        <f>K1516*SetUp!$B$65</f>
        <v>0</v>
      </c>
      <c r="P1516" s="57">
        <f>MIN(SetUp!$B$54*L1516^SetUp!$B$51,L1516)</f>
        <v>1.4017570909719111E-2</v>
      </c>
      <c r="Q1516" s="57">
        <f t="shared" si="478"/>
        <v>1.9535904920833509</v>
      </c>
      <c r="R1516" s="57">
        <f>IF((H1516+N1516-O1516)&gt;SetUp!$B$56,T1515+H1516+N1516-O1516-SetUp!$B$56,T1515)</f>
        <v>0</v>
      </c>
      <c r="S1516" s="57">
        <f>R1516*SetUp!$B$65</f>
        <v>0</v>
      </c>
      <c r="T1516" s="57">
        <f>IF((R1516-S1516)&lt;SetUp!$B$53,R1516-S1516,SetUp!$B$53)</f>
        <v>0</v>
      </c>
      <c r="U1516" s="57">
        <f t="shared" si="479"/>
        <v>1.1197339859519351</v>
      </c>
      <c r="V1516" s="57">
        <f>(L1516-P1516)/1000*SetUp!$B$13*1000000/SetUp!$B$48</f>
        <v>0.66230271810161745</v>
      </c>
      <c r="W1516" s="57">
        <f t="shared" si="490"/>
        <v>-1.0061396160665481E-16</v>
      </c>
      <c r="X1516" s="57">
        <f>MAX((SetUp!$B$56*(1-($H1516/SetUp!$B$56)^2)*TANH(($B1516-$D1516)/SetUp!$B$56))/(1+$H1516/SetUp!$B$56*TANH(($B1516-$D1516)/SetUp!$B$56)),0)</f>
        <v>1.9533928971291517</v>
      </c>
      <c r="AP1516" s="64">
        <v>28729</v>
      </c>
      <c r="AQ1516" s="55">
        <v>8</v>
      </c>
      <c r="AR1516" s="55">
        <v>240</v>
      </c>
      <c r="AS1516" s="66">
        <f t="shared" si="480"/>
        <v>0.122</v>
      </c>
      <c r="AT1516" s="66">
        <f t="shared" si="481"/>
        <v>0.14331789584060886</v>
      </c>
      <c r="AU1516" s="55" t="str">
        <f>IF(OR($AP1516&lt;SetUp!$B$97,$AP1516&gt;SetUp!$B$98),"Não","Sim")</f>
        <v>Não</v>
      </c>
      <c r="AV1516" s="68">
        <f t="shared" si="482"/>
        <v>0.34928498393145962</v>
      </c>
      <c r="AW1516" s="68">
        <f t="shared" si="483"/>
        <v>0.37857350123933509</v>
      </c>
      <c r="AX1516" s="68">
        <f t="shared" si="484"/>
        <v>-0.91364016932525183</v>
      </c>
      <c r="AY1516" s="68">
        <f t="shared" si="485"/>
        <v>-0.84369957666780859</v>
      </c>
      <c r="AZ1516" s="68">
        <f t="shared" si="486"/>
        <v>2.1317895840608864E-2</v>
      </c>
      <c r="BA1516" s="68">
        <f t="shared" si="487"/>
        <v>2.9288517307875461E-2</v>
      </c>
      <c r="BB1516" s="68">
        <f t="shared" si="488"/>
        <v>6.9940592657443235E-2</v>
      </c>
    </row>
    <row r="1517" spans="1:54" x14ac:dyDescent="0.3">
      <c r="A1517" s="64">
        <v>28179</v>
      </c>
      <c r="B1517" s="57">
        <v>3.423</v>
      </c>
      <c r="C1517" s="57">
        <v>0</v>
      </c>
      <c r="D1517" s="57">
        <v>4.8680000000000003</v>
      </c>
      <c r="E1517" s="57">
        <f t="shared" si="473"/>
        <v>3.423</v>
      </c>
      <c r="F1517" s="57">
        <f t="shared" si="474"/>
        <v>1.4450000000000003</v>
      </c>
      <c r="G1517" s="57">
        <f t="shared" si="475"/>
        <v>0</v>
      </c>
      <c r="H1517" s="57">
        <f>IF(Q1516&gt;SetUp!$B$56,SetUp!$B$56,Q1516)</f>
        <v>1.9535904920833509</v>
      </c>
      <c r="I1517" s="57">
        <f t="shared" si="489"/>
        <v>1.1197339859519351</v>
      </c>
      <c r="J1517" s="57">
        <f>MIN(F1517,H1517,(1-EXP(-SetUp!$B$52*H1517/SetUp!$B$56))*F1517)</f>
        <v>0.38012139454490873</v>
      </c>
      <c r="K1517" s="57">
        <f t="shared" si="476"/>
        <v>1.5734690975384422</v>
      </c>
      <c r="L1517" s="57">
        <f>IF(I1517&lt;=0,0,MIN(SetUp!$B$50*I1517^SetUp!$B$55,I1517))</f>
        <v>2.4710846206581153E-2</v>
      </c>
      <c r="M1517" s="57">
        <f t="shared" si="477"/>
        <v>1.0950231397453538</v>
      </c>
      <c r="N1517" s="57">
        <f>IF(SetUp!$B$62=0,X1517,(B1517-E1517)*(1-(H1517/SetUp!$B$66/SetUp!$B$56)))</f>
        <v>0</v>
      </c>
      <c r="O1517" s="57">
        <f>K1517*SetUp!$B$65</f>
        <v>0</v>
      </c>
      <c r="P1517" s="57">
        <f>MIN(SetUp!$B$54*L1517^SetUp!$B$51,L1517)</f>
        <v>1.3506739104577408E-2</v>
      </c>
      <c r="Q1517" s="57">
        <f t="shared" si="478"/>
        <v>1.5734690975384422</v>
      </c>
      <c r="R1517" s="57">
        <f>IF((H1517+N1517-O1517)&gt;SetUp!$B$56,T1516+H1517+N1517-O1517-SetUp!$B$56,T1516)</f>
        <v>0</v>
      </c>
      <c r="S1517" s="57">
        <f>R1517*SetUp!$B$65</f>
        <v>0</v>
      </c>
      <c r="T1517" s="57">
        <f>IF((R1517-S1517)&lt;SetUp!$B$53,R1517-S1517,SetUp!$B$53)</f>
        <v>0</v>
      </c>
      <c r="U1517" s="57">
        <f t="shared" si="479"/>
        <v>1.0950231397453538</v>
      </c>
      <c r="V1517" s="57">
        <f>(L1517-P1517)/1000*SetUp!$B$13*1000000/SetUp!$B$48</f>
        <v>0.63726365217490355</v>
      </c>
      <c r="W1517" s="57">
        <f t="shared" si="490"/>
        <v>-2.7408630920433552E-16</v>
      </c>
      <c r="X1517" s="57">
        <f>MAX((SetUp!$B$56*(1-($H1517/SetUp!$B$56)^2)*TANH(($B1517-$D1517)/SetUp!$B$56))/(1+$H1517/SetUp!$B$56*TANH(($B1517-$D1517)/SetUp!$B$56)),0)</f>
        <v>0</v>
      </c>
      <c r="AP1517" s="64">
        <v>28730</v>
      </c>
      <c r="AQ1517" s="55">
        <v>8</v>
      </c>
      <c r="AR1517" s="55">
        <v>241</v>
      </c>
      <c r="AS1517" s="66">
        <f t="shared" si="480"/>
        <v>0.104</v>
      </c>
      <c r="AT1517" s="66">
        <f t="shared" si="481"/>
        <v>0.14032905103785143</v>
      </c>
      <c r="AU1517" s="55" t="str">
        <f>IF(OR($AP1517&lt;SetUp!$B$97,$AP1517&gt;SetUp!$B$98),"Não","Sim")</f>
        <v>Não</v>
      </c>
      <c r="AV1517" s="68">
        <f t="shared" si="482"/>
        <v>0.322490309931942</v>
      </c>
      <c r="AW1517" s="68">
        <f t="shared" si="483"/>
        <v>0.37460519355429583</v>
      </c>
      <c r="AX1517" s="68">
        <f t="shared" si="484"/>
        <v>-0.98296666070121963</v>
      </c>
      <c r="AY1517" s="68">
        <f t="shared" si="485"/>
        <v>-0.85285241165601755</v>
      </c>
      <c r="AZ1517" s="68">
        <f t="shared" si="486"/>
        <v>3.6329051037851431E-2</v>
      </c>
      <c r="BA1517" s="68">
        <f t="shared" si="487"/>
        <v>5.2114883622353836E-2</v>
      </c>
      <c r="BB1517" s="68">
        <f t="shared" si="488"/>
        <v>0.13011424904520208</v>
      </c>
    </row>
    <row r="1518" spans="1:54" x14ac:dyDescent="0.3">
      <c r="A1518" s="64">
        <v>28180</v>
      </c>
      <c r="B1518" s="57">
        <v>5.2489999999999997</v>
      </c>
      <c r="C1518" s="57">
        <v>0</v>
      </c>
      <c r="D1518" s="57">
        <v>4.8680000000000003</v>
      </c>
      <c r="E1518" s="57">
        <f t="shared" si="473"/>
        <v>4.8680000000000003</v>
      </c>
      <c r="F1518" s="57">
        <f t="shared" si="474"/>
        <v>0</v>
      </c>
      <c r="G1518" s="57">
        <f t="shared" si="475"/>
        <v>2.9051153326375978E-4</v>
      </c>
      <c r="H1518" s="57">
        <f>IF(Q1517&gt;SetUp!$B$56,SetUp!$B$56,Q1517)</f>
        <v>1.5734690975384422</v>
      </c>
      <c r="I1518" s="57">
        <f t="shared" si="489"/>
        <v>1.0953136512786177</v>
      </c>
      <c r="J1518" s="57">
        <f>MIN(F1518,H1518,(1-EXP(-SetUp!$B$52*H1518/SetUp!$B$56))*F1518)</f>
        <v>0</v>
      </c>
      <c r="K1518" s="57">
        <f t="shared" si="476"/>
        <v>1.5734690975384422</v>
      </c>
      <c r="L1518" s="57">
        <f>IF(I1518&lt;=0,0,MIN(SetUp!$B$50*I1518^SetUp!$B$55,I1518))</f>
        <v>2.3819191635239739E-2</v>
      </c>
      <c r="M1518" s="57">
        <f t="shared" si="477"/>
        <v>1.071494459643378</v>
      </c>
      <c r="N1518" s="57">
        <f>IF(SetUp!$B$62=0,X1518,(B1518-E1518)*(1-(H1518/SetUp!$B$66/SetUp!$B$56)))</f>
        <v>0.38070948846673558</v>
      </c>
      <c r="O1518" s="57">
        <f>K1518*SetUp!$B$65</f>
        <v>0</v>
      </c>
      <c r="P1518" s="57">
        <f>MIN(SetUp!$B$54*L1518^SetUp!$B$51,L1518)</f>
        <v>1.3027510512588493E-2</v>
      </c>
      <c r="Q1518" s="57">
        <f t="shared" si="478"/>
        <v>1.9541785860051779</v>
      </c>
      <c r="R1518" s="57">
        <f>IF((H1518+N1518-O1518)&gt;SetUp!$B$56,T1517+H1518+N1518-O1518-SetUp!$B$56,T1517)</f>
        <v>0</v>
      </c>
      <c r="S1518" s="57">
        <f>R1518*SetUp!$B$65</f>
        <v>0</v>
      </c>
      <c r="T1518" s="57">
        <f>IF((R1518-S1518)&lt;SetUp!$B$53,R1518-S1518,SetUp!$B$53)</f>
        <v>0</v>
      </c>
      <c r="U1518" s="57">
        <f t="shared" si="479"/>
        <v>1.071494459643378</v>
      </c>
      <c r="V1518" s="57">
        <f>(L1518-P1518)/1000*SetUp!$B$13*1000000/SetUp!$B$48</f>
        <v>0.61380581805557599</v>
      </c>
      <c r="W1518" s="57">
        <f t="shared" si="490"/>
        <v>2.7755575615628914E-17</v>
      </c>
      <c r="X1518" s="57">
        <f>MAX((SetUp!$B$56*(1-($H1518/SetUp!$B$56)^2)*TANH(($B1518-$D1518)/SetUp!$B$56))/(1+$H1518/SetUp!$B$56*TANH(($B1518-$D1518)/SetUp!$B$56)),0)</f>
        <v>0.38070948846673558</v>
      </c>
      <c r="AP1518" s="64">
        <v>28731</v>
      </c>
      <c r="AQ1518" s="55">
        <v>8</v>
      </c>
      <c r="AR1518" s="55">
        <v>242</v>
      </c>
      <c r="AS1518" s="66">
        <f t="shared" si="480"/>
        <v>0.104</v>
      </c>
      <c r="AT1518" s="66">
        <f t="shared" si="481"/>
        <v>0.13742643285213088</v>
      </c>
      <c r="AU1518" s="55" t="str">
        <f>IF(OR($AP1518&lt;SetUp!$B$97,$AP1518&gt;SetUp!$B$98),"Não","Sim")</f>
        <v>Não</v>
      </c>
      <c r="AV1518" s="68">
        <f t="shared" si="482"/>
        <v>0.322490309931942</v>
      </c>
      <c r="AW1518" s="68">
        <f t="shared" si="483"/>
        <v>0.37071071316072168</v>
      </c>
      <c r="AX1518" s="68">
        <f t="shared" si="484"/>
        <v>-0.98296666070121963</v>
      </c>
      <c r="AY1518" s="68">
        <f t="shared" si="485"/>
        <v>-0.86192972624486042</v>
      </c>
      <c r="AZ1518" s="68">
        <f t="shared" si="486"/>
        <v>3.3426432852130886E-2</v>
      </c>
      <c r="BA1518" s="68">
        <f t="shared" si="487"/>
        <v>4.8220403228779685E-2</v>
      </c>
      <c r="BB1518" s="68">
        <f t="shared" si="488"/>
        <v>0.12103693445635921</v>
      </c>
    </row>
    <row r="1519" spans="1:54" x14ac:dyDescent="0.3">
      <c r="A1519" s="64">
        <v>28181</v>
      </c>
      <c r="B1519" s="57">
        <v>3.4119999999999999</v>
      </c>
      <c r="C1519" s="57">
        <v>4.9930000000000003</v>
      </c>
      <c r="D1519" s="57">
        <v>4.8680000000000003</v>
      </c>
      <c r="E1519" s="57">
        <f t="shared" si="473"/>
        <v>3.4119999999999999</v>
      </c>
      <c r="F1519" s="57">
        <f t="shared" si="474"/>
        <v>1.4560000000000004</v>
      </c>
      <c r="G1519" s="57">
        <f t="shared" si="475"/>
        <v>0</v>
      </c>
      <c r="H1519" s="57">
        <f>IF(Q1518&gt;SetUp!$B$56,SetUp!$B$56,Q1518)</f>
        <v>1.9541785860051779</v>
      </c>
      <c r="I1519" s="57">
        <f t="shared" si="489"/>
        <v>1.071494459643378</v>
      </c>
      <c r="J1519" s="57">
        <f>MIN(F1519,H1519,(1-EXP(-SetUp!$B$52*H1519/SetUp!$B$56))*F1519)</f>
        <v>0.38311364392823333</v>
      </c>
      <c r="K1519" s="57">
        <f t="shared" si="476"/>
        <v>1.5710649420769447</v>
      </c>
      <c r="L1519" s="57">
        <f>IF(I1519&lt;=0,0,MIN(SetUp!$B$50*I1519^SetUp!$B$55,I1519))</f>
        <v>2.2962159749563671E-2</v>
      </c>
      <c r="M1519" s="57">
        <f t="shared" si="477"/>
        <v>1.0485322998938142</v>
      </c>
      <c r="N1519" s="57">
        <f>IF(SetUp!$B$62=0,X1519,(B1519-E1519)*(1-(H1519/SetUp!$B$66/SetUp!$B$56)))</f>
        <v>0</v>
      </c>
      <c r="O1519" s="57">
        <f>K1519*SetUp!$B$65</f>
        <v>0</v>
      </c>
      <c r="P1519" s="57">
        <f>MIN(SetUp!$B$54*L1519^SetUp!$B$51,L1519)</f>
        <v>1.2566602570054293E-2</v>
      </c>
      <c r="Q1519" s="57">
        <f t="shared" si="478"/>
        <v>1.5710649420769447</v>
      </c>
      <c r="R1519" s="57">
        <f>IF((H1519+N1519-O1519)&gt;SetUp!$B$56,T1518+H1519+N1519-O1519-SetUp!$B$56,T1518)</f>
        <v>0</v>
      </c>
      <c r="S1519" s="57">
        <f>R1519*SetUp!$B$65</f>
        <v>0</v>
      </c>
      <c r="T1519" s="57">
        <f>IF((R1519-S1519)&lt;SetUp!$B$53,R1519-S1519,SetUp!$B$53)</f>
        <v>0</v>
      </c>
      <c r="U1519" s="57">
        <f t="shared" si="479"/>
        <v>1.0485322998938142</v>
      </c>
      <c r="V1519" s="57">
        <f>(L1519-P1519)/1000*SetUp!$B$13*1000000/SetUp!$B$48</f>
        <v>0.59127520598427885</v>
      </c>
      <c r="W1519" s="57">
        <f t="shared" si="490"/>
        <v>-1.6653345369377348E-16</v>
      </c>
      <c r="X1519" s="57">
        <f>MAX((SetUp!$B$56*(1-($H1519/SetUp!$B$56)^2)*TANH(($B1519-$D1519)/SetUp!$B$56))/(1+$H1519/SetUp!$B$56*TANH(($B1519-$D1519)/SetUp!$B$56)),0)</f>
        <v>0</v>
      </c>
      <c r="AP1519" s="64">
        <v>28732</v>
      </c>
      <c r="AQ1519" s="55">
        <v>8</v>
      </c>
      <c r="AR1519" s="55">
        <v>243</v>
      </c>
      <c r="AS1519" s="66">
        <f t="shared" si="480"/>
        <v>0.104</v>
      </c>
      <c r="AT1519" s="66">
        <f t="shared" si="481"/>
        <v>0.13460687310788408</v>
      </c>
      <c r="AU1519" s="55" t="str">
        <f>IF(OR($AP1519&lt;SetUp!$B$97,$AP1519&gt;SetUp!$B$98),"Não","Sim")</f>
        <v>Não</v>
      </c>
      <c r="AV1519" s="68">
        <f t="shared" si="482"/>
        <v>0.322490309931942</v>
      </c>
      <c r="AW1519" s="68">
        <f t="shared" si="483"/>
        <v>0.36688809343979001</v>
      </c>
      <c r="AX1519" s="68">
        <f t="shared" si="484"/>
        <v>-0.98296666070121963</v>
      </c>
      <c r="AY1519" s="68">
        <f t="shared" si="485"/>
        <v>-0.8709327642084792</v>
      </c>
      <c r="AZ1519" s="68">
        <f t="shared" si="486"/>
        <v>3.0606873107884083E-2</v>
      </c>
      <c r="BA1519" s="68">
        <f t="shared" si="487"/>
        <v>4.439778350784801E-2</v>
      </c>
      <c r="BB1519" s="68">
        <f t="shared" si="488"/>
        <v>0.11203389649274043</v>
      </c>
    </row>
    <row r="1520" spans="1:54" x14ac:dyDescent="0.3">
      <c r="A1520" s="64">
        <v>28182</v>
      </c>
      <c r="B1520" s="57">
        <v>3.3279999999999998</v>
      </c>
      <c r="C1520" s="57">
        <v>0.45300000000000001</v>
      </c>
      <c r="D1520" s="57">
        <v>4.8680000000000003</v>
      </c>
      <c r="E1520" s="57">
        <f t="shared" si="473"/>
        <v>3.3279999999999998</v>
      </c>
      <c r="F1520" s="57">
        <f t="shared" si="474"/>
        <v>1.5400000000000005</v>
      </c>
      <c r="G1520" s="57">
        <f t="shared" si="475"/>
        <v>0</v>
      </c>
      <c r="H1520" s="57">
        <f>IF(Q1519&gt;SetUp!$B$56,SetUp!$B$56,Q1519)</f>
        <v>1.5710649420769447</v>
      </c>
      <c r="I1520" s="57">
        <f t="shared" si="489"/>
        <v>1.0485322998938142</v>
      </c>
      <c r="J1520" s="57">
        <f>MIN(F1520,H1520,(1-EXP(-SetUp!$B$52*H1520/SetUp!$B$56))*F1520)</f>
        <v>0.33521211882644142</v>
      </c>
      <c r="K1520" s="57">
        <f t="shared" si="476"/>
        <v>1.2358528232505033</v>
      </c>
      <c r="L1520" s="57">
        <f>IF(I1520&lt;=0,0,MIN(SetUp!$B$50*I1520^SetUp!$B$55,I1520))</f>
        <v>2.214789929041338E-2</v>
      </c>
      <c r="M1520" s="57">
        <f t="shared" si="477"/>
        <v>1.0263844006034009</v>
      </c>
      <c r="N1520" s="57">
        <f>IF(SetUp!$B$62=0,X1520,(B1520-E1520)*(1-(H1520/SetUp!$B$66/SetUp!$B$56)))</f>
        <v>0</v>
      </c>
      <c r="O1520" s="57">
        <f>K1520*SetUp!$B$65</f>
        <v>0</v>
      </c>
      <c r="P1520" s="57">
        <f>MIN(SetUp!$B$54*L1520^SetUp!$B$51,L1520)</f>
        <v>1.2128425826816482E-2</v>
      </c>
      <c r="Q1520" s="57">
        <f t="shared" si="478"/>
        <v>1.2358528232505033</v>
      </c>
      <c r="R1520" s="57">
        <f>IF((H1520+N1520-O1520)&gt;SetUp!$B$56,T1519+H1520+N1520-O1520-SetUp!$B$56,T1519)</f>
        <v>0</v>
      </c>
      <c r="S1520" s="57">
        <f>R1520*SetUp!$B$65</f>
        <v>0</v>
      </c>
      <c r="T1520" s="57">
        <f>IF((R1520-S1520)&lt;SetUp!$B$53,R1520-S1520,SetUp!$B$53)</f>
        <v>0</v>
      </c>
      <c r="U1520" s="57">
        <f t="shared" si="479"/>
        <v>1.0263844006034009</v>
      </c>
      <c r="V1520" s="57">
        <f>(L1520-P1520)/1000*SetUp!$B$13*1000000/SetUp!$B$48</f>
        <v>0.56988443560481372</v>
      </c>
      <c r="W1520" s="57">
        <f t="shared" si="490"/>
        <v>-2.2898349882893854E-16</v>
      </c>
      <c r="X1520" s="57">
        <f>MAX((SetUp!$B$56*(1-($H1520/SetUp!$B$56)^2)*TANH(($B1520-$D1520)/SetUp!$B$56))/(1+$H1520/SetUp!$B$56*TANH(($B1520-$D1520)/SetUp!$B$56)),0)</f>
        <v>0</v>
      </c>
      <c r="AP1520" s="64">
        <v>28733</v>
      </c>
      <c r="AQ1520" s="55">
        <v>8</v>
      </c>
      <c r="AR1520" s="55">
        <v>244</v>
      </c>
      <c r="AS1520" s="66">
        <f t="shared" si="480"/>
        <v>0.104</v>
      </c>
      <c r="AT1520" s="66">
        <f t="shared" si="481"/>
        <v>0.1318673447019732</v>
      </c>
      <c r="AU1520" s="55" t="str">
        <f>IF(OR($AP1520&lt;SetUp!$B$97,$AP1520&gt;SetUp!$B$98),"Não","Sim")</f>
        <v>Não</v>
      </c>
      <c r="AV1520" s="68">
        <f t="shared" si="482"/>
        <v>0.322490309931942</v>
      </c>
      <c r="AW1520" s="68">
        <f t="shared" si="483"/>
        <v>0.36313543575637619</v>
      </c>
      <c r="AX1520" s="68">
        <f t="shared" si="484"/>
        <v>-0.98296666070121963</v>
      </c>
      <c r="AY1520" s="68">
        <f t="shared" si="485"/>
        <v>-0.8798627387340926</v>
      </c>
      <c r="AZ1520" s="68">
        <f t="shared" si="486"/>
        <v>2.7867344701973204E-2</v>
      </c>
      <c r="BA1520" s="68">
        <f t="shared" si="487"/>
        <v>4.0645125824434192E-2</v>
      </c>
      <c r="BB1520" s="68">
        <f t="shared" si="488"/>
        <v>0.10310392196712703</v>
      </c>
    </row>
    <row r="1521" spans="1:54" x14ac:dyDescent="0.3">
      <c r="A1521" s="64">
        <v>28183</v>
      </c>
      <c r="B1521" s="57">
        <v>1.17</v>
      </c>
      <c r="C1521" s="57">
        <v>0.45300000000000001</v>
      </c>
      <c r="D1521" s="57">
        <v>4.8680000000000003</v>
      </c>
      <c r="E1521" s="57">
        <f t="shared" si="473"/>
        <v>1.17</v>
      </c>
      <c r="F1521" s="57">
        <f t="shared" si="474"/>
        <v>3.6980000000000004</v>
      </c>
      <c r="G1521" s="57">
        <f t="shared" si="475"/>
        <v>0</v>
      </c>
      <c r="H1521" s="57">
        <f>IF(Q1520&gt;SetUp!$B$56,SetUp!$B$56,Q1520)</f>
        <v>1.2358528232505033</v>
      </c>
      <c r="I1521" s="57">
        <f t="shared" si="489"/>
        <v>1.0263844006034009</v>
      </c>
      <c r="J1521" s="57">
        <f>MIN(F1521,H1521,(1-EXP(-SetUp!$B$52*H1521/SetUp!$B$56))*F1521)</f>
        <v>0.64937664615159518</v>
      </c>
      <c r="K1521" s="57">
        <f t="shared" si="476"/>
        <v>0.58647617709890809</v>
      </c>
      <c r="L1521" s="57">
        <f>IF(I1521&lt;=0,0,MIN(SetUp!$B$50*I1521^SetUp!$B$55,I1521))</f>
        <v>2.1373694082497157E-2</v>
      </c>
      <c r="M1521" s="57">
        <f t="shared" si="477"/>
        <v>1.0050107065209037</v>
      </c>
      <c r="N1521" s="57">
        <f>IF(SetUp!$B$62=0,X1521,(B1521-E1521)*(1-(H1521/SetUp!$B$66/SetUp!$B$56)))</f>
        <v>0</v>
      </c>
      <c r="O1521" s="57">
        <f>K1521*SetUp!$B$65</f>
        <v>0</v>
      </c>
      <c r="P1521" s="57">
        <f>MIN(SetUp!$B$54*L1521^SetUp!$B$51,L1521)</f>
        <v>1.1711549814445082E-2</v>
      </c>
      <c r="Q1521" s="57">
        <f t="shared" si="478"/>
        <v>0.58647617709890809</v>
      </c>
      <c r="R1521" s="57">
        <f>IF((H1521+N1521-O1521)&gt;SetUp!$B$56,T1520+H1521+N1521-O1521-SetUp!$B$56,T1520)</f>
        <v>0</v>
      </c>
      <c r="S1521" s="57">
        <f>R1521*SetUp!$B$65</f>
        <v>0</v>
      </c>
      <c r="T1521" s="57">
        <f>IF((R1521-S1521)&lt;SetUp!$B$53,R1521-S1521,SetUp!$B$53)</f>
        <v>0</v>
      </c>
      <c r="U1521" s="57">
        <f t="shared" si="479"/>
        <v>1.0050107065209037</v>
      </c>
      <c r="V1521" s="57">
        <f>(L1521-P1521)/1000*SetUp!$B$13*1000000/SetUp!$B$48</f>
        <v>0.54956037888985332</v>
      </c>
      <c r="W1521" s="57">
        <f t="shared" si="490"/>
        <v>-7.2858385991025898E-17</v>
      </c>
      <c r="X1521" s="57">
        <f>MAX((SetUp!$B$56*(1-($H1521/SetUp!$B$56)^2)*TANH(($B1521-$D1521)/SetUp!$B$56))/(1+$H1521/SetUp!$B$56*TANH(($B1521-$D1521)/SetUp!$B$56)),0)</f>
        <v>0</v>
      </c>
      <c r="AP1521" s="64">
        <v>28734</v>
      </c>
      <c r="AQ1521" s="55">
        <v>9</v>
      </c>
      <c r="AR1521" s="55">
        <v>245</v>
      </c>
      <c r="AS1521" s="66">
        <f t="shared" si="480"/>
        <v>8.8999999999999996E-2</v>
      </c>
      <c r="AT1521" s="66">
        <f t="shared" si="481"/>
        <v>0.12920495423913361</v>
      </c>
      <c r="AU1521" s="55" t="str">
        <f>IF(OR($AP1521&lt;SetUp!$B$97,$AP1521&gt;SetUp!$B$98),"Não","Sim")</f>
        <v>Não</v>
      </c>
      <c r="AV1521" s="68">
        <f t="shared" si="482"/>
        <v>0.29832867780352595</v>
      </c>
      <c r="AW1521" s="68">
        <f t="shared" si="483"/>
        <v>0.35945090657714807</v>
      </c>
      <c r="AX1521" s="68">
        <f t="shared" si="484"/>
        <v>-1.0506099933550872</v>
      </c>
      <c r="AY1521" s="68">
        <f t="shared" si="485"/>
        <v>-0.88872083341936547</v>
      </c>
      <c r="AZ1521" s="68">
        <f t="shared" si="486"/>
        <v>4.0204954239133617E-2</v>
      </c>
      <c r="BA1521" s="68">
        <f t="shared" si="487"/>
        <v>6.1122228773622111E-2</v>
      </c>
      <c r="BB1521" s="68">
        <f t="shared" si="488"/>
        <v>0.16188915993572173</v>
      </c>
    </row>
    <row r="1522" spans="1:54" x14ac:dyDescent="0.3">
      <c r="A1522" s="64">
        <v>28184</v>
      </c>
      <c r="B1522" s="57">
        <v>1.0660000000000001</v>
      </c>
      <c r="C1522" s="57">
        <v>0.45300000000000001</v>
      </c>
      <c r="D1522" s="57">
        <v>4.8680000000000003</v>
      </c>
      <c r="E1522" s="57">
        <f t="shared" si="473"/>
        <v>1.0660000000000001</v>
      </c>
      <c r="F1522" s="57">
        <f t="shared" si="474"/>
        <v>3.8020000000000005</v>
      </c>
      <c r="G1522" s="57">
        <f t="shared" si="475"/>
        <v>0</v>
      </c>
      <c r="H1522" s="57">
        <f>IF(Q1521&gt;SetUp!$B$56,SetUp!$B$56,Q1521)</f>
        <v>0.58647617709890809</v>
      </c>
      <c r="I1522" s="57">
        <f t="shared" si="489"/>
        <v>1.0050107065209037</v>
      </c>
      <c r="J1522" s="57">
        <f>MIN(F1522,H1522,(1-EXP(-SetUp!$B$52*H1522/SetUp!$B$56))*F1522)</f>
        <v>0.33291683525452598</v>
      </c>
      <c r="K1522" s="57">
        <f t="shared" si="476"/>
        <v>0.25355934184438211</v>
      </c>
      <c r="L1522" s="57">
        <f>IF(I1522&lt;=0,0,MIN(SetUp!$B$50*I1522^SetUp!$B$55,I1522))</f>
        <v>2.0637036471919726E-2</v>
      </c>
      <c r="M1522" s="57">
        <f t="shared" si="477"/>
        <v>0.98437367004898402</v>
      </c>
      <c r="N1522" s="57">
        <f>IF(SetUp!$B$62=0,X1522,(B1522-E1522)*(1-(H1522/SetUp!$B$66/SetUp!$B$56)))</f>
        <v>0</v>
      </c>
      <c r="O1522" s="57">
        <f>K1522*SetUp!$B$65</f>
        <v>0</v>
      </c>
      <c r="P1522" s="57">
        <f>MIN(SetUp!$B$54*L1522^SetUp!$B$51,L1522)</f>
        <v>1.1314653079146312E-2</v>
      </c>
      <c r="Q1522" s="57">
        <f t="shared" si="478"/>
        <v>0.25355934184438211</v>
      </c>
      <c r="R1522" s="57">
        <f>IF((H1522+N1522-O1522)&gt;SetUp!$B$56,T1521+H1522+N1522-O1522-SetUp!$B$56,T1521)</f>
        <v>0</v>
      </c>
      <c r="S1522" s="57">
        <f>R1522*SetUp!$B$65</f>
        <v>0</v>
      </c>
      <c r="T1522" s="57">
        <f>IF((R1522-S1522)&lt;SetUp!$B$53,R1522-S1522,SetUp!$B$53)</f>
        <v>0</v>
      </c>
      <c r="U1522" s="57">
        <f t="shared" si="479"/>
        <v>0.98437367004898402</v>
      </c>
      <c r="V1522" s="57">
        <f>(L1522-P1522)/1000*SetUp!$B$13*1000000/SetUp!$B$48</f>
        <v>0.53023556752603662</v>
      </c>
      <c r="W1522" s="57">
        <f t="shared" si="490"/>
        <v>0</v>
      </c>
      <c r="X1522" s="57">
        <f>MAX((SetUp!$B$56*(1-($H1522/SetUp!$B$56)^2)*TANH(($B1522-$D1522)/SetUp!$B$56))/(1+$H1522/SetUp!$B$56*TANH(($B1522-$D1522)/SetUp!$B$56)),0)</f>
        <v>0</v>
      </c>
      <c r="AP1522" s="64">
        <v>28735</v>
      </c>
      <c r="AQ1522" s="55">
        <v>9</v>
      </c>
      <c r="AR1522" s="55">
        <v>246</v>
      </c>
      <c r="AS1522" s="66">
        <f t="shared" si="480"/>
        <v>7.4999999999999997E-2</v>
      </c>
      <c r="AT1522" s="66">
        <f t="shared" si="481"/>
        <v>0.12661693510760413</v>
      </c>
      <c r="AU1522" s="55" t="str">
        <f>IF(OR($AP1522&lt;SetUp!$B$97,$AP1522&gt;SetUp!$B$98),"Não","Sim")</f>
        <v>Não</v>
      </c>
      <c r="AV1522" s="68">
        <f t="shared" si="482"/>
        <v>0.27386127875258304</v>
      </c>
      <c r="AW1522" s="68">
        <f t="shared" si="483"/>
        <v>0.35583273473305421</v>
      </c>
      <c r="AX1522" s="68">
        <f t="shared" si="484"/>
        <v>-1.1249387366082999</v>
      </c>
      <c r="AY1522" s="68">
        <f t="shared" si="485"/>
        <v>-0.89750820322937097</v>
      </c>
      <c r="AZ1522" s="68">
        <f t="shared" si="486"/>
        <v>5.1616935107604137E-2</v>
      </c>
      <c r="BA1522" s="68">
        <f t="shared" si="487"/>
        <v>8.1971455980471175E-2</v>
      </c>
      <c r="BB1522" s="68">
        <f t="shared" si="488"/>
        <v>0.22743053337892893</v>
      </c>
    </row>
    <row r="1523" spans="1:54" x14ac:dyDescent="0.3">
      <c r="A1523" s="64">
        <v>28185</v>
      </c>
      <c r="B1523" s="57">
        <v>0.22800000000000001</v>
      </c>
      <c r="C1523" s="57">
        <v>0.371</v>
      </c>
      <c r="D1523" s="57">
        <v>4.6269999999999998</v>
      </c>
      <c r="E1523" s="57">
        <f t="shared" si="473"/>
        <v>0.22800000000000001</v>
      </c>
      <c r="F1523" s="57">
        <f t="shared" si="474"/>
        <v>4.399</v>
      </c>
      <c r="G1523" s="57">
        <f t="shared" si="475"/>
        <v>0</v>
      </c>
      <c r="H1523" s="57">
        <f>IF(Q1522&gt;SetUp!$B$56,SetUp!$B$56,Q1522)</f>
        <v>0.25355934184438211</v>
      </c>
      <c r="I1523" s="57">
        <f t="shared" si="489"/>
        <v>0.98437367004898402</v>
      </c>
      <c r="J1523" s="57">
        <f>MIN(F1523,H1523,(1-EXP(-SetUp!$B$52*H1523/SetUp!$B$56))*F1523)</f>
        <v>0.17087515717469973</v>
      </c>
      <c r="K1523" s="57">
        <f t="shared" si="476"/>
        <v>8.2684184669682387E-2</v>
      </c>
      <c r="L1523" s="57">
        <f>IF(I1523&lt;=0,0,MIN(SetUp!$B$50*I1523^SetUp!$B$55,I1523))</f>
        <v>1.9935608620564049E-2</v>
      </c>
      <c r="M1523" s="57">
        <f t="shared" si="477"/>
        <v>0.96443806142841992</v>
      </c>
      <c r="N1523" s="57">
        <f>IF(SetUp!$B$62=0,X1523,(B1523-E1523)*(1-(H1523/SetUp!$B$66/SetUp!$B$56)))</f>
        <v>0</v>
      </c>
      <c r="O1523" s="57">
        <f>K1523*SetUp!$B$65</f>
        <v>0</v>
      </c>
      <c r="P1523" s="57">
        <f>MIN(SetUp!$B$54*L1523^SetUp!$B$51,L1523)</f>
        <v>1.0936513462215145E-2</v>
      </c>
      <c r="Q1523" s="57">
        <f t="shared" si="478"/>
        <v>8.2684184669682387E-2</v>
      </c>
      <c r="R1523" s="57">
        <f>IF((H1523+N1523-O1523)&gt;SetUp!$B$56,T1522+H1523+N1523-O1523-SetUp!$B$56,T1522)</f>
        <v>0</v>
      </c>
      <c r="S1523" s="57">
        <f>R1523*SetUp!$B$65</f>
        <v>0</v>
      </c>
      <c r="T1523" s="57">
        <f>IF((R1523-S1523)&lt;SetUp!$B$53,R1523-S1523,SetUp!$B$53)</f>
        <v>0</v>
      </c>
      <c r="U1523" s="57">
        <f t="shared" si="479"/>
        <v>0.96443806142841992</v>
      </c>
      <c r="V1523" s="57">
        <f>(L1523-P1523)/1000*SetUp!$B$13*1000000/SetUp!$B$48</f>
        <v>0.51184768180708518</v>
      </c>
      <c r="W1523" s="57">
        <f t="shared" si="490"/>
        <v>-1.0061396160665481E-16</v>
      </c>
      <c r="X1523" s="57">
        <f>MAX((SetUp!$B$56*(1-($H1523/SetUp!$B$56)^2)*TANH(($B1523-$D1523)/SetUp!$B$56))/(1+$H1523/SetUp!$B$56*TANH(($B1523-$D1523)/SetUp!$B$56)),0)</f>
        <v>0</v>
      </c>
      <c r="AP1523" s="64">
        <v>28736</v>
      </c>
      <c r="AQ1523" s="55">
        <v>9</v>
      </c>
      <c r="AR1523" s="55">
        <v>247</v>
      </c>
      <c r="AS1523" s="66">
        <f t="shared" si="480"/>
        <v>7.4999999999999997E-2</v>
      </c>
      <c r="AT1523" s="66">
        <f t="shared" si="481"/>
        <v>0.12410064096534444</v>
      </c>
      <c r="AU1523" s="55" t="str">
        <f>IF(OR($AP1523&lt;SetUp!$B$97,$AP1523&gt;SetUp!$B$98),"Não","Sim")</f>
        <v>Não</v>
      </c>
      <c r="AV1523" s="68">
        <f t="shared" si="482"/>
        <v>0.27386127875258304</v>
      </c>
      <c r="AW1523" s="68">
        <f t="shared" si="483"/>
        <v>0.35227920881787</v>
      </c>
      <c r="AX1523" s="68">
        <f t="shared" si="484"/>
        <v>-1.1249387366082999</v>
      </c>
      <c r="AY1523" s="68">
        <f t="shared" si="485"/>
        <v>-0.9062259754151033</v>
      </c>
      <c r="AZ1523" s="68">
        <f t="shared" si="486"/>
        <v>4.9100640965344444E-2</v>
      </c>
      <c r="BA1523" s="68">
        <f t="shared" si="487"/>
        <v>7.8417930065286967E-2</v>
      </c>
      <c r="BB1523" s="68">
        <f t="shared" si="488"/>
        <v>0.2187127611931966</v>
      </c>
    </row>
    <row r="1524" spans="1:54" x14ac:dyDescent="0.3">
      <c r="A1524" s="64">
        <v>28186</v>
      </c>
      <c r="B1524" s="57">
        <v>0.89800000000000002</v>
      </c>
      <c r="C1524" s="57">
        <v>0.33400000000000002</v>
      </c>
      <c r="D1524" s="57">
        <v>4.6269999999999998</v>
      </c>
      <c r="E1524" s="57">
        <f t="shared" si="473"/>
        <v>0.89800000000000002</v>
      </c>
      <c r="F1524" s="57">
        <f t="shared" si="474"/>
        <v>3.7289999999999996</v>
      </c>
      <c r="G1524" s="57">
        <f t="shared" si="475"/>
        <v>0</v>
      </c>
      <c r="H1524" s="57">
        <f>IF(Q1523&gt;SetUp!$B$56,SetUp!$B$56,Q1523)</f>
        <v>8.2684184669682387E-2</v>
      </c>
      <c r="I1524" s="57">
        <f t="shared" si="489"/>
        <v>0.96443806142841992</v>
      </c>
      <c r="J1524" s="57">
        <f>MIN(F1524,H1524,(1-EXP(-SetUp!$B$52*H1524/SetUp!$B$56))*F1524)</f>
        <v>4.7866587301239605E-2</v>
      </c>
      <c r="K1524" s="57">
        <f t="shared" si="476"/>
        <v>3.4817597368442782E-2</v>
      </c>
      <c r="L1524" s="57">
        <f>IF(I1524&lt;=0,0,MIN(SetUp!$B$50*I1524^SetUp!$B$55,I1524))</f>
        <v>1.9267265714379783E-2</v>
      </c>
      <c r="M1524" s="57">
        <f t="shared" si="477"/>
        <v>0.94517079571404017</v>
      </c>
      <c r="N1524" s="57">
        <f>IF(SetUp!$B$62=0,X1524,(B1524-E1524)*(1-(H1524/SetUp!$B$66/SetUp!$B$56)))</f>
        <v>0</v>
      </c>
      <c r="O1524" s="57">
        <f>K1524*SetUp!$B$65</f>
        <v>0</v>
      </c>
      <c r="P1524" s="57">
        <f>MIN(SetUp!$B$54*L1524^SetUp!$B$51,L1524)</f>
        <v>1.0575999369768127E-2</v>
      </c>
      <c r="Q1524" s="57">
        <f t="shared" si="478"/>
        <v>3.4817597368442782E-2</v>
      </c>
      <c r="R1524" s="57">
        <f>IF((H1524+N1524-O1524)&gt;SetUp!$B$56,T1523+H1524+N1524-O1524-SetUp!$B$56,T1523)</f>
        <v>0</v>
      </c>
      <c r="S1524" s="57">
        <f>R1524*SetUp!$B$65</f>
        <v>0</v>
      </c>
      <c r="T1524" s="57">
        <f>IF((R1524-S1524)&lt;SetUp!$B$53,R1524-S1524,SetUp!$B$53)</f>
        <v>0</v>
      </c>
      <c r="U1524" s="57">
        <f t="shared" si="479"/>
        <v>0.94517079571404017</v>
      </c>
      <c r="V1524" s="57">
        <f>(L1524-P1524)/1000*SetUp!$B$13*1000000/SetUp!$B$48</f>
        <v>0.49433909211752525</v>
      </c>
      <c r="W1524" s="57">
        <f t="shared" si="490"/>
        <v>2.7755575615628914E-17</v>
      </c>
      <c r="X1524" s="57">
        <f>MAX((SetUp!$B$56*(1-($H1524/SetUp!$B$56)^2)*TANH(($B1524-$D1524)/SetUp!$B$56))/(1+$H1524/SetUp!$B$56*TANH(($B1524-$D1524)/SetUp!$B$56)),0)</f>
        <v>0</v>
      </c>
      <c r="AP1524" s="64">
        <v>28737</v>
      </c>
      <c r="AQ1524" s="55">
        <v>9</v>
      </c>
      <c r="AR1524" s="55">
        <v>248</v>
      </c>
      <c r="AS1524" s="66">
        <f t="shared" si="480"/>
        <v>7.0000000000000007E-2</v>
      </c>
      <c r="AT1524" s="66">
        <f t="shared" si="481"/>
        <v>0.12165353960945757</v>
      </c>
      <c r="AU1524" s="55" t="str">
        <f>IF(OR($AP1524&lt;SetUp!$B$97,$AP1524&gt;SetUp!$B$98),"Não","Sim")</f>
        <v>Não</v>
      </c>
      <c r="AV1524" s="68">
        <f t="shared" si="482"/>
        <v>0.26457513110645908</v>
      </c>
      <c r="AW1524" s="68">
        <f t="shared" si="483"/>
        <v>0.34878867471501646</v>
      </c>
      <c r="AX1524" s="68">
        <f t="shared" si="484"/>
        <v>-1.1549019599857431</v>
      </c>
      <c r="AY1524" s="68">
        <f t="shared" si="485"/>
        <v>-0.91487525039537587</v>
      </c>
      <c r="AZ1524" s="68">
        <f t="shared" si="486"/>
        <v>5.1653539609457566E-2</v>
      </c>
      <c r="BA1524" s="68">
        <f t="shared" si="487"/>
        <v>8.4213543608557373E-2</v>
      </c>
      <c r="BB1524" s="68">
        <f t="shared" si="488"/>
        <v>0.2400267095903672</v>
      </c>
    </row>
    <row r="1525" spans="1:54" x14ac:dyDescent="0.3">
      <c r="A1525" s="64">
        <v>28187</v>
      </c>
      <c r="B1525" s="57">
        <v>2.923</v>
      </c>
      <c r="C1525" s="57">
        <v>0.29899999999999999</v>
      </c>
      <c r="D1525" s="57">
        <v>4.6269999999999998</v>
      </c>
      <c r="E1525" s="57">
        <f t="shared" si="473"/>
        <v>2.923</v>
      </c>
      <c r="F1525" s="57">
        <f t="shared" si="474"/>
        <v>1.7039999999999997</v>
      </c>
      <c r="G1525" s="57">
        <f t="shared" si="475"/>
        <v>0</v>
      </c>
      <c r="H1525" s="57">
        <f>IF(Q1524&gt;SetUp!$B$56,SetUp!$B$56,Q1524)</f>
        <v>3.4817597368442782E-2</v>
      </c>
      <c r="I1525" s="57">
        <f t="shared" si="489"/>
        <v>0.94517079571404017</v>
      </c>
      <c r="J1525" s="57">
        <f>MIN(F1525,H1525,(1-EXP(-SetUp!$B$52*H1525/SetUp!$B$56))*F1525)</f>
        <v>9.2450149035636781E-3</v>
      </c>
      <c r="K1525" s="57">
        <f t="shared" si="476"/>
        <v>2.5572582464879104E-2</v>
      </c>
      <c r="L1525" s="57">
        <f>IF(I1525&lt;=0,0,MIN(SetUp!$B$50*I1525^SetUp!$B$55,I1525))</f>
        <v>1.8630020866223427E-2</v>
      </c>
      <c r="M1525" s="57">
        <f t="shared" si="477"/>
        <v>0.92654077484781672</v>
      </c>
      <c r="N1525" s="57">
        <f>IF(SetUp!$B$62=0,X1525,(B1525-E1525)*(1-(H1525/SetUp!$B$66/SetUp!$B$56)))</f>
        <v>0</v>
      </c>
      <c r="O1525" s="57">
        <f>K1525*SetUp!$B$65</f>
        <v>0</v>
      </c>
      <c r="P1525" s="57">
        <f>MIN(SetUp!$B$54*L1525^SetUp!$B$51,L1525)</f>
        <v>1.0232061918890201E-2</v>
      </c>
      <c r="Q1525" s="57">
        <f t="shared" si="478"/>
        <v>2.5572582464879104E-2</v>
      </c>
      <c r="R1525" s="57">
        <f>IF((H1525+N1525-O1525)&gt;SetUp!$B$56,T1524+H1525+N1525-O1525-SetUp!$B$56,T1524)</f>
        <v>0</v>
      </c>
      <c r="S1525" s="57">
        <f>R1525*SetUp!$B$65</f>
        <v>0</v>
      </c>
      <c r="T1525" s="57">
        <f>IF((R1525-S1525)&lt;SetUp!$B$53,R1525-S1525,SetUp!$B$53)</f>
        <v>0</v>
      </c>
      <c r="U1525" s="57">
        <f t="shared" si="479"/>
        <v>0.92654077484781672</v>
      </c>
      <c r="V1525" s="57">
        <f>(L1525-P1525)/1000*SetUp!$B$13*1000000/SetUp!$B$48</f>
        <v>0.47765644695018827</v>
      </c>
      <c r="W1525" s="57">
        <f t="shared" si="490"/>
        <v>1.0061396160665481E-16</v>
      </c>
      <c r="X1525" s="57">
        <f>MAX((SetUp!$B$56*(1-($H1525/SetUp!$B$56)^2)*TANH(($B1525-$D1525)/SetUp!$B$56))/(1+$H1525/SetUp!$B$56*TANH(($B1525-$D1525)/SetUp!$B$56)),0)</f>
        <v>0</v>
      </c>
      <c r="AP1525" s="64">
        <v>28738</v>
      </c>
      <c r="AQ1525" s="55">
        <v>9</v>
      </c>
      <c r="AR1525" s="55">
        <v>249</v>
      </c>
      <c r="AS1525" s="66">
        <f t="shared" si="480"/>
        <v>7.0000000000000007E-2</v>
      </c>
      <c r="AT1525" s="66">
        <f t="shared" si="481"/>
        <v>0.11927320720345649</v>
      </c>
      <c r="AU1525" s="55" t="str">
        <f>IF(OR($AP1525&lt;SetUp!$B$97,$AP1525&gt;SetUp!$B$98),"Não","Sim")</f>
        <v>Não</v>
      </c>
      <c r="AV1525" s="68">
        <f t="shared" si="482"/>
        <v>0.26457513110645908</v>
      </c>
      <c r="AW1525" s="68">
        <f t="shared" si="483"/>
        <v>0.34535953324536517</v>
      </c>
      <c r="AX1525" s="68">
        <f t="shared" si="484"/>
        <v>-1.1549019599857431</v>
      </c>
      <c r="AY1525" s="68">
        <f t="shared" si="485"/>
        <v>-0.92345710260385139</v>
      </c>
      <c r="AZ1525" s="68">
        <f t="shared" si="486"/>
        <v>4.9273207203456487E-2</v>
      </c>
      <c r="BA1525" s="68">
        <f t="shared" si="487"/>
        <v>8.0784402138906086E-2</v>
      </c>
      <c r="BB1525" s="68">
        <f t="shared" si="488"/>
        <v>0.23144485738189169</v>
      </c>
    </row>
    <row r="1526" spans="1:54" x14ac:dyDescent="0.3">
      <c r="A1526" s="64">
        <v>28188</v>
      </c>
      <c r="B1526" s="57">
        <v>4.1790000000000003</v>
      </c>
      <c r="C1526" s="57">
        <v>0.29899999999999999</v>
      </c>
      <c r="D1526" s="57">
        <v>4.6269999999999998</v>
      </c>
      <c r="E1526" s="57">
        <f t="shared" si="473"/>
        <v>4.1790000000000003</v>
      </c>
      <c r="F1526" s="57">
        <f t="shared" si="474"/>
        <v>0.44799999999999951</v>
      </c>
      <c r="G1526" s="57">
        <f t="shared" si="475"/>
        <v>0</v>
      </c>
      <c r="H1526" s="57">
        <f>IF(Q1525&gt;SetUp!$B$56,SetUp!$B$56,Q1525)</f>
        <v>2.5572582464879104E-2</v>
      </c>
      <c r="I1526" s="57">
        <f t="shared" si="489"/>
        <v>0.92654077484781672</v>
      </c>
      <c r="J1526" s="57">
        <f>MIN(F1526,H1526,(1-EXP(-SetUp!$B$52*H1526/SetUp!$B$56))*F1526)</f>
        <v>1.7865092039152709E-3</v>
      </c>
      <c r="K1526" s="57">
        <f t="shared" si="476"/>
        <v>2.3786073260963832E-2</v>
      </c>
      <c r="L1526" s="57">
        <f>IF(I1526&lt;=0,0,MIN(SetUp!$B$50*I1526^SetUp!$B$55,I1526))</f>
        <v>1.80220315216644E-2</v>
      </c>
      <c r="M1526" s="57">
        <f t="shared" si="477"/>
        <v>0.90851874332615234</v>
      </c>
      <c r="N1526" s="57">
        <f>IF(SetUp!$B$62=0,X1526,(B1526-E1526)*(1-(H1526/SetUp!$B$66/SetUp!$B$56)))</f>
        <v>0</v>
      </c>
      <c r="O1526" s="57">
        <f>K1526*SetUp!$B$65</f>
        <v>0</v>
      </c>
      <c r="P1526" s="57">
        <f>MIN(SetUp!$B$54*L1526^SetUp!$B$51,L1526)</f>
        <v>9.9037278615600501E-3</v>
      </c>
      <c r="Q1526" s="57">
        <f t="shared" si="478"/>
        <v>2.3786073260963832E-2</v>
      </c>
      <c r="R1526" s="57">
        <f>IF((H1526+N1526-O1526)&gt;SetUp!$B$56,T1525+H1526+N1526-O1526-SetUp!$B$56,T1525)</f>
        <v>0</v>
      </c>
      <c r="S1526" s="57">
        <f>R1526*SetUp!$B$65</f>
        <v>0</v>
      </c>
      <c r="T1526" s="57">
        <f>IF((R1526-S1526)&lt;SetUp!$B$53,R1526-S1526,SetUp!$B$53)</f>
        <v>0</v>
      </c>
      <c r="U1526" s="57">
        <f t="shared" si="479"/>
        <v>0.90851874332615234</v>
      </c>
      <c r="V1526" s="57">
        <f>(L1526-P1526)/1000*SetUp!$B$13*1000000/SetUp!$B$48</f>
        <v>0.46175030217068835</v>
      </c>
      <c r="W1526" s="57">
        <f t="shared" si="490"/>
        <v>4.2327252813834093E-16</v>
      </c>
      <c r="X1526" s="57">
        <f>MAX((SetUp!$B$56*(1-($H1526/SetUp!$B$56)^2)*TANH(($B1526-$D1526)/SetUp!$B$56))/(1+$H1526/SetUp!$B$56*TANH(($B1526-$D1526)/SetUp!$B$56)),0)</f>
        <v>0</v>
      </c>
      <c r="AP1526" s="64">
        <v>28739</v>
      </c>
      <c r="AQ1526" s="55">
        <v>9</v>
      </c>
      <c r="AR1526" s="55">
        <v>250</v>
      </c>
      <c r="AS1526" s="66">
        <f t="shared" si="480"/>
        <v>7.4999999999999997E-2</v>
      </c>
      <c r="AT1526" s="66">
        <f t="shared" si="481"/>
        <v>0.11695732283887869</v>
      </c>
      <c r="AU1526" s="55" t="str">
        <f>IF(OR($AP1526&lt;SetUp!$B$97,$AP1526&gt;SetUp!$B$98),"Não","Sim")</f>
        <v>Não</v>
      </c>
      <c r="AV1526" s="68">
        <f t="shared" si="482"/>
        <v>0.27386127875258304</v>
      </c>
      <c r="AW1526" s="68">
        <f t="shared" si="483"/>
        <v>0.34199023792921152</v>
      </c>
      <c r="AX1526" s="68">
        <f t="shared" si="484"/>
        <v>-1.1249387366082999</v>
      </c>
      <c r="AY1526" s="68">
        <f t="shared" si="485"/>
        <v>-0.93197258130284366</v>
      </c>
      <c r="AZ1526" s="68">
        <f t="shared" si="486"/>
        <v>4.1957322838878694E-2</v>
      </c>
      <c r="BA1526" s="68">
        <f t="shared" si="487"/>
        <v>6.8128959176628479E-2</v>
      </c>
      <c r="BB1526" s="68">
        <f t="shared" si="488"/>
        <v>0.19296615530545624</v>
      </c>
    </row>
    <row r="1527" spans="1:54" x14ac:dyDescent="0.3">
      <c r="A1527" s="64">
        <v>28189</v>
      </c>
      <c r="B1527" s="57">
        <v>0.33900000000000002</v>
      </c>
      <c r="C1527" s="57">
        <v>0.29899999999999999</v>
      </c>
      <c r="D1527" s="57">
        <v>4.6269999999999998</v>
      </c>
      <c r="E1527" s="57">
        <f t="shared" si="473"/>
        <v>0.33900000000000002</v>
      </c>
      <c r="F1527" s="57">
        <f t="shared" si="474"/>
        <v>4.2879999999999994</v>
      </c>
      <c r="G1527" s="57">
        <f t="shared" si="475"/>
        <v>0</v>
      </c>
      <c r="H1527" s="57">
        <f>IF(Q1526&gt;SetUp!$B$56,SetUp!$B$56,Q1526)</f>
        <v>2.3786073260963832E-2</v>
      </c>
      <c r="I1527" s="57">
        <f t="shared" si="489"/>
        <v>0.90851874332615234</v>
      </c>
      <c r="J1527" s="57">
        <f>MIN(F1527,H1527,(1-EXP(-SetUp!$B$52*H1527/SetUp!$B$56))*F1527)</f>
        <v>1.5907090834881555E-2</v>
      </c>
      <c r="K1527" s="57">
        <f t="shared" si="476"/>
        <v>7.8789824260822768E-3</v>
      </c>
      <c r="L1527" s="57">
        <f>IF(I1527&lt;=0,0,MIN(SetUp!$B$50*I1527^SetUp!$B$55,I1527))</f>
        <v>1.7441587200101093E-2</v>
      </c>
      <c r="M1527" s="57">
        <f t="shared" si="477"/>
        <v>0.89107715612605121</v>
      </c>
      <c r="N1527" s="57">
        <f>IF(SetUp!$B$62=0,X1527,(B1527-E1527)*(1-(H1527/SetUp!$B$66/SetUp!$B$56)))</f>
        <v>0</v>
      </c>
      <c r="O1527" s="57">
        <f>K1527*SetUp!$B$65</f>
        <v>0</v>
      </c>
      <c r="P1527" s="57">
        <f>MIN(SetUp!$B$54*L1527^SetUp!$B$51,L1527)</f>
        <v>9.5900931999888649E-3</v>
      </c>
      <c r="Q1527" s="57">
        <f t="shared" si="478"/>
        <v>7.8789824260822768E-3</v>
      </c>
      <c r="R1527" s="57">
        <f>IF((H1527+N1527-O1527)&gt;SetUp!$B$56,T1526+H1527+N1527-O1527-SetUp!$B$56,T1526)</f>
        <v>0</v>
      </c>
      <c r="S1527" s="57">
        <f>R1527*SetUp!$B$65</f>
        <v>0</v>
      </c>
      <c r="T1527" s="57">
        <f>IF((R1527-S1527)&lt;SetUp!$B$53,R1527-S1527,SetUp!$B$53)</f>
        <v>0</v>
      </c>
      <c r="U1527" s="57">
        <f t="shared" si="479"/>
        <v>0.89107715612605121</v>
      </c>
      <c r="V1527" s="57">
        <f>(L1527-P1527)/1000*SetUp!$B$13*1000000/SetUp!$B$48</f>
        <v>0.44657478690524471</v>
      </c>
      <c r="W1527" s="57">
        <f t="shared" si="490"/>
        <v>0</v>
      </c>
      <c r="X1527" s="57">
        <f>MAX((SetUp!$B$56*(1-($H1527/SetUp!$B$56)^2)*TANH(($B1527-$D1527)/SetUp!$B$56))/(1+$H1527/SetUp!$B$56*TANH(($B1527-$D1527)/SetUp!$B$56)),0)</f>
        <v>0</v>
      </c>
      <c r="AP1527" s="64">
        <v>28740</v>
      </c>
      <c r="AQ1527" s="55">
        <v>9</v>
      </c>
      <c r="AR1527" s="55">
        <v>251</v>
      </c>
      <c r="AS1527" s="66">
        <f t="shared" si="480"/>
        <v>8.8999999999999996E-2</v>
      </c>
      <c r="AT1527" s="66">
        <f t="shared" si="481"/>
        <v>0.11470366340946399</v>
      </c>
      <c r="AU1527" s="55" t="str">
        <f>IF(OR($AP1527&lt;SetUp!$B$97,$AP1527&gt;SetUp!$B$98),"Não","Sim")</f>
        <v>Não</v>
      </c>
      <c r="AV1527" s="68">
        <f t="shared" si="482"/>
        <v>0.29832867780352595</v>
      </c>
      <c r="AW1527" s="68">
        <f t="shared" si="483"/>
        <v>0.3386792928560351</v>
      </c>
      <c r="AX1527" s="68">
        <f t="shared" si="484"/>
        <v>-1.0506099933550872</v>
      </c>
      <c r="AY1527" s="68">
        <f t="shared" si="485"/>
        <v>-0.94042271136544364</v>
      </c>
      <c r="AZ1527" s="68">
        <f t="shared" si="486"/>
        <v>2.5703663409463992E-2</v>
      </c>
      <c r="BA1527" s="68">
        <f t="shared" si="487"/>
        <v>4.0350615052509142E-2</v>
      </c>
      <c r="BB1527" s="68">
        <f t="shared" si="488"/>
        <v>0.11018728198964356</v>
      </c>
    </row>
    <row r="1528" spans="1:54" x14ac:dyDescent="0.3">
      <c r="A1528" s="64">
        <v>28190</v>
      </c>
      <c r="B1528" s="57">
        <v>1.2809999999999999</v>
      </c>
      <c r="C1528" s="57">
        <v>0.26700000000000002</v>
      </c>
      <c r="D1528" s="57">
        <v>4.6269999999999998</v>
      </c>
      <c r="E1528" s="57">
        <f t="shared" si="473"/>
        <v>1.2809999999999999</v>
      </c>
      <c r="F1528" s="57">
        <f t="shared" si="474"/>
        <v>3.3460000000000001</v>
      </c>
      <c r="G1528" s="57">
        <f t="shared" si="475"/>
        <v>0</v>
      </c>
      <c r="H1528" s="57">
        <f>IF(Q1527&gt;SetUp!$B$56,SetUp!$B$56,Q1527)</f>
        <v>7.8789824260822768E-3</v>
      </c>
      <c r="I1528" s="57">
        <f t="shared" si="489"/>
        <v>0.89107715612605121</v>
      </c>
      <c r="J1528" s="57">
        <f>MIN(F1528,H1528,(1-EXP(-SetUp!$B$52*H1528/SetUp!$B$56))*F1528)</f>
        <v>4.1166959660175863E-3</v>
      </c>
      <c r="K1528" s="57">
        <f t="shared" si="476"/>
        <v>3.7622864600646904E-3</v>
      </c>
      <c r="L1528" s="57">
        <f>IF(I1528&lt;=0,0,MIN(SetUp!$B$50*I1528^SetUp!$B$55,I1528))</f>
        <v>1.6887098424195002E-2</v>
      </c>
      <c r="M1528" s="57">
        <f t="shared" si="477"/>
        <v>0.8741900577018562</v>
      </c>
      <c r="N1528" s="57">
        <f>IF(SetUp!$B$62=0,X1528,(B1528-E1528)*(1-(H1528/SetUp!$B$66/SetUp!$B$56)))</f>
        <v>0</v>
      </c>
      <c r="O1528" s="57">
        <f>K1528*SetUp!$B$65</f>
        <v>0</v>
      </c>
      <c r="P1528" s="57">
        <f>MIN(SetUp!$B$54*L1528^SetUp!$B$51,L1528)</f>
        <v>9.2903174176090265E-3</v>
      </c>
      <c r="Q1528" s="57">
        <f t="shared" si="478"/>
        <v>3.7622864600646904E-3</v>
      </c>
      <c r="R1528" s="57">
        <f>IF((H1528+N1528-O1528)&gt;SetUp!$B$56,T1527+H1528+N1528-O1528-SetUp!$B$56,T1527)</f>
        <v>0</v>
      </c>
      <c r="S1528" s="57">
        <f>R1528*SetUp!$B$65</f>
        <v>0</v>
      </c>
      <c r="T1528" s="57">
        <f>IF((R1528-S1528)&lt;SetUp!$B$53,R1528-S1528,SetUp!$B$53)</f>
        <v>0</v>
      </c>
      <c r="U1528" s="57">
        <f t="shared" si="479"/>
        <v>0.8741900577018562</v>
      </c>
      <c r="V1528" s="57">
        <f>(L1528-P1528)/1000*SetUp!$B$13*1000000/SetUp!$B$48</f>
        <v>0.43208730200054285</v>
      </c>
      <c r="W1528" s="57">
        <f t="shared" si="490"/>
        <v>0</v>
      </c>
      <c r="X1528" s="57">
        <f>MAX((SetUp!$B$56*(1-($H1528/SetUp!$B$56)^2)*TANH(($B1528-$D1528)/SetUp!$B$56))/(1+$H1528/SetUp!$B$56*TANH(($B1528-$D1528)/SetUp!$B$56)),0)</f>
        <v>0</v>
      </c>
      <c r="AP1528" s="64">
        <v>28741</v>
      </c>
      <c r="AQ1528" s="55">
        <v>9</v>
      </c>
      <c r="AR1528" s="55">
        <v>252</v>
      </c>
      <c r="AS1528" s="66">
        <f t="shared" si="480"/>
        <v>0.104</v>
      </c>
      <c r="AT1528" s="66">
        <f t="shared" si="481"/>
        <v>0.11251009877768209</v>
      </c>
      <c r="AU1528" s="55" t="str">
        <f>IF(OR($AP1528&lt;SetUp!$B$97,$AP1528&gt;SetUp!$B$98),"Não","Sim")</f>
        <v>Não</v>
      </c>
      <c r="AV1528" s="68">
        <f t="shared" si="482"/>
        <v>0.322490309931942</v>
      </c>
      <c r="AW1528" s="68">
        <f t="shared" si="483"/>
        <v>0.3354252506560621</v>
      </c>
      <c r="AX1528" s="68">
        <f t="shared" si="484"/>
        <v>-0.98296666070121963</v>
      </c>
      <c r="AY1528" s="68">
        <f t="shared" si="485"/>
        <v>-0.94880849402745193</v>
      </c>
      <c r="AZ1528" s="68">
        <f t="shared" si="486"/>
        <v>8.510098777682093E-3</v>
      </c>
      <c r="BA1528" s="68">
        <f t="shared" si="487"/>
        <v>1.2934940724120103E-2</v>
      </c>
      <c r="BB1528" s="68">
        <f t="shared" si="488"/>
        <v>3.4158166673767698E-2</v>
      </c>
    </row>
    <row r="1529" spans="1:54" x14ac:dyDescent="0.3">
      <c r="A1529" s="64">
        <v>28191</v>
      </c>
      <c r="B1529" s="57">
        <v>1.8340000000000001</v>
      </c>
      <c r="C1529" s="57">
        <v>0.26700000000000002</v>
      </c>
      <c r="D1529" s="57">
        <v>4.6269999999999998</v>
      </c>
      <c r="E1529" s="57">
        <f t="shared" si="473"/>
        <v>1.8340000000000001</v>
      </c>
      <c r="F1529" s="57">
        <f t="shared" si="474"/>
        <v>2.7929999999999997</v>
      </c>
      <c r="G1529" s="57">
        <f t="shared" si="475"/>
        <v>0</v>
      </c>
      <c r="H1529" s="57">
        <f>IF(Q1528&gt;SetUp!$B$56,SetUp!$B$56,Q1528)</f>
        <v>3.7622864600646904E-3</v>
      </c>
      <c r="I1529" s="57">
        <f t="shared" si="489"/>
        <v>0.8741900577018562</v>
      </c>
      <c r="J1529" s="57">
        <f>MIN(F1529,H1529,(1-EXP(-SetUp!$B$52*H1529/SetUp!$B$56))*F1529)</f>
        <v>1.6414028229109557E-3</v>
      </c>
      <c r="K1529" s="57">
        <f t="shared" si="476"/>
        <v>2.1208836371537348E-3</v>
      </c>
      <c r="L1529" s="57">
        <f>IF(I1529&lt;=0,0,MIN(SetUp!$B$50*I1529^SetUp!$B$55,I1529))</f>
        <v>1.6357086708512554E-2</v>
      </c>
      <c r="M1529" s="57">
        <f t="shared" si="477"/>
        <v>0.85783297099334366</v>
      </c>
      <c r="N1529" s="57">
        <f>IF(SetUp!$B$62=0,X1529,(B1529-E1529)*(1-(H1529/SetUp!$B$66/SetUp!$B$56)))</f>
        <v>0</v>
      </c>
      <c r="O1529" s="57">
        <f>K1529*SetUp!$B$65</f>
        <v>0</v>
      </c>
      <c r="P1529" s="57">
        <f>MIN(SetUp!$B$54*L1529^SetUp!$B$51,L1529)</f>
        <v>9.0036182591288136E-3</v>
      </c>
      <c r="Q1529" s="57">
        <f t="shared" si="478"/>
        <v>2.1208836371537348E-3</v>
      </c>
      <c r="R1529" s="57">
        <f>IF((H1529+N1529-O1529)&gt;SetUp!$B$56,T1528+H1529+N1529-O1529-SetUp!$B$56,T1528)</f>
        <v>0</v>
      </c>
      <c r="S1529" s="57">
        <f>R1529*SetUp!$B$65</f>
        <v>0</v>
      </c>
      <c r="T1529" s="57">
        <f>IF((R1529-S1529)&lt;SetUp!$B$53,R1529-S1529,SetUp!$B$53)</f>
        <v>0</v>
      </c>
      <c r="U1529" s="57">
        <f t="shared" si="479"/>
        <v>0.85783297099334366</v>
      </c>
      <c r="V1529" s="57">
        <f>(L1529-P1529)/1000*SetUp!$B$13*1000000/SetUp!$B$48</f>
        <v>0.41824824749927153</v>
      </c>
      <c r="W1529" s="57">
        <f t="shared" si="490"/>
        <v>-6.9388939039072284E-17</v>
      </c>
      <c r="X1529" s="57">
        <f>MAX((SetUp!$B$56*(1-($H1529/SetUp!$B$56)^2)*TANH(($B1529-$D1529)/SetUp!$B$56))/(1+$H1529/SetUp!$B$56*TANH(($B1529-$D1529)/SetUp!$B$56)),0)</f>
        <v>0</v>
      </c>
      <c r="AP1529" s="64">
        <v>28742</v>
      </c>
      <c r="AQ1529" s="55">
        <v>9</v>
      </c>
      <c r="AR1529" s="55">
        <v>253</v>
      </c>
      <c r="AS1529" s="66">
        <f t="shared" si="480"/>
        <v>8.8999999999999996E-2</v>
      </c>
      <c r="AT1529" s="66">
        <f t="shared" si="481"/>
        <v>0.11037458721485434</v>
      </c>
      <c r="AU1529" s="55" t="str">
        <f>IF(OR($AP1529&lt;SetUp!$B$97,$AP1529&gt;SetUp!$B$98),"Não","Sim")</f>
        <v>Não</v>
      </c>
      <c r="AV1529" s="68">
        <f t="shared" si="482"/>
        <v>0.29832867780352595</v>
      </c>
      <c r="AW1529" s="68">
        <f t="shared" si="483"/>
        <v>0.33222671056803116</v>
      </c>
      <c r="AX1529" s="68">
        <f t="shared" si="484"/>
        <v>-1.0506099933550872</v>
      </c>
      <c r="AY1529" s="68">
        <f t="shared" si="485"/>
        <v>-0.95713090761049002</v>
      </c>
      <c r="AZ1529" s="68">
        <f t="shared" si="486"/>
        <v>2.1374587214854343E-2</v>
      </c>
      <c r="BA1529" s="68">
        <f t="shared" si="487"/>
        <v>3.3898032764505204E-2</v>
      </c>
      <c r="BB1529" s="68">
        <f t="shared" si="488"/>
        <v>9.3479085744597179E-2</v>
      </c>
    </row>
    <row r="1530" spans="1:54" x14ac:dyDescent="0.3">
      <c r="A1530" s="64">
        <v>28192</v>
      </c>
      <c r="B1530" s="57">
        <v>2.69</v>
      </c>
      <c r="C1530" s="57">
        <v>0.23799999999999999</v>
      </c>
      <c r="D1530" s="57">
        <v>4.6269999999999998</v>
      </c>
      <c r="E1530" s="57">
        <f t="shared" si="473"/>
        <v>2.69</v>
      </c>
      <c r="F1530" s="57">
        <f t="shared" si="474"/>
        <v>1.9369999999999998</v>
      </c>
      <c r="G1530" s="57">
        <f t="shared" si="475"/>
        <v>0</v>
      </c>
      <c r="H1530" s="57">
        <f>IF(Q1529&gt;SetUp!$B$56,SetUp!$B$56,Q1529)</f>
        <v>2.1208836371537348E-3</v>
      </c>
      <c r="I1530" s="57">
        <f t="shared" si="489"/>
        <v>0.85783297099334366</v>
      </c>
      <c r="J1530" s="57">
        <f>MIN(F1530,H1530,(1-EXP(-SetUp!$B$52*H1530/SetUp!$B$56))*F1530)</f>
        <v>6.4179234127187618E-4</v>
      </c>
      <c r="K1530" s="57">
        <f t="shared" si="476"/>
        <v>1.4790912958818586E-3</v>
      </c>
      <c r="L1530" s="57">
        <f>IF(I1530&lt;=0,0,MIN(SetUp!$B$50*I1530^SetUp!$B$55,I1530))</f>
        <v>1.5850175493768454E-2</v>
      </c>
      <c r="M1530" s="57">
        <f t="shared" si="477"/>
        <v>0.84198279549957522</v>
      </c>
      <c r="N1530" s="57">
        <f>IF(SetUp!$B$62=0,X1530,(B1530-E1530)*(1-(H1530/SetUp!$B$66/SetUp!$B$56)))</f>
        <v>0</v>
      </c>
      <c r="O1530" s="57">
        <f>K1530*SetUp!$B$65</f>
        <v>0</v>
      </c>
      <c r="P1530" s="57">
        <f>MIN(SetUp!$B$54*L1530^SetUp!$B$51,L1530)</f>
        <v>8.7292670010323779E-3</v>
      </c>
      <c r="Q1530" s="57">
        <f t="shared" si="478"/>
        <v>1.4790912958818586E-3</v>
      </c>
      <c r="R1530" s="57">
        <f>IF((H1530+N1530-O1530)&gt;SetUp!$B$56,T1529+H1530+N1530-O1530-SetUp!$B$56,T1529)</f>
        <v>0</v>
      </c>
      <c r="S1530" s="57">
        <f>R1530*SetUp!$B$65</f>
        <v>0</v>
      </c>
      <c r="T1530" s="57">
        <f>IF((R1530-S1530)&lt;SetUp!$B$53,R1530-S1530,SetUp!$B$53)</f>
        <v>0</v>
      </c>
      <c r="U1530" s="57">
        <f t="shared" si="479"/>
        <v>0.84198279549957522</v>
      </c>
      <c r="V1530" s="57">
        <f>(L1530-P1530)/1000*SetUp!$B$13*1000000/SetUp!$B$48</f>
        <v>0.40502077600389247</v>
      </c>
      <c r="W1530" s="57">
        <f t="shared" si="490"/>
        <v>-3.4694469519536142E-17</v>
      </c>
      <c r="X1530" s="57">
        <f>MAX((SetUp!$B$56*(1-($H1530/SetUp!$B$56)^2)*TANH(($B1530-$D1530)/SetUp!$B$56))/(1+$H1530/SetUp!$B$56*TANH(($B1530-$D1530)/SetUp!$B$56)),0)</f>
        <v>0</v>
      </c>
      <c r="AP1530" s="64">
        <v>28743</v>
      </c>
      <c r="AQ1530" s="55">
        <v>9</v>
      </c>
      <c r="AR1530" s="55">
        <v>254</v>
      </c>
      <c r="AS1530" s="66">
        <f t="shared" si="480"/>
        <v>7.0000000000000007E-2</v>
      </c>
      <c r="AT1530" s="66">
        <f t="shared" si="481"/>
        <v>0.108295171097441</v>
      </c>
      <c r="AU1530" s="55" t="str">
        <f>IF(OR($AP1530&lt;SetUp!$B$97,$AP1530&gt;SetUp!$B$98),"Não","Sim")</f>
        <v>Não</v>
      </c>
      <c r="AV1530" s="68">
        <f t="shared" si="482"/>
        <v>0.26457513110645908</v>
      </c>
      <c r="AW1530" s="68">
        <f t="shared" si="483"/>
        <v>0.32908231659790077</v>
      </c>
      <c r="AX1530" s="68">
        <f t="shared" si="484"/>
        <v>-1.1549019599857431</v>
      </c>
      <c r="AY1530" s="68">
        <f t="shared" si="485"/>
        <v>-0.96539090821762374</v>
      </c>
      <c r="AZ1530" s="68">
        <f t="shared" si="486"/>
        <v>3.8295171097440989E-2</v>
      </c>
      <c r="BA1530" s="68">
        <f t="shared" si="487"/>
        <v>6.4507185491441688E-2</v>
      </c>
      <c r="BB1530" s="68">
        <f t="shared" si="488"/>
        <v>0.18951105176811933</v>
      </c>
    </row>
    <row r="1531" spans="1:54" x14ac:dyDescent="0.3">
      <c r="A1531" s="64">
        <v>28193</v>
      </c>
      <c r="B1531" s="57">
        <v>2.0099999999999998</v>
      </c>
      <c r="C1531" s="57">
        <v>0.21</v>
      </c>
      <c r="D1531" s="57">
        <v>4.6269999999999998</v>
      </c>
      <c r="E1531" s="57">
        <f t="shared" si="473"/>
        <v>2.0099999999999998</v>
      </c>
      <c r="F1531" s="57">
        <f t="shared" si="474"/>
        <v>2.617</v>
      </c>
      <c r="G1531" s="57">
        <f t="shared" si="475"/>
        <v>0</v>
      </c>
      <c r="H1531" s="57">
        <f>IF(Q1530&gt;SetUp!$B$56,SetUp!$B$56,Q1530)</f>
        <v>1.4790912958818586E-3</v>
      </c>
      <c r="I1531" s="57">
        <f t="shared" si="489"/>
        <v>0.84198279549957522</v>
      </c>
      <c r="J1531" s="57">
        <f>MIN(F1531,H1531,(1-EXP(-SetUp!$B$52*H1531/SetUp!$B$56))*F1531)</f>
        <v>6.0473979240865245E-4</v>
      </c>
      <c r="K1531" s="57">
        <f t="shared" si="476"/>
        <v>8.7435150347320615E-4</v>
      </c>
      <c r="L1531" s="57">
        <f>IF(I1531&lt;=0,0,MIN(SetUp!$B$50*I1531^SetUp!$B$55,I1531))</f>
        <v>1.5365081926533649E-2</v>
      </c>
      <c r="M1531" s="57">
        <f t="shared" si="477"/>
        <v>0.82661771357304159</v>
      </c>
      <c r="N1531" s="57">
        <f>IF(SetUp!$B$62=0,X1531,(B1531-E1531)*(1-(H1531/SetUp!$B$66/SetUp!$B$56)))</f>
        <v>0</v>
      </c>
      <c r="O1531" s="57">
        <f>K1531*SetUp!$B$65</f>
        <v>0</v>
      </c>
      <c r="P1531" s="57">
        <f>MIN(SetUp!$B$54*L1531^SetUp!$B$51,L1531)</f>
        <v>8.4665841608263445E-3</v>
      </c>
      <c r="Q1531" s="57">
        <f t="shared" si="478"/>
        <v>8.7435150347320615E-4</v>
      </c>
      <c r="R1531" s="57">
        <f>IF((H1531+N1531-O1531)&gt;SetUp!$B$56,T1530+H1531+N1531-O1531-SetUp!$B$56,T1530)</f>
        <v>0</v>
      </c>
      <c r="S1531" s="57">
        <f>R1531*SetUp!$B$65</f>
        <v>0</v>
      </c>
      <c r="T1531" s="57">
        <f>IF((R1531-S1531)&lt;SetUp!$B$53,R1531-S1531,SetUp!$B$53)</f>
        <v>0</v>
      </c>
      <c r="U1531" s="57">
        <f t="shared" si="479"/>
        <v>0.82661771357304159</v>
      </c>
      <c r="V1531" s="57">
        <f>(L1531-P1531)/1000*SetUp!$B$13*1000000/SetUp!$B$48</f>
        <v>0.39237056917358804</v>
      </c>
      <c r="W1531" s="57">
        <f t="shared" si="490"/>
        <v>-4.3368086899420177E-17</v>
      </c>
      <c r="X1531" s="57">
        <f>MAX((SetUp!$B$56*(1-($H1531/SetUp!$B$56)^2)*TANH(($B1531-$D1531)/SetUp!$B$56))/(1+$H1531/SetUp!$B$56*TANH(($B1531-$D1531)/SetUp!$B$56)),0)</f>
        <v>0</v>
      </c>
      <c r="AP1531" s="64">
        <v>28744</v>
      </c>
      <c r="AQ1531" s="55">
        <v>9</v>
      </c>
      <c r="AR1531" s="55">
        <v>255</v>
      </c>
      <c r="AS1531" s="66">
        <f t="shared" si="480"/>
        <v>7.0000000000000007E-2</v>
      </c>
      <c r="AT1531" s="66">
        <f t="shared" si="481"/>
        <v>0.10626997284330321</v>
      </c>
      <c r="AU1531" s="55" t="str">
        <f>IF(OR($AP1531&lt;SetUp!$B$97,$AP1531&gt;SetUp!$B$98),"Não","Sim")</f>
        <v>Não</v>
      </c>
      <c r="AV1531" s="68">
        <f t="shared" si="482"/>
        <v>0.26457513110645908</v>
      </c>
      <c r="AW1531" s="68">
        <f t="shared" si="483"/>
        <v>0.32599075576356951</v>
      </c>
      <c r="AX1531" s="68">
        <f t="shared" si="484"/>
        <v>-1.1549019599857431</v>
      </c>
      <c r="AY1531" s="68">
        <f t="shared" si="485"/>
        <v>-0.97358943040273604</v>
      </c>
      <c r="AZ1531" s="68">
        <f t="shared" si="486"/>
        <v>3.6269972843303203E-2</v>
      </c>
      <c r="BA1531" s="68">
        <f t="shared" si="487"/>
        <v>6.1415624657110424E-2</v>
      </c>
      <c r="BB1531" s="68">
        <f t="shared" si="488"/>
        <v>0.18131252958300703</v>
      </c>
    </row>
    <row r="1532" spans="1:54" x14ac:dyDescent="0.3">
      <c r="A1532" s="64">
        <v>28194</v>
      </c>
      <c r="B1532" s="57">
        <v>2.0760000000000001</v>
      </c>
      <c r="C1532" s="57">
        <v>0.21</v>
      </c>
      <c r="D1532" s="57">
        <v>4.6269999999999998</v>
      </c>
      <c r="E1532" s="57">
        <f t="shared" si="473"/>
        <v>2.0760000000000001</v>
      </c>
      <c r="F1532" s="57">
        <f t="shared" si="474"/>
        <v>2.5509999999999997</v>
      </c>
      <c r="G1532" s="57">
        <f t="shared" si="475"/>
        <v>0</v>
      </c>
      <c r="H1532" s="57">
        <f>IF(Q1531&gt;SetUp!$B$56,SetUp!$B$56,Q1531)</f>
        <v>8.7435150347320615E-4</v>
      </c>
      <c r="I1532" s="57">
        <f t="shared" si="489"/>
        <v>0.82661771357304159</v>
      </c>
      <c r="J1532" s="57">
        <f>MIN(F1532,H1532,(1-EXP(-SetUp!$B$52*H1532/SetUp!$B$56))*F1532)</f>
        <v>3.484872393313396E-4</v>
      </c>
      <c r="K1532" s="57">
        <f t="shared" si="476"/>
        <v>5.258642641418666E-4</v>
      </c>
      <c r="L1532" s="57">
        <f>IF(I1532&lt;=0,0,MIN(SetUp!$B$50*I1532^SetUp!$B$55,I1532))</f>
        <v>1.4900609395994796E-2</v>
      </c>
      <c r="M1532" s="57">
        <f t="shared" si="477"/>
        <v>0.81171710417704679</v>
      </c>
      <c r="N1532" s="57">
        <f>IF(SetUp!$B$62=0,X1532,(B1532-E1532)*(1-(H1532/SetUp!$B$66/SetUp!$B$56)))</f>
        <v>0</v>
      </c>
      <c r="O1532" s="57">
        <f>K1532*SetUp!$B$65</f>
        <v>0</v>
      </c>
      <c r="P1532" s="57">
        <f>MIN(SetUp!$B$54*L1532^SetUp!$B$51,L1532)</f>
        <v>8.2149355993625158E-3</v>
      </c>
      <c r="Q1532" s="57">
        <f t="shared" si="478"/>
        <v>5.258642641418666E-4</v>
      </c>
      <c r="R1532" s="57">
        <f>IF((H1532+N1532-O1532)&gt;SetUp!$B$56,T1531+H1532+N1532-O1532-SetUp!$B$56,T1531)</f>
        <v>0</v>
      </c>
      <c r="S1532" s="57">
        <f>R1532*SetUp!$B$65</f>
        <v>0</v>
      </c>
      <c r="T1532" s="57">
        <f>IF((R1532-S1532)&lt;SetUp!$B$53,R1532-S1532,SetUp!$B$53)</f>
        <v>0</v>
      </c>
      <c r="U1532" s="57">
        <f t="shared" si="479"/>
        <v>0.81171710417704679</v>
      </c>
      <c r="V1532" s="57">
        <f>(L1532-P1532)/1000*SetUp!$B$13*1000000/SetUp!$B$48</f>
        <v>0.38026563492328502</v>
      </c>
      <c r="W1532" s="57">
        <f t="shared" si="490"/>
        <v>-1.1796119636642288E-16</v>
      </c>
      <c r="X1532" s="57">
        <f>MAX((SetUp!$B$56*(1-($H1532/SetUp!$B$56)^2)*TANH(($B1532-$D1532)/SetUp!$B$56))/(1+$H1532/SetUp!$B$56*TANH(($B1532-$D1532)/SetUp!$B$56)),0)</f>
        <v>0</v>
      </c>
      <c r="AP1532" s="64">
        <v>28745</v>
      </c>
      <c r="AQ1532" s="55">
        <v>9</v>
      </c>
      <c r="AR1532" s="55">
        <v>256</v>
      </c>
      <c r="AS1532" s="66">
        <f t="shared" si="480"/>
        <v>6.3E-2</v>
      </c>
      <c r="AT1532" s="66">
        <f t="shared" si="481"/>
        <v>0.10429719107288209</v>
      </c>
      <c r="AU1532" s="55" t="str">
        <f>IF(OR($AP1532&lt;SetUp!$B$97,$AP1532&gt;SetUp!$B$98),"Não","Sim")</f>
        <v>Não</v>
      </c>
      <c r="AV1532" s="68">
        <f t="shared" si="482"/>
        <v>0.25099800796022265</v>
      </c>
      <c r="AW1532" s="68">
        <f t="shared" si="483"/>
        <v>0.32295075642097837</v>
      </c>
      <c r="AX1532" s="68">
        <f t="shared" si="484"/>
        <v>-1.2006594505464183</v>
      </c>
      <c r="AY1532" s="68">
        <f t="shared" si="485"/>
        <v>-0.98172738781483437</v>
      </c>
      <c r="AZ1532" s="68">
        <f t="shared" si="486"/>
        <v>4.1297191072882086E-2</v>
      </c>
      <c r="BA1532" s="68">
        <f t="shared" si="487"/>
        <v>7.1952748460755722E-2</v>
      </c>
      <c r="BB1532" s="68">
        <f t="shared" si="488"/>
        <v>0.21893206273158394</v>
      </c>
    </row>
    <row r="1533" spans="1:54" x14ac:dyDescent="0.3">
      <c r="A1533" s="64">
        <v>28195</v>
      </c>
      <c r="B1533" s="57">
        <v>4.8449999999999998</v>
      </c>
      <c r="C1533" s="57">
        <v>0.185</v>
      </c>
      <c r="D1533" s="57">
        <v>4.6269999999999998</v>
      </c>
      <c r="E1533" s="57">
        <f t="shared" si="473"/>
        <v>4.6269999999999998</v>
      </c>
      <c r="F1533" s="57">
        <f t="shared" si="474"/>
        <v>0</v>
      </c>
      <c r="G1533" s="57">
        <f t="shared" si="475"/>
        <v>8.49229956745301E-7</v>
      </c>
      <c r="H1533" s="57">
        <f>IF(Q1532&gt;SetUp!$B$56,SetUp!$B$56,Q1532)</f>
        <v>5.258642641418666E-4</v>
      </c>
      <c r="I1533" s="57">
        <f t="shared" si="489"/>
        <v>0.81171795340700359</v>
      </c>
      <c r="J1533" s="57">
        <f>MIN(F1533,H1533,(1-EXP(-SetUp!$B$52*H1533/SetUp!$B$56))*F1533)</f>
        <v>0</v>
      </c>
      <c r="K1533" s="57">
        <f t="shared" si="476"/>
        <v>5.258642641418666E-4</v>
      </c>
      <c r="L1533" s="57">
        <f>IF(I1533&lt;=0,0,MIN(SetUp!$B$50*I1533^SetUp!$B$55,I1533))</f>
        <v>1.4455665955744837E-2</v>
      </c>
      <c r="M1533" s="57">
        <f t="shared" si="477"/>
        <v>0.79726228745125871</v>
      </c>
      <c r="N1533" s="57">
        <f>IF(SetUp!$B$62=0,X1533,(B1533-E1533)*(1-(H1533/SetUp!$B$66/SetUp!$B$56)))</f>
        <v>0.21799915077004323</v>
      </c>
      <c r="O1533" s="57">
        <f>K1533*SetUp!$B$65</f>
        <v>0</v>
      </c>
      <c r="P1533" s="57">
        <f>MIN(SetUp!$B$54*L1533^SetUp!$B$51,L1533)</f>
        <v>7.9737426430153361E-3</v>
      </c>
      <c r="Q1533" s="57">
        <f t="shared" si="478"/>
        <v>0.21852501503418509</v>
      </c>
      <c r="R1533" s="57">
        <f>IF((H1533+N1533-O1533)&gt;SetUp!$B$56,T1532+H1533+N1533-O1533-SetUp!$B$56,T1532)</f>
        <v>0</v>
      </c>
      <c r="S1533" s="57">
        <f>R1533*SetUp!$B$65</f>
        <v>0</v>
      </c>
      <c r="T1533" s="57">
        <f>IF((R1533-S1533)&lt;SetUp!$B$53,R1533-S1533,SetUp!$B$53)</f>
        <v>0</v>
      </c>
      <c r="U1533" s="57">
        <f t="shared" si="479"/>
        <v>0.79726228745125871</v>
      </c>
      <c r="V1533" s="57">
        <f>(L1533-P1533)/1000*SetUp!$B$13*1000000/SetUp!$B$48</f>
        <v>0.36867677948641853</v>
      </c>
      <c r="W1533" s="57">
        <f t="shared" si="490"/>
        <v>1.8041124150158794E-16</v>
      </c>
      <c r="X1533" s="57">
        <f>MAX((SetUp!$B$56*(1-($H1533/SetUp!$B$56)^2)*TANH(($B1533-$D1533)/SetUp!$B$56))/(1+$H1533/SetUp!$B$56*TANH(($B1533-$D1533)/SetUp!$B$56)),0)</f>
        <v>0.21799915077004323</v>
      </c>
      <c r="AP1533" s="64">
        <v>28746</v>
      </c>
      <c r="AQ1533" s="55">
        <v>9</v>
      </c>
      <c r="AR1533" s="55">
        <v>257</v>
      </c>
      <c r="AS1533" s="66">
        <f t="shared" si="480"/>
        <v>6.3E-2</v>
      </c>
      <c r="AT1533" s="66">
        <f t="shared" si="481"/>
        <v>0.10237509698128607</v>
      </c>
      <c r="AU1533" s="55" t="str">
        <f>IF(OR($AP1533&lt;SetUp!$B$97,$AP1533&gt;SetUp!$B$98),"Não","Sim")</f>
        <v>Não</v>
      </c>
      <c r="AV1533" s="68">
        <f t="shared" si="482"/>
        <v>0.25099800796022265</v>
      </c>
      <c r="AW1533" s="68">
        <f t="shared" si="483"/>
        <v>0.31996108666724782</v>
      </c>
      <c r="AX1533" s="68">
        <f t="shared" si="484"/>
        <v>-1.2006594505464183</v>
      </c>
      <c r="AY1533" s="68">
        <f t="shared" si="485"/>
        <v>-0.98980567381841222</v>
      </c>
      <c r="AZ1533" s="68">
        <f t="shared" si="486"/>
        <v>3.9375096981286065E-2</v>
      </c>
      <c r="BA1533" s="68">
        <f t="shared" si="487"/>
        <v>6.8963078707025172E-2</v>
      </c>
      <c r="BB1533" s="68">
        <f t="shared" si="488"/>
        <v>0.21085377672800609</v>
      </c>
    </row>
    <row r="1534" spans="1:54" x14ac:dyDescent="0.3">
      <c r="A1534" s="64">
        <v>28196</v>
      </c>
      <c r="B1534" s="57">
        <v>2.5489999999999999</v>
      </c>
      <c r="C1534" s="57">
        <v>0.185</v>
      </c>
      <c r="D1534" s="57">
        <v>4.6269999999999998</v>
      </c>
      <c r="E1534" s="57">
        <f t="shared" si="473"/>
        <v>2.5489999999999999</v>
      </c>
      <c r="F1534" s="57">
        <f t="shared" si="474"/>
        <v>2.0779999999999998</v>
      </c>
      <c r="G1534" s="57">
        <f t="shared" si="475"/>
        <v>0</v>
      </c>
      <c r="H1534" s="57">
        <f>IF(Q1533&gt;SetUp!$B$56,SetUp!$B$56,Q1533)</f>
        <v>0.21852501503418509</v>
      </c>
      <c r="I1534" s="57">
        <f t="shared" si="489"/>
        <v>0.79726228745125871</v>
      </c>
      <c r="J1534" s="57">
        <f>MIN(F1534,H1534,(1-EXP(-SetUp!$B$52*H1534/SetUp!$B$56))*F1534)</f>
        <v>6.9754693262396472E-2</v>
      </c>
      <c r="K1534" s="57">
        <f t="shared" si="476"/>
        <v>0.14877032177178862</v>
      </c>
      <c r="L1534" s="57">
        <f>IF(I1534&lt;=0,0,MIN(SetUp!$B$50*I1534^SetUp!$B$55,I1534))</f>
        <v>1.4029156284931133E-2</v>
      </c>
      <c r="M1534" s="57">
        <f t="shared" si="477"/>
        <v>0.78323313116632753</v>
      </c>
      <c r="N1534" s="57">
        <f>IF(SetUp!$B$62=0,X1534,(B1534-E1534)*(1-(H1534/SetUp!$B$66/SetUp!$B$56)))</f>
        <v>0</v>
      </c>
      <c r="O1534" s="57">
        <f>K1534*SetUp!$B$65</f>
        <v>0</v>
      </c>
      <c r="P1534" s="57">
        <f>MIN(SetUp!$B$54*L1534^SetUp!$B$51,L1534)</f>
        <v>7.7424236298618337E-3</v>
      </c>
      <c r="Q1534" s="57">
        <f t="shared" si="478"/>
        <v>0.14877032177178862</v>
      </c>
      <c r="R1534" s="57">
        <f>IF((H1534+N1534-O1534)&gt;SetUp!$B$56,T1533+H1534+N1534-O1534-SetUp!$B$56,T1533)</f>
        <v>0</v>
      </c>
      <c r="S1534" s="57">
        <f>R1534*SetUp!$B$65</f>
        <v>0</v>
      </c>
      <c r="T1534" s="57">
        <f>IF((R1534-S1534)&lt;SetUp!$B$53,R1534-S1534,SetUp!$B$53)</f>
        <v>0</v>
      </c>
      <c r="U1534" s="57">
        <f t="shared" si="479"/>
        <v>0.78323313116632753</v>
      </c>
      <c r="V1534" s="57">
        <f>(L1534-P1534)/1000*SetUp!$B$13*1000000/SetUp!$B$48</f>
        <v>0.35757478713321128</v>
      </c>
      <c r="W1534" s="57">
        <f t="shared" si="490"/>
        <v>6.7654215563095477E-17</v>
      </c>
      <c r="X1534" s="57">
        <f>MAX((SetUp!$B$56*(1-($H1534/SetUp!$B$56)^2)*TANH(($B1534-$D1534)/SetUp!$B$56))/(1+$H1534/SetUp!$B$56*TANH(($B1534-$D1534)/SetUp!$B$56)),0)</f>
        <v>0</v>
      </c>
      <c r="AP1534" s="64">
        <v>28747</v>
      </c>
      <c r="AQ1534" s="55">
        <v>9</v>
      </c>
      <c r="AR1534" s="55">
        <v>258</v>
      </c>
      <c r="AS1534" s="66">
        <f t="shared" si="480"/>
        <v>0</v>
      </c>
      <c r="AT1534" s="66">
        <f t="shared" si="481"/>
        <v>0.10050203090824719</v>
      </c>
      <c r="AU1534" s="55" t="str">
        <f>IF(OR($AP1534&lt;SetUp!$B$97,$AP1534&gt;SetUp!$B$98),"Não","Sim")</f>
        <v>Não</v>
      </c>
      <c r="AV1534" s="68">
        <f t="shared" si="482"/>
        <v>0</v>
      </c>
      <c r="AW1534" s="68">
        <f t="shared" si="483"/>
        <v>0.31702055281676483</v>
      </c>
      <c r="AX1534" s="68">
        <f t="shared" si="484"/>
        <v>0</v>
      </c>
      <c r="AY1534" s="68">
        <f t="shared" si="485"/>
        <v>-0.99782516209092265</v>
      </c>
      <c r="AZ1534" s="68">
        <f t="shared" si="486"/>
        <v>0.10050203090824719</v>
      </c>
      <c r="BA1534" s="68">
        <f t="shared" si="487"/>
        <v>0.31702055281676483</v>
      </c>
      <c r="BB1534" s="68">
        <f t="shared" si="488"/>
        <v>-0.99782516209092265</v>
      </c>
    </row>
    <row r="1535" spans="1:54" x14ac:dyDescent="0.3">
      <c r="A1535" s="64">
        <v>28197</v>
      </c>
      <c r="B1535" s="57">
        <v>4.0359999999999996</v>
      </c>
      <c r="C1535" s="57">
        <v>0.14099999999999999</v>
      </c>
      <c r="D1535" s="57">
        <v>4.6269999999999998</v>
      </c>
      <c r="E1535" s="57">
        <f t="shared" si="473"/>
        <v>4.0359999999999996</v>
      </c>
      <c r="F1535" s="57">
        <f t="shared" si="474"/>
        <v>0.59100000000000019</v>
      </c>
      <c r="G1535" s="57">
        <f t="shared" si="475"/>
        <v>0</v>
      </c>
      <c r="H1535" s="57">
        <f>IF(Q1534&gt;SetUp!$B$56,SetUp!$B$56,Q1534)</f>
        <v>0.14877032177178862</v>
      </c>
      <c r="I1535" s="57">
        <f t="shared" si="489"/>
        <v>0.78323313116632753</v>
      </c>
      <c r="J1535" s="57">
        <f>MIN(F1535,H1535,(1-EXP(-SetUp!$B$52*H1535/SetUp!$B$56))*F1535)</f>
        <v>1.357956695346256E-2</v>
      </c>
      <c r="K1535" s="57">
        <f t="shared" si="476"/>
        <v>0.13519075481832604</v>
      </c>
      <c r="L1535" s="57">
        <f>IF(I1535&lt;=0,0,MIN(SetUp!$B$50*I1535^SetUp!$B$55,I1535))</f>
        <v>1.3620130471477475E-2</v>
      </c>
      <c r="M1535" s="57">
        <f t="shared" si="477"/>
        <v>0.76961300069485006</v>
      </c>
      <c r="N1535" s="57">
        <f>IF(SetUp!$B$62=0,X1535,(B1535-E1535)*(1-(H1535/SetUp!$B$66/SetUp!$B$56)))</f>
        <v>0</v>
      </c>
      <c r="O1535" s="57">
        <f>K1535*SetUp!$B$65</f>
        <v>0</v>
      </c>
      <c r="P1535" s="57">
        <f>MIN(SetUp!$B$54*L1535^SetUp!$B$51,L1535)</f>
        <v>7.5204746694239955E-3</v>
      </c>
      <c r="Q1535" s="57">
        <f t="shared" si="478"/>
        <v>0.13519075481832604</v>
      </c>
      <c r="R1535" s="57">
        <f>IF((H1535+N1535-O1535)&gt;SetUp!$B$56,T1534+H1535+N1535-O1535-SetUp!$B$56,T1534)</f>
        <v>0</v>
      </c>
      <c r="S1535" s="57">
        <f>R1535*SetUp!$B$65</f>
        <v>0</v>
      </c>
      <c r="T1535" s="57">
        <f>IF((R1535-S1535)&lt;SetUp!$B$53,R1535-S1535,SetUp!$B$53)</f>
        <v>0</v>
      </c>
      <c r="U1535" s="57">
        <f t="shared" si="479"/>
        <v>0.76961300069485006</v>
      </c>
      <c r="V1535" s="57">
        <f>(L1535-P1535)/1000*SetUp!$B$13*1000000/SetUp!$B$48</f>
        <v>0.34693428918858454</v>
      </c>
      <c r="W1535" s="57">
        <f t="shared" si="490"/>
        <v>-4.0419056990259605E-16</v>
      </c>
      <c r="X1535" s="57">
        <f>MAX((SetUp!$B$56*(1-($H1535/SetUp!$B$56)^2)*TANH(($B1535-$D1535)/SetUp!$B$56))/(1+$H1535/SetUp!$B$56*TANH(($B1535-$D1535)/SetUp!$B$56)),0)</f>
        <v>0</v>
      </c>
      <c r="AP1535" s="64">
        <v>28748</v>
      </c>
      <c r="AQ1535" s="55">
        <v>9</v>
      </c>
      <c r="AR1535" s="55">
        <v>259</v>
      </c>
      <c r="AS1535" s="66">
        <f t="shared" si="480"/>
        <v>0</v>
      </c>
      <c r="AT1535" s="66">
        <f t="shared" si="481"/>
        <v>9.8676399093799189E-2</v>
      </c>
      <c r="AU1535" s="55" t="str">
        <f>IF(OR($AP1535&lt;SetUp!$B$97,$AP1535&gt;SetUp!$B$98),"Não","Sim")</f>
        <v>Não</v>
      </c>
      <c r="AV1535" s="68">
        <f t="shared" si="482"/>
        <v>0</v>
      </c>
      <c r="AW1535" s="68">
        <f t="shared" si="483"/>
        <v>0.31412799794637725</v>
      </c>
      <c r="AX1535" s="68">
        <f t="shared" si="484"/>
        <v>0</v>
      </c>
      <c r="AY1535" s="68">
        <f t="shared" si="485"/>
        <v>-1.0057867071983804</v>
      </c>
      <c r="AZ1535" s="68">
        <f t="shared" si="486"/>
        <v>9.8676399093799189E-2</v>
      </c>
      <c r="BA1535" s="68">
        <f t="shared" si="487"/>
        <v>0.31412799794637725</v>
      </c>
      <c r="BB1535" s="68">
        <f t="shared" si="488"/>
        <v>-1.0057867071983804</v>
      </c>
    </row>
    <row r="1536" spans="1:54" x14ac:dyDescent="0.3">
      <c r="A1536" s="64">
        <v>28198</v>
      </c>
      <c r="B1536" s="57">
        <v>5.0410000000000004</v>
      </c>
      <c r="C1536" s="57">
        <v>2.016</v>
      </c>
      <c r="D1536" s="57">
        <v>4.6269999999999998</v>
      </c>
      <c r="E1536" s="57">
        <f t="shared" si="473"/>
        <v>4.6269999999999998</v>
      </c>
      <c r="F1536" s="57">
        <f t="shared" si="474"/>
        <v>0</v>
      </c>
      <c r="G1536" s="57">
        <f t="shared" si="475"/>
        <v>1.3278496694302255E-5</v>
      </c>
      <c r="H1536" s="57">
        <f>IF(Q1535&gt;SetUp!$B$56,SetUp!$B$56,Q1535)</f>
        <v>0.13519075481832604</v>
      </c>
      <c r="I1536" s="57">
        <f t="shared" si="489"/>
        <v>0.76962627919154436</v>
      </c>
      <c r="J1536" s="57">
        <f>MIN(F1536,H1536,(1-EXP(-SetUp!$B$52*H1536/SetUp!$B$56))*F1536)</f>
        <v>0</v>
      </c>
      <c r="K1536" s="57">
        <f t="shared" si="476"/>
        <v>0.13519075481832604</v>
      </c>
      <c r="L1536" s="57">
        <f>IF(I1536&lt;=0,0,MIN(SetUp!$B$50*I1536^SetUp!$B$55,I1536))</f>
        <v>1.3228055197803155E-2</v>
      </c>
      <c r="M1536" s="57">
        <f t="shared" si="477"/>
        <v>0.75639822399374124</v>
      </c>
      <c r="N1536" s="57">
        <f>IF(SetUp!$B$62=0,X1536,(B1536-E1536)*(1-(H1536/SetUp!$B$66/SetUp!$B$56)))</f>
        <v>0.41398672150330629</v>
      </c>
      <c r="O1536" s="57">
        <f>K1536*SetUp!$B$65</f>
        <v>0</v>
      </c>
      <c r="P1536" s="57">
        <f>MIN(SetUp!$B$54*L1536^SetUp!$B$51,L1536)</f>
        <v>7.3076171138273015E-3</v>
      </c>
      <c r="Q1536" s="57">
        <f t="shared" si="478"/>
        <v>0.54917747632163239</v>
      </c>
      <c r="R1536" s="57">
        <f>IF((H1536+N1536-O1536)&gt;SetUp!$B$56,T1535+H1536+N1536-O1536-SetUp!$B$56,T1535)</f>
        <v>0</v>
      </c>
      <c r="S1536" s="57">
        <f>R1536*SetUp!$B$65</f>
        <v>0</v>
      </c>
      <c r="T1536" s="57">
        <f>IF((R1536-S1536)&lt;SetUp!$B$53,R1536-S1536,SetUp!$B$53)</f>
        <v>0</v>
      </c>
      <c r="U1536" s="57">
        <f t="shared" si="479"/>
        <v>0.75639822399374124</v>
      </c>
      <c r="V1536" s="57">
        <f>(L1536-P1536)/1000*SetUp!$B$13*1000000/SetUp!$B$48</f>
        <v>0.33674080062971712</v>
      </c>
      <c r="W1536" s="57">
        <f t="shared" si="490"/>
        <v>5.863365348801608E-16</v>
      </c>
      <c r="X1536" s="57">
        <f>MAX((SetUp!$B$56*(1-($H1536/SetUp!$B$56)^2)*TANH(($B1536-$D1536)/SetUp!$B$56))/(1+$H1536/SetUp!$B$56*TANH(($B1536-$D1536)/SetUp!$B$56)),0)</f>
        <v>0.41398672150330629</v>
      </c>
      <c r="AP1536" s="64">
        <v>28749</v>
      </c>
      <c r="AQ1536" s="55">
        <v>9</v>
      </c>
      <c r="AR1536" s="55">
        <v>260</v>
      </c>
      <c r="AS1536" s="66">
        <f t="shared" si="480"/>
        <v>0</v>
      </c>
      <c r="AT1536" s="66">
        <f t="shared" si="481"/>
        <v>9.6896670608362379E-2</v>
      </c>
      <c r="AU1536" s="55" t="str">
        <f>IF(OR($AP1536&lt;SetUp!$B$97,$AP1536&gt;SetUp!$B$98),"Não","Sim")</f>
        <v>Não</v>
      </c>
      <c r="AV1536" s="68">
        <f t="shared" si="482"/>
        <v>0</v>
      </c>
      <c r="AW1536" s="68">
        <f t="shared" si="483"/>
        <v>0.31128230050608785</v>
      </c>
      <c r="AX1536" s="68">
        <f t="shared" si="484"/>
        <v>0</v>
      </c>
      <c r="AY1536" s="68">
        <f t="shared" si="485"/>
        <v>-1.0136911451500332</v>
      </c>
      <c r="AZ1536" s="68">
        <f t="shared" si="486"/>
        <v>9.6896670608362379E-2</v>
      </c>
      <c r="BA1536" s="68">
        <f t="shared" si="487"/>
        <v>0.31128230050608785</v>
      </c>
      <c r="BB1536" s="68">
        <f t="shared" si="488"/>
        <v>-1.0136911451500332</v>
      </c>
    </row>
    <row r="1537" spans="1:54" x14ac:dyDescent="0.3">
      <c r="A1537" s="64">
        <v>28199</v>
      </c>
      <c r="B1537" s="57">
        <v>6.1660000000000004</v>
      </c>
      <c r="C1537" s="57">
        <v>0.83399999999999996</v>
      </c>
      <c r="D1537" s="57">
        <v>4.6269999999999998</v>
      </c>
      <c r="E1537" s="57">
        <f t="shared" si="473"/>
        <v>4.6269999999999998</v>
      </c>
      <c r="F1537" s="57">
        <f t="shared" si="474"/>
        <v>0</v>
      </c>
      <c r="G1537" s="57">
        <f t="shared" si="475"/>
        <v>7.2722415690584796E-4</v>
      </c>
      <c r="H1537" s="57">
        <f>IF(Q1536&gt;SetUp!$B$56,SetUp!$B$56,Q1536)</f>
        <v>0.54917747632163239</v>
      </c>
      <c r="I1537" s="57">
        <f t="shared" si="489"/>
        <v>0.75712544815064708</v>
      </c>
      <c r="J1537" s="57">
        <f>MIN(F1537,H1537,(1-EXP(-SetUp!$B$52*H1537/SetUp!$B$56))*F1537)</f>
        <v>0</v>
      </c>
      <c r="K1537" s="57">
        <f t="shared" si="476"/>
        <v>0.54917747632163239</v>
      </c>
      <c r="L1537" s="57">
        <f>IF(I1537&lt;=0,0,MIN(SetUp!$B$50*I1537^SetUp!$B$55,I1537))</f>
        <v>1.2871898028794741E-2</v>
      </c>
      <c r="M1537" s="57">
        <f t="shared" si="477"/>
        <v>0.74425355012185235</v>
      </c>
      <c r="N1537" s="57">
        <f>IF(SetUp!$B$62=0,X1537,(B1537-E1537)*(1-(H1537/SetUp!$B$66/SetUp!$B$56)))</f>
        <v>1.5382727758430947</v>
      </c>
      <c r="O1537" s="57">
        <f>K1537*SetUp!$B$65</f>
        <v>0</v>
      </c>
      <c r="P1537" s="57">
        <f>MIN(SetUp!$B$54*L1537^SetUp!$B$51,L1537)</f>
        <v>7.1141665063265839E-3</v>
      </c>
      <c r="Q1537" s="57">
        <f t="shared" si="478"/>
        <v>2.0874502521647269</v>
      </c>
      <c r="R1537" s="57">
        <f>IF((H1537+N1537-O1537)&gt;SetUp!$B$56,T1536+H1537+N1537-O1537-SetUp!$B$56,T1536)</f>
        <v>0</v>
      </c>
      <c r="S1537" s="57">
        <f>R1537*SetUp!$B$65</f>
        <v>0</v>
      </c>
      <c r="T1537" s="57">
        <f>IF((R1537-S1537)&lt;SetUp!$B$53,R1537-S1537,SetUp!$B$53)</f>
        <v>0</v>
      </c>
      <c r="U1537" s="57">
        <f t="shared" si="479"/>
        <v>0.74425355012185235</v>
      </c>
      <c r="V1537" s="57">
        <f>(L1537-P1537)/1000*SetUp!$B$13*1000000/SetUp!$B$48</f>
        <v>0.32748642840038772</v>
      </c>
      <c r="W1537" s="57">
        <f t="shared" si="490"/>
        <v>6.6960326172704754E-16</v>
      </c>
      <c r="X1537" s="57">
        <f>MAX((SetUp!$B$56*(1-($H1537/SetUp!$B$56)^2)*TANH(($B1537-$D1537)/SetUp!$B$56))/(1+$H1537/SetUp!$B$56*TANH(($B1537-$D1537)/SetUp!$B$56)),0)</f>
        <v>1.5382727758430947</v>
      </c>
      <c r="AP1537" s="64">
        <v>28750</v>
      </c>
      <c r="AQ1537" s="55">
        <v>9</v>
      </c>
      <c r="AR1537" s="55">
        <v>261</v>
      </c>
      <c r="AS1537" s="66">
        <f t="shared" si="480"/>
        <v>0</v>
      </c>
      <c r="AT1537" s="66">
        <f t="shared" si="481"/>
        <v>9.5161374446679395E-2</v>
      </c>
      <c r="AU1537" s="55" t="str">
        <f>IF(OR($AP1537&lt;SetUp!$B$97,$AP1537&gt;SetUp!$B$98),"Não","Sim")</f>
        <v>Não</v>
      </c>
      <c r="AV1537" s="68">
        <f t="shared" si="482"/>
        <v>0</v>
      </c>
      <c r="AW1537" s="68">
        <f t="shared" si="483"/>
        <v>0.30848237299184439</v>
      </c>
      <c r="AX1537" s="68">
        <f t="shared" si="484"/>
        <v>0</v>
      </c>
      <c r="AY1537" s="68">
        <f t="shared" si="485"/>
        <v>-1.021539293933029</v>
      </c>
      <c r="AZ1537" s="68">
        <f t="shared" si="486"/>
        <v>9.5161374446679395E-2</v>
      </c>
      <c r="BA1537" s="68">
        <f t="shared" si="487"/>
        <v>0.30848237299184439</v>
      </c>
      <c r="BB1537" s="68">
        <f t="shared" si="488"/>
        <v>-1.021539293933029</v>
      </c>
    </row>
    <row r="1538" spans="1:54" x14ac:dyDescent="0.3">
      <c r="A1538" s="64">
        <v>28200</v>
      </c>
      <c r="B1538" s="57">
        <v>3.5609999999999999</v>
      </c>
      <c r="C1538" s="57">
        <v>0.54600000000000004</v>
      </c>
      <c r="D1538" s="57">
        <v>4.6269999999999998</v>
      </c>
      <c r="E1538" s="57">
        <f t="shared" si="473"/>
        <v>3.5609999999999999</v>
      </c>
      <c r="F1538" s="57">
        <f t="shared" si="474"/>
        <v>1.0659999999999998</v>
      </c>
      <c r="G1538" s="57">
        <f t="shared" si="475"/>
        <v>0</v>
      </c>
      <c r="H1538" s="57">
        <f>IF(Q1537&gt;SetUp!$B$56,SetUp!$B$56,Q1537)</f>
        <v>2.0874502521647269</v>
      </c>
      <c r="I1538" s="57">
        <f t="shared" si="489"/>
        <v>0.74425355012185235</v>
      </c>
      <c r="J1538" s="57">
        <f>MIN(F1538,H1538,(1-EXP(-SetUp!$B$52*H1538/SetUp!$B$56))*F1538)</f>
        <v>0.29668192711504054</v>
      </c>
      <c r="K1538" s="57">
        <f t="shared" si="476"/>
        <v>1.7907683250496864</v>
      </c>
      <c r="L1538" s="57">
        <f>IF(I1538&lt;=0,0,MIN(SetUp!$B$50*I1538^SetUp!$B$55,I1538))</f>
        <v>1.2509243390622996E-2</v>
      </c>
      <c r="M1538" s="57">
        <f t="shared" si="477"/>
        <v>0.73174430673122937</v>
      </c>
      <c r="N1538" s="57">
        <f>IF(SetUp!$B$62=0,X1538,(B1538-E1538)*(1-(H1538/SetUp!$B$66/SetUp!$B$56)))</f>
        <v>0</v>
      </c>
      <c r="O1538" s="57">
        <f>K1538*SetUp!$B$65</f>
        <v>0</v>
      </c>
      <c r="P1538" s="57">
        <f>MIN(SetUp!$B$54*L1538^SetUp!$B$51,L1538)</f>
        <v>6.9170931121542998E-3</v>
      </c>
      <c r="Q1538" s="57">
        <f t="shared" si="478"/>
        <v>1.7907683250496864</v>
      </c>
      <c r="R1538" s="57">
        <f>IF((H1538+N1538-O1538)&gt;SetUp!$B$56,T1537+H1538+N1538-O1538-SetUp!$B$56,T1537)</f>
        <v>0</v>
      </c>
      <c r="S1538" s="57">
        <f>R1538*SetUp!$B$65</f>
        <v>0</v>
      </c>
      <c r="T1538" s="57">
        <f>IF((R1538-S1538)&lt;SetUp!$B$53,R1538-S1538,SetUp!$B$53)</f>
        <v>0</v>
      </c>
      <c r="U1538" s="57">
        <f t="shared" si="479"/>
        <v>0.73174430673122937</v>
      </c>
      <c r="V1538" s="57">
        <f>(L1538-P1538)/1000*SetUp!$B$13*1000000/SetUp!$B$48</f>
        <v>0.31806855089153302</v>
      </c>
      <c r="W1538" s="57">
        <f t="shared" si="490"/>
        <v>4.0245584642661925E-16</v>
      </c>
      <c r="X1538" s="57">
        <f>MAX((SetUp!$B$56*(1-($H1538/SetUp!$B$56)^2)*TANH(($B1538-$D1538)/SetUp!$B$56))/(1+$H1538/SetUp!$B$56*TANH(($B1538-$D1538)/SetUp!$B$56)),0)</f>
        <v>0</v>
      </c>
      <c r="AP1538" s="64">
        <v>28751</v>
      </c>
      <c r="AQ1538" s="55">
        <v>9</v>
      </c>
      <c r="AR1538" s="55">
        <v>262</v>
      </c>
      <c r="AS1538" s="66">
        <f t="shared" si="480"/>
        <v>0</v>
      </c>
      <c r="AT1538" s="66">
        <f t="shared" si="481"/>
        <v>9.3469096775761443E-2</v>
      </c>
      <c r="AU1538" s="55" t="str">
        <f>IF(OR($AP1538&lt;SetUp!$B$97,$AP1538&gt;SetUp!$B$98),"Não","Sim")</f>
        <v>Não</v>
      </c>
      <c r="AV1538" s="68">
        <f t="shared" si="482"/>
        <v>0</v>
      </c>
      <c r="AW1538" s="68">
        <f t="shared" si="483"/>
        <v>0.30572716067723105</v>
      </c>
      <c r="AX1538" s="68">
        <f t="shared" si="484"/>
        <v>0</v>
      </c>
      <c r="AY1538" s="68">
        <f t="shared" si="485"/>
        <v>-1.0293319540279229</v>
      </c>
      <c r="AZ1538" s="68">
        <f t="shared" si="486"/>
        <v>9.3469096775761443E-2</v>
      </c>
      <c r="BA1538" s="68">
        <f t="shared" si="487"/>
        <v>0.30572716067723105</v>
      </c>
      <c r="BB1538" s="68">
        <f t="shared" si="488"/>
        <v>-1.0293319540279229</v>
      </c>
    </row>
    <row r="1539" spans="1:54" x14ac:dyDescent="0.3">
      <c r="A1539" s="64">
        <v>28201</v>
      </c>
      <c r="B1539" s="57">
        <v>6.5170000000000003</v>
      </c>
      <c r="C1539" s="57">
        <v>0.498</v>
      </c>
      <c r="D1539" s="57">
        <v>4.6269999999999998</v>
      </c>
      <c r="E1539" s="57">
        <f t="shared" ref="E1539:E1602" si="491">IF(B1539&gt;=D1539,D1539,B1539)</f>
        <v>4.6269999999999998</v>
      </c>
      <c r="F1539" s="57">
        <f t="shared" ref="F1539:F1602" si="492">D1539-E1539</f>
        <v>0</v>
      </c>
      <c r="G1539" s="57">
        <f t="shared" ref="G1539:G1602" si="493">MAX(B1539-D1539-N1539,0)</f>
        <v>3.5868247274000176E-3</v>
      </c>
      <c r="H1539" s="57">
        <f>IF(Q1538&gt;SetUp!$B$56,SetUp!$B$56,Q1538)</f>
        <v>1.7907683250496864</v>
      </c>
      <c r="I1539" s="57">
        <f t="shared" si="489"/>
        <v>0.73533113145862938</v>
      </c>
      <c r="J1539" s="57">
        <f>MIN(F1539,H1539,(1-EXP(-SetUp!$B$52*H1539/SetUp!$B$56))*F1539)</f>
        <v>0</v>
      </c>
      <c r="K1539" s="57">
        <f t="shared" ref="K1539:K1602" si="494">MAX(H1539-J1539,0)</f>
        <v>1.7907683250496864</v>
      </c>
      <c r="L1539" s="57">
        <f>IF(I1539&lt;=0,0,MIN(SetUp!$B$50*I1539^SetUp!$B$55,I1539))</f>
        <v>1.2260300248331541E-2</v>
      </c>
      <c r="M1539" s="57">
        <f t="shared" ref="M1539:M1602" si="495">MAX(I1539-L1539,0)</f>
        <v>0.7230708312102978</v>
      </c>
      <c r="N1539" s="57">
        <f>IF(SetUp!$B$62=0,X1539,(B1539-E1539)*(1-(H1539/SetUp!$B$66/SetUp!$B$56)))</f>
        <v>1.8864131752726006</v>
      </c>
      <c r="O1539" s="57">
        <f>K1539*SetUp!$B$65</f>
        <v>0</v>
      </c>
      <c r="P1539" s="57">
        <f>MIN(SetUp!$B$54*L1539^SetUp!$B$51,L1539)</f>
        <v>6.7817565912511209E-3</v>
      </c>
      <c r="Q1539" s="57">
        <f t="shared" ref="Q1539:Q1602" si="496">IF((K1539+N1539-O1539)&lt;0,0,K1539+N1539-O1539)</f>
        <v>3.6771815003222867</v>
      </c>
      <c r="R1539" s="57">
        <f>IF((H1539+N1539-O1539)&gt;SetUp!$B$56,T1538+H1539+N1539-O1539-SetUp!$B$56,T1538)</f>
        <v>0</v>
      </c>
      <c r="S1539" s="57">
        <f>R1539*SetUp!$B$65</f>
        <v>0</v>
      </c>
      <c r="T1539" s="57">
        <f>IF((R1539-S1539)&lt;SetUp!$B$53,R1539-S1539,SetUp!$B$53)</f>
        <v>0</v>
      </c>
      <c r="U1539" s="57">
        <f t="shared" ref="U1539:U1602" si="497">M1539+R1539-T1539</f>
        <v>0.7230708312102978</v>
      </c>
      <c r="V1539" s="57">
        <f>(L1539-P1539)/1000*SetUp!$B$13*1000000/SetUp!$B$48</f>
        <v>0.31160686949220079</v>
      </c>
      <c r="W1539" s="57">
        <f t="shared" si="490"/>
        <v>7.2858385991025898E-17</v>
      </c>
      <c r="X1539" s="57">
        <f>MAX((SetUp!$B$56*(1-($H1539/SetUp!$B$56)^2)*TANH(($B1539-$D1539)/SetUp!$B$56))/(1+$H1539/SetUp!$B$56*TANH(($B1539-$D1539)/SetUp!$B$56)),0)</f>
        <v>1.8864131752726006</v>
      </c>
      <c r="AP1539" s="64">
        <v>28752</v>
      </c>
      <c r="AQ1539" s="55">
        <v>9</v>
      </c>
      <c r="AR1539" s="55">
        <v>263</v>
      </c>
      <c r="AS1539" s="66">
        <f t="shared" ref="AS1539:AS1602" si="498">VLOOKUP($AP1539,$A:$C,3,FALSE)</f>
        <v>0</v>
      </c>
      <c r="AT1539" s="66">
        <f t="shared" ref="AT1539:AT1602" si="499">VLOOKUP($AP1539,$A:$V,22,FALSE)</f>
        <v>9.1818478327656855E-2</v>
      </c>
      <c r="AU1539" s="55" t="str">
        <f>IF(OR($AP1539&lt;SetUp!$B$97,$AP1539&gt;SetUp!$B$98),"Não","Sim")</f>
        <v>Não</v>
      </c>
      <c r="AV1539" s="68">
        <f t="shared" ref="AV1539:AV1602" si="500">IFERROR(SQRT(AS1539),0)</f>
        <v>0</v>
      </c>
      <c r="AW1539" s="68">
        <f t="shared" ref="AW1539:AW1602" si="501">IFERROR(SQRT(AT1539),0)</f>
        <v>0.30301564040104739</v>
      </c>
      <c r="AX1539" s="68">
        <f t="shared" ref="AX1539:AX1602" si="502">IFERROR(LOG(AS1539),0)</f>
        <v>0</v>
      </c>
      <c r="AY1539" s="68">
        <f t="shared" ref="AY1539:AY1602" si="503">IFERROR(LOG(AT1539),0)</f>
        <v>-1.0370699089058497</v>
      </c>
      <c r="AZ1539" s="68">
        <f t="shared" ref="AZ1539:AZ1602" si="504">AT1539-AS1539</f>
        <v>9.1818478327656855E-2</v>
      </c>
      <c r="BA1539" s="68">
        <f t="shared" ref="BA1539:BA1602" si="505">AW1539-AV1539</f>
        <v>0.30301564040104739</v>
      </c>
      <c r="BB1539" s="68">
        <f t="shared" ref="BB1539:BB1602" si="506">AY1539-AX1539</f>
        <v>-1.0370699089058497</v>
      </c>
    </row>
    <row r="1540" spans="1:54" x14ac:dyDescent="0.3">
      <c r="A1540" s="64">
        <v>28202</v>
      </c>
      <c r="B1540" s="57">
        <v>15.839</v>
      </c>
      <c r="C1540" s="57">
        <v>0.41</v>
      </c>
      <c r="D1540" s="57">
        <v>4.6269999999999998</v>
      </c>
      <c r="E1540" s="57">
        <f t="shared" si="491"/>
        <v>4.6269999999999998</v>
      </c>
      <c r="F1540" s="57">
        <f t="shared" si="492"/>
        <v>0</v>
      </c>
      <c r="G1540" s="57">
        <f t="shared" si="493"/>
        <v>0.25908239502789243</v>
      </c>
      <c r="H1540" s="57">
        <f>IF(Q1539&gt;SetUp!$B$56,SetUp!$B$56,Q1539)</f>
        <v>3.6771815003222867</v>
      </c>
      <c r="I1540" s="57">
        <f t="shared" ref="I1540:I1603" si="507">U1539+G1540+O1540</f>
        <v>0.98215322623819024</v>
      </c>
      <c r="J1540" s="57">
        <f>MIN(F1540,H1540,(1-EXP(-SetUp!$B$52*H1540/SetUp!$B$56))*F1540)</f>
        <v>0</v>
      </c>
      <c r="K1540" s="57">
        <f t="shared" si="494"/>
        <v>3.6771815003222867</v>
      </c>
      <c r="L1540" s="57">
        <f>IF(I1540&lt;=0,0,MIN(SetUp!$B$50*I1540^SetUp!$B$55,I1540))</f>
        <v>1.9860717332898299E-2</v>
      </c>
      <c r="M1540" s="57">
        <f t="shared" si="495"/>
        <v>0.96229250890529194</v>
      </c>
      <c r="N1540" s="57">
        <f>IF(SetUp!$B$62=0,X1540,(B1540-E1540)*(1-(H1540/SetUp!$B$66/SetUp!$B$56)))</f>
        <v>10.952917604972107</v>
      </c>
      <c r="O1540" s="57">
        <f>K1540*SetUp!$B$65</f>
        <v>0</v>
      </c>
      <c r="P1540" s="57">
        <f>MIN(SetUp!$B$54*L1540^SetUp!$B$51,L1540)</f>
        <v>1.0896126346622024E-2</v>
      </c>
      <c r="Q1540" s="57">
        <f t="shared" si="496"/>
        <v>14.630099105294395</v>
      </c>
      <c r="R1540" s="57">
        <f>IF((H1540+N1540-O1540)&gt;SetUp!$B$56,T1539+H1540+N1540-O1540-SetUp!$B$56,T1539)</f>
        <v>0</v>
      </c>
      <c r="S1540" s="57">
        <f>R1540*SetUp!$B$65</f>
        <v>0</v>
      </c>
      <c r="T1540" s="57">
        <f>IF((R1540-S1540)&lt;SetUp!$B$53,R1540-S1540,SetUp!$B$53)</f>
        <v>0</v>
      </c>
      <c r="U1540" s="57">
        <f t="shared" si="497"/>
        <v>0.96229250890529194</v>
      </c>
      <c r="V1540" s="57">
        <f>(L1540-P1540)/1000*SetUp!$B$13*1000000/SetUp!$B$48</f>
        <v>0.50988516444536314</v>
      </c>
      <c r="W1540" s="57">
        <f t="shared" ref="W1540:W1603" si="508">Q1540+U1540+T1540-H1540-U1539-T1539-B1540+E1540+J1540+L1540</f>
        <v>7.8409501114151681E-16</v>
      </c>
      <c r="X1540" s="57">
        <f>MAX((SetUp!$B$56*(1-($H1540/SetUp!$B$56)^2)*TANH(($B1540-$D1540)/SetUp!$B$56))/(1+$H1540/SetUp!$B$56*TANH(($B1540-$D1540)/SetUp!$B$56)),0)</f>
        <v>10.952917604972107</v>
      </c>
      <c r="AP1540" s="64">
        <v>28753</v>
      </c>
      <c r="AQ1540" s="55">
        <v>9</v>
      </c>
      <c r="AR1540" s="55">
        <v>264</v>
      </c>
      <c r="AS1540" s="66">
        <f t="shared" si="498"/>
        <v>0</v>
      </c>
      <c r="AT1540" s="66">
        <f t="shared" si="499"/>
        <v>9.0208211928462609E-2</v>
      </c>
      <c r="AU1540" s="55" t="str">
        <f>IF(OR($AP1540&lt;SetUp!$B$97,$AP1540&gt;SetUp!$B$98),"Não","Sim")</f>
        <v>Não</v>
      </c>
      <c r="AV1540" s="68">
        <f t="shared" si="500"/>
        <v>0</v>
      </c>
      <c r="AW1540" s="68">
        <f t="shared" si="501"/>
        <v>0.30034681940793484</v>
      </c>
      <c r="AX1540" s="68">
        <f t="shared" si="502"/>
        <v>0</v>
      </c>
      <c r="AY1540" s="68">
        <f t="shared" si="503"/>
        <v>-1.0447539255081442</v>
      </c>
      <c r="AZ1540" s="68">
        <f t="shared" si="504"/>
        <v>9.0208211928462609E-2</v>
      </c>
      <c r="BA1540" s="68">
        <f t="shared" si="505"/>
        <v>0.30034681940793484</v>
      </c>
      <c r="BB1540" s="68">
        <f t="shared" si="506"/>
        <v>-1.0447539255081442</v>
      </c>
    </row>
    <row r="1541" spans="1:54" x14ac:dyDescent="0.3">
      <c r="A1541" s="64">
        <v>28203</v>
      </c>
      <c r="B1541" s="57">
        <v>9.4710000000000001</v>
      </c>
      <c r="C1541" s="57">
        <v>0.45300000000000001</v>
      </c>
      <c r="D1541" s="57">
        <v>4.6269999999999998</v>
      </c>
      <c r="E1541" s="57">
        <f t="shared" si="491"/>
        <v>4.6269999999999998</v>
      </c>
      <c r="F1541" s="57">
        <f t="shared" si="492"/>
        <v>0</v>
      </c>
      <c r="G1541" s="57">
        <f t="shared" si="493"/>
        <v>0.33965829935425695</v>
      </c>
      <c r="H1541" s="57">
        <f>IF(Q1540&gt;SetUp!$B$56,SetUp!$B$56,Q1540)</f>
        <v>14.630099105294395</v>
      </c>
      <c r="I1541" s="57">
        <f t="shared" si="507"/>
        <v>1.3019508082595488</v>
      </c>
      <c r="J1541" s="57">
        <f>MIN(F1541,H1541,(1-EXP(-SetUp!$B$52*H1541/SetUp!$B$56))*F1541)</f>
        <v>0</v>
      </c>
      <c r="K1541" s="57">
        <f t="shared" si="494"/>
        <v>14.630099105294395</v>
      </c>
      <c r="L1541" s="57">
        <f>IF(I1541&lt;=0,0,MIN(SetUp!$B$50*I1541^SetUp!$B$55,I1541))</f>
        <v>3.1770238637585234E-2</v>
      </c>
      <c r="M1541" s="57">
        <f t="shared" si="495"/>
        <v>1.2701805696219635</v>
      </c>
      <c r="N1541" s="57">
        <f>IF(SetUp!$B$62=0,X1541,(B1541-E1541)*(1-(H1541/SetUp!$B$66/SetUp!$B$56)))</f>
        <v>4.5043417006457434</v>
      </c>
      <c r="O1541" s="57">
        <f>K1541*SetUp!$B$65</f>
        <v>0</v>
      </c>
      <c r="P1541" s="57">
        <f>MIN(SetUp!$B$54*L1541^SetUp!$B$51,L1541)</f>
        <v>1.729126676062407E-2</v>
      </c>
      <c r="Q1541" s="57">
        <f t="shared" si="496"/>
        <v>19.134440805940137</v>
      </c>
      <c r="R1541" s="57">
        <f>IF((H1541+N1541-O1541)&gt;SetUp!$B$56,T1540+H1541+N1541-O1541-SetUp!$B$56,T1540)</f>
        <v>0</v>
      </c>
      <c r="S1541" s="57">
        <f>R1541*SetUp!$B$65</f>
        <v>0</v>
      </c>
      <c r="T1541" s="57">
        <f>IF((R1541-S1541)&lt;SetUp!$B$53,R1541-S1541,SetUp!$B$53)</f>
        <v>0</v>
      </c>
      <c r="U1541" s="57">
        <f t="shared" si="497"/>
        <v>1.2701805696219635</v>
      </c>
      <c r="V1541" s="57">
        <f>(L1541-P1541)/1000*SetUp!$B$13*1000000/SetUp!$B$48</f>
        <v>0.82353037275052865</v>
      </c>
      <c r="W1541" s="57">
        <f t="shared" si="508"/>
        <v>-7.5633943552588789E-16</v>
      </c>
      <c r="X1541" s="57">
        <f>MAX((SetUp!$B$56*(1-($H1541/SetUp!$B$56)^2)*TANH(($B1541-$D1541)/SetUp!$B$56))/(1+$H1541/SetUp!$B$56*TANH(($B1541-$D1541)/SetUp!$B$56)),0)</f>
        <v>4.5043417006457434</v>
      </c>
      <c r="AP1541" s="64">
        <v>28754</v>
      </c>
      <c r="AQ1541" s="55">
        <v>9</v>
      </c>
      <c r="AR1541" s="55">
        <v>265</v>
      </c>
      <c r="AS1541" s="66">
        <f t="shared" si="498"/>
        <v>0</v>
      </c>
      <c r="AT1541" s="66">
        <f t="shared" si="499"/>
        <v>8.863704015556427E-2</v>
      </c>
      <c r="AU1541" s="55" t="str">
        <f>IF(OR($AP1541&lt;SetUp!$B$97,$AP1541&gt;SetUp!$B$98),"Não","Sim")</f>
        <v>Não</v>
      </c>
      <c r="AV1541" s="68">
        <f t="shared" si="500"/>
        <v>0</v>
      </c>
      <c r="AW1541" s="68">
        <f t="shared" si="501"/>
        <v>0.29771973423937531</v>
      </c>
      <c r="AX1541" s="68">
        <f t="shared" si="502"/>
        <v>0</v>
      </c>
      <c r="AY1541" s="68">
        <f t="shared" si="503"/>
        <v>-1.0523847547091452</v>
      </c>
      <c r="AZ1541" s="68">
        <f t="shared" si="504"/>
        <v>8.863704015556427E-2</v>
      </c>
      <c r="BA1541" s="68">
        <f t="shared" si="505"/>
        <v>0.29771973423937531</v>
      </c>
      <c r="BB1541" s="68">
        <f t="shared" si="506"/>
        <v>-1.0523847547091452</v>
      </c>
    </row>
    <row r="1542" spans="1:54" x14ac:dyDescent="0.3">
      <c r="A1542" s="64">
        <v>28204</v>
      </c>
      <c r="B1542" s="57">
        <v>13.756</v>
      </c>
      <c r="C1542" s="57">
        <v>1.681</v>
      </c>
      <c r="D1542" s="57">
        <v>4.6269999999999998</v>
      </c>
      <c r="E1542" s="57">
        <f t="shared" si="491"/>
        <v>4.6269999999999998</v>
      </c>
      <c r="F1542" s="57">
        <f t="shared" si="492"/>
        <v>0</v>
      </c>
      <c r="G1542" s="57">
        <f t="shared" si="493"/>
        <v>1.2074822699444345</v>
      </c>
      <c r="H1542" s="57">
        <f>IF(Q1541&gt;SetUp!$B$56,SetUp!$B$56,Q1541)</f>
        <v>19.134440805940137</v>
      </c>
      <c r="I1542" s="57">
        <f t="shared" si="507"/>
        <v>2.4776628395663982</v>
      </c>
      <c r="J1542" s="57">
        <f>MIN(F1542,H1542,(1-EXP(-SetUp!$B$52*H1542/SetUp!$B$56))*F1542)</f>
        <v>0</v>
      </c>
      <c r="K1542" s="57">
        <f t="shared" si="494"/>
        <v>19.134440805940137</v>
      </c>
      <c r="L1542" s="57">
        <f>IF(I1542&lt;=0,0,MIN(SetUp!$B$50*I1542^SetUp!$B$55,I1542))</f>
        <v>9.2846712264070749E-2</v>
      </c>
      <c r="M1542" s="57">
        <f t="shared" si="495"/>
        <v>2.3848161273023276</v>
      </c>
      <c r="N1542" s="57">
        <f>IF(SetUp!$B$62=0,X1542,(B1542-E1542)*(1-(H1542/SetUp!$B$66/SetUp!$B$56)))</f>
        <v>7.9215177300555668</v>
      </c>
      <c r="O1542" s="57">
        <f>K1542*SetUp!$B$65</f>
        <v>0</v>
      </c>
      <c r="P1542" s="57">
        <f>MIN(SetUp!$B$54*L1542^SetUp!$B$51,L1542)</f>
        <v>4.9619185310452098E-2</v>
      </c>
      <c r="Q1542" s="57">
        <f t="shared" si="496"/>
        <v>27.055958535995703</v>
      </c>
      <c r="R1542" s="57">
        <f>IF((H1542+N1542-O1542)&gt;SetUp!$B$56,T1541+H1542+N1542-O1542-SetUp!$B$56,T1541)</f>
        <v>0</v>
      </c>
      <c r="S1542" s="57">
        <f>R1542*SetUp!$B$65</f>
        <v>0</v>
      </c>
      <c r="T1542" s="57">
        <f>IF((R1542-S1542)&lt;SetUp!$B$53,R1542-S1542,SetUp!$B$53)</f>
        <v>0</v>
      </c>
      <c r="U1542" s="57">
        <f t="shared" si="497"/>
        <v>2.3848161273023276</v>
      </c>
      <c r="V1542" s="57">
        <f>(L1542-P1542)/1000*SetUp!$B$13*1000000/SetUp!$B$48</f>
        <v>2.4586815754399147</v>
      </c>
      <c r="W1542" s="57">
        <f t="shared" si="508"/>
        <v>-1.6237011735142914E-15</v>
      </c>
      <c r="X1542" s="57">
        <f>MAX((SetUp!$B$56*(1-($H1542/SetUp!$B$56)^2)*TANH(($B1542-$D1542)/SetUp!$B$56))/(1+$H1542/SetUp!$B$56*TANH(($B1542-$D1542)/SetUp!$B$56)),0)</f>
        <v>7.9215177300555668</v>
      </c>
      <c r="AP1542" s="64">
        <v>28755</v>
      </c>
      <c r="AQ1542" s="55">
        <v>9</v>
      </c>
      <c r="AR1542" s="55">
        <v>266</v>
      </c>
      <c r="AS1542" s="66">
        <f t="shared" si="498"/>
        <v>0</v>
      </c>
      <c r="AT1542" s="66">
        <f t="shared" si="499"/>
        <v>8.7103753115615121E-2</v>
      </c>
      <c r="AU1542" s="55" t="str">
        <f>IF(OR($AP1542&lt;SetUp!$B$97,$AP1542&gt;SetUp!$B$98),"Não","Sim")</f>
        <v>Não</v>
      </c>
      <c r="AV1542" s="68">
        <f t="shared" si="500"/>
        <v>0</v>
      </c>
      <c r="AW1542" s="68">
        <f t="shared" si="501"/>
        <v>0.2951334496725424</v>
      </c>
      <c r="AX1542" s="68">
        <f t="shared" si="502"/>
        <v>0</v>
      </c>
      <c r="AY1542" s="68">
        <f t="shared" si="503"/>
        <v>-1.0599631317628835</v>
      </c>
      <c r="AZ1542" s="68">
        <f t="shared" si="504"/>
        <v>8.7103753115615121E-2</v>
      </c>
      <c r="BA1542" s="68">
        <f t="shared" si="505"/>
        <v>0.2951334496725424</v>
      </c>
      <c r="BB1542" s="68">
        <f t="shared" si="506"/>
        <v>-1.0599631317628835</v>
      </c>
    </row>
    <row r="1543" spans="1:54" x14ac:dyDescent="0.3">
      <c r="A1543" s="64">
        <v>28205</v>
      </c>
      <c r="B1543" s="57">
        <v>4.0019999999999998</v>
      </c>
      <c r="C1543" s="57">
        <v>3.8010000000000002</v>
      </c>
      <c r="D1543" s="57">
        <v>4.6269999999999998</v>
      </c>
      <c r="E1543" s="57">
        <f t="shared" si="491"/>
        <v>4.0019999999999998</v>
      </c>
      <c r="F1543" s="57">
        <f t="shared" si="492"/>
        <v>0.625</v>
      </c>
      <c r="G1543" s="57">
        <f t="shared" si="493"/>
        <v>0</v>
      </c>
      <c r="H1543" s="57">
        <f>IF(Q1542&gt;SetUp!$B$56,SetUp!$B$56,Q1542)</f>
        <v>27.055958535995703</v>
      </c>
      <c r="I1543" s="57">
        <f t="shared" si="507"/>
        <v>2.3848161273023276</v>
      </c>
      <c r="J1543" s="57">
        <f>MIN(F1543,H1543,(1-EXP(-SetUp!$B$52*H1543/SetUp!$B$56))*F1543)</f>
        <v>0.61588193027716098</v>
      </c>
      <c r="K1543" s="57">
        <f t="shared" si="494"/>
        <v>26.440076605718541</v>
      </c>
      <c r="L1543" s="57">
        <f>IF(I1543&lt;=0,0,MIN(SetUp!$B$50*I1543^SetUp!$B$55,I1543))</f>
        <v>8.712063207596045E-2</v>
      </c>
      <c r="M1543" s="57">
        <f t="shared" si="495"/>
        <v>2.2976954952263671</v>
      </c>
      <c r="N1543" s="57">
        <f>IF(SetUp!$B$62=0,X1543,(B1543-E1543)*(1-(H1543/SetUp!$B$66/SetUp!$B$56)))</f>
        <v>0</v>
      </c>
      <c r="O1543" s="57">
        <f>K1543*SetUp!$B$65</f>
        <v>0</v>
      </c>
      <c r="P1543" s="57">
        <f>MIN(SetUp!$B$54*L1543^SetUp!$B$51,L1543)</f>
        <v>4.6609497460518047E-2</v>
      </c>
      <c r="Q1543" s="57">
        <f t="shared" si="496"/>
        <v>26.440076605718541</v>
      </c>
      <c r="R1543" s="57">
        <f>IF((H1543+N1543-O1543)&gt;SetUp!$B$56,T1542+H1543+N1543-O1543-SetUp!$B$56,T1542)</f>
        <v>0</v>
      </c>
      <c r="S1543" s="57">
        <f>R1543*SetUp!$B$65</f>
        <v>0</v>
      </c>
      <c r="T1543" s="57">
        <f>IF((R1543-S1543)&lt;SetUp!$B$53,R1543-S1543,SetUp!$B$53)</f>
        <v>0</v>
      </c>
      <c r="U1543" s="57">
        <f t="shared" si="497"/>
        <v>2.2976954952263671</v>
      </c>
      <c r="V1543" s="57">
        <f>(L1543-P1543)/1000*SetUp!$B$13*1000000/SetUp!$B$48</f>
        <v>2.3041794730942007</v>
      </c>
      <c r="W1543" s="57">
        <f t="shared" si="508"/>
        <v>-5.4123372450476381E-16</v>
      </c>
      <c r="X1543" s="57">
        <f>MAX((SetUp!$B$56*(1-($H1543/SetUp!$B$56)^2)*TANH(($B1543-$D1543)/SetUp!$B$56))/(1+$H1543/SetUp!$B$56*TANH(($B1543-$D1543)/SetUp!$B$56)),0)</f>
        <v>0</v>
      </c>
      <c r="AP1543" s="64">
        <v>28756</v>
      </c>
      <c r="AQ1543" s="55">
        <v>9</v>
      </c>
      <c r="AR1543" s="55">
        <v>267</v>
      </c>
      <c r="AS1543" s="66">
        <f t="shared" si="498"/>
        <v>0</v>
      </c>
      <c r="AT1543" s="66">
        <f t="shared" si="499"/>
        <v>8.5607186336247199E-2</v>
      </c>
      <c r="AU1543" s="55" t="str">
        <f>IF(OR($AP1543&lt;SetUp!$B$97,$AP1543&gt;SetUp!$B$98),"Não","Sim")</f>
        <v>Não</v>
      </c>
      <c r="AV1543" s="68">
        <f t="shared" si="500"/>
        <v>0</v>
      </c>
      <c r="AW1543" s="68">
        <f t="shared" si="501"/>
        <v>0.29258705770462096</v>
      </c>
      <c r="AX1543" s="68">
        <f t="shared" si="502"/>
        <v>0</v>
      </c>
      <c r="AY1543" s="68">
        <f t="shared" si="503"/>
        <v>-1.0674897767343274</v>
      </c>
      <c r="AZ1543" s="68">
        <f t="shared" si="504"/>
        <v>8.5607186336247199E-2</v>
      </c>
      <c r="BA1543" s="68">
        <f t="shared" si="505"/>
        <v>0.29258705770462096</v>
      </c>
      <c r="BB1543" s="68">
        <f t="shared" si="506"/>
        <v>-1.0674897767343274</v>
      </c>
    </row>
    <row r="1544" spans="1:54" x14ac:dyDescent="0.3">
      <c r="A1544" s="64">
        <v>28206</v>
      </c>
      <c r="B1544" s="57">
        <v>6.3639999999999999</v>
      </c>
      <c r="C1544" s="57">
        <v>2.8149999999999999</v>
      </c>
      <c r="D1544" s="57">
        <v>4.6269999999999998</v>
      </c>
      <c r="E1544" s="57">
        <f t="shared" si="491"/>
        <v>4.6269999999999998</v>
      </c>
      <c r="F1544" s="57">
        <f t="shared" si="492"/>
        <v>0</v>
      </c>
      <c r="G1544" s="57">
        <f t="shared" si="493"/>
        <v>0.31277821771915493</v>
      </c>
      <c r="H1544" s="57">
        <f>IF(Q1543&gt;SetUp!$B$56,SetUp!$B$56,Q1543)</f>
        <v>26.440076605718541</v>
      </c>
      <c r="I1544" s="57">
        <f t="shared" si="507"/>
        <v>2.610473712945522</v>
      </c>
      <c r="J1544" s="57">
        <f>MIN(F1544,H1544,(1-EXP(-SetUp!$B$52*H1544/SetUp!$B$56))*F1544)</f>
        <v>0</v>
      </c>
      <c r="K1544" s="57">
        <f t="shared" si="494"/>
        <v>26.440076605718541</v>
      </c>
      <c r="L1544" s="57">
        <f>IF(I1544&lt;=0,0,MIN(SetUp!$B$50*I1544^SetUp!$B$55,I1544))</f>
        <v>0.10128886972147966</v>
      </c>
      <c r="M1544" s="57">
        <f t="shared" si="495"/>
        <v>2.5091848432240424</v>
      </c>
      <c r="N1544" s="57">
        <f>IF(SetUp!$B$62=0,X1544,(B1544-E1544)*(1-(H1544/SetUp!$B$66/SetUp!$B$56)))</f>
        <v>1.4242217822808452</v>
      </c>
      <c r="O1544" s="57">
        <f>K1544*SetUp!$B$65</f>
        <v>0</v>
      </c>
      <c r="P1544" s="57">
        <f>MIN(SetUp!$B$54*L1544^SetUp!$B$51,L1544)</f>
        <v>5.4050766315364117E-2</v>
      </c>
      <c r="Q1544" s="57">
        <f t="shared" si="496"/>
        <v>27.864298387999387</v>
      </c>
      <c r="R1544" s="57">
        <f>IF((H1544+N1544-O1544)&gt;SetUp!$B$56,T1543+H1544+N1544-O1544-SetUp!$B$56,T1543)</f>
        <v>0</v>
      </c>
      <c r="S1544" s="57">
        <f>R1544*SetUp!$B$65</f>
        <v>0</v>
      </c>
      <c r="T1544" s="57">
        <f>IF((R1544-S1544)&lt;SetUp!$B$53,R1544-S1544,SetUp!$B$53)</f>
        <v>0</v>
      </c>
      <c r="U1544" s="57">
        <f t="shared" si="497"/>
        <v>2.5091848432240424</v>
      </c>
      <c r="V1544" s="57">
        <f>(L1544-P1544)/1000*SetUp!$B$13*1000000/SetUp!$B$48</f>
        <v>2.6867938715985042</v>
      </c>
      <c r="W1544" s="57">
        <f t="shared" si="508"/>
        <v>-3.3306690738754696E-16</v>
      </c>
      <c r="X1544" s="57">
        <f>MAX((SetUp!$B$56*(1-($H1544/SetUp!$B$56)^2)*TANH(($B1544-$D1544)/SetUp!$B$56))/(1+$H1544/SetUp!$B$56*TANH(($B1544-$D1544)/SetUp!$B$56)),0)</f>
        <v>1.4242217822808452</v>
      </c>
      <c r="AP1544" s="64">
        <v>28757</v>
      </c>
      <c r="AQ1544" s="55">
        <v>9</v>
      </c>
      <c r="AR1544" s="55">
        <v>268</v>
      </c>
      <c r="AS1544" s="66">
        <f t="shared" si="498"/>
        <v>0</v>
      </c>
      <c r="AT1544" s="66">
        <f t="shared" si="499"/>
        <v>8.4227471404034721E-2</v>
      </c>
      <c r="AU1544" s="55" t="str">
        <f>IF(OR($AP1544&lt;SetUp!$B$97,$AP1544&gt;SetUp!$B$98),"Não","Sim")</f>
        <v>Não</v>
      </c>
      <c r="AV1544" s="68">
        <f t="shared" si="500"/>
        <v>0</v>
      </c>
      <c r="AW1544" s="68">
        <f t="shared" si="501"/>
        <v>0.29021969506571177</v>
      </c>
      <c r="AX1544" s="68">
        <f t="shared" si="502"/>
        <v>0</v>
      </c>
      <c r="AY1544" s="68">
        <f t="shared" si="503"/>
        <v>-1.0745462370831078</v>
      </c>
      <c r="AZ1544" s="68">
        <f t="shared" si="504"/>
        <v>8.4227471404034721E-2</v>
      </c>
      <c r="BA1544" s="68">
        <f t="shared" si="505"/>
        <v>0.29021969506571177</v>
      </c>
      <c r="BB1544" s="68">
        <f t="shared" si="506"/>
        <v>-1.0745462370831078</v>
      </c>
    </row>
    <row r="1545" spans="1:54" x14ac:dyDescent="0.3">
      <c r="A1545" s="64">
        <v>28207</v>
      </c>
      <c r="B1545" s="57">
        <v>2.6419999999999999</v>
      </c>
      <c r="C1545" s="57">
        <v>1.9</v>
      </c>
      <c r="D1545" s="57">
        <v>4.6269999999999998</v>
      </c>
      <c r="E1545" s="57">
        <f t="shared" si="491"/>
        <v>2.6419999999999999</v>
      </c>
      <c r="F1545" s="57">
        <f t="shared" si="492"/>
        <v>1.9849999999999999</v>
      </c>
      <c r="G1545" s="57">
        <f t="shared" si="493"/>
        <v>0</v>
      </c>
      <c r="H1545" s="57">
        <f>IF(Q1544&gt;SetUp!$B$56,SetUp!$B$56,Q1544)</f>
        <v>27.864298387999387</v>
      </c>
      <c r="I1545" s="57">
        <f t="shared" si="507"/>
        <v>2.5091848432240424</v>
      </c>
      <c r="J1545" s="57">
        <f>MIN(F1545,H1545,(1-EXP(-SetUp!$B$52*H1545/SetUp!$B$56))*F1545)</f>
        <v>1.9594770621849296</v>
      </c>
      <c r="K1545" s="57">
        <f t="shared" si="494"/>
        <v>25.904821325814456</v>
      </c>
      <c r="L1545" s="57">
        <f>IF(I1545&lt;=0,0,MIN(SetUp!$B$50*I1545^SetUp!$B$55,I1545))</f>
        <v>9.4823782865324557E-2</v>
      </c>
      <c r="M1545" s="57">
        <f t="shared" si="495"/>
        <v>2.414361060358718</v>
      </c>
      <c r="N1545" s="57">
        <f>IF(SetUp!$B$62=0,X1545,(B1545-E1545)*(1-(H1545/SetUp!$B$66/SetUp!$B$56)))</f>
        <v>0</v>
      </c>
      <c r="O1545" s="57">
        <f>K1545*SetUp!$B$65</f>
        <v>0</v>
      </c>
      <c r="P1545" s="57">
        <f>MIN(SetUp!$B$54*L1545^SetUp!$B$51,L1545)</f>
        <v>5.0657610997700393E-2</v>
      </c>
      <c r="Q1545" s="57">
        <f t="shared" si="496"/>
        <v>25.904821325814456</v>
      </c>
      <c r="R1545" s="57">
        <f>IF((H1545+N1545-O1545)&gt;SetUp!$B$56,T1544+H1545+N1545-O1545-SetUp!$B$56,T1544)</f>
        <v>0</v>
      </c>
      <c r="S1545" s="57">
        <f>R1545*SetUp!$B$65</f>
        <v>0</v>
      </c>
      <c r="T1545" s="57">
        <f>IF((R1545-S1545)&lt;SetUp!$B$53,R1545-S1545,SetUp!$B$53)</f>
        <v>0</v>
      </c>
      <c r="U1545" s="57">
        <f t="shared" si="497"/>
        <v>2.414361060358718</v>
      </c>
      <c r="V1545" s="57">
        <f>(L1545-P1545)/1000*SetUp!$B$13*1000000/SetUp!$B$48</f>
        <v>2.5120695233190968</v>
      </c>
      <c r="W1545" s="57">
        <f t="shared" si="508"/>
        <v>-5.5511151231257827E-16</v>
      </c>
      <c r="X1545" s="57">
        <f>MAX((SetUp!$B$56*(1-($H1545/SetUp!$B$56)^2)*TANH(($B1545-$D1545)/SetUp!$B$56))/(1+$H1545/SetUp!$B$56*TANH(($B1545-$D1545)/SetUp!$B$56)),0)</f>
        <v>0</v>
      </c>
      <c r="AP1545" s="64">
        <v>28758</v>
      </c>
      <c r="AQ1545" s="55">
        <v>9</v>
      </c>
      <c r="AR1545" s="55">
        <v>269</v>
      </c>
      <c r="AS1545" s="66">
        <f t="shared" si="498"/>
        <v>0</v>
      </c>
      <c r="AT1545" s="66">
        <f t="shared" si="499"/>
        <v>8.2799109754216893E-2</v>
      </c>
      <c r="AU1545" s="55" t="str">
        <f>IF(OR($AP1545&lt;SetUp!$B$97,$AP1545&gt;SetUp!$B$98),"Não","Sim")</f>
        <v>Não</v>
      </c>
      <c r="AV1545" s="68">
        <f t="shared" si="500"/>
        <v>0</v>
      </c>
      <c r="AW1545" s="68">
        <f t="shared" si="501"/>
        <v>0.2877483444856232</v>
      </c>
      <c r="AX1545" s="68">
        <f t="shared" si="502"/>
        <v>0</v>
      </c>
      <c r="AY1545" s="68">
        <f t="shared" si="503"/>
        <v>-1.0819743326705502</v>
      </c>
      <c r="AZ1545" s="68">
        <f t="shared" si="504"/>
        <v>8.2799109754216893E-2</v>
      </c>
      <c r="BA1545" s="68">
        <f t="shared" si="505"/>
        <v>0.2877483444856232</v>
      </c>
      <c r="BB1545" s="68">
        <f t="shared" si="506"/>
        <v>-1.0819743326705502</v>
      </c>
    </row>
    <row r="1546" spans="1:54" x14ac:dyDescent="0.3">
      <c r="A1546" s="64">
        <v>28208</v>
      </c>
      <c r="B1546" s="57">
        <v>1.198</v>
      </c>
      <c r="C1546" s="57">
        <v>1.385</v>
      </c>
      <c r="D1546" s="57">
        <v>4.6269999999999998</v>
      </c>
      <c r="E1546" s="57">
        <f t="shared" si="491"/>
        <v>1.198</v>
      </c>
      <c r="F1546" s="57">
        <f t="shared" si="492"/>
        <v>3.4289999999999998</v>
      </c>
      <c r="G1546" s="57">
        <f t="shared" si="493"/>
        <v>0</v>
      </c>
      <c r="H1546" s="57">
        <f>IF(Q1545&gt;SetUp!$B$56,SetUp!$B$56,Q1545)</f>
        <v>25.904821325814456</v>
      </c>
      <c r="I1546" s="57">
        <f t="shared" si="507"/>
        <v>2.414361060358718</v>
      </c>
      <c r="J1546" s="57">
        <f>MIN(F1546,H1546,(1-EXP(-SetUp!$B$52*H1546/SetUp!$B$56))*F1546)</f>
        <v>3.3691168226378152</v>
      </c>
      <c r="K1546" s="57">
        <f t="shared" si="494"/>
        <v>22.535704503176643</v>
      </c>
      <c r="L1546" s="57">
        <f>IF(I1546&lt;=0,0,MIN(SetUp!$B$50*I1546^SetUp!$B$55,I1546))</f>
        <v>8.892691257801591E-2</v>
      </c>
      <c r="M1546" s="57">
        <f t="shared" si="495"/>
        <v>2.3254341477807019</v>
      </c>
      <c r="N1546" s="57">
        <f>IF(SetUp!$B$62=0,X1546,(B1546-E1546)*(1-(H1546/SetUp!$B$66/SetUp!$B$56)))</f>
        <v>0</v>
      </c>
      <c r="O1546" s="57">
        <f>K1546*SetUp!$B$65</f>
        <v>0</v>
      </c>
      <c r="P1546" s="57">
        <f>MIN(SetUp!$B$54*L1546^SetUp!$B$51,L1546)</f>
        <v>4.7559250702236752E-2</v>
      </c>
      <c r="Q1546" s="57">
        <f t="shared" si="496"/>
        <v>22.535704503176643</v>
      </c>
      <c r="R1546" s="57">
        <f>IF((H1546+N1546-O1546)&gt;SetUp!$B$56,T1545+H1546+N1546-O1546-SetUp!$B$56,T1545)</f>
        <v>0</v>
      </c>
      <c r="S1546" s="57">
        <f>R1546*SetUp!$B$65</f>
        <v>0</v>
      </c>
      <c r="T1546" s="57">
        <f>IF((R1546-S1546)&lt;SetUp!$B$53,R1546-S1546,SetUp!$B$53)</f>
        <v>0</v>
      </c>
      <c r="U1546" s="57">
        <f t="shared" si="497"/>
        <v>2.3254341477807019</v>
      </c>
      <c r="V1546" s="57">
        <f>(L1546-P1546)/1000*SetUp!$B$13*1000000/SetUp!$B$48</f>
        <v>2.3528967590983614</v>
      </c>
      <c r="W1546" s="57">
        <f t="shared" si="508"/>
        <v>2.4980018054066022E-16</v>
      </c>
      <c r="X1546" s="57">
        <f>MAX((SetUp!$B$56*(1-($H1546/SetUp!$B$56)^2)*TANH(($B1546-$D1546)/SetUp!$B$56))/(1+$H1546/SetUp!$B$56*TANH(($B1546-$D1546)/SetUp!$B$56)),0)</f>
        <v>0</v>
      </c>
      <c r="AP1546" s="64">
        <v>28759</v>
      </c>
      <c r="AQ1546" s="55">
        <v>9</v>
      </c>
      <c r="AR1546" s="55">
        <v>270</v>
      </c>
      <c r="AS1546" s="66">
        <f t="shared" si="498"/>
        <v>0</v>
      </c>
      <c r="AT1546" s="66">
        <f t="shared" si="499"/>
        <v>8.1404285427156262E-2</v>
      </c>
      <c r="AU1546" s="55" t="str">
        <f>IF(OR($AP1546&lt;SetUp!$B$97,$AP1546&gt;SetUp!$B$98),"Não","Sim")</f>
        <v>Não</v>
      </c>
      <c r="AV1546" s="68">
        <f t="shared" si="500"/>
        <v>0</v>
      </c>
      <c r="AW1546" s="68">
        <f t="shared" si="501"/>
        <v>0.28531436246210296</v>
      </c>
      <c r="AX1546" s="68">
        <f t="shared" si="502"/>
        <v>0</v>
      </c>
      <c r="AY1546" s="68">
        <f t="shared" si="503"/>
        <v>-1.0893527316172229</v>
      </c>
      <c r="AZ1546" s="68">
        <f t="shared" si="504"/>
        <v>8.1404285427156262E-2</v>
      </c>
      <c r="BA1546" s="68">
        <f t="shared" si="505"/>
        <v>0.28531436246210296</v>
      </c>
      <c r="BB1546" s="68">
        <f t="shared" si="506"/>
        <v>-1.0893527316172229</v>
      </c>
    </row>
    <row r="1547" spans="1:54" x14ac:dyDescent="0.3">
      <c r="A1547" s="64">
        <v>28209</v>
      </c>
      <c r="B1547" s="57">
        <v>3.0990000000000002</v>
      </c>
      <c r="C1547" s="57">
        <v>1.1259999999999999</v>
      </c>
      <c r="D1547" s="57">
        <v>4.6269999999999998</v>
      </c>
      <c r="E1547" s="57">
        <f t="shared" si="491"/>
        <v>3.0990000000000002</v>
      </c>
      <c r="F1547" s="57">
        <f t="shared" si="492"/>
        <v>1.5279999999999996</v>
      </c>
      <c r="G1547" s="57">
        <f t="shared" si="493"/>
        <v>0</v>
      </c>
      <c r="H1547" s="57">
        <f>IF(Q1546&gt;SetUp!$B$56,SetUp!$B$56,Q1546)</f>
        <v>22.535704503176643</v>
      </c>
      <c r="I1547" s="57">
        <f t="shared" si="507"/>
        <v>2.3254341477807019</v>
      </c>
      <c r="J1547" s="57">
        <f>MIN(F1547,H1547,(1-EXP(-SetUp!$B$52*H1547/SetUp!$B$56))*F1547)</f>
        <v>1.4828264769893373</v>
      </c>
      <c r="K1547" s="57">
        <f t="shared" si="494"/>
        <v>21.052878026187305</v>
      </c>
      <c r="L1547" s="57">
        <f>IF(I1547&lt;=0,0,MIN(SetUp!$B$50*I1547^SetUp!$B$55,I1547))</f>
        <v>8.3535214798206622E-2</v>
      </c>
      <c r="M1547" s="57">
        <f t="shared" si="495"/>
        <v>2.2418989329824952</v>
      </c>
      <c r="N1547" s="57">
        <f>IF(SetUp!$B$62=0,X1547,(B1547-E1547)*(1-(H1547/SetUp!$B$66/SetUp!$B$56)))</f>
        <v>0</v>
      </c>
      <c r="O1547" s="57">
        <f>K1547*SetUp!$B$65</f>
        <v>0</v>
      </c>
      <c r="P1547" s="57">
        <f>MIN(SetUp!$B$54*L1547^SetUp!$B$51,L1547)</f>
        <v>4.472326363278524E-2</v>
      </c>
      <c r="Q1547" s="57">
        <f t="shared" si="496"/>
        <v>21.052878026187305</v>
      </c>
      <c r="R1547" s="57">
        <f>IF((H1547+N1547-O1547)&gt;SetUp!$B$56,T1546+H1547+N1547-O1547-SetUp!$B$56,T1546)</f>
        <v>0</v>
      </c>
      <c r="S1547" s="57">
        <f>R1547*SetUp!$B$65</f>
        <v>0</v>
      </c>
      <c r="T1547" s="57">
        <f>IF((R1547-S1547)&lt;SetUp!$B$53,R1547-S1547,SetUp!$B$53)</f>
        <v>0</v>
      </c>
      <c r="U1547" s="57">
        <f t="shared" si="497"/>
        <v>2.2418989329824952</v>
      </c>
      <c r="V1547" s="57">
        <f>(L1547-P1547)/1000*SetUp!$B$13*1000000/SetUp!$B$48</f>
        <v>2.2075338554454822</v>
      </c>
      <c r="W1547" s="57">
        <f t="shared" si="508"/>
        <v>-2.0677903833643541E-15</v>
      </c>
      <c r="X1547" s="57">
        <f>MAX((SetUp!$B$56*(1-($H1547/SetUp!$B$56)^2)*TANH(($B1547-$D1547)/SetUp!$B$56))/(1+$H1547/SetUp!$B$56*TANH(($B1547-$D1547)/SetUp!$B$56)),0)</f>
        <v>0</v>
      </c>
      <c r="AP1547" s="64">
        <v>28760</v>
      </c>
      <c r="AQ1547" s="55">
        <v>9</v>
      </c>
      <c r="AR1547" s="55">
        <v>271</v>
      </c>
      <c r="AS1547" s="66">
        <f t="shared" si="498"/>
        <v>0</v>
      </c>
      <c r="AT1547" s="66">
        <f t="shared" si="499"/>
        <v>8.0041994511923023E-2</v>
      </c>
      <c r="AU1547" s="55" t="str">
        <f>IF(OR($AP1547&lt;SetUp!$B$97,$AP1547&gt;SetUp!$B$98),"Não","Sim")</f>
        <v>Não</v>
      </c>
      <c r="AV1547" s="68">
        <f t="shared" si="500"/>
        <v>0</v>
      </c>
      <c r="AW1547" s="68">
        <f t="shared" si="501"/>
        <v>0.28291693924528982</v>
      </c>
      <c r="AX1547" s="68">
        <f t="shared" si="502"/>
        <v>0</v>
      </c>
      <c r="AY1547" s="68">
        <f t="shared" si="503"/>
        <v>-1.096682098012713</v>
      </c>
      <c r="AZ1547" s="68">
        <f t="shared" si="504"/>
        <v>8.0041994511923023E-2</v>
      </c>
      <c r="BA1547" s="68">
        <f t="shared" si="505"/>
        <v>0.28291693924528982</v>
      </c>
      <c r="BB1547" s="68">
        <f t="shared" si="506"/>
        <v>-1.096682098012713</v>
      </c>
    </row>
    <row r="1548" spans="1:54" x14ac:dyDescent="0.3">
      <c r="A1548" s="64">
        <v>28210</v>
      </c>
      <c r="B1548" s="57">
        <v>2.4009999999999998</v>
      </c>
      <c r="C1548" s="57">
        <v>0.97299999999999998</v>
      </c>
      <c r="D1548" s="57">
        <v>4.6269999999999998</v>
      </c>
      <c r="E1548" s="57">
        <f t="shared" si="491"/>
        <v>2.4009999999999998</v>
      </c>
      <c r="F1548" s="57">
        <f t="shared" si="492"/>
        <v>2.226</v>
      </c>
      <c r="G1548" s="57">
        <f t="shared" si="493"/>
        <v>0</v>
      </c>
      <c r="H1548" s="57">
        <f>IF(Q1547&gt;SetUp!$B$56,SetUp!$B$56,Q1547)</f>
        <v>21.052878026187305</v>
      </c>
      <c r="I1548" s="57">
        <f t="shared" si="507"/>
        <v>2.2418989329824952</v>
      </c>
      <c r="J1548" s="57">
        <f>MIN(F1548,H1548,(1-EXP(-SetUp!$B$52*H1548/SetUp!$B$56))*F1548)</f>
        <v>2.1430324688544697</v>
      </c>
      <c r="K1548" s="57">
        <f t="shared" si="494"/>
        <v>18.909845557332837</v>
      </c>
      <c r="L1548" s="57">
        <f>IF(I1548&lt;=0,0,MIN(SetUp!$B$50*I1548^SetUp!$B$55,I1548))</f>
        <v>7.8594031790525765E-2</v>
      </c>
      <c r="M1548" s="57">
        <f t="shared" si="495"/>
        <v>2.1633049011919696</v>
      </c>
      <c r="N1548" s="57">
        <f>IF(SetUp!$B$62=0,X1548,(B1548-E1548)*(1-(H1548/SetUp!$B$66/SetUp!$B$56)))</f>
        <v>0</v>
      </c>
      <c r="O1548" s="57">
        <f>K1548*SetUp!$B$65</f>
        <v>0</v>
      </c>
      <c r="P1548" s="57">
        <f>MIN(SetUp!$B$54*L1548^SetUp!$B$51,L1548)</f>
        <v>4.2121510691335691E-2</v>
      </c>
      <c r="Q1548" s="57">
        <f t="shared" si="496"/>
        <v>18.909845557332837</v>
      </c>
      <c r="R1548" s="57">
        <f>IF((H1548+N1548-O1548)&gt;SetUp!$B$56,T1547+H1548+N1548-O1548-SetUp!$B$56,T1547)</f>
        <v>0</v>
      </c>
      <c r="S1548" s="57">
        <f>R1548*SetUp!$B$65</f>
        <v>0</v>
      </c>
      <c r="T1548" s="57">
        <f>IF((R1548-S1548)&lt;SetUp!$B$53,R1548-S1548,SetUp!$B$53)</f>
        <v>0</v>
      </c>
      <c r="U1548" s="57">
        <f t="shared" si="497"/>
        <v>2.1633049011919696</v>
      </c>
      <c r="V1548" s="57">
        <f>(L1548-P1548)/1000*SetUp!$B$13*1000000/SetUp!$B$48</f>
        <v>2.0744724937107555</v>
      </c>
      <c r="W1548" s="57">
        <f t="shared" si="508"/>
        <v>2.8310687127941492E-15</v>
      </c>
      <c r="X1548" s="57">
        <f>MAX((SetUp!$B$56*(1-($H1548/SetUp!$B$56)^2)*TANH(($B1548-$D1548)/SetUp!$B$56))/(1+$H1548/SetUp!$B$56*TANH(($B1548-$D1548)/SetUp!$B$56)),0)</f>
        <v>0</v>
      </c>
      <c r="AP1548" s="64">
        <v>28761</v>
      </c>
      <c r="AQ1548" s="55">
        <v>9</v>
      </c>
      <c r="AR1548" s="55">
        <v>272</v>
      </c>
      <c r="AS1548" s="66">
        <f t="shared" si="498"/>
        <v>0</v>
      </c>
      <c r="AT1548" s="66">
        <f t="shared" si="499"/>
        <v>7.871126955731593E-2</v>
      </c>
      <c r="AU1548" s="55" t="str">
        <f>IF(OR($AP1548&lt;SetUp!$B$97,$AP1548&gt;SetUp!$B$98),"Não","Sim")</f>
        <v>Não</v>
      </c>
      <c r="AV1548" s="68">
        <f t="shared" si="500"/>
        <v>0</v>
      </c>
      <c r="AW1548" s="68">
        <f t="shared" si="501"/>
        <v>0.28055528787979728</v>
      </c>
      <c r="AX1548" s="68">
        <f t="shared" si="502"/>
        <v>0</v>
      </c>
      <c r="AY1548" s="68">
        <f t="shared" si="503"/>
        <v>-1.1039630826833027</v>
      </c>
      <c r="AZ1548" s="68">
        <f t="shared" si="504"/>
        <v>7.871126955731593E-2</v>
      </c>
      <c r="BA1548" s="68">
        <f t="shared" si="505"/>
        <v>0.28055528787979728</v>
      </c>
      <c r="BB1548" s="68">
        <f t="shared" si="506"/>
        <v>-1.1039630826833027</v>
      </c>
    </row>
    <row r="1549" spans="1:54" x14ac:dyDescent="0.3">
      <c r="A1549" s="64">
        <v>28211</v>
      </c>
      <c r="B1549" s="57">
        <v>6.0439999999999996</v>
      </c>
      <c r="C1549" s="57">
        <v>0.83399999999999996</v>
      </c>
      <c r="D1549" s="57">
        <v>4.6269999999999998</v>
      </c>
      <c r="E1549" s="57">
        <f t="shared" si="491"/>
        <v>4.6269999999999998</v>
      </c>
      <c r="F1549" s="57">
        <f t="shared" si="492"/>
        <v>0</v>
      </c>
      <c r="G1549" s="57">
        <f t="shared" si="493"/>
        <v>0.13231865835505552</v>
      </c>
      <c r="H1549" s="57">
        <f>IF(Q1548&gt;SetUp!$B$56,SetUp!$B$56,Q1548)</f>
        <v>18.909845557332837</v>
      </c>
      <c r="I1549" s="57">
        <f t="shared" si="507"/>
        <v>2.2956235595470251</v>
      </c>
      <c r="J1549" s="57">
        <f>MIN(F1549,H1549,(1-EXP(-SetUp!$B$52*H1549/SetUp!$B$56))*F1549)</f>
        <v>0</v>
      </c>
      <c r="K1549" s="57">
        <f t="shared" si="494"/>
        <v>18.909845557332837</v>
      </c>
      <c r="L1549" s="57">
        <f>IF(I1549&lt;=0,0,MIN(SetUp!$B$50*I1549^SetUp!$B$55,I1549))</f>
        <v>8.1758071664434634E-2</v>
      </c>
      <c r="M1549" s="57">
        <f t="shared" si="495"/>
        <v>2.2138654878825905</v>
      </c>
      <c r="N1549" s="57">
        <f>IF(SetUp!$B$62=0,X1549,(B1549-E1549)*(1-(H1549/SetUp!$B$66/SetUp!$B$56)))</f>
        <v>1.2846813416449443</v>
      </c>
      <c r="O1549" s="57">
        <f>K1549*SetUp!$B$65</f>
        <v>0</v>
      </c>
      <c r="P1549" s="57">
        <f>MIN(SetUp!$B$54*L1549^SetUp!$B$51,L1549)</f>
        <v>4.3787828431738861E-2</v>
      </c>
      <c r="Q1549" s="57">
        <f t="shared" si="496"/>
        <v>20.194526898977781</v>
      </c>
      <c r="R1549" s="57">
        <f>IF((H1549+N1549-O1549)&gt;SetUp!$B$56,T1548+H1549+N1549-O1549-SetUp!$B$56,T1548)</f>
        <v>0</v>
      </c>
      <c r="S1549" s="57">
        <f>R1549*SetUp!$B$65</f>
        <v>0</v>
      </c>
      <c r="T1549" s="57">
        <f>IF((R1549-S1549)&lt;SetUp!$B$53,R1549-S1549,SetUp!$B$53)</f>
        <v>0</v>
      </c>
      <c r="U1549" s="57">
        <f t="shared" si="497"/>
        <v>2.2138654878825905</v>
      </c>
      <c r="V1549" s="57">
        <f>(L1549-P1549)/1000*SetUp!$B$13*1000000/SetUp!$B$48</f>
        <v>2.159659458459632</v>
      </c>
      <c r="W1549" s="57">
        <f t="shared" si="508"/>
        <v>-1.3045120539345589E-15</v>
      </c>
      <c r="X1549" s="57">
        <f>MAX((SetUp!$B$56*(1-($H1549/SetUp!$B$56)^2)*TANH(($B1549-$D1549)/SetUp!$B$56))/(1+$H1549/SetUp!$B$56*TANH(($B1549-$D1549)/SetUp!$B$56)),0)</f>
        <v>1.2846813416449443</v>
      </c>
      <c r="AP1549" s="64">
        <v>28762</v>
      </c>
      <c r="AQ1549" s="55">
        <v>9</v>
      </c>
      <c r="AR1549" s="55">
        <v>273</v>
      </c>
      <c r="AS1549" s="66">
        <f t="shared" si="498"/>
        <v>0</v>
      </c>
      <c r="AT1549" s="66">
        <f t="shared" si="499"/>
        <v>7.7411178017642468E-2</v>
      </c>
      <c r="AU1549" s="55" t="str">
        <f>IF(OR($AP1549&lt;SetUp!$B$97,$AP1549&gt;SetUp!$B$98),"Não","Sim")</f>
        <v>Não</v>
      </c>
      <c r="AV1549" s="68">
        <f t="shared" si="500"/>
        <v>0</v>
      </c>
      <c r="AW1549" s="68">
        <f t="shared" si="501"/>
        <v>0.27822864341696107</v>
      </c>
      <c r="AX1549" s="68">
        <f t="shared" si="502"/>
        <v>0</v>
      </c>
      <c r="AY1549" s="68">
        <f t="shared" si="503"/>
        <v>-1.1111963235435911</v>
      </c>
      <c r="AZ1549" s="68">
        <f t="shared" si="504"/>
        <v>7.7411178017642468E-2</v>
      </c>
      <c r="BA1549" s="68">
        <f t="shared" si="505"/>
        <v>0.27822864341696107</v>
      </c>
      <c r="BB1549" s="68">
        <f t="shared" si="506"/>
        <v>-1.1111963235435911</v>
      </c>
    </row>
    <row r="1550" spans="1:54" x14ac:dyDescent="0.3">
      <c r="A1550" s="64">
        <v>28212</v>
      </c>
      <c r="B1550" s="57">
        <v>3.4910000000000001</v>
      </c>
      <c r="C1550" s="57">
        <v>1.48</v>
      </c>
      <c r="D1550" s="57">
        <v>4.6269999999999998</v>
      </c>
      <c r="E1550" s="57">
        <f t="shared" si="491"/>
        <v>3.4910000000000001</v>
      </c>
      <c r="F1550" s="57">
        <f t="shared" si="492"/>
        <v>1.1359999999999997</v>
      </c>
      <c r="G1550" s="57">
        <f t="shared" si="493"/>
        <v>0</v>
      </c>
      <c r="H1550" s="57">
        <f>IF(Q1549&gt;SetUp!$B$56,SetUp!$B$56,Q1549)</f>
        <v>20.194526898977781</v>
      </c>
      <c r="I1550" s="57">
        <f t="shared" si="507"/>
        <v>2.2138654878825905</v>
      </c>
      <c r="J1550" s="57">
        <f>MIN(F1550,H1550,(1-EXP(-SetUp!$B$52*H1550/SetUp!$B$56))*F1550)</f>
        <v>1.0875818970678337</v>
      </c>
      <c r="K1550" s="57">
        <f t="shared" si="494"/>
        <v>19.106945001909946</v>
      </c>
      <c r="L1550" s="57">
        <f>IF(I1550&lt;=0,0,MIN(SetUp!$B$50*I1550^SetUp!$B$55,I1550))</f>
        <v>7.6962925533612295E-2</v>
      </c>
      <c r="M1550" s="57">
        <f t="shared" si="495"/>
        <v>2.1369025623489781</v>
      </c>
      <c r="N1550" s="57">
        <f>IF(SetUp!$B$62=0,X1550,(B1550-E1550)*(1-(H1550/SetUp!$B$66/SetUp!$B$56)))</f>
        <v>0</v>
      </c>
      <c r="O1550" s="57">
        <f>K1550*SetUp!$B$65</f>
        <v>0</v>
      </c>
      <c r="P1550" s="57">
        <f>MIN(SetUp!$B$54*L1550^SetUp!$B$51,L1550)</f>
        <v>4.1262057794433898E-2</v>
      </c>
      <c r="Q1550" s="57">
        <f t="shared" si="496"/>
        <v>19.106945001909946</v>
      </c>
      <c r="R1550" s="57">
        <f>IF((H1550+N1550-O1550)&gt;SetUp!$B$56,T1549+H1550+N1550-O1550-SetUp!$B$56,T1549)</f>
        <v>0</v>
      </c>
      <c r="S1550" s="57">
        <f>R1550*SetUp!$B$65</f>
        <v>0</v>
      </c>
      <c r="T1550" s="57">
        <f>IF((R1550-S1550)&lt;SetUp!$B$53,R1550-S1550,SetUp!$B$53)</f>
        <v>0</v>
      </c>
      <c r="U1550" s="57">
        <f t="shared" si="497"/>
        <v>2.1369025623489781</v>
      </c>
      <c r="V1550" s="57">
        <f>(L1550-P1550)/1000*SetUp!$B$13*1000000/SetUp!$B$48</f>
        <v>2.0305826385052361</v>
      </c>
      <c r="W1550" s="57">
        <f t="shared" si="508"/>
        <v>-1.2073675392798577E-15</v>
      </c>
      <c r="X1550" s="57">
        <f>MAX((SetUp!$B$56*(1-($H1550/SetUp!$B$56)^2)*TANH(($B1550-$D1550)/SetUp!$B$56))/(1+$H1550/SetUp!$B$56*TANH(($B1550-$D1550)/SetUp!$B$56)),0)</f>
        <v>0</v>
      </c>
      <c r="AP1550" s="64">
        <v>28763</v>
      </c>
      <c r="AQ1550" s="55">
        <v>9</v>
      </c>
      <c r="AR1550" s="55">
        <v>274</v>
      </c>
      <c r="AS1550" s="66">
        <f t="shared" si="498"/>
        <v>0</v>
      </c>
      <c r="AT1550" s="66">
        <f t="shared" si="499"/>
        <v>7.6140820774447074E-2</v>
      </c>
      <c r="AU1550" s="55" t="str">
        <f>IF(OR($AP1550&lt;SetUp!$B$97,$AP1550&gt;SetUp!$B$98),"Não","Sim")</f>
        <v>Não</v>
      </c>
      <c r="AV1550" s="68">
        <f t="shared" si="500"/>
        <v>0</v>
      </c>
      <c r="AW1550" s="68">
        <f t="shared" si="501"/>
        <v>0.27593626215930206</v>
      </c>
      <c r="AX1550" s="68">
        <f t="shared" si="502"/>
        <v>0</v>
      </c>
      <c r="AY1550" s="68">
        <f t="shared" si="503"/>
        <v>-1.118382445936519</v>
      </c>
      <c r="AZ1550" s="68">
        <f t="shared" si="504"/>
        <v>7.6140820774447074E-2</v>
      </c>
      <c r="BA1550" s="68">
        <f t="shared" si="505"/>
        <v>0.27593626215930206</v>
      </c>
      <c r="BB1550" s="68">
        <f t="shared" si="506"/>
        <v>-1.118382445936519</v>
      </c>
    </row>
    <row r="1551" spans="1:54" x14ac:dyDescent="0.3">
      <c r="A1551" s="64">
        <v>28213</v>
      </c>
      <c r="B1551" s="57">
        <v>4.6159999999999997</v>
      </c>
      <c r="C1551" s="57">
        <v>2.669</v>
      </c>
      <c r="D1551" s="57">
        <v>4.6269999999999998</v>
      </c>
      <c r="E1551" s="57">
        <f t="shared" si="491"/>
        <v>4.6159999999999997</v>
      </c>
      <c r="F1551" s="57">
        <f t="shared" si="492"/>
        <v>1.1000000000000121E-2</v>
      </c>
      <c r="G1551" s="57">
        <f t="shared" si="493"/>
        <v>0</v>
      </c>
      <c r="H1551" s="57">
        <f>IF(Q1550&gt;SetUp!$B$56,SetUp!$B$56,Q1550)</f>
        <v>19.106945001909946</v>
      </c>
      <c r="I1551" s="57">
        <f t="shared" si="507"/>
        <v>2.1369025623489781</v>
      </c>
      <c r="J1551" s="57">
        <f>MIN(F1551,H1551,(1-EXP(-SetUp!$B$52*H1551/SetUp!$B$56))*F1551)</f>
        <v>1.0444321219029383E-2</v>
      </c>
      <c r="K1551" s="57">
        <f t="shared" si="494"/>
        <v>19.096500680690916</v>
      </c>
      <c r="L1551" s="57">
        <f>IF(I1551&lt;=0,0,MIN(SetUp!$B$50*I1551^SetUp!$B$55,I1551))</f>
        <v>7.2555563174307738E-2</v>
      </c>
      <c r="M1551" s="57">
        <f t="shared" si="495"/>
        <v>2.0643469991746706</v>
      </c>
      <c r="N1551" s="57">
        <f>IF(SetUp!$B$62=0,X1551,(B1551-E1551)*(1-(H1551/SetUp!$B$66/SetUp!$B$56)))</f>
        <v>0</v>
      </c>
      <c r="O1551" s="57">
        <f>K1551*SetUp!$B$65</f>
        <v>0</v>
      </c>
      <c r="P1551" s="57">
        <f>MIN(SetUp!$B$54*L1551^SetUp!$B$51,L1551)</f>
        <v>3.8938186629018517E-2</v>
      </c>
      <c r="Q1551" s="57">
        <f t="shared" si="496"/>
        <v>19.096500680690916</v>
      </c>
      <c r="R1551" s="57">
        <f>IF((H1551+N1551-O1551)&gt;SetUp!$B$56,T1550+H1551+N1551-O1551-SetUp!$B$56,T1550)</f>
        <v>0</v>
      </c>
      <c r="S1551" s="57">
        <f>R1551*SetUp!$B$65</f>
        <v>0</v>
      </c>
      <c r="T1551" s="57">
        <f>IF((R1551-S1551)&lt;SetUp!$B$53,R1551-S1551,SetUp!$B$53)</f>
        <v>0</v>
      </c>
      <c r="U1551" s="57">
        <f t="shared" si="497"/>
        <v>2.0643469991746706</v>
      </c>
      <c r="V1551" s="57">
        <f>(L1551-P1551)/1000*SetUp!$B$13*1000000/SetUp!$B$48</f>
        <v>1.9120784868219114</v>
      </c>
      <c r="W1551" s="57">
        <f t="shared" si="508"/>
        <v>-1.5265566588595902E-16</v>
      </c>
      <c r="X1551" s="57">
        <f>MAX((SetUp!$B$56*(1-($H1551/SetUp!$B$56)^2)*TANH(($B1551-$D1551)/SetUp!$B$56))/(1+$H1551/SetUp!$B$56*TANH(($B1551-$D1551)/SetUp!$B$56)),0)</f>
        <v>0</v>
      </c>
      <c r="AP1551" s="64">
        <v>28764</v>
      </c>
      <c r="AQ1551" s="55">
        <v>10</v>
      </c>
      <c r="AR1551" s="55">
        <v>275</v>
      </c>
      <c r="AS1551" s="66">
        <f t="shared" si="498"/>
        <v>0</v>
      </c>
      <c r="AT1551" s="66">
        <f t="shared" si="499"/>
        <v>7.4899330730007291E-2</v>
      </c>
      <c r="AU1551" s="55" t="str">
        <f>IF(OR($AP1551&lt;SetUp!$B$97,$AP1551&gt;SetUp!$B$98),"Não","Sim")</f>
        <v>Não</v>
      </c>
      <c r="AV1551" s="68">
        <f t="shared" si="500"/>
        <v>0</v>
      </c>
      <c r="AW1551" s="68">
        <f t="shared" si="501"/>
        <v>0.27367742093568348</v>
      </c>
      <c r="AX1551" s="68">
        <f t="shared" si="502"/>
        <v>0</v>
      </c>
      <c r="AY1551" s="68">
        <f t="shared" si="503"/>
        <v>-1.1255220629622604</v>
      </c>
      <c r="AZ1551" s="68">
        <f t="shared" si="504"/>
        <v>7.4899330730007291E-2</v>
      </c>
      <c r="BA1551" s="68">
        <f t="shared" si="505"/>
        <v>0.27367742093568348</v>
      </c>
      <c r="BB1551" s="68">
        <f t="shared" si="506"/>
        <v>-1.1255220629622604</v>
      </c>
    </row>
    <row r="1552" spans="1:54" x14ac:dyDescent="0.3">
      <c r="A1552" s="64">
        <v>28214</v>
      </c>
      <c r="B1552" s="57">
        <v>9.2560000000000002</v>
      </c>
      <c r="C1552" s="57">
        <v>2.3940000000000001</v>
      </c>
      <c r="D1552" s="57">
        <v>4.6269999999999998</v>
      </c>
      <c r="E1552" s="57">
        <f t="shared" si="491"/>
        <v>4.6269999999999998</v>
      </c>
      <c r="F1552" s="57">
        <f t="shared" si="492"/>
        <v>0</v>
      </c>
      <c r="G1552" s="57">
        <f t="shared" si="493"/>
        <v>0.50824570316167694</v>
      </c>
      <c r="H1552" s="57">
        <f>IF(Q1551&gt;SetUp!$B$56,SetUp!$B$56,Q1551)</f>
        <v>19.096500680690916</v>
      </c>
      <c r="I1552" s="57">
        <f t="shared" si="507"/>
        <v>2.5725927023363475</v>
      </c>
      <c r="J1552" s="57">
        <f>MIN(F1552,H1552,(1-EXP(-SetUp!$B$52*H1552/SetUp!$B$56))*F1552)</f>
        <v>0</v>
      </c>
      <c r="K1552" s="57">
        <f t="shared" si="494"/>
        <v>19.096500680690916</v>
      </c>
      <c r="L1552" s="57">
        <f>IF(I1552&lt;=0,0,MIN(SetUp!$B$50*I1552^SetUp!$B$55,I1552))</f>
        <v>9.8851039347663289E-2</v>
      </c>
      <c r="M1552" s="57">
        <f t="shared" si="495"/>
        <v>2.4737416629886844</v>
      </c>
      <c r="N1552" s="57">
        <f>IF(SetUp!$B$62=0,X1552,(B1552-E1552)*(1-(H1552/SetUp!$B$66/SetUp!$B$56)))</f>
        <v>4.1207542968383235</v>
      </c>
      <c r="O1552" s="57">
        <f>K1552*SetUp!$B$65</f>
        <v>0</v>
      </c>
      <c r="P1552" s="57">
        <f>MIN(SetUp!$B$54*L1552^SetUp!$B$51,L1552)</f>
        <v>5.277173404771375E-2</v>
      </c>
      <c r="Q1552" s="57">
        <f t="shared" si="496"/>
        <v>23.21725497752924</v>
      </c>
      <c r="R1552" s="57">
        <f>IF((H1552+N1552-O1552)&gt;SetUp!$B$56,T1551+H1552+N1552-O1552-SetUp!$B$56,T1551)</f>
        <v>0</v>
      </c>
      <c r="S1552" s="57">
        <f>R1552*SetUp!$B$65</f>
        <v>0</v>
      </c>
      <c r="T1552" s="57">
        <f>IF((R1552-S1552)&lt;SetUp!$B$53,R1552-S1552,SetUp!$B$53)</f>
        <v>0</v>
      </c>
      <c r="U1552" s="57">
        <f t="shared" si="497"/>
        <v>2.4737416629886844</v>
      </c>
      <c r="V1552" s="57">
        <f>(L1552-P1552)/1000*SetUp!$B$13*1000000/SetUp!$B$48</f>
        <v>2.6208841202416431</v>
      </c>
      <c r="W1552" s="57">
        <f t="shared" si="508"/>
        <v>-3.0531133177191805E-16</v>
      </c>
      <c r="X1552" s="57">
        <f>MAX((SetUp!$B$56*(1-($H1552/SetUp!$B$56)^2)*TANH(($B1552-$D1552)/SetUp!$B$56))/(1+$H1552/SetUp!$B$56*TANH(($B1552-$D1552)/SetUp!$B$56)),0)</f>
        <v>4.1207542968383235</v>
      </c>
      <c r="AP1552" s="64">
        <v>28765</v>
      </c>
      <c r="AQ1552" s="55">
        <v>10</v>
      </c>
      <c r="AR1552" s="55">
        <v>276</v>
      </c>
      <c r="AS1552" s="66">
        <f t="shared" si="498"/>
        <v>0</v>
      </c>
      <c r="AT1552" s="66">
        <f t="shared" si="499"/>
        <v>7.3685871468675376E-2</v>
      </c>
      <c r="AU1552" s="55" t="str">
        <f>IF(OR($AP1552&lt;SetUp!$B$97,$AP1552&gt;SetUp!$B$98),"Não","Sim")</f>
        <v>Não</v>
      </c>
      <c r="AV1552" s="68">
        <f t="shared" si="500"/>
        <v>0</v>
      </c>
      <c r="AW1552" s="68">
        <f t="shared" si="501"/>
        <v>0.27145141640572695</v>
      </c>
      <c r="AX1552" s="68">
        <f t="shared" si="502"/>
        <v>0</v>
      </c>
      <c r="AY1552" s="68">
        <f t="shared" si="503"/>
        <v>-1.1326157757964039</v>
      </c>
      <c r="AZ1552" s="68">
        <f t="shared" si="504"/>
        <v>7.3685871468675376E-2</v>
      </c>
      <c r="BA1552" s="68">
        <f t="shared" si="505"/>
        <v>0.27145141640572695</v>
      </c>
      <c r="BB1552" s="68">
        <f t="shared" si="506"/>
        <v>-1.1326157757964039</v>
      </c>
    </row>
    <row r="1553" spans="1:54" x14ac:dyDescent="0.3">
      <c r="A1553" s="64">
        <v>28215</v>
      </c>
      <c r="B1553" s="57">
        <v>8.7680000000000007</v>
      </c>
      <c r="C1553" s="57">
        <v>2.137</v>
      </c>
      <c r="D1553" s="57">
        <v>4.6269999999999998</v>
      </c>
      <c r="E1553" s="57">
        <f t="shared" si="491"/>
        <v>4.6269999999999998</v>
      </c>
      <c r="F1553" s="57">
        <f t="shared" si="492"/>
        <v>0</v>
      </c>
      <c r="G1553" s="57">
        <f t="shared" si="493"/>
        <v>0.63221743562369115</v>
      </c>
      <c r="H1553" s="57">
        <f>IF(Q1552&gt;SetUp!$B$56,SetUp!$B$56,Q1552)</f>
        <v>23.21725497752924</v>
      </c>
      <c r="I1553" s="57">
        <f t="shared" si="507"/>
        <v>3.1059590986123755</v>
      </c>
      <c r="J1553" s="57">
        <f>MIN(F1553,H1553,(1-EXP(-SetUp!$B$52*H1553/SetUp!$B$56))*F1553)</f>
        <v>0</v>
      </c>
      <c r="K1553" s="57">
        <f t="shared" si="494"/>
        <v>23.21725497752924</v>
      </c>
      <c r="L1553" s="57">
        <f>IF(I1553&lt;=0,0,MIN(SetUp!$B$50*I1553^SetUp!$B$55,I1553))</f>
        <v>0.13531805234996228</v>
      </c>
      <c r="M1553" s="57">
        <f t="shared" si="495"/>
        <v>2.9706410462624131</v>
      </c>
      <c r="N1553" s="57">
        <f>IF(SetUp!$B$62=0,X1553,(B1553-E1553)*(1-(H1553/SetUp!$B$66/SetUp!$B$56)))</f>
        <v>3.5087825643763098</v>
      </c>
      <c r="O1553" s="57">
        <f>K1553*SetUp!$B$65</f>
        <v>0</v>
      </c>
      <c r="P1553" s="57">
        <f>MIN(SetUp!$B$54*L1553^SetUp!$B$51,L1553)</f>
        <v>7.185481431203887E-2</v>
      </c>
      <c r="Q1553" s="57">
        <f t="shared" si="496"/>
        <v>26.726037541905551</v>
      </c>
      <c r="R1553" s="57">
        <f>IF((H1553+N1553-O1553)&gt;SetUp!$B$56,T1552+H1553+N1553-O1553-SetUp!$B$56,T1552)</f>
        <v>0</v>
      </c>
      <c r="S1553" s="57">
        <f>R1553*SetUp!$B$65</f>
        <v>0</v>
      </c>
      <c r="T1553" s="57">
        <f>IF((R1553-S1553)&lt;SetUp!$B$53,R1553-S1553,SetUp!$B$53)</f>
        <v>0</v>
      </c>
      <c r="U1553" s="57">
        <f t="shared" si="497"/>
        <v>2.9706410462624131</v>
      </c>
      <c r="V1553" s="57">
        <f>(L1553-P1553)/1000*SetUp!$B$13*1000000/SetUp!$B$48</f>
        <v>3.6096419360057288</v>
      </c>
      <c r="W1553" s="57">
        <f t="shared" si="508"/>
        <v>-1.0269562977782698E-15</v>
      </c>
      <c r="X1553" s="57">
        <f>MAX((SetUp!$B$56*(1-($H1553/SetUp!$B$56)^2)*TANH(($B1553-$D1553)/SetUp!$B$56))/(1+$H1553/SetUp!$B$56*TANH(($B1553-$D1553)/SetUp!$B$56)),0)</f>
        <v>3.5087825643763098</v>
      </c>
      <c r="AP1553" s="64">
        <v>28766</v>
      </c>
      <c r="AQ1553" s="55">
        <v>10</v>
      </c>
      <c r="AR1553" s="55">
        <v>277</v>
      </c>
      <c r="AS1553" s="66">
        <f t="shared" si="498"/>
        <v>0</v>
      </c>
      <c r="AT1553" s="66">
        <f t="shared" si="499"/>
        <v>7.2499635982378491E-2</v>
      </c>
      <c r="AU1553" s="55" t="str">
        <f>IF(OR($AP1553&lt;SetUp!$B$97,$AP1553&gt;SetUp!$B$98),"Não","Sim")</f>
        <v>Não</v>
      </c>
      <c r="AV1553" s="68">
        <f t="shared" si="500"/>
        <v>0</v>
      </c>
      <c r="AW1553" s="68">
        <f t="shared" si="501"/>
        <v>0.26925756439212339</v>
      </c>
      <c r="AX1553" s="68">
        <f t="shared" si="502"/>
        <v>0</v>
      </c>
      <c r="AY1553" s="68">
        <f t="shared" si="503"/>
        <v>-1.1396641739978508</v>
      </c>
      <c r="AZ1553" s="68">
        <f t="shared" si="504"/>
        <v>7.2499635982378491E-2</v>
      </c>
      <c r="BA1553" s="68">
        <f t="shared" si="505"/>
        <v>0.26925756439212339</v>
      </c>
      <c r="BB1553" s="68">
        <f t="shared" si="506"/>
        <v>-1.1396641739978508</v>
      </c>
    </row>
    <row r="1554" spans="1:54" x14ac:dyDescent="0.3">
      <c r="A1554" s="64">
        <v>28216</v>
      </c>
      <c r="B1554" s="57">
        <v>19.343</v>
      </c>
      <c r="C1554" s="57">
        <v>53.481999999999999</v>
      </c>
      <c r="D1554" s="57">
        <v>4.2549999999999999</v>
      </c>
      <c r="E1554" s="57">
        <f t="shared" si="491"/>
        <v>4.2549999999999999</v>
      </c>
      <c r="F1554" s="57">
        <f t="shared" si="492"/>
        <v>0</v>
      </c>
      <c r="G1554" s="57">
        <f t="shared" si="493"/>
        <v>3.9349727255039593</v>
      </c>
      <c r="H1554" s="57">
        <f>IF(Q1553&gt;SetUp!$B$56,SetUp!$B$56,Q1553)</f>
        <v>26.726037541905551</v>
      </c>
      <c r="I1554" s="57">
        <f t="shared" si="507"/>
        <v>6.9056137717663724</v>
      </c>
      <c r="J1554" s="57">
        <f>MIN(F1554,H1554,(1-EXP(-SetUp!$B$52*H1554/SetUp!$B$56))*F1554)</f>
        <v>0</v>
      </c>
      <c r="K1554" s="57">
        <f t="shared" si="494"/>
        <v>26.726037541905551</v>
      </c>
      <c r="L1554" s="57">
        <f>IF(I1554&lt;=0,0,MIN(SetUp!$B$50*I1554^SetUp!$B$55,I1554))</f>
        <v>0.51250722521049596</v>
      </c>
      <c r="M1554" s="57">
        <f t="shared" si="495"/>
        <v>6.3931065465558765</v>
      </c>
      <c r="N1554" s="57">
        <f>IF(SetUp!$B$62=0,X1554,(B1554-E1554)*(1-(H1554/SetUp!$B$66/SetUp!$B$56)))</f>
        <v>11.153027274496042</v>
      </c>
      <c r="O1554" s="57">
        <f>K1554*SetUp!$B$65</f>
        <v>0</v>
      </c>
      <c r="P1554" s="57">
        <f>MIN(SetUp!$B$54*L1554^SetUp!$B$51,L1554)</f>
        <v>0.26604884603783102</v>
      </c>
      <c r="Q1554" s="57">
        <f t="shared" si="496"/>
        <v>37.879064816401595</v>
      </c>
      <c r="R1554" s="57">
        <f>IF((H1554+N1554-O1554)&gt;SetUp!$B$56,T1553+H1554+N1554-O1554-SetUp!$B$56,T1553)</f>
        <v>0</v>
      </c>
      <c r="S1554" s="57">
        <f>R1554*SetUp!$B$65</f>
        <v>0</v>
      </c>
      <c r="T1554" s="57">
        <f>IF((R1554-S1554)&lt;SetUp!$B$53,R1554-S1554,SetUp!$B$53)</f>
        <v>0</v>
      </c>
      <c r="U1554" s="57">
        <f t="shared" si="497"/>
        <v>6.3931065465558765</v>
      </c>
      <c r="V1554" s="57">
        <f>(L1554-P1554)/1000*SetUp!$B$13*1000000/SetUp!$B$48</f>
        <v>14.017981566116159</v>
      </c>
      <c r="W1554" s="57">
        <f t="shared" si="508"/>
        <v>3.6637359812630166E-15</v>
      </c>
      <c r="X1554" s="57">
        <f>MAX((SetUp!$B$56*(1-($H1554/SetUp!$B$56)^2)*TANH(($B1554-$D1554)/SetUp!$B$56))/(1+$H1554/SetUp!$B$56*TANH(($B1554-$D1554)/SetUp!$B$56)),0)</f>
        <v>11.153027274496042</v>
      </c>
      <c r="AP1554" s="64">
        <v>28767</v>
      </c>
      <c r="AQ1554" s="55">
        <v>10</v>
      </c>
      <c r="AR1554" s="55">
        <v>278</v>
      </c>
      <c r="AS1554" s="66">
        <f t="shared" si="498"/>
        <v>0</v>
      </c>
      <c r="AT1554" s="66">
        <f t="shared" si="499"/>
        <v>7.1339845456814266E-2</v>
      </c>
      <c r="AU1554" s="55" t="str">
        <f>IF(OR($AP1554&lt;SetUp!$B$97,$AP1554&gt;SetUp!$B$98),"Não","Sim")</f>
        <v>Não</v>
      </c>
      <c r="AV1554" s="68">
        <f t="shared" si="500"/>
        <v>0</v>
      </c>
      <c r="AW1554" s="68">
        <f t="shared" si="501"/>
        <v>0.26709519923954878</v>
      </c>
      <c r="AX1554" s="68">
        <f t="shared" si="502"/>
        <v>0</v>
      </c>
      <c r="AY1554" s="68">
        <f t="shared" si="503"/>
        <v>-1.1466678358068247</v>
      </c>
      <c r="AZ1554" s="68">
        <f t="shared" si="504"/>
        <v>7.1339845456814266E-2</v>
      </c>
      <c r="BA1554" s="68">
        <f t="shared" si="505"/>
        <v>0.26709519923954878</v>
      </c>
      <c r="BB1554" s="68">
        <f t="shared" si="506"/>
        <v>-1.1466678358068247</v>
      </c>
    </row>
    <row r="1555" spans="1:54" x14ac:dyDescent="0.3">
      <c r="A1555" s="64">
        <v>28217</v>
      </c>
      <c r="B1555" s="57">
        <v>9.8360000000000003</v>
      </c>
      <c r="C1555" s="57">
        <v>109.16800000000001</v>
      </c>
      <c r="D1555" s="57">
        <v>4.2549999999999999</v>
      </c>
      <c r="E1555" s="57">
        <f t="shared" si="491"/>
        <v>4.2549999999999999</v>
      </c>
      <c r="F1555" s="57">
        <f t="shared" si="492"/>
        <v>0</v>
      </c>
      <c r="G1555" s="57">
        <f t="shared" si="493"/>
        <v>2.1412636877282112</v>
      </c>
      <c r="H1555" s="57">
        <f>IF(Q1554&gt;SetUp!$B$56,SetUp!$B$56,Q1554)</f>
        <v>37.879064816401595</v>
      </c>
      <c r="I1555" s="57">
        <f t="shared" si="507"/>
        <v>8.5343702342840881</v>
      </c>
      <c r="J1555" s="57">
        <f>MIN(F1555,H1555,(1-EXP(-SetUp!$B$52*H1555/SetUp!$B$56))*F1555)</f>
        <v>0</v>
      </c>
      <c r="K1555" s="57">
        <f t="shared" si="494"/>
        <v>37.879064816401595</v>
      </c>
      <c r="L1555" s="57">
        <f>IF(I1555&lt;=0,0,MIN(SetUp!$B$50*I1555^SetUp!$B$55,I1555))</f>
        <v>0.72942724924276625</v>
      </c>
      <c r="M1555" s="57">
        <f t="shared" si="495"/>
        <v>7.8049429850413219</v>
      </c>
      <c r="N1555" s="57">
        <f>IF(SetUp!$B$62=0,X1555,(B1555-E1555)*(1-(H1555/SetUp!$B$66/SetUp!$B$56)))</f>
        <v>3.4397363122717892</v>
      </c>
      <c r="O1555" s="57">
        <f>K1555*SetUp!$B$65</f>
        <v>0</v>
      </c>
      <c r="P1555" s="57">
        <f>MIN(SetUp!$B$54*L1555^SetUp!$B$51,L1555)</f>
        <v>0.37638798330577367</v>
      </c>
      <c r="Q1555" s="57">
        <f t="shared" si="496"/>
        <v>41.318801128673385</v>
      </c>
      <c r="R1555" s="57">
        <f>IF((H1555+N1555-O1555)&gt;SetUp!$B$56,T1554+H1555+N1555-O1555-SetUp!$B$56,T1554)</f>
        <v>0</v>
      </c>
      <c r="S1555" s="57">
        <f>R1555*SetUp!$B$65</f>
        <v>0</v>
      </c>
      <c r="T1555" s="57">
        <f>IF((R1555-S1555)&lt;SetUp!$B$53,R1555-S1555,SetUp!$B$53)</f>
        <v>0</v>
      </c>
      <c r="U1555" s="57">
        <f t="shared" si="497"/>
        <v>7.8049429850413219</v>
      </c>
      <c r="V1555" s="57">
        <f>(L1555-P1555)/1000*SetUp!$B$13*1000000/SetUp!$B$48</f>
        <v>20.080055458584432</v>
      </c>
      <c r="W1555" s="57">
        <f t="shared" si="508"/>
        <v>1.7763568394002505E-15</v>
      </c>
      <c r="X1555" s="57">
        <f>MAX((SetUp!$B$56*(1-($H1555/SetUp!$B$56)^2)*TANH(($B1555-$D1555)/SetUp!$B$56))/(1+$H1555/SetUp!$B$56*TANH(($B1555-$D1555)/SetUp!$B$56)),0)</f>
        <v>3.4397363122717892</v>
      </c>
      <c r="AP1555" s="64">
        <v>28768</v>
      </c>
      <c r="AQ1555" s="55">
        <v>10</v>
      </c>
      <c r="AR1555" s="55">
        <v>279</v>
      </c>
      <c r="AS1555" s="66">
        <f t="shared" si="498"/>
        <v>0</v>
      </c>
      <c r="AT1555" s="66">
        <f t="shared" si="499"/>
        <v>7.0205748115087258E-2</v>
      </c>
      <c r="AU1555" s="55" t="str">
        <f>IF(OR($AP1555&lt;SetUp!$B$97,$AP1555&gt;SetUp!$B$98),"Não","Sim")</f>
        <v>Não</v>
      </c>
      <c r="AV1555" s="68">
        <f t="shared" si="500"/>
        <v>0</v>
      </c>
      <c r="AW1555" s="68">
        <f t="shared" si="501"/>
        <v>0.26496367319896375</v>
      </c>
      <c r="AX1555" s="68">
        <f t="shared" si="502"/>
        <v>0</v>
      </c>
      <c r="AY1555" s="68">
        <f t="shared" si="503"/>
        <v>-1.1536273284333676</v>
      </c>
      <c r="AZ1555" s="68">
        <f t="shared" si="504"/>
        <v>7.0205748115087258E-2</v>
      </c>
      <c r="BA1555" s="68">
        <f t="shared" si="505"/>
        <v>0.26496367319896375</v>
      </c>
      <c r="BB1555" s="68">
        <f t="shared" si="506"/>
        <v>-1.1536273284333676</v>
      </c>
    </row>
    <row r="1556" spans="1:54" x14ac:dyDescent="0.3">
      <c r="A1556" s="64">
        <v>28218</v>
      </c>
      <c r="B1556" s="57">
        <v>4.2350000000000003</v>
      </c>
      <c r="C1556" s="57">
        <v>88.457999999999998</v>
      </c>
      <c r="D1556" s="57">
        <v>4.2549999999999999</v>
      </c>
      <c r="E1556" s="57">
        <f t="shared" si="491"/>
        <v>4.2350000000000003</v>
      </c>
      <c r="F1556" s="57">
        <f t="shared" si="492"/>
        <v>1.9999999999999574E-2</v>
      </c>
      <c r="G1556" s="57">
        <f t="shared" si="493"/>
        <v>0</v>
      </c>
      <c r="H1556" s="57">
        <f>IF(Q1555&gt;SetUp!$B$56,SetUp!$B$56,Q1555)</f>
        <v>41.318801128673385</v>
      </c>
      <c r="I1556" s="57">
        <f t="shared" si="507"/>
        <v>7.8049429850413219</v>
      </c>
      <c r="J1556" s="57">
        <f>MIN(F1556,H1556,(1-EXP(-SetUp!$B$52*H1556/SetUp!$B$56))*F1556)</f>
        <v>1.9968580620747276E-2</v>
      </c>
      <c r="K1556" s="57">
        <f t="shared" si="494"/>
        <v>41.298832548052637</v>
      </c>
      <c r="L1556" s="57">
        <f>IF(I1556&lt;=0,0,MIN(SetUp!$B$50*I1556^SetUp!$B$55,I1556))</f>
        <v>0.62851031439475435</v>
      </c>
      <c r="M1556" s="57">
        <f t="shared" si="495"/>
        <v>7.1764326706465678</v>
      </c>
      <c r="N1556" s="57">
        <f>IF(SetUp!$B$62=0,X1556,(B1556-E1556)*(1-(H1556/SetUp!$B$66/SetUp!$B$56)))</f>
        <v>0</v>
      </c>
      <c r="O1556" s="57">
        <f>K1556*SetUp!$B$65</f>
        <v>0</v>
      </c>
      <c r="P1556" s="57">
        <f>MIN(SetUp!$B$54*L1556^SetUp!$B$51,L1556)</f>
        <v>0.32513695125226127</v>
      </c>
      <c r="Q1556" s="57">
        <f t="shared" si="496"/>
        <v>41.298832548052637</v>
      </c>
      <c r="R1556" s="57">
        <f>IF((H1556+N1556-O1556)&gt;SetUp!$B$56,T1555+H1556+N1556-O1556-SetUp!$B$56,T1555)</f>
        <v>0</v>
      </c>
      <c r="S1556" s="57">
        <f>R1556*SetUp!$B$65</f>
        <v>0</v>
      </c>
      <c r="T1556" s="57">
        <f>IF((R1556-S1556)&lt;SetUp!$B$53,R1556-S1556,SetUp!$B$53)</f>
        <v>0</v>
      </c>
      <c r="U1556" s="57">
        <f t="shared" si="497"/>
        <v>7.1764326706465678</v>
      </c>
      <c r="V1556" s="57">
        <f>(L1556-P1556)/1000*SetUp!$B$13*1000000/SetUp!$B$48</f>
        <v>17.255173982957864</v>
      </c>
      <c r="W1556" s="57">
        <f t="shared" si="508"/>
        <v>8.8817841970012523E-16</v>
      </c>
      <c r="X1556" s="57">
        <f>MAX((SetUp!$B$56*(1-($H1556/SetUp!$B$56)^2)*TANH(($B1556-$D1556)/SetUp!$B$56))/(1+$H1556/SetUp!$B$56*TANH(($B1556-$D1556)/SetUp!$B$56)),0)</f>
        <v>0</v>
      </c>
      <c r="AP1556" s="64">
        <v>28769</v>
      </c>
      <c r="AQ1556" s="55">
        <v>10</v>
      </c>
      <c r="AR1556" s="55">
        <v>280</v>
      </c>
      <c r="AS1556" s="66">
        <f t="shared" si="498"/>
        <v>0</v>
      </c>
      <c r="AT1556" s="66">
        <f t="shared" si="499"/>
        <v>6.9096618115722971E-2</v>
      </c>
      <c r="AU1556" s="55" t="str">
        <f>IF(OR($AP1556&lt;SetUp!$B$97,$AP1556&gt;SetUp!$B$98),"Não","Sim")</f>
        <v>Não</v>
      </c>
      <c r="AV1556" s="68">
        <f t="shared" si="500"/>
        <v>0</v>
      </c>
      <c r="AW1556" s="68">
        <f t="shared" si="501"/>
        <v>0.26286235583613521</v>
      </c>
      <c r="AX1556" s="68">
        <f t="shared" si="502"/>
        <v>0</v>
      </c>
      <c r="AY1556" s="68">
        <f t="shared" si="503"/>
        <v>-1.1605432083366904</v>
      </c>
      <c r="AZ1556" s="68">
        <f t="shared" si="504"/>
        <v>6.9096618115722971E-2</v>
      </c>
      <c r="BA1556" s="68">
        <f t="shared" si="505"/>
        <v>0.26286235583613521</v>
      </c>
      <c r="BB1556" s="68">
        <f t="shared" si="506"/>
        <v>-1.1605432083366904</v>
      </c>
    </row>
    <row r="1557" spans="1:54" x14ac:dyDescent="0.3">
      <c r="A1557" s="64">
        <v>28219</v>
      </c>
      <c r="B1557" s="57">
        <v>8.7810000000000006</v>
      </c>
      <c r="C1557" s="57">
        <v>39.679000000000002</v>
      </c>
      <c r="D1557" s="57">
        <v>4.2549999999999999</v>
      </c>
      <c r="E1557" s="57">
        <f t="shared" si="491"/>
        <v>4.2549999999999999</v>
      </c>
      <c r="F1557" s="57">
        <f t="shared" si="492"/>
        <v>0</v>
      </c>
      <c r="G1557" s="57">
        <f t="shared" si="493"/>
        <v>2.0039431295140671</v>
      </c>
      <c r="H1557" s="57">
        <f>IF(Q1556&gt;SetUp!$B$56,SetUp!$B$56,Q1556)</f>
        <v>41.298832548052637</v>
      </c>
      <c r="I1557" s="57">
        <f t="shared" si="507"/>
        <v>9.1803758001606344</v>
      </c>
      <c r="J1557" s="57">
        <f>MIN(F1557,H1557,(1-EXP(-SetUp!$B$52*H1557/SetUp!$B$56))*F1557)</f>
        <v>0</v>
      </c>
      <c r="K1557" s="57">
        <f t="shared" si="494"/>
        <v>41.298832548052637</v>
      </c>
      <c r="L1557" s="57">
        <f>IF(I1557&lt;=0,0,MIN(SetUp!$B$50*I1557^SetUp!$B$55,I1557))</f>
        <v>0.82375288799407476</v>
      </c>
      <c r="M1557" s="57">
        <f t="shared" si="495"/>
        <v>8.3566229121665589</v>
      </c>
      <c r="N1557" s="57">
        <f>IF(SetUp!$B$62=0,X1557,(B1557-E1557)*(1-(H1557/SetUp!$B$66/SetUp!$B$56)))</f>
        <v>2.5220568704859336</v>
      </c>
      <c r="O1557" s="57">
        <f>K1557*SetUp!$B$65</f>
        <v>0</v>
      </c>
      <c r="P1557" s="57">
        <f>MIN(SetUp!$B$54*L1557^SetUp!$B$51,L1557)</f>
        <v>0.42418199714700844</v>
      </c>
      <c r="Q1557" s="57">
        <f t="shared" si="496"/>
        <v>43.82088941853857</v>
      </c>
      <c r="R1557" s="57">
        <f>IF((H1557+N1557-O1557)&gt;SetUp!$B$56,T1556+H1557+N1557-O1557-SetUp!$B$56,T1556)</f>
        <v>0</v>
      </c>
      <c r="S1557" s="57">
        <f>R1557*SetUp!$B$65</f>
        <v>0</v>
      </c>
      <c r="T1557" s="57">
        <f>IF((R1557-S1557)&lt;SetUp!$B$53,R1557-S1557,SetUp!$B$53)</f>
        <v>0</v>
      </c>
      <c r="U1557" s="57">
        <f t="shared" si="497"/>
        <v>8.3566229121665589</v>
      </c>
      <c r="V1557" s="57">
        <f>(L1557-P1557)/1000*SetUp!$B$13*1000000/SetUp!$B$48</f>
        <v>22.726666470230615</v>
      </c>
      <c r="W1557" s="57">
        <f t="shared" si="508"/>
        <v>-3.3306690738754696E-15</v>
      </c>
      <c r="X1557" s="57">
        <f>MAX((SetUp!$B$56*(1-($H1557/SetUp!$B$56)^2)*TANH(($B1557-$D1557)/SetUp!$B$56))/(1+$H1557/SetUp!$B$56*TANH(($B1557-$D1557)/SetUp!$B$56)),0)</f>
        <v>2.5220568704859336</v>
      </c>
      <c r="AP1557" s="64">
        <v>28770</v>
      </c>
      <c r="AQ1557" s="55">
        <v>10</v>
      </c>
      <c r="AR1557" s="55">
        <v>281</v>
      </c>
      <c r="AS1557" s="66">
        <f t="shared" si="498"/>
        <v>0</v>
      </c>
      <c r="AT1557" s="66">
        <f t="shared" si="499"/>
        <v>6.8011754502181998E-2</v>
      </c>
      <c r="AU1557" s="55" t="str">
        <f>IF(OR($AP1557&lt;SetUp!$B$97,$AP1557&gt;SetUp!$B$98),"Não","Sim")</f>
        <v>Não</v>
      </c>
      <c r="AV1557" s="68">
        <f t="shared" si="500"/>
        <v>0</v>
      </c>
      <c r="AW1557" s="68">
        <f t="shared" si="501"/>
        <v>0.26079063346328601</v>
      </c>
      <c r="AX1557" s="68">
        <f t="shared" si="502"/>
        <v>0</v>
      </c>
      <c r="AY1557" s="68">
        <f t="shared" si="503"/>
        <v>-1.1674160214957148</v>
      </c>
      <c r="AZ1557" s="68">
        <f t="shared" si="504"/>
        <v>6.8011754502181998E-2</v>
      </c>
      <c r="BA1557" s="68">
        <f t="shared" si="505"/>
        <v>0.26079063346328601</v>
      </c>
      <c r="BB1557" s="68">
        <f t="shared" si="506"/>
        <v>-1.1674160214957148</v>
      </c>
    </row>
    <row r="1558" spans="1:54" x14ac:dyDescent="0.3">
      <c r="A1558" s="64">
        <v>28220</v>
      </c>
      <c r="B1558" s="57">
        <v>15.595000000000001</v>
      </c>
      <c r="C1558" s="57">
        <v>15.875999999999999</v>
      </c>
      <c r="D1558" s="57">
        <v>4.2549999999999999</v>
      </c>
      <c r="E1558" s="57">
        <f t="shared" si="491"/>
        <v>4.2549999999999999</v>
      </c>
      <c r="F1558" s="57">
        <f t="shared" si="492"/>
        <v>0</v>
      </c>
      <c r="G1558" s="57">
        <f t="shared" si="493"/>
        <v>6.0176647396646903</v>
      </c>
      <c r="H1558" s="57">
        <f>IF(Q1557&gt;SetUp!$B$56,SetUp!$B$56,Q1557)</f>
        <v>43.82088941853857</v>
      </c>
      <c r="I1558" s="57">
        <f t="shared" si="507"/>
        <v>14.374287651831249</v>
      </c>
      <c r="J1558" s="57">
        <f>MIN(F1558,H1558,(1-EXP(-SetUp!$B$52*H1558/SetUp!$B$56))*F1558)</f>
        <v>0</v>
      </c>
      <c r="K1558" s="57">
        <f t="shared" si="494"/>
        <v>43.82088941853857</v>
      </c>
      <c r="L1558" s="57">
        <f>IF(I1558&lt;=0,0,MIN(SetUp!$B$50*I1558^SetUp!$B$55,I1558))</f>
        <v>1.739162130439116</v>
      </c>
      <c r="M1558" s="57">
        <f t="shared" si="495"/>
        <v>12.635125521392133</v>
      </c>
      <c r="N1558" s="57">
        <f>IF(SetUp!$B$62=0,X1558,(B1558-E1558)*(1-(H1558/SetUp!$B$66/SetUp!$B$56)))</f>
        <v>5.3223352603353096</v>
      </c>
      <c r="O1558" s="57">
        <f>K1558*SetUp!$B$65</f>
        <v>0</v>
      </c>
      <c r="P1558" s="57">
        <f>MIN(SetUp!$B$54*L1558^SetUp!$B$51,L1558)</f>
        <v>0.88424833584799067</v>
      </c>
      <c r="Q1558" s="57">
        <f t="shared" si="496"/>
        <v>49.143224678873878</v>
      </c>
      <c r="R1558" s="57">
        <f>IF((H1558+N1558-O1558)&gt;SetUp!$B$56,T1557+H1558+N1558-O1558-SetUp!$B$56,T1557)</f>
        <v>0</v>
      </c>
      <c r="S1558" s="57">
        <f>R1558*SetUp!$B$65</f>
        <v>0</v>
      </c>
      <c r="T1558" s="57">
        <f>IF((R1558-S1558)&lt;SetUp!$B$53,R1558-S1558,SetUp!$B$53)</f>
        <v>0</v>
      </c>
      <c r="U1558" s="57">
        <f t="shared" si="497"/>
        <v>12.635125521392133</v>
      </c>
      <c r="V1558" s="57">
        <f>(L1558-P1558)/1000*SetUp!$B$13*1000000/SetUp!$B$48</f>
        <v>48.625515810930864</v>
      </c>
      <c r="W1558" s="57">
        <f t="shared" si="508"/>
        <v>-2.4424906541753444E-15</v>
      </c>
      <c r="X1558" s="57">
        <f>MAX((SetUp!$B$56*(1-($H1558/SetUp!$B$56)^2)*TANH(($B1558-$D1558)/SetUp!$B$56))/(1+$H1558/SetUp!$B$56*TANH(($B1558-$D1558)/SetUp!$B$56)),0)</f>
        <v>5.3223352603353096</v>
      </c>
      <c r="AP1558" s="64">
        <v>28771</v>
      </c>
      <c r="AQ1558" s="55">
        <v>10</v>
      </c>
      <c r="AR1558" s="55">
        <v>282</v>
      </c>
      <c r="AS1558" s="66">
        <f t="shared" si="498"/>
        <v>0</v>
      </c>
      <c r="AT1558" s="66">
        <f t="shared" si="499"/>
        <v>6.6950480201158985E-2</v>
      </c>
      <c r="AU1558" s="55" t="str">
        <f>IF(OR($AP1558&lt;SetUp!$B$97,$AP1558&gt;SetUp!$B$98),"Não","Sim")</f>
        <v>Não</v>
      </c>
      <c r="AV1558" s="68">
        <f t="shared" si="500"/>
        <v>0</v>
      </c>
      <c r="AW1558" s="68">
        <f t="shared" si="501"/>
        <v>0.25874790859282126</v>
      </c>
      <c r="AX1558" s="68">
        <f t="shared" si="502"/>
        <v>0</v>
      </c>
      <c r="AY1558" s="68">
        <f t="shared" si="503"/>
        <v>-1.1742463036711561</v>
      </c>
      <c r="AZ1558" s="68">
        <f t="shared" si="504"/>
        <v>6.6950480201158985E-2</v>
      </c>
      <c r="BA1558" s="68">
        <f t="shared" si="505"/>
        <v>0.25874790859282126</v>
      </c>
      <c r="BB1558" s="68">
        <f t="shared" si="506"/>
        <v>-1.1742463036711561</v>
      </c>
    </row>
    <row r="1559" spans="1:54" x14ac:dyDescent="0.3">
      <c r="A1559" s="64">
        <v>28221</v>
      </c>
      <c r="B1559" s="57">
        <v>9.0090000000000003</v>
      </c>
      <c r="C1559" s="57">
        <v>26.076000000000001</v>
      </c>
      <c r="D1559" s="57">
        <v>4.2549999999999999</v>
      </c>
      <c r="E1559" s="57">
        <f t="shared" si="491"/>
        <v>4.2549999999999999</v>
      </c>
      <c r="F1559" s="57">
        <f t="shared" si="492"/>
        <v>0</v>
      </c>
      <c r="G1559" s="57">
        <f t="shared" si="493"/>
        <v>2.9115017702322685</v>
      </c>
      <c r="H1559" s="57">
        <f>IF(Q1558&gt;SetUp!$B$56,SetUp!$B$56,Q1558)</f>
        <v>49.143224678873878</v>
      </c>
      <c r="I1559" s="57">
        <f t="shared" si="507"/>
        <v>15.546627291624402</v>
      </c>
      <c r="J1559" s="57">
        <f>MIN(F1559,H1559,(1-EXP(-SetUp!$B$52*H1559/SetUp!$B$56))*F1559)</f>
        <v>0</v>
      </c>
      <c r="K1559" s="57">
        <f t="shared" si="494"/>
        <v>49.143224678873878</v>
      </c>
      <c r="L1559" s="57">
        <f>IF(I1559&lt;=0,0,MIN(SetUp!$B$50*I1559^SetUp!$B$55,I1559))</f>
        <v>1.981936927614981</v>
      </c>
      <c r="M1559" s="57">
        <f t="shared" si="495"/>
        <v>13.564690364009421</v>
      </c>
      <c r="N1559" s="57">
        <f>IF(SetUp!$B$62=0,X1559,(B1559-E1559)*(1-(H1559/SetUp!$B$66/SetUp!$B$56)))</f>
        <v>1.8424982297677321</v>
      </c>
      <c r="O1559" s="57">
        <f>K1559*SetUp!$B$65</f>
        <v>0</v>
      </c>
      <c r="P1559" s="57">
        <f>MIN(SetUp!$B$54*L1559^SetUp!$B$51,L1559)</f>
        <v>1.0054456236054623</v>
      </c>
      <c r="Q1559" s="57">
        <f t="shared" si="496"/>
        <v>50.985722908641613</v>
      </c>
      <c r="R1559" s="57">
        <f>IF((H1559+N1559-O1559)&gt;SetUp!$B$56,T1558+H1559+N1559-O1559-SetUp!$B$56,T1558)</f>
        <v>0</v>
      </c>
      <c r="S1559" s="57">
        <f>R1559*SetUp!$B$65</f>
        <v>0</v>
      </c>
      <c r="T1559" s="57">
        <f>IF((R1559-S1559)&lt;SetUp!$B$53,R1559-S1559,SetUp!$B$53)</f>
        <v>0</v>
      </c>
      <c r="U1559" s="57">
        <f t="shared" si="497"/>
        <v>13.564690364009421</v>
      </c>
      <c r="V1559" s="57">
        <f>(L1559-P1559)/1000*SetUp!$B$13*1000000/SetUp!$B$48</f>
        <v>55.54056285296047</v>
      </c>
      <c r="W1559" s="57">
        <f t="shared" si="508"/>
        <v>-3.1086244689504383E-15</v>
      </c>
      <c r="X1559" s="57">
        <f>MAX((SetUp!$B$56*(1-($H1559/SetUp!$B$56)^2)*TANH(($B1559-$D1559)/SetUp!$B$56))/(1+$H1559/SetUp!$B$56*TANH(($B1559-$D1559)/SetUp!$B$56)),0)</f>
        <v>1.8424982297677321</v>
      </c>
      <c r="AP1559" s="64">
        <v>28772</v>
      </c>
      <c r="AQ1559" s="55">
        <v>10</v>
      </c>
      <c r="AR1559" s="55">
        <v>283</v>
      </c>
      <c r="AS1559" s="66">
        <f t="shared" si="498"/>
        <v>0</v>
      </c>
      <c r="AT1559" s="66">
        <f t="shared" si="499"/>
        <v>6.5912141067119276E-2</v>
      </c>
      <c r="AU1559" s="55" t="str">
        <f>IF(OR($AP1559&lt;SetUp!$B$97,$AP1559&gt;SetUp!$B$98),"Não","Sim")</f>
        <v>Não</v>
      </c>
      <c r="AV1559" s="68">
        <f t="shared" si="500"/>
        <v>0</v>
      </c>
      <c r="AW1559" s="68">
        <f t="shared" si="501"/>
        <v>0.2567335994121519</v>
      </c>
      <c r="AX1559" s="68">
        <f t="shared" si="502"/>
        <v>0</v>
      </c>
      <c r="AY1559" s="68">
        <f t="shared" si="503"/>
        <v>-1.1810345806594389</v>
      </c>
      <c r="AZ1559" s="68">
        <f t="shared" si="504"/>
        <v>6.5912141067119276E-2</v>
      </c>
      <c r="BA1559" s="68">
        <f t="shared" si="505"/>
        <v>0.2567335994121519</v>
      </c>
      <c r="BB1559" s="68">
        <f t="shared" si="506"/>
        <v>-1.1810345806594389</v>
      </c>
    </row>
    <row r="1560" spans="1:54" x14ac:dyDescent="0.3">
      <c r="A1560" s="64">
        <v>28222</v>
      </c>
      <c r="B1560" s="57">
        <v>5.1139999999999999</v>
      </c>
      <c r="C1560" s="57">
        <v>30.372</v>
      </c>
      <c r="D1560" s="57">
        <v>4.2549999999999999</v>
      </c>
      <c r="E1560" s="57">
        <f t="shared" si="491"/>
        <v>4.2549999999999999</v>
      </c>
      <c r="F1560" s="57">
        <f t="shared" si="492"/>
        <v>0</v>
      </c>
      <c r="G1560" s="57">
        <f t="shared" si="493"/>
        <v>0.54850664273139305</v>
      </c>
      <c r="H1560" s="57">
        <f>IF(Q1559&gt;SetUp!$B$56,SetUp!$B$56,Q1559)</f>
        <v>50.985722908641613</v>
      </c>
      <c r="I1560" s="57">
        <f t="shared" si="507"/>
        <v>14.113197006740814</v>
      </c>
      <c r="J1560" s="57">
        <f>MIN(F1560,H1560,(1-EXP(-SetUp!$B$52*H1560/SetUp!$B$56))*F1560)</f>
        <v>0</v>
      </c>
      <c r="K1560" s="57">
        <f t="shared" si="494"/>
        <v>50.985722908641613</v>
      </c>
      <c r="L1560" s="57">
        <f>IF(I1560&lt;=0,0,MIN(SetUp!$B$50*I1560^SetUp!$B$55,I1560))</f>
        <v>1.6868321025039912</v>
      </c>
      <c r="M1560" s="57">
        <f t="shared" si="495"/>
        <v>12.426364904236822</v>
      </c>
      <c r="N1560" s="57">
        <f>IF(SetUp!$B$62=0,X1560,(B1560-E1560)*(1-(H1560/SetUp!$B$66/SetUp!$B$56)))</f>
        <v>0.31049335726860694</v>
      </c>
      <c r="O1560" s="57">
        <f>K1560*SetUp!$B$65</f>
        <v>0</v>
      </c>
      <c r="P1560" s="57">
        <f>MIN(SetUp!$B$54*L1560^SetUp!$B$51,L1560)</f>
        <v>0.85808785705335011</v>
      </c>
      <c r="Q1560" s="57">
        <f t="shared" si="496"/>
        <v>51.296216265910218</v>
      </c>
      <c r="R1560" s="57">
        <f>IF((H1560+N1560-O1560)&gt;SetUp!$B$56,T1559+H1560+N1560-O1560-SetUp!$B$56,T1559)</f>
        <v>0</v>
      </c>
      <c r="S1560" s="57">
        <f>R1560*SetUp!$B$65</f>
        <v>0</v>
      </c>
      <c r="T1560" s="57">
        <f>IF((R1560-S1560)&lt;SetUp!$B$53,R1560-S1560,SetUp!$B$53)</f>
        <v>0</v>
      </c>
      <c r="U1560" s="57">
        <f t="shared" si="497"/>
        <v>12.426364904236822</v>
      </c>
      <c r="V1560" s="57">
        <f>(L1560-P1560)/1000*SetUp!$B$13*1000000/SetUp!$B$48</f>
        <v>47.137052490363963</v>
      </c>
      <c r="W1560" s="57">
        <f t="shared" si="508"/>
        <v>-4.2188474935755949E-15</v>
      </c>
      <c r="X1560" s="57">
        <f>MAX((SetUp!$B$56*(1-($H1560/SetUp!$B$56)^2)*TANH(($B1560-$D1560)/SetUp!$B$56))/(1+$H1560/SetUp!$B$56*TANH(($B1560-$D1560)/SetUp!$B$56)),0)</f>
        <v>0.31049335726860694</v>
      </c>
      <c r="AP1560" s="64">
        <v>28773</v>
      </c>
      <c r="AQ1560" s="55">
        <v>10</v>
      </c>
      <c r="AR1560" s="55">
        <v>284</v>
      </c>
      <c r="AS1560" s="66">
        <f t="shared" si="498"/>
        <v>0</v>
      </c>
      <c r="AT1560" s="66">
        <f t="shared" si="499"/>
        <v>6.4896104970664545E-2</v>
      </c>
      <c r="AU1560" s="55" t="str">
        <f>IF(OR($AP1560&lt;SetUp!$B$97,$AP1560&gt;SetUp!$B$98),"Não","Sim")</f>
        <v>Não</v>
      </c>
      <c r="AV1560" s="68">
        <f t="shared" si="500"/>
        <v>0</v>
      </c>
      <c r="AW1560" s="68">
        <f t="shared" si="501"/>
        <v>0.25474713927866699</v>
      </c>
      <c r="AX1560" s="68">
        <f t="shared" si="502"/>
        <v>0</v>
      </c>
      <c r="AY1560" s="68">
        <f t="shared" si="503"/>
        <v>-1.1877813685387737</v>
      </c>
      <c r="AZ1560" s="68">
        <f t="shared" si="504"/>
        <v>6.4896104970664545E-2</v>
      </c>
      <c r="BA1560" s="68">
        <f t="shared" si="505"/>
        <v>0.25474713927866699</v>
      </c>
      <c r="BB1560" s="68">
        <f t="shared" si="506"/>
        <v>-1.1877813685387737</v>
      </c>
    </row>
    <row r="1561" spans="1:54" x14ac:dyDescent="0.3">
      <c r="A1561" s="64">
        <v>28223</v>
      </c>
      <c r="B1561" s="57">
        <v>2.5990000000000002</v>
      </c>
      <c r="C1561" s="57">
        <v>26.076000000000001</v>
      </c>
      <c r="D1561" s="57">
        <v>4.2549999999999999</v>
      </c>
      <c r="E1561" s="57">
        <f t="shared" si="491"/>
        <v>2.5990000000000002</v>
      </c>
      <c r="F1561" s="57">
        <f t="shared" si="492"/>
        <v>1.6559999999999997</v>
      </c>
      <c r="G1561" s="57">
        <f t="shared" si="493"/>
        <v>0</v>
      </c>
      <c r="H1561" s="57">
        <f>IF(Q1560&gt;SetUp!$B$56,SetUp!$B$56,Q1560)</f>
        <v>51.296216265910218</v>
      </c>
      <c r="I1561" s="57">
        <f t="shared" si="507"/>
        <v>12.426364904236822</v>
      </c>
      <c r="J1561" s="57">
        <f>MIN(F1561,H1561,(1-EXP(-SetUp!$B$52*H1561/SetUp!$B$56))*F1561)</f>
        <v>1.655452763086793</v>
      </c>
      <c r="K1561" s="57">
        <f t="shared" si="494"/>
        <v>49.640763502823425</v>
      </c>
      <c r="L1561" s="57">
        <f>IF(I1561&lt;=0,0,MIN(SetUp!$B$50*I1561^SetUp!$B$55,I1561))</f>
        <v>1.3643831758512448</v>
      </c>
      <c r="M1561" s="57">
        <f t="shared" si="495"/>
        <v>11.061981728385577</v>
      </c>
      <c r="N1561" s="57">
        <f>IF(SetUp!$B$62=0,X1561,(B1561-E1561)*(1-(H1561/SetUp!$B$66/SetUp!$B$56)))</f>
        <v>0</v>
      </c>
      <c r="O1561" s="57">
        <f>K1561*SetUp!$B$65</f>
        <v>0</v>
      </c>
      <c r="P1561" s="57">
        <f>MIN(SetUp!$B$54*L1561^SetUp!$B$51,L1561)</f>
        <v>0.69656821910448719</v>
      </c>
      <c r="Q1561" s="57">
        <f t="shared" si="496"/>
        <v>49.640763502823425</v>
      </c>
      <c r="R1561" s="57">
        <f>IF((H1561+N1561-O1561)&gt;SetUp!$B$56,T1560+H1561+N1561-O1561-SetUp!$B$56,T1560)</f>
        <v>0</v>
      </c>
      <c r="S1561" s="57">
        <f>R1561*SetUp!$B$65</f>
        <v>0</v>
      </c>
      <c r="T1561" s="57">
        <f>IF((R1561-S1561)&lt;SetUp!$B$53,R1561-S1561,SetUp!$B$53)</f>
        <v>0</v>
      </c>
      <c r="U1561" s="57">
        <f t="shared" si="497"/>
        <v>11.061981728385577</v>
      </c>
      <c r="V1561" s="57">
        <f>(L1561-P1561)/1000*SetUp!$B$13*1000000/SetUp!$B$48</f>
        <v>37.983767420194887</v>
      </c>
      <c r="W1561" s="57">
        <f t="shared" si="508"/>
        <v>0</v>
      </c>
      <c r="X1561" s="57">
        <f>MAX((SetUp!$B$56*(1-($H1561/SetUp!$B$56)^2)*TANH(($B1561-$D1561)/SetUp!$B$56))/(1+$H1561/SetUp!$B$56*TANH(($B1561-$D1561)/SetUp!$B$56)),0)</f>
        <v>0</v>
      </c>
      <c r="AP1561" s="64">
        <v>28774</v>
      </c>
      <c r="AQ1561" s="55">
        <v>10</v>
      </c>
      <c r="AR1561" s="55">
        <v>285</v>
      </c>
      <c r="AS1561" s="66">
        <f t="shared" si="498"/>
        <v>0</v>
      </c>
      <c r="AT1561" s="66">
        <f t="shared" si="499"/>
        <v>6.3901760928466375E-2</v>
      </c>
      <c r="AU1561" s="55" t="str">
        <f>IF(OR($AP1561&lt;SetUp!$B$97,$AP1561&gt;SetUp!$B$98),"Não","Sim")</f>
        <v>Não</v>
      </c>
      <c r="AV1561" s="68">
        <f t="shared" si="500"/>
        <v>0</v>
      </c>
      <c r="AW1561" s="68">
        <f t="shared" si="501"/>
        <v>0.25278797623397037</v>
      </c>
      <c r="AX1561" s="68">
        <f t="shared" si="502"/>
        <v>0</v>
      </c>
      <c r="AY1561" s="68">
        <f t="shared" si="503"/>
        <v>-1.1944871739076612</v>
      </c>
      <c r="AZ1561" s="68">
        <f t="shared" si="504"/>
        <v>6.3901760928466375E-2</v>
      </c>
      <c r="BA1561" s="68">
        <f t="shared" si="505"/>
        <v>0.25278797623397037</v>
      </c>
      <c r="BB1561" s="68">
        <f t="shared" si="506"/>
        <v>-1.1944871739076612</v>
      </c>
    </row>
    <row r="1562" spans="1:54" x14ac:dyDescent="0.3">
      <c r="A1562" s="64">
        <v>28224</v>
      </c>
      <c r="B1562" s="57">
        <v>1.49</v>
      </c>
      <c r="C1562" s="57">
        <v>51.673000000000002</v>
      </c>
      <c r="D1562" s="57">
        <v>4.2549999999999999</v>
      </c>
      <c r="E1562" s="57">
        <f t="shared" si="491"/>
        <v>1.49</v>
      </c>
      <c r="F1562" s="57">
        <f t="shared" si="492"/>
        <v>2.7649999999999997</v>
      </c>
      <c r="G1562" s="57">
        <f t="shared" si="493"/>
        <v>0</v>
      </c>
      <c r="H1562" s="57">
        <f>IF(Q1561&gt;SetUp!$B$56,SetUp!$B$56,Q1561)</f>
        <v>49.640763502823425</v>
      </c>
      <c r="I1562" s="57">
        <f t="shared" si="507"/>
        <v>11.061981728385577</v>
      </c>
      <c r="J1562" s="57">
        <f>MIN(F1562,H1562,(1-EXP(-SetUp!$B$52*H1562/SetUp!$B$56))*F1562)</f>
        <v>2.763816558621246</v>
      </c>
      <c r="K1562" s="57">
        <f t="shared" si="494"/>
        <v>46.876946944202182</v>
      </c>
      <c r="L1562" s="57">
        <f>IF(I1562&lt;=0,0,MIN(SetUp!$B$50*I1562^SetUp!$B$55,I1562))</f>
        <v>1.1239605781796289</v>
      </c>
      <c r="M1562" s="57">
        <f t="shared" si="495"/>
        <v>9.9380211502059481</v>
      </c>
      <c r="N1562" s="57">
        <f>IF(SetUp!$B$62=0,X1562,(B1562-E1562)*(1-(H1562/SetUp!$B$66/SetUp!$B$56)))</f>
        <v>0</v>
      </c>
      <c r="O1562" s="57">
        <f>K1562*SetUp!$B$65</f>
        <v>0</v>
      </c>
      <c r="P1562" s="57">
        <f>MIN(SetUp!$B$54*L1562^SetUp!$B$51,L1562)</f>
        <v>0.5757189605339883</v>
      </c>
      <c r="Q1562" s="57">
        <f t="shared" si="496"/>
        <v>46.876946944202182</v>
      </c>
      <c r="R1562" s="57">
        <f>IF((H1562+N1562-O1562)&gt;SetUp!$B$56,T1561+H1562+N1562-O1562-SetUp!$B$56,T1561)</f>
        <v>0</v>
      </c>
      <c r="S1562" s="57">
        <f>R1562*SetUp!$B$65</f>
        <v>0</v>
      </c>
      <c r="T1562" s="57">
        <f>IF((R1562-S1562)&lt;SetUp!$B$53,R1562-S1562,SetUp!$B$53)</f>
        <v>0</v>
      </c>
      <c r="U1562" s="57">
        <f t="shared" si="497"/>
        <v>9.9380211502059481</v>
      </c>
      <c r="V1562" s="57">
        <f>(L1562-P1562)/1000*SetUp!$B$13*1000000/SetUp!$B$48</f>
        <v>31.182712942172408</v>
      </c>
      <c r="W1562" s="57">
        <f t="shared" si="508"/>
        <v>2.2204460492503131E-15</v>
      </c>
      <c r="X1562" s="57">
        <f>MAX((SetUp!$B$56*(1-($H1562/SetUp!$B$56)^2)*TANH(($B1562-$D1562)/SetUp!$B$56))/(1+$H1562/SetUp!$B$56*TANH(($B1562-$D1562)/SetUp!$B$56)),0)</f>
        <v>0</v>
      </c>
      <c r="AP1562" s="64">
        <v>28775</v>
      </c>
      <c r="AQ1562" s="55">
        <v>10</v>
      </c>
      <c r="AR1562" s="55">
        <v>286</v>
      </c>
      <c r="AS1562" s="66">
        <f t="shared" si="498"/>
        <v>0</v>
      </c>
      <c r="AT1562" s="66">
        <f t="shared" si="499"/>
        <v>6.2928518272629227E-2</v>
      </c>
      <c r="AU1562" s="55" t="str">
        <f>IF(OR($AP1562&lt;SetUp!$B$97,$AP1562&gt;SetUp!$B$98),"Não","Sim")</f>
        <v>Não</v>
      </c>
      <c r="AV1562" s="68">
        <f t="shared" si="500"/>
        <v>0</v>
      </c>
      <c r="AW1562" s="68">
        <f t="shared" si="501"/>
        <v>0.25085557253652796</v>
      </c>
      <c r="AX1562" s="68">
        <f t="shared" si="502"/>
        <v>0</v>
      </c>
      <c r="AY1562" s="68">
        <f t="shared" si="503"/>
        <v>-1.2011524941161218</v>
      </c>
      <c r="AZ1562" s="68">
        <f t="shared" si="504"/>
        <v>6.2928518272629227E-2</v>
      </c>
      <c r="BA1562" s="68">
        <f t="shared" si="505"/>
        <v>0.25085557253652796</v>
      </c>
      <c r="BB1562" s="68">
        <f t="shared" si="506"/>
        <v>-1.2011524941161218</v>
      </c>
    </row>
    <row r="1563" spans="1:54" x14ac:dyDescent="0.3">
      <c r="A1563" s="64">
        <v>28225</v>
      </c>
      <c r="B1563" s="57">
        <v>1.3160000000000001</v>
      </c>
      <c r="C1563" s="57">
        <v>33.369999999999997</v>
      </c>
      <c r="D1563" s="57">
        <v>4.2549999999999999</v>
      </c>
      <c r="E1563" s="57">
        <f t="shared" si="491"/>
        <v>1.3160000000000001</v>
      </c>
      <c r="F1563" s="57">
        <f t="shared" si="492"/>
        <v>2.9390000000000001</v>
      </c>
      <c r="G1563" s="57">
        <f t="shared" si="493"/>
        <v>0</v>
      </c>
      <c r="H1563" s="57">
        <f>IF(Q1562&gt;SetUp!$B$56,SetUp!$B$56,Q1562)</f>
        <v>46.876946944202182</v>
      </c>
      <c r="I1563" s="57">
        <f t="shared" si="507"/>
        <v>9.9380211502059481</v>
      </c>
      <c r="J1563" s="57">
        <f>MIN(F1563,H1563,(1-EXP(-SetUp!$B$52*H1563/SetUp!$B$56))*F1563)</f>
        <v>2.9370626874941523</v>
      </c>
      <c r="K1563" s="57">
        <f t="shared" si="494"/>
        <v>43.939884256708027</v>
      </c>
      <c r="L1563" s="57">
        <f>IF(I1563&lt;=0,0,MIN(SetUp!$B$50*I1563^SetUp!$B$55,I1563))</f>
        <v>0.94014760825233312</v>
      </c>
      <c r="M1563" s="57">
        <f t="shared" si="495"/>
        <v>8.9978735419536147</v>
      </c>
      <c r="N1563" s="57">
        <f>IF(SetUp!$B$62=0,X1563,(B1563-E1563)*(1-(H1563/SetUp!$B$66/SetUp!$B$56)))</f>
        <v>0</v>
      </c>
      <c r="O1563" s="57">
        <f>K1563*SetUp!$B$65</f>
        <v>0</v>
      </c>
      <c r="P1563" s="57">
        <f>MIN(SetUp!$B$54*L1563^SetUp!$B$51,L1563)</f>
        <v>0.4830308390011086</v>
      </c>
      <c r="Q1563" s="57">
        <f t="shared" si="496"/>
        <v>43.939884256708027</v>
      </c>
      <c r="R1563" s="57">
        <f>IF((H1563+N1563-O1563)&gt;SetUp!$B$56,T1562+H1563+N1563-O1563-SetUp!$B$56,T1562)</f>
        <v>0</v>
      </c>
      <c r="S1563" s="57">
        <f>R1563*SetUp!$B$65</f>
        <v>0</v>
      </c>
      <c r="T1563" s="57">
        <f>IF((R1563-S1563)&lt;SetUp!$B$53,R1563-S1563,SetUp!$B$53)</f>
        <v>0</v>
      </c>
      <c r="U1563" s="57">
        <f t="shared" si="497"/>
        <v>8.9978735419536147</v>
      </c>
      <c r="V1563" s="57">
        <f>(L1563-P1563)/1000*SetUp!$B$13*1000000/SetUp!$B$48</f>
        <v>25.999742700721878</v>
      </c>
      <c r="W1563" s="57">
        <f t="shared" si="508"/>
        <v>-1.2212453270876722E-15</v>
      </c>
      <c r="X1563" s="57">
        <f>MAX((SetUp!$B$56*(1-($H1563/SetUp!$B$56)^2)*TANH(($B1563-$D1563)/SetUp!$B$56))/(1+$H1563/SetUp!$B$56*TANH(($B1563-$D1563)/SetUp!$B$56)),0)</f>
        <v>0</v>
      </c>
      <c r="AP1563" s="64">
        <v>28776</v>
      </c>
      <c r="AQ1563" s="55">
        <v>10</v>
      </c>
      <c r="AR1563" s="55">
        <v>287</v>
      </c>
      <c r="AS1563" s="66">
        <f t="shared" si="498"/>
        <v>0</v>
      </c>
      <c r="AT1563" s="66">
        <f t="shared" si="499"/>
        <v>6.1975805857472574E-2</v>
      </c>
      <c r="AU1563" s="55" t="str">
        <f>IF(OR($AP1563&lt;SetUp!$B$97,$AP1563&gt;SetUp!$B$98),"Não","Sim")</f>
        <v>Não</v>
      </c>
      <c r="AV1563" s="68">
        <f t="shared" si="500"/>
        <v>0</v>
      </c>
      <c r="AW1563" s="68">
        <f t="shared" si="501"/>
        <v>0.2489494042119253</v>
      </c>
      <c r="AX1563" s="68">
        <f t="shared" si="502"/>
        <v>0</v>
      </c>
      <c r="AY1563" s="68">
        <f t="shared" si="503"/>
        <v>-1.2077778174899001</v>
      </c>
      <c r="AZ1563" s="68">
        <f t="shared" si="504"/>
        <v>6.1975805857472574E-2</v>
      </c>
      <c r="BA1563" s="68">
        <f t="shared" si="505"/>
        <v>0.2489494042119253</v>
      </c>
      <c r="BB1563" s="68">
        <f t="shared" si="506"/>
        <v>-1.2077778174899001</v>
      </c>
    </row>
    <row r="1564" spans="1:54" x14ac:dyDescent="0.3">
      <c r="A1564" s="64">
        <v>28226</v>
      </c>
      <c r="B1564" s="57">
        <v>2.6389999999999998</v>
      </c>
      <c r="C1564" s="57">
        <v>12.625</v>
      </c>
      <c r="D1564" s="57">
        <v>4.2549999999999999</v>
      </c>
      <c r="E1564" s="57">
        <f t="shared" si="491"/>
        <v>2.6389999999999998</v>
      </c>
      <c r="F1564" s="57">
        <f t="shared" si="492"/>
        <v>1.6160000000000001</v>
      </c>
      <c r="G1564" s="57">
        <f t="shared" si="493"/>
        <v>0</v>
      </c>
      <c r="H1564" s="57">
        <f>IF(Q1563&gt;SetUp!$B$56,SetUp!$B$56,Q1563)</f>
        <v>43.939884256708027</v>
      </c>
      <c r="I1564" s="57">
        <f t="shared" si="507"/>
        <v>8.9978735419536147</v>
      </c>
      <c r="J1564" s="57">
        <f>MIN(F1564,H1564,(1-EXP(-SetUp!$B$52*H1564/SetUp!$B$56))*F1564)</f>
        <v>1.6143144324635637</v>
      </c>
      <c r="K1564" s="57">
        <f t="shared" si="494"/>
        <v>42.325569824244461</v>
      </c>
      <c r="L1564" s="57">
        <f>IF(I1564&lt;=0,0,MIN(SetUp!$B$50*I1564^SetUp!$B$55,I1564))</f>
        <v>0.7966410103637801</v>
      </c>
      <c r="M1564" s="57">
        <f t="shared" si="495"/>
        <v>8.2012325315898345</v>
      </c>
      <c r="N1564" s="57">
        <f>IF(SetUp!$B$62=0,X1564,(B1564-E1564)*(1-(H1564/SetUp!$B$66/SetUp!$B$56)))</f>
        <v>0</v>
      </c>
      <c r="O1564" s="57">
        <f>K1564*SetUp!$B$65</f>
        <v>0</v>
      </c>
      <c r="P1564" s="57">
        <f>MIN(SetUp!$B$54*L1564^SetUp!$B$51,L1564)</f>
        <v>0.41045466714767337</v>
      </c>
      <c r="Q1564" s="57">
        <f t="shared" si="496"/>
        <v>42.325569824244461</v>
      </c>
      <c r="R1564" s="57">
        <f>IF((H1564+N1564-O1564)&gt;SetUp!$B$56,T1563+H1564+N1564-O1564-SetUp!$B$56,T1563)</f>
        <v>0</v>
      </c>
      <c r="S1564" s="57">
        <f>R1564*SetUp!$B$65</f>
        <v>0</v>
      </c>
      <c r="T1564" s="57">
        <f>IF((R1564-S1564)&lt;SetUp!$B$53,R1564-S1564,SetUp!$B$53)</f>
        <v>0</v>
      </c>
      <c r="U1564" s="57">
        <f t="shared" si="497"/>
        <v>8.2012325315898345</v>
      </c>
      <c r="V1564" s="57">
        <f>(L1564-P1564)/1000*SetUp!$B$13*1000000/SetUp!$B$48</f>
        <v>21.965384412824289</v>
      </c>
      <c r="W1564" s="57">
        <f t="shared" si="508"/>
        <v>-5.2180482157382357E-15</v>
      </c>
      <c r="X1564" s="57">
        <f>MAX((SetUp!$B$56*(1-($H1564/SetUp!$B$56)^2)*TANH(($B1564-$D1564)/SetUp!$B$56))/(1+$H1564/SetUp!$B$56*TANH(($B1564-$D1564)/SetUp!$B$56)),0)</f>
        <v>0</v>
      </c>
      <c r="AP1564" s="64">
        <v>28777</v>
      </c>
      <c r="AQ1564" s="55">
        <v>10</v>
      </c>
      <c r="AR1564" s="55">
        <v>288</v>
      </c>
      <c r="AS1564" s="66">
        <f t="shared" si="498"/>
        <v>0</v>
      </c>
      <c r="AT1564" s="66">
        <f t="shared" si="499"/>
        <v>6.1043071301830544E-2</v>
      </c>
      <c r="AU1564" s="55" t="str">
        <f>IF(OR($AP1564&lt;SetUp!$B$97,$AP1564&gt;SetUp!$B$98),"Não","Sim")</f>
        <v>Não</v>
      </c>
      <c r="AV1564" s="68">
        <f t="shared" si="500"/>
        <v>0</v>
      </c>
      <c r="AW1564" s="68">
        <f t="shared" si="501"/>
        <v>0.24706896061996647</v>
      </c>
      <c r="AX1564" s="68">
        <f t="shared" si="502"/>
        <v>0</v>
      </c>
      <c r="AY1564" s="68">
        <f t="shared" si="503"/>
        <v>-1.2143636235479127</v>
      </c>
      <c r="AZ1564" s="68">
        <f t="shared" si="504"/>
        <v>6.1043071301830544E-2</v>
      </c>
      <c r="BA1564" s="68">
        <f t="shared" si="505"/>
        <v>0.24706896061996647</v>
      </c>
      <c r="BB1564" s="68">
        <f t="shared" si="506"/>
        <v>-1.2143636235479127</v>
      </c>
    </row>
    <row r="1565" spans="1:54" x14ac:dyDescent="0.3">
      <c r="A1565" s="64">
        <v>28227</v>
      </c>
      <c r="B1565" s="57">
        <v>4.3899999999999997</v>
      </c>
      <c r="C1565" s="57">
        <v>8.6910000000000007</v>
      </c>
      <c r="D1565" s="57">
        <v>4.2549999999999999</v>
      </c>
      <c r="E1565" s="57">
        <f t="shared" si="491"/>
        <v>4.2549999999999999</v>
      </c>
      <c r="F1565" s="57">
        <f t="shared" si="492"/>
        <v>0</v>
      </c>
      <c r="G1565" s="57">
        <f t="shared" si="493"/>
        <v>5.9150423059119925E-2</v>
      </c>
      <c r="H1565" s="57">
        <f>IF(Q1564&gt;SetUp!$B$56,SetUp!$B$56,Q1564)</f>
        <v>42.325569824244461</v>
      </c>
      <c r="I1565" s="57">
        <f t="shared" si="507"/>
        <v>8.2603829546489536</v>
      </c>
      <c r="J1565" s="57">
        <f>MIN(F1565,H1565,(1-EXP(-SetUp!$B$52*H1565/SetUp!$B$56))*F1565)</f>
        <v>0</v>
      </c>
      <c r="K1565" s="57">
        <f t="shared" si="494"/>
        <v>42.325569824244461</v>
      </c>
      <c r="L1565" s="57">
        <f>IF(I1565&lt;=0,0,MIN(SetUp!$B$50*I1565^SetUp!$B$55,I1565))</f>
        <v>0.69081721914680128</v>
      </c>
      <c r="M1565" s="57">
        <f t="shared" si="495"/>
        <v>7.5695657355021524</v>
      </c>
      <c r="N1565" s="57">
        <f>IF(SetUp!$B$62=0,X1565,(B1565-E1565)*(1-(H1565/SetUp!$B$66/SetUp!$B$56)))</f>
        <v>7.5849576940879862E-2</v>
      </c>
      <c r="O1565" s="57">
        <f>K1565*SetUp!$B$65</f>
        <v>0</v>
      </c>
      <c r="P1565" s="57">
        <f>MIN(SetUp!$B$54*L1565^SetUp!$B$51,L1565)</f>
        <v>0.35679496909149622</v>
      </c>
      <c r="Q1565" s="57">
        <f t="shared" si="496"/>
        <v>42.401419401185343</v>
      </c>
      <c r="R1565" s="57">
        <f>IF((H1565+N1565-O1565)&gt;SetUp!$B$56,T1564+H1565+N1565-O1565-SetUp!$B$56,T1564)</f>
        <v>0</v>
      </c>
      <c r="S1565" s="57">
        <f>R1565*SetUp!$B$65</f>
        <v>0</v>
      </c>
      <c r="T1565" s="57">
        <f>IF((R1565-S1565)&lt;SetUp!$B$53,R1565-S1565,SetUp!$B$53)</f>
        <v>0</v>
      </c>
      <c r="U1565" s="57">
        <f t="shared" si="497"/>
        <v>7.5695657355021524</v>
      </c>
      <c r="V1565" s="57">
        <f>(L1565-P1565)/1000*SetUp!$B$13*1000000/SetUp!$B$48</f>
        <v>18.998411657440744</v>
      </c>
      <c r="W1565" s="57">
        <f t="shared" si="508"/>
        <v>1.8873791418627661E-15</v>
      </c>
      <c r="X1565" s="57">
        <f>MAX((SetUp!$B$56*(1-($H1565/SetUp!$B$56)^2)*TANH(($B1565-$D1565)/SetUp!$B$56))/(1+$H1565/SetUp!$B$56*TANH(($B1565-$D1565)/SetUp!$B$56)),0)</f>
        <v>7.5849576940879862E-2</v>
      </c>
      <c r="AP1565" s="64">
        <v>28778</v>
      </c>
      <c r="AQ1565" s="55">
        <v>10</v>
      </c>
      <c r="AR1565" s="55">
        <v>289</v>
      </c>
      <c r="AS1565" s="66">
        <f t="shared" si="498"/>
        <v>0</v>
      </c>
      <c r="AT1565" s="66">
        <f t="shared" si="499"/>
        <v>6.0129780265079966E-2</v>
      </c>
      <c r="AU1565" s="55" t="str">
        <f>IF(OR($AP1565&lt;SetUp!$B$97,$AP1565&gt;SetUp!$B$98),"Não","Sim")</f>
        <v>Não</v>
      </c>
      <c r="AV1565" s="68">
        <f t="shared" si="500"/>
        <v>0</v>
      </c>
      <c r="AW1565" s="68">
        <f t="shared" si="501"/>
        <v>0.24521374403789026</v>
      </c>
      <c r="AX1565" s="68">
        <f t="shared" si="502"/>
        <v>0</v>
      </c>
      <c r="AY1565" s="68">
        <f t="shared" si="503"/>
        <v>-1.2209103832131674</v>
      </c>
      <c r="AZ1565" s="68">
        <f t="shared" si="504"/>
        <v>6.0129780265079966E-2</v>
      </c>
      <c r="BA1565" s="68">
        <f t="shared" si="505"/>
        <v>0.24521374403789026</v>
      </c>
      <c r="BB1565" s="68">
        <f t="shared" si="506"/>
        <v>-1.2209103832131674</v>
      </c>
    </row>
    <row r="1566" spans="1:54" x14ac:dyDescent="0.3">
      <c r="A1566" s="64">
        <v>28228</v>
      </c>
      <c r="B1566" s="57">
        <v>8.7240000000000002</v>
      </c>
      <c r="C1566" s="57">
        <v>7.2130000000000001</v>
      </c>
      <c r="D1566" s="57">
        <v>4.2549999999999999</v>
      </c>
      <c r="E1566" s="57">
        <f t="shared" si="491"/>
        <v>4.2549999999999999</v>
      </c>
      <c r="F1566" s="57">
        <f t="shared" si="492"/>
        <v>0</v>
      </c>
      <c r="G1566" s="57">
        <f t="shared" si="493"/>
        <v>2.0761890365943199</v>
      </c>
      <c r="H1566" s="57">
        <f>IF(Q1565&gt;SetUp!$B$56,SetUp!$B$56,Q1565)</f>
        <v>42.401419401185343</v>
      </c>
      <c r="I1566" s="57">
        <f t="shared" si="507"/>
        <v>9.6457547720964723</v>
      </c>
      <c r="J1566" s="57">
        <f>MIN(F1566,H1566,(1-EXP(-SetUp!$B$52*H1566/SetUp!$B$56))*F1566)</f>
        <v>0</v>
      </c>
      <c r="K1566" s="57">
        <f t="shared" si="494"/>
        <v>42.401419401185343</v>
      </c>
      <c r="L1566" s="57">
        <f>IF(I1566&lt;=0,0,MIN(SetUp!$B$50*I1566^SetUp!$B$55,I1566))</f>
        <v>0.89451963627970732</v>
      </c>
      <c r="M1566" s="57">
        <f t="shared" si="495"/>
        <v>8.7512351358167653</v>
      </c>
      <c r="N1566" s="57">
        <f>IF(SetUp!$B$62=0,X1566,(B1566-E1566)*(1-(H1566/SetUp!$B$66/SetUp!$B$56)))</f>
        <v>2.3928109634056804</v>
      </c>
      <c r="O1566" s="57">
        <f>K1566*SetUp!$B$65</f>
        <v>0</v>
      </c>
      <c r="P1566" s="57">
        <f>MIN(SetUp!$B$54*L1566^SetUp!$B$51,L1566)</f>
        <v>0.45997714620183722</v>
      </c>
      <c r="Q1566" s="57">
        <f t="shared" si="496"/>
        <v>44.794230364591023</v>
      </c>
      <c r="R1566" s="57">
        <f>IF((H1566+N1566-O1566)&gt;SetUp!$B$56,T1565+H1566+N1566-O1566-SetUp!$B$56,T1565)</f>
        <v>0</v>
      </c>
      <c r="S1566" s="57">
        <f>R1566*SetUp!$B$65</f>
        <v>0</v>
      </c>
      <c r="T1566" s="57">
        <f>IF((R1566-S1566)&lt;SetUp!$B$53,R1566-S1566,SetUp!$B$53)</f>
        <v>0</v>
      </c>
      <c r="U1566" s="57">
        <f t="shared" si="497"/>
        <v>8.7512351358167653</v>
      </c>
      <c r="V1566" s="57">
        <f>(L1566-P1566)/1000*SetUp!$B$13*1000000/SetUp!$B$48</f>
        <v>24.715770005686235</v>
      </c>
      <c r="W1566" s="57">
        <f t="shared" si="508"/>
        <v>-2.3314683517128287E-15</v>
      </c>
      <c r="X1566" s="57">
        <f>MAX((SetUp!$B$56*(1-($H1566/SetUp!$B$56)^2)*TANH(($B1566-$D1566)/SetUp!$B$56))/(1+$H1566/SetUp!$B$56*TANH(($B1566-$D1566)/SetUp!$B$56)),0)</f>
        <v>2.3928109634056804</v>
      </c>
      <c r="AP1566" s="64">
        <v>28779</v>
      </c>
      <c r="AQ1566" s="55">
        <v>10</v>
      </c>
      <c r="AR1566" s="55">
        <v>290</v>
      </c>
      <c r="AS1566" s="66">
        <f t="shared" si="498"/>
        <v>0</v>
      </c>
      <c r="AT1566" s="66">
        <f t="shared" si="499"/>
        <v>5.9235415755202421E-2</v>
      </c>
      <c r="AU1566" s="55" t="str">
        <f>IF(OR($AP1566&lt;SetUp!$B$97,$AP1566&gt;SetUp!$B$98),"Não","Sim")</f>
        <v>Não</v>
      </c>
      <c r="AV1566" s="68">
        <f t="shared" si="500"/>
        <v>0</v>
      </c>
      <c r="AW1566" s="68">
        <f t="shared" si="501"/>
        <v>0.24338326925900725</v>
      </c>
      <c r="AX1566" s="68">
        <f t="shared" si="502"/>
        <v>0</v>
      </c>
      <c r="AY1566" s="68">
        <f t="shared" si="503"/>
        <v>-1.2274185590174043</v>
      </c>
      <c r="AZ1566" s="68">
        <f t="shared" si="504"/>
        <v>5.9235415755202421E-2</v>
      </c>
      <c r="BA1566" s="68">
        <f t="shared" si="505"/>
        <v>0.24338326925900725</v>
      </c>
      <c r="BB1566" s="68">
        <f t="shared" si="506"/>
        <v>-1.2274185590174043</v>
      </c>
    </row>
    <row r="1567" spans="1:54" x14ac:dyDescent="0.3">
      <c r="A1567" s="64">
        <v>28229</v>
      </c>
      <c r="B1567" s="57">
        <v>5.5629999999999997</v>
      </c>
      <c r="C1567" s="57">
        <v>8.0779999999999994</v>
      </c>
      <c r="D1567" s="57">
        <v>4.2549999999999999</v>
      </c>
      <c r="E1567" s="57">
        <f t="shared" si="491"/>
        <v>4.2549999999999999</v>
      </c>
      <c r="F1567" s="57">
        <f t="shared" si="492"/>
        <v>0</v>
      </c>
      <c r="G1567" s="57">
        <f t="shared" si="493"/>
        <v>0.6502551528665671</v>
      </c>
      <c r="H1567" s="57">
        <f>IF(Q1566&gt;SetUp!$B$56,SetUp!$B$56,Q1566)</f>
        <v>44.794230364591023</v>
      </c>
      <c r="I1567" s="57">
        <f t="shared" si="507"/>
        <v>9.4014902886833323</v>
      </c>
      <c r="J1567" s="57">
        <f>MIN(F1567,H1567,(1-EXP(-SetUp!$B$52*H1567/SetUp!$B$56))*F1567)</f>
        <v>0</v>
      </c>
      <c r="K1567" s="57">
        <f t="shared" si="494"/>
        <v>44.794230364591023</v>
      </c>
      <c r="L1567" s="57">
        <f>IF(I1567&lt;=0,0,MIN(SetUp!$B$50*I1567^SetUp!$B$55,I1567))</f>
        <v>0.85708524903263661</v>
      </c>
      <c r="M1567" s="57">
        <f t="shared" si="495"/>
        <v>8.5444050396506963</v>
      </c>
      <c r="N1567" s="57">
        <f>IF(SetUp!$B$62=0,X1567,(B1567-E1567)*(1-(H1567/SetUp!$B$66/SetUp!$B$56)))</f>
        <v>0.65774484713343273</v>
      </c>
      <c r="O1567" s="57">
        <f>K1567*SetUp!$B$65</f>
        <v>0</v>
      </c>
      <c r="P1567" s="57">
        <f>MIN(SetUp!$B$54*L1567^SetUp!$B$51,L1567)</f>
        <v>0.44104838636022109</v>
      </c>
      <c r="Q1567" s="57">
        <f t="shared" si="496"/>
        <v>45.451975211724452</v>
      </c>
      <c r="R1567" s="57">
        <f>IF((H1567+N1567-O1567)&gt;SetUp!$B$56,T1566+H1567+N1567-O1567-SetUp!$B$56,T1566)</f>
        <v>0</v>
      </c>
      <c r="S1567" s="57">
        <f>R1567*SetUp!$B$65</f>
        <v>0</v>
      </c>
      <c r="T1567" s="57">
        <f>IF((R1567-S1567)&lt;SetUp!$B$53,R1567-S1567,SetUp!$B$53)</f>
        <v>0</v>
      </c>
      <c r="U1567" s="57">
        <f t="shared" si="497"/>
        <v>8.5444050396506963</v>
      </c>
      <c r="V1567" s="57">
        <f>(L1567-P1567)/1000*SetUp!$B$13*1000000/SetUp!$B$48</f>
        <v>23.663212796189466</v>
      </c>
      <c r="W1567" s="57">
        <f t="shared" si="508"/>
        <v>-1.1102230246251565E-15</v>
      </c>
      <c r="X1567" s="57">
        <f>MAX((SetUp!$B$56*(1-($H1567/SetUp!$B$56)^2)*TANH(($B1567-$D1567)/SetUp!$B$56))/(1+$H1567/SetUp!$B$56*TANH(($B1567-$D1567)/SetUp!$B$56)),0)</f>
        <v>0.65774484713343273</v>
      </c>
      <c r="AP1567" s="64">
        <v>28780</v>
      </c>
      <c r="AQ1567" s="55">
        <v>10</v>
      </c>
      <c r="AR1567" s="55">
        <v>291</v>
      </c>
      <c r="AS1567" s="66">
        <f t="shared" si="498"/>
        <v>0</v>
      </c>
      <c r="AT1567" s="66">
        <f t="shared" si="499"/>
        <v>5.8359477467285752E-2</v>
      </c>
      <c r="AU1567" s="55" t="str">
        <f>IF(OR($AP1567&lt;SetUp!$B$97,$AP1567&gt;SetUp!$B$98),"Não","Sim")</f>
        <v>Não</v>
      </c>
      <c r="AV1567" s="68">
        <f t="shared" si="500"/>
        <v>0</v>
      </c>
      <c r="AW1567" s="68">
        <f t="shared" si="501"/>
        <v>0.24157706320610356</v>
      </c>
      <c r="AX1567" s="68">
        <f t="shared" si="502"/>
        <v>0</v>
      </c>
      <c r="AY1567" s="68">
        <f t="shared" si="503"/>
        <v>-1.233888605299668</v>
      </c>
      <c r="AZ1567" s="68">
        <f t="shared" si="504"/>
        <v>5.8359477467285752E-2</v>
      </c>
      <c r="BA1567" s="68">
        <f t="shared" si="505"/>
        <v>0.24157706320610356</v>
      </c>
      <c r="BB1567" s="68">
        <f t="shared" si="506"/>
        <v>-1.233888605299668</v>
      </c>
    </row>
    <row r="1568" spans="1:54" x14ac:dyDescent="0.3">
      <c r="A1568" s="64">
        <v>28230</v>
      </c>
      <c r="B1568" s="57">
        <v>3.0649999999999999</v>
      </c>
      <c r="C1568" s="57">
        <v>5.673</v>
      </c>
      <c r="D1568" s="57">
        <v>4.2549999999999999</v>
      </c>
      <c r="E1568" s="57">
        <f t="shared" si="491"/>
        <v>3.0649999999999999</v>
      </c>
      <c r="F1568" s="57">
        <f t="shared" si="492"/>
        <v>1.19</v>
      </c>
      <c r="G1568" s="57">
        <f t="shared" si="493"/>
        <v>0</v>
      </c>
      <c r="H1568" s="57">
        <f>IF(Q1567&gt;SetUp!$B$56,SetUp!$B$56,Q1567)</f>
        <v>45.451975211724452</v>
      </c>
      <c r="I1568" s="57">
        <f t="shared" si="507"/>
        <v>8.5444050396506963</v>
      </c>
      <c r="J1568" s="57">
        <f>MIN(F1568,H1568,(1-EXP(-SetUp!$B$52*H1568/SetUp!$B$56))*F1568)</f>
        <v>1.1890199606359502</v>
      </c>
      <c r="K1568" s="57">
        <f t="shared" si="494"/>
        <v>44.262955251088499</v>
      </c>
      <c r="L1568" s="57">
        <f>IF(I1568&lt;=0,0,MIN(SetUp!$B$50*I1568^SetUp!$B$55,I1568))</f>
        <v>0.73085725691469594</v>
      </c>
      <c r="M1568" s="57">
        <f t="shared" si="495"/>
        <v>7.8135477827360003</v>
      </c>
      <c r="N1568" s="57">
        <f>IF(SetUp!$B$62=0,X1568,(B1568-E1568)*(1-(H1568/SetUp!$B$66/SetUp!$B$56)))</f>
        <v>0</v>
      </c>
      <c r="O1568" s="57">
        <f>K1568*SetUp!$B$65</f>
        <v>0</v>
      </c>
      <c r="P1568" s="57">
        <f>MIN(SetUp!$B$54*L1568^SetUp!$B$51,L1568)</f>
        <v>0.37711330914318819</v>
      </c>
      <c r="Q1568" s="57">
        <f t="shared" si="496"/>
        <v>44.262955251088499</v>
      </c>
      <c r="R1568" s="57">
        <f>IF((H1568+N1568-O1568)&gt;SetUp!$B$56,T1567+H1568+N1568-O1568-SetUp!$B$56,T1567)</f>
        <v>0</v>
      </c>
      <c r="S1568" s="57">
        <f>R1568*SetUp!$B$65</f>
        <v>0</v>
      </c>
      <c r="T1568" s="57">
        <f>IF((R1568-S1568)&lt;SetUp!$B$53,R1568-S1568,SetUp!$B$53)</f>
        <v>0</v>
      </c>
      <c r="U1568" s="57">
        <f t="shared" si="497"/>
        <v>7.8135477827360003</v>
      </c>
      <c r="V1568" s="57">
        <f>(L1568-P1568)/1000*SetUp!$B$13*1000000/SetUp!$B$48</f>
        <v>20.120136128591966</v>
      </c>
      <c r="W1568" s="57">
        <f t="shared" si="508"/>
        <v>0</v>
      </c>
      <c r="X1568" s="57">
        <f>MAX((SetUp!$B$56*(1-($H1568/SetUp!$B$56)^2)*TANH(($B1568-$D1568)/SetUp!$B$56))/(1+$H1568/SetUp!$B$56*TANH(($B1568-$D1568)/SetUp!$B$56)),0)</f>
        <v>0</v>
      </c>
      <c r="AP1568" s="64">
        <v>28781</v>
      </c>
      <c r="AQ1568" s="55">
        <v>10</v>
      </c>
      <c r="AR1568" s="55">
        <v>292</v>
      </c>
      <c r="AS1568" s="66">
        <f t="shared" si="498"/>
        <v>0</v>
      </c>
      <c r="AT1568" s="66">
        <f t="shared" si="499"/>
        <v>5.7501481150954672E-2</v>
      </c>
      <c r="AU1568" s="55" t="str">
        <f>IF(OR($AP1568&lt;SetUp!$B$97,$AP1568&gt;SetUp!$B$98),"Não","Sim")</f>
        <v>Não</v>
      </c>
      <c r="AV1568" s="68">
        <f t="shared" si="500"/>
        <v>0</v>
      </c>
      <c r="AW1568" s="68">
        <f t="shared" si="501"/>
        <v>0.23979466455898193</v>
      </c>
      <c r="AX1568" s="68">
        <f t="shared" si="502"/>
        <v>0</v>
      </c>
      <c r="AY1568" s="68">
        <f t="shared" si="503"/>
        <v>-1.2403209683990346</v>
      </c>
      <c r="AZ1568" s="68">
        <f t="shared" si="504"/>
        <v>5.7501481150954672E-2</v>
      </c>
      <c r="BA1568" s="68">
        <f t="shared" si="505"/>
        <v>0.23979466455898193</v>
      </c>
      <c r="BB1568" s="68">
        <f t="shared" si="506"/>
        <v>-1.2403209683990346</v>
      </c>
    </row>
    <row r="1569" spans="1:54" x14ac:dyDescent="0.3">
      <c r="A1569" s="64">
        <v>28231</v>
      </c>
      <c r="B1569" s="57">
        <v>1.3640000000000001</v>
      </c>
      <c r="C1569" s="57">
        <v>5.2140000000000004</v>
      </c>
      <c r="D1569" s="57">
        <v>4.2549999999999999</v>
      </c>
      <c r="E1569" s="57">
        <f t="shared" si="491"/>
        <v>1.3640000000000001</v>
      </c>
      <c r="F1569" s="57">
        <f t="shared" si="492"/>
        <v>2.891</v>
      </c>
      <c r="G1569" s="57">
        <f t="shared" si="493"/>
        <v>0</v>
      </c>
      <c r="H1569" s="57">
        <f>IF(Q1568&gt;SetUp!$B$56,SetUp!$B$56,Q1568)</f>
        <v>44.262955251088499</v>
      </c>
      <c r="I1569" s="57">
        <f t="shared" si="507"/>
        <v>7.8135477827360003</v>
      </c>
      <c r="J1569" s="57">
        <f>MIN(F1569,H1569,(1-EXP(-SetUp!$B$52*H1569/SetUp!$B$56))*F1569)</f>
        <v>2.8881329862465881</v>
      </c>
      <c r="K1569" s="57">
        <f t="shared" si="494"/>
        <v>41.37482226484191</v>
      </c>
      <c r="L1569" s="57">
        <f>IF(I1569&lt;=0,0,MIN(SetUp!$B$50*I1569^SetUp!$B$55,I1569))</f>
        <v>0.62966560605870259</v>
      </c>
      <c r="M1569" s="57">
        <f t="shared" si="495"/>
        <v>7.1838821766772973</v>
      </c>
      <c r="N1569" s="57">
        <f>IF(SetUp!$B$62=0,X1569,(B1569-E1569)*(1-(H1569/SetUp!$B$66/SetUp!$B$56)))</f>
        <v>0</v>
      </c>
      <c r="O1569" s="57">
        <f>K1569*SetUp!$B$65</f>
        <v>0</v>
      </c>
      <c r="P1569" s="57">
        <f>MIN(SetUp!$B$54*L1569^SetUp!$B$51,L1569)</f>
        <v>0.32572442305343041</v>
      </c>
      <c r="Q1569" s="57">
        <f t="shared" si="496"/>
        <v>41.37482226484191</v>
      </c>
      <c r="R1569" s="57">
        <f>IF((H1569+N1569-O1569)&gt;SetUp!$B$56,T1568+H1569+N1569-O1569-SetUp!$B$56,T1568)</f>
        <v>0</v>
      </c>
      <c r="S1569" s="57">
        <f>R1569*SetUp!$B$65</f>
        <v>0</v>
      </c>
      <c r="T1569" s="57">
        <f>IF((R1569-S1569)&lt;SetUp!$B$53,R1569-S1569,SetUp!$B$53)</f>
        <v>0</v>
      </c>
      <c r="U1569" s="57">
        <f t="shared" si="497"/>
        <v>7.1838821766772973</v>
      </c>
      <c r="V1569" s="57">
        <f>(L1569-P1569)/1000*SetUp!$B$13*1000000/SetUp!$B$48</f>
        <v>17.287470261120657</v>
      </c>
      <c r="W1569" s="57">
        <f t="shared" si="508"/>
        <v>2.3314683517128287E-15</v>
      </c>
      <c r="X1569" s="57">
        <f>MAX((SetUp!$B$56*(1-($H1569/SetUp!$B$56)^2)*TANH(($B1569-$D1569)/SetUp!$B$56))/(1+$H1569/SetUp!$B$56*TANH(($B1569-$D1569)/SetUp!$B$56)),0)</f>
        <v>0</v>
      </c>
      <c r="AP1569" s="64">
        <v>28782</v>
      </c>
      <c r="AQ1569" s="55">
        <v>10</v>
      </c>
      <c r="AR1569" s="55">
        <v>293</v>
      </c>
      <c r="AS1569" s="66">
        <f t="shared" si="498"/>
        <v>0</v>
      </c>
      <c r="AT1569" s="66">
        <f t="shared" si="499"/>
        <v>5.6660958005305379E-2</v>
      </c>
      <c r="AU1569" s="55" t="str">
        <f>IF(OR($AP1569&lt;SetUp!$B$97,$AP1569&gt;SetUp!$B$98),"Não","Sim")</f>
        <v>Não</v>
      </c>
      <c r="AV1569" s="68">
        <f t="shared" si="500"/>
        <v>0</v>
      </c>
      <c r="AW1569" s="68">
        <f t="shared" si="501"/>
        <v>0.23803562339554427</v>
      </c>
      <c r="AX1569" s="68">
        <f t="shared" si="502"/>
        <v>0</v>
      </c>
      <c r="AY1569" s="68">
        <f t="shared" si="503"/>
        <v>-1.246716086841694</v>
      </c>
      <c r="AZ1569" s="68">
        <f t="shared" si="504"/>
        <v>5.6660958005305379E-2</v>
      </c>
      <c r="BA1569" s="68">
        <f t="shared" si="505"/>
        <v>0.23803562339554427</v>
      </c>
      <c r="BB1569" s="68">
        <f t="shared" si="506"/>
        <v>-1.246716086841694</v>
      </c>
    </row>
    <row r="1570" spans="1:54" x14ac:dyDescent="0.3">
      <c r="A1570" s="64">
        <v>28232</v>
      </c>
      <c r="B1570" s="57">
        <v>2.9329999999999998</v>
      </c>
      <c r="C1570" s="57">
        <v>4.9930000000000003</v>
      </c>
      <c r="D1570" s="57">
        <v>4.2549999999999999</v>
      </c>
      <c r="E1570" s="57">
        <f t="shared" si="491"/>
        <v>2.9329999999999998</v>
      </c>
      <c r="F1570" s="57">
        <f t="shared" si="492"/>
        <v>1.3220000000000001</v>
      </c>
      <c r="G1570" s="57">
        <f t="shared" si="493"/>
        <v>0</v>
      </c>
      <c r="H1570" s="57">
        <f>IF(Q1569&gt;SetUp!$B$56,SetUp!$B$56,Q1569)</f>
        <v>41.37482226484191</v>
      </c>
      <c r="I1570" s="57">
        <f t="shared" si="507"/>
        <v>7.1838821766772973</v>
      </c>
      <c r="J1570" s="57">
        <f>MIN(F1570,H1570,(1-EXP(-SetUp!$B$52*H1570/SetUp!$B$56))*F1570)</f>
        <v>1.3199412787419662</v>
      </c>
      <c r="K1570" s="57">
        <f t="shared" si="494"/>
        <v>40.054880986099946</v>
      </c>
      <c r="L1570" s="57">
        <f>IF(I1570&lt;=0,0,MIN(SetUp!$B$50*I1570^SetUp!$B$55,I1570))</f>
        <v>0.54738747061953441</v>
      </c>
      <c r="M1570" s="57">
        <f t="shared" si="495"/>
        <v>6.6364947060577633</v>
      </c>
      <c r="N1570" s="57">
        <f>IF(SetUp!$B$62=0,X1570,(B1570-E1570)*(1-(H1570/SetUp!$B$66/SetUp!$B$56)))</f>
        <v>0</v>
      </c>
      <c r="O1570" s="57">
        <f>K1570*SetUp!$B$65</f>
        <v>0</v>
      </c>
      <c r="P1570" s="57">
        <f>MIN(SetUp!$B$54*L1570^SetUp!$B$51,L1570)</f>
        <v>0.2838375086356118</v>
      </c>
      <c r="Q1570" s="57">
        <f t="shared" si="496"/>
        <v>40.054880986099946</v>
      </c>
      <c r="R1570" s="57">
        <f>IF((H1570+N1570-O1570)&gt;SetUp!$B$56,T1569+H1570+N1570-O1570-SetUp!$B$56,T1569)</f>
        <v>0</v>
      </c>
      <c r="S1570" s="57">
        <f>R1570*SetUp!$B$65</f>
        <v>0</v>
      </c>
      <c r="T1570" s="57">
        <f>IF((R1570-S1570)&lt;SetUp!$B$53,R1570-S1570,SetUp!$B$53)</f>
        <v>0</v>
      </c>
      <c r="U1570" s="57">
        <f t="shared" si="497"/>
        <v>6.6364947060577633</v>
      </c>
      <c r="V1570" s="57">
        <f>(L1570-P1570)/1000*SetUp!$B$13*1000000/SetUp!$B$48</f>
        <v>14.99011119542004</v>
      </c>
      <c r="W1570" s="57">
        <f t="shared" si="508"/>
        <v>0</v>
      </c>
      <c r="X1570" s="57">
        <f>MAX((SetUp!$B$56*(1-($H1570/SetUp!$B$56)^2)*TANH(($B1570-$D1570)/SetUp!$B$56))/(1+$H1570/SetUp!$B$56*TANH(($B1570-$D1570)/SetUp!$B$56)),0)</f>
        <v>0</v>
      </c>
      <c r="AP1570" s="64">
        <v>28783</v>
      </c>
      <c r="AQ1570" s="55">
        <v>10</v>
      </c>
      <c r="AR1570" s="55">
        <v>294</v>
      </c>
      <c r="AS1570" s="66">
        <f t="shared" si="498"/>
        <v>0</v>
      </c>
      <c r="AT1570" s="66">
        <f t="shared" si="499"/>
        <v>5.5837454099996651E-2</v>
      </c>
      <c r="AU1570" s="55" t="str">
        <f>IF(OR($AP1570&lt;SetUp!$B$97,$AP1570&gt;SetUp!$B$98),"Não","Sim")</f>
        <v>Não</v>
      </c>
      <c r="AV1570" s="68">
        <f t="shared" si="500"/>
        <v>0</v>
      </c>
      <c r="AW1570" s="68">
        <f t="shared" si="501"/>
        <v>0.23629950084584744</v>
      </c>
      <c r="AX1570" s="68">
        <f t="shared" si="502"/>
        <v>0</v>
      </c>
      <c r="AY1570" s="68">
        <f t="shared" si="503"/>
        <v>-1.2530743915225919</v>
      </c>
      <c r="AZ1570" s="68">
        <f t="shared" si="504"/>
        <v>5.5837454099996651E-2</v>
      </c>
      <c r="BA1570" s="68">
        <f t="shared" si="505"/>
        <v>0.23629950084584744</v>
      </c>
      <c r="BB1570" s="68">
        <f t="shared" si="506"/>
        <v>-1.2530743915225919</v>
      </c>
    </row>
    <row r="1571" spans="1:54" x14ac:dyDescent="0.3">
      <c r="A1571" s="64">
        <v>28233</v>
      </c>
      <c r="B1571" s="57">
        <v>3.5979999999999999</v>
      </c>
      <c r="C1571" s="57">
        <v>4.1740000000000004</v>
      </c>
      <c r="D1571" s="57">
        <v>4.2549999999999999</v>
      </c>
      <c r="E1571" s="57">
        <f t="shared" si="491"/>
        <v>3.5979999999999999</v>
      </c>
      <c r="F1571" s="57">
        <f t="shared" si="492"/>
        <v>0.65700000000000003</v>
      </c>
      <c r="G1571" s="57">
        <f t="shared" si="493"/>
        <v>0</v>
      </c>
      <c r="H1571" s="57">
        <f>IF(Q1570&gt;SetUp!$B$56,SetUp!$B$56,Q1570)</f>
        <v>40.054880986099946</v>
      </c>
      <c r="I1571" s="57">
        <f t="shared" si="507"/>
        <v>6.6364947060577633</v>
      </c>
      <c r="J1571" s="57">
        <f>MIN(F1571,H1571,(1-EXP(-SetUp!$B$52*H1571/SetUp!$B$56))*F1571)</f>
        <v>0.65574252107374442</v>
      </c>
      <c r="K1571" s="57">
        <f t="shared" si="494"/>
        <v>39.399138465026198</v>
      </c>
      <c r="L1571" s="57">
        <f>IF(I1571&lt;=0,0,MIN(SetUp!$B$50*I1571^SetUp!$B$55,I1571))</f>
        <v>0.47965330162312253</v>
      </c>
      <c r="M1571" s="57">
        <f t="shared" si="495"/>
        <v>6.1568414044346405</v>
      </c>
      <c r="N1571" s="57">
        <f>IF(SetUp!$B$62=0,X1571,(B1571-E1571)*(1-(H1571/SetUp!$B$66/SetUp!$B$56)))</f>
        <v>0</v>
      </c>
      <c r="O1571" s="57">
        <f>K1571*SetUp!$B$65</f>
        <v>0</v>
      </c>
      <c r="P1571" s="57">
        <f>MIN(SetUp!$B$54*L1571^SetUp!$B$51,L1571)</f>
        <v>0.24927475712947939</v>
      </c>
      <c r="Q1571" s="57">
        <f t="shared" si="496"/>
        <v>39.399138465026198</v>
      </c>
      <c r="R1571" s="57">
        <f>IF((H1571+N1571-O1571)&gt;SetUp!$B$56,T1570+H1571+N1571-O1571-SetUp!$B$56,T1570)</f>
        <v>0</v>
      </c>
      <c r="S1571" s="57">
        <f>R1571*SetUp!$B$65</f>
        <v>0</v>
      </c>
      <c r="T1571" s="57">
        <f>IF((R1571-S1571)&lt;SetUp!$B$53,R1571-S1571,SetUp!$B$53)</f>
        <v>0</v>
      </c>
      <c r="U1571" s="57">
        <f t="shared" si="497"/>
        <v>6.1568414044346405</v>
      </c>
      <c r="V1571" s="57">
        <f>(L1571-P1571)/1000*SetUp!$B$13*1000000/SetUp!$B$48</f>
        <v>13.103397826365091</v>
      </c>
      <c r="W1571" s="57">
        <f t="shared" si="508"/>
        <v>0</v>
      </c>
      <c r="X1571" s="57">
        <f>MAX((SetUp!$B$56*(1-($H1571/SetUp!$B$56)^2)*TANH(($B1571-$D1571)/SetUp!$B$56))/(1+$H1571/SetUp!$B$56*TANH(($B1571-$D1571)/SetUp!$B$56)),0)</f>
        <v>0</v>
      </c>
      <c r="AP1571" s="64">
        <v>28784</v>
      </c>
      <c r="AQ1571" s="55">
        <v>10</v>
      </c>
      <c r="AR1571" s="55">
        <v>295</v>
      </c>
      <c r="AS1571" s="66">
        <f t="shared" si="498"/>
        <v>0</v>
      </c>
      <c r="AT1571" s="66">
        <f t="shared" si="499"/>
        <v>5.5030529821223757E-2</v>
      </c>
      <c r="AU1571" s="55" t="str">
        <f>IF(OR($AP1571&lt;SetUp!$B$97,$AP1571&gt;SetUp!$B$98),"Não","Sim")</f>
        <v>Não</v>
      </c>
      <c r="AV1571" s="68">
        <f t="shared" si="500"/>
        <v>0</v>
      </c>
      <c r="AW1571" s="68">
        <f t="shared" si="501"/>
        <v>0.23458586875859286</v>
      </c>
      <c r="AX1571" s="68">
        <f t="shared" si="502"/>
        <v>0</v>
      </c>
      <c r="AY1571" s="68">
        <f t="shared" si="503"/>
        <v>-1.2593963058818072</v>
      </c>
      <c r="AZ1571" s="68">
        <f t="shared" si="504"/>
        <v>5.5030529821223757E-2</v>
      </c>
      <c r="BA1571" s="68">
        <f t="shared" si="505"/>
        <v>0.23458586875859286</v>
      </c>
      <c r="BB1571" s="68">
        <f t="shared" si="506"/>
        <v>-1.2593963058818072</v>
      </c>
    </row>
    <row r="1572" spans="1:54" x14ac:dyDescent="0.3">
      <c r="A1572" s="64">
        <v>28234</v>
      </c>
      <c r="B1572" s="57">
        <v>0.56899999999999995</v>
      </c>
      <c r="C1572" s="57">
        <v>3.9849999999999999</v>
      </c>
      <c r="D1572" s="57">
        <v>4.2549999999999999</v>
      </c>
      <c r="E1572" s="57">
        <f t="shared" si="491"/>
        <v>0.56899999999999995</v>
      </c>
      <c r="F1572" s="57">
        <f t="shared" si="492"/>
        <v>3.6859999999999999</v>
      </c>
      <c r="G1572" s="57">
        <f t="shared" si="493"/>
        <v>0</v>
      </c>
      <c r="H1572" s="57">
        <f>IF(Q1571&gt;SetUp!$B$56,SetUp!$B$56,Q1571)</f>
        <v>39.399138465026198</v>
      </c>
      <c r="I1572" s="57">
        <f t="shared" si="507"/>
        <v>6.1568414044346405</v>
      </c>
      <c r="J1572" s="57">
        <f>MIN(F1572,H1572,(1-EXP(-SetUp!$B$52*H1572/SetUp!$B$56))*F1572)</f>
        <v>3.6781839309193156</v>
      </c>
      <c r="K1572" s="57">
        <f t="shared" si="494"/>
        <v>35.72095453410688</v>
      </c>
      <c r="L1572" s="57">
        <f>IF(I1572&lt;=0,0,MIN(SetUp!$B$50*I1572^SetUp!$B$55,I1572))</f>
        <v>0.42327842135434324</v>
      </c>
      <c r="M1572" s="57">
        <f t="shared" si="495"/>
        <v>5.7335629830802972</v>
      </c>
      <c r="N1572" s="57">
        <f>IF(SetUp!$B$62=0,X1572,(B1572-E1572)*(1-(H1572/SetUp!$B$66/SetUp!$B$56)))</f>
        <v>0</v>
      </c>
      <c r="O1572" s="57">
        <f>K1572*SetUp!$B$65</f>
        <v>0</v>
      </c>
      <c r="P1572" s="57">
        <f>MIN(SetUp!$B$54*L1572^SetUp!$B$51,L1572)</f>
        <v>0.22044525836805257</v>
      </c>
      <c r="Q1572" s="57">
        <f t="shared" si="496"/>
        <v>35.72095453410688</v>
      </c>
      <c r="R1572" s="57">
        <f>IF((H1572+N1572-O1572)&gt;SetUp!$B$56,T1571+H1572+N1572-O1572-SetUp!$B$56,T1571)</f>
        <v>0</v>
      </c>
      <c r="S1572" s="57">
        <f>R1572*SetUp!$B$65</f>
        <v>0</v>
      </c>
      <c r="T1572" s="57">
        <f>IF((R1572-S1572)&lt;SetUp!$B$53,R1572-S1572,SetUp!$B$53)</f>
        <v>0</v>
      </c>
      <c r="U1572" s="57">
        <f t="shared" si="497"/>
        <v>5.7335629830802972</v>
      </c>
      <c r="V1572" s="57">
        <f>(L1572-P1572)/1000*SetUp!$B$13*1000000/SetUp!$B$48</f>
        <v>11.536680348558475</v>
      </c>
      <c r="W1572" s="57">
        <f t="shared" si="508"/>
        <v>-1.7763568394002505E-15</v>
      </c>
      <c r="X1572" s="57">
        <f>MAX((SetUp!$B$56*(1-($H1572/SetUp!$B$56)^2)*TANH(($B1572-$D1572)/SetUp!$B$56))/(1+$H1572/SetUp!$B$56*TANH(($B1572-$D1572)/SetUp!$B$56)),0)</f>
        <v>0</v>
      </c>
      <c r="AP1572" s="64">
        <v>28785</v>
      </c>
      <c r="AQ1572" s="55">
        <v>10</v>
      </c>
      <c r="AR1572" s="55">
        <v>296</v>
      </c>
      <c r="AS1572" s="66">
        <f t="shared" si="498"/>
        <v>0</v>
      </c>
      <c r="AT1572" s="66">
        <f t="shared" si="499"/>
        <v>5.4239759341368515E-2</v>
      </c>
      <c r="AU1572" s="55" t="str">
        <f>IF(OR($AP1572&lt;SetUp!$B$97,$AP1572&gt;SetUp!$B$98),"Não","Sim")</f>
        <v>Não</v>
      </c>
      <c r="AV1572" s="68">
        <f t="shared" si="500"/>
        <v>0</v>
      </c>
      <c r="AW1572" s="68">
        <f t="shared" si="501"/>
        <v>0.2328943093795306</v>
      </c>
      <c r="AX1572" s="68">
        <f t="shared" si="502"/>
        <v>0</v>
      </c>
      <c r="AY1572" s="68">
        <f t="shared" si="503"/>
        <v>-1.2656822460758665</v>
      </c>
      <c r="AZ1572" s="68">
        <f t="shared" si="504"/>
        <v>5.4239759341368515E-2</v>
      </c>
      <c r="BA1572" s="68">
        <f t="shared" si="505"/>
        <v>0.2328943093795306</v>
      </c>
      <c r="BB1572" s="68">
        <f t="shared" si="506"/>
        <v>-1.2656822460758665</v>
      </c>
    </row>
    <row r="1573" spans="1:54" x14ac:dyDescent="0.3">
      <c r="A1573" s="64">
        <v>28235</v>
      </c>
      <c r="B1573" s="57">
        <v>1.841</v>
      </c>
      <c r="C1573" s="57">
        <v>3.9849999999999999</v>
      </c>
      <c r="D1573" s="57">
        <v>4.2549999999999999</v>
      </c>
      <c r="E1573" s="57">
        <f t="shared" si="491"/>
        <v>1.841</v>
      </c>
      <c r="F1573" s="57">
        <f t="shared" si="492"/>
        <v>2.4139999999999997</v>
      </c>
      <c r="G1573" s="57">
        <f t="shared" si="493"/>
        <v>0</v>
      </c>
      <c r="H1573" s="57">
        <f>IF(Q1572&gt;SetUp!$B$56,SetUp!$B$56,Q1572)</f>
        <v>35.72095453410688</v>
      </c>
      <c r="I1573" s="57">
        <f t="shared" si="507"/>
        <v>5.7335629830802972</v>
      </c>
      <c r="J1573" s="57">
        <f>MIN(F1573,H1573,(1-EXP(-SetUp!$B$52*H1573/SetUp!$B$56))*F1573)</f>
        <v>2.4049057599124981</v>
      </c>
      <c r="K1573" s="57">
        <f t="shared" si="494"/>
        <v>33.316048774194385</v>
      </c>
      <c r="L1573" s="57">
        <f>IF(I1573&lt;=0,0,MIN(SetUp!$B$50*I1573^SetUp!$B$55,I1573))</f>
        <v>0.3758984172119379</v>
      </c>
      <c r="M1573" s="57">
        <f t="shared" si="495"/>
        <v>5.357664565868359</v>
      </c>
      <c r="N1573" s="57">
        <f>IF(SetUp!$B$62=0,X1573,(B1573-E1573)*(1-(H1573/SetUp!$B$66/SetUp!$B$56)))</f>
        <v>0</v>
      </c>
      <c r="O1573" s="57">
        <f>K1573*SetUp!$B$65</f>
        <v>0</v>
      </c>
      <c r="P1573" s="57">
        <f>MIN(SetUp!$B$54*L1573^SetUp!$B$51,L1573)</f>
        <v>0.19616530162701504</v>
      </c>
      <c r="Q1573" s="57">
        <f t="shared" si="496"/>
        <v>33.316048774194385</v>
      </c>
      <c r="R1573" s="57">
        <f>IF((H1573+N1573-O1573)&gt;SetUp!$B$56,T1572+H1573+N1573-O1573-SetUp!$B$56,T1572)</f>
        <v>0</v>
      </c>
      <c r="S1573" s="57">
        <f>R1573*SetUp!$B$65</f>
        <v>0</v>
      </c>
      <c r="T1573" s="57">
        <f>IF((R1573-S1573)&lt;SetUp!$B$53,R1573-S1573,SetUp!$B$53)</f>
        <v>0</v>
      </c>
      <c r="U1573" s="57">
        <f t="shared" si="497"/>
        <v>5.357664565868359</v>
      </c>
      <c r="V1573" s="57">
        <f>(L1573-P1573)/1000*SetUp!$B$13*1000000/SetUp!$B$48</f>
        <v>10.222803174912361</v>
      </c>
      <c r="W1573" s="57">
        <f t="shared" si="508"/>
        <v>5.4956039718945249E-15</v>
      </c>
      <c r="X1573" s="57">
        <f>MAX((SetUp!$B$56*(1-($H1573/SetUp!$B$56)^2)*TANH(($B1573-$D1573)/SetUp!$B$56))/(1+$H1573/SetUp!$B$56*TANH(($B1573-$D1573)/SetUp!$B$56)),0)</f>
        <v>0</v>
      </c>
      <c r="AP1573" s="64">
        <v>28786</v>
      </c>
      <c r="AQ1573" s="55">
        <v>10</v>
      </c>
      <c r="AR1573" s="55">
        <v>297</v>
      </c>
      <c r="AS1573" s="66">
        <f t="shared" si="498"/>
        <v>0</v>
      </c>
      <c r="AT1573" s="66">
        <f t="shared" si="499"/>
        <v>5.3464730111187707E-2</v>
      </c>
      <c r="AU1573" s="55" t="str">
        <f>IF(OR($AP1573&lt;SetUp!$B$97,$AP1573&gt;SetUp!$B$98),"Não","Sim")</f>
        <v>Não</v>
      </c>
      <c r="AV1573" s="68">
        <f t="shared" si="500"/>
        <v>0</v>
      </c>
      <c r="AW1573" s="68">
        <f t="shared" si="501"/>
        <v>0.2312244150412921</v>
      </c>
      <c r="AX1573" s="68">
        <f t="shared" si="502"/>
        <v>0</v>
      </c>
      <c r="AY1573" s="68">
        <f t="shared" si="503"/>
        <v>-1.2719326211441464</v>
      </c>
      <c r="AZ1573" s="68">
        <f t="shared" si="504"/>
        <v>5.3464730111187707E-2</v>
      </c>
      <c r="BA1573" s="68">
        <f t="shared" si="505"/>
        <v>0.2312244150412921</v>
      </c>
      <c r="BB1573" s="68">
        <f t="shared" si="506"/>
        <v>-1.2719326211441464</v>
      </c>
    </row>
    <row r="1574" spans="1:54" x14ac:dyDescent="0.3">
      <c r="A1574" s="64">
        <v>28236</v>
      </c>
      <c r="B1574" s="57">
        <v>0.432</v>
      </c>
      <c r="C1574" s="57">
        <v>3.2829999999999999</v>
      </c>
      <c r="D1574" s="57">
        <v>4.2549999999999999</v>
      </c>
      <c r="E1574" s="57">
        <f t="shared" si="491"/>
        <v>0.432</v>
      </c>
      <c r="F1574" s="57">
        <f t="shared" si="492"/>
        <v>3.823</v>
      </c>
      <c r="G1574" s="57">
        <f t="shared" si="493"/>
        <v>0</v>
      </c>
      <c r="H1574" s="57">
        <f>IF(Q1573&gt;SetUp!$B$56,SetUp!$B$56,Q1573)</f>
        <v>33.316048774194385</v>
      </c>
      <c r="I1574" s="57">
        <f t="shared" si="507"/>
        <v>5.357664565868359</v>
      </c>
      <c r="J1574" s="57">
        <f>MIN(F1574,H1574,(1-EXP(-SetUp!$B$52*H1574/SetUp!$B$56))*F1574)</f>
        <v>3.8020286312892595</v>
      </c>
      <c r="K1574" s="57">
        <f t="shared" si="494"/>
        <v>29.514020142905125</v>
      </c>
      <c r="L1574" s="57">
        <f>IF(I1574&lt;=0,0,MIN(SetUp!$B$50*I1574^SetUp!$B$55,I1574))</f>
        <v>0.3357288920430247</v>
      </c>
      <c r="M1574" s="57">
        <f t="shared" si="495"/>
        <v>5.0219356738253342</v>
      </c>
      <c r="N1574" s="57">
        <f>IF(SetUp!$B$62=0,X1574,(B1574-E1574)*(1-(H1574/SetUp!$B$66/SetUp!$B$56)))</f>
        <v>0</v>
      </c>
      <c r="O1574" s="57">
        <f>K1574*SetUp!$B$65</f>
        <v>0</v>
      </c>
      <c r="P1574" s="57">
        <f>MIN(SetUp!$B$54*L1574^SetUp!$B$51,L1574)</f>
        <v>0.1755397137607102</v>
      </c>
      <c r="Q1574" s="57">
        <f t="shared" si="496"/>
        <v>29.514020142905125</v>
      </c>
      <c r="R1574" s="57">
        <f>IF((H1574+N1574-O1574)&gt;SetUp!$B$56,T1573+H1574+N1574-O1574-SetUp!$B$56,T1573)</f>
        <v>0</v>
      </c>
      <c r="S1574" s="57">
        <f>R1574*SetUp!$B$65</f>
        <v>0</v>
      </c>
      <c r="T1574" s="57">
        <f>IF((R1574-S1574)&lt;SetUp!$B$53,R1574-S1574,SetUp!$B$53)</f>
        <v>0</v>
      </c>
      <c r="U1574" s="57">
        <f t="shared" si="497"/>
        <v>5.0219356738253342</v>
      </c>
      <c r="V1574" s="57">
        <f>(L1574-P1574)/1000*SetUp!$B$13*1000000/SetUp!$B$48</f>
        <v>9.1111893042175556</v>
      </c>
      <c r="W1574" s="57">
        <f t="shared" si="508"/>
        <v>-3.219646771412954E-15</v>
      </c>
      <c r="X1574" s="57">
        <f>MAX((SetUp!$B$56*(1-($H1574/SetUp!$B$56)^2)*TANH(($B1574-$D1574)/SetUp!$B$56))/(1+$H1574/SetUp!$B$56*TANH(($B1574-$D1574)/SetUp!$B$56)),0)</f>
        <v>0</v>
      </c>
      <c r="AP1574" s="64">
        <v>28787</v>
      </c>
      <c r="AQ1574" s="55">
        <v>10</v>
      </c>
      <c r="AR1574" s="55">
        <v>298</v>
      </c>
      <c r="AS1574" s="66">
        <f t="shared" si="498"/>
        <v>0</v>
      </c>
      <c r="AT1574" s="66">
        <f t="shared" si="499"/>
        <v>5.2705042373457356E-2</v>
      </c>
      <c r="AU1574" s="55" t="str">
        <f>IF(OR($AP1574&lt;SetUp!$B$97,$AP1574&gt;SetUp!$B$98),"Não","Sim")</f>
        <v>Não</v>
      </c>
      <c r="AV1574" s="68">
        <f t="shared" si="500"/>
        <v>0</v>
      </c>
      <c r="AW1574" s="68">
        <f t="shared" si="501"/>
        <v>0.22957578786417646</v>
      </c>
      <c r="AX1574" s="68">
        <f t="shared" si="502"/>
        <v>0</v>
      </c>
      <c r="AY1574" s="68">
        <f t="shared" si="503"/>
        <v>-1.2781478331705556</v>
      </c>
      <c r="AZ1574" s="68">
        <f t="shared" si="504"/>
        <v>5.2705042373457356E-2</v>
      </c>
      <c r="BA1574" s="68">
        <f t="shared" si="505"/>
        <v>0.22957578786417646</v>
      </c>
      <c r="BB1574" s="68">
        <f t="shared" si="506"/>
        <v>-1.2781478331705556</v>
      </c>
    </row>
    <row r="1575" spans="1:54" x14ac:dyDescent="0.3">
      <c r="A1575" s="64">
        <v>28237</v>
      </c>
      <c r="B1575" s="57">
        <v>1.488</v>
      </c>
      <c r="C1575" s="57">
        <v>3.6230000000000002</v>
      </c>
      <c r="D1575" s="57">
        <v>4.2549999999999999</v>
      </c>
      <c r="E1575" s="57">
        <f t="shared" si="491"/>
        <v>1.488</v>
      </c>
      <c r="F1575" s="57">
        <f t="shared" si="492"/>
        <v>2.7669999999999999</v>
      </c>
      <c r="G1575" s="57">
        <f t="shared" si="493"/>
        <v>0</v>
      </c>
      <c r="H1575" s="57">
        <f>IF(Q1574&gt;SetUp!$B$56,SetUp!$B$56,Q1574)</f>
        <v>29.514020142905125</v>
      </c>
      <c r="I1575" s="57">
        <f t="shared" si="507"/>
        <v>5.0219356738253342</v>
      </c>
      <c r="J1575" s="57">
        <f>MIN(F1575,H1575,(1-EXP(-SetUp!$B$52*H1575/SetUp!$B$56))*F1575)</f>
        <v>2.7395063977415819</v>
      </c>
      <c r="K1575" s="57">
        <f t="shared" si="494"/>
        <v>26.774513745163542</v>
      </c>
      <c r="L1575" s="57">
        <f>IF(I1575&lt;=0,0,MIN(SetUp!$B$50*I1575^SetUp!$B$55,I1575))</f>
        <v>0.30140336287103769</v>
      </c>
      <c r="M1575" s="57">
        <f t="shared" si="495"/>
        <v>4.7205323109542965</v>
      </c>
      <c r="N1575" s="57">
        <f>IF(SetUp!$B$62=0,X1575,(B1575-E1575)*(1-(H1575/SetUp!$B$66/SetUp!$B$56)))</f>
        <v>0</v>
      </c>
      <c r="O1575" s="57">
        <f>K1575*SetUp!$B$65</f>
        <v>0</v>
      </c>
      <c r="P1575" s="57">
        <f>MIN(SetUp!$B$54*L1575^SetUp!$B$51,L1575)</f>
        <v>0.15788163350968573</v>
      </c>
      <c r="Q1575" s="57">
        <f t="shared" si="496"/>
        <v>26.774513745163542</v>
      </c>
      <c r="R1575" s="57">
        <f>IF((H1575+N1575-O1575)&gt;SetUp!$B$56,T1574+H1575+N1575-O1575-SetUp!$B$56,T1574)</f>
        <v>0</v>
      </c>
      <c r="S1575" s="57">
        <f>R1575*SetUp!$B$65</f>
        <v>0</v>
      </c>
      <c r="T1575" s="57">
        <f>IF((R1575-S1575)&lt;SetUp!$B$53,R1575-S1575,SetUp!$B$53)</f>
        <v>0</v>
      </c>
      <c r="U1575" s="57">
        <f t="shared" si="497"/>
        <v>4.7205323109542965</v>
      </c>
      <c r="V1575" s="57">
        <f>(L1575-P1575)/1000*SetUp!$B$13*1000000/SetUp!$B$48</f>
        <v>8.1631834278803268</v>
      </c>
      <c r="W1575" s="57">
        <f t="shared" si="508"/>
        <v>8.3266726846886741E-16</v>
      </c>
      <c r="X1575" s="57">
        <f>MAX((SetUp!$B$56*(1-($H1575/SetUp!$B$56)^2)*TANH(($B1575-$D1575)/SetUp!$B$56))/(1+$H1575/SetUp!$B$56*TANH(($B1575-$D1575)/SetUp!$B$56)),0)</f>
        <v>0</v>
      </c>
      <c r="AP1575" s="64">
        <v>28788</v>
      </c>
      <c r="AQ1575" s="55">
        <v>10</v>
      </c>
      <c r="AR1575" s="55">
        <v>299</v>
      </c>
      <c r="AS1575" s="66">
        <f t="shared" si="498"/>
        <v>0</v>
      </c>
      <c r="AT1575" s="66">
        <f t="shared" si="499"/>
        <v>5.1960308697054716E-2</v>
      </c>
      <c r="AU1575" s="55" t="str">
        <f>IF(OR($AP1575&lt;SetUp!$B$97,$AP1575&gt;SetUp!$B$98),"Não","Sim")</f>
        <v>Não</v>
      </c>
      <c r="AV1575" s="68">
        <f t="shared" si="500"/>
        <v>0</v>
      </c>
      <c r="AW1575" s="68">
        <f t="shared" si="501"/>
        <v>0.22794803946745126</v>
      </c>
      <c r="AX1575" s="68">
        <f t="shared" si="502"/>
        <v>0</v>
      </c>
      <c r="AY1575" s="68">
        <f t="shared" si="503"/>
        <v>-1.2843282774406342</v>
      </c>
      <c r="AZ1575" s="68">
        <f t="shared" si="504"/>
        <v>5.1960308697054716E-2</v>
      </c>
      <c r="BA1575" s="68">
        <f t="shared" si="505"/>
        <v>0.22794803946745126</v>
      </c>
      <c r="BB1575" s="68">
        <f t="shared" si="506"/>
        <v>-1.2843282774406342</v>
      </c>
    </row>
    <row r="1576" spans="1:54" x14ac:dyDescent="0.3">
      <c r="A1576" s="64">
        <v>28238</v>
      </c>
      <c r="B1576" s="57">
        <v>3.1909999999999998</v>
      </c>
      <c r="C1576" s="57">
        <v>2.9660000000000002</v>
      </c>
      <c r="D1576" s="57">
        <v>4.2549999999999999</v>
      </c>
      <c r="E1576" s="57">
        <f t="shared" si="491"/>
        <v>3.1909999999999998</v>
      </c>
      <c r="F1576" s="57">
        <f t="shared" si="492"/>
        <v>1.0640000000000001</v>
      </c>
      <c r="G1576" s="57">
        <f t="shared" si="493"/>
        <v>0</v>
      </c>
      <c r="H1576" s="57">
        <f>IF(Q1575&gt;SetUp!$B$56,SetUp!$B$56,Q1575)</f>
        <v>26.774513745163542</v>
      </c>
      <c r="I1576" s="57">
        <f t="shared" si="507"/>
        <v>4.7205323109542965</v>
      </c>
      <c r="J1576" s="57">
        <f>MIN(F1576,H1576,(1-EXP(-SetUp!$B$52*H1576/SetUp!$B$56))*F1576)</f>
        <v>1.047779548290513</v>
      </c>
      <c r="K1576" s="57">
        <f t="shared" si="494"/>
        <v>25.726734196873029</v>
      </c>
      <c r="L1576" s="57">
        <f>IF(I1576&lt;=0,0,MIN(SetUp!$B$50*I1576^SetUp!$B$55,I1576))</f>
        <v>0.27186156258350425</v>
      </c>
      <c r="M1576" s="57">
        <f t="shared" si="495"/>
        <v>4.4486707483707919</v>
      </c>
      <c r="N1576" s="57">
        <f>IF(SetUp!$B$62=0,X1576,(B1576-E1576)*(1-(H1576/SetUp!$B$66/SetUp!$B$56)))</f>
        <v>0</v>
      </c>
      <c r="O1576" s="57">
        <f>K1576*SetUp!$B$65</f>
        <v>0</v>
      </c>
      <c r="P1576" s="57">
        <f>MIN(SetUp!$B$54*L1576^SetUp!$B$51,L1576)</f>
        <v>0.14265712428304722</v>
      </c>
      <c r="Q1576" s="57">
        <f t="shared" si="496"/>
        <v>25.726734196873029</v>
      </c>
      <c r="R1576" s="57">
        <f>IF((H1576+N1576-O1576)&gt;SetUp!$B$56,T1575+H1576+N1576-O1576-SetUp!$B$56,T1575)</f>
        <v>0</v>
      </c>
      <c r="S1576" s="57">
        <f>R1576*SetUp!$B$65</f>
        <v>0</v>
      </c>
      <c r="T1576" s="57">
        <f>IF((R1576-S1576)&lt;SetUp!$B$53,R1576-S1576,SetUp!$B$53)</f>
        <v>0</v>
      </c>
      <c r="U1576" s="57">
        <f t="shared" si="497"/>
        <v>4.4486707483707919</v>
      </c>
      <c r="V1576" s="57">
        <f>(L1576-P1576)/1000*SetUp!$B$13*1000000/SetUp!$B$48</f>
        <v>7.3488490853350568</v>
      </c>
      <c r="W1576" s="57">
        <f t="shared" si="508"/>
        <v>-1.8873791418627661E-15</v>
      </c>
      <c r="X1576" s="57">
        <f>MAX((SetUp!$B$56*(1-($H1576/SetUp!$B$56)^2)*TANH(($B1576-$D1576)/SetUp!$B$56))/(1+$H1576/SetUp!$B$56*TANH(($B1576-$D1576)/SetUp!$B$56)),0)</f>
        <v>0</v>
      </c>
      <c r="AP1576" s="64">
        <v>28789</v>
      </c>
      <c r="AQ1576" s="55">
        <v>10</v>
      </c>
      <c r="AR1576" s="55">
        <v>300</v>
      </c>
      <c r="AS1576" s="66">
        <f t="shared" si="498"/>
        <v>0</v>
      </c>
      <c r="AT1576" s="66">
        <f t="shared" si="499"/>
        <v>5.123015353050641E-2</v>
      </c>
      <c r="AU1576" s="55" t="str">
        <f>IF(OR($AP1576&lt;SetUp!$B$97,$AP1576&gt;SetUp!$B$98),"Não","Sim")</f>
        <v>Não</v>
      </c>
      <c r="AV1576" s="68">
        <f t="shared" si="500"/>
        <v>0</v>
      </c>
      <c r="AW1576" s="68">
        <f t="shared" si="501"/>
        <v>0.22634079069073346</v>
      </c>
      <c r="AX1576" s="68">
        <f t="shared" si="502"/>
        <v>0</v>
      </c>
      <c r="AY1576" s="68">
        <f t="shared" si="503"/>
        <v>-1.290474342594246</v>
      </c>
      <c r="AZ1576" s="68">
        <f t="shared" si="504"/>
        <v>5.123015353050641E-2</v>
      </c>
      <c r="BA1576" s="68">
        <f t="shared" si="505"/>
        <v>0.22634079069073346</v>
      </c>
      <c r="BB1576" s="68">
        <f t="shared" si="506"/>
        <v>-1.290474342594246</v>
      </c>
    </row>
    <row r="1577" spans="1:54" x14ac:dyDescent="0.3">
      <c r="A1577" s="64">
        <v>28239</v>
      </c>
      <c r="B1577" s="57">
        <v>1.6459999999999999</v>
      </c>
      <c r="C1577" s="57">
        <v>2.669</v>
      </c>
      <c r="D1577" s="57">
        <v>4.2549999999999999</v>
      </c>
      <c r="E1577" s="57">
        <f t="shared" si="491"/>
        <v>1.6459999999999999</v>
      </c>
      <c r="F1577" s="57">
        <f t="shared" si="492"/>
        <v>2.609</v>
      </c>
      <c r="G1577" s="57">
        <f t="shared" si="493"/>
        <v>0</v>
      </c>
      <c r="H1577" s="57">
        <f>IF(Q1576&gt;SetUp!$B$56,SetUp!$B$56,Q1576)</f>
        <v>25.726734196873029</v>
      </c>
      <c r="I1577" s="57">
        <f t="shared" si="507"/>
        <v>4.4486707483707919</v>
      </c>
      <c r="J1577" s="57">
        <f>MIN(F1577,H1577,(1-EXP(-SetUp!$B$52*H1577/SetUp!$B$56))*F1577)</f>
        <v>2.56215144960133</v>
      </c>
      <c r="K1577" s="57">
        <f t="shared" si="494"/>
        <v>23.164582747271698</v>
      </c>
      <c r="L1577" s="57">
        <f>IF(I1577&lt;=0,0,MIN(SetUp!$B$50*I1577^SetUp!$B$55,I1577))</f>
        <v>0.2462710100002389</v>
      </c>
      <c r="M1577" s="57">
        <f t="shared" si="495"/>
        <v>4.2023997383705529</v>
      </c>
      <c r="N1577" s="57">
        <f>IF(SetUp!$B$62=0,X1577,(B1577-E1577)*(1-(H1577/SetUp!$B$66/SetUp!$B$56)))</f>
        <v>0</v>
      </c>
      <c r="O1577" s="57">
        <f>K1577*SetUp!$B$65</f>
        <v>0</v>
      </c>
      <c r="P1577" s="57">
        <f>MIN(SetUp!$B$54*L1577^SetUp!$B$51,L1577)</f>
        <v>0.12944621208976304</v>
      </c>
      <c r="Q1577" s="57">
        <f t="shared" si="496"/>
        <v>23.164582747271698</v>
      </c>
      <c r="R1577" s="57">
        <f>IF((H1577+N1577-O1577)&gt;SetUp!$B$56,T1576+H1577+N1577-O1577-SetUp!$B$56,T1576)</f>
        <v>0</v>
      </c>
      <c r="S1577" s="57">
        <f>R1577*SetUp!$B$65</f>
        <v>0</v>
      </c>
      <c r="T1577" s="57">
        <f>IF((R1577-S1577)&lt;SetUp!$B$53,R1577-S1577,SetUp!$B$53)</f>
        <v>0</v>
      </c>
      <c r="U1577" s="57">
        <f t="shared" si="497"/>
        <v>4.2023997383705529</v>
      </c>
      <c r="V1577" s="57">
        <f>(L1577-P1577)/1000*SetUp!$B$13*1000000/SetUp!$B$48</f>
        <v>6.644723823437082</v>
      </c>
      <c r="W1577" s="57">
        <f t="shared" si="508"/>
        <v>-1.4155343563970746E-15</v>
      </c>
      <c r="X1577" s="57">
        <f>MAX((SetUp!$B$56*(1-($H1577/SetUp!$B$56)^2)*TANH(($B1577-$D1577)/SetUp!$B$56))/(1+$H1577/SetUp!$B$56*TANH(($B1577-$D1577)/SetUp!$B$56)),0)</f>
        <v>0</v>
      </c>
      <c r="AP1577" s="64">
        <v>28790</v>
      </c>
      <c r="AQ1577" s="55">
        <v>10</v>
      </c>
      <c r="AR1577" s="55">
        <v>301</v>
      </c>
      <c r="AS1577" s="66">
        <f t="shared" si="498"/>
        <v>0</v>
      </c>
      <c r="AT1577" s="66">
        <f t="shared" si="499"/>
        <v>5.0514212774089691E-2</v>
      </c>
      <c r="AU1577" s="55" t="str">
        <f>IF(OR($AP1577&lt;SetUp!$B$97,$AP1577&gt;SetUp!$B$98),"Não","Sim")</f>
        <v>Não</v>
      </c>
      <c r="AV1577" s="68">
        <f t="shared" si="500"/>
        <v>0</v>
      </c>
      <c r="AW1577" s="68">
        <f t="shared" si="501"/>
        <v>0.22475367132505242</v>
      </c>
      <c r="AX1577" s="68">
        <f t="shared" si="502"/>
        <v>0</v>
      </c>
      <c r="AY1577" s="68">
        <f t="shared" si="503"/>
        <v>-1.2965864107739922</v>
      </c>
      <c r="AZ1577" s="68">
        <f t="shared" si="504"/>
        <v>5.0514212774089691E-2</v>
      </c>
      <c r="BA1577" s="68">
        <f t="shared" si="505"/>
        <v>0.22475367132505242</v>
      </c>
      <c r="BB1577" s="68">
        <f t="shared" si="506"/>
        <v>-1.2965864107739922</v>
      </c>
    </row>
    <row r="1578" spans="1:54" x14ac:dyDescent="0.3">
      <c r="A1578" s="64">
        <v>28240</v>
      </c>
      <c r="B1578" s="57">
        <v>10.747</v>
      </c>
      <c r="C1578" s="57">
        <v>4.7789999999999999</v>
      </c>
      <c r="D1578" s="57">
        <v>4.2549999999999999</v>
      </c>
      <c r="E1578" s="57">
        <f t="shared" si="491"/>
        <v>4.2549999999999999</v>
      </c>
      <c r="F1578" s="57">
        <f t="shared" si="492"/>
        <v>0</v>
      </c>
      <c r="G1578" s="57">
        <f t="shared" si="493"/>
        <v>1.0682109561391169</v>
      </c>
      <c r="H1578" s="57">
        <f>IF(Q1577&gt;SetUp!$B$56,SetUp!$B$56,Q1577)</f>
        <v>23.164582747271698</v>
      </c>
      <c r="I1578" s="57">
        <f t="shared" si="507"/>
        <v>5.2706106945096698</v>
      </c>
      <c r="J1578" s="57">
        <f>MIN(F1578,H1578,(1-EXP(-SetUp!$B$52*H1578/SetUp!$B$56))*F1578)</f>
        <v>0</v>
      </c>
      <c r="K1578" s="57">
        <f t="shared" si="494"/>
        <v>23.164582747271698</v>
      </c>
      <c r="L1578" s="57">
        <f>IF(I1578&lt;=0,0,MIN(SetUp!$B$50*I1578^SetUp!$B$55,I1578))</f>
        <v>0.32668642066356895</v>
      </c>
      <c r="M1578" s="57">
        <f t="shared" si="495"/>
        <v>4.9439242738461004</v>
      </c>
      <c r="N1578" s="57">
        <f>IF(SetUp!$B$62=0,X1578,(B1578-E1578)*(1-(H1578/SetUp!$B$66/SetUp!$B$56)))</f>
        <v>5.4237890438608831</v>
      </c>
      <c r="O1578" s="57">
        <f>K1578*SetUp!$B$65</f>
        <v>0</v>
      </c>
      <c r="P1578" s="57">
        <f>MIN(SetUp!$B$54*L1578^SetUp!$B$51,L1578)</f>
        <v>0.170891110648214</v>
      </c>
      <c r="Q1578" s="57">
        <f t="shared" si="496"/>
        <v>28.58837179113258</v>
      </c>
      <c r="R1578" s="57">
        <f>IF((H1578+N1578-O1578)&gt;SetUp!$B$56,T1577+H1578+N1578-O1578-SetUp!$B$56,T1577)</f>
        <v>0</v>
      </c>
      <c r="S1578" s="57">
        <f>R1578*SetUp!$B$65</f>
        <v>0</v>
      </c>
      <c r="T1578" s="57">
        <f>IF((R1578-S1578)&lt;SetUp!$B$53,R1578-S1578,SetUp!$B$53)</f>
        <v>0</v>
      </c>
      <c r="U1578" s="57">
        <f t="shared" si="497"/>
        <v>4.9439242738461004</v>
      </c>
      <c r="V1578" s="57">
        <f>(L1578-P1578)/1000*SetUp!$B$13*1000000/SetUp!$B$48</f>
        <v>8.8612762577350495</v>
      </c>
      <c r="W1578" s="57">
        <f t="shared" si="508"/>
        <v>-1.27675647831893E-15</v>
      </c>
      <c r="X1578" s="57">
        <f>MAX((SetUp!$B$56*(1-($H1578/SetUp!$B$56)^2)*TANH(($B1578-$D1578)/SetUp!$B$56))/(1+$H1578/SetUp!$B$56*TANH(($B1578-$D1578)/SetUp!$B$56)),0)</f>
        <v>5.4237890438608831</v>
      </c>
      <c r="AP1578" s="64">
        <v>28791</v>
      </c>
      <c r="AQ1578" s="55">
        <v>10</v>
      </c>
      <c r="AR1578" s="55">
        <v>302</v>
      </c>
      <c r="AS1578" s="66">
        <f t="shared" si="498"/>
        <v>0</v>
      </c>
      <c r="AT1578" s="66">
        <f t="shared" si="499"/>
        <v>4.9812133369614701E-2</v>
      </c>
      <c r="AU1578" s="55" t="str">
        <f>IF(OR($AP1578&lt;SetUp!$B$97,$AP1578&gt;SetUp!$B$98),"Não","Sim")</f>
        <v>Não</v>
      </c>
      <c r="AV1578" s="68">
        <f t="shared" si="500"/>
        <v>0</v>
      </c>
      <c r="AW1578" s="68">
        <f t="shared" si="501"/>
        <v>0.22318631985319956</v>
      </c>
      <c r="AX1578" s="68">
        <f t="shared" si="502"/>
        <v>0</v>
      </c>
      <c r="AY1578" s="68">
        <f t="shared" si="503"/>
        <v>-1.3026648577695079</v>
      </c>
      <c r="AZ1578" s="68">
        <f t="shared" si="504"/>
        <v>4.9812133369614701E-2</v>
      </c>
      <c r="BA1578" s="68">
        <f t="shared" si="505"/>
        <v>0.22318631985319956</v>
      </c>
      <c r="BB1578" s="68">
        <f t="shared" si="506"/>
        <v>-1.3026648577695079</v>
      </c>
    </row>
    <row r="1579" spans="1:54" x14ac:dyDescent="0.3">
      <c r="A1579" s="64">
        <v>28241</v>
      </c>
      <c r="B1579" s="57">
        <v>8.4359999999999999</v>
      </c>
      <c r="C1579" s="57">
        <v>7.4939999999999998</v>
      </c>
      <c r="D1579" s="57">
        <v>4.2549999999999999</v>
      </c>
      <c r="E1579" s="57">
        <f t="shared" si="491"/>
        <v>4.2549999999999999</v>
      </c>
      <c r="F1579" s="57">
        <f t="shared" si="492"/>
        <v>0</v>
      </c>
      <c r="G1579" s="57">
        <f t="shared" si="493"/>
        <v>0.93363717569702231</v>
      </c>
      <c r="H1579" s="57">
        <f>IF(Q1578&gt;SetUp!$B$56,SetUp!$B$56,Q1578)</f>
        <v>28.58837179113258</v>
      </c>
      <c r="I1579" s="57">
        <f t="shared" si="507"/>
        <v>5.8775614495431228</v>
      </c>
      <c r="J1579" s="57">
        <f>MIN(F1579,H1579,(1-EXP(-SetUp!$B$52*H1579/SetUp!$B$56))*F1579)</f>
        <v>0</v>
      </c>
      <c r="K1579" s="57">
        <f t="shared" si="494"/>
        <v>28.58837179113258</v>
      </c>
      <c r="L1579" s="57">
        <f>IF(I1579&lt;=0,0,MIN(SetUp!$B$50*I1579^SetUp!$B$55,I1579))</f>
        <v>0.39176426132102948</v>
      </c>
      <c r="M1579" s="57">
        <f t="shared" si="495"/>
        <v>5.4857971882220937</v>
      </c>
      <c r="N1579" s="57">
        <f>IF(SetUp!$B$62=0,X1579,(B1579-E1579)*(1-(H1579/SetUp!$B$66/SetUp!$B$56)))</f>
        <v>3.2473628243029777</v>
      </c>
      <c r="O1579" s="57">
        <f>K1579*SetUp!$B$65</f>
        <v>0</v>
      </c>
      <c r="P1579" s="57">
        <f>MIN(SetUp!$B$54*L1579^SetUp!$B$51,L1579)</f>
        <v>0.20430127213817414</v>
      </c>
      <c r="Q1579" s="57">
        <f t="shared" si="496"/>
        <v>31.835734615435559</v>
      </c>
      <c r="R1579" s="57">
        <f>IF((H1579+N1579-O1579)&gt;SetUp!$B$56,T1578+H1579+N1579-O1579-SetUp!$B$56,T1578)</f>
        <v>0</v>
      </c>
      <c r="S1579" s="57">
        <f>R1579*SetUp!$B$65</f>
        <v>0</v>
      </c>
      <c r="T1579" s="57">
        <f>IF((R1579-S1579)&lt;SetUp!$B$53,R1579-S1579,SetUp!$B$53)</f>
        <v>0</v>
      </c>
      <c r="U1579" s="57">
        <f t="shared" si="497"/>
        <v>5.4857971882220937</v>
      </c>
      <c r="V1579" s="57">
        <f>(L1579-P1579)/1000*SetUp!$B$13*1000000/SetUp!$B$48</f>
        <v>10.662460475134692</v>
      </c>
      <c r="W1579" s="57">
        <f t="shared" si="508"/>
        <v>-2.2204460492503131E-15</v>
      </c>
      <c r="X1579" s="57">
        <f>MAX((SetUp!$B$56*(1-($H1579/SetUp!$B$56)^2)*TANH(($B1579-$D1579)/SetUp!$B$56))/(1+$H1579/SetUp!$B$56*TANH(($B1579-$D1579)/SetUp!$B$56)),0)</f>
        <v>3.2473628243029777</v>
      </c>
      <c r="AP1579" s="64">
        <v>28792</v>
      </c>
      <c r="AQ1579" s="55">
        <v>10</v>
      </c>
      <c r="AR1579" s="55">
        <v>303</v>
      </c>
      <c r="AS1579" s="66">
        <f t="shared" si="498"/>
        <v>0</v>
      </c>
      <c r="AT1579" s="66">
        <f t="shared" si="499"/>
        <v>4.912357290706644E-2</v>
      </c>
      <c r="AU1579" s="55" t="str">
        <f>IF(OR($AP1579&lt;SetUp!$B$97,$AP1579&gt;SetUp!$B$98),"Não","Sim")</f>
        <v>Não</v>
      </c>
      <c r="AV1579" s="68">
        <f t="shared" si="500"/>
        <v>0</v>
      </c>
      <c r="AW1579" s="68">
        <f t="shared" si="501"/>
        <v>0.22163838319899926</v>
      </c>
      <c r="AX1579" s="68">
        <f t="shared" si="502"/>
        <v>0</v>
      </c>
      <c r="AY1579" s="68">
        <f t="shared" si="503"/>
        <v>-1.3087100531577636</v>
      </c>
      <c r="AZ1579" s="68">
        <f t="shared" si="504"/>
        <v>4.912357290706644E-2</v>
      </c>
      <c r="BA1579" s="68">
        <f t="shared" si="505"/>
        <v>0.22163838319899926</v>
      </c>
      <c r="BB1579" s="68">
        <f t="shared" si="506"/>
        <v>-1.3087100531577636</v>
      </c>
    </row>
    <row r="1580" spans="1:54" x14ac:dyDescent="0.3">
      <c r="A1580" s="64">
        <v>28242</v>
      </c>
      <c r="B1580" s="57">
        <v>17.024999999999999</v>
      </c>
      <c r="C1580" s="57">
        <v>5.9130000000000003</v>
      </c>
      <c r="D1580" s="57">
        <v>4.2549999999999999</v>
      </c>
      <c r="E1580" s="57">
        <f t="shared" si="491"/>
        <v>4.2549999999999999</v>
      </c>
      <c r="F1580" s="57">
        <f t="shared" si="492"/>
        <v>0</v>
      </c>
      <c r="G1580" s="57">
        <f t="shared" si="493"/>
        <v>4.1315422428422153</v>
      </c>
      <c r="H1580" s="57">
        <f>IF(Q1579&gt;SetUp!$B$56,SetUp!$B$56,Q1579)</f>
        <v>31.835734615435559</v>
      </c>
      <c r="I1580" s="57">
        <f t="shared" si="507"/>
        <v>9.617339431064309</v>
      </c>
      <c r="J1580" s="57">
        <f>MIN(F1580,H1580,(1-EXP(-SetUp!$B$52*H1580/SetUp!$B$56))*F1580)</f>
        <v>0</v>
      </c>
      <c r="K1580" s="57">
        <f t="shared" si="494"/>
        <v>31.835734615435559</v>
      </c>
      <c r="L1580" s="57">
        <f>IF(I1580&lt;=0,0,MIN(SetUp!$B$50*I1580^SetUp!$B$55,I1580))</f>
        <v>0.89013202167334693</v>
      </c>
      <c r="M1580" s="57">
        <f t="shared" si="495"/>
        <v>8.727207409390962</v>
      </c>
      <c r="N1580" s="57">
        <f>IF(SetUp!$B$62=0,X1580,(B1580-E1580)*(1-(H1580/SetUp!$B$66/SetUp!$B$56)))</f>
        <v>8.6384577571577843</v>
      </c>
      <c r="O1580" s="57">
        <f>K1580*SetUp!$B$65</f>
        <v>0</v>
      </c>
      <c r="P1580" s="57">
        <f>MIN(SetUp!$B$54*L1580^SetUp!$B$51,L1580)</f>
        <v>0.45775924982981125</v>
      </c>
      <c r="Q1580" s="57">
        <f t="shared" si="496"/>
        <v>40.474192372593343</v>
      </c>
      <c r="R1580" s="57">
        <f>IF((H1580+N1580-O1580)&gt;SetUp!$B$56,T1579+H1580+N1580-O1580-SetUp!$B$56,T1579)</f>
        <v>0</v>
      </c>
      <c r="S1580" s="57">
        <f>R1580*SetUp!$B$65</f>
        <v>0</v>
      </c>
      <c r="T1580" s="57">
        <f>IF((R1580-S1580)&lt;SetUp!$B$53,R1580-S1580,SetUp!$B$53)</f>
        <v>0</v>
      </c>
      <c r="U1580" s="57">
        <f t="shared" si="497"/>
        <v>8.727207409390962</v>
      </c>
      <c r="V1580" s="57">
        <f>(L1580-P1580)/1000*SetUp!$B$13*1000000/SetUp!$B$48</f>
        <v>24.592361459729446</v>
      </c>
      <c r="W1580" s="57">
        <f t="shared" si="508"/>
        <v>2.55351295663786E-15</v>
      </c>
      <c r="X1580" s="57">
        <f>MAX((SetUp!$B$56*(1-($H1580/SetUp!$B$56)^2)*TANH(($B1580-$D1580)/SetUp!$B$56))/(1+$H1580/SetUp!$B$56*TANH(($B1580-$D1580)/SetUp!$B$56)),0)</f>
        <v>8.6384577571577843</v>
      </c>
      <c r="AP1580" s="64">
        <v>28793</v>
      </c>
      <c r="AQ1580" s="55">
        <v>10</v>
      </c>
      <c r="AR1580" s="55">
        <v>304</v>
      </c>
      <c r="AS1580" s="66">
        <f t="shared" si="498"/>
        <v>2.2629999999999999</v>
      </c>
      <c r="AT1580" s="66">
        <f t="shared" si="499"/>
        <v>4.8448199247324887E-2</v>
      </c>
      <c r="AU1580" s="55" t="str">
        <f>IF(OR($AP1580&lt;SetUp!$B$97,$AP1580&gt;SetUp!$B$98),"Não","Sim")</f>
        <v>Não</v>
      </c>
      <c r="AV1580" s="68">
        <f t="shared" si="500"/>
        <v>1.5043270920913443</v>
      </c>
      <c r="AW1580" s="68">
        <f t="shared" si="501"/>
        <v>0.22010951648514629</v>
      </c>
      <c r="AX1580" s="68">
        <f t="shared" si="502"/>
        <v>0.35468455395472859</v>
      </c>
      <c r="AY1580" s="68">
        <f t="shared" si="503"/>
        <v>-1.3147223604395086</v>
      </c>
      <c r="AZ1580" s="68">
        <f t="shared" si="504"/>
        <v>-2.214551800752675</v>
      </c>
      <c r="BA1580" s="68">
        <f t="shared" si="505"/>
        <v>-1.284217575606198</v>
      </c>
      <c r="BB1580" s="68">
        <f t="shared" si="506"/>
        <v>-1.6694069143942372</v>
      </c>
    </row>
    <row r="1581" spans="1:54" x14ac:dyDescent="0.3">
      <c r="A1581" s="64">
        <v>28243</v>
      </c>
      <c r="B1581" s="57">
        <v>18.026</v>
      </c>
      <c r="C1581" s="57">
        <v>4.9930000000000003</v>
      </c>
      <c r="D1581" s="57">
        <v>4.2549999999999999</v>
      </c>
      <c r="E1581" s="57">
        <f t="shared" si="491"/>
        <v>4.2549999999999999</v>
      </c>
      <c r="F1581" s="57">
        <f t="shared" si="492"/>
        <v>0</v>
      </c>
      <c r="G1581" s="57">
        <f t="shared" si="493"/>
        <v>6.5945544424939859</v>
      </c>
      <c r="H1581" s="57">
        <f>IF(Q1580&gt;SetUp!$B$56,SetUp!$B$56,Q1580)</f>
        <v>40.474192372593343</v>
      </c>
      <c r="I1581" s="57">
        <f t="shared" si="507"/>
        <v>15.321761851884947</v>
      </c>
      <c r="J1581" s="57">
        <f>MIN(F1581,H1581,(1-EXP(-SetUp!$B$52*H1581/SetUp!$B$56))*F1581)</f>
        <v>0</v>
      </c>
      <c r="K1581" s="57">
        <f t="shared" si="494"/>
        <v>40.474192372593343</v>
      </c>
      <c r="L1581" s="57">
        <f>IF(I1581&lt;=0,0,MIN(SetUp!$B$50*I1581^SetUp!$B$55,I1581))</f>
        <v>1.9343899655587113</v>
      </c>
      <c r="M1581" s="57">
        <f t="shared" si="495"/>
        <v>13.387371886326235</v>
      </c>
      <c r="N1581" s="57">
        <f>IF(SetUp!$B$62=0,X1581,(B1581-E1581)*(1-(H1581/SetUp!$B$66/SetUp!$B$56)))</f>
        <v>7.1764455575060149</v>
      </c>
      <c r="O1581" s="57">
        <f>K1581*SetUp!$B$65</f>
        <v>0</v>
      </c>
      <c r="P1581" s="57">
        <f>MIN(SetUp!$B$54*L1581^SetUp!$B$51,L1581)</f>
        <v>0.98173029613218377</v>
      </c>
      <c r="Q1581" s="57">
        <f t="shared" si="496"/>
        <v>47.650637930099357</v>
      </c>
      <c r="R1581" s="57">
        <f>IF((H1581+N1581-O1581)&gt;SetUp!$B$56,T1580+H1581+N1581-O1581-SetUp!$B$56,T1580)</f>
        <v>0</v>
      </c>
      <c r="S1581" s="57">
        <f>R1581*SetUp!$B$65</f>
        <v>0</v>
      </c>
      <c r="T1581" s="57">
        <f>IF((R1581-S1581)&lt;SetUp!$B$53,R1581-S1581,SetUp!$B$53)</f>
        <v>0</v>
      </c>
      <c r="U1581" s="57">
        <f t="shared" si="497"/>
        <v>13.387371886326235</v>
      </c>
      <c r="V1581" s="57">
        <f>(L1581-P1581)/1000*SetUp!$B$13*1000000/SetUp!$B$48</f>
        <v>54.185074695502706</v>
      </c>
      <c r="W1581" s="57">
        <f t="shared" si="508"/>
        <v>0</v>
      </c>
      <c r="X1581" s="57">
        <f>MAX((SetUp!$B$56*(1-($H1581/SetUp!$B$56)^2)*TANH(($B1581-$D1581)/SetUp!$B$56))/(1+$H1581/SetUp!$B$56*TANH(($B1581-$D1581)/SetUp!$B$56)),0)</f>
        <v>7.1764455575060149</v>
      </c>
      <c r="AP1581" s="64">
        <v>28794</v>
      </c>
      <c r="AQ1581" s="55">
        <v>10</v>
      </c>
      <c r="AR1581" s="55">
        <v>305</v>
      </c>
      <c r="AS1581" s="66">
        <f t="shared" si="498"/>
        <v>1.2090000000000001</v>
      </c>
      <c r="AT1581" s="66">
        <f t="shared" si="499"/>
        <v>4.778569016022155E-2</v>
      </c>
      <c r="AU1581" s="55" t="str">
        <f>IF(OR($AP1581&lt;SetUp!$B$97,$AP1581&gt;SetUp!$B$98),"Não","Sim")</f>
        <v>Não</v>
      </c>
      <c r="AV1581" s="68">
        <f t="shared" si="500"/>
        <v>1.0995453605922769</v>
      </c>
      <c r="AW1581" s="68">
        <f t="shared" si="501"/>
        <v>0.21859938279926946</v>
      </c>
      <c r="AX1581" s="68">
        <f t="shared" si="502"/>
        <v>8.2426300860771906E-2</v>
      </c>
      <c r="AY1581" s="68">
        <f t="shared" si="503"/>
        <v>-1.3207021371719907</v>
      </c>
      <c r="AZ1581" s="68">
        <f t="shared" si="504"/>
        <v>-1.1612143098397785</v>
      </c>
      <c r="BA1581" s="68">
        <f t="shared" si="505"/>
        <v>-0.88094597779300743</v>
      </c>
      <c r="BB1581" s="68">
        <f t="shared" si="506"/>
        <v>-1.4031284380327627</v>
      </c>
    </row>
    <row r="1582" spans="1:54" x14ac:dyDescent="0.3">
      <c r="A1582" s="64">
        <v>28244</v>
      </c>
      <c r="B1582" s="57">
        <v>16.792000000000002</v>
      </c>
      <c r="C1582" s="57">
        <v>85.12</v>
      </c>
      <c r="D1582" s="57">
        <v>4.2549999999999999</v>
      </c>
      <c r="E1582" s="57">
        <f t="shared" si="491"/>
        <v>4.2549999999999999</v>
      </c>
      <c r="F1582" s="57">
        <f t="shared" si="492"/>
        <v>0</v>
      </c>
      <c r="G1582" s="57">
        <f t="shared" si="493"/>
        <v>7.7146412277273084</v>
      </c>
      <c r="H1582" s="57">
        <f>IF(Q1581&gt;SetUp!$B$56,SetUp!$B$56,Q1581)</f>
        <v>47.650637930099357</v>
      </c>
      <c r="I1582" s="57">
        <f t="shared" si="507"/>
        <v>21.102013114053545</v>
      </c>
      <c r="J1582" s="57">
        <f>MIN(F1582,H1582,(1-EXP(-SetUp!$B$52*H1582/SetUp!$B$56))*F1582)</f>
        <v>0</v>
      </c>
      <c r="K1582" s="57">
        <f t="shared" si="494"/>
        <v>47.650637930099357</v>
      </c>
      <c r="L1582" s="57">
        <f>IF(I1582&lt;=0,0,MIN(SetUp!$B$50*I1582^SetUp!$B$55,I1582))</f>
        <v>3.2978887312590275</v>
      </c>
      <c r="M1582" s="57">
        <f t="shared" si="495"/>
        <v>17.804124382794516</v>
      </c>
      <c r="N1582" s="57">
        <f>IF(SetUp!$B$62=0,X1582,(B1582-E1582)*(1-(H1582/SetUp!$B$66/SetUp!$B$56)))</f>
        <v>4.8223587722726942</v>
      </c>
      <c r="O1582" s="57">
        <f>K1582*SetUp!$B$65</f>
        <v>0</v>
      </c>
      <c r="P1582" s="57">
        <f>MIN(SetUp!$B$54*L1582^SetUp!$B$51,L1582)</f>
        <v>1.6586037251124255</v>
      </c>
      <c r="Q1582" s="57">
        <f t="shared" si="496"/>
        <v>52.47299670237205</v>
      </c>
      <c r="R1582" s="57">
        <f>IF((H1582+N1582-O1582)&gt;SetUp!$B$56,T1581+H1582+N1582-O1582-SetUp!$B$56,T1581)</f>
        <v>0</v>
      </c>
      <c r="S1582" s="57">
        <f>R1582*SetUp!$B$65</f>
        <v>0</v>
      </c>
      <c r="T1582" s="57">
        <f>IF((R1582-S1582)&lt;SetUp!$B$53,R1582-S1582,SetUp!$B$53)</f>
        <v>0</v>
      </c>
      <c r="U1582" s="57">
        <f t="shared" si="497"/>
        <v>17.804124382794516</v>
      </c>
      <c r="V1582" s="57">
        <f>(L1582-P1582)/1000*SetUp!$B$13*1000000/SetUp!$B$48</f>
        <v>93.238732945146182</v>
      </c>
      <c r="W1582" s="57">
        <f t="shared" si="508"/>
        <v>0</v>
      </c>
      <c r="X1582" s="57">
        <f>MAX((SetUp!$B$56*(1-($H1582/SetUp!$B$56)^2)*TANH(($B1582-$D1582)/SetUp!$B$56))/(1+$H1582/SetUp!$B$56*TANH(($B1582-$D1582)/SetUp!$B$56)),0)</f>
        <v>4.8223587722726942</v>
      </c>
      <c r="AP1582" s="64">
        <v>28795</v>
      </c>
      <c r="AQ1582" s="55">
        <v>11</v>
      </c>
      <c r="AR1582" s="55">
        <v>306</v>
      </c>
      <c r="AS1582" s="66">
        <f t="shared" si="498"/>
        <v>0.90200000000000002</v>
      </c>
      <c r="AT1582" s="66">
        <f t="shared" si="499"/>
        <v>4.7135732977231261E-2</v>
      </c>
      <c r="AU1582" s="55" t="str">
        <f>IF(OR($AP1582&lt;SetUp!$B$97,$AP1582&gt;SetUp!$B$98),"Não","Sim")</f>
        <v>Não</v>
      </c>
      <c r="AV1582" s="68">
        <f t="shared" si="500"/>
        <v>0.94973680564670127</v>
      </c>
      <c r="AW1582" s="68">
        <f t="shared" si="501"/>
        <v>0.21710765296790269</v>
      </c>
      <c r="AX1582" s="68">
        <f t="shared" si="502"/>
        <v>-4.4793462458058257E-2</v>
      </c>
      <c r="AY1582" s="68">
        <f t="shared" si="503"/>
        <v>-1.3266497350980597</v>
      </c>
      <c r="AZ1582" s="68">
        <f t="shared" si="504"/>
        <v>-0.85486426702276874</v>
      </c>
      <c r="BA1582" s="68">
        <f t="shared" si="505"/>
        <v>-0.73262915267879858</v>
      </c>
      <c r="BB1582" s="68">
        <f t="shared" si="506"/>
        <v>-1.2818562726400016</v>
      </c>
    </row>
    <row r="1583" spans="1:54" x14ac:dyDescent="0.3">
      <c r="A1583" s="64">
        <v>28245</v>
      </c>
      <c r="B1583" s="57">
        <v>8.8480000000000008</v>
      </c>
      <c r="C1583" s="57">
        <v>148.12299999999999</v>
      </c>
      <c r="D1583" s="57">
        <v>4.2549999999999999</v>
      </c>
      <c r="E1583" s="57">
        <f t="shared" si="491"/>
        <v>4.2549999999999999</v>
      </c>
      <c r="F1583" s="57">
        <f t="shared" si="492"/>
        <v>0</v>
      </c>
      <c r="G1583" s="57">
        <f t="shared" si="493"/>
        <v>3.1734702384610944</v>
      </c>
      <c r="H1583" s="57">
        <f>IF(Q1582&gt;SetUp!$B$56,SetUp!$B$56,Q1582)</f>
        <v>52.47299670237205</v>
      </c>
      <c r="I1583" s="57">
        <f t="shared" si="507"/>
        <v>20.977594621255612</v>
      </c>
      <c r="J1583" s="57">
        <f>MIN(F1583,H1583,(1-EXP(-SetUp!$B$52*H1583/SetUp!$B$56))*F1583)</f>
        <v>0</v>
      </c>
      <c r="K1583" s="57">
        <f t="shared" si="494"/>
        <v>52.47299670237205</v>
      </c>
      <c r="L1583" s="57">
        <f>IF(I1583&lt;=0,0,MIN(SetUp!$B$50*I1583^SetUp!$B$55,I1583))</f>
        <v>3.2655449453170138</v>
      </c>
      <c r="M1583" s="57">
        <f t="shared" si="495"/>
        <v>17.712049675938598</v>
      </c>
      <c r="N1583" s="57">
        <f>IF(SetUp!$B$62=0,X1583,(B1583-E1583)*(1-(H1583/SetUp!$B$66/SetUp!$B$56)))</f>
        <v>1.4195297615389064</v>
      </c>
      <c r="O1583" s="57">
        <f>K1583*SetUp!$B$65</f>
        <v>0</v>
      </c>
      <c r="P1583" s="57">
        <f>MIN(SetUp!$B$54*L1583^SetUp!$B$51,L1583)</f>
        <v>1.642612486908503</v>
      </c>
      <c r="Q1583" s="57">
        <f t="shared" si="496"/>
        <v>53.892526463910954</v>
      </c>
      <c r="R1583" s="57">
        <f>IF((H1583+N1583-O1583)&gt;SetUp!$B$56,T1582+H1583+N1583-O1583-SetUp!$B$56,T1582)</f>
        <v>0</v>
      </c>
      <c r="S1583" s="57">
        <f>R1583*SetUp!$B$65</f>
        <v>0</v>
      </c>
      <c r="T1583" s="57">
        <f>IF((R1583-S1583)&lt;SetUp!$B$53,R1583-S1583,SetUp!$B$53)</f>
        <v>0</v>
      </c>
      <c r="U1583" s="57">
        <f t="shared" si="497"/>
        <v>17.712049675938598</v>
      </c>
      <c r="V1583" s="57">
        <f>(L1583-P1583)/1000*SetUp!$B$13*1000000/SetUp!$B$48</f>
        <v>92.30863791846825</v>
      </c>
      <c r="W1583" s="57">
        <f t="shared" si="508"/>
        <v>0</v>
      </c>
      <c r="X1583" s="57">
        <f>MAX((SetUp!$B$56*(1-($H1583/SetUp!$B$56)^2)*TANH(($B1583-$D1583)/SetUp!$B$56))/(1+$H1583/SetUp!$B$56*TANH(($B1583-$D1583)/SetUp!$B$56)),0)</f>
        <v>1.4195297615389064</v>
      </c>
      <c r="AP1583" s="64">
        <v>28796</v>
      </c>
      <c r="AQ1583" s="55">
        <v>11</v>
      </c>
      <c r="AR1583" s="55">
        <v>307</v>
      </c>
      <c r="AS1583" s="66">
        <f t="shared" si="498"/>
        <v>0.45300000000000001</v>
      </c>
      <c r="AT1583" s="66">
        <f t="shared" si="499"/>
        <v>4.64980242581313E-2</v>
      </c>
      <c r="AU1583" s="55" t="str">
        <f>IF(OR($AP1583&lt;SetUp!$B$97,$AP1583&gt;SetUp!$B$98),"Não","Sim")</f>
        <v>Não</v>
      </c>
      <c r="AV1583" s="68">
        <f t="shared" si="500"/>
        <v>0.67305274681855365</v>
      </c>
      <c r="AW1583" s="68">
        <f t="shared" si="501"/>
        <v>0.2156340053380526</v>
      </c>
      <c r="AX1583" s="68">
        <f t="shared" si="502"/>
        <v>-0.34390179798716813</v>
      </c>
      <c r="AY1583" s="68">
        <f t="shared" si="503"/>
        <v>-1.3325655002717818</v>
      </c>
      <c r="AZ1583" s="68">
        <f t="shared" si="504"/>
        <v>-0.40650197574186869</v>
      </c>
      <c r="BA1583" s="68">
        <f t="shared" si="505"/>
        <v>-0.45741874148050105</v>
      </c>
      <c r="BB1583" s="68">
        <f t="shared" si="506"/>
        <v>-0.98866370228461364</v>
      </c>
    </row>
    <row r="1584" spans="1:54" x14ac:dyDescent="0.3">
      <c r="A1584" s="64">
        <v>28246</v>
      </c>
      <c r="B1584" s="57">
        <v>19.050999999999998</v>
      </c>
      <c r="C1584" s="57">
        <v>140.20400000000001</v>
      </c>
      <c r="D1584" s="57">
        <v>3.5880000000000001</v>
      </c>
      <c r="E1584" s="57">
        <f t="shared" si="491"/>
        <v>3.5880000000000001</v>
      </c>
      <c r="F1584" s="57">
        <f t="shared" si="492"/>
        <v>0</v>
      </c>
      <c r="G1584" s="57">
        <f t="shared" si="493"/>
        <v>11.784296796916895</v>
      </c>
      <c r="H1584" s="57">
        <f>IF(Q1583&gt;SetUp!$B$56,SetUp!$B$56,Q1583)</f>
        <v>53.892526463910954</v>
      </c>
      <c r="I1584" s="57">
        <f t="shared" si="507"/>
        <v>29.496346472855492</v>
      </c>
      <c r="J1584" s="57">
        <f>MIN(F1584,H1584,(1-EXP(-SetUp!$B$52*H1584/SetUp!$B$56))*F1584)</f>
        <v>0</v>
      </c>
      <c r="K1584" s="57">
        <f t="shared" si="494"/>
        <v>53.892526463910954</v>
      </c>
      <c r="L1584" s="57">
        <f>IF(I1584&lt;=0,0,MIN(SetUp!$B$50*I1584^SetUp!$B$55,I1584))</f>
        <v>5.7629284512415255</v>
      </c>
      <c r="M1584" s="57">
        <f t="shared" si="495"/>
        <v>23.733418021613968</v>
      </c>
      <c r="N1584" s="57">
        <f>IF(SetUp!$B$62=0,X1584,(B1584-E1584)*(1-(H1584/SetUp!$B$66/SetUp!$B$56)))</f>
        <v>3.6787032030831019</v>
      </c>
      <c r="O1584" s="57">
        <f>K1584*SetUp!$B$65</f>
        <v>0</v>
      </c>
      <c r="P1584" s="57">
        <f>MIN(SetUp!$B$54*L1584^SetUp!$B$51,L1584)</f>
        <v>2.8709528040989589</v>
      </c>
      <c r="Q1584" s="57">
        <f t="shared" si="496"/>
        <v>57.571229666994057</v>
      </c>
      <c r="R1584" s="57">
        <f>IF((H1584+N1584-O1584)&gt;SetUp!$B$56,T1583+H1584+N1584-O1584-SetUp!$B$56,T1583)</f>
        <v>0</v>
      </c>
      <c r="S1584" s="57">
        <f>R1584*SetUp!$B$65</f>
        <v>0</v>
      </c>
      <c r="T1584" s="57">
        <f>IF((R1584-S1584)&lt;SetUp!$B$53,R1584-S1584,SetUp!$B$53)</f>
        <v>0</v>
      </c>
      <c r="U1584" s="57">
        <f t="shared" si="497"/>
        <v>23.733418021613968</v>
      </c>
      <c r="V1584" s="57">
        <f>(L1584-P1584)/1000*SetUp!$B$13*1000000/SetUp!$B$48</f>
        <v>164.4888741352141</v>
      </c>
      <c r="W1584" s="57">
        <f t="shared" si="508"/>
        <v>0</v>
      </c>
      <c r="X1584" s="57">
        <f>MAX((SetUp!$B$56*(1-($H1584/SetUp!$B$56)^2)*TANH(($B1584-$D1584)/SetUp!$B$56))/(1+$H1584/SetUp!$B$56*TANH(($B1584-$D1584)/SetUp!$B$56)),0)</f>
        <v>3.6787032030831019</v>
      </c>
      <c r="AP1584" s="64">
        <v>28797</v>
      </c>
      <c r="AQ1584" s="55">
        <v>11</v>
      </c>
      <c r="AR1584" s="55">
        <v>308</v>
      </c>
      <c r="AS1584" s="66">
        <f t="shared" si="498"/>
        <v>0.371</v>
      </c>
      <c r="AT1584" s="66">
        <f t="shared" si="499"/>
        <v>4.5872269470994681E-2</v>
      </c>
      <c r="AU1584" s="55" t="str">
        <f>IF(OR($AP1584&lt;SetUp!$B$97,$AP1584&gt;SetUp!$B$98),"Não","Sim")</f>
        <v>Não</v>
      </c>
      <c r="AV1584" s="68">
        <f t="shared" si="500"/>
        <v>0.60909769331364239</v>
      </c>
      <c r="AW1584" s="68">
        <f t="shared" si="501"/>
        <v>0.21417812556606869</v>
      </c>
      <c r="AX1584" s="68">
        <f t="shared" si="502"/>
        <v>-0.43062609038495414</v>
      </c>
      <c r="AY1584" s="68">
        <f t="shared" si="503"/>
        <v>-1.3384497731806766</v>
      </c>
      <c r="AZ1584" s="68">
        <f t="shared" si="504"/>
        <v>-0.32512773052900534</v>
      </c>
      <c r="BA1584" s="68">
        <f t="shared" si="505"/>
        <v>-0.3949195677475737</v>
      </c>
      <c r="BB1584" s="68">
        <f t="shared" si="506"/>
        <v>-0.90782368279572245</v>
      </c>
    </row>
    <row r="1585" spans="1:54" x14ac:dyDescent="0.3">
      <c r="A1585" s="64">
        <v>28247</v>
      </c>
      <c r="B1585" s="57">
        <v>21.146000000000001</v>
      </c>
      <c r="C1585" s="57">
        <v>357.39400000000001</v>
      </c>
      <c r="D1585" s="57">
        <v>3.5880000000000001</v>
      </c>
      <c r="E1585" s="57">
        <f t="shared" si="491"/>
        <v>3.5880000000000001</v>
      </c>
      <c r="F1585" s="57">
        <f t="shared" si="492"/>
        <v>0</v>
      </c>
      <c r="G1585" s="57">
        <f t="shared" si="493"/>
        <v>14.923656909574984</v>
      </c>
      <c r="H1585" s="57">
        <f>IF(Q1584&gt;SetUp!$B$56,SetUp!$B$56,Q1584)</f>
        <v>57.571229666994057</v>
      </c>
      <c r="I1585" s="57">
        <f t="shared" si="507"/>
        <v>38.657074931188951</v>
      </c>
      <c r="J1585" s="57">
        <f>MIN(F1585,H1585,(1-EXP(-SetUp!$B$52*H1585/SetUp!$B$56))*F1585)</f>
        <v>0</v>
      </c>
      <c r="K1585" s="57">
        <f t="shared" si="494"/>
        <v>57.571229666994057</v>
      </c>
      <c r="L1585" s="57">
        <f>IF(I1585&lt;=0,0,MIN(SetUp!$B$50*I1585^SetUp!$B$55,I1585))</f>
        <v>9.0450540477355368</v>
      </c>
      <c r="M1585" s="57">
        <f t="shared" si="495"/>
        <v>29.612020883453415</v>
      </c>
      <c r="N1585" s="57">
        <f>IF(SetUp!$B$62=0,X1585,(B1585-E1585)*(1-(H1585/SetUp!$B$66/SetUp!$B$56)))</f>
        <v>2.6343430904250158</v>
      </c>
      <c r="O1585" s="57">
        <f>K1585*SetUp!$B$65</f>
        <v>0</v>
      </c>
      <c r="P1585" s="57">
        <f>MIN(SetUp!$B$54*L1585^SetUp!$B$51,L1585)</f>
        <v>4.4716067525630399</v>
      </c>
      <c r="Q1585" s="57">
        <f t="shared" si="496"/>
        <v>60.20557275741907</v>
      </c>
      <c r="R1585" s="57">
        <f>IF((H1585+N1585-O1585)&gt;SetUp!$B$56,T1584+H1585+N1585-O1585-SetUp!$B$56,T1584)</f>
        <v>0</v>
      </c>
      <c r="S1585" s="57">
        <f>R1585*SetUp!$B$65</f>
        <v>0</v>
      </c>
      <c r="T1585" s="57">
        <f>IF((R1585-S1585)&lt;SetUp!$B$53,R1585-S1585,SetUp!$B$53)</f>
        <v>0</v>
      </c>
      <c r="U1585" s="57">
        <f t="shared" si="497"/>
        <v>29.612020883453415</v>
      </c>
      <c r="V1585" s="57">
        <f>(L1585-P1585)/1000*SetUp!$B$13*1000000/SetUp!$B$48</f>
        <v>260.12708552472083</v>
      </c>
      <c r="W1585" s="57">
        <f t="shared" si="508"/>
        <v>0</v>
      </c>
      <c r="X1585" s="57">
        <f>MAX((SetUp!$B$56*(1-($H1585/SetUp!$B$56)^2)*TANH(($B1585-$D1585)/SetUp!$B$56))/(1+$H1585/SetUp!$B$56*TANH(($B1585-$D1585)/SetUp!$B$56)),0)</f>
        <v>2.6343430904250158</v>
      </c>
      <c r="AP1585" s="64">
        <v>28798</v>
      </c>
      <c r="AQ1585" s="55">
        <v>11</v>
      </c>
      <c r="AR1585" s="55">
        <v>309</v>
      </c>
      <c r="AS1585" s="66">
        <f t="shared" si="498"/>
        <v>0.26700000000000002</v>
      </c>
      <c r="AT1585" s="66">
        <f t="shared" si="499"/>
        <v>4.5258182684916624E-2</v>
      </c>
      <c r="AU1585" s="55" t="str">
        <f>IF(OR($AP1585&lt;SetUp!$B$97,$AP1585&gt;SetUp!$B$98),"Não","Sim")</f>
        <v>Não</v>
      </c>
      <c r="AV1585" s="68">
        <f t="shared" si="500"/>
        <v>0.51672042731055257</v>
      </c>
      <c r="AW1585" s="68">
        <f t="shared" si="501"/>
        <v>0.21273970641353396</v>
      </c>
      <c r="AX1585" s="68">
        <f t="shared" si="502"/>
        <v>-0.57348873863542471</v>
      </c>
      <c r="AY1585" s="68">
        <f t="shared" si="503"/>
        <v>-1.3443028888646817</v>
      </c>
      <c r="AZ1585" s="68">
        <f t="shared" si="504"/>
        <v>-0.22174181731508338</v>
      </c>
      <c r="BA1585" s="68">
        <f t="shared" si="505"/>
        <v>-0.30398072089701861</v>
      </c>
      <c r="BB1585" s="68">
        <f t="shared" si="506"/>
        <v>-0.77081415022925703</v>
      </c>
    </row>
    <row r="1586" spans="1:54" x14ac:dyDescent="0.3">
      <c r="A1586" s="64">
        <v>28248</v>
      </c>
      <c r="B1586" s="57">
        <v>14.504</v>
      </c>
      <c r="C1586" s="57">
        <v>321.47399999999999</v>
      </c>
      <c r="D1586" s="57">
        <v>3.5880000000000001</v>
      </c>
      <c r="E1586" s="57">
        <f t="shared" si="491"/>
        <v>3.5880000000000001</v>
      </c>
      <c r="F1586" s="57">
        <f t="shared" si="492"/>
        <v>0</v>
      </c>
      <c r="G1586" s="57">
        <f t="shared" si="493"/>
        <v>9.8426106485775673</v>
      </c>
      <c r="H1586" s="57">
        <f>IF(Q1585&gt;SetUp!$B$56,SetUp!$B$56,Q1585)</f>
        <v>60.20557275741907</v>
      </c>
      <c r="I1586" s="57">
        <f t="shared" si="507"/>
        <v>39.45463153203098</v>
      </c>
      <c r="J1586" s="57">
        <f>MIN(F1586,H1586,(1-EXP(-SetUp!$B$52*H1586/SetUp!$B$56))*F1586)</f>
        <v>0</v>
      </c>
      <c r="K1586" s="57">
        <f t="shared" si="494"/>
        <v>60.20557275741907</v>
      </c>
      <c r="L1586" s="57">
        <f>IF(I1586&lt;=0,0,MIN(SetUp!$B$50*I1586^SetUp!$B$55,I1586))</f>
        <v>9.3582110959815186</v>
      </c>
      <c r="M1586" s="57">
        <f t="shared" si="495"/>
        <v>30.096420436049463</v>
      </c>
      <c r="N1586" s="57">
        <f>IF(SetUp!$B$62=0,X1586,(B1586-E1586)*(1-(H1586/SetUp!$B$66/SetUp!$B$56)))</f>
        <v>1.0733893514224329</v>
      </c>
      <c r="O1586" s="57">
        <f>K1586*SetUp!$B$65</f>
        <v>0</v>
      </c>
      <c r="P1586" s="57">
        <f>MIN(SetUp!$B$54*L1586^SetUp!$B$51,L1586)</f>
        <v>4.6237443102466909</v>
      </c>
      <c r="Q1586" s="57">
        <f t="shared" si="496"/>
        <v>61.278962108841505</v>
      </c>
      <c r="R1586" s="57">
        <f>IF((H1586+N1586-O1586)&gt;SetUp!$B$56,T1585+H1586+N1586-O1586-SetUp!$B$56,T1585)</f>
        <v>0</v>
      </c>
      <c r="S1586" s="57">
        <f>R1586*SetUp!$B$65</f>
        <v>0</v>
      </c>
      <c r="T1586" s="57">
        <f>IF((R1586-S1586)&lt;SetUp!$B$53,R1586-S1586,SetUp!$B$53)</f>
        <v>0</v>
      </c>
      <c r="U1586" s="57">
        <f t="shared" si="497"/>
        <v>30.096420436049463</v>
      </c>
      <c r="V1586" s="57">
        <f>(L1586-P1586)/1000*SetUp!$B$13*1000000/SetUp!$B$48</f>
        <v>269.28550106760167</v>
      </c>
      <c r="W1586" s="57">
        <f t="shared" si="508"/>
        <v>0</v>
      </c>
      <c r="X1586" s="57">
        <f>MAX((SetUp!$B$56*(1-($H1586/SetUp!$B$56)^2)*TANH(($B1586-$D1586)/SetUp!$B$56))/(1+$H1586/SetUp!$B$56*TANH(($B1586-$D1586)/SetUp!$B$56)),0)</f>
        <v>1.0733893514224329</v>
      </c>
      <c r="AP1586" s="64">
        <v>28799</v>
      </c>
      <c r="AQ1586" s="55">
        <v>11</v>
      </c>
      <c r="AR1586" s="55">
        <v>310</v>
      </c>
      <c r="AS1586" s="66">
        <f t="shared" si="498"/>
        <v>0.23799999999999999</v>
      </c>
      <c r="AT1586" s="66">
        <f t="shared" si="499"/>
        <v>4.4655486274902775E-2</v>
      </c>
      <c r="AU1586" s="55" t="str">
        <f>IF(OR($AP1586&lt;SetUp!$B$97,$AP1586&gt;SetUp!$B$98),"Não","Sim")</f>
        <v>Não</v>
      </c>
      <c r="AV1586" s="68">
        <f t="shared" si="500"/>
        <v>0.48785243670601869</v>
      </c>
      <c r="AW1586" s="68">
        <f t="shared" si="501"/>
        <v>0.21131844754990695</v>
      </c>
      <c r="AX1586" s="68">
        <f t="shared" si="502"/>
        <v>-0.62342304294348805</v>
      </c>
      <c r="AY1586" s="68">
        <f t="shared" si="503"/>
        <v>-1.3501251770319551</v>
      </c>
      <c r="AZ1586" s="68">
        <f t="shared" si="504"/>
        <v>-0.1933445137250972</v>
      </c>
      <c r="BA1586" s="68">
        <f t="shared" si="505"/>
        <v>-0.27653398915611171</v>
      </c>
      <c r="BB1586" s="68">
        <f t="shared" si="506"/>
        <v>-0.72670213408846707</v>
      </c>
    </row>
    <row r="1587" spans="1:54" x14ac:dyDescent="0.3">
      <c r="A1587" s="64">
        <v>28249</v>
      </c>
      <c r="B1587" s="57">
        <v>5.625</v>
      </c>
      <c r="C1587" s="57">
        <v>284.39699999999999</v>
      </c>
      <c r="D1587" s="57">
        <v>3.5880000000000001</v>
      </c>
      <c r="E1587" s="57">
        <f t="shared" si="491"/>
        <v>3.5880000000000001</v>
      </c>
      <c r="F1587" s="57">
        <f t="shared" si="492"/>
        <v>0</v>
      </c>
      <c r="G1587" s="57">
        <f t="shared" si="493"/>
        <v>1.8725385508868566</v>
      </c>
      <c r="H1587" s="57">
        <f>IF(Q1586&gt;SetUp!$B$56,SetUp!$B$56,Q1586)</f>
        <v>61.278962108841505</v>
      </c>
      <c r="I1587" s="57">
        <f t="shared" si="507"/>
        <v>31.968958986936322</v>
      </c>
      <c r="J1587" s="57">
        <f>MIN(F1587,H1587,(1-EXP(-SetUp!$B$52*H1587/SetUp!$B$56))*F1587)</f>
        <v>0</v>
      </c>
      <c r="K1587" s="57">
        <f t="shared" si="494"/>
        <v>61.278962108841505</v>
      </c>
      <c r="L1587" s="57">
        <f>IF(I1587&lt;=0,0,MIN(SetUp!$B$50*I1587^SetUp!$B$55,I1587))</f>
        <v>6.590378257744911</v>
      </c>
      <c r="M1587" s="57">
        <f t="shared" si="495"/>
        <v>25.378580729191413</v>
      </c>
      <c r="N1587" s="57">
        <f>IF(SetUp!$B$62=0,X1587,(B1587-E1587)*(1-(H1587/SetUp!$B$66/SetUp!$B$56)))</f>
        <v>0.16446144911314334</v>
      </c>
      <c r="O1587" s="57">
        <f>K1587*SetUp!$B$65</f>
        <v>0</v>
      </c>
      <c r="P1587" s="57">
        <f>MIN(SetUp!$B$54*L1587^SetUp!$B$51,L1587)</f>
        <v>3.2756834901983516</v>
      </c>
      <c r="Q1587" s="57">
        <f t="shared" si="496"/>
        <v>61.443423557954645</v>
      </c>
      <c r="R1587" s="57">
        <f>IF((H1587+N1587-O1587)&gt;SetUp!$B$56,T1586+H1587+N1587-O1587-SetUp!$B$56,T1586)</f>
        <v>0</v>
      </c>
      <c r="S1587" s="57">
        <f>R1587*SetUp!$B$65</f>
        <v>0</v>
      </c>
      <c r="T1587" s="57">
        <f>IF((R1587-S1587)&lt;SetUp!$B$53,R1587-S1587,SetUp!$B$53)</f>
        <v>0</v>
      </c>
      <c r="U1587" s="57">
        <f t="shared" si="497"/>
        <v>25.378580729191413</v>
      </c>
      <c r="V1587" s="57">
        <f>(L1587-P1587)/1000*SetUp!$B$13*1000000/SetUp!$B$48</f>
        <v>188.53215826846147</v>
      </c>
      <c r="W1587" s="57">
        <f t="shared" si="508"/>
        <v>0</v>
      </c>
      <c r="X1587" s="57">
        <f>MAX((SetUp!$B$56*(1-($H1587/SetUp!$B$56)^2)*TANH(($B1587-$D1587)/SetUp!$B$56))/(1+$H1587/SetUp!$B$56*TANH(($B1587-$D1587)/SetUp!$B$56)),0)</f>
        <v>0.16446144911314334</v>
      </c>
      <c r="AP1587" s="64">
        <v>28800</v>
      </c>
      <c r="AQ1587" s="55">
        <v>11</v>
      </c>
      <c r="AR1587" s="55">
        <v>311</v>
      </c>
      <c r="AS1587" s="66">
        <f t="shared" si="498"/>
        <v>0.185</v>
      </c>
      <c r="AT1587" s="66">
        <f t="shared" si="499"/>
        <v>4.4063910638376808E-2</v>
      </c>
      <c r="AU1587" s="55" t="str">
        <f>IF(OR($AP1587&lt;SetUp!$B$97,$AP1587&gt;SetUp!$B$98),"Não","Sim")</f>
        <v>Não</v>
      </c>
      <c r="AV1587" s="68">
        <f t="shared" si="500"/>
        <v>0.43011626335213132</v>
      </c>
      <c r="AW1587" s="68">
        <f t="shared" si="501"/>
        <v>0.20991405536165703</v>
      </c>
      <c r="AX1587" s="68">
        <f t="shared" si="502"/>
        <v>-0.73282827159698616</v>
      </c>
      <c r="AY1587" s="68">
        <f t="shared" si="503"/>
        <v>-1.355916962171609</v>
      </c>
      <c r="AZ1587" s="68">
        <f t="shared" si="504"/>
        <v>-0.14093608936162319</v>
      </c>
      <c r="BA1587" s="68">
        <f t="shared" si="505"/>
        <v>-0.2202022079904743</v>
      </c>
      <c r="BB1587" s="68">
        <f t="shared" si="506"/>
        <v>-0.62308869057462279</v>
      </c>
    </row>
    <row r="1588" spans="1:54" x14ac:dyDescent="0.3">
      <c r="A1588" s="64">
        <v>28250</v>
      </c>
      <c r="B1588" s="57">
        <v>1.748</v>
      </c>
      <c r="C1588" s="57">
        <v>167.215</v>
      </c>
      <c r="D1588" s="57">
        <v>3.5880000000000001</v>
      </c>
      <c r="E1588" s="57">
        <f t="shared" si="491"/>
        <v>1.748</v>
      </c>
      <c r="F1588" s="57">
        <f t="shared" si="492"/>
        <v>1.84</v>
      </c>
      <c r="G1588" s="57">
        <f t="shared" si="493"/>
        <v>0</v>
      </c>
      <c r="H1588" s="57">
        <f>IF(Q1587&gt;SetUp!$B$56,SetUp!$B$56,Q1587)</f>
        <v>61.443423557954645</v>
      </c>
      <c r="I1588" s="57">
        <f t="shared" si="507"/>
        <v>25.378580729191413</v>
      </c>
      <c r="J1588" s="57">
        <f>MIN(F1588,H1588,(1-EXP(-SetUp!$B$52*H1588/SetUp!$B$56))*F1588)</f>
        <v>1.8398754457705906</v>
      </c>
      <c r="K1588" s="57">
        <f t="shared" si="494"/>
        <v>59.603548112184058</v>
      </c>
      <c r="L1588" s="57">
        <f>IF(I1588&lt;=0,0,MIN(SetUp!$B$50*I1588^SetUp!$B$55,I1588))</f>
        <v>4.48547460981725</v>
      </c>
      <c r="M1588" s="57">
        <f t="shared" si="495"/>
        <v>20.893106119374163</v>
      </c>
      <c r="N1588" s="57">
        <f>IF(SetUp!$B$62=0,X1588,(B1588-E1588)*(1-(H1588/SetUp!$B$66/SetUp!$B$56)))</f>
        <v>0</v>
      </c>
      <c r="O1588" s="57">
        <f>K1588*SetUp!$B$65</f>
        <v>0</v>
      </c>
      <c r="P1588" s="57">
        <f>MIN(SetUp!$B$54*L1588^SetUp!$B$51,L1588)</f>
        <v>2.2441026439169831</v>
      </c>
      <c r="Q1588" s="57">
        <f t="shared" si="496"/>
        <v>59.603548112184058</v>
      </c>
      <c r="R1588" s="57">
        <f>IF((H1588+N1588-O1588)&gt;SetUp!$B$56,T1587+H1588+N1588-O1588-SetUp!$B$56,T1587)</f>
        <v>0</v>
      </c>
      <c r="S1588" s="57">
        <f>R1588*SetUp!$B$65</f>
        <v>0</v>
      </c>
      <c r="T1588" s="57">
        <f>IF((R1588-S1588)&lt;SetUp!$B$53,R1588-S1588,SetUp!$B$53)</f>
        <v>0</v>
      </c>
      <c r="U1588" s="57">
        <f t="shared" si="497"/>
        <v>20.893106119374163</v>
      </c>
      <c r="V1588" s="57">
        <f>(L1588-P1588)/1000*SetUp!$B$13*1000000/SetUp!$B$48</f>
        <v>127.48404418738569</v>
      </c>
      <c r="W1588" s="57">
        <f t="shared" si="508"/>
        <v>7.9936057773011271E-15</v>
      </c>
      <c r="X1588" s="57">
        <f>MAX((SetUp!$B$56*(1-($H1588/SetUp!$B$56)^2)*TANH(($B1588-$D1588)/SetUp!$B$56))/(1+$H1588/SetUp!$B$56*TANH(($B1588-$D1588)/SetUp!$B$56)),0)</f>
        <v>0</v>
      </c>
      <c r="AP1588" s="64">
        <v>28801</v>
      </c>
      <c r="AQ1588" s="55">
        <v>11</v>
      </c>
      <c r="AR1588" s="55">
        <v>312</v>
      </c>
      <c r="AS1588" s="66">
        <f t="shared" si="498"/>
        <v>0.14099999999999999</v>
      </c>
      <c r="AT1588" s="66">
        <f t="shared" si="499"/>
        <v>4.3483193922791763E-2</v>
      </c>
      <c r="AU1588" s="55" t="str">
        <f>IF(OR($AP1588&lt;SetUp!$B$97,$AP1588&gt;SetUp!$B$98),"Não","Sim")</f>
        <v>Não</v>
      </c>
      <c r="AV1588" s="68">
        <f t="shared" si="500"/>
        <v>0.37549966711037175</v>
      </c>
      <c r="AW1588" s="68">
        <f t="shared" si="501"/>
        <v>0.20852624276764725</v>
      </c>
      <c r="AX1588" s="68">
        <f t="shared" si="502"/>
        <v>-0.8507808873446201</v>
      </c>
      <c r="AY1588" s="68">
        <f t="shared" si="503"/>
        <v>-1.3616785636634761</v>
      </c>
      <c r="AZ1588" s="68">
        <f t="shared" si="504"/>
        <v>-9.7516806077208223E-2</v>
      </c>
      <c r="BA1588" s="68">
        <f t="shared" si="505"/>
        <v>-0.1669734243427245</v>
      </c>
      <c r="BB1588" s="68">
        <f t="shared" si="506"/>
        <v>-0.51089767631885596</v>
      </c>
    </row>
    <row r="1589" spans="1:54" x14ac:dyDescent="0.3">
      <c r="A1589" s="64">
        <v>28251</v>
      </c>
      <c r="B1589" s="57">
        <v>1.4079999999999999</v>
      </c>
      <c r="C1589" s="57">
        <v>132.54400000000001</v>
      </c>
      <c r="D1589" s="57">
        <v>3.5880000000000001</v>
      </c>
      <c r="E1589" s="57">
        <f t="shared" si="491"/>
        <v>1.4079999999999999</v>
      </c>
      <c r="F1589" s="57">
        <f t="shared" si="492"/>
        <v>2.1800000000000002</v>
      </c>
      <c r="G1589" s="57">
        <f t="shared" si="493"/>
        <v>0</v>
      </c>
      <c r="H1589" s="57">
        <f>IF(Q1588&gt;SetUp!$B$56,SetUp!$B$56,Q1588)</f>
        <v>59.603548112184058</v>
      </c>
      <c r="I1589" s="57">
        <f t="shared" si="507"/>
        <v>20.893106119374163</v>
      </c>
      <c r="J1589" s="57">
        <f>MIN(F1589,H1589,(1-EXP(-SetUp!$B$52*H1589/SetUp!$B$56))*F1589)</f>
        <v>2.1798032800699678</v>
      </c>
      <c r="K1589" s="57">
        <f t="shared" si="494"/>
        <v>57.423744832114089</v>
      </c>
      <c r="L1589" s="57">
        <f>IF(I1589&lt;=0,0,MIN(SetUp!$B$50*I1589^SetUp!$B$55,I1589))</f>
        <v>3.2436540948863994</v>
      </c>
      <c r="M1589" s="57">
        <f t="shared" si="495"/>
        <v>17.649452024487765</v>
      </c>
      <c r="N1589" s="57">
        <f>IF(SetUp!$B$62=0,X1589,(B1589-E1589)*(1-(H1589/SetUp!$B$66/SetUp!$B$56)))</f>
        <v>0</v>
      </c>
      <c r="O1589" s="57">
        <f>K1589*SetUp!$B$65</f>
        <v>0</v>
      </c>
      <c r="P1589" s="57">
        <f>MIN(SetUp!$B$54*L1589^SetUp!$B$51,L1589)</f>
        <v>1.6317878046007699</v>
      </c>
      <c r="Q1589" s="57">
        <f t="shared" si="496"/>
        <v>57.423744832114089</v>
      </c>
      <c r="R1589" s="57">
        <f>IF((H1589+N1589-O1589)&gt;SetUp!$B$56,T1588+H1589+N1589-O1589-SetUp!$B$56,T1588)</f>
        <v>0</v>
      </c>
      <c r="S1589" s="57">
        <f>R1589*SetUp!$B$65</f>
        <v>0</v>
      </c>
      <c r="T1589" s="57">
        <f>IF((R1589-S1589)&lt;SetUp!$B$53,R1589-S1589,SetUp!$B$53)</f>
        <v>0</v>
      </c>
      <c r="U1589" s="57">
        <f t="shared" si="497"/>
        <v>17.649452024487765</v>
      </c>
      <c r="V1589" s="57">
        <f>(L1589-P1589)/1000*SetUp!$B$13*1000000/SetUp!$B$48</f>
        <v>91.679219915822813</v>
      </c>
      <c r="W1589" s="57">
        <f t="shared" si="508"/>
        <v>0</v>
      </c>
      <c r="X1589" s="57">
        <f>MAX((SetUp!$B$56*(1-($H1589/SetUp!$B$56)^2)*TANH(($B1589-$D1589)/SetUp!$B$56))/(1+$H1589/SetUp!$B$56*TANH(($B1589-$D1589)/SetUp!$B$56)),0)</f>
        <v>0</v>
      </c>
      <c r="AP1589" s="64">
        <v>28802</v>
      </c>
      <c r="AQ1589" s="55">
        <v>11</v>
      </c>
      <c r="AR1589" s="55">
        <v>313</v>
      </c>
      <c r="AS1589" s="66">
        <f t="shared" si="498"/>
        <v>0.122</v>
      </c>
      <c r="AT1589" s="66">
        <f t="shared" si="499"/>
        <v>4.2913081763854125E-2</v>
      </c>
      <c r="AU1589" s="55" t="str">
        <f>IF(OR($AP1589&lt;SetUp!$B$97,$AP1589&gt;SetUp!$B$98),"Não","Sim")</f>
        <v>Não</v>
      </c>
      <c r="AV1589" s="68">
        <f t="shared" si="500"/>
        <v>0.34928498393145962</v>
      </c>
      <c r="AW1589" s="68">
        <f t="shared" si="501"/>
        <v>0.20715472904052692</v>
      </c>
      <c r="AX1589" s="68">
        <f t="shared" si="502"/>
        <v>-0.91364016932525183</v>
      </c>
      <c r="AY1589" s="68">
        <f t="shared" si="503"/>
        <v>-1.367410295885005</v>
      </c>
      <c r="AZ1589" s="68">
        <f t="shared" si="504"/>
        <v>-7.9086918236145873E-2</v>
      </c>
      <c r="BA1589" s="68">
        <f t="shared" si="505"/>
        <v>-0.1421302548909327</v>
      </c>
      <c r="BB1589" s="68">
        <f t="shared" si="506"/>
        <v>-0.45377012655975313</v>
      </c>
    </row>
    <row r="1590" spans="1:54" x14ac:dyDescent="0.3">
      <c r="A1590" s="64">
        <v>28252</v>
      </c>
      <c r="B1590" s="57">
        <v>2.1579999999999999</v>
      </c>
      <c r="C1590" s="57">
        <v>97.141999999999996</v>
      </c>
      <c r="D1590" s="57">
        <v>3.5880000000000001</v>
      </c>
      <c r="E1590" s="57">
        <f t="shared" si="491"/>
        <v>2.1579999999999999</v>
      </c>
      <c r="F1590" s="57">
        <f t="shared" si="492"/>
        <v>1.4300000000000002</v>
      </c>
      <c r="G1590" s="57">
        <f t="shared" si="493"/>
        <v>0</v>
      </c>
      <c r="H1590" s="57">
        <f>IF(Q1589&gt;SetUp!$B$56,SetUp!$B$56,Q1589)</f>
        <v>57.423744832114089</v>
      </c>
      <c r="I1590" s="57">
        <f t="shared" si="507"/>
        <v>17.649452024487765</v>
      </c>
      <c r="J1590" s="57">
        <f>MIN(F1590,H1590,(1-EXP(-SetUp!$B$52*H1590/SetUp!$B$56))*F1590)</f>
        <v>1.4298185963112777</v>
      </c>
      <c r="K1590" s="57">
        <f t="shared" si="494"/>
        <v>55.99392623580281</v>
      </c>
      <c r="L1590" s="57">
        <f>IF(I1590&lt;=0,0,MIN(SetUp!$B$50*I1590^SetUp!$B$55,I1590))</f>
        <v>2.4485833640391919</v>
      </c>
      <c r="M1590" s="57">
        <f t="shared" si="495"/>
        <v>15.200868660448574</v>
      </c>
      <c r="N1590" s="57">
        <f>IF(SetUp!$B$62=0,X1590,(B1590-E1590)*(1-(H1590/SetUp!$B$66/SetUp!$B$56)))</f>
        <v>0</v>
      </c>
      <c r="O1590" s="57">
        <f>K1590*SetUp!$B$65</f>
        <v>0</v>
      </c>
      <c r="P1590" s="57">
        <f>MIN(SetUp!$B$54*L1590^SetUp!$B$51,L1590)</f>
        <v>1.2377175028827188</v>
      </c>
      <c r="Q1590" s="57">
        <f t="shared" si="496"/>
        <v>55.99392623580281</v>
      </c>
      <c r="R1590" s="57">
        <f>IF((H1590+N1590-O1590)&gt;SetUp!$B$56,T1589+H1590+N1590-O1590-SetUp!$B$56,T1589)</f>
        <v>0</v>
      </c>
      <c r="S1590" s="57">
        <f>R1590*SetUp!$B$65</f>
        <v>0</v>
      </c>
      <c r="T1590" s="57">
        <f>IF((R1590-S1590)&lt;SetUp!$B$53,R1590-S1590,SetUp!$B$53)</f>
        <v>0</v>
      </c>
      <c r="U1590" s="57">
        <f t="shared" si="497"/>
        <v>15.200868660448574</v>
      </c>
      <c r="V1590" s="57">
        <f>(L1590-P1590)/1000*SetUp!$B$13*1000000/SetUp!$B$48</f>
        <v>68.871244620330643</v>
      </c>
      <c r="W1590" s="57">
        <f t="shared" si="508"/>
        <v>0</v>
      </c>
      <c r="X1590" s="57">
        <f>MAX((SetUp!$B$56*(1-($H1590/SetUp!$B$56)^2)*TANH(($B1590-$D1590)/SetUp!$B$56))/(1+$H1590/SetUp!$B$56*TANH(($B1590-$D1590)/SetUp!$B$56)),0)</f>
        <v>0</v>
      </c>
      <c r="AP1590" s="64">
        <v>28803</v>
      </c>
      <c r="AQ1590" s="55">
        <v>11</v>
      </c>
      <c r="AR1590" s="55">
        <v>314</v>
      </c>
      <c r="AS1590" s="66">
        <f t="shared" si="498"/>
        <v>0.104</v>
      </c>
      <c r="AT1590" s="66">
        <f t="shared" si="499"/>
        <v>4.2353327033895556E-2</v>
      </c>
      <c r="AU1590" s="55" t="str">
        <f>IF(OR($AP1590&lt;SetUp!$B$97,$AP1590&gt;SetUp!$B$98),"Não","Sim")</f>
        <v>Não</v>
      </c>
      <c r="AV1590" s="68">
        <f t="shared" si="500"/>
        <v>0.322490309931942</v>
      </c>
      <c r="AW1590" s="68">
        <f t="shared" si="501"/>
        <v>0.20579923963391011</v>
      </c>
      <c r="AX1590" s="68">
        <f t="shared" si="502"/>
        <v>-0.98296666070121963</v>
      </c>
      <c r="AY1590" s="68">
        <f t="shared" si="503"/>
        <v>-1.3731124683153653</v>
      </c>
      <c r="AZ1590" s="68">
        <f t="shared" si="504"/>
        <v>-6.1646672966104439E-2</v>
      </c>
      <c r="BA1590" s="68">
        <f t="shared" si="505"/>
        <v>-0.11669107029803188</v>
      </c>
      <c r="BB1590" s="68">
        <f t="shared" si="506"/>
        <v>-0.39014580761414563</v>
      </c>
    </row>
    <row r="1591" spans="1:54" x14ac:dyDescent="0.3">
      <c r="A1591" s="64">
        <v>28253</v>
      </c>
      <c r="B1591" s="57">
        <v>3.15</v>
      </c>
      <c r="C1591" s="57">
        <v>74.875</v>
      </c>
      <c r="D1591" s="57">
        <v>3.5880000000000001</v>
      </c>
      <c r="E1591" s="57">
        <f t="shared" si="491"/>
        <v>3.15</v>
      </c>
      <c r="F1591" s="57">
        <f t="shared" si="492"/>
        <v>0.43800000000000017</v>
      </c>
      <c r="G1591" s="57">
        <f t="shared" si="493"/>
        <v>0</v>
      </c>
      <c r="H1591" s="57">
        <f>IF(Q1590&gt;SetUp!$B$56,SetUp!$B$56,Q1590)</f>
        <v>55.99392623580281</v>
      </c>
      <c r="I1591" s="57">
        <f t="shared" si="507"/>
        <v>15.200868660448574</v>
      </c>
      <c r="J1591" s="57">
        <f>MIN(F1591,H1591,(1-EXP(-SetUp!$B$52*H1591/SetUp!$B$56))*F1591)</f>
        <v>0.43793052804020233</v>
      </c>
      <c r="K1591" s="57">
        <f t="shared" si="494"/>
        <v>55.555995707762605</v>
      </c>
      <c r="L1591" s="57">
        <f>IF(I1591&lt;=0,0,MIN(SetUp!$B$50*I1591^SetUp!$B$55,I1591))</f>
        <v>1.9090187563329537</v>
      </c>
      <c r="M1591" s="57">
        <f t="shared" si="495"/>
        <v>13.291849904115621</v>
      </c>
      <c r="N1591" s="57">
        <f>IF(SetUp!$B$62=0,X1591,(B1591-E1591)*(1-(H1591/SetUp!$B$66/SetUp!$B$56)))</f>
        <v>0</v>
      </c>
      <c r="O1591" s="57">
        <f>K1591*SetUp!$B$65</f>
        <v>0</v>
      </c>
      <c r="P1591" s="57">
        <f>MIN(SetUp!$B$54*L1591^SetUp!$B$51,L1591)</f>
        <v>0.96907167952159323</v>
      </c>
      <c r="Q1591" s="57">
        <f t="shared" si="496"/>
        <v>55.555995707762605</v>
      </c>
      <c r="R1591" s="57">
        <f>IF((H1591+N1591-O1591)&gt;SetUp!$B$56,T1590+H1591+N1591-O1591-SetUp!$B$56,T1590)</f>
        <v>0</v>
      </c>
      <c r="S1591" s="57">
        <f>R1591*SetUp!$B$65</f>
        <v>0</v>
      </c>
      <c r="T1591" s="57">
        <f>IF((R1591-S1591)&lt;SetUp!$B$53,R1591-S1591,SetUp!$B$53)</f>
        <v>0</v>
      </c>
      <c r="U1591" s="57">
        <f t="shared" si="497"/>
        <v>13.291849904115621</v>
      </c>
      <c r="V1591" s="57">
        <f>(L1591-P1591)/1000*SetUp!$B$13*1000000/SetUp!$B$48</f>
        <v>53.462011882482628</v>
      </c>
      <c r="W1591" s="57">
        <f t="shared" si="508"/>
        <v>0</v>
      </c>
      <c r="X1591" s="57">
        <f>MAX((SetUp!$B$56*(1-($H1591/SetUp!$B$56)^2)*TANH(($B1591-$D1591)/SetUp!$B$56))/(1+$H1591/SetUp!$B$56*TANH(($B1591-$D1591)/SetUp!$B$56)),0)</f>
        <v>0</v>
      </c>
      <c r="AP1591" s="64">
        <v>28804</v>
      </c>
      <c r="AQ1591" s="55">
        <v>11</v>
      </c>
      <c r="AR1591" s="55">
        <v>315</v>
      </c>
      <c r="AS1591" s="66">
        <f t="shared" si="498"/>
        <v>8.8999999999999996E-2</v>
      </c>
      <c r="AT1591" s="66">
        <f t="shared" si="499"/>
        <v>4.1803689599947506E-2</v>
      </c>
      <c r="AU1591" s="55" t="str">
        <f>IF(OR($AP1591&lt;SetUp!$B$97,$AP1591&gt;SetUp!$B$98),"Não","Sim")</f>
        <v>Não</v>
      </c>
      <c r="AV1591" s="68">
        <f t="shared" si="500"/>
        <v>0.29832867780352595</v>
      </c>
      <c r="AW1591" s="68">
        <f t="shared" si="501"/>
        <v>0.2044595060151215</v>
      </c>
      <c r="AX1591" s="68">
        <f t="shared" si="502"/>
        <v>-1.0506099933550872</v>
      </c>
      <c r="AY1591" s="68">
        <f t="shared" si="503"/>
        <v>-1.3787853856368615</v>
      </c>
      <c r="AZ1591" s="68">
        <f t="shared" si="504"/>
        <v>-4.7196310400052489E-2</v>
      </c>
      <c r="BA1591" s="68">
        <f t="shared" si="505"/>
        <v>-9.3869171788404454E-2</v>
      </c>
      <c r="BB1591" s="68">
        <f t="shared" si="506"/>
        <v>-0.32817539228177428</v>
      </c>
    </row>
    <row r="1592" spans="1:54" x14ac:dyDescent="0.3">
      <c r="A1592" s="64">
        <v>28254</v>
      </c>
      <c r="B1592" s="57">
        <v>3.8119999999999998</v>
      </c>
      <c r="C1592" s="57">
        <v>74.875</v>
      </c>
      <c r="D1592" s="57">
        <v>3.5880000000000001</v>
      </c>
      <c r="E1592" s="57">
        <f t="shared" si="491"/>
        <v>3.5880000000000001</v>
      </c>
      <c r="F1592" s="57">
        <f t="shared" si="492"/>
        <v>0</v>
      </c>
      <c r="G1592" s="57">
        <f t="shared" si="493"/>
        <v>0.16895870702068538</v>
      </c>
      <c r="H1592" s="57">
        <f>IF(Q1591&gt;SetUp!$B$56,SetUp!$B$56,Q1591)</f>
        <v>55.555995707762605</v>
      </c>
      <c r="I1592" s="57">
        <f t="shared" si="507"/>
        <v>13.460808611136306</v>
      </c>
      <c r="J1592" s="57">
        <f>MIN(F1592,H1592,(1-EXP(-SetUp!$B$52*H1592/SetUp!$B$56))*F1592)</f>
        <v>0</v>
      </c>
      <c r="K1592" s="57">
        <f t="shared" si="494"/>
        <v>55.555995707762605</v>
      </c>
      <c r="L1592" s="57">
        <f>IF(I1592&lt;=0,0,MIN(SetUp!$B$50*I1592^SetUp!$B$55,I1592))</f>
        <v>1.5588874715457319</v>
      </c>
      <c r="M1592" s="57">
        <f t="shared" si="495"/>
        <v>11.901921139590574</v>
      </c>
      <c r="N1592" s="57">
        <f>IF(SetUp!$B$62=0,X1592,(B1592-E1592)*(1-(H1592/SetUp!$B$66/SetUp!$B$56)))</f>
        <v>5.5041292979314357E-2</v>
      </c>
      <c r="O1592" s="57">
        <f>K1592*SetUp!$B$65</f>
        <v>0</v>
      </c>
      <c r="P1592" s="57">
        <f>MIN(SetUp!$B$54*L1592^SetUp!$B$51,L1592)</f>
        <v>0.79406754186974571</v>
      </c>
      <c r="Q1592" s="57">
        <f t="shared" si="496"/>
        <v>55.611037000741916</v>
      </c>
      <c r="R1592" s="57">
        <f>IF((H1592+N1592-O1592)&gt;SetUp!$B$56,T1591+H1592+N1592-O1592-SetUp!$B$56,T1591)</f>
        <v>0</v>
      </c>
      <c r="S1592" s="57">
        <f>R1592*SetUp!$B$65</f>
        <v>0</v>
      </c>
      <c r="T1592" s="57">
        <f>IF((R1592-S1592)&lt;SetUp!$B$53,R1592-S1592,SetUp!$B$53)</f>
        <v>0</v>
      </c>
      <c r="U1592" s="57">
        <f t="shared" si="497"/>
        <v>11.901921139590574</v>
      </c>
      <c r="V1592" s="57">
        <f>(L1592-P1592)/1000*SetUp!$B$13*1000000/SetUp!$B$48</f>
        <v>43.501185521004757</v>
      </c>
      <c r="W1592" s="57">
        <f t="shared" si="508"/>
        <v>-6.8833827526759706E-15</v>
      </c>
      <c r="X1592" s="57">
        <f>MAX((SetUp!$B$56*(1-($H1592/SetUp!$B$56)^2)*TANH(($B1592-$D1592)/SetUp!$B$56))/(1+$H1592/SetUp!$B$56*TANH(($B1592-$D1592)/SetUp!$B$56)),0)</f>
        <v>5.5041292979314357E-2</v>
      </c>
      <c r="AP1592" s="64">
        <v>28805</v>
      </c>
      <c r="AQ1592" s="55">
        <v>11</v>
      </c>
      <c r="AR1592" s="55">
        <v>316</v>
      </c>
      <c r="AS1592" s="66">
        <f t="shared" si="498"/>
        <v>7.4999999999999997E-2</v>
      </c>
      <c r="AT1592" s="66">
        <f t="shared" si="499"/>
        <v>4.126393609109863E-2</v>
      </c>
      <c r="AU1592" s="55" t="str">
        <f>IF(OR($AP1592&lt;SetUp!$B$97,$AP1592&gt;SetUp!$B$98),"Não","Sim")</f>
        <v>Não</v>
      </c>
      <c r="AV1592" s="68">
        <f t="shared" si="500"/>
        <v>0.27386127875258304</v>
      </c>
      <c r="AW1592" s="68">
        <f t="shared" si="501"/>
        <v>0.20313526550330602</v>
      </c>
      <c r="AX1592" s="68">
        <f t="shared" si="502"/>
        <v>-1.1249387366082999</v>
      </c>
      <c r="AY1592" s="68">
        <f t="shared" si="503"/>
        <v>-1.3844293478337235</v>
      </c>
      <c r="AZ1592" s="68">
        <f t="shared" si="504"/>
        <v>-3.3736063908901368E-2</v>
      </c>
      <c r="BA1592" s="68">
        <f t="shared" si="505"/>
        <v>-7.072601324927702E-2</v>
      </c>
      <c r="BB1592" s="68">
        <f t="shared" si="506"/>
        <v>-0.25949061122542361</v>
      </c>
    </row>
    <row r="1593" spans="1:54" x14ac:dyDescent="0.3">
      <c r="A1593" s="64">
        <v>28255</v>
      </c>
      <c r="B1593" s="57">
        <v>6.9749999999999996</v>
      </c>
      <c r="C1593" s="57">
        <v>42.984000000000002</v>
      </c>
      <c r="D1593" s="57">
        <v>3.5880000000000001</v>
      </c>
      <c r="E1593" s="57">
        <f t="shared" si="491"/>
        <v>3.5880000000000001</v>
      </c>
      <c r="F1593" s="57">
        <f t="shared" si="492"/>
        <v>0</v>
      </c>
      <c r="G1593" s="57">
        <f t="shared" si="493"/>
        <v>2.5944586179767675</v>
      </c>
      <c r="H1593" s="57">
        <f>IF(Q1592&gt;SetUp!$B$56,SetUp!$B$56,Q1592)</f>
        <v>55.611037000741916</v>
      </c>
      <c r="I1593" s="57">
        <f t="shared" si="507"/>
        <v>14.496379757567341</v>
      </c>
      <c r="J1593" s="57">
        <f>MIN(F1593,H1593,(1-EXP(-SetUp!$B$52*H1593/SetUp!$B$56))*F1593)</f>
        <v>0</v>
      </c>
      <c r="K1593" s="57">
        <f t="shared" si="494"/>
        <v>55.611037000741916</v>
      </c>
      <c r="L1593" s="57">
        <f>IF(I1593&lt;=0,0,MIN(SetUp!$B$50*I1593^SetUp!$B$55,I1593))</f>
        <v>1.7638518855583218</v>
      </c>
      <c r="M1593" s="57">
        <f t="shared" si="495"/>
        <v>12.732527872009019</v>
      </c>
      <c r="N1593" s="57">
        <f>IF(SetUp!$B$62=0,X1593,(B1593-E1593)*(1-(H1593/SetUp!$B$66/SetUp!$B$56)))</f>
        <v>0.79254138202323199</v>
      </c>
      <c r="O1593" s="57">
        <f>K1593*SetUp!$B$65</f>
        <v>0</v>
      </c>
      <c r="P1593" s="57">
        <f>MIN(SetUp!$B$54*L1593^SetUp!$B$51,L1593)</f>
        <v>0.89658639988264111</v>
      </c>
      <c r="Q1593" s="57">
        <f t="shared" si="496"/>
        <v>56.403578382765147</v>
      </c>
      <c r="R1593" s="57">
        <f>IF((H1593+N1593-O1593)&gt;SetUp!$B$56,T1592+H1593+N1593-O1593-SetUp!$B$56,T1592)</f>
        <v>0</v>
      </c>
      <c r="S1593" s="57">
        <f>R1593*SetUp!$B$65</f>
        <v>0</v>
      </c>
      <c r="T1593" s="57">
        <f>IF((R1593-S1593)&lt;SetUp!$B$53,R1593-S1593,SetUp!$B$53)</f>
        <v>0</v>
      </c>
      <c r="U1593" s="57">
        <f t="shared" si="497"/>
        <v>12.732527872009019</v>
      </c>
      <c r="V1593" s="57">
        <f>(L1593-P1593)/1000*SetUp!$B$13*1000000/SetUp!$B$48</f>
        <v>49.32805138109444</v>
      </c>
      <c r="W1593" s="57">
        <f t="shared" si="508"/>
        <v>-5.1070259132757201E-15</v>
      </c>
      <c r="X1593" s="57">
        <f>MAX((SetUp!$B$56*(1-($H1593/SetUp!$B$56)^2)*TANH(($B1593-$D1593)/SetUp!$B$56))/(1+$H1593/SetUp!$B$56*TANH(($B1593-$D1593)/SetUp!$B$56)),0)</f>
        <v>0.79254138202323199</v>
      </c>
      <c r="AP1593" s="64">
        <v>28806</v>
      </c>
      <c r="AQ1593" s="55">
        <v>11</v>
      </c>
      <c r="AR1593" s="55">
        <v>317</v>
      </c>
      <c r="AS1593" s="66">
        <f t="shared" si="498"/>
        <v>7.0000000000000007E-2</v>
      </c>
      <c r="AT1593" s="66">
        <f t="shared" si="499"/>
        <v>4.0733839674731119E-2</v>
      </c>
      <c r="AU1593" s="55" t="str">
        <f>IF(OR($AP1593&lt;SetUp!$B$97,$AP1593&gt;SetUp!$B$98),"Não","Sim")</f>
        <v>Não</v>
      </c>
      <c r="AV1593" s="68">
        <f t="shared" si="500"/>
        <v>0.26457513110645908</v>
      </c>
      <c r="AW1593" s="68">
        <f t="shared" si="501"/>
        <v>0.20182626111269841</v>
      </c>
      <c r="AX1593" s="68">
        <f t="shared" si="502"/>
        <v>-1.1549019599857431</v>
      </c>
      <c r="AY1593" s="68">
        <f t="shared" si="503"/>
        <v>-1.3900446502883741</v>
      </c>
      <c r="AZ1593" s="68">
        <f t="shared" si="504"/>
        <v>-2.9266160325268888E-2</v>
      </c>
      <c r="BA1593" s="68">
        <f t="shared" si="505"/>
        <v>-6.274886999376067E-2</v>
      </c>
      <c r="BB1593" s="68">
        <f t="shared" si="506"/>
        <v>-0.23514269030263102</v>
      </c>
    </row>
    <row r="1594" spans="1:54" x14ac:dyDescent="0.3">
      <c r="A1594" s="64">
        <v>28256</v>
      </c>
      <c r="B1594" s="57">
        <v>5.0789999999999997</v>
      </c>
      <c r="C1594" s="57">
        <v>48.125999999999998</v>
      </c>
      <c r="D1594" s="57">
        <v>3.5880000000000001</v>
      </c>
      <c r="E1594" s="57">
        <f t="shared" si="491"/>
        <v>3.5880000000000001</v>
      </c>
      <c r="F1594" s="57">
        <f t="shared" si="492"/>
        <v>0</v>
      </c>
      <c r="G1594" s="57">
        <f t="shared" si="493"/>
        <v>1.1648159786647525</v>
      </c>
      <c r="H1594" s="57">
        <f>IF(Q1593&gt;SetUp!$B$56,SetUp!$B$56,Q1593)</f>
        <v>56.403578382765147</v>
      </c>
      <c r="I1594" s="57">
        <f t="shared" si="507"/>
        <v>13.897343850673771</v>
      </c>
      <c r="J1594" s="57">
        <f>MIN(F1594,H1594,(1-EXP(-SetUp!$B$52*H1594/SetUp!$B$56))*F1594)</f>
        <v>0</v>
      </c>
      <c r="K1594" s="57">
        <f t="shared" si="494"/>
        <v>56.403578382765147</v>
      </c>
      <c r="L1594" s="57">
        <f>IF(I1594&lt;=0,0,MIN(SetUp!$B$50*I1594^SetUp!$B$55,I1594))</f>
        <v>1.6440531596791073</v>
      </c>
      <c r="M1594" s="57">
        <f t="shared" si="495"/>
        <v>12.253290690994664</v>
      </c>
      <c r="N1594" s="57">
        <f>IF(SetUp!$B$62=0,X1594,(B1594-E1594)*(1-(H1594/SetUp!$B$66/SetUp!$B$56)))</f>
        <v>0.32618402133524715</v>
      </c>
      <c r="O1594" s="57">
        <f>K1594*SetUp!$B$65</f>
        <v>0</v>
      </c>
      <c r="P1594" s="57">
        <f>MIN(SetUp!$B$54*L1594^SetUp!$B$51,L1594)</f>
        <v>0.83669185219164721</v>
      </c>
      <c r="Q1594" s="57">
        <f t="shared" si="496"/>
        <v>56.729762404100391</v>
      </c>
      <c r="R1594" s="57">
        <f>IF((H1594+N1594-O1594)&gt;SetUp!$B$56,T1593+H1594+N1594-O1594-SetUp!$B$56,T1593)</f>
        <v>0</v>
      </c>
      <c r="S1594" s="57">
        <f>R1594*SetUp!$B$65</f>
        <v>0</v>
      </c>
      <c r="T1594" s="57">
        <f>IF((R1594-S1594)&lt;SetUp!$B$53,R1594-S1594,SetUp!$B$53)</f>
        <v>0</v>
      </c>
      <c r="U1594" s="57">
        <f t="shared" si="497"/>
        <v>12.253290690994664</v>
      </c>
      <c r="V1594" s="57">
        <f>(L1594-P1594)/1000*SetUp!$B$13*1000000/SetUp!$B$48</f>
        <v>45.920840523039132</v>
      </c>
      <c r="W1594" s="57">
        <f t="shared" si="508"/>
        <v>0</v>
      </c>
      <c r="X1594" s="57">
        <f>MAX((SetUp!$B$56*(1-($H1594/SetUp!$B$56)^2)*TANH(($B1594-$D1594)/SetUp!$B$56))/(1+$H1594/SetUp!$B$56*TANH(($B1594-$D1594)/SetUp!$B$56)),0)</f>
        <v>0.32618402133524715</v>
      </c>
      <c r="AP1594" s="64">
        <v>28807</v>
      </c>
      <c r="AQ1594" s="55">
        <v>11</v>
      </c>
      <c r="AR1594" s="55">
        <v>318</v>
      </c>
      <c r="AS1594" s="66">
        <f t="shared" si="498"/>
        <v>0</v>
      </c>
      <c r="AT1594" s="66">
        <f t="shared" si="499"/>
        <v>4.021317984125624E-2</v>
      </c>
      <c r="AU1594" s="55" t="str">
        <f>IF(OR($AP1594&lt;SetUp!$B$97,$AP1594&gt;SetUp!$B$98),"Não","Sim")</f>
        <v>Não</v>
      </c>
      <c r="AV1594" s="68">
        <f t="shared" si="500"/>
        <v>0</v>
      </c>
      <c r="AW1594" s="68">
        <f t="shared" si="501"/>
        <v>0.20053224140086862</v>
      </c>
      <c r="AX1594" s="68">
        <f t="shared" si="502"/>
        <v>0</v>
      </c>
      <c r="AY1594" s="68">
        <f t="shared" si="503"/>
        <v>-1.3956315838752298</v>
      </c>
      <c r="AZ1594" s="68">
        <f t="shared" si="504"/>
        <v>4.021317984125624E-2</v>
      </c>
      <c r="BA1594" s="68">
        <f t="shared" si="505"/>
        <v>0.20053224140086862</v>
      </c>
      <c r="BB1594" s="68">
        <f t="shared" si="506"/>
        <v>-1.3956315838752298</v>
      </c>
    </row>
    <row r="1595" spans="1:54" x14ac:dyDescent="0.3">
      <c r="A1595" s="64">
        <v>28257</v>
      </c>
      <c r="B1595" s="57">
        <v>9.3569999999999993</v>
      </c>
      <c r="C1595" s="57">
        <v>48.125999999999998</v>
      </c>
      <c r="D1595" s="57">
        <v>3.5880000000000001</v>
      </c>
      <c r="E1595" s="57">
        <f t="shared" si="491"/>
        <v>3.5880000000000001</v>
      </c>
      <c r="F1595" s="57">
        <f t="shared" si="492"/>
        <v>0</v>
      </c>
      <c r="G1595" s="57">
        <f t="shared" si="493"/>
        <v>4.6270887109424663</v>
      </c>
      <c r="H1595" s="57">
        <f>IF(Q1594&gt;SetUp!$B$56,SetUp!$B$56,Q1594)</f>
        <v>56.729762404100391</v>
      </c>
      <c r="I1595" s="57">
        <f t="shared" si="507"/>
        <v>16.88037940193713</v>
      </c>
      <c r="J1595" s="57">
        <f>MIN(F1595,H1595,(1-EXP(-SetUp!$B$52*H1595/SetUp!$B$56))*F1595)</f>
        <v>0</v>
      </c>
      <c r="K1595" s="57">
        <f t="shared" si="494"/>
        <v>56.729762404100391</v>
      </c>
      <c r="L1595" s="57">
        <f>IF(I1595&lt;=0,0,MIN(SetUp!$B$50*I1595^SetUp!$B$55,I1595))</f>
        <v>2.2733511504005821</v>
      </c>
      <c r="M1595" s="57">
        <f t="shared" si="495"/>
        <v>14.607028251536548</v>
      </c>
      <c r="N1595" s="57">
        <f>IF(SetUp!$B$62=0,X1595,(B1595-E1595)*(1-(H1595/SetUp!$B$66/SetUp!$B$56)))</f>
        <v>1.1419112890575327</v>
      </c>
      <c r="O1595" s="57">
        <f>K1595*SetUp!$B$65</f>
        <v>0</v>
      </c>
      <c r="P1595" s="57">
        <f>MIN(SetUp!$B$54*L1595^SetUp!$B$51,L1595)</f>
        <v>1.1505931080106868</v>
      </c>
      <c r="Q1595" s="57">
        <f t="shared" si="496"/>
        <v>57.871673693157923</v>
      </c>
      <c r="R1595" s="57">
        <f>IF((H1595+N1595-O1595)&gt;SetUp!$B$56,T1594+H1595+N1595-O1595-SetUp!$B$56,T1594)</f>
        <v>0</v>
      </c>
      <c r="S1595" s="57">
        <f>R1595*SetUp!$B$65</f>
        <v>0</v>
      </c>
      <c r="T1595" s="57">
        <f>IF((R1595-S1595)&lt;SetUp!$B$53,R1595-S1595,SetUp!$B$53)</f>
        <v>0</v>
      </c>
      <c r="U1595" s="57">
        <f t="shared" si="497"/>
        <v>14.607028251536548</v>
      </c>
      <c r="V1595" s="57">
        <f>(L1595-P1595)/1000*SetUp!$B$13*1000000/SetUp!$B$48</f>
        <v>63.859876033688657</v>
      </c>
      <c r="W1595" s="57">
        <f t="shared" si="508"/>
        <v>5.773159728050814E-15</v>
      </c>
      <c r="X1595" s="57">
        <f>MAX((SetUp!$B$56*(1-($H1595/SetUp!$B$56)^2)*TANH(($B1595-$D1595)/SetUp!$B$56))/(1+$H1595/SetUp!$B$56*TANH(($B1595-$D1595)/SetUp!$B$56)),0)</f>
        <v>1.1419112890575327</v>
      </c>
      <c r="AP1595" s="64">
        <v>28808</v>
      </c>
      <c r="AQ1595" s="55">
        <v>11</v>
      </c>
      <c r="AR1595" s="55">
        <v>319</v>
      </c>
      <c r="AS1595" s="66">
        <f t="shared" si="498"/>
        <v>0</v>
      </c>
      <c r="AT1595" s="66">
        <f t="shared" si="499"/>
        <v>3.9701742196983254E-2</v>
      </c>
      <c r="AU1595" s="55" t="str">
        <f>IF(OR($AP1595&lt;SetUp!$B$97,$AP1595&gt;SetUp!$B$98),"Não","Sim")</f>
        <v>Não</v>
      </c>
      <c r="AV1595" s="68">
        <f t="shared" si="500"/>
        <v>0</v>
      </c>
      <c r="AW1595" s="68">
        <f t="shared" si="501"/>
        <v>0.19925296032175596</v>
      </c>
      <c r="AX1595" s="68">
        <f t="shared" si="502"/>
        <v>0</v>
      </c>
      <c r="AY1595" s="68">
        <f t="shared" si="503"/>
        <v>-1.4011904350521298</v>
      </c>
      <c r="AZ1595" s="68">
        <f t="shared" si="504"/>
        <v>3.9701742196983254E-2</v>
      </c>
      <c r="BA1595" s="68">
        <f t="shared" si="505"/>
        <v>0.19925296032175596</v>
      </c>
      <c r="BB1595" s="68">
        <f t="shared" si="506"/>
        <v>-1.4011904350521298</v>
      </c>
    </row>
    <row r="1596" spans="1:54" x14ac:dyDescent="0.3">
      <c r="A1596" s="64">
        <v>28258</v>
      </c>
      <c r="B1596" s="57">
        <v>0.57199999999999995</v>
      </c>
      <c r="C1596" s="57">
        <v>49.887999999999998</v>
      </c>
      <c r="D1596" s="57">
        <v>3.5880000000000001</v>
      </c>
      <c r="E1596" s="57">
        <f t="shared" si="491"/>
        <v>0.57199999999999995</v>
      </c>
      <c r="F1596" s="57">
        <f t="shared" si="492"/>
        <v>3.016</v>
      </c>
      <c r="G1596" s="57">
        <f t="shared" si="493"/>
        <v>0</v>
      </c>
      <c r="H1596" s="57">
        <f>IF(Q1595&gt;SetUp!$B$56,SetUp!$B$56,Q1595)</f>
        <v>57.871673693157923</v>
      </c>
      <c r="I1596" s="57">
        <f t="shared" si="507"/>
        <v>14.607028251536548</v>
      </c>
      <c r="J1596" s="57">
        <f>MIN(F1596,H1596,(1-EXP(-SetUp!$B$52*H1596/SetUp!$B$56))*F1596)</f>
        <v>3.0156432650769363</v>
      </c>
      <c r="K1596" s="57">
        <f t="shared" si="494"/>
        <v>54.856030428080985</v>
      </c>
      <c r="L1596" s="57">
        <f>IF(I1596&lt;=0,0,MIN(SetUp!$B$50*I1596^SetUp!$B$55,I1596))</f>
        <v>1.7863475820240384</v>
      </c>
      <c r="M1596" s="57">
        <f t="shared" si="495"/>
        <v>12.820680669512509</v>
      </c>
      <c r="N1596" s="57">
        <f>IF(SetUp!$B$62=0,X1596,(B1596-E1596)*(1-(H1596/SetUp!$B$66/SetUp!$B$56)))</f>
        <v>0</v>
      </c>
      <c r="O1596" s="57">
        <f>K1596*SetUp!$B$65</f>
        <v>0</v>
      </c>
      <c r="P1596" s="57">
        <f>MIN(SetUp!$B$54*L1596^SetUp!$B$51,L1596)</f>
        <v>0.90782548123303897</v>
      </c>
      <c r="Q1596" s="57">
        <f t="shared" si="496"/>
        <v>54.856030428080985</v>
      </c>
      <c r="R1596" s="57">
        <f>IF((H1596+N1596-O1596)&gt;SetUp!$B$56,T1595+H1596+N1596-O1596-SetUp!$B$56,T1595)</f>
        <v>0</v>
      </c>
      <c r="S1596" s="57">
        <f>R1596*SetUp!$B$65</f>
        <v>0</v>
      </c>
      <c r="T1596" s="57">
        <f>IF((R1596-S1596)&lt;SetUp!$B$53,R1596-S1596,SetUp!$B$53)</f>
        <v>0</v>
      </c>
      <c r="U1596" s="57">
        <f t="shared" si="497"/>
        <v>12.820680669512509</v>
      </c>
      <c r="V1596" s="57">
        <f>(L1596-P1596)/1000*SetUp!$B$13*1000000/SetUp!$B$48</f>
        <v>49.968301567406229</v>
      </c>
      <c r="W1596" s="57">
        <f t="shared" si="508"/>
        <v>0</v>
      </c>
      <c r="X1596" s="57">
        <f>MAX((SetUp!$B$56*(1-($H1596/SetUp!$B$56)^2)*TANH(($B1596-$D1596)/SetUp!$B$56))/(1+$H1596/SetUp!$B$56*TANH(($B1596-$D1596)/SetUp!$B$56)),0)</f>
        <v>0</v>
      </c>
      <c r="AP1596" s="64">
        <v>28809</v>
      </c>
      <c r="AQ1596" s="55">
        <v>11</v>
      </c>
      <c r="AR1596" s="55">
        <v>320</v>
      </c>
      <c r="AS1596" s="66">
        <f t="shared" si="498"/>
        <v>0</v>
      </c>
      <c r="AT1596" s="66">
        <f t="shared" si="499"/>
        <v>3.9199318264776579E-2</v>
      </c>
      <c r="AU1596" s="55" t="str">
        <f>IF(OR($AP1596&lt;SetUp!$B$97,$AP1596&gt;SetUp!$B$98),"Não","Sim")</f>
        <v>Não</v>
      </c>
      <c r="AV1596" s="68">
        <f t="shared" si="500"/>
        <v>0</v>
      </c>
      <c r="AW1596" s="68">
        <f t="shared" si="501"/>
        <v>0.19798817708332125</v>
      </c>
      <c r="AX1596" s="68">
        <f t="shared" si="502"/>
        <v>0</v>
      </c>
      <c r="AY1596" s="68">
        <f t="shared" si="503"/>
        <v>-1.4067214859494463</v>
      </c>
      <c r="AZ1596" s="68">
        <f t="shared" si="504"/>
        <v>3.9199318264776579E-2</v>
      </c>
      <c r="BA1596" s="68">
        <f t="shared" si="505"/>
        <v>0.19798817708332125</v>
      </c>
      <c r="BB1596" s="68">
        <f t="shared" si="506"/>
        <v>-1.4067214859494463</v>
      </c>
    </row>
    <row r="1597" spans="1:54" x14ac:dyDescent="0.3">
      <c r="A1597" s="64">
        <v>28259</v>
      </c>
      <c r="B1597" s="57">
        <v>0.51</v>
      </c>
      <c r="C1597" s="57">
        <v>100.753</v>
      </c>
      <c r="D1597" s="57">
        <v>3.5880000000000001</v>
      </c>
      <c r="E1597" s="57">
        <f t="shared" si="491"/>
        <v>0.51</v>
      </c>
      <c r="F1597" s="57">
        <f t="shared" si="492"/>
        <v>3.0780000000000003</v>
      </c>
      <c r="G1597" s="57">
        <f t="shared" si="493"/>
        <v>0</v>
      </c>
      <c r="H1597" s="57">
        <f>IF(Q1596&gt;SetUp!$B$56,SetUp!$B$56,Q1596)</f>
        <v>54.856030428080985</v>
      </c>
      <c r="I1597" s="57">
        <f t="shared" si="507"/>
        <v>12.820680669512509</v>
      </c>
      <c r="J1597" s="57">
        <f>MIN(F1597,H1597,(1-EXP(-SetUp!$B$52*H1597/SetUp!$B$56))*F1597)</f>
        <v>3.0774167967000712</v>
      </c>
      <c r="K1597" s="57">
        <f t="shared" si="494"/>
        <v>51.778613631380914</v>
      </c>
      <c r="L1597" s="57">
        <f>IF(I1597&lt;=0,0,MIN(SetUp!$B$50*I1597^SetUp!$B$55,I1597))</f>
        <v>1.4373018668052311</v>
      </c>
      <c r="M1597" s="57">
        <f t="shared" si="495"/>
        <v>11.383378802707277</v>
      </c>
      <c r="N1597" s="57">
        <f>IF(SetUp!$B$62=0,X1597,(B1597-E1597)*(1-(H1597/SetUp!$B$66/SetUp!$B$56)))</f>
        <v>0</v>
      </c>
      <c r="O1597" s="57">
        <f>K1597*SetUp!$B$65</f>
        <v>0</v>
      </c>
      <c r="P1597" s="57">
        <f>MIN(SetUp!$B$54*L1597^SetUp!$B$51,L1597)</f>
        <v>0.73314625883250906</v>
      </c>
      <c r="Q1597" s="57">
        <f t="shared" si="496"/>
        <v>51.778613631380914</v>
      </c>
      <c r="R1597" s="57">
        <f>IF((H1597+N1597-O1597)&gt;SetUp!$B$56,T1596+H1597+N1597-O1597-SetUp!$B$56,T1596)</f>
        <v>0</v>
      </c>
      <c r="S1597" s="57">
        <f>R1597*SetUp!$B$65</f>
        <v>0</v>
      </c>
      <c r="T1597" s="57">
        <f>IF((R1597-S1597)&lt;SetUp!$B$53,R1597-S1597,SetUp!$B$53)</f>
        <v>0</v>
      </c>
      <c r="U1597" s="57">
        <f t="shared" si="497"/>
        <v>11.383378802707277</v>
      </c>
      <c r="V1597" s="57">
        <f>(L1597-P1597)/1000*SetUp!$B$13*1000000/SetUp!$B$48</f>
        <v>40.050739461057546</v>
      </c>
      <c r="W1597" s="57">
        <f t="shared" si="508"/>
        <v>0</v>
      </c>
      <c r="X1597" s="57">
        <f>MAX((SetUp!$B$56*(1-($H1597/SetUp!$B$56)^2)*TANH(($B1597-$D1597)/SetUp!$B$56))/(1+$H1597/SetUp!$B$56*TANH(($B1597-$D1597)/SetUp!$B$56)),0)</f>
        <v>0</v>
      </c>
      <c r="AP1597" s="64">
        <v>28810</v>
      </c>
      <c r="AQ1597" s="55">
        <v>11</v>
      </c>
      <c r="AR1597" s="55">
        <v>321</v>
      </c>
      <c r="AS1597" s="66">
        <f t="shared" si="498"/>
        <v>0</v>
      </c>
      <c r="AT1597" s="66">
        <f t="shared" si="499"/>
        <v>3.8705705292169788E-2</v>
      </c>
      <c r="AU1597" s="55" t="str">
        <f>IF(OR($AP1597&lt;SetUp!$B$97,$AP1597&gt;SetUp!$B$98),"Não","Sim")</f>
        <v>Não</v>
      </c>
      <c r="AV1597" s="68">
        <f t="shared" si="500"/>
        <v>0</v>
      </c>
      <c r="AW1597" s="68">
        <f t="shared" si="501"/>
        <v>0.19673765600964596</v>
      </c>
      <c r="AX1597" s="68">
        <f t="shared" si="502"/>
        <v>0</v>
      </c>
      <c r="AY1597" s="68">
        <f t="shared" si="503"/>
        <v>-1.4122250144569652</v>
      </c>
      <c r="AZ1597" s="68">
        <f t="shared" si="504"/>
        <v>3.8705705292169788E-2</v>
      </c>
      <c r="BA1597" s="68">
        <f t="shared" si="505"/>
        <v>0.19673765600964596</v>
      </c>
      <c r="BB1597" s="68">
        <f t="shared" si="506"/>
        <v>-1.4122250144569652</v>
      </c>
    </row>
    <row r="1598" spans="1:54" x14ac:dyDescent="0.3">
      <c r="A1598" s="64">
        <v>28260</v>
      </c>
      <c r="B1598" s="57">
        <v>1.028</v>
      </c>
      <c r="C1598" s="57">
        <v>68.775000000000006</v>
      </c>
      <c r="D1598" s="57">
        <v>3.5880000000000001</v>
      </c>
      <c r="E1598" s="57">
        <f t="shared" si="491"/>
        <v>1.028</v>
      </c>
      <c r="F1598" s="57">
        <f t="shared" si="492"/>
        <v>2.56</v>
      </c>
      <c r="G1598" s="57">
        <f t="shared" si="493"/>
        <v>0</v>
      </c>
      <c r="H1598" s="57">
        <f>IF(Q1597&gt;SetUp!$B$56,SetUp!$B$56,Q1597)</f>
        <v>51.778613631380914</v>
      </c>
      <c r="I1598" s="57">
        <f t="shared" si="507"/>
        <v>11.383378802707277</v>
      </c>
      <c r="J1598" s="57">
        <f>MIN(F1598,H1598,(1-EXP(-SetUp!$B$52*H1598/SetUp!$B$56))*F1598)</f>
        <v>2.5592154506813443</v>
      </c>
      <c r="K1598" s="57">
        <f t="shared" si="494"/>
        <v>49.219398180699571</v>
      </c>
      <c r="L1598" s="57">
        <f>IF(I1598&lt;=0,0,MIN(SetUp!$B$50*I1598^SetUp!$B$55,I1598))</f>
        <v>1.178912297061687</v>
      </c>
      <c r="M1598" s="57">
        <f t="shared" si="495"/>
        <v>10.204466505645589</v>
      </c>
      <c r="N1598" s="57">
        <f>IF(SetUp!$B$62=0,X1598,(B1598-E1598)*(1-(H1598/SetUp!$B$66/SetUp!$B$56)))</f>
        <v>0</v>
      </c>
      <c r="O1598" s="57">
        <f>K1598*SetUp!$B$65</f>
        <v>0</v>
      </c>
      <c r="P1598" s="57">
        <f>MIN(SetUp!$B$54*L1598^SetUp!$B$51,L1598)</f>
        <v>0.60337635500205111</v>
      </c>
      <c r="Q1598" s="57">
        <f t="shared" si="496"/>
        <v>49.219398180699571</v>
      </c>
      <c r="R1598" s="57">
        <f>IF((H1598+N1598-O1598)&gt;SetUp!$B$56,T1597+H1598+N1598-O1598-SetUp!$B$56,T1597)</f>
        <v>0</v>
      </c>
      <c r="S1598" s="57">
        <f>R1598*SetUp!$B$65</f>
        <v>0</v>
      </c>
      <c r="T1598" s="57">
        <f>IF((R1598-S1598)&lt;SetUp!$B$53,R1598-S1598,SetUp!$B$53)</f>
        <v>0</v>
      </c>
      <c r="U1598" s="57">
        <f t="shared" si="497"/>
        <v>10.204466505645589</v>
      </c>
      <c r="V1598" s="57">
        <f>(L1598-P1598)/1000*SetUp!$B$13*1000000/SetUp!$B$48</f>
        <v>32.73515087420526</v>
      </c>
      <c r="W1598" s="57">
        <f t="shared" si="508"/>
        <v>1.9984014443252818E-15</v>
      </c>
      <c r="X1598" s="57">
        <f>MAX((SetUp!$B$56*(1-($H1598/SetUp!$B$56)^2)*TANH(($B1598-$D1598)/SetUp!$B$56))/(1+$H1598/SetUp!$B$56*TANH(($B1598-$D1598)/SetUp!$B$56)),0)</f>
        <v>0</v>
      </c>
      <c r="AP1598" s="64">
        <v>28811</v>
      </c>
      <c r="AQ1598" s="55">
        <v>11</v>
      </c>
      <c r="AR1598" s="55">
        <v>322</v>
      </c>
      <c r="AS1598" s="66">
        <f t="shared" si="498"/>
        <v>0</v>
      </c>
      <c r="AT1598" s="66">
        <f t="shared" si="499"/>
        <v>3.8220706066622825E-2</v>
      </c>
      <c r="AU1598" s="55" t="str">
        <f>IF(OR($AP1598&lt;SetUp!$B$97,$AP1598&gt;SetUp!$B$98),"Não","Sim")</f>
        <v>Não</v>
      </c>
      <c r="AV1598" s="68">
        <f t="shared" si="500"/>
        <v>0</v>
      </c>
      <c r="AW1598" s="68">
        <f t="shared" si="501"/>
        <v>0.19550116640732051</v>
      </c>
      <c r="AX1598" s="68">
        <f t="shared" si="502"/>
        <v>0</v>
      </c>
      <c r="AY1598" s="68">
        <f t="shared" si="503"/>
        <v>-1.4177012943085889</v>
      </c>
      <c r="AZ1598" s="68">
        <f t="shared" si="504"/>
        <v>3.8220706066622825E-2</v>
      </c>
      <c r="BA1598" s="68">
        <f t="shared" si="505"/>
        <v>0.19550116640732051</v>
      </c>
      <c r="BB1598" s="68">
        <f t="shared" si="506"/>
        <v>-1.4177012943085889</v>
      </c>
    </row>
    <row r="1599" spans="1:54" x14ac:dyDescent="0.3">
      <c r="A1599" s="64">
        <v>28261</v>
      </c>
      <c r="B1599" s="57">
        <v>1.44</v>
      </c>
      <c r="C1599" s="57">
        <v>26.076000000000001</v>
      </c>
      <c r="D1599" s="57">
        <v>3.5880000000000001</v>
      </c>
      <c r="E1599" s="57">
        <f t="shared" si="491"/>
        <v>1.44</v>
      </c>
      <c r="F1599" s="57">
        <f t="shared" si="492"/>
        <v>2.1480000000000001</v>
      </c>
      <c r="G1599" s="57">
        <f t="shared" si="493"/>
        <v>0</v>
      </c>
      <c r="H1599" s="57">
        <f>IF(Q1598&gt;SetUp!$B$56,SetUp!$B$56,Q1598)</f>
        <v>49.219398180699571</v>
      </c>
      <c r="I1599" s="57">
        <f t="shared" si="507"/>
        <v>10.204466505645589</v>
      </c>
      <c r="J1599" s="57">
        <f>MIN(F1599,H1599,(1-EXP(-SetUp!$B$52*H1599/SetUp!$B$56))*F1599)</f>
        <v>2.1470180731950395</v>
      </c>
      <c r="K1599" s="57">
        <f t="shared" si="494"/>
        <v>47.072380107504529</v>
      </c>
      <c r="L1599" s="57">
        <f>IF(I1599&lt;=0,0,MIN(SetUp!$B$50*I1599^SetUp!$B$55,I1599))</f>
        <v>0.98253197321401098</v>
      </c>
      <c r="M1599" s="57">
        <f t="shared" si="495"/>
        <v>9.2219345324315789</v>
      </c>
      <c r="N1599" s="57">
        <f>IF(SetUp!$B$62=0,X1599,(B1599-E1599)*(1-(H1599/SetUp!$B$66/SetUp!$B$56)))</f>
        <v>0</v>
      </c>
      <c r="O1599" s="57">
        <f>K1599*SetUp!$B$65</f>
        <v>0</v>
      </c>
      <c r="P1599" s="57">
        <f>MIN(SetUp!$B$54*L1599^SetUp!$B$51,L1599)</f>
        <v>0.50442861635040925</v>
      </c>
      <c r="Q1599" s="57">
        <f t="shared" si="496"/>
        <v>47.072380107504529</v>
      </c>
      <c r="R1599" s="57">
        <f>IF((H1599+N1599-O1599)&gt;SetUp!$B$56,T1598+H1599+N1599-O1599-SetUp!$B$56,T1598)</f>
        <v>0</v>
      </c>
      <c r="S1599" s="57">
        <f>R1599*SetUp!$B$65</f>
        <v>0</v>
      </c>
      <c r="T1599" s="57">
        <f>IF((R1599-S1599)&lt;SetUp!$B$53,R1599-S1599,SetUp!$B$53)</f>
        <v>0</v>
      </c>
      <c r="U1599" s="57">
        <f t="shared" si="497"/>
        <v>9.2219345324315789</v>
      </c>
      <c r="V1599" s="57">
        <f>(L1599-P1599)/1000*SetUp!$B$13*1000000/SetUp!$B$48</f>
        <v>27.193411178432182</v>
      </c>
      <c r="W1599" s="57">
        <f t="shared" si="508"/>
        <v>-5.3290705182007514E-15</v>
      </c>
      <c r="X1599" s="57">
        <f>MAX((SetUp!$B$56*(1-($H1599/SetUp!$B$56)^2)*TANH(($B1599-$D1599)/SetUp!$B$56))/(1+$H1599/SetUp!$B$56*TANH(($B1599-$D1599)/SetUp!$B$56)),0)</f>
        <v>0</v>
      </c>
      <c r="AP1599" s="64">
        <v>28812</v>
      </c>
      <c r="AQ1599" s="55">
        <v>11</v>
      </c>
      <c r="AR1599" s="55">
        <v>323</v>
      </c>
      <c r="AS1599" s="66">
        <f t="shared" si="498"/>
        <v>0</v>
      </c>
      <c r="AT1599" s="66">
        <f t="shared" si="499"/>
        <v>3.774412873762252E-2</v>
      </c>
      <c r="AU1599" s="55" t="str">
        <f>IF(OR($AP1599&lt;SetUp!$B$97,$AP1599&gt;SetUp!$B$98),"Não","Sim")</f>
        <v>Não</v>
      </c>
      <c r="AV1599" s="68">
        <f t="shared" si="500"/>
        <v>0</v>
      </c>
      <c r="AW1599" s="68">
        <f t="shared" si="501"/>
        <v>0.19427848243596746</v>
      </c>
      <c r="AX1599" s="68">
        <f t="shared" si="502"/>
        <v>0</v>
      </c>
      <c r="AY1599" s="68">
        <f t="shared" si="503"/>
        <v>-1.4231505951649304</v>
      </c>
      <c r="AZ1599" s="68">
        <f t="shared" si="504"/>
        <v>3.774412873762252E-2</v>
      </c>
      <c r="BA1599" s="68">
        <f t="shared" si="505"/>
        <v>0.19427848243596746</v>
      </c>
      <c r="BB1599" s="68">
        <f t="shared" si="506"/>
        <v>-1.4231505951649304</v>
      </c>
    </row>
    <row r="1600" spans="1:54" x14ac:dyDescent="0.3">
      <c r="A1600" s="64">
        <v>28262</v>
      </c>
      <c r="B1600" s="57">
        <v>0.30399999999999999</v>
      </c>
      <c r="C1600" s="57">
        <v>13.872999999999999</v>
      </c>
      <c r="D1600" s="57">
        <v>3.5880000000000001</v>
      </c>
      <c r="E1600" s="57">
        <f t="shared" si="491"/>
        <v>0.30399999999999999</v>
      </c>
      <c r="F1600" s="57">
        <f t="shared" si="492"/>
        <v>3.2840000000000003</v>
      </c>
      <c r="G1600" s="57">
        <f t="shared" si="493"/>
        <v>0</v>
      </c>
      <c r="H1600" s="57">
        <f>IF(Q1599&gt;SetUp!$B$56,SetUp!$B$56,Q1599)</f>
        <v>47.072380107504529</v>
      </c>
      <c r="I1600" s="57">
        <f t="shared" si="507"/>
        <v>9.2219345324315789</v>
      </c>
      <c r="J1600" s="57">
        <f>MIN(F1600,H1600,(1-EXP(-SetUp!$B$52*H1600/SetUp!$B$56))*F1600)</f>
        <v>3.2819003764247636</v>
      </c>
      <c r="K1600" s="57">
        <f t="shared" si="494"/>
        <v>43.790479731079763</v>
      </c>
      <c r="L1600" s="57">
        <f>IF(I1600&lt;=0,0,MIN(SetUp!$B$50*I1600^SetUp!$B$55,I1600))</f>
        <v>0.8299773532368796</v>
      </c>
      <c r="M1600" s="57">
        <f t="shared" si="495"/>
        <v>8.3919571791946996</v>
      </c>
      <c r="N1600" s="57">
        <f>IF(SetUp!$B$62=0,X1600,(B1600-E1600)*(1-(H1600/SetUp!$B$66/SetUp!$B$56)))</f>
        <v>0</v>
      </c>
      <c r="O1600" s="57">
        <f>K1600*SetUp!$B$65</f>
        <v>0</v>
      </c>
      <c r="P1600" s="57">
        <f>MIN(SetUp!$B$54*L1600^SetUp!$B$51,L1600)</f>
        <v>0.42733248447529754</v>
      </c>
      <c r="Q1600" s="57">
        <f t="shared" si="496"/>
        <v>43.790479731079763</v>
      </c>
      <c r="R1600" s="57">
        <f>IF((H1600+N1600-O1600)&gt;SetUp!$B$56,T1599+H1600+N1600-O1600-SetUp!$B$56,T1599)</f>
        <v>0</v>
      </c>
      <c r="S1600" s="57">
        <f>R1600*SetUp!$B$65</f>
        <v>0</v>
      </c>
      <c r="T1600" s="57">
        <f>IF((R1600-S1600)&lt;SetUp!$B$53,R1600-S1600,SetUp!$B$53)</f>
        <v>0</v>
      </c>
      <c r="U1600" s="57">
        <f t="shared" si="497"/>
        <v>8.3919571791946996</v>
      </c>
      <c r="V1600" s="57">
        <f>(L1600-P1600)/1000*SetUp!$B$13*1000000/SetUp!$B$48</f>
        <v>22.901507211636858</v>
      </c>
      <c r="W1600" s="57">
        <f t="shared" si="508"/>
        <v>-3.219646771412954E-15</v>
      </c>
      <c r="X1600" s="57">
        <f>MAX((SetUp!$B$56*(1-($H1600/SetUp!$B$56)^2)*TANH(($B1600-$D1600)/SetUp!$B$56))/(1+$H1600/SetUp!$B$56*TANH(($B1600-$D1600)/SetUp!$B$56)),0)</f>
        <v>0</v>
      </c>
      <c r="AP1600" s="64">
        <v>28813</v>
      </c>
      <c r="AQ1600" s="55">
        <v>11</v>
      </c>
      <c r="AR1600" s="55">
        <v>324</v>
      </c>
      <c r="AS1600" s="66">
        <f t="shared" si="498"/>
        <v>0</v>
      </c>
      <c r="AT1600" s="66">
        <f t="shared" si="499"/>
        <v>3.7275786645339759E-2</v>
      </c>
      <c r="AU1600" s="55" t="str">
        <f>IF(OR($AP1600&lt;SetUp!$B$97,$AP1600&gt;SetUp!$B$98),"Não","Sim")</f>
        <v>Não</v>
      </c>
      <c r="AV1600" s="68">
        <f t="shared" si="500"/>
        <v>0</v>
      </c>
      <c r="AW1600" s="68">
        <f t="shared" si="501"/>
        <v>0.19306938298274989</v>
      </c>
      <c r="AX1600" s="68">
        <f t="shared" si="502"/>
        <v>0</v>
      </c>
      <c r="AY1600" s="68">
        <f t="shared" si="503"/>
        <v>-1.4285731826938703</v>
      </c>
      <c r="AZ1600" s="68">
        <f t="shared" si="504"/>
        <v>3.7275786645339759E-2</v>
      </c>
      <c r="BA1600" s="68">
        <f t="shared" si="505"/>
        <v>0.19306938298274989</v>
      </c>
      <c r="BB1600" s="68">
        <f t="shared" si="506"/>
        <v>-1.4285731826938703</v>
      </c>
    </row>
    <row r="1601" spans="1:54" x14ac:dyDescent="0.3">
      <c r="A1601" s="64">
        <v>28263</v>
      </c>
      <c r="B1601" s="57">
        <v>1.6160000000000001</v>
      </c>
      <c r="C1601" s="57">
        <v>11.081</v>
      </c>
      <c r="D1601" s="57">
        <v>3.5880000000000001</v>
      </c>
      <c r="E1601" s="57">
        <f t="shared" si="491"/>
        <v>1.6160000000000001</v>
      </c>
      <c r="F1601" s="57">
        <f t="shared" si="492"/>
        <v>1.972</v>
      </c>
      <c r="G1601" s="57">
        <f t="shared" si="493"/>
        <v>0</v>
      </c>
      <c r="H1601" s="57">
        <f>IF(Q1600&gt;SetUp!$B$56,SetUp!$B$56,Q1600)</f>
        <v>43.790479731079763</v>
      </c>
      <c r="I1601" s="57">
        <f t="shared" si="507"/>
        <v>8.3919571791946996</v>
      </c>
      <c r="J1601" s="57">
        <f>MIN(F1601,H1601,(1-EXP(-SetUp!$B$52*H1601/SetUp!$B$56))*F1601)</f>
        <v>1.9698945250372748</v>
      </c>
      <c r="K1601" s="57">
        <f t="shared" si="494"/>
        <v>41.820585206042487</v>
      </c>
      <c r="L1601" s="57">
        <f>IF(I1601&lt;=0,0,MIN(SetUp!$B$50*I1601^SetUp!$B$55,I1601))</f>
        <v>0.70925371020848138</v>
      </c>
      <c r="M1601" s="57">
        <f t="shared" si="495"/>
        <v>7.6827034689862179</v>
      </c>
      <c r="N1601" s="57">
        <f>IF(SetUp!$B$62=0,X1601,(B1601-E1601)*(1-(H1601/SetUp!$B$66/SetUp!$B$56)))</f>
        <v>0</v>
      </c>
      <c r="O1601" s="57">
        <f>K1601*SetUp!$B$65</f>
        <v>0</v>
      </c>
      <c r="P1601" s="57">
        <f>MIN(SetUp!$B$54*L1601^SetUp!$B$51,L1601)</f>
        <v>0.36615299769327664</v>
      </c>
      <c r="Q1601" s="57">
        <f t="shared" si="496"/>
        <v>41.820585206042487</v>
      </c>
      <c r="R1601" s="57">
        <f>IF((H1601+N1601-O1601)&gt;SetUp!$B$56,T1600+H1601+N1601-O1601-SetUp!$B$56,T1600)</f>
        <v>0</v>
      </c>
      <c r="S1601" s="57">
        <f>R1601*SetUp!$B$65</f>
        <v>0</v>
      </c>
      <c r="T1601" s="57">
        <f>IF((R1601-S1601)&lt;SetUp!$B$53,R1601-S1601,SetUp!$B$53)</f>
        <v>0</v>
      </c>
      <c r="U1601" s="57">
        <f t="shared" si="497"/>
        <v>7.6827034689862179</v>
      </c>
      <c r="V1601" s="57">
        <f>(L1601-P1601)/1000*SetUp!$B$13*1000000/SetUp!$B$48</f>
        <v>19.514773567466918</v>
      </c>
      <c r="W1601" s="57">
        <f t="shared" si="508"/>
        <v>0</v>
      </c>
      <c r="X1601" s="57">
        <f>MAX((SetUp!$B$56*(1-($H1601/SetUp!$B$56)^2)*TANH(($B1601-$D1601)/SetUp!$B$56))/(1+$H1601/SetUp!$B$56*TANH(($B1601-$D1601)/SetUp!$B$56)),0)</f>
        <v>0</v>
      </c>
      <c r="AP1601" s="64">
        <v>28814</v>
      </c>
      <c r="AQ1601" s="55">
        <v>11</v>
      </c>
      <c r="AR1601" s="55">
        <v>325</v>
      </c>
      <c r="AS1601" s="66">
        <f t="shared" si="498"/>
        <v>0</v>
      </c>
      <c r="AT1601" s="66">
        <f t="shared" si="499"/>
        <v>3.6815498155571905E-2</v>
      </c>
      <c r="AU1601" s="55" t="str">
        <f>IF(OR($AP1601&lt;SetUp!$B$97,$AP1601&gt;SetUp!$B$98),"Não","Sim")</f>
        <v>Não</v>
      </c>
      <c r="AV1601" s="68">
        <f t="shared" si="500"/>
        <v>0</v>
      </c>
      <c r="AW1601" s="68">
        <f t="shared" si="501"/>
        <v>0.19187365154072589</v>
      </c>
      <c r="AX1601" s="68">
        <f t="shared" si="502"/>
        <v>0</v>
      </c>
      <c r="AY1601" s="68">
        <f t="shared" si="503"/>
        <v>-1.4339693186491214</v>
      </c>
      <c r="AZ1601" s="68">
        <f t="shared" si="504"/>
        <v>3.6815498155571905E-2</v>
      </c>
      <c r="BA1601" s="68">
        <f t="shared" si="505"/>
        <v>0.19187365154072589</v>
      </c>
      <c r="BB1601" s="68">
        <f t="shared" si="506"/>
        <v>-1.4339693186491214</v>
      </c>
    </row>
    <row r="1602" spans="1:54" x14ac:dyDescent="0.3">
      <c r="A1602" s="64">
        <v>28264</v>
      </c>
      <c r="B1602" s="57">
        <v>2.8820000000000001</v>
      </c>
      <c r="C1602" s="57">
        <v>9.3350000000000009</v>
      </c>
      <c r="D1602" s="57">
        <v>3.5880000000000001</v>
      </c>
      <c r="E1602" s="57">
        <f t="shared" si="491"/>
        <v>2.8820000000000001</v>
      </c>
      <c r="F1602" s="57">
        <f t="shared" si="492"/>
        <v>0.70599999999999996</v>
      </c>
      <c r="G1602" s="57">
        <f t="shared" si="493"/>
        <v>0</v>
      </c>
      <c r="H1602" s="57">
        <f>IF(Q1601&gt;SetUp!$B$56,SetUp!$B$56,Q1601)</f>
        <v>41.820585206042487</v>
      </c>
      <c r="I1602" s="57">
        <f t="shared" si="507"/>
        <v>7.6827034689862179</v>
      </c>
      <c r="J1602" s="57">
        <f>MIN(F1602,H1602,(1-EXP(-SetUp!$B$52*H1602/SetUp!$B$56))*F1602)</f>
        <v>0.70497453230220919</v>
      </c>
      <c r="K1602" s="57">
        <f t="shared" si="494"/>
        <v>41.115610673740278</v>
      </c>
      <c r="L1602" s="57">
        <f>IF(I1602&lt;=0,0,MIN(SetUp!$B$50*I1602^SetUp!$B$55,I1602))</f>
        <v>0.61219010070699231</v>
      </c>
      <c r="M1602" s="57">
        <f t="shared" si="495"/>
        <v>7.0705133682792258</v>
      </c>
      <c r="N1602" s="57">
        <f>IF(SetUp!$B$62=0,X1602,(B1602-E1602)*(1-(H1602/SetUp!$B$66/SetUp!$B$56)))</f>
        <v>0</v>
      </c>
      <c r="O1602" s="57">
        <f>K1602*SetUp!$B$65</f>
        <v>0</v>
      </c>
      <c r="P1602" s="57">
        <f>MIN(SetUp!$B$54*L1602^SetUp!$B$51,L1602)</f>
        <v>0.31683605893761096</v>
      </c>
      <c r="Q1602" s="57">
        <f t="shared" si="496"/>
        <v>41.115610673740278</v>
      </c>
      <c r="R1602" s="57">
        <f>IF((H1602+N1602-O1602)&gt;SetUp!$B$56,T1601+H1602+N1602-O1602-SetUp!$B$56,T1601)</f>
        <v>0</v>
      </c>
      <c r="S1602" s="57">
        <f>R1602*SetUp!$B$65</f>
        <v>0</v>
      </c>
      <c r="T1602" s="57">
        <f>IF((R1602-S1602)&lt;SetUp!$B$53,R1602-S1602,SetUp!$B$53)</f>
        <v>0</v>
      </c>
      <c r="U1602" s="57">
        <f t="shared" si="497"/>
        <v>7.0705133682792258</v>
      </c>
      <c r="V1602" s="57">
        <f>(L1602-P1602)/1000*SetUp!$B$13*1000000/SetUp!$B$48</f>
        <v>16.799053563930492</v>
      </c>
      <c r="W1602" s="57">
        <f t="shared" si="508"/>
        <v>-3.9968028886505635E-15</v>
      </c>
      <c r="X1602" s="57">
        <f>MAX((SetUp!$B$56*(1-($H1602/SetUp!$B$56)^2)*TANH(($B1602-$D1602)/SetUp!$B$56))/(1+$H1602/SetUp!$B$56*TANH(($B1602-$D1602)/SetUp!$B$56)),0)</f>
        <v>0</v>
      </c>
      <c r="AP1602" s="64">
        <v>28815</v>
      </c>
      <c r="AQ1602" s="55">
        <v>11</v>
      </c>
      <c r="AR1602" s="55">
        <v>326</v>
      </c>
      <c r="AS1602" s="66">
        <f t="shared" si="498"/>
        <v>0</v>
      </c>
      <c r="AT1602" s="66">
        <f t="shared" si="499"/>
        <v>3.6363086500709636E-2</v>
      </c>
      <c r="AU1602" s="55" t="str">
        <f>IF(OR($AP1602&lt;SetUp!$B$97,$AP1602&gt;SetUp!$B$98),"Não","Sim")</f>
        <v>Não</v>
      </c>
      <c r="AV1602" s="68">
        <f t="shared" si="500"/>
        <v>0</v>
      </c>
      <c r="AW1602" s="68">
        <f t="shared" si="501"/>
        <v>0.19069107609091107</v>
      </c>
      <c r="AX1602" s="68">
        <f t="shared" si="502"/>
        <v>0</v>
      </c>
      <c r="AY1602" s="68">
        <f t="shared" si="503"/>
        <v>-1.4393392609468734</v>
      </c>
      <c r="AZ1602" s="68">
        <f t="shared" si="504"/>
        <v>3.6363086500709636E-2</v>
      </c>
      <c r="BA1602" s="68">
        <f t="shared" si="505"/>
        <v>0.19069107609091107</v>
      </c>
      <c r="BB1602" s="68">
        <f t="shared" si="506"/>
        <v>-1.4393392609468734</v>
      </c>
    </row>
    <row r="1603" spans="1:54" x14ac:dyDescent="0.3">
      <c r="A1603" s="64">
        <v>28265</v>
      </c>
      <c r="B1603" s="57">
        <v>9.5879999999999992</v>
      </c>
      <c r="C1603" s="57">
        <v>7.782</v>
      </c>
      <c r="D1603" s="57">
        <v>3.5880000000000001</v>
      </c>
      <c r="E1603" s="57">
        <f t="shared" ref="E1603:E1666" si="509">IF(B1603&gt;=D1603,D1603,B1603)</f>
        <v>3.5880000000000001</v>
      </c>
      <c r="F1603" s="57">
        <f t="shared" ref="F1603:F1666" si="510">D1603-E1603</f>
        <v>0</v>
      </c>
      <c r="G1603" s="57">
        <f t="shared" ref="G1603:G1666" si="511">MAX(B1603-D1603-N1603,0)</f>
        <v>2.6856307810126836</v>
      </c>
      <c r="H1603" s="57">
        <f>IF(Q1602&gt;SetUp!$B$56,SetUp!$B$56,Q1602)</f>
        <v>41.115610673740278</v>
      </c>
      <c r="I1603" s="57">
        <f t="shared" si="507"/>
        <v>9.7561441492919094</v>
      </c>
      <c r="J1603" s="57">
        <f>MIN(F1603,H1603,(1-EXP(-SetUp!$B$52*H1603/SetUp!$B$56))*F1603)</f>
        <v>0</v>
      </c>
      <c r="K1603" s="57">
        <f t="shared" ref="K1603:K1666" si="512">MAX(H1603-J1603,0)</f>
        <v>41.115610673740278</v>
      </c>
      <c r="L1603" s="57">
        <f>IF(I1603&lt;=0,0,MIN(SetUp!$B$50*I1603^SetUp!$B$55,I1603))</f>
        <v>0.91164663207520902</v>
      </c>
      <c r="M1603" s="57">
        <f t="shared" ref="M1603:M1666" si="513">MAX(I1603-L1603,0)</f>
        <v>8.8444975172167002</v>
      </c>
      <c r="N1603" s="57">
        <f>IF(SetUp!$B$62=0,X1603,(B1603-E1603)*(1-(H1603/SetUp!$B$66/SetUp!$B$56)))</f>
        <v>3.3143692189873155</v>
      </c>
      <c r="O1603" s="57">
        <f>K1603*SetUp!$B$65</f>
        <v>0</v>
      </c>
      <c r="P1603" s="57">
        <f>MIN(SetUp!$B$54*L1603^SetUp!$B$51,L1603)</f>
        <v>0.46863291282568514</v>
      </c>
      <c r="Q1603" s="57">
        <f t="shared" ref="Q1603:Q1666" si="514">IF((K1603+N1603-O1603)&lt;0,0,K1603+N1603-O1603)</f>
        <v>44.429979892727594</v>
      </c>
      <c r="R1603" s="57">
        <f>IF((H1603+N1603-O1603)&gt;SetUp!$B$56,T1602+H1603+N1603-O1603-SetUp!$B$56,T1602)</f>
        <v>0</v>
      </c>
      <c r="S1603" s="57">
        <f>R1603*SetUp!$B$65</f>
        <v>0</v>
      </c>
      <c r="T1603" s="57">
        <f>IF((R1603-S1603)&lt;SetUp!$B$53,R1603-S1603,SetUp!$B$53)</f>
        <v>0</v>
      </c>
      <c r="U1603" s="57">
        <f t="shared" ref="U1603:U1666" si="515">M1603+R1603-T1603</f>
        <v>8.8444975172167002</v>
      </c>
      <c r="V1603" s="57">
        <f>(L1603-P1603)/1000*SetUp!$B$13*1000000/SetUp!$B$48</f>
        <v>25.197593893229516</v>
      </c>
      <c r="W1603" s="57">
        <f t="shared" si="508"/>
        <v>2.4424906541753444E-15</v>
      </c>
      <c r="X1603" s="57">
        <f>MAX((SetUp!$B$56*(1-($H1603/SetUp!$B$56)^2)*TANH(($B1603-$D1603)/SetUp!$B$56))/(1+$H1603/SetUp!$B$56*TANH(($B1603-$D1603)/SetUp!$B$56)),0)</f>
        <v>3.3143692189873155</v>
      </c>
      <c r="AP1603" s="64">
        <v>28816</v>
      </c>
      <c r="AQ1603" s="55">
        <v>11</v>
      </c>
      <c r="AR1603" s="55">
        <v>327</v>
      </c>
      <c r="AS1603" s="66">
        <f t="shared" ref="AS1603:AS1666" si="516">VLOOKUP($AP1603,$A:$C,3,FALSE)</f>
        <v>0</v>
      </c>
      <c r="AT1603" s="66">
        <f t="shared" ref="AT1603:AT1666" si="517">VLOOKUP($AP1603,$A:$V,22,FALSE)</f>
        <v>3.5918379626480701E-2</v>
      </c>
      <c r="AU1603" s="55" t="str">
        <f>IF(OR($AP1603&lt;SetUp!$B$97,$AP1603&gt;SetUp!$B$98),"Não","Sim")</f>
        <v>Não</v>
      </c>
      <c r="AV1603" s="68">
        <f t="shared" ref="AV1603:AV1666" si="518">IFERROR(SQRT(AS1603),0)</f>
        <v>0</v>
      </c>
      <c r="AW1603" s="68">
        <f t="shared" ref="AW1603:AW1666" si="519">IFERROR(SQRT(AT1603),0)</f>
        <v>0.18952144898791984</v>
      </c>
      <c r="AX1603" s="68">
        <f t="shared" ref="AX1603:AX1666" si="520">IFERROR(LOG(AS1603),0)</f>
        <v>0</v>
      </c>
      <c r="AY1603" s="68">
        <f t="shared" ref="AY1603:AY1666" si="521">IFERROR(LOG(AT1603),0)</f>
        <v>-1.4446832637405667</v>
      </c>
      <c r="AZ1603" s="68">
        <f t="shared" ref="AZ1603:AZ1666" si="522">AT1603-AS1603</f>
        <v>3.5918379626480701E-2</v>
      </c>
      <c r="BA1603" s="68">
        <f t="shared" ref="BA1603:BA1666" si="523">AW1603-AV1603</f>
        <v>0.18952144898791984</v>
      </c>
      <c r="BB1603" s="68">
        <f t="shared" ref="BB1603:BB1666" si="524">AY1603-AX1603</f>
        <v>-1.4446832637405667</v>
      </c>
    </row>
    <row r="1604" spans="1:54" x14ac:dyDescent="0.3">
      <c r="A1604" s="64">
        <v>28266</v>
      </c>
      <c r="B1604" s="57">
        <v>0.89800000000000002</v>
      </c>
      <c r="C1604" s="57">
        <v>6.9390000000000001</v>
      </c>
      <c r="D1604" s="57">
        <v>3.5880000000000001</v>
      </c>
      <c r="E1604" s="57">
        <f t="shared" si="509"/>
        <v>0.89800000000000002</v>
      </c>
      <c r="F1604" s="57">
        <f t="shared" si="510"/>
        <v>2.69</v>
      </c>
      <c r="G1604" s="57">
        <f t="shared" si="511"/>
        <v>0</v>
      </c>
      <c r="H1604" s="57">
        <f>IF(Q1603&gt;SetUp!$B$56,SetUp!$B$56,Q1603)</f>
        <v>44.429979892727594</v>
      </c>
      <c r="I1604" s="57">
        <f t="shared" ref="I1604:I1667" si="525">U1603+G1604+O1604</f>
        <v>8.8444975172167002</v>
      </c>
      <c r="J1604" s="57">
        <f>MIN(F1604,H1604,(1-EXP(-SetUp!$B$52*H1604/SetUp!$B$56))*F1604)</f>
        <v>2.6874010380524656</v>
      </c>
      <c r="K1604" s="57">
        <f t="shared" si="512"/>
        <v>41.742578854675131</v>
      </c>
      <c r="L1604" s="57">
        <f>IF(I1604&lt;=0,0,MIN(SetUp!$B$50*I1604^SetUp!$B$55,I1604))</f>
        <v>0.7741375345182584</v>
      </c>
      <c r="M1604" s="57">
        <f t="shared" si="513"/>
        <v>8.0703599826984416</v>
      </c>
      <c r="N1604" s="57">
        <f>IF(SetUp!$B$62=0,X1604,(B1604-E1604)*(1-(H1604/SetUp!$B$66/SetUp!$B$56)))</f>
        <v>0</v>
      </c>
      <c r="O1604" s="57">
        <f>K1604*SetUp!$B$65</f>
        <v>0</v>
      </c>
      <c r="P1604" s="57">
        <f>MIN(SetUp!$B$54*L1604^SetUp!$B$51,L1604)</f>
        <v>0.39905464368122473</v>
      </c>
      <c r="Q1604" s="57">
        <f t="shared" si="514"/>
        <v>41.742578854675131</v>
      </c>
      <c r="R1604" s="57">
        <f>IF((H1604+N1604-O1604)&gt;SetUp!$B$56,T1603+H1604+N1604-O1604-SetUp!$B$56,T1603)</f>
        <v>0</v>
      </c>
      <c r="S1604" s="57">
        <f>R1604*SetUp!$B$65</f>
        <v>0</v>
      </c>
      <c r="T1604" s="57">
        <f>IF((R1604-S1604)&lt;SetUp!$B$53,R1604-S1604,SetUp!$B$53)</f>
        <v>0</v>
      </c>
      <c r="U1604" s="57">
        <f t="shared" si="515"/>
        <v>8.0703599826984416</v>
      </c>
      <c r="V1604" s="57">
        <f>(L1604-P1604)/1000*SetUp!$B$13*1000000/SetUp!$B$48</f>
        <v>21.333845768073846</v>
      </c>
      <c r="W1604" s="57">
        <f t="shared" ref="W1604:W1667" si="526">Q1604+U1604+T1604-H1604-U1603-T1603-B1604+E1604+J1604+L1604</f>
        <v>1.9984014443252818E-15</v>
      </c>
      <c r="X1604" s="57">
        <f>MAX((SetUp!$B$56*(1-($H1604/SetUp!$B$56)^2)*TANH(($B1604-$D1604)/SetUp!$B$56))/(1+$H1604/SetUp!$B$56*TANH(($B1604-$D1604)/SetUp!$B$56)),0)</f>
        <v>0</v>
      </c>
      <c r="AP1604" s="64">
        <v>28817</v>
      </c>
      <c r="AQ1604" s="55">
        <v>11</v>
      </c>
      <c r="AR1604" s="55">
        <v>328</v>
      </c>
      <c r="AS1604" s="66">
        <f t="shared" si="516"/>
        <v>0</v>
      </c>
      <c r="AT1604" s="66">
        <f t="shared" si="517"/>
        <v>3.5481210044233748E-2</v>
      </c>
      <c r="AU1604" s="55" t="str">
        <f>IF(OR($AP1604&lt;SetUp!$B$97,$AP1604&gt;SetUp!$B$98),"Não","Sim")</f>
        <v>Não</v>
      </c>
      <c r="AV1604" s="68">
        <f t="shared" si="518"/>
        <v>0</v>
      </c>
      <c r="AW1604" s="68">
        <f t="shared" si="519"/>
        <v>0.18836456684905933</v>
      </c>
      <c r="AX1604" s="68">
        <f t="shared" si="520"/>
        <v>0</v>
      </c>
      <c r="AY1604" s="68">
        <f t="shared" si="521"/>
        <v>-1.4500015774938502</v>
      </c>
      <c r="AZ1604" s="68">
        <f t="shared" si="522"/>
        <v>3.5481210044233748E-2</v>
      </c>
      <c r="BA1604" s="68">
        <f t="shared" si="523"/>
        <v>0.18836456684905933</v>
      </c>
      <c r="BB1604" s="68">
        <f t="shared" si="524"/>
        <v>-1.4500015774938502</v>
      </c>
    </row>
    <row r="1605" spans="1:54" x14ac:dyDescent="0.3">
      <c r="A1605" s="64">
        <v>28267</v>
      </c>
      <c r="B1605" s="57">
        <v>1.4670000000000001</v>
      </c>
      <c r="C1605" s="57">
        <v>6.1589999999999998</v>
      </c>
      <c r="D1605" s="57">
        <v>3.5880000000000001</v>
      </c>
      <c r="E1605" s="57">
        <f t="shared" si="509"/>
        <v>1.4670000000000001</v>
      </c>
      <c r="F1605" s="57">
        <f t="shared" si="510"/>
        <v>2.121</v>
      </c>
      <c r="G1605" s="57">
        <f t="shared" si="511"/>
        <v>0</v>
      </c>
      <c r="H1605" s="57">
        <f>IF(Q1604&gt;SetUp!$B$56,SetUp!$B$56,Q1604)</f>
        <v>41.742578854675131</v>
      </c>
      <c r="I1605" s="57">
        <f t="shared" si="525"/>
        <v>8.0703599826984416</v>
      </c>
      <c r="J1605" s="57">
        <f>MIN(F1605,H1605,(1-EXP(-SetUp!$B$52*H1605/SetUp!$B$56))*F1605)</f>
        <v>2.1178814597974807</v>
      </c>
      <c r="K1605" s="57">
        <f t="shared" si="512"/>
        <v>39.62469739487765</v>
      </c>
      <c r="L1605" s="57">
        <f>IF(I1605&lt;=0,0,MIN(SetUp!$B$50*I1605^SetUp!$B$55,I1605))</f>
        <v>0.66453475018097008</v>
      </c>
      <c r="M1605" s="57">
        <f t="shared" si="513"/>
        <v>7.4058252325174712</v>
      </c>
      <c r="N1605" s="57">
        <f>IF(SetUp!$B$62=0,X1605,(B1605-E1605)*(1-(H1605/SetUp!$B$66/SetUp!$B$56)))</f>
        <v>0</v>
      </c>
      <c r="O1605" s="57">
        <f>K1605*SetUp!$B$65</f>
        <v>0</v>
      </c>
      <c r="P1605" s="57">
        <f>MIN(SetUp!$B$54*L1605^SetUp!$B$51,L1605)</f>
        <v>0.34344708741151542</v>
      </c>
      <c r="Q1605" s="57">
        <f t="shared" si="514"/>
        <v>39.62469739487765</v>
      </c>
      <c r="R1605" s="57">
        <f>IF((H1605+N1605-O1605)&gt;SetUp!$B$56,T1604+H1605+N1605-O1605-SetUp!$B$56,T1604)</f>
        <v>0</v>
      </c>
      <c r="S1605" s="57">
        <f>R1605*SetUp!$B$65</f>
        <v>0</v>
      </c>
      <c r="T1605" s="57">
        <f>IF((R1605-S1605)&lt;SetUp!$B$53,R1605-S1605,SetUp!$B$53)</f>
        <v>0</v>
      </c>
      <c r="U1605" s="57">
        <f t="shared" si="515"/>
        <v>7.4058252325174712</v>
      </c>
      <c r="V1605" s="57">
        <f>(L1605-P1605)/1000*SetUp!$B$13*1000000/SetUp!$B$48</f>
        <v>18.262722301911293</v>
      </c>
      <c r="W1605" s="57">
        <f t="shared" si="526"/>
        <v>0</v>
      </c>
      <c r="X1605" s="57">
        <f>MAX((SetUp!$B$56*(1-($H1605/SetUp!$B$56)^2)*TANH(($B1605-$D1605)/SetUp!$B$56))/(1+$H1605/SetUp!$B$56*TANH(($B1605-$D1605)/SetUp!$B$56)),0)</f>
        <v>0</v>
      </c>
      <c r="AP1605" s="64">
        <v>28818</v>
      </c>
      <c r="AQ1605" s="55">
        <v>11</v>
      </c>
      <c r="AR1605" s="55">
        <v>329</v>
      </c>
      <c r="AS1605" s="66">
        <f t="shared" si="516"/>
        <v>0</v>
      </c>
      <c r="AT1605" s="66">
        <f t="shared" si="517"/>
        <v>3.5051414688536377E-2</v>
      </c>
      <c r="AU1605" s="55" t="str">
        <f>IF(OR($AP1605&lt;SetUp!$B$97,$AP1605&gt;SetUp!$B$98),"Não","Sim")</f>
        <v>Não</v>
      </c>
      <c r="AV1605" s="68">
        <f t="shared" si="518"/>
        <v>0</v>
      </c>
      <c r="AW1605" s="68">
        <f t="shared" si="519"/>
        <v>0.18722023044675587</v>
      </c>
      <c r="AX1605" s="68">
        <f t="shared" si="520"/>
        <v>0</v>
      </c>
      <c r="AY1605" s="68">
        <f t="shared" si="521"/>
        <v>-1.4552944490517803</v>
      </c>
      <c r="AZ1605" s="68">
        <f t="shared" si="522"/>
        <v>3.5051414688536377E-2</v>
      </c>
      <c r="BA1605" s="68">
        <f t="shared" si="523"/>
        <v>0.18722023044675587</v>
      </c>
      <c r="BB1605" s="68">
        <f t="shared" si="524"/>
        <v>-1.4552944490517803</v>
      </c>
    </row>
    <row r="1606" spans="1:54" x14ac:dyDescent="0.3">
      <c r="A1606" s="64">
        <v>28268</v>
      </c>
      <c r="B1606" s="57">
        <v>0.91500000000000004</v>
      </c>
      <c r="C1606" s="57">
        <v>5.9130000000000003</v>
      </c>
      <c r="D1606" s="57">
        <v>3.5880000000000001</v>
      </c>
      <c r="E1606" s="57">
        <f t="shared" si="509"/>
        <v>0.91500000000000004</v>
      </c>
      <c r="F1606" s="57">
        <f t="shared" si="510"/>
        <v>2.673</v>
      </c>
      <c r="G1606" s="57">
        <f t="shared" si="511"/>
        <v>0</v>
      </c>
      <c r="H1606" s="57">
        <f>IF(Q1605&gt;SetUp!$B$56,SetUp!$B$56,Q1605)</f>
        <v>39.62469739487765</v>
      </c>
      <c r="I1606" s="57">
        <f t="shared" si="525"/>
        <v>7.4058252325174712</v>
      </c>
      <c r="J1606" s="57">
        <f>MIN(F1606,H1606,(1-EXP(-SetUp!$B$52*H1606/SetUp!$B$56))*F1606)</f>
        <v>2.6675282540707221</v>
      </c>
      <c r="K1606" s="57">
        <f t="shared" si="512"/>
        <v>36.957169140806926</v>
      </c>
      <c r="L1606" s="57">
        <f>IF(I1606&lt;=0,0,MIN(SetUp!$B$50*I1606^SetUp!$B$55,I1606))</f>
        <v>0.57586225849121875</v>
      </c>
      <c r="M1606" s="57">
        <f t="shared" si="513"/>
        <v>6.8299629740262526</v>
      </c>
      <c r="N1606" s="57">
        <f>IF(SetUp!$B$62=0,X1606,(B1606-E1606)*(1-(H1606/SetUp!$B$66/SetUp!$B$56)))</f>
        <v>0</v>
      </c>
      <c r="O1606" s="57">
        <f>K1606*SetUp!$B$65</f>
        <v>0</v>
      </c>
      <c r="P1606" s="57">
        <f>MIN(SetUp!$B$54*L1606^SetUp!$B$51,L1606)</f>
        <v>0.29834508214471384</v>
      </c>
      <c r="Q1606" s="57">
        <f t="shared" si="514"/>
        <v>36.957169140806926</v>
      </c>
      <c r="R1606" s="57">
        <f>IF((H1606+N1606-O1606)&gt;SetUp!$B$56,T1605+H1606+N1606-O1606-SetUp!$B$56,T1605)</f>
        <v>0</v>
      </c>
      <c r="S1606" s="57">
        <f>R1606*SetUp!$B$65</f>
        <v>0</v>
      </c>
      <c r="T1606" s="57">
        <f>IF((R1606-S1606)&lt;SetUp!$B$53,R1606-S1606,SetUp!$B$53)</f>
        <v>0</v>
      </c>
      <c r="U1606" s="57">
        <f t="shared" si="515"/>
        <v>6.8299629740262526</v>
      </c>
      <c r="V1606" s="57">
        <f>(L1606-P1606)/1000*SetUp!$B$13*1000000/SetUp!$B$48</f>
        <v>15.784533986488963</v>
      </c>
      <c r="W1606" s="57">
        <f t="shared" si="526"/>
        <v>-2.886579864025407E-15</v>
      </c>
      <c r="X1606" s="57">
        <f>MAX((SetUp!$B$56*(1-($H1606/SetUp!$B$56)^2)*TANH(($B1606-$D1606)/SetUp!$B$56))/(1+$H1606/SetUp!$B$56*TANH(($B1606-$D1606)/SetUp!$B$56)),0)</f>
        <v>0</v>
      </c>
      <c r="AP1606" s="64">
        <v>28819</v>
      </c>
      <c r="AQ1606" s="55">
        <v>11</v>
      </c>
      <c r="AR1606" s="55">
        <v>330</v>
      </c>
      <c r="AS1606" s="66">
        <f t="shared" si="516"/>
        <v>0</v>
      </c>
      <c r="AT1606" s="66">
        <f t="shared" si="517"/>
        <v>3.4628834779872074E-2</v>
      </c>
      <c r="AU1606" s="55" t="str">
        <f>IF(OR($AP1606&lt;SetUp!$B$97,$AP1606&gt;SetUp!$B$98),"Não","Sim")</f>
        <v>Não</v>
      </c>
      <c r="AV1606" s="68">
        <f t="shared" si="518"/>
        <v>0</v>
      </c>
      <c r="AW1606" s="68">
        <f t="shared" si="519"/>
        <v>0.18608824460419868</v>
      </c>
      <c r="AX1606" s="68">
        <f t="shared" si="520"/>
        <v>0</v>
      </c>
      <c r="AY1606" s="68">
        <f t="shared" si="521"/>
        <v>-1.4605621217103035</v>
      </c>
      <c r="AZ1606" s="68">
        <f t="shared" si="522"/>
        <v>3.4628834779872074E-2</v>
      </c>
      <c r="BA1606" s="68">
        <f t="shared" si="523"/>
        <v>0.18608824460419868</v>
      </c>
      <c r="BB1606" s="68">
        <f t="shared" si="524"/>
        <v>-1.4605621217103035</v>
      </c>
    </row>
    <row r="1607" spans="1:54" x14ac:dyDescent="0.3">
      <c r="A1607" s="64">
        <v>28269</v>
      </c>
      <c r="B1607" s="57">
        <v>2.0409999999999999</v>
      </c>
      <c r="C1607" s="57">
        <v>5.9130000000000003</v>
      </c>
      <c r="D1607" s="57">
        <v>3.5880000000000001</v>
      </c>
      <c r="E1607" s="57">
        <f t="shared" si="509"/>
        <v>2.0409999999999999</v>
      </c>
      <c r="F1607" s="57">
        <f t="shared" si="510"/>
        <v>1.5470000000000002</v>
      </c>
      <c r="G1607" s="57">
        <f t="shared" si="511"/>
        <v>0</v>
      </c>
      <c r="H1607" s="57">
        <f>IF(Q1606&gt;SetUp!$B$56,SetUp!$B$56,Q1606)</f>
        <v>36.957169140806926</v>
      </c>
      <c r="I1607" s="57">
        <f t="shared" si="525"/>
        <v>6.8299629740262526</v>
      </c>
      <c r="J1607" s="57">
        <f>MIN(F1607,H1607,(1-EXP(-SetUp!$B$52*H1607/SetUp!$B$56))*F1607)</f>
        <v>1.5421956816374789</v>
      </c>
      <c r="K1607" s="57">
        <f t="shared" si="512"/>
        <v>35.414973459169445</v>
      </c>
      <c r="L1607" s="57">
        <f>IF(I1607&lt;=0,0,MIN(SetUp!$B$50*I1607^SetUp!$B$55,I1607))</f>
        <v>0.50318393447125609</v>
      </c>
      <c r="M1607" s="57">
        <f t="shared" si="513"/>
        <v>6.3267790395549968</v>
      </c>
      <c r="N1607" s="57">
        <f>IF(SetUp!$B$62=0,X1607,(B1607-E1607)*(1-(H1607/SetUp!$B$66/SetUp!$B$56)))</f>
        <v>0</v>
      </c>
      <c r="O1607" s="57">
        <f>K1607*SetUp!$B$65</f>
        <v>0</v>
      </c>
      <c r="P1607" s="57">
        <f>MIN(SetUp!$B$54*L1607^SetUp!$B$51,L1607)</f>
        <v>0.26129060453605962</v>
      </c>
      <c r="Q1607" s="57">
        <f t="shared" si="514"/>
        <v>35.414973459169445</v>
      </c>
      <c r="R1607" s="57">
        <f>IF((H1607+N1607-O1607)&gt;SetUp!$B$56,T1606+H1607+N1607-O1607-SetUp!$B$56,T1606)</f>
        <v>0</v>
      </c>
      <c r="S1607" s="57">
        <f>R1607*SetUp!$B$65</f>
        <v>0</v>
      </c>
      <c r="T1607" s="57">
        <f>IF((R1607-S1607)&lt;SetUp!$B$53,R1607-S1607,SetUp!$B$53)</f>
        <v>0</v>
      </c>
      <c r="U1607" s="57">
        <f t="shared" si="515"/>
        <v>6.3267790395549968</v>
      </c>
      <c r="V1607" s="57">
        <f>(L1607-P1607)/1000*SetUp!$B$13*1000000/SetUp!$B$48</f>
        <v>13.758332142655439</v>
      </c>
      <c r="W1607" s="57">
        <f t="shared" si="526"/>
        <v>1.9984014443252818E-15</v>
      </c>
      <c r="X1607" s="57">
        <f>MAX((SetUp!$B$56*(1-($H1607/SetUp!$B$56)^2)*TANH(($B1607-$D1607)/SetUp!$B$56))/(1+$H1607/SetUp!$B$56*TANH(($B1607-$D1607)/SetUp!$B$56)),0)</f>
        <v>0</v>
      </c>
      <c r="AP1607" s="64">
        <v>28820</v>
      </c>
      <c r="AQ1607" s="55">
        <v>11</v>
      </c>
      <c r="AR1607" s="55">
        <v>331</v>
      </c>
      <c r="AS1607" s="66">
        <f t="shared" si="516"/>
        <v>0</v>
      </c>
      <c r="AT1607" s="66">
        <f t="shared" si="517"/>
        <v>3.4213315692229573E-2</v>
      </c>
      <c r="AU1607" s="55" t="str">
        <f>IF(OR($AP1607&lt;SetUp!$B$97,$AP1607&gt;SetUp!$B$98),"Não","Sim")</f>
        <v>Não</v>
      </c>
      <c r="AV1607" s="68">
        <f t="shared" si="518"/>
        <v>0</v>
      </c>
      <c r="AW1607" s="68">
        <f t="shared" si="519"/>
        <v>0.18496841809408862</v>
      </c>
      <c r="AX1607" s="68">
        <f t="shared" si="520"/>
        <v>0</v>
      </c>
      <c r="AY1607" s="68">
        <f t="shared" si="521"/>
        <v>-1.465804835284084</v>
      </c>
      <c r="AZ1607" s="68">
        <f t="shared" si="522"/>
        <v>3.4213315692229573E-2</v>
      </c>
      <c r="BA1607" s="68">
        <f t="shared" si="523"/>
        <v>0.18496841809408862</v>
      </c>
      <c r="BB1607" s="68">
        <f t="shared" si="524"/>
        <v>-1.465804835284084</v>
      </c>
    </row>
    <row r="1608" spans="1:54" x14ac:dyDescent="0.3">
      <c r="A1608" s="64">
        <v>28270</v>
      </c>
      <c r="B1608" s="57">
        <v>1.5009999999999999</v>
      </c>
      <c r="C1608" s="57">
        <v>4.7789999999999999</v>
      </c>
      <c r="D1608" s="57">
        <v>3.5880000000000001</v>
      </c>
      <c r="E1608" s="57">
        <f t="shared" si="509"/>
        <v>1.5009999999999999</v>
      </c>
      <c r="F1608" s="57">
        <f t="shared" si="510"/>
        <v>2.0870000000000002</v>
      </c>
      <c r="G1608" s="57">
        <f t="shared" si="511"/>
        <v>0</v>
      </c>
      <c r="H1608" s="57">
        <f>IF(Q1607&gt;SetUp!$B$56,SetUp!$B$56,Q1607)</f>
        <v>35.414973459169445</v>
      </c>
      <c r="I1608" s="57">
        <f t="shared" si="525"/>
        <v>6.3267790395549968</v>
      </c>
      <c r="J1608" s="57">
        <f>MIN(F1608,H1608,(1-EXP(-SetUp!$B$52*H1608/SetUp!$B$56))*F1608)</f>
        <v>2.078752638722102</v>
      </c>
      <c r="K1608" s="57">
        <f t="shared" si="512"/>
        <v>33.336220820447345</v>
      </c>
      <c r="L1608" s="57">
        <f>IF(I1608&lt;=0,0,MIN(SetUp!$B$50*I1608^SetUp!$B$55,I1608))</f>
        <v>0.44292884405199512</v>
      </c>
      <c r="M1608" s="57">
        <f t="shared" si="513"/>
        <v>5.883850195503002</v>
      </c>
      <c r="N1608" s="57">
        <f>IF(SetUp!$B$62=0,X1608,(B1608-E1608)*(1-(H1608/SetUp!$B$66/SetUp!$B$56)))</f>
        <v>0</v>
      </c>
      <c r="O1608" s="57">
        <f>K1608*SetUp!$B$65</f>
        <v>0</v>
      </c>
      <c r="P1608" s="57">
        <f>MIN(SetUp!$B$54*L1608^SetUp!$B$51,L1608)</f>
        <v>0.23050127286046759</v>
      </c>
      <c r="Q1608" s="57">
        <f t="shared" si="514"/>
        <v>33.336220820447345</v>
      </c>
      <c r="R1608" s="57">
        <f>IF((H1608+N1608-O1608)&gt;SetUp!$B$56,T1607+H1608+N1608-O1608-SetUp!$B$56,T1607)</f>
        <v>0</v>
      </c>
      <c r="S1608" s="57">
        <f>R1608*SetUp!$B$65</f>
        <v>0</v>
      </c>
      <c r="T1608" s="57">
        <f>IF((R1608-S1608)&lt;SetUp!$B$53,R1608-S1608,SetUp!$B$53)</f>
        <v>0</v>
      </c>
      <c r="U1608" s="57">
        <f t="shared" si="515"/>
        <v>5.883850195503002</v>
      </c>
      <c r="V1608" s="57">
        <f>(L1608-P1608)/1000*SetUp!$B$13*1000000/SetUp!$B$48</f>
        <v>12.082388057139077</v>
      </c>
      <c r="W1608" s="57">
        <f t="shared" si="526"/>
        <v>0</v>
      </c>
      <c r="X1608" s="57">
        <f>MAX((SetUp!$B$56*(1-($H1608/SetUp!$B$56)^2)*TANH(($B1608-$D1608)/SetUp!$B$56))/(1+$H1608/SetUp!$B$56*TANH(($B1608-$D1608)/SetUp!$B$56)),0)</f>
        <v>0</v>
      </c>
      <c r="AP1608" s="64">
        <v>28821</v>
      </c>
      <c r="AQ1608" s="55">
        <v>11</v>
      </c>
      <c r="AR1608" s="55">
        <v>332</v>
      </c>
      <c r="AS1608" s="66">
        <f t="shared" si="516"/>
        <v>0</v>
      </c>
      <c r="AT1608" s="66">
        <f t="shared" si="517"/>
        <v>3.3804706825388664E-2</v>
      </c>
      <c r="AU1608" s="55" t="str">
        <f>IF(OR($AP1608&lt;SetUp!$B$97,$AP1608&gt;SetUp!$B$98),"Não","Sim")</f>
        <v>Não</v>
      </c>
      <c r="AV1608" s="68">
        <f t="shared" si="518"/>
        <v>0</v>
      </c>
      <c r="AW1608" s="68">
        <f t="shared" si="519"/>
        <v>0.18386056354038693</v>
      </c>
      <c r="AX1608" s="68">
        <f t="shared" si="520"/>
        <v>0</v>
      </c>
      <c r="AY1608" s="68">
        <f t="shared" si="521"/>
        <v>-1.4710228261727103</v>
      </c>
      <c r="AZ1608" s="68">
        <f t="shared" si="522"/>
        <v>3.3804706825388664E-2</v>
      </c>
      <c r="BA1608" s="68">
        <f t="shared" si="523"/>
        <v>0.18386056354038693</v>
      </c>
      <c r="BB1608" s="68">
        <f t="shared" si="524"/>
        <v>-1.4710228261727103</v>
      </c>
    </row>
    <row r="1609" spans="1:54" x14ac:dyDescent="0.3">
      <c r="A1609" s="64">
        <v>28271</v>
      </c>
      <c r="B1609" s="57">
        <v>2.5179999999999998</v>
      </c>
      <c r="C1609" s="57">
        <v>4.1740000000000004</v>
      </c>
      <c r="D1609" s="57">
        <v>3.5880000000000001</v>
      </c>
      <c r="E1609" s="57">
        <f t="shared" si="509"/>
        <v>2.5179999999999998</v>
      </c>
      <c r="F1609" s="57">
        <f t="shared" si="510"/>
        <v>1.0700000000000003</v>
      </c>
      <c r="G1609" s="57">
        <f t="shared" si="511"/>
        <v>0</v>
      </c>
      <c r="H1609" s="57">
        <f>IF(Q1608&gt;SetUp!$B$56,SetUp!$B$56,Q1608)</f>
        <v>33.336220820447345</v>
      </c>
      <c r="I1609" s="57">
        <f t="shared" si="525"/>
        <v>5.883850195503002</v>
      </c>
      <c r="J1609" s="57">
        <f>MIN(F1609,H1609,(1-EXP(-SetUp!$B$52*H1609/SetUp!$B$56))*F1609)</f>
        <v>1.0641489014832219</v>
      </c>
      <c r="K1609" s="57">
        <f t="shared" si="512"/>
        <v>32.272071918964123</v>
      </c>
      <c r="L1609" s="57">
        <f>IF(I1609&lt;=0,0,MIN(SetUp!$B$50*I1609^SetUp!$B$55,I1609))</f>
        <v>0.39246312952794199</v>
      </c>
      <c r="M1609" s="57">
        <f t="shared" si="513"/>
        <v>5.4913870659750597</v>
      </c>
      <c r="N1609" s="57">
        <f>IF(SetUp!$B$62=0,X1609,(B1609-E1609)*(1-(H1609/SetUp!$B$66/SetUp!$B$56)))</f>
        <v>0</v>
      </c>
      <c r="O1609" s="57">
        <f>K1609*SetUp!$B$65</f>
        <v>0</v>
      </c>
      <c r="P1609" s="57">
        <f>MIN(SetUp!$B$54*L1609^SetUp!$B$51,L1609)</f>
        <v>0.20465951966882318</v>
      </c>
      <c r="Q1609" s="57">
        <f t="shared" si="514"/>
        <v>32.272071918964123</v>
      </c>
      <c r="R1609" s="57">
        <f>IF((H1609+N1609-O1609)&gt;SetUp!$B$56,T1608+H1609+N1609-O1609-SetUp!$B$56,T1608)</f>
        <v>0</v>
      </c>
      <c r="S1609" s="57">
        <f>R1609*SetUp!$B$65</f>
        <v>0</v>
      </c>
      <c r="T1609" s="57">
        <f>IF((R1609-S1609)&lt;SetUp!$B$53,R1609-S1609,SetUp!$B$53)</f>
        <v>0</v>
      </c>
      <c r="U1609" s="57">
        <f t="shared" si="515"/>
        <v>5.4913870659750597</v>
      </c>
      <c r="V1609" s="57">
        <f>(L1609-P1609)/1000*SetUp!$B$13*1000000/SetUp!$B$48</f>
        <v>10.681834189986375</v>
      </c>
      <c r="W1609" s="57">
        <f t="shared" si="526"/>
        <v>1.609823385706477E-15</v>
      </c>
      <c r="X1609" s="57">
        <f>MAX((SetUp!$B$56*(1-($H1609/SetUp!$B$56)^2)*TANH(($B1609-$D1609)/SetUp!$B$56))/(1+$H1609/SetUp!$B$56*TANH(($B1609-$D1609)/SetUp!$B$56)),0)</f>
        <v>0</v>
      </c>
      <c r="AP1609" s="64">
        <v>28822</v>
      </c>
      <c r="AQ1609" s="55">
        <v>11</v>
      </c>
      <c r="AR1609" s="55">
        <v>333</v>
      </c>
      <c r="AS1609" s="66">
        <f t="shared" si="516"/>
        <v>0</v>
      </c>
      <c r="AT1609" s="66">
        <f t="shared" si="517"/>
        <v>3.3402861481714188E-2</v>
      </c>
      <c r="AU1609" s="55" t="str">
        <f>IF(OR($AP1609&lt;SetUp!$B$97,$AP1609&gt;SetUp!$B$98),"Não","Sim")</f>
        <v>Não</v>
      </c>
      <c r="AV1609" s="68">
        <f t="shared" si="518"/>
        <v>0</v>
      </c>
      <c r="AW1609" s="68">
        <f t="shared" si="519"/>
        <v>0.18276449732295982</v>
      </c>
      <c r="AX1609" s="68">
        <f t="shared" si="520"/>
        <v>0</v>
      </c>
      <c r="AY1609" s="68">
        <f t="shared" si="521"/>
        <v>-1.4762163274253368</v>
      </c>
      <c r="AZ1609" s="68">
        <f t="shared" si="522"/>
        <v>3.3402861481714188E-2</v>
      </c>
      <c r="BA1609" s="68">
        <f t="shared" si="523"/>
        <v>0.18276449732295982</v>
      </c>
      <c r="BB1609" s="68">
        <f t="shared" si="524"/>
        <v>-1.4762163274253368</v>
      </c>
    </row>
    <row r="1610" spans="1:54" x14ac:dyDescent="0.3">
      <c r="A1610" s="64">
        <v>28272</v>
      </c>
      <c r="B1610" s="57">
        <v>6.7229999999999999</v>
      </c>
      <c r="C1610" s="57">
        <v>4.1740000000000004</v>
      </c>
      <c r="D1610" s="57">
        <v>3.5880000000000001</v>
      </c>
      <c r="E1610" s="57">
        <f t="shared" si="509"/>
        <v>3.5880000000000001</v>
      </c>
      <c r="F1610" s="57">
        <f t="shared" si="510"/>
        <v>0</v>
      </c>
      <c r="G1610" s="57">
        <f t="shared" si="511"/>
        <v>0.85526738678481573</v>
      </c>
      <c r="H1610" s="57">
        <f>IF(Q1609&gt;SetUp!$B$56,SetUp!$B$56,Q1609)</f>
        <v>32.272071918964123</v>
      </c>
      <c r="I1610" s="57">
        <f t="shared" si="525"/>
        <v>6.3466544527598749</v>
      </c>
      <c r="J1610" s="57">
        <f>MIN(F1610,H1610,(1-EXP(-SetUp!$B$52*H1610/SetUp!$B$56))*F1610)</f>
        <v>0</v>
      </c>
      <c r="K1610" s="57">
        <f t="shared" si="512"/>
        <v>32.272071918964123</v>
      </c>
      <c r="L1610" s="57">
        <f>IF(I1610&lt;=0,0,MIN(SetUp!$B$50*I1610^SetUp!$B$55,I1610))</f>
        <v>0.44525035422098436</v>
      </c>
      <c r="M1610" s="57">
        <f t="shared" si="513"/>
        <v>5.9014040985388903</v>
      </c>
      <c r="N1610" s="57">
        <f>IF(SetUp!$B$62=0,X1610,(B1610-E1610)*(1-(H1610/SetUp!$B$66/SetUp!$B$56)))</f>
        <v>2.2797326132151841</v>
      </c>
      <c r="O1610" s="57">
        <f>K1610*SetUp!$B$65</f>
        <v>0</v>
      </c>
      <c r="P1610" s="57">
        <f>MIN(SetUp!$B$54*L1610^SetUp!$B$51,L1610)</f>
        <v>0.2316887872455099</v>
      </c>
      <c r="Q1610" s="57">
        <f t="shared" si="514"/>
        <v>34.551804532179304</v>
      </c>
      <c r="R1610" s="57">
        <f>IF((H1610+N1610-O1610)&gt;SetUp!$B$56,T1609+H1610+N1610-O1610-SetUp!$B$56,T1609)</f>
        <v>0</v>
      </c>
      <c r="S1610" s="57">
        <f>R1610*SetUp!$B$65</f>
        <v>0</v>
      </c>
      <c r="T1610" s="57">
        <f>IF((R1610-S1610)&lt;SetUp!$B$53,R1610-S1610,SetUp!$B$53)</f>
        <v>0</v>
      </c>
      <c r="U1610" s="57">
        <f t="shared" si="515"/>
        <v>5.9014040985388903</v>
      </c>
      <c r="V1610" s="57">
        <f>(L1610-P1610)/1000*SetUp!$B$13*1000000/SetUp!$B$48</f>
        <v>12.146887109874811</v>
      </c>
      <c r="W1610" s="57">
        <f t="shared" si="526"/>
        <v>-3.8857805861880479E-15</v>
      </c>
      <c r="X1610" s="57">
        <f>MAX((SetUp!$B$56*(1-($H1610/SetUp!$B$56)^2)*TANH(($B1610-$D1610)/SetUp!$B$56))/(1+$H1610/SetUp!$B$56*TANH(($B1610-$D1610)/SetUp!$B$56)),0)</f>
        <v>2.2797326132151841</v>
      </c>
      <c r="AP1610" s="64">
        <v>28823</v>
      </c>
      <c r="AQ1610" s="55">
        <v>11</v>
      </c>
      <c r="AR1610" s="55">
        <v>334</v>
      </c>
      <c r="AS1610" s="66">
        <f t="shared" si="516"/>
        <v>0</v>
      </c>
      <c r="AT1610" s="66">
        <f t="shared" si="517"/>
        <v>3.3007636747278871E-2</v>
      </c>
      <c r="AU1610" s="55" t="str">
        <f>IF(OR($AP1610&lt;SetUp!$B$97,$AP1610&gt;SetUp!$B$98),"Não","Sim")</f>
        <v>Não</v>
      </c>
      <c r="AV1610" s="68">
        <f t="shared" si="518"/>
        <v>0</v>
      </c>
      <c r="AW1610" s="68">
        <f t="shared" si="519"/>
        <v>0.18168003948502123</v>
      </c>
      <c r="AX1610" s="68">
        <f t="shared" si="520"/>
        <v>0</v>
      </c>
      <c r="AY1610" s="68">
        <f t="shared" si="521"/>
        <v>-1.4813855688038005</v>
      </c>
      <c r="AZ1610" s="68">
        <f t="shared" si="522"/>
        <v>3.3007636747278871E-2</v>
      </c>
      <c r="BA1610" s="68">
        <f t="shared" si="523"/>
        <v>0.18168003948502123</v>
      </c>
      <c r="BB1610" s="68">
        <f t="shared" si="524"/>
        <v>-1.4813855688038005</v>
      </c>
    </row>
    <row r="1611" spans="1:54" x14ac:dyDescent="0.3">
      <c r="A1611" s="64">
        <v>28273</v>
      </c>
      <c r="B1611" s="57">
        <v>3.5819999999999999</v>
      </c>
      <c r="C1611" s="57">
        <v>3.9849999999999999</v>
      </c>
      <c r="D1611" s="57">
        <v>3.5880000000000001</v>
      </c>
      <c r="E1611" s="57">
        <f t="shared" si="509"/>
        <v>3.5819999999999999</v>
      </c>
      <c r="F1611" s="57">
        <f t="shared" si="510"/>
        <v>6.0000000000002274E-3</v>
      </c>
      <c r="G1611" s="57">
        <f t="shared" si="511"/>
        <v>0</v>
      </c>
      <c r="H1611" s="57">
        <f>IF(Q1610&gt;SetUp!$B$56,SetUp!$B$56,Q1610)</f>
        <v>34.551804532179304</v>
      </c>
      <c r="I1611" s="57">
        <f t="shared" si="525"/>
        <v>5.9014040985388903</v>
      </c>
      <c r="J1611" s="57">
        <f>MIN(F1611,H1611,(1-EXP(-SetUp!$B$52*H1611/SetUp!$B$56))*F1611)</f>
        <v>5.9728657900909509E-3</v>
      </c>
      <c r="K1611" s="57">
        <f t="shared" si="512"/>
        <v>34.545831666389212</v>
      </c>
      <c r="L1611" s="57">
        <f>IF(I1611&lt;=0,0,MIN(SetUp!$B$50*I1611^SetUp!$B$55,I1611))</f>
        <v>0.39441652975953317</v>
      </c>
      <c r="M1611" s="57">
        <f t="shared" si="513"/>
        <v>5.5069875687793575</v>
      </c>
      <c r="N1611" s="57">
        <f>IF(SetUp!$B$62=0,X1611,(B1611-E1611)*(1-(H1611/SetUp!$B$66/SetUp!$B$56)))</f>
        <v>0</v>
      </c>
      <c r="O1611" s="57">
        <f>K1611*SetUp!$B$65</f>
        <v>0</v>
      </c>
      <c r="P1611" s="57">
        <f>MIN(SetUp!$B$54*L1611^SetUp!$B$51,L1611)</f>
        <v>0.20566079661861517</v>
      </c>
      <c r="Q1611" s="57">
        <f t="shared" si="514"/>
        <v>34.545831666389212</v>
      </c>
      <c r="R1611" s="57">
        <f>IF((H1611+N1611-O1611)&gt;SetUp!$B$56,T1610+H1611+N1611-O1611-SetUp!$B$56,T1610)</f>
        <v>0</v>
      </c>
      <c r="S1611" s="57">
        <f>R1611*SetUp!$B$65</f>
        <v>0</v>
      </c>
      <c r="T1611" s="57">
        <f>IF((R1611-S1611)&lt;SetUp!$B$53,R1611-S1611,SetUp!$B$53)</f>
        <v>0</v>
      </c>
      <c r="U1611" s="57">
        <f t="shared" si="515"/>
        <v>5.5069875687793575</v>
      </c>
      <c r="V1611" s="57">
        <f>(L1611-P1611)/1000*SetUp!$B$13*1000000/SetUp!$B$48</f>
        <v>10.735988756196441</v>
      </c>
      <c r="W1611" s="57">
        <f t="shared" si="526"/>
        <v>0</v>
      </c>
      <c r="X1611" s="57">
        <f>MAX((SetUp!$B$56*(1-($H1611/SetUp!$B$56)^2)*TANH(($B1611-$D1611)/SetUp!$B$56))/(1+$H1611/SetUp!$B$56*TANH(($B1611-$D1611)/SetUp!$B$56)),0)</f>
        <v>0</v>
      </c>
      <c r="AP1611" s="64">
        <v>28824</v>
      </c>
      <c r="AQ1611" s="55">
        <v>11</v>
      </c>
      <c r="AR1611" s="55">
        <v>335</v>
      </c>
      <c r="AS1611" s="66">
        <f t="shared" si="516"/>
        <v>0</v>
      </c>
      <c r="AT1611" s="66">
        <f t="shared" si="517"/>
        <v>3.2618893377143132E-2</v>
      </c>
      <c r="AU1611" s="55" t="str">
        <f>IF(OR($AP1611&lt;SetUp!$B$97,$AP1611&gt;SetUp!$B$98),"Não","Sim")</f>
        <v>Não</v>
      </c>
      <c r="AV1611" s="68">
        <f t="shared" si="518"/>
        <v>0</v>
      </c>
      <c r="AW1611" s="68">
        <f t="shared" si="519"/>
        <v>0.1806070136432778</v>
      </c>
      <c r="AX1611" s="68">
        <f t="shared" si="520"/>
        <v>0</v>
      </c>
      <c r="AY1611" s="68">
        <f t="shared" si="521"/>
        <v>-1.4865307768442584</v>
      </c>
      <c r="AZ1611" s="68">
        <f t="shared" si="522"/>
        <v>3.2618893377143132E-2</v>
      </c>
      <c r="BA1611" s="68">
        <f t="shared" si="523"/>
        <v>0.1806070136432778</v>
      </c>
      <c r="BB1611" s="68">
        <f t="shared" si="524"/>
        <v>-1.4865307768442584</v>
      </c>
    </row>
    <row r="1612" spans="1:54" x14ac:dyDescent="0.3">
      <c r="A1612" s="64">
        <v>28274</v>
      </c>
      <c r="B1612" s="57">
        <v>1.5429999999999999</v>
      </c>
      <c r="C1612" s="57">
        <v>4.1740000000000004</v>
      </c>
      <c r="D1612" s="57">
        <v>3.5880000000000001</v>
      </c>
      <c r="E1612" s="57">
        <f t="shared" si="509"/>
        <v>1.5429999999999999</v>
      </c>
      <c r="F1612" s="57">
        <f t="shared" si="510"/>
        <v>2.0449999999999999</v>
      </c>
      <c r="G1612" s="57">
        <f t="shared" si="511"/>
        <v>0</v>
      </c>
      <c r="H1612" s="57">
        <f>IF(Q1611&gt;SetUp!$B$56,SetUp!$B$56,Q1611)</f>
        <v>34.545831666389212</v>
      </c>
      <c r="I1612" s="57">
        <f t="shared" si="525"/>
        <v>5.5069875687793575</v>
      </c>
      <c r="J1612" s="57">
        <f>MIN(F1612,H1612,(1-EXP(-SetUp!$B$52*H1612/SetUp!$B$56))*F1612)</f>
        <v>2.0357431217424633</v>
      </c>
      <c r="K1612" s="57">
        <f t="shared" si="512"/>
        <v>32.510088544646749</v>
      </c>
      <c r="L1612" s="57">
        <f>IF(I1612&lt;=0,0,MIN(SetUp!$B$50*I1612^SetUp!$B$55,I1612))</f>
        <v>0.35146844877263911</v>
      </c>
      <c r="M1612" s="57">
        <f t="shared" si="513"/>
        <v>5.1555191200067183</v>
      </c>
      <c r="N1612" s="57">
        <f>IF(SetUp!$B$62=0,X1612,(B1612-E1612)*(1-(H1612/SetUp!$B$66/SetUp!$B$56)))</f>
        <v>0</v>
      </c>
      <c r="O1612" s="57">
        <f>K1612*SetUp!$B$65</f>
        <v>0</v>
      </c>
      <c r="P1612" s="57">
        <f>MIN(SetUp!$B$54*L1612^SetUp!$B$51,L1612)</f>
        <v>0.18362614480992784</v>
      </c>
      <c r="Q1612" s="57">
        <f t="shared" si="514"/>
        <v>32.510088544646749</v>
      </c>
      <c r="R1612" s="57">
        <f>IF((H1612+N1612-O1612)&gt;SetUp!$B$56,T1611+H1612+N1612-O1612-SetUp!$B$56,T1611)</f>
        <v>0</v>
      </c>
      <c r="S1612" s="57">
        <f>R1612*SetUp!$B$65</f>
        <v>0</v>
      </c>
      <c r="T1612" s="57">
        <f>IF((R1612-S1612)&lt;SetUp!$B$53,R1612-S1612,SetUp!$B$53)</f>
        <v>0</v>
      </c>
      <c r="U1612" s="57">
        <f t="shared" si="515"/>
        <v>5.1555191200067183</v>
      </c>
      <c r="V1612" s="57">
        <f>(L1612-P1612)/1000*SetUp!$B$13*1000000/SetUp!$B$48</f>
        <v>9.5464813607144983</v>
      </c>
      <c r="W1612" s="57">
        <f t="shared" si="526"/>
        <v>-2.7200464103316335E-15</v>
      </c>
      <c r="X1612" s="57">
        <f>MAX((SetUp!$B$56*(1-($H1612/SetUp!$B$56)^2)*TANH(($B1612-$D1612)/SetUp!$B$56))/(1+$H1612/SetUp!$B$56*TANH(($B1612-$D1612)/SetUp!$B$56)),0)</f>
        <v>0</v>
      </c>
      <c r="AP1612" s="64">
        <v>28856</v>
      </c>
      <c r="AQ1612" s="55">
        <v>1</v>
      </c>
      <c r="AR1612" s="55">
        <v>1</v>
      </c>
      <c r="AS1612" s="66">
        <f t="shared" si="516"/>
        <v>0</v>
      </c>
      <c r="AT1612" s="66">
        <f t="shared" si="517"/>
        <v>2.4587300464754616E-2</v>
      </c>
      <c r="AU1612" s="55" t="str">
        <f>IF(OR($AP1612&lt;SetUp!$B$97,$AP1612&gt;SetUp!$B$98),"Não","Sim")</f>
        <v>Não</v>
      </c>
      <c r="AV1612" s="68">
        <f t="shared" si="518"/>
        <v>0</v>
      </c>
      <c r="AW1612" s="68">
        <f t="shared" si="519"/>
        <v>0.15680338154757573</v>
      </c>
      <c r="AX1612" s="68">
        <f t="shared" si="520"/>
        <v>0</v>
      </c>
      <c r="AY1612" s="68">
        <f t="shared" si="521"/>
        <v>-1.6092891515223331</v>
      </c>
      <c r="AZ1612" s="68">
        <f t="shared" si="522"/>
        <v>2.4587300464754616E-2</v>
      </c>
      <c r="BA1612" s="68">
        <f t="shared" si="523"/>
        <v>0.15680338154757573</v>
      </c>
      <c r="BB1612" s="68">
        <f t="shared" si="524"/>
        <v>-1.6092891515223331</v>
      </c>
    </row>
    <row r="1613" spans="1:54" x14ac:dyDescent="0.3">
      <c r="A1613" s="64">
        <v>28275</v>
      </c>
      <c r="B1613" s="57">
        <v>2.4140000000000001</v>
      </c>
      <c r="C1613" s="57">
        <v>3.2829999999999999</v>
      </c>
      <c r="D1613" s="57">
        <v>3.5880000000000001</v>
      </c>
      <c r="E1613" s="57">
        <f t="shared" si="509"/>
        <v>2.4140000000000001</v>
      </c>
      <c r="F1613" s="57">
        <f t="shared" si="510"/>
        <v>1.1739999999999999</v>
      </c>
      <c r="G1613" s="57">
        <f t="shared" si="511"/>
        <v>0</v>
      </c>
      <c r="H1613" s="57">
        <f>IF(Q1612&gt;SetUp!$B$56,SetUp!$B$56,Q1612)</f>
        <v>32.510088544646749</v>
      </c>
      <c r="I1613" s="57">
        <f t="shared" si="525"/>
        <v>5.1555191200067183</v>
      </c>
      <c r="J1613" s="57">
        <f>MIN(F1613,H1613,(1-EXP(-SetUp!$B$52*H1613/SetUp!$B$56))*F1613)</f>
        <v>1.1666956455867552</v>
      </c>
      <c r="K1613" s="57">
        <f t="shared" si="512"/>
        <v>31.343392899059992</v>
      </c>
      <c r="L1613" s="57">
        <f>IF(I1613&lt;=0,0,MIN(SetUp!$B$50*I1613^SetUp!$B$55,I1613))</f>
        <v>0.31488370548466155</v>
      </c>
      <c r="M1613" s="57">
        <f t="shared" si="513"/>
        <v>4.8406354145220565</v>
      </c>
      <c r="N1613" s="57">
        <f>IF(SetUp!$B$62=0,X1613,(B1613-E1613)*(1-(H1613/SetUp!$B$66/SetUp!$B$56)))</f>
        <v>0</v>
      </c>
      <c r="O1613" s="57">
        <f>K1613*SetUp!$B$65</f>
        <v>0</v>
      </c>
      <c r="P1613" s="57">
        <f>MIN(SetUp!$B$54*L1613^SetUp!$B$51,L1613)</f>
        <v>0.16482020232458341</v>
      </c>
      <c r="Q1613" s="57">
        <f t="shared" si="514"/>
        <v>31.343392899059992</v>
      </c>
      <c r="R1613" s="57">
        <f>IF((H1613+N1613-O1613)&gt;SetUp!$B$56,T1612+H1613+N1613-O1613-SetUp!$B$56,T1612)</f>
        <v>0</v>
      </c>
      <c r="S1613" s="57">
        <f>R1613*SetUp!$B$65</f>
        <v>0</v>
      </c>
      <c r="T1613" s="57">
        <f>IF((R1613-S1613)&lt;SetUp!$B$53,R1613-S1613,SetUp!$B$53)</f>
        <v>0</v>
      </c>
      <c r="U1613" s="57">
        <f t="shared" si="515"/>
        <v>4.8406354145220565</v>
      </c>
      <c r="V1613" s="57">
        <f>(L1613-P1613)/1000*SetUp!$B$13*1000000/SetUp!$B$48</f>
        <v>8.5352643643373511</v>
      </c>
      <c r="W1613" s="57">
        <f t="shared" si="526"/>
        <v>-3.1641356201816961E-15</v>
      </c>
      <c r="X1613" s="57">
        <f>MAX((SetUp!$B$56*(1-($H1613/SetUp!$B$56)^2)*TANH(($B1613-$D1613)/SetUp!$B$56))/(1+$H1613/SetUp!$B$56*TANH(($B1613-$D1613)/SetUp!$B$56)),0)</f>
        <v>0</v>
      </c>
      <c r="AP1613" s="64">
        <v>28857</v>
      </c>
      <c r="AQ1613" s="55">
        <v>1</v>
      </c>
      <c r="AR1613" s="55">
        <v>2</v>
      </c>
      <c r="AS1613" s="66">
        <f t="shared" si="516"/>
        <v>0</v>
      </c>
      <c r="AT1613" s="66">
        <f t="shared" si="517"/>
        <v>2.4329086446247726E-2</v>
      </c>
      <c r="AU1613" s="55" t="str">
        <f>IF(OR($AP1613&lt;SetUp!$B$97,$AP1613&gt;SetUp!$B$98),"Não","Sim")</f>
        <v>Não</v>
      </c>
      <c r="AV1613" s="68">
        <f t="shared" si="518"/>
        <v>0</v>
      </c>
      <c r="AW1613" s="68">
        <f t="shared" si="519"/>
        <v>0.15597783959988587</v>
      </c>
      <c r="AX1613" s="68">
        <f t="shared" si="520"/>
        <v>0</v>
      </c>
      <c r="AY1613" s="68">
        <f t="shared" si="521"/>
        <v>-1.6138741984593343</v>
      </c>
      <c r="AZ1613" s="68">
        <f t="shared" si="522"/>
        <v>2.4329086446247726E-2</v>
      </c>
      <c r="BA1613" s="68">
        <f t="shared" si="523"/>
        <v>0.15597783959988587</v>
      </c>
      <c r="BB1613" s="68">
        <f t="shared" si="524"/>
        <v>-1.6138741984593343</v>
      </c>
    </row>
    <row r="1614" spans="1:54" x14ac:dyDescent="0.3">
      <c r="A1614" s="64">
        <v>28276</v>
      </c>
      <c r="B1614" s="57">
        <v>0.66500000000000004</v>
      </c>
      <c r="C1614" s="57">
        <v>3.1219999999999999</v>
      </c>
      <c r="D1614" s="57">
        <v>3.5880000000000001</v>
      </c>
      <c r="E1614" s="57">
        <f t="shared" si="509"/>
        <v>0.66500000000000004</v>
      </c>
      <c r="F1614" s="57">
        <f t="shared" si="510"/>
        <v>2.923</v>
      </c>
      <c r="G1614" s="57">
        <f t="shared" si="511"/>
        <v>0</v>
      </c>
      <c r="H1614" s="57">
        <f>IF(Q1613&gt;SetUp!$B$56,SetUp!$B$56,Q1613)</f>
        <v>31.343392899059992</v>
      </c>
      <c r="I1614" s="57">
        <f t="shared" si="525"/>
        <v>4.8406354145220565</v>
      </c>
      <c r="J1614" s="57">
        <f>MIN(F1614,H1614,(1-EXP(-SetUp!$B$52*H1614/SetUp!$B$56))*F1614)</f>
        <v>2.9011770836880708</v>
      </c>
      <c r="K1614" s="57">
        <f t="shared" si="512"/>
        <v>28.44221581537192</v>
      </c>
      <c r="L1614" s="57">
        <f>IF(I1614&lt;=0,0,MIN(SetUp!$B$50*I1614^SetUp!$B$55,I1614))</f>
        <v>0.28348721283411388</v>
      </c>
      <c r="M1614" s="57">
        <f t="shared" si="513"/>
        <v>4.5571482016879425</v>
      </c>
      <c r="N1614" s="57">
        <f>IF(SetUp!$B$62=0,X1614,(B1614-E1614)*(1-(H1614/SetUp!$B$66/SetUp!$B$56)))</f>
        <v>0</v>
      </c>
      <c r="O1614" s="57">
        <f>K1614*SetUp!$B$65</f>
        <v>0</v>
      </c>
      <c r="P1614" s="57">
        <f>MIN(SetUp!$B$54*L1614^SetUp!$B$51,L1614)</f>
        <v>0.14865165796261215</v>
      </c>
      <c r="Q1614" s="57">
        <f t="shared" si="514"/>
        <v>28.44221581537192</v>
      </c>
      <c r="R1614" s="57">
        <f>IF((H1614+N1614-O1614)&gt;SetUp!$B$56,T1613+H1614+N1614-O1614-SetUp!$B$56,T1613)</f>
        <v>0</v>
      </c>
      <c r="S1614" s="57">
        <f>R1614*SetUp!$B$65</f>
        <v>0</v>
      </c>
      <c r="T1614" s="57">
        <f>IF((R1614-S1614)&lt;SetUp!$B$53,R1614-S1614,SetUp!$B$53)</f>
        <v>0</v>
      </c>
      <c r="U1614" s="57">
        <f t="shared" si="515"/>
        <v>4.5571482016879425</v>
      </c>
      <c r="V1614" s="57">
        <f>(L1614-P1614)/1000*SetUp!$B$13*1000000/SetUp!$B$48</f>
        <v>7.6691339486638617</v>
      </c>
      <c r="W1614" s="57">
        <f t="shared" si="526"/>
        <v>-3.1641356201816961E-15</v>
      </c>
      <c r="X1614" s="57">
        <f>MAX((SetUp!$B$56*(1-($H1614/SetUp!$B$56)^2)*TANH(($B1614-$D1614)/SetUp!$B$56))/(1+$H1614/SetUp!$B$56*TANH(($B1614-$D1614)/SetUp!$B$56)),0)</f>
        <v>0</v>
      </c>
      <c r="AP1614" s="64">
        <v>28858</v>
      </c>
      <c r="AQ1614" s="55">
        <v>1</v>
      </c>
      <c r="AR1614" s="55">
        <v>3</v>
      </c>
      <c r="AS1614" s="66">
        <f t="shared" si="516"/>
        <v>0</v>
      </c>
      <c r="AT1614" s="66">
        <f t="shared" si="517"/>
        <v>2.4074631835248723E-2</v>
      </c>
      <c r="AU1614" s="55" t="str">
        <f>IF(OR($AP1614&lt;SetUp!$B$97,$AP1614&gt;SetUp!$B$98),"Não","Sim")</f>
        <v>Não</v>
      </c>
      <c r="AV1614" s="68">
        <f t="shared" si="518"/>
        <v>0</v>
      </c>
      <c r="AW1614" s="68">
        <f t="shared" si="519"/>
        <v>0.15516002009296315</v>
      </c>
      <c r="AX1614" s="68">
        <f t="shared" si="520"/>
        <v>0</v>
      </c>
      <c r="AY1614" s="68">
        <f t="shared" si="521"/>
        <v>-1.6184403456631367</v>
      </c>
      <c r="AZ1614" s="68">
        <f t="shared" si="522"/>
        <v>2.4074631835248723E-2</v>
      </c>
      <c r="BA1614" s="68">
        <f t="shared" si="523"/>
        <v>0.15516002009296315</v>
      </c>
      <c r="BB1614" s="68">
        <f t="shared" si="524"/>
        <v>-1.6184403456631367</v>
      </c>
    </row>
    <row r="1615" spans="1:54" x14ac:dyDescent="0.3">
      <c r="A1615" s="64">
        <v>28277</v>
      </c>
      <c r="B1615" s="57">
        <v>0.66500000000000004</v>
      </c>
      <c r="C1615" s="57">
        <v>3.1219999999999999</v>
      </c>
      <c r="D1615" s="57">
        <v>3.4009999999999998</v>
      </c>
      <c r="E1615" s="57">
        <f t="shared" si="509"/>
        <v>0.66500000000000004</v>
      </c>
      <c r="F1615" s="57">
        <f t="shared" si="510"/>
        <v>2.7359999999999998</v>
      </c>
      <c r="G1615" s="57">
        <f t="shared" si="511"/>
        <v>0</v>
      </c>
      <c r="H1615" s="57">
        <f>IF(Q1614&gt;SetUp!$B$56,SetUp!$B$56,Q1614)</f>
        <v>28.44221581537192</v>
      </c>
      <c r="I1615" s="57">
        <f t="shared" si="525"/>
        <v>4.5571482016879425</v>
      </c>
      <c r="J1615" s="57">
        <f>MIN(F1615,H1615,(1-EXP(-SetUp!$B$52*H1615/SetUp!$B$56))*F1615)</f>
        <v>2.7038582419813029</v>
      </c>
      <c r="K1615" s="57">
        <f t="shared" si="512"/>
        <v>25.738357573390616</v>
      </c>
      <c r="L1615" s="57">
        <f>IF(I1615&lt;=0,0,MIN(SetUp!$B$50*I1615^SetUp!$B$55,I1615))</f>
        <v>0.25636069385596438</v>
      </c>
      <c r="M1615" s="57">
        <f t="shared" si="513"/>
        <v>4.3007875078319779</v>
      </c>
      <c r="N1615" s="57">
        <f>IF(SetUp!$B$62=0,X1615,(B1615-E1615)*(1-(H1615/SetUp!$B$66/SetUp!$B$56)))</f>
        <v>0</v>
      </c>
      <c r="O1615" s="57">
        <f>K1615*SetUp!$B$65</f>
        <v>0</v>
      </c>
      <c r="P1615" s="57">
        <f>MIN(SetUp!$B$54*L1615^SetUp!$B$51,L1615)</f>
        <v>0.13465758982048504</v>
      </c>
      <c r="Q1615" s="57">
        <f t="shared" si="514"/>
        <v>25.738357573390616</v>
      </c>
      <c r="R1615" s="57">
        <f>IF((H1615+N1615-O1615)&gt;SetUp!$B$56,T1614+H1615+N1615-O1615-SetUp!$B$56,T1614)</f>
        <v>0</v>
      </c>
      <c r="S1615" s="57">
        <f>R1615*SetUp!$B$65</f>
        <v>0</v>
      </c>
      <c r="T1615" s="57">
        <f>IF((R1615-S1615)&lt;SetUp!$B$53,R1615-S1615,SetUp!$B$53)</f>
        <v>0</v>
      </c>
      <c r="U1615" s="57">
        <f t="shared" si="515"/>
        <v>4.3007875078319779</v>
      </c>
      <c r="V1615" s="57">
        <f>(L1615-P1615)/1000*SetUp!$B$13*1000000/SetUp!$B$48</f>
        <v>6.9221905728481925</v>
      </c>
      <c r="W1615" s="57">
        <f t="shared" si="526"/>
        <v>-2.886579864025407E-15</v>
      </c>
      <c r="X1615" s="57">
        <f>MAX((SetUp!$B$56*(1-($H1615/SetUp!$B$56)^2)*TANH(($B1615-$D1615)/SetUp!$B$56))/(1+$H1615/SetUp!$B$56*TANH(($B1615-$D1615)/SetUp!$B$56)),0)</f>
        <v>0</v>
      </c>
      <c r="AP1615" s="64">
        <v>28859</v>
      </c>
      <c r="AQ1615" s="55">
        <v>1</v>
      </c>
      <c r="AR1615" s="55">
        <v>4</v>
      </c>
      <c r="AS1615" s="66">
        <f t="shared" si="516"/>
        <v>0</v>
      </c>
      <c r="AT1615" s="66">
        <f t="shared" si="517"/>
        <v>2.3823866735977983E-2</v>
      </c>
      <c r="AU1615" s="55" t="str">
        <f>IF(OR($AP1615&lt;SetUp!$B$97,$AP1615&gt;SetUp!$B$98),"Não","Sim")</f>
        <v>Não</v>
      </c>
      <c r="AV1615" s="68">
        <f t="shared" si="518"/>
        <v>0</v>
      </c>
      <c r="AW1615" s="68">
        <f t="shared" si="519"/>
        <v>0.15434981935842357</v>
      </c>
      <c r="AX1615" s="68">
        <f t="shared" si="520"/>
        <v>0</v>
      </c>
      <c r="AY1615" s="68">
        <f t="shared" si="521"/>
        <v>-1.622987748906509</v>
      </c>
      <c r="AZ1615" s="68">
        <f t="shared" si="522"/>
        <v>2.3823866735977983E-2</v>
      </c>
      <c r="BA1615" s="68">
        <f t="shared" si="523"/>
        <v>0.15434981935842357</v>
      </c>
      <c r="BB1615" s="68">
        <f t="shared" si="524"/>
        <v>-1.622987748906509</v>
      </c>
    </row>
    <row r="1616" spans="1:54" x14ac:dyDescent="0.3">
      <c r="A1616" s="64">
        <v>28278</v>
      </c>
      <c r="B1616" s="57">
        <v>3.875</v>
      </c>
      <c r="C1616" s="57">
        <v>3.1219999999999999</v>
      </c>
      <c r="D1616" s="57">
        <v>3.4009999999999998</v>
      </c>
      <c r="E1616" s="57">
        <f t="shared" si="509"/>
        <v>3.4009999999999998</v>
      </c>
      <c r="F1616" s="57">
        <f t="shared" si="510"/>
        <v>0</v>
      </c>
      <c r="G1616" s="57">
        <f t="shared" si="511"/>
        <v>7.7849166802921033E-2</v>
      </c>
      <c r="H1616" s="57">
        <f>IF(Q1615&gt;SetUp!$B$56,SetUp!$B$56,Q1615)</f>
        <v>25.738357573390616</v>
      </c>
      <c r="I1616" s="57">
        <f t="shared" si="525"/>
        <v>4.3786366746348993</v>
      </c>
      <c r="J1616" s="57">
        <f>MIN(F1616,H1616,(1-EXP(-SetUp!$B$52*H1616/SetUp!$B$56))*F1616)</f>
        <v>0</v>
      </c>
      <c r="K1616" s="57">
        <f t="shared" si="512"/>
        <v>25.738357573390616</v>
      </c>
      <c r="L1616" s="57">
        <f>IF(I1616&lt;=0,0,MIN(SetUp!$B$50*I1616^SetUp!$B$55,I1616))</f>
        <v>0.23984336107202359</v>
      </c>
      <c r="M1616" s="57">
        <f t="shared" si="513"/>
        <v>4.1387933135628758</v>
      </c>
      <c r="N1616" s="57">
        <f>IF(SetUp!$B$62=0,X1616,(B1616-E1616)*(1-(H1616/SetUp!$B$66/SetUp!$B$56)))</f>
        <v>0.39615083319707917</v>
      </c>
      <c r="O1616" s="57">
        <f>K1616*SetUp!$B$65</f>
        <v>0</v>
      </c>
      <c r="P1616" s="57">
        <f>MIN(SetUp!$B$54*L1616^SetUp!$B$51,L1616)</f>
        <v>0.12612441023197621</v>
      </c>
      <c r="Q1616" s="57">
        <f t="shared" si="514"/>
        <v>26.134508406587695</v>
      </c>
      <c r="R1616" s="57">
        <f>IF((H1616+N1616-O1616)&gt;SetUp!$B$56,T1615+H1616+N1616-O1616-SetUp!$B$56,T1615)</f>
        <v>0</v>
      </c>
      <c r="S1616" s="57">
        <f>R1616*SetUp!$B$65</f>
        <v>0</v>
      </c>
      <c r="T1616" s="57">
        <f>IF((R1616-S1616)&lt;SetUp!$B$53,R1616-S1616,SetUp!$B$53)</f>
        <v>0</v>
      </c>
      <c r="U1616" s="57">
        <f t="shared" si="515"/>
        <v>4.1387933135628758</v>
      </c>
      <c r="V1616" s="57">
        <f>(L1616-P1616)/1000*SetUp!$B$13*1000000/SetUp!$B$48</f>
        <v>6.4680704382829894</v>
      </c>
      <c r="W1616" s="57">
        <f t="shared" si="526"/>
        <v>0</v>
      </c>
      <c r="X1616" s="57">
        <f>MAX((SetUp!$B$56*(1-($H1616/SetUp!$B$56)^2)*TANH(($B1616-$D1616)/SetUp!$B$56))/(1+$H1616/SetUp!$B$56*TANH(($B1616-$D1616)/SetUp!$B$56)),0)</f>
        <v>0.39615083319707917</v>
      </c>
      <c r="AP1616" s="64">
        <v>28860</v>
      </c>
      <c r="AQ1616" s="55">
        <v>1</v>
      </c>
      <c r="AR1616" s="55">
        <v>5</v>
      </c>
      <c r="AS1616" s="66">
        <f t="shared" si="516"/>
        <v>0</v>
      </c>
      <c r="AT1616" s="66">
        <f t="shared" si="517"/>
        <v>2.3576722832184847E-2</v>
      </c>
      <c r="AU1616" s="55" t="str">
        <f>IF(OR($AP1616&lt;SetUp!$B$97,$AP1616&gt;SetUp!$B$98),"Não","Sim")</f>
        <v>Não</v>
      </c>
      <c r="AV1616" s="68">
        <f t="shared" si="518"/>
        <v>0</v>
      </c>
      <c r="AW1616" s="68">
        <f t="shared" si="519"/>
        <v>0.15354713553884633</v>
      </c>
      <c r="AX1616" s="68">
        <f t="shared" si="520"/>
        <v>0</v>
      </c>
      <c r="AY1616" s="68">
        <f t="shared" si="521"/>
        <v>-1.6275165620403442</v>
      </c>
      <c r="AZ1616" s="68">
        <f t="shared" si="522"/>
        <v>2.3576722832184847E-2</v>
      </c>
      <c r="BA1616" s="68">
        <f t="shared" si="523"/>
        <v>0.15354713553884633</v>
      </c>
      <c r="BB1616" s="68">
        <f t="shared" si="524"/>
        <v>-1.6275165620403442</v>
      </c>
    </row>
    <row r="1617" spans="1:54" x14ac:dyDescent="0.3">
      <c r="A1617" s="64">
        <v>28279</v>
      </c>
      <c r="B1617" s="57">
        <v>1.3520000000000001</v>
      </c>
      <c r="C1617" s="57">
        <v>3.1219999999999999</v>
      </c>
      <c r="D1617" s="57">
        <v>3.4009999999999998</v>
      </c>
      <c r="E1617" s="57">
        <f t="shared" si="509"/>
        <v>1.3520000000000001</v>
      </c>
      <c r="F1617" s="57">
        <f t="shared" si="510"/>
        <v>2.0489999999999995</v>
      </c>
      <c r="G1617" s="57">
        <f t="shared" si="511"/>
        <v>0</v>
      </c>
      <c r="H1617" s="57">
        <f>IF(Q1616&gt;SetUp!$B$56,SetUp!$B$56,Q1616)</f>
        <v>26.134508406587695</v>
      </c>
      <c r="I1617" s="57">
        <f t="shared" si="525"/>
        <v>4.1387933135628758</v>
      </c>
      <c r="J1617" s="57">
        <f>MIN(F1617,H1617,(1-EXP(-SetUp!$B$52*H1617/SetUp!$B$56))*F1617)</f>
        <v>2.0144782275770736</v>
      </c>
      <c r="K1617" s="57">
        <f t="shared" si="512"/>
        <v>24.120030179010623</v>
      </c>
      <c r="L1617" s="57">
        <f>IF(I1617&lt;=0,0,MIN(SetUp!$B$50*I1617^SetUp!$B$55,I1617))</f>
        <v>0.21834960756731664</v>
      </c>
      <c r="M1617" s="57">
        <f t="shared" si="513"/>
        <v>3.920443705995559</v>
      </c>
      <c r="N1617" s="57">
        <f>IF(SetUp!$B$62=0,X1617,(B1617-E1617)*(1-(H1617/SetUp!$B$66/SetUp!$B$56)))</f>
        <v>0</v>
      </c>
      <c r="O1617" s="57">
        <f>K1617*SetUp!$B$65</f>
        <v>0</v>
      </c>
      <c r="P1617" s="57">
        <f>MIN(SetUp!$B$54*L1617^SetUp!$B$51,L1617)</f>
        <v>0.11500521347753993</v>
      </c>
      <c r="Q1617" s="57">
        <f t="shared" si="514"/>
        <v>24.120030179010623</v>
      </c>
      <c r="R1617" s="57">
        <f>IF((H1617+N1617-O1617)&gt;SetUp!$B$56,T1616+H1617+N1617-O1617-SetUp!$B$56,T1616)</f>
        <v>0</v>
      </c>
      <c r="S1617" s="57">
        <f>R1617*SetUp!$B$65</f>
        <v>0</v>
      </c>
      <c r="T1617" s="57">
        <f>IF((R1617-S1617)&lt;SetUp!$B$53,R1617-S1617,SetUp!$B$53)</f>
        <v>0</v>
      </c>
      <c r="U1617" s="57">
        <f t="shared" si="515"/>
        <v>3.920443705995559</v>
      </c>
      <c r="V1617" s="57">
        <f>(L1617-P1617)/1000*SetUp!$B$13*1000000/SetUp!$B$48</f>
        <v>5.8779896880560543</v>
      </c>
      <c r="W1617" s="57">
        <f t="shared" si="526"/>
        <v>1.609823385706477E-15</v>
      </c>
      <c r="X1617" s="57">
        <f>MAX((SetUp!$B$56*(1-($H1617/SetUp!$B$56)^2)*TANH(($B1617-$D1617)/SetUp!$B$56))/(1+$H1617/SetUp!$B$56*TANH(($B1617-$D1617)/SetUp!$B$56)),0)</f>
        <v>0</v>
      </c>
      <c r="AP1617" s="64">
        <v>28861</v>
      </c>
      <c r="AQ1617" s="55">
        <v>1</v>
      </c>
      <c r="AR1617" s="55">
        <v>6</v>
      </c>
      <c r="AS1617" s="66">
        <f t="shared" si="516"/>
        <v>0</v>
      </c>
      <c r="AT1617" s="66">
        <f t="shared" si="517"/>
        <v>2.3333133345169229E-2</v>
      </c>
      <c r="AU1617" s="55" t="str">
        <f>IF(OR($AP1617&lt;SetUp!$B$97,$AP1617&gt;SetUp!$B$98),"Não","Sim")</f>
        <v>Não</v>
      </c>
      <c r="AV1617" s="68">
        <f t="shared" si="518"/>
        <v>0</v>
      </c>
      <c r="AW1617" s="68">
        <f t="shared" si="519"/>
        <v>0.15275186854886336</v>
      </c>
      <c r="AX1617" s="68">
        <f t="shared" si="520"/>
        <v>0</v>
      </c>
      <c r="AY1617" s="68">
        <f t="shared" si="521"/>
        <v>-1.632026937025191</v>
      </c>
      <c r="AZ1617" s="68">
        <f t="shared" si="522"/>
        <v>2.3333133345169229E-2</v>
      </c>
      <c r="BA1617" s="68">
        <f t="shared" si="523"/>
        <v>0.15275186854886336</v>
      </c>
      <c r="BB1617" s="68">
        <f t="shared" si="524"/>
        <v>-1.632026937025191</v>
      </c>
    </row>
    <row r="1618" spans="1:54" x14ac:dyDescent="0.3">
      <c r="A1618" s="64">
        <v>28280</v>
      </c>
      <c r="B1618" s="57">
        <v>7.82</v>
      </c>
      <c r="C1618" s="57">
        <v>3.45</v>
      </c>
      <c r="D1618" s="57">
        <v>3.4009999999999998</v>
      </c>
      <c r="E1618" s="57">
        <f t="shared" si="509"/>
        <v>3.4009999999999998</v>
      </c>
      <c r="F1618" s="57">
        <f t="shared" si="510"/>
        <v>0</v>
      </c>
      <c r="G1618" s="57">
        <f t="shared" si="511"/>
        <v>0.72952235517226072</v>
      </c>
      <c r="H1618" s="57">
        <f>IF(Q1617&gt;SetUp!$B$56,SetUp!$B$56,Q1617)</f>
        <v>24.120030179010623</v>
      </c>
      <c r="I1618" s="57">
        <f t="shared" si="525"/>
        <v>4.6499660611678202</v>
      </c>
      <c r="J1618" s="57">
        <f>MIN(F1618,H1618,(1-EXP(-SetUp!$B$52*H1618/SetUp!$B$56))*F1618)</f>
        <v>0</v>
      </c>
      <c r="K1618" s="57">
        <f t="shared" si="512"/>
        <v>24.120030179010623</v>
      </c>
      <c r="L1618" s="57">
        <f>IF(I1618&lt;=0,0,MIN(SetUp!$B$50*I1618^SetUp!$B$55,I1618))</f>
        <v>0.26512203396150336</v>
      </c>
      <c r="M1618" s="57">
        <f t="shared" si="513"/>
        <v>4.3848440272063165</v>
      </c>
      <c r="N1618" s="57">
        <f>IF(SetUp!$B$62=0,X1618,(B1618-E1618)*(1-(H1618/SetUp!$B$66/SetUp!$B$56)))</f>
        <v>3.6894776448277398</v>
      </c>
      <c r="O1618" s="57">
        <f>K1618*SetUp!$B$65</f>
        <v>0</v>
      </c>
      <c r="P1618" s="57">
        <f>MIN(SetUp!$B$54*L1618^SetUp!$B$51,L1618)</f>
        <v>0.13918003552137029</v>
      </c>
      <c r="Q1618" s="57">
        <f t="shared" si="514"/>
        <v>27.809507823838363</v>
      </c>
      <c r="R1618" s="57">
        <f>IF((H1618+N1618-O1618)&gt;SetUp!$B$56,T1617+H1618+N1618-O1618-SetUp!$B$56,T1617)</f>
        <v>0</v>
      </c>
      <c r="S1618" s="57">
        <f>R1618*SetUp!$B$65</f>
        <v>0</v>
      </c>
      <c r="T1618" s="57">
        <f>IF((R1618-S1618)&lt;SetUp!$B$53,R1618-S1618,SetUp!$B$53)</f>
        <v>0</v>
      </c>
      <c r="U1618" s="57">
        <f t="shared" si="515"/>
        <v>4.3848440272063165</v>
      </c>
      <c r="V1618" s="57">
        <f>(L1618-P1618)/1000*SetUp!$B$13*1000000/SetUp!$B$48</f>
        <v>7.1632890651154</v>
      </c>
      <c r="W1618" s="57">
        <f t="shared" si="526"/>
        <v>0</v>
      </c>
      <c r="X1618" s="57">
        <f>MAX((SetUp!$B$56*(1-($H1618/SetUp!$B$56)^2)*TANH(($B1618-$D1618)/SetUp!$B$56))/(1+$H1618/SetUp!$B$56*TANH(($B1618-$D1618)/SetUp!$B$56)),0)</f>
        <v>3.6894776448277398</v>
      </c>
      <c r="AP1618" s="64">
        <v>28862</v>
      </c>
      <c r="AQ1618" s="55">
        <v>1</v>
      </c>
      <c r="AR1618" s="55">
        <v>7</v>
      </c>
      <c r="AS1618" s="66">
        <f t="shared" si="516"/>
        <v>0</v>
      </c>
      <c r="AT1618" s="66">
        <f t="shared" si="517"/>
        <v>2.3093032993084881E-2</v>
      </c>
      <c r="AU1618" s="55" t="str">
        <f>IF(OR($AP1618&lt;SetUp!$B$97,$AP1618&gt;SetUp!$B$98),"Não","Sim")</f>
        <v>Não</v>
      </c>
      <c r="AV1618" s="68">
        <f t="shared" si="518"/>
        <v>0</v>
      </c>
      <c r="AW1618" s="68">
        <f t="shared" si="519"/>
        <v>0.15196392003724069</v>
      </c>
      <c r="AX1618" s="68">
        <f t="shared" si="520"/>
        <v>0</v>
      </c>
      <c r="AY1618" s="68">
        <f t="shared" si="521"/>
        <v>-1.6365190239621388</v>
      </c>
      <c r="AZ1618" s="68">
        <f t="shared" si="522"/>
        <v>2.3093032993084881E-2</v>
      </c>
      <c r="BA1618" s="68">
        <f t="shared" si="523"/>
        <v>0.15196392003724069</v>
      </c>
      <c r="BB1618" s="68">
        <f t="shared" si="524"/>
        <v>-1.6365190239621388</v>
      </c>
    </row>
    <row r="1619" spans="1:54" x14ac:dyDescent="0.3">
      <c r="A1619" s="64">
        <v>28281</v>
      </c>
      <c r="B1619" s="57">
        <v>7.7629999999999999</v>
      </c>
      <c r="C1619" s="57">
        <v>6.1589999999999998</v>
      </c>
      <c r="D1619" s="57">
        <v>3.4009999999999998</v>
      </c>
      <c r="E1619" s="57">
        <f t="shared" si="509"/>
        <v>3.4009999999999998</v>
      </c>
      <c r="F1619" s="57">
        <f t="shared" si="510"/>
        <v>0</v>
      </c>
      <c r="G1619" s="57">
        <f t="shared" si="511"/>
        <v>0.93052883027998812</v>
      </c>
      <c r="H1619" s="57">
        <f>IF(Q1618&gt;SetUp!$B$56,SetUp!$B$56,Q1618)</f>
        <v>27.809507823838363</v>
      </c>
      <c r="I1619" s="57">
        <f t="shared" si="525"/>
        <v>5.3153728574863042</v>
      </c>
      <c r="J1619" s="57">
        <f>MIN(F1619,H1619,(1-EXP(-SetUp!$B$52*H1619/SetUp!$B$56))*F1619)</f>
        <v>0</v>
      </c>
      <c r="K1619" s="57">
        <f t="shared" si="512"/>
        <v>27.809507823838363</v>
      </c>
      <c r="L1619" s="57">
        <f>IF(I1619&lt;=0,0,MIN(SetUp!$B$50*I1619^SetUp!$B$55,I1619))</f>
        <v>0.33132362809697768</v>
      </c>
      <c r="M1619" s="57">
        <f t="shared" si="513"/>
        <v>4.9840492293893268</v>
      </c>
      <c r="N1619" s="57">
        <f>IF(SetUp!$B$62=0,X1619,(B1619-E1619)*(1-(H1619/SetUp!$B$66/SetUp!$B$56)))</f>
        <v>3.431471169720012</v>
      </c>
      <c r="O1619" s="57">
        <f>K1619*SetUp!$B$65</f>
        <v>0</v>
      </c>
      <c r="P1619" s="57">
        <f>MIN(SetUp!$B$54*L1619^SetUp!$B$51,L1619)</f>
        <v>0.17327530127238461</v>
      </c>
      <c r="Q1619" s="57">
        <f t="shared" si="514"/>
        <v>31.240978993558375</v>
      </c>
      <c r="R1619" s="57">
        <f>IF((H1619+N1619-O1619)&gt;SetUp!$B$56,T1618+H1619+N1619-O1619-SetUp!$B$56,T1618)</f>
        <v>0</v>
      </c>
      <c r="S1619" s="57">
        <f>R1619*SetUp!$B$65</f>
        <v>0</v>
      </c>
      <c r="T1619" s="57">
        <f>IF((R1619-S1619)&lt;SetUp!$B$53,R1619-S1619,SetUp!$B$53)</f>
        <v>0</v>
      </c>
      <c r="U1619" s="57">
        <f t="shared" si="515"/>
        <v>4.9840492293893268</v>
      </c>
      <c r="V1619" s="57">
        <f>(L1619-P1619)/1000*SetUp!$B$13*1000000/SetUp!$B$48</f>
        <v>8.9894226336305234</v>
      </c>
      <c r="W1619" s="57">
        <f t="shared" si="526"/>
        <v>-2.3314683517128287E-15</v>
      </c>
      <c r="X1619" s="57">
        <f>MAX((SetUp!$B$56*(1-($H1619/SetUp!$B$56)^2)*TANH(($B1619-$D1619)/SetUp!$B$56))/(1+$H1619/SetUp!$B$56*TANH(($B1619-$D1619)/SetUp!$B$56)),0)</f>
        <v>3.431471169720012</v>
      </c>
      <c r="AP1619" s="64">
        <v>28863</v>
      </c>
      <c r="AQ1619" s="55">
        <v>1</v>
      </c>
      <c r="AR1619" s="55">
        <v>8</v>
      </c>
      <c r="AS1619" s="66">
        <f t="shared" si="516"/>
        <v>0</v>
      </c>
      <c r="AT1619" s="66">
        <f t="shared" si="517"/>
        <v>2.2856357951479726E-2</v>
      </c>
      <c r="AU1619" s="55" t="str">
        <f>IF(OR($AP1619&lt;SetUp!$B$97,$AP1619&gt;SetUp!$B$98),"Não","Sim")</f>
        <v>Não</v>
      </c>
      <c r="AV1619" s="68">
        <f t="shared" si="518"/>
        <v>0</v>
      </c>
      <c r="AW1619" s="68">
        <f t="shared" si="519"/>
        <v>0.15118319334992142</v>
      </c>
      <c r="AX1619" s="68">
        <f t="shared" si="520"/>
        <v>0</v>
      </c>
      <c r="AY1619" s="68">
        <f t="shared" si="521"/>
        <v>-1.6409929711230762</v>
      </c>
      <c r="AZ1619" s="68">
        <f t="shared" si="522"/>
        <v>2.2856357951479726E-2</v>
      </c>
      <c r="BA1619" s="68">
        <f t="shared" si="523"/>
        <v>0.15118319334992142</v>
      </c>
      <c r="BB1619" s="68">
        <f t="shared" si="524"/>
        <v>-1.6409929711230762</v>
      </c>
    </row>
    <row r="1620" spans="1:54" x14ac:dyDescent="0.3">
      <c r="A1620" s="64">
        <v>28282</v>
      </c>
      <c r="B1620" s="57">
        <v>3.5720000000000001</v>
      </c>
      <c r="C1620" s="57">
        <v>4.9930000000000003</v>
      </c>
      <c r="D1620" s="57">
        <v>3.4009999999999998</v>
      </c>
      <c r="E1620" s="57">
        <f t="shared" si="509"/>
        <v>3.4009999999999998</v>
      </c>
      <c r="F1620" s="57">
        <f t="shared" si="510"/>
        <v>0</v>
      </c>
      <c r="G1620" s="57">
        <f t="shared" si="511"/>
        <v>4.0916013909067767E-2</v>
      </c>
      <c r="H1620" s="57">
        <f>IF(Q1619&gt;SetUp!$B$56,SetUp!$B$56,Q1619)</f>
        <v>31.240978993558375</v>
      </c>
      <c r="I1620" s="57">
        <f t="shared" si="525"/>
        <v>5.0249652432983947</v>
      </c>
      <c r="J1620" s="57">
        <f>MIN(F1620,H1620,(1-EXP(-SetUp!$B$52*H1620/SetUp!$B$56))*F1620)</f>
        <v>0</v>
      </c>
      <c r="K1620" s="57">
        <f t="shared" si="512"/>
        <v>31.240978993558375</v>
      </c>
      <c r="L1620" s="57">
        <f>IF(I1620&lt;=0,0,MIN(SetUp!$B$50*I1620^SetUp!$B$55,I1620))</f>
        <v>0.30170646845064103</v>
      </c>
      <c r="M1620" s="57">
        <f t="shared" si="513"/>
        <v>4.7232587748477535</v>
      </c>
      <c r="N1620" s="57">
        <f>IF(SetUp!$B$62=0,X1620,(B1620-E1620)*(1-(H1620/SetUp!$B$66/SetUp!$B$56)))</f>
        <v>0.1300839860909325</v>
      </c>
      <c r="O1620" s="57">
        <f>K1620*SetUp!$B$65</f>
        <v>0</v>
      </c>
      <c r="P1620" s="57">
        <f>MIN(SetUp!$B$54*L1620^SetUp!$B$51,L1620)</f>
        <v>0.15803770442827514</v>
      </c>
      <c r="Q1620" s="57">
        <f t="shared" si="514"/>
        <v>31.371062979649309</v>
      </c>
      <c r="R1620" s="57">
        <f>IF((H1620+N1620-O1620)&gt;SetUp!$B$56,T1619+H1620+N1620-O1620-SetUp!$B$56,T1619)</f>
        <v>0</v>
      </c>
      <c r="S1620" s="57">
        <f>R1620*SetUp!$B$65</f>
        <v>0</v>
      </c>
      <c r="T1620" s="57">
        <f>IF((R1620-S1620)&lt;SetUp!$B$53,R1620-S1620,SetUp!$B$53)</f>
        <v>0</v>
      </c>
      <c r="U1620" s="57">
        <f t="shared" si="515"/>
        <v>4.7232587748477535</v>
      </c>
      <c r="V1620" s="57">
        <f>(L1620-P1620)/1000*SetUp!$B$13*1000000/SetUp!$B$48</f>
        <v>8.1715464187211833</v>
      </c>
      <c r="W1620" s="57">
        <f t="shared" si="526"/>
        <v>-1.9428902930940239E-15</v>
      </c>
      <c r="X1620" s="57">
        <f>MAX((SetUp!$B$56*(1-($H1620/SetUp!$B$56)^2)*TANH(($B1620-$D1620)/SetUp!$B$56))/(1+$H1620/SetUp!$B$56*TANH(($B1620-$D1620)/SetUp!$B$56)),0)</f>
        <v>0.1300839860909325</v>
      </c>
      <c r="AP1620" s="64">
        <v>28864</v>
      </c>
      <c r="AQ1620" s="55">
        <v>1</v>
      </c>
      <c r="AR1620" s="55">
        <v>9</v>
      </c>
      <c r="AS1620" s="66">
        <f t="shared" si="516"/>
        <v>0</v>
      </c>
      <c r="AT1620" s="66">
        <f t="shared" si="517"/>
        <v>2.2623045815031231E-2</v>
      </c>
      <c r="AU1620" s="55" t="str">
        <f>IF(OR($AP1620&lt;SetUp!$B$97,$AP1620&gt;SetUp!$B$98),"Não","Sim")</f>
        <v>Não</v>
      </c>
      <c r="AV1620" s="68">
        <f t="shared" si="518"/>
        <v>0</v>
      </c>
      <c r="AW1620" s="68">
        <f t="shared" si="519"/>
        <v>0.15040959349400301</v>
      </c>
      <c r="AX1620" s="68">
        <f t="shared" si="520"/>
        <v>0</v>
      </c>
      <c r="AY1620" s="68">
        <f t="shared" si="521"/>
        <v>-1.6454489249803332</v>
      </c>
      <c r="AZ1620" s="68">
        <f t="shared" si="522"/>
        <v>2.2623045815031231E-2</v>
      </c>
      <c r="BA1620" s="68">
        <f t="shared" si="523"/>
        <v>0.15040959349400301</v>
      </c>
      <c r="BB1620" s="68">
        <f t="shared" si="524"/>
        <v>-1.6454489249803332</v>
      </c>
    </row>
    <row r="1621" spans="1:54" x14ac:dyDescent="0.3">
      <c r="A1621" s="64">
        <v>28283</v>
      </c>
      <c r="B1621" s="57">
        <v>2.375</v>
      </c>
      <c r="C1621" s="57">
        <v>4.37</v>
      </c>
      <c r="D1621" s="57">
        <v>3.4009999999999998</v>
      </c>
      <c r="E1621" s="57">
        <f t="shared" si="509"/>
        <v>2.375</v>
      </c>
      <c r="F1621" s="57">
        <f t="shared" si="510"/>
        <v>1.0259999999999998</v>
      </c>
      <c r="G1621" s="57">
        <f t="shared" si="511"/>
        <v>0</v>
      </c>
      <c r="H1621" s="57">
        <f>IF(Q1620&gt;SetUp!$B$56,SetUp!$B$56,Q1620)</f>
        <v>31.371062979649309</v>
      </c>
      <c r="I1621" s="57">
        <f t="shared" si="525"/>
        <v>4.7232587748477535</v>
      </c>
      <c r="J1621" s="57">
        <f>MIN(F1621,H1621,(1-EXP(-SetUp!$B$52*H1621/SetUp!$B$56))*F1621)</f>
        <v>1.0183730011289605</v>
      </c>
      <c r="K1621" s="57">
        <f t="shared" si="512"/>
        <v>30.352689978520349</v>
      </c>
      <c r="L1621" s="57">
        <f>IF(I1621&lt;=0,0,MIN(SetUp!$B$50*I1621^SetUp!$B$55,I1621))</f>
        <v>0.27212331393556255</v>
      </c>
      <c r="M1621" s="57">
        <f t="shared" si="513"/>
        <v>4.4511354609121909</v>
      </c>
      <c r="N1621" s="57">
        <f>IF(SetUp!$B$62=0,X1621,(B1621-E1621)*(1-(H1621/SetUp!$B$66/SetUp!$B$56)))</f>
        <v>0</v>
      </c>
      <c r="O1621" s="57">
        <f>K1621*SetUp!$B$65</f>
        <v>0</v>
      </c>
      <c r="P1621" s="57">
        <f>MIN(SetUp!$B$54*L1621^SetUp!$B$51,L1621)</f>
        <v>0.14279213843291622</v>
      </c>
      <c r="Q1621" s="57">
        <f t="shared" si="514"/>
        <v>30.352689978520349</v>
      </c>
      <c r="R1621" s="57">
        <f>IF((H1621+N1621-O1621)&gt;SetUp!$B$56,T1620+H1621+N1621-O1621-SetUp!$B$56,T1620)</f>
        <v>0</v>
      </c>
      <c r="S1621" s="57">
        <f>R1621*SetUp!$B$65</f>
        <v>0</v>
      </c>
      <c r="T1621" s="57">
        <f>IF((R1621-S1621)&lt;SetUp!$B$53,R1621-S1621,SetUp!$B$53)</f>
        <v>0</v>
      </c>
      <c r="U1621" s="57">
        <f t="shared" si="515"/>
        <v>4.4511354609121909</v>
      </c>
      <c r="V1621" s="57">
        <f>(L1621-P1621)/1000*SetUp!$B$13*1000000/SetUp!$B$48</f>
        <v>7.3560576037469474</v>
      </c>
      <c r="W1621" s="57">
        <f t="shared" si="526"/>
        <v>3.5527136788005009E-15</v>
      </c>
      <c r="X1621" s="57">
        <f>MAX((SetUp!$B$56*(1-($H1621/SetUp!$B$56)^2)*TANH(($B1621-$D1621)/SetUp!$B$56))/(1+$H1621/SetUp!$B$56*TANH(($B1621-$D1621)/SetUp!$B$56)),0)</f>
        <v>0</v>
      </c>
      <c r="AP1621" s="64">
        <v>28865</v>
      </c>
      <c r="AQ1621" s="55">
        <v>1</v>
      </c>
      <c r="AR1621" s="55">
        <v>10</v>
      </c>
      <c r="AS1621" s="66">
        <f t="shared" si="516"/>
        <v>0</v>
      </c>
      <c r="AT1621" s="66">
        <f t="shared" si="517"/>
        <v>2.2393035560435554E-2</v>
      </c>
      <c r="AU1621" s="55" t="str">
        <f>IF(OR($AP1621&lt;SetUp!$B$97,$AP1621&gt;SetUp!$B$98),"Não","Sim")</f>
        <v>Não</v>
      </c>
      <c r="AV1621" s="68">
        <f t="shared" si="518"/>
        <v>0</v>
      </c>
      <c r="AW1621" s="68">
        <f t="shared" si="519"/>
        <v>0.14964302710262031</v>
      </c>
      <c r="AX1621" s="68">
        <f t="shared" si="520"/>
        <v>0</v>
      </c>
      <c r="AY1621" s="68">
        <f t="shared" si="521"/>
        <v>-1.6498870302357282</v>
      </c>
      <c r="AZ1621" s="68">
        <f t="shared" si="522"/>
        <v>2.2393035560435554E-2</v>
      </c>
      <c r="BA1621" s="68">
        <f t="shared" si="523"/>
        <v>0.14964302710262031</v>
      </c>
      <c r="BB1621" s="68">
        <f t="shared" si="524"/>
        <v>-1.6498870302357282</v>
      </c>
    </row>
    <row r="1622" spans="1:54" x14ac:dyDescent="0.3">
      <c r="A1622" s="64">
        <v>28284</v>
      </c>
      <c r="B1622" s="57">
        <v>1.482</v>
      </c>
      <c r="C1622" s="57">
        <v>4.5720000000000001</v>
      </c>
      <c r="D1622" s="57">
        <v>3.4009999999999998</v>
      </c>
      <c r="E1622" s="57">
        <f t="shared" si="509"/>
        <v>1.482</v>
      </c>
      <c r="F1622" s="57">
        <f t="shared" si="510"/>
        <v>1.9189999999999998</v>
      </c>
      <c r="G1622" s="57">
        <f t="shared" si="511"/>
        <v>0</v>
      </c>
      <c r="H1622" s="57">
        <f>IF(Q1621&gt;SetUp!$B$56,SetUp!$B$56,Q1621)</f>
        <v>30.352689978520349</v>
      </c>
      <c r="I1622" s="57">
        <f t="shared" si="525"/>
        <v>4.4511354609121909</v>
      </c>
      <c r="J1622" s="57">
        <f>MIN(F1622,H1622,(1-EXP(-SetUp!$B$52*H1622/SetUp!$B$56))*F1622)</f>
        <v>1.9022742125542536</v>
      </c>
      <c r="K1622" s="57">
        <f t="shared" si="512"/>
        <v>28.450415765966095</v>
      </c>
      <c r="L1622" s="57">
        <f>IF(I1622&lt;=0,0,MIN(SetUp!$B$50*I1622^SetUp!$B$55,I1622))</f>
        <v>0.24649845596910469</v>
      </c>
      <c r="M1622" s="57">
        <f t="shared" si="513"/>
        <v>4.2046370049430859</v>
      </c>
      <c r="N1622" s="57">
        <f>IF(SetUp!$B$62=0,X1622,(B1622-E1622)*(1-(H1622/SetUp!$B$66/SetUp!$B$56)))</f>
        <v>0</v>
      </c>
      <c r="O1622" s="57">
        <f>K1622*SetUp!$B$65</f>
        <v>0</v>
      </c>
      <c r="P1622" s="57">
        <f>MIN(SetUp!$B$54*L1622^SetUp!$B$51,L1622)</f>
        <v>0.12956372866867685</v>
      </c>
      <c r="Q1622" s="57">
        <f t="shared" si="514"/>
        <v>28.450415765966095</v>
      </c>
      <c r="R1622" s="57">
        <f>IF((H1622+N1622-O1622)&gt;SetUp!$B$56,T1621+H1622+N1622-O1622-SetUp!$B$56,T1621)</f>
        <v>0</v>
      </c>
      <c r="S1622" s="57">
        <f>R1622*SetUp!$B$65</f>
        <v>0</v>
      </c>
      <c r="T1622" s="57">
        <f>IF((R1622-S1622)&lt;SetUp!$B$53,R1622-S1622,SetUp!$B$53)</f>
        <v>0</v>
      </c>
      <c r="U1622" s="57">
        <f t="shared" si="515"/>
        <v>4.2046370049430859</v>
      </c>
      <c r="V1622" s="57">
        <f>(L1622-P1622)/1000*SetUp!$B$13*1000000/SetUp!$B$48</f>
        <v>6.6509763524324201</v>
      </c>
      <c r="W1622" s="57">
        <f t="shared" si="526"/>
        <v>-2.1094237467877974E-15</v>
      </c>
      <c r="X1622" s="57">
        <f>MAX((SetUp!$B$56*(1-($H1622/SetUp!$B$56)^2)*TANH(($B1622-$D1622)/SetUp!$B$56))/(1+$H1622/SetUp!$B$56*TANH(($B1622-$D1622)/SetUp!$B$56)),0)</f>
        <v>0</v>
      </c>
      <c r="AP1622" s="64">
        <v>28866</v>
      </c>
      <c r="AQ1622" s="55">
        <v>1</v>
      </c>
      <c r="AR1622" s="55">
        <v>11</v>
      </c>
      <c r="AS1622" s="66">
        <f t="shared" si="516"/>
        <v>0</v>
      </c>
      <c r="AT1622" s="66">
        <f t="shared" si="517"/>
        <v>2.2166267510411761E-2</v>
      </c>
      <c r="AU1622" s="55" t="str">
        <f>IF(OR($AP1622&lt;SetUp!$B$97,$AP1622&gt;SetUp!$B$98),"Não","Sim")</f>
        <v>Não</v>
      </c>
      <c r="AV1622" s="68">
        <f t="shared" si="518"/>
        <v>0</v>
      </c>
      <c r="AW1622" s="68">
        <f t="shared" si="519"/>
        <v>0.14888340240071007</v>
      </c>
      <c r="AX1622" s="68">
        <f t="shared" si="520"/>
        <v>0</v>
      </c>
      <c r="AY1622" s="68">
        <f t="shared" si="521"/>
        <v>-1.6543074298490261</v>
      </c>
      <c r="AZ1622" s="68">
        <f t="shared" si="522"/>
        <v>2.2166267510411761E-2</v>
      </c>
      <c r="BA1622" s="68">
        <f t="shared" si="523"/>
        <v>0.14888340240071007</v>
      </c>
      <c r="BB1622" s="68">
        <f t="shared" si="524"/>
        <v>-1.6543074298490261</v>
      </c>
    </row>
    <row r="1623" spans="1:54" x14ac:dyDescent="0.3">
      <c r="A1623" s="64">
        <v>28285</v>
      </c>
      <c r="B1623" s="57">
        <v>4.2110000000000003</v>
      </c>
      <c r="C1623" s="57">
        <v>9.0090000000000003</v>
      </c>
      <c r="D1623" s="57">
        <v>3.4009999999999998</v>
      </c>
      <c r="E1623" s="57">
        <f t="shared" si="509"/>
        <v>3.4009999999999998</v>
      </c>
      <c r="F1623" s="57">
        <f t="shared" si="510"/>
        <v>0</v>
      </c>
      <c r="G1623" s="57">
        <f t="shared" si="511"/>
        <v>0.16373767898841507</v>
      </c>
      <c r="H1623" s="57">
        <f>IF(Q1622&gt;SetUp!$B$56,SetUp!$B$56,Q1622)</f>
        <v>28.450415765966095</v>
      </c>
      <c r="I1623" s="57">
        <f t="shared" si="525"/>
        <v>4.368374683931501</v>
      </c>
      <c r="J1623" s="57">
        <f>MIN(F1623,H1623,(1-EXP(-SetUp!$B$52*H1623/SetUp!$B$56))*F1623)</f>
        <v>0</v>
      </c>
      <c r="K1623" s="57">
        <f t="shared" si="512"/>
        <v>28.450415765966095</v>
      </c>
      <c r="L1623" s="57">
        <f>IF(I1623&lt;=0,0,MIN(SetUp!$B$50*I1623^SetUp!$B$55,I1623))</f>
        <v>0.23890724509268779</v>
      </c>
      <c r="M1623" s="57">
        <f t="shared" si="513"/>
        <v>4.1294674388388133</v>
      </c>
      <c r="N1623" s="57">
        <f>IF(SetUp!$B$62=0,X1623,(B1623-E1623)*(1-(H1623/SetUp!$B$66/SetUp!$B$56)))</f>
        <v>0.64626232101158543</v>
      </c>
      <c r="O1623" s="57">
        <f>K1623*SetUp!$B$65</f>
        <v>0</v>
      </c>
      <c r="P1623" s="57">
        <f>MIN(SetUp!$B$54*L1623^SetUp!$B$51,L1623)</f>
        <v>0.12564050112634834</v>
      </c>
      <c r="Q1623" s="57">
        <f t="shared" si="514"/>
        <v>29.096678086977683</v>
      </c>
      <c r="R1623" s="57">
        <f>IF((H1623+N1623-O1623)&gt;SetUp!$B$56,T1622+H1623+N1623-O1623-SetUp!$B$56,T1622)</f>
        <v>0</v>
      </c>
      <c r="S1623" s="57">
        <f>R1623*SetUp!$B$65</f>
        <v>0</v>
      </c>
      <c r="T1623" s="57">
        <f>IF((R1623-S1623)&lt;SetUp!$B$53,R1623-S1623,SetUp!$B$53)</f>
        <v>0</v>
      </c>
      <c r="U1623" s="57">
        <f t="shared" si="515"/>
        <v>4.1294674388388133</v>
      </c>
      <c r="V1623" s="57">
        <f>(L1623-P1623)/1000*SetUp!$B$13*1000000/SetUp!$B$48</f>
        <v>6.4423499590645994</v>
      </c>
      <c r="W1623" s="57">
        <f t="shared" si="526"/>
        <v>4.5519144009631418E-15</v>
      </c>
      <c r="X1623" s="57">
        <f>MAX((SetUp!$B$56*(1-($H1623/SetUp!$B$56)^2)*TANH(($B1623-$D1623)/SetUp!$B$56))/(1+$H1623/SetUp!$B$56*TANH(($B1623-$D1623)/SetUp!$B$56)),0)</f>
        <v>0.64626232101158543</v>
      </c>
      <c r="AP1623" s="64">
        <v>28867</v>
      </c>
      <c r="AQ1623" s="55">
        <v>1</v>
      </c>
      <c r="AR1623" s="55">
        <v>12</v>
      </c>
      <c r="AS1623" s="66">
        <f t="shared" si="516"/>
        <v>0</v>
      </c>
      <c r="AT1623" s="66">
        <f t="shared" si="517"/>
        <v>2.1942683298782701E-2</v>
      </c>
      <c r="AU1623" s="55" t="str">
        <f>IF(OR($AP1623&lt;SetUp!$B$97,$AP1623&gt;SetUp!$B$98),"Não","Sim")</f>
        <v>Não</v>
      </c>
      <c r="AV1623" s="68">
        <f t="shared" si="518"/>
        <v>0</v>
      </c>
      <c r="AW1623" s="68">
        <f t="shared" si="519"/>
        <v>0.14813062917162911</v>
      </c>
      <c r="AX1623" s="68">
        <f t="shared" si="520"/>
        <v>0</v>
      </c>
      <c r="AY1623" s="68">
        <f t="shared" si="521"/>
        <v>-1.658710265065829</v>
      </c>
      <c r="AZ1623" s="68">
        <f t="shared" si="522"/>
        <v>2.1942683298782701E-2</v>
      </c>
      <c r="BA1623" s="68">
        <f t="shared" si="523"/>
        <v>0.14813062917162911</v>
      </c>
      <c r="BB1623" s="68">
        <f t="shared" si="524"/>
        <v>-1.658710265065829</v>
      </c>
    </row>
    <row r="1624" spans="1:54" x14ac:dyDescent="0.3">
      <c r="A1624" s="64">
        <v>28286</v>
      </c>
      <c r="B1624" s="57">
        <v>4.0250000000000004</v>
      </c>
      <c r="C1624" s="57">
        <v>13.448</v>
      </c>
      <c r="D1624" s="57">
        <v>3.4009999999999998</v>
      </c>
      <c r="E1624" s="57">
        <f t="shared" si="509"/>
        <v>3.4009999999999998</v>
      </c>
      <c r="F1624" s="57">
        <f t="shared" si="510"/>
        <v>0</v>
      </c>
      <c r="G1624" s="57">
        <f t="shared" si="511"/>
        <v>0.13117691087539007</v>
      </c>
      <c r="H1624" s="57">
        <f>IF(Q1623&gt;SetUp!$B$56,SetUp!$B$56,Q1623)</f>
        <v>29.096678086977683</v>
      </c>
      <c r="I1624" s="57">
        <f t="shared" si="525"/>
        <v>4.2606443497142035</v>
      </c>
      <c r="J1624" s="57">
        <f>MIN(F1624,H1624,(1-EXP(-SetUp!$B$52*H1624/SetUp!$B$56))*F1624)</f>
        <v>0</v>
      </c>
      <c r="K1624" s="57">
        <f t="shared" si="512"/>
        <v>29.096678086977683</v>
      </c>
      <c r="L1624" s="57">
        <f>IF(I1624&lt;=0,0,MIN(SetUp!$B$50*I1624^SetUp!$B$55,I1624))</f>
        <v>0.22916853611009899</v>
      </c>
      <c r="M1624" s="57">
        <f t="shared" si="513"/>
        <v>4.0314758136041045</v>
      </c>
      <c r="N1624" s="57">
        <f>IF(SetUp!$B$62=0,X1624,(B1624-E1624)*(1-(H1624/SetUp!$B$66/SetUp!$B$56)))</f>
        <v>0.49282308912461048</v>
      </c>
      <c r="O1624" s="57">
        <f>K1624*SetUp!$B$65</f>
        <v>0</v>
      </c>
      <c r="P1624" s="57">
        <f>MIN(SetUp!$B$54*L1624^SetUp!$B$51,L1624)</f>
        <v>0.12060430468593067</v>
      </c>
      <c r="Q1624" s="57">
        <f t="shared" si="514"/>
        <v>29.589501176102292</v>
      </c>
      <c r="R1624" s="57">
        <f>IF((H1624+N1624-O1624)&gt;SetUp!$B$56,T1623+H1624+N1624-O1624-SetUp!$B$56,T1623)</f>
        <v>0</v>
      </c>
      <c r="S1624" s="57">
        <f>R1624*SetUp!$B$65</f>
        <v>0</v>
      </c>
      <c r="T1624" s="57">
        <f>IF((R1624-S1624)&lt;SetUp!$B$53,R1624-S1624,SetUp!$B$53)</f>
        <v>0</v>
      </c>
      <c r="U1624" s="57">
        <f t="shared" si="515"/>
        <v>4.0314758136041045</v>
      </c>
      <c r="V1624" s="57">
        <f>(L1624-P1624)/1000*SetUp!$B$13*1000000/SetUp!$B$48</f>
        <v>6.1748819413332843</v>
      </c>
      <c r="W1624" s="57">
        <f t="shared" si="526"/>
        <v>1.7486012637846216E-15</v>
      </c>
      <c r="X1624" s="57">
        <f>MAX((SetUp!$B$56*(1-($H1624/SetUp!$B$56)^2)*TANH(($B1624-$D1624)/SetUp!$B$56))/(1+$H1624/SetUp!$B$56*TANH(($B1624-$D1624)/SetUp!$B$56)),0)</f>
        <v>0.49282308912461048</v>
      </c>
      <c r="AP1624" s="64">
        <v>28868</v>
      </c>
      <c r="AQ1624" s="55">
        <v>1</v>
      </c>
      <c r="AR1624" s="55">
        <v>13</v>
      </c>
      <c r="AS1624" s="66">
        <f t="shared" si="516"/>
        <v>0</v>
      </c>
      <c r="AT1624" s="66">
        <f t="shared" si="517"/>
        <v>2.1722225836596474E-2</v>
      </c>
      <c r="AU1624" s="55" t="str">
        <f>IF(OR($AP1624&lt;SetUp!$B$97,$AP1624&gt;SetUp!$B$98),"Não","Sim")</f>
        <v>Não</v>
      </c>
      <c r="AV1624" s="68">
        <f t="shared" si="518"/>
        <v>0</v>
      </c>
      <c r="AW1624" s="68">
        <f t="shared" si="519"/>
        <v>0.1473846187246026</v>
      </c>
      <c r="AX1624" s="68">
        <f t="shared" si="520"/>
        <v>0</v>
      </c>
      <c r="AY1624" s="68">
        <f t="shared" si="521"/>
        <v>-1.6630956754449127</v>
      </c>
      <c r="AZ1624" s="68">
        <f t="shared" si="522"/>
        <v>2.1722225836596474E-2</v>
      </c>
      <c r="BA1624" s="68">
        <f t="shared" si="523"/>
        <v>0.1473846187246026</v>
      </c>
      <c r="BB1624" s="68">
        <f t="shared" si="524"/>
        <v>-1.6630956754449127</v>
      </c>
    </row>
    <row r="1625" spans="1:54" x14ac:dyDescent="0.3">
      <c r="A1625" s="64">
        <v>28287</v>
      </c>
      <c r="B1625" s="57">
        <v>0.54500000000000004</v>
      </c>
      <c r="C1625" s="57">
        <v>8.6910000000000007</v>
      </c>
      <c r="D1625" s="57">
        <v>3.4009999999999998</v>
      </c>
      <c r="E1625" s="57">
        <f t="shared" si="509"/>
        <v>0.54500000000000004</v>
      </c>
      <c r="F1625" s="57">
        <f t="shared" si="510"/>
        <v>2.8559999999999999</v>
      </c>
      <c r="G1625" s="57">
        <f t="shared" si="511"/>
        <v>0</v>
      </c>
      <c r="H1625" s="57">
        <f>IF(Q1624&gt;SetUp!$B$56,SetUp!$B$56,Q1624)</f>
        <v>29.589501176102292</v>
      </c>
      <c r="I1625" s="57">
        <f t="shared" si="525"/>
        <v>4.0314758136041045</v>
      </c>
      <c r="J1625" s="57">
        <f>MIN(F1625,H1625,(1-EXP(-SetUp!$B$52*H1625/SetUp!$B$56))*F1625)</f>
        <v>2.8279547924176245</v>
      </c>
      <c r="K1625" s="57">
        <f t="shared" si="512"/>
        <v>26.761546383684667</v>
      </c>
      <c r="L1625" s="57">
        <f>IF(I1625&lt;=0,0,MIN(SetUp!$B$50*I1625^SetUp!$B$55,I1625))</f>
        <v>0.2089951857382461</v>
      </c>
      <c r="M1625" s="57">
        <f t="shared" si="513"/>
        <v>3.8224806278658585</v>
      </c>
      <c r="N1625" s="57">
        <f>IF(SetUp!$B$62=0,X1625,(B1625-E1625)*(1-(H1625/SetUp!$B$66/SetUp!$B$56)))</f>
        <v>0</v>
      </c>
      <c r="O1625" s="57">
        <f>K1625*SetUp!$B$65</f>
        <v>0</v>
      </c>
      <c r="P1625" s="57">
        <f>MIN(SetUp!$B$54*L1625^SetUp!$B$51,L1625)</f>
        <v>0.11016024568133377</v>
      </c>
      <c r="Q1625" s="57">
        <f t="shared" si="514"/>
        <v>26.761546383684667</v>
      </c>
      <c r="R1625" s="57">
        <f>IF((H1625+N1625-O1625)&gt;SetUp!$B$56,T1624+H1625+N1625-O1625-SetUp!$B$56,T1624)</f>
        <v>0</v>
      </c>
      <c r="S1625" s="57">
        <f>R1625*SetUp!$B$65</f>
        <v>0</v>
      </c>
      <c r="T1625" s="57">
        <f>IF((R1625-S1625)&lt;SetUp!$B$53,R1625-S1625,SetUp!$B$53)</f>
        <v>0</v>
      </c>
      <c r="U1625" s="57">
        <f t="shared" si="515"/>
        <v>3.8224806278658585</v>
      </c>
      <c r="V1625" s="57">
        <f>(L1625-P1625)/1000*SetUp!$B$13*1000000/SetUp!$B$48</f>
        <v>5.6215023910197681</v>
      </c>
      <c r="W1625" s="57">
        <f t="shared" si="526"/>
        <v>-1.1657341758564144E-15</v>
      </c>
      <c r="X1625" s="57">
        <f>MAX((SetUp!$B$56*(1-($H1625/SetUp!$B$56)^2)*TANH(($B1625-$D1625)/SetUp!$B$56))/(1+$H1625/SetUp!$B$56*TANH(($B1625-$D1625)/SetUp!$B$56)),0)</f>
        <v>0</v>
      </c>
      <c r="AP1625" s="64">
        <v>28869</v>
      </c>
      <c r="AQ1625" s="55">
        <v>1</v>
      </c>
      <c r="AR1625" s="55">
        <v>14</v>
      </c>
      <c r="AS1625" s="66">
        <f t="shared" si="516"/>
        <v>0</v>
      </c>
      <c r="AT1625" s="66">
        <f t="shared" si="517"/>
        <v>2.1916064649555915E-2</v>
      </c>
      <c r="AU1625" s="55" t="str">
        <f>IF(OR($AP1625&lt;SetUp!$B$97,$AP1625&gt;SetUp!$B$98),"Não","Sim")</f>
        <v>Não</v>
      </c>
      <c r="AV1625" s="68">
        <f t="shared" si="518"/>
        <v>0</v>
      </c>
      <c r="AW1625" s="68">
        <f t="shared" si="519"/>
        <v>0.14804075334027422</v>
      </c>
      <c r="AX1625" s="68">
        <f t="shared" si="520"/>
        <v>0</v>
      </c>
      <c r="AY1625" s="68">
        <f t="shared" si="521"/>
        <v>-1.6592374271228918</v>
      </c>
      <c r="AZ1625" s="68">
        <f t="shared" si="522"/>
        <v>2.1916064649555915E-2</v>
      </c>
      <c r="BA1625" s="68">
        <f t="shared" si="523"/>
        <v>0.14804075334027422</v>
      </c>
      <c r="BB1625" s="68">
        <f t="shared" si="524"/>
        <v>-1.6592374271228918</v>
      </c>
    </row>
    <row r="1626" spans="1:54" x14ac:dyDescent="0.3">
      <c r="A1626" s="64">
        <v>28288</v>
      </c>
      <c r="B1626" s="57">
        <v>0.57699999999999996</v>
      </c>
      <c r="C1626" s="57">
        <v>7.2130000000000001</v>
      </c>
      <c r="D1626" s="57">
        <v>3.4009999999999998</v>
      </c>
      <c r="E1626" s="57">
        <f t="shared" si="509"/>
        <v>0.57699999999999996</v>
      </c>
      <c r="F1626" s="57">
        <f t="shared" si="510"/>
        <v>2.8239999999999998</v>
      </c>
      <c r="G1626" s="57">
        <f t="shared" si="511"/>
        <v>0</v>
      </c>
      <c r="H1626" s="57">
        <f>IF(Q1625&gt;SetUp!$B$56,SetUp!$B$56,Q1625)</f>
        <v>26.761546383684667</v>
      </c>
      <c r="I1626" s="57">
        <f t="shared" si="525"/>
        <v>3.8224806278658585</v>
      </c>
      <c r="J1626" s="57">
        <f>MIN(F1626,H1626,(1-EXP(-SetUp!$B$52*H1626/SetUp!$B$56))*F1626)</f>
        <v>2.780861409136397</v>
      </c>
      <c r="K1626" s="57">
        <f t="shared" si="512"/>
        <v>23.980684974548272</v>
      </c>
      <c r="L1626" s="57">
        <f>IF(I1626&lt;=0,0,MIN(SetUp!$B$50*I1626^SetUp!$B$55,I1626))</f>
        <v>0.19125156878662117</v>
      </c>
      <c r="M1626" s="57">
        <f t="shared" si="513"/>
        <v>3.6312290590792373</v>
      </c>
      <c r="N1626" s="57">
        <f>IF(SetUp!$B$62=0,X1626,(B1626-E1626)*(1-(H1626/SetUp!$B$66/SetUp!$B$56)))</f>
        <v>0</v>
      </c>
      <c r="O1626" s="57">
        <f>K1626*SetUp!$B$65</f>
        <v>0</v>
      </c>
      <c r="P1626" s="57">
        <f>MIN(SetUp!$B$54*L1626^SetUp!$B$51,L1626)</f>
        <v>0.10095994629905936</v>
      </c>
      <c r="Q1626" s="57">
        <f t="shared" si="514"/>
        <v>23.980684974548272</v>
      </c>
      <c r="R1626" s="57">
        <f>IF((H1626+N1626-O1626)&gt;SetUp!$B$56,T1625+H1626+N1626-O1626-SetUp!$B$56,T1625)</f>
        <v>0</v>
      </c>
      <c r="S1626" s="57">
        <f>R1626*SetUp!$B$65</f>
        <v>0</v>
      </c>
      <c r="T1626" s="57">
        <f>IF((R1626-S1626)&lt;SetUp!$B$53,R1626-S1626,SetUp!$B$53)</f>
        <v>0</v>
      </c>
      <c r="U1626" s="57">
        <f t="shared" si="515"/>
        <v>3.6312290590792373</v>
      </c>
      <c r="V1626" s="57">
        <f>(L1626-P1626)/1000*SetUp!$B$13*1000000/SetUp!$B$48</f>
        <v>5.1355782824434897</v>
      </c>
      <c r="W1626" s="57">
        <f t="shared" si="526"/>
        <v>2.6367796834847468E-15</v>
      </c>
      <c r="X1626" s="57">
        <f>MAX((SetUp!$B$56*(1-($H1626/SetUp!$B$56)^2)*TANH(($B1626-$D1626)/SetUp!$B$56))/(1+$H1626/SetUp!$B$56*TANH(($B1626-$D1626)/SetUp!$B$56)),0)</f>
        <v>0</v>
      </c>
      <c r="AP1626" s="64">
        <v>28870</v>
      </c>
      <c r="AQ1626" s="55">
        <v>1</v>
      </c>
      <c r="AR1626" s="55">
        <v>15</v>
      </c>
      <c r="AS1626" s="66">
        <f t="shared" si="516"/>
        <v>0</v>
      </c>
      <c r="AT1626" s="66">
        <f t="shared" si="517"/>
        <v>0.11179337682435588</v>
      </c>
      <c r="AU1626" s="55" t="str">
        <f>IF(OR($AP1626&lt;SetUp!$B$97,$AP1626&gt;SetUp!$B$98),"Não","Sim")</f>
        <v>Não</v>
      </c>
      <c r="AV1626" s="68">
        <f t="shared" si="518"/>
        <v>0</v>
      </c>
      <c r="AW1626" s="68">
        <f t="shared" si="519"/>
        <v>0.33435516569114926</v>
      </c>
      <c r="AX1626" s="68">
        <f t="shared" si="520"/>
        <v>0</v>
      </c>
      <c r="AY1626" s="68">
        <f t="shared" si="521"/>
        <v>-0.9515839253748134</v>
      </c>
      <c r="AZ1626" s="68">
        <f t="shared" si="522"/>
        <v>0.11179337682435588</v>
      </c>
      <c r="BA1626" s="68">
        <f t="shared" si="523"/>
        <v>0.33435516569114926</v>
      </c>
      <c r="BB1626" s="68">
        <f t="shared" si="524"/>
        <v>-0.9515839253748134</v>
      </c>
    </row>
    <row r="1627" spans="1:54" x14ac:dyDescent="0.3">
      <c r="A1627" s="64">
        <v>28289</v>
      </c>
      <c r="B1627" s="57">
        <v>0.70599999999999996</v>
      </c>
      <c r="C1627" s="57">
        <v>5.44</v>
      </c>
      <c r="D1627" s="57">
        <v>3.4009999999999998</v>
      </c>
      <c r="E1627" s="57">
        <f t="shared" si="509"/>
        <v>0.70599999999999996</v>
      </c>
      <c r="F1627" s="57">
        <f t="shared" si="510"/>
        <v>2.6949999999999998</v>
      </c>
      <c r="G1627" s="57">
        <f t="shared" si="511"/>
        <v>0</v>
      </c>
      <c r="H1627" s="57">
        <f>IF(Q1626&gt;SetUp!$B$56,SetUp!$B$56,Q1626)</f>
        <v>23.980684974548272</v>
      </c>
      <c r="I1627" s="57">
        <f t="shared" si="525"/>
        <v>3.6312290590792373</v>
      </c>
      <c r="J1627" s="57">
        <f>MIN(F1627,H1627,(1-EXP(-SetUp!$B$52*H1627/SetUp!$B$56))*F1627)</f>
        <v>2.6314281058959015</v>
      </c>
      <c r="K1627" s="57">
        <f t="shared" si="512"/>
        <v>21.349256868652368</v>
      </c>
      <c r="L1627" s="57">
        <f>IF(I1627&lt;=0,0,MIN(SetUp!$B$50*I1627^SetUp!$B$55,I1627))</f>
        <v>0.17557078856611735</v>
      </c>
      <c r="M1627" s="57">
        <f t="shared" si="513"/>
        <v>3.45565827051312</v>
      </c>
      <c r="N1627" s="57">
        <f>IF(SetUp!$B$62=0,X1627,(B1627-E1627)*(1-(H1627/SetUp!$B$66/SetUp!$B$56)))</f>
        <v>0</v>
      </c>
      <c r="O1627" s="57">
        <f>K1627*SetUp!$B$65</f>
        <v>0</v>
      </c>
      <c r="P1627" s="57">
        <f>MIN(SetUp!$B$54*L1627^SetUp!$B$51,L1627)</f>
        <v>9.2817187377583918E-2</v>
      </c>
      <c r="Q1627" s="57">
        <f t="shared" si="514"/>
        <v>21.349256868652368</v>
      </c>
      <c r="R1627" s="57">
        <f>IF((H1627+N1627-O1627)&gt;SetUp!$B$56,T1626+H1627+N1627-O1627-SetUp!$B$56,T1626)</f>
        <v>0</v>
      </c>
      <c r="S1627" s="57">
        <f>R1627*SetUp!$B$65</f>
        <v>0</v>
      </c>
      <c r="T1627" s="57">
        <f>IF((R1627-S1627)&lt;SetUp!$B$53,R1627-S1627,SetUp!$B$53)</f>
        <v>0</v>
      </c>
      <c r="U1627" s="57">
        <f t="shared" si="515"/>
        <v>3.45565827051312</v>
      </c>
      <c r="V1627" s="57">
        <f>(L1627-P1627)/1000*SetUp!$B$13*1000000/SetUp!$B$48</f>
        <v>4.7068330964632565</v>
      </c>
      <c r="W1627" s="57">
        <f t="shared" si="526"/>
        <v>-2.6090241078691179E-15</v>
      </c>
      <c r="X1627" s="57">
        <f>MAX((SetUp!$B$56*(1-($H1627/SetUp!$B$56)^2)*TANH(($B1627-$D1627)/SetUp!$B$56))/(1+$H1627/SetUp!$B$56*TANH(($B1627-$D1627)/SetUp!$B$56)),0)</f>
        <v>0</v>
      </c>
      <c r="AP1627" s="64">
        <v>28871</v>
      </c>
      <c r="AQ1627" s="55">
        <v>1</v>
      </c>
      <c r="AR1627" s="55">
        <v>16</v>
      </c>
      <c r="AS1627" s="66">
        <f t="shared" si="516"/>
        <v>0</v>
      </c>
      <c r="AT1627" s="66">
        <f t="shared" si="517"/>
        <v>0.19001153069307805</v>
      </c>
      <c r="AU1627" s="55" t="str">
        <f>IF(OR($AP1627&lt;SetUp!$B$97,$AP1627&gt;SetUp!$B$98),"Não","Sim")</f>
        <v>Não</v>
      </c>
      <c r="AV1627" s="68">
        <f t="shared" si="518"/>
        <v>0</v>
      </c>
      <c r="AW1627" s="68">
        <f t="shared" si="519"/>
        <v>0.43590312076547244</v>
      </c>
      <c r="AX1627" s="68">
        <f t="shared" si="520"/>
        <v>0</v>
      </c>
      <c r="AY1627" s="68">
        <f t="shared" si="521"/>
        <v>-0.72122004344491486</v>
      </c>
      <c r="AZ1627" s="68">
        <f t="shared" si="522"/>
        <v>0.19001153069307805</v>
      </c>
      <c r="BA1627" s="68">
        <f t="shared" si="523"/>
        <v>0.43590312076547244</v>
      </c>
      <c r="BB1627" s="68">
        <f t="shared" si="524"/>
        <v>-0.72122004344491486</v>
      </c>
    </row>
    <row r="1628" spans="1:54" x14ac:dyDescent="0.3">
      <c r="A1628" s="64">
        <v>28290</v>
      </c>
      <c r="B1628" s="57">
        <v>0.878</v>
      </c>
      <c r="C1628" s="57">
        <v>3.9849999999999999</v>
      </c>
      <c r="D1628" s="57">
        <v>3.4009999999999998</v>
      </c>
      <c r="E1628" s="57">
        <f t="shared" si="509"/>
        <v>0.878</v>
      </c>
      <c r="F1628" s="57">
        <f t="shared" si="510"/>
        <v>2.5229999999999997</v>
      </c>
      <c r="G1628" s="57">
        <f t="shared" si="511"/>
        <v>0</v>
      </c>
      <c r="H1628" s="57">
        <f>IF(Q1627&gt;SetUp!$B$56,SetUp!$B$56,Q1627)</f>
        <v>21.349256868652368</v>
      </c>
      <c r="I1628" s="57">
        <f t="shared" si="525"/>
        <v>3.45565827051312</v>
      </c>
      <c r="J1628" s="57">
        <f>MIN(F1628,H1628,(1-EXP(-SetUp!$B$52*H1628/SetUp!$B$56))*F1628)</f>
        <v>2.4332181747935198</v>
      </c>
      <c r="K1628" s="57">
        <f t="shared" si="512"/>
        <v>18.916038693858848</v>
      </c>
      <c r="L1628" s="57">
        <f>IF(I1628&lt;=0,0,MIN(SetUp!$B$50*I1628^SetUp!$B$55,I1628))</f>
        <v>0.16165190691326553</v>
      </c>
      <c r="M1628" s="57">
        <f t="shared" si="513"/>
        <v>3.2940063635998547</v>
      </c>
      <c r="N1628" s="57">
        <f>IF(SetUp!$B$62=0,X1628,(B1628-E1628)*(1-(H1628/SetUp!$B$66/SetUp!$B$56)))</f>
        <v>0</v>
      </c>
      <c r="O1628" s="57">
        <f>K1628*SetUp!$B$65</f>
        <v>0</v>
      </c>
      <c r="P1628" s="57">
        <f>MIN(SetUp!$B$54*L1628^SetUp!$B$51,L1628)</f>
        <v>8.5579002113427602E-2</v>
      </c>
      <c r="Q1628" s="57">
        <f t="shared" si="514"/>
        <v>18.916038693858848</v>
      </c>
      <c r="R1628" s="57">
        <f>IF((H1628+N1628-O1628)&gt;SetUp!$B$56,T1627+H1628+N1628-O1628-SetUp!$B$56,T1627)</f>
        <v>0</v>
      </c>
      <c r="S1628" s="57">
        <f>R1628*SetUp!$B$65</f>
        <v>0</v>
      </c>
      <c r="T1628" s="57">
        <f>IF((R1628-S1628)&lt;SetUp!$B$53,R1628-S1628,SetUp!$B$53)</f>
        <v>0</v>
      </c>
      <c r="U1628" s="57">
        <f t="shared" si="515"/>
        <v>3.2940063635998547</v>
      </c>
      <c r="V1628" s="57">
        <f>(L1628-P1628)/1000*SetUp!$B$13*1000000/SetUp!$B$48</f>
        <v>4.3268505649708198</v>
      </c>
      <c r="W1628" s="57">
        <f t="shared" si="526"/>
        <v>6.106226635438361E-16</v>
      </c>
      <c r="X1628" s="57">
        <f>MAX((SetUp!$B$56*(1-($H1628/SetUp!$B$56)^2)*TANH(($B1628-$D1628)/SetUp!$B$56))/(1+$H1628/SetUp!$B$56*TANH(($B1628-$D1628)/SetUp!$B$56)),0)</f>
        <v>0</v>
      </c>
      <c r="AP1628" s="64">
        <v>28872</v>
      </c>
      <c r="AQ1628" s="55">
        <v>1</v>
      </c>
      <c r="AR1628" s="55">
        <v>17</v>
      </c>
      <c r="AS1628" s="66">
        <f t="shared" si="516"/>
        <v>0</v>
      </c>
      <c r="AT1628" s="66">
        <f t="shared" si="517"/>
        <v>0.18558948212565346</v>
      </c>
      <c r="AU1628" s="55" t="str">
        <f>IF(OR($AP1628&lt;SetUp!$B$97,$AP1628&gt;SetUp!$B$98),"Não","Sim")</f>
        <v>Não</v>
      </c>
      <c r="AV1628" s="68">
        <f t="shared" si="518"/>
        <v>0</v>
      </c>
      <c r="AW1628" s="68">
        <f t="shared" si="519"/>
        <v>0.43080097739635348</v>
      </c>
      <c r="AX1628" s="68">
        <f t="shared" si="520"/>
        <v>0</v>
      </c>
      <c r="AY1628" s="68">
        <f t="shared" si="521"/>
        <v>-0.73144664010112304</v>
      </c>
      <c r="AZ1628" s="68">
        <f t="shared" si="522"/>
        <v>0.18558948212565346</v>
      </c>
      <c r="BA1628" s="68">
        <f t="shared" si="523"/>
        <v>0.43080097739635348</v>
      </c>
      <c r="BB1628" s="68">
        <f t="shared" si="524"/>
        <v>-0.73144664010112304</v>
      </c>
    </row>
    <row r="1629" spans="1:54" x14ac:dyDescent="0.3">
      <c r="A1629" s="64">
        <v>28291</v>
      </c>
      <c r="B1629" s="57">
        <v>2.2280000000000002</v>
      </c>
      <c r="C1629" s="57">
        <v>3.2829999999999999</v>
      </c>
      <c r="D1629" s="57">
        <v>3.4009999999999998</v>
      </c>
      <c r="E1629" s="57">
        <f t="shared" si="509"/>
        <v>2.2280000000000002</v>
      </c>
      <c r="F1629" s="57">
        <f t="shared" si="510"/>
        <v>1.1729999999999996</v>
      </c>
      <c r="G1629" s="57">
        <f t="shared" si="511"/>
        <v>0</v>
      </c>
      <c r="H1629" s="57">
        <f>IF(Q1628&gt;SetUp!$B$56,SetUp!$B$56,Q1628)</f>
        <v>18.916038693858848</v>
      </c>
      <c r="I1629" s="57">
        <f t="shared" si="525"/>
        <v>3.2940063635998547</v>
      </c>
      <c r="J1629" s="57">
        <f>MIN(F1629,H1629,(1-EXP(-SetUp!$B$52*H1629/SetUp!$B$56))*F1629)</f>
        <v>1.1119502684862399</v>
      </c>
      <c r="K1629" s="57">
        <f t="shared" si="512"/>
        <v>17.804088425372608</v>
      </c>
      <c r="L1629" s="57">
        <f>IF(I1629&lt;=0,0,MIN(SetUp!$B$50*I1629^SetUp!$B$55,I1629))</f>
        <v>0.14924630030445393</v>
      </c>
      <c r="M1629" s="57">
        <f t="shared" si="513"/>
        <v>3.1447600632954007</v>
      </c>
      <c r="N1629" s="57">
        <f>IF(SetUp!$B$62=0,X1629,(B1629-E1629)*(1-(H1629/SetUp!$B$66/SetUp!$B$56)))</f>
        <v>0</v>
      </c>
      <c r="O1629" s="57">
        <f>K1629*SetUp!$B$65</f>
        <v>0</v>
      </c>
      <c r="P1629" s="57">
        <f>MIN(SetUp!$B$54*L1629^SetUp!$B$51,L1629)</f>
        <v>7.9118835562567658E-2</v>
      </c>
      <c r="Q1629" s="57">
        <f t="shared" si="514"/>
        <v>17.804088425372608</v>
      </c>
      <c r="R1629" s="57">
        <f>IF((H1629+N1629-O1629)&gt;SetUp!$B$56,T1628+H1629+N1629-O1629-SetUp!$B$56,T1628)</f>
        <v>0</v>
      </c>
      <c r="S1629" s="57">
        <f>R1629*SetUp!$B$65</f>
        <v>0</v>
      </c>
      <c r="T1629" s="57">
        <f>IF((R1629-S1629)&lt;SetUp!$B$53,R1629-S1629,SetUp!$B$53)</f>
        <v>0</v>
      </c>
      <c r="U1629" s="57">
        <f t="shared" si="515"/>
        <v>3.1447600632954007</v>
      </c>
      <c r="V1629" s="57">
        <f>(L1629-P1629)/1000*SetUp!$B$13*1000000/SetUp!$B$48</f>
        <v>3.9886877099906446</v>
      </c>
      <c r="W1629" s="57">
        <f t="shared" si="526"/>
        <v>0</v>
      </c>
      <c r="X1629" s="57">
        <f>MAX((SetUp!$B$56*(1-($H1629/SetUp!$B$56)^2)*TANH(($B1629-$D1629)/SetUp!$B$56))/(1+$H1629/SetUp!$B$56*TANH(($B1629-$D1629)/SetUp!$B$56)),0)</f>
        <v>0</v>
      </c>
      <c r="AP1629" s="64">
        <v>28873</v>
      </c>
      <c r="AQ1629" s="55">
        <v>1</v>
      </c>
      <c r="AR1629" s="55">
        <v>18</v>
      </c>
      <c r="AS1629" s="66">
        <f t="shared" si="516"/>
        <v>0.16200000000000001</v>
      </c>
      <c r="AT1629" s="66">
        <f t="shared" si="517"/>
        <v>0.18130972062940645</v>
      </c>
      <c r="AU1629" s="55" t="str">
        <f>IF(OR($AP1629&lt;SetUp!$B$97,$AP1629&gt;SetUp!$B$98),"Não","Sim")</f>
        <v>Não</v>
      </c>
      <c r="AV1629" s="68">
        <f t="shared" si="518"/>
        <v>0.40249223594996214</v>
      </c>
      <c r="AW1629" s="68">
        <f t="shared" si="519"/>
        <v>0.42580479169380708</v>
      </c>
      <c r="AX1629" s="68">
        <f t="shared" si="520"/>
        <v>-0.790484985457369</v>
      </c>
      <c r="AY1629" s="68">
        <f t="shared" si="521"/>
        <v>-0.74157891127932718</v>
      </c>
      <c r="AZ1629" s="68">
        <f t="shared" si="522"/>
        <v>1.9309720629406446E-2</v>
      </c>
      <c r="BA1629" s="68">
        <f t="shared" si="523"/>
        <v>2.3312555743844943E-2</v>
      </c>
      <c r="BB1629" s="68">
        <f t="shared" si="524"/>
        <v>4.8906074178041825E-2</v>
      </c>
    </row>
    <row r="1630" spans="1:54" x14ac:dyDescent="0.3">
      <c r="A1630" s="64">
        <v>28292</v>
      </c>
      <c r="B1630" s="57">
        <v>1.8109999999999999</v>
      </c>
      <c r="C1630" s="57">
        <v>2.9660000000000002</v>
      </c>
      <c r="D1630" s="57">
        <v>3.4009999999999998</v>
      </c>
      <c r="E1630" s="57">
        <f t="shared" si="509"/>
        <v>1.8109999999999999</v>
      </c>
      <c r="F1630" s="57">
        <f t="shared" si="510"/>
        <v>1.5899999999999999</v>
      </c>
      <c r="G1630" s="57">
        <f t="shared" si="511"/>
        <v>0</v>
      </c>
      <c r="H1630" s="57">
        <f>IF(Q1629&gt;SetUp!$B$56,SetUp!$B$56,Q1629)</f>
        <v>17.804088425372608</v>
      </c>
      <c r="I1630" s="57">
        <f t="shared" si="525"/>
        <v>3.1447600632954007</v>
      </c>
      <c r="J1630" s="57">
        <f>MIN(F1630,H1630,(1-EXP(-SetUp!$B$52*H1630/SetUp!$B$56))*F1630)</f>
        <v>1.4915449125962716</v>
      </c>
      <c r="K1630" s="57">
        <f t="shared" si="512"/>
        <v>16.312543512776337</v>
      </c>
      <c r="L1630" s="57">
        <f>IF(I1630&lt;=0,0,MIN(SetUp!$B$50*I1630^SetUp!$B$55,I1630))</f>
        <v>0.13814718622217079</v>
      </c>
      <c r="M1630" s="57">
        <f t="shared" si="513"/>
        <v>3.0066128770732301</v>
      </c>
      <c r="N1630" s="57">
        <f>IF(SetUp!$B$62=0,X1630,(B1630-E1630)*(1-(H1630/SetUp!$B$66/SetUp!$B$56)))</f>
        <v>0</v>
      </c>
      <c r="O1630" s="57">
        <f>K1630*SetUp!$B$65</f>
        <v>0</v>
      </c>
      <c r="P1630" s="57">
        <f>MIN(SetUp!$B$54*L1630^SetUp!$B$51,L1630)</f>
        <v>7.3331286207708998E-2</v>
      </c>
      <c r="Q1630" s="57">
        <f t="shared" si="514"/>
        <v>16.312543512776337</v>
      </c>
      <c r="R1630" s="57">
        <f>IF((H1630+N1630-O1630)&gt;SetUp!$B$56,T1629+H1630+N1630-O1630-SetUp!$B$56,T1629)</f>
        <v>0</v>
      </c>
      <c r="S1630" s="57">
        <f>R1630*SetUp!$B$65</f>
        <v>0</v>
      </c>
      <c r="T1630" s="57">
        <f>IF((R1630-S1630)&lt;SetUp!$B$53,R1630-S1630,SetUp!$B$53)</f>
        <v>0</v>
      </c>
      <c r="U1630" s="57">
        <f t="shared" si="515"/>
        <v>3.0066128770732301</v>
      </c>
      <c r="V1630" s="57">
        <f>(L1630-P1630)/1000*SetUp!$B$13*1000000/SetUp!$B$48</f>
        <v>3.6865782151290163</v>
      </c>
      <c r="W1630" s="57">
        <f t="shared" si="526"/>
        <v>6.3837823915946501E-16</v>
      </c>
      <c r="X1630" s="57">
        <f>MAX((SetUp!$B$56*(1-($H1630/SetUp!$B$56)^2)*TANH(($B1630-$D1630)/SetUp!$B$56))/(1+$H1630/SetUp!$B$56*TANH(($B1630-$D1630)/SetUp!$B$56)),0)</f>
        <v>0</v>
      </c>
      <c r="AP1630" s="64">
        <v>28874</v>
      </c>
      <c r="AQ1630" s="55">
        <v>1</v>
      </c>
      <c r="AR1630" s="55">
        <v>19</v>
      </c>
      <c r="AS1630" s="66">
        <f t="shared" si="516"/>
        <v>8.8999999999999996E-2</v>
      </c>
      <c r="AT1630" s="66">
        <f t="shared" si="517"/>
        <v>0.17716641904461319</v>
      </c>
      <c r="AU1630" s="55" t="str">
        <f>IF(OR($AP1630&lt;SetUp!$B$97,$AP1630&gt;SetUp!$B$98),"Não","Sim")</f>
        <v>Não</v>
      </c>
      <c r="AV1630" s="68">
        <f t="shared" si="518"/>
        <v>0.29832867780352595</v>
      </c>
      <c r="AW1630" s="68">
        <f t="shared" si="519"/>
        <v>0.42091141472358906</v>
      </c>
      <c r="AX1630" s="68">
        <f t="shared" si="520"/>
        <v>-1.0506099933550872</v>
      </c>
      <c r="AY1630" s="68">
        <f t="shared" si="521"/>
        <v>-0.75161859286486188</v>
      </c>
      <c r="AZ1630" s="68">
        <f t="shared" si="522"/>
        <v>8.8166419044613198E-2</v>
      </c>
      <c r="BA1630" s="68">
        <f t="shared" si="523"/>
        <v>0.12258273692006311</v>
      </c>
      <c r="BB1630" s="68">
        <f t="shared" si="524"/>
        <v>0.29899140049022532</v>
      </c>
    </row>
    <row r="1631" spans="1:54" x14ac:dyDescent="0.3">
      <c r="A1631" s="64">
        <v>28293</v>
      </c>
      <c r="B1631" s="57">
        <v>1.1160000000000001</v>
      </c>
      <c r="C1631" s="57">
        <v>2.669</v>
      </c>
      <c r="D1631" s="57">
        <v>3.4009999999999998</v>
      </c>
      <c r="E1631" s="57">
        <f t="shared" si="509"/>
        <v>1.1160000000000001</v>
      </c>
      <c r="F1631" s="57">
        <f t="shared" si="510"/>
        <v>2.2849999999999997</v>
      </c>
      <c r="G1631" s="57">
        <f t="shared" si="511"/>
        <v>0</v>
      </c>
      <c r="H1631" s="57">
        <f>IF(Q1630&gt;SetUp!$B$56,SetUp!$B$56,Q1630)</f>
        <v>16.312543512776337</v>
      </c>
      <c r="I1631" s="57">
        <f t="shared" si="525"/>
        <v>3.0066128770732301</v>
      </c>
      <c r="J1631" s="57">
        <f>MIN(F1631,H1631,(1-EXP(-SetUp!$B$52*H1631/SetUp!$B$56))*F1631)</f>
        <v>2.1063754031191997</v>
      </c>
      <c r="K1631" s="57">
        <f t="shared" si="512"/>
        <v>14.206168109657137</v>
      </c>
      <c r="L1631" s="57">
        <f>IF(I1631&lt;=0,0,MIN(SetUp!$B$50*I1631^SetUp!$B$55,I1631))</f>
        <v>0.12818150695569167</v>
      </c>
      <c r="M1631" s="57">
        <f t="shared" si="513"/>
        <v>2.8784313701175384</v>
      </c>
      <c r="N1631" s="57">
        <f>IF(SetUp!$B$62=0,X1631,(B1631-E1631)*(1-(H1631/SetUp!$B$66/SetUp!$B$56)))</f>
        <v>0</v>
      </c>
      <c r="O1631" s="57">
        <f>K1631*SetUp!$B$65</f>
        <v>0</v>
      </c>
      <c r="P1631" s="57">
        <f>MIN(SetUp!$B$54*L1631^SetUp!$B$51,L1631)</f>
        <v>6.8128025579021451E-2</v>
      </c>
      <c r="Q1631" s="57">
        <f t="shared" si="514"/>
        <v>14.206168109657137</v>
      </c>
      <c r="R1631" s="57">
        <f>IF((H1631+N1631-O1631)&gt;SetUp!$B$56,T1630+H1631+N1631-O1631-SetUp!$B$56,T1630)</f>
        <v>0</v>
      </c>
      <c r="S1631" s="57">
        <f>R1631*SetUp!$B$65</f>
        <v>0</v>
      </c>
      <c r="T1631" s="57">
        <f>IF((R1631-S1631)&lt;SetUp!$B$53,R1631-S1631,SetUp!$B$53)</f>
        <v>0</v>
      </c>
      <c r="U1631" s="57">
        <f t="shared" si="515"/>
        <v>2.8784313701175384</v>
      </c>
      <c r="V1631" s="57">
        <f>(L1631-P1631)/1000*SetUp!$B$13*1000000/SetUp!$B$48</f>
        <v>3.415702877480546</v>
      </c>
      <c r="W1631" s="57">
        <f t="shared" si="526"/>
        <v>-1.4155343563970746E-15</v>
      </c>
      <c r="X1631" s="57">
        <f>MAX((SetUp!$B$56*(1-($H1631/SetUp!$B$56)^2)*TANH(($B1631-$D1631)/SetUp!$B$56))/(1+$H1631/SetUp!$B$56*TANH(($B1631-$D1631)/SetUp!$B$56)),0)</f>
        <v>0</v>
      </c>
      <c r="AP1631" s="64">
        <v>28875</v>
      </c>
      <c r="AQ1631" s="55">
        <v>1</v>
      </c>
      <c r="AR1631" s="55">
        <v>20</v>
      </c>
      <c r="AS1631" s="66">
        <f t="shared" si="516"/>
        <v>7.0000000000000007E-2</v>
      </c>
      <c r="AT1631" s="66">
        <f t="shared" si="517"/>
        <v>0.17315403921978309</v>
      </c>
      <c r="AU1631" s="55" t="str">
        <f>IF(OR($AP1631&lt;SetUp!$B$97,$AP1631&gt;SetUp!$B$98),"Não","Sim")</f>
        <v>Não</v>
      </c>
      <c r="AV1631" s="68">
        <f t="shared" si="518"/>
        <v>0.26457513110645908</v>
      </c>
      <c r="AW1631" s="68">
        <f t="shared" si="519"/>
        <v>0.41611781891644956</v>
      </c>
      <c r="AX1631" s="68">
        <f t="shared" si="520"/>
        <v>-1.1549019599857431</v>
      </c>
      <c r="AY1631" s="68">
        <f t="shared" si="521"/>
        <v>-0.76156737306974809</v>
      </c>
      <c r="AZ1631" s="68">
        <f t="shared" si="522"/>
        <v>0.10315403921978308</v>
      </c>
      <c r="BA1631" s="68">
        <f t="shared" si="523"/>
        <v>0.15154268780999047</v>
      </c>
      <c r="BB1631" s="68">
        <f t="shared" si="524"/>
        <v>0.39333458691599499</v>
      </c>
    </row>
    <row r="1632" spans="1:54" x14ac:dyDescent="0.3">
      <c r="A1632" s="64">
        <v>28294</v>
      </c>
      <c r="B1632" s="57">
        <v>0.90400000000000003</v>
      </c>
      <c r="C1632" s="57">
        <v>2.5289999999999999</v>
      </c>
      <c r="D1632" s="57">
        <v>3.4009999999999998</v>
      </c>
      <c r="E1632" s="57">
        <f t="shared" si="509"/>
        <v>0.90400000000000003</v>
      </c>
      <c r="F1632" s="57">
        <f t="shared" si="510"/>
        <v>2.4969999999999999</v>
      </c>
      <c r="G1632" s="57">
        <f t="shared" si="511"/>
        <v>0</v>
      </c>
      <c r="H1632" s="57">
        <f>IF(Q1631&gt;SetUp!$B$56,SetUp!$B$56,Q1631)</f>
        <v>14.206168109657137</v>
      </c>
      <c r="I1632" s="57">
        <f t="shared" si="525"/>
        <v>2.8784313701175384</v>
      </c>
      <c r="J1632" s="57">
        <f>MIN(F1632,H1632,(1-EXP(-SetUp!$B$52*H1632/SetUp!$B$56))*F1632)</f>
        <v>2.2257254186747764</v>
      </c>
      <c r="K1632" s="57">
        <f t="shared" si="512"/>
        <v>11.980442690982361</v>
      </c>
      <c r="L1632" s="57">
        <f>IF(I1632&lt;=0,0,MIN(SetUp!$B$50*I1632^SetUp!$B$55,I1632))</f>
        <v>0.11920358484178478</v>
      </c>
      <c r="M1632" s="57">
        <f t="shared" si="513"/>
        <v>2.7592277852757534</v>
      </c>
      <c r="N1632" s="57">
        <f>IF(SetUp!$B$62=0,X1632,(B1632-E1632)*(1-(H1632/SetUp!$B$66/SetUp!$B$56)))</f>
        <v>0</v>
      </c>
      <c r="O1632" s="57">
        <f>K1632*SetUp!$B$65</f>
        <v>0</v>
      </c>
      <c r="P1632" s="57">
        <f>MIN(SetUp!$B$54*L1632^SetUp!$B$51,L1632)</f>
        <v>6.3434604269291678E-2</v>
      </c>
      <c r="Q1632" s="57">
        <f t="shared" si="514"/>
        <v>11.980442690982361</v>
      </c>
      <c r="R1632" s="57">
        <f>IF((H1632+N1632-O1632)&gt;SetUp!$B$56,T1631+H1632+N1632-O1632-SetUp!$B$56,T1631)</f>
        <v>0</v>
      </c>
      <c r="S1632" s="57">
        <f>R1632*SetUp!$B$65</f>
        <v>0</v>
      </c>
      <c r="T1632" s="57">
        <f>IF((R1632-S1632)&lt;SetUp!$B$53,R1632-S1632,SetUp!$B$53)</f>
        <v>0</v>
      </c>
      <c r="U1632" s="57">
        <f t="shared" si="515"/>
        <v>2.7592277852757534</v>
      </c>
      <c r="V1632" s="57">
        <f>(L1632-P1632)/1000*SetUp!$B$13*1000000/SetUp!$B$48</f>
        <v>3.1720103988779522</v>
      </c>
      <c r="W1632" s="57">
        <f t="shared" si="526"/>
        <v>2.7755575615628914E-16</v>
      </c>
      <c r="X1632" s="57">
        <f>MAX((SetUp!$B$56*(1-($H1632/SetUp!$B$56)^2)*TANH(($B1632-$D1632)/SetUp!$B$56))/(1+$H1632/SetUp!$B$56*TANH(($B1632-$D1632)/SetUp!$B$56)),0)</f>
        <v>0</v>
      </c>
      <c r="AP1632" s="64">
        <v>28876</v>
      </c>
      <c r="AQ1632" s="55">
        <v>1</v>
      </c>
      <c r="AR1632" s="55">
        <v>21</v>
      </c>
      <c r="AS1632" s="66">
        <f t="shared" si="516"/>
        <v>0.05</v>
      </c>
      <c r="AT1632" s="66">
        <f t="shared" si="517"/>
        <v>0.16926731521902988</v>
      </c>
      <c r="AU1632" s="55" t="str">
        <f>IF(OR($AP1632&lt;SetUp!$B$97,$AP1632&gt;SetUp!$B$98),"Não","Sim")</f>
        <v>Não</v>
      </c>
      <c r="AV1632" s="68">
        <f t="shared" si="518"/>
        <v>0.22360679774997896</v>
      </c>
      <c r="AW1632" s="68">
        <f t="shared" si="519"/>
        <v>0.41142109233610019</v>
      </c>
      <c r="AX1632" s="68">
        <f t="shared" si="520"/>
        <v>-1.3010299956639813</v>
      </c>
      <c r="AY1632" s="68">
        <f t="shared" si="521"/>
        <v>-0.77142689416754606</v>
      </c>
      <c r="AZ1632" s="68">
        <f t="shared" si="522"/>
        <v>0.11926731521902988</v>
      </c>
      <c r="BA1632" s="68">
        <f t="shared" si="523"/>
        <v>0.18781429458612123</v>
      </c>
      <c r="BB1632" s="68">
        <f t="shared" si="524"/>
        <v>0.52960310149643519</v>
      </c>
    </row>
    <row r="1633" spans="1:54" x14ac:dyDescent="0.3">
      <c r="A1633" s="64">
        <v>28295</v>
      </c>
      <c r="B1633" s="57">
        <v>0.63400000000000001</v>
      </c>
      <c r="C1633" s="57">
        <v>3.1219999999999999</v>
      </c>
      <c r="D1633" s="57">
        <v>3.4009999999999998</v>
      </c>
      <c r="E1633" s="57">
        <f t="shared" si="509"/>
        <v>0.63400000000000001</v>
      </c>
      <c r="F1633" s="57">
        <f t="shared" si="510"/>
        <v>2.7669999999999999</v>
      </c>
      <c r="G1633" s="57">
        <f t="shared" si="511"/>
        <v>0</v>
      </c>
      <c r="H1633" s="57">
        <f>IF(Q1632&gt;SetUp!$B$56,SetUp!$B$56,Q1632)</f>
        <v>11.980442690982361</v>
      </c>
      <c r="I1633" s="57">
        <f t="shared" si="525"/>
        <v>2.7592277852757534</v>
      </c>
      <c r="J1633" s="57">
        <f>MIN(F1633,H1633,(1-EXP(-SetUp!$B$52*H1633/SetUp!$B$56))*F1633)</f>
        <v>2.3413681335845622</v>
      </c>
      <c r="K1633" s="57">
        <f t="shared" si="512"/>
        <v>9.6390745573977981</v>
      </c>
      <c r="L1633" s="57">
        <f>IF(I1633&lt;=0,0,MIN(SetUp!$B$50*I1633^SetUp!$B$55,I1633))</f>
        <v>0.11109012162196231</v>
      </c>
      <c r="M1633" s="57">
        <f t="shared" si="513"/>
        <v>2.6481376636537912</v>
      </c>
      <c r="N1633" s="57">
        <f>IF(SetUp!$B$62=0,X1633,(B1633-E1633)*(1-(H1633/SetUp!$B$66/SetUp!$B$56)))</f>
        <v>0</v>
      </c>
      <c r="O1633" s="57">
        <f>K1633*SetUp!$B$65</f>
        <v>0</v>
      </c>
      <c r="P1633" s="57">
        <f>MIN(SetUp!$B$54*L1633^SetUp!$B$51,L1633)</f>
        <v>5.918793138224912E-2</v>
      </c>
      <c r="Q1633" s="57">
        <f t="shared" si="514"/>
        <v>9.6390745573977981</v>
      </c>
      <c r="R1633" s="57">
        <f>IF((H1633+N1633-O1633)&gt;SetUp!$B$56,T1632+H1633+N1633-O1633-SetUp!$B$56,T1632)</f>
        <v>0</v>
      </c>
      <c r="S1633" s="57">
        <f>R1633*SetUp!$B$65</f>
        <v>0</v>
      </c>
      <c r="T1633" s="57">
        <f>IF((R1633-S1633)&lt;SetUp!$B$53,R1633-S1633,SetUp!$B$53)</f>
        <v>0</v>
      </c>
      <c r="U1633" s="57">
        <f t="shared" si="515"/>
        <v>2.6481376636537912</v>
      </c>
      <c r="V1633" s="57">
        <f>(L1633-P1633)/1000*SetUp!$B$13*1000000/SetUp!$B$48</f>
        <v>2.9520763240580821</v>
      </c>
      <c r="W1633" s="57">
        <f t="shared" si="526"/>
        <v>-3.1918911957973251E-16</v>
      </c>
      <c r="X1633" s="57">
        <f>MAX((SetUp!$B$56*(1-($H1633/SetUp!$B$56)^2)*TANH(($B1633-$D1633)/SetUp!$B$56))/(1+$H1633/SetUp!$B$56*TANH(($B1633-$D1633)/SetUp!$B$56)),0)</f>
        <v>0</v>
      </c>
      <c r="AP1633" s="64">
        <v>28877</v>
      </c>
      <c r="AQ1633" s="55">
        <v>1</v>
      </c>
      <c r="AR1633" s="55">
        <v>22</v>
      </c>
      <c r="AS1633" s="66">
        <f t="shared" si="516"/>
        <v>0.04</v>
      </c>
      <c r="AT1633" s="66">
        <f t="shared" si="517"/>
        <v>0.16550123764575558</v>
      </c>
      <c r="AU1633" s="55" t="str">
        <f>IF(OR($AP1633&lt;SetUp!$B$97,$AP1633&gt;SetUp!$B$98),"Não","Sim")</f>
        <v>Não</v>
      </c>
      <c r="AV1633" s="68">
        <f t="shared" si="518"/>
        <v>0.2</v>
      </c>
      <c r="AW1633" s="68">
        <f t="shared" si="519"/>
        <v>0.40681843326692507</v>
      </c>
      <c r="AX1633" s="68">
        <f t="shared" si="520"/>
        <v>-1.3979400086720375</v>
      </c>
      <c r="AY1633" s="68">
        <f t="shared" si="521"/>
        <v>-0.78119875414981876</v>
      </c>
      <c r="AZ1633" s="68">
        <f t="shared" si="522"/>
        <v>0.12550123764575558</v>
      </c>
      <c r="BA1633" s="68">
        <f t="shared" si="523"/>
        <v>0.20681843326692506</v>
      </c>
      <c r="BB1633" s="68">
        <f t="shared" si="524"/>
        <v>0.61674125452221873</v>
      </c>
    </row>
    <row r="1634" spans="1:54" x14ac:dyDescent="0.3">
      <c r="A1634" s="64">
        <v>28296</v>
      </c>
      <c r="B1634" s="57">
        <v>1.175</v>
      </c>
      <c r="C1634" s="57">
        <v>3.1219999999999999</v>
      </c>
      <c r="D1634" s="57">
        <v>3.4009999999999998</v>
      </c>
      <c r="E1634" s="57">
        <f t="shared" si="509"/>
        <v>1.175</v>
      </c>
      <c r="F1634" s="57">
        <f t="shared" si="510"/>
        <v>2.226</v>
      </c>
      <c r="G1634" s="57">
        <f t="shared" si="511"/>
        <v>0</v>
      </c>
      <c r="H1634" s="57">
        <f>IF(Q1633&gt;SetUp!$B$56,SetUp!$B$56,Q1633)</f>
        <v>9.6390745573977981</v>
      </c>
      <c r="I1634" s="57">
        <f t="shared" si="525"/>
        <v>2.6481376636537912</v>
      </c>
      <c r="J1634" s="57">
        <f>MIN(F1634,H1634,(1-EXP(-SetUp!$B$52*H1634/SetUp!$B$56))*F1634)</f>
        <v>1.7323355021827735</v>
      </c>
      <c r="K1634" s="57">
        <f t="shared" si="512"/>
        <v>7.9067390552150245</v>
      </c>
      <c r="L1634" s="57">
        <f>IF(I1634&lt;=0,0,MIN(SetUp!$B$50*I1634^SetUp!$B$55,I1634))</f>
        <v>0.10373622696801858</v>
      </c>
      <c r="M1634" s="57">
        <f t="shared" si="513"/>
        <v>2.5444014366857726</v>
      </c>
      <c r="N1634" s="57">
        <f>IF(SetUp!$B$62=0,X1634,(B1634-E1634)*(1-(H1634/SetUp!$B$66/SetUp!$B$56)))</f>
        <v>0</v>
      </c>
      <c r="O1634" s="57">
        <f>K1634*SetUp!$B$65</f>
        <v>0</v>
      </c>
      <c r="P1634" s="57">
        <f>MIN(SetUp!$B$54*L1634^SetUp!$B$51,L1634)</f>
        <v>5.5334270259311071E-2</v>
      </c>
      <c r="Q1634" s="57">
        <f t="shared" si="514"/>
        <v>7.9067390552150245</v>
      </c>
      <c r="R1634" s="57">
        <f>IF((H1634+N1634-O1634)&gt;SetUp!$B$56,T1633+H1634+N1634-O1634-SetUp!$B$56,T1633)</f>
        <v>0</v>
      </c>
      <c r="S1634" s="57">
        <f>R1634*SetUp!$B$65</f>
        <v>0</v>
      </c>
      <c r="T1634" s="57">
        <f>IF((R1634-S1634)&lt;SetUp!$B$53,R1634-S1634,SetUp!$B$53)</f>
        <v>0</v>
      </c>
      <c r="U1634" s="57">
        <f t="shared" si="515"/>
        <v>2.5444014366857726</v>
      </c>
      <c r="V1634" s="57">
        <f>(L1634-P1634)/1000*SetUp!$B$13*1000000/SetUp!$B$48</f>
        <v>2.7529911508152431</v>
      </c>
      <c r="W1634" s="57">
        <f t="shared" si="526"/>
        <v>5.9674487573602164E-16</v>
      </c>
      <c r="X1634" s="57">
        <f>MAX((SetUp!$B$56*(1-($H1634/SetUp!$B$56)^2)*TANH(($B1634-$D1634)/SetUp!$B$56))/(1+$H1634/SetUp!$B$56*TANH(($B1634-$D1634)/SetUp!$B$56)),0)</f>
        <v>0</v>
      </c>
      <c r="AP1634" s="64">
        <v>28878</v>
      </c>
      <c r="AQ1634" s="55">
        <v>1</v>
      </c>
      <c r="AR1634" s="55">
        <v>23</v>
      </c>
      <c r="AS1634" s="66">
        <f t="shared" si="516"/>
        <v>3.5000000000000003E-2</v>
      </c>
      <c r="AT1634" s="66">
        <f t="shared" si="517"/>
        <v>0.19368067644535747</v>
      </c>
      <c r="AU1634" s="55" t="str">
        <f>IF(OR($AP1634&lt;SetUp!$B$97,$AP1634&gt;SetUp!$B$98),"Não","Sim")</f>
        <v>Não</v>
      </c>
      <c r="AV1634" s="68">
        <f t="shared" si="518"/>
        <v>0.18708286933869708</v>
      </c>
      <c r="AW1634" s="68">
        <f t="shared" si="519"/>
        <v>0.4400916682298785</v>
      </c>
      <c r="AX1634" s="68">
        <f t="shared" si="520"/>
        <v>-1.4559319556497243</v>
      </c>
      <c r="AY1634" s="68">
        <f t="shared" si="521"/>
        <v>-0.71291370675522769</v>
      </c>
      <c r="AZ1634" s="68">
        <f t="shared" si="522"/>
        <v>0.15868067644535747</v>
      </c>
      <c r="BA1634" s="68">
        <f t="shared" si="523"/>
        <v>0.25300879889118144</v>
      </c>
      <c r="BB1634" s="68">
        <f t="shared" si="524"/>
        <v>0.74301824889449664</v>
      </c>
    </row>
    <row r="1635" spans="1:54" x14ac:dyDescent="0.3">
      <c r="A1635" s="64">
        <v>28297</v>
      </c>
      <c r="B1635" s="57">
        <v>2.2320000000000002</v>
      </c>
      <c r="C1635" s="57">
        <v>2.8149999999999999</v>
      </c>
      <c r="D1635" s="57">
        <v>3.4009999999999998</v>
      </c>
      <c r="E1635" s="57">
        <f t="shared" si="509"/>
        <v>2.2320000000000002</v>
      </c>
      <c r="F1635" s="57">
        <f t="shared" si="510"/>
        <v>1.1689999999999996</v>
      </c>
      <c r="G1635" s="57">
        <f t="shared" si="511"/>
        <v>0</v>
      </c>
      <c r="H1635" s="57">
        <f>IF(Q1634&gt;SetUp!$B$56,SetUp!$B$56,Q1634)</f>
        <v>7.9067390552150245</v>
      </c>
      <c r="I1635" s="57">
        <f t="shared" si="525"/>
        <v>2.5444014366857726</v>
      </c>
      <c r="J1635" s="57">
        <f>MIN(F1635,H1635,(1-EXP(-SetUp!$B$52*H1635/SetUp!$B$56))*F1635)</f>
        <v>0.82915963790667524</v>
      </c>
      <c r="K1635" s="57">
        <f t="shared" si="512"/>
        <v>7.0775794173083497</v>
      </c>
      <c r="L1635" s="57">
        <f>IF(I1635&lt;=0,0,MIN(SetUp!$B$50*I1635^SetUp!$B$55,I1635))</f>
        <v>9.7052241735511788E-2</v>
      </c>
      <c r="M1635" s="57">
        <f t="shared" si="513"/>
        <v>2.4473491949502608</v>
      </c>
      <c r="N1635" s="57">
        <f>IF(SetUp!$B$62=0,X1635,(B1635-E1635)*(1-(H1635/SetUp!$B$66/SetUp!$B$56)))</f>
        <v>0</v>
      </c>
      <c r="O1635" s="57">
        <f>K1635*SetUp!$B$65</f>
        <v>0</v>
      </c>
      <c r="P1635" s="57">
        <f>MIN(SetUp!$B$54*L1635^SetUp!$B$51,L1635)</f>
        <v>5.1827633359944177E-2</v>
      </c>
      <c r="Q1635" s="57">
        <f t="shared" si="514"/>
        <v>7.0775794173083497</v>
      </c>
      <c r="R1635" s="57">
        <f>IF((H1635+N1635-O1635)&gt;SetUp!$B$56,T1634+H1635+N1635-O1635-SetUp!$B$56,T1634)</f>
        <v>0</v>
      </c>
      <c r="S1635" s="57">
        <f>R1635*SetUp!$B$65</f>
        <v>0</v>
      </c>
      <c r="T1635" s="57">
        <f>IF((R1635-S1635)&lt;SetUp!$B$53,R1635-S1635,SetUp!$B$53)</f>
        <v>0</v>
      </c>
      <c r="U1635" s="57">
        <f t="shared" si="515"/>
        <v>2.4473491949502608</v>
      </c>
      <c r="V1635" s="57">
        <f>(L1635-P1635)/1000*SetUp!$B$13*1000000/SetUp!$B$48</f>
        <v>2.5722709395057257</v>
      </c>
      <c r="W1635" s="57">
        <f t="shared" si="526"/>
        <v>9.298117831235686E-16</v>
      </c>
      <c r="X1635" s="57">
        <f>MAX((SetUp!$B$56*(1-($H1635/SetUp!$B$56)^2)*TANH(($B1635-$D1635)/SetUp!$B$56))/(1+$H1635/SetUp!$B$56*TANH(($B1635-$D1635)/SetUp!$B$56)),0)</f>
        <v>0</v>
      </c>
      <c r="AP1635" s="64">
        <v>28879</v>
      </c>
      <c r="AQ1635" s="55">
        <v>1</v>
      </c>
      <c r="AR1635" s="55">
        <v>24</v>
      </c>
      <c r="AS1635" s="66">
        <f t="shared" si="516"/>
        <v>0.498</v>
      </c>
      <c r="AT1635" s="66">
        <f t="shared" si="517"/>
        <v>0.50625739878107745</v>
      </c>
      <c r="AU1635" s="55" t="str">
        <f>IF(OR($AP1635&lt;SetUp!$B$97,$AP1635&gt;SetUp!$B$98),"Não","Sim")</f>
        <v>Não</v>
      </c>
      <c r="AV1635" s="68">
        <f t="shared" si="518"/>
        <v>0.70569115057509402</v>
      </c>
      <c r="AW1635" s="68">
        <f t="shared" si="519"/>
        <v>0.71151767285224721</v>
      </c>
      <c r="AX1635" s="68">
        <f t="shared" si="520"/>
        <v>-0.30277065724028246</v>
      </c>
      <c r="AY1635" s="68">
        <f t="shared" si="521"/>
        <v>-0.29562861666356766</v>
      </c>
      <c r="AZ1635" s="68">
        <f t="shared" si="522"/>
        <v>8.2573987810774518E-3</v>
      </c>
      <c r="BA1635" s="68">
        <f t="shared" si="523"/>
        <v>5.8265222771531899E-3</v>
      </c>
      <c r="BB1635" s="68">
        <f t="shared" si="524"/>
        <v>7.1420405767148032E-3</v>
      </c>
    </row>
    <row r="1636" spans="1:54" x14ac:dyDescent="0.3">
      <c r="A1636" s="64">
        <v>28298</v>
      </c>
      <c r="B1636" s="57">
        <v>1.546</v>
      </c>
      <c r="C1636" s="57">
        <v>2.3940000000000001</v>
      </c>
      <c r="D1636" s="57">
        <v>3.4009999999999998</v>
      </c>
      <c r="E1636" s="57">
        <f t="shared" si="509"/>
        <v>1.546</v>
      </c>
      <c r="F1636" s="57">
        <f t="shared" si="510"/>
        <v>1.8549999999999998</v>
      </c>
      <c r="G1636" s="57">
        <f t="shared" si="511"/>
        <v>0</v>
      </c>
      <c r="H1636" s="57">
        <f>IF(Q1635&gt;SetUp!$B$56,SetUp!$B$56,Q1635)</f>
        <v>7.0775794173083497</v>
      </c>
      <c r="I1636" s="57">
        <f t="shared" si="525"/>
        <v>2.4473491949502608</v>
      </c>
      <c r="J1636" s="57">
        <f>MIN(F1636,H1636,(1-EXP(-SetUp!$B$52*H1636/SetUp!$B$56))*F1636)</f>
        <v>1.2411392007732789</v>
      </c>
      <c r="K1636" s="57">
        <f t="shared" si="512"/>
        <v>5.8364402165350704</v>
      </c>
      <c r="L1636" s="57">
        <f>IF(I1636&lt;=0,0,MIN(SetUp!$B$50*I1636^SetUp!$B$55,I1636))</f>
        <v>9.096117980517282E-2</v>
      </c>
      <c r="M1636" s="57">
        <f t="shared" si="513"/>
        <v>2.3563880151450878</v>
      </c>
      <c r="N1636" s="57">
        <f>IF(SetUp!$B$62=0,X1636,(B1636-E1636)*(1-(H1636/SetUp!$B$66/SetUp!$B$56)))</f>
        <v>0</v>
      </c>
      <c r="O1636" s="57">
        <f>K1636*SetUp!$B$65</f>
        <v>0</v>
      </c>
      <c r="P1636" s="57">
        <f>MIN(SetUp!$B$54*L1636^SetUp!$B$51,L1636)</f>
        <v>4.8628488193300873E-2</v>
      </c>
      <c r="Q1636" s="57">
        <f t="shared" si="514"/>
        <v>5.8364402165350704</v>
      </c>
      <c r="R1636" s="57">
        <f>IF((H1636+N1636-O1636)&gt;SetUp!$B$56,T1635+H1636+N1636-O1636-SetUp!$B$56,T1635)</f>
        <v>0</v>
      </c>
      <c r="S1636" s="57">
        <f>R1636*SetUp!$B$65</f>
        <v>0</v>
      </c>
      <c r="T1636" s="57">
        <f>IF((R1636-S1636)&lt;SetUp!$B$53,R1636-S1636,SetUp!$B$53)</f>
        <v>0</v>
      </c>
      <c r="U1636" s="57">
        <f t="shared" si="515"/>
        <v>2.3563880151450878</v>
      </c>
      <c r="V1636" s="57">
        <f>(L1636-P1636)/1000*SetUp!$B$13*1000000/SetUp!$B$48</f>
        <v>2.4077854145245392</v>
      </c>
      <c r="W1636" s="57">
        <f t="shared" si="526"/>
        <v>-4.4408920985006262E-16</v>
      </c>
      <c r="X1636" s="57">
        <f>MAX((SetUp!$B$56*(1-($H1636/SetUp!$B$56)^2)*TANH(($B1636-$D1636)/SetUp!$B$56))/(1+$H1636/SetUp!$B$56*TANH(($B1636-$D1636)/SetUp!$B$56)),0)</f>
        <v>0</v>
      </c>
      <c r="AP1636" s="64">
        <v>28880</v>
      </c>
      <c r="AQ1636" s="55">
        <v>1</v>
      </c>
      <c r="AR1636" s="55">
        <v>25</v>
      </c>
      <c r="AS1636" s="66">
        <f t="shared" si="516"/>
        <v>7.2130000000000001</v>
      </c>
      <c r="AT1636" s="66">
        <f t="shared" si="517"/>
        <v>0.51718748113567503</v>
      </c>
      <c r="AU1636" s="55" t="str">
        <f>IF(OR($AP1636&lt;SetUp!$B$97,$AP1636&gt;SetUp!$B$98),"Não","Sim")</f>
        <v>Não</v>
      </c>
      <c r="AV1636" s="68">
        <f t="shared" si="518"/>
        <v>2.6857028875138069</v>
      </c>
      <c r="AW1636" s="68">
        <f t="shared" si="519"/>
        <v>0.71915748006655333</v>
      </c>
      <c r="AX1636" s="68">
        <f t="shared" si="520"/>
        <v>0.8581159321900661</v>
      </c>
      <c r="AY1636" s="68">
        <f t="shared" si="521"/>
        <v>-0.28635199604898515</v>
      </c>
      <c r="AZ1636" s="68">
        <f t="shared" si="522"/>
        <v>-6.6958125188643249</v>
      </c>
      <c r="BA1636" s="68">
        <f t="shared" si="523"/>
        <v>-1.9665454074472537</v>
      </c>
      <c r="BB1636" s="68">
        <f t="shared" si="524"/>
        <v>-1.1444679282390513</v>
      </c>
    </row>
    <row r="1637" spans="1:54" x14ac:dyDescent="0.3">
      <c r="A1637" s="64">
        <v>28299</v>
      </c>
      <c r="B1637" s="57">
        <v>2.7309999999999999</v>
      </c>
      <c r="C1637" s="57">
        <v>2.2629999999999999</v>
      </c>
      <c r="D1637" s="57">
        <v>3.4009999999999998</v>
      </c>
      <c r="E1637" s="57">
        <f t="shared" si="509"/>
        <v>2.7309999999999999</v>
      </c>
      <c r="F1637" s="57">
        <f t="shared" si="510"/>
        <v>0.66999999999999993</v>
      </c>
      <c r="G1637" s="57">
        <f t="shared" si="511"/>
        <v>0</v>
      </c>
      <c r="H1637" s="57">
        <f>IF(Q1636&gt;SetUp!$B$56,SetUp!$B$56,Q1636)</f>
        <v>5.8364402165350704</v>
      </c>
      <c r="I1637" s="57">
        <f t="shared" si="525"/>
        <v>2.3563880151450878</v>
      </c>
      <c r="J1637" s="57">
        <f>MIN(F1637,H1637,(1-EXP(-SetUp!$B$52*H1637/SetUp!$B$56))*F1637)</f>
        <v>0.40083248219395951</v>
      </c>
      <c r="K1637" s="57">
        <f t="shared" si="512"/>
        <v>5.4356077343411107</v>
      </c>
      <c r="L1637" s="57">
        <f>IF(I1637&lt;=0,0,MIN(SetUp!$B$50*I1637^SetUp!$B$55,I1637))</f>
        <v>8.5396655017344628E-2</v>
      </c>
      <c r="M1637" s="57">
        <f t="shared" si="513"/>
        <v>2.2709913601277432</v>
      </c>
      <c r="N1637" s="57">
        <f>IF(SetUp!$B$62=0,X1637,(B1637-E1637)*(1-(H1637/SetUp!$B$66/SetUp!$B$56)))</f>
        <v>0</v>
      </c>
      <c r="O1637" s="57">
        <f>K1637*SetUp!$B$65</f>
        <v>0</v>
      </c>
      <c r="P1637" s="57">
        <f>MIN(SetUp!$B$54*L1637^SetUp!$B$51,L1637)</f>
        <v>4.5702707452495717E-2</v>
      </c>
      <c r="Q1637" s="57">
        <f t="shared" si="514"/>
        <v>5.4356077343411107</v>
      </c>
      <c r="R1637" s="57">
        <f>IF((H1637+N1637-O1637)&gt;SetUp!$B$56,T1636+H1637+N1637-O1637-SetUp!$B$56,T1636)</f>
        <v>0</v>
      </c>
      <c r="S1637" s="57">
        <f>R1637*SetUp!$B$65</f>
        <v>0</v>
      </c>
      <c r="T1637" s="57">
        <f>IF((R1637-S1637)&lt;SetUp!$B$53,R1637-S1637,SetUp!$B$53)</f>
        <v>0</v>
      </c>
      <c r="U1637" s="57">
        <f t="shared" si="515"/>
        <v>2.2709913601277432</v>
      </c>
      <c r="V1637" s="57">
        <f>(L1637-P1637)/1000*SetUp!$B$13*1000000/SetUp!$B$48</f>
        <v>2.2576997670694241</v>
      </c>
      <c r="W1637" s="57">
        <f t="shared" si="526"/>
        <v>-2.0816681711721685E-16</v>
      </c>
      <c r="X1637" s="57">
        <f>MAX((SetUp!$B$56*(1-($H1637/SetUp!$B$56)^2)*TANH(($B1637-$D1637)/SetUp!$B$56))/(1+$H1637/SetUp!$B$56*TANH(($B1637-$D1637)/SetUp!$B$56)),0)</f>
        <v>0</v>
      </c>
      <c r="AP1637" s="64">
        <v>28881</v>
      </c>
      <c r="AQ1637" s="55">
        <v>1</v>
      </c>
      <c r="AR1637" s="55">
        <v>26</v>
      </c>
      <c r="AS1637" s="66">
        <f t="shared" si="516"/>
        <v>12.226000000000001</v>
      </c>
      <c r="AT1637" s="66">
        <f t="shared" si="517"/>
        <v>0.97445766680018631</v>
      </c>
      <c r="AU1637" s="55" t="str">
        <f>IF(OR($AP1637&lt;SetUp!$B$97,$AP1637&gt;SetUp!$B$98),"Não","Sim")</f>
        <v>Não</v>
      </c>
      <c r="AV1637" s="68">
        <f t="shared" si="518"/>
        <v>3.4965697476240911</v>
      </c>
      <c r="AW1637" s="68">
        <f t="shared" si="519"/>
        <v>0.98714622361643378</v>
      </c>
      <c r="AX1637" s="68">
        <f t="shared" si="520"/>
        <v>1.0872843914537615</v>
      </c>
      <c r="AY1637" s="68">
        <f t="shared" si="521"/>
        <v>-1.1237023118370501E-2</v>
      </c>
      <c r="AZ1637" s="68">
        <f t="shared" si="522"/>
        <v>-11.251542333199815</v>
      </c>
      <c r="BA1637" s="68">
        <f t="shared" si="523"/>
        <v>-2.5094235240076572</v>
      </c>
      <c r="BB1637" s="68">
        <f t="shared" si="524"/>
        <v>-1.098521414572132</v>
      </c>
    </row>
    <row r="1638" spans="1:54" x14ac:dyDescent="0.3">
      <c r="A1638" s="64">
        <v>28300</v>
      </c>
      <c r="B1638" s="57">
        <v>5.5460000000000003</v>
      </c>
      <c r="C1638" s="57">
        <v>2.016</v>
      </c>
      <c r="D1638" s="57">
        <v>3.4009999999999998</v>
      </c>
      <c r="E1638" s="57">
        <f t="shared" si="509"/>
        <v>3.4009999999999998</v>
      </c>
      <c r="F1638" s="57">
        <f t="shared" si="510"/>
        <v>0</v>
      </c>
      <c r="G1638" s="57">
        <f t="shared" si="511"/>
        <v>2.2309651415616472E-2</v>
      </c>
      <c r="H1638" s="57">
        <f>IF(Q1637&gt;SetUp!$B$56,SetUp!$B$56,Q1637)</f>
        <v>5.4356077343411107</v>
      </c>
      <c r="I1638" s="57">
        <f t="shared" si="525"/>
        <v>2.2933010115433596</v>
      </c>
      <c r="J1638" s="57">
        <f>MIN(F1638,H1638,(1-EXP(-SetUp!$B$52*H1638/SetUp!$B$56))*F1638)</f>
        <v>0</v>
      </c>
      <c r="K1638" s="57">
        <f t="shared" si="512"/>
        <v>5.4356077343411107</v>
      </c>
      <c r="L1638" s="57">
        <f>IF(I1638&lt;=0,0,MIN(SetUp!$B$50*I1638^SetUp!$B$55,I1638))</f>
        <v>8.1620256530586063E-2</v>
      </c>
      <c r="M1638" s="57">
        <f t="shared" si="513"/>
        <v>2.2116807550127735</v>
      </c>
      <c r="N1638" s="57">
        <f>IF(SetUp!$B$62=0,X1638,(B1638-E1638)*(1-(H1638/SetUp!$B$66/SetUp!$B$56)))</f>
        <v>2.122690348584384</v>
      </c>
      <c r="O1638" s="57">
        <f>K1638*SetUp!$B$65</f>
        <v>0</v>
      </c>
      <c r="P1638" s="57">
        <f>MIN(SetUp!$B$54*L1638^SetUp!$B$51,L1638)</f>
        <v>4.3715272293188653E-2</v>
      </c>
      <c r="Q1638" s="57">
        <f t="shared" si="514"/>
        <v>7.5582980829254947</v>
      </c>
      <c r="R1638" s="57">
        <f>IF((H1638+N1638-O1638)&gt;SetUp!$B$56,T1637+H1638+N1638-O1638-SetUp!$B$56,T1637)</f>
        <v>0</v>
      </c>
      <c r="S1638" s="57">
        <f>R1638*SetUp!$B$65</f>
        <v>0</v>
      </c>
      <c r="T1638" s="57">
        <f>IF((R1638-S1638)&lt;SetUp!$B$53,R1638-S1638,SetUp!$B$53)</f>
        <v>0</v>
      </c>
      <c r="U1638" s="57">
        <f t="shared" si="515"/>
        <v>2.2116807550127735</v>
      </c>
      <c r="V1638" s="57">
        <f>(L1638-P1638)/1000*SetUp!$B$13*1000000/SetUp!$B$48</f>
        <v>2.1559476780114011</v>
      </c>
      <c r="W1638" s="57">
        <f t="shared" si="526"/>
        <v>0</v>
      </c>
      <c r="X1638" s="57">
        <f>MAX((SetUp!$B$56*(1-($H1638/SetUp!$B$56)^2)*TANH(($B1638-$D1638)/SetUp!$B$56))/(1+$H1638/SetUp!$B$56*TANH(($B1638-$D1638)/SetUp!$B$56)),0)</f>
        <v>2.122690348584384</v>
      </c>
      <c r="AP1638" s="64">
        <v>28882</v>
      </c>
      <c r="AQ1638" s="55">
        <v>1</v>
      </c>
      <c r="AR1638" s="55">
        <v>27</v>
      </c>
      <c r="AS1638" s="66">
        <f t="shared" si="516"/>
        <v>6.1589999999999998</v>
      </c>
      <c r="AT1638" s="66">
        <f t="shared" si="517"/>
        <v>0.9316632962838991</v>
      </c>
      <c r="AU1638" s="55" t="str">
        <f>IF(OR($AP1638&lt;SetUp!$B$97,$AP1638&gt;SetUp!$B$98),"Não","Sim")</f>
        <v>Não</v>
      </c>
      <c r="AV1638" s="68">
        <f t="shared" si="518"/>
        <v>2.4817332652805377</v>
      </c>
      <c r="AW1638" s="68">
        <f t="shared" si="519"/>
        <v>0.96522706980476836</v>
      </c>
      <c r="AX1638" s="68">
        <f t="shared" si="520"/>
        <v>0.7895102040902543</v>
      </c>
      <c r="AY1638" s="68">
        <f t="shared" si="521"/>
        <v>-3.0741013596990063E-2</v>
      </c>
      <c r="AZ1638" s="68">
        <f t="shared" si="522"/>
        <v>-5.2273367037161007</v>
      </c>
      <c r="BA1638" s="68">
        <f t="shared" si="523"/>
        <v>-1.5165061954757695</v>
      </c>
      <c r="BB1638" s="68">
        <f t="shared" si="524"/>
        <v>-0.8202512176872444</v>
      </c>
    </row>
    <row r="1639" spans="1:54" x14ac:dyDescent="0.3">
      <c r="A1639" s="64">
        <v>28301</v>
      </c>
      <c r="B1639" s="57">
        <v>1.5489999999999999</v>
      </c>
      <c r="C1639" s="57">
        <v>4.1740000000000004</v>
      </c>
      <c r="D1639" s="57">
        <v>3.4009999999999998</v>
      </c>
      <c r="E1639" s="57">
        <f t="shared" si="509"/>
        <v>1.5489999999999999</v>
      </c>
      <c r="F1639" s="57">
        <f t="shared" si="510"/>
        <v>1.8519999999999999</v>
      </c>
      <c r="G1639" s="57">
        <f t="shared" si="511"/>
        <v>0</v>
      </c>
      <c r="H1639" s="57">
        <f>IF(Q1638&gt;SetUp!$B$56,SetUp!$B$56,Q1638)</f>
        <v>7.5582980829254947</v>
      </c>
      <c r="I1639" s="57">
        <f t="shared" si="525"/>
        <v>2.2116807550127735</v>
      </c>
      <c r="J1639" s="57">
        <f>MIN(F1639,H1639,(1-EXP(-SetUp!$B$52*H1639/SetUp!$B$56))*F1639)</f>
        <v>1.2834795185325989</v>
      </c>
      <c r="K1639" s="57">
        <f t="shared" si="512"/>
        <v>6.2748185643928958</v>
      </c>
      <c r="L1639" s="57">
        <f>IF(I1639&lt;=0,0,MIN(SetUp!$B$50*I1639^SetUp!$B$55,I1639))</f>
        <v>7.6836383581120049E-2</v>
      </c>
      <c r="M1639" s="57">
        <f t="shared" si="513"/>
        <v>2.1348443714316536</v>
      </c>
      <c r="N1639" s="57">
        <f>IF(SetUp!$B$62=0,X1639,(B1639-E1639)*(1-(H1639/SetUp!$B$66/SetUp!$B$56)))</f>
        <v>0</v>
      </c>
      <c r="O1639" s="57">
        <f>K1639*SetUp!$B$65</f>
        <v>0</v>
      </c>
      <c r="P1639" s="57">
        <f>MIN(SetUp!$B$54*L1639^SetUp!$B$51,L1639)</f>
        <v>4.1195368184817463E-2</v>
      </c>
      <c r="Q1639" s="57">
        <f t="shared" si="514"/>
        <v>6.2748185643928958</v>
      </c>
      <c r="R1639" s="57">
        <f>IF((H1639+N1639-O1639)&gt;SetUp!$B$56,T1638+H1639+N1639-O1639-SetUp!$B$56,T1638)</f>
        <v>0</v>
      </c>
      <c r="S1639" s="57">
        <f>R1639*SetUp!$B$65</f>
        <v>0</v>
      </c>
      <c r="T1639" s="57">
        <f>IF((R1639-S1639)&lt;SetUp!$B$53,R1639-S1639,SetUp!$B$53)</f>
        <v>0</v>
      </c>
      <c r="U1639" s="57">
        <f t="shared" si="515"/>
        <v>2.1348443714316536</v>
      </c>
      <c r="V1639" s="57">
        <f>(L1639-P1639)/1000*SetUp!$B$13*1000000/SetUp!$B$48</f>
        <v>2.0271783759196489</v>
      </c>
      <c r="W1639" s="57">
        <f t="shared" si="526"/>
        <v>1.6653345369377348E-16</v>
      </c>
      <c r="X1639" s="57">
        <f>MAX((SetUp!$B$56*(1-($H1639/SetUp!$B$56)^2)*TANH(($B1639-$D1639)/SetUp!$B$56))/(1+$H1639/SetUp!$B$56*TANH(($B1639-$D1639)/SetUp!$B$56)),0)</f>
        <v>0</v>
      </c>
      <c r="AP1639" s="64">
        <v>28883</v>
      </c>
      <c r="AQ1639" s="55">
        <v>1</v>
      </c>
      <c r="AR1639" s="55">
        <v>28</v>
      </c>
      <c r="AS1639" s="66">
        <f t="shared" si="516"/>
        <v>2.5289999999999999</v>
      </c>
      <c r="AT1639" s="66">
        <f t="shared" si="517"/>
        <v>0.89145464940074259</v>
      </c>
      <c r="AU1639" s="55" t="str">
        <f>IF(OR($AP1639&lt;SetUp!$B$97,$AP1639&gt;SetUp!$B$98),"Não","Sim")</f>
        <v>Não</v>
      </c>
      <c r="AV1639" s="68">
        <f t="shared" si="518"/>
        <v>1.5902829936838285</v>
      </c>
      <c r="AW1639" s="68">
        <f t="shared" si="519"/>
        <v>0.94416876108074166</v>
      </c>
      <c r="AX1639" s="68">
        <f t="shared" si="520"/>
        <v>0.40294882934440474</v>
      </c>
      <c r="AY1639" s="68">
        <f t="shared" si="521"/>
        <v>-4.9900745608066691E-2</v>
      </c>
      <c r="AZ1639" s="68">
        <f t="shared" si="522"/>
        <v>-1.6375453505992574</v>
      </c>
      <c r="BA1639" s="68">
        <f t="shared" si="523"/>
        <v>-0.64611423260308687</v>
      </c>
      <c r="BB1639" s="68">
        <f t="shared" si="524"/>
        <v>-0.45284957495247141</v>
      </c>
    </row>
    <row r="1640" spans="1:54" x14ac:dyDescent="0.3">
      <c r="A1640" s="64">
        <v>28302</v>
      </c>
      <c r="B1640" s="57">
        <v>3.45</v>
      </c>
      <c r="C1640" s="57">
        <v>3.2829999999999999</v>
      </c>
      <c r="D1640" s="57">
        <v>3.4009999999999998</v>
      </c>
      <c r="E1640" s="57">
        <f t="shared" si="509"/>
        <v>3.4009999999999998</v>
      </c>
      <c r="F1640" s="57">
        <f t="shared" si="510"/>
        <v>0</v>
      </c>
      <c r="G1640" s="57">
        <f t="shared" si="511"/>
        <v>4.7467108967846894E-4</v>
      </c>
      <c r="H1640" s="57">
        <f>IF(Q1639&gt;SetUp!$B$56,SetUp!$B$56,Q1639)</f>
        <v>6.2748185643928958</v>
      </c>
      <c r="I1640" s="57">
        <f t="shared" si="525"/>
        <v>2.1353190425213322</v>
      </c>
      <c r="J1640" s="57">
        <f>MIN(F1640,H1640,(1-EXP(-SetUp!$B$52*H1640/SetUp!$B$56))*F1640)</f>
        <v>0</v>
      </c>
      <c r="K1640" s="57">
        <f t="shared" si="512"/>
        <v>6.2748185643928958</v>
      </c>
      <c r="L1640" s="57">
        <f>IF(I1640&lt;=0,0,MIN(SetUp!$B$50*I1640^SetUp!$B$55,I1640))</f>
        <v>7.2465974944580042E-2</v>
      </c>
      <c r="M1640" s="57">
        <f t="shared" si="513"/>
        <v>2.0628530675767522</v>
      </c>
      <c r="N1640" s="57">
        <f>IF(SetUp!$B$62=0,X1640,(B1640-E1640)*(1-(H1640/SetUp!$B$66/SetUp!$B$56)))</f>
        <v>4.8525328910321908E-2</v>
      </c>
      <c r="O1640" s="57">
        <f>K1640*SetUp!$B$65</f>
        <v>0</v>
      </c>
      <c r="P1640" s="57">
        <f>MIN(SetUp!$B$54*L1640^SetUp!$B$51,L1640)</f>
        <v>3.8890924990436108E-2</v>
      </c>
      <c r="Q1640" s="57">
        <f t="shared" si="514"/>
        <v>6.3233438933032176</v>
      </c>
      <c r="R1640" s="57">
        <f>IF((H1640+N1640-O1640)&gt;SetUp!$B$56,T1639+H1640+N1640-O1640-SetUp!$B$56,T1639)</f>
        <v>0</v>
      </c>
      <c r="S1640" s="57">
        <f>R1640*SetUp!$B$65</f>
        <v>0</v>
      </c>
      <c r="T1640" s="57">
        <f>IF((R1640-S1640)&lt;SetUp!$B$53,R1640-S1640,SetUp!$B$53)</f>
        <v>0</v>
      </c>
      <c r="U1640" s="57">
        <f t="shared" si="515"/>
        <v>2.0628530675767522</v>
      </c>
      <c r="V1640" s="57">
        <f>(L1640-P1640)/1000*SetUp!$B$13*1000000/SetUp!$B$48</f>
        <v>1.9096710483877914</v>
      </c>
      <c r="W1640" s="57">
        <f t="shared" si="526"/>
        <v>-3.6082248300317588E-16</v>
      </c>
      <c r="X1640" s="57">
        <f>MAX((SetUp!$B$56*(1-($H1640/SetUp!$B$56)^2)*TANH(($B1640-$D1640)/SetUp!$B$56))/(1+$H1640/SetUp!$B$56*TANH(($B1640-$D1640)/SetUp!$B$56)),0)</f>
        <v>4.8525328910321908E-2</v>
      </c>
      <c r="AP1640" s="64">
        <v>28884</v>
      </c>
      <c r="AQ1640" s="55">
        <v>1</v>
      </c>
      <c r="AR1640" s="55">
        <v>29</v>
      </c>
      <c r="AS1640" s="66">
        <f t="shared" si="516"/>
        <v>2.669</v>
      </c>
      <c r="AT1640" s="66">
        <f t="shared" si="517"/>
        <v>0.85363398942195845</v>
      </c>
      <c r="AU1640" s="55" t="str">
        <f>IF(OR($AP1640&lt;SetUp!$B$97,$AP1640&gt;SetUp!$B$98),"Não","Sim")</f>
        <v>Não</v>
      </c>
      <c r="AV1640" s="68">
        <f t="shared" si="518"/>
        <v>1.6337074401495515</v>
      </c>
      <c r="AW1640" s="68">
        <f t="shared" si="519"/>
        <v>0.92392315125337043</v>
      </c>
      <c r="AX1640" s="68">
        <f t="shared" si="520"/>
        <v>0.42634857378750768</v>
      </c>
      <c r="AY1640" s="68">
        <f t="shared" si="521"/>
        <v>-6.8728300794791253E-2</v>
      </c>
      <c r="AZ1640" s="68">
        <f t="shared" si="522"/>
        <v>-1.8153660105780416</v>
      </c>
      <c r="BA1640" s="68">
        <f t="shared" si="523"/>
        <v>-0.70978428889618106</v>
      </c>
      <c r="BB1640" s="68">
        <f t="shared" si="524"/>
        <v>-0.49507687458229893</v>
      </c>
    </row>
    <row r="1641" spans="1:54" x14ac:dyDescent="0.3">
      <c r="A1641" s="64">
        <v>28303</v>
      </c>
      <c r="B1641" s="57">
        <v>2.794</v>
      </c>
      <c r="C1641" s="57">
        <v>3.45</v>
      </c>
      <c r="D1641" s="57">
        <v>3.4009999999999998</v>
      </c>
      <c r="E1641" s="57">
        <f t="shared" si="509"/>
        <v>2.794</v>
      </c>
      <c r="F1641" s="57">
        <f t="shared" si="510"/>
        <v>0.60699999999999976</v>
      </c>
      <c r="G1641" s="57">
        <f t="shared" si="511"/>
        <v>0</v>
      </c>
      <c r="H1641" s="57">
        <f>IF(Q1640&gt;SetUp!$B$56,SetUp!$B$56,Q1640)</f>
        <v>6.3233438933032176</v>
      </c>
      <c r="I1641" s="57">
        <f t="shared" si="525"/>
        <v>2.0628530675767522</v>
      </c>
      <c r="J1641" s="57">
        <f>MIN(F1641,H1641,(1-EXP(-SetUp!$B$52*H1641/SetUp!$B$56))*F1641)</f>
        <v>0.3810064841953385</v>
      </c>
      <c r="K1641" s="57">
        <f t="shared" si="512"/>
        <v>5.9423374091078793</v>
      </c>
      <c r="L1641" s="57">
        <f>IF(I1641&lt;=0,0,MIN(SetUp!$B$50*I1641^SetUp!$B$55,I1641))</f>
        <v>6.8413741626951893E-2</v>
      </c>
      <c r="M1641" s="57">
        <f t="shared" si="513"/>
        <v>1.9944393259498003</v>
      </c>
      <c r="N1641" s="57">
        <f>IF(SetUp!$B$62=0,X1641,(B1641-E1641)*(1-(H1641/SetUp!$B$66/SetUp!$B$56)))</f>
        <v>0</v>
      </c>
      <c r="O1641" s="57">
        <f>K1641*SetUp!$B$65</f>
        <v>0</v>
      </c>
      <c r="P1641" s="57">
        <f>MIN(SetUp!$B$54*L1641^SetUp!$B$51,L1641)</f>
        <v>3.6752138770463912E-2</v>
      </c>
      <c r="Q1641" s="57">
        <f t="shared" si="514"/>
        <v>5.9423374091078793</v>
      </c>
      <c r="R1641" s="57">
        <f>IF((H1641+N1641-O1641)&gt;SetUp!$B$56,T1640+H1641+N1641-O1641-SetUp!$B$56,T1640)</f>
        <v>0</v>
      </c>
      <c r="S1641" s="57">
        <f>R1641*SetUp!$B$65</f>
        <v>0</v>
      </c>
      <c r="T1641" s="57">
        <f>IF((R1641-S1641)&lt;SetUp!$B$53,R1641-S1641,SetUp!$B$53)</f>
        <v>0</v>
      </c>
      <c r="U1641" s="57">
        <f t="shared" si="515"/>
        <v>1.9944393259498003</v>
      </c>
      <c r="V1641" s="57">
        <f>(L1641-P1641)/1000*SetUp!$B$13*1000000/SetUp!$B$48</f>
        <v>1.8008386109080008</v>
      </c>
      <c r="W1641" s="57">
        <f t="shared" si="526"/>
        <v>2.6367796834847468E-16</v>
      </c>
      <c r="X1641" s="57">
        <f>MAX((SetUp!$B$56*(1-($H1641/SetUp!$B$56)^2)*TANH(($B1641-$D1641)/SetUp!$B$56))/(1+$H1641/SetUp!$B$56*TANH(($B1641-$D1641)/SetUp!$B$56)),0)</f>
        <v>0</v>
      </c>
      <c r="AP1641" s="64">
        <v>28885</v>
      </c>
      <c r="AQ1641" s="55">
        <v>1</v>
      </c>
      <c r="AR1641" s="55">
        <v>30</v>
      </c>
      <c r="AS1641" s="66">
        <f t="shared" si="516"/>
        <v>1.1259999999999999</v>
      </c>
      <c r="AT1641" s="66">
        <f t="shared" si="517"/>
        <v>0.81802178321771335</v>
      </c>
      <c r="AU1641" s="55" t="str">
        <f>IF(OR($AP1641&lt;SetUp!$B$97,$AP1641&gt;SetUp!$B$98),"Não","Sim")</f>
        <v>Não</v>
      </c>
      <c r="AV1641" s="68">
        <f t="shared" si="518"/>
        <v>1.0611314715905846</v>
      </c>
      <c r="AW1641" s="68">
        <f t="shared" si="519"/>
        <v>0.90444556675220278</v>
      </c>
      <c r="AX1641" s="68">
        <f t="shared" si="520"/>
        <v>5.1538390515327381E-2</v>
      </c>
      <c r="AY1641" s="68">
        <f t="shared" si="521"/>
        <v>-8.723513128553563E-2</v>
      </c>
      <c r="AZ1641" s="68">
        <f t="shared" si="522"/>
        <v>-0.30797821678228654</v>
      </c>
      <c r="BA1641" s="68">
        <f t="shared" si="523"/>
        <v>-0.15668590483838185</v>
      </c>
      <c r="BB1641" s="68">
        <f t="shared" si="524"/>
        <v>-0.138773521800863</v>
      </c>
    </row>
    <row r="1642" spans="1:54" x14ac:dyDescent="0.3">
      <c r="A1642" s="64">
        <v>28304</v>
      </c>
      <c r="B1642" s="57">
        <v>1.046</v>
      </c>
      <c r="C1642" s="57">
        <v>3.1219999999999999</v>
      </c>
      <c r="D1642" s="57">
        <v>3.4009999999999998</v>
      </c>
      <c r="E1642" s="57">
        <f t="shared" si="509"/>
        <v>1.046</v>
      </c>
      <c r="F1642" s="57">
        <f t="shared" si="510"/>
        <v>2.3549999999999995</v>
      </c>
      <c r="G1642" s="57">
        <f t="shared" si="511"/>
        <v>0</v>
      </c>
      <c r="H1642" s="57">
        <f>IF(Q1641&gt;SetUp!$B$56,SetUp!$B$56,Q1641)</f>
        <v>5.9423374091078793</v>
      </c>
      <c r="I1642" s="57">
        <f t="shared" si="525"/>
        <v>1.9944393259498003</v>
      </c>
      <c r="J1642" s="57">
        <f>MIN(F1642,H1642,(1-EXP(-SetUp!$B$52*H1642/SetUp!$B$56))*F1642)</f>
        <v>1.4244221044031709</v>
      </c>
      <c r="K1642" s="57">
        <f t="shared" si="512"/>
        <v>4.517915304704708</v>
      </c>
      <c r="L1642" s="57">
        <f>IF(I1642&lt;=0,0,MIN(SetUp!$B$50*I1642^SetUp!$B$55,I1642))</f>
        <v>6.4674175267185358E-2</v>
      </c>
      <c r="M1642" s="57">
        <f t="shared" si="513"/>
        <v>1.929765150682615</v>
      </c>
      <c r="N1642" s="57">
        <f>IF(SetUp!$B$62=0,X1642,(B1642-E1642)*(1-(H1642/SetUp!$B$66/SetUp!$B$56)))</f>
        <v>0</v>
      </c>
      <c r="O1642" s="57">
        <f>K1642*SetUp!$B$65</f>
        <v>0</v>
      </c>
      <c r="P1642" s="57">
        <f>MIN(SetUp!$B$54*L1642^SetUp!$B$51,L1642)</f>
        <v>3.4776468371064718E-2</v>
      </c>
      <c r="Q1642" s="57">
        <f t="shared" si="514"/>
        <v>4.517915304704708</v>
      </c>
      <c r="R1642" s="57">
        <f>IF((H1642+N1642-O1642)&gt;SetUp!$B$56,T1641+H1642+N1642-O1642-SetUp!$B$56,T1641)</f>
        <v>0</v>
      </c>
      <c r="S1642" s="57">
        <f>R1642*SetUp!$B$65</f>
        <v>0</v>
      </c>
      <c r="T1642" s="57">
        <f>IF((R1642-S1642)&lt;SetUp!$B$53,R1642-S1642,SetUp!$B$53)</f>
        <v>0</v>
      </c>
      <c r="U1642" s="57">
        <f t="shared" si="515"/>
        <v>1.929765150682615</v>
      </c>
      <c r="V1642" s="57">
        <f>(L1642-P1642)/1000*SetUp!$B$13*1000000/SetUp!$B$48</f>
        <v>1.7005122956089243</v>
      </c>
      <c r="W1642" s="57">
        <f t="shared" si="526"/>
        <v>-1.0824674490095276E-15</v>
      </c>
      <c r="X1642" s="57">
        <f>MAX((SetUp!$B$56*(1-($H1642/SetUp!$B$56)^2)*TANH(($B1642-$D1642)/SetUp!$B$56))/(1+$H1642/SetUp!$B$56*TANH(($B1642-$D1642)/SetUp!$B$56)),0)</f>
        <v>0</v>
      </c>
      <c r="AP1642" s="64">
        <v>28886</v>
      </c>
      <c r="AQ1642" s="55">
        <v>1</v>
      </c>
      <c r="AR1642" s="55">
        <v>31</v>
      </c>
      <c r="AS1642" s="66">
        <f t="shared" si="516"/>
        <v>0.90200000000000002</v>
      </c>
      <c r="AT1642" s="66">
        <f t="shared" si="517"/>
        <v>0.78445475004611653</v>
      </c>
      <c r="AU1642" s="55" t="str">
        <f>IF(OR($AP1642&lt;SetUp!$B$97,$AP1642&gt;SetUp!$B$98),"Não","Sim")</f>
        <v>Não</v>
      </c>
      <c r="AV1642" s="68">
        <f t="shared" si="518"/>
        <v>0.94973680564670127</v>
      </c>
      <c r="AW1642" s="68">
        <f t="shared" si="519"/>
        <v>0.88569450153318474</v>
      </c>
      <c r="AX1642" s="68">
        <f t="shared" si="520"/>
        <v>-4.4793462458058257E-2</v>
      </c>
      <c r="AY1642" s="68">
        <f t="shared" si="521"/>
        <v>-0.10543210290184726</v>
      </c>
      <c r="AZ1642" s="68">
        <f t="shared" si="522"/>
        <v>-0.11754524995388349</v>
      </c>
      <c r="BA1642" s="68">
        <f t="shared" si="523"/>
        <v>-6.4042304113516524E-2</v>
      </c>
      <c r="BB1642" s="68">
        <f t="shared" si="524"/>
        <v>-6.0638640443789006E-2</v>
      </c>
    </row>
    <row r="1643" spans="1:54" x14ac:dyDescent="0.3">
      <c r="A1643" s="64">
        <v>28305</v>
      </c>
      <c r="B1643" s="57">
        <v>1.595</v>
      </c>
      <c r="C1643" s="57">
        <v>2.8149999999999999</v>
      </c>
      <c r="D1643" s="57">
        <v>3.4009999999999998</v>
      </c>
      <c r="E1643" s="57">
        <f t="shared" si="509"/>
        <v>1.595</v>
      </c>
      <c r="F1643" s="57">
        <f t="shared" si="510"/>
        <v>1.8059999999999998</v>
      </c>
      <c r="G1643" s="57">
        <f t="shared" si="511"/>
        <v>0</v>
      </c>
      <c r="H1643" s="57">
        <f>IF(Q1642&gt;SetUp!$B$56,SetUp!$B$56,Q1642)</f>
        <v>4.517915304704708</v>
      </c>
      <c r="I1643" s="57">
        <f t="shared" si="525"/>
        <v>1.929765150682615</v>
      </c>
      <c r="J1643" s="57">
        <f>MIN(F1643,H1643,(1-EXP(-SetUp!$B$52*H1643/SetUp!$B$56))*F1643)</f>
        <v>0.91446431226111236</v>
      </c>
      <c r="K1643" s="57">
        <f t="shared" si="512"/>
        <v>3.6034509924435958</v>
      </c>
      <c r="L1643" s="57">
        <f>IF(I1643&lt;=0,0,MIN(SetUp!$B$50*I1643^SetUp!$B$55,I1643))</f>
        <v>6.1216751979471615E-2</v>
      </c>
      <c r="M1643" s="57">
        <f t="shared" si="513"/>
        <v>1.8685483987031435</v>
      </c>
      <c r="N1643" s="57">
        <f>IF(SetUp!$B$62=0,X1643,(B1643-E1643)*(1-(H1643/SetUp!$B$66/SetUp!$B$56)))</f>
        <v>0</v>
      </c>
      <c r="O1643" s="57">
        <f>K1643*SetUp!$B$65</f>
        <v>0</v>
      </c>
      <c r="P1643" s="57">
        <f>MIN(SetUp!$B$54*L1643^SetUp!$B$51,L1643)</f>
        <v>3.2948130325389083E-2</v>
      </c>
      <c r="Q1643" s="57">
        <f t="shared" si="514"/>
        <v>3.6034509924435958</v>
      </c>
      <c r="R1643" s="57">
        <f>IF((H1643+N1643-O1643)&gt;SetUp!$B$56,T1642+H1643+N1643-O1643-SetUp!$B$56,T1642)</f>
        <v>0</v>
      </c>
      <c r="S1643" s="57">
        <f>R1643*SetUp!$B$65</f>
        <v>0</v>
      </c>
      <c r="T1643" s="57">
        <f>IF((R1643-S1643)&lt;SetUp!$B$53,R1643-S1643,SetUp!$B$53)</f>
        <v>0</v>
      </c>
      <c r="U1643" s="57">
        <f t="shared" si="515"/>
        <v>1.8685483987031435</v>
      </c>
      <c r="V1643" s="57">
        <f>(L1643-P1643)/1000*SetUp!$B$13*1000000/SetUp!$B$48</f>
        <v>1.607853701613533</v>
      </c>
      <c r="W1643" s="57">
        <f t="shared" si="526"/>
        <v>0</v>
      </c>
      <c r="X1643" s="57">
        <f>MAX((SetUp!$B$56*(1-($H1643/SetUp!$B$56)^2)*TANH(($B1643-$D1643)/SetUp!$B$56))/(1+$H1643/SetUp!$B$56*TANH(($B1643-$D1643)/SetUp!$B$56)),0)</f>
        <v>0</v>
      </c>
      <c r="AP1643" s="64">
        <v>28887</v>
      </c>
      <c r="AQ1643" s="55">
        <v>2</v>
      </c>
      <c r="AR1643" s="55">
        <v>32</v>
      </c>
      <c r="AS1643" s="66">
        <f t="shared" si="516"/>
        <v>0.77</v>
      </c>
      <c r="AT1643" s="66">
        <f t="shared" si="517"/>
        <v>0.75278414813163741</v>
      </c>
      <c r="AU1643" s="55" t="str">
        <f>IF(OR($AP1643&lt;SetUp!$B$97,$AP1643&gt;SetUp!$B$98),"Não","Sim")</f>
        <v>Não</v>
      </c>
      <c r="AV1643" s="68">
        <f t="shared" si="518"/>
        <v>0.87749643873921224</v>
      </c>
      <c r="AW1643" s="68">
        <f t="shared" si="519"/>
        <v>0.867631343446995</v>
      </c>
      <c r="AX1643" s="68">
        <f t="shared" si="520"/>
        <v>-0.11350927482751812</v>
      </c>
      <c r="AY1643" s="68">
        <f t="shared" si="521"/>
        <v>-0.12332953470758173</v>
      </c>
      <c r="AZ1643" s="68">
        <f t="shared" si="522"/>
        <v>-1.7215851868362608E-2</v>
      </c>
      <c r="BA1643" s="68">
        <f t="shared" si="523"/>
        <v>-9.8650952922172408E-3</v>
      </c>
      <c r="BB1643" s="68">
        <f t="shared" si="524"/>
        <v>-9.8202598800636171E-3</v>
      </c>
    </row>
    <row r="1644" spans="1:54" x14ac:dyDescent="0.3">
      <c r="A1644" s="64">
        <v>28306</v>
      </c>
      <c r="B1644" s="57">
        <v>1.0249999999999999</v>
      </c>
      <c r="C1644" s="57">
        <v>2.3940000000000001</v>
      </c>
      <c r="D1644" s="57">
        <v>3.4009999999999998</v>
      </c>
      <c r="E1644" s="57">
        <f t="shared" si="509"/>
        <v>1.0249999999999999</v>
      </c>
      <c r="F1644" s="57">
        <f t="shared" si="510"/>
        <v>2.3759999999999999</v>
      </c>
      <c r="G1644" s="57">
        <f t="shared" si="511"/>
        <v>0</v>
      </c>
      <c r="H1644" s="57">
        <f>IF(Q1643&gt;SetUp!$B$56,SetUp!$B$56,Q1643)</f>
        <v>3.6034509924435958</v>
      </c>
      <c r="I1644" s="57">
        <f t="shared" si="525"/>
        <v>1.8685483987031435</v>
      </c>
      <c r="J1644" s="57">
        <f>MIN(F1644,H1644,(1-EXP(-SetUp!$B$52*H1644/SetUp!$B$56))*F1644)</f>
        <v>1.0229258065593139</v>
      </c>
      <c r="K1644" s="57">
        <f t="shared" si="512"/>
        <v>2.5805251858842819</v>
      </c>
      <c r="L1644" s="57">
        <f>IF(I1644&lt;=0,0,MIN(SetUp!$B$50*I1644^SetUp!$B$55,I1644))</f>
        <v>5.8014528897555165E-2</v>
      </c>
      <c r="M1644" s="57">
        <f t="shared" si="513"/>
        <v>1.8105338698055884</v>
      </c>
      <c r="N1644" s="57">
        <f>IF(SetUp!$B$62=0,X1644,(B1644-E1644)*(1-(H1644/SetUp!$B$66/SetUp!$B$56)))</f>
        <v>0</v>
      </c>
      <c r="O1644" s="57">
        <f>K1644*SetUp!$B$65</f>
        <v>0</v>
      </c>
      <c r="P1644" s="57">
        <f>MIN(SetUp!$B$54*L1644^SetUp!$B$51,L1644)</f>
        <v>3.1253179748375083E-2</v>
      </c>
      <c r="Q1644" s="57">
        <f t="shared" si="514"/>
        <v>2.5805251858842819</v>
      </c>
      <c r="R1644" s="57">
        <f>IF((H1644+N1644-O1644)&gt;SetUp!$B$56,T1643+H1644+N1644-O1644-SetUp!$B$56,T1643)</f>
        <v>0</v>
      </c>
      <c r="S1644" s="57">
        <f>R1644*SetUp!$B$65</f>
        <v>0</v>
      </c>
      <c r="T1644" s="57">
        <f>IF((R1644-S1644)&lt;SetUp!$B$53,R1644-S1644,SetUp!$B$53)</f>
        <v>0</v>
      </c>
      <c r="U1644" s="57">
        <f t="shared" si="515"/>
        <v>1.8105338698055884</v>
      </c>
      <c r="V1644" s="57">
        <f>(L1644-P1644)/1000*SetUp!$B$13*1000000/SetUp!$B$48</f>
        <v>1.5221235338677099</v>
      </c>
      <c r="W1644" s="57">
        <f t="shared" si="526"/>
        <v>5.134781488891349E-16</v>
      </c>
      <c r="X1644" s="57">
        <f>MAX((SetUp!$B$56*(1-($H1644/SetUp!$B$56)^2)*TANH(($B1644-$D1644)/SetUp!$B$56))/(1+$H1644/SetUp!$B$56*TANH(($B1644-$D1644)/SetUp!$B$56)),0)</f>
        <v>0</v>
      </c>
      <c r="AP1644" s="64">
        <v>28888</v>
      </c>
      <c r="AQ1644" s="55">
        <v>2</v>
      </c>
      <c r="AR1644" s="55">
        <v>33</v>
      </c>
      <c r="AS1644" s="66">
        <f t="shared" si="516"/>
        <v>0.90200000000000002</v>
      </c>
      <c r="AT1644" s="66">
        <f t="shared" si="517"/>
        <v>0.72287426666727028</v>
      </c>
      <c r="AU1644" s="55" t="str">
        <f>IF(OR($AP1644&lt;SetUp!$B$97,$AP1644&gt;SetUp!$B$98),"Não","Sim")</f>
        <v>Não</v>
      </c>
      <c r="AV1644" s="68">
        <f t="shared" si="518"/>
        <v>0.94973680564670127</v>
      </c>
      <c r="AW1644" s="68">
        <f t="shared" si="519"/>
        <v>0.85022012835927985</v>
      </c>
      <c r="AX1644" s="68">
        <f t="shared" si="520"/>
        <v>-4.4793462458058257E-2</v>
      </c>
      <c r="AY1644" s="68">
        <f t="shared" si="521"/>
        <v>-0.1409372352659308</v>
      </c>
      <c r="AZ1644" s="68">
        <f t="shared" si="522"/>
        <v>-0.17912573333272974</v>
      </c>
      <c r="BA1644" s="68">
        <f t="shared" si="523"/>
        <v>-9.9516677287421418E-2</v>
      </c>
      <c r="BB1644" s="68">
        <f t="shared" si="524"/>
        <v>-9.6143772807872535E-2</v>
      </c>
    </row>
    <row r="1645" spans="1:54" x14ac:dyDescent="0.3">
      <c r="A1645" s="64">
        <v>28307</v>
      </c>
      <c r="B1645" s="57">
        <v>2.0190000000000001</v>
      </c>
      <c r="C1645" s="57">
        <v>2.016</v>
      </c>
      <c r="D1645" s="57">
        <v>3.4279999999999999</v>
      </c>
      <c r="E1645" s="57">
        <f t="shared" si="509"/>
        <v>2.0190000000000001</v>
      </c>
      <c r="F1645" s="57">
        <f t="shared" si="510"/>
        <v>1.4089999999999998</v>
      </c>
      <c r="G1645" s="57">
        <f t="shared" si="511"/>
        <v>0</v>
      </c>
      <c r="H1645" s="57">
        <f>IF(Q1644&gt;SetUp!$B$56,SetUp!$B$56,Q1644)</f>
        <v>2.5805251858842819</v>
      </c>
      <c r="I1645" s="57">
        <f t="shared" si="525"/>
        <v>1.8105338698055884</v>
      </c>
      <c r="J1645" s="57">
        <f>MIN(F1645,H1645,(1-EXP(-SetUp!$B$52*H1645/SetUp!$B$56))*F1645)</f>
        <v>0.46754321055649445</v>
      </c>
      <c r="K1645" s="57">
        <f t="shared" si="512"/>
        <v>2.1129819753277874</v>
      </c>
      <c r="L1645" s="57">
        <f>IF(I1645&lt;=0,0,MIN(SetUp!$B$50*I1645^SetUp!$B$55,I1645))</f>
        <v>5.5043656218304843E-2</v>
      </c>
      <c r="M1645" s="57">
        <f t="shared" si="513"/>
        <v>1.7554902135872836</v>
      </c>
      <c r="N1645" s="57">
        <f>IF(SetUp!$B$62=0,X1645,(B1645-E1645)*(1-(H1645/SetUp!$B$66/SetUp!$B$56)))</f>
        <v>0</v>
      </c>
      <c r="O1645" s="57">
        <f>K1645*SetUp!$B$65</f>
        <v>0</v>
      </c>
      <c r="P1645" s="57">
        <f>MIN(SetUp!$B$54*L1645^SetUp!$B$51,L1645)</f>
        <v>2.967926127991732E-2</v>
      </c>
      <c r="Q1645" s="57">
        <f t="shared" si="514"/>
        <v>2.1129819753277874</v>
      </c>
      <c r="R1645" s="57">
        <f>IF((H1645+N1645-O1645)&gt;SetUp!$B$56,T1644+H1645+N1645-O1645-SetUp!$B$56,T1644)</f>
        <v>0</v>
      </c>
      <c r="S1645" s="57">
        <f>R1645*SetUp!$B$65</f>
        <v>0</v>
      </c>
      <c r="T1645" s="57">
        <f>IF((R1645-S1645)&lt;SetUp!$B$53,R1645-S1645,SetUp!$B$53)</f>
        <v>0</v>
      </c>
      <c r="U1645" s="57">
        <f t="shared" si="515"/>
        <v>1.7554902135872836</v>
      </c>
      <c r="V1645" s="57">
        <f>(L1645-P1645)/1000*SetUp!$B$13*1000000/SetUp!$B$48</f>
        <v>1.4426680150846407</v>
      </c>
      <c r="W1645" s="57">
        <f t="shared" si="526"/>
        <v>-1.9428902930940239E-16</v>
      </c>
      <c r="X1645" s="57">
        <f>MAX((SetUp!$B$56*(1-($H1645/SetUp!$B$56)^2)*TANH(($B1645-$D1645)/SetUp!$B$56))/(1+$H1645/SetUp!$B$56*TANH(($B1645-$D1645)/SetUp!$B$56)),0)</f>
        <v>0</v>
      </c>
      <c r="AP1645" s="64">
        <v>28889</v>
      </c>
      <c r="AQ1645" s="55">
        <v>2</v>
      </c>
      <c r="AR1645" s="55">
        <v>34</v>
      </c>
      <c r="AS1645" s="66">
        <f t="shared" si="516"/>
        <v>1.048</v>
      </c>
      <c r="AT1645" s="66">
        <f t="shared" si="517"/>
        <v>0.69460109572740703</v>
      </c>
      <c r="AU1645" s="55" t="str">
        <f>IF(OR($AP1645&lt;SetUp!$B$97,$AP1645&gt;SetUp!$B$98),"Não","Sim")</f>
        <v>Não</v>
      </c>
      <c r="AV1645" s="68">
        <f t="shared" si="518"/>
        <v>1.0237187113655781</v>
      </c>
      <c r="AW1645" s="68">
        <f t="shared" si="519"/>
        <v>0.8334273188031498</v>
      </c>
      <c r="AX1645" s="68">
        <f t="shared" si="520"/>
        <v>2.0361282647707864E-2</v>
      </c>
      <c r="AY1645" s="68">
        <f t="shared" si="521"/>
        <v>-0.15826453592881076</v>
      </c>
      <c r="AZ1645" s="68">
        <f t="shared" si="522"/>
        <v>-0.35339890427259302</v>
      </c>
      <c r="BA1645" s="68">
        <f t="shared" si="523"/>
        <v>-0.19029139256242833</v>
      </c>
      <c r="BB1645" s="68">
        <f t="shared" si="524"/>
        <v>-0.17862581857651863</v>
      </c>
    </row>
    <row r="1646" spans="1:54" x14ac:dyDescent="0.3">
      <c r="A1646" s="64">
        <v>28308</v>
      </c>
      <c r="B1646" s="57">
        <v>1.131</v>
      </c>
      <c r="C1646" s="57">
        <v>1.9</v>
      </c>
      <c r="D1646" s="57">
        <v>3.4279999999999999</v>
      </c>
      <c r="E1646" s="57">
        <f t="shared" si="509"/>
        <v>1.131</v>
      </c>
      <c r="F1646" s="57">
        <f t="shared" si="510"/>
        <v>2.2969999999999997</v>
      </c>
      <c r="G1646" s="57">
        <f t="shared" si="511"/>
        <v>0</v>
      </c>
      <c r="H1646" s="57">
        <f>IF(Q1645&gt;SetUp!$B$56,SetUp!$B$56,Q1645)</f>
        <v>2.1129819753277874</v>
      </c>
      <c r="I1646" s="57">
        <f t="shared" si="525"/>
        <v>1.7554902135872836</v>
      </c>
      <c r="J1646" s="57">
        <f>MIN(F1646,H1646,(1-EXP(-SetUp!$B$52*H1646/SetUp!$B$56))*F1646)</f>
        <v>0.64588554025284806</v>
      </c>
      <c r="K1646" s="57">
        <f t="shared" si="512"/>
        <v>1.4670964350749394</v>
      </c>
      <c r="L1646" s="57">
        <f>IF(I1646&lt;=0,0,MIN(SetUp!$B$50*I1646^SetUp!$B$55,I1646))</f>
        <v>5.2282964625250727E-2</v>
      </c>
      <c r="M1646" s="57">
        <f t="shared" si="513"/>
        <v>1.7032072489620329</v>
      </c>
      <c r="N1646" s="57">
        <f>IF(SetUp!$B$62=0,X1646,(B1646-E1646)*(1-(H1646/SetUp!$B$66/SetUp!$B$56)))</f>
        <v>0</v>
      </c>
      <c r="O1646" s="57">
        <f>K1646*SetUp!$B$65</f>
        <v>0</v>
      </c>
      <c r="P1646" s="57">
        <f>MIN(SetUp!$B$54*L1646^SetUp!$B$51,L1646)</f>
        <v>2.8215398310466853E-2</v>
      </c>
      <c r="Q1646" s="57">
        <f t="shared" si="514"/>
        <v>1.4670964350749394</v>
      </c>
      <c r="R1646" s="57">
        <f>IF((H1646+N1646-O1646)&gt;SetUp!$B$56,T1645+H1646+N1646-O1646-SetUp!$B$56,T1645)</f>
        <v>0</v>
      </c>
      <c r="S1646" s="57">
        <f>R1646*SetUp!$B$65</f>
        <v>0</v>
      </c>
      <c r="T1646" s="57">
        <f>IF((R1646-S1646)&lt;SetUp!$B$53,R1646-S1646,SetUp!$B$53)</f>
        <v>0</v>
      </c>
      <c r="U1646" s="57">
        <f t="shared" si="515"/>
        <v>1.7032072489620329</v>
      </c>
      <c r="V1646" s="57">
        <f>(L1646-P1646)/1000*SetUp!$B$13*1000000/SetUp!$B$48</f>
        <v>1.3689074077110452</v>
      </c>
      <c r="W1646" s="57">
        <f t="shared" si="526"/>
        <v>2.2204460492503131E-16</v>
      </c>
      <c r="X1646" s="57">
        <f>MAX((SetUp!$B$56*(1-($H1646/SetUp!$B$56)^2)*TANH(($B1646-$D1646)/SetUp!$B$56))/(1+$H1646/SetUp!$B$56*TANH(($B1646-$D1646)/SetUp!$B$56)),0)</f>
        <v>0</v>
      </c>
      <c r="AP1646" s="64">
        <v>28890</v>
      </c>
      <c r="AQ1646" s="55">
        <v>2</v>
      </c>
      <c r="AR1646" s="55">
        <v>35</v>
      </c>
      <c r="AS1646" s="66">
        <f t="shared" si="516"/>
        <v>0.59699999999999998</v>
      </c>
      <c r="AT1646" s="66">
        <f t="shared" si="517"/>
        <v>0.66789543764390269</v>
      </c>
      <c r="AU1646" s="55" t="str">
        <f>IF(OR($AP1646&lt;SetUp!$B$97,$AP1646&gt;SetUp!$B$98),"Não","Sim")</f>
        <v>Não</v>
      </c>
      <c r="AV1646" s="68">
        <f t="shared" si="518"/>
        <v>0.77265775088327426</v>
      </c>
      <c r="AW1646" s="68">
        <f t="shared" si="519"/>
        <v>0.81724869999523564</v>
      </c>
      <c r="AX1646" s="68">
        <f t="shared" si="520"/>
        <v>-0.22402566887063094</v>
      </c>
      <c r="AY1646" s="68">
        <f t="shared" si="521"/>
        <v>-0.17529152316626578</v>
      </c>
      <c r="AZ1646" s="68">
        <f t="shared" si="522"/>
        <v>7.0895437643902715E-2</v>
      </c>
      <c r="BA1646" s="68">
        <f t="shared" si="523"/>
        <v>4.4590949111961375E-2</v>
      </c>
      <c r="BB1646" s="68">
        <f t="shared" si="524"/>
        <v>4.8734145704365156E-2</v>
      </c>
    </row>
    <row r="1647" spans="1:54" x14ac:dyDescent="0.3">
      <c r="A1647" s="64">
        <v>28309</v>
      </c>
      <c r="B1647" s="57">
        <v>0.72599999999999998</v>
      </c>
      <c r="C1647" s="57">
        <v>1.788</v>
      </c>
      <c r="D1647" s="57">
        <v>3.4279999999999999</v>
      </c>
      <c r="E1647" s="57">
        <f t="shared" si="509"/>
        <v>0.72599999999999998</v>
      </c>
      <c r="F1647" s="57">
        <f t="shared" si="510"/>
        <v>2.702</v>
      </c>
      <c r="G1647" s="57">
        <f t="shared" si="511"/>
        <v>0</v>
      </c>
      <c r="H1647" s="57">
        <f>IF(Q1646&gt;SetUp!$B$56,SetUp!$B$56,Q1646)</f>
        <v>1.4670964350749394</v>
      </c>
      <c r="I1647" s="57">
        <f t="shared" si="525"/>
        <v>1.7032072489620329</v>
      </c>
      <c r="J1647" s="57">
        <f>MIN(F1647,H1647,(1-EXP(-SetUp!$B$52*H1647/SetUp!$B$56))*F1647)</f>
        <v>0.55352471335588627</v>
      </c>
      <c r="K1647" s="57">
        <f t="shared" si="512"/>
        <v>0.9135717217190531</v>
      </c>
      <c r="L1647" s="57">
        <f>IF(I1647&lt;=0,0,MIN(SetUp!$B$50*I1647^SetUp!$B$55,I1647))</f>
        <v>4.9713615126298558E-2</v>
      </c>
      <c r="M1647" s="57">
        <f t="shared" si="513"/>
        <v>1.6534936338357344</v>
      </c>
      <c r="N1647" s="57">
        <f>IF(SetUp!$B$62=0,X1647,(B1647-E1647)*(1-(H1647/SetUp!$B$66/SetUp!$B$56)))</f>
        <v>0</v>
      </c>
      <c r="O1647" s="57">
        <f>K1647*SetUp!$B$65</f>
        <v>0</v>
      </c>
      <c r="P1647" s="57">
        <f>MIN(SetUp!$B$54*L1647^SetUp!$B$51,L1647)</f>
        <v>2.6851813932720615E-2</v>
      </c>
      <c r="Q1647" s="57">
        <f t="shared" si="514"/>
        <v>0.9135717217190531</v>
      </c>
      <c r="R1647" s="57">
        <f>IF((H1647+N1647-O1647)&gt;SetUp!$B$56,T1646+H1647+N1647-O1647-SetUp!$B$56,T1646)</f>
        <v>0</v>
      </c>
      <c r="S1647" s="57">
        <f>R1647*SetUp!$B$65</f>
        <v>0</v>
      </c>
      <c r="T1647" s="57">
        <f>IF((R1647-S1647)&lt;SetUp!$B$53,R1647-S1647,SetUp!$B$53)</f>
        <v>0</v>
      </c>
      <c r="U1647" s="57">
        <f t="shared" si="515"/>
        <v>1.6534936338357344</v>
      </c>
      <c r="V1647" s="57">
        <f>(L1647-P1647)/1000*SetUp!$B$13*1000000/SetUp!$B$48</f>
        <v>1.3003262813607455</v>
      </c>
      <c r="W1647" s="57">
        <f t="shared" si="526"/>
        <v>3.1918911957973251E-16</v>
      </c>
      <c r="X1647" s="57">
        <f>MAX((SetUp!$B$56*(1-($H1647/SetUp!$B$56)^2)*TANH(($B1647-$D1647)/SetUp!$B$56))/(1+$H1647/SetUp!$B$56*TANH(($B1647-$D1647)/SetUp!$B$56)),0)</f>
        <v>0</v>
      </c>
      <c r="AP1647" s="64">
        <v>28891</v>
      </c>
      <c r="AQ1647" s="55">
        <v>2</v>
      </c>
      <c r="AR1647" s="55">
        <v>36</v>
      </c>
      <c r="AS1647" s="66">
        <f t="shared" si="516"/>
        <v>0.45300000000000001</v>
      </c>
      <c r="AT1647" s="66">
        <f t="shared" si="517"/>
        <v>0.64256238602547544</v>
      </c>
      <c r="AU1647" s="55" t="str">
        <f>IF(OR($AP1647&lt;SetUp!$B$97,$AP1647&gt;SetUp!$B$98),"Não","Sim")</f>
        <v>Não</v>
      </c>
      <c r="AV1647" s="68">
        <f t="shared" si="518"/>
        <v>0.67305274681855365</v>
      </c>
      <c r="AW1647" s="68">
        <f t="shared" si="519"/>
        <v>0.80159989148294886</v>
      </c>
      <c r="AX1647" s="68">
        <f t="shared" si="520"/>
        <v>-0.34390179798716813</v>
      </c>
      <c r="AY1647" s="68">
        <f t="shared" si="521"/>
        <v>-0.19208470053938675</v>
      </c>
      <c r="AZ1647" s="68">
        <f t="shared" si="522"/>
        <v>0.18956238602547543</v>
      </c>
      <c r="BA1647" s="68">
        <f t="shared" si="523"/>
        <v>0.12854714466439521</v>
      </c>
      <c r="BB1647" s="68">
        <f t="shared" si="524"/>
        <v>0.15181709744778138</v>
      </c>
    </row>
    <row r="1648" spans="1:54" x14ac:dyDescent="0.3">
      <c r="A1648" s="64">
        <v>28310</v>
      </c>
      <c r="B1648" s="57">
        <v>2.62</v>
      </c>
      <c r="C1648" s="57">
        <v>1.9</v>
      </c>
      <c r="D1648" s="57">
        <v>3.4279999999999999</v>
      </c>
      <c r="E1648" s="57">
        <f t="shared" si="509"/>
        <v>2.62</v>
      </c>
      <c r="F1648" s="57">
        <f t="shared" si="510"/>
        <v>0.80799999999999983</v>
      </c>
      <c r="G1648" s="57">
        <f t="shared" si="511"/>
        <v>0</v>
      </c>
      <c r="H1648" s="57">
        <f>IF(Q1647&gt;SetUp!$B$56,SetUp!$B$56,Q1647)</f>
        <v>0.9135717217190531</v>
      </c>
      <c r="I1648" s="57">
        <f t="shared" si="525"/>
        <v>1.6534936338357344</v>
      </c>
      <c r="J1648" s="57">
        <f>MIN(F1648,H1648,(1-EXP(-SetUp!$B$52*H1648/SetUp!$B$56))*F1648)</f>
        <v>0.10748451091534444</v>
      </c>
      <c r="K1648" s="57">
        <f t="shared" si="512"/>
        <v>0.80608721080370871</v>
      </c>
      <c r="L1648" s="57">
        <f>IF(I1648&lt;=0,0,MIN(SetUp!$B$50*I1648^SetUp!$B$55,I1648))</f>
        <v>4.7318800788647662E-2</v>
      </c>
      <c r="M1648" s="57">
        <f t="shared" si="513"/>
        <v>1.6061748330470869</v>
      </c>
      <c r="N1648" s="57">
        <f>IF(SetUp!$B$62=0,X1648,(B1648-E1648)*(1-(H1648/SetUp!$B$66/SetUp!$B$56)))</f>
        <v>0</v>
      </c>
      <c r="O1648" s="57">
        <f>K1648*SetUp!$B$65</f>
        <v>0</v>
      </c>
      <c r="P1648" s="57">
        <f>MIN(SetUp!$B$54*L1648^SetUp!$B$51,L1648)</f>
        <v>2.5579778296638881E-2</v>
      </c>
      <c r="Q1648" s="57">
        <f t="shared" si="514"/>
        <v>0.80608721080370871</v>
      </c>
      <c r="R1648" s="57">
        <f>IF((H1648+N1648-O1648)&gt;SetUp!$B$56,T1647+H1648+N1648-O1648-SetUp!$B$56,T1647)</f>
        <v>0</v>
      </c>
      <c r="S1648" s="57">
        <f>R1648*SetUp!$B$65</f>
        <v>0</v>
      </c>
      <c r="T1648" s="57">
        <f>IF((R1648-S1648)&lt;SetUp!$B$53,R1648-S1648,SetUp!$B$53)</f>
        <v>0</v>
      </c>
      <c r="U1648" s="57">
        <f t="shared" si="515"/>
        <v>1.6061748330470869</v>
      </c>
      <c r="V1648" s="57">
        <f>(L1648-P1648)/1000*SetUp!$B$13*1000000/SetUp!$B$48</f>
        <v>1.2364652302808072</v>
      </c>
      <c r="W1648" s="57">
        <f t="shared" si="526"/>
        <v>3.5388358909926865E-16</v>
      </c>
      <c r="X1648" s="57">
        <f>MAX((SetUp!$B$56*(1-($H1648/SetUp!$B$56)^2)*TANH(($B1648-$D1648)/SetUp!$B$56))/(1+$H1648/SetUp!$B$56*TANH(($B1648-$D1648)/SetUp!$B$56)),0)</f>
        <v>0</v>
      </c>
      <c r="AP1648" s="64">
        <v>28892</v>
      </c>
      <c r="AQ1648" s="55">
        <v>2</v>
      </c>
      <c r="AR1648" s="55">
        <v>37</v>
      </c>
      <c r="AS1648" s="66">
        <f t="shared" si="516"/>
        <v>0.90200000000000002</v>
      </c>
      <c r="AT1648" s="66">
        <f t="shared" si="517"/>
        <v>0.62236988116801328</v>
      </c>
      <c r="AU1648" s="55" t="str">
        <f>IF(OR($AP1648&lt;SetUp!$B$97,$AP1648&gt;SetUp!$B$98),"Não","Sim")</f>
        <v>Não</v>
      </c>
      <c r="AV1648" s="68">
        <f t="shared" si="518"/>
        <v>0.94973680564670127</v>
      </c>
      <c r="AW1648" s="68">
        <f t="shared" si="519"/>
        <v>0.78890422813419714</v>
      </c>
      <c r="AX1648" s="68">
        <f t="shared" si="520"/>
        <v>-4.4793462458058257E-2</v>
      </c>
      <c r="AY1648" s="68">
        <f t="shared" si="521"/>
        <v>-0.20595143266205987</v>
      </c>
      <c r="AZ1648" s="68">
        <f t="shared" si="522"/>
        <v>-0.27963011883198674</v>
      </c>
      <c r="BA1648" s="68">
        <f t="shared" si="523"/>
        <v>-0.16083257751250413</v>
      </c>
      <c r="BB1648" s="68">
        <f t="shared" si="524"/>
        <v>-0.1611579702040016</v>
      </c>
    </row>
    <row r="1649" spans="1:54" x14ac:dyDescent="0.3">
      <c r="A1649" s="64">
        <v>28311</v>
      </c>
      <c r="B1649" s="57">
        <v>3.17</v>
      </c>
      <c r="C1649" s="57">
        <v>1.788</v>
      </c>
      <c r="D1649" s="57">
        <v>3.4279999999999999</v>
      </c>
      <c r="E1649" s="57">
        <f t="shared" si="509"/>
        <v>3.17</v>
      </c>
      <c r="F1649" s="57">
        <f t="shared" si="510"/>
        <v>0.25800000000000001</v>
      </c>
      <c r="G1649" s="57">
        <f t="shared" si="511"/>
        <v>0</v>
      </c>
      <c r="H1649" s="57">
        <f>IF(Q1648&gt;SetUp!$B$56,SetUp!$B$56,Q1648)</f>
        <v>0.80608721080370871</v>
      </c>
      <c r="I1649" s="57">
        <f t="shared" si="525"/>
        <v>1.6061748330470869</v>
      </c>
      <c r="J1649" s="57">
        <f>MIN(F1649,H1649,(1-EXP(-SetUp!$B$52*H1649/SetUp!$B$56))*F1649)</f>
        <v>3.0532252699373354E-2</v>
      </c>
      <c r="K1649" s="57">
        <f t="shared" si="512"/>
        <v>0.77555495810433539</v>
      </c>
      <c r="L1649" s="57">
        <f>IF(I1649&lt;=0,0,MIN(SetUp!$B$50*I1649^SetUp!$B$55,I1649))</f>
        <v>4.5083491800509023E-2</v>
      </c>
      <c r="M1649" s="57">
        <f t="shared" si="513"/>
        <v>1.5610913412465779</v>
      </c>
      <c r="N1649" s="57">
        <f>IF(SetUp!$B$62=0,X1649,(B1649-E1649)*(1-(H1649/SetUp!$B$66/SetUp!$B$56)))</f>
        <v>0</v>
      </c>
      <c r="O1649" s="57">
        <f>K1649*SetUp!$B$65</f>
        <v>0</v>
      </c>
      <c r="P1649" s="57">
        <f>MIN(SetUp!$B$54*L1649^SetUp!$B$51,L1649)</f>
        <v>2.4391478026460061E-2</v>
      </c>
      <c r="Q1649" s="57">
        <f t="shared" si="514"/>
        <v>0.77555495810433539</v>
      </c>
      <c r="R1649" s="57">
        <f>IF((H1649+N1649-O1649)&gt;SetUp!$B$56,T1648+H1649+N1649-O1649-SetUp!$B$56,T1648)</f>
        <v>0</v>
      </c>
      <c r="S1649" s="57">
        <f>R1649*SetUp!$B$65</f>
        <v>0</v>
      </c>
      <c r="T1649" s="57">
        <f>IF((R1649-S1649)&lt;SetUp!$B$53,R1649-S1649,SetUp!$B$53)</f>
        <v>0</v>
      </c>
      <c r="U1649" s="57">
        <f t="shared" si="515"/>
        <v>1.5610913412465779</v>
      </c>
      <c r="V1649" s="57">
        <f>(L1649-P1649)/1000*SetUp!$B$13*1000000/SetUp!$B$48</f>
        <v>1.1769138003103896</v>
      </c>
      <c r="W1649" s="57">
        <f t="shared" si="526"/>
        <v>2.0122792321330962E-16</v>
      </c>
      <c r="X1649" s="57">
        <f>MAX((SetUp!$B$56*(1-($H1649/SetUp!$B$56)^2)*TANH(($B1649-$D1649)/SetUp!$B$56))/(1+$H1649/SetUp!$B$56*TANH(($B1649-$D1649)/SetUp!$B$56)),0)</f>
        <v>0</v>
      </c>
      <c r="AP1649" s="64">
        <v>28893</v>
      </c>
      <c r="AQ1649" s="55">
        <v>2</v>
      </c>
      <c r="AR1649" s="55">
        <v>38</v>
      </c>
      <c r="AS1649" s="66">
        <f t="shared" si="516"/>
        <v>0.97299999999999998</v>
      </c>
      <c r="AT1649" s="66">
        <f t="shared" si="517"/>
        <v>0.59940170172018847</v>
      </c>
      <c r="AU1649" s="55" t="str">
        <f>IF(OR($AP1649&lt;SetUp!$B$97,$AP1649&gt;SetUp!$B$98),"Não","Sim")</f>
        <v>Não</v>
      </c>
      <c r="AV1649" s="68">
        <f t="shared" si="518"/>
        <v>0.98640762365261547</v>
      </c>
      <c r="AW1649" s="68">
        <f t="shared" si="519"/>
        <v>0.77421037303835483</v>
      </c>
      <c r="AX1649" s="68">
        <f t="shared" si="520"/>
        <v>-1.1887159731648099E-2</v>
      </c>
      <c r="AY1649" s="68">
        <f t="shared" si="521"/>
        <v>-0.22228202841299918</v>
      </c>
      <c r="AZ1649" s="68">
        <f t="shared" si="522"/>
        <v>-0.3735982982798115</v>
      </c>
      <c r="BA1649" s="68">
        <f t="shared" si="523"/>
        <v>-0.21219725061426065</v>
      </c>
      <c r="BB1649" s="68">
        <f t="shared" si="524"/>
        <v>-0.21039486868135107</v>
      </c>
    </row>
    <row r="1650" spans="1:54" x14ac:dyDescent="0.3">
      <c r="A1650" s="64">
        <v>28312</v>
      </c>
      <c r="B1650" s="57">
        <v>1.847</v>
      </c>
      <c r="C1650" s="57">
        <v>1.788</v>
      </c>
      <c r="D1650" s="57">
        <v>3.4279999999999999</v>
      </c>
      <c r="E1650" s="57">
        <f t="shared" si="509"/>
        <v>1.847</v>
      </c>
      <c r="F1650" s="57">
        <f t="shared" si="510"/>
        <v>1.581</v>
      </c>
      <c r="G1650" s="57">
        <f t="shared" si="511"/>
        <v>0</v>
      </c>
      <c r="H1650" s="57">
        <f>IF(Q1649&gt;SetUp!$B$56,SetUp!$B$56,Q1649)</f>
        <v>0.77555495810433539</v>
      </c>
      <c r="I1650" s="57">
        <f t="shared" si="525"/>
        <v>1.5610913412465779</v>
      </c>
      <c r="J1650" s="57">
        <f>MIN(F1650,H1650,(1-EXP(-SetUp!$B$52*H1650/SetUp!$B$56))*F1650)</f>
        <v>0.18043308208347184</v>
      </c>
      <c r="K1650" s="57">
        <f t="shared" si="512"/>
        <v>0.59512187602086353</v>
      </c>
      <c r="L1650" s="57">
        <f>IF(I1650&lt;=0,0,MIN(SetUp!$B$50*I1650^SetUp!$B$55,I1650))</f>
        <v>4.2994216844404333E-2</v>
      </c>
      <c r="M1650" s="57">
        <f t="shared" si="513"/>
        <v>1.5180971244021735</v>
      </c>
      <c r="N1650" s="57">
        <f>IF(SetUp!$B$62=0,X1650,(B1650-E1650)*(1-(H1650/SetUp!$B$66/SetUp!$B$56)))</f>
        <v>0</v>
      </c>
      <c r="O1650" s="57">
        <f>K1650*SetUp!$B$65</f>
        <v>0</v>
      </c>
      <c r="P1650" s="57">
        <f>MIN(SetUp!$B$54*L1650^SetUp!$B$51,L1650)</f>
        <v>2.32799041431484E-2</v>
      </c>
      <c r="Q1650" s="57">
        <f t="shared" si="514"/>
        <v>0.59512187602086353</v>
      </c>
      <c r="R1650" s="57">
        <f>IF((H1650+N1650-O1650)&gt;SetUp!$B$56,T1649+H1650+N1650-O1650-SetUp!$B$56,T1649)</f>
        <v>0</v>
      </c>
      <c r="S1650" s="57">
        <f>R1650*SetUp!$B$65</f>
        <v>0</v>
      </c>
      <c r="T1650" s="57">
        <f>IF((R1650-S1650)&lt;SetUp!$B$53,R1650-S1650,SetUp!$B$53)</f>
        <v>0</v>
      </c>
      <c r="U1650" s="57">
        <f t="shared" si="515"/>
        <v>1.5180971244021735</v>
      </c>
      <c r="V1650" s="57">
        <f>(L1650-P1650)/1000*SetUp!$B$13*1000000/SetUp!$B$48</f>
        <v>1.1213044286120433</v>
      </c>
      <c r="W1650" s="57">
        <f t="shared" si="526"/>
        <v>-1.0408340855860843E-16</v>
      </c>
      <c r="X1650" s="57">
        <f>MAX((SetUp!$B$56*(1-($H1650/SetUp!$B$56)^2)*TANH(($B1650-$D1650)/SetUp!$B$56))/(1+$H1650/SetUp!$B$56*TANH(($B1650-$D1650)/SetUp!$B$56)),0)</f>
        <v>0</v>
      </c>
      <c r="AP1650" s="64">
        <v>28894</v>
      </c>
      <c r="AQ1650" s="55">
        <v>2</v>
      </c>
      <c r="AR1650" s="55">
        <v>39</v>
      </c>
      <c r="AS1650" s="66">
        <f t="shared" si="516"/>
        <v>0.90200000000000002</v>
      </c>
      <c r="AT1650" s="66">
        <f t="shared" si="517"/>
        <v>0.5853814485301071</v>
      </c>
      <c r="AU1650" s="55" t="str">
        <f>IF(OR($AP1650&lt;SetUp!$B$97,$AP1650&gt;SetUp!$B$98),"Não","Sim")</f>
        <v>Não</v>
      </c>
      <c r="AV1650" s="68">
        <f t="shared" si="518"/>
        <v>0.94973680564670127</v>
      </c>
      <c r="AW1650" s="68">
        <f t="shared" si="519"/>
        <v>0.7651022471082588</v>
      </c>
      <c r="AX1650" s="68">
        <f t="shared" si="520"/>
        <v>-4.4793462458058257E-2</v>
      </c>
      <c r="AY1650" s="68">
        <f t="shared" si="521"/>
        <v>-0.23256104501918856</v>
      </c>
      <c r="AZ1650" s="68">
        <f t="shared" si="522"/>
        <v>-0.31661855146989293</v>
      </c>
      <c r="BA1650" s="68">
        <f t="shared" si="523"/>
        <v>-0.18463455853844246</v>
      </c>
      <c r="BB1650" s="68">
        <f t="shared" si="524"/>
        <v>-0.1877675825611303</v>
      </c>
    </row>
    <row r="1651" spans="1:54" x14ac:dyDescent="0.3">
      <c r="A1651" s="64">
        <v>28313</v>
      </c>
      <c r="B1651" s="57">
        <v>1.5429999999999999</v>
      </c>
      <c r="C1651" s="57">
        <v>1.788</v>
      </c>
      <c r="D1651" s="57">
        <v>3.4279999999999999</v>
      </c>
      <c r="E1651" s="57">
        <f t="shared" si="509"/>
        <v>1.5429999999999999</v>
      </c>
      <c r="F1651" s="57">
        <f t="shared" si="510"/>
        <v>1.885</v>
      </c>
      <c r="G1651" s="57">
        <f t="shared" si="511"/>
        <v>0</v>
      </c>
      <c r="H1651" s="57">
        <f>IF(Q1650&gt;SetUp!$B$56,SetUp!$B$56,Q1650)</f>
        <v>0.59512187602086353</v>
      </c>
      <c r="I1651" s="57">
        <f t="shared" si="525"/>
        <v>1.5180971244021735</v>
      </c>
      <c r="J1651" s="57">
        <f>MIN(F1651,H1651,(1-EXP(-SetUp!$B$52*H1651/SetUp!$B$56))*F1651)</f>
        <v>0.16737928529398141</v>
      </c>
      <c r="K1651" s="57">
        <f t="shared" si="512"/>
        <v>0.42774259072688214</v>
      </c>
      <c r="L1651" s="57">
        <f>IF(I1651&lt;=0,0,MIN(SetUp!$B$50*I1651^SetUp!$B$55,I1651))</f>
        <v>4.103887501534377E-2</v>
      </c>
      <c r="M1651" s="57">
        <f t="shared" si="513"/>
        <v>1.4770582493868296</v>
      </c>
      <c r="N1651" s="57">
        <f>IF(SetUp!$B$62=0,X1651,(B1651-E1651)*(1-(H1651/SetUp!$B$66/SetUp!$B$56)))</f>
        <v>0</v>
      </c>
      <c r="O1651" s="57">
        <f>K1651*SetUp!$B$65</f>
        <v>0</v>
      </c>
      <c r="P1651" s="57">
        <f>MIN(SetUp!$B$54*L1651^SetUp!$B$51,L1651)</f>
        <v>2.223875556625431E-2</v>
      </c>
      <c r="Q1651" s="57">
        <f t="shared" si="514"/>
        <v>0.42774259072688214</v>
      </c>
      <c r="R1651" s="57">
        <f>IF((H1651+N1651-O1651)&gt;SetUp!$B$56,T1650+H1651+N1651-O1651-SetUp!$B$56,T1650)</f>
        <v>0</v>
      </c>
      <c r="S1651" s="57">
        <f>R1651*SetUp!$B$65</f>
        <v>0</v>
      </c>
      <c r="T1651" s="57">
        <f>IF((R1651-S1651)&lt;SetUp!$B$53,R1651-S1651,SetUp!$B$53)</f>
        <v>0</v>
      </c>
      <c r="U1651" s="57">
        <f t="shared" si="515"/>
        <v>1.4770582493868296</v>
      </c>
      <c r="V1651" s="57">
        <f>(L1651-P1651)/1000*SetUp!$B$13*1000000/SetUp!$B$48</f>
        <v>1.0693072346040469</v>
      </c>
      <c r="W1651" s="57">
        <f t="shared" si="526"/>
        <v>-1.8041124150158794E-16</v>
      </c>
      <c r="X1651" s="57">
        <f>MAX((SetUp!$B$56*(1-($H1651/SetUp!$B$56)^2)*TANH(($B1651-$D1651)/SetUp!$B$56))/(1+$H1651/SetUp!$B$56*TANH(($B1651-$D1651)/SetUp!$B$56)),0)</f>
        <v>0</v>
      </c>
      <c r="AP1651" s="64">
        <v>28895</v>
      </c>
      <c r="AQ1651" s="55">
        <v>2</v>
      </c>
      <c r="AR1651" s="55">
        <v>40</v>
      </c>
      <c r="AS1651" s="66">
        <f t="shared" si="516"/>
        <v>0.83399999999999996</v>
      </c>
      <c r="AT1651" s="66">
        <f t="shared" si="517"/>
        <v>0.56428610578327054</v>
      </c>
      <c r="AU1651" s="55" t="str">
        <f>IF(OR($AP1651&lt;SetUp!$B$97,$AP1651&gt;SetUp!$B$98),"Não","Sim")</f>
        <v>Não</v>
      </c>
      <c r="AV1651" s="68">
        <f t="shared" si="518"/>
        <v>0.91323600454646991</v>
      </c>
      <c r="AW1651" s="68">
        <f t="shared" si="519"/>
        <v>0.75118979344987813</v>
      </c>
      <c r="AX1651" s="68">
        <f t="shared" si="520"/>
        <v>-7.8833949362261305E-2</v>
      </c>
      <c r="AY1651" s="68">
        <f t="shared" si="521"/>
        <v>-0.24850064307736985</v>
      </c>
      <c r="AZ1651" s="68">
        <f t="shared" si="522"/>
        <v>-0.26971389421672942</v>
      </c>
      <c r="BA1651" s="68">
        <f t="shared" si="523"/>
        <v>-0.16204621109659179</v>
      </c>
      <c r="BB1651" s="68">
        <f t="shared" si="524"/>
        <v>-0.16966669371510856</v>
      </c>
    </row>
    <row r="1652" spans="1:54" x14ac:dyDescent="0.3">
      <c r="A1652" s="64">
        <v>28314</v>
      </c>
      <c r="B1652" s="57">
        <v>5.75</v>
      </c>
      <c r="C1652" s="57">
        <v>1.681</v>
      </c>
      <c r="D1652" s="57">
        <v>3.4279999999999999</v>
      </c>
      <c r="E1652" s="57">
        <f t="shared" si="509"/>
        <v>3.4279999999999999</v>
      </c>
      <c r="F1652" s="57">
        <f t="shared" si="510"/>
        <v>0</v>
      </c>
      <c r="G1652" s="57">
        <f t="shared" si="511"/>
        <v>1.6843730486759689E-3</v>
      </c>
      <c r="H1652" s="57">
        <f>IF(Q1651&gt;SetUp!$B$56,SetUp!$B$56,Q1651)</f>
        <v>0.42774259072688214</v>
      </c>
      <c r="I1652" s="57">
        <f t="shared" si="525"/>
        <v>1.4787426224355056</v>
      </c>
      <c r="J1652" s="57">
        <f>MIN(F1652,H1652,(1-EXP(-SetUp!$B$52*H1652/SetUp!$B$56))*F1652)</f>
        <v>0</v>
      </c>
      <c r="K1652" s="57">
        <f t="shared" si="512"/>
        <v>0.42774259072688214</v>
      </c>
      <c r="L1652" s="57">
        <f>IF(I1652&lt;=0,0,MIN(SetUp!$B$50*I1652^SetUp!$B$55,I1652))</f>
        <v>3.9281117633591246E-2</v>
      </c>
      <c r="M1652" s="57">
        <f t="shared" si="513"/>
        <v>1.4394615048019144</v>
      </c>
      <c r="N1652" s="57">
        <f>IF(SetUp!$B$62=0,X1652,(B1652-E1652)*(1-(H1652/SetUp!$B$66/SetUp!$B$56)))</f>
        <v>2.3203156269513241</v>
      </c>
      <c r="O1652" s="57">
        <f>K1652*SetUp!$B$65</f>
        <v>0</v>
      </c>
      <c r="P1652" s="57">
        <f>MIN(SetUp!$B$54*L1652^SetUp!$B$51,L1652)</f>
        <v>2.1302093874214157E-2</v>
      </c>
      <c r="Q1652" s="57">
        <f t="shared" si="514"/>
        <v>2.7480582176782065</v>
      </c>
      <c r="R1652" s="57">
        <f>IF((H1652+N1652-O1652)&gt;SetUp!$B$56,T1651+H1652+N1652-O1652-SetUp!$B$56,T1651)</f>
        <v>0</v>
      </c>
      <c r="S1652" s="57">
        <f>R1652*SetUp!$B$65</f>
        <v>0</v>
      </c>
      <c r="T1652" s="57">
        <f>IF((R1652-S1652)&lt;SetUp!$B$53,R1652-S1652,SetUp!$B$53)</f>
        <v>0</v>
      </c>
      <c r="U1652" s="57">
        <f t="shared" si="515"/>
        <v>1.4394615048019144</v>
      </c>
      <c r="V1652" s="57">
        <f>(L1652-P1652)/1000*SetUp!$B$13*1000000/SetUp!$B$48</f>
        <v>1.0226052142424602</v>
      </c>
      <c r="W1652" s="57">
        <f t="shared" si="526"/>
        <v>4.7878367936959876E-16</v>
      </c>
      <c r="X1652" s="57">
        <f>MAX((SetUp!$B$56*(1-($H1652/SetUp!$B$56)^2)*TANH(($B1652-$D1652)/SetUp!$B$56))/(1+$H1652/SetUp!$B$56*TANH(($B1652-$D1652)/SetUp!$B$56)),0)</f>
        <v>2.3203156269513241</v>
      </c>
      <c r="AP1652" s="64">
        <v>28896</v>
      </c>
      <c r="AQ1652" s="55">
        <v>2</v>
      </c>
      <c r="AR1652" s="55">
        <v>41</v>
      </c>
      <c r="AS1652" s="66">
        <f t="shared" si="516"/>
        <v>0.65200000000000002</v>
      </c>
      <c r="AT1652" s="66">
        <f t="shared" si="517"/>
        <v>0.54423869601770158</v>
      </c>
      <c r="AU1652" s="55" t="str">
        <f>IF(OR($AP1652&lt;SetUp!$B$97,$AP1652&gt;SetUp!$B$98),"Não","Sim")</f>
        <v>Não</v>
      </c>
      <c r="AV1652" s="68">
        <f t="shared" si="518"/>
        <v>0.80746516952745395</v>
      </c>
      <c r="AW1652" s="68">
        <f t="shared" si="519"/>
        <v>0.73772535270092321</v>
      </c>
      <c r="AX1652" s="68">
        <f t="shared" si="520"/>
        <v>-0.18575240426807979</v>
      </c>
      <c r="AY1652" s="68">
        <f t="shared" si="521"/>
        <v>-0.26421058260495472</v>
      </c>
      <c r="AZ1652" s="68">
        <f t="shared" si="522"/>
        <v>-0.10776130398229844</v>
      </c>
      <c r="BA1652" s="68">
        <f t="shared" si="523"/>
        <v>-6.9739816826530743E-2</v>
      </c>
      <c r="BB1652" s="68">
        <f t="shared" si="524"/>
        <v>-7.8458178336874934E-2</v>
      </c>
    </row>
    <row r="1653" spans="1:54" x14ac:dyDescent="0.3">
      <c r="A1653" s="64">
        <v>28315</v>
      </c>
      <c r="B1653" s="57">
        <v>5.0709999999999997</v>
      </c>
      <c r="C1653" s="57">
        <v>5.2140000000000004</v>
      </c>
      <c r="D1653" s="57">
        <v>3.4279999999999999</v>
      </c>
      <c r="E1653" s="57">
        <f t="shared" si="509"/>
        <v>3.4279999999999999</v>
      </c>
      <c r="F1653" s="57">
        <f t="shared" si="510"/>
        <v>0</v>
      </c>
      <c r="G1653" s="57">
        <f t="shared" si="511"/>
        <v>5.1943594882539745E-3</v>
      </c>
      <c r="H1653" s="57">
        <f>IF(Q1652&gt;SetUp!$B$56,SetUp!$B$56,Q1652)</f>
        <v>2.7480582176782065</v>
      </c>
      <c r="I1653" s="57">
        <f t="shared" si="525"/>
        <v>1.4446558642901683</v>
      </c>
      <c r="J1653" s="57">
        <f>MIN(F1653,H1653,(1-EXP(-SetUp!$B$52*H1653/SetUp!$B$56))*F1653)</f>
        <v>0</v>
      </c>
      <c r="K1653" s="57">
        <f t="shared" si="512"/>
        <v>2.7480582176782065</v>
      </c>
      <c r="L1653" s="57">
        <f>IF(I1653&lt;=0,0,MIN(SetUp!$B$50*I1653^SetUp!$B$55,I1653))</f>
        <v>3.7783616610563668E-2</v>
      </c>
      <c r="M1653" s="57">
        <f t="shared" si="513"/>
        <v>1.4068722476796047</v>
      </c>
      <c r="N1653" s="57">
        <f>IF(SetUp!$B$62=0,X1653,(B1653-E1653)*(1-(H1653/SetUp!$B$66/SetUp!$B$56)))</f>
        <v>1.6378056405117458</v>
      </c>
      <c r="O1653" s="57">
        <f>K1653*SetUp!$B$65</f>
        <v>0</v>
      </c>
      <c r="P1653" s="57">
        <f>MIN(SetUp!$B$54*L1653^SetUp!$B$51,L1653)</f>
        <v>2.0503554199083004E-2</v>
      </c>
      <c r="Q1653" s="57">
        <f t="shared" si="514"/>
        <v>4.3858638581899525</v>
      </c>
      <c r="R1653" s="57">
        <f>IF((H1653+N1653-O1653)&gt;SetUp!$B$56,T1652+H1653+N1653-O1653-SetUp!$B$56,T1652)</f>
        <v>0</v>
      </c>
      <c r="S1653" s="57">
        <f>R1653*SetUp!$B$65</f>
        <v>0</v>
      </c>
      <c r="T1653" s="57">
        <f>IF((R1653-S1653)&lt;SetUp!$B$53,R1653-S1653,SetUp!$B$53)</f>
        <v>0</v>
      </c>
      <c r="U1653" s="57">
        <f t="shared" si="515"/>
        <v>1.4068722476796047</v>
      </c>
      <c r="V1653" s="57">
        <f>(L1653-P1653)/1000*SetUp!$B$13*1000000/SetUp!$B$48</f>
        <v>0.98284991225950158</v>
      </c>
      <c r="W1653" s="57">
        <f t="shared" si="526"/>
        <v>0</v>
      </c>
      <c r="X1653" s="57">
        <f>MAX((SetUp!$B$56*(1-($H1653/SetUp!$B$56)^2)*TANH(($B1653-$D1653)/SetUp!$B$56))/(1+$H1653/SetUp!$B$56*TANH(($B1653-$D1653)/SetUp!$B$56)),0)</f>
        <v>1.6378056405117458</v>
      </c>
      <c r="AP1653" s="64">
        <v>28897</v>
      </c>
      <c r="AQ1653" s="55">
        <v>2</v>
      </c>
      <c r="AR1653" s="55">
        <v>42</v>
      </c>
      <c r="AS1653" s="66">
        <f t="shared" si="516"/>
        <v>0.45300000000000001</v>
      </c>
      <c r="AT1653" s="66">
        <f t="shared" si="517"/>
        <v>0.52517319130731743</v>
      </c>
      <c r="AU1653" s="55" t="str">
        <f>IF(OR($AP1653&lt;SetUp!$B$97,$AP1653&gt;SetUp!$B$98),"Não","Sim")</f>
        <v>Não</v>
      </c>
      <c r="AV1653" s="68">
        <f t="shared" si="518"/>
        <v>0.67305274681855365</v>
      </c>
      <c r="AW1653" s="68">
        <f t="shared" si="519"/>
        <v>0.72468834081094302</v>
      </c>
      <c r="AX1653" s="68">
        <f t="shared" si="520"/>
        <v>-0.34390179798716813</v>
      </c>
      <c r="AY1653" s="68">
        <f t="shared" si="521"/>
        <v>-0.27969745159334025</v>
      </c>
      <c r="AZ1653" s="68">
        <f t="shared" si="522"/>
        <v>7.2173191307317419E-2</v>
      </c>
      <c r="BA1653" s="68">
        <f t="shared" si="523"/>
        <v>5.1635593992389373E-2</v>
      </c>
      <c r="BB1653" s="68">
        <f t="shared" si="524"/>
        <v>6.4204346393827882E-2</v>
      </c>
    </row>
    <row r="1654" spans="1:54" x14ac:dyDescent="0.3">
      <c r="A1654" s="64">
        <v>28316</v>
      </c>
      <c r="B1654" s="57">
        <v>2.3769999999999998</v>
      </c>
      <c r="C1654" s="57">
        <v>7.2130000000000001</v>
      </c>
      <c r="D1654" s="57">
        <v>3.4279999999999999</v>
      </c>
      <c r="E1654" s="57">
        <f t="shared" si="509"/>
        <v>2.3769999999999998</v>
      </c>
      <c r="F1654" s="57">
        <f t="shared" si="510"/>
        <v>1.0510000000000002</v>
      </c>
      <c r="G1654" s="57">
        <f t="shared" si="511"/>
        <v>0</v>
      </c>
      <c r="H1654" s="57">
        <f>IF(Q1653&gt;SetUp!$B$56,SetUp!$B$56,Q1653)</f>
        <v>4.3858638581899525</v>
      </c>
      <c r="I1654" s="57">
        <f t="shared" si="525"/>
        <v>1.4068722476796047</v>
      </c>
      <c r="J1654" s="57">
        <f>MIN(F1654,H1654,(1-EXP(-SetUp!$B$52*H1654/SetUp!$B$56))*F1654)</f>
        <v>0.52135543842237553</v>
      </c>
      <c r="K1654" s="57">
        <f t="shared" si="512"/>
        <v>3.864508419767577</v>
      </c>
      <c r="L1654" s="57">
        <f>IF(I1654&lt;=0,0,MIN(SetUp!$B$50*I1654^SetUp!$B$55,I1654))</f>
        <v>3.6151025564719989E-2</v>
      </c>
      <c r="M1654" s="57">
        <f t="shared" si="513"/>
        <v>1.3707212221148848</v>
      </c>
      <c r="N1654" s="57">
        <f>IF(SetUp!$B$62=0,X1654,(B1654-E1654)*(1-(H1654/SetUp!$B$66/SetUp!$B$56)))</f>
        <v>0</v>
      </c>
      <c r="O1654" s="57">
        <f>K1654*SetUp!$B$65</f>
        <v>0</v>
      </c>
      <c r="P1654" s="57">
        <f>MIN(SetUp!$B$54*L1654^SetUp!$B$51,L1654)</f>
        <v>1.9632363430721615E-2</v>
      </c>
      <c r="Q1654" s="57">
        <f t="shared" si="514"/>
        <v>3.864508419767577</v>
      </c>
      <c r="R1654" s="57">
        <f>IF((H1654+N1654-O1654)&gt;SetUp!$B$56,T1653+H1654+N1654-O1654-SetUp!$B$56,T1653)</f>
        <v>0</v>
      </c>
      <c r="S1654" s="57">
        <f>R1654*SetUp!$B$65</f>
        <v>0</v>
      </c>
      <c r="T1654" s="57">
        <f>IF((R1654-S1654)&lt;SetUp!$B$53,R1654-S1654,SetUp!$B$53)</f>
        <v>0</v>
      </c>
      <c r="U1654" s="57">
        <f t="shared" si="515"/>
        <v>1.3707212221148848</v>
      </c>
      <c r="V1654" s="57">
        <f>(L1654-P1654)/1000*SetUp!$B$13*1000000/SetUp!$B$48</f>
        <v>0.93954322863197948</v>
      </c>
      <c r="W1654" s="57">
        <f t="shared" si="526"/>
        <v>4.9266146717741321E-16</v>
      </c>
      <c r="X1654" s="57">
        <f>MAX((SetUp!$B$56*(1-($H1654/SetUp!$B$56)^2)*TANH(($B1654-$D1654)/SetUp!$B$56))/(1+$H1654/SetUp!$B$56*TANH(($B1654-$D1654)/SetUp!$B$56)),0)</f>
        <v>0</v>
      </c>
      <c r="AP1654" s="64">
        <v>28898</v>
      </c>
      <c r="AQ1654" s="55">
        <v>2</v>
      </c>
      <c r="AR1654" s="55">
        <v>43</v>
      </c>
      <c r="AS1654" s="66">
        <f t="shared" si="516"/>
        <v>0.41</v>
      </c>
      <c r="AT1654" s="66">
        <f t="shared" si="517"/>
        <v>0.50702858342165336</v>
      </c>
      <c r="AU1654" s="55" t="str">
        <f>IF(OR($AP1654&lt;SetUp!$B$97,$AP1654&gt;SetUp!$B$98),"Não","Sim")</f>
        <v>Não</v>
      </c>
      <c r="AV1654" s="68">
        <f t="shared" si="518"/>
        <v>0.6403124237432849</v>
      </c>
      <c r="AW1654" s="68">
        <f t="shared" si="519"/>
        <v>0.71205939599281554</v>
      </c>
      <c r="AX1654" s="68">
        <f t="shared" si="520"/>
        <v>-0.38721614328026455</v>
      </c>
      <c r="AY1654" s="68">
        <f t="shared" si="521"/>
        <v>-0.294967556894699</v>
      </c>
      <c r="AZ1654" s="68">
        <f t="shared" si="522"/>
        <v>9.702858342165338E-2</v>
      </c>
      <c r="BA1654" s="68">
        <f t="shared" si="523"/>
        <v>7.1746972249530638E-2</v>
      </c>
      <c r="BB1654" s="68">
        <f t="shared" si="524"/>
        <v>9.2248586385565545E-2</v>
      </c>
    </row>
    <row r="1655" spans="1:54" x14ac:dyDescent="0.3">
      <c r="A1655" s="64">
        <v>28317</v>
      </c>
      <c r="B1655" s="57">
        <v>4.806</v>
      </c>
      <c r="C1655" s="57">
        <v>7.4939999999999998</v>
      </c>
      <c r="D1655" s="57">
        <v>3.4279999999999999</v>
      </c>
      <c r="E1655" s="57">
        <f t="shared" si="509"/>
        <v>3.4279999999999999</v>
      </c>
      <c r="F1655" s="57">
        <f t="shared" si="510"/>
        <v>0</v>
      </c>
      <c r="G1655" s="57">
        <f t="shared" si="511"/>
        <v>7.0186197475514689E-3</v>
      </c>
      <c r="H1655" s="57">
        <f>IF(Q1654&gt;SetUp!$B$56,SetUp!$B$56,Q1654)</f>
        <v>3.864508419767577</v>
      </c>
      <c r="I1655" s="57">
        <f t="shared" si="525"/>
        <v>1.3777398418624363</v>
      </c>
      <c r="J1655" s="57">
        <f>MIN(F1655,H1655,(1-EXP(-SetUp!$B$52*H1655/SetUp!$B$56))*F1655)</f>
        <v>0</v>
      </c>
      <c r="K1655" s="57">
        <f t="shared" si="512"/>
        <v>3.864508419767577</v>
      </c>
      <c r="L1655" s="57">
        <f>IF(I1655&lt;=0,0,MIN(SetUp!$B$50*I1655^SetUp!$B$55,I1655))</f>
        <v>3.491201218282864E-2</v>
      </c>
      <c r="M1655" s="57">
        <f t="shared" si="513"/>
        <v>1.3428278296796077</v>
      </c>
      <c r="N1655" s="57">
        <f>IF(SetUp!$B$62=0,X1655,(B1655-E1655)*(1-(H1655/SetUp!$B$66/SetUp!$B$56)))</f>
        <v>1.3709813802524486</v>
      </c>
      <c r="O1655" s="57">
        <f>K1655*SetUp!$B$65</f>
        <v>0</v>
      </c>
      <c r="P1655" s="57">
        <f>MIN(SetUp!$B$54*L1655^SetUp!$B$51,L1655)</f>
        <v>1.8970750022399202E-2</v>
      </c>
      <c r="Q1655" s="57">
        <f t="shared" si="514"/>
        <v>5.2354898000200256</v>
      </c>
      <c r="R1655" s="57">
        <f>IF((H1655+N1655-O1655)&gt;SetUp!$B$56,T1654+H1655+N1655-O1655-SetUp!$B$56,T1654)</f>
        <v>0</v>
      </c>
      <c r="S1655" s="57">
        <f>R1655*SetUp!$B$65</f>
        <v>0</v>
      </c>
      <c r="T1655" s="57">
        <f>IF((R1655-S1655)&lt;SetUp!$B$53,R1655-S1655,SetUp!$B$53)</f>
        <v>0</v>
      </c>
      <c r="U1655" s="57">
        <f t="shared" si="515"/>
        <v>1.3428278296796077</v>
      </c>
      <c r="V1655" s="57">
        <f>(L1655-P1655)/1000*SetUp!$B$13*1000000/SetUp!$B$48</f>
        <v>0.90670205596446485</v>
      </c>
      <c r="W1655" s="57">
        <f t="shared" si="526"/>
        <v>-1.5959455978986625E-16</v>
      </c>
      <c r="X1655" s="57">
        <f>MAX((SetUp!$B$56*(1-($H1655/SetUp!$B$56)^2)*TANH(($B1655-$D1655)/SetUp!$B$56))/(1+$H1655/SetUp!$B$56*TANH(($B1655-$D1655)/SetUp!$B$56)),0)</f>
        <v>1.3709813802524486</v>
      </c>
      <c r="AP1655" s="64">
        <v>28899</v>
      </c>
      <c r="AQ1655" s="55">
        <v>2</v>
      </c>
      <c r="AR1655" s="55">
        <v>44</v>
      </c>
      <c r="AS1655" s="66">
        <f t="shared" si="516"/>
        <v>0.41</v>
      </c>
      <c r="AT1655" s="66">
        <f t="shared" si="517"/>
        <v>0.48974843845643251</v>
      </c>
      <c r="AU1655" s="55" t="str">
        <f>IF(OR($AP1655&lt;SetUp!$B$97,$AP1655&gt;SetUp!$B$98),"Não","Sim")</f>
        <v>Não</v>
      </c>
      <c r="AV1655" s="68">
        <f t="shared" si="518"/>
        <v>0.6403124237432849</v>
      </c>
      <c r="AW1655" s="68">
        <f t="shared" si="519"/>
        <v>0.69982029011484981</v>
      </c>
      <c r="AX1655" s="68">
        <f t="shared" si="520"/>
        <v>-0.38721614328026455</v>
      </c>
      <c r="AY1655" s="68">
        <f t="shared" si="521"/>
        <v>-0.31002694006183401</v>
      </c>
      <c r="AZ1655" s="68">
        <f t="shared" si="522"/>
        <v>7.9748438456432535E-2</v>
      </c>
      <c r="BA1655" s="68">
        <f t="shared" si="523"/>
        <v>5.950786637156491E-2</v>
      </c>
      <c r="BB1655" s="68">
        <f t="shared" si="524"/>
        <v>7.7189203218430535E-2</v>
      </c>
    </row>
    <row r="1656" spans="1:54" x14ac:dyDescent="0.3">
      <c r="A1656" s="64">
        <v>28318</v>
      </c>
      <c r="B1656" s="57">
        <v>1.7230000000000001</v>
      </c>
      <c r="C1656" s="57">
        <v>4.9930000000000003</v>
      </c>
      <c r="D1656" s="57">
        <v>3.4279999999999999</v>
      </c>
      <c r="E1656" s="57">
        <f t="shared" si="509"/>
        <v>1.7230000000000001</v>
      </c>
      <c r="F1656" s="57">
        <f t="shared" si="510"/>
        <v>1.7049999999999998</v>
      </c>
      <c r="G1656" s="57">
        <f t="shared" si="511"/>
        <v>0</v>
      </c>
      <c r="H1656" s="57">
        <f>IF(Q1655&gt;SetUp!$B$56,SetUp!$B$56,Q1655)</f>
        <v>5.2354898000200256</v>
      </c>
      <c r="I1656" s="57">
        <f t="shared" si="525"/>
        <v>1.3428278296796077</v>
      </c>
      <c r="J1656" s="57">
        <f>MIN(F1656,H1656,(1-EXP(-SetUp!$B$52*H1656/SetUp!$B$56))*F1656)</f>
        <v>0.95259472487680807</v>
      </c>
      <c r="K1656" s="57">
        <f t="shared" si="512"/>
        <v>4.2828950751432178</v>
      </c>
      <c r="L1656" s="57">
        <f>IF(I1656&lt;=0,0,MIN(SetUp!$B$50*I1656^SetUp!$B$55,I1656))</f>
        <v>3.3450047581406364E-2</v>
      </c>
      <c r="M1656" s="57">
        <f t="shared" si="513"/>
        <v>1.3093777820982013</v>
      </c>
      <c r="N1656" s="57">
        <f>IF(SetUp!$B$62=0,X1656,(B1656-E1656)*(1-(H1656/SetUp!$B$66/SetUp!$B$56)))</f>
        <v>0</v>
      </c>
      <c r="O1656" s="57">
        <f>K1656*SetUp!$B$65</f>
        <v>0</v>
      </c>
      <c r="P1656" s="57">
        <f>MIN(SetUp!$B$54*L1656^SetUp!$B$51,L1656)</f>
        <v>1.8189569083772152E-2</v>
      </c>
      <c r="Q1656" s="57">
        <f t="shared" si="514"/>
        <v>4.2828950751432178</v>
      </c>
      <c r="R1656" s="57">
        <f>IF((H1656+N1656-O1656)&gt;SetUp!$B$56,T1655+H1656+N1656-O1656-SetUp!$B$56,T1655)</f>
        <v>0</v>
      </c>
      <c r="S1656" s="57">
        <f>R1656*SetUp!$B$65</f>
        <v>0</v>
      </c>
      <c r="T1656" s="57">
        <f>IF((R1656-S1656)&lt;SetUp!$B$53,R1656-S1656,SetUp!$B$53)</f>
        <v>0</v>
      </c>
      <c r="U1656" s="57">
        <f t="shared" si="515"/>
        <v>1.3093777820982013</v>
      </c>
      <c r="V1656" s="57">
        <f>(L1656-P1656)/1000*SetUp!$B$13*1000000/SetUp!$B$48</f>
        <v>0.86798065859257556</v>
      </c>
      <c r="W1656" s="57">
        <f t="shared" si="526"/>
        <v>-2.0816681711721685E-16</v>
      </c>
      <c r="X1656" s="57">
        <f>MAX((SetUp!$B$56*(1-($H1656/SetUp!$B$56)^2)*TANH(($B1656-$D1656)/SetUp!$B$56))/(1+$H1656/SetUp!$B$56*TANH(($B1656-$D1656)/SetUp!$B$56)),0)</f>
        <v>0</v>
      </c>
      <c r="AP1656" s="64">
        <v>28900</v>
      </c>
      <c r="AQ1656" s="55">
        <v>2</v>
      </c>
      <c r="AR1656" s="55">
        <v>45</v>
      </c>
      <c r="AS1656" s="66">
        <f t="shared" si="516"/>
        <v>0.45300000000000001</v>
      </c>
      <c r="AT1656" s="66">
        <f t="shared" si="517"/>
        <v>0.47330437275662446</v>
      </c>
      <c r="AU1656" s="55" t="str">
        <f>IF(OR($AP1656&lt;SetUp!$B$97,$AP1656&gt;SetUp!$B$98),"Não","Sim")</f>
        <v>Não</v>
      </c>
      <c r="AV1656" s="68">
        <f t="shared" si="518"/>
        <v>0.67305274681855365</v>
      </c>
      <c r="AW1656" s="68">
        <f t="shared" si="519"/>
        <v>0.68797120052849925</v>
      </c>
      <c r="AX1656" s="68">
        <f t="shared" si="520"/>
        <v>-0.34390179798716813</v>
      </c>
      <c r="AY1656" s="68">
        <f t="shared" si="521"/>
        <v>-0.32485948316078234</v>
      </c>
      <c r="AZ1656" s="68">
        <f t="shared" si="522"/>
        <v>2.0304372756624445E-2</v>
      </c>
      <c r="BA1656" s="68">
        <f t="shared" si="523"/>
        <v>1.49184537099456E-2</v>
      </c>
      <c r="BB1656" s="68">
        <f t="shared" si="524"/>
        <v>1.9042314826385798E-2</v>
      </c>
    </row>
    <row r="1657" spans="1:54" x14ac:dyDescent="0.3">
      <c r="A1657" s="64">
        <v>28319</v>
      </c>
      <c r="B1657" s="57">
        <v>0.64900000000000002</v>
      </c>
      <c r="C1657" s="57">
        <v>3.9849999999999999</v>
      </c>
      <c r="D1657" s="57">
        <v>3.4279999999999999</v>
      </c>
      <c r="E1657" s="57">
        <f t="shared" si="509"/>
        <v>0.64900000000000002</v>
      </c>
      <c r="F1657" s="57">
        <f t="shared" si="510"/>
        <v>2.7789999999999999</v>
      </c>
      <c r="G1657" s="57">
        <f t="shared" si="511"/>
        <v>0</v>
      </c>
      <c r="H1657" s="57">
        <f>IF(Q1656&gt;SetUp!$B$56,SetUp!$B$56,Q1656)</f>
        <v>4.2828950751432178</v>
      </c>
      <c r="I1657" s="57">
        <f t="shared" si="525"/>
        <v>1.3093777820982013</v>
      </c>
      <c r="J1657" s="57">
        <f>MIN(F1657,H1657,(1-EXP(-SetUp!$B$52*H1657/SetUp!$B$56))*F1657)</f>
        <v>1.355827128922507</v>
      </c>
      <c r="K1657" s="57">
        <f t="shared" si="512"/>
        <v>2.9270679462207108</v>
      </c>
      <c r="L1657" s="57">
        <f>IF(I1657&lt;=0,0,MIN(SetUp!$B$50*I1657^SetUp!$B$55,I1657))</f>
        <v>3.2072867991059545E-2</v>
      </c>
      <c r="M1657" s="57">
        <f t="shared" si="513"/>
        <v>1.2773049141071418</v>
      </c>
      <c r="N1657" s="57">
        <f>IF(SetUp!$B$62=0,X1657,(B1657-E1657)*(1-(H1657/SetUp!$B$66/SetUp!$B$56)))</f>
        <v>0</v>
      </c>
      <c r="O1657" s="57">
        <f>K1657*SetUp!$B$65</f>
        <v>0</v>
      </c>
      <c r="P1657" s="57">
        <f>MIN(SetUp!$B$54*L1657^SetUp!$B$51,L1657)</f>
        <v>1.7453160688118884E-2</v>
      </c>
      <c r="Q1657" s="57">
        <f t="shared" si="514"/>
        <v>2.9270679462207108</v>
      </c>
      <c r="R1657" s="57">
        <f>IF((H1657+N1657-O1657)&gt;SetUp!$B$56,T1656+H1657+N1657-O1657-SetUp!$B$56,T1656)</f>
        <v>0</v>
      </c>
      <c r="S1657" s="57">
        <f>R1657*SetUp!$B$65</f>
        <v>0</v>
      </c>
      <c r="T1657" s="57">
        <f>IF((R1657-S1657)&lt;SetUp!$B$53,R1657-S1657,SetUp!$B$53)</f>
        <v>0</v>
      </c>
      <c r="U1657" s="57">
        <f t="shared" si="515"/>
        <v>1.2773049141071418</v>
      </c>
      <c r="V1657" s="57">
        <f>(L1657-P1657)/1000*SetUp!$B$13*1000000/SetUp!$B$48</f>
        <v>0.83153507769788204</v>
      </c>
      <c r="W1657" s="57">
        <f t="shared" si="526"/>
        <v>1.9428902930940239E-16</v>
      </c>
      <c r="X1657" s="57">
        <f>MAX((SetUp!$B$56*(1-($H1657/SetUp!$B$56)^2)*TANH(($B1657-$D1657)/SetUp!$B$56))/(1+$H1657/SetUp!$B$56*TANH(($B1657-$D1657)/SetUp!$B$56)),0)</f>
        <v>0</v>
      </c>
      <c r="AP1657" s="64">
        <v>28901</v>
      </c>
      <c r="AQ1657" s="55">
        <v>2</v>
      </c>
      <c r="AR1657" s="55">
        <v>46</v>
      </c>
      <c r="AS1657" s="66">
        <f t="shared" si="516"/>
        <v>0.29899999999999999</v>
      </c>
      <c r="AT1657" s="66">
        <f t="shared" si="517"/>
        <v>0.45759908749443789</v>
      </c>
      <c r="AU1657" s="55" t="str">
        <f>IF(OR($AP1657&lt;SetUp!$B$97,$AP1657&gt;SetUp!$B$98),"Não","Sim")</f>
        <v>Não</v>
      </c>
      <c r="AV1657" s="68">
        <f t="shared" si="518"/>
        <v>0.54680892457969266</v>
      </c>
      <c r="AW1657" s="68">
        <f t="shared" si="519"/>
        <v>0.67646070654136137</v>
      </c>
      <c r="AX1657" s="68">
        <f t="shared" si="520"/>
        <v>-0.52432881167557033</v>
      </c>
      <c r="AY1657" s="68">
        <f t="shared" si="521"/>
        <v>-0.33951485024764905</v>
      </c>
      <c r="AZ1657" s="68">
        <f t="shared" si="522"/>
        <v>0.15859908749443791</v>
      </c>
      <c r="BA1657" s="68">
        <f t="shared" si="523"/>
        <v>0.12965178196166871</v>
      </c>
      <c r="BB1657" s="68">
        <f t="shared" si="524"/>
        <v>0.18481396142792128</v>
      </c>
    </row>
    <row r="1658" spans="1:54" x14ac:dyDescent="0.3">
      <c r="A1658" s="64">
        <v>28320</v>
      </c>
      <c r="B1658" s="57">
        <v>0.67600000000000005</v>
      </c>
      <c r="C1658" s="57">
        <v>3.45</v>
      </c>
      <c r="D1658" s="57">
        <v>3.4279999999999999</v>
      </c>
      <c r="E1658" s="57">
        <f t="shared" si="509"/>
        <v>0.67600000000000005</v>
      </c>
      <c r="F1658" s="57">
        <f t="shared" si="510"/>
        <v>2.7519999999999998</v>
      </c>
      <c r="G1658" s="57">
        <f t="shared" si="511"/>
        <v>0</v>
      </c>
      <c r="H1658" s="57">
        <f>IF(Q1657&gt;SetUp!$B$56,SetUp!$B$56,Q1657)</f>
        <v>2.9270679462207108</v>
      </c>
      <c r="I1658" s="57">
        <f t="shared" si="525"/>
        <v>1.2773049141071418</v>
      </c>
      <c r="J1658" s="57">
        <f>MIN(F1658,H1658,(1-EXP(-SetUp!$B$52*H1658/SetUp!$B$56))*F1658)</f>
        <v>1.0101050829041076</v>
      </c>
      <c r="K1658" s="57">
        <f t="shared" si="512"/>
        <v>1.9169628633166031</v>
      </c>
      <c r="L1658" s="57">
        <f>IF(I1658&lt;=0,0,MIN(SetUp!$B$50*I1658^SetUp!$B$55,I1658))</f>
        <v>3.0774227222785337E-2</v>
      </c>
      <c r="M1658" s="57">
        <f t="shared" si="513"/>
        <v>1.2465306868843564</v>
      </c>
      <c r="N1658" s="57">
        <f>IF(SetUp!$B$62=0,X1658,(B1658-E1658)*(1-(H1658/SetUp!$B$66/SetUp!$B$56)))</f>
        <v>0</v>
      </c>
      <c r="O1658" s="57">
        <f>K1658*SetUp!$B$65</f>
        <v>0</v>
      </c>
      <c r="P1658" s="57">
        <f>MIN(SetUp!$B$54*L1658^SetUp!$B$51,L1658)</f>
        <v>1.6758256035796264E-2</v>
      </c>
      <c r="Q1658" s="57">
        <f t="shared" si="514"/>
        <v>1.9169628633166031</v>
      </c>
      <c r="R1658" s="57">
        <f>IF((H1658+N1658-O1658)&gt;SetUp!$B$56,T1657+H1658+N1658-O1658-SetUp!$B$56,T1657)</f>
        <v>0</v>
      </c>
      <c r="S1658" s="57">
        <f>R1658*SetUp!$B$65</f>
        <v>0</v>
      </c>
      <c r="T1658" s="57">
        <f>IF((R1658-S1658)&lt;SetUp!$B$53,R1658-S1658,SetUp!$B$53)</f>
        <v>0</v>
      </c>
      <c r="U1658" s="57">
        <f t="shared" si="515"/>
        <v>1.2465306868843564</v>
      </c>
      <c r="V1658" s="57">
        <f>(L1658-P1658)/1000*SetUp!$B$13*1000000/SetUp!$B$48</f>
        <v>0.79719596627218048</v>
      </c>
      <c r="W1658" s="57">
        <f t="shared" si="526"/>
        <v>0</v>
      </c>
      <c r="X1658" s="57">
        <f>MAX((SetUp!$B$56*(1-($H1658/SetUp!$B$56)^2)*TANH(($B1658-$D1658)/SetUp!$B$56))/(1+$H1658/SetUp!$B$56*TANH(($B1658-$D1658)/SetUp!$B$56)),0)</f>
        <v>0</v>
      </c>
      <c r="AP1658" s="64">
        <v>28902</v>
      </c>
      <c r="AQ1658" s="55">
        <v>2</v>
      </c>
      <c r="AR1658" s="55">
        <v>47</v>
      </c>
      <c r="AS1658" s="66">
        <f t="shared" si="516"/>
        <v>0.371</v>
      </c>
      <c r="AT1658" s="66">
        <f t="shared" si="517"/>
        <v>0.44261266557001261</v>
      </c>
      <c r="AU1658" s="55" t="str">
        <f>IF(OR($AP1658&lt;SetUp!$B$97,$AP1658&gt;SetUp!$B$98),"Não","Sim")</f>
        <v>Não</v>
      </c>
      <c r="AV1658" s="68">
        <f t="shared" si="518"/>
        <v>0.60909769331364239</v>
      </c>
      <c r="AW1658" s="68">
        <f t="shared" si="519"/>
        <v>0.66529141402096315</v>
      </c>
      <c r="AX1658" s="68">
        <f t="shared" si="520"/>
        <v>-0.43062609038495414</v>
      </c>
      <c r="AY1658" s="68">
        <f t="shared" si="521"/>
        <v>-0.35397616268968057</v>
      </c>
      <c r="AZ1658" s="68">
        <f t="shared" si="522"/>
        <v>7.1612665570012612E-2</v>
      </c>
      <c r="BA1658" s="68">
        <f t="shared" si="523"/>
        <v>5.619372070732076E-2</v>
      </c>
      <c r="BB1658" s="68">
        <f t="shared" si="524"/>
        <v>7.6649927695273568E-2</v>
      </c>
    </row>
    <row r="1659" spans="1:54" x14ac:dyDescent="0.3">
      <c r="A1659" s="64">
        <v>28321</v>
      </c>
      <c r="B1659" s="57">
        <v>2.4039999999999999</v>
      </c>
      <c r="C1659" s="57">
        <v>3.1219999999999999</v>
      </c>
      <c r="D1659" s="57">
        <v>3.4279999999999999</v>
      </c>
      <c r="E1659" s="57">
        <f t="shared" si="509"/>
        <v>2.4039999999999999</v>
      </c>
      <c r="F1659" s="57">
        <f t="shared" si="510"/>
        <v>1.024</v>
      </c>
      <c r="G1659" s="57">
        <f t="shared" si="511"/>
        <v>0</v>
      </c>
      <c r="H1659" s="57">
        <f>IF(Q1658&gt;SetUp!$B$56,SetUp!$B$56,Q1658)</f>
        <v>1.9169628633166031</v>
      </c>
      <c r="I1659" s="57">
        <f t="shared" si="525"/>
        <v>1.2465306868843564</v>
      </c>
      <c r="J1659" s="57">
        <f>MIN(F1659,H1659,(1-EXP(-SetUp!$B$52*H1659/SetUp!$B$56))*F1659)</f>
        <v>0.26504206199921987</v>
      </c>
      <c r="K1659" s="57">
        <f t="shared" si="512"/>
        <v>1.6519208013173832</v>
      </c>
      <c r="L1659" s="57">
        <f>IF(I1659&lt;=0,0,MIN(SetUp!$B$50*I1659^SetUp!$B$55,I1659))</f>
        <v>2.9548434394218528E-2</v>
      </c>
      <c r="M1659" s="57">
        <f t="shared" si="513"/>
        <v>1.2169822524901379</v>
      </c>
      <c r="N1659" s="57">
        <f>IF(SetUp!$B$62=0,X1659,(B1659-E1659)*(1-(H1659/SetUp!$B$66/SetUp!$B$56)))</f>
        <v>0</v>
      </c>
      <c r="O1659" s="57">
        <f>K1659*SetUp!$B$65</f>
        <v>0</v>
      </c>
      <c r="P1659" s="57">
        <f>MIN(SetUp!$B$54*L1659^SetUp!$B$51,L1659)</f>
        <v>1.6101874829603392E-2</v>
      </c>
      <c r="Q1659" s="57">
        <f t="shared" si="514"/>
        <v>1.6519208013173832</v>
      </c>
      <c r="R1659" s="57">
        <f>IF((H1659+N1659-O1659)&gt;SetUp!$B$56,T1658+H1659+N1659-O1659-SetUp!$B$56,T1658)</f>
        <v>0</v>
      </c>
      <c r="S1659" s="57">
        <f>R1659*SetUp!$B$65</f>
        <v>0</v>
      </c>
      <c r="T1659" s="57">
        <f>IF((R1659-S1659)&lt;SetUp!$B$53,R1659-S1659,SetUp!$B$53)</f>
        <v>0</v>
      </c>
      <c r="U1659" s="57">
        <f t="shared" si="515"/>
        <v>1.2169822524901379</v>
      </c>
      <c r="V1659" s="57">
        <f>(L1659-P1659)/1000*SetUp!$B$13*1000000/SetUp!$B$48</f>
        <v>0.76480915251171966</v>
      </c>
      <c r="W1659" s="57">
        <f t="shared" si="526"/>
        <v>-3.0878077872387166E-16</v>
      </c>
      <c r="X1659" s="57">
        <f>MAX((SetUp!$B$56*(1-($H1659/SetUp!$B$56)^2)*TANH(($B1659-$D1659)/SetUp!$B$56))/(1+$H1659/SetUp!$B$56*TANH(($B1659-$D1659)/SetUp!$B$56)),0)</f>
        <v>0</v>
      </c>
      <c r="AP1659" s="64">
        <v>28903</v>
      </c>
      <c r="AQ1659" s="55">
        <v>2</v>
      </c>
      <c r="AR1659" s="55">
        <v>48</v>
      </c>
      <c r="AS1659" s="66">
        <f t="shared" si="516"/>
        <v>0.29899999999999999</v>
      </c>
      <c r="AT1659" s="66">
        <f t="shared" si="517"/>
        <v>0.42830334007793514</v>
      </c>
      <c r="AU1659" s="55" t="str">
        <f>IF(OR($AP1659&lt;SetUp!$B$97,$AP1659&gt;SetUp!$B$98),"Não","Sim")</f>
        <v>Não</v>
      </c>
      <c r="AV1659" s="68">
        <f t="shared" si="518"/>
        <v>0.54680892457969266</v>
      </c>
      <c r="AW1659" s="68">
        <f t="shared" si="519"/>
        <v>0.65444888270814183</v>
      </c>
      <c r="AX1659" s="68">
        <f t="shared" si="520"/>
        <v>-0.52432881167557033</v>
      </c>
      <c r="AY1659" s="68">
        <f t="shared" si="521"/>
        <v>-0.36824853879100888</v>
      </c>
      <c r="AZ1659" s="68">
        <f t="shared" si="522"/>
        <v>0.12930334007793515</v>
      </c>
      <c r="BA1659" s="68">
        <f t="shared" si="523"/>
        <v>0.10763995812844918</v>
      </c>
      <c r="BB1659" s="68">
        <f t="shared" si="524"/>
        <v>0.15608027288456144</v>
      </c>
    </row>
    <row r="1660" spans="1:54" x14ac:dyDescent="0.3">
      <c r="A1660" s="64">
        <v>28322</v>
      </c>
      <c r="B1660" s="57">
        <v>1.619</v>
      </c>
      <c r="C1660" s="57">
        <v>3.1219999999999999</v>
      </c>
      <c r="D1660" s="57">
        <v>3.4279999999999999</v>
      </c>
      <c r="E1660" s="57">
        <f t="shared" si="509"/>
        <v>1.619</v>
      </c>
      <c r="F1660" s="57">
        <f t="shared" si="510"/>
        <v>1.8089999999999999</v>
      </c>
      <c r="G1660" s="57">
        <f t="shared" si="511"/>
        <v>0</v>
      </c>
      <c r="H1660" s="57">
        <f>IF(Q1659&gt;SetUp!$B$56,SetUp!$B$56,Q1659)</f>
        <v>1.6519208013173832</v>
      </c>
      <c r="I1660" s="57">
        <f t="shared" si="525"/>
        <v>1.2169822524901379</v>
      </c>
      <c r="J1660" s="57">
        <f>MIN(F1660,H1660,(1-EXP(-SetUp!$B$52*H1660/SetUp!$B$56))*F1660)</f>
        <v>0.41153262403281787</v>
      </c>
      <c r="K1660" s="57">
        <f t="shared" si="512"/>
        <v>1.2403881772845653</v>
      </c>
      <c r="L1660" s="57">
        <f>IF(I1660&lt;=0,0,MIN(SetUp!$B$50*I1660^SetUp!$B$55,I1660))</f>
        <v>2.8390296346338453E-2</v>
      </c>
      <c r="M1660" s="57">
        <f t="shared" si="513"/>
        <v>1.1885919561437994</v>
      </c>
      <c r="N1660" s="57">
        <f>IF(SetUp!$B$62=0,X1660,(B1660-E1660)*(1-(H1660/SetUp!$B$66/SetUp!$B$56)))</f>
        <v>0</v>
      </c>
      <c r="O1660" s="57">
        <f>K1660*SetUp!$B$65</f>
        <v>0</v>
      </c>
      <c r="P1660" s="57">
        <f>MIN(SetUp!$B$54*L1660^SetUp!$B$51,L1660)</f>
        <v>1.5481295538736718E-2</v>
      </c>
      <c r="Q1660" s="57">
        <f t="shared" si="514"/>
        <v>1.2403881772845653</v>
      </c>
      <c r="R1660" s="57">
        <f>IF((H1660+N1660-O1660)&gt;SetUp!$B$56,T1659+H1660+N1660-O1660-SetUp!$B$56,T1659)</f>
        <v>0</v>
      </c>
      <c r="S1660" s="57">
        <f>R1660*SetUp!$B$65</f>
        <v>0</v>
      </c>
      <c r="T1660" s="57">
        <f>IF((R1660-S1660)&lt;SetUp!$B$53,R1660-S1660,SetUp!$B$53)</f>
        <v>0</v>
      </c>
      <c r="U1660" s="57">
        <f t="shared" si="515"/>
        <v>1.1885919561437994</v>
      </c>
      <c r="V1660" s="57">
        <f>(L1660-P1660)/1000*SetUp!$B$13*1000000/SetUp!$B$48</f>
        <v>0.73423405593024393</v>
      </c>
      <c r="W1660" s="57">
        <f t="shared" si="526"/>
        <v>-4.8572257327350599E-16</v>
      </c>
      <c r="X1660" s="57">
        <f>MAX((SetUp!$B$56*(1-($H1660/SetUp!$B$56)^2)*TANH(($B1660-$D1660)/SetUp!$B$56))/(1+$H1660/SetUp!$B$56*TANH(($B1660-$D1660)/SetUp!$B$56)),0)</f>
        <v>0</v>
      </c>
      <c r="AP1660" s="64">
        <v>28904</v>
      </c>
      <c r="AQ1660" s="55">
        <v>2</v>
      </c>
      <c r="AR1660" s="55">
        <v>49</v>
      </c>
      <c r="AS1660" s="66">
        <f t="shared" si="516"/>
        <v>0.29899999999999999</v>
      </c>
      <c r="AT1660" s="66">
        <f t="shared" si="517"/>
        <v>0.41463227455573082</v>
      </c>
      <c r="AU1660" s="55" t="str">
        <f>IF(OR($AP1660&lt;SetUp!$B$97,$AP1660&gt;SetUp!$B$98),"Não","Sim")</f>
        <v>Não</v>
      </c>
      <c r="AV1660" s="68">
        <f t="shared" si="518"/>
        <v>0.54680892457969266</v>
      </c>
      <c r="AW1660" s="68">
        <f t="shared" si="519"/>
        <v>0.64391946278686962</v>
      </c>
      <c r="AX1660" s="68">
        <f t="shared" si="520"/>
        <v>-0.52432881167557033</v>
      </c>
      <c r="AY1660" s="68">
        <f t="shared" si="521"/>
        <v>-0.38233689588440528</v>
      </c>
      <c r="AZ1660" s="68">
        <f t="shared" si="522"/>
        <v>0.11563227455573083</v>
      </c>
      <c r="BA1660" s="68">
        <f t="shared" si="523"/>
        <v>9.7110538207176966E-2</v>
      </c>
      <c r="BB1660" s="68">
        <f t="shared" si="524"/>
        <v>0.14199191579116505</v>
      </c>
    </row>
    <row r="1661" spans="1:54" x14ac:dyDescent="0.3">
      <c r="A1661" s="64">
        <v>28323</v>
      </c>
      <c r="B1661" s="57">
        <v>0.621</v>
      </c>
      <c r="C1661" s="57">
        <v>2.8149999999999999</v>
      </c>
      <c r="D1661" s="57">
        <v>3.4279999999999999</v>
      </c>
      <c r="E1661" s="57">
        <f t="shared" si="509"/>
        <v>0.621</v>
      </c>
      <c r="F1661" s="57">
        <f t="shared" si="510"/>
        <v>2.8069999999999999</v>
      </c>
      <c r="G1661" s="57">
        <f t="shared" si="511"/>
        <v>0</v>
      </c>
      <c r="H1661" s="57">
        <f>IF(Q1660&gt;SetUp!$B$56,SetUp!$B$56,Q1660)</f>
        <v>1.2403881772845653</v>
      </c>
      <c r="I1661" s="57">
        <f t="shared" si="525"/>
        <v>1.1885919561437994</v>
      </c>
      <c r="J1661" s="57">
        <f>MIN(F1661,H1661,(1-EXP(-SetUp!$B$52*H1661/SetUp!$B$56))*F1661)</f>
        <v>0.49455444884899175</v>
      </c>
      <c r="K1661" s="57">
        <f t="shared" si="512"/>
        <v>0.74583372843557361</v>
      </c>
      <c r="L1661" s="57">
        <f>IF(I1661&lt;=0,0,MIN(SetUp!$B$50*I1661^SetUp!$B$55,I1661))</f>
        <v>2.7295066858464525E-2</v>
      </c>
      <c r="M1661" s="57">
        <f t="shared" si="513"/>
        <v>1.1612968892853348</v>
      </c>
      <c r="N1661" s="57">
        <f>IF(SetUp!$B$62=0,X1661,(B1661-E1661)*(1-(H1661/SetUp!$B$66/SetUp!$B$56)))</f>
        <v>0</v>
      </c>
      <c r="O1661" s="57">
        <f>K1661*SetUp!$B$65</f>
        <v>0</v>
      </c>
      <c r="P1661" s="57">
        <f>MIN(SetUp!$B$54*L1661^SetUp!$B$51,L1661)</f>
        <v>1.489402915528517E-2</v>
      </c>
      <c r="Q1661" s="57">
        <f t="shared" si="514"/>
        <v>0.74583372843557361</v>
      </c>
      <c r="R1661" s="57">
        <f>IF((H1661+N1661-O1661)&gt;SetUp!$B$56,T1660+H1661+N1661-O1661-SetUp!$B$56,T1660)</f>
        <v>0</v>
      </c>
      <c r="S1661" s="57">
        <f>R1661*SetUp!$B$65</f>
        <v>0</v>
      </c>
      <c r="T1661" s="57">
        <f>IF((R1661-S1661)&lt;SetUp!$B$53,R1661-S1661,SetUp!$B$53)</f>
        <v>0</v>
      </c>
      <c r="U1661" s="57">
        <f t="shared" si="515"/>
        <v>1.1612968892853348</v>
      </c>
      <c r="V1661" s="57">
        <f>(L1661-P1661)/1000*SetUp!$B$13*1000000/SetUp!$B$48</f>
        <v>0.70534229149535943</v>
      </c>
      <c r="W1661" s="57">
        <f t="shared" si="526"/>
        <v>-3.1225022567582528E-17</v>
      </c>
      <c r="X1661" s="57">
        <f>MAX((SetUp!$B$56*(1-($H1661/SetUp!$B$56)^2)*TANH(($B1661-$D1661)/SetUp!$B$56))/(1+$H1661/SetUp!$B$56*TANH(($B1661-$D1661)/SetUp!$B$56)),0)</f>
        <v>0</v>
      </c>
      <c r="AP1661" s="64">
        <v>28905</v>
      </c>
      <c r="AQ1661" s="55">
        <v>2</v>
      </c>
      <c r="AR1661" s="55">
        <v>50</v>
      </c>
      <c r="AS1661" s="66">
        <f t="shared" si="516"/>
        <v>0.23799999999999999</v>
      </c>
      <c r="AT1661" s="66">
        <f t="shared" si="517"/>
        <v>0.40156332282549489</v>
      </c>
      <c r="AU1661" s="55" t="str">
        <f>IF(OR($AP1661&lt;SetUp!$B$97,$AP1661&gt;SetUp!$B$98),"Não","Sim")</f>
        <v>Não</v>
      </c>
      <c r="AV1661" s="68">
        <f t="shared" si="518"/>
        <v>0.48785243670601869</v>
      </c>
      <c r="AW1661" s="68">
        <f t="shared" si="519"/>
        <v>0.63369024201536739</v>
      </c>
      <c r="AX1661" s="68">
        <f t="shared" si="520"/>
        <v>-0.62342304294348805</v>
      </c>
      <c r="AY1661" s="68">
        <f t="shared" si="521"/>
        <v>-0.39624596075822777</v>
      </c>
      <c r="AZ1661" s="68">
        <f t="shared" si="522"/>
        <v>0.16356332282549491</v>
      </c>
      <c r="BA1661" s="68">
        <f t="shared" si="523"/>
        <v>0.1458378053093487</v>
      </c>
      <c r="BB1661" s="68">
        <f t="shared" si="524"/>
        <v>0.22717708218526028</v>
      </c>
    </row>
    <row r="1662" spans="1:54" x14ac:dyDescent="0.3">
      <c r="A1662" s="64">
        <v>28324</v>
      </c>
      <c r="B1662" s="57">
        <v>0.316</v>
      </c>
      <c r="C1662" s="57">
        <v>2.5289999999999999</v>
      </c>
      <c r="D1662" s="57">
        <v>3.4279999999999999</v>
      </c>
      <c r="E1662" s="57">
        <f t="shared" si="509"/>
        <v>0.316</v>
      </c>
      <c r="F1662" s="57">
        <f t="shared" si="510"/>
        <v>3.1120000000000001</v>
      </c>
      <c r="G1662" s="57">
        <f t="shared" si="511"/>
        <v>0</v>
      </c>
      <c r="H1662" s="57">
        <f>IF(Q1661&gt;SetUp!$B$56,SetUp!$B$56,Q1661)</f>
        <v>0.74583372843557361</v>
      </c>
      <c r="I1662" s="57">
        <f t="shared" si="525"/>
        <v>1.1612968892853348</v>
      </c>
      <c r="J1662" s="57">
        <f>MIN(F1662,H1662,(1-EXP(-SetUp!$B$52*H1662/SetUp!$B$56))*F1662)</f>
        <v>0.34232748868419205</v>
      </c>
      <c r="K1662" s="57">
        <f t="shared" si="512"/>
        <v>0.40350623975138156</v>
      </c>
      <c r="L1662" s="57">
        <f>IF(I1662&lt;=0,0,MIN(SetUp!$B$50*I1662^SetUp!$B$55,I1662))</f>
        <v>2.6258401764122408E-2</v>
      </c>
      <c r="M1662" s="57">
        <f t="shared" si="513"/>
        <v>1.1350384875212125</v>
      </c>
      <c r="N1662" s="57">
        <f>IF(SetUp!$B$62=0,X1662,(B1662-E1662)*(1-(H1662/SetUp!$B$66/SetUp!$B$56)))</f>
        <v>0</v>
      </c>
      <c r="O1662" s="57">
        <f>K1662*SetUp!$B$65</f>
        <v>0</v>
      </c>
      <c r="P1662" s="57">
        <f>MIN(SetUp!$B$54*L1662^SetUp!$B$51,L1662)</f>
        <v>1.4337795984294391E-2</v>
      </c>
      <c r="Q1662" s="57">
        <f t="shared" si="514"/>
        <v>0.40350623975138156</v>
      </c>
      <c r="R1662" s="57">
        <f>IF((H1662+N1662-O1662)&gt;SetUp!$B$56,T1661+H1662+N1662-O1662-SetUp!$B$56,T1661)</f>
        <v>0</v>
      </c>
      <c r="S1662" s="57">
        <f>R1662*SetUp!$B$65</f>
        <v>0</v>
      </c>
      <c r="T1662" s="57">
        <f>IF((R1662-S1662)&lt;SetUp!$B$53,R1662-S1662,SetUp!$B$53)</f>
        <v>0</v>
      </c>
      <c r="U1662" s="57">
        <f t="shared" si="515"/>
        <v>1.1350384875212125</v>
      </c>
      <c r="V1662" s="57">
        <f>(L1662-P1662)/1000*SetUp!$B$13*1000000/SetUp!$B$48</f>
        <v>0.67801643685036672</v>
      </c>
      <c r="W1662" s="57">
        <f t="shared" si="526"/>
        <v>4.5102810375396984E-17</v>
      </c>
      <c r="X1662" s="57">
        <f>MAX((SetUp!$B$56*(1-($H1662/SetUp!$B$56)^2)*TANH(($B1662-$D1662)/SetUp!$B$56))/(1+$H1662/SetUp!$B$56*TANH(($B1662-$D1662)/SetUp!$B$56)),0)</f>
        <v>0</v>
      </c>
      <c r="AP1662" s="64">
        <v>28906</v>
      </c>
      <c r="AQ1662" s="55">
        <v>2</v>
      </c>
      <c r="AR1662" s="55">
        <v>51</v>
      </c>
      <c r="AS1662" s="66">
        <f t="shared" si="516"/>
        <v>0.21</v>
      </c>
      <c r="AT1662" s="66">
        <f t="shared" si="517"/>
        <v>0.38906281128488968</v>
      </c>
      <c r="AU1662" s="55" t="str">
        <f>IF(OR($AP1662&lt;SetUp!$B$97,$AP1662&gt;SetUp!$B$98),"Não","Sim")</f>
        <v>Não</v>
      </c>
      <c r="AV1662" s="68">
        <f t="shared" si="518"/>
        <v>0.45825756949558399</v>
      </c>
      <c r="AW1662" s="68">
        <f t="shared" si="519"/>
        <v>0.62374899702114928</v>
      </c>
      <c r="AX1662" s="68">
        <f t="shared" si="520"/>
        <v>-0.6777807052660807</v>
      </c>
      <c r="AY1662" s="68">
        <f t="shared" si="521"/>
        <v>-0.40998027941375842</v>
      </c>
      <c r="AZ1662" s="68">
        <f t="shared" si="522"/>
        <v>0.17906281128488968</v>
      </c>
      <c r="BA1662" s="68">
        <f t="shared" si="523"/>
        <v>0.16549142752556528</v>
      </c>
      <c r="BB1662" s="68">
        <f t="shared" si="524"/>
        <v>0.26780042585232228</v>
      </c>
    </row>
    <row r="1663" spans="1:54" x14ac:dyDescent="0.3">
      <c r="A1663" s="64">
        <v>28325</v>
      </c>
      <c r="B1663" s="57">
        <v>1.458</v>
      </c>
      <c r="C1663" s="57">
        <v>2.3940000000000001</v>
      </c>
      <c r="D1663" s="57">
        <v>3.4279999999999999</v>
      </c>
      <c r="E1663" s="57">
        <f t="shared" si="509"/>
        <v>1.458</v>
      </c>
      <c r="F1663" s="57">
        <f t="shared" si="510"/>
        <v>1.97</v>
      </c>
      <c r="G1663" s="57">
        <f t="shared" si="511"/>
        <v>0</v>
      </c>
      <c r="H1663" s="57">
        <f>IF(Q1662&gt;SetUp!$B$56,SetUp!$B$56,Q1662)</f>
        <v>0.40350623975138156</v>
      </c>
      <c r="I1663" s="57">
        <f t="shared" si="525"/>
        <v>1.1350384875212125</v>
      </c>
      <c r="J1663" s="57">
        <f>MIN(F1663,H1663,(1-EXP(-SetUp!$B$52*H1663/SetUp!$B$56))*F1663)</f>
        <v>0.12036986368008631</v>
      </c>
      <c r="K1663" s="57">
        <f t="shared" si="512"/>
        <v>0.28313637607129527</v>
      </c>
      <c r="L1663" s="57">
        <f>IF(I1663&lt;=0,0,MIN(SetUp!$B$50*I1663^SetUp!$B$55,I1663))</f>
        <v>2.5276319200980762E-2</v>
      </c>
      <c r="M1663" s="57">
        <f t="shared" si="513"/>
        <v>1.1097621683202317</v>
      </c>
      <c r="N1663" s="57">
        <f>IF(SetUp!$B$62=0,X1663,(B1663-E1663)*(1-(H1663/SetUp!$B$66/SetUp!$B$56)))</f>
        <v>0</v>
      </c>
      <c r="O1663" s="57">
        <f>K1663*SetUp!$B$65</f>
        <v>0</v>
      </c>
      <c r="P1663" s="57">
        <f>MIN(SetUp!$B$54*L1663^SetUp!$B$51,L1663)</f>
        <v>1.3810505074967786E-2</v>
      </c>
      <c r="Q1663" s="57">
        <f t="shared" si="514"/>
        <v>0.28313637607129527</v>
      </c>
      <c r="R1663" s="57">
        <f>IF((H1663+N1663-O1663)&gt;SetUp!$B$56,T1662+H1663+N1663-O1663-SetUp!$B$56,T1662)</f>
        <v>0</v>
      </c>
      <c r="S1663" s="57">
        <f>R1663*SetUp!$B$65</f>
        <v>0</v>
      </c>
      <c r="T1663" s="57">
        <f>IF((R1663-S1663)&lt;SetUp!$B$53,R1663-S1663,SetUp!$B$53)</f>
        <v>0</v>
      </c>
      <c r="U1663" s="57">
        <f t="shared" si="515"/>
        <v>1.1097621683202317</v>
      </c>
      <c r="V1663" s="57">
        <f>(L1663-P1663)/1000*SetUp!$B$13*1000000/SetUp!$B$48</f>
        <v>0.65214894132838919</v>
      </c>
      <c r="W1663" s="57">
        <f t="shared" si="526"/>
        <v>-4.5102810375396984E-17</v>
      </c>
      <c r="X1663" s="57">
        <f>MAX((SetUp!$B$56*(1-($H1663/SetUp!$B$56)^2)*TANH(($B1663-$D1663)/SetUp!$B$56))/(1+$H1663/SetUp!$B$56*TANH(($B1663-$D1663)/SetUp!$B$56)),0)</f>
        <v>0</v>
      </c>
      <c r="AP1663" s="64">
        <v>28907</v>
      </c>
      <c r="AQ1663" s="55">
        <v>2</v>
      </c>
      <c r="AR1663" s="55">
        <v>52</v>
      </c>
      <c r="AS1663" s="66">
        <f t="shared" si="516"/>
        <v>0.23799999999999999</v>
      </c>
      <c r="AT1663" s="66">
        <f t="shared" si="517"/>
        <v>0.37709934129617473</v>
      </c>
      <c r="AU1663" s="55" t="str">
        <f>IF(OR($AP1663&lt;SetUp!$B$97,$AP1663&gt;SetUp!$B$98),"Não","Sim")</f>
        <v>Não</v>
      </c>
      <c r="AV1663" s="68">
        <f t="shared" si="518"/>
        <v>0.48785243670601869</v>
      </c>
      <c r="AW1663" s="68">
        <f t="shared" si="519"/>
        <v>0.61408414838373304</v>
      </c>
      <c r="AX1663" s="68">
        <f t="shared" si="520"/>
        <v>-0.62342304294348805</v>
      </c>
      <c r="AY1663" s="68">
        <f t="shared" si="521"/>
        <v>-0.42354422620399629</v>
      </c>
      <c r="AZ1663" s="68">
        <f t="shared" si="522"/>
        <v>0.13909934129617474</v>
      </c>
      <c r="BA1663" s="68">
        <f t="shared" si="523"/>
        <v>0.12623171167771435</v>
      </c>
      <c r="BB1663" s="68">
        <f t="shared" si="524"/>
        <v>0.19987881673949176</v>
      </c>
    </row>
    <row r="1664" spans="1:54" x14ac:dyDescent="0.3">
      <c r="A1664" s="64">
        <v>28326</v>
      </c>
      <c r="B1664" s="57">
        <v>0.39300000000000002</v>
      </c>
      <c r="C1664" s="57">
        <v>2.2629999999999999</v>
      </c>
      <c r="D1664" s="57">
        <v>3.4279999999999999</v>
      </c>
      <c r="E1664" s="57">
        <f t="shared" si="509"/>
        <v>0.39300000000000002</v>
      </c>
      <c r="F1664" s="57">
        <f t="shared" si="510"/>
        <v>3.0350000000000001</v>
      </c>
      <c r="G1664" s="57">
        <f t="shared" si="511"/>
        <v>0</v>
      </c>
      <c r="H1664" s="57">
        <f>IF(Q1663&gt;SetUp!$B$56,SetUp!$B$56,Q1663)</f>
        <v>0.28313637607129527</v>
      </c>
      <c r="I1664" s="57">
        <f t="shared" si="525"/>
        <v>1.1097621683202317</v>
      </c>
      <c r="J1664" s="57">
        <f>MIN(F1664,H1664,(1-EXP(-SetUp!$B$52*H1664/SetUp!$B$56))*F1664)</f>
        <v>0.13134187131545291</v>
      </c>
      <c r="K1664" s="57">
        <f t="shared" si="512"/>
        <v>0.15179450475584236</v>
      </c>
      <c r="L1664" s="57">
        <f>IF(I1664&lt;=0,0,MIN(SetUp!$B$50*I1664^SetUp!$B$55,I1664))</f>
        <v>2.4345164337947617E-2</v>
      </c>
      <c r="M1664" s="57">
        <f t="shared" si="513"/>
        <v>1.0854170039822841</v>
      </c>
      <c r="N1664" s="57">
        <f>IF(SetUp!$B$62=0,X1664,(B1664-E1664)*(1-(H1664/SetUp!$B$66/SetUp!$B$56)))</f>
        <v>0</v>
      </c>
      <c r="O1664" s="57">
        <f>K1664*SetUp!$B$65</f>
        <v>0</v>
      </c>
      <c r="P1664" s="57">
        <f>MIN(SetUp!$B$54*L1664^SetUp!$B$51,L1664)</f>
        <v>1.3310235956587939E-2</v>
      </c>
      <c r="Q1664" s="57">
        <f t="shared" si="514"/>
        <v>0.15179450475584236</v>
      </c>
      <c r="R1664" s="57">
        <f>IF((H1664+N1664-O1664)&gt;SetUp!$B$56,T1663+H1664+N1664-O1664-SetUp!$B$56,T1663)</f>
        <v>0</v>
      </c>
      <c r="S1664" s="57">
        <f>R1664*SetUp!$B$65</f>
        <v>0</v>
      </c>
      <c r="T1664" s="57">
        <f>IF((R1664-S1664)&lt;SetUp!$B$53,R1664-S1664,SetUp!$B$53)</f>
        <v>0</v>
      </c>
      <c r="U1664" s="57">
        <f t="shared" si="515"/>
        <v>1.0854170039822841</v>
      </c>
      <c r="V1664" s="57">
        <f>(L1664-P1664)/1000*SetUp!$B$13*1000000/SetUp!$B$48</f>
        <v>0.6276411585298155</v>
      </c>
      <c r="W1664" s="57">
        <f t="shared" si="526"/>
        <v>1.6653345369377348E-16</v>
      </c>
      <c r="X1664" s="57">
        <f>MAX((SetUp!$B$56*(1-($H1664/SetUp!$B$56)^2)*TANH(($B1664-$D1664)/SetUp!$B$56))/(1+$H1664/SetUp!$B$56*TANH(($B1664-$D1664)/SetUp!$B$56)),0)</f>
        <v>0</v>
      </c>
      <c r="AP1664" s="64">
        <v>28908</v>
      </c>
      <c r="AQ1664" s="55">
        <v>2</v>
      </c>
      <c r="AR1664" s="55">
        <v>53</v>
      </c>
      <c r="AS1664" s="66">
        <f t="shared" si="516"/>
        <v>0.371</v>
      </c>
      <c r="AT1664" s="66">
        <f t="shared" si="517"/>
        <v>0.36564360959407327</v>
      </c>
      <c r="AU1664" s="55" t="str">
        <f>IF(OR($AP1664&lt;SetUp!$B$97,$AP1664&gt;SetUp!$B$98),"Não","Sim")</f>
        <v>Não</v>
      </c>
      <c r="AV1664" s="68">
        <f t="shared" si="518"/>
        <v>0.60909769331364239</v>
      </c>
      <c r="AW1664" s="68">
        <f t="shared" si="519"/>
        <v>0.60468471916699973</v>
      </c>
      <c r="AX1664" s="68">
        <f t="shared" si="520"/>
        <v>-0.43062609038495414</v>
      </c>
      <c r="AY1664" s="68">
        <f t="shared" si="521"/>
        <v>-0.43694201240049746</v>
      </c>
      <c r="AZ1664" s="68">
        <f t="shared" si="522"/>
        <v>-5.3563904059267253E-3</v>
      </c>
      <c r="BA1664" s="68">
        <f t="shared" si="523"/>
        <v>-4.4129741466426564E-3</v>
      </c>
      <c r="BB1664" s="68">
        <f t="shared" si="524"/>
        <v>-6.3159220155433182E-3</v>
      </c>
    </row>
    <row r="1665" spans="1:54" x14ac:dyDescent="0.3">
      <c r="A1665" s="64">
        <v>28327</v>
      </c>
      <c r="B1665" s="57">
        <v>0.04</v>
      </c>
      <c r="C1665" s="57">
        <v>2.2629999999999999</v>
      </c>
      <c r="D1665" s="57">
        <v>3.4279999999999999</v>
      </c>
      <c r="E1665" s="57">
        <f t="shared" si="509"/>
        <v>0.04</v>
      </c>
      <c r="F1665" s="57">
        <f t="shared" si="510"/>
        <v>3.3879999999999999</v>
      </c>
      <c r="G1665" s="57">
        <f t="shared" si="511"/>
        <v>0</v>
      </c>
      <c r="H1665" s="57">
        <f>IF(Q1664&gt;SetUp!$B$56,SetUp!$B$56,Q1664)</f>
        <v>0.15179450475584236</v>
      </c>
      <c r="I1665" s="57">
        <f t="shared" si="525"/>
        <v>1.0854170039822841</v>
      </c>
      <c r="J1665" s="57">
        <f>MIN(F1665,H1665,(1-EXP(-SetUp!$B$52*H1665/SetUp!$B$56))*F1665)</f>
        <v>7.9410765402834316E-2</v>
      </c>
      <c r="K1665" s="57">
        <f t="shared" si="512"/>
        <v>7.2383739353008042E-2</v>
      </c>
      <c r="L1665" s="57">
        <f>IF(I1665&lt;=0,0,MIN(SetUp!$B$50*I1665^SetUp!$B$55,I1665))</f>
        <v>2.3461578015229526E-2</v>
      </c>
      <c r="M1665" s="57">
        <f t="shared" si="513"/>
        <v>1.0619554259670545</v>
      </c>
      <c r="N1665" s="57">
        <f>IF(SetUp!$B$62=0,X1665,(B1665-E1665)*(1-(H1665/SetUp!$B$66/SetUp!$B$56)))</f>
        <v>0</v>
      </c>
      <c r="O1665" s="57">
        <f>K1665*SetUp!$B$65</f>
        <v>0</v>
      </c>
      <c r="P1665" s="57">
        <f>MIN(SetUp!$B$54*L1665^SetUp!$B$51,L1665)</f>
        <v>1.2835222390034392E-2</v>
      </c>
      <c r="Q1665" s="57">
        <f t="shared" si="514"/>
        <v>7.2383739353008042E-2</v>
      </c>
      <c r="R1665" s="57">
        <f>IF((H1665+N1665-O1665)&gt;SetUp!$B$56,T1664+H1665+N1665-O1665-SetUp!$B$56,T1664)</f>
        <v>0</v>
      </c>
      <c r="S1665" s="57">
        <f>R1665*SetUp!$B$65</f>
        <v>0</v>
      </c>
      <c r="T1665" s="57">
        <f>IF((R1665-S1665)&lt;SetUp!$B$53,R1665-S1665,SetUp!$B$53)</f>
        <v>0</v>
      </c>
      <c r="U1665" s="57">
        <f t="shared" si="515"/>
        <v>1.0619554259670545</v>
      </c>
      <c r="V1665" s="57">
        <f>(L1665-P1665)/1000*SetUp!$B$13*1000000/SetUp!$B$48</f>
        <v>0.60440248681754505</v>
      </c>
      <c r="W1665" s="57">
        <f t="shared" si="526"/>
        <v>-1.0755285551056204E-16</v>
      </c>
      <c r="X1665" s="57">
        <f>MAX((SetUp!$B$56*(1-($H1665/SetUp!$B$56)^2)*TANH(($B1665-$D1665)/SetUp!$B$56))/(1+$H1665/SetUp!$B$56*TANH(($B1665-$D1665)/SetUp!$B$56)),0)</f>
        <v>0</v>
      </c>
      <c r="AP1665" s="64">
        <v>28909</v>
      </c>
      <c r="AQ1665" s="55">
        <v>2</v>
      </c>
      <c r="AR1665" s="55">
        <v>54</v>
      </c>
      <c r="AS1665" s="66">
        <f t="shared" si="516"/>
        <v>0.54600000000000004</v>
      </c>
      <c r="AT1665" s="66">
        <f t="shared" si="517"/>
        <v>0.35466824487103649</v>
      </c>
      <c r="AU1665" s="55" t="str">
        <f>IF(OR($AP1665&lt;SetUp!$B$97,$AP1665&gt;SetUp!$B$98),"Não","Sim")</f>
        <v>Não</v>
      </c>
      <c r="AV1665" s="68">
        <f t="shared" si="518"/>
        <v>0.73891812807644663</v>
      </c>
      <c r="AW1665" s="68">
        <f t="shared" si="519"/>
        <v>0.59554029659716268</v>
      </c>
      <c r="AX1665" s="68">
        <f t="shared" si="520"/>
        <v>-0.26280735729526272</v>
      </c>
      <c r="AY1665" s="68">
        <f t="shared" si="521"/>
        <v>-0.4501776942307717</v>
      </c>
      <c r="AZ1665" s="68">
        <f t="shared" si="522"/>
        <v>-0.19133175512896355</v>
      </c>
      <c r="BA1665" s="68">
        <f t="shared" si="523"/>
        <v>-0.14337783147928396</v>
      </c>
      <c r="BB1665" s="68">
        <f t="shared" si="524"/>
        <v>-0.18737033693550897</v>
      </c>
    </row>
    <row r="1666" spans="1:54" x14ac:dyDescent="0.3">
      <c r="A1666" s="64">
        <v>28328</v>
      </c>
      <c r="B1666" s="57">
        <v>1.6240000000000001</v>
      </c>
      <c r="C1666" s="57">
        <v>1.9</v>
      </c>
      <c r="D1666" s="57">
        <v>3.4279999999999999</v>
      </c>
      <c r="E1666" s="57">
        <f t="shared" si="509"/>
        <v>1.6240000000000001</v>
      </c>
      <c r="F1666" s="57">
        <f t="shared" si="510"/>
        <v>1.8039999999999998</v>
      </c>
      <c r="G1666" s="57">
        <f t="shared" si="511"/>
        <v>0</v>
      </c>
      <c r="H1666" s="57">
        <f>IF(Q1665&gt;SetUp!$B$56,SetUp!$B$56,Q1665)</f>
        <v>7.2383739353008042E-2</v>
      </c>
      <c r="I1666" s="57">
        <f t="shared" si="525"/>
        <v>1.0619554259670545</v>
      </c>
      <c r="J1666" s="57">
        <f>MIN(F1666,H1666,(1-EXP(-SetUp!$B$52*H1666/SetUp!$B$56))*F1666)</f>
        <v>2.028822079086531E-2</v>
      </c>
      <c r="K1666" s="57">
        <f t="shared" si="512"/>
        <v>5.2095518562142729E-2</v>
      </c>
      <c r="L1666" s="57">
        <f>IF(I1666&lt;=0,0,MIN(SetUp!$B$50*I1666^SetUp!$B$55,I1666))</f>
        <v>2.2622468811597199E-2</v>
      </c>
      <c r="M1666" s="57">
        <f t="shared" si="513"/>
        <v>1.0393329571554573</v>
      </c>
      <c r="N1666" s="57">
        <f>IF(SetUp!$B$62=0,X1666,(B1666-E1666)*(1-(H1666/SetUp!$B$66/SetUp!$B$56)))</f>
        <v>0</v>
      </c>
      <c r="O1666" s="57">
        <f>K1666*SetUp!$B$65</f>
        <v>0</v>
      </c>
      <c r="P1666" s="57">
        <f>MIN(SetUp!$B$54*L1666^SetUp!$B$51,L1666)</f>
        <v>1.2383837885810675E-2</v>
      </c>
      <c r="Q1666" s="57">
        <f t="shared" si="514"/>
        <v>5.2095518562142729E-2</v>
      </c>
      <c r="R1666" s="57">
        <f>IF((H1666+N1666-O1666)&gt;SetUp!$B$56,T1665+H1666+N1666-O1666-SetUp!$B$56,T1665)</f>
        <v>0</v>
      </c>
      <c r="S1666" s="57">
        <f>R1666*SetUp!$B$65</f>
        <v>0</v>
      </c>
      <c r="T1666" s="57">
        <f>IF((R1666-S1666)&lt;SetUp!$B$53,R1666-S1666,SetUp!$B$53)</f>
        <v>0</v>
      </c>
      <c r="U1666" s="57">
        <f t="shared" si="515"/>
        <v>1.0393329571554573</v>
      </c>
      <c r="V1666" s="57">
        <f>(L1666-P1666)/1000*SetUp!$B$13*1000000/SetUp!$B$48</f>
        <v>0.58234960426884474</v>
      </c>
      <c r="W1666" s="57">
        <f t="shared" si="526"/>
        <v>3.8163916471489756E-17</v>
      </c>
      <c r="X1666" s="57">
        <f>MAX((SetUp!$B$56*(1-($H1666/SetUp!$B$56)^2)*TANH(($B1666-$D1666)/SetUp!$B$56))/(1+$H1666/SetUp!$B$56*TANH(($B1666-$D1666)/SetUp!$B$56)),0)</f>
        <v>0</v>
      </c>
      <c r="AP1666" s="64">
        <v>28910</v>
      </c>
      <c r="AQ1666" s="55">
        <v>2</v>
      </c>
      <c r="AR1666" s="55">
        <v>55</v>
      </c>
      <c r="AS1666" s="66">
        <f t="shared" si="516"/>
        <v>0.371</v>
      </c>
      <c r="AT1666" s="66">
        <f t="shared" si="517"/>
        <v>0.34559561986541254</v>
      </c>
      <c r="AU1666" s="55" t="str">
        <f>IF(OR($AP1666&lt;SetUp!$B$97,$AP1666&gt;SetUp!$B$98),"Não","Sim")</f>
        <v>Não</v>
      </c>
      <c r="AV1666" s="68">
        <f t="shared" si="518"/>
        <v>0.60909769331364239</v>
      </c>
      <c r="AW1666" s="68">
        <f t="shared" si="519"/>
        <v>0.58787381287603935</v>
      </c>
      <c r="AX1666" s="68">
        <f t="shared" si="520"/>
        <v>-0.43062609038495414</v>
      </c>
      <c r="AY1666" s="68">
        <f t="shared" si="521"/>
        <v>-0.46143177047652423</v>
      </c>
      <c r="AZ1666" s="68">
        <f t="shared" si="522"/>
        <v>-2.5404380134587456E-2</v>
      </c>
      <c r="BA1666" s="68">
        <f t="shared" si="523"/>
        <v>-2.1223880437603038E-2</v>
      </c>
      <c r="BB1666" s="68">
        <f t="shared" si="524"/>
        <v>-3.0805680091570087E-2</v>
      </c>
    </row>
    <row r="1667" spans="1:54" x14ac:dyDescent="0.3">
      <c r="A1667" s="64">
        <v>28329</v>
      </c>
      <c r="B1667" s="57">
        <v>2.15</v>
      </c>
      <c r="C1667" s="57">
        <v>1.681</v>
      </c>
      <c r="D1667" s="57">
        <v>3.4279999999999999</v>
      </c>
      <c r="E1667" s="57">
        <f t="shared" ref="E1667:E1730" si="527">IF(B1667&gt;=D1667,D1667,B1667)</f>
        <v>2.15</v>
      </c>
      <c r="F1667" s="57">
        <f t="shared" ref="F1667:F1730" si="528">D1667-E1667</f>
        <v>1.278</v>
      </c>
      <c r="G1667" s="57">
        <f t="shared" ref="G1667:G1730" si="529">MAX(B1667-D1667-N1667,0)</f>
        <v>0</v>
      </c>
      <c r="H1667" s="57">
        <f>IF(Q1666&gt;SetUp!$B$56,SetUp!$B$56,Q1666)</f>
        <v>5.2095518562142729E-2</v>
      </c>
      <c r="I1667" s="57">
        <f t="shared" si="525"/>
        <v>1.0393329571554573</v>
      </c>
      <c r="J1667" s="57">
        <f>MIN(F1667,H1667,(1-EXP(-SetUp!$B$52*H1667/SetUp!$B$56))*F1667)</f>
        <v>1.0360599406668522E-2</v>
      </c>
      <c r="K1667" s="57">
        <f t="shared" ref="K1667:K1730" si="530">MAX(H1667-J1667,0)</f>
        <v>4.1734919155474205E-2</v>
      </c>
      <c r="L1667" s="57">
        <f>IF(I1667&lt;=0,0,MIN(SetUp!$B$50*I1667^SetUp!$B$55,I1667))</f>
        <v>2.1824988119643823E-2</v>
      </c>
      <c r="M1667" s="57">
        <f t="shared" ref="M1667:M1730" si="531">MAX(I1667-L1667,0)</f>
        <v>1.0175079690358135</v>
      </c>
      <c r="N1667" s="57">
        <f>IF(SetUp!$B$62=0,X1667,(B1667-E1667)*(1-(H1667/SetUp!$B$66/SetUp!$B$56)))</f>
        <v>0</v>
      </c>
      <c r="O1667" s="57">
        <f>K1667*SetUp!$B$65</f>
        <v>0</v>
      </c>
      <c r="P1667" s="57">
        <f>MIN(SetUp!$B$54*L1667^SetUp!$B$51,L1667)</f>
        <v>1.1954582773479414E-2</v>
      </c>
      <c r="Q1667" s="57">
        <f t="shared" ref="Q1667:Q1730" si="532">IF((K1667+N1667-O1667)&lt;0,0,K1667+N1667-O1667)</f>
        <v>4.1734919155474205E-2</v>
      </c>
      <c r="R1667" s="57">
        <f>IF((H1667+N1667-O1667)&gt;SetUp!$B$56,T1666+H1667+N1667-O1667-SetUp!$B$56,T1666)</f>
        <v>0</v>
      </c>
      <c r="S1667" s="57">
        <f>R1667*SetUp!$B$65</f>
        <v>0</v>
      </c>
      <c r="T1667" s="57">
        <f>IF((R1667-S1667)&lt;SetUp!$B$53,R1667-S1667,SetUp!$B$53)</f>
        <v>0</v>
      </c>
      <c r="U1667" s="57">
        <f t="shared" ref="U1667:U1730" si="533">M1667+R1667-T1667</f>
        <v>1.0175079690358135</v>
      </c>
      <c r="V1667" s="57">
        <f>(L1667-P1667)/1000*SetUp!$B$13*1000000/SetUp!$B$48</f>
        <v>0.56140578647436445</v>
      </c>
      <c r="W1667" s="57">
        <f t="shared" si="526"/>
        <v>-2.7408630920433552E-16</v>
      </c>
      <c r="X1667" s="57">
        <f>MAX((SetUp!$B$56*(1-($H1667/SetUp!$B$56)^2)*TANH(($B1667-$D1667)/SetUp!$B$56))/(1+$H1667/SetUp!$B$56*TANH(($B1667-$D1667)/SetUp!$B$56)),0)</f>
        <v>0</v>
      </c>
      <c r="AP1667" s="64">
        <v>28911</v>
      </c>
      <c r="AQ1667" s="55">
        <v>2</v>
      </c>
      <c r="AR1667" s="55">
        <v>56</v>
      </c>
      <c r="AS1667" s="66">
        <f t="shared" ref="AS1667:AS1730" si="534">VLOOKUP($AP1667,$A:$C,3,FALSE)</f>
        <v>0.45300000000000001</v>
      </c>
      <c r="AT1667" s="66">
        <f t="shared" ref="AT1667:AT1730" si="535">VLOOKUP($AP1667,$A:$V,22,FALSE)</f>
        <v>0.34398993290068303</v>
      </c>
      <c r="AU1667" s="55" t="str">
        <f>IF(OR($AP1667&lt;SetUp!$B$97,$AP1667&gt;SetUp!$B$98),"Não","Sim")</f>
        <v>Não</v>
      </c>
      <c r="AV1667" s="68">
        <f t="shared" ref="AV1667:AV1730" si="536">IFERROR(SQRT(AS1667),0)</f>
        <v>0.67305274681855365</v>
      </c>
      <c r="AW1667" s="68">
        <f t="shared" ref="AW1667:AW1730" si="537">IFERROR(SQRT(AT1667),0)</f>
        <v>0.58650654975088135</v>
      </c>
      <c r="AX1667" s="68">
        <f t="shared" ref="AX1667:AX1730" si="538">IFERROR(LOG(AS1667),0)</f>
        <v>-0.34390179798716813</v>
      </c>
      <c r="AY1667" s="68">
        <f t="shared" ref="AY1667:AY1730" si="539">IFERROR(LOG(AT1667),0)</f>
        <v>-0.46345426716584648</v>
      </c>
      <c r="AZ1667" s="68">
        <f t="shared" ref="AZ1667:AZ1730" si="540">AT1667-AS1667</f>
        <v>-0.10901006709931699</v>
      </c>
      <c r="BA1667" s="68">
        <f t="shared" ref="BA1667:BA1730" si="541">AW1667-AV1667</f>
        <v>-8.6546197067672304E-2</v>
      </c>
      <c r="BB1667" s="68">
        <f t="shared" ref="BB1667:BB1730" si="542">AY1667-AX1667</f>
        <v>-0.11955246917867834</v>
      </c>
    </row>
    <row r="1668" spans="1:54" x14ac:dyDescent="0.3">
      <c r="A1668" s="64">
        <v>28330</v>
      </c>
      <c r="B1668" s="57">
        <v>3.42</v>
      </c>
      <c r="C1668" s="57">
        <v>1.788</v>
      </c>
      <c r="D1668" s="57">
        <v>3.4279999999999999</v>
      </c>
      <c r="E1668" s="57">
        <f t="shared" si="527"/>
        <v>3.42</v>
      </c>
      <c r="F1668" s="57">
        <f t="shared" si="528"/>
        <v>8.0000000000000071E-3</v>
      </c>
      <c r="G1668" s="57">
        <f t="shared" si="529"/>
        <v>0</v>
      </c>
      <c r="H1668" s="57">
        <f>IF(Q1667&gt;SetUp!$B$56,SetUp!$B$56,Q1667)</f>
        <v>4.1734919155474205E-2</v>
      </c>
      <c r="I1668" s="57">
        <f t="shared" ref="I1668:I1731" si="543">U1667+G1668+O1668</f>
        <v>1.0175079690358135</v>
      </c>
      <c r="J1668" s="57">
        <f>MIN(F1668,H1668,(1-EXP(-SetUp!$B$52*H1668/SetUp!$B$56))*F1668)</f>
        <v>5.1998920087500668E-5</v>
      </c>
      <c r="K1668" s="57">
        <f t="shared" si="530"/>
        <v>4.1682920235386701E-2</v>
      </c>
      <c r="L1668" s="57">
        <f>IF(I1668&lt;=0,0,MIN(SetUp!$B$50*I1668^SetUp!$B$55,I1668))</f>
        <v>2.1066507866416999E-2</v>
      </c>
      <c r="M1668" s="57">
        <f t="shared" si="531"/>
        <v>0.99644146116939658</v>
      </c>
      <c r="N1668" s="57">
        <f>IF(SetUp!$B$62=0,X1668,(B1668-E1668)*(1-(H1668/SetUp!$B$66/SetUp!$B$56)))</f>
        <v>0</v>
      </c>
      <c r="O1668" s="57">
        <f>K1668*SetUp!$B$65</f>
        <v>0</v>
      </c>
      <c r="P1668" s="57">
        <f>MIN(SetUp!$B$54*L1668^SetUp!$B$51,L1668)</f>
        <v>1.1546072636327587E-2</v>
      </c>
      <c r="Q1668" s="57">
        <f t="shared" si="532"/>
        <v>4.1682920235386701E-2</v>
      </c>
      <c r="R1668" s="57">
        <f>IF((H1668+N1668-O1668)&gt;SetUp!$B$56,T1667+H1668+N1668-O1668-SetUp!$B$56,T1667)</f>
        <v>0</v>
      </c>
      <c r="S1668" s="57">
        <f>R1668*SetUp!$B$65</f>
        <v>0</v>
      </c>
      <c r="T1668" s="57">
        <f>IF((R1668-S1668)&lt;SetUp!$B$53,R1668-S1668,SetUp!$B$53)</f>
        <v>0</v>
      </c>
      <c r="U1668" s="57">
        <f t="shared" si="533"/>
        <v>0.99644146116939658</v>
      </c>
      <c r="V1668" s="57">
        <f>(L1668-P1668)/1000*SetUp!$B$13*1000000/SetUp!$B$48</f>
        <v>0.54150029714874548</v>
      </c>
      <c r="W1668" s="57">
        <f t="shared" ref="W1668:W1731" si="544">Q1668+U1668+T1668-H1668-U1667-T1667-B1668+E1668+J1668+L1668</f>
        <v>2.1163626406917047E-16</v>
      </c>
      <c r="X1668" s="57">
        <f>MAX((SetUp!$B$56*(1-($H1668/SetUp!$B$56)^2)*TANH(($B1668-$D1668)/SetUp!$B$56))/(1+$H1668/SetUp!$B$56*TANH(($B1668-$D1668)/SetUp!$B$56)),0)</f>
        <v>0</v>
      </c>
      <c r="AP1668" s="64">
        <v>28912</v>
      </c>
      <c r="AQ1668" s="55">
        <v>2</v>
      </c>
      <c r="AR1668" s="55">
        <v>57</v>
      </c>
      <c r="AS1668" s="66">
        <f t="shared" si="534"/>
        <v>0.41</v>
      </c>
      <c r="AT1668" s="66">
        <f t="shared" si="535"/>
        <v>0.3785538692459936</v>
      </c>
      <c r="AU1668" s="55" t="str">
        <f>IF(OR($AP1668&lt;SetUp!$B$97,$AP1668&gt;SetUp!$B$98),"Não","Sim")</f>
        <v>Não</v>
      </c>
      <c r="AV1668" s="68">
        <f t="shared" si="536"/>
        <v>0.6403124237432849</v>
      </c>
      <c r="AW1668" s="68">
        <f t="shared" si="537"/>
        <v>0.61526731527523348</v>
      </c>
      <c r="AX1668" s="68">
        <f t="shared" si="538"/>
        <v>-0.38721614328026455</v>
      </c>
      <c r="AY1668" s="68">
        <f t="shared" si="539"/>
        <v>-0.42187231047934837</v>
      </c>
      <c r="AZ1668" s="68">
        <f t="shared" si="540"/>
        <v>-3.1446130754006374E-2</v>
      </c>
      <c r="BA1668" s="68">
        <f t="shared" si="541"/>
        <v>-2.5045108468051414E-2</v>
      </c>
      <c r="BB1668" s="68">
        <f t="shared" si="542"/>
        <v>-3.465616719908382E-2</v>
      </c>
    </row>
    <row r="1669" spans="1:54" x14ac:dyDescent="0.3">
      <c r="A1669" s="64">
        <v>28331</v>
      </c>
      <c r="B1669" s="57">
        <v>15.647</v>
      </c>
      <c r="C1669" s="57">
        <v>1.788</v>
      </c>
      <c r="D1669" s="57">
        <v>3.4279999999999999</v>
      </c>
      <c r="E1669" s="57">
        <f t="shared" si="527"/>
        <v>3.4279999999999999</v>
      </c>
      <c r="F1669" s="57">
        <f t="shared" si="528"/>
        <v>0</v>
      </c>
      <c r="G1669" s="57">
        <f t="shared" si="529"/>
        <v>0.14782051533410545</v>
      </c>
      <c r="H1669" s="57">
        <f>IF(Q1668&gt;SetUp!$B$56,SetUp!$B$56,Q1668)</f>
        <v>4.1682920235386701E-2</v>
      </c>
      <c r="I1669" s="57">
        <f t="shared" si="543"/>
        <v>1.144261976503502</v>
      </c>
      <c r="J1669" s="57">
        <f>MIN(F1669,H1669,(1-EXP(-SetUp!$B$52*H1669/SetUp!$B$56))*F1669)</f>
        <v>0</v>
      </c>
      <c r="K1669" s="57">
        <f t="shared" si="530"/>
        <v>4.1682920235386701E-2</v>
      </c>
      <c r="L1669" s="57">
        <f>IF(I1669&lt;=0,0,MIN(SetUp!$B$50*I1669^SetUp!$B$55,I1669))</f>
        <v>2.5619577431545783E-2</v>
      </c>
      <c r="M1669" s="57">
        <f t="shared" si="531"/>
        <v>1.1186423990719563</v>
      </c>
      <c r="N1669" s="57">
        <f>IF(SetUp!$B$62=0,X1669,(B1669-E1669)*(1-(H1669/SetUp!$B$66/SetUp!$B$56)))</f>
        <v>12.071179484665896</v>
      </c>
      <c r="O1669" s="57">
        <f>K1669*SetUp!$B$65</f>
        <v>0</v>
      </c>
      <c r="P1669" s="57">
        <f>MIN(SetUp!$B$54*L1669^SetUp!$B$51,L1669)</f>
        <v>1.3994843130314585E-2</v>
      </c>
      <c r="Q1669" s="57">
        <f t="shared" si="532"/>
        <v>12.112862404901282</v>
      </c>
      <c r="R1669" s="57">
        <f>IF((H1669+N1669-O1669)&gt;SetUp!$B$56,T1668+H1669+N1669-O1669-SetUp!$B$56,T1668)</f>
        <v>0</v>
      </c>
      <c r="S1669" s="57">
        <f>R1669*SetUp!$B$65</f>
        <v>0</v>
      </c>
      <c r="T1669" s="57">
        <f>IF((R1669-S1669)&lt;SetUp!$B$53,R1669-S1669,SetUp!$B$53)</f>
        <v>0</v>
      </c>
      <c r="U1669" s="57">
        <f t="shared" si="533"/>
        <v>1.1186423990719563</v>
      </c>
      <c r="V1669" s="57">
        <f>(L1669-P1669)/1000*SetUp!$B$13*1000000/SetUp!$B$48</f>
        <v>0.66118795267858665</v>
      </c>
      <c r="W1669" s="57">
        <f t="shared" si="544"/>
        <v>-1.8735013540549517E-16</v>
      </c>
      <c r="X1669" s="57">
        <f>MAX((SetUp!$B$56*(1-($H1669/SetUp!$B$56)^2)*TANH(($B1669-$D1669)/SetUp!$B$56))/(1+$H1669/SetUp!$B$56*TANH(($B1669-$D1669)/SetUp!$B$56)),0)</f>
        <v>12.071179484665896</v>
      </c>
      <c r="AP1669" s="64">
        <v>28913</v>
      </c>
      <c r="AQ1669" s="55">
        <v>2</v>
      </c>
      <c r="AR1669" s="55">
        <v>58</v>
      </c>
      <c r="AS1669" s="66">
        <f t="shared" si="534"/>
        <v>0.33400000000000002</v>
      </c>
      <c r="AT1669" s="66">
        <f t="shared" si="535"/>
        <v>0.75366057714442436</v>
      </c>
      <c r="AU1669" s="55" t="str">
        <f>IF(OR($AP1669&lt;SetUp!$B$97,$AP1669&gt;SetUp!$B$98),"Não","Sim")</f>
        <v>Não</v>
      </c>
      <c r="AV1669" s="68">
        <f t="shared" si="536"/>
        <v>0.57792733107199556</v>
      </c>
      <c r="AW1669" s="68">
        <f t="shared" si="537"/>
        <v>0.86813626646075803</v>
      </c>
      <c r="AX1669" s="68">
        <f t="shared" si="538"/>
        <v>-0.4762535331884355</v>
      </c>
      <c r="AY1669" s="68">
        <f t="shared" si="539"/>
        <v>-0.12282420142771913</v>
      </c>
      <c r="AZ1669" s="68">
        <f t="shared" si="540"/>
        <v>0.41966057714442434</v>
      </c>
      <c r="BA1669" s="68">
        <f t="shared" si="541"/>
        <v>0.29020893538876247</v>
      </c>
      <c r="BB1669" s="68">
        <f t="shared" si="542"/>
        <v>0.35342933176071634</v>
      </c>
    </row>
    <row r="1670" spans="1:54" x14ac:dyDescent="0.3">
      <c r="A1670" s="64">
        <v>28332</v>
      </c>
      <c r="B1670" s="57">
        <v>0.38100000000000001</v>
      </c>
      <c r="C1670" s="57">
        <v>2.8149999999999999</v>
      </c>
      <c r="D1670" s="57">
        <v>3.4279999999999999</v>
      </c>
      <c r="E1670" s="57">
        <f t="shared" si="527"/>
        <v>0.38100000000000001</v>
      </c>
      <c r="F1670" s="57">
        <f t="shared" si="528"/>
        <v>3.0469999999999997</v>
      </c>
      <c r="G1670" s="57">
        <f t="shared" si="529"/>
        <v>0</v>
      </c>
      <c r="H1670" s="57">
        <f>IF(Q1669&gt;SetUp!$B$56,SetUp!$B$56,Q1669)</f>
        <v>12.112862404901282</v>
      </c>
      <c r="I1670" s="57">
        <f t="shared" si="543"/>
        <v>1.1186423990719563</v>
      </c>
      <c r="J1670" s="57">
        <f>MIN(F1670,H1670,(1-EXP(-SetUp!$B$52*H1670/SetUp!$B$56))*F1670)</f>
        <v>2.5878954195526531</v>
      </c>
      <c r="K1670" s="57">
        <f t="shared" si="530"/>
        <v>9.5249669853486285</v>
      </c>
      <c r="L1670" s="57">
        <f>IF(I1670&lt;=0,0,MIN(SetUp!$B$50*I1670^SetUp!$B$55,I1670))</f>
        <v>2.4670709784934085E-2</v>
      </c>
      <c r="M1670" s="57">
        <f t="shared" si="531"/>
        <v>1.0939716892870222</v>
      </c>
      <c r="N1670" s="57">
        <f>IF(SetUp!$B$62=0,X1670,(B1670-E1670)*(1-(H1670/SetUp!$B$66/SetUp!$B$56)))</f>
        <v>0</v>
      </c>
      <c r="O1670" s="57">
        <f>K1670*SetUp!$B$65</f>
        <v>0</v>
      </c>
      <c r="P1670" s="57">
        <f>MIN(SetUp!$B$54*L1670^SetUp!$B$51,L1670)</f>
        <v>1.3485173789940316E-2</v>
      </c>
      <c r="Q1670" s="57">
        <f t="shared" si="532"/>
        <v>9.5249669853486285</v>
      </c>
      <c r="R1670" s="57">
        <f>IF((H1670+N1670-O1670)&gt;SetUp!$B$56,T1669+H1670+N1670-O1670-SetUp!$B$56,T1669)</f>
        <v>0</v>
      </c>
      <c r="S1670" s="57">
        <f>R1670*SetUp!$B$65</f>
        <v>0</v>
      </c>
      <c r="T1670" s="57">
        <f>IF((R1670-S1670)&lt;SetUp!$B$53,R1670-S1670,SetUp!$B$53)</f>
        <v>0</v>
      </c>
      <c r="U1670" s="57">
        <f t="shared" si="533"/>
        <v>1.0939716892870222</v>
      </c>
      <c r="V1670" s="57">
        <f>(L1670-P1670)/1000*SetUp!$B$13*1000000/SetUp!$B$48</f>
        <v>0.63620737063721711</v>
      </c>
      <c r="W1670" s="57">
        <f t="shared" si="544"/>
        <v>-7.1123662515049091E-16</v>
      </c>
      <c r="X1670" s="57">
        <f>MAX((SetUp!$B$56*(1-($H1670/SetUp!$B$56)^2)*TANH(($B1670-$D1670)/SetUp!$B$56))/(1+$H1670/SetUp!$B$56*TANH(($B1670-$D1670)/SetUp!$B$56)),0)</f>
        <v>0</v>
      </c>
      <c r="AP1670" s="64">
        <v>28914</v>
      </c>
      <c r="AQ1670" s="55">
        <v>2</v>
      </c>
      <c r="AR1670" s="55">
        <v>59</v>
      </c>
      <c r="AS1670" s="66">
        <f t="shared" si="534"/>
        <v>1.5780000000000001</v>
      </c>
      <c r="AT1670" s="66">
        <f t="shared" si="535"/>
        <v>0.72370235036231223</v>
      </c>
      <c r="AU1670" s="55" t="str">
        <f>IF(OR($AP1670&lt;SetUp!$B$97,$AP1670&gt;SetUp!$B$98),"Não","Sim")</f>
        <v>Não</v>
      </c>
      <c r="AV1670" s="68">
        <f t="shared" si="536"/>
        <v>1.2561846997953765</v>
      </c>
      <c r="AW1670" s="68">
        <f t="shared" si="537"/>
        <v>0.85070697091437553</v>
      </c>
      <c r="AX1670" s="68">
        <f t="shared" si="538"/>
        <v>0.19810699887340152</v>
      </c>
      <c r="AY1670" s="68">
        <f t="shared" si="539"/>
        <v>-0.14044001691695443</v>
      </c>
      <c r="AZ1670" s="68">
        <f t="shared" si="540"/>
        <v>-0.85429764963768784</v>
      </c>
      <c r="BA1670" s="68">
        <f t="shared" si="541"/>
        <v>-0.40547772888100098</v>
      </c>
      <c r="BB1670" s="68">
        <f t="shared" si="542"/>
        <v>-0.33854701579035595</v>
      </c>
    </row>
    <row r="1671" spans="1:54" x14ac:dyDescent="0.3">
      <c r="A1671" s="64">
        <v>28333</v>
      </c>
      <c r="B1671" s="57">
        <v>0.879</v>
      </c>
      <c r="C1671" s="57">
        <v>2.9660000000000002</v>
      </c>
      <c r="D1671" s="57">
        <v>3.4279999999999999</v>
      </c>
      <c r="E1671" s="57">
        <f t="shared" si="527"/>
        <v>0.879</v>
      </c>
      <c r="F1671" s="57">
        <f t="shared" si="528"/>
        <v>2.5489999999999999</v>
      </c>
      <c r="G1671" s="57">
        <f t="shared" si="529"/>
        <v>0</v>
      </c>
      <c r="H1671" s="57">
        <f>IF(Q1670&gt;SetUp!$B$56,SetUp!$B$56,Q1670)</f>
        <v>9.5249669853486285</v>
      </c>
      <c r="I1671" s="57">
        <f t="shared" si="543"/>
        <v>1.0939716892870222</v>
      </c>
      <c r="J1671" s="57">
        <f>MIN(F1671,H1671,(1-EXP(-SetUp!$B$52*H1671/SetUp!$B$56))*F1671)</f>
        <v>1.973533904725624</v>
      </c>
      <c r="K1671" s="57">
        <f t="shared" si="530"/>
        <v>7.5514330806230046</v>
      </c>
      <c r="L1671" s="57">
        <f>IF(I1671&lt;=0,0,MIN(SetUp!$B$50*I1671^SetUp!$B$55,I1671))</f>
        <v>2.3770573302784457E-2</v>
      </c>
      <c r="M1671" s="57">
        <f t="shared" si="531"/>
        <v>1.0702011159842377</v>
      </c>
      <c r="N1671" s="57">
        <f>IF(SetUp!$B$62=0,X1671,(B1671-E1671)*(1-(H1671/SetUp!$B$66/SetUp!$B$56)))</f>
        <v>0</v>
      </c>
      <c r="O1671" s="57">
        <f>K1671*SetUp!$B$65</f>
        <v>0</v>
      </c>
      <c r="P1671" s="57">
        <f>MIN(SetUp!$B$54*L1671^SetUp!$B$51,L1671)</f>
        <v>1.3001371434280375E-2</v>
      </c>
      <c r="Q1671" s="57">
        <f t="shared" si="532"/>
        <v>7.5514330806230046</v>
      </c>
      <c r="R1671" s="57">
        <f>IF((H1671+N1671-O1671)&gt;SetUp!$B$56,T1670+H1671+N1671-O1671-SetUp!$B$56,T1670)</f>
        <v>0</v>
      </c>
      <c r="S1671" s="57">
        <f>R1671*SetUp!$B$65</f>
        <v>0</v>
      </c>
      <c r="T1671" s="57">
        <f>IF((R1671-S1671)&lt;SetUp!$B$53,R1671-S1671,SetUp!$B$53)</f>
        <v>0</v>
      </c>
      <c r="U1671" s="57">
        <f t="shared" si="533"/>
        <v>1.0702011159842377</v>
      </c>
      <c r="V1671" s="57">
        <f>(L1671-P1671)/1000*SetUp!$B$13*1000000/SetUp!$B$48</f>
        <v>0.61252725016385812</v>
      </c>
      <c r="W1671" s="57">
        <f t="shared" si="544"/>
        <v>2.5326962749261384E-16</v>
      </c>
      <c r="X1671" s="57">
        <f>MAX((SetUp!$B$56*(1-($H1671/SetUp!$B$56)^2)*TANH(($B1671-$D1671)/SetUp!$B$56))/(1+$H1671/SetUp!$B$56*TANH(($B1671-$D1671)/SetUp!$B$56)),0)</f>
        <v>0</v>
      </c>
      <c r="AP1671" s="64">
        <v>28915</v>
      </c>
      <c r="AQ1671" s="55">
        <v>3</v>
      </c>
      <c r="AR1671" s="55">
        <v>61</v>
      </c>
      <c r="AS1671" s="66">
        <f t="shared" si="534"/>
        <v>1.1259999999999999</v>
      </c>
      <c r="AT1671" s="66">
        <f t="shared" si="535"/>
        <v>0.69538421283071017</v>
      </c>
      <c r="AU1671" s="55" t="str">
        <f>IF(OR($AP1671&lt;SetUp!$B$97,$AP1671&gt;SetUp!$B$98),"Não","Sim")</f>
        <v>Não</v>
      </c>
      <c r="AV1671" s="68">
        <f t="shared" si="536"/>
        <v>1.0611314715905846</v>
      </c>
      <c r="AW1671" s="68">
        <f t="shared" si="537"/>
        <v>0.83389700373050279</v>
      </c>
      <c r="AX1671" s="68">
        <f t="shared" si="538"/>
        <v>5.1538390515327381E-2</v>
      </c>
      <c r="AY1671" s="68">
        <f t="shared" si="539"/>
        <v>-0.15777517324196838</v>
      </c>
      <c r="AZ1671" s="68">
        <f t="shared" si="540"/>
        <v>-0.43061578716928972</v>
      </c>
      <c r="BA1671" s="68">
        <f t="shared" si="541"/>
        <v>-0.22723446786008183</v>
      </c>
      <c r="BB1671" s="68">
        <f t="shared" si="542"/>
        <v>-0.20931356375729576</v>
      </c>
    </row>
    <row r="1672" spans="1:54" x14ac:dyDescent="0.3">
      <c r="A1672" s="64">
        <v>28334</v>
      </c>
      <c r="B1672" s="57">
        <v>0.52100000000000002</v>
      </c>
      <c r="C1672" s="57">
        <v>4.37</v>
      </c>
      <c r="D1672" s="57">
        <v>3.4279999999999999</v>
      </c>
      <c r="E1672" s="57">
        <f t="shared" si="527"/>
        <v>0.52100000000000002</v>
      </c>
      <c r="F1672" s="57">
        <f t="shared" si="528"/>
        <v>2.907</v>
      </c>
      <c r="G1672" s="57">
        <f t="shared" si="529"/>
        <v>0</v>
      </c>
      <c r="H1672" s="57">
        <f>IF(Q1671&gt;SetUp!$B$56,SetUp!$B$56,Q1671)</f>
        <v>7.5514330806230046</v>
      </c>
      <c r="I1672" s="57">
        <f t="shared" si="543"/>
        <v>1.0702011159842377</v>
      </c>
      <c r="J1672" s="57">
        <f>MIN(F1672,H1672,(1-EXP(-SetUp!$B$52*H1672/SetUp!$B$56))*F1672)</f>
        <v>2.0136615774440703</v>
      </c>
      <c r="K1672" s="57">
        <f t="shared" si="530"/>
        <v>5.5377715031789343</v>
      </c>
      <c r="L1672" s="57">
        <f>IF(I1672&lt;=0,0,MIN(SetUp!$B$50*I1672^SetUp!$B$55,I1672))</f>
        <v>2.2915984346445397E-2</v>
      </c>
      <c r="M1672" s="57">
        <f t="shared" si="531"/>
        <v>1.0472851316377922</v>
      </c>
      <c r="N1672" s="57">
        <f>IF(SetUp!$B$62=0,X1672,(B1672-E1672)*(1-(H1672/SetUp!$B$66/SetUp!$B$56)))</f>
        <v>0</v>
      </c>
      <c r="O1672" s="57">
        <f>K1672*SetUp!$B$65</f>
        <v>0</v>
      </c>
      <c r="P1672" s="57">
        <f>MIN(SetUp!$B$54*L1672^SetUp!$B$51,L1672)</f>
        <v>1.2541761429783707E-2</v>
      </c>
      <c r="Q1672" s="57">
        <f t="shared" si="532"/>
        <v>5.5377715031789343</v>
      </c>
      <c r="R1672" s="57">
        <f>IF((H1672+N1672-O1672)&gt;SetUp!$B$56,T1671+H1672+N1672-O1672-SetUp!$B$56,T1671)</f>
        <v>0</v>
      </c>
      <c r="S1672" s="57">
        <f>R1672*SetUp!$B$65</f>
        <v>0</v>
      </c>
      <c r="T1672" s="57">
        <f>IF((R1672-S1672)&lt;SetUp!$B$53,R1672-S1672,SetUp!$B$53)</f>
        <v>0</v>
      </c>
      <c r="U1672" s="57">
        <f t="shared" si="533"/>
        <v>1.0472851316377922</v>
      </c>
      <c r="V1672" s="57">
        <f>(L1672-P1672)/1000*SetUp!$B$13*1000000/SetUp!$B$48</f>
        <v>0.59006176254474352</v>
      </c>
      <c r="W1672" s="57">
        <f t="shared" si="544"/>
        <v>3.5735303605122226E-16</v>
      </c>
      <c r="X1672" s="57">
        <f>MAX((SetUp!$B$56*(1-($H1672/SetUp!$B$56)^2)*TANH(($B1672-$D1672)/SetUp!$B$56))/(1+$H1672/SetUp!$B$56*TANH(($B1672-$D1672)/SetUp!$B$56)),0)</f>
        <v>0</v>
      </c>
      <c r="AP1672" s="64">
        <v>28916</v>
      </c>
      <c r="AQ1672" s="55">
        <v>3</v>
      </c>
      <c r="AR1672" s="55">
        <v>62</v>
      </c>
      <c r="AS1672" s="66">
        <f t="shared" si="534"/>
        <v>0.97299999999999998</v>
      </c>
      <c r="AT1672" s="66">
        <f t="shared" si="535"/>
        <v>0.66859239530342085</v>
      </c>
      <c r="AU1672" s="55" t="str">
        <f>IF(OR($AP1672&lt;SetUp!$B$97,$AP1672&gt;SetUp!$B$98),"Não","Sim")</f>
        <v>Não</v>
      </c>
      <c r="AV1672" s="68">
        <f t="shared" si="536"/>
        <v>0.98640762365261547</v>
      </c>
      <c r="AW1672" s="68">
        <f t="shared" si="537"/>
        <v>0.81767499368845864</v>
      </c>
      <c r="AX1672" s="68">
        <f t="shared" si="538"/>
        <v>-1.1887159731648099E-2</v>
      </c>
      <c r="AY1672" s="68">
        <f t="shared" si="539"/>
        <v>-0.17483856746307852</v>
      </c>
      <c r="AZ1672" s="68">
        <f t="shared" si="540"/>
        <v>-0.30440760469657913</v>
      </c>
      <c r="BA1672" s="68">
        <f t="shared" si="541"/>
        <v>-0.16873262996415683</v>
      </c>
      <c r="BB1672" s="68">
        <f t="shared" si="542"/>
        <v>-0.16295140773143041</v>
      </c>
    </row>
    <row r="1673" spans="1:54" x14ac:dyDescent="0.3">
      <c r="A1673" s="64">
        <v>28335</v>
      </c>
      <c r="B1673" s="57">
        <v>1.81</v>
      </c>
      <c r="C1673" s="57">
        <v>4.37</v>
      </c>
      <c r="D1673" s="57">
        <v>3.4279999999999999</v>
      </c>
      <c r="E1673" s="57">
        <f t="shared" si="527"/>
        <v>1.81</v>
      </c>
      <c r="F1673" s="57">
        <f t="shared" si="528"/>
        <v>1.6179999999999999</v>
      </c>
      <c r="G1673" s="57">
        <f t="shared" si="529"/>
        <v>0</v>
      </c>
      <c r="H1673" s="57">
        <f>IF(Q1672&gt;SetUp!$B$56,SetUp!$B$56,Q1672)</f>
        <v>5.5377715031789343</v>
      </c>
      <c r="I1673" s="57">
        <f t="shared" si="543"/>
        <v>1.0472851316377922</v>
      </c>
      <c r="J1673" s="57">
        <f>MIN(F1673,H1673,(1-EXP(-SetUp!$B$52*H1673/SetUp!$B$56))*F1673)</f>
        <v>0.93692713312170228</v>
      </c>
      <c r="K1673" s="57">
        <f t="shared" si="530"/>
        <v>4.6008443700572323</v>
      </c>
      <c r="L1673" s="57">
        <f>IF(I1673&lt;=0,0,MIN(SetUp!$B$50*I1673^SetUp!$B$55,I1673))</f>
        <v>2.2104010634754569E-2</v>
      </c>
      <c r="M1673" s="57">
        <f t="shared" si="531"/>
        <v>1.0251811210030377</v>
      </c>
      <c r="N1673" s="57">
        <f>IF(SetUp!$B$62=0,X1673,(B1673-E1673)*(1-(H1673/SetUp!$B$66/SetUp!$B$56)))</f>
        <v>0</v>
      </c>
      <c r="O1673" s="57">
        <f>K1673*SetUp!$B$65</f>
        <v>0</v>
      </c>
      <c r="P1673" s="57">
        <f>MIN(SetUp!$B$54*L1673^SetUp!$B$51,L1673)</f>
        <v>1.210480039518994E-2</v>
      </c>
      <c r="Q1673" s="57">
        <f t="shared" si="532"/>
        <v>4.6008443700572323</v>
      </c>
      <c r="R1673" s="57">
        <f>IF((H1673+N1673-O1673)&gt;SetUp!$B$56,T1672+H1673+N1673-O1673-SetUp!$B$56,T1672)</f>
        <v>0</v>
      </c>
      <c r="S1673" s="57">
        <f>R1673*SetUp!$B$65</f>
        <v>0</v>
      </c>
      <c r="T1673" s="57">
        <f>IF((R1673-S1673)&lt;SetUp!$B$53,R1673-S1673,SetUp!$B$53)</f>
        <v>0</v>
      </c>
      <c r="U1673" s="57">
        <f t="shared" si="533"/>
        <v>1.0251811210030377</v>
      </c>
      <c r="V1673" s="57">
        <f>(L1673-P1673)/1000*SetUp!$B$13*1000000/SetUp!$B$48</f>
        <v>0.56873191037151494</v>
      </c>
      <c r="W1673" s="57">
        <f t="shared" si="544"/>
        <v>3.677613769070831E-16</v>
      </c>
      <c r="X1673" s="57">
        <f>MAX((SetUp!$B$56*(1-($H1673/SetUp!$B$56)^2)*TANH(($B1673-$D1673)/SetUp!$B$56))/(1+$H1673/SetUp!$B$56*TANH(($B1673-$D1673)/SetUp!$B$56)),0)</f>
        <v>0</v>
      </c>
      <c r="AP1673" s="64">
        <v>28917</v>
      </c>
      <c r="AQ1673" s="55">
        <v>3</v>
      </c>
      <c r="AR1673" s="55">
        <v>63</v>
      </c>
      <c r="AS1673" s="66">
        <f t="shared" si="534"/>
        <v>0.498</v>
      </c>
      <c r="AT1673" s="66">
        <f t="shared" si="535"/>
        <v>0.64322264050660616</v>
      </c>
      <c r="AU1673" s="55" t="str">
        <f>IF(OR($AP1673&lt;SetUp!$B$97,$AP1673&gt;SetUp!$B$98),"Não","Sim")</f>
        <v>Não</v>
      </c>
      <c r="AV1673" s="68">
        <f t="shared" si="536"/>
        <v>0.70569115057509402</v>
      </c>
      <c r="AW1673" s="68">
        <f t="shared" si="537"/>
        <v>0.80201162117927327</v>
      </c>
      <c r="AX1673" s="68">
        <f t="shared" si="538"/>
        <v>-0.30277065724028246</v>
      </c>
      <c r="AY1673" s="68">
        <f t="shared" si="539"/>
        <v>-0.19163867745295551</v>
      </c>
      <c r="AZ1673" s="68">
        <f t="shared" si="540"/>
        <v>0.14522264050660616</v>
      </c>
      <c r="BA1673" s="68">
        <f t="shared" si="541"/>
        <v>9.6320470604179254E-2</v>
      </c>
      <c r="BB1673" s="68">
        <f t="shared" si="542"/>
        <v>0.11113197978732695</v>
      </c>
    </row>
    <row r="1674" spans="1:54" x14ac:dyDescent="0.3">
      <c r="A1674" s="64">
        <v>28336</v>
      </c>
      <c r="B1674" s="57">
        <v>10.718999999999999</v>
      </c>
      <c r="C1674" s="57">
        <v>3.6230000000000002</v>
      </c>
      <c r="D1674" s="57">
        <v>3.4279999999999999</v>
      </c>
      <c r="E1674" s="57">
        <f t="shared" si="527"/>
        <v>3.4279999999999999</v>
      </c>
      <c r="F1674" s="57">
        <f t="shared" si="528"/>
        <v>0</v>
      </c>
      <c r="G1674" s="57">
        <f t="shared" si="529"/>
        <v>0.12731106655755742</v>
      </c>
      <c r="H1674" s="57">
        <f>IF(Q1673&gt;SetUp!$B$56,SetUp!$B$56,Q1673)</f>
        <v>4.6008443700572323</v>
      </c>
      <c r="I1674" s="57">
        <f t="shared" si="543"/>
        <v>1.1524921875605951</v>
      </c>
      <c r="J1674" s="57">
        <f>MIN(F1674,H1674,(1-EXP(-SetUp!$B$52*H1674/SetUp!$B$56))*F1674)</f>
        <v>0</v>
      </c>
      <c r="K1674" s="57">
        <f t="shared" si="530"/>
        <v>4.6008443700572323</v>
      </c>
      <c r="L1674" s="57">
        <f>IF(I1674&lt;=0,0,MIN(SetUp!$B$50*I1674^SetUp!$B$55,I1674))</f>
        <v>2.5927431840539406E-2</v>
      </c>
      <c r="M1674" s="57">
        <f t="shared" si="531"/>
        <v>1.1265647557200558</v>
      </c>
      <c r="N1674" s="57">
        <f>IF(SetUp!$B$62=0,X1674,(B1674-E1674)*(1-(H1674/SetUp!$B$66/SetUp!$B$56)))</f>
        <v>7.1636889334424421</v>
      </c>
      <c r="O1674" s="57">
        <f>K1674*SetUp!$B$65</f>
        <v>0</v>
      </c>
      <c r="P1674" s="57">
        <f>MIN(SetUp!$B$54*L1674^SetUp!$B$51,L1674)</f>
        <v>1.4160132715571655E-2</v>
      </c>
      <c r="Q1674" s="57">
        <f t="shared" si="532"/>
        <v>11.764533303499675</v>
      </c>
      <c r="R1674" s="57">
        <f>IF((H1674+N1674-O1674)&gt;SetUp!$B$56,T1673+H1674+N1674-O1674-SetUp!$B$56,T1673)</f>
        <v>0</v>
      </c>
      <c r="S1674" s="57">
        <f>R1674*SetUp!$B$65</f>
        <v>0</v>
      </c>
      <c r="T1674" s="57">
        <f>IF((R1674-S1674)&lt;SetUp!$B$53,R1674-S1674,SetUp!$B$53)</f>
        <v>0</v>
      </c>
      <c r="U1674" s="57">
        <f t="shared" si="533"/>
        <v>1.1265647557200558</v>
      </c>
      <c r="V1674" s="57">
        <f>(L1674-P1674)/1000*SetUp!$B$13*1000000/SetUp!$B$48</f>
        <v>0.66929670953166776</v>
      </c>
      <c r="W1674" s="57">
        <f t="shared" si="544"/>
        <v>-1.7694179454963432E-16</v>
      </c>
      <c r="X1674" s="57">
        <f>MAX((SetUp!$B$56*(1-($H1674/SetUp!$B$56)^2)*TANH(($B1674-$D1674)/SetUp!$B$56))/(1+$H1674/SetUp!$B$56*TANH(($B1674-$D1674)/SetUp!$B$56)),0)</f>
        <v>7.1636889334424421</v>
      </c>
      <c r="AP1674" s="64">
        <v>28918</v>
      </c>
      <c r="AQ1674" s="55">
        <v>3</v>
      </c>
      <c r="AR1674" s="55">
        <v>64</v>
      </c>
      <c r="AS1674" s="66">
        <f t="shared" si="534"/>
        <v>0.371</v>
      </c>
      <c r="AT1674" s="66">
        <f t="shared" si="535"/>
        <v>0.61917927603238465</v>
      </c>
      <c r="AU1674" s="55" t="str">
        <f>IF(OR($AP1674&lt;SetUp!$B$97,$AP1674&gt;SetUp!$B$98),"Não","Sim")</f>
        <v>Não</v>
      </c>
      <c r="AV1674" s="68">
        <f t="shared" si="536"/>
        <v>0.60909769331364239</v>
      </c>
      <c r="AW1674" s="68">
        <f t="shared" si="537"/>
        <v>0.7868794545750859</v>
      </c>
      <c r="AX1674" s="68">
        <f t="shared" si="538"/>
        <v>-0.43062609038495414</v>
      </c>
      <c r="AY1674" s="68">
        <f t="shared" si="539"/>
        <v>-0.2081835879443453</v>
      </c>
      <c r="AZ1674" s="68">
        <f t="shared" si="540"/>
        <v>0.24817927603238465</v>
      </c>
      <c r="BA1674" s="68">
        <f t="shared" si="541"/>
        <v>0.17778176126144352</v>
      </c>
      <c r="BB1674" s="68">
        <f t="shared" si="542"/>
        <v>0.22244250244060884</v>
      </c>
    </row>
    <row r="1675" spans="1:54" x14ac:dyDescent="0.3">
      <c r="A1675" s="64">
        <v>28337</v>
      </c>
      <c r="B1675" s="57">
        <v>4.9180000000000001</v>
      </c>
      <c r="C1675" s="57">
        <v>5.44</v>
      </c>
      <c r="D1675" s="57">
        <v>3.4279999999999999</v>
      </c>
      <c r="E1675" s="57">
        <f t="shared" si="527"/>
        <v>3.4279999999999999</v>
      </c>
      <c r="F1675" s="57">
        <f t="shared" si="528"/>
        <v>0</v>
      </c>
      <c r="G1675" s="57">
        <f t="shared" si="529"/>
        <v>5.6739937131002671E-2</v>
      </c>
      <c r="H1675" s="57">
        <f>IF(Q1674&gt;SetUp!$B$56,SetUp!$B$56,Q1674)</f>
        <v>11.764533303499675</v>
      </c>
      <c r="I1675" s="57">
        <f t="shared" si="543"/>
        <v>1.1833046928510584</v>
      </c>
      <c r="J1675" s="57">
        <f>MIN(F1675,H1675,(1-EXP(-SetUp!$B$52*H1675/SetUp!$B$56))*F1675)</f>
        <v>0</v>
      </c>
      <c r="K1675" s="57">
        <f t="shared" si="530"/>
        <v>11.764533303499675</v>
      </c>
      <c r="L1675" s="57">
        <f>IF(I1675&lt;=0,0,MIN(SetUp!$B$50*I1675^SetUp!$B$55,I1675))</f>
        <v>2.7093004088400506E-2</v>
      </c>
      <c r="M1675" s="57">
        <f t="shared" si="531"/>
        <v>1.1562116887626579</v>
      </c>
      <c r="N1675" s="57">
        <f>IF(SetUp!$B$62=0,X1675,(B1675-E1675)*(1-(H1675/SetUp!$B$66/SetUp!$B$56)))</f>
        <v>1.4332600628689975</v>
      </c>
      <c r="O1675" s="57">
        <f>K1675*SetUp!$B$65</f>
        <v>0</v>
      </c>
      <c r="P1675" s="57">
        <f>MIN(SetUp!$B$54*L1675^SetUp!$B$51,L1675)</f>
        <v>1.4785638958107462E-2</v>
      </c>
      <c r="Q1675" s="57">
        <f t="shared" si="532"/>
        <v>13.197793366368673</v>
      </c>
      <c r="R1675" s="57">
        <f>IF((H1675+N1675-O1675)&gt;SetUp!$B$56,T1674+H1675+N1675-O1675-SetUp!$B$56,T1674)</f>
        <v>0</v>
      </c>
      <c r="S1675" s="57">
        <f>R1675*SetUp!$B$65</f>
        <v>0</v>
      </c>
      <c r="T1675" s="57">
        <f>IF((R1675-S1675)&lt;SetUp!$B$53,R1675-S1675,SetUp!$B$53)</f>
        <v>0</v>
      </c>
      <c r="U1675" s="57">
        <f t="shared" si="533"/>
        <v>1.1562116887626579</v>
      </c>
      <c r="V1675" s="57">
        <f>(L1675-P1675)/1000*SetUp!$B$13*1000000/SetUp!$B$48</f>
        <v>0.70001441258785846</v>
      </c>
      <c r="W1675" s="57">
        <f t="shared" si="544"/>
        <v>8.5348395018058909E-16</v>
      </c>
      <c r="X1675" s="57">
        <f>MAX((SetUp!$B$56*(1-($H1675/SetUp!$B$56)^2)*TANH(($B1675-$D1675)/SetUp!$B$56))/(1+$H1675/SetUp!$B$56*TANH(($B1675-$D1675)/SetUp!$B$56)),0)</f>
        <v>1.4332600628689975</v>
      </c>
      <c r="AP1675" s="64">
        <v>28919</v>
      </c>
      <c r="AQ1675" s="55">
        <v>3</v>
      </c>
      <c r="AR1675" s="55">
        <v>65</v>
      </c>
      <c r="AS1675" s="66">
        <f t="shared" si="534"/>
        <v>0.371</v>
      </c>
      <c r="AT1675" s="66">
        <f t="shared" si="535"/>
        <v>0.59637439009807636</v>
      </c>
      <c r="AU1675" s="55" t="str">
        <f>IF(OR($AP1675&lt;SetUp!$B$97,$AP1675&gt;SetUp!$B$98),"Não","Sim")</f>
        <v>Não</v>
      </c>
      <c r="AV1675" s="68">
        <f t="shared" si="536"/>
        <v>0.60909769331364239</v>
      </c>
      <c r="AW1675" s="68">
        <f t="shared" si="537"/>
        <v>0.77225280193604762</v>
      </c>
      <c r="AX1675" s="68">
        <f t="shared" si="538"/>
        <v>-0.43062609038495414</v>
      </c>
      <c r="AY1675" s="68">
        <f t="shared" si="539"/>
        <v>-0.22448101457835454</v>
      </c>
      <c r="AZ1675" s="68">
        <f t="shared" si="540"/>
        <v>0.22537439009807636</v>
      </c>
      <c r="BA1675" s="68">
        <f t="shared" si="541"/>
        <v>0.16315510862240523</v>
      </c>
      <c r="BB1675" s="68">
        <f t="shared" si="542"/>
        <v>0.2061450758065996</v>
      </c>
    </row>
    <row r="1676" spans="1:54" x14ac:dyDescent="0.3">
      <c r="A1676" s="64">
        <v>28338</v>
      </c>
      <c r="B1676" s="57">
        <v>0.14000000000000001</v>
      </c>
      <c r="C1676" s="57">
        <v>8.6910000000000007</v>
      </c>
      <c r="D1676" s="57">
        <v>4.016</v>
      </c>
      <c r="E1676" s="57">
        <f t="shared" si="527"/>
        <v>0.14000000000000001</v>
      </c>
      <c r="F1676" s="57">
        <f t="shared" si="528"/>
        <v>3.8759999999999999</v>
      </c>
      <c r="G1676" s="57">
        <f t="shared" si="529"/>
        <v>0</v>
      </c>
      <c r="H1676" s="57">
        <f>IF(Q1675&gt;SetUp!$B$56,SetUp!$B$56,Q1675)</f>
        <v>13.197793366368673</v>
      </c>
      <c r="I1676" s="57">
        <f t="shared" si="543"/>
        <v>1.1562116887626579</v>
      </c>
      <c r="J1676" s="57">
        <f>MIN(F1676,H1676,(1-EXP(-SetUp!$B$52*H1676/SetUp!$B$56))*F1676)</f>
        <v>3.3830519666228125</v>
      </c>
      <c r="K1676" s="57">
        <f t="shared" si="530"/>
        <v>9.814741399745861</v>
      </c>
      <c r="L1676" s="57">
        <f>IF(I1676&lt;=0,0,MIN(SetUp!$B$50*I1676^SetUp!$B$55,I1676))</f>
        <v>2.6067043520588081E-2</v>
      </c>
      <c r="M1676" s="57">
        <f t="shared" si="531"/>
        <v>1.1301446452420698</v>
      </c>
      <c r="N1676" s="57">
        <f>IF(SetUp!$B$62=0,X1676,(B1676-E1676)*(1-(H1676/SetUp!$B$66/SetUp!$B$56)))</f>
        <v>0</v>
      </c>
      <c r="O1676" s="57">
        <f>K1676*SetUp!$B$65</f>
        <v>0</v>
      </c>
      <c r="P1676" s="57">
        <f>MIN(SetUp!$B$54*L1676^SetUp!$B$51,L1676)</f>
        <v>1.4235080357235834E-2</v>
      </c>
      <c r="Q1676" s="57">
        <f t="shared" si="532"/>
        <v>9.814741399745861</v>
      </c>
      <c r="R1676" s="57">
        <f>IF((H1676+N1676-O1676)&gt;SetUp!$B$56,T1675+H1676+N1676-O1676-SetUp!$B$56,T1675)</f>
        <v>0</v>
      </c>
      <c r="S1676" s="57">
        <f>R1676*SetUp!$B$65</f>
        <v>0</v>
      </c>
      <c r="T1676" s="57">
        <f>IF((R1676-S1676)&lt;SetUp!$B$53,R1676-S1676,SetUp!$B$53)</f>
        <v>0</v>
      </c>
      <c r="U1676" s="57">
        <f t="shared" si="533"/>
        <v>1.1301446452420698</v>
      </c>
      <c r="V1676" s="57">
        <f>(L1676-P1676)/1000*SetUp!$B$13*1000000/SetUp!$B$48</f>
        <v>0.67297465020914593</v>
      </c>
      <c r="W1676" s="57">
        <f t="shared" si="544"/>
        <v>-2.2551405187698492E-16</v>
      </c>
      <c r="X1676" s="57">
        <f>MAX((SetUp!$B$56*(1-($H1676/SetUp!$B$56)^2)*TANH(($B1676-$D1676)/SetUp!$B$56))/(1+$H1676/SetUp!$B$56*TANH(($B1676-$D1676)/SetUp!$B$56)),0)</f>
        <v>0</v>
      </c>
      <c r="AP1676" s="64">
        <v>28920</v>
      </c>
      <c r="AQ1676" s="55">
        <v>3</v>
      </c>
      <c r="AR1676" s="55">
        <v>66</v>
      </c>
      <c r="AS1676" s="66">
        <f t="shared" si="534"/>
        <v>0.54600000000000004</v>
      </c>
      <c r="AT1676" s="66">
        <f t="shared" si="535"/>
        <v>0.59042025515474972</v>
      </c>
      <c r="AU1676" s="55" t="str">
        <f>IF(OR($AP1676&lt;SetUp!$B$97,$AP1676&gt;SetUp!$B$98),"Não","Sim")</f>
        <v>Não</v>
      </c>
      <c r="AV1676" s="68">
        <f t="shared" si="536"/>
        <v>0.73891812807644663</v>
      </c>
      <c r="AW1676" s="68">
        <f t="shared" si="537"/>
        <v>0.76838808889437482</v>
      </c>
      <c r="AX1676" s="68">
        <f t="shared" si="538"/>
        <v>-0.26280735729526272</v>
      </c>
      <c r="AY1676" s="68">
        <f t="shared" si="539"/>
        <v>-0.22883875187768951</v>
      </c>
      <c r="AZ1676" s="68">
        <f t="shared" si="540"/>
        <v>4.4420255154749677E-2</v>
      </c>
      <c r="BA1676" s="68">
        <f t="shared" si="541"/>
        <v>2.9469960817928187E-2</v>
      </c>
      <c r="BB1676" s="68">
        <f t="shared" si="542"/>
        <v>3.3968605417573211E-2</v>
      </c>
    </row>
    <row r="1677" spans="1:54" x14ac:dyDescent="0.3">
      <c r="A1677" s="64">
        <v>28339</v>
      </c>
      <c r="B1677" s="57">
        <v>0</v>
      </c>
      <c r="C1677" s="57">
        <v>7.4939999999999998</v>
      </c>
      <c r="D1677" s="57">
        <v>4.016</v>
      </c>
      <c r="E1677" s="57">
        <f t="shared" si="527"/>
        <v>0</v>
      </c>
      <c r="F1677" s="57">
        <f t="shared" si="528"/>
        <v>4.016</v>
      </c>
      <c r="G1677" s="57">
        <f t="shared" si="529"/>
        <v>0</v>
      </c>
      <c r="H1677" s="57">
        <f>IF(Q1676&gt;SetUp!$B$56,SetUp!$B$56,Q1676)</f>
        <v>9.814741399745861</v>
      </c>
      <c r="I1677" s="57">
        <f t="shared" si="543"/>
        <v>1.1301446452420698</v>
      </c>
      <c r="J1677" s="57">
        <f>MIN(F1677,H1677,(1-EXP(-SetUp!$B$52*H1677/SetUp!$B$56))*F1677)</f>
        <v>3.1494772900322898</v>
      </c>
      <c r="K1677" s="57">
        <f t="shared" si="530"/>
        <v>6.6652641097135712</v>
      </c>
      <c r="L1677" s="57">
        <f>IF(I1677&lt;=0,0,MIN(SetUp!$B$50*I1677^SetUp!$B$55,I1677))</f>
        <v>2.5094944360636307E-2</v>
      </c>
      <c r="M1677" s="57">
        <f t="shared" si="531"/>
        <v>1.1050497008814335</v>
      </c>
      <c r="N1677" s="57">
        <f>IF(SetUp!$B$62=0,X1677,(B1677-E1677)*(1-(H1677/SetUp!$B$66/SetUp!$B$56)))</f>
        <v>0</v>
      </c>
      <c r="O1677" s="57">
        <f>K1677*SetUp!$B$65</f>
        <v>0</v>
      </c>
      <c r="P1677" s="57">
        <f>MIN(SetUp!$B$54*L1677^SetUp!$B$51,L1677)</f>
        <v>1.3713085193465403E-2</v>
      </c>
      <c r="Q1677" s="57">
        <f t="shared" si="532"/>
        <v>6.6652641097135712</v>
      </c>
      <c r="R1677" s="57">
        <f>IF((H1677+N1677-O1677)&gt;SetUp!$B$56,T1676+H1677+N1677-O1677-SetUp!$B$56,T1676)</f>
        <v>0</v>
      </c>
      <c r="S1677" s="57">
        <f>R1677*SetUp!$B$65</f>
        <v>0</v>
      </c>
      <c r="T1677" s="57">
        <f>IF((R1677-S1677)&lt;SetUp!$B$53,R1677-S1677,SetUp!$B$53)</f>
        <v>0</v>
      </c>
      <c r="U1677" s="57">
        <f t="shared" si="533"/>
        <v>1.1050497008814335</v>
      </c>
      <c r="V1677" s="57">
        <f>(L1677-P1677)/1000*SetUp!$B$13*1000000/SetUp!$B$48</f>
        <v>0.64737377779212435</v>
      </c>
      <c r="W1677" s="57">
        <f t="shared" si="544"/>
        <v>-6.6613381477509392E-16</v>
      </c>
      <c r="X1677" s="57">
        <f>MAX((SetUp!$B$56*(1-($H1677/SetUp!$B$56)^2)*TANH(($B1677-$D1677)/SetUp!$B$56))/(1+$H1677/SetUp!$B$56*TANH(($B1677-$D1677)/SetUp!$B$56)),0)</f>
        <v>0</v>
      </c>
      <c r="AP1677" s="64">
        <v>28921</v>
      </c>
      <c r="AQ1677" s="55">
        <v>3</v>
      </c>
      <c r="AR1677" s="55">
        <v>67</v>
      </c>
      <c r="AS1677" s="66">
        <f t="shared" si="534"/>
        <v>0.371</v>
      </c>
      <c r="AT1677" s="66">
        <f t="shared" si="535"/>
        <v>0.56907241071342984</v>
      </c>
      <c r="AU1677" s="55" t="str">
        <f>IF(OR($AP1677&lt;SetUp!$B$97,$AP1677&gt;SetUp!$B$98),"Não","Sim")</f>
        <v>Não</v>
      </c>
      <c r="AV1677" s="68">
        <f t="shared" si="536"/>
        <v>0.60909769331364239</v>
      </c>
      <c r="AW1677" s="68">
        <f t="shared" si="537"/>
        <v>0.75436888238674704</v>
      </c>
      <c r="AX1677" s="68">
        <f t="shared" si="538"/>
        <v>-0.43062609038495414</v>
      </c>
      <c r="AY1677" s="68">
        <f t="shared" si="539"/>
        <v>-0.24483246897849617</v>
      </c>
      <c r="AZ1677" s="68">
        <f t="shared" si="540"/>
        <v>0.19807241071342985</v>
      </c>
      <c r="BA1677" s="68">
        <f t="shared" si="541"/>
        <v>0.14527118907310466</v>
      </c>
      <c r="BB1677" s="68">
        <f t="shared" si="542"/>
        <v>0.18579362140645797</v>
      </c>
    </row>
    <row r="1678" spans="1:54" x14ac:dyDescent="0.3">
      <c r="A1678" s="64">
        <v>28340</v>
      </c>
      <c r="B1678" s="57">
        <v>0.18</v>
      </c>
      <c r="C1678" s="57">
        <v>6.1589999999999998</v>
      </c>
      <c r="D1678" s="57">
        <v>4.016</v>
      </c>
      <c r="E1678" s="57">
        <f t="shared" si="527"/>
        <v>0.18</v>
      </c>
      <c r="F1678" s="57">
        <f t="shared" si="528"/>
        <v>3.8359999999999999</v>
      </c>
      <c r="G1678" s="57">
        <f t="shared" si="529"/>
        <v>0</v>
      </c>
      <c r="H1678" s="57">
        <f>IF(Q1677&gt;SetUp!$B$56,SetUp!$B$56,Q1677)</f>
        <v>6.6652641097135712</v>
      </c>
      <c r="I1678" s="57">
        <f t="shared" si="543"/>
        <v>1.1050497008814335</v>
      </c>
      <c r="J1678" s="57">
        <f>MIN(F1678,H1678,(1-EXP(-SetUp!$B$52*H1678/SetUp!$B$56))*F1678)</f>
        <v>2.4821090394733716</v>
      </c>
      <c r="K1678" s="57">
        <f t="shared" si="530"/>
        <v>4.1831550702401996</v>
      </c>
      <c r="L1678" s="57">
        <f>IF(I1678&lt;=0,0,MIN(SetUp!$B$50*I1678^SetUp!$B$55,I1678))</f>
        <v>2.4173110464366879E-2</v>
      </c>
      <c r="M1678" s="57">
        <f t="shared" si="531"/>
        <v>1.0808765904170665</v>
      </c>
      <c r="N1678" s="57">
        <f>IF(SetUp!$B$62=0,X1678,(B1678-E1678)*(1-(H1678/SetUp!$B$66/SetUp!$B$56)))</f>
        <v>0</v>
      </c>
      <c r="O1678" s="57">
        <f>K1678*SetUp!$B$65</f>
        <v>0</v>
      </c>
      <c r="P1678" s="57">
        <f>MIN(SetUp!$B$54*L1678^SetUp!$B$51,L1678)</f>
        <v>1.3217763601275877E-2</v>
      </c>
      <c r="Q1678" s="57">
        <f t="shared" si="532"/>
        <v>4.1831550702401996</v>
      </c>
      <c r="R1678" s="57">
        <f>IF((H1678+N1678-O1678)&gt;SetUp!$B$56,T1677+H1678+N1678-O1678-SetUp!$B$56,T1677)</f>
        <v>0</v>
      </c>
      <c r="S1678" s="57">
        <f>R1678*SetUp!$B$65</f>
        <v>0</v>
      </c>
      <c r="T1678" s="57">
        <f>IF((R1678-S1678)&lt;SetUp!$B$53,R1678-S1678,SetUp!$B$53)</f>
        <v>0</v>
      </c>
      <c r="U1678" s="57">
        <f t="shared" si="533"/>
        <v>1.0808765904170665</v>
      </c>
      <c r="V1678" s="57">
        <f>(L1678-P1678)/1000*SetUp!$B$13*1000000/SetUp!$B$48</f>
        <v>0.62311474616015428</v>
      </c>
      <c r="W1678" s="57">
        <f t="shared" si="544"/>
        <v>-3.2959746043559335E-16</v>
      </c>
      <c r="X1678" s="57">
        <f>MAX((SetUp!$B$56*(1-($H1678/SetUp!$B$56)^2)*TANH(($B1678-$D1678)/SetUp!$B$56))/(1+$H1678/SetUp!$B$56*TANH(($B1678-$D1678)/SetUp!$B$56)),0)</f>
        <v>0</v>
      </c>
      <c r="AP1678" s="64">
        <v>28922</v>
      </c>
      <c r="AQ1678" s="55">
        <v>3</v>
      </c>
      <c r="AR1678" s="55">
        <v>68</v>
      </c>
      <c r="AS1678" s="66">
        <f t="shared" si="534"/>
        <v>0.29899999999999999</v>
      </c>
      <c r="AT1678" s="66">
        <f t="shared" si="535"/>
        <v>0.5487885466064053</v>
      </c>
      <c r="AU1678" s="55" t="str">
        <f>IF(OR($AP1678&lt;SetUp!$B$97,$AP1678&gt;SetUp!$B$98),"Não","Sim")</f>
        <v>Não</v>
      </c>
      <c r="AV1678" s="68">
        <f t="shared" si="536"/>
        <v>0.54680892457969266</v>
      </c>
      <c r="AW1678" s="68">
        <f t="shared" si="537"/>
        <v>0.74080263674369118</v>
      </c>
      <c r="AX1678" s="68">
        <f t="shared" si="538"/>
        <v>-0.52432881167557033</v>
      </c>
      <c r="AY1678" s="68">
        <f t="shared" si="539"/>
        <v>-0.26059496107233771</v>
      </c>
      <c r="AZ1678" s="68">
        <f t="shared" si="540"/>
        <v>0.24978854660640532</v>
      </c>
      <c r="BA1678" s="68">
        <f t="shared" si="541"/>
        <v>0.19399371216399852</v>
      </c>
      <c r="BB1678" s="68">
        <f t="shared" si="542"/>
        <v>0.26373385060323262</v>
      </c>
    </row>
    <row r="1679" spans="1:54" x14ac:dyDescent="0.3">
      <c r="A1679" s="64">
        <v>28341</v>
      </c>
      <c r="B1679" s="57">
        <v>0.17599999999999999</v>
      </c>
      <c r="C1679" s="57">
        <v>4.5720000000000001</v>
      </c>
      <c r="D1679" s="57">
        <v>4.016</v>
      </c>
      <c r="E1679" s="57">
        <f t="shared" si="527"/>
        <v>0.17599999999999999</v>
      </c>
      <c r="F1679" s="57">
        <f t="shared" si="528"/>
        <v>3.84</v>
      </c>
      <c r="G1679" s="57">
        <f t="shared" si="529"/>
        <v>0</v>
      </c>
      <c r="H1679" s="57">
        <f>IF(Q1678&gt;SetUp!$B$56,SetUp!$B$56,Q1678)</f>
        <v>4.1831550702401996</v>
      </c>
      <c r="I1679" s="57">
        <f t="shared" si="543"/>
        <v>1.0808765904170665</v>
      </c>
      <c r="J1679" s="57">
        <f>MIN(F1679,H1679,(1-EXP(-SetUp!$B$52*H1679/SetUp!$B$56))*F1679)</f>
        <v>1.8425839167751588</v>
      </c>
      <c r="K1679" s="57">
        <f t="shared" si="530"/>
        <v>2.3405711534650409</v>
      </c>
      <c r="L1679" s="57">
        <f>IF(I1679&lt;=0,0,MIN(SetUp!$B$50*I1679^SetUp!$B$55,I1679))</f>
        <v>2.3298235781953603E-2</v>
      </c>
      <c r="M1679" s="57">
        <f t="shared" si="531"/>
        <v>1.057578354635113</v>
      </c>
      <c r="N1679" s="57">
        <f>IF(SetUp!$B$62=0,X1679,(B1679-E1679)*(1-(H1679/SetUp!$B$66/SetUp!$B$56)))</f>
        <v>0</v>
      </c>
      <c r="O1679" s="57">
        <f>K1679*SetUp!$B$65</f>
        <v>0</v>
      </c>
      <c r="P1679" s="57">
        <f>MIN(SetUp!$B$54*L1679^SetUp!$B$51,L1679)</f>
        <v>1.2747377056050656E-2</v>
      </c>
      <c r="Q1679" s="57">
        <f t="shared" si="532"/>
        <v>2.3405711534650409</v>
      </c>
      <c r="R1679" s="57">
        <f>IF((H1679+N1679-O1679)&gt;SetUp!$B$56,T1678+H1679+N1679-O1679-SetUp!$B$56,T1678)</f>
        <v>0</v>
      </c>
      <c r="S1679" s="57">
        <f>R1679*SetUp!$B$65</f>
        <v>0</v>
      </c>
      <c r="T1679" s="57">
        <f>IF((R1679-S1679)&lt;SetUp!$B$53,R1679-S1679,SetUp!$B$53)</f>
        <v>0</v>
      </c>
      <c r="U1679" s="57">
        <f t="shared" si="533"/>
        <v>1.057578354635113</v>
      </c>
      <c r="V1679" s="57">
        <f>(L1679-P1679)/1000*SetUp!$B$13*1000000/SetUp!$B$48</f>
        <v>0.60010839811125138</v>
      </c>
      <c r="W1679" s="57">
        <f t="shared" si="544"/>
        <v>2.6714741530042829E-16</v>
      </c>
      <c r="X1679" s="57">
        <f>MAX((SetUp!$B$56*(1-($H1679/SetUp!$B$56)^2)*TANH(($B1679-$D1679)/SetUp!$B$56))/(1+$H1679/SetUp!$B$56*TANH(($B1679-$D1679)/SetUp!$B$56)),0)</f>
        <v>0</v>
      </c>
      <c r="AP1679" s="64">
        <v>28923</v>
      </c>
      <c r="AQ1679" s="55">
        <v>3</v>
      </c>
      <c r="AR1679" s="55">
        <v>69</v>
      </c>
      <c r="AS1679" s="66">
        <f t="shared" si="534"/>
        <v>0.23799999999999999</v>
      </c>
      <c r="AT1679" s="66">
        <f t="shared" si="535"/>
        <v>0.52950140449349847</v>
      </c>
      <c r="AU1679" s="55" t="str">
        <f>IF(OR($AP1679&lt;SetUp!$B$97,$AP1679&gt;SetUp!$B$98),"Não","Sim")</f>
        <v>Não</v>
      </c>
      <c r="AV1679" s="68">
        <f t="shared" si="536"/>
        <v>0.48785243670601869</v>
      </c>
      <c r="AW1679" s="68">
        <f t="shared" si="537"/>
        <v>0.72766847155383785</v>
      </c>
      <c r="AX1679" s="68">
        <f t="shared" si="538"/>
        <v>-0.62342304294348805</v>
      </c>
      <c r="AY1679" s="68">
        <f t="shared" si="539"/>
        <v>-0.27613288359621802</v>
      </c>
      <c r="AZ1679" s="68">
        <f t="shared" si="540"/>
        <v>0.29150140449349848</v>
      </c>
      <c r="BA1679" s="68">
        <f t="shared" si="541"/>
        <v>0.23981603484781916</v>
      </c>
      <c r="BB1679" s="68">
        <f t="shared" si="542"/>
        <v>0.34729015934727003</v>
      </c>
    </row>
    <row r="1680" spans="1:54" x14ac:dyDescent="0.3">
      <c r="A1680" s="64">
        <v>28342</v>
      </c>
      <c r="B1680" s="57">
        <v>0</v>
      </c>
      <c r="C1680" s="57">
        <v>3.45</v>
      </c>
      <c r="D1680" s="57">
        <v>4.016</v>
      </c>
      <c r="E1680" s="57">
        <f t="shared" si="527"/>
        <v>0</v>
      </c>
      <c r="F1680" s="57">
        <f t="shared" si="528"/>
        <v>4.016</v>
      </c>
      <c r="G1680" s="57">
        <f t="shared" si="529"/>
        <v>0</v>
      </c>
      <c r="H1680" s="57">
        <f>IF(Q1679&gt;SetUp!$B$56,SetUp!$B$56,Q1679)</f>
        <v>2.3405711534650409</v>
      </c>
      <c r="I1680" s="57">
        <f t="shared" si="543"/>
        <v>1.057578354635113</v>
      </c>
      <c r="J1680" s="57">
        <f>MIN(F1680,H1680,(1-EXP(-SetUp!$B$52*H1680/SetUp!$B$56))*F1680)</f>
        <v>1.2300967719713856</v>
      </c>
      <c r="K1680" s="57">
        <f t="shared" si="530"/>
        <v>1.1104743814936553</v>
      </c>
      <c r="L1680" s="57">
        <f>IF(I1680&lt;=0,0,MIN(SetUp!$B$50*I1680^SetUp!$B$55,I1680))</f>
        <v>2.24672770292366E-2</v>
      </c>
      <c r="M1680" s="57">
        <f t="shared" si="531"/>
        <v>1.0351110776058763</v>
      </c>
      <c r="N1680" s="57">
        <f>IF(SetUp!$B$62=0,X1680,(B1680-E1680)*(1-(H1680/SetUp!$B$66/SetUp!$B$56)))</f>
        <v>0</v>
      </c>
      <c r="O1680" s="57">
        <f>K1680*SetUp!$B$65</f>
        <v>0</v>
      </c>
      <c r="P1680" s="57">
        <f>MIN(SetUp!$B$54*L1680^SetUp!$B$51,L1680)</f>
        <v>1.2300324203572213E-2</v>
      </c>
      <c r="Q1680" s="57">
        <f t="shared" si="532"/>
        <v>1.1104743814936553</v>
      </c>
      <c r="R1680" s="57">
        <f>IF((H1680+N1680-O1680)&gt;SetUp!$B$56,T1679+H1680+N1680-O1680-SetUp!$B$56,T1679)</f>
        <v>0</v>
      </c>
      <c r="S1680" s="57">
        <f>R1680*SetUp!$B$65</f>
        <v>0</v>
      </c>
      <c r="T1680" s="57">
        <f>IF((R1680-S1680)&lt;SetUp!$B$53,R1680-S1680,SetUp!$B$53)</f>
        <v>0</v>
      </c>
      <c r="U1680" s="57">
        <f t="shared" si="533"/>
        <v>1.0351110776058763</v>
      </c>
      <c r="V1680" s="57">
        <f>(L1680-P1680)/1000*SetUp!$B$13*1000000/SetUp!$B$48</f>
        <v>0.57827272001122987</v>
      </c>
      <c r="W1680" s="57">
        <f t="shared" si="544"/>
        <v>-2.9837243786801082E-16</v>
      </c>
      <c r="X1680" s="57">
        <f>MAX((SetUp!$B$56*(1-($H1680/SetUp!$B$56)^2)*TANH(($B1680-$D1680)/SetUp!$B$56))/(1+$H1680/SetUp!$B$56*TANH(($B1680-$D1680)/SetUp!$B$56)),0)</f>
        <v>0</v>
      </c>
      <c r="AP1680" s="64">
        <v>28924</v>
      </c>
      <c r="AQ1680" s="55">
        <v>3</v>
      </c>
      <c r="AR1680" s="55">
        <v>70</v>
      </c>
      <c r="AS1680" s="66">
        <f t="shared" si="534"/>
        <v>0.185</v>
      </c>
      <c r="AT1680" s="66">
        <f t="shared" si="535"/>
        <v>0.51140964309048631</v>
      </c>
      <c r="AU1680" s="55" t="str">
        <f>IF(OR($AP1680&lt;SetUp!$B$97,$AP1680&gt;SetUp!$B$98),"Não","Sim")</f>
        <v>Não</v>
      </c>
      <c r="AV1680" s="68">
        <f t="shared" si="536"/>
        <v>0.43011626335213132</v>
      </c>
      <c r="AW1680" s="68">
        <f t="shared" si="537"/>
        <v>0.71512910938549157</v>
      </c>
      <c r="AX1680" s="68">
        <f t="shared" si="538"/>
        <v>-0.73282827159698616</v>
      </c>
      <c r="AY1680" s="68">
        <f t="shared" si="539"/>
        <v>-0.29123108721796898</v>
      </c>
      <c r="AZ1680" s="68">
        <f t="shared" si="540"/>
        <v>0.32640964309048631</v>
      </c>
      <c r="BA1680" s="68">
        <f t="shared" si="541"/>
        <v>0.28501284603336025</v>
      </c>
      <c r="BB1680" s="68">
        <f t="shared" si="542"/>
        <v>0.44159718437901718</v>
      </c>
    </row>
    <row r="1681" spans="1:54" x14ac:dyDescent="0.3">
      <c r="A1681" s="64">
        <v>28343</v>
      </c>
      <c r="B1681" s="57">
        <v>0</v>
      </c>
      <c r="C1681" s="57">
        <v>2.8149999999999999</v>
      </c>
      <c r="D1681" s="57">
        <v>4.016</v>
      </c>
      <c r="E1681" s="57">
        <f t="shared" si="527"/>
        <v>0</v>
      </c>
      <c r="F1681" s="57">
        <f t="shared" si="528"/>
        <v>4.016</v>
      </c>
      <c r="G1681" s="57">
        <f t="shared" si="529"/>
        <v>0</v>
      </c>
      <c r="H1681" s="57">
        <f>IF(Q1680&gt;SetUp!$B$56,SetUp!$B$56,Q1680)</f>
        <v>1.1104743814936553</v>
      </c>
      <c r="I1681" s="57">
        <f t="shared" si="543"/>
        <v>1.0351110776058763</v>
      </c>
      <c r="J1681" s="57">
        <f>MIN(F1681,H1681,(1-EXP(-SetUp!$B$52*H1681/SetUp!$B$56))*F1681)</f>
        <v>0.63971916066375722</v>
      </c>
      <c r="K1681" s="57">
        <f t="shared" si="530"/>
        <v>0.47075522082989807</v>
      </c>
      <c r="L1681" s="57">
        <f>IF(I1681&lt;=0,0,MIN(SetUp!$B$50*I1681^SetUp!$B$55,I1681))</f>
        <v>2.1677429293794008E-2</v>
      </c>
      <c r="M1681" s="57">
        <f t="shared" si="531"/>
        <v>1.0134336483120823</v>
      </c>
      <c r="N1681" s="57">
        <f>IF(SetUp!$B$62=0,X1681,(B1681-E1681)*(1-(H1681/SetUp!$B$66/SetUp!$B$56)))</f>
        <v>0</v>
      </c>
      <c r="O1681" s="57">
        <f>K1681*SetUp!$B$65</f>
        <v>0</v>
      </c>
      <c r="P1681" s="57">
        <f>MIN(SetUp!$B$54*L1681^SetUp!$B$51,L1681)</f>
        <v>1.187512820333389E-2</v>
      </c>
      <c r="Q1681" s="57">
        <f t="shared" si="532"/>
        <v>0.47075522082989807</v>
      </c>
      <c r="R1681" s="57">
        <f>IF((H1681+N1681-O1681)&gt;SetUp!$B$56,T1680+H1681+N1681-O1681-SetUp!$B$56,T1680)</f>
        <v>0</v>
      </c>
      <c r="S1681" s="57">
        <f>R1681*SetUp!$B$65</f>
        <v>0</v>
      </c>
      <c r="T1681" s="57">
        <f>IF((R1681-S1681)&lt;SetUp!$B$53,R1681-S1681,SetUp!$B$53)</f>
        <v>0</v>
      </c>
      <c r="U1681" s="57">
        <f t="shared" si="533"/>
        <v>1.0134336483120823</v>
      </c>
      <c r="V1681" s="57">
        <f>(L1681-P1681)/1000*SetUp!$B$13*1000000/SetUp!$B$48</f>
        <v>0.55753217420668011</v>
      </c>
      <c r="W1681" s="57">
        <f t="shared" si="544"/>
        <v>-1.1796119636642288E-16</v>
      </c>
      <c r="X1681" s="57">
        <f>MAX((SetUp!$B$56*(1-($H1681/SetUp!$B$56)^2)*TANH(($B1681-$D1681)/SetUp!$B$56))/(1+$H1681/SetUp!$B$56*TANH(($B1681-$D1681)/SetUp!$B$56)),0)</f>
        <v>0</v>
      </c>
      <c r="AP1681" s="64">
        <v>28925</v>
      </c>
      <c r="AQ1681" s="55">
        <v>3</v>
      </c>
      <c r="AR1681" s="55">
        <v>71</v>
      </c>
      <c r="AS1681" s="66">
        <f t="shared" si="534"/>
        <v>0.54600000000000004</v>
      </c>
      <c r="AT1681" s="66">
        <f t="shared" si="535"/>
        <v>0.49464592919048722</v>
      </c>
      <c r="AU1681" s="55" t="str">
        <f>IF(OR($AP1681&lt;SetUp!$B$97,$AP1681&gt;SetUp!$B$98),"Não","Sim")</f>
        <v>Não</v>
      </c>
      <c r="AV1681" s="68">
        <f t="shared" si="536"/>
        <v>0.73891812807644663</v>
      </c>
      <c r="AW1681" s="68">
        <f t="shared" si="537"/>
        <v>0.7033106917930988</v>
      </c>
      <c r="AX1681" s="68">
        <f t="shared" si="538"/>
        <v>-0.26280735729526272</v>
      </c>
      <c r="AY1681" s="68">
        <f t="shared" si="539"/>
        <v>-0.30570556070439847</v>
      </c>
      <c r="AZ1681" s="68">
        <f t="shared" si="540"/>
        <v>-5.135407080951282E-2</v>
      </c>
      <c r="BA1681" s="68">
        <f t="shared" si="541"/>
        <v>-3.5607436283347838E-2</v>
      </c>
      <c r="BB1681" s="68">
        <f t="shared" si="542"/>
        <v>-4.2898203409135749E-2</v>
      </c>
    </row>
    <row r="1682" spans="1:54" x14ac:dyDescent="0.3">
      <c r="A1682" s="64">
        <v>28344</v>
      </c>
      <c r="B1682" s="57">
        <v>0.42199999999999999</v>
      </c>
      <c r="C1682" s="57">
        <v>2.3940000000000001</v>
      </c>
      <c r="D1682" s="57">
        <v>4.016</v>
      </c>
      <c r="E1682" s="57">
        <f t="shared" si="527"/>
        <v>0.42199999999999999</v>
      </c>
      <c r="F1682" s="57">
        <f t="shared" si="528"/>
        <v>3.5939999999999999</v>
      </c>
      <c r="G1682" s="57">
        <f t="shared" si="529"/>
        <v>0</v>
      </c>
      <c r="H1682" s="57">
        <f>IF(Q1681&gt;SetUp!$B$56,SetUp!$B$56,Q1681)</f>
        <v>0.47075522082989807</v>
      </c>
      <c r="I1682" s="57">
        <f t="shared" si="543"/>
        <v>1.0134336483120823</v>
      </c>
      <c r="J1682" s="57">
        <f>MIN(F1682,H1682,(1-EXP(-SetUp!$B$52*H1682/SetUp!$B$56))*F1682)</f>
        <v>0.25487002974977585</v>
      </c>
      <c r="K1682" s="57">
        <f t="shared" si="530"/>
        <v>0.21588519108012222</v>
      </c>
      <c r="L1682" s="57">
        <f>IF(I1682&lt;=0,0,MIN(SetUp!$B$50*I1682^SetUp!$B$55,I1682))</f>
        <v>2.0926104222953101E-2</v>
      </c>
      <c r="M1682" s="57">
        <f t="shared" si="531"/>
        <v>0.99250754408912911</v>
      </c>
      <c r="N1682" s="57">
        <f>IF(SetUp!$B$62=0,X1682,(B1682-E1682)*(1-(H1682/SetUp!$B$66/SetUp!$B$56)))</f>
        <v>0</v>
      </c>
      <c r="O1682" s="57">
        <f>K1682*SetUp!$B$65</f>
        <v>0</v>
      </c>
      <c r="P1682" s="57">
        <f>MIN(SetUp!$B$54*L1682^SetUp!$B$51,L1682)</f>
        <v>1.1470425404500835E-2</v>
      </c>
      <c r="Q1682" s="57">
        <f t="shared" si="532"/>
        <v>0.21588519108012222</v>
      </c>
      <c r="R1682" s="57">
        <f>IF((H1682+N1682-O1682)&gt;SetUp!$B$56,T1681+H1682+N1682-O1682-SetUp!$B$56,T1681)</f>
        <v>0</v>
      </c>
      <c r="S1682" s="57">
        <f>R1682*SetUp!$B$65</f>
        <v>0</v>
      </c>
      <c r="T1682" s="57">
        <f>IF((R1682-S1682)&lt;SetUp!$B$53,R1682-S1682,SetUp!$B$53)</f>
        <v>0</v>
      </c>
      <c r="U1682" s="57">
        <f t="shared" si="533"/>
        <v>0.99250754408912911</v>
      </c>
      <c r="V1682" s="57">
        <f>(L1682-P1682)/1000*SetUp!$B$13*1000000/SetUp!$B$48</f>
        <v>0.53781710249468428</v>
      </c>
      <c r="W1682" s="57">
        <f t="shared" si="544"/>
        <v>-5.5511151231257827E-17</v>
      </c>
      <c r="X1682" s="57">
        <f>MAX((SetUp!$B$56*(1-($H1682/SetUp!$B$56)^2)*TANH(($B1682-$D1682)/SetUp!$B$56))/(1+$H1682/SetUp!$B$56*TANH(($B1682-$D1682)/SetUp!$B$56)),0)</f>
        <v>0</v>
      </c>
      <c r="AP1682" s="64">
        <v>28926</v>
      </c>
      <c r="AQ1682" s="55">
        <v>3</v>
      </c>
      <c r="AR1682" s="55">
        <v>72</v>
      </c>
      <c r="AS1682" s="66">
        <f t="shared" si="534"/>
        <v>0.41</v>
      </c>
      <c r="AT1682" s="66">
        <f t="shared" si="535"/>
        <v>0.47794890569527188</v>
      </c>
      <c r="AU1682" s="55" t="str">
        <f>IF(OR($AP1682&lt;SetUp!$B$97,$AP1682&gt;SetUp!$B$98),"Não","Sim")</f>
        <v>Não</v>
      </c>
      <c r="AV1682" s="68">
        <f t="shared" si="536"/>
        <v>0.6403124237432849</v>
      </c>
      <c r="AW1682" s="68">
        <f t="shared" si="537"/>
        <v>0.69133848850998592</v>
      </c>
      <c r="AX1682" s="68">
        <f t="shared" si="538"/>
        <v>-0.38721614328026455</v>
      </c>
      <c r="AY1682" s="68">
        <f t="shared" si="539"/>
        <v>-0.32061852841015803</v>
      </c>
      <c r="AZ1682" s="68">
        <f t="shared" si="540"/>
        <v>6.7948905695271899E-2</v>
      </c>
      <c r="BA1682" s="68">
        <f t="shared" si="541"/>
        <v>5.1026064766701018E-2</v>
      </c>
      <c r="BB1682" s="68">
        <f t="shared" si="542"/>
        <v>6.6597614870106514E-2</v>
      </c>
    </row>
    <row r="1683" spans="1:54" x14ac:dyDescent="0.3">
      <c r="A1683" s="64">
        <v>28345</v>
      </c>
      <c r="B1683" s="57">
        <v>1.7000000000000001E-2</v>
      </c>
      <c r="C1683" s="57">
        <v>2.016</v>
      </c>
      <c r="D1683" s="57">
        <v>4.016</v>
      </c>
      <c r="E1683" s="57">
        <f t="shared" si="527"/>
        <v>1.7000000000000001E-2</v>
      </c>
      <c r="F1683" s="57">
        <f t="shared" si="528"/>
        <v>3.9990000000000001</v>
      </c>
      <c r="G1683" s="57">
        <f t="shared" si="529"/>
        <v>0</v>
      </c>
      <c r="H1683" s="57">
        <f>IF(Q1682&gt;SetUp!$B$56,SetUp!$B$56,Q1682)</f>
        <v>0.21588519108012222</v>
      </c>
      <c r="I1683" s="57">
        <f t="shared" si="543"/>
        <v>0.99250754408912911</v>
      </c>
      <c r="J1683" s="57">
        <f>MIN(F1683,H1683,(1-EXP(-SetUp!$B$52*H1683/SetUp!$B$56))*F1683)</f>
        <v>0.1326447447776011</v>
      </c>
      <c r="K1683" s="57">
        <f t="shared" si="530"/>
        <v>8.3240446302521115E-2</v>
      </c>
      <c r="L1683" s="57">
        <f>IF(I1683&lt;=0,0,MIN(SetUp!$B$50*I1683^SetUp!$B$55,I1683))</f>
        <v>2.0210910487746845E-2</v>
      </c>
      <c r="M1683" s="57">
        <f t="shared" si="531"/>
        <v>0.9722966336013823</v>
      </c>
      <c r="N1683" s="57">
        <f>IF(SetUp!$B$62=0,X1683,(B1683-E1683)*(1-(H1683/SetUp!$B$66/SetUp!$B$56)))</f>
        <v>0</v>
      </c>
      <c r="O1683" s="57">
        <f>K1683*SetUp!$B$65</f>
        <v>0</v>
      </c>
      <c r="P1683" s="57">
        <f>MIN(SetUp!$B$54*L1683^SetUp!$B$51,L1683)</f>
        <v>1.1084955197300092E-2</v>
      </c>
      <c r="Q1683" s="57">
        <f t="shared" si="532"/>
        <v>8.3240446302521115E-2</v>
      </c>
      <c r="R1683" s="57">
        <f>IF((H1683+N1683-O1683)&gt;SetUp!$B$56,T1682+H1683+N1683-O1683-SetUp!$B$56,T1682)</f>
        <v>0</v>
      </c>
      <c r="S1683" s="57">
        <f>R1683*SetUp!$B$65</f>
        <v>0</v>
      </c>
      <c r="T1683" s="57">
        <f>IF((R1683-S1683)&lt;SetUp!$B$53,R1683-S1683,SetUp!$B$53)</f>
        <v>0</v>
      </c>
      <c r="U1683" s="57">
        <f t="shared" si="533"/>
        <v>0.9722966336013823</v>
      </c>
      <c r="V1683" s="57">
        <f>(L1683-P1683)/1000*SetUp!$B$13*1000000/SetUp!$B$48</f>
        <v>0.5190631921873462</v>
      </c>
      <c r="W1683" s="57">
        <f t="shared" si="544"/>
        <v>0</v>
      </c>
      <c r="X1683" s="57">
        <f>MAX((SetUp!$B$56*(1-($H1683/SetUp!$B$56)^2)*TANH(($B1683-$D1683)/SetUp!$B$56))/(1+$H1683/SetUp!$B$56*TANH(($B1683-$D1683)/SetUp!$B$56)),0)</f>
        <v>0</v>
      </c>
      <c r="AP1683" s="64">
        <v>28927</v>
      </c>
      <c r="AQ1683" s="55">
        <v>3</v>
      </c>
      <c r="AR1683" s="55">
        <v>73</v>
      </c>
      <c r="AS1683" s="66">
        <f t="shared" si="534"/>
        <v>0.26700000000000002</v>
      </c>
      <c r="AT1683" s="66">
        <f t="shared" si="535"/>
        <v>0.46202923764262982</v>
      </c>
      <c r="AU1683" s="55" t="str">
        <f>IF(OR($AP1683&lt;SetUp!$B$97,$AP1683&gt;SetUp!$B$98),"Não","Sim")</f>
        <v>Não</v>
      </c>
      <c r="AV1683" s="68">
        <f t="shared" si="536"/>
        <v>0.51672042731055257</v>
      </c>
      <c r="AW1683" s="68">
        <f t="shared" si="537"/>
        <v>0.67972732594962648</v>
      </c>
      <c r="AX1683" s="68">
        <f t="shared" si="538"/>
        <v>-0.57348873863542471</v>
      </c>
      <c r="AY1683" s="68">
        <f t="shared" si="539"/>
        <v>-0.33533054101295057</v>
      </c>
      <c r="AZ1683" s="68">
        <f t="shared" si="540"/>
        <v>0.1950292376426298</v>
      </c>
      <c r="BA1683" s="68">
        <f t="shared" si="541"/>
        <v>0.16300689863907392</v>
      </c>
      <c r="BB1683" s="68">
        <f t="shared" si="542"/>
        <v>0.23815819762247414</v>
      </c>
    </row>
    <row r="1684" spans="1:54" x14ac:dyDescent="0.3">
      <c r="A1684" s="64">
        <v>28346</v>
      </c>
      <c r="B1684" s="57">
        <v>0.184</v>
      </c>
      <c r="C1684" s="57">
        <v>1.5780000000000001</v>
      </c>
      <c r="D1684" s="57">
        <v>4.016</v>
      </c>
      <c r="E1684" s="57">
        <f t="shared" si="527"/>
        <v>0.184</v>
      </c>
      <c r="F1684" s="57">
        <f t="shared" si="528"/>
        <v>3.8319999999999999</v>
      </c>
      <c r="G1684" s="57">
        <f t="shared" si="529"/>
        <v>0</v>
      </c>
      <c r="H1684" s="57">
        <f>IF(Q1683&gt;SetUp!$B$56,SetUp!$B$56,Q1683)</f>
        <v>8.3240446302521115E-2</v>
      </c>
      <c r="I1684" s="57">
        <f t="shared" si="543"/>
        <v>0.9722966336013823</v>
      </c>
      <c r="J1684" s="57">
        <f>MIN(F1684,H1684,(1-EXP(-SetUp!$B$52*H1684/SetUp!$B$56))*F1684)</f>
        <v>4.951749896396717E-2</v>
      </c>
      <c r="K1684" s="57">
        <f t="shared" si="530"/>
        <v>3.3722947338553945E-2</v>
      </c>
      <c r="L1684" s="57">
        <f>IF(I1684&lt;=0,0,MIN(SetUp!$B$50*I1684^SetUp!$B$55,I1684))</f>
        <v>1.9529636256862586E-2</v>
      </c>
      <c r="M1684" s="57">
        <f t="shared" si="531"/>
        <v>0.95276699734451975</v>
      </c>
      <c r="N1684" s="57">
        <f>IF(SetUp!$B$62=0,X1684,(B1684-E1684)*(1-(H1684/SetUp!$B$66/SetUp!$B$56)))</f>
        <v>0</v>
      </c>
      <c r="O1684" s="57">
        <f>K1684*SetUp!$B$65</f>
        <v>0</v>
      </c>
      <c r="P1684" s="57">
        <f>MIN(SetUp!$B$54*L1684^SetUp!$B$51,L1684)</f>
        <v>1.0717550903110534E-2</v>
      </c>
      <c r="Q1684" s="57">
        <f t="shared" si="532"/>
        <v>3.3722947338553945E-2</v>
      </c>
      <c r="R1684" s="57">
        <f>IF((H1684+N1684-O1684)&gt;SetUp!$B$56,T1683+H1684+N1684-O1684-SetUp!$B$56,T1683)</f>
        <v>0</v>
      </c>
      <c r="S1684" s="57">
        <f>R1684*SetUp!$B$65</f>
        <v>0</v>
      </c>
      <c r="T1684" s="57">
        <f>IF((R1684-S1684)&lt;SetUp!$B$53,R1684-S1684,SetUp!$B$53)</f>
        <v>0</v>
      </c>
      <c r="U1684" s="57">
        <f t="shared" si="533"/>
        <v>0.95276699734451975</v>
      </c>
      <c r="V1684" s="57">
        <f>(L1684-P1684)/1000*SetUp!$B$13*1000000/SetUp!$B$48</f>
        <v>0.50121099742117869</v>
      </c>
      <c r="W1684" s="57">
        <f t="shared" si="544"/>
        <v>3.1225022567582528E-17</v>
      </c>
      <c r="X1684" s="57">
        <f>MAX((SetUp!$B$56*(1-($H1684/SetUp!$B$56)^2)*TANH(($B1684-$D1684)/SetUp!$B$56))/(1+$H1684/SetUp!$B$56*TANH(($B1684-$D1684)/SetUp!$B$56)),0)</f>
        <v>0</v>
      </c>
      <c r="AP1684" s="64">
        <v>28928</v>
      </c>
      <c r="AQ1684" s="55">
        <v>3</v>
      </c>
      <c r="AR1684" s="55">
        <v>74</v>
      </c>
      <c r="AS1684" s="66">
        <f t="shared" si="534"/>
        <v>1.2090000000000001</v>
      </c>
      <c r="AT1684" s="66">
        <f t="shared" si="535"/>
        <v>0.44684099277011824</v>
      </c>
      <c r="AU1684" s="55" t="str">
        <f>IF(OR($AP1684&lt;SetUp!$B$97,$AP1684&gt;SetUp!$B$98),"Não","Sim")</f>
        <v>Não</v>
      </c>
      <c r="AV1684" s="68">
        <f t="shared" si="536"/>
        <v>1.0995453605922769</v>
      </c>
      <c r="AW1684" s="68">
        <f t="shared" si="537"/>
        <v>0.66846166140633545</v>
      </c>
      <c r="AX1684" s="68">
        <f t="shared" si="538"/>
        <v>8.2426300860771906E-2</v>
      </c>
      <c r="AY1684" s="68">
        <f t="shared" si="539"/>
        <v>-0.34984699196371782</v>
      </c>
      <c r="AZ1684" s="68">
        <f t="shared" si="540"/>
        <v>-0.76215900722988184</v>
      </c>
      <c r="BA1684" s="68">
        <f t="shared" si="541"/>
        <v>-0.43108369918594147</v>
      </c>
      <c r="BB1684" s="68">
        <f t="shared" si="542"/>
        <v>-0.43227329282448973</v>
      </c>
    </row>
    <row r="1685" spans="1:54" x14ac:dyDescent="0.3">
      <c r="A1685" s="64">
        <v>28347</v>
      </c>
      <c r="B1685" s="57">
        <v>0.13900000000000001</v>
      </c>
      <c r="C1685" s="57">
        <v>1.48</v>
      </c>
      <c r="D1685" s="57">
        <v>4.016</v>
      </c>
      <c r="E1685" s="57">
        <f t="shared" si="527"/>
        <v>0.13900000000000001</v>
      </c>
      <c r="F1685" s="57">
        <f t="shared" si="528"/>
        <v>3.8769999999999998</v>
      </c>
      <c r="G1685" s="57">
        <f t="shared" si="529"/>
        <v>0</v>
      </c>
      <c r="H1685" s="57">
        <f>IF(Q1684&gt;SetUp!$B$56,SetUp!$B$56,Q1684)</f>
        <v>3.3722947338553945E-2</v>
      </c>
      <c r="I1685" s="57">
        <f t="shared" si="543"/>
        <v>0.95276699734451975</v>
      </c>
      <c r="J1685" s="57">
        <f>MIN(F1685,H1685,(1-EXP(-SetUp!$B$52*H1685/SetUp!$B$56))*F1685)</f>
        <v>2.0375001963147014E-2</v>
      </c>
      <c r="K1685" s="57">
        <f t="shared" si="530"/>
        <v>1.3347945375406931E-2</v>
      </c>
      <c r="L1685" s="57">
        <f>IF(I1685&lt;=0,0,MIN(SetUp!$B$50*I1685^SetUp!$B$55,I1685))</f>
        <v>1.8880233448948919E-2</v>
      </c>
      <c r="M1685" s="57">
        <f t="shared" si="531"/>
        <v>0.93388676389557079</v>
      </c>
      <c r="N1685" s="57">
        <f>IF(SetUp!$B$62=0,X1685,(B1685-E1685)*(1-(H1685/SetUp!$B$66/SetUp!$B$56)))</f>
        <v>0</v>
      </c>
      <c r="O1685" s="57">
        <f>K1685*SetUp!$B$65</f>
        <v>0</v>
      </c>
      <c r="P1685" s="57">
        <f>MIN(SetUp!$B$54*L1685^SetUp!$B$51,L1685)</f>
        <v>1.03671315840961E-2</v>
      </c>
      <c r="Q1685" s="57">
        <f t="shared" si="532"/>
        <v>1.3347945375406931E-2</v>
      </c>
      <c r="R1685" s="57">
        <f>IF((H1685+N1685-O1685)&gt;SetUp!$B$56,T1684+H1685+N1685-O1685-SetUp!$B$56,T1684)</f>
        <v>0</v>
      </c>
      <c r="S1685" s="57">
        <f>R1685*SetUp!$B$65</f>
        <v>0</v>
      </c>
      <c r="T1685" s="57">
        <f>IF((R1685-S1685)&lt;SetUp!$B$53,R1685-S1685,SetUp!$B$53)</f>
        <v>0</v>
      </c>
      <c r="U1685" s="57">
        <f t="shared" si="533"/>
        <v>0.93388676389557079</v>
      </c>
      <c r="V1685" s="57">
        <f>(L1685-P1685)/1000*SetUp!$B$13*1000000/SetUp!$B$48</f>
        <v>0.48420550931388956</v>
      </c>
      <c r="W1685" s="57">
        <f t="shared" si="544"/>
        <v>-3.4694469519536142E-17</v>
      </c>
      <c r="X1685" s="57">
        <f>MAX((SetUp!$B$56*(1-($H1685/SetUp!$B$56)^2)*TANH(($B1685-$D1685)/SetUp!$B$56))/(1+$H1685/SetUp!$B$56*TANH(($B1685-$D1685)/SetUp!$B$56)),0)</f>
        <v>0</v>
      </c>
      <c r="AP1685" s="64">
        <v>28929</v>
      </c>
      <c r="AQ1685" s="55">
        <v>3</v>
      </c>
      <c r="AR1685" s="55">
        <v>75</v>
      </c>
      <c r="AS1685" s="66">
        <f t="shared" si="534"/>
        <v>1.2090000000000001</v>
      </c>
      <c r="AT1685" s="66">
        <f t="shared" si="535"/>
        <v>0.43234151568255413</v>
      </c>
      <c r="AU1685" s="55" t="str">
        <f>IF(OR($AP1685&lt;SetUp!$B$97,$AP1685&gt;SetUp!$B$98),"Não","Sim")</f>
        <v>Não</v>
      </c>
      <c r="AV1685" s="68">
        <f t="shared" si="536"/>
        <v>1.0995453605922769</v>
      </c>
      <c r="AW1685" s="68">
        <f t="shared" si="537"/>
        <v>0.65752681746264474</v>
      </c>
      <c r="AX1685" s="68">
        <f t="shared" si="538"/>
        <v>8.2426300860771906E-2</v>
      </c>
      <c r="AY1685" s="68">
        <f t="shared" si="539"/>
        <v>-0.36417305924740484</v>
      </c>
      <c r="AZ1685" s="68">
        <f t="shared" si="540"/>
        <v>-0.776658484317446</v>
      </c>
      <c r="BA1685" s="68">
        <f t="shared" si="541"/>
        <v>-0.44201854312963218</v>
      </c>
      <c r="BB1685" s="68">
        <f t="shared" si="542"/>
        <v>-0.44659936010817675</v>
      </c>
    </row>
    <row r="1686" spans="1:54" x14ac:dyDescent="0.3">
      <c r="A1686" s="64">
        <v>28348</v>
      </c>
      <c r="B1686" s="57">
        <v>0</v>
      </c>
      <c r="C1686" s="57">
        <v>1.2949999999999999</v>
      </c>
      <c r="D1686" s="57">
        <v>4.016</v>
      </c>
      <c r="E1686" s="57">
        <f t="shared" si="527"/>
        <v>0</v>
      </c>
      <c r="F1686" s="57">
        <f t="shared" si="528"/>
        <v>4.016</v>
      </c>
      <c r="G1686" s="57">
        <f t="shared" si="529"/>
        <v>0</v>
      </c>
      <c r="H1686" s="57">
        <f>IF(Q1685&gt;SetUp!$B$56,SetUp!$B$56,Q1685)</f>
        <v>1.3347945375406931E-2</v>
      </c>
      <c r="I1686" s="57">
        <f t="shared" si="543"/>
        <v>0.93388676389557079</v>
      </c>
      <c r="J1686" s="57">
        <f>MIN(F1686,H1686,(1-EXP(-SetUp!$B$52*H1686/SetUp!$B$56))*F1686)</f>
        <v>8.3671074016537922E-3</v>
      </c>
      <c r="K1686" s="57">
        <f t="shared" si="530"/>
        <v>4.980837973753139E-3</v>
      </c>
      <c r="L1686" s="57">
        <f>IF(I1686&lt;=0,0,MIN(SetUp!$B$50*I1686^SetUp!$B$55,I1686))</f>
        <v>1.8260803561130162E-2</v>
      </c>
      <c r="M1686" s="57">
        <f t="shared" si="531"/>
        <v>0.91562596033444066</v>
      </c>
      <c r="N1686" s="57">
        <f>IF(SetUp!$B$62=0,X1686,(B1686-E1686)*(1-(H1686/SetUp!$B$66/SetUp!$B$56)))</f>
        <v>0</v>
      </c>
      <c r="O1686" s="57">
        <f>K1686*SetUp!$B$65</f>
        <v>0</v>
      </c>
      <c r="P1686" s="57">
        <f>MIN(SetUp!$B$54*L1686^SetUp!$B$51,L1686)</f>
        <v>1.0032694668331947E-2</v>
      </c>
      <c r="Q1686" s="57">
        <f t="shared" si="532"/>
        <v>4.980837973753139E-3</v>
      </c>
      <c r="R1686" s="57">
        <f>IF((H1686+N1686-O1686)&gt;SetUp!$B$56,T1685+H1686+N1686-O1686-SetUp!$B$56,T1685)</f>
        <v>0</v>
      </c>
      <c r="S1686" s="57">
        <f>R1686*SetUp!$B$65</f>
        <v>0</v>
      </c>
      <c r="T1686" s="57">
        <f>IF((R1686-S1686)&lt;SetUp!$B$53,R1686-S1686,SetUp!$B$53)</f>
        <v>0</v>
      </c>
      <c r="U1686" s="57">
        <f t="shared" si="533"/>
        <v>0.91562596033444066</v>
      </c>
      <c r="V1686" s="57">
        <f>(L1686-P1686)/1000*SetUp!$B$13*1000000/SetUp!$B$48</f>
        <v>0.46799576938885645</v>
      </c>
      <c r="W1686" s="57">
        <f t="shared" si="544"/>
        <v>0</v>
      </c>
      <c r="X1686" s="57">
        <f>MAX((SetUp!$B$56*(1-($H1686/SetUp!$B$56)^2)*TANH(($B1686-$D1686)/SetUp!$B$56))/(1+$H1686/SetUp!$B$56*TANH(($B1686-$D1686)/SetUp!$B$56)),0)</f>
        <v>0</v>
      </c>
      <c r="AP1686" s="64">
        <v>28930</v>
      </c>
      <c r="AQ1686" s="55">
        <v>3</v>
      </c>
      <c r="AR1686" s="55">
        <v>76</v>
      </c>
      <c r="AS1686" s="66">
        <f t="shared" si="534"/>
        <v>0.70899999999999996</v>
      </c>
      <c r="AT1686" s="66">
        <f t="shared" si="535"/>
        <v>0.41849115483549265</v>
      </c>
      <c r="AU1686" s="55" t="str">
        <f>IF(OR($AP1686&lt;SetUp!$B$97,$AP1686&gt;SetUp!$B$98),"Não","Sim")</f>
        <v>Não</v>
      </c>
      <c r="AV1686" s="68">
        <f t="shared" si="536"/>
        <v>0.84202137740083538</v>
      </c>
      <c r="AW1686" s="68">
        <f t="shared" si="537"/>
        <v>0.64690892313794268</v>
      </c>
      <c r="AX1686" s="68">
        <f t="shared" si="538"/>
        <v>-0.14935376481693349</v>
      </c>
      <c r="AY1686" s="68">
        <f t="shared" si="539"/>
        <v>-0.37831371675490871</v>
      </c>
      <c r="AZ1686" s="68">
        <f t="shared" si="540"/>
        <v>-0.29050884516450731</v>
      </c>
      <c r="BA1686" s="68">
        <f t="shared" si="541"/>
        <v>-0.1951124542628927</v>
      </c>
      <c r="BB1686" s="68">
        <f t="shared" si="542"/>
        <v>-0.22895995193797522</v>
      </c>
    </row>
    <row r="1687" spans="1:54" x14ac:dyDescent="0.3">
      <c r="A1687" s="64">
        <v>28349</v>
      </c>
      <c r="B1687" s="57">
        <v>0</v>
      </c>
      <c r="C1687" s="57">
        <v>1.1259999999999999</v>
      </c>
      <c r="D1687" s="57">
        <v>4.016</v>
      </c>
      <c r="E1687" s="57">
        <f t="shared" si="527"/>
        <v>0</v>
      </c>
      <c r="F1687" s="57">
        <f t="shared" si="528"/>
        <v>4.016</v>
      </c>
      <c r="G1687" s="57">
        <f t="shared" si="529"/>
        <v>0</v>
      </c>
      <c r="H1687" s="57">
        <f>IF(Q1686&gt;SetUp!$B$56,SetUp!$B$56,Q1686)</f>
        <v>4.980837973753139E-3</v>
      </c>
      <c r="I1687" s="57">
        <f t="shared" si="543"/>
        <v>0.91562596033444066</v>
      </c>
      <c r="J1687" s="57">
        <f>MIN(F1687,H1687,(1-EXP(-SetUp!$B$52*H1687/SetUp!$B$56))*F1687)</f>
        <v>3.1242599339220316E-3</v>
      </c>
      <c r="K1687" s="57">
        <f t="shared" si="530"/>
        <v>1.8565780398311074E-3</v>
      </c>
      <c r="L1687" s="57">
        <f>IF(I1687&lt;=0,0,MIN(SetUp!$B$50*I1687^SetUp!$B$55,I1687))</f>
        <v>1.7669584896962274E-2</v>
      </c>
      <c r="M1687" s="57">
        <f t="shared" si="531"/>
        <v>0.89795637543747842</v>
      </c>
      <c r="N1687" s="57">
        <f>IF(SetUp!$B$62=0,X1687,(B1687-E1687)*(1-(H1687/SetUp!$B$66/SetUp!$B$56)))</f>
        <v>0</v>
      </c>
      <c r="O1687" s="57">
        <f>K1687*SetUp!$B$65</f>
        <v>0</v>
      </c>
      <c r="P1687" s="57">
        <f>MIN(SetUp!$B$54*L1687^SetUp!$B$51,L1687)</f>
        <v>9.7133092993860661E-3</v>
      </c>
      <c r="Q1687" s="57">
        <f t="shared" si="532"/>
        <v>1.8565780398311074E-3</v>
      </c>
      <c r="R1687" s="57">
        <f>IF((H1687+N1687-O1687)&gt;SetUp!$B$56,T1686+H1687+N1687-O1687-SetUp!$B$56,T1686)</f>
        <v>0</v>
      </c>
      <c r="S1687" s="57">
        <f>R1687*SetUp!$B$65</f>
        <v>0</v>
      </c>
      <c r="T1687" s="57">
        <f>IF((R1687-S1687)&lt;SetUp!$B$53,R1687-S1687,SetUp!$B$53)</f>
        <v>0</v>
      </c>
      <c r="U1687" s="57">
        <f t="shared" si="533"/>
        <v>0.89795637543747842</v>
      </c>
      <c r="V1687" s="57">
        <f>(L1687-P1687)/1000*SetUp!$B$13*1000000/SetUp!$B$48</f>
        <v>0.45253452139124184</v>
      </c>
      <c r="W1687" s="57">
        <f t="shared" si="544"/>
        <v>0</v>
      </c>
      <c r="X1687" s="57">
        <f>MAX((SetUp!$B$56*(1-($H1687/SetUp!$B$56)^2)*TANH(($B1687-$D1687)/SetUp!$B$56))/(1+$H1687/SetUp!$B$56*TANH(($B1687-$D1687)/SetUp!$B$56)),0)</f>
        <v>0</v>
      </c>
      <c r="AP1687" s="64">
        <v>28931</v>
      </c>
      <c r="AQ1687" s="55">
        <v>3</v>
      </c>
      <c r="AR1687" s="55">
        <v>77</v>
      </c>
      <c r="AS1687" s="66">
        <f t="shared" si="534"/>
        <v>0.54600000000000004</v>
      </c>
      <c r="AT1687" s="66">
        <f t="shared" si="535"/>
        <v>0.40525301545963455</v>
      </c>
      <c r="AU1687" s="55" t="str">
        <f>IF(OR($AP1687&lt;SetUp!$B$97,$AP1687&gt;SetUp!$B$98),"Não","Sim")</f>
        <v>Não</v>
      </c>
      <c r="AV1687" s="68">
        <f t="shared" si="536"/>
        <v>0.73891812807644663</v>
      </c>
      <c r="AW1687" s="68">
        <f t="shared" si="537"/>
        <v>0.63659485974961705</v>
      </c>
      <c r="AX1687" s="68">
        <f t="shared" si="538"/>
        <v>-0.26280735729526272</v>
      </c>
      <c r="AY1687" s="68">
        <f t="shared" si="539"/>
        <v>-0.39227374491224853</v>
      </c>
      <c r="AZ1687" s="68">
        <f t="shared" si="540"/>
        <v>-0.14074698454036549</v>
      </c>
      <c r="BA1687" s="68">
        <f t="shared" si="541"/>
        <v>-0.10232326832682959</v>
      </c>
      <c r="BB1687" s="68">
        <f t="shared" si="542"/>
        <v>-0.12946638761698581</v>
      </c>
    </row>
    <row r="1688" spans="1:54" x14ac:dyDescent="0.3">
      <c r="A1688" s="64">
        <v>28350</v>
      </c>
      <c r="B1688" s="57">
        <v>0</v>
      </c>
      <c r="C1688" s="57">
        <v>1.2090000000000001</v>
      </c>
      <c r="D1688" s="57">
        <v>4.016</v>
      </c>
      <c r="E1688" s="57">
        <f t="shared" si="527"/>
        <v>0</v>
      </c>
      <c r="F1688" s="57">
        <f t="shared" si="528"/>
        <v>4.016</v>
      </c>
      <c r="G1688" s="57">
        <f t="shared" si="529"/>
        <v>0</v>
      </c>
      <c r="H1688" s="57">
        <f>IF(Q1687&gt;SetUp!$B$56,SetUp!$B$56,Q1687)</f>
        <v>1.8565780398311074E-3</v>
      </c>
      <c r="I1688" s="57">
        <f t="shared" si="543"/>
        <v>0.89795637543747842</v>
      </c>
      <c r="J1688" s="57">
        <f>MIN(F1688,H1688,(1-EXP(-SetUp!$B$52*H1688/SetUp!$B$56))*F1688)</f>
        <v>1.1648337583271182E-3</v>
      </c>
      <c r="K1688" s="57">
        <f t="shared" si="530"/>
        <v>6.9174428150398917E-4</v>
      </c>
      <c r="L1688" s="57">
        <f>IF(I1688&lt;=0,0,MIN(SetUp!$B$50*I1688^SetUp!$B$55,I1688))</f>
        <v>1.7104941038966134E-2</v>
      </c>
      <c r="M1688" s="57">
        <f t="shared" si="531"/>
        <v>0.88085143439851232</v>
      </c>
      <c r="N1688" s="57">
        <f>IF(SetUp!$B$62=0,X1688,(B1688-E1688)*(1-(H1688/SetUp!$B$66/SetUp!$B$56)))</f>
        <v>0</v>
      </c>
      <c r="O1688" s="57">
        <f>K1688*SetUp!$B$65</f>
        <v>0</v>
      </c>
      <c r="P1688" s="57">
        <f>MIN(SetUp!$B$54*L1688^SetUp!$B$51,L1688)</f>
        <v>9.4081103305533702E-3</v>
      </c>
      <c r="Q1688" s="57">
        <f t="shared" si="532"/>
        <v>6.9174428150398917E-4</v>
      </c>
      <c r="R1688" s="57">
        <f>IF((H1688+N1688-O1688)&gt;SetUp!$B$56,T1687+H1688+N1688-O1688-SetUp!$B$56,T1687)</f>
        <v>0</v>
      </c>
      <c r="S1688" s="57">
        <f>R1688*SetUp!$B$65</f>
        <v>0</v>
      </c>
      <c r="T1688" s="57">
        <f>IF((R1688-S1688)&lt;SetUp!$B$53,R1688-S1688,SetUp!$B$53)</f>
        <v>0</v>
      </c>
      <c r="U1688" s="57">
        <f t="shared" si="533"/>
        <v>0.88085143439851232</v>
      </c>
      <c r="V1688" s="57">
        <f>(L1688-P1688)/1000*SetUp!$B$13*1000000/SetUp!$B$48</f>
        <v>0.43777789722644417</v>
      </c>
      <c r="W1688" s="57">
        <f t="shared" si="544"/>
        <v>5.8980598183211441E-17</v>
      </c>
      <c r="X1688" s="57">
        <f>MAX((SetUp!$B$56*(1-($H1688/SetUp!$B$56)^2)*TANH(($B1688-$D1688)/SetUp!$B$56))/(1+$H1688/SetUp!$B$56*TANH(($B1688-$D1688)/SetUp!$B$56)),0)</f>
        <v>0</v>
      </c>
      <c r="AP1688" s="64">
        <v>28932</v>
      </c>
      <c r="AQ1688" s="55">
        <v>3</v>
      </c>
      <c r="AR1688" s="55">
        <v>78</v>
      </c>
      <c r="AS1688" s="66">
        <f t="shared" si="534"/>
        <v>0.77</v>
      </c>
      <c r="AT1688" s="66">
        <f t="shared" si="535"/>
        <v>0.39259273566487823</v>
      </c>
      <c r="AU1688" s="55" t="str">
        <f>IF(OR($AP1688&lt;SetUp!$B$97,$AP1688&gt;SetUp!$B$98),"Não","Sim")</f>
        <v>Não</v>
      </c>
      <c r="AV1688" s="68">
        <f t="shared" si="536"/>
        <v>0.87749643873921224</v>
      </c>
      <c r="AW1688" s="68">
        <f t="shared" si="537"/>
        <v>0.62657221105382432</v>
      </c>
      <c r="AX1688" s="68">
        <f t="shared" si="538"/>
        <v>-0.11350927482751812</v>
      </c>
      <c r="AY1688" s="68">
        <f t="shared" si="539"/>
        <v>-0.40605774062456551</v>
      </c>
      <c r="AZ1688" s="68">
        <f t="shared" si="540"/>
        <v>-0.37740726433512178</v>
      </c>
      <c r="BA1688" s="68">
        <f t="shared" si="541"/>
        <v>-0.25092422768538791</v>
      </c>
      <c r="BB1688" s="68">
        <f t="shared" si="542"/>
        <v>-0.29254846579704741</v>
      </c>
    </row>
    <row r="1689" spans="1:54" x14ac:dyDescent="0.3">
      <c r="A1689" s="64">
        <v>28351</v>
      </c>
      <c r="B1689" s="57">
        <v>0</v>
      </c>
      <c r="C1689" s="57">
        <v>0.97299999999999998</v>
      </c>
      <c r="D1689" s="57">
        <v>4.016</v>
      </c>
      <c r="E1689" s="57">
        <f t="shared" si="527"/>
        <v>0</v>
      </c>
      <c r="F1689" s="57">
        <f t="shared" si="528"/>
        <v>4.016</v>
      </c>
      <c r="G1689" s="57">
        <f t="shared" si="529"/>
        <v>0</v>
      </c>
      <c r="H1689" s="57">
        <f>IF(Q1688&gt;SetUp!$B$56,SetUp!$B$56,Q1688)</f>
        <v>6.9174428150398917E-4</v>
      </c>
      <c r="I1689" s="57">
        <f t="shared" si="543"/>
        <v>0.88085143439851232</v>
      </c>
      <c r="J1689" s="57">
        <f>MIN(F1689,H1689,(1-EXP(-SetUp!$B$52*H1689/SetUp!$B$56))*F1689)</f>
        <v>4.3404607927626773E-4</v>
      </c>
      <c r="K1689" s="57">
        <f t="shared" si="530"/>
        <v>2.5769820222772144E-4</v>
      </c>
      <c r="L1689" s="57">
        <f>IF(I1689&lt;=0,0,MIN(SetUp!$B$50*I1689^SetUp!$B$55,I1689))</f>
        <v>1.6565350429811589E-2</v>
      </c>
      <c r="M1689" s="57">
        <f t="shared" si="531"/>
        <v>0.86428608396870077</v>
      </c>
      <c r="N1689" s="57">
        <f>IF(SetUp!$B$62=0,X1689,(B1689-E1689)*(1-(H1689/SetUp!$B$66/SetUp!$B$56)))</f>
        <v>0</v>
      </c>
      <c r="O1689" s="57">
        <f>K1689*SetUp!$B$65</f>
        <v>0</v>
      </c>
      <c r="P1689" s="57">
        <f>MIN(SetUp!$B$54*L1689^SetUp!$B$51,L1689)</f>
        <v>9.1162928936586816E-3</v>
      </c>
      <c r="Q1689" s="57">
        <f t="shared" si="532"/>
        <v>2.5769820222772144E-4</v>
      </c>
      <c r="R1689" s="57">
        <f>IF((H1689+N1689-O1689)&gt;SetUp!$B$56,T1688+H1689+N1689-O1689-SetUp!$B$56,T1688)</f>
        <v>0</v>
      </c>
      <c r="S1689" s="57">
        <f>R1689*SetUp!$B$65</f>
        <v>0</v>
      </c>
      <c r="T1689" s="57">
        <f>IF((R1689-S1689)&lt;SetUp!$B$53,R1689-S1689,SetUp!$B$53)</f>
        <v>0</v>
      </c>
      <c r="U1689" s="57">
        <f t="shared" si="533"/>
        <v>0.86428608396870077</v>
      </c>
      <c r="V1689" s="57">
        <f>(L1689-P1689)/1000*SetUp!$B$13*1000000/SetUp!$B$48</f>
        <v>0.42368513327588897</v>
      </c>
      <c r="W1689" s="57">
        <f t="shared" si="544"/>
        <v>8.3266726846886741E-17</v>
      </c>
      <c r="X1689" s="57">
        <f>MAX((SetUp!$B$56*(1-($H1689/SetUp!$B$56)^2)*TANH(($B1689-$D1689)/SetUp!$B$56))/(1+$H1689/SetUp!$B$56*TANH(($B1689-$D1689)/SetUp!$B$56)),0)</f>
        <v>0</v>
      </c>
      <c r="AP1689" s="64">
        <v>28933</v>
      </c>
      <c r="AQ1689" s="55">
        <v>3</v>
      </c>
      <c r="AR1689" s="55">
        <v>79</v>
      </c>
      <c r="AS1689" s="66">
        <f t="shared" si="534"/>
        <v>0.498</v>
      </c>
      <c r="AT1689" s="66">
        <f t="shared" si="535"/>
        <v>0.38047828328747513</v>
      </c>
      <c r="AU1689" s="55" t="str">
        <f>IF(OR($AP1689&lt;SetUp!$B$97,$AP1689&gt;SetUp!$B$98),"Não","Sim")</f>
        <v>Não</v>
      </c>
      <c r="AV1689" s="68">
        <f t="shared" si="536"/>
        <v>0.70569115057509402</v>
      </c>
      <c r="AW1689" s="68">
        <f t="shared" si="537"/>
        <v>0.61682921727774465</v>
      </c>
      <c r="AX1689" s="68">
        <f t="shared" si="538"/>
        <v>-0.30277065724028246</v>
      </c>
      <c r="AY1689" s="68">
        <f t="shared" si="539"/>
        <v>-0.41967012658741837</v>
      </c>
      <c r="AZ1689" s="68">
        <f t="shared" si="540"/>
        <v>-0.11752171671252487</v>
      </c>
      <c r="BA1689" s="68">
        <f t="shared" si="541"/>
        <v>-8.8861933297349371E-2</v>
      </c>
      <c r="BB1689" s="68">
        <f t="shared" si="542"/>
        <v>-0.11689946934713591</v>
      </c>
    </row>
    <row r="1690" spans="1:54" x14ac:dyDescent="0.3">
      <c r="A1690" s="64">
        <v>28352</v>
      </c>
      <c r="B1690" s="57">
        <v>0</v>
      </c>
      <c r="C1690" s="57">
        <v>0.70899999999999996</v>
      </c>
      <c r="D1690" s="57">
        <v>4.016</v>
      </c>
      <c r="E1690" s="57">
        <f t="shared" si="527"/>
        <v>0</v>
      </c>
      <c r="F1690" s="57">
        <f t="shared" si="528"/>
        <v>4.016</v>
      </c>
      <c r="G1690" s="57">
        <f t="shared" si="529"/>
        <v>0</v>
      </c>
      <c r="H1690" s="57">
        <f>IF(Q1689&gt;SetUp!$B$56,SetUp!$B$56,Q1689)</f>
        <v>2.5769820222772144E-4</v>
      </c>
      <c r="I1690" s="57">
        <f t="shared" si="543"/>
        <v>0.86428608396870077</v>
      </c>
      <c r="J1690" s="57">
        <f>MIN(F1690,H1690,(1-EXP(-SetUp!$B$52*H1690/SetUp!$B$56))*F1690)</f>
        <v>1.6170236637517909E-4</v>
      </c>
      <c r="K1690" s="57">
        <f t="shared" si="530"/>
        <v>9.599583585254235E-5</v>
      </c>
      <c r="L1690" s="57">
        <f>IF(I1690&lt;=0,0,MIN(SetUp!$B$50*I1690^SetUp!$B$55,I1690))</f>
        <v>1.6049396942632275E-2</v>
      </c>
      <c r="M1690" s="57">
        <f t="shared" si="531"/>
        <v>0.84823668702606847</v>
      </c>
      <c r="N1690" s="57">
        <f>IF(SetUp!$B$62=0,X1690,(B1690-E1690)*(1-(H1690/SetUp!$B$66/SetUp!$B$56)))</f>
        <v>0</v>
      </c>
      <c r="O1690" s="57">
        <f>K1690*SetUp!$B$65</f>
        <v>0</v>
      </c>
      <c r="P1690" s="57">
        <f>MIN(SetUp!$B$54*L1690^SetUp!$B$51,L1690)</f>
        <v>8.8371074807698062E-3</v>
      </c>
      <c r="Q1690" s="57">
        <f t="shared" si="532"/>
        <v>9.599583585254235E-5</v>
      </c>
      <c r="R1690" s="57">
        <f>IF((H1690+N1690-O1690)&gt;SetUp!$B$56,T1689+H1690+N1690-O1690-SetUp!$B$56,T1689)</f>
        <v>0</v>
      </c>
      <c r="S1690" s="57">
        <f>R1690*SetUp!$B$65</f>
        <v>0</v>
      </c>
      <c r="T1690" s="57">
        <f>IF((R1690-S1690)&lt;SetUp!$B$53,R1690-S1690,SetUp!$B$53)</f>
        <v>0</v>
      </c>
      <c r="U1690" s="57">
        <f t="shared" si="533"/>
        <v>0.84823668702606847</v>
      </c>
      <c r="V1690" s="57">
        <f>(L1690-P1690)/1000*SetUp!$B$13*1000000/SetUp!$B$48</f>
        <v>0.41021831379914903</v>
      </c>
      <c r="W1690" s="57">
        <f t="shared" si="544"/>
        <v>-9.3675067702747583E-17</v>
      </c>
      <c r="X1690" s="57">
        <f>MAX((SetUp!$B$56*(1-($H1690/SetUp!$B$56)^2)*TANH(($B1690-$D1690)/SetUp!$B$56))/(1+$H1690/SetUp!$B$56*TANH(($B1690-$D1690)/SetUp!$B$56)),0)</f>
        <v>0</v>
      </c>
      <c r="AP1690" s="64">
        <v>28934</v>
      </c>
      <c r="AQ1690" s="55">
        <v>3</v>
      </c>
      <c r="AR1690" s="55">
        <v>80</v>
      </c>
      <c r="AS1690" s="66">
        <f t="shared" si="534"/>
        <v>0.41</v>
      </c>
      <c r="AT1690" s="66">
        <f t="shared" si="535"/>
        <v>0.36887977132678545</v>
      </c>
      <c r="AU1690" s="55" t="str">
        <f>IF(OR($AP1690&lt;SetUp!$B$97,$AP1690&gt;SetUp!$B$98),"Não","Sim")</f>
        <v>Não</v>
      </c>
      <c r="AV1690" s="68">
        <f t="shared" si="536"/>
        <v>0.6403124237432849</v>
      </c>
      <c r="AW1690" s="68">
        <f t="shared" si="537"/>
        <v>0.60735473269481111</v>
      </c>
      <c r="AX1690" s="68">
        <f t="shared" si="538"/>
        <v>-0.38721614328026455</v>
      </c>
      <c r="AY1690" s="68">
        <f t="shared" si="539"/>
        <v>-0.43311516001318262</v>
      </c>
      <c r="AZ1690" s="68">
        <f t="shared" si="540"/>
        <v>-4.1120228673214521E-2</v>
      </c>
      <c r="BA1690" s="68">
        <f t="shared" si="541"/>
        <v>-3.2957691048473792E-2</v>
      </c>
      <c r="BB1690" s="68">
        <f t="shared" si="542"/>
        <v>-4.5899016732918074E-2</v>
      </c>
    </row>
    <row r="1691" spans="1:54" x14ac:dyDescent="0.3">
      <c r="A1691" s="64">
        <v>28353</v>
      </c>
      <c r="B1691" s="57">
        <v>0.218</v>
      </c>
      <c r="C1691" s="57">
        <v>0.65200000000000002</v>
      </c>
      <c r="D1691" s="57">
        <v>4.016</v>
      </c>
      <c r="E1691" s="57">
        <f t="shared" si="527"/>
        <v>0.218</v>
      </c>
      <c r="F1691" s="57">
        <f t="shared" si="528"/>
        <v>3.798</v>
      </c>
      <c r="G1691" s="57">
        <f t="shared" si="529"/>
        <v>0</v>
      </c>
      <c r="H1691" s="57">
        <f>IF(Q1690&gt;SetUp!$B$56,SetUp!$B$56,Q1690)</f>
        <v>9.599583585254235E-5</v>
      </c>
      <c r="I1691" s="57">
        <f t="shared" si="543"/>
        <v>0.84823668702606847</v>
      </c>
      <c r="J1691" s="57">
        <f>MIN(F1691,H1691,(1-EXP(-SetUp!$B$52*H1691/SetUp!$B$56))*F1691)</f>
        <v>5.6967101603103032E-5</v>
      </c>
      <c r="K1691" s="57">
        <f t="shared" si="530"/>
        <v>3.9028734249439318E-5</v>
      </c>
      <c r="L1691" s="57">
        <f>IF(I1691&lt;=0,0,MIN(SetUp!$B$50*I1691^SetUp!$B$55,I1691))</f>
        <v>1.5555761335193694E-2</v>
      </c>
      <c r="M1691" s="57">
        <f t="shared" si="531"/>
        <v>0.83268092569087482</v>
      </c>
      <c r="N1691" s="57">
        <f>IF(SetUp!$B$62=0,X1691,(B1691-E1691)*(1-(H1691/SetUp!$B$66/SetUp!$B$56)))</f>
        <v>0</v>
      </c>
      <c r="O1691" s="57">
        <f>K1691*SetUp!$B$65</f>
        <v>0</v>
      </c>
      <c r="P1691" s="57">
        <f>MIN(SetUp!$B$54*L1691^SetUp!$B$51,L1691)</f>
        <v>8.5698554844799504E-3</v>
      </c>
      <c r="Q1691" s="57">
        <f t="shared" si="532"/>
        <v>3.9028734249439318E-5</v>
      </c>
      <c r="R1691" s="57">
        <f>IF((H1691+N1691-O1691)&gt;SetUp!$B$56,T1690+H1691+N1691-O1691-SetUp!$B$56,T1690)</f>
        <v>0</v>
      </c>
      <c r="S1691" s="57">
        <f>R1691*SetUp!$B$65</f>
        <v>0</v>
      </c>
      <c r="T1691" s="57">
        <f>IF((R1691-S1691)&lt;SetUp!$B$53,R1691-S1691,SetUp!$B$53)</f>
        <v>0</v>
      </c>
      <c r="U1691" s="57">
        <f t="shared" si="533"/>
        <v>0.83268092569087482</v>
      </c>
      <c r="V1691" s="57">
        <f>(L1691-P1691)/1000*SetUp!$B$13*1000000/SetUp!$B$48</f>
        <v>0.39734213852522832</v>
      </c>
      <c r="W1691" s="57">
        <f t="shared" si="544"/>
        <v>6.591949208711867E-17</v>
      </c>
      <c r="X1691" s="57">
        <f>MAX((SetUp!$B$56*(1-($H1691/SetUp!$B$56)^2)*TANH(($B1691-$D1691)/SetUp!$B$56))/(1+$H1691/SetUp!$B$56*TANH(($B1691-$D1691)/SetUp!$B$56)),0)</f>
        <v>0</v>
      </c>
      <c r="AP1691" s="64">
        <v>28935</v>
      </c>
      <c r="AQ1691" s="55">
        <v>3</v>
      </c>
      <c r="AR1691" s="55">
        <v>81</v>
      </c>
      <c r="AS1691" s="66">
        <f t="shared" si="534"/>
        <v>0.41</v>
      </c>
      <c r="AT1691" s="66">
        <f t="shared" si="535"/>
        <v>0.35776929006520269</v>
      </c>
      <c r="AU1691" s="55" t="str">
        <f>IF(OR($AP1691&lt;SetUp!$B$97,$AP1691&gt;SetUp!$B$98),"Não","Sim")</f>
        <v>Não</v>
      </c>
      <c r="AV1691" s="68">
        <f t="shared" si="536"/>
        <v>0.6403124237432849</v>
      </c>
      <c r="AW1691" s="68">
        <f t="shared" si="537"/>
        <v>0.59813818642952621</v>
      </c>
      <c r="AX1691" s="68">
        <f t="shared" si="538"/>
        <v>-0.38721614328026455</v>
      </c>
      <c r="AY1691" s="68">
        <f t="shared" si="539"/>
        <v>-0.44639694081620901</v>
      </c>
      <c r="AZ1691" s="68">
        <f t="shared" si="540"/>
        <v>-5.2230709934797281E-2</v>
      </c>
      <c r="BA1691" s="68">
        <f t="shared" si="541"/>
        <v>-4.2174237313758689E-2</v>
      </c>
      <c r="BB1691" s="68">
        <f t="shared" si="542"/>
        <v>-5.9180797535944463E-2</v>
      </c>
    </row>
    <row r="1692" spans="1:54" x14ac:dyDescent="0.3">
      <c r="A1692" s="64">
        <v>28354</v>
      </c>
      <c r="B1692" s="57">
        <v>0.93300000000000005</v>
      </c>
      <c r="C1692" s="57">
        <v>0.59699999999999998</v>
      </c>
      <c r="D1692" s="57">
        <v>4.016</v>
      </c>
      <c r="E1692" s="57">
        <f t="shared" si="527"/>
        <v>0.93300000000000005</v>
      </c>
      <c r="F1692" s="57">
        <f t="shared" si="528"/>
        <v>3.0830000000000002</v>
      </c>
      <c r="G1692" s="57">
        <f t="shared" si="529"/>
        <v>0</v>
      </c>
      <c r="H1692" s="57">
        <f>IF(Q1691&gt;SetUp!$B$56,SetUp!$B$56,Q1691)</f>
        <v>3.9028734249439318E-5</v>
      </c>
      <c r="I1692" s="57">
        <f t="shared" si="543"/>
        <v>0.83268092569087482</v>
      </c>
      <c r="J1692" s="57">
        <f>MIN(F1692,H1692,(1-EXP(-SetUp!$B$52*H1692/SetUp!$B$56))*F1692)</f>
        <v>1.8800815750847246E-5</v>
      </c>
      <c r="K1692" s="57">
        <f t="shared" si="530"/>
        <v>2.0227918498592073E-5</v>
      </c>
      <c r="L1692" s="57">
        <f>IF(I1692&lt;=0,0,MIN(SetUp!$B$50*I1692^SetUp!$B$55,I1692))</f>
        <v>1.5083213495024457E-2</v>
      </c>
      <c r="M1692" s="57">
        <f t="shared" si="531"/>
        <v>0.81759771219585031</v>
      </c>
      <c r="N1692" s="57">
        <f>IF(SetUp!$B$62=0,X1692,(B1692-E1692)*(1-(H1692/SetUp!$B$66/SetUp!$B$56)))</f>
        <v>0</v>
      </c>
      <c r="O1692" s="57">
        <f>K1692*SetUp!$B$65</f>
        <v>0</v>
      </c>
      <c r="P1692" s="57">
        <f>MIN(SetUp!$B$54*L1692^SetUp!$B$51,L1692)</f>
        <v>8.313885148786327E-3</v>
      </c>
      <c r="Q1692" s="57">
        <f t="shared" si="532"/>
        <v>2.0227918498592073E-5</v>
      </c>
      <c r="R1692" s="57">
        <f>IF((H1692+N1692-O1692)&gt;SetUp!$B$56,T1691+H1692+N1692-O1692-SetUp!$B$56,T1691)</f>
        <v>0</v>
      </c>
      <c r="S1692" s="57">
        <f>R1692*SetUp!$B$65</f>
        <v>0</v>
      </c>
      <c r="T1692" s="57">
        <f>IF((R1692-S1692)&lt;SetUp!$B$53,R1692-S1692,SetUp!$B$53)</f>
        <v>0</v>
      </c>
      <c r="U1692" s="57">
        <f t="shared" si="533"/>
        <v>0.81759771219585031</v>
      </c>
      <c r="V1692" s="57">
        <f>(L1692-P1692)/1000*SetUp!$B$13*1000000/SetUp!$B$48</f>
        <v>0.38502371187823808</v>
      </c>
      <c r="W1692" s="57">
        <f t="shared" si="544"/>
        <v>-9.8879238130678004E-17</v>
      </c>
      <c r="X1692" s="57">
        <f>MAX((SetUp!$B$56*(1-($H1692/SetUp!$B$56)^2)*TANH(($B1692-$D1692)/SetUp!$B$56))/(1+$H1692/SetUp!$B$56*TANH(($B1692-$D1692)/SetUp!$B$56)),0)</f>
        <v>0</v>
      </c>
      <c r="AP1692" s="64">
        <v>28936</v>
      </c>
      <c r="AQ1692" s="55">
        <v>3</v>
      </c>
      <c r="AR1692" s="55">
        <v>82</v>
      </c>
      <c r="AS1692" s="66">
        <f t="shared" si="534"/>
        <v>0.29899999999999999</v>
      </c>
      <c r="AT1692" s="66">
        <f t="shared" si="535"/>
        <v>0.34712075418093363</v>
      </c>
      <c r="AU1692" s="55" t="str">
        <f>IF(OR($AP1692&lt;SetUp!$B$97,$AP1692&gt;SetUp!$B$98),"Não","Sim")</f>
        <v>Não</v>
      </c>
      <c r="AV1692" s="68">
        <f t="shared" si="536"/>
        <v>0.54680892457969266</v>
      </c>
      <c r="AW1692" s="68">
        <f t="shared" si="537"/>
        <v>0.58916954620969131</v>
      </c>
      <c r="AX1692" s="68">
        <f t="shared" si="538"/>
        <v>-0.52432881167557033</v>
      </c>
      <c r="AY1692" s="68">
        <f t="shared" si="539"/>
        <v>-0.45951941929661927</v>
      </c>
      <c r="AZ1692" s="68">
        <f t="shared" si="540"/>
        <v>4.8120754180933645E-2</v>
      </c>
      <c r="BA1692" s="68">
        <f t="shared" si="541"/>
        <v>4.2360621629998652E-2</v>
      </c>
      <c r="BB1692" s="68">
        <f t="shared" si="542"/>
        <v>6.4809392378951058E-2</v>
      </c>
    </row>
    <row r="1693" spans="1:54" x14ac:dyDescent="0.3">
      <c r="A1693" s="64">
        <v>28355</v>
      </c>
      <c r="B1693" s="57">
        <v>0.28799999999999998</v>
      </c>
      <c r="C1693" s="57">
        <v>0.59699999999999998</v>
      </c>
      <c r="D1693" s="57">
        <v>4.016</v>
      </c>
      <c r="E1693" s="57">
        <f t="shared" si="527"/>
        <v>0.28799999999999998</v>
      </c>
      <c r="F1693" s="57">
        <f t="shared" si="528"/>
        <v>3.7280000000000002</v>
      </c>
      <c r="G1693" s="57">
        <f t="shared" si="529"/>
        <v>0</v>
      </c>
      <c r="H1693" s="57">
        <f>IF(Q1692&gt;SetUp!$B$56,SetUp!$B$56,Q1692)</f>
        <v>2.0227918498592073E-5</v>
      </c>
      <c r="I1693" s="57">
        <f t="shared" si="543"/>
        <v>0.81759771219585031</v>
      </c>
      <c r="J1693" s="57">
        <f>MIN(F1693,H1693,(1-EXP(-SetUp!$B$52*H1693/SetUp!$B$56))*F1693)</f>
        <v>1.1782743905095928E-5</v>
      </c>
      <c r="K1693" s="57">
        <f t="shared" si="530"/>
        <v>8.4451745934961442E-6</v>
      </c>
      <c r="L1693" s="57">
        <f>IF(I1693&lt;=0,0,MIN(SetUp!$B$50*I1693^SetUp!$B$55,I1693))</f>
        <v>1.4630605393414327E-2</v>
      </c>
      <c r="M1693" s="57">
        <f t="shared" si="531"/>
        <v>0.80296710680243599</v>
      </c>
      <c r="N1693" s="57">
        <f>IF(SetUp!$B$62=0,X1693,(B1693-E1693)*(1-(H1693/SetUp!$B$66/SetUp!$B$56)))</f>
        <v>0</v>
      </c>
      <c r="O1693" s="57">
        <f>K1693*SetUp!$B$65</f>
        <v>0</v>
      </c>
      <c r="P1693" s="57">
        <f>MIN(SetUp!$B$54*L1693^SetUp!$B$51,L1693)</f>
        <v>8.0685878881441523E-3</v>
      </c>
      <c r="Q1693" s="57">
        <f t="shared" si="532"/>
        <v>8.4451745934961442E-6</v>
      </c>
      <c r="R1693" s="57">
        <f>IF((H1693+N1693-O1693)&gt;SetUp!$B$56,T1692+H1693+N1693-O1693-SetUp!$B$56,T1692)</f>
        <v>0</v>
      </c>
      <c r="S1693" s="57">
        <f>R1693*SetUp!$B$65</f>
        <v>0</v>
      </c>
      <c r="T1693" s="57">
        <f>IF((R1693-S1693)&lt;SetUp!$B$53,R1693-S1693,SetUp!$B$53)</f>
        <v>0</v>
      </c>
      <c r="U1693" s="57">
        <f t="shared" si="533"/>
        <v>0.80296710680243599</v>
      </c>
      <c r="V1693" s="57">
        <f>(L1693-P1693)/1000*SetUp!$B$13*1000000/SetUp!$B$48</f>
        <v>0.37323235158081081</v>
      </c>
      <c r="W1693" s="57">
        <f t="shared" si="544"/>
        <v>9.3675067702747583E-17</v>
      </c>
      <c r="X1693" s="57">
        <f>MAX((SetUp!$B$56*(1-($H1693/SetUp!$B$56)^2)*TANH(($B1693-$D1693)/SetUp!$B$56))/(1+$H1693/SetUp!$B$56*TANH(($B1693-$D1693)/SetUp!$B$56)),0)</f>
        <v>0</v>
      </c>
      <c r="AP1693" s="64">
        <v>28937</v>
      </c>
      <c r="AQ1693" s="55">
        <v>3</v>
      </c>
      <c r="AR1693" s="55">
        <v>83</v>
      </c>
      <c r="AS1693" s="66">
        <f t="shared" si="534"/>
        <v>0.29899999999999999</v>
      </c>
      <c r="AT1693" s="66">
        <f t="shared" si="535"/>
        <v>0.33690976335262734</v>
      </c>
      <c r="AU1693" s="55" t="str">
        <f>IF(OR($AP1693&lt;SetUp!$B$97,$AP1693&gt;SetUp!$B$98),"Não","Sim")</f>
        <v>Não</v>
      </c>
      <c r="AV1693" s="68">
        <f t="shared" si="536"/>
        <v>0.54680892457969266</v>
      </c>
      <c r="AW1693" s="68">
        <f t="shared" si="537"/>
        <v>0.5804392848116221</v>
      </c>
      <c r="AX1693" s="68">
        <f t="shared" si="538"/>
        <v>-0.52432881167557033</v>
      </c>
      <c r="AY1693" s="68">
        <f t="shared" si="539"/>
        <v>-0.47248640335924158</v>
      </c>
      <c r="AZ1693" s="68">
        <f t="shared" si="540"/>
        <v>3.7909763352627357E-2</v>
      </c>
      <c r="BA1693" s="68">
        <f t="shared" si="541"/>
        <v>3.3630360231929446E-2</v>
      </c>
      <c r="BB1693" s="68">
        <f t="shared" si="542"/>
        <v>5.1842408316328747E-2</v>
      </c>
    </row>
    <row r="1694" spans="1:54" x14ac:dyDescent="0.3">
      <c r="A1694" s="64">
        <v>28356</v>
      </c>
      <c r="B1694" s="57">
        <v>0.193</v>
      </c>
      <c r="C1694" s="57">
        <v>0.54600000000000004</v>
      </c>
      <c r="D1694" s="57">
        <v>4.016</v>
      </c>
      <c r="E1694" s="57">
        <f t="shared" si="527"/>
        <v>0.193</v>
      </c>
      <c r="F1694" s="57">
        <f t="shared" si="528"/>
        <v>3.823</v>
      </c>
      <c r="G1694" s="57">
        <f t="shared" si="529"/>
        <v>0</v>
      </c>
      <c r="H1694" s="57">
        <f>IF(Q1693&gt;SetUp!$B$56,SetUp!$B$56,Q1693)</f>
        <v>8.4451745934961442E-6</v>
      </c>
      <c r="I1694" s="57">
        <f t="shared" si="543"/>
        <v>0.80296710680243599</v>
      </c>
      <c r="J1694" s="57">
        <f>MIN(F1694,H1694,(1-EXP(-SetUp!$B$52*H1694/SetUp!$B$56))*F1694)</f>
        <v>5.0446689325927E-6</v>
      </c>
      <c r="K1694" s="57">
        <f t="shared" si="530"/>
        <v>3.4005056609034442E-6</v>
      </c>
      <c r="L1694" s="57">
        <f>IF(I1694&lt;=0,0,MIN(SetUp!$B$50*I1694^SetUp!$B$55,I1694))</f>
        <v>1.4196864675605455E-2</v>
      </c>
      <c r="M1694" s="57">
        <f t="shared" si="531"/>
        <v>0.78877024212683056</v>
      </c>
      <c r="N1694" s="57">
        <f>IF(SetUp!$B$62=0,X1694,(B1694-E1694)*(1-(H1694/SetUp!$B$66/SetUp!$B$56)))</f>
        <v>0</v>
      </c>
      <c r="O1694" s="57">
        <f>K1694*SetUp!$B$65</f>
        <v>0</v>
      </c>
      <c r="P1694" s="57">
        <f>MIN(SetUp!$B$54*L1694^SetUp!$B$51,L1694)</f>
        <v>7.8333949371238772E-3</v>
      </c>
      <c r="Q1694" s="57">
        <f t="shared" si="532"/>
        <v>3.4005056609034442E-6</v>
      </c>
      <c r="R1694" s="57">
        <f>IF((H1694+N1694-O1694)&gt;SetUp!$B$56,T1693+H1694+N1694-O1694-SetUp!$B$56,T1693)</f>
        <v>0</v>
      </c>
      <c r="S1694" s="57">
        <f>R1694*SetUp!$B$65</f>
        <v>0</v>
      </c>
      <c r="T1694" s="57">
        <f>IF((R1694-S1694)&lt;SetUp!$B$53,R1694-S1694,SetUp!$B$53)</f>
        <v>0</v>
      </c>
      <c r="U1694" s="57">
        <f t="shared" si="533"/>
        <v>0.78877024212683056</v>
      </c>
      <c r="V1694" s="57">
        <f>(L1694-P1694)/1000*SetUp!$B$13*1000000/SetUp!$B$48</f>
        <v>0.3619394146387635</v>
      </c>
      <c r="W1694" s="57">
        <f t="shared" si="544"/>
        <v>2.6020852139652106E-17</v>
      </c>
      <c r="X1694" s="57">
        <f>MAX((SetUp!$B$56*(1-($H1694/SetUp!$B$56)^2)*TANH(($B1694-$D1694)/SetUp!$B$56))/(1+$H1694/SetUp!$B$56*TANH(($B1694-$D1694)/SetUp!$B$56)),0)</f>
        <v>0</v>
      </c>
      <c r="AP1694" s="64">
        <v>28938</v>
      </c>
      <c r="AQ1694" s="55">
        <v>3</v>
      </c>
      <c r="AR1694" s="55">
        <v>84</v>
      </c>
      <c r="AS1694" s="66">
        <f t="shared" si="534"/>
        <v>0.33400000000000002</v>
      </c>
      <c r="AT1694" s="66">
        <f t="shared" si="535"/>
        <v>0.3271134750210079</v>
      </c>
      <c r="AU1694" s="55" t="str">
        <f>IF(OR($AP1694&lt;SetUp!$B$97,$AP1694&gt;SetUp!$B$98),"Não","Sim")</f>
        <v>Não</v>
      </c>
      <c r="AV1694" s="68">
        <f t="shared" si="536"/>
        <v>0.57792733107199556</v>
      </c>
      <c r="AW1694" s="68">
        <f t="shared" si="537"/>
        <v>0.5719383489686698</v>
      </c>
      <c r="AX1694" s="68">
        <f t="shared" si="538"/>
        <v>-0.4762535331884355</v>
      </c>
      <c r="AY1694" s="68">
        <f t="shared" si="539"/>
        <v>-0.48530156530109553</v>
      </c>
      <c r="AZ1694" s="68">
        <f t="shared" si="540"/>
        <v>-6.8865249789921146E-3</v>
      </c>
      <c r="BA1694" s="68">
        <f t="shared" si="541"/>
        <v>-5.9889821033257684E-3</v>
      </c>
      <c r="BB1694" s="68">
        <f t="shared" si="542"/>
        <v>-9.0480321126600316E-3</v>
      </c>
    </row>
    <row r="1695" spans="1:54" x14ac:dyDescent="0.3">
      <c r="A1695" s="64">
        <v>28357</v>
      </c>
      <c r="B1695" s="57">
        <v>0</v>
      </c>
      <c r="C1695" s="57">
        <v>0.54600000000000004</v>
      </c>
      <c r="D1695" s="57">
        <v>4.016</v>
      </c>
      <c r="E1695" s="57">
        <f t="shared" si="527"/>
        <v>0</v>
      </c>
      <c r="F1695" s="57">
        <f t="shared" si="528"/>
        <v>4.016</v>
      </c>
      <c r="G1695" s="57">
        <f t="shared" si="529"/>
        <v>0</v>
      </c>
      <c r="H1695" s="57">
        <f>IF(Q1694&gt;SetUp!$B$56,SetUp!$B$56,Q1694)</f>
        <v>3.4005056609034442E-6</v>
      </c>
      <c r="I1695" s="57">
        <f t="shared" si="543"/>
        <v>0.78877024212683056</v>
      </c>
      <c r="J1695" s="57">
        <f>MIN(F1695,H1695,(1-EXP(-SetUp!$B$52*H1695/SetUp!$B$56))*F1695)</f>
        <v>2.1338167352826787E-6</v>
      </c>
      <c r="K1695" s="57">
        <f t="shared" si="530"/>
        <v>1.2666889256207655E-6</v>
      </c>
      <c r="L1695" s="57">
        <f>IF(I1695&lt;=0,0,MIN(SetUp!$B$50*I1695^SetUp!$B$55,I1695))</f>
        <v>1.3780988822743047E-2</v>
      </c>
      <c r="M1695" s="57">
        <f t="shared" si="531"/>
        <v>0.77498925330408752</v>
      </c>
      <c r="N1695" s="57">
        <f>IF(SetUp!$B$62=0,X1695,(B1695-E1695)*(1-(H1695/SetUp!$B$66/SetUp!$B$56)))</f>
        <v>0</v>
      </c>
      <c r="O1695" s="57">
        <f>K1695*SetUp!$B$65</f>
        <v>0</v>
      </c>
      <c r="P1695" s="57">
        <f>MIN(SetUp!$B$54*L1695^SetUp!$B$51,L1695)</f>
        <v>7.6077742973423169E-3</v>
      </c>
      <c r="Q1695" s="57">
        <f t="shared" si="532"/>
        <v>1.2666889256207655E-6</v>
      </c>
      <c r="R1695" s="57">
        <f>IF((H1695+N1695-O1695)&gt;SetUp!$B$56,T1694+H1695+N1695-O1695-SetUp!$B$56,T1694)</f>
        <v>0</v>
      </c>
      <c r="S1695" s="57">
        <f>R1695*SetUp!$B$65</f>
        <v>0</v>
      </c>
      <c r="T1695" s="57">
        <f>IF((R1695-S1695)&lt;SetUp!$B$53,R1695-S1695,SetUp!$B$53)</f>
        <v>0</v>
      </c>
      <c r="U1695" s="57">
        <f t="shared" si="533"/>
        <v>0.77498925330408752</v>
      </c>
      <c r="V1695" s="57">
        <f>(L1695-P1695)/1000*SetUp!$B$13*1000000/SetUp!$B$48</f>
        <v>0.35111813893786159</v>
      </c>
      <c r="W1695" s="57">
        <f t="shared" si="544"/>
        <v>0</v>
      </c>
      <c r="X1695" s="57">
        <f>MAX((SetUp!$B$56*(1-($H1695/SetUp!$B$56)^2)*TANH(($B1695-$D1695)/SetUp!$B$56))/(1+$H1695/SetUp!$B$56*TANH(($B1695-$D1695)/SetUp!$B$56)),0)</f>
        <v>0</v>
      </c>
      <c r="AP1695" s="64">
        <v>28939</v>
      </c>
      <c r="AQ1695" s="55">
        <v>3</v>
      </c>
      <c r="AR1695" s="55">
        <v>85</v>
      </c>
      <c r="AS1695" s="66">
        <f t="shared" si="534"/>
        <v>0.23799999999999999</v>
      </c>
      <c r="AT1695" s="66">
        <f t="shared" si="535"/>
        <v>0.31771048811867375</v>
      </c>
      <c r="AU1695" s="55" t="str">
        <f>IF(OR($AP1695&lt;SetUp!$B$97,$AP1695&gt;SetUp!$B$98),"Não","Sim")</f>
        <v>Não</v>
      </c>
      <c r="AV1695" s="68">
        <f t="shared" si="536"/>
        <v>0.48785243670601869</v>
      </c>
      <c r="AW1695" s="68">
        <f t="shared" si="537"/>
        <v>0.56365813053541036</v>
      </c>
      <c r="AX1695" s="68">
        <f t="shared" si="538"/>
        <v>-0.62342304294348805</v>
      </c>
      <c r="AY1695" s="68">
        <f t="shared" si="539"/>
        <v>-0.49796844819809011</v>
      </c>
      <c r="AZ1695" s="68">
        <f t="shared" si="540"/>
        <v>7.9710488118673761E-2</v>
      </c>
      <c r="BA1695" s="68">
        <f t="shared" si="541"/>
        <v>7.5805693829391674E-2</v>
      </c>
      <c r="BB1695" s="68">
        <f t="shared" si="542"/>
        <v>0.12545459474539794</v>
      </c>
    </row>
    <row r="1696" spans="1:54" x14ac:dyDescent="0.3">
      <c r="A1696" s="64">
        <v>28358</v>
      </c>
      <c r="B1696" s="57">
        <v>0</v>
      </c>
      <c r="C1696" s="57">
        <v>0.45300000000000001</v>
      </c>
      <c r="D1696" s="57">
        <v>4.016</v>
      </c>
      <c r="E1696" s="57">
        <f t="shared" si="527"/>
        <v>0</v>
      </c>
      <c r="F1696" s="57">
        <f t="shared" si="528"/>
        <v>4.016</v>
      </c>
      <c r="G1696" s="57">
        <f t="shared" si="529"/>
        <v>0</v>
      </c>
      <c r="H1696" s="57">
        <f>IF(Q1695&gt;SetUp!$B$56,SetUp!$B$56,Q1695)</f>
        <v>1.2666889256207655E-6</v>
      </c>
      <c r="I1696" s="57">
        <f t="shared" si="543"/>
        <v>0.77498925330408752</v>
      </c>
      <c r="J1696" s="57">
        <f>MIN(F1696,H1696,(1-EXP(-SetUp!$B$52*H1696/SetUp!$B$56))*F1696)</f>
        <v>7.9484722226830233E-7</v>
      </c>
      <c r="K1696" s="57">
        <f t="shared" si="530"/>
        <v>4.7184170335246317E-7</v>
      </c>
      <c r="L1696" s="57">
        <f>IF(I1696&lt;=0,0,MIN(SetUp!$B$50*I1696^SetUp!$B$55,I1696))</f>
        <v>1.3382039828369901E-2</v>
      </c>
      <c r="M1696" s="57">
        <f t="shared" si="531"/>
        <v>0.76160721347571758</v>
      </c>
      <c r="N1696" s="57">
        <f>IF(SetUp!$B$62=0,X1696,(B1696-E1696)*(1-(H1696/SetUp!$B$66/SetUp!$B$56)))</f>
        <v>0</v>
      </c>
      <c r="O1696" s="57">
        <f>K1696*SetUp!$B$65</f>
        <v>0</v>
      </c>
      <c r="P1696" s="57">
        <f>MIN(SetUp!$B$54*L1696^SetUp!$B$51,L1696)</f>
        <v>7.391227952057061E-3</v>
      </c>
      <c r="Q1696" s="57">
        <f t="shared" si="532"/>
        <v>4.7184170335246317E-7</v>
      </c>
      <c r="R1696" s="57">
        <f>IF((H1696+N1696-O1696)&gt;SetUp!$B$56,T1695+H1696+N1696-O1696-SetUp!$B$56,T1695)</f>
        <v>0</v>
      </c>
      <c r="S1696" s="57">
        <f>R1696*SetUp!$B$65</f>
        <v>0</v>
      </c>
      <c r="T1696" s="57">
        <f>IF((R1696-S1696)&lt;SetUp!$B$53,R1696-S1696,SetUp!$B$53)</f>
        <v>0</v>
      </c>
      <c r="U1696" s="57">
        <f t="shared" si="533"/>
        <v>0.76160721347571758</v>
      </c>
      <c r="V1696" s="57">
        <f>(L1696-P1696)/1000*SetUp!$B$13*1000000/SetUp!$B$48</f>
        <v>0.34074349888257882</v>
      </c>
      <c r="W1696" s="57">
        <f t="shared" si="544"/>
        <v>-3.4694469519536142E-17</v>
      </c>
      <c r="X1696" s="57">
        <f>MAX((SetUp!$B$56*(1-($H1696/SetUp!$B$56)^2)*TANH(($B1696-$D1696)/SetUp!$B$56))/(1+$H1696/SetUp!$B$56*TANH(($B1696-$D1696)/SetUp!$B$56)),0)</f>
        <v>0</v>
      </c>
      <c r="AP1696" s="64">
        <v>28940</v>
      </c>
      <c r="AQ1696" s="55">
        <v>3</v>
      </c>
      <c r="AR1696" s="55">
        <v>86</v>
      </c>
      <c r="AS1696" s="66">
        <f t="shared" si="534"/>
        <v>0.21</v>
      </c>
      <c r="AT1696" s="66">
        <f t="shared" si="535"/>
        <v>0.30868073670781093</v>
      </c>
      <c r="AU1696" s="55" t="str">
        <f>IF(OR($AP1696&lt;SetUp!$B$97,$AP1696&gt;SetUp!$B$98),"Não","Sim")</f>
        <v>Não</v>
      </c>
      <c r="AV1696" s="68">
        <f t="shared" si="536"/>
        <v>0.45825756949558399</v>
      </c>
      <c r="AW1696" s="68">
        <f t="shared" si="537"/>
        <v>0.55559043971959321</v>
      </c>
      <c r="AX1696" s="68">
        <f t="shared" si="538"/>
        <v>-0.6777807052660807</v>
      </c>
      <c r="AY1696" s="68">
        <f t="shared" si="539"/>
        <v>-0.51049047191905406</v>
      </c>
      <c r="AZ1696" s="68">
        <f t="shared" si="540"/>
        <v>9.868073670781094E-2</v>
      </c>
      <c r="BA1696" s="68">
        <f t="shared" si="541"/>
        <v>9.7332870224009216E-2</v>
      </c>
      <c r="BB1696" s="68">
        <f t="shared" si="542"/>
        <v>0.16729023334702664</v>
      </c>
    </row>
    <row r="1697" spans="1:54" x14ac:dyDescent="0.3">
      <c r="A1697" s="64">
        <v>28359</v>
      </c>
      <c r="B1697" s="57">
        <v>0</v>
      </c>
      <c r="C1697" s="57">
        <v>0.371</v>
      </c>
      <c r="D1697" s="57">
        <v>4.016</v>
      </c>
      <c r="E1697" s="57">
        <f t="shared" si="527"/>
        <v>0</v>
      </c>
      <c r="F1697" s="57">
        <f t="shared" si="528"/>
        <v>4.016</v>
      </c>
      <c r="G1697" s="57">
        <f t="shared" si="529"/>
        <v>0</v>
      </c>
      <c r="H1697" s="57">
        <f>IF(Q1696&gt;SetUp!$B$56,SetUp!$B$56,Q1696)</f>
        <v>4.7184170335246317E-7</v>
      </c>
      <c r="I1697" s="57">
        <f t="shared" si="543"/>
        <v>0.76160721347571758</v>
      </c>
      <c r="J1697" s="57">
        <f>MIN(F1697,H1697,(1-EXP(-SetUp!$B$52*H1697/SetUp!$B$56))*F1697)</f>
        <v>2.9608065801411956E-7</v>
      </c>
      <c r="K1697" s="57">
        <f t="shared" si="530"/>
        <v>1.7576104533834362E-7</v>
      </c>
      <c r="L1697" s="57">
        <f>IF(I1697&lt;=0,0,MIN(SetUp!$B$50*I1697^SetUp!$B$55,I1697))</f>
        <v>1.299913933858303E-2</v>
      </c>
      <c r="M1697" s="57">
        <f t="shared" si="531"/>
        <v>0.74860807413713459</v>
      </c>
      <c r="N1697" s="57">
        <f>IF(SetUp!$B$62=0,X1697,(B1697-E1697)*(1-(H1697/SetUp!$B$66/SetUp!$B$56)))</f>
        <v>0</v>
      </c>
      <c r="O1697" s="57">
        <f>K1697*SetUp!$B$65</f>
        <v>0</v>
      </c>
      <c r="P1697" s="57">
        <f>MIN(SetUp!$B$54*L1697^SetUp!$B$51,L1697)</f>
        <v>7.1832893220775511E-3</v>
      </c>
      <c r="Q1697" s="57">
        <f t="shared" si="532"/>
        <v>1.7576104533834362E-7</v>
      </c>
      <c r="R1697" s="57">
        <f>IF((H1697+N1697-O1697)&gt;SetUp!$B$56,T1696+H1697+N1697-O1697-SetUp!$B$56,T1696)</f>
        <v>0</v>
      </c>
      <c r="S1697" s="57">
        <f>R1697*SetUp!$B$65</f>
        <v>0</v>
      </c>
      <c r="T1697" s="57">
        <f>IF((R1697-S1697)&lt;SetUp!$B$53,R1697-S1697,SetUp!$B$53)</f>
        <v>0</v>
      </c>
      <c r="U1697" s="57">
        <f t="shared" si="533"/>
        <v>0.74860807413713459</v>
      </c>
      <c r="V1697" s="57">
        <f>(L1697-P1697)/1000*SetUp!$B$13*1000000/SetUp!$B$48</f>
        <v>0.3307920736813495</v>
      </c>
      <c r="W1697" s="57">
        <f t="shared" si="544"/>
        <v>6.4184768611141862E-17</v>
      </c>
      <c r="X1697" s="57">
        <f>MAX((SetUp!$B$56*(1-($H1697/SetUp!$B$56)^2)*TANH(($B1697-$D1697)/SetUp!$B$56))/(1+$H1697/SetUp!$B$56*TANH(($B1697-$D1697)/SetUp!$B$56)),0)</f>
        <v>0</v>
      </c>
      <c r="AP1697" s="64">
        <v>28941</v>
      </c>
      <c r="AQ1697" s="55">
        <v>3</v>
      </c>
      <c r="AR1697" s="55">
        <v>87</v>
      </c>
      <c r="AS1697" s="66">
        <f t="shared" si="534"/>
        <v>0.21</v>
      </c>
      <c r="AT1697" s="66">
        <f t="shared" si="535"/>
        <v>0.30000539257890657</v>
      </c>
      <c r="AU1697" s="55" t="str">
        <f>IF(OR($AP1697&lt;SetUp!$B$97,$AP1697&gt;SetUp!$B$98),"Não","Sim")</f>
        <v>Não</v>
      </c>
      <c r="AV1697" s="68">
        <f t="shared" si="536"/>
        <v>0.45825756949558399</v>
      </c>
      <c r="AW1697" s="68">
        <f t="shared" si="537"/>
        <v>0.54772748021156159</v>
      </c>
      <c r="AX1697" s="68">
        <f t="shared" si="538"/>
        <v>-0.6777807052660807</v>
      </c>
      <c r="AY1697" s="68">
        <f t="shared" si="539"/>
        <v>-0.52287093879295798</v>
      </c>
      <c r="AZ1697" s="68">
        <f t="shared" si="540"/>
        <v>9.0005392578906579E-2</v>
      </c>
      <c r="BA1697" s="68">
        <f t="shared" si="541"/>
        <v>8.9469910715977596E-2</v>
      </c>
      <c r="BB1697" s="68">
        <f t="shared" si="542"/>
        <v>0.15490976647312271</v>
      </c>
    </row>
    <row r="1698" spans="1:54" x14ac:dyDescent="0.3">
      <c r="A1698" s="64">
        <v>28360</v>
      </c>
      <c r="B1698" s="57">
        <v>0</v>
      </c>
      <c r="C1698" s="57">
        <v>0.371</v>
      </c>
      <c r="D1698" s="57">
        <v>4.016</v>
      </c>
      <c r="E1698" s="57">
        <f t="shared" si="527"/>
        <v>0</v>
      </c>
      <c r="F1698" s="57">
        <f t="shared" si="528"/>
        <v>4.016</v>
      </c>
      <c r="G1698" s="57">
        <f t="shared" si="529"/>
        <v>0</v>
      </c>
      <c r="H1698" s="57">
        <f>IF(Q1697&gt;SetUp!$B$56,SetUp!$B$56,Q1697)</f>
        <v>1.7576104533834362E-7</v>
      </c>
      <c r="I1698" s="57">
        <f t="shared" si="543"/>
        <v>0.74860807413713459</v>
      </c>
      <c r="J1698" s="57">
        <f>MIN(F1698,H1698,(1-EXP(-SetUp!$B$52*H1698/SetUp!$B$56))*F1698)</f>
        <v>1.1029005429286087E-7</v>
      </c>
      <c r="K1698" s="57">
        <f t="shared" si="530"/>
        <v>6.5470991045482743E-8</v>
      </c>
      <c r="L1698" s="57">
        <f>IF(I1698&lt;=0,0,MIN(SetUp!$B$50*I1698^SetUp!$B$55,I1698))</f>
        <v>1.2631464210537291E-2</v>
      </c>
      <c r="M1698" s="57">
        <f t="shared" si="531"/>
        <v>0.7359766099265973</v>
      </c>
      <c r="N1698" s="57">
        <f>IF(SetUp!$B$62=0,X1698,(B1698-E1698)*(1-(H1698/SetUp!$B$66/SetUp!$B$56)))</f>
        <v>0</v>
      </c>
      <c r="O1698" s="57">
        <f>K1698*SetUp!$B$65</f>
        <v>0</v>
      </c>
      <c r="P1698" s="57">
        <f>MIN(SetUp!$B$54*L1698^SetUp!$B$51,L1698)</f>
        <v>6.9835209395175566E-3</v>
      </c>
      <c r="Q1698" s="57">
        <f t="shared" si="532"/>
        <v>6.5470991045482743E-8</v>
      </c>
      <c r="R1698" s="57">
        <f>IF((H1698+N1698-O1698)&gt;SetUp!$B$56,T1697+H1698+N1698-O1698-SetUp!$B$56,T1697)</f>
        <v>0</v>
      </c>
      <c r="S1698" s="57">
        <f>R1698*SetUp!$B$65</f>
        <v>0</v>
      </c>
      <c r="T1698" s="57">
        <f>IF((R1698-S1698)&lt;SetUp!$B$53,R1698-S1698,SetUp!$B$53)</f>
        <v>0</v>
      </c>
      <c r="U1698" s="57">
        <f t="shared" si="533"/>
        <v>0.7359766099265973</v>
      </c>
      <c r="V1698" s="57">
        <f>(L1698-P1698)/1000*SetUp!$B$13*1000000/SetUp!$B$48</f>
        <v>0.32124192703611526</v>
      </c>
      <c r="W1698" s="57">
        <f t="shared" si="544"/>
        <v>-1.9081958235744878E-17</v>
      </c>
      <c r="X1698" s="57">
        <f>MAX((SetUp!$B$56*(1-($H1698/SetUp!$B$56)^2)*TANH(($B1698-$D1698)/SetUp!$B$56))/(1+$H1698/SetUp!$B$56*TANH(($B1698-$D1698)/SetUp!$B$56)),0)</f>
        <v>0</v>
      </c>
      <c r="AP1698" s="64">
        <v>28942</v>
      </c>
      <c r="AQ1698" s="55">
        <v>3</v>
      </c>
      <c r="AR1698" s="55">
        <v>88</v>
      </c>
      <c r="AS1698" s="66">
        <f t="shared" si="534"/>
        <v>0.122</v>
      </c>
      <c r="AT1698" s="66">
        <f t="shared" si="535"/>
        <v>0.30187899282798558</v>
      </c>
      <c r="AU1698" s="55" t="str">
        <f>IF(OR($AP1698&lt;SetUp!$B$97,$AP1698&gt;SetUp!$B$98),"Não","Sim")</f>
        <v>Não</v>
      </c>
      <c r="AV1698" s="68">
        <f t="shared" si="536"/>
        <v>0.34928498393145962</v>
      </c>
      <c r="AW1698" s="68">
        <f t="shared" si="537"/>
        <v>0.54943515798316511</v>
      </c>
      <c r="AX1698" s="68">
        <f t="shared" si="538"/>
        <v>-0.91364016932525183</v>
      </c>
      <c r="AY1698" s="68">
        <f t="shared" si="539"/>
        <v>-0.52016710763379259</v>
      </c>
      <c r="AZ1698" s="68">
        <f t="shared" si="540"/>
        <v>0.17987899282798558</v>
      </c>
      <c r="BA1698" s="68">
        <f t="shared" si="541"/>
        <v>0.20015017405170549</v>
      </c>
      <c r="BB1698" s="68">
        <f t="shared" si="542"/>
        <v>0.39347306169145924</v>
      </c>
    </row>
    <row r="1699" spans="1:54" x14ac:dyDescent="0.3">
      <c r="A1699" s="64">
        <v>28361</v>
      </c>
      <c r="B1699" s="57">
        <v>0</v>
      </c>
      <c r="C1699" s="57">
        <v>0.33400000000000002</v>
      </c>
      <c r="D1699" s="57">
        <v>4.016</v>
      </c>
      <c r="E1699" s="57">
        <f t="shared" si="527"/>
        <v>0</v>
      </c>
      <c r="F1699" s="57">
        <f t="shared" si="528"/>
        <v>4.016</v>
      </c>
      <c r="G1699" s="57">
        <f t="shared" si="529"/>
        <v>0</v>
      </c>
      <c r="H1699" s="57">
        <f>IF(Q1698&gt;SetUp!$B$56,SetUp!$B$56,Q1698)</f>
        <v>6.5470991045482743E-8</v>
      </c>
      <c r="I1699" s="57">
        <f t="shared" si="543"/>
        <v>0.7359766099265973</v>
      </c>
      <c r="J1699" s="57">
        <f>MIN(F1699,H1699,(1-EXP(-SetUp!$B$52*H1699/SetUp!$B$56))*F1699)</f>
        <v>4.1083046703249693E-8</v>
      </c>
      <c r="K1699" s="57">
        <f t="shared" si="530"/>
        <v>2.438794434223305E-8</v>
      </c>
      <c r="L1699" s="57">
        <f>IF(I1699&lt;=0,0,MIN(SetUp!$B$50*I1699^SetUp!$B$55,I1699))</f>
        <v>1.227824244888134E-2</v>
      </c>
      <c r="M1699" s="57">
        <f t="shared" si="531"/>
        <v>0.72369836747771599</v>
      </c>
      <c r="N1699" s="57">
        <f>IF(SetUp!$B$62=0,X1699,(B1699-E1699)*(1-(H1699/SetUp!$B$66/SetUp!$B$56)))</f>
        <v>0</v>
      </c>
      <c r="O1699" s="57">
        <f>K1699*SetUp!$B$65</f>
        <v>0</v>
      </c>
      <c r="P1699" s="57">
        <f>MIN(SetUp!$B$54*L1699^SetUp!$B$51,L1699)</f>
        <v>6.7915123184413085E-3</v>
      </c>
      <c r="Q1699" s="57">
        <f t="shared" si="532"/>
        <v>2.438794434223305E-8</v>
      </c>
      <c r="R1699" s="57">
        <f>IF((H1699+N1699-O1699)&gt;SetUp!$B$56,T1698+H1699+N1699-O1699-SetUp!$B$56,T1698)</f>
        <v>0</v>
      </c>
      <c r="S1699" s="57">
        <f>R1699*SetUp!$B$65</f>
        <v>0</v>
      </c>
      <c r="T1699" s="57">
        <f>IF((R1699-S1699)&lt;SetUp!$B$53,R1699-S1699,SetUp!$B$53)</f>
        <v>0</v>
      </c>
      <c r="U1699" s="57">
        <f t="shared" si="533"/>
        <v>0.72369836747771599</v>
      </c>
      <c r="V1699" s="57">
        <f>(L1699-P1699)/1000*SetUp!$B$13*1000000/SetUp!$B$48</f>
        <v>0.31207249712893104</v>
      </c>
      <c r="W1699" s="57">
        <f t="shared" si="544"/>
        <v>-1.5612511283791264E-17</v>
      </c>
      <c r="X1699" s="57">
        <f>MAX((SetUp!$B$56*(1-($H1699/SetUp!$B$56)^2)*TANH(($B1699-$D1699)/SetUp!$B$56))/(1+$H1699/SetUp!$B$56*TANH(($B1699-$D1699)/SetUp!$B$56)),0)</f>
        <v>0</v>
      </c>
      <c r="AP1699" s="64">
        <v>28943</v>
      </c>
      <c r="AQ1699" s="55">
        <v>3</v>
      </c>
      <c r="AR1699" s="55">
        <v>89</v>
      </c>
      <c r="AS1699" s="66">
        <f t="shared" si="534"/>
        <v>1.385</v>
      </c>
      <c r="AT1699" s="66">
        <f t="shared" si="535"/>
        <v>0.54033399999135356</v>
      </c>
      <c r="AU1699" s="55" t="str">
        <f>IF(OR($AP1699&lt;SetUp!$B$97,$AP1699&gt;SetUp!$B$98),"Não","Sim")</f>
        <v>Não</v>
      </c>
      <c r="AV1699" s="68">
        <f t="shared" si="536"/>
        <v>1.1768602295939821</v>
      </c>
      <c r="AW1699" s="68">
        <f t="shared" si="537"/>
        <v>0.7350741459141068</v>
      </c>
      <c r="AX1699" s="68">
        <f t="shared" si="538"/>
        <v>0.14144977340046735</v>
      </c>
      <c r="AY1699" s="68">
        <f t="shared" si="539"/>
        <v>-0.26733770404316309</v>
      </c>
      <c r="AZ1699" s="68">
        <f t="shared" si="540"/>
        <v>-0.84466600000864644</v>
      </c>
      <c r="BA1699" s="68">
        <f t="shared" si="541"/>
        <v>-0.44178608367987526</v>
      </c>
      <c r="BB1699" s="68">
        <f t="shared" si="542"/>
        <v>-0.40878747744363042</v>
      </c>
    </row>
    <row r="1700" spans="1:54" x14ac:dyDescent="0.3">
      <c r="A1700" s="64">
        <v>28362</v>
      </c>
      <c r="B1700" s="57">
        <v>4.8000000000000001E-2</v>
      </c>
      <c r="C1700" s="57">
        <v>0.33400000000000002</v>
      </c>
      <c r="D1700" s="57">
        <v>4.016</v>
      </c>
      <c r="E1700" s="57">
        <f t="shared" si="527"/>
        <v>4.8000000000000001E-2</v>
      </c>
      <c r="F1700" s="57">
        <f t="shared" si="528"/>
        <v>3.968</v>
      </c>
      <c r="G1700" s="57">
        <f t="shared" si="529"/>
        <v>0</v>
      </c>
      <c r="H1700" s="57">
        <f>IF(Q1699&gt;SetUp!$B$56,SetUp!$B$56,Q1699)</f>
        <v>2.438794434223305E-8</v>
      </c>
      <c r="I1700" s="57">
        <f t="shared" si="543"/>
        <v>0.72369836747771599</v>
      </c>
      <c r="J1700" s="57">
        <f>MIN(F1700,H1700,(1-EXP(-SetUp!$B$52*H1700/SetUp!$B$56))*F1700)</f>
        <v>1.5120525347356305E-8</v>
      </c>
      <c r="K1700" s="57">
        <f t="shared" si="530"/>
        <v>9.2674189948767451E-9</v>
      </c>
      <c r="L1700" s="57">
        <f>IF(I1700&lt;=0,0,MIN(SetUp!$B$50*I1700^SetUp!$B$55,I1700))</f>
        <v>1.1938749484031883E-2</v>
      </c>
      <c r="M1700" s="57">
        <f t="shared" si="531"/>
        <v>0.71175961799368415</v>
      </c>
      <c r="N1700" s="57">
        <f>IF(SetUp!$B$62=0,X1700,(B1700-E1700)*(1-(H1700/SetUp!$B$66/SetUp!$B$56)))</f>
        <v>0</v>
      </c>
      <c r="O1700" s="57">
        <f>K1700*SetUp!$B$65</f>
        <v>0</v>
      </c>
      <c r="P1700" s="57">
        <f>MIN(SetUp!$B$54*L1700^SetUp!$B$51,L1700)</f>
        <v>6.606878003686578E-3</v>
      </c>
      <c r="Q1700" s="57">
        <f t="shared" si="532"/>
        <v>9.2674189948767451E-9</v>
      </c>
      <c r="R1700" s="57">
        <f>IF((H1700+N1700-O1700)&gt;SetUp!$B$56,T1699+H1700+N1700-O1700-SetUp!$B$56,T1699)</f>
        <v>0</v>
      </c>
      <c r="S1700" s="57">
        <f>R1700*SetUp!$B$65</f>
        <v>0</v>
      </c>
      <c r="T1700" s="57">
        <f>IF((R1700-S1700)&lt;SetUp!$B$53,R1700-S1700,SetUp!$B$53)</f>
        <v>0</v>
      </c>
      <c r="U1700" s="57">
        <f t="shared" si="533"/>
        <v>0.71175961799368415</v>
      </c>
      <c r="V1700" s="57">
        <f>(L1700-P1700)/1000*SetUp!$B$13*1000000/SetUp!$B$48</f>
        <v>0.30326449591725108</v>
      </c>
      <c r="W1700" s="57">
        <f t="shared" si="544"/>
        <v>0</v>
      </c>
      <c r="X1700" s="57">
        <f>MAX((SetUp!$B$56*(1-($H1700/SetUp!$B$56)^2)*TANH(($B1700-$D1700)/SetUp!$B$56))/(1+$H1700/SetUp!$B$56*TANH(($B1700-$D1700)/SetUp!$B$56)),0)</f>
        <v>0</v>
      </c>
      <c r="AP1700" s="64">
        <v>28944</v>
      </c>
      <c r="AQ1700" s="55">
        <v>3</v>
      </c>
      <c r="AR1700" s="55">
        <v>90</v>
      </c>
      <c r="AS1700" s="66">
        <f t="shared" si="534"/>
        <v>9.0090000000000003</v>
      </c>
      <c r="AT1700" s="66">
        <f t="shared" si="535"/>
        <v>1.0566040324870045</v>
      </c>
      <c r="AU1700" s="55" t="str">
        <f>IF(OR($AP1700&lt;SetUp!$B$97,$AP1700&gt;SetUp!$B$98),"Não","Sim")</f>
        <v>Não</v>
      </c>
      <c r="AV1700" s="68">
        <f t="shared" si="536"/>
        <v>3.0014996251873831</v>
      </c>
      <c r="AW1700" s="68">
        <f t="shared" si="537"/>
        <v>1.02791246343597</v>
      </c>
      <c r="AX1700" s="68">
        <f t="shared" si="538"/>
        <v>0.95467658691864354</v>
      </c>
      <c r="AY1700" s="68">
        <f t="shared" si="539"/>
        <v>2.3912263821593029E-2</v>
      </c>
      <c r="AZ1700" s="68">
        <f t="shared" si="540"/>
        <v>-7.952395967512996</v>
      </c>
      <c r="BA1700" s="68">
        <f t="shared" si="541"/>
        <v>-1.9735871617514131</v>
      </c>
      <c r="BB1700" s="68">
        <f t="shared" si="542"/>
        <v>-0.93076432309705048</v>
      </c>
    </row>
    <row r="1701" spans="1:54" x14ac:dyDescent="0.3">
      <c r="A1701" s="64">
        <v>28363</v>
      </c>
      <c r="B1701" s="57">
        <v>0</v>
      </c>
      <c r="C1701" s="57">
        <v>0.29899999999999999</v>
      </c>
      <c r="D1701" s="57">
        <v>4.016</v>
      </c>
      <c r="E1701" s="57">
        <f t="shared" si="527"/>
        <v>0</v>
      </c>
      <c r="F1701" s="57">
        <f t="shared" si="528"/>
        <v>4.016</v>
      </c>
      <c r="G1701" s="57">
        <f t="shared" si="529"/>
        <v>0</v>
      </c>
      <c r="H1701" s="57">
        <f>IF(Q1700&gt;SetUp!$B$56,SetUp!$B$56,Q1700)</f>
        <v>9.2674189948767451E-9</v>
      </c>
      <c r="I1701" s="57">
        <f t="shared" si="543"/>
        <v>0.71175961799368415</v>
      </c>
      <c r="J1701" s="57">
        <f>MIN(F1701,H1701,(1-EXP(-SetUp!$B$52*H1701/SetUp!$B$56))*F1701)</f>
        <v>5.8153055402243581E-9</v>
      </c>
      <c r="K1701" s="57">
        <f t="shared" si="530"/>
        <v>3.452113454652387E-9</v>
      </c>
      <c r="L1701" s="57">
        <f>IF(I1701&lt;=0,0,MIN(SetUp!$B$50*I1701^SetUp!$B$55,I1701))</f>
        <v>1.1612304760007224E-2</v>
      </c>
      <c r="M1701" s="57">
        <f t="shared" si="531"/>
        <v>0.70014731323367696</v>
      </c>
      <c r="N1701" s="57">
        <f>IF(SetUp!$B$62=0,X1701,(B1701-E1701)*(1-(H1701/SetUp!$B$66/SetUp!$B$56)))</f>
        <v>0</v>
      </c>
      <c r="O1701" s="57">
        <f>K1701*SetUp!$B$65</f>
        <v>0</v>
      </c>
      <c r="P1701" s="57">
        <f>MIN(SetUp!$B$54*L1701^SetUp!$B$51,L1701)</f>
        <v>6.4292557811174598E-3</v>
      </c>
      <c r="Q1701" s="57">
        <f t="shared" si="532"/>
        <v>3.452113454652387E-9</v>
      </c>
      <c r="R1701" s="57">
        <f>IF((H1701+N1701-O1701)&gt;SetUp!$B$56,T1700+H1701+N1701-O1701-SetUp!$B$56,T1700)</f>
        <v>0</v>
      </c>
      <c r="S1701" s="57">
        <f>R1701*SetUp!$B$65</f>
        <v>0</v>
      </c>
      <c r="T1701" s="57">
        <f>IF((R1701-S1701)&lt;SetUp!$B$53,R1701-S1701,SetUp!$B$53)</f>
        <v>0</v>
      </c>
      <c r="U1701" s="57">
        <f t="shared" si="533"/>
        <v>0.70014731323367696</v>
      </c>
      <c r="V1701" s="57">
        <f>(L1701-P1701)/1000*SetUp!$B$13*1000000/SetUp!$B$48</f>
        <v>0.2947998168544812</v>
      </c>
      <c r="W1701" s="57">
        <f t="shared" si="544"/>
        <v>1.1969591984239969E-16</v>
      </c>
      <c r="X1701" s="57">
        <f>MAX((SetUp!$B$56*(1-($H1701/SetUp!$B$56)^2)*TANH(($B1701-$D1701)/SetUp!$B$56))/(1+$H1701/SetUp!$B$56*TANH(($B1701-$D1701)/SetUp!$B$56)),0)</f>
        <v>0</v>
      </c>
      <c r="AP1701" s="64">
        <v>28945</v>
      </c>
      <c r="AQ1701" s="55">
        <v>3</v>
      </c>
      <c r="AR1701" s="55">
        <v>91</v>
      </c>
      <c r="AS1701" s="66">
        <f t="shared" si="534"/>
        <v>4.37</v>
      </c>
      <c r="AT1701" s="66">
        <f t="shared" si="535"/>
        <v>1.1563517981413609</v>
      </c>
      <c r="AU1701" s="55" t="str">
        <f>IF(OR($AP1701&lt;SetUp!$B$97,$AP1701&gt;SetUp!$B$98),"Não","Sim")</f>
        <v>Não</v>
      </c>
      <c r="AV1701" s="68">
        <f t="shared" si="536"/>
        <v>2.0904544960366871</v>
      </c>
      <c r="AW1701" s="68">
        <f t="shared" si="537"/>
        <v>1.0753379925127546</v>
      </c>
      <c r="AX1701" s="68">
        <f t="shared" si="538"/>
        <v>0.64048143697042181</v>
      </c>
      <c r="AY1701" s="68">
        <f t="shared" si="539"/>
        <v>6.3089980060601306E-2</v>
      </c>
      <c r="AZ1701" s="68">
        <f t="shared" si="540"/>
        <v>-3.2136482018586392</v>
      </c>
      <c r="BA1701" s="68">
        <f t="shared" si="541"/>
        <v>-1.0151165035239325</v>
      </c>
      <c r="BB1701" s="68">
        <f t="shared" si="542"/>
        <v>-0.57739145690982052</v>
      </c>
    </row>
    <row r="1702" spans="1:54" x14ac:dyDescent="0.3">
      <c r="A1702" s="64">
        <v>28364</v>
      </c>
      <c r="B1702" s="57">
        <v>0.39300000000000002</v>
      </c>
      <c r="C1702" s="57">
        <v>0.26700000000000002</v>
      </c>
      <c r="D1702" s="57">
        <v>4.016</v>
      </c>
      <c r="E1702" s="57">
        <f t="shared" si="527"/>
        <v>0.39300000000000002</v>
      </c>
      <c r="F1702" s="57">
        <f t="shared" si="528"/>
        <v>3.6230000000000002</v>
      </c>
      <c r="G1702" s="57">
        <f t="shared" si="529"/>
        <v>0</v>
      </c>
      <c r="H1702" s="57">
        <f>IF(Q1701&gt;SetUp!$B$56,SetUp!$B$56,Q1701)</f>
        <v>3.452113454652387E-9</v>
      </c>
      <c r="I1702" s="57">
        <f t="shared" si="543"/>
        <v>0.70014731323367696</v>
      </c>
      <c r="J1702" s="57">
        <f>MIN(F1702,H1702,(1-EXP(-SetUp!$B$52*H1702/SetUp!$B$56))*F1702)</f>
        <v>1.9542199429789521E-9</v>
      </c>
      <c r="K1702" s="57">
        <f t="shared" si="530"/>
        <v>1.497893511673435E-9</v>
      </c>
      <c r="L1702" s="57">
        <f>IF(I1702&lt;=0,0,MIN(SetUp!$B$50*I1702^SetUp!$B$55,I1702))</f>
        <v>1.129826860291488E-2</v>
      </c>
      <c r="M1702" s="57">
        <f t="shared" si="531"/>
        <v>0.68884904463076213</v>
      </c>
      <c r="N1702" s="57">
        <f>IF(SetUp!$B$62=0,X1702,(B1702-E1702)*(1-(H1702/SetUp!$B$66/SetUp!$B$56)))</f>
        <v>0</v>
      </c>
      <c r="O1702" s="57">
        <f>K1702*SetUp!$B$65</f>
        <v>0</v>
      </c>
      <c r="P1702" s="57">
        <f>MIN(SetUp!$B$54*L1702^SetUp!$B$51,L1702)</f>
        <v>6.2583050343034859E-3</v>
      </c>
      <c r="Q1702" s="57">
        <f t="shared" si="532"/>
        <v>1.497893511673435E-9</v>
      </c>
      <c r="R1702" s="57">
        <f>IF((H1702+N1702-O1702)&gt;SetUp!$B$56,T1701+H1702+N1702-O1702-SetUp!$B$56,T1701)</f>
        <v>0</v>
      </c>
      <c r="S1702" s="57">
        <f>R1702*SetUp!$B$65</f>
        <v>0</v>
      </c>
      <c r="T1702" s="57">
        <f>IF((R1702-S1702)&lt;SetUp!$B$53,R1702-S1702,SetUp!$B$53)</f>
        <v>0</v>
      </c>
      <c r="U1702" s="57">
        <f t="shared" si="533"/>
        <v>0.68884904463076213</v>
      </c>
      <c r="V1702" s="57">
        <f>(L1702-P1702)/1000*SetUp!$B$13*1000000/SetUp!$B$48</f>
        <v>0.28666145024509454</v>
      </c>
      <c r="W1702" s="57">
        <f t="shared" si="544"/>
        <v>-1.5612511283791264E-17</v>
      </c>
      <c r="X1702" s="57">
        <f>MAX((SetUp!$B$56*(1-($H1702/SetUp!$B$56)^2)*TANH(($B1702-$D1702)/SetUp!$B$56))/(1+$H1702/SetUp!$B$56*TANH(($B1702-$D1702)/SetUp!$B$56)),0)</f>
        <v>0</v>
      </c>
      <c r="AP1702" s="64">
        <v>28946</v>
      </c>
      <c r="AQ1702" s="55">
        <v>4</v>
      </c>
      <c r="AR1702" s="55">
        <v>92</v>
      </c>
      <c r="AS1702" s="66">
        <f t="shared" si="534"/>
        <v>2.5289999999999999</v>
      </c>
      <c r="AT1702" s="66">
        <f t="shared" si="535"/>
        <v>1.1020859239745182</v>
      </c>
      <c r="AU1702" s="55" t="str">
        <f>IF(OR($AP1702&lt;SetUp!$B$97,$AP1702&gt;SetUp!$B$98),"Não","Sim")</f>
        <v>Não</v>
      </c>
      <c r="AV1702" s="68">
        <f t="shared" si="536"/>
        <v>1.5902829936838285</v>
      </c>
      <c r="AW1702" s="68">
        <f t="shared" si="537"/>
        <v>1.0498028024226826</v>
      </c>
      <c r="AX1702" s="68">
        <f t="shared" si="538"/>
        <v>0.40294882934440474</v>
      </c>
      <c r="AY1702" s="68">
        <f t="shared" si="539"/>
        <v>4.2215455544149447E-2</v>
      </c>
      <c r="AZ1702" s="68">
        <f t="shared" si="540"/>
        <v>-1.4269140760254817</v>
      </c>
      <c r="BA1702" s="68">
        <f t="shared" si="541"/>
        <v>-0.54048019126114588</v>
      </c>
      <c r="BB1702" s="68">
        <f t="shared" si="542"/>
        <v>-0.36073337380025527</v>
      </c>
    </row>
    <row r="1703" spans="1:54" x14ac:dyDescent="0.3">
      <c r="A1703" s="64">
        <v>28365</v>
      </c>
      <c r="B1703" s="57">
        <v>0</v>
      </c>
      <c r="C1703" s="57">
        <v>0.23799999999999999</v>
      </c>
      <c r="D1703" s="57">
        <v>4.016</v>
      </c>
      <c r="E1703" s="57">
        <f t="shared" si="527"/>
        <v>0</v>
      </c>
      <c r="F1703" s="57">
        <f t="shared" si="528"/>
        <v>4.016</v>
      </c>
      <c r="G1703" s="57">
        <f t="shared" si="529"/>
        <v>0</v>
      </c>
      <c r="H1703" s="57">
        <f>IF(Q1702&gt;SetUp!$B$56,SetUp!$B$56,Q1702)</f>
        <v>1.497893511673435E-9</v>
      </c>
      <c r="I1703" s="57">
        <f t="shared" si="543"/>
        <v>0.68884904463076213</v>
      </c>
      <c r="J1703" s="57">
        <f>MIN(F1703,H1703,(1-EXP(-SetUp!$B$52*H1703/SetUp!$B$56))*F1703)</f>
        <v>9.3992830940692329E-10</v>
      </c>
      <c r="K1703" s="57">
        <f t="shared" si="530"/>
        <v>5.579652022665117E-10</v>
      </c>
      <c r="L1703" s="57">
        <f>IF(I1703&lt;=0,0,MIN(SetUp!$B$50*I1703^SetUp!$B$55,I1703))</f>
        <v>1.0996039344175956E-2</v>
      </c>
      <c r="M1703" s="57">
        <f t="shared" si="531"/>
        <v>0.67785300528658621</v>
      </c>
      <c r="N1703" s="57">
        <f>IF(SetUp!$B$62=0,X1703,(B1703-E1703)*(1-(H1703/SetUp!$B$66/SetUp!$B$56)))</f>
        <v>0</v>
      </c>
      <c r="O1703" s="57">
        <f>K1703*SetUp!$B$65</f>
        <v>0</v>
      </c>
      <c r="P1703" s="57">
        <f>MIN(SetUp!$B$54*L1703^SetUp!$B$51,L1703)</f>
        <v>6.0937052341658122E-3</v>
      </c>
      <c r="Q1703" s="57">
        <f t="shared" si="532"/>
        <v>5.579652022665117E-10</v>
      </c>
      <c r="R1703" s="57">
        <f>IF((H1703+N1703-O1703)&gt;SetUp!$B$56,T1702+H1703+N1703-O1703-SetUp!$B$56,T1702)</f>
        <v>0</v>
      </c>
      <c r="S1703" s="57">
        <f>R1703*SetUp!$B$65</f>
        <v>0</v>
      </c>
      <c r="T1703" s="57">
        <f>IF((R1703-S1703)&lt;SetUp!$B$53,R1703-S1703,SetUp!$B$53)</f>
        <v>0</v>
      </c>
      <c r="U1703" s="57">
        <f t="shared" si="533"/>
        <v>0.67785300528658621</v>
      </c>
      <c r="V1703" s="57">
        <f>(L1703-P1703)/1000*SetUp!$B$13*1000000/SetUp!$B$48</f>
        <v>0.27883340552572539</v>
      </c>
      <c r="W1703" s="57">
        <f t="shared" si="544"/>
        <v>9.540979117872439E-17</v>
      </c>
      <c r="X1703" s="57">
        <f>MAX((SetUp!$B$56*(1-($H1703/SetUp!$B$56)^2)*TANH(($B1703-$D1703)/SetUp!$B$56))/(1+$H1703/SetUp!$B$56*TANH(($B1703-$D1703)/SetUp!$B$56)),0)</f>
        <v>0</v>
      </c>
      <c r="AP1703" s="64">
        <v>28947</v>
      </c>
      <c r="AQ1703" s="55">
        <v>4</v>
      </c>
      <c r="AR1703" s="55">
        <v>93</v>
      </c>
      <c r="AS1703" s="66">
        <f t="shared" si="534"/>
        <v>1.681</v>
      </c>
      <c r="AT1703" s="66">
        <f t="shared" si="535"/>
        <v>1.0513212395738538</v>
      </c>
      <c r="AU1703" s="55" t="str">
        <f>IF(OR($AP1703&lt;SetUp!$B$97,$AP1703&gt;SetUp!$B$98),"Não","Sim")</f>
        <v>Não</v>
      </c>
      <c r="AV1703" s="68">
        <f t="shared" si="536"/>
        <v>1.2965338406690357</v>
      </c>
      <c r="AW1703" s="68">
        <f t="shared" si="537"/>
        <v>1.0253395728117851</v>
      </c>
      <c r="AX1703" s="68">
        <f t="shared" si="538"/>
        <v>0.22556771343947099</v>
      </c>
      <c r="AY1703" s="68">
        <f t="shared" si="539"/>
        <v>2.1735438442641409E-2</v>
      </c>
      <c r="AZ1703" s="68">
        <f t="shared" si="540"/>
        <v>-0.62967876042614623</v>
      </c>
      <c r="BA1703" s="68">
        <f t="shared" si="541"/>
        <v>-0.27119426785725054</v>
      </c>
      <c r="BB1703" s="68">
        <f t="shared" si="542"/>
        <v>-0.20383227499682957</v>
      </c>
    </row>
    <row r="1704" spans="1:54" x14ac:dyDescent="0.3">
      <c r="A1704" s="64">
        <v>28366</v>
      </c>
      <c r="B1704" s="57">
        <v>0.85899999999999999</v>
      </c>
      <c r="C1704" s="57">
        <v>0.21</v>
      </c>
      <c r="D1704" s="57">
        <v>4.016</v>
      </c>
      <c r="E1704" s="57">
        <f t="shared" si="527"/>
        <v>0.85899999999999999</v>
      </c>
      <c r="F1704" s="57">
        <f t="shared" si="528"/>
        <v>3.157</v>
      </c>
      <c r="G1704" s="57">
        <f t="shared" si="529"/>
        <v>0</v>
      </c>
      <c r="H1704" s="57">
        <f>IF(Q1703&gt;SetUp!$B$56,SetUp!$B$56,Q1703)</f>
        <v>5.579652022665117E-10</v>
      </c>
      <c r="I1704" s="57">
        <f t="shared" si="543"/>
        <v>0.67785300528658621</v>
      </c>
      <c r="J1704" s="57">
        <f>MIN(F1704,H1704,(1-EXP(-SetUp!$B$52*H1704/SetUp!$B$56))*F1704)</f>
        <v>2.7523369827697765E-10</v>
      </c>
      <c r="K1704" s="57">
        <f t="shared" si="530"/>
        <v>2.8273150398953405E-10</v>
      </c>
      <c r="L1704" s="57">
        <f>IF(I1704&lt;=0,0,MIN(SetUp!$B$50*I1704^SetUp!$B$55,I1704))</f>
        <v>1.0705050675218567E-2</v>
      </c>
      <c r="M1704" s="57">
        <f t="shared" si="531"/>
        <v>0.66714795461136767</v>
      </c>
      <c r="N1704" s="57">
        <f>IF(SetUp!$B$62=0,X1704,(B1704-E1704)*(1-(H1704/SetUp!$B$66/SetUp!$B$56)))</f>
        <v>0</v>
      </c>
      <c r="O1704" s="57">
        <f>K1704*SetUp!$B$65</f>
        <v>0</v>
      </c>
      <c r="P1704" s="57">
        <f>MIN(SetUp!$B$54*L1704^SetUp!$B$51,L1704)</f>
        <v>5.9351545495016089E-3</v>
      </c>
      <c r="Q1704" s="57">
        <f t="shared" si="532"/>
        <v>2.8273150398953405E-10</v>
      </c>
      <c r="R1704" s="57">
        <f>IF((H1704+N1704-O1704)&gt;SetUp!$B$56,T1703+H1704+N1704-O1704-SetUp!$B$56,T1703)</f>
        <v>0</v>
      </c>
      <c r="S1704" s="57">
        <f>R1704*SetUp!$B$65</f>
        <v>0</v>
      </c>
      <c r="T1704" s="57">
        <f>IF((R1704-S1704)&lt;SetUp!$B$53,R1704-S1704,SetUp!$B$53)</f>
        <v>0</v>
      </c>
      <c r="U1704" s="57">
        <f t="shared" si="533"/>
        <v>0.66714795461136767</v>
      </c>
      <c r="V1704" s="57">
        <f>(L1704-P1704)/1000*SetUp!$B$13*1000000/SetUp!$B$48</f>
        <v>0.27130063983641273</v>
      </c>
      <c r="W1704" s="57">
        <f t="shared" si="544"/>
        <v>0</v>
      </c>
      <c r="X1704" s="57">
        <f>MAX((SetUp!$B$56*(1-($H1704/SetUp!$B$56)^2)*TANH(($B1704-$D1704)/SetUp!$B$56))/(1+$H1704/SetUp!$B$56*TANH(($B1704-$D1704)/SetUp!$B$56)),0)</f>
        <v>0</v>
      </c>
      <c r="AP1704" s="64">
        <v>28948</v>
      </c>
      <c r="AQ1704" s="55">
        <v>4</v>
      </c>
      <c r="AR1704" s="55">
        <v>94</v>
      </c>
      <c r="AS1704" s="66">
        <f t="shared" si="534"/>
        <v>1.048</v>
      </c>
      <c r="AT1704" s="66">
        <f t="shared" si="535"/>
        <v>1.0037720814259932</v>
      </c>
      <c r="AU1704" s="55" t="str">
        <f>IF(OR($AP1704&lt;SetUp!$B$97,$AP1704&gt;SetUp!$B$98),"Não","Sim")</f>
        <v>Não</v>
      </c>
      <c r="AV1704" s="68">
        <f t="shared" si="536"/>
        <v>1.0237187113655781</v>
      </c>
      <c r="AW1704" s="68">
        <f t="shared" si="537"/>
        <v>1.0018842654847879</v>
      </c>
      <c r="AX1704" s="68">
        <f t="shared" si="538"/>
        <v>2.0361282647707864E-2</v>
      </c>
      <c r="AY1704" s="68">
        <f t="shared" si="539"/>
        <v>1.6351121955590841E-3</v>
      </c>
      <c r="AZ1704" s="68">
        <f t="shared" si="540"/>
        <v>-4.4227918574006875E-2</v>
      </c>
      <c r="BA1704" s="68">
        <f t="shared" si="541"/>
        <v>-2.1834445880790199E-2</v>
      </c>
      <c r="BB1704" s="68">
        <f t="shared" si="542"/>
        <v>-1.8726170452148781E-2</v>
      </c>
    </row>
    <row r="1705" spans="1:54" x14ac:dyDescent="0.3">
      <c r="A1705" s="64">
        <v>28367</v>
      </c>
      <c r="B1705" s="57">
        <v>1.347</v>
      </c>
      <c r="C1705" s="57">
        <v>0.185</v>
      </c>
      <c r="D1705" s="57">
        <v>4.016</v>
      </c>
      <c r="E1705" s="57">
        <f t="shared" si="527"/>
        <v>1.347</v>
      </c>
      <c r="F1705" s="57">
        <f t="shared" si="528"/>
        <v>2.669</v>
      </c>
      <c r="G1705" s="57">
        <f t="shared" si="529"/>
        <v>0</v>
      </c>
      <c r="H1705" s="57">
        <f>IF(Q1704&gt;SetUp!$B$56,SetUp!$B$56,Q1704)</f>
        <v>2.8273150398953405E-10</v>
      </c>
      <c r="I1705" s="57">
        <f t="shared" si="543"/>
        <v>0.66714795461136767</v>
      </c>
      <c r="J1705" s="57">
        <f>MIN(F1705,H1705,(1-EXP(-SetUp!$B$52*H1705/SetUp!$B$56))*F1705)</f>
        <v>1.1790780807263702E-10</v>
      </c>
      <c r="K1705" s="57">
        <f t="shared" si="530"/>
        <v>1.6482369591689704E-10</v>
      </c>
      <c r="L1705" s="57">
        <f>IF(I1705&lt;=0,0,MIN(SetUp!$B$50*I1705^SetUp!$B$55,I1705))</f>
        <v>1.0424769212725801E-2</v>
      </c>
      <c r="M1705" s="57">
        <f t="shared" si="531"/>
        <v>0.65672318539864183</v>
      </c>
      <c r="N1705" s="57">
        <f>IF(SetUp!$B$62=0,X1705,(B1705-E1705)*(1-(H1705/SetUp!$B$66/SetUp!$B$56)))</f>
        <v>0</v>
      </c>
      <c r="O1705" s="57">
        <f>K1705*SetUp!$B$65</f>
        <v>0</v>
      </c>
      <c r="P1705" s="57">
        <f>MIN(SetUp!$B$54*L1705^SetUp!$B$51,L1705)</f>
        <v>5.782368567515548E-3</v>
      </c>
      <c r="Q1705" s="57">
        <f t="shared" si="532"/>
        <v>1.6482369591689704E-10</v>
      </c>
      <c r="R1705" s="57">
        <f>IF((H1705+N1705-O1705)&gt;SetUp!$B$56,T1704+H1705+N1705-O1705-SetUp!$B$56,T1704)</f>
        <v>0</v>
      </c>
      <c r="S1705" s="57">
        <f>R1705*SetUp!$B$65</f>
        <v>0</v>
      </c>
      <c r="T1705" s="57">
        <f>IF((R1705-S1705)&lt;SetUp!$B$53,R1705-S1705,SetUp!$B$53)</f>
        <v>0</v>
      </c>
      <c r="U1705" s="57">
        <f t="shared" si="533"/>
        <v>0.65672318539864183</v>
      </c>
      <c r="V1705" s="57">
        <f>(L1705-P1705)/1000*SetUp!$B$13*1000000/SetUp!$B$48</f>
        <v>0.26404899231075069</v>
      </c>
      <c r="W1705" s="57">
        <f t="shared" si="544"/>
        <v>-2.2551405187698492E-17</v>
      </c>
      <c r="X1705" s="57">
        <f>MAX((SetUp!$B$56*(1-($H1705/SetUp!$B$56)^2)*TANH(($B1705-$D1705)/SetUp!$B$56))/(1+$H1705/SetUp!$B$56*TANH(($B1705-$D1705)/SetUp!$B$56)),0)</f>
        <v>0</v>
      </c>
      <c r="AP1705" s="64">
        <v>28949</v>
      </c>
      <c r="AQ1705" s="55">
        <v>4</v>
      </c>
      <c r="AR1705" s="55">
        <v>95</v>
      </c>
      <c r="AS1705" s="66">
        <f t="shared" si="534"/>
        <v>0.83399999999999996</v>
      </c>
      <c r="AT1705" s="66">
        <f t="shared" si="535"/>
        <v>0.95918081971741431</v>
      </c>
      <c r="AU1705" s="55" t="str">
        <f>IF(OR($AP1705&lt;SetUp!$B$97,$AP1705&gt;SetUp!$B$98),"Não","Sim")</f>
        <v>Não</v>
      </c>
      <c r="AV1705" s="68">
        <f t="shared" si="536"/>
        <v>0.91323600454646991</v>
      </c>
      <c r="AW1705" s="68">
        <f t="shared" si="537"/>
        <v>0.9793777717088612</v>
      </c>
      <c r="AX1705" s="68">
        <f t="shared" si="538"/>
        <v>-7.8833949362261305E-2</v>
      </c>
      <c r="AY1705" s="68">
        <f t="shared" si="539"/>
        <v>-1.8099514202548218E-2</v>
      </c>
      <c r="AZ1705" s="68">
        <f t="shared" si="540"/>
        <v>0.12518081971741435</v>
      </c>
      <c r="BA1705" s="68">
        <f t="shared" si="541"/>
        <v>6.6141767162391285E-2</v>
      </c>
      <c r="BB1705" s="68">
        <f t="shared" si="542"/>
        <v>6.0734435159713086E-2</v>
      </c>
    </row>
    <row r="1706" spans="1:54" x14ac:dyDescent="0.3">
      <c r="A1706" s="64">
        <v>28368</v>
      </c>
      <c r="B1706" s="57">
        <v>3.2490000000000001</v>
      </c>
      <c r="C1706" s="57">
        <v>0.26700000000000002</v>
      </c>
      <c r="D1706" s="57">
        <v>4.016</v>
      </c>
      <c r="E1706" s="57">
        <f t="shared" si="527"/>
        <v>3.2490000000000001</v>
      </c>
      <c r="F1706" s="57">
        <f t="shared" si="528"/>
        <v>0.7669999999999999</v>
      </c>
      <c r="G1706" s="57">
        <f t="shared" si="529"/>
        <v>0</v>
      </c>
      <c r="H1706" s="57">
        <f>IF(Q1705&gt;SetUp!$B$56,SetUp!$B$56,Q1705)</f>
        <v>1.6482369591689704E-10</v>
      </c>
      <c r="I1706" s="57">
        <f t="shared" si="543"/>
        <v>0.65672318539864183</v>
      </c>
      <c r="J1706" s="57">
        <f>MIN(F1706,H1706,(1-EXP(-SetUp!$B$52*H1706/SetUp!$B$56))*F1706)</f>
        <v>1.9753112812104231E-11</v>
      </c>
      <c r="K1706" s="57">
        <f t="shared" si="530"/>
        <v>1.450705831047928E-10</v>
      </c>
      <c r="L1706" s="57">
        <f>IF(I1706&lt;=0,0,MIN(SetUp!$B$50*I1706^SetUp!$B$55,I1706))</f>
        <v>1.0154692255616299E-2</v>
      </c>
      <c r="M1706" s="57">
        <f t="shared" si="531"/>
        <v>0.64656849314302556</v>
      </c>
      <c r="N1706" s="57">
        <f>IF(SetUp!$B$62=0,X1706,(B1706-E1706)*(1-(H1706/SetUp!$B$66/SetUp!$B$56)))</f>
        <v>0</v>
      </c>
      <c r="O1706" s="57">
        <f>K1706*SetUp!$B$65</f>
        <v>0</v>
      </c>
      <c r="P1706" s="57">
        <f>MIN(SetUp!$B$54*L1706^SetUp!$B$51,L1706)</f>
        <v>5.6350791145703275E-3</v>
      </c>
      <c r="Q1706" s="57">
        <f t="shared" si="532"/>
        <v>1.450705831047928E-10</v>
      </c>
      <c r="R1706" s="57">
        <f>IF((H1706+N1706-O1706)&gt;SetUp!$B$56,T1705+H1706+N1706-O1706-SetUp!$B$56,T1705)</f>
        <v>0</v>
      </c>
      <c r="S1706" s="57">
        <f>R1706*SetUp!$B$65</f>
        <v>0</v>
      </c>
      <c r="T1706" s="57">
        <f>IF((R1706-S1706)&lt;SetUp!$B$53,R1706-S1706,SetUp!$B$53)</f>
        <v>0</v>
      </c>
      <c r="U1706" s="57">
        <f t="shared" si="533"/>
        <v>0.64656849314302556</v>
      </c>
      <c r="V1706" s="57">
        <f>(L1706-P1706)/1000*SetUp!$B$13*1000000/SetUp!$B$48</f>
        <v>0.25706512357111888</v>
      </c>
      <c r="W1706" s="57">
        <f t="shared" si="544"/>
        <v>-5.8980598183211441E-17</v>
      </c>
      <c r="X1706" s="57">
        <f>MAX((SetUp!$B$56*(1-($H1706/SetUp!$B$56)^2)*TANH(($B1706-$D1706)/SetUp!$B$56))/(1+$H1706/SetUp!$B$56*TANH(($B1706-$D1706)/SetUp!$B$56)),0)</f>
        <v>0</v>
      </c>
      <c r="AP1706" s="64">
        <v>28950</v>
      </c>
      <c r="AQ1706" s="55">
        <v>4</v>
      </c>
      <c r="AR1706" s="55">
        <v>96</v>
      </c>
      <c r="AS1706" s="66">
        <f t="shared" si="534"/>
        <v>0.59699999999999998</v>
      </c>
      <c r="AT1706" s="66">
        <f t="shared" si="535"/>
        <v>0.91731465798871337</v>
      </c>
      <c r="AU1706" s="55" t="str">
        <f>IF(OR($AP1706&lt;SetUp!$B$97,$AP1706&gt;SetUp!$B$98),"Não","Sim")</f>
        <v>Não</v>
      </c>
      <c r="AV1706" s="68">
        <f t="shared" si="536"/>
        <v>0.77265775088327426</v>
      </c>
      <c r="AW1706" s="68">
        <f t="shared" si="537"/>
        <v>0.95776545040459327</v>
      </c>
      <c r="AX1706" s="68">
        <f t="shared" si="538"/>
        <v>-0.22402566887063094</v>
      </c>
      <c r="AY1706" s="68">
        <f t="shared" si="539"/>
        <v>-3.7481666742318329E-2</v>
      </c>
      <c r="AZ1706" s="68">
        <f t="shared" si="540"/>
        <v>0.32031465798871339</v>
      </c>
      <c r="BA1706" s="68">
        <f t="shared" si="541"/>
        <v>0.185107699521319</v>
      </c>
      <c r="BB1706" s="68">
        <f t="shared" si="542"/>
        <v>0.18654400212831262</v>
      </c>
    </row>
    <row r="1707" spans="1:54" x14ac:dyDescent="0.3">
      <c r="A1707" s="64">
        <v>28369</v>
      </c>
      <c r="B1707" s="57">
        <v>2.7E-2</v>
      </c>
      <c r="C1707" s="57">
        <v>0.185</v>
      </c>
      <c r="D1707" s="57">
        <v>4.7469999999999999</v>
      </c>
      <c r="E1707" s="57">
        <f t="shared" si="527"/>
        <v>2.7E-2</v>
      </c>
      <c r="F1707" s="57">
        <f t="shared" si="528"/>
        <v>4.72</v>
      </c>
      <c r="G1707" s="57">
        <f t="shared" si="529"/>
        <v>0</v>
      </c>
      <c r="H1707" s="57">
        <f>IF(Q1706&gt;SetUp!$B$56,SetUp!$B$56,Q1706)</f>
        <v>1.450705831047928E-10</v>
      </c>
      <c r="I1707" s="57">
        <f t="shared" si="543"/>
        <v>0.64656849314302556</v>
      </c>
      <c r="J1707" s="57">
        <f>MIN(F1707,H1707,(1-EXP(-SetUp!$B$52*H1707/SetUp!$B$56))*F1707)</f>
        <v>1.0698971486533537E-10</v>
      </c>
      <c r="K1707" s="57">
        <f t="shared" si="530"/>
        <v>3.8080868239457436E-11</v>
      </c>
      <c r="L1707" s="57">
        <f>IF(I1707&lt;=0,0,MIN(SetUp!$B$50*I1707^SetUp!$B$55,I1707))</f>
        <v>9.8943457167988882E-3</v>
      </c>
      <c r="M1707" s="57">
        <f t="shared" si="531"/>
        <v>0.63667414742622663</v>
      </c>
      <c r="N1707" s="57">
        <f>IF(SetUp!$B$62=0,X1707,(B1707-E1707)*(1-(H1707/SetUp!$B$66/SetUp!$B$56)))</f>
        <v>0</v>
      </c>
      <c r="O1707" s="57">
        <f>K1707*SetUp!$B$65</f>
        <v>0</v>
      </c>
      <c r="P1707" s="57">
        <f>MIN(SetUp!$B$54*L1707^SetUp!$B$51,L1707)</f>
        <v>5.4930331683331083E-3</v>
      </c>
      <c r="Q1707" s="57">
        <f t="shared" si="532"/>
        <v>3.8080868239457436E-11</v>
      </c>
      <c r="R1707" s="57">
        <f>IF((H1707+N1707-O1707)&gt;SetUp!$B$56,T1706+H1707+N1707-O1707-SetUp!$B$56,T1706)</f>
        <v>0</v>
      </c>
      <c r="S1707" s="57">
        <f>R1707*SetUp!$B$65</f>
        <v>0</v>
      </c>
      <c r="T1707" s="57">
        <f>IF((R1707-S1707)&lt;SetUp!$B$53,R1707-S1707,SetUp!$B$53)</f>
        <v>0</v>
      </c>
      <c r="U1707" s="57">
        <f t="shared" si="533"/>
        <v>0.63667414742622663</v>
      </c>
      <c r="V1707" s="57">
        <f>(L1707-P1707)/1000*SetUp!$B$13*1000000/SetUp!$B$48</f>
        <v>0.25033645996626763</v>
      </c>
      <c r="W1707" s="57">
        <f t="shared" si="544"/>
        <v>-6.7654215563095477E-17</v>
      </c>
      <c r="X1707" s="57">
        <f>MAX((SetUp!$B$56*(1-($H1707/SetUp!$B$56)^2)*TANH(($B1707-$D1707)/SetUp!$B$56))/(1+$H1707/SetUp!$B$56*TANH(($B1707-$D1707)/SetUp!$B$56)),0)</f>
        <v>0</v>
      </c>
      <c r="AP1707" s="64">
        <v>28951</v>
      </c>
      <c r="AQ1707" s="55">
        <v>4</v>
      </c>
      <c r="AR1707" s="55">
        <v>97</v>
      </c>
      <c r="AS1707" s="66">
        <f t="shared" si="534"/>
        <v>0.45300000000000001</v>
      </c>
      <c r="AT1707" s="66">
        <f t="shared" si="535"/>
        <v>0.87796284780630152</v>
      </c>
      <c r="AU1707" s="55" t="str">
        <f>IF(OR($AP1707&lt;SetUp!$B$97,$AP1707&gt;SetUp!$B$98),"Não","Sim")</f>
        <v>Não</v>
      </c>
      <c r="AV1707" s="68">
        <f t="shared" si="536"/>
        <v>0.67305274681855365</v>
      </c>
      <c r="AW1707" s="68">
        <f t="shared" si="537"/>
        <v>0.93699671707338528</v>
      </c>
      <c r="AX1707" s="68">
        <f t="shared" si="538"/>
        <v>-0.34390179798716813</v>
      </c>
      <c r="AY1707" s="68">
        <f t="shared" si="539"/>
        <v>-5.6523861467583238E-2</v>
      </c>
      <c r="AZ1707" s="68">
        <f t="shared" si="540"/>
        <v>0.4249628478063015</v>
      </c>
      <c r="BA1707" s="68">
        <f t="shared" si="541"/>
        <v>0.26394397025483163</v>
      </c>
      <c r="BB1707" s="68">
        <f t="shared" si="542"/>
        <v>0.28737793651958488</v>
      </c>
    </row>
    <row r="1708" spans="1:54" x14ac:dyDescent="0.3">
      <c r="A1708" s="64">
        <v>28370</v>
      </c>
      <c r="B1708" s="57">
        <v>1E-3</v>
      </c>
      <c r="C1708" s="57">
        <v>0.185</v>
      </c>
      <c r="D1708" s="57">
        <v>4.7469999999999999</v>
      </c>
      <c r="E1708" s="57">
        <f t="shared" si="527"/>
        <v>1E-3</v>
      </c>
      <c r="F1708" s="57">
        <f t="shared" si="528"/>
        <v>4.7459999999999996</v>
      </c>
      <c r="G1708" s="57">
        <f t="shared" si="529"/>
        <v>0</v>
      </c>
      <c r="H1708" s="57">
        <f>IF(Q1707&gt;SetUp!$B$56,SetUp!$B$56,Q1707)</f>
        <v>3.8080868239457436E-11</v>
      </c>
      <c r="I1708" s="57">
        <f t="shared" si="543"/>
        <v>0.63667414742622663</v>
      </c>
      <c r="J1708" s="57">
        <f>MIN(F1708,H1708,(1-EXP(-SetUp!$B$52*H1708/SetUp!$B$56))*F1708)</f>
        <v>2.8239313554223598E-11</v>
      </c>
      <c r="K1708" s="57">
        <f t="shared" si="530"/>
        <v>9.8415546852338382E-12</v>
      </c>
      <c r="L1708" s="57">
        <f>IF(I1708&lt;=0,0,MIN(SetUp!$B$50*I1708^SetUp!$B$55,I1708))</f>
        <v>9.6432822144038571E-3</v>
      </c>
      <c r="M1708" s="57">
        <f t="shared" si="531"/>
        <v>0.62703086521182283</v>
      </c>
      <c r="N1708" s="57">
        <f>IF(SetUp!$B$62=0,X1708,(B1708-E1708)*(1-(H1708/SetUp!$B$66/SetUp!$B$56)))</f>
        <v>0</v>
      </c>
      <c r="O1708" s="57">
        <f>K1708*SetUp!$B$65</f>
        <v>0</v>
      </c>
      <c r="P1708" s="57">
        <f>MIN(SetUp!$B$54*L1708^SetUp!$B$51,L1708)</f>
        <v>5.35599185335584E-3</v>
      </c>
      <c r="Q1708" s="57">
        <f t="shared" si="532"/>
        <v>9.8415546852338382E-12</v>
      </c>
      <c r="R1708" s="57">
        <f>IF((H1708+N1708-O1708)&gt;SetUp!$B$56,T1707+H1708+N1708-O1708-SetUp!$B$56,T1707)</f>
        <v>0</v>
      </c>
      <c r="S1708" s="57">
        <f>R1708*SetUp!$B$65</f>
        <v>0</v>
      </c>
      <c r="T1708" s="57">
        <f>IF((R1708-S1708)&lt;SetUp!$B$53,R1708-S1708,SetUp!$B$53)</f>
        <v>0</v>
      </c>
      <c r="U1708" s="57">
        <f t="shared" si="533"/>
        <v>0.62703086521182283</v>
      </c>
      <c r="V1708" s="57">
        <f>(L1708-P1708)/1000*SetUp!$B$13*1000000/SetUp!$B$48</f>
        <v>0.24385114213403983</v>
      </c>
      <c r="W1708" s="57">
        <f t="shared" si="544"/>
        <v>6.7654215563095477E-17</v>
      </c>
      <c r="X1708" s="57">
        <f>MAX((SetUp!$B$56*(1-($H1708/SetUp!$B$56)^2)*TANH(($B1708-$D1708)/SetUp!$B$56))/(1+$H1708/SetUp!$B$56*TANH(($B1708-$D1708)/SetUp!$B$56)),0)</f>
        <v>0</v>
      </c>
      <c r="AP1708" s="64">
        <v>28952</v>
      </c>
      <c r="AQ1708" s="55">
        <v>4</v>
      </c>
      <c r="AR1708" s="55">
        <v>98</v>
      </c>
      <c r="AS1708" s="66">
        <f t="shared" si="534"/>
        <v>0.45300000000000001</v>
      </c>
      <c r="AT1708" s="66">
        <f t="shared" si="535"/>
        <v>0.84093425839605984</v>
      </c>
      <c r="AU1708" s="55" t="str">
        <f>IF(OR($AP1708&lt;SetUp!$B$97,$AP1708&gt;SetUp!$B$98),"Não","Sim")</f>
        <v>Não</v>
      </c>
      <c r="AV1708" s="68">
        <f t="shared" si="536"/>
        <v>0.67305274681855365</v>
      </c>
      <c r="AW1708" s="68">
        <f t="shared" si="537"/>
        <v>0.91702467709220337</v>
      </c>
      <c r="AX1708" s="68">
        <f t="shared" si="538"/>
        <v>-0.34390179798716813</v>
      </c>
      <c r="AY1708" s="68">
        <f t="shared" si="539"/>
        <v>-7.5237954656090053E-2</v>
      </c>
      <c r="AZ1708" s="68">
        <f t="shared" si="540"/>
        <v>0.38793425839605983</v>
      </c>
      <c r="BA1708" s="68">
        <f t="shared" si="541"/>
        <v>0.24397193027364972</v>
      </c>
      <c r="BB1708" s="68">
        <f t="shared" si="542"/>
        <v>0.26866384333107807</v>
      </c>
    </row>
    <row r="1709" spans="1:54" x14ac:dyDescent="0.3">
      <c r="A1709" s="64">
        <v>28371</v>
      </c>
      <c r="B1709" s="57">
        <v>7.5999999999999998E-2</v>
      </c>
      <c r="C1709" s="57">
        <v>0.185</v>
      </c>
      <c r="D1709" s="57">
        <v>4.7469999999999999</v>
      </c>
      <c r="E1709" s="57">
        <f t="shared" si="527"/>
        <v>7.5999999999999998E-2</v>
      </c>
      <c r="F1709" s="57">
        <f t="shared" si="528"/>
        <v>4.6710000000000003</v>
      </c>
      <c r="G1709" s="57">
        <f t="shared" si="529"/>
        <v>0</v>
      </c>
      <c r="H1709" s="57">
        <f>IF(Q1708&gt;SetUp!$B$56,SetUp!$B$56,Q1708)</f>
        <v>9.8415546852338382E-12</v>
      </c>
      <c r="I1709" s="57">
        <f t="shared" si="543"/>
        <v>0.62703086521182283</v>
      </c>
      <c r="J1709" s="57">
        <f>MIN(F1709,H1709,(1-EXP(-SetUp!$B$52*H1709/SetUp!$B$56))*F1709)</f>
        <v>7.1829232561881896E-12</v>
      </c>
      <c r="K1709" s="57">
        <f t="shared" si="530"/>
        <v>2.6586314290456487E-12</v>
      </c>
      <c r="L1709" s="57">
        <f>IF(I1709&lt;=0,0,MIN(SetUp!$B$50*I1709^SetUp!$B$55,I1709))</f>
        <v>9.4010793086767453E-3</v>
      </c>
      <c r="M1709" s="57">
        <f t="shared" si="531"/>
        <v>0.6176297859031461</v>
      </c>
      <c r="N1709" s="57">
        <f>IF(SetUp!$B$62=0,X1709,(B1709-E1709)*(1-(H1709/SetUp!$B$66/SetUp!$B$56)))</f>
        <v>0</v>
      </c>
      <c r="O1709" s="57">
        <f>K1709*SetUp!$B$65</f>
        <v>0</v>
      </c>
      <c r="P1709" s="57">
        <f>MIN(SetUp!$B$54*L1709^SetUp!$B$51,L1709)</f>
        <v>5.2237295128957136E-3</v>
      </c>
      <c r="Q1709" s="57">
        <f t="shared" si="532"/>
        <v>2.6586314290456487E-12</v>
      </c>
      <c r="R1709" s="57">
        <f>IF((H1709+N1709-O1709)&gt;SetUp!$B$56,T1708+H1709+N1709-O1709-SetUp!$B$56,T1708)</f>
        <v>0</v>
      </c>
      <c r="S1709" s="57">
        <f>R1709*SetUp!$B$65</f>
        <v>0</v>
      </c>
      <c r="T1709" s="57">
        <f>IF((R1709-S1709)&lt;SetUp!$B$53,R1709-S1709,SetUp!$B$53)</f>
        <v>0</v>
      </c>
      <c r="U1709" s="57">
        <f t="shared" si="533"/>
        <v>0.6176297859031461</v>
      </c>
      <c r="V1709" s="57">
        <f>(L1709-P1709)/1000*SetUp!$B$13*1000000/SetUp!$B$48</f>
        <v>0.23759797751267675</v>
      </c>
      <c r="W1709" s="57">
        <f t="shared" si="544"/>
        <v>1.7347234759768071E-17</v>
      </c>
      <c r="X1709" s="57">
        <f>MAX((SetUp!$B$56*(1-($H1709/SetUp!$B$56)^2)*TANH(($B1709-$D1709)/SetUp!$B$56))/(1+$H1709/SetUp!$B$56*TANH(($B1709-$D1709)/SetUp!$B$56)),0)</f>
        <v>0</v>
      </c>
      <c r="AP1709" s="64">
        <v>28953</v>
      </c>
      <c r="AQ1709" s="55">
        <v>4</v>
      </c>
      <c r="AR1709" s="55">
        <v>99</v>
      </c>
      <c r="AS1709" s="66">
        <f t="shared" si="534"/>
        <v>0.371</v>
      </c>
      <c r="AT1709" s="66">
        <f t="shared" si="535"/>
        <v>0.82328574762077134</v>
      </c>
      <c r="AU1709" s="55" t="str">
        <f>IF(OR($AP1709&lt;SetUp!$B$97,$AP1709&gt;SetUp!$B$98),"Não","Sim")</f>
        <v>Não</v>
      </c>
      <c r="AV1709" s="68">
        <f t="shared" si="536"/>
        <v>0.60909769331364239</v>
      </c>
      <c r="AW1709" s="68">
        <f t="shared" si="537"/>
        <v>0.90735095063639593</v>
      </c>
      <c r="AX1709" s="68">
        <f t="shared" si="538"/>
        <v>-0.43062609038495414</v>
      </c>
      <c r="AY1709" s="68">
        <f t="shared" si="539"/>
        <v>-8.4449402848202279E-2</v>
      </c>
      <c r="AZ1709" s="68">
        <f t="shared" si="540"/>
        <v>0.45228574762077134</v>
      </c>
      <c r="BA1709" s="68">
        <f t="shared" si="541"/>
        <v>0.29825325732275354</v>
      </c>
      <c r="BB1709" s="68">
        <f t="shared" si="542"/>
        <v>0.34617668753675185</v>
      </c>
    </row>
    <row r="1710" spans="1:54" x14ac:dyDescent="0.3">
      <c r="A1710" s="64">
        <v>28372</v>
      </c>
      <c r="B1710" s="57">
        <v>0</v>
      </c>
      <c r="C1710" s="57">
        <v>0.14099999999999999</v>
      </c>
      <c r="D1710" s="57">
        <v>4.7469999999999999</v>
      </c>
      <c r="E1710" s="57">
        <f t="shared" si="527"/>
        <v>0</v>
      </c>
      <c r="F1710" s="57">
        <f t="shared" si="528"/>
        <v>4.7469999999999999</v>
      </c>
      <c r="G1710" s="57">
        <f t="shared" si="529"/>
        <v>0</v>
      </c>
      <c r="H1710" s="57">
        <f>IF(Q1709&gt;SetUp!$B$56,SetUp!$B$56,Q1709)</f>
        <v>2.6586314290456487E-12</v>
      </c>
      <c r="I1710" s="57">
        <f t="shared" si="543"/>
        <v>0.6176297859031461</v>
      </c>
      <c r="J1710" s="57">
        <f>MIN(F1710,H1710,(1-EXP(-SetUp!$B$52*H1710/SetUp!$B$56))*F1710)</f>
        <v>1.9721195787525404E-12</v>
      </c>
      <c r="K1710" s="57">
        <f t="shared" si="530"/>
        <v>6.8651185029310823E-13</v>
      </c>
      <c r="L1710" s="57">
        <f>IF(I1710&lt;=0,0,MIN(SetUp!$B$50*I1710^SetUp!$B$55,I1710))</f>
        <v>9.1673378720458845E-3</v>
      </c>
      <c r="M1710" s="57">
        <f t="shared" si="531"/>
        <v>0.60846244803110017</v>
      </c>
      <c r="N1710" s="57">
        <f>IF(SetUp!$B$62=0,X1710,(B1710-E1710)*(1-(H1710/SetUp!$B$66/SetUp!$B$56)))</f>
        <v>0</v>
      </c>
      <c r="O1710" s="57">
        <f>K1710*SetUp!$B$65</f>
        <v>0</v>
      </c>
      <c r="P1710" s="57">
        <f>MIN(SetUp!$B$54*L1710^SetUp!$B$51,L1710)</f>
        <v>5.0960328504698034E-3</v>
      </c>
      <c r="Q1710" s="57">
        <f t="shared" si="532"/>
        <v>6.8651185029310823E-13</v>
      </c>
      <c r="R1710" s="57">
        <f>IF((H1710+N1710-O1710)&gt;SetUp!$B$56,T1709+H1710+N1710-O1710-SetUp!$B$56,T1709)</f>
        <v>0</v>
      </c>
      <c r="S1710" s="57">
        <f>R1710*SetUp!$B$65</f>
        <v>0</v>
      </c>
      <c r="T1710" s="57">
        <f>IF((R1710-S1710)&lt;SetUp!$B$53,R1710-S1710,SetUp!$B$53)</f>
        <v>0</v>
      </c>
      <c r="U1710" s="57">
        <f t="shared" si="533"/>
        <v>0.60846244803110017</v>
      </c>
      <c r="V1710" s="57">
        <f>(L1710-P1710)/1000*SetUp!$B$13*1000000/SetUp!$B$48</f>
        <v>0.23156639646041921</v>
      </c>
      <c r="W1710" s="57">
        <f t="shared" si="544"/>
        <v>-1.7347234759768071E-17</v>
      </c>
      <c r="X1710" s="57">
        <f>MAX((SetUp!$B$56*(1-($H1710/SetUp!$B$56)^2)*TANH(($B1710-$D1710)/SetUp!$B$56))/(1+$H1710/SetUp!$B$56*TANH(($B1710-$D1710)/SetUp!$B$56)),0)</f>
        <v>0</v>
      </c>
      <c r="AP1710" s="64">
        <v>28954</v>
      </c>
      <c r="AQ1710" s="55">
        <v>4</v>
      </c>
      <c r="AR1710" s="55">
        <v>100</v>
      </c>
      <c r="AS1710" s="66">
        <f t="shared" si="534"/>
        <v>0.371</v>
      </c>
      <c r="AT1710" s="66">
        <f t="shared" si="535"/>
        <v>1.2174555540426508</v>
      </c>
      <c r="AU1710" s="55" t="str">
        <f>IF(OR($AP1710&lt;SetUp!$B$97,$AP1710&gt;SetUp!$B$98),"Não","Sim")</f>
        <v>Não</v>
      </c>
      <c r="AV1710" s="68">
        <f t="shared" si="536"/>
        <v>0.60909769331364239</v>
      </c>
      <c r="AW1710" s="68">
        <f t="shared" si="537"/>
        <v>1.103383683966122</v>
      </c>
      <c r="AX1710" s="68">
        <f t="shared" si="538"/>
        <v>-0.43062609038495414</v>
      </c>
      <c r="AY1710" s="68">
        <f t="shared" si="539"/>
        <v>8.5453115277753317E-2</v>
      </c>
      <c r="AZ1710" s="68">
        <f t="shared" si="540"/>
        <v>0.84645555404265083</v>
      </c>
      <c r="BA1710" s="68">
        <f t="shared" si="541"/>
        <v>0.49428599065247958</v>
      </c>
      <c r="BB1710" s="68">
        <f t="shared" si="542"/>
        <v>0.51607920566270749</v>
      </c>
    </row>
    <row r="1711" spans="1:54" x14ac:dyDescent="0.3">
      <c r="A1711" s="64">
        <v>28373</v>
      </c>
      <c r="B1711" s="57">
        <v>0</v>
      </c>
      <c r="C1711" s="57">
        <v>0.122</v>
      </c>
      <c r="D1711" s="57">
        <v>4.7469999999999999</v>
      </c>
      <c r="E1711" s="57">
        <f t="shared" si="527"/>
        <v>0</v>
      </c>
      <c r="F1711" s="57">
        <f t="shared" si="528"/>
        <v>4.7469999999999999</v>
      </c>
      <c r="G1711" s="57">
        <f t="shared" si="529"/>
        <v>0</v>
      </c>
      <c r="H1711" s="57">
        <f>IF(Q1710&gt;SetUp!$B$56,SetUp!$B$56,Q1710)</f>
        <v>6.8651185029310823E-13</v>
      </c>
      <c r="I1711" s="57">
        <f t="shared" si="543"/>
        <v>0.60846244803110017</v>
      </c>
      <c r="J1711" s="57">
        <f>MIN(F1711,H1711,(1-EXP(-SetUp!$B$52*H1711/SetUp!$B$56))*F1711)</f>
        <v>5.0910409221671669E-13</v>
      </c>
      <c r="K1711" s="57">
        <f t="shared" si="530"/>
        <v>1.7740775807639153E-13</v>
      </c>
      <c r="L1711" s="57">
        <f>IF(I1711&lt;=0,0,MIN(SetUp!$B$50*I1711^SetUp!$B$55,I1711))</f>
        <v>8.9416805810613002E-3</v>
      </c>
      <c r="M1711" s="57">
        <f t="shared" si="531"/>
        <v>0.59952076745003891</v>
      </c>
      <c r="N1711" s="57">
        <f>IF(SetUp!$B$62=0,X1711,(B1711-E1711)*(1-(H1711/SetUp!$B$66/SetUp!$B$56)))</f>
        <v>0</v>
      </c>
      <c r="O1711" s="57">
        <f>K1711*SetUp!$B$65</f>
        <v>0</v>
      </c>
      <c r="P1711" s="57">
        <f>MIN(SetUp!$B$54*L1711^SetUp!$B$51,L1711)</f>
        <v>4.9727001352531056E-3</v>
      </c>
      <c r="Q1711" s="57">
        <f t="shared" si="532"/>
        <v>1.7740775807639153E-13</v>
      </c>
      <c r="R1711" s="57">
        <f>IF((H1711+N1711-O1711)&gt;SetUp!$B$56,T1710+H1711+N1711-O1711-SetUp!$B$56,T1710)</f>
        <v>0</v>
      </c>
      <c r="S1711" s="57">
        <f>R1711*SetUp!$B$65</f>
        <v>0</v>
      </c>
      <c r="T1711" s="57">
        <f>IF((R1711-S1711)&lt;SetUp!$B$53,R1711-S1711,SetUp!$B$53)</f>
        <v>0</v>
      </c>
      <c r="U1711" s="57">
        <f t="shared" si="533"/>
        <v>0.59952076745003891</v>
      </c>
      <c r="V1711" s="57">
        <f>(L1711-P1711)/1000*SetUp!$B$13*1000000/SetUp!$B$48</f>
        <v>0.225746411675605</v>
      </c>
      <c r="W1711" s="57">
        <f t="shared" si="544"/>
        <v>0</v>
      </c>
      <c r="X1711" s="57">
        <f>MAX((SetUp!$B$56*(1-($H1711/SetUp!$B$56)^2)*TANH(($B1711-$D1711)/SetUp!$B$56))/(1+$H1711/SetUp!$B$56*TANH(($B1711-$D1711)/SetUp!$B$56)),0)</f>
        <v>0</v>
      </c>
      <c r="AP1711" s="64">
        <v>28955</v>
      </c>
      <c r="AQ1711" s="55">
        <v>4</v>
      </c>
      <c r="AR1711" s="55">
        <v>101</v>
      </c>
      <c r="AS1711" s="66">
        <f t="shared" si="534"/>
        <v>0.371</v>
      </c>
      <c r="AT1711" s="66">
        <f t="shared" si="535"/>
        <v>1.159170644017417</v>
      </c>
      <c r="AU1711" s="55" t="str">
        <f>IF(OR($AP1711&lt;SetUp!$B$97,$AP1711&gt;SetUp!$B$98),"Não","Sim")</f>
        <v>Não</v>
      </c>
      <c r="AV1711" s="68">
        <f t="shared" si="536"/>
        <v>0.60909769331364239</v>
      </c>
      <c r="AW1711" s="68">
        <f t="shared" si="537"/>
        <v>1.0766478737346845</v>
      </c>
      <c r="AX1711" s="68">
        <f t="shared" si="538"/>
        <v>-0.43062609038495414</v>
      </c>
      <c r="AY1711" s="68">
        <f t="shared" si="539"/>
        <v>6.4147374099866608E-2</v>
      </c>
      <c r="AZ1711" s="68">
        <f t="shared" si="540"/>
        <v>0.78817064401741699</v>
      </c>
      <c r="BA1711" s="68">
        <f t="shared" si="541"/>
        <v>0.46755018042104213</v>
      </c>
      <c r="BB1711" s="68">
        <f t="shared" si="542"/>
        <v>0.49477346448482074</v>
      </c>
    </row>
    <row r="1712" spans="1:54" x14ac:dyDescent="0.3">
      <c r="A1712" s="64">
        <v>28374</v>
      </c>
      <c r="B1712" s="57">
        <v>0</v>
      </c>
      <c r="C1712" s="57">
        <v>0.122</v>
      </c>
      <c r="D1712" s="57">
        <v>4.7469999999999999</v>
      </c>
      <c r="E1712" s="57">
        <f t="shared" si="527"/>
        <v>0</v>
      </c>
      <c r="F1712" s="57">
        <f t="shared" si="528"/>
        <v>4.7469999999999999</v>
      </c>
      <c r="G1712" s="57">
        <f t="shared" si="529"/>
        <v>0</v>
      </c>
      <c r="H1712" s="57">
        <f>IF(Q1711&gt;SetUp!$B$56,SetUp!$B$56,Q1711)</f>
        <v>1.7740775807639153E-13</v>
      </c>
      <c r="I1712" s="57">
        <f t="shared" si="543"/>
        <v>0.59952076745003891</v>
      </c>
      <c r="J1712" s="57">
        <f>MIN(F1712,H1712,(1-EXP(-SetUp!$B$52*H1712/SetUp!$B$56))*F1712)</f>
        <v>1.3175571744739045E-13</v>
      </c>
      <c r="K1712" s="57">
        <f t="shared" si="530"/>
        <v>4.5652040629001081E-14</v>
      </c>
      <c r="L1712" s="57">
        <f>IF(I1712&lt;=0,0,MIN(SetUp!$B$50*I1712^SetUp!$B$55,I1712))</f>
        <v>8.723750519965344E-3</v>
      </c>
      <c r="M1712" s="57">
        <f t="shared" si="531"/>
        <v>0.59079701693007358</v>
      </c>
      <c r="N1712" s="57">
        <f>IF(SetUp!$B$62=0,X1712,(B1712-E1712)*(1-(H1712/SetUp!$B$66/SetUp!$B$56)))</f>
        <v>0</v>
      </c>
      <c r="O1712" s="57">
        <f>K1712*SetUp!$B$65</f>
        <v>0</v>
      </c>
      <c r="P1712" s="57">
        <f>MIN(SetUp!$B$54*L1712^SetUp!$B$51,L1712)</f>
        <v>4.8535404659810549E-3</v>
      </c>
      <c r="Q1712" s="57">
        <f t="shared" si="532"/>
        <v>4.5652040629001081E-14</v>
      </c>
      <c r="R1712" s="57">
        <f>IF((H1712+N1712-O1712)&gt;SetUp!$B$56,T1711+H1712+N1712-O1712-SetUp!$B$56,T1711)</f>
        <v>0</v>
      </c>
      <c r="S1712" s="57">
        <f>R1712*SetUp!$B$65</f>
        <v>0</v>
      </c>
      <c r="T1712" s="57">
        <f>IF((R1712-S1712)&lt;SetUp!$B$53,R1712-S1712,SetUp!$B$53)</f>
        <v>0</v>
      </c>
      <c r="U1712" s="57">
        <f t="shared" si="533"/>
        <v>0.59079701693007358</v>
      </c>
      <c r="V1712" s="57">
        <f>(L1712-P1712)/1000*SetUp!$B$13*1000000/SetUp!$B$48</f>
        <v>0.22012858063852112</v>
      </c>
      <c r="W1712" s="57">
        <f t="shared" si="544"/>
        <v>0</v>
      </c>
      <c r="X1712" s="57">
        <f>MAX((SetUp!$B$56*(1-($H1712/SetUp!$B$56)^2)*TANH(($B1712-$D1712)/SetUp!$B$56))/(1+$H1712/SetUp!$B$56*TANH(($B1712-$D1712)/SetUp!$B$56)),0)</f>
        <v>0</v>
      </c>
      <c r="AP1712" s="64">
        <v>28956</v>
      </c>
      <c r="AQ1712" s="55">
        <v>4</v>
      </c>
      <c r="AR1712" s="55">
        <v>102</v>
      </c>
      <c r="AS1712" s="66">
        <f t="shared" si="534"/>
        <v>0.90200000000000002</v>
      </c>
      <c r="AT1712" s="66">
        <f t="shared" si="535"/>
        <v>1.1047211319809438</v>
      </c>
      <c r="AU1712" s="55" t="str">
        <f>IF(OR($AP1712&lt;SetUp!$B$97,$AP1712&gt;SetUp!$B$98),"Não","Sim")</f>
        <v>Não</v>
      </c>
      <c r="AV1712" s="68">
        <f t="shared" si="536"/>
        <v>0.94973680564670127</v>
      </c>
      <c r="AW1712" s="68">
        <f t="shared" si="537"/>
        <v>1.0510571497216237</v>
      </c>
      <c r="AX1712" s="68">
        <f t="shared" si="538"/>
        <v>-4.4793462458058257E-2</v>
      </c>
      <c r="AY1712" s="68">
        <f t="shared" si="539"/>
        <v>4.3252661616828031E-2</v>
      </c>
      <c r="AZ1712" s="68">
        <f t="shared" si="540"/>
        <v>0.20272113198094377</v>
      </c>
      <c r="BA1712" s="68">
        <f t="shared" si="541"/>
        <v>0.10132034407492241</v>
      </c>
      <c r="BB1712" s="68">
        <f t="shared" si="542"/>
        <v>8.8046124074886295E-2</v>
      </c>
    </row>
    <row r="1713" spans="1:54" x14ac:dyDescent="0.3">
      <c r="A1713" s="64">
        <v>28375</v>
      </c>
      <c r="B1713" s="57">
        <v>0</v>
      </c>
      <c r="C1713" s="57">
        <v>8.8999999999999996E-2</v>
      </c>
      <c r="D1713" s="57">
        <v>4.7469999999999999</v>
      </c>
      <c r="E1713" s="57">
        <f t="shared" si="527"/>
        <v>0</v>
      </c>
      <c r="F1713" s="57">
        <f t="shared" si="528"/>
        <v>4.7469999999999999</v>
      </c>
      <c r="G1713" s="57">
        <f t="shared" si="529"/>
        <v>0</v>
      </c>
      <c r="H1713" s="57">
        <f>IF(Q1712&gt;SetUp!$B$56,SetUp!$B$56,Q1712)</f>
        <v>4.5652040629001081E-14</v>
      </c>
      <c r="I1713" s="57">
        <f t="shared" si="543"/>
        <v>0.59079701693007358</v>
      </c>
      <c r="J1713" s="57">
        <f>MIN(F1713,H1713,(1-EXP(-SetUp!$B$52*H1713/SetUp!$B$56))*F1713)</f>
        <v>3.3729463666531955E-14</v>
      </c>
      <c r="K1713" s="57">
        <f t="shared" si="530"/>
        <v>1.1922576962469126E-14</v>
      </c>
      <c r="L1713" s="57">
        <f>IF(I1713&lt;=0,0,MIN(SetUp!$B$50*I1713^SetUp!$B$55,I1713))</f>
        <v>8.513209886608664E-3</v>
      </c>
      <c r="M1713" s="57">
        <f t="shared" si="531"/>
        <v>0.58228380704346494</v>
      </c>
      <c r="N1713" s="57">
        <f>IF(SetUp!$B$62=0,X1713,(B1713-E1713)*(1-(H1713/SetUp!$B$66/SetUp!$B$56)))</f>
        <v>0</v>
      </c>
      <c r="O1713" s="57">
        <f>K1713*SetUp!$B$65</f>
        <v>0</v>
      </c>
      <c r="P1713" s="57">
        <f>MIN(SetUp!$B$54*L1713^SetUp!$B$51,L1713)</f>
        <v>4.7383730885123126E-3</v>
      </c>
      <c r="Q1713" s="57">
        <f t="shared" si="532"/>
        <v>1.1922576962469126E-14</v>
      </c>
      <c r="R1713" s="57">
        <f>IF((H1713+N1713-O1713)&gt;SetUp!$B$56,T1712+H1713+N1713-O1713-SetUp!$B$56,T1712)</f>
        <v>0</v>
      </c>
      <c r="S1713" s="57">
        <f>R1713*SetUp!$B$65</f>
        <v>0</v>
      </c>
      <c r="T1713" s="57">
        <f>IF((R1713-S1713)&lt;SetUp!$B$53,R1713-S1713,SetUp!$B$53)</f>
        <v>0</v>
      </c>
      <c r="U1713" s="57">
        <f t="shared" si="533"/>
        <v>0.58228380704346494</v>
      </c>
      <c r="V1713" s="57">
        <f>(L1713-P1713)/1000*SetUp!$B$13*1000000/SetUp!$B$48</f>
        <v>0.21470397082235029</v>
      </c>
      <c r="W1713" s="57">
        <f t="shared" si="544"/>
        <v>0</v>
      </c>
      <c r="X1713" s="57">
        <f>MAX((SetUp!$B$56*(1-($H1713/SetUp!$B$56)^2)*TANH(($B1713-$D1713)/SetUp!$B$56))/(1+$H1713/SetUp!$B$56*TANH(($B1713-$D1713)/SetUp!$B$56)),0)</f>
        <v>0</v>
      </c>
      <c r="AP1713" s="64">
        <v>28957</v>
      </c>
      <c r="AQ1713" s="55">
        <v>4</v>
      </c>
      <c r="AR1713" s="55">
        <v>103</v>
      </c>
      <c r="AS1713" s="66">
        <f t="shared" si="534"/>
        <v>0.70899999999999996</v>
      </c>
      <c r="AT1713" s="66">
        <f t="shared" si="535"/>
        <v>1.0537879361226783</v>
      </c>
      <c r="AU1713" s="55" t="str">
        <f>IF(OR($AP1713&lt;SetUp!$B$97,$AP1713&gt;SetUp!$B$98),"Não","Sim")</f>
        <v>Não</v>
      </c>
      <c r="AV1713" s="68">
        <f t="shared" si="536"/>
        <v>0.84202137740083538</v>
      </c>
      <c r="AW1713" s="68">
        <f t="shared" si="537"/>
        <v>1.026541736181573</v>
      </c>
      <c r="AX1713" s="68">
        <f t="shared" si="538"/>
        <v>-0.14935376481693349</v>
      </c>
      <c r="AY1713" s="68">
        <f t="shared" si="539"/>
        <v>2.2753222415417249E-2</v>
      </c>
      <c r="AZ1713" s="68">
        <f t="shared" si="540"/>
        <v>0.34478793612267833</v>
      </c>
      <c r="BA1713" s="68">
        <f t="shared" si="541"/>
        <v>0.18452035878073758</v>
      </c>
      <c r="BB1713" s="68">
        <f t="shared" si="542"/>
        <v>0.17210698723235074</v>
      </c>
    </row>
    <row r="1714" spans="1:54" x14ac:dyDescent="0.3">
      <c r="A1714" s="64">
        <v>28376</v>
      </c>
      <c r="B1714" s="57">
        <v>1.2999999999999999E-2</v>
      </c>
      <c r="C1714" s="57">
        <v>7.4999999999999997E-2</v>
      </c>
      <c r="D1714" s="57">
        <v>4.7469999999999999</v>
      </c>
      <c r="E1714" s="57">
        <f t="shared" si="527"/>
        <v>1.2999999999999999E-2</v>
      </c>
      <c r="F1714" s="57">
        <f t="shared" si="528"/>
        <v>4.734</v>
      </c>
      <c r="G1714" s="57">
        <f t="shared" si="529"/>
        <v>0</v>
      </c>
      <c r="H1714" s="57">
        <f>IF(Q1713&gt;SetUp!$B$56,SetUp!$B$56,Q1713)</f>
        <v>1.1922576962469126E-14</v>
      </c>
      <c r="I1714" s="57">
        <f t="shared" si="543"/>
        <v>0.58228380704346494</v>
      </c>
      <c r="J1714" s="57">
        <f>MIN(F1714,H1714,(1-EXP(-SetUp!$B$52*H1714/SetUp!$B$56))*F1714)</f>
        <v>8.9348528575783342E-15</v>
      </c>
      <c r="K1714" s="57">
        <f t="shared" si="530"/>
        <v>2.9877241048907921E-15</v>
      </c>
      <c r="L1714" s="57">
        <f>IF(I1714&lt;=0,0,MIN(SetUp!$B$50*I1714^SetUp!$B$55,I1714))</f>
        <v>8.3097387922813036E-3</v>
      </c>
      <c r="M1714" s="57">
        <f t="shared" si="531"/>
        <v>0.57397406825118369</v>
      </c>
      <c r="N1714" s="57">
        <f>IF(SetUp!$B$62=0,X1714,(B1714-E1714)*(1-(H1714/SetUp!$B$66/SetUp!$B$56)))</f>
        <v>0</v>
      </c>
      <c r="O1714" s="57">
        <f>K1714*SetUp!$B$65</f>
        <v>0</v>
      </c>
      <c r="P1714" s="57">
        <f>MIN(SetUp!$B$54*L1714^SetUp!$B$51,L1714)</f>
        <v>4.6270267626526036E-3</v>
      </c>
      <c r="Q1714" s="57">
        <f t="shared" si="532"/>
        <v>2.9877241048907921E-15</v>
      </c>
      <c r="R1714" s="57">
        <f>IF((H1714+N1714-O1714)&gt;SetUp!$B$56,T1713+H1714+N1714-O1714-SetUp!$B$56,T1713)</f>
        <v>0</v>
      </c>
      <c r="S1714" s="57">
        <f>R1714*SetUp!$B$65</f>
        <v>0</v>
      </c>
      <c r="T1714" s="57">
        <f>IF((R1714-S1714)&lt;SetUp!$B$53,R1714-S1714,SetUp!$B$53)</f>
        <v>0</v>
      </c>
      <c r="U1714" s="57">
        <f t="shared" si="533"/>
        <v>0.57397406825118369</v>
      </c>
      <c r="V1714" s="57">
        <f>(L1714-P1714)/1000*SetUp!$B$13*1000000/SetUp!$B$48</f>
        <v>0.20946412744393741</v>
      </c>
      <c r="W1714" s="57">
        <f t="shared" si="544"/>
        <v>1.0755285551056204E-16</v>
      </c>
      <c r="X1714" s="57">
        <f>MAX((SetUp!$B$56*(1-($H1714/SetUp!$B$56)^2)*TANH(($B1714-$D1714)/SetUp!$B$56))/(1+$H1714/SetUp!$B$56*TANH(($B1714-$D1714)/SetUp!$B$56)),0)</f>
        <v>0</v>
      </c>
      <c r="AP1714" s="64">
        <v>28958</v>
      </c>
      <c r="AQ1714" s="55">
        <v>4</v>
      </c>
      <c r="AR1714" s="55">
        <v>104</v>
      </c>
      <c r="AS1714" s="66">
        <f t="shared" si="534"/>
        <v>0.498</v>
      </c>
      <c r="AT1714" s="66">
        <f t="shared" si="535"/>
        <v>1.0060838945340744</v>
      </c>
      <c r="AU1714" s="55" t="str">
        <f>IF(OR($AP1714&lt;SetUp!$B$97,$AP1714&gt;SetUp!$B$98),"Não","Sim")</f>
        <v>Não</v>
      </c>
      <c r="AV1714" s="68">
        <f t="shared" si="536"/>
        <v>0.70569115057509402</v>
      </c>
      <c r="AW1714" s="68">
        <f t="shared" si="537"/>
        <v>1.003037334566403</v>
      </c>
      <c r="AX1714" s="68">
        <f t="shared" si="538"/>
        <v>-0.30277065724028246</v>
      </c>
      <c r="AY1714" s="68">
        <f t="shared" si="539"/>
        <v>2.6341968372687687E-3</v>
      </c>
      <c r="AZ1714" s="68">
        <f t="shared" si="540"/>
        <v>0.50808389453407443</v>
      </c>
      <c r="BA1714" s="68">
        <f t="shared" si="541"/>
        <v>0.29734618399130897</v>
      </c>
      <c r="BB1714" s="68">
        <f t="shared" si="542"/>
        <v>0.30540485407755125</v>
      </c>
    </row>
    <row r="1715" spans="1:54" x14ac:dyDescent="0.3">
      <c r="A1715" s="64">
        <v>28377</v>
      </c>
      <c r="B1715" s="57">
        <v>7.0000000000000001E-3</v>
      </c>
      <c r="C1715" s="57">
        <v>7.4999999999999997E-2</v>
      </c>
      <c r="D1715" s="57">
        <v>4.7469999999999999</v>
      </c>
      <c r="E1715" s="57">
        <f t="shared" si="527"/>
        <v>7.0000000000000001E-3</v>
      </c>
      <c r="F1715" s="57">
        <f t="shared" si="528"/>
        <v>4.74</v>
      </c>
      <c r="G1715" s="57">
        <f t="shared" si="529"/>
        <v>0</v>
      </c>
      <c r="H1715" s="57">
        <f>IF(Q1714&gt;SetUp!$B$56,SetUp!$B$56,Q1714)</f>
        <v>2.9877241048907921E-15</v>
      </c>
      <c r="I1715" s="57">
        <f t="shared" si="543"/>
        <v>0.57397406825118369</v>
      </c>
      <c r="J1715" s="57">
        <f>MIN(F1715,H1715,(1-EXP(-SetUp!$B$52*H1715/SetUp!$B$56))*F1715)</f>
        <v>2.1049828546892969E-15</v>
      </c>
      <c r="K1715" s="57">
        <f t="shared" si="530"/>
        <v>8.8274125020149519E-16</v>
      </c>
      <c r="L1715" s="57">
        <f>IF(I1715&lt;=0,0,MIN(SetUp!$B$50*I1715^SetUp!$B$55,I1715))</f>
        <v>8.1130341477981763E-3</v>
      </c>
      <c r="M1715" s="57">
        <f t="shared" si="531"/>
        <v>0.56586103410338551</v>
      </c>
      <c r="N1715" s="57">
        <f>IF(SetUp!$B$62=0,X1715,(B1715-E1715)*(1-(H1715/SetUp!$B$66/SetUp!$B$56)))</f>
        <v>0</v>
      </c>
      <c r="O1715" s="57">
        <f>K1715*SetUp!$B$65</f>
        <v>0</v>
      </c>
      <c r="P1715" s="57">
        <f>MIN(SetUp!$B$54*L1715^SetUp!$B$51,L1715)</f>
        <v>4.5193391742400432E-3</v>
      </c>
      <c r="Q1715" s="57">
        <f t="shared" si="532"/>
        <v>8.8274125020149519E-16</v>
      </c>
      <c r="R1715" s="57">
        <f>IF((H1715+N1715-O1715)&gt;SetUp!$B$56,T1714+H1715+N1715-O1715-SetUp!$B$56,T1714)</f>
        <v>0</v>
      </c>
      <c r="S1715" s="57">
        <f>R1715*SetUp!$B$65</f>
        <v>0</v>
      </c>
      <c r="T1715" s="57">
        <f>IF((R1715-S1715)&lt;SetUp!$B$53,R1715-S1715,SetUp!$B$53)</f>
        <v>0</v>
      </c>
      <c r="U1715" s="57">
        <f t="shared" si="533"/>
        <v>0.56586103410338551</v>
      </c>
      <c r="V1715" s="57">
        <f>(L1715-P1715)/1000*SetUp!$B$13*1000000/SetUp!$B$48</f>
        <v>0.20440104354613692</v>
      </c>
      <c r="W1715" s="57">
        <f t="shared" si="544"/>
        <v>0</v>
      </c>
      <c r="X1715" s="57">
        <f>MAX((SetUp!$B$56*(1-($H1715/SetUp!$B$56)^2)*TANH(($B1715-$D1715)/SetUp!$B$56))/(1+$H1715/SetUp!$B$56*TANH(($B1715-$D1715)/SetUp!$B$56)),0)</f>
        <v>0</v>
      </c>
      <c r="AP1715" s="64">
        <v>28959</v>
      </c>
      <c r="AQ1715" s="55">
        <v>4</v>
      </c>
      <c r="AR1715" s="55">
        <v>105</v>
      </c>
      <c r="AS1715" s="66">
        <f t="shared" si="534"/>
        <v>0.371</v>
      </c>
      <c r="AT1715" s="66">
        <f t="shared" si="535"/>
        <v>0.96135005164477338</v>
      </c>
      <c r="AU1715" s="55" t="str">
        <f>IF(OR($AP1715&lt;SetUp!$B$97,$AP1715&gt;SetUp!$B$98),"Não","Sim")</f>
        <v>Não</v>
      </c>
      <c r="AV1715" s="68">
        <f t="shared" si="536"/>
        <v>0.60909769331364239</v>
      </c>
      <c r="AW1715" s="68">
        <f t="shared" si="537"/>
        <v>0.98048460041184404</v>
      </c>
      <c r="AX1715" s="68">
        <f t="shared" si="538"/>
        <v>-0.43062609038495414</v>
      </c>
      <c r="AY1715" s="68">
        <f t="shared" si="539"/>
        <v>-1.7118446029478065E-2</v>
      </c>
      <c r="AZ1715" s="68">
        <f t="shared" si="540"/>
        <v>0.59035005164477339</v>
      </c>
      <c r="BA1715" s="68">
        <f t="shared" si="541"/>
        <v>0.37138690709820166</v>
      </c>
      <c r="BB1715" s="68">
        <f t="shared" si="542"/>
        <v>0.4135076443554761</v>
      </c>
    </row>
    <row r="1716" spans="1:54" x14ac:dyDescent="0.3">
      <c r="A1716" s="64">
        <v>28378</v>
      </c>
      <c r="B1716" s="57">
        <v>3.9E-2</v>
      </c>
      <c r="C1716" s="57">
        <v>7.4999999999999997E-2</v>
      </c>
      <c r="D1716" s="57">
        <v>4.7469999999999999</v>
      </c>
      <c r="E1716" s="57">
        <f t="shared" si="527"/>
        <v>3.9E-2</v>
      </c>
      <c r="F1716" s="57">
        <f t="shared" si="528"/>
        <v>4.7080000000000002</v>
      </c>
      <c r="G1716" s="57">
        <f t="shared" si="529"/>
        <v>0</v>
      </c>
      <c r="H1716" s="57">
        <f>IF(Q1715&gt;SetUp!$B$56,SetUp!$B$56,Q1715)</f>
        <v>8.8274125020149519E-16</v>
      </c>
      <c r="I1716" s="57">
        <f t="shared" si="543"/>
        <v>0.56586103410338551</v>
      </c>
      <c r="J1716" s="57">
        <f>MIN(F1716,H1716,(1-EXP(-SetUp!$B$52*H1716/SetUp!$B$56))*F1716)</f>
        <v>5.2269299999352372E-16</v>
      </c>
      <c r="K1716" s="57">
        <f t="shared" si="530"/>
        <v>3.6004825020797147E-16</v>
      </c>
      <c r="L1716" s="57">
        <f>IF(I1716&lt;=0,0,MIN(SetUp!$B$50*I1716^SetUp!$B$55,I1716))</f>
        <v>7.9228086288708009E-3</v>
      </c>
      <c r="M1716" s="57">
        <f t="shared" si="531"/>
        <v>0.55793822547451466</v>
      </c>
      <c r="N1716" s="57">
        <f>IF(SetUp!$B$62=0,X1716,(B1716-E1716)*(1-(H1716/SetUp!$B$66/SetUp!$B$56)))</f>
        <v>0</v>
      </c>
      <c r="O1716" s="57">
        <f>K1716*SetUp!$B$65</f>
        <v>0</v>
      </c>
      <c r="P1716" s="57">
        <f>MIN(SetUp!$B$54*L1716^SetUp!$B$51,L1716)</f>
        <v>4.4151563888527442E-3</v>
      </c>
      <c r="Q1716" s="57">
        <f t="shared" si="532"/>
        <v>3.6004825020797147E-16</v>
      </c>
      <c r="R1716" s="57">
        <f>IF((H1716+N1716-O1716)&gt;SetUp!$B$56,T1715+H1716+N1716-O1716-SetUp!$B$56,T1715)</f>
        <v>0</v>
      </c>
      <c r="S1716" s="57">
        <f>R1716*SetUp!$B$65</f>
        <v>0</v>
      </c>
      <c r="T1716" s="57">
        <f>IF((R1716-S1716)&lt;SetUp!$B$53,R1716-S1716,SetUp!$B$53)</f>
        <v>0</v>
      </c>
      <c r="U1716" s="57">
        <f t="shared" si="533"/>
        <v>0.55793822547451466</v>
      </c>
      <c r="V1716" s="57">
        <f>(L1716-P1716)/1000*SetUp!$B$13*1000000/SetUp!$B$48</f>
        <v>0.19950713222239963</v>
      </c>
      <c r="W1716" s="57">
        <f t="shared" si="544"/>
        <v>-7.9797279894933126E-17</v>
      </c>
      <c r="X1716" s="57">
        <f>MAX((SetUp!$B$56*(1-($H1716/SetUp!$B$56)^2)*TANH(($B1716-$D1716)/SetUp!$B$56))/(1+$H1716/SetUp!$B$56*TANH(($B1716-$D1716)/SetUp!$B$56)),0)</f>
        <v>0</v>
      </c>
      <c r="AP1716" s="64">
        <v>28960</v>
      </c>
      <c r="AQ1716" s="55">
        <v>4</v>
      </c>
      <c r="AR1716" s="55">
        <v>106</v>
      </c>
      <c r="AS1716" s="66">
        <f t="shared" si="534"/>
        <v>0.371</v>
      </c>
      <c r="AT1716" s="66">
        <f t="shared" si="535"/>
        <v>0.91935243528610278</v>
      </c>
      <c r="AU1716" s="55" t="str">
        <f>IF(OR($AP1716&lt;SetUp!$B$97,$AP1716&gt;SetUp!$B$98),"Não","Sim")</f>
        <v>Não</v>
      </c>
      <c r="AV1716" s="68">
        <f t="shared" si="536"/>
        <v>0.60909769331364239</v>
      </c>
      <c r="AW1716" s="68">
        <f t="shared" si="537"/>
        <v>0.9588286787983048</v>
      </c>
      <c r="AX1716" s="68">
        <f t="shared" si="538"/>
        <v>-0.43062609038495414</v>
      </c>
      <c r="AY1716" s="68">
        <f t="shared" si="539"/>
        <v>-3.6517969181684443E-2</v>
      </c>
      <c r="AZ1716" s="68">
        <f t="shared" si="540"/>
        <v>0.54835243528610278</v>
      </c>
      <c r="BA1716" s="68">
        <f t="shared" si="541"/>
        <v>0.34973098548466242</v>
      </c>
      <c r="BB1716" s="68">
        <f t="shared" si="542"/>
        <v>0.39410812120326971</v>
      </c>
    </row>
    <row r="1717" spans="1:54" x14ac:dyDescent="0.3">
      <c r="A1717" s="64">
        <v>28379</v>
      </c>
      <c r="B1717" s="57">
        <v>0.104</v>
      </c>
      <c r="C1717" s="57">
        <v>7.4999999999999997E-2</v>
      </c>
      <c r="D1717" s="57">
        <v>4.7469999999999999</v>
      </c>
      <c r="E1717" s="57">
        <f t="shared" si="527"/>
        <v>0.104</v>
      </c>
      <c r="F1717" s="57">
        <f t="shared" si="528"/>
        <v>4.6429999999999998</v>
      </c>
      <c r="G1717" s="57">
        <f t="shared" si="529"/>
        <v>0</v>
      </c>
      <c r="H1717" s="57">
        <f>IF(Q1716&gt;SetUp!$B$56,SetUp!$B$56,Q1716)</f>
        <v>3.6004825020797147E-16</v>
      </c>
      <c r="I1717" s="57">
        <f t="shared" si="543"/>
        <v>0.55793822547451466</v>
      </c>
      <c r="J1717" s="57">
        <f>MIN(F1717,H1717,(1-EXP(-SetUp!$B$52*H1717/SetUp!$B$56))*F1717)</f>
        <v>3.6004825020797147E-16</v>
      </c>
      <c r="K1717" s="57">
        <f t="shared" si="530"/>
        <v>0</v>
      </c>
      <c r="L1717" s="57">
        <f>IF(I1717&lt;=0,0,MIN(SetUp!$B$50*I1717^SetUp!$B$55,I1717))</f>
        <v>7.7387897144211779E-3</v>
      </c>
      <c r="M1717" s="57">
        <f t="shared" si="531"/>
        <v>0.55019943576009345</v>
      </c>
      <c r="N1717" s="57">
        <f>IF(SetUp!$B$62=0,X1717,(B1717-E1717)*(1-(H1717/SetUp!$B$66/SetUp!$B$56)))</f>
        <v>0</v>
      </c>
      <c r="O1717" s="57">
        <f>K1717*SetUp!$B$65</f>
        <v>0</v>
      </c>
      <c r="P1717" s="57">
        <f>MIN(SetUp!$B$54*L1717^SetUp!$B$51,L1717)</f>
        <v>4.3143323438238198E-3</v>
      </c>
      <c r="Q1717" s="57">
        <f t="shared" si="532"/>
        <v>0</v>
      </c>
      <c r="R1717" s="57">
        <f>IF((H1717+N1717-O1717)&gt;SetUp!$B$56,T1716+H1717+N1717-O1717-SetUp!$B$56,T1716)</f>
        <v>0</v>
      </c>
      <c r="S1717" s="57">
        <f>R1717*SetUp!$B$65</f>
        <v>0</v>
      </c>
      <c r="T1717" s="57">
        <f>IF((R1717-S1717)&lt;SetUp!$B$53,R1717-S1717,SetUp!$B$53)</f>
        <v>0</v>
      </c>
      <c r="U1717" s="57">
        <f t="shared" si="533"/>
        <v>0.55019943576009345</v>
      </c>
      <c r="V1717" s="57">
        <f>(L1717-P1717)/1000*SetUp!$B$13*1000000/SetUp!$B$48</f>
        <v>0.19477520081130423</v>
      </c>
      <c r="W1717" s="57">
        <f t="shared" si="544"/>
        <v>-7.8062556418956319E-18</v>
      </c>
      <c r="X1717" s="57">
        <f>MAX((SetUp!$B$56*(1-($H1717/SetUp!$B$56)^2)*TANH(($B1717-$D1717)/SetUp!$B$56))/(1+$H1717/SetUp!$B$56*TANH(($B1717-$D1717)/SetUp!$B$56)),0)</f>
        <v>0</v>
      </c>
      <c r="AP1717" s="64">
        <v>28961</v>
      </c>
      <c r="AQ1717" s="55">
        <v>4</v>
      </c>
      <c r="AR1717" s="55">
        <v>107</v>
      </c>
      <c r="AS1717" s="66">
        <f t="shared" si="534"/>
        <v>0.29899999999999999</v>
      </c>
      <c r="AT1717" s="66">
        <f t="shared" si="535"/>
        <v>0.87987925207017526</v>
      </c>
      <c r="AU1717" s="55" t="str">
        <f>IF(OR($AP1717&lt;SetUp!$B$97,$AP1717&gt;SetUp!$B$98),"Não","Sim")</f>
        <v>Não</v>
      </c>
      <c r="AV1717" s="68">
        <f t="shared" si="536"/>
        <v>0.54680892457969266</v>
      </c>
      <c r="AW1717" s="68">
        <f t="shared" si="537"/>
        <v>0.93801879089396456</v>
      </c>
      <c r="AX1717" s="68">
        <f t="shared" si="538"/>
        <v>-0.52432881167557033</v>
      </c>
      <c r="AY1717" s="68">
        <f t="shared" si="539"/>
        <v>-5.5576923029040097E-2</v>
      </c>
      <c r="AZ1717" s="68">
        <f t="shared" si="540"/>
        <v>0.58087925207017532</v>
      </c>
      <c r="BA1717" s="68">
        <f t="shared" si="541"/>
        <v>0.3912098663142719</v>
      </c>
      <c r="BB1717" s="68">
        <f t="shared" si="542"/>
        <v>0.46875188864653022</v>
      </c>
    </row>
    <row r="1718" spans="1:54" x14ac:dyDescent="0.3">
      <c r="A1718" s="64">
        <v>28380</v>
      </c>
      <c r="B1718" s="57">
        <v>0</v>
      </c>
      <c r="C1718" s="57">
        <v>7.0000000000000007E-2</v>
      </c>
      <c r="D1718" s="57">
        <v>4.7469999999999999</v>
      </c>
      <c r="E1718" s="57">
        <f t="shared" si="527"/>
        <v>0</v>
      </c>
      <c r="F1718" s="57">
        <f t="shared" si="528"/>
        <v>4.7469999999999999</v>
      </c>
      <c r="G1718" s="57">
        <f t="shared" si="529"/>
        <v>0</v>
      </c>
      <c r="H1718" s="57">
        <f>IF(Q1717&gt;SetUp!$B$56,SetUp!$B$56,Q1717)</f>
        <v>0</v>
      </c>
      <c r="I1718" s="57">
        <f t="shared" si="543"/>
        <v>0.55019943576009345</v>
      </c>
      <c r="J1718" s="57">
        <f>MIN(F1718,H1718,(1-EXP(-SetUp!$B$52*H1718/SetUp!$B$56))*F1718)</f>
        <v>0</v>
      </c>
      <c r="K1718" s="57">
        <f t="shared" si="530"/>
        <v>0</v>
      </c>
      <c r="L1718" s="57">
        <f>IF(I1718&lt;=0,0,MIN(SetUp!$B$50*I1718^SetUp!$B$55,I1718))</f>
        <v>7.5607187920563304E-3</v>
      </c>
      <c r="M1718" s="57">
        <f t="shared" si="531"/>
        <v>0.54263871696803712</v>
      </c>
      <c r="N1718" s="57">
        <f>IF(SetUp!$B$62=0,X1718,(B1718-E1718)*(1-(H1718/SetUp!$B$66/SetUp!$B$56)))</f>
        <v>0</v>
      </c>
      <c r="O1718" s="57">
        <f>K1718*SetUp!$B$65</f>
        <v>0</v>
      </c>
      <c r="P1718" s="57">
        <f>MIN(SetUp!$B$54*L1718^SetUp!$B$51,L1718)</f>
        <v>4.2167283755417265E-3</v>
      </c>
      <c r="Q1718" s="57">
        <f t="shared" si="532"/>
        <v>0</v>
      </c>
      <c r="R1718" s="57">
        <f>IF((H1718+N1718-O1718)&gt;SetUp!$B$56,T1717+H1718+N1718-O1718-SetUp!$B$56,T1717)</f>
        <v>0</v>
      </c>
      <c r="S1718" s="57">
        <f>R1718*SetUp!$B$65</f>
        <v>0</v>
      </c>
      <c r="T1718" s="57">
        <f>IF((R1718-S1718)&lt;SetUp!$B$53,R1718-S1718,SetUp!$B$53)</f>
        <v>0</v>
      </c>
      <c r="U1718" s="57">
        <f t="shared" si="533"/>
        <v>0.54263871696803712</v>
      </c>
      <c r="V1718" s="57">
        <f>(L1718-P1718)/1000*SetUp!$B$13*1000000/SetUp!$B$48</f>
        <v>0.19019842690408273</v>
      </c>
      <c r="W1718" s="57">
        <f t="shared" si="544"/>
        <v>0</v>
      </c>
      <c r="X1718" s="57">
        <f>MAX((SetUp!$B$56*(1-($H1718/SetUp!$B$56)^2)*TANH(($B1718-$D1718)/SetUp!$B$56))/(1+$H1718/SetUp!$B$56*TANH(($B1718-$D1718)/SetUp!$B$56)),0)</f>
        <v>0</v>
      </c>
      <c r="AP1718" s="64">
        <v>28962</v>
      </c>
      <c r="AQ1718" s="55">
        <v>4</v>
      </c>
      <c r="AR1718" s="55">
        <v>108</v>
      </c>
      <c r="AS1718" s="66">
        <f t="shared" si="534"/>
        <v>0.371</v>
      </c>
      <c r="AT1718" s="66">
        <f t="shared" si="535"/>
        <v>0.84273844049923707</v>
      </c>
      <c r="AU1718" s="55" t="str">
        <f>IF(OR($AP1718&lt;SetUp!$B$97,$AP1718&gt;SetUp!$B$98),"Não","Sim")</f>
        <v>Não</v>
      </c>
      <c r="AV1718" s="68">
        <f t="shared" si="536"/>
        <v>0.60909769331364239</v>
      </c>
      <c r="AW1718" s="68">
        <f t="shared" si="537"/>
        <v>0.91800786516196964</v>
      </c>
      <c r="AX1718" s="68">
        <f t="shared" si="538"/>
        <v>-0.43062609038495414</v>
      </c>
      <c r="AY1718" s="68">
        <f t="shared" si="539"/>
        <v>-7.4307195807079396E-2</v>
      </c>
      <c r="AZ1718" s="68">
        <f t="shared" si="540"/>
        <v>0.47173844049923708</v>
      </c>
      <c r="BA1718" s="68">
        <f t="shared" si="541"/>
        <v>0.30891017184832725</v>
      </c>
      <c r="BB1718" s="68">
        <f t="shared" si="542"/>
        <v>0.35631889457787475</v>
      </c>
    </row>
    <row r="1719" spans="1:54" x14ac:dyDescent="0.3">
      <c r="A1719" s="64">
        <v>28381</v>
      </c>
      <c r="B1719" s="57">
        <v>0.11799999999999999</v>
      </c>
      <c r="C1719" s="57">
        <v>6.3E-2</v>
      </c>
      <c r="D1719" s="57">
        <v>4.7469999999999999</v>
      </c>
      <c r="E1719" s="57">
        <f t="shared" si="527"/>
        <v>0.11799999999999999</v>
      </c>
      <c r="F1719" s="57">
        <f t="shared" si="528"/>
        <v>4.6289999999999996</v>
      </c>
      <c r="G1719" s="57">
        <f t="shared" si="529"/>
        <v>0</v>
      </c>
      <c r="H1719" s="57">
        <f>IF(Q1718&gt;SetUp!$B$56,SetUp!$B$56,Q1718)</f>
        <v>0</v>
      </c>
      <c r="I1719" s="57">
        <f t="shared" si="543"/>
        <v>0.54263871696803712</v>
      </c>
      <c r="J1719" s="57">
        <f>MIN(F1719,H1719,(1-EXP(-SetUp!$B$52*H1719/SetUp!$B$56))*F1719)</f>
        <v>0</v>
      </c>
      <c r="K1719" s="57">
        <f t="shared" si="530"/>
        <v>0</v>
      </c>
      <c r="L1719" s="57">
        <f>IF(I1719&lt;=0,0,MIN(SetUp!$B$50*I1719^SetUp!$B$55,I1719))</f>
        <v>7.3883503254300901E-3</v>
      </c>
      <c r="M1719" s="57">
        <f t="shared" si="531"/>
        <v>0.53525036664260706</v>
      </c>
      <c r="N1719" s="57">
        <f>IF(SetUp!$B$62=0,X1719,(B1719-E1719)*(1-(H1719/SetUp!$B$66/SetUp!$B$56)))</f>
        <v>0</v>
      </c>
      <c r="O1719" s="57">
        <f>K1719*SetUp!$B$65</f>
        <v>0</v>
      </c>
      <c r="P1719" s="57">
        <f>MIN(SetUp!$B$54*L1719^SetUp!$B$51,L1719)</f>
        <v>4.1222127792784778E-3</v>
      </c>
      <c r="Q1719" s="57">
        <f t="shared" si="532"/>
        <v>0</v>
      </c>
      <c r="R1719" s="57">
        <f>IF((H1719+N1719-O1719)&gt;SetUp!$B$56,T1718+H1719+N1719-O1719-SetUp!$B$56,T1718)</f>
        <v>0</v>
      </c>
      <c r="S1719" s="57">
        <f>R1719*SetUp!$B$65</f>
        <v>0</v>
      </c>
      <c r="T1719" s="57">
        <f>IF((R1719-S1719)&lt;SetUp!$B$53,R1719-S1719,SetUp!$B$53)</f>
        <v>0</v>
      </c>
      <c r="U1719" s="57">
        <f t="shared" si="533"/>
        <v>0.53525036664260706</v>
      </c>
      <c r="V1719" s="57">
        <f>(L1719-P1719)/1000*SetUp!$B$13*1000000/SetUp!$B$48</f>
        <v>0.18577033602203946</v>
      </c>
      <c r="W1719" s="57">
        <f t="shared" si="544"/>
        <v>3.0357660829594124E-17</v>
      </c>
      <c r="X1719" s="57">
        <f>MAX((SetUp!$B$56*(1-($H1719/SetUp!$B$56)^2)*TANH(($B1719-$D1719)/SetUp!$B$56))/(1+$H1719/SetUp!$B$56*TANH(($B1719-$D1719)/SetUp!$B$56)),0)</f>
        <v>0</v>
      </c>
      <c r="AP1719" s="64">
        <v>28963</v>
      </c>
      <c r="AQ1719" s="55">
        <v>4</v>
      </c>
      <c r="AR1719" s="55">
        <v>109</v>
      </c>
      <c r="AS1719" s="66">
        <f t="shared" si="534"/>
        <v>0.29899999999999999</v>
      </c>
      <c r="AT1719" s="66">
        <f t="shared" si="535"/>
        <v>0.80775553087694452</v>
      </c>
      <c r="AU1719" s="55" t="str">
        <f>IF(OR($AP1719&lt;SetUp!$B$97,$AP1719&gt;SetUp!$B$98),"Não","Sim")</f>
        <v>Não</v>
      </c>
      <c r="AV1719" s="68">
        <f t="shared" si="536"/>
        <v>0.54680892457969266</v>
      </c>
      <c r="AW1719" s="68">
        <f t="shared" si="537"/>
        <v>0.89875220771742448</v>
      </c>
      <c r="AX1719" s="68">
        <f t="shared" si="538"/>
        <v>-0.52432881167557033</v>
      </c>
      <c r="AY1719" s="68">
        <f t="shared" si="539"/>
        <v>-9.2720059591824444E-2</v>
      </c>
      <c r="AZ1719" s="68">
        <f t="shared" si="540"/>
        <v>0.50875553087694447</v>
      </c>
      <c r="BA1719" s="68">
        <f t="shared" si="541"/>
        <v>0.35194328313773182</v>
      </c>
      <c r="BB1719" s="68">
        <f t="shared" si="542"/>
        <v>0.43160875208374588</v>
      </c>
    </row>
    <row r="1720" spans="1:54" x14ac:dyDescent="0.3">
      <c r="A1720" s="64">
        <v>28382</v>
      </c>
      <c r="B1720" s="57">
        <v>0</v>
      </c>
      <c r="C1720" s="57">
        <v>6.3E-2</v>
      </c>
      <c r="D1720" s="57">
        <v>4.7469999999999999</v>
      </c>
      <c r="E1720" s="57">
        <f t="shared" si="527"/>
        <v>0</v>
      </c>
      <c r="F1720" s="57">
        <f t="shared" si="528"/>
        <v>4.7469999999999999</v>
      </c>
      <c r="G1720" s="57">
        <f t="shared" si="529"/>
        <v>0</v>
      </c>
      <c r="H1720" s="57">
        <f>IF(Q1719&gt;SetUp!$B$56,SetUp!$B$56,Q1719)</f>
        <v>0</v>
      </c>
      <c r="I1720" s="57">
        <f t="shared" si="543"/>
        <v>0.53525036664260706</v>
      </c>
      <c r="J1720" s="57">
        <f>MIN(F1720,H1720,(1-EXP(-SetUp!$B$52*H1720/SetUp!$B$56))*F1720)</f>
        <v>0</v>
      </c>
      <c r="K1720" s="57">
        <f t="shared" si="530"/>
        <v>0</v>
      </c>
      <c r="L1720" s="57">
        <f>IF(I1720&lt;=0,0,MIN(SetUp!$B$50*I1720^SetUp!$B$55,I1720))</f>
        <v>7.2214510786777746E-3</v>
      </c>
      <c r="M1720" s="57">
        <f t="shared" si="531"/>
        <v>0.52802891556392928</v>
      </c>
      <c r="N1720" s="57">
        <f>IF(SetUp!$B$62=0,X1720,(B1720-E1720)*(1-(H1720/SetUp!$B$66/SetUp!$B$56)))</f>
        <v>0</v>
      </c>
      <c r="O1720" s="57">
        <f>K1720*SetUp!$B$65</f>
        <v>0</v>
      </c>
      <c r="P1720" s="57">
        <f>MIN(SetUp!$B$54*L1720^SetUp!$B$51,L1720)</f>
        <v>4.0306603990270763E-3</v>
      </c>
      <c r="Q1720" s="57">
        <f t="shared" si="532"/>
        <v>0</v>
      </c>
      <c r="R1720" s="57">
        <f>IF((H1720+N1720-O1720)&gt;SetUp!$B$56,T1719+H1720+N1720-O1720-SetUp!$B$56,T1719)</f>
        <v>0</v>
      </c>
      <c r="S1720" s="57">
        <f>R1720*SetUp!$B$65</f>
        <v>0</v>
      </c>
      <c r="T1720" s="57">
        <f>IF((R1720-S1720)&lt;SetUp!$B$53,R1720-S1720,SetUp!$B$53)</f>
        <v>0</v>
      </c>
      <c r="U1720" s="57">
        <f t="shared" si="533"/>
        <v>0.52802891556392928</v>
      </c>
      <c r="V1720" s="57">
        <f>(L1720-P1720)/1000*SetUp!$B$13*1000000/SetUp!$B$48</f>
        <v>0.18148478083328901</v>
      </c>
      <c r="W1720" s="57">
        <f t="shared" si="544"/>
        <v>0</v>
      </c>
      <c r="X1720" s="57">
        <f>MAX((SetUp!$B$56*(1-($H1720/SetUp!$B$56)^2)*TANH(($B1720-$D1720)/SetUp!$B$56))/(1+$H1720/SetUp!$B$56*TANH(($B1720-$D1720)/SetUp!$B$56)),0)</f>
        <v>0</v>
      </c>
      <c r="AP1720" s="64">
        <v>28964</v>
      </c>
      <c r="AQ1720" s="55">
        <v>4</v>
      </c>
      <c r="AR1720" s="55">
        <v>110</v>
      </c>
      <c r="AS1720" s="66">
        <f t="shared" si="534"/>
        <v>0.16200000000000001</v>
      </c>
      <c r="AT1720" s="66">
        <f t="shared" si="535"/>
        <v>0.77477176907471268</v>
      </c>
      <c r="AU1720" s="55" t="str">
        <f>IF(OR($AP1720&lt;SetUp!$B$97,$AP1720&gt;SetUp!$B$98),"Não","Sim")</f>
        <v>Não</v>
      </c>
      <c r="AV1720" s="68">
        <f t="shared" si="536"/>
        <v>0.40249223594996214</v>
      </c>
      <c r="AW1720" s="68">
        <f t="shared" si="537"/>
        <v>0.88021120708311407</v>
      </c>
      <c r="AX1720" s="68">
        <f t="shared" si="538"/>
        <v>-0.790484985457369</v>
      </c>
      <c r="AY1720" s="68">
        <f t="shared" si="539"/>
        <v>-0.11082621237012044</v>
      </c>
      <c r="AZ1720" s="68">
        <f t="shared" si="540"/>
        <v>0.61277176907471265</v>
      </c>
      <c r="BA1720" s="68">
        <f t="shared" si="541"/>
        <v>0.47771897113315193</v>
      </c>
      <c r="BB1720" s="68">
        <f t="shared" si="542"/>
        <v>0.67965877308724854</v>
      </c>
    </row>
    <row r="1721" spans="1:54" x14ac:dyDescent="0.3">
      <c r="A1721" s="64">
        <v>28383</v>
      </c>
      <c r="B1721" s="57">
        <v>0.10199999999999999</v>
      </c>
      <c r="C1721" s="57">
        <v>5.6000000000000001E-2</v>
      </c>
      <c r="D1721" s="57">
        <v>4.7469999999999999</v>
      </c>
      <c r="E1721" s="57">
        <f t="shared" si="527"/>
        <v>0.10199999999999999</v>
      </c>
      <c r="F1721" s="57">
        <f t="shared" si="528"/>
        <v>4.6449999999999996</v>
      </c>
      <c r="G1721" s="57">
        <f t="shared" si="529"/>
        <v>0</v>
      </c>
      <c r="H1721" s="57">
        <f>IF(Q1720&gt;SetUp!$B$56,SetUp!$B$56,Q1720)</f>
        <v>0</v>
      </c>
      <c r="I1721" s="57">
        <f t="shared" si="543"/>
        <v>0.52802891556392928</v>
      </c>
      <c r="J1721" s="57">
        <f>MIN(F1721,H1721,(1-EXP(-SetUp!$B$52*H1721/SetUp!$B$56))*F1721)</f>
        <v>0</v>
      </c>
      <c r="K1721" s="57">
        <f t="shared" si="530"/>
        <v>0</v>
      </c>
      <c r="L1721" s="57">
        <f>IF(I1721&lt;=0,0,MIN(SetUp!$B$50*I1721^SetUp!$B$55,I1721))</f>
        <v>7.0597993935246637E-3</v>
      </c>
      <c r="M1721" s="57">
        <f t="shared" si="531"/>
        <v>0.52096911617040464</v>
      </c>
      <c r="N1721" s="57">
        <f>IF(SetUp!$B$62=0,X1721,(B1721-E1721)*(1-(H1721/SetUp!$B$66/SetUp!$B$56)))</f>
        <v>0</v>
      </c>
      <c r="O1721" s="57">
        <f>K1721*SetUp!$B$65</f>
        <v>0</v>
      </c>
      <c r="P1721" s="57">
        <f>MIN(SetUp!$B$54*L1721^SetUp!$B$51,L1721)</f>
        <v>3.9419522450460671E-3</v>
      </c>
      <c r="Q1721" s="57">
        <f t="shared" si="532"/>
        <v>0</v>
      </c>
      <c r="R1721" s="57">
        <f>IF((H1721+N1721-O1721)&gt;SetUp!$B$56,T1720+H1721+N1721-O1721-SetUp!$B$56,T1720)</f>
        <v>0</v>
      </c>
      <c r="S1721" s="57">
        <f>R1721*SetUp!$B$65</f>
        <v>0</v>
      </c>
      <c r="T1721" s="57">
        <f>IF((R1721-S1721)&lt;SetUp!$B$53,R1721-S1721,SetUp!$B$53)</f>
        <v>0</v>
      </c>
      <c r="U1721" s="57">
        <f t="shared" si="533"/>
        <v>0.52096911617040464</v>
      </c>
      <c r="V1721" s="57">
        <f>(L1721-P1721)/1000*SetUp!$B$13*1000000/SetUp!$B$48</f>
        <v>0.17733592178954122</v>
      </c>
      <c r="W1721" s="57">
        <f t="shared" si="544"/>
        <v>2.8622937353617317E-17</v>
      </c>
      <c r="X1721" s="57">
        <f>MAX((SetUp!$B$56*(1-($H1721/SetUp!$B$56)^2)*TANH(($B1721-$D1721)/SetUp!$B$56))/(1+$H1721/SetUp!$B$56*TANH(($B1721-$D1721)/SetUp!$B$56)),0)</f>
        <v>0</v>
      </c>
      <c r="AP1721" s="64">
        <v>28965</v>
      </c>
      <c r="AQ1721" s="55">
        <v>4</v>
      </c>
      <c r="AR1721" s="55">
        <v>111</v>
      </c>
      <c r="AS1721" s="66">
        <f t="shared" si="534"/>
        <v>0.21</v>
      </c>
      <c r="AT1721" s="66">
        <f t="shared" si="535"/>
        <v>0.74364246782591059</v>
      </c>
      <c r="AU1721" s="55" t="str">
        <f>IF(OR($AP1721&lt;SetUp!$B$97,$AP1721&gt;SetUp!$B$98),"Não","Sim")</f>
        <v>Não</v>
      </c>
      <c r="AV1721" s="68">
        <f t="shared" si="536"/>
        <v>0.45825756949558399</v>
      </c>
      <c r="AW1721" s="68">
        <f t="shared" si="537"/>
        <v>0.86234706923947424</v>
      </c>
      <c r="AX1721" s="68">
        <f t="shared" si="538"/>
        <v>-0.6777807052660807</v>
      </c>
      <c r="AY1721" s="68">
        <f t="shared" si="539"/>
        <v>-0.12863581656581169</v>
      </c>
      <c r="AZ1721" s="68">
        <f t="shared" si="540"/>
        <v>0.53364246782591063</v>
      </c>
      <c r="BA1721" s="68">
        <f t="shared" si="541"/>
        <v>0.40408949974389025</v>
      </c>
      <c r="BB1721" s="68">
        <f t="shared" si="542"/>
        <v>0.54914488870026901</v>
      </c>
    </row>
    <row r="1722" spans="1:54" x14ac:dyDescent="0.3">
      <c r="A1722" s="64">
        <v>28384</v>
      </c>
      <c r="B1722" s="57">
        <v>9.0999999999999998E-2</v>
      </c>
      <c r="C1722" s="57">
        <v>0.05</v>
      </c>
      <c r="D1722" s="57">
        <v>4.7469999999999999</v>
      </c>
      <c r="E1722" s="57">
        <f t="shared" si="527"/>
        <v>9.0999999999999998E-2</v>
      </c>
      <c r="F1722" s="57">
        <f t="shared" si="528"/>
        <v>4.6559999999999997</v>
      </c>
      <c r="G1722" s="57">
        <f t="shared" si="529"/>
        <v>0</v>
      </c>
      <c r="H1722" s="57">
        <f>IF(Q1721&gt;SetUp!$B$56,SetUp!$B$56,Q1721)</f>
        <v>0</v>
      </c>
      <c r="I1722" s="57">
        <f t="shared" si="543"/>
        <v>0.52096911617040464</v>
      </c>
      <c r="J1722" s="57">
        <f>MIN(F1722,H1722,(1-EXP(-SetUp!$B$52*H1722/SetUp!$B$56))*F1722)</f>
        <v>0</v>
      </c>
      <c r="K1722" s="57">
        <f t="shared" si="530"/>
        <v>0</v>
      </c>
      <c r="L1722" s="57">
        <f>IF(I1722&lt;=0,0,MIN(SetUp!$B$50*I1722^SetUp!$B$55,I1722))</f>
        <v>6.9031845150451174E-3</v>
      </c>
      <c r="M1722" s="57">
        <f t="shared" si="531"/>
        <v>0.51406593165535952</v>
      </c>
      <c r="N1722" s="57">
        <f>IF(SetUp!$B$62=0,X1722,(B1722-E1722)*(1-(H1722/SetUp!$B$66/SetUp!$B$56)))</f>
        <v>0</v>
      </c>
      <c r="O1722" s="57">
        <f>K1722*SetUp!$B$65</f>
        <v>0</v>
      </c>
      <c r="P1722" s="57">
        <f>MIN(SetUp!$B$54*L1722^SetUp!$B$51,L1722)</f>
        <v>3.8559751370048829E-3</v>
      </c>
      <c r="Q1722" s="57">
        <f t="shared" si="532"/>
        <v>0</v>
      </c>
      <c r="R1722" s="57">
        <f>IF((H1722+N1722-O1722)&gt;SetUp!$B$56,T1721+H1722+N1722-O1722-SetUp!$B$56,T1721)</f>
        <v>0</v>
      </c>
      <c r="S1722" s="57">
        <f>R1722*SetUp!$B$65</f>
        <v>0</v>
      </c>
      <c r="T1722" s="57">
        <f>IF((R1722-S1722)&lt;SetUp!$B$53,R1722-S1722,SetUp!$B$53)</f>
        <v>0</v>
      </c>
      <c r="U1722" s="57">
        <f t="shared" si="533"/>
        <v>0.51406593165535952</v>
      </c>
      <c r="V1722" s="57">
        <f>(L1722-P1722)/1000*SetUp!$B$13*1000000/SetUp!$B$48</f>
        <v>0.17331820907390746</v>
      </c>
      <c r="W1722" s="57">
        <f t="shared" si="544"/>
        <v>-6.9388939039072284E-18</v>
      </c>
      <c r="X1722" s="57">
        <f>MAX((SetUp!$B$56*(1-($H1722/SetUp!$B$56)^2)*TANH(($B1722-$D1722)/SetUp!$B$56))/(1+$H1722/SetUp!$B$56*TANH(($B1722-$D1722)/SetUp!$B$56)),0)</f>
        <v>0</v>
      </c>
      <c r="AP1722" s="64">
        <v>28966</v>
      </c>
      <c r="AQ1722" s="55">
        <v>4</v>
      </c>
      <c r="AR1722" s="55">
        <v>112</v>
      </c>
      <c r="AS1722" s="66">
        <f t="shared" si="534"/>
        <v>1.1259999999999999</v>
      </c>
      <c r="AT1722" s="66">
        <f t="shared" si="535"/>
        <v>0.7142355547291166</v>
      </c>
      <c r="AU1722" s="55" t="str">
        <f>IF(OR($AP1722&lt;SetUp!$B$97,$AP1722&gt;SetUp!$B$98),"Não","Sim")</f>
        <v>Não</v>
      </c>
      <c r="AV1722" s="68">
        <f t="shared" si="536"/>
        <v>1.0611314715905846</v>
      </c>
      <c r="AW1722" s="68">
        <f t="shared" si="537"/>
        <v>0.84512457941366048</v>
      </c>
      <c r="AX1722" s="68">
        <f t="shared" si="538"/>
        <v>5.1538390515327381E-2</v>
      </c>
      <c r="AY1722" s="68">
        <f t="shared" si="539"/>
        <v>-0.14615853437521448</v>
      </c>
      <c r="AZ1722" s="68">
        <f t="shared" si="540"/>
        <v>-0.41176444527088329</v>
      </c>
      <c r="BA1722" s="68">
        <f t="shared" si="541"/>
        <v>-0.21600689217692415</v>
      </c>
      <c r="BB1722" s="68">
        <f t="shared" si="542"/>
        <v>-0.19769692489054186</v>
      </c>
    </row>
    <row r="1723" spans="1:54" x14ac:dyDescent="0.3">
      <c r="A1723" s="64">
        <v>28385</v>
      </c>
      <c r="B1723" s="57">
        <v>3.3000000000000002E-2</v>
      </c>
      <c r="C1723" s="57">
        <v>0.05</v>
      </c>
      <c r="D1723" s="57">
        <v>4.7469999999999999</v>
      </c>
      <c r="E1723" s="57">
        <f t="shared" si="527"/>
        <v>3.3000000000000002E-2</v>
      </c>
      <c r="F1723" s="57">
        <f t="shared" si="528"/>
        <v>4.7139999999999995</v>
      </c>
      <c r="G1723" s="57">
        <f t="shared" si="529"/>
        <v>0</v>
      </c>
      <c r="H1723" s="57">
        <f>IF(Q1722&gt;SetUp!$B$56,SetUp!$B$56,Q1722)</f>
        <v>0</v>
      </c>
      <c r="I1723" s="57">
        <f t="shared" si="543"/>
        <v>0.51406593165535952</v>
      </c>
      <c r="J1723" s="57">
        <f>MIN(F1723,H1723,(1-EXP(-SetUp!$B$52*H1723/SetUp!$B$56))*F1723)</f>
        <v>0</v>
      </c>
      <c r="K1723" s="57">
        <f t="shared" si="530"/>
        <v>0</v>
      </c>
      <c r="L1723" s="57">
        <f>IF(I1723&lt;=0,0,MIN(SetUp!$B$50*I1723^SetUp!$B$55,I1723))</f>
        <v>6.7514059623900316E-3</v>
      </c>
      <c r="M1723" s="57">
        <f t="shared" si="531"/>
        <v>0.50731452569296953</v>
      </c>
      <c r="N1723" s="57">
        <f>IF(SetUp!$B$62=0,X1723,(B1723-E1723)*(1-(H1723/SetUp!$B$66/SetUp!$B$56)))</f>
        <v>0</v>
      </c>
      <c r="O1723" s="57">
        <f>K1723*SetUp!$B$65</f>
        <v>0</v>
      </c>
      <c r="P1723" s="57">
        <f>MIN(SetUp!$B$54*L1723^SetUp!$B$51,L1723)</f>
        <v>3.7726213708014367E-3</v>
      </c>
      <c r="Q1723" s="57">
        <f t="shared" si="532"/>
        <v>0</v>
      </c>
      <c r="R1723" s="57">
        <f>IF((H1723+N1723-O1723)&gt;SetUp!$B$56,T1722+H1723+N1723-O1723-SetUp!$B$56,T1722)</f>
        <v>0</v>
      </c>
      <c r="S1723" s="57">
        <f>R1723*SetUp!$B$65</f>
        <v>0</v>
      </c>
      <c r="T1723" s="57">
        <f>IF((R1723-S1723)&lt;SetUp!$B$53,R1723-S1723,SetUp!$B$53)</f>
        <v>0</v>
      </c>
      <c r="U1723" s="57">
        <f t="shared" si="533"/>
        <v>0.50731452569296953</v>
      </c>
      <c r="V1723" s="57">
        <f>(L1723-P1723)/1000*SetUp!$B$13*1000000/SetUp!$B$48</f>
        <v>0.16942636575998005</v>
      </c>
      <c r="W1723" s="57">
        <f t="shared" si="544"/>
        <v>4.2500725161431774E-17</v>
      </c>
      <c r="X1723" s="57">
        <f>MAX((SetUp!$B$56*(1-($H1723/SetUp!$B$56)^2)*TANH(($B1723-$D1723)/SetUp!$B$56))/(1+$H1723/SetUp!$B$56*TANH(($B1723-$D1723)/SetUp!$B$56)),0)</f>
        <v>0</v>
      </c>
      <c r="AP1723" s="64">
        <v>28967</v>
      </c>
      <c r="AQ1723" s="55">
        <v>4</v>
      </c>
      <c r="AR1723" s="55">
        <v>113</v>
      </c>
      <c r="AS1723" s="66">
        <f t="shared" si="534"/>
        <v>0.45300000000000001</v>
      </c>
      <c r="AT1723" s="66">
        <f t="shared" si="535"/>
        <v>0.68643029074025574</v>
      </c>
      <c r="AU1723" s="55" t="str">
        <f>IF(OR($AP1723&lt;SetUp!$B$97,$AP1723&gt;SetUp!$B$98),"Não","Sim")</f>
        <v>Não</v>
      </c>
      <c r="AV1723" s="68">
        <f t="shared" si="536"/>
        <v>0.67305274681855365</v>
      </c>
      <c r="AW1723" s="68">
        <f t="shared" si="537"/>
        <v>0.82851088752065039</v>
      </c>
      <c r="AX1723" s="68">
        <f t="shared" si="538"/>
        <v>-0.34390179798716813</v>
      </c>
      <c r="AY1723" s="68">
        <f t="shared" si="539"/>
        <v>-0.16340356022478228</v>
      </c>
      <c r="AZ1723" s="68">
        <f t="shared" si="540"/>
        <v>0.23343029074025573</v>
      </c>
      <c r="BA1723" s="68">
        <f t="shared" si="541"/>
        <v>0.15545814070209674</v>
      </c>
      <c r="BB1723" s="68">
        <f t="shared" si="542"/>
        <v>0.18049823776238585</v>
      </c>
    </row>
    <row r="1724" spans="1:54" x14ac:dyDescent="0.3">
      <c r="A1724" s="64">
        <v>28386</v>
      </c>
      <c r="B1724" s="57">
        <v>0.37</v>
      </c>
      <c r="C1724" s="57">
        <v>0.05</v>
      </c>
      <c r="D1724" s="57">
        <v>4.7469999999999999</v>
      </c>
      <c r="E1724" s="57">
        <f t="shared" si="527"/>
        <v>0.37</v>
      </c>
      <c r="F1724" s="57">
        <f t="shared" si="528"/>
        <v>4.3769999999999998</v>
      </c>
      <c r="G1724" s="57">
        <f t="shared" si="529"/>
        <v>0</v>
      </c>
      <c r="H1724" s="57">
        <f>IF(Q1723&gt;SetUp!$B$56,SetUp!$B$56,Q1723)</f>
        <v>0</v>
      </c>
      <c r="I1724" s="57">
        <f t="shared" si="543"/>
        <v>0.50731452569296953</v>
      </c>
      <c r="J1724" s="57">
        <f>MIN(F1724,H1724,(1-EXP(-SetUp!$B$52*H1724/SetUp!$B$56))*F1724)</f>
        <v>0</v>
      </c>
      <c r="K1724" s="57">
        <f t="shared" si="530"/>
        <v>0</v>
      </c>
      <c r="L1724" s="57">
        <f>IF(I1724&lt;=0,0,MIN(SetUp!$B$50*I1724^SetUp!$B$55,I1724))</f>
        <v>6.6042729411092942E-3</v>
      </c>
      <c r="M1724" s="57">
        <f t="shared" si="531"/>
        <v>0.50071025275186021</v>
      </c>
      <c r="N1724" s="57">
        <f>IF(SetUp!$B$62=0,X1724,(B1724-E1724)*(1-(H1724/SetUp!$B$66/SetUp!$B$56)))</f>
        <v>0</v>
      </c>
      <c r="O1724" s="57">
        <f>K1724*SetUp!$B$65</f>
        <v>0</v>
      </c>
      <c r="P1724" s="57">
        <f>MIN(SetUp!$B$54*L1724^SetUp!$B$51,L1724)</f>
        <v>3.6917884072845348E-3</v>
      </c>
      <c r="Q1724" s="57">
        <f t="shared" si="532"/>
        <v>0</v>
      </c>
      <c r="R1724" s="57">
        <f>IF((H1724+N1724-O1724)&gt;SetUp!$B$56,T1723+H1724+N1724-O1724-SetUp!$B$56,T1723)</f>
        <v>0</v>
      </c>
      <c r="S1724" s="57">
        <f>R1724*SetUp!$B$65</f>
        <v>0</v>
      </c>
      <c r="T1724" s="57">
        <f>IF((R1724-S1724)&lt;SetUp!$B$53,R1724-S1724,SetUp!$B$53)</f>
        <v>0</v>
      </c>
      <c r="U1724" s="57">
        <f t="shared" si="533"/>
        <v>0.50071025275186021</v>
      </c>
      <c r="V1724" s="57">
        <f>(L1724-P1724)/1000*SetUp!$B$13*1000000/SetUp!$B$48</f>
        <v>0.16565537209084308</v>
      </c>
      <c r="W1724" s="57">
        <f t="shared" si="544"/>
        <v>-2.9490299091605721E-17</v>
      </c>
      <c r="X1724" s="57">
        <f>MAX((SetUp!$B$56*(1-($H1724/SetUp!$B$56)^2)*TANH(($B1724-$D1724)/SetUp!$B$56))/(1+$H1724/SetUp!$B$56*TANH(($B1724-$D1724)/SetUp!$B$56)),0)</f>
        <v>0</v>
      </c>
      <c r="AP1724" s="64">
        <v>28968</v>
      </c>
      <c r="AQ1724" s="55">
        <v>4</v>
      </c>
      <c r="AR1724" s="55">
        <v>114</v>
      </c>
      <c r="AS1724" s="66">
        <f t="shared" si="534"/>
        <v>0.77</v>
      </c>
      <c r="AT1724" s="66">
        <f t="shared" si="535"/>
        <v>0.66011613678441827</v>
      </c>
      <c r="AU1724" s="55" t="str">
        <f>IF(OR($AP1724&lt;SetUp!$B$97,$AP1724&gt;SetUp!$B$98),"Não","Sim")</f>
        <v>Não</v>
      </c>
      <c r="AV1724" s="68">
        <f t="shared" si="536"/>
        <v>0.87749643873921224</v>
      </c>
      <c r="AW1724" s="68">
        <f t="shared" si="537"/>
        <v>0.81247531456926014</v>
      </c>
      <c r="AX1724" s="68">
        <f t="shared" si="538"/>
        <v>-0.11350927482751812</v>
      </c>
      <c r="AY1724" s="68">
        <f t="shared" si="539"/>
        <v>-0.18037965062855446</v>
      </c>
      <c r="AZ1724" s="68">
        <f t="shared" si="540"/>
        <v>-0.10988386321558175</v>
      </c>
      <c r="BA1724" s="68">
        <f t="shared" si="541"/>
        <v>-6.5021124169952094E-2</v>
      </c>
      <c r="BB1724" s="68">
        <f t="shared" si="542"/>
        <v>-6.6870375801036344E-2</v>
      </c>
    </row>
    <row r="1725" spans="1:54" x14ac:dyDescent="0.3">
      <c r="A1725" s="64">
        <v>28387</v>
      </c>
      <c r="B1725" s="57">
        <v>7.2999999999999995E-2</v>
      </c>
      <c r="C1725" s="57">
        <v>0.05</v>
      </c>
      <c r="D1725" s="57">
        <v>4.7469999999999999</v>
      </c>
      <c r="E1725" s="57">
        <f t="shared" si="527"/>
        <v>7.2999999999999995E-2</v>
      </c>
      <c r="F1725" s="57">
        <f t="shared" si="528"/>
        <v>4.6739999999999995</v>
      </c>
      <c r="G1725" s="57">
        <f t="shared" si="529"/>
        <v>0</v>
      </c>
      <c r="H1725" s="57">
        <f>IF(Q1724&gt;SetUp!$B$56,SetUp!$B$56,Q1724)</f>
        <v>0</v>
      </c>
      <c r="I1725" s="57">
        <f t="shared" si="543"/>
        <v>0.50071025275186021</v>
      </c>
      <c r="J1725" s="57">
        <f>MIN(F1725,H1725,(1-EXP(-SetUp!$B$52*H1725/SetUp!$B$56))*F1725)</f>
        <v>0</v>
      </c>
      <c r="K1725" s="57">
        <f t="shared" si="530"/>
        <v>0</v>
      </c>
      <c r="L1725" s="57">
        <f>IF(I1725&lt;=0,0,MIN(SetUp!$B$50*I1725^SetUp!$B$55,I1725))</f>
        <v>6.4616037939766767E-3</v>
      </c>
      <c r="M1725" s="57">
        <f t="shared" si="531"/>
        <v>0.49424864895788351</v>
      </c>
      <c r="N1725" s="57">
        <f>IF(SetUp!$B$62=0,X1725,(B1725-E1725)*(1-(H1725/SetUp!$B$66/SetUp!$B$56)))</f>
        <v>0</v>
      </c>
      <c r="O1725" s="57">
        <f>K1725*SetUp!$B$65</f>
        <v>0</v>
      </c>
      <c r="P1725" s="57">
        <f>MIN(SetUp!$B$54*L1725^SetUp!$B$51,L1725)</f>
        <v>3.6133785812601524E-3</v>
      </c>
      <c r="Q1725" s="57">
        <f t="shared" si="532"/>
        <v>0</v>
      </c>
      <c r="R1725" s="57">
        <f>IF((H1725+N1725-O1725)&gt;SetUp!$B$56,T1724+H1725+N1725-O1725-SetUp!$B$56,T1724)</f>
        <v>0</v>
      </c>
      <c r="S1725" s="57">
        <f>R1725*SetUp!$B$65</f>
        <v>0</v>
      </c>
      <c r="T1725" s="57">
        <f>IF((R1725-S1725)&lt;SetUp!$B$53,R1725-S1725,SetUp!$B$53)</f>
        <v>0</v>
      </c>
      <c r="U1725" s="57">
        <f t="shared" si="533"/>
        <v>0.49424864895788351</v>
      </c>
      <c r="V1725" s="57">
        <f>(L1725-P1725)/1000*SetUp!$B$13*1000000/SetUp!$B$48</f>
        <v>0.16200045079431333</v>
      </c>
      <c r="W1725" s="57">
        <f t="shared" si="544"/>
        <v>-2.3418766925686896E-17</v>
      </c>
      <c r="X1725" s="57">
        <f>MAX((SetUp!$B$56*(1-($H1725/SetUp!$B$56)^2)*TANH(($B1725-$D1725)/SetUp!$B$56))/(1+$H1725/SetUp!$B$56*TANH(($B1725-$D1725)/SetUp!$B$56)),0)</f>
        <v>0</v>
      </c>
      <c r="AP1725" s="64">
        <v>28969</v>
      </c>
      <c r="AQ1725" s="55">
        <v>4</v>
      </c>
      <c r="AR1725" s="55">
        <v>115</v>
      </c>
      <c r="AS1725" s="66">
        <f t="shared" si="534"/>
        <v>0.77</v>
      </c>
      <c r="AT1725" s="66">
        <f t="shared" si="535"/>
        <v>0.63519174935279044</v>
      </c>
      <c r="AU1725" s="55" t="str">
        <f>IF(OR($AP1725&lt;SetUp!$B$97,$AP1725&gt;SetUp!$B$98),"Não","Sim")</f>
        <v>Não</v>
      </c>
      <c r="AV1725" s="68">
        <f t="shared" si="536"/>
        <v>0.87749643873921224</v>
      </c>
      <c r="AW1725" s="68">
        <f t="shared" si="537"/>
        <v>0.79698917768862487</v>
      </c>
      <c r="AX1725" s="68">
        <f t="shared" si="538"/>
        <v>-0.11350927482751812</v>
      </c>
      <c r="AY1725" s="68">
        <f t="shared" si="539"/>
        <v>-0.19709515169214828</v>
      </c>
      <c r="AZ1725" s="68">
        <f t="shared" si="540"/>
        <v>-0.13480825064720958</v>
      </c>
      <c r="BA1725" s="68">
        <f t="shared" si="541"/>
        <v>-8.0507261050587364E-2</v>
      </c>
      <c r="BB1725" s="68">
        <f t="shared" si="542"/>
        <v>-8.3585876864630163E-2</v>
      </c>
    </row>
    <row r="1726" spans="1:54" x14ac:dyDescent="0.3">
      <c r="A1726" s="64">
        <v>28388</v>
      </c>
      <c r="B1726" s="57">
        <v>0.20499999999999999</v>
      </c>
      <c r="C1726" s="57">
        <v>0.05</v>
      </c>
      <c r="D1726" s="57">
        <v>4.7469999999999999</v>
      </c>
      <c r="E1726" s="57">
        <f t="shared" si="527"/>
        <v>0.20499999999999999</v>
      </c>
      <c r="F1726" s="57">
        <f t="shared" si="528"/>
        <v>4.5419999999999998</v>
      </c>
      <c r="G1726" s="57">
        <f t="shared" si="529"/>
        <v>0</v>
      </c>
      <c r="H1726" s="57">
        <f>IF(Q1725&gt;SetUp!$B$56,SetUp!$B$56,Q1725)</f>
        <v>0</v>
      </c>
      <c r="I1726" s="57">
        <f t="shared" si="543"/>
        <v>0.49424864895788351</v>
      </c>
      <c r="J1726" s="57">
        <f>MIN(F1726,H1726,(1-EXP(-SetUp!$B$52*H1726/SetUp!$B$56))*F1726)</f>
        <v>0</v>
      </c>
      <c r="K1726" s="57">
        <f t="shared" si="530"/>
        <v>0</v>
      </c>
      <c r="L1726" s="57">
        <f>IF(I1726&lt;=0,0,MIN(SetUp!$B$50*I1726^SetUp!$B$55,I1726))</f>
        <v>6.3232254874795724E-3</v>
      </c>
      <c r="M1726" s="57">
        <f t="shared" si="531"/>
        <v>0.48792542347040391</v>
      </c>
      <c r="N1726" s="57">
        <f>IF(SetUp!$B$62=0,X1726,(B1726-E1726)*(1-(H1726/SetUp!$B$66/SetUp!$B$56)))</f>
        <v>0</v>
      </c>
      <c r="O1726" s="57">
        <f>K1726*SetUp!$B$65</f>
        <v>0</v>
      </c>
      <c r="P1726" s="57">
        <f>MIN(SetUp!$B$54*L1726^SetUp!$B$51,L1726)</f>
        <v>3.5372988292937529E-3</v>
      </c>
      <c r="Q1726" s="57">
        <f t="shared" si="532"/>
        <v>0</v>
      </c>
      <c r="R1726" s="57">
        <f>IF((H1726+N1726-O1726)&gt;SetUp!$B$56,T1725+H1726+N1726-O1726-SetUp!$B$56,T1725)</f>
        <v>0</v>
      </c>
      <c r="S1726" s="57">
        <f>R1726*SetUp!$B$65</f>
        <v>0</v>
      </c>
      <c r="T1726" s="57">
        <f>IF((R1726-S1726)&lt;SetUp!$B$53,R1726-S1726,SetUp!$B$53)</f>
        <v>0</v>
      </c>
      <c r="U1726" s="57">
        <f t="shared" si="533"/>
        <v>0.48792542347040391</v>
      </c>
      <c r="V1726" s="57">
        <f>(L1726-P1726)/1000*SetUp!$B$13*1000000/SetUp!$B$48</f>
        <v>0.1584570533576399</v>
      </c>
      <c r="W1726" s="57">
        <f t="shared" si="544"/>
        <v>-2.7755575615628914E-17</v>
      </c>
      <c r="X1726" s="57">
        <f>MAX((SetUp!$B$56*(1-($H1726/SetUp!$B$56)^2)*TANH(($B1726-$D1726)/SetUp!$B$56))/(1+$H1726/SetUp!$B$56*TANH(($B1726-$D1726)/SetUp!$B$56)),0)</f>
        <v>0</v>
      </c>
      <c r="AP1726" s="64">
        <v>28970</v>
      </c>
      <c r="AQ1726" s="55">
        <v>4</v>
      </c>
      <c r="AR1726" s="55">
        <v>116</v>
      </c>
      <c r="AS1726" s="66">
        <f t="shared" si="534"/>
        <v>0.59699999999999998</v>
      </c>
      <c r="AT1726" s="66">
        <f t="shared" si="535"/>
        <v>0.61628206603363722</v>
      </c>
      <c r="AU1726" s="55" t="str">
        <f>IF(OR($AP1726&lt;SetUp!$B$97,$AP1726&gt;SetUp!$B$98),"Não","Sim")</f>
        <v>Não</v>
      </c>
      <c r="AV1726" s="68">
        <f t="shared" si="536"/>
        <v>0.77265775088327426</v>
      </c>
      <c r="AW1726" s="68">
        <f t="shared" si="537"/>
        <v>0.78503634695066016</v>
      </c>
      <c r="AX1726" s="68">
        <f t="shared" si="538"/>
        <v>-0.22402566887063094</v>
      </c>
      <c r="AY1726" s="68">
        <f t="shared" si="539"/>
        <v>-0.21022047016637857</v>
      </c>
      <c r="AZ1726" s="68">
        <f t="shared" si="540"/>
        <v>1.9282066033637246E-2</v>
      </c>
      <c r="BA1726" s="68">
        <f t="shared" si="541"/>
        <v>1.2378596067385894E-2</v>
      </c>
      <c r="BB1726" s="68">
        <f t="shared" si="542"/>
        <v>1.3805198704252369E-2</v>
      </c>
    </row>
    <row r="1727" spans="1:54" x14ac:dyDescent="0.3">
      <c r="A1727" s="64">
        <v>28389</v>
      </c>
      <c r="B1727" s="57">
        <v>0</v>
      </c>
      <c r="C1727" s="57">
        <v>4.4999999999999998E-2</v>
      </c>
      <c r="D1727" s="57">
        <v>4.7469999999999999</v>
      </c>
      <c r="E1727" s="57">
        <f t="shared" si="527"/>
        <v>0</v>
      </c>
      <c r="F1727" s="57">
        <f t="shared" si="528"/>
        <v>4.7469999999999999</v>
      </c>
      <c r="G1727" s="57">
        <f t="shared" si="529"/>
        <v>0</v>
      </c>
      <c r="H1727" s="57">
        <f>IF(Q1726&gt;SetUp!$B$56,SetUp!$B$56,Q1726)</f>
        <v>0</v>
      </c>
      <c r="I1727" s="57">
        <f t="shared" si="543"/>
        <v>0.48792542347040391</v>
      </c>
      <c r="J1727" s="57">
        <f>MIN(F1727,H1727,(1-EXP(-SetUp!$B$52*H1727/SetUp!$B$56))*F1727)</f>
        <v>0</v>
      </c>
      <c r="K1727" s="57">
        <f t="shared" si="530"/>
        <v>0</v>
      </c>
      <c r="L1727" s="57">
        <f>IF(I1727&lt;=0,0,MIN(SetUp!$B$50*I1727^SetUp!$B$55,I1727))</f>
        <v>6.1889731313679334E-3</v>
      </c>
      <c r="M1727" s="57">
        <f t="shared" si="531"/>
        <v>0.48173645033903595</v>
      </c>
      <c r="N1727" s="57">
        <f>IF(SetUp!$B$62=0,X1727,(B1727-E1727)*(1-(H1727/SetUp!$B$66/SetUp!$B$56)))</f>
        <v>0</v>
      </c>
      <c r="O1727" s="57">
        <f>K1727*SetUp!$B$65</f>
        <v>0</v>
      </c>
      <c r="P1727" s="57">
        <f>MIN(SetUp!$B$54*L1727^SetUp!$B$51,L1727)</f>
        <v>3.4634604349418493E-3</v>
      </c>
      <c r="Q1727" s="57">
        <f t="shared" si="532"/>
        <v>0</v>
      </c>
      <c r="R1727" s="57">
        <f>IF((H1727+N1727-O1727)&gt;SetUp!$B$56,T1726+H1727+N1727-O1727-SetUp!$B$56,T1726)</f>
        <v>0</v>
      </c>
      <c r="S1727" s="57">
        <f>R1727*SetUp!$B$65</f>
        <v>0</v>
      </c>
      <c r="T1727" s="57">
        <f>IF((R1727-S1727)&lt;SetUp!$B$53,R1727-S1727,SetUp!$B$53)</f>
        <v>0</v>
      </c>
      <c r="U1727" s="57">
        <f t="shared" si="533"/>
        <v>0.48173645033903595</v>
      </c>
      <c r="V1727" s="57">
        <f>(L1727-P1727)/1000*SetUp!$B$13*1000000/SetUp!$B$48</f>
        <v>0.15502084719119949</v>
      </c>
      <c r="W1727" s="57">
        <f t="shared" si="544"/>
        <v>-2.5153490401663703E-17</v>
      </c>
      <c r="X1727" s="57">
        <f>MAX((SetUp!$B$56*(1-($H1727/SetUp!$B$56)^2)*TANH(($B1727-$D1727)/SetUp!$B$56))/(1+$H1727/SetUp!$B$56*TANH(($B1727-$D1727)/SetUp!$B$56)),0)</f>
        <v>0</v>
      </c>
      <c r="AP1727" s="64">
        <v>28971</v>
      </c>
      <c r="AQ1727" s="55">
        <v>4</v>
      </c>
      <c r="AR1727" s="55">
        <v>117</v>
      </c>
      <c r="AS1727" s="66">
        <f t="shared" si="534"/>
        <v>0.41</v>
      </c>
      <c r="AT1727" s="66">
        <f t="shared" si="535"/>
        <v>0.59362517559137373</v>
      </c>
      <c r="AU1727" s="55" t="str">
        <f>IF(OR($AP1727&lt;SetUp!$B$97,$AP1727&gt;SetUp!$B$98),"Não","Sim")</f>
        <v>Não</v>
      </c>
      <c r="AV1727" s="68">
        <f t="shared" si="536"/>
        <v>0.6403124237432849</v>
      </c>
      <c r="AW1727" s="68">
        <f t="shared" si="537"/>
        <v>0.77047074934183823</v>
      </c>
      <c r="AX1727" s="68">
        <f t="shared" si="538"/>
        <v>-0.38721614328026455</v>
      </c>
      <c r="AY1727" s="68">
        <f t="shared" si="539"/>
        <v>-0.22648768894775906</v>
      </c>
      <c r="AZ1727" s="68">
        <f t="shared" si="540"/>
        <v>0.18362517559137376</v>
      </c>
      <c r="BA1727" s="68">
        <f t="shared" si="541"/>
        <v>0.13015832559855334</v>
      </c>
      <c r="BB1727" s="68">
        <f t="shared" si="542"/>
        <v>0.16072845433250549</v>
      </c>
    </row>
    <row r="1728" spans="1:54" x14ac:dyDescent="0.3">
      <c r="A1728" s="64">
        <v>28390</v>
      </c>
      <c r="B1728" s="57">
        <v>7.1999999999999995E-2</v>
      </c>
      <c r="C1728" s="57">
        <v>4.4999999999999998E-2</v>
      </c>
      <c r="D1728" s="57">
        <v>4.7469999999999999</v>
      </c>
      <c r="E1728" s="57">
        <f t="shared" si="527"/>
        <v>7.1999999999999995E-2</v>
      </c>
      <c r="F1728" s="57">
        <f t="shared" si="528"/>
        <v>4.6749999999999998</v>
      </c>
      <c r="G1728" s="57">
        <f t="shared" si="529"/>
        <v>0</v>
      </c>
      <c r="H1728" s="57">
        <f>IF(Q1727&gt;SetUp!$B$56,SetUp!$B$56,Q1727)</f>
        <v>0</v>
      </c>
      <c r="I1728" s="57">
        <f t="shared" si="543"/>
        <v>0.48173645033903595</v>
      </c>
      <c r="J1728" s="57">
        <f>MIN(F1728,H1728,(1-EXP(-SetUp!$B$52*H1728/SetUp!$B$56))*F1728)</f>
        <v>0</v>
      </c>
      <c r="K1728" s="57">
        <f t="shared" si="530"/>
        <v>0</v>
      </c>
      <c r="L1728" s="57">
        <f>IF(I1728&lt;=0,0,MIN(SetUp!$B$50*I1728^SetUp!$B$55,I1728))</f>
        <v>6.0586895288680083E-3</v>
      </c>
      <c r="M1728" s="57">
        <f t="shared" si="531"/>
        <v>0.47567776081016794</v>
      </c>
      <c r="N1728" s="57">
        <f>IF(SetUp!$B$62=0,X1728,(B1728-E1728)*(1-(H1728/SetUp!$B$66/SetUp!$B$56)))</f>
        <v>0</v>
      </c>
      <c r="O1728" s="57">
        <f>K1728*SetUp!$B$65</f>
        <v>0</v>
      </c>
      <c r="P1728" s="57">
        <f>MIN(SetUp!$B$54*L1728^SetUp!$B$51,L1728)</f>
        <v>3.3917787901565142E-3</v>
      </c>
      <c r="Q1728" s="57">
        <f t="shared" si="532"/>
        <v>0</v>
      </c>
      <c r="R1728" s="57">
        <f>IF((H1728+N1728-O1728)&gt;SetUp!$B$56,T1727+H1728+N1728-O1728-SetUp!$B$56,T1727)</f>
        <v>0</v>
      </c>
      <c r="S1728" s="57">
        <f>R1728*SetUp!$B$65</f>
        <v>0</v>
      </c>
      <c r="T1728" s="57">
        <f>IF((R1728-S1728)&lt;SetUp!$B$53,R1728-S1728,SetUp!$B$53)</f>
        <v>0</v>
      </c>
      <c r="U1728" s="57">
        <f t="shared" si="533"/>
        <v>0.47567776081016794</v>
      </c>
      <c r="V1728" s="57">
        <f>(L1728-P1728)/1000*SetUp!$B$13*1000000/SetUp!$B$48</f>
        <v>0.15168770361645448</v>
      </c>
      <c r="W1728" s="57">
        <f t="shared" si="544"/>
        <v>0</v>
      </c>
      <c r="X1728" s="57">
        <f>MAX((SetUp!$B$56*(1-($H1728/SetUp!$B$56)^2)*TANH(($B1728-$D1728)/SetUp!$B$56))/(1+$H1728/SetUp!$B$56*TANH(($B1728-$D1728)/SetUp!$B$56)),0)</f>
        <v>0</v>
      </c>
      <c r="AP1728" s="64">
        <v>28972</v>
      </c>
      <c r="AQ1728" s="55">
        <v>4</v>
      </c>
      <c r="AR1728" s="55">
        <v>118</v>
      </c>
      <c r="AS1728" s="66">
        <f t="shared" si="534"/>
        <v>0.29899999999999999</v>
      </c>
      <c r="AT1728" s="66">
        <f t="shared" si="535"/>
        <v>0.57211629245584361</v>
      </c>
      <c r="AU1728" s="55" t="str">
        <f>IF(OR($AP1728&lt;SetUp!$B$97,$AP1728&gt;SetUp!$B$98),"Não","Sim")</f>
        <v>Não</v>
      </c>
      <c r="AV1728" s="68">
        <f t="shared" si="536"/>
        <v>0.54680892457969266</v>
      </c>
      <c r="AW1728" s="68">
        <f t="shared" si="537"/>
        <v>0.75638369393836324</v>
      </c>
      <c r="AX1728" s="68">
        <f t="shared" si="538"/>
        <v>-0.52432881167557033</v>
      </c>
      <c r="AY1728" s="68">
        <f t="shared" si="539"/>
        <v>-0.24251568442639795</v>
      </c>
      <c r="AZ1728" s="68">
        <f t="shared" si="540"/>
        <v>0.27311629245584362</v>
      </c>
      <c r="BA1728" s="68">
        <f t="shared" si="541"/>
        <v>0.20957476935867059</v>
      </c>
      <c r="BB1728" s="68">
        <f t="shared" si="542"/>
        <v>0.2818131272491724</v>
      </c>
    </row>
    <row r="1729" spans="1:54" x14ac:dyDescent="0.3">
      <c r="A1729" s="64">
        <v>28391</v>
      </c>
      <c r="B1729" s="57">
        <v>0.11</v>
      </c>
      <c r="C1729" s="57">
        <v>0.04</v>
      </c>
      <c r="D1729" s="57">
        <v>4.7469999999999999</v>
      </c>
      <c r="E1729" s="57">
        <f t="shared" si="527"/>
        <v>0.11</v>
      </c>
      <c r="F1729" s="57">
        <f t="shared" si="528"/>
        <v>4.6369999999999996</v>
      </c>
      <c r="G1729" s="57">
        <f t="shared" si="529"/>
        <v>0</v>
      </c>
      <c r="H1729" s="57">
        <f>IF(Q1728&gt;SetUp!$B$56,SetUp!$B$56,Q1728)</f>
        <v>0</v>
      </c>
      <c r="I1729" s="57">
        <f t="shared" si="543"/>
        <v>0.47567776081016794</v>
      </c>
      <c r="J1729" s="57">
        <f>MIN(F1729,H1729,(1-EXP(-SetUp!$B$52*H1729/SetUp!$B$56))*F1729)</f>
        <v>0</v>
      </c>
      <c r="K1729" s="57">
        <f t="shared" si="530"/>
        <v>0</v>
      </c>
      <c r="L1729" s="57">
        <f>IF(I1729&lt;=0,0,MIN(SetUp!$B$50*I1729^SetUp!$B$55,I1729))</f>
        <v>5.9322247553588265E-3</v>
      </c>
      <c r="M1729" s="57">
        <f t="shared" si="531"/>
        <v>0.46974553605480912</v>
      </c>
      <c r="N1729" s="57">
        <f>IF(SetUp!$B$62=0,X1729,(B1729-E1729)*(1-(H1729/SetUp!$B$66/SetUp!$B$56)))</f>
        <v>0</v>
      </c>
      <c r="O1729" s="57">
        <f>K1729*SetUp!$B$65</f>
        <v>0</v>
      </c>
      <c r="P1729" s="57">
        <f>MIN(SetUp!$B$54*L1729^SetUp!$B$51,L1729)</f>
        <v>3.322173171706798E-3</v>
      </c>
      <c r="Q1729" s="57">
        <f t="shared" si="532"/>
        <v>0</v>
      </c>
      <c r="R1729" s="57">
        <f>IF((H1729+N1729-O1729)&gt;SetUp!$B$56,T1728+H1729+N1729-O1729-SetUp!$B$56,T1728)</f>
        <v>0</v>
      </c>
      <c r="S1729" s="57">
        <f>R1729*SetUp!$B$65</f>
        <v>0</v>
      </c>
      <c r="T1729" s="57">
        <f>IF((R1729-S1729)&lt;SetUp!$B$53,R1729-S1729,SetUp!$B$53)</f>
        <v>0</v>
      </c>
      <c r="U1729" s="57">
        <f t="shared" si="533"/>
        <v>0.46974553605480912</v>
      </c>
      <c r="V1729" s="57">
        <f>(L1729-P1729)/1000*SetUp!$B$13*1000000/SetUp!$B$48</f>
        <v>0.14845368661867925</v>
      </c>
      <c r="W1729" s="57">
        <f t="shared" si="544"/>
        <v>9.540979117872439E-18</v>
      </c>
      <c r="X1729" s="57">
        <f>MAX((SetUp!$B$56*(1-($H1729/SetUp!$B$56)^2)*TANH(($B1729-$D1729)/SetUp!$B$56))/(1+$H1729/SetUp!$B$56*TANH(($B1729-$D1729)/SetUp!$B$56)),0)</f>
        <v>0</v>
      </c>
      <c r="AP1729" s="64">
        <v>28973</v>
      </c>
      <c r="AQ1729" s="55">
        <v>4</v>
      </c>
      <c r="AR1729" s="55">
        <v>119</v>
      </c>
      <c r="AS1729" s="66">
        <f t="shared" si="534"/>
        <v>0.90200000000000002</v>
      </c>
      <c r="AT1729" s="66">
        <f t="shared" si="535"/>
        <v>0.56905417789534429</v>
      </c>
      <c r="AU1729" s="55" t="str">
        <f>IF(OR($AP1729&lt;SetUp!$B$97,$AP1729&gt;SetUp!$B$98),"Não","Sim")</f>
        <v>Não</v>
      </c>
      <c r="AV1729" s="68">
        <f t="shared" si="536"/>
        <v>0.94973680564670127</v>
      </c>
      <c r="AW1729" s="68">
        <f t="shared" si="537"/>
        <v>0.75435679747407614</v>
      </c>
      <c r="AX1729" s="68">
        <f t="shared" si="538"/>
        <v>-4.4793462458058257E-2</v>
      </c>
      <c r="AY1729" s="68">
        <f t="shared" si="539"/>
        <v>-0.2448463837966966</v>
      </c>
      <c r="AZ1729" s="68">
        <f t="shared" si="540"/>
        <v>-0.33294582210465573</v>
      </c>
      <c r="BA1729" s="68">
        <f t="shared" si="541"/>
        <v>-0.19538000817262513</v>
      </c>
      <c r="BB1729" s="68">
        <f t="shared" si="542"/>
        <v>-0.20005292133863833</v>
      </c>
    </row>
    <row r="1730" spans="1:54" x14ac:dyDescent="0.3">
      <c r="A1730" s="64">
        <v>28392</v>
      </c>
      <c r="B1730" s="57">
        <v>1.2030000000000001</v>
      </c>
      <c r="C1730" s="57">
        <v>3.5000000000000003E-2</v>
      </c>
      <c r="D1730" s="57">
        <v>4.7469999999999999</v>
      </c>
      <c r="E1730" s="57">
        <f t="shared" si="527"/>
        <v>1.2030000000000001</v>
      </c>
      <c r="F1730" s="57">
        <f t="shared" si="528"/>
        <v>3.5439999999999996</v>
      </c>
      <c r="G1730" s="57">
        <f t="shared" si="529"/>
        <v>0</v>
      </c>
      <c r="H1730" s="57">
        <f>IF(Q1729&gt;SetUp!$B$56,SetUp!$B$56,Q1729)</f>
        <v>0</v>
      </c>
      <c r="I1730" s="57">
        <f t="shared" si="543"/>
        <v>0.46974553605480912</v>
      </c>
      <c r="J1730" s="57">
        <f>MIN(F1730,H1730,(1-EXP(-SetUp!$B$52*H1730/SetUp!$B$56))*F1730)</f>
        <v>0</v>
      </c>
      <c r="K1730" s="57">
        <f t="shared" si="530"/>
        <v>0</v>
      </c>
      <c r="L1730" s="57">
        <f>IF(I1730&lt;=0,0,MIN(SetUp!$B$50*I1730^SetUp!$B$55,I1730))</f>
        <v>5.8094357634848066E-3</v>
      </c>
      <c r="M1730" s="57">
        <f t="shared" si="531"/>
        <v>0.46393610029132432</v>
      </c>
      <c r="N1730" s="57">
        <f>IF(SetUp!$B$62=0,X1730,(B1730-E1730)*(1-(H1730/SetUp!$B$66/SetUp!$B$56)))</f>
        <v>0</v>
      </c>
      <c r="O1730" s="57">
        <f>K1730*SetUp!$B$65</f>
        <v>0</v>
      </c>
      <c r="P1730" s="57">
        <f>MIN(SetUp!$B$54*L1730^SetUp!$B$51,L1730)</f>
        <v>3.2545665315529869E-3</v>
      </c>
      <c r="Q1730" s="57">
        <f t="shared" si="532"/>
        <v>0</v>
      </c>
      <c r="R1730" s="57">
        <f>IF((H1730+N1730-O1730)&gt;SetUp!$B$56,T1729+H1730+N1730-O1730-SetUp!$B$56,T1729)</f>
        <v>0</v>
      </c>
      <c r="S1730" s="57">
        <f>R1730*SetUp!$B$65</f>
        <v>0</v>
      </c>
      <c r="T1730" s="57">
        <f>IF((R1730-S1730)&lt;SetUp!$B$53,R1730-S1730,SetUp!$B$53)</f>
        <v>0</v>
      </c>
      <c r="U1730" s="57">
        <f t="shared" si="533"/>
        <v>0.46393610029132432</v>
      </c>
      <c r="V1730" s="57">
        <f>(L1730-P1730)/1000*SetUp!$B$13*1000000/SetUp!$B$48</f>
        <v>0.14531504230970693</v>
      </c>
      <c r="W1730" s="57">
        <f t="shared" si="544"/>
        <v>0</v>
      </c>
      <c r="X1730" s="57">
        <f>MAX((SetUp!$B$56*(1-($H1730/SetUp!$B$56)^2)*TANH(($B1730-$D1730)/SetUp!$B$56))/(1+$H1730/SetUp!$B$56*TANH(($B1730-$D1730)/SetUp!$B$56)),0)</f>
        <v>0</v>
      </c>
      <c r="AP1730" s="64">
        <v>28974</v>
      </c>
      <c r="AQ1730" s="55">
        <v>4</v>
      </c>
      <c r="AR1730" s="55">
        <v>120</v>
      </c>
      <c r="AS1730" s="66">
        <f t="shared" si="534"/>
        <v>0.77</v>
      </c>
      <c r="AT1730" s="66">
        <f t="shared" si="535"/>
        <v>0.5747832142296454</v>
      </c>
      <c r="AU1730" s="55" t="str">
        <f>IF(OR($AP1730&lt;SetUp!$B$97,$AP1730&gt;SetUp!$B$98),"Não","Sim")</f>
        <v>Não</v>
      </c>
      <c r="AV1730" s="68">
        <f t="shared" si="536"/>
        <v>0.87749643873921224</v>
      </c>
      <c r="AW1730" s="68">
        <f t="shared" si="537"/>
        <v>0.75814458662556272</v>
      </c>
      <c r="AX1730" s="68">
        <f t="shared" si="538"/>
        <v>-0.11350927482751812</v>
      </c>
      <c r="AY1730" s="68">
        <f t="shared" si="539"/>
        <v>-0.24049592333858666</v>
      </c>
      <c r="AZ1730" s="68">
        <f t="shared" si="540"/>
        <v>-0.19521678577035462</v>
      </c>
      <c r="BA1730" s="68">
        <f t="shared" si="541"/>
        <v>-0.11935185211364951</v>
      </c>
      <c r="BB1730" s="68">
        <f t="shared" si="542"/>
        <v>-0.12698664851106856</v>
      </c>
    </row>
    <row r="1731" spans="1:54" x14ac:dyDescent="0.3">
      <c r="A1731" s="64">
        <v>28393</v>
      </c>
      <c r="B1731" s="57">
        <v>8.0000000000000002E-3</v>
      </c>
      <c r="C1731" s="57">
        <v>3.5000000000000003E-2</v>
      </c>
      <c r="D1731" s="57">
        <v>4.7469999999999999</v>
      </c>
      <c r="E1731" s="57">
        <f t="shared" ref="E1731:E1794" si="545">IF(B1731&gt;=D1731,D1731,B1731)</f>
        <v>8.0000000000000002E-3</v>
      </c>
      <c r="F1731" s="57">
        <f t="shared" ref="F1731:F1794" si="546">D1731-E1731</f>
        <v>4.7389999999999999</v>
      </c>
      <c r="G1731" s="57">
        <f t="shared" ref="G1731:G1794" si="547">MAX(B1731-D1731-N1731,0)</f>
        <v>0</v>
      </c>
      <c r="H1731" s="57">
        <f>IF(Q1730&gt;SetUp!$B$56,SetUp!$B$56,Q1730)</f>
        <v>0</v>
      </c>
      <c r="I1731" s="57">
        <f t="shared" si="543"/>
        <v>0.46393610029132432</v>
      </c>
      <c r="J1731" s="57">
        <f>MIN(F1731,H1731,(1-EXP(-SetUp!$B$52*H1731/SetUp!$B$56))*F1731)</f>
        <v>0</v>
      </c>
      <c r="K1731" s="57">
        <f t="shared" ref="K1731:K1794" si="548">MAX(H1731-J1731,0)</f>
        <v>0</v>
      </c>
      <c r="L1731" s="57">
        <f>IF(I1731&lt;=0,0,MIN(SetUp!$B$50*I1731^SetUp!$B$55,I1731))</f>
        <v>5.690186012837997E-3</v>
      </c>
      <c r="M1731" s="57">
        <f t="shared" ref="M1731:M1794" si="549">MAX(I1731-L1731,0)</f>
        <v>0.45824591427848632</v>
      </c>
      <c r="N1731" s="57">
        <f>IF(SetUp!$B$62=0,X1731,(B1731-E1731)*(1-(H1731/SetUp!$B$66/SetUp!$B$56)))</f>
        <v>0</v>
      </c>
      <c r="O1731" s="57">
        <f>K1731*SetUp!$B$65</f>
        <v>0</v>
      </c>
      <c r="P1731" s="57">
        <f>MIN(SetUp!$B$54*L1731^SetUp!$B$51,L1731)</f>
        <v>3.1888853001931536E-3</v>
      </c>
      <c r="Q1731" s="57">
        <f t="shared" ref="Q1731:Q1794" si="550">IF((K1731+N1731-O1731)&lt;0,0,K1731+N1731-O1731)</f>
        <v>0</v>
      </c>
      <c r="R1731" s="57">
        <f>IF((H1731+N1731-O1731)&gt;SetUp!$B$56,T1730+H1731+N1731-O1731-SetUp!$B$56,T1730)</f>
        <v>0</v>
      </c>
      <c r="S1731" s="57">
        <f>R1731*SetUp!$B$65</f>
        <v>0</v>
      </c>
      <c r="T1731" s="57">
        <f>IF((R1731-S1731)&lt;SetUp!$B$53,R1731-S1731,SetUp!$B$53)</f>
        <v>0</v>
      </c>
      <c r="U1731" s="57">
        <f t="shared" ref="U1731:U1794" si="551">M1731+R1731-T1731</f>
        <v>0.45824591427848632</v>
      </c>
      <c r="V1731" s="57">
        <f>(L1731-P1731)/1000*SetUp!$B$13*1000000/SetUp!$B$48</f>
        <v>0.14226818905030572</v>
      </c>
      <c r="W1731" s="57">
        <f t="shared" si="544"/>
        <v>0</v>
      </c>
      <c r="X1731" s="57">
        <f>MAX((SetUp!$B$56*(1-($H1731/SetUp!$B$56)^2)*TANH(($B1731-$D1731)/SetUp!$B$56))/(1+$H1731/SetUp!$B$56*TANH(($B1731-$D1731)/SetUp!$B$56)),0)</f>
        <v>0</v>
      </c>
      <c r="AP1731" s="64">
        <v>28975</v>
      </c>
      <c r="AQ1731" s="55">
        <v>4</v>
      </c>
      <c r="AR1731" s="55">
        <v>121</v>
      </c>
      <c r="AS1731" s="66">
        <f t="shared" ref="AS1731:AS1794" si="552">VLOOKUP($AP1731,$A:$C,3,FALSE)</f>
        <v>0.83399999999999996</v>
      </c>
      <c r="AT1731" s="66">
        <f t="shared" ref="AT1731:AT1794" si="553">VLOOKUP($AP1731,$A:$V,22,FALSE)</f>
        <v>0.56285421462448659</v>
      </c>
      <c r="AU1731" s="55" t="str">
        <f>IF(OR($AP1731&lt;SetUp!$B$97,$AP1731&gt;SetUp!$B$98),"Não","Sim")</f>
        <v>Não</v>
      </c>
      <c r="AV1731" s="68">
        <f t="shared" ref="AV1731:AV1794" si="554">IFERROR(SQRT(AS1731),0)</f>
        <v>0.91323600454646991</v>
      </c>
      <c r="AW1731" s="68">
        <f t="shared" ref="AW1731:AW1794" si="555">IFERROR(SQRT(AT1731),0)</f>
        <v>0.75023610591898771</v>
      </c>
      <c r="AX1731" s="68">
        <f t="shared" ref="AX1731:AX1794" si="556">IFERROR(LOG(AS1731),0)</f>
        <v>-7.8833949362261305E-2</v>
      </c>
      <c r="AY1731" s="68">
        <f t="shared" ref="AY1731:AY1794" si="557">IFERROR(LOG(AT1731),0)</f>
        <v>-0.24960407758719708</v>
      </c>
      <c r="AZ1731" s="68">
        <f t="shared" ref="AZ1731:AZ1794" si="558">AT1731-AS1731</f>
        <v>-0.27114578537551337</v>
      </c>
      <c r="BA1731" s="68">
        <f t="shared" ref="BA1731:BA1794" si="559">AW1731-AV1731</f>
        <v>-0.16299989862748221</v>
      </c>
      <c r="BB1731" s="68">
        <f t="shared" ref="BB1731:BB1794" si="560">AY1731-AX1731</f>
        <v>-0.17077012822493576</v>
      </c>
    </row>
    <row r="1732" spans="1:54" x14ac:dyDescent="0.3">
      <c r="A1732" s="64">
        <v>28394</v>
      </c>
      <c r="B1732" s="57">
        <v>0</v>
      </c>
      <c r="C1732" s="57">
        <v>3.5000000000000003E-2</v>
      </c>
      <c r="D1732" s="57">
        <v>4.7469999999999999</v>
      </c>
      <c r="E1732" s="57">
        <f t="shared" si="545"/>
        <v>0</v>
      </c>
      <c r="F1732" s="57">
        <f t="shared" si="546"/>
        <v>4.7469999999999999</v>
      </c>
      <c r="G1732" s="57">
        <f t="shared" si="547"/>
        <v>0</v>
      </c>
      <c r="H1732" s="57">
        <f>IF(Q1731&gt;SetUp!$B$56,SetUp!$B$56,Q1731)</f>
        <v>0</v>
      </c>
      <c r="I1732" s="57">
        <f t="shared" ref="I1732:I1795" si="561">U1731+G1732+O1732</f>
        <v>0.45824591427848632</v>
      </c>
      <c r="J1732" s="57">
        <f>MIN(F1732,H1732,(1-EXP(-SetUp!$B$52*H1732/SetUp!$B$56))*F1732)</f>
        <v>0</v>
      </c>
      <c r="K1732" s="57">
        <f t="shared" si="548"/>
        <v>0</v>
      </c>
      <c r="L1732" s="57">
        <f>IF(I1732&lt;=0,0,MIN(SetUp!$B$50*I1732^SetUp!$B$55,I1732))</f>
        <v>5.574345122489657E-3</v>
      </c>
      <c r="M1732" s="57">
        <f t="shared" si="549"/>
        <v>0.45267156915599666</v>
      </c>
      <c r="N1732" s="57">
        <f>IF(SetUp!$B$62=0,X1732,(B1732-E1732)*(1-(H1732/SetUp!$B$66/SetUp!$B$56)))</f>
        <v>0</v>
      </c>
      <c r="O1732" s="57">
        <f>K1732*SetUp!$B$65</f>
        <v>0</v>
      </c>
      <c r="P1732" s="57">
        <f>MIN(SetUp!$B$54*L1732^SetUp!$B$51,L1732)</f>
        <v>3.1250592020780513E-3</v>
      </c>
      <c r="Q1732" s="57">
        <f t="shared" si="550"/>
        <v>0</v>
      </c>
      <c r="R1732" s="57">
        <f>IF((H1732+N1732-O1732)&gt;SetUp!$B$56,T1731+H1732+N1732-O1732-SetUp!$B$56,T1731)</f>
        <v>0</v>
      </c>
      <c r="S1732" s="57">
        <f>R1732*SetUp!$B$65</f>
        <v>0</v>
      </c>
      <c r="T1732" s="57">
        <f>IF((R1732-S1732)&lt;SetUp!$B$53,R1732-S1732,SetUp!$B$53)</f>
        <v>0</v>
      </c>
      <c r="U1732" s="57">
        <f t="shared" si="551"/>
        <v>0.45267156915599666</v>
      </c>
      <c r="V1732" s="57">
        <f>(L1732-P1732)/1000*SetUp!$B$13*1000000/SetUp!$B$48</f>
        <v>0.13930970818575347</v>
      </c>
      <c r="W1732" s="57">
        <f t="shared" ref="W1732:W1795" si="562">Q1732+U1732+T1732-H1732-U1731-T1731-B1732+E1732+J1732+L1732</f>
        <v>-8.6736173798840355E-18</v>
      </c>
      <c r="X1732" s="57">
        <f>MAX((SetUp!$B$56*(1-($H1732/SetUp!$B$56)^2)*TANH(($B1732-$D1732)/SetUp!$B$56))/(1+$H1732/SetUp!$B$56*TANH(($B1732-$D1732)/SetUp!$B$56)),0)</f>
        <v>0</v>
      </c>
      <c r="AP1732" s="64">
        <v>28976</v>
      </c>
      <c r="AQ1732" s="55">
        <v>5</v>
      </c>
      <c r="AR1732" s="55">
        <v>122</v>
      </c>
      <c r="AS1732" s="66">
        <f t="shared" si="552"/>
        <v>0.90200000000000002</v>
      </c>
      <c r="AT1732" s="66">
        <f t="shared" si="553"/>
        <v>0.6835104922463241</v>
      </c>
      <c r="AU1732" s="55" t="str">
        <f>IF(OR($AP1732&lt;SetUp!$B$97,$AP1732&gt;SetUp!$B$98),"Não","Sim")</f>
        <v>Não</v>
      </c>
      <c r="AV1732" s="68">
        <f t="shared" si="554"/>
        <v>0.94973680564670127</v>
      </c>
      <c r="AW1732" s="68">
        <f t="shared" si="555"/>
        <v>0.82674693361773288</v>
      </c>
      <c r="AX1732" s="68">
        <f t="shared" si="556"/>
        <v>-4.4793462458058257E-2</v>
      </c>
      <c r="AY1732" s="68">
        <f t="shared" si="557"/>
        <v>-0.1652548143957828</v>
      </c>
      <c r="AZ1732" s="68">
        <f t="shared" si="558"/>
        <v>-0.21848950775367593</v>
      </c>
      <c r="BA1732" s="68">
        <f t="shared" si="559"/>
        <v>-0.12298987202896838</v>
      </c>
      <c r="BB1732" s="68">
        <f t="shared" si="560"/>
        <v>-0.12046135193772453</v>
      </c>
    </row>
    <row r="1733" spans="1:54" x14ac:dyDescent="0.3">
      <c r="A1733" s="64">
        <v>28395</v>
      </c>
      <c r="B1733" s="57">
        <v>0.157</v>
      </c>
      <c r="C1733" s="57">
        <v>0.03</v>
      </c>
      <c r="D1733" s="57">
        <v>4.7469999999999999</v>
      </c>
      <c r="E1733" s="57">
        <f t="shared" si="545"/>
        <v>0.157</v>
      </c>
      <c r="F1733" s="57">
        <f t="shared" si="546"/>
        <v>4.59</v>
      </c>
      <c r="G1733" s="57">
        <f t="shared" si="547"/>
        <v>0</v>
      </c>
      <c r="H1733" s="57">
        <f>IF(Q1732&gt;SetUp!$B$56,SetUp!$B$56,Q1732)</f>
        <v>0</v>
      </c>
      <c r="I1733" s="57">
        <f t="shared" si="561"/>
        <v>0.45267156915599666</v>
      </c>
      <c r="J1733" s="57">
        <f>MIN(F1733,H1733,(1-EXP(-SetUp!$B$52*H1733/SetUp!$B$56))*F1733)</f>
        <v>0</v>
      </c>
      <c r="K1733" s="57">
        <f t="shared" si="548"/>
        <v>0</v>
      </c>
      <c r="L1733" s="57">
        <f>IF(I1733&lt;=0,0,MIN(SetUp!$B$50*I1733^SetUp!$B$55,I1733))</f>
        <v>5.4617885447845859E-3</v>
      </c>
      <c r="M1733" s="57">
        <f t="shared" si="549"/>
        <v>0.44720978061121208</v>
      </c>
      <c r="N1733" s="57">
        <f>IF(SetUp!$B$62=0,X1733,(B1733-E1733)*(1-(H1733/SetUp!$B$66/SetUp!$B$56)))</f>
        <v>0</v>
      </c>
      <c r="O1733" s="57">
        <f>K1733*SetUp!$B$65</f>
        <v>0</v>
      </c>
      <c r="P1733" s="57">
        <f>MIN(SetUp!$B$54*L1733^SetUp!$B$51,L1733)</f>
        <v>3.0630210822603417E-3</v>
      </c>
      <c r="Q1733" s="57">
        <f t="shared" si="550"/>
        <v>0</v>
      </c>
      <c r="R1733" s="57">
        <f>IF((H1733+N1733-O1733)&gt;SetUp!$B$56,T1732+H1733+N1733-O1733-SetUp!$B$56,T1732)</f>
        <v>0</v>
      </c>
      <c r="S1733" s="57">
        <f>R1733*SetUp!$B$65</f>
        <v>0</v>
      </c>
      <c r="T1733" s="57">
        <f>IF((R1733-S1733)&lt;SetUp!$B$53,R1733-S1733,SetUp!$B$53)</f>
        <v>0</v>
      </c>
      <c r="U1733" s="57">
        <f t="shared" si="551"/>
        <v>0.44720978061121208</v>
      </c>
      <c r="V1733" s="57">
        <f>(L1733-P1733)/1000*SetUp!$B$13*1000000/SetUp!$B$48</f>
        <v>0.13643633535180524</v>
      </c>
      <c r="W1733" s="57">
        <f t="shared" si="562"/>
        <v>1.214306433183765E-17</v>
      </c>
      <c r="X1733" s="57">
        <f>MAX((SetUp!$B$56*(1-($H1733/SetUp!$B$56)^2)*TANH(($B1733-$D1733)/SetUp!$B$56))/(1+$H1733/SetUp!$B$56*TANH(($B1733-$D1733)/SetUp!$B$56)),0)</f>
        <v>0</v>
      </c>
      <c r="AP1733" s="64">
        <v>28977</v>
      </c>
      <c r="AQ1733" s="55">
        <v>5</v>
      </c>
      <c r="AR1733" s="55">
        <v>123</v>
      </c>
      <c r="AS1733" s="66">
        <f t="shared" si="552"/>
        <v>4.9930000000000003</v>
      </c>
      <c r="AT1733" s="66">
        <f t="shared" si="553"/>
        <v>1.1861717037073334</v>
      </c>
      <c r="AU1733" s="55" t="str">
        <f>IF(OR($AP1733&lt;SetUp!$B$97,$AP1733&gt;SetUp!$B$98),"Não","Sim")</f>
        <v>Não</v>
      </c>
      <c r="AV1733" s="68">
        <f t="shared" si="554"/>
        <v>2.2345021816950639</v>
      </c>
      <c r="AW1733" s="68">
        <f t="shared" si="555"/>
        <v>1.0891151012208642</v>
      </c>
      <c r="AX1733" s="68">
        <f t="shared" si="556"/>
        <v>0.69836156605510979</v>
      </c>
      <c r="AY1733" s="68">
        <f t="shared" si="557"/>
        <v>7.4147559664994853E-2</v>
      </c>
      <c r="AZ1733" s="68">
        <f t="shared" si="558"/>
        <v>-3.8068282962926672</v>
      </c>
      <c r="BA1733" s="68">
        <f t="shared" si="559"/>
        <v>-1.1453870804741997</v>
      </c>
      <c r="BB1733" s="68">
        <f t="shared" si="560"/>
        <v>-0.62421400639011493</v>
      </c>
    </row>
    <row r="1734" spans="1:54" x14ac:dyDescent="0.3">
      <c r="A1734" s="64">
        <v>28396</v>
      </c>
      <c r="B1734" s="57">
        <v>0.498</v>
      </c>
      <c r="C1734" s="57">
        <v>0.04</v>
      </c>
      <c r="D1734" s="57">
        <v>4.7469999999999999</v>
      </c>
      <c r="E1734" s="57">
        <f t="shared" si="545"/>
        <v>0.498</v>
      </c>
      <c r="F1734" s="57">
        <f t="shared" si="546"/>
        <v>4.2489999999999997</v>
      </c>
      <c r="G1734" s="57">
        <f t="shared" si="547"/>
        <v>0</v>
      </c>
      <c r="H1734" s="57">
        <f>IF(Q1733&gt;SetUp!$B$56,SetUp!$B$56,Q1733)</f>
        <v>0</v>
      </c>
      <c r="I1734" s="57">
        <f t="shared" si="561"/>
        <v>0.44720978061121208</v>
      </c>
      <c r="J1734" s="57">
        <f>MIN(F1734,H1734,(1-EXP(-SetUp!$B$52*H1734/SetUp!$B$56))*F1734)</f>
        <v>0</v>
      </c>
      <c r="K1734" s="57">
        <f t="shared" si="548"/>
        <v>0</v>
      </c>
      <c r="L1734" s="57">
        <f>IF(I1734&lt;=0,0,MIN(SetUp!$B$50*I1734^SetUp!$B$55,I1734))</f>
        <v>5.352397258933779E-3</v>
      </c>
      <c r="M1734" s="57">
        <f t="shared" si="549"/>
        <v>0.44185738335227831</v>
      </c>
      <c r="N1734" s="57">
        <f>IF(SetUp!$B$62=0,X1734,(B1734-E1734)*(1-(H1734/SetUp!$B$66/SetUp!$B$56)))</f>
        <v>0</v>
      </c>
      <c r="O1734" s="57">
        <f>K1734*SetUp!$B$65</f>
        <v>0</v>
      </c>
      <c r="P1734" s="57">
        <f>MIN(SetUp!$B$54*L1734^SetUp!$B$51,L1734)</f>
        <v>3.0027067435080199E-3</v>
      </c>
      <c r="Q1734" s="57">
        <f t="shared" si="550"/>
        <v>0</v>
      </c>
      <c r="R1734" s="57">
        <f>IF((H1734+N1734-O1734)&gt;SetUp!$B$56,T1733+H1734+N1734-O1734-SetUp!$B$56,T1733)</f>
        <v>0</v>
      </c>
      <c r="S1734" s="57">
        <f>R1734*SetUp!$B$65</f>
        <v>0</v>
      </c>
      <c r="T1734" s="57">
        <f>IF((R1734-S1734)&lt;SetUp!$B$53,R1734-S1734,SetUp!$B$53)</f>
        <v>0</v>
      </c>
      <c r="U1734" s="57">
        <f t="shared" si="551"/>
        <v>0.44185738335227831</v>
      </c>
      <c r="V1734" s="57">
        <f>(L1734-P1734)/1000*SetUp!$B$13*1000000/SetUp!$B$48</f>
        <v>0.13364495231156442</v>
      </c>
      <c r="W1734" s="57">
        <f t="shared" si="562"/>
        <v>6.9388939039072284E-18</v>
      </c>
      <c r="X1734" s="57">
        <f>MAX((SetUp!$B$56*(1-($H1734/SetUp!$B$56)^2)*TANH(($B1734-$D1734)/SetUp!$B$56))/(1+$H1734/SetUp!$B$56*TANH(($B1734-$D1734)/SetUp!$B$56)),0)</f>
        <v>0</v>
      </c>
      <c r="AP1734" s="64">
        <v>28978</v>
      </c>
      <c r="AQ1734" s="55">
        <v>5</v>
      </c>
      <c r="AR1734" s="55">
        <v>124</v>
      </c>
      <c r="AS1734" s="66">
        <f t="shared" si="552"/>
        <v>4.7789999999999999</v>
      </c>
      <c r="AT1734" s="66">
        <f t="shared" si="553"/>
        <v>2.2832884273245497</v>
      </c>
      <c r="AU1734" s="55" t="str">
        <f>IF(OR($AP1734&lt;SetUp!$B$97,$AP1734&gt;SetUp!$B$98),"Não","Sim")</f>
        <v>Não</v>
      </c>
      <c r="AV1734" s="68">
        <f t="shared" si="554"/>
        <v>2.1860924042684013</v>
      </c>
      <c r="AW1734" s="68">
        <f t="shared" si="555"/>
        <v>1.5110554018051587</v>
      </c>
      <c r="AX1734" s="68">
        <f t="shared" si="556"/>
        <v>0.67933703052079397</v>
      </c>
      <c r="AY1734" s="68">
        <f t="shared" si="557"/>
        <v>0.358560775477757</v>
      </c>
      <c r="AZ1734" s="68">
        <f t="shared" si="558"/>
        <v>-2.4957115726754502</v>
      </c>
      <c r="BA1734" s="68">
        <f t="shared" si="559"/>
        <v>-0.67503700246324261</v>
      </c>
      <c r="BB1734" s="68">
        <f t="shared" si="560"/>
        <v>-0.32077625504303697</v>
      </c>
    </row>
    <row r="1735" spans="1:54" x14ac:dyDescent="0.3">
      <c r="A1735" s="64">
        <v>28397</v>
      </c>
      <c r="B1735" s="57">
        <v>0</v>
      </c>
      <c r="C1735" s="57">
        <v>0.04</v>
      </c>
      <c r="D1735" s="57">
        <v>4.7469999999999999</v>
      </c>
      <c r="E1735" s="57">
        <f t="shared" si="545"/>
        <v>0</v>
      </c>
      <c r="F1735" s="57">
        <f t="shared" si="546"/>
        <v>4.7469999999999999</v>
      </c>
      <c r="G1735" s="57">
        <f t="shared" si="547"/>
        <v>0</v>
      </c>
      <c r="H1735" s="57">
        <f>IF(Q1734&gt;SetUp!$B$56,SetUp!$B$56,Q1734)</f>
        <v>0</v>
      </c>
      <c r="I1735" s="57">
        <f t="shared" si="561"/>
        <v>0.44185738335227831</v>
      </c>
      <c r="J1735" s="57">
        <f>MIN(F1735,H1735,(1-EXP(-SetUp!$B$52*H1735/SetUp!$B$56))*F1735)</f>
        <v>0</v>
      </c>
      <c r="K1735" s="57">
        <f t="shared" si="548"/>
        <v>0</v>
      </c>
      <c r="L1735" s="57">
        <f>IF(I1735&lt;=0,0,MIN(SetUp!$B$50*I1735^SetUp!$B$55,I1735))</f>
        <v>5.2460574830530413E-3</v>
      </c>
      <c r="M1735" s="57">
        <f t="shared" si="549"/>
        <v>0.43661132586922524</v>
      </c>
      <c r="N1735" s="57">
        <f>IF(SetUp!$B$62=0,X1735,(B1735-E1735)*(1-(H1735/SetUp!$B$66/SetUp!$B$56)))</f>
        <v>0</v>
      </c>
      <c r="O1735" s="57">
        <f>K1735*SetUp!$B$65</f>
        <v>0</v>
      </c>
      <c r="P1735" s="57">
        <f>MIN(SetUp!$B$54*L1735^SetUp!$B$51,L1735)</f>
        <v>2.9440547931707203E-3</v>
      </c>
      <c r="Q1735" s="57">
        <f t="shared" si="550"/>
        <v>0</v>
      </c>
      <c r="R1735" s="57">
        <f>IF((H1735+N1735-O1735)&gt;SetUp!$B$56,T1734+H1735+N1735-O1735-SetUp!$B$56,T1734)</f>
        <v>0</v>
      </c>
      <c r="S1735" s="57">
        <f>R1735*SetUp!$B$65</f>
        <v>0</v>
      </c>
      <c r="T1735" s="57">
        <f>IF((R1735-S1735)&lt;SetUp!$B$53,R1735-S1735,SetUp!$B$53)</f>
        <v>0</v>
      </c>
      <c r="U1735" s="57">
        <f t="shared" si="551"/>
        <v>0.43661132586922524</v>
      </c>
      <c r="V1735" s="57">
        <f>(L1735-P1735)/1000*SetUp!$B$13*1000000/SetUp!$B$48</f>
        <v>0.13093257928679602</v>
      </c>
      <c r="W1735" s="57">
        <f t="shared" si="562"/>
        <v>-2.688821387764051E-17</v>
      </c>
      <c r="X1735" s="57">
        <f>MAX((SetUp!$B$56*(1-($H1735/SetUp!$B$56)^2)*TANH(($B1735-$D1735)/SetUp!$B$56))/(1+$H1735/SetUp!$B$56*TANH(($B1735-$D1735)/SetUp!$B$56)),0)</f>
        <v>0</v>
      </c>
      <c r="AP1735" s="64">
        <v>28979</v>
      </c>
      <c r="AQ1735" s="55">
        <v>5</v>
      </c>
      <c r="AR1735" s="55">
        <v>125</v>
      </c>
      <c r="AS1735" s="66">
        <f t="shared" si="552"/>
        <v>11.454000000000001</v>
      </c>
      <c r="AT1735" s="66">
        <f t="shared" si="553"/>
        <v>5.622146758711783</v>
      </c>
      <c r="AU1735" s="55" t="str">
        <f>IF(OR($AP1735&lt;SetUp!$B$97,$AP1735&gt;SetUp!$B$98),"Não","Sim")</f>
        <v>Não</v>
      </c>
      <c r="AV1735" s="68">
        <f t="shared" si="554"/>
        <v>3.3843758656508589</v>
      </c>
      <c r="AW1735" s="68">
        <f t="shared" si="555"/>
        <v>2.3711066527492566</v>
      </c>
      <c r="AX1735" s="68">
        <f t="shared" si="556"/>
        <v>1.0589571787773104</v>
      </c>
      <c r="AY1735" s="68">
        <f t="shared" si="557"/>
        <v>0.74990217810294324</v>
      </c>
      <c r="AZ1735" s="68">
        <f t="shared" si="558"/>
        <v>-5.8318532412882176</v>
      </c>
      <c r="BA1735" s="68">
        <f t="shared" si="559"/>
        <v>-1.0132692129016023</v>
      </c>
      <c r="BB1735" s="68">
        <f t="shared" si="560"/>
        <v>-0.3090550006743672</v>
      </c>
    </row>
    <row r="1736" spans="1:54" x14ac:dyDescent="0.3">
      <c r="A1736" s="64">
        <v>28398</v>
      </c>
      <c r="B1736" s="57">
        <v>6.0000000000000001E-3</v>
      </c>
      <c r="C1736" s="57">
        <v>3.5000000000000003E-2</v>
      </c>
      <c r="D1736" s="57">
        <v>4.7469999999999999</v>
      </c>
      <c r="E1736" s="57">
        <f t="shared" si="545"/>
        <v>6.0000000000000001E-3</v>
      </c>
      <c r="F1736" s="57">
        <f t="shared" si="546"/>
        <v>4.7409999999999997</v>
      </c>
      <c r="G1736" s="57">
        <f t="shared" si="547"/>
        <v>0</v>
      </c>
      <c r="H1736" s="57">
        <f>IF(Q1735&gt;SetUp!$B$56,SetUp!$B$56,Q1735)</f>
        <v>0</v>
      </c>
      <c r="I1736" s="57">
        <f t="shared" si="561"/>
        <v>0.43661132586922524</v>
      </c>
      <c r="J1736" s="57">
        <f>MIN(F1736,H1736,(1-EXP(-SetUp!$B$52*H1736/SetUp!$B$56))*F1736)</f>
        <v>0</v>
      </c>
      <c r="K1736" s="57">
        <f t="shared" si="548"/>
        <v>0</v>
      </c>
      <c r="L1736" s="57">
        <f>IF(I1736&lt;=0,0,MIN(SetUp!$B$50*I1736^SetUp!$B$55,I1736))</f>
        <v>5.1426604033975908E-3</v>
      </c>
      <c r="M1736" s="57">
        <f t="shared" si="549"/>
        <v>0.43146866546582763</v>
      </c>
      <c r="N1736" s="57">
        <f>IF(SetUp!$B$62=0,X1736,(B1736-E1736)*(1-(H1736/SetUp!$B$66/SetUp!$B$56)))</f>
        <v>0</v>
      </c>
      <c r="O1736" s="57">
        <f>K1736*SetUp!$B$65</f>
        <v>0</v>
      </c>
      <c r="P1736" s="57">
        <f>MIN(SetUp!$B$54*L1736^SetUp!$B$51,L1736)</f>
        <v>2.8870064991410732E-3</v>
      </c>
      <c r="Q1736" s="57">
        <f t="shared" si="550"/>
        <v>0</v>
      </c>
      <c r="R1736" s="57">
        <f>IF((H1736+N1736-O1736)&gt;SetUp!$B$56,T1735+H1736+N1736-O1736-SetUp!$B$56,T1735)</f>
        <v>0</v>
      </c>
      <c r="S1736" s="57">
        <f>R1736*SetUp!$B$65</f>
        <v>0</v>
      </c>
      <c r="T1736" s="57">
        <f>IF((R1736-S1736)&lt;SetUp!$B$53,R1736-S1736,SetUp!$B$53)</f>
        <v>0</v>
      </c>
      <c r="U1736" s="57">
        <f t="shared" si="551"/>
        <v>0.43146866546582763</v>
      </c>
      <c r="V1736" s="57">
        <f>(L1736-P1736)/1000*SetUp!$B$13*1000000/SetUp!$B$48</f>
        <v>0.12829636775000264</v>
      </c>
      <c r="W1736" s="57">
        <f t="shared" si="562"/>
        <v>-2.3418766925686896E-17</v>
      </c>
      <c r="X1736" s="57">
        <f>MAX((SetUp!$B$56*(1-($H1736/SetUp!$B$56)^2)*TANH(($B1736-$D1736)/SetUp!$B$56))/(1+$H1736/SetUp!$B$56*TANH(($B1736-$D1736)/SetUp!$B$56)),0)</f>
        <v>0</v>
      </c>
      <c r="AP1736" s="64">
        <v>28980</v>
      </c>
      <c r="AQ1736" s="55">
        <v>5</v>
      </c>
      <c r="AR1736" s="55">
        <v>126</v>
      </c>
      <c r="AS1736" s="66">
        <f t="shared" si="552"/>
        <v>13.872999999999999</v>
      </c>
      <c r="AT1736" s="66">
        <f t="shared" si="553"/>
        <v>6.2760955834658709</v>
      </c>
      <c r="AU1736" s="55" t="str">
        <f>IF(OR($AP1736&lt;SetUp!$B$97,$AP1736&gt;SetUp!$B$98),"Não","Sim")</f>
        <v>Não</v>
      </c>
      <c r="AV1736" s="68">
        <f t="shared" si="554"/>
        <v>3.7246476343407302</v>
      </c>
      <c r="AW1736" s="68">
        <f t="shared" si="555"/>
        <v>2.5052136802009266</v>
      </c>
      <c r="AX1736" s="68">
        <f t="shared" si="556"/>
        <v>1.1421703862760955</v>
      </c>
      <c r="AY1736" s="68">
        <f t="shared" si="557"/>
        <v>0.79768954916851331</v>
      </c>
      <c r="AZ1736" s="68">
        <f t="shared" si="558"/>
        <v>-7.5969044165341284</v>
      </c>
      <c r="BA1736" s="68">
        <f t="shared" si="559"/>
        <v>-1.2194339541398036</v>
      </c>
      <c r="BB1736" s="68">
        <f t="shared" si="560"/>
        <v>-0.34448083710758215</v>
      </c>
    </row>
    <row r="1737" spans="1:54" x14ac:dyDescent="0.3">
      <c r="A1737" s="64">
        <v>28399</v>
      </c>
      <c r="B1737" s="57">
        <v>1.4999999999999999E-2</v>
      </c>
      <c r="C1737" s="57"/>
      <c r="D1737" s="57">
        <v>5.2510000000000003</v>
      </c>
      <c r="E1737" s="57">
        <f t="shared" si="545"/>
        <v>1.4999999999999999E-2</v>
      </c>
      <c r="F1737" s="57">
        <f t="shared" si="546"/>
        <v>5.2360000000000007</v>
      </c>
      <c r="G1737" s="57">
        <f t="shared" si="547"/>
        <v>0</v>
      </c>
      <c r="H1737" s="57">
        <f>IF(Q1736&gt;SetUp!$B$56,SetUp!$B$56,Q1736)</f>
        <v>0</v>
      </c>
      <c r="I1737" s="57">
        <f t="shared" si="561"/>
        <v>0.43146866546582763</v>
      </c>
      <c r="J1737" s="57">
        <f>MIN(F1737,H1737,(1-EXP(-SetUp!$B$52*H1737/SetUp!$B$56))*F1737)</f>
        <v>0</v>
      </c>
      <c r="K1737" s="57">
        <f t="shared" si="548"/>
        <v>0</v>
      </c>
      <c r="L1737" s="57">
        <f>IF(I1737&lt;=0,0,MIN(SetUp!$B$50*I1737^SetUp!$B$55,I1737))</f>
        <v>5.0421019196367949E-3</v>
      </c>
      <c r="M1737" s="57">
        <f t="shared" si="549"/>
        <v>0.42642656354619085</v>
      </c>
      <c r="N1737" s="57">
        <f>IF(SetUp!$B$62=0,X1737,(B1737-E1737)*(1-(H1737/SetUp!$B$66/SetUp!$B$56)))</f>
        <v>0</v>
      </c>
      <c r="O1737" s="57">
        <f>K1737*SetUp!$B$65</f>
        <v>0</v>
      </c>
      <c r="P1737" s="57">
        <f>MIN(SetUp!$B$54*L1737^SetUp!$B$51,L1737)</f>
        <v>2.8315056543027415E-3</v>
      </c>
      <c r="Q1737" s="57">
        <f t="shared" si="550"/>
        <v>0</v>
      </c>
      <c r="R1737" s="57">
        <f>IF((H1737+N1737-O1737)&gt;SetUp!$B$56,T1736+H1737+N1737-O1737-SetUp!$B$56,T1736)</f>
        <v>0</v>
      </c>
      <c r="S1737" s="57">
        <f>R1737*SetUp!$B$65</f>
        <v>0</v>
      </c>
      <c r="T1737" s="57">
        <f>IF((R1737-S1737)&lt;SetUp!$B$53,R1737-S1737,SetUp!$B$53)</f>
        <v>0</v>
      </c>
      <c r="U1737" s="57">
        <f t="shared" si="551"/>
        <v>0.42642656354619085</v>
      </c>
      <c r="V1737" s="57">
        <f>(L1737-P1737)/1000*SetUp!$B$13*1000000/SetUp!$B$48</f>
        <v>0.12573359364612313</v>
      </c>
      <c r="W1737" s="57">
        <f t="shared" si="562"/>
        <v>1.8214596497756474E-17</v>
      </c>
      <c r="X1737" s="57">
        <f>MAX((SetUp!$B$56*(1-($H1737/SetUp!$B$56)^2)*TANH(($B1737-$D1737)/SetUp!$B$56))/(1+$H1737/SetUp!$B$56*TANH(($B1737-$D1737)/SetUp!$B$56)),0)</f>
        <v>0</v>
      </c>
      <c r="AP1737" s="64">
        <v>28981</v>
      </c>
      <c r="AQ1737" s="55">
        <v>5</v>
      </c>
      <c r="AR1737" s="55">
        <v>127</v>
      </c>
      <c r="AS1737" s="66">
        <f t="shared" si="552"/>
        <v>10.358000000000001</v>
      </c>
      <c r="AT1737" s="66">
        <f t="shared" si="553"/>
        <v>5.7101198180982315</v>
      </c>
      <c r="AU1737" s="55" t="str">
        <f>IF(OR($AP1737&lt;SetUp!$B$97,$AP1737&gt;SetUp!$B$98),"Não","Sim")</f>
        <v>Não</v>
      </c>
      <c r="AV1737" s="68">
        <f t="shared" si="554"/>
        <v>3.2183846880073239</v>
      </c>
      <c r="AW1737" s="68">
        <f t="shared" si="555"/>
        <v>2.3895857000949414</v>
      </c>
      <c r="AX1737" s="68">
        <f t="shared" si="556"/>
        <v>1.0152759066818753</v>
      </c>
      <c r="AY1737" s="68">
        <f t="shared" si="557"/>
        <v>0.75664522134443635</v>
      </c>
      <c r="AZ1737" s="68">
        <f t="shared" si="558"/>
        <v>-4.647880181901769</v>
      </c>
      <c r="BA1737" s="68">
        <f t="shared" si="559"/>
        <v>-0.82879898791238249</v>
      </c>
      <c r="BB1737" s="68">
        <f t="shared" si="560"/>
        <v>-0.25863068533743894</v>
      </c>
    </row>
    <row r="1738" spans="1:54" x14ac:dyDescent="0.3">
      <c r="A1738" s="64">
        <v>28400</v>
      </c>
      <c r="B1738" s="57">
        <v>2.5390000000000001</v>
      </c>
      <c r="C1738" s="57"/>
      <c r="D1738" s="57">
        <v>5.2510000000000003</v>
      </c>
      <c r="E1738" s="57">
        <f t="shared" si="545"/>
        <v>2.5390000000000001</v>
      </c>
      <c r="F1738" s="57">
        <f t="shared" si="546"/>
        <v>2.7120000000000002</v>
      </c>
      <c r="G1738" s="57">
        <f t="shared" si="547"/>
        <v>0</v>
      </c>
      <c r="H1738" s="57">
        <f>IF(Q1737&gt;SetUp!$B$56,SetUp!$B$56,Q1737)</f>
        <v>0</v>
      </c>
      <c r="I1738" s="57">
        <f t="shared" si="561"/>
        <v>0.42642656354619085</v>
      </c>
      <c r="J1738" s="57">
        <f>MIN(F1738,H1738,(1-EXP(-SetUp!$B$52*H1738/SetUp!$B$56))*F1738)</f>
        <v>0</v>
      </c>
      <c r="K1738" s="57">
        <f t="shared" si="548"/>
        <v>0</v>
      </c>
      <c r="L1738" s="57">
        <f>IF(I1738&lt;=0,0,MIN(SetUp!$B$50*I1738^SetUp!$B$55,I1738))</f>
        <v>4.9442824050993555E-3</v>
      </c>
      <c r="M1738" s="57">
        <f t="shared" si="549"/>
        <v>0.42148228114109149</v>
      </c>
      <c r="N1738" s="57">
        <f>IF(SetUp!$B$62=0,X1738,(B1738-E1738)*(1-(H1738/SetUp!$B$66/SetUp!$B$56)))</f>
        <v>0</v>
      </c>
      <c r="O1738" s="57">
        <f>K1738*SetUp!$B$65</f>
        <v>0</v>
      </c>
      <c r="P1738" s="57">
        <f>MIN(SetUp!$B$54*L1738^SetUp!$B$51,L1738)</f>
        <v>2.7774984489017671E-3</v>
      </c>
      <c r="Q1738" s="57">
        <f t="shared" si="550"/>
        <v>0</v>
      </c>
      <c r="R1738" s="57">
        <f>IF((H1738+N1738-O1738)&gt;SetUp!$B$56,T1737+H1738+N1738-O1738-SetUp!$B$56,T1737)</f>
        <v>0</v>
      </c>
      <c r="S1738" s="57">
        <f>R1738*SetUp!$B$65</f>
        <v>0</v>
      </c>
      <c r="T1738" s="57">
        <f>IF((R1738-S1738)&lt;SetUp!$B$53,R1738-S1738,SetUp!$B$53)</f>
        <v>0</v>
      </c>
      <c r="U1738" s="57">
        <f t="shared" si="551"/>
        <v>0.42148228114109149</v>
      </c>
      <c r="V1738" s="57">
        <f>(L1738-P1738)/1000*SetUp!$B$13*1000000/SetUp!$B$48</f>
        <v>0.12324165101505646</v>
      </c>
      <c r="W1738" s="57">
        <f t="shared" si="562"/>
        <v>-9.540979117872439E-18</v>
      </c>
      <c r="X1738" s="57">
        <f>MAX((SetUp!$B$56*(1-($H1738/SetUp!$B$56)^2)*TANH(($B1738-$D1738)/SetUp!$B$56))/(1+$H1738/SetUp!$B$56*TANH(($B1738-$D1738)/SetUp!$B$56)),0)</f>
        <v>0</v>
      </c>
      <c r="AP1738" s="64">
        <v>28982</v>
      </c>
      <c r="AQ1738" s="55">
        <v>5</v>
      </c>
      <c r="AR1738" s="55">
        <v>128</v>
      </c>
      <c r="AS1738" s="66">
        <f t="shared" si="552"/>
        <v>5.2140000000000004</v>
      </c>
      <c r="AT1738" s="66">
        <f t="shared" si="553"/>
        <v>5.2135574414167047</v>
      </c>
      <c r="AU1738" s="55" t="str">
        <f>IF(OR($AP1738&lt;SetUp!$B$97,$AP1738&gt;SetUp!$B$98),"Não","Sim")</f>
        <v>Não</v>
      </c>
      <c r="AV1738" s="68">
        <f t="shared" si="554"/>
        <v>2.2834184898962344</v>
      </c>
      <c r="AW1738" s="68">
        <f t="shared" si="555"/>
        <v>2.2833215808152616</v>
      </c>
      <c r="AX1738" s="68">
        <f t="shared" si="556"/>
        <v>0.71717102683231015</v>
      </c>
      <c r="AY1738" s="68">
        <f t="shared" si="557"/>
        <v>0.71713416283000864</v>
      </c>
      <c r="AZ1738" s="68">
        <f t="shared" si="558"/>
        <v>-4.4255858329567133E-4</v>
      </c>
      <c r="BA1738" s="68">
        <f t="shared" si="559"/>
        <v>-9.6909080972817918E-5</v>
      </c>
      <c r="BB1738" s="68">
        <f t="shared" si="560"/>
        <v>-3.6864002301517651E-5</v>
      </c>
    </row>
    <row r="1739" spans="1:54" x14ac:dyDescent="0.3">
      <c r="A1739" s="64">
        <v>28401</v>
      </c>
      <c r="B1739" s="57">
        <v>0</v>
      </c>
      <c r="C1739" s="57"/>
      <c r="D1739" s="57">
        <v>5.2510000000000003</v>
      </c>
      <c r="E1739" s="57">
        <f t="shared" si="545"/>
        <v>0</v>
      </c>
      <c r="F1739" s="57">
        <f t="shared" si="546"/>
        <v>5.2510000000000003</v>
      </c>
      <c r="G1739" s="57">
        <f t="shared" si="547"/>
        <v>0</v>
      </c>
      <c r="H1739" s="57">
        <f>IF(Q1738&gt;SetUp!$B$56,SetUp!$B$56,Q1738)</f>
        <v>0</v>
      </c>
      <c r="I1739" s="57">
        <f t="shared" si="561"/>
        <v>0.42148228114109149</v>
      </c>
      <c r="J1739" s="57">
        <f>MIN(F1739,H1739,(1-EXP(-SetUp!$B$52*H1739/SetUp!$B$56))*F1739)</f>
        <v>0</v>
      </c>
      <c r="K1739" s="57">
        <f t="shared" si="548"/>
        <v>0</v>
      </c>
      <c r="L1739" s="57">
        <f>IF(I1739&lt;=0,0,MIN(SetUp!$B$50*I1739^SetUp!$B$55,I1739))</f>
        <v>4.8491064809984673E-3</v>
      </c>
      <c r="M1739" s="57">
        <f t="shared" si="549"/>
        <v>0.41663317466009303</v>
      </c>
      <c r="N1739" s="57">
        <f>IF(SetUp!$B$62=0,X1739,(B1739-E1739)*(1-(H1739/SetUp!$B$66/SetUp!$B$56)))</f>
        <v>0</v>
      </c>
      <c r="O1739" s="57">
        <f>K1739*SetUp!$B$65</f>
        <v>0</v>
      </c>
      <c r="P1739" s="57">
        <f>MIN(SetUp!$B$54*L1739^SetUp!$B$51,L1739)</f>
        <v>2.7249333503196142E-3</v>
      </c>
      <c r="Q1739" s="57">
        <f t="shared" si="550"/>
        <v>0</v>
      </c>
      <c r="R1739" s="57">
        <f>IF((H1739+N1739-O1739)&gt;SetUp!$B$56,T1738+H1739+N1739-O1739-SetUp!$B$56,T1738)</f>
        <v>0</v>
      </c>
      <c r="S1739" s="57">
        <f>R1739*SetUp!$B$65</f>
        <v>0</v>
      </c>
      <c r="T1739" s="57">
        <f>IF((R1739-S1739)&lt;SetUp!$B$53,R1739-S1739,SetUp!$B$53)</f>
        <v>0</v>
      </c>
      <c r="U1739" s="57">
        <f t="shared" si="551"/>
        <v>0.41663317466009303</v>
      </c>
      <c r="V1739" s="57">
        <f>(L1739-P1739)/1000*SetUp!$B$13*1000000/SetUp!$B$48</f>
        <v>0.12081804598834261</v>
      </c>
      <c r="W1739" s="57">
        <f t="shared" si="562"/>
        <v>1.214306433183765E-17</v>
      </c>
      <c r="X1739" s="57">
        <f>MAX((SetUp!$B$56*(1-($H1739/SetUp!$B$56)^2)*TANH(($B1739-$D1739)/SetUp!$B$56))/(1+$H1739/SetUp!$B$56*TANH(($B1739-$D1739)/SetUp!$B$56)),0)</f>
        <v>0</v>
      </c>
      <c r="AP1739" s="64">
        <v>28983</v>
      </c>
      <c r="AQ1739" s="55">
        <v>5</v>
      </c>
      <c r="AR1739" s="55">
        <v>129</v>
      </c>
      <c r="AS1739" s="66">
        <f t="shared" si="552"/>
        <v>4.5720000000000001</v>
      </c>
      <c r="AT1739" s="66">
        <f t="shared" si="553"/>
        <v>5.7284777153155266</v>
      </c>
      <c r="AU1739" s="55" t="str">
        <f>IF(OR($AP1739&lt;SetUp!$B$97,$AP1739&gt;SetUp!$B$98),"Não","Sim")</f>
        <v>Não</v>
      </c>
      <c r="AV1739" s="68">
        <f t="shared" si="554"/>
        <v>2.1382235617446552</v>
      </c>
      <c r="AW1739" s="68">
        <f t="shared" si="555"/>
        <v>2.3934238478204244</v>
      </c>
      <c r="AX1739" s="68">
        <f t="shared" si="556"/>
        <v>0.66010622172324418</v>
      </c>
      <c r="AY1739" s="68">
        <f t="shared" si="557"/>
        <v>0.75803922795805168</v>
      </c>
      <c r="AZ1739" s="68">
        <f t="shared" si="558"/>
        <v>1.1564777153155266</v>
      </c>
      <c r="BA1739" s="68">
        <f t="shared" si="559"/>
        <v>0.25520028607576917</v>
      </c>
      <c r="BB1739" s="68">
        <f t="shared" si="560"/>
        <v>9.7933006234807496E-2</v>
      </c>
    </row>
    <row r="1740" spans="1:54" x14ac:dyDescent="0.3">
      <c r="A1740" s="64">
        <v>28402</v>
      </c>
      <c r="B1740" s="57">
        <v>0</v>
      </c>
      <c r="C1740" s="57"/>
      <c r="D1740" s="57">
        <v>5.2510000000000003</v>
      </c>
      <c r="E1740" s="57">
        <f t="shared" si="545"/>
        <v>0</v>
      </c>
      <c r="F1740" s="57">
        <f t="shared" si="546"/>
        <v>5.2510000000000003</v>
      </c>
      <c r="G1740" s="57">
        <f t="shared" si="547"/>
        <v>0</v>
      </c>
      <c r="H1740" s="57">
        <f>IF(Q1739&gt;SetUp!$B$56,SetUp!$B$56,Q1739)</f>
        <v>0</v>
      </c>
      <c r="I1740" s="57">
        <f t="shared" si="561"/>
        <v>0.41663317466009303</v>
      </c>
      <c r="J1740" s="57">
        <f>MIN(F1740,H1740,(1-EXP(-SetUp!$B$52*H1740/SetUp!$B$56))*F1740)</f>
        <v>0</v>
      </c>
      <c r="K1740" s="57">
        <f t="shared" si="548"/>
        <v>0</v>
      </c>
      <c r="L1740" s="57">
        <f>IF(I1740&lt;=0,0,MIN(SetUp!$B$50*I1740^SetUp!$B$55,I1740))</f>
        <v>4.7564828037192416E-3</v>
      </c>
      <c r="M1740" s="57">
        <f t="shared" si="549"/>
        <v>0.41187669185637377</v>
      </c>
      <c r="N1740" s="57">
        <f>IF(SetUp!$B$62=0,X1740,(B1740-E1740)*(1-(H1740/SetUp!$B$66/SetUp!$B$56)))</f>
        <v>0</v>
      </c>
      <c r="O1740" s="57">
        <f>K1740*SetUp!$B$65</f>
        <v>0</v>
      </c>
      <c r="P1740" s="57">
        <f>MIN(SetUp!$B$54*L1740^SetUp!$B$51,L1740)</f>
        <v>2.6737609897642253E-3</v>
      </c>
      <c r="Q1740" s="57">
        <f t="shared" si="550"/>
        <v>0</v>
      </c>
      <c r="R1740" s="57">
        <f>IF((H1740+N1740-O1740)&gt;SetUp!$B$56,T1739+H1740+N1740-O1740-SetUp!$B$56,T1739)</f>
        <v>0</v>
      </c>
      <c r="S1740" s="57">
        <f>R1740*SetUp!$B$65</f>
        <v>0</v>
      </c>
      <c r="T1740" s="57">
        <f>IF((R1740-S1740)&lt;SetUp!$B$53,R1740-S1740,SetUp!$B$53)</f>
        <v>0</v>
      </c>
      <c r="U1740" s="57">
        <f t="shared" si="551"/>
        <v>0.41187669185637377</v>
      </c>
      <c r="V1740" s="57">
        <f>(L1740-P1740)/1000*SetUp!$B$13*1000000/SetUp!$B$48</f>
        <v>0.11846039113531405</v>
      </c>
      <c r="W1740" s="57">
        <f t="shared" si="562"/>
        <v>-2.2551405187698492E-17</v>
      </c>
      <c r="X1740" s="57">
        <f>MAX((SetUp!$B$56*(1-($H1740/SetUp!$B$56)^2)*TANH(($B1740-$D1740)/SetUp!$B$56))/(1+$H1740/SetUp!$B$56*TANH(($B1740-$D1740)/SetUp!$B$56)),0)</f>
        <v>0</v>
      </c>
      <c r="AP1740" s="64">
        <v>28984</v>
      </c>
      <c r="AQ1740" s="55">
        <v>5</v>
      </c>
      <c r="AR1740" s="55">
        <v>130</v>
      </c>
      <c r="AS1740" s="66">
        <f t="shared" si="552"/>
        <v>6.1589999999999998</v>
      </c>
      <c r="AT1740" s="66">
        <f t="shared" si="553"/>
        <v>5.2297035821666498</v>
      </c>
      <c r="AU1740" s="55" t="str">
        <f>IF(OR($AP1740&lt;SetUp!$B$97,$AP1740&gt;SetUp!$B$98),"Não","Sim")</f>
        <v>Não</v>
      </c>
      <c r="AV1740" s="68">
        <f t="shared" si="554"/>
        <v>2.4817332652805377</v>
      </c>
      <c r="AW1740" s="68">
        <f t="shared" si="555"/>
        <v>2.2868545170532055</v>
      </c>
      <c r="AX1740" s="68">
        <f t="shared" si="556"/>
        <v>0.7895102040902543</v>
      </c>
      <c r="AY1740" s="68">
        <f t="shared" si="557"/>
        <v>0.71847707390024673</v>
      </c>
      <c r="AZ1740" s="68">
        <f t="shared" si="558"/>
        <v>-0.92929641783335004</v>
      </c>
      <c r="BA1740" s="68">
        <f t="shared" si="559"/>
        <v>-0.1948787482273322</v>
      </c>
      <c r="BB1740" s="68">
        <f t="shared" si="560"/>
        <v>-7.1033130190007565E-2</v>
      </c>
    </row>
    <row r="1741" spans="1:54" x14ac:dyDescent="0.3">
      <c r="A1741" s="64">
        <v>28403</v>
      </c>
      <c r="B1741" s="57">
        <v>3.4000000000000002E-2</v>
      </c>
      <c r="C1741" s="57"/>
      <c r="D1741" s="57">
        <v>5.2510000000000003</v>
      </c>
      <c r="E1741" s="57">
        <f t="shared" si="545"/>
        <v>3.4000000000000002E-2</v>
      </c>
      <c r="F1741" s="57">
        <f t="shared" si="546"/>
        <v>5.2170000000000005</v>
      </c>
      <c r="G1741" s="57">
        <f t="shared" si="547"/>
        <v>0</v>
      </c>
      <c r="H1741" s="57">
        <f>IF(Q1740&gt;SetUp!$B$56,SetUp!$B$56,Q1740)</f>
        <v>0</v>
      </c>
      <c r="I1741" s="57">
        <f t="shared" si="561"/>
        <v>0.41187669185637377</v>
      </c>
      <c r="J1741" s="57">
        <f>MIN(F1741,H1741,(1-EXP(-SetUp!$B$52*H1741/SetUp!$B$56))*F1741)</f>
        <v>0</v>
      </c>
      <c r="K1741" s="57">
        <f t="shared" si="548"/>
        <v>0</v>
      </c>
      <c r="L1741" s="57">
        <f>IF(I1741&lt;=0,0,MIN(SetUp!$B$50*I1741^SetUp!$B$55,I1741))</f>
        <v>4.6663238643175177E-3</v>
      </c>
      <c r="M1741" s="57">
        <f t="shared" si="549"/>
        <v>0.40721036799205623</v>
      </c>
      <c r="N1741" s="57">
        <f>IF(SetUp!$B$62=0,X1741,(B1741-E1741)*(1-(H1741/SetUp!$B$66/SetUp!$B$56)))</f>
        <v>0</v>
      </c>
      <c r="O1741" s="57">
        <f>K1741*SetUp!$B$65</f>
        <v>0</v>
      </c>
      <c r="P1741" s="57">
        <f>MIN(SetUp!$B$54*L1741^SetUp!$B$51,L1741)</f>
        <v>2.6239340554306484E-3</v>
      </c>
      <c r="Q1741" s="57">
        <f t="shared" si="550"/>
        <v>0</v>
      </c>
      <c r="R1741" s="57">
        <f>IF((H1741+N1741-O1741)&gt;SetUp!$B$56,T1740+H1741+N1741-O1741-SetUp!$B$56,T1740)</f>
        <v>0</v>
      </c>
      <c r="S1741" s="57">
        <f>R1741*SetUp!$B$65</f>
        <v>0</v>
      </c>
      <c r="T1741" s="57">
        <f>IF((R1741-S1741)&lt;SetUp!$B$53,R1741-S1741,SetUp!$B$53)</f>
        <v>0</v>
      </c>
      <c r="U1741" s="57">
        <f t="shared" si="551"/>
        <v>0.40721036799205623</v>
      </c>
      <c r="V1741" s="57">
        <f>(L1741-P1741)/1000*SetUp!$B$13*1000000/SetUp!$B$48</f>
        <v>0.11616640013582893</v>
      </c>
      <c r="W1741" s="57">
        <f t="shared" si="562"/>
        <v>-1.6479873021779667E-17</v>
      </c>
      <c r="X1741" s="57">
        <f>MAX((SetUp!$B$56*(1-($H1741/SetUp!$B$56)^2)*TANH(($B1741-$D1741)/SetUp!$B$56))/(1+$H1741/SetUp!$B$56*TANH(($B1741-$D1741)/SetUp!$B$56)),0)</f>
        <v>0</v>
      </c>
      <c r="AP1741" s="64">
        <v>28985</v>
      </c>
      <c r="AQ1741" s="55">
        <v>5</v>
      </c>
      <c r="AR1741" s="55">
        <v>131</v>
      </c>
      <c r="AS1741" s="66">
        <f t="shared" si="552"/>
        <v>3.45</v>
      </c>
      <c r="AT1741" s="66">
        <f t="shared" si="553"/>
        <v>4.7900380210198934</v>
      </c>
      <c r="AU1741" s="55" t="str">
        <f>IF(OR($AP1741&lt;SetUp!$B$97,$AP1741&gt;SetUp!$B$98),"Não","Sim")</f>
        <v>Não</v>
      </c>
      <c r="AV1741" s="68">
        <f t="shared" si="554"/>
        <v>1.857417562100671</v>
      </c>
      <c r="AW1741" s="68">
        <f t="shared" si="555"/>
        <v>2.1886155489303949</v>
      </c>
      <c r="AX1741" s="68">
        <f t="shared" si="556"/>
        <v>0.53781909507327419</v>
      </c>
      <c r="AY1741" s="68">
        <f t="shared" si="557"/>
        <v>0.68033896064913579</v>
      </c>
      <c r="AZ1741" s="68">
        <f t="shared" si="558"/>
        <v>1.3400380210198932</v>
      </c>
      <c r="BA1741" s="68">
        <f t="shared" si="559"/>
        <v>0.3311979868297239</v>
      </c>
      <c r="BB1741" s="68">
        <f t="shared" si="560"/>
        <v>0.1425198655758616</v>
      </c>
    </row>
    <row r="1742" spans="1:54" x14ac:dyDescent="0.3">
      <c r="A1742" s="64">
        <v>28404</v>
      </c>
      <c r="B1742" s="57">
        <v>0</v>
      </c>
      <c r="C1742" s="57"/>
      <c r="D1742" s="57">
        <v>5.2510000000000003</v>
      </c>
      <c r="E1742" s="57">
        <f t="shared" si="545"/>
        <v>0</v>
      </c>
      <c r="F1742" s="57">
        <f t="shared" si="546"/>
        <v>5.2510000000000003</v>
      </c>
      <c r="G1742" s="57">
        <f t="shared" si="547"/>
        <v>0</v>
      </c>
      <c r="H1742" s="57">
        <f>IF(Q1741&gt;SetUp!$B$56,SetUp!$B$56,Q1741)</f>
        <v>0</v>
      </c>
      <c r="I1742" s="57">
        <f t="shared" si="561"/>
        <v>0.40721036799205623</v>
      </c>
      <c r="J1742" s="57">
        <f>MIN(F1742,H1742,(1-EXP(-SetUp!$B$52*H1742/SetUp!$B$56))*F1742)</f>
        <v>0</v>
      </c>
      <c r="K1742" s="57">
        <f t="shared" si="548"/>
        <v>0</v>
      </c>
      <c r="L1742" s="57">
        <f>IF(I1742&lt;=0,0,MIN(SetUp!$B$50*I1742^SetUp!$B$55,I1742))</f>
        <v>4.5785457994407591E-3</v>
      </c>
      <c r="M1742" s="57">
        <f t="shared" si="549"/>
        <v>0.40263182219261545</v>
      </c>
      <c r="N1742" s="57">
        <f>IF(SetUp!$B$62=0,X1742,(B1742-E1742)*(1-(H1742/SetUp!$B$66/SetUp!$B$56)))</f>
        <v>0</v>
      </c>
      <c r="O1742" s="57">
        <f>K1742*SetUp!$B$65</f>
        <v>0</v>
      </c>
      <c r="P1742" s="57">
        <f>MIN(SetUp!$B$54*L1742^SetUp!$B$51,L1742)</f>
        <v>2.5754071917150436E-3</v>
      </c>
      <c r="Q1742" s="57">
        <f t="shared" si="550"/>
        <v>0</v>
      </c>
      <c r="R1742" s="57">
        <f>IF((H1742+N1742-O1742)&gt;SetUp!$B$56,T1741+H1742+N1742-O1742-SetUp!$B$56,T1741)</f>
        <v>0</v>
      </c>
      <c r="S1742" s="57">
        <f>R1742*SetUp!$B$65</f>
        <v>0</v>
      </c>
      <c r="T1742" s="57">
        <f>IF((R1742-S1742)&lt;SetUp!$B$53,R1742-S1742,SetUp!$B$53)</f>
        <v>0</v>
      </c>
      <c r="U1742" s="57">
        <f t="shared" si="551"/>
        <v>0.40263182219261545</v>
      </c>
      <c r="V1742" s="57">
        <f>(L1742-P1742)/1000*SetUp!$B$13*1000000/SetUp!$B$48</f>
        <v>0.11393388275836333</v>
      </c>
      <c r="W1742" s="57">
        <f t="shared" si="562"/>
        <v>-2.1684043449710089E-17</v>
      </c>
      <c r="X1742" s="57">
        <f>MAX((SetUp!$B$56*(1-($H1742/SetUp!$B$56)^2)*TANH(($B1742-$D1742)/SetUp!$B$56))/(1+$H1742/SetUp!$B$56*TANH(($B1742-$D1742)/SetUp!$B$56)),0)</f>
        <v>0</v>
      </c>
      <c r="AP1742" s="64">
        <v>28986</v>
      </c>
      <c r="AQ1742" s="55">
        <v>5</v>
      </c>
      <c r="AR1742" s="55">
        <v>132</v>
      </c>
      <c r="AS1742" s="66">
        <f t="shared" si="552"/>
        <v>2.5289999999999999</v>
      </c>
      <c r="AT1742" s="66">
        <f t="shared" si="553"/>
        <v>4.4007203546253599</v>
      </c>
      <c r="AU1742" s="55" t="str">
        <f>IF(OR($AP1742&lt;SetUp!$B$97,$AP1742&gt;SetUp!$B$98),"Não","Sim")</f>
        <v>Não</v>
      </c>
      <c r="AV1742" s="68">
        <f t="shared" si="554"/>
        <v>1.5902829936838285</v>
      </c>
      <c r="AW1742" s="68">
        <f t="shared" si="555"/>
        <v>2.0977893971095765</v>
      </c>
      <c r="AX1742" s="68">
        <f t="shared" si="556"/>
        <v>0.40294882934440474</v>
      </c>
      <c r="AY1742" s="68">
        <f t="shared" si="557"/>
        <v>0.64352377203902855</v>
      </c>
      <c r="AZ1742" s="68">
        <f t="shared" si="558"/>
        <v>1.87172035462536</v>
      </c>
      <c r="BA1742" s="68">
        <f t="shared" si="559"/>
        <v>0.50750640342574793</v>
      </c>
      <c r="BB1742" s="68">
        <f t="shared" si="560"/>
        <v>0.24057494269462382</v>
      </c>
    </row>
    <row r="1743" spans="1:54" x14ac:dyDescent="0.3">
      <c r="A1743" s="64">
        <v>28405</v>
      </c>
      <c r="B1743" s="57">
        <v>9.8000000000000004E-2</v>
      </c>
      <c r="C1743" s="57"/>
      <c r="D1743" s="57">
        <v>5.2510000000000003</v>
      </c>
      <c r="E1743" s="57">
        <f t="shared" si="545"/>
        <v>9.8000000000000004E-2</v>
      </c>
      <c r="F1743" s="57">
        <f t="shared" si="546"/>
        <v>5.1530000000000005</v>
      </c>
      <c r="G1743" s="57">
        <f t="shared" si="547"/>
        <v>0</v>
      </c>
      <c r="H1743" s="57">
        <f>IF(Q1742&gt;SetUp!$B$56,SetUp!$B$56,Q1742)</f>
        <v>0</v>
      </c>
      <c r="I1743" s="57">
        <f t="shared" si="561"/>
        <v>0.40263182219261545</v>
      </c>
      <c r="J1743" s="57">
        <f>MIN(F1743,H1743,(1-EXP(-SetUp!$B$52*H1743/SetUp!$B$56))*F1743)</f>
        <v>0</v>
      </c>
      <c r="K1743" s="57">
        <f t="shared" si="548"/>
        <v>0</v>
      </c>
      <c r="L1743" s="57">
        <f>IF(I1743&lt;=0,0,MIN(SetUp!$B$50*I1743^SetUp!$B$55,I1743))</f>
        <v>4.4930682129383582E-3</v>
      </c>
      <c r="M1743" s="57">
        <f t="shared" si="549"/>
        <v>0.39813875397967707</v>
      </c>
      <c r="N1743" s="57">
        <f>IF(SetUp!$B$62=0,X1743,(B1743-E1743)*(1-(H1743/SetUp!$B$66/SetUp!$B$56)))</f>
        <v>0</v>
      </c>
      <c r="O1743" s="57">
        <f>K1743*SetUp!$B$65</f>
        <v>0</v>
      </c>
      <c r="P1743" s="57">
        <f>MIN(SetUp!$B$54*L1743^SetUp!$B$51,L1743)</f>
        <v>2.5281369040955964E-3</v>
      </c>
      <c r="Q1743" s="57">
        <f t="shared" si="550"/>
        <v>0</v>
      </c>
      <c r="R1743" s="57">
        <f>IF((H1743+N1743-O1743)&gt;SetUp!$B$56,T1742+H1743+N1743-O1743-SetUp!$B$56,T1742)</f>
        <v>0</v>
      </c>
      <c r="S1743" s="57">
        <f>R1743*SetUp!$B$65</f>
        <v>0</v>
      </c>
      <c r="T1743" s="57">
        <f>IF((R1743-S1743)&lt;SetUp!$B$53,R1743-S1743,SetUp!$B$53)</f>
        <v>0</v>
      </c>
      <c r="U1743" s="57">
        <f t="shared" si="551"/>
        <v>0.39813875397967707</v>
      </c>
      <c r="V1743" s="57">
        <f>(L1743-P1743)/1000*SetUp!$B$13*1000000/SetUp!$B$48</f>
        <v>0.11176074012377228</v>
      </c>
      <c r="W1743" s="57">
        <f t="shared" si="562"/>
        <v>-1.9949319973733282E-17</v>
      </c>
      <c r="X1743" s="57">
        <f>MAX((SetUp!$B$56*(1-($H1743/SetUp!$B$56)^2)*TANH(($B1743-$D1743)/SetUp!$B$56))/(1+$H1743/SetUp!$B$56*TANH(($B1743-$D1743)/SetUp!$B$56)),0)</f>
        <v>0</v>
      </c>
      <c r="AP1743" s="64">
        <v>28987</v>
      </c>
      <c r="AQ1743" s="55">
        <v>5</v>
      </c>
      <c r="AR1743" s="55">
        <v>133</v>
      </c>
      <c r="AS1743" s="66">
        <f t="shared" si="552"/>
        <v>1.788</v>
      </c>
      <c r="AT1743" s="66">
        <f t="shared" si="553"/>
        <v>4.9019811155121467</v>
      </c>
      <c r="AU1743" s="55" t="str">
        <f>IF(OR($AP1743&lt;SetUp!$B$97,$AP1743&gt;SetUp!$B$98),"Não","Sim")</f>
        <v>Não</v>
      </c>
      <c r="AV1743" s="68">
        <f t="shared" si="554"/>
        <v>1.3371611720357424</v>
      </c>
      <c r="AW1743" s="68">
        <f t="shared" si="555"/>
        <v>2.2140418052765281</v>
      </c>
      <c r="AX1743" s="68">
        <f t="shared" si="556"/>
        <v>0.25236751445989886</v>
      </c>
      <c r="AY1743" s="68">
        <f t="shared" si="557"/>
        <v>0.69037163383473188</v>
      </c>
      <c r="AZ1743" s="68">
        <f t="shared" si="558"/>
        <v>3.1139811155121464</v>
      </c>
      <c r="BA1743" s="68">
        <f t="shared" si="559"/>
        <v>0.87688063324078569</v>
      </c>
      <c r="BB1743" s="68">
        <f t="shared" si="560"/>
        <v>0.43800411937483302</v>
      </c>
    </row>
    <row r="1744" spans="1:54" x14ac:dyDescent="0.3">
      <c r="A1744" s="64">
        <v>28406</v>
      </c>
      <c r="B1744" s="57">
        <v>0</v>
      </c>
      <c r="C1744" s="57"/>
      <c r="D1744" s="57">
        <v>5.2510000000000003</v>
      </c>
      <c r="E1744" s="57">
        <f t="shared" si="545"/>
        <v>0</v>
      </c>
      <c r="F1744" s="57">
        <f t="shared" si="546"/>
        <v>5.2510000000000003</v>
      </c>
      <c r="G1744" s="57">
        <f t="shared" si="547"/>
        <v>0</v>
      </c>
      <c r="H1744" s="57">
        <f>IF(Q1743&gt;SetUp!$B$56,SetUp!$B$56,Q1743)</f>
        <v>0</v>
      </c>
      <c r="I1744" s="57">
        <f t="shared" si="561"/>
        <v>0.39813875397967707</v>
      </c>
      <c r="J1744" s="57">
        <f>MIN(F1744,H1744,(1-EXP(-SetUp!$B$52*H1744/SetUp!$B$56))*F1744)</f>
        <v>0</v>
      </c>
      <c r="K1744" s="57">
        <f t="shared" si="548"/>
        <v>0</v>
      </c>
      <c r="L1744" s="57">
        <f>IF(I1744&lt;=0,0,MIN(SetUp!$B$50*I1744^SetUp!$B$55,I1744))</f>
        <v>4.4098140074808707E-3</v>
      </c>
      <c r="M1744" s="57">
        <f t="shared" si="549"/>
        <v>0.39372893997219621</v>
      </c>
      <c r="N1744" s="57">
        <f>IF(SetUp!$B$62=0,X1744,(B1744-E1744)*(1-(H1744/SetUp!$B$66/SetUp!$B$56)))</f>
        <v>0</v>
      </c>
      <c r="O1744" s="57">
        <f>K1744*SetUp!$B$65</f>
        <v>0</v>
      </c>
      <c r="P1744" s="57">
        <f>MIN(SetUp!$B$54*L1744^SetUp!$B$51,L1744)</f>
        <v>2.4820814693213497E-3</v>
      </c>
      <c r="Q1744" s="57">
        <f t="shared" si="550"/>
        <v>0</v>
      </c>
      <c r="R1744" s="57">
        <f>IF((H1744+N1744-O1744)&gt;SetUp!$B$56,T1743+H1744+N1744-O1744-SetUp!$B$56,T1743)</f>
        <v>0</v>
      </c>
      <c r="S1744" s="57">
        <f>R1744*SetUp!$B$65</f>
        <v>0</v>
      </c>
      <c r="T1744" s="57">
        <f>IF((R1744-S1744)&lt;SetUp!$B$53,R1744-S1744,SetUp!$B$53)</f>
        <v>0</v>
      </c>
      <c r="U1744" s="57">
        <f t="shared" si="551"/>
        <v>0.39372893997219621</v>
      </c>
      <c r="V1744" s="57">
        <f>(L1744-P1744)/1000*SetUp!$B$13*1000000/SetUp!$B$48</f>
        <v>0.10964496023643264</v>
      </c>
      <c r="W1744" s="57">
        <f t="shared" si="562"/>
        <v>9.540979117872439E-18</v>
      </c>
      <c r="X1744" s="57">
        <f>MAX((SetUp!$B$56*(1-($H1744/SetUp!$B$56)^2)*TANH(($B1744-$D1744)/SetUp!$B$56))/(1+$H1744/SetUp!$B$56*TANH(($B1744-$D1744)/SetUp!$B$56)),0)</f>
        <v>0</v>
      </c>
      <c r="AP1744" s="64">
        <v>28988</v>
      </c>
      <c r="AQ1744" s="55">
        <v>5</v>
      </c>
      <c r="AR1744" s="55">
        <v>134</v>
      </c>
      <c r="AS1744" s="66">
        <f t="shared" si="552"/>
        <v>1.5780000000000001</v>
      </c>
      <c r="AT1744" s="66">
        <f t="shared" si="553"/>
        <v>4.6470759150534748</v>
      </c>
      <c r="AU1744" s="55" t="str">
        <f>IF(OR($AP1744&lt;SetUp!$B$97,$AP1744&gt;SetUp!$B$98),"Não","Sim")</f>
        <v>Não</v>
      </c>
      <c r="AV1744" s="68">
        <f t="shared" si="554"/>
        <v>1.2561846997953765</v>
      </c>
      <c r="AW1744" s="68">
        <f t="shared" si="555"/>
        <v>2.155707752700601</v>
      </c>
      <c r="AX1744" s="68">
        <f t="shared" si="556"/>
        <v>0.19810699887340152</v>
      </c>
      <c r="AY1744" s="68">
        <f t="shared" si="557"/>
        <v>0.66717976721085026</v>
      </c>
      <c r="AZ1744" s="68">
        <f t="shared" si="558"/>
        <v>3.0690759150534745</v>
      </c>
      <c r="BA1744" s="68">
        <f t="shared" si="559"/>
        <v>0.8995230529052245</v>
      </c>
      <c r="BB1744" s="68">
        <f t="shared" si="560"/>
        <v>0.46907276833744871</v>
      </c>
    </row>
    <row r="1745" spans="1:54" x14ac:dyDescent="0.3">
      <c r="A1745" s="64">
        <v>28407</v>
      </c>
      <c r="B1745" s="57">
        <v>0</v>
      </c>
      <c r="C1745" s="57"/>
      <c r="D1745" s="57">
        <v>5.2510000000000003</v>
      </c>
      <c r="E1745" s="57">
        <f t="shared" si="545"/>
        <v>0</v>
      </c>
      <c r="F1745" s="57">
        <f t="shared" si="546"/>
        <v>5.2510000000000003</v>
      </c>
      <c r="G1745" s="57">
        <f t="shared" si="547"/>
        <v>0</v>
      </c>
      <c r="H1745" s="57">
        <f>IF(Q1744&gt;SetUp!$B$56,SetUp!$B$56,Q1744)</f>
        <v>0</v>
      </c>
      <c r="I1745" s="57">
        <f t="shared" si="561"/>
        <v>0.39372893997219621</v>
      </c>
      <c r="J1745" s="57">
        <f>MIN(F1745,H1745,(1-EXP(-SetUp!$B$52*H1745/SetUp!$B$56))*F1745)</f>
        <v>0</v>
      </c>
      <c r="K1745" s="57">
        <f t="shared" si="548"/>
        <v>0</v>
      </c>
      <c r="L1745" s="57">
        <f>IF(I1745&lt;=0,0,MIN(SetUp!$B$50*I1745^SetUp!$B$55,I1745))</f>
        <v>4.3287092255557694E-3</v>
      </c>
      <c r="M1745" s="57">
        <f t="shared" si="549"/>
        <v>0.38940023074664043</v>
      </c>
      <c r="N1745" s="57">
        <f>IF(SetUp!$B$62=0,X1745,(B1745-E1745)*(1-(H1745/SetUp!$B$66/SetUp!$B$56)))</f>
        <v>0</v>
      </c>
      <c r="O1745" s="57">
        <f>K1745*SetUp!$B$65</f>
        <v>0</v>
      </c>
      <c r="P1745" s="57">
        <f>MIN(SetUp!$B$54*L1745^SetUp!$B$51,L1745)</f>
        <v>2.4372008505750891E-3</v>
      </c>
      <c r="Q1745" s="57">
        <f t="shared" si="550"/>
        <v>0</v>
      </c>
      <c r="R1745" s="57">
        <f>IF((H1745+N1745-O1745)&gt;SetUp!$B$56,T1744+H1745+N1745-O1745-SetUp!$B$56,T1744)</f>
        <v>0</v>
      </c>
      <c r="S1745" s="57">
        <f>R1745*SetUp!$B$65</f>
        <v>0</v>
      </c>
      <c r="T1745" s="57">
        <f>IF((R1745-S1745)&lt;SetUp!$B$53,R1745-S1745,SetUp!$B$53)</f>
        <v>0</v>
      </c>
      <c r="U1745" s="57">
        <f t="shared" si="551"/>
        <v>0.38940023074664043</v>
      </c>
      <c r="V1745" s="57">
        <f>(L1745-P1745)/1000*SetUp!$B$13*1000000/SetUp!$B$48</f>
        <v>0.1075846137657889</v>
      </c>
      <c r="W1745" s="57">
        <f t="shared" si="562"/>
        <v>-1.3010426069826053E-17</v>
      </c>
      <c r="X1745" s="57">
        <f>MAX((SetUp!$B$56*(1-($H1745/SetUp!$B$56)^2)*TANH(($B1745-$D1745)/SetUp!$B$56))/(1+$H1745/SetUp!$B$56*TANH(($B1745-$D1745)/SetUp!$B$56)),0)</f>
        <v>0</v>
      </c>
      <c r="AP1745" s="64">
        <v>28989</v>
      </c>
      <c r="AQ1745" s="55">
        <v>5</v>
      </c>
      <c r="AR1745" s="55">
        <v>135</v>
      </c>
      <c r="AS1745" s="66">
        <f t="shared" si="552"/>
        <v>1.2949999999999999</v>
      </c>
      <c r="AT1745" s="66">
        <f t="shared" si="553"/>
        <v>4.2737589528391942</v>
      </c>
      <c r="AU1745" s="55" t="str">
        <f>IF(OR($AP1745&lt;SetUp!$B$97,$AP1745&gt;SetUp!$B$98),"Não","Sim")</f>
        <v>Não</v>
      </c>
      <c r="AV1745" s="68">
        <f t="shared" si="554"/>
        <v>1.1379806676741042</v>
      </c>
      <c r="AW1745" s="68">
        <f t="shared" si="555"/>
        <v>2.0673071742823304</v>
      </c>
      <c r="AX1745" s="68">
        <f t="shared" si="556"/>
        <v>0.11226976841727061</v>
      </c>
      <c r="AY1745" s="68">
        <f t="shared" si="557"/>
        <v>0.6308100235828521</v>
      </c>
      <c r="AZ1745" s="68">
        <f t="shared" si="558"/>
        <v>2.9787589528391942</v>
      </c>
      <c r="BA1745" s="68">
        <f t="shared" si="559"/>
        <v>0.92932650660822613</v>
      </c>
      <c r="BB1745" s="68">
        <f t="shared" si="560"/>
        <v>0.51854025516558144</v>
      </c>
    </row>
    <row r="1746" spans="1:54" x14ac:dyDescent="0.3">
      <c r="A1746" s="64">
        <v>28408</v>
      </c>
      <c r="B1746" s="57">
        <v>2.8000000000000001E-2</v>
      </c>
      <c r="C1746" s="57"/>
      <c r="D1746" s="57">
        <v>5.2510000000000003</v>
      </c>
      <c r="E1746" s="57">
        <f t="shared" si="545"/>
        <v>2.8000000000000001E-2</v>
      </c>
      <c r="F1746" s="57">
        <f t="shared" si="546"/>
        <v>5.2230000000000008</v>
      </c>
      <c r="G1746" s="57">
        <f t="shared" si="547"/>
        <v>0</v>
      </c>
      <c r="H1746" s="57">
        <f>IF(Q1745&gt;SetUp!$B$56,SetUp!$B$56,Q1745)</f>
        <v>0</v>
      </c>
      <c r="I1746" s="57">
        <f t="shared" si="561"/>
        <v>0.38940023074664043</v>
      </c>
      <c r="J1746" s="57">
        <f>MIN(F1746,H1746,(1-EXP(-SetUp!$B$52*H1746/SetUp!$B$56))*F1746)</f>
        <v>0</v>
      </c>
      <c r="K1746" s="57">
        <f t="shared" si="548"/>
        <v>0</v>
      </c>
      <c r="L1746" s="57">
        <f>IF(I1746&lt;=0,0,MIN(SetUp!$B$50*I1746^SetUp!$B$55,I1746))</f>
        <v>4.2496828992517142E-3</v>
      </c>
      <c r="M1746" s="57">
        <f t="shared" si="549"/>
        <v>0.38515054784738872</v>
      </c>
      <c r="N1746" s="57">
        <f>IF(SetUp!$B$62=0,X1746,(B1746-E1746)*(1-(H1746/SetUp!$B$66/SetUp!$B$56)))</f>
        <v>0</v>
      </c>
      <c r="O1746" s="57">
        <f>K1746*SetUp!$B$65</f>
        <v>0</v>
      </c>
      <c r="P1746" s="57">
        <f>MIN(SetUp!$B$54*L1746^SetUp!$B$51,L1746)</f>
        <v>2.3934566172999438E-3</v>
      </c>
      <c r="Q1746" s="57">
        <f t="shared" si="550"/>
        <v>0</v>
      </c>
      <c r="R1746" s="57">
        <f>IF((H1746+N1746-O1746)&gt;SetUp!$B$56,T1745+H1746+N1746-O1746-SetUp!$B$56,T1745)</f>
        <v>0</v>
      </c>
      <c r="S1746" s="57">
        <f>R1746*SetUp!$B$65</f>
        <v>0</v>
      </c>
      <c r="T1746" s="57">
        <f>IF((R1746-S1746)&lt;SetUp!$B$53,R1746-S1746,SetUp!$B$53)</f>
        <v>0</v>
      </c>
      <c r="U1746" s="57">
        <f t="shared" si="551"/>
        <v>0.38515054784738872</v>
      </c>
      <c r="V1746" s="57">
        <f>(L1746-P1746)/1000*SetUp!$B$13*1000000/SetUp!$B$48</f>
        <v>0.10557785006250756</v>
      </c>
      <c r="W1746" s="57">
        <f t="shared" si="562"/>
        <v>1.214306433183765E-17</v>
      </c>
      <c r="X1746" s="57">
        <f>MAX((SetUp!$B$56*(1-($H1746/SetUp!$B$56)^2)*TANH(($B1746-$D1746)/SetUp!$B$56))/(1+$H1746/SetUp!$B$56*TANH(($B1746-$D1746)/SetUp!$B$56)),0)</f>
        <v>0</v>
      </c>
      <c r="AP1746" s="64">
        <v>28990</v>
      </c>
      <c r="AQ1746" s="55">
        <v>5</v>
      </c>
      <c r="AR1746" s="55">
        <v>136</v>
      </c>
      <c r="AS1746" s="66">
        <f t="shared" si="552"/>
        <v>1.048</v>
      </c>
      <c r="AT1746" s="66">
        <f t="shared" si="553"/>
        <v>3.9413305261792528</v>
      </c>
      <c r="AU1746" s="55" t="str">
        <f>IF(OR($AP1746&lt;SetUp!$B$97,$AP1746&gt;SetUp!$B$98),"Não","Sim")</f>
        <v>Não</v>
      </c>
      <c r="AV1746" s="68">
        <f t="shared" si="554"/>
        <v>1.0237187113655781</v>
      </c>
      <c r="AW1746" s="68">
        <f t="shared" si="555"/>
        <v>1.9852784505401888</v>
      </c>
      <c r="AX1746" s="68">
        <f t="shared" si="556"/>
        <v>2.0361282647707864E-2</v>
      </c>
      <c r="AY1746" s="68">
        <f t="shared" si="557"/>
        <v>0.59564285701140918</v>
      </c>
      <c r="AZ1746" s="68">
        <f t="shared" si="558"/>
        <v>2.8933305261792528</v>
      </c>
      <c r="BA1746" s="68">
        <f t="shared" si="559"/>
        <v>0.96155973917461068</v>
      </c>
      <c r="BB1746" s="68">
        <f t="shared" si="560"/>
        <v>0.57528157436370131</v>
      </c>
    </row>
    <row r="1747" spans="1:54" x14ac:dyDescent="0.3">
      <c r="A1747" s="64">
        <v>28409</v>
      </c>
      <c r="B1747" s="57">
        <v>0</v>
      </c>
      <c r="C1747" s="57"/>
      <c r="D1747" s="57">
        <v>5.2510000000000003</v>
      </c>
      <c r="E1747" s="57">
        <f t="shared" si="545"/>
        <v>0</v>
      </c>
      <c r="F1747" s="57">
        <f t="shared" si="546"/>
        <v>5.2510000000000003</v>
      </c>
      <c r="G1747" s="57">
        <f t="shared" si="547"/>
        <v>0</v>
      </c>
      <c r="H1747" s="57">
        <f>IF(Q1746&gt;SetUp!$B$56,SetUp!$B$56,Q1746)</f>
        <v>0</v>
      </c>
      <c r="I1747" s="57">
        <f t="shared" si="561"/>
        <v>0.38515054784738872</v>
      </c>
      <c r="J1747" s="57">
        <f>MIN(F1747,H1747,(1-EXP(-SetUp!$B$52*H1747/SetUp!$B$56))*F1747)</f>
        <v>0</v>
      </c>
      <c r="K1747" s="57">
        <f t="shared" si="548"/>
        <v>0</v>
      </c>
      <c r="L1747" s="57">
        <f>IF(I1747&lt;=0,0,MIN(SetUp!$B$50*I1747^SetUp!$B$55,I1747))</f>
        <v>4.1726669082842805E-3</v>
      </c>
      <c r="M1747" s="57">
        <f t="shared" si="549"/>
        <v>0.38097788093910445</v>
      </c>
      <c r="N1747" s="57">
        <f>IF(SetUp!$B$62=0,X1747,(B1747-E1747)*(1-(H1747/SetUp!$B$66/SetUp!$B$56)))</f>
        <v>0</v>
      </c>
      <c r="O1747" s="57">
        <f>K1747*SetUp!$B$65</f>
        <v>0</v>
      </c>
      <c r="P1747" s="57">
        <f>MIN(SetUp!$B$54*L1747^SetUp!$B$51,L1747)</f>
        <v>2.3508118694006894E-3</v>
      </c>
      <c r="Q1747" s="57">
        <f t="shared" si="550"/>
        <v>0</v>
      </c>
      <c r="R1747" s="57">
        <f>IF((H1747+N1747-O1747)&gt;SetUp!$B$56,T1746+H1747+N1747-O1747-SetUp!$B$56,T1746)</f>
        <v>0</v>
      </c>
      <c r="S1747" s="57">
        <f>R1747*SetUp!$B$65</f>
        <v>0</v>
      </c>
      <c r="T1747" s="57">
        <f>IF((R1747-S1747)&lt;SetUp!$B$53,R1747-S1747,SetUp!$B$53)</f>
        <v>0</v>
      </c>
      <c r="U1747" s="57">
        <f t="shared" si="551"/>
        <v>0.38097788093910445</v>
      </c>
      <c r="V1747" s="57">
        <f>(L1747-P1747)/1000*SetUp!$B$13*1000000/SetUp!$B$48</f>
        <v>0.10362289339456372</v>
      </c>
      <c r="W1747" s="57">
        <f t="shared" si="562"/>
        <v>7.8062556418956319E-18</v>
      </c>
      <c r="X1747" s="57">
        <f>MAX((SetUp!$B$56*(1-($H1747/SetUp!$B$56)^2)*TANH(($B1747-$D1747)/SetUp!$B$56))/(1+$H1747/SetUp!$B$56*TANH(($B1747-$D1747)/SetUp!$B$56)),0)</f>
        <v>0</v>
      </c>
      <c r="AP1747" s="64">
        <v>28991</v>
      </c>
      <c r="AQ1747" s="55">
        <v>5</v>
      </c>
      <c r="AR1747" s="55">
        <v>137</v>
      </c>
      <c r="AS1747" s="66">
        <f t="shared" si="552"/>
        <v>0.90200000000000002</v>
      </c>
      <c r="AT1747" s="66">
        <f t="shared" si="553"/>
        <v>3.6441792035381426</v>
      </c>
      <c r="AU1747" s="55" t="str">
        <f>IF(OR($AP1747&lt;SetUp!$B$97,$AP1747&gt;SetUp!$B$98),"Não","Sim")</f>
        <v>Não</v>
      </c>
      <c r="AV1747" s="68">
        <f t="shared" si="554"/>
        <v>0.94973680564670127</v>
      </c>
      <c r="AW1747" s="68">
        <f t="shared" si="555"/>
        <v>1.9089733375660705</v>
      </c>
      <c r="AX1747" s="68">
        <f t="shared" si="556"/>
        <v>-4.4793462458058257E-2</v>
      </c>
      <c r="AY1747" s="68">
        <f t="shared" si="557"/>
        <v>0.56159972537948333</v>
      </c>
      <c r="AZ1747" s="68">
        <f t="shared" si="558"/>
        <v>2.7421792035381425</v>
      </c>
      <c r="BA1747" s="68">
        <f t="shared" si="559"/>
        <v>0.9592365319193692</v>
      </c>
      <c r="BB1747" s="68">
        <f t="shared" si="560"/>
        <v>0.60639318783754159</v>
      </c>
    </row>
    <row r="1748" spans="1:54" x14ac:dyDescent="0.3">
      <c r="A1748" s="64">
        <v>28410</v>
      </c>
      <c r="B1748" s="57">
        <v>0</v>
      </c>
      <c r="C1748" s="57"/>
      <c r="D1748" s="57">
        <v>5.2510000000000003</v>
      </c>
      <c r="E1748" s="57">
        <f t="shared" si="545"/>
        <v>0</v>
      </c>
      <c r="F1748" s="57">
        <f t="shared" si="546"/>
        <v>5.2510000000000003</v>
      </c>
      <c r="G1748" s="57">
        <f t="shared" si="547"/>
        <v>0</v>
      </c>
      <c r="H1748" s="57">
        <f>IF(Q1747&gt;SetUp!$B$56,SetUp!$B$56,Q1747)</f>
        <v>0</v>
      </c>
      <c r="I1748" s="57">
        <f t="shared" si="561"/>
        <v>0.38097788093910445</v>
      </c>
      <c r="J1748" s="57">
        <f>MIN(F1748,H1748,(1-EXP(-SetUp!$B$52*H1748/SetUp!$B$56))*F1748)</f>
        <v>0</v>
      </c>
      <c r="K1748" s="57">
        <f t="shared" si="548"/>
        <v>0</v>
      </c>
      <c r="L1748" s="57">
        <f>IF(I1748&lt;=0,0,MIN(SetUp!$B$50*I1748^SetUp!$B$55,I1748))</f>
        <v>4.0975958457538575E-3</v>
      </c>
      <c r="M1748" s="57">
        <f t="shared" si="549"/>
        <v>0.37688028509335059</v>
      </c>
      <c r="N1748" s="57">
        <f>IF(SetUp!$B$62=0,X1748,(B1748-E1748)*(1-(H1748/SetUp!$B$66/SetUp!$B$56)))</f>
        <v>0</v>
      </c>
      <c r="O1748" s="57">
        <f>K1748*SetUp!$B$65</f>
        <v>0</v>
      </c>
      <c r="P1748" s="57">
        <f>MIN(SetUp!$B$54*L1748^SetUp!$B$51,L1748)</f>
        <v>2.3092311655507724E-3</v>
      </c>
      <c r="Q1748" s="57">
        <f t="shared" si="550"/>
        <v>0</v>
      </c>
      <c r="R1748" s="57">
        <f>IF((H1748+N1748-O1748)&gt;SetUp!$B$56,T1747+H1748+N1748-O1748-SetUp!$B$56,T1747)</f>
        <v>0</v>
      </c>
      <c r="S1748" s="57">
        <f>R1748*SetUp!$B$65</f>
        <v>0</v>
      </c>
      <c r="T1748" s="57">
        <f>IF((R1748-S1748)&lt;SetUp!$B$53,R1748-S1748,SetUp!$B$53)</f>
        <v>0</v>
      </c>
      <c r="U1748" s="57">
        <f t="shared" si="551"/>
        <v>0.37688028509335059</v>
      </c>
      <c r="V1748" s="57">
        <f>(L1748-P1748)/1000*SetUp!$B$13*1000000/SetUp!$B$48</f>
        <v>0.10171803938959173</v>
      </c>
      <c r="W1748" s="57">
        <f t="shared" si="562"/>
        <v>-7.8062556418956319E-18</v>
      </c>
      <c r="X1748" s="57">
        <f>MAX((SetUp!$B$56*(1-($H1748/SetUp!$B$56)^2)*TANH(($B1748-$D1748)/SetUp!$B$56))/(1+$H1748/SetUp!$B$56*TANH(($B1748-$D1748)/SetUp!$B$56)),0)</f>
        <v>0</v>
      </c>
      <c r="AP1748" s="64">
        <v>28992</v>
      </c>
      <c r="AQ1748" s="55">
        <v>5</v>
      </c>
      <c r="AR1748" s="55">
        <v>138</v>
      </c>
      <c r="AS1748" s="66">
        <f t="shared" si="552"/>
        <v>0.90200000000000002</v>
      </c>
      <c r="AT1748" s="66">
        <f t="shared" si="553"/>
        <v>3.3850150545579263</v>
      </c>
      <c r="AU1748" s="55" t="str">
        <f>IF(OR($AP1748&lt;SetUp!$B$97,$AP1748&gt;SetUp!$B$98),"Não","Sim")</f>
        <v>Não</v>
      </c>
      <c r="AV1748" s="68">
        <f t="shared" si="554"/>
        <v>0.94973680564670127</v>
      </c>
      <c r="AW1748" s="68">
        <f t="shared" si="555"/>
        <v>1.8398410405678873</v>
      </c>
      <c r="AX1748" s="68">
        <f t="shared" si="556"/>
        <v>-4.4793462458058257E-2</v>
      </c>
      <c r="AY1748" s="68">
        <f t="shared" si="557"/>
        <v>0.52956060451212206</v>
      </c>
      <c r="AZ1748" s="68">
        <f t="shared" si="558"/>
        <v>2.4830150545579261</v>
      </c>
      <c r="BA1748" s="68">
        <f t="shared" si="559"/>
        <v>0.89010423492118607</v>
      </c>
      <c r="BB1748" s="68">
        <f t="shared" si="560"/>
        <v>0.57435406697018032</v>
      </c>
    </row>
    <row r="1749" spans="1:54" x14ac:dyDescent="0.3">
      <c r="A1749" s="64">
        <v>28411</v>
      </c>
      <c r="B1749" s="57">
        <v>0</v>
      </c>
      <c r="C1749" s="57"/>
      <c r="D1749" s="57">
        <v>5.2510000000000003</v>
      </c>
      <c r="E1749" s="57">
        <f t="shared" si="545"/>
        <v>0</v>
      </c>
      <c r="F1749" s="57">
        <f t="shared" si="546"/>
        <v>5.2510000000000003</v>
      </c>
      <c r="G1749" s="57">
        <f t="shared" si="547"/>
        <v>0</v>
      </c>
      <c r="H1749" s="57">
        <f>IF(Q1748&gt;SetUp!$B$56,SetUp!$B$56,Q1748)</f>
        <v>0</v>
      </c>
      <c r="I1749" s="57">
        <f t="shared" si="561"/>
        <v>0.37688028509335059</v>
      </c>
      <c r="J1749" s="57">
        <f>MIN(F1749,H1749,(1-EXP(-SetUp!$B$52*H1749/SetUp!$B$56))*F1749)</f>
        <v>0</v>
      </c>
      <c r="K1749" s="57">
        <f t="shared" si="548"/>
        <v>0</v>
      </c>
      <c r="L1749" s="57">
        <f>IF(I1749&lt;=0,0,MIN(SetUp!$B$50*I1749^SetUp!$B$55,I1749))</f>
        <v>4.0244068911614471E-3</v>
      </c>
      <c r="M1749" s="57">
        <f t="shared" si="549"/>
        <v>0.37285587820218913</v>
      </c>
      <c r="N1749" s="57">
        <f>IF(SetUp!$B$62=0,X1749,(B1749-E1749)*(1-(H1749/SetUp!$B$66/SetUp!$B$56)))</f>
        <v>0</v>
      </c>
      <c r="O1749" s="57">
        <f>K1749*SetUp!$B$65</f>
        <v>0</v>
      </c>
      <c r="P1749" s="57">
        <f>MIN(SetUp!$B$54*L1749^SetUp!$B$51,L1749)</f>
        <v>2.2686804553543904E-3</v>
      </c>
      <c r="Q1749" s="57">
        <f t="shared" si="550"/>
        <v>0</v>
      </c>
      <c r="R1749" s="57">
        <f>IF((H1749+N1749-O1749)&gt;SetUp!$B$56,T1748+H1749+N1749-O1749-SetUp!$B$56,T1748)</f>
        <v>0</v>
      </c>
      <c r="S1749" s="57">
        <f>R1749*SetUp!$B$65</f>
        <v>0</v>
      </c>
      <c r="T1749" s="57">
        <f>IF((R1749-S1749)&lt;SetUp!$B$53,R1749-S1749,SetUp!$B$53)</f>
        <v>0</v>
      </c>
      <c r="U1749" s="57">
        <f t="shared" si="551"/>
        <v>0.37285587820218913</v>
      </c>
      <c r="V1749" s="57">
        <f>(L1749-P1749)/1000*SetUp!$B$13*1000000/SetUp!$B$48</f>
        <v>9.9861651670781856E-2</v>
      </c>
      <c r="W1749" s="57">
        <f t="shared" si="562"/>
        <v>-1.1275702593849246E-17</v>
      </c>
      <c r="X1749" s="57">
        <f>MAX((SetUp!$B$56*(1-($H1749/SetUp!$B$56)^2)*TANH(($B1749-$D1749)/SetUp!$B$56))/(1+$H1749/SetUp!$B$56*TANH(($B1749-$D1749)/SetUp!$B$56)),0)</f>
        <v>0</v>
      </c>
      <c r="AP1749" s="64">
        <v>28993</v>
      </c>
      <c r="AQ1749" s="55">
        <v>5</v>
      </c>
      <c r="AR1749" s="55">
        <v>139</v>
      </c>
      <c r="AS1749" s="66">
        <f t="shared" si="552"/>
        <v>1.048</v>
      </c>
      <c r="AT1749" s="66">
        <f t="shared" si="553"/>
        <v>3.1443514157233139</v>
      </c>
      <c r="AU1749" s="55" t="str">
        <f>IF(OR($AP1749&lt;SetUp!$B$97,$AP1749&gt;SetUp!$B$98),"Não","Sim")</f>
        <v>Não</v>
      </c>
      <c r="AV1749" s="68">
        <f t="shared" si="554"/>
        <v>1.0237187113655781</v>
      </c>
      <c r="AW1749" s="68">
        <f t="shared" si="555"/>
        <v>1.7732319125605973</v>
      </c>
      <c r="AX1749" s="68">
        <f t="shared" si="556"/>
        <v>2.0361282647707864E-2</v>
      </c>
      <c r="AY1749" s="68">
        <f t="shared" si="557"/>
        <v>0.49753107724676271</v>
      </c>
      <c r="AZ1749" s="68">
        <f t="shared" si="558"/>
        <v>2.0963514157233138</v>
      </c>
      <c r="BA1749" s="68">
        <f t="shared" si="559"/>
        <v>0.74951320119501919</v>
      </c>
      <c r="BB1749" s="68">
        <f t="shared" si="560"/>
        <v>0.47716979459905484</v>
      </c>
    </row>
    <row r="1750" spans="1:54" x14ac:dyDescent="0.3">
      <c r="A1750" s="64">
        <v>28412</v>
      </c>
      <c r="B1750" s="57">
        <v>0</v>
      </c>
      <c r="C1750" s="57"/>
      <c r="D1750" s="57">
        <v>5.2510000000000003</v>
      </c>
      <c r="E1750" s="57">
        <f t="shared" si="545"/>
        <v>0</v>
      </c>
      <c r="F1750" s="57">
        <f t="shared" si="546"/>
        <v>5.2510000000000003</v>
      </c>
      <c r="G1750" s="57">
        <f t="shared" si="547"/>
        <v>0</v>
      </c>
      <c r="H1750" s="57">
        <f>IF(Q1749&gt;SetUp!$B$56,SetUp!$B$56,Q1749)</f>
        <v>0</v>
      </c>
      <c r="I1750" s="57">
        <f t="shared" si="561"/>
        <v>0.37285587820218913</v>
      </c>
      <c r="J1750" s="57">
        <f>MIN(F1750,H1750,(1-EXP(-SetUp!$B$52*H1750/SetUp!$B$56))*F1750)</f>
        <v>0</v>
      </c>
      <c r="K1750" s="57">
        <f t="shared" si="548"/>
        <v>0</v>
      </c>
      <c r="L1750" s="57">
        <f>IF(I1750&lt;=0,0,MIN(SetUp!$B$50*I1750^SetUp!$B$55,I1750))</f>
        <v>3.9530396902403694E-3</v>
      </c>
      <c r="M1750" s="57">
        <f t="shared" si="549"/>
        <v>0.36890283851194877</v>
      </c>
      <c r="N1750" s="57">
        <f>IF(SetUp!$B$62=0,X1750,(B1750-E1750)*(1-(H1750/SetUp!$B$66/SetUp!$B$56)))</f>
        <v>0</v>
      </c>
      <c r="O1750" s="57">
        <f>K1750*SetUp!$B$65</f>
        <v>0</v>
      </c>
      <c r="P1750" s="57">
        <f>MIN(SetUp!$B$54*L1750^SetUp!$B$51,L1750)</f>
        <v>2.2291270151299559E-3</v>
      </c>
      <c r="Q1750" s="57">
        <f t="shared" si="550"/>
        <v>0</v>
      </c>
      <c r="R1750" s="57">
        <f>IF((H1750+N1750-O1750)&gt;SetUp!$B$56,T1749+H1750+N1750-O1750-SetUp!$B$56,T1749)</f>
        <v>0</v>
      </c>
      <c r="S1750" s="57">
        <f>R1750*SetUp!$B$65</f>
        <v>0</v>
      </c>
      <c r="T1750" s="57">
        <f>IF((R1750-S1750)&lt;SetUp!$B$53,R1750-S1750,SetUp!$B$53)</f>
        <v>0</v>
      </c>
      <c r="U1750" s="57">
        <f t="shared" si="551"/>
        <v>0.36890283851194877</v>
      </c>
      <c r="V1750" s="57">
        <f>(L1750-P1750)/1000*SetUp!$B$13*1000000/SetUp!$B$48</f>
        <v>9.8052158674473797E-2</v>
      </c>
      <c r="W1750" s="57">
        <f t="shared" si="562"/>
        <v>1.3010426069826053E-17</v>
      </c>
      <c r="X1750" s="57">
        <f>MAX((SetUp!$B$56*(1-($H1750/SetUp!$B$56)^2)*TANH(($B1750-$D1750)/SetUp!$B$56))/(1+$H1750/SetUp!$B$56*TANH(($B1750-$D1750)/SetUp!$B$56)),0)</f>
        <v>0</v>
      </c>
      <c r="AP1750" s="64">
        <v>28994</v>
      </c>
      <c r="AQ1750" s="55">
        <v>5</v>
      </c>
      <c r="AR1750" s="55">
        <v>140</v>
      </c>
      <c r="AS1750" s="66">
        <f t="shared" si="552"/>
        <v>1.048</v>
      </c>
      <c r="AT1750" s="66">
        <f t="shared" si="553"/>
        <v>2.9270707958420337</v>
      </c>
      <c r="AU1750" s="55" t="str">
        <f>IF(OR($AP1750&lt;SetUp!$B$97,$AP1750&gt;SetUp!$B$98),"Não","Sim")</f>
        <v>Não</v>
      </c>
      <c r="AV1750" s="68">
        <f t="shared" si="554"/>
        <v>1.0237187113655781</v>
      </c>
      <c r="AW1750" s="68">
        <f t="shared" si="555"/>
        <v>1.710868433235599</v>
      </c>
      <c r="AX1750" s="68">
        <f t="shared" si="556"/>
        <v>2.0361282647707864E-2</v>
      </c>
      <c r="AY1750" s="68">
        <f t="shared" si="557"/>
        <v>0.46643322666054654</v>
      </c>
      <c r="AZ1750" s="68">
        <f t="shared" si="558"/>
        <v>1.8790707958420336</v>
      </c>
      <c r="BA1750" s="68">
        <f t="shared" si="559"/>
        <v>0.68714972187002088</v>
      </c>
      <c r="BB1750" s="68">
        <f t="shared" si="560"/>
        <v>0.44607194401283867</v>
      </c>
    </row>
    <row r="1751" spans="1:54" x14ac:dyDescent="0.3">
      <c r="A1751" s="64">
        <v>28413</v>
      </c>
      <c r="B1751" s="57">
        <v>0.22500000000000001</v>
      </c>
      <c r="C1751" s="57"/>
      <c r="D1751" s="57">
        <v>5.2510000000000003</v>
      </c>
      <c r="E1751" s="57">
        <f t="shared" si="545"/>
        <v>0.22500000000000001</v>
      </c>
      <c r="F1751" s="57">
        <f t="shared" si="546"/>
        <v>5.0260000000000007</v>
      </c>
      <c r="G1751" s="57">
        <f t="shared" si="547"/>
        <v>0</v>
      </c>
      <c r="H1751" s="57">
        <f>IF(Q1750&gt;SetUp!$B$56,SetUp!$B$56,Q1750)</f>
        <v>0</v>
      </c>
      <c r="I1751" s="57">
        <f t="shared" si="561"/>
        <v>0.36890283851194877</v>
      </c>
      <c r="J1751" s="57">
        <f>MIN(F1751,H1751,(1-EXP(-SetUp!$B$52*H1751/SetUp!$B$56))*F1751)</f>
        <v>0</v>
      </c>
      <c r="K1751" s="57">
        <f t="shared" si="548"/>
        <v>0</v>
      </c>
      <c r="L1751" s="57">
        <f>IF(I1751&lt;=0,0,MIN(SetUp!$B$50*I1751^SetUp!$B$55,I1751))</f>
        <v>3.8834362411917654E-3</v>
      </c>
      <c r="M1751" s="57">
        <f t="shared" si="549"/>
        <v>0.36501940227075702</v>
      </c>
      <c r="N1751" s="57">
        <f>IF(SetUp!$B$62=0,X1751,(B1751-E1751)*(1-(H1751/SetUp!$B$66/SetUp!$B$56)))</f>
        <v>0</v>
      </c>
      <c r="O1751" s="57">
        <f>K1751*SetUp!$B$65</f>
        <v>0</v>
      </c>
      <c r="P1751" s="57">
        <f>MIN(SetUp!$B$54*L1751^SetUp!$B$51,L1751)</f>
        <v>2.1905393870971014E-3</v>
      </c>
      <c r="Q1751" s="57">
        <f t="shared" si="550"/>
        <v>0</v>
      </c>
      <c r="R1751" s="57">
        <f>IF((H1751+N1751-O1751)&gt;SetUp!$B$56,T1750+H1751+N1751-O1751-SetUp!$B$56,T1750)</f>
        <v>0</v>
      </c>
      <c r="S1751" s="57">
        <f>R1751*SetUp!$B$65</f>
        <v>0</v>
      </c>
      <c r="T1751" s="57">
        <f>IF((R1751-S1751)&lt;SetUp!$B$53,R1751-S1751,SetUp!$B$53)</f>
        <v>0</v>
      </c>
      <c r="U1751" s="57">
        <f t="shared" si="551"/>
        <v>0.36501940227075702</v>
      </c>
      <c r="V1751" s="57">
        <f>(L1751-P1751)/1000*SetUp!$B$13*1000000/SetUp!$B$48</f>
        <v>9.6288050638397932E-2</v>
      </c>
      <c r="W1751" s="57">
        <f t="shared" si="562"/>
        <v>1.4311468676808659E-17</v>
      </c>
      <c r="X1751" s="57">
        <f>MAX((SetUp!$B$56*(1-($H1751/SetUp!$B$56)^2)*TANH(($B1751-$D1751)/SetUp!$B$56))/(1+$H1751/SetUp!$B$56*TANH(($B1751-$D1751)/SetUp!$B$56)),0)</f>
        <v>0</v>
      </c>
      <c r="AP1751" s="64">
        <v>28995</v>
      </c>
      <c r="AQ1751" s="55">
        <v>5</v>
      </c>
      <c r="AR1751" s="55">
        <v>141</v>
      </c>
      <c r="AS1751" s="66">
        <f t="shared" si="552"/>
        <v>0.90200000000000002</v>
      </c>
      <c r="AT1751" s="66">
        <f t="shared" si="553"/>
        <v>2.7303192425436884</v>
      </c>
      <c r="AU1751" s="55" t="str">
        <f>IF(OR($AP1751&lt;SetUp!$B$97,$AP1751&gt;SetUp!$B$98),"Não","Sim")</f>
        <v>Não</v>
      </c>
      <c r="AV1751" s="68">
        <f t="shared" si="554"/>
        <v>0.94973680564670127</v>
      </c>
      <c r="AW1751" s="68">
        <f t="shared" si="555"/>
        <v>1.6523677685502367</v>
      </c>
      <c r="AX1751" s="68">
        <f t="shared" si="556"/>
        <v>-4.4793462458058257E-2</v>
      </c>
      <c r="AY1751" s="68">
        <f t="shared" si="557"/>
        <v>0.43621342988663447</v>
      </c>
      <c r="AZ1751" s="68">
        <f t="shared" si="558"/>
        <v>1.8283192425436883</v>
      </c>
      <c r="BA1751" s="68">
        <f t="shared" si="559"/>
        <v>0.70263096290353544</v>
      </c>
      <c r="BB1751" s="68">
        <f t="shared" si="560"/>
        <v>0.48100689234469274</v>
      </c>
    </row>
    <row r="1752" spans="1:54" x14ac:dyDescent="0.3">
      <c r="A1752" s="64">
        <v>28414</v>
      </c>
      <c r="B1752" s="57">
        <v>0.68100000000000005</v>
      </c>
      <c r="C1752" s="57"/>
      <c r="D1752" s="57">
        <v>5.2510000000000003</v>
      </c>
      <c r="E1752" s="57">
        <f t="shared" si="545"/>
        <v>0.68100000000000005</v>
      </c>
      <c r="F1752" s="57">
        <f t="shared" si="546"/>
        <v>4.57</v>
      </c>
      <c r="G1752" s="57">
        <f t="shared" si="547"/>
        <v>0</v>
      </c>
      <c r="H1752" s="57">
        <f>IF(Q1751&gt;SetUp!$B$56,SetUp!$B$56,Q1751)</f>
        <v>0</v>
      </c>
      <c r="I1752" s="57">
        <f t="shared" si="561"/>
        <v>0.36501940227075702</v>
      </c>
      <c r="J1752" s="57">
        <f>MIN(F1752,H1752,(1-EXP(-SetUp!$B$52*H1752/SetUp!$B$56))*F1752)</f>
        <v>0</v>
      </c>
      <c r="K1752" s="57">
        <f t="shared" si="548"/>
        <v>0</v>
      </c>
      <c r="L1752" s="57">
        <f>IF(I1752&lt;=0,0,MIN(SetUp!$B$50*I1752^SetUp!$B$55,I1752))</f>
        <v>3.8155407869394785E-3</v>
      </c>
      <c r="M1752" s="57">
        <f t="shared" si="549"/>
        <v>0.36120386148381756</v>
      </c>
      <c r="N1752" s="57">
        <f>IF(SetUp!$B$62=0,X1752,(B1752-E1752)*(1-(H1752/SetUp!$B$66/SetUp!$B$56)))</f>
        <v>0</v>
      </c>
      <c r="O1752" s="57">
        <f>K1752*SetUp!$B$65</f>
        <v>0</v>
      </c>
      <c r="P1752" s="57">
        <f>MIN(SetUp!$B$54*L1752^SetUp!$B$51,L1752)</f>
        <v>2.1528873217637945E-3</v>
      </c>
      <c r="Q1752" s="57">
        <f t="shared" si="550"/>
        <v>0</v>
      </c>
      <c r="R1752" s="57">
        <f>IF((H1752+N1752-O1752)&gt;SetUp!$B$56,T1751+H1752+N1752-O1752-SetUp!$B$56,T1751)</f>
        <v>0</v>
      </c>
      <c r="S1752" s="57">
        <f>R1752*SetUp!$B$65</f>
        <v>0</v>
      </c>
      <c r="T1752" s="57">
        <f>IF((R1752-S1752)&lt;SetUp!$B$53,R1752-S1752,SetUp!$B$53)</f>
        <v>0</v>
      </c>
      <c r="U1752" s="57">
        <f t="shared" si="551"/>
        <v>0.36120386148381756</v>
      </c>
      <c r="V1752" s="57">
        <f>(L1752-P1752)/1000*SetUp!$B$13*1000000/SetUp!$B$48</f>
        <v>9.4567876750270022E-2</v>
      </c>
      <c r="W1752" s="57">
        <f t="shared" si="562"/>
        <v>1.4311468676808659E-17</v>
      </c>
      <c r="X1752" s="57">
        <f>MAX((SetUp!$B$56*(1-($H1752/SetUp!$B$56)^2)*TANH(($B1752-$D1752)/SetUp!$B$56))/(1+$H1752/SetUp!$B$56*TANH(($B1752-$D1752)/SetUp!$B$56)),0)</f>
        <v>0</v>
      </c>
      <c r="AP1752" s="64">
        <v>28996</v>
      </c>
      <c r="AQ1752" s="55">
        <v>5</v>
      </c>
      <c r="AR1752" s="55">
        <v>142</v>
      </c>
      <c r="AS1752" s="66">
        <f t="shared" si="552"/>
        <v>0.70899999999999996</v>
      </c>
      <c r="AT1752" s="66">
        <f t="shared" si="553"/>
        <v>2.5516588738731385</v>
      </c>
      <c r="AU1752" s="55" t="str">
        <f>IF(OR($AP1752&lt;SetUp!$B$97,$AP1752&gt;SetUp!$B$98),"Não","Sim")</f>
        <v>Não</v>
      </c>
      <c r="AV1752" s="68">
        <f t="shared" si="554"/>
        <v>0.84202137740083538</v>
      </c>
      <c r="AW1752" s="68">
        <f t="shared" si="555"/>
        <v>1.5973912713775353</v>
      </c>
      <c r="AX1752" s="68">
        <f t="shared" si="556"/>
        <v>-0.14935376481693349</v>
      </c>
      <c r="AY1752" s="68">
        <f t="shared" si="557"/>
        <v>0.40682261397664382</v>
      </c>
      <c r="AZ1752" s="68">
        <f t="shared" si="558"/>
        <v>1.8426588738731384</v>
      </c>
      <c r="BA1752" s="68">
        <f t="shared" si="559"/>
        <v>0.75536989397669996</v>
      </c>
      <c r="BB1752" s="68">
        <f t="shared" si="560"/>
        <v>0.55617637879357729</v>
      </c>
    </row>
    <row r="1753" spans="1:54" x14ac:dyDescent="0.3">
      <c r="A1753" s="64">
        <v>28415</v>
      </c>
      <c r="B1753" s="57">
        <v>0.43099999999999999</v>
      </c>
      <c r="C1753" s="57"/>
      <c r="D1753" s="57">
        <v>5.2510000000000003</v>
      </c>
      <c r="E1753" s="57">
        <f t="shared" si="545"/>
        <v>0.43099999999999999</v>
      </c>
      <c r="F1753" s="57">
        <f t="shared" si="546"/>
        <v>4.82</v>
      </c>
      <c r="G1753" s="57">
        <f t="shared" si="547"/>
        <v>0</v>
      </c>
      <c r="H1753" s="57">
        <f>IF(Q1752&gt;SetUp!$B$56,SetUp!$B$56,Q1752)</f>
        <v>0</v>
      </c>
      <c r="I1753" s="57">
        <f t="shared" si="561"/>
        <v>0.36120386148381756</v>
      </c>
      <c r="J1753" s="57">
        <f>MIN(F1753,H1753,(1-EXP(-SetUp!$B$52*H1753/SetUp!$B$56))*F1753)</f>
        <v>0</v>
      </c>
      <c r="K1753" s="57">
        <f t="shared" si="548"/>
        <v>0</v>
      </c>
      <c r="L1753" s="57">
        <f>IF(I1753&lt;=0,0,MIN(SetUp!$B$50*I1753^SetUp!$B$55,I1753))</f>
        <v>3.7492997130455577E-3</v>
      </c>
      <c r="M1753" s="57">
        <f t="shared" si="549"/>
        <v>0.35745456177077201</v>
      </c>
      <c r="N1753" s="57">
        <f>IF(SetUp!$B$62=0,X1753,(B1753-E1753)*(1-(H1753/SetUp!$B$66/SetUp!$B$56)))</f>
        <v>0</v>
      </c>
      <c r="O1753" s="57">
        <f>K1753*SetUp!$B$65</f>
        <v>0</v>
      </c>
      <c r="P1753" s="57">
        <f>MIN(SetUp!$B$54*L1753^SetUp!$B$51,L1753)</f>
        <v>2.1161417233238416E-3</v>
      </c>
      <c r="Q1753" s="57">
        <f t="shared" si="550"/>
        <v>0</v>
      </c>
      <c r="R1753" s="57">
        <f>IF((H1753+N1753-O1753)&gt;SetUp!$B$56,T1752+H1753+N1753-O1753-SetUp!$B$56,T1752)</f>
        <v>0</v>
      </c>
      <c r="S1753" s="57">
        <f>R1753*SetUp!$B$65</f>
        <v>0</v>
      </c>
      <c r="T1753" s="57">
        <f>IF((R1753-S1753)&lt;SetUp!$B$53,R1753-S1753,SetUp!$B$53)</f>
        <v>0</v>
      </c>
      <c r="U1753" s="57">
        <f t="shared" si="551"/>
        <v>0.35745456177077201</v>
      </c>
      <c r="V1753" s="57">
        <f>(L1753-P1753)/1000*SetUp!$B$13*1000000/SetUp!$B$48</f>
        <v>9.2890242447125126E-2</v>
      </c>
      <c r="W1753" s="57">
        <f t="shared" si="562"/>
        <v>6.9388939039072284E-18</v>
      </c>
      <c r="X1753" s="57">
        <f>MAX((SetUp!$B$56*(1-($H1753/SetUp!$B$56)^2)*TANH(($B1753-$D1753)/SetUp!$B$56))/(1+$H1753/SetUp!$B$56*TANH(($B1753-$D1753)/SetUp!$B$56)),0)</f>
        <v>0</v>
      </c>
      <c r="AP1753" s="64">
        <v>28997</v>
      </c>
      <c r="AQ1753" s="55">
        <v>5</v>
      </c>
      <c r="AR1753" s="55">
        <v>143</v>
      </c>
      <c r="AS1753" s="66">
        <f t="shared" si="552"/>
        <v>0.65200000000000002</v>
      </c>
      <c r="AT1753" s="66">
        <f t="shared" si="553"/>
        <v>2.3889978086999961</v>
      </c>
      <c r="AU1753" s="55" t="str">
        <f>IF(OR($AP1753&lt;SetUp!$B$97,$AP1753&gt;SetUp!$B$98),"Não","Sim")</f>
        <v>Não</v>
      </c>
      <c r="AV1753" s="68">
        <f t="shared" si="554"/>
        <v>0.80746516952745395</v>
      </c>
      <c r="AW1753" s="68">
        <f t="shared" si="555"/>
        <v>1.5456383175568584</v>
      </c>
      <c r="AX1753" s="68">
        <f t="shared" si="556"/>
        <v>-0.18575240426807979</v>
      </c>
      <c r="AY1753" s="68">
        <f t="shared" si="557"/>
        <v>0.37821575139494429</v>
      </c>
      <c r="AZ1753" s="68">
        <f t="shared" si="558"/>
        <v>1.736997808699996</v>
      </c>
      <c r="BA1753" s="68">
        <f t="shared" si="559"/>
        <v>0.73817314802940448</v>
      </c>
      <c r="BB1753" s="68">
        <f t="shared" si="560"/>
        <v>0.56396815566302405</v>
      </c>
    </row>
    <row r="1754" spans="1:54" x14ac:dyDescent="0.3">
      <c r="A1754" s="64">
        <v>28416</v>
      </c>
      <c r="B1754" s="57">
        <v>2.4820000000000002</v>
      </c>
      <c r="C1754" s="57"/>
      <c r="D1754" s="57">
        <v>5.2510000000000003</v>
      </c>
      <c r="E1754" s="57">
        <f t="shared" si="545"/>
        <v>2.4820000000000002</v>
      </c>
      <c r="F1754" s="57">
        <f t="shared" si="546"/>
        <v>2.7690000000000001</v>
      </c>
      <c r="G1754" s="57">
        <f t="shared" si="547"/>
        <v>0</v>
      </c>
      <c r="H1754" s="57">
        <f>IF(Q1753&gt;SetUp!$B$56,SetUp!$B$56,Q1753)</f>
        <v>0</v>
      </c>
      <c r="I1754" s="57">
        <f t="shared" si="561"/>
        <v>0.35745456177077201</v>
      </c>
      <c r="J1754" s="57">
        <f>MIN(F1754,H1754,(1-EXP(-SetUp!$B$52*H1754/SetUp!$B$56))*F1754)</f>
        <v>0</v>
      </c>
      <c r="K1754" s="57">
        <f t="shared" si="548"/>
        <v>0</v>
      </c>
      <c r="L1754" s="57">
        <f>IF(I1754&lt;=0,0,MIN(SetUp!$B$50*I1754^SetUp!$B$55,I1754))</f>
        <v>3.6846614509513115E-3</v>
      </c>
      <c r="M1754" s="57">
        <f t="shared" si="549"/>
        <v>0.3537699003198207</v>
      </c>
      <c r="N1754" s="57">
        <f>IF(SetUp!$B$62=0,X1754,(B1754-E1754)*(1-(H1754/SetUp!$B$66/SetUp!$B$56)))</f>
        <v>0</v>
      </c>
      <c r="O1754" s="57">
        <f>K1754*SetUp!$B$65</f>
        <v>0</v>
      </c>
      <c r="P1754" s="57">
        <f>MIN(SetUp!$B$54*L1754^SetUp!$B$51,L1754)</f>
        <v>2.0802745978873421E-3</v>
      </c>
      <c r="Q1754" s="57">
        <f t="shared" si="550"/>
        <v>0</v>
      </c>
      <c r="R1754" s="57">
        <f>IF((H1754+N1754-O1754)&gt;SetUp!$B$56,T1753+H1754+N1754-O1754-SetUp!$B$56,T1753)</f>
        <v>0</v>
      </c>
      <c r="S1754" s="57">
        <f>R1754*SetUp!$B$65</f>
        <v>0</v>
      </c>
      <c r="T1754" s="57">
        <f>IF((R1754-S1754)&lt;SetUp!$B$53,R1754-S1754,SetUp!$B$53)</f>
        <v>0</v>
      </c>
      <c r="U1754" s="57">
        <f t="shared" si="551"/>
        <v>0.3537699003198207</v>
      </c>
      <c r="V1754" s="57">
        <f>(L1754-P1754)/1000*SetUp!$B$13*1000000/SetUp!$B$48</f>
        <v>9.125380685642466E-2</v>
      </c>
      <c r="W1754" s="57">
        <f t="shared" si="562"/>
        <v>1.6826817716975029E-16</v>
      </c>
      <c r="X1754" s="57">
        <f>MAX((SetUp!$B$56*(1-($H1754/SetUp!$B$56)^2)*TANH(($B1754-$D1754)/SetUp!$B$56))/(1+$H1754/SetUp!$B$56*TANH(($B1754-$D1754)/SetUp!$B$56)),0)</f>
        <v>0</v>
      </c>
      <c r="AP1754" s="64">
        <v>28998</v>
      </c>
      <c r="AQ1754" s="55">
        <v>5</v>
      </c>
      <c r="AR1754" s="55">
        <v>144</v>
      </c>
      <c r="AS1754" s="66">
        <f t="shared" si="552"/>
        <v>0.54600000000000004</v>
      </c>
      <c r="AT1754" s="66">
        <f t="shared" si="553"/>
        <v>2.2405334080342239</v>
      </c>
      <c r="AU1754" s="55" t="str">
        <f>IF(OR($AP1754&lt;SetUp!$B$97,$AP1754&gt;SetUp!$B$98),"Não","Sim")</f>
        <v>Não</v>
      </c>
      <c r="AV1754" s="68">
        <f t="shared" si="554"/>
        <v>0.73891812807644663</v>
      </c>
      <c r="AW1754" s="68">
        <f t="shared" si="555"/>
        <v>1.4968411432193545</v>
      </c>
      <c r="AX1754" s="68">
        <f t="shared" si="556"/>
        <v>-0.26280735729526272</v>
      </c>
      <c r="AY1754" s="68">
        <f t="shared" si="557"/>
        <v>0.35035142395392466</v>
      </c>
      <c r="AZ1754" s="68">
        <f t="shared" si="558"/>
        <v>1.6945334080342238</v>
      </c>
      <c r="BA1754" s="68">
        <f t="shared" si="559"/>
        <v>0.75792301514290783</v>
      </c>
      <c r="BB1754" s="68">
        <f t="shared" si="560"/>
        <v>0.61315878124918743</v>
      </c>
    </row>
    <row r="1755" spans="1:54" x14ac:dyDescent="0.3">
      <c r="A1755" s="64">
        <v>28417</v>
      </c>
      <c r="B1755" s="57">
        <v>0</v>
      </c>
      <c r="C1755" s="57"/>
      <c r="D1755" s="57">
        <v>5.2510000000000003</v>
      </c>
      <c r="E1755" s="57">
        <f t="shared" si="545"/>
        <v>0</v>
      </c>
      <c r="F1755" s="57">
        <f t="shared" si="546"/>
        <v>5.2510000000000003</v>
      </c>
      <c r="G1755" s="57">
        <f t="shared" si="547"/>
        <v>0</v>
      </c>
      <c r="H1755" s="57">
        <f>IF(Q1754&gt;SetUp!$B$56,SetUp!$B$56,Q1754)</f>
        <v>0</v>
      </c>
      <c r="I1755" s="57">
        <f t="shared" si="561"/>
        <v>0.3537699003198207</v>
      </c>
      <c r="J1755" s="57">
        <f>MIN(F1755,H1755,(1-EXP(-SetUp!$B$52*H1755/SetUp!$B$56))*F1755)</f>
        <v>0</v>
      </c>
      <c r="K1755" s="57">
        <f t="shared" si="548"/>
        <v>0</v>
      </c>
      <c r="L1755" s="57">
        <f>IF(I1755&lt;=0,0,MIN(SetUp!$B$50*I1755^SetUp!$B$55,I1755))</f>
        <v>3.6215763862309431E-3</v>
      </c>
      <c r="M1755" s="57">
        <f t="shared" si="549"/>
        <v>0.35014832393358974</v>
      </c>
      <c r="N1755" s="57">
        <f>IF(SetUp!$B$62=0,X1755,(B1755-E1755)*(1-(H1755/SetUp!$B$66/SetUp!$B$56)))</f>
        <v>0</v>
      </c>
      <c r="O1755" s="57">
        <f>K1755*SetUp!$B$65</f>
        <v>0</v>
      </c>
      <c r="P1755" s="57">
        <f>MIN(SetUp!$B$54*L1755^SetUp!$B$51,L1755)</f>
        <v>2.0452590043784726E-3</v>
      </c>
      <c r="Q1755" s="57">
        <f t="shared" si="550"/>
        <v>0</v>
      </c>
      <c r="R1755" s="57">
        <f>IF((H1755+N1755-O1755)&gt;SetUp!$B$56,T1754+H1755+N1755-O1755-SetUp!$B$56,T1754)</f>
        <v>0</v>
      </c>
      <c r="S1755" s="57">
        <f>R1755*SetUp!$B$65</f>
        <v>0</v>
      </c>
      <c r="T1755" s="57">
        <f>IF((R1755-S1755)&lt;SetUp!$B$53,R1755-S1755,SetUp!$B$53)</f>
        <v>0</v>
      </c>
      <c r="U1755" s="57">
        <f t="shared" si="551"/>
        <v>0.35014832393358974</v>
      </c>
      <c r="V1755" s="57">
        <f>(L1755-P1755)/1000*SetUp!$B$13*1000000/SetUp!$B$48</f>
        <v>8.9657280370555995E-2</v>
      </c>
      <c r="W1755" s="57">
        <f t="shared" si="562"/>
        <v>-8.2399365108898337E-18</v>
      </c>
      <c r="X1755" s="57">
        <f>MAX((SetUp!$B$56*(1-($H1755/SetUp!$B$56)^2)*TANH(($B1755-$D1755)/SetUp!$B$56))/(1+$H1755/SetUp!$B$56*TANH(($B1755-$D1755)/SetUp!$B$56)),0)</f>
        <v>0</v>
      </c>
      <c r="AP1755" s="64">
        <v>28999</v>
      </c>
      <c r="AQ1755" s="55">
        <v>5</v>
      </c>
      <c r="AR1755" s="55">
        <v>145</v>
      </c>
      <c r="AS1755" s="66">
        <f t="shared" si="552"/>
        <v>0.45300000000000001</v>
      </c>
      <c r="AT1755" s="66">
        <f t="shared" si="553"/>
        <v>2.1047060250247345</v>
      </c>
      <c r="AU1755" s="55" t="str">
        <f>IF(OR($AP1755&lt;SetUp!$B$97,$AP1755&gt;SetUp!$B$98),"Não","Sim")</f>
        <v>Não</v>
      </c>
      <c r="AV1755" s="68">
        <f t="shared" si="554"/>
        <v>0.67305274681855365</v>
      </c>
      <c r="AW1755" s="68">
        <f t="shared" si="555"/>
        <v>1.4507604988504252</v>
      </c>
      <c r="AX1755" s="68">
        <f t="shared" si="556"/>
        <v>-0.34390179798716813</v>
      </c>
      <c r="AY1755" s="68">
        <f t="shared" si="557"/>
        <v>0.32319144429261903</v>
      </c>
      <c r="AZ1755" s="68">
        <f t="shared" si="558"/>
        <v>1.6517060250247344</v>
      </c>
      <c r="BA1755" s="68">
        <f t="shared" si="559"/>
        <v>0.77770775203187159</v>
      </c>
      <c r="BB1755" s="68">
        <f t="shared" si="560"/>
        <v>0.66709324227978717</v>
      </c>
    </row>
    <row r="1756" spans="1:54" x14ac:dyDescent="0.3">
      <c r="A1756" s="64">
        <v>28418</v>
      </c>
      <c r="B1756" s="57">
        <v>0</v>
      </c>
      <c r="C1756" s="57"/>
      <c r="D1756" s="57">
        <v>5.2510000000000003</v>
      </c>
      <c r="E1756" s="57">
        <f t="shared" si="545"/>
        <v>0</v>
      </c>
      <c r="F1756" s="57">
        <f t="shared" si="546"/>
        <v>5.2510000000000003</v>
      </c>
      <c r="G1756" s="57">
        <f t="shared" si="547"/>
        <v>0</v>
      </c>
      <c r="H1756" s="57">
        <f>IF(Q1755&gt;SetUp!$B$56,SetUp!$B$56,Q1755)</f>
        <v>0</v>
      </c>
      <c r="I1756" s="57">
        <f t="shared" si="561"/>
        <v>0.35014832393358974</v>
      </c>
      <c r="J1756" s="57">
        <f>MIN(F1756,H1756,(1-EXP(-SetUp!$B$52*H1756/SetUp!$B$56))*F1756)</f>
        <v>0</v>
      </c>
      <c r="K1756" s="57">
        <f t="shared" si="548"/>
        <v>0</v>
      </c>
      <c r="L1756" s="57">
        <f>IF(I1756&lt;=0,0,MIN(SetUp!$B$50*I1756^SetUp!$B$55,I1756))</f>
        <v>3.5599967715651847E-3</v>
      </c>
      <c r="M1756" s="57">
        <f t="shared" si="549"/>
        <v>0.34658832716202453</v>
      </c>
      <c r="N1756" s="57">
        <f>IF(SetUp!$B$62=0,X1756,(B1756-E1756)*(1-(H1756/SetUp!$B$66/SetUp!$B$56)))</f>
        <v>0</v>
      </c>
      <c r="O1756" s="57">
        <f>K1756*SetUp!$B$65</f>
        <v>0</v>
      </c>
      <c r="P1756" s="57">
        <f>MIN(SetUp!$B$54*L1756^SetUp!$B$51,L1756)</f>
        <v>2.0110690079456206E-3</v>
      </c>
      <c r="Q1756" s="57">
        <f t="shared" si="550"/>
        <v>0</v>
      </c>
      <c r="R1756" s="57">
        <f>IF((H1756+N1756-O1756)&gt;SetUp!$B$56,T1755+H1756+N1756-O1756-SetUp!$B$56,T1755)</f>
        <v>0</v>
      </c>
      <c r="S1756" s="57">
        <f>R1756*SetUp!$B$65</f>
        <v>0</v>
      </c>
      <c r="T1756" s="57">
        <f>IF((R1756-S1756)&lt;SetUp!$B$53,R1756-S1756,SetUp!$B$53)</f>
        <v>0</v>
      </c>
      <c r="U1756" s="57">
        <f t="shared" si="551"/>
        <v>0.34658832716202453</v>
      </c>
      <c r="V1756" s="57">
        <f>(L1756-P1756)/1000*SetUp!$B$13*1000000/SetUp!$B$48</f>
        <v>8.809942234689816E-2</v>
      </c>
      <c r="W1756" s="57">
        <f t="shared" si="562"/>
        <v>-2.5587171270657905E-17</v>
      </c>
      <c r="X1756" s="57">
        <f>MAX((SetUp!$B$56*(1-($H1756/SetUp!$B$56)^2)*TANH(($B1756-$D1756)/SetUp!$B$56))/(1+$H1756/SetUp!$B$56*TANH(($B1756-$D1756)/SetUp!$B$56)),0)</f>
        <v>0</v>
      </c>
      <c r="AP1756" s="64">
        <v>29000</v>
      </c>
      <c r="AQ1756" s="55">
        <v>5</v>
      </c>
      <c r="AR1756" s="55">
        <v>146</v>
      </c>
      <c r="AS1756" s="66">
        <f t="shared" si="552"/>
        <v>0.371</v>
      </c>
      <c r="AT1756" s="66">
        <f t="shared" si="553"/>
        <v>1.9801611062837448</v>
      </c>
      <c r="AU1756" s="55" t="str">
        <f>IF(OR($AP1756&lt;SetUp!$B$97,$AP1756&gt;SetUp!$B$98),"Não","Sim")</f>
        <v>Não</v>
      </c>
      <c r="AV1756" s="68">
        <f t="shared" si="554"/>
        <v>0.60909769331364239</v>
      </c>
      <c r="AW1756" s="68">
        <f t="shared" si="555"/>
        <v>1.4071819734077553</v>
      </c>
      <c r="AX1756" s="68">
        <f t="shared" si="556"/>
        <v>-0.43062609038495414</v>
      </c>
      <c r="AY1756" s="68">
        <f t="shared" si="557"/>
        <v>0.29670052598055419</v>
      </c>
      <c r="AZ1756" s="68">
        <f t="shared" si="558"/>
        <v>1.6091611062837448</v>
      </c>
      <c r="BA1756" s="68">
        <f t="shared" si="559"/>
        <v>0.79808428009411292</v>
      </c>
      <c r="BB1756" s="68">
        <f t="shared" si="560"/>
        <v>0.72732661636550833</v>
      </c>
    </row>
    <row r="1757" spans="1:54" x14ac:dyDescent="0.3">
      <c r="A1757" s="64">
        <v>28419</v>
      </c>
      <c r="B1757" s="57">
        <v>0</v>
      </c>
      <c r="C1757" s="57"/>
      <c r="D1757" s="57">
        <v>5.2510000000000003</v>
      </c>
      <c r="E1757" s="57">
        <f t="shared" si="545"/>
        <v>0</v>
      </c>
      <c r="F1757" s="57">
        <f t="shared" si="546"/>
        <v>5.2510000000000003</v>
      </c>
      <c r="G1757" s="57">
        <f t="shared" si="547"/>
        <v>0</v>
      </c>
      <c r="H1757" s="57">
        <f>IF(Q1756&gt;SetUp!$B$56,SetUp!$B$56,Q1756)</f>
        <v>0</v>
      </c>
      <c r="I1757" s="57">
        <f t="shared" si="561"/>
        <v>0.34658832716202453</v>
      </c>
      <c r="J1757" s="57">
        <f>MIN(F1757,H1757,(1-EXP(-SetUp!$B$52*H1757/SetUp!$B$56))*F1757)</f>
        <v>0</v>
      </c>
      <c r="K1757" s="57">
        <f t="shared" si="548"/>
        <v>0</v>
      </c>
      <c r="L1757" s="57">
        <f>IF(I1757&lt;=0,0,MIN(SetUp!$B$50*I1757^SetUp!$B$55,I1757))</f>
        <v>3.4998766441613413E-3</v>
      </c>
      <c r="M1757" s="57">
        <f t="shared" si="549"/>
        <v>0.34308845051786319</v>
      </c>
      <c r="N1757" s="57">
        <f>IF(SetUp!$B$62=0,X1757,(B1757-E1757)*(1-(H1757/SetUp!$B$66/SetUp!$B$56)))</f>
        <v>0</v>
      </c>
      <c r="O1757" s="57">
        <f>K1757*SetUp!$B$65</f>
        <v>0</v>
      </c>
      <c r="P1757" s="57">
        <f>MIN(SetUp!$B$54*L1757^SetUp!$B$51,L1757)</f>
        <v>1.9776796357389489E-3</v>
      </c>
      <c r="Q1757" s="57">
        <f t="shared" si="550"/>
        <v>0</v>
      </c>
      <c r="R1757" s="57">
        <f>IF((H1757+N1757-O1757)&gt;SetUp!$B$56,T1756+H1757+N1757-O1757-SetUp!$B$56,T1756)</f>
        <v>0</v>
      </c>
      <c r="S1757" s="57">
        <f>R1757*SetUp!$B$65</f>
        <v>0</v>
      </c>
      <c r="T1757" s="57">
        <f>IF((R1757-S1757)&lt;SetUp!$B$53,R1757-S1757,SetUp!$B$53)</f>
        <v>0</v>
      </c>
      <c r="U1757" s="57">
        <f t="shared" si="551"/>
        <v>0.34308845051786319</v>
      </c>
      <c r="V1757" s="57">
        <f>(L1757-P1757)/1000*SetUp!$B$13*1000000/SetUp!$B$48</f>
        <v>8.657903892613486E-2</v>
      </c>
      <c r="W1757" s="57">
        <f t="shared" si="562"/>
        <v>-6.9388939039072284E-18</v>
      </c>
      <c r="X1757" s="57">
        <f>MAX((SetUp!$B$56*(1-($H1757/SetUp!$B$56)^2)*TANH(($B1757-$D1757)/SetUp!$B$56))/(1+$H1757/SetUp!$B$56*TANH(($B1757-$D1757)/SetUp!$B$56)),0)</f>
        <v>0</v>
      </c>
      <c r="AP1757" s="64">
        <v>29001</v>
      </c>
      <c r="AQ1757" s="55">
        <v>5</v>
      </c>
      <c r="AR1757" s="55">
        <v>147</v>
      </c>
      <c r="AS1757" s="66">
        <f t="shared" si="552"/>
        <v>0.33400000000000002</v>
      </c>
      <c r="AT1757" s="66">
        <f t="shared" si="553"/>
        <v>1.865717971577461</v>
      </c>
      <c r="AU1757" s="55" t="str">
        <f>IF(OR($AP1757&lt;SetUp!$B$97,$AP1757&gt;SetUp!$B$98),"Não","Sim")</f>
        <v>Não</v>
      </c>
      <c r="AV1757" s="68">
        <f t="shared" si="554"/>
        <v>0.57792733107199556</v>
      </c>
      <c r="AW1757" s="68">
        <f t="shared" si="555"/>
        <v>1.3659128711515465</v>
      </c>
      <c r="AX1757" s="68">
        <f t="shared" si="556"/>
        <v>-0.4762535331884355</v>
      </c>
      <c r="AY1757" s="68">
        <f t="shared" si="557"/>
        <v>0.27084599490636019</v>
      </c>
      <c r="AZ1757" s="68">
        <f t="shared" si="558"/>
        <v>1.5317179715774609</v>
      </c>
      <c r="BA1757" s="68">
        <f t="shared" si="559"/>
        <v>0.78798554007955091</v>
      </c>
      <c r="BB1757" s="68">
        <f t="shared" si="560"/>
        <v>0.74709952809479563</v>
      </c>
    </row>
    <row r="1758" spans="1:54" x14ac:dyDescent="0.3">
      <c r="A1758" s="64">
        <v>28420</v>
      </c>
      <c r="B1758" s="57">
        <v>0</v>
      </c>
      <c r="C1758" s="57"/>
      <c r="D1758" s="57">
        <v>5.2510000000000003</v>
      </c>
      <c r="E1758" s="57">
        <f t="shared" si="545"/>
        <v>0</v>
      </c>
      <c r="F1758" s="57">
        <f t="shared" si="546"/>
        <v>5.2510000000000003</v>
      </c>
      <c r="G1758" s="57">
        <f t="shared" si="547"/>
        <v>0</v>
      </c>
      <c r="H1758" s="57">
        <f>IF(Q1757&gt;SetUp!$B$56,SetUp!$B$56,Q1757)</f>
        <v>0</v>
      </c>
      <c r="I1758" s="57">
        <f t="shared" si="561"/>
        <v>0.34308845051786319</v>
      </c>
      <c r="J1758" s="57">
        <f>MIN(F1758,H1758,(1-EXP(-SetUp!$B$52*H1758/SetUp!$B$56))*F1758)</f>
        <v>0</v>
      </c>
      <c r="K1758" s="57">
        <f t="shared" si="548"/>
        <v>0</v>
      </c>
      <c r="L1758" s="57">
        <f>IF(I1758&lt;=0,0,MIN(SetUp!$B$50*I1758^SetUp!$B$55,I1758))</f>
        <v>3.4411717473637761E-3</v>
      </c>
      <c r="M1758" s="57">
        <f t="shared" si="549"/>
        <v>0.33964727877049938</v>
      </c>
      <c r="N1758" s="57">
        <f>IF(SetUp!$B$62=0,X1758,(B1758-E1758)*(1-(H1758/SetUp!$B$66/SetUp!$B$56)))</f>
        <v>0</v>
      </c>
      <c r="O1758" s="57">
        <f>K1758*SetUp!$B$65</f>
        <v>0</v>
      </c>
      <c r="P1758" s="57">
        <f>MIN(SetUp!$B$54*L1758^SetUp!$B$51,L1758)</f>
        <v>1.9450668349197467E-3</v>
      </c>
      <c r="Q1758" s="57">
        <f t="shared" si="550"/>
        <v>0</v>
      </c>
      <c r="R1758" s="57">
        <f>IF((H1758+N1758-O1758)&gt;SetUp!$B$56,T1757+H1758+N1758-O1758-SetUp!$B$56,T1757)</f>
        <v>0</v>
      </c>
      <c r="S1758" s="57">
        <f>R1758*SetUp!$B$65</f>
        <v>0</v>
      </c>
      <c r="T1758" s="57">
        <f>IF((R1758-S1758)&lt;SetUp!$B$53,R1758-S1758,SetUp!$B$53)</f>
        <v>0</v>
      </c>
      <c r="U1758" s="57">
        <f t="shared" si="551"/>
        <v>0.33964727877049938</v>
      </c>
      <c r="V1758" s="57">
        <f>(L1758-P1758)/1000*SetUp!$B$13*1000000/SetUp!$B$48</f>
        <v>8.5094980961971337E-2</v>
      </c>
      <c r="W1758" s="57">
        <f t="shared" si="562"/>
        <v>-2.6454533008646308E-17</v>
      </c>
      <c r="X1758" s="57">
        <f>MAX((SetUp!$B$56*(1-($H1758/SetUp!$B$56)^2)*TANH(($B1758-$D1758)/SetUp!$B$56))/(1+$H1758/SetUp!$B$56*TANH(($B1758-$D1758)/SetUp!$B$56)),0)</f>
        <v>0</v>
      </c>
      <c r="AP1758" s="64">
        <v>29002</v>
      </c>
      <c r="AQ1758" s="55">
        <v>5</v>
      </c>
      <c r="AR1758" s="55">
        <v>148</v>
      </c>
      <c r="AS1758" s="66">
        <f t="shared" si="552"/>
        <v>0.33400000000000002</v>
      </c>
      <c r="AT1758" s="66">
        <f t="shared" si="553"/>
        <v>1.7603439656524258</v>
      </c>
      <c r="AU1758" s="55" t="str">
        <f>IF(OR($AP1758&lt;SetUp!$B$97,$AP1758&gt;SetUp!$B$98),"Não","Sim")</f>
        <v>Não</v>
      </c>
      <c r="AV1758" s="68">
        <f t="shared" si="554"/>
        <v>0.57792733107199556</v>
      </c>
      <c r="AW1758" s="68">
        <f t="shared" si="555"/>
        <v>1.3267795467418186</v>
      </c>
      <c r="AX1758" s="68">
        <f t="shared" si="556"/>
        <v>-0.4762535331884355</v>
      </c>
      <c r="AY1758" s="68">
        <f t="shared" si="557"/>
        <v>0.24559753587633104</v>
      </c>
      <c r="AZ1758" s="68">
        <f t="shared" si="558"/>
        <v>1.4263439656524257</v>
      </c>
      <c r="BA1758" s="68">
        <f t="shared" si="559"/>
        <v>0.74885221566982307</v>
      </c>
      <c r="BB1758" s="68">
        <f t="shared" si="560"/>
        <v>0.72185106906476659</v>
      </c>
    </row>
    <row r="1759" spans="1:54" x14ac:dyDescent="0.3">
      <c r="A1759" s="64">
        <v>28421</v>
      </c>
      <c r="B1759" s="57">
        <v>9.5000000000000001E-2</v>
      </c>
      <c r="C1759" s="57"/>
      <c r="D1759" s="57">
        <v>5.2510000000000003</v>
      </c>
      <c r="E1759" s="57">
        <f t="shared" si="545"/>
        <v>9.5000000000000001E-2</v>
      </c>
      <c r="F1759" s="57">
        <f t="shared" si="546"/>
        <v>5.1560000000000006</v>
      </c>
      <c r="G1759" s="57">
        <f t="shared" si="547"/>
        <v>0</v>
      </c>
      <c r="H1759" s="57">
        <f>IF(Q1758&gt;SetUp!$B$56,SetUp!$B$56,Q1758)</f>
        <v>0</v>
      </c>
      <c r="I1759" s="57">
        <f t="shared" si="561"/>
        <v>0.33964727877049938</v>
      </c>
      <c r="J1759" s="57">
        <f>MIN(F1759,H1759,(1-EXP(-SetUp!$B$52*H1759/SetUp!$B$56))*F1759)</f>
        <v>0</v>
      </c>
      <c r="K1759" s="57">
        <f t="shared" si="548"/>
        <v>0</v>
      </c>
      <c r="L1759" s="57">
        <f>IF(I1759&lt;=0,0,MIN(SetUp!$B$50*I1759^SetUp!$B$55,I1759))</f>
        <v>3.3838394562152254E-3</v>
      </c>
      <c r="M1759" s="57">
        <f t="shared" si="549"/>
        <v>0.33626343931428415</v>
      </c>
      <c r="N1759" s="57">
        <f>IF(SetUp!$B$62=0,X1759,(B1759-E1759)*(1-(H1759/SetUp!$B$66/SetUp!$B$56)))</f>
        <v>0</v>
      </c>
      <c r="O1759" s="57">
        <f>K1759*SetUp!$B$65</f>
        <v>0</v>
      </c>
      <c r="P1759" s="57">
        <f>MIN(SetUp!$B$54*L1759^SetUp!$B$51,L1759)</f>
        <v>1.9132074327745691E-3</v>
      </c>
      <c r="Q1759" s="57">
        <f t="shared" si="550"/>
        <v>0</v>
      </c>
      <c r="R1759" s="57">
        <f>IF((H1759+N1759-O1759)&gt;SetUp!$B$56,T1758+H1759+N1759-O1759-SetUp!$B$56,T1758)</f>
        <v>0</v>
      </c>
      <c r="S1759" s="57">
        <f>R1759*SetUp!$B$65</f>
        <v>0</v>
      </c>
      <c r="T1759" s="57">
        <f>IF((R1759-S1759)&lt;SetUp!$B$53,R1759-S1759,SetUp!$B$53)</f>
        <v>0</v>
      </c>
      <c r="U1759" s="57">
        <f t="shared" si="551"/>
        <v>0.33626343931428415</v>
      </c>
      <c r="V1759" s="57">
        <f>(L1759-P1759)/1000*SetUp!$B$13*1000000/SetUp!$B$48</f>
        <v>8.3646142055849804E-2</v>
      </c>
      <c r="W1759" s="57">
        <f t="shared" si="562"/>
        <v>-6.5052130349130266E-18</v>
      </c>
      <c r="X1759" s="57">
        <f>MAX((SetUp!$B$56*(1-($H1759/SetUp!$B$56)^2)*TANH(($B1759-$D1759)/SetUp!$B$56))/(1+$H1759/SetUp!$B$56*TANH(($B1759-$D1759)/SetUp!$B$56)),0)</f>
        <v>0</v>
      </c>
      <c r="AP1759" s="64">
        <v>29003</v>
      </c>
      <c r="AQ1759" s="55">
        <v>5</v>
      </c>
      <c r="AR1759" s="55">
        <v>149</v>
      </c>
      <c r="AS1759" s="66">
        <f t="shared" si="552"/>
        <v>0.29899999999999999</v>
      </c>
      <c r="AT1759" s="66">
        <f t="shared" si="553"/>
        <v>1.6631329556788774</v>
      </c>
      <c r="AU1759" s="55" t="str">
        <f>IF(OR($AP1759&lt;SetUp!$B$97,$AP1759&gt;SetUp!$B$98),"Não","Sim")</f>
        <v>Não</v>
      </c>
      <c r="AV1759" s="68">
        <f t="shared" si="554"/>
        <v>0.54680892457969266</v>
      </c>
      <c r="AW1759" s="68">
        <f t="shared" si="555"/>
        <v>1.2896251221494088</v>
      </c>
      <c r="AX1759" s="68">
        <f t="shared" si="556"/>
        <v>-0.52432881167557033</v>
      </c>
      <c r="AY1759" s="68">
        <f t="shared" si="557"/>
        <v>0.22092696936960002</v>
      </c>
      <c r="AZ1759" s="68">
        <f t="shared" si="558"/>
        <v>1.3641329556788775</v>
      </c>
      <c r="BA1759" s="68">
        <f t="shared" si="559"/>
        <v>0.74281619756971617</v>
      </c>
      <c r="BB1759" s="68">
        <f t="shared" si="560"/>
        <v>0.74525578104517032</v>
      </c>
    </row>
    <row r="1760" spans="1:54" x14ac:dyDescent="0.3">
      <c r="A1760" s="64">
        <v>28422</v>
      </c>
      <c r="B1760" s="57">
        <v>0</v>
      </c>
      <c r="C1760" s="57"/>
      <c r="D1760" s="57">
        <v>5.2510000000000003</v>
      </c>
      <c r="E1760" s="57">
        <f t="shared" si="545"/>
        <v>0</v>
      </c>
      <c r="F1760" s="57">
        <f t="shared" si="546"/>
        <v>5.2510000000000003</v>
      </c>
      <c r="G1760" s="57">
        <f t="shared" si="547"/>
        <v>0</v>
      </c>
      <c r="H1760" s="57">
        <f>IF(Q1759&gt;SetUp!$B$56,SetUp!$B$56,Q1759)</f>
        <v>0</v>
      </c>
      <c r="I1760" s="57">
        <f t="shared" si="561"/>
        <v>0.33626343931428415</v>
      </c>
      <c r="J1760" s="57">
        <f>MIN(F1760,H1760,(1-EXP(-SetUp!$B$52*H1760/SetUp!$B$56))*F1760)</f>
        <v>0</v>
      </c>
      <c r="K1760" s="57">
        <f t="shared" si="548"/>
        <v>0</v>
      </c>
      <c r="L1760" s="57">
        <f>IF(I1760&lt;=0,0,MIN(SetUp!$B$50*I1760^SetUp!$B$55,I1760))</f>
        <v>3.3278387067445687E-3</v>
      </c>
      <c r="M1760" s="57">
        <f t="shared" si="549"/>
        <v>0.33293560060753957</v>
      </c>
      <c r="N1760" s="57">
        <f>IF(SetUp!$B$62=0,X1760,(B1760-E1760)*(1-(H1760/SetUp!$B$66/SetUp!$B$56)))</f>
        <v>0</v>
      </c>
      <c r="O1760" s="57">
        <f>K1760*SetUp!$B$65</f>
        <v>0</v>
      </c>
      <c r="P1760" s="57">
        <f>MIN(SetUp!$B$54*L1760^SetUp!$B$51,L1760)</f>
        <v>1.8820790988152009E-3</v>
      </c>
      <c r="Q1760" s="57">
        <f t="shared" si="550"/>
        <v>0</v>
      </c>
      <c r="R1760" s="57">
        <f>IF((H1760+N1760-O1760)&gt;SetUp!$B$56,T1759+H1760+N1760-O1760-SetUp!$B$56,T1759)</f>
        <v>0</v>
      </c>
      <c r="S1760" s="57">
        <f>R1760*SetUp!$B$65</f>
        <v>0</v>
      </c>
      <c r="T1760" s="57">
        <f>IF((R1760-S1760)&lt;SetUp!$B$53,R1760-S1760,SetUp!$B$53)</f>
        <v>0</v>
      </c>
      <c r="U1760" s="57">
        <f t="shared" si="551"/>
        <v>0.33293560060753957</v>
      </c>
      <c r="V1760" s="57">
        <f>(L1760-P1760)/1000*SetUp!$B$13*1000000/SetUp!$B$48</f>
        <v>8.2231456690667906E-2</v>
      </c>
      <c r="W1760" s="57">
        <f t="shared" si="562"/>
        <v>-1.0408340855860843E-17</v>
      </c>
      <c r="X1760" s="57">
        <f>MAX((SetUp!$B$56*(1-($H1760/SetUp!$B$56)^2)*TANH(($B1760-$D1760)/SetUp!$B$56))/(1+$H1760/SetUp!$B$56*TANH(($B1760-$D1760)/SetUp!$B$56)),0)</f>
        <v>0</v>
      </c>
      <c r="AP1760" s="64">
        <v>29004</v>
      </c>
      <c r="AQ1760" s="55">
        <v>5</v>
      </c>
      <c r="AR1760" s="55">
        <v>150</v>
      </c>
      <c r="AS1760" s="66">
        <f t="shared" si="552"/>
        <v>0.26700000000000002</v>
      </c>
      <c r="AT1760" s="66">
        <f t="shared" si="553"/>
        <v>1.5732873626402077</v>
      </c>
      <c r="AU1760" s="55" t="str">
        <f>IF(OR($AP1760&lt;SetUp!$B$97,$AP1760&gt;SetUp!$B$98),"Não","Sim")</f>
        <v>Não</v>
      </c>
      <c r="AV1760" s="68">
        <f t="shared" si="554"/>
        <v>0.51672042731055257</v>
      </c>
      <c r="AW1760" s="68">
        <f t="shared" si="555"/>
        <v>1.254307523153795</v>
      </c>
      <c r="AX1760" s="68">
        <f t="shared" si="556"/>
        <v>-0.57348873863542471</v>
      </c>
      <c r="AY1760" s="68">
        <f t="shared" si="557"/>
        <v>0.19680805422584566</v>
      </c>
      <c r="AZ1760" s="68">
        <f t="shared" si="558"/>
        <v>1.3062873626402078</v>
      </c>
      <c r="BA1760" s="68">
        <f t="shared" si="559"/>
        <v>0.73758709584324245</v>
      </c>
      <c r="BB1760" s="68">
        <f t="shared" si="560"/>
        <v>0.7702967928612704</v>
      </c>
    </row>
    <row r="1761" spans="1:54" x14ac:dyDescent="0.3">
      <c r="A1761" s="64">
        <v>28423</v>
      </c>
      <c r="B1761" s="57">
        <v>0.105</v>
      </c>
      <c r="C1761" s="57"/>
      <c r="D1761" s="57">
        <v>5.2510000000000003</v>
      </c>
      <c r="E1761" s="57">
        <f t="shared" si="545"/>
        <v>0.105</v>
      </c>
      <c r="F1761" s="57">
        <f t="shared" si="546"/>
        <v>5.1459999999999999</v>
      </c>
      <c r="G1761" s="57">
        <f t="shared" si="547"/>
        <v>0</v>
      </c>
      <c r="H1761" s="57">
        <f>IF(Q1760&gt;SetUp!$B$56,SetUp!$B$56,Q1760)</f>
        <v>0</v>
      </c>
      <c r="I1761" s="57">
        <f t="shared" si="561"/>
        <v>0.33293560060753957</v>
      </c>
      <c r="J1761" s="57">
        <f>MIN(F1761,H1761,(1-EXP(-SetUp!$B$52*H1761/SetUp!$B$56))*F1761)</f>
        <v>0</v>
      </c>
      <c r="K1761" s="57">
        <f t="shared" si="548"/>
        <v>0</v>
      </c>
      <c r="L1761" s="57">
        <f>IF(I1761&lt;=0,0,MIN(SetUp!$B$50*I1761^SetUp!$B$55,I1761))</f>
        <v>3.2731299287708454E-3</v>
      </c>
      <c r="M1761" s="57">
        <f t="shared" si="549"/>
        <v>0.32966247067876875</v>
      </c>
      <c r="N1761" s="57">
        <f>IF(SetUp!$B$62=0,X1761,(B1761-E1761)*(1-(H1761/SetUp!$B$66/SetUp!$B$56)))</f>
        <v>0</v>
      </c>
      <c r="O1761" s="57">
        <f>K1761*SetUp!$B$65</f>
        <v>0</v>
      </c>
      <c r="P1761" s="57">
        <f>MIN(SetUp!$B$54*L1761^SetUp!$B$51,L1761)</f>
        <v>1.85166030875297E-3</v>
      </c>
      <c r="Q1761" s="57">
        <f t="shared" si="550"/>
        <v>0</v>
      </c>
      <c r="R1761" s="57">
        <f>IF((H1761+N1761-O1761)&gt;SetUp!$B$56,T1760+H1761+N1761-O1761-SetUp!$B$56,T1760)</f>
        <v>0</v>
      </c>
      <c r="S1761" s="57">
        <f>R1761*SetUp!$B$65</f>
        <v>0</v>
      </c>
      <c r="T1761" s="57">
        <f>IF((R1761-S1761)&lt;SetUp!$B$53,R1761-S1761,SetUp!$B$53)</f>
        <v>0</v>
      </c>
      <c r="U1761" s="57">
        <f t="shared" si="551"/>
        <v>0.32966247067876875</v>
      </c>
      <c r="V1761" s="57">
        <f>(L1761-P1761)/1000*SetUp!$B$13*1000000/SetUp!$B$48</f>
        <v>8.0849898457884345E-2</v>
      </c>
      <c r="W1761" s="57">
        <f t="shared" si="562"/>
        <v>2.1684043449710089E-17</v>
      </c>
      <c r="X1761" s="57">
        <f>MAX((SetUp!$B$56*(1-($H1761/SetUp!$B$56)^2)*TANH(($B1761-$D1761)/SetUp!$B$56))/(1+$H1761/SetUp!$B$56*TANH(($B1761-$D1761)/SetUp!$B$56)),0)</f>
        <v>0</v>
      </c>
      <c r="AP1761" s="64">
        <v>29005</v>
      </c>
      <c r="AQ1761" s="55">
        <v>5</v>
      </c>
      <c r="AR1761" s="55">
        <v>151</v>
      </c>
      <c r="AS1761" s="66">
        <f t="shared" si="552"/>
        <v>0.23799999999999999</v>
      </c>
      <c r="AT1761" s="66">
        <f t="shared" si="553"/>
        <v>1.4901030811264551</v>
      </c>
      <c r="AU1761" s="55" t="str">
        <f>IF(OR($AP1761&lt;SetUp!$B$97,$AP1761&gt;SetUp!$B$98),"Não","Sim")</f>
        <v>Não</v>
      </c>
      <c r="AV1761" s="68">
        <f t="shared" si="554"/>
        <v>0.48785243670601869</v>
      </c>
      <c r="AW1761" s="68">
        <f t="shared" si="555"/>
        <v>1.2206977845177138</v>
      </c>
      <c r="AX1761" s="68">
        <f t="shared" si="556"/>
        <v>-0.62342304294348805</v>
      </c>
      <c r="AY1761" s="68">
        <f t="shared" si="557"/>
        <v>0.1732163127182641</v>
      </c>
      <c r="AZ1761" s="68">
        <f t="shared" si="558"/>
        <v>1.2521030811264551</v>
      </c>
      <c r="BA1761" s="68">
        <f t="shared" si="559"/>
        <v>0.73284534781169519</v>
      </c>
      <c r="BB1761" s="68">
        <f t="shared" si="560"/>
        <v>0.79663935566175215</v>
      </c>
    </row>
    <row r="1762" spans="1:54" x14ac:dyDescent="0.3">
      <c r="A1762" s="64">
        <v>28424</v>
      </c>
      <c r="B1762" s="57">
        <v>0.36799999999999999</v>
      </c>
      <c r="C1762" s="57"/>
      <c r="D1762" s="57">
        <v>5.2510000000000003</v>
      </c>
      <c r="E1762" s="57">
        <f t="shared" si="545"/>
        <v>0.36799999999999999</v>
      </c>
      <c r="F1762" s="57">
        <f t="shared" si="546"/>
        <v>4.883</v>
      </c>
      <c r="G1762" s="57">
        <f t="shared" si="547"/>
        <v>0</v>
      </c>
      <c r="H1762" s="57">
        <f>IF(Q1761&gt;SetUp!$B$56,SetUp!$B$56,Q1761)</f>
        <v>0</v>
      </c>
      <c r="I1762" s="57">
        <f t="shared" si="561"/>
        <v>0.32966247067876875</v>
      </c>
      <c r="J1762" s="57">
        <f>MIN(F1762,H1762,(1-EXP(-SetUp!$B$52*H1762/SetUp!$B$56))*F1762)</f>
        <v>0</v>
      </c>
      <c r="K1762" s="57">
        <f t="shared" si="548"/>
        <v>0</v>
      </c>
      <c r="L1762" s="57">
        <f>IF(I1762&lt;=0,0,MIN(SetUp!$B$50*I1762^SetUp!$B$55,I1762))</f>
        <v>3.2196749820264541E-3</v>
      </c>
      <c r="M1762" s="57">
        <f t="shared" si="549"/>
        <v>0.32644279569674228</v>
      </c>
      <c r="N1762" s="57">
        <f>IF(SetUp!$B$62=0,X1762,(B1762-E1762)*(1-(H1762/SetUp!$B$66/SetUp!$B$56)))</f>
        <v>0</v>
      </c>
      <c r="O1762" s="57">
        <f>K1762*SetUp!$B$65</f>
        <v>0</v>
      </c>
      <c r="P1762" s="57">
        <f>MIN(SetUp!$B$54*L1762^SetUp!$B$51,L1762)</f>
        <v>1.8219303102428388E-3</v>
      </c>
      <c r="Q1762" s="57">
        <f t="shared" si="550"/>
        <v>0</v>
      </c>
      <c r="R1762" s="57">
        <f>IF((H1762+N1762-O1762)&gt;SetUp!$B$56,T1761+H1762+N1762-O1762-SetUp!$B$56,T1761)</f>
        <v>0</v>
      </c>
      <c r="S1762" s="57">
        <f>R1762*SetUp!$B$65</f>
        <v>0</v>
      </c>
      <c r="T1762" s="57">
        <f>IF((R1762-S1762)&lt;SetUp!$B$53,R1762-S1762,SetUp!$B$53)</f>
        <v>0</v>
      </c>
      <c r="U1762" s="57">
        <f t="shared" si="551"/>
        <v>0.32644279569674228</v>
      </c>
      <c r="V1762" s="57">
        <f>(L1762-P1762)/1000*SetUp!$B$13*1000000/SetUp!$B$48</f>
        <v>7.9500478372751357E-2</v>
      </c>
      <c r="W1762" s="57">
        <f t="shared" si="562"/>
        <v>-1.1709383462843448E-17</v>
      </c>
      <c r="X1762" s="57">
        <f>MAX((SetUp!$B$56*(1-($H1762/SetUp!$B$56)^2)*TANH(($B1762-$D1762)/SetUp!$B$56))/(1+$H1762/SetUp!$B$56*TANH(($B1762-$D1762)/SetUp!$B$56)),0)</f>
        <v>0</v>
      </c>
      <c r="AP1762" s="64">
        <v>29006</v>
      </c>
      <c r="AQ1762" s="55">
        <v>5</v>
      </c>
      <c r="AR1762" s="55">
        <v>152</v>
      </c>
      <c r="AS1762" s="66">
        <f t="shared" si="552"/>
        <v>0.23799999999999999</v>
      </c>
      <c r="AT1762" s="66">
        <f t="shared" si="553"/>
        <v>1.4129567712635351</v>
      </c>
      <c r="AU1762" s="55" t="str">
        <f>IF(OR($AP1762&lt;SetUp!$B$97,$AP1762&gt;SetUp!$B$98),"Não","Sim")</f>
        <v>Não</v>
      </c>
      <c r="AV1762" s="68">
        <f t="shared" si="554"/>
        <v>0.48785243670601869</v>
      </c>
      <c r="AW1762" s="68">
        <f t="shared" si="555"/>
        <v>1.1886785819823351</v>
      </c>
      <c r="AX1762" s="68">
        <f t="shared" si="556"/>
        <v>-0.62342304294348805</v>
      </c>
      <c r="AY1762" s="68">
        <f t="shared" si="557"/>
        <v>0.1501288750199003</v>
      </c>
      <c r="AZ1762" s="68">
        <f t="shared" si="558"/>
        <v>1.1749567712635351</v>
      </c>
      <c r="BA1762" s="68">
        <f t="shared" si="559"/>
        <v>0.70082614527631648</v>
      </c>
      <c r="BB1762" s="68">
        <f t="shared" si="560"/>
        <v>0.77355191796338829</v>
      </c>
    </row>
    <row r="1763" spans="1:54" x14ac:dyDescent="0.3">
      <c r="A1763" s="64">
        <v>28425</v>
      </c>
      <c r="B1763" s="57">
        <v>0</v>
      </c>
      <c r="C1763" s="57"/>
      <c r="D1763" s="57">
        <v>5.2510000000000003</v>
      </c>
      <c r="E1763" s="57">
        <f t="shared" si="545"/>
        <v>0</v>
      </c>
      <c r="F1763" s="57">
        <f t="shared" si="546"/>
        <v>5.2510000000000003</v>
      </c>
      <c r="G1763" s="57">
        <f t="shared" si="547"/>
        <v>0</v>
      </c>
      <c r="H1763" s="57">
        <f>IF(Q1762&gt;SetUp!$B$56,SetUp!$B$56,Q1762)</f>
        <v>0</v>
      </c>
      <c r="I1763" s="57">
        <f t="shared" si="561"/>
        <v>0.32644279569674228</v>
      </c>
      <c r="J1763" s="57">
        <f>MIN(F1763,H1763,(1-EXP(-SetUp!$B$52*H1763/SetUp!$B$56))*F1763)</f>
        <v>0</v>
      </c>
      <c r="K1763" s="57">
        <f t="shared" si="548"/>
        <v>0</v>
      </c>
      <c r="L1763" s="57">
        <f>IF(I1763&lt;=0,0,MIN(SetUp!$B$50*I1763^SetUp!$B$55,I1763))</f>
        <v>3.1674370954147871E-3</v>
      </c>
      <c r="M1763" s="57">
        <f t="shared" si="549"/>
        <v>0.3232753586013275</v>
      </c>
      <c r="N1763" s="57">
        <f>IF(SetUp!$B$62=0,X1763,(B1763-E1763)*(1-(H1763/SetUp!$B$66/SetUp!$B$56)))</f>
        <v>0</v>
      </c>
      <c r="O1763" s="57">
        <f>K1763*SetUp!$B$65</f>
        <v>0</v>
      </c>
      <c r="P1763" s="57">
        <f>MIN(SetUp!$B$54*L1763^SetUp!$B$51,L1763)</f>
        <v>1.7928690902992677E-3</v>
      </c>
      <c r="Q1763" s="57">
        <f t="shared" si="550"/>
        <v>0</v>
      </c>
      <c r="R1763" s="57">
        <f>IF((H1763+N1763-O1763)&gt;SetUp!$B$56,T1762+H1763+N1763-O1763-SetUp!$B$56,T1762)</f>
        <v>0</v>
      </c>
      <c r="S1763" s="57">
        <f>R1763*SetUp!$B$65</f>
        <v>0</v>
      </c>
      <c r="T1763" s="57">
        <f>IF((R1763-S1763)&lt;SetUp!$B$53,R1763-S1763,SetUp!$B$53)</f>
        <v>0</v>
      </c>
      <c r="U1763" s="57">
        <f t="shared" si="551"/>
        <v>0.3232753586013275</v>
      </c>
      <c r="V1763" s="57">
        <f>(L1763-P1763)/1000*SetUp!$B$13*1000000/SetUp!$B$48</f>
        <v>7.8182243272739704E-2</v>
      </c>
      <c r="W1763" s="57">
        <f t="shared" si="562"/>
        <v>4.7704895589362195E-18</v>
      </c>
      <c r="X1763" s="57">
        <f>MAX((SetUp!$B$56*(1-($H1763/SetUp!$B$56)^2)*TANH(($B1763-$D1763)/SetUp!$B$56))/(1+$H1763/SetUp!$B$56*TANH(($B1763-$D1763)/SetUp!$B$56)),0)</f>
        <v>0</v>
      </c>
      <c r="AP1763" s="64">
        <v>29007</v>
      </c>
      <c r="AQ1763" s="55">
        <v>6</v>
      </c>
      <c r="AR1763" s="55">
        <v>153</v>
      </c>
      <c r="AS1763" s="66">
        <f t="shared" si="552"/>
        <v>0.23799999999999999</v>
      </c>
      <c r="AT1763" s="66">
        <f t="shared" si="553"/>
        <v>1.3412951077119653</v>
      </c>
      <c r="AU1763" s="55" t="str">
        <f>IF(OR($AP1763&lt;SetUp!$B$97,$AP1763&gt;SetUp!$B$98),"Não","Sim")</f>
        <v>Não</v>
      </c>
      <c r="AV1763" s="68">
        <f t="shared" si="554"/>
        <v>0.48785243670601869</v>
      </c>
      <c r="AW1763" s="68">
        <f t="shared" si="555"/>
        <v>1.1581429565092407</v>
      </c>
      <c r="AX1763" s="68">
        <f t="shared" si="556"/>
        <v>-0.62342304294348805</v>
      </c>
      <c r="AY1763" s="68">
        <f t="shared" si="557"/>
        <v>0.1275243405292642</v>
      </c>
      <c r="AZ1763" s="68">
        <f t="shared" si="558"/>
        <v>1.1032951077119653</v>
      </c>
      <c r="BA1763" s="68">
        <f t="shared" si="559"/>
        <v>0.67029051980322207</v>
      </c>
      <c r="BB1763" s="68">
        <f t="shared" si="560"/>
        <v>0.75094738347275225</v>
      </c>
    </row>
    <row r="1764" spans="1:54" x14ac:dyDescent="0.3">
      <c r="A1764" s="64">
        <v>28426</v>
      </c>
      <c r="B1764" s="57">
        <v>0</v>
      </c>
      <c r="C1764" s="57"/>
      <c r="D1764" s="57">
        <v>5.2510000000000003</v>
      </c>
      <c r="E1764" s="57">
        <f t="shared" si="545"/>
        <v>0</v>
      </c>
      <c r="F1764" s="57">
        <f t="shared" si="546"/>
        <v>5.2510000000000003</v>
      </c>
      <c r="G1764" s="57">
        <f t="shared" si="547"/>
        <v>0</v>
      </c>
      <c r="H1764" s="57">
        <f>IF(Q1763&gt;SetUp!$B$56,SetUp!$B$56,Q1763)</f>
        <v>0</v>
      </c>
      <c r="I1764" s="57">
        <f t="shared" si="561"/>
        <v>0.3232753586013275</v>
      </c>
      <c r="J1764" s="57">
        <f>MIN(F1764,H1764,(1-EXP(-SetUp!$B$52*H1764/SetUp!$B$56))*F1764)</f>
        <v>0</v>
      </c>
      <c r="K1764" s="57">
        <f t="shared" si="548"/>
        <v>0</v>
      </c>
      <c r="L1764" s="57">
        <f>IF(I1764&lt;=0,0,MIN(SetUp!$B$50*I1764^SetUp!$B$55,I1764))</f>
        <v>3.1163808092289453E-3</v>
      </c>
      <c r="M1764" s="57">
        <f t="shared" si="549"/>
        <v>0.32015897779209856</v>
      </c>
      <c r="N1764" s="57">
        <f>IF(SetUp!$B$62=0,X1764,(B1764-E1764)*(1-(H1764/SetUp!$B$66/SetUp!$B$56)))</f>
        <v>0</v>
      </c>
      <c r="O1764" s="57">
        <f>K1764*SetUp!$B$65</f>
        <v>0</v>
      </c>
      <c r="P1764" s="57">
        <f>MIN(SetUp!$B$54*L1764^SetUp!$B$51,L1764)</f>
        <v>1.7644573442918321E-3</v>
      </c>
      <c r="Q1764" s="57">
        <f t="shared" si="550"/>
        <v>0</v>
      </c>
      <c r="R1764" s="57">
        <f>IF((H1764+N1764-O1764)&gt;SetUp!$B$56,T1763+H1764+N1764-O1764-SetUp!$B$56,T1763)</f>
        <v>0</v>
      </c>
      <c r="S1764" s="57">
        <f>R1764*SetUp!$B$65</f>
        <v>0</v>
      </c>
      <c r="T1764" s="57">
        <f>IF((R1764-S1764)&lt;SetUp!$B$53,R1764-S1764,SetUp!$B$53)</f>
        <v>0</v>
      </c>
      <c r="U1764" s="57">
        <f t="shared" si="551"/>
        <v>0.32015897779209856</v>
      </c>
      <c r="V1764" s="57">
        <f>(L1764-P1764)/1000*SetUp!$B$13*1000000/SetUp!$B$48</f>
        <v>7.6894274294530648E-2</v>
      </c>
      <c r="W1764" s="57">
        <f t="shared" si="562"/>
        <v>9.540979117872439E-18</v>
      </c>
      <c r="X1764" s="57">
        <f>MAX((SetUp!$B$56*(1-($H1764/SetUp!$B$56)^2)*TANH(($B1764-$D1764)/SetUp!$B$56))/(1+$H1764/SetUp!$B$56*TANH(($B1764-$D1764)/SetUp!$B$56)),0)</f>
        <v>0</v>
      </c>
      <c r="AP1764" s="64">
        <v>29008</v>
      </c>
      <c r="AQ1764" s="55">
        <v>6</v>
      </c>
      <c r="AR1764" s="55">
        <v>154</v>
      </c>
      <c r="AS1764" s="66">
        <f t="shared" si="552"/>
        <v>0.21</v>
      </c>
      <c r="AT1764" s="66">
        <f t="shared" si="553"/>
        <v>1.2746256503509816</v>
      </c>
      <c r="AU1764" s="55" t="str">
        <f>IF(OR($AP1764&lt;SetUp!$B$97,$AP1764&gt;SetUp!$B$98),"Não","Sim")</f>
        <v>Não</v>
      </c>
      <c r="AV1764" s="68">
        <f t="shared" si="554"/>
        <v>0.45825756949558399</v>
      </c>
      <c r="AW1764" s="68">
        <f t="shared" si="555"/>
        <v>1.1289932020836004</v>
      </c>
      <c r="AX1764" s="68">
        <f t="shared" si="556"/>
        <v>-0.6777807052660807</v>
      </c>
      <c r="AY1764" s="68">
        <f t="shared" si="557"/>
        <v>0.10538265390047791</v>
      </c>
      <c r="AZ1764" s="68">
        <f t="shared" si="558"/>
        <v>1.0646256503509817</v>
      </c>
      <c r="BA1764" s="68">
        <f t="shared" si="559"/>
        <v>0.67073563258801649</v>
      </c>
      <c r="BB1764" s="68">
        <f t="shared" si="560"/>
        <v>0.78316335916655855</v>
      </c>
    </row>
    <row r="1765" spans="1:54" x14ac:dyDescent="0.3">
      <c r="A1765" s="64">
        <v>28427</v>
      </c>
      <c r="B1765" s="57">
        <v>3.5999999999999997E-2</v>
      </c>
      <c r="C1765" s="57"/>
      <c r="D1765" s="57">
        <v>5.2510000000000003</v>
      </c>
      <c r="E1765" s="57">
        <f t="shared" si="545"/>
        <v>3.5999999999999997E-2</v>
      </c>
      <c r="F1765" s="57">
        <f t="shared" si="546"/>
        <v>5.2150000000000007</v>
      </c>
      <c r="G1765" s="57">
        <f t="shared" si="547"/>
        <v>0</v>
      </c>
      <c r="H1765" s="57">
        <f>IF(Q1764&gt;SetUp!$B$56,SetUp!$B$56,Q1764)</f>
        <v>0</v>
      </c>
      <c r="I1765" s="57">
        <f t="shared" si="561"/>
        <v>0.32015897779209856</v>
      </c>
      <c r="J1765" s="57">
        <f>MIN(F1765,H1765,(1-EXP(-SetUp!$B$52*H1765/SetUp!$B$56))*F1765)</f>
        <v>0</v>
      </c>
      <c r="K1765" s="57">
        <f t="shared" si="548"/>
        <v>0</v>
      </c>
      <c r="L1765" s="57">
        <f>IF(I1765&lt;=0,0,MIN(SetUp!$B$50*I1765^SetUp!$B$55,I1765))</f>
        <v>3.0664719201688425E-3</v>
      </c>
      <c r="M1765" s="57">
        <f t="shared" si="549"/>
        <v>0.31709250587192972</v>
      </c>
      <c r="N1765" s="57">
        <f>IF(SetUp!$B$62=0,X1765,(B1765-E1765)*(1-(H1765/SetUp!$B$66/SetUp!$B$56)))</f>
        <v>0</v>
      </c>
      <c r="O1765" s="57">
        <f>K1765*SetUp!$B$65</f>
        <v>0</v>
      </c>
      <c r="P1765" s="57">
        <f>MIN(SetUp!$B$54*L1765^SetUp!$B$51,L1765)</f>
        <v>1.7366764464341849E-3</v>
      </c>
      <c r="Q1765" s="57">
        <f t="shared" si="550"/>
        <v>0</v>
      </c>
      <c r="R1765" s="57">
        <f>IF((H1765+N1765-O1765)&gt;SetUp!$B$56,T1764+H1765+N1765-O1765-SetUp!$B$56,T1764)</f>
        <v>0</v>
      </c>
      <c r="S1765" s="57">
        <f>R1765*SetUp!$B$65</f>
        <v>0</v>
      </c>
      <c r="T1765" s="57">
        <f>IF((R1765-S1765)&lt;SetUp!$B$53,R1765-S1765,SetUp!$B$53)</f>
        <v>0</v>
      </c>
      <c r="U1765" s="57">
        <f t="shared" si="551"/>
        <v>0.31709250587192972</v>
      </c>
      <c r="V1765" s="57">
        <f>(L1765-P1765)/1000*SetUp!$B$13*1000000/SetUp!$B$48</f>
        <v>7.5635685425235646E-2</v>
      </c>
      <c r="W1765" s="57">
        <f t="shared" si="562"/>
        <v>0</v>
      </c>
      <c r="X1765" s="57">
        <f>MAX((SetUp!$B$56*(1-($H1765/SetUp!$B$56)^2)*TANH(($B1765-$D1765)/SetUp!$B$56))/(1+$H1765/SetUp!$B$56*TANH(($B1765-$D1765)/SetUp!$B$56)),0)</f>
        <v>0</v>
      </c>
      <c r="AP1765" s="64">
        <v>29009</v>
      </c>
      <c r="AQ1765" s="55">
        <v>6</v>
      </c>
      <c r="AR1765" s="55">
        <v>155</v>
      </c>
      <c r="AS1765" s="66">
        <f t="shared" si="552"/>
        <v>0.21</v>
      </c>
      <c r="AT1765" s="66">
        <f t="shared" si="553"/>
        <v>1.2125090643458571</v>
      </c>
      <c r="AU1765" s="55" t="str">
        <f>IF(OR($AP1765&lt;SetUp!$B$97,$AP1765&gt;SetUp!$B$98),"Não","Sim")</f>
        <v>Não</v>
      </c>
      <c r="AV1765" s="68">
        <f t="shared" si="554"/>
        <v>0.45825756949558399</v>
      </c>
      <c r="AW1765" s="68">
        <f t="shared" si="555"/>
        <v>1.1011398931770009</v>
      </c>
      <c r="AX1765" s="68">
        <f t="shared" si="556"/>
        <v>-0.6777807052660807</v>
      </c>
      <c r="AY1765" s="68">
        <f t="shared" si="557"/>
        <v>8.3684993938774169E-2</v>
      </c>
      <c r="AZ1765" s="68">
        <f t="shared" si="558"/>
        <v>1.0025090643458572</v>
      </c>
      <c r="BA1765" s="68">
        <f t="shared" si="559"/>
        <v>0.64288232368141696</v>
      </c>
      <c r="BB1765" s="68">
        <f t="shared" si="560"/>
        <v>0.76146569920485485</v>
      </c>
    </row>
    <row r="1766" spans="1:54" x14ac:dyDescent="0.3">
      <c r="A1766" s="64">
        <v>28428</v>
      </c>
      <c r="B1766" s="57">
        <v>0</v>
      </c>
      <c r="C1766" s="57"/>
      <c r="D1766" s="57">
        <v>5.2510000000000003</v>
      </c>
      <c r="E1766" s="57">
        <f t="shared" si="545"/>
        <v>0</v>
      </c>
      <c r="F1766" s="57">
        <f t="shared" si="546"/>
        <v>5.2510000000000003</v>
      </c>
      <c r="G1766" s="57">
        <f t="shared" si="547"/>
        <v>0</v>
      </c>
      <c r="H1766" s="57">
        <f>IF(Q1765&gt;SetUp!$B$56,SetUp!$B$56,Q1765)</f>
        <v>0</v>
      </c>
      <c r="I1766" s="57">
        <f t="shared" si="561"/>
        <v>0.31709250587192972</v>
      </c>
      <c r="J1766" s="57">
        <f>MIN(F1766,H1766,(1-EXP(-SetUp!$B$52*H1766/SetUp!$B$56))*F1766)</f>
        <v>0</v>
      </c>
      <c r="K1766" s="57">
        <f t="shared" si="548"/>
        <v>0</v>
      </c>
      <c r="L1766" s="57">
        <f>IF(I1766&lt;=0,0,MIN(SetUp!$B$50*I1766^SetUp!$B$55,I1766))</f>
        <v>3.0176774290039629E-3</v>
      </c>
      <c r="M1766" s="57">
        <f t="shared" si="549"/>
        <v>0.31407482844292578</v>
      </c>
      <c r="N1766" s="57">
        <f>IF(SetUp!$B$62=0,X1766,(B1766-E1766)*(1-(H1766/SetUp!$B$66/SetUp!$B$56)))</f>
        <v>0</v>
      </c>
      <c r="O1766" s="57">
        <f>K1766*SetUp!$B$65</f>
        <v>0</v>
      </c>
      <c r="P1766" s="57">
        <f>MIN(SetUp!$B$54*L1766^SetUp!$B$51,L1766)</f>
        <v>1.7095084216852744E-3</v>
      </c>
      <c r="Q1766" s="57">
        <f t="shared" si="550"/>
        <v>0</v>
      </c>
      <c r="R1766" s="57">
        <f>IF((H1766+N1766-O1766)&gt;SetUp!$B$56,T1765+H1766+N1766-O1766-SetUp!$B$56,T1765)</f>
        <v>0</v>
      </c>
      <c r="S1766" s="57">
        <f>R1766*SetUp!$B$65</f>
        <v>0</v>
      </c>
      <c r="T1766" s="57">
        <f>IF((R1766-S1766)&lt;SetUp!$B$53,R1766-S1766,SetUp!$B$53)</f>
        <v>0</v>
      </c>
      <c r="U1766" s="57">
        <f t="shared" si="551"/>
        <v>0.31407482844292578</v>
      </c>
      <c r="V1766" s="57">
        <f>(L1766-P1766)/1000*SetUp!$B$13*1000000/SetUp!$B$48</f>
        <v>7.4405622123768861E-2</v>
      </c>
      <c r="W1766" s="57">
        <f t="shared" si="562"/>
        <v>2.2985086056692694E-17</v>
      </c>
      <c r="X1766" s="57">
        <f>MAX((SetUp!$B$56*(1-($H1766/SetUp!$B$56)^2)*TANH(($B1766-$D1766)/SetUp!$B$56))/(1+$H1766/SetUp!$B$56*TANH(($B1766-$D1766)/SetUp!$B$56)),0)</f>
        <v>0</v>
      </c>
      <c r="AP1766" s="64">
        <v>29010</v>
      </c>
      <c r="AQ1766" s="55">
        <v>6</v>
      </c>
      <c r="AR1766" s="55">
        <v>156</v>
      </c>
      <c r="AS1766" s="66">
        <f t="shared" si="552"/>
        <v>0.185</v>
      </c>
      <c r="AT1766" s="66">
        <f t="shared" si="553"/>
        <v>1.1545524674977652</v>
      </c>
      <c r="AU1766" s="55" t="str">
        <f>IF(OR($AP1766&lt;SetUp!$B$97,$AP1766&gt;SetUp!$B$98),"Não","Sim")</f>
        <v>Não</v>
      </c>
      <c r="AV1766" s="68">
        <f t="shared" si="554"/>
        <v>0.43011626335213132</v>
      </c>
      <c r="AW1766" s="68">
        <f t="shared" si="555"/>
        <v>1.0745010318737553</v>
      </c>
      <c r="AX1766" s="68">
        <f t="shared" si="556"/>
        <v>-0.73282827159698616</v>
      </c>
      <c r="AY1766" s="68">
        <f t="shared" si="557"/>
        <v>6.2413673785892743E-2</v>
      </c>
      <c r="AZ1766" s="68">
        <f t="shared" si="558"/>
        <v>0.96955246749776514</v>
      </c>
      <c r="BA1766" s="68">
        <f t="shared" si="559"/>
        <v>0.64438476852162396</v>
      </c>
      <c r="BB1766" s="68">
        <f t="shared" si="560"/>
        <v>0.79524194538287896</v>
      </c>
    </row>
    <row r="1767" spans="1:54" x14ac:dyDescent="0.3">
      <c r="A1767" s="64">
        <v>28429</v>
      </c>
      <c r="B1767" s="57">
        <v>0</v>
      </c>
      <c r="C1767" s="57"/>
      <c r="D1767" s="57">
        <v>5.2510000000000003</v>
      </c>
      <c r="E1767" s="57">
        <f t="shared" si="545"/>
        <v>0</v>
      </c>
      <c r="F1767" s="57">
        <f t="shared" si="546"/>
        <v>5.2510000000000003</v>
      </c>
      <c r="G1767" s="57">
        <f t="shared" si="547"/>
        <v>0</v>
      </c>
      <c r="H1767" s="57">
        <f>IF(Q1766&gt;SetUp!$B$56,SetUp!$B$56,Q1766)</f>
        <v>0</v>
      </c>
      <c r="I1767" s="57">
        <f t="shared" si="561"/>
        <v>0.31407482844292578</v>
      </c>
      <c r="J1767" s="57">
        <f>MIN(F1767,H1767,(1-EXP(-SetUp!$B$52*H1767/SetUp!$B$56))*F1767)</f>
        <v>0</v>
      </c>
      <c r="K1767" s="57">
        <f t="shared" si="548"/>
        <v>0</v>
      </c>
      <c r="L1767" s="57">
        <f>IF(I1767&lt;=0,0,MIN(SetUp!$B$50*I1767^SetUp!$B$55,I1767))</f>
        <v>2.9699654907382705E-3</v>
      </c>
      <c r="M1767" s="57">
        <f t="shared" si="549"/>
        <v>0.31110486295218753</v>
      </c>
      <c r="N1767" s="57">
        <f>IF(SetUp!$B$62=0,X1767,(B1767-E1767)*(1-(H1767/SetUp!$B$66/SetUp!$B$56)))</f>
        <v>0</v>
      </c>
      <c r="O1767" s="57">
        <f>K1767*SetUp!$B$65</f>
        <v>0</v>
      </c>
      <c r="P1767" s="57">
        <f>MIN(SetUp!$B$54*L1767^SetUp!$B$51,L1767)</f>
        <v>1.682935918986578E-3</v>
      </c>
      <c r="Q1767" s="57">
        <f t="shared" si="550"/>
        <v>0</v>
      </c>
      <c r="R1767" s="57">
        <f>IF((H1767+N1767-O1767)&gt;SetUp!$B$56,T1766+H1767+N1767-O1767-SetUp!$B$56,T1766)</f>
        <v>0</v>
      </c>
      <c r="S1767" s="57">
        <f>R1767*SetUp!$B$65</f>
        <v>0</v>
      </c>
      <c r="T1767" s="57">
        <f>IF((R1767-S1767)&lt;SetUp!$B$53,R1767-S1767,SetUp!$B$53)</f>
        <v>0</v>
      </c>
      <c r="U1767" s="57">
        <f t="shared" si="551"/>
        <v>0.31110486295218753</v>
      </c>
      <c r="V1767" s="57">
        <f>(L1767-P1767)/1000*SetUp!$B$13*1000000/SetUp!$B$48</f>
        <v>7.3203260008546767E-2</v>
      </c>
      <c r="W1767" s="57">
        <f t="shared" si="562"/>
        <v>2.3852447794681098E-17</v>
      </c>
      <c r="X1767" s="57">
        <f>MAX((SetUp!$B$56*(1-($H1767/SetUp!$B$56)^2)*TANH(($B1767-$D1767)/SetUp!$B$56))/(1+$H1767/SetUp!$B$56*TANH(($B1767-$D1767)/SetUp!$B$56)),0)</f>
        <v>0</v>
      </c>
      <c r="AP1767" s="64">
        <v>29011</v>
      </c>
      <c r="AQ1767" s="55">
        <v>6</v>
      </c>
      <c r="AR1767" s="55">
        <v>157</v>
      </c>
      <c r="AS1767" s="66">
        <f t="shared" si="552"/>
        <v>0.16200000000000001</v>
      </c>
      <c r="AT1767" s="66">
        <f t="shared" si="553"/>
        <v>1.1004037229262789</v>
      </c>
      <c r="AU1767" s="55" t="str">
        <f>IF(OR($AP1767&lt;SetUp!$B$97,$AP1767&gt;SetUp!$B$98),"Não","Sim")</f>
        <v>Não</v>
      </c>
      <c r="AV1767" s="68">
        <f t="shared" si="554"/>
        <v>0.40249223594996214</v>
      </c>
      <c r="AW1767" s="68">
        <f t="shared" si="555"/>
        <v>1.0490012978668228</v>
      </c>
      <c r="AX1767" s="68">
        <f t="shared" si="556"/>
        <v>-0.790484985457369</v>
      </c>
      <c r="AY1767" s="68">
        <f t="shared" si="557"/>
        <v>4.1552051041168596E-2</v>
      </c>
      <c r="AZ1767" s="68">
        <f t="shared" si="558"/>
        <v>0.93840372292627883</v>
      </c>
      <c r="BA1767" s="68">
        <f t="shared" si="559"/>
        <v>0.64650906191686075</v>
      </c>
      <c r="BB1767" s="68">
        <f t="shared" si="560"/>
        <v>0.83203703649853755</v>
      </c>
    </row>
    <row r="1768" spans="1:54" x14ac:dyDescent="0.3">
      <c r="A1768" s="64">
        <v>28430</v>
      </c>
      <c r="B1768" s="57">
        <v>0.14000000000000001</v>
      </c>
      <c r="C1768" s="57"/>
      <c r="D1768" s="57">
        <v>5.415</v>
      </c>
      <c r="E1768" s="57">
        <f t="shared" si="545"/>
        <v>0.14000000000000001</v>
      </c>
      <c r="F1768" s="57">
        <f t="shared" si="546"/>
        <v>5.2750000000000004</v>
      </c>
      <c r="G1768" s="57">
        <f t="shared" si="547"/>
        <v>0</v>
      </c>
      <c r="H1768" s="57">
        <f>IF(Q1767&gt;SetUp!$B$56,SetUp!$B$56,Q1767)</f>
        <v>0</v>
      </c>
      <c r="I1768" s="57">
        <f t="shared" si="561"/>
        <v>0.31110486295218753</v>
      </c>
      <c r="J1768" s="57">
        <f>MIN(F1768,H1768,(1-EXP(-SetUp!$B$52*H1768/SetUp!$B$56))*F1768)</f>
        <v>0</v>
      </c>
      <c r="K1768" s="57">
        <f t="shared" si="548"/>
        <v>0</v>
      </c>
      <c r="L1768" s="57">
        <f>IF(I1768&lt;=0,0,MIN(SetUp!$B$50*I1768^SetUp!$B$55,I1768))</f>
        <v>2.9233053671424373E-3</v>
      </c>
      <c r="M1768" s="57">
        <f t="shared" si="549"/>
        <v>0.30818155758504512</v>
      </c>
      <c r="N1768" s="57">
        <f>IF(SetUp!$B$62=0,X1768,(B1768-E1768)*(1-(H1768/SetUp!$B$66/SetUp!$B$56)))</f>
        <v>0</v>
      </c>
      <c r="O1768" s="57">
        <f>K1768*SetUp!$B$65</f>
        <v>0</v>
      </c>
      <c r="P1768" s="57">
        <f>MIN(SetUp!$B$54*L1768^SetUp!$B$51,L1768)</f>
        <v>1.6569421857637028E-3</v>
      </c>
      <c r="Q1768" s="57">
        <f t="shared" si="550"/>
        <v>0</v>
      </c>
      <c r="R1768" s="57">
        <f>IF((H1768+N1768-O1768)&gt;SetUp!$B$56,T1767+H1768+N1768-O1768-SetUp!$B$56,T1767)</f>
        <v>0</v>
      </c>
      <c r="S1768" s="57">
        <f>R1768*SetUp!$B$65</f>
        <v>0</v>
      </c>
      <c r="T1768" s="57">
        <f>IF((R1768-S1768)&lt;SetUp!$B$53,R1768-S1768,SetUp!$B$53)</f>
        <v>0</v>
      </c>
      <c r="U1768" s="57">
        <f t="shared" si="551"/>
        <v>0.30818155758504512</v>
      </c>
      <c r="V1768" s="57">
        <f>(L1768-P1768)/1000*SetUp!$B$13*1000000/SetUp!$B$48</f>
        <v>7.2027803607921312E-2</v>
      </c>
      <c r="W1768" s="57">
        <f t="shared" si="562"/>
        <v>2.2551405187698492E-17</v>
      </c>
      <c r="X1768" s="57">
        <f>MAX((SetUp!$B$56*(1-($H1768/SetUp!$B$56)^2)*TANH(($B1768-$D1768)/SetUp!$B$56))/(1+$H1768/SetUp!$B$56*TANH(($B1768-$D1768)/SetUp!$B$56)),0)</f>
        <v>0</v>
      </c>
      <c r="AP1768" s="64">
        <v>29012</v>
      </c>
      <c r="AQ1768" s="55">
        <v>6</v>
      </c>
      <c r="AR1768" s="55">
        <v>158</v>
      </c>
      <c r="AS1768" s="66">
        <f t="shared" si="552"/>
        <v>0.16200000000000001</v>
      </c>
      <c r="AT1768" s="66">
        <f t="shared" si="553"/>
        <v>1.049746527400417</v>
      </c>
      <c r="AU1768" s="55" t="str">
        <f>IF(OR($AP1768&lt;SetUp!$B$97,$AP1768&gt;SetUp!$B$98),"Não","Sim")</f>
        <v>Não</v>
      </c>
      <c r="AV1768" s="68">
        <f t="shared" si="554"/>
        <v>0.40249223594996214</v>
      </c>
      <c r="AW1768" s="68">
        <f t="shared" si="555"/>
        <v>1.0245713871665638</v>
      </c>
      <c r="AX1768" s="68">
        <f t="shared" si="556"/>
        <v>-0.790484985457369</v>
      </c>
      <c r="AY1768" s="68">
        <f t="shared" si="557"/>
        <v>2.108444665045715E-2</v>
      </c>
      <c r="AZ1768" s="68">
        <f t="shared" si="558"/>
        <v>0.88774652740041693</v>
      </c>
      <c r="BA1768" s="68">
        <f t="shared" si="559"/>
        <v>0.62207915121660173</v>
      </c>
      <c r="BB1768" s="68">
        <f t="shared" si="560"/>
        <v>0.81156943210782617</v>
      </c>
    </row>
    <row r="1769" spans="1:54" x14ac:dyDescent="0.3">
      <c r="A1769" s="64">
        <v>28431</v>
      </c>
      <c r="B1769" s="57">
        <v>0</v>
      </c>
      <c r="C1769" s="57"/>
      <c r="D1769" s="57">
        <v>5.415</v>
      </c>
      <c r="E1769" s="57">
        <f t="shared" si="545"/>
        <v>0</v>
      </c>
      <c r="F1769" s="57">
        <f t="shared" si="546"/>
        <v>5.415</v>
      </c>
      <c r="G1769" s="57">
        <f t="shared" si="547"/>
        <v>0</v>
      </c>
      <c r="H1769" s="57">
        <f>IF(Q1768&gt;SetUp!$B$56,SetUp!$B$56,Q1768)</f>
        <v>0</v>
      </c>
      <c r="I1769" s="57">
        <f t="shared" si="561"/>
        <v>0.30818155758504512</v>
      </c>
      <c r="J1769" s="57">
        <f>MIN(F1769,H1769,(1-EXP(-SetUp!$B$52*H1769/SetUp!$B$56))*F1769)</f>
        <v>0</v>
      </c>
      <c r="K1769" s="57">
        <f t="shared" si="548"/>
        <v>0</v>
      </c>
      <c r="L1769" s="57">
        <f>IF(I1769&lt;=0,0,MIN(SetUp!$B$50*I1769^SetUp!$B$55,I1769))</f>
        <v>2.8776673815266254E-3</v>
      </c>
      <c r="M1769" s="57">
        <f t="shared" si="549"/>
        <v>0.3053038902035185</v>
      </c>
      <c r="N1769" s="57">
        <f>IF(SetUp!$B$62=0,X1769,(B1769-E1769)*(1-(H1769/SetUp!$B$66/SetUp!$B$56)))</f>
        <v>0</v>
      </c>
      <c r="O1769" s="57">
        <f>K1769*SetUp!$B$65</f>
        <v>0</v>
      </c>
      <c r="P1769" s="57">
        <f>MIN(SetUp!$B$54*L1769^SetUp!$B$51,L1769)</f>
        <v>1.6315110436249554E-3</v>
      </c>
      <c r="Q1769" s="57">
        <f t="shared" si="550"/>
        <v>0</v>
      </c>
      <c r="R1769" s="57">
        <f>IF((H1769+N1769-O1769)&gt;SetUp!$B$56,T1768+H1769+N1769-O1769-SetUp!$B$56,T1768)</f>
        <v>0</v>
      </c>
      <c r="S1769" s="57">
        <f>R1769*SetUp!$B$65</f>
        <v>0</v>
      </c>
      <c r="T1769" s="57">
        <f>IF((R1769-S1769)&lt;SetUp!$B$53,R1769-S1769,SetUp!$B$53)</f>
        <v>0</v>
      </c>
      <c r="U1769" s="57">
        <f t="shared" si="551"/>
        <v>0.3053038902035185</v>
      </c>
      <c r="V1769" s="57">
        <f>(L1769-P1769)/1000*SetUp!$B$13*1000000/SetUp!$B$48</f>
        <v>7.0878485169969405E-2</v>
      </c>
      <c r="W1769" s="57">
        <f t="shared" si="562"/>
        <v>9.1072982488782372E-18</v>
      </c>
      <c r="X1769" s="57">
        <f>MAX((SetUp!$B$56*(1-($H1769/SetUp!$B$56)^2)*TANH(($B1769-$D1769)/SetUp!$B$56))/(1+$H1769/SetUp!$B$56*TANH(($B1769-$D1769)/SetUp!$B$56)),0)</f>
        <v>0</v>
      </c>
      <c r="AP1769" s="64">
        <v>29013</v>
      </c>
      <c r="AQ1769" s="55">
        <v>6</v>
      </c>
      <c r="AR1769" s="55">
        <v>159</v>
      </c>
      <c r="AS1769" s="66">
        <f t="shared" si="552"/>
        <v>0.16200000000000001</v>
      </c>
      <c r="AT1769" s="66">
        <f t="shared" si="553"/>
        <v>1.0022961716822441</v>
      </c>
      <c r="AU1769" s="55" t="str">
        <f>IF(OR($AP1769&lt;SetUp!$B$97,$AP1769&gt;SetUp!$B$98),"Não","Sim")</f>
        <v>Não</v>
      </c>
      <c r="AV1769" s="68">
        <f t="shared" si="554"/>
        <v>0.40249223594996214</v>
      </c>
      <c r="AW1769" s="68">
        <f t="shared" si="555"/>
        <v>1.0011474275461352</v>
      </c>
      <c r="AX1769" s="68">
        <f t="shared" si="556"/>
        <v>-0.790484985457369</v>
      </c>
      <c r="AY1769" s="68">
        <f t="shared" si="557"/>
        <v>9.96071552594104E-4</v>
      </c>
      <c r="AZ1769" s="68">
        <f t="shared" si="558"/>
        <v>0.84029617168224402</v>
      </c>
      <c r="BA1769" s="68">
        <f t="shared" si="559"/>
        <v>0.59865519159617309</v>
      </c>
      <c r="BB1769" s="68">
        <f t="shared" si="560"/>
        <v>0.79148105700996307</v>
      </c>
    </row>
    <row r="1770" spans="1:54" x14ac:dyDescent="0.3">
      <c r="A1770" s="64">
        <v>28432</v>
      </c>
      <c r="B1770" s="57">
        <v>4.2000000000000003E-2</v>
      </c>
      <c r="C1770" s="57"/>
      <c r="D1770" s="57">
        <v>5.415</v>
      </c>
      <c r="E1770" s="57">
        <f t="shared" si="545"/>
        <v>4.2000000000000003E-2</v>
      </c>
      <c r="F1770" s="57">
        <f t="shared" si="546"/>
        <v>5.3730000000000002</v>
      </c>
      <c r="G1770" s="57">
        <f t="shared" si="547"/>
        <v>0</v>
      </c>
      <c r="H1770" s="57">
        <f>IF(Q1769&gt;SetUp!$B$56,SetUp!$B$56,Q1769)</f>
        <v>0</v>
      </c>
      <c r="I1770" s="57">
        <f t="shared" si="561"/>
        <v>0.3053038902035185</v>
      </c>
      <c r="J1770" s="57">
        <f>MIN(F1770,H1770,(1-EXP(-SetUp!$B$52*H1770/SetUp!$B$56))*F1770)</f>
        <v>0</v>
      </c>
      <c r="K1770" s="57">
        <f t="shared" si="548"/>
        <v>0</v>
      </c>
      <c r="L1770" s="57">
        <f>IF(I1770&lt;=0,0,MIN(SetUp!$B$50*I1770^SetUp!$B$55,I1770))</f>
        <v>2.8330228756346296E-3</v>
      </c>
      <c r="M1770" s="57">
        <f t="shared" si="549"/>
        <v>0.30247086732788386</v>
      </c>
      <c r="N1770" s="57">
        <f>IF(SetUp!$B$62=0,X1770,(B1770-E1770)*(1-(H1770/SetUp!$B$66/SetUp!$B$56)))</f>
        <v>0</v>
      </c>
      <c r="O1770" s="57">
        <f>K1770*SetUp!$B$65</f>
        <v>0</v>
      </c>
      <c r="P1770" s="57">
        <f>MIN(SetUp!$B$54*L1770^SetUp!$B$51,L1770)</f>
        <v>1.6066268651935417E-3</v>
      </c>
      <c r="Q1770" s="57">
        <f t="shared" si="550"/>
        <v>0</v>
      </c>
      <c r="R1770" s="57">
        <f>IF((H1770+N1770-O1770)&gt;SetUp!$B$56,T1769+H1770+N1770-O1770-SetUp!$B$56,T1769)</f>
        <v>0</v>
      </c>
      <c r="S1770" s="57">
        <f>R1770*SetUp!$B$65</f>
        <v>0</v>
      </c>
      <c r="T1770" s="57">
        <f>IF((R1770-S1770)&lt;SetUp!$B$53,R1770-S1770,SetUp!$B$53)</f>
        <v>0</v>
      </c>
      <c r="U1770" s="57">
        <f t="shared" si="551"/>
        <v>0.30247086732788386</v>
      </c>
      <c r="V1770" s="57">
        <f>(L1770-P1770)/1000*SetUp!$B$13*1000000/SetUp!$B$48</f>
        <v>6.9754563528462571E-2</v>
      </c>
      <c r="W1770" s="57">
        <f t="shared" si="562"/>
        <v>-9.1072982488782372E-18</v>
      </c>
      <c r="X1770" s="57">
        <f>MAX((SetUp!$B$56*(1-($H1770/SetUp!$B$56)^2)*TANH(($B1770-$D1770)/SetUp!$B$56))/(1+$H1770/SetUp!$B$56*TANH(($B1770-$D1770)/SetUp!$B$56)),0)</f>
        <v>0</v>
      </c>
      <c r="AP1770" s="64">
        <v>29014</v>
      </c>
      <c r="AQ1770" s="55">
        <v>6</v>
      </c>
      <c r="AR1770" s="55">
        <v>160</v>
      </c>
      <c r="AS1770" s="66">
        <f t="shared" si="552"/>
        <v>0.16200000000000001</v>
      </c>
      <c r="AT1770" s="66">
        <f t="shared" si="553"/>
        <v>0.95779587036771552</v>
      </c>
      <c r="AU1770" s="55" t="str">
        <f>IF(OR($AP1770&lt;SetUp!$B$97,$AP1770&gt;SetUp!$B$98),"Não","Sim")</f>
        <v>Não</v>
      </c>
      <c r="AV1770" s="68">
        <f t="shared" si="554"/>
        <v>0.40249223594996214</v>
      </c>
      <c r="AW1770" s="68">
        <f t="shared" si="555"/>
        <v>0.97867046055744189</v>
      </c>
      <c r="AX1770" s="68">
        <f t="shared" si="556"/>
        <v>-0.790484985457369</v>
      </c>
      <c r="AY1770" s="68">
        <f t="shared" si="557"/>
        <v>-1.8727039793285615E-2</v>
      </c>
      <c r="AZ1770" s="68">
        <f t="shared" si="558"/>
        <v>0.79579587036771549</v>
      </c>
      <c r="BA1770" s="68">
        <f t="shared" si="559"/>
        <v>0.57617822460747981</v>
      </c>
      <c r="BB1770" s="68">
        <f t="shared" si="560"/>
        <v>0.7717579456640834</v>
      </c>
    </row>
    <row r="1771" spans="1:54" x14ac:dyDescent="0.3">
      <c r="A1771" s="64">
        <v>28433</v>
      </c>
      <c r="B1771" s="57">
        <v>0</v>
      </c>
      <c r="C1771" s="57"/>
      <c r="D1771" s="57">
        <v>5.415</v>
      </c>
      <c r="E1771" s="57">
        <f t="shared" si="545"/>
        <v>0</v>
      </c>
      <c r="F1771" s="57">
        <f t="shared" si="546"/>
        <v>5.415</v>
      </c>
      <c r="G1771" s="57">
        <f t="shared" si="547"/>
        <v>0</v>
      </c>
      <c r="H1771" s="57">
        <f>IF(Q1770&gt;SetUp!$B$56,SetUp!$B$56,Q1770)</f>
        <v>0</v>
      </c>
      <c r="I1771" s="57">
        <f t="shared" si="561"/>
        <v>0.30247086732788386</v>
      </c>
      <c r="J1771" s="57">
        <f>MIN(F1771,H1771,(1-EXP(-SetUp!$B$52*H1771/SetUp!$B$56))*F1771)</f>
        <v>0</v>
      </c>
      <c r="K1771" s="57">
        <f t="shared" si="548"/>
        <v>0</v>
      </c>
      <c r="L1771" s="57">
        <f>IF(I1771&lt;=0,0,MIN(SetUp!$B$50*I1771^SetUp!$B$55,I1771))</f>
        <v>2.789344168547178E-3</v>
      </c>
      <c r="M1771" s="57">
        <f t="shared" si="549"/>
        <v>0.29968152315933666</v>
      </c>
      <c r="N1771" s="57">
        <f>IF(SetUp!$B$62=0,X1771,(B1771-E1771)*(1-(H1771/SetUp!$B$66/SetUp!$B$56)))</f>
        <v>0</v>
      </c>
      <c r="O1771" s="57">
        <f>K1771*SetUp!$B$65</f>
        <v>0</v>
      </c>
      <c r="P1771" s="57">
        <f>MIN(SetUp!$B$54*L1771^SetUp!$B$51,L1771)</f>
        <v>1.5822745520137011E-3</v>
      </c>
      <c r="Q1771" s="57">
        <f t="shared" si="550"/>
        <v>0</v>
      </c>
      <c r="R1771" s="57">
        <f>IF((H1771+N1771-O1771)&gt;SetUp!$B$56,T1770+H1771+N1771-O1771-SetUp!$B$56,T1770)</f>
        <v>0</v>
      </c>
      <c r="S1771" s="57">
        <f>R1771*SetUp!$B$65</f>
        <v>0</v>
      </c>
      <c r="T1771" s="57">
        <f>IF((R1771-S1771)&lt;SetUp!$B$53,R1771-S1771,SetUp!$B$53)</f>
        <v>0</v>
      </c>
      <c r="U1771" s="57">
        <f t="shared" si="551"/>
        <v>0.29968152315933666</v>
      </c>
      <c r="V1771" s="57">
        <f>(L1771-P1771)/1000*SetUp!$B$13*1000000/SetUp!$B$48</f>
        <v>6.8655323022029674E-2</v>
      </c>
      <c r="W1771" s="57">
        <f t="shared" si="562"/>
        <v>-2.5153490401663703E-17</v>
      </c>
      <c r="X1771" s="57">
        <f>MAX((SetUp!$B$56*(1-($H1771/SetUp!$B$56)^2)*TANH(($B1771-$D1771)/SetUp!$B$56))/(1+$H1771/SetUp!$B$56*TANH(($B1771-$D1771)/SetUp!$B$56)),0)</f>
        <v>0</v>
      </c>
      <c r="AP1771" s="64">
        <v>29015</v>
      </c>
      <c r="AQ1771" s="55">
        <v>6</v>
      </c>
      <c r="AR1771" s="55">
        <v>161</v>
      </c>
      <c r="AS1771" s="66">
        <f t="shared" si="552"/>
        <v>0.16200000000000001</v>
      </c>
      <c r="AT1771" s="66">
        <f t="shared" si="553"/>
        <v>0.91601357590708432</v>
      </c>
      <c r="AU1771" s="55" t="str">
        <f>IF(OR($AP1771&lt;SetUp!$B$97,$AP1771&gt;SetUp!$B$98),"Não","Sim")</f>
        <v>Não</v>
      </c>
      <c r="AV1771" s="68">
        <f t="shared" si="554"/>
        <v>0.40249223594996214</v>
      </c>
      <c r="AW1771" s="68">
        <f t="shared" si="555"/>
        <v>0.95708598145991264</v>
      </c>
      <c r="AX1771" s="68">
        <f t="shared" si="556"/>
        <v>-0.790484985457369</v>
      </c>
      <c r="AY1771" s="68">
        <f t="shared" si="557"/>
        <v>-3.809808976245254E-2</v>
      </c>
      <c r="AZ1771" s="68">
        <f t="shared" si="558"/>
        <v>0.75401357590708429</v>
      </c>
      <c r="BA1771" s="68">
        <f t="shared" si="559"/>
        <v>0.55459374550995055</v>
      </c>
      <c r="BB1771" s="68">
        <f t="shared" si="560"/>
        <v>0.75238689569491646</v>
      </c>
    </row>
    <row r="1772" spans="1:54" x14ac:dyDescent="0.3">
      <c r="A1772" s="64">
        <v>28434</v>
      </c>
      <c r="B1772" s="57">
        <v>0</v>
      </c>
      <c r="C1772" s="57"/>
      <c r="D1772" s="57">
        <v>5.415</v>
      </c>
      <c r="E1772" s="57">
        <f t="shared" si="545"/>
        <v>0</v>
      </c>
      <c r="F1772" s="57">
        <f t="shared" si="546"/>
        <v>5.415</v>
      </c>
      <c r="G1772" s="57">
        <f t="shared" si="547"/>
        <v>0</v>
      </c>
      <c r="H1772" s="57">
        <f>IF(Q1771&gt;SetUp!$B$56,SetUp!$B$56,Q1771)</f>
        <v>0</v>
      </c>
      <c r="I1772" s="57">
        <f t="shared" si="561"/>
        <v>0.29968152315933666</v>
      </c>
      <c r="J1772" s="57">
        <f>MIN(F1772,H1772,(1-EXP(-SetUp!$B$52*H1772/SetUp!$B$56))*F1772)</f>
        <v>0</v>
      </c>
      <c r="K1772" s="57">
        <f t="shared" si="548"/>
        <v>0</v>
      </c>
      <c r="L1772" s="57">
        <f>IF(I1772&lt;=0,0,MIN(SetUp!$B$50*I1772^SetUp!$B$55,I1772))</f>
        <v>2.7466045174888458E-3</v>
      </c>
      <c r="M1772" s="57">
        <f t="shared" si="549"/>
        <v>0.29693491864184779</v>
      </c>
      <c r="N1772" s="57">
        <f>IF(SetUp!$B$62=0,X1772,(B1772-E1772)*(1-(H1772/SetUp!$B$66/SetUp!$B$56)))</f>
        <v>0</v>
      </c>
      <c r="O1772" s="57">
        <f>K1772*SetUp!$B$65</f>
        <v>0</v>
      </c>
      <c r="P1772" s="57">
        <f>MIN(SetUp!$B$54*L1772^SetUp!$B$51,L1772)</f>
        <v>1.5584395134746385E-3</v>
      </c>
      <c r="Q1772" s="57">
        <f t="shared" si="550"/>
        <v>0</v>
      </c>
      <c r="R1772" s="57">
        <f>IF((H1772+N1772-O1772)&gt;SetUp!$B$56,T1771+H1772+N1772-O1772-SetUp!$B$56,T1771)</f>
        <v>0</v>
      </c>
      <c r="S1772" s="57">
        <f>R1772*SetUp!$B$65</f>
        <v>0</v>
      </c>
      <c r="T1772" s="57">
        <f>IF((R1772-S1772)&lt;SetUp!$B$53,R1772-S1772,SetUp!$B$53)</f>
        <v>0</v>
      </c>
      <c r="U1772" s="57">
        <f t="shared" si="551"/>
        <v>0.29693491864184779</v>
      </c>
      <c r="V1772" s="57">
        <f>(L1772-P1772)/1000*SetUp!$B$13*1000000/SetUp!$B$48</f>
        <v>6.7580072463703025E-2</v>
      </c>
      <c r="W1772" s="57">
        <f t="shared" si="562"/>
        <v>-2.5153490401663703E-17</v>
      </c>
      <c r="X1772" s="57">
        <f>MAX((SetUp!$B$56*(1-($H1772/SetUp!$B$56)^2)*TANH(($B1772-$D1772)/SetUp!$B$56))/(1+$H1772/SetUp!$B$56*TANH(($B1772-$D1772)/SetUp!$B$56)),0)</f>
        <v>0</v>
      </c>
      <c r="AP1772" s="64">
        <v>29016</v>
      </c>
      <c r="AQ1772" s="55">
        <v>6</v>
      </c>
      <c r="AR1772" s="55">
        <v>162</v>
      </c>
      <c r="AS1772" s="66">
        <f t="shared" si="552"/>
        <v>0.14099999999999999</v>
      </c>
      <c r="AT1772" s="66">
        <f t="shared" si="553"/>
        <v>0.87673920554684337</v>
      </c>
      <c r="AU1772" s="55" t="str">
        <f>IF(OR($AP1772&lt;SetUp!$B$97,$AP1772&gt;SetUp!$B$98),"Não","Sim")</f>
        <v>Não</v>
      </c>
      <c r="AV1772" s="68">
        <f t="shared" si="554"/>
        <v>0.37549966711037175</v>
      </c>
      <c r="AW1772" s="68">
        <f t="shared" si="555"/>
        <v>0.93634352966571166</v>
      </c>
      <c r="AX1772" s="68">
        <f t="shared" si="556"/>
        <v>-0.8507808873446201</v>
      </c>
      <c r="AY1772" s="68">
        <f t="shared" si="557"/>
        <v>-5.7129572467047501E-2</v>
      </c>
      <c r="AZ1772" s="68">
        <f t="shared" si="558"/>
        <v>0.73573920554684336</v>
      </c>
      <c r="BA1772" s="68">
        <f t="shared" si="559"/>
        <v>0.56084386255533991</v>
      </c>
      <c r="BB1772" s="68">
        <f t="shared" si="560"/>
        <v>0.79365131487757257</v>
      </c>
    </row>
    <row r="1773" spans="1:54" x14ac:dyDescent="0.3">
      <c r="A1773" s="64">
        <v>28435</v>
      </c>
      <c r="B1773" s="57">
        <v>0</v>
      </c>
      <c r="C1773" s="57"/>
      <c r="D1773" s="57">
        <v>5.415</v>
      </c>
      <c r="E1773" s="57">
        <f t="shared" si="545"/>
        <v>0</v>
      </c>
      <c r="F1773" s="57">
        <f t="shared" si="546"/>
        <v>5.415</v>
      </c>
      <c r="G1773" s="57">
        <f t="shared" si="547"/>
        <v>0</v>
      </c>
      <c r="H1773" s="57">
        <f>IF(Q1772&gt;SetUp!$B$56,SetUp!$B$56,Q1772)</f>
        <v>0</v>
      </c>
      <c r="I1773" s="57">
        <f t="shared" si="561"/>
        <v>0.29693491864184779</v>
      </c>
      <c r="J1773" s="57">
        <f>MIN(F1773,H1773,(1-EXP(-SetUp!$B$52*H1773/SetUp!$B$56))*F1773)</f>
        <v>0</v>
      </c>
      <c r="K1773" s="57">
        <f t="shared" si="548"/>
        <v>0</v>
      </c>
      <c r="L1773" s="57">
        <f>IF(I1773&lt;=0,0,MIN(SetUp!$B$50*I1773^SetUp!$B$55,I1773))</f>
        <v>2.7047780804391702E-3</v>
      </c>
      <c r="M1773" s="57">
        <f t="shared" si="549"/>
        <v>0.29423014056140862</v>
      </c>
      <c r="N1773" s="57">
        <f>IF(SetUp!$B$62=0,X1773,(B1773-E1773)*(1-(H1773/SetUp!$B$66/SetUp!$B$56)))</f>
        <v>0</v>
      </c>
      <c r="O1773" s="57">
        <f>K1773*SetUp!$B$65</f>
        <v>0</v>
      </c>
      <c r="P1773" s="57">
        <f>MIN(SetUp!$B$54*L1773^SetUp!$B$51,L1773)</f>
        <v>1.5351076466993561E-3</v>
      </c>
      <c r="Q1773" s="57">
        <f t="shared" si="550"/>
        <v>0</v>
      </c>
      <c r="R1773" s="57">
        <f>IF((H1773+N1773-O1773)&gt;SetUp!$B$56,T1772+H1773+N1773-O1773-SetUp!$B$56,T1772)</f>
        <v>0</v>
      </c>
      <c r="S1773" s="57">
        <f>R1773*SetUp!$B$65</f>
        <v>0</v>
      </c>
      <c r="T1773" s="57">
        <f>IF((R1773-S1773)&lt;SetUp!$B$53,R1773-S1773,SetUp!$B$53)</f>
        <v>0</v>
      </c>
      <c r="U1773" s="57">
        <f t="shared" si="551"/>
        <v>0.29423014056140862</v>
      </c>
      <c r="V1773" s="57">
        <f>(L1773-P1773)/1000*SetUp!$B$13*1000000/SetUp!$B$48</f>
        <v>6.6528144158201782E-2</v>
      </c>
      <c r="W1773" s="57">
        <f t="shared" si="562"/>
        <v>-3.903127820947816E-18</v>
      </c>
      <c r="X1773" s="57">
        <f>MAX((SetUp!$B$56*(1-($H1773/SetUp!$B$56)^2)*TANH(($B1773-$D1773)/SetUp!$B$56))/(1+$H1773/SetUp!$B$56*TANH(($B1773-$D1773)/SetUp!$B$56)),0)</f>
        <v>0</v>
      </c>
      <c r="AP1773" s="64">
        <v>29017</v>
      </c>
      <c r="AQ1773" s="55">
        <v>6</v>
      </c>
      <c r="AR1773" s="55">
        <v>163</v>
      </c>
      <c r="AS1773" s="66">
        <f t="shared" si="552"/>
        <v>0.14099999999999999</v>
      </c>
      <c r="AT1773" s="66">
        <f t="shared" si="553"/>
        <v>0.83978222147421344</v>
      </c>
      <c r="AU1773" s="55" t="str">
        <f>IF(OR($AP1773&lt;SetUp!$B$97,$AP1773&gt;SetUp!$B$98),"Não","Sim")</f>
        <v>Não</v>
      </c>
      <c r="AV1773" s="68">
        <f t="shared" si="554"/>
        <v>0.37549966711037175</v>
      </c>
      <c r="AW1773" s="68">
        <f t="shared" si="555"/>
        <v>0.91639632336353982</v>
      </c>
      <c r="AX1773" s="68">
        <f t="shared" si="556"/>
        <v>-0.8507808873446201</v>
      </c>
      <c r="AY1773" s="68">
        <f t="shared" si="557"/>
        <v>-7.5833323788784615E-2</v>
      </c>
      <c r="AZ1773" s="68">
        <f t="shared" si="558"/>
        <v>0.69878222147421343</v>
      </c>
      <c r="BA1773" s="68">
        <f t="shared" si="559"/>
        <v>0.54089665625316807</v>
      </c>
      <c r="BB1773" s="68">
        <f t="shared" si="560"/>
        <v>0.77494756355583549</v>
      </c>
    </row>
    <row r="1774" spans="1:54" x14ac:dyDescent="0.3">
      <c r="A1774" s="64">
        <v>28436</v>
      </c>
      <c r="B1774" s="57">
        <v>0</v>
      </c>
      <c r="C1774" s="57"/>
      <c r="D1774" s="57">
        <v>5.415</v>
      </c>
      <c r="E1774" s="57">
        <f t="shared" si="545"/>
        <v>0</v>
      </c>
      <c r="F1774" s="57">
        <f t="shared" si="546"/>
        <v>5.415</v>
      </c>
      <c r="G1774" s="57">
        <f t="shared" si="547"/>
        <v>0</v>
      </c>
      <c r="H1774" s="57">
        <f>IF(Q1773&gt;SetUp!$B$56,SetUp!$B$56,Q1773)</f>
        <v>0</v>
      </c>
      <c r="I1774" s="57">
        <f t="shared" si="561"/>
        <v>0.29423014056140862</v>
      </c>
      <c r="J1774" s="57">
        <f>MIN(F1774,H1774,(1-EXP(-SetUp!$B$52*H1774/SetUp!$B$56))*F1774)</f>
        <v>0</v>
      </c>
      <c r="K1774" s="57">
        <f t="shared" si="548"/>
        <v>0</v>
      </c>
      <c r="L1774" s="57">
        <f>IF(I1774&lt;=0,0,MIN(SetUp!$B$50*I1774^SetUp!$B$55,I1774))</f>
        <v>2.6638398804543304E-3</v>
      </c>
      <c r="M1774" s="57">
        <f t="shared" si="549"/>
        <v>0.29156630068095429</v>
      </c>
      <c r="N1774" s="57">
        <f>IF(SetUp!$B$62=0,X1774,(B1774-E1774)*(1-(H1774/SetUp!$B$66/SetUp!$B$56)))</f>
        <v>0</v>
      </c>
      <c r="O1774" s="57">
        <f>K1774*SetUp!$B$65</f>
        <v>0</v>
      </c>
      <c r="P1774" s="57">
        <f>MIN(SetUp!$B$54*L1774^SetUp!$B$51,L1774)</f>
        <v>1.5122653173485466E-3</v>
      </c>
      <c r="Q1774" s="57">
        <f t="shared" si="550"/>
        <v>0</v>
      </c>
      <c r="R1774" s="57">
        <f>IF((H1774+N1774-O1774)&gt;SetUp!$B$56,T1773+H1774+N1774-O1774-SetUp!$B$56,T1773)</f>
        <v>0</v>
      </c>
      <c r="S1774" s="57">
        <f>R1774*SetUp!$B$65</f>
        <v>0</v>
      </c>
      <c r="T1774" s="57">
        <f>IF((R1774-S1774)&lt;SetUp!$B$53,R1774-S1774,SetUp!$B$53)</f>
        <v>0</v>
      </c>
      <c r="U1774" s="57">
        <f t="shared" si="551"/>
        <v>0.29156630068095429</v>
      </c>
      <c r="V1774" s="57">
        <f>(L1774-P1774)/1000*SetUp!$B$13*1000000/SetUp!$B$48</f>
        <v>6.5498892964461902E-2</v>
      </c>
      <c r="W1774" s="57">
        <f t="shared" si="562"/>
        <v>8.6736173798840355E-18</v>
      </c>
      <c r="X1774" s="57">
        <f>MAX((SetUp!$B$56*(1-($H1774/SetUp!$B$56)^2)*TANH(($B1774-$D1774)/SetUp!$B$56))/(1+$H1774/SetUp!$B$56*TANH(($B1774-$D1774)/SetUp!$B$56)),0)</f>
        <v>0</v>
      </c>
      <c r="AP1774" s="64">
        <v>29018</v>
      </c>
      <c r="AQ1774" s="55">
        <v>6</v>
      </c>
      <c r="AR1774" s="55">
        <v>164</v>
      </c>
      <c r="AS1774" s="66">
        <f t="shared" si="552"/>
        <v>0.104</v>
      </c>
      <c r="AT1774" s="66">
        <f t="shared" si="553"/>
        <v>0.80496951395071747</v>
      </c>
      <c r="AU1774" s="55" t="str">
        <f>IF(OR($AP1774&lt;SetUp!$B$97,$AP1774&gt;SetUp!$B$98),"Não","Sim")</f>
        <v>Não</v>
      </c>
      <c r="AV1774" s="68">
        <f t="shared" si="554"/>
        <v>0.322490309931942</v>
      </c>
      <c r="AW1774" s="68">
        <f t="shared" si="555"/>
        <v>0.89720093287441327</v>
      </c>
      <c r="AX1774" s="68">
        <f t="shared" si="556"/>
        <v>-0.98296666070121963</v>
      </c>
      <c r="AY1774" s="68">
        <f t="shared" si="557"/>
        <v>-9.4220567052862483E-2</v>
      </c>
      <c r="AZ1774" s="68">
        <f t="shared" si="558"/>
        <v>0.70096951395071749</v>
      </c>
      <c r="BA1774" s="68">
        <f t="shared" si="559"/>
        <v>0.57471062294247122</v>
      </c>
      <c r="BB1774" s="68">
        <f t="shared" si="560"/>
        <v>0.88874609364835711</v>
      </c>
    </row>
    <row r="1775" spans="1:54" x14ac:dyDescent="0.3">
      <c r="A1775" s="64">
        <v>28437</v>
      </c>
      <c r="B1775" s="57">
        <v>0</v>
      </c>
      <c r="C1775" s="57"/>
      <c r="D1775" s="57">
        <v>5.415</v>
      </c>
      <c r="E1775" s="57">
        <f t="shared" si="545"/>
        <v>0</v>
      </c>
      <c r="F1775" s="57">
        <f t="shared" si="546"/>
        <v>5.415</v>
      </c>
      <c r="G1775" s="57">
        <f t="shared" si="547"/>
        <v>0</v>
      </c>
      <c r="H1775" s="57">
        <f>IF(Q1774&gt;SetUp!$B$56,SetUp!$B$56,Q1774)</f>
        <v>0</v>
      </c>
      <c r="I1775" s="57">
        <f t="shared" si="561"/>
        <v>0.29156630068095429</v>
      </c>
      <c r="J1775" s="57">
        <f>MIN(F1775,H1775,(1-EXP(-SetUp!$B$52*H1775/SetUp!$B$56))*F1775)</f>
        <v>0</v>
      </c>
      <c r="K1775" s="57">
        <f t="shared" si="548"/>
        <v>0</v>
      </c>
      <c r="L1775" s="57">
        <f>IF(I1775&lt;=0,0,MIN(SetUp!$B$50*I1775^SetUp!$B$55,I1775))</f>
        <v>2.6237657716111536E-3</v>
      </c>
      <c r="M1775" s="57">
        <f t="shared" si="549"/>
        <v>0.28894253490934313</v>
      </c>
      <c r="N1775" s="57">
        <f>IF(SetUp!$B$62=0,X1775,(B1775-E1775)*(1-(H1775/SetUp!$B$66/SetUp!$B$56)))</f>
        <v>0</v>
      </c>
      <c r="O1775" s="57">
        <f>K1775*SetUp!$B$65</f>
        <v>0</v>
      </c>
      <c r="P1775" s="57">
        <f>MIN(SetUp!$B$54*L1775^SetUp!$B$51,L1775)</f>
        <v>1.4898993412925698E-3</v>
      </c>
      <c r="Q1775" s="57">
        <f t="shared" si="550"/>
        <v>0</v>
      </c>
      <c r="R1775" s="57">
        <f>IF((H1775+N1775-O1775)&gt;SetUp!$B$56,T1774+H1775+N1775-O1775-SetUp!$B$56,T1774)</f>
        <v>0</v>
      </c>
      <c r="S1775" s="57">
        <f>R1775*SetUp!$B$65</f>
        <v>0</v>
      </c>
      <c r="T1775" s="57">
        <f>IF((R1775-S1775)&lt;SetUp!$B$53,R1775-S1775,SetUp!$B$53)</f>
        <v>0</v>
      </c>
      <c r="U1775" s="57">
        <f t="shared" si="551"/>
        <v>0.28894253490934313</v>
      </c>
      <c r="V1775" s="57">
        <f>(L1775-P1775)/1000*SetUp!$B$13*1000000/SetUp!$B$48</f>
        <v>6.4491695401065613E-2</v>
      </c>
      <c r="W1775" s="57">
        <f t="shared" si="562"/>
        <v>-1.0408340855860843E-17</v>
      </c>
      <c r="X1775" s="57">
        <f>MAX((SetUp!$B$56*(1-($H1775/SetUp!$B$56)^2)*TANH(($B1775-$D1775)/SetUp!$B$56))/(1+$H1775/SetUp!$B$56*TANH(($B1775-$D1775)/SetUp!$B$56)),0)</f>
        <v>0</v>
      </c>
      <c r="AP1775" s="64">
        <v>29019</v>
      </c>
      <c r="AQ1775" s="55">
        <v>6</v>
      </c>
      <c r="AR1775" s="55">
        <v>165</v>
      </c>
      <c r="AS1775" s="66">
        <f t="shared" si="552"/>
        <v>0.104</v>
      </c>
      <c r="AT1775" s="66">
        <f t="shared" si="553"/>
        <v>0.77214354508003213</v>
      </c>
      <c r="AU1775" s="55" t="str">
        <f>IF(OR($AP1775&lt;SetUp!$B$97,$AP1775&gt;SetUp!$B$98),"Não","Sim")</f>
        <v>Não</v>
      </c>
      <c r="AV1775" s="68">
        <f t="shared" si="554"/>
        <v>0.322490309931942</v>
      </c>
      <c r="AW1775" s="68">
        <f t="shared" si="555"/>
        <v>0.87871698804565745</v>
      </c>
      <c r="AX1775" s="68">
        <f t="shared" si="556"/>
        <v>-0.98296666070121963</v>
      </c>
      <c r="AY1775" s="68">
        <f t="shared" si="557"/>
        <v>-0.112301954792402</v>
      </c>
      <c r="AZ1775" s="68">
        <f t="shared" si="558"/>
        <v>0.66814354508003215</v>
      </c>
      <c r="BA1775" s="68">
        <f t="shared" si="559"/>
        <v>0.55622667811371551</v>
      </c>
      <c r="BB1775" s="68">
        <f t="shared" si="560"/>
        <v>0.87066470590881762</v>
      </c>
    </row>
    <row r="1776" spans="1:54" x14ac:dyDescent="0.3">
      <c r="A1776" s="64">
        <v>28438</v>
      </c>
      <c r="B1776" s="57">
        <v>0.50700000000000001</v>
      </c>
      <c r="C1776" s="57"/>
      <c r="D1776" s="57">
        <v>5.415</v>
      </c>
      <c r="E1776" s="57">
        <f t="shared" si="545"/>
        <v>0.50700000000000001</v>
      </c>
      <c r="F1776" s="57">
        <f t="shared" si="546"/>
        <v>4.9080000000000004</v>
      </c>
      <c r="G1776" s="57">
        <f t="shared" si="547"/>
        <v>0</v>
      </c>
      <c r="H1776" s="57">
        <f>IF(Q1775&gt;SetUp!$B$56,SetUp!$B$56,Q1775)</f>
        <v>0</v>
      </c>
      <c r="I1776" s="57">
        <f t="shared" si="561"/>
        <v>0.28894253490934313</v>
      </c>
      <c r="J1776" s="57">
        <f>MIN(F1776,H1776,(1-EXP(-SetUp!$B$52*H1776/SetUp!$B$56))*F1776)</f>
        <v>0</v>
      </c>
      <c r="K1776" s="57">
        <f t="shared" si="548"/>
        <v>0</v>
      </c>
      <c r="L1776" s="57">
        <f>IF(I1776&lt;=0,0,MIN(SetUp!$B$50*I1776^SetUp!$B$55,I1776))</f>
        <v>2.5845324064902859E-3</v>
      </c>
      <c r="M1776" s="57">
        <f t="shared" si="549"/>
        <v>0.28635800250285287</v>
      </c>
      <c r="N1776" s="57">
        <f>IF(SetUp!$B$62=0,X1776,(B1776-E1776)*(1-(H1776/SetUp!$B$66/SetUp!$B$56)))</f>
        <v>0</v>
      </c>
      <c r="O1776" s="57">
        <f>K1776*SetUp!$B$65</f>
        <v>0</v>
      </c>
      <c r="P1776" s="57">
        <f>MIN(SetUp!$B$54*L1776^SetUp!$B$51,L1776)</f>
        <v>1.4679969671072398E-3</v>
      </c>
      <c r="Q1776" s="57">
        <f t="shared" si="550"/>
        <v>0</v>
      </c>
      <c r="R1776" s="57">
        <f>IF((H1776+N1776-O1776)&gt;SetUp!$B$56,T1775+H1776+N1776-O1776-SetUp!$B$56,T1775)</f>
        <v>0</v>
      </c>
      <c r="S1776" s="57">
        <f>R1776*SetUp!$B$65</f>
        <v>0</v>
      </c>
      <c r="T1776" s="57">
        <f>IF((R1776-S1776)&lt;SetUp!$B$53,R1776-S1776,SetUp!$B$53)</f>
        <v>0</v>
      </c>
      <c r="U1776" s="57">
        <f t="shared" si="551"/>
        <v>0.28635800250285287</v>
      </c>
      <c r="V1776" s="57">
        <f>(L1776-P1776)/1000*SetUp!$B$13*1000000/SetUp!$B$48</f>
        <v>6.3505948792358546E-2</v>
      </c>
      <c r="W1776" s="57">
        <f t="shared" si="562"/>
        <v>2.7321894746634712E-17</v>
      </c>
      <c r="X1776" s="57">
        <f>MAX((SetUp!$B$56*(1-($H1776/SetUp!$B$56)^2)*TANH(($B1776-$D1776)/SetUp!$B$56))/(1+$H1776/SetUp!$B$56*TANH(($B1776-$D1776)/SetUp!$B$56)),0)</f>
        <v>0</v>
      </c>
      <c r="AP1776" s="64">
        <v>29020</v>
      </c>
      <c r="AQ1776" s="55">
        <v>6</v>
      </c>
      <c r="AR1776" s="55">
        <v>166</v>
      </c>
      <c r="AS1776" s="66">
        <f t="shared" si="552"/>
        <v>0.104</v>
      </c>
      <c r="AT1776" s="66">
        <f t="shared" si="553"/>
        <v>0.74116071737481104</v>
      </c>
      <c r="AU1776" s="55" t="str">
        <f>IF(OR($AP1776&lt;SetUp!$B$97,$AP1776&gt;SetUp!$B$98),"Não","Sim")</f>
        <v>Não</v>
      </c>
      <c r="AV1776" s="68">
        <f t="shared" si="554"/>
        <v>0.322490309931942</v>
      </c>
      <c r="AW1776" s="68">
        <f t="shared" si="555"/>
        <v>0.86090691562724198</v>
      </c>
      <c r="AX1776" s="68">
        <f t="shared" si="556"/>
        <v>-0.98296666070121963</v>
      </c>
      <c r="AY1776" s="68">
        <f t="shared" si="557"/>
        <v>-0.13008760699946359</v>
      </c>
      <c r="AZ1776" s="68">
        <f t="shared" si="558"/>
        <v>0.63716071737481106</v>
      </c>
      <c r="BA1776" s="68">
        <f t="shared" si="559"/>
        <v>0.53841660569529992</v>
      </c>
      <c r="BB1776" s="68">
        <f t="shared" si="560"/>
        <v>0.8528790537017561</v>
      </c>
    </row>
    <row r="1777" spans="1:54" x14ac:dyDescent="0.3">
      <c r="A1777" s="64">
        <v>28439</v>
      </c>
      <c r="B1777" s="57">
        <v>0.28299999999999997</v>
      </c>
      <c r="C1777" s="57"/>
      <c r="D1777" s="57">
        <v>5.415</v>
      </c>
      <c r="E1777" s="57">
        <f t="shared" si="545"/>
        <v>0.28299999999999997</v>
      </c>
      <c r="F1777" s="57">
        <f t="shared" si="546"/>
        <v>5.1319999999999997</v>
      </c>
      <c r="G1777" s="57">
        <f t="shared" si="547"/>
        <v>0</v>
      </c>
      <c r="H1777" s="57">
        <f>IF(Q1776&gt;SetUp!$B$56,SetUp!$B$56,Q1776)</f>
        <v>0</v>
      </c>
      <c r="I1777" s="57">
        <f t="shared" si="561"/>
        <v>0.28635800250285287</v>
      </c>
      <c r="J1777" s="57">
        <f>MIN(F1777,H1777,(1-EXP(-SetUp!$B$52*H1777/SetUp!$B$56))*F1777)</f>
        <v>0</v>
      </c>
      <c r="K1777" s="57">
        <f t="shared" si="548"/>
        <v>0</v>
      </c>
      <c r="L1777" s="57">
        <f>IF(I1777&lt;=0,0,MIN(SetUp!$B$50*I1777^SetUp!$B$55,I1777))</f>
        <v>2.5461172051200872E-3</v>
      </c>
      <c r="M1777" s="57">
        <f t="shared" si="549"/>
        <v>0.28381188529773277</v>
      </c>
      <c r="N1777" s="57">
        <f>IF(SetUp!$B$62=0,X1777,(B1777-E1777)*(1-(H1777/SetUp!$B$66/SetUp!$B$56)))</f>
        <v>0</v>
      </c>
      <c r="O1777" s="57">
        <f>K1777*SetUp!$B$65</f>
        <v>0</v>
      </c>
      <c r="P1777" s="57">
        <f>MIN(SetUp!$B$54*L1777^SetUp!$B$51,L1777)</f>
        <v>1.4465458593516227E-3</v>
      </c>
      <c r="Q1777" s="57">
        <f t="shared" si="550"/>
        <v>0</v>
      </c>
      <c r="R1777" s="57">
        <f>IF((H1777+N1777-O1777)&gt;SetUp!$B$56,T1776+H1777+N1777-O1777-SetUp!$B$56,T1776)</f>
        <v>0</v>
      </c>
      <c r="S1777" s="57">
        <f>R1777*SetUp!$B$65</f>
        <v>0</v>
      </c>
      <c r="T1777" s="57">
        <f>IF((R1777-S1777)&lt;SetUp!$B$53,R1777-S1777,SetUp!$B$53)</f>
        <v>0</v>
      </c>
      <c r="U1777" s="57">
        <f t="shared" si="551"/>
        <v>0.28381188529773277</v>
      </c>
      <c r="V1777" s="57">
        <f>(L1777-P1777)/1000*SetUp!$B$13*1000000/SetUp!$B$48</f>
        <v>6.2541070453170616E-2</v>
      </c>
      <c r="W1777" s="57">
        <f t="shared" si="562"/>
        <v>-1.474514954580286E-17</v>
      </c>
      <c r="X1777" s="57">
        <f>MAX((SetUp!$B$56*(1-($H1777/SetUp!$B$56)^2)*TANH(($B1777-$D1777)/SetUp!$B$56))/(1+$H1777/SetUp!$B$56*TANH(($B1777-$D1777)/SetUp!$B$56)),0)</f>
        <v>0</v>
      </c>
      <c r="AP1777" s="64">
        <v>29021</v>
      </c>
      <c r="AQ1777" s="55">
        <v>6</v>
      </c>
      <c r="AR1777" s="55">
        <v>167</v>
      </c>
      <c r="AS1777" s="66">
        <f t="shared" si="552"/>
        <v>8.8999999999999996E-2</v>
      </c>
      <c r="AT1777" s="66">
        <f t="shared" si="553"/>
        <v>0.71188993671378031</v>
      </c>
      <c r="AU1777" s="55" t="str">
        <f>IF(OR($AP1777&lt;SetUp!$B$97,$AP1777&gt;SetUp!$B$98),"Não","Sim")</f>
        <v>Não</v>
      </c>
      <c r="AV1777" s="68">
        <f t="shared" si="554"/>
        <v>0.29832867780352595</v>
      </c>
      <c r="AW1777" s="68">
        <f t="shared" si="555"/>
        <v>0.84373570311666934</v>
      </c>
      <c r="AX1777" s="68">
        <f t="shared" si="556"/>
        <v>-1.0506099933550872</v>
      </c>
      <c r="AY1777" s="68">
        <f t="shared" si="557"/>
        <v>-0.14758714621254923</v>
      </c>
      <c r="AZ1777" s="68">
        <f t="shared" si="558"/>
        <v>0.62288993671378035</v>
      </c>
      <c r="BA1777" s="68">
        <f t="shared" si="559"/>
        <v>0.54540702531314333</v>
      </c>
      <c r="BB1777" s="68">
        <f t="shared" si="560"/>
        <v>0.903022847142538</v>
      </c>
    </row>
    <row r="1778" spans="1:54" x14ac:dyDescent="0.3">
      <c r="A1778" s="64">
        <v>28440</v>
      </c>
      <c r="B1778" s="57">
        <v>0</v>
      </c>
      <c r="C1778" s="57"/>
      <c r="D1778" s="57">
        <v>5.415</v>
      </c>
      <c r="E1778" s="57">
        <f t="shared" si="545"/>
        <v>0</v>
      </c>
      <c r="F1778" s="57">
        <f t="shared" si="546"/>
        <v>5.415</v>
      </c>
      <c r="G1778" s="57">
        <f t="shared" si="547"/>
        <v>0</v>
      </c>
      <c r="H1778" s="57">
        <f>IF(Q1777&gt;SetUp!$B$56,SetUp!$B$56,Q1777)</f>
        <v>0</v>
      </c>
      <c r="I1778" s="57">
        <f t="shared" si="561"/>
        <v>0.28381188529773277</v>
      </c>
      <c r="J1778" s="57">
        <f>MIN(F1778,H1778,(1-EXP(-SetUp!$B$52*H1778/SetUp!$B$56))*F1778)</f>
        <v>0</v>
      </c>
      <c r="K1778" s="57">
        <f t="shared" si="548"/>
        <v>0</v>
      </c>
      <c r="L1778" s="57">
        <f>IF(I1778&lt;=0,0,MIN(SetUp!$B$50*I1778^SetUp!$B$55,I1778))</f>
        <v>2.5084983253072638E-3</v>
      </c>
      <c r="M1778" s="57">
        <f t="shared" si="549"/>
        <v>0.28130338697242552</v>
      </c>
      <c r="N1778" s="57">
        <f>IF(SetUp!$B$62=0,X1778,(B1778-E1778)*(1-(H1778/SetUp!$B$66/SetUp!$B$56)))</f>
        <v>0</v>
      </c>
      <c r="O1778" s="57">
        <f>K1778*SetUp!$B$65</f>
        <v>0</v>
      </c>
      <c r="P1778" s="57">
        <f>MIN(SetUp!$B$54*L1778^SetUp!$B$51,L1778)</f>
        <v>1.4255340825884389E-3</v>
      </c>
      <c r="Q1778" s="57">
        <f t="shared" si="550"/>
        <v>0</v>
      </c>
      <c r="R1778" s="57">
        <f>IF((H1778+N1778-O1778)&gt;SetUp!$B$56,T1777+H1778+N1778-O1778-SetUp!$B$56,T1777)</f>
        <v>0</v>
      </c>
      <c r="S1778" s="57">
        <f>R1778*SetUp!$B$65</f>
        <v>0</v>
      </c>
      <c r="T1778" s="57">
        <f>IF((R1778-S1778)&lt;SetUp!$B$53,R1778-S1778,SetUp!$B$53)</f>
        <v>0</v>
      </c>
      <c r="U1778" s="57">
        <f t="shared" si="551"/>
        <v>0.28130338697242552</v>
      </c>
      <c r="V1778" s="57">
        <f>(L1778-P1778)/1000*SetUp!$B$13*1000000/SetUp!$B$48</f>
        <v>6.1596496910173534E-2</v>
      </c>
      <c r="W1778" s="57">
        <f t="shared" si="562"/>
        <v>1.2576745200831851E-17</v>
      </c>
      <c r="X1778" s="57">
        <f>MAX((SetUp!$B$56*(1-($H1778/SetUp!$B$56)^2)*TANH(($B1778-$D1778)/SetUp!$B$56))/(1+$H1778/SetUp!$B$56*TANH(($B1778-$D1778)/SetUp!$B$56)),0)</f>
        <v>0</v>
      </c>
      <c r="AP1778" s="64">
        <v>29022</v>
      </c>
      <c r="AQ1778" s="55">
        <v>6</v>
      </c>
      <c r="AR1778" s="55">
        <v>168</v>
      </c>
      <c r="AS1778" s="66">
        <f t="shared" si="552"/>
        <v>7.4999999999999997E-2</v>
      </c>
      <c r="AT1778" s="66">
        <f t="shared" si="553"/>
        <v>0.68421134381188053</v>
      </c>
      <c r="AU1778" s="55" t="str">
        <f>IF(OR($AP1778&lt;SetUp!$B$97,$AP1778&gt;SetUp!$B$98),"Não","Sim")</f>
        <v>Não</v>
      </c>
      <c r="AV1778" s="68">
        <f t="shared" si="554"/>
        <v>0.27386127875258304</v>
      </c>
      <c r="AW1778" s="68">
        <f t="shared" si="555"/>
        <v>0.82717068602065469</v>
      </c>
      <c r="AX1778" s="68">
        <f t="shared" si="556"/>
        <v>-1.1249387366082999</v>
      </c>
      <c r="AY1778" s="68">
        <f t="shared" si="557"/>
        <v>-0.16480972975039562</v>
      </c>
      <c r="AZ1778" s="68">
        <f t="shared" si="558"/>
        <v>0.60921134381188058</v>
      </c>
      <c r="BA1778" s="68">
        <f t="shared" si="559"/>
        <v>0.55330940726807165</v>
      </c>
      <c r="BB1778" s="68">
        <f t="shared" si="560"/>
        <v>0.96012900685790425</v>
      </c>
    </row>
    <row r="1779" spans="1:54" x14ac:dyDescent="0.3">
      <c r="A1779" s="64">
        <v>28441</v>
      </c>
      <c r="B1779" s="57">
        <v>0</v>
      </c>
      <c r="C1779" s="57"/>
      <c r="D1779" s="57">
        <v>5.415</v>
      </c>
      <c r="E1779" s="57">
        <f t="shared" si="545"/>
        <v>0</v>
      </c>
      <c r="F1779" s="57">
        <f t="shared" si="546"/>
        <v>5.415</v>
      </c>
      <c r="G1779" s="57">
        <f t="shared" si="547"/>
        <v>0</v>
      </c>
      <c r="H1779" s="57">
        <f>IF(Q1778&gt;SetUp!$B$56,SetUp!$B$56,Q1778)</f>
        <v>0</v>
      </c>
      <c r="I1779" s="57">
        <f t="shared" si="561"/>
        <v>0.28130338697242552</v>
      </c>
      <c r="J1779" s="57">
        <f>MIN(F1779,H1779,(1-EXP(-SetUp!$B$52*H1779/SetUp!$B$56))*F1779)</f>
        <v>0</v>
      </c>
      <c r="K1779" s="57">
        <f t="shared" si="548"/>
        <v>0</v>
      </c>
      <c r="L1779" s="57">
        <f>IF(I1779&lt;=0,0,MIN(SetUp!$B$50*I1779^SetUp!$B$55,I1779))</f>
        <v>2.4716546342844229E-3</v>
      </c>
      <c r="M1779" s="57">
        <f t="shared" si="549"/>
        <v>0.27883173233814107</v>
      </c>
      <c r="N1779" s="57">
        <f>IF(SetUp!$B$62=0,X1779,(B1779-E1779)*(1-(H1779/SetUp!$B$66/SetUp!$B$56)))</f>
        <v>0</v>
      </c>
      <c r="O1779" s="57">
        <f>K1779*SetUp!$B$65</f>
        <v>0</v>
      </c>
      <c r="P1779" s="57">
        <f>MIN(SetUp!$B$54*L1779^SetUp!$B$51,L1779)</f>
        <v>1.4049500861098515E-3</v>
      </c>
      <c r="Q1779" s="57">
        <f t="shared" si="550"/>
        <v>0</v>
      </c>
      <c r="R1779" s="57">
        <f>IF((H1779+N1779-O1779)&gt;SetUp!$B$56,T1778+H1779+N1779-O1779-SetUp!$B$56,T1778)</f>
        <v>0</v>
      </c>
      <c r="S1779" s="57">
        <f>R1779*SetUp!$B$65</f>
        <v>0</v>
      </c>
      <c r="T1779" s="57">
        <f>IF((R1779-S1779)&lt;SetUp!$B$53,R1779-S1779,SetUp!$B$53)</f>
        <v>0</v>
      </c>
      <c r="U1779" s="57">
        <f t="shared" si="551"/>
        <v>0.27883173233814107</v>
      </c>
      <c r="V1779" s="57">
        <f>(L1779-P1779)/1000*SetUp!$B$13*1000000/SetUp!$B$48</f>
        <v>6.0671683158021329E-2</v>
      </c>
      <c r="W1779" s="57">
        <f t="shared" si="562"/>
        <v>-2.5153490401663703E-17</v>
      </c>
      <c r="X1779" s="57">
        <f>MAX((SetUp!$B$56*(1-($H1779/SetUp!$B$56)^2)*TANH(($B1779-$D1779)/SetUp!$B$56))/(1+$H1779/SetUp!$B$56*TANH(($B1779-$D1779)/SetUp!$B$56)),0)</f>
        <v>0</v>
      </c>
      <c r="AP1779" s="64">
        <v>29023</v>
      </c>
      <c r="AQ1779" s="55">
        <v>6</v>
      </c>
      <c r="AR1779" s="55">
        <v>169</v>
      </c>
      <c r="AS1779" s="66">
        <f t="shared" si="552"/>
        <v>7.4999999999999997E-2</v>
      </c>
      <c r="AT1779" s="66">
        <f t="shared" si="553"/>
        <v>0.65801519212195037</v>
      </c>
      <c r="AU1779" s="55" t="str">
        <f>IF(OR($AP1779&lt;SetUp!$B$97,$AP1779&gt;SetUp!$B$98),"Não","Sim")</f>
        <v>Não</v>
      </c>
      <c r="AV1779" s="68">
        <f t="shared" si="554"/>
        <v>0.27386127875258304</v>
      </c>
      <c r="AW1779" s="68">
        <f t="shared" si="555"/>
        <v>0.81118135587669316</v>
      </c>
      <c r="AX1779" s="68">
        <f t="shared" si="556"/>
        <v>-1.1249387366082999</v>
      </c>
      <c r="AY1779" s="68">
        <f t="shared" si="557"/>
        <v>-0.18176407936694741</v>
      </c>
      <c r="AZ1779" s="68">
        <f t="shared" si="558"/>
        <v>0.58301519212195041</v>
      </c>
      <c r="BA1779" s="68">
        <f t="shared" si="559"/>
        <v>0.53732007712411012</v>
      </c>
      <c r="BB1779" s="68">
        <f t="shared" si="560"/>
        <v>0.94317465724135252</v>
      </c>
    </row>
    <row r="1780" spans="1:54" x14ac:dyDescent="0.3">
      <c r="A1780" s="64">
        <v>28442</v>
      </c>
      <c r="B1780" s="57">
        <v>0</v>
      </c>
      <c r="C1780" s="57"/>
      <c r="D1780" s="57">
        <v>5.415</v>
      </c>
      <c r="E1780" s="57">
        <f t="shared" si="545"/>
        <v>0</v>
      </c>
      <c r="F1780" s="57">
        <f t="shared" si="546"/>
        <v>5.415</v>
      </c>
      <c r="G1780" s="57">
        <f t="shared" si="547"/>
        <v>0</v>
      </c>
      <c r="H1780" s="57">
        <f>IF(Q1779&gt;SetUp!$B$56,SetUp!$B$56,Q1779)</f>
        <v>0</v>
      </c>
      <c r="I1780" s="57">
        <f t="shared" si="561"/>
        <v>0.27883173233814107</v>
      </c>
      <c r="J1780" s="57">
        <f>MIN(F1780,H1780,(1-EXP(-SetUp!$B$52*H1780/SetUp!$B$56))*F1780)</f>
        <v>0</v>
      </c>
      <c r="K1780" s="57">
        <f t="shared" si="548"/>
        <v>0</v>
      </c>
      <c r="L1780" s="57">
        <f>IF(I1780&lt;=0,0,MIN(SetUp!$B$50*I1780^SetUp!$B$55,I1780))</f>
        <v>2.4355656816086218E-3</v>
      </c>
      <c r="M1780" s="57">
        <f t="shared" si="549"/>
        <v>0.27639616665653244</v>
      </c>
      <c r="N1780" s="57">
        <f>IF(SetUp!$B$62=0,X1780,(B1780-E1780)*(1-(H1780/SetUp!$B$66/SetUp!$B$56)))</f>
        <v>0</v>
      </c>
      <c r="O1780" s="57">
        <f>K1780*SetUp!$B$65</f>
        <v>0</v>
      </c>
      <c r="P1780" s="57">
        <f>MIN(SetUp!$B$54*L1780^SetUp!$B$51,L1780)</f>
        <v>1.3847826893335206E-3</v>
      </c>
      <c r="Q1780" s="57">
        <f t="shared" si="550"/>
        <v>0</v>
      </c>
      <c r="R1780" s="57">
        <f>IF((H1780+N1780-O1780)&gt;SetUp!$B$56,T1779+H1780+N1780-O1780-SetUp!$B$56,T1779)</f>
        <v>0</v>
      </c>
      <c r="S1780" s="57">
        <f>R1780*SetUp!$B$65</f>
        <v>0</v>
      </c>
      <c r="T1780" s="57">
        <f>IF((R1780-S1780)&lt;SetUp!$B$53,R1780-S1780,SetUp!$B$53)</f>
        <v>0</v>
      </c>
      <c r="U1780" s="57">
        <f t="shared" si="551"/>
        <v>0.27639616665653244</v>
      </c>
      <c r="V1780" s="57">
        <f>(L1780-P1780)/1000*SetUp!$B$13*1000000/SetUp!$B$48</f>
        <v>5.9766101948521042E-2</v>
      </c>
      <c r="W1780" s="57">
        <f t="shared" si="562"/>
        <v>-9.540979117872439E-18</v>
      </c>
      <c r="X1780" s="57">
        <f>MAX((SetUp!$B$56*(1-($H1780/SetUp!$B$56)^2)*TANH(($B1780-$D1780)/SetUp!$B$56))/(1+$H1780/SetUp!$B$56*TANH(($B1780-$D1780)/SetUp!$B$56)),0)</f>
        <v>0</v>
      </c>
      <c r="AP1780" s="64">
        <v>29024</v>
      </c>
      <c r="AQ1780" s="55">
        <v>6</v>
      </c>
      <c r="AR1780" s="55">
        <v>170</v>
      </c>
      <c r="AS1780" s="66">
        <f t="shared" si="552"/>
        <v>7.4999999999999997E-2</v>
      </c>
      <c r="AT1780" s="66">
        <f t="shared" si="553"/>
        <v>0.63320085327539744</v>
      </c>
      <c r="AU1780" s="55" t="str">
        <f>IF(OR($AP1780&lt;SetUp!$B$97,$AP1780&gt;SetUp!$B$98),"Não","Sim")</f>
        <v>Não</v>
      </c>
      <c r="AV1780" s="68">
        <f t="shared" si="554"/>
        <v>0.27386127875258304</v>
      </c>
      <c r="AW1780" s="68">
        <f t="shared" si="555"/>
        <v>0.79573918671597255</v>
      </c>
      <c r="AX1780" s="68">
        <f t="shared" si="556"/>
        <v>-1.1249387366082999</v>
      </c>
      <c r="AY1780" s="68">
        <f t="shared" si="557"/>
        <v>-0.1984585085719259</v>
      </c>
      <c r="AZ1780" s="68">
        <f t="shared" si="558"/>
        <v>0.55820085327539748</v>
      </c>
      <c r="BA1780" s="68">
        <f t="shared" si="559"/>
        <v>0.52187790796338951</v>
      </c>
      <c r="BB1780" s="68">
        <f t="shared" si="560"/>
        <v>0.92648022803637398</v>
      </c>
    </row>
    <row r="1781" spans="1:54" x14ac:dyDescent="0.3">
      <c r="A1781" s="64">
        <v>28443</v>
      </c>
      <c r="B1781" s="57">
        <v>1.6E-2</v>
      </c>
      <c r="C1781" s="57"/>
      <c r="D1781" s="57">
        <v>5.415</v>
      </c>
      <c r="E1781" s="57">
        <f t="shared" si="545"/>
        <v>1.6E-2</v>
      </c>
      <c r="F1781" s="57">
        <f t="shared" si="546"/>
        <v>5.399</v>
      </c>
      <c r="G1781" s="57">
        <f t="shared" si="547"/>
        <v>0</v>
      </c>
      <c r="H1781" s="57">
        <f>IF(Q1780&gt;SetUp!$B$56,SetUp!$B$56,Q1780)</f>
        <v>0</v>
      </c>
      <c r="I1781" s="57">
        <f t="shared" si="561"/>
        <v>0.27639616665653244</v>
      </c>
      <c r="J1781" s="57">
        <f>MIN(F1781,H1781,(1-EXP(-SetUp!$B$52*H1781/SetUp!$B$56))*F1781)</f>
        <v>0</v>
      </c>
      <c r="K1781" s="57">
        <f t="shared" si="548"/>
        <v>0</v>
      </c>
      <c r="L1781" s="57">
        <f>IF(I1781&lt;=0,0,MIN(SetUp!$B$50*I1781^SetUp!$B$55,I1781))</f>
        <v>2.4002116732486888E-3</v>
      </c>
      <c r="M1781" s="57">
        <f t="shared" si="549"/>
        <v>0.27399595498328377</v>
      </c>
      <c r="N1781" s="57">
        <f>IF(SetUp!$B$62=0,X1781,(B1781-E1781)*(1-(H1781/SetUp!$B$66/SetUp!$B$56)))</f>
        <v>0</v>
      </c>
      <c r="O1781" s="57">
        <f>K1781*SetUp!$B$65</f>
        <v>0</v>
      </c>
      <c r="P1781" s="57">
        <f>MIN(SetUp!$B$54*L1781^SetUp!$B$51,L1781)</f>
        <v>1.3650210678357122E-3</v>
      </c>
      <c r="Q1781" s="57">
        <f t="shared" si="550"/>
        <v>0</v>
      </c>
      <c r="R1781" s="57">
        <f>IF((H1781+N1781-O1781)&gt;SetUp!$B$56,T1780+H1781+N1781-O1781-SetUp!$B$56,T1780)</f>
        <v>0</v>
      </c>
      <c r="S1781" s="57">
        <f>R1781*SetUp!$B$65</f>
        <v>0</v>
      </c>
      <c r="T1781" s="57">
        <f>IF((R1781-S1781)&lt;SetUp!$B$53,R1781-S1781,SetUp!$B$53)</f>
        <v>0</v>
      </c>
      <c r="U1781" s="57">
        <f t="shared" si="551"/>
        <v>0.27399595498328377</v>
      </c>
      <c r="V1781" s="57">
        <f>(L1781-P1781)/1000*SetUp!$B$13*1000000/SetUp!$B$48</f>
        <v>5.8879243111184108E-2</v>
      </c>
      <c r="W1781" s="57">
        <f t="shared" si="562"/>
        <v>2.4286128663675299E-17</v>
      </c>
      <c r="X1781" s="57">
        <f>MAX((SetUp!$B$56*(1-($H1781/SetUp!$B$56)^2)*TANH(($B1781-$D1781)/SetUp!$B$56))/(1+$H1781/SetUp!$B$56*TANH(($B1781-$D1781)/SetUp!$B$56)),0)</f>
        <v>0</v>
      </c>
      <c r="AP1781" s="64">
        <v>29025</v>
      </c>
      <c r="AQ1781" s="55">
        <v>6</v>
      </c>
      <c r="AR1781" s="55">
        <v>171</v>
      </c>
      <c r="AS1781" s="66">
        <f t="shared" si="552"/>
        <v>7.0000000000000007E-2</v>
      </c>
      <c r="AT1781" s="66">
        <f t="shared" si="553"/>
        <v>0.60967593385629981</v>
      </c>
      <c r="AU1781" s="55" t="str">
        <f>IF(OR($AP1781&lt;SetUp!$B$97,$AP1781&gt;SetUp!$B$98),"Não","Sim")</f>
        <v>Não</v>
      </c>
      <c r="AV1781" s="68">
        <f t="shared" si="554"/>
        <v>0.26457513110645908</v>
      </c>
      <c r="AW1781" s="68">
        <f t="shared" si="555"/>
        <v>0.78081747793981904</v>
      </c>
      <c r="AX1781" s="68">
        <f t="shared" si="556"/>
        <v>-1.1549019599857431</v>
      </c>
      <c r="AY1781" s="68">
        <f t="shared" si="557"/>
        <v>-0.21490094783471808</v>
      </c>
      <c r="AZ1781" s="68">
        <f t="shared" si="558"/>
        <v>0.53967593385629975</v>
      </c>
      <c r="BA1781" s="68">
        <f t="shared" si="559"/>
        <v>0.5162423468333599</v>
      </c>
      <c r="BB1781" s="68">
        <f t="shared" si="560"/>
        <v>0.94000101215102494</v>
      </c>
    </row>
    <row r="1782" spans="1:54" x14ac:dyDescent="0.3">
      <c r="A1782" s="64">
        <v>28444</v>
      </c>
      <c r="B1782" s="57">
        <v>6.8000000000000005E-2</v>
      </c>
      <c r="C1782" s="57"/>
      <c r="D1782" s="57">
        <v>5.415</v>
      </c>
      <c r="E1782" s="57">
        <f t="shared" si="545"/>
        <v>6.8000000000000005E-2</v>
      </c>
      <c r="F1782" s="57">
        <f t="shared" si="546"/>
        <v>5.3470000000000004</v>
      </c>
      <c r="G1782" s="57">
        <f t="shared" si="547"/>
        <v>0</v>
      </c>
      <c r="H1782" s="57">
        <f>IF(Q1781&gt;SetUp!$B$56,SetUp!$B$56,Q1781)</f>
        <v>0</v>
      </c>
      <c r="I1782" s="57">
        <f t="shared" si="561"/>
        <v>0.27399595498328377</v>
      </c>
      <c r="J1782" s="57">
        <f>MIN(F1782,H1782,(1-EXP(-SetUp!$B$52*H1782/SetUp!$B$56))*F1782)</f>
        <v>0</v>
      </c>
      <c r="K1782" s="57">
        <f t="shared" si="548"/>
        <v>0</v>
      </c>
      <c r="L1782" s="57">
        <f>IF(I1782&lt;=0,0,MIN(SetUp!$B$50*I1782^SetUp!$B$55,I1782))</f>
        <v>2.365573446802494E-3</v>
      </c>
      <c r="M1782" s="57">
        <f t="shared" si="549"/>
        <v>0.27163038153648128</v>
      </c>
      <c r="N1782" s="57">
        <f>IF(SetUp!$B$62=0,X1782,(B1782-E1782)*(1-(H1782/SetUp!$B$66/SetUp!$B$56)))</f>
        <v>0</v>
      </c>
      <c r="O1782" s="57">
        <f>K1782*SetUp!$B$65</f>
        <v>0</v>
      </c>
      <c r="P1782" s="57">
        <f>MIN(SetUp!$B$54*L1782^SetUp!$B$51,L1782)</f>
        <v>1.3456547399901242E-3</v>
      </c>
      <c r="Q1782" s="57">
        <f t="shared" si="550"/>
        <v>0</v>
      </c>
      <c r="R1782" s="57">
        <f>IF((H1782+N1782-O1782)&gt;SetUp!$B$56,T1781+H1782+N1782-O1782-SetUp!$B$56,T1781)</f>
        <v>0</v>
      </c>
      <c r="S1782" s="57">
        <f>R1782*SetUp!$B$65</f>
        <v>0</v>
      </c>
      <c r="T1782" s="57">
        <f>IF((R1782-S1782)&lt;SetUp!$B$53,R1782-S1782,SetUp!$B$53)</f>
        <v>0</v>
      </c>
      <c r="U1782" s="57">
        <f t="shared" si="551"/>
        <v>0.27163038153648128</v>
      </c>
      <c r="V1782" s="57">
        <f>(L1782-P1782)/1000*SetUp!$B$13*1000000/SetUp!$B$48</f>
        <v>5.8010612903594702E-2</v>
      </c>
      <c r="W1782" s="57">
        <f t="shared" si="562"/>
        <v>0</v>
      </c>
      <c r="X1782" s="57">
        <f>MAX((SetUp!$B$56*(1-($H1782/SetUp!$B$56)^2)*TANH(($B1782-$D1782)/SetUp!$B$56))/(1+$H1782/SetUp!$B$56*TANH(($B1782-$D1782)/SetUp!$B$56)),0)</f>
        <v>0</v>
      </c>
      <c r="AP1782" s="64">
        <v>29026</v>
      </c>
      <c r="AQ1782" s="55">
        <v>6</v>
      </c>
      <c r="AR1782" s="55">
        <v>172</v>
      </c>
      <c r="AS1782" s="66">
        <f t="shared" si="552"/>
        <v>6.3E-2</v>
      </c>
      <c r="AT1782" s="66">
        <f t="shared" si="553"/>
        <v>0.58735548957365147</v>
      </c>
      <c r="AU1782" s="55" t="str">
        <f>IF(OR($AP1782&lt;SetUp!$B$97,$AP1782&gt;SetUp!$B$98),"Não","Sim")</f>
        <v>Não</v>
      </c>
      <c r="AV1782" s="68">
        <f t="shared" si="554"/>
        <v>0.25099800796022265</v>
      </c>
      <c r="AW1782" s="68">
        <f t="shared" si="555"/>
        <v>0.76639121183221526</v>
      </c>
      <c r="AX1782" s="68">
        <f t="shared" si="556"/>
        <v>-1.2006594505464183</v>
      </c>
      <c r="AY1782" s="68">
        <f t="shared" si="557"/>
        <v>-0.23109896786595913</v>
      </c>
      <c r="AZ1782" s="68">
        <f t="shared" si="558"/>
        <v>0.52435548957365152</v>
      </c>
      <c r="BA1782" s="68">
        <f t="shared" si="559"/>
        <v>0.51539320387199261</v>
      </c>
      <c r="BB1782" s="68">
        <f t="shared" si="560"/>
        <v>0.96956048268045913</v>
      </c>
    </row>
    <row r="1783" spans="1:54" x14ac:dyDescent="0.3">
      <c r="A1783" s="64">
        <v>28445</v>
      </c>
      <c r="B1783" s="57">
        <v>0</v>
      </c>
      <c r="C1783" s="57"/>
      <c r="D1783" s="57">
        <v>5.415</v>
      </c>
      <c r="E1783" s="57">
        <f t="shared" si="545"/>
        <v>0</v>
      </c>
      <c r="F1783" s="57">
        <f t="shared" si="546"/>
        <v>5.415</v>
      </c>
      <c r="G1783" s="57">
        <f t="shared" si="547"/>
        <v>0</v>
      </c>
      <c r="H1783" s="57">
        <f>IF(Q1782&gt;SetUp!$B$56,SetUp!$B$56,Q1782)</f>
        <v>0</v>
      </c>
      <c r="I1783" s="57">
        <f t="shared" si="561"/>
        <v>0.27163038153648128</v>
      </c>
      <c r="J1783" s="57">
        <f>MIN(F1783,H1783,(1-EXP(-SetUp!$B$52*H1783/SetUp!$B$56))*F1783)</f>
        <v>0</v>
      </c>
      <c r="K1783" s="57">
        <f t="shared" si="548"/>
        <v>0</v>
      </c>
      <c r="L1783" s="57">
        <f>IF(I1783&lt;=0,0,MIN(SetUp!$B$50*I1783^SetUp!$B$55,I1783))</f>
        <v>2.3316324477886141E-3</v>
      </c>
      <c r="M1783" s="57">
        <f t="shared" si="549"/>
        <v>0.26929874908869267</v>
      </c>
      <c r="N1783" s="57">
        <f>IF(SetUp!$B$62=0,X1783,(B1783-E1783)*(1-(H1783/SetUp!$B$66/SetUp!$B$56)))</f>
        <v>0</v>
      </c>
      <c r="O1783" s="57">
        <f>K1783*SetUp!$B$65</f>
        <v>0</v>
      </c>
      <c r="P1783" s="57">
        <f>MIN(SetUp!$B$54*L1783^SetUp!$B$51,L1783)</f>
        <v>1.3266735541827624E-3</v>
      </c>
      <c r="Q1783" s="57">
        <f t="shared" si="550"/>
        <v>0</v>
      </c>
      <c r="R1783" s="57">
        <f>IF((H1783+N1783-O1783)&gt;SetUp!$B$56,T1782+H1783+N1783-O1783-SetUp!$B$56,T1782)</f>
        <v>0</v>
      </c>
      <c r="S1783" s="57">
        <f>R1783*SetUp!$B$65</f>
        <v>0</v>
      </c>
      <c r="T1783" s="57">
        <f>IF((R1783-S1783)&lt;SetUp!$B$53,R1783-S1783,SetUp!$B$53)</f>
        <v>0</v>
      </c>
      <c r="U1783" s="57">
        <f t="shared" si="551"/>
        <v>0.26929874908869267</v>
      </c>
      <c r="V1783" s="57">
        <f>(L1783-P1783)/1000*SetUp!$B$13*1000000/SetUp!$B$48</f>
        <v>5.7159733390122799E-2</v>
      </c>
      <c r="W1783" s="57">
        <f t="shared" si="562"/>
        <v>0</v>
      </c>
      <c r="X1783" s="57">
        <f>MAX((SetUp!$B$56*(1-($H1783/SetUp!$B$56)^2)*TANH(($B1783-$D1783)/SetUp!$B$56))/(1+$H1783/SetUp!$B$56*TANH(($B1783-$D1783)/SetUp!$B$56)),0)</f>
        <v>0</v>
      </c>
      <c r="AP1783" s="64">
        <v>29027</v>
      </c>
      <c r="AQ1783" s="55">
        <v>6</v>
      </c>
      <c r="AR1783" s="55">
        <v>173</v>
      </c>
      <c r="AS1783" s="66">
        <f t="shared" si="552"/>
        <v>5.6000000000000001E-2</v>
      </c>
      <c r="AT1783" s="66">
        <f t="shared" si="553"/>
        <v>0.56616132482003223</v>
      </c>
      <c r="AU1783" s="55" t="str">
        <f>IF(OR($AP1783&lt;SetUp!$B$97,$AP1783&gt;SetUp!$B$98),"Não","Sim")</f>
        <v>Não</v>
      </c>
      <c r="AV1783" s="68">
        <f t="shared" si="554"/>
        <v>0.23664319132398465</v>
      </c>
      <c r="AW1783" s="68">
        <f t="shared" si="555"/>
        <v>0.75243692414715546</v>
      </c>
      <c r="AX1783" s="68">
        <f t="shared" si="556"/>
        <v>-1.2518119729937995</v>
      </c>
      <c r="AY1783" s="68">
        <f t="shared" si="557"/>
        <v>-0.24705980115057946</v>
      </c>
      <c r="AZ1783" s="68">
        <f t="shared" si="558"/>
        <v>0.51016132482003218</v>
      </c>
      <c r="BA1783" s="68">
        <f t="shared" si="559"/>
        <v>0.51579373282317076</v>
      </c>
      <c r="BB1783" s="68">
        <f t="shared" si="560"/>
        <v>1.00475217184322</v>
      </c>
    </row>
    <row r="1784" spans="1:54" x14ac:dyDescent="0.3">
      <c r="A1784" s="64">
        <v>28446</v>
      </c>
      <c r="B1784" s="57">
        <v>9.7000000000000003E-2</v>
      </c>
      <c r="C1784" s="57"/>
      <c r="D1784" s="57">
        <v>5.415</v>
      </c>
      <c r="E1784" s="57">
        <f t="shared" si="545"/>
        <v>9.7000000000000003E-2</v>
      </c>
      <c r="F1784" s="57">
        <f t="shared" si="546"/>
        <v>5.3179999999999996</v>
      </c>
      <c r="G1784" s="57">
        <f t="shared" si="547"/>
        <v>0</v>
      </c>
      <c r="H1784" s="57">
        <f>IF(Q1783&gt;SetUp!$B$56,SetUp!$B$56,Q1783)</f>
        <v>0</v>
      </c>
      <c r="I1784" s="57">
        <f t="shared" si="561"/>
        <v>0.26929874908869267</v>
      </c>
      <c r="J1784" s="57">
        <f>MIN(F1784,H1784,(1-EXP(-SetUp!$B$52*H1784/SetUp!$B$56))*F1784)</f>
        <v>0</v>
      </c>
      <c r="K1784" s="57">
        <f t="shared" si="548"/>
        <v>0</v>
      </c>
      <c r="L1784" s="57">
        <f>IF(I1784&lt;=0,0,MIN(SetUp!$B$50*I1784^SetUp!$B$55,I1784))</f>
        <v>2.2983707069598644E-3</v>
      </c>
      <c r="M1784" s="57">
        <f t="shared" si="549"/>
        <v>0.26700037838173279</v>
      </c>
      <c r="N1784" s="57">
        <f>IF(SetUp!$B$62=0,X1784,(B1784-E1784)*(1-(H1784/SetUp!$B$66/SetUp!$B$56)))</f>
        <v>0</v>
      </c>
      <c r="O1784" s="57">
        <f>K1784*SetUp!$B$65</f>
        <v>0</v>
      </c>
      <c r="P1784" s="57">
        <f>MIN(SetUp!$B$54*L1784^SetUp!$B$51,L1784)</f>
        <v>1.308067676574868E-3</v>
      </c>
      <c r="Q1784" s="57">
        <f t="shared" si="550"/>
        <v>0</v>
      </c>
      <c r="R1784" s="57">
        <f>IF((H1784+N1784-O1784)&gt;SetUp!$B$56,T1783+H1784+N1784-O1784-SetUp!$B$56,T1783)</f>
        <v>0</v>
      </c>
      <c r="S1784" s="57">
        <f>R1784*SetUp!$B$65</f>
        <v>0</v>
      </c>
      <c r="T1784" s="57">
        <f>IF((R1784-S1784)&lt;SetUp!$B$53,R1784-S1784,SetUp!$B$53)</f>
        <v>0</v>
      </c>
      <c r="U1784" s="57">
        <f t="shared" si="551"/>
        <v>0.26700037838173279</v>
      </c>
      <c r="V1784" s="57">
        <f>(L1784-P1784)/1000*SetUp!$B$13*1000000/SetUp!$B$48</f>
        <v>5.6326141847586768E-2</v>
      </c>
      <c r="W1784" s="57">
        <f t="shared" si="562"/>
        <v>-9.1072982488782372E-18</v>
      </c>
      <c r="X1784" s="57">
        <f>MAX((SetUp!$B$56*(1-($H1784/SetUp!$B$56)^2)*TANH(($B1784-$D1784)/SetUp!$B$56))/(1+$H1784/SetUp!$B$56*TANH(($B1784-$D1784)/SetUp!$B$56)),0)</f>
        <v>0</v>
      </c>
      <c r="AP1784" s="64">
        <v>29028</v>
      </c>
      <c r="AQ1784" s="55">
        <v>6</v>
      </c>
      <c r="AR1784" s="55">
        <v>174</v>
      </c>
      <c r="AS1784" s="66">
        <f t="shared" si="552"/>
        <v>0.05</v>
      </c>
      <c r="AT1784" s="66">
        <f t="shared" si="553"/>
        <v>0.54602136723884087</v>
      </c>
      <c r="AU1784" s="55" t="str">
        <f>IF(OR($AP1784&lt;SetUp!$B$97,$AP1784&gt;SetUp!$B$98),"Não","Sim")</f>
        <v>Não</v>
      </c>
      <c r="AV1784" s="68">
        <f t="shared" si="554"/>
        <v>0.22360679774997896</v>
      </c>
      <c r="AW1784" s="68">
        <f t="shared" si="555"/>
        <v>0.73893258639664883</v>
      </c>
      <c r="AX1784" s="68">
        <f t="shared" si="556"/>
        <v>-1.3010299956639813</v>
      </c>
      <c r="AY1784" s="68">
        <f t="shared" si="557"/>
        <v>-0.26279036188802685</v>
      </c>
      <c r="AZ1784" s="68">
        <f t="shared" si="558"/>
        <v>0.49602136723884088</v>
      </c>
      <c r="BA1784" s="68">
        <f t="shared" si="559"/>
        <v>0.51532578864666989</v>
      </c>
      <c r="BB1784" s="68">
        <f t="shared" si="560"/>
        <v>1.0382396337759543</v>
      </c>
    </row>
    <row r="1785" spans="1:54" x14ac:dyDescent="0.3">
      <c r="A1785" s="64">
        <v>28447</v>
      </c>
      <c r="B1785" s="57">
        <v>5.3999999999999999E-2</v>
      </c>
      <c r="C1785" s="57"/>
      <c r="D1785" s="57">
        <v>5.415</v>
      </c>
      <c r="E1785" s="57">
        <f t="shared" si="545"/>
        <v>5.3999999999999999E-2</v>
      </c>
      <c r="F1785" s="57">
        <f t="shared" si="546"/>
        <v>5.3609999999999998</v>
      </c>
      <c r="G1785" s="57">
        <f t="shared" si="547"/>
        <v>0</v>
      </c>
      <c r="H1785" s="57">
        <f>IF(Q1784&gt;SetUp!$B$56,SetUp!$B$56,Q1784)</f>
        <v>0</v>
      </c>
      <c r="I1785" s="57">
        <f t="shared" si="561"/>
        <v>0.26700037838173279</v>
      </c>
      <c r="J1785" s="57">
        <f>MIN(F1785,H1785,(1-EXP(-SetUp!$B$52*H1785/SetUp!$B$56))*F1785)</f>
        <v>0</v>
      </c>
      <c r="K1785" s="57">
        <f t="shared" si="548"/>
        <v>0</v>
      </c>
      <c r="L1785" s="57">
        <f>IF(I1785&lt;=0,0,MIN(SetUp!$B$50*I1785^SetUp!$B$55,I1785))</f>
        <v>2.2657708185890263E-3</v>
      </c>
      <c r="M1785" s="57">
        <f t="shared" si="549"/>
        <v>0.26473460756314376</v>
      </c>
      <c r="N1785" s="57">
        <f>IF(SetUp!$B$62=0,X1785,(B1785-E1785)*(1-(H1785/SetUp!$B$66/SetUp!$B$56)))</f>
        <v>0</v>
      </c>
      <c r="O1785" s="57">
        <f>K1785*SetUp!$B$65</f>
        <v>0</v>
      </c>
      <c r="P1785" s="57">
        <f>MIN(SetUp!$B$54*L1785^SetUp!$B$51,L1785)</f>
        <v>1.28982757938736E-3</v>
      </c>
      <c r="Q1785" s="57">
        <f t="shared" si="550"/>
        <v>0</v>
      </c>
      <c r="R1785" s="57">
        <f>IF((H1785+N1785-O1785)&gt;SetUp!$B$56,T1784+H1785+N1785-O1785-SetUp!$B$56,T1784)</f>
        <v>0</v>
      </c>
      <c r="S1785" s="57">
        <f>R1785*SetUp!$B$65</f>
        <v>0</v>
      </c>
      <c r="T1785" s="57">
        <f>IF((R1785-S1785)&lt;SetUp!$B$53,R1785-S1785,SetUp!$B$53)</f>
        <v>0</v>
      </c>
      <c r="U1785" s="57">
        <f t="shared" si="551"/>
        <v>0.26473460756314376</v>
      </c>
      <c r="V1785" s="57">
        <f>(L1785-P1785)/1000*SetUp!$B$13*1000000/SetUp!$B$48</f>
        <v>5.5509390196549678E-2</v>
      </c>
      <c r="W1785" s="57">
        <f t="shared" si="562"/>
        <v>-3.903127820947816E-18</v>
      </c>
      <c r="X1785" s="57">
        <f>MAX((SetUp!$B$56*(1-($H1785/SetUp!$B$56)^2)*TANH(($B1785-$D1785)/SetUp!$B$56))/(1+$H1785/SetUp!$B$56*TANH(($B1785-$D1785)/SetUp!$B$56)),0)</f>
        <v>0</v>
      </c>
      <c r="AP1785" s="64">
        <v>29029</v>
      </c>
      <c r="AQ1785" s="55">
        <v>6</v>
      </c>
      <c r="AR1785" s="55">
        <v>175</v>
      </c>
      <c r="AS1785" s="66">
        <f t="shared" si="552"/>
        <v>0.05</v>
      </c>
      <c r="AT1785" s="66">
        <f t="shared" si="553"/>
        <v>0.5268691083137349</v>
      </c>
      <c r="AU1785" s="55" t="str">
        <f>IF(OR($AP1785&lt;SetUp!$B$97,$AP1785&gt;SetUp!$B$98),"Não","Sim")</f>
        <v>Não</v>
      </c>
      <c r="AV1785" s="68">
        <f t="shared" si="554"/>
        <v>0.22360679774997896</v>
      </c>
      <c r="AW1785" s="68">
        <f t="shared" si="555"/>
        <v>0.72585749862747506</v>
      </c>
      <c r="AX1785" s="68">
        <f t="shared" si="556"/>
        <v>-1.3010299956639813</v>
      </c>
      <c r="AY1785" s="68">
        <f t="shared" si="557"/>
        <v>-0.27829726447937303</v>
      </c>
      <c r="AZ1785" s="68">
        <f t="shared" si="558"/>
        <v>0.47686910831373491</v>
      </c>
      <c r="BA1785" s="68">
        <f t="shared" si="559"/>
        <v>0.50225070087749613</v>
      </c>
      <c r="BB1785" s="68">
        <f t="shared" si="560"/>
        <v>1.0227327311846082</v>
      </c>
    </row>
    <row r="1786" spans="1:54" x14ac:dyDescent="0.3">
      <c r="A1786" s="64">
        <v>28448</v>
      </c>
      <c r="B1786" s="57">
        <v>0</v>
      </c>
      <c r="C1786" s="57"/>
      <c r="D1786" s="57">
        <v>5.415</v>
      </c>
      <c r="E1786" s="57">
        <f t="shared" si="545"/>
        <v>0</v>
      </c>
      <c r="F1786" s="57">
        <f t="shared" si="546"/>
        <v>5.415</v>
      </c>
      <c r="G1786" s="57">
        <f t="shared" si="547"/>
        <v>0</v>
      </c>
      <c r="H1786" s="57">
        <f>IF(Q1785&gt;SetUp!$B$56,SetUp!$B$56,Q1785)</f>
        <v>0</v>
      </c>
      <c r="I1786" s="57">
        <f t="shared" si="561"/>
        <v>0.26473460756314376</v>
      </c>
      <c r="J1786" s="57">
        <f>MIN(F1786,H1786,(1-EXP(-SetUp!$B$52*H1786/SetUp!$B$56))*F1786)</f>
        <v>0</v>
      </c>
      <c r="K1786" s="57">
        <f t="shared" si="548"/>
        <v>0</v>
      </c>
      <c r="L1786" s="57">
        <f>IF(I1786&lt;=0,0,MIN(SetUp!$B$50*I1786^SetUp!$B$55,I1786))</f>
        <v>2.233815919679773E-3</v>
      </c>
      <c r="M1786" s="57">
        <f t="shared" si="549"/>
        <v>0.26250079164346402</v>
      </c>
      <c r="N1786" s="57">
        <f>IF(SetUp!$B$62=0,X1786,(B1786-E1786)*(1-(H1786/SetUp!$B$66/SetUp!$B$56)))</f>
        <v>0</v>
      </c>
      <c r="O1786" s="57">
        <f>K1786*SetUp!$B$65</f>
        <v>0</v>
      </c>
      <c r="P1786" s="57">
        <f>MIN(SetUp!$B$54*L1786^SetUp!$B$51,L1786)</f>
        <v>1.2719440296817157E-3</v>
      </c>
      <c r="Q1786" s="57">
        <f t="shared" si="550"/>
        <v>0</v>
      </c>
      <c r="R1786" s="57">
        <f>IF((H1786+N1786-O1786)&gt;SetUp!$B$56,T1785+H1786+N1786-O1786-SetUp!$B$56,T1785)</f>
        <v>0</v>
      </c>
      <c r="S1786" s="57">
        <f>R1786*SetUp!$B$65</f>
        <v>0</v>
      </c>
      <c r="T1786" s="57">
        <f>IF((R1786-S1786)&lt;SetUp!$B$53,R1786-S1786,SetUp!$B$53)</f>
        <v>0</v>
      </c>
      <c r="U1786" s="57">
        <f t="shared" si="551"/>
        <v>0.26250079164346402</v>
      </c>
      <c r="V1786" s="57">
        <f>(L1786-P1786)/1000*SetUp!$B$13*1000000/SetUp!$B$48</f>
        <v>5.4709044457002386E-2</v>
      </c>
      <c r="W1786" s="57">
        <f t="shared" si="562"/>
        <v>2.3852447794681098E-17</v>
      </c>
      <c r="X1786" s="57">
        <f>MAX((SetUp!$B$56*(1-($H1786/SetUp!$B$56)^2)*TANH(($B1786-$D1786)/SetUp!$B$56))/(1+$H1786/SetUp!$B$56*TANH(($B1786-$D1786)/SetUp!$B$56)),0)</f>
        <v>0</v>
      </c>
      <c r="AP1786" s="64">
        <v>29030</v>
      </c>
      <c r="AQ1786" s="55">
        <v>6</v>
      </c>
      <c r="AR1786" s="55">
        <v>176</v>
      </c>
      <c r="AS1786" s="66">
        <f t="shared" si="552"/>
        <v>0.05</v>
      </c>
      <c r="AT1786" s="66">
        <f t="shared" si="553"/>
        <v>0.50864310218181397</v>
      </c>
      <c r="AU1786" s="55" t="str">
        <f>IF(OR($AP1786&lt;SetUp!$B$97,$AP1786&gt;SetUp!$B$98),"Não","Sim")</f>
        <v>Não</v>
      </c>
      <c r="AV1786" s="68">
        <f t="shared" si="554"/>
        <v>0.22360679774997896</v>
      </c>
      <c r="AW1786" s="68">
        <f t="shared" si="555"/>
        <v>0.71319219161584624</v>
      </c>
      <c r="AX1786" s="68">
        <f t="shared" si="556"/>
        <v>-1.3010299956639813</v>
      </c>
      <c r="AY1786" s="68">
        <f t="shared" si="557"/>
        <v>-0.29358684068690055</v>
      </c>
      <c r="AZ1786" s="68">
        <f t="shared" si="558"/>
        <v>0.45864310218181398</v>
      </c>
      <c r="BA1786" s="68">
        <f t="shared" si="559"/>
        <v>0.4895853938658673</v>
      </c>
      <c r="BB1786" s="68">
        <f t="shared" si="560"/>
        <v>1.0074431549770808</v>
      </c>
    </row>
    <row r="1787" spans="1:54" x14ac:dyDescent="0.3">
      <c r="A1787" s="64">
        <v>28449</v>
      </c>
      <c r="B1787" s="57">
        <v>0.06</v>
      </c>
      <c r="C1787" s="57"/>
      <c r="D1787" s="57">
        <v>5.415</v>
      </c>
      <c r="E1787" s="57">
        <f t="shared" si="545"/>
        <v>0.06</v>
      </c>
      <c r="F1787" s="57">
        <f t="shared" si="546"/>
        <v>5.3550000000000004</v>
      </c>
      <c r="G1787" s="57">
        <f t="shared" si="547"/>
        <v>0</v>
      </c>
      <c r="H1787" s="57">
        <f>IF(Q1786&gt;SetUp!$B$56,SetUp!$B$56,Q1786)</f>
        <v>0</v>
      </c>
      <c r="I1787" s="57">
        <f t="shared" si="561"/>
        <v>0.26250079164346402</v>
      </c>
      <c r="J1787" s="57">
        <f>MIN(F1787,H1787,(1-EXP(-SetUp!$B$52*H1787/SetUp!$B$56))*F1787)</f>
        <v>0</v>
      </c>
      <c r="K1787" s="57">
        <f t="shared" si="548"/>
        <v>0</v>
      </c>
      <c r="L1787" s="57">
        <f>IF(I1787&lt;=0,0,MIN(SetUp!$B$50*I1787^SetUp!$B$55,I1787))</f>
        <v>2.2024896700583497E-3</v>
      </c>
      <c r="M1787" s="57">
        <f t="shared" si="549"/>
        <v>0.26029830197340564</v>
      </c>
      <c r="N1787" s="57">
        <f>IF(SetUp!$B$62=0,X1787,(B1787-E1787)*(1-(H1787/SetUp!$B$66/SetUp!$B$56)))</f>
        <v>0</v>
      </c>
      <c r="O1787" s="57">
        <f>K1787*SetUp!$B$65</f>
        <v>0</v>
      </c>
      <c r="P1787" s="57">
        <f>MIN(SetUp!$B$54*L1787^SetUp!$B$51,L1787)</f>
        <v>1.2544080786135565E-3</v>
      </c>
      <c r="Q1787" s="57">
        <f t="shared" si="550"/>
        <v>0</v>
      </c>
      <c r="R1787" s="57">
        <f>IF((H1787+N1787-O1787)&gt;SetUp!$B$56,T1786+H1787+N1787-O1787-SetUp!$B$56,T1786)</f>
        <v>0</v>
      </c>
      <c r="S1787" s="57">
        <f>R1787*SetUp!$B$65</f>
        <v>0</v>
      </c>
      <c r="T1787" s="57">
        <f>IF((R1787-S1787)&lt;SetUp!$B$53,R1787-S1787,SetUp!$B$53)</f>
        <v>0</v>
      </c>
      <c r="U1787" s="57">
        <f t="shared" si="551"/>
        <v>0.26029830197340564</v>
      </c>
      <c r="V1787" s="57">
        <f>(L1787-P1787)/1000*SetUp!$B$13*1000000/SetUp!$B$48</f>
        <v>5.3924684227255597E-2</v>
      </c>
      <c r="W1787" s="57">
        <f t="shared" si="562"/>
        <v>-2.211772431870429E-17</v>
      </c>
      <c r="X1787" s="57">
        <f>MAX((SetUp!$B$56*(1-($H1787/SetUp!$B$56)^2)*TANH(($B1787-$D1787)/SetUp!$B$56))/(1+$H1787/SetUp!$B$56*TANH(($B1787-$D1787)/SetUp!$B$56)),0)</f>
        <v>0</v>
      </c>
      <c r="AP1787" s="64">
        <v>29031</v>
      </c>
      <c r="AQ1787" s="55">
        <v>6</v>
      </c>
      <c r="AR1787" s="55">
        <v>177</v>
      </c>
      <c r="AS1787" s="66">
        <f t="shared" si="552"/>
        <v>0.05</v>
      </c>
      <c r="AT1787" s="66">
        <f t="shared" si="553"/>
        <v>0.49128651588863298</v>
      </c>
      <c r="AU1787" s="55" t="str">
        <f>IF(OR($AP1787&lt;SetUp!$B$97,$AP1787&gt;SetUp!$B$98),"Não","Sim")</f>
        <v>Não</v>
      </c>
      <c r="AV1787" s="68">
        <f t="shared" si="554"/>
        <v>0.22360679774997896</v>
      </c>
      <c r="AW1787" s="68">
        <f t="shared" si="555"/>
        <v>0.70091833753200738</v>
      </c>
      <c r="AX1787" s="68">
        <f t="shared" si="556"/>
        <v>-1.3010299956639813</v>
      </c>
      <c r="AY1787" s="68">
        <f t="shared" si="557"/>
        <v>-0.30866515557925067</v>
      </c>
      <c r="AZ1787" s="68">
        <f t="shared" si="558"/>
        <v>0.44128651588863299</v>
      </c>
      <c r="BA1787" s="68">
        <f t="shared" si="559"/>
        <v>0.47731153978202845</v>
      </c>
      <c r="BB1787" s="68">
        <f t="shared" si="560"/>
        <v>0.99236484008473058</v>
      </c>
    </row>
    <row r="1788" spans="1:54" x14ac:dyDescent="0.3">
      <c r="A1788" s="64">
        <v>28450</v>
      </c>
      <c r="B1788" s="57">
        <v>8.0000000000000002E-3</v>
      </c>
      <c r="C1788" s="57"/>
      <c r="D1788" s="57">
        <v>5.415</v>
      </c>
      <c r="E1788" s="57">
        <f t="shared" si="545"/>
        <v>8.0000000000000002E-3</v>
      </c>
      <c r="F1788" s="57">
        <f t="shared" si="546"/>
        <v>5.407</v>
      </c>
      <c r="G1788" s="57">
        <f t="shared" si="547"/>
        <v>0</v>
      </c>
      <c r="H1788" s="57">
        <f>IF(Q1787&gt;SetUp!$B$56,SetUp!$B$56,Q1787)</f>
        <v>0</v>
      </c>
      <c r="I1788" s="57">
        <f t="shared" si="561"/>
        <v>0.26029830197340564</v>
      </c>
      <c r="J1788" s="57">
        <f>MIN(F1788,H1788,(1-EXP(-SetUp!$B$52*H1788/SetUp!$B$56))*F1788)</f>
        <v>0</v>
      </c>
      <c r="K1788" s="57">
        <f t="shared" si="548"/>
        <v>0</v>
      </c>
      <c r="L1788" s="57">
        <f>IF(I1788&lt;=0,0,MIN(SetUp!$B$50*I1788^SetUp!$B$55,I1788))</f>
        <v>2.1717762333039051E-3</v>
      </c>
      <c r="M1788" s="57">
        <f t="shared" si="549"/>
        <v>0.25812652574010175</v>
      </c>
      <c r="N1788" s="57">
        <f>IF(SetUp!$B$62=0,X1788,(B1788-E1788)*(1-(H1788/SetUp!$B$66/SetUp!$B$56)))</f>
        <v>0</v>
      </c>
      <c r="O1788" s="57">
        <f>K1788*SetUp!$B$65</f>
        <v>0</v>
      </c>
      <c r="P1788" s="57">
        <f>MIN(SetUp!$B$54*L1788^SetUp!$B$51,L1788)</f>
        <v>1.2372110511364458E-3</v>
      </c>
      <c r="Q1788" s="57">
        <f t="shared" si="550"/>
        <v>0</v>
      </c>
      <c r="R1788" s="57">
        <f>IF((H1788+N1788-O1788)&gt;SetUp!$B$56,T1787+H1788+N1788-O1788-SetUp!$B$56,T1787)</f>
        <v>0</v>
      </c>
      <c r="S1788" s="57">
        <f>R1788*SetUp!$B$65</f>
        <v>0</v>
      </c>
      <c r="T1788" s="57">
        <f>IF((R1788-S1788)&lt;SetUp!$B$53,R1788-S1788,SetUp!$B$53)</f>
        <v>0</v>
      </c>
      <c r="U1788" s="57">
        <f t="shared" si="551"/>
        <v>0.25812652574010175</v>
      </c>
      <c r="V1788" s="57">
        <f>(L1788-P1788)/1000*SetUp!$B$13*1000000/SetUp!$B$48</f>
        <v>5.3155902184925406E-2</v>
      </c>
      <c r="W1788" s="57">
        <f t="shared" si="562"/>
        <v>1.474514954580286E-17</v>
      </c>
      <c r="X1788" s="57">
        <f>MAX((SetUp!$B$56*(1-($H1788/SetUp!$B$56)^2)*TANH(($B1788-$D1788)/SetUp!$B$56))/(1+$H1788/SetUp!$B$56*TANH(($B1788-$D1788)/SetUp!$B$56)),0)</f>
        <v>0</v>
      </c>
      <c r="AP1788" s="64">
        <v>29032</v>
      </c>
      <c r="AQ1788" s="55">
        <v>6</v>
      </c>
      <c r="AR1788" s="55">
        <v>178</v>
      </c>
      <c r="AS1788" s="66">
        <f t="shared" si="552"/>
        <v>0.05</v>
      </c>
      <c r="AT1788" s="66">
        <f t="shared" si="553"/>
        <v>0.47474672517505623</v>
      </c>
      <c r="AU1788" s="55" t="str">
        <f>IF(OR($AP1788&lt;SetUp!$B$97,$AP1788&gt;SetUp!$B$98),"Não","Sim")</f>
        <v>Não</v>
      </c>
      <c r="AV1788" s="68">
        <f t="shared" si="554"/>
        <v>0.22360679774997896</v>
      </c>
      <c r="AW1788" s="68">
        <f t="shared" si="555"/>
        <v>0.68901866823407354</v>
      </c>
      <c r="AX1788" s="68">
        <f t="shared" si="556"/>
        <v>-1.3010299956639813</v>
      </c>
      <c r="AY1788" s="68">
        <f t="shared" si="557"/>
        <v>-0.32353802236410462</v>
      </c>
      <c r="AZ1788" s="68">
        <f t="shared" si="558"/>
        <v>0.42474672517505624</v>
      </c>
      <c r="BA1788" s="68">
        <f t="shared" si="559"/>
        <v>0.4654118704840946</v>
      </c>
      <c r="BB1788" s="68">
        <f t="shared" si="560"/>
        <v>0.97749197329987658</v>
      </c>
    </row>
    <row r="1789" spans="1:54" x14ac:dyDescent="0.3">
      <c r="A1789" s="64">
        <v>28451</v>
      </c>
      <c r="B1789" s="57">
        <v>0</v>
      </c>
      <c r="C1789" s="57"/>
      <c r="D1789" s="57">
        <v>5.415</v>
      </c>
      <c r="E1789" s="57">
        <f t="shared" si="545"/>
        <v>0</v>
      </c>
      <c r="F1789" s="57">
        <f t="shared" si="546"/>
        <v>5.415</v>
      </c>
      <c r="G1789" s="57">
        <f t="shared" si="547"/>
        <v>0</v>
      </c>
      <c r="H1789" s="57">
        <f>IF(Q1788&gt;SetUp!$B$56,SetUp!$B$56,Q1788)</f>
        <v>0</v>
      </c>
      <c r="I1789" s="57">
        <f t="shared" si="561"/>
        <v>0.25812652574010175</v>
      </c>
      <c r="J1789" s="57">
        <f>MIN(F1789,H1789,(1-EXP(-SetUp!$B$52*H1789/SetUp!$B$56))*F1789)</f>
        <v>0</v>
      </c>
      <c r="K1789" s="57">
        <f t="shared" si="548"/>
        <v>0</v>
      </c>
      <c r="L1789" s="57">
        <f>IF(I1789&lt;=0,0,MIN(SetUp!$B$50*I1789^SetUp!$B$55,I1789))</f>
        <v>2.1416602584776465E-3</v>
      </c>
      <c r="M1789" s="57">
        <f t="shared" si="549"/>
        <v>0.25598486548162408</v>
      </c>
      <c r="N1789" s="57">
        <f>IF(SetUp!$B$62=0,X1789,(B1789-E1789)*(1-(H1789/SetUp!$B$66/SetUp!$B$56)))</f>
        <v>0</v>
      </c>
      <c r="O1789" s="57">
        <f>K1789*SetUp!$B$65</f>
        <v>0</v>
      </c>
      <c r="P1789" s="57">
        <f>MIN(SetUp!$B$54*L1789^SetUp!$B$51,L1789)</f>
        <v>1.2203445361346254E-3</v>
      </c>
      <c r="Q1789" s="57">
        <f t="shared" si="550"/>
        <v>0</v>
      </c>
      <c r="R1789" s="57">
        <f>IF((H1789+N1789-O1789)&gt;SetUp!$B$56,T1788+H1789+N1789-O1789-SetUp!$B$56,T1788)</f>
        <v>0</v>
      </c>
      <c r="S1789" s="57">
        <f>R1789*SetUp!$B$65</f>
        <v>0</v>
      </c>
      <c r="T1789" s="57">
        <f>IF((R1789-S1789)&lt;SetUp!$B$53,R1789-S1789,SetUp!$B$53)</f>
        <v>0</v>
      </c>
      <c r="U1789" s="57">
        <f t="shared" si="551"/>
        <v>0.25598486548162408</v>
      </c>
      <c r="V1789" s="57">
        <f>(L1789-P1789)/1000*SetUp!$B$13*1000000/SetUp!$B$48</f>
        <v>5.2402303608957125E-2</v>
      </c>
      <c r="W1789" s="57">
        <f t="shared" si="562"/>
        <v>-2.688821387764051E-17</v>
      </c>
      <c r="X1789" s="57">
        <f>MAX((SetUp!$B$56*(1-($H1789/SetUp!$B$56)^2)*TANH(($B1789-$D1789)/SetUp!$B$56))/(1+$H1789/SetUp!$B$56*TANH(($B1789-$D1789)/SetUp!$B$56)),0)</f>
        <v>0</v>
      </c>
      <c r="AP1789" s="64">
        <v>29033</v>
      </c>
      <c r="AQ1789" s="55">
        <v>6</v>
      </c>
      <c r="AR1789" s="55">
        <v>179</v>
      </c>
      <c r="AS1789" s="66">
        <f t="shared" si="552"/>
        <v>0.05</v>
      </c>
      <c r="AT1789" s="66">
        <f t="shared" si="553"/>
        <v>0.45897495063550819</v>
      </c>
      <c r="AU1789" s="55" t="str">
        <f>IF(OR($AP1789&lt;SetUp!$B$97,$AP1789&gt;SetUp!$B$98),"Não","Sim")</f>
        <v>Não</v>
      </c>
      <c r="AV1789" s="68">
        <f t="shared" si="554"/>
        <v>0.22360679774997896</v>
      </c>
      <c r="AW1789" s="68">
        <f t="shared" si="555"/>
        <v>0.67747690044422049</v>
      </c>
      <c r="AX1789" s="68">
        <f t="shared" si="556"/>
        <v>-1.3010299956639813</v>
      </c>
      <c r="AY1789" s="68">
        <f t="shared" si="557"/>
        <v>-0.3382110162005022</v>
      </c>
      <c r="AZ1789" s="68">
        <f t="shared" si="558"/>
        <v>0.40897495063550821</v>
      </c>
      <c r="BA1789" s="68">
        <f t="shared" si="559"/>
        <v>0.45387010269424155</v>
      </c>
      <c r="BB1789" s="68">
        <f t="shared" si="560"/>
        <v>0.96281897946347905</v>
      </c>
    </row>
    <row r="1790" spans="1:54" x14ac:dyDescent="0.3">
      <c r="A1790" s="64">
        <v>28452</v>
      </c>
      <c r="B1790" s="57">
        <v>0</v>
      </c>
      <c r="C1790" s="57"/>
      <c r="D1790" s="57">
        <v>5.415</v>
      </c>
      <c r="E1790" s="57">
        <f t="shared" si="545"/>
        <v>0</v>
      </c>
      <c r="F1790" s="57">
        <f t="shared" si="546"/>
        <v>5.415</v>
      </c>
      <c r="G1790" s="57">
        <f t="shared" si="547"/>
        <v>0</v>
      </c>
      <c r="H1790" s="57">
        <f>IF(Q1789&gt;SetUp!$B$56,SetUp!$B$56,Q1789)</f>
        <v>0</v>
      </c>
      <c r="I1790" s="57">
        <f t="shared" si="561"/>
        <v>0.25598486548162408</v>
      </c>
      <c r="J1790" s="57">
        <f>MIN(F1790,H1790,(1-EXP(-SetUp!$B$52*H1790/SetUp!$B$56))*F1790)</f>
        <v>0</v>
      </c>
      <c r="K1790" s="57">
        <f t="shared" si="548"/>
        <v>0</v>
      </c>
      <c r="L1790" s="57">
        <f>IF(I1790&lt;=0,0,MIN(SetUp!$B$50*I1790^SetUp!$B$55,I1790))</f>
        <v>2.1121268626130489E-3</v>
      </c>
      <c r="M1790" s="57">
        <f t="shared" si="549"/>
        <v>0.25387273861901105</v>
      </c>
      <c r="N1790" s="57">
        <f>IF(SetUp!$B$62=0,X1790,(B1790-E1790)*(1-(H1790/SetUp!$B$66/SetUp!$B$56)))</f>
        <v>0</v>
      </c>
      <c r="O1790" s="57">
        <f>K1790*SetUp!$B$65</f>
        <v>0</v>
      </c>
      <c r="P1790" s="57">
        <f>MIN(SetUp!$B$54*L1790^SetUp!$B$51,L1790)</f>
        <v>1.2038003769645051E-3</v>
      </c>
      <c r="Q1790" s="57">
        <f t="shared" si="550"/>
        <v>0</v>
      </c>
      <c r="R1790" s="57">
        <f>IF((H1790+N1790-O1790)&gt;SetUp!$B$56,T1789+H1790+N1790-O1790-SetUp!$B$56,T1789)</f>
        <v>0</v>
      </c>
      <c r="S1790" s="57">
        <f>R1790*SetUp!$B$65</f>
        <v>0</v>
      </c>
      <c r="T1790" s="57">
        <f>IF((R1790-S1790)&lt;SetUp!$B$53,R1790-S1790,SetUp!$B$53)</f>
        <v>0</v>
      </c>
      <c r="U1790" s="57">
        <f t="shared" si="551"/>
        <v>0.25387273861901105</v>
      </c>
      <c r="V1790" s="57">
        <f>(L1790-P1790)/1000*SetUp!$B$13*1000000/SetUp!$B$48</f>
        <v>5.1663505921687031E-2</v>
      </c>
      <c r="W1790" s="57">
        <f t="shared" si="562"/>
        <v>2.0383000842727483E-17</v>
      </c>
      <c r="X1790" s="57">
        <f>MAX((SetUp!$B$56*(1-($H1790/SetUp!$B$56)^2)*TANH(($B1790-$D1790)/SetUp!$B$56))/(1+$H1790/SetUp!$B$56*TANH(($B1790-$D1790)/SetUp!$B$56)),0)</f>
        <v>0</v>
      </c>
      <c r="AP1790" s="64">
        <v>29034</v>
      </c>
      <c r="AQ1790" s="55">
        <v>6</v>
      </c>
      <c r="AR1790" s="55">
        <v>180</v>
      </c>
      <c r="AS1790" s="66">
        <f t="shared" si="552"/>
        <v>4.4999999999999998E-2</v>
      </c>
      <c r="AT1790" s="66">
        <f t="shared" si="553"/>
        <v>0.44392592973294476</v>
      </c>
      <c r="AU1790" s="55" t="str">
        <f>IF(OR($AP1790&lt;SetUp!$B$97,$AP1790&gt;SetUp!$B$98),"Não","Sim")</f>
        <v>Não</v>
      </c>
      <c r="AV1790" s="68">
        <f t="shared" si="554"/>
        <v>0.21213203435596426</v>
      </c>
      <c r="AW1790" s="68">
        <f t="shared" si="555"/>
        <v>0.66627766714256964</v>
      </c>
      <c r="AX1790" s="68">
        <f t="shared" si="556"/>
        <v>-1.3467874862246563</v>
      </c>
      <c r="AY1790" s="68">
        <f t="shared" si="557"/>
        <v>-0.35268948707409969</v>
      </c>
      <c r="AZ1790" s="68">
        <f t="shared" si="558"/>
        <v>0.39892592973294477</v>
      </c>
      <c r="BA1790" s="68">
        <f t="shared" si="559"/>
        <v>0.45414563278660536</v>
      </c>
      <c r="BB1790" s="68">
        <f t="shared" si="560"/>
        <v>0.99409799915055652</v>
      </c>
    </row>
    <row r="1791" spans="1:54" x14ac:dyDescent="0.3">
      <c r="A1791" s="64">
        <v>28453</v>
      </c>
      <c r="B1791" s="57">
        <v>0</v>
      </c>
      <c r="C1791" s="57"/>
      <c r="D1791" s="57">
        <v>5.415</v>
      </c>
      <c r="E1791" s="57">
        <f t="shared" si="545"/>
        <v>0</v>
      </c>
      <c r="F1791" s="57">
        <f t="shared" si="546"/>
        <v>5.415</v>
      </c>
      <c r="G1791" s="57">
        <f t="shared" si="547"/>
        <v>0</v>
      </c>
      <c r="H1791" s="57">
        <f>IF(Q1790&gt;SetUp!$B$56,SetUp!$B$56,Q1790)</f>
        <v>0</v>
      </c>
      <c r="I1791" s="57">
        <f t="shared" si="561"/>
        <v>0.25387273861901105</v>
      </c>
      <c r="J1791" s="57">
        <f>MIN(F1791,H1791,(1-EXP(-SetUp!$B$52*H1791/SetUp!$B$56))*F1791)</f>
        <v>0</v>
      </c>
      <c r="K1791" s="57">
        <f t="shared" si="548"/>
        <v>0</v>
      </c>
      <c r="L1791" s="57">
        <f>IF(I1791&lt;=0,0,MIN(SetUp!$B$50*I1791^SetUp!$B$55,I1791))</f>
        <v>2.0831616139313932E-3</v>
      </c>
      <c r="M1791" s="57">
        <f t="shared" si="549"/>
        <v>0.25178957700507965</v>
      </c>
      <c r="N1791" s="57">
        <f>IF(SetUp!$B$62=0,X1791,(B1791-E1791)*(1-(H1791/SetUp!$B$66/SetUp!$B$56)))</f>
        <v>0</v>
      </c>
      <c r="O1791" s="57">
        <f>K1791*SetUp!$B$65</f>
        <v>0</v>
      </c>
      <c r="P1791" s="57">
        <f>MIN(SetUp!$B$54*L1791^SetUp!$B$51,L1791)</f>
        <v>1.1875706623858187E-3</v>
      </c>
      <c r="Q1791" s="57">
        <f t="shared" si="550"/>
        <v>0</v>
      </c>
      <c r="R1791" s="57">
        <f>IF((H1791+N1791-O1791)&gt;SetUp!$B$56,T1790+H1791+N1791-O1791-SetUp!$B$56,T1790)</f>
        <v>0</v>
      </c>
      <c r="S1791" s="57">
        <f>R1791*SetUp!$B$65</f>
        <v>0</v>
      </c>
      <c r="T1791" s="57">
        <f>IF((R1791-S1791)&lt;SetUp!$B$53,R1791-S1791,SetUp!$B$53)</f>
        <v>0</v>
      </c>
      <c r="U1791" s="57">
        <f t="shared" si="551"/>
        <v>0.25178957700507965</v>
      </c>
      <c r="V1791" s="57">
        <f>(L1791-P1791)/1000*SetUp!$B$13*1000000/SetUp!$B$48</f>
        <v>5.0939138249995915E-2</v>
      </c>
      <c r="W1791" s="57">
        <f t="shared" si="562"/>
        <v>-1.2576745200831851E-17</v>
      </c>
      <c r="X1791" s="57">
        <f>MAX((SetUp!$B$56*(1-($H1791/SetUp!$B$56)^2)*TANH(($B1791-$D1791)/SetUp!$B$56))/(1+$H1791/SetUp!$B$56*TANH(($B1791-$D1791)/SetUp!$B$56)),0)</f>
        <v>0</v>
      </c>
      <c r="AP1791" s="64">
        <v>29035</v>
      </c>
      <c r="AQ1791" s="55">
        <v>6</v>
      </c>
      <c r="AR1791" s="55">
        <v>181</v>
      </c>
      <c r="AS1791" s="66">
        <f t="shared" si="552"/>
        <v>4.4999999999999998E-2</v>
      </c>
      <c r="AT1791" s="66">
        <f t="shared" si="553"/>
        <v>0.4295576207133765</v>
      </c>
      <c r="AU1791" s="55" t="str">
        <f>IF(OR($AP1791&lt;SetUp!$B$97,$AP1791&gt;SetUp!$B$98),"Não","Sim")</f>
        <v>Não</v>
      </c>
      <c r="AV1791" s="68">
        <f t="shared" si="554"/>
        <v>0.21213203435596426</v>
      </c>
      <c r="AW1791" s="68">
        <f t="shared" si="555"/>
        <v>0.65540645458629454</v>
      </c>
      <c r="AX1791" s="68">
        <f t="shared" si="556"/>
        <v>-1.3467874862246563</v>
      </c>
      <c r="AY1791" s="68">
        <f t="shared" si="557"/>
        <v>-0.36697857181083376</v>
      </c>
      <c r="AZ1791" s="68">
        <f t="shared" si="558"/>
        <v>0.38455762071337651</v>
      </c>
      <c r="BA1791" s="68">
        <f t="shared" si="559"/>
        <v>0.44327442023033026</v>
      </c>
      <c r="BB1791" s="68">
        <f t="shared" si="560"/>
        <v>0.97980891441382245</v>
      </c>
    </row>
    <row r="1792" spans="1:54" x14ac:dyDescent="0.3">
      <c r="A1792" s="64">
        <v>28454</v>
      </c>
      <c r="B1792" s="57">
        <v>0</v>
      </c>
      <c r="C1792" s="57"/>
      <c r="D1792" s="57">
        <v>5.415</v>
      </c>
      <c r="E1792" s="57">
        <f t="shared" si="545"/>
        <v>0</v>
      </c>
      <c r="F1792" s="57">
        <f t="shared" si="546"/>
        <v>5.415</v>
      </c>
      <c r="G1792" s="57">
        <f t="shared" si="547"/>
        <v>0</v>
      </c>
      <c r="H1792" s="57">
        <f>IF(Q1791&gt;SetUp!$B$56,SetUp!$B$56,Q1791)</f>
        <v>0</v>
      </c>
      <c r="I1792" s="57">
        <f t="shared" si="561"/>
        <v>0.25178957700507965</v>
      </c>
      <c r="J1792" s="57">
        <f>MIN(F1792,H1792,(1-EXP(-SetUp!$B$52*H1792/SetUp!$B$56))*F1792)</f>
        <v>0</v>
      </c>
      <c r="K1792" s="57">
        <f t="shared" si="548"/>
        <v>0</v>
      </c>
      <c r="L1792" s="57">
        <f>IF(I1792&lt;=0,0,MIN(SetUp!$B$50*I1792^SetUp!$B$55,I1792))</f>
        <v>2.0547505157487004E-3</v>
      </c>
      <c r="M1792" s="57">
        <f t="shared" si="549"/>
        <v>0.24973482648933096</v>
      </c>
      <c r="N1792" s="57">
        <f>IF(SetUp!$B$62=0,X1792,(B1792-E1792)*(1-(H1792/SetUp!$B$66/SetUp!$B$56)))</f>
        <v>0</v>
      </c>
      <c r="O1792" s="57">
        <f>K1792*SetUp!$B$65</f>
        <v>0</v>
      </c>
      <c r="P1792" s="57">
        <f>MIN(SetUp!$B$54*L1792^SetUp!$B$51,L1792)</f>
        <v>1.1716477178642839E-3</v>
      </c>
      <c r="Q1792" s="57">
        <f t="shared" si="550"/>
        <v>0</v>
      </c>
      <c r="R1792" s="57">
        <f>IF((H1792+N1792-O1792)&gt;SetUp!$B$56,T1791+H1792+N1792-O1792-SetUp!$B$56,T1791)</f>
        <v>0</v>
      </c>
      <c r="S1792" s="57">
        <f>R1792*SetUp!$B$65</f>
        <v>0</v>
      </c>
      <c r="T1792" s="57">
        <f>IF((R1792-S1792)&lt;SetUp!$B$53,R1792-S1792,SetUp!$B$53)</f>
        <v>0</v>
      </c>
      <c r="U1792" s="57">
        <f t="shared" si="551"/>
        <v>0.24973482648933096</v>
      </c>
      <c r="V1792" s="57">
        <f>(L1792-P1792)/1000*SetUp!$B$13*1000000/SetUp!$B$48</f>
        <v>5.0228841004657403E-2</v>
      </c>
      <c r="W1792" s="57">
        <f t="shared" si="562"/>
        <v>1.2576745200831851E-17</v>
      </c>
      <c r="X1792" s="57">
        <f>MAX((SetUp!$B$56*(1-($H1792/SetUp!$B$56)^2)*TANH(($B1792-$D1792)/SetUp!$B$56))/(1+$H1792/SetUp!$B$56*TANH(($B1792-$D1792)/SetUp!$B$56)),0)</f>
        <v>0</v>
      </c>
      <c r="AP1792" s="64">
        <v>29036</v>
      </c>
      <c r="AQ1792" s="55">
        <v>6</v>
      </c>
      <c r="AR1792" s="55">
        <v>182</v>
      </c>
      <c r="AS1792" s="66">
        <f t="shared" si="552"/>
        <v>4.4999999999999998E-2</v>
      </c>
      <c r="AT1792" s="66">
        <f t="shared" si="553"/>
        <v>0.41583093494511342</v>
      </c>
      <c r="AU1792" s="55" t="str">
        <f>IF(OR($AP1792&lt;SetUp!$B$97,$AP1792&gt;SetUp!$B$98),"Não","Sim")</f>
        <v>Não</v>
      </c>
      <c r="AV1792" s="68">
        <f t="shared" si="554"/>
        <v>0.21213203435596426</v>
      </c>
      <c r="AW1792" s="68">
        <f t="shared" si="555"/>
        <v>0.6448495444249871</v>
      </c>
      <c r="AX1792" s="68">
        <f t="shared" si="556"/>
        <v>-1.3467874862246563</v>
      </c>
      <c r="AY1792" s="68">
        <f t="shared" si="557"/>
        <v>-0.381083205297437</v>
      </c>
      <c r="AZ1792" s="68">
        <f t="shared" si="558"/>
        <v>0.37083093494511343</v>
      </c>
      <c r="BA1792" s="68">
        <f t="shared" si="559"/>
        <v>0.43271751006902281</v>
      </c>
      <c r="BB1792" s="68">
        <f t="shared" si="560"/>
        <v>0.96570428092721927</v>
      </c>
    </row>
    <row r="1793" spans="1:54" x14ac:dyDescent="0.3">
      <c r="A1793" s="64">
        <v>28455</v>
      </c>
      <c r="B1793" s="57">
        <v>0</v>
      </c>
      <c r="C1793" s="57"/>
      <c r="D1793" s="57">
        <v>5.415</v>
      </c>
      <c r="E1793" s="57">
        <f t="shared" si="545"/>
        <v>0</v>
      </c>
      <c r="F1793" s="57">
        <f t="shared" si="546"/>
        <v>5.415</v>
      </c>
      <c r="G1793" s="57">
        <f t="shared" si="547"/>
        <v>0</v>
      </c>
      <c r="H1793" s="57">
        <f>IF(Q1792&gt;SetUp!$B$56,SetUp!$B$56,Q1792)</f>
        <v>0</v>
      </c>
      <c r="I1793" s="57">
        <f t="shared" si="561"/>
        <v>0.24973482648933096</v>
      </c>
      <c r="J1793" s="57">
        <f>MIN(F1793,H1793,(1-EXP(-SetUp!$B$52*H1793/SetUp!$B$56))*F1793)</f>
        <v>0</v>
      </c>
      <c r="K1793" s="57">
        <f t="shared" si="548"/>
        <v>0</v>
      </c>
      <c r="L1793" s="57">
        <f>IF(I1793&lt;=0,0,MIN(SetUp!$B$50*I1793^SetUp!$B$55,I1793))</f>
        <v>2.0268799910419869E-3</v>
      </c>
      <c r="M1793" s="57">
        <f t="shared" si="549"/>
        <v>0.24770794649828898</v>
      </c>
      <c r="N1793" s="57">
        <f>IF(SetUp!$B$62=0,X1793,(B1793-E1793)*(1-(H1793/SetUp!$B$66/SetUp!$B$56)))</f>
        <v>0</v>
      </c>
      <c r="O1793" s="57">
        <f>K1793*SetUp!$B$65</f>
        <v>0</v>
      </c>
      <c r="P1793" s="57">
        <f>MIN(SetUp!$B$54*L1793^SetUp!$B$51,L1793)</f>
        <v>1.1560240972286399E-3</v>
      </c>
      <c r="Q1793" s="57">
        <f t="shared" si="550"/>
        <v>0</v>
      </c>
      <c r="R1793" s="57">
        <f>IF((H1793+N1793-O1793)&gt;SetUp!$B$56,T1792+H1793+N1793-O1793-SetUp!$B$56,T1792)</f>
        <v>0</v>
      </c>
      <c r="S1793" s="57">
        <f>R1793*SetUp!$B$65</f>
        <v>0</v>
      </c>
      <c r="T1793" s="57">
        <f>IF((R1793-S1793)&lt;SetUp!$B$53,R1793-S1793,SetUp!$B$53)</f>
        <v>0</v>
      </c>
      <c r="U1793" s="57">
        <f t="shared" si="551"/>
        <v>0.24770794649828898</v>
      </c>
      <c r="V1793" s="57">
        <f>(L1793-P1793)/1000*SetUp!$B$13*1000000/SetUp!$B$48</f>
        <v>4.9532265477030601E-2</v>
      </c>
      <c r="W1793" s="57">
        <f t="shared" si="562"/>
        <v>6.9388939039072284E-18</v>
      </c>
      <c r="X1793" s="57">
        <f>MAX((SetUp!$B$56*(1-($H1793/SetUp!$B$56)^2)*TANH(($B1793-$D1793)/SetUp!$B$56))/(1+$H1793/SetUp!$B$56*TANH(($B1793-$D1793)/SetUp!$B$56)),0)</f>
        <v>0</v>
      </c>
      <c r="AP1793" s="64">
        <v>29037</v>
      </c>
      <c r="AQ1793" s="55">
        <v>7</v>
      </c>
      <c r="AR1793" s="55">
        <v>183</v>
      </c>
      <c r="AS1793" s="66">
        <f t="shared" si="552"/>
        <v>4.4999999999999998E-2</v>
      </c>
      <c r="AT1793" s="66">
        <f t="shared" si="553"/>
        <v>0.40270949462600869</v>
      </c>
      <c r="AU1793" s="55" t="str">
        <f>IF(OR($AP1793&lt;SetUp!$B$97,$AP1793&gt;SetUp!$B$98),"Não","Sim")</f>
        <v>Não</v>
      </c>
      <c r="AV1793" s="68">
        <f t="shared" si="554"/>
        <v>0.21213203435596426</v>
      </c>
      <c r="AW1793" s="68">
        <f t="shared" si="555"/>
        <v>0.63459396043927863</v>
      </c>
      <c r="AX1793" s="68">
        <f t="shared" si="556"/>
        <v>-1.3467874862246563</v>
      </c>
      <c r="AY1793" s="68">
        <f t="shared" si="557"/>
        <v>-0.39500813097097975</v>
      </c>
      <c r="AZ1793" s="68">
        <f t="shared" si="558"/>
        <v>0.35770949462600871</v>
      </c>
      <c r="BA1793" s="68">
        <f t="shared" si="559"/>
        <v>0.42246192608331434</v>
      </c>
      <c r="BB1793" s="68">
        <f t="shared" si="560"/>
        <v>0.95177935525367652</v>
      </c>
    </row>
    <row r="1794" spans="1:54" x14ac:dyDescent="0.3">
      <c r="A1794" s="64">
        <v>28456</v>
      </c>
      <c r="B1794" s="57">
        <v>0.23599999999999999</v>
      </c>
      <c r="C1794" s="57"/>
      <c r="D1794" s="57">
        <v>5.415</v>
      </c>
      <c r="E1794" s="57">
        <f t="shared" si="545"/>
        <v>0.23599999999999999</v>
      </c>
      <c r="F1794" s="57">
        <f t="shared" si="546"/>
        <v>5.1790000000000003</v>
      </c>
      <c r="G1794" s="57">
        <f t="shared" si="547"/>
        <v>0</v>
      </c>
      <c r="H1794" s="57">
        <f>IF(Q1793&gt;SetUp!$B$56,SetUp!$B$56,Q1793)</f>
        <v>0</v>
      </c>
      <c r="I1794" s="57">
        <f t="shared" si="561"/>
        <v>0.24770794649828898</v>
      </c>
      <c r="J1794" s="57">
        <f>MIN(F1794,H1794,(1-EXP(-SetUp!$B$52*H1794/SetUp!$B$56))*F1794)</f>
        <v>0</v>
      </c>
      <c r="K1794" s="57">
        <f t="shared" si="548"/>
        <v>0</v>
      </c>
      <c r="L1794" s="57">
        <f>IF(I1794&lt;=0,0,MIN(SetUp!$B$50*I1794^SetUp!$B$55,I1794))</f>
        <v>1.9995368676443159E-3</v>
      </c>
      <c r="M1794" s="57">
        <f t="shared" si="549"/>
        <v>0.24570840963064466</v>
      </c>
      <c r="N1794" s="57">
        <f>IF(SetUp!$B$62=0,X1794,(B1794-E1794)*(1-(H1794/SetUp!$B$66/SetUp!$B$56)))</f>
        <v>0</v>
      </c>
      <c r="O1794" s="57">
        <f>K1794*SetUp!$B$65</f>
        <v>0</v>
      </c>
      <c r="P1794" s="57">
        <f>MIN(SetUp!$B$54*L1794^SetUp!$B$51,L1794)</f>
        <v>1.1406925746657169E-3</v>
      </c>
      <c r="Q1794" s="57">
        <f t="shared" si="550"/>
        <v>0</v>
      </c>
      <c r="R1794" s="57">
        <f>IF((H1794+N1794-O1794)&gt;SetUp!$B$56,T1793+H1794+N1794-O1794-SetUp!$B$56,T1793)</f>
        <v>0</v>
      </c>
      <c r="S1794" s="57">
        <f>R1794*SetUp!$B$65</f>
        <v>0</v>
      </c>
      <c r="T1794" s="57">
        <f>IF((R1794-S1794)&lt;SetUp!$B$53,R1794-S1794,SetUp!$B$53)</f>
        <v>0</v>
      </c>
      <c r="U1794" s="57">
        <f t="shared" si="551"/>
        <v>0.24570840963064466</v>
      </c>
      <c r="V1794" s="57">
        <f>(L1794-P1794)/1000*SetUp!$B$13*1000000/SetUp!$B$48</f>
        <v>4.8849073452290892E-2</v>
      </c>
      <c r="W1794" s="57">
        <f t="shared" si="562"/>
        <v>0</v>
      </c>
      <c r="X1794" s="57">
        <f>MAX((SetUp!$B$56*(1-($H1794/SetUp!$B$56)^2)*TANH(($B1794-$D1794)/SetUp!$B$56))/(1+$H1794/SetUp!$B$56*TANH(($B1794-$D1794)/SetUp!$B$56)),0)</f>
        <v>0</v>
      </c>
      <c r="AP1794" s="64">
        <v>29038</v>
      </c>
      <c r="AQ1794" s="55">
        <v>7</v>
      </c>
      <c r="AR1794" s="55">
        <v>184</v>
      </c>
      <c r="AS1794" s="66">
        <f t="shared" si="552"/>
        <v>4.4999999999999998E-2</v>
      </c>
      <c r="AT1794" s="66">
        <f t="shared" si="553"/>
        <v>0.39015941316512337</v>
      </c>
      <c r="AU1794" s="55" t="str">
        <f>IF(OR($AP1794&lt;SetUp!$B$97,$AP1794&gt;SetUp!$B$98),"Não","Sim")</f>
        <v>Não</v>
      </c>
      <c r="AV1794" s="68">
        <f t="shared" si="554"/>
        <v>0.21213203435596426</v>
      </c>
      <c r="AW1794" s="68">
        <f t="shared" si="555"/>
        <v>0.62462741947910305</v>
      </c>
      <c r="AX1794" s="68">
        <f t="shared" si="556"/>
        <v>-1.3467874862246563</v>
      </c>
      <c r="AY1794" s="68">
        <f t="shared" si="557"/>
        <v>-0.40875791063399158</v>
      </c>
      <c r="AZ1794" s="68">
        <f t="shared" si="558"/>
        <v>0.34515941316512339</v>
      </c>
      <c r="BA1794" s="68">
        <f t="shared" si="559"/>
        <v>0.41249538512313877</v>
      </c>
      <c r="BB1794" s="68">
        <f t="shared" si="560"/>
        <v>0.93802957559066469</v>
      </c>
    </row>
    <row r="1795" spans="1:54" x14ac:dyDescent="0.3">
      <c r="A1795" s="64">
        <v>28457</v>
      </c>
      <c r="B1795" s="57">
        <v>0.76300000000000001</v>
      </c>
      <c r="C1795" s="57"/>
      <c r="D1795" s="57">
        <v>5.415</v>
      </c>
      <c r="E1795" s="57">
        <f t="shared" ref="E1795:E1858" si="563">IF(B1795&gt;=D1795,D1795,B1795)</f>
        <v>0.76300000000000001</v>
      </c>
      <c r="F1795" s="57">
        <f t="shared" ref="F1795:F1858" si="564">D1795-E1795</f>
        <v>4.6520000000000001</v>
      </c>
      <c r="G1795" s="57">
        <f t="shared" ref="G1795:G1858" si="565">MAX(B1795-D1795-N1795,0)</f>
        <v>0</v>
      </c>
      <c r="H1795" s="57">
        <f>IF(Q1794&gt;SetUp!$B$56,SetUp!$B$56,Q1794)</f>
        <v>0</v>
      </c>
      <c r="I1795" s="57">
        <f t="shared" si="561"/>
        <v>0.24570840963064466</v>
      </c>
      <c r="J1795" s="57">
        <f>MIN(F1795,H1795,(1-EXP(-SetUp!$B$52*H1795/SetUp!$B$56))*F1795)</f>
        <v>0</v>
      </c>
      <c r="K1795" s="57">
        <f t="shared" ref="K1795:K1858" si="566">MAX(H1795-J1795,0)</f>
        <v>0</v>
      </c>
      <c r="L1795" s="57">
        <f>IF(I1795&lt;=0,0,MIN(SetUp!$B$50*I1795^SetUp!$B$55,I1795))</f>
        <v>1.9727083640397867E-3</v>
      </c>
      <c r="M1795" s="57">
        <f t="shared" ref="M1795:M1858" si="567">MAX(I1795-L1795,0)</f>
        <v>0.24373570126660488</v>
      </c>
      <c r="N1795" s="57">
        <f>IF(SetUp!$B$62=0,X1795,(B1795-E1795)*(1-(H1795/SetUp!$B$66/SetUp!$B$56)))</f>
        <v>0</v>
      </c>
      <c r="O1795" s="57">
        <f>K1795*SetUp!$B$65</f>
        <v>0</v>
      </c>
      <c r="P1795" s="57">
        <f>MIN(SetUp!$B$54*L1795^SetUp!$B$51,L1795)</f>
        <v>1.1256461370381125E-3</v>
      </c>
      <c r="Q1795" s="57">
        <f t="shared" ref="Q1795:Q1858" si="568">IF((K1795+N1795-O1795)&lt;0,0,K1795+N1795-O1795)</f>
        <v>0</v>
      </c>
      <c r="R1795" s="57">
        <f>IF((H1795+N1795-O1795)&gt;SetUp!$B$56,T1794+H1795+N1795-O1795-SetUp!$B$56,T1794)</f>
        <v>0</v>
      </c>
      <c r="S1795" s="57">
        <f>R1795*SetUp!$B$65</f>
        <v>0</v>
      </c>
      <c r="T1795" s="57">
        <f>IF((R1795-S1795)&lt;SetUp!$B$53,R1795-S1795,SetUp!$B$53)</f>
        <v>0</v>
      </c>
      <c r="U1795" s="57">
        <f t="shared" ref="U1795:U1858" si="569">M1795+R1795-T1795</f>
        <v>0.24373570126660488</v>
      </c>
      <c r="V1795" s="57">
        <f>(L1795-P1795)/1000*SetUp!$B$13*1000000/SetUp!$B$48</f>
        <v>4.8178936838434529E-2</v>
      </c>
      <c r="W1795" s="57">
        <f t="shared" si="562"/>
        <v>-5.6812193838240432E-17</v>
      </c>
      <c r="X1795" s="57">
        <f>MAX((SetUp!$B$56*(1-($H1795/SetUp!$B$56)^2)*TANH(($B1795-$D1795)/SetUp!$B$56))/(1+$H1795/SetUp!$B$56*TANH(($B1795-$D1795)/SetUp!$B$56)),0)</f>
        <v>0</v>
      </c>
      <c r="AP1795" s="64">
        <v>29039</v>
      </c>
      <c r="AQ1795" s="55">
        <v>7</v>
      </c>
      <c r="AR1795" s="55">
        <v>185</v>
      </c>
      <c r="AS1795" s="66">
        <f t="shared" ref="AS1795:AS1858" si="570">VLOOKUP($AP1795,$A:$C,3,FALSE)</f>
        <v>0.04</v>
      </c>
      <c r="AT1795" s="66">
        <f t="shared" ref="AT1795:AT1858" si="571">VLOOKUP($AP1795,$A:$V,22,FALSE)</f>
        <v>0.37814909586124723</v>
      </c>
      <c r="AU1795" s="55" t="str">
        <f>IF(OR($AP1795&lt;SetUp!$B$97,$AP1795&gt;SetUp!$B$98),"Não","Sim")</f>
        <v>Não</v>
      </c>
      <c r="AV1795" s="68">
        <f t="shared" ref="AV1795:AV1858" si="572">IFERROR(SQRT(AS1795),0)</f>
        <v>0.2</v>
      </c>
      <c r="AW1795" s="68">
        <f t="shared" ref="AW1795:AW1858" si="573">IFERROR(SQRT(AT1795),0)</f>
        <v>0.61493828622167224</v>
      </c>
      <c r="AX1795" s="68">
        <f t="shared" ref="AX1795:AX1858" si="574">IFERROR(LOG(AS1795),0)</f>
        <v>-1.3979400086720375</v>
      </c>
      <c r="AY1795" s="68">
        <f t="shared" ref="AY1795:AY1858" si="575">IFERROR(LOG(AT1795),0)</f>
        <v>-0.42233693364666597</v>
      </c>
      <c r="AZ1795" s="68">
        <f t="shared" ref="AZ1795:AZ1858" si="576">AT1795-AS1795</f>
        <v>0.33814909586124725</v>
      </c>
      <c r="BA1795" s="68">
        <f t="shared" ref="BA1795:BA1858" si="577">AW1795-AV1795</f>
        <v>0.41493828622167223</v>
      </c>
      <c r="BB1795" s="68">
        <f t="shared" ref="BB1795:BB1858" si="578">AY1795-AX1795</f>
        <v>0.97560307502537147</v>
      </c>
    </row>
    <row r="1796" spans="1:54" x14ac:dyDescent="0.3">
      <c r="A1796" s="64">
        <v>28458</v>
      </c>
      <c r="B1796" s="57">
        <v>2.9510000000000001</v>
      </c>
      <c r="C1796" s="57"/>
      <c r="D1796" s="57">
        <v>5.415</v>
      </c>
      <c r="E1796" s="57">
        <f t="shared" si="563"/>
        <v>2.9510000000000001</v>
      </c>
      <c r="F1796" s="57">
        <f t="shared" si="564"/>
        <v>2.464</v>
      </c>
      <c r="G1796" s="57">
        <f t="shared" si="565"/>
        <v>0</v>
      </c>
      <c r="H1796" s="57">
        <f>IF(Q1795&gt;SetUp!$B$56,SetUp!$B$56,Q1795)</f>
        <v>0</v>
      </c>
      <c r="I1796" s="57">
        <f t="shared" ref="I1796:I1859" si="579">U1795+G1796+O1796</f>
        <v>0.24373570126660488</v>
      </c>
      <c r="J1796" s="57">
        <f>MIN(F1796,H1796,(1-EXP(-SetUp!$B$52*H1796/SetUp!$B$56))*F1796)</f>
        <v>0</v>
      </c>
      <c r="K1796" s="57">
        <f t="shared" si="566"/>
        <v>0</v>
      </c>
      <c r="L1796" s="57">
        <f>IF(I1796&lt;=0,0,MIN(SetUp!$B$50*I1796^SetUp!$B$55,I1796))</f>
        <v>1.946382075731013E-3</v>
      </c>
      <c r="M1796" s="57">
        <f t="shared" si="567"/>
        <v>0.24178931919087387</v>
      </c>
      <c r="N1796" s="57">
        <f>IF(SetUp!$B$62=0,X1796,(B1796-E1796)*(1-(H1796/SetUp!$B$66/SetUp!$B$56)))</f>
        <v>0</v>
      </c>
      <c r="O1796" s="57">
        <f>K1796*SetUp!$B$65</f>
        <v>0</v>
      </c>
      <c r="P1796" s="57">
        <f>MIN(SetUp!$B$54*L1796^SetUp!$B$51,L1796)</f>
        <v>1.1108779765097621E-3</v>
      </c>
      <c r="Q1796" s="57">
        <f t="shared" si="568"/>
        <v>0</v>
      </c>
      <c r="R1796" s="57">
        <f>IF((H1796+N1796-O1796)&gt;SetUp!$B$56,T1795+H1796+N1796-O1796-SetUp!$B$56,T1795)</f>
        <v>0</v>
      </c>
      <c r="S1796" s="57">
        <f>R1796*SetUp!$B$65</f>
        <v>0</v>
      </c>
      <c r="T1796" s="57">
        <f>IF((R1796-S1796)&lt;SetUp!$B$53,R1796-S1796,SetUp!$B$53)</f>
        <v>0</v>
      </c>
      <c r="U1796" s="57">
        <f t="shared" si="569"/>
        <v>0.24178931919087387</v>
      </c>
      <c r="V1796" s="57">
        <f>(L1796-P1796)/1000*SetUp!$B$13*1000000/SetUp!$B$48</f>
        <v>4.7521537310332949E-2</v>
      </c>
      <c r="W1796" s="57">
        <f t="shared" ref="W1796:W1859" si="580">Q1796+U1796+T1796-H1796-U1795-T1795-B1796+E1796+J1796+L1796</f>
        <v>1.7824283715661693E-16</v>
      </c>
      <c r="X1796" s="57">
        <f>MAX((SetUp!$B$56*(1-($H1796/SetUp!$B$56)^2)*TANH(($B1796-$D1796)/SetUp!$B$56))/(1+$H1796/SetUp!$B$56*TANH(($B1796-$D1796)/SetUp!$B$56)),0)</f>
        <v>0</v>
      </c>
      <c r="AP1796" s="64">
        <v>29040</v>
      </c>
      <c r="AQ1796" s="55">
        <v>7</v>
      </c>
      <c r="AR1796" s="55">
        <v>186</v>
      </c>
      <c r="AS1796" s="66">
        <f t="shared" si="570"/>
        <v>0.04</v>
      </c>
      <c r="AT1796" s="66">
        <f t="shared" si="571"/>
        <v>0.36664905877621901</v>
      </c>
      <c r="AU1796" s="55" t="str">
        <f>IF(OR($AP1796&lt;SetUp!$B$97,$AP1796&gt;SetUp!$B$98),"Não","Sim")</f>
        <v>Não</v>
      </c>
      <c r="AV1796" s="68">
        <f t="shared" si="572"/>
        <v>0.2</v>
      </c>
      <c r="AW1796" s="68">
        <f t="shared" si="573"/>
        <v>0.60551553140792269</v>
      </c>
      <c r="AX1796" s="68">
        <f t="shared" si="574"/>
        <v>-1.3979400086720375</v>
      </c>
      <c r="AY1796" s="68">
        <f t="shared" si="575"/>
        <v>-0.43574942554309859</v>
      </c>
      <c r="AZ1796" s="68">
        <f t="shared" si="576"/>
        <v>0.32664905877621903</v>
      </c>
      <c r="BA1796" s="68">
        <f t="shared" si="577"/>
        <v>0.40551553140792268</v>
      </c>
      <c r="BB1796" s="68">
        <f t="shared" si="578"/>
        <v>0.9621905831289389</v>
      </c>
    </row>
    <row r="1797" spans="1:54" x14ac:dyDescent="0.3">
      <c r="A1797" s="64">
        <v>28459</v>
      </c>
      <c r="B1797" s="57">
        <v>0.76600000000000001</v>
      </c>
      <c r="C1797" s="57"/>
      <c r="D1797" s="57">
        <v>5.415</v>
      </c>
      <c r="E1797" s="57">
        <f t="shared" si="563"/>
        <v>0.76600000000000001</v>
      </c>
      <c r="F1797" s="57">
        <f t="shared" si="564"/>
        <v>4.649</v>
      </c>
      <c r="G1797" s="57">
        <f t="shared" si="565"/>
        <v>0</v>
      </c>
      <c r="H1797" s="57">
        <f>IF(Q1796&gt;SetUp!$B$56,SetUp!$B$56,Q1796)</f>
        <v>0</v>
      </c>
      <c r="I1797" s="57">
        <f t="shared" si="579"/>
        <v>0.24178931919087387</v>
      </c>
      <c r="J1797" s="57">
        <f>MIN(F1797,H1797,(1-EXP(-SetUp!$B$52*H1797/SetUp!$B$56))*F1797)</f>
        <v>0</v>
      </c>
      <c r="K1797" s="57">
        <f t="shared" si="566"/>
        <v>0</v>
      </c>
      <c r="L1797" s="57">
        <f>IF(I1797&lt;=0,0,MIN(SetUp!$B$50*I1797^SetUp!$B$55,I1797))</f>
        <v>1.920545962153073E-3</v>
      </c>
      <c r="M1797" s="57">
        <f t="shared" si="567"/>
        <v>0.2398687732287208</v>
      </c>
      <c r="N1797" s="57">
        <f>IF(SetUp!$B$62=0,X1797,(B1797-E1797)*(1-(H1797/SetUp!$B$66/SetUp!$B$56)))</f>
        <v>0</v>
      </c>
      <c r="O1797" s="57">
        <f>K1797*SetUp!$B$65</f>
        <v>0</v>
      </c>
      <c r="P1797" s="57">
        <f>MIN(SetUp!$B$54*L1797^SetUp!$B$51,L1797)</f>
        <v>1.0963814834655185E-3</v>
      </c>
      <c r="Q1797" s="57">
        <f t="shared" si="568"/>
        <v>0</v>
      </c>
      <c r="R1797" s="57">
        <f>IF((H1797+N1797-O1797)&gt;SetUp!$B$56,T1796+H1797+N1797-O1797-SetUp!$B$56,T1796)</f>
        <v>0</v>
      </c>
      <c r="S1797" s="57">
        <f>R1797*SetUp!$B$65</f>
        <v>0</v>
      </c>
      <c r="T1797" s="57">
        <f>IF((R1797-S1797)&lt;SetUp!$B$53,R1797-S1797,SetUp!$B$53)</f>
        <v>0</v>
      </c>
      <c r="U1797" s="57">
        <f t="shared" si="569"/>
        <v>0.2398687732287208</v>
      </c>
      <c r="V1797" s="57">
        <f>(L1797-P1797)/1000*SetUp!$B$13*1000000/SetUp!$B$48</f>
        <v>4.6876565968146426E-2</v>
      </c>
      <c r="W1797" s="57">
        <f t="shared" si="580"/>
        <v>-2.1684043449710089E-18</v>
      </c>
      <c r="X1797" s="57">
        <f>MAX((SetUp!$B$56*(1-($H1797/SetUp!$B$56)^2)*TANH(($B1797-$D1797)/SetUp!$B$56))/(1+$H1797/SetUp!$B$56*TANH(($B1797-$D1797)/SetUp!$B$56)),0)</f>
        <v>0</v>
      </c>
      <c r="AP1797" s="64">
        <v>29041</v>
      </c>
      <c r="AQ1797" s="55">
        <v>7</v>
      </c>
      <c r="AR1797" s="55">
        <v>187</v>
      </c>
      <c r="AS1797" s="66">
        <f t="shared" si="570"/>
        <v>0.04</v>
      </c>
      <c r="AT1797" s="66">
        <f t="shared" si="571"/>
        <v>0.35563176394157681</v>
      </c>
      <c r="AU1797" s="55" t="str">
        <f>IF(OR($AP1797&lt;SetUp!$B$97,$AP1797&gt;SetUp!$B$98),"Não","Sim")</f>
        <v>Não</v>
      </c>
      <c r="AV1797" s="68">
        <f t="shared" si="572"/>
        <v>0.2</v>
      </c>
      <c r="AW1797" s="68">
        <f t="shared" si="573"/>
        <v>0.59634869325049822</v>
      </c>
      <c r="AX1797" s="68">
        <f t="shared" si="574"/>
        <v>-1.3979400086720375</v>
      </c>
      <c r="AY1797" s="68">
        <f t="shared" si="575"/>
        <v>-0.44899945611444309</v>
      </c>
      <c r="AZ1797" s="68">
        <f t="shared" si="576"/>
        <v>0.31563176394157683</v>
      </c>
      <c r="BA1797" s="68">
        <f t="shared" si="577"/>
        <v>0.39634869325049821</v>
      </c>
      <c r="BB1797" s="68">
        <f t="shared" si="578"/>
        <v>0.94894055255759446</v>
      </c>
    </row>
    <row r="1798" spans="1:54" x14ac:dyDescent="0.3">
      <c r="A1798" s="64">
        <v>28460</v>
      </c>
      <c r="B1798" s="57">
        <v>1.7000000000000001E-2</v>
      </c>
      <c r="C1798" s="57"/>
      <c r="D1798" s="57">
        <v>5.4390000000000001</v>
      </c>
      <c r="E1798" s="57">
        <f t="shared" si="563"/>
        <v>1.7000000000000001E-2</v>
      </c>
      <c r="F1798" s="57">
        <f t="shared" si="564"/>
        <v>5.4219999999999997</v>
      </c>
      <c r="G1798" s="57">
        <f t="shared" si="565"/>
        <v>0</v>
      </c>
      <c r="H1798" s="57">
        <f>IF(Q1797&gt;SetUp!$B$56,SetUp!$B$56,Q1797)</f>
        <v>0</v>
      </c>
      <c r="I1798" s="57">
        <f t="shared" si="579"/>
        <v>0.2398687732287208</v>
      </c>
      <c r="J1798" s="57">
        <f>MIN(F1798,H1798,(1-EXP(-SetUp!$B$52*H1798/SetUp!$B$56))*F1798)</f>
        <v>0</v>
      </c>
      <c r="K1798" s="57">
        <f t="shared" si="566"/>
        <v>0</v>
      </c>
      <c r="L1798" s="57">
        <f>IF(I1798&lt;=0,0,MIN(SetUp!$B$50*I1798^SetUp!$B$55,I1798))</f>
        <v>1.8951883341092135E-3</v>
      </c>
      <c r="M1798" s="57">
        <f t="shared" si="567"/>
        <v>0.2379735848946116</v>
      </c>
      <c r="N1798" s="57">
        <f>IF(SetUp!$B$62=0,X1798,(B1798-E1798)*(1-(H1798/SetUp!$B$66/SetUp!$B$56)))</f>
        <v>0</v>
      </c>
      <c r="O1798" s="57">
        <f>K1798*SetUp!$B$65</f>
        <v>0</v>
      </c>
      <c r="P1798" s="57">
        <f>MIN(SetUp!$B$54*L1798^SetUp!$B$51,L1798)</f>
        <v>1.0821502397114604E-3</v>
      </c>
      <c r="Q1798" s="57">
        <f t="shared" si="568"/>
        <v>0</v>
      </c>
      <c r="R1798" s="57">
        <f>IF((H1798+N1798-O1798)&gt;SetUp!$B$56,T1797+H1798+N1798-O1798-SetUp!$B$56,T1797)</f>
        <v>0</v>
      </c>
      <c r="S1798" s="57">
        <f>R1798*SetUp!$B$65</f>
        <v>0</v>
      </c>
      <c r="T1798" s="57">
        <f>IF((R1798-S1798)&lt;SetUp!$B$53,R1798-S1798,SetUp!$B$53)</f>
        <v>0</v>
      </c>
      <c r="U1798" s="57">
        <f t="shared" si="569"/>
        <v>0.2379735848946116</v>
      </c>
      <c r="V1798" s="57">
        <f>(L1798-P1798)/1000*SetUp!$B$13*1000000/SetUp!$B$48</f>
        <v>4.6243723009446736E-2</v>
      </c>
      <c r="W1798" s="57">
        <f t="shared" si="580"/>
        <v>8.8904578143811364E-18</v>
      </c>
      <c r="X1798" s="57">
        <f>MAX((SetUp!$B$56*(1-($H1798/SetUp!$B$56)^2)*TANH(($B1798-$D1798)/SetUp!$B$56))/(1+$H1798/SetUp!$B$56*TANH(($B1798-$D1798)/SetUp!$B$56)),0)</f>
        <v>0</v>
      </c>
      <c r="AP1798" s="64">
        <v>29042</v>
      </c>
      <c r="AQ1798" s="55">
        <v>7</v>
      </c>
      <c r="AR1798" s="55">
        <v>188</v>
      </c>
      <c r="AS1798" s="66">
        <f t="shared" si="570"/>
        <v>0.04</v>
      </c>
      <c r="AT1798" s="66">
        <f t="shared" si="571"/>
        <v>0.34507146924758814</v>
      </c>
      <c r="AU1798" s="55" t="str">
        <f>IF(OR($AP1798&lt;SetUp!$B$97,$AP1798&gt;SetUp!$B$98),"Não","Sim")</f>
        <v>Não</v>
      </c>
      <c r="AV1798" s="68">
        <f t="shared" si="572"/>
        <v>0.2</v>
      </c>
      <c r="AW1798" s="68">
        <f t="shared" si="573"/>
        <v>0.58742784173682827</v>
      </c>
      <c r="AX1798" s="68">
        <f t="shared" si="574"/>
        <v>-1.3979400086720375</v>
      </c>
      <c r="AY1798" s="68">
        <f t="shared" si="575"/>
        <v>-0.46209094699817066</v>
      </c>
      <c r="AZ1798" s="68">
        <f t="shared" si="576"/>
        <v>0.30507146924758816</v>
      </c>
      <c r="BA1798" s="68">
        <f t="shared" si="577"/>
        <v>0.38742784173682826</v>
      </c>
      <c r="BB1798" s="68">
        <f t="shared" si="578"/>
        <v>0.93584906167386683</v>
      </c>
    </row>
    <row r="1799" spans="1:54" x14ac:dyDescent="0.3">
      <c r="A1799" s="64">
        <v>28461</v>
      </c>
      <c r="B1799" s="57">
        <v>0</v>
      </c>
      <c r="C1799" s="57"/>
      <c r="D1799" s="57">
        <v>5.4390000000000001</v>
      </c>
      <c r="E1799" s="57">
        <f t="shared" si="563"/>
        <v>0</v>
      </c>
      <c r="F1799" s="57">
        <f t="shared" si="564"/>
        <v>5.4390000000000001</v>
      </c>
      <c r="G1799" s="57">
        <f t="shared" si="565"/>
        <v>0</v>
      </c>
      <c r="H1799" s="57">
        <f>IF(Q1798&gt;SetUp!$B$56,SetUp!$B$56,Q1798)</f>
        <v>0</v>
      </c>
      <c r="I1799" s="57">
        <f t="shared" si="579"/>
        <v>0.2379735848946116</v>
      </c>
      <c r="J1799" s="57">
        <f>MIN(F1799,H1799,(1-EXP(-SetUp!$B$52*H1799/SetUp!$B$56))*F1799)</f>
        <v>0</v>
      </c>
      <c r="K1799" s="57">
        <f t="shared" si="566"/>
        <v>0</v>
      </c>
      <c r="L1799" s="57">
        <f>IF(I1799&lt;=0,0,MIN(SetUp!$B$50*I1799^SetUp!$B$55,I1799))</f>
        <v>1.8702978417048334E-3</v>
      </c>
      <c r="M1799" s="57">
        <f t="shared" si="567"/>
        <v>0.23610328705290676</v>
      </c>
      <c r="N1799" s="57">
        <f>IF(SetUp!$B$62=0,X1799,(B1799-E1799)*(1-(H1799/SetUp!$B$66/SetUp!$B$56)))</f>
        <v>0</v>
      </c>
      <c r="O1799" s="57">
        <f>K1799*SetUp!$B$65</f>
        <v>0</v>
      </c>
      <c r="P1799" s="57">
        <f>MIN(SetUp!$B$54*L1799^SetUp!$B$51,L1799)</f>
        <v>1.0681780119433932E-3</v>
      </c>
      <c r="Q1799" s="57">
        <f t="shared" si="568"/>
        <v>0</v>
      </c>
      <c r="R1799" s="57">
        <f>IF((H1799+N1799-O1799)&gt;SetUp!$B$56,T1798+H1799+N1799-O1799-SetUp!$B$56,T1798)</f>
        <v>0</v>
      </c>
      <c r="S1799" s="57">
        <f>R1799*SetUp!$B$65</f>
        <v>0</v>
      </c>
      <c r="T1799" s="57">
        <f>IF((R1799-S1799)&lt;SetUp!$B$53,R1799-S1799,SetUp!$B$53)</f>
        <v>0</v>
      </c>
      <c r="U1799" s="57">
        <f t="shared" si="569"/>
        <v>0.23610328705290676</v>
      </c>
      <c r="V1799" s="57">
        <f>(L1799-P1799)/1000*SetUp!$B$13*1000000/SetUp!$B$48</f>
        <v>4.5622717414426625E-2</v>
      </c>
      <c r="W1799" s="57">
        <f t="shared" si="580"/>
        <v>-4.3368086899420177E-18</v>
      </c>
      <c r="X1799" s="57">
        <f>MAX((SetUp!$B$56*(1-($H1799/SetUp!$B$56)^2)*TANH(($B1799-$D1799)/SetUp!$B$56))/(1+$H1799/SetUp!$B$56*TANH(($B1799-$D1799)/SetUp!$B$56)),0)</f>
        <v>0</v>
      </c>
      <c r="AP1799" s="64">
        <v>29043</v>
      </c>
      <c r="AQ1799" s="55">
        <v>7</v>
      </c>
      <c r="AR1799" s="55">
        <v>189</v>
      </c>
      <c r="AS1799" s="66">
        <f t="shared" si="570"/>
        <v>0.04</v>
      </c>
      <c r="AT1799" s="66">
        <f t="shared" si="571"/>
        <v>0.33494409154819021</v>
      </c>
      <c r="AU1799" s="55" t="str">
        <f>IF(OR($AP1799&lt;SetUp!$B$97,$AP1799&gt;SetUp!$B$98),"Não","Sim")</f>
        <v>Não</v>
      </c>
      <c r="AV1799" s="68">
        <f t="shared" si="572"/>
        <v>0.2</v>
      </c>
      <c r="AW1799" s="68">
        <f t="shared" si="573"/>
        <v>0.57874354557799623</v>
      </c>
      <c r="AX1799" s="68">
        <f t="shared" si="574"/>
        <v>-1.3979400086720375</v>
      </c>
      <c r="AY1799" s="68">
        <f t="shared" si="575"/>
        <v>-0.47502767880928859</v>
      </c>
      <c r="AZ1799" s="68">
        <f t="shared" si="576"/>
        <v>0.29494409154819023</v>
      </c>
      <c r="BA1799" s="68">
        <f t="shared" si="577"/>
        <v>0.37874354557799622</v>
      </c>
      <c r="BB1799" s="68">
        <f t="shared" si="578"/>
        <v>0.92291232986274885</v>
      </c>
    </row>
    <row r="1800" spans="1:54" x14ac:dyDescent="0.3">
      <c r="A1800" s="64">
        <v>28462</v>
      </c>
      <c r="B1800" s="57">
        <v>0.13100000000000001</v>
      </c>
      <c r="C1800" s="57"/>
      <c r="D1800" s="57">
        <v>5.4390000000000001</v>
      </c>
      <c r="E1800" s="57">
        <f t="shared" si="563"/>
        <v>0.13100000000000001</v>
      </c>
      <c r="F1800" s="57">
        <f t="shared" si="564"/>
        <v>5.3079999999999998</v>
      </c>
      <c r="G1800" s="57">
        <f t="shared" si="565"/>
        <v>0</v>
      </c>
      <c r="H1800" s="57">
        <f>IF(Q1799&gt;SetUp!$B$56,SetUp!$B$56,Q1799)</f>
        <v>0</v>
      </c>
      <c r="I1800" s="57">
        <f t="shared" si="579"/>
        <v>0.23610328705290676</v>
      </c>
      <c r="J1800" s="57">
        <f>MIN(F1800,H1800,(1-EXP(-SetUp!$B$52*H1800/SetUp!$B$56))*F1800)</f>
        <v>0</v>
      </c>
      <c r="K1800" s="57">
        <f t="shared" si="566"/>
        <v>0</v>
      </c>
      <c r="L1800" s="57">
        <f>IF(I1800&lt;=0,0,MIN(SetUp!$B$50*I1800^SetUp!$B$55,I1800))</f>
        <v>1.8458634627574627E-3</v>
      </c>
      <c r="M1800" s="57">
        <f t="shared" si="567"/>
        <v>0.23425742359014928</v>
      </c>
      <c r="N1800" s="57">
        <f>IF(SetUp!$B$62=0,X1800,(B1800-E1800)*(1-(H1800/SetUp!$B$66/SetUp!$B$56)))</f>
        <v>0</v>
      </c>
      <c r="O1800" s="57">
        <f>K1800*SetUp!$B$65</f>
        <v>0</v>
      </c>
      <c r="P1800" s="57">
        <f>MIN(SetUp!$B$54*L1800^SetUp!$B$51,L1800)</f>
        <v>1.0544587454715997E-3</v>
      </c>
      <c r="Q1800" s="57">
        <f t="shared" si="568"/>
        <v>0</v>
      </c>
      <c r="R1800" s="57">
        <f>IF((H1800+N1800-O1800)&gt;SetUp!$B$56,T1799+H1800+N1800-O1800-SetUp!$B$56,T1799)</f>
        <v>0</v>
      </c>
      <c r="S1800" s="57">
        <f>R1800*SetUp!$B$65</f>
        <v>0</v>
      </c>
      <c r="T1800" s="57">
        <f>IF((R1800-S1800)&lt;SetUp!$B$53,R1800-S1800,SetUp!$B$53)</f>
        <v>0</v>
      </c>
      <c r="U1800" s="57">
        <f t="shared" si="569"/>
        <v>0.23425742359014928</v>
      </c>
      <c r="V1800" s="57">
        <f>(L1800-P1800)/1000*SetUp!$B$13*1000000/SetUp!$B$48</f>
        <v>4.5013266643607948E-2</v>
      </c>
      <c r="W1800" s="57">
        <f t="shared" si="580"/>
        <v>-1.1709383462843448E-17</v>
      </c>
      <c r="X1800" s="57">
        <f>MAX((SetUp!$B$56*(1-($H1800/SetUp!$B$56)^2)*TANH(($B1800-$D1800)/SetUp!$B$56))/(1+$H1800/SetUp!$B$56*TANH(($B1800-$D1800)/SetUp!$B$56)),0)</f>
        <v>0</v>
      </c>
      <c r="AP1800" s="64">
        <v>29044</v>
      </c>
      <c r="AQ1800" s="55">
        <v>7</v>
      </c>
      <c r="AR1800" s="55">
        <v>190</v>
      </c>
      <c r="AS1800" s="66">
        <f t="shared" si="570"/>
        <v>0</v>
      </c>
      <c r="AT1800" s="66">
        <f t="shared" si="571"/>
        <v>0.32522708167730491</v>
      </c>
      <c r="AU1800" s="55" t="str">
        <f>IF(OR($AP1800&lt;SetUp!$B$97,$AP1800&gt;SetUp!$B$98),"Não","Sim")</f>
        <v>Não</v>
      </c>
      <c r="AV1800" s="68">
        <f t="shared" si="572"/>
        <v>0</v>
      </c>
      <c r="AW1800" s="68">
        <f t="shared" si="573"/>
        <v>0.57028684157825782</v>
      </c>
      <c r="AX1800" s="68">
        <f t="shared" si="574"/>
        <v>0</v>
      </c>
      <c r="AY1800" s="68">
        <f t="shared" si="575"/>
        <v>-0.48781329784637834</v>
      </c>
      <c r="AZ1800" s="68">
        <f t="shared" si="576"/>
        <v>0.32522708167730491</v>
      </c>
      <c r="BA1800" s="68">
        <f t="shared" si="577"/>
        <v>0.57028684157825782</v>
      </c>
      <c r="BB1800" s="68">
        <f t="shared" si="578"/>
        <v>-0.48781329784637834</v>
      </c>
    </row>
    <row r="1801" spans="1:54" x14ac:dyDescent="0.3">
      <c r="A1801" s="64">
        <v>28463</v>
      </c>
      <c r="B1801" s="57">
        <v>0</v>
      </c>
      <c r="C1801" s="57"/>
      <c r="D1801" s="57">
        <v>5.4390000000000001</v>
      </c>
      <c r="E1801" s="57">
        <f t="shared" si="563"/>
        <v>0</v>
      </c>
      <c r="F1801" s="57">
        <f t="shared" si="564"/>
        <v>5.4390000000000001</v>
      </c>
      <c r="G1801" s="57">
        <f t="shared" si="565"/>
        <v>0</v>
      </c>
      <c r="H1801" s="57">
        <f>IF(Q1800&gt;SetUp!$B$56,SetUp!$B$56,Q1800)</f>
        <v>0</v>
      </c>
      <c r="I1801" s="57">
        <f t="shared" si="579"/>
        <v>0.23425742359014928</v>
      </c>
      <c r="J1801" s="57">
        <f>MIN(F1801,H1801,(1-EXP(-SetUp!$B$52*H1801/SetUp!$B$56))*F1801)</f>
        <v>0</v>
      </c>
      <c r="K1801" s="57">
        <f t="shared" si="566"/>
        <v>0</v>
      </c>
      <c r="L1801" s="57">
        <f>IF(I1801&lt;=0,0,MIN(SetUp!$B$50*I1801^SetUp!$B$55,I1801))</f>
        <v>1.8218744916615442E-3</v>
      </c>
      <c r="M1801" s="57">
        <f t="shared" si="567"/>
        <v>0.23243554909848774</v>
      </c>
      <c r="N1801" s="57">
        <f>IF(SetUp!$B$62=0,X1801,(B1801-E1801)*(1-(H1801/SetUp!$B$66/SetUp!$B$56)))</f>
        <v>0</v>
      </c>
      <c r="O1801" s="57">
        <f>K1801*SetUp!$B$65</f>
        <v>0</v>
      </c>
      <c r="P1801" s="57">
        <f>MIN(SetUp!$B$54*L1801^SetUp!$B$51,L1801)</f>
        <v>1.0409865581904663E-3</v>
      </c>
      <c r="Q1801" s="57">
        <f t="shared" si="568"/>
        <v>0</v>
      </c>
      <c r="R1801" s="57">
        <f>IF((H1801+N1801-O1801)&gt;SetUp!$B$56,T1800+H1801+N1801-O1801-SetUp!$B$56,T1800)</f>
        <v>0</v>
      </c>
      <c r="S1801" s="57">
        <f>R1801*SetUp!$B$65</f>
        <v>0</v>
      </c>
      <c r="T1801" s="57">
        <f>IF((R1801-S1801)&lt;SetUp!$B$53,R1801-S1801,SetUp!$B$53)</f>
        <v>0</v>
      </c>
      <c r="U1801" s="57">
        <f t="shared" si="569"/>
        <v>0.23243554909848774</v>
      </c>
      <c r="V1801" s="57">
        <f>(L1801-P1801)/1000*SetUp!$B$13*1000000/SetUp!$B$48</f>
        <v>4.4415096347489899E-2</v>
      </c>
      <c r="W1801" s="57">
        <f t="shared" si="580"/>
        <v>-1.7347234759768071E-18</v>
      </c>
      <c r="X1801" s="57">
        <f>MAX((SetUp!$B$56*(1-($H1801/SetUp!$B$56)^2)*TANH(($B1801-$D1801)/SetUp!$B$56))/(1+$H1801/SetUp!$B$56*TANH(($B1801-$D1801)/SetUp!$B$56)),0)</f>
        <v>0</v>
      </c>
      <c r="AP1801" s="64">
        <v>29045</v>
      </c>
      <c r="AQ1801" s="55">
        <v>7</v>
      </c>
      <c r="AR1801" s="55">
        <v>191</v>
      </c>
      <c r="AS1801" s="66">
        <f t="shared" si="570"/>
        <v>0</v>
      </c>
      <c r="AT1801" s="66">
        <f t="shared" si="571"/>
        <v>0.31589931021438422</v>
      </c>
      <c r="AU1801" s="55" t="str">
        <f>IF(OR($AP1801&lt;SetUp!$B$97,$AP1801&gt;SetUp!$B$98),"Não","Sim")</f>
        <v>Não</v>
      </c>
      <c r="AV1801" s="68">
        <f t="shared" si="572"/>
        <v>0</v>
      </c>
      <c r="AW1801" s="68">
        <f t="shared" si="573"/>
        <v>0.56204920622164767</v>
      </c>
      <c r="AX1801" s="68">
        <f t="shared" si="574"/>
        <v>0</v>
      </c>
      <c r="AY1801" s="68">
        <f t="shared" si="575"/>
        <v>-0.50045132240258672</v>
      </c>
      <c r="AZ1801" s="68">
        <f t="shared" si="576"/>
        <v>0.31589931021438422</v>
      </c>
      <c r="BA1801" s="68">
        <f t="shared" si="577"/>
        <v>0.56204920622164767</v>
      </c>
      <c r="BB1801" s="68">
        <f t="shared" si="578"/>
        <v>-0.50045132240258672</v>
      </c>
    </row>
    <row r="1802" spans="1:54" x14ac:dyDescent="0.3">
      <c r="A1802" s="64">
        <v>28464</v>
      </c>
      <c r="B1802" s="57">
        <v>0</v>
      </c>
      <c r="C1802" s="57"/>
      <c r="D1802" s="57">
        <v>5.4390000000000001</v>
      </c>
      <c r="E1802" s="57">
        <f t="shared" si="563"/>
        <v>0</v>
      </c>
      <c r="F1802" s="57">
        <f t="shared" si="564"/>
        <v>5.4390000000000001</v>
      </c>
      <c r="G1802" s="57">
        <f t="shared" si="565"/>
        <v>0</v>
      </c>
      <c r="H1802" s="57">
        <f>IF(Q1801&gt;SetUp!$B$56,SetUp!$B$56,Q1801)</f>
        <v>0</v>
      </c>
      <c r="I1802" s="57">
        <f t="shared" si="579"/>
        <v>0.23243554909848774</v>
      </c>
      <c r="J1802" s="57">
        <f>MIN(F1802,H1802,(1-EXP(-SetUp!$B$52*H1802/SetUp!$B$56))*F1802)</f>
        <v>0</v>
      </c>
      <c r="K1802" s="57">
        <f t="shared" si="566"/>
        <v>0</v>
      </c>
      <c r="L1802" s="57">
        <f>IF(I1802&lt;=0,0,MIN(SetUp!$B$50*I1802^SetUp!$B$55,I1802))</f>
        <v>1.7983205286878799E-3</v>
      </c>
      <c r="M1802" s="57">
        <f t="shared" si="567"/>
        <v>0.23063722856979985</v>
      </c>
      <c r="N1802" s="57">
        <f>IF(SetUp!$B$62=0,X1802,(B1802-E1802)*(1-(H1802/SetUp!$B$66/SetUp!$B$56)))</f>
        <v>0</v>
      </c>
      <c r="O1802" s="57">
        <f>K1802*SetUp!$B$65</f>
        <v>0</v>
      </c>
      <c r="P1802" s="57">
        <f>MIN(SetUp!$B$54*L1802^SetUp!$B$51,L1802)</f>
        <v>1.027755734782232E-3</v>
      </c>
      <c r="Q1802" s="57">
        <f t="shared" si="568"/>
        <v>0</v>
      </c>
      <c r="R1802" s="57">
        <f>IF((H1802+N1802-O1802)&gt;SetUp!$B$56,T1801+H1802+N1802-O1802-SetUp!$B$56,T1801)</f>
        <v>0</v>
      </c>
      <c r="S1802" s="57">
        <f>R1802*SetUp!$B$65</f>
        <v>0</v>
      </c>
      <c r="T1802" s="57">
        <f>IF((R1802-S1802)&lt;SetUp!$B$53,R1802-S1802,SetUp!$B$53)</f>
        <v>0</v>
      </c>
      <c r="U1802" s="57">
        <f t="shared" si="569"/>
        <v>0.23063722856979985</v>
      </c>
      <c r="V1802" s="57">
        <f>(L1802-P1802)/1000*SetUp!$B$13*1000000/SetUp!$B$48</f>
        <v>4.3827940087603684E-2</v>
      </c>
      <c r="W1802" s="57">
        <f t="shared" si="580"/>
        <v>-1.1275702593849246E-17</v>
      </c>
      <c r="X1802" s="57">
        <f>MAX((SetUp!$B$56*(1-($H1802/SetUp!$B$56)^2)*TANH(($B1802-$D1802)/SetUp!$B$56))/(1+$H1802/SetUp!$B$56*TANH(($B1802-$D1802)/SetUp!$B$56)),0)</f>
        <v>0</v>
      </c>
      <c r="AP1802" s="64">
        <v>29046</v>
      </c>
      <c r="AQ1802" s="55">
        <v>7</v>
      </c>
      <c r="AR1802" s="55">
        <v>192</v>
      </c>
      <c r="AS1802" s="66">
        <f t="shared" si="570"/>
        <v>0</v>
      </c>
      <c r="AT1802" s="66">
        <f t="shared" si="571"/>
        <v>0.30694096296244278</v>
      </c>
      <c r="AU1802" s="55" t="str">
        <f>IF(OR($AP1802&lt;SetUp!$B$97,$AP1802&gt;SetUp!$B$98),"Não","Sim")</f>
        <v>Não</v>
      </c>
      <c r="AV1802" s="68">
        <f t="shared" si="572"/>
        <v>0</v>
      </c>
      <c r="AW1802" s="68">
        <f t="shared" si="573"/>
        <v>0.55402252929140239</v>
      </c>
      <c r="AX1802" s="68">
        <f t="shared" si="574"/>
        <v>0</v>
      </c>
      <c r="AY1802" s="68">
        <f t="shared" si="575"/>
        <v>-0.51294514870922492</v>
      </c>
      <c r="AZ1802" s="68">
        <f t="shared" si="576"/>
        <v>0.30694096296244278</v>
      </c>
      <c r="BA1802" s="68">
        <f t="shared" si="577"/>
        <v>0.55402252929140239</v>
      </c>
      <c r="BB1802" s="68">
        <f t="shared" si="578"/>
        <v>-0.51294514870922492</v>
      </c>
    </row>
    <row r="1803" spans="1:54" x14ac:dyDescent="0.3">
      <c r="A1803" s="64">
        <v>28465</v>
      </c>
      <c r="B1803" s="57">
        <v>0</v>
      </c>
      <c r="C1803" s="57"/>
      <c r="D1803" s="57">
        <v>5.4390000000000001</v>
      </c>
      <c r="E1803" s="57">
        <f t="shared" si="563"/>
        <v>0</v>
      </c>
      <c r="F1803" s="57">
        <f t="shared" si="564"/>
        <v>5.4390000000000001</v>
      </c>
      <c r="G1803" s="57">
        <f t="shared" si="565"/>
        <v>0</v>
      </c>
      <c r="H1803" s="57">
        <f>IF(Q1802&gt;SetUp!$B$56,SetUp!$B$56,Q1802)</f>
        <v>0</v>
      </c>
      <c r="I1803" s="57">
        <f t="shared" si="579"/>
        <v>0.23063722856979985</v>
      </c>
      <c r="J1803" s="57">
        <f>MIN(F1803,H1803,(1-EXP(-SetUp!$B$52*H1803/SetUp!$B$56))*F1803)</f>
        <v>0</v>
      </c>
      <c r="K1803" s="57">
        <f t="shared" si="566"/>
        <v>0</v>
      </c>
      <c r="L1803" s="57">
        <f>IF(I1803&lt;=0,0,MIN(SetUp!$B$50*I1803^SetUp!$B$55,I1803))</f>
        <v>1.7751914696986044E-3</v>
      </c>
      <c r="M1803" s="57">
        <f t="shared" si="567"/>
        <v>0.22886203710010125</v>
      </c>
      <c r="N1803" s="57">
        <f>IF(SetUp!$B$62=0,X1803,(B1803-E1803)*(1-(H1803/SetUp!$B$66/SetUp!$B$56)))</f>
        <v>0</v>
      </c>
      <c r="O1803" s="57">
        <f>K1803*SetUp!$B$65</f>
        <v>0</v>
      </c>
      <c r="P1803" s="57">
        <f>MIN(SetUp!$B$54*L1803^SetUp!$B$51,L1803)</f>
        <v>1.0147607211445607E-3</v>
      </c>
      <c r="Q1803" s="57">
        <f t="shared" si="568"/>
        <v>0</v>
      </c>
      <c r="R1803" s="57">
        <f>IF((H1803+N1803-O1803)&gt;SetUp!$B$56,T1802+H1803+N1803-O1803-SetUp!$B$56,T1802)</f>
        <v>0</v>
      </c>
      <c r="S1803" s="57">
        <f>R1803*SetUp!$B$65</f>
        <v>0</v>
      </c>
      <c r="T1803" s="57">
        <f>IF((R1803-S1803)&lt;SetUp!$B$53,R1803-S1803,SetUp!$B$53)</f>
        <v>0</v>
      </c>
      <c r="U1803" s="57">
        <f t="shared" si="569"/>
        <v>0.22886203710010125</v>
      </c>
      <c r="V1803" s="57">
        <f>(L1803-P1803)/1000*SetUp!$B$13*1000000/SetUp!$B$48</f>
        <v>4.3251539068470755E-2</v>
      </c>
      <c r="W1803" s="57">
        <f t="shared" si="580"/>
        <v>9.540979117872439E-18</v>
      </c>
      <c r="X1803" s="57">
        <f>MAX((SetUp!$B$56*(1-($H1803/SetUp!$B$56)^2)*TANH(($B1803-$D1803)/SetUp!$B$56))/(1+$H1803/SetUp!$B$56*TANH(($B1803-$D1803)/SetUp!$B$56)),0)</f>
        <v>0</v>
      </c>
      <c r="AP1803" s="64">
        <v>29047</v>
      </c>
      <c r="AQ1803" s="55">
        <v>7</v>
      </c>
      <c r="AR1803" s="55">
        <v>193</v>
      </c>
      <c r="AS1803" s="66">
        <f t="shared" si="570"/>
        <v>0</v>
      </c>
      <c r="AT1803" s="66">
        <f t="shared" si="571"/>
        <v>0.29833344521241101</v>
      </c>
      <c r="AU1803" s="55" t="str">
        <f>IF(OR($AP1803&lt;SetUp!$B$97,$AP1803&gt;SetUp!$B$98),"Não","Sim")</f>
        <v>Não</v>
      </c>
      <c r="AV1803" s="68">
        <f t="shared" si="572"/>
        <v>0</v>
      </c>
      <c r="AW1803" s="68">
        <f t="shared" si="573"/>
        <v>0.54619908935516448</v>
      </c>
      <c r="AX1803" s="68">
        <f t="shared" si="574"/>
        <v>0</v>
      </c>
      <c r="AY1803" s="68">
        <f t="shared" si="575"/>
        <v>-0.52529805653741424</v>
      </c>
      <c r="AZ1803" s="68">
        <f t="shared" si="576"/>
        <v>0.29833344521241101</v>
      </c>
      <c r="BA1803" s="68">
        <f t="shared" si="577"/>
        <v>0.54619908935516448</v>
      </c>
      <c r="BB1803" s="68">
        <f t="shared" si="578"/>
        <v>-0.52529805653741424</v>
      </c>
    </row>
    <row r="1804" spans="1:54" x14ac:dyDescent="0.3">
      <c r="A1804" s="64">
        <v>28466</v>
      </c>
      <c r="B1804" s="57">
        <v>0</v>
      </c>
      <c r="C1804" s="57"/>
      <c r="D1804" s="57">
        <v>5.4390000000000001</v>
      </c>
      <c r="E1804" s="57">
        <f t="shared" si="563"/>
        <v>0</v>
      </c>
      <c r="F1804" s="57">
        <f t="shared" si="564"/>
        <v>5.4390000000000001</v>
      </c>
      <c r="G1804" s="57">
        <f t="shared" si="565"/>
        <v>0</v>
      </c>
      <c r="H1804" s="57">
        <f>IF(Q1803&gt;SetUp!$B$56,SetUp!$B$56,Q1803)</f>
        <v>0</v>
      </c>
      <c r="I1804" s="57">
        <f t="shared" si="579"/>
        <v>0.22886203710010125</v>
      </c>
      <c r="J1804" s="57">
        <f>MIN(F1804,H1804,(1-EXP(-SetUp!$B$52*H1804/SetUp!$B$56))*F1804)</f>
        <v>0</v>
      </c>
      <c r="K1804" s="57">
        <f t="shared" si="566"/>
        <v>0</v>
      </c>
      <c r="L1804" s="57">
        <f>IF(I1804&lt;=0,0,MIN(SetUp!$B$50*I1804^SetUp!$B$55,I1804))</f>
        <v>1.752477496259474E-3</v>
      </c>
      <c r="M1804" s="57">
        <f t="shared" si="567"/>
        <v>0.22710955960384177</v>
      </c>
      <c r="N1804" s="57">
        <f>IF(SetUp!$B$62=0,X1804,(B1804-E1804)*(1-(H1804/SetUp!$B$66/SetUp!$B$56)))</f>
        <v>0</v>
      </c>
      <c r="O1804" s="57">
        <f>K1804*SetUp!$B$65</f>
        <v>0</v>
      </c>
      <c r="P1804" s="57">
        <f>MIN(SetUp!$B$54*L1804^SetUp!$B$51,L1804)</f>
        <v>1.001996119032204E-3</v>
      </c>
      <c r="Q1804" s="57">
        <f t="shared" si="568"/>
        <v>0</v>
      </c>
      <c r="R1804" s="57">
        <f>IF((H1804+N1804-O1804)&gt;SetUp!$B$56,T1803+H1804+N1804-O1804-SetUp!$B$56,T1803)</f>
        <v>0</v>
      </c>
      <c r="S1804" s="57">
        <f>R1804*SetUp!$B$65</f>
        <v>0</v>
      </c>
      <c r="T1804" s="57">
        <f>IF((R1804-S1804)&lt;SetUp!$B$53,R1804-S1804,SetUp!$B$53)</f>
        <v>0</v>
      </c>
      <c r="U1804" s="57">
        <f t="shared" si="569"/>
        <v>0.22710955960384177</v>
      </c>
      <c r="V1804" s="57">
        <f>(L1804-P1804)/1000*SetUp!$B$13*1000000/SetUp!$B$48</f>
        <v>4.2685641879982597E-2</v>
      </c>
      <c r="W1804" s="57">
        <f t="shared" si="580"/>
        <v>-6.2883726004159257E-18</v>
      </c>
      <c r="X1804" s="57">
        <f>MAX((SetUp!$B$56*(1-($H1804/SetUp!$B$56)^2)*TANH(($B1804-$D1804)/SetUp!$B$56))/(1+$H1804/SetUp!$B$56*TANH(($B1804-$D1804)/SetUp!$B$56)),0)</f>
        <v>0</v>
      </c>
      <c r="AP1804" s="64">
        <v>29048</v>
      </c>
      <c r="AQ1804" s="55">
        <v>7</v>
      </c>
      <c r="AR1804" s="55">
        <v>194</v>
      </c>
      <c r="AS1804" s="66">
        <f t="shared" si="570"/>
        <v>0</v>
      </c>
      <c r="AT1804" s="66">
        <f t="shared" si="571"/>
        <v>0.29005929396534946</v>
      </c>
      <c r="AU1804" s="55" t="str">
        <f>IF(OR($AP1804&lt;SetUp!$B$97,$AP1804&gt;SetUp!$B$98),"Não","Sim")</f>
        <v>Não</v>
      </c>
      <c r="AV1804" s="68">
        <f t="shared" si="572"/>
        <v>0</v>
      </c>
      <c r="AW1804" s="68">
        <f t="shared" si="573"/>
        <v>0.53857153096441091</v>
      </c>
      <c r="AX1804" s="68">
        <f t="shared" si="574"/>
        <v>0</v>
      </c>
      <c r="AY1804" s="68">
        <f t="shared" si="575"/>
        <v>-0.53751321448116085</v>
      </c>
      <c r="AZ1804" s="68">
        <f t="shared" si="576"/>
        <v>0.29005929396534946</v>
      </c>
      <c r="BA1804" s="68">
        <f t="shared" si="577"/>
        <v>0.53857153096441091</v>
      </c>
      <c r="BB1804" s="68">
        <f t="shared" si="578"/>
        <v>-0.53751321448116085</v>
      </c>
    </row>
    <row r="1805" spans="1:54" x14ac:dyDescent="0.3">
      <c r="A1805" s="64">
        <v>28467</v>
      </c>
      <c r="B1805" s="57">
        <v>0</v>
      </c>
      <c r="C1805" s="57"/>
      <c r="D1805" s="57">
        <v>5.4390000000000001</v>
      </c>
      <c r="E1805" s="57">
        <f t="shared" si="563"/>
        <v>0</v>
      </c>
      <c r="F1805" s="57">
        <f t="shared" si="564"/>
        <v>5.4390000000000001</v>
      </c>
      <c r="G1805" s="57">
        <f t="shared" si="565"/>
        <v>0</v>
      </c>
      <c r="H1805" s="57">
        <f>IF(Q1804&gt;SetUp!$B$56,SetUp!$B$56,Q1804)</f>
        <v>0</v>
      </c>
      <c r="I1805" s="57">
        <f t="shared" si="579"/>
        <v>0.22710955960384177</v>
      </c>
      <c r="J1805" s="57">
        <f>MIN(F1805,H1805,(1-EXP(-SetUp!$B$52*H1805/SetUp!$B$56))*F1805)</f>
        <v>0</v>
      </c>
      <c r="K1805" s="57">
        <f t="shared" si="566"/>
        <v>0</v>
      </c>
      <c r="L1805" s="57">
        <f>IF(I1805&lt;=0,0,MIN(SetUp!$B$50*I1805^SetUp!$B$55,I1805))</f>
        <v>1.7301690661321503E-3</v>
      </c>
      <c r="M1805" s="57">
        <f t="shared" si="567"/>
        <v>0.22537939053770961</v>
      </c>
      <c r="N1805" s="57">
        <f>IF(SetUp!$B$62=0,X1805,(B1805-E1805)*(1-(H1805/SetUp!$B$66/SetUp!$B$56)))</f>
        <v>0</v>
      </c>
      <c r="O1805" s="57">
        <f>K1805*SetUp!$B$65</f>
        <v>0</v>
      </c>
      <c r="P1805" s="57">
        <f>MIN(SetUp!$B$54*L1805^SetUp!$B$51,L1805)</f>
        <v>9.8945668090345872E-4</v>
      </c>
      <c r="Q1805" s="57">
        <f t="shared" si="568"/>
        <v>0</v>
      </c>
      <c r="R1805" s="57">
        <f>IF((H1805+N1805-O1805)&gt;SetUp!$B$56,T1804+H1805+N1805-O1805-SetUp!$B$56,T1804)</f>
        <v>0</v>
      </c>
      <c r="S1805" s="57">
        <f>R1805*SetUp!$B$65</f>
        <v>0</v>
      </c>
      <c r="T1805" s="57">
        <f>IF((R1805-S1805)&lt;SetUp!$B$53,R1805-S1805,SetUp!$B$53)</f>
        <v>0</v>
      </c>
      <c r="U1805" s="57">
        <f t="shared" si="569"/>
        <v>0.22537939053770961</v>
      </c>
      <c r="V1805" s="57">
        <f>(L1805-P1805)/1000*SetUp!$B$13*1000000/SetUp!$B$48</f>
        <v>4.2130004249745376E-2</v>
      </c>
      <c r="W1805" s="57">
        <f t="shared" si="580"/>
        <v>-8.6736173798840355E-18</v>
      </c>
      <c r="X1805" s="57">
        <f>MAX((SetUp!$B$56*(1-($H1805/SetUp!$B$56)^2)*TANH(($B1805-$D1805)/SetUp!$B$56))/(1+$H1805/SetUp!$B$56*TANH(($B1805-$D1805)/SetUp!$B$56)),0)</f>
        <v>0</v>
      </c>
      <c r="AP1805" s="64">
        <v>29049</v>
      </c>
      <c r="AQ1805" s="55">
        <v>7</v>
      </c>
      <c r="AR1805" s="55">
        <v>195</v>
      </c>
      <c r="AS1805" s="66">
        <f t="shared" si="570"/>
        <v>0</v>
      </c>
      <c r="AT1805" s="66">
        <f t="shared" si="571"/>
        <v>0.2821020973704686</v>
      </c>
      <c r="AU1805" s="55" t="str">
        <f>IF(OR($AP1805&lt;SetUp!$B$97,$AP1805&gt;SetUp!$B$98),"Não","Sim")</f>
        <v>Não</v>
      </c>
      <c r="AV1805" s="68">
        <f t="shared" si="572"/>
        <v>0</v>
      </c>
      <c r="AW1805" s="68">
        <f t="shared" si="573"/>
        <v>0.53113284343040634</v>
      </c>
      <c r="AX1805" s="68">
        <f t="shared" si="574"/>
        <v>0</v>
      </c>
      <c r="AY1805" s="68">
        <f t="shared" si="575"/>
        <v>-0.54959368494341099</v>
      </c>
      <c r="AZ1805" s="68">
        <f t="shared" si="576"/>
        <v>0.2821020973704686</v>
      </c>
      <c r="BA1805" s="68">
        <f t="shared" si="577"/>
        <v>0.53113284343040634</v>
      </c>
      <c r="BB1805" s="68">
        <f t="shared" si="578"/>
        <v>-0.54959368494341099</v>
      </c>
    </row>
    <row r="1806" spans="1:54" x14ac:dyDescent="0.3">
      <c r="A1806" s="64">
        <v>28468</v>
      </c>
      <c r="B1806" s="57">
        <v>0.16900000000000001</v>
      </c>
      <c r="C1806" s="57"/>
      <c r="D1806" s="57">
        <v>5.4390000000000001</v>
      </c>
      <c r="E1806" s="57">
        <f t="shared" si="563"/>
        <v>0.16900000000000001</v>
      </c>
      <c r="F1806" s="57">
        <f t="shared" si="564"/>
        <v>5.2700000000000005</v>
      </c>
      <c r="G1806" s="57">
        <f t="shared" si="565"/>
        <v>0</v>
      </c>
      <c r="H1806" s="57">
        <f>IF(Q1805&gt;SetUp!$B$56,SetUp!$B$56,Q1805)</f>
        <v>0</v>
      </c>
      <c r="I1806" s="57">
        <f t="shared" si="579"/>
        <v>0.22537939053770961</v>
      </c>
      <c r="J1806" s="57">
        <f>MIN(F1806,H1806,(1-EXP(-SetUp!$B$52*H1806/SetUp!$B$56))*F1806)</f>
        <v>0</v>
      </c>
      <c r="K1806" s="57">
        <f t="shared" si="566"/>
        <v>0</v>
      </c>
      <c r="L1806" s="57">
        <f>IF(I1806&lt;=0,0,MIN(SetUp!$B$50*I1806^SetUp!$B$55,I1806))</f>
        <v>1.7082569041300118E-3</v>
      </c>
      <c r="M1806" s="57">
        <f t="shared" si="567"/>
        <v>0.2236711336335796</v>
      </c>
      <c r="N1806" s="57">
        <f>IF(SetUp!$B$62=0,X1806,(B1806-E1806)*(1-(H1806/SetUp!$B$66/SetUp!$B$56)))</f>
        <v>0</v>
      </c>
      <c r="O1806" s="57">
        <f>K1806*SetUp!$B$65</f>
        <v>0</v>
      </c>
      <c r="P1806" s="57">
        <f>MIN(SetUp!$B$54*L1806^SetUp!$B$51,L1806)</f>
        <v>9.7713730496257743E-4</v>
      </c>
      <c r="Q1806" s="57">
        <f t="shared" si="568"/>
        <v>0</v>
      </c>
      <c r="R1806" s="57">
        <f>IF((H1806+N1806-O1806)&gt;SetUp!$B$56,T1805+H1806+N1806-O1806-SetUp!$B$56,T1805)</f>
        <v>0</v>
      </c>
      <c r="S1806" s="57">
        <f>R1806*SetUp!$B$65</f>
        <v>0</v>
      </c>
      <c r="T1806" s="57">
        <f>IF((R1806-S1806)&lt;SetUp!$B$53,R1806-S1806,SetUp!$B$53)</f>
        <v>0</v>
      </c>
      <c r="U1806" s="57">
        <f t="shared" si="569"/>
        <v>0.2236711336335796</v>
      </c>
      <c r="V1806" s="57">
        <f>(L1806-P1806)/1000*SetUp!$B$13*1000000/SetUp!$B$48</f>
        <v>4.1584388804955838E-2</v>
      </c>
      <c r="W1806" s="57">
        <f t="shared" si="580"/>
        <v>0</v>
      </c>
      <c r="X1806" s="57">
        <f>MAX((SetUp!$B$56*(1-($H1806/SetUp!$B$56)^2)*TANH(($B1806-$D1806)/SetUp!$B$56))/(1+$H1806/SetUp!$B$56*TANH(($B1806-$D1806)/SetUp!$B$56)),0)</f>
        <v>0</v>
      </c>
      <c r="AP1806" s="64">
        <v>29050</v>
      </c>
      <c r="AQ1806" s="55">
        <v>7</v>
      </c>
      <c r="AR1806" s="55">
        <v>196</v>
      </c>
      <c r="AS1806" s="66">
        <f t="shared" si="570"/>
        <v>0</v>
      </c>
      <c r="AT1806" s="66">
        <f t="shared" si="571"/>
        <v>0.27444642071346054</v>
      </c>
      <c r="AU1806" s="55" t="str">
        <f>IF(OR($AP1806&lt;SetUp!$B$97,$AP1806&gt;SetUp!$B$98),"Não","Sim")</f>
        <v>Não</v>
      </c>
      <c r="AV1806" s="68">
        <f t="shared" si="572"/>
        <v>0</v>
      </c>
      <c r="AW1806" s="68">
        <f t="shared" si="573"/>
        <v>0.52387634105145509</v>
      </c>
      <c r="AX1806" s="68">
        <f t="shared" si="574"/>
        <v>0</v>
      </c>
      <c r="AY1806" s="68">
        <f t="shared" si="575"/>
        <v>-0.56154242884494499</v>
      </c>
      <c r="AZ1806" s="68">
        <f t="shared" si="576"/>
        <v>0.27444642071346054</v>
      </c>
      <c r="BA1806" s="68">
        <f t="shared" si="577"/>
        <v>0.52387634105145509</v>
      </c>
      <c r="BB1806" s="68">
        <f t="shared" si="578"/>
        <v>-0.56154242884494499</v>
      </c>
    </row>
    <row r="1807" spans="1:54" x14ac:dyDescent="0.3">
      <c r="A1807" s="64">
        <v>28469</v>
      </c>
      <c r="B1807" s="57">
        <v>0.89900000000000002</v>
      </c>
      <c r="C1807" s="57"/>
      <c r="D1807" s="57">
        <v>5.4390000000000001</v>
      </c>
      <c r="E1807" s="57">
        <f t="shared" si="563"/>
        <v>0.89900000000000002</v>
      </c>
      <c r="F1807" s="57">
        <f t="shared" si="564"/>
        <v>4.54</v>
      </c>
      <c r="G1807" s="57">
        <f t="shared" si="565"/>
        <v>0</v>
      </c>
      <c r="H1807" s="57">
        <f>IF(Q1806&gt;SetUp!$B$56,SetUp!$B$56,Q1806)</f>
        <v>0</v>
      </c>
      <c r="I1807" s="57">
        <f t="shared" si="579"/>
        <v>0.2236711336335796</v>
      </c>
      <c r="J1807" s="57">
        <f>MIN(F1807,H1807,(1-EXP(-SetUp!$B$52*H1807/SetUp!$B$56))*F1807)</f>
        <v>0</v>
      </c>
      <c r="K1807" s="57">
        <f t="shared" si="566"/>
        <v>0</v>
      </c>
      <c r="L1807" s="57">
        <f>IF(I1807&lt;=0,0,MIN(SetUp!$B$50*I1807^SetUp!$B$55,I1807))</f>
        <v>1.6867319933217941E-3</v>
      </c>
      <c r="M1807" s="57">
        <f t="shared" si="567"/>
        <v>0.22198440164025782</v>
      </c>
      <c r="N1807" s="57">
        <f>IF(SetUp!$B$62=0,X1807,(B1807-E1807)*(1-(H1807/SetUp!$B$66/SetUp!$B$56)))</f>
        <v>0</v>
      </c>
      <c r="O1807" s="57">
        <f>K1807*SetUp!$B$65</f>
        <v>0</v>
      </c>
      <c r="P1807" s="57">
        <f>MIN(SetUp!$B$54*L1807^SetUp!$B$51,L1807)</f>
        <v>9.6503303038972634E-4</v>
      </c>
      <c r="Q1807" s="57">
        <f t="shared" si="568"/>
        <v>0</v>
      </c>
      <c r="R1807" s="57">
        <f>IF((H1807+N1807-O1807)&gt;SetUp!$B$56,T1806+H1807+N1807-O1807-SetUp!$B$56,T1806)</f>
        <v>0</v>
      </c>
      <c r="S1807" s="57">
        <f>R1807*SetUp!$B$65</f>
        <v>0</v>
      </c>
      <c r="T1807" s="57">
        <f>IF((R1807-S1807)&lt;SetUp!$B$53,R1807-S1807,SetUp!$B$53)</f>
        <v>0</v>
      </c>
      <c r="U1807" s="57">
        <f t="shared" si="569"/>
        <v>0.22198440164025782</v>
      </c>
      <c r="V1807" s="57">
        <f>(L1807-P1807)/1000*SetUp!$B$13*1000000/SetUp!$B$48</f>
        <v>4.1048564843393809E-2</v>
      </c>
      <c r="W1807" s="57">
        <f t="shared" si="580"/>
        <v>-1.6479873021779667E-17</v>
      </c>
      <c r="X1807" s="57">
        <f>MAX((SetUp!$B$56*(1-($H1807/SetUp!$B$56)^2)*TANH(($B1807-$D1807)/SetUp!$B$56))/(1+$H1807/SetUp!$B$56*TANH(($B1807-$D1807)/SetUp!$B$56)),0)</f>
        <v>0</v>
      </c>
      <c r="AP1807" s="64">
        <v>29051</v>
      </c>
      <c r="AQ1807" s="55">
        <v>7</v>
      </c>
      <c r="AR1807" s="55">
        <v>197</v>
      </c>
      <c r="AS1807" s="66">
        <f t="shared" si="570"/>
        <v>0</v>
      </c>
      <c r="AT1807" s="66">
        <f t="shared" si="571"/>
        <v>0.26707773835756426</v>
      </c>
      <c r="AU1807" s="55" t="str">
        <f>IF(OR($AP1807&lt;SetUp!$B$97,$AP1807&gt;SetUp!$B$98),"Não","Sim")</f>
        <v>Não</v>
      </c>
      <c r="AV1807" s="68">
        <f t="shared" si="572"/>
        <v>0</v>
      </c>
      <c r="AW1807" s="68">
        <f t="shared" si="573"/>
        <v>0.51679564467743366</v>
      </c>
      <c r="AX1807" s="68">
        <f t="shared" si="574"/>
        <v>0</v>
      </c>
      <c r="AY1807" s="68">
        <f t="shared" si="575"/>
        <v>-0.57336231007442673</v>
      </c>
      <c r="AZ1807" s="68">
        <f t="shared" si="576"/>
        <v>0.26707773835756426</v>
      </c>
      <c r="BA1807" s="68">
        <f t="shared" si="577"/>
        <v>0.51679564467743366</v>
      </c>
      <c r="BB1807" s="68">
        <f t="shared" si="578"/>
        <v>-0.57336231007442673</v>
      </c>
    </row>
    <row r="1808" spans="1:54" x14ac:dyDescent="0.3">
      <c r="A1808" s="64">
        <v>28470</v>
      </c>
      <c r="B1808" s="57">
        <v>0.98399999999999999</v>
      </c>
      <c r="C1808" s="57"/>
      <c r="D1808" s="57">
        <v>5.4390000000000001</v>
      </c>
      <c r="E1808" s="57">
        <f t="shared" si="563"/>
        <v>0.98399999999999999</v>
      </c>
      <c r="F1808" s="57">
        <f t="shared" si="564"/>
        <v>4.4550000000000001</v>
      </c>
      <c r="G1808" s="57">
        <f t="shared" si="565"/>
        <v>0</v>
      </c>
      <c r="H1808" s="57">
        <f>IF(Q1807&gt;SetUp!$B$56,SetUp!$B$56,Q1807)</f>
        <v>0</v>
      </c>
      <c r="I1808" s="57">
        <f t="shared" si="579"/>
        <v>0.22198440164025782</v>
      </c>
      <c r="J1808" s="57">
        <f>MIN(F1808,H1808,(1-EXP(-SetUp!$B$52*H1808/SetUp!$B$56))*F1808)</f>
        <v>0</v>
      </c>
      <c r="K1808" s="57">
        <f t="shared" si="566"/>
        <v>0</v>
      </c>
      <c r="L1808" s="57">
        <f>IF(I1808&lt;=0,0,MIN(SetUp!$B$50*I1808^SetUp!$B$55,I1808))</f>
        <v>1.6655855665681388E-3</v>
      </c>
      <c r="M1808" s="57">
        <f t="shared" si="567"/>
        <v>0.22031881607368967</v>
      </c>
      <c r="N1808" s="57">
        <f>IF(SetUp!$B$62=0,X1808,(B1808-E1808)*(1-(H1808/SetUp!$B$66/SetUp!$B$56)))</f>
        <v>0</v>
      </c>
      <c r="O1808" s="57">
        <f>K1808*SetUp!$B$65</f>
        <v>0</v>
      </c>
      <c r="P1808" s="57">
        <f>MIN(SetUp!$B$54*L1808^SetUp!$B$51,L1808)</f>
        <v>9.5313903275047072E-4</v>
      </c>
      <c r="Q1808" s="57">
        <f t="shared" si="568"/>
        <v>0</v>
      </c>
      <c r="R1808" s="57">
        <f>IF((H1808+N1808-O1808)&gt;SetUp!$B$56,T1807+H1808+N1808-O1808-SetUp!$B$56,T1807)</f>
        <v>0</v>
      </c>
      <c r="S1808" s="57">
        <f>R1808*SetUp!$B$65</f>
        <v>0</v>
      </c>
      <c r="T1808" s="57">
        <f>IF((R1808-S1808)&lt;SetUp!$B$53,R1808-S1808,SetUp!$B$53)</f>
        <v>0</v>
      </c>
      <c r="U1808" s="57">
        <f t="shared" si="569"/>
        <v>0.22031881607368967</v>
      </c>
      <c r="V1808" s="57">
        <f>(L1808-P1808)/1000*SetUp!$B$13*1000000/SetUp!$B$48</f>
        <v>4.0522308113138415E-2</v>
      </c>
      <c r="W1808" s="57">
        <f t="shared" si="580"/>
        <v>-1.1926223897340549E-17</v>
      </c>
      <c r="X1808" s="57">
        <f>MAX((SetUp!$B$56*(1-($H1808/SetUp!$B$56)^2)*TANH(($B1808-$D1808)/SetUp!$B$56))/(1+$H1808/SetUp!$B$56*TANH(($B1808-$D1808)/SetUp!$B$56)),0)</f>
        <v>0</v>
      </c>
      <c r="AP1808" s="64">
        <v>29052</v>
      </c>
      <c r="AQ1808" s="55">
        <v>7</v>
      </c>
      <c r="AR1808" s="55">
        <v>198</v>
      </c>
      <c r="AS1808" s="66">
        <f t="shared" si="570"/>
        <v>0</v>
      </c>
      <c r="AT1808" s="66">
        <f t="shared" si="571"/>
        <v>0.25998237110010403</v>
      </c>
      <c r="AU1808" s="55" t="str">
        <f>IF(OR($AP1808&lt;SetUp!$B$97,$AP1808&gt;SetUp!$B$98),"Não","Sim")</f>
        <v>Não</v>
      </c>
      <c r="AV1808" s="68">
        <f t="shared" si="572"/>
        <v>0</v>
      </c>
      <c r="AW1808" s="68">
        <f t="shared" si="573"/>
        <v>0.50988466450767478</v>
      </c>
      <c r="AX1808" s="68">
        <f t="shared" si="574"/>
        <v>0</v>
      </c>
      <c r="AY1808" s="68">
        <f t="shared" si="575"/>
        <v>-0.58505609969654648</v>
      </c>
      <c r="AZ1808" s="68">
        <f t="shared" si="576"/>
        <v>0.25998237110010403</v>
      </c>
      <c r="BA1808" s="68">
        <f t="shared" si="577"/>
        <v>0.50988466450767478</v>
      </c>
      <c r="BB1808" s="68">
        <f t="shared" si="578"/>
        <v>-0.58505609969654648</v>
      </c>
    </row>
    <row r="1809" spans="1:54" x14ac:dyDescent="0.3">
      <c r="A1809" s="64">
        <v>28471</v>
      </c>
      <c r="B1809" s="57">
        <v>2.4529999999999998</v>
      </c>
      <c r="C1809" s="57"/>
      <c r="D1809" s="57">
        <v>5.4390000000000001</v>
      </c>
      <c r="E1809" s="57">
        <f t="shared" si="563"/>
        <v>2.4529999999999998</v>
      </c>
      <c r="F1809" s="57">
        <f t="shared" si="564"/>
        <v>2.9860000000000002</v>
      </c>
      <c r="G1809" s="57">
        <f t="shared" si="565"/>
        <v>0</v>
      </c>
      <c r="H1809" s="57">
        <f>IF(Q1808&gt;SetUp!$B$56,SetUp!$B$56,Q1808)</f>
        <v>0</v>
      </c>
      <c r="I1809" s="57">
        <f t="shared" si="579"/>
        <v>0.22031881607368967</v>
      </c>
      <c r="J1809" s="57">
        <f>MIN(F1809,H1809,(1-EXP(-SetUp!$B$52*H1809/SetUp!$B$56))*F1809)</f>
        <v>0</v>
      </c>
      <c r="K1809" s="57">
        <f t="shared" si="566"/>
        <v>0</v>
      </c>
      <c r="L1809" s="57">
        <f>IF(I1809&lt;=0,0,MIN(SetUp!$B$50*I1809^SetUp!$B$55,I1809))</f>
        <v>1.6448090983768278E-3</v>
      </c>
      <c r="M1809" s="57">
        <f t="shared" si="567"/>
        <v>0.21867400697531283</v>
      </c>
      <c r="N1809" s="57">
        <f>IF(SetUp!$B$62=0,X1809,(B1809-E1809)*(1-(H1809/SetUp!$B$66/SetUp!$B$56)))</f>
        <v>0</v>
      </c>
      <c r="O1809" s="57">
        <f>K1809*SetUp!$B$65</f>
        <v>0</v>
      </c>
      <c r="P1809" s="57">
        <f>MIN(SetUp!$B$54*L1809^SetUp!$B$51,L1809)</f>
        <v>9.4145061957716348E-4</v>
      </c>
      <c r="Q1809" s="57">
        <f t="shared" si="568"/>
        <v>0</v>
      </c>
      <c r="R1809" s="57">
        <f>IF((H1809+N1809-O1809)&gt;SetUp!$B$56,T1808+H1809+N1809-O1809-SetUp!$B$56,T1808)</f>
        <v>0</v>
      </c>
      <c r="S1809" s="57">
        <f>R1809*SetUp!$B$65</f>
        <v>0</v>
      </c>
      <c r="T1809" s="57">
        <f>IF((R1809-S1809)&lt;SetUp!$B$53,R1809-S1809,SetUp!$B$53)</f>
        <v>0</v>
      </c>
      <c r="U1809" s="57">
        <f t="shared" si="569"/>
        <v>0.21867400697531283</v>
      </c>
      <c r="V1809" s="57">
        <f>(L1809-P1809)/1000*SetUp!$B$13*1000000/SetUp!$B$48</f>
        <v>4.0005400600633137E-2</v>
      </c>
      <c r="W1809" s="57">
        <f t="shared" si="580"/>
        <v>-1.1470858984896637E-16</v>
      </c>
      <c r="X1809" s="57">
        <f>MAX((SetUp!$B$56*(1-($H1809/SetUp!$B$56)^2)*TANH(($B1809-$D1809)/SetUp!$B$56))/(1+$H1809/SetUp!$B$56*TANH(($B1809-$D1809)/SetUp!$B$56)),0)</f>
        <v>0</v>
      </c>
      <c r="AP1809" s="64">
        <v>29053</v>
      </c>
      <c r="AQ1809" s="55">
        <v>7</v>
      </c>
      <c r="AR1809" s="55">
        <v>199</v>
      </c>
      <c r="AS1809" s="66">
        <f t="shared" si="570"/>
        <v>0</v>
      </c>
      <c r="AT1809" s="66">
        <f t="shared" si="571"/>
        <v>0.25314742846091709</v>
      </c>
      <c r="AU1809" s="55" t="str">
        <f>IF(OR($AP1809&lt;SetUp!$B$97,$AP1809&gt;SetUp!$B$98),"Não","Sim")</f>
        <v>Não</v>
      </c>
      <c r="AV1809" s="68">
        <f t="shared" si="572"/>
        <v>0</v>
      </c>
      <c r="AW1809" s="68">
        <f t="shared" si="573"/>
        <v>0.50313758402738817</v>
      </c>
      <c r="AX1809" s="68">
        <f t="shared" si="574"/>
        <v>0</v>
      </c>
      <c r="AY1809" s="68">
        <f t="shared" si="575"/>
        <v>-0.59662647993388962</v>
      </c>
      <c r="AZ1809" s="68">
        <f t="shared" si="576"/>
        <v>0.25314742846091709</v>
      </c>
      <c r="BA1809" s="68">
        <f t="shared" si="577"/>
        <v>0.50313758402738817</v>
      </c>
      <c r="BB1809" s="68">
        <f t="shared" si="578"/>
        <v>-0.59662647993388962</v>
      </c>
    </row>
    <row r="1810" spans="1:54" x14ac:dyDescent="0.3">
      <c r="A1810" s="64">
        <v>28472</v>
      </c>
      <c r="B1810" s="57">
        <v>2.802</v>
      </c>
      <c r="C1810" s="57"/>
      <c r="D1810" s="57">
        <v>5.4390000000000001</v>
      </c>
      <c r="E1810" s="57">
        <f t="shared" si="563"/>
        <v>2.802</v>
      </c>
      <c r="F1810" s="57">
        <f t="shared" si="564"/>
        <v>2.637</v>
      </c>
      <c r="G1810" s="57">
        <f t="shared" si="565"/>
        <v>0</v>
      </c>
      <c r="H1810" s="57">
        <f>IF(Q1809&gt;SetUp!$B$56,SetUp!$B$56,Q1809)</f>
        <v>0</v>
      </c>
      <c r="I1810" s="57">
        <f t="shared" si="579"/>
        <v>0.21867400697531283</v>
      </c>
      <c r="J1810" s="57">
        <f>MIN(F1810,H1810,(1-EXP(-SetUp!$B$52*H1810/SetUp!$B$56))*F1810)</f>
        <v>0</v>
      </c>
      <c r="K1810" s="57">
        <f t="shared" si="566"/>
        <v>0</v>
      </c>
      <c r="L1810" s="57">
        <f>IF(I1810&lt;=0,0,MIN(SetUp!$B$50*I1810^SetUp!$B$55,I1810))</f>
        <v>1.6243942970631693E-3</v>
      </c>
      <c r="M1810" s="57">
        <f t="shared" si="567"/>
        <v>0.21704961267824965</v>
      </c>
      <c r="N1810" s="57">
        <f>IF(SetUp!$B$62=0,X1810,(B1810-E1810)*(1-(H1810/SetUp!$B$66/SetUp!$B$56)))</f>
        <v>0</v>
      </c>
      <c r="O1810" s="57">
        <f>K1810*SetUp!$B$65</f>
        <v>0</v>
      </c>
      <c r="P1810" s="57">
        <f>MIN(SetUp!$B$54*L1810^SetUp!$B$51,L1810)</f>
        <v>9.2996322611497062E-4</v>
      </c>
      <c r="Q1810" s="57">
        <f t="shared" si="568"/>
        <v>0</v>
      </c>
      <c r="R1810" s="57">
        <f>IF((H1810+N1810-O1810)&gt;SetUp!$B$56,T1809+H1810+N1810-O1810-SetUp!$B$56,T1809)</f>
        <v>0</v>
      </c>
      <c r="S1810" s="57">
        <f>R1810*SetUp!$B$65</f>
        <v>0</v>
      </c>
      <c r="T1810" s="57">
        <f>IF((R1810-S1810)&lt;SetUp!$B$53,R1810-S1810,SetUp!$B$53)</f>
        <v>0</v>
      </c>
      <c r="U1810" s="57">
        <f t="shared" si="569"/>
        <v>0.21704961267824965</v>
      </c>
      <c r="V1810" s="57">
        <f>(L1810-P1810)/1000*SetUp!$B$13*1000000/SetUp!$B$48</f>
        <v>3.9497630326742902E-2</v>
      </c>
      <c r="W1810" s="57">
        <f t="shared" si="580"/>
        <v>9.9529759434169307E-17</v>
      </c>
      <c r="X1810" s="57">
        <f>MAX((SetUp!$B$56*(1-($H1810/SetUp!$B$56)^2)*TANH(($B1810-$D1810)/SetUp!$B$56))/(1+$H1810/SetUp!$B$56*TANH(($B1810-$D1810)/SetUp!$B$56)),0)</f>
        <v>0</v>
      </c>
      <c r="AP1810" s="64">
        <v>29054</v>
      </c>
      <c r="AQ1810" s="55">
        <v>7</v>
      </c>
      <c r="AR1810" s="55">
        <v>200</v>
      </c>
      <c r="AS1810" s="66">
        <f t="shared" si="570"/>
        <v>0</v>
      </c>
      <c r="AT1810" s="66">
        <f t="shared" si="571"/>
        <v>0.24656075546687323</v>
      </c>
      <c r="AU1810" s="55" t="str">
        <f>IF(OR($AP1810&lt;SetUp!$B$97,$AP1810&gt;SetUp!$B$98),"Não","Sim")</f>
        <v>Não</v>
      </c>
      <c r="AV1810" s="68">
        <f t="shared" si="572"/>
        <v>0</v>
      </c>
      <c r="AW1810" s="68">
        <f t="shared" si="573"/>
        <v>0.49654884499601165</v>
      </c>
      <c r="AX1810" s="68">
        <f t="shared" si="574"/>
        <v>0</v>
      </c>
      <c r="AY1810" s="68">
        <f t="shared" si="575"/>
        <v>-0.60807604793701353</v>
      </c>
      <c r="AZ1810" s="68">
        <f t="shared" si="576"/>
        <v>0.24656075546687323</v>
      </c>
      <c r="BA1810" s="68">
        <f t="shared" si="577"/>
        <v>0.49654884499601165</v>
      </c>
      <c r="BB1810" s="68">
        <f t="shared" si="578"/>
        <v>-0.60807604793701353</v>
      </c>
    </row>
    <row r="1811" spans="1:54" x14ac:dyDescent="0.3">
      <c r="A1811" s="64">
        <v>28473</v>
      </c>
      <c r="B1811" s="57">
        <v>3.6059999999999999</v>
      </c>
      <c r="C1811" s="57"/>
      <c r="D1811" s="57">
        <v>5.4390000000000001</v>
      </c>
      <c r="E1811" s="57">
        <f t="shared" si="563"/>
        <v>3.6059999999999999</v>
      </c>
      <c r="F1811" s="57">
        <f t="shared" si="564"/>
        <v>1.8330000000000002</v>
      </c>
      <c r="G1811" s="57">
        <f t="shared" si="565"/>
        <v>0</v>
      </c>
      <c r="H1811" s="57">
        <f>IF(Q1810&gt;SetUp!$B$56,SetUp!$B$56,Q1810)</f>
        <v>0</v>
      </c>
      <c r="I1811" s="57">
        <f t="shared" si="579"/>
        <v>0.21704961267824965</v>
      </c>
      <c r="J1811" s="57">
        <f>MIN(F1811,H1811,(1-EXP(-SetUp!$B$52*H1811/SetUp!$B$56))*F1811)</f>
        <v>0</v>
      </c>
      <c r="K1811" s="57">
        <f t="shared" si="566"/>
        <v>0</v>
      </c>
      <c r="L1811" s="57">
        <f>IF(I1811&lt;=0,0,MIN(SetUp!$B$50*I1811^SetUp!$B$55,I1811))</f>
        <v>1.6043330972026215E-3</v>
      </c>
      <c r="M1811" s="57">
        <f t="shared" si="567"/>
        <v>0.21544527958104703</v>
      </c>
      <c r="N1811" s="57">
        <f>IF(SetUp!$B$62=0,X1811,(B1811-E1811)*(1-(H1811/SetUp!$B$66/SetUp!$B$56)))</f>
        <v>0</v>
      </c>
      <c r="O1811" s="57">
        <f>K1811*SetUp!$B$65</f>
        <v>0</v>
      </c>
      <c r="P1811" s="57">
        <f>MIN(SetUp!$B$54*L1811^SetUp!$B$51,L1811)</f>
        <v>9.1867241122559518E-4</v>
      </c>
      <c r="Q1811" s="57">
        <f t="shared" si="568"/>
        <v>0</v>
      </c>
      <c r="R1811" s="57">
        <f>IF((H1811+N1811-O1811)&gt;SetUp!$B$56,T1810+H1811+N1811-O1811-SetUp!$B$56,T1810)</f>
        <v>0</v>
      </c>
      <c r="S1811" s="57">
        <f>R1811*SetUp!$B$65</f>
        <v>0</v>
      </c>
      <c r="T1811" s="57">
        <f>IF((R1811-S1811)&lt;SetUp!$B$53,R1811-S1811,SetUp!$B$53)</f>
        <v>0</v>
      </c>
      <c r="U1811" s="57">
        <f t="shared" si="569"/>
        <v>0.21544527958104703</v>
      </c>
      <c r="V1811" s="57">
        <f>(L1811-P1811)/1000*SetUp!$B$13*1000000/SetUp!$B$48</f>
        <v>3.8998791150463549E-2</v>
      </c>
      <c r="W1811" s="57">
        <f t="shared" si="580"/>
        <v>-2.6671373443143409E-17</v>
      </c>
      <c r="X1811" s="57">
        <f>MAX((SetUp!$B$56*(1-($H1811/SetUp!$B$56)^2)*TANH(($B1811-$D1811)/SetUp!$B$56))/(1+$H1811/SetUp!$B$56*TANH(($B1811-$D1811)/SetUp!$B$56)),0)</f>
        <v>0</v>
      </c>
      <c r="AP1811" s="64">
        <v>29055</v>
      </c>
      <c r="AQ1811" s="55">
        <v>7</v>
      </c>
      <c r="AR1811" s="55">
        <v>201</v>
      </c>
      <c r="AS1811" s="66">
        <f t="shared" si="570"/>
        <v>0</v>
      </c>
      <c r="AT1811" s="66">
        <f t="shared" si="571"/>
        <v>0.24021088353932041</v>
      </c>
      <c r="AU1811" s="55" t="str">
        <f>IF(OR($AP1811&lt;SetUp!$B$97,$AP1811&gt;SetUp!$B$98),"Não","Sim")</f>
        <v>Não</v>
      </c>
      <c r="AV1811" s="68">
        <f t="shared" si="572"/>
        <v>0</v>
      </c>
      <c r="AW1811" s="68">
        <f t="shared" si="573"/>
        <v>0.49011313340831869</v>
      </c>
      <c r="AX1811" s="68">
        <f t="shared" si="574"/>
        <v>0</v>
      </c>
      <c r="AY1811" s="68">
        <f t="shared" si="575"/>
        <v>-0.61940731935613358</v>
      </c>
      <c r="AZ1811" s="68">
        <f t="shared" si="576"/>
        <v>0.24021088353932041</v>
      </c>
      <c r="BA1811" s="68">
        <f t="shared" si="577"/>
        <v>0.49011313340831869</v>
      </c>
      <c r="BB1811" s="68">
        <f t="shared" si="578"/>
        <v>-0.61940731935613358</v>
      </c>
    </row>
    <row r="1812" spans="1:54" x14ac:dyDescent="0.3">
      <c r="A1812" s="64">
        <v>28474</v>
      </c>
      <c r="B1812" s="57">
        <v>13.132999999999999</v>
      </c>
      <c r="C1812" s="57"/>
      <c r="D1812" s="57">
        <v>5.4390000000000001</v>
      </c>
      <c r="E1812" s="57">
        <f t="shared" si="563"/>
        <v>5.4390000000000001</v>
      </c>
      <c r="F1812" s="57">
        <f t="shared" si="564"/>
        <v>0</v>
      </c>
      <c r="G1812" s="57">
        <f t="shared" si="565"/>
        <v>3.6852934854397112E-2</v>
      </c>
      <c r="H1812" s="57">
        <f>IF(Q1811&gt;SetUp!$B$56,SetUp!$B$56,Q1811)</f>
        <v>0</v>
      </c>
      <c r="I1812" s="57">
        <f t="shared" si="579"/>
        <v>0.25229821443544415</v>
      </c>
      <c r="J1812" s="57">
        <f>MIN(F1812,H1812,(1-EXP(-SetUp!$B$52*H1812/SetUp!$B$56))*F1812)</f>
        <v>0</v>
      </c>
      <c r="K1812" s="57">
        <f t="shared" si="566"/>
        <v>0</v>
      </c>
      <c r="L1812" s="57">
        <f>IF(I1812&lt;=0,0,MIN(SetUp!$B$50*I1812^SetUp!$B$55,I1812))</f>
        <v>2.0616731388919058E-3</v>
      </c>
      <c r="M1812" s="57">
        <f t="shared" si="567"/>
        <v>0.25023654129655226</v>
      </c>
      <c r="N1812" s="57">
        <f>IF(SetUp!$B$62=0,X1812,(B1812-E1812)*(1-(H1812/SetUp!$B$66/SetUp!$B$56)))</f>
        <v>7.6571470651456019</v>
      </c>
      <c r="O1812" s="57">
        <f>K1812*SetUp!$B$65</f>
        <v>0</v>
      </c>
      <c r="P1812" s="57">
        <f>MIN(SetUp!$B$54*L1812^SetUp!$B$51,L1812)</f>
        <v>1.1755278316601793E-3</v>
      </c>
      <c r="Q1812" s="57">
        <f t="shared" si="568"/>
        <v>7.6571470651456019</v>
      </c>
      <c r="R1812" s="57">
        <f>IF((H1812+N1812-O1812)&gt;SetUp!$B$56,T1811+H1812+N1812-O1812-SetUp!$B$56,T1811)</f>
        <v>0</v>
      </c>
      <c r="S1812" s="57">
        <f>R1812*SetUp!$B$65</f>
        <v>0</v>
      </c>
      <c r="T1812" s="57">
        <f>IF((R1812-S1812)&lt;SetUp!$B$53,R1812-S1812,SetUp!$B$53)</f>
        <v>0</v>
      </c>
      <c r="U1812" s="57">
        <f t="shared" si="569"/>
        <v>0.25023654129655226</v>
      </c>
      <c r="V1812" s="57">
        <f>(L1812-P1812)/1000*SetUp!$B$13*1000000/SetUp!$B$48</f>
        <v>5.0401891886873287E-2</v>
      </c>
      <c r="W1812" s="57">
        <f t="shared" si="580"/>
        <v>2.9923979960599922E-16</v>
      </c>
      <c r="X1812" s="57">
        <f>MAX((SetUp!$B$56*(1-($H1812/SetUp!$B$56)^2)*TANH(($B1812-$D1812)/SetUp!$B$56))/(1+$H1812/SetUp!$B$56*TANH(($B1812-$D1812)/SetUp!$B$56)),0)</f>
        <v>7.6571470651456019</v>
      </c>
      <c r="AP1812" s="64">
        <v>29056</v>
      </c>
      <c r="AQ1812" s="55">
        <v>7</v>
      </c>
      <c r="AR1812" s="55">
        <v>202</v>
      </c>
      <c r="AS1812" s="66">
        <f t="shared" si="570"/>
        <v>0</v>
      </c>
      <c r="AT1812" s="66">
        <f t="shared" si="571"/>
        <v>0.23408698512934742</v>
      </c>
      <c r="AU1812" s="55" t="str">
        <f>IF(OR($AP1812&lt;SetUp!$B$97,$AP1812&gt;SetUp!$B$98),"Não","Sim")</f>
        <v>Não</v>
      </c>
      <c r="AV1812" s="68">
        <f t="shared" si="572"/>
        <v>0</v>
      </c>
      <c r="AW1812" s="68">
        <f t="shared" si="573"/>
        <v>0.48382536635582413</v>
      </c>
      <c r="AX1812" s="68">
        <f t="shared" si="574"/>
        <v>0</v>
      </c>
      <c r="AY1812" s="68">
        <f t="shared" si="575"/>
        <v>-0.63062273172684147</v>
      </c>
      <c r="AZ1812" s="68">
        <f t="shared" si="576"/>
        <v>0.23408698512934742</v>
      </c>
      <c r="BA1812" s="68">
        <f t="shared" si="577"/>
        <v>0.48382536635582413</v>
      </c>
      <c r="BB1812" s="68">
        <f t="shared" si="578"/>
        <v>-0.63062273172684147</v>
      </c>
    </row>
    <row r="1813" spans="1:54" x14ac:dyDescent="0.3">
      <c r="A1813" s="64">
        <v>28475</v>
      </c>
      <c r="B1813" s="57">
        <v>7.0060000000000002</v>
      </c>
      <c r="C1813" s="57"/>
      <c r="D1813" s="57">
        <v>5.4390000000000001</v>
      </c>
      <c r="E1813" s="57">
        <f t="shared" si="563"/>
        <v>5.4390000000000001</v>
      </c>
      <c r="F1813" s="57">
        <f t="shared" si="564"/>
        <v>0</v>
      </c>
      <c r="G1813" s="57">
        <f t="shared" si="565"/>
        <v>2.7248903084891696E-2</v>
      </c>
      <c r="H1813" s="57">
        <f>IF(Q1812&gt;SetUp!$B$56,SetUp!$B$56,Q1812)</f>
        <v>7.6571470651456019</v>
      </c>
      <c r="I1813" s="57">
        <f t="shared" si="579"/>
        <v>0.27748544438144396</v>
      </c>
      <c r="J1813" s="57">
        <f>MIN(F1813,H1813,(1-EXP(-SetUp!$B$52*H1813/SetUp!$B$56))*F1813)</f>
        <v>0</v>
      </c>
      <c r="K1813" s="57">
        <f t="shared" si="566"/>
        <v>7.6571470651456019</v>
      </c>
      <c r="L1813" s="57">
        <f>IF(I1813&lt;=0,0,MIN(SetUp!$B$50*I1813^SetUp!$B$55,I1813))</f>
        <v>2.4159977712705067E-3</v>
      </c>
      <c r="M1813" s="57">
        <f t="shared" si="567"/>
        <v>0.27506944661017346</v>
      </c>
      <c r="N1813" s="57">
        <f>IF(SetUp!$B$62=0,X1813,(B1813-E1813)*(1-(H1813/SetUp!$B$66/SetUp!$B$56)))</f>
        <v>1.5397510969151085</v>
      </c>
      <c r="O1813" s="57">
        <f>K1813*SetUp!$B$65</f>
        <v>0</v>
      </c>
      <c r="P1813" s="57">
        <f>MIN(SetUp!$B$54*L1813^SetUp!$B$51,L1813)</f>
        <v>1.3738455375120449E-3</v>
      </c>
      <c r="Q1813" s="57">
        <f t="shared" si="568"/>
        <v>9.1968981620607106</v>
      </c>
      <c r="R1813" s="57">
        <f>IF((H1813+N1813-O1813)&gt;SetUp!$B$56,T1812+H1813+N1813-O1813-SetUp!$B$56,T1812)</f>
        <v>0</v>
      </c>
      <c r="S1813" s="57">
        <f>R1813*SetUp!$B$65</f>
        <v>0</v>
      </c>
      <c r="T1813" s="57">
        <f>IF((R1813-S1813)&lt;SetUp!$B$53,R1813-S1813,SetUp!$B$53)</f>
        <v>0</v>
      </c>
      <c r="U1813" s="57">
        <f t="shared" si="569"/>
        <v>0.27506944661017346</v>
      </c>
      <c r="V1813" s="57">
        <f>(L1813-P1813)/1000*SetUp!$B$13*1000000/SetUp!$B$48</f>
        <v>5.9275204401462639E-2</v>
      </c>
      <c r="W1813" s="57">
        <f t="shared" si="580"/>
        <v>-4.87890977618477E-16</v>
      </c>
      <c r="X1813" s="57">
        <f>MAX((SetUp!$B$56*(1-($H1813/SetUp!$B$56)^2)*TANH(($B1813-$D1813)/SetUp!$B$56))/(1+$H1813/SetUp!$B$56*TANH(($B1813-$D1813)/SetUp!$B$56)),0)</f>
        <v>1.5397510969151085</v>
      </c>
      <c r="AP1813" s="64">
        <v>29057</v>
      </c>
      <c r="AQ1813" s="55">
        <v>7</v>
      </c>
      <c r="AR1813" s="55">
        <v>203</v>
      </c>
      <c r="AS1813" s="66">
        <f t="shared" si="570"/>
        <v>0</v>
      </c>
      <c r="AT1813" s="66">
        <f t="shared" si="571"/>
        <v>0.22817883177978532</v>
      </c>
      <c r="AU1813" s="55" t="str">
        <f>IF(OR($AP1813&lt;SetUp!$B$97,$AP1813&gt;SetUp!$B$98),"Não","Sim")</f>
        <v>Não</v>
      </c>
      <c r="AV1813" s="68">
        <f t="shared" si="572"/>
        <v>0</v>
      </c>
      <c r="AW1813" s="68">
        <f t="shared" si="573"/>
        <v>0.4776806797221187</v>
      </c>
      <c r="AX1813" s="68">
        <f t="shared" si="574"/>
        <v>0</v>
      </c>
      <c r="AY1813" s="68">
        <f t="shared" si="575"/>
        <v>-0.64172464768137849</v>
      </c>
      <c r="AZ1813" s="68">
        <f t="shared" si="576"/>
        <v>0.22817883177978532</v>
      </c>
      <c r="BA1813" s="68">
        <f t="shared" si="577"/>
        <v>0.4776806797221187</v>
      </c>
      <c r="BB1813" s="68">
        <f t="shared" si="578"/>
        <v>-0.64172464768137849</v>
      </c>
    </row>
    <row r="1814" spans="1:54" x14ac:dyDescent="0.3">
      <c r="A1814" s="64">
        <v>28476</v>
      </c>
      <c r="B1814" s="57">
        <v>0.85299999999999998</v>
      </c>
      <c r="C1814" s="57"/>
      <c r="D1814" s="57">
        <v>5.4390000000000001</v>
      </c>
      <c r="E1814" s="57">
        <f t="shared" si="563"/>
        <v>0.85299999999999998</v>
      </c>
      <c r="F1814" s="57">
        <f t="shared" si="564"/>
        <v>4.5860000000000003</v>
      </c>
      <c r="G1814" s="57">
        <f t="shared" si="565"/>
        <v>0</v>
      </c>
      <c r="H1814" s="57">
        <f>IF(Q1813&gt;SetUp!$B$56,SetUp!$B$56,Q1813)</f>
        <v>9.1968981620607106</v>
      </c>
      <c r="I1814" s="57">
        <f t="shared" si="579"/>
        <v>0.27506944661017346</v>
      </c>
      <c r="J1814" s="57">
        <f>MIN(F1814,H1814,(1-EXP(-SetUp!$B$52*H1814/SetUp!$B$56))*F1814)</f>
        <v>3.4962014674726181</v>
      </c>
      <c r="K1814" s="57">
        <f t="shared" si="566"/>
        <v>5.7006966945880926</v>
      </c>
      <c r="L1814" s="57">
        <f>IF(I1814&lt;=0,0,MIN(SetUp!$B$50*I1814^SetUp!$B$55,I1814))</f>
        <v>2.3810404528592632E-3</v>
      </c>
      <c r="M1814" s="57">
        <f t="shared" si="567"/>
        <v>0.27268840615731421</v>
      </c>
      <c r="N1814" s="57">
        <f>IF(SetUp!$B$62=0,X1814,(B1814-E1814)*(1-(H1814/SetUp!$B$66/SetUp!$B$56)))</f>
        <v>0</v>
      </c>
      <c r="O1814" s="57">
        <f>K1814*SetUp!$B$65</f>
        <v>0</v>
      </c>
      <c r="P1814" s="57">
        <f>MIN(SetUp!$B$54*L1814^SetUp!$B$51,L1814)</f>
        <v>1.354302977642803E-3</v>
      </c>
      <c r="Q1814" s="57">
        <f t="shared" si="568"/>
        <v>5.7006966945880926</v>
      </c>
      <c r="R1814" s="57">
        <f>IF((H1814+N1814-O1814)&gt;SetUp!$B$56,T1813+H1814+N1814-O1814-SetUp!$B$56,T1813)</f>
        <v>0</v>
      </c>
      <c r="S1814" s="57">
        <f>R1814*SetUp!$B$65</f>
        <v>0</v>
      </c>
      <c r="T1814" s="57">
        <f>IF((R1814-S1814)&lt;SetUp!$B$53,R1814-S1814,SetUp!$B$53)</f>
        <v>0</v>
      </c>
      <c r="U1814" s="57">
        <f t="shared" si="569"/>
        <v>0.27268840615731421</v>
      </c>
      <c r="V1814" s="57">
        <f>(L1814-P1814)/1000*SetUp!$B$13*1000000/SetUp!$B$48</f>
        <v>5.8398448651411521E-2</v>
      </c>
      <c r="W1814" s="57">
        <f t="shared" si="580"/>
        <v>-2.0990154059319366E-16</v>
      </c>
      <c r="X1814" s="57">
        <f>MAX((SetUp!$B$56*(1-($H1814/SetUp!$B$56)^2)*TANH(($B1814-$D1814)/SetUp!$B$56))/(1+$H1814/SetUp!$B$56*TANH(($B1814-$D1814)/SetUp!$B$56)),0)</f>
        <v>0</v>
      </c>
      <c r="AP1814" s="64">
        <v>29058</v>
      </c>
      <c r="AQ1814" s="55">
        <v>7</v>
      </c>
      <c r="AR1814" s="55">
        <v>204</v>
      </c>
      <c r="AS1814" s="66">
        <f t="shared" si="570"/>
        <v>0</v>
      </c>
      <c r="AT1814" s="66">
        <f t="shared" si="571"/>
        <v>0.22247675532332151</v>
      </c>
      <c r="AU1814" s="55" t="str">
        <f>IF(OR($AP1814&lt;SetUp!$B$97,$AP1814&gt;SetUp!$B$98),"Não","Sim")</f>
        <v>Não</v>
      </c>
      <c r="AV1814" s="68">
        <f t="shared" si="572"/>
        <v>0</v>
      </c>
      <c r="AW1814" s="68">
        <f t="shared" si="573"/>
        <v>0.47167441665127602</v>
      </c>
      <c r="AX1814" s="68">
        <f t="shared" si="574"/>
        <v>0</v>
      </c>
      <c r="AY1814" s="68">
        <f t="shared" si="575"/>
        <v>-0.65271535799616542</v>
      </c>
      <c r="AZ1814" s="68">
        <f t="shared" si="576"/>
        <v>0.22247675532332151</v>
      </c>
      <c r="BA1814" s="68">
        <f t="shared" si="577"/>
        <v>0.47167441665127602</v>
      </c>
      <c r="BB1814" s="68">
        <f t="shared" si="578"/>
        <v>-0.65271535799616542</v>
      </c>
    </row>
    <row r="1815" spans="1:54" x14ac:dyDescent="0.3">
      <c r="A1815" s="64">
        <v>28477</v>
      </c>
      <c r="B1815" s="57">
        <v>0.13</v>
      </c>
      <c r="C1815" s="57"/>
      <c r="D1815" s="57">
        <v>5.4390000000000001</v>
      </c>
      <c r="E1815" s="57">
        <f t="shared" si="563"/>
        <v>0.13</v>
      </c>
      <c r="F1815" s="57">
        <f t="shared" si="564"/>
        <v>5.3090000000000002</v>
      </c>
      <c r="G1815" s="57">
        <f t="shared" si="565"/>
        <v>0</v>
      </c>
      <c r="H1815" s="57">
        <f>IF(Q1814&gt;SetUp!$B$56,SetUp!$B$56,Q1814)</f>
        <v>5.7006966945880926</v>
      </c>
      <c r="I1815" s="57">
        <f t="shared" si="579"/>
        <v>0.27268840615731421</v>
      </c>
      <c r="J1815" s="57">
        <f>MIN(F1815,H1815,(1-EXP(-SetUp!$B$52*H1815/SetUp!$B$56))*F1815)</f>
        <v>3.1304279590886175</v>
      </c>
      <c r="K1815" s="57">
        <f t="shared" si="566"/>
        <v>2.5702687354994751</v>
      </c>
      <c r="L1815" s="57">
        <f>IF(I1815&lt;=0,0,MIN(SetUp!$B$50*I1815^SetUp!$B$55,I1815))</f>
        <v>2.3467886200718713E-3</v>
      </c>
      <c r="M1815" s="57">
        <f t="shared" si="567"/>
        <v>0.27034161753724234</v>
      </c>
      <c r="N1815" s="57">
        <f>IF(SetUp!$B$62=0,X1815,(B1815-E1815)*(1-(H1815/SetUp!$B$66/SetUp!$B$56)))</f>
        <v>0</v>
      </c>
      <c r="O1815" s="57">
        <f>K1815*SetUp!$B$65</f>
        <v>0</v>
      </c>
      <c r="P1815" s="57">
        <f>MIN(SetUp!$B$54*L1815^SetUp!$B$51,L1815)</f>
        <v>1.335150078381558E-3</v>
      </c>
      <c r="Q1815" s="57">
        <f t="shared" si="568"/>
        <v>2.5702687354994751</v>
      </c>
      <c r="R1815" s="57">
        <f>IF((H1815+N1815-O1815)&gt;SetUp!$B$56,T1814+H1815+N1815-O1815-SetUp!$B$56,T1814)</f>
        <v>0</v>
      </c>
      <c r="S1815" s="57">
        <f>R1815*SetUp!$B$65</f>
        <v>0</v>
      </c>
      <c r="T1815" s="57">
        <f>IF((R1815-S1815)&lt;SetUp!$B$53,R1815-S1815,SetUp!$B$53)</f>
        <v>0</v>
      </c>
      <c r="U1815" s="57">
        <f t="shared" si="569"/>
        <v>0.27034161753724234</v>
      </c>
      <c r="V1815" s="57">
        <f>(L1815-P1815)/1000*SetUp!$B$13*1000000/SetUp!$B$48</f>
        <v>5.753965629649932E-2</v>
      </c>
      <c r="W1815" s="57">
        <f t="shared" si="580"/>
        <v>2.2204460492503131E-16</v>
      </c>
      <c r="X1815" s="57">
        <f>MAX((SetUp!$B$56*(1-($H1815/SetUp!$B$56)^2)*TANH(($B1815-$D1815)/SetUp!$B$56))/(1+$H1815/SetUp!$B$56*TANH(($B1815-$D1815)/SetUp!$B$56)),0)</f>
        <v>0</v>
      </c>
      <c r="AP1815" s="64">
        <v>29059</v>
      </c>
      <c r="AQ1815" s="55">
        <v>7</v>
      </c>
      <c r="AR1815" s="55">
        <v>205</v>
      </c>
      <c r="AS1815" s="66">
        <f t="shared" si="570"/>
        <v>0</v>
      </c>
      <c r="AT1815" s="66">
        <f t="shared" si="571"/>
        <v>0.21697161195339959</v>
      </c>
      <c r="AU1815" s="55" t="str">
        <f>IF(OR($AP1815&lt;SetUp!$B$97,$AP1815&gt;SetUp!$B$98),"Não","Sim")</f>
        <v>Não</v>
      </c>
      <c r="AV1815" s="68">
        <f t="shared" si="572"/>
        <v>0</v>
      </c>
      <c r="AW1815" s="68">
        <f t="shared" si="573"/>
        <v>0.4658021167334897</v>
      </c>
      <c r="AX1815" s="68">
        <f t="shared" si="574"/>
        <v>0</v>
      </c>
      <c r="AY1815" s="68">
        <f t="shared" si="575"/>
        <v>-0.66359708448552079</v>
      </c>
      <c r="AZ1815" s="68">
        <f t="shared" si="576"/>
        <v>0.21697161195339959</v>
      </c>
      <c r="BA1815" s="68">
        <f t="shared" si="577"/>
        <v>0.4658021167334897</v>
      </c>
      <c r="BB1815" s="68">
        <f t="shared" si="578"/>
        <v>-0.66359708448552079</v>
      </c>
    </row>
    <row r="1816" spans="1:54" x14ac:dyDescent="0.3">
      <c r="A1816" s="64">
        <v>28478</v>
      </c>
      <c r="B1816" s="57">
        <v>1.2270000000000001</v>
      </c>
      <c r="C1816" s="57"/>
      <c r="D1816" s="57">
        <v>5.4390000000000001</v>
      </c>
      <c r="E1816" s="57">
        <f t="shared" si="563"/>
        <v>1.2270000000000001</v>
      </c>
      <c r="F1816" s="57">
        <f t="shared" si="564"/>
        <v>4.2119999999999997</v>
      </c>
      <c r="G1816" s="57">
        <f t="shared" si="565"/>
        <v>0</v>
      </c>
      <c r="H1816" s="57">
        <f>IF(Q1815&gt;SetUp!$B$56,SetUp!$B$56,Q1815)</f>
        <v>2.5702687354994751</v>
      </c>
      <c r="I1816" s="57">
        <f t="shared" si="579"/>
        <v>0.27034161753724234</v>
      </c>
      <c r="J1816" s="57">
        <f>MIN(F1816,H1816,(1-EXP(-SetUp!$B$52*H1816/SetUp!$B$56))*F1816)</f>
        <v>1.3931384314385107</v>
      </c>
      <c r="K1816" s="57">
        <f t="shared" si="566"/>
        <v>1.1771303040609644</v>
      </c>
      <c r="L1816" s="57">
        <f>IF(I1816&lt;=0,0,MIN(SetUp!$B$50*I1816^SetUp!$B$55,I1816))</f>
        <v>2.3132240436038788E-3</v>
      </c>
      <c r="M1816" s="57">
        <f t="shared" si="567"/>
        <v>0.26802839349363844</v>
      </c>
      <c r="N1816" s="57">
        <f>IF(SetUp!$B$62=0,X1816,(B1816-E1816)*(1-(H1816/SetUp!$B$66/SetUp!$B$56)))</f>
        <v>0</v>
      </c>
      <c r="O1816" s="57">
        <f>K1816*SetUp!$B$65</f>
        <v>0</v>
      </c>
      <c r="P1816" s="57">
        <f>MIN(SetUp!$B$54*L1816^SetUp!$B$51,L1816)</f>
        <v>1.3163768646718898E-3</v>
      </c>
      <c r="Q1816" s="57">
        <f t="shared" si="568"/>
        <v>1.1771303040609644</v>
      </c>
      <c r="R1816" s="57">
        <f>IF((H1816+N1816-O1816)&gt;SetUp!$B$56,T1815+H1816+N1816-O1816-SetUp!$B$56,T1815)</f>
        <v>0</v>
      </c>
      <c r="S1816" s="57">
        <f>R1816*SetUp!$B$65</f>
        <v>0</v>
      </c>
      <c r="T1816" s="57">
        <f>IF((R1816-S1816)&lt;SetUp!$B$53,R1816-S1816,SetUp!$B$53)</f>
        <v>0</v>
      </c>
      <c r="U1816" s="57">
        <f t="shared" si="569"/>
        <v>0.26802839349363844</v>
      </c>
      <c r="V1816" s="57">
        <f>(L1816-P1816)/1000*SetUp!$B$13*1000000/SetUp!$B$48</f>
        <v>5.6698357854222926E-2</v>
      </c>
      <c r="W1816" s="57">
        <f t="shared" si="580"/>
        <v>-2.211772431870429E-17</v>
      </c>
      <c r="X1816" s="57">
        <f>MAX((SetUp!$B$56*(1-($H1816/SetUp!$B$56)^2)*TANH(($B1816-$D1816)/SetUp!$B$56))/(1+$H1816/SetUp!$B$56*TANH(($B1816-$D1816)/SetUp!$B$56)),0)</f>
        <v>0</v>
      </c>
      <c r="AP1816" s="64">
        <v>29060</v>
      </c>
      <c r="AQ1816" s="55">
        <v>7</v>
      </c>
      <c r="AR1816" s="55">
        <v>206</v>
      </c>
      <c r="AS1816" s="66">
        <f t="shared" si="570"/>
        <v>0</v>
      </c>
      <c r="AT1816" s="66">
        <f t="shared" si="571"/>
        <v>0.21165474892905947</v>
      </c>
      <c r="AU1816" s="55" t="str">
        <f>IF(OR($AP1816&lt;SetUp!$B$97,$AP1816&gt;SetUp!$B$98),"Não","Sim")</f>
        <v>Não</v>
      </c>
      <c r="AV1816" s="68">
        <f t="shared" si="572"/>
        <v>0</v>
      </c>
      <c r="AW1816" s="68">
        <f t="shared" si="573"/>
        <v>0.46005950585664401</v>
      </c>
      <c r="AX1816" s="68">
        <f t="shared" si="574"/>
        <v>0</v>
      </c>
      <c r="AY1816" s="68">
        <f t="shared" si="575"/>
        <v>-0.67437198275081311</v>
      </c>
      <c r="AZ1816" s="68">
        <f t="shared" si="576"/>
        <v>0.21165474892905947</v>
      </c>
      <c r="BA1816" s="68">
        <f t="shared" si="577"/>
        <v>0.46005950585664401</v>
      </c>
      <c r="BB1816" s="68">
        <f t="shared" si="578"/>
        <v>-0.67437198275081311</v>
      </c>
    </row>
    <row r="1817" spans="1:54" x14ac:dyDescent="0.3">
      <c r="A1817" s="64">
        <v>28479</v>
      </c>
      <c r="B1817" s="57">
        <v>1.2929999999999999</v>
      </c>
      <c r="C1817" s="57"/>
      <c r="D1817" s="57">
        <v>5.4390000000000001</v>
      </c>
      <c r="E1817" s="57">
        <f t="shared" si="563"/>
        <v>1.2929999999999999</v>
      </c>
      <c r="F1817" s="57">
        <f t="shared" si="564"/>
        <v>4.1459999999999999</v>
      </c>
      <c r="G1817" s="57">
        <f t="shared" si="565"/>
        <v>0</v>
      </c>
      <c r="H1817" s="57">
        <f>IF(Q1816&gt;SetUp!$B$56,SetUp!$B$56,Q1816)</f>
        <v>1.1771303040609644</v>
      </c>
      <c r="I1817" s="57">
        <f t="shared" si="579"/>
        <v>0.26802839349363844</v>
      </c>
      <c r="J1817" s="57">
        <f>MIN(F1817,H1817,(1-EXP(-SetUp!$B$52*H1817/SetUp!$B$56))*F1817)</f>
        <v>0.69654101086158682</v>
      </c>
      <c r="K1817" s="57">
        <f t="shared" si="566"/>
        <v>0.4805892931993776</v>
      </c>
      <c r="L1817" s="57">
        <f>IF(I1817&lt;=0,0,MIN(SetUp!$B$50*I1817^SetUp!$B$55,I1817))</f>
        <v>2.2803290673044235E-3</v>
      </c>
      <c r="M1817" s="57">
        <f t="shared" si="567"/>
        <v>0.26574806442633403</v>
      </c>
      <c r="N1817" s="57">
        <f>IF(SetUp!$B$62=0,X1817,(B1817-E1817)*(1-(H1817/SetUp!$B$66/SetUp!$B$56)))</f>
        <v>0</v>
      </c>
      <c r="O1817" s="57">
        <f>K1817*SetUp!$B$65</f>
        <v>0</v>
      </c>
      <c r="P1817" s="57">
        <f>MIN(SetUp!$B$54*L1817^SetUp!$B$51,L1817)</f>
        <v>1.2979736727150725E-3</v>
      </c>
      <c r="Q1817" s="57">
        <f t="shared" si="568"/>
        <v>0.4805892931993776</v>
      </c>
      <c r="R1817" s="57">
        <f>IF((H1817+N1817-O1817)&gt;SetUp!$B$56,T1816+H1817+N1817-O1817-SetUp!$B$56,T1816)</f>
        <v>0</v>
      </c>
      <c r="S1817" s="57">
        <f>R1817*SetUp!$B$65</f>
        <v>0</v>
      </c>
      <c r="T1817" s="57">
        <f>IF((R1817-S1817)&lt;SetUp!$B$53,R1817-S1817,SetUp!$B$53)</f>
        <v>0</v>
      </c>
      <c r="U1817" s="57">
        <f t="shared" si="569"/>
        <v>0.26574806442633403</v>
      </c>
      <c r="V1817" s="57">
        <f>(L1817-P1817)/1000*SetUp!$B$13*1000000/SetUp!$B$48</f>
        <v>5.5874098738111035E-2</v>
      </c>
      <c r="W1817" s="57">
        <f t="shared" si="580"/>
        <v>6.9388939039072284E-17</v>
      </c>
      <c r="X1817" s="57">
        <f>MAX((SetUp!$B$56*(1-($H1817/SetUp!$B$56)^2)*TANH(($B1817-$D1817)/SetUp!$B$56))/(1+$H1817/SetUp!$B$56*TANH(($B1817-$D1817)/SetUp!$B$56)),0)</f>
        <v>0</v>
      </c>
      <c r="AP1817" s="64">
        <v>29061</v>
      </c>
      <c r="AQ1817" s="55">
        <v>7</v>
      </c>
      <c r="AR1817" s="55">
        <v>207</v>
      </c>
      <c r="AS1817" s="66">
        <f t="shared" si="570"/>
        <v>0</v>
      </c>
      <c r="AT1817" s="66">
        <f t="shared" si="571"/>
        <v>0.20651797369686797</v>
      </c>
      <c r="AU1817" s="55" t="str">
        <f>IF(OR($AP1817&lt;SetUp!$B$97,$AP1817&gt;SetUp!$B$98),"Não","Sim")</f>
        <v>Não</v>
      </c>
      <c r="AV1817" s="68">
        <f t="shared" si="572"/>
        <v>0</v>
      </c>
      <c r="AW1817" s="68">
        <f t="shared" si="573"/>
        <v>0.45444248667666182</v>
      </c>
      <c r="AX1817" s="68">
        <f t="shared" si="574"/>
        <v>0</v>
      </c>
      <c r="AY1817" s="68">
        <f t="shared" si="575"/>
        <v>-0.68504214479364178</v>
      </c>
      <c r="AZ1817" s="68">
        <f t="shared" si="576"/>
        <v>0.20651797369686797</v>
      </c>
      <c r="BA1817" s="68">
        <f t="shared" si="577"/>
        <v>0.45444248667666182</v>
      </c>
      <c r="BB1817" s="68">
        <f t="shared" si="578"/>
        <v>-0.68504214479364178</v>
      </c>
    </row>
    <row r="1818" spans="1:54" x14ac:dyDescent="0.3">
      <c r="A1818" s="64">
        <v>28480</v>
      </c>
      <c r="B1818" s="57">
        <v>2.15</v>
      </c>
      <c r="C1818" s="57"/>
      <c r="D1818" s="57">
        <v>5.4390000000000001</v>
      </c>
      <c r="E1818" s="57">
        <f t="shared" si="563"/>
        <v>2.15</v>
      </c>
      <c r="F1818" s="57">
        <f t="shared" si="564"/>
        <v>3.2890000000000001</v>
      </c>
      <c r="G1818" s="57">
        <f t="shared" si="565"/>
        <v>0</v>
      </c>
      <c r="H1818" s="57">
        <f>IF(Q1817&gt;SetUp!$B$56,SetUp!$B$56,Q1817)</f>
        <v>0.4805892931993776</v>
      </c>
      <c r="I1818" s="57">
        <f t="shared" si="579"/>
        <v>0.26574806442633403</v>
      </c>
      <c r="J1818" s="57">
        <f>MIN(F1818,H1818,(1-EXP(-SetUp!$B$52*H1818/SetUp!$B$56))*F1818)</f>
        <v>0.23793261972111299</v>
      </c>
      <c r="K1818" s="57">
        <f t="shared" si="566"/>
        <v>0.24265667347826461</v>
      </c>
      <c r="L1818" s="57">
        <f>IF(I1818&lt;=0,0,MIN(SetUp!$B$50*I1818^SetUp!$B$55,I1818))</f>
        <v>2.2480865869773554E-3</v>
      </c>
      <c r="M1818" s="57">
        <f t="shared" si="567"/>
        <v>0.26349997783935669</v>
      </c>
      <c r="N1818" s="57">
        <f>IF(SetUp!$B$62=0,X1818,(B1818-E1818)*(1-(H1818/SetUp!$B$66/SetUp!$B$56)))</f>
        <v>0</v>
      </c>
      <c r="O1818" s="57">
        <f>K1818*SetUp!$B$65</f>
        <v>0</v>
      </c>
      <c r="P1818" s="57">
        <f>MIN(SetUp!$B$54*L1818^SetUp!$B$51,L1818)</f>
        <v>1.2799311385310334E-3</v>
      </c>
      <c r="Q1818" s="57">
        <f t="shared" si="568"/>
        <v>0.24265667347826461</v>
      </c>
      <c r="R1818" s="57">
        <f>IF((H1818+N1818-O1818)&gt;SetUp!$B$56,T1817+H1818+N1818-O1818-SetUp!$B$56,T1817)</f>
        <v>0</v>
      </c>
      <c r="S1818" s="57">
        <f>R1818*SetUp!$B$65</f>
        <v>0</v>
      </c>
      <c r="T1818" s="57">
        <f>IF((R1818-S1818)&lt;SetUp!$B$53,R1818-S1818,SetUp!$B$53)</f>
        <v>0</v>
      </c>
      <c r="U1818" s="57">
        <f t="shared" si="569"/>
        <v>0.26349997783935669</v>
      </c>
      <c r="V1818" s="57">
        <f>(L1818-P1818)/1000*SetUp!$B$13*1000000/SetUp!$B$48</f>
        <v>5.5066438702607162E-2</v>
      </c>
      <c r="W1818" s="57">
        <f t="shared" si="580"/>
        <v>4.5102810375396984E-17</v>
      </c>
      <c r="X1818" s="57">
        <f>MAX((SetUp!$B$56*(1-($H1818/SetUp!$B$56)^2)*TANH(($B1818-$D1818)/SetUp!$B$56))/(1+$H1818/SetUp!$B$56*TANH(($B1818-$D1818)/SetUp!$B$56)),0)</f>
        <v>0</v>
      </c>
      <c r="AP1818" s="64">
        <v>29062</v>
      </c>
      <c r="AQ1818" s="55">
        <v>7</v>
      </c>
      <c r="AR1818" s="55">
        <v>208</v>
      </c>
      <c r="AS1818" s="66">
        <f t="shared" si="570"/>
        <v>0</v>
      </c>
      <c r="AT1818" s="66">
        <f t="shared" si="571"/>
        <v>0.20155352523285922</v>
      </c>
      <c r="AU1818" s="55" t="str">
        <f>IF(OR($AP1818&lt;SetUp!$B$97,$AP1818&gt;SetUp!$B$98),"Não","Sim")</f>
        <v>Não</v>
      </c>
      <c r="AV1818" s="68">
        <f t="shared" si="572"/>
        <v>0</v>
      </c>
      <c r="AW1818" s="68">
        <f t="shared" si="573"/>
        <v>0.44894712966323685</v>
      </c>
      <c r="AX1818" s="68">
        <f t="shared" si="574"/>
        <v>0</v>
      </c>
      <c r="AY1818" s="68">
        <f t="shared" si="575"/>
        <v>-0.69560960150105966</v>
      </c>
      <c r="AZ1818" s="68">
        <f t="shared" si="576"/>
        <v>0.20155352523285922</v>
      </c>
      <c r="BA1818" s="68">
        <f t="shared" si="577"/>
        <v>0.44894712966323685</v>
      </c>
      <c r="BB1818" s="68">
        <f t="shared" si="578"/>
        <v>-0.69560960150105966</v>
      </c>
    </row>
    <row r="1819" spans="1:54" x14ac:dyDescent="0.3">
      <c r="A1819" s="64">
        <v>28481</v>
      </c>
      <c r="B1819" s="57">
        <v>0</v>
      </c>
      <c r="C1819" s="57"/>
      <c r="D1819" s="57">
        <v>5.4390000000000001</v>
      </c>
      <c r="E1819" s="57">
        <f t="shared" si="563"/>
        <v>0</v>
      </c>
      <c r="F1819" s="57">
        <f t="shared" si="564"/>
        <v>5.4390000000000001</v>
      </c>
      <c r="G1819" s="57">
        <f t="shared" si="565"/>
        <v>0</v>
      </c>
      <c r="H1819" s="57">
        <f>IF(Q1818&gt;SetUp!$B$56,SetUp!$B$56,Q1818)</f>
        <v>0.24265667347826461</v>
      </c>
      <c r="I1819" s="57">
        <f t="shared" si="579"/>
        <v>0.26349997783935669</v>
      </c>
      <c r="J1819" s="57">
        <f>MIN(F1819,H1819,(1-EXP(-SetUp!$B$52*H1819/SetUp!$B$56))*F1819)</f>
        <v>0.20235977000001129</v>
      </c>
      <c r="K1819" s="57">
        <f t="shared" si="566"/>
        <v>4.0296903478253321E-2</v>
      </c>
      <c r="L1819" s="57">
        <f>IF(I1819&lt;=0,0,MIN(SetUp!$B$50*I1819^SetUp!$B$55,I1819))</f>
        <v>2.2164800300827508E-3</v>
      </c>
      <c r="M1819" s="57">
        <f t="shared" si="567"/>
        <v>0.26128349780927396</v>
      </c>
      <c r="N1819" s="57">
        <f>IF(SetUp!$B$62=0,X1819,(B1819-E1819)*(1-(H1819/SetUp!$B$66/SetUp!$B$56)))</f>
        <v>0</v>
      </c>
      <c r="O1819" s="57">
        <f>K1819*SetUp!$B$65</f>
        <v>0</v>
      </c>
      <c r="P1819" s="57">
        <f>MIN(SetUp!$B$54*L1819^SetUp!$B$51,L1819)</f>
        <v>1.262240187002535E-3</v>
      </c>
      <c r="Q1819" s="57">
        <f t="shared" si="568"/>
        <v>4.0296903478253321E-2</v>
      </c>
      <c r="R1819" s="57">
        <f>IF((H1819+N1819-O1819)&gt;SetUp!$B$56,T1818+H1819+N1819-O1819-SetUp!$B$56,T1818)</f>
        <v>0</v>
      </c>
      <c r="S1819" s="57">
        <f>R1819*SetUp!$B$65</f>
        <v>0</v>
      </c>
      <c r="T1819" s="57">
        <f>IF((R1819-S1819)&lt;SetUp!$B$53,R1819-S1819,SetUp!$B$53)</f>
        <v>0</v>
      </c>
      <c r="U1819" s="57">
        <f t="shared" si="569"/>
        <v>0.26128349780927396</v>
      </c>
      <c r="V1819" s="57">
        <f>(L1819-P1819)/1000*SetUp!$B$13*1000000/SetUp!$B$48</f>
        <v>5.427495131168035E-2</v>
      </c>
      <c r="W1819" s="57">
        <f t="shared" si="580"/>
        <v>1.6046192152785466E-17</v>
      </c>
      <c r="X1819" s="57">
        <f>MAX((SetUp!$B$56*(1-($H1819/SetUp!$B$56)^2)*TANH(($B1819-$D1819)/SetUp!$B$56))/(1+$H1819/SetUp!$B$56*TANH(($B1819-$D1819)/SetUp!$B$56)),0)</f>
        <v>0</v>
      </c>
      <c r="AP1819" s="64">
        <v>29063</v>
      </c>
      <c r="AQ1819" s="55">
        <v>7</v>
      </c>
      <c r="AR1819" s="55">
        <v>209</v>
      </c>
      <c r="AS1819" s="66">
        <f t="shared" si="570"/>
        <v>0</v>
      </c>
      <c r="AT1819" s="66">
        <f t="shared" si="571"/>
        <v>0.1967540474252148</v>
      </c>
      <c r="AU1819" s="55" t="str">
        <f>IF(OR($AP1819&lt;SetUp!$B$97,$AP1819&gt;SetUp!$B$98),"Não","Sim")</f>
        <v>Não</v>
      </c>
      <c r="AV1819" s="68">
        <f t="shared" si="572"/>
        <v>0</v>
      </c>
      <c r="AW1819" s="68">
        <f t="shared" si="573"/>
        <v>0.44356966468100001</v>
      </c>
      <c r="AX1819" s="68">
        <f t="shared" si="574"/>
        <v>0</v>
      </c>
      <c r="AY1819" s="68">
        <f t="shared" si="575"/>
        <v>-0.70607632501028539</v>
      </c>
      <c r="AZ1819" s="68">
        <f t="shared" si="576"/>
        <v>0.1967540474252148</v>
      </c>
      <c r="BA1819" s="68">
        <f t="shared" si="577"/>
        <v>0.44356966468100001</v>
      </c>
      <c r="BB1819" s="68">
        <f t="shared" si="578"/>
        <v>-0.70607632501028539</v>
      </c>
    </row>
    <row r="1820" spans="1:54" x14ac:dyDescent="0.3">
      <c r="A1820" s="64">
        <v>28482</v>
      </c>
      <c r="B1820" s="57">
        <v>0</v>
      </c>
      <c r="C1820" s="57"/>
      <c r="D1820" s="57">
        <v>5.4390000000000001</v>
      </c>
      <c r="E1820" s="57">
        <f t="shared" si="563"/>
        <v>0</v>
      </c>
      <c r="F1820" s="57">
        <f t="shared" si="564"/>
        <v>5.4390000000000001</v>
      </c>
      <c r="G1820" s="57">
        <f t="shared" si="565"/>
        <v>0</v>
      </c>
      <c r="H1820" s="57">
        <f>IF(Q1819&gt;SetUp!$B$56,SetUp!$B$56,Q1819)</f>
        <v>4.0296903478253321E-2</v>
      </c>
      <c r="I1820" s="57">
        <f t="shared" si="579"/>
        <v>0.26128349780927396</v>
      </c>
      <c r="J1820" s="57">
        <f>MIN(F1820,H1820,(1-EXP(-SetUp!$B$52*H1820/SetUp!$B$56))*F1820)</f>
        <v>3.4138484156633744E-2</v>
      </c>
      <c r="K1820" s="57">
        <f t="shared" si="566"/>
        <v>6.1584193216195765E-3</v>
      </c>
      <c r="L1820" s="57">
        <f>IF(I1820&lt;=0,0,MIN(SetUp!$B$50*I1820^SetUp!$B$55,I1820))</f>
        <v>2.1854933362957124E-3</v>
      </c>
      <c r="M1820" s="57">
        <f t="shared" si="567"/>
        <v>0.25909800447297826</v>
      </c>
      <c r="N1820" s="57">
        <f>IF(SetUp!$B$62=0,X1820,(B1820-E1820)*(1-(H1820/SetUp!$B$66/SetUp!$B$56)))</f>
        <v>0</v>
      </c>
      <c r="O1820" s="57">
        <f>K1820*SetUp!$B$65</f>
        <v>0</v>
      </c>
      <c r="P1820" s="57">
        <f>MIN(SetUp!$B$54*L1820^SetUp!$B$51,L1820)</f>
        <v>1.2448920213795006E-3</v>
      </c>
      <c r="Q1820" s="57">
        <f t="shared" si="568"/>
        <v>6.1584193216195765E-3</v>
      </c>
      <c r="R1820" s="57">
        <f>IF((H1820+N1820-O1820)&gt;SetUp!$B$56,T1819+H1820+N1820-O1820-SetUp!$B$56,T1819)</f>
        <v>0</v>
      </c>
      <c r="S1820" s="57">
        <f>R1820*SetUp!$B$65</f>
        <v>0</v>
      </c>
      <c r="T1820" s="57">
        <f>IF((R1820-S1820)&lt;SetUp!$B$53,R1820-S1820,SetUp!$B$53)</f>
        <v>0</v>
      </c>
      <c r="U1820" s="57">
        <f t="shared" si="569"/>
        <v>0.25909800447297826</v>
      </c>
      <c r="V1820" s="57">
        <f>(L1820-P1820)/1000*SetUp!$B$13*1000000/SetUp!$B$48</f>
        <v>5.349922343002441E-2</v>
      </c>
      <c r="W1820" s="57">
        <f t="shared" si="580"/>
        <v>2.9923979960599922E-17</v>
      </c>
      <c r="X1820" s="57">
        <f>MAX((SetUp!$B$56*(1-($H1820/SetUp!$B$56)^2)*TANH(($B1820-$D1820)/SetUp!$B$56))/(1+$H1820/SetUp!$B$56*TANH(($B1820-$D1820)/SetUp!$B$56)),0)</f>
        <v>0</v>
      </c>
      <c r="AP1820" s="64">
        <v>29064</v>
      </c>
      <c r="AQ1820" s="55">
        <v>7</v>
      </c>
      <c r="AR1820" s="55">
        <v>210</v>
      </c>
      <c r="AS1820" s="66">
        <f t="shared" si="570"/>
        <v>0</v>
      </c>
      <c r="AT1820" s="66">
        <f t="shared" si="571"/>
        <v>0.1921125643344343</v>
      </c>
      <c r="AU1820" s="55" t="str">
        <f>IF(OR($AP1820&lt;SetUp!$B$97,$AP1820&gt;SetUp!$B$98),"Não","Sim")</f>
        <v>Não</v>
      </c>
      <c r="AV1820" s="68">
        <f t="shared" si="572"/>
        <v>0</v>
      </c>
      <c r="AW1820" s="68">
        <f t="shared" si="573"/>
        <v>0.43830647306928322</v>
      </c>
      <c r="AX1820" s="68">
        <f t="shared" si="574"/>
        <v>0</v>
      </c>
      <c r="AY1820" s="68">
        <f t="shared" si="575"/>
        <v>-0.71644423095987975</v>
      </c>
      <c r="AZ1820" s="68">
        <f t="shared" si="576"/>
        <v>0.1921125643344343</v>
      </c>
      <c r="BA1820" s="68">
        <f t="shared" si="577"/>
        <v>0.43830647306928322</v>
      </c>
      <c r="BB1820" s="68">
        <f t="shared" si="578"/>
        <v>-0.71644423095987975</v>
      </c>
    </row>
    <row r="1821" spans="1:54" x14ac:dyDescent="0.3">
      <c r="A1821" s="64">
        <v>28483</v>
      </c>
      <c r="B1821" s="57">
        <v>0.28199999999999997</v>
      </c>
      <c r="C1821" s="57"/>
      <c r="D1821" s="57">
        <v>5.4390000000000001</v>
      </c>
      <c r="E1821" s="57">
        <f t="shared" si="563"/>
        <v>0.28199999999999997</v>
      </c>
      <c r="F1821" s="57">
        <f t="shared" si="564"/>
        <v>5.157</v>
      </c>
      <c r="G1821" s="57">
        <f t="shared" si="565"/>
        <v>0</v>
      </c>
      <c r="H1821" s="57">
        <f>IF(Q1820&gt;SetUp!$B$56,SetUp!$B$56,Q1820)</f>
        <v>6.1584193216195765E-3</v>
      </c>
      <c r="I1821" s="57">
        <f t="shared" si="579"/>
        <v>0.25909800447297826</v>
      </c>
      <c r="J1821" s="57">
        <f>MIN(F1821,H1821,(1-EXP(-SetUp!$B$52*H1821/SetUp!$B$56))*F1821)</f>
        <v>4.9599520718567984E-3</v>
      </c>
      <c r="K1821" s="57">
        <f t="shared" si="566"/>
        <v>1.1984672497627781E-3</v>
      </c>
      <c r="L1821" s="57">
        <f>IF(I1821&lt;=0,0,MIN(SetUp!$B$50*I1821^SetUp!$B$55,I1821))</f>
        <v>2.1551109388815927E-3</v>
      </c>
      <c r="M1821" s="57">
        <f t="shared" si="567"/>
        <v>0.25694289353409666</v>
      </c>
      <c r="N1821" s="57">
        <f>IF(SetUp!$B$62=0,X1821,(B1821-E1821)*(1-(H1821/SetUp!$B$66/SetUp!$B$56)))</f>
        <v>0</v>
      </c>
      <c r="O1821" s="57">
        <f>K1821*SetUp!$B$65</f>
        <v>0</v>
      </c>
      <c r="P1821" s="57">
        <f>MIN(SetUp!$B$54*L1821^SetUp!$B$51,L1821)</f>
        <v>1.2278781132216959E-3</v>
      </c>
      <c r="Q1821" s="57">
        <f t="shared" si="568"/>
        <v>1.1984672497627781E-3</v>
      </c>
      <c r="R1821" s="57">
        <f>IF((H1821+N1821-O1821)&gt;SetUp!$B$56,T1820+H1821+N1821-O1821-SetUp!$B$56,T1820)</f>
        <v>0</v>
      </c>
      <c r="S1821" s="57">
        <f>R1821*SetUp!$B$65</f>
        <v>0</v>
      </c>
      <c r="T1821" s="57">
        <f>IF((R1821-S1821)&lt;SetUp!$B$53,R1821-S1821,SetUp!$B$53)</f>
        <v>0</v>
      </c>
      <c r="U1821" s="57">
        <f t="shared" si="569"/>
        <v>0.25694289353409666</v>
      </c>
      <c r="V1821" s="57">
        <f>(L1821-P1821)/1000*SetUp!$B$13*1000000/SetUp!$B$48</f>
        <v>5.2738854735760801E-2</v>
      </c>
      <c r="W1821" s="57">
        <f t="shared" si="580"/>
        <v>3.903127820947816E-18</v>
      </c>
      <c r="X1821" s="57">
        <f>MAX((SetUp!$B$56*(1-($H1821/SetUp!$B$56)^2)*TANH(($B1821-$D1821)/SetUp!$B$56))/(1+$H1821/SetUp!$B$56*TANH(($B1821-$D1821)/SetUp!$B$56)),0)</f>
        <v>0</v>
      </c>
      <c r="AP1821" s="64">
        <v>29065</v>
      </c>
      <c r="AQ1821" s="55">
        <v>7</v>
      </c>
      <c r="AR1821" s="55">
        <v>211</v>
      </c>
      <c r="AS1821" s="66">
        <f t="shared" si="570"/>
        <v>0</v>
      </c>
      <c r="AT1821" s="66">
        <f t="shared" si="571"/>
        <v>0.1876224571822305</v>
      </c>
      <c r="AU1821" s="55" t="str">
        <f>IF(OR($AP1821&lt;SetUp!$B$97,$AP1821&gt;SetUp!$B$98),"Não","Sim")</f>
        <v>Não</v>
      </c>
      <c r="AV1821" s="68">
        <f t="shared" si="572"/>
        <v>0</v>
      </c>
      <c r="AW1821" s="68">
        <f t="shared" si="573"/>
        <v>0.43315408018652035</v>
      </c>
      <c r="AX1821" s="68">
        <f t="shared" si="574"/>
        <v>0</v>
      </c>
      <c r="AY1821" s="68">
        <f t="shared" si="575"/>
        <v>-0.72671518063386531</v>
      </c>
      <c r="AZ1821" s="68">
        <f t="shared" si="576"/>
        <v>0.1876224571822305</v>
      </c>
      <c r="BA1821" s="68">
        <f t="shared" si="577"/>
        <v>0.43315408018652035</v>
      </c>
      <c r="BB1821" s="68">
        <f t="shared" si="578"/>
        <v>-0.72671518063386531</v>
      </c>
    </row>
    <row r="1822" spans="1:54" x14ac:dyDescent="0.3">
      <c r="A1822" s="64">
        <v>28484</v>
      </c>
      <c r="B1822" s="57">
        <v>2.1309999999999998</v>
      </c>
      <c r="C1822" s="57"/>
      <c r="D1822" s="57">
        <v>5.4390000000000001</v>
      </c>
      <c r="E1822" s="57">
        <f t="shared" si="563"/>
        <v>2.1309999999999998</v>
      </c>
      <c r="F1822" s="57">
        <f t="shared" si="564"/>
        <v>3.3080000000000003</v>
      </c>
      <c r="G1822" s="57">
        <f t="shared" si="565"/>
        <v>0</v>
      </c>
      <c r="H1822" s="57">
        <f>IF(Q1821&gt;SetUp!$B$56,SetUp!$B$56,Q1821)</f>
        <v>1.1984672497627781E-3</v>
      </c>
      <c r="I1822" s="57">
        <f t="shared" si="579"/>
        <v>0.25694289353409666</v>
      </c>
      <c r="J1822" s="57">
        <f>MIN(F1822,H1822,(1-EXP(-SetUp!$B$52*H1822/SetUp!$B$56))*F1822)</f>
        <v>6.1939976335391661E-4</v>
      </c>
      <c r="K1822" s="57">
        <f t="shared" si="566"/>
        <v>5.7906748640886149E-4</v>
      </c>
      <c r="L1822" s="57">
        <f>IF(I1822&lt;=0,0,MIN(SetUp!$B$50*I1822^SetUp!$B$55,I1822))</f>
        <v>2.1253177468489991E-3</v>
      </c>
      <c r="M1822" s="57">
        <f t="shared" si="567"/>
        <v>0.25481757578724767</v>
      </c>
      <c r="N1822" s="57">
        <f>IF(SetUp!$B$62=0,X1822,(B1822-E1822)*(1-(H1822/SetUp!$B$66/SetUp!$B$56)))</f>
        <v>0</v>
      </c>
      <c r="O1822" s="57">
        <f>K1822*SetUp!$B$65</f>
        <v>0</v>
      </c>
      <c r="P1822" s="57">
        <f>MIN(SetUp!$B$54*L1822^SetUp!$B$51,L1822)</f>
        <v>1.2111901927590965E-3</v>
      </c>
      <c r="Q1822" s="57">
        <f t="shared" si="568"/>
        <v>5.7906748640886149E-4</v>
      </c>
      <c r="R1822" s="57">
        <f>IF((H1822+N1822-O1822)&gt;SetUp!$B$56,T1821+H1822+N1822-O1822-SetUp!$B$56,T1821)</f>
        <v>0</v>
      </c>
      <c r="S1822" s="57">
        <f>R1822*SetUp!$B$65</f>
        <v>0</v>
      </c>
      <c r="T1822" s="57">
        <f>IF((R1822-S1822)&lt;SetUp!$B$53,R1822-S1822,SetUp!$B$53)</f>
        <v>0</v>
      </c>
      <c r="U1822" s="57">
        <f t="shared" si="569"/>
        <v>0.25481757578724767</v>
      </c>
      <c r="V1822" s="57">
        <f>(L1822-P1822)/1000*SetUp!$B$13*1000000/SetUp!$B$48</f>
        <v>5.1993457253622775E-2</v>
      </c>
      <c r="W1822" s="57">
        <f t="shared" si="580"/>
        <v>-1.9385534844040819E-16</v>
      </c>
      <c r="X1822" s="57">
        <f>MAX((SetUp!$B$56*(1-($H1822/SetUp!$B$56)^2)*TANH(($B1822-$D1822)/SetUp!$B$56))/(1+$H1822/SetUp!$B$56*TANH(($B1822-$D1822)/SetUp!$B$56)),0)</f>
        <v>0</v>
      </c>
      <c r="AP1822" s="64">
        <v>29066</v>
      </c>
      <c r="AQ1822" s="55">
        <v>7</v>
      </c>
      <c r="AR1822" s="55">
        <v>212</v>
      </c>
      <c r="AS1822" s="66">
        <f t="shared" si="570"/>
        <v>0</v>
      </c>
      <c r="AT1822" s="66">
        <f t="shared" si="571"/>
        <v>0.18327744293343426</v>
      </c>
      <c r="AU1822" s="55" t="str">
        <f>IF(OR($AP1822&lt;SetUp!$B$97,$AP1822&gt;SetUp!$B$98),"Não","Sim")</f>
        <v>Não</v>
      </c>
      <c r="AV1822" s="68">
        <f t="shared" si="572"/>
        <v>0</v>
      </c>
      <c r="AW1822" s="68">
        <f t="shared" si="573"/>
        <v>0.42810914838792485</v>
      </c>
      <c r="AX1822" s="68">
        <f t="shared" si="574"/>
        <v>0</v>
      </c>
      <c r="AY1822" s="68">
        <f t="shared" si="575"/>
        <v>-0.73689098300485623</v>
      </c>
      <c r="AZ1822" s="68">
        <f t="shared" si="576"/>
        <v>0.18327744293343426</v>
      </c>
      <c r="BA1822" s="68">
        <f t="shared" si="577"/>
        <v>0.42810914838792485</v>
      </c>
      <c r="BB1822" s="68">
        <f t="shared" si="578"/>
        <v>-0.73689098300485623</v>
      </c>
    </row>
    <row r="1823" spans="1:54" x14ac:dyDescent="0.3">
      <c r="A1823" s="64">
        <v>28485</v>
      </c>
      <c r="B1823" s="57">
        <v>5.6550000000000002</v>
      </c>
      <c r="C1823" s="57"/>
      <c r="D1823" s="57">
        <v>5.4390000000000001</v>
      </c>
      <c r="E1823" s="57">
        <f t="shared" si="563"/>
        <v>5.4390000000000001</v>
      </c>
      <c r="F1823" s="57">
        <f t="shared" si="564"/>
        <v>0</v>
      </c>
      <c r="G1823" s="57">
        <f t="shared" si="565"/>
        <v>8.267348364510152E-7</v>
      </c>
      <c r="H1823" s="57">
        <f>IF(Q1822&gt;SetUp!$B$56,SetUp!$B$56,Q1822)</f>
        <v>5.7906748640886149E-4</v>
      </c>
      <c r="I1823" s="57">
        <f t="shared" si="579"/>
        <v>0.2548184025220841</v>
      </c>
      <c r="J1823" s="57">
        <f>MIN(F1823,H1823,(1-EXP(-SetUp!$B$52*H1823/SetUp!$B$56))*F1823)</f>
        <v>0</v>
      </c>
      <c r="K1823" s="57">
        <f t="shared" si="566"/>
        <v>5.7906748640886149E-4</v>
      </c>
      <c r="L1823" s="57">
        <f>IF(I1823&lt;=0,0,MIN(SetUp!$B$50*I1823^SetUp!$B$55,I1823))</f>
        <v>2.0961104622272118E-3</v>
      </c>
      <c r="M1823" s="57">
        <f t="shared" si="567"/>
        <v>0.25272229205985691</v>
      </c>
      <c r="N1823" s="57">
        <f>IF(SetUp!$B$62=0,X1823,(B1823-E1823)*(1-(H1823/SetUp!$B$66/SetUp!$B$56)))</f>
        <v>0.21599917326516374</v>
      </c>
      <c r="O1823" s="57">
        <f>K1823*SetUp!$B$65</f>
        <v>0</v>
      </c>
      <c r="P1823" s="57">
        <f>MIN(SetUp!$B$54*L1823^SetUp!$B$51,L1823)</f>
        <v>1.1948265905738394E-3</v>
      </c>
      <c r="Q1823" s="57">
        <f t="shared" si="568"/>
        <v>0.21657824075157261</v>
      </c>
      <c r="R1823" s="57">
        <f>IF((H1823+N1823-O1823)&gt;SetUp!$B$56,T1822+H1823+N1823-O1823-SetUp!$B$56,T1822)</f>
        <v>0</v>
      </c>
      <c r="S1823" s="57">
        <f>R1823*SetUp!$B$65</f>
        <v>0</v>
      </c>
      <c r="T1823" s="57">
        <f>IF((R1823-S1823)&lt;SetUp!$B$53,R1823-S1823,SetUp!$B$53)</f>
        <v>0</v>
      </c>
      <c r="U1823" s="57">
        <f t="shared" si="569"/>
        <v>0.25272229205985691</v>
      </c>
      <c r="V1823" s="57">
        <f>(L1823-P1823)/1000*SetUp!$B$13*1000000/SetUp!$B$48</f>
        <v>5.1262938355297168E-2</v>
      </c>
      <c r="W1823" s="57">
        <f t="shared" si="580"/>
        <v>4.150325916274511E-16</v>
      </c>
      <c r="X1823" s="57">
        <f>MAX((SetUp!$B$56*(1-($H1823/SetUp!$B$56)^2)*TANH(($B1823-$D1823)/SetUp!$B$56))/(1+$H1823/SetUp!$B$56*TANH(($B1823-$D1823)/SetUp!$B$56)),0)</f>
        <v>0.21599917326516374</v>
      </c>
      <c r="AP1823" s="64">
        <v>29067</v>
      </c>
      <c r="AQ1823" s="55">
        <v>7</v>
      </c>
      <c r="AR1823" s="55">
        <v>213</v>
      </c>
      <c r="AS1823" s="66">
        <f t="shared" si="570"/>
        <v>0</v>
      </c>
      <c r="AT1823" s="66">
        <f t="shared" si="571"/>
        <v>0.17907155434700039</v>
      </c>
      <c r="AU1823" s="55" t="str">
        <f>IF(OR($AP1823&lt;SetUp!$B$97,$AP1823&gt;SetUp!$B$98),"Não","Sim")</f>
        <v>Não</v>
      </c>
      <c r="AV1823" s="68">
        <f t="shared" si="572"/>
        <v>0</v>
      </c>
      <c r="AW1823" s="68">
        <f t="shared" si="573"/>
        <v>0.42316847040747307</v>
      </c>
      <c r="AX1823" s="68">
        <f t="shared" si="574"/>
        <v>0</v>
      </c>
      <c r="AY1823" s="68">
        <f t="shared" si="575"/>
        <v>-0.74697339668186968</v>
      </c>
      <c r="AZ1823" s="68">
        <f t="shared" si="576"/>
        <v>0.17907155434700039</v>
      </c>
      <c r="BA1823" s="68">
        <f t="shared" si="577"/>
        <v>0.42316847040747307</v>
      </c>
      <c r="BB1823" s="68">
        <f t="shared" si="578"/>
        <v>-0.74697339668186968</v>
      </c>
    </row>
    <row r="1824" spans="1:54" x14ac:dyDescent="0.3">
      <c r="A1824" s="64">
        <v>28486</v>
      </c>
      <c r="B1824" s="57">
        <v>4.524</v>
      </c>
      <c r="C1824" s="57"/>
      <c r="D1824" s="57">
        <v>5.4390000000000001</v>
      </c>
      <c r="E1824" s="57">
        <f t="shared" si="563"/>
        <v>4.524</v>
      </c>
      <c r="F1824" s="57">
        <f t="shared" si="564"/>
        <v>0.91500000000000004</v>
      </c>
      <c r="G1824" s="57">
        <f t="shared" si="565"/>
        <v>0</v>
      </c>
      <c r="H1824" s="57">
        <f>IF(Q1823&gt;SetUp!$B$56,SetUp!$B$56,Q1823)</f>
        <v>0.21657824075157261</v>
      </c>
      <c r="I1824" s="57">
        <f t="shared" si="579"/>
        <v>0.25272229205985691</v>
      </c>
      <c r="J1824" s="57">
        <f>MIN(F1824,H1824,(1-EXP(-SetUp!$B$52*H1824/SetUp!$B$56))*F1824)</f>
        <v>3.0445865565190567E-2</v>
      </c>
      <c r="K1824" s="57">
        <f t="shared" si="566"/>
        <v>0.18613237518638204</v>
      </c>
      <c r="L1824" s="57">
        <f>IF(I1824&lt;=0,0,MIN(SetUp!$B$50*I1824^SetUp!$B$55,I1824))</f>
        <v>2.0674520093521159E-3</v>
      </c>
      <c r="M1824" s="57">
        <f t="shared" si="567"/>
        <v>0.25065484005050481</v>
      </c>
      <c r="N1824" s="57">
        <f>IF(SetUp!$B$62=0,X1824,(B1824-E1824)*(1-(H1824/SetUp!$B$66/SetUp!$B$56)))</f>
        <v>0</v>
      </c>
      <c r="O1824" s="57">
        <f>K1824*SetUp!$B$65</f>
        <v>0</v>
      </c>
      <c r="P1824" s="57">
        <f>MIN(SetUp!$B$54*L1824^SetUp!$B$51,L1824)</f>
        <v>1.1787667050356227E-3</v>
      </c>
      <c r="Q1824" s="57">
        <f t="shared" si="568"/>
        <v>0.18613237518638204</v>
      </c>
      <c r="R1824" s="57">
        <f>IF((H1824+N1824-O1824)&gt;SetUp!$B$56,T1823+H1824+N1824-O1824-SetUp!$B$56,T1823)</f>
        <v>0</v>
      </c>
      <c r="S1824" s="57">
        <f>R1824*SetUp!$B$65</f>
        <v>0</v>
      </c>
      <c r="T1824" s="57">
        <f>IF((R1824-S1824)&lt;SetUp!$B$53,R1824-S1824,SetUp!$B$53)</f>
        <v>0</v>
      </c>
      <c r="U1824" s="57">
        <f t="shared" si="569"/>
        <v>0.25065484005050481</v>
      </c>
      <c r="V1824" s="57">
        <f>(L1824-P1824)/1000*SetUp!$B$13*1000000/SetUp!$B$48</f>
        <v>5.0546361035910842E-2</v>
      </c>
      <c r="W1824" s="57">
        <f t="shared" si="580"/>
        <v>2.2768245622195593E-16</v>
      </c>
      <c r="X1824" s="57">
        <f>MAX((SetUp!$B$56*(1-($H1824/SetUp!$B$56)^2)*TANH(($B1824-$D1824)/SetUp!$B$56))/(1+$H1824/SetUp!$B$56*TANH(($B1824-$D1824)/SetUp!$B$56)),0)</f>
        <v>0</v>
      </c>
      <c r="AP1824" s="64">
        <v>29252</v>
      </c>
      <c r="AQ1824" s="55">
        <v>2</v>
      </c>
      <c r="AR1824" s="55">
        <v>32</v>
      </c>
      <c r="AS1824" s="66">
        <f t="shared" si="570"/>
        <v>0</v>
      </c>
      <c r="AT1824" s="66">
        <f t="shared" si="571"/>
        <v>2.3345497317220763E-2</v>
      </c>
      <c r="AU1824" s="55" t="str">
        <f>IF(OR($AP1824&lt;SetUp!$B$97,$AP1824&gt;SetUp!$B$98),"Não","Sim")</f>
        <v>Não</v>
      </c>
      <c r="AV1824" s="68">
        <f t="shared" si="572"/>
        <v>0</v>
      </c>
      <c r="AW1824" s="68">
        <f t="shared" si="573"/>
        <v>0.15279233396090514</v>
      </c>
      <c r="AX1824" s="68">
        <f t="shared" si="574"/>
        <v>0</v>
      </c>
      <c r="AY1824" s="68">
        <f t="shared" si="575"/>
        <v>-1.6317968700808199</v>
      </c>
      <c r="AZ1824" s="68">
        <f t="shared" si="576"/>
        <v>2.3345497317220763E-2</v>
      </c>
      <c r="BA1824" s="68">
        <f t="shared" si="577"/>
        <v>0.15279233396090514</v>
      </c>
      <c r="BB1824" s="68">
        <f t="shared" si="578"/>
        <v>-1.6317968700808199</v>
      </c>
    </row>
    <row r="1825" spans="1:54" x14ac:dyDescent="0.3">
      <c r="A1825" s="64">
        <v>28487</v>
      </c>
      <c r="B1825" s="57">
        <v>2.556</v>
      </c>
      <c r="C1825" s="57"/>
      <c r="D1825" s="57">
        <v>5.4390000000000001</v>
      </c>
      <c r="E1825" s="57">
        <f t="shared" si="563"/>
        <v>2.556</v>
      </c>
      <c r="F1825" s="57">
        <f t="shared" si="564"/>
        <v>2.883</v>
      </c>
      <c r="G1825" s="57">
        <f t="shared" si="565"/>
        <v>0</v>
      </c>
      <c r="H1825" s="57">
        <f>IF(Q1824&gt;SetUp!$B$56,SetUp!$B$56,Q1824)</f>
        <v>0.18613237518638204</v>
      </c>
      <c r="I1825" s="57">
        <f t="shared" si="579"/>
        <v>0.25065484005050481</v>
      </c>
      <c r="J1825" s="57">
        <f>MIN(F1825,H1825,(1-EXP(-SetUp!$B$52*H1825/SetUp!$B$56))*F1825)</f>
        <v>8.2639286781090546E-2</v>
      </c>
      <c r="K1825" s="57">
        <f t="shared" si="566"/>
        <v>0.10349308840529149</v>
      </c>
      <c r="L1825" s="57">
        <f>IF(I1825&lt;=0,0,MIN(SetUp!$B$50*I1825^SetUp!$B$55,I1825))</f>
        <v>2.0393401810940553E-3</v>
      </c>
      <c r="M1825" s="57">
        <f t="shared" si="567"/>
        <v>0.24861549986941076</v>
      </c>
      <c r="N1825" s="57">
        <f>IF(SetUp!$B$62=0,X1825,(B1825-E1825)*(1-(H1825/SetUp!$B$66/SetUp!$B$56)))</f>
        <v>0</v>
      </c>
      <c r="O1825" s="57">
        <f>K1825*SetUp!$B$65</f>
        <v>0</v>
      </c>
      <c r="P1825" s="57">
        <f>MIN(SetUp!$B$54*L1825^SetUp!$B$51,L1825)</f>
        <v>1.1630094622807514E-3</v>
      </c>
      <c r="Q1825" s="57">
        <f t="shared" si="568"/>
        <v>0.10349308840529149</v>
      </c>
      <c r="R1825" s="57">
        <f>IF((H1825+N1825-O1825)&gt;SetUp!$B$56,T1824+H1825+N1825-O1825-SetUp!$B$56,T1824)</f>
        <v>0</v>
      </c>
      <c r="S1825" s="57">
        <f>R1825*SetUp!$B$65</f>
        <v>0</v>
      </c>
      <c r="T1825" s="57">
        <f>IF((R1825-S1825)&lt;SetUp!$B$53,R1825-S1825,SetUp!$B$53)</f>
        <v>0</v>
      </c>
      <c r="U1825" s="57">
        <f t="shared" si="569"/>
        <v>0.24861549986941076</v>
      </c>
      <c r="V1825" s="57">
        <f>(L1825-P1825)/1000*SetUp!$B$13*1000000/SetUp!$B$48</f>
        <v>4.9843660837921695E-2</v>
      </c>
      <c r="W1825" s="57">
        <f t="shared" si="580"/>
        <v>-4.3368086899420177E-17</v>
      </c>
      <c r="X1825" s="57">
        <f>MAX((SetUp!$B$56*(1-($H1825/SetUp!$B$56)^2)*TANH(($B1825-$D1825)/SetUp!$B$56))/(1+$H1825/SetUp!$B$56*TANH(($B1825-$D1825)/SetUp!$B$56)),0)</f>
        <v>0</v>
      </c>
      <c r="AP1825" s="64">
        <v>29253</v>
      </c>
      <c r="AQ1825" s="55">
        <v>2</v>
      </c>
      <c r="AR1825" s="55">
        <v>33</v>
      </c>
      <c r="AS1825" s="66">
        <f t="shared" si="570"/>
        <v>0</v>
      </c>
      <c r="AT1825" s="66">
        <f t="shared" si="571"/>
        <v>2.3105220205787539E-2</v>
      </c>
      <c r="AU1825" s="55" t="str">
        <f>IF(OR($AP1825&lt;SetUp!$B$97,$AP1825&gt;SetUp!$B$98),"Não","Sim")</f>
        <v>Não</v>
      </c>
      <c r="AV1825" s="68">
        <f t="shared" si="572"/>
        <v>0</v>
      </c>
      <c r="AW1825" s="68">
        <f t="shared" si="573"/>
        <v>0.15200401378183254</v>
      </c>
      <c r="AX1825" s="68">
        <f t="shared" si="574"/>
        <v>0</v>
      </c>
      <c r="AY1825" s="68">
        <f t="shared" si="575"/>
        <v>-1.6362898880540542</v>
      </c>
      <c r="AZ1825" s="68">
        <f t="shared" si="576"/>
        <v>2.3105220205787539E-2</v>
      </c>
      <c r="BA1825" s="68">
        <f t="shared" si="577"/>
        <v>0.15200401378183254</v>
      </c>
      <c r="BB1825" s="68">
        <f t="shared" si="578"/>
        <v>-1.6362898880540542</v>
      </c>
    </row>
    <row r="1826" spans="1:54" x14ac:dyDescent="0.3">
      <c r="A1826" s="64">
        <v>28488</v>
      </c>
      <c r="B1826" s="57">
        <v>3.089</v>
      </c>
      <c r="C1826" s="57"/>
      <c r="D1826" s="57">
        <v>5.4390000000000001</v>
      </c>
      <c r="E1826" s="57">
        <f t="shared" si="563"/>
        <v>3.089</v>
      </c>
      <c r="F1826" s="57">
        <f t="shared" si="564"/>
        <v>2.35</v>
      </c>
      <c r="G1826" s="57">
        <f t="shared" si="565"/>
        <v>0</v>
      </c>
      <c r="H1826" s="57">
        <f>IF(Q1825&gt;SetUp!$B$56,SetUp!$B$56,Q1825)</f>
        <v>0.10349308840529149</v>
      </c>
      <c r="I1826" s="57">
        <f t="shared" si="579"/>
        <v>0.24861549986941076</v>
      </c>
      <c r="J1826" s="57">
        <f>MIN(F1826,H1826,(1-EXP(-SetUp!$B$52*H1826/SetUp!$B$56))*F1826)</f>
        <v>3.7695761746863302E-2</v>
      </c>
      <c r="K1826" s="57">
        <f t="shared" si="566"/>
        <v>6.579732665842819E-2</v>
      </c>
      <c r="L1826" s="57">
        <f>IF(I1826&lt;=0,0,MIN(SetUp!$B$50*I1826^SetUp!$B$55,I1826))</f>
        <v>2.0117616251189526E-3</v>
      </c>
      <c r="M1826" s="57">
        <f t="shared" si="567"/>
        <v>0.2466037382442918</v>
      </c>
      <c r="N1826" s="57">
        <f>IF(SetUp!$B$62=0,X1826,(B1826-E1826)*(1-(H1826/SetUp!$B$66/SetUp!$B$56)))</f>
        <v>0</v>
      </c>
      <c r="O1826" s="57">
        <f>K1826*SetUp!$B$65</f>
        <v>0</v>
      </c>
      <c r="P1826" s="57">
        <f>MIN(SetUp!$B$54*L1826^SetUp!$B$51,L1826)</f>
        <v>1.1475475384270049E-3</v>
      </c>
      <c r="Q1826" s="57">
        <f t="shared" si="568"/>
        <v>6.579732665842819E-2</v>
      </c>
      <c r="R1826" s="57">
        <f>IF((H1826+N1826-O1826)&gt;SetUp!$B$56,T1825+H1826+N1826-O1826-SetUp!$B$56,T1825)</f>
        <v>0</v>
      </c>
      <c r="S1826" s="57">
        <f>R1826*SetUp!$B$65</f>
        <v>0</v>
      </c>
      <c r="T1826" s="57">
        <f>IF((R1826-S1826)&lt;SetUp!$B$53,R1826-S1826,SetUp!$B$53)</f>
        <v>0</v>
      </c>
      <c r="U1826" s="57">
        <f t="shared" si="569"/>
        <v>0.2466037382442918</v>
      </c>
      <c r="V1826" s="57">
        <f>(L1826-P1826)/1000*SetUp!$B$13*1000000/SetUp!$B$48</f>
        <v>4.9154494876955994E-2</v>
      </c>
      <c r="W1826" s="57">
        <f t="shared" si="580"/>
        <v>1.2012960071139389E-16</v>
      </c>
      <c r="X1826" s="57">
        <f>MAX((SetUp!$B$56*(1-($H1826/SetUp!$B$56)^2)*TANH(($B1826-$D1826)/SetUp!$B$56))/(1+$H1826/SetUp!$B$56*TANH(($B1826-$D1826)/SetUp!$B$56)),0)</f>
        <v>0</v>
      </c>
      <c r="AP1826" s="64">
        <v>29254</v>
      </c>
      <c r="AQ1826" s="55">
        <v>2</v>
      </c>
      <c r="AR1826" s="55">
        <v>34</v>
      </c>
      <c r="AS1826" s="66">
        <f t="shared" si="570"/>
        <v>0</v>
      </c>
      <c r="AT1826" s="66">
        <f t="shared" si="571"/>
        <v>2.2868371631978003E-2</v>
      </c>
      <c r="AU1826" s="55" t="str">
        <f>IF(OR($AP1826&lt;SetUp!$B$97,$AP1826&gt;SetUp!$B$98),"Não","Sim")</f>
        <v>Não</v>
      </c>
      <c r="AV1826" s="68">
        <f t="shared" si="572"/>
        <v>0</v>
      </c>
      <c r="AW1826" s="68">
        <f t="shared" si="573"/>
        <v>0.1512229203261794</v>
      </c>
      <c r="AX1826" s="68">
        <f t="shared" si="574"/>
        <v>0</v>
      </c>
      <c r="AY1826" s="68">
        <f t="shared" si="575"/>
        <v>-1.6407647587174332</v>
      </c>
      <c r="AZ1826" s="68">
        <f t="shared" si="576"/>
        <v>2.2868371631978003E-2</v>
      </c>
      <c r="BA1826" s="68">
        <f t="shared" si="577"/>
        <v>0.1512229203261794</v>
      </c>
      <c r="BB1826" s="68">
        <f t="shared" si="578"/>
        <v>-1.6407647587174332</v>
      </c>
    </row>
    <row r="1827" spans="1:54" x14ac:dyDescent="0.3">
      <c r="A1827" s="64">
        <v>28489</v>
      </c>
      <c r="B1827" s="57">
        <v>6.33</v>
      </c>
      <c r="C1827" s="57"/>
      <c r="D1827" s="57">
        <v>5.4390000000000001</v>
      </c>
      <c r="E1827" s="57">
        <f t="shared" si="563"/>
        <v>5.4390000000000001</v>
      </c>
      <c r="F1827" s="57">
        <f t="shared" si="564"/>
        <v>0</v>
      </c>
      <c r="G1827" s="57">
        <f t="shared" si="565"/>
        <v>7.1252251342968087E-5</v>
      </c>
      <c r="H1827" s="57">
        <f>IF(Q1826&gt;SetUp!$B$56,SetUp!$B$56,Q1826)</f>
        <v>6.579732665842819E-2</v>
      </c>
      <c r="I1827" s="57">
        <f t="shared" si="579"/>
        <v>0.24667499049563477</v>
      </c>
      <c r="J1827" s="57">
        <f>MIN(F1827,H1827,(1-EXP(-SetUp!$B$52*H1827/SetUp!$B$56))*F1827)</f>
        <v>0</v>
      </c>
      <c r="K1827" s="57">
        <f t="shared" si="566"/>
        <v>6.579732665842819E-2</v>
      </c>
      <c r="L1827" s="57">
        <f>IF(I1827&lt;=0,0,MIN(SetUp!$B$50*I1827^SetUp!$B$55,I1827))</f>
        <v>1.9856592258772937E-3</v>
      </c>
      <c r="M1827" s="57">
        <f t="shared" si="567"/>
        <v>0.24468933126975748</v>
      </c>
      <c r="N1827" s="57">
        <f>IF(SetUp!$B$62=0,X1827,(B1827-E1827)*(1-(H1827/SetUp!$B$66/SetUp!$B$56)))</f>
        <v>0.89092874774865705</v>
      </c>
      <c r="O1827" s="57">
        <f>K1827*SetUp!$B$65</f>
        <v>0</v>
      </c>
      <c r="P1827" s="57">
        <f>MIN(SetUp!$B$54*L1827^SetUp!$B$51,L1827)</f>
        <v>1.1329099009905245E-3</v>
      </c>
      <c r="Q1827" s="57">
        <f t="shared" si="568"/>
        <v>0.95672607440708524</v>
      </c>
      <c r="R1827" s="57">
        <f>IF((H1827+N1827-O1827)&gt;SetUp!$B$56,T1826+H1827+N1827-O1827-SetUp!$B$56,T1826)</f>
        <v>0</v>
      </c>
      <c r="S1827" s="57">
        <f>R1827*SetUp!$B$65</f>
        <v>0</v>
      </c>
      <c r="T1827" s="57">
        <f>IF((R1827-S1827)&lt;SetUp!$B$53,R1827-S1827,SetUp!$B$53)</f>
        <v>0</v>
      </c>
      <c r="U1827" s="57">
        <f t="shared" si="569"/>
        <v>0.24468933126975748</v>
      </c>
      <c r="V1827" s="57">
        <f>(L1827-P1827)/1000*SetUp!$B$13*1000000/SetUp!$B$48</f>
        <v>4.8502405789198455E-2</v>
      </c>
      <c r="W1827" s="57">
        <f t="shared" si="580"/>
        <v>3.9248118643975261E-16</v>
      </c>
      <c r="X1827" s="57">
        <f>MAX((SetUp!$B$56*(1-($H1827/SetUp!$B$56)^2)*TANH(($B1827-$D1827)/SetUp!$B$56))/(1+$H1827/SetUp!$B$56*TANH(($B1827-$D1827)/SetUp!$B$56)),0)</f>
        <v>0.89092874774865705</v>
      </c>
      <c r="AP1827" s="64">
        <v>29255</v>
      </c>
      <c r="AQ1827" s="55">
        <v>2</v>
      </c>
      <c r="AR1827" s="55">
        <v>35</v>
      </c>
      <c r="AS1827" s="66">
        <f t="shared" si="570"/>
        <v>0</v>
      </c>
      <c r="AT1827" s="66">
        <f t="shared" si="571"/>
        <v>2.2634889118851597E-2</v>
      </c>
      <c r="AU1827" s="55" t="str">
        <f>IF(OR($AP1827&lt;SetUp!$B$97,$AP1827&gt;SetUp!$B$98),"Não","Sim")</f>
        <v>Não</v>
      </c>
      <c r="AV1827" s="68">
        <f t="shared" si="572"/>
        <v>0</v>
      </c>
      <c r="AW1827" s="68">
        <f t="shared" si="573"/>
        <v>0.15044895851700535</v>
      </c>
      <c r="AX1827" s="68">
        <f t="shared" si="574"/>
        <v>0</v>
      </c>
      <c r="AY1827" s="68">
        <f t="shared" si="575"/>
        <v>-1.6452216286345493</v>
      </c>
      <c r="AZ1827" s="68">
        <f t="shared" si="576"/>
        <v>2.2634889118851597E-2</v>
      </c>
      <c r="BA1827" s="68">
        <f t="shared" si="577"/>
        <v>0.15044895851700535</v>
      </c>
      <c r="BB1827" s="68">
        <f t="shared" si="578"/>
        <v>-1.6452216286345493</v>
      </c>
    </row>
    <row r="1828" spans="1:54" x14ac:dyDescent="0.3">
      <c r="A1828" s="64">
        <v>28490</v>
      </c>
      <c r="B1828" s="57">
        <v>3.3279999999999998</v>
      </c>
      <c r="C1828" s="57"/>
      <c r="D1828" s="57">
        <v>5.4390000000000001</v>
      </c>
      <c r="E1828" s="57">
        <f t="shared" si="563"/>
        <v>3.3279999999999998</v>
      </c>
      <c r="F1828" s="57">
        <f t="shared" si="564"/>
        <v>2.1110000000000002</v>
      </c>
      <c r="G1828" s="57">
        <f t="shared" si="565"/>
        <v>0</v>
      </c>
      <c r="H1828" s="57">
        <f>IF(Q1827&gt;SetUp!$B$56,SetUp!$B$56,Q1827)</f>
        <v>0.95672607440708524</v>
      </c>
      <c r="I1828" s="57">
        <f t="shared" si="579"/>
        <v>0.24468933126975748</v>
      </c>
      <c r="J1828" s="57">
        <f>MIN(F1828,H1828,(1-EXP(-SetUp!$B$52*H1828/SetUp!$B$56))*F1828)</f>
        <v>0.29311575931006806</v>
      </c>
      <c r="K1828" s="57">
        <f t="shared" si="566"/>
        <v>0.66361031509701718</v>
      </c>
      <c r="L1828" s="57">
        <f>IF(I1828&lt;=0,0,MIN(SetUp!$B$50*I1828^SetUp!$B$55,I1828))</f>
        <v>1.9590908419670171E-3</v>
      </c>
      <c r="M1828" s="57">
        <f t="shared" si="567"/>
        <v>0.24273024042779046</v>
      </c>
      <c r="N1828" s="57">
        <f>IF(SetUp!$B$62=0,X1828,(B1828-E1828)*(1-(H1828/SetUp!$B$66/SetUp!$B$56)))</f>
        <v>0</v>
      </c>
      <c r="O1828" s="57">
        <f>K1828*SetUp!$B$65</f>
        <v>0</v>
      </c>
      <c r="P1828" s="57">
        <f>MIN(SetUp!$B$54*L1828^SetUp!$B$51,L1828)</f>
        <v>1.1180075875222839E-3</v>
      </c>
      <c r="Q1828" s="57">
        <f t="shared" si="568"/>
        <v>0.66361031509701718</v>
      </c>
      <c r="R1828" s="57">
        <f>IF((H1828+N1828-O1828)&gt;SetUp!$B$56,T1827+H1828+N1828-O1828-SetUp!$B$56,T1827)</f>
        <v>0</v>
      </c>
      <c r="S1828" s="57">
        <f>R1828*SetUp!$B$65</f>
        <v>0</v>
      </c>
      <c r="T1828" s="57">
        <f>IF((R1828-S1828)&lt;SetUp!$B$53,R1828-S1828,SetUp!$B$53)</f>
        <v>0</v>
      </c>
      <c r="U1828" s="57">
        <f t="shared" si="569"/>
        <v>0.24273024042779046</v>
      </c>
      <c r="V1828" s="57">
        <f>(L1828-P1828)/1000*SetUp!$B$13*1000000/SetUp!$B$48</f>
        <v>4.7838866732606254E-2</v>
      </c>
      <c r="W1828" s="57">
        <f t="shared" si="580"/>
        <v>2.4286128663675299E-17</v>
      </c>
      <c r="X1828" s="57">
        <f>MAX((SetUp!$B$56*(1-($H1828/SetUp!$B$56)^2)*TANH(($B1828-$D1828)/SetUp!$B$56))/(1+$H1828/SetUp!$B$56*TANH(($B1828-$D1828)/SetUp!$B$56)),0)</f>
        <v>0</v>
      </c>
      <c r="AP1828" s="64">
        <v>29256</v>
      </c>
      <c r="AQ1828" s="55">
        <v>2</v>
      </c>
      <c r="AR1828" s="55">
        <v>36</v>
      </c>
      <c r="AS1828" s="66">
        <f t="shared" si="570"/>
        <v>0</v>
      </c>
      <c r="AT1828" s="66">
        <f t="shared" si="571"/>
        <v>2.2404711573355957E-2</v>
      </c>
      <c r="AU1828" s="55" t="str">
        <f>IF(OR($AP1828&lt;SetUp!$B$97,$AP1828&gt;SetUp!$B$98),"Não","Sim")</f>
        <v>Não</v>
      </c>
      <c r="AV1828" s="68">
        <f t="shared" si="572"/>
        <v>0</v>
      </c>
      <c r="AW1828" s="68">
        <f t="shared" si="573"/>
        <v>0.14968203490518145</v>
      </c>
      <c r="AX1828" s="68">
        <f t="shared" si="574"/>
        <v>0</v>
      </c>
      <c r="AY1828" s="68">
        <f t="shared" si="575"/>
        <v>-1.6496606425970088</v>
      </c>
      <c r="AZ1828" s="68">
        <f t="shared" si="576"/>
        <v>2.2404711573355957E-2</v>
      </c>
      <c r="BA1828" s="68">
        <f t="shared" si="577"/>
        <v>0.14968203490518145</v>
      </c>
      <c r="BB1828" s="68">
        <f t="shared" si="578"/>
        <v>-1.6496606425970088</v>
      </c>
    </row>
    <row r="1829" spans="1:54" x14ac:dyDescent="0.3">
      <c r="A1829" s="64">
        <v>28491</v>
      </c>
      <c r="B1829" s="57">
        <v>0.68</v>
      </c>
      <c r="C1829" s="57"/>
      <c r="D1829" s="57">
        <v>5.1120000000000001</v>
      </c>
      <c r="E1829" s="57">
        <f t="shared" si="563"/>
        <v>0.68</v>
      </c>
      <c r="F1829" s="57">
        <f t="shared" si="564"/>
        <v>4.4320000000000004</v>
      </c>
      <c r="G1829" s="57">
        <f t="shared" si="565"/>
        <v>0</v>
      </c>
      <c r="H1829" s="57">
        <f>IF(Q1828&gt;SetUp!$B$56,SetUp!$B$56,Q1828)</f>
        <v>0.66361031509701718</v>
      </c>
      <c r="I1829" s="57">
        <f t="shared" si="579"/>
        <v>0.24273024042779046</v>
      </c>
      <c r="J1829" s="57">
        <f>MIN(F1829,H1829,(1-EXP(-SetUp!$B$52*H1829/SetUp!$B$56))*F1829)</f>
        <v>0.43652752938484035</v>
      </c>
      <c r="K1829" s="57">
        <f t="shared" si="566"/>
        <v>0.22708278571217683</v>
      </c>
      <c r="L1829" s="57">
        <f>IF(I1829&lt;=0,0,MIN(SetUp!$B$50*I1829^SetUp!$B$55,I1829))</f>
        <v>1.9330184289443292E-3</v>
      </c>
      <c r="M1829" s="57">
        <f t="shared" si="567"/>
        <v>0.24079722199884612</v>
      </c>
      <c r="N1829" s="57">
        <f>IF(SetUp!$B$62=0,X1829,(B1829-E1829)*(1-(H1829/SetUp!$B$66/SetUp!$B$56)))</f>
        <v>0</v>
      </c>
      <c r="O1829" s="57">
        <f>K1829*SetUp!$B$65</f>
        <v>0</v>
      </c>
      <c r="P1829" s="57">
        <f>MIN(SetUp!$B$54*L1829^SetUp!$B$51,L1829)</f>
        <v>1.1033801235012357E-3</v>
      </c>
      <c r="Q1829" s="57">
        <f t="shared" si="568"/>
        <v>0.22708278571217683</v>
      </c>
      <c r="R1829" s="57">
        <f>IF((H1829+N1829-O1829)&gt;SetUp!$B$56,T1828+H1829+N1829-O1829-SetUp!$B$56,T1828)</f>
        <v>0</v>
      </c>
      <c r="S1829" s="57">
        <f>R1829*SetUp!$B$65</f>
        <v>0</v>
      </c>
      <c r="T1829" s="57">
        <f>IF((R1829-S1829)&lt;SetUp!$B$53,R1829-S1829,SetUp!$B$53)</f>
        <v>0</v>
      </c>
      <c r="U1829" s="57">
        <f t="shared" si="569"/>
        <v>0.24079722199884612</v>
      </c>
      <c r="V1829" s="57">
        <f>(L1829-P1829)/1000*SetUp!$B$13*1000000/SetUp!$B$48</f>
        <v>4.7187904551207957E-2</v>
      </c>
      <c r="W1829" s="57">
        <f t="shared" si="580"/>
        <v>-5.9414279052205643E-17</v>
      </c>
      <c r="X1829" s="57">
        <f>MAX((SetUp!$B$56*(1-($H1829/SetUp!$B$56)^2)*TANH(($B1829-$D1829)/SetUp!$B$56))/(1+$H1829/SetUp!$B$56*TANH(($B1829-$D1829)/SetUp!$B$56)),0)</f>
        <v>0</v>
      </c>
      <c r="AP1829" s="64">
        <v>29257</v>
      </c>
      <c r="AQ1829" s="55">
        <v>2</v>
      </c>
      <c r="AR1829" s="55">
        <v>37</v>
      </c>
      <c r="AS1829" s="66">
        <f t="shared" si="570"/>
        <v>0</v>
      </c>
      <c r="AT1829" s="66">
        <f t="shared" si="571"/>
        <v>2.217777925027457E-2</v>
      </c>
      <c r="AU1829" s="55" t="str">
        <f>IF(OR($AP1829&lt;SetUp!$B$97,$AP1829&gt;SetUp!$B$98),"Não","Sim")</f>
        <v>Não</v>
      </c>
      <c r="AV1829" s="68">
        <f t="shared" si="572"/>
        <v>0</v>
      </c>
      <c r="AW1829" s="68">
        <f t="shared" si="573"/>
        <v>0.14892205763510846</v>
      </c>
      <c r="AX1829" s="68">
        <f t="shared" si="574"/>
        <v>0</v>
      </c>
      <c r="AY1829" s="68">
        <f t="shared" si="575"/>
        <v>-1.6540819436529279</v>
      </c>
      <c r="AZ1829" s="68">
        <f t="shared" si="576"/>
        <v>2.217777925027457E-2</v>
      </c>
      <c r="BA1829" s="68">
        <f t="shared" si="577"/>
        <v>0.14892205763510846</v>
      </c>
      <c r="BB1829" s="68">
        <f t="shared" si="578"/>
        <v>-1.6540819436529279</v>
      </c>
    </row>
    <row r="1830" spans="1:54" x14ac:dyDescent="0.3">
      <c r="A1830" s="64">
        <v>28492</v>
      </c>
      <c r="B1830" s="57">
        <v>1.833</v>
      </c>
      <c r="C1830" s="57"/>
      <c r="D1830" s="57">
        <v>5.1120000000000001</v>
      </c>
      <c r="E1830" s="57">
        <f t="shared" si="563"/>
        <v>1.833</v>
      </c>
      <c r="F1830" s="57">
        <f t="shared" si="564"/>
        <v>3.2789999999999999</v>
      </c>
      <c r="G1830" s="57">
        <f t="shared" si="565"/>
        <v>0</v>
      </c>
      <c r="H1830" s="57">
        <f>IF(Q1829&gt;SetUp!$B$56,SetUp!$B$56,Q1829)</f>
        <v>0.22708278571217683</v>
      </c>
      <c r="I1830" s="57">
        <f t="shared" si="579"/>
        <v>0.24079722199884612</v>
      </c>
      <c r="J1830" s="57">
        <f>MIN(F1830,H1830,(1-EXP(-SetUp!$B$52*H1830/SetUp!$B$56))*F1830)</f>
        <v>0.11430459444088178</v>
      </c>
      <c r="K1830" s="57">
        <f t="shared" si="566"/>
        <v>0.11277819127129504</v>
      </c>
      <c r="L1830" s="57">
        <f>IF(I1830&lt;=0,0,MIN(SetUp!$B$50*I1830^SetUp!$B$55,I1830))</f>
        <v>1.907430128703132E-3</v>
      </c>
      <c r="M1830" s="57">
        <f t="shared" si="567"/>
        <v>0.238889791870143</v>
      </c>
      <c r="N1830" s="57">
        <f>IF(SetUp!$B$62=0,X1830,(B1830-E1830)*(1-(H1830/SetUp!$B$66/SetUp!$B$56)))</f>
        <v>0</v>
      </c>
      <c r="O1830" s="57">
        <f>K1830*SetUp!$B$65</f>
        <v>0</v>
      </c>
      <c r="P1830" s="57">
        <f>MIN(SetUp!$B$54*L1830^SetUp!$B$51,L1830)</f>
        <v>1.0890209987082064E-3</v>
      </c>
      <c r="Q1830" s="57">
        <f t="shared" si="568"/>
        <v>0.11277819127129504</v>
      </c>
      <c r="R1830" s="57">
        <f>IF((H1830+N1830-O1830)&gt;SetUp!$B$56,T1829+H1830+N1830-O1830-SetUp!$B$56,T1829)</f>
        <v>0</v>
      </c>
      <c r="S1830" s="57">
        <f>R1830*SetUp!$B$65</f>
        <v>0</v>
      </c>
      <c r="T1830" s="57">
        <f>IF((R1830-S1830)&lt;SetUp!$B$53,R1830-S1830,SetUp!$B$53)</f>
        <v>0</v>
      </c>
      <c r="U1830" s="57">
        <f t="shared" si="569"/>
        <v>0.238889791870143</v>
      </c>
      <c r="V1830" s="57">
        <f>(L1830-P1830)/1000*SetUp!$B$13*1000000/SetUp!$B$48</f>
        <v>4.6549215069586307E-2</v>
      </c>
      <c r="W1830" s="57">
        <f t="shared" si="580"/>
        <v>1.2381588809784461E-16</v>
      </c>
      <c r="X1830" s="57">
        <f>MAX((SetUp!$B$56*(1-($H1830/SetUp!$B$56)^2)*TANH(($B1830-$D1830)/SetUp!$B$56))/(1+$H1830/SetUp!$B$56*TANH(($B1830-$D1830)/SetUp!$B$56)),0)</f>
        <v>0</v>
      </c>
      <c r="AP1830" s="64">
        <v>29258</v>
      </c>
      <c r="AQ1830" s="55">
        <v>2</v>
      </c>
      <c r="AR1830" s="55">
        <v>38</v>
      </c>
      <c r="AS1830" s="66">
        <f t="shared" si="570"/>
        <v>0</v>
      </c>
      <c r="AT1830" s="66">
        <f t="shared" si="571"/>
        <v>2.1975964790656485E-2</v>
      </c>
      <c r="AU1830" s="55" t="str">
        <f>IF(OR($AP1830&lt;SetUp!$B$97,$AP1830&gt;SetUp!$B$98),"Não","Sim")</f>
        <v>Não</v>
      </c>
      <c r="AV1830" s="68">
        <f t="shared" si="572"/>
        <v>0</v>
      </c>
      <c r="AW1830" s="68">
        <f t="shared" si="573"/>
        <v>0.14824292492613766</v>
      </c>
      <c r="AX1830" s="68">
        <f t="shared" si="574"/>
        <v>0</v>
      </c>
      <c r="AY1830" s="68">
        <f t="shared" si="575"/>
        <v>-1.6580520494027406</v>
      </c>
      <c r="AZ1830" s="68">
        <f t="shared" si="576"/>
        <v>2.1975964790656485E-2</v>
      </c>
      <c r="BA1830" s="68">
        <f t="shared" si="577"/>
        <v>0.14824292492613766</v>
      </c>
      <c r="BB1830" s="68">
        <f t="shared" si="578"/>
        <v>-1.6580520494027406</v>
      </c>
    </row>
    <row r="1831" spans="1:54" x14ac:dyDescent="0.3">
      <c r="A1831" s="64">
        <v>28493</v>
      </c>
      <c r="B1831" s="57">
        <v>1.028</v>
      </c>
      <c r="C1831" s="57"/>
      <c r="D1831" s="57">
        <v>5.1120000000000001</v>
      </c>
      <c r="E1831" s="57">
        <f t="shared" si="563"/>
        <v>1.028</v>
      </c>
      <c r="F1831" s="57">
        <f t="shared" si="564"/>
        <v>4.0839999999999996</v>
      </c>
      <c r="G1831" s="57">
        <f t="shared" si="565"/>
        <v>0</v>
      </c>
      <c r="H1831" s="57">
        <f>IF(Q1830&gt;SetUp!$B$56,SetUp!$B$56,Q1830)</f>
        <v>0.11277819127129504</v>
      </c>
      <c r="I1831" s="57">
        <f t="shared" si="579"/>
        <v>0.238889791870143</v>
      </c>
      <c r="J1831" s="57">
        <f>MIN(F1831,H1831,(1-EXP(-SetUp!$B$52*H1831/SetUp!$B$56))*F1831)</f>
        <v>7.1336208573252E-2</v>
      </c>
      <c r="K1831" s="57">
        <f t="shared" si="566"/>
        <v>4.1441982698043042E-2</v>
      </c>
      <c r="L1831" s="57">
        <f>IF(I1831&lt;=0,0,MIN(SetUp!$B$50*I1831^SetUp!$B$55,I1831))</f>
        <v>1.8823144282318336E-3</v>
      </c>
      <c r="M1831" s="57">
        <f t="shared" si="567"/>
        <v>0.23700747744191117</v>
      </c>
      <c r="N1831" s="57">
        <f>IF(SetUp!$B$62=0,X1831,(B1831-E1831)*(1-(H1831/SetUp!$B$66/SetUp!$B$56)))</f>
        <v>0</v>
      </c>
      <c r="O1831" s="57">
        <f>K1831*SetUp!$B$65</f>
        <v>0</v>
      </c>
      <c r="P1831" s="57">
        <f>MIN(SetUp!$B$54*L1831^SetUp!$B$51,L1831)</f>
        <v>1.0749238909494206E-3</v>
      </c>
      <c r="Q1831" s="57">
        <f t="shared" si="568"/>
        <v>4.1441982698043042E-2</v>
      </c>
      <c r="R1831" s="57">
        <f>IF((H1831+N1831-O1831)&gt;SetUp!$B$56,T1830+H1831+N1831-O1831-SetUp!$B$56,T1830)</f>
        <v>0</v>
      </c>
      <c r="S1831" s="57">
        <f>R1831*SetUp!$B$65</f>
        <v>0</v>
      </c>
      <c r="T1831" s="57">
        <f>IF((R1831-S1831)&lt;SetUp!$B$53,R1831-S1831,SetUp!$B$53)</f>
        <v>0</v>
      </c>
      <c r="U1831" s="57">
        <f t="shared" si="569"/>
        <v>0.23700747744191117</v>
      </c>
      <c r="V1831" s="57">
        <f>(L1831-P1831)/1000*SetUp!$B$13*1000000/SetUp!$B$48</f>
        <v>4.5922503046050965E-2</v>
      </c>
      <c r="W1831" s="57">
        <f t="shared" si="580"/>
        <v>-7.0689981646054889E-17</v>
      </c>
      <c r="X1831" s="57">
        <f>MAX((SetUp!$B$56*(1-($H1831/SetUp!$B$56)^2)*TANH(($B1831-$D1831)/SetUp!$B$56))/(1+$H1831/SetUp!$B$56*TANH(($B1831-$D1831)/SetUp!$B$56)),0)</f>
        <v>0</v>
      </c>
      <c r="AP1831" s="64">
        <v>29259</v>
      </c>
      <c r="AQ1831" s="55">
        <v>2</v>
      </c>
      <c r="AR1831" s="55">
        <v>39</v>
      </c>
      <c r="AS1831" s="66">
        <f t="shared" si="570"/>
        <v>0</v>
      </c>
      <c r="AT1831" s="66">
        <f t="shared" si="571"/>
        <v>3.5112673668900772E-2</v>
      </c>
      <c r="AU1831" s="55" t="str">
        <f>IF(OR($AP1831&lt;SetUp!$B$97,$AP1831&gt;SetUp!$B$98),"Não","Sim")</f>
        <v>Não</v>
      </c>
      <c r="AV1831" s="68">
        <f t="shared" si="572"/>
        <v>0</v>
      </c>
      <c r="AW1831" s="68">
        <f t="shared" si="573"/>
        <v>0.18738376041936178</v>
      </c>
      <c r="AX1831" s="68">
        <f t="shared" si="574"/>
        <v>0</v>
      </c>
      <c r="AY1831" s="68">
        <f t="shared" si="575"/>
        <v>-1.4545360997445482</v>
      </c>
      <c r="AZ1831" s="68">
        <f t="shared" si="576"/>
        <v>3.5112673668900772E-2</v>
      </c>
      <c r="BA1831" s="68">
        <f t="shared" si="577"/>
        <v>0.18738376041936178</v>
      </c>
      <c r="BB1831" s="68">
        <f t="shared" si="578"/>
        <v>-1.4545360997445482</v>
      </c>
    </row>
    <row r="1832" spans="1:54" x14ac:dyDescent="0.3">
      <c r="A1832" s="64">
        <v>28494</v>
      </c>
      <c r="B1832" s="57">
        <v>0.81799999999999995</v>
      </c>
      <c r="C1832" s="57"/>
      <c r="D1832" s="57">
        <v>5.1120000000000001</v>
      </c>
      <c r="E1832" s="57">
        <f t="shared" si="563"/>
        <v>0.81799999999999995</v>
      </c>
      <c r="F1832" s="57">
        <f t="shared" si="564"/>
        <v>4.2940000000000005</v>
      </c>
      <c r="G1832" s="57">
        <f t="shared" si="565"/>
        <v>0</v>
      </c>
      <c r="H1832" s="57">
        <f>IF(Q1831&gt;SetUp!$B$56,SetUp!$B$56,Q1831)</f>
        <v>4.1441982698043042E-2</v>
      </c>
      <c r="I1832" s="57">
        <f t="shared" si="579"/>
        <v>0.23700747744191117</v>
      </c>
      <c r="J1832" s="57">
        <f>MIN(F1832,H1832,(1-EXP(-SetUp!$B$52*H1832/SetUp!$B$56))*F1832)</f>
        <v>2.7715151330554407E-2</v>
      </c>
      <c r="K1832" s="57">
        <f t="shared" si="566"/>
        <v>1.3726831367488635E-2</v>
      </c>
      <c r="L1832" s="57">
        <f>IF(I1832&lt;=0,0,MIN(SetUp!$B$50*I1832^SetUp!$B$55,I1832))</f>
        <v>1.8576601477951352E-3</v>
      </c>
      <c r="M1832" s="57">
        <f t="shared" si="567"/>
        <v>0.23514981729411602</v>
      </c>
      <c r="N1832" s="57">
        <f>IF(SetUp!$B$62=0,X1832,(B1832-E1832)*(1-(H1832/SetUp!$B$66/SetUp!$B$56)))</f>
        <v>0</v>
      </c>
      <c r="O1832" s="57">
        <f>K1832*SetUp!$B$65</f>
        <v>0</v>
      </c>
      <c r="P1832" s="57">
        <f>MIN(SetUp!$B$54*L1832^SetUp!$B$51,L1832)</f>
        <v>1.0610826596583888E-3</v>
      </c>
      <c r="Q1832" s="57">
        <f t="shared" si="568"/>
        <v>1.3726831367488635E-2</v>
      </c>
      <c r="R1832" s="57">
        <f>IF((H1832+N1832-O1832)&gt;SetUp!$B$56,T1831+H1832+N1832-O1832-SetUp!$B$56,T1831)</f>
        <v>0</v>
      </c>
      <c r="S1832" s="57">
        <f>R1832*SetUp!$B$65</f>
        <v>0</v>
      </c>
      <c r="T1832" s="57">
        <f>IF((R1832-S1832)&lt;SetUp!$B$53,R1832-S1832,SetUp!$B$53)</f>
        <v>0</v>
      </c>
      <c r="U1832" s="57">
        <f t="shared" si="569"/>
        <v>0.23514981729411602</v>
      </c>
      <c r="V1832" s="57">
        <f>(L1832-P1832)/1000*SetUp!$B$13*1000000/SetUp!$B$48</f>
        <v>4.5307481864355743E-2</v>
      </c>
      <c r="W1832" s="57">
        <f t="shared" si="580"/>
        <v>-1.6479873021779667E-17</v>
      </c>
      <c r="X1832" s="57">
        <f>MAX((SetUp!$B$56*(1-($H1832/SetUp!$B$56)^2)*TANH(($B1832-$D1832)/SetUp!$B$56))/(1+$H1832/SetUp!$B$56*TANH(($B1832-$D1832)/SetUp!$B$56)),0)</f>
        <v>0</v>
      </c>
      <c r="AP1832" s="64">
        <v>29260</v>
      </c>
      <c r="AQ1832" s="55">
        <v>2</v>
      </c>
      <c r="AR1832" s="55">
        <v>40</v>
      </c>
      <c r="AS1832" s="66">
        <f t="shared" si="570"/>
        <v>0</v>
      </c>
      <c r="AT1832" s="66">
        <f t="shared" si="571"/>
        <v>3.4689067431716118E-2</v>
      </c>
      <c r="AU1832" s="55" t="str">
        <f>IF(OR($AP1832&lt;SetUp!$B$97,$AP1832&gt;SetUp!$B$98),"Não","Sim")</f>
        <v>Não</v>
      </c>
      <c r="AV1832" s="68">
        <f t="shared" si="572"/>
        <v>0</v>
      </c>
      <c r="AW1832" s="68">
        <f t="shared" si="573"/>
        <v>0.18625001323950588</v>
      </c>
      <c r="AX1832" s="68">
        <f t="shared" si="574"/>
        <v>0</v>
      </c>
      <c r="AY1832" s="68">
        <f t="shared" si="575"/>
        <v>-1.4598073754160463</v>
      </c>
      <c r="AZ1832" s="68">
        <f t="shared" si="576"/>
        <v>3.4689067431716118E-2</v>
      </c>
      <c r="BA1832" s="68">
        <f t="shared" si="577"/>
        <v>0.18625001323950588</v>
      </c>
      <c r="BB1832" s="68">
        <f t="shared" si="578"/>
        <v>-1.4598073754160463</v>
      </c>
    </row>
    <row r="1833" spans="1:54" x14ac:dyDescent="0.3">
      <c r="A1833" s="64">
        <v>28495</v>
      </c>
      <c r="B1833" s="57">
        <v>2.3E-2</v>
      </c>
      <c r="C1833" s="57"/>
      <c r="D1833" s="57">
        <v>5.1120000000000001</v>
      </c>
      <c r="E1833" s="57">
        <f t="shared" si="563"/>
        <v>2.3E-2</v>
      </c>
      <c r="F1833" s="57">
        <f t="shared" si="564"/>
        <v>5.0890000000000004</v>
      </c>
      <c r="G1833" s="57">
        <f t="shared" si="565"/>
        <v>0</v>
      </c>
      <c r="H1833" s="57">
        <f>IF(Q1832&gt;SetUp!$B$56,SetUp!$B$56,Q1832)</f>
        <v>1.3726831367488635E-2</v>
      </c>
      <c r="I1833" s="57">
        <f t="shared" si="579"/>
        <v>0.23514981729411602</v>
      </c>
      <c r="J1833" s="57">
        <f>MIN(F1833,H1833,(1-EXP(-SetUp!$B$52*H1833/SetUp!$B$56))*F1833)</f>
        <v>1.0903278803691194E-2</v>
      </c>
      <c r="K1833" s="57">
        <f t="shared" si="566"/>
        <v>2.823552563797441E-3</v>
      </c>
      <c r="L1833" s="57">
        <f>IF(I1833&lt;=0,0,MIN(SetUp!$B$50*I1833^SetUp!$B$55,I1833))</f>
        <v>1.8334564295807703E-3</v>
      </c>
      <c r="M1833" s="57">
        <f t="shared" si="567"/>
        <v>0.23331636086453525</v>
      </c>
      <c r="N1833" s="57">
        <f>IF(SetUp!$B$62=0,X1833,(B1833-E1833)*(1-(H1833/SetUp!$B$66/SetUp!$B$56)))</f>
        <v>0</v>
      </c>
      <c r="O1833" s="57">
        <f>K1833*SetUp!$B$65</f>
        <v>0</v>
      </c>
      <c r="P1833" s="57">
        <f>MIN(SetUp!$B$54*L1833^SetUp!$B$51,L1833)</f>
        <v>1.047491339748132E-3</v>
      </c>
      <c r="Q1833" s="57">
        <f t="shared" si="568"/>
        <v>2.823552563797441E-3</v>
      </c>
      <c r="R1833" s="57">
        <f>IF((H1833+N1833-O1833)&gt;SetUp!$B$56,T1832+H1833+N1833-O1833-SetUp!$B$56,T1832)</f>
        <v>0</v>
      </c>
      <c r="S1833" s="57">
        <f>R1833*SetUp!$B$65</f>
        <v>0</v>
      </c>
      <c r="T1833" s="57">
        <f>IF((R1833-S1833)&lt;SetUp!$B$53,R1833-S1833,SetUp!$B$53)</f>
        <v>0</v>
      </c>
      <c r="U1833" s="57">
        <f t="shared" si="569"/>
        <v>0.23331636086453525</v>
      </c>
      <c r="V1833" s="57">
        <f>(L1833-P1833)/1000*SetUp!$B$13*1000000/SetUp!$B$48</f>
        <v>4.470387323762267E-2</v>
      </c>
      <c r="W1833" s="57">
        <f t="shared" si="580"/>
        <v>-1.9732479539236181E-17</v>
      </c>
      <c r="X1833" s="57">
        <f>MAX((SetUp!$B$56*(1-($H1833/SetUp!$B$56)^2)*TANH(($B1833-$D1833)/SetUp!$B$56))/(1+$H1833/SetUp!$B$56*TANH(($B1833-$D1833)/SetUp!$B$56)),0)</f>
        <v>0</v>
      </c>
      <c r="AP1833" s="64">
        <v>29261</v>
      </c>
      <c r="AQ1833" s="55">
        <v>2</v>
      </c>
      <c r="AR1833" s="55">
        <v>41</v>
      </c>
      <c r="AS1833" s="66">
        <f t="shared" si="570"/>
        <v>0</v>
      </c>
      <c r="AT1833" s="66">
        <f t="shared" si="571"/>
        <v>3.4272543964957013E-2</v>
      </c>
      <c r="AU1833" s="55" t="str">
        <f>IF(OR($AP1833&lt;SetUp!$B$97,$AP1833&gt;SetUp!$B$98),"Não","Sim")</f>
        <v>Não</v>
      </c>
      <c r="AV1833" s="68">
        <f t="shared" si="572"/>
        <v>0</v>
      </c>
      <c r="AW1833" s="68">
        <f t="shared" si="573"/>
        <v>0.18512845260779612</v>
      </c>
      <c r="AX1833" s="68">
        <f t="shared" si="574"/>
        <v>0</v>
      </c>
      <c r="AY1833" s="68">
        <f t="shared" si="575"/>
        <v>-1.4650536577838011</v>
      </c>
      <c r="AZ1833" s="68">
        <f t="shared" si="576"/>
        <v>3.4272543964957013E-2</v>
      </c>
      <c r="BA1833" s="68">
        <f t="shared" si="577"/>
        <v>0.18512845260779612</v>
      </c>
      <c r="BB1833" s="68">
        <f t="shared" si="578"/>
        <v>-1.4650536577838011</v>
      </c>
    </row>
    <row r="1834" spans="1:54" x14ac:dyDescent="0.3">
      <c r="A1834" s="64">
        <v>28496</v>
      </c>
      <c r="B1834" s="57">
        <v>0.192</v>
      </c>
      <c r="C1834" s="57"/>
      <c r="D1834" s="57">
        <v>5.1120000000000001</v>
      </c>
      <c r="E1834" s="57">
        <f t="shared" si="563"/>
        <v>0.192</v>
      </c>
      <c r="F1834" s="57">
        <f t="shared" si="564"/>
        <v>4.92</v>
      </c>
      <c r="G1834" s="57">
        <f t="shared" si="565"/>
        <v>0</v>
      </c>
      <c r="H1834" s="57">
        <f>IF(Q1833&gt;SetUp!$B$56,SetUp!$B$56,Q1833)</f>
        <v>2.823552563797441E-3</v>
      </c>
      <c r="I1834" s="57">
        <f t="shared" si="579"/>
        <v>0.23331636086453525</v>
      </c>
      <c r="J1834" s="57">
        <f>MIN(F1834,H1834,(1-EXP(-SetUp!$B$52*H1834/SetUp!$B$56))*F1834)</f>
        <v>2.1701272897453718E-3</v>
      </c>
      <c r="K1834" s="57">
        <f t="shared" si="566"/>
        <v>6.5342527405206925E-4</v>
      </c>
      <c r="L1834" s="57">
        <f>IF(I1834&lt;=0,0,MIN(SetUp!$B$50*I1834^SetUp!$B$55,I1834))</f>
        <v>1.8096927267905495E-3</v>
      </c>
      <c r="M1834" s="57">
        <f t="shared" si="567"/>
        <v>0.2315066681377447</v>
      </c>
      <c r="N1834" s="57">
        <f>IF(SetUp!$B$62=0,X1834,(B1834-E1834)*(1-(H1834/SetUp!$B$66/SetUp!$B$56)))</f>
        <v>0</v>
      </c>
      <c r="O1834" s="57">
        <f>K1834*SetUp!$B$65</f>
        <v>0</v>
      </c>
      <c r="P1834" s="57">
        <f>MIN(SetUp!$B$54*L1834^SetUp!$B$51,L1834)</f>
        <v>1.0341441357026721E-3</v>
      </c>
      <c r="Q1834" s="57">
        <f t="shared" si="568"/>
        <v>6.5342527405206925E-4</v>
      </c>
      <c r="R1834" s="57">
        <f>IF((H1834+N1834-O1834)&gt;SetUp!$B$56,T1833+H1834+N1834-O1834-SetUp!$B$56,T1833)</f>
        <v>0</v>
      </c>
      <c r="S1834" s="57">
        <f>R1834*SetUp!$B$65</f>
        <v>0</v>
      </c>
      <c r="T1834" s="57">
        <f>IF((R1834-S1834)&lt;SetUp!$B$53,R1834-S1834,SetUp!$B$53)</f>
        <v>0</v>
      </c>
      <c r="U1834" s="57">
        <f t="shared" si="569"/>
        <v>0.2315066681377447</v>
      </c>
      <c r="V1834" s="57">
        <f>(L1834-P1834)/1000*SetUp!$B$13*1000000/SetUp!$B$48</f>
        <v>4.4111406923928245E-2</v>
      </c>
      <c r="W1834" s="57">
        <f t="shared" si="580"/>
        <v>1.474514954580286E-17</v>
      </c>
      <c r="X1834" s="57">
        <f>MAX((SetUp!$B$56*(1-($H1834/SetUp!$B$56)^2)*TANH(($B1834-$D1834)/SetUp!$B$56))/(1+$H1834/SetUp!$B$56*TANH(($B1834-$D1834)/SetUp!$B$56)),0)</f>
        <v>0</v>
      </c>
      <c r="AP1834" s="64">
        <v>29262</v>
      </c>
      <c r="AQ1834" s="55">
        <v>2</v>
      </c>
      <c r="AR1834" s="55">
        <v>42</v>
      </c>
      <c r="AS1834" s="66">
        <f t="shared" si="570"/>
        <v>0</v>
      </c>
      <c r="AT1834" s="66">
        <f t="shared" si="571"/>
        <v>3.3862952098093674E-2</v>
      </c>
      <c r="AU1834" s="55" t="str">
        <f>IF(OR($AP1834&lt;SetUp!$B$97,$AP1834&gt;SetUp!$B$98),"Não","Sim")</f>
        <v>Não</v>
      </c>
      <c r="AV1834" s="68">
        <f t="shared" si="572"/>
        <v>0</v>
      </c>
      <c r="AW1834" s="68">
        <f t="shared" si="573"/>
        <v>0.18401889060119256</v>
      </c>
      <c r="AX1834" s="68">
        <f t="shared" si="574"/>
        <v>0</v>
      </c>
      <c r="AY1834" s="68">
        <f t="shared" si="575"/>
        <v>-1.470275183733698</v>
      </c>
      <c r="AZ1834" s="68">
        <f t="shared" si="576"/>
        <v>3.3862952098093674E-2</v>
      </c>
      <c r="BA1834" s="68">
        <f t="shared" si="577"/>
        <v>0.18401889060119256</v>
      </c>
      <c r="BB1834" s="68">
        <f t="shared" si="578"/>
        <v>-1.470275183733698</v>
      </c>
    </row>
    <row r="1835" spans="1:54" x14ac:dyDescent="0.3">
      <c r="A1835" s="64">
        <v>28497</v>
      </c>
      <c r="B1835" s="57">
        <v>0</v>
      </c>
      <c r="C1835" s="57"/>
      <c r="D1835" s="57">
        <v>5.1120000000000001</v>
      </c>
      <c r="E1835" s="57">
        <f t="shared" si="563"/>
        <v>0</v>
      </c>
      <c r="F1835" s="57">
        <f t="shared" si="564"/>
        <v>5.1120000000000001</v>
      </c>
      <c r="G1835" s="57">
        <f t="shared" si="565"/>
        <v>0</v>
      </c>
      <c r="H1835" s="57">
        <f>IF(Q1834&gt;SetUp!$B$56,SetUp!$B$56,Q1834)</f>
        <v>6.5342527405206925E-4</v>
      </c>
      <c r="I1835" s="57">
        <f t="shared" si="579"/>
        <v>0.2315066681377447</v>
      </c>
      <c r="J1835" s="57">
        <f>MIN(F1835,H1835,(1-EXP(-SetUp!$B$52*H1835/SetUp!$B$56))*F1835)</f>
        <v>5.2189679496453679E-4</v>
      </c>
      <c r="K1835" s="57">
        <f t="shared" si="566"/>
        <v>1.3152847908753245E-4</v>
      </c>
      <c r="L1835" s="57">
        <f>IF(I1835&lt;=0,0,MIN(SetUp!$B$50*I1835^SetUp!$B$55,I1835))</f>
        <v>1.786358793156094E-3</v>
      </c>
      <c r="M1835" s="57">
        <f t="shared" si="567"/>
        <v>0.22972030934458862</v>
      </c>
      <c r="N1835" s="57">
        <f>IF(SetUp!$B$62=0,X1835,(B1835-E1835)*(1-(H1835/SetUp!$B$66/SetUp!$B$56)))</f>
        <v>0</v>
      </c>
      <c r="O1835" s="57">
        <f>K1835*SetUp!$B$65</f>
        <v>0</v>
      </c>
      <c r="P1835" s="57">
        <f>MIN(SetUp!$B$54*L1835^SetUp!$B$51,L1835)</f>
        <v>1.021035415897275E-3</v>
      </c>
      <c r="Q1835" s="57">
        <f t="shared" si="568"/>
        <v>1.3152847908753245E-4</v>
      </c>
      <c r="R1835" s="57">
        <f>IF((H1835+N1835-O1835)&gt;SetUp!$B$56,T1834+H1835+N1835-O1835-SetUp!$B$56,T1834)</f>
        <v>0</v>
      </c>
      <c r="S1835" s="57">
        <f>R1835*SetUp!$B$65</f>
        <v>0</v>
      </c>
      <c r="T1835" s="57">
        <f>IF((R1835-S1835)&lt;SetUp!$B$53,R1835-S1835,SetUp!$B$53)</f>
        <v>0</v>
      </c>
      <c r="U1835" s="57">
        <f t="shared" si="569"/>
        <v>0.22972030934458862</v>
      </c>
      <c r="V1835" s="57">
        <f>(L1835-P1835)/1000*SetUp!$B$13*1000000/SetUp!$B$48</f>
        <v>4.3529820453034038E-2</v>
      </c>
      <c r="W1835" s="57">
        <f t="shared" si="580"/>
        <v>1.4094628242311558E-17</v>
      </c>
      <c r="X1835" s="57">
        <f>MAX((SetUp!$B$56*(1-($H1835/SetUp!$B$56)^2)*TANH(($B1835-$D1835)/SetUp!$B$56))/(1+$H1835/SetUp!$B$56*TANH(($B1835-$D1835)/SetUp!$B$56)),0)</f>
        <v>0</v>
      </c>
      <c r="AP1835" s="64">
        <v>29263</v>
      </c>
      <c r="AQ1835" s="55">
        <v>2</v>
      </c>
      <c r="AR1835" s="55">
        <v>43</v>
      </c>
      <c r="AS1835" s="66">
        <f t="shared" si="570"/>
        <v>0</v>
      </c>
      <c r="AT1835" s="66">
        <f t="shared" si="571"/>
        <v>3.4654093501739529E-2</v>
      </c>
      <c r="AU1835" s="55" t="str">
        <f>IF(OR($AP1835&lt;SetUp!$B$97,$AP1835&gt;SetUp!$B$98),"Não","Sim")</f>
        <v>Não</v>
      </c>
      <c r="AV1835" s="68">
        <f t="shared" si="572"/>
        <v>0</v>
      </c>
      <c r="AW1835" s="68">
        <f t="shared" si="573"/>
        <v>0.18615609982415168</v>
      </c>
      <c r="AX1835" s="68">
        <f t="shared" si="574"/>
        <v>0</v>
      </c>
      <c r="AY1835" s="68">
        <f t="shared" si="575"/>
        <v>-1.4602454571499264</v>
      </c>
      <c r="AZ1835" s="68">
        <f t="shared" si="576"/>
        <v>3.4654093501739529E-2</v>
      </c>
      <c r="BA1835" s="68">
        <f t="shared" si="577"/>
        <v>0.18615609982415168</v>
      </c>
      <c r="BB1835" s="68">
        <f t="shared" si="578"/>
        <v>-1.4602454571499264</v>
      </c>
    </row>
    <row r="1836" spans="1:54" x14ac:dyDescent="0.3">
      <c r="A1836" s="64">
        <v>28498</v>
      </c>
      <c r="B1836" s="57">
        <v>0</v>
      </c>
      <c r="C1836" s="57"/>
      <c r="D1836" s="57">
        <v>5.1120000000000001</v>
      </c>
      <c r="E1836" s="57">
        <f t="shared" si="563"/>
        <v>0</v>
      </c>
      <c r="F1836" s="57">
        <f t="shared" si="564"/>
        <v>5.1120000000000001</v>
      </c>
      <c r="G1836" s="57">
        <f t="shared" si="565"/>
        <v>0</v>
      </c>
      <c r="H1836" s="57">
        <f>IF(Q1835&gt;SetUp!$B$56,SetUp!$B$56,Q1835)</f>
        <v>1.3152847908753245E-4</v>
      </c>
      <c r="I1836" s="57">
        <f t="shared" si="579"/>
        <v>0.22972030934458862</v>
      </c>
      <c r="J1836" s="57">
        <f>MIN(F1836,H1836,(1-EXP(-SetUp!$B$52*H1836/SetUp!$B$56))*F1836)</f>
        <v>1.0505729313409339E-4</v>
      </c>
      <c r="K1836" s="57">
        <f t="shared" si="566"/>
        <v>2.647118595343906E-5</v>
      </c>
      <c r="L1836" s="57">
        <f>IF(I1836&lt;=0,0,MIN(SetUp!$B$50*I1836^SetUp!$B$55,I1836))</f>
        <v>1.7634446728606033E-3</v>
      </c>
      <c r="M1836" s="57">
        <f t="shared" si="567"/>
        <v>0.22795686467172802</v>
      </c>
      <c r="N1836" s="57">
        <f>IF(SetUp!$B$62=0,X1836,(B1836-E1836)*(1-(H1836/SetUp!$B$66/SetUp!$B$56)))</f>
        <v>0</v>
      </c>
      <c r="O1836" s="57">
        <f>K1836*SetUp!$B$65</f>
        <v>0</v>
      </c>
      <c r="P1836" s="57">
        <f>MIN(SetUp!$B$54*L1836^SetUp!$B$51,L1836)</f>
        <v>1.0081597071374534E-3</v>
      </c>
      <c r="Q1836" s="57">
        <f t="shared" si="568"/>
        <v>2.647118595343906E-5</v>
      </c>
      <c r="R1836" s="57">
        <f>IF((H1836+N1836-O1836)&gt;SetUp!$B$56,T1835+H1836+N1836-O1836-SetUp!$B$56,T1835)</f>
        <v>0</v>
      </c>
      <c r="S1836" s="57">
        <f>R1836*SetUp!$B$65</f>
        <v>0</v>
      </c>
      <c r="T1836" s="57">
        <f>IF((R1836-S1836)&lt;SetUp!$B$53,R1836-S1836,SetUp!$B$53)</f>
        <v>0</v>
      </c>
      <c r="U1836" s="57">
        <f t="shared" si="569"/>
        <v>0.22795686467172802</v>
      </c>
      <c r="V1836" s="57">
        <f>(L1836-P1836)/1000*SetUp!$B$13*1000000/SetUp!$B$48</f>
        <v>4.2958858863769045E-2</v>
      </c>
      <c r="W1836" s="57">
        <f t="shared" si="580"/>
        <v>0</v>
      </c>
      <c r="X1836" s="57">
        <f>MAX((SetUp!$B$56*(1-($H1836/SetUp!$B$56)^2)*TANH(($B1836-$D1836)/SetUp!$B$56))/(1+$H1836/SetUp!$B$56*TANH(($B1836-$D1836)/SetUp!$B$56)),0)</f>
        <v>0</v>
      </c>
      <c r="AP1836" s="64">
        <v>29264</v>
      </c>
      <c r="AQ1836" s="55">
        <v>2</v>
      </c>
      <c r="AR1836" s="55">
        <v>44</v>
      </c>
      <c r="AS1836" s="66">
        <f t="shared" si="570"/>
        <v>0</v>
      </c>
      <c r="AT1836" s="66">
        <f t="shared" si="571"/>
        <v>3.9881444970989763E-2</v>
      </c>
      <c r="AU1836" s="55" t="str">
        <f>IF(OR($AP1836&lt;SetUp!$B$97,$AP1836&gt;SetUp!$B$98),"Não","Sim")</f>
        <v>Não</v>
      </c>
      <c r="AV1836" s="68">
        <f t="shared" si="572"/>
        <v>0</v>
      </c>
      <c r="AW1836" s="68">
        <f t="shared" si="573"/>
        <v>0.19970339248743313</v>
      </c>
      <c r="AX1836" s="68">
        <f t="shared" si="574"/>
        <v>0</v>
      </c>
      <c r="AY1836" s="68">
        <f t="shared" si="575"/>
        <v>-1.3992291148649263</v>
      </c>
      <c r="AZ1836" s="68">
        <f t="shared" si="576"/>
        <v>3.9881444970989763E-2</v>
      </c>
      <c r="BA1836" s="68">
        <f t="shared" si="577"/>
        <v>0.19970339248743313</v>
      </c>
      <c r="BB1836" s="68">
        <f t="shared" si="578"/>
        <v>-1.3992291148649263</v>
      </c>
    </row>
    <row r="1837" spans="1:54" x14ac:dyDescent="0.3">
      <c r="A1837" s="64">
        <v>28499</v>
      </c>
      <c r="B1837" s="57">
        <v>1.048</v>
      </c>
      <c r="C1837" s="57"/>
      <c r="D1837" s="57">
        <v>5.1120000000000001</v>
      </c>
      <c r="E1837" s="57">
        <f t="shared" si="563"/>
        <v>1.048</v>
      </c>
      <c r="F1837" s="57">
        <f t="shared" si="564"/>
        <v>4.0640000000000001</v>
      </c>
      <c r="G1837" s="57">
        <f t="shared" si="565"/>
        <v>0</v>
      </c>
      <c r="H1837" s="57">
        <f>IF(Q1836&gt;SetUp!$B$56,SetUp!$B$56,Q1836)</f>
        <v>2.647118595343906E-5</v>
      </c>
      <c r="I1837" s="57">
        <f t="shared" si="579"/>
        <v>0.22795686467172802</v>
      </c>
      <c r="J1837" s="57">
        <f>MIN(F1837,H1837,(1-EXP(-SetUp!$B$52*H1837/SetUp!$B$56))*F1837)</f>
        <v>1.6809168317809764E-5</v>
      </c>
      <c r="K1837" s="57">
        <f t="shared" si="566"/>
        <v>9.6620176356292952E-6</v>
      </c>
      <c r="L1837" s="57">
        <f>IF(I1837&lt;=0,0,MIN(SetUp!$B$50*I1837^SetUp!$B$55,I1837))</f>
        <v>1.7409406908489224E-3</v>
      </c>
      <c r="M1837" s="57">
        <f t="shared" si="567"/>
        <v>0.22621592398087909</v>
      </c>
      <c r="N1837" s="57">
        <f>IF(SetUp!$B$62=0,X1837,(B1837-E1837)*(1-(H1837/SetUp!$B$66/SetUp!$B$56)))</f>
        <v>0</v>
      </c>
      <c r="O1837" s="57">
        <f>K1837*SetUp!$B$65</f>
        <v>0</v>
      </c>
      <c r="P1837" s="57">
        <f>MIN(SetUp!$B$54*L1837^SetUp!$B$51,L1837)</f>
        <v>9.9551168940720681E-4</v>
      </c>
      <c r="Q1837" s="57">
        <f t="shared" si="568"/>
        <v>9.6620176356292952E-6</v>
      </c>
      <c r="R1837" s="57">
        <f>IF((H1837+N1837-O1837)&gt;SetUp!$B$56,T1836+H1837+N1837-O1837-SetUp!$B$56,T1836)</f>
        <v>0</v>
      </c>
      <c r="S1837" s="57">
        <f>R1837*SetUp!$B$65</f>
        <v>0</v>
      </c>
      <c r="T1837" s="57">
        <f>IF((R1837-S1837)&lt;SetUp!$B$53,R1837-S1837,SetUp!$B$53)</f>
        <v>0</v>
      </c>
      <c r="U1837" s="57">
        <f t="shared" si="569"/>
        <v>0.22621592398087909</v>
      </c>
      <c r="V1837" s="57">
        <f>(L1837-P1837)/1000*SetUp!$B$13*1000000/SetUp!$B$48</f>
        <v>4.2398274451596753E-2</v>
      </c>
      <c r="W1837" s="57">
        <f t="shared" si="580"/>
        <v>-3.6212352561015848E-17</v>
      </c>
      <c r="X1837" s="57">
        <f>MAX((SetUp!$B$56*(1-($H1837/SetUp!$B$56)^2)*TANH(($B1837-$D1837)/SetUp!$B$56))/(1+$H1837/SetUp!$B$56*TANH(($B1837-$D1837)/SetUp!$B$56)),0)</f>
        <v>0</v>
      </c>
      <c r="AP1837" s="64">
        <v>29265</v>
      </c>
      <c r="AQ1837" s="55">
        <v>2</v>
      </c>
      <c r="AR1837" s="55">
        <v>45</v>
      </c>
      <c r="AS1837" s="66">
        <f t="shared" si="570"/>
        <v>0</v>
      </c>
      <c r="AT1837" s="66">
        <f t="shared" si="571"/>
        <v>4.902756144430602E-2</v>
      </c>
      <c r="AU1837" s="55" t="str">
        <f>IF(OR($AP1837&lt;SetUp!$B$97,$AP1837&gt;SetUp!$B$98),"Não","Sim")</f>
        <v>Não</v>
      </c>
      <c r="AV1837" s="68">
        <f t="shared" si="572"/>
        <v>0</v>
      </c>
      <c r="AW1837" s="68">
        <f t="shared" si="573"/>
        <v>0.22142168241684468</v>
      </c>
      <c r="AX1837" s="68">
        <f t="shared" si="574"/>
        <v>0</v>
      </c>
      <c r="AY1837" s="68">
        <f t="shared" si="575"/>
        <v>-1.3095597073579226</v>
      </c>
      <c r="AZ1837" s="68">
        <f t="shared" si="576"/>
        <v>4.902756144430602E-2</v>
      </c>
      <c r="BA1837" s="68">
        <f t="shared" si="577"/>
        <v>0.22142168241684468</v>
      </c>
      <c r="BB1837" s="68">
        <f t="shared" si="578"/>
        <v>-1.3095597073579226</v>
      </c>
    </row>
    <row r="1838" spans="1:54" x14ac:dyDescent="0.3">
      <c r="A1838" s="64">
        <v>28500</v>
      </c>
      <c r="B1838" s="57">
        <v>11.481999999999999</v>
      </c>
      <c r="C1838" s="57"/>
      <c r="D1838" s="57">
        <v>5.1120000000000001</v>
      </c>
      <c r="E1838" s="57">
        <f t="shared" si="563"/>
        <v>5.1120000000000001</v>
      </c>
      <c r="F1838" s="57">
        <f t="shared" si="564"/>
        <v>0</v>
      </c>
      <c r="G1838" s="57">
        <f t="shared" si="565"/>
        <v>2.0951813363735639E-2</v>
      </c>
      <c r="H1838" s="57">
        <f>IF(Q1837&gt;SetUp!$B$56,SetUp!$B$56,Q1837)</f>
        <v>9.6620176356292952E-6</v>
      </c>
      <c r="I1838" s="57">
        <f t="shared" si="579"/>
        <v>0.24716773734461472</v>
      </c>
      <c r="J1838" s="57">
        <f>MIN(F1838,H1838,(1-EXP(-SetUp!$B$52*H1838/SetUp!$B$56))*F1838)</f>
        <v>0</v>
      </c>
      <c r="K1838" s="57">
        <f t="shared" si="566"/>
        <v>9.6620176356292952E-6</v>
      </c>
      <c r="L1838" s="57">
        <f>IF(I1838&lt;=0,0,MIN(SetUp!$B$50*I1838^SetUp!$B$55,I1838))</f>
        <v>1.9922743990631437E-3</v>
      </c>
      <c r="M1838" s="57">
        <f t="shared" si="567"/>
        <v>0.24517546294555159</v>
      </c>
      <c r="N1838" s="57">
        <f>IF(SetUp!$B$62=0,X1838,(B1838-E1838)*(1-(H1838/SetUp!$B$66/SetUp!$B$56)))</f>
        <v>6.3490481866362636</v>
      </c>
      <c r="O1838" s="57">
        <f>K1838*SetUp!$B$65</f>
        <v>0</v>
      </c>
      <c r="P1838" s="57">
        <f>MIN(SetUp!$B$54*L1838^SetUp!$B$51,L1838)</f>
        <v>1.1366198490680057E-3</v>
      </c>
      <c r="Q1838" s="57">
        <f t="shared" si="568"/>
        <v>6.3490578486538993</v>
      </c>
      <c r="R1838" s="57">
        <f>IF((H1838+N1838-O1838)&gt;SetUp!$B$56,T1837+H1838+N1838-O1838-SetUp!$B$56,T1837)</f>
        <v>0</v>
      </c>
      <c r="S1838" s="57">
        <f>R1838*SetUp!$B$65</f>
        <v>0</v>
      </c>
      <c r="T1838" s="57">
        <f>IF((R1838-S1838)&lt;SetUp!$B$53,R1838-S1838,SetUp!$B$53)</f>
        <v>0</v>
      </c>
      <c r="U1838" s="57">
        <f t="shared" si="569"/>
        <v>0.24517546294555159</v>
      </c>
      <c r="V1838" s="57">
        <f>(L1838-P1838)/1000*SetUp!$B$13*1000000/SetUp!$B$48</f>
        <v>4.8667648261989355E-2</v>
      </c>
      <c r="W1838" s="57">
        <f t="shared" si="580"/>
        <v>1.227316859253591E-16</v>
      </c>
      <c r="X1838" s="57">
        <f>MAX((SetUp!$B$56*(1-($H1838/SetUp!$B$56)^2)*TANH(($B1838-$D1838)/SetUp!$B$56))/(1+$H1838/SetUp!$B$56*TANH(($B1838-$D1838)/SetUp!$B$56)),0)</f>
        <v>6.3490481866362636</v>
      </c>
      <c r="AP1838" s="64">
        <v>29266</v>
      </c>
      <c r="AQ1838" s="55">
        <v>2</v>
      </c>
      <c r="AR1838" s="55">
        <v>46</v>
      </c>
      <c r="AS1838" s="66">
        <f t="shared" si="570"/>
        <v>0</v>
      </c>
      <c r="AT1838" s="66">
        <f t="shared" si="571"/>
        <v>0.27663645656943481</v>
      </c>
      <c r="AU1838" s="55" t="str">
        <f>IF(OR($AP1838&lt;SetUp!$B$97,$AP1838&gt;SetUp!$B$98),"Não","Sim")</f>
        <v>Não</v>
      </c>
      <c r="AV1838" s="68">
        <f t="shared" si="572"/>
        <v>0</v>
      </c>
      <c r="AW1838" s="68">
        <f t="shared" si="573"/>
        <v>0.52596240984450093</v>
      </c>
      <c r="AX1838" s="68">
        <f t="shared" si="574"/>
        <v>0</v>
      </c>
      <c r="AY1838" s="68">
        <f t="shared" si="575"/>
        <v>-0.55809058690342783</v>
      </c>
      <c r="AZ1838" s="68">
        <f t="shared" si="576"/>
        <v>0.27663645656943481</v>
      </c>
      <c r="BA1838" s="68">
        <f t="shared" si="577"/>
        <v>0.52596240984450093</v>
      </c>
      <c r="BB1838" s="68">
        <f t="shared" si="578"/>
        <v>-0.55809058690342783</v>
      </c>
    </row>
    <row r="1839" spans="1:54" x14ac:dyDescent="0.3">
      <c r="A1839" s="64">
        <v>28501</v>
      </c>
      <c r="B1839" s="57">
        <v>3.1150000000000002</v>
      </c>
      <c r="C1839" s="57"/>
      <c r="D1839" s="57">
        <v>5.1120000000000001</v>
      </c>
      <c r="E1839" s="57">
        <f t="shared" si="563"/>
        <v>3.1150000000000002</v>
      </c>
      <c r="F1839" s="57">
        <f t="shared" si="564"/>
        <v>1.9969999999999999</v>
      </c>
      <c r="G1839" s="57">
        <f t="shared" si="565"/>
        <v>0</v>
      </c>
      <c r="H1839" s="57">
        <f>IF(Q1838&gt;SetUp!$B$56,SetUp!$B$56,Q1838)</f>
        <v>6.3490578486538993</v>
      </c>
      <c r="I1839" s="57">
        <f t="shared" si="579"/>
        <v>0.24517546294555159</v>
      </c>
      <c r="J1839" s="57">
        <f>MIN(F1839,H1839,(1-EXP(-SetUp!$B$52*H1839/SetUp!$B$56))*F1839)</f>
        <v>1.256473777797015</v>
      </c>
      <c r="K1839" s="57">
        <f t="shared" si="566"/>
        <v>5.0925840708568844</v>
      </c>
      <c r="L1839" s="57">
        <f>IF(I1839&lt;=0,0,MIN(SetUp!$B$50*I1839^SetUp!$B$55,I1839))</f>
        <v>1.965582111765769E-3</v>
      </c>
      <c r="M1839" s="57">
        <f t="shared" si="567"/>
        <v>0.24320988083378584</v>
      </c>
      <c r="N1839" s="57">
        <f>IF(SetUp!$B$62=0,X1839,(B1839-E1839)*(1-(H1839/SetUp!$B$66/SetUp!$B$56)))</f>
        <v>0</v>
      </c>
      <c r="O1839" s="57">
        <f>K1839*SetUp!$B$65</f>
        <v>0</v>
      </c>
      <c r="P1839" s="57">
        <f>MIN(SetUp!$B$54*L1839^SetUp!$B$51,L1839)</f>
        <v>1.1216488824984318E-3</v>
      </c>
      <c r="Q1839" s="57">
        <f t="shared" si="568"/>
        <v>5.0925840708568844</v>
      </c>
      <c r="R1839" s="57">
        <f>IF((H1839+N1839-O1839)&gt;SetUp!$B$56,T1838+H1839+N1839-O1839-SetUp!$B$56,T1838)</f>
        <v>0</v>
      </c>
      <c r="S1839" s="57">
        <f>R1839*SetUp!$B$65</f>
        <v>0</v>
      </c>
      <c r="T1839" s="57">
        <f>IF((R1839-S1839)&lt;SetUp!$B$53,R1839-S1839,SetUp!$B$53)</f>
        <v>0</v>
      </c>
      <c r="U1839" s="57">
        <f t="shared" si="569"/>
        <v>0.24320988083378584</v>
      </c>
      <c r="V1839" s="57">
        <f>(L1839-P1839)/1000*SetUp!$B$13*1000000/SetUp!$B$48</f>
        <v>4.8000966697157137E-2</v>
      </c>
      <c r="W1839" s="57">
        <f t="shared" si="580"/>
        <v>-3.4867941867133823E-16</v>
      </c>
      <c r="X1839" s="57">
        <f>MAX((SetUp!$B$56*(1-($H1839/SetUp!$B$56)^2)*TANH(($B1839-$D1839)/SetUp!$B$56))/(1+$H1839/SetUp!$B$56*TANH(($B1839-$D1839)/SetUp!$B$56)),0)</f>
        <v>0</v>
      </c>
      <c r="AP1839" s="64">
        <v>29267</v>
      </c>
      <c r="AQ1839" s="55">
        <v>2</v>
      </c>
      <c r="AR1839" s="55">
        <v>47</v>
      </c>
      <c r="AS1839" s="66">
        <f t="shared" si="570"/>
        <v>0</v>
      </c>
      <c r="AT1839" s="66">
        <f t="shared" si="571"/>
        <v>0.26918598815186084</v>
      </c>
      <c r="AU1839" s="55" t="str">
        <f>IF(OR($AP1839&lt;SetUp!$B$97,$AP1839&gt;SetUp!$B$98),"Não","Sim")</f>
        <v>Não</v>
      </c>
      <c r="AV1839" s="68">
        <f t="shared" si="572"/>
        <v>0</v>
      </c>
      <c r="AW1839" s="68">
        <f t="shared" si="573"/>
        <v>0.51883136774086902</v>
      </c>
      <c r="AX1839" s="68">
        <f t="shared" si="574"/>
        <v>0</v>
      </c>
      <c r="AY1839" s="68">
        <f t="shared" si="575"/>
        <v>-0.56994755004502429</v>
      </c>
      <c r="AZ1839" s="68">
        <f t="shared" si="576"/>
        <v>0.26918598815186084</v>
      </c>
      <c r="BA1839" s="68">
        <f t="shared" si="577"/>
        <v>0.51883136774086902</v>
      </c>
      <c r="BB1839" s="68">
        <f t="shared" si="578"/>
        <v>-0.56994755004502429</v>
      </c>
    </row>
    <row r="1840" spans="1:54" x14ac:dyDescent="0.3">
      <c r="A1840" s="64">
        <v>28502</v>
      </c>
      <c r="B1840" s="57">
        <v>5.7000000000000002E-2</v>
      </c>
      <c r="C1840" s="57"/>
      <c r="D1840" s="57">
        <v>5.1120000000000001</v>
      </c>
      <c r="E1840" s="57">
        <f t="shared" si="563"/>
        <v>5.7000000000000002E-2</v>
      </c>
      <c r="F1840" s="57">
        <f t="shared" si="564"/>
        <v>5.0549999999999997</v>
      </c>
      <c r="G1840" s="57">
        <f t="shared" si="565"/>
        <v>0</v>
      </c>
      <c r="H1840" s="57">
        <f>IF(Q1839&gt;SetUp!$B$56,SetUp!$B$56,Q1839)</f>
        <v>5.0925840708568844</v>
      </c>
      <c r="I1840" s="57">
        <f t="shared" si="579"/>
        <v>0.24320988083378584</v>
      </c>
      <c r="J1840" s="57">
        <f>MIN(F1840,H1840,(1-EXP(-SetUp!$B$52*H1840/SetUp!$B$56))*F1840)</f>
        <v>2.7738913120972817</v>
      </c>
      <c r="K1840" s="57">
        <f t="shared" si="566"/>
        <v>2.3186927587596027</v>
      </c>
      <c r="L1840" s="57">
        <f>IF(I1840&lt;=0,0,MIN(SetUp!$B$50*I1840^SetUp!$B$55,I1840))</f>
        <v>1.9393887676148946E-3</v>
      </c>
      <c r="M1840" s="57">
        <f t="shared" si="567"/>
        <v>0.24127049206617093</v>
      </c>
      <c r="N1840" s="57">
        <f>IF(SetUp!$B$62=0,X1840,(B1840-E1840)*(1-(H1840/SetUp!$B$66/SetUp!$B$56)))</f>
        <v>0</v>
      </c>
      <c r="O1840" s="57">
        <f>K1840*SetUp!$B$65</f>
        <v>0</v>
      </c>
      <c r="P1840" s="57">
        <f>MIN(SetUp!$B$54*L1840^SetUp!$B$51,L1840)</f>
        <v>1.1069543969451675E-3</v>
      </c>
      <c r="Q1840" s="57">
        <f t="shared" si="568"/>
        <v>2.3186927587596027</v>
      </c>
      <c r="R1840" s="57">
        <f>IF((H1840+N1840-O1840)&gt;SetUp!$B$56,T1839+H1840+N1840-O1840-SetUp!$B$56,T1839)</f>
        <v>0</v>
      </c>
      <c r="S1840" s="57">
        <f>R1840*SetUp!$B$65</f>
        <v>0</v>
      </c>
      <c r="T1840" s="57">
        <f>IF((R1840-S1840)&lt;SetUp!$B$53,R1840-S1840,SetUp!$B$53)</f>
        <v>0</v>
      </c>
      <c r="U1840" s="57">
        <f t="shared" si="569"/>
        <v>0.24127049206617093</v>
      </c>
      <c r="V1840" s="57">
        <f>(L1840-P1840)/1000*SetUp!$B$13*1000000/SetUp!$B$48</f>
        <v>4.7346938262847957E-2</v>
      </c>
      <c r="W1840" s="57">
        <f t="shared" si="580"/>
        <v>2.1423834928313568E-16</v>
      </c>
      <c r="X1840" s="57">
        <f>MAX((SetUp!$B$56*(1-($H1840/SetUp!$B$56)^2)*TANH(($B1840-$D1840)/SetUp!$B$56))/(1+$H1840/SetUp!$B$56*TANH(($B1840-$D1840)/SetUp!$B$56)),0)</f>
        <v>0</v>
      </c>
      <c r="AP1840" s="64">
        <v>29268</v>
      </c>
      <c r="AQ1840" s="55">
        <v>2</v>
      </c>
      <c r="AR1840" s="55">
        <v>48</v>
      </c>
      <c r="AS1840" s="66">
        <f t="shared" si="570"/>
        <v>0</v>
      </c>
      <c r="AT1840" s="66">
        <f t="shared" si="571"/>
        <v>0.26201271824698996</v>
      </c>
      <c r="AU1840" s="55" t="str">
        <f>IF(OR($AP1840&lt;SetUp!$B$97,$AP1840&gt;SetUp!$B$98),"Não","Sim")</f>
        <v>Não</v>
      </c>
      <c r="AV1840" s="68">
        <f t="shared" si="572"/>
        <v>0</v>
      </c>
      <c r="AW1840" s="68">
        <f t="shared" si="573"/>
        <v>0.51187177910780546</v>
      </c>
      <c r="AX1840" s="68">
        <f t="shared" si="574"/>
        <v>0</v>
      </c>
      <c r="AY1840" s="68">
        <f t="shared" si="575"/>
        <v>-0.58167762726640337</v>
      </c>
      <c r="AZ1840" s="68">
        <f t="shared" si="576"/>
        <v>0.26201271824698996</v>
      </c>
      <c r="BA1840" s="68">
        <f t="shared" si="577"/>
        <v>0.51187177910780546</v>
      </c>
      <c r="BB1840" s="68">
        <f t="shared" si="578"/>
        <v>-0.58167762726640337</v>
      </c>
    </row>
    <row r="1841" spans="1:54" x14ac:dyDescent="0.3">
      <c r="A1841" s="64">
        <v>28503</v>
      </c>
      <c r="B1841" s="57">
        <v>0.19600000000000001</v>
      </c>
      <c r="C1841" s="57"/>
      <c r="D1841" s="57">
        <v>5.1120000000000001</v>
      </c>
      <c r="E1841" s="57">
        <f t="shared" si="563"/>
        <v>0.19600000000000001</v>
      </c>
      <c r="F1841" s="57">
        <f t="shared" si="564"/>
        <v>4.9160000000000004</v>
      </c>
      <c r="G1841" s="57">
        <f t="shared" si="565"/>
        <v>0</v>
      </c>
      <c r="H1841" s="57">
        <f>IF(Q1840&gt;SetUp!$B$56,SetUp!$B$56,Q1840)</f>
        <v>2.3186927587596027</v>
      </c>
      <c r="I1841" s="57">
        <f t="shared" si="579"/>
        <v>0.24127049206617093</v>
      </c>
      <c r="J1841" s="57">
        <f>MIN(F1841,H1841,(1-EXP(-SetUp!$B$52*H1841/SetUp!$B$56))*F1841)</f>
        <v>1.4940880377647645</v>
      </c>
      <c r="K1841" s="57">
        <f t="shared" si="566"/>
        <v>0.82460472099483817</v>
      </c>
      <c r="L1841" s="57">
        <f>IF(I1841&lt;=0,0,MIN(SetUp!$B$50*I1841^SetUp!$B$55,I1841))</f>
        <v>1.9136824217190103E-3</v>
      </c>
      <c r="M1841" s="57">
        <f t="shared" si="567"/>
        <v>0.23935680964445191</v>
      </c>
      <c r="N1841" s="57">
        <f>IF(SetUp!$B$62=0,X1841,(B1841-E1841)*(1-(H1841/SetUp!$B$66/SetUp!$B$56)))</f>
        <v>0</v>
      </c>
      <c r="O1841" s="57">
        <f>K1841*SetUp!$B$65</f>
        <v>0</v>
      </c>
      <c r="P1841" s="57">
        <f>MIN(SetUp!$B$54*L1841^SetUp!$B$51,L1841)</f>
        <v>1.0925298349105052E-3</v>
      </c>
      <c r="Q1841" s="57">
        <f t="shared" si="568"/>
        <v>0.82460472099483817</v>
      </c>
      <c r="R1841" s="57">
        <f>IF((H1841+N1841-O1841)&gt;SetUp!$B$56,T1840+H1841+N1841-O1841-SetUp!$B$56,T1840)</f>
        <v>0</v>
      </c>
      <c r="S1841" s="57">
        <f>R1841*SetUp!$B$65</f>
        <v>0</v>
      </c>
      <c r="T1841" s="57">
        <f>IF((R1841-S1841)&lt;SetUp!$B$53,R1841-S1841,SetUp!$B$53)</f>
        <v>0</v>
      </c>
      <c r="U1841" s="57">
        <f t="shared" si="569"/>
        <v>0.23935680964445191</v>
      </c>
      <c r="V1841" s="57">
        <f>(L1841-P1841)/1000*SetUp!$B$13*1000000/SetUp!$B$48</f>
        <v>4.6705256536584888E-2</v>
      </c>
      <c r="W1841" s="57">
        <f t="shared" si="580"/>
        <v>-1.7694179454963432E-16</v>
      </c>
      <c r="X1841" s="57">
        <f>MAX((SetUp!$B$56*(1-($H1841/SetUp!$B$56)^2)*TANH(($B1841-$D1841)/SetUp!$B$56))/(1+$H1841/SetUp!$B$56*TANH(($B1841-$D1841)/SetUp!$B$56)),0)</f>
        <v>0</v>
      </c>
      <c r="AP1841" s="64">
        <v>29269</v>
      </c>
      <c r="AQ1841" s="55">
        <v>2</v>
      </c>
      <c r="AR1841" s="55">
        <v>49</v>
      </c>
      <c r="AS1841" s="66">
        <f t="shared" si="570"/>
        <v>0</v>
      </c>
      <c r="AT1841" s="66">
        <f t="shared" si="571"/>
        <v>0.44321762142739252</v>
      </c>
      <c r="AU1841" s="55" t="str">
        <f>IF(OR($AP1841&lt;SetUp!$B$97,$AP1841&gt;SetUp!$B$98),"Não","Sim")</f>
        <v>Não</v>
      </c>
      <c r="AV1841" s="68">
        <f t="shared" si="572"/>
        <v>0</v>
      </c>
      <c r="AW1841" s="68">
        <f t="shared" si="573"/>
        <v>0.6657459135641709</v>
      </c>
      <c r="AX1841" s="68">
        <f t="shared" si="574"/>
        <v>0</v>
      </c>
      <c r="AY1841" s="68">
        <f t="shared" si="575"/>
        <v>-0.35338298127478418</v>
      </c>
      <c r="AZ1841" s="68">
        <f t="shared" si="576"/>
        <v>0.44321762142739252</v>
      </c>
      <c r="BA1841" s="68">
        <f t="shared" si="577"/>
        <v>0.6657459135641709</v>
      </c>
      <c r="BB1841" s="68">
        <f t="shared" si="578"/>
        <v>-0.35338298127478418</v>
      </c>
    </row>
    <row r="1842" spans="1:54" x14ac:dyDescent="0.3">
      <c r="A1842" s="64">
        <v>28504</v>
      </c>
      <c r="B1842" s="57">
        <v>0.74299999999999999</v>
      </c>
      <c r="C1842" s="57"/>
      <c r="D1842" s="57">
        <v>5.1120000000000001</v>
      </c>
      <c r="E1842" s="57">
        <f t="shared" si="563"/>
        <v>0.74299999999999999</v>
      </c>
      <c r="F1842" s="57">
        <f t="shared" si="564"/>
        <v>4.3689999999999998</v>
      </c>
      <c r="G1842" s="57">
        <f t="shared" si="565"/>
        <v>0</v>
      </c>
      <c r="H1842" s="57">
        <f>IF(Q1841&gt;SetUp!$B$56,SetUp!$B$56,Q1841)</f>
        <v>0.82460472099483817</v>
      </c>
      <c r="I1842" s="57">
        <f t="shared" si="579"/>
        <v>0.23935680964445191</v>
      </c>
      <c r="J1842" s="57">
        <f>MIN(F1842,H1842,(1-EXP(-SetUp!$B$52*H1842/SetUp!$B$56))*F1842)</f>
        <v>0.52816549379336797</v>
      </c>
      <c r="K1842" s="57">
        <f t="shared" si="566"/>
        <v>0.2964392272014702</v>
      </c>
      <c r="L1842" s="57">
        <f>IF(I1842&lt;=0,0,MIN(SetUp!$B$50*I1842^SetUp!$B$55,I1842))</f>
        <v>1.888451477262996E-3</v>
      </c>
      <c r="M1842" s="57">
        <f t="shared" si="567"/>
        <v>0.23746835816718892</v>
      </c>
      <c r="N1842" s="57">
        <f>IF(SetUp!$B$62=0,X1842,(B1842-E1842)*(1-(H1842/SetUp!$B$66/SetUp!$B$56)))</f>
        <v>0</v>
      </c>
      <c r="O1842" s="57">
        <f>K1842*SetUp!$B$65</f>
        <v>0</v>
      </c>
      <c r="P1842" s="57">
        <f>MIN(SetUp!$B$54*L1842^SetUp!$B$51,L1842)</f>
        <v>1.0783688285362285E-3</v>
      </c>
      <c r="Q1842" s="57">
        <f t="shared" si="568"/>
        <v>0.2964392272014702</v>
      </c>
      <c r="R1842" s="57">
        <f>IF((H1842+N1842-O1842)&gt;SetUp!$B$56,T1841+H1842+N1842-O1842-SetUp!$B$56,T1841)</f>
        <v>0</v>
      </c>
      <c r="S1842" s="57">
        <f>R1842*SetUp!$B$65</f>
        <v>0</v>
      </c>
      <c r="T1842" s="57">
        <f>IF((R1842-S1842)&lt;SetUp!$B$53,R1842-S1842,SetUp!$B$53)</f>
        <v>0</v>
      </c>
      <c r="U1842" s="57">
        <f t="shared" si="569"/>
        <v>0.23746835816718892</v>
      </c>
      <c r="V1842" s="57">
        <f>(L1842-P1842)/1000*SetUp!$B$13*1000000/SetUp!$B$48</f>
        <v>4.6075624107414642E-2</v>
      </c>
      <c r="W1842" s="57">
        <f t="shared" si="580"/>
        <v>-1.3509159069169385E-16</v>
      </c>
      <c r="X1842" s="57">
        <f>MAX((SetUp!$B$56*(1-($H1842/SetUp!$B$56)^2)*TANH(($B1842-$D1842)/SetUp!$B$56))/(1+$H1842/SetUp!$B$56*TANH(($B1842-$D1842)/SetUp!$B$56)),0)</f>
        <v>0</v>
      </c>
      <c r="AP1842" s="64">
        <v>29270</v>
      </c>
      <c r="AQ1842" s="55">
        <v>2</v>
      </c>
      <c r="AR1842" s="55">
        <v>50</v>
      </c>
      <c r="AS1842" s="66">
        <f t="shared" si="570"/>
        <v>0</v>
      </c>
      <c r="AT1842" s="66">
        <f t="shared" si="571"/>
        <v>1.2487260188326466</v>
      </c>
      <c r="AU1842" s="55" t="str">
        <f>IF(OR($AP1842&lt;SetUp!$B$97,$AP1842&gt;SetUp!$B$98),"Não","Sim")</f>
        <v>Não</v>
      </c>
      <c r="AV1842" s="68">
        <f t="shared" si="572"/>
        <v>0</v>
      </c>
      <c r="AW1842" s="68">
        <f t="shared" si="573"/>
        <v>1.1174641018093809</v>
      </c>
      <c r="AX1842" s="68">
        <f t="shared" si="574"/>
        <v>0</v>
      </c>
      <c r="AY1842" s="68">
        <f t="shared" si="575"/>
        <v>9.6467160902781901E-2</v>
      </c>
      <c r="AZ1842" s="68">
        <f t="shared" si="576"/>
        <v>1.2487260188326466</v>
      </c>
      <c r="BA1842" s="68">
        <f t="shared" si="577"/>
        <v>1.1174641018093809</v>
      </c>
      <c r="BB1842" s="68">
        <f t="shared" si="578"/>
        <v>9.6467160902781901E-2</v>
      </c>
    </row>
    <row r="1843" spans="1:54" x14ac:dyDescent="0.3">
      <c r="A1843" s="64">
        <v>28505</v>
      </c>
      <c r="B1843" s="57">
        <v>0.96099999999999997</v>
      </c>
      <c r="C1843" s="57"/>
      <c r="D1843" s="57">
        <v>5.1120000000000001</v>
      </c>
      <c r="E1843" s="57">
        <f t="shared" si="563"/>
        <v>0.96099999999999997</v>
      </c>
      <c r="F1843" s="57">
        <f t="shared" si="564"/>
        <v>4.1509999999999998</v>
      </c>
      <c r="G1843" s="57">
        <f t="shared" si="565"/>
        <v>0</v>
      </c>
      <c r="H1843" s="57">
        <f>IF(Q1842&gt;SetUp!$B$56,SetUp!$B$56,Q1842)</f>
        <v>0.2964392272014702</v>
      </c>
      <c r="I1843" s="57">
        <f t="shared" si="579"/>
        <v>0.23746835816718892</v>
      </c>
      <c r="J1843" s="57">
        <f>MIN(F1843,H1843,(1-EXP(-SetUp!$B$52*H1843/SetUp!$B$56))*F1843)</f>
        <v>0.18788378089407198</v>
      </c>
      <c r="K1843" s="57">
        <f t="shared" si="566"/>
        <v>0.10855544630739822</v>
      </c>
      <c r="L1843" s="57">
        <f>IF(I1843&lt;=0,0,MIN(SetUp!$B$50*I1843^SetUp!$B$55,I1843))</f>
        <v>1.8636846735722119E-3</v>
      </c>
      <c r="M1843" s="57">
        <f t="shared" si="567"/>
        <v>0.23560467349361672</v>
      </c>
      <c r="N1843" s="57">
        <f>IF(SetUp!$B$62=0,X1843,(B1843-E1843)*(1-(H1843/SetUp!$B$66/SetUp!$B$56)))</f>
        <v>0</v>
      </c>
      <c r="O1843" s="57">
        <f>K1843*SetUp!$B$65</f>
        <v>0</v>
      </c>
      <c r="P1843" s="57">
        <f>MIN(SetUp!$B$54*L1843^SetUp!$B$51,L1843)</f>
        <v>1.064465193142145E-3</v>
      </c>
      <c r="Q1843" s="57">
        <f t="shared" si="568"/>
        <v>0.10855544630739822</v>
      </c>
      <c r="R1843" s="57">
        <f>IF((H1843+N1843-O1843)&gt;SetUp!$B$56,T1842+H1843+N1843-O1843-SetUp!$B$56,T1842)</f>
        <v>0</v>
      </c>
      <c r="S1843" s="57">
        <f>R1843*SetUp!$B$65</f>
        <v>0</v>
      </c>
      <c r="T1843" s="57">
        <f>IF((R1843-S1843)&lt;SetUp!$B$53,R1843-S1843,SetUp!$B$53)</f>
        <v>0</v>
      </c>
      <c r="U1843" s="57">
        <f t="shared" si="569"/>
        <v>0.23560467349361672</v>
      </c>
      <c r="V1843" s="57">
        <f>(L1843-P1843)/1000*SetUp!$B$13*1000000/SetUp!$B$48</f>
        <v>4.54577522645341E-2</v>
      </c>
      <c r="W1843" s="57">
        <f t="shared" si="580"/>
        <v>-1.8214596497756474E-17</v>
      </c>
      <c r="X1843" s="57">
        <f>MAX((SetUp!$B$56*(1-($H1843/SetUp!$B$56)^2)*TANH(($B1843-$D1843)/SetUp!$B$56))/(1+$H1843/SetUp!$B$56*TANH(($B1843-$D1843)/SetUp!$B$56)),0)</f>
        <v>0</v>
      </c>
      <c r="AP1843" s="64">
        <v>29271</v>
      </c>
      <c r="AQ1843" s="55">
        <v>2</v>
      </c>
      <c r="AR1843" s="55">
        <v>51</v>
      </c>
      <c r="AS1843" s="66">
        <f t="shared" si="570"/>
        <v>1.1259999999999999</v>
      </c>
      <c r="AT1843" s="66">
        <f t="shared" si="571"/>
        <v>12.21142905456183</v>
      </c>
      <c r="AU1843" s="55" t="str">
        <f>IF(OR($AP1843&lt;SetUp!$B$97,$AP1843&gt;SetUp!$B$98),"Não","Sim")</f>
        <v>Não</v>
      </c>
      <c r="AV1843" s="68">
        <f t="shared" si="572"/>
        <v>1.0611314715905846</v>
      </c>
      <c r="AW1843" s="68">
        <f t="shared" si="573"/>
        <v>3.4944855207257377</v>
      </c>
      <c r="AX1843" s="68">
        <f t="shared" si="574"/>
        <v>5.1538390515327381E-2</v>
      </c>
      <c r="AY1843" s="68">
        <f t="shared" si="575"/>
        <v>1.0867664906602121</v>
      </c>
      <c r="AZ1843" s="68">
        <f t="shared" si="576"/>
        <v>11.08542905456183</v>
      </c>
      <c r="BA1843" s="68">
        <f t="shared" si="577"/>
        <v>2.4333540491351533</v>
      </c>
      <c r="BB1843" s="68">
        <f t="shared" si="578"/>
        <v>1.0352281001448849</v>
      </c>
    </row>
    <row r="1844" spans="1:54" x14ac:dyDescent="0.3">
      <c r="A1844" s="64">
        <v>28506</v>
      </c>
      <c r="B1844" s="57">
        <v>5.3999999999999999E-2</v>
      </c>
      <c r="C1844" s="57"/>
      <c r="D1844" s="57">
        <v>5.1120000000000001</v>
      </c>
      <c r="E1844" s="57">
        <f t="shared" si="563"/>
        <v>5.3999999999999999E-2</v>
      </c>
      <c r="F1844" s="57">
        <f t="shared" si="564"/>
        <v>5.0579999999999998</v>
      </c>
      <c r="G1844" s="57">
        <f t="shared" si="565"/>
        <v>0</v>
      </c>
      <c r="H1844" s="57">
        <f>IF(Q1843&gt;SetUp!$B$56,SetUp!$B$56,Q1843)</f>
        <v>0.10855544630739822</v>
      </c>
      <c r="I1844" s="57">
        <f t="shared" si="579"/>
        <v>0.23560467349361672</v>
      </c>
      <c r="J1844" s="57">
        <f>MIN(F1844,H1844,(1-EXP(-SetUp!$B$52*H1844/SetUp!$B$56))*F1844)</f>
        <v>8.5069223530799778E-2</v>
      </c>
      <c r="K1844" s="57">
        <f t="shared" si="566"/>
        <v>2.3486222776598439E-2</v>
      </c>
      <c r="L1844" s="57">
        <f>IF(I1844&lt;=0,0,MIN(SetUp!$B$50*I1844^SetUp!$B$55,I1844))</f>
        <v>1.8393710746467792E-3</v>
      </c>
      <c r="M1844" s="57">
        <f t="shared" si="567"/>
        <v>0.23376530241896995</v>
      </c>
      <c r="N1844" s="57">
        <f>IF(SetUp!$B$62=0,X1844,(B1844-E1844)*(1-(H1844/SetUp!$B$66/SetUp!$B$56)))</f>
        <v>0</v>
      </c>
      <c r="O1844" s="57">
        <f>K1844*SetUp!$B$65</f>
        <v>0</v>
      </c>
      <c r="P1844" s="57">
        <f>MIN(SetUp!$B$54*L1844^SetUp!$B$51,L1844)</f>
        <v>1.0508129210177587E-3</v>
      </c>
      <c r="Q1844" s="57">
        <f t="shared" si="568"/>
        <v>2.3486222776598439E-2</v>
      </c>
      <c r="R1844" s="57">
        <f>IF((H1844+N1844-O1844)&gt;SetUp!$B$56,T1843+H1844+N1844-O1844-SetUp!$B$56,T1843)</f>
        <v>0</v>
      </c>
      <c r="S1844" s="57">
        <f>R1844*SetUp!$B$65</f>
        <v>0</v>
      </c>
      <c r="T1844" s="57">
        <f>IF((R1844-S1844)&lt;SetUp!$B$53,R1844-S1844,SetUp!$B$53)</f>
        <v>0</v>
      </c>
      <c r="U1844" s="57">
        <f t="shared" si="569"/>
        <v>0.23376530241896995</v>
      </c>
      <c r="V1844" s="57">
        <f>(L1844-P1844)/1000*SetUp!$B$13*1000000/SetUp!$B$48</f>
        <v>4.4851360698261941E-2</v>
      </c>
      <c r="W1844" s="57">
        <f t="shared" si="580"/>
        <v>-1.951563910473908E-18</v>
      </c>
      <c r="X1844" s="57">
        <f>MAX((SetUp!$B$56*(1-($H1844/SetUp!$B$56)^2)*TANH(($B1844-$D1844)/SetUp!$B$56))/(1+$H1844/SetUp!$B$56*TANH(($B1844-$D1844)/SetUp!$B$56)),0)</f>
        <v>0</v>
      </c>
      <c r="AP1844" s="64">
        <v>29272</v>
      </c>
      <c r="AQ1844" s="55">
        <v>2</v>
      </c>
      <c r="AR1844" s="55">
        <v>52</v>
      </c>
      <c r="AS1844" s="66">
        <f t="shared" si="570"/>
        <v>11.836</v>
      </c>
      <c r="AT1844" s="66">
        <f t="shared" si="571"/>
        <v>33.519540732836674</v>
      </c>
      <c r="AU1844" s="55" t="str">
        <f>IF(OR($AP1844&lt;SetUp!$B$97,$AP1844&gt;SetUp!$B$98),"Não","Sim")</f>
        <v>Não</v>
      </c>
      <c r="AV1844" s="68">
        <f t="shared" si="572"/>
        <v>3.4403488195239738</v>
      </c>
      <c r="AW1844" s="68">
        <f t="shared" si="573"/>
        <v>5.7896062675139381</v>
      </c>
      <c r="AX1844" s="68">
        <f t="shared" si="574"/>
        <v>1.0732049564885955</v>
      </c>
      <c r="AY1844" s="68">
        <f t="shared" si="575"/>
        <v>1.5252980595238363</v>
      </c>
      <c r="AZ1844" s="68">
        <f t="shared" si="576"/>
        <v>21.683540732836676</v>
      </c>
      <c r="BA1844" s="68">
        <f t="shared" si="577"/>
        <v>2.3492574479899644</v>
      </c>
      <c r="BB1844" s="68">
        <f t="shared" si="578"/>
        <v>0.45209310303524086</v>
      </c>
    </row>
    <row r="1845" spans="1:54" x14ac:dyDescent="0.3">
      <c r="A1845" s="64">
        <v>28507</v>
      </c>
      <c r="B1845" s="57">
        <v>2.0859999999999999</v>
      </c>
      <c r="C1845" s="57"/>
      <c r="D1845" s="57">
        <v>5.1120000000000001</v>
      </c>
      <c r="E1845" s="57">
        <f t="shared" si="563"/>
        <v>2.0859999999999999</v>
      </c>
      <c r="F1845" s="57">
        <f t="shared" si="564"/>
        <v>3.0260000000000002</v>
      </c>
      <c r="G1845" s="57">
        <f t="shared" si="565"/>
        <v>0</v>
      </c>
      <c r="H1845" s="57">
        <f>IF(Q1844&gt;SetUp!$B$56,SetUp!$B$56,Q1844)</f>
        <v>2.3486222776598439E-2</v>
      </c>
      <c r="I1845" s="57">
        <f t="shared" si="579"/>
        <v>0.23376530241896995</v>
      </c>
      <c r="J1845" s="57">
        <f>MIN(F1845,H1845,(1-EXP(-SetUp!$B$52*H1845/SetUp!$B$56))*F1845)</f>
        <v>1.1084229245744774E-2</v>
      </c>
      <c r="K1845" s="57">
        <f t="shared" si="566"/>
        <v>1.2401993530853665E-2</v>
      </c>
      <c r="L1845" s="57">
        <f>IF(I1845&lt;=0,0,MIN(SetUp!$B$50*I1845^SetUp!$B$55,I1845))</f>
        <v>1.8155000581451543E-3</v>
      </c>
      <c r="M1845" s="57">
        <f t="shared" si="567"/>
        <v>0.2319498023608248</v>
      </c>
      <c r="N1845" s="57">
        <f>IF(SetUp!$B$62=0,X1845,(B1845-E1845)*(1-(H1845/SetUp!$B$66/SetUp!$B$56)))</f>
        <v>0</v>
      </c>
      <c r="O1845" s="57">
        <f>K1845*SetUp!$B$65</f>
        <v>0</v>
      </c>
      <c r="P1845" s="57">
        <f>MIN(SetUp!$B$54*L1845^SetUp!$B$51,L1845)</f>
        <v>1.037406175455876E-3</v>
      </c>
      <c r="Q1845" s="57">
        <f t="shared" si="568"/>
        <v>1.2401993530853665E-2</v>
      </c>
      <c r="R1845" s="57">
        <f>IF((H1845+N1845-O1845)&gt;SetUp!$B$56,T1844+H1845+N1845-O1845-SetUp!$B$56,T1844)</f>
        <v>0</v>
      </c>
      <c r="S1845" s="57">
        <f>R1845*SetUp!$B$65</f>
        <v>0</v>
      </c>
      <c r="T1845" s="57">
        <f>IF((R1845-S1845)&lt;SetUp!$B$53,R1845-S1845,SetUp!$B$53)</f>
        <v>0</v>
      </c>
      <c r="U1845" s="57">
        <f t="shared" si="569"/>
        <v>0.2319498023608248</v>
      </c>
      <c r="V1845" s="57">
        <f>(L1845-P1845)/1000*SetUp!$B$13*1000000/SetUp!$B$48</f>
        <v>4.4256177212804615E-2</v>
      </c>
      <c r="W1845" s="57">
        <f t="shared" si="580"/>
        <v>2.1120258320017626E-16</v>
      </c>
      <c r="X1845" s="57">
        <f>MAX((SetUp!$B$56*(1-($H1845/SetUp!$B$56)^2)*TANH(($B1845-$D1845)/SetUp!$B$56))/(1+$H1845/SetUp!$B$56*TANH(($B1845-$D1845)/SetUp!$B$56)),0)</f>
        <v>0</v>
      </c>
      <c r="AP1845" s="64">
        <v>29273</v>
      </c>
      <c r="AQ1845" s="55">
        <v>2</v>
      </c>
      <c r="AR1845" s="55">
        <v>53</v>
      </c>
      <c r="AS1845" s="66">
        <f t="shared" si="570"/>
        <v>8.6910000000000007</v>
      </c>
      <c r="AT1845" s="66">
        <f t="shared" si="571"/>
        <v>32.039672408795191</v>
      </c>
      <c r="AU1845" s="55" t="str">
        <f>IF(OR($AP1845&lt;SetUp!$B$97,$AP1845&gt;SetUp!$B$98),"Não","Sim")</f>
        <v>Não</v>
      </c>
      <c r="AV1845" s="68">
        <f t="shared" si="572"/>
        <v>2.9480502031003475</v>
      </c>
      <c r="AW1845" s="68">
        <f t="shared" si="573"/>
        <v>5.6603597419947782</v>
      </c>
      <c r="AX1845" s="68">
        <f t="shared" si="574"/>
        <v>0.93906974992342429</v>
      </c>
      <c r="AY1845" s="68">
        <f t="shared" si="575"/>
        <v>1.5056880669696315</v>
      </c>
      <c r="AZ1845" s="68">
        <f t="shared" si="576"/>
        <v>23.348672408795188</v>
      </c>
      <c r="BA1845" s="68">
        <f t="shared" si="577"/>
        <v>2.7123095388944307</v>
      </c>
      <c r="BB1845" s="68">
        <f t="shared" si="578"/>
        <v>0.56661831704620724</v>
      </c>
    </row>
    <row r="1846" spans="1:54" x14ac:dyDescent="0.3">
      <c r="A1846" s="64">
        <v>28508</v>
      </c>
      <c r="B1846" s="57">
        <v>0.98799999999999999</v>
      </c>
      <c r="C1846" s="57"/>
      <c r="D1846" s="57">
        <v>5.1120000000000001</v>
      </c>
      <c r="E1846" s="57">
        <f t="shared" si="563"/>
        <v>0.98799999999999999</v>
      </c>
      <c r="F1846" s="57">
        <f t="shared" si="564"/>
        <v>4.1240000000000006</v>
      </c>
      <c r="G1846" s="57">
        <f t="shared" si="565"/>
        <v>0</v>
      </c>
      <c r="H1846" s="57">
        <f>IF(Q1845&gt;SetUp!$B$56,SetUp!$B$56,Q1845)</f>
        <v>1.2401993530853665E-2</v>
      </c>
      <c r="I1846" s="57">
        <f t="shared" si="579"/>
        <v>0.2319498023608248</v>
      </c>
      <c r="J1846" s="57">
        <f>MIN(F1846,H1846,(1-EXP(-SetUp!$B$52*H1846/SetUp!$B$56))*F1846)</f>
        <v>7.9837965367772611E-3</v>
      </c>
      <c r="K1846" s="57">
        <f t="shared" si="566"/>
        <v>4.4181969940764038E-3</v>
      </c>
      <c r="L1846" s="57">
        <f>IF(I1846&lt;=0,0,MIN(SetUp!$B$50*I1846^SetUp!$B$55,I1846))</f>
        <v>1.7920613047971239E-3</v>
      </c>
      <c r="M1846" s="57">
        <f t="shared" si="567"/>
        <v>0.23015774105602768</v>
      </c>
      <c r="N1846" s="57">
        <f>IF(SetUp!$B$62=0,X1846,(B1846-E1846)*(1-(H1846/SetUp!$B$66/SetUp!$B$56)))</f>
        <v>0</v>
      </c>
      <c r="O1846" s="57">
        <f>K1846*SetUp!$B$65</f>
        <v>0</v>
      </c>
      <c r="P1846" s="57">
        <f>MIN(SetUp!$B$54*L1846^SetUp!$B$51,L1846)</f>
        <v>1.0242392850175169E-3</v>
      </c>
      <c r="Q1846" s="57">
        <f t="shared" si="568"/>
        <v>4.4181969940764038E-3</v>
      </c>
      <c r="R1846" s="57">
        <f>IF((H1846+N1846-O1846)&gt;SetUp!$B$56,T1845+H1846+N1846-O1846-SetUp!$B$56,T1845)</f>
        <v>0</v>
      </c>
      <c r="S1846" s="57">
        <f>R1846*SetUp!$B$65</f>
        <v>0</v>
      </c>
      <c r="T1846" s="57">
        <f>IF((R1846-S1846)&lt;SetUp!$B$53,R1846-S1846,SetUp!$B$53)</f>
        <v>0</v>
      </c>
      <c r="U1846" s="57">
        <f t="shared" si="569"/>
        <v>0.23015774105602768</v>
      </c>
      <c r="V1846" s="57">
        <f>(L1846-P1846)/1000*SetUp!$B$13*1000000/SetUp!$B$48</f>
        <v>4.3671937450290528E-2</v>
      </c>
      <c r="W1846" s="57">
        <f t="shared" si="580"/>
        <v>-3.5128150388530344E-17</v>
      </c>
      <c r="X1846" s="57">
        <f>MAX((SetUp!$B$56*(1-($H1846/SetUp!$B$56)^2)*TANH(($B1846-$D1846)/SetUp!$B$56))/(1+$H1846/SetUp!$B$56*TANH(($B1846-$D1846)/SetUp!$B$56)),0)</f>
        <v>0</v>
      </c>
      <c r="AP1846" s="64">
        <v>29274</v>
      </c>
      <c r="AQ1846" s="55">
        <v>2</v>
      </c>
      <c r="AR1846" s="55">
        <v>54</v>
      </c>
      <c r="AS1846" s="66">
        <f t="shared" si="570"/>
        <v>9.0090000000000003</v>
      </c>
      <c r="AT1846" s="66">
        <f t="shared" si="571"/>
        <v>39.535528735685105</v>
      </c>
      <c r="AU1846" s="55" t="str">
        <f>IF(OR($AP1846&lt;SetUp!$B$97,$AP1846&gt;SetUp!$B$98),"Não","Sim")</f>
        <v>Não</v>
      </c>
      <c r="AV1846" s="68">
        <f t="shared" si="572"/>
        <v>3.0014996251873831</v>
      </c>
      <c r="AW1846" s="68">
        <f t="shared" si="573"/>
        <v>6.2877284241357865</v>
      </c>
      <c r="AX1846" s="68">
        <f t="shared" si="574"/>
        <v>0.95467658691864354</v>
      </c>
      <c r="AY1846" s="68">
        <f t="shared" si="575"/>
        <v>1.5969875512897096</v>
      </c>
      <c r="AZ1846" s="68">
        <f t="shared" si="576"/>
        <v>30.526528735685105</v>
      </c>
      <c r="BA1846" s="68">
        <f t="shared" si="577"/>
        <v>3.2862287989484034</v>
      </c>
      <c r="BB1846" s="68">
        <f t="shared" si="578"/>
        <v>0.64231096437106605</v>
      </c>
    </row>
    <row r="1847" spans="1:54" x14ac:dyDescent="0.3">
      <c r="A1847" s="64">
        <v>28509</v>
      </c>
      <c r="B1847" s="57">
        <v>1.7509999999999999</v>
      </c>
      <c r="C1847" s="57"/>
      <c r="D1847" s="57">
        <v>5.1120000000000001</v>
      </c>
      <c r="E1847" s="57">
        <f t="shared" si="563"/>
        <v>1.7509999999999999</v>
      </c>
      <c r="F1847" s="57">
        <f t="shared" si="564"/>
        <v>3.3610000000000002</v>
      </c>
      <c r="G1847" s="57">
        <f t="shared" si="565"/>
        <v>0</v>
      </c>
      <c r="H1847" s="57">
        <f>IF(Q1846&gt;SetUp!$B$56,SetUp!$B$56,Q1846)</f>
        <v>4.4181969940764038E-3</v>
      </c>
      <c r="I1847" s="57">
        <f t="shared" si="579"/>
        <v>0.23015774105602768</v>
      </c>
      <c r="J1847" s="57">
        <f>MIN(F1847,H1847,(1-EXP(-SetUp!$B$52*H1847/SetUp!$B$56))*F1847)</f>
        <v>2.3194430670871297E-3</v>
      </c>
      <c r="K1847" s="57">
        <f t="shared" si="566"/>
        <v>2.098753926989274E-3</v>
      </c>
      <c r="L1847" s="57">
        <f>IF(I1847&lt;=0,0,MIN(SetUp!$B$50*I1847^SetUp!$B$55,I1847))</f>
        <v>1.7690447882273389E-3</v>
      </c>
      <c r="M1847" s="57">
        <f t="shared" si="567"/>
        <v>0.22838869626780034</v>
      </c>
      <c r="N1847" s="57">
        <f>IF(SetUp!$B$62=0,X1847,(B1847-E1847)*(1-(H1847/SetUp!$B$66/SetUp!$B$56)))</f>
        <v>0</v>
      </c>
      <c r="O1847" s="57">
        <f>K1847*SetUp!$B$65</f>
        <v>0</v>
      </c>
      <c r="P1847" s="57">
        <f>MIN(SetUp!$B$54*L1847^SetUp!$B$51,L1847)</f>
        <v>1.011306738017971E-3</v>
      </c>
      <c r="Q1847" s="57">
        <f t="shared" si="568"/>
        <v>2.098753926989274E-3</v>
      </c>
      <c r="R1847" s="57">
        <f>IF((H1847+N1847-O1847)&gt;SetUp!$B$56,T1846+H1847+N1847-O1847-SetUp!$B$56,T1846)</f>
        <v>0</v>
      </c>
      <c r="S1847" s="57">
        <f>R1847*SetUp!$B$65</f>
        <v>0</v>
      </c>
      <c r="T1847" s="57">
        <f>IF((R1847-S1847)&lt;SetUp!$B$53,R1847-S1847,SetUp!$B$53)</f>
        <v>0</v>
      </c>
      <c r="U1847" s="57">
        <f t="shared" si="569"/>
        <v>0.22838869626780034</v>
      </c>
      <c r="V1847" s="57">
        <f>(L1847-P1847)/1000*SetUp!$B$13*1000000/SetUp!$B$48</f>
        <v>4.3098384625576643E-2</v>
      </c>
      <c r="W1847" s="57">
        <f t="shared" si="580"/>
        <v>8.6736173798840355E-18</v>
      </c>
      <c r="X1847" s="57">
        <f>MAX((SetUp!$B$56*(1-($H1847/SetUp!$B$56)^2)*TANH(($B1847-$D1847)/SetUp!$B$56))/(1+$H1847/SetUp!$B$56*TANH(($B1847-$D1847)/SetUp!$B$56)),0)</f>
        <v>0</v>
      </c>
      <c r="AP1847" s="64">
        <v>29275</v>
      </c>
      <c r="AQ1847" s="55">
        <v>2</v>
      </c>
      <c r="AR1847" s="55">
        <v>55</v>
      </c>
      <c r="AS1847" s="66">
        <f t="shared" si="570"/>
        <v>6.4130000000000003</v>
      </c>
      <c r="AT1847" s="66">
        <f t="shared" si="571"/>
        <v>33.424746633452386</v>
      </c>
      <c r="AU1847" s="55" t="str">
        <f>IF(OR($AP1847&lt;SetUp!$B$97,$AP1847&gt;SetUp!$B$98),"Não","Sim")</f>
        <v>Não</v>
      </c>
      <c r="AV1847" s="68">
        <f t="shared" si="572"/>
        <v>2.5323901753086946</v>
      </c>
      <c r="AW1847" s="68">
        <f t="shared" si="573"/>
        <v>5.781413895705132</v>
      </c>
      <c r="AX1847" s="68">
        <f t="shared" si="574"/>
        <v>0.8070612399172391</v>
      </c>
      <c r="AY1847" s="68">
        <f t="shared" si="575"/>
        <v>1.5240681239037879</v>
      </c>
      <c r="AZ1847" s="68">
        <f t="shared" si="576"/>
        <v>27.011746633452386</v>
      </c>
      <c r="BA1847" s="68">
        <f t="shared" si="577"/>
        <v>3.2490237203964374</v>
      </c>
      <c r="BB1847" s="68">
        <f t="shared" si="578"/>
        <v>0.71700688398654877</v>
      </c>
    </row>
    <row r="1848" spans="1:54" x14ac:dyDescent="0.3">
      <c r="A1848" s="64">
        <v>28510</v>
      </c>
      <c r="B1848" s="57">
        <v>0.54900000000000004</v>
      </c>
      <c r="C1848" s="57"/>
      <c r="D1848" s="57">
        <v>5.1120000000000001</v>
      </c>
      <c r="E1848" s="57">
        <f t="shared" si="563"/>
        <v>0.54900000000000004</v>
      </c>
      <c r="F1848" s="57">
        <f t="shared" si="564"/>
        <v>4.5629999999999997</v>
      </c>
      <c r="G1848" s="57">
        <f t="shared" si="565"/>
        <v>0</v>
      </c>
      <c r="H1848" s="57">
        <f>IF(Q1847&gt;SetUp!$B$56,SetUp!$B$56,Q1847)</f>
        <v>2.098753926989274E-3</v>
      </c>
      <c r="I1848" s="57">
        <f t="shared" si="579"/>
        <v>0.22838869626780034</v>
      </c>
      <c r="J1848" s="57">
        <f>MIN(F1848,H1848,(1-EXP(-SetUp!$B$52*H1848/SetUp!$B$56))*F1848)</f>
        <v>1.4961006421089519E-3</v>
      </c>
      <c r="K1848" s="57">
        <f t="shared" si="566"/>
        <v>6.0265328488032211E-4</v>
      </c>
      <c r="L1848" s="57">
        <f>IF(I1848&lt;=0,0,MIN(SetUp!$B$50*I1848^SetUp!$B$55,I1848))</f>
        <v>1.7464407651714285E-3</v>
      </c>
      <c r="M1848" s="57">
        <f t="shared" si="567"/>
        <v>0.2266422555026289</v>
      </c>
      <c r="N1848" s="57">
        <f>IF(SetUp!$B$62=0,X1848,(B1848-E1848)*(1-(H1848/SetUp!$B$66/SetUp!$B$56)))</f>
        <v>0</v>
      </c>
      <c r="O1848" s="57">
        <f>K1848*SetUp!$B$65</f>
        <v>0</v>
      </c>
      <c r="P1848" s="57">
        <f>MIN(SetUp!$B$54*L1848^SetUp!$B$51,L1848)</f>
        <v>9.986031772244205E-4</v>
      </c>
      <c r="Q1848" s="57">
        <f t="shared" si="568"/>
        <v>6.0265328488032211E-4</v>
      </c>
      <c r="R1848" s="57">
        <f>IF((H1848+N1848-O1848)&gt;SetUp!$B$56,T1847+H1848+N1848-O1848-SetUp!$B$56,T1847)</f>
        <v>0</v>
      </c>
      <c r="S1848" s="57">
        <f>R1848*SetUp!$B$65</f>
        <v>0</v>
      </c>
      <c r="T1848" s="57">
        <f>IF((R1848-S1848)&lt;SetUp!$B$53,R1848-S1848,SetUp!$B$53)</f>
        <v>0</v>
      </c>
      <c r="U1848" s="57">
        <f t="shared" si="569"/>
        <v>0.2266422555026289</v>
      </c>
      <c r="V1848" s="57">
        <f>(L1848-P1848)/1000*SetUp!$B$13*1000000/SetUp!$B$48</f>
        <v>4.2535269271350609E-2</v>
      </c>
      <c r="W1848" s="57">
        <f t="shared" si="580"/>
        <v>-3.8814437774981059E-17</v>
      </c>
      <c r="X1848" s="57">
        <f>MAX((SetUp!$B$56*(1-($H1848/SetUp!$B$56)^2)*TANH(($B1848-$D1848)/SetUp!$B$56))/(1+$H1848/SetUp!$B$56*TANH(($B1848-$D1848)/SetUp!$B$56)),0)</f>
        <v>0</v>
      </c>
      <c r="AP1848" s="64">
        <v>29276</v>
      </c>
      <c r="AQ1848" s="55">
        <v>2</v>
      </c>
      <c r="AR1848" s="55">
        <v>56</v>
      </c>
      <c r="AS1848" s="66">
        <f t="shared" si="570"/>
        <v>3.1219999999999999</v>
      </c>
      <c r="AT1848" s="66">
        <f t="shared" si="571"/>
        <v>32.657352547706566</v>
      </c>
      <c r="AU1848" s="55" t="str">
        <f>IF(OR($AP1848&lt;SetUp!$B$97,$AP1848&gt;SetUp!$B$98),"Não","Sim")</f>
        <v>Não</v>
      </c>
      <c r="AV1848" s="68">
        <f t="shared" si="572"/>
        <v>1.7669182210843828</v>
      </c>
      <c r="AW1848" s="68">
        <f t="shared" si="573"/>
        <v>5.714661192731076</v>
      </c>
      <c r="AX1848" s="68">
        <f t="shared" si="574"/>
        <v>0.49443289872639867</v>
      </c>
      <c r="AY1848" s="68">
        <f t="shared" si="575"/>
        <v>1.5139809746282804</v>
      </c>
      <c r="AZ1848" s="68">
        <f t="shared" si="576"/>
        <v>29.535352547706566</v>
      </c>
      <c r="BA1848" s="68">
        <f t="shared" si="577"/>
        <v>3.9477429716466932</v>
      </c>
      <c r="BB1848" s="68">
        <f t="shared" si="578"/>
        <v>1.0195480759018818</v>
      </c>
    </row>
    <row r="1849" spans="1:54" x14ac:dyDescent="0.3">
      <c r="A1849" s="64">
        <v>28511</v>
      </c>
      <c r="B1849" s="57">
        <v>1.036</v>
      </c>
      <c r="C1849" s="57"/>
      <c r="D1849" s="57">
        <v>5.1120000000000001</v>
      </c>
      <c r="E1849" s="57">
        <f t="shared" si="563"/>
        <v>1.036</v>
      </c>
      <c r="F1849" s="57">
        <f t="shared" si="564"/>
        <v>4.0760000000000005</v>
      </c>
      <c r="G1849" s="57">
        <f t="shared" si="565"/>
        <v>0</v>
      </c>
      <c r="H1849" s="57">
        <f>IF(Q1848&gt;SetUp!$B$56,SetUp!$B$56,Q1848)</f>
        <v>6.0265328488032211E-4</v>
      </c>
      <c r="I1849" s="57">
        <f t="shared" si="579"/>
        <v>0.2266422555026289</v>
      </c>
      <c r="J1849" s="57">
        <f>MIN(F1849,H1849,(1-EXP(-SetUp!$B$52*H1849/SetUp!$B$56))*F1849)</f>
        <v>3.8379674049589691E-4</v>
      </c>
      <c r="K1849" s="57">
        <f t="shared" si="566"/>
        <v>2.188565443844252E-4</v>
      </c>
      <c r="L1849" s="57">
        <f>IF(I1849&lt;=0,0,MIN(SetUp!$B$50*I1849^SetUp!$B$55,I1849))</f>
        <v>1.7242397660676E-3</v>
      </c>
      <c r="M1849" s="57">
        <f t="shared" si="567"/>
        <v>0.22491801573656131</v>
      </c>
      <c r="N1849" s="57">
        <f>IF(SetUp!$B$62=0,X1849,(B1849-E1849)*(1-(H1849/SetUp!$B$66/SetUp!$B$56)))</f>
        <v>0</v>
      </c>
      <c r="O1849" s="57">
        <f>K1849*SetUp!$B$65</f>
        <v>0</v>
      </c>
      <c r="P1849" s="57">
        <f>MIN(SetUp!$B$54*L1849^SetUp!$B$51,L1849)</f>
        <v>9.8612339475592239E-4</v>
      </c>
      <c r="Q1849" s="57">
        <f t="shared" si="568"/>
        <v>2.188565443844252E-4</v>
      </c>
      <c r="R1849" s="57">
        <f>IF((H1849+N1849-O1849)&gt;SetUp!$B$56,T1848+H1849+N1849-O1849-SetUp!$B$56,T1848)</f>
        <v>0</v>
      </c>
      <c r="S1849" s="57">
        <f>R1849*SetUp!$B$65</f>
        <v>0</v>
      </c>
      <c r="T1849" s="57">
        <f>IF((R1849-S1849)&lt;SetUp!$B$53,R1849-S1849,SetUp!$B$53)</f>
        <v>0</v>
      </c>
      <c r="U1849" s="57">
        <f t="shared" si="569"/>
        <v>0.22491801573656131</v>
      </c>
      <c r="V1849" s="57">
        <f>(L1849-P1849)/1000*SetUp!$B$13*1000000/SetUp!$B$48</f>
        <v>4.1982348993079954E-2</v>
      </c>
      <c r="W1849" s="57">
        <f t="shared" si="580"/>
        <v>-5.1824863844807112E-17</v>
      </c>
      <c r="X1849" s="57">
        <f>MAX((SetUp!$B$56*(1-($H1849/SetUp!$B$56)^2)*TANH(($B1849-$D1849)/SetUp!$B$56))/(1+$H1849/SetUp!$B$56*TANH(($B1849-$D1849)/SetUp!$B$56)),0)</f>
        <v>0</v>
      </c>
      <c r="AP1849" s="64">
        <v>29277</v>
      </c>
      <c r="AQ1849" s="55">
        <v>2</v>
      </c>
      <c r="AR1849" s="55">
        <v>57</v>
      </c>
      <c r="AS1849" s="66">
        <f t="shared" si="570"/>
        <v>2.3940000000000001</v>
      </c>
      <c r="AT1849" s="66">
        <f t="shared" si="571"/>
        <v>27.840835372958939</v>
      </c>
      <c r="AU1849" s="55" t="str">
        <f>IF(OR($AP1849&lt;SetUp!$B$97,$AP1849&gt;SetUp!$B$98),"Não","Sim")</f>
        <v>Não</v>
      </c>
      <c r="AV1849" s="68">
        <f t="shared" si="572"/>
        <v>1.5472556349873152</v>
      </c>
      <c r="AW1849" s="68">
        <f t="shared" si="573"/>
        <v>5.2764415445410684</v>
      </c>
      <c r="AX1849" s="68">
        <f t="shared" si="574"/>
        <v>0.37912414607039191</v>
      </c>
      <c r="AY1849" s="68">
        <f t="shared" si="575"/>
        <v>1.4446822622755724</v>
      </c>
      <c r="AZ1849" s="68">
        <f t="shared" si="576"/>
        <v>25.446835372958937</v>
      </c>
      <c r="BA1849" s="68">
        <f t="shared" si="577"/>
        <v>3.7291859095537534</v>
      </c>
      <c r="BB1849" s="68">
        <f t="shared" si="578"/>
        <v>1.0655581162051804</v>
      </c>
    </row>
    <row r="1850" spans="1:54" x14ac:dyDescent="0.3">
      <c r="A1850" s="64">
        <v>28512</v>
      </c>
      <c r="B1850" s="57">
        <v>1.714</v>
      </c>
      <c r="C1850" s="57"/>
      <c r="D1850" s="57">
        <v>5.1120000000000001</v>
      </c>
      <c r="E1850" s="57">
        <f t="shared" si="563"/>
        <v>1.714</v>
      </c>
      <c r="F1850" s="57">
        <f t="shared" si="564"/>
        <v>3.3980000000000001</v>
      </c>
      <c r="G1850" s="57">
        <f t="shared" si="565"/>
        <v>0</v>
      </c>
      <c r="H1850" s="57">
        <f>IF(Q1849&gt;SetUp!$B$56,SetUp!$B$56,Q1849)</f>
        <v>2.188565443844252E-4</v>
      </c>
      <c r="I1850" s="57">
        <f t="shared" si="579"/>
        <v>0.22491801573656131</v>
      </c>
      <c r="J1850" s="57">
        <f>MIN(F1850,H1850,(1-EXP(-SetUp!$B$52*H1850/SetUp!$B$56))*F1850)</f>
        <v>1.1619715976443801E-4</v>
      </c>
      <c r="K1850" s="57">
        <f t="shared" si="566"/>
        <v>1.0265938461998719E-4</v>
      </c>
      <c r="L1850" s="57">
        <f>IF(I1850&lt;=0,0,MIN(SetUp!$B$50*I1850^SetUp!$B$55,I1850))</f>
        <v>1.7024325860074624E-3</v>
      </c>
      <c r="M1850" s="57">
        <f t="shared" si="567"/>
        <v>0.22321558315055384</v>
      </c>
      <c r="N1850" s="57">
        <f>IF(SetUp!$B$62=0,X1850,(B1850-E1850)*(1-(H1850/SetUp!$B$66/SetUp!$B$56)))</f>
        <v>0</v>
      </c>
      <c r="O1850" s="57">
        <f>K1850*SetUp!$B$65</f>
        <v>0</v>
      </c>
      <c r="P1850" s="57">
        <f>MIN(SetUp!$B$54*L1850^SetUp!$B$51,L1850)</f>
        <v>9.7386232717704667E-4</v>
      </c>
      <c r="Q1850" s="57">
        <f t="shared" si="568"/>
        <v>1.0265938461998719E-4</v>
      </c>
      <c r="R1850" s="57">
        <f>IF((H1850+N1850-O1850)&gt;SetUp!$B$56,T1849+H1850+N1850-O1850-SetUp!$B$56,T1849)</f>
        <v>0</v>
      </c>
      <c r="S1850" s="57">
        <f>R1850*SetUp!$B$65</f>
        <v>0</v>
      </c>
      <c r="T1850" s="57">
        <f>IF((R1850-S1850)&lt;SetUp!$B$53,R1850-S1850,SetUp!$B$53)</f>
        <v>0</v>
      </c>
      <c r="U1850" s="57">
        <f t="shared" si="569"/>
        <v>0.22321558315055384</v>
      </c>
      <c r="V1850" s="57">
        <f>(L1850-P1850)/1000*SetUp!$B$13*1000000/SetUp!$B$48</f>
        <v>4.1439388233378414E-2</v>
      </c>
      <c r="W1850" s="57">
        <f t="shared" si="580"/>
        <v>5.1174342541315809E-17</v>
      </c>
      <c r="X1850" s="57">
        <f>MAX((SetUp!$B$56*(1-($H1850/SetUp!$B$56)^2)*TANH(($B1850-$D1850)/SetUp!$B$56))/(1+$H1850/SetUp!$B$56*TANH(($B1850-$D1850)/SetUp!$B$56)),0)</f>
        <v>0</v>
      </c>
      <c r="AP1850" s="64">
        <v>29278</v>
      </c>
      <c r="AQ1850" s="55">
        <v>2</v>
      </c>
      <c r="AR1850" s="55">
        <v>58</v>
      </c>
      <c r="AS1850" s="66">
        <f t="shared" si="570"/>
        <v>1.788</v>
      </c>
      <c r="AT1850" s="66">
        <f t="shared" si="571"/>
        <v>23.407449545614227</v>
      </c>
      <c r="AU1850" s="55" t="str">
        <f>IF(OR($AP1850&lt;SetUp!$B$97,$AP1850&gt;SetUp!$B$98),"Não","Sim")</f>
        <v>Não</v>
      </c>
      <c r="AV1850" s="68">
        <f t="shared" si="572"/>
        <v>1.3371611720357424</v>
      </c>
      <c r="AW1850" s="68">
        <f t="shared" si="573"/>
        <v>4.8381245897159602</v>
      </c>
      <c r="AX1850" s="68">
        <f t="shared" si="574"/>
        <v>0.25236751445989886</v>
      </c>
      <c r="AY1850" s="68">
        <f t="shared" si="575"/>
        <v>1.3693540959431827</v>
      </c>
      <c r="AZ1850" s="68">
        <f t="shared" si="576"/>
        <v>21.619449545614227</v>
      </c>
      <c r="BA1850" s="68">
        <f t="shared" si="577"/>
        <v>3.500963417680218</v>
      </c>
      <c r="BB1850" s="68">
        <f t="shared" si="578"/>
        <v>1.1169865814832838</v>
      </c>
    </row>
    <row r="1851" spans="1:54" x14ac:dyDescent="0.3">
      <c r="A1851" s="64">
        <v>28513</v>
      </c>
      <c r="B1851" s="57">
        <v>0.45500000000000002</v>
      </c>
      <c r="C1851" s="57"/>
      <c r="D1851" s="57">
        <v>5.1120000000000001</v>
      </c>
      <c r="E1851" s="57">
        <f t="shared" si="563"/>
        <v>0.45500000000000002</v>
      </c>
      <c r="F1851" s="57">
        <f t="shared" si="564"/>
        <v>4.657</v>
      </c>
      <c r="G1851" s="57">
        <f t="shared" si="565"/>
        <v>0</v>
      </c>
      <c r="H1851" s="57">
        <f>IF(Q1850&gt;SetUp!$B$56,SetUp!$B$56,Q1850)</f>
        <v>1.0265938461998719E-4</v>
      </c>
      <c r="I1851" s="57">
        <f t="shared" si="579"/>
        <v>0.22321558315055384</v>
      </c>
      <c r="J1851" s="57">
        <f>MIN(F1851,H1851,(1-EXP(-SetUp!$B$52*H1851/SetUp!$B$56))*F1851)</f>
        <v>7.4700143723547725E-5</v>
      </c>
      <c r="K1851" s="57">
        <f t="shared" si="566"/>
        <v>2.7959240896439469E-5</v>
      </c>
      <c r="L1851" s="57">
        <f>IF(I1851&lt;=0,0,MIN(SetUp!$B$50*I1851^SetUp!$B$55,I1851))</f>
        <v>1.6810102760306048E-3</v>
      </c>
      <c r="M1851" s="57">
        <f t="shared" si="567"/>
        <v>0.22153457287452324</v>
      </c>
      <c r="N1851" s="57">
        <f>IF(SetUp!$B$62=0,X1851,(B1851-E1851)*(1-(H1851/SetUp!$B$66/SetUp!$B$56)))</f>
        <v>0</v>
      </c>
      <c r="O1851" s="57">
        <f>K1851*SetUp!$B$65</f>
        <v>0</v>
      </c>
      <c r="P1851" s="57">
        <f>MIN(SetUp!$B$54*L1851^SetUp!$B$51,L1851)</f>
        <v>9.6181505077687086E-4</v>
      </c>
      <c r="Q1851" s="57">
        <f t="shared" si="568"/>
        <v>2.7959240896439469E-5</v>
      </c>
      <c r="R1851" s="57">
        <f>IF((H1851+N1851-O1851)&gt;SetUp!$B$56,T1850+H1851+N1851-O1851-SetUp!$B$56,T1850)</f>
        <v>0</v>
      </c>
      <c r="S1851" s="57">
        <f>R1851*SetUp!$B$65</f>
        <v>0</v>
      </c>
      <c r="T1851" s="57">
        <f>IF((R1851-S1851)&lt;SetUp!$B$53,R1851-S1851,SetUp!$B$53)</f>
        <v>0</v>
      </c>
      <c r="U1851" s="57">
        <f t="shared" si="569"/>
        <v>0.22153457287452324</v>
      </c>
      <c r="V1851" s="57">
        <f>(L1851-P1851)/1000*SetUp!$B$13*1000000/SetUp!$B$48</f>
        <v>4.0906158045381537E-2</v>
      </c>
      <c r="W1851" s="57">
        <f t="shared" si="580"/>
        <v>1.0625181290357943E-17</v>
      </c>
      <c r="X1851" s="57">
        <f>MAX((SetUp!$B$56*(1-($H1851/SetUp!$B$56)^2)*TANH(($B1851-$D1851)/SetUp!$B$56))/(1+$H1851/SetUp!$B$56*TANH(($B1851-$D1851)/SetUp!$B$56)),0)</f>
        <v>0</v>
      </c>
      <c r="AP1851" s="64">
        <v>29279</v>
      </c>
      <c r="AQ1851" s="55">
        <v>2</v>
      </c>
      <c r="AR1851" s="55">
        <v>59</v>
      </c>
      <c r="AS1851" s="66">
        <f t="shared" si="570"/>
        <v>2.669</v>
      </c>
      <c r="AT1851" s="66">
        <f t="shared" si="571"/>
        <v>19.917083285437521</v>
      </c>
      <c r="AU1851" s="55" t="str">
        <f>IF(OR($AP1851&lt;SetUp!$B$97,$AP1851&gt;SetUp!$B$98),"Não","Sim")</f>
        <v>Não</v>
      </c>
      <c r="AV1851" s="68">
        <f t="shared" si="572"/>
        <v>1.6337074401495515</v>
      </c>
      <c r="AW1851" s="68">
        <f t="shared" si="573"/>
        <v>4.4628559561605305</v>
      </c>
      <c r="AX1851" s="68">
        <f t="shared" si="574"/>
        <v>0.42634857378750768</v>
      </c>
      <c r="AY1851" s="68">
        <f t="shared" si="575"/>
        <v>1.2992257394197191</v>
      </c>
      <c r="AZ1851" s="68">
        <f t="shared" si="576"/>
        <v>17.24808328543752</v>
      </c>
      <c r="BA1851" s="68">
        <f t="shared" si="577"/>
        <v>2.8291485160109788</v>
      </c>
      <c r="BB1851" s="68">
        <f t="shared" si="578"/>
        <v>0.8728771656322114</v>
      </c>
    </row>
    <row r="1852" spans="1:54" x14ac:dyDescent="0.3">
      <c r="A1852" s="64">
        <v>28514</v>
      </c>
      <c r="B1852" s="57">
        <v>0.23899999999999999</v>
      </c>
      <c r="C1852" s="57"/>
      <c r="D1852" s="57">
        <v>5.1120000000000001</v>
      </c>
      <c r="E1852" s="57">
        <f t="shared" si="563"/>
        <v>0.23899999999999999</v>
      </c>
      <c r="F1852" s="57">
        <f t="shared" si="564"/>
        <v>4.8730000000000002</v>
      </c>
      <c r="G1852" s="57">
        <f t="shared" si="565"/>
        <v>0</v>
      </c>
      <c r="H1852" s="57">
        <f>IF(Q1851&gt;SetUp!$B$56,SetUp!$B$56,Q1851)</f>
        <v>2.7959240896439469E-5</v>
      </c>
      <c r="I1852" s="57">
        <f t="shared" si="579"/>
        <v>0.22153457287452324</v>
      </c>
      <c r="J1852" s="57">
        <f>MIN(F1852,H1852,(1-EXP(-SetUp!$B$52*H1852/SetUp!$B$56))*F1852)</f>
        <v>2.1288294263382968E-5</v>
      </c>
      <c r="K1852" s="57">
        <f t="shared" si="566"/>
        <v>6.6709466330565005E-6</v>
      </c>
      <c r="L1852" s="57">
        <f>IF(I1852&lt;=0,0,MIN(SetUp!$B$50*I1852^SetUp!$B$55,I1852))</f>
        <v>1.6599641347481858E-3</v>
      </c>
      <c r="M1852" s="57">
        <f t="shared" si="567"/>
        <v>0.21987460873977505</v>
      </c>
      <c r="N1852" s="57">
        <f>IF(SetUp!$B$62=0,X1852,(B1852-E1852)*(1-(H1852/SetUp!$B$66/SetUp!$B$56)))</f>
        <v>0</v>
      </c>
      <c r="O1852" s="57">
        <f>K1852*SetUp!$B$65</f>
        <v>0</v>
      </c>
      <c r="P1852" s="57">
        <f>MIN(SetUp!$B$54*L1852^SetUp!$B$51,L1852)</f>
        <v>9.4997677702541065E-4</v>
      </c>
      <c r="Q1852" s="57">
        <f t="shared" si="568"/>
        <v>6.6709466330565005E-6</v>
      </c>
      <c r="R1852" s="57">
        <f>IF((H1852+N1852-O1852)&gt;SetUp!$B$56,T1851+H1852+N1852-O1852-SetUp!$B$56,T1851)</f>
        <v>0</v>
      </c>
      <c r="S1852" s="57">
        <f>R1852*SetUp!$B$65</f>
        <v>0</v>
      </c>
      <c r="T1852" s="57">
        <f>IF((R1852-S1852)&lt;SetUp!$B$53,R1852-S1852,SetUp!$B$53)</f>
        <v>0</v>
      </c>
      <c r="U1852" s="57">
        <f t="shared" si="569"/>
        <v>0.21987460873977505</v>
      </c>
      <c r="V1852" s="57">
        <f>(L1852-P1852)/1000*SetUp!$B$13*1000000/SetUp!$B$48</f>
        <v>4.0382435874743584E-2</v>
      </c>
      <c r="W1852" s="57">
        <f t="shared" si="580"/>
        <v>-1.7347234759768071E-18</v>
      </c>
      <c r="X1852" s="57">
        <f>MAX((SetUp!$B$56*(1-($H1852/SetUp!$B$56)^2)*TANH(($B1852-$D1852)/SetUp!$B$56))/(1+$H1852/SetUp!$B$56*TANH(($B1852-$D1852)/SetUp!$B$56)),0)</f>
        <v>0</v>
      </c>
      <c r="AP1852" s="64">
        <v>29280</v>
      </c>
      <c r="AQ1852" s="55">
        <v>2</v>
      </c>
      <c r="AR1852" s="55">
        <v>60</v>
      </c>
      <c r="AS1852" s="66">
        <f t="shared" si="570"/>
        <v>5.9130000000000003</v>
      </c>
      <c r="AT1852" s="66">
        <f t="shared" si="571"/>
        <v>17.123793632637636</v>
      </c>
      <c r="AU1852" s="55" t="str">
        <f>IF(OR($AP1852&lt;SetUp!$B$97,$AP1852&gt;SetUp!$B$98),"Não","Sim")</f>
        <v>Não</v>
      </c>
      <c r="AV1852" s="68">
        <f t="shared" si="572"/>
        <v>2.4316660954991334</v>
      </c>
      <c r="AW1852" s="68">
        <f t="shared" si="573"/>
        <v>4.1380905781093817</v>
      </c>
      <c r="AX1852" s="68">
        <f t="shared" si="574"/>
        <v>0.77180787899910563</v>
      </c>
      <c r="AY1852" s="68">
        <f t="shared" si="575"/>
        <v>1.2335999852947892</v>
      </c>
      <c r="AZ1852" s="68">
        <f t="shared" si="576"/>
        <v>11.210793632637635</v>
      </c>
      <c r="BA1852" s="68">
        <f t="shared" si="577"/>
        <v>1.7064244826102484</v>
      </c>
      <c r="BB1852" s="68">
        <f t="shared" si="578"/>
        <v>0.46179210629568357</v>
      </c>
    </row>
    <row r="1853" spans="1:54" x14ac:dyDescent="0.3">
      <c r="A1853" s="64">
        <v>28515</v>
      </c>
      <c r="B1853" s="57">
        <v>0</v>
      </c>
      <c r="C1853" s="57"/>
      <c r="D1853" s="57">
        <v>5.1120000000000001</v>
      </c>
      <c r="E1853" s="57">
        <f t="shared" si="563"/>
        <v>0</v>
      </c>
      <c r="F1853" s="57">
        <f t="shared" si="564"/>
        <v>5.1120000000000001</v>
      </c>
      <c r="G1853" s="57">
        <f t="shared" si="565"/>
        <v>0</v>
      </c>
      <c r="H1853" s="57">
        <f>IF(Q1852&gt;SetUp!$B$56,SetUp!$B$56,Q1852)</f>
        <v>6.6709466330565005E-6</v>
      </c>
      <c r="I1853" s="57">
        <f t="shared" si="579"/>
        <v>0.21987460873977505</v>
      </c>
      <c r="J1853" s="57">
        <f>MIN(F1853,H1853,(1-EXP(-SetUp!$B$52*H1853/SetUp!$B$56))*F1853)</f>
        <v>5.3284158462147955E-6</v>
      </c>
      <c r="K1853" s="57">
        <f t="shared" si="566"/>
        <v>1.342530786841705E-6</v>
      </c>
      <c r="L1853" s="57">
        <f>IF(I1853&lt;=0,0,MIN(SetUp!$B$50*I1853^SetUp!$B$55,I1853))</f>
        <v>1.6392857002815067E-3</v>
      </c>
      <c r="M1853" s="57">
        <f t="shared" si="567"/>
        <v>0.21823532303949353</v>
      </c>
      <c r="N1853" s="57">
        <f>IF(SetUp!$B$62=0,X1853,(B1853-E1853)*(1-(H1853/SetUp!$B$66/SetUp!$B$56)))</f>
        <v>0</v>
      </c>
      <c r="O1853" s="57">
        <f>K1853*SetUp!$B$65</f>
        <v>0</v>
      </c>
      <c r="P1853" s="57">
        <f>MIN(SetUp!$B$54*L1853^SetUp!$B$51,L1853)</f>
        <v>9.3834284819997358E-4</v>
      </c>
      <c r="Q1853" s="57">
        <f t="shared" si="568"/>
        <v>1.342530786841705E-6</v>
      </c>
      <c r="R1853" s="57">
        <f>IF((H1853+N1853-O1853)&gt;SetUp!$B$56,T1852+H1853+N1853-O1853-SetUp!$B$56,T1852)</f>
        <v>0</v>
      </c>
      <c r="S1853" s="57">
        <f>R1853*SetUp!$B$65</f>
        <v>0</v>
      </c>
      <c r="T1853" s="57">
        <f>IF((R1853-S1853)&lt;SetUp!$B$53,R1853-S1853,SetUp!$B$53)</f>
        <v>0</v>
      </c>
      <c r="U1853" s="57">
        <f t="shared" si="569"/>
        <v>0.21823532303949353</v>
      </c>
      <c r="V1853" s="57">
        <f>(L1853-P1853)/1000*SetUp!$B$13*1000000/SetUp!$B$48</f>
        <v>3.9868005349885105E-2</v>
      </c>
      <c r="W1853" s="57">
        <f t="shared" si="580"/>
        <v>-1.3444106938820255E-17</v>
      </c>
      <c r="X1853" s="57">
        <f>MAX((SetUp!$B$56*(1-($H1853/SetUp!$B$56)^2)*TANH(($B1853-$D1853)/SetUp!$B$56))/(1+$H1853/SetUp!$B$56*TANH(($B1853-$D1853)/SetUp!$B$56)),0)</f>
        <v>0</v>
      </c>
      <c r="AP1853" s="64">
        <v>29281</v>
      </c>
      <c r="AQ1853" s="55">
        <v>3</v>
      </c>
      <c r="AR1853" s="55">
        <v>61</v>
      </c>
      <c r="AS1853" s="66">
        <f t="shared" si="570"/>
        <v>6.6719999999999997</v>
      </c>
      <c r="AT1853" s="66">
        <f t="shared" si="571"/>
        <v>14.856413329798226</v>
      </c>
      <c r="AU1853" s="55" t="str">
        <f>IF(OR($AP1853&lt;SetUp!$B$97,$AP1853&gt;SetUp!$B$98),"Não","Sim")</f>
        <v>Não</v>
      </c>
      <c r="AV1853" s="68">
        <f t="shared" si="572"/>
        <v>2.5830214865540704</v>
      </c>
      <c r="AW1853" s="68">
        <f t="shared" si="573"/>
        <v>3.8544018121880113</v>
      </c>
      <c r="AX1853" s="68">
        <f t="shared" si="574"/>
        <v>0.82425603762968225</v>
      </c>
      <c r="AY1853" s="68">
        <f t="shared" si="575"/>
        <v>1.1719139736849729</v>
      </c>
      <c r="AZ1853" s="68">
        <f t="shared" si="576"/>
        <v>8.1844133297982253</v>
      </c>
      <c r="BA1853" s="68">
        <f t="shared" si="577"/>
        <v>1.2713803256339409</v>
      </c>
      <c r="BB1853" s="68">
        <f t="shared" si="578"/>
        <v>0.34765793605529061</v>
      </c>
    </row>
    <row r="1854" spans="1:54" x14ac:dyDescent="0.3">
      <c r="A1854" s="64">
        <v>28516</v>
      </c>
      <c r="B1854" s="57">
        <v>0.182</v>
      </c>
      <c r="C1854" s="57"/>
      <c r="D1854" s="57">
        <v>5.1120000000000001</v>
      </c>
      <c r="E1854" s="57">
        <f t="shared" si="563"/>
        <v>0.182</v>
      </c>
      <c r="F1854" s="57">
        <f t="shared" si="564"/>
        <v>4.93</v>
      </c>
      <c r="G1854" s="57">
        <f t="shared" si="565"/>
        <v>0</v>
      </c>
      <c r="H1854" s="57">
        <f>IF(Q1853&gt;SetUp!$B$56,SetUp!$B$56,Q1853)</f>
        <v>1.342530786841705E-6</v>
      </c>
      <c r="I1854" s="57">
        <f t="shared" si="579"/>
        <v>0.21823532303949353</v>
      </c>
      <c r="J1854" s="57">
        <f>MIN(F1854,H1854,(1-EXP(-SetUp!$B$52*H1854/SetUp!$B$56))*F1854)</f>
        <v>1.0341681384762324E-6</v>
      </c>
      <c r="K1854" s="57">
        <f t="shared" si="566"/>
        <v>3.083626483654726E-7</v>
      </c>
      <c r="L1854" s="57">
        <f>IF(I1854&lt;=0,0,MIN(SetUp!$B$50*I1854^SetUp!$B$55,I1854))</f>
        <v>1.6189667425022054E-3</v>
      </c>
      <c r="M1854" s="57">
        <f t="shared" si="567"/>
        <v>0.21661635629699133</v>
      </c>
      <c r="N1854" s="57">
        <f>IF(SetUp!$B$62=0,X1854,(B1854-E1854)*(1-(H1854/SetUp!$B$66/SetUp!$B$56)))</f>
        <v>0</v>
      </c>
      <c r="O1854" s="57">
        <f>K1854*SetUp!$B$65</f>
        <v>0</v>
      </c>
      <c r="P1854" s="57">
        <f>MIN(SetUp!$B$54*L1854^SetUp!$B$51,L1854)</f>
        <v>9.2690873317423893E-4</v>
      </c>
      <c r="Q1854" s="57">
        <f t="shared" si="568"/>
        <v>3.083626483654726E-7</v>
      </c>
      <c r="R1854" s="57">
        <f>IF((H1854+N1854-O1854)&gt;SetUp!$B$56,T1853+H1854+N1854-O1854-SetUp!$B$56,T1853)</f>
        <v>0</v>
      </c>
      <c r="S1854" s="57">
        <f>R1854*SetUp!$B$65</f>
        <v>0</v>
      </c>
      <c r="T1854" s="57">
        <f>IF((R1854-S1854)&lt;SetUp!$B$53,R1854-S1854,SetUp!$B$53)</f>
        <v>0</v>
      </c>
      <c r="U1854" s="57">
        <f t="shared" si="569"/>
        <v>0.21661635629699133</v>
      </c>
      <c r="V1854" s="57">
        <f>(L1854-P1854)/1000*SetUp!$B$13*1000000/SetUp!$B$48</f>
        <v>3.9362656080140536E-2</v>
      </c>
      <c r="W1854" s="57">
        <f t="shared" si="580"/>
        <v>-2.6020852139652106E-18</v>
      </c>
      <c r="X1854" s="57">
        <f>MAX((SetUp!$B$56*(1-($H1854/SetUp!$B$56)^2)*TANH(($B1854-$D1854)/SetUp!$B$56))/(1+$H1854/SetUp!$B$56*TANH(($B1854-$D1854)/SetUp!$B$56)),0)</f>
        <v>0</v>
      </c>
      <c r="AP1854" s="64">
        <v>29282</v>
      </c>
      <c r="AQ1854" s="55">
        <v>3</v>
      </c>
      <c r="AR1854" s="55">
        <v>62</v>
      </c>
      <c r="AS1854" s="66">
        <f t="shared" si="570"/>
        <v>12.625</v>
      </c>
      <c r="AT1854" s="66">
        <f t="shared" si="571"/>
        <v>23.115002428434934</v>
      </c>
      <c r="AU1854" s="55" t="str">
        <f>IF(OR($AP1854&lt;SetUp!$B$97,$AP1854&gt;SetUp!$B$98),"Não","Sim")</f>
        <v>Não</v>
      </c>
      <c r="AV1854" s="68">
        <f t="shared" si="572"/>
        <v>3.5531676008879738</v>
      </c>
      <c r="AW1854" s="68">
        <f t="shared" si="573"/>
        <v>4.8078064050494937</v>
      </c>
      <c r="AX1854" s="68">
        <f t="shared" si="574"/>
        <v>1.1012313867906991</v>
      </c>
      <c r="AY1854" s="68">
        <f t="shared" si="575"/>
        <v>1.3638939434005697</v>
      </c>
      <c r="AZ1854" s="68">
        <f t="shared" si="576"/>
        <v>10.490002428434934</v>
      </c>
      <c r="BA1854" s="68">
        <f t="shared" si="577"/>
        <v>1.25463880416152</v>
      </c>
      <c r="BB1854" s="68">
        <f t="shared" si="578"/>
        <v>0.26266255660987059</v>
      </c>
    </row>
    <row r="1855" spans="1:54" x14ac:dyDescent="0.3">
      <c r="A1855" s="64">
        <v>28517</v>
      </c>
      <c r="B1855" s="57">
        <v>0.20200000000000001</v>
      </c>
      <c r="C1855" s="57"/>
      <c r="D1855" s="57">
        <v>5.1120000000000001</v>
      </c>
      <c r="E1855" s="57">
        <f t="shared" si="563"/>
        <v>0.20200000000000001</v>
      </c>
      <c r="F1855" s="57">
        <f t="shared" si="564"/>
        <v>4.91</v>
      </c>
      <c r="G1855" s="57">
        <f t="shared" si="565"/>
        <v>0</v>
      </c>
      <c r="H1855" s="57">
        <f>IF(Q1854&gt;SetUp!$B$56,SetUp!$B$56,Q1854)</f>
        <v>3.083626483654726E-7</v>
      </c>
      <c r="I1855" s="57">
        <f t="shared" si="579"/>
        <v>0.21661635629699133</v>
      </c>
      <c r="J1855" s="57">
        <f>MIN(F1855,H1855,(1-EXP(-SetUp!$B$52*H1855/SetUp!$B$56))*F1855)</f>
        <v>2.3657196365878263E-7</v>
      </c>
      <c r="K1855" s="57">
        <f t="shared" si="566"/>
        <v>7.1790684706689967E-8</v>
      </c>
      <c r="L1855" s="57">
        <f>IF(I1855&lt;=0,0,MIN(SetUp!$B$50*I1855^SetUp!$B$55,I1855))</f>
        <v>1.5989992555613193E-3</v>
      </c>
      <c r="M1855" s="57">
        <f t="shared" si="567"/>
        <v>0.21501735704143002</v>
      </c>
      <c r="N1855" s="57">
        <f>IF(SetUp!$B$62=0,X1855,(B1855-E1855)*(1-(H1855/SetUp!$B$66/SetUp!$B$56)))</f>
        <v>0</v>
      </c>
      <c r="O1855" s="57">
        <f>K1855*SetUp!$B$65</f>
        <v>0</v>
      </c>
      <c r="P1855" s="57">
        <f>MIN(SetUp!$B$54*L1855^SetUp!$B$51,L1855)</f>
        <v>9.1567002336324845E-4</v>
      </c>
      <c r="Q1855" s="57">
        <f t="shared" si="568"/>
        <v>7.1790684706689967E-8</v>
      </c>
      <c r="R1855" s="57">
        <f>IF((H1855+N1855-O1855)&gt;SetUp!$B$56,T1854+H1855+N1855-O1855-SetUp!$B$56,T1854)</f>
        <v>0</v>
      </c>
      <c r="S1855" s="57">
        <f>R1855*SetUp!$B$65</f>
        <v>0</v>
      </c>
      <c r="T1855" s="57">
        <f>IF((R1855-S1855)&lt;SetUp!$B$53,R1855-S1855,SetUp!$B$53)</f>
        <v>0</v>
      </c>
      <c r="U1855" s="57">
        <f t="shared" si="569"/>
        <v>0.21501735704143002</v>
      </c>
      <c r="V1855" s="57">
        <f>(L1855-P1855)/1000*SetUp!$B$13*1000000/SetUp!$B$48</f>
        <v>3.8866183461468105E-2</v>
      </c>
      <c r="W1855" s="57">
        <f t="shared" si="580"/>
        <v>8.4567769453869346E-18</v>
      </c>
      <c r="X1855" s="57">
        <f>MAX((SetUp!$B$56*(1-($H1855/SetUp!$B$56)^2)*TANH(($B1855-$D1855)/SetUp!$B$56))/(1+$H1855/SetUp!$B$56*TANH(($B1855-$D1855)/SetUp!$B$56)),0)</f>
        <v>0</v>
      </c>
      <c r="AP1855" s="64">
        <v>29283</v>
      </c>
      <c r="AQ1855" s="55">
        <v>3</v>
      </c>
      <c r="AR1855" s="55">
        <v>63</v>
      </c>
      <c r="AS1855" s="66">
        <f t="shared" si="570"/>
        <v>139.09399999999999</v>
      </c>
      <c r="AT1855" s="66">
        <f t="shared" si="571"/>
        <v>148.9341904995226</v>
      </c>
      <c r="AU1855" s="55" t="str">
        <f>IF(OR($AP1855&lt;SetUp!$B$97,$AP1855&gt;SetUp!$B$98),"Não","Sim")</f>
        <v>Não</v>
      </c>
      <c r="AV1855" s="68">
        <f t="shared" si="572"/>
        <v>11.793811936774301</v>
      </c>
      <c r="AW1855" s="68">
        <f t="shared" si="573"/>
        <v>12.203859655843416</v>
      </c>
      <c r="AX1855" s="68">
        <f t="shared" si="574"/>
        <v>2.143308396540629</v>
      </c>
      <c r="AY1855" s="68">
        <f t="shared" si="575"/>
        <v>2.1729944092414213</v>
      </c>
      <c r="AZ1855" s="68">
        <f t="shared" si="576"/>
        <v>9.8401904995226062</v>
      </c>
      <c r="BA1855" s="68">
        <f t="shared" si="577"/>
        <v>0.41004771906911586</v>
      </c>
      <c r="BB1855" s="68">
        <f t="shared" si="578"/>
        <v>2.9686012700792297E-2</v>
      </c>
    </row>
    <row r="1856" spans="1:54" x14ac:dyDescent="0.3">
      <c r="A1856" s="64">
        <v>28518</v>
      </c>
      <c r="B1856" s="57">
        <v>3.4340000000000002</v>
      </c>
      <c r="C1856" s="57"/>
      <c r="D1856" s="57">
        <v>5.1120000000000001</v>
      </c>
      <c r="E1856" s="57">
        <f t="shared" si="563"/>
        <v>3.4340000000000002</v>
      </c>
      <c r="F1856" s="57">
        <f t="shared" si="564"/>
        <v>1.6779999999999999</v>
      </c>
      <c r="G1856" s="57">
        <f t="shared" si="565"/>
        <v>0</v>
      </c>
      <c r="H1856" s="57">
        <f>IF(Q1855&gt;SetUp!$B$56,SetUp!$B$56,Q1855)</f>
        <v>7.1790684706689967E-8</v>
      </c>
      <c r="I1856" s="57">
        <f t="shared" si="579"/>
        <v>0.21501735704143002</v>
      </c>
      <c r="J1856" s="57">
        <f>MIN(F1856,H1856,(1-EXP(-SetUp!$B$52*H1856/SetUp!$B$56))*F1856)</f>
        <v>1.8822620047931338E-8</v>
      </c>
      <c r="K1856" s="57">
        <f t="shared" si="566"/>
        <v>5.2968064658758628E-8</v>
      </c>
      <c r="L1856" s="57">
        <f>IF(I1856&lt;=0,0,MIN(SetUp!$B$50*I1856^SetUp!$B$55,I1856))</f>
        <v>1.5793754506951061E-3</v>
      </c>
      <c r="M1856" s="57">
        <f t="shared" si="567"/>
        <v>0.2134379815907349</v>
      </c>
      <c r="N1856" s="57">
        <f>IF(SetUp!$B$62=0,X1856,(B1856-E1856)*(1-(H1856/SetUp!$B$66/SetUp!$B$56)))</f>
        <v>0</v>
      </c>
      <c r="O1856" s="57">
        <f>K1856*SetUp!$B$65</f>
        <v>0</v>
      </c>
      <c r="P1856" s="57">
        <f>MIN(SetUp!$B$54*L1856^SetUp!$B$51,L1856)</f>
        <v>9.0462242881776689E-4</v>
      </c>
      <c r="Q1856" s="57">
        <f t="shared" si="568"/>
        <v>5.2968064658758628E-8</v>
      </c>
      <c r="R1856" s="57">
        <f>IF((H1856+N1856-O1856)&gt;SetUp!$B$56,T1855+H1856+N1856-O1856-SetUp!$B$56,T1855)</f>
        <v>0</v>
      </c>
      <c r="S1856" s="57">
        <f>R1856*SetUp!$B$65</f>
        <v>0</v>
      </c>
      <c r="T1856" s="57">
        <f>IF((R1856-S1856)&lt;SetUp!$B$53,R1856-S1856,SetUp!$B$53)</f>
        <v>0</v>
      </c>
      <c r="U1856" s="57">
        <f t="shared" si="569"/>
        <v>0.2134379815907349</v>
      </c>
      <c r="V1856" s="57">
        <f>(L1856-P1856)/1000*SetUp!$B$13*1000000/SetUp!$B$48</f>
        <v>3.8378388489405398E-2</v>
      </c>
      <c r="W1856" s="57">
        <f t="shared" si="580"/>
        <v>-1.7260498585969231E-16</v>
      </c>
      <c r="X1856" s="57">
        <f>MAX((SetUp!$B$56*(1-($H1856/SetUp!$B$56)^2)*TANH(($B1856-$D1856)/SetUp!$B$56))/(1+$H1856/SetUp!$B$56*TANH(($B1856-$D1856)/SetUp!$B$56)),0)</f>
        <v>0</v>
      </c>
      <c r="AP1856" s="64">
        <v>29284</v>
      </c>
      <c r="AQ1856" s="55">
        <v>3</v>
      </c>
      <c r="AR1856" s="55">
        <v>64</v>
      </c>
      <c r="AS1856" s="66">
        <f t="shared" si="570"/>
        <v>128.28299999999999</v>
      </c>
      <c r="AT1856" s="66">
        <f t="shared" si="571"/>
        <v>111.63687587423379</v>
      </c>
      <c r="AU1856" s="55" t="str">
        <f>IF(OR($AP1856&lt;SetUp!$B$97,$AP1856&gt;SetUp!$B$98),"Não","Sim")</f>
        <v>Não</v>
      </c>
      <c r="AV1856" s="68">
        <f t="shared" si="572"/>
        <v>11.326208544786732</v>
      </c>
      <c r="AW1856" s="68">
        <f t="shared" si="573"/>
        <v>10.565835313605536</v>
      </c>
      <c r="AX1856" s="68">
        <f t="shared" si="574"/>
        <v>2.1081691076970879</v>
      </c>
      <c r="AY1856" s="68">
        <f t="shared" si="575"/>
        <v>2.0478076743808575</v>
      </c>
      <c r="AZ1856" s="68">
        <f t="shared" si="576"/>
        <v>-16.646124125766192</v>
      </c>
      <c r="BA1856" s="68">
        <f t="shared" si="577"/>
        <v>-0.76037323118119637</v>
      </c>
      <c r="BB1856" s="68">
        <f t="shared" si="578"/>
        <v>-6.036143331623034E-2</v>
      </c>
    </row>
    <row r="1857" spans="1:54" x14ac:dyDescent="0.3">
      <c r="A1857" s="64">
        <v>28519</v>
      </c>
      <c r="B1857" s="57">
        <v>3.4000000000000002E-2</v>
      </c>
      <c r="C1857" s="57"/>
      <c r="D1857" s="57">
        <v>5.1120000000000001</v>
      </c>
      <c r="E1857" s="57">
        <f t="shared" si="563"/>
        <v>3.4000000000000002E-2</v>
      </c>
      <c r="F1857" s="57">
        <f t="shared" si="564"/>
        <v>5.0780000000000003</v>
      </c>
      <c r="G1857" s="57">
        <f t="shared" si="565"/>
        <v>0</v>
      </c>
      <c r="H1857" s="57">
        <f>IF(Q1856&gt;SetUp!$B$56,SetUp!$B$56,Q1856)</f>
        <v>5.2968064658758628E-8</v>
      </c>
      <c r="I1857" s="57">
        <f t="shared" si="579"/>
        <v>0.2134379815907349</v>
      </c>
      <c r="J1857" s="57">
        <f>MIN(F1857,H1857,(1-EXP(-SetUp!$B$52*H1857/SetUp!$B$56))*F1857)</f>
        <v>4.2026848897869232E-8</v>
      </c>
      <c r="K1857" s="57">
        <f t="shared" si="566"/>
        <v>1.0941215760889396E-8</v>
      </c>
      <c r="L1857" s="57">
        <f>IF(I1857&lt;=0,0,MIN(SetUp!$B$50*I1857^SetUp!$B$55,I1857))</f>
        <v>1.5600877492960299E-3</v>
      </c>
      <c r="M1857" s="57">
        <f t="shared" si="567"/>
        <v>0.21187789384143887</v>
      </c>
      <c r="N1857" s="57">
        <f>IF(SetUp!$B$62=0,X1857,(B1857-E1857)*(1-(H1857/SetUp!$B$66/SetUp!$B$56)))</f>
        <v>0</v>
      </c>
      <c r="O1857" s="57">
        <f>K1857*SetUp!$B$65</f>
        <v>0</v>
      </c>
      <c r="P1857" s="57">
        <f>MIN(SetUp!$B$54*L1857^SetUp!$B$51,L1857)</f>
        <v>8.9376177446181832E-4</v>
      </c>
      <c r="Q1857" s="57">
        <f t="shared" si="568"/>
        <v>1.0941215760889396E-8</v>
      </c>
      <c r="R1857" s="57">
        <f>IF((H1857+N1857-O1857)&gt;SetUp!$B$56,T1856+H1857+N1857-O1857-SetUp!$B$56,T1856)</f>
        <v>0</v>
      </c>
      <c r="S1857" s="57">
        <f>R1857*SetUp!$B$65</f>
        <v>0</v>
      </c>
      <c r="T1857" s="57">
        <f>IF((R1857-S1857)&lt;SetUp!$B$53,R1857-S1857,SetUp!$B$53)</f>
        <v>0</v>
      </c>
      <c r="U1857" s="57">
        <f t="shared" si="569"/>
        <v>0.21187789384143887</v>
      </c>
      <c r="V1857" s="57">
        <f>(L1857-P1857)/1000*SetUp!$B$13*1000000/SetUp!$B$48</f>
        <v>3.7899077578963207E-2</v>
      </c>
      <c r="W1857" s="57">
        <f t="shared" si="580"/>
        <v>8.2399365108898337E-18</v>
      </c>
      <c r="X1857" s="57">
        <f>MAX((SetUp!$B$56*(1-($H1857/SetUp!$B$56)^2)*TANH(($B1857-$D1857)/SetUp!$B$56))/(1+$H1857/SetUp!$B$56*TANH(($B1857-$D1857)/SetUp!$B$56)),0)</f>
        <v>0</v>
      </c>
      <c r="AP1857" s="64">
        <v>29285</v>
      </c>
      <c r="AQ1857" s="55">
        <v>3</v>
      </c>
      <c r="AR1857" s="55">
        <v>65</v>
      </c>
      <c r="AS1857" s="66">
        <f t="shared" si="570"/>
        <v>106.318</v>
      </c>
      <c r="AT1857" s="66">
        <f t="shared" si="571"/>
        <v>130.84089603691797</v>
      </c>
      <c r="AU1857" s="55" t="str">
        <f>IF(OR($AP1857&lt;SetUp!$B$97,$AP1857&gt;SetUp!$B$98),"Não","Sim")</f>
        <v>Não</v>
      </c>
      <c r="AV1857" s="68">
        <f t="shared" si="572"/>
        <v>10.311062020955941</v>
      </c>
      <c r="AW1857" s="68">
        <f t="shared" si="573"/>
        <v>11.438570541676874</v>
      </c>
      <c r="AX1857" s="68">
        <f t="shared" si="574"/>
        <v>2.0266067982851883</v>
      </c>
      <c r="AY1857" s="68">
        <f t="shared" si="575"/>
        <v>2.1167435096394049</v>
      </c>
      <c r="AZ1857" s="68">
        <f t="shared" si="576"/>
        <v>24.52289603691797</v>
      </c>
      <c r="BA1857" s="68">
        <f t="shared" si="577"/>
        <v>1.1275085207209337</v>
      </c>
      <c r="BB1857" s="68">
        <f t="shared" si="578"/>
        <v>9.0136711354216636E-2</v>
      </c>
    </row>
    <row r="1858" spans="1:54" x14ac:dyDescent="0.3">
      <c r="A1858" s="64">
        <v>28520</v>
      </c>
      <c r="B1858" s="57">
        <v>0.54300000000000004</v>
      </c>
      <c r="C1858" s="57"/>
      <c r="D1858" s="57">
        <v>5.1120000000000001</v>
      </c>
      <c r="E1858" s="57">
        <f t="shared" si="563"/>
        <v>0.54300000000000004</v>
      </c>
      <c r="F1858" s="57">
        <f t="shared" si="564"/>
        <v>4.569</v>
      </c>
      <c r="G1858" s="57">
        <f t="shared" si="565"/>
        <v>0</v>
      </c>
      <c r="H1858" s="57">
        <f>IF(Q1857&gt;SetUp!$B$56,SetUp!$B$56,Q1857)</f>
        <v>1.0941215760889396E-8</v>
      </c>
      <c r="I1858" s="57">
        <f t="shared" si="579"/>
        <v>0.21187789384143887</v>
      </c>
      <c r="J1858" s="57">
        <f>MIN(F1858,H1858,(1-EXP(-SetUp!$B$52*H1858/SetUp!$B$56))*F1858)</f>
        <v>7.8110021837218816E-9</v>
      </c>
      <c r="K1858" s="57">
        <f t="shared" si="566"/>
        <v>3.1302135771675147E-9</v>
      </c>
      <c r="L1858" s="57">
        <f>IF(I1858&lt;=0,0,MIN(SetUp!$B$50*I1858^SetUp!$B$55,I1858))</f>
        <v>1.5411287762378976E-3</v>
      </c>
      <c r="M1858" s="57">
        <f t="shared" si="567"/>
        <v>0.21033676506520096</v>
      </c>
      <c r="N1858" s="57">
        <f>IF(SetUp!$B$62=0,X1858,(B1858-E1858)*(1-(H1858/SetUp!$B$66/SetUp!$B$56)))</f>
        <v>0</v>
      </c>
      <c r="O1858" s="57">
        <f>K1858*SetUp!$B$65</f>
        <v>0</v>
      </c>
      <c r="P1858" s="57">
        <f>MIN(SetUp!$B$54*L1858^SetUp!$B$51,L1858)</f>
        <v>8.8308399646745814E-4</v>
      </c>
      <c r="Q1858" s="57">
        <f t="shared" si="568"/>
        <v>3.1302135771675147E-9</v>
      </c>
      <c r="R1858" s="57">
        <f>IF((H1858+N1858-O1858)&gt;SetUp!$B$56,T1857+H1858+N1858-O1858-SetUp!$B$56,T1857)</f>
        <v>0</v>
      </c>
      <c r="S1858" s="57">
        <f>R1858*SetUp!$B$65</f>
        <v>0</v>
      </c>
      <c r="T1858" s="57">
        <f>IF((R1858-S1858)&lt;SetUp!$B$53,R1858-S1858,SetUp!$B$53)</f>
        <v>0</v>
      </c>
      <c r="U1858" s="57">
        <f t="shared" si="569"/>
        <v>0.21033676506520096</v>
      </c>
      <c r="V1858" s="57">
        <f>(L1858-P1858)/1000*SetUp!$B$13*1000000/SetUp!$B$48</f>
        <v>3.74280623911694E-2</v>
      </c>
      <c r="W1858" s="57">
        <f t="shared" si="580"/>
        <v>-6.9388939039072284E-18</v>
      </c>
      <c r="X1858" s="57">
        <f>MAX((SetUp!$B$56*(1-($H1858/SetUp!$B$56)^2)*TANH(($B1858-$D1858)/SetUp!$B$56))/(1+$H1858/SetUp!$B$56*TANH(($B1858-$D1858)/SetUp!$B$56)),0)</f>
        <v>0</v>
      </c>
      <c r="AP1858" s="64">
        <v>29286</v>
      </c>
      <c r="AQ1858" s="55">
        <v>3</v>
      </c>
      <c r="AR1858" s="55">
        <v>66</v>
      </c>
      <c r="AS1858" s="66">
        <f t="shared" si="570"/>
        <v>92.739000000000004</v>
      </c>
      <c r="AT1858" s="66">
        <f t="shared" si="571"/>
        <v>115.49800131655579</v>
      </c>
      <c r="AU1858" s="55" t="str">
        <f>IF(OR($AP1858&lt;SetUp!$B$97,$AP1858&gt;SetUp!$B$98),"Não","Sim")</f>
        <v>Não</v>
      </c>
      <c r="AV1858" s="68">
        <f t="shared" si="572"/>
        <v>9.6301090336506583</v>
      </c>
      <c r="AW1858" s="68">
        <f t="shared" si="573"/>
        <v>10.746999642530737</v>
      </c>
      <c r="AX1858" s="68">
        <f t="shared" si="574"/>
        <v>1.9672624086093502</v>
      </c>
      <c r="AY1858" s="68">
        <f t="shared" si="575"/>
        <v>2.0625744688627834</v>
      </c>
      <c r="AZ1858" s="68">
        <f t="shared" si="576"/>
        <v>22.759001316555782</v>
      </c>
      <c r="BA1858" s="68">
        <f t="shared" si="577"/>
        <v>1.1168906088800785</v>
      </c>
      <c r="BB1858" s="68">
        <f t="shared" si="578"/>
        <v>9.5312060253433195E-2</v>
      </c>
    </row>
    <row r="1859" spans="1:54" x14ac:dyDescent="0.3">
      <c r="A1859" s="64">
        <v>28521</v>
      </c>
      <c r="B1859" s="57">
        <v>0</v>
      </c>
      <c r="C1859" s="57"/>
      <c r="D1859" s="57">
        <v>5.1120000000000001</v>
      </c>
      <c r="E1859" s="57">
        <f t="shared" ref="E1859:E1922" si="581">IF(B1859&gt;=D1859,D1859,B1859)</f>
        <v>0</v>
      </c>
      <c r="F1859" s="57">
        <f t="shared" ref="F1859:F1922" si="582">D1859-E1859</f>
        <v>5.1120000000000001</v>
      </c>
      <c r="G1859" s="57">
        <f t="shared" ref="G1859:G1922" si="583">MAX(B1859-D1859-N1859,0)</f>
        <v>0</v>
      </c>
      <c r="H1859" s="57">
        <f>IF(Q1858&gt;SetUp!$B$56,SetUp!$B$56,Q1858)</f>
        <v>3.1302135771675147E-9</v>
      </c>
      <c r="I1859" s="57">
        <f t="shared" si="579"/>
        <v>0.21033676506520096</v>
      </c>
      <c r="J1859" s="57">
        <f>MIN(F1859,H1859,(1-EXP(-SetUp!$B$52*H1859/SetUp!$B$56))*F1859)</f>
        <v>2.5002581125477265E-9</v>
      </c>
      <c r="K1859" s="57">
        <f t="shared" ref="K1859:K1922" si="584">MAX(H1859-J1859,0)</f>
        <v>6.2995546461978822E-10</v>
      </c>
      <c r="L1859" s="57">
        <f>IF(I1859&lt;=0,0,MIN(SetUp!$B$50*I1859^SetUp!$B$55,I1859))</f>
        <v>1.5224913534446149E-3</v>
      </c>
      <c r="M1859" s="57">
        <f t="shared" ref="M1859:M1922" si="585">MAX(I1859-L1859,0)</f>
        <v>0.20881427371175634</v>
      </c>
      <c r="N1859" s="57">
        <f>IF(SetUp!$B$62=0,X1859,(B1859-E1859)*(1-(H1859/SetUp!$B$66/SetUp!$B$56)))</f>
        <v>0</v>
      </c>
      <c r="O1859" s="57">
        <f>K1859*SetUp!$B$65</f>
        <v>0</v>
      </c>
      <c r="P1859" s="57">
        <f>MIN(SetUp!$B$54*L1859^SetUp!$B$51,L1859)</f>
        <v>8.7258513876113176E-4</v>
      </c>
      <c r="Q1859" s="57">
        <f t="shared" ref="Q1859:Q1922" si="586">IF((K1859+N1859-O1859)&lt;0,0,K1859+N1859-O1859)</f>
        <v>6.2995546461978822E-10</v>
      </c>
      <c r="R1859" s="57">
        <f>IF((H1859+N1859-O1859)&gt;SetUp!$B$56,T1858+H1859+N1859-O1859-SetUp!$B$56,T1858)</f>
        <v>0</v>
      </c>
      <c r="S1859" s="57">
        <f>R1859*SetUp!$B$65</f>
        <v>0</v>
      </c>
      <c r="T1859" s="57">
        <f>IF((R1859-S1859)&lt;SetUp!$B$53,R1859-S1859,SetUp!$B$53)</f>
        <v>0</v>
      </c>
      <c r="U1859" s="57">
        <f t="shared" ref="U1859:U1922" si="587">M1859+R1859-T1859</f>
        <v>0.20881427371175634</v>
      </c>
      <c r="V1859" s="57">
        <f>(L1859-P1859)/1000*SetUp!$B$13*1000000/SetUp!$B$48</f>
        <v>3.6965159665984869E-2</v>
      </c>
      <c r="W1859" s="57">
        <f t="shared" si="580"/>
        <v>-5.8546917314217239E-18</v>
      </c>
      <c r="X1859" s="57">
        <f>MAX((SetUp!$B$56*(1-($H1859/SetUp!$B$56)^2)*TANH(($B1859-$D1859)/SetUp!$B$56))/(1+$H1859/SetUp!$B$56*TANH(($B1859-$D1859)/SetUp!$B$56)),0)</f>
        <v>0</v>
      </c>
      <c r="AP1859" s="64">
        <v>29287</v>
      </c>
      <c r="AQ1859" s="55">
        <v>3</v>
      </c>
      <c r="AR1859" s="55">
        <v>67</v>
      </c>
      <c r="AS1859" s="66">
        <f t="shared" ref="AS1859:AS1922" si="588">VLOOKUP($AP1859,$A:$C,3,FALSE)</f>
        <v>83.48</v>
      </c>
      <c r="AT1859" s="66">
        <f t="shared" ref="AT1859:AT1922" si="589">VLOOKUP($AP1859,$A:$V,22,FALSE)</f>
        <v>84.212790830416495</v>
      </c>
      <c r="AU1859" s="55" t="str">
        <f>IF(OR($AP1859&lt;SetUp!$B$97,$AP1859&gt;SetUp!$B$98),"Não","Sim")</f>
        <v>Não</v>
      </c>
      <c r="AV1859" s="68">
        <f t="shared" ref="AV1859:AV1922" si="590">IFERROR(SQRT(AS1859),0)</f>
        <v>9.1367390244003364</v>
      </c>
      <c r="AW1859" s="68">
        <f t="shared" ref="AW1859:AW1922" si="591">IFERROR(SQRT(AT1859),0)</f>
        <v>9.1767527388731853</v>
      </c>
      <c r="AX1859" s="68">
        <f t="shared" ref="AX1859:AX1922" si="592">IFERROR(LOG(AS1859),0)</f>
        <v>1.9215824403934165</v>
      </c>
      <c r="AY1859" s="68">
        <f t="shared" ref="AY1859:AY1922" si="593">IFERROR(LOG(AT1859),0)</f>
        <v>1.9253780602072772</v>
      </c>
      <c r="AZ1859" s="68">
        <f t="shared" ref="AZ1859:AZ1922" si="594">AT1859-AS1859</f>
        <v>0.73279083041649073</v>
      </c>
      <c r="BA1859" s="68">
        <f t="shared" ref="BA1859:BA1922" si="595">AW1859-AV1859</f>
        <v>4.001371447284896E-2</v>
      </c>
      <c r="BB1859" s="68">
        <f t="shared" ref="BB1859:BB1922" si="596">AY1859-AX1859</f>
        <v>3.7956198138606734E-3</v>
      </c>
    </row>
    <row r="1860" spans="1:54" x14ac:dyDescent="0.3">
      <c r="A1860" s="64">
        <v>28522</v>
      </c>
      <c r="B1860" s="57">
        <v>0</v>
      </c>
      <c r="C1860" s="57">
        <v>0</v>
      </c>
      <c r="D1860" s="57">
        <v>4.8680000000000003</v>
      </c>
      <c r="E1860" s="57">
        <f t="shared" si="581"/>
        <v>0</v>
      </c>
      <c r="F1860" s="57">
        <f t="shared" si="582"/>
        <v>4.8680000000000003</v>
      </c>
      <c r="G1860" s="57">
        <f t="shared" si="583"/>
        <v>0</v>
      </c>
      <c r="H1860" s="57">
        <f>IF(Q1859&gt;SetUp!$B$56,SetUp!$B$56,Q1859)</f>
        <v>6.2995546461978822E-10</v>
      </c>
      <c r="I1860" s="57">
        <f t="shared" ref="I1860:I1923" si="597">U1859+G1860+O1860</f>
        <v>0.20881427371175634</v>
      </c>
      <c r="J1860" s="57">
        <f>MIN(F1860,H1860,(1-EXP(-SetUp!$B$52*H1860/SetUp!$B$56))*F1860)</f>
        <v>4.7915960577071822E-10</v>
      </c>
      <c r="K1860" s="57">
        <f t="shared" si="584"/>
        <v>1.5079585884906999E-10</v>
      </c>
      <c r="L1860" s="57">
        <f>IF(I1860&lt;=0,0,MIN(SetUp!$B$50*I1860^SetUp!$B$55,I1860))</f>
        <v>1.5041684936925287E-3</v>
      </c>
      <c r="M1860" s="57">
        <f t="shared" si="585"/>
        <v>0.20731010521806381</v>
      </c>
      <c r="N1860" s="57">
        <f>IF(SetUp!$B$62=0,X1860,(B1860-E1860)*(1-(H1860/SetUp!$B$66/SetUp!$B$56)))</f>
        <v>0</v>
      </c>
      <c r="O1860" s="57">
        <f>K1860*SetUp!$B$65</f>
        <v>0</v>
      </c>
      <c r="P1860" s="57">
        <f>MIN(SetUp!$B$54*L1860^SetUp!$B$51,L1860)</f>
        <v>8.6226134965622868E-4</v>
      </c>
      <c r="Q1860" s="57">
        <f t="shared" si="586"/>
        <v>1.5079585884906999E-10</v>
      </c>
      <c r="R1860" s="57">
        <f>IF((H1860+N1860-O1860)&gt;SetUp!$B$56,T1859+H1860+N1860-O1860-SetUp!$B$56,T1859)</f>
        <v>0</v>
      </c>
      <c r="S1860" s="57">
        <f>R1860*SetUp!$B$65</f>
        <v>0</v>
      </c>
      <c r="T1860" s="57">
        <f>IF((R1860-S1860)&lt;SetUp!$B$53,R1860-S1860,SetUp!$B$53)</f>
        <v>0</v>
      </c>
      <c r="U1860" s="57">
        <f t="shared" si="587"/>
        <v>0.20731010521806381</v>
      </c>
      <c r="V1860" s="57">
        <f>(L1860-P1860)/1000*SetUp!$B$13*1000000/SetUp!$B$48</f>
        <v>3.6510191061327614E-2</v>
      </c>
      <c r="W1860" s="57">
        <f t="shared" ref="W1860:W1923" si="598">Q1860+U1860+T1860-H1860-U1859-T1859-B1860+E1860+J1860+L1860</f>
        <v>-2.5587171270657905E-17</v>
      </c>
      <c r="X1860" s="57">
        <f>MAX((SetUp!$B$56*(1-($H1860/SetUp!$B$56)^2)*TANH(($B1860-$D1860)/SetUp!$B$56))/(1+$H1860/SetUp!$B$56*TANH(($B1860-$D1860)/SetUp!$B$56)),0)</f>
        <v>0</v>
      </c>
      <c r="AP1860" s="64">
        <v>29288</v>
      </c>
      <c r="AQ1860" s="55">
        <v>3</v>
      </c>
      <c r="AR1860" s="55">
        <v>68</v>
      </c>
      <c r="AS1860" s="66">
        <f t="shared" si="588"/>
        <v>41.319000000000003</v>
      </c>
      <c r="AT1860" s="66">
        <f t="shared" si="589"/>
        <v>63.910464710820257</v>
      </c>
      <c r="AU1860" s="55" t="str">
        <f>IF(OR($AP1860&lt;SetUp!$B$97,$AP1860&gt;SetUp!$B$98),"Não","Sim")</f>
        <v>Não</v>
      </c>
      <c r="AV1860" s="68">
        <f t="shared" si="590"/>
        <v>6.4279856876007431</v>
      </c>
      <c r="AW1860" s="68">
        <f t="shared" si="591"/>
        <v>7.9944020858861142</v>
      </c>
      <c r="AX1860" s="68">
        <f t="shared" si="592"/>
        <v>1.6161498022053458</v>
      </c>
      <c r="AY1860" s="68">
        <f t="shared" si="593"/>
        <v>1.805571975436385</v>
      </c>
      <c r="AZ1860" s="68">
        <f t="shared" si="594"/>
        <v>22.591464710820254</v>
      </c>
      <c r="BA1860" s="68">
        <f t="shared" si="595"/>
        <v>1.5664163982853712</v>
      </c>
      <c r="BB1860" s="68">
        <f t="shared" si="596"/>
        <v>0.18942217323103927</v>
      </c>
    </row>
    <row r="1861" spans="1:54" x14ac:dyDescent="0.3">
      <c r="A1861" s="64">
        <v>28523</v>
      </c>
      <c r="B1861" s="57">
        <v>2.157</v>
      </c>
      <c r="C1861" s="57">
        <v>0</v>
      </c>
      <c r="D1861" s="57">
        <v>4.8680000000000003</v>
      </c>
      <c r="E1861" s="57">
        <f t="shared" si="581"/>
        <v>2.157</v>
      </c>
      <c r="F1861" s="57">
        <f t="shared" si="582"/>
        <v>2.7110000000000003</v>
      </c>
      <c r="G1861" s="57">
        <f t="shared" si="583"/>
        <v>0</v>
      </c>
      <c r="H1861" s="57">
        <f>IF(Q1860&gt;SetUp!$B$56,SetUp!$B$56,Q1860)</f>
        <v>1.5079585884906999E-10</v>
      </c>
      <c r="I1861" s="57">
        <f t="shared" si="597"/>
        <v>0.20731010521806381</v>
      </c>
      <c r="J1861" s="57">
        <f>MIN(F1861,H1861,(1-EXP(-SetUp!$B$52*H1861/SetUp!$B$56))*F1861)</f>
        <v>6.3876091749293107E-11</v>
      </c>
      <c r="K1861" s="57">
        <f t="shared" si="584"/>
        <v>8.6919767099776887E-11</v>
      </c>
      <c r="L1861" s="57">
        <f>IF(I1861&lt;=0,0,MIN(SetUp!$B$50*I1861^SetUp!$B$55,I1861))</f>
        <v>1.4861533946367875E-3</v>
      </c>
      <c r="M1861" s="57">
        <f t="shared" si="585"/>
        <v>0.20582395182342703</v>
      </c>
      <c r="N1861" s="57">
        <f>IF(SetUp!$B$62=0,X1861,(B1861-E1861)*(1-(H1861/SetUp!$B$66/SetUp!$B$56)))</f>
        <v>0</v>
      </c>
      <c r="O1861" s="57">
        <f>K1861*SetUp!$B$65</f>
        <v>0</v>
      </c>
      <c r="P1861" s="57">
        <f>MIN(SetUp!$B$54*L1861^SetUp!$B$51,L1861)</f>
        <v>8.5210887860667187E-4</v>
      </c>
      <c r="Q1861" s="57">
        <f t="shared" si="586"/>
        <v>8.6919767099776887E-11</v>
      </c>
      <c r="R1861" s="57">
        <f>IF((H1861+N1861-O1861)&gt;SetUp!$B$56,T1860+H1861+N1861-O1861-SetUp!$B$56,T1860)</f>
        <v>0</v>
      </c>
      <c r="S1861" s="57">
        <f>R1861*SetUp!$B$65</f>
        <v>0</v>
      </c>
      <c r="T1861" s="57">
        <f>IF((R1861-S1861)&lt;SetUp!$B$53,R1861-S1861,SetUp!$B$53)</f>
        <v>0</v>
      </c>
      <c r="U1861" s="57">
        <f t="shared" si="587"/>
        <v>0.20582395182342703</v>
      </c>
      <c r="V1861" s="57">
        <f>(L1861-P1861)/1000*SetUp!$B$13*1000000/SetUp!$B$48</f>
        <v>3.6062982997954351E-2</v>
      </c>
      <c r="W1861" s="57">
        <f t="shared" si="598"/>
        <v>-5.2041704279304213E-18</v>
      </c>
      <c r="X1861" s="57">
        <f>MAX((SetUp!$B$56*(1-($H1861/SetUp!$B$56)^2)*TANH(($B1861-$D1861)/SetUp!$B$56))/(1+$H1861/SetUp!$B$56*TANH(($B1861-$D1861)/SetUp!$B$56)),0)</f>
        <v>0</v>
      </c>
      <c r="AP1861" s="64">
        <v>29289</v>
      </c>
      <c r="AQ1861" s="55">
        <v>3</v>
      </c>
      <c r="AR1861" s="55">
        <v>69</v>
      </c>
      <c r="AS1861" s="66">
        <f t="shared" si="588"/>
        <v>14.305999999999999</v>
      </c>
      <c r="AT1861" s="66">
        <f t="shared" si="589"/>
        <v>50.003781386857305</v>
      </c>
      <c r="AU1861" s="55" t="str">
        <f>IF(OR($AP1861&lt;SetUp!$B$97,$AP1861&gt;SetUp!$B$98),"Não","Sim")</f>
        <v>Não</v>
      </c>
      <c r="AV1861" s="68">
        <f t="shared" si="590"/>
        <v>3.7823273258669721</v>
      </c>
      <c r="AW1861" s="68">
        <f t="shared" si="591"/>
        <v>7.0713351912391555</v>
      </c>
      <c r="AX1861" s="68">
        <f t="shared" si="592"/>
        <v>1.1555182207084116</v>
      </c>
      <c r="AY1861" s="68">
        <f t="shared" si="593"/>
        <v>1.6990028478030172</v>
      </c>
      <c r="AZ1861" s="68">
        <f t="shared" si="594"/>
        <v>35.697781386857308</v>
      </c>
      <c r="BA1861" s="68">
        <f t="shared" si="595"/>
        <v>3.2890078653721835</v>
      </c>
      <c r="BB1861" s="68">
        <f t="shared" si="596"/>
        <v>0.54348462709460565</v>
      </c>
    </row>
    <row r="1862" spans="1:54" x14ac:dyDescent="0.3">
      <c r="A1862" s="64">
        <v>28524</v>
      </c>
      <c r="B1862" s="57">
        <v>1.6060000000000001</v>
      </c>
      <c r="C1862" s="57">
        <v>0</v>
      </c>
      <c r="D1862" s="57">
        <v>4.8680000000000003</v>
      </c>
      <c r="E1862" s="57">
        <f t="shared" si="581"/>
        <v>1.6060000000000001</v>
      </c>
      <c r="F1862" s="57">
        <f t="shared" si="582"/>
        <v>3.2620000000000005</v>
      </c>
      <c r="G1862" s="57">
        <f t="shared" si="583"/>
        <v>0</v>
      </c>
      <c r="H1862" s="57">
        <f>IF(Q1861&gt;SetUp!$B$56,SetUp!$B$56,Q1861)</f>
        <v>8.6919767099776887E-11</v>
      </c>
      <c r="I1862" s="57">
        <f t="shared" si="597"/>
        <v>0.20582395182342703</v>
      </c>
      <c r="J1862" s="57">
        <f>MIN(F1862,H1862,(1-EXP(-SetUp!$B$52*H1862/SetUp!$B$56))*F1862)</f>
        <v>4.430202849015075E-11</v>
      </c>
      <c r="K1862" s="57">
        <f t="shared" si="584"/>
        <v>4.2617738609626137E-11</v>
      </c>
      <c r="L1862" s="57">
        <f>IF(I1862&lt;=0,0,MIN(SetUp!$B$50*I1862^SetUp!$B$55,I1862))</f>
        <v>1.4684394330525714E-3</v>
      </c>
      <c r="M1862" s="57">
        <f t="shared" si="585"/>
        <v>0.20435551239037444</v>
      </c>
      <c r="N1862" s="57">
        <f>IF(SetUp!$B$62=0,X1862,(B1862-E1862)*(1-(H1862/SetUp!$B$66/SetUp!$B$56)))</f>
        <v>0</v>
      </c>
      <c r="O1862" s="57">
        <f>K1862*SetUp!$B$65</f>
        <v>0</v>
      </c>
      <c r="P1862" s="57">
        <f>MIN(SetUp!$B$54*L1862^SetUp!$B$51,L1862)</f>
        <v>8.4212407307664833E-4</v>
      </c>
      <c r="Q1862" s="57">
        <f t="shared" si="586"/>
        <v>4.2617738609626137E-11</v>
      </c>
      <c r="R1862" s="57">
        <f>IF((H1862+N1862-O1862)&gt;SetUp!$B$56,T1861+H1862+N1862-O1862-SetUp!$B$56,T1861)</f>
        <v>0</v>
      </c>
      <c r="S1862" s="57">
        <f>R1862*SetUp!$B$65</f>
        <v>0</v>
      </c>
      <c r="T1862" s="57">
        <f>IF((R1862-S1862)&lt;SetUp!$B$53,R1862-S1862,SetUp!$B$53)</f>
        <v>0</v>
      </c>
      <c r="U1862" s="57">
        <f t="shared" si="587"/>
        <v>0.20435551239037444</v>
      </c>
      <c r="V1862" s="57">
        <f>(L1862-P1862)/1000*SetUp!$B$13*1000000/SetUp!$B$48</f>
        <v>3.5623366509957406E-2</v>
      </c>
      <c r="W1862" s="57">
        <f t="shared" si="598"/>
        <v>6.7003694259604174E-17</v>
      </c>
      <c r="X1862" s="57">
        <f>MAX((SetUp!$B$56*(1-($H1862/SetUp!$B$56)^2)*TANH(($B1862-$D1862)/SetUp!$B$56))/(1+$H1862/SetUp!$B$56*TANH(($B1862-$D1862)/SetUp!$B$56)),0)</f>
        <v>0</v>
      </c>
      <c r="AP1862" s="64">
        <v>29290</v>
      </c>
      <c r="AQ1862" s="55">
        <v>3</v>
      </c>
      <c r="AR1862" s="55">
        <v>70</v>
      </c>
      <c r="AS1862" s="66">
        <f t="shared" si="588"/>
        <v>10.009</v>
      </c>
      <c r="AT1862" s="66">
        <f t="shared" si="589"/>
        <v>40.076537888248573</v>
      </c>
      <c r="AU1862" s="55" t="str">
        <f>IF(OR($AP1862&lt;SetUp!$B$97,$AP1862&gt;SetUp!$B$98),"Não","Sim")</f>
        <v>Não</v>
      </c>
      <c r="AV1862" s="68">
        <f t="shared" si="590"/>
        <v>3.1637003650788422</v>
      </c>
      <c r="AW1862" s="68">
        <f t="shared" si="591"/>
        <v>6.3306032799606529</v>
      </c>
      <c r="AX1862" s="68">
        <f t="shared" si="592"/>
        <v>1.0003906892499101</v>
      </c>
      <c r="AY1862" s="68">
        <f t="shared" si="593"/>
        <v>1.6028901968668592</v>
      </c>
      <c r="AZ1862" s="68">
        <f t="shared" si="594"/>
        <v>30.067537888248573</v>
      </c>
      <c r="BA1862" s="68">
        <f t="shared" si="595"/>
        <v>3.1669029148818106</v>
      </c>
      <c r="BB1862" s="68">
        <f t="shared" si="596"/>
        <v>0.60249950761694904</v>
      </c>
    </row>
    <row r="1863" spans="1:54" x14ac:dyDescent="0.3">
      <c r="A1863" s="64">
        <v>28525</v>
      </c>
      <c r="B1863" s="57">
        <v>2.395</v>
      </c>
      <c r="C1863" s="57">
        <v>0</v>
      </c>
      <c r="D1863" s="57">
        <v>4.8680000000000003</v>
      </c>
      <c r="E1863" s="57">
        <f t="shared" si="581"/>
        <v>2.395</v>
      </c>
      <c r="F1863" s="57">
        <f t="shared" si="582"/>
        <v>2.4730000000000003</v>
      </c>
      <c r="G1863" s="57">
        <f t="shared" si="583"/>
        <v>0</v>
      </c>
      <c r="H1863" s="57">
        <f>IF(Q1862&gt;SetUp!$B$56,SetUp!$B$56,Q1862)</f>
        <v>4.2617738609626137E-11</v>
      </c>
      <c r="I1863" s="57">
        <f t="shared" si="597"/>
        <v>0.20435551239037444</v>
      </c>
      <c r="J1863" s="57">
        <f>MIN(F1863,H1863,(1-EXP(-SetUp!$B$52*H1863/SetUp!$B$56))*F1863)</f>
        <v>1.6467723518154288E-11</v>
      </c>
      <c r="K1863" s="57">
        <f t="shared" si="584"/>
        <v>2.6150015091471849E-11</v>
      </c>
      <c r="L1863" s="57">
        <f>IF(I1863&lt;=0,0,MIN(SetUp!$B$50*I1863^SetUp!$B$55,I1863))</f>
        <v>1.4510201592824706E-3</v>
      </c>
      <c r="M1863" s="57">
        <f t="shared" si="585"/>
        <v>0.20290449223109197</v>
      </c>
      <c r="N1863" s="57">
        <f>IF(SetUp!$B$62=0,X1863,(B1863-E1863)*(1-(H1863/SetUp!$B$66/SetUp!$B$56)))</f>
        <v>0</v>
      </c>
      <c r="O1863" s="57">
        <f>K1863*SetUp!$B$65</f>
        <v>0</v>
      </c>
      <c r="P1863" s="57">
        <f>MIN(SetUp!$B$54*L1863^SetUp!$B$51,L1863)</f>
        <v>8.3230337552177151E-4</v>
      </c>
      <c r="Q1863" s="57">
        <f t="shared" si="586"/>
        <v>2.6150015091471849E-11</v>
      </c>
      <c r="R1863" s="57">
        <f>IF((H1863+N1863-O1863)&gt;SetUp!$B$56,T1862+H1863+N1863-O1863-SetUp!$B$56,T1862)</f>
        <v>0</v>
      </c>
      <c r="S1863" s="57">
        <f>R1863*SetUp!$B$65</f>
        <v>0</v>
      </c>
      <c r="T1863" s="57">
        <f>IF((R1863-S1863)&lt;SetUp!$B$53,R1863-S1863,SetUp!$B$53)</f>
        <v>0</v>
      </c>
      <c r="U1863" s="57">
        <f t="shared" si="587"/>
        <v>0.20290449223109197</v>
      </c>
      <c r="V1863" s="57">
        <f>(L1863-P1863)/1000*SetUp!$B$13*1000000/SetUp!$B$48</f>
        <v>3.5191177100649014E-2</v>
      </c>
      <c r="W1863" s="57">
        <f t="shared" si="598"/>
        <v>-7.8713077722447622E-17</v>
      </c>
      <c r="X1863" s="57">
        <f>MAX((SetUp!$B$56*(1-($H1863/SetUp!$B$56)^2)*TANH(($B1863-$D1863)/SetUp!$B$56))/(1+$H1863/SetUp!$B$56*TANH(($B1863-$D1863)/SetUp!$B$56)),0)</f>
        <v>0</v>
      </c>
      <c r="AP1863" s="64">
        <v>29291</v>
      </c>
      <c r="AQ1863" s="55">
        <v>3</v>
      </c>
      <c r="AR1863" s="55">
        <v>71</v>
      </c>
      <c r="AS1863" s="66">
        <f t="shared" si="588"/>
        <v>7.782</v>
      </c>
      <c r="AT1863" s="66">
        <f t="shared" si="589"/>
        <v>32.75446362565097</v>
      </c>
      <c r="AU1863" s="55" t="str">
        <f>IF(OR($AP1863&lt;SetUp!$B$97,$AP1863&gt;SetUp!$B$98),"Não","Sim")</f>
        <v>Não</v>
      </c>
      <c r="AV1863" s="68">
        <f t="shared" si="590"/>
        <v>2.7896236305279607</v>
      </c>
      <c r="AW1863" s="68">
        <f t="shared" si="591"/>
        <v>5.7231515466262968</v>
      </c>
      <c r="AX1863" s="68">
        <f t="shared" si="592"/>
        <v>0.89109122646772376</v>
      </c>
      <c r="AY1863" s="68">
        <f t="shared" si="593"/>
        <v>1.5152704919887703</v>
      </c>
      <c r="AZ1863" s="68">
        <f t="shared" si="594"/>
        <v>24.97246362565097</v>
      </c>
      <c r="BA1863" s="68">
        <f t="shared" si="595"/>
        <v>2.9335279160983361</v>
      </c>
      <c r="BB1863" s="68">
        <f t="shared" si="596"/>
        <v>0.62417926552104652</v>
      </c>
    </row>
    <row r="1864" spans="1:54" x14ac:dyDescent="0.3">
      <c r="A1864" s="64">
        <v>28526</v>
      </c>
      <c r="B1864" s="57">
        <v>0.16800000000000001</v>
      </c>
      <c r="C1864" s="57">
        <v>0</v>
      </c>
      <c r="D1864" s="57">
        <v>4.8680000000000003</v>
      </c>
      <c r="E1864" s="57">
        <f t="shared" si="581"/>
        <v>0.16800000000000001</v>
      </c>
      <c r="F1864" s="57">
        <f t="shared" si="582"/>
        <v>4.7</v>
      </c>
      <c r="G1864" s="57">
        <f t="shared" si="583"/>
        <v>0</v>
      </c>
      <c r="H1864" s="57">
        <f>IF(Q1863&gt;SetUp!$B$56,SetUp!$B$56,Q1863)</f>
        <v>2.6150015091471849E-11</v>
      </c>
      <c r="I1864" s="57">
        <f t="shared" si="597"/>
        <v>0.20290449223109197</v>
      </c>
      <c r="J1864" s="57">
        <f>MIN(F1864,H1864,(1-EXP(-SetUp!$B$52*H1864/SetUp!$B$56))*F1864)</f>
        <v>1.920398284838143E-11</v>
      </c>
      <c r="K1864" s="57">
        <f t="shared" si="584"/>
        <v>6.9460322430904195E-12</v>
      </c>
      <c r="L1864" s="57">
        <f>IF(I1864&lt;=0,0,MIN(SetUp!$B$50*I1864^SetUp!$B$55,I1864))</f>
        <v>1.4338892918816881E-3</v>
      </c>
      <c r="M1864" s="57">
        <f t="shared" si="585"/>
        <v>0.20147060293921029</v>
      </c>
      <c r="N1864" s="57">
        <f>IF(SetUp!$B$62=0,X1864,(B1864-E1864)*(1-(H1864/SetUp!$B$66/SetUp!$B$56)))</f>
        <v>0</v>
      </c>
      <c r="O1864" s="57">
        <f>K1864*SetUp!$B$65</f>
        <v>0</v>
      </c>
      <c r="P1864" s="57">
        <f>MIN(SetUp!$B$54*L1864^SetUp!$B$51,L1864)</f>
        <v>8.226433204772003E-4</v>
      </c>
      <c r="Q1864" s="57">
        <f t="shared" si="586"/>
        <v>6.9460322430904195E-12</v>
      </c>
      <c r="R1864" s="57">
        <f>IF((H1864+N1864-O1864)&gt;SetUp!$B$56,T1863+H1864+N1864-O1864-SetUp!$B$56,T1863)</f>
        <v>0</v>
      </c>
      <c r="S1864" s="57">
        <f>R1864*SetUp!$B$65</f>
        <v>0</v>
      </c>
      <c r="T1864" s="57">
        <f>IF((R1864-S1864)&lt;SetUp!$B$53,R1864-S1864,SetUp!$B$53)</f>
        <v>0</v>
      </c>
      <c r="U1864" s="57">
        <f t="shared" si="587"/>
        <v>0.20147060293921029</v>
      </c>
      <c r="V1864" s="57">
        <f>(L1864-P1864)/1000*SetUp!$B$13*1000000/SetUp!$B$48</f>
        <v>3.4766254603613878E-2</v>
      </c>
      <c r="W1864" s="57">
        <f t="shared" si="598"/>
        <v>-7.8062556418956319E-18</v>
      </c>
      <c r="X1864" s="57">
        <f>MAX((SetUp!$B$56*(1-($H1864/SetUp!$B$56)^2)*TANH(($B1864-$D1864)/SetUp!$B$56))/(1+$H1864/SetUp!$B$56*TANH(($B1864-$D1864)/SetUp!$B$56)),0)</f>
        <v>0</v>
      </c>
      <c r="AP1864" s="64">
        <v>29292</v>
      </c>
      <c r="AQ1864" s="55">
        <v>3</v>
      </c>
      <c r="AR1864" s="55">
        <v>72</v>
      </c>
      <c r="AS1864" s="66">
        <f t="shared" si="588"/>
        <v>6.6719999999999997</v>
      </c>
      <c r="AT1864" s="66">
        <f t="shared" si="589"/>
        <v>27.208219986321648</v>
      </c>
      <c r="AU1864" s="55" t="str">
        <f>IF(OR($AP1864&lt;SetUp!$B$97,$AP1864&gt;SetUp!$B$98),"Não","Sim")</f>
        <v>Não</v>
      </c>
      <c r="AV1864" s="68">
        <f t="shared" si="590"/>
        <v>2.5830214865540704</v>
      </c>
      <c r="AW1864" s="68">
        <f t="shared" si="591"/>
        <v>5.2161499198471706</v>
      </c>
      <c r="AX1864" s="68">
        <f t="shared" si="592"/>
        <v>0.82425603762968225</v>
      </c>
      <c r="AY1864" s="68">
        <f t="shared" si="593"/>
        <v>1.4347001303352565</v>
      </c>
      <c r="AZ1864" s="68">
        <f t="shared" si="594"/>
        <v>20.536219986321647</v>
      </c>
      <c r="BA1864" s="68">
        <f t="shared" si="595"/>
        <v>2.6331284332931002</v>
      </c>
      <c r="BB1864" s="68">
        <f t="shared" si="596"/>
        <v>0.6104440927055742</v>
      </c>
    </row>
    <row r="1865" spans="1:54" x14ac:dyDescent="0.3">
      <c r="A1865" s="64">
        <v>28527</v>
      </c>
      <c r="B1865" s="57">
        <v>1.879</v>
      </c>
      <c r="C1865" s="57">
        <v>0</v>
      </c>
      <c r="D1865" s="57">
        <v>4.8680000000000003</v>
      </c>
      <c r="E1865" s="57">
        <f t="shared" si="581"/>
        <v>1.879</v>
      </c>
      <c r="F1865" s="57">
        <f t="shared" si="582"/>
        <v>2.9890000000000003</v>
      </c>
      <c r="G1865" s="57">
        <f t="shared" si="583"/>
        <v>0</v>
      </c>
      <c r="H1865" s="57">
        <f>IF(Q1864&gt;SetUp!$B$56,SetUp!$B$56,Q1864)</f>
        <v>6.9460322430904195E-12</v>
      </c>
      <c r="I1865" s="57">
        <f t="shared" si="597"/>
        <v>0.20147060293921029</v>
      </c>
      <c r="J1865" s="57">
        <f>MIN(F1865,H1865,(1-EXP(-SetUp!$B$52*H1865/SetUp!$B$56))*F1865)</f>
        <v>3.2441231923030504E-12</v>
      </c>
      <c r="K1865" s="57">
        <f t="shared" si="584"/>
        <v>3.7019090507873687E-12</v>
      </c>
      <c r="L1865" s="57">
        <f>IF(I1865&lt;=0,0,MIN(SetUp!$B$50*I1865^SetUp!$B$55,I1865))</f>
        <v>1.4170407124531029E-3</v>
      </c>
      <c r="M1865" s="57">
        <f t="shared" si="585"/>
        <v>0.20005356222675719</v>
      </c>
      <c r="N1865" s="57">
        <f>IF(SetUp!$B$62=0,X1865,(B1865-E1865)*(1-(H1865/SetUp!$B$66/SetUp!$B$56)))</f>
        <v>0</v>
      </c>
      <c r="O1865" s="57">
        <f>K1865*SetUp!$B$65</f>
        <v>0</v>
      </c>
      <c r="P1865" s="57">
        <f>MIN(SetUp!$B$54*L1865^SetUp!$B$51,L1865)</f>
        <v>8.131405317484342E-4</v>
      </c>
      <c r="Q1865" s="57">
        <f t="shared" si="586"/>
        <v>3.7019090507873687E-12</v>
      </c>
      <c r="R1865" s="57">
        <f>IF((H1865+N1865-O1865)&gt;SetUp!$B$56,T1864+H1865+N1865-O1865-SetUp!$B$56,T1864)</f>
        <v>0</v>
      </c>
      <c r="S1865" s="57">
        <f>R1865*SetUp!$B$65</f>
        <v>0</v>
      </c>
      <c r="T1865" s="57">
        <f>IF((R1865-S1865)&lt;SetUp!$B$53,R1865-S1865,SetUp!$B$53)</f>
        <v>0</v>
      </c>
      <c r="U1865" s="57">
        <f t="shared" si="587"/>
        <v>0.20005356222675719</v>
      </c>
      <c r="V1865" s="57">
        <f>(L1865-P1865)/1000*SetUp!$B$13*1000000/SetUp!$B$48</f>
        <v>3.4348443048720576E-2</v>
      </c>
      <c r="W1865" s="57">
        <f t="shared" si="598"/>
        <v>-3.3610267347050637E-17</v>
      </c>
      <c r="X1865" s="57">
        <f>MAX((SetUp!$B$56*(1-($H1865/SetUp!$B$56)^2)*TANH(($B1865-$D1865)/SetUp!$B$56))/(1+$H1865/SetUp!$B$56*TANH(($B1865-$D1865)/SetUp!$B$56)),0)</f>
        <v>0</v>
      </c>
      <c r="AP1865" s="64">
        <v>29293</v>
      </c>
      <c r="AQ1865" s="55">
        <v>3</v>
      </c>
      <c r="AR1865" s="55">
        <v>73</v>
      </c>
      <c r="AS1865" s="66">
        <f t="shared" si="588"/>
        <v>6.1589999999999998</v>
      </c>
      <c r="AT1865" s="66">
        <f t="shared" si="589"/>
        <v>22.913093807702143</v>
      </c>
      <c r="AU1865" s="55" t="str">
        <f>IF(OR($AP1865&lt;SetUp!$B$97,$AP1865&gt;SetUp!$B$98),"Não","Sim")</f>
        <v>Não</v>
      </c>
      <c r="AV1865" s="68">
        <f t="shared" si="590"/>
        <v>2.4817332652805377</v>
      </c>
      <c r="AW1865" s="68">
        <f t="shared" si="591"/>
        <v>4.7867623512873649</v>
      </c>
      <c r="AX1865" s="68">
        <f t="shared" si="592"/>
        <v>0.7895102040902543</v>
      </c>
      <c r="AY1865" s="68">
        <f t="shared" si="593"/>
        <v>1.3600837331395765</v>
      </c>
      <c r="AZ1865" s="68">
        <f t="shared" si="594"/>
        <v>16.754093807702144</v>
      </c>
      <c r="BA1865" s="68">
        <f t="shared" si="595"/>
        <v>2.3050290860068272</v>
      </c>
      <c r="BB1865" s="68">
        <f t="shared" si="596"/>
        <v>0.57057352904932224</v>
      </c>
    </row>
    <row r="1866" spans="1:54" x14ac:dyDescent="0.3">
      <c r="A1866" s="64">
        <v>28528</v>
      </c>
      <c r="B1866" s="57">
        <v>12.47</v>
      </c>
      <c r="C1866" s="57">
        <v>0</v>
      </c>
      <c r="D1866" s="57">
        <v>4.8680000000000003</v>
      </c>
      <c r="E1866" s="57">
        <f t="shared" si="581"/>
        <v>4.8680000000000003</v>
      </c>
      <c r="F1866" s="57">
        <f t="shared" si="582"/>
        <v>0</v>
      </c>
      <c r="G1866" s="57">
        <f t="shared" si="583"/>
        <v>3.5551543867829771E-2</v>
      </c>
      <c r="H1866" s="57">
        <f>IF(Q1865&gt;SetUp!$B$56,SetUp!$B$56,Q1865)</f>
        <v>3.7019090507873687E-12</v>
      </c>
      <c r="I1866" s="57">
        <f t="shared" si="597"/>
        <v>0.23560510609458696</v>
      </c>
      <c r="J1866" s="57">
        <f>MIN(F1866,H1866,(1-EXP(-SetUp!$B$52*H1866/SetUp!$B$56))*F1866)</f>
        <v>0</v>
      </c>
      <c r="K1866" s="57">
        <f t="shared" si="584"/>
        <v>3.7019090507873687E-12</v>
      </c>
      <c r="L1866" s="57">
        <f>IF(I1866&lt;=0,0,MIN(SetUp!$B$50*I1866^SetUp!$B$55,I1866))</f>
        <v>1.8393767035263396E-3</v>
      </c>
      <c r="M1866" s="57">
        <f t="shared" si="585"/>
        <v>0.23376572939106061</v>
      </c>
      <c r="N1866" s="57">
        <f>IF(SetUp!$B$62=0,X1866,(B1866-E1866)*(1-(H1866/SetUp!$B$66/SetUp!$B$56)))</f>
        <v>7.5664484561321705</v>
      </c>
      <c r="O1866" s="57">
        <f>K1866*SetUp!$B$65</f>
        <v>0</v>
      </c>
      <c r="P1866" s="57">
        <f>MIN(SetUp!$B$54*L1866^SetUp!$B$51,L1866)</f>
        <v>1.0508160820305141E-3</v>
      </c>
      <c r="Q1866" s="57">
        <f t="shared" si="586"/>
        <v>7.5664484561358725</v>
      </c>
      <c r="R1866" s="57">
        <f>IF((H1866+N1866-O1866)&gt;SetUp!$B$56,T1865+H1866+N1866-O1866-SetUp!$B$56,T1865)</f>
        <v>0</v>
      </c>
      <c r="S1866" s="57">
        <f>R1866*SetUp!$B$65</f>
        <v>0</v>
      </c>
      <c r="T1866" s="57">
        <f>IF((R1866-S1866)&lt;SetUp!$B$53,R1866-S1866,SetUp!$B$53)</f>
        <v>0</v>
      </c>
      <c r="U1866" s="57">
        <f t="shared" si="587"/>
        <v>0.23376572939106061</v>
      </c>
      <c r="V1866" s="57">
        <f>(L1866-P1866)/1000*SetUp!$B$13*1000000/SetUp!$B$48</f>
        <v>4.4851501064807793E-2</v>
      </c>
      <c r="W1866" s="57">
        <f t="shared" si="598"/>
        <v>-1.7889335846010823E-16</v>
      </c>
      <c r="X1866" s="57">
        <f>MAX((SetUp!$B$56*(1-($H1866/SetUp!$B$56)^2)*TANH(($B1866-$D1866)/SetUp!$B$56))/(1+$H1866/SetUp!$B$56*TANH(($B1866-$D1866)/SetUp!$B$56)),0)</f>
        <v>7.5664484561321705</v>
      </c>
      <c r="AP1866" s="64">
        <v>29294</v>
      </c>
      <c r="AQ1866" s="55">
        <v>3</v>
      </c>
      <c r="AR1866" s="55">
        <v>74</v>
      </c>
      <c r="AS1866" s="66">
        <f t="shared" si="588"/>
        <v>3.6230000000000002</v>
      </c>
      <c r="AT1866" s="66">
        <f t="shared" si="589"/>
        <v>19.523996409546708</v>
      </c>
      <c r="AU1866" s="55" t="str">
        <f>IF(OR($AP1866&lt;SetUp!$B$97,$AP1866&gt;SetUp!$B$98),"Não","Sim")</f>
        <v>Não</v>
      </c>
      <c r="AV1866" s="68">
        <f t="shared" si="590"/>
        <v>1.9034179782696181</v>
      </c>
      <c r="AW1866" s="68">
        <f t="shared" si="591"/>
        <v>4.4185966561281322</v>
      </c>
      <c r="AX1866" s="68">
        <f t="shared" si="592"/>
        <v>0.55906833403453682</v>
      </c>
      <c r="AY1866" s="68">
        <f t="shared" si="593"/>
        <v>1.2905687191179502</v>
      </c>
      <c r="AZ1866" s="68">
        <f t="shared" si="594"/>
        <v>15.900996409546707</v>
      </c>
      <c r="BA1866" s="68">
        <f t="shared" si="595"/>
        <v>2.5151786778585139</v>
      </c>
      <c r="BB1866" s="68">
        <f t="shared" si="596"/>
        <v>0.73150038508341342</v>
      </c>
    </row>
    <row r="1867" spans="1:54" x14ac:dyDescent="0.3">
      <c r="A1867" s="64">
        <v>28529</v>
      </c>
      <c r="B1867" s="57">
        <v>18.010000000000002</v>
      </c>
      <c r="C1867" s="57">
        <v>0</v>
      </c>
      <c r="D1867" s="57">
        <v>4.8680000000000003</v>
      </c>
      <c r="E1867" s="57">
        <f t="shared" si="581"/>
        <v>4.8680000000000003</v>
      </c>
      <c r="F1867" s="57">
        <f t="shared" si="582"/>
        <v>0</v>
      </c>
      <c r="G1867" s="57">
        <f t="shared" si="583"/>
        <v>0.66160098264410117</v>
      </c>
      <c r="H1867" s="57">
        <f>IF(Q1866&gt;SetUp!$B$56,SetUp!$B$56,Q1866)</f>
        <v>7.5664484561358725</v>
      </c>
      <c r="I1867" s="57">
        <f t="shared" si="597"/>
        <v>0.89536671203516183</v>
      </c>
      <c r="J1867" s="57">
        <f>MIN(F1867,H1867,(1-EXP(-SetUp!$B$52*H1867/SetUp!$B$56))*F1867)</f>
        <v>0</v>
      </c>
      <c r="K1867" s="57">
        <f t="shared" si="584"/>
        <v>7.5664484561358725</v>
      </c>
      <c r="L1867" s="57">
        <f>IF(I1867&lt;=0,0,MIN(SetUp!$B$50*I1867^SetUp!$B$55,I1867))</f>
        <v>1.7022803708758052E-2</v>
      </c>
      <c r="M1867" s="57">
        <f t="shared" si="585"/>
        <v>0.87834390832640374</v>
      </c>
      <c r="N1867" s="57">
        <f>IF(SetUp!$B$62=0,X1867,(B1867-E1867)*(1-(H1867/SetUp!$B$66/SetUp!$B$56)))</f>
        <v>12.4803990173559</v>
      </c>
      <c r="O1867" s="57">
        <f>K1867*SetUp!$B$65</f>
        <v>0</v>
      </c>
      <c r="P1867" s="57">
        <f>MIN(SetUp!$B$54*L1867^SetUp!$B$51,L1867)</f>
        <v>9.3636996506624524E-3</v>
      </c>
      <c r="Q1867" s="57">
        <f t="shared" si="586"/>
        <v>20.046847473491773</v>
      </c>
      <c r="R1867" s="57">
        <f>IF((H1867+N1867-O1867)&gt;SetUp!$B$56,T1866+H1867+N1867-O1867-SetUp!$B$56,T1866)</f>
        <v>0</v>
      </c>
      <c r="S1867" s="57">
        <f>R1867*SetUp!$B$65</f>
        <v>0</v>
      </c>
      <c r="T1867" s="57">
        <f>IF((R1867-S1867)&lt;SetUp!$B$53,R1867-S1867,SetUp!$B$53)</f>
        <v>0</v>
      </c>
      <c r="U1867" s="57">
        <f t="shared" si="587"/>
        <v>0.87834390832640374</v>
      </c>
      <c r="V1867" s="57">
        <f>(L1867-P1867)/1000*SetUp!$B$13*1000000/SetUp!$B$48</f>
        <v>0.43563209276861792</v>
      </c>
      <c r="W1867" s="57">
        <f t="shared" si="598"/>
        <v>-9.1940344226770776E-16</v>
      </c>
      <c r="X1867" s="57">
        <f>MAX((SetUp!$B$56*(1-($H1867/SetUp!$B$56)^2)*TANH(($B1867-$D1867)/SetUp!$B$56))/(1+$H1867/SetUp!$B$56*TANH(($B1867-$D1867)/SetUp!$B$56)),0)</f>
        <v>12.4803990173559</v>
      </c>
      <c r="AP1867" s="64">
        <v>29295</v>
      </c>
      <c r="AQ1867" s="55">
        <v>3</v>
      </c>
      <c r="AR1867" s="55">
        <v>75</v>
      </c>
      <c r="AS1867" s="66">
        <f t="shared" si="588"/>
        <v>2.3940000000000001</v>
      </c>
      <c r="AT1867" s="66">
        <f t="shared" si="589"/>
        <v>16.806504834557064</v>
      </c>
      <c r="AU1867" s="55" t="str">
        <f>IF(OR($AP1867&lt;SetUp!$B$97,$AP1867&gt;SetUp!$B$98),"Não","Sim")</f>
        <v>Não</v>
      </c>
      <c r="AV1867" s="68">
        <f t="shared" si="590"/>
        <v>1.5472556349873152</v>
      </c>
      <c r="AW1867" s="68">
        <f t="shared" si="591"/>
        <v>4.0995737381534028</v>
      </c>
      <c r="AX1867" s="68">
        <f t="shared" si="592"/>
        <v>0.37912414607039191</v>
      </c>
      <c r="AY1867" s="68">
        <f t="shared" si="593"/>
        <v>1.2254774047605559</v>
      </c>
      <c r="AZ1867" s="68">
        <f t="shared" si="594"/>
        <v>14.412504834557064</v>
      </c>
      <c r="BA1867" s="68">
        <f t="shared" si="595"/>
        <v>2.5523181031660878</v>
      </c>
      <c r="BB1867" s="68">
        <f t="shared" si="596"/>
        <v>0.84635325869016398</v>
      </c>
    </row>
    <row r="1868" spans="1:54" x14ac:dyDescent="0.3">
      <c r="A1868" s="64">
        <v>28530</v>
      </c>
      <c r="B1868" s="57">
        <v>6.1559999999999997</v>
      </c>
      <c r="C1868" s="57">
        <v>0</v>
      </c>
      <c r="D1868" s="57">
        <v>4.8680000000000003</v>
      </c>
      <c r="E1868" s="57">
        <f t="shared" si="581"/>
        <v>4.8680000000000003</v>
      </c>
      <c r="F1868" s="57">
        <f t="shared" si="582"/>
        <v>0</v>
      </c>
      <c r="G1868" s="57">
        <f t="shared" si="583"/>
        <v>0.1338028329107257</v>
      </c>
      <c r="H1868" s="57">
        <f>IF(Q1867&gt;SetUp!$B$56,SetUp!$B$56,Q1867)</f>
        <v>20.046847473491773</v>
      </c>
      <c r="I1868" s="57">
        <f t="shared" si="597"/>
        <v>1.0121467412371294</v>
      </c>
      <c r="J1868" s="57">
        <f>MIN(F1868,H1868,(1-EXP(-SetUp!$B$52*H1868/SetUp!$B$56))*F1868)</f>
        <v>0</v>
      </c>
      <c r="K1868" s="57">
        <f t="shared" si="584"/>
        <v>20.046847473491773</v>
      </c>
      <c r="L1868" s="57">
        <f>IF(I1868&lt;=0,0,MIN(SetUp!$B$50*I1868^SetUp!$B$55,I1868))</f>
        <v>2.0881834672883681E-2</v>
      </c>
      <c r="M1868" s="57">
        <f t="shared" si="585"/>
        <v>0.99126490656424582</v>
      </c>
      <c r="N1868" s="57">
        <f>IF(SetUp!$B$62=0,X1868,(B1868-E1868)*(1-(H1868/SetUp!$B$66/SetUp!$B$56)))</f>
        <v>1.1541971670892737</v>
      </c>
      <c r="O1868" s="57">
        <f>K1868*SetUp!$B$65</f>
        <v>0</v>
      </c>
      <c r="P1868" s="57">
        <f>MIN(SetUp!$B$54*L1868^SetUp!$B$51,L1868)</f>
        <v>1.144657189299465E-2</v>
      </c>
      <c r="Q1868" s="57">
        <f t="shared" si="586"/>
        <v>21.201044640581046</v>
      </c>
      <c r="R1868" s="57">
        <f>IF((H1868+N1868-O1868)&gt;SetUp!$B$56,T1867+H1868+N1868-O1868-SetUp!$B$56,T1867)</f>
        <v>0</v>
      </c>
      <c r="S1868" s="57">
        <f>R1868*SetUp!$B$65</f>
        <v>0</v>
      </c>
      <c r="T1868" s="57">
        <f>IF((R1868-S1868)&lt;SetUp!$B$53,R1868-S1868,SetUp!$B$53)</f>
        <v>0</v>
      </c>
      <c r="U1868" s="57">
        <f t="shared" si="587"/>
        <v>0.99126490656424582</v>
      </c>
      <c r="V1868" s="57">
        <f>(L1868-P1868)/1000*SetUp!$B$13*1000000/SetUp!$B$48</f>
        <v>0.5366558855249336</v>
      </c>
      <c r="W1868" s="57">
        <f t="shared" si="598"/>
        <v>-1.6653345369377348E-16</v>
      </c>
      <c r="X1868" s="57">
        <f>MAX((SetUp!$B$56*(1-($H1868/SetUp!$B$56)^2)*TANH(($B1868-$D1868)/SetUp!$B$56))/(1+$H1868/SetUp!$B$56*TANH(($B1868-$D1868)/SetUp!$B$56)),0)</f>
        <v>1.1541971670892737</v>
      </c>
      <c r="AP1868" s="64">
        <v>29296</v>
      </c>
      <c r="AQ1868" s="55">
        <v>3</v>
      </c>
      <c r="AR1868" s="55">
        <v>76</v>
      </c>
      <c r="AS1868" s="66">
        <f t="shared" si="588"/>
        <v>1.9</v>
      </c>
      <c r="AT1868" s="66">
        <f t="shared" si="589"/>
        <v>14.596930479589016</v>
      </c>
      <c r="AU1868" s="55" t="str">
        <f>IF(OR($AP1868&lt;SetUp!$B$97,$AP1868&gt;SetUp!$B$98),"Não","Sim")</f>
        <v>Não</v>
      </c>
      <c r="AV1868" s="68">
        <f t="shared" si="590"/>
        <v>1.3784048752090221</v>
      </c>
      <c r="AW1868" s="68">
        <f t="shared" si="591"/>
        <v>3.8205929486912127</v>
      </c>
      <c r="AX1868" s="68">
        <f t="shared" si="592"/>
        <v>0.27875360095282892</v>
      </c>
      <c r="AY1868" s="68">
        <f t="shared" si="593"/>
        <v>1.164261539624855</v>
      </c>
      <c r="AZ1868" s="68">
        <f t="shared" si="594"/>
        <v>12.696930479589016</v>
      </c>
      <c r="BA1868" s="68">
        <f t="shared" si="595"/>
        <v>2.4421880734821908</v>
      </c>
      <c r="BB1868" s="68">
        <f t="shared" si="596"/>
        <v>0.88550793867202615</v>
      </c>
    </row>
    <row r="1869" spans="1:54" x14ac:dyDescent="0.3">
      <c r="A1869" s="64">
        <v>28531</v>
      </c>
      <c r="B1869" s="57">
        <v>11.478</v>
      </c>
      <c r="C1869" s="57">
        <v>0</v>
      </c>
      <c r="D1869" s="57">
        <v>4.8680000000000003</v>
      </c>
      <c r="E1869" s="57">
        <f t="shared" si="581"/>
        <v>4.8680000000000003</v>
      </c>
      <c r="F1869" s="57">
        <f t="shared" si="582"/>
        <v>0</v>
      </c>
      <c r="G1869" s="57">
        <f t="shared" si="583"/>
        <v>0.93951964971872215</v>
      </c>
      <c r="H1869" s="57">
        <f>IF(Q1868&gt;SetUp!$B$56,SetUp!$B$56,Q1868)</f>
        <v>21.201044640581046</v>
      </c>
      <c r="I1869" s="57">
        <f t="shared" si="597"/>
        <v>1.930784556282968</v>
      </c>
      <c r="J1869" s="57">
        <f>MIN(F1869,H1869,(1-EXP(-SetUp!$B$52*H1869/SetUp!$B$56))*F1869)</f>
        <v>0</v>
      </c>
      <c r="K1869" s="57">
        <f t="shared" si="584"/>
        <v>21.201044640581046</v>
      </c>
      <c r="L1869" s="57">
        <f>IF(I1869&lt;=0,0,MIN(SetUp!$B$50*I1869^SetUp!$B$55,I1869))</f>
        <v>6.1270658096528645E-2</v>
      </c>
      <c r="M1869" s="57">
        <f t="shared" si="585"/>
        <v>1.8695138981864394</v>
      </c>
      <c r="N1869" s="57">
        <f>IF(SetUp!$B$62=0,X1869,(B1869-E1869)*(1-(H1869/SetUp!$B$66/SetUp!$B$56)))</f>
        <v>5.6704803502812773</v>
      </c>
      <c r="O1869" s="57">
        <f>K1869*SetUp!$B$65</f>
        <v>0</v>
      </c>
      <c r="P1869" s="57">
        <f>MIN(SetUp!$B$54*L1869^SetUp!$B$51,L1869)</f>
        <v>3.2976649932720967E-2</v>
      </c>
      <c r="Q1869" s="57">
        <f t="shared" si="586"/>
        <v>26.871524990862323</v>
      </c>
      <c r="R1869" s="57">
        <f>IF((H1869+N1869-O1869)&gt;SetUp!$B$56,T1868+H1869+N1869-O1869-SetUp!$B$56,T1868)</f>
        <v>0</v>
      </c>
      <c r="S1869" s="57">
        <f>R1869*SetUp!$B$65</f>
        <v>0</v>
      </c>
      <c r="T1869" s="57">
        <f>IF((R1869-S1869)&lt;SetUp!$B$53,R1869-S1869,SetUp!$B$53)</f>
        <v>0</v>
      </c>
      <c r="U1869" s="57">
        <f t="shared" si="587"/>
        <v>1.8695138981864394</v>
      </c>
      <c r="V1869" s="57">
        <f>(L1869-P1869)/1000*SetUp!$B$13*1000000/SetUp!$B$48</f>
        <v>1.6092976274664488</v>
      </c>
      <c r="W1869" s="57">
        <f t="shared" si="598"/>
        <v>7.7021722333370235E-16</v>
      </c>
      <c r="X1869" s="57">
        <f>MAX((SetUp!$B$56*(1-($H1869/SetUp!$B$56)^2)*TANH(($B1869-$D1869)/SetUp!$B$56))/(1+$H1869/SetUp!$B$56*TANH(($B1869-$D1869)/SetUp!$B$56)),0)</f>
        <v>5.6704803502812773</v>
      </c>
      <c r="AP1869" s="64">
        <v>29297</v>
      </c>
      <c r="AQ1869" s="55">
        <v>3</v>
      </c>
      <c r="AR1869" s="55">
        <v>77</v>
      </c>
      <c r="AS1869" s="66">
        <f t="shared" si="588"/>
        <v>1.48</v>
      </c>
      <c r="AT1869" s="66">
        <f t="shared" si="589"/>
        <v>12.778234787927172</v>
      </c>
      <c r="AU1869" s="55" t="str">
        <f>IF(OR($AP1869&lt;SetUp!$B$97,$AP1869&gt;SetUp!$B$98),"Não","Sim")</f>
        <v>Não</v>
      </c>
      <c r="AV1869" s="68">
        <f t="shared" si="590"/>
        <v>1.2165525060596438</v>
      </c>
      <c r="AW1869" s="68">
        <f t="shared" si="591"/>
        <v>3.5746656889738895</v>
      </c>
      <c r="AX1869" s="68">
        <f t="shared" si="592"/>
        <v>0.17026171539495738</v>
      </c>
      <c r="AY1869" s="68">
        <f t="shared" si="593"/>
        <v>1.1064708636180345</v>
      </c>
      <c r="AZ1869" s="68">
        <f t="shared" si="594"/>
        <v>11.298234787927171</v>
      </c>
      <c r="BA1869" s="68">
        <f t="shared" si="595"/>
        <v>2.3581131829142459</v>
      </c>
      <c r="BB1869" s="68">
        <f t="shared" si="596"/>
        <v>0.9362091482230771</v>
      </c>
    </row>
    <row r="1870" spans="1:54" x14ac:dyDescent="0.3">
      <c r="A1870" s="64">
        <v>28532</v>
      </c>
      <c r="B1870" s="57">
        <v>19.753</v>
      </c>
      <c r="C1870" s="57">
        <v>0.59699999999999998</v>
      </c>
      <c r="D1870" s="57">
        <v>4.8680000000000003</v>
      </c>
      <c r="E1870" s="57">
        <f t="shared" si="581"/>
        <v>4.8680000000000003</v>
      </c>
      <c r="F1870" s="57">
        <f t="shared" si="582"/>
        <v>0</v>
      </c>
      <c r="G1870" s="57">
        <f t="shared" si="583"/>
        <v>3.8947332440097551</v>
      </c>
      <c r="H1870" s="57">
        <f>IF(Q1869&gt;SetUp!$B$56,SetUp!$B$56,Q1869)</f>
        <v>26.871524990862323</v>
      </c>
      <c r="I1870" s="57">
        <f t="shared" si="597"/>
        <v>5.7642471421961945</v>
      </c>
      <c r="J1870" s="57">
        <f>MIN(F1870,H1870,(1-EXP(-SetUp!$B$52*H1870/SetUp!$B$56))*F1870)</f>
        <v>0</v>
      </c>
      <c r="K1870" s="57">
        <f t="shared" si="584"/>
        <v>26.871524990862323</v>
      </c>
      <c r="L1870" s="57">
        <f>IF(I1870&lt;=0,0,MIN(SetUp!$B$50*I1870^SetUp!$B$55,I1870))</f>
        <v>0.37925720426241033</v>
      </c>
      <c r="M1870" s="57">
        <f t="shared" si="585"/>
        <v>5.384989937933784</v>
      </c>
      <c r="N1870" s="57">
        <f>IF(SetUp!$B$62=0,X1870,(B1870-E1870)*(1-(H1870/SetUp!$B$66/SetUp!$B$56)))</f>
        <v>10.990266755990245</v>
      </c>
      <c r="O1870" s="57">
        <f>K1870*SetUp!$B$65</f>
        <v>0</v>
      </c>
      <c r="P1870" s="57">
        <f>MIN(SetUp!$B$54*L1870^SetUp!$B$51,L1870)</f>
        <v>0.19788815971254659</v>
      </c>
      <c r="Q1870" s="57">
        <f t="shared" si="586"/>
        <v>37.861791746852568</v>
      </c>
      <c r="R1870" s="57">
        <f>IF((H1870+N1870-O1870)&gt;SetUp!$B$56,T1869+H1870+N1870-O1870-SetUp!$B$56,T1869)</f>
        <v>0</v>
      </c>
      <c r="S1870" s="57">
        <f>R1870*SetUp!$B$65</f>
        <v>0</v>
      </c>
      <c r="T1870" s="57">
        <f>IF((R1870-S1870)&lt;SetUp!$B$53,R1870-S1870,SetUp!$B$53)</f>
        <v>0</v>
      </c>
      <c r="U1870" s="57">
        <f t="shared" si="587"/>
        <v>5.384989937933784</v>
      </c>
      <c r="V1870" s="57">
        <f>(L1870-P1870)/1000*SetUp!$B$13*1000000/SetUp!$B$48</f>
        <v>10.315851024009634</v>
      </c>
      <c r="W1870" s="57">
        <f t="shared" si="598"/>
        <v>-3.7192471324942744E-15</v>
      </c>
      <c r="X1870" s="57">
        <f>MAX((SetUp!$B$56*(1-($H1870/SetUp!$B$56)^2)*TANH(($B1870-$D1870)/SetUp!$B$56))/(1+$H1870/SetUp!$B$56*TANH(($B1870-$D1870)/SetUp!$B$56)),0)</f>
        <v>10.990266755990245</v>
      </c>
      <c r="AP1870" s="64">
        <v>29298</v>
      </c>
      <c r="AQ1870" s="55">
        <v>3</v>
      </c>
      <c r="AR1870" s="55">
        <v>78</v>
      </c>
      <c r="AS1870" s="66">
        <f t="shared" si="588"/>
        <v>1.2090000000000001</v>
      </c>
      <c r="AT1870" s="66">
        <f t="shared" si="589"/>
        <v>11.264988667287106</v>
      </c>
      <c r="AU1870" s="55" t="str">
        <f>IF(OR($AP1870&lt;SetUp!$B$97,$AP1870&gt;SetUp!$B$98),"Não","Sim")</f>
        <v>Não</v>
      </c>
      <c r="AV1870" s="68">
        <f t="shared" si="590"/>
        <v>1.0995453605922769</v>
      </c>
      <c r="AW1870" s="68">
        <f t="shared" si="591"/>
        <v>3.3563356011112933</v>
      </c>
      <c r="AX1870" s="68">
        <f t="shared" si="592"/>
        <v>8.2426300860771906E-2</v>
      </c>
      <c r="AY1870" s="68">
        <f t="shared" si="593"/>
        <v>1.0517307591546432</v>
      </c>
      <c r="AZ1870" s="68">
        <f t="shared" si="594"/>
        <v>10.055988667287107</v>
      </c>
      <c r="BA1870" s="68">
        <f t="shared" si="595"/>
        <v>2.2567902405190163</v>
      </c>
      <c r="BB1870" s="68">
        <f t="shared" si="596"/>
        <v>0.96930445829387124</v>
      </c>
    </row>
    <row r="1871" spans="1:54" x14ac:dyDescent="0.3">
      <c r="A1871" s="64">
        <v>28533</v>
      </c>
      <c r="B1871" s="57">
        <v>10.188000000000001</v>
      </c>
      <c r="C1871" s="57">
        <v>2.8149999999999999</v>
      </c>
      <c r="D1871" s="57">
        <v>4.8680000000000003</v>
      </c>
      <c r="E1871" s="57">
        <f t="shared" si="581"/>
        <v>4.8680000000000003</v>
      </c>
      <c r="F1871" s="57">
        <f t="shared" si="582"/>
        <v>0</v>
      </c>
      <c r="G1871" s="57">
        <f t="shared" si="583"/>
        <v>2.0311917370287422</v>
      </c>
      <c r="H1871" s="57">
        <f>IF(Q1870&gt;SetUp!$B$56,SetUp!$B$56,Q1870)</f>
        <v>37.861791746852568</v>
      </c>
      <c r="I1871" s="57">
        <f t="shared" si="597"/>
        <v>7.4161816749625267</v>
      </c>
      <c r="J1871" s="57">
        <f>MIN(F1871,H1871,(1-EXP(-SetUp!$B$52*H1871/SetUp!$B$56))*F1871)</f>
        <v>0</v>
      </c>
      <c r="K1871" s="57">
        <f t="shared" si="584"/>
        <v>37.861791746852568</v>
      </c>
      <c r="L1871" s="57">
        <f>IF(I1871&lt;=0,0,MIN(SetUp!$B$50*I1871^SetUp!$B$55,I1871))</f>
        <v>0.57720504468073108</v>
      </c>
      <c r="M1871" s="57">
        <f t="shared" si="585"/>
        <v>6.8389766302817954</v>
      </c>
      <c r="N1871" s="57">
        <f>IF(SetUp!$B$62=0,X1871,(B1871-E1871)*(1-(H1871/SetUp!$B$66/SetUp!$B$56)))</f>
        <v>3.2888082629712581</v>
      </c>
      <c r="O1871" s="57">
        <f>K1871*SetUp!$B$65</f>
        <v>0</v>
      </c>
      <c r="P1871" s="57">
        <f>MIN(SetUp!$B$54*L1871^SetUp!$B$51,L1871)</f>
        <v>0.29902890998456999</v>
      </c>
      <c r="Q1871" s="57">
        <f t="shared" si="586"/>
        <v>41.150600009823826</v>
      </c>
      <c r="R1871" s="57">
        <f>IF((H1871+N1871-O1871)&gt;SetUp!$B$56,T1870+H1871+N1871-O1871-SetUp!$B$56,T1870)</f>
        <v>0</v>
      </c>
      <c r="S1871" s="57">
        <f>R1871*SetUp!$B$65</f>
        <v>0</v>
      </c>
      <c r="T1871" s="57">
        <f>IF((R1871-S1871)&lt;SetUp!$B$53,R1871-S1871,SetUp!$B$53)</f>
        <v>0</v>
      </c>
      <c r="U1871" s="57">
        <f t="shared" si="587"/>
        <v>6.8389766302817954</v>
      </c>
      <c r="V1871" s="57">
        <f>(L1871-P1871)/1000*SetUp!$B$13*1000000/SetUp!$B$48</f>
        <v>15.822014010618503</v>
      </c>
      <c r="W1871" s="57">
        <f t="shared" si="598"/>
        <v>4.2188474935755949E-15</v>
      </c>
      <c r="X1871" s="57">
        <f>MAX((SetUp!$B$56*(1-($H1871/SetUp!$B$56)^2)*TANH(($B1871-$D1871)/SetUp!$B$56))/(1+$H1871/SetUp!$B$56*TANH(($B1871-$D1871)/SetUp!$B$56)),0)</f>
        <v>3.2888082629712581</v>
      </c>
      <c r="AP1871" s="64">
        <v>29299</v>
      </c>
      <c r="AQ1871" s="55">
        <v>3</v>
      </c>
      <c r="AR1871" s="55">
        <v>79</v>
      </c>
      <c r="AS1871" s="66">
        <f t="shared" si="588"/>
        <v>1.048</v>
      </c>
      <c r="AT1871" s="66">
        <f t="shared" si="589"/>
        <v>9.9936926965705801</v>
      </c>
      <c r="AU1871" s="55" t="str">
        <f>IF(OR($AP1871&lt;SetUp!$B$97,$AP1871&gt;SetUp!$B$98),"Não","Sim")</f>
        <v>Não</v>
      </c>
      <c r="AV1871" s="68">
        <f t="shared" si="590"/>
        <v>1.0237187113655781</v>
      </c>
      <c r="AW1871" s="68">
        <f t="shared" si="591"/>
        <v>3.1612802306297652</v>
      </c>
      <c r="AX1871" s="68">
        <f t="shared" si="592"/>
        <v>2.0361282647707864E-2</v>
      </c>
      <c r="AY1871" s="68">
        <f t="shared" si="593"/>
        <v>0.99972599087046854</v>
      </c>
      <c r="AZ1871" s="68">
        <f t="shared" si="594"/>
        <v>8.9456926965705801</v>
      </c>
      <c r="BA1871" s="68">
        <f t="shared" si="595"/>
        <v>2.137561519264187</v>
      </c>
      <c r="BB1871" s="68">
        <f t="shared" si="596"/>
        <v>0.97936470822276067</v>
      </c>
    </row>
    <row r="1872" spans="1:54" x14ac:dyDescent="0.3">
      <c r="A1872" s="64">
        <v>28534</v>
      </c>
      <c r="B1872" s="57">
        <v>5.1210000000000004</v>
      </c>
      <c r="C1872" s="57">
        <v>1.48</v>
      </c>
      <c r="D1872" s="57">
        <v>4.8680000000000003</v>
      </c>
      <c r="E1872" s="57">
        <f t="shared" si="581"/>
        <v>4.8680000000000003</v>
      </c>
      <c r="F1872" s="57">
        <f t="shared" si="582"/>
        <v>0</v>
      </c>
      <c r="G1872" s="57">
        <f t="shared" si="583"/>
        <v>0.1049725033285567</v>
      </c>
      <c r="H1872" s="57">
        <f>IF(Q1871&gt;SetUp!$B$56,SetUp!$B$56,Q1871)</f>
        <v>41.150600009823826</v>
      </c>
      <c r="I1872" s="57">
        <f t="shared" si="597"/>
        <v>6.943949133610352</v>
      </c>
      <c r="J1872" s="57">
        <f>MIN(F1872,H1872,(1-EXP(-SetUp!$B$52*H1872/SetUp!$B$56))*F1872)</f>
        <v>0</v>
      </c>
      <c r="K1872" s="57">
        <f t="shared" si="584"/>
        <v>41.150600009823826</v>
      </c>
      <c r="L1872" s="57">
        <f>IF(I1872&lt;=0,0,MIN(SetUp!$B$50*I1872^SetUp!$B$55,I1872))</f>
        <v>0.51725782478320259</v>
      </c>
      <c r="M1872" s="57">
        <f t="shared" si="585"/>
        <v>6.4266913088271496</v>
      </c>
      <c r="N1872" s="57">
        <f>IF(SetUp!$B$62=0,X1872,(B1872-E1872)*(1-(H1872/SetUp!$B$66/SetUp!$B$56)))</f>
        <v>0.14802749667144341</v>
      </c>
      <c r="O1872" s="57">
        <f>K1872*SetUp!$B$65</f>
        <v>0</v>
      </c>
      <c r="P1872" s="57">
        <f>MIN(SetUp!$B$54*L1872^SetUp!$B$51,L1872)</f>
        <v>0.26847279755065695</v>
      </c>
      <c r="Q1872" s="57">
        <f t="shared" si="586"/>
        <v>41.298627506495272</v>
      </c>
      <c r="R1872" s="57">
        <f>IF((H1872+N1872-O1872)&gt;SetUp!$B$56,T1871+H1872+N1872-O1872-SetUp!$B$56,T1871)</f>
        <v>0</v>
      </c>
      <c r="S1872" s="57">
        <f>R1872*SetUp!$B$65</f>
        <v>0</v>
      </c>
      <c r="T1872" s="57">
        <f>IF((R1872-S1872)&lt;SetUp!$B$53,R1872-S1872,SetUp!$B$53)</f>
        <v>0</v>
      </c>
      <c r="U1872" s="57">
        <f t="shared" si="587"/>
        <v>6.4266913088271496</v>
      </c>
      <c r="V1872" s="57">
        <f>(L1872-P1872)/1000*SetUp!$B$13*1000000/SetUp!$B$48</f>
        <v>14.150315916945425</v>
      </c>
      <c r="W1872" s="57">
        <f t="shared" si="598"/>
        <v>5.440092820663267E-15</v>
      </c>
      <c r="X1872" s="57">
        <f>MAX((SetUp!$B$56*(1-($H1872/SetUp!$B$56)^2)*TANH(($B1872-$D1872)/SetUp!$B$56))/(1+$H1872/SetUp!$B$56*TANH(($B1872-$D1872)/SetUp!$B$56)),0)</f>
        <v>0.14802749667144341</v>
      </c>
      <c r="AP1872" s="64">
        <v>29300</v>
      </c>
      <c r="AQ1872" s="55">
        <v>3</v>
      </c>
      <c r="AR1872" s="55">
        <v>80</v>
      </c>
      <c r="AS1872" s="66">
        <f t="shared" si="588"/>
        <v>0.90200000000000002</v>
      </c>
      <c r="AT1872" s="66">
        <f t="shared" si="589"/>
        <v>8.9163812855335038</v>
      </c>
      <c r="AU1872" s="55" t="str">
        <f>IF(OR($AP1872&lt;SetUp!$B$97,$AP1872&gt;SetUp!$B$98),"Não","Sim")</f>
        <v>Não</v>
      </c>
      <c r="AV1872" s="68">
        <f t="shared" si="590"/>
        <v>0.94973680564670127</v>
      </c>
      <c r="AW1872" s="68">
        <f t="shared" si="591"/>
        <v>2.9860310255477094</v>
      </c>
      <c r="AX1872" s="68">
        <f t="shared" si="592"/>
        <v>-4.4793462458058257E-2</v>
      </c>
      <c r="AY1872" s="68">
        <f t="shared" si="593"/>
        <v>0.95018863166359102</v>
      </c>
      <c r="AZ1872" s="68">
        <f t="shared" si="594"/>
        <v>8.0143812855335046</v>
      </c>
      <c r="BA1872" s="68">
        <f t="shared" si="595"/>
        <v>2.0362942199010083</v>
      </c>
      <c r="BB1872" s="68">
        <f t="shared" si="596"/>
        <v>0.99498209412164929</v>
      </c>
    </row>
    <row r="1873" spans="1:54" x14ac:dyDescent="0.3">
      <c r="A1873" s="64">
        <v>28535</v>
      </c>
      <c r="B1873" s="57">
        <v>2.782</v>
      </c>
      <c r="C1873" s="57">
        <v>0.70899999999999996</v>
      </c>
      <c r="D1873" s="57">
        <v>4.8680000000000003</v>
      </c>
      <c r="E1873" s="57">
        <f t="shared" si="581"/>
        <v>2.782</v>
      </c>
      <c r="F1873" s="57">
        <f t="shared" si="582"/>
        <v>2.0860000000000003</v>
      </c>
      <c r="G1873" s="57">
        <f t="shared" si="583"/>
        <v>0</v>
      </c>
      <c r="H1873" s="57">
        <f>IF(Q1872&gt;SetUp!$B$56,SetUp!$B$56,Q1872)</f>
        <v>41.298627506495272</v>
      </c>
      <c r="I1873" s="57">
        <f t="shared" si="597"/>
        <v>6.4266913088271496</v>
      </c>
      <c r="J1873" s="57">
        <f>MIN(F1873,H1873,(1-EXP(-SetUp!$B$52*H1873/SetUp!$B$56))*F1873)</f>
        <v>2.0827126127916413</v>
      </c>
      <c r="K1873" s="57">
        <f t="shared" si="584"/>
        <v>39.215914893703633</v>
      </c>
      <c r="L1873" s="57">
        <f>IF(I1873&lt;=0,0,MIN(SetUp!$B$50*I1873^SetUp!$B$55,I1873))</f>
        <v>0.45464796466269974</v>
      </c>
      <c r="M1873" s="57">
        <f t="shared" si="585"/>
        <v>5.97204334416445</v>
      </c>
      <c r="N1873" s="57">
        <f>IF(SetUp!$B$62=0,X1873,(B1873-E1873)*(1-(H1873/SetUp!$B$66/SetUp!$B$56)))</f>
        <v>0</v>
      </c>
      <c r="O1873" s="57">
        <f>K1873*SetUp!$B$65</f>
        <v>0</v>
      </c>
      <c r="P1873" s="57">
        <f>MIN(SetUp!$B$54*L1873^SetUp!$B$51,L1873)</f>
        <v>0.2364948452603377</v>
      </c>
      <c r="Q1873" s="57">
        <f t="shared" si="586"/>
        <v>39.215914893703633</v>
      </c>
      <c r="R1873" s="57">
        <f>IF((H1873+N1873-O1873)&gt;SetUp!$B$56,T1872+H1873+N1873-O1873-SetUp!$B$56,T1872)</f>
        <v>0</v>
      </c>
      <c r="S1873" s="57">
        <f>R1873*SetUp!$B$65</f>
        <v>0</v>
      </c>
      <c r="T1873" s="57">
        <f>IF((R1873-S1873)&lt;SetUp!$B$53,R1873-S1873,SetUp!$B$53)</f>
        <v>0</v>
      </c>
      <c r="U1873" s="57">
        <f t="shared" si="587"/>
        <v>5.97204334416445</v>
      </c>
      <c r="V1873" s="57">
        <f>(L1873-P1873)/1000*SetUp!$B$13*1000000/SetUp!$B$48</f>
        <v>12.408043973342105</v>
      </c>
      <c r="W1873" s="57">
        <f t="shared" si="598"/>
        <v>0</v>
      </c>
      <c r="X1873" s="57">
        <f>MAX((SetUp!$B$56*(1-($H1873/SetUp!$B$56)^2)*TANH(($B1873-$D1873)/SetUp!$B$56))/(1+$H1873/SetUp!$B$56*TANH(($B1873-$D1873)/SetUp!$B$56)),0)</f>
        <v>0</v>
      </c>
      <c r="AP1873" s="64">
        <v>29301</v>
      </c>
      <c r="AQ1873" s="55">
        <v>3</v>
      </c>
      <c r="AR1873" s="55">
        <v>81</v>
      </c>
      <c r="AS1873" s="66">
        <f t="shared" si="588"/>
        <v>0.83399999999999996</v>
      </c>
      <c r="AT1873" s="66">
        <f t="shared" si="589"/>
        <v>7.9962973631563239</v>
      </c>
      <c r="AU1873" s="55" t="str">
        <f>IF(OR($AP1873&lt;SetUp!$B$97,$AP1873&gt;SetUp!$B$98),"Não","Sim")</f>
        <v>Não</v>
      </c>
      <c r="AV1873" s="68">
        <f t="shared" si="590"/>
        <v>0.91323600454646991</v>
      </c>
      <c r="AW1873" s="68">
        <f t="shared" si="591"/>
        <v>2.8277725090884385</v>
      </c>
      <c r="AX1873" s="68">
        <f t="shared" si="592"/>
        <v>-7.8833949362261305E-2</v>
      </c>
      <c r="AY1873" s="68">
        <f t="shared" si="593"/>
        <v>0.90288893611849308</v>
      </c>
      <c r="AZ1873" s="68">
        <f t="shared" si="594"/>
        <v>7.1622973631563243</v>
      </c>
      <c r="BA1873" s="68">
        <f t="shared" si="595"/>
        <v>1.9145365045419687</v>
      </c>
      <c r="BB1873" s="68">
        <f t="shared" si="596"/>
        <v>0.98172288548075437</v>
      </c>
    </row>
    <row r="1874" spans="1:54" x14ac:dyDescent="0.3">
      <c r="A1874" s="64">
        <v>28536</v>
      </c>
      <c r="B1874" s="57">
        <v>0.64700000000000002</v>
      </c>
      <c r="C1874" s="57">
        <v>0.54600000000000004</v>
      </c>
      <c r="D1874" s="57">
        <v>4.8680000000000003</v>
      </c>
      <c r="E1874" s="57">
        <f t="shared" si="581"/>
        <v>0.64700000000000002</v>
      </c>
      <c r="F1874" s="57">
        <f t="shared" si="582"/>
        <v>4.2210000000000001</v>
      </c>
      <c r="G1874" s="57">
        <f t="shared" si="583"/>
        <v>0</v>
      </c>
      <c r="H1874" s="57">
        <f>IF(Q1873&gt;SetUp!$B$56,SetUp!$B$56,Q1873)</f>
        <v>39.215914893703633</v>
      </c>
      <c r="I1874" s="57">
        <f t="shared" si="597"/>
        <v>5.97204334416445</v>
      </c>
      <c r="J1874" s="57">
        <f>MIN(F1874,H1874,(1-EXP(-SetUp!$B$52*H1874/SetUp!$B$56))*F1874)</f>
        <v>4.211789532181144</v>
      </c>
      <c r="K1874" s="57">
        <f t="shared" si="584"/>
        <v>35.00412536152249</v>
      </c>
      <c r="L1874" s="57">
        <f>IF(I1874&lt;=0,0,MIN(SetUp!$B$50*I1874^SetUp!$B$55,I1874))</f>
        <v>0.40231643065402151</v>
      </c>
      <c r="M1874" s="57">
        <f t="shared" si="585"/>
        <v>5.5697269135104284</v>
      </c>
      <c r="N1874" s="57">
        <f>IF(SetUp!$B$62=0,X1874,(B1874-E1874)*(1-(H1874/SetUp!$B$66/SetUp!$B$56)))</f>
        <v>0</v>
      </c>
      <c r="O1874" s="57">
        <f>K1874*SetUp!$B$65</f>
        <v>0</v>
      </c>
      <c r="P1874" s="57">
        <f>MIN(SetUp!$B$54*L1874^SetUp!$B$51,L1874)</f>
        <v>0.20970928410940551</v>
      </c>
      <c r="Q1874" s="57">
        <f t="shared" si="586"/>
        <v>35.00412536152249</v>
      </c>
      <c r="R1874" s="57">
        <f>IF((H1874+N1874-O1874)&gt;SetUp!$B$56,T1873+H1874+N1874-O1874-SetUp!$B$56,T1873)</f>
        <v>0</v>
      </c>
      <c r="S1874" s="57">
        <f>R1874*SetUp!$B$65</f>
        <v>0</v>
      </c>
      <c r="T1874" s="57">
        <f>IF((R1874-S1874)&lt;SetUp!$B$53,R1874-S1874,SetUp!$B$53)</f>
        <v>0</v>
      </c>
      <c r="U1874" s="57">
        <f t="shared" si="587"/>
        <v>5.5697269135104284</v>
      </c>
      <c r="V1874" s="57">
        <f>(L1874-P1874)/1000*SetUp!$B$13*1000000/SetUp!$B$48</f>
        <v>10.955048226918301</v>
      </c>
      <c r="W1874" s="57">
        <f t="shared" si="598"/>
        <v>1.609823385706477E-15</v>
      </c>
      <c r="X1874" s="57">
        <f>MAX((SetUp!$B$56*(1-($H1874/SetUp!$B$56)^2)*TANH(($B1874-$D1874)/SetUp!$B$56))/(1+$H1874/SetUp!$B$56*TANH(($B1874-$D1874)/SetUp!$B$56)),0)</f>
        <v>0</v>
      </c>
      <c r="AP1874" s="64">
        <v>29302</v>
      </c>
      <c r="AQ1874" s="55">
        <v>3</v>
      </c>
      <c r="AR1874" s="55">
        <v>82</v>
      </c>
      <c r="AS1874" s="66">
        <f t="shared" si="588"/>
        <v>0.77</v>
      </c>
      <c r="AT1874" s="66">
        <f t="shared" si="589"/>
        <v>7.2049062197112193</v>
      </c>
      <c r="AU1874" s="55" t="str">
        <f>IF(OR($AP1874&lt;SetUp!$B$97,$AP1874&gt;SetUp!$B$98),"Não","Sim")</f>
        <v>Não</v>
      </c>
      <c r="AV1874" s="68">
        <f t="shared" si="590"/>
        <v>0.87749643873921224</v>
      </c>
      <c r="AW1874" s="68">
        <f t="shared" si="591"/>
        <v>2.6841956373765341</v>
      </c>
      <c r="AX1874" s="68">
        <f t="shared" si="592"/>
        <v>-0.11350927482751812</v>
      </c>
      <c r="AY1874" s="68">
        <f t="shared" si="593"/>
        <v>0.85762833233571378</v>
      </c>
      <c r="AZ1874" s="68">
        <f t="shared" si="594"/>
        <v>6.4349062197112197</v>
      </c>
      <c r="BA1874" s="68">
        <f t="shared" si="595"/>
        <v>1.8066991986373218</v>
      </c>
      <c r="BB1874" s="68">
        <f t="shared" si="596"/>
        <v>0.97113760716323194</v>
      </c>
    </row>
    <row r="1875" spans="1:54" x14ac:dyDescent="0.3">
      <c r="A1875" s="64">
        <v>28537</v>
      </c>
      <c r="B1875" s="57">
        <v>0.108</v>
      </c>
      <c r="C1875" s="57">
        <v>0.41</v>
      </c>
      <c r="D1875" s="57">
        <v>4.8680000000000003</v>
      </c>
      <c r="E1875" s="57">
        <f t="shared" si="581"/>
        <v>0.108</v>
      </c>
      <c r="F1875" s="57">
        <f t="shared" si="582"/>
        <v>4.7600000000000007</v>
      </c>
      <c r="G1875" s="57">
        <f t="shared" si="583"/>
        <v>0</v>
      </c>
      <c r="H1875" s="57">
        <f>IF(Q1874&gt;SetUp!$B$56,SetUp!$B$56,Q1874)</f>
        <v>35.00412536152249</v>
      </c>
      <c r="I1875" s="57">
        <f t="shared" si="597"/>
        <v>5.5697269135104284</v>
      </c>
      <c r="J1875" s="57">
        <f>MIN(F1875,H1875,(1-EXP(-SetUp!$B$52*H1875/SetUp!$B$56))*F1875)</f>
        <v>4.7399423954832667</v>
      </c>
      <c r="K1875" s="57">
        <f t="shared" si="584"/>
        <v>30.264182966039222</v>
      </c>
      <c r="L1875" s="57">
        <f>IF(I1875&lt;=0,0,MIN(SetUp!$B$50*I1875^SetUp!$B$55,I1875))</f>
        <v>0.35816737261100207</v>
      </c>
      <c r="M1875" s="57">
        <f t="shared" si="585"/>
        <v>5.211559540899426</v>
      </c>
      <c r="N1875" s="57">
        <f>IF(SetUp!$B$62=0,X1875,(B1875-E1875)*(1-(H1875/SetUp!$B$66/SetUp!$B$56)))</f>
        <v>0</v>
      </c>
      <c r="O1875" s="57">
        <f>K1875*SetUp!$B$65</f>
        <v>0</v>
      </c>
      <c r="P1875" s="57">
        <f>MIN(SetUp!$B$54*L1875^SetUp!$B$51,L1875)</f>
        <v>0.18706593140716823</v>
      </c>
      <c r="Q1875" s="57">
        <f t="shared" si="586"/>
        <v>30.264182966039222</v>
      </c>
      <c r="R1875" s="57">
        <f>IF((H1875+N1875-O1875)&gt;SetUp!$B$56,T1874+H1875+N1875-O1875-SetUp!$B$56,T1874)</f>
        <v>0</v>
      </c>
      <c r="S1875" s="57">
        <f>R1875*SetUp!$B$65</f>
        <v>0</v>
      </c>
      <c r="T1875" s="57">
        <f>IF((R1875-S1875)&lt;SetUp!$B$53,R1875-S1875,SetUp!$B$53)</f>
        <v>0</v>
      </c>
      <c r="U1875" s="57">
        <f t="shared" si="587"/>
        <v>5.211559540899426</v>
      </c>
      <c r="V1875" s="57">
        <f>(L1875-P1875)/1000*SetUp!$B$13*1000000/SetUp!$B$48</f>
        <v>9.7318535356061098</v>
      </c>
      <c r="W1875" s="57">
        <f t="shared" si="598"/>
        <v>-5.6621374255882984E-15</v>
      </c>
      <c r="X1875" s="57">
        <f>MAX((SetUp!$B$56*(1-($H1875/SetUp!$B$56)^2)*TANH(($B1875-$D1875)/SetUp!$B$56))/(1+$H1875/SetUp!$B$56*TANH(($B1875-$D1875)/SetUp!$B$56)),0)</f>
        <v>0</v>
      </c>
      <c r="AP1875" s="64">
        <v>29303</v>
      </c>
      <c r="AQ1875" s="55">
        <v>3</v>
      </c>
      <c r="AR1875" s="55">
        <v>83</v>
      </c>
      <c r="AS1875" s="66">
        <f t="shared" si="588"/>
        <v>0.97299999999999998</v>
      </c>
      <c r="AT1875" s="66">
        <f t="shared" si="589"/>
        <v>6.5197953587732531</v>
      </c>
      <c r="AU1875" s="55" t="str">
        <f>IF(OR($AP1875&lt;SetUp!$B$97,$AP1875&gt;SetUp!$B$98),"Não","Sim")</f>
        <v>Não</v>
      </c>
      <c r="AV1875" s="68">
        <f t="shared" si="590"/>
        <v>0.98640762365261547</v>
      </c>
      <c r="AW1875" s="68">
        <f t="shared" si="591"/>
        <v>2.5533889948014683</v>
      </c>
      <c r="AX1875" s="68">
        <f t="shared" si="592"/>
        <v>-1.1887159731648099E-2</v>
      </c>
      <c r="AY1875" s="68">
        <f t="shared" si="593"/>
        <v>0.81423396445119711</v>
      </c>
      <c r="AZ1875" s="68">
        <f t="shared" si="594"/>
        <v>5.5467953587732532</v>
      </c>
      <c r="BA1875" s="68">
        <f t="shared" si="595"/>
        <v>1.5669813711488527</v>
      </c>
      <c r="BB1875" s="68">
        <f t="shared" si="596"/>
        <v>0.82612112418284522</v>
      </c>
    </row>
    <row r="1876" spans="1:54" x14ac:dyDescent="0.3">
      <c r="A1876" s="64">
        <v>28538</v>
      </c>
      <c r="B1876" s="57">
        <v>1.2709999999999999</v>
      </c>
      <c r="C1876" s="57">
        <v>0.371</v>
      </c>
      <c r="D1876" s="57">
        <v>4.8680000000000003</v>
      </c>
      <c r="E1876" s="57">
        <f t="shared" si="581"/>
        <v>1.2709999999999999</v>
      </c>
      <c r="F1876" s="57">
        <f t="shared" si="582"/>
        <v>3.5970000000000004</v>
      </c>
      <c r="G1876" s="57">
        <f t="shared" si="583"/>
        <v>0</v>
      </c>
      <c r="H1876" s="57">
        <f>IF(Q1875&gt;SetUp!$B$56,SetUp!$B$56,Q1875)</f>
        <v>30.264182966039222</v>
      </c>
      <c r="I1876" s="57">
        <f t="shared" si="597"/>
        <v>5.211559540899426</v>
      </c>
      <c r="J1876" s="57">
        <f>MIN(F1876,H1876,(1-EXP(-SetUp!$B$52*H1876/SetUp!$B$56))*F1876)</f>
        <v>3.5652123816071168</v>
      </c>
      <c r="K1876" s="57">
        <f t="shared" si="584"/>
        <v>26.698970584432104</v>
      </c>
      <c r="L1876" s="57">
        <f>IF(I1876&lt;=0,0,MIN(SetUp!$B$50*I1876^SetUp!$B$55,I1876))</f>
        <v>0.32060898618846123</v>
      </c>
      <c r="M1876" s="57">
        <f t="shared" si="585"/>
        <v>4.8909505547109644</v>
      </c>
      <c r="N1876" s="57">
        <f>IF(SetUp!$B$62=0,X1876,(B1876-E1876)*(1-(H1876/SetUp!$B$66/SetUp!$B$56)))</f>
        <v>0</v>
      </c>
      <c r="O1876" s="57">
        <f>K1876*SetUp!$B$65</f>
        <v>0</v>
      </c>
      <c r="P1876" s="57">
        <f>MIN(SetUp!$B$54*L1876^SetUp!$B$51,L1876)</f>
        <v>0.16776556331138348</v>
      </c>
      <c r="Q1876" s="57">
        <f t="shared" si="586"/>
        <v>26.698970584432104</v>
      </c>
      <c r="R1876" s="57">
        <f>IF((H1876+N1876-O1876)&gt;SetUp!$B$56,T1875+H1876+N1876-O1876-SetUp!$B$56,T1875)</f>
        <v>0</v>
      </c>
      <c r="S1876" s="57">
        <f>R1876*SetUp!$B$65</f>
        <v>0</v>
      </c>
      <c r="T1876" s="57">
        <f>IF((R1876-S1876)&lt;SetUp!$B$53,R1876-S1876,SetUp!$B$53)</f>
        <v>0</v>
      </c>
      <c r="U1876" s="57">
        <f t="shared" si="587"/>
        <v>4.8909505547109644</v>
      </c>
      <c r="V1876" s="57">
        <f>(L1876-P1876)/1000*SetUp!$B$13*1000000/SetUp!$B$48</f>
        <v>8.6933797567983309</v>
      </c>
      <c r="W1876" s="57">
        <f t="shared" si="598"/>
        <v>-7.7715611723760958E-16</v>
      </c>
      <c r="X1876" s="57">
        <f>MAX((SetUp!$B$56*(1-($H1876/SetUp!$B$56)^2)*TANH(($B1876-$D1876)/SetUp!$B$56))/(1+$H1876/SetUp!$B$56*TANH(($B1876-$D1876)/SetUp!$B$56)),0)</f>
        <v>0</v>
      </c>
      <c r="AP1876" s="64">
        <v>29304</v>
      </c>
      <c r="AQ1876" s="55">
        <v>3</v>
      </c>
      <c r="AR1876" s="55">
        <v>84</v>
      </c>
      <c r="AS1876" s="66">
        <f t="shared" si="588"/>
        <v>0.77</v>
      </c>
      <c r="AT1876" s="66">
        <f t="shared" si="589"/>
        <v>5.9231726119040298</v>
      </c>
      <c r="AU1876" s="55" t="str">
        <f>IF(OR($AP1876&lt;SetUp!$B$97,$AP1876&gt;SetUp!$B$98),"Não","Sim")</f>
        <v>Não</v>
      </c>
      <c r="AV1876" s="68">
        <f t="shared" si="590"/>
        <v>0.87749643873921224</v>
      </c>
      <c r="AW1876" s="68">
        <f t="shared" si="591"/>
        <v>2.4337568925231685</v>
      </c>
      <c r="AX1876" s="68">
        <f t="shared" si="592"/>
        <v>-0.11350927482751812</v>
      </c>
      <c r="AY1876" s="68">
        <f t="shared" si="593"/>
        <v>0.77255438894773432</v>
      </c>
      <c r="AZ1876" s="68">
        <f t="shared" si="594"/>
        <v>5.1531726119040293</v>
      </c>
      <c r="BA1876" s="68">
        <f t="shared" si="595"/>
        <v>1.5562604537839562</v>
      </c>
      <c r="BB1876" s="68">
        <f t="shared" si="596"/>
        <v>0.88606366377525247</v>
      </c>
    </row>
    <row r="1877" spans="1:54" x14ac:dyDescent="0.3">
      <c r="A1877" s="64">
        <v>28539</v>
      </c>
      <c r="B1877" s="57">
        <v>0.32800000000000001</v>
      </c>
      <c r="C1877" s="57">
        <v>0.33400000000000002</v>
      </c>
      <c r="D1877" s="57">
        <v>4.8680000000000003</v>
      </c>
      <c r="E1877" s="57">
        <f t="shared" si="581"/>
        <v>0.32800000000000001</v>
      </c>
      <c r="F1877" s="57">
        <f t="shared" si="582"/>
        <v>4.54</v>
      </c>
      <c r="G1877" s="57">
        <f t="shared" si="583"/>
        <v>0</v>
      </c>
      <c r="H1877" s="57">
        <f>IF(Q1876&gt;SetUp!$B$56,SetUp!$B$56,Q1876)</f>
        <v>26.698970584432104</v>
      </c>
      <c r="I1877" s="57">
        <f t="shared" si="597"/>
        <v>4.8909505547109644</v>
      </c>
      <c r="J1877" s="57">
        <f>MIN(F1877,H1877,(1-EXP(-SetUp!$B$52*H1877/SetUp!$B$56))*F1877)</f>
        <v>4.4699668895099256</v>
      </c>
      <c r="K1877" s="57">
        <f t="shared" si="584"/>
        <v>22.229003694922177</v>
      </c>
      <c r="L1877" s="57">
        <f>IF(I1877&lt;=0,0,MIN(SetUp!$B$50*I1877^SetUp!$B$55,I1877))</f>
        <v>0.28841530637944807</v>
      </c>
      <c r="M1877" s="57">
        <f t="shared" si="585"/>
        <v>4.6025352483315167</v>
      </c>
      <c r="N1877" s="57">
        <f>IF(SetUp!$B$62=0,X1877,(B1877-E1877)*(1-(H1877/SetUp!$B$66/SetUp!$B$56)))</f>
        <v>0</v>
      </c>
      <c r="O1877" s="57">
        <f>K1877*SetUp!$B$65</f>
        <v>0</v>
      </c>
      <c r="P1877" s="57">
        <f>MIN(SetUp!$B$54*L1877^SetUp!$B$51,L1877)</f>
        <v>0.15119145861872019</v>
      </c>
      <c r="Q1877" s="57">
        <f t="shared" si="586"/>
        <v>22.229003694922177</v>
      </c>
      <c r="R1877" s="57">
        <f>IF((H1877+N1877-O1877)&gt;SetUp!$B$56,T1876+H1877+N1877-O1877-SetUp!$B$56,T1876)</f>
        <v>0</v>
      </c>
      <c r="S1877" s="57">
        <f>R1877*SetUp!$B$65</f>
        <v>0</v>
      </c>
      <c r="T1877" s="57">
        <f>IF((R1877-S1877)&lt;SetUp!$B$53,R1877-S1877,SetUp!$B$53)</f>
        <v>0</v>
      </c>
      <c r="U1877" s="57">
        <f t="shared" si="587"/>
        <v>4.6025352483315167</v>
      </c>
      <c r="V1877" s="57">
        <f>(L1877-P1877)/1000*SetUp!$B$13*1000000/SetUp!$B$48</f>
        <v>7.804974514555937</v>
      </c>
      <c r="W1877" s="57">
        <f t="shared" si="598"/>
        <v>-4.9960036108132044E-16</v>
      </c>
      <c r="X1877" s="57">
        <f>MAX((SetUp!$B$56*(1-($H1877/SetUp!$B$56)^2)*TANH(($B1877-$D1877)/SetUp!$B$56))/(1+$H1877/SetUp!$B$56*TANH(($B1877-$D1877)/SetUp!$B$56)),0)</f>
        <v>0</v>
      </c>
      <c r="AP1877" s="64">
        <v>29305</v>
      </c>
      <c r="AQ1877" s="55">
        <v>3</v>
      </c>
      <c r="AR1877" s="55">
        <v>85</v>
      </c>
      <c r="AS1877" s="66">
        <f t="shared" si="588"/>
        <v>0.59699999999999998</v>
      </c>
      <c r="AT1877" s="66">
        <f t="shared" si="589"/>
        <v>5.4007757146541078</v>
      </c>
      <c r="AU1877" s="55" t="str">
        <f>IF(OR($AP1877&lt;SetUp!$B$97,$AP1877&gt;SetUp!$B$98),"Não","Sim")</f>
        <v>Não</v>
      </c>
      <c r="AV1877" s="68">
        <f t="shared" si="590"/>
        <v>0.77265775088327426</v>
      </c>
      <c r="AW1877" s="68">
        <f t="shared" si="591"/>
        <v>2.3239569089494987</v>
      </c>
      <c r="AX1877" s="68">
        <f t="shared" si="592"/>
        <v>-0.22402566887063094</v>
      </c>
      <c r="AY1877" s="68">
        <f t="shared" si="593"/>
        <v>0.73245614211907206</v>
      </c>
      <c r="AZ1877" s="68">
        <f t="shared" si="594"/>
        <v>4.8037757146541082</v>
      </c>
      <c r="BA1877" s="68">
        <f t="shared" si="595"/>
        <v>1.5512991580662243</v>
      </c>
      <c r="BB1877" s="68">
        <f t="shared" si="596"/>
        <v>0.95648181098970297</v>
      </c>
    </row>
    <row r="1878" spans="1:54" x14ac:dyDescent="0.3">
      <c r="A1878" s="64">
        <v>28540</v>
      </c>
      <c r="B1878" s="57">
        <v>0.22600000000000001</v>
      </c>
      <c r="C1878" s="57">
        <v>0.26700000000000002</v>
      </c>
      <c r="D1878" s="57">
        <v>4.8680000000000003</v>
      </c>
      <c r="E1878" s="57">
        <f t="shared" si="581"/>
        <v>0.22600000000000001</v>
      </c>
      <c r="F1878" s="57">
        <f t="shared" si="582"/>
        <v>4.6420000000000003</v>
      </c>
      <c r="G1878" s="57">
        <f t="shared" si="583"/>
        <v>0</v>
      </c>
      <c r="H1878" s="57">
        <f>IF(Q1877&gt;SetUp!$B$56,SetUp!$B$56,Q1877)</f>
        <v>22.229003694922177</v>
      </c>
      <c r="I1878" s="57">
        <f t="shared" si="597"/>
        <v>4.6025352483315167</v>
      </c>
      <c r="J1878" s="57">
        <f>MIN(F1878,H1878,(1-EXP(-SetUp!$B$52*H1878/SetUp!$B$56))*F1878)</f>
        <v>4.4980280110458191</v>
      </c>
      <c r="K1878" s="57">
        <f t="shared" si="584"/>
        <v>17.730975683876359</v>
      </c>
      <c r="L1878" s="57">
        <f>IF(I1878&lt;=0,0,MIN(SetUp!$B$50*I1878^SetUp!$B$55,I1878))</f>
        <v>0.26063019147762695</v>
      </c>
      <c r="M1878" s="57">
        <f t="shared" si="585"/>
        <v>4.3419050568538902</v>
      </c>
      <c r="N1878" s="57">
        <f>IF(SetUp!$B$62=0,X1878,(B1878-E1878)*(1-(H1878/SetUp!$B$66/SetUp!$B$56)))</f>
        <v>0</v>
      </c>
      <c r="O1878" s="57">
        <f>K1878*SetUp!$B$65</f>
        <v>0</v>
      </c>
      <c r="P1878" s="57">
        <f>MIN(SetUp!$B$54*L1878^SetUp!$B$51,L1878)</f>
        <v>0.13686175046642038</v>
      </c>
      <c r="Q1878" s="57">
        <f t="shared" si="586"/>
        <v>17.730975683876359</v>
      </c>
      <c r="R1878" s="57">
        <f>IF((H1878+N1878-O1878)&gt;SetUp!$B$56,T1877+H1878+N1878-O1878-SetUp!$B$56,T1877)</f>
        <v>0</v>
      </c>
      <c r="S1878" s="57">
        <f>R1878*SetUp!$B$65</f>
        <v>0</v>
      </c>
      <c r="T1878" s="57">
        <f>IF((R1878-S1878)&lt;SetUp!$B$53,R1878-S1878,SetUp!$B$53)</f>
        <v>0</v>
      </c>
      <c r="U1878" s="57">
        <f t="shared" si="587"/>
        <v>4.3419050568538902</v>
      </c>
      <c r="V1878" s="57">
        <f>(L1878-P1878)/1000*SetUp!$B$13*1000000/SetUp!$B$48</f>
        <v>7.0396621546655798</v>
      </c>
      <c r="W1878" s="57">
        <f t="shared" si="598"/>
        <v>0</v>
      </c>
      <c r="X1878" s="57">
        <f>MAX((SetUp!$B$56*(1-($H1878/SetUp!$B$56)^2)*TANH(($B1878-$D1878)/SetUp!$B$56))/(1+$H1878/SetUp!$B$56*TANH(($B1878-$D1878)/SetUp!$B$56)),0)</f>
        <v>0</v>
      </c>
      <c r="AP1878" s="64">
        <v>29306</v>
      </c>
      <c r="AQ1878" s="55">
        <v>3</v>
      </c>
      <c r="AR1878" s="55">
        <v>86</v>
      </c>
      <c r="AS1878" s="66">
        <f t="shared" si="588"/>
        <v>0.54600000000000004</v>
      </c>
      <c r="AT1878" s="66">
        <f t="shared" si="589"/>
        <v>4.9410696299788492</v>
      </c>
      <c r="AU1878" s="55" t="str">
        <f>IF(OR($AP1878&lt;SetUp!$B$97,$AP1878&gt;SetUp!$B$98),"Não","Sim")</f>
        <v>Não</v>
      </c>
      <c r="AV1878" s="68">
        <f t="shared" si="590"/>
        <v>0.73891812807644663</v>
      </c>
      <c r="AW1878" s="68">
        <f t="shared" si="591"/>
        <v>2.2228516887050405</v>
      </c>
      <c r="AX1878" s="68">
        <f t="shared" si="592"/>
        <v>-0.26280735729526272</v>
      </c>
      <c r="AY1878" s="68">
        <f t="shared" si="593"/>
        <v>0.69382097404778886</v>
      </c>
      <c r="AZ1878" s="68">
        <f t="shared" si="594"/>
        <v>4.395069629978849</v>
      </c>
      <c r="BA1878" s="68">
        <f t="shared" si="595"/>
        <v>1.4839335606285937</v>
      </c>
      <c r="BB1878" s="68">
        <f t="shared" si="596"/>
        <v>0.95662833134305159</v>
      </c>
    </row>
    <row r="1879" spans="1:54" x14ac:dyDescent="0.3">
      <c r="A1879" s="64">
        <v>28541</v>
      </c>
      <c r="B1879" s="57">
        <v>0.54900000000000004</v>
      </c>
      <c r="C1879" s="57">
        <v>0.21</v>
      </c>
      <c r="D1879" s="57">
        <v>4.8680000000000003</v>
      </c>
      <c r="E1879" s="57">
        <f t="shared" si="581"/>
        <v>0.54900000000000004</v>
      </c>
      <c r="F1879" s="57">
        <f t="shared" si="582"/>
        <v>4.319</v>
      </c>
      <c r="G1879" s="57">
        <f t="shared" si="583"/>
        <v>0</v>
      </c>
      <c r="H1879" s="57">
        <f>IF(Q1878&gt;SetUp!$B$56,SetUp!$B$56,Q1878)</f>
        <v>17.730975683876359</v>
      </c>
      <c r="I1879" s="57">
        <f t="shared" si="597"/>
        <v>4.3419050568538902</v>
      </c>
      <c r="J1879" s="57">
        <f>MIN(F1879,H1879,(1-EXP(-SetUp!$B$52*H1879/SetUp!$B$56))*F1879)</f>
        <v>4.0484886051994788</v>
      </c>
      <c r="K1879" s="57">
        <f t="shared" si="584"/>
        <v>13.68248707867688</v>
      </c>
      <c r="L1879" s="57">
        <f>IF(I1879&lt;=0,0,MIN(SetUp!$B$50*I1879^SetUp!$B$55,I1879))</f>
        <v>0.23649940663610852</v>
      </c>
      <c r="M1879" s="57">
        <f t="shared" si="585"/>
        <v>4.105405650217782</v>
      </c>
      <c r="N1879" s="57">
        <f>IF(SetUp!$B$62=0,X1879,(B1879-E1879)*(1-(H1879/SetUp!$B$66/SetUp!$B$56)))</f>
        <v>0</v>
      </c>
      <c r="O1879" s="57">
        <f>K1879*SetUp!$B$65</f>
        <v>0</v>
      </c>
      <c r="P1879" s="57">
        <f>MIN(SetUp!$B$54*L1879^SetUp!$B$51,L1879)</f>
        <v>0.12439566181373606</v>
      </c>
      <c r="Q1879" s="57">
        <f t="shared" si="586"/>
        <v>13.68248707867688</v>
      </c>
      <c r="R1879" s="57">
        <f>IF((H1879+N1879-O1879)&gt;SetUp!$B$56,T1878+H1879+N1879-O1879-SetUp!$B$56,T1878)</f>
        <v>0</v>
      </c>
      <c r="S1879" s="57">
        <f>R1879*SetUp!$B$65</f>
        <v>0</v>
      </c>
      <c r="T1879" s="57">
        <f>IF((R1879-S1879)&lt;SetUp!$B$53,R1879-S1879,SetUp!$B$53)</f>
        <v>0</v>
      </c>
      <c r="U1879" s="57">
        <f t="shared" si="587"/>
        <v>4.105405650217782</v>
      </c>
      <c r="V1879" s="57">
        <f>(L1879-P1879)/1000*SetUp!$B$13*1000000/SetUp!$B$48</f>
        <v>6.3762012624113735</v>
      </c>
      <c r="W1879" s="57">
        <f t="shared" si="598"/>
        <v>-4.9960036108132044E-16</v>
      </c>
      <c r="X1879" s="57">
        <f>MAX((SetUp!$B$56*(1-($H1879/SetUp!$B$56)^2)*TANH(($B1879-$D1879)/SetUp!$B$56))/(1+$H1879/SetUp!$B$56*TANH(($B1879-$D1879)/SetUp!$B$56)),0)</f>
        <v>0</v>
      </c>
      <c r="AP1879" s="64">
        <v>29307</v>
      </c>
      <c r="AQ1879" s="55">
        <v>3</v>
      </c>
      <c r="AR1879" s="55">
        <v>87</v>
      </c>
      <c r="AS1879" s="66">
        <f t="shared" si="588"/>
        <v>0.45300000000000001</v>
      </c>
      <c r="AT1879" s="66">
        <f t="shared" si="589"/>
        <v>4.5346481869224826</v>
      </c>
      <c r="AU1879" s="55" t="str">
        <f>IF(OR($AP1879&lt;SetUp!$B$97,$AP1879&gt;SetUp!$B$98),"Não","Sim")</f>
        <v>Não</v>
      </c>
      <c r="AV1879" s="68">
        <f t="shared" si="590"/>
        <v>0.67305274681855365</v>
      </c>
      <c r="AW1879" s="68">
        <f t="shared" si="591"/>
        <v>2.129471339774847</v>
      </c>
      <c r="AX1879" s="68">
        <f t="shared" si="592"/>
        <v>-0.34390179798716813</v>
      </c>
      <c r="AY1879" s="68">
        <f t="shared" si="593"/>
        <v>0.6565435986937832</v>
      </c>
      <c r="AZ1879" s="68">
        <f t="shared" si="594"/>
        <v>4.0816481869224823</v>
      </c>
      <c r="BA1879" s="68">
        <f t="shared" si="595"/>
        <v>1.4564185929562934</v>
      </c>
      <c r="BB1879" s="68">
        <f t="shared" si="596"/>
        <v>1.0004453966809512</v>
      </c>
    </row>
    <row r="1880" spans="1:54" x14ac:dyDescent="0.3">
      <c r="A1880" s="64">
        <v>28542</v>
      </c>
      <c r="B1880" s="57">
        <v>0.53500000000000003</v>
      </c>
      <c r="C1880" s="57">
        <v>0.14099999999999999</v>
      </c>
      <c r="D1880" s="57">
        <v>4.8680000000000003</v>
      </c>
      <c r="E1880" s="57">
        <f t="shared" si="581"/>
        <v>0.53500000000000003</v>
      </c>
      <c r="F1880" s="57">
        <f t="shared" si="582"/>
        <v>4.3330000000000002</v>
      </c>
      <c r="G1880" s="57">
        <f t="shared" si="583"/>
        <v>0</v>
      </c>
      <c r="H1880" s="57">
        <f>IF(Q1879&gt;SetUp!$B$56,SetUp!$B$56,Q1879)</f>
        <v>13.68248707867688</v>
      </c>
      <c r="I1880" s="57">
        <f t="shared" si="597"/>
        <v>4.105405650217782</v>
      </c>
      <c r="J1880" s="57">
        <f>MIN(F1880,H1880,(1-EXP(-SetUp!$B$52*H1880/SetUp!$B$56))*F1880)</f>
        <v>3.8221240427152927</v>
      </c>
      <c r="K1880" s="57">
        <f t="shared" si="584"/>
        <v>9.860363035961587</v>
      </c>
      <c r="L1880" s="57">
        <f>IF(I1880&lt;=0,0,MIN(SetUp!$B$50*I1880^SetUp!$B$55,I1880))</f>
        <v>0.21542179676730755</v>
      </c>
      <c r="M1880" s="57">
        <f t="shared" si="585"/>
        <v>3.8899838534504747</v>
      </c>
      <c r="N1880" s="57">
        <f>IF(SetUp!$B$62=0,X1880,(B1880-E1880)*(1-(H1880/SetUp!$B$66/SetUp!$B$56)))</f>
        <v>0</v>
      </c>
      <c r="O1880" s="57">
        <f>K1880*SetUp!$B$65</f>
        <v>0</v>
      </c>
      <c r="P1880" s="57">
        <f>MIN(SetUp!$B$54*L1880^SetUp!$B$51,L1880)</f>
        <v>0.11348918929062374</v>
      </c>
      <c r="Q1880" s="57">
        <f t="shared" si="586"/>
        <v>9.860363035961587</v>
      </c>
      <c r="R1880" s="57">
        <f>IF((H1880+N1880-O1880)&gt;SetUp!$B$56,T1879+H1880+N1880-O1880-SetUp!$B$56,T1879)</f>
        <v>0</v>
      </c>
      <c r="S1880" s="57">
        <f>R1880*SetUp!$B$65</f>
        <v>0</v>
      </c>
      <c r="T1880" s="57">
        <f>IF((R1880-S1880)&lt;SetUp!$B$53,R1880-S1880,SetUp!$B$53)</f>
        <v>0</v>
      </c>
      <c r="U1880" s="57">
        <f t="shared" si="587"/>
        <v>3.8899838534504747</v>
      </c>
      <c r="V1880" s="57">
        <f>(L1880-P1880)/1000*SetUp!$B$13*1000000/SetUp!$B$48</f>
        <v>5.7976905365966482</v>
      </c>
      <c r="W1880" s="57">
        <f t="shared" si="598"/>
        <v>-1.1102230246251565E-15</v>
      </c>
      <c r="X1880" s="57">
        <f>MAX((SetUp!$B$56*(1-($H1880/SetUp!$B$56)^2)*TANH(($B1880-$D1880)/SetUp!$B$56))/(1+$H1880/SetUp!$B$56*TANH(($B1880-$D1880)/SetUp!$B$56)),0)</f>
        <v>0</v>
      </c>
      <c r="AP1880" s="64">
        <v>29308</v>
      </c>
      <c r="AQ1880" s="55">
        <v>3</v>
      </c>
      <c r="AR1880" s="55">
        <v>88</v>
      </c>
      <c r="AS1880" s="66">
        <f t="shared" si="588"/>
        <v>0.45300000000000001</v>
      </c>
      <c r="AT1880" s="66">
        <f t="shared" si="589"/>
        <v>4.1737828290352343</v>
      </c>
      <c r="AU1880" s="55" t="str">
        <f>IF(OR($AP1880&lt;SetUp!$B$97,$AP1880&gt;SetUp!$B$98),"Não","Sim")</f>
        <v>Não</v>
      </c>
      <c r="AV1880" s="68">
        <f t="shared" si="590"/>
        <v>0.67305274681855365</v>
      </c>
      <c r="AW1880" s="68">
        <f t="shared" si="591"/>
        <v>2.0429838053776233</v>
      </c>
      <c r="AX1880" s="68">
        <f t="shared" si="592"/>
        <v>-0.34390179798716813</v>
      </c>
      <c r="AY1880" s="68">
        <f t="shared" si="593"/>
        <v>0.62052984803434141</v>
      </c>
      <c r="AZ1880" s="68">
        <f t="shared" si="594"/>
        <v>3.7207828290352345</v>
      </c>
      <c r="BA1880" s="68">
        <f t="shared" si="595"/>
        <v>1.3699310585590696</v>
      </c>
      <c r="BB1880" s="68">
        <f t="shared" si="596"/>
        <v>0.96443164602150955</v>
      </c>
    </row>
    <row r="1881" spans="1:54" x14ac:dyDescent="0.3">
      <c r="A1881" s="64">
        <v>28543</v>
      </c>
      <c r="B1881" s="57">
        <v>0.112</v>
      </c>
      <c r="C1881" s="57">
        <v>0.122</v>
      </c>
      <c r="D1881" s="57">
        <v>4.8680000000000003</v>
      </c>
      <c r="E1881" s="57">
        <f t="shared" si="581"/>
        <v>0.112</v>
      </c>
      <c r="F1881" s="57">
        <f t="shared" si="582"/>
        <v>4.7560000000000002</v>
      </c>
      <c r="G1881" s="57">
        <f t="shared" si="583"/>
        <v>0</v>
      </c>
      <c r="H1881" s="57">
        <f>IF(Q1880&gt;SetUp!$B$56,SetUp!$B$56,Q1880)</f>
        <v>9.860363035961587</v>
      </c>
      <c r="I1881" s="57">
        <f t="shared" si="597"/>
        <v>3.8899838534504747</v>
      </c>
      <c r="J1881" s="57">
        <f>MIN(F1881,H1881,(1-EXP(-SetUp!$B$52*H1881/SetUp!$B$56))*F1881)</f>
        <v>3.7370983285324733</v>
      </c>
      <c r="K1881" s="57">
        <f t="shared" si="584"/>
        <v>6.1232647074291133</v>
      </c>
      <c r="L1881" s="57">
        <f>IF(I1881&lt;=0,0,MIN(SetUp!$B$50*I1881^SetUp!$B$55,I1881))</f>
        <v>0.1969136620038576</v>
      </c>
      <c r="M1881" s="57">
        <f t="shared" si="585"/>
        <v>3.6930701914466173</v>
      </c>
      <c r="N1881" s="57">
        <f>IF(SetUp!$B$62=0,X1881,(B1881-E1881)*(1-(H1881/SetUp!$B$66/SetUp!$B$56)))</f>
        <v>0</v>
      </c>
      <c r="O1881" s="57">
        <f>K1881*SetUp!$B$65</f>
        <v>0</v>
      </c>
      <c r="P1881" s="57">
        <f>MIN(SetUp!$B$54*L1881^SetUp!$B$51,L1881)</f>
        <v>0.10389733266066828</v>
      </c>
      <c r="Q1881" s="57">
        <f t="shared" si="586"/>
        <v>6.1232647074291133</v>
      </c>
      <c r="R1881" s="57">
        <f>IF((H1881+N1881-O1881)&gt;SetUp!$B$56,T1880+H1881+N1881-O1881-SetUp!$B$56,T1880)</f>
        <v>0</v>
      </c>
      <c r="S1881" s="57">
        <f>R1881*SetUp!$B$65</f>
        <v>0</v>
      </c>
      <c r="T1881" s="57">
        <f>IF((R1881-S1881)&lt;SetUp!$B$53,R1881-S1881,SetUp!$B$53)</f>
        <v>0</v>
      </c>
      <c r="U1881" s="57">
        <f t="shared" si="587"/>
        <v>3.6930701914466173</v>
      </c>
      <c r="V1881" s="57">
        <f>(L1881-P1881)/1000*SetUp!$B$13*1000000/SetUp!$B$48</f>
        <v>5.2905532952771894</v>
      </c>
      <c r="W1881" s="57">
        <f t="shared" si="598"/>
        <v>-2.4980018054066022E-16</v>
      </c>
      <c r="X1881" s="57">
        <f>MAX((SetUp!$B$56*(1-($H1881/SetUp!$B$56)^2)*TANH(($B1881-$D1881)/SetUp!$B$56))/(1+$H1881/SetUp!$B$56*TANH(($B1881-$D1881)/SetUp!$B$56)),0)</f>
        <v>0</v>
      </c>
      <c r="AP1881" s="64">
        <v>29309</v>
      </c>
      <c r="AQ1881" s="55">
        <v>3</v>
      </c>
      <c r="AR1881" s="55">
        <v>89</v>
      </c>
      <c r="AS1881" s="66">
        <f t="shared" si="588"/>
        <v>0.371</v>
      </c>
      <c r="AT1881" s="66">
        <f t="shared" si="589"/>
        <v>3.8520786495386266</v>
      </c>
      <c r="AU1881" s="55" t="str">
        <f>IF(OR($AP1881&lt;SetUp!$B$97,$AP1881&gt;SetUp!$B$98),"Não","Sim")</f>
        <v>Não</v>
      </c>
      <c r="AV1881" s="68">
        <f t="shared" si="590"/>
        <v>0.60909769331364239</v>
      </c>
      <c r="AW1881" s="68">
        <f t="shared" si="591"/>
        <v>1.9626713045078705</v>
      </c>
      <c r="AX1881" s="68">
        <f t="shared" si="592"/>
        <v>-0.43062609038495414</v>
      </c>
      <c r="AY1881" s="68">
        <f t="shared" si="593"/>
        <v>0.58569514571935244</v>
      </c>
      <c r="AZ1881" s="68">
        <f t="shared" si="594"/>
        <v>3.4810786495386266</v>
      </c>
      <c r="BA1881" s="68">
        <f t="shared" si="595"/>
        <v>1.353573611194228</v>
      </c>
      <c r="BB1881" s="68">
        <f t="shared" si="596"/>
        <v>1.0163212361043066</v>
      </c>
    </row>
    <row r="1882" spans="1:54" x14ac:dyDescent="0.3">
      <c r="A1882" s="64">
        <v>28544</v>
      </c>
      <c r="B1882" s="57">
        <v>0.84899999999999998</v>
      </c>
      <c r="C1882" s="57">
        <v>0.104</v>
      </c>
      <c r="D1882" s="57">
        <v>4.8680000000000003</v>
      </c>
      <c r="E1882" s="57">
        <f t="shared" si="581"/>
        <v>0.84899999999999998</v>
      </c>
      <c r="F1882" s="57">
        <f t="shared" si="582"/>
        <v>4.0190000000000001</v>
      </c>
      <c r="G1882" s="57">
        <f t="shared" si="583"/>
        <v>0</v>
      </c>
      <c r="H1882" s="57">
        <f>IF(Q1881&gt;SetUp!$B$56,SetUp!$B$56,Q1881)</f>
        <v>6.1232647074291133</v>
      </c>
      <c r="I1882" s="57">
        <f t="shared" si="597"/>
        <v>3.6930701914466173</v>
      </c>
      <c r="J1882" s="57">
        <f>MIN(F1882,H1882,(1-EXP(-SetUp!$B$52*H1882/SetUp!$B$56))*F1882)</f>
        <v>2.4751597133994649</v>
      </c>
      <c r="K1882" s="57">
        <f t="shared" si="584"/>
        <v>3.6481049940296484</v>
      </c>
      <c r="L1882" s="57">
        <f>IF(I1882&lt;=0,0,MIN(SetUp!$B$50*I1882^SetUp!$B$55,I1882))</f>
        <v>0.18058241406483391</v>
      </c>
      <c r="M1882" s="57">
        <f t="shared" si="585"/>
        <v>3.5124877773817835</v>
      </c>
      <c r="N1882" s="57">
        <f>IF(SetUp!$B$62=0,X1882,(B1882-E1882)*(1-(H1882/SetUp!$B$66/SetUp!$B$56)))</f>
        <v>0</v>
      </c>
      <c r="O1882" s="57">
        <f>K1882*SetUp!$B$65</f>
        <v>0</v>
      </c>
      <c r="P1882" s="57">
        <f>MIN(SetUp!$B$54*L1882^SetUp!$B$51,L1882)</f>
        <v>9.5420932998524402E-2</v>
      </c>
      <c r="Q1882" s="57">
        <f t="shared" si="586"/>
        <v>3.6481049940296484</v>
      </c>
      <c r="R1882" s="57">
        <f>IF((H1882+N1882-O1882)&gt;SetUp!$B$56,T1881+H1882+N1882-O1882-SetUp!$B$56,T1881)</f>
        <v>0</v>
      </c>
      <c r="S1882" s="57">
        <f>R1882*SetUp!$B$65</f>
        <v>0</v>
      </c>
      <c r="T1882" s="57">
        <f>IF((R1882-S1882)&lt;SetUp!$B$53,R1882-S1882,SetUp!$B$53)</f>
        <v>0</v>
      </c>
      <c r="U1882" s="57">
        <f t="shared" si="587"/>
        <v>3.5124877773817835</v>
      </c>
      <c r="V1882" s="57">
        <f>(L1882-P1882)/1000*SetUp!$B$13*1000000/SetUp!$B$48</f>
        <v>4.8437877248812251</v>
      </c>
      <c r="W1882" s="57">
        <f t="shared" si="598"/>
        <v>0</v>
      </c>
      <c r="X1882" s="57">
        <f>MAX((SetUp!$B$56*(1-($H1882/SetUp!$B$56)^2)*TANH(($B1882-$D1882)/SetUp!$B$56))/(1+$H1882/SetUp!$B$56*TANH(($B1882-$D1882)/SetUp!$B$56)),0)</f>
        <v>0</v>
      </c>
      <c r="AP1882" s="64">
        <v>29310</v>
      </c>
      <c r="AQ1882" s="55">
        <v>3</v>
      </c>
      <c r="AR1882" s="55">
        <v>90</v>
      </c>
      <c r="AS1882" s="66">
        <f t="shared" si="588"/>
        <v>0.371</v>
      </c>
      <c r="AT1882" s="66">
        <f t="shared" si="589"/>
        <v>3.5642096010019841</v>
      </c>
      <c r="AU1882" s="55" t="str">
        <f>IF(OR($AP1882&lt;SetUp!$B$97,$AP1882&gt;SetUp!$B$98),"Não","Sim")</f>
        <v>Não</v>
      </c>
      <c r="AV1882" s="68">
        <f t="shared" si="590"/>
        <v>0.60909769331364239</v>
      </c>
      <c r="AW1882" s="68">
        <f t="shared" si="591"/>
        <v>1.8879114388662366</v>
      </c>
      <c r="AX1882" s="68">
        <f t="shared" si="592"/>
        <v>-0.43062609038495414</v>
      </c>
      <c r="AY1882" s="68">
        <f t="shared" si="593"/>
        <v>0.55196323573575345</v>
      </c>
      <c r="AZ1882" s="68">
        <f t="shared" si="594"/>
        <v>3.1932096010019841</v>
      </c>
      <c r="BA1882" s="68">
        <f t="shared" si="595"/>
        <v>1.2788137455525943</v>
      </c>
      <c r="BB1882" s="68">
        <f t="shared" si="596"/>
        <v>0.9825893261207076</v>
      </c>
    </row>
    <row r="1883" spans="1:54" x14ac:dyDescent="0.3">
      <c r="A1883" s="64">
        <v>28545</v>
      </c>
      <c r="B1883" s="57">
        <v>0.20599999999999999</v>
      </c>
      <c r="C1883" s="57">
        <v>0.104</v>
      </c>
      <c r="D1883" s="57">
        <v>4.8680000000000003</v>
      </c>
      <c r="E1883" s="57">
        <f t="shared" si="581"/>
        <v>0.20599999999999999</v>
      </c>
      <c r="F1883" s="57">
        <f t="shared" si="582"/>
        <v>4.6619999999999999</v>
      </c>
      <c r="G1883" s="57">
        <f t="shared" si="583"/>
        <v>0</v>
      </c>
      <c r="H1883" s="57">
        <f>IF(Q1882&gt;SetUp!$B$56,SetUp!$B$56,Q1882)</f>
        <v>3.6481049940296484</v>
      </c>
      <c r="I1883" s="57">
        <f t="shared" si="597"/>
        <v>3.5124877773817835</v>
      </c>
      <c r="J1883" s="57">
        <f>MIN(F1883,H1883,(1-EXP(-SetUp!$B$52*H1883/SetUp!$B$56))*F1883)</f>
        <v>2.0255636567118498</v>
      </c>
      <c r="K1883" s="57">
        <f t="shared" si="584"/>
        <v>1.6225413373177986</v>
      </c>
      <c r="L1883" s="57">
        <f>IF(I1883&lt;=0,0,MIN(SetUp!$B$50*I1883^SetUp!$B$55,I1883))</f>
        <v>0.16610685435065778</v>
      </c>
      <c r="M1883" s="57">
        <f t="shared" si="585"/>
        <v>3.3463809230311257</v>
      </c>
      <c r="N1883" s="57">
        <f>IF(SetUp!$B$62=0,X1883,(B1883-E1883)*(1-(H1883/SetUp!$B$66/SetUp!$B$56)))</f>
        <v>0</v>
      </c>
      <c r="O1883" s="57">
        <f>K1883*SetUp!$B$65</f>
        <v>0</v>
      </c>
      <c r="P1883" s="57">
        <f>MIN(SetUp!$B$54*L1883^SetUp!$B$51,L1883)</f>
        <v>8.7896804167176212E-2</v>
      </c>
      <c r="Q1883" s="57">
        <f t="shared" si="586"/>
        <v>1.6225413373177986</v>
      </c>
      <c r="R1883" s="57">
        <f>IF((H1883+N1883-O1883)&gt;SetUp!$B$56,T1882+H1883+N1883-O1883-SetUp!$B$56,T1882)</f>
        <v>0</v>
      </c>
      <c r="S1883" s="57">
        <f>R1883*SetUp!$B$65</f>
        <v>0</v>
      </c>
      <c r="T1883" s="57">
        <f>IF((R1883-S1883)&lt;SetUp!$B$53,R1883-S1883,SetUp!$B$53)</f>
        <v>0</v>
      </c>
      <c r="U1883" s="57">
        <f t="shared" si="587"/>
        <v>3.3463809230311257</v>
      </c>
      <c r="V1883" s="57">
        <f>(L1883-P1883)/1000*SetUp!$B$13*1000000/SetUp!$B$48</f>
        <v>4.4484064426512377</v>
      </c>
      <c r="W1883" s="57">
        <f t="shared" si="598"/>
        <v>-5.2735593669694936E-16</v>
      </c>
      <c r="X1883" s="57">
        <f>MAX((SetUp!$B$56*(1-($H1883/SetUp!$B$56)^2)*TANH(($B1883-$D1883)/SetUp!$B$56))/(1+$H1883/SetUp!$B$56*TANH(($B1883-$D1883)/SetUp!$B$56)),0)</f>
        <v>0</v>
      </c>
      <c r="AP1883" s="64">
        <v>29311</v>
      </c>
      <c r="AQ1883" s="55">
        <v>3</v>
      </c>
      <c r="AR1883" s="55">
        <v>91</v>
      </c>
      <c r="AS1883" s="66">
        <f t="shared" si="588"/>
        <v>0.371</v>
      </c>
      <c r="AT1883" s="66">
        <f t="shared" si="589"/>
        <v>3.3057127766074288</v>
      </c>
      <c r="AU1883" s="55" t="str">
        <f>IF(OR($AP1883&lt;SetUp!$B$97,$AP1883&gt;SetUp!$B$98),"Não","Sim")</f>
        <v>Não</v>
      </c>
      <c r="AV1883" s="68">
        <f t="shared" si="590"/>
        <v>0.60909769331364239</v>
      </c>
      <c r="AW1883" s="68">
        <f t="shared" si="591"/>
        <v>1.818161922549097</v>
      </c>
      <c r="AX1883" s="68">
        <f t="shared" si="592"/>
        <v>-0.43062609038495414</v>
      </c>
      <c r="AY1883" s="68">
        <f t="shared" si="593"/>
        <v>0.51926511633965411</v>
      </c>
      <c r="AZ1883" s="68">
        <f t="shared" si="594"/>
        <v>2.9347127766074288</v>
      </c>
      <c r="BA1883" s="68">
        <f t="shared" si="595"/>
        <v>1.2090642292354548</v>
      </c>
      <c r="BB1883" s="68">
        <f t="shared" si="596"/>
        <v>0.94989120672460825</v>
      </c>
    </row>
    <row r="1884" spans="1:54" x14ac:dyDescent="0.3">
      <c r="A1884" s="64">
        <v>28546</v>
      </c>
      <c r="B1884" s="57">
        <v>4.5190000000000001</v>
      </c>
      <c r="C1884" s="57">
        <v>0.104</v>
      </c>
      <c r="D1884" s="57">
        <v>4.8680000000000003</v>
      </c>
      <c r="E1884" s="57">
        <f t="shared" si="581"/>
        <v>4.5190000000000001</v>
      </c>
      <c r="F1884" s="57">
        <f t="shared" si="582"/>
        <v>0.3490000000000002</v>
      </c>
      <c r="G1884" s="57">
        <f t="shared" si="583"/>
        <v>0</v>
      </c>
      <c r="H1884" s="57">
        <f>IF(Q1883&gt;SetUp!$B$56,SetUp!$B$56,Q1883)</f>
        <v>1.6225413373177986</v>
      </c>
      <c r="I1884" s="57">
        <f t="shared" si="597"/>
        <v>3.3463809230311257</v>
      </c>
      <c r="J1884" s="57">
        <f>MIN(F1884,H1884,(1-EXP(-SetUp!$B$52*H1884/SetUp!$B$56))*F1884)</f>
        <v>7.8154150434972813E-2</v>
      </c>
      <c r="K1884" s="57">
        <f t="shared" si="584"/>
        <v>1.5443871868828258</v>
      </c>
      <c r="L1884" s="57">
        <f>IF(I1884&lt;=0,0,MIN(SetUp!$B$50*I1884^SetUp!$B$55,I1884))</f>
        <v>0.15322224125070916</v>
      </c>
      <c r="M1884" s="57">
        <f t="shared" si="585"/>
        <v>3.1931586817804165</v>
      </c>
      <c r="N1884" s="57">
        <f>IF(SetUp!$B$62=0,X1884,(B1884-E1884)*(1-(H1884/SetUp!$B$66/SetUp!$B$56)))</f>
        <v>0</v>
      </c>
      <c r="O1884" s="57">
        <f>K1884*SetUp!$B$65</f>
        <v>0</v>
      </c>
      <c r="P1884" s="57">
        <f>MIN(SetUp!$B$54*L1884^SetUp!$B$51,L1884)</f>
        <v>8.1190249741626683E-2</v>
      </c>
      <c r="Q1884" s="57">
        <f t="shared" si="586"/>
        <v>1.5443871868828258</v>
      </c>
      <c r="R1884" s="57">
        <f>IF((H1884+N1884-O1884)&gt;SetUp!$B$56,T1883+H1884+N1884-O1884-SetUp!$B$56,T1883)</f>
        <v>0</v>
      </c>
      <c r="S1884" s="57">
        <f>R1884*SetUp!$B$65</f>
        <v>0</v>
      </c>
      <c r="T1884" s="57">
        <f>IF((R1884-S1884)&lt;SetUp!$B$53,R1884-S1884,SetUp!$B$53)</f>
        <v>0</v>
      </c>
      <c r="U1884" s="57">
        <f t="shared" si="587"/>
        <v>3.1931586817804165</v>
      </c>
      <c r="V1884" s="57">
        <f>(L1884-P1884)/1000*SetUp!$B$13*1000000/SetUp!$B$48</f>
        <v>4.0970127797421867</v>
      </c>
      <c r="W1884" s="57">
        <f t="shared" si="598"/>
        <v>0</v>
      </c>
      <c r="X1884" s="57">
        <f>MAX((SetUp!$B$56*(1-($H1884/SetUp!$B$56)^2)*TANH(($B1884-$D1884)/SetUp!$B$56))/(1+$H1884/SetUp!$B$56*TANH(($B1884-$D1884)/SetUp!$B$56)),0)</f>
        <v>0</v>
      </c>
      <c r="AP1884" s="64">
        <v>29312</v>
      </c>
      <c r="AQ1884" s="55">
        <v>4</v>
      </c>
      <c r="AR1884" s="55">
        <v>92</v>
      </c>
      <c r="AS1884" s="66">
        <f t="shared" si="588"/>
        <v>0.33400000000000002</v>
      </c>
      <c r="AT1884" s="66">
        <f t="shared" si="589"/>
        <v>3.0728272146518125</v>
      </c>
      <c r="AU1884" s="55" t="str">
        <f>IF(OR($AP1884&lt;SetUp!$B$97,$AP1884&gt;SetUp!$B$98),"Não","Sim")</f>
        <v>Não</v>
      </c>
      <c r="AV1884" s="68">
        <f t="shared" si="590"/>
        <v>0.57792733107199556</v>
      </c>
      <c r="AW1884" s="68">
        <f t="shared" si="591"/>
        <v>1.7529481494476133</v>
      </c>
      <c r="AX1884" s="68">
        <f t="shared" si="592"/>
        <v>-0.4762535331884355</v>
      </c>
      <c r="AY1884" s="68">
        <f t="shared" si="593"/>
        <v>0.48753814052550376</v>
      </c>
      <c r="AZ1884" s="68">
        <f t="shared" si="594"/>
        <v>2.7388272146518124</v>
      </c>
      <c r="BA1884" s="68">
        <f t="shared" si="595"/>
        <v>1.1750208183756179</v>
      </c>
      <c r="BB1884" s="68">
        <f t="shared" si="596"/>
        <v>0.96379167371393926</v>
      </c>
    </row>
    <row r="1885" spans="1:54" x14ac:dyDescent="0.3">
      <c r="A1885" s="64">
        <v>28547</v>
      </c>
      <c r="B1885" s="57">
        <v>12.212999999999999</v>
      </c>
      <c r="C1885" s="57">
        <v>8.8999999999999996E-2</v>
      </c>
      <c r="D1885" s="57">
        <v>4.8680000000000003</v>
      </c>
      <c r="E1885" s="57">
        <f t="shared" si="581"/>
        <v>4.8680000000000003</v>
      </c>
      <c r="F1885" s="57">
        <f t="shared" si="582"/>
        <v>0</v>
      </c>
      <c r="G1885" s="57">
        <f t="shared" si="583"/>
        <v>5.6433648261579705E-2</v>
      </c>
      <c r="H1885" s="57">
        <f>IF(Q1884&gt;SetUp!$B$56,SetUp!$B$56,Q1884)</f>
        <v>1.5443871868828258</v>
      </c>
      <c r="I1885" s="57">
        <f t="shared" si="597"/>
        <v>3.2495923300419962</v>
      </c>
      <c r="J1885" s="57">
        <f>MIN(F1885,H1885,(1-EXP(-SetUp!$B$52*H1885/SetUp!$B$56))*F1885)</f>
        <v>0</v>
      </c>
      <c r="K1885" s="57">
        <f t="shared" si="584"/>
        <v>1.5443871868828258</v>
      </c>
      <c r="L1885" s="57">
        <f>IF(I1885&lt;=0,0,MIN(SetUp!$B$50*I1885^SetUp!$B$55,I1885))</f>
        <v>0.14590751225564647</v>
      </c>
      <c r="M1885" s="57">
        <f t="shared" si="585"/>
        <v>3.1036848177863496</v>
      </c>
      <c r="N1885" s="57">
        <f>IF(SetUp!$B$62=0,X1885,(B1885-E1885)*(1-(H1885/SetUp!$B$66/SetUp!$B$56)))</f>
        <v>7.2885663517384192</v>
      </c>
      <c r="O1885" s="57">
        <f>K1885*SetUp!$B$65</f>
        <v>0</v>
      </c>
      <c r="P1885" s="57">
        <f>MIN(SetUp!$B$54*L1885^SetUp!$B$51,L1885)</f>
        <v>7.7378645512591812E-2</v>
      </c>
      <c r="Q1885" s="57">
        <f t="shared" si="586"/>
        <v>8.8329535386212452</v>
      </c>
      <c r="R1885" s="57">
        <f>IF((H1885+N1885-O1885)&gt;SetUp!$B$56,T1884+H1885+N1885-O1885-SetUp!$B$56,T1884)</f>
        <v>0</v>
      </c>
      <c r="S1885" s="57">
        <f>R1885*SetUp!$B$65</f>
        <v>0</v>
      </c>
      <c r="T1885" s="57">
        <f>IF((R1885-S1885)&lt;SetUp!$B$53,R1885-S1885,SetUp!$B$53)</f>
        <v>0</v>
      </c>
      <c r="U1885" s="57">
        <f t="shared" si="587"/>
        <v>3.1036848177863496</v>
      </c>
      <c r="V1885" s="57">
        <f>(L1885-P1885)/1000*SetUp!$B$13*1000000/SetUp!$B$48</f>
        <v>3.8977631597502471</v>
      </c>
      <c r="W1885" s="57">
        <f t="shared" si="598"/>
        <v>3.3306690738754696E-16</v>
      </c>
      <c r="X1885" s="57">
        <f>MAX((SetUp!$B$56*(1-($H1885/SetUp!$B$56)^2)*TANH(($B1885-$D1885)/SetUp!$B$56))/(1+$H1885/SetUp!$B$56*TANH(($B1885-$D1885)/SetUp!$B$56)),0)</f>
        <v>7.2885663517384192</v>
      </c>
      <c r="AP1885" s="64">
        <v>29313</v>
      </c>
      <c r="AQ1885" s="55">
        <v>4</v>
      </c>
      <c r="AR1885" s="55">
        <v>93</v>
      </c>
      <c r="AS1885" s="66">
        <f t="shared" si="588"/>
        <v>0.29899999999999999</v>
      </c>
      <c r="AT1885" s="66">
        <f t="shared" si="589"/>
        <v>2.8623665801426235</v>
      </c>
      <c r="AU1885" s="55" t="str">
        <f>IF(OR($AP1885&lt;SetUp!$B$97,$AP1885&gt;SetUp!$B$98),"Não","Sim")</f>
        <v>Não</v>
      </c>
      <c r="AV1885" s="68">
        <f t="shared" si="590"/>
        <v>0.54680892457969266</v>
      </c>
      <c r="AW1885" s="68">
        <f t="shared" si="591"/>
        <v>1.6918530019309075</v>
      </c>
      <c r="AX1885" s="68">
        <f t="shared" si="592"/>
        <v>-0.52432881167557033</v>
      </c>
      <c r="AY1885" s="68">
        <f t="shared" si="593"/>
        <v>0.45672525260270858</v>
      </c>
      <c r="AZ1885" s="68">
        <f t="shared" si="594"/>
        <v>2.5633665801426235</v>
      </c>
      <c r="BA1885" s="68">
        <f t="shared" si="595"/>
        <v>1.1450440773512147</v>
      </c>
      <c r="BB1885" s="68">
        <f t="shared" si="596"/>
        <v>0.9810540642782789</v>
      </c>
    </row>
    <row r="1886" spans="1:54" x14ac:dyDescent="0.3">
      <c r="A1886" s="64">
        <v>28548</v>
      </c>
      <c r="B1886" s="57">
        <v>19.015999999999998</v>
      </c>
      <c r="C1886" s="57">
        <v>7.4999999999999997E-2</v>
      </c>
      <c r="D1886" s="57">
        <v>4.8680000000000003</v>
      </c>
      <c r="E1886" s="57">
        <f t="shared" si="581"/>
        <v>4.8680000000000003</v>
      </c>
      <c r="F1886" s="57">
        <f t="shared" si="582"/>
        <v>0</v>
      </c>
      <c r="G1886" s="57">
        <f t="shared" si="583"/>
        <v>0.88929267901572651</v>
      </c>
      <c r="H1886" s="57">
        <f>IF(Q1885&gt;SetUp!$B$56,SetUp!$B$56,Q1885)</f>
        <v>8.8329535386212452</v>
      </c>
      <c r="I1886" s="57">
        <f t="shared" si="597"/>
        <v>3.9929774968020761</v>
      </c>
      <c r="J1886" s="57">
        <f>MIN(F1886,H1886,(1-EXP(-SetUp!$B$52*H1886/SetUp!$B$56))*F1886)</f>
        <v>0</v>
      </c>
      <c r="K1886" s="57">
        <f t="shared" si="584"/>
        <v>8.8329535386212452</v>
      </c>
      <c r="L1886" s="57">
        <f>IF(I1886&lt;=0,0,MIN(SetUp!$B$50*I1886^SetUp!$B$55,I1886))</f>
        <v>0.20567947518429591</v>
      </c>
      <c r="M1886" s="57">
        <f t="shared" si="585"/>
        <v>3.7872980216177803</v>
      </c>
      <c r="N1886" s="57">
        <f>IF(SetUp!$B$62=0,X1886,(B1886-E1886)*(1-(H1886/SetUp!$B$66/SetUp!$B$56)))</f>
        <v>13.258707320984271</v>
      </c>
      <c r="O1886" s="57">
        <f>K1886*SetUp!$B$65</f>
        <v>0</v>
      </c>
      <c r="P1886" s="57">
        <f>MIN(SetUp!$B$54*L1886^SetUp!$B$51,L1886)</f>
        <v>0.10844205089225777</v>
      </c>
      <c r="Q1886" s="57">
        <f t="shared" si="586"/>
        <v>22.091660859605518</v>
      </c>
      <c r="R1886" s="57">
        <f>IF((H1886+N1886-O1886)&gt;SetUp!$B$56,T1885+H1886+N1886-O1886-SetUp!$B$56,T1885)</f>
        <v>0</v>
      </c>
      <c r="S1886" s="57">
        <f>R1886*SetUp!$B$65</f>
        <v>0</v>
      </c>
      <c r="T1886" s="57">
        <f>IF((R1886-S1886)&lt;SetUp!$B$53,R1886-S1886,SetUp!$B$53)</f>
        <v>0</v>
      </c>
      <c r="U1886" s="57">
        <f t="shared" si="587"/>
        <v>3.7872980216177803</v>
      </c>
      <c r="V1886" s="57">
        <f>(L1886-P1886)/1000*SetUp!$B$13*1000000/SetUp!$B$48</f>
        <v>5.5306393957393469</v>
      </c>
      <c r="W1886" s="57">
        <f t="shared" si="598"/>
        <v>-1.27675647831893E-15</v>
      </c>
      <c r="X1886" s="57">
        <f>MAX((SetUp!$B$56*(1-($H1886/SetUp!$B$56)^2)*TANH(($B1886-$D1886)/SetUp!$B$56))/(1+$H1886/SetUp!$B$56*TANH(($B1886-$D1886)/SetUp!$B$56)),0)</f>
        <v>13.258707320984271</v>
      </c>
      <c r="AP1886" s="64">
        <v>29314</v>
      </c>
      <c r="AQ1886" s="55">
        <v>4</v>
      </c>
      <c r="AR1886" s="55">
        <v>94</v>
      </c>
      <c r="AS1886" s="66">
        <f t="shared" si="588"/>
        <v>0.26700000000000002</v>
      </c>
      <c r="AT1886" s="66">
        <f t="shared" si="589"/>
        <v>2.6716178518319222</v>
      </c>
      <c r="AU1886" s="55" t="str">
        <f>IF(OR($AP1886&lt;SetUp!$B$97,$AP1886&gt;SetUp!$B$98),"Não","Sim")</f>
        <v>Não</v>
      </c>
      <c r="AV1886" s="68">
        <f t="shared" si="590"/>
        <v>0.51672042731055257</v>
      </c>
      <c r="AW1886" s="68">
        <f t="shared" si="591"/>
        <v>1.6345084434874977</v>
      </c>
      <c r="AX1886" s="68">
        <f t="shared" si="592"/>
        <v>-0.57348873863542471</v>
      </c>
      <c r="AY1886" s="68">
        <f t="shared" si="593"/>
        <v>0.42677433677135851</v>
      </c>
      <c r="AZ1886" s="68">
        <f t="shared" si="594"/>
        <v>2.4046178518319223</v>
      </c>
      <c r="BA1886" s="68">
        <f t="shared" si="595"/>
        <v>1.1177880161769451</v>
      </c>
      <c r="BB1886" s="68">
        <f t="shared" si="596"/>
        <v>1.0002630754067832</v>
      </c>
    </row>
    <row r="1887" spans="1:54" x14ac:dyDescent="0.3">
      <c r="A1887" s="64">
        <v>28549</v>
      </c>
      <c r="B1887" s="57">
        <v>20.614999999999998</v>
      </c>
      <c r="C1887" s="57">
        <v>0.21</v>
      </c>
      <c r="D1887" s="57">
        <v>4.8680000000000003</v>
      </c>
      <c r="E1887" s="57">
        <f t="shared" si="581"/>
        <v>4.8680000000000003</v>
      </c>
      <c r="F1887" s="57">
        <f t="shared" si="582"/>
        <v>0</v>
      </c>
      <c r="G1887" s="57">
        <f t="shared" si="583"/>
        <v>3.1946378785932428</v>
      </c>
      <c r="H1887" s="57">
        <f>IF(Q1886&gt;SetUp!$B$56,SetUp!$B$56,Q1886)</f>
        <v>22.091660859605518</v>
      </c>
      <c r="I1887" s="57">
        <f t="shared" si="597"/>
        <v>6.9819359002110231</v>
      </c>
      <c r="J1887" s="57">
        <f>MIN(F1887,H1887,(1-EXP(-SetUp!$B$52*H1887/SetUp!$B$56))*F1887)</f>
        <v>0</v>
      </c>
      <c r="K1887" s="57">
        <f t="shared" si="584"/>
        <v>22.091660859605518</v>
      </c>
      <c r="L1887" s="57">
        <f>IF(I1887&lt;=0,0,MIN(SetUp!$B$50*I1887^SetUp!$B$55,I1887))</f>
        <v>0.52198250423870129</v>
      </c>
      <c r="M1887" s="57">
        <f t="shared" si="585"/>
        <v>6.4599533959723221</v>
      </c>
      <c r="N1887" s="57">
        <f>IF(SetUp!$B$62=0,X1887,(B1887-E1887)*(1-(H1887/SetUp!$B$66/SetUp!$B$56)))</f>
        <v>12.552362121406755</v>
      </c>
      <c r="O1887" s="57">
        <f>K1887*SetUp!$B$65</f>
        <v>0</v>
      </c>
      <c r="P1887" s="57">
        <f>MIN(SetUp!$B$54*L1887^SetUp!$B$51,L1887)</f>
        <v>0.27088314794365587</v>
      </c>
      <c r="Q1887" s="57">
        <f t="shared" si="586"/>
        <v>34.64402298101227</v>
      </c>
      <c r="R1887" s="57">
        <f>IF((H1887+N1887-O1887)&gt;SetUp!$B$56,T1886+H1887+N1887-O1887-SetUp!$B$56,T1886)</f>
        <v>0</v>
      </c>
      <c r="S1887" s="57">
        <f>R1887*SetUp!$B$65</f>
        <v>0</v>
      </c>
      <c r="T1887" s="57">
        <f>IF((R1887-S1887)&lt;SetUp!$B$53,R1887-S1887,SetUp!$B$53)</f>
        <v>0</v>
      </c>
      <c r="U1887" s="57">
        <f t="shared" si="587"/>
        <v>6.4599533959723221</v>
      </c>
      <c r="V1887" s="57">
        <f>(L1887-P1887)/1000*SetUp!$B$13*1000000/SetUp!$B$48</f>
        <v>14.281949591746638</v>
      </c>
      <c r="W1887" s="57">
        <f t="shared" si="598"/>
        <v>-4.1078251911130792E-15</v>
      </c>
      <c r="X1887" s="57">
        <f>MAX((SetUp!$B$56*(1-($H1887/SetUp!$B$56)^2)*TANH(($B1887-$D1887)/SetUp!$B$56))/(1+$H1887/SetUp!$B$56*TANH(($B1887-$D1887)/SetUp!$B$56)),0)</f>
        <v>12.552362121406755</v>
      </c>
      <c r="AP1887" s="64">
        <v>29315</v>
      </c>
      <c r="AQ1887" s="55">
        <v>4</v>
      </c>
      <c r="AR1887" s="55">
        <v>95</v>
      </c>
      <c r="AS1887" s="66">
        <f t="shared" si="588"/>
        <v>0.23799999999999999</v>
      </c>
      <c r="AT1887" s="66">
        <f t="shared" si="589"/>
        <v>2.4982601379053806</v>
      </c>
      <c r="AU1887" s="55" t="str">
        <f>IF(OR($AP1887&lt;SetUp!$B$97,$AP1887&gt;SetUp!$B$98),"Não","Sim")</f>
        <v>Não</v>
      </c>
      <c r="AV1887" s="68">
        <f t="shared" si="590"/>
        <v>0.48785243670601869</v>
      </c>
      <c r="AW1887" s="68">
        <f t="shared" si="591"/>
        <v>1.5805885416215635</v>
      </c>
      <c r="AX1887" s="68">
        <f t="shared" si="592"/>
        <v>-0.62342304294348805</v>
      </c>
      <c r="AY1887" s="68">
        <f t="shared" si="593"/>
        <v>0.3976376584475047</v>
      </c>
      <c r="AZ1887" s="68">
        <f t="shared" si="594"/>
        <v>2.2602601379053806</v>
      </c>
      <c r="BA1887" s="68">
        <f t="shared" si="595"/>
        <v>1.0927361049155448</v>
      </c>
      <c r="BB1887" s="68">
        <f t="shared" si="596"/>
        <v>1.0210607013909927</v>
      </c>
    </row>
    <row r="1888" spans="1:54" x14ac:dyDescent="0.3">
      <c r="A1888" s="64">
        <v>28550</v>
      </c>
      <c r="B1888" s="57">
        <v>18.824000000000002</v>
      </c>
      <c r="C1888" s="57">
        <v>1.2949999999999999</v>
      </c>
      <c r="D1888" s="57">
        <v>4.6269999999999998</v>
      </c>
      <c r="E1888" s="57">
        <f t="shared" si="581"/>
        <v>4.6269999999999998</v>
      </c>
      <c r="F1888" s="57">
        <f t="shared" si="582"/>
        <v>0</v>
      </c>
      <c r="G1888" s="57">
        <f t="shared" si="583"/>
        <v>5.3649353178951369</v>
      </c>
      <c r="H1888" s="57">
        <f>IF(Q1887&gt;SetUp!$B$56,SetUp!$B$56,Q1887)</f>
        <v>34.64402298101227</v>
      </c>
      <c r="I1888" s="57">
        <f t="shared" si="597"/>
        <v>11.824888713867459</v>
      </c>
      <c r="J1888" s="57">
        <f>MIN(F1888,H1888,(1-EXP(-SetUp!$B$52*H1888/SetUp!$B$56))*F1888)</f>
        <v>0</v>
      </c>
      <c r="K1888" s="57">
        <f t="shared" si="584"/>
        <v>34.64402298101227</v>
      </c>
      <c r="L1888" s="57">
        <f>IF(I1888&lt;=0,0,MIN(SetUp!$B$50*I1888^SetUp!$B$55,I1888))</f>
        <v>1.2561011736795296</v>
      </c>
      <c r="M1888" s="57">
        <f t="shared" si="585"/>
        <v>10.56878754018793</v>
      </c>
      <c r="N1888" s="57">
        <f>IF(SetUp!$B$62=0,X1888,(B1888-E1888)*(1-(H1888/SetUp!$B$66/SetUp!$B$56)))</f>
        <v>8.8320646821048658</v>
      </c>
      <c r="O1888" s="57">
        <f>K1888*SetUp!$B$65</f>
        <v>0</v>
      </c>
      <c r="P1888" s="57">
        <f>MIN(SetUp!$B$54*L1888^SetUp!$B$51,L1888)</f>
        <v>0.64218898083945908</v>
      </c>
      <c r="Q1888" s="57">
        <f t="shared" si="586"/>
        <v>43.476087663117134</v>
      </c>
      <c r="R1888" s="57">
        <f>IF((H1888+N1888-O1888)&gt;SetUp!$B$56,T1887+H1888+N1888-O1888-SetUp!$B$56,T1887)</f>
        <v>0</v>
      </c>
      <c r="S1888" s="57">
        <f>R1888*SetUp!$B$65</f>
        <v>0</v>
      </c>
      <c r="T1888" s="57">
        <f>IF((R1888-S1888)&lt;SetUp!$B$53,R1888-S1888,SetUp!$B$53)</f>
        <v>0</v>
      </c>
      <c r="U1888" s="57">
        <f t="shared" si="587"/>
        <v>10.56878754018793</v>
      </c>
      <c r="V1888" s="57">
        <f>(L1888-P1888)/1000*SetUp!$B$13*1000000/SetUp!$B$48</f>
        <v>34.917903101265466</v>
      </c>
      <c r="W1888" s="57">
        <f t="shared" si="598"/>
        <v>3.5527136788005009E-15</v>
      </c>
      <c r="X1888" s="57">
        <f>MAX((SetUp!$B$56*(1-($H1888/SetUp!$B$56)^2)*TANH(($B1888-$D1888)/SetUp!$B$56))/(1+$H1888/SetUp!$B$56*TANH(($B1888-$D1888)/SetUp!$B$56)),0)</f>
        <v>8.8320646821048658</v>
      </c>
      <c r="AP1888" s="64">
        <v>29316</v>
      </c>
      <c r="AQ1888" s="55">
        <v>4</v>
      </c>
      <c r="AR1888" s="55">
        <v>96</v>
      </c>
      <c r="AS1888" s="66">
        <f t="shared" si="588"/>
        <v>0.23799999999999999</v>
      </c>
      <c r="AT1888" s="66">
        <f t="shared" si="589"/>
        <v>2.3402991929540593</v>
      </c>
      <c r="AU1888" s="55" t="str">
        <f>IF(OR($AP1888&lt;SetUp!$B$97,$AP1888&gt;SetUp!$B$98),"Não","Sim")</f>
        <v>Não</v>
      </c>
      <c r="AV1888" s="68">
        <f t="shared" si="590"/>
        <v>0.48785243670601869</v>
      </c>
      <c r="AW1888" s="68">
        <f t="shared" si="591"/>
        <v>1.5298036452283865</v>
      </c>
      <c r="AX1888" s="68">
        <f t="shared" si="592"/>
        <v>-0.62342304294348805</v>
      </c>
      <c r="AY1888" s="68">
        <f t="shared" si="593"/>
        <v>0.36927138285575745</v>
      </c>
      <c r="AZ1888" s="68">
        <f t="shared" si="594"/>
        <v>2.1022991929540593</v>
      </c>
      <c r="BA1888" s="68">
        <f t="shared" si="595"/>
        <v>1.0419512085223679</v>
      </c>
      <c r="BB1888" s="68">
        <f t="shared" si="596"/>
        <v>0.99269442579924549</v>
      </c>
    </row>
    <row r="1889" spans="1:54" x14ac:dyDescent="0.3">
      <c r="A1889" s="64">
        <v>28551</v>
      </c>
      <c r="B1889" s="57">
        <v>16.321999999999999</v>
      </c>
      <c r="C1889" s="57">
        <v>92.739000000000004</v>
      </c>
      <c r="D1889" s="57">
        <v>4.6269999999999998</v>
      </c>
      <c r="E1889" s="57">
        <f t="shared" si="581"/>
        <v>4.6269999999999998</v>
      </c>
      <c r="F1889" s="57">
        <f t="shared" si="582"/>
        <v>0</v>
      </c>
      <c r="G1889" s="57">
        <f t="shared" si="583"/>
        <v>6.1471510733311954</v>
      </c>
      <c r="H1889" s="57">
        <f>IF(Q1888&gt;SetUp!$B$56,SetUp!$B$56,Q1888)</f>
        <v>43.476087663117134</v>
      </c>
      <c r="I1889" s="57">
        <f t="shared" si="597"/>
        <v>16.715938613519125</v>
      </c>
      <c r="J1889" s="57">
        <f>MIN(F1889,H1889,(1-EXP(-SetUp!$B$52*H1889/SetUp!$B$56))*F1889)</f>
        <v>0</v>
      </c>
      <c r="K1889" s="57">
        <f t="shared" si="584"/>
        <v>43.476087663117134</v>
      </c>
      <c r="L1889" s="57">
        <f>IF(I1889&lt;=0,0,MIN(SetUp!$B$50*I1889^SetUp!$B$55,I1889))</f>
        <v>2.2365612546155047</v>
      </c>
      <c r="M1889" s="57">
        <f t="shared" si="585"/>
        <v>14.479377358903619</v>
      </c>
      <c r="N1889" s="57">
        <f>IF(SetUp!$B$62=0,X1889,(B1889-E1889)*(1-(H1889/SetUp!$B$66/SetUp!$B$56)))</f>
        <v>5.5478489266688049</v>
      </c>
      <c r="O1889" s="57">
        <f>K1889*SetUp!$B$65</f>
        <v>0</v>
      </c>
      <c r="P1889" s="57">
        <f>MIN(SetUp!$B$54*L1889^SetUp!$B$51,L1889)</f>
        <v>1.1322871626257325</v>
      </c>
      <c r="Q1889" s="57">
        <f t="shared" si="586"/>
        <v>49.02393658978594</v>
      </c>
      <c r="R1889" s="57">
        <f>IF((H1889+N1889-O1889)&gt;SetUp!$B$56,T1888+H1889+N1889-O1889-SetUp!$B$56,T1888)</f>
        <v>0</v>
      </c>
      <c r="S1889" s="57">
        <f>R1889*SetUp!$B$65</f>
        <v>0</v>
      </c>
      <c r="T1889" s="57">
        <f>IF((R1889-S1889)&lt;SetUp!$B$53,R1889-S1889,SetUp!$B$53)</f>
        <v>0</v>
      </c>
      <c r="U1889" s="57">
        <f t="shared" si="587"/>
        <v>14.479377358903619</v>
      </c>
      <c r="V1889" s="57">
        <f>(L1889-P1889)/1000*SetUp!$B$13*1000000/SetUp!$B$48</f>
        <v>62.808551762029779</v>
      </c>
      <c r="W1889" s="57">
        <f t="shared" si="598"/>
        <v>0</v>
      </c>
      <c r="X1889" s="57">
        <f>MAX((SetUp!$B$56*(1-($H1889/SetUp!$B$56)^2)*TANH(($B1889-$D1889)/SetUp!$B$56))/(1+$H1889/SetUp!$B$56*TANH(($B1889-$D1889)/SetUp!$B$56)),0)</f>
        <v>5.5478489266688049</v>
      </c>
      <c r="AP1889" s="64">
        <v>29317</v>
      </c>
      <c r="AQ1889" s="55">
        <v>4</v>
      </c>
      <c r="AR1889" s="55">
        <v>97</v>
      </c>
      <c r="AS1889" s="66">
        <f t="shared" si="588"/>
        <v>0.21</v>
      </c>
      <c r="AT1889" s="66">
        <f t="shared" si="589"/>
        <v>2.1960142723256579</v>
      </c>
      <c r="AU1889" s="55" t="str">
        <f>IF(OR($AP1889&lt;SetUp!$B$97,$AP1889&gt;SetUp!$B$98),"Não","Sim")</f>
        <v>Não</v>
      </c>
      <c r="AV1889" s="68">
        <f t="shared" si="590"/>
        <v>0.45825756949558399</v>
      </c>
      <c r="AW1889" s="68">
        <f t="shared" si="591"/>
        <v>1.4818954997993812</v>
      </c>
      <c r="AX1889" s="68">
        <f t="shared" si="592"/>
        <v>-0.6777807052660807</v>
      </c>
      <c r="AY1889" s="68">
        <f t="shared" si="593"/>
        <v>0.34163515835188618</v>
      </c>
      <c r="AZ1889" s="68">
        <f t="shared" si="594"/>
        <v>1.986014272325658</v>
      </c>
      <c r="BA1889" s="68">
        <f t="shared" si="595"/>
        <v>1.0236379303037972</v>
      </c>
      <c r="BB1889" s="68">
        <f t="shared" si="596"/>
        <v>1.0194158636179669</v>
      </c>
    </row>
    <row r="1890" spans="1:54" x14ac:dyDescent="0.3">
      <c r="A1890" s="64">
        <v>28552</v>
      </c>
      <c r="B1890" s="57">
        <v>21.382000000000001</v>
      </c>
      <c r="C1890" s="57">
        <v>48.125999999999998</v>
      </c>
      <c r="D1890" s="57">
        <v>4.6269999999999998</v>
      </c>
      <c r="E1890" s="57">
        <f t="shared" si="581"/>
        <v>4.6269999999999998</v>
      </c>
      <c r="F1890" s="57">
        <f t="shared" si="582"/>
        <v>0</v>
      </c>
      <c r="G1890" s="57">
        <f t="shared" si="583"/>
        <v>11.094858211320286</v>
      </c>
      <c r="H1890" s="57">
        <f>IF(Q1889&gt;SetUp!$B$56,SetUp!$B$56,Q1889)</f>
        <v>49.02393658978594</v>
      </c>
      <c r="I1890" s="57">
        <f t="shared" si="597"/>
        <v>25.574235570223905</v>
      </c>
      <c r="J1890" s="57">
        <f>MIN(F1890,H1890,(1-EXP(-SetUp!$B$52*H1890/SetUp!$B$56))*F1890)</f>
        <v>0</v>
      </c>
      <c r="K1890" s="57">
        <f t="shared" si="584"/>
        <v>49.02393658978594</v>
      </c>
      <c r="L1890" s="57">
        <f>IF(I1890&lt;=0,0,MIN(SetUp!$B$50*I1890^SetUp!$B$55,I1890))</f>
        <v>4.5432568125216051</v>
      </c>
      <c r="M1890" s="57">
        <f t="shared" si="585"/>
        <v>21.0309787577023</v>
      </c>
      <c r="N1890" s="57">
        <f>IF(SetUp!$B$62=0,X1890,(B1890-E1890)*(1-(H1890/SetUp!$B$66/SetUp!$B$56)))</f>
        <v>5.6601417886797174</v>
      </c>
      <c r="O1890" s="57">
        <f>K1890*SetUp!$B$65</f>
        <v>0</v>
      </c>
      <c r="P1890" s="57">
        <f>MIN(SetUp!$B$54*L1890^SetUp!$B$51,L1890)</f>
        <v>2.2725164411060526</v>
      </c>
      <c r="Q1890" s="57">
        <f t="shared" si="586"/>
        <v>54.684078378465657</v>
      </c>
      <c r="R1890" s="57">
        <f>IF((H1890+N1890-O1890)&gt;SetUp!$B$56,T1889+H1890+N1890-O1890-SetUp!$B$56,T1889)</f>
        <v>0</v>
      </c>
      <c r="S1890" s="57">
        <f>R1890*SetUp!$B$65</f>
        <v>0</v>
      </c>
      <c r="T1890" s="57">
        <f>IF((R1890-S1890)&lt;SetUp!$B$53,R1890-S1890,SetUp!$B$53)</f>
        <v>0</v>
      </c>
      <c r="U1890" s="57">
        <f t="shared" si="587"/>
        <v>21.0309787577023</v>
      </c>
      <c r="V1890" s="57">
        <f>(L1890-P1890)/1000*SetUp!$B$13*1000000/SetUp!$B$48</f>
        <v>129.15445104683795</v>
      </c>
      <c r="W1890" s="57">
        <f t="shared" si="598"/>
        <v>0</v>
      </c>
      <c r="X1890" s="57">
        <f>MAX((SetUp!$B$56*(1-($H1890/SetUp!$B$56)^2)*TANH(($B1890-$D1890)/SetUp!$B$56))/(1+$H1890/SetUp!$B$56*TANH(($B1890-$D1890)/SetUp!$B$56)),0)</f>
        <v>5.6601417886797174</v>
      </c>
      <c r="AP1890" s="64">
        <v>29318</v>
      </c>
      <c r="AQ1890" s="55">
        <v>4</v>
      </c>
      <c r="AR1890" s="55">
        <v>98</v>
      </c>
      <c r="AS1890" s="66">
        <f t="shared" si="588"/>
        <v>0.29899999999999999</v>
      </c>
      <c r="AT1890" s="66">
        <f t="shared" si="589"/>
        <v>2.0649748972521311</v>
      </c>
      <c r="AU1890" s="55" t="str">
        <f>IF(OR($AP1890&lt;SetUp!$B$97,$AP1890&gt;SetUp!$B$98),"Não","Sim")</f>
        <v>Não</v>
      </c>
      <c r="AV1890" s="68">
        <f t="shared" si="590"/>
        <v>0.54680892457969266</v>
      </c>
      <c r="AW1890" s="68">
        <f t="shared" si="591"/>
        <v>1.437002051930383</v>
      </c>
      <c r="AX1890" s="68">
        <f t="shared" si="592"/>
        <v>-0.52432881167557033</v>
      </c>
      <c r="AY1890" s="68">
        <f t="shared" si="593"/>
        <v>0.31491477654876632</v>
      </c>
      <c r="AZ1890" s="68">
        <f t="shared" si="594"/>
        <v>1.7659748972521312</v>
      </c>
      <c r="BA1890" s="68">
        <f t="shared" si="595"/>
        <v>0.89019312735069034</v>
      </c>
      <c r="BB1890" s="68">
        <f t="shared" si="596"/>
        <v>0.83924358822433665</v>
      </c>
    </row>
    <row r="1891" spans="1:54" x14ac:dyDescent="0.3">
      <c r="A1891" s="64">
        <v>28553</v>
      </c>
      <c r="B1891" s="57">
        <v>8.8670000000000009</v>
      </c>
      <c r="C1891" s="57">
        <v>98.037000000000006</v>
      </c>
      <c r="D1891" s="57">
        <v>4.6269999999999998</v>
      </c>
      <c r="E1891" s="57">
        <f t="shared" si="581"/>
        <v>4.6269999999999998</v>
      </c>
      <c r="F1891" s="57">
        <f t="shared" si="582"/>
        <v>0</v>
      </c>
      <c r="G1891" s="57">
        <f t="shared" si="583"/>
        <v>3.1582917526250807</v>
      </c>
      <c r="H1891" s="57">
        <f>IF(Q1890&gt;SetUp!$B$56,SetUp!$B$56,Q1890)</f>
        <v>54.684078378465657</v>
      </c>
      <c r="I1891" s="57">
        <f t="shared" si="597"/>
        <v>24.189270510327383</v>
      </c>
      <c r="J1891" s="57">
        <f>MIN(F1891,H1891,(1-EXP(-SetUp!$B$52*H1891/SetUp!$B$56))*F1891)</f>
        <v>0</v>
      </c>
      <c r="K1891" s="57">
        <f t="shared" si="584"/>
        <v>54.684078378465657</v>
      </c>
      <c r="L1891" s="57">
        <f>IF(I1891&lt;=0,0,MIN(SetUp!$B$50*I1891^SetUp!$B$55,I1891))</f>
        <v>4.1406399679786077</v>
      </c>
      <c r="M1891" s="57">
        <f t="shared" si="585"/>
        <v>20.048630542348775</v>
      </c>
      <c r="N1891" s="57">
        <f>IF(SetUp!$B$62=0,X1891,(B1891-E1891)*(1-(H1891/SetUp!$B$66/SetUp!$B$56)))</f>
        <v>1.0817082473749202</v>
      </c>
      <c r="O1891" s="57">
        <f>K1891*SetUp!$B$65</f>
        <v>0</v>
      </c>
      <c r="P1891" s="57">
        <f>MIN(SetUp!$B$54*L1891^SetUp!$B$51,L1891)</f>
        <v>2.0744013890294473</v>
      </c>
      <c r="Q1891" s="57">
        <f t="shared" si="586"/>
        <v>55.765786625840576</v>
      </c>
      <c r="R1891" s="57">
        <f>IF((H1891+N1891-O1891)&gt;SetUp!$B$56,T1890+H1891+N1891-O1891-SetUp!$B$56,T1890)</f>
        <v>0</v>
      </c>
      <c r="S1891" s="57">
        <f>R1891*SetUp!$B$65</f>
        <v>0</v>
      </c>
      <c r="T1891" s="57">
        <f>IF((R1891-S1891)&lt;SetUp!$B$53,R1891-S1891,SetUp!$B$53)</f>
        <v>0</v>
      </c>
      <c r="U1891" s="57">
        <f t="shared" si="587"/>
        <v>20.048630542348775</v>
      </c>
      <c r="V1891" s="57">
        <f>(L1891-P1891)/1000*SetUp!$B$13*1000000/SetUp!$B$48</f>
        <v>117.52286291964658</v>
      </c>
      <c r="W1891" s="57">
        <f t="shared" si="598"/>
        <v>0</v>
      </c>
      <c r="X1891" s="57">
        <f>MAX((SetUp!$B$56*(1-($H1891/SetUp!$B$56)^2)*TANH(($B1891-$D1891)/SetUp!$B$56))/(1+$H1891/SetUp!$B$56*TANH(($B1891-$D1891)/SetUp!$B$56)),0)</f>
        <v>1.0817082473749202</v>
      </c>
      <c r="AP1891" s="64">
        <v>29319</v>
      </c>
      <c r="AQ1891" s="55">
        <v>4</v>
      </c>
      <c r="AR1891" s="55">
        <v>99</v>
      </c>
      <c r="AS1891" s="66">
        <f t="shared" si="588"/>
        <v>0.70899999999999996</v>
      </c>
      <c r="AT1891" s="66">
        <f t="shared" si="589"/>
        <v>1.9441911261964533</v>
      </c>
      <c r="AU1891" s="55" t="str">
        <f>IF(OR($AP1891&lt;SetUp!$B$97,$AP1891&gt;SetUp!$B$98),"Não","Sim")</f>
        <v>Não</v>
      </c>
      <c r="AV1891" s="68">
        <f t="shared" si="590"/>
        <v>0.84202137740083538</v>
      </c>
      <c r="AW1891" s="68">
        <f t="shared" si="591"/>
        <v>1.3943425426330696</v>
      </c>
      <c r="AX1891" s="68">
        <f t="shared" si="592"/>
        <v>-0.14935376481693349</v>
      </c>
      <c r="AY1891" s="68">
        <f t="shared" si="593"/>
        <v>0.2887389565636993</v>
      </c>
      <c r="AZ1891" s="68">
        <f t="shared" si="594"/>
        <v>1.2351911261964532</v>
      </c>
      <c r="BA1891" s="68">
        <f t="shared" si="595"/>
        <v>0.55232116523223418</v>
      </c>
      <c r="BB1891" s="68">
        <f t="shared" si="596"/>
        <v>0.43809272138063282</v>
      </c>
    </row>
    <row r="1892" spans="1:54" x14ac:dyDescent="0.3">
      <c r="A1892" s="64">
        <v>28554</v>
      </c>
      <c r="B1892" s="57">
        <v>19.04</v>
      </c>
      <c r="C1892" s="57">
        <v>127.23</v>
      </c>
      <c r="D1892" s="57">
        <v>4.6269999999999998</v>
      </c>
      <c r="E1892" s="57">
        <f t="shared" si="581"/>
        <v>4.6269999999999998</v>
      </c>
      <c r="F1892" s="57">
        <f t="shared" si="582"/>
        <v>0</v>
      </c>
      <c r="G1892" s="57">
        <f t="shared" si="583"/>
        <v>11.55237524417808</v>
      </c>
      <c r="H1892" s="57">
        <f>IF(Q1891&gt;SetUp!$B$56,SetUp!$B$56,Q1891)</f>
        <v>55.765786625840576</v>
      </c>
      <c r="I1892" s="57">
        <f t="shared" si="597"/>
        <v>31.601005786526855</v>
      </c>
      <c r="J1892" s="57">
        <f>MIN(F1892,H1892,(1-EXP(-SetUp!$B$52*H1892/SetUp!$B$56))*F1892)</f>
        <v>0</v>
      </c>
      <c r="K1892" s="57">
        <f t="shared" si="584"/>
        <v>55.765786625840576</v>
      </c>
      <c r="L1892" s="57">
        <f>IF(I1892&lt;=0,0,MIN(SetUp!$B$50*I1892^SetUp!$B$55,I1892))</f>
        <v>6.4644417546737136</v>
      </c>
      <c r="M1892" s="57">
        <f t="shared" si="585"/>
        <v>25.13656403185314</v>
      </c>
      <c r="N1892" s="57">
        <f>IF(SetUp!$B$62=0,X1892,(B1892-E1892)*(1-(H1892/SetUp!$B$66/SetUp!$B$56)))</f>
        <v>2.8606247558219198</v>
      </c>
      <c r="O1892" s="57">
        <f>K1892*SetUp!$B$65</f>
        <v>0</v>
      </c>
      <c r="P1892" s="57">
        <f>MIN(SetUp!$B$54*L1892^SetUp!$B$51,L1892)</f>
        <v>3.2141427779275697</v>
      </c>
      <c r="Q1892" s="57">
        <f t="shared" si="586"/>
        <v>58.626411381662493</v>
      </c>
      <c r="R1892" s="57">
        <f>IF((H1892+N1892-O1892)&gt;SetUp!$B$56,T1891+H1892+N1892-O1892-SetUp!$B$56,T1891)</f>
        <v>0</v>
      </c>
      <c r="S1892" s="57">
        <f>R1892*SetUp!$B$65</f>
        <v>0</v>
      </c>
      <c r="T1892" s="57">
        <f>IF((R1892-S1892)&lt;SetUp!$B$53,R1892-S1892,SetUp!$B$53)</f>
        <v>0</v>
      </c>
      <c r="U1892" s="57">
        <f t="shared" si="587"/>
        <v>25.13656403185314</v>
      </c>
      <c r="V1892" s="57">
        <f>(L1892-P1892)/1000*SetUp!$B$13*1000000/SetUp!$B$48</f>
        <v>184.86947489203922</v>
      </c>
      <c r="W1892" s="57">
        <f t="shared" si="598"/>
        <v>0</v>
      </c>
      <c r="X1892" s="57">
        <f>MAX((SetUp!$B$56*(1-($H1892/SetUp!$B$56)^2)*TANH(($B1892-$D1892)/SetUp!$B$56))/(1+$H1892/SetUp!$B$56*TANH(($B1892-$D1892)/SetUp!$B$56)),0)</f>
        <v>2.8606247558219198</v>
      </c>
      <c r="AP1892" s="64">
        <v>29320</v>
      </c>
      <c r="AQ1892" s="55">
        <v>4</v>
      </c>
      <c r="AR1892" s="55">
        <v>100</v>
      </c>
      <c r="AS1892" s="66">
        <f t="shared" si="588"/>
        <v>2.2629999999999999</v>
      </c>
      <c r="AT1892" s="66">
        <f t="shared" si="589"/>
        <v>1.8326208435931177</v>
      </c>
      <c r="AU1892" s="55" t="str">
        <f>IF(OR($AP1892&lt;SetUp!$B$97,$AP1892&gt;SetUp!$B$98),"Não","Sim")</f>
        <v>Não</v>
      </c>
      <c r="AV1892" s="68">
        <f t="shared" si="590"/>
        <v>1.5043270920913443</v>
      </c>
      <c r="AW1892" s="68">
        <f t="shared" si="591"/>
        <v>1.3537432709317958</v>
      </c>
      <c r="AX1892" s="68">
        <f t="shared" si="592"/>
        <v>0.35468455395472859</v>
      </c>
      <c r="AY1892" s="68">
        <f t="shared" si="593"/>
        <v>0.26307262177171742</v>
      </c>
      <c r="AZ1892" s="68">
        <f t="shared" si="594"/>
        <v>-0.43037915640688218</v>
      </c>
      <c r="BA1892" s="68">
        <f t="shared" si="595"/>
        <v>-0.15058382115954849</v>
      </c>
      <c r="BB1892" s="68">
        <f t="shared" si="596"/>
        <v>-9.1611932183011169E-2</v>
      </c>
    </row>
    <row r="1893" spans="1:54" x14ac:dyDescent="0.3">
      <c r="A1893" s="64">
        <v>28555</v>
      </c>
      <c r="B1893" s="57">
        <v>8.1609999999999996</v>
      </c>
      <c r="C1893" s="57">
        <v>218.25</v>
      </c>
      <c r="D1893" s="57">
        <v>4.6269999999999998</v>
      </c>
      <c r="E1893" s="57">
        <f t="shared" si="581"/>
        <v>4.6269999999999998</v>
      </c>
      <c r="F1893" s="57">
        <f t="shared" si="582"/>
        <v>0</v>
      </c>
      <c r="G1893" s="57">
        <f t="shared" si="583"/>
        <v>2.9933639212907632</v>
      </c>
      <c r="H1893" s="57">
        <f>IF(Q1892&gt;SetUp!$B$56,SetUp!$B$56,Q1892)</f>
        <v>58.626411381662493</v>
      </c>
      <c r="I1893" s="57">
        <f t="shared" si="597"/>
        <v>28.129927953143905</v>
      </c>
      <c r="J1893" s="57">
        <f>MIN(F1893,H1893,(1-EXP(-SetUp!$B$52*H1893/SetUp!$B$56))*F1893)</f>
        <v>0</v>
      </c>
      <c r="K1893" s="57">
        <f t="shared" si="584"/>
        <v>58.626411381662493</v>
      </c>
      <c r="L1893" s="57">
        <f>IF(I1893&lt;=0,0,MIN(SetUp!$B$50*I1893^SetUp!$B$55,I1893))</f>
        <v>5.3248888980774876</v>
      </c>
      <c r="M1893" s="57">
        <f t="shared" si="585"/>
        <v>22.805039055066416</v>
      </c>
      <c r="N1893" s="57">
        <f>IF(SetUp!$B$62=0,X1893,(B1893-E1893)*(1-(H1893/SetUp!$B$66/SetUp!$B$56)))</f>
        <v>0.5406360787092368</v>
      </c>
      <c r="O1893" s="57">
        <f>K1893*SetUp!$B$65</f>
        <v>0</v>
      </c>
      <c r="P1893" s="57">
        <f>MIN(SetUp!$B$54*L1893^SetUp!$B$51,L1893)</f>
        <v>2.6563019493602344</v>
      </c>
      <c r="Q1893" s="57">
        <f t="shared" si="586"/>
        <v>59.167047460371727</v>
      </c>
      <c r="R1893" s="57">
        <f>IF((H1893+N1893-O1893)&gt;SetUp!$B$56,T1892+H1893+N1893-O1893-SetUp!$B$56,T1892)</f>
        <v>0</v>
      </c>
      <c r="S1893" s="57">
        <f>R1893*SetUp!$B$65</f>
        <v>0</v>
      </c>
      <c r="T1893" s="57">
        <f>IF((R1893-S1893)&lt;SetUp!$B$53,R1893-S1893,SetUp!$B$53)</f>
        <v>0</v>
      </c>
      <c r="U1893" s="57">
        <f t="shared" si="587"/>
        <v>22.805039055066416</v>
      </c>
      <c r="V1893" s="57">
        <f>(L1893-P1893)/1000*SetUp!$B$13*1000000/SetUp!$B$48</f>
        <v>151.78304255782277</v>
      </c>
      <c r="W1893" s="57">
        <f t="shared" si="598"/>
        <v>0</v>
      </c>
      <c r="X1893" s="57">
        <f>MAX((SetUp!$B$56*(1-($H1893/SetUp!$B$56)^2)*TANH(($B1893-$D1893)/SetUp!$B$56))/(1+$H1893/SetUp!$B$56*TANH(($B1893-$D1893)/SetUp!$B$56)),0)</f>
        <v>0.5406360787092368</v>
      </c>
      <c r="AP1893" s="64">
        <v>29321</v>
      </c>
      <c r="AQ1893" s="55">
        <v>4</v>
      </c>
      <c r="AR1893" s="55">
        <v>101</v>
      </c>
      <c r="AS1893" s="66">
        <f t="shared" si="588"/>
        <v>0.77</v>
      </c>
      <c r="AT1893" s="66">
        <f t="shared" si="589"/>
        <v>1.7298304455740536</v>
      </c>
      <c r="AU1893" s="55" t="str">
        <f>IF(OR($AP1893&lt;SetUp!$B$97,$AP1893&gt;SetUp!$B$98),"Não","Sim")</f>
        <v>Não</v>
      </c>
      <c r="AV1893" s="68">
        <f t="shared" si="590"/>
        <v>0.87749643873921224</v>
      </c>
      <c r="AW1893" s="68">
        <f t="shared" si="591"/>
        <v>1.3152301872957652</v>
      </c>
      <c r="AX1893" s="68">
        <f t="shared" si="592"/>
        <v>-0.11350927482751812</v>
      </c>
      <c r="AY1893" s="68">
        <f t="shared" si="593"/>
        <v>0.23800353656214535</v>
      </c>
      <c r="AZ1893" s="68">
        <f t="shared" si="594"/>
        <v>0.95983044557405361</v>
      </c>
      <c r="BA1893" s="68">
        <f t="shared" si="595"/>
        <v>0.437733748556553</v>
      </c>
      <c r="BB1893" s="68">
        <f t="shared" si="596"/>
        <v>0.35151281138966345</v>
      </c>
    </row>
    <row r="1894" spans="1:54" x14ac:dyDescent="0.3">
      <c r="A1894" s="64">
        <v>28556</v>
      </c>
      <c r="B1894" s="57">
        <v>11.99</v>
      </c>
      <c r="C1894" s="57">
        <v>189.04</v>
      </c>
      <c r="D1894" s="57">
        <v>4.6269999999999998</v>
      </c>
      <c r="E1894" s="57">
        <f t="shared" si="581"/>
        <v>4.6269999999999998</v>
      </c>
      <c r="F1894" s="57">
        <f t="shared" si="582"/>
        <v>0</v>
      </c>
      <c r="G1894" s="57">
        <f t="shared" si="583"/>
        <v>6.3996615806112889</v>
      </c>
      <c r="H1894" s="57">
        <f>IF(Q1893&gt;SetUp!$B$56,SetUp!$B$56,Q1893)</f>
        <v>59.167047460371727</v>
      </c>
      <c r="I1894" s="57">
        <f t="shared" si="597"/>
        <v>29.204700635677703</v>
      </c>
      <c r="J1894" s="57">
        <f>MIN(F1894,H1894,(1-EXP(-SetUp!$B$52*H1894/SetUp!$B$56))*F1894)</f>
        <v>0</v>
      </c>
      <c r="K1894" s="57">
        <f t="shared" si="584"/>
        <v>59.167047460371727</v>
      </c>
      <c r="L1894" s="57">
        <f>IF(I1894&lt;=0,0,MIN(SetUp!$B$50*I1894^SetUp!$B$55,I1894))</f>
        <v>5.6682733072283709</v>
      </c>
      <c r="M1894" s="57">
        <f t="shared" si="585"/>
        <v>23.536427328449331</v>
      </c>
      <c r="N1894" s="57">
        <f>IF(SetUp!$B$62=0,X1894,(B1894-E1894)*(1-(H1894/SetUp!$B$66/SetUp!$B$56)))</f>
        <v>0.96333841938871134</v>
      </c>
      <c r="O1894" s="57">
        <f>K1894*SetUp!$B$65</f>
        <v>0</v>
      </c>
      <c r="P1894" s="57">
        <f>MIN(SetUp!$B$54*L1894^SetUp!$B$51,L1894)</f>
        <v>2.8245935639620541</v>
      </c>
      <c r="Q1894" s="57">
        <f t="shared" si="586"/>
        <v>60.130385879760439</v>
      </c>
      <c r="R1894" s="57">
        <f>IF((H1894+N1894-O1894)&gt;SetUp!$B$56,T1893+H1894+N1894-O1894-SetUp!$B$56,T1893)</f>
        <v>0</v>
      </c>
      <c r="S1894" s="57">
        <f>R1894*SetUp!$B$65</f>
        <v>0</v>
      </c>
      <c r="T1894" s="57">
        <f>IF((R1894-S1894)&lt;SetUp!$B$53,R1894-S1894,SetUp!$B$53)</f>
        <v>0</v>
      </c>
      <c r="U1894" s="57">
        <f t="shared" si="587"/>
        <v>23.536427328449331</v>
      </c>
      <c r="V1894" s="57">
        <f>(L1894-P1894)/1000*SetUp!$B$13*1000000/SetUp!$B$48</f>
        <v>161.74191502378585</v>
      </c>
      <c r="W1894" s="57">
        <f t="shared" si="598"/>
        <v>0</v>
      </c>
      <c r="X1894" s="57">
        <f>MAX((SetUp!$B$56*(1-($H1894/SetUp!$B$56)^2)*TANH(($B1894-$D1894)/SetUp!$B$56))/(1+$H1894/SetUp!$B$56*TANH(($B1894-$D1894)/SetUp!$B$56)),0)</f>
        <v>0.96333841938871134</v>
      </c>
      <c r="AP1894" s="64">
        <v>29322</v>
      </c>
      <c r="AQ1894" s="55">
        <v>4</v>
      </c>
      <c r="AR1894" s="55">
        <v>102</v>
      </c>
      <c r="AS1894" s="66">
        <f t="shared" si="588"/>
        <v>0.77</v>
      </c>
      <c r="AT1894" s="66">
        <f t="shared" si="589"/>
        <v>1.6349487108809397</v>
      </c>
      <c r="AU1894" s="55" t="str">
        <f>IF(OR($AP1894&lt;SetUp!$B$97,$AP1894&gt;SetUp!$B$98),"Não","Sim")</f>
        <v>Não</v>
      </c>
      <c r="AV1894" s="68">
        <f t="shared" si="590"/>
        <v>0.87749643873921224</v>
      </c>
      <c r="AW1894" s="68">
        <f t="shared" si="591"/>
        <v>1.2786511294645384</v>
      </c>
      <c r="AX1894" s="68">
        <f t="shared" si="592"/>
        <v>-0.11350927482751812</v>
      </c>
      <c r="AY1894" s="68">
        <f t="shared" si="593"/>
        <v>0.21350413318543759</v>
      </c>
      <c r="AZ1894" s="68">
        <f t="shared" si="594"/>
        <v>0.86494871088093972</v>
      </c>
      <c r="BA1894" s="68">
        <f t="shared" si="595"/>
        <v>0.40115469072532617</v>
      </c>
      <c r="BB1894" s="68">
        <f t="shared" si="596"/>
        <v>0.3270134080129557</v>
      </c>
    </row>
    <row r="1895" spans="1:54" x14ac:dyDescent="0.3">
      <c r="A1895" s="64">
        <v>28557</v>
      </c>
      <c r="B1895" s="57">
        <v>8.8320000000000007</v>
      </c>
      <c r="C1895" s="57">
        <v>142.44</v>
      </c>
      <c r="D1895" s="57">
        <v>4.6269999999999998</v>
      </c>
      <c r="E1895" s="57">
        <f t="shared" si="581"/>
        <v>4.6269999999999998</v>
      </c>
      <c r="F1895" s="57">
        <f t="shared" si="582"/>
        <v>0</v>
      </c>
      <c r="G1895" s="57">
        <f t="shared" si="583"/>
        <v>3.7411799954658655</v>
      </c>
      <c r="H1895" s="57">
        <f>IF(Q1894&gt;SetUp!$B$56,SetUp!$B$56,Q1894)</f>
        <v>60.130385879760439</v>
      </c>
      <c r="I1895" s="57">
        <f t="shared" si="597"/>
        <v>27.277607323915198</v>
      </c>
      <c r="J1895" s="57">
        <f>MIN(F1895,H1895,(1-EXP(-SetUp!$B$52*H1895/SetUp!$B$56))*F1895)</f>
        <v>0</v>
      </c>
      <c r="K1895" s="57">
        <f t="shared" si="584"/>
        <v>60.130385879760439</v>
      </c>
      <c r="L1895" s="57">
        <f>IF(I1895&lt;=0,0,MIN(SetUp!$B$50*I1895^SetUp!$B$55,I1895))</f>
        <v>5.058712209159844</v>
      </c>
      <c r="M1895" s="57">
        <f t="shared" si="585"/>
        <v>22.218895114755355</v>
      </c>
      <c r="N1895" s="57">
        <f>IF(SetUp!$B$62=0,X1895,(B1895-E1895)*(1-(H1895/SetUp!$B$66/SetUp!$B$56)))</f>
        <v>0.46382000453413536</v>
      </c>
      <c r="O1895" s="57">
        <f>K1895*SetUp!$B$65</f>
        <v>0</v>
      </c>
      <c r="P1895" s="57">
        <f>MIN(SetUp!$B$54*L1895^SetUp!$B$51,L1895)</f>
        <v>2.5257230547880543</v>
      </c>
      <c r="Q1895" s="57">
        <f t="shared" si="586"/>
        <v>60.594205884294574</v>
      </c>
      <c r="R1895" s="57">
        <f>IF((H1895+N1895-O1895)&gt;SetUp!$B$56,T1894+H1895+N1895-O1895-SetUp!$B$56,T1894)</f>
        <v>0</v>
      </c>
      <c r="S1895" s="57">
        <f>R1895*SetUp!$B$65</f>
        <v>0</v>
      </c>
      <c r="T1895" s="57">
        <f>IF((R1895-S1895)&lt;SetUp!$B$53,R1895-S1895,SetUp!$B$53)</f>
        <v>0</v>
      </c>
      <c r="U1895" s="57">
        <f t="shared" si="587"/>
        <v>22.218895114755355</v>
      </c>
      <c r="V1895" s="57">
        <f>(L1895-P1895)/1000*SetUp!$B$13*1000000/SetUp!$B$48</f>
        <v>144.07055419398006</v>
      </c>
      <c r="W1895" s="57">
        <f t="shared" si="598"/>
        <v>8.8817841970012523E-15</v>
      </c>
      <c r="X1895" s="57">
        <f>MAX((SetUp!$B$56*(1-($H1895/SetUp!$B$56)^2)*TANH(($B1895-$D1895)/SetUp!$B$56))/(1+$H1895/SetUp!$B$56*TANH(($B1895-$D1895)/SetUp!$B$56)),0)</f>
        <v>0.46382000453413536</v>
      </c>
      <c r="AP1895" s="64">
        <v>29323</v>
      </c>
      <c r="AQ1895" s="55">
        <v>4</v>
      </c>
      <c r="AR1895" s="55">
        <v>103</v>
      </c>
      <c r="AS1895" s="66">
        <f t="shared" si="588"/>
        <v>0.59699999999999998</v>
      </c>
      <c r="AT1895" s="66">
        <f t="shared" si="589"/>
        <v>1.5472080865605591</v>
      </c>
      <c r="AU1895" s="55" t="str">
        <f>IF(OR($AP1895&lt;SetUp!$B$97,$AP1895&gt;SetUp!$B$98),"Não","Sim")</f>
        <v>Não</v>
      </c>
      <c r="AV1895" s="68">
        <f t="shared" si="590"/>
        <v>0.77265775088327426</v>
      </c>
      <c r="AW1895" s="68">
        <f t="shared" si="591"/>
        <v>1.2438681950112556</v>
      </c>
      <c r="AX1895" s="68">
        <f t="shared" si="592"/>
        <v>-0.22402566887063094</v>
      </c>
      <c r="AY1895" s="68">
        <f t="shared" si="593"/>
        <v>0.18954872660672034</v>
      </c>
      <c r="AZ1895" s="68">
        <f t="shared" si="594"/>
        <v>0.95020808656055911</v>
      </c>
      <c r="BA1895" s="68">
        <f t="shared" si="595"/>
        <v>0.4712104441279813</v>
      </c>
      <c r="BB1895" s="68">
        <f t="shared" si="596"/>
        <v>0.41357439547735131</v>
      </c>
    </row>
    <row r="1896" spans="1:54" x14ac:dyDescent="0.3">
      <c r="A1896" s="64">
        <v>28558</v>
      </c>
      <c r="B1896" s="57">
        <v>2.4089999999999998</v>
      </c>
      <c r="C1896" s="57">
        <v>111.093</v>
      </c>
      <c r="D1896" s="57">
        <v>4.6269999999999998</v>
      </c>
      <c r="E1896" s="57">
        <f t="shared" si="581"/>
        <v>2.4089999999999998</v>
      </c>
      <c r="F1896" s="57">
        <f t="shared" si="582"/>
        <v>2.218</v>
      </c>
      <c r="G1896" s="57">
        <f t="shared" si="583"/>
        <v>0</v>
      </c>
      <c r="H1896" s="57">
        <f>IF(Q1895&gt;SetUp!$B$56,SetUp!$B$56,Q1895)</f>
        <v>60.594205884294574</v>
      </c>
      <c r="I1896" s="57">
        <f t="shared" si="597"/>
        <v>22.218895114755355</v>
      </c>
      <c r="J1896" s="57">
        <f>MIN(F1896,H1896,(1-EXP(-SetUp!$B$52*H1896/SetUp!$B$56))*F1896)</f>
        <v>2.2178285534120672</v>
      </c>
      <c r="K1896" s="57">
        <f t="shared" si="584"/>
        <v>58.376377330882505</v>
      </c>
      <c r="L1896" s="57">
        <f>IF(I1896&lt;=0,0,MIN(SetUp!$B$50*I1896^SetUp!$B$55,I1896))</f>
        <v>3.5939079478307701</v>
      </c>
      <c r="M1896" s="57">
        <f t="shared" si="585"/>
        <v>18.624987166924583</v>
      </c>
      <c r="N1896" s="57">
        <f>IF(SetUp!$B$62=0,X1896,(B1896-E1896)*(1-(H1896/SetUp!$B$66/SetUp!$B$56)))</f>
        <v>0</v>
      </c>
      <c r="O1896" s="57">
        <f>K1896*SetUp!$B$65</f>
        <v>0</v>
      </c>
      <c r="P1896" s="57">
        <f>MIN(SetUp!$B$54*L1896^SetUp!$B$51,L1896)</f>
        <v>1.8048392030666589</v>
      </c>
      <c r="Q1896" s="57">
        <f t="shared" si="586"/>
        <v>58.376377330882505</v>
      </c>
      <c r="R1896" s="57">
        <f>IF((H1896+N1896-O1896)&gt;SetUp!$B$56,T1895+H1896+N1896-O1896-SetUp!$B$56,T1895)</f>
        <v>0</v>
      </c>
      <c r="S1896" s="57">
        <f>R1896*SetUp!$B$65</f>
        <v>0</v>
      </c>
      <c r="T1896" s="57">
        <f>IF((R1896-S1896)&lt;SetUp!$B$53,R1896-S1896,SetUp!$B$53)</f>
        <v>0</v>
      </c>
      <c r="U1896" s="57">
        <f t="shared" si="587"/>
        <v>18.624987166924583</v>
      </c>
      <c r="V1896" s="57">
        <f>(L1896-P1896)/1000*SetUp!$B$13*1000000/SetUp!$B$48</f>
        <v>101.75808495051342</v>
      </c>
      <c r="W1896" s="57">
        <f t="shared" si="598"/>
        <v>0</v>
      </c>
      <c r="X1896" s="57">
        <f>MAX((SetUp!$B$56*(1-($H1896/SetUp!$B$56)^2)*TANH(($B1896-$D1896)/SetUp!$B$56))/(1+$H1896/SetUp!$B$56*TANH(($B1896-$D1896)/SetUp!$B$56)),0)</f>
        <v>0</v>
      </c>
      <c r="AP1896" s="64">
        <v>29324</v>
      </c>
      <c r="AQ1896" s="55">
        <v>4</v>
      </c>
      <c r="AR1896" s="55">
        <v>104</v>
      </c>
      <c r="AS1896" s="66">
        <f t="shared" si="588"/>
        <v>0.45300000000000001</v>
      </c>
      <c r="AT1896" s="66">
        <f t="shared" si="589"/>
        <v>1.4659303817703959</v>
      </c>
      <c r="AU1896" s="55" t="str">
        <f>IF(OR($AP1896&lt;SetUp!$B$97,$AP1896&gt;SetUp!$B$98),"Não","Sim")</f>
        <v>Não</v>
      </c>
      <c r="AV1896" s="68">
        <f t="shared" si="590"/>
        <v>0.67305274681855365</v>
      </c>
      <c r="AW1896" s="68">
        <f t="shared" si="591"/>
        <v>1.210756119856677</v>
      </c>
      <c r="AX1896" s="68">
        <f t="shared" si="592"/>
        <v>-0.34390179798716813</v>
      </c>
      <c r="AY1896" s="68">
        <f t="shared" si="593"/>
        <v>0.1661133457956388</v>
      </c>
      <c r="AZ1896" s="68">
        <f t="shared" si="594"/>
        <v>1.0129303817703958</v>
      </c>
      <c r="BA1896" s="68">
        <f t="shared" si="595"/>
        <v>0.53770337303812332</v>
      </c>
      <c r="BB1896" s="68">
        <f t="shared" si="596"/>
        <v>0.51001514378280688</v>
      </c>
    </row>
    <row r="1897" spans="1:54" x14ac:dyDescent="0.3">
      <c r="A1897" s="64">
        <v>28559</v>
      </c>
      <c r="B1897" s="57">
        <v>2.2469999999999999</v>
      </c>
      <c r="C1897" s="57">
        <v>84.298000000000002</v>
      </c>
      <c r="D1897" s="57">
        <v>4.6269999999999998</v>
      </c>
      <c r="E1897" s="57">
        <f t="shared" si="581"/>
        <v>2.2469999999999999</v>
      </c>
      <c r="F1897" s="57">
        <f t="shared" si="582"/>
        <v>2.38</v>
      </c>
      <c r="G1897" s="57">
        <f t="shared" si="583"/>
        <v>0</v>
      </c>
      <c r="H1897" s="57">
        <f>IF(Q1896&gt;SetUp!$B$56,SetUp!$B$56,Q1896)</f>
        <v>58.376377330882505</v>
      </c>
      <c r="I1897" s="57">
        <f t="shared" si="597"/>
        <v>18.624987166924583</v>
      </c>
      <c r="J1897" s="57">
        <f>MIN(F1897,H1897,(1-EXP(-SetUp!$B$52*H1897/SetUp!$B$56))*F1897)</f>
        <v>2.3797398386312065</v>
      </c>
      <c r="K1897" s="57">
        <f t="shared" si="584"/>
        <v>55.996637492251295</v>
      </c>
      <c r="L1897" s="57">
        <f>IF(I1897&lt;=0,0,MIN(SetUp!$B$50*I1897^SetUp!$B$55,I1897))</f>
        <v>2.6782810882230019</v>
      </c>
      <c r="M1897" s="57">
        <f t="shared" si="585"/>
        <v>15.946706078701581</v>
      </c>
      <c r="N1897" s="57">
        <f>IF(SetUp!$B$62=0,X1897,(B1897-E1897)*(1-(H1897/SetUp!$B$66/SetUp!$B$56)))</f>
        <v>0</v>
      </c>
      <c r="O1897" s="57">
        <f>K1897*SetUp!$B$65</f>
        <v>0</v>
      </c>
      <c r="P1897" s="57">
        <f>MIN(SetUp!$B$54*L1897^SetUp!$B$51,L1897)</f>
        <v>1.3517622907804352</v>
      </c>
      <c r="Q1897" s="57">
        <f t="shared" si="586"/>
        <v>55.996637492251295</v>
      </c>
      <c r="R1897" s="57">
        <f>IF((H1897+N1897-O1897)&gt;SetUp!$B$56,T1896+H1897+N1897-O1897-SetUp!$B$56,T1896)</f>
        <v>0</v>
      </c>
      <c r="S1897" s="57">
        <f>R1897*SetUp!$B$65</f>
        <v>0</v>
      </c>
      <c r="T1897" s="57">
        <f>IF((R1897-S1897)&lt;SetUp!$B$53,R1897-S1897,SetUp!$B$53)</f>
        <v>0</v>
      </c>
      <c r="U1897" s="57">
        <f t="shared" si="587"/>
        <v>15.946706078701581</v>
      </c>
      <c r="V1897" s="57">
        <f>(L1897-P1897)/1000*SetUp!$B$13*1000000/SetUp!$B$48</f>
        <v>75.44931566976274</v>
      </c>
      <c r="W1897" s="57">
        <f t="shared" si="598"/>
        <v>-3.5527136788005009E-15</v>
      </c>
      <c r="X1897" s="57">
        <f>MAX((SetUp!$B$56*(1-($H1897/SetUp!$B$56)^2)*TANH(($B1897-$D1897)/SetUp!$B$56))/(1+$H1897/SetUp!$B$56*TANH(($B1897-$D1897)/SetUp!$B$56)),0)</f>
        <v>0</v>
      </c>
      <c r="AP1897" s="64">
        <v>29325</v>
      </c>
      <c r="AQ1897" s="55">
        <v>4</v>
      </c>
      <c r="AR1897" s="55">
        <v>105</v>
      </c>
      <c r="AS1897" s="66">
        <f t="shared" si="588"/>
        <v>0.371</v>
      </c>
      <c r="AT1897" s="66">
        <f t="shared" si="589"/>
        <v>1.3905146973368379</v>
      </c>
      <c r="AU1897" s="55" t="str">
        <f>IF(OR($AP1897&lt;SetUp!$B$97,$AP1897&gt;SetUp!$B$98),"Não","Sim")</f>
        <v>Não</v>
      </c>
      <c r="AV1897" s="68">
        <f t="shared" si="590"/>
        <v>0.60909769331364239</v>
      </c>
      <c r="AW1897" s="68">
        <f t="shared" si="591"/>
        <v>1.1792008723439946</v>
      </c>
      <c r="AX1897" s="68">
        <f t="shared" si="592"/>
        <v>-0.43062609038495414</v>
      </c>
      <c r="AY1897" s="68">
        <f t="shared" si="593"/>
        <v>0.14317558359108387</v>
      </c>
      <c r="AZ1897" s="68">
        <f t="shared" si="594"/>
        <v>1.0195146973368379</v>
      </c>
      <c r="BA1897" s="68">
        <f t="shared" si="595"/>
        <v>0.57010317903035224</v>
      </c>
      <c r="BB1897" s="68">
        <f t="shared" si="596"/>
        <v>0.57380167397603798</v>
      </c>
    </row>
    <row r="1898" spans="1:54" x14ac:dyDescent="0.3">
      <c r="A1898" s="64">
        <v>28560</v>
      </c>
      <c r="B1898" s="57">
        <v>8.2149999999999999</v>
      </c>
      <c r="C1898" s="57">
        <v>59.048000000000002</v>
      </c>
      <c r="D1898" s="57">
        <v>4.6269999999999998</v>
      </c>
      <c r="E1898" s="57">
        <f t="shared" si="581"/>
        <v>4.6269999999999998</v>
      </c>
      <c r="F1898" s="57">
        <f t="shared" si="582"/>
        <v>0</v>
      </c>
      <c r="G1898" s="57">
        <f t="shared" si="583"/>
        <v>2.7868686485883303</v>
      </c>
      <c r="H1898" s="57">
        <f>IF(Q1897&gt;SetUp!$B$56,SetUp!$B$56,Q1897)</f>
        <v>55.996637492251295</v>
      </c>
      <c r="I1898" s="57">
        <f t="shared" si="597"/>
        <v>18.733574727289913</v>
      </c>
      <c r="J1898" s="57">
        <f>MIN(F1898,H1898,(1-EXP(-SetUp!$B$52*H1898/SetUp!$B$56))*F1898)</f>
        <v>0</v>
      </c>
      <c r="K1898" s="57">
        <f t="shared" si="584"/>
        <v>55.996637492251295</v>
      </c>
      <c r="L1898" s="57">
        <f>IF(I1898&lt;=0,0,MIN(SetUp!$B$50*I1898^SetUp!$B$55,I1898))</f>
        <v>2.704356528105043</v>
      </c>
      <c r="M1898" s="57">
        <f t="shared" si="585"/>
        <v>16.029218199184868</v>
      </c>
      <c r="N1898" s="57">
        <f>IF(SetUp!$B$62=0,X1898,(B1898-E1898)*(1-(H1898/SetUp!$B$66/SetUp!$B$56)))</f>
        <v>0.80113135141166969</v>
      </c>
      <c r="O1898" s="57">
        <f>K1898*SetUp!$B$65</f>
        <v>0</v>
      </c>
      <c r="P1898" s="57">
        <f>MIN(SetUp!$B$54*L1898^SetUp!$B$51,L1898)</f>
        <v>1.3646979396669052</v>
      </c>
      <c r="Q1898" s="57">
        <f t="shared" si="586"/>
        <v>56.797768843662965</v>
      </c>
      <c r="R1898" s="57">
        <f>IF((H1898+N1898-O1898)&gt;SetUp!$B$56,T1897+H1898+N1898-O1898-SetUp!$B$56,T1897)</f>
        <v>0</v>
      </c>
      <c r="S1898" s="57">
        <f>R1898*SetUp!$B$65</f>
        <v>0</v>
      </c>
      <c r="T1898" s="57">
        <f>IF((R1898-S1898)&lt;SetUp!$B$53,R1898-S1898,SetUp!$B$53)</f>
        <v>0</v>
      </c>
      <c r="U1898" s="57">
        <f t="shared" si="587"/>
        <v>16.029218199184868</v>
      </c>
      <c r="V1898" s="57">
        <f>(L1898-P1898)/1000*SetUp!$B$13*1000000/SetUp!$B$48</f>
        <v>76.196676536846482</v>
      </c>
      <c r="W1898" s="57">
        <f t="shared" si="598"/>
        <v>0</v>
      </c>
      <c r="X1898" s="57">
        <f>MAX((SetUp!$B$56*(1-($H1898/SetUp!$B$56)^2)*TANH(($B1898-$D1898)/SetUp!$B$56))/(1+$H1898/SetUp!$B$56*TANH(($B1898-$D1898)/SetUp!$B$56)),0)</f>
        <v>0.80113135141166969</v>
      </c>
      <c r="AP1898" s="64">
        <v>29326</v>
      </c>
      <c r="AQ1898" s="55">
        <v>4</v>
      </c>
      <c r="AR1898" s="55">
        <v>106</v>
      </c>
      <c r="AS1898" s="66">
        <f t="shared" si="588"/>
        <v>0.29899999999999999</v>
      </c>
      <c r="AT1898" s="66">
        <f t="shared" si="589"/>
        <v>1.3204272023613137</v>
      </c>
      <c r="AU1898" s="55" t="str">
        <f>IF(OR($AP1898&lt;SetUp!$B$97,$AP1898&gt;SetUp!$B$98),"Não","Sim")</f>
        <v>Não</v>
      </c>
      <c r="AV1898" s="68">
        <f t="shared" si="590"/>
        <v>0.54680892457969266</v>
      </c>
      <c r="AW1898" s="68">
        <f t="shared" si="591"/>
        <v>1.1490984302318552</v>
      </c>
      <c r="AX1898" s="68">
        <f t="shared" si="592"/>
        <v>-0.52432881167557033</v>
      </c>
      <c r="AY1898" s="68">
        <f t="shared" si="593"/>
        <v>0.12071446273016348</v>
      </c>
      <c r="AZ1898" s="68">
        <f t="shared" si="594"/>
        <v>1.0214272023613138</v>
      </c>
      <c r="BA1898" s="68">
        <f t="shared" si="595"/>
        <v>0.60228950565216255</v>
      </c>
      <c r="BB1898" s="68">
        <f t="shared" si="596"/>
        <v>0.64504327440573384</v>
      </c>
    </row>
    <row r="1899" spans="1:54" x14ac:dyDescent="0.3">
      <c r="A1899" s="64">
        <v>28561</v>
      </c>
      <c r="B1899" s="57">
        <v>10.083</v>
      </c>
      <c r="C1899" s="57">
        <v>41.319000000000003</v>
      </c>
      <c r="D1899" s="57">
        <v>4.6269999999999998</v>
      </c>
      <c r="E1899" s="57">
        <f t="shared" si="581"/>
        <v>4.6269999999999998</v>
      </c>
      <c r="F1899" s="57">
        <f t="shared" si="582"/>
        <v>0</v>
      </c>
      <c r="G1899" s="57">
        <f t="shared" si="583"/>
        <v>4.3810449625439105</v>
      </c>
      <c r="H1899" s="57">
        <f>IF(Q1898&gt;SetUp!$B$56,SetUp!$B$56,Q1898)</f>
        <v>56.797768843662965</v>
      </c>
      <c r="I1899" s="57">
        <f t="shared" si="597"/>
        <v>20.410263161728778</v>
      </c>
      <c r="J1899" s="57">
        <f>MIN(F1899,H1899,(1-EXP(-SetUp!$B$52*H1899/SetUp!$B$56))*F1899)</f>
        <v>0</v>
      </c>
      <c r="K1899" s="57">
        <f t="shared" si="584"/>
        <v>56.797768843662965</v>
      </c>
      <c r="L1899" s="57">
        <f>IF(I1899&lt;=0,0,MIN(SetUp!$B$50*I1899^SetUp!$B$55,I1899))</f>
        <v>3.1196834214591189</v>
      </c>
      <c r="M1899" s="57">
        <f t="shared" si="585"/>
        <v>17.29057974026966</v>
      </c>
      <c r="N1899" s="57">
        <f>IF(SetUp!$B$62=0,X1899,(B1899-E1899)*(1-(H1899/SetUp!$B$66/SetUp!$B$56)))</f>
        <v>1.0749550374560894</v>
      </c>
      <c r="O1899" s="57">
        <f>K1899*SetUp!$B$65</f>
        <v>0</v>
      </c>
      <c r="P1899" s="57">
        <f>MIN(SetUp!$B$54*L1899^SetUp!$B$51,L1899)</f>
        <v>1.5704625459704951</v>
      </c>
      <c r="Q1899" s="57">
        <f t="shared" si="586"/>
        <v>57.872723881119057</v>
      </c>
      <c r="R1899" s="57">
        <f>IF((H1899+N1899-O1899)&gt;SetUp!$B$56,T1898+H1899+N1899-O1899-SetUp!$B$56,T1898)</f>
        <v>0</v>
      </c>
      <c r="S1899" s="57">
        <f>R1899*SetUp!$B$65</f>
        <v>0</v>
      </c>
      <c r="T1899" s="57">
        <f>IF((R1899-S1899)&lt;SetUp!$B$53,R1899-S1899,SetUp!$B$53)</f>
        <v>0</v>
      </c>
      <c r="U1899" s="57">
        <f t="shared" si="587"/>
        <v>17.29057974026966</v>
      </c>
      <c r="V1899" s="57">
        <f>(L1899-P1899)/1000*SetUp!$B$13*1000000/SetUp!$B$48</f>
        <v>88.116093870873456</v>
      </c>
      <c r="W1899" s="57">
        <f t="shared" si="598"/>
        <v>6.6613381477509392E-15</v>
      </c>
      <c r="X1899" s="57">
        <f>MAX((SetUp!$B$56*(1-($H1899/SetUp!$B$56)^2)*TANH(($B1899-$D1899)/SetUp!$B$56))/(1+$H1899/SetUp!$B$56*TANH(($B1899-$D1899)/SetUp!$B$56)),0)</f>
        <v>1.0749550374560894</v>
      </c>
      <c r="AP1899" s="64">
        <v>29327</v>
      </c>
      <c r="AQ1899" s="55">
        <v>4</v>
      </c>
      <c r="AR1899" s="55">
        <v>107</v>
      </c>
      <c r="AS1899" s="66">
        <f t="shared" si="588"/>
        <v>0.29899999999999999</v>
      </c>
      <c r="AT1899" s="66">
        <f t="shared" si="589"/>
        <v>1.2551924433229977</v>
      </c>
      <c r="AU1899" s="55" t="str">
        <f>IF(OR($AP1899&lt;SetUp!$B$97,$AP1899&gt;SetUp!$B$98),"Não","Sim")</f>
        <v>Não</v>
      </c>
      <c r="AV1899" s="68">
        <f t="shared" si="590"/>
        <v>0.54680892457969266</v>
      </c>
      <c r="AW1899" s="68">
        <f t="shared" si="591"/>
        <v>1.1203537134865031</v>
      </c>
      <c r="AX1899" s="68">
        <f t="shared" si="592"/>
        <v>-0.52432881167557033</v>
      </c>
      <c r="AY1899" s="68">
        <f t="shared" si="593"/>
        <v>9.8710315989171515E-2</v>
      </c>
      <c r="AZ1899" s="68">
        <f t="shared" si="594"/>
        <v>0.9561924433229978</v>
      </c>
      <c r="BA1899" s="68">
        <f t="shared" si="595"/>
        <v>0.57354478890681049</v>
      </c>
      <c r="BB1899" s="68">
        <f t="shared" si="596"/>
        <v>0.62303912766474179</v>
      </c>
    </row>
    <row r="1900" spans="1:54" x14ac:dyDescent="0.3">
      <c r="A1900" s="64">
        <v>28562</v>
      </c>
      <c r="B1900" s="57">
        <v>3.786</v>
      </c>
      <c r="C1900" s="57">
        <v>193.06</v>
      </c>
      <c r="D1900" s="57">
        <v>4.6269999999999998</v>
      </c>
      <c r="E1900" s="57">
        <f t="shared" si="581"/>
        <v>3.786</v>
      </c>
      <c r="F1900" s="57">
        <f t="shared" si="582"/>
        <v>0.84099999999999975</v>
      </c>
      <c r="G1900" s="57">
        <f t="shared" si="583"/>
        <v>0</v>
      </c>
      <c r="H1900" s="57">
        <f>IF(Q1899&gt;SetUp!$B$56,SetUp!$B$56,Q1899)</f>
        <v>57.872723881119057</v>
      </c>
      <c r="I1900" s="57">
        <f t="shared" si="597"/>
        <v>17.29057974026966</v>
      </c>
      <c r="J1900" s="57">
        <f>MIN(F1900,H1900,(1-EXP(-SetUp!$B$52*H1900/SetUp!$B$56))*F1900)</f>
        <v>0.84090054216032273</v>
      </c>
      <c r="K1900" s="57">
        <f t="shared" si="584"/>
        <v>57.031823338958738</v>
      </c>
      <c r="L1900" s="57">
        <f>IF(I1900&lt;=0,0,MIN(SetUp!$B$50*I1900^SetUp!$B$55,I1900))</f>
        <v>2.3661672710385839</v>
      </c>
      <c r="M1900" s="57">
        <f t="shared" si="585"/>
        <v>14.924412469231076</v>
      </c>
      <c r="N1900" s="57">
        <f>IF(SetUp!$B$62=0,X1900,(B1900-E1900)*(1-(H1900/SetUp!$B$66/SetUp!$B$56)))</f>
        <v>0</v>
      </c>
      <c r="O1900" s="57">
        <f>K1900*SetUp!$B$65</f>
        <v>0</v>
      </c>
      <c r="P1900" s="57">
        <f>MIN(SetUp!$B$54*L1900^SetUp!$B$51,L1900)</f>
        <v>1.1967544160956145</v>
      </c>
      <c r="Q1900" s="57">
        <f t="shared" si="586"/>
        <v>57.031823338958738</v>
      </c>
      <c r="R1900" s="57">
        <f>IF((H1900+N1900-O1900)&gt;SetUp!$B$56,T1899+H1900+N1900-O1900-SetUp!$B$56,T1899)</f>
        <v>0</v>
      </c>
      <c r="S1900" s="57">
        <f>R1900*SetUp!$B$65</f>
        <v>0</v>
      </c>
      <c r="T1900" s="57">
        <f>IF((R1900-S1900)&lt;SetUp!$B$53,R1900-S1900,SetUp!$B$53)</f>
        <v>0</v>
      </c>
      <c r="U1900" s="57">
        <f t="shared" si="587"/>
        <v>14.924412469231076</v>
      </c>
      <c r="V1900" s="57">
        <f>(L1900-P1900)/1000*SetUp!$B$13*1000000/SetUp!$B$48</f>
        <v>66.513493673044351</v>
      </c>
      <c r="W1900" s="57">
        <f t="shared" si="598"/>
        <v>6.6613381477509392E-15</v>
      </c>
      <c r="X1900" s="57">
        <f>MAX((SetUp!$B$56*(1-($H1900/SetUp!$B$56)^2)*TANH(($B1900-$D1900)/SetUp!$B$56))/(1+$H1900/SetUp!$B$56*TANH(($B1900-$D1900)/SetUp!$B$56)),0)</f>
        <v>0</v>
      </c>
      <c r="AP1900" s="64">
        <v>29328</v>
      </c>
      <c r="AQ1900" s="55">
        <v>4</v>
      </c>
      <c r="AR1900" s="55">
        <v>108</v>
      </c>
      <c r="AS1900" s="66">
        <f t="shared" si="588"/>
        <v>0.26700000000000002</v>
      </c>
      <c r="AT1900" s="66">
        <f t="shared" si="589"/>
        <v>1.1943859299270627</v>
      </c>
      <c r="AU1900" s="55" t="str">
        <f>IF(OR($AP1900&lt;SetUp!$B$97,$AP1900&gt;SetUp!$B$98),"Não","Sim")</f>
        <v>Não</v>
      </c>
      <c r="AV1900" s="68">
        <f t="shared" si="590"/>
        <v>0.51672042731055257</v>
      </c>
      <c r="AW1900" s="68">
        <f t="shared" si="591"/>
        <v>1.0928796502483988</v>
      </c>
      <c r="AX1900" s="68">
        <f t="shared" si="592"/>
        <v>-0.57348873863542471</v>
      </c>
      <c r="AY1900" s="68">
        <f t="shared" si="593"/>
        <v>7.7144678682953424E-2</v>
      </c>
      <c r="AZ1900" s="68">
        <f t="shared" si="594"/>
        <v>0.9273859299270627</v>
      </c>
      <c r="BA1900" s="68">
        <f t="shared" si="595"/>
        <v>0.57615922293784627</v>
      </c>
      <c r="BB1900" s="68">
        <f t="shared" si="596"/>
        <v>0.65063341731837809</v>
      </c>
    </row>
    <row r="1901" spans="1:54" x14ac:dyDescent="0.3">
      <c r="A1901" s="64">
        <v>28563</v>
      </c>
      <c r="B1901" s="57">
        <v>9.968</v>
      </c>
      <c r="C1901" s="57">
        <v>159.893</v>
      </c>
      <c r="D1901" s="57">
        <v>4.6269999999999998</v>
      </c>
      <c r="E1901" s="57">
        <f t="shared" si="581"/>
        <v>4.6269999999999998</v>
      </c>
      <c r="F1901" s="57">
        <f t="shared" si="582"/>
        <v>0</v>
      </c>
      <c r="G1901" s="57">
        <f t="shared" si="583"/>
        <v>4.3196096395918238</v>
      </c>
      <c r="H1901" s="57">
        <f>IF(Q1900&gt;SetUp!$B$56,SetUp!$B$56,Q1900)</f>
        <v>57.031823338958738</v>
      </c>
      <c r="I1901" s="57">
        <f t="shared" si="597"/>
        <v>19.2440221088229</v>
      </c>
      <c r="J1901" s="57">
        <f>MIN(F1901,H1901,(1-EXP(-SetUp!$B$52*H1901/SetUp!$B$56))*F1901)</f>
        <v>0</v>
      </c>
      <c r="K1901" s="57">
        <f t="shared" si="584"/>
        <v>57.031823338958738</v>
      </c>
      <c r="L1901" s="57">
        <f>IF(I1901&lt;=0,0,MIN(SetUp!$B$50*I1901^SetUp!$B$55,I1901))</f>
        <v>2.8282812628123111</v>
      </c>
      <c r="M1901" s="57">
        <f t="shared" si="585"/>
        <v>16.415740846010589</v>
      </c>
      <c r="N1901" s="57">
        <f>IF(SetUp!$B$62=0,X1901,(B1901-E1901)*(1-(H1901/SetUp!$B$66/SetUp!$B$56)))</f>
        <v>1.0213903604081762</v>
      </c>
      <c r="O1901" s="57">
        <f>K1901*SetUp!$B$65</f>
        <v>0</v>
      </c>
      <c r="P1901" s="57">
        <f>MIN(SetUp!$B$54*L1901^SetUp!$B$51,L1901)</f>
        <v>1.4261465547605003</v>
      </c>
      <c r="Q1901" s="57">
        <f t="shared" si="586"/>
        <v>58.053213699366914</v>
      </c>
      <c r="R1901" s="57">
        <f>IF((H1901+N1901-O1901)&gt;SetUp!$B$56,T1900+H1901+N1901-O1901-SetUp!$B$56,T1900)</f>
        <v>0</v>
      </c>
      <c r="S1901" s="57">
        <f>R1901*SetUp!$B$65</f>
        <v>0</v>
      </c>
      <c r="T1901" s="57">
        <f>IF((R1901-S1901)&lt;SetUp!$B$53,R1901-S1901,SetUp!$B$53)</f>
        <v>0</v>
      </c>
      <c r="U1901" s="57">
        <f t="shared" si="587"/>
        <v>16.415740846010589</v>
      </c>
      <c r="V1901" s="57">
        <f>(L1901-P1901)/1000*SetUp!$B$13*1000000/SetUp!$B$48</f>
        <v>79.750173464022851</v>
      </c>
      <c r="W1901" s="57">
        <f t="shared" si="598"/>
        <v>0</v>
      </c>
      <c r="X1901" s="57">
        <f>MAX((SetUp!$B$56*(1-($H1901/SetUp!$B$56)^2)*TANH(($B1901-$D1901)/SetUp!$B$56))/(1+$H1901/SetUp!$B$56*TANH(($B1901-$D1901)/SetUp!$B$56)),0)</f>
        <v>1.0213903604081762</v>
      </c>
      <c r="AP1901" s="64">
        <v>29329</v>
      </c>
      <c r="AQ1901" s="55">
        <v>4</v>
      </c>
      <c r="AR1901" s="55">
        <v>109</v>
      </c>
      <c r="AS1901" s="66">
        <f t="shared" si="588"/>
        <v>0.23799999999999999</v>
      </c>
      <c r="AT1901" s="66">
        <f t="shared" si="589"/>
        <v>1.1376277888138853</v>
      </c>
      <c r="AU1901" s="55" t="str">
        <f>IF(OR($AP1901&lt;SetUp!$B$97,$AP1901&gt;SetUp!$B$98),"Não","Sim")</f>
        <v>Não</v>
      </c>
      <c r="AV1901" s="68">
        <f t="shared" si="590"/>
        <v>0.48785243670601869</v>
      </c>
      <c r="AW1901" s="68">
        <f t="shared" si="591"/>
        <v>1.0665963570226018</v>
      </c>
      <c r="AX1901" s="68">
        <f t="shared" si="592"/>
        <v>-0.62342304294348805</v>
      </c>
      <c r="AY1901" s="68">
        <f t="shared" si="593"/>
        <v>5.6000192018891629E-2</v>
      </c>
      <c r="AZ1901" s="68">
        <f t="shared" si="594"/>
        <v>0.89962778881388528</v>
      </c>
      <c r="BA1901" s="68">
        <f t="shared" si="595"/>
        <v>0.57874392031658317</v>
      </c>
      <c r="BB1901" s="68">
        <f t="shared" si="596"/>
        <v>0.67942323496237966</v>
      </c>
    </row>
    <row r="1902" spans="1:54" x14ac:dyDescent="0.3">
      <c r="A1902" s="64">
        <v>28564</v>
      </c>
      <c r="B1902" s="57">
        <v>5.5570000000000004</v>
      </c>
      <c r="C1902" s="57">
        <v>107.26300000000001</v>
      </c>
      <c r="D1902" s="57">
        <v>4.6269999999999998</v>
      </c>
      <c r="E1902" s="57">
        <f t="shared" si="581"/>
        <v>4.6269999999999998</v>
      </c>
      <c r="F1902" s="57">
        <f t="shared" si="582"/>
        <v>0</v>
      </c>
      <c r="G1902" s="57">
        <f t="shared" si="583"/>
        <v>0.76735626682032965</v>
      </c>
      <c r="H1902" s="57">
        <f>IF(Q1901&gt;SetUp!$B$56,SetUp!$B$56,Q1901)</f>
        <v>58.053213699366914</v>
      </c>
      <c r="I1902" s="57">
        <f t="shared" si="597"/>
        <v>17.183097112830918</v>
      </c>
      <c r="J1902" s="57">
        <f>MIN(F1902,H1902,(1-EXP(-SetUp!$B$52*H1902/SetUp!$B$56))*F1902)</f>
        <v>0</v>
      </c>
      <c r="K1902" s="57">
        <f t="shared" si="584"/>
        <v>58.053213699366914</v>
      </c>
      <c r="L1902" s="57">
        <f>IF(I1902&lt;=0,0,MIN(SetUp!$B$50*I1902^SetUp!$B$55,I1902))</f>
        <v>2.3417036095238388</v>
      </c>
      <c r="M1902" s="57">
        <f t="shared" si="585"/>
        <v>14.84139350330708</v>
      </c>
      <c r="N1902" s="57">
        <f>IF(SetUp!$B$62=0,X1902,(B1902-E1902)*(1-(H1902/SetUp!$B$66/SetUp!$B$56)))</f>
        <v>0.16264373317967093</v>
      </c>
      <c r="O1902" s="57">
        <f>K1902*SetUp!$B$65</f>
        <v>0</v>
      </c>
      <c r="P1902" s="57">
        <f>MIN(SetUp!$B$54*L1902^SetUp!$B$51,L1902)</f>
        <v>1.1845906619800062</v>
      </c>
      <c r="Q1902" s="57">
        <f t="shared" si="586"/>
        <v>58.215857432546585</v>
      </c>
      <c r="R1902" s="57">
        <f>IF((H1902+N1902-O1902)&gt;SetUp!$B$56,T1901+H1902+N1902-O1902-SetUp!$B$56,T1901)</f>
        <v>0</v>
      </c>
      <c r="S1902" s="57">
        <f>R1902*SetUp!$B$65</f>
        <v>0</v>
      </c>
      <c r="T1902" s="57">
        <f>IF((R1902-S1902)&lt;SetUp!$B$53,R1902-S1902,SetUp!$B$53)</f>
        <v>0</v>
      </c>
      <c r="U1902" s="57">
        <f t="shared" si="587"/>
        <v>14.84139350330708</v>
      </c>
      <c r="V1902" s="57">
        <f>(L1902-P1902)/1000*SetUp!$B$13*1000000/SetUp!$B$48</f>
        <v>65.813903438925195</v>
      </c>
      <c r="W1902" s="57">
        <f t="shared" si="598"/>
        <v>-5.773159728050814E-15</v>
      </c>
      <c r="X1902" s="57">
        <f>MAX((SetUp!$B$56*(1-($H1902/SetUp!$B$56)^2)*TANH(($B1902-$D1902)/SetUp!$B$56))/(1+$H1902/SetUp!$B$56*TANH(($B1902-$D1902)/SetUp!$B$56)),0)</f>
        <v>0.16264373317967093</v>
      </c>
      <c r="AP1902" s="64">
        <v>29330</v>
      </c>
      <c r="AQ1902" s="55">
        <v>4</v>
      </c>
      <c r="AR1902" s="55">
        <v>110</v>
      </c>
      <c r="AS1902" s="66">
        <f t="shared" si="588"/>
        <v>0.21</v>
      </c>
      <c r="AT1902" s="66">
        <f t="shared" si="589"/>
        <v>1.0845773137835788</v>
      </c>
      <c r="AU1902" s="55" t="str">
        <f>IF(OR($AP1902&lt;SetUp!$B$97,$AP1902&gt;SetUp!$B$98),"Não","Sim")</f>
        <v>Não</v>
      </c>
      <c r="AV1902" s="68">
        <f t="shared" si="590"/>
        <v>0.45825756949558399</v>
      </c>
      <c r="AW1902" s="68">
        <f t="shared" si="591"/>
        <v>1.0414304171588127</v>
      </c>
      <c r="AX1902" s="68">
        <f t="shared" si="592"/>
        <v>-0.6777807052660807</v>
      </c>
      <c r="AY1902" s="68">
        <f t="shared" si="593"/>
        <v>3.5260516011616651E-2</v>
      </c>
      <c r="AZ1902" s="68">
        <f t="shared" si="594"/>
        <v>0.87457731378357884</v>
      </c>
      <c r="BA1902" s="68">
        <f t="shared" si="595"/>
        <v>0.58317284766322874</v>
      </c>
      <c r="BB1902" s="68">
        <f t="shared" si="596"/>
        <v>0.71304122127769731</v>
      </c>
    </row>
    <row r="1903" spans="1:54" x14ac:dyDescent="0.3">
      <c r="A1903" s="64">
        <v>28565</v>
      </c>
      <c r="B1903" s="57">
        <v>11.396000000000001</v>
      </c>
      <c r="C1903" s="57">
        <v>98.936999999999998</v>
      </c>
      <c r="D1903" s="57">
        <v>4.6269999999999998</v>
      </c>
      <c r="E1903" s="57">
        <f t="shared" si="581"/>
        <v>4.6269999999999998</v>
      </c>
      <c r="F1903" s="57">
        <f t="shared" si="582"/>
        <v>0</v>
      </c>
      <c r="G1903" s="57">
        <f t="shared" si="583"/>
        <v>5.7069011261494351</v>
      </c>
      <c r="H1903" s="57">
        <f>IF(Q1902&gt;SetUp!$B$56,SetUp!$B$56,Q1902)</f>
        <v>58.215857432546585</v>
      </c>
      <c r="I1903" s="57">
        <f t="shared" si="597"/>
        <v>20.548294629456514</v>
      </c>
      <c r="J1903" s="57">
        <f>MIN(F1903,H1903,(1-EXP(-SetUp!$B$52*H1903/SetUp!$B$56))*F1903)</f>
        <v>0</v>
      </c>
      <c r="K1903" s="57">
        <f t="shared" si="584"/>
        <v>58.215857432546585</v>
      </c>
      <c r="L1903" s="57">
        <f>IF(I1903&lt;=0,0,MIN(SetUp!$B$50*I1903^SetUp!$B$55,I1903))</f>
        <v>3.154925861074056</v>
      </c>
      <c r="M1903" s="57">
        <f t="shared" si="585"/>
        <v>17.393368768382459</v>
      </c>
      <c r="N1903" s="57">
        <f>IF(SetUp!$B$62=0,X1903,(B1903-E1903)*(1-(H1903/SetUp!$B$66/SetUp!$B$56)))</f>
        <v>1.0620988738505657</v>
      </c>
      <c r="O1903" s="57">
        <f>K1903*SetUp!$B$65</f>
        <v>0</v>
      </c>
      <c r="P1903" s="57">
        <f>MIN(SetUp!$B$54*L1903^SetUp!$B$51,L1903)</f>
        <v>1.5879002659692063</v>
      </c>
      <c r="Q1903" s="57">
        <f t="shared" si="586"/>
        <v>59.277956306397151</v>
      </c>
      <c r="R1903" s="57">
        <f>IF((H1903+N1903-O1903)&gt;SetUp!$B$56,T1902+H1903+N1903-O1903-SetUp!$B$56,T1902)</f>
        <v>0</v>
      </c>
      <c r="S1903" s="57">
        <f>R1903*SetUp!$B$65</f>
        <v>0</v>
      </c>
      <c r="T1903" s="57">
        <f>IF((R1903-S1903)&lt;SetUp!$B$53,R1903-S1903,SetUp!$B$53)</f>
        <v>0</v>
      </c>
      <c r="U1903" s="57">
        <f t="shared" si="587"/>
        <v>17.393368768382459</v>
      </c>
      <c r="V1903" s="57">
        <f>(L1903-P1903)/1000*SetUp!$B$13*1000000/SetUp!$B$48</f>
        <v>89.128785069314176</v>
      </c>
      <c r="W1903" s="57">
        <f t="shared" si="598"/>
        <v>7.1054273576010019E-15</v>
      </c>
      <c r="X1903" s="57">
        <f>MAX((SetUp!$B$56*(1-($H1903/SetUp!$B$56)^2)*TANH(($B1903-$D1903)/SetUp!$B$56))/(1+$H1903/SetUp!$B$56*TANH(($B1903-$D1903)/SetUp!$B$56)),0)</f>
        <v>1.0620988738505657</v>
      </c>
      <c r="AP1903" s="64">
        <v>29331</v>
      </c>
      <c r="AQ1903" s="55">
        <v>4</v>
      </c>
      <c r="AR1903" s="55">
        <v>111</v>
      </c>
      <c r="AS1903" s="66">
        <f t="shared" si="588"/>
        <v>0.185</v>
      </c>
      <c r="AT1903" s="66">
        <f t="shared" si="589"/>
        <v>1.0349282713998527</v>
      </c>
      <c r="AU1903" s="55" t="str">
        <f>IF(OR($AP1903&lt;SetUp!$B$97,$AP1903&gt;SetUp!$B$98),"Não","Sim")</f>
        <v>Não</v>
      </c>
      <c r="AV1903" s="68">
        <f t="shared" si="590"/>
        <v>0.43011626335213132</v>
      </c>
      <c r="AW1903" s="68">
        <f t="shared" si="591"/>
        <v>1.0173142441742633</v>
      </c>
      <c r="AX1903" s="68">
        <f t="shared" si="592"/>
        <v>-0.73282827159698616</v>
      </c>
      <c r="AY1903" s="68">
        <f t="shared" si="593"/>
        <v>1.4910250841507641E-2</v>
      </c>
      <c r="AZ1903" s="68">
        <f t="shared" si="594"/>
        <v>0.84992827139985261</v>
      </c>
      <c r="BA1903" s="68">
        <f t="shared" si="595"/>
        <v>0.58719798082213193</v>
      </c>
      <c r="BB1903" s="68">
        <f t="shared" si="596"/>
        <v>0.74773852243849381</v>
      </c>
    </row>
    <row r="1904" spans="1:54" x14ac:dyDescent="0.3">
      <c r="A1904" s="64">
        <v>28566</v>
      </c>
      <c r="B1904" s="57">
        <v>6.843</v>
      </c>
      <c r="C1904" s="57">
        <v>105.378</v>
      </c>
      <c r="D1904" s="57">
        <v>4.6269999999999998</v>
      </c>
      <c r="E1904" s="57">
        <f t="shared" si="581"/>
        <v>4.6269999999999998</v>
      </c>
      <c r="F1904" s="57">
        <f t="shared" si="582"/>
        <v>0</v>
      </c>
      <c r="G1904" s="57">
        <f t="shared" si="583"/>
        <v>1.9109662902071785</v>
      </c>
      <c r="H1904" s="57">
        <f>IF(Q1903&gt;SetUp!$B$56,SetUp!$B$56,Q1903)</f>
        <v>59.277956306397151</v>
      </c>
      <c r="I1904" s="57">
        <f t="shared" si="597"/>
        <v>19.304335058589636</v>
      </c>
      <c r="J1904" s="57">
        <f>MIN(F1904,H1904,(1-EXP(-SetUp!$B$52*H1904/SetUp!$B$56))*F1904)</f>
        <v>0</v>
      </c>
      <c r="K1904" s="57">
        <f t="shared" si="584"/>
        <v>59.277956306397151</v>
      </c>
      <c r="L1904" s="57">
        <f>IF(I1904&lt;=0,0,MIN(SetUp!$B$50*I1904^SetUp!$B$55,I1904))</f>
        <v>2.8430702823616967</v>
      </c>
      <c r="M1904" s="57">
        <f t="shared" si="585"/>
        <v>16.461264776227939</v>
      </c>
      <c r="N1904" s="57">
        <f>IF(SetUp!$B$62=0,X1904,(B1904-E1904)*(1-(H1904/SetUp!$B$66/SetUp!$B$56)))</f>
        <v>0.30503370979282179</v>
      </c>
      <c r="O1904" s="57">
        <f>K1904*SetUp!$B$65</f>
        <v>0</v>
      </c>
      <c r="P1904" s="57">
        <f>MIN(SetUp!$B$54*L1904^SetUp!$B$51,L1904)</f>
        <v>1.4334766549863089</v>
      </c>
      <c r="Q1904" s="57">
        <f t="shared" si="586"/>
        <v>59.582990016189974</v>
      </c>
      <c r="R1904" s="57">
        <f>IF((H1904+N1904-O1904)&gt;SetUp!$B$56,T1903+H1904+N1904-O1904-SetUp!$B$56,T1903)</f>
        <v>0</v>
      </c>
      <c r="S1904" s="57">
        <f>R1904*SetUp!$B$65</f>
        <v>0</v>
      </c>
      <c r="T1904" s="57">
        <f>IF((R1904-S1904)&lt;SetUp!$B$53,R1904-S1904,SetUp!$B$53)</f>
        <v>0</v>
      </c>
      <c r="U1904" s="57">
        <f t="shared" si="587"/>
        <v>16.461264776227939</v>
      </c>
      <c r="V1904" s="57">
        <f>(L1904-P1904)/1000*SetUp!$B$13*1000000/SetUp!$B$48</f>
        <v>80.17441951291778</v>
      </c>
      <c r="W1904" s="57">
        <f t="shared" si="598"/>
        <v>3.5527136788005009E-15</v>
      </c>
      <c r="X1904" s="57">
        <f>MAX((SetUp!$B$56*(1-($H1904/SetUp!$B$56)^2)*TANH(($B1904-$D1904)/SetUp!$B$56))/(1+$H1904/SetUp!$B$56*TANH(($B1904-$D1904)/SetUp!$B$56)),0)</f>
        <v>0.30503370979282179</v>
      </c>
      <c r="AP1904" s="64">
        <v>29332</v>
      </c>
      <c r="AQ1904" s="55">
        <v>4</v>
      </c>
      <c r="AR1904" s="55">
        <v>112</v>
      </c>
      <c r="AS1904" s="66">
        <f t="shared" si="588"/>
        <v>0.185</v>
      </c>
      <c r="AT1904" s="66">
        <f t="shared" si="589"/>
        <v>0.9884048452584242</v>
      </c>
      <c r="AU1904" s="55" t="str">
        <f>IF(OR($AP1904&lt;SetUp!$B$97,$AP1904&gt;SetUp!$B$98),"Não","Sim")</f>
        <v>Não</v>
      </c>
      <c r="AV1904" s="68">
        <f t="shared" si="590"/>
        <v>0.43011626335213132</v>
      </c>
      <c r="AW1904" s="68">
        <f t="shared" si="591"/>
        <v>0.99418551853184034</v>
      </c>
      <c r="AX1904" s="68">
        <f t="shared" si="592"/>
        <v>-0.73282827159698616</v>
      </c>
      <c r="AY1904" s="68">
        <f t="shared" si="593"/>
        <v>-5.0651343101854995E-3</v>
      </c>
      <c r="AZ1904" s="68">
        <f t="shared" si="594"/>
        <v>0.80340484525842415</v>
      </c>
      <c r="BA1904" s="68">
        <f t="shared" si="595"/>
        <v>0.56406925517970907</v>
      </c>
      <c r="BB1904" s="68">
        <f t="shared" si="596"/>
        <v>0.72776313728680064</v>
      </c>
    </row>
    <row r="1905" spans="1:54" x14ac:dyDescent="0.3">
      <c r="A1905" s="64">
        <v>28567</v>
      </c>
      <c r="B1905" s="57">
        <v>1.466</v>
      </c>
      <c r="C1905" s="57">
        <v>96.251000000000005</v>
      </c>
      <c r="D1905" s="57">
        <v>4.6269999999999998</v>
      </c>
      <c r="E1905" s="57">
        <f t="shared" si="581"/>
        <v>1.466</v>
      </c>
      <c r="F1905" s="57">
        <f t="shared" si="582"/>
        <v>3.1609999999999996</v>
      </c>
      <c r="G1905" s="57">
        <f t="shared" si="583"/>
        <v>0</v>
      </c>
      <c r="H1905" s="57">
        <f>IF(Q1904&gt;SetUp!$B$56,SetUp!$B$56,Q1904)</f>
        <v>59.582990016189974</v>
      </c>
      <c r="I1905" s="57">
        <f t="shared" si="597"/>
        <v>16.461264776227939</v>
      </c>
      <c r="J1905" s="57">
        <f>MIN(F1905,H1905,(1-EXP(-SetUp!$B$52*H1905/SetUp!$B$56))*F1905)</f>
        <v>3.1607138383671041</v>
      </c>
      <c r="K1905" s="57">
        <f t="shared" si="584"/>
        <v>56.422276177822873</v>
      </c>
      <c r="L1905" s="57">
        <f>IF(I1905&lt;=0,0,MIN(SetUp!$B$50*I1905^SetUp!$B$55,I1905))</f>
        <v>2.1800586886090083</v>
      </c>
      <c r="M1905" s="57">
        <f t="shared" si="585"/>
        <v>14.28120608761893</v>
      </c>
      <c r="N1905" s="57">
        <f>IF(SetUp!$B$62=0,X1905,(B1905-E1905)*(1-(H1905/SetUp!$B$66/SetUp!$B$56)))</f>
        <v>0</v>
      </c>
      <c r="O1905" s="57">
        <f>K1905*SetUp!$B$65</f>
        <v>0</v>
      </c>
      <c r="P1905" s="57">
        <f>MIN(SetUp!$B$54*L1905^SetUp!$B$51,L1905)</f>
        <v>1.1041625640020667</v>
      </c>
      <c r="Q1905" s="57">
        <f t="shared" si="586"/>
        <v>56.422276177822873</v>
      </c>
      <c r="R1905" s="57">
        <f>IF((H1905+N1905-O1905)&gt;SetUp!$B$56,T1904+H1905+N1905-O1905-SetUp!$B$56,T1904)</f>
        <v>0</v>
      </c>
      <c r="S1905" s="57">
        <f>R1905*SetUp!$B$65</f>
        <v>0</v>
      </c>
      <c r="T1905" s="57">
        <f>IF((R1905-S1905)&lt;SetUp!$B$53,R1905-S1905,SetUp!$B$53)</f>
        <v>0</v>
      </c>
      <c r="U1905" s="57">
        <f t="shared" si="587"/>
        <v>14.28120608761893</v>
      </c>
      <c r="V1905" s="57">
        <f>(L1905-P1905)/1000*SetUp!$B$13*1000000/SetUp!$B$48</f>
        <v>61.19447872871784</v>
      </c>
      <c r="W1905" s="57">
        <f t="shared" si="598"/>
        <v>5.773159728050814E-15</v>
      </c>
      <c r="X1905" s="57">
        <f>MAX((SetUp!$B$56*(1-($H1905/SetUp!$B$56)^2)*TANH(($B1905-$D1905)/SetUp!$B$56))/(1+$H1905/SetUp!$B$56*TANH(($B1905-$D1905)/SetUp!$B$56)),0)</f>
        <v>0</v>
      </c>
      <c r="AP1905" s="64">
        <v>29333</v>
      </c>
      <c r="AQ1905" s="55">
        <v>4</v>
      </c>
      <c r="AR1905" s="55">
        <v>113</v>
      </c>
      <c r="AS1905" s="66">
        <f t="shared" si="588"/>
        <v>0.16200000000000001</v>
      </c>
      <c r="AT1905" s="66">
        <f t="shared" si="589"/>
        <v>0.94475812203265053</v>
      </c>
      <c r="AU1905" s="55" t="str">
        <f>IF(OR($AP1905&lt;SetUp!$B$97,$AP1905&gt;SetUp!$B$98),"Não","Sim")</f>
        <v>Não</v>
      </c>
      <c r="AV1905" s="68">
        <f t="shared" si="590"/>
        <v>0.40249223594996214</v>
      </c>
      <c r="AW1905" s="68">
        <f t="shared" si="591"/>
        <v>0.9719866881972461</v>
      </c>
      <c r="AX1905" s="68">
        <f t="shared" si="592"/>
        <v>-0.790484985457369</v>
      </c>
      <c r="AY1905" s="68">
        <f t="shared" si="593"/>
        <v>-2.4679365789566896E-2</v>
      </c>
      <c r="AZ1905" s="68">
        <f t="shared" si="594"/>
        <v>0.78275812203265049</v>
      </c>
      <c r="BA1905" s="68">
        <f t="shared" si="595"/>
        <v>0.56949445224728401</v>
      </c>
      <c r="BB1905" s="68">
        <f t="shared" si="596"/>
        <v>0.76580561966780214</v>
      </c>
    </row>
    <row r="1906" spans="1:54" x14ac:dyDescent="0.3">
      <c r="A1906" s="64">
        <v>28568</v>
      </c>
      <c r="B1906" s="57">
        <v>0.50900000000000001</v>
      </c>
      <c r="C1906" s="57">
        <v>84.298000000000002</v>
      </c>
      <c r="D1906" s="57">
        <v>4.6269999999999998</v>
      </c>
      <c r="E1906" s="57">
        <f t="shared" si="581"/>
        <v>0.50900000000000001</v>
      </c>
      <c r="F1906" s="57">
        <f t="shared" si="582"/>
        <v>4.1179999999999994</v>
      </c>
      <c r="G1906" s="57">
        <f t="shared" si="583"/>
        <v>0</v>
      </c>
      <c r="H1906" s="57">
        <f>IF(Q1905&gt;SetUp!$B$56,SetUp!$B$56,Q1905)</f>
        <v>56.422276177822873</v>
      </c>
      <c r="I1906" s="57">
        <f t="shared" si="597"/>
        <v>14.28120608761893</v>
      </c>
      <c r="J1906" s="57">
        <f>MIN(F1906,H1906,(1-EXP(-SetUp!$B$52*H1906/SetUp!$B$56))*F1906)</f>
        <v>4.1173891218489791</v>
      </c>
      <c r="K1906" s="57">
        <f t="shared" si="584"/>
        <v>52.304887055973893</v>
      </c>
      <c r="L1906" s="57">
        <f>IF(I1906&lt;=0,0,MIN(SetUp!$B$50*I1906^SetUp!$B$55,I1906))</f>
        <v>1.7204325936254492</v>
      </c>
      <c r="M1906" s="57">
        <f t="shared" si="585"/>
        <v>12.56077349399348</v>
      </c>
      <c r="N1906" s="57">
        <f>IF(SetUp!$B$62=0,X1906,(B1906-E1906)*(1-(H1906/SetUp!$B$66/SetUp!$B$56)))</f>
        <v>0</v>
      </c>
      <c r="O1906" s="57">
        <f>K1906*SetUp!$B$65</f>
        <v>0</v>
      </c>
      <c r="P1906" s="57">
        <f>MIN(SetUp!$B$54*L1906^SetUp!$B$51,L1906)</f>
        <v>0.87488675059143395</v>
      </c>
      <c r="Q1906" s="57">
        <f t="shared" si="586"/>
        <v>52.304887055973893</v>
      </c>
      <c r="R1906" s="57">
        <f>IF((H1906+N1906-O1906)&gt;SetUp!$B$56,T1905+H1906+N1906-O1906-SetUp!$B$56,T1905)</f>
        <v>0</v>
      </c>
      <c r="S1906" s="57">
        <f>R1906*SetUp!$B$65</f>
        <v>0</v>
      </c>
      <c r="T1906" s="57">
        <f>IF((R1906-S1906)&lt;SetUp!$B$53,R1906-S1906,SetUp!$B$53)</f>
        <v>0</v>
      </c>
      <c r="U1906" s="57">
        <f t="shared" si="587"/>
        <v>12.56077349399348</v>
      </c>
      <c r="V1906" s="57">
        <f>(L1906-P1906)/1000*SetUp!$B$13*1000000/SetUp!$B$48</f>
        <v>48.092688431798265</v>
      </c>
      <c r="W1906" s="57">
        <f t="shared" si="598"/>
        <v>0</v>
      </c>
      <c r="X1906" s="57">
        <f>MAX((SetUp!$B$56*(1-($H1906/SetUp!$B$56)^2)*TANH(($B1906-$D1906)/SetUp!$B$56))/(1+$H1906/SetUp!$B$56*TANH(($B1906-$D1906)/SetUp!$B$56)),0)</f>
        <v>0</v>
      </c>
      <c r="AP1906" s="64">
        <v>29334</v>
      </c>
      <c r="AQ1906" s="55">
        <v>4</v>
      </c>
      <c r="AR1906" s="55">
        <v>114</v>
      </c>
      <c r="AS1906" s="66">
        <f t="shared" si="588"/>
        <v>0.16200000000000001</v>
      </c>
      <c r="AT1906" s="66">
        <f t="shared" si="589"/>
        <v>0.90376303857366402</v>
      </c>
      <c r="AU1906" s="55" t="str">
        <f>IF(OR($AP1906&lt;SetUp!$B$97,$AP1906&gt;SetUp!$B$98),"Não","Sim")</f>
        <v>Não</v>
      </c>
      <c r="AV1906" s="68">
        <f t="shared" si="590"/>
        <v>0.40249223594996214</v>
      </c>
      <c r="AW1906" s="68">
        <f t="shared" si="591"/>
        <v>0.95066452472660623</v>
      </c>
      <c r="AX1906" s="68">
        <f t="shared" si="592"/>
        <v>-0.790484985457369</v>
      </c>
      <c r="AY1906" s="68">
        <f t="shared" si="593"/>
        <v>-4.3945424093266704E-2</v>
      </c>
      <c r="AZ1906" s="68">
        <f t="shared" si="594"/>
        <v>0.74176303857366399</v>
      </c>
      <c r="BA1906" s="68">
        <f t="shared" si="595"/>
        <v>0.54817228877664403</v>
      </c>
      <c r="BB1906" s="68">
        <f t="shared" si="596"/>
        <v>0.74653956136410227</v>
      </c>
    </row>
    <row r="1907" spans="1:54" x14ac:dyDescent="0.3">
      <c r="A1907" s="64">
        <v>28569</v>
      </c>
      <c r="B1907" s="57">
        <v>0.28599999999999998</v>
      </c>
      <c r="C1907" s="57">
        <v>38.063000000000002</v>
      </c>
      <c r="D1907" s="57">
        <v>4.6269999999999998</v>
      </c>
      <c r="E1907" s="57">
        <f t="shared" si="581"/>
        <v>0.28599999999999998</v>
      </c>
      <c r="F1907" s="57">
        <f t="shared" si="582"/>
        <v>4.3410000000000002</v>
      </c>
      <c r="G1907" s="57">
        <f t="shared" si="583"/>
        <v>0</v>
      </c>
      <c r="H1907" s="57">
        <f>IF(Q1906&gt;SetUp!$B$56,SetUp!$B$56,Q1906)</f>
        <v>52.304887055973893</v>
      </c>
      <c r="I1907" s="57">
        <f t="shared" si="597"/>
        <v>12.56077349399348</v>
      </c>
      <c r="J1907" s="57">
        <f>MIN(F1907,H1907,(1-EXP(-SetUp!$B$52*H1907/SetUp!$B$56))*F1907)</f>
        <v>4.3397746562549919</v>
      </c>
      <c r="K1907" s="57">
        <f t="shared" si="584"/>
        <v>47.965112399718905</v>
      </c>
      <c r="L1907" s="57">
        <f>IF(I1907&lt;=0,0,MIN(SetUp!$B$50*I1907^SetUp!$B$55,I1907))</f>
        <v>1.3890679511012711</v>
      </c>
      <c r="M1907" s="57">
        <f t="shared" si="585"/>
        <v>11.171705542892209</v>
      </c>
      <c r="N1907" s="57">
        <f>IF(SetUp!$B$62=0,X1907,(B1907-E1907)*(1-(H1907/SetUp!$B$66/SetUp!$B$56)))</f>
        <v>0</v>
      </c>
      <c r="O1907" s="57">
        <f>K1907*SetUp!$B$65</f>
        <v>0</v>
      </c>
      <c r="P1907" s="57">
        <f>MIN(SetUp!$B$54*L1907^SetUp!$B$51,L1907)</f>
        <v>0.70895442503370165</v>
      </c>
      <c r="Q1907" s="57">
        <f t="shared" si="586"/>
        <v>47.965112399718905</v>
      </c>
      <c r="R1907" s="57">
        <f>IF((H1907+N1907-O1907)&gt;SetUp!$B$56,T1906+H1907+N1907-O1907-SetUp!$B$56,T1906)</f>
        <v>0</v>
      </c>
      <c r="S1907" s="57">
        <f>R1907*SetUp!$B$65</f>
        <v>0</v>
      </c>
      <c r="T1907" s="57">
        <f>IF((R1907-S1907)&lt;SetUp!$B$53,R1907-S1907,SetUp!$B$53)</f>
        <v>0</v>
      </c>
      <c r="U1907" s="57">
        <f t="shared" si="587"/>
        <v>11.171705542892209</v>
      </c>
      <c r="V1907" s="57">
        <f>(L1907-P1907)/1000*SetUp!$B$13*1000000/SetUp!$B$48</f>
        <v>38.68328154751925</v>
      </c>
      <c r="W1907" s="57">
        <f t="shared" si="598"/>
        <v>6.8833827526759706E-15</v>
      </c>
      <c r="X1907" s="57">
        <f>MAX((SetUp!$B$56*(1-($H1907/SetUp!$B$56)^2)*TANH(($B1907-$D1907)/SetUp!$B$56))/(1+$H1907/SetUp!$B$56*TANH(($B1907-$D1907)/SetUp!$B$56)),0)</f>
        <v>0</v>
      </c>
      <c r="AP1907" s="64">
        <v>29335</v>
      </c>
      <c r="AQ1907" s="55">
        <v>4</v>
      </c>
      <c r="AR1907" s="55">
        <v>115</v>
      </c>
      <c r="AS1907" s="66">
        <f t="shared" si="588"/>
        <v>0.14099999999999999</v>
      </c>
      <c r="AT1907" s="66">
        <f t="shared" si="589"/>
        <v>0.86521572257343582</v>
      </c>
      <c r="AU1907" s="55" t="str">
        <f>IF(OR($AP1907&lt;SetUp!$B$97,$AP1907&gt;SetUp!$B$98),"Não","Sim")</f>
        <v>Não</v>
      </c>
      <c r="AV1907" s="68">
        <f t="shared" si="590"/>
        <v>0.37549966711037175</v>
      </c>
      <c r="AW1907" s="68">
        <f t="shared" si="591"/>
        <v>0.93016972783112861</v>
      </c>
      <c r="AX1907" s="68">
        <f t="shared" si="592"/>
        <v>-0.8507808873446201</v>
      </c>
      <c r="AY1907" s="68">
        <f t="shared" si="593"/>
        <v>-6.2875597225498903E-2</v>
      </c>
      <c r="AZ1907" s="68">
        <f t="shared" si="594"/>
        <v>0.72421572257343581</v>
      </c>
      <c r="BA1907" s="68">
        <f t="shared" si="595"/>
        <v>0.55467006072075686</v>
      </c>
      <c r="BB1907" s="68">
        <f t="shared" si="596"/>
        <v>0.78790529011912125</v>
      </c>
    </row>
    <row r="1908" spans="1:54" x14ac:dyDescent="0.3">
      <c r="A1908" s="64">
        <v>28570</v>
      </c>
      <c r="B1908" s="57">
        <v>0.248</v>
      </c>
      <c r="C1908" s="57">
        <v>23.350999999999999</v>
      </c>
      <c r="D1908" s="57">
        <v>4.6269999999999998</v>
      </c>
      <c r="E1908" s="57">
        <f t="shared" si="581"/>
        <v>0.248</v>
      </c>
      <c r="F1908" s="57">
        <f t="shared" si="582"/>
        <v>4.3789999999999996</v>
      </c>
      <c r="G1908" s="57">
        <f t="shared" si="583"/>
        <v>0</v>
      </c>
      <c r="H1908" s="57">
        <f>IF(Q1907&gt;SetUp!$B$56,SetUp!$B$56,Q1907)</f>
        <v>47.965112399718905</v>
      </c>
      <c r="I1908" s="57">
        <f t="shared" si="597"/>
        <v>11.171705542892209</v>
      </c>
      <c r="J1908" s="57">
        <f>MIN(F1908,H1908,(1-EXP(-SetUp!$B$52*H1908/SetUp!$B$56))*F1908)</f>
        <v>4.3765648049540191</v>
      </c>
      <c r="K1908" s="57">
        <f t="shared" si="584"/>
        <v>43.588547594764883</v>
      </c>
      <c r="L1908" s="57">
        <f>IF(I1908&lt;=0,0,MIN(SetUp!$B$50*I1908^SetUp!$B$55,I1908))</f>
        <v>1.1426028901305483</v>
      </c>
      <c r="M1908" s="57">
        <f t="shared" si="585"/>
        <v>10.02910265276166</v>
      </c>
      <c r="N1908" s="57">
        <f>IF(SetUp!$B$62=0,X1908,(B1908-E1908)*(1-(H1908/SetUp!$B$66/SetUp!$B$56)))</f>
        <v>0</v>
      </c>
      <c r="O1908" s="57">
        <f>K1908*SetUp!$B$65</f>
        <v>0</v>
      </c>
      <c r="P1908" s="57">
        <f>MIN(SetUp!$B$54*L1908^SetUp!$B$51,L1908)</f>
        <v>0.58510422559103881</v>
      </c>
      <c r="Q1908" s="57">
        <f t="shared" si="586"/>
        <v>43.588547594764883</v>
      </c>
      <c r="R1908" s="57">
        <f>IF((H1908+N1908-O1908)&gt;SetUp!$B$56,T1907+H1908+N1908-O1908-SetUp!$B$56,T1907)</f>
        <v>0</v>
      </c>
      <c r="S1908" s="57">
        <f>R1908*SetUp!$B$65</f>
        <v>0</v>
      </c>
      <c r="T1908" s="57">
        <f>IF((R1908-S1908)&lt;SetUp!$B$53,R1908-S1908,SetUp!$B$53)</f>
        <v>0</v>
      </c>
      <c r="U1908" s="57">
        <f t="shared" si="587"/>
        <v>10.02910265276166</v>
      </c>
      <c r="V1908" s="57">
        <f>(L1908-P1908)/1000*SetUp!$B$13*1000000/SetUp!$B$48</f>
        <v>31.709232321024675</v>
      </c>
      <c r="W1908" s="57">
        <f t="shared" si="598"/>
        <v>-5.1070259132757201E-15</v>
      </c>
      <c r="X1908" s="57">
        <f>MAX((SetUp!$B$56*(1-($H1908/SetUp!$B$56)^2)*TANH(($B1908-$D1908)/SetUp!$B$56))/(1+$H1908/SetUp!$B$56*TANH(($B1908-$D1908)/SetUp!$B$56)),0)</f>
        <v>0</v>
      </c>
      <c r="AP1908" s="64">
        <v>29336</v>
      </c>
      <c r="AQ1908" s="55">
        <v>4</v>
      </c>
      <c r="AR1908" s="55">
        <v>116</v>
      </c>
      <c r="AS1908" s="66">
        <f t="shared" si="588"/>
        <v>0.14099999999999999</v>
      </c>
      <c r="AT1908" s="66">
        <f t="shared" si="589"/>
        <v>0.82893117017067686</v>
      </c>
      <c r="AU1908" s="55" t="str">
        <f>IF(OR($AP1908&lt;SetUp!$B$97,$AP1908&gt;SetUp!$B$98),"Não","Sim")</f>
        <v>Não</v>
      </c>
      <c r="AV1908" s="68">
        <f t="shared" si="590"/>
        <v>0.37549966711037175</v>
      </c>
      <c r="AW1908" s="68">
        <f t="shared" si="591"/>
        <v>0.91045657236942212</v>
      </c>
      <c r="AX1908" s="68">
        <f t="shared" si="592"/>
        <v>-0.8507808873446201</v>
      </c>
      <c r="AY1908" s="68">
        <f t="shared" si="593"/>
        <v>-8.1481529348497131E-2</v>
      </c>
      <c r="AZ1908" s="68">
        <f t="shared" si="594"/>
        <v>0.68793117017067684</v>
      </c>
      <c r="BA1908" s="68">
        <f t="shared" si="595"/>
        <v>0.53495690525905037</v>
      </c>
      <c r="BB1908" s="68">
        <f t="shared" si="596"/>
        <v>0.76929935799612292</v>
      </c>
    </row>
    <row r="1909" spans="1:54" x14ac:dyDescent="0.3">
      <c r="A1909" s="64">
        <v>28571</v>
      </c>
      <c r="B1909" s="57">
        <v>0.56399999999999995</v>
      </c>
      <c r="C1909" s="57">
        <v>12.226000000000001</v>
      </c>
      <c r="D1909" s="57">
        <v>4.6269999999999998</v>
      </c>
      <c r="E1909" s="57">
        <f t="shared" si="581"/>
        <v>0.56399999999999995</v>
      </c>
      <c r="F1909" s="57">
        <f t="shared" si="582"/>
        <v>4.0629999999999997</v>
      </c>
      <c r="G1909" s="57">
        <f t="shared" si="583"/>
        <v>0</v>
      </c>
      <c r="H1909" s="57">
        <f>IF(Q1908&gt;SetUp!$B$56,SetUp!$B$56,Q1908)</f>
        <v>43.588547594764883</v>
      </c>
      <c r="I1909" s="57">
        <f t="shared" si="597"/>
        <v>10.02910265276166</v>
      </c>
      <c r="J1909" s="57">
        <f>MIN(F1909,H1909,(1-EXP(-SetUp!$B$52*H1909/SetUp!$B$56))*F1909)</f>
        <v>4.0585229411044672</v>
      </c>
      <c r="K1909" s="57">
        <f t="shared" si="584"/>
        <v>39.530024653660419</v>
      </c>
      <c r="L1909" s="57">
        <f>IF(I1909&lt;=0,0,MIN(SetUp!$B$50*I1909^SetUp!$B$55,I1909))</f>
        <v>0.95455211735956802</v>
      </c>
      <c r="M1909" s="57">
        <f t="shared" si="585"/>
        <v>9.074550535402091</v>
      </c>
      <c r="N1909" s="57">
        <f>IF(SetUp!$B$62=0,X1909,(B1909-E1909)*(1-(H1909/SetUp!$B$66/SetUp!$B$56)))</f>
        <v>0</v>
      </c>
      <c r="O1909" s="57">
        <f>K1909*SetUp!$B$65</f>
        <v>0</v>
      </c>
      <c r="P1909" s="57">
        <f>MIN(SetUp!$B$54*L1909^SetUp!$B$51,L1909)</f>
        <v>0.49030477066423755</v>
      </c>
      <c r="Q1909" s="57">
        <f t="shared" si="586"/>
        <v>39.530024653660419</v>
      </c>
      <c r="R1909" s="57">
        <f>IF((H1909+N1909-O1909)&gt;SetUp!$B$56,T1908+H1909+N1909-O1909-SetUp!$B$56,T1908)</f>
        <v>0</v>
      </c>
      <c r="S1909" s="57">
        <f>R1909*SetUp!$B$65</f>
        <v>0</v>
      </c>
      <c r="T1909" s="57">
        <f>IF((R1909-S1909)&lt;SetUp!$B$53,R1909-S1909,SetUp!$B$53)</f>
        <v>0</v>
      </c>
      <c r="U1909" s="57">
        <f t="shared" si="587"/>
        <v>9.074550535402091</v>
      </c>
      <c r="V1909" s="57">
        <f>(L1909-P1909)/1000*SetUp!$B$13*1000000/SetUp!$B$48</f>
        <v>26.405313424276841</v>
      </c>
      <c r="W1909" s="57">
        <f t="shared" si="598"/>
        <v>9.9920072216264089E-16</v>
      </c>
      <c r="X1909" s="57">
        <f>MAX((SetUp!$B$56*(1-($H1909/SetUp!$B$56)^2)*TANH(($B1909-$D1909)/SetUp!$B$56))/(1+$H1909/SetUp!$B$56*TANH(($B1909-$D1909)/SetUp!$B$56)),0)</f>
        <v>0</v>
      </c>
      <c r="AP1909" s="64">
        <v>29337</v>
      </c>
      <c r="AQ1909" s="55">
        <v>4</v>
      </c>
      <c r="AR1909" s="55">
        <v>117</v>
      </c>
      <c r="AS1909" s="66">
        <f t="shared" si="588"/>
        <v>0.122</v>
      </c>
      <c r="AT1909" s="66">
        <f t="shared" si="589"/>
        <v>0.79474121284512356</v>
      </c>
      <c r="AU1909" s="55" t="str">
        <f>IF(OR($AP1909&lt;SetUp!$B$97,$AP1909&gt;SetUp!$B$98),"Não","Sim")</f>
        <v>Não</v>
      </c>
      <c r="AV1909" s="68">
        <f t="shared" si="590"/>
        <v>0.34928498393145962</v>
      </c>
      <c r="AW1909" s="68">
        <f t="shared" si="591"/>
        <v>0.89148259256427631</v>
      </c>
      <c r="AX1909" s="68">
        <f t="shared" si="592"/>
        <v>-0.91364016932525183</v>
      </c>
      <c r="AY1909" s="68">
        <f t="shared" si="593"/>
        <v>-9.9774265217494759E-2</v>
      </c>
      <c r="AZ1909" s="68">
        <f t="shared" si="594"/>
        <v>0.67274121284512356</v>
      </c>
      <c r="BA1909" s="68">
        <f t="shared" si="595"/>
        <v>0.54219760863281663</v>
      </c>
      <c r="BB1909" s="68">
        <f t="shared" si="596"/>
        <v>0.81386590410775705</v>
      </c>
    </row>
    <row r="1910" spans="1:54" x14ac:dyDescent="0.3">
      <c r="A1910" s="64">
        <v>28572</v>
      </c>
      <c r="B1910" s="57">
        <v>0.71</v>
      </c>
      <c r="C1910" s="57">
        <v>9.6679999999999993</v>
      </c>
      <c r="D1910" s="57">
        <v>4.6269999999999998</v>
      </c>
      <c r="E1910" s="57">
        <f t="shared" si="581"/>
        <v>0.71</v>
      </c>
      <c r="F1910" s="57">
        <f t="shared" si="582"/>
        <v>3.9169999999999998</v>
      </c>
      <c r="G1910" s="57">
        <f t="shared" si="583"/>
        <v>0</v>
      </c>
      <c r="H1910" s="57">
        <f>IF(Q1909&gt;SetUp!$B$56,SetUp!$B$56,Q1909)</f>
        <v>39.530024653660419</v>
      </c>
      <c r="I1910" s="57">
        <f t="shared" si="597"/>
        <v>9.074550535402091</v>
      </c>
      <c r="J1910" s="57">
        <f>MIN(F1910,H1910,(1-EXP(-SetUp!$B$52*H1910/SetUp!$B$56))*F1910)</f>
        <v>3.908862239807442</v>
      </c>
      <c r="K1910" s="57">
        <f t="shared" si="584"/>
        <v>35.621162413852979</v>
      </c>
      <c r="L1910" s="57">
        <f>IF(I1910&lt;=0,0,MIN(SetUp!$B$50*I1910^SetUp!$B$55,I1910))</f>
        <v>0.80798765174549514</v>
      </c>
      <c r="M1910" s="57">
        <f t="shared" si="585"/>
        <v>8.2665628836565954</v>
      </c>
      <c r="N1910" s="57">
        <f>IF(SetUp!$B$62=0,X1910,(B1910-E1910)*(1-(H1910/SetUp!$B$66/SetUp!$B$56)))</f>
        <v>0</v>
      </c>
      <c r="O1910" s="57">
        <f>K1910*SetUp!$B$65</f>
        <v>0</v>
      </c>
      <c r="P1910" s="57">
        <f>MIN(SetUp!$B$54*L1910^SetUp!$B$51,L1910)</f>
        <v>0.41620066888366875</v>
      </c>
      <c r="Q1910" s="57">
        <f t="shared" si="586"/>
        <v>35.621162413852979</v>
      </c>
      <c r="R1910" s="57">
        <f>IF((H1910+N1910-O1910)&gt;SetUp!$B$56,T1909+H1910+N1910-O1910-SetUp!$B$56,T1909)</f>
        <v>0</v>
      </c>
      <c r="S1910" s="57">
        <f>R1910*SetUp!$B$65</f>
        <v>0</v>
      </c>
      <c r="T1910" s="57">
        <f>IF((R1910-S1910)&lt;SetUp!$B$53,R1910-S1910,SetUp!$B$53)</f>
        <v>0</v>
      </c>
      <c r="U1910" s="57">
        <f t="shared" si="587"/>
        <v>8.2665628836565954</v>
      </c>
      <c r="V1910" s="57">
        <f>(L1910-P1910)/1000*SetUp!$B$13*1000000/SetUp!$B$48</f>
        <v>22.283935819255291</v>
      </c>
      <c r="W1910" s="57">
        <f t="shared" si="598"/>
        <v>2.6645352591003757E-15</v>
      </c>
      <c r="X1910" s="57">
        <f>MAX((SetUp!$B$56*(1-($H1910/SetUp!$B$56)^2)*TANH(($B1910-$D1910)/SetUp!$B$56))/(1+$H1910/SetUp!$B$56*TANH(($B1910-$D1910)/SetUp!$B$56)),0)</f>
        <v>0</v>
      </c>
      <c r="AP1910" s="64">
        <v>29338</v>
      </c>
      <c r="AQ1910" s="55">
        <v>4</v>
      </c>
      <c r="AR1910" s="55">
        <v>118</v>
      </c>
      <c r="AS1910" s="66">
        <f t="shared" si="588"/>
        <v>0.104</v>
      </c>
      <c r="AT1910" s="66">
        <f t="shared" si="589"/>
        <v>0.76249273336592638</v>
      </c>
      <c r="AU1910" s="55" t="str">
        <f>IF(OR($AP1910&lt;SetUp!$B$97,$AP1910&gt;SetUp!$B$98),"Não","Sim")</f>
        <v>Não</v>
      </c>
      <c r="AV1910" s="68">
        <f t="shared" si="590"/>
        <v>0.322490309931942</v>
      </c>
      <c r="AW1910" s="68">
        <f t="shared" si="591"/>
        <v>0.87320829895616914</v>
      </c>
      <c r="AX1910" s="68">
        <f t="shared" si="592"/>
        <v>-0.98296666070121963</v>
      </c>
      <c r="AY1910" s="68">
        <f t="shared" si="593"/>
        <v>-0.1177642908324788</v>
      </c>
      <c r="AZ1910" s="68">
        <f t="shared" si="594"/>
        <v>0.6584927333659264</v>
      </c>
      <c r="BA1910" s="68">
        <f t="shared" si="595"/>
        <v>0.55071798902422708</v>
      </c>
      <c r="BB1910" s="68">
        <f t="shared" si="596"/>
        <v>0.86520236986874077</v>
      </c>
    </row>
    <row r="1911" spans="1:54" x14ac:dyDescent="0.3">
      <c r="A1911" s="64">
        <v>28573</v>
      </c>
      <c r="B1911" s="57">
        <v>1.363</v>
      </c>
      <c r="C1911" s="57">
        <v>7.782</v>
      </c>
      <c r="D1911" s="57">
        <v>4.6269999999999998</v>
      </c>
      <c r="E1911" s="57">
        <f t="shared" si="581"/>
        <v>1.363</v>
      </c>
      <c r="F1911" s="57">
        <f t="shared" si="582"/>
        <v>3.2639999999999998</v>
      </c>
      <c r="G1911" s="57">
        <f t="shared" si="583"/>
        <v>0</v>
      </c>
      <c r="H1911" s="57">
        <f>IF(Q1910&gt;SetUp!$B$56,SetUp!$B$56,Q1910)</f>
        <v>35.621162413852979</v>
      </c>
      <c r="I1911" s="57">
        <f t="shared" si="597"/>
        <v>8.2665628836565954</v>
      </c>
      <c r="J1911" s="57">
        <f>MIN(F1911,H1911,(1-EXP(-SetUp!$B$52*H1911/SetUp!$B$56))*F1911)</f>
        <v>3.2515103276735746</v>
      </c>
      <c r="K1911" s="57">
        <f t="shared" si="584"/>
        <v>32.369652086179407</v>
      </c>
      <c r="L1911" s="57">
        <f>IF(I1911&lt;=0,0,MIN(SetUp!$B$50*I1911^SetUp!$B$55,I1911))</f>
        <v>0.69167881478166049</v>
      </c>
      <c r="M1911" s="57">
        <f t="shared" si="585"/>
        <v>7.574884068874935</v>
      </c>
      <c r="N1911" s="57">
        <f>IF(SetUp!$B$62=0,X1911,(B1911-E1911)*(1-(H1911/SetUp!$B$66/SetUp!$B$56)))</f>
        <v>0</v>
      </c>
      <c r="O1911" s="57">
        <f>K1911*SetUp!$B$65</f>
        <v>0</v>
      </c>
      <c r="P1911" s="57">
        <f>MIN(SetUp!$B$54*L1911^SetUp!$B$51,L1911)</f>
        <v>0.35723239318877059</v>
      </c>
      <c r="Q1911" s="57">
        <f t="shared" si="586"/>
        <v>32.369652086179407</v>
      </c>
      <c r="R1911" s="57">
        <f>IF((H1911+N1911-O1911)&gt;SetUp!$B$56,T1910+H1911+N1911-O1911-SetUp!$B$56,T1910)</f>
        <v>0</v>
      </c>
      <c r="S1911" s="57">
        <f>R1911*SetUp!$B$65</f>
        <v>0</v>
      </c>
      <c r="T1911" s="57">
        <f>IF((R1911-S1911)&lt;SetUp!$B$53,R1911-S1911,SetUp!$B$53)</f>
        <v>0</v>
      </c>
      <c r="U1911" s="57">
        <f t="shared" si="587"/>
        <v>7.574884068874935</v>
      </c>
      <c r="V1911" s="57">
        <f>(L1911-P1911)/1000*SetUp!$B$13*1000000/SetUp!$B$48</f>
        <v>19.022537551698004</v>
      </c>
      <c r="W1911" s="57">
        <f t="shared" si="598"/>
        <v>5.440092820663267E-15</v>
      </c>
      <c r="X1911" s="57">
        <f>MAX((SetUp!$B$56*(1-($H1911/SetUp!$B$56)^2)*TANH(($B1911-$D1911)/SetUp!$B$56))/(1+$H1911/SetUp!$B$56*TANH(($B1911-$D1911)/SetUp!$B$56)),0)</f>
        <v>0</v>
      </c>
      <c r="AP1911" s="64">
        <v>29339</v>
      </c>
      <c r="AQ1911" s="55">
        <v>4</v>
      </c>
      <c r="AR1911" s="55">
        <v>119</v>
      </c>
      <c r="AS1911" s="66">
        <f t="shared" si="588"/>
        <v>0.104</v>
      </c>
      <c r="AT1911" s="66">
        <f t="shared" si="589"/>
        <v>0.73204609672197152</v>
      </c>
      <c r="AU1911" s="55" t="str">
        <f>IF(OR($AP1911&lt;SetUp!$B$97,$AP1911&gt;SetUp!$B$98),"Não","Sim")</f>
        <v>Não</v>
      </c>
      <c r="AV1911" s="68">
        <f t="shared" si="590"/>
        <v>0.322490309931942</v>
      </c>
      <c r="AW1911" s="68">
        <f t="shared" si="591"/>
        <v>0.85559692421254741</v>
      </c>
      <c r="AX1911" s="68">
        <f t="shared" si="592"/>
        <v>-0.98296666070121963</v>
      </c>
      <c r="AY1911" s="68">
        <f t="shared" si="593"/>
        <v>-0.1354615706879739</v>
      </c>
      <c r="AZ1911" s="68">
        <f t="shared" si="594"/>
        <v>0.62804609672197154</v>
      </c>
      <c r="BA1911" s="68">
        <f t="shared" si="595"/>
        <v>0.53310661428060535</v>
      </c>
      <c r="BB1911" s="68">
        <f t="shared" si="596"/>
        <v>0.8475050900132457</v>
      </c>
    </row>
    <row r="1912" spans="1:54" x14ac:dyDescent="0.3">
      <c r="A1912" s="64">
        <v>28574</v>
      </c>
      <c r="B1912" s="57">
        <v>0.52300000000000002</v>
      </c>
      <c r="C1912" s="57">
        <v>6.6719999999999997</v>
      </c>
      <c r="D1912" s="57">
        <v>4.6269999999999998</v>
      </c>
      <c r="E1912" s="57">
        <f t="shared" si="581"/>
        <v>0.52300000000000002</v>
      </c>
      <c r="F1912" s="57">
        <f t="shared" si="582"/>
        <v>4.1040000000000001</v>
      </c>
      <c r="G1912" s="57">
        <f t="shared" si="583"/>
        <v>0</v>
      </c>
      <c r="H1912" s="57">
        <f>IF(Q1911&gt;SetUp!$B$56,SetUp!$B$56,Q1911)</f>
        <v>32.369652086179407</v>
      </c>
      <c r="I1912" s="57">
        <f t="shared" si="597"/>
        <v>7.574884068874935</v>
      </c>
      <c r="J1912" s="57">
        <f>MIN(F1912,H1912,(1-EXP(-SetUp!$B$52*H1912/SetUp!$B$56))*F1912)</f>
        <v>4.0778993753136517</v>
      </c>
      <c r="K1912" s="57">
        <f t="shared" si="584"/>
        <v>28.291752710865754</v>
      </c>
      <c r="L1912" s="57">
        <f>IF(I1912&lt;=0,0,MIN(SetUp!$B$50*I1912^SetUp!$B$55,I1912))</f>
        <v>0.59793801938669189</v>
      </c>
      <c r="M1912" s="57">
        <f t="shared" si="585"/>
        <v>6.9769460494882427</v>
      </c>
      <c r="N1912" s="57">
        <f>IF(SetUp!$B$62=0,X1912,(B1912-E1912)*(1-(H1912/SetUp!$B$66/SetUp!$B$56)))</f>
        <v>0</v>
      </c>
      <c r="O1912" s="57">
        <f>K1912*SetUp!$B$65</f>
        <v>0</v>
      </c>
      <c r="P1912" s="57">
        <f>MIN(SetUp!$B$54*L1912^SetUp!$B$51,L1912)</f>
        <v>0.30958399671492537</v>
      </c>
      <c r="Q1912" s="57">
        <f t="shared" si="586"/>
        <v>28.291752710865754</v>
      </c>
      <c r="R1912" s="57">
        <f>IF((H1912+N1912-O1912)&gt;SetUp!$B$56,T1911+H1912+N1912-O1912-SetUp!$B$56,T1911)</f>
        <v>0</v>
      </c>
      <c r="S1912" s="57">
        <f>R1912*SetUp!$B$65</f>
        <v>0</v>
      </c>
      <c r="T1912" s="57">
        <f>IF((R1912-S1912)&lt;SetUp!$B$53,R1912-S1912,SetUp!$B$53)</f>
        <v>0</v>
      </c>
      <c r="U1912" s="57">
        <f t="shared" si="587"/>
        <v>6.9769460494882427</v>
      </c>
      <c r="V1912" s="57">
        <f>(L1912-P1912)/1000*SetUp!$B$13*1000000/SetUp!$B$48</f>
        <v>16.400908696621762</v>
      </c>
      <c r="W1912" s="57">
        <f t="shared" si="598"/>
        <v>0</v>
      </c>
      <c r="X1912" s="57">
        <f>MAX((SetUp!$B$56*(1-($H1912/SetUp!$B$56)^2)*TANH(($B1912-$D1912)/SetUp!$B$56))/(1+$H1912/SetUp!$B$56*TANH(($B1912-$D1912)/SetUp!$B$56)),0)</f>
        <v>0</v>
      </c>
      <c r="AP1912" s="64">
        <v>29340</v>
      </c>
      <c r="AQ1912" s="55">
        <v>4</v>
      </c>
      <c r="AR1912" s="55">
        <v>120</v>
      </c>
      <c r="AS1912" s="66">
        <f t="shared" si="588"/>
        <v>0.104</v>
      </c>
      <c r="AT1912" s="66">
        <f t="shared" si="589"/>
        <v>0.70327376709617506</v>
      </c>
      <c r="AU1912" s="55" t="str">
        <f>IF(OR($AP1912&lt;SetUp!$B$97,$AP1912&gt;SetUp!$B$98),"Não","Sim")</f>
        <v>Não</v>
      </c>
      <c r="AV1912" s="68">
        <f t="shared" si="590"/>
        <v>0.322490309931942</v>
      </c>
      <c r="AW1912" s="68">
        <f t="shared" si="591"/>
        <v>0.83861419442803076</v>
      </c>
      <c r="AX1912" s="68">
        <f t="shared" si="592"/>
        <v>-0.98296666070121963</v>
      </c>
      <c r="AY1912" s="68">
        <f t="shared" si="593"/>
        <v>-0.15287558195792192</v>
      </c>
      <c r="AZ1912" s="68">
        <f t="shared" si="594"/>
        <v>0.59927376709617508</v>
      </c>
      <c r="BA1912" s="68">
        <f t="shared" si="595"/>
        <v>0.5161238844960887</v>
      </c>
      <c r="BB1912" s="68">
        <f t="shared" si="596"/>
        <v>0.83009107874329768</v>
      </c>
    </row>
    <row r="1913" spans="1:54" x14ac:dyDescent="0.3">
      <c r="A1913" s="64">
        <v>28575</v>
      </c>
      <c r="B1913" s="57">
        <v>0.60599999999999998</v>
      </c>
      <c r="C1913" s="57">
        <v>5.673</v>
      </c>
      <c r="D1913" s="57">
        <v>4.6269999999999998</v>
      </c>
      <c r="E1913" s="57">
        <f t="shared" si="581"/>
        <v>0.60599999999999998</v>
      </c>
      <c r="F1913" s="57">
        <f t="shared" si="582"/>
        <v>4.0209999999999999</v>
      </c>
      <c r="G1913" s="57">
        <f t="shared" si="583"/>
        <v>0</v>
      </c>
      <c r="H1913" s="57">
        <f>IF(Q1912&gt;SetUp!$B$56,SetUp!$B$56,Q1912)</f>
        <v>28.291752710865754</v>
      </c>
      <c r="I1913" s="57">
        <f t="shared" si="597"/>
        <v>6.9769460494882427</v>
      </c>
      <c r="J1913" s="57">
        <f>MIN(F1913,H1913,(1-EXP(-SetUp!$B$52*H1913/SetUp!$B$56))*F1913)</f>
        <v>3.9726387174720261</v>
      </c>
      <c r="K1913" s="57">
        <f t="shared" si="584"/>
        <v>24.319113993393728</v>
      </c>
      <c r="L1913" s="57">
        <f>IF(I1913&lt;=0,0,MIN(SetUp!$B$50*I1913^SetUp!$B$55,I1913))</f>
        <v>0.52136090151151215</v>
      </c>
      <c r="M1913" s="57">
        <f t="shared" si="585"/>
        <v>6.4555851479767306</v>
      </c>
      <c r="N1913" s="57">
        <f>IF(SetUp!$B$62=0,X1913,(B1913-E1913)*(1-(H1913/SetUp!$B$66/SetUp!$B$56)))</f>
        <v>0</v>
      </c>
      <c r="O1913" s="57">
        <f>K1913*SetUp!$B$65</f>
        <v>0</v>
      </c>
      <c r="P1913" s="57">
        <f>MIN(SetUp!$B$54*L1913^SetUp!$B$51,L1913)</f>
        <v>0.27056605132943923</v>
      </c>
      <c r="Q1913" s="57">
        <f t="shared" si="586"/>
        <v>24.319113993393728</v>
      </c>
      <c r="R1913" s="57">
        <f>IF((H1913+N1913-O1913)&gt;SetUp!$B$56,T1912+H1913+N1913-O1913-SetUp!$B$56,T1912)</f>
        <v>0</v>
      </c>
      <c r="S1913" s="57">
        <f>R1913*SetUp!$B$65</f>
        <v>0</v>
      </c>
      <c r="T1913" s="57">
        <f>IF((R1913-S1913)&lt;SetUp!$B$53,R1913-S1913,SetUp!$B$53)</f>
        <v>0</v>
      </c>
      <c r="U1913" s="57">
        <f t="shared" si="587"/>
        <v>6.4555851479767306</v>
      </c>
      <c r="V1913" s="57">
        <f>(L1913-P1913)/1000*SetUp!$B$13*1000000/SetUp!$B$48</f>
        <v>14.264629989577919</v>
      </c>
      <c r="W1913" s="57">
        <f t="shared" si="598"/>
        <v>0</v>
      </c>
      <c r="X1913" s="57">
        <f>MAX((SetUp!$B$56*(1-($H1913/SetUp!$B$56)^2)*TANH(($B1913-$D1913)/SetUp!$B$56))/(1+$H1913/SetUp!$B$56*TANH(($B1913-$D1913)/SetUp!$B$56)),0)</f>
        <v>0</v>
      </c>
      <c r="AP1913" s="64">
        <v>29341</v>
      </c>
      <c r="AQ1913" s="55">
        <v>4</v>
      </c>
      <c r="AR1913" s="55">
        <v>121</v>
      </c>
      <c r="AS1913" s="66">
        <f t="shared" si="588"/>
        <v>0.104</v>
      </c>
      <c r="AT1913" s="66">
        <f t="shared" si="589"/>
        <v>0.6760590862372382</v>
      </c>
      <c r="AU1913" s="55" t="str">
        <f>IF(OR($AP1913&lt;SetUp!$B$97,$AP1913&gt;SetUp!$B$98),"Não","Sim")</f>
        <v>Não</v>
      </c>
      <c r="AV1913" s="68">
        <f t="shared" si="590"/>
        <v>0.322490309931942</v>
      </c>
      <c r="AW1913" s="68">
        <f t="shared" si="591"/>
        <v>0.8222281229909606</v>
      </c>
      <c r="AX1913" s="68">
        <f t="shared" si="592"/>
        <v>-0.98296666070121963</v>
      </c>
      <c r="AY1913" s="68">
        <f t="shared" si="593"/>
        <v>-0.17001534591427625</v>
      </c>
      <c r="AZ1913" s="68">
        <f t="shared" si="594"/>
        <v>0.57205908623723822</v>
      </c>
      <c r="BA1913" s="68">
        <f t="shared" si="595"/>
        <v>0.4997378130590186</v>
      </c>
      <c r="BB1913" s="68">
        <f t="shared" si="596"/>
        <v>0.81295131478694338</v>
      </c>
    </row>
    <row r="1914" spans="1:54" x14ac:dyDescent="0.3">
      <c r="A1914" s="64">
        <v>28576</v>
      </c>
      <c r="B1914" s="57">
        <v>0.90500000000000003</v>
      </c>
      <c r="C1914" s="57">
        <v>4.9930000000000003</v>
      </c>
      <c r="D1914" s="57">
        <v>4.6269999999999998</v>
      </c>
      <c r="E1914" s="57">
        <f t="shared" si="581"/>
        <v>0.90500000000000003</v>
      </c>
      <c r="F1914" s="57">
        <f t="shared" si="582"/>
        <v>3.7219999999999995</v>
      </c>
      <c r="G1914" s="57">
        <f t="shared" si="583"/>
        <v>0</v>
      </c>
      <c r="H1914" s="57">
        <f>IF(Q1913&gt;SetUp!$B$56,SetUp!$B$56,Q1913)</f>
        <v>24.319113993393728</v>
      </c>
      <c r="I1914" s="57">
        <f t="shared" si="597"/>
        <v>6.4555851479767306</v>
      </c>
      <c r="J1914" s="57">
        <f>MIN(F1914,H1914,(1-EXP(-SetUp!$B$52*H1914/SetUp!$B$56))*F1914)</f>
        <v>3.6387244594057009</v>
      </c>
      <c r="K1914" s="57">
        <f t="shared" si="584"/>
        <v>20.680389533988027</v>
      </c>
      <c r="L1914" s="57">
        <f>IF(I1914&lt;=0,0,MIN(SetUp!$B$50*I1914^SetUp!$B$55,I1914))</f>
        <v>0.45805982975161208</v>
      </c>
      <c r="M1914" s="57">
        <f t="shared" si="585"/>
        <v>5.9975253182251187</v>
      </c>
      <c r="N1914" s="57">
        <f>IF(SetUp!$B$62=0,X1914,(B1914-E1914)*(1-(H1914/SetUp!$B$66/SetUp!$B$56)))</f>
        <v>0</v>
      </c>
      <c r="O1914" s="57">
        <f>K1914*SetUp!$B$65</f>
        <v>0</v>
      </c>
      <c r="P1914" s="57">
        <f>MIN(SetUp!$B$54*L1914^SetUp!$B$51,L1914)</f>
        <v>0.23823929667021479</v>
      </c>
      <c r="Q1914" s="57">
        <f t="shared" si="586"/>
        <v>20.680389533988027</v>
      </c>
      <c r="R1914" s="57">
        <f>IF((H1914+N1914-O1914)&gt;SetUp!$B$56,T1913+H1914+N1914-O1914-SetUp!$B$56,T1913)</f>
        <v>0</v>
      </c>
      <c r="S1914" s="57">
        <f>R1914*SetUp!$B$65</f>
        <v>0</v>
      </c>
      <c r="T1914" s="57">
        <f>IF((R1914-S1914)&lt;SetUp!$B$53,R1914-S1914,SetUp!$B$53)</f>
        <v>0</v>
      </c>
      <c r="U1914" s="57">
        <f t="shared" si="587"/>
        <v>5.9975253182251187</v>
      </c>
      <c r="V1914" s="57">
        <f>(L1914-P1914)/1000*SetUp!$B$13*1000000/SetUp!$B$48</f>
        <v>12.502882600027348</v>
      </c>
      <c r="W1914" s="57">
        <f t="shared" si="598"/>
        <v>0</v>
      </c>
      <c r="X1914" s="57">
        <f>MAX((SetUp!$B$56*(1-($H1914/SetUp!$B$56)^2)*TANH(($B1914-$D1914)/SetUp!$B$56))/(1+$H1914/SetUp!$B$56*TANH(($B1914-$D1914)/SetUp!$B$56)),0)</f>
        <v>0</v>
      </c>
      <c r="AP1914" s="64">
        <v>29342</v>
      </c>
      <c r="AQ1914" s="55">
        <v>5</v>
      </c>
      <c r="AR1914" s="55">
        <v>122</v>
      </c>
      <c r="AS1914" s="66">
        <f t="shared" si="588"/>
        <v>8.8999999999999996E-2</v>
      </c>
      <c r="AT1914" s="66">
        <f t="shared" si="589"/>
        <v>0.65029519218027221</v>
      </c>
      <c r="AU1914" s="55" t="str">
        <f>IF(OR($AP1914&lt;SetUp!$B$97,$AP1914&gt;SetUp!$B$98),"Não","Sim")</f>
        <v>Não</v>
      </c>
      <c r="AV1914" s="68">
        <f t="shared" si="590"/>
        <v>0.29832867780352595</v>
      </c>
      <c r="AW1914" s="68">
        <f t="shared" si="591"/>
        <v>0.80640882446825457</v>
      </c>
      <c r="AX1914" s="68">
        <f t="shared" si="592"/>
        <v>-1.0506099933550872</v>
      </c>
      <c r="AY1914" s="68">
        <f t="shared" si="593"/>
        <v>-0.18688945684447167</v>
      </c>
      <c r="AZ1914" s="68">
        <f t="shared" si="594"/>
        <v>0.56129519218027224</v>
      </c>
      <c r="BA1914" s="68">
        <f t="shared" si="595"/>
        <v>0.50808014666472867</v>
      </c>
      <c r="BB1914" s="68">
        <f t="shared" si="596"/>
        <v>0.86372053651061553</v>
      </c>
    </row>
    <row r="1915" spans="1:54" x14ac:dyDescent="0.3">
      <c r="A1915" s="64">
        <v>28577</v>
      </c>
      <c r="B1915" s="57">
        <v>0.33200000000000002</v>
      </c>
      <c r="C1915" s="57">
        <v>4.5720000000000001</v>
      </c>
      <c r="D1915" s="57">
        <v>4.6269999999999998</v>
      </c>
      <c r="E1915" s="57">
        <f t="shared" si="581"/>
        <v>0.33200000000000002</v>
      </c>
      <c r="F1915" s="57">
        <f t="shared" si="582"/>
        <v>4.2949999999999999</v>
      </c>
      <c r="G1915" s="57">
        <f t="shared" si="583"/>
        <v>0</v>
      </c>
      <c r="H1915" s="57">
        <f>IF(Q1914&gt;SetUp!$B$56,SetUp!$B$56,Q1914)</f>
        <v>20.680389533988027</v>
      </c>
      <c r="I1915" s="57">
        <f t="shared" si="597"/>
        <v>5.9975253182251187</v>
      </c>
      <c r="J1915" s="57">
        <f>MIN(F1915,H1915,(1-EXP(-SetUp!$B$52*H1915/SetUp!$B$56))*F1915)</f>
        <v>4.1253231119915235</v>
      </c>
      <c r="K1915" s="57">
        <f t="shared" si="584"/>
        <v>16.555066421996504</v>
      </c>
      <c r="L1915" s="57">
        <f>IF(I1915&lt;=0,0,MIN(SetUp!$B$50*I1915^SetUp!$B$55,I1915))</f>
        <v>0.40518155582579901</v>
      </c>
      <c r="M1915" s="57">
        <f t="shared" si="585"/>
        <v>5.5923437623993193</v>
      </c>
      <c r="N1915" s="57">
        <f>IF(SetUp!$B$62=0,X1915,(B1915-E1915)*(1-(H1915/SetUp!$B$66/SetUp!$B$56)))</f>
        <v>0</v>
      </c>
      <c r="O1915" s="57">
        <f>K1915*SetUp!$B$65</f>
        <v>0</v>
      </c>
      <c r="P1915" s="57">
        <f>MIN(SetUp!$B$54*L1915^SetUp!$B$51,L1915)</f>
        <v>0.21117724841221472</v>
      </c>
      <c r="Q1915" s="57">
        <f t="shared" si="586"/>
        <v>16.555066421996504</v>
      </c>
      <c r="R1915" s="57">
        <f>IF((H1915+N1915-O1915)&gt;SetUp!$B$56,T1914+H1915+N1915-O1915-SetUp!$B$56,T1914)</f>
        <v>0</v>
      </c>
      <c r="S1915" s="57">
        <f>R1915*SetUp!$B$65</f>
        <v>0</v>
      </c>
      <c r="T1915" s="57">
        <f>IF((R1915-S1915)&lt;SetUp!$B$53,R1915-S1915,SetUp!$B$53)</f>
        <v>0</v>
      </c>
      <c r="U1915" s="57">
        <f t="shared" si="587"/>
        <v>5.5923437623993193</v>
      </c>
      <c r="V1915" s="57">
        <f>(L1915-P1915)/1000*SetUp!$B$13*1000000/SetUp!$B$48</f>
        <v>11.03451549993958</v>
      </c>
      <c r="W1915" s="57">
        <f t="shared" si="598"/>
        <v>4.9960036108132044E-16</v>
      </c>
      <c r="X1915" s="57">
        <f>MAX((SetUp!$B$56*(1-($H1915/SetUp!$B$56)^2)*TANH(($B1915-$D1915)/SetUp!$B$56))/(1+$H1915/SetUp!$B$56*TANH(($B1915-$D1915)/SetUp!$B$56)),0)</f>
        <v>0</v>
      </c>
      <c r="AP1915" s="64">
        <v>29343</v>
      </c>
      <c r="AQ1915" s="55">
        <v>5</v>
      </c>
      <c r="AR1915" s="55">
        <v>123</v>
      </c>
      <c r="AS1915" s="66">
        <f t="shared" si="588"/>
        <v>7.4999999999999997E-2</v>
      </c>
      <c r="AT1915" s="66">
        <f t="shared" si="589"/>
        <v>0.6258840602932928</v>
      </c>
      <c r="AU1915" s="55" t="str">
        <f>IF(OR($AP1915&lt;SetUp!$B$97,$AP1915&gt;SetUp!$B$98),"Não","Sim")</f>
        <v>Não</v>
      </c>
      <c r="AV1915" s="68">
        <f t="shared" si="590"/>
        <v>0.27386127875258304</v>
      </c>
      <c r="AW1915" s="68">
        <f t="shared" si="591"/>
        <v>0.79112834628351725</v>
      </c>
      <c r="AX1915" s="68">
        <f t="shared" si="592"/>
        <v>-1.1249387366082999</v>
      </c>
      <c r="AY1915" s="68">
        <f t="shared" si="593"/>
        <v>-0.20350610870363794</v>
      </c>
      <c r="AZ1915" s="68">
        <f t="shared" si="594"/>
        <v>0.55088406029329284</v>
      </c>
      <c r="BA1915" s="68">
        <f t="shared" si="595"/>
        <v>0.51726706753093421</v>
      </c>
      <c r="BB1915" s="68">
        <f t="shared" si="596"/>
        <v>0.92143262790466196</v>
      </c>
    </row>
    <row r="1916" spans="1:54" x14ac:dyDescent="0.3">
      <c r="A1916" s="64">
        <v>28578</v>
      </c>
      <c r="B1916" s="57">
        <v>0.56799999999999995</v>
      </c>
      <c r="C1916" s="57">
        <v>3.9849999999999999</v>
      </c>
      <c r="D1916" s="57">
        <v>4.6269999999999998</v>
      </c>
      <c r="E1916" s="57">
        <f t="shared" si="581"/>
        <v>0.56799999999999995</v>
      </c>
      <c r="F1916" s="57">
        <f t="shared" si="582"/>
        <v>4.0590000000000002</v>
      </c>
      <c r="G1916" s="57">
        <f t="shared" si="583"/>
        <v>0</v>
      </c>
      <c r="H1916" s="57">
        <f>IF(Q1915&gt;SetUp!$B$56,SetUp!$B$56,Q1915)</f>
        <v>16.555066421996504</v>
      </c>
      <c r="I1916" s="57">
        <f t="shared" si="597"/>
        <v>5.5923437623993193</v>
      </c>
      <c r="J1916" s="57">
        <f>MIN(F1916,H1916,(1-EXP(-SetUp!$B$52*H1916/SetUp!$B$56))*F1916)</f>
        <v>3.7534960254832117</v>
      </c>
      <c r="K1916" s="57">
        <f t="shared" si="584"/>
        <v>12.801570396513291</v>
      </c>
      <c r="L1916" s="57">
        <f>IF(I1916&lt;=0,0,MIN(SetUp!$B$50*I1916^SetUp!$B$55,I1916))</f>
        <v>0.36059465411150915</v>
      </c>
      <c r="M1916" s="57">
        <f t="shared" si="585"/>
        <v>5.2317491082878105</v>
      </c>
      <c r="N1916" s="57">
        <f>IF(SetUp!$B$62=0,X1916,(B1916-E1916)*(1-(H1916/SetUp!$B$66/SetUp!$B$56)))</f>
        <v>0</v>
      </c>
      <c r="O1916" s="57">
        <f>K1916*SetUp!$B$65</f>
        <v>0</v>
      </c>
      <c r="P1916" s="57">
        <f>MIN(SetUp!$B$54*L1916^SetUp!$B$51,L1916)</f>
        <v>0.1883120291206534</v>
      </c>
      <c r="Q1916" s="57">
        <f t="shared" si="586"/>
        <v>12.801570396513291</v>
      </c>
      <c r="R1916" s="57">
        <f>IF((H1916+N1916-O1916)&gt;SetUp!$B$56,T1915+H1916+N1916-O1916-SetUp!$B$56,T1915)</f>
        <v>0</v>
      </c>
      <c r="S1916" s="57">
        <f>R1916*SetUp!$B$65</f>
        <v>0</v>
      </c>
      <c r="T1916" s="57">
        <f>IF((R1916-S1916)&lt;SetUp!$B$53,R1916-S1916,SetUp!$B$53)</f>
        <v>0</v>
      </c>
      <c r="U1916" s="57">
        <f t="shared" si="587"/>
        <v>5.2317491082878105</v>
      </c>
      <c r="V1916" s="57">
        <f>(L1916-P1916)/1000*SetUp!$B$13*1000000/SetUp!$B$48</f>
        <v>9.7990365326226918</v>
      </c>
      <c r="W1916" s="57">
        <f t="shared" si="598"/>
        <v>7.7715611723760958E-16</v>
      </c>
      <c r="X1916" s="57">
        <f>MAX((SetUp!$B$56*(1-($H1916/SetUp!$B$56)^2)*TANH(($B1916-$D1916)/SetUp!$B$56))/(1+$H1916/SetUp!$B$56*TANH(($B1916-$D1916)/SetUp!$B$56)),0)</f>
        <v>0</v>
      </c>
      <c r="AP1916" s="64">
        <v>29344</v>
      </c>
      <c r="AQ1916" s="55">
        <v>5</v>
      </c>
      <c r="AR1916" s="55">
        <v>124</v>
      </c>
      <c r="AS1916" s="66">
        <f t="shared" si="588"/>
        <v>7.4999999999999997E-2</v>
      </c>
      <c r="AT1916" s="66">
        <f t="shared" si="589"/>
        <v>0.6027356511779961</v>
      </c>
      <c r="AU1916" s="55" t="str">
        <f>IF(OR($AP1916&lt;SetUp!$B$97,$AP1916&gt;SetUp!$B$98),"Não","Sim")</f>
        <v>Não</v>
      </c>
      <c r="AV1916" s="68">
        <f t="shared" si="590"/>
        <v>0.27386127875258304</v>
      </c>
      <c r="AW1916" s="68">
        <f t="shared" si="591"/>
        <v>0.77636051624100266</v>
      </c>
      <c r="AX1916" s="68">
        <f t="shared" si="592"/>
        <v>-1.1249387366082999</v>
      </c>
      <c r="AY1916" s="68">
        <f t="shared" si="593"/>
        <v>-0.21987311971184081</v>
      </c>
      <c r="AZ1916" s="68">
        <f t="shared" si="594"/>
        <v>0.52773565117799615</v>
      </c>
      <c r="BA1916" s="68">
        <f t="shared" si="595"/>
        <v>0.50249923748841963</v>
      </c>
      <c r="BB1916" s="68">
        <f t="shared" si="596"/>
        <v>0.90506561689645904</v>
      </c>
    </row>
    <row r="1917" spans="1:54" x14ac:dyDescent="0.3">
      <c r="A1917" s="64">
        <v>28579</v>
      </c>
      <c r="B1917" s="57">
        <v>0.28699999999999998</v>
      </c>
      <c r="C1917" s="57">
        <v>3.6230000000000002</v>
      </c>
      <c r="D1917" s="57">
        <v>4.6269999999999998</v>
      </c>
      <c r="E1917" s="57">
        <f t="shared" si="581"/>
        <v>0.28699999999999998</v>
      </c>
      <c r="F1917" s="57">
        <f t="shared" si="582"/>
        <v>4.34</v>
      </c>
      <c r="G1917" s="57">
        <f t="shared" si="583"/>
        <v>0</v>
      </c>
      <c r="H1917" s="57">
        <f>IF(Q1916&gt;SetUp!$B$56,SetUp!$B$56,Q1916)</f>
        <v>12.801570396513291</v>
      </c>
      <c r="I1917" s="57">
        <f t="shared" si="597"/>
        <v>5.2317491082878105</v>
      </c>
      <c r="J1917" s="57">
        <f>MIN(F1917,H1917,(1-EXP(-SetUp!$B$52*H1917/SetUp!$B$56))*F1917)</f>
        <v>3.7527889750174741</v>
      </c>
      <c r="K1917" s="57">
        <f t="shared" si="584"/>
        <v>9.0487814214958178</v>
      </c>
      <c r="L1917" s="57">
        <f>IF(I1917&lt;=0,0,MIN(SetUp!$B$50*I1917^SetUp!$B$55,I1917))</f>
        <v>0.32268172207064177</v>
      </c>
      <c r="M1917" s="57">
        <f t="shared" si="585"/>
        <v>4.9090673862171688</v>
      </c>
      <c r="N1917" s="57">
        <f>IF(SetUp!$B$62=0,X1917,(B1917-E1917)*(1-(H1917/SetUp!$B$66/SetUp!$B$56)))</f>
        <v>0</v>
      </c>
      <c r="O1917" s="57">
        <f>K1917*SetUp!$B$65</f>
        <v>0</v>
      </c>
      <c r="P1917" s="57">
        <f>MIN(SetUp!$B$54*L1917^SetUp!$B$51,L1917)</f>
        <v>0.16883165735106168</v>
      </c>
      <c r="Q1917" s="57">
        <f t="shared" si="586"/>
        <v>9.0487814214958178</v>
      </c>
      <c r="R1917" s="57">
        <f>IF((H1917+N1917-O1917)&gt;SetUp!$B$56,T1916+H1917+N1917-O1917-SetUp!$B$56,T1916)</f>
        <v>0</v>
      </c>
      <c r="S1917" s="57">
        <f>R1917*SetUp!$B$65</f>
        <v>0</v>
      </c>
      <c r="T1917" s="57">
        <f>IF((R1917-S1917)&lt;SetUp!$B$53,R1917-S1917,SetUp!$B$53)</f>
        <v>0</v>
      </c>
      <c r="U1917" s="57">
        <f t="shared" si="587"/>
        <v>4.9090673862171688</v>
      </c>
      <c r="V1917" s="57">
        <f>(L1917-P1917)/1000*SetUp!$B$13*1000000/SetUp!$B$48</f>
        <v>8.7506352124223135</v>
      </c>
      <c r="W1917" s="57">
        <f t="shared" si="598"/>
        <v>4.9960036108132044E-16</v>
      </c>
      <c r="X1917" s="57">
        <f>MAX((SetUp!$B$56*(1-($H1917/SetUp!$B$56)^2)*TANH(($B1917-$D1917)/SetUp!$B$56))/(1+$H1917/SetUp!$B$56*TANH(($B1917-$D1917)/SetUp!$B$56)),0)</f>
        <v>0</v>
      </c>
      <c r="AP1917" s="64">
        <v>29345</v>
      </c>
      <c r="AQ1917" s="55">
        <v>5</v>
      </c>
      <c r="AR1917" s="55">
        <v>125</v>
      </c>
      <c r="AS1917" s="66">
        <f t="shared" si="588"/>
        <v>7.4999999999999997E-2</v>
      </c>
      <c r="AT1917" s="66">
        <f t="shared" si="589"/>
        <v>0.58076715211089303</v>
      </c>
      <c r="AU1917" s="55" t="str">
        <f>IF(OR($AP1917&lt;SetUp!$B$97,$AP1917&gt;SetUp!$B$98),"Não","Sim")</f>
        <v>Não</v>
      </c>
      <c r="AV1917" s="68">
        <f t="shared" si="590"/>
        <v>0.27386127875258304</v>
      </c>
      <c r="AW1917" s="68">
        <f t="shared" si="591"/>
        <v>0.762080804187386</v>
      </c>
      <c r="AX1917" s="68">
        <f t="shared" si="592"/>
        <v>-1.1249387366082999</v>
      </c>
      <c r="AY1917" s="68">
        <f t="shared" si="593"/>
        <v>-0.23599795508413832</v>
      </c>
      <c r="AZ1917" s="68">
        <f t="shared" si="594"/>
        <v>0.50576715211089307</v>
      </c>
      <c r="BA1917" s="68">
        <f t="shared" si="595"/>
        <v>0.48821952543480296</v>
      </c>
      <c r="BB1917" s="68">
        <f t="shared" si="596"/>
        <v>0.88894078152416156</v>
      </c>
    </row>
    <row r="1918" spans="1:54" x14ac:dyDescent="0.3">
      <c r="A1918" s="64">
        <v>28580</v>
      </c>
      <c r="B1918" s="57">
        <v>0.70799999999999996</v>
      </c>
      <c r="C1918" s="57">
        <v>3.1219999999999999</v>
      </c>
      <c r="D1918" s="57">
        <v>4.6269999999999998</v>
      </c>
      <c r="E1918" s="57">
        <f t="shared" si="581"/>
        <v>0.70799999999999996</v>
      </c>
      <c r="F1918" s="57">
        <f t="shared" si="582"/>
        <v>3.9189999999999996</v>
      </c>
      <c r="G1918" s="57">
        <f t="shared" si="583"/>
        <v>0</v>
      </c>
      <c r="H1918" s="57">
        <f>IF(Q1917&gt;SetUp!$B$56,SetUp!$B$56,Q1917)</f>
        <v>9.0487814214958178</v>
      </c>
      <c r="I1918" s="57">
        <f t="shared" si="597"/>
        <v>4.9090673862171688</v>
      </c>
      <c r="J1918" s="57">
        <f>MIN(F1918,H1918,(1-EXP(-SetUp!$B$52*H1918/SetUp!$B$56))*F1918)</f>
        <v>2.9659001228094719</v>
      </c>
      <c r="K1918" s="57">
        <f t="shared" si="584"/>
        <v>6.0828812986863454</v>
      </c>
      <c r="L1918" s="57">
        <f>IF(I1918&lt;=0,0,MIN(SetUp!$B$50*I1918^SetUp!$B$55,I1918))</f>
        <v>0.290198061562153</v>
      </c>
      <c r="M1918" s="57">
        <f t="shared" si="585"/>
        <v>4.6188693246550159</v>
      </c>
      <c r="N1918" s="57">
        <f>IF(SetUp!$B$62=0,X1918,(B1918-E1918)*(1-(H1918/SetUp!$B$66/SetUp!$B$56)))</f>
        <v>0</v>
      </c>
      <c r="O1918" s="57">
        <f>K1918*SetUp!$B$65</f>
        <v>0</v>
      </c>
      <c r="P1918" s="57">
        <f>MIN(SetUp!$B$54*L1918^SetUp!$B$51,L1918)</f>
        <v>0.15211005794907062</v>
      </c>
      <c r="Q1918" s="57">
        <f t="shared" si="586"/>
        <v>6.0828812986863454</v>
      </c>
      <c r="R1918" s="57">
        <f>IF((H1918+N1918-O1918)&gt;SetUp!$B$56,T1917+H1918+N1918-O1918-SetUp!$B$56,T1917)</f>
        <v>0</v>
      </c>
      <c r="S1918" s="57">
        <f>R1918*SetUp!$B$65</f>
        <v>0</v>
      </c>
      <c r="T1918" s="57">
        <f>IF((R1918-S1918)&lt;SetUp!$B$53,R1918-S1918,SetUp!$B$53)</f>
        <v>0</v>
      </c>
      <c r="U1918" s="57">
        <f t="shared" si="587"/>
        <v>4.6188693246550159</v>
      </c>
      <c r="V1918" s="57">
        <f>(L1918-P1918)/1000*SetUp!$B$13*1000000/SetUp!$B$48</f>
        <v>7.8541256971987083</v>
      </c>
      <c r="W1918" s="57">
        <f t="shared" si="598"/>
        <v>0</v>
      </c>
      <c r="X1918" s="57">
        <f>MAX((SetUp!$B$56*(1-($H1918/SetUp!$B$56)^2)*TANH(($B1918-$D1918)/SetUp!$B$56))/(1+$H1918/SetUp!$B$56*TANH(($B1918-$D1918)/SetUp!$B$56)),0)</f>
        <v>0</v>
      </c>
      <c r="AP1918" s="64">
        <v>29346</v>
      </c>
      <c r="AQ1918" s="55">
        <v>5</v>
      </c>
      <c r="AR1918" s="55">
        <v>126</v>
      </c>
      <c r="AS1918" s="66">
        <f t="shared" si="588"/>
        <v>7.4999999999999997E-2</v>
      </c>
      <c r="AT1918" s="66">
        <f t="shared" si="589"/>
        <v>0.55990230054038381</v>
      </c>
      <c r="AU1918" s="55" t="str">
        <f>IF(OR($AP1918&lt;SetUp!$B$97,$AP1918&gt;SetUp!$B$98),"Não","Sim")</f>
        <v>Não</v>
      </c>
      <c r="AV1918" s="68">
        <f t="shared" si="590"/>
        <v>0.27386127875258304</v>
      </c>
      <c r="AW1918" s="68">
        <f t="shared" si="591"/>
        <v>0.74826619631009916</v>
      </c>
      <c r="AX1918" s="68">
        <f t="shared" si="592"/>
        <v>-1.1249387366082999</v>
      </c>
      <c r="AY1918" s="68">
        <f t="shared" si="593"/>
        <v>-0.25188774806147007</v>
      </c>
      <c r="AZ1918" s="68">
        <f t="shared" si="594"/>
        <v>0.4849023005403838</v>
      </c>
      <c r="BA1918" s="68">
        <f t="shared" si="595"/>
        <v>0.47440491755751613</v>
      </c>
      <c r="BB1918" s="68">
        <f t="shared" si="596"/>
        <v>0.87305098854682983</v>
      </c>
    </row>
    <row r="1919" spans="1:54" x14ac:dyDescent="0.3">
      <c r="A1919" s="64">
        <v>28581</v>
      </c>
      <c r="B1919" s="57">
        <v>2.21</v>
      </c>
      <c r="C1919" s="57">
        <v>3.1219999999999999</v>
      </c>
      <c r="D1919" s="57">
        <v>4.2549999999999999</v>
      </c>
      <c r="E1919" s="57">
        <f t="shared" si="581"/>
        <v>2.21</v>
      </c>
      <c r="F1919" s="57">
        <f t="shared" si="582"/>
        <v>2.0449999999999999</v>
      </c>
      <c r="G1919" s="57">
        <f t="shared" si="583"/>
        <v>0</v>
      </c>
      <c r="H1919" s="57">
        <f>IF(Q1918&gt;SetUp!$B$56,SetUp!$B$56,Q1918)</f>
        <v>6.0828812986863454</v>
      </c>
      <c r="I1919" s="57">
        <f t="shared" si="597"/>
        <v>4.6188693246550159</v>
      </c>
      <c r="J1919" s="57">
        <f>MIN(F1919,H1919,(1-EXP(-SetUp!$B$52*H1919/SetUp!$B$56))*F1919)</f>
        <v>1.2544705858112837</v>
      </c>
      <c r="K1919" s="57">
        <f t="shared" si="584"/>
        <v>4.828410712875062</v>
      </c>
      <c r="L1919" s="57">
        <f>IF(I1919&lt;=0,0,MIN(SetUp!$B$50*I1919^SetUp!$B$55,I1919))</f>
        <v>0.26217361169415881</v>
      </c>
      <c r="M1919" s="57">
        <f t="shared" si="585"/>
        <v>4.3566957129608568</v>
      </c>
      <c r="N1919" s="57">
        <f>IF(SetUp!$B$62=0,X1919,(B1919-E1919)*(1-(H1919/SetUp!$B$66/SetUp!$B$56)))</f>
        <v>0</v>
      </c>
      <c r="O1919" s="57">
        <f>K1919*SetUp!$B$65</f>
        <v>0</v>
      </c>
      <c r="P1919" s="57">
        <f>MIN(SetUp!$B$54*L1919^SetUp!$B$51,L1919)</f>
        <v>0.137658401219072</v>
      </c>
      <c r="Q1919" s="57">
        <f t="shared" si="586"/>
        <v>4.828410712875062</v>
      </c>
      <c r="R1919" s="57">
        <f>IF((H1919+N1919-O1919)&gt;SetUp!$B$56,T1918+H1919+N1919-O1919-SetUp!$B$56,T1918)</f>
        <v>0</v>
      </c>
      <c r="S1919" s="57">
        <f>R1919*SetUp!$B$65</f>
        <v>0</v>
      </c>
      <c r="T1919" s="57">
        <f>IF((R1919-S1919)&lt;SetUp!$B$53,R1919-S1919,SetUp!$B$53)</f>
        <v>0</v>
      </c>
      <c r="U1919" s="57">
        <f t="shared" si="587"/>
        <v>4.3566957129608568</v>
      </c>
      <c r="V1919" s="57">
        <f>(L1919-P1919)/1000*SetUp!$B$13*1000000/SetUp!$B$48</f>
        <v>7.0821366715148431</v>
      </c>
      <c r="W1919" s="57">
        <f t="shared" si="598"/>
        <v>0</v>
      </c>
      <c r="X1919" s="57">
        <f>MAX((SetUp!$B$56*(1-($H1919/SetUp!$B$56)^2)*TANH(($B1919-$D1919)/SetUp!$B$56))/(1+$H1919/SetUp!$B$56*TANH(($B1919-$D1919)/SetUp!$B$56)),0)</f>
        <v>0</v>
      </c>
      <c r="AP1919" s="64">
        <v>29347</v>
      </c>
      <c r="AQ1919" s="55">
        <v>5</v>
      </c>
      <c r="AR1919" s="55">
        <v>127</v>
      </c>
      <c r="AS1919" s="66">
        <f t="shared" si="588"/>
        <v>7.0000000000000007E-2</v>
      </c>
      <c r="AT1919" s="66">
        <f t="shared" si="589"/>
        <v>0.54007077971062645</v>
      </c>
      <c r="AU1919" s="55" t="str">
        <f>IF(OR($AP1919&lt;SetUp!$B$97,$AP1919&gt;SetUp!$B$98),"Não","Sim")</f>
        <v>Não</v>
      </c>
      <c r="AV1919" s="68">
        <f t="shared" si="590"/>
        <v>0.26457513110645908</v>
      </c>
      <c r="AW1919" s="68">
        <f t="shared" si="591"/>
        <v>0.73489508075005272</v>
      </c>
      <c r="AX1919" s="68">
        <f t="shared" si="592"/>
        <v>-1.1549019599857431</v>
      </c>
      <c r="AY1919" s="68">
        <f t="shared" si="593"/>
        <v>-0.26754931939299176</v>
      </c>
      <c r="AZ1919" s="68">
        <f t="shared" si="594"/>
        <v>0.47007077971062644</v>
      </c>
      <c r="BA1919" s="68">
        <f t="shared" si="595"/>
        <v>0.47031994964359364</v>
      </c>
      <c r="BB1919" s="68">
        <f t="shared" si="596"/>
        <v>0.88735264059275132</v>
      </c>
    </row>
    <row r="1920" spans="1:54" x14ac:dyDescent="0.3">
      <c r="A1920" s="64">
        <v>28582</v>
      </c>
      <c r="B1920" s="57">
        <v>1.8839999999999999</v>
      </c>
      <c r="C1920" s="57">
        <v>2.9660000000000002</v>
      </c>
      <c r="D1920" s="57">
        <v>4.2549999999999999</v>
      </c>
      <c r="E1920" s="57">
        <f t="shared" si="581"/>
        <v>1.8839999999999999</v>
      </c>
      <c r="F1920" s="57">
        <f t="shared" si="582"/>
        <v>2.371</v>
      </c>
      <c r="G1920" s="57">
        <f t="shared" si="583"/>
        <v>0</v>
      </c>
      <c r="H1920" s="57">
        <f>IF(Q1919&gt;SetUp!$B$56,SetUp!$B$56,Q1919)</f>
        <v>4.828410712875062</v>
      </c>
      <c r="I1920" s="57">
        <f t="shared" si="597"/>
        <v>4.3566957129608568</v>
      </c>
      <c r="J1920" s="57">
        <f>MIN(F1920,H1920,(1-EXP(-SetUp!$B$52*H1920/SetUp!$B$56))*F1920)</f>
        <v>1.2559796752775876</v>
      </c>
      <c r="K1920" s="57">
        <f t="shared" si="584"/>
        <v>3.5724310375974744</v>
      </c>
      <c r="L1920" s="57">
        <f>IF(I1920&lt;=0,0,MIN(SetUp!$B$50*I1920^SetUp!$B$55,I1920))</f>
        <v>0.2378436521503573</v>
      </c>
      <c r="M1920" s="57">
        <f t="shared" si="585"/>
        <v>4.1188520608104993</v>
      </c>
      <c r="N1920" s="57">
        <f>IF(SetUp!$B$62=0,X1920,(B1920-E1920)*(1-(H1920/SetUp!$B$66/SetUp!$B$56)))</f>
        <v>0</v>
      </c>
      <c r="O1920" s="57">
        <f>K1920*SetUp!$B$65</f>
        <v>0</v>
      </c>
      <c r="P1920" s="57">
        <f>MIN(SetUp!$B$54*L1920^SetUp!$B$51,L1920)</f>
        <v>0.12509065583734919</v>
      </c>
      <c r="Q1920" s="57">
        <f t="shared" si="586"/>
        <v>3.5724310375974744</v>
      </c>
      <c r="R1920" s="57">
        <f>IF((H1920+N1920-O1920)&gt;SetUp!$B$56,T1919+H1920+N1920-O1920-SetUp!$B$56,T1919)</f>
        <v>0</v>
      </c>
      <c r="S1920" s="57">
        <f>R1920*SetUp!$B$65</f>
        <v>0</v>
      </c>
      <c r="T1920" s="57">
        <f>IF((R1920-S1920)&lt;SetUp!$B$53,R1920-S1920,SetUp!$B$53)</f>
        <v>0</v>
      </c>
      <c r="U1920" s="57">
        <f t="shared" si="587"/>
        <v>4.1188520608104993</v>
      </c>
      <c r="V1920" s="57">
        <f>(L1920-P1920)/1000*SetUp!$B$13*1000000/SetUp!$B$48</f>
        <v>6.413129182890505</v>
      </c>
      <c r="W1920" s="57">
        <f t="shared" si="598"/>
        <v>-2.2204460492503131E-16</v>
      </c>
      <c r="X1920" s="57">
        <f>MAX((SetUp!$B$56*(1-($H1920/SetUp!$B$56)^2)*TANH(($B1920-$D1920)/SetUp!$B$56))/(1+$H1920/SetUp!$B$56*TANH(($B1920-$D1920)/SetUp!$B$56)),0)</f>
        <v>0</v>
      </c>
      <c r="AP1920" s="64">
        <v>29348</v>
      </c>
      <c r="AQ1920" s="55">
        <v>5</v>
      </c>
      <c r="AR1920" s="55">
        <v>128</v>
      </c>
      <c r="AS1920" s="66">
        <f t="shared" si="588"/>
        <v>7.0000000000000007E-2</v>
      </c>
      <c r="AT1920" s="66">
        <f t="shared" si="589"/>
        <v>0.52120767780859478</v>
      </c>
      <c r="AU1920" s="55" t="str">
        <f>IF(OR($AP1920&lt;SetUp!$B$97,$AP1920&gt;SetUp!$B$98),"Não","Sim")</f>
        <v>Não</v>
      </c>
      <c r="AV1920" s="68">
        <f t="shared" si="590"/>
        <v>0.26457513110645908</v>
      </c>
      <c r="AW1920" s="68">
        <f t="shared" si="591"/>
        <v>0.72194714336202948</v>
      </c>
      <c r="AX1920" s="68">
        <f t="shared" si="592"/>
        <v>-1.1549019599857431</v>
      </c>
      <c r="AY1920" s="68">
        <f t="shared" si="593"/>
        <v>-0.28298919540506634</v>
      </c>
      <c r="AZ1920" s="68">
        <f t="shared" si="594"/>
        <v>0.45120767780859478</v>
      </c>
      <c r="BA1920" s="68">
        <f t="shared" si="595"/>
        <v>0.45737201225557039</v>
      </c>
      <c r="BB1920" s="68">
        <f t="shared" si="596"/>
        <v>0.87191276458067679</v>
      </c>
    </row>
    <row r="1921" spans="1:54" x14ac:dyDescent="0.3">
      <c r="A1921" s="64">
        <v>28583</v>
      </c>
      <c r="B1921" s="57">
        <v>2.0129999999999999</v>
      </c>
      <c r="C1921" s="57">
        <v>2.8149999999999999</v>
      </c>
      <c r="D1921" s="57">
        <v>4.2549999999999999</v>
      </c>
      <c r="E1921" s="57">
        <f t="shared" si="581"/>
        <v>2.0129999999999999</v>
      </c>
      <c r="F1921" s="57">
        <f t="shared" si="582"/>
        <v>2.242</v>
      </c>
      <c r="G1921" s="57">
        <f t="shared" si="583"/>
        <v>0</v>
      </c>
      <c r="H1921" s="57">
        <f>IF(Q1920&gt;SetUp!$B$56,SetUp!$B$56,Q1920)</f>
        <v>3.5724310375974744</v>
      </c>
      <c r="I1921" s="57">
        <f t="shared" si="597"/>
        <v>4.1188520608104993</v>
      </c>
      <c r="J1921" s="57">
        <f>MIN(F1921,H1921,(1-EXP(-SetUp!$B$52*H1921/SetUp!$B$56))*F1921)</f>
        <v>0.95903221650574955</v>
      </c>
      <c r="K1921" s="57">
        <f t="shared" si="584"/>
        <v>2.6133988210917249</v>
      </c>
      <c r="L1921" s="57">
        <f>IF(I1921&lt;=0,0,MIN(SetUp!$B$50*I1921^SetUp!$B$55,I1921))</f>
        <v>0.21659902970011821</v>
      </c>
      <c r="M1921" s="57">
        <f t="shared" si="585"/>
        <v>3.9022530311103809</v>
      </c>
      <c r="N1921" s="57">
        <f>IF(SetUp!$B$62=0,X1921,(B1921-E1921)*(1-(H1921/SetUp!$B$66/SetUp!$B$56)))</f>
        <v>0</v>
      </c>
      <c r="O1921" s="57">
        <f>K1921*SetUp!$B$65</f>
        <v>0</v>
      </c>
      <c r="P1921" s="57">
        <f>MIN(SetUp!$B$54*L1921^SetUp!$B$51,L1921)</f>
        <v>0.11409880388239668</v>
      </c>
      <c r="Q1921" s="57">
        <f t="shared" si="586"/>
        <v>2.6133988210917249</v>
      </c>
      <c r="R1921" s="57">
        <f>IF((H1921+N1921-O1921)&gt;SetUp!$B$56,T1920+H1921+N1921-O1921-SetUp!$B$56,T1920)</f>
        <v>0</v>
      </c>
      <c r="S1921" s="57">
        <f>R1921*SetUp!$B$65</f>
        <v>0</v>
      </c>
      <c r="T1921" s="57">
        <f>IF((R1921-S1921)&lt;SetUp!$B$53,R1921-S1921,SetUp!$B$53)</f>
        <v>0</v>
      </c>
      <c r="U1921" s="57">
        <f t="shared" si="587"/>
        <v>3.9022530311103809</v>
      </c>
      <c r="V1921" s="57">
        <f>(L1921-P1921)/1000*SetUp!$B$13*1000000/SetUp!$B$48</f>
        <v>5.8299753526697167</v>
      </c>
      <c r="W1921" s="57">
        <f t="shared" si="598"/>
        <v>4.163336342344337E-16</v>
      </c>
      <c r="X1921" s="57">
        <f>MAX((SetUp!$B$56*(1-($H1921/SetUp!$B$56)^2)*TANH(($B1921-$D1921)/SetUp!$B$56))/(1+$H1921/SetUp!$B$56*TANH(($B1921-$D1921)/SetUp!$B$56)),0)</f>
        <v>0</v>
      </c>
      <c r="AP1921" s="64">
        <v>29349</v>
      </c>
      <c r="AQ1921" s="55">
        <v>5</v>
      </c>
      <c r="AR1921" s="55">
        <v>129</v>
      </c>
      <c r="AS1921" s="66">
        <f t="shared" si="588"/>
        <v>6.3E-2</v>
      </c>
      <c r="AT1921" s="66">
        <f t="shared" si="589"/>
        <v>0.50325300316313848</v>
      </c>
      <c r="AU1921" s="55" t="str">
        <f>IF(OR($AP1921&lt;SetUp!$B$97,$AP1921&gt;SetUp!$B$98),"Não","Sim")</f>
        <v>Não</v>
      </c>
      <c r="AV1921" s="68">
        <f t="shared" si="590"/>
        <v>0.25099800796022265</v>
      </c>
      <c r="AW1921" s="68">
        <f t="shared" si="591"/>
        <v>0.70940327259122404</v>
      </c>
      <c r="AX1921" s="68">
        <f t="shared" si="592"/>
        <v>-1.2006594505464183</v>
      </c>
      <c r="AY1921" s="68">
        <f t="shared" si="593"/>
        <v>-0.29821362477852753</v>
      </c>
      <c r="AZ1921" s="68">
        <f t="shared" si="594"/>
        <v>0.44025300316313848</v>
      </c>
      <c r="BA1921" s="68">
        <f t="shared" si="595"/>
        <v>0.4584052646310014</v>
      </c>
      <c r="BB1921" s="68">
        <f t="shared" si="596"/>
        <v>0.90244582576789079</v>
      </c>
    </row>
    <row r="1922" spans="1:54" x14ac:dyDescent="0.3">
      <c r="A1922" s="64">
        <v>28584</v>
      </c>
      <c r="B1922" s="57">
        <v>0.46500000000000002</v>
      </c>
      <c r="C1922" s="57">
        <v>2.5289999999999999</v>
      </c>
      <c r="D1922" s="57">
        <v>4.2549999999999999</v>
      </c>
      <c r="E1922" s="57">
        <f t="shared" si="581"/>
        <v>0.46500000000000002</v>
      </c>
      <c r="F1922" s="57">
        <f t="shared" si="582"/>
        <v>3.79</v>
      </c>
      <c r="G1922" s="57">
        <f t="shared" si="583"/>
        <v>0</v>
      </c>
      <c r="H1922" s="57">
        <f>IF(Q1921&gt;SetUp!$B$56,SetUp!$B$56,Q1921)</f>
        <v>2.6133988210917249</v>
      </c>
      <c r="I1922" s="57">
        <f t="shared" si="597"/>
        <v>3.9022530311103809</v>
      </c>
      <c r="J1922" s="57">
        <f>MIN(F1922,H1922,(1-EXP(-SetUp!$B$52*H1922/SetUp!$B$56))*F1922)</f>
        <v>1.2705957790877096</v>
      </c>
      <c r="K1922" s="57">
        <f t="shared" si="584"/>
        <v>1.3428030420040153</v>
      </c>
      <c r="L1922" s="57">
        <f>IF(I1922&lt;=0,0,MIN(SetUp!$B$50*I1922^SetUp!$B$55,I1922))</f>
        <v>0.19794987360439287</v>
      </c>
      <c r="M1922" s="57">
        <f t="shared" si="585"/>
        <v>3.7043031575059882</v>
      </c>
      <c r="N1922" s="57">
        <f>IF(SetUp!$B$62=0,X1922,(B1922-E1922)*(1-(H1922/SetUp!$B$66/SetUp!$B$56)))</f>
        <v>0</v>
      </c>
      <c r="O1922" s="57">
        <f>K1922*SetUp!$B$65</f>
        <v>0</v>
      </c>
      <c r="P1922" s="57">
        <f>MIN(SetUp!$B$54*L1922^SetUp!$B$51,L1922)</f>
        <v>0.1044347427873831</v>
      </c>
      <c r="Q1922" s="57">
        <f t="shared" si="586"/>
        <v>1.3428030420040153</v>
      </c>
      <c r="R1922" s="57">
        <f>IF((H1922+N1922-O1922)&gt;SetUp!$B$56,T1921+H1922+N1922-O1922-SetUp!$B$56,T1921)</f>
        <v>0</v>
      </c>
      <c r="S1922" s="57">
        <f>R1922*SetUp!$B$65</f>
        <v>0</v>
      </c>
      <c r="T1922" s="57">
        <f>IF((R1922-S1922)&lt;SetUp!$B$53,R1922-S1922,SetUp!$B$53)</f>
        <v>0</v>
      </c>
      <c r="U1922" s="57">
        <f t="shared" si="587"/>
        <v>3.7043031575059882</v>
      </c>
      <c r="V1922" s="57">
        <f>(L1922-P1922)/1000*SetUp!$B$13*1000000/SetUp!$B$48</f>
        <v>5.3189239673908286</v>
      </c>
      <c r="W1922" s="57">
        <f t="shared" si="598"/>
        <v>0</v>
      </c>
      <c r="X1922" s="57">
        <f>MAX((SetUp!$B$56*(1-($H1922/SetUp!$B$56)^2)*TANH(($B1922-$D1922)/SetUp!$B$56))/(1+$H1922/SetUp!$B$56*TANH(($B1922-$D1922)/SetUp!$B$56)),0)</f>
        <v>0</v>
      </c>
      <c r="AP1922" s="64">
        <v>29350</v>
      </c>
      <c r="AQ1922" s="55">
        <v>5</v>
      </c>
      <c r="AR1922" s="55">
        <v>130</v>
      </c>
      <c r="AS1922" s="66">
        <f t="shared" si="588"/>
        <v>6.3E-2</v>
      </c>
      <c r="AT1922" s="66">
        <f t="shared" si="589"/>
        <v>0.48615124899463469</v>
      </c>
      <c r="AU1922" s="55" t="str">
        <f>IF(OR($AP1922&lt;SetUp!$B$97,$AP1922&gt;SetUp!$B$98),"Não","Sim")</f>
        <v>Não</v>
      </c>
      <c r="AV1922" s="68">
        <f t="shared" si="590"/>
        <v>0.25099800796022265</v>
      </c>
      <c r="AW1922" s="68">
        <f t="shared" si="591"/>
        <v>0.69724547255226743</v>
      </c>
      <c r="AX1922" s="68">
        <f t="shared" si="592"/>
        <v>-1.2006594505464183</v>
      </c>
      <c r="AY1922" s="68">
        <f t="shared" si="593"/>
        <v>-0.31322859414376369</v>
      </c>
      <c r="AZ1922" s="68">
        <f t="shared" si="594"/>
        <v>0.42315124899463469</v>
      </c>
      <c r="BA1922" s="68">
        <f t="shared" si="595"/>
        <v>0.44624746459204478</v>
      </c>
      <c r="BB1922" s="68">
        <f t="shared" si="596"/>
        <v>0.88743085640265462</v>
      </c>
    </row>
    <row r="1923" spans="1:54" x14ac:dyDescent="0.3">
      <c r="A1923" s="64">
        <v>28585</v>
      </c>
      <c r="B1923" s="57">
        <v>5.8209999999999997</v>
      </c>
      <c r="C1923" s="57">
        <v>2.3940000000000001</v>
      </c>
      <c r="D1923" s="57">
        <v>4.2549999999999999</v>
      </c>
      <c r="E1923" s="57">
        <f t="shared" ref="E1923:E1986" si="599">IF(B1923&gt;=D1923,D1923,B1923)</f>
        <v>4.2549999999999999</v>
      </c>
      <c r="F1923" s="57">
        <f t="shared" ref="F1923:F1986" si="600">D1923-E1923</f>
        <v>0</v>
      </c>
      <c r="G1923" s="57">
        <f t="shared" ref="G1923:G1986" si="601">MAX(B1923-D1923-N1923,0)</f>
        <v>1.8045717705372777E-3</v>
      </c>
      <c r="H1923" s="57">
        <f>IF(Q1922&gt;SetUp!$B$56,SetUp!$B$56,Q1922)</f>
        <v>1.3428030420040153</v>
      </c>
      <c r="I1923" s="57">
        <f t="shared" si="597"/>
        <v>3.7061077292765257</v>
      </c>
      <c r="J1923" s="57">
        <f>MIN(F1923,H1923,(1-EXP(-SetUp!$B$52*H1923/SetUp!$B$56))*F1923)</f>
        <v>0</v>
      </c>
      <c r="K1923" s="57">
        <f t="shared" ref="K1923:K1986" si="602">MAX(H1923-J1923,0)</f>
        <v>1.3428030420040153</v>
      </c>
      <c r="L1923" s="57">
        <f>IF(I1923&lt;=0,0,MIN(SetUp!$B$50*I1923^SetUp!$B$55,I1923))</f>
        <v>0.18164617192522359</v>
      </c>
      <c r="M1923" s="57">
        <f t="shared" ref="M1923:M1986" si="603">MAX(I1923-L1923,0)</f>
        <v>3.5244615573513021</v>
      </c>
      <c r="N1923" s="57">
        <f>IF(SetUp!$B$62=0,X1923,(B1923-E1923)*(1-(H1923/SetUp!$B$66/SetUp!$B$56)))</f>
        <v>1.5641954282294626</v>
      </c>
      <c r="O1923" s="57">
        <f>K1923*SetUp!$B$65</f>
        <v>0</v>
      </c>
      <c r="P1923" s="57">
        <f>MIN(SetUp!$B$54*L1923^SetUp!$B$51,L1923)</f>
        <v>9.5973439661870913E-2</v>
      </c>
      <c r="Q1923" s="57">
        <f t="shared" ref="Q1923:Q1986" si="604">IF((K1923+N1923-O1923)&lt;0,0,K1923+N1923-O1923)</f>
        <v>2.9069984702334777</v>
      </c>
      <c r="R1923" s="57">
        <f>IF((H1923+N1923-O1923)&gt;SetUp!$B$56,T1922+H1923+N1923-O1923-SetUp!$B$56,T1922)</f>
        <v>0</v>
      </c>
      <c r="S1923" s="57">
        <f>R1923*SetUp!$B$65</f>
        <v>0</v>
      </c>
      <c r="T1923" s="57">
        <f>IF((R1923-S1923)&lt;SetUp!$B$53,R1923-S1923,SetUp!$B$53)</f>
        <v>0</v>
      </c>
      <c r="U1923" s="57">
        <f t="shared" ref="U1923:U1986" si="605">M1923+R1923-T1923</f>
        <v>3.5244615573513021</v>
      </c>
      <c r="V1923" s="57">
        <f>(L1923-P1923)/1000*SetUp!$B$13*1000000/SetUp!$B$48</f>
        <v>4.8728665084059068</v>
      </c>
      <c r="W1923" s="57">
        <f t="shared" si="598"/>
        <v>4.4408920985006262E-16</v>
      </c>
      <c r="X1923" s="57">
        <f>MAX((SetUp!$B$56*(1-($H1923/SetUp!$B$56)^2)*TANH(($B1923-$D1923)/SetUp!$B$56))/(1+$H1923/SetUp!$B$56*TANH(($B1923-$D1923)/SetUp!$B$56)),0)</f>
        <v>1.5641954282294626</v>
      </c>
      <c r="AP1923" s="64">
        <v>29351</v>
      </c>
      <c r="AQ1923" s="55">
        <v>5</v>
      </c>
      <c r="AR1923" s="55">
        <v>131</v>
      </c>
      <c r="AS1923" s="66">
        <f t="shared" ref="AS1923:AS1986" si="606">VLOOKUP($AP1923,$A:$C,3,FALSE)</f>
        <v>6.3E-2</v>
      </c>
      <c r="AT1923" s="66">
        <f t="shared" ref="AT1923:AT1986" si="607">VLOOKUP($AP1923,$A:$V,22,FALSE)</f>
        <v>0.46985100204620012</v>
      </c>
      <c r="AU1923" s="55" t="str">
        <f>IF(OR($AP1923&lt;SetUp!$B$97,$AP1923&gt;SetUp!$B$98),"Não","Sim")</f>
        <v>Não</v>
      </c>
      <c r="AV1923" s="68">
        <f t="shared" ref="AV1923:AV1986" si="608">IFERROR(SQRT(AS1923),0)</f>
        <v>0.25099800796022265</v>
      </c>
      <c r="AW1923" s="68">
        <f t="shared" ref="AW1923:AW1986" si="609">IFERROR(SQRT(AT1923),0)</f>
        <v>0.68545678350002492</v>
      </c>
      <c r="AX1923" s="68">
        <f t="shared" ref="AX1923:AX1986" si="610">IFERROR(LOG(AS1923),0)</f>
        <v>-1.2006594505464183</v>
      </c>
      <c r="AY1923" s="68">
        <f t="shared" ref="AY1923:AY1986" si="611">IFERROR(LOG(AT1923),0)</f>
        <v>-0.32803984259245433</v>
      </c>
      <c r="AZ1923" s="68">
        <f t="shared" ref="AZ1923:AZ1986" si="612">AT1923-AS1923</f>
        <v>0.40685100204620012</v>
      </c>
      <c r="BA1923" s="68">
        <f t="shared" ref="BA1923:BA1986" si="613">AW1923-AV1923</f>
        <v>0.43445877553980228</v>
      </c>
      <c r="BB1923" s="68">
        <f t="shared" ref="BB1923:BB1986" si="614">AY1923-AX1923</f>
        <v>0.87261960795396398</v>
      </c>
    </row>
    <row r="1924" spans="1:54" x14ac:dyDescent="0.3">
      <c r="A1924" s="64">
        <v>28586</v>
      </c>
      <c r="B1924" s="57">
        <v>11.874000000000001</v>
      </c>
      <c r="C1924" s="57">
        <v>2.2629999999999999</v>
      </c>
      <c r="D1924" s="57">
        <v>4.2549999999999999</v>
      </c>
      <c r="E1924" s="57">
        <f t="shared" si="599"/>
        <v>4.2549999999999999</v>
      </c>
      <c r="F1924" s="57">
        <f t="shared" si="600"/>
        <v>0</v>
      </c>
      <c r="G1924" s="57">
        <f t="shared" si="601"/>
        <v>9.1945019089097357E-2</v>
      </c>
      <c r="H1924" s="57">
        <f>IF(Q1923&gt;SetUp!$B$56,SetUp!$B$56,Q1923)</f>
        <v>2.9069984702334777</v>
      </c>
      <c r="I1924" s="57">
        <f t="shared" ref="I1924:I1987" si="615">U1923+G1924+O1924</f>
        <v>3.6164065764403994</v>
      </c>
      <c r="J1924" s="57">
        <f>MIN(F1924,H1924,(1-EXP(-SetUp!$B$52*H1924/SetUp!$B$56))*F1924)</f>
        <v>0</v>
      </c>
      <c r="K1924" s="57">
        <f t="shared" si="602"/>
        <v>2.9069984702334777</v>
      </c>
      <c r="L1924" s="57">
        <f>IF(I1924&lt;=0,0,MIN(SetUp!$B$50*I1924^SetUp!$B$55,I1924))</f>
        <v>0.17437796359818208</v>
      </c>
      <c r="M1924" s="57">
        <f t="shared" si="603"/>
        <v>3.4420286128422175</v>
      </c>
      <c r="N1924" s="57">
        <f>IF(SetUp!$B$62=0,X1924,(B1924-E1924)*(1-(H1924/SetUp!$B$66/SetUp!$B$56)))</f>
        <v>7.5270549809109033</v>
      </c>
      <c r="O1924" s="57">
        <f>K1924*SetUp!$B$65</f>
        <v>0</v>
      </c>
      <c r="P1924" s="57">
        <f>MIN(SetUp!$B$54*L1924^SetUp!$B$51,L1924)</f>
        <v>9.2197280760985073E-2</v>
      </c>
      <c r="Q1924" s="57">
        <f t="shared" si="604"/>
        <v>10.434053451144381</v>
      </c>
      <c r="R1924" s="57">
        <f>IF((H1924+N1924-O1924)&gt;SetUp!$B$56,T1923+H1924+N1924-O1924-SetUp!$B$56,T1923)</f>
        <v>0</v>
      </c>
      <c r="S1924" s="57">
        <f>R1924*SetUp!$B$65</f>
        <v>0</v>
      </c>
      <c r="T1924" s="57">
        <f>IF((R1924-S1924)&lt;SetUp!$B$53,R1924-S1924,SetUp!$B$53)</f>
        <v>0</v>
      </c>
      <c r="U1924" s="57">
        <f t="shared" si="605"/>
        <v>3.4420286128422175</v>
      </c>
      <c r="V1924" s="57">
        <f>(L1924-P1924)/1000*SetUp!$B$13*1000000/SetUp!$B$48</f>
        <v>4.6742468280844607</v>
      </c>
      <c r="W1924" s="57">
        <f t="shared" ref="W1924:W1987" si="616">Q1924+U1924+T1924-H1924-U1923-T1923-B1924+E1924+J1924+L1924</f>
        <v>-1.1657341758564144E-15</v>
      </c>
      <c r="X1924" s="57">
        <f>MAX((SetUp!$B$56*(1-($H1924/SetUp!$B$56)^2)*TANH(($B1924-$D1924)/SetUp!$B$56))/(1+$H1924/SetUp!$B$56*TANH(($B1924-$D1924)/SetUp!$B$56)),0)</f>
        <v>7.5270549809109033</v>
      </c>
      <c r="AP1924" s="64">
        <v>29352</v>
      </c>
      <c r="AQ1924" s="55">
        <v>5</v>
      </c>
      <c r="AR1924" s="55">
        <v>132</v>
      </c>
      <c r="AS1924" s="66">
        <f t="shared" si="606"/>
        <v>6.3E-2</v>
      </c>
      <c r="AT1924" s="66">
        <f t="shared" si="607"/>
        <v>0.45430459014345692</v>
      </c>
      <c r="AU1924" s="55" t="str">
        <f>IF(OR($AP1924&lt;SetUp!$B$97,$AP1924&gt;SetUp!$B$98),"Não","Sim")</f>
        <v>Não</v>
      </c>
      <c r="AV1924" s="68">
        <f t="shared" si="608"/>
        <v>0.25099800796022265</v>
      </c>
      <c r="AW1924" s="68">
        <f t="shared" si="609"/>
        <v>0.67402120897154039</v>
      </c>
      <c r="AX1924" s="68">
        <f t="shared" si="610"/>
        <v>-1.2006594505464183</v>
      </c>
      <c r="AY1924" s="68">
        <f t="shared" si="611"/>
        <v>-0.34265287519527104</v>
      </c>
      <c r="AZ1924" s="68">
        <f t="shared" si="612"/>
        <v>0.39130459014345692</v>
      </c>
      <c r="BA1924" s="68">
        <f t="shared" si="613"/>
        <v>0.42302320101131774</v>
      </c>
      <c r="BB1924" s="68">
        <f t="shared" si="614"/>
        <v>0.85800657535114722</v>
      </c>
    </row>
    <row r="1925" spans="1:54" x14ac:dyDescent="0.3">
      <c r="A1925" s="64">
        <v>28587</v>
      </c>
      <c r="B1925" s="57">
        <v>5.1230000000000002</v>
      </c>
      <c r="C1925" s="57">
        <v>3.9849999999999999</v>
      </c>
      <c r="D1925" s="57">
        <v>4.2549999999999999</v>
      </c>
      <c r="E1925" s="57">
        <f t="shared" si="599"/>
        <v>4.2549999999999999</v>
      </c>
      <c r="F1925" s="57">
        <f t="shared" si="600"/>
        <v>0</v>
      </c>
      <c r="G1925" s="57">
        <f t="shared" si="601"/>
        <v>2.4986665572400146E-2</v>
      </c>
      <c r="H1925" s="57">
        <f>IF(Q1924&gt;SetUp!$B$56,SetUp!$B$56,Q1924)</f>
        <v>10.434053451144381</v>
      </c>
      <c r="I1925" s="57">
        <f t="shared" si="615"/>
        <v>3.4670152784146175</v>
      </c>
      <c r="J1925" s="57">
        <f>MIN(F1925,H1925,(1-EXP(-SetUp!$B$52*H1925/SetUp!$B$56))*F1925)</f>
        <v>0</v>
      </c>
      <c r="K1925" s="57">
        <f t="shared" si="602"/>
        <v>10.434053451144381</v>
      </c>
      <c r="L1925" s="57">
        <f>IF(I1925&lt;=0,0,MIN(SetUp!$B$50*I1925^SetUp!$B$55,I1925))</f>
        <v>0.16253832387207282</v>
      </c>
      <c r="M1925" s="57">
        <f t="shared" si="603"/>
        <v>3.3044769545425448</v>
      </c>
      <c r="N1925" s="57">
        <f>IF(SetUp!$B$62=0,X1925,(B1925-E1925)*(1-(H1925/SetUp!$B$66/SetUp!$B$56)))</f>
        <v>0.84301333442760018</v>
      </c>
      <c r="O1925" s="57">
        <f>K1925*SetUp!$B$65</f>
        <v>0</v>
      </c>
      <c r="P1925" s="57">
        <f>MIN(SetUp!$B$54*L1925^SetUp!$B$51,L1925)</f>
        <v>8.6040269208181211E-2</v>
      </c>
      <c r="Q1925" s="57">
        <f t="shared" si="604"/>
        <v>11.27706678557198</v>
      </c>
      <c r="R1925" s="57">
        <f>IF((H1925+N1925-O1925)&gt;SetUp!$B$56,T1924+H1925+N1925-O1925-SetUp!$B$56,T1924)</f>
        <v>0</v>
      </c>
      <c r="S1925" s="57">
        <f>R1925*SetUp!$B$65</f>
        <v>0</v>
      </c>
      <c r="T1925" s="57">
        <f>IF((R1925-S1925)&lt;SetUp!$B$53,R1925-S1925,SetUp!$B$53)</f>
        <v>0</v>
      </c>
      <c r="U1925" s="57">
        <f t="shared" si="605"/>
        <v>3.3044769545425448</v>
      </c>
      <c r="V1925" s="57">
        <f>(L1925-P1925)/1000*SetUp!$B$13*1000000/SetUp!$B$48</f>
        <v>4.3510321041708551</v>
      </c>
      <c r="W1925" s="57">
        <f t="shared" si="616"/>
        <v>0</v>
      </c>
      <c r="X1925" s="57">
        <f>MAX((SetUp!$B$56*(1-($H1925/SetUp!$B$56)^2)*TANH(($B1925-$D1925)/SetUp!$B$56))/(1+$H1925/SetUp!$B$56*TANH(($B1925-$D1925)/SetUp!$B$56)),0)</f>
        <v>0.84301333442760018</v>
      </c>
      <c r="AP1925" s="64">
        <v>29353</v>
      </c>
      <c r="AQ1925" s="55">
        <v>5</v>
      </c>
      <c r="AR1925" s="55">
        <v>133</v>
      </c>
      <c r="AS1925" s="66">
        <f t="shared" si="606"/>
        <v>5.6000000000000001E-2</v>
      </c>
      <c r="AT1925" s="66">
        <f t="shared" si="607"/>
        <v>0.43946776434714052</v>
      </c>
      <c r="AU1925" s="55" t="str">
        <f>IF(OR($AP1925&lt;SetUp!$B$97,$AP1925&gt;SetUp!$B$98),"Não","Sim")</f>
        <v>Não</v>
      </c>
      <c r="AV1925" s="68">
        <f t="shared" si="608"/>
        <v>0.23664319132398465</v>
      </c>
      <c r="AW1925" s="68">
        <f t="shared" si="609"/>
        <v>0.66292364895751044</v>
      </c>
      <c r="AX1925" s="68">
        <f t="shared" si="610"/>
        <v>-1.2518119729937995</v>
      </c>
      <c r="AY1925" s="68">
        <f t="shared" si="611"/>
        <v>-0.35707297560635792</v>
      </c>
      <c r="AZ1925" s="68">
        <f t="shared" si="612"/>
        <v>0.38346776434714053</v>
      </c>
      <c r="BA1925" s="68">
        <f t="shared" si="613"/>
        <v>0.42628045763352579</v>
      </c>
      <c r="BB1925" s="68">
        <f t="shared" si="614"/>
        <v>0.89473899738744156</v>
      </c>
    </row>
    <row r="1926" spans="1:54" x14ac:dyDescent="0.3">
      <c r="A1926" s="64">
        <v>28588</v>
      </c>
      <c r="B1926" s="57">
        <v>0.78500000000000003</v>
      </c>
      <c r="C1926" s="57">
        <v>81.858999999999995</v>
      </c>
      <c r="D1926" s="57">
        <v>4.2549999999999999</v>
      </c>
      <c r="E1926" s="57">
        <f t="shared" si="599"/>
        <v>0.78500000000000003</v>
      </c>
      <c r="F1926" s="57">
        <f t="shared" si="600"/>
        <v>3.4699999999999998</v>
      </c>
      <c r="G1926" s="57">
        <f t="shared" si="601"/>
        <v>0</v>
      </c>
      <c r="H1926" s="57">
        <f>IF(Q1925&gt;SetUp!$B$56,SetUp!$B$56,Q1925)</f>
        <v>11.27706678557198</v>
      </c>
      <c r="I1926" s="57">
        <f t="shared" si="615"/>
        <v>3.3044769545425448</v>
      </c>
      <c r="J1926" s="57">
        <f>MIN(F1926,H1926,(1-EXP(-SetUp!$B$52*H1926/SetUp!$B$56))*F1926)</f>
        <v>2.8742219563649098</v>
      </c>
      <c r="K1926" s="57">
        <f t="shared" si="602"/>
        <v>8.402844829207071</v>
      </c>
      <c r="L1926" s="57">
        <f>IF(I1926&lt;=0,0,MIN(SetUp!$B$50*I1926^SetUp!$B$55,I1926))</f>
        <v>0.15003781473720654</v>
      </c>
      <c r="M1926" s="57">
        <f t="shared" si="603"/>
        <v>3.1544391398053384</v>
      </c>
      <c r="N1926" s="57">
        <f>IF(SetUp!$B$62=0,X1926,(B1926-E1926)*(1-(H1926/SetUp!$B$66/SetUp!$B$56)))</f>
        <v>0</v>
      </c>
      <c r="O1926" s="57">
        <f>K1926*SetUp!$B$65</f>
        <v>0</v>
      </c>
      <c r="P1926" s="57">
        <f>MIN(SetUp!$B$54*L1926^SetUp!$B$51,L1926)</f>
        <v>7.9531278476197717E-2</v>
      </c>
      <c r="Q1926" s="57">
        <f t="shared" si="604"/>
        <v>8.402844829207071</v>
      </c>
      <c r="R1926" s="57">
        <f>IF((H1926+N1926-O1926)&gt;SetUp!$B$56,T1925+H1926+N1926-O1926-SetUp!$B$56,T1925)</f>
        <v>0</v>
      </c>
      <c r="S1926" s="57">
        <f>R1926*SetUp!$B$65</f>
        <v>0</v>
      </c>
      <c r="T1926" s="57">
        <f>IF((R1926-S1926)&lt;SetUp!$B$53,R1926-S1926,SetUp!$B$53)</f>
        <v>0</v>
      </c>
      <c r="U1926" s="57">
        <f t="shared" si="605"/>
        <v>3.1544391398053384</v>
      </c>
      <c r="V1926" s="57">
        <f>(L1926-P1926)/1000*SetUp!$B$13*1000000/SetUp!$B$48</f>
        <v>4.0102484196939923</v>
      </c>
      <c r="W1926" s="57">
        <f t="shared" si="616"/>
        <v>1.0824674490095276E-15</v>
      </c>
      <c r="X1926" s="57">
        <f>MAX((SetUp!$B$56*(1-($H1926/SetUp!$B$56)^2)*TANH(($B1926-$D1926)/SetUp!$B$56))/(1+$H1926/SetUp!$B$56*TANH(($B1926-$D1926)/SetUp!$B$56)),0)</f>
        <v>0</v>
      </c>
      <c r="AP1926" s="64">
        <v>29354</v>
      </c>
      <c r="AQ1926" s="55">
        <v>5</v>
      </c>
      <c r="AR1926" s="55">
        <v>134</v>
      </c>
      <c r="AS1926" s="66">
        <f t="shared" si="606"/>
        <v>5.6000000000000001E-2</v>
      </c>
      <c r="AT1926" s="66">
        <f t="shared" si="607"/>
        <v>0.42529941189612036</v>
      </c>
      <c r="AU1926" s="55" t="str">
        <f>IF(OR($AP1926&lt;SetUp!$B$97,$AP1926&gt;SetUp!$B$98),"Não","Sim")</f>
        <v>Não</v>
      </c>
      <c r="AV1926" s="68">
        <f t="shared" si="608"/>
        <v>0.23664319132398465</v>
      </c>
      <c r="AW1926" s="68">
        <f t="shared" si="609"/>
        <v>0.6521498385310851</v>
      </c>
      <c r="AX1926" s="68">
        <f t="shared" si="610"/>
        <v>-1.2518119729937995</v>
      </c>
      <c r="AY1926" s="68">
        <f t="shared" si="611"/>
        <v>-0.37130521782782083</v>
      </c>
      <c r="AZ1926" s="68">
        <f t="shared" si="612"/>
        <v>0.36929941189612037</v>
      </c>
      <c r="BA1926" s="68">
        <f t="shared" si="613"/>
        <v>0.41550664720710045</v>
      </c>
      <c r="BB1926" s="68">
        <f t="shared" si="614"/>
        <v>0.88050675516597865</v>
      </c>
    </row>
    <row r="1927" spans="1:54" x14ac:dyDescent="0.3">
      <c r="A1927" s="64">
        <v>28589</v>
      </c>
      <c r="B1927" s="57">
        <v>3.3860000000000001</v>
      </c>
      <c r="C1927" s="57">
        <v>22.030999999999999</v>
      </c>
      <c r="D1927" s="57">
        <v>4.2549999999999999</v>
      </c>
      <c r="E1927" s="57">
        <f t="shared" si="599"/>
        <v>3.3860000000000001</v>
      </c>
      <c r="F1927" s="57">
        <f t="shared" si="600"/>
        <v>0.86899999999999977</v>
      </c>
      <c r="G1927" s="57">
        <f t="shared" si="601"/>
        <v>0</v>
      </c>
      <c r="H1927" s="57">
        <f>IF(Q1926&gt;SetUp!$B$56,SetUp!$B$56,Q1926)</f>
        <v>8.402844829207071</v>
      </c>
      <c r="I1927" s="57">
        <f t="shared" si="615"/>
        <v>3.1544391398053384</v>
      </c>
      <c r="J1927" s="57">
        <f>MIN(F1927,H1927,(1-EXP(-SetUp!$B$52*H1927/SetUp!$B$56))*F1927)</f>
        <v>0.63521576421351555</v>
      </c>
      <c r="K1927" s="57">
        <f t="shared" si="602"/>
        <v>7.7676290649935558</v>
      </c>
      <c r="L1927" s="57">
        <f>IF(I1927&lt;=0,0,MIN(SetUp!$B$50*I1927^SetUp!$B$55,I1927))</f>
        <v>0.13885657184676214</v>
      </c>
      <c r="M1927" s="57">
        <f t="shared" si="603"/>
        <v>3.0155825679585764</v>
      </c>
      <c r="N1927" s="57">
        <f>IF(SetUp!$B$62=0,X1927,(B1927-E1927)*(1-(H1927/SetUp!$B$66/SetUp!$B$56)))</f>
        <v>0</v>
      </c>
      <c r="O1927" s="57">
        <f>K1927*SetUp!$B$65</f>
        <v>0</v>
      </c>
      <c r="P1927" s="57">
        <f>MIN(SetUp!$B$54*L1927^SetUp!$B$51,L1927)</f>
        <v>7.3701420187823746E-2</v>
      </c>
      <c r="Q1927" s="57">
        <f t="shared" si="604"/>
        <v>7.7676290649935558</v>
      </c>
      <c r="R1927" s="57">
        <f>IF((H1927+N1927-O1927)&gt;SetUp!$B$56,T1926+H1927+N1927-O1927-SetUp!$B$56,T1926)</f>
        <v>0</v>
      </c>
      <c r="S1927" s="57">
        <f>R1927*SetUp!$B$65</f>
        <v>0</v>
      </c>
      <c r="T1927" s="57">
        <f>IF((R1927-S1927)&lt;SetUp!$B$53,R1927-S1927,SetUp!$B$53)</f>
        <v>0</v>
      </c>
      <c r="U1927" s="57">
        <f t="shared" si="605"/>
        <v>3.0155825679585764</v>
      </c>
      <c r="V1927" s="57">
        <f>(L1927-P1927)/1000*SetUp!$B$13*1000000/SetUp!$B$48</f>
        <v>3.7058740626246949</v>
      </c>
      <c r="W1927" s="57">
        <f t="shared" si="616"/>
        <v>0</v>
      </c>
      <c r="X1927" s="57">
        <f>MAX((SetUp!$B$56*(1-($H1927/SetUp!$B$56)^2)*TANH(($B1927-$D1927)/SetUp!$B$56))/(1+$H1927/SetUp!$B$56*TANH(($B1927-$D1927)/SetUp!$B$56)),0)</f>
        <v>0</v>
      </c>
      <c r="AP1927" s="64">
        <v>29355</v>
      </c>
      <c r="AQ1927" s="55">
        <v>5</v>
      </c>
      <c r="AR1927" s="55">
        <v>135</v>
      </c>
      <c r="AS1927" s="66">
        <f t="shared" si="606"/>
        <v>0.05</v>
      </c>
      <c r="AT1927" s="66">
        <f t="shared" si="607"/>
        <v>0.41176129660002364</v>
      </c>
      <c r="AU1927" s="55" t="str">
        <f>IF(OR($AP1927&lt;SetUp!$B$97,$AP1927&gt;SetUp!$B$98),"Não","Sim")</f>
        <v>Não</v>
      </c>
      <c r="AV1927" s="68">
        <f t="shared" si="608"/>
        <v>0.22360679774997896</v>
      </c>
      <c r="AW1927" s="68">
        <f t="shared" si="609"/>
        <v>0.64168629142286004</v>
      </c>
      <c r="AX1927" s="68">
        <f t="shared" si="610"/>
        <v>-1.3010299956639813</v>
      </c>
      <c r="AY1927" s="68">
        <f t="shared" si="611"/>
        <v>-0.38535447720069599</v>
      </c>
      <c r="AZ1927" s="68">
        <f t="shared" si="612"/>
        <v>0.36176129660002365</v>
      </c>
      <c r="BA1927" s="68">
        <f t="shared" si="613"/>
        <v>0.41807949367288111</v>
      </c>
      <c r="BB1927" s="68">
        <f t="shared" si="614"/>
        <v>0.91567551846328521</v>
      </c>
    </row>
    <row r="1928" spans="1:54" x14ac:dyDescent="0.3">
      <c r="A1928" s="64">
        <v>28590</v>
      </c>
      <c r="B1928" s="57">
        <v>12.92</v>
      </c>
      <c r="C1928" s="57">
        <v>11.454000000000001</v>
      </c>
      <c r="D1928" s="57">
        <v>4.2549999999999999</v>
      </c>
      <c r="E1928" s="57">
        <f t="shared" si="599"/>
        <v>4.2549999999999999</v>
      </c>
      <c r="F1928" s="57">
        <f t="shared" si="600"/>
        <v>0</v>
      </c>
      <c r="G1928" s="57">
        <f t="shared" si="601"/>
        <v>0.31578915455763834</v>
      </c>
      <c r="H1928" s="57">
        <f>IF(Q1927&gt;SetUp!$B$56,SetUp!$B$56,Q1927)</f>
        <v>7.7676290649935558</v>
      </c>
      <c r="I1928" s="57">
        <f t="shared" si="615"/>
        <v>3.3313717225162147</v>
      </c>
      <c r="J1928" s="57">
        <f>MIN(F1928,H1928,(1-EXP(-SetUp!$B$52*H1928/SetUp!$B$56))*F1928)</f>
        <v>0</v>
      </c>
      <c r="K1928" s="57">
        <f t="shared" si="602"/>
        <v>7.7676290649935558</v>
      </c>
      <c r="L1928" s="57">
        <f>IF(I1928&lt;=0,0,MIN(SetUp!$B$50*I1928^SetUp!$B$55,I1928))</f>
        <v>0.1520785662345765</v>
      </c>
      <c r="M1928" s="57">
        <f t="shared" si="603"/>
        <v>3.1792931562816382</v>
      </c>
      <c r="N1928" s="57">
        <f>IF(SetUp!$B$62=0,X1928,(B1928-E1928)*(1-(H1928/SetUp!$B$66/SetUp!$B$56)))</f>
        <v>8.3492108454423608</v>
      </c>
      <c r="O1928" s="57">
        <f>K1928*SetUp!$B$65</f>
        <v>0</v>
      </c>
      <c r="P1928" s="57">
        <f>MIN(SetUp!$B$54*L1928^SetUp!$B$51,L1928)</f>
        <v>8.0594504482872517E-2</v>
      </c>
      <c r="Q1928" s="57">
        <f t="shared" si="604"/>
        <v>16.116839910435917</v>
      </c>
      <c r="R1928" s="57">
        <f>IF((H1928+N1928-O1928)&gt;SetUp!$B$56,T1927+H1928+N1928-O1928-SetUp!$B$56,T1927)</f>
        <v>0</v>
      </c>
      <c r="S1928" s="57">
        <f>R1928*SetUp!$B$65</f>
        <v>0</v>
      </c>
      <c r="T1928" s="57">
        <f>IF((R1928-S1928)&lt;SetUp!$B$53,R1928-S1928,SetUp!$B$53)</f>
        <v>0</v>
      </c>
      <c r="U1928" s="57">
        <f t="shared" si="605"/>
        <v>3.1792931562816382</v>
      </c>
      <c r="V1928" s="57">
        <f>(L1928-P1928)/1000*SetUp!$B$13*1000000/SetUp!$B$48</f>
        <v>4.0658478046894331</v>
      </c>
      <c r="W1928" s="57">
        <f t="shared" si="616"/>
        <v>-1.3322676295501878E-15</v>
      </c>
      <c r="X1928" s="57">
        <f>MAX((SetUp!$B$56*(1-($H1928/SetUp!$B$56)^2)*TANH(($B1928-$D1928)/SetUp!$B$56))/(1+$H1928/SetUp!$B$56*TANH(($B1928-$D1928)/SetUp!$B$56)),0)</f>
        <v>8.3492108454423608</v>
      </c>
      <c r="AP1928" s="64">
        <v>29356</v>
      </c>
      <c r="AQ1928" s="55">
        <v>5</v>
      </c>
      <c r="AR1928" s="55">
        <v>136</v>
      </c>
      <c r="AS1928" s="66">
        <f t="shared" si="606"/>
        <v>0.05</v>
      </c>
      <c r="AT1928" s="66">
        <f t="shared" si="607"/>
        <v>0.39881782374108932</v>
      </c>
      <c r="AU1928" s="55" t="str">
        <f>IF(OR($AP1928&lt;SetUp!$B$97,$AP1928&gt;SetUp!$B$98),"Não","Sim")</f>
        <v>Não</v>
      </c>
      <c r="AV1928" s="68">
        <f t="shared" si="608"/>
        <v>0.22360679774997896</v>
      </c>
      <c r="AW1928" s="68">
        <f t="shared" si="609"/>
        <v>0.63152024808480156</v>
      </c>
      <c r="AX1928" s="68">
        <f t="shared" si="610"/>
        <v>-1.3010299956639813</v>
      </c>
      <c r="AY1928" s="68">
        <f t="shared" si="611"/>
        <v>-0.39922544068278232</v>
      </c>
      <c r="AZ1928" s="68">
        <f t="shared" si="612"/>
        <v>0.34881782374108933</v>
      </c>
      <c r="BA1928" s="68">
        <f t="shared" si="613"/>
        <v>0.40791345033482262</v>
      </c>
      <c r="BB1928" s="68">
        <f t="shared" si="614"/>
        <v>0.90180455498119894</v>
      </c>
    </row>
    <row r="1929" spans="1:54" x14ac:dyDescent="0.3">
      <c r="A1929" s="64">
        <v>28591</v>
      </c>
      <c r="B1929" s="57">
        <v>11.198</v>
      </c>
      <c r="C1929" s="57">
        <v>49.887999999999998</v>
      </c>
      <c r="D1929" s="57">
        <v>4.2549999999999999</v>
      </c>
      <c r="E1929" s="57">
        <f t="shared" si="599"/>
        <v>4.2549999999999999</v>
      </c>
      <c r="F1929" s="57">
        <f t="shared" si="600"/>
        <v>0</v>
      </c>
      <c r="G1929" s="57">
        <f t="shared" si="601"/>
        <v>0.63728274608578861</v>
      </c>
      <c r="H1929" s="57">
        <f>IF(Q1928&gt;SetUp!$B$56,SetUp!$B$56,Q1928)</f>
        <v>16.116839910435917</v>
      </c>
      <c r="I1929" s="57">
        <f t="shared" si="615"/>
        <v>3.8165759023674268</v>
      </c>
      <c r="J1929" s="57">
        <f>MIN(F1929,H1929,(1-EXP(-SetUp!$B$52*H1929/SetUp!$B$56))*F1929)</f>
        <v>0</v>
      </c>
      <c r="K1929" s="57">
        <f t="shared" si="602"/>
        <v>16.116839910435917</v>
      </c>
      <c r="L1929" s="57">
        <f>IF(I1929&lt;=0,0,MIN(SetUp!$B$50*I1929^SetUp!$B$55,I1929))</f>
        <v>0.19075943355616728</v>
      </c>
      <c r="M1929" s="57">
        <f t="shared" si="603"/>
        <v>3.6258164688112595</v>
      </c>
      <c r="N1929" s="57">
        <f>IF(SetUp!$B$62=0,X1929,(B1929-E1929)*(1-(H1929/SetUp!$B$66/SetUp!$B$56)))</f>
        <v>6.3057172539142119</v>
      </c>
      <c r="O1929" s="57">
        <f>K1929*SetUp!$B$65</f>
        <v>0</v>
      </c>
      <c r="P1929" s="57">
        <f>MIN(SetUp!$B$54*L1929^SetUp!$B$51,L1929)</f>
        <v>0.10070456662622136</v>
      </c>
      <c r="Q1929" s="57">
        <f t="shared" si="604"/>
        <v>22.422557164350131</v>
      </c>
      <c r="R1929" s="57">
        <f>IF((H1929+N1929-O1929)&gt;SetUp!$B$56,T1928+H1929+N1929-O1929-SetUp!$B$56,T1928)</f>
        <v>0</v>
      </c>
      <c r="S1929" s="57">
        <f>R1929*SetUp!$B$65</f>
        <v>0</v>
      </c>
      <c r="T1929" s="57">
        <f>IF((R1929-S1929)&lt;SetUp!$B$53,R1929-S1929,SetUp!$B$53)</f>
        <v>0</v>
      </c>
      <c r="U1929" s="57">
        <f t="shared" si="605"/>
        <v>3.6258164688112595</v>
      </c>
      <c r="V1929" s="57">
        <f>(L1929-P1929)/1000*SetUp!$B$13*1000000/SetUp!$B$48</f>
        <v>5.1221121748861966</v>
      </c>
      <c r="W1929" s="57">
        <f t="shared" si="616"/>
        <v>1.3045120539345589E-15</v>
      </c>
      <c r="X1929" s="57">
        <f>MAX((SetUp!$B$56*(1-($H1929/SetUp!$B$56)^2)*TANH(($B1929-$D1929)/SetUp!$B$56))/(1+$H1929/SetUp!$B$56*TANH(($B1929-$D1929)/SetUp!$B$56)),0)</f>
        <v>6.3057172539142119</v>
      </c>
      <c r="AP1929" s="64">
        <v>29357</v>
      </c>
      <c r="AQ1929" s="55">
        <v>5</v>
      </c>
      <c r="AR1929" s="55">
        <v>137</v>
      </c>
      <c r="AS1929" s="66">
        <f t="shared" si="606"/>
        <v>0.05</v>
      </c>
      <c r="AT1929" s="66">
        <f t="shared" si="607"/>
        <v>0.38643582689284983</v>
      </c>
      <c r="AU1929" s="55" t="str">
        <f>IF(OR($AP1929&lt;SetUp!$B$97,$AP1929&gt;SetUp!$B$98),"Não","Sim")</f>
        <v>Não</v>
      </c>
      <c r="AV1929" s="68">
        <f t="shared" si="608"/>
        <v>0.22360679774997896</v>
      </c>
      <c r="AW1929" s="68">
        <f t="shared" si="609"/>
        <v>0.62163962783340143</v>
      </c>
      <c r="AX1929" s="68">
        <f t="shared" si="610"/>
        <v>-1.3010299956639813</v>
      </c>
      <c r="AY1929" s="68">
        <f t="shared" si="611"/>
        <v>-0.41292261646829237</v>
      </c>
      <c r="AZ1929" s="68">
        <f t="shared" si="612"/>
        <v>0.33643582689284984</v>
      </c>
      <c r="BA1929" s="68">
        <f t="shared" si="613"/>
        <v>0.3980328300834225</v>
      </c>
      <c r="BB1929" s="68">
        <f t="shared" si="614"/>
        <v>0.88810737919568883</v>
      </c>
    </row>
    <row r="1930" spans="1:54" x14ac:dyDescent="0.3">
      <c r="A1930" s="64">
        <v>28592</v>
      </c>
      <c r="B1930" s="57">
        <v>3.1840000000000002</v>
      </c>
      <c r="C1930" s="57">
        <v>81.858999999999995</v>
      </c>
      <c r="D1930" s="57">
        <v>4.2549999999999999</v>
      </c>
      <c r="E1930" s="57">
        <f t="shared" si="599"/>
        <v>3.1840000000000002</v>
      </c>
      <c r="F1930" s="57">
        <f t="shared" si="600"/>
        <v>1.0709999999999997</v>
      </c>
      <c r="G1930" s="57">
        <f t="shared" si="601"/>
        <v>0</v>
      </c>
      <c r="H1930" s="57">
        <f>IF(Q1929&gt;SetUp!$B$56,SetUp!$B$56,Q1929)</f>
        <v>22.422557164350131</v>
      </c>
      <c r="I1930" s="57">
        <f t="shared" si="615"/>
        <v>3.6258164688112595</v>
      </c>
      <c r="J1930" s="57">
        <f>MIN(F1930,H1930,(1-EXP(-SetUp!$B$52*H1930/SetUp!$B$56))*F1930)</f>
        <v>1.0387723908071498</v>
      </c>
      <c r="K1930" s="57">
        <f t="shared" si="602"/>
        <v>21.383784773542981</v>
      </c>
      <c r="L1930" s="57">
        <f>IF(I1930&lt;=0,0,MIN(SetUp!$B$50*I1930^SetUp!$B$55,I1930))</f>
        <v>0.17513483860284754</v>
      </c>
      <c r="M1930" s="57">
        <f t="shared" si="603"/>
        <v>3.450681630208412</v>
      </c>
      <c r="N1930" s="57">
        <f>IF(SetUp!$B$62=0,X1930,(B1930-E1930)*(1-(H1930/SetUp!$B$66/SetUp!$B$56)))</f>
        <v>0</v>
      </c>
      <c r="O1930" s="57">
        <f>K1930*SetUp!$B$65</f>
        <v>0</v>
      </c>
      <c r="P1930" s="57">
        <f>MIN(SetUp!$B$54*L1930^SetUp!$B$51,L1930)</f>
        <v>9.2590634166804478E-2</v>
      </c>
      <c r="Q1930" s="57">
        <f t="shared" si="604"/>
        <v>21.383784773542981</v>
      </c>
      <c r="R1930" s="57">
        <f>IF((H1930+N1930-O1930)&gt;SetUp!$B$56,T1929+H1930+N1930-O1930-SetUp!$B$56,T1929)</f>
        <v>0</v>
      </c>
      <c r="S1930" s="57">
        <f>R1930*SetUp!$B$65</f>
        <v>0</v>
      </c>
      <c r="T1930" s="57">
        <f>IF((R1930-S1930)&lt;SetUp!$B$53,R1930-S1930,SetUp!$B$53)</f>
        <v>0</v>
      </c>
      <c r="U1930" s="57">
        <f t="shared" si="605"/>
        <v>3.450681630208412</v>
      </c>
      <c r="V1930" s="57">
        <f>(L1930-P1930)/1000*SetUp!$B$13*1000000/SetUp!$B$48</f>
        <v>4.6949230943514673</v>
      </c>
      <c r="W1930" s="57">
        <f t="shared" si="616"/>
        <v>-1.0824674490095276E-15</v>
      </c>
      <c r="X1930" s="57">
        <f>MAX((SetUp!$B$56*(1-($H1930/SetUp!$B$56)^2)*TANH(($B1930-$D1930)/SetUp!$B$56))/(1+$H1930/SetUp!$B$56*TANH(($B1930-$D1930)/SetUp!$B$56)),0)</f>
        <v>0</v>
      </c>
      <c r="AP1930" s="64">
        <v>29358</v>
      </c>
      <c r="AQ1930" s="55">
        <v>5</v>
      </c>
      <c r="AR1930" s="55">
        <v>138</v>
      </c>
      <c r="AS1930" s="66">
        <f t="shared" si="606"/>
        <v>0.05</v>
      </c>
      <c r="AT1930" s="66">
        <f t="shared" si="607"/>
        <v>0.37458437436623593</v>
      </c>
      <c r="AU1930" s="55" t="str">
        <f>IF(OR($AP1930&lt;SetUp!$B$97,$AP1930&gt;SetUp!$B$98),"Não","Sim")</f>
        <v>Não</v>
      </c>
      <c r="AV1930" s="68">
        <f t="shared" si="608"/>
        <v>0.22360679774997896</v>
      </c>
      <c r="AW1930" s="68">
        <f t="shared" si="609"/>
        <v>0.61203298470444867</v>
      </c>
      <c r="AX1930" s="68">
        <f t="shared" si="610"/>
        <v>-1.3010299956639813</v>
      </c>
      <c r="AY1930" s="68">
        <f t="shared" si="611"/>
        <v>-0.42645034299937795</v>
      </c>
      <c r="AZ1930" s="68">
        <f t="shared" si="612"/>
        <v>0.32458437436623594</v>
      </c>
      <c r="BA1930" s="68">
        <f t="shared" si="613"/>
        <v>0.38842618695446973</v>
      </c>
      <c r="BB1930" s="68">
        <f t="shared" si="614"/>
        <v>0.87457965266460325</v>
      </c>
    </row>
    <row r="1931" spans="1:54" x14ac:dyDescent="0.3">
      <c r="A1931" s="64">
        <v>28593</v>
      </c>
      <c r="B1931" s="57">
        <v>0.41399999999999998</v>
      </c>
      <c r="C1931" s="57">
        <v>44.673999999999999</v>
      </c>
      <c r="D1931" s="57">
        <v>4.2549999999999999</v>
      </c>
      <c r="E1931" s="57">
        <f t="shared" si="599"/>
        <v>0.41399999999999998</v>
      </c>
      <c r="F1931" s="57">
        <f t="shared" si="600"/>
        <v>3.8409999999999997</v>
      </c>
      <c r="G1931" s="57">
        <f t="shared" si="601"/>
        <v>0</v>
      </c>
      <c r="H1931" s="57">
        <f>IF(Q1930&gt;SetUp!$B$56,SetUp!$B$56,Q1930)</f>
        <v>21.383784773542981</v>
      </c>
      <c r="I1931" s="57">
        <f t="shared" si="615"/>
        <v>3.450681630208412</v>
      </c>
      <c r="J1931" s="57">
        <f>MIN(F1931,H1931,(1-EXP(-SetUp!$B$52*H1931/SetUp!$B$56))*F1931)</f>
        <v>3.7050521090573789</v>
      </c>
      <c r="K1931" s="57">
        <f t="shared" si="602"/>
        <v>17.678732664485601</v>
      </c>
      <c r="L1931" s="57">
        <f>IF(I1931&lt;=0,0,MIN(SetUp!$B$50*I1931^SetUp!$B$55,I1931))</f>
        <v>0.16126409023683438</v>
      </c>
      <c r="M1931" s="57">
        <f t="shared" si="603"/>
        <v>3.2894175399715775</v>
      </c>
      <c r="N1931" s="57">
        <f>IF(SetUp!$B$62=0,X1931,(B1931-E1931)*(1-(H1931/SetUp!$B$66/SetUp!$B$56)))</f>
        <v>0</v>
      </c>
      <c r="O1931" s="57">
        <f>K1931*SetUp!$B$65</f>
        <v>0</v>
      </c>
      <c r="P1931" s="57">
        <f>MIN(SetUp!$B$54*L1931^SetUp!$B$51,L1931)</f>
        <v>8.5377179424795294E-2</v>
      </c>
      <c r="Q1931" s="57">
        <f t="shared" si="604"/>
        <v>17.678732664485601</v>
      </c>
      <c r="R1931" s="57">
        <f>IF((H1931+N1931-O1931)&gt;SetUp!$B$56,T1930+H1931+N1931-O1931-SetUp!$B$56,T1930)</f>
        <v>0</v>
      </c>
      <c r="S1931" s="57">
        <f>R1931*SetUp!$B$65</f>
        <v>0</v>
      </c>
      <c r="T1931" s="57">
        <f>IF((R1931-S1931)&lt;SetUp!$B$53,R1931-S1931,SetUp!$B$53)</f>
        <v>0</v>
      </c>
      <c r="U1931" s="57">
        <f t="shared" si="605"/>
        <v>3.2894175399715775</v>
      </c>
      <c r="V1931" s="57">
        <f>(L1931-P1931)/1000*SetUp!$B$13*1000000/SetUp!$B$48</f>
        <v>4.3162716578907476</v>
      </c>
      <c r="W1931" s="57">
        <f t="shared" si="616"/>
        <v>-1.4710455076283324E-15</v>
      </c>
      <c r="X1931" s="57">
        <f>MAX((SetUp!$B$56*(1-($H1931/SetUp!$B$56)^2)*TANH(($B1931-$D1931)/SetUp!$B$56))/(1+$H1931/SetUp!$B$56*TANH(($B1931-$D1931)/SetUp!$B$56)),0)</f>
        <v>0</v>
      </c>
      <c r="AP1931" s="64">
        <v>29359</v>
      </c>
      <c r="AQ1931" s="55">
        <v>5</v>
      </c>
      <c r="AR1931" s="55">
        <v>139</v>
      </c>
      <c r="AS1931" s="66">
        <f t="shared" si="606"/>
        <v>0.05</v>
      </c>
      <c r="AT1931" s="66">
        <f t="shared" si="607"/>
        <v>0.36323459325796514</v>
      </c>
      <c r="AU1931" s="55" t="str">
        <f>IF(OR($AP1931&lt;SetUp!$B$97,$AP1931&gt;SetUp!$B$98),"Não","Sim")</f>
        <v>Não</v>
      </c>
      <c r="AV1931" s="68">
        <f t="shared" si="608"/>
        <v>0.22360679774997896</v>
      </c>
      <c r="AW1931" s="68">
        <f t="shared" si="609"/>
        <v>0.60268946668907786</v>
      </c>
      <c r="AX1931" s="68">
        <f t="shared" si="610"/>
        <v>-1.3010299956639813</v>
      </c>
      <c r="AY1931" s="68">
        <f t="shared" si="611"/>
        <v>-0.43981279741521245</v>
      </c>
      <c r="AZ1931" s="68">
        <f t="shared" si="612"/>
        <v>0.31323459325796515</v>
      </c>
      <c r="BA1931" s="68">
        <f t="shared" si="613"/>
        <v>0.37908266893909892</v>
      </c>
      <c r="BB1931" s="68">
        <f t="shared" si="614"/>
        <v>0.86121719824876886</v>
      </c>
    </row>
    <row r="1932" spans="1:54" x14ac:dyDescent="0.3">
      <c r="A1932" s="64">
        <v>28594</v>
      </c>
      <c r="B1932" s="57">
        <v>1.28</v>
      </c>
      <c r="C1932" s="57">
        <v>15.875999999999999</v>
      </c>
      <c r="D1932" s="57">
        <v>4.2549999999999999</v>
      </c>
      <c r="E1932" s="57">
        <f t="shared" si="599"/>
        <v>1.28</v>
      </c>
      <c r="F1932" s="57">
        <f t="shared" si="600"/>
        <v>2.9749999999999996</v>
      </c>
      <c r="G1932" s="57">
        <f t="shared" si="601"/>
        <v>0</v>
      </c>
      <c r="H1932" s="57">
        <f>IF(Q1931&gt;SetUp!$B$56,SetUp!$B$56,Q1931)</f>
        <v>17.678732664485601</v>
      </c>
      <c r="I1932" s="57">
        <f t="shared" si="615"/>
        <v>3.2894175399715775</v>
      </c>
      <c r="J1932" s="57">
        <f>MIN(F1932,H1932,(1-EXP(-SetUp!$B$52*H1932/SetUp!$B$56))*F1932)</f>
        <v>2.7871399371443841</v>
      </c>
      <c r="K1932" s="57">
        <f t="shared" si="602"/>
        <v>14.891592727341216</v>
      </c>
      <c r="L1932" s="57">
        <f>IF(I1932&lt;=0,0,MIN(SetUp!$B$50*I1932^SetUp!$B$55,I1932))</f>
        <v>0.14889994048203167</v>
      </c>
      <c r="M1932" s="57">
        <f t="shared" si="603"/>
        <v>3.140517599489546</v>
      </c>
      <c r="N1932" s="57">
        <f>IF(SetUp!$B$62=0,X1932,(B1932-E1932)*(1-(H1932/SetUp!$B$66/SetUp!$B$56)))</f>
        <v>0</v>
      </c>
      <c r="O1932" s="57">
        <f>K1932*SetUp!$B$65</f>
        <v>0</v>
      </c>
      <c r="P1932" s="57">
        <f>MIN(SetUp!$B$54*L1932^SetUp!$B$51,L1932)</f>
        <v>7.8938342442491538E-2</v>
      </c>
      <c r="Q1932" s="57">
        <f t="shared" si="604"/>
        <v>14.891592727341216</v>
      </c>
      <c r="R1932" s="57">
        <f>IF((H1932+N1932-O1932)&gt;SetUp!$B$56,T1931+H1932+N1932-O1932-SetUp!$B$56,T1931)</f>
        <v>0</v>
      </c>
      <c r="S1932" s="57">
        <f>R1932*SetUp!$B$65</f>
        <v>0</v>
      </c>
      <c r="T1932" s="57">
        <f>IF((R1932-S1932)&lt;SetUp!$B$53,R1932-S1932,SetUp!$B$53)</f>
        <v>0</v>
      </c>
      <c r="U1932" s="57">
        <f t="shared" si="605"/>
        <v>3.140517599489546</v>
      </c>
      <c r="V1932" s="57">
        <f>(L1932-P1932)/1000*SetUp!$B$13*1000000/SetUp!$B$48</f>
        <v>3.979253596272434</v>
      </c>
      <c r="W1932" s="57">
        <f t="shared" si="616"/>
        <v>-1.1379786002407855E-15</v>
      </c>
      <c r="X1932" s="57">
        <f>MAX((SetUp!$B$56*(1-($H1932/SetUp!$B$56)^2)*TANH(($B1932-$D1932)/SetUp!$B$56))/(1+$H1932/SetUp!$B$56*TANH(($B1932-$D1932)/SetUp!$B$56)),0)</f>
        <v>0</v>
      </c>
      <c r="AP1932" s="64">
        <v>29360</v>
      </c>
      <c r="AQ1932" s="55">
        <v>5</v>
      </c>
      <c r="AR1932" s="55">
        <v>140</v>
      </c>
      <c r="AS1932" s="66">
        <f t="shared" si="606"/>
        <v>0.05</v>
      </c>
      <c r="AT1932" s="66">
        <f t="shared" si="607"/>
        <v>0.35235950930705051</v>
      </c>
      <c r="AU1932" s="55" t="str">
        <f>IF(OR($AP1932&lt;SetUp!$B$97,$AP1932&gt;SetUp!$B$98),"Não","Sim")</f>
        <v>Não</v>
      </c>
      <c r="AV1932" s="68">
        <f t="shared" si="608"/>
        <v>0.22360679774997896</v>
      </c>
      <c r="AW1932" s="68">
        <f t="shared" si="609"/>
        <v>0.5935987780538724</v>
      </c>
      <c r="AX1932" s="68">
        <f t="shared" si="610"/>
        <v>-1.3010299956639813</v>
      </c>
      <c r="AY1932" s="68">
        <f t="shared" si="611"/>
        <v>-0.45301400348031812</v>
      </c>
      <c r="AZ1932" s="68">
        <f t="shared" si="612"/>
        <v>0.30235950930705052</v>
      </c>
      <c r="BA1932" s="68">
        <f t="shared" si="613"/>
        <v>0.36999198030389346</v>
      </c>
      <c r="BB1932" s="68">
        <f t="shared" si="614"/>
        <v>0.84801599218366319</v>
      </c>
    </row>
    <row r="1933" spans="1:54" x14ac:dyDescent="0.3">
      <c r="A1933" s="64">
        <v>28595</v>
      </c>
      <c r="B1933" s="57">
        <v>1.915</v>
      </c>
      <c r="C1933" s="57">
        <v>10.358000000000001</v>
      </c>
      <c r="D1933" s="57">
        <v>4.2549999999999999</v>
      </c>
      <c r="E1933" s="57">
        <f t="shared" si="599"/>
        <v>1.915</v>
      </c>
      <c r="F1933" s="57">
        <f t="shared" si="600"/>
        <v>2.34</v>
      </c>
      <c r="G1933" s="57">
        <f t="shared" si="601"/>
        <v>0</v>
      </c>
      <c r="H1933" s="57">
        <f>IF(Q1932&gt;SetUp!$B$56,SetUp!$B$56,Q1932)</f>
        <v>14.891592727341216</v>
      </c>
      <c r="I1933" s="57">
        <f t="shared" si="615"/>
        <v>3.140517599489546</v>
      </c>
      <c r="J1933" s="57">
        <f>MIN(F1933,H1933,(1-EXP(-SetUp!$B$52*H1933/SetUp!$B$56))*F1933)</f>
        <v>2.1116008297933186</v>
      </c>
      <c r="K1933" s="57">
        <f t="shared" si="602"/>
        <v>12.779991897547898</v>
      </c>
      <c r="L1933" s="57">
        <f>IF(I1933&lt;=0,0,MIN(SetUp!$B$50*I1933^SetUp!$B$55,I1933))</f>
        <v>0.13783671163791933</v>
      </c>
      <c r="M1933" s="57">
        <f t="shared" si="603"/>
        <v>3.0026808878516267</v>
      </c>
      <c r="N1933" s="57">
        <f>IF(SetUp!$B$62=0,X1933,(B1933-E1933)*(1-(H1933/SetUp!$B$66/SetUp!$B$56)))</f>
        <v>0</v>
      </c>
      <c r="O1933" s="57">
        <f>K1933*SetUp!$B$65</f>
        <v>0</v>
      </c>
      <c r="P1933" s="57">
        <f>MIN(SetUp!$B$54*L1933^SetUp!$B$51,L1933)</f>
        <v>7.316928066508524E-2</v>
      </c>
      <c r="Q1933" s="57">
        <f t="shared" si="604"/>
        <v>12.779991897547898</v>
      </c>
      <c r="R1933" s="57">
        <f>IF((H1933+N1933-O1933)&gt;SetUp!$B$56,T1932+H1933+N1933-O1933-SetUp!$B$56,T1932)</f>
        <v>0</v>
      </c>
      <c r="S1933" s="57">
        <f>R1933*SetUp!$B$65</f>
        <v>0</v>
      </c>
      <c r="T1933" s="57">
        <f>IF((R1933-S1933)&lt;SetUp!$B$53,R1933-S1933,SetUp!$B$53)</f>
        <v>0</v>
      </c>
      <c r="U1933" s="57">
        <f t="shared" si="605"/>
        <v>3.0026808878516267</v>
      </c>
      <c r="V1933" s="57">
        <f>(L1933-P1933)/1000*SetUp!$B$13*1000000/SetUp!$B$48</f>
        <v>3.6781336400422919</v>
      </c>
      <c r="W1933" s="57">
        <f t="shared" si="616"/>
        <v>8.8817841970012523E-16</v>
      </c>
      <c r="X1933" s="57">
        <f>MAX((SetUp!$B$56*(1-($H1933/SetUp!$B$56)^2)*TANH(($B1933-$D1933)/SetUp!$B$56))/(1+$H1933/SetUp!$B$56*TANH(($B1933-$D1933)/SetUp!$B$56)),0)</f>
        <v>0</v>
      </c>
      <c r="AP1933" s="64">
        <v>29361</v>
      </c>
      <c r="AQ1933" s="55">
        <v>5</v>
      </c>
      <c r="AR1933" s="55">
        <v>141</v>
      </c>
      <c r="AS1933" s="66">
        <f t="shared" si="606"/>
        <v>4.4999999999999998E-2</v>
      </c>
      <c r="AT1933" s="66">
        <f t="shared" si="607"/>
        <v>0.34193390096738624</v>
      </c>
      <c r="AU1933" s="55" t="str">
        <f>IF(OR($AP1933&lt;SetUp!$B$97,$AP1933&gt;SetUp!$B$98),"Não","Sim")</f>
        <v>Não</v>
      </c>
      <c r="AV1933" s="68">
        <f t="shared" si="608"/>
        <v>0.21213203435596426</v>
      </c>
      <c r="AW1933" s="68">
        <f t="shared" si="609"/>
        <v>0.58475114447719234</v>
      </c>
      <c r="AX1933" s="68">
        <f t="shared" si="610"/>
        <v>-1.3467874862246563</v>
      </c>
      <c r="AY1933" s="68">
        <f t="shared" si="611"/>
        <v>-0.46605783903028947</v>
      </c>
      <c r="AZ1933" s="68">
        <f t="shared" si="612"/>
        <v>0.29693390096738626</v>
      </c>
      <c r="BA1933" s="68">
        <f t="shared" si="613"/>
        <v>0.37261911012122806</v>
      </c>
      <c r="BB1933" s="68">
        <f t="shared" si="614"/>
        <v>0.88072964719436686</v>
      </c>
    </row>
    <row r="1934" spans="1:54" x14ac:dyDescent="0.3">
      <c r="A1934" s="64">
        <v>28596</v>
      </c>
      <c r="B1934" s="57">
        <v>1.407</v>
      </c>
      <c r="C1934" s="57">
        <v>7.4939999999999998</v>
      </c>
      <c r="D1934" s="57">
        <v>4.2549999999999999</v>
      </c>
      <c r="E1934" s="57">
        <f t="shared" si="599"/>
        <v>1.407</v>
      </c>
      <c r="F1934" s="57">
        <f t="shared" si="600"/>
        <v>2.8479999999999999</v>
      </c>
      <c r="G1934" s="57">
        <f t="shared" si="601"/>
        <v>0</v>
      </c>
      <c r="H1934" s="57">
        <f>IF(Q1933&gt;SetUp!$B$56,SetUp!$B$56,Q1933)</f>
        <v>12.779991897547898</v>
      </c>
      <c r="I1934" s="57">
        <f t="shared" si="615"/>
        <v>3.0026808878516267</v>
      </c>
      <c r="J1934" s="57">
        <f>MIN(F1934,H1934,(1-EXP(-SetUp!$B$52*H1934/SetUp!$B$56))*F1934)</f>
        <v>2.4613582558617972</v>
      </c>
      <c r="K1934" s="57">
        <f t="shared" si="602"/>
        <v>10.318633641686102</v>
      </c>
      <c r="L1934" s="57">
        <f>IF(I1934&lt;=0,0,MIN(SetUp!$B$50*I1934^SetUp!$B$55,I1934))</f>
        <v>0.12790224000774564</v>
      </c>
      <c r="M1934" s="57">
        <f t="shared" si="603"/>
        <v>2.8747786478438808</v>
      </c>
      <c r="N1934" s="57">
        <f>IF(SetUp!$B$62=0,X1934,(B1934-E1934)*(1-(H1934/SetUp!$B$66/SetUp!$B$56)))</f>
        <v>0</v>
      </c>
      <c r="O1934" s="57">
        <f>K1934*SetUp!$B$65</f>
        <v>0</v>
      </c>
      <c r="P1934" s="57">
        <f>MIN(SetUp!$B$54*L1934^SetUp!$B$51,L1934)</f>
        <v>6.7982118529857402E-2</v>
      </c>
      <c r="Q1934" s="57">
        <f t="shared" si="604"/>
        <v>10.318633641686102</v>
      </c>
      <c r="R1934" s="57">
        <f>IF((H1934+N1934-O1934)&gt;SetUp!$B$56,T1933+H1934+N1934-O1934-SetUp!$B$56,T1933)</f>
        <v>0</v>
      </c>
      <c r="S1934" s="57">
        <f>R1934*SetUp!$B$65</f>
        <v>0</v>
      </c>
      <c r="T1934" s="57">
        <f>IF((R1934-S1934)&lt;SetUp!$B$53,R1934-S1934,SetUp!$B$53)</f>
        <v>0</v>
      </c>
      <c r="U1934" s="57">
        <f t="shared" si="605"/>
        <v>2.8747786478438808</v>
      </c>
      <c r="V1934" s="57">
        <f>(L1934-P1934)/1000*SetUp!$B$13*1000000/SetUp!$B$48</f>
        <v>3.4081176754311762</v>
      </c>
      <c r="W1934" s="57">
        <f t="shared" si="616"/>
        <v>6.6613381477509392E-16</v>
      </c>
      <c r="X1934" s="57">
        <f>MAX((SetUp!$B$56*(1-($H1934/SetUp!$B$56)^2)*TANH(($B1934-$D1934)/SetUp!$B$56))/(1+$H1934/SetUp!$B$56*TANH(($B1934-$D1934)/SetUp!$B$56)),0)</f>
        <v>0</v>
      </c>
      <c r="AP1934" s="64">
        <v>29362</v>
      </c>
      <c r="AQ1934" s="55">
        <v>5</v>
      </c>
      <c r="AR1934" s="55">
        <v>142</v>
      </c>
      <c r="AS1934" s="66">
        <f t="shared" si="606"/>
        <v>4.4999999999999998E-2</v>
      </c>
      <c r="AT1934" s="66">
        <f t="shared" si="607"/>
        <v>0.33193416628164124</v>
      </c>
      <c r="AU1934" s="55" t="str">
        <f>IF(OR($AP1934&lt;SetUp!$B$97,$AP1934&gt;SetUp!$B$98),"Não","Sim")</f>
        <v>Não</v>
      </c>
      <c r="AV1934" s="68">
        <f t="shared" si="608"/>
        <v>0.21213203435596426</v>
      </c>
      <c r="AW1934" s="68">
        <f t="shared" si="609"/>
        <v>0.57613728076009907</v>
      </c>
      <c r="AX1934" s="68">
        <f t="shared" si="610"/>
        <v>-1.3467874862246563</v>
      </c>
      <c r="AY1934" s="68">
        <f t="shared" si="611"/>
        <v>-0.47894804296981819</v>
      </c>
      <c r="AZ1934" s="68">
        <f t="shared" si="612"/>
        <v>0.28693416628164126</v>
      </c>
      <c r="BA1934" s="68">
        <f t="shared" si="613"/>
        <v>0.36400524640413479</v>
      </c>
      <c r="BB1934" s="68">
        <f t="shared" si="614"/>
        <v>0.86783944325483808</v>
      </c>
    </row>
    <row r="1935" spans="1:54" x14ac:dyDescent="0.3">
      <c r="A1935" s="64">
        <v>28597</v>
      </c>
      <c r="B1935" s="57">
        <v>1.9690000000000001</v>
      </c>
      <c r="C1935" s="57">
        <v>5.44</v>
      </c>
      <c r="D1935" s="57">
        <v>4.2549999999999999</v>
      </c>
      <c r="E1935" s="57">
        <f t="shared" si="599"/>
        <v>1.9690000000000001</v>
      </c>
      <c r="F1935" s="57">
        <f t="shared" si="600"/>
        <v>2.2859999999999996</v>
      </c>
      <c r="G1935" s="57">
        <f t="shared" si="601"/>
        <v>0</v>
      </c>
      <c r="H1935" s="57">
        <f>IF(Q1934&gt;SetUp!$B$56,SetUp!$B$56,Q1934)</f>
        <v>10.318633641686102</v>
      </c>
      <c r="I1935" s="57">
        <f t="shared" si="615"/>
        <v>2.8747786478438808</v>
      </c>
      <c r="J1935" s="57">
        <f>MIN(F1935,H1935,(1-EXP(-SetUp!$B$52*H1935/SetUp!$B$56))*F1935)</f>
        <v>1.8301005240011712</v>
      </c>
      <c r="K1935" s="57">
        <f t="shared" si="602"/>
        <v>8.4885331176849306</v>
      </c>
      <c r="L1935" s="57">
        <f>IF(I1935&lt;=0,0,MIN(SetUp!$B$50*I1935^SetUp!$B$55,I1935))</f>
        <v>0.11895157641182952</v>
      </c>
      <c r="M1935" s="57">
        <f t="shared" si="603"/>
        <v>2.7558270714320514</v>
      </c>
      <c r="N1935" s="57">
        <f>IF(SetUp!$B$62=0,X1935,(B1935-E1935)*(1-(H1935/SetUp!$B$66/SetUp!$B$56)))</f>
        <v>0</v>
      </c>
      <c r="O1935" s="57">
        <f>K1935*SetUp!$B$65</f>
        <v>0</v>
      </c>
      <c r="P1935" s="57">
        <f>MIN(SetUp!$B$54*L1935^SetUp!$B$51,L1935)</f>
        <v>6.3302776150642767E-2</v>
      </c>
      <c r="Q1935" s="57">
        <f t="shared" si="604"/>
        <v>8.4885331176849306</v>
      </c>
      <c r="R1935" s="57">
        <f>IF((H1935+N1935-O1935)&gt;SetUp!$B$56,T1934+H1935+N1935-O1935-SetUp!$B$56,T1934)</f>
        <v>0</v>
      </c>
      <c r="S1935" s="57">
        <f>R1935*SetUp!$B$65</f>
        <v>0</v>
      </c>
      <c r="T1935" s="57">
        <f>IF((R1935-S1935)&lt;SetUp!$B$53,R1935-S1935,SetUp!$B$53)</f>
        <v>0</v>
      </c>
      <c r="U1935" s="57">
        <f t="shared" si="605"/>
        <v>2.7558270714320514</v>
      </c>
      <c r="V1935" s="57">
        <f>(L1935-P1935)/1000*SetUp!$B$13*1000000/SetUp!$B$48</f>
        <v>3.1651748212272435</v>
      </c>
      <c r="W1935" s="57">
        <f t="shared" si="616"/>
        <v>-1.1102230246251565E-16</v>
      </c>
      <c r="X1935" s="57">
        <f>MAX((SetUp!$B$56*(1-($H1935/SetUp!$B$56)^2)*TANH(($B1935-$D1935)/SetUp!$B$56))/(1+$H1935/SetUp!$B$56*TANH(($B1935-$D1935)/SetUp!$B$56)),0)</f>
        <v>0</v>
      </c>
      <c r="AP1935" s="64">
        <v>29363</v>
      </c>
      <c r="AQ1935" s="55">
        <v>5</v>
      </c>
      <c r="AR1935" s="55">
        <v>143</v>
      </c>
      <c r="AS1935" s="66">
        <f t="shared" si="606"/>
        <v>4.4999999999999998E-2</v>
      </c>
      <c r="AT1935" s="66">
        <f t="shared" si="607"/>
        <v>0.32233820129736135</v>
      </c>
      <c r="AU1935" s="55" t="str">
        <f>IF(OR($AP1935&lt;SetUp!$B$97,$AP1935&gt;SetUp!$B$98),"Não","Sim")</f>
        <v>Não</v>
      </c>
      <c r="AV1935" s="68">
        <f t="shared" si="608"/>
        <v>0.21213203435596426</v>
      </c>
      <c r="AW1935" s="68">
        <f t="shared" si="609"/>
        <v>0.56774836089359282</v>
      </c>
      <c r="AX1935" s="68">
        <f t="shared" si="610"/>
        <v>-1.3467874862246563</v>
      </c>
      <c r="AY1935" s="68">
        <f t="shared" si="611"/>
        <v>-0.49168822185501171</v>
      </c>
      <c r="AZ1935" s="68">
        <f t="shared" si="612"/>
        <v>0.27733820129736136</v>
      </c>
      <c r="BA1935" s="68">
        <f t="shared" si="613"/>
        <v>0.35561632653762854</v>
      </c>
      <c r="BB1935" s="68">
        <f t="shared" si="614"/>
        <v>0.85509926436964456</v>
      </c>
    </row>
    <row r="1936" spans="1:54" x14ac:dyDescent="0.3">
      <c r="A1936" s="64">
        <v>28598</v>
      </c>
      <c r="B1936" s="57">
        <v>0.93600000000000005</v>
      </c>
      <c r="C1936" s="57">
        <v>4.7789999999999999</v>
      </c>
      <c r="D1936" s="57">
        <v>4.2549999999999999</v>
      </c>
      <c r="E1936" s="57">
        <f t="shared" si="599"/>
        <v>0.93600000000000005</v>
      </c>
      <c r="F1936" s="57">
        <f t="shared" si="600"/>
        <v>3.319</v>
      </c>
      <c r="G1936" s="57">
        <f t="shared" si="601"/>
        <v>0</v>
      </c>
      <c r="H1936" s="57">
        <f>IF(Q1935&gt;SetUp!$B$56,SetUp!$B$56,Q1935)</f>
        <v>8.4885331176849306</v>
      </c>
      <c r="I1936" s="57">
        <f t="shared" si="615"/>
        <v>2.7558270714320514</v>
      </c>
      <c r="J1936" s="57">
        <f>MIN(F1936,H1936,(1-EXP(-SetUp!$B$52*H1936/SetUp!$B$56))*F1936)</f>
        <v>2.4379754319632401</v>
      </c>
      <c r="K1936" s="57">
        <f t="shared" si="602"/>
        <v>6.0505576857216905</v>
      </c>
      <c r="L1936" s="57">
        <f>IF(I1936&lt;=0,0,MIN(SetUp!$B$50*I1936^SetUp!$B$55,I1936))</f>
        <v>0.11086202006769399</v>
      </c>
      <c r="M1936" s="57">
        <f t="shared" si="603"/>
        <v>2.6449650513643572</v>
      </c>
      <c r="N1936" s="57">
        <f>IF(SetUp!$B$62=0,X1936,(B1936-E1936)*(1-(H1936/SetUp!$B$66/SetUp!$B$56)))</f>
        <v>0</v>
      </c>
      <c r="O1936" s="57">
        <f>K1936*SetUp!$B$65</f>
        <v>0</v>
      </c>
      <c r="P1936" s="57">
        <f>MIN(SetUp!$B$54*L1936^SetUp!$B$51,L1936)</f>
        <v>5.9068466074570537E-2</v>
      </c>
      <c r="Q1936" s="57">
        <f t="shared" si="604"/>
        <v>6.0505576857216905</v>
      </c>
      <c r="R1936" s="57">
        <f>IF((H1936+N1936-O1936)&gt;SetUp!$B$56,T1935+H1936+N1936-O1936-SetUp!$B$56,T1935)</f>
        <v>0</v>
      </c>
      <c r="S1936" s="57">
        <f>R1936*SetUp!$B$65</f>
        <v>0</v>
      </c>
      <c r="T1936" s="57">
        <f>IF((R1936-S1936)&lt;SetUp!$B$53,R1936-S1936,SetUp!$B$53)</f>
        <v>0</v>
      </c>
      <c r="U1936" s="57">
        <f t="shared" si="605"/>
        <v>2.6449650513643572</v>
      </c>
      <c r="V1936" s="57">
        <f>(L1936-P1936)/1000*SetUp!$B$13*1000000/SetUp!$B$48</f>
        <v>2.9458973460609896</v>
      </c>
      <c r="W1936" s="57">
        <f t="shared" si="616"/>
        <v>-1.9428902930940239E-16</v>
      </c>
      <c r="X1936" s="57">
        <f>MAX((SetUp!$B$56*(1-($H1936/SetUp!$B$56)^2)*TANH(($B1936-$D1936)/SetUp!$B$56))/(1+$H1936/SetUp!$B$56*TANH(($B1936-$D1936)/SetUp!$B$56)),0)</f>
        <v>0</v>
      </c>
      <c r="AP1936" s="64">
        <v>29364</v>
      </c>
      <c r="AQ1936" s="55">
        <v>5</v>
      </c>
      <c r="AR1936" s="55">
        <v>144</v>
      </c>
      <c r="AS1936" s="66">
        <f t="shared" si="606"/>
        <v>0</v>
      </c>
      <c r="AT1936" s="66">
        <f t="shared" si="607"/>
        <v>0.3131252889031208</v>
      </c>
      <c r="AU1936" s="55" t="str">
        <f>IF(OR($AP1936&lt;SetUp!$B$97,$AP1936&gt;SetUp!$B$98),"Não","Sim")</f>
        <v>Não</v>
      </c>
      <c r="AV1936" s="68">
        <f t="shared" si="608"/>
        <v>0</v>
      </c>
      <c r="AW1936" s="68">
        <f t="shared" si="609"/>
        <v>0.55957599028471616</v>
      </c>
      <c r="AX1936" s="68">
        <f t="shared" si="610"/>
        <v>0</v>
      </c>
      <c r="AY1936" s="68">
        <f t="shared" si="611"/>
        <v>-0.50428185608936316</v>
      </c>
      <c r="AZ1936" s="68">
        <f t="shared" si="612"/>
        <v>0.3131252889031208</v>
      </c>
      <c r="BA1936" s="68">
        <f t="shared" si="613"/>
        <v>0.55957599028471616</v>
      </c>
      <c r="BB1936" s="68">
        <f t="shared" si="614"/>
        <v>-0.50428185608936316</v>
      </c>
    </row>
    <row r="1937" spans="1:54" x14ac:dyDescent="0.3">
      <c r="A1937" s="64">
        <v>28599</v>
      </c>
      <c r="B1937" s="57">
        <v>0.93500000000000005</v>
      </c>
      <c r="C1937" s="57">
        <v>3.9849999999999999</v>
      </c>
      <c r="D1937" s="57">
        <v>4.2549999999999999</v>
      </c>
      <c r="E1937" s="57">
        <f t="shared" si="599"/>
        <v>0.93500000000000005</v>
      </c>
      <c r="F1937" s="57">
        <f t="shared" si="600"/>
        <v>3.32</v>
      </c>
      <c r="G1937" s="57">
        <f t="shared" si="601"/>
        <v>0</v>
      </c>
      <c r="H1937" s="57">
        <f>IF(Q1936&gt;SetUp!$B$56,SetUp!$B$56,Q1936)</f>
        <v>6.0505576857216905</v>
      </c>
      <c r="I1937" s="57">
        <f t="shared" si="615"/>
        <v>2.6449650513643572</v>
      </c>
      <c r="J1937" s="57">
        <f>MIN(F1937,H1937,(1-EXP(-SetUp!$B$52*H1937/SetUp!$B$56))*F1937)</f>
        <v>2.0300994214211205</v>
      </c>
      <c r="K1937" s="57">
        <f t="shared" si="602"/>
        <v>4.0204582643005704</v>
      </c>
      <c r="L1937" s="57">
        <f>IF(I1937&lt;=0,0,MIN(SetUp!$B$50*I1937^SetUp!$B$55,I1937))</f>
        <v>0.10352917367223147</v>
      </c>
      <c r="M1937" s="57">
        <f t="shared" si="603"/>
        <v>2.541435877692126</v>
      </c>
      <c r="N1937" s="57">
        <f>IF(SetUp!$B$62=0,X1937,(B1937-E1937)*(1-(H1937/SetUp!$B$66/SetUp!$B$56)))</f>
        <v>0</v>
      </c>
      <c r="O1937" s="57">
        <f>K1937*SetUp!$B$65</f>
        <v>0</v>
      </c>
      <c r="P1937" s="57">
        <f>MIN(SetUp!$B$54*L1937^SetUp!$B$51,L1937)</f>
        <v>5.5225702339542285E-2</v>
      </c>
      <c r="Q1937" s="57">
        <f t="shared" si="604"/>
        <v>4.0204582643005704</v>
      </c>
      <c r="R1937" s="57">
        <f>IF((H1937+N1937-O1937)&gt;SetUp!$B$56,T1936+H1937+N1937-O1937-SetUp!$B$56,T1936)</f>
        <v>0</v>
      </c>
      <c r="S1937" s="57">
        <f>R1937*SetUp!$B$65</f>
        <v>0</v>
      </c>
      <c r="T1937" s="57">
        <f>IF((R1937-S1937)&lt;SetUp!$B$53,R1937-S1937,SetUp!$B$53)</f>
        <v>0</v>
      </c>
      <c r="U1937" s="57">
        <f t="shared" si="605"/>
        <v>2.541435877692126</v>
      </c>
      <c r="V1937" s="57">
        <f>(L1937-P1937)/1000*SetUp!$B$13*1000000/SetUp!$B$48</f>
        <v>2.7473895308168017</v>
      </c>
      <c r="W1937" s="57">
        <f t="shared" si="616"/>
        <v>6.6613381477509392E-16</v>
      </c>
      <c r="X1937" s="57">
        <f>MAX((SetUp!$B$56*(1-($H1937/SetUp!$B$56)^2)*TANH(($B1937-$D1937)/SetUp!$B$56))/(1+$H1937/SetUp!$B$56*TANH(($B1937-$D1937)/SetUp!$B$56)),0)</f>
        <v>0</v>
      </c>
      <c r="AP1937" s="64">
        <v>29365</v>
      </c>
      <c r="AQ1937" s="55">
        <v>5</v>
      </c>
      <c r="AR1937" s="55">
        <v>145</v>
      </c>
      <c r="AS1937" s="66">
        <f t="shared" si="606"/>
        <v>0</v>
      </c>
      <c r="AT1937" s="66">
        <f t="shared" si="607"/>
        <v>0.30427599708322672</v>
      </c>
      <c r="AU1937" s="55" t="str">
        <f>IF(OR($AP1937&lt;SetUp!$B$97,$AP1937&gt;SetUp!$B$98),"Não","Sim")</f>
        <v>Não</v>
      </c>
      <c r="AV1937" s="68">
        <f t="shared" si="608"/>
        <v>0</v>
      </c>
      <c r="AW1937" s="68">
        <f t="shared" si="609"/>
        <v>0.55161217996272227</v>
      </c>
      <c r="AX1937" s="68">
        <f t="shared" si="610"/>
        <v>0</v>
      </c>
      <c r="AY1937" s="68">
        <f t="shared" si="611"/>
        <v>-0.51673230576032458</v>
      </c>
      <c r="AZ1937" s="68">
        <f t="shared" si="612"/>
        <v>0.30427599708322672</v>
      </c>
      <c r="BA1937" s="68">
        <f t="shared" si="613"/>
        <v>0.55161217996272227</v>
      </c>
      <c r="BB1937" s="68">
        <f t="shared" si="614"/>
        <v>-0.51673230576032458</v>
      </c>
    </row>
    <row r="1938" spans="1:54" x14ac:dyDescent="0.3">
      <c r="A1938" s="64">
        <v>28600</v>
      </c>
      <c r="B1938" s="57">
        <v>0.99099999999999999</v>
      </c>
      <c r="C1938" s="57">
        <v>3.45</v>
      </c>
      <c r="D1938" s="57">
        <v>4.2549999999999999</v>
      </c>
      <c r="E1938" s="57">
        <f t="shared" si="599"/>
        <v>0.99099999999999999</v>
      </c>
      <c r="F1938" s="57">
        <f t="shared" si="600"/>
        <v>3.2639999999999998</v>
      </c>
      <c r="G1938" s="57">
        <f t="shared" si="601"/>
        <v>0</v>
      </c>
      <c r="H1938" s="57">
        <f>IF(Q1937&gt;SetUp!$B$56,SetUp!$B$56,Q1937)</f>
        <v>4.0204582643005704</v>
      </c>
      <c r="I1938" s="57">
        <f t="shared" si="615"/>
        <v>2.541435877692126</v>
      </c>
      <c r="J1938" s="57">
        <f>MIN(F1938,H1938,(1-EXP(-SetUp!$B$52*H1938/SetUp!$B$56))*F1938)</f>
        <v>1.5224825457619102</v>
      </c>
      <c r="K1938" s="57">
        <f t="shared" si="602"/>
        <v>2.49797571853866</v>
      </c>
      <c r="L1938" s="57">
        <f>IF(I1938&lt;=0,0,MIN(SetUp!$B$50*I1938^SetUp!$B$55,I1938))</f>
        <v>9.6863787251566469E-2</v>
      </c>
      <c r="M1938" s="57">
        <f t="shared" si="603"/>
        <v>2.4445720904405595</v>
      </c>
      <c r="N1938" s="57">
        <f>IF(SetUp!$B$62=0,X1938,(B1938-E1938)*(1-(H1938/SetUp!$B$66/SetUp!$B$56)))</f>
        <v>0</v>
      </c>
      <c r="O1938" s="57">
        <f>K1938*SetUp!$B$65</f>
        <v>0</v>
      </c>
      <c r="P1938" s="57">
        <f>MIN(SetUp!$B$54*L1938^SetUp!$B$51,L1938)</f>
        <v>5.1728705705717366E-2</v>
      </c>
      <c r="Q1938" s="57">
        <f t="shared" si="604"/>
        <v>2.49797571853866</v>
      </c>
      <c r="R1938" s="57">
        <f>IF((H1938+N1938-O1938)&gt;SetUp!$B$56,T1937+H1938+N1938-O1938-SetUp!$B$56,T1937)</f>
        <v>0</v>
      </c>
      <c r="S1938" s="57">
        <f>R1938*SetUp!$B$65</f>
        <v>0</v>
      </c>
      <c r="T1938" s="57">
        <f>IF((R1938-S1938)&lt;SetUp!$B$53,R1938-S1938,SetUp!$B$53)</f>
        <v>0</v>
      </c>
      <c r="U1938" s="57">
        <f t="shared" si="605"/>
        <v>2.4445720904405595</v>
      </c>
      <c r="V1938" s="57">
        <f>(L1938-P1938)/1000*SetUp!$B$13*1000000/SetUp!$B$48</f>
        <v>2.5671788608639701</v>
      </c>
      <c r="W1938" s="57">
        <f t="shared" si="616"/>
        <v>-7.2164496600635175E-16</v>
      </c>
      <c r="X1938" s="57">
        <f>MAX((SetUp!$B$56*(1-($H1938/SetUp!$B$56)^2)*TANH(($B1938-$D1938)/SetUp!$B$56))/(1+$H1938/SetUp!$B$56*TANH(($B1938-$D1938)/SetUp!$B$56)),0)</f>
        <v>0</v>
      </c>
      <c r="AP1938" s="64">
        <v>29366</v>
      </c>
      <c r="AQ1938" s="55">
        <v>5</v>
      </c>
      <c r="AR1938" s="55">
        <v>146</v>
      </c>
      <c r="AS1938" s="66">
        <f t="shared" si="606"/>
        <v>0</v>
      </c>
      <c r="AT1938" s="66">
        <f t="shared" si="607"/>
        <v>0.29577208569593583</v>
      </c>
      <c r="AU1938" s="55" t="str">
        <f>IF(OR($AP1938&lt;SetUp!$B$97,$AP1938&gt;SetUp!$B$98),"Não","Sim")</f>
        <v>Não</v>
      </c>
      <c r="AV1938" s="68">
        <f t="shared" si="608"/>
        <v>0</v>
      </c>
      <c r="AW1938" s="68">
        <f t="shared" si="609"/>
        <v>0.5438493226031782</v>
      </c>
      <c r="AX1938" s="68">
        <f t="shared" si="610"/>
        <v>0</v>
      </c>
      <c r="AY1938" s="68">
        <f t="shared" si="611"/>
        <v>-0.52904281614127413</v>
      </c>
      <c r="AZ1938" s="68">
        <f t="shared" si="612"/>
        <v>0.29577208569593583</v>
      </c>
      <c r="BA1938" s="68">
        <f t="shared" si="613"/>
        <v>0.5438493226031782</v>
      </c>
      <c r="BB1938" s="68">
        <f t="shared" si="614"/>
        <v>-0.52904281614127413</v>
      </c>
    </row>
    <row r="1939" spans="1:54" x14ac:dyDescent="0.3">
      <c r="A1939" s="64">
        <v>28601</v>
      </c>
      <c r="B1939" s="57">
        <v>3.9049999999999998</v>
      </c>
      <c r="C1939" s="57">
        <v>3.1219999999999999</v>
      </c>
      <c r="D1939" s="57">
        <v>4.2549999999999999</v>
      </c>
      <c r="E1939" s="57">
        <f t="shared" si="599"/>
        <v>3.9049999999999998</v>
      </c>
      <c r="F1939" s="57">
        <f t="shared" si="600"/>
        <v>0.35000000000000009</v>
      </c>
      <c r="G1939" s="57">
        <f t="shared" si="601"/>
        <v>0</v>
      </c>
      <c r="H1939" s="57">
        <f>IF(Q1938&gt;SetUp!$B$56,SetUp!$B$56,Q1938)</f>
        <v>2.49797571853866</v>
      </c>
      <c r="I1939" s="57">
        <f t="shared" si="615"/>
        <v>2.4445720904405595</v>
      </c>
      <c r="J1939" s="57">
        <f>MIN(F1939,H1939,(1-EXP(-SetUp!$B$52*H1939/SetUp!$B$56))*F1939)</f>
        <v>0.11310323667221704</v>
      </c>
      <c r="K1939" s="57">
        <f t="shared" si="602"/>
        <v>2.3848724818664429</v>
      </c>
      <c r="L1939" s="57">
        <f>IF(I1939&lt;=0,0,MIN(SetUp!$B$50*I1939^SetUp!$B$55,I1939))</f>
        <v>9.0789216099344872E-2</v>
      </c>
      <c r="M1939" s="57">
        <f t="shared" si="603"/>
        <v>2.3537828743412144</v>
      </c>
      <c r="N1939" s="57">
        <f>IF(SetUp!$B$62=0,X1939,(B1939-E1939)*(1-(H1939/SetUp!$B$66/SetUp!$B$56)))</f>
        <v>0</v>
      </c>
      <c r="O1939" s="57">
        <f>K1939*SetUp!$B$65</f>
        <v>0</v>
      </c>
      <c r="P1939" s="57">
        <f>MIN(SetUp!$B$54*L1939^SetUp!$B$51,L1939)</f>
        <v>4.8538117686295082E-2</v>
      </c>
      <c r="Q1939" s="57">
        <f t="shared" si="604"/>
        <v>2.3848724818664429</v>
      </c>
      <c r="R1939" s="57">
        <f>IF((H1939+N1939-O1939)&gt;SetUp!$B$56,T1938+H1939+N1939-O1939-SetUp!$B$56,T1938)</f>
        <v>0</v>
      </c>
      <c r="S1939" s="57">
        <f>R1939*SetUp!$B$65</f>
        <v>0</v>
      </c>
      <c r="T1939" s="57">
        <f>IF((R1939-S1939)&lt;SetUp!$B$53,R1939-S1939,SetUp!$B$53)</f>
        <v>0</v>
      </c>
      <c r="U1939" s="57">
        <f t="shared" si="605"/>
        <v>2.3537828743412144</v>
      </c>
      <c r="V1939" s="57">
        <f>(L1939-P1939)/1000*SetUp!$B$13*1000000/SetUp!$B$48</f>
        <v>2.4031445824260369</v>
      </c>
      <c r="W1939" s="57">
        <f t="shared" si="616"/>
        <v>-7.3552275381416621E-16</v>
      </c>
      <c r="X1939" s="57">
        <f>MAX((SetUp!$B$56*(1-($H1939/SetUp!$B$56)^2)*TANH(($B1939-$D1939)/SetUp!$B$56))/(1+$H1939/SetUp!$B$56*TANH(($B1939-$D1939)/SetUp!$B$56)),0)</f>
        <v>0</v>
      </c>
      <c r="AP1939" s="64">
        <v>29367</v>
      </c>
      <c r="AQ1939" s="55">
        <v>5</v>
      </c>
      <c r="AR1939" s="55">
        <v>147</v>
      </c>
      <c r="AS1939" s="66">
        <f t="shared" si="606"/>
        <v>0</v>
      </c>
      <c r="AT1939" s="66">
        <f t="shared" si="607"/>
        <v>0.28759642097423754</v>
      </c>
      <c r="AU1939" s="55" t="str">
        <f>IF(OR($AP1939&lt;SetUp!$B$97,$AP1939&gt;SetUp!$B$98),"Não","Sim")</f>
        <v>Não</v>
      </c>
      <c r="AV1939" s="68">
        <f t="shared" si="608"/>
        <v>0</v>
      </c>
      <c r="AW1939" s="68">
        <f t="shared" si="609"/>
        <v>0.53628017022283936</v>
      </c>
      <c r="AX1939" s="68">
        <f t="shared" si="610"/>
        <v>0</v>
      </c>
      <c r="AY1939" s="68">
        <f t="shared" si="611"/>
        <v>-0.5412165228816822</v>
      </c>
      <c r="AZ1939" s="68">
        <f t="shared" si="612"/>
        <v>0.28759642097423754</v>
      </c>
      <c r="BA1939" s="68">
        <f t="shared" si="613"/>
        <v>0.53628017022283936</v>
      </c>
      <c r="BB1939" s="68">
        <f t="shared" si="614"/>
        <v>-0.5412165228816822</v>
      </c>
    </row>
    <row r="1940" spans="1:54" x14ac:dyDescent="0.3">
      <c r="A1940" s="64">
        <v>28602</v>
      </c>
      <c r="B1940" s="57">
        <v>6.2750000000000004</v>
      </c>
      <c r="C1940" s="57">
        <v>2.9660000000000002</v>
      </c>
      <c r="D1940" s="57">
        <v>4.2549999999999999</v>
      </c>
      <c r="E1940" s="57">
        <f t="shared" si="599"/>
        <v>4.2549999999999999</v>
      </c>
      <c r="F1940" s="57">
        <f t="shared" si="600"/>
        <v>0</v>
      </c>
      <c r="G1940" s="57">
        <f t="shared" si="601"/>
        <v>5.8426302831624533E-3</v>
      </c>
      <c r="H1940" s="57">
        <f>IF(Q1939&gt;SetUp!$B$56,SetUp!$B$56,Q1939)</f>
        <v>2.3848724818664429</v>
      </c>
      <c r="I1940" s="57">
        <f t="shared" si="615"/>
        <v>2.3596255046243768</v>
      </c>
      <c r="J1940" s="57">
        <f>MIN(F1940,H1940,(1-EXP(-SetUp!$B$52*H1940/SetUp!$B$56))*F1940)</f>
        <v>0</v>
      </c>
      <c r="K1940" s="57">
        <f t="shared" si="602"/>
        <v>2.3848724818664429</v>
      </c>
      <c r="L1940" s="57">
        <f>IF(I1940&lt;=0,0,MIN(SetUp!$B$50*I1940^SetUp!$B$55,I1940))</f>
        <v>8.5592291564581272E-2</v>
      </c>
      <c r="M1940" s="57">
        <f t="shared" si="603"/>
        <v>2.2740332130597953</v>
      </c>
      <c r="N1940" s="57">
        <f>IF(SetUp!$B$62=0,X1940,(B1940-E1940)*(1-(H1940/SetUp!$B$66/SetUp!$B$56)))</f>
        <v>2.014157369716838</v>
      </c>
      <c r="O1940" s="57">
        <f>K1940*SetUp!$B$65</f>
        <v>0</v>
      </c>
      <c r="P1940" s="57">
        <f>MIN(SetUp!$B$54*L1940^SetUp!$B$51,L1940)</f>
        <v>4.5805625337720174E-2</v>
      </c>
      <c r="Q1940" s="57">
        <f t="shared" si="604"/>
        <v>4.3990298515832809</v>
      </c>
      <c r="R1940" s="57">
        <f>IF((H1940+N1940-O1940)&gt;SetUp!$B$56,T1939+H1940+N1940-O1940-SetUp!$B$56,T1939)</f>
        <v>0</v>
      </c>
      <c r="S1940" s="57">
        <f>R1940*SetUp!$B$65</f>
        <v>0</v>
      </c>
      <c r="T1940" s="57">
        <f>IF((R1940-S1940)&lt;SetUp!$B$53,R1940-S1940,SetUp!$B$53)</f>
        <v>0</v>
      </c>
      <c r="U1940" s="57">
        <f t="shared" si="605"/>
        <v>2.2740332130597953</v>
      </c>
      <c r="V1940" s="57">
        <f>(L1940-P1940)/1000*SetUp!$B$13*1000000/SetUp!$B$48</f>
        <v>2.2629733897366058</v>
      </c>
      <c r="W1940" s="57">
        <f t="shared" si="616"/>
        <v>-1.0963452368173421E-15</v>
      </c>
      <c r="X1940" s="57">
        <f>MAX((SetUp!$B$56*(1-($H1940/SetUp!$B$56)^2)*TANH(($B1940-$D1940)/SetUp!$B$56))/(1+$H1940/SetUp!$B$56*TANH(($B1940-$D1940)/SetUp!$B$56)),0)</f>
        <v>2.014157369716838</v>
      </c>
      <c r="AP1940" s="64">
        <v>29368</v>
      </c>
      <c r="AQ1940" s="55">
        <v>5</v>
      </c>
      <c r="AR1940" s="55">
        <v>148</v>
      </c>
      <c r="AS1940" s="66">
        <f t="shared" si="606"/>
        <v>0</v>
      </c>
      <c r="AT1940" s="66">
        <f t="shared" si="607"/>
        <v>0.27973289703151144</v>
      </c>
      <c r="AU1940" s="55" t="str">
        <f>IF(OR($AP1940&lt;SetUp!$B$97,$AP1940&gt;SetUp!$B$98),"Não","Sim")</f>
        <v>Não</v>
      </c>
      <c r="AV1940" s="68">
        <f t="shared" si="608"/>
        <v>0</v>
      </c>
      <c r="AW1940" s="68">
        <f t="shared" si="609"/>
        <v>0.52889781341154307</v>
      </c>
      <c r="AX1940" s="68">
        <f t="shared" si="610"/>
        <v>0</v>
      </c>
      <c r="AY1940" s="68">
        <f t="shared" si="611"/>
        <v>-0.55325645690649705</v>
      </c>
      <c r="AZ1940" s="68">
        <f t="shared" si="612"/>
        <v>0.27973289703151144</v>
      </c>
      <c r="BA1940" s="68">
        <f t="shared" si="613"/>
        <v>0.52889781341154307</v>
      </c>
      <c r="BB1940" s="68">
        <f t="shared" si="614"/>
        <v>-0.55325645690649705</v>
      </c>
    </row>
    <row r="1941" spans="1:54" x14ac:dyDescent="0.3">
      <c r="A1941" s="64">
        <v>28603</v>
      </c>
      <c r="B1941" s="57">
        <v>4.3540000000000001</v>
      </c>
      <c r="C1941" s="57">
        <v>10.009</v>
      </c>
      <c r="D1941" s="57">
        <v>4.2549999999999999</v>
      </c>
      <c r="E1941" s="57">
        <f t="shared" si="599"/>
        <v>4.2549999999999999</v>
      </c>
      <c r="F1941" s="57">
        <f t="shared" si="600"/>
        <v>0</v>
      </c>
      <c r="G1941" s="57">
        <f t="shared" si="601"/>
        <v>4.7827719000523294E-4</v>
      </c>
      <c r="H1941" s="57">
        <f>IF(Q1940&gt;SetUp!$B$56,SetUp!$B$56,Q1940)</f>
        <v>4.3990298515832809</v>
      </c>
      <c r="I1941" s="57">
        <f t="shared" si="615"/>
        <v>2.2745114902498007</v>
      </c>
      <c r="J1941" s="57">
        <f>MIN(F1941,H1941,(1-EXP(-SetUp!$B$52*H1941/SetUp!$B$56))*F1941)</f>
        <v>0</v>
      </c>
      <c r="K1941" s="57">
        <f t="shared" si="602"/>
        <v>4.3990298515832809</v>
      </c>
      <c r="L1941" s="57">
        <f>IF(I1941&lt;=0,0,MIN(SetUp!$B$50*I1941^SetUp!$B$55,I1941))</f>
        <v>8.0508748615856884E-2</v>
      </c>
      <c r="M1941" s="57">
        <f t="shared" si="603"/>
        <v>2.1940027416339438</v>
      </c>
      <c r="N1941" s="57">
        <f>IF(SetUp!$B$62=0,X1941,(B1941-E1941)*(1-(H1941/SetUp!$B$66/SetUp!$B$56)))</f>
        <v>9.8521722809994966E-2</v>
      </c>
      <c r="O1941" s="57">
        <f>K1941*SetUp!$B$65</f>
        <v>0</v>
      </c>
      <c r="P1941" s="57">
        <f>MIN(SetUp!$B$54*L1941^SetUp!$B$51,L1941)</f>
        <v>4.3130015341626755E-2</v>
      </c>
      <c r="Q1941" s="57">
        <f t="shared" si="604"/>
        <v>4.4975515743932757</v>
      </c>
      <c r="R1941" s="57">
        <f>IF((H1941+N1941-O1941)&gt;SetUp!$B$56,T1940+H1941+N1941-O1941-SetUp!$B$56,T1940)</f>
        <v>0</v>
      </c>
      <c r="S1941" s="57">
        <f>R1941*SetUp!$B$65</f>
        <v>0</v>
      </c>
      <c r="T1941" s="57">
        <f>IF((R1941-S1941)&lt;SetUp!$B$53,R1941-S1941,SetUp!$B$53)</f>
        <v>0</v>
      </c>
      <c r="U1941" s="57">
        <f t="shared" si="605"/>
        <v>2.1940027416339438</v>
      </c>
      <c r="V1941" s="57">
        <f>(L1941-P1941)/1000*SetUp!$B$13*1000000/SetUp!$B$48</f>
        <v>2.1260157425438648</v>
      </c>
      <c r="W1941" s="57">
        <f t="shared" si="616"/>
        <v>4.4408920985006262E-16</v>
      </c>
      <c r="X1941" s="57">
        <f>MAX((SetUp!$B$56*(1-($H1941/SetUp!$B$56)^2)*TANH(($B1941-$D1941)/SetUp!$B$56))/(1+$H1941/SetUp!$B$56*TANH(($B1941-$D1941)/SetUp!$B$56)),0)</f>
        <v>9.8521722809994966E-2</v>
      </c>
      <c r="AP1941" s="64">
        <v>29369</v>
      </c>
      <c r="AQ1941" s="55">
        <v>5</v>
      </c>
      <c r="AR1941" s="55">
        <v>149</v>
      </c>
      <c r="AS1941" s="66">
        <f t="shared" si="606"/>
        <v>0</v>
      </c>
      <c r="AT1941" s="66">
        <f t="shared" si="607"/>
        <v>0.27216636372818021</v>
      </c>
      <c r="AU1941" s="55" t="str">
        <f>IF(OR($AP1941&lt;SetUp!$B$97,$AP1941&gt;SetUp!$B$98),"Não","Sim")</f>
        <v>Não</v>
      </c>
      <c r="AV1941" s="68">
        <f t="shared" si="608"/>
        <v>0</v>
      </c>
      <c r="AW1941" s="68">
        <f t="shared" si="609"/>
        <v>0.5216956619794535</v>
      </c>
      <c r="AX1941" s="68">
        <f t="shared" si="610"/>
        <v>0</v>
      </c>
      <c r="AY1941" s="68">
        <f t="shared" si="611"/>
        <v>-0.56516554904410798</v>
      </c>
      <c r="AZ1941" s="68">
        <f t="shared" si="612"/>
        <v>0.27216636372818021</v>
      </c>
      <c r="BA1941" s="68">
        <f t="shared" si="613"/>
        <v>0.5216956619794535</v>
      </c>
      <c r="BB1941" s="68">
        <f t="shared" si="614"/>
        <v>-0.56516554904410798</v>
      </c>
    </row>
    <row r="1942" spans="1:54" x14ac:dyDescent="0.3">
      <c r="A1942" s="64">
        <v>28604</v>
      </c>
      <c r="B1942" s="57">
        <v>6.1760000000000002</v>
      </c>
      <c r="C1942" s="57">
        <v>15.875999999999999</v>
      </c>
      <c r="D1942" s="57">
        <v>4.2549999999999999</v>
      </c>
      <c r="E1942" s="57">
        <f t="shared" si="599"/>
        <v>4.2549999999999999</v>
      </c>
      <c r="F1942" s="57">
        <f t="shared" si="600"/>
        <v>0</v>
      </c>
      <c r="G1942" s="57">
        <f t="shared" si="601"/>
        <v>1.4081747616093265E-2</v>
      </c>
      <c r="H1942" s="57">
        <f>IF(Q1941&gt;SetUp!$B$56,SetUp!$B$56,Q1941)</f>
        <v>4.4975515743932757</v>
      </c>
      <c r="I1942" s="57">
        <f t="shared" si="615"/>
        <v>2.2080844892500373</v>
      </c>
      <c r="J1942" s="57">
        <f>MIN(F1942,H1942,(1-EXP(-SetUp!$B$52*H1942/SetUp!$B$56))*F1942)</f>
        <v>0</v>
      </c>
      <c r="K1942" s="57">
        <f t="shared" si="602"/>
        <v>4.4975515743932757</v>
      </c>
      <c r="L1942" s="57">
        <f>IF(I1942&lt;=0,0,MIN(SetUp!$B$50*I1942^SetUp!$B$55,I1942))</f>
        <v>7.6628265646955254E-2</v>
      </c>
      <c r="M1942" s="57">
        <f t="shared" si="603"/>
        <v>2.1314562236030818</v>
      </c>
      <c r="N1942" s="57">
        <f>IF(SetUp!$B$62=0,X1942,(B1942-E1942)*(1-(H1942/SetUp!$B$66/SetUp!$B$56)))</f>
        <v>1.906918252383907</v>
      </c>
      <c r="O1942" s="57">
        <f>K1942*SetUp!$B$65</f>
        <v>0</v>
      </c>
      <c r="P1942" s="57">
        <f>MIN(SetUp!$B$54*L1942^SetUp!$B$51,L1942)</f>
        <v>4.1085682678170032E-2</v>
      </c>
      <c r="Q1942" s="57">
        <f t="shared" si="604"/>
        <v>6.4044698267771825</v>
      </c>
      <c r="R1942" s="57">
        <f>IF((H1942+N1942-O1942)&gt;SetUp!$B$56,T1941+H1942+N1942-O1942-SetUp!$B$56,T1941)</f>
        <v>0</v>
      </c>
      <c r="S1942" s="57">
        <f>R1942*SetUp!$B$65</f>
        <v>0</v>
      </c>
      <c r="T1942" s="57">
        <f>IF((R1942-S1942)&lt;SetUp!$B$53,R1942-S1942,SetUp!$B$53)</f>
        <v>0</v>
      </c>
      <c r="U1942" s="57">
        <f t="shared" si="605"/>
        <v>2.1314562236030818</v>
      </c>
      <c r="V1942" s="57">
        <f>(L1942-P1942)/1000*SetUp!$B$13*1000000/SetUp!$B$48</f>
        <v>2.0215797675092615</v>
      </c>
      <c r="W1942" s="57">
        <f t="shared" si="616"/>
        <v>6.8001160258290838E-16</v>
      </c>
      <c r="X1942" s="57">
        <f>MAX((SetUp!$B$56*(1-($H1942/SetUp!$B$56)^2)*TANH(($B1942-$D1942)/SetUp!$B$56))/(1+$H1942/SetUp!$B$56*TANH(($B1942-$D1942)/SetUp!$B$56)),0)</f>
        <v>1.906918252383907</v>
      </c>
      <c r="AP1942" s="64">
        <v>29370</v>
      </c>
      <c r="AQ1942" s="55">
        <v>5</v>
      </c>
      <c r="AR1942" s="55">
        <v>150</v>
      </c>
      <c r="AS1942" s="66">
        <f t="shared" si="606"/>
        <v>0</v>
      </c>
      <c r="AT1942" s="66">
        <f t="shared" si="607"/>
        <v>0.26488256032094248</v>
      </c>
      <c r="AU1942" s="55" t="str">
        <f>IF(OR($AP1942&lt;SetUp!$B$97,$AP1942&gt;SetUp!$B$98),"Não","Sim")</f>
        <v>Não</v>
      </c>
      <c r="AV1942" s="68">
        <f t="shared" si="608"/>
        <v>0</v>
      </c>
      <c r="AW1942" s="68">
        <f t="shared" si="609"/>
        <v>0.51466742690881695</v>
      </c>
      <c r="AX1942" s="68">
        <f t="shared" si="610"/>
        <v>0</v>
      </c>
      <c r="AY1942" s="68">
        <f t="shared" si="611"/>
        <v>-0.57694663440079585</v>
      </c>
      <c r="AZ1942" s="68">
        <f t="shared" si="612"/>
        <v>0.26488256032094248</v>
      </c>
      <c r="BA1942" s="68">
        <f t="shared" si="613"/>
        <v>0.51466742690881695</v>
      </c>
      <c r="BB1942" s="68">
        <f t="shared" si="614"/>
        <v>-0.57694663440079585</v>
      </c>
    </row>
    <row r="1943" spans="1:54" x14ac:dyDescent="0.3">
      <c r="A1943" s="64">
        <v>28605</v>
      </c>
      <c r="B1943" s="57">
        <v>9.5459999999999994</v>
      </c>
      <c r="C1943" s="57">
        <v>12.226000000000001</v>
      </c>
      <c r="D1943" s="57">
        <v>4.2549999999999999</v>
      </c>
      <c r="E1943" s="57">
        <f t="shared" si="599"/>
        <v>4.2549999999999999</v>
      </c>
      <c r="F1943" s="57">
        <f t="shared" si="600"/>
        <v>0</v>
      </c>
      <c r="G1943" s="57">
        <f t="shared" si="601"/>
        <v>0.10766878595431706</v>
      </c>
      <c r="H1943" s="57">
        <f>IF(Q1942&gt;SetUp!$B$56,SetUp!$B$56,Q1942)</f>
        <v>6.4044698267771825</v>
      </c>
      <c r="I1943" s="57">
        <f t="shared" si="615"/>
        <v>2.2391250095573989</v>
      </c>
      <c r="J1943" s="57">
        <f>MIN(F1943,H1943,(1-EXP(-SetUp!$B$52*H1943/SetUp!$B$56))*F1943)</f>
        <v>0</v>
      </c>
      <c r="K1943" s="57">
        <f t="shared" si="602"/>
        <v>6.4044698267771825</v>
      </c>
      <c r="L1943" s="57">
        <f>IF(I1943&lt;=0,0,MIN(SetUp!$B$50*I1943^SetUp!$B$55,I1943))</f>
        <v>7.8432023374798612E-2</v>
      </c>
      <c r="M1943" s="57">
        <f t="shared" si="603"/>
        <v>2.1606929861826001</v>
      </c>
      <c r="N1943" s="57">
        <f>IF(SetUp!$B$62=0,X1943,(B1943-E1943)*(1-(H1943/SetUp!$B$66/SetUp!$B$56)))</f>
        <v>5.1833312140456824</v>
      </c>
      <c r="O1943" s="57">
        <f>K1943*SetUp!$B$65</f>
        <v>0</v>
      </c>
      <c r="P1943" s="57">
        <f>MIN(SetUp!$B$54*L1943^SetUp!$B$51,L1943)</f>
        <v>4.2036159847853888E-2</v>
      </c>
      <c r="Q1943" s="57">
        <f t="shared" si="604"/>
        <v>11.587801040822864</v>
      </c>
      <c r="R1943" s="57">
        <f>IF((H1943+N1943-O1943)&gt;SetUp!$B$56,T1942+H1943+N1943-O1943-SetUp!$B$56,T1942)</f>
        <v>0</v>
      </c>
      <c r="S1943" s="57">
        <f>R1943*SetUp!$B$65</f>
        <v>0</v>
      </c>
      <c r="T1943" s="57">
        <f>IF((R1943-S1943)&lt;SetUp!$B$53,R1943-S1943,SetUp!$B$53)</f>
        <v>0</v>
      </c>
      <c r="U1943" s="57">
        <f t="shared" si="605"/>
        <v>2.1606929861826001</v>
      </c>
      <c r="V1943" s="57">
        <f>(L1943-P1943)/1000*SetUp!$B$13*1000000/SetUp!$B$48</f>
        <v>2.0701123886161517</v>
      </c>
      <c r="W1943" s="57">
        <f t="shared" si="616"/>
        <v>-1.5404344466674047E-15</v>
      </c>
      <c r="X1943" s="57">
        <f>MAX((SetUp!$B$56*(1-($H1943/SetUp!$B$56)^2)*TANH(($B1943-$D1943)/SetUp!$B$56))/(1+$H1943/SetUp!$B$56*TANH(($B1943-$D1943)/SetUp!$B$56)),0)</f>
        <v>5.1833312140456824</v>
      </c>
      <c r="AP1943" s="64">
        <v>29371</v>
      </c>
      <c r="AQ1943" s="55">
        <v>5</v>
      </c>
      <c r="AR1943" s="55">
        <v>151</v>
      </c>
      <c r="AS1943" s="66">
        <f t="shared" si="606"/>
        <v>0</v>
      </c>
      <c r="AT1943" s="66">
        <f t="shared" si="607"/>
        <v>0.25786805437440147</v>
      </c>
      <c r="AU1943" s="55" t="str">
        <f>IF(OR($AP1943&lt;SetUp!$B$97,$AP1943&gt;SetUp!$B$98),"Não","Sim")</f>
        <v>Não</v>
      </c>
      <c r="AV1943" s="68">
        <f t="shared" si="608"/>
        <v>0</v>
      </c>
      <c r="AW1943" s="68">
        <f t="shared" si="609"/>
        <v>0.50780710350919811</v>
      </c>
      <c r="AX1943" s="68">
        <f t="shared" si="610"/>
        <v>0</v>
      </c>
      <c r="AY1943" s="68">
        <f t="shared" si="611"/>
        <v>-0.58860245649816822</v>
      </c>
      <c r="AZ1943" s="68">
        <f t="shared" si="612"/>
        <v>0.25786805437440147</v>
      </c>
      <c r="BA1943" s="68">
        <f t="shared" si="613"/>
        <v>0.50780710350919811</v>
      </c>
      <c r="BB1943" s="68">
        <f t="shared" si="614"/>
        <v>-0.58860245649816822</v>
      </c>
    </row>
    <row r="1944" spans="1:54" x14ac:dyDescent="0.3">
      <c r="A1944" s="64">
        <v>28606</v>
      </c>
      <c r="B1944" s="57">
        <v>6.0830000000000002</v>
      </c>
      <c r="C1944" s="57">
        <v>9.6679999999999993</v>
      </c>
      <c r="D1944" s="57">
        <v>4.2549999999999999</v>
      </c>
      <c r="E1944" s="57">
        <f t="shared" si="599"/>
        <v>4.2549999999999999</v>
      </c>
      <c r="F1944" s="57">
        <f t="shared" si="600"/>
        <v>0</v>
      </c>
      <c r="G1944" s="57">
        <f t="shared" si="601"/>
        <v>6.9498699575941902E-2</v>
      </c>
      <c r="H1944" s="57">
        <f>IF(Q1943&gt;SetUp!$B$56,SetUp!$B$56,Q1943)</f>
        <v>11.587801040822864</v>
      </c>
      <c r="I1944" s="57">
        <f t="shared" si="615"/>
        <v>2.230191685758542</v>
      </c>
      <c r="J1944" s="57">
        <f>MIN(F1944,H1944,(1-EXP(-SetUp!$B$52*H1944/SetUp!$B$56))*F1944)</f>
        <v>0</v>
      </c>
      <c r="K1944" s="57">
        <f t="shared" si="602"/>
        <v>11.587801040822864</v>
      </c>
      <c r="L1944" s="57">
        <f>IF(I1944&lt;=0,0,MIN(SetUp!$B$50*I1944^SetUp!$B$55,I1944))</f>
        <v>7.7911190125002416E-2</v>
      </c>
      <c r="M1944" s="57">
        <f t="shared" si="603"/>
        <v>2.1522804956335397</v>
      </c>
      <c r="N1944" s="57">
        <f>IF(SetUp!$B$62=0,X1944,(B1944-E1944)*(1-(H1944/SetUp!$B$66/SetUp!$B$56)))</f>
        <v>1.7585013004240584</v>
      </c>
      <c r="O1944" s="57">
        <f>K1944*SetUp!$B$65</f>
        <v>0</v>
      </c>
      <c r="P1944" s="57">
        <f>MIN(SetUp!$B$54*L1944^SetUp!$B$51,L1944)</f>
        <v>4.1761749076405064E-2</v>
      </c>
      <c r="Q1944" s="57">
        <f t="shared" si="604"/>
        <v>13.346302341246922</v>
      </c>
      <c r="R1944" s="57">
        <f>IF((H1944+N1944-O1944)&gt;SetUp!$B$56,T1943+H1944+N1944-O1944-SetUp!$B$56,T1943)</f>
        <v>0</v>
      </c>
      <c r="S1944" s="57">
        <f>R1944*SetUp!$B$65</f>
        <v>0</v>
      </c>
      <c r="T1944" s="57">
        <f>IF((R1944-S1944)&lt;SetUp!$B$53,R1944-S1944,SetUp!$B$53)</f>
        <v>0</v>
      </c>
      <c r="U1944" s="57">
        <f t="shared" si="605"/>
        <v>2.1522804956335397</v>
      </c>
      <c r="V1944" s="57">
        <f>(L1944-P1944)/1000*SetUp!$B$13*1000000/SetUp!$B$48</f>
        <v>2.0560964490057962</v>
      </c>
      <c r="W1944" s="57">
        <f t="shared" si="616"/>
        <v>1.0547118733938987E-15</v>
      </c>
      <c r="X1944" s="57">
        <f>MAX((SetUp!$B$56*(1-($H1944/SetUp!$B$56)^2)*TANH(($B1944-$D1944)/SetUp!$B$56))/(1+$H1944/SetUp!$B$56*TANH(($B1944-$D1944)/SetUp!$B$56)),0)</f>
        <v>1.7585013004240584</v>
      </c>
      <c r="AP1944" s="64">
        <v>29372</v>
      </c>
      <c r="AQ1944" s="55">
        <v>5</v>
      </c>
      <c r="AR1944" s="55">
        <v>152</v>
      </c>
      <c r="AS1944" s="66">
        <f t="shared" si="606"/>
        <v>0</v>
      </c>
      <c r="AT1944" s="66">
        <f t="shared" si="607"/>
        <v>0.25111018546667974</v>
      </c>
      <c r="AU1944" s="55" t="str">
        <f>IF(OR($AP1944&lt;SetUp!$B$97,$AP1944&gt;SetUp!$B$98),"Não","Sim")</f>
        <v>Não</v>
      </c>
      <c r="AV1944" s="68">
        <f t="shared" si="608"/>
        <v>0</v>
      </c>
      <c r="AW1944" s="68">
        <f t="shared" si="609"/>
        <v>0.50110895568397074</v>
      </c>
      <c r="AX1944" s="68">
        <f t="shared" si="610"/>
        <v>0</v>
      </c>
      <c r="AY1944" s="68">
        <f t="shared" si="611"/>
        <v>-0.60013567118886513</v>
      </c>
      <c r="AZ1944" s="68">
        <f t="shared" si="612"/>
        <v>0.25111018546667974</v>
      </c>
      <c r="BA1944" s="68">
        <f t="shared" si="613"/>
        <v>0.50110895568397074</v>
      </c>
      <c r="BB1944" s="68">
        <f t="shared" si="614"/>
        <v>-0.60013567118886513</v>
      </c>
    </row>
    <row r="1945" spans="1:54" x14ac:dyDescent="0.3">
      <c r="A1945" s="64">
        <v>28607</v>
      </c>
      <c r="B1945" s="57">
        <v>4.0830000000000002</v>
      </c>
      <c r="C1945" s="57">
        <v>6.4130000000000003</v>
      </c>
      <c r="D1945" s="57">
        <v>4.2549999999999999</v>
      </c>
      <c r="E1945" s="57">
        <f t="shared" si="599"/>
        <v>4.0830000000000002</v>
      </c>
      <c r="F1945" s="57">
        <f t="shared" si="600"/>
        <v>0.17199999999999971</v>
      </c>
      <c r="G1945" s="57">
        <f t="shared" si="601"/>
        <v>0</v>
      </c>
      <c r="H1945" s="57">
        <f>IF(Q1944&gt;SetUp!$B$56,SetUp!$B$56,Q1944)</f>
        <v>13.346302341246922</v>
      </c>
      <c r="I1945" s="57">
        <f t="shared" si="615"/>
        <v>2.1522804956335397</v>
      </c>
      <c r="J1945" s="57">
        <f>MIN(F1945,H1945,(1-EXP(-SetUp!$B$52*H1945/SetUp!$B$56))*F1945)</f>
        <v>0.15062686550356327</v>
      </c>
      <c r="K1945" s="57">
        <f t="shared" si="602"/>
        <v>13.195675475743359</v>
      </c>
      <c r="L1945" s="57">
        <f>IF(I1945&lt;=0,0,MIN(SetUp!$B$50*I1945^SetUp!$B$55,I1945))</f>
        <v>7.3427876333102757E-2</v>
      </c>
      <c r="M1945" s="57">
        <f t="shared" si="603"/>
        <v>2.0788526193004371</v>
      </c>
      <c r="N1945" s="57">
        <f>IF(SetUp!$B$62=0,X1945,(B1945-E1945)*(1-(H1945/SetUp!$B$66/SetUp!$B$56)))</f>
        <v>0</v>
      </c>
      <c r="O1945" s="57">
        <f>K1945*SetUp!$B$65</f>
        <v>0</v>
      </c>
      <c r="P1945" s="57">
        <f>MIN(SetUp!$B$54*L1945^SetUp!$B$51,L1945)</f>
        <v>3.9398317577725606E-2</v>
      </c>
      <c r="Q1945" s="57">
        <f t="shared" si="604"/>
        <v>13.195675475743359</v>
      </c>
      <c r="R1945" s="57">
        <f>IF((H1945+N1945-O1945)&gt;SetUp!$B$56,T1944+H1945+N1945-O1945-SetUp!$B$56,T1944)</f>
        <v>0</v>
      </c>
      <c r="S1945" s="57">
        <f>R1945*SetUp!$B$65</f>
        <v>0</v>
      </c>
      <c r="T1945" s="57">
        <f>IF((R1945-S1945)&lt;SetUp!$B$53,R1945-S1945,SetUp!$B$53)</f>
        <v>0</v>
      </c>
      <c r="U1945" s="57">
        <f t="shared" si="605"/>
        <v>2.0788526193004371</v>
      </c>
      <c r="V1945" s="57">
        <f>(L1945-P1945)/1000*SetUp!$B$13*1000000/SetUp!$B$48</f>
        <v>1.9355224559102808</v>
      </c>
      <c r="W1945" s="57">
        <f t="shared" si="616"/>
        <v>-4.8572257327350599E-16</v>
      </c>
      <c r="X1945" s="57">
        <f>MAX((SetUp!$B$56*(1-($H1945/SetUp!$B$56)^2)*TANH(($B1945-$D1945)/SetUp!$B$56))/(1+$H1945/SetUp!$B$56*TANH(($B1945-$D1945)/SetUp!$B$56)),0)</f>
        <v>0</v>
      </c>
      <c r="AP1945" s="64">
        <v>29373</v>
      </c>
      <c r="AQ1945" s="55">
        <v>6</v>
      </c>
      <c r="AR1945" s="55">
        <v>153</v>
      </c>
      <c r="AS1945" s="66">
        <f t="shared" si="606"/>
        <v>0</v>
      </c>
      <c r="AT1945" s="66">
        <f t="shared" si="607"/>
        <v>0.24459701326675629</v>
      </c>
      <c r="AU1945" s="55" t="str">
        <f>IF(OR($AP1945&lt;SetUp!$B$97,$AP1945&gt;SetUp!$B$98),"Não","Sim")</f>
        <v>Não</v>
      </c>
      <c r="AV1945" s="68">
        <f t="shared" si="608"/>
        <v>0</v>
      </c>
      <c r="AW1945" s="68">
        <f t="shared" si="609"/>
        <v>0.49456750122380289</v>
      </c>
      <c r="AX1945" s="68">
        <f t="shared" si="610"/>
        <v>0</v>
      </c>
      <c r="AY1945" s="68">
        <f t="shared" si="611"/>
        <v>-0.61154885036468054</v>
      </c>
      <c r="AZ1945" s="68">
        <f t="shared" si="612"/>
        <v>0.24459701326675629</v>
      </c>
      <c r="BA1945" s="68">
        <f t="shared" si="613"/>
        <v>0.49456750122380289</v>
      </c>
      <c r="BB1945" s="68">
        <f t="shared" si="614"/>
        <v>-0.61154885036468054</v>
      </c>
    </row>
    <row r="1946" spans="1:54" x14ac:dyDescent="0.3">
      <c r="A1946" s="64">
        <v>28608</v>
      </c>
      <c r="B1946" s="57">
        <v>10.952</v>
      </c>
      <c r="C1946" s="57">
        <v>6.6719999999999997</v>
      </c>
      <c r="D1946" s="57">
        <v>4.2549999999999999</v>
      </c>
      <c r="E1946" s="57">
        <f t="shared" si="599"/>
        <v>4.2549999999999999</v>
      </c>
      <c r="F1946" s="57">
        <f t="shared" si="600"/>
        <v>0</v>
      </c>
      <c r="G1946" s="57">
        <f t="shared" si="601"/>
        <v>0.44245146365577348</v>
      </c>
      <c r="H1946" s="57">
        <f>IF(Q1945&gt;SetUp!$B$56,SetUp!$B$56,Q1945)</f>
        <v>13.195675475743359</v>
      </c>
      <c r="I1946" s="57">
        <f t="shared" si="615"/>
        <v>2.5213040829562106</v>
      </c>
      <c r="J1946" s="57">
        <f>MIN(F1946,H1946,(1-EXP(-SetUp!$B$52*H1946/SetUp!$B$56))*F1946)</f>
        <v>0</v>
      </c>
      <c r="K1946" s="57">
        <f t="shared" si="602"/>
        <v>13.195675475743359</v>
      </c>
      <c r="L1946" s="57">
        <f>IF(I1946&lt;=0,0,MIN(SetUp!$B$50*I1946^SetUp!$B$55,I1946))</f>
        <v>9.5588334846701165E-2</v>
      </c>
      <c r="M1946" s="57">
        <f t="shared" si="603"/>
        <v>2.4257157481095093</v>
      </c>
      <c r="N1946" s="57">
        <f>IF(SetUp!$B$62=0,X1946,(B1946-E1946)*(1-(H1946/SetUp!$B$66/SetUp!$B$56)))</f>
        <v>6.2545485363442266</v>
      </c>
      <c r="O1946" s="57">
        <f>K1946*SetUp!$B$65</f>
        <v>0</v>
      </c>
      <c r="P1946" s="57">
        <f>MIN(SetUp!$B$54*L1946^SetUp!$B$51,L1946)</f>
        <v>5.1059080900356046E-2</v>
      </c>
      <c r="Q1946" s="57">
        <f t="shared" si="604"/>
        <v>19.450224012087585</v>
      </c>
      <c r="R1946" s="57">
        <f>IF((H1946+N1946-O1946)&gt;SetUp!$B$56,T1945+H1946+N1946-O1946-SetUp!$B$56,T1945)</f>
        <v>0</v>
      </c>
      <c r="S1946" s="57">
        <f>R1946*SetUp!$B$65</f>
        <v>0</v>
      </c>
      <c r="T1946" s="57">
        <f>IF((R1946-S1946)&lt;SetUp!$B$53,R1946-S1946,SetUp!$B$53)</f>
        <v>0</v>
      </c>
      <c r="U1946" s="57">
        <f t="shared" si="605"/>
        <v>2.4257157481095093</v>
      </c>
      <c r="V1946" s="57">
        <f>(L1946-P1946)/1000*SetUp!$B$13*1000000/SetUp!$B$48</f>
        <v>2.5327207906997513</v>
      </c>
      <c r="W1946" s="57">
        <f t="shared" si="616"/>
        <v>3.4694469519536142E-16</v>
      </c>
      <c r="X1946" s="57">
        <f>MAX((SetUp!$B$56*(1-($H1946/SetUp!$B$56)^2)*TANH(($B1946-$D1946)/SetUp!$B$56))/(1+$H1946/SetUp!$B$56*TANH(($B1946-$D1946)/SetUp!$B$56)),0)</f>
        <v>6.2545485363442266</v>
      </c>
      <c r="AP1946" s="64">
        <v>29374</v>
      </c>
      <c r="AQ1946" s="55">
        <v>6</v>
      </c>
      <c r="AR1946" s="55">
        <v>154</v>
      </c>
      <c r="AS1946" s="66">
        <f t="shared" si="606"/>
        <v>0</v>
      </c>
      <c r="AT1946" s="66">
        <f t="shared" si="607"/>
        <v>0.23831726960244967</v>
      </c>
      <c r="AU1946" s="55" t="str">
        <f>IF(OR($AP1946&lt;SetUp!$B$97,$AP1946&gt;SetUp!$B$98),"Não","Sim")</f>
        <v>Não</v>
      </c>
      <c r="AV1946" s="68">
        <f t="shared" si="608"/>
        <v>0</v>
      </c>
      <c r="AW1946" s="68">
        <f t="shared" si="609"/>
        <v>0.48817749805009414</v>
      </c>
      <c r="AX1946" s="68">
        <f t="shared" si="610"/>
        <v>0</v>
      </c>
      <c r="AY1946" s="68">
        <f t="shared" si="611"/>
        <v>-0.62284448547017923</v>
      </c>
      <c r="AZ1946" s="68">
        <f t="shared" si="612"/>
        <v>0.23831726960244967</v>
      </c>
      <c r="BA1946" s="68">
        <f t="shared" si="613"/>
        <v>0.48817749805009414</v>
      </c>
      <c r="BB1946" s="68">
        <f t="shared" si="614"/>
        <v>-0.62284448547017923</v>
      </c>
    </row>
    <row r="1947" spans="1:54" x14ac:dyDescent="0.3">
      <c r="A1947" s="64">
        <v>28609</v>
      </c>
      <c r="B1947" s="57">
        <v>9.2390000000000008</v>
      </c>
      <c r="C1947" s="57">
        <v>115.005</v>
      </c>
      <c r="D1947" s="57">
        <v>4.2549999999999999</v>
      </c>
      <c r="E1947" s="57">
        <f t="shared" si="599"/>
        <v>4.2549999999999999</v>
      </c>
      <c r="F1947" s="57">
        <f t="shared" si="600"/>
        <v>0</v>
      </c>
      <c r="G1947" s="57">
        <f t="shared" si="601"/>
        <v>0.57362023966470765</v>
      </c>
      <c r="H1947" s="57">
        <f>IF(Q1946&gt;SetUp!$B$56,SetUp!$B$56,Q1946)</f>
        <v>19.450224012087585</v>
      </c>
      <c r="I1947" s="57">
        <f t="shared" si="615"/>
        <v>2.9993359877742169</v>
      </c>
      <c r="J1947" s="57">
        <f>MIN(F1947,H1947,(1-EXP(-SetUp!$B$52*H1947/SetUp!$B$56))*F1947)</f>
        <v>0</v>
      </c>
      <c r="K1947" s="57">
        <f t="shared" si="602"/>
        <v>19.450224012087585</v>
      </c>
      <c r="L1947" s="57">
        <f>IF(I1947&lt;=0,0,MIN(SetUp!$B$50*I1947^SetUp!$B$55,I1947))</f>
        <v>0.12766486250577055</v>
      </c>
      <c r="M1947" s="57">
        <f t="shared" si="603"/>
        <v>2.8716711252684464</v>
      </c>
      <c r="N1947" s="57">
        <f>IF(SetUp!$B$62=0,X1947,(B1947-E1947)*(1-(H1947/SetUp!$B$66/SetUp!$B$56)))</f>
        <v>4.4103797603352932</v>
      </c>
      <c r="O1947" s="57">
        <f>K1947*SetUp!$B$65</f>
        <v>0</v>
      </c>
      <c r="P1947" s="57">
        <f>MIN(SetUp!$B$54*L1947^SetUp!$B$51,L1947)</f>
        <v>6.7858092965741787E-2</v>
      </c>
      <c r="Q1947" s="57">
        <f t="shared" si="604"/>
        <v>23.860603772422877</v>
      </c>
      <c r="R1947" s="57">
        <f>IF((H1947+N1947-O1947)&gt;SetUp!$B$56,T1946+H1947+N1947-O1947-SetUp!$B$56,T1946)</f>
        <v>0</v>
      </c>
      <c r="S1947" s="57">
        <f>R1947*SetUp!$B$65</f>
        <v>0</v>
      </c>
      <c r="T1947" s="57">
        <f>IF((R1947-S1947)&lt;SetUp!$B$53,R1947-S1947,SetUp!$B$53)</f>
        <v>0</v>
      </c>
      <c r="U1947" s="57">
        <f t="shared" si="605"/>
        <v>2.8716711252684464</v>
      </c>
      <c r="V1947" s="57">
        <f>(L1947-P1947)/1000*SetUp!$B$13*1000000/SetUp!$B$48</f>
        <v>3.4016704798408637</v>
      </c>
      <c r="W1947" s="57">
        <f t="shared" si="616"/>
        <v>-1.3600232051658168E-15</v>
      </c>
      <c r="X1947" s="57">
        <f>MAX((SetUp!$B$56*(1-($H1947/SetUp!$B$56)^2)*TANH(($B1947-$D1947)/SetUp!$B$56))/(1+$H1947/SetUp!$B$56*TANH(($B1947-$D1947)/SetUp!$B$56)),0)</f>
        <v>4.4103797603352932</v>
      </c>
      <c r="AP1947" s="64">
        <v>29375</v>
      </c>
      <c r="AQ1947" s="55">
        <v>6</v>
      </c>
      <c r="AR1947" s="55">
        <v>155</v>
      </c>
      <c r="AS1947" s="66">
        <f t="shared" si="606"/>
        <v>0</v>
      </c>
      <c r="AT1947" s="66">
        <f t="shared" si="607"/>
        <v>0.23226031417472898</v>
      </c>
      <c r="AU1947" s="55" t="str">
        <f>IF(OR($AP1947&lt;SetUp!$B$97,$AP1947&gt;SetUp!$B$98),"Não","Sim")</f>
        <v>Não</v>
      </c>
      <c r="AV1947" s="68">
        <f t="shared" si="608"/>
        <v>0</v>
      </c>
      <c r="AW1947" s="68">
        <f t="shared" si="609"/>
        <v>0.48193393133782247</v>
      </c>
      <c r="AX1947" s="68">
        <f t="shared" si="610"/>
        <v>0</v>
      </c>
      <c r="AY1947" s="68">
        <f t="shared" si="611"/>
        <v>-0.63402499083396002</v>
      </c>
      <c r="AZ1947" s="68">
        <f t="shared" si="612"/>
        <v>0.23226031417472898</v>
      </c>
      <c r="BA1947" s="68">
        <f t="shared" si="613"/>
        <v>0.48193393133782247</v>
      </c>
      <c r="BB1947" s="68">
        <f t="shared" si="614"/>
        <v>-0.63402499083396002</v>
      </c>
    </row>
    <row r="1948" spans="1:54" x14ac:dyDescent="0.3">
      <c r="A1948" s="64">
        <v>28610</v>
      </c>
      <c r="B1948" s="57">
        <v>4.9240000000000004</v>
      </c>
      <c r="C1948" s="57">
        <v>76.950999999999993</v>
      </c>
      <c r="D1948" s="57">
        <v>4.2549999999999999</v>
      </c>
      <c r="E1948" s="57">
        <f t="shared" si="599"/>
        <v>4.2549999999999999</v>
      </c>
      <c r="F1948" s="57">
        <f t="shared" si="600"/>
        <v>0</v>
      </c>
      <c r="G1948" s="57">
        <f t="shared" si="601"/>
        <v>9.5245361903792736E-2</v>
      </c>
      <c r="H1948" s="57">
        <f>IF(Q1947&gt;SetUp!$B$56,SetUp!$B$56,Q1947)</f>
        <v>23.860603772422877</v>
      </c>
      <c r="I1948" s="57">
        <f t="shared" si="615"/>
        <v>2.9669164871722389</v>
      </c>
      <c r="J1948" s="57">
        <f>MIN(F1948,H1948,(1-EXP(-SetUp!$B$52*H1948/SetUp!$B$56))*F1948)</f>
        <v>0</v>
      </c>
      <c r="K1948" s="57">
        <f t="shared" si="602"/>
        <v>23.860603772422877</v>
      </c>
      <c r="L1948" s="57">
        <f>IF(I1948&lt;=0,0,MIN(SetUp!$B$50*I1948^SetUp!$B$55,I1948))</f>
        <v>0.12537329915677528</v>
      </c>
      <c r="M1948" s="57">
        <f t="shared" si="603"/>
        <v>2.8415431880154638</v>
      </c>
      <c r="N1948" s="57">
        <f>IF(SetUp!$B$62=0,X1948,(B1948-E1948)*(1-(H1948/SetUp!$B$66/SetUp!$B$56)))</f>
        <v>0.57375463809620775</v>
      </c>
      <c r="O1948" s="57">
        <f>K1948*SetUp!$B$65</f>
        <v>0</v>
      </c>
      <c r="P1948" s="57">
        <f>MIN(SetUp!$B$54*L1948^SetUp!$B$51,L1948)</f>
        <v>6.6660588619828862E-2</v>
      </c>
      <c r="Q1948" s="57">
        <f t="shared" si="604"/>
        <v>24.434358410519085</v>
      </c>
      <c r="R1948" s="57">
        <f>IF((H1948+N1948-O1948)&gt;SetUp!$B$56,T1947+H1948+N1948-O1948-SetUp!$B$56,T1947)</f>
        <v>0</v>
      </c>
      <c r="S1948" s="57">
        <f>R1948*SetUp!$B$65</f>
        <v>0</v>
      </c>
      <c r="T1948" s="57">
        <f>IF((R1948-S1948)&lt;SetUp!$B$53,R1948-S1948,SetUp!$B$53)</f>
        <v>0</v>
      </c>
      <c r="U1948" s="57">
        <f t="shared" si="605"/>
        <v>2.8415431880154638</v>
      </c>
      <c r="V1948" s="57">
        <f>(L1948-P1948)/1000*SetUp!$B$13*1000000/SetUp!$B$48</f>
        <v>3.339442938667645</v>
      </c>
      <c r="W1948" s="57">
        <f t="shared" si="616"/>
        <v>6.3837823915946501E-16</v>
      </c>
      <c r="X1948" s="57">
        <f>MAX((SetUp!$B$56*(1-($H1948/SetUp!$B$56)^2)*TANH(($B1948-$D1948)/SetUp!$B$56))/(1+$H1948/SetUp!$B$56*TANH(($B1948-$D1948)/SetUp!$B$56)),0)</f>
        <v>0.57375463809620775</v>
      </c>
      <c r="AP1948" s="64">
        <v>29376</v>
      </c>
      <c r="AQ1948" s="55">
        <v>6</v>
      </c>
      <c r="AR1948" s="55">
        <v>156</v>
      </c>
      <c r="AS1948" s="66">
        <f t="shared" si="606"/>
        <v>0</v>
      </c>
      <c r="AT1948" s="66">
        <f t="shared" si="607"/>
        <v>0.22641609360693307</v>
      </c>
      <c r="AU1948" s="55" t="str">
        <f>IF(OR($AP1948&lt;SetUp!$B$97,$AP1948&gt;SetUp!$B$98),"Não","Sim")</f>
        <v>Não</v>
      </c>
      <c r="AV1948" s="68">
        <f t="shared" si="608"/>
        <v>0</v>
      </c>
      <c r="AW1948" s="68">
        <f t="shared" si="609"/>
        <v>0.47583200145317367</v>
      </c>
      <c r="AX1948" s="68">
        <f t="shared" si="610"/>
        <v>0</v>
      </c>
      <c r="AY1948" s="68">
        <f t="shared" si="611"/>
        <v>-0.64509270682882891</v>
      </c>
      <c r="AZ1948" s="68">
        <f t="shared" si="612"/>
        <v>0.22641609360693307</v>
      </c>
      <c r="BA1948" s="68">
        <f t="shared" si="613"/>
        <v>0.47583200145317367</v>
      </c>
      <c r="BB1948" s="68">
        <f t="shared" si="614"/>
        <v>-0.64509270682882891</v>
      </c>
    </row>
    <row r="1949" spans="1:54" x14ac:dyDescent="0.3">
      <c r="A1949" s="64">
        <v>28611</v>
      </c>
      <c r="B1949" s="57">
        <v>5.077</v>
      </c>
      <c r="C1949" s="57">
        <v>62.872</v>
      </c>
      <c r="D1949" s="57">
        <v>3.5880000000000001</v>
      </c>
      <c r="E1949" s="57">
        <f t="shared" si="599"/>
        <v>3.5880000000000001</v>
      </c>
      <c r="F1949" s="57">
        <f t="shared" si="600"/>
        <v>0</v>
      </c>
      <c r="G1949" s="57">
        <f t="shared" si="601"/>
        <v>0.22846259125803958</v>
      </c>
      <c r="H1949" s="57">
        <f>IF(Q1948&gt;SetUp!$B$56,SetUp!$B$56,Q1948)</f>
        <v>24.434358410519085</v>
      </c>
      <c r="I1949" s="57">
        <f t="shared" si="615"/>
        <v>3.0700057792735036</v>
      </c>
      <c r="J1949" s="57">
        <f>MIN(F1949,H1949,(1-EXP(-SetUp!$B$52*H1949/SetUp!$B$56))*F1949)</f>
        <v>0</v>
      </c>
      <c r="K1949" s="57">
        <f t="shared" si="602"/>
        <v>24.434358410519085</v>
      </c>
      <c r="L1949" s="57">
        <f>IF(I1949&lt;=0,0,MIN(SetUp!$B$50*I1949^SetUp!$B$55,I1949))</f>
        <v>0.13271749404204869</v>
      </c>
      <c r="M1949" s="57">
        <f t="shared" si="603"/>
        <v>2.937288285231455</v>
      </c>
      <c r="N1949" s="57">
        <f>IF(SetUp!$B$62=0,X1949,(B1949-E1949)*(1-(H1949/SetUp!$B$66/SetUp!$B$56)))</f>
        <v>1.2605374087419603</v>
      </c>
      <c r="O1949" s="57">
        <f>K1949*SetUp!$B$65</f>
        <v>0</v>
      </c>
      <c r="P1949" s="57">
        <f>MIN(SetUp!$B$54*L1949^SetUp!$B$51,L1949)</f>
        <v>7.0497168653622599E-2</v>
      </c>
      <c r="Q1949" s="57">
        <f t="shared" si="604"/>
        <v>25.694895819261045</v>
      </c>
      <c r="R1949" s="57">
        <f>IF((H1949+N1949-O1949)&gt;SetUp!$B$56,T1948+H1949+N1949-O1949-SetUp!$B$56,T1948)</f>
        <v>0</v>
      </c>
      <c r="S1949" s="57">
        <f>R1949*SetUp!$B$65</f>
        <v>0</v>
      </c>
      <c r="T1949" s="57">
        <f>IF((R1949-S1949)&lt;SetUp!$B$53,R1949-S1949,SetUp!$B$53)</f>
        <v>0</v>
      </c>
      <c r="U1949" s="57">
        <f t="shared" si="605"/>
        <v>2.937288285231455</v>
      </c>
      <c r="V1949" s="57">
        <f>(L1949-P1949)/1000*SetUp!$B$13*1000000/SetUp!$B$48</f>
        <v>3.5389479443166101</v>
      </c>
      <c r="W1949" s="57">
        <f t="shared" si="616"/>
        <v>2.3314683517128287E-15</v>
      </c>
      <c r="X1949" s="57">
        <f>MAX((SetUp!$B$56*(1-($H1949/SetUp!$B$56)^2)*TANH(($B1949-$D1949)/SetUp!$B$56))/(1+$H1949/SetUp!$B$56*TANH(($B1949-$D1949)/SetUp!$B$56)),0)</f>
        <v>1.2605374087419603</v>
      </c>
      <c r="AP1949" s="64">
        <v>29377</v>
      </c>
      <c r="AQ1949" s="55">
        <v>6</v>
      </c>
      <c r="AR1949" s="55">
        <v>157</v>
      </c>
      <c r="AS1949" s="66">
        <f t="shared" si="606"/>
        <v>0</v>
      </c>
      <c r="AT1949" s="66">
        <f t="shared" si="607"/>
        <v>0.220775103546931</v>
      </c>
      <c r="AU1949" s="55" t="str">
        <f>IF(OR($AP1949&lt;SetUp!$B$97,$AP1949&gt;SetUp!$B$98),"Não","Sim")</f>
        <v>Não</v>
      </c>
      <c r="AV1949" s="68">
        <f t="shared" si="608"/>
        <v>0</v>
      </c>
      <c r="AW1949" s="68">
        <f t="shared" si="609"/>
        <v>0.46986711264668335</v>
      </c>
      <c r="AX1949" s="68">
        <f t="shared" si="610"/>
        <v>0</v>
      </c>
      <c r="AY1949" s="68">
        <f t="shared" si="611"/>
        <v>-0.6560499028713348</v>
      </c>
      <c r="AZ1949" s="68">
        <f t="shared" si="612"/>
        <v>0.220775103546931</v>
      </c>
      <c r="BA1949" s="68">
        <f t="shared" si="613"/>
        <v>0.46986711264668335</v>
      </c>
      <c r="BB1949" s="68">
        <f t="shared" si="614"/>
        <v>-0.6560499028713348</v>
      </c>
    </row>
    <row r="1950" spans="1:54" x14ac:dyDescent="0.3">
      <c r="A1950" s="64">
        <v>28612</v>
      </c>
      <c r="B1950" s="57">
        <v>7.0069999999999997</v>
      </c>
      <c r="C1950" s="57">
        <v>31.858000000000001</v>
      </c>
      <c r="D1950" s="57">
        <v>3.5880000000000001</v>
      </c>
      <c r="E1950" s="57">
        <f t="shared" si="599"/>
        <v>3.5880000000000001</v>
      </c>
      <c r="F1950" s="57">
        <f t="shared" si="600"/>
        <v>0</v>
      </c>
      <c r="G1950" s="57">
        <f t="shared" si="601"/>
        <v>0.61393402160918908</v>
      </c>
      <c r="H1950" s="57">
        <f>IF(Q1949&gt;SetUp!$B$56,SetUp!$B$56,Q1949)</f>
        <v>25.694895819261045</v>
      </c>
      <c r="I1950" s="57">
        <f t="shared" si="615"/>
        <v>3.5512223068406441</v>
      </c>
      <c r="J1950" s="57">
        <f>MIN(F1950,H1950,(1-EXP(-SetUp!$B$52*H1950/SetUp!$B$56))*F1950)</f>
        <v>0</v>
      </c>
      <c r="K1950" s="57">
        <f t="shared" si="602"/>
        <v>25.694895819261045</v>
      </c>
      <c r="L1950" s="57">
        <f>IF(I1950&lt;=0,0,MIN(SetUp!$B$50*I1950^SetUp!$B$55,I1950))</f>
        <v>0.16917101347825483</v>
      </c>
      <c r="M1950" s="57">
        <f t="shared" si="603"/>
        <v>3.3820512933623892</v>
      </c>
      <c r="N1950" s="57">
        <f>IF(SetUp!$B$62=0,X1950,(B1950-E1950)*(1-(H1950/SetUp!$B$66/SetUp!$B$56)))</f>
        <v>2.8050659783908105</v>
      </c>
      <c r="O1950" s="57">
        <f>K1950*SetUp!$B$65</f>
        <v>0</v>
      </c>
      <c r="P1950" s="57">
        <f>MIN(SetUp!$B$54*L1950^SetUp!$B$51,L1950)</f>
        <v>8.9490397009196226E-2</v>
      </c>
      <c r="Q1950" s="57">
        <f t="shared" si="604"/>
        <v>28.499961797651856</v>
      </c>
      <c r="R1950" s="57">
        <f>IF((H1950+N1950-O1950)&gt;SetUp!$B$56,T1949+H1950+N1950-O1950-SetUp!$B$56,T1949)</f>
        <v>0</v>
      </c>
      <c r="S1950" s="57">
        <f>R1950*SetUp!$B$65</f>
        <v>0</v>
      </c>
      <c r="T1950" s="57">
        <f>IF((R1950-S1950)&lt;SetUp!$B$53,R1950-S1950,SetUp!$B$53)</f>
        <v>0</v>
      </c>
      <c r="U1950" s="57">
        <f t="shared" si="605"/>
        <v>3.3820512933623892</v>
      </c>
      <c r="V1950" s="57">
        <f>(L1950-P1950)/1000*SetUp!$B$13*1000000/SetUp!$B$48</f>
        <v>4.5320488456897188</v>
      </c>
      <c r="W1950" s="57">
        <f t="shared" si="616"/>
        <v>-1.4155343563970746E-15</v>
      </c>
      <c r="X1950" s="57">
        <f>MAX((SetUp!$B$56*(1-($H1950/SetUp!$B$56)^2)*TANH(($B1950-$D1950)/SetUp!$B$56))/(1+$H1950/SetUp!$B$56*TANH(($B1950-$D1950)/SetUp!$B$56)),0)</f>
        <v>2.8050659783908105</v>
      </c>
      <c r="AP1950" s="64">
        <v>29378</v>
      </c>
      <c r="AQ1950" s="55">
        <v>6</v>
      </c>
      <c r="AR1950" s="55">
        <v>158</v>
      </c>
      <c r="AS1950" s="66">
        <f t="shared" si="606"/>
        <v>0</v>
      </c>
      <c r="AT1950" s="66">
        <f t="shared" si="607"/>
        <v>0.215328353566652</v>
      </c>
      <c r="AU1950" s="55" t="str">
        <f>IF(OR($AP1950&lt;SetUp!$B$97,$AP1950&gt;SetUp!$B$98),"Não","Sim")</f>
        <v>Não</v>
      </c>
      <c r="AV1950" s="68">
        <f t="shared" si="608"/>
        <v>0</v>
      </c>
      <c r="AW1950" s="68">
        <f t="shared" si="609"/>
        <v>0.46403486244748032</v>
      </c>
      <c r="AX1950" s="68">
        <f t="shared" si="610"/>
        <v>0</v>
      </c>
      <c r="AY1950" s="68">
        <f t="shared" si="611"/>
        <v>-0.66689878027039051</v>
      </c>
      <c r="AZ1950" s="68">
        <f t="shared" si="612"/>
        <v>0.215328353566652</v>
      </c>
      <c r="BA1950" s="68">
        <f t="shared" si="613"/>
        <v>0.46403486244748032</v>
      </c>
      <c r="BB1950" s="68">
        <f t="shared" si="614"/>
        <v>-0.66689878027039051</v>
      </c>
    </row>
    <row r="1951" spans="1:54" x14ac:dyDescent="0.3">
      <c r="A1951" s="64">
        <v>28613</v>
      </c>
      <c r="B1951" s="57">
        <v>14.263999999999999</v>
      </c>
      <c r="C1951" s="57">
        <v>15.875999999999999</v>
      </c>
      <c r="D1951" s="57">
        <v>3.5880000000000001</v>
      </c>
      <c r="E1951" s="57">
        <f t="shared" si="599"/>
        <v>3.5880000000000001</v>
      </c>
      <c r="F1951" s="57">
        <f t="shared" si="600"/>
        <v>0</v>
      </c>
      <c r="G1951" s="57">
        <f t="shared" si="601"/>
        <v>2.7769787746443519</v>
      </c>
      <c r="H1951" s="57">
        <f>IF(Q1950&gt;SetUp!$B$56,SetUp!$B$56,Q1950)</f>
        <v>28.499961797651856</v>
      </c>
      <c r="I1951" s="57">
        <f t="shared" si="615"/>
        <v>6.1590300680067411</v>
      </c>
      <c r="J1951" s="57">
        <f>MIN(F1951,H1951,(1-EXP(-SetUp!$B$52*H1951/SetUp!$B$56))*F1951)</f>
        <v>0</v>
      </c>
      <c r="K1951" s="57">
        <f t="shared" si="602"/>
        <v>28.499961797651856</v>
      </c>
      <c r="L1951" s="57">
        <f>IF(I1951&lt;=0,0,MIN(SetUp!$B$50*I1951^SetUp!$B$55,I1951))</f>
        <v>0.4235292328153536</v>
      </c>
      <c r="M1951" s="57">
        <f t="shared" si="603"/>
        <v>5.7355008351913872</v>
      </c>
      <c r="N1951" s="57">
        <f>IF(SetUp!$B$62=0,X1951,(B1951-E1951)*(1-(H1951/SetUp!$B$66/SetUp!$B$56)))</f>
        <v>7.8990212253556464</v>
      </c>
      <c r="O1951" s="57">
        <f>K1951*SetUp!$B$65</f>
        <v>0</v>
      </c>
      <c r="P1951" s="57">
        <f>MIN(SetUp!$B$54*L1951^SetUp!$B$51,L1951)</f>
        <v>0.22057365926996131</v>
      </c>
      <c r="Q1951" s="57">
        <f t="shared" si="604"/>
        <v>36.398983023007503</v>
      </c>
      <c r="R1951" s="57">
        <f>IF((H1951+N1951-O1951)&gt;SetUp!$B$56,T1950+H1951+N1951-O1951-SetUp!$B$56,T1950)</f>
        <v>0</v>
      </c>
      <c r="S1951" s="57">
        <f>R1951*SetUp!$B$65</f>
        <v>0</v>
      </c>
      <c r="T1951" s="57">
        <f>IF((R1951-S1951)&lt;SetUp!$B$53,R1951-S1951,SetUp!$B$53)</f>
        <v>0</v>
      </c>
      <c r="U1951" s="57">
        <f t="shared" si="605"/>
        <v>5.7355008351913872</v>
      </c>
      <c r="V1951" s="57">
        <f>(L1951-P1951)/1000*SetUp!$B$13*1000000/SetUp!$B$48</f>
        <v>11.54364277753632</v>
      </c>
      <c r="W1951" s="57">
        <f t="shared" si="616"/>
        <v>0</v>
      </c>
      <c r="X1951" s="57">
        <f>MAX((SetUp!$B$56*(1-($H1951/SetUp!$B$56)^2)*TANH(($B1951-$D1951)/SetUp!$B$56))/(1+$H1951/SetUp!$B$56*TANH(($B1951-$D1951)/SetUp!$B$56)),0)</f>
        <v>7.8990212253556464</v>
      </c>
      <c r="AP1951" s="64">
        <v>29379</v>
      </c>
      <c r="AQ1951" s="55">
        <v>6</v>
      </c>
      <c r="AR1951" s="55">
        <v>159</v>
      </c>
      <c r="AS1951" s="66">
        <f t="shared" si="606"/>
        <v>0</v>
      </c>
      <c r="AT1951" s="66">
        <f t="shared" si="607"/>
        <v>0.21006733462710714</v>
      </c>
      <c r="AU1951" s="55" t="str">
        <f>IF(OR($AP1951&lt;SetUp!$B$97,$AP1951&gt;SetUp!$B$98),"Não","Sim")</f>
        <v>Não</v>
      </c>
      <c r="AV1951" s="68">
        <f t="shared" si="608"/>
        <v>0</v>
      </c>
      <c r="AW1951" s="68">
        <f t="shared" si="609"/>
        <v>0.45833103170864087</v>
      </c>
      <c r="AX1951" s="68">
        <f t="shared" si="610"/>
        <v>0</v>
      </c>
      <c r="AY1951" s="68">
        <f t="shared" si="611"/>
        <v>-0.67764147493401949</v>
      </c>
      <c r="AZ1951" s="68">
        <f t="shared" si="612"/>
        <v>0.21006733462710714</v>
      </c>
      <c r="BA1951" s="68">
        <f t="shared" si="613"/>
        <v>0.45833103170864087</v>
      </c>
      <c r="BB1951" s="68">
        <f t="shared" si="614"/>
        <v>-0.67764147493401949</v>
      </c>
    </row>
    <row r="1952" spans="1:54" x14ac:dyDescent="0.3">
      <c r="A1952" s="64">
        <v>28614</v>
      </c>
      <c r="B1952" s="57">
        <v>8.0109999999999992</v>
      </c>
      <c r="C1952" s="57">
        <v>14.737</v>
      </c>
      <c r="D1952" s="57">
        <v>3.5880000000000001</v>
      </c>
      <c r="E1952" s="57">
        <f t="shared" si="599"/>
        <v>3.5880000000000001</v>
      </c>
      <c r="F1952" s="57">
        <f t="shared" si="600"/>
        <v>0</v>
      </c>
      <c r="G1952" s="57">
        <f t="shared" si="601"/>
        <v>1.5482248104377656</v>
      </c>
      <c r="H1952" s="57">
        <f>IF(Q1951&gt;SetUp!$B$56,SetUp!$B$56,Q1951)</f>
        <v>36.398983023007503</v>
      </c>
      <c r="I1952" s="57">
        <f t="shared" si="615"/>
        <v>7.2837256456291524</v>
      </c>
      <c r="J1952" s="57">
        <f>MIN(F1952,H1952,(1-EXP(-SetUp!$B$52*H1952/SetUp!$B$56))*F1952)</f>
        <v>0</v>
      </c>
      <c r="K1952" s="57">
        <f t="shared" si="602"/>
        <v>36.398983023007503</v>
      </c>
      <c r="L1952" s="57">
        <f>IF(I1952&lt;=0,0,MIN(SetUp!$B$50*I1952^SetUp!$B$55,I1952))</f>
        <v>0.5601256780776479</v>
      </c>
      <c r="M1952" s="57">
        <f t="shared" si="603"/>
        <v>6.7235999675515048</v>
      </c>
      <c r="N1952" s="57">
        <f>IF(SetUp!$B$62=0,X1952,(B1952-E1952)*(1-(H1952/SetUp!$B$66/SetUp!$B$56)))</f>
        <v>2.8747751895622335</v>
      </c>
      <c r="O1952" s="57">
        <f>K1952*SetUp!$B$65</f>
        <v>0</v>
      </c>
      <c r="P1952" s="57">
        <f>MIN(SetUp!$B$54*L1952^SetUp!$B$51,L1952)</f>
        <v>0.29032902565614893</v>
      </c>
      <c r="Q1952" s="57">
        <f t="shared" si="604"/>
        <v>39.273758212569739</v>
      </c>
      <c r="R1952" s="57">
        <f>IF((H1952+N1952-O1952)&gt;SetUp!$B$56,T1951+H1952+N1952-O1952-SetUp!$B$56,T1951)</f>
        <v>0</v>
      </c>
      <c r="S1952" s="57">
        <f>R1952*SetUp!$B$65</f>
        <v>0</v>
      </c>
      <c r="T1952" s="57">
        <f>IF((R1952-S1952)&lt;SetUp!$B$53,R1952-S1952,SetUp!$B$53)</f>
        <v>0</v>
      </c>
      <c r="U1952" s="57">
        <f t="shared" si="605"/>
        <v>6.7235999675515048</v>
      </c>
      <c r="V1952" s="57">
        <f>(L1952-P1952)/1000*SetUp!$B$13*1000000/SetUp!$B$48</f>
        <v>15.34540847399961</v>
      </c>
      <c r="W1952" s="57">
        <f t="shared" si="616"/>
        <v>4.7739590058881731E-15</v>
      </c>
      <c r="X1952" s="57">
        <f>MAX((SetUp!$B$56*(1-($H1952/SetUp!$B$56)^2)*TANH(($B1952-$D1952)/SetUp!$B$56))/(1+$H1952/SetUp!$B$56*TANH(($B1952-$D1952)/SetUp!$B$56)),0)</f>
        <v>2.8747751895622335</v>
      </c>
      <c r="AP1952" s="64">
        <v>29380</v>
      </c>
      <c r="AQ1952" s="55">
        <v>6</v>
      </c>
      <c r="AR1952" s="55">
        <v>160</v>
      </c>
      <c r="AS1952" s="66">
        <f t="shared" si="606"/>
        <v>0</v>
      </c>
      <c r="AT1952" s="66">
        <f t="shared" si="607"/>
        <v>0.20498398889831737</v>
      </c>
      <c r="AU1952" s="55" t="str">
        <f>IF(OR($AP1952&lt;SetUp!$B$97,$AP1952&gt;SetUp!$B$98),"Não","Sim")</f>
        <v>Não</v>
      </c>
      <c r="AV1952" s="68">
        <f t="shared" si="608"/>
        <v>0</v>
      </c>
      <c r="AW1952" s="68">
        <f t="shared" si="609"/>
        <v>0.45275157525768739</v>
      </c>
      <c r="AX1952" s="68">
        <f t="shared" si="610"/>
        <v>0</v>
      </c>
      <c r="AY1952" s="68">
        <f t="shared" si="611"/>
        <v>-0.68828005994263486</v>
      </c>
      <c r="AZ1952" s="68">
        <f t="shared" si="612"/>
        <v>0.20498398889831737</v>
      </c>
      <c r="BA1952" s="68">
        <f t="shared" si="613"/>
        <v>0.45275157525768739</v>
      </c>
      <c r="BB1952" s="68">
        <f t="shared" si="614"/>
        <v>-0.68828005994263486</v>
      </c>
    </row>
    <row r="1953" spans="1:54" x14ac:dyDescent="0.3">
      <c r="A1953" s="64">
        <v>28615</v>
      </c>
      <c r="B1953" s="57">
        <v>5.4290000000000003</v>
      </c>
      <c r="C1953" s="57">
        <v>36.472999999999999</v>
      </c>
      <c r="D1953" s="57">
        <v>3.5880000000000001</v>
      </c>
      <c r="E1953" s="57">
        <f t="shared" si="599"/>
        <v>3.5880000000000001</v>
      </c>
      <c r="F1953" s="57">
        <f t="shared" si="600"/>
        <v>0</v>
      </c>
      <c r="G1953" s="57">
        <f t="shared" si="601"/>
        <v>0.71347828418326942</v>
      </c>
      <c r="H1953" s="57">
        <f>IF(Q1952&gt;SetUp!$B$56,SetUp!$B$56,Q1952)</f>
        <v>39.273758212569739</v>
      </c>
      <c r="I1953" s="57">
        <f t="shared" si="615"/>
        <v>7.437078251734774</v>
      </c>
      <c r="J1953" s="57">
        <f>MIN(F1953,H1953,(1-EXP(-SetUp!$B$52*H1953/SetUp!$B$56))*F1953)</f>
        <v>0</v>
      </c>
      <c r="K1953" s="57">
        <f t="shared" si="602"/>
        <v>39.273758212569739</v>
      </c>
      <c r="L1953" s="57">
        <f>IF(I1953&lt;=0,0,MIN(SetUp!$B$50*I1953^SetUp!$B$55,I1953))</f>
        <v>0.57991824112553103</v>
      </c>
      <c r="M1953" s="57">
        <f t="shared" si="603"/>
        <v>6.8571600106092427</v>
      </c>
      <c r="N1953" s="57">
        <f>IF(SetUp!$B$62=0,X1953,(B1953-E1953)*(1-(H1953/SetUp!$B$66/SetUp!$B$56)))</f>
        <v>1.1275217158167308</v>
      </c>
      <c r="O1953" s="57">
        <f>K1953*SetUp!$B$65</f>
        <v>0</v>
      </c>
      <c r="P1953" s="57">
        <f>MIN(SetUp!$B$54*L1953^SetUp!$B$51,L1953)</f>
        <v>0.3004105509883398</v>
      </c>
      <c r="Q1953" s="57">
        <f t="shared" si="604"/>
        <v>40.401279928386472</v>
      </c>
      <c r="R1953" s="57">
        <f>IF((H1953+N1953-O1953)&gt;SetUp!$B$56,T1952+H1953+N1953-O1953-SetUp!$B$56,T1952)</f>
        <v>0</v>
      </c>
      <c r="S1953" s="57">
        <f>R1953*SetUp!$B$65</f>
        <v>0</v>
      </c>
      <c r="T1953" s="57">
        <f>IF((R1953-S1953)&lt;SetUp!$B$53,R1953-S1953,SetUp!$B$53)</f>
        <v>0</v>
      </c>
      <c r="U1953" s="57">
        <f t="shared" si="605"/>
        <v>6.8571600106092427</v>
      </c>
      <c r="V1953" s="57">
        <f>(L1953-P1953)/1000*SetUp!$B$13*1000000/SetUp!$B$48</f>
        <v>15.897749798905684</v>
      </c>
      <c r="W1953" s="57">
        <f t="shared" si="616"/>
        <v>1.5543122344752192E-15</v>
      </c>
      <c r="X1953" s="57">
        <f>MAX((SetUp!$B$56*(1-($H1953/SetUp!$B$56)^2)*TANH(($B1953-$D1953)/SetUp!$B$56))/(1+$H1953/SetUp!$B$56*TANH(($B1953-$D1953)/SetUp!$B$56)),0)</f>
        <v>1.1275217158167308</v>
      </c>
      <c r="AP1953" s="64">
        <v>29381</v>
      </c>
      <c r="AQ1953" s="55">
        <v>6</v>
      </c>
      <c r="AR1953" s="55">
        <v>161</v>
      </c>
      <c r="AS1953" s="66">
        <f t="shared" si="606"/>
        <v>0</v>
      </c>
      <c r="AT1953" s="66">
        <f t="shared" si="607"/>
        <v>0.20025242396461845</v>
      </c>
      <c r="AU1953" s="55" t="str">
        <f>IF(OR($AP1953&lt;SetUp!$B$97,$AP1953&gt;SetUp!$B$98),"Não","Sim")</f>
        <v>Não</v>
      </c>
      <c r="AV1953" s="68">
        <f t="shared" si="608"/>
        <v>0</v>
      </c>
      <c r="AW1953" s="68">
        <f t="shared" si="609"/>
        <v>0.44749572507971341</v>
      </c>
      <c r="AX1953" s="68">
        <f t="shared" si="610"/>
        <v>0</v>
      </c>
      <c r="AY1953" s="68">
        <f t="shared" si="611"/>
        <v>-0.69842221827450235</v>
      </c>
      <c r="AZ1953" s="68">
        <f t="shared" si="612"/>
        <v>0.20025242396461845</v>
      </c>
      <c r="BA1953" s="68">
        <f t="shared" si="613"/>
        <v>0.44749572507971341</v>
      </c>
      <c r="BB1953" s="68">
        <f t="shared" si="614"/>
        <v>-0.69842221827450235</v>
      </c>
    </row>
    <row r="1954" spans="1:54" x14ac:dyDescent="0.3">
      <c r="A1954" s="64">
        <v>28616</v>
      </c>
      <c r="B1954" s="57">
        <v>2.6150000000000002</v>
      </c>
      <c r="C1954" s="57">
        <v>44.673999999999999</v>
      </c>
      <c r="D1954" s="57">
        <v>3.5880000000000001</v>
      </c>
      <c r="E1954" s="57">
        <f t="shared" si="599"/>
        <v>2.6150000000000002</v>
      </c>
      <c r="F1954" s="57">
        <f t="shared" si="600"/>
        <v>0.97299999999999986</v>
      </c>
      <c r="G1954" s="57">
        <f t="shared" si="601"/>
        <v>0</v>
      </c>
      <c r="H1954" s="57">
        <f>IF(Q1953&gt;SetUp!$B$56,SetUp!$B$56,Q1953)</f>
        <v>40.401279928386472</v>
      </c>
      <c r="I1954" s="57">
        <f t="shared" si="615"/>
        <v>6.8571600106092427</v>
      </c>
      <c r="J1954" s="57">
        <f>MIN(F1954,H1954,(1-EXP(-SetUp!$B$52*H1954/SetUp!$B$56))*F1954)</f>
        <v>0.97123582335162029</v>
      </c>
      <c r="K1954" s="57">
        <f t="shared" si="602"/>
        <v>39.430044105034852</v>
      </c>
      <c r="L1954" s="57">
        <f>IF(I1954&lt;=0,0,MIN(SetUp!$B$50*I1954^SetUp!$B$55,I1954))</f>
        <v>0.50652784440839527</v>
      </c>
      <c r="M1954" s="57">
        <f t="shared" si="603"/>
        <v>6.3506321662008478</v>
      </c>
      <c r="N1954" s="57">
        <f>IF(SetUp!$B$62=0,X1954,(B1954-E1954)*(1-(H1954/SetUp!$B$66/SetUp!$B$56)))</f>
        <v>0</v>
      </c>
      <c r="O1954" s="57">
        <f>K1954*SetUp!$B$65</f>
        <v>0</v>
      </c>
      <c r="P1954" s="57">
        <f>MIN(SetUp!$B$54*L1954^SetUp!$B$51,L1954)</f>
        <v>0.26299737593262817</v>
      </c>
      <c r="Q1954" s="57">
        <f t="shared" si="604"/>
        <v>39.430044105034852</v>
      </c>
      <c r="R1954" s="57">
        <f>IF((H1954+N1954-O1954)&gt;SetUp!$B$56,T1953+H1954+N1954-O1954-SetUp!$B$56,T1953)</f>
        <v>0</v>
      </c>
      <c r="S1954" s="57">
        <f>R1954*SetUp!$B$65</f>
        <v>0</v>
      </c>
      <c r="T1954" s="57">
        <f>IF((R1954-S1954)&lt;SetUp!$B$53,R1954-S1954,SetUp!$B$53)</f>
        <v>0</v>
      </c>
      <c r="U1954" s="57">
        <f t="shared" si="605"/>
        <v>6.3506321662008478</v>
      </c>
      <c r="V1954" s="57">
        <f>(L1954-P1954)/1000*SetUp!$B$13*1000000/SetUp!$B$48</f>
        <v>13.851448789611963</v>
      </c>
      <c r="W1954" s="57">
        <f t="shared" si="616"/>
        <v>-9.9920072216264089E-16</v>
      </c>
      <c r="X1954" s="57">
        <f>MAX((SetUp!$B$56*(1-($H1954/SetUp!$B$56)^2)*TANH(($B1954-$D1954)/SetUp!$B$56))/(1+$H1954/SetUp!$B$56*TANH(($B1954-$D1954)/SetUp!$B$56)),0)</f>
        <v>0</v>
      </c>
      <c r="AP1954" s="64">
        <v>29382</v>
      </c>
      <c r="AQ1954" s="55">
        <v>6</v>
      </c>
      <c r="AR1954" s="55">
        <v>162</v>
      </c>
      <c r="AS1954" s="66">
        <f t="shared" si="606"/>
        <v>0</v>
      </c>
      <c r="AT1954" s="66">
        <f t="shared" si="607"/>
        <v>0.25462960494688219</v>
      </c>
      <c r="AU1954" s="55" t="str">
        <f>IF(OR($AP1954&lt;SetUp!$B$97,$AP1954&gt;SetUp!$B$98),"Não","Sim")</f>
        <v>Não</v>
      </c>
      <c r="AV1954" s="68">
        <f t="shared" si="608"/>
        <v>0</v>
      </c>
      <c r="AW1954" s="68">
        <f t="shared" si="609"/>
        <v>0.50460836789225183</v>
      </c>
      <c r="AX1954" s="68">
        <f t="shared" si="610"/>
        <v>0</v>
      </c>
      <c r="AY1954" s="68">
        <f t="shared" si="611"/>
        <v>-0.59409110375540719</v>
      </c>
      <c r="AZ1954" s="68">
        <f t="shared" si="612"/>
        <v>0.25462960494688219</v>
      </c>
      <c r="BA1954" s="68">
        <f t="shared" si="613"/>
        <v>0.50460836789225183</v>
      </c>
      <c r="BB1954" s="68">
        <f t="shared" si="614"/>
        <v>-0.59409110375540719</v>
      </c>
    </row>
    <row r="1955" spans="1:54" x14ac:dyDescent="0.3">
      <c r="A1955" s="64">
        <v>28617</v>
      </c>
      <c r="B1955" s="57">
        <v>1.0229999999999999</v>
      </c>
      <c r="C1955" s="57">
        <v>20.74</v>
      </c>
      <c r="D1955" s="57">
        <v>3.5880000000000001</v>
      </c>
      <c r="E1955" s="57">
        <f t="shared" si="599"/>
        <v>1.0229999999999999</v>
      </c>
      <c r="F1955" s="57">
        <f t="shared" si="600"/>
        <v>2.5650000000000004</v>
      </c>
      <c r="G1955" s="57">
        <f t="shared" si="601"/>
        <v>0</v>
      </c>
      <c r="H1955" s="57">
        <f>IF(Q1954&gt;SetUp!$B$56,SetUp!$B$56,Q1954)</f>
        <v>39.430044105034852</v>
      </c>
      <c r="I1955" s="57">
        <f t="shared" si="615"/>
        <v>6.3506321662008478</v>
      </c>
      <c r="J1955" s="57">
        <f>MIN(F1955,H1955,(1-EXP(-SetUp!$B$52*H1955/SetUp!$B$56))*F1955)</f>
        <v>2.5595871845889309</v>
      </c>
      <c r="K1955" s="57">
        <f t="shared" si="602"/>
        <v>36.870456920445925</v>
      </c>
      <c r="L1955" s="57">
        <f>IF(I1955&lt;=0,0,MIN(SetUp!$B$50*I1955^SetUp!$B$55,I1955))</f>
        <v>0.44571554637036193</v>
      </c>
      <c r="M1955" s="57">
        <f t="shared" si="603"/>
        <v>5.9049166198304857</v>
      </c>
      <c r="N1955" s="57">
        <f>IF(SetUp!$B$62=0,X1955,(B1955-E1955)*(1-(H1955/SetUp!$B$66/SetUp!$B$56)))</f>
        <v>0</v>
      </c>
      <c r="O1955" s="57">
        <f>K1955*SetUp!$B$65</f>
        <v>0</v>
      </c>
      <c r="P1955" s="57">
        <f>MIN(SetUp!$B$54*L1955^SetUp!$B$51,L1955)</f>
        <v>0.23192673275492812</v>
      </c>
      <c r="Q1955" s="57">
        <f t="shared" si="604"/>
        <v>36.870456920445925</v>
      </c>
      <c r="R1955" s="57">
        <f>IF((H1955+N1955-O1955)&gt;SetUp!$B$56,T1954+H1955+N1955-O1955-SetUp!$B$56,T1954)</f>
        <v>0</v>
      </c>
      <c r="S1955" s="57">
        <f>R1955*SetUp!$B$65</f>
        <v>0</v>
      </c>
      <c r="T1955" s="57">
        <f>IF((R1955-S1955)&lt;SetUp!$B$53,R1955-S1955,SetUp!$B$53)</f>
        <v>0</v>
      </c>
      <c r="U1955" s="57">
        <f t="shared" si="605"/>
        <v>5.9049166198304857</v>
      </c>
      <c r="V1955" s="57">
        <f>(L1955-P1955)/1000*SetUp!$B$13*1000000/SetUp!$B$48</f>
        <v>12.159812372227854</v>
      </c>
      <c r="W1955" s="57">
        <f t="shared" si="616"/>
        <v>4.6629367034256575E-15</v>
      </c>
      <c r="X1955" s="57">
        <f>MAX((SetUp!$B$56*(1-($H1955/SetUp!$B$56)^2)*TANH(($B1955-$D1955)/SetUp!$B$56))/(1+$H1955/SetUp!$B$56*TANH(($B1955-$D1955)/SetUp!$B$56)),0)</f>
        <v>0</v>
      </c>
      <c r="AP1955" s="64">
        <v>29383</v>
      </c>
      <c r="AQ1955" s="55">
        <v>6</v>
      </c>
      <c r="AR1955" s="55">
        <v>163</v>
      </c>
      <c r="AS1955" s="66">
        <f t="shared" si="606"/>
        <v>0</v>
      </c>
      <c r="AT1955" s="66">
        <f t="shared" si="607"/>
        <v>0.24798931247557432</v>
      </c>
      <c r="AU1955" s="55" t="str">
        <f>IF(OR($AP1955&lt;SetUp!$B$97,$AP1955&gt;SetUp!$B$98),"Não","Sim")</f>
        <v>Não</v>
      </c>
      <c r="AV1955" s="68">
        <f t="shared" si="608"/>
        <v>0</v>
      </c>
      <c r="AW1955" s="68">
        <f t="shared" si="609"/>
        <v>0.49798525327119308</v>
      </c>
      <c r="AX1955" s="68">
        <f t="shared" si="610"/>
        <v>0</v>
      </c>
      <c r="AY1955" s="68">
        <f t="shared" si="611"/>
        <v>-0.6055670354354743</v>
      </c>
      <c r="AZ1955" s="68">
        <f t="shared" si="612"/>
        <v>0.24798931247557432</v>
      </c>
      <c r="BA1955" s="68">
        <f t="shared" si="613"/>
        <v>0.49798525327119308</v>
      </c>
      <c r="BB1955" s="68">
        <f t="shared" si="614"/>
        <v>-0.6055670354354743</v>
      </c>
    </row>
    <row r="1956" spans="1:54" x14ac:dyDescent="0.3">
      <c r="A1956" s="64">
        <v>28618</v>
      </c>
      <c r="B1956" s="57">
        <v>0.98399999999999999</v>
      </c>
      <c r="C1956" s="57">
        <v>11.454000000000001</v>
      </c>
      <c r="D1956" s="57">
        <v>3.5880000000000001</v>
      </c>
      <c r="E1956" s="57">
        <f t="shared" si="599"/>
        <v>0.98399999999999999</v>
      </c>
      <c r="F1956" s="57">
        <f t="shared" si="600"/>
        <v>2.6040000000000001</v>
      </c>
      <c r="G1956" s="57">
        <f t="shared" si="601"/>
        <v>0</v>
      </c>
      <c r="H1956" s="57">
        <f>IF(Q1955&gt;SetUp!$B$56,SetUp!$B$56,Q1955)</f>
        <v>36.870456920445925</v>
      </c>
      <c r="I1956" s="57">
        <f t="shared" si="615"/>
        <v>5.9049166198304857</v>
      </c>
      <c r="J1956" s="57">
        <f>MIN(F1956,H1956,(1-EXP(-SetUp!$B$52*H1956/SetUp!$B$56))*F1956)</f>
        <v>2.5958027796957963</v>
      </c>
      <c r="K1956" s="57">
        <f t="shared" si="602"/>
        <v>34.27465414075013</v>
      </c>
      <c r="L1956" s="57">
        <f>IF(I1956&lt;=0,0,MIN(SetUp!$B$50*I1956^SetUp!$B$55,I1956))</f>
        <v>0.39480786919907446</v>
      </c>
      <c r="M1956" s="57">
        <f t="shared" si="603"/>
        <v>5.510108750631411</v>
      </c>
      <c r="N1956" s="57">
        <f>IF(SetUp!$B$62=0,X1956,(B1956-E1956)*(1-(H1956/SetUp!$B$66/SetUp!$B$56)))</f>
        <v>0</v>
      </c>
      <c r="O1956" s="57">
        <f>K1956*SetUp!$B$65</f>
        <v>0</v>
      </c>
      <c r="P1956" s="57">
        <f>MIN(SetUp!$B$54*L1956^SetUp!$B$51,L1956)</f>
        <v>0.20586137984485459</v>
      </c>
      <c r="Q1956" s="57">
        <f t="shared" si="604"/>
        <v>34.27465414075013</v>
      </c>
      <c r="R1956" s="57">
        <f>IF((H1956+N1956-O1956)&gt;SetUp!$B$56,T1955+H1956+N1956-O1956-SetUp!$B$56,T1955)</f>
        <v>0</v>
      </c>
      <c r="S1956" s="57">
        <f>R1956*SetUp!$B$65</f>
        <v>0</v>
      </c>
      <c r="T1956" s="57">
        <f>IF((R1956-S1956)&lt;SetUp!$B$53,R1956-S1956,SetUp!$B$53)</f>
        <v>0</v>
      </c>
      <c r="U1956" s="57">
        <f t="shared" si="605"/>
        <v>5.510108750631411</v>
      </c>
      <c r="V1956" s="57">
        <f>(L1956-P1956)/1000*SetUp!$B$13*1000000/SetUp!$B$48</f>
        <v>10.746838527629102</v>
      </c>
      <c r="W1956" s="57">
        <f t="shared" si="616"/>
        <v>0</v>
      </c>
      <c r="X1956" s="57">
        <f>MAX((SetUp!$B$56*(1-($H1956/SetUp!$B$56)^2)*TANH(($B1956-$D1956)/SetUp!$B$56))/(1+$H1956/SetUp!$B$56*TANH(($B1956-$D1956)/SetUp!$B$56)),0)</f>
        <v>0</v>
      </c>
      <c r="AP1956" s="64">
        <v>29384</v>
      </c>
      <c r="AQ1956" s="55">
        <v>6</v>
      </c>
      <c r="AR1956" s="55">
        <v>164</v>
      </c>
      <c r="AS1956" s="66">
        <f t="shared" si="606"/>
        <v>0</v>
      </c>
      <c r="AT1956" s="66">
        <f t="shared" si="607"/>
        <v>0.24158828797007409</v>
      </c>
      <c r="AU1956" s="55" t="str">
        <f>IF(OR($AP1956&lt;SetUp!$B$97,$AP1956&gt;SetUp!$B$98),"Não","Sim")</f>
        <v>Não</v>
      </c>
      <c r="AV1956" s="68">
        <f t="shared" si="608"/>
        <v>0</v>
      </c>
      <c r="AW1956" s="68">
        <f t="shared" si="609"/>
        <v>0.49151631505991139</v>
      </c>
      <c r="AX1956" s="68">
        <f t="shared" si="610"/>
        <v>0</v>
      </c>
      <c r="AY1956" s="68">
        <f t="shared" si="611"/>
        <v>-0.6169241238309594</v>
      </c>
      <c r="AZ1956" s="68">
        <f t="shared" si="612"/>
        <v>0.24158828797007409</v>
      </c>
      <c r="BA1956" s="68">
        <f t="shared" si="613"/>
        <v>0.49151631505991139</v>
      </c>
      <c r="BB1956" s="68">
        <f t="shared" si="614"/>
        <v>-0.6169241238309594</v>
      </c>
    </row>
    <row r="1957" spans="1:54" x14ac:dyDescent="0.3">
      <c r="A1957" s="64">
        <v>28619</v>
      </c>
      <c r="B1957" s="57">
        <v>2.3039999999999998</v>
      </c>
      <c r="C1957" s="57">
        <v>8.0779999999999994</v>
      </c>
      <c r="D1957" s="57">
        <v>3.5880000000000001</v>
      </c>
      <c r="E1957" s="57">
        <f t="shared" si="599"/>
        <v>2.3039999999999998</v>
      </c>
      <c r="F1957" s="57">
        <f t="shared" si="600"/>
        <v>1.2840000000000003</v>
      </c>
      <c r="G1957" s="57">
        <f t="shared" si="601"/>
        <v>0</v>
      </c>
      <c r="H1957" s="57">
        <f>IF(Q1956&gt;SetUp!$B$56,SetUp!$B$56,Q1956)</f>
        <v>34.27465414075013</v>
      </c>
      <c r="I1957" s="57">
        <f t="shared" si="615"/>
        <v>5.510108750631411</v>
      </c>
      <c r="J1957" s="57">
        <f>MIN(F1957,H1957,(1-EXP(-SetUp!$B$52*H1957/SetUp!$B$56))*F1957)</f>
        <v>1.2779362963621614</v>
      </c>
      <c r="K1957" s="57">
        <f t="shared" si="602"/>
        <v>32.996717844387966</v>
      </c>
      <c r="L1957" s="57">
        <f>IF(I1957&lt;=0,0,MIN(SetUp!$B$50*I1957^SetUp!$B$55,I1957))</f>
        <v>0.3518005130105884</v>
      </c>
      <c r="M1957" s="57">
        <f t="shared" si="603"/>
        <v>5.1583082376208225</v>
      </c>
      <c r="N1957" s="57">
        <f>IF(SetUp!$B$62=0,X1957,(B1957-E1957)*(1-(H1957/SetUp!$B$66/SetUp!$B$56)))</f>
        <v>0</v>
      </c>
      <c r="O1957" s="57">
        <f>K1957*SetUp!$B$65</f>
        <v>0</v>
      </c>
      <c r="P1957" s="57">
        <f>MIN(SetUp!$B$54*L1957^SetUp!$B$51,L1957)</f>
        <v>0.18379668040488817</v>
      </c>
      <c r="Q1957" s="57">
        <f t="shared" si="604"/>
        <v>32.996717844387966</v>
      </c>
      <c r="R1957" s="57">
        <f>IF((H1957+N1957-O1957)&gt;SetUp!$B$56,T1956+H1957+N1957-O1957-SetUp!$B$56,T1956)</f>
        <v>0</v>
      </c>
      <c r="S1957" s="57">
        <f>R1957*SetUp!$B$65</f>
        <v>0</v>
      </c>
      <c r="T1957" s="57">
        <f>IF((R1957-S1957)&lt;SetUp!$B$53,R1957-S1957,SetUp!$B$53)</f>
        <v>0</v>
      </c>
      <c r="U1957" s="57">
        <f t="shared" si="605"/>
        <v>5.1583082376208225</v>
      </c>
      <c r="V1957" s="57">
        <f>(L1957-P1957)/1000*SetUp!$B$13*1000000/SetUp!$B$48</f>
        <v>9.5556687356677052</v>
      </c>
      <c r="W1957" s="57">
        <f t="shared" si="616"/>
        <v>-2.3869795029440866E-15</v>
      </c>
      <c r="X1957" s="57">
        <f>MAX((SetUp!$B$56*(1-($H1957/SetUp!$B$56)^2)*TANH(($B1957-$D1957)/SetUp!$B$56))/(1+$H1957/SetUp!$B$56*TANH(($B1957-$D1957)/SetUp!$B$56)),0)</f>
        <v>0</v>
      </c>
      <c r="AP1957" s="64">
        <v>29385</v>
      </c>
      <c r="AQ1957" s="55">
        <v>6</v>
      </c>
      <c r="AR1957" s="55">
        <v>165</v>
      </c>
      <c r="AS1957" s="66">
        <f t="shared" si="606"/>
        <v>0</v>
      </c>
      <c r="AT1957" s="66">
        <f t="shared" si="607"/>
        <v>0.25235118629037451</v>
      </c>
      <c r="AU1957" s="55" t="str">
        <f>IF(OR($AP1957&lt;SetUp!$B$97,$AP1957&gt;SetUp!$B$98),"Não","Sim")</f>
        <v>Não</v>
      </c>
      <c r="AV1957" s="68">
        <f t="shared" si="608"/>
        <v>0</v>
      </c>
      <c r="AW1957" s="68">
        <f t="shared" si="609"/>
        <v>0.50234568405668079</v>
      </c>
      <c r="AX1957" s="68">
        <f t="shared" si="610"/>
        <v>0</v>
      </c>
      <c r="AY1957" s="68">
        <f t="shared" si="611"/>
        <v>-0.59799464932873947</v>
      </c>
      <c r="AZ1957" s="68">
        <f t="shared" si="612"/>
        <v>0.25235118629037451</v>
      </c>
      <c r="BA1957" s="68">
        <f t="shared" si="613"/>
        <v>0.50234568405668079</v>
      </c>
      <c r="BB1957" s="68">
        <f t="shared" si="614"/>
        <v>-0.59799464932873947</v>
      </c>
    </row>
    <row r="1958" spans="1:54" x14ac:dyDescent="0.3">
      <c r="A1958" s="64">
        <v>28620</v>
      </c>
      <c r="B1958" s="57">
        <v>2.855</v>
      </c>
      <c r="C1958" s="57">
        <v>6.9390000000000001</v>
      </c>
      <c r="D1958" s="57">
        <v>3.5880000000000001</v>
      </c>
      <c r="E1958" s="57">
        <f t="shared" si="599"/>
        <v>2.855</v>
      </c>
      <c r="F1958" s="57">
        <f t="shared" si="600"/>
        <v>0.7330000000000001</v>
      </c>
      <c r="G1958" s="57">
        <f t="shared" si="601"/>
        <v>0</v>
      </c>
      <c r="H1958" s="57">
        <f>IF(Q1957&gt;SetUp!$B$56,SetUp!$B$56,Q1957)</f>
        <v>32.996717844387966</v>
      </c>
      <c r="I1958" s="57">
        <f t="shared" si="615"/>
        <v>5.1583082376208225</v>
      </c>
      <c r="J1958" s="57">
        <f>MIN(F1958,H1958,(1-EXP(-SetUp!$B$52*H1958/SetUp!$B$56))*F1958)</f>
        <v>0.7287733549807428</v>
      </c>
      <c r="K1958" s="57">
        <f t="shared" si="602"/>
        <v>32.26794448940722</v>
      </c>
      <c r="L1958" s="57">
        <f>IF(I1958&lt;=0,0,MIN(SetUp!$B$50*I1958^SetUp!$B$55,I1958))</f>
        <v>0.31516767496658793</v>
      </c>
      <c r="M1958" s="57">
        <f t="shared" si="603"/>
        <v>4.8431405626542343</v>
      </c>
      <c r="N1958" s="57">
        <f>IF(SetUp!$B$62=0,X1958,(B1958-E1958)*(1-(H1958/SetUp!$B$66/SetUp!$B$56)))</f>
        <v>0</v>
      </c>
      <c r="O1958" s="57">
        <f>K1958*SetUp!$B$65</f>
        <v>0</v>
      </c>
      <c r="P1958" s="57">
        <f>MIN(SetUp!$B$54*L1958^SetUp!$B$51,L1958)</f>
        <v>0.16496631128336686</v>
      </c>
      <c r="Q1958" s="57">
        <f t="shared" si="604"/>
        <v>32.26794448940722</v>
      </c>
      <c r="R1958" s="57">
        <f>IF((H1958+N1958-O1958)&gt;SetUp!$B$56,T1957+H1958+N1958-O1958-SetUp!$B$56,T1957)</f>
        <v>0</v>
      </c>
      <c r="S1958" s="57">
        <f>R1958*SetUp!$B$65</f>
        <v>0</v>
      </c>
      <c r="T1958" s="57">
        <f>IF((R1958-S1958)&lt;SetUp!$B$53,R1958-S1958,SetUp!$B$53)</f>
        <v>0</v>
      </c>
      <c r="U1958" s="57">
        <f t="shared" si="605"/>
        <v>4.8431405626542343</v>
      </c>
      <c r="V1958" s="57">
        <f>(L1958-P1958)/1000*SetUp!$B$13*1000000/SetUp!$B$48</f>
        <v>8.5431055514724754</v>
      </c>
      <c r="W1958" s="57">
        <f t="shared" si="616"/>
        <v>-2.9976021664879227E-15</v>
      </c>
      <c r="X1958" s="57">
        <f>MAX((SetUp!$B$56*(1-($H1958/SetUp!$B$56)^2)*TANH(($B1958-$D1958)/SetUp!$B$56))/(1+$H1958/SetUp!$B$56*TANH(($B1958-$D1958)/SetUp!$B$56)),0)</f>
        <v>0</v>
      </c>
      <c r="AP1958" s="64">
        <v>29386</v>
      </c>
      <c r="AQ1958" s="55">
        <v>6</v>
      </c>
      <c r="AR1958" s="55">
        <v>166</v>
      </c>
      <c r="AS1958" s="66">
        <f t="shared" si="606"/>
        <v>0</v>
      </c>
      <c r="AT1958" s="66">
        <f t="shared" si="607"/>
        <v>0.42407986186092328</v>
      </c>
      <c r="AU1958" s="55" t="str">
        <f>IF(OR($AP1958&lt;SetUp!$B$97,$AP1958&gt;SetUp!$B$98),"Não","Sim")</f>
        <v>Não</v>
      </c>
      <c r="AV1958" s="68">
        <f t="shared" si="608"/>
        <v>0</v>
      </c>
      <c r="AW1958" s="68">
        <f t="shared" si="609"/>
        <v>0.65121414439562297</v>
      </c>
      <c r="AX1958" s="68">
        <f t="shared" si="610"/>
        <v>0</v>
      </c>
      <c r="AY1958" s="68">
        <f t="shared" si="611"/>
        <v>-0.37255235024797712</v>
      </c>
      <c r="AZ1958" s="68">
        <f t="shared" si="612"/>
        <v>0.42407986186092328</v>
      </c>
      <c r="BA1958" s="68">
        <f t="shared" si="613"/>
        <v>0.65121414439562297</v>
      </c>
      <c r="BB1958" s="68">
        <f t="shared" si="614"/>
        <v>-0.37255235024797712</v>
      </c>
    </row>
    <row r="1959" spans="1:54" x14ac:dyDescent="0.3">
      <c r="A1959" s="64">
        <v>28621</v>
      </c>
      <c r="B1959" s="57">
        <v>3.726</v>
      </c>
      <c r="C1959" s="57">
        <v>4.9930000000000003</v>
      </c>
      <c r="D1959" s="57">
        <v>3.5880000000000001</v>
      </c>
      <c r="E1959" s="57">
        <f t="shared" si="599"/>
        <v>3.5880000000000001</v>
      </c>
      <c r="F1959" s="57">
        <f t="shared" si="600"/>
        <v>0</v>
      </c>
      <c r="G1959" s="57">
        <f t="shared" si="601"/>
        <v>3.519210134312431E-2</v>
      </c>
      <c r="H1959" s="57">
        <f>IF(Q1958&gt;SetUp!$B$56,SetUp!$B$56,Q1958)</f>
        <v>32.26794448940722</v>
      </c>
      <c r="I1959" s="57">
        <f t="shared" si="615"/>
        <v>4.8783326639973588</v>
      </c>
      <c r="J1959" s="57">
        <f>MIN(F1959,H1959,(1-EXP(-SetUp!$B$52*H1959/SetUp!$B$56))*F1959)</f>
        <v>0</v>
      </c>
      <c r="K1959" s="57">
        <f t="shared" si="602"/>
        <v>32.26794448940722</v>
      </c>
      <c r="L1959" s="57">
        <f>IF(I1959&lt;=0,0,MIN(SetUp!$B$50*I1959^SetUp!$B$55,I1959))</f>
        <v>0.28717626216210279</v>
      </c>
      <c r="M1959" s="57">
        <f t="shared" si="603"/>
        <v>4.5911564018352564</v>
      </c>
      <c r="N1959" s="57">
        <f>IF(SetUp!$B$62=0,X1959,(B1959-E1959)*(1-(H1959/SetUp!$B$66/SetUp!$B$56)))</f>
        <v>0.10280789865687559</v>
      </c>
      <c r="O1959" s="57">
        <f>K1959*SetUp!$B$65</f>
        <v>0</v>
      </c>
      <c r="P1959" s="57">
        <f>MIN(SetUp!$B$54*L1959^SetUp!$B$51,L1959)</f>
        <v>0.15055296008880834</v>
      </c>
      <c r="Q1959" s="57">
        <f t="shared" si="604"/>
        <v>32.370752388064098</v>
      </c>
      <c r="R1959" s="57">
        <f>IF((H1959+N1959-O1959)&gt;SetUp!$B$56,T1958+H1959+N1959-O1959-SetUp!$B$56,T1958)</f>
        <v>0</v>
      </c>
      <c r="S1959" s="57">
        <f>R1959*SetUp!$B$65</f>
        <v>0</v>
      </c>
      <c r="T1959" s="57">
        <f>IF((R1959-S1959)&lt;SetUp!$B$53,R1959-S1959,SetUp!$B$53)</f>
        <v>0</v>
      </c>
      <c r="U1959" s="57">
        <f t="shared" si="605"/>
        <v>4.5911564018352564</v>
      </c>
      <c r="V1959" s="57">
        <f>(L1959-P1959)/1000*SetUp!$B$13*1000000/SetUp!$B$48</f>
        <v>7.7708168673121634</v>
      </c>
      <c r="W1959" s="57">
        <f t="shared" si="616"/>
        <v>2.2204460492503131E-15</v>
      </c>
      <c r="X1959" s="57">
        <f>MAX((SetUp!$B$56*(1-($H1959/SetUp!$B$56)^2)*TANH(($B1959-$D1959)/SetUp!$B$56))/(1+$H1959/SetUp!$B$56*TANH(($B1959-$D1959)/SetUp!$B$56)),0)</f>
        <v>0.10280789865687559</v>
      </c>
      <c r="AP1959" s="64">
        <v>29387</v>
      </c>
      <c r="AQ1959" s="55">
        <v>6</v>
      </c>
      <c r="AR1959" s="55">
        <v>167</v>
      </c>
      <c r="AS1959" s="66">
        <f t="shared" si="606"/>
        <v>6.3E-2</v>
      </c>
      <c r="AT1959" s="66">
        <f t="shared" si="607"/>
        <v>0.41059561862022403</v>
      </c>
      <c r="AU1959" s="55" t="str">
        <f>IF(OR($AP1959&lt;SetUp!$B$97,$AP1959&gt;SetUp!$B$98),"Não","Sim")</f>
        <v>Não</v>
      </c>
      <c r="AV1959" s="68">
        <f t="shared" si="608"/>
        <v>0.25099800796022265</v>
      </c>
      <c r="AW1959" s="68">
        <f t="shared" si="609"/>
        <v>0.64077735495273558</v>
      </c>
      <c r="AX1959" s="68">
        <f t="shared" si="610"/>
        <v>-1.2006594505464183</v>
      </c>
      <c r="AY1959" s="68">
        <f t="shared" si="611"/>
        <v>-0.38658568920607972</v>
      </c>
      <c r="AZ1959" s="68">
        <f t="shared" si="612"/>
        <v>0.34759561862022403</v>
      </c>
      <c r="BA1959" s="68">
        <f t="shared" si="613"/>
        <v>0.38977934699251293</v>
      </c>
      <c r="BB1959" s="68">
        <f t="shared" si="614"/>
        <v>0.8140737613403386</v>
      </c>
    </row>
    <row r="1960" spans="1:54" x14ac:dyDescent="0.3">
      <c r="A1960" s="64">
        <v>28622</v>
      </c>
      <c r="B1960" s="57">
        <v>4.1059999999999999</v>
      </c>
      <c r="C1960" s="57">
        <v>5.2140000000000004</v>
      </c>
      <c r="D1960" s="57">
        <v>3.5880000000000001</v>
      </c>
      <c r="E1960" s="57">
        <f t="shared" si="599"/>
        <v>3.5880000000000001</v>
      </c>
      <c r="F1960" s="57">
        <f t="shared" si="600"/>
        <v>0</v>
      </c>
      <c r="G1960" s="57">
        <f t="shared" si="601"/>
        <v>0.13409814648080121</v>
      </c>
      <c r="H1960" s="57">
        <f>IF(Q1959&gt;SetUp!$B$56,SetUp!$B$56,Q1959)</f>
        <v>32.370752388064098</v>
      </c>
      <c r="I1960" s="57">
        <f t="shared" si="615"/>
        <v>4.725254548316058</v>
      </c>
      <c r="J1960" s="57">
        <f>MIN(F1960,H1960,(1-EXP(-SetUp!$B$52*H1960/SetUp!$B$56))*F1960)</f>
        <v>0</v>
      </c>
      <c r="K1960" s="57">
        <f t="shared" si="602"/>
        <v>32.370752388064098</v>
      </c>
      <c r="L1960" s="57">
        <f>IF(I1960&lt;=0,0,MIN(SetUp!$B$50*I1960^SetUp!$B$55,I1960))</f>
        <v>0.27231497997448006</v>
      </c>
      <c r="M1960" s="57">
        <f t="shared" si="603"/>
        <v>4.452939568341578</v>
      </c>
      <c r="N1960" s="57">
        <f>IF(SetUp!$B$62=0,X1960,(B1960-E1960)*(1-(H1960/SetUp!$B$66/SetUp!$B$56)))</f>
        <v>0.38390185351919859</v>
      </c>
      <c r="O1960" s="57">
        <f>K1960*SetUp!$B$65</f>
        <v>0</v>
      </c>
      <c r="P1960" s="57">
        <f>MIN(SetUp!$B$54*L1960^SetUp!$B$51,L1960)</f>
        <v>0.1428910004266066</v>
      </c>
      <c r="Q1960" s="57">
        <f t="shared" si="604"/>
        <v>32.754654241583296</v>
      </c>
      <c r="R1960" s="57">
        <f>IF((H1960+N1960-O1960)&gt;SetUp!$B$56,T1959+H1960+N1960-O1960-SetUp!$B$56,T1959)</f>
        <v>0</v>
      </c>
      <c r="S1960" s="57">
        <f>R1960*SetUp!$B$65</f>
        <v>0</v>
      </c>
      <c r="T1960" s="57">
        <f>IF((R1960-S1960)&lt;SetUp!$B$53,R1960-S1960,SetUp!$B$53)</f>
        <v>0</v>
      </c>
      <c r="U1960" s="57">
        <f t="shared" si="605"/>
        <v>4.452939568341578</v>
      </c>
      <c r="V1960" s="57">
        <f>(L1960-P1960)/1000*SetUp!$B$13*1000000/SetUp!$B$48</f>
        <v>7.3613360828135628</v>
      </c>
      <c r="W1960" s="57">
        <f t="shared" si="616"/>
        <v>-7.7715611723760958E-16</v>
      </c>
      <c r="X1960" s="57">
        <f>MAX((SetUp!$B$56*(1-($H1960/SetUp!$B$56)^2)*TANH(($B1960-$D1960)/SetUp!$B$56))/(1+$H1960/SetUp!$B$56*TANH(($B1960-$D1960)/SetUp!$B$56)),0)</f>
        <v>0.38390185351919859</v>
      </c>
      <c r="AP1960" s="64">
        <v>29388</v>
      </c>
      <c r="AQ1960" s="55">
        <v>6</v>
      </c>
      <c r="AR1960" s="55">
        <v>168</v>
      </c>
      <c r="AS1960" s="66">
        <f t="shared" si="606"/>
        <v>6.3E-2</v>
      </c>
      <c r="AT1960" s="66">
        <f t="shared" si="607"/>
        <v>0.39770299615834986</v>
      </c>
      <c r="AU1960" s="55" t="str">
        <f>IF(OR($AP1960&lt;SetUp!$B$97,$AP1960&gt;SetUp!$B$98),"Não","Sim")</f>
        <v>Não</v>
      </c>
      <c r="AV1960" s="68">
        <f t="shared" si="608"/>
        <v>0.25099800796022265</v>
      </c>
      <c r="AW1960" s="68">
        <f t="shared" si="609"/>
        <v>0.63063697652322126</v>
      </c>
      <c r="AX1960" s="68">
        <f t="shared" si="610"/>
        <v>-1.2006594505464183</v>
      </c>
      <c r="AY1960" s="68">
        <f t="shared" si="611"/>
        <v>-0.40044113717560681</v>
      </c>
      <c r="AZ1960" s="68">
        <f t="shared" si="612"/>
        <v>0.33470299615834986</v>
      </c>
      <c r="BA1960" s="68">
        <f t="shared" si="613"/>
        <v>0.37963896856299861</v>
      </c>
      <c r="BB1960" s="68">
        <f t="shared" si="614"/>
        <v>0.80021831337081151</v>
      </c>
    </row>
    <row r="1961" spans="1:54" x14ac:dyDescent="0.3">
      <c r="A1961" s="64">
        <v>28623</v>
      </c>
      <c r="B1961" s="57">
        <v>6.1909999999999998</v>
      </c>
      <c r="C1961" s="57">
        <v>8.0779999999999994</v>
      </c>
      <c r="D1961" s="57">
        <v>3.5880000000000001</v>
      </c>
      <c r="E1961" s="57">
        <f t="shared" si="599"/>
        <v>3.5880000000000001</v>
      </c>
      <c r="F1961" s="57">
        <f t="shared" si="600"/>
        <v>0</v>
      </c>
      <c r="G1961" s="57">
        <f t="shared" si="601"/>
        <v>0.7219962616987734</v>
      </c>
      <c r="H1961" s="57">
        <f>IF(Q1960&gt;SetUp!$B$56,SetUp!$B$56,Q1960)</f>
        <v>32.754654241583296</v>
      </c>
      <c r="I1961" s="57">
        <f t="shared" si="615"/>
        <v>5.1749358300403516</v>
      </c>
      <c r="J1961" s="57">
        <f>MIN(F1961,H1961,(1-EXP(-SetUp!$B$52*H1961/SetUp!$B$56))*F1961)</f>
        <v>0</v>
      </c>
      <c r="K1961" s="57">
        <f t="shared" si="602"/>
        <v>32.754654241583296</v>
      </c>
      <c r="L1961" s="57">
        <f>IF(I1961&lt;=0,0,MIN(SetUp!$B$50*I1961^SetUp!$B$55,I1961))</f>
        <v>0.31686271017637335</v>
      </c>
      <c r="M1961" s="57">
        <f t="shared" si="603"/>
        <v>4.8580731198639784</v>
      </c>
      <c r="N1961" s="57">
        <f>IF(SetUp!$B$62=0,X1961,(B1961-E1961)*(1-(H1961/SetUp!$B$66/SetUp!$B$56)))</f>
        <v>1.8810037383012264</v>
      </c>
      <c r="O1961" s="57">
        <f>K1961*SetUp!$B$65</f>
        <v>0</v>
      </c>
      <c r="P1961" s="57">
        <f>MIN(SetUp!$B$54*L1961^SetUp!$B$51,L1961)</f>
        <v>0.16583840014430262</v>
      </c>
      <c r="Q1961" s="57">
        <f t="shared" si="604"/>
        <v>34.63565797988452</v>
      </c>
      <c r="R1961" s="57">
        <f>IF((H1961+N1961-O1961)&gt;SetUp!$B$56,T1960+H1961+N1961-O1961-SetUp!$B$56,T1960)</f>
        <v>0</v>
      </c>
      <c r="S1961" s="57">
        <f>R1961*SetUp!$B$65</f>
        <v>0</v>
      </c>
      <c r="T1961" s="57">
        <f>IF((R1961-S1961)&lt;SetUp!$B$53,R1961-S1961,SetUp!$B$53)</f>
        <v>0</v>
      </c>
      <c r="U1961" s="57">
        <f t="shared" si="605"/>
        <v>4.8580731198639784</v>
      </c>
      <c r="V1961" s="57">
        <f>(L1961-P1961)/1000*SetUp!$B$13*1000000/SetUp!$B$48</f>
        <v>8.589912833037836</v>
      </c>
      <c r="W1961" s="57">
        <f t="shared" si="616"/>
        <v>9.9920072216264089E-16</v>
      </c>
      <c r="X1961" s="57">
        <f>MAX((SetUp!$B$56*(1-($H1961/SetUp!$B$56)^2)*TANH(($B1961-$D1961)/SetUp!$B$56))/(1+$H1961/SetUp!$B$56*TANH(($B1961-$D1961)/SetUp!$B$56)),0)</f>
        <v>1.8810037383012264</v>
      </c>
      <c r="AP1961" s="64">
        <v>29389</v>
      </c>
      <c r="AQ1961" s="55">
        <v>6</v>
      </c>
      <c r="AR1961" s="55">
        <v>169</v>
      </c>
      <c r="AS1961" s="66">
        <f t="shared" si="606"/>
        <v>6.3E-2</v>
      </c>
      <c r="AT1961" s="66">
        <f t="shared" si="607"/>
        <v>0.38536903277989648</v>
      </c>
      <c r="AU1961" s="55" t="str">
        <f>IF(OR($AP1961&lt;SetUp!$B$97,$AP1961&gt;SetUp!$B$98),"Não","Sim")</f>
        <v>Não</v>
      </c>
      <c r="AV1961" s="68">
        <f t="shared" si="608"/>
        <v>0.25099800796022265</v>
      </c>
      <c r="AW1961" s="68">
        <f t="shared" si="609"/>
        <v>0.62078098616170296</v>
      </c>
      <c r="AX1961" s="68">
        <f t="shared" si="610"/>
        <v>-1.2006594505464183</v>
      </c>
      <c r="AY1961" s="68">
        <f t="shared" si="611"/>
        <v>-0.41412318701620365</v>
      </c>
      <c r="AZ1961" s="68">
        <f t="shared" si="612"/>
        <v>0.32236903277989648</v>
      </c>
      <c r="BA1961" s="68">
        <f t="shared" si="613"/>
        <v>0.36978297820148032</v>
      </c>
      <c r="BB1961" s="68">
        <f t="shared" si="614"/>
        <v>0.78653626353021466</v>
      </c>
    </row>
    <row r="1962" spans="1:54" x14ac:dyDescent="0.3">
      <c r="A1962" s="64">
        <v>28624</v>
      </c>
      <c r="B1962" s="57">
        <v>3.5089999999999999</v>
      </c>
      <c r="C1962" s="57">
        <v>7.4939999999999998</v>
      </c>
      <c r="D1962" s="57">
        <v>3.5880000000000001</v>
      </c>
      <c r="E1962" s="57">
        <f t="shared" si="599"/>
        <v>3.5089999999999999</v>
      </c>
      <c r="F1962" s="57">
        <f t="shared" si="600"/>
        <v>7.9000000000000181E-2</v>
      </c>
      <c r="G1962" s="57">
        <f t="shared" si="601"/>
        <v>0</v>
      </c>
      <c r="H1962" s="57">
        <f>IF(Q1961&gt;SetUp!$B$56,SetUp!$B$56,Q1961)</f>
        <v>34.63565797988452</v>
      </c>
      <c r="I1962" s="57">
        <f t="shared" si="615"/>
        <v>4.8580731198639784</v>
      </c>
      <c r="J1962" s="57">
        <f>MIN(F1962,H1962,(1-EXP(-SetUp!$B$52*H1962/SetUp!$B$56))*F1962)</f>
        <v>7.8647383320875217E-2</v>
      </c>
      <c r="K1962" s="57">
        <f t="shared" si="602"/>
        <v>34.557010596563643</v>
      </c>
      <c r="L1962" s="57">
        <f>IF(I1962&lt;=0,0,MIN(SetUp!$B$50*I1962^SetUp!$B$55,I1962))</f>
        <v>0.28519129353675005</v>
      </c>
      <c r="M1962" s="57">
        <f t="shared" si="603"/>
        <v>4.5728818263272286</v>
      </c>
      <c r="N1962" s="57">
        <f>IF(SetUp!$B$62=0,X1962,(B1962-E1962)*(1-(H1962/SetUp!$B$66/SetUp!$B$56)))</f>
        <v>0</v>
      </c>
      <c r="O1962" s="57">
        <f>K1962*SetUp!$B$65</f>
        <v>0</v>
      </c>
      <c r="P1962" s="57">
        <f>MIN(SetUp!$B$54*L1962^SetUp!$B$51,L1962)</f>
        <v>0.14952997747767821</v>
      </c>
      <c r="Q1962" s="57">
        <f t="shared" si="604"/>
        <v>34.557010596563643</v>
      </c>
      <c r="R1962" s="57">
        <f>IF((H1962+N1962-O1962)&gt;SetUp!$B$56,T1961+H1962+N1962-O1962-SetUp!$B$56,T1961)</f>
        <v>0</v>
      </c>
      <c r="S1962" s="57">
        <f>R1962*SetUp!$B$65</f>
        <v>0</v>
      </c>
      <c r="T1962" s="57">
        <f>IF((R1962-S1962)&lt;SetUp!$B$53,R1962-S1962,SetUp!$B$53)</f>
        <v>0</v>
      </c>
      <c r="U1962" s="57">
        <f t="shared" si="605"/>
        <v>4.5728818263272286</v>
      </c>
      <c r="V1962" s="57">
        <f>(L1962-P1962)/1000*SetUp!$B$13*1000000/SetUp!$B$48</f>
        <v>7.7161013317336931</v>
      </c>
      <c r="W1962" s="57">
        <f t="shared" si="616"/>
        <v>-4.5519144009631418E-15</v>
      </c>
      <c r="X1962" s="57">
        <f>MAX((SetUp!$B$56*(1-($H1962/SetUp!$B$56)^2)*TANH(($B1962-$D1962)/SetUp!$B$56))/(1+$H1962/SetUp!$B$56*TANH(($B1962-$D1962)/SetUp!$B$56)),0)</f>
        <v>0</v>
      </c>
      <c r="AP1962" s="64">
        <v>29390</v>
      </c>
      <c r="AQ1962" s="55">
        <v>6</v>
      </c>
      <c r="AR1962" s="55">
        <v>170</v>
      </c>
      <c r="AS1962" s="66">
        <f t="shared" si="606"/>
        <v>6.3E-2</v>
      </c>
      <c r="AT1962" s="66">
        <f t="shared" si="607"/>
        <v>0.37356298531875937</v>
      </c>
      <c r="AU1962" s="55" t="str">
        <f>IF(OR($AP1962&lt;SetUp!$B$97,$AP1962&gt;SetUp!$B$98),"Não","Sim")</f>
        <v>Não</v>
      </c>
      <c r="AV1962" s="68">
        <f t="shared" si="608"/>
        <v>0.25099800796022265</v>
      </c>
      <c r="AW1962" s="68">
        <f t="shared" si="609"/>
        <v>0.61119799191322555</v>
      </c>
      <c r="AX1962" s="68">
        <f t="shared" si="610"/>
        <v>-1.2006594505464183</v>
      </c>
      <c r="AY1962" s="68">
        <f t="shared" si="611"/>
        <v>-0.42763616260307707</v>
      </c>
      <c r="AZ1962" s="68">
        <f t="shared" si="612"/>
        <v>0.31056298531875937</v>
      </c>
      <c r="BA1962" s="68">
        <f t="shared" si="613"/>
        <v>0.3601999839530029</v>
      </c>
      <c r="BB1962" s="68">
        <f t="shared" si="614"/>
        <v>0.77302328794334119</v>
      </c>
    </row>
    <row r="1963" spans="1:54" x14ac:dyDescent="0.3">
      <c r="A1963" s="64">
        <v>28625</v>
      </c>
      <c r="B1963" s="57">
        <v>3.4540000000000002</v>
      </c>
      <c r="C1963" s="57">
        <v>7.2130000000000001</v>
      </c>
      <c r="D1963" s="57">
        <v>3.5880000000000001</v>
      </c>
      <c r="E1963" s="57">
        <f t="shared" si="599"/>
        <v>3.4540000000000002</v>
      </c>
      <c r="F1963" s="57">
        <f t="shared" si="600"/>
        <v>0.1339999999999999</v>
      </c>
      <c r="G1963" s="57">
        <f t="shared" si="601"/>
        <v>0</v>
      </c>
      <c r="H1963" s="57">
        <f>IF(Q1962&gt;SetUp!$B$56,SetUp!$B$56,Q1962)</f>
        <v>34.557010596563643</v>
      </c>
      <c r="I1963" s="57">
        <f t="shared" si="615"/>
        <v>4.5728818263272286</v>
      </c>
      <c r="J1963" s="57">
        <f>MIN(F1963,H1963,(1-EXP(-SetUp!$B$52*H1963/SetUp!$B$56))*F1963)</f>
        <v>0.13339449539199</v>
      </c>
      <c r="K1963" s="57">
        <f t="shared" si="602"/>
        <v>34.423616101171653</v>
      </c>
      <c r="L1963" s="57">
        <f>IF(I1963&lt;=0,0,MIN(SetUp!$B$50*I1963^SetUp!$B$55,I1963))</f>
        <v>0.25783753963005895</v>
      </c>
      <c r="M1963" s="57">
        <f t="shared" si="603"/>
        <v>4.3150442866971694</v>
      </c>
      <c r="N1963" s="57">
        <f>IF(SetUp!$B$62=0,X1963,(B1963-E1963)*(1-(H1963/SetUp!$B$66/SetUp!$B$56)))</f>
        <v>0</v>
      </c>
      <c r="O1963" s="57">
        <f>K1963*SetUp!$B$65</f>
        <v>0</v>
      </c>
      <c r="P1963" s="57">
        <f>MIN(SetUp!$B$54*L1963^SetUp!$B$51,L1963)</f>
        <v>0.135420092817233</v>
      </c>
      <c r="Q1963" s="57">
        <f t="shared" si="604"/>
        <v>34.423616101171653</v>
      </c>
      <c r="R1963" s="57">
        <f>IF((H1963+N1963-O1963)&gt;SetUp!$B$56,T1962+H1963+N1963-O1963-SetUp!$B$56,T1962)</f>
        <v>0</v>
      </c>
      <c r="S1963" s="57">
        <f>R1963*SetUp!$B$65</f>
        <v>0</v>
      </c>
      <c r="T1963" s="57">
        <f>IF((R1963-S1963)&lt;SetUp!$B$53,R1963-S1963,SetUp!$B$53)</f>
        <v>0</v>
      </c>
      <c r="U1963" s="57">
        <f t="shared" si="605"/>
        <v>4.3150442866971694</v>
      </c>
      <c r="V1963" s="57">
        <f>(L1963-P1963)/1000*SetUp!$B$13*1000000/SetUp!$B$48</f>
        <v>6.9628207348996831</v>
      </c>
      <c r="W1963" s="57">
        <f t="shared" si="616"/>
        <v>-3.4416913763379853E-15</v>
      </c>
      <c r="X1963" s="57">
        <f>MAX((SetUp!$B$56*(1-($H1963/SetUp!$B$56)^2)*TANH(($B1963-$D1963)/SetUp!$B$56))/(1+$H1963/SetUp!$B$56*TANH(($B1963-$D1963)/SetUp!$B$56)),0)</f>
        <v>0</v>
      </c>
      <c r="AP1963" s="64">
        <v>29391</v>
      </c>
      <c r="AQ1963" s="55">
        <v>6</v>
      </c>
      <c r="AR1963" s="55">
        <v>171</v>
      </c>
      <c r="AS1963" s="66">
        <f t="shared" si="606"/>
        <v>0.05</v>
      </c>
      <c r="AT1963" s="66">
        <f t="shared" si="607"/>
        <v>0.3622561546506271</v>
      </c>
      <c r="AU1963" s="55" t="str">
        <f>IF(OR($AP1963&lt;SetUp!$B$97,$AP1963&gt;SetUp!$B$98),"Não","Sim")</f>
        <v>Não</v>
      </c>
      <c r="AV1963" s="68">
        <f t="shared" si="608"/>
        <v>0.22360679774997896</v>
      </c>
      <c r="AW1963" s="68">
        <f t="shared" si="609"/>
        <v>0.60187719233297676</v>
      </c>
      <c r="AX1963" s="68">
        <f t="shared" si="610"/>
        <v>-1.3010299956639813</v>
      </c>
      <c r="AY1963" s="68">
        <f t="shared" si="611"/>
        <v>-0.44098422722849512</v>
      </c>
      <c r="AZ1963" s="68">
        <f t="shared" si="612"/>
        <v>0.31225615465062712</v>
      </c>
      <c r="BA1963" s="68">
        <f t="shared" si="613"/>
        <v>0.37827039458299783</v>
      </c>
      <c r="BB1963" s="68">
        <f t="shared" si="614"/>
        <v>0.86004576843548608</v>
      </c>
    </row>
    <row r="1964" spans="1:54" x14ac:dyDescent="0.3">
      <c r="A1964" s="64">
        <v>28626</v>
      </c>
      <c r="B1964" s="57">
        <v>4.4989999999999997</v>
      </c>
      <c r="C1964" s="57">
        <v>8.0779999999999994</v>
      </c>
      <c r="D1964" s="57">
        <v>3.5880000000000001</v>
      </c>
      <c r="E1964" s="57">
        <f t="shared" si="599"/>
        <v>3.5880000000000001</v>
      </c>
      <c r="F1964" s="57">
        <f t="shared" si="600"/>
        <v>0</v>
      </c>
      <c r="G1964" s="57">
        <f t="shared" si="601"/>
        <v>0.26851747577887963</v>
      </c>
      <c r="H1964" s="57">
        <f>IF(Q1963&gt;SetUp!$B$56,SetUp!$B$56,Q1963)</f>
        <v>34.423616101171653</v>
      </c>
      <c r="I1964" s="57">
        <f t="shared" si="615"/>
        <v>4.583561762476049</v>
      </c>
      <c r="J1964" s="57">
        <f>MIN(F1964,H1964,(1-EXP(-SetUp!$B$52*H1964/SetUp!$B$56))*F1964)</f>
        <v>0</v>
      </c>
      <c r="K1964" s="57">
        <f t="shared" si="602"/>
        <v>34.423616101171653</v>
      </c>
      <c r="L1964" s="57">
        <f>IF(I1964&lt;=0,0,MIN(SetUp!$B$50*I1964^SetUp!$B$55,I1964))</f>
        <v>0.25884195061543908</v>
      </c>
      <c r="M1964" s="57">
        <f t="shared" si="603"/>
        <v>4.3247198118606098</v>
      </c>
      <c r="N1964" s="57">
        <f>IF(SetUp!$B$62=0,X1964,(B1964-E1964)*(1-(H1964/SetUp!$B$66/SetUp!$B$56)))</f>
        <v>0.64248252422111995</v>
      </c>
      <c r="O1964" s="57">
        <f>K1964*SetUp!$B$65</f>
        <v>0</v>
      </c>
      <c r="P1964" s="57">
        <f>MIN(SetUp!$B$54*L1964^SetUp!$B$51,L1964)</f>
        <v>0.13593863285240448</v>
      </c>
      <c r="Q1964" s="57">
        <f t="shared" si="604"/>
        <v>35.066098625392776</v>
      </c>
      <c r="R1964" s="57">
        <f>IF((H1964+N1964-O1964)&gt;SetUp!$B$56,T1963+H1964+N1964-O1964-SetUp!$B$56,T1963)</f>
        <v>0</v>
      </c>
      <c r="S1964" s="57">
        <f>R1964*SetUp!$B$65</f>
        <v>0</v>
      </c>
      <c r="T1964" s="57">
        <f>IF((R1964-S1964)&lt;SetUp!$B$53,R1964-S1964,SetUp!$B$53)</f>
        <v>0</v>
      </c>
      <c r="U1964" s="57">
        <f t="shared" si="605"/>
        <v>4.3247198118606098</v>
      </c>
      <c r="V1964" s="57">
        <f>(L1964-P1964)/1000*SetUp!$B$13*1000000/SetUp!$B$48</f>
        <v>6.9904559487901565</v>
      </c>
      <c r="W1964" s="57">
        <f t="shared" si="616"/>
        <v>3.4972025275692431E-15</v>
      </c>
      <c r="X1964" s="57">
        <f>MAX((SetUp!$B$56*(1-($H1964/SetUp!$B$56)^2)*TANH(($B1964-$D1964)/SetUp!$B$56))/(1+$H1964/SetUp!$B$56*TANH(($B1964-$D1964)/SetUp!$B$56)),0)</f>
        <v>0.64248252422111995</v>
      </c>
      <c r="AP1964" s="64">
        <v>29392</v>
      </c>
      <c r="AQ1964" s="55">
        <v>6</v>
      </c>
      <c r="AR1964" s="55">
        <v>172</v>
      </c>
      <c r="AS1964" s="66">
        <f t="shared" si="606"/>
        <v>0.05</v>
      </c>
      <c r="AT1964" s="66">
        <f t="shared" si="607"/>
        <v>0.35142172686534878</v>
      </c>
      <c r="AU1964" s="55" t="str">
        <f>IF(OR($AP1964&lt;SetUp!$B$97,$AP1964&gt;SetUp!$B$98),"Não","Sim")</f>
        <v>Não</v>
      </c>
      <c r="AV1964" s="68">
        <f t="shared" si="608"/>
        <v>0.22360679774997896</v>
      </c>
      <c r="AW1964" s="68">
        <f t="shared" si="609"/>
        <v>0.59280833906529085</v>
      </c>
      <c r="AX1964" s="68">
        <f t="shared" si="610"/>
        <v>-1.3010299956639813</v>
      </c>
      <c r="AY1964" s="68">
        <f t="shared" si="611"/>
        <v>-0.45417139148604213</v>
      </c>
      <c r="AZ1964" s="68">
        <f t="shared" si="612"/>
        <v>0.30142172686534879</v>
      </c>
      <c r="BA1964" s="68">
        <f t="shared" si="613"/>
        <v>0.36920154131531191</v>
      </c>
      <c r="BB1964" s="68">
        <f t="shared" si="614"/>
        <v>0.84685860417793912</v>
      </c>
    </row>
    <row r="1965" spans="1:54" x14ac:dyDescent="0.3">
      <c r="A1965" s="64">
        <v>28627</v>
      </c>
      <c r="B1965" s="57">
        <v>1.962</v>
      </c>
      <c r="C1965" s="57">
        <v>7.2130000000000001</v>
      </c>
      <c r="D1965" s="57">
        <v>3.5880000000000001</v>
      </c>
      <c r="E1965" s="57">
        <f t="shared" si="599"/>
        <v>1.962</v>
      </c>
      <c r="F1965" s="57">
        <f t="shared" si="600"/>
        <v>1.6260000000000001</v>
      </c>
      <c r="G1965" s="57">
        <f t="shared" si="601"/>
        <v>0</v>
      </c>
      <c r="H1965" s="57">
        <f>IF(Q1964&gt;SetUp!$B$56,SetUp!$B$56,Q1964)</f>
        <v>35.066098625392776</v>
      </c>
      <c r="I1965" s="57">
        <f t="shared" si="615"/>
        <v>4.3247198118606098</v>
      </c>
      <c r="J1965" s="57">
        <f>MIN(F1965,H1965,(1-EXP(-SetUp!$B$52*H1965/SetUp!$B$56))*F1965)</f>
        <v>1.6192144158772546</v>
      </c>
      <c r="K1965" s="57">
        <f t="shared" si="602"/>
        <v>33.446884209515524</v>
      </c>
      <c r="L1965" s="57">
        <f>IF(I1965&lt;=0,0,MIN(SetUp!$B$50*I1965^SetUp!$B$55,I1965))</f>
        <v>0.23494135947042713</v>
      </c>
      <c r="M1965" s="57">
        <f t="shared" si="603"/>
        <v>4.089778452390183</v>
      </c>
      <c r="N1965" s="57">
        <f>IF(SetUp!$B$62=0,X1965,(B1965-E1965)*(1-(H1965/SetUp!$B$66/SetUp!$B$56)))</f>
        <v>0</v>
      </c>
      <c r="O1965" s="57">
        <f>K1965*SetUp!$B$65</f>
        <v>0</v>
      </c>
      <c r="P1965" s="57">
        <f>MIN(SetUp!$B$54*L1965^SetUp!$B$51,L1965)</f>
        <v>0.12359004518444998</v>
      </c>
      <c r="Q1965" s="57">
        <f t="shared" si="604"/>
        <v>33.446884209515524</v>
      </c>
      <c r="R1965" s="57">
        <f>IF((H1965+N1965-O1965)&gt;SetUp!$B$56,T1964+H1965+N1965-O1965-SetUp!$B$56,T1964)</f>
        <v>0</v>
      </c>
      <c r="S1965" s="57">
        <f>R1965*SetUp!$B$65</f>
        <v>0</v>
      </c>
      <c r="T1965" s="57">
        <f>IF((R1965-S1965)&lt;SetUp!$B$53,R1965-S1965,SetUp!$B$53)</f>
        <v>0</v>
      </c>
      <c r="U1965" s="57">
        <f t="shared" si="605"/>
        <v>4.089778452390183</v>
      </c>
      <c r="V1965" s="57">
        <f>(L1965-P1965)/1000*SetUp!$B$13*1000000/SetUp!$B$48</f>
        <v>6.3334047568740921</v>
      </c>
      <c r="W1965" s="57">
        <f t="shared" si="616"/>
        <v>4.7462034302725442E-15</v>
      </c>
      <c r="X1965" s="57">
        <f>MAX((SetUp!$B$56*(1-($H1965/SetUp!$B$56)^2)*TANH(($B1965-$D1965)/SetUp!$B$56))/(1+$H1965/SetUp!$B$56*TANH(($B1965-$D1965)/SetUp!$B$56)),0)</f>
        <v>0</v>
      </c>
      <c r="AP1965" s="64">
        <v>29393</v>
      </c>
      <c r="AQ1965" s="55">
        <v>6</v>
      </c>
      <c r="AR1965" s="55">
        <v>173</v>
      </c>
      <c r="AS1965" s="66">
        <f t="shared" si="606"/>
        <v>4.4999999999999998E-2</v>
      </c>
      <c r="AT1965" s="66">
        <f t="shared" si="607"/>
        <v>0.34103462852373445</v>
      </c>
      <c r="AU1965" s="55" t="str">
        <f>IF(OR($AP1965&lt;SetUp!$B$97,$AP1965&gt;SetUp!$B$98),"Não","Sim")</f>
        <v>Não</v>
      </c>
      <c r="AV1965" s="68">
        <f t="shared" si="608"/>
        <v>0.21213203435596426</v>
      </c>
      <c r="AW1965" s="68">
        <f t="shared" si="609"/>
        <v>0.58398170221654588</v>
      </c>
      <c r="AX1965" s="68">
        <f t="shared" si="610"/>
        <v>-1.3467874862246563</v>
      </c>
      <c r="AY1965" s="68">
        <f t="shared" si="611"/>
        <v>-0.46720152067547133</v>
      </c>
      <c r="AZ1965" s="68">
        <f t="shared" si="612"/>
        <v>0.29603462852373447</v>
      </c>
      <c r="BA1965" s="68">
        <f t="shared" si="613"/>
        <v>0.3718496678605816</v>
      </c>
      <c r="BB1965" s="68">
        <f t="shared" si="614"/>
        <v>0.87958596554918489</v>
      </c>
    </row>
    <row r="1966" spans="1:54" x14ac:dyDescent="0.3">
      <c r="A1966" s="64">
        <v>28628</v>
      </c>
      <c r="B1966" s="57">
        <v>0.97699999999999998</v>
      </c>
      <c r="C1966" s="57">
        <v>6.1589999999999998</v>
      </c>
      <c r="D1966" s="57">
        <v>3.5880000000000001</v>
      </c>
      <c r="E1966" s="57">
        <f t="shared" si="599"/>
        <v>0.97699999999999998</v>
      </c>
      <c r="F1966" s="57">
        <f t="shared" si="600"/>
        <v>2.6110000000000002</v>
      </c>
      <c r="G1966" s="57">
        <f t="shared" si="601"/>
        <v>0</v>
      </c>
      <c r="H1966" s="57">
        <f>IF(Q1965&gt;SetUp!$B$56,SetUp!$B$56,Q1965)</f>
        <v>33.446884209515524</v>
      </c>
      <c r="I1966" s="57">
        <f t="shared" si="615"/>
        <v>4.089778452390183</v>
      </c>
      <c r="J1966" s="57">
        <f>MIN(F1966,H1966,(1-EXP(-SetUp!$B$52*H1966/SetUp!$B$56))*F1966)</f>
        <v>2.5969669829892812</v>
      </c>
      <c r="K1966" s="57">
        <f t="shared" si="602"/>
        <v>30.849917226526244</v>
      </c>
      <c r="L1966" s="57">
        <f>IF(I1966&lt;=0,0,MIN(SetUp!$B$50*I1966^SetUp!$B$55,I1966))</f>
        <v>0.21405686230859361</v>
      </c>
      <c r="M1966" s="57">
        <f t="shared" si="603"/>
        <v>3.8757215900815893</v>
      </c>
      <c r="N1966" s="57">
        <f>IF(SetUp!$B$62=0,X1966,(B1966-E1966)*(1-(H1966/SetUp!$B$66/SetUp!$B$56)))</f>
        <v>0</v>
      </c>
      <c r="O1966" s="57">
        <f>K1966*SetUp!$B$65</f>
        <v>0</v>
      </c>
      <c r="P1966" s="57">
        <f>MIN(SetUp!$B$54*L1966^SetUp!$B$51,L1966)</f>
        <v>0.112782304959161</v>
      </c>
      <c r="Q1966" s="57">
        <f t="shared" si="604"/>
        <v>30.849917226526244</v>
      </c>
      <c r="R1966" s="57">
        <f>IF((H1966+N1966-O1966)&gt;SetUp!$B$56,T1965+H1966+N1966-O1966-SetUp!$B$56,T1965)</f>
        <v>0</v>
      </c>
      <c r="S1966" s="57">
        <f>R1966*SetUp!$B$65</f>
        <v>0</v>
      </c>
      <c r="T1966" s="57">
        <f>IF((R1966-S1966)&lt;SetUp!$B$53,R1966-S1966,SetUp!$B$53)</f>
        <v>0</v>
      </c>
      <c r="U1966" s="57">
        <f t="shared" si="605"/>
        <v>3.8757215900815893</v>
      </c>
      <c r="V1966" s="57">
        <f>(L1966-P1966)/1000*SetUp!$B$13*1000000/SetUp!$B$48</f>
        <v>5.7602621700531627</v>
      </c>
      <c r="W1966" s="57">
        <f t="shared" si="616"/>
        <v>1.7208456881689926E-15</v>
      </c>
      <c r="X1966" s="57">
        <f>MAX((SetUp!$B$56*(1-($H1966/SetUp!$B$56)^2)*TANH(($B1966-$D1966)/SetUp!$B$56))/(1+$H1966/SetUp!$B$56*TANH(($B1966-$D1966)/SetUp!$B$56)),0)</f>
        <v>0</v>
      </c>
      <c r="AP1966" s="64">
        <v>29394</v>
      </c>
      <c r="AQ1966" s="55">
        <v>6</v>
      </c>
      <c r="AR1966" s="55">
        <v>174</v>
      </c>
      <c r="AS1966" s="66">
        <f t="shared" si="606"/>
        <v>0.04</v>
      </c>
      <c r="AT1966" s="66">
        <f t="shared" si="607"/>
        <v>0.33107139459857698</v>
      </c>
      <c r="AU1966" s="55" t="str">
        <f>IF(OR($AP1966&lt;SetUp!$B$97,$AP1966&gt;SetUp!$B$98),"Não","Sim")</f>
        <v>Não</v>
      </c>
      <c r="AV1966" s="68">
        <f t="shared" si="608"/>
        <v>0.2</v>
      </c>
      <c r="AW1966" s="68">
        <f t="shared" si="609"/>
        <v>0.57538803828249419</v>
      </c>
      <c r="AX1966" s="68">
        <f t="shared" si="610"/>
        <v>-1.3979400086720375</v>
      </c>
      <c r="AY1966" s="68">
        <f t="shared" si="611"/>
        <v>-0.48007834176279623</v>
      </c>
      <c r="AZ1966" s="68">
        <f t="shared" si="612"/>
        <v>0.291071394598577</v>
      </c>
      <c r="BA1966" s="68">
        <f t="shared" si="613"/>
        <v>0.37538803828249417</v>
      </c>
      <c r="BB1966" s="68">
        <f t="shared" si="614"/>
        <v>0.9178616669092412</v>
      </c>
    </row>
    <row r="1967" spans="1:54" x14ac:dyDescent="0.3">
      <c r="A1967" s="64">
        <v>28629</v>
      </c>
      <c r="B1967" s="57">
        <v>1.0640000000000001</v>
      </c>
      <c r="C1967" s="57">
        <v>8.3810000000000002</v>
      </c>
      <c r="D1967" s="57">
        <v>3.5880000000000001</v>
      </c>
      <c r="E1967" s="57">
        <f t="shared" si="599"/>
        <v>1.0640000000000001</v>
      </c>
      <c r="F1967" s="57">
        <f t="shared" si="600"/>
        <v>2.524</v>
      </c>
      <c r="G1967" s="57">
        <f t="shared" si="601"/>
        <v>0</v>
      </c>
      <c r="H1967" s="57">
        <f>IF(Q1966&gt;SetUp!$B$56,SetUp!$B$56,Q1966)</f>
        <v>30.849917226526244</v>
      </c>
      <c r="I1967" s="57">
        <f t="shared" si="615"/>
        <v>3.8757215900815893</v>
      </c>
      <c r="J1967" s="57">
        <f>MIN(F1967,H1967,(1-EXP(-SetUp!$B$52*H1967/SetUp!$B$56))*F1967)</f>
        <v>2.5036455276952845</v>
      </c>
      <c r="K1967" s="57">
        <f t="shared" si="602"/>
        <v>28.346271698830961</v>
      </c>
      <c r="L1967" s="57">
        <f>IF(I1967&lt;=0,0,MIN(SetUp!$B$50*I1967^SetUp!$B$55,I1967))</f>
        <v>0.19571185717795436</v>
      </c>
      <c r="M1967" s="57">
        <f t="shared" si="603"/>
        <v>3.6800097329036348</v>
      </c>
      <c r="N1967" s="57">
        <f>IF(SetUp!$B$62=0,X1967,(B1967-E1967)*(1-(H1967/SetUp!$B$66/SetUp!$B$56)))</f>
        <v>0</v>
      </c>
      <c r="O1967" s="57">
        <f>K1967*SetUp!$B$65</f>
        <v>0</v>
      </c>
      <c r="P1967" s="57">
        <f>MIN(SetUp!$B$54*L1967^SetUp!$B$51,L1967)</f>
        <v>0.10327398069027342</v>
      </c>
      <c r="Q1967" s="57">
        <f t="shared" si="604"/>
        <v>28.346271698830961</v>
      </c>
      <c r="R1967" s="57">
        <f>IF((H1967+N1967-O1967)&gt;SetUp!$B$56,T1966+H1967+N1967-O1967-SetUp!$B$56,T1966)</f>
        <v>0</v>
      </c>
      <c r="S1967" s="57">
        <f>R1967*SetUp!$B$65</f>
        <v>0</v>
      </c>
      <c r="T1967" s="57">
        <f>IF((R1967-S1967)&lt;SetUp!$B$53,R1967-S1967,SetUp!$B$53)</f>
        <v>0</v>
      </c>
      <c r="U1967" s="57">
        <f t="shared" si="605"/>
        <v>3.6800097329036348</v>
      </c>
      <c r="V1967" s="57">
        <f>(L1967-P1967)/1000*SetUp!$B$13*1000000/SetUp!$B$48</f>
        <v>5.257652237124474</v>
      </c>
      <c r="W1967" s="57">
        <f t="shared" si="616"/>
        <v>6.6613381477509392E-16</v>
      </c>
      <c r="X1967" s="57">
        <f>MAX((SetUp!$B$56*(1-($H1967/SetUp!$B$56)^2)*TANH(($B1967-$D1967)/SetUp!$B$56))/(1+$H1967/SetUp!$B$56*TANH(($B1967-$D1967)/SetUp!$B$56)),0)</f>
        <v>0</v>
      </c>
      <c r="AP1967" s="64">
        <v>29395</v>
      </c>
      <c r="AQ1967" s="55">
        <v>6</v>
      </c>
      <c r="AR1967" s="55">
        <v>175</v>
      </c>
      <c r="AS1967" s="66">
        <f t="shared" si="606"/>
        <v>0.04</v>
      </c>
      <c r="AT1967" s="66">
        <f t="shared" si="607"/>
        <v>0.32151004785359216</v>
      </c>
      <c r="AU1967" s="55" t="str">
        <f>IF(OR($AP1967&lt;SetUp!$B$97,$AP1967&gt;SetUp!$B$98),"Não","Sim")</f>
        <v>Não</v>
      </c>
      <c r="AV1967" s="68">
        <f t="shared" si="608"/>
        <v>0.2</v>
      </c>
      <c r="AW1967" s="68">
        <f t="shared" si="609"/>
        <v>0.56701856041367127</v>
      </c>
      <c r="AX1967" s="68">
        <f t="shared" si="610"/>
        <v>-1.3979400086720375</v>
      </c>
      <c r="AY1967" s="68">
        <f t="shared" si="611"/>
        <v>-0.49280544992737474</v>
      </c>
      <c r="AZ1967" s="68">
        <f t="shared" si="612"/>
        <v>0.28151004785359218</v>
      </c>
      <c r="BA1967" s="68">
        <f t="shared" si="613"/>
        <v>0.36701856041367126</v>
      </c>
      <c r="BB1967" s="68">
        <f t="shared" si="614"/>
        <v>0.90513455874466275</v>
      </c>
    </row>
    <row r="1968" spans="1:54" x14ac:dyDescent="0.3">
      <c r="A1968" s="64">
        <v>28630</v>
      </c>
      <c r="B1968" s="57">
        <v>0.65300000000000002</v>
      </c>
      <c r="C1968" s="57">
        <v>6.6719999999999997</v>
      </c>
      <c r="D1968" s="57">
        <v>3.5880000000000001</v>
      </c>
      <c r="E1968" s="57">
        <f t="shared" si="599"/>
        <v>0.65300000000000002</v>
      </c>
      <c r="F1968" s="57">
        <f t="shared" si="600"/>
        <v>2.9350000000000001</v>
      </c>
      <c r="G1968" s="57">
        <f t="shared" si="601"/>
        <v>0</v>
      </c>
      <c r="H1968" s="57">
        <f>IF(Q1967&gt;SetUp!$B$56,SetUp!$B$56,Q1967)</f>
        <v>28.346271698830961</v>
      </c>
      <c r="I1968" s="57">
        <f t="shared" si="615"/>
        <v>3.6800097329036348</v>
      </c>
      <c r="J1968" s="57">
        <f>MIN(F1968,H1968,(1-EXP(-SetUp!$B$52*H1968/SetUp!$B$56))*F1968)</f>
        <v>2.8999996598742817</v>
      </c>
      <c r="K1968" s="57">
        <f t="shared" si="602"/>
        <v>25.446272038956678</v>
      </c>
      <c r="L1968" s="57">
        <f>IF(I1968&lt;=0,0,MIN(SetUp!$B$50*I1968^SetUp!$B$55,I1968))</f>
        <v>0.17951929328775812</v>
      </c>
      <c r="M1968" s="57">
        <f t="shared" si="603"/>
        <v>3.5004904396158767</v>
      </c>
      <c r="N1968" s="57">
        <f>IF(SetUp!$B$62=0,X1968,(B1968-E1968)*(1-(H1968/SetUp!$B$66/SetUp!$B$56)))</f>
        <v>0</v>
      </c>
      <c r="O1968" s="57">
        <f>K1968*SetUp!$B$65</f>
        <v>0</v>
      </c>
      <c r="P1968" s="57">
        <f>MIN(SetUp!$B$54*L1968^SetUp!$B$51,L1968)</f>
        <v>9.4868701909546369E-2</v>
      </c>
      <c r="Q1968" s="57">
        <f t="shared" si="604"/>
        <v>25.446272038956678</v>
      </c>
      <c r="R1968" s="57">
        <f>IF((H1968+N1968-O1968)&gt;SetUp!$B$56,T1967+H1968+N1968-O1968-SetUp!$B$56,T1967)</f>
        <v>0</v>
      </c>
      <c r="S1968" s="57">
        <f>R1968*SetUp!$B$65</f>
        <v>0</v>
      </c>
      <c r="T1968" s="57">
        <f>IF((R1968-S1968)&lt;SetUp!$B$53,R1968-S1968,SetUp!$B$53)</f>
        <v>0</v>
      </c>
      <c r="U1968" s="57">
        <f t="shared" si="605"/>
        <v>3.5004904396158767</v>
      </c>
      <c r="V1968" s="57">
        <f>(L1968-P1968)/1000*SetUp!$B$13*1000000/SetUp!$B$48</f>
        <v>4.8147295031477464</v>
      </c>
      <c r="W1968" s="57">
        <f t="shared" si="616"/>
        <v>-3.8857805861880479E-16</v>
      </c>
      <c r="X1968" s="57">
        <f>MAX((SetUp!$B$56*(1-($H1968/SetUp!$B$56)^2)*TANH(($B1968-$D1968)/SetUp!$B$56))/(1+$H1968/SetUp!$B$56*TANH(($B1968-$D1968)/SetUp!$B$56)),0)</f>
        <v>0</v>
      </c>
      <c r="AP1968" s="64">
        <v>29396</v>
      </c>
      <c r="AQ1968" s="55">
        <v>6</v>
      </c>
      <c r="AR1968" s="55">
        <v>176</v>
      </c>
      <c r="AS1968" s="66">
        <f t="shared" si="606"/>
        <v>0.04</v>
      </c>
      <c r="AT1968" s="66">
        <f t="shared" si="607"/>
        <v>0.31232998854940258</v>
      </c>
      <c r="AU1968" s="55" t="str">
        <f>IF(OR($AP1968&lt;SetUp!$B$97,$AP1968&gt;SetUp!$B$98),"Não","Sim")</f>
        <v>Não</v>
      </c>
      <c r="AV1968" s="68">
        <f t="shared" si="608"/>
        <v>0.2</v>
      </c>
      <c r="AW1968" s="68">
        <f t="shared" si="609"/>
        <v>0.55886491082318146</v>
      </c>
      <c r="AX1968" s="68">
        <f t="shared" si="610"/>
        <v>-1.3979400086720375</v>
      </c>
      <c r="AY1968" s="68">
        <f t="shared" si="611"/>
        <v>-0.50538631472510431</v>
      </c>
      <c r="AZ1968" s="68">
        <f t="shared" si="612"/>
        <v>0.2723299885494026</v>
      </c>
      <c r="BA1968" s="68">
        <f t="shared" si="613"/>
        <v>0.35886491082318145</v>
      </c>
      <c r="BB1968" s="68">
        <f t="shared" si="614"/>
        <v>0.89255369394693318</v>
      </c>
    </row>
    <row r="1969" spans="1:54" x14ac:dyDescent="0.3">
      <c r="A1969" s="64">
        <v>28631</v>
      </c>
      <c r="B1969" s="57">
        <v>1.927</v>
      </c>
      <c r="C1969" s="57">
        <v>6.1589999999999998</v>
      </c>
      <c r="D1969" s="57">
        <v>3.5880000000000001</v>
      </c>
      <c r="E1969" s="57">
        <f t="shared" si="599"/>
        <v>1.927</v>
      </c>
      <c r="F1969" s="57">
        <f t="shared" si="600"/>
        <v>1.661</v>
      </c>
      <c r="G1969" s="57">
        <f t="shared" si="601"/>
        <v>0</v>
      </c>
      <c r="H1969" s="57">
        <f>IF(Q1968&gt;SetUp!$B$56,SetUp!$B$56,Q1968)</f>
        <v>25.446272038956678</v>
      </c>
      <c r="I1969" s="57">
        <f t="shared" si="615"/>
        <v>3.5004904396158767</v>
      </c>
      <c r="J1969" s="57">
        <f>MIN(F1969,H1969,(1-EXP(-SetUp!$B$52*H1969/SetUp!$B$56))*F1969)</f>
        <v>1.6298381340046897</v>
      </c>
      <c r="K1969" s="57">
        <f t="shared" si="602"/>
        <v>23.816433904951989</v>
      </c>
      <c r="L1969" s="57">
        <f>IF(I1969&lt;=0,0,MIN(SetUp!$B$50*I1969^SetUp!$B$55,I1969))</f>
        <v>0.16516233374770625</v>
      </c>
      <c r="M1969" s="57">
        <f t="shared" si="603"/>
        <v>3.3353281058681703</v>
      </c>
      <c r="N1969" s="57">
        <f>IF(SetUp!$B$62=0,X1969,(B1969-E1969)*(1-(H1969/SetUp!$B$66/SetUp!$B$56)))</f>
        <v>0</v>
      </c>
      <c r="O1969" s="57">
        <f>K1969*SetUp!$B$65</f>
        <v>0</v>
      </c>
      <c r="P1969" s="57">
        <f>MIN(SetUp!$B$54*L1969^SetUp!$B$51,L1969)</f>
        <v>8.7405482107347859E-2</v>
      </c>
      <c r="Q1969" s="57">
        <f t="shared" si="604"/>
        <v>23.816433904951989</v>
      </c>
      <c r="R1969" s="57">
        <f>IF((H1969+N1969-O1969)&gt;SetUp!$B$56,T1968+H1969+N1969-O1969-SetUp!$B$56,T1968)</f>
        <v>0</v>
      </c>
      <c r="S1969" s="57">
        <f>R1969*SetUp!$B$65</f>
        <v>0</v>
      </c>
      <c r="T1969" s="57">
        <f>IF((R1969-S1969)&lt;SetUp!$B$53,R1969-S1969,SetUp!$B$53)</f>
        <v>0</v>
      </c>
      <c r="U1969" s="57">
        <f t="shared" si="605"/>
        <v>3.3353281058681703</v>
      </c>
      <c r="V1969" s="57">
        <f>(L1969-P1969)/1000*SetUp!$B$13*1000000/SetUp!$B$48</f>
        <v>4.4226295595741947</v>
      </c>
      <c r="W1969" s="57">
        <f t="shared" si="616"/>
        <v>1.4155343563970746E-15</v>
      </c>
      <c r="X1969" s="57">
        <f>MAX((SetUp!$B$56*(1-($H1969/SetUp!$B$56)^2)*TANH(($B1969-$D1969)/SetUp!$B$56))/(1+$H1969/SetUp!$B$56*TANH(($B1969-$D1969)/SetUp!$B$56)),0)</f>
        <v>0</v>
      </c>
      <c r="AP1969" s="64">
        <v>29397</v>
      </c>
      <c r="AQ1969" s="55">
        <v>6</v>
      </c>
      <c r="AR1969" s="55">
        <v>177</v>
      </c>
      <c r="AS1969" s="66">
        <f t="shared" si="606"/>
        <v>3.5000000000000003E-2</v>
      </c>
      <c r="AT1969" s="66">
        <f t="shared" si="607"/>
        <v>0.30351189348498736</v>
      </c>
      <c r="AU1969" s="55" t="str">
        <f>IF(OR($AP1969&lt;SetUp!$B$97,$AP1969&gt;SetUp!$B$98),"Não","Sim")</f>
        <v>Não</v>
      </c>
      <c r="AV1969" s="68">
        <f t="shared" si="608"/>
        <v>0.18708286933869708</v>
      </c>
      <c r="AW1969" s="68">
        <f t="shared" si="609"/>
        <v>0.55091913515958701</v>
      </c>
      <c r="AX1969" s="68">
        <f t="shared" si="610"/>
        <v>-1.4559319556497243</v>
      </c>
      <c r="AY1969" s="68">
        <f t="shared" si="611"/>
        <v>-0.51782428589450458</v>
      </c>
      <c r="AZ1969" s="68">
        <f t="shared" si="612"/>
        <v>0.26851189348498739</v>
      </c>
      <c r="BA1969" s="68">
        <f t="shared" si="613"/>
        <v>0.3638362658208899</v>
      </c>
      <c r="BB1969" s="68">
        <f t="shared" si="614"/>
        <v>0.93810766975521975</v>
      </c>
    </row>
    <row r="1970" spans="1:54" x14ac:dyDescent="0.3">
      <c r="A1970" s="64">
        <v>28632</v>
      </c>
      <c r="B1970" s="57">
        <v>1.4330000000000001</v>
      </c>
      <c r="C1970" s="57">
        <v>4.7789999999999999</v>
      </c>
      <c r="D1970" s="57">
        <v>3.5880000000000001</v>
      </c>
      <c r="E1970" s="57">
        <f t="shared" si="599"/>
        <v>1.4330000000000001</v>
      </c>
      <c r="F1970" s="57">
        <f t="shared" si="600"/>
        <v>2.1550000000000002</v>
      </c>
      <c r="G1970" s="57">
        <f t="shared" si="601"/>
        <v>0</v>
      </c>
      <c r="H1970" s="57">
        <f>IF(Q1969&gt;SetUp!$B$56,SetUp!$B$56,Q1969)</f>
        <v>23.816433904951989</v>
      </c>
      <c r="I1970" s="57">
        <f t="shared" si="615"/>
        <v>3.3353281058681703</v>
      </c>
      <c r="J1970" s="57">
        <f>MIN(F1970,H1970,(1-EXP(-SetUp!$B$52*H1970/SetUp!$B$56))*F1970)</f>
        <v>2.1028445748953195</v>
      </c>
      <c r="K1970" s="57">
        <f t="shared" si="602"/>
        <v>21.713589330056671</v>
      </c>
      <c r="L1970" s="57">
        <f>IF(I1970&lt;=0,0,MIN(SetUp!$B$50*I1970^SetUp!$B$55,I1970))</f>
        <v>0.1523797030808165</v>
      </c>
      <c r="M1970" s="57">
        <f t="shared" si="603"/>
        <v>3.1829484027873538</v>
      </c>
      <c r="N1970" s="57">
        <f>IF(SetUp!$B$62=0,X1970,(B1970-E1970)*(1-(H1970/SetUp!$B$66/SetUp!$B$56)))</f>
        <v>0</v>
      </c>
      <c r="O1970" s="57">
        <f>K1970*SetUp!$B$65</f>
        <v>0</v>
      </c>
      <c r="P1970" s="57">
        <f>MIN(SetUp!$B$54*L1970^SetUp!$B$51,L1970)</f>
        <v>8.0751375336401796E-2</v>
      </c>
      <c r="Q1970" s="57">
        <f t="shared" si="604"/>
        <v>21.713589330056671</v>
      </c>
      <c r="R1970" s="57">
        <f>IF((H1970+N1970-O1970)&gt;SetUp!$B$56,T1969+H1970+N1970-O1970-SetUp!$B$56,T1969)</f>
        <v>0</v>
      </c>
      <c r="S1970" s="57">
        <f>R1970*SetUp!$B$65</f>
        <v>0</v>
      </c>
      <c r="T1970" s="57">
        <f>IF((R1970-S1970)&lt;SetUp!$B$53,R1970-S1970,SetUp!$B$53)</f>
        <v>0</v>
      </c>
      <c r="U1970" s="57">
        <f t="shared" si="605"/>
        <v>3.1829484027873538</v>
      </c>
      <c r="V1970" s="57">
        <f>(L1970-P1970)/1000*SetUp!$B$13*1000000/SetUp!$B$48</f>
        <v>4.074053320092176</v>
      </c>
      <c r="W1970" s="57">
        <f t="shared" si="616"/>
        <v>4.4408920985006262E-16</v>
      </c>
      <c r="X1970" s="57">
        <f>MAX((SetUp!$B$56*(1-($H1970/SetUp!$B$56)^2)*TANH(($B1970-$D1970)/SetUp!$B$56))/(1+$H1970/SetUp!$B$56*TANH(($B1970-$D1970)/SetUp!$B$56)),0)</f>
        <v>0</v>
      </c>
      <c r="AP1970" s="64">
        <v>29398</v>
      </c>
      <c r="AQ1970" s="55">
        <v>6</v>
      </c>
      <c r="AR1970" s="55">
        <v>178</v>
      </c>
      <c r="AS1970" s="66">
        <f t="shared" si="606"/>
        <v>3.5000000000000003E-2</v>
      </c>
      <c r="AT1970" s="66">
        <f t="shared" si="607"/>
        <v>0.29503762348834978</v>
      </c>
      <c r="AU1970" s="55" t="str">
        <f>IF(OR($AP1970&lt;SetUp!$B$97,$AP1970&gt;SetUp!$B$98),"Não","Sim")</f>
        <v>Não</v>
      </c>
      <c r="AV1970" s="68">
        <f t="shared" si="608"/>
        <v>0.18708286933869708</v>
      </c>
      <c r="AW1970" s="68">
        <f t="shared" si="609"/>
        <v>0.54317365868417233</v>
      </c>
      <c r="AX1970" s="68">
        <f t="shared" si="610"/>
        <v>-1.4559319556497243</v>
      </c>
      <c r="AY1970" s="68">
        <f t="shared" si="611"/>
        <v>-0.53012259883027646</v>
      </c>
      <c r="AZ1970" s="68">
        <f t="shared" si="612"/>
        <v>0.2600376234883498</v>
      </c>
      <c r="BA1970" s="68">
        <f t="shared" si="613"/>
        <v>0.35609078934547522</v>
      </c>
      <c r="BB1970" s="68">
        <f t="shared" si="614"/>
        <v>0.92580935681944787</v>
      </c>
    </row>
    <row r="1971" spans="1:54" x14ac:dyDescent="0.3">
      <c r="A1971" s="64">
        <v>28633</v>
      </c>
      <c r="B1971" s="57">
        <v>1.0009999999999999</v>
      </c>
      <c r="C1971" s="57">
        <v>3.9849999999999999</v>
      </c>
      <c r="D1971" s="57">
        <v>3.5880000000000001</v>
      </c>
      <c r="E1971" s="57">
        <f t="shared" si="599"/>
        <v>1.0009999999999999</v>
      </c>
      <c r="F1971" s="57">
        <f t="shared" si="600"/>
        <v>2.5870000000000002</v>
      </c>
      <c r="G1971" s="57">
        <f t="shared" si="601"/>
        <v>0</v>
      </c>
      <c r="H1971" s="57">
        <f>IF(Q1970&gt;SetUp!$B$56,SetUp!$B$56,Q1970)</f>
        <v>21.713589330056671</v>
      </c>
      <c r="I1971" s="57">
        <f t="shared" si="615"/>
        <v>3.1829484027873538</v>
      </c>
      <c r="J1971" s="57">
        <f>MIN(F1971,H1971,(1-EXP(-SetUp!$B$52*H1971/SetUp!$B$56))*F1971)</f>
        <v>2.5000349903899708</v>
      </c>
      <c r="K1971" s="57">
        <f t="shared" si="602"/>
        <v>19.2135543396667</v>
      </c>
      <c r="L1971" s="57">
        <f>IF(I1971&lt;=0,0,MIN(SetUp!$B$50*I1971^SetUp!$B$55,I1971))</f>
        <v>0.14095446860593361</v>
      </c>
      <c r="M1971" s="57">
        <f t="shared" si="603"/>
        <v>3.0419939341814204</v>
      </c>
      <c r="N1971" s="57">
        <f>IF(SetUp!$B$62=0,X1971,(B1971-E1971)*(1-(H1971/SetUp!$B$66/SetUp!$B$56)))</f>
        <v>0</v>
      </c>
      <c r="O1971" s="57">
        <f>K1971*SetUp!$B$65</f>
        <v>0</v>
      </c>
      <c r="P1971" s="57">
        <f>MIN(SetUp!$B$54*L1971^SetUp!$B$51,L1971)</f>
        <v>7.479584580438263E-2</v>
      </c>
      <c r="Q1971" s="57">
        <f t="shared" si="604"/>
        <v>19.2135543396667</v>
      </c>
      <c r="R1971" s="57">
        <f>IF((H1971+N1971-O1971)&gt;SetUp!$B$56,T1970+H1971+N1971-O1971-SetUp!$B$56,T1970)</f>
        <v>0</v>
      </c>
      <c r="S1971" s="57">
        <f>R1971*SetUp!$B$65</f>
        <v>0</v>
      </c>
      <c r="T1971" s="57">
        <f>IF((R1971-S1971)&lt;SetUp!$B$53,R1971-S1971,SetUp!$B$53)</f>
        <v>0</v>
      </c>
      <c r="U1971" s="57">
        <f t="shared" si="605"/>
        <v>3.0419939341814204</v>
      </c>
      <c r="V1971" s="57">
        <f>(L1971-P1971)/1000*SetUp!$B$13*1000000/SetUp!$B$48</f>
        <v>3.7629491761854221</v>
      </c>
      <c r="W1971" s="57">
        <f t="shared" si="616"/>
        <v>0</v>
      </c>
      <c r="X1971" s="57">
        <f>MAX((SetUp!$B$56*(1-($H1971/SetUp!$B$56)^2)*TANH(($B1971-$D1971)/SetUp!$B$56))/(1+$H1971/SetUp!$B$56*TANH(($B1971-$D1971)/SetUp!$B$56)),0)</f>
        <v>0</v>
      </c>
      <c r="AP1971" s="64">
        <v>29399</v>
      </c>
      <c r="AQ1971" s="55">
        <v>6</v>
      </c>
      <c r="AR1971" s="55">
        <v>179</v>
      </c>
      <c r="AS1971" s="66">
        <f t="shared" si="606"/>
        <v>3.5000000000000003E-2</v>
      </c>
      <c r="AT1971" s="66">
        <f t="shared" si="607"/>
        <v>0.28689013856321094</v>
      </c>
      <c r="AU1971" s="55" t="str">
        <f>IF(OR($AP1971&lt;SetUp!$B$97,$AP1971&gt;SetUp!$B$98),"Não","Sim")</f>
        <v>Não</v>
      </c>
      <c r="AV1971" s="68">
        <f t="shared" si="608"/>
        <v>0.18708286933869708</v>
      </c>
      <c r="AW1971" s="68">
        <f t="shared" si="609"/>
        <v>0.53562126410665489</v>
      </c>
      <c r="AX1971" s="68">
        <f t="shared" si="610"/>
        <v>-1.4559319556497243</v>
      </c>
      <c r="AY1971" s="68">
        <f t="shared" si="611"/>
        <v>-0.54228437974698618</v>
      </c>
      <c r="AZ1971" s="68">
        <f t="shared" si="612"/>
        <v>0.25189013856321096</v>
      </c>
      <c r="BA1971" s="68">
        <f t="shared" si="613"/>
        <v>0.34853839476795778</v>
      </c>
      <c r="BB1971" s="68">
        <f t="shared" si="614"/>
        <v>0.91364757590273815</v>
      </c>
    </row>
    <row r="1972" spans="1:54" x14ac:dyDescent="0.3">
      <c r="A1972" s="64">
        <v>28634</v>
      </c>
      <c r="B1972" s="57">
        <v>0.92700000000000005</v>
      </c>
      <c r="C1972" s="57">
        <v>3.2829999999999999</v>
      </c>
      <c r="D1972" s="57">
        <v>3.5880000000000001</v>
      </c>
      <c r="E1972" s="57">
        <f t="shared" si="599"/>
        <v>0.92700000000000005</v>
      </c>
      <c r="F1972" s="57">
        <f t="shared" si="600"/>
        <v>2.661</v>
      </c>
      <c r="G1972" s="57">
        <f t="shared" si="601"/>
        <v>0</v>
      </c>
      <c r="H1972" s="57">
        <f>IF(Q1971&gt;SetUp!$B$56,SetUp!$B$56,Q1971)</f>
        <v>19.2135543396667</v>
      </c>
      <c r="I1972" s="57">
        <f t="shared" si="615"/>
        <v>3.0419939341814204</v>
      </c>
      <c r="J1972" s="57">
        <f>MIN(F1972,H1972,(1-EXP(-SetUp!$B$52*H1972/SetUp!$B$56))*F1972)</f>
        <v>2.5287968961736591</v>
      </c>
      <c r="K1972" s="57">
        <f t="shared" si="602"/>
        <v>16.684757443493041</v>
      </c>
      <c r="L1972" s="57">
        <f>IF(I1972&lt;=0,0,MIN(SetUp!$B$50*I1972^SetUp!$B$55,I1972))</f>
        <v>0.13070536792339235</v>
      </c>
      <c r="M1972" s="57">
        <f t="shared" si="603"/>
        <v>2.9112885662580279</v>
      </c>
      <c r="N1972" s="57">
        <f>IF(SetUp!$B$62=0,X1972,(B1972-E1972)*(1-(H1972/SetUp!$B$66/SetUp!$B$56)))</f>
        <v>0</v>
      </c>
      <c r="O1972" s="57">
        <f>K1972*SetUp!$B$65</f>
        <v>0</v>
      </c>
      <c r="P1972" s="57">
        <f>MIN(SetUp!$B$54*L1972^SetUp!$B$51,L1972)</f>
        <v>6.9446409348085283E-2</v>
      </c>
      <c r="Q1972" s="57">
        <f t="shared" si="604"/>
        <v>16.684757443493041</v>
      </c>
      <c r="R1972" s="57">
        <f>IF((H1972+N1972-O1972)&gt;SetUp!$B$56,T1971+H1972+N1972-O1972-SetUp!$B$56,T1971)</f>
        <v>0</v>
      </c>
      <c r="S1972" s="57">
        <f>R1972*SetUp!$B$65</f>
        <v>0</v>
      </c>
      <c r="T1972" s="57">
        <f>IF((R1972-S1972)&lt;SetUp!$B$53,R1972-S1972,SetUp!$B$53)</f>
        <v>0</v>
      </c>
      <c r="U1972" s="57">
        <f t="shared" si="605"/>
        <v>2.9112885662580279</v>
      </c>
      <c r="V1972" s="57">
        <f>(L1972-P1972)/1000*SetUp!$B$13*1000000/SetUp!$B$48</f>
        <v>3.4842676274622297</v>
      </c>
      <c r="W1972" s="57">
        <f t="shared" si="616"/>
        <v>1.1934897514720433E-15</v>
      </c>
      <c r="X1972" s="57">
        <f>MAX((SetUp!$B$56*(1-($H1972/SetUp!$B$56)^2)*TANH(($B1972-$D1972)/SetUp!$B$56))/(1+$H1972/SetUp!$B$56*TANH(($B1972-$D1972)/SetUp!$B$56)),0)</f>
        <v>0</v>
      </c>
      <c r="AP1972" s="64">
        <v>29400</v>
      </c>
      <c r="AQ1972" s="55">
        <v>6</v>
      </c>
      <c r="AR1972" s="55">
        <v>180</v>
      </c>
      <c r="AS1972" s="66">
        <f t="shared" si="606"/>
        <v>0.04</v>
      </c>
      <c r="AT1972" s="66">
        <f t="shared" si="607"/>
        <v>0.27905341998091726</v>
      </c>
      <c r="AU1972" s="55" t="str">
        <f>IF(OR($AP1972&lt;SetUp!$B$97,$AP1972&gt;SetUp!$B$98),"Não","Sim")</f>
        <v>Não</v>
      </c>
      <c r="AV1972" s="68">
        <f t="shared" si="608"/>
        <v>0.2</v>
      </c>
      <c r="AW1972" s="68">
        <f t="shared" si="609"/>
        <v>0.52825507094671342</v>
      </c>
      <c r="AX1972" s="68">
        <f t="shared" si="610"/>
        <v>-1.3979400086720375</v>
      </c>
      <c r="AY1972" s="68">
        <f t="shared" si="611"/>
        <v>-0.55431265055373891</v>
      </c>
      <c r="AZ1972" s="68">
        <f t="shared" si="612"/>
        <v>0.23905341998091725</v>
      </c>
      <c r="BA1972" s="68">
        <f t="shared" si="613"/>
        <v>0.32825507094671341</v>
      </c>
      <c r="BB1972" s="68">
        <f t="shared" si="614"/>
        <v>0.84362735811829859</v>
      </c>
    </row>
    <row r="1973" spans="1:54" x14ac:dyDescent="0.3">
      <c r="A1973" s="64">
        <v>28635</v>
      </c>
      <c r="B1973" s="57">
        <v>0</v>
      </c>
      <c r="C1973" s="57">
        <v>2.9660000000000002</v>
      </c>
      <c r="D1973" s="57">
        <v>3.5880000000000001</v>
      </c>
      <c r="E1973" s="57">
        <f t="shared" si="599"/>
        <v>0</v>
      </c>
      <c r="F1973" s="57">
        <f t="shared" si="600"/>
        <v>3.5880000000000001</v>
      </c>
      <c r="G1973" s="57">
        <f t="shared" si="601"/>
        <v>0</v>
      </c>
      <c r="H1973" s="57">
        <f>IF(Q1972&gt;SetUp!$B$56,SetUp!$B$56,Q1972)</f>
        <v>16.684757443493041</v>
      </c>
      <c r="I1973" s="57">
        <f t="shared" si="615"/>
        <v>2.9112885662580279</v>
      </c>
      <c r="J1973" s="57">
        <f>MIN(F1973,H1973,(1-EXP(-SetUp!$B$52*H1973/SetUp!$B$56))*F1973)</f>
        <v>3.3233635829902752</v>
      </c>
      <c r="K1973" s="57">
        <f t="shared" si="602"/>
        <v>13.361393860502766</v>
      </c>
      <c r="L1973" s="57">
        <f>IF(I1973&lt;=0,0,MIN(SetUp!$B$50*I1973^SetUp!$B$55,I1973))</f>
        <v>0.12148004449064563</v>
      </c>
      <c r="M1973" s="57">
        <f t="shared" si="603"/>
        <v>2.7898085217673825</v>
      </c>
      <c r="N1973" s="57">
        <f>IF(SetUp!$B$62=0,X1973,(B1973-E1973)*(1-(H1973/SetUp!$B$66/SetUp!$B$56)))</f>
        <v>0</v>
      </c>
      <c r="O1973" s="57">
        <f>K1973*SetUp!$B$65</f>
        <v>0</v>
      </c>
      <c r="P1973" s="57">
        <f>MIN(SetUp!$B$54*L1973^SetUp!$B$51,L1973)</f>
        <v>6.4625229349943997E-2</v>
      </c>
      <c r="Q1973" s="57">
        <f t="shared" si="604"/>
        <v>13.361393860502766</v>
      </c>
      <c r="R1973" s="57">
        <f>IF((H1973+N1973-O1973)&gt;SetUp!$B$56,T1972+H1973+N1973-O1973-SetUp!$B$56,T1972)</f>
        <v>0</v>
      </c>
      <c r="S1973" s="57">
        <f>R1973*SetUp!$B$65</f>
        <v>0</v>
      </c>
      <c r="T1973" s="57">
        <f>IF((R1973-S1973)&lt;SetUp!$B$53,R1973-S1973,SetUp!$B$53)</f>
        <v>0</v>
      </c>
      <c r="U1973" s="57">
        <f t="shared" si="605"/>
        <v>2.7898085217673825</v>
      </c>
      <c r="V1973" s="57">
        <f>(L1973-P1973)/1000*SetUp!$B$13*1000000/SetUp!$B$48</f>
        <v>3.2337701532514695</v>
      </c>
      <c r="W1973" s="57">
        <f t="shared" si="616"/>
        <v>1.5404344466674047E-15</v>
      </c>
      <c r="X1973" s="57">
        <f>MAX((SetUp!$B$56*(1-($H1973/SetUp!$B$56)^2)*TANH(($B1973-$D1973)/SetUp!$B$56))/(1+$H1973/SetUp!$B$56*TANH(($B1973-$D1973)/SetUp!$B$56)),0)</f>
        <v>0</v>
      </c>
      <c r="AP1973" s="64">
        <v>29401</v>
      </c>
      <c r="AQ1973" s="55">
        <v>6</v>
      </c>
      <c r="AR1973" s="55">
        <v>181</v>
      </c>
      <c r="AS1973" s="66">
        <f t="shared" si="606"/>
        <v>0.04</v>
      </c>
      <c r="AT1973" s="66">
        <f t="shared" si="607"/>
        <v>0.27151239867977078</v>
      </c>
      <c r="AU1973" s="55" t="str">
        <f>IF(OR($AP1973&lt;SetUp!$B$97,$AP1973&gt;SetUp!$B$98),"Não","Sim")</f>
        <v>Não</v>
      </c>
      <c r="AV1973" s="68">
        <f t="shared" si="608"/>
        <v>0.2</v>
      </c>
      <c r="AW1973" s="68">
        <f t="shared" si="609"/>
        <v>0.52106851630065965</v>
      </c>
      <c r="AX1973" s="68">
        <f t="shared" si="610"/>
        <v>-1.3979400086720375</v>
      </c>
      <c r="AY1973" s="68">
        <f t="shared" si="611"/>
        <v>-0.56621033345907845</v>
      </c>
      <c r="AZ1973" s="68">
        <f t="shared" si="612"/>
        <v>0.23151239867977078</v>
      </c>
      <c r="BA1973" s="68">
        <f t="shared" si="613"/>
        <v>0.32106851630065963</v>
      </c>
      <c r="BB1973" s="68">
        <f t="shared" si="614"/>
        <v>0.83172967521295904</v>
      </c>
    </row>
    <row r="1974" spans="1:54" x14ac:dyDescent="0.3">
      <c r="A1974" s="64">
        <v>28636</v>
      </c>
      <c r="B1974" s="57">
        <v>0</v>
      </c>
      <c r="C1974" s="57">
        <v>2.669</v>
      </c>
      <c r="D1974" s="57">
        <v>3.5880000000000001</v>
      </c>
      <c r="E1974" s="57">
        <f t="shared" si="599"/>
        <v>0</v>
      </c>
      <c r="F1974" s="57">
        <f t="shared" si="600"/>
        <v>3.5880000000000001</v>
      </c>
      <c r="G1974" s="57">
        <f t="shared" si="601"/>
        <v>0</v>
      </c>
      <c r="H1974" s="57">
        <f>IF(Q1973&gt;SetUp!$B$56,SetUp!$B$56,Q1973)</f>
        <v>13.361393860502766</v>
      </c>
      <c r="I1974" s="57">
        <f t="shared" si="615"/>
        <v>2.7898085217673825</v>
      </c>
      <c r="J1974" s="57">
        <f>MIN(F1974,H1974,(1-EXP(-SetUp!$B$52*H1974/SetUp!$B$56))*F1974)</f>
        <v>3.1431965796800108</v>
      </c>
      <c r="K1974" s="57">
        <f t="shared" si="602"/>
        <v>10.218197280822755</v>
      </c>
      <c r="L1974" s="57">
        <f>IF(I1974&lt;=0,0,MIN(SetUp!$B$50*I1974^SetUp!$B$55,I1974))</f>
        <v>0.11314972739202493</v>
      </c>
      <c r="M1974" s="57">
        <f t="shared" si="603"/>
        <v>2.6766587943753577</v>
      </c>
      <c r="N1974" s="57">
        <f>IF(SetUp!$B$62=0,X1974,(B1974-E1974)*(1-(H1974/SetUp!$B$66/SetUp!$B$56)))</f>
        <v>0</v>
      </c>
      <c r="O1974" s="57">
        <f>K1974*SetUp!$B$65</f>
        <v>0</v>
      </c>
      <c r="P1974" s="57">
        <f>MIN(SetUp!$B$54*L1974^SetUp!$B$51,L1974)</f>
        <v>6.0266435987283894E-2</v>
      </c>
      <c r="Q1974" s="57">
        <f t="shared" si="604"/>
        <v>10.218197280822755</v>
      </c>
      <c r="R1974" s="57">
        <f>IF((H1974+N1974-O1974)&gt;SetUp!$B$56,T1973+H1974+N1974-O1974-SetUp!$B$56,T1973)</f>
        <v>0</v>
      </c>
      <c r="S1974" s="57">
        <f>R1974*SetUp!$B$65</f>
        <v>0</v>
      </c>
      <c r="T1974" s="57">
        <f>IF((R1974-S1974)&lt;SetUp!$B$53,R1974-S1974,SetUp!$B$53)</f>
        <v>0</v>
      </c>
      <c r="U1974" s="57">
        <f t="shared" si="605"/>
        <v>2.6766587943753577</v>
      </c>
      <c r="V1974" s="57">
        <f>(L1974-P1974)/1000*SetUp!$B$13*1000000/SetUp!$B$48</f>
        <v>3.0078790851247694</v>
      </c>
      <c r="W1974" s="57">
        <f t="shared" si="616"/>
        <v>1.0408340855860843E-15</v>
      </c>
      <c r="X1974" s="57">
        <f>MAX((SetUp!$B$56*(1-($H1974/SetUp!$B$56)^2)*TANH(($B1974-$D1974)/SetUp!$B$56))/(1+$H1974/SetUp!$B$56*TANH(($B1974-$D1974)/SetUp!$B$56)),0)</f>
        <v>0</v>
      </c>
      <c r="AP1974" s="64">
        <v>29402</v>
      </c>
      <c r="AQ1974" s="55">
        <v>6</v>
      </c>
      <c r="AR1974" s="55">
        <v>182</v>
      </c>
      <c r="AS1974" s="66">
        <f t="shared" si="606"/>
        <v>0.04</v>
      </c>
      <c r="AT1974" s="66">
        <f t="shared" si="607"/>
        <v>0.26425288939880109</v>
      </c>
      <c r="AU1974" s="55" t="str">
        <f>IF(OR($AP1974&lt;SetUp!$B$97,$AP1974&gt;SetUp!$B$98),"Não","Sim")</f>
        <v>Não</v>
      </c>
      <c r="AV1974" s="68">
        <f t="shared" si="608"/>
        <v>0.2</v>
      </c>
      <c r="AW1974" s="68">
        <f t="shared" si="609"/>
        <v>0.51405533690333483</v>
      </c>
      <c r="AX1974" s="68">
        <f t="shared" si="610"/>
        <v>-1.3979400086720375</v>
      </c>
      <c r="AY1974" s="68">
        <f t="shared" si="611"/>
        <v>-0.57798025532386665</v>
      </c>
      <c r="AZ1974" s="68">
        <f t="shared" si="612"/>
        <v>0.22425288939880109</v>
      </c>
      <c r="BA1974" s="68">
        <f t="shared" si="613"/>
        <v>0.31405533690333481</v>
      </c>
      <c r="BB1974" s="68">
        <f t="shared" si="614"/>
        <v>0.81995975334817084</v>
      </c>
    </row>
    <row r="1975" spans="1:54" x14ac:dyDescent="0.3">
      <c r="A1975" s="64">
        <v>28637</v>
      </c>
      <c r="B1975" s="57">
        <v>0.99199999999999999</v>
      </c>
      <c r="C1975" s="57">
        <v>2.5289999999999999</v>
      </c>
      <c r="D1975" s="57">
        <v>3.5880000000000001</v>
      </c>
      <c r="E1975" s="57">
        <f t="shared" si="599"/>
        <v>0.99199999999999999</v>
      </c>
      <c r="F1975" s="57">
        <f t="shared" si="600"/>
        <v>2.5960000000000001</v>
      </c>
      <c r="G1975" s="57">
        <f t="shared" si="601"/>
        <v>0</v>
      </c>
      <c r="H1975" s="57">
        <f>IF(Q1974&gt;SetUp!$B$56,SetUp!$B$56,Q1974)</f>
        <v>10.218197280822755</v>
      </c>
      <c r="I1975" s="57">
        <f t="shared" si="615"/>
        <v>2.6766587943753577</v>
      </c>
      <c r="J1975" s="57">
        <f>MIN(F1975,H1975,(1-EXP(-SetUp!$B$52*H1975/SetUp!$B$56))*F1975)</f>
        <v>2.0700880766073797</v>
      </c>
      <c r="K1975" s="57">
        <f t="shared" si="602"/>
        <v>8.1481092042153751</v>
      </c>
      <c r="L1975" s="57">
        <f>IF(I1975&lt;=0,0,MIN(SetUp!$B$50*I1975^SetUp!$B$55,I1975))</f>
        <v>0.10560501433166668</v>
      </c>
      <c r="M1975" s="57">
        <f t="shared" si="603"/>
        <v>2.571053780043691</v>
      </c>
      <c r="N1975" s="57">
        <f>IF(SetUp!$B$62=0,X1975,(B1975-E1975)*(1-(H1975/SetUp!$B$66/SetUp!$B$56)))</f>
        <v>0</v>
      </c>
      <c r="O1975" s="57">
        <f>K1975*SetUp!$B$65</f>
        <v>0</v>
      </c>
      <c r="P1975" s="57">
        <f>MIN(SetUp!$B$54*L1975^SetUp!$B$51,L1975)</f>
        <v>5.6313998730132202E-2</v>
      </c>
      <c r="Q1975" s="57">
        <f t="shared" si="604"/>
        <v>8.1481092042153751</v>
      </c>
      <c r="R1975" s="57">
        <f>IF((H1975+N1975-O1975)&gt;SetUp!$B$56,T1974+H1975+N1975-O1975-SetUp!$B$56,T1974)</f>
        <v>0</v>
      </c>
      <c r="S1975" s="57">
        <f>R1975*SetUp!$B$65</f>
        <v>0</v>
      </c>
      <c r="T1975" s="57">
        <f>IF((R1975-S1975)&lt;SetUp!$B$53,R1975-S1975,SetUp!$B$53)</f>
        <v>0</v>
      </c>
      <c r="U1975" s="57">
        <f t="shared" si="605"/>
        <v>2.571053780043691</v>
      </c>
      <c r="V1975" s="57">
        <f>(L1975-P1975)/1000*SetUp!$B$13*1000000/SetUp!$B$48</f>
        <v>2.803558760700029</v>
      </c>
      <c r="W1975" s="57">
        <f t="shared" si="616"/>
        <v>-4.5796699765787707E-16</v>
      </c>
      <c r="X1975" s="57">
        <f>MAX((SetUp!$B$56*(1-($H1975/SetUp!$B$56)^2)*TANH(($B1975-$D1975)/SetUp!$B$56))/(1+$H1975/SetUp!$B$56*TANH(($B1975-$D1975)/SetUp!$B$56)),0)</f>
        <v>0</v>
      </c>
      <c r="AP1975" s="64">
        <v>29403</v>
      </c>
      <c r="AQ1975" s="55">
        <v>7</v>
      </c>
      <c r="AR1975" s="55">
        <v>183</v>
      </c>
      <c r="AS1975" s="66">
        <f t="shared" si="606"/>
        <v>0.04</v>
      </c>
      <c r="AT1975" s="66">
        <f t="shared" si="607"/>
        <v>0.25726153003059232</v>
      </c>
      <c r="AU1975" s="55" t="str">
        <f>IF(OR($AP1975&lt;SetUp!$B$97,$AP1975&gt;SetUp!$B$98),"Não","Sim")</f>
        <v>Não</v>
      </c>
      <c r="AV1975" s="68">
        <f t="shared" si="608"/>
        <v>0.2</v>
      </c>
      <c r="AW1975" s="68">
        <f t="shared" si="609"/>
        <v>0.50720955238500021</v>
      </c>
      <c r="AX1975" s="68">
        <f t="shared" si="610"/>
        <v>-1.3979400086720375</v>
      </c>
      <c r="AY1975" s="68">
        <f t="shared" si="611"/>
        <v>-0.58962515177855779</v>
      </c>
      <c r="AZ1975" s="68">
        <f t="shared" si="612"/>
        <v>0.21726153003059231</v>
      </c>
      <c r="BA1975" s="68">
        <f t="shared" si="613"/>
        <v>0.3072095523850002</v>
      </c>
      <c r="BB1975" s="68">
        <f t="shared" si="614"/>
        <v>0.80831485689347971</v>
      </c>
    </row>
    <row r="1976" spans="1:54" x14ac:dyDescent="0.3">
      <c r="A1976" s="64">
        <v>28638</v>
      </c>
      <c r="B1976" s="57">
        <v>0.35199999999999998</v>
      </c>
      <c r="C1976" s="57">
        <v>2.2629999999999999</v>
      </c>
      <c r="D1976" s="57">
        <v>3.5880000000000001</v>
      </c>
      <c r="E1976" s="57">
        <f t="shared" si="599"/>
        <v>0.35199999999999998</v>
      </c>
      <c r="F1976" s="57">
        <f t="shared" si="600"/>
        <v>3.2360000000000002</v>
      </c>
      <c r="G1976" s="57">
        <f t="shared" si="601"/>
        <v>0</v>
      </c>
      <c r="H1976" s="57">
        <f>IF(Q1975&gt;SetUp!$B$56,SetUp!$B$56,Q1975)</f>
        <v>8.1481092042153751</v>
      </c>
      <c r="I1976" s="57">
        <f t="shared" si="615"/>
        <v>2.571053780043691</v>
      </c>
      <c r="J1976" s="57">
        <f>MIN(F1976,H1976,(1-EXP(-SetUp!$B$52*H1976/SetUp!$B$56))*F1976)</f>
        <v>2.3300798069518747</v>
      </c>
      <c r="K1976" s="57">
        <f t="shared" si="602"/>
        <v>5.8180293972635004</v>
      </c>
      <c r="L1976" s="57">
        <f>IF(I1976&lt;=0,0,MIN(SetUp!$B$50*I1976^SetUp!$B$55,I1976))</f>
        <v>9.8752504684906511E-2</v>
      </c>
      <c r="M1976" s="57">
        <f t="shared" si="603"/>
        <v>2.4723012753587845</v>
      </c>
      <c r="N1976" s="57">
        <f>IF(SetUp!$B$62=0,X1976,(B1976-E1976)*(1-(H1976/SetUp!$B$66/SetUp!$B$56)))</f>
        <v>0</v>
      </c>
      <c r="O1976" s="57">
        <f>K1976*SetUp!$B$65</f>
        <v>0</v>
      </c>
      <c r="P1976" s="57">
        <f>MIN(SetUp!$B$54*L1976^SetUp!$B$51,L1976)</f>
        <v>5.2720025648298474E-2</v>
      </c>
      <c r="Q1976" s="57">
        <f t="shared" si="604"/>
        <v>5.8180293972635004</v>
      </c>
      <c r="R1976" s="57">
        <f>IF((H1976+N1976-O1976)&gt;SetUp!$B$56,T1975+H1976+N1976-O1976-SetUp!$B$56,T1975)</f>
        <v>0</v>
      </c>
      <c r="S1976" s="57">
        <f>R1976*SetUp!$B$65</f>
        <v>0</v>
      </c>
      <c r="T1976" s="57">
        <f>IF((R1976-S1976)&lt;SetUp!$B$53,R1976-S1976,SetUp!$B$53)</f>
        <v>0</v>
      </c>
      <c r="U1976" s="57">
        <f t="shared" si="605"/>
        <v>2.4723012753587845</v>
      </c>
      <c r="V1976" s="57">
        <f>(L1976-P1976)/1000*SetUp!$B$13*1000000/SetUp!$B$48</f>
        <v>2.6182207508786917</v>
      </c>
      <c r="W1976" s="57">
        <f t="shared" si="616"/>
        <v>9.1593399531575415E-16</v>
      </c>
      <c r="X1976" s="57">
        <f>MAX((SetUp!$B$56*(1-($H1976/SetUp!$B$56)^2)*TANH(($B1976-$D1976)/SetUp!$B$56))/(1+$H1976/SetUp!$B$56*TANH(($B1976-$D1976)/SetUp!$B$56)),0)</f>
        <v>0</v>
      </c>
      <c r="AP1976" s="64">
        <v>29404</v>
      </c>
      <c r="AQ1976" s="55">
        <v>7</v>
      </c>
      <c r="AR1976" s="55">
        <v>184</v>
      </c>
      <c r="AS1976" s="66">
        <f t="shared" si="606"/>
        <v>4.4999999999999998E-2</v>
      </c>
      <c r="AT1976" s="66">
        <f t="shared" si="607"/>
        <v>0.25052680437852209</v>
      </c>
      <c r="AU1976" s="55" t="str">
        <f>IF(OR($AP1976&lt;SetUp!$B$97,$AP1976&gt;SetUp!$B$98),"Não","Sim")</f>
        <v>Não</v>
      </c>
      <c r="AV1976" s="68">
        <f t="shared" si="608"/>
        <v>0.21213203435596426</v>
      </c>
      <c r="AW1976" s="68">
        <f t="shared" si="609"/>
        <v>0.50052652714768486</v>
      </c>
      <c r="AX1976" s="68">
        <f t="shared" si="610"/>
        <v>-1.3467874862246563</v>
      </c>
      <c r="AY1976" s="68">
        <f t="shared" si="611"/>
        <v>-0.60114580125017325</v>
      </c>
      <c r="AZ1976" s="68">
        <f t="shared" si="612"/>
        <v>0.20552680437852211</v>
      </c>
      <c r="BA1976" s="68">
        <f t="shared" si="613"/>
        <v>0.28839449279172058</v>
      </c>
      <c r="BB1976" s="68">
        <f t="shared" si="614"/>
        <v>0.74564168497448302</v>
      </c>
    </row>
    <row r="1977" spans="1:54" x14ac:dyDescent="0.3">
      <c r="A1977" s="64">
        <v>28639</v>
      </c>
      <c r="B1977" s="57">
        <v>0.156</v>
      </c>
      <c r="C1977" s="57">
        <v>2.137</v>
      </c>
      <c r="D1977" s="57">
        <v>3.5880000000000001</v>
      </c>
      <c r="E1977" s="57">
        <f t="shared" si="599"/>
        <v>0.156</v>
      </c>
      <c r="F1977" s="57">
        <f t="shared" si="600"/>
        <v>3.4319999999999999</v>
      </c>
      <c r="G1977" s="57">
        <f t="shared" si="601"/>
        <v>0</v>
      </c>
      <c r="H1977" s="57">
        <f>IF(Q1976&gt;SetUp!$B$56,SetUp!$B$56,Q1976)</f>
        <v>5.8180293972635004</v>
      </c>
      <c r="I1977" s="57">
        <f t="shared" si="615"/>
        <v>2.4723012753587845</v>
      </c>
      <c r="J1977" s="57">
        <f>MIN(F1977,H1977,(1-EXP(-SetUp!$B$52*H1977/SetUp!$B$56))*F1977)</f>
        <v>2.0492474855903966</v>
      </c>
      <c r="K1977" s="57">
        <f t="shared" si="602"/>
        <v>3.7687819116731038</v>
      </c>
      <c r="L1977" s="57">
        <f>IF(I1977&lt;=0,0,MIN(SetUp!$B$50*I1977^SetUp!$B$55,I1977))</f>
        <v>9.2512092853682837E-2</v>
      </c>
      <c r="M1977" s="57">
        <f t="shared" si="603"/>
        <v>2.3797891825051019</v>
      </c>
      <c r="N1977" s="57">
        <f>IF(SetUp!$B$62=0,X1977,(B1977-E1977)*(1-(H1977/SetUp!$B$66/SetUp!$B$56)))</f>
        <v>0</v>
      </c>
      <c r="O1977" s="57">
        <f>K1977*SetUp!$B$65</f>
        <v>0</v>
      </c>
      <c r="P1977" s="57">
        <f>MIN(SetUp!$B$54*L1977^SetUp!$B$51,L1977)</f>
        <v>4.9443394644871845E-2</v>
      </c>
      <c r="Q1977" s="57">
        <f t="shared" si="604"/>
        <v>3.7687819116731038</v>
      </c>
      <c r="R1977" s="57">
        <f>IF((H1977+N1977-O1977)&gt;SetUp!$B$56,T1976+H1977+N1977-O1977-SetUp!$B$56,T1976)</f>
        <v>0</v>
      </c>
      <c r="S1977" s="57">
        <f>R1977*SetUp!$B$65</f>
        <v>0</v>
      </c>
      <c r="T1977" s="57">
        <f>IF((R1977-S1977)&lt;SetUp!$B$53,R1977-S1977,SetUp!$B$53)</f>
        <v>0</v>
      </c>
      <c r="U1977" s="57">
        <f t="shared" si="605"/>
        <v>2.3797891825051019</v>
      </c>
      <c r="V1977" s="57">
        <f>(L1977-P1977)/1000*SetUp!$B$13*1000000/SetUp!$B$48</f>
        <v>2.4496477644396268</v>
      </c>
      <c r="W1977" s="57">
        <f t="shared" si="616"/>
        <v>-2.7755575615628914E-16</v>
      </c>
      <c r="X1977" s="57">
        <f>MAX((SetUp!$B$56*(1-($H1977/SetUp!$B$56)^2)*TANH(($B1977-$D1977)/SetUp!$B$56))/(1+$H1977/SetUp!$B$56*TANH(($B1977-$D1977)/SetUp!$B$56)),0)</f>
        <v>0</v>
      </c>
      <c r="AP1977" s="64">
        <v>29405</v>
      </c>
      <c r="AQ1977" s="55">
        <v>7</v>
      </c>
      <c r="AR1977" s="55">
        <v>185</v>
      </c>
      <c r="AS1977" s="66">
        <f t="shared" si="606"/>
        <v>0.04</v>
      </c>
      <c r="AT1977" s="66">
        <f t="shared" si="607"/>
        <v>0.24403463718328836</v>
      </c>
      <c r="AU1977" s="55" t="str">
        <f>IF(OR($AP1977&lt;SetUp!$B$97,$AP1977&gt;SetUp!$B$98),"Não","Sim")</f>
        <v>Não</v>
      </c>
      <c r="AV1977" s="68">
        <f t="shared" si="608"/>
        <v>0.2</v>
      </c>
      <c r="AW1977" s="68">
        <f t="shared" si="609"/>
        <v>0.49399862062893291</v>
      </c>
      <c r="AX1977" s="68">
        <f t="shared" si="610"/>
        <v>-1.3979400086720375</v>
      </c>
      <c r="AY1977" s="68">
        <f t="shared" si="611"/>
        <v>-0.61254852747286526</v>
      </c>
      <c r="AZ1977" s="68">
        <f t="shared" si="612"/>
        <v>0.20403463718328835</v>
      </c>
      <c r="BA1977" s="68">
        <f t="shared" si="613"/>
        <v>0.29399862062893289</v>
      </c>
      <c r="BB1977" s="68">
        <f t="shared" si="614"/>
        <v>0.78539148119917224</v>
      </c>
    </row>
    <row r="1978" spans="1:54" x14ac:dyDescent="0.3">
      <c r="A1978" s="64">
        <v>28640</v>
      </c>
      <c r="B1978" s="57">
        <v>0.222</v>
      </c>
      <c r="C1978" s="57">
        <v>1.9</v>
      </c>
      <c r="D1978" s="57">
        <v>3.5880000000000001</v>
      </c>
      <c r="E1978" s="57">
        <f t="shared" si="599"/>
        <v>0.222</v>
      </c>
      <c r="F1978" s="57">
        <f t="shared" si="600"/>
        <v>3.3660000000000001</v>
      </c>
      <c r="G1978" s="57">
        <f t="shared" si="601"/>
        <v>0</v>
      </c>
      <c r="H1978" s="57">
        <f>IF(Q1977&gt;SetUp!$B$56,SetUp!$B$56,Q1977)</f>
        <v>3.7687819116731038</v>
      </c>
      <c r="I1978" s="57">
        <f t="shared" si="615"/>
        <v>2.3797891825051019</v>
      </c>
      <c r="J1978" s="57">
        <f>MIN(F1978,H1978,(1-EXP(-SetUp!$B$52*H1978/SetUp!$B$56))*F1978)</f>
        <v>1.4980288001106228</v>
      </c>
      <c r="K1978" s="57">
        <f t="shared" si="602"/>
        <v>2.2707531115624811</v>
      </c>
      <c r="L1978" s="57">
        <f>IF(I1978&lt;=0,0,MIN(SetUp!$B$50*I1978^SetUp!$B$55,I1978))</f>
        <v>8.6814778434614076E-2</v>
      </c>
      <c r="M1978" s="57">
        <f t="shared" si="603"/>
        <v>2.2929744040704878</v>
      </c>
      <c r="N1978" s="57">
        <f>IF(SetUp!$B$62=0,X1978,(B1978-E1978)*(1-(H1978/SetUp!$B$66/SetUp!$B$56)))</f>
        <v>0</v>
      </c>
      <c r="O1978" s="57">
        <f>K1978*SetUp!$B$65</f>
        <v>0</v>
      </c>
      <c r="P1978" s="57">
        <f>MIN(SetUp!$B$54*L1978^SetUp!$B$51,L1978)</f>
        <v>4.6448644783200703E-2</v>
      </c>
      <c r="Q1978" s="57">
        <f t="shared" si="604"/>
        <v>2.2707531115624811</v>
      </c>
      <c r="R1978" s="57">
        <f>IF((H1978+N1978-O1978)&gt;SetUp!$B$56,T1977+H1978+N1978-O1978-SetUp!$B$56,T1977)</f>
        <v>0</v>
      </c>
      <c r="S1978" s="57">
        <f>R1978*SetUp!$B$65</f>
        <v>0</v>
      </c>
      <c r="T1978" s="57">
        <f>IF((R1978-S1978)&lt;SetUp!$B$53,R1978-S1978,SetUp!$B$53)</f>
        <v>0</v>
      </c>
      <c r="U1978" s="57">
        <f t="shared" si="605"/>
        <v>2.2929744040704878</v>
      </c>
      <c r="V1978" s="57">
        <f>(L1978-P1978)/1000*SetUp!$B$13*1000000/SetUp!$B$48</f>
        <v>2.2959321542257927</v>
      </c>
      <c r="W1978" s="57">
        <f t="shared" si="616"/>
        <v>4.7184478546569153E-16</v>
      </c>
      <c r="X1978" s="57">
        <f>MAX((SetUp!$B$56*(1-($H1978/SetUp!$B$56)^2)*TANH(($B1978-$D1978)/SetUp!$B$56))/(1+$H1978/SetUp!$B$56*TANH(($B1978-$D1978)/SetUp!$B$56)),0)</f>
        <v>0</v>
      </c>
      <c r="AP1978" s="64">
        <v>29406</v>
      </c>
      <c r="AQ1978" s="55">
        <v>7</v>
      </c>
      <c r="AR1978" s="55">
        <v>186</v>
      </c>
      <c r="AS1978" s="66">
        <f t="shared" si="606"/>
        <v>0.04</v>
      </c>
      <c r="AT1978" s="66">
        <f t="shared" si="607"/>
        <v>0.23777493665930827</v>
      </c>
      <c r="AU1978" s="55" t="str">
        <f>IF(OR($AP1978&lt;SetUp!$B$97,$AP1978&gt;SetUp!$B$98),"Não","Sim")</f>
        <v>Não</v>
      </c>
      <c r="AV1978" s="68">
        <f t="shared" si="608"/>
        <v>0.2</v>
      </c>
      <c r="AW1978" s="68">
        <f t="shared" si="609"/>
        <v>0.48762171471265331</v>
      </c>
      <c r="AX1978" s="68">
        <f t="shared" si="610"/>
        <v>-1.3979400086720375</v>
      </c>
      <c r="AY1978" s="68">
        <f t="shared" si="611"/>
        <v>-0.62383392534481097</v>
      </c>
      <c r="AZ1978" s="68">
        <f t="shared" si="612"/>
        <v>0.19777493665930826</v>
      </c>
      <c r="BA1978" s="68">
        <f t="shared" si="613"/>
        <v>0.2876217147126533</v>
      </c>
      <c r="BB1978" s="68">
        <f t="shared" si="614"/>
        <v>0.77410608332722652</v>
      </c>
    </row>
    <row r="1979" spans="1:54" x14ac:dyDescent="0.3">
      <c r="A1979" s="64">
        <v>28641</v>
      </c>
      <c r="B1979" s="57">
        <v>0.442</v>
      </c>
      <c r="C1979" s="57">
        <v>1.788</v>
      </c>
      <c r="D1979" s="57">
        <v>3.5880000000000001</v>
      </c>
      <c r="E1979" s="57">
        <f t="shared" si="599"/>
        <v>0.442</v>
      </c>
      <c r="F1979" s="57">
        <f t="shared" si="600"/>
        <v>3.1459999999999999</v>
      </c>
      <c r="G1979" s="57">
        <f t="shared" si="601"/>
        <v>0</v>
      </c>
      <c r="H1979" s="57">
        <f>IF(Q1978&gt;SetUp!$B$56,SetUp!$B$56,Q1978)</f>
        <v>2.2707531115624811</v>
      </c>
      <c r="I1979" s="57">
        <f t="shared" si="615"/>
        <v>2.2929744040704878</v>
      </c>
      <c r="J1979" s="57">
        <f>MIN(F1979,H1979,(1-EXP(-SetUp!$B$52*H1979/SetUp!$B$56))*F1979)</f>
        <v>0.93967854004894247</v>
      </c>
      <c r="K1979" s="57">
        <f t="shared" si="602"/>
        <v>1.3310745715135386</v>
      </c>
      <c r="L1979" s="57">
        <f>IF(I1979&lt;=0,0,MIN(SetUp!$B$50*I1979^SetUp!$B$55,I1979))</f>
        <v>8.1600883786486528E-2</v>
      </c>
      <c r="M1979" s="57">
        <f t="shared" si="603"/>
        <v>2.2113735202840012</v>
      </c>
      <c r="N1979" s="57">
        <f>IF(SetUp!$B$62=0,X1979,(B1979-E1979)*(1-(H1979/SetUp!$B$66/SetUp!$B$56)))</f>
        <v>0</v>
      </c>
      <c r="O1979" s="57">
        <f>K1979*SetUp!$B$65</f>
        <v>0</v>
      </c>
      <c r="P1979" s="57">
        <f>MIN(SetUp!$B$54*L1979^SetUp!$B$51,L1979)</f>
        <v>4.3705072872556983E-2</v>
      </c>
      <c r="Q1979" s="57">
        <f t="shared" si="604"/>
        <v>1.3310745715135386</v>
      </c>
      <c r="R1979" s="57">
        <f>IF((H1979+N1979-O1979)&gt;SetUp!$B$56,T1978+H1979+N1979-O1979-SetUp!$B$56,T1978)</f>
        <v>0</v>
      </c>
      <c r="S1979" s="57">
        <f>R1979*SetUp!$B$65</f>
        <v>0</v>
      </c>
      <c r="T1979" s="57">
        <f>IF((R1979-S1979)&lt;SetUp!$B$53,R1979-S1979,SetUp!$B$53)</f>
        <v>0</v>
      </c>
      <c r="U1979" s="57">
        <f t="shared" si="605"/>
        <v>2.2113735202840012</v>
      </c>
      <c r="V1979" s="57">
        <f>(L1979-P1979)/1000*SetUp!$B$13*1000000/SetUp!$B$48</f>
        <v>2.1554259206270343</v>
      </c>
      <c r="W1979" s="57">
        <f t="shared" si="616"/>
        <v>-2.4980018054066022E-16</v>
      </c>
      <c r="X1979" s="57">
        <f>MAX((SetUp!$B$56*(1-($H1979/SetUp!$B$56)^2)*TANH(($B1979-$D1979)/SetUp!$B$56))/(1+$H1979/SetUp!$B$56*TANH(($B1979-$D1979)/SetUp!$B$56)),0)</f>
        <v>0</v>
      </c>
      <c r="AP1979" s="64">
        <v>29407</v>
      </c>
      <c r="AQ1979" s="55">
        <v>7</v>
      </c>
      <c r="AR1979" s="55">
        <v>187</v>
      </c>
      <c r="AS1979" s="66">
        <f t="shared" si="606"/>
        <v>0.04</v>
      </c>
      <c r="AT1979" s="66">
        <f t="shared" si="607"/>
        <v>0.23173711580580345</v>
      </c>
      <c r="AU1979" s="55" t="str">
        <f>IF(OR($AP1979&lt;SetUp!$B$97,$AP1979&gt;SetUp!$B$98),"Não","Sim")</f>
        <v>Não</v>
      </c>
      <c r="AV1979" s="68">
        <f t="shared" si="608"/>
        <v>0.2</v>
      </c>
      <c r="AW1979" s="68">
        <f t="shared" si="609"/>
        <v>0.48139081400230671</v>
      </c>
      <c r="AX1979" s="68">
        <f t="shared" si="610"/>
        <v>-1.3979400086720375</v>
      </c>
      <c r="AY1979" s="68">
        <f t="shared" si="611"/>
        <v>-0.63500440255559742</v>
      </c>
      <c r="AZ1979" s="68">
        <f t="shared" si="612"/>
        <v>0.19173711580580344</v>
      </c>
      <c r="BA1979" s="68">
        <f t="shared" si="613"/>
        <v>0.2813908140023067</v>
      </c>
      <c r="BB1979" s="68">
        <f t="shared" si="614"/>
        <v>0.76293560611644007</v>
      </c>
    </row>
    <row r="1980" spans="1:54" x14ac:dyDescent="0.3">
      <c r="A1980" s="64">
        <v>28642</v>
      </c>
      <c r="B1980" s="57">
        <v>0.84099999999999997</v>
      </c>
      <c r="C1980" s="57">
        <v>1.5780000000000001</v>
      </c>
      <c r="D1980" s="57">
        <v>3.4009999999999998</v>
      </c>
      <c r="E1980" s="57">
        <f t="shared" si="599"/>
        <v>0.84099999999999997</v>
      </c>
      <c r="F1980" s="57">
        <f t="shared" si="600"/>
        <v>2.5599999999999996</v>
      </c>
      <c r="G1980" s="57">
        <f t="shared" si="601"/>
        <v>0</v>
      </c>
      <c r="H1980" s="57">
        <f>IF(Q1979&gt;SetUp!$B$56,SetUp!$B$56,Q1979)</f>
        <v>1.3310745715135386</v>
      </c>
      <c r="I1980" s="57">
        <f t="shared" si="615"/>
        <v>2.2113735202840012</v>
      </c>
      <c r="J1980" s="57">
        <f>MIN(F1980,H1980,(1-EXP(-SetUp!$B$52*H1980/SetUp!$B$56))*F1980)</f>
        <v>0.48070923605840127</v>
      </c>
      <c r="K1980" s="57">
        <f t="shared" si="602"/>
        <v>0.85036533545513726</v>
      </c>
      <c r="L1980" s="57">
        <f>IF(I1980&lt;=0,0,MIN(SetUp!$B$50*I1980^SetUp!$B$55,I1980))</f>
        <v>7.6818594913467556E-2</v>
      </c>
      <c r="M1980" s="57">
        <f t="shared" si="603"/>
        <v>2.1345549253705336</v>
      </c>
      <c r="N1980" s="57">
        <f>IF(SetUp!$B$62=0,X1980,(B1980-E1980)*(1-(H1980/SetUp!$B$66/SetUp!$B$56)))</f>
        <v>0</v>
      </c>
      <c r="O1980" s="57">
        <f>K1980*SetUp!$B$65</f>
        <v>0</v>
      </c>
      <c r="P1980" s="57">
        <f>MIN(SetUp!$B$54*L1980^SetUp!$B$51,L1980)</f>
        <v>4.1185993126002296E-2</v>
      </c>
      <c r="Q1980" s="57">
        <f t="shared" si="604"/>
        <v>0.85036533545513726</v>
      </c>
      <c r="R1980" s="57">
        <f>IF((H1980+N1980-O1980)&gt;SetUp!$B$56,T1979+H1980+N1980-O1980-SetUp!$B$56,T1979)</f>
        <v>0</v>
      </c>
      <c r="S1980" s="57">
        <f>R1980*SetUp!$B$65</f>
        <v>0</v>
      </c>
      <c r="T1980" s="57">
        <f>IF((R1980-S1980)&lt;SetUp!$B$53,R1980-S1980,SetUp!$B$53)</f>
        <v>0</v>
      </c>
      <c r="U1980" s="57">
        <f t="shared" si="605"/>
        <v>2.1345549253705336</v>
      </c>
      <c r="V1980" s="57">
        <f>(L1980-P1980)/1000*SetUp!$B$13*1000000/SetUp!$B$48</f>
        <v>2.0266998293432161</v>
      </c>
      <c r="W1980" s="57">
        <f t="shared" si="616"/>
        <v>0</v>
      </c>
      <c r="X1980" s="57">
        <f>MAX((SetUp!$B$56*(1-($H1980/SetUp!$B$56)^2)*TANH(($B1980-$D1980)/SetUp!$B$56))/(1+$H1980/SetUp!$B$56*TANH(($B1980-$D1980)/SetUp!$B$56)),0)</f>
        <v>0</v>
      </c>
      <c r="AP1980" s="64">
        <v>29408</v>
      </c>
      <c r="AQ1980" s="55">
        <v>7</v>
      </c>
      <c r="AR1980" s="55">
        <v>188</v>
      </c>
      <c r="AS1980" s="66">
        <f t="shared" si="606"/>
        <v>0.04</v>
      </c>
      <c r="AT1980" s="66">
        <f t="shared" si="607"/>
        <v>0.22591117108736389</v>
      </c>
      <c r="AU1980" s="55" t="str">
        <f>IF(OR($AP1980&lt;SetUp!$B$97,$AP1980&gt;SetUp!$B$98),"Não","Sim")</f>
        <v>Não</v>
      </c>
      <c r="AV1980" s="68">
        <f t="shared" si="608"/>
        <v>0.2</v>
      </c>
      <c r="AW1980" s="68">
        <f t="shared" si="609"/>
        <v>0.47530113726706347</v>
      </c>
      <c r="AX1980" s="68">
        <f t="shared" si="610"/>
        <v>-1.3979400086720375</v>
      </c>
      <c r="AY1980" s="68">
        <f t="shared" si="611"/>
        <v>-0.64606229310953955</v>
      </c>
      <c r="AZ1980" s="68">
        <f t="shared" si="612"/>
        <v>0.18591117108736388</v>
      </c>
      <c r="BA1980" s="68">
        <f t="shared" si="613"/>
        <v>0.27530113726706346</v>
      </c>
      <c r="BB1980" s="68">
        <f t="shared" si="614"/>
        <v>0.75187771556249794</v>
      </c>
    </row>
    <row r="1981" spans="1:54" x14ac:dyDescent="0.3">
      <c r="A1981" s="64">
        <v>28643</v>
      </c>
      <c r="B1981" s="57">
        <v>0.42399999999999999</v>
      </c>
      <c r="C1981" s="57">
        <v>1.48</v>
      </c>
      <c r="D1981" s="57">
        <v>3.4009999999999998</v>
      </c>
      <c r="E1981" s="57">
        <f t="shared" si="599"/>
        <v>0.42399999999999999</v>
      </c>
      <c r="F1981" s="57">
        <f t="shared" si="600"/>
        <v>2.9769999999999999</v>
      </c>
      <c r="G1981" s="57">
        <f t="shared" si="601"/>
        <v>0</v>
      </c>
      <c r="H1981" s="57">
        <f>IF(Q1980&gt;SetUp!$B$56,SetUp!$B$56,Q1980)</f>
        <v>0.85036533545513726</v>
      </c>
      <c r="I1981" s="57">
        <f t="shared" si="615"/>
        <v>2.1345549253705336</v>
      </c>
      <c r="J1981" s="57">
        <f>MIN(F1981,H1981,(1-EXP(-SetUp!$B$52*H1981/SetUp!$B$56))*F1981)</f>
        <v>0.37040049980431516</v>
      </c>
      <c r="K1981" s="57">
        <f t="shared" si="602"/>
        <v>0.4799648356508221</v>
      </c>
      <c r="L1981" s="57">
        <f>IF(I1981&lt;=0,0,MIN(SetUp!$B$50*I1981^SetUp!$B$55,I1981))</f>
        <v>7.2422760567725702E-2</v>
      </c>
      <c r="M1981" s="57">
        <f t="shared" si="603"/>
        <v>2.0621321648028079</v>
      </c>
      <c r="N1981" s="57">
        <f>IF(SetUp!$B$62=0,X1981,(B1981-E1981)*(1-(H1981/SetUp!$B$66/SetUp!$B$56)))</f>
        <v>0</v>
      </c>
      <c r="O1981" s="57">
        <f>K1981*SetUp!$B$65</f>
        <v>0</v>
      </c>
      <c r="P1981" s="57">
        <f>MIN(SetUp!$B$54*L1981^SetUp!$B$51,L1981)</f>
        <v>3.8868127195489759E-2</v>
      </c>
      <c r="Q1981" s="57">
        <f t="shared" si="604"/>
        <v>0.4799648356508221</v>
      </c>
      <c r="R1981" s="57">
        <f>IF((H1981+N1981-O1981)&gt;SetUp!$B$56,T1980+H1981+N1981-O1981-SetUp!$B$56,T1980)</f>
        <v>0</v>
      </c>
      <c r="S1981" s="57">
        <f>R1981*SetUp!$B$65</f>
        <v>0</v>
      </c>
      <c r="T1981" s="57">
        <f>IF((R1981-S1981)&lt;SetUp!$B$53,R1981-S1981,SetUp!$B$53)</f>
        <v>0</v>
      </c>
      <c r="U1981" s="57">
        <f t="shared" si="605"/>
        <v>2.0621321648028079</v>
      </c>
      <c r="V1981" s="57">
        <f>(L1981-P1981)/1000*SetUp!$B$13*1000000/SetUp!$B$48</f>
        <v>1.9085098005138503</v>
      </c>
      <c r="W1981" s="57">
        <f t="shared" si="616"/>
        <v>1.3877787807814457E-16</v>
      </c>
      <c r="X1981" s="57">
        <f>MAX((SetUp!$B$56*(1-($H1981/SetUp!$B$56)^2)*TANH(($B1981-$D1981)/SetUp!$B$56))/(1+$H1981/SetUp!$B$56*TANH(($B1981-$D1981)/SetUp!$B$56)),0)</f>
        <v>0</v>
      </c>
      <c r="AP1981" s="64">
        <v>29409</v>
      </c>
      <c r="AQ1981" s="55">
        <v>7</v>
      </c>
      <c r="AR1981" s="55">
        <v>189</v>
      </c>
      <c r="AS1981" s="66">
        <f t="shared" si="606"/>
        <v>3.5000000000000003E-2</v>
      </c>
      <c r="AT1981" s="66">
        <f t="shared" si="607"/>
        <v>0.2202876447924173</v>
      </c>
      <c r="AU1981" s="55" t="str">
        <f>IF(OR($AP1981&lt;SetUp!$B$97,$AP1981&gt;SetUp!$B$98),"Não","Sim")</f>
        <v>Não</v>
      </c>
      <c r="AV1981" s="68">
        <f t="shared" si="608"/>
        <v>0.18708286933869708</v>
      </c>
      <c r="AW1981" s="68">
        <f t="shared" si="609"/>
        <v>0.46934810619881839</v>
      </c>
      <c r="AX1981" s="68">
        <f t="shared" si="610"/>
        <v>-1.4559319556497243</v>
      </c>
      <c r="AY1981" s="68">
        <f t="shared" si="611"/>
        <v>-0.65700986031154784</v>
      </c>
      <c r="AZ1981" s="68">
        <f t="shared" si="612"/>
        <v>0.1852876447924173</v>
      </c>
      <c r="BA1981" s="68">
        <f t="shared" si="613"/>
        <v>0.28226523686012128</v>
      </c>
      <c r="BB1981" s="68">
        <f t="shared" si="614"/>
        <v>0.79892209533817649</v>
      </c>
    </row>
    <row r="1982" spans="1:54" x14ac:dyDescent="0.3">
      <c r="A1982" s="64">
        <v>28644</v>
      </c>
      <c r="B1982" s="57">
        <v>1.39</v>
      </c>
      <c r="C1982" s="57">
        <v>1.2949999999999999</v>
      </c>
      <c r="D1982" s="57">
        <v>3.4009999999999998</v>
      </c>
      <c r="E1982" s="57">
        <f t="shared" si="599"/>
        <v>1.39</v>
      </c>
      <c r="F1982" s="57">
        <f t="shared" si="600"/>
        <v>2.0110000000000001</v>
      </c>
      <c r="G1982" s="57">
        <f t="shared" si="601"/>
        <v>0</v>
      </c>
      <c r="H1982" s="57">
        <f>IF(Q1981&gt;SetUp!$B$56,SetUp!$B$56,Q1981)</f>
        <v>0.4799648356508221</v>
      </c>
      <c r="I1982" s="57">
        <f t="shared" si="615"/>
        <v>2.0621321648028079</v>
      </c>
      <c r="J1982" s="57">
        <f>MIN(F1982,H1982,(1-EXP(-SetUp!$B$52*H1982/SetUp!$B$56))*F1982)</f>
        <v>0.14529759805101611</v>
      </c>
      <c r="K1982" s="57">
        <f t="shared" si="602"/>
        <v>0.33466723759980599</v>
      </c>
      <c r="L1982" s="57">
        <f>IF(I1982&lt;=0,0,MIN(SetUp!$B$50*I1982^SetUp!$B$55,I1982))</f>
        <v>6.837389882263406E-2</v>
      </c>
      <c r="M1982" s="57">
        <f t="shared" si="603"/>
        <v>1.9937582659801738</v>
      </c>
      <c r="N1982" s="57">
        <f>IF(SetUp!$B$62=0,X1982,(B1982-E1982)*(1-(H1982/SetUp!$B$66/SetUp!$B$56)))</f>
        <v>0</v>
      </c>
      <c r="O1982" s="57">
        <f>K1982*SetUp!$B$65</f>
        <v>0</v>
      </c>
      <c r="P1982" s="57">
        <f>MIN(SetUp!$B$54*L1982^SetUp!$B$51,L1982)</f>
        <v>3.6731099068844003E-2</v>
      </c>
      <c r="Q1982" s="57">
        <f t="shared" si="604"/>
        <v>0.33466723759980599</v>
      </c>
      <c r="R1982" s="57">
        <f>IF((H1982+N1982-O1982)&gt;SetUp!$B$56,T1981+H1982+N1982-O1982-SetUp!$B$56,T1981)</f>
        <v>0</v>
      </c>
      <c r="S1982" s="57">
        <f>R1982*SetUp!$B$65</f>
        <v>0</v>
      </c>
      <c r="T1982" s="57">
        <f>IF((R1982-S1982)&lt;SetUp!$B$53,R1982-S1982,SetUp!$B$53)</f>
        <v>0</v>
      </c>
      <c r="U1982" s="57">
        <f t="shared" si="605"/>
        <v>1.9937582659801738</v>
      </c>
      <c r="V1982" s="57">
        <f>(L1982-P1982)/1000*SetUp!$B$13*1000000/SetUp!$B$48</f>
        <v>1.7997691339931152</v>
      </c>
      <c r="W1982" s="57">
        <f t="shared" si="616"/>
        <v>-2.2204460492503131E-16</v>
      </c>
      <c r="X1982" s="57">
        <f>MAX((SetUp!$B$56*(1-($H1982/SetUp!$B$56)^2)*TANH(($B1982-$D1982)/SetUp!$B$56))/(1+$H1982/SetUp!$B$56*TANH(($B1982-$D1982)/SetUp!$B$56)),0)</f>
        <v>0</v>
      </c>
      <c r="AP1982" s="64">
        <v>29410</v>
      </c>
      <c r="AQ1982" s="55">
        <v>7</v>
      </c>
      <c r="AR1982" s="55">
        <v>190</v>
      </c>
      <c r="AS1982" s="66">
        <f t="shared" si="606"/>
        <v>3.5000000000000003E-2</v>
      </c>
      <c r="AT1982" s="66">
        <f t="shared" si="607"/>
        <v>0.21485759016773276</v>
      </c>
      <c r="AU1982" s="55" t="str">
        <f>IF(OR($AP1982&lt;SetUp!$B$97,$AP1982&gt;SetUp!$B$98),"Não","Sim")</f>
        <v>Não</v>
      </c>
      <c r="AV1982" s="68">
        <f t="shared" si="608"/>
        <v>0.18708286933869708</v>
      </c>
      <c r="AW1982" s="68">
        <f t="shared" si="609"/>
        <v>0.46352733486573666</v>
      </c>
      <c r="AX1982" s="68">
        <f t="shared" si="610"/>
        <v>-1.4559319556497243</v>
      </c>
      <c r="AY1982" s="68">
        <f t="shared" si="611"/>
        <v>-0.66784929960289485</v>
      </c>
      <c r="AZ1982" s="68">
        <f t="shared" si="612"/>
        <v>0.17985759016773276</v>
      </c>
      <c r="BA1982" s="68">
        <f t="shared" si="613"/>
        <v>0.27644446552703961</v>
      </c>
      <c r="BB1982" s="68">
        <f t="shared" si="614"/>
        <v>0.78808265604682948</v>
      </c>
    </row>
    <row r="1983" spans="1:54" x14ac:dyDescent="0.3">
      <c r="A1983" s="64">
        <v>28645</v>
      </c>
      <c r="B1983" s="57">
        <v>0.58099999999999996</v>
      </c>
      <c r="C1983" s="57">
        <v>1.2090000000000001</v>
      </c>
      <c r="D1983" s="57">
        <v>3.4009999999999998</v>
      </c>
      <c r="E1983" s="57">
        <f t="shared" si="599"/>
        <v>0.58099999999999996</v>
      </c>
      <c r="F1983" s="57">
        <f t="shared" si="600"/>
        <v>2.82</v>
      </c>
      <c r="G1983" s="57">
        <f t="shared" si="601"/>
        <v>0</v>
      </c>
      <c r="H1983" s="57">
        <f>IF(Q1982&gt;SetUp!$B$56,SetUp!$B$56,Q1982)</f>
        <v>0.33466723759980599</v>
      </c>
      <c r="I1983" s="57">
        <f t="shared" si="615"/>
        <v>1.9937582659801738</v>
      </c>
      <c r="J1983" s="57">
        <f>MIN(F1983,H1983,(1-EXP(-SetUp!$B$52*H1983/SetUp!$B$56))*F1983)</f>
        <v>0.14367354338763202</v>
      </c>
      <c r="K1983" s="57">
        <f t="shared" si="602"/>
        <v>0.19099369421217396</v>
      </c>
      <c r="L1983" s="57">
        <f>IF(I1983&lt;=0,0,MIN(SetUp!$B$50*I1983^SetUp!$B$55,I1983))</f>
        <v>6.4637371291446269E-2</v>
      </c>
      <c r="M1983" s="57">
        <f t="shared" si="603"/>
        <v>1.9291208946887275</v>
      </c>
      <c r="N1983" s="57">
        <f>IF(SetUp!$B$62=0,X1983,(B1983-E1983)*(1-(H1983/SetUp!$B$66/SetUp!$B$56)))</f>
        <v>0</v>
      </c>
      <c r="O1983" s="57">
        <f>K1983*SetUp!$B$65</f>
        <v>0</v>
      </c>
      <c r="P1983" s="57">
        <f>MIN(SetUp!$B$54*L1983^SetUp!$B$51,L1983)</f>
        <v>3.4757014785160488E-2</v>
      </c>
      <c r="Q1983" s="57">
        <f t="shared" si="604"/>
        <v>0.19099369421217396</v>
      </c>
      <c r="R1983" s="57">
        <f>IF((H1983+N1983-O1983)&gt;SetUp!$B$56,T1982+H1983+N1983-O1983-SetUp!$B$56,T1982)</f>
        <v>0</v>
      </c>
      <c r="S1983" s="57">
        <f>R1983*SetUp!$B$65</f>
        <v>0</v>
      </c>
      <c r="T1983" s="57">
        <f>IF((R1983-S1983)&lt;SetUp!$B$53,R1983-S1983,SetUp!$B$53)</f>
        <v>0</v>
      </c>
      <c r="U1983" s="57">
        <f t="shared" si="605"/>
        <v>1.9291208946887275</v>
      </c>
      <c r="V1983" s="57">
        <f>(L1983-P1983)/1000*SetUp!$B$13*1000000/SetUp!$B$48</f>
        <v>1.6995254456357709</v>
      </c>
      <c r="W1983" s="57">
        <f t="shared" si="616"/>
        <v>-1.8041124150158794E-16</v>
      </c>
      <c r="X1983" s="57">
        <f>MAX((SetUp!$B$56*(1-($H1983/SetUp!$B$56)^2)*TANH(($B1983-$D1983)/SetUp!$B$56))/(1+$H1983/SetUp!$B$56*TANH(($B1983-$D1983)/SetUp!$B$56)),0)</f>
        <v>0</v>
      </c>
      <c r="AP1983" s="64">
        <v>29411</v>
      </c>
      <c r="AQ1983" s="55">
        <v>7</v>
      </c>
      <c r="AR1983" s="55">
        <v>191</v>
      </c>
      <c r="AS1983" s="66">
        <f t="shared" si="606"/>
        <v>3.5000000000000003E-2</v>
      </c>
      <c r="AT1983" s="66">
        <f t="shared" si="607"/>
        <v>0.20961253909904287</v>
      </c>
      <c r="AU1983" s="55" t="str">
        <f>IF(OR($AP1983&lt;SetUp!$B$97,$AP1983&gt;SetUp!$B$98),"Não","Sim")</f>
        <v>Não</v>
      </c>
      <c r="AV1983" s="68">
        <f t="shared" si="608"/>
        <v>0.18708286933869708</v>
      </c>
      <c r="AW1983" s="68">
        <f t="shared" si="609"/>
        <v>0.45783461981270362</v>
      </c>
      <c r="AX1983" s="68">
        <f t="shared" si="610"/>
        <v>-1.4559319556497243</v>
      </c>
      <c r="AY1983" s="68">
        <f t="shared" si="611"/>
        <v>-0.67858274125587592</v>
      </c>
      <c r="AZ1983" s="68">
        <f t="shared" si="612"/>
        <v>0.17461253909904287</v>
      </c>
      <c r="BA1983" s="68">
        <f t="shared" si="613"/>
        <v>0.27075175047400657</v>
      </c>
      <c r="BB1983" s="68">
        <f t="shared" si="614"/>
        <v>0.77734921439384841</v>
      </c>
    </row>
    <row r="1984" spans="1:54" x14ac:dyDescent="0.3">
      <c r="A1984" s="64">
        <v>28646</v>
      </c>
      <c r="B1984" s="57">
        <v>0.59599999999999997</v>
      </c>
      <c r="C1984" s="57">
        <v>1.048</v>
      </c>
      <c r="D1984" s="57">
        <v>3.4009999999999998</v>
      </c>
      <c r="E1984" s="57">
        <f t="shared" si="599"/>
        <v>0.59599999999999997</v>
      </c>
      <c r="F1984" s="57">
        <f t="shared" si="600"/>
        <v>2.8049999999999997</v>
      </c>
      <c r="G1984" s="57">
        <f t="shared" si="601"/>
        <v>0</v>
      </c>
      <c r="H1984" s="57">
        <f>IF(Q1983&gt;SetUp!$B$56,SetUp!$B$56,Q1983)</f>
        <v>0.19099369421217396</v>
      </c>
      <c r="I1984" s="57">
        <f t="shared" si="615"/>
        <v>1.9291208946887275</v>
      </c>
      <c r="J1984" s="57">
        <f>MIN(F1984,H1984,(1-EXP(-SetUp!$B$52*H1984/SetUp!$B$56))*F1984)</f>
        <v>8.2472234635387248E-2</v>
      </c>
      <c r="K1984" s="57">
        <f t="shared" si="602"/>
        <v>0.10852145957678672</v>
      </c>
      <c r="L1984" s="57">
        <f>IF(I1984&lt;=0,0,MIN(SetUp!$B$50*I1984^SetUp!$B$55,I1984))</f>
        <v>6.1182693543005477E-2</v>
      </c>
      <c r="M1984" s="57">
        <f t="shared" si="603"/>
        <v>1.867938201145722</v>
      </c>
      <c r="N1984" s="57">
        <f>IF(SetUp!$B$62=0,X1984,(B1984-E1984)*(1-(H1984/SetUp!$B$66/SetUp!$B$56)))</f>
        <v>0</v>
      </c>
      <c r="O1984" s="57">
        <f>K1984*SetUp!$B$65</f>
        <v>0</v>
      </c>
      <c r="P1984" s="57">
        <f>MIN(SetUp!$B$54*L1984^SetUp!$B$51,L1984)</f>
        <v>3.2930111125374174E-2</v>
      </c>
      <c r="Q1984" s="57">
        <f t="shared" si="604"/>
        <v>0.10852145957678672</v>
      </c>
      <c r="R1984" s="57">
        <f>IF((H1984+N1984-O1984)&gt;SetUp!$B$56,T1983+H1984+N1984-O1984-SetUp!$B$56,T1983)</f>
        <v>0</v>
      </c>
      <c r="S1984" s="57">
        <f>R1984*SetUp!$B$65</f>
        <v>0</v>
      </c>
      <c r="T1984" s="57">
        <f>IF((R1984-S1984)&lt;SetUp!$B$53,R1984-S1984,SetUp!$B$53)</f>
        <v>0</v>
      </c>
      <c r="U1984" s="57">
        <f t="shared" si="605"/>
        <v>1.867938201145722</v>
      </c>
      <c r="V1984" s="57">
        <f>(L1984-P1984)/1000*SetUp!$B$13*1000000/SetUp!$B$48</f>
        <v>1.6069414270069133</v>
      </c>
      <c r="W1984" s="57">
        <f t="shared" si="616"/>
        <v>0</v>
      </c>
      <c r="X1984" s="57">
        <f>MAX((SetUp!$B$56*(1-($H1984/SetUp!$B$56)^2)*TANH(($B1984-$D1984)/SetUp!$B$56))/(1+$H1984/SetUp!$B$56*TANH(($B1984-$D1984)/SetUp!$B$56)),0)</f>
        <v>0</v>
      </c>
      <c r="AP1984" s="64">
        <v>29412</v>
      </c>
      <c r="AQ1984" s="55">
        <v>7</v>
      </c>
      <c r="AR1984" s="55">
        <v>192</v>
      </c>
      <c r="AS1984" s="66">
        <f t="shared" si="606"/>
        <v>3.5000000000000003E-2</v>
      </c>
      <c r="AT1984" s="66">
        <f t="shared" si="607"/>
        <v>0.20454447212896618</v>
      </c>
      <c r="AU1984" s="55" t="str">
        <f>IF(OR($AP1984&lt;SetUp!$B$97,$AP1984&gt;SetUp!$B$98),"Não","Sim")</f>
        <v>Não</v>
      </c>
      <c r="AV1984" s="68">
        <f t="shared" si="608"/>
        <v>0.18708286933869708</v>
      </c>
      <c r="AW1984" s="68">
        <f t="shared" si="609"/>
        <v>0.45226593076304805</v>
      </c>
      <c r="AX1984" s="68">
        <f t="shared" si="610"/>
        <v>-1.4559319556497243</v>
      </c>
      <c r="AY1984" s="68">
        <f t="shared" si="611"/>
        <v>-0.68921225293571975</v>
      </c>
      <c r="AZ1984" s="68">
        <f t="shared" si="612"/>
        <v>0.16954447212896617</v>
      </c>
      <c r="BA1984" s="68">
        <f t="shared" si="613"/>
        <v>0.265183061424351</v>
      </c>
      <c r="BB1984" s="68">
        <f t="shared" si="614"/>
        <v>0.76671970271400458</v>
      </c>
    </row>
    <row r="1985" spans="1:54" x14ac:dyDescent="0.3">
      <c r="A1985" s="64">
        <v>28647</v>
      </c>
      <c r="B1985" s="57">
        <v>0.76100000000000001</v>
      </c>
      <c r="C1985" s="57">
        <v>0.90200000000000002</v>
      </c>
      <c r="D1985" s="57">
        <v>3.4009999999999998</v>
      </c>
      <c r="E1985" s="57">
        <f t="shared" si="599"/>
        <v>0.76100000000000001</v>
      </c>
      <c r="F1985" s="57">
        <f t="shared" si="600"/>
        <v>2.6399999999999997</v>
      </c>
      <c r="G1985" s="57">
        <f t="shared" si="601"/>
        <v>0</v>
      </c>
      <c r="H1985" s="57">
        <f>IF(Q1984&gt;SetUp!$B$56,SetUp!$B$56,Q1984)</f>
        <v>0.10852145957678672</v>
      </c>
      <c r="I1985" s="57">
        <f t="shared" si="615"/>
        <v>1.867938201145722</v>
      </c>
      <c r="J1985" s="57">
        <f>MIN(F1985,H1985,(1-EXP(-SetUp!$B$52*H1985/SetUp!$B$56))*F1985)</f>
        <v>4.4387708936734091E-2</v>
      </c>
      <c r="K1985" s="57">
        <f t="shared" si="602"/>
        <v>6.4133750640052625E-2</v>
      </c>
      <c r="L1985" s="57">
        <f>IF(I1985&lt;=0,0,MIN(SetUp!$B$50*I1985^SetUp!$B$55,I1985))</f>
        <v>5.7982956733264437E-2</v>
      </c>
      <c r="M1985" s="57">
        <f t="shared" si="603"/>
        <v>1.8099552444124576</v>
      </c>
      <c r="N1985" s="57">
        <f>IF(SetUp!$B$62=0,X1985,(B1985-E1985)*(1-(H1985/SetUp!$B$66/SetUp!$B$56)))</f>
        <v>0</v>
      </c>
      <c r="O1985" s="57">
        <f>K1985*SetUp!$B$65</f>
        <v>0</v>
      </c>
      <c r="P1985" s="57">
        <f>MIN(SetUp!$B$54*L1985^SetUp!$B$51,L1985)</f>
        <v>3.1236460680677865E-2</v>
      </c>
      <c r="Q1985" s="57">
        <f t="shared" si="604"/>
        <v>6.4133750640052625E-2</v>
      </c>
      <c r="R1985" s="57">
        <f>IF((H1985+N1985-O1985)&gt;SetUp!$B$56,T1984+H1985+N1985-O1985-SetUp!$B$56,T1984)</f>
        <v>0</v>
      </c>
      <c r="S1985" s="57">
        <f>R1985*SetUp!$B$65</f>
        <v>0</v>
      </c>
      <c r="T1985" s="57">
        <f>IF((R1985-S1985)&lt;SetUp!$B$53,R1985-S1985,SetUp!$B$53)</f>
        <v>0</v>
      </c>
      <c r="U1985" s="57">
        <f t="shared" si="605"/>
        <v>1.8099552444124576</v>
      </c>
      <c r="V1985" s="57">
        <f>(L1985-P1985)/1000*SetUp!$B$13*1000000/SetUp!$B$48</f>
        <v>1.5212787241479251</v>
      </c>
      <c r="W1985" s="57">
        <f t="shared" si="616"/>
        <v>0</v>
      </c>
      <c r="X1985" s="57">
        <f>MAX((SetUp!$B$56*(1-($H1985/SetUp!$B$56)^2)*TANH(($B1985-$D1985)/SetUp!$B$56))/(1+$H1985/SetUp!$B$56*TANH(($B1985-$D1985)/SetUp!$B$56)),0)</f>
        <v>0</v>
      </c>
      <c r="AP1985" s="64">
        <v>29413</v>
      </c>
      <c r="AQ1985" s="55">
        <v>7</v>
      </c>
      <c r="AR1985" s="55">
        <v>193</v>
      </c>
      <c r="AS1985" s="66">
        <f t="shared" si="606"/>
        <v>3.5000000000000003E-2</v>
      </c>
      <c r="AT1985" s="66">
        <f t="shared" si="607"/>
        <v>0.19964579062238255</v>
      </c>
      <c r="AU1985" s="55" t="str">
        <f>IF(OR($AP1985&lt;SetUp!$B$97,$AP1985&gt;SetUp!$B$98),"Não","Sim")</f>
        <v>Não</v>
      </c>
      <c r="AV1985" s="68">
        <f t="shared" si="608"/>
        <v>0.18708286933869708</v>
      </c>
      <c r="AW1985" s="68">
        <f t="shared" si="609"/>
        <v>0.44681740187954022</v>
      </c>
      <c r="AX1985" s="68">
        <f t="shared" si="610"/>
        <v>-1.4559319556497243</v>
      </c>
      <c r="AY1985" s="68">
        <f t="shared" si="611"/>
        <v>-0.69973984213752993</v>
      </c>
      <c r="AZ1985" s="68">
        <f t="shared" si="612"/>
        <v>0.16464579062238255</v>
      </c>
      <c r="BA1985" s="68">
        <f t="shared" si="613"/>
        <v>0.25973453254084311</v>
      </c>
      <c r="BB1985" s="68">
        <f t="shared" si="614"/>
        <v>0.7561921135121944</v>
      </c>
    </row>
    <row r="1986" spans="1:54" x14ac:dyDescent="0.3">
      <c r="A1986" s="64">
        <v>28648</v>
      </c>
      <c r="B1986" s="57">
        <v>0.94199999999999995</v>
      </c>
      <c r="C1986" s="57">
        <v>0.83399999999999996</v>
      </c>
      <c r="D1986" s="57">
        <v>3.4009999999999998</v>
      </c>
      <c r="E1986" s="57">
        <f t="shared" si="599"/>
        <v>0.94199999999999995</v>
      </c>
      <c r="F1986" s="57">
        <f t="shared" si="600"/>
        <v>2.4589999999999996</v>
      </c>
      <c r="G1986" s="57">
        <f t="shared" si="601"/>
        <v>0</v>
      </c>
      <c r="H1986" s="57">
        <f>IF(Q1985&gt;SetUp!$B$56,SetUp!$B$56,Q1985)</f>
        <v>6.4133750640052625E-2</v>
      </c>
      <c r="I1986" s="57">
        <f t="shared" si="615"/>
        <v>1.8099552444124576</v>
      </c>
      <c r="J1986" s="57">
        <f>MIN(F1986,H1986,(1-EXP(-SetUp!$B$52*H1986/SetUp!$B$56))*F1986)</f>
        <v>2.4518336448786843E-2</v>
      </c>
      <c r="K1986" s="57">
        <f t="shared" si="602"/>
        <v>3.9615414191265783E-2</v>
      </c>
      <c r="L1986" s="57">
        <f>IF(I1986&lt;=0,0,MIN(SetUp!$B$50*I1986^SetUp!$B$55,I1986))</f>
        <v>5.501434049666086E-2</v>
      </c>
      <c r="M1986" s="57">
        <f t="shared" si="603"/>
        <v>1.7549409039157968</v>
      </c>
      <c r="N1986" s="57">
        <f>IF(SetUp!$B$62=0,X1986,(B1986-E1986)*(1-(H1986/SetUp!$B$66/SetUp!$B$56)))</f>
        <v>0</v>
      </c>
      <c r="O1986" s="57">
        <f>K1986*SetUp!$B$65</f>
        <v>0</v>
      </c>
      <c r="P1986" s="57">
        <f>MIN(SetUp!$B$54*L1986^SetUp!$B$51,L1986)</f>
        <v>2.966372322606892E-2</v>
      </c>
      <c r="Q1986" s="57">
        <f t="shared" si="604"/>
        <v>3.9615414191265783E-2</v>
      </c>
      <c r="R1986" s="57">
        <f>IF((H1986+N1986-O1986)&gt;SetUp!$B$56,T1985+H1986+N1986-O1986-SetUp!$B$56,T1985)</f>
        <v>0</v>
      </c>
      <c r="S1986" s="57">
        <f>R1986*SetUp!$B$65</f>
        <v>0</v>
      </c>
      <c r="T1986" s="57">
        <f>IF((R1986-S1986)&lt;SetUp!$B$53,R1986-S1986,SetUp!$B$53)</f>
        <v>0</v>
      </c>
      <c r="U1986" s="57">
        <f t="shared" si="605"/>
        <v>1.7549409039157968</v>
      </c>
      <c r="V1986" s="57">
        <f>(L1986-P1986)/1000*SetUp!$B$13*1000000/SetUp!$B$48</f>
        <v>1.4418843732631257</v>
      </c>
      <c r="W1986" s="57">
        <f t="shared" si="616"/>
        <v>6.9388939039072284E-17</v>
      </c>
      <c r="X1986" s="57">
        <f>MAX((SetUp!$B$56*(1-($H1986/SetUp!$B$56)^2)*TANH(($B1986-$D1986)/SetUp!$B$56))/(1+$H1986/SetUp!$B$56*TANH(($B1986-$D1986)/SetUp!$B$56)),0)</f>
        <v>0</v>
      </c>
      <c r="AP1986" s="64">
        <v>29414</v>
      </c>
      <c r="AQ1986" s="55">
        <v>7</v>
      </c>
      <c r="AR1986" s="55">
        <v>194</v>
      </c>
      <c r="AS1986" s="66">
        <f t="shared" si="606"/>
        <v>3.5000000000000003E-2</v>
      </c>
      <c r="AT1986" s="66">
        <f t="shared" si="607"/>
        <v>0.19490929090648954</v>
      </c>
      <c r="AU1986" s="55" t="str">
        <f>IF(OR($AP1986&lt;SetUp!$B$97,$AP1986&gt;SetUp!$B$98),"Não","Sim")</f>
        <v>Não</v>
      </c>
      <c r="AV1986" s="68">
        <f t="shared" si="608"/>
        <v>0.18708286933869708</v>
      </c>
      <c r="AW1986" s="68">
        <f t="shared" si="609"/>
        <v>0.4414853235459697</v>
      </c>
      <c r="AX1986" s="68">
        <f t="shared" si="610"/>
        <v>-1.4559319556497243</v>
      </c>
      <c r="AY1986" s="68">
        <f t="shared" si="611"/>
        <v>-0.7101674585055231</v>
      </c>
      <c r="AZ1986" s="68">
        <f t="shared" si="612"/>
        <v>0.15990929090648953</v>
      </c>
      <c r="BA1986" s="68">
        <f t="shared" si="613"/>
        <v>0.25440245420727259</v>
      </c>
      <c r="BB1986" s="68">
        <f t="shared" si="614"/>
        <v>0.74576449714420123</v>
      </c>
    </row>
    <row r="1987" spans="1:54" x14ac:dyDescent="0.3">
      <c r="A1987" s="64">
        <v>28649</v>
      </c>
      <c r="B1987" s="57">
        <v>0.308</v>
      </c>
      <c r="C1987" s="57">
        <v>0.77</v>
      </c>
      <c r="D1987" s="57">
        <v>3.4009999999999998</v>
      </c>
      <c r="E1987" s="57">
        <f t="shared" ref="E1987:E2050" si="617">IF(B1987&gt;=D1987,D1987,B1987)</f>
        <v>0.308</v>
      </c>
      <c r="F1987" s="57">
        <f t="shared" ref="F1987:F2050" si="618">D1987-E1987</f>
        <v>3.093</v>
      </c>
      <c r="G1987" s="57">
        <f t="shared" ref="G1987:G2050" si="619">MAX(B1987-D1987-N1987,0)</f>
        <v>0</v>
      </c>
      <c r="H1987" s="57">
        <f>IF(Q1986&gt;SetUp!$B$56,SetUp!$B$56,Q1986)</f>
        <v>3.9615414191265783E-2</v>
      </c>
      <c r="I1987" s="57">
        <f t="shared" si="615"/>
        <v>1.7549409039157968</v>
      </c>
      <c r="J1987" s="57">
        <f>MIN(F1987,H1987,(1-EXP(-SetUp!$B$52*H1987/SetUp!$B$56))*F1987)</f>
        <v>1.9086254863597579E-2</v>
      </c>
      <c r="K1987" s="57">
        <f t="shared" ref="K1987:K2050" si="620">MAX(H1987-J1987,0)</f>
        <v>2.0529159327668203E-2</v>
      </c>
      <c r="L1987" s="57">
        <f>IF(I1987&lt;=0,0,MIN(SetUp!$B$50*I1987^SetUp!$B$55,I1987))</f>
        <v>5.2255701070169941E-2</v>
      </c>
      <c r="M1987" s="57">
        <f t="shared" ref="M1987:M2050" si="621">MAX(I1987-L1987,0)</f>
        <v>1.702685202845627</v>
      </c>
      <c r="N1987" s="57">
        <f>IF(SetUp!$B$62=0,X1987,(B1987-E1987)*(1-(H1987/SetUp!$B$66/SetUp!$B$56)))</f>
        <v>0</v>
      </c>
      <c r="O1987" s="57">
        <f>K1987*SetUp!$B$65</f>
        <v>0</v>
      </c>
      <c r="P1987" s="57">
        <f>MIN(SetUp!$B$54*L1987^SetUp!$B$51,L1987)</f>
        <v>2.8200935301880295E-2</v>
      </c>
      <c r="Q1987" s="57">
        <f t="shared" ref="Q1987:Q2050" si="622">IF((K1987+N1987-O1987)&lt;0,0,K1987+N1987-O1987)</f>
        <v>2.0529159327668203E-2</v>
      </c>
      <c r="R1987" s="57">
        <f>IF((H1987+N1987-O1987)&gt;SetUp!$B$56,T1986+H1987+N1987-O1987-SetUp!$B$56,T1986)</f>
        <v>0</v>
      </c>
      <c r="S1987" s="57">
        <f>R1987*SetUp!$B$65</f>
        <v>0</v>
      </c>
      <c r="T1987" s="57">
        <f>IF((R1987-S1987)&lt;SetUp!$B$53,R1987-S1987,SetUp!$B$53)</f>
        <v>0</v>
      </c>
      <c r="U1987" s="57">
        <f t="shared" ref="U1987:U2050" si="623">M1987+R1987-T1987</f>
        <v>1.702685202845627</v>
      </c>
      <c r="V1987" s="57">
        <f>(L1987-P1987)/1000*SetUp!$B$13*1000000/SetUp!$B$48</f>
        <v>1.3681793422851722</v>
      </c>
      <c r="W1987" s="57">
        <f t="shared" si="616"/>
        <v>1.6653345369377348E-16</v>
      </c>
      <c r="X1987" s="57">
        <f>MAX((SetUp!$B$56*(1-($H1987/SetUp!$B$56)^2)*TANH(($B1987-$D1987)/SetUp!$B$56))/(1+$H1987/SetUp!$B$56*TANH(($B1987-$D1987)/SetUp!$B$56)),0)</f>
        <v>0</v>
      </c>
      <c r="AP1987" s="64">
        <v>29415</v>
      </c>
      <c r="AQ1987" s="55">
        <v>7</v>
      </c>
      <c r="AR1987" s="55">
        <v>195</v>
      </c>
      <c r="AS1987" s="66">
        <f t="shared" ref="AS1987:AS2050" si="624">VLOOKUP($AP1987,$A:$C,3,FALSE)</f>
        <v>0</v>
      </c>
      <c r="AT1987" s="66">
        <f t="shared" ref="AT1987:AT2050" si="625">VLOOKUP($AP1987,$A:$V,22,FALSE)</f>
        <v>0.1903281402281711</v>
      </c>
      <c r="AU1987" s="55" t="str">
        <f>IF(OR($AP1987&lt;SetUp!$B$97,$AP1987&gt;SetUp!$B$98),"Não","Sim")</f>
        <v>Não</v>
      </c>
      <c r="AV1987" s="68">
        <f t="shared" ref="AV1987:AV2050" si="626">IFERROR(SQRT(AS1987),0)</f>
        <v>0</v>
      </c>
      <c r="AW1987" s="68">
        <f t="shared" ref="AW1987:AW2050" si="627">IFERROR(SQRT(AT1987),0)</f>
        <v>0.4362661346336329</v>
      </c>
      <c r="AX1987" s="68">
        <f t="shared" ref="AX1987:AX2050" si="628">IFERROR(LOG(AS1987),0)</f>
        <v>0</v>
      </c>
      <c r="AY1987" s="68">
        <f t="shared" ref="AY1987:AY2050" si="629">IFERROR(LOG(AT1987),0)</f>
        <v>-0.72049699604133133</v>
      </c>
      <c r="AZ1987" s="68">
        <f t="shared" ref="AZ1987:AZ2050" si="630">AT1987-AS1987</f>
        <v>0.1903281402281711</v>
      </c>
      <c r="BA1987" s="68">
        <f t="shared" ref="BA1987:BA2050" si="631">AW1987-AV1987</f>
        <v>0.4362661346336329</v>
      </c>
      <c r="BB1987" s="68">
        <f t="shared" ref="BB1987:BB2050" si="632">AY1987-AX1987</f>
        <v>-0.72049699604133133</v>
      </c>
    </row>
    <row r="1988" spans="1:54" x14ac:dyDescent="0.3">
      <c r="A1988" s="64">
        <v>28650</v>
      </c>
      <c r="B1988" s="57">
        <v>0.64700000000000002</v>
      </c>
      <c r="C1988" s="57">
        <v>0.65200000000000002</v>
      </c>
      <c r="D1988" s="57">
        <v>3.4009999999999998</v>
      </c>
      <c r="E1988" s="57">
        <f t="shared" si="617"/>
        <v>0.64700000000000002</v>
      </c>
      <c r="F1988" s="57">
        <f t="shared" si="618"/>
        <v>2.7539999999999996</v>
      </c>
      <c r="G1988" s="57">
        <f t="shared" si="619"/>
        <v>0</v>
      </c>
      <c r="H1988" s="57">
        <f>IF(Q1987&gt;SetUp!$B$56,SetUp!$B$56,Q1987)</f>
        <v>2.0529159327668203E-2</v>
      </c>
      <c r="I1988" s="57">
        <f t="shared" ref="I1988:I2051" si="633">U1987+G1988+O1988</f>
        <v>1.702685202845627</v>
      </c>
      <c r="J1988" s="57">
        <f>MIN(F1988,H1988,(1-EXP(-SetUp!$B$52*H1988/SetUp!$B$56))*F1988)</f>
        <v>8.8198007564893703E-3</v>
      </c>
      <c r="K1988" s="57">
        <f t="shared" si="620"/>
        <v>1.1709358571178833E-2</v>
      </c>
      <c r="L1988" s="57">
        <f>IF(I1988&lt;=0,0,MIN(SetUp!$B$50*I1988^SetUp!$B$55,I1988))</f>
        <v>4.9688221712336812E-2</v>
      </c>
      <c r="M1988" s="57">
        <f t="shared" si="621"/>
        <v>1.6529969811332901</v>
      </c>
      <c r="N1988" s="57">
        <f>IF(SetUp!$B$62=0,X1988,(B1988-E1988)*(1-(H1988/SetUp!$B$66/SetUp!$B$56)))</f>
        <v>0</v>
      </c>
      <c r="O1988" s="57">
        <f>K1988*SetUp!$B$65</f>
        <v>0</v>
      </c>
      <c r="P1988" s="57">
        <f>MIN(SetUp!$B$54*L1988^SetUp!$B$51,L1988)</f>
        <v>2.6838331461098739E-2</v>
      </c>
      <c r="Q1988" s="57">
        <f t="shared" si="622"/>
        <v>1.1709358571178833E-2</v>
      </c>
      <c r="R1988" s="57">
        <f>IF((H1988+N1988-O1988)&gt;SetUp!$B$56,T1987+H1988+N1988-O1988-SetUp!$B$56,T1987)</f>
        <v>0</v>
      </c>
      <c r="S1988" s="57">
        <f>R1988*SetUp!$B$65</f>
        <v>0</v>
      </c>
      <c r="T1988" s="57">
        <f>IF((R1988-S1988)&lt;SetUp!$B$53,R1988-S1988,SetUp!$B$53)</f>
        <v>0</v>
      </c>
      <c r="U1988" s="57">
        <f t="shared" si="623"/>
        <v>1.6529969811332901</v>
      </c>
      <c r="V1988" s="57">
        <f>(L1988-P1988)/1000*SetUp!$B$13*1000000/SetUp!$B$48</f>
        <v>1.2996488145579699</v>
      </c>
      <c r="W1988" s="57">
        <f t="shared" ref="W1988:W2051" si="634">Q1988+U1988+T1988-H1988-U1987-T1987-B1988+E1988+J1988+L1988</f>
        <v>0</v>
      </c>
      <c r="X1988" s="57">
        <f>MAX((SetUp!$B$56*(1-($H1988/SetUp!$B$56)^2)*TANH(($B1988-$D1988)/SetUp!$B$56))/(1+$H1988/SetUp!$B$56*TANH(($B1988-$D1988)/SetUp!$B$56)),0)</f>
        <v>0</v>
      </c>
      <c r="AP1988" s="64">
        <v>29416</v>
      </c>
      <c r="AQ1988" s="55">
        <v>7</v>
      </c>
      <c r="AR1988" s="55">
        <v>196</v>
      </c>
      <c r="AS1988" s="66">
        <f t="shared" si="624"/>
        <v>0</v>
      </c>
      <c r="AT1988" s="66">
        <f t="shared" si="625"/>
        <v>0.18589585438520628</v>
      </c>
      <c r="AU1988" s="55" t="str">
        <f>IF(OR($AP1988&lt;SetUp!$B$97,$AP1988&gt;SetUp!$B$98),"Não","Sim")</f>
        <v>Não</v>
      </c>
      <c r="AV1988" s="68">
        <f t="shared" si="626"/>
        <v>0</v>
      </c>
      <c r="AW1988" s="68">
        <f t="shared" si="627"/>
        <v>0.43115641521982051</v>
      </c>
      <c r="AX1988" s="68">
        <f t="shared" si="628"/>
        <v>0</v>
      </c>
      <c r="AY1988" s="68">
        <f t="shared" si="629"/>
        <v>-0.73073029520768285</v>
      </c>
      <c r="AZ1988" s="68">
        <f t="shared" si="630"/>
        <v>0.18589585438520628</v>
      </c>
      <c r="BA1988" s="68">
        <f t="shared" si="631"/>
        <v>0.43115641521982051</v>
      </c>
      <c r="BB1988" s="68">
        <f t="shared" si="632"/>
        <v>-0.73073029520768285</v>
      </c>
    </row>
    <row r="1989" spans="1:54" x14ac:dyDescent="0.3">
      <c r="A1989" s="64">
        <v>28651</v>
      </c>
      <c r="B1989" s="57">
        <v>4.2000000000000003E-2</v>
      </c>
      <c r="C1989" s="57">
        <v>0.59699999999999998</v>
      </c>
      <c r="D1989" s="57">
        <v>3.4009999999999998</v>
      </c>
      <c r="E1989" s="57">
        <f t="shared" si="617"/>
        <v>4.2000000000000003E-2</v>
      </c>
      <c r="F1989" s="57">
        <f t="shared" si="618"/>
        <v>3.359</v>
      </c>
      <c r="G1989" s="57">
        <f t="shared" si="619"/>
        <v>0</v>
      </c>
      <c r="H1989" s="57">
        <f>IF(Q1988&gt;SetUp!$B$56,SetUp!$B$56,Q1988)</f>
        <v>1.1709358571178833E-2</v>
      </c>
      <c r="I1989" s="57">
        <f t="shared" si="633"/>
        <v>1.6529969811332901</v>
      </c>
      <c r="J1989" s="57">
        <f>MIN(F1989,H1989,(1-EXP(-SetUp!$B$52*H1989/SetUp!$B$56))*F1989)</f>
        <v>6.1399651487965062E-3</v>
      </c>
      <c r="K1989" s="57">
        <f t="shared" si="620"/>
        <v>5.5693934223823268E-3</v>
      </c>
      <c r="L1989" s="57">
        <f>IF(I1989&lt;=0,0,MIN(SetUp!$B$50*I1989^SetUp!$B$55,I1989))</f>
        <v>4.7295114922588817E-2</v>
      </c>
      <c r="M1989" s="57">
        <f t="shared" si="621"/>
        <v>1.6057018662107012</v>
      </c>
      <c r="N1989" s="57">
        <f>IF(SetUp!$B$62=0,X1989,(B1989-E1989)*(1-(H1989/SetUp!$B$66/SetUp!$B$56)))</f>
        <v>0</v>
      </c>
      <c r="O1989" s="57">
        <f>K1989*SetUp!$B$65</f>
        <v>0</v>
      </c>
      <c r="P1989" s="57">
        <f>MIN(SetUp!$B$54*L1989^SetUp!$B$51,L1989)</f>
        <v>2.5567191870934893E-2</v>
      </c>
      <c r="Q1989" s="57">
        <f t="shared" si="622"/>
        <v>5.5693934223823268E-3</v>
      </c>
      <c r="R1989" s="57">
        <f>IF((H1989+N1989-O1989)&gt;SetUp!$B$56,T1988+H1989+N1989-O1989-SetUp!$B$56,T1988)</f>
        <v>0</v>
      </c>
      <c r="S1989" s="57">
        <f>R1989*SetUp!$B$65</f>
        <v>0</v>
      </c>
      <c r="T1989" s="57">
        <f>IF((R1989-S1989)&lt;SetUp!$B$53,R1989-S1989,SetUp!$B$53)</f>
        <v>0</v>
      </c>
      <c r="U1989" s="57">
        <f t="shared" si="623"/>
        <v>1.6057018662107012</v>
      </c>
      <c r="V1989" s="57">
        <f>(L1989-P1989)/1000*SetUp!$B$13*1000000/SetUp!$B$48</f>
        <v>1.2358339198306987</v>
      </c>
      <c r="W1989" s="57">
        <f t="shared" si="634"/>
        <v>-1.0408340855860843E-16</v>
      </c>
      <c r="X1989" s="57">
        <f>MAX((SetUp!$B$56*(1-($H1989/SetUp!$B$56)^2)*TANH(($B1989-$D1989)/SetUp!$B$56))/(1+$H1989/SetUp!$B$56*TANH(($B1989-$D1989)/SetUp!$B$56)),0)</f>
        <v>0</v>
      </c>
      <c r="AP1989" s="64">
        <v>29417</v>
      </c>
      <c r="AQ1989" s="55">
        <v>7</v>
      </c>
      <c r="AR1989" s="55">
        <v>197</v>
      </c>
      <c r="AS1989" s="66">
        <f t="shared" si="624"/>
        <v>0</v>
      </c>
      <c r="AT1989" s="66">
        <f t="shared" si="625"/>
        <v>0.18160627690038783</v>
      </c>
      <c r="AU1989" s="55" t="str">
        <f>IF(OR($AP1989&lt;SetUp!$B$97,$AP1989&gt;SetUp!$B$98),"Não","Sim")</f>
        <v>Não</v>
      </c>
      <c r="AV1989" s="68">
        <f t="shared" si="626"/>
        <v>0</v>
      </c>
      <c r="AW1989" s="68">
        <f t="shared" si="627"/>
        <v>0.42615287972790683</v>
      </c>
      <c r="AX1989" s="68">
        <f t="shared" si="628"/>
        <v>0</v>
      </c>
      <c r="AY1989" s="68">
        <f t="shared" si="629"/>
        <v>-0.74086914493337386</v>
      </c>
      <c r="AZ1989" s="68">
        <f t="shared" si="630"/>
        <v>0.18160627690038783</v>
      </c>
      <c r="BA1989" s="68">
        <f t="shared" si="631"/>
        <v>0.42615287972790683</v>
      </c>
      <c r="BB1989" s="68">
        <f t="shared" si="632"/>
        <v>-0.74086914493337386</v>
      </c>
    </row>
    <row r="1990" spans="1:54" x14ac:dyDescent="0.3">
      <c r="A1990" s="64">
        <v>28652</v>
      </c>
      <c r="B1990" s="57">
        <v>1.863</v>
      </c>
      <c r="C1990" s="57">
        <v>0.59699999999999998</v>
      </c>
      <c r="D1990" s="57">
        <v>3.4009999999999998</v>
      </c>
      <c r="E1990" s="57">
        <f t="shared" si="617"/>
        <v>1.863</v>
      </c>
      <c r="F1990" s="57">
        <f t="shared" si="618"/>
        <v>1.5379999999999998</v>
      </c>
      <c r="G1990" s="57">
        <f t="shared" si="619"/>
        <v>0</v>
      </c>
      <c r="H1990" s="57">
        <f>IF(Q1989&gt;SetUp!$B$56,SetUp!$B$56,Q1989)</f>
        <v>5.5693934223823268E-3</v>
      </c>
      <c r="I1990" s="57">
        <f t="shared" si="633"/>
        <v>1.6057018662107012</v>
      </c>
      <c r="J1990" s="57">
        <f>MIN(F1990,H1990,(1-EXP(-SetUp!$B$52*H1990/SetUp!$B$56))*F1990)</f>
        <v>1.3378126782406176E-3</v>
      </c>
      <c r="K1990" s="57">
        <f t="shared" si="620"/>
        <v>4.2315807441417087E-3</v>
      </c>
      <c r="L1990" s="57">
        <f>IF(I1990&lt;=0,0,MIN(SetUp!$B$50*I1990^SetUp!$B$55,I1990))</f>
        <v>4.5061367908177975E-2</v>
      </c>
      <c r="M1990" s="57">
        <f t="shared" si="621"/>
        <v>1.5606404983025233</v>
      </c>
      <c r="N1990" s="57">
        <f>IF(SetUp!$B$62=0,X1990,(B1990-E1990)*(1-(H1990/SetUp!$B$66/SetUp!$B$56)))</f>
        <v>0</v>
      </c>
      <c r="O1990" s="57">
        <f>K1990*SetUp!$B$65</f>
        <v>0</v>
      </c>
      <c r="P1990" s="57">
        <f>MIN(SetUp!$B$54*L1990^SetUp!$B$51,L1990)</f>
        <v>2.437971193626905E-2</v>
      </c>
      <c r="Q1990" s="57">
        <f t="shared" si="622"/>
        <v>4.2315807441417087E-3</v>
      </c>
      <c r="R1990" s="57">
        <f>IF((H1990+N1990-O1990)&gt;SetUp!$B$56,T1989+H1990+N1990-O1990-SetUp!$B$56,T1989)</f>
        <v>0</v>
      </c>
      <c r="S1990" s="57">
        <f>R1990*SetUp!$B$65</f>
        <v>0</v>
      </c>
      <c r="T1990" s="57">
        <f>IF((R1990-S1990)&lt;SetUp!$B$53,R1990-S1990,SetUp!$B$53)</f>
        <v>0</v>
      </c>
      <c r="U1990" s="57">
        <f t="shared" si="623"/>
        <v>1.5606404983025233</v>
      </c>
      <c r="V1990" s="57">
        <f>(L1990-P1990)/1000*SetUp!$B$13*1000000/SetUp!$B$48</f>
        <v>1.1763246725235725</v>
      </c>
      <c r="W1990" s="57">
        <f t="shared" si="634"/>
        <v>0</v>
      </c>
      <c r="X1990" s="57">
        <f>MAX((SetUp!$B$56*(1-($H1990/SetUp!$B$56)^2)*TANH(($B1990-$D1990)/SetUp!$B$56))/(1+$H1990/SetUp!$B$56*TANH(($B1990-$D1990)/SetUp!$B$56)),0)</f>
        <v>0</v>
      </c>
      <c r="AP1990" s="64">
        <v>29418</v>
      </c>
      <c r="AQ1990" s="55">
        <v>7</v>
      </c>
      <c r="AR1990" s="55">
        <v>198</v>
      </c>
      <c r="AS1990" s="66">
        <f t="shared" si="624"/>
        <v>0</v>
      </c>
      <c r="AT1990" s="66">
        <f t="shared" si="625"/>
        <v>0.17745355961897835</v>
      </c>
      <c r="AU1990" s="55" t="str">
        <f>IF(OR($AP1990&lt;SetUp!$B$97,$AP1990&gt;SetUp!$B$98),"Não","Sim")</f>
        <v>Não</v>
      </c>
      <c r="AV1990" s="68">
        <f t="shared" si="626"/>
        <v>0</v>
      </c>
      <c r="AW1990" s="68">
        <f t="shared" si="627"/>
        <v>0.42125237046096053</v>
      </c>
      <c r="AX1990" s="68">
        <f t="shared" si="628"/>
        <v>0</v>
      </c>
      <c r="AY1990" s="68">
        <f t="shared" si="629"/>
        <v>-0.75091528452504042</v>
      </c>
      <c r="AZ1990" s="68">
        <f t="shared" si="630"/>
        <v>0.17745355961897835</v>
      </c>
      <c r="BA1990" s="68">
        <f t="shared" si="631"/>
        <v>0.42125237046096053</v>
      </c>
      <c r="BB1990" s="68">
        <f t="shared" si="632"/>
        <v>-0.75091528452504042</v>
      </c>
    </row>
    <row r="1991" spans="1:54" x14ac:dyDescent="0.3">
      <c r="A1991" s="64">
        <v>28653</v>
      </c>
      <c r="B1991" s="57">
        <v>0.86699999999999999</v>
      </c>
      <c r="C1991" s="57">
        <v>0.59699999999999998</v>
      </c>
      <c r="D1991" s="57">
        <v>3.4009999999999998</v>
      </c>
      <c r="E1991" s="57">
        <f t="shared" si="617"/>
        <v>0.86699999999999999</v>
      </c>
      <c r="F1991" s="57">
        <f t="shared" si="618"/>
        <v>2.5339999999999998</v>
      </c>
      <c r="G1991" s="57">
        <f t="shared" si="619"/>
        <v>0</v>
      </c>
      <c r="H1991" s="57">
        <f>IF(Q1990&gt;SetUp!$B$56,SetUp!$B$56,Q1990)</f>
        <v>4.2315807441417087E-3</v>
      </c>
      <c r="I1991" s="57">
        <f t="shared" si="633"/>
        <v>1.5606404983025233</v>
      </c>
      <c r="J1991" s="57">
        <f>MIN(F1991,H1991,(1-EXP(-SetUp!$B$52*H1991/SetUp!$B$56))*F1991)</f>
        <v>1.6748877349691959E-3</v>
      </c>
      <c r="K1991" s="57">
        <f t="shared" si="620"/>
        <v>2.5566930091725131E-3</v>
      </c>
      <c r="L1991" s="57">
        <f>IF(I1991&lt;=0,0,MIN(SetUp!$B$50*I1991^SetUp!$B$55,I1991))</f>
        <v>4.2973524297754334E-2</v>
      </c>
      <c r="M1991" s="57">
        <f t="shared" si="621"/>
        <v>1.517666974004769</v>
      </c>
      <c r="N1991" s="57">
        <f>IF(SetUp!$B$62=0,X1991,(B1991-E1991)*(1-(H1991/SetUp!$B$66/SetUp!$B$56)))</f>
        <v>0</v>
      </c>
      <c r="O1991" s="57">
        <f>K1991*SetUp!$B$65</f>
        <v>0</v>
      </c>
      <c r="P1991" s="57">
        <f>MIN(SetUp!$B$54*L1991^SetUp!$B$51,L1991)</f>
        <v>2.3268890395587535E-2</v>
      </c>
      <c r="Q1991" s="57">
        <f t="shared" si="622"/>
        <v>2.5566930091725131E-3</v>
      </c>
      <c r="R1991" s="57">
        <f>IF((H1991+N1991-O1991)&gt;SetUp!$B$56,T1990+H1991+N1991-O1991-SetUp!$B$56,T1990)</f>
        <v>0</v>
      </c>
      <c r="S1991" s="57">
        <f>R1991*SetUp!$B$65</f>
        <v>0</v>
      </c>
      <c r="T1991" s="57">
        <f>IF((R1991-S1991)&lt;SetUp!$B$53,R1991-S1991,SetUp!$B$53)</f>
        <v>0</v>
      </c>
      <c r="U1991" s="57">
        <f t="shared" si="623"/>
        <v>1.517666974004769</v>
      </c>
      <c r="V1991" s="57">
        <f>(L1991-P1991)/1000*SetUp!$B$13*1000000/SetUp!$B$48</f>
        <v>1.1207539209455191</v>
      </c>
      <c r="W1991" s="57">
        <f t="shared" si="634"/>
        <v>0</v>
      </c>
      <c r="X1991" s="57">
        <f>MAX((SetUp!$B$56*(1-($H1991/SetUp!$B$56)^2)*TANH(($B1991-$D1991)/SetUp!$B$56))/(1+$H1991/SetUp!$B$56*TANH(($B1991-$D1991)/SetUp!$B$56)),0)</f>
        <v>0</v>
      </c>
      <c r="AP1991" s="64">
        <v>29419</v>
      </c>
      <c r="AQ1991" s="55">
        <v>7</v>
      </c>
      <c r="AR1991" s="55">
        <v>199</v>
      </c>
      <c r="AS1991" s="66">
        <f t="shared" si="624"/>
        <v>0</v>
      </c>
      <c r="AT1991" s="66">
        <f t="shared" si="625"/>
        <v>0.17343214462019443</v>
      </c>
      <c r="AU1991" s="55" t="str">
        <f>IF(OR($AP1991&lt;SetUp!$B$97,$AP1991&gt;SetUp!$B$98),"Não","Sim")</f>
        <v>Não</v>
      </c>
      <c r="AV1991" s="68">
        <f t="shared" si="626"/>
        <v>0</v>
      </c>
      <c r="AW1991" s="68">
        <f t="shared" si="627"/>
        <v>0.41645185150290115</v>
      </c>
      <c r="AX1991" s="68">
        <f t="shared" si="628"/>
        <v>0</v>
      </c>
      <c r="AY1991" s="68">
        <f t="shared" si="629"/>
        <v>-0.7608704054908908</v>
      </c>
      <c r="AZ1991" s="68">
        <f t="shared" si="630"/>
        <v>0.17343214462019443</v>
      </c>
      <c r="BA1991" s="68">
        <f t="shared" si="631"/>
        <v>0.41645185150290115</v>
      </c>
      <c r="BB1991" s="68">
        <f t="shared" si="632"/>
        <v>-0.7608704054908908</v>
      </c>
    </row>
    <row r="1992" spans="1:54" x14ac:dyDescent="0.3">
      <c r="A1992" s="64">
        <v>28654</v>
      </c>
      <c r="B1992" s="57">
        <v>1.9510000000000001</v>
      </c>
      <c r="C1992" s="57">
        <v>0.59699999999999998</v>
      </c>
      <c r="D1992" s="57">
        <v>3.4009999999999998</v>
      </c>
      <c r="E1992" s="57">
        <f t="shared" si="617"/>
        <v>1.9510000000000001</v>
      </c>
      <c r="F1992" s="57">
        <f t="shared" si="618"/>
        <v>1.4499999999999997</v>
      </c>
      <c r="G1992" s="57">
        <f t="shared" si="619"/>
        <v>0</v>
      </c>
      <c r="H1992" s="57">
        <f>IF(Q1991&gt;SetUp!$B$56,SetUp!$B$56,Q1991)</f>
        <v>2.5566930091725131E-3</v>
      </c>
      <c r="I1992" s="57">
        <f t="shared" si="633"/>
        <v>1.517666974004769</v>
      </c>
      <c r="J1992" s="57">
        <f>MIN(F1992,H1992,(1-EXP(-SetUp!$B$52*H1992/SetUp!$B$56))*F1992)</f>
        <v>5.7913507479845903E-4</v>
      </c>
      <c r="K1992" s="57">
        <f t="shared" si="620"/>
        <v>1.9775579343740543E-3</v>
      </c>
      <c r="L1992" s="57">
        <f>IF(I1992&lt;=0,0,MIN(SetUp!$B$50*I1992^SetUp!$B$55,I1992))</f>
        <v>4.1019496346312724E-2</v>
      </c>
      <c r="M1992" s="57">
        <f t="shared" si="621"/>
        <v>1.4766474776584564</v>
      </c>
      <c r="N1992" s="57">
        <f>IF(SetUp!$B$62=0,X1992,(B1992-E1992)*(1-(H1992/SetUp!$B$66/SetUp!$B$56)))</f>
        <v>0</v>
      </c>
      <c r="O1992" s="57">
        <f>K1992*SetUp!$B$65</f>
        <v>0</v>
      </c>
      <c r="P1992" s="57">
        <f>MIN(SetUp!$B$54*L1992^SetUp!$B$51,L1992)</f>
        <v>2.2228432969171211E-2</v>
      </c>
      <c r="Q1992" s="57">
        <f t="shared" si="622"/>
        <v>1.9775579343740543E-3</v>
      </c>
      <c r="R1992" s="57">
        <f>IF((H1992+N1992-O1992)&gt;SetUp!$B$56,T1991+H1992+N1992-O1992-SetUp!$B$56,T1991)</f>
        <v>0</v>
      </c>
      <c r="S1992" s="57">
        <f>R1992*SetUp!$B$65</f>
        <v>0</v>
      </c>
      <c r="T1992" s="57">
        <f>IF((R1992-S1992)&lt;SetUp!$B$53,R1992-S1992,SetUp!$B$53)</f>
        <v>0</v>
      </c>
      <c r="U1992" s="57">
        <f t="shared" si="623"/>
        <v>1.4766474776584564</v>
      </c>
      <c r="V1992" s="57">
        <f>(L1992-P1992)/1000*SetUp!$B$13*1000000/SetUp!$B$48</f>
        <v>1.0687921462144621</v>
      </c>
      <c r="W1992" s="57">
        <f t="shared" si="634"/>
        <v>2.0816681711721685E-16</v>
      </c>
      <c r="X1992" s="57">
        <f>MAX((SetUp!$B$56*(1-($H1992/SetUp!$B$56)^2)*TANH(($B1992-$D1992)/SetUp!$B$56))/(1+$H1992/SetUp!$B$56*TANH(($B1992-$D1992)/SetUp!$B$56)),0)</f>
        <v>0</v>
      </c>
      <c r="AP1992" s="64">
        <v>29420</v>
      </c>
      <c r="AQ1992" s="55">
        <v>7</v>
      </c>
      <c r="AR1992" s="55">
        <v>200</v>
      </c>
      <c r="AS1992" s="66">
        <f t="shared" si="624"/>
        <v>0</v>
      </c>
      <c r="AT1992" s="66">
        <f t="shared" si="625"/>
        <v>0.16953674734271218</v>
      </c>
      <c r="AU1992" s="55" t="str">
        <f>IF(OR($AP1992&lt;SetUp!$B$97,$AP1992&gt;SetUp!$B$98),"Não","Sim")</f>
        <v>Não</v>
      </c>
      <c r="AV1992" s="68">
        <f t="shared" si="626"/>
        <v>0</v>
      </c>
      <c r="AW1992" s="68">
        <f t="shared" si="627"/>
        <v>0.41174840296315929</v>
      </c>
      <c r="AX1992" s="68">
        <f t="shared" si="628"/>
        <v>0</v>
      </c>
      <c r="AY1992" s="68">
        <f t="shared" si="629"/>
        <v>-0.77073615328123657</v>
      </c>
      <c r="AZ1992" s="68">
        <f t="shared" si="630"/>
        <v>0.16953674734271218</v>
      </c>
      <c r="BA1992" s="68">
        <f t="shared" si="631"/>
        <v>0.41174840296315929</v>
      </c>
      <c r="BB1992" s="68">
        <f t="shared" si="632"/>
        <v>-0.77073615328123657</v>
      </c>
    </row>
    <row r="1993" spans="1:54" x14ac:dyDescent="0.3">
      <c r="A1993" s="64">
        <v>28655</v>
      </c>
      <c r="B1993" s="57">
        <v>3.258</v>
      </c>
      <c r="C1993" s="57">
        <v>0.70899999999999996</v>
      </c>
      <c r="D1993" s="57">
        <v>3.4009999999999998</v>
      </c>
      <c r="E1993" s="57">
        <f t="shared" si="617"/>
        <v>3.258</v>
      </c>
      <c r="F1993" s="57">
        <f t="shared" si="618"/>
        <v>0.14299999999999979</v>
      </c>
      <c r="G1993" s="57">
        <f t="shared" si="619"/>
        <v>0</v>
      </c>
      <c r="H1993" s="57">
        <f>IF(Q1992&gt;SetUp!$B$56,SetUp!$B$56,Q1992)</f>
        <v>1.9775579343740543E-3</v>
      </c>
      <c r="I1993" s="57">
        <f t="shared" si="633"/>
        <v>1.4766474776584564</v>
      </c>
      <c r="J1993" s="57">
        <f>MIN(F1993,H1993,(1-EXP(-SetUp!$B$52*H1993/SetUp!$B$56))*F1993)</f>
        <v>4.4179234198161988E-5</v>
      </c>
      <c r="K1993" s="57">
        <f t="shared" si="620"/>
        <v>1.9333787001758922E-3</v>
      </c>
      <c r="L1993" s="57">
        <f>IF(I1993&lt;=0,0,MIN(SetUp!$B$50*I1993^SetUp!$B$55,I1993))</f>
        <v>3.9188402881036033E-2</v>
      </c>
      <c r="M1993" s="57">
        <f t="shared" si="621"/>
        <v>1.4374590747774203</v>
      </c>
      <c r="N1993" s="57">
        <f>IF(SetUp!$B$62=0,X1993,(B1993-E1993)*(1-(H1993/SetUp!$B$66/SetUp!$B$56)))</f>
        <v>0</v>
      </c>
      <c r="O1993" s="57">
        <f>K1993*SetUp!$B$65</f>
        <v>0</v>
      </c>
      <c r="P1993" s="57">
        <f>MIN(SetUp!$B$54*L1993^SetUp!$B$51,L1993)</f>
        <v>2.1252669147166673E-2</v>
      </c>
      <c r="Q1993" s="57">
        <f t="shared" si="622"/>
        <v>1.9333787001758922E-3</v>
      </c>
      <c r="R1993" s="57">
        <f>IF((H1993+N1993-O1993)&gt;SetUp!$B$56,T1992+H1993+N1993-O1993-SetUp!$B$56,T1992)</f>
        <v>0</v>
      </c>
      <c r="S1993" s="57">
        <f>R1993*SetUp!$B$65</f>
        <v>0</v>
      </c>
      <c r="T1993" s="57">
        <f>IF((R1993-S1993)&lt;SetUp!$B$53,R1993-S1993,SetUp!$B$53)</f>
        <v>0</v>
      </c>
      <c r="U1993" s="57">
        <f t="shared" si="623"/>
        <v>1.4374590747774203</v>
      </c>
      <c r="V1993" s="57">
        <f>(L1993-P1993)/1000*SetUp!$B$13*1000000/SetUp!$B$48</f>
        <v>1.0201429778940709</v>
      </c>
      <c r="W1993" s="57">
        <f t="shared" si="634"/>
        <v>-2.0122792321330962E-16</v>
      </c>
      <c r="X1993" s="57">
        <f>MAX((SetUp!$B$56*(1-($H1993/SetUp!$B$56)^2)*TANH(($B1993-$D1993)/SetUp!$B$56))/(1+$H1993/SetUp!$B$56*TANH(($B1993-$D1993)/SetUp!$B$56)),0)</f>
        <v>0</v>
      </c>
      <c r="AP1993" s="64">
        <v>29421</v>
      </c>
      <c r="AQ1993" s="55">
        <v>7</v>
      </c>
      <c r="AR1993" s="55">
        <v>201</v>
      </c>
      <c r="AS1993" s="66">
        <f t="shared" si="624"/>
        <v>0</v>
      </c>
      <c r="AT1993" s="66">
        <f t="shared" si="625"/>
        <v>0.16576234083262775</v>
      </c>
      <c r="AU1993" s="55" t="str">
        <f>IF(OR($AP1993&lt;SetUp!$B$97,$AP1993&gt;SetUp!$B$98),"Não","Sim")</f>
        <v>Não</v>
      </c>
      <c r="AV1993" s="68">
        <f t="shared" si="626"/>
        <v>0</v>
      </c>
      <c r="AW1993" s="68">
        <f t="shared" si="627"/>
        <v>0.40713921554258042</v>
      </c>
      <c r="AX1993" s="68">
        <f t="shared" si="628"/>
        <v>0</v>
      </c>
      <c r="AY1993" s="68">
        <f t="shared" si="629"/>
        <v>-0.78051412895033423</v>
      </c>
      <c r="AZ1993" s="68">
        <f t="shared" si="630"/>
        <v>0.16576234083262775</v>
      </c>
      <c r="BA1993" s="68">
        <f t="shared" si="631"/>
        <v>0.40713921554258042</v>
      </c>
      <c r="BB1993" s="68">
        <f t="shared" si="632"/>
        <v>-0.78051412895033423</v>
      </c>
    </row>
    <row r="1994" spans="1:54" x14ac:dyDescent="0.3">
      <c r="A1994" s="64">
        <v>28656</v>
      </c>
      <c r="B1994" s="57">
        <v>1.2549999999999999</v>
      </c>
      <c r="C1994" s="57">
        <v>0.83399999999999996</v>
      </c>
      <c r="D1994" s="57">
        <v>3.4009999999999998</v>
      </c>
      <c r="E1994" s="57">
        <f t="shared" si="617"/>
        <v>1.2549999999999999</v>
      </c>
      <c r="F1994" s="57">
        <f t="shared" si="618"/>
        <v>2.1459999999999999</v>
      </c>
      <c r="G1994" s="57">
        <f t="shared" si="619"/>
        <v>0</v>
      </c>
      <c r="H1994" s="57">
        <f>IF(Q1993&gt;SetUp!$B$56,SetUp!$B$56,Q1993)</f>
        <v>1.9333787001758922E-3</v>
      </c>
      <c r="I1994" s="57">
        <f t="shared" si="633"/>
        <v>1.4374590747774203</v>
      </c>
      <c r="J1994" s="57">
        <f>MIN(F1994,H1994,(1-EXP(-SetUp!$B$52*H1994/SetUp!$B$56))*F1994)</f>
        <v>6.4818813475969468E-4</v>
      </c>
      <c r="K1994" s="57">
        <f t="shared" si="620"/>
        <v>1.2851905654161977E-3</v>
      </c>
      <c r="L1994" s="57">
        <f>IF(I1994&lt;=0,0,MIN(SetUp!$B$50*I1994^SetUp!$B$55,I1994))</f>
        <v>3.7470429051590197E-2</v>
      </c>
      <c r="M1994" s="57">
        <f t="shared" si="621"/>
        <v>1.3999886457258301</v>
      </c>
      <c r="N1994" s="57">
        <f>IF(SetUp!$B$62=0,X1994,(B1994-E1994)*(1-(H1994/SetUp!$B$66/SetUp!$B$56)))</f>
        <v>0</v>
      </c>
      <c r="O1994" s="57">
        <f>K1994*SetUp!$B$65</f>
        <v>0</v>
      </c>
      <c r="P1994" s="57">
        <f>MIN(SetUp!$B$54*L1994^SetUp!$B$51,L1994)</f>
        <v>2.0336480116953277E-2</v>
      </c>
      <c r="Q1994" s="57">
        <f t="shared" si="622"/>
        <v>1.2851905654161977E-3</v>
      </c>
      <c r="R1994" s="57">
        <f>IF((H1994+N1994-O1994)&gt;SetUp!$B$56,T1993+H1994+N1994-O1994-SetUp!$B$56,T1993)</f>
        <v>0</v>
      </c>
      <c r="S1994" s="57">
        <f>R1994*SetUp!$B$65</f>
        <v>0</v>
      </c>
      <c r="T1994" s="57">
        <f>IF((R1994-S1994)&lt;SetUp!$B$53,R1994-S1994,SetUp!$B$53)</f>
        <v>0</v>
      </c>
      <c r="U1994" s="57">
        <f t="shared" si="623"/>
        <v>1.3999886457258301</v>
      </c>
      <c r="V1994" s="57">
        <f>(L1994-P1994)/1000*SetUp!$B$13*1000000/SetUp!$B$48</f>
        <v>0.97453931623987178</v>
      </c>
      <c r="W1994" s="57">
        <f t="shared" si="634"/>
        <v>0</v>
      </c>
      <c r="X1994" s="57">
        <f>MAX((SetUp!$B$56*(1-($H1994/SetUp!$B$56)^2)*TANH(($B1994-$D1994)/SetUp!$B$56))/(1+$H1994/SetUp!$B$56*TANH(($B1994-$D1994)/SetUp!$B$56)),0)</f>
        <v>0</v>
      </c>
      <c r="AP1994" s="64">
        <v>29422</v>
      </c>
      <c r="AQ1994" s="55">
        <v>7</v>
      </c>
      <c r="AR1994" s="55">
        <v>202</v>
      </c>
      <c r="AS1994" s="66">
        <f t="shared" si="624"/>
        <v>0</v>
      </c>
      <c r="AT1994" s="66">
        <f t="shared" si="625"/>
        <v>0.16210414102995802</v>
      </c>
      <c r="AU1994" s="55" t="str">
        <f>IF(OR($AP1994&lt;SetUp!$B$97,$AP1994&gt;SetUp!$B$98),"Não","Sim")</f>
        <v>Não</v>
      </c>
      <c r="AV1994" s="68">
        <f t="shared" si="626"/>
        <v>0</v>
      </c>
      <c r="AW1994" s="68">
        <f t="shared" si="627"/>
        <v>0.40262158539993609</v>
      </c>
      <c r="AX1994" s="68">
        <f t="shared" si="628"/>
        <v>0</v>
      </c>
      <c r="AY1994" s="68">
        <f t="shared" si="629"/>
        <v>-0.79020589074377923</v>
      </c>
      <c r="AZ1994" s="68">
        <f t="shared" si="630"/>
        <v>0.16210414102995802</v>
      </c>
      <c r="BA1994" s="68">
        <f t="shared" si="631"/>
        <v>0.40262158539993609</v>
      </c>
      <c r="BB1994" s="68">
        <f t="shared" si="632"/>
        <v>-0.79020589074377923</v>
      </c>
    </row>
    <row r="1995" spans="1:54" x14ac:dyDescent="0.3">
      <c r="A1995" s="64">
        <v>28657</v>
      </c>
      <c r="B1995" s="57">
        <v>0.89400000000000002</v>
      </c>
      <c r="C1995" s="57">
        <v>0.90200000000000002</v>
      </c>
      <c r="D1995" s="57">
        <v>3.4009999999999998</v>
      </c>
      <c r="E1995" s="57">
        <f t="shared" si="617"/>
        <v>0.89400000000000002</v>
      </c>
      <c r="F1995" s="57">
        <f t="shared" si="618"/>
        <v>2.5069999999999997</v>
      </c>
      <c r="G1995" s="57">
        <f t="shared" si="619"/>
        <v>0</v>
      </c>
      <c r="H1995" s="57">
        <f>IF(Q1994&gt;SetUp!$B$56,SetUp!$B$56,Q1994)</f>
        <v>1.2851905654161977E-3</v>
      </c>
      <c r="I1995" s="57">
        <f t="shared" si="633"/>
        <v>1.3999886457258301</v>
      </c>
      <c r="J1995" s="57">
        <f>MIN(F1995,H1995,(1-EXP(-SetUp!$B$52*H1995/SetUp!$B$56))*F1995)</f>
        <v>5.0338269770697545E-4</v>
      </c>
      <c r="K1995" s="57">
        <f t="shared" si="620"/>
        <v>7.8180786770922221E-4</v>
      </c>
      <c r="L1995" s="57">
        <f>IF(I1995&lt;=0,0,MIN(SetUp!$B$50*I1995^SetUp!$B$55,I1995))</f>
        <v>3.5856704610730615E-2</v>
      </c>
      <c r="M1995" s="57">
        <f t="shared" si="621"/>
        <v>1.3641319411150996</v>
      </c>
      <c r="N1995" s="57">
        <f>IF(SetUp!$B$62=0,X1995,(B1995-E1995)*(1-(H1995/SetUp!$B$66/SetUp!$B$56)))</f>
        <v>0</v>
      </c>
      <c r="O1995" s="57">
        <f>K1995*SetUp!$B$65</f>
        <v>0</v>
      </c>
      <c r="P1995" s="57">
        <f>MIN(SetUp!$B$54*L1995^SetUp!$B$51,L1995)</f>
        <v>1.9475236164514607E-2</v>
      </c>
      <c r="Q1995" s="57">
        <f t="shared" si="622"/>
        <v>7.8180786770922221E-4</v>
      </c>
      <c r="R1995" s="57">
        <f>IF((H1995+N1995-O1995)&gt;SetUp!$B$56,T1994+H1995+N1995-O1995-SetUp!$B$56,T1994)</f>
        <v>0</v>
      </c>
      <c r="S1995" s="57">
        <f>R1995*SetUp!$B$65</f>
        <v>0</v>
      </c>
      <c r="T1995" s="57">
        <f>IF((R1995-S1995)&lt;SetUp!$B$53,R1995-S1995,SetUp!$B$53)</f>
        <v>0</v>
      </c>
      <c r="U1995" s="57">
        <f t="shared" si="623"/>
        <v>1.3641319411150996</v>
      </c>
      <c r="V1995" s="57">
        <f>(L1995-P1995)/1000*SetUp!$B$13*1000000/SetUp!$B$48</f>
        <v>0.93173996954711258</v>
      </c>
      <c r="W1995" s="57">
        <f t="shared" si="634"/>
        <v>2.7061686225238191E-16</v>
      </c>
      <c r="X1995" s="57">
        <f>MAX((SetUp!$B$56*(1-($H1995/SetUp!$B$56)^2)*TANH(($B1995-$D1995)/SetUp!$B$56))/(1+$H1995/SetUp!$B$56*TANH(($B1995-$D1995)/SetUp!$B$56)),0)</f>
        <v>0</v>
      </c>
      <c r="AP1995" s="64">
        <v>29423</v>
      </c>
      <c r="AQ1995" s="55">
        <v>7</v>
      </c>
      <c r="AR1995" s="55">
        <v>203</v>
      </c>
      <c r="AS1995" s="66">
        <f t="shared" si="624"/>
        <v>0</v>
      </c>
      <c r="AT1995" s="66">
        <f t="shared" si="625"/>
        <v>0.15855759301671948</v>
      </c>
      <c r="AU1995" s="55" t="str">
        <f>IF(OR($AP1995&lt;SetUp!$B$97,$AP1995&gt;SetUp!$B$98),"Não","Sim")</f>
        <v>Não</v>
      </c>
      <c r="AV1995" s="68">
        <f t="shared" si="626"/>
        <v>0</v>
      </c>
      <c r="AW1995" s="68">
        <f t="shared" si="627"/>
        <v>0.39819290929990137</v>
      </c>
      <c r="AX1995" s="68">
        <f t="shared" si="628"/>
        <v>0</v>
      </c>
      <c r="AY1995" s="68">
        <f t="shared" si="629"/>
        <v>-0.79981295561542898</v>
      </c>
      <c r="AZ1995" s="68">
        <f t="shared" si="630"/>
        <v>0.15855759301671948</v>
      </c>
      <c r="BA1995" s="68">
        <f t="shared" si="631"/>
        <v>0.39819290929990137</v>
      </c>
      <c r="BB1995" s="68">
        <f t="shared" si="632"/>
        <v>-0.79981295561542898</v>
      </c>
    </row>
    <row r="1996" spans="1:54" x14ac:dyDescent="0.3">
      <c r="A1996" s="64">
        <v>28658</v>
      </c>
      <c r="B1996" s="57">
        <v>3.4449999999999998</v>
      </c>
      <c r="C1996" s="57">
        <v>0.59699999999999998</v>
      </c>
      <c r="D1996" s="57">
        <v>3.4009999999999998</v>
      </c>
      <c r="E1996" s="57">
        <f t="shared" si="617"/>
        <v>3.4009999999999998</v>
      </c>
      <c r="F1996" s="57">
        <f t="shared" si="618"/>
        <v>0</v>
      </c>
      <c r="G1996" s="57">
        <f t="shared" si="619"/>
        <v>7.3083824964070843E-9</v>
      </c>
      <c r="H1996" s="57">
        <f>IF(Q1995&gt;SetUp!$B$56,SetUp!$B$56,Q1995)</f>
        <v>7.8180786770922221E-4</v>
      </c>
      <c r="I1996" s="57">
        <f t="shared" si="633"/>
        <v>1.3641319484234822</v>
      </c>
      <c r="J1996" s="57">
        <f>MIN(F1996,H1996,(1-EXP(-SetUp!$B$52*H1996/SetUp!$B$56))*F1996)</f>
        <v>0</v>
      </c>
      <c r="K1996" s="57">
        <f t="shared" si="620"/>
        <v>7.8180786770922221E-4</v>
      </c>
      <c r="L1996" s="57">
        <f>IF(I1996&lt;=0,0,MIN(SetUp!$B$50*I1996^SetUp!$B$55,I1996))</f>
        <v>3.433919829876389E-2</v>
      </c>
      <c r="M1996" s="57">
        <f t="shared" si="621"/>
        <v>1.3297927501247182</v>
      </c>
      <c r="N1996" s="57">
        <f>IF(SetUp!$B$62=0,X1996,(B1996-E1996)*(1-(H1996/SetUp!$B$66/SetUp!$B$56)))</f>
        <v>4.3999992691617543E-2</v>
      </c>
      <c r="O1996" s="57">
        <f>K1996*SetUp!$B$65</f>
        <v>0</v>
      </c>
      <c r="P1996" s="57">
        <f>MIN(SetUp!$B$54*L1996^SetUp!$B$51,L1996)</f>
        <v>1.8664742322475399E-2</v>
      </c>
      <c r="Q1996" s="57">
        <f t="shared" si="622"/>
        <v>4.4781800559326762E-2</v>
      </c>
      <c r="R1996" s="57">
        <f>IF((H1996+N1996-O1996)&gt;SetUp!$B$56,T1995+H1996+N1996-O1996-SetUp!$B$56,T1995)</f>
        <v>0</v>
      </c>
      <c r="S1996" s="57">
        <f>R1996*SetUp!$B$65</f>
        <v>0</v>
      </c>
      <c r="T1996" s="57">
        <f>IF((R1996-S1996)&lt;SetUp!$B$53,R1996-S1996,SetUp!$B$53)</f>
        <v>0</v>
      </c>
      <c r="U1996" s="57">
        <f t="shared" si="623"/>
        <v>1.3297927501247182</v>
      </c>
      <c r="V1996" s="57">
        <f>(L1996-P1996)/1000*SetUp!$B$13*1000000/SetUp!$B$48</f>
        <v>0.89152673839738239</v>
      </c>
      <c r="W1996" s="57">
        <f t="shared" si="634"/>
        <v>-3.0531133177191805E-16</v>
      </c>
      <c r="X1996" s="57">
        <f>MAX((SetUp!$B$56*(1-($H1996/SetUp!$B$56)^2)*TANH(($B1996-$D1996)/SetUp!$B$56))/(1+$H1996/SetUp!$B$56*TANH(($B1996-$D1996)/SetUp!$B$56)),0)</f>
        <v>4.3999992691617543E-2</v>
      </c>
      <c r="AP1996" s="64">
        <v>29424</v>
      </c>
      <c r="AQ1996" s="55">
        <v>7</v>
      </c>
      <c r="AR1996" s="55">
        <v>204</v>
      </c>
      <c r="AS1996" s="66">
        <f t="shared" si="624"/>
        <v>0</v>
      </c>
      <c r="AT1996" s="66">
        <f t="shared" si="625"/>
        <v>0.15511835815594771</v>
      </c>
      <c r="AU1996" s="55" t="str">
        <f>IF(OR($AP1996&lt;SetUp!$B$97,$AP1996&gt;SetUp!$B$98),"Não","Sim")</f>
        <v>Não</v>
      </c>
      <c r="AV1996" s="68">
        <f t="shared" si="626"/>
        <v>0</v>
      </c>
      <c r="AW1996" s="68">
        <f t="shared" si="627"/>
        <v>0.39385068002473694</v>
      </c>
      <c r="AX1996" s="68">
        <f t="shared" si="628"/>
        <v>0</v>
      </c>
      <c r="AY1996" s="68">
        <f t="shared" si="629"/>
        <v>-0.80933680067758229</v>
      </c>
      <c r="AZ1996" s="68">
        <f t="shared" si="630"/>
        <v>0.15511835815594771</v>
      </c>
      <c r="BA1996" s="68">
        <f t="shared" si="631"/>
        <v>0.39385068002473694</v>
      </c>
      <c r="BB1996" s="68">
        <f t="shared" si="632"/>
        <v>-0.80933680067758229</v>
      </c>
    </row>
    <row r="1997" spans="1:54" x14ac:dyDescent="0.3">
      <c r="A1997" s="64">
        <v>28659</v>
      </c>
      <c r="B1997" s="57">
        <v>1.4319999999999999</v>
      </c>
      <c r="C1997" s="57">
        <v>0.54600000000000004</v>
      </c>
      <c r="D1997" s="57">
        <v>3.4009999999999998</v>
      </c>
      <c r="E1997" s="57">
        <f t="shared" si="617"/>
        <v>1.4319999999999999</v>
      </c>
      <c r="F1997" s="57">
        <f t="shared" si="618"/>
        <v>1.9689999999999999</v>
      </c>
      <c r="G1997" s="57">
        <f t="shared" si="619"/>
        <v>0</v>
      </c>
      <c r="H1997" s="57">
        <f>IF(Q1996&gt;SetUp!$B$56,SetUp!$B$56,Q1996)</f>
        <v>4.4781800559326762E-2</v>
      </c>
      <c r="I1997" s="57">
        <f t="shared" si="633"/>
        <v>1.3297927501247182</v>
      </c>
      <c r="J1997" s="57">
        <f>MIN(F1997,H1997,(1-EXP(-SetUp!$B$52*H1997/SetUp!$B$56))*F1997)</f>
        <v>1.3729311742226365E-2</v>
      </c>
      <c r="K1997" s="57">
        <f t="shared" si="620"/>
        <v>3.1052488817100397E-2</v>
      </c>
      <c r="L1997" s="57">
        <f>IF(I1997&lt;=0,0,MIN(SetUp!$B$50*I1997^SetUp!$B$55,I1997))</f>
        <v>3.2910624184988073E-2</v>
      </c>
      <c r="M1997" s="57">
        <f t="shared" si="621"/>
        <v>1.2968821259397301</v>
      </c>
      <c r="N1997" s="57">
        <f>IF(SetUp!$B$62=0,X1997,(B1997-E1997)*(1-(H1997/SetUp!$B$66/SetUp!$B$56)))</f>
        <v>0</v>
      </c>
      <c r="O1997" s="57">
        <f>K1997*SetUp!$B$65</f>
        <v>0</v>
      </c>
      <c r="P1997" s="57">
        <f>MIN(SetUp!$B$54*L1997^SetUp!$B$51,L1997)</f>
        <v>1.7901190106268127E-2</v>
      </c>
      <c r="Q1997" s="57">
        <f t="shared" si="622"/>
        <v>3.1052488817100397E-2</v>
      </c>
      <c r="R1997" s="57">
        <f>IF((H1997+N1997-O1997)&gt;SetUp!$B$56,T1996+H1997+N1997-O1997-SetUp!$B$56,T1996)</f>
        <v>0</v>
      </c>
      <c r="S1997" s="57">
        <f>R1997*SetUp!$B$65</f>
        <v>0</v>
      </c>
      <c r="T1997" s="57">
        <f>IF((R1997-S1997)&lt;SetUp!$B$53,R1997-S1997,SetUp!$B$53)</f>
        <v>0</v>
      </c>
      <c r="U1997" s="57">
        <f t="shared" si="623"/>
        <v>1.2968821259397301</v>
      </c>
      <c r="V1997" s="57">
        <f>(L1997-P1997)/1000*SetUp!$B$13*1000000/SetUp!$B$48</f>
        <v>0.85370183371175834</v>
      </c>
      <c r="W1997" s="57">
        <f t="shared" si="634"/>
        <v>-5.5511151231257827E-17</v>
      </c>
      <c r="X1997" s="57">
        <f>MAX((SetUp!$B$56*(1-($H1997/SetUp!$B$56)^2)*TANH(($B1997-$D1997)/SetUp!$B$56))/(1+$H1997/SetUp!$B$56*TANH(($B1997-$D1997)/SetUp!$B$56)),0)</f>
        <v>0</v>
      </c>
      <c r="AP1997" s="64">
        <v>29425</v>
      </c>
      <c r="AQ1997" s="55">
        <v>7</v>
      </c>
      <c r="AR1997" s="55">
        <v>205</v>
      </c>
      <c r="AS1997" s="66">
        <f t="shared" si="624"/>
        <v>0</v>
      </c>
      <c r="AT1997" s="66">
        <f t="shared" si="625"/>
        <v>0.15178230205677409</v>
      </c>
      <c r="AU1997" s="55" t="str">
        <f>IF(OR($AP1997&lt;SetUp!$B$97,$AP1997&gt;SetUp!$B$98),"Não","Sim")</f>
        <v>Não</v>
      </c>
      <c r="AV1997" s="68">
        <f t="shared" si="626"/>
        <v>0</v>
      </c>
      <c r="AW1997" s="68">
        <f t="shared" si="627"/>
        <v>0.38959248203318053</v>
      </c>
      <c r="AX1997" s="68">
        <f t="shared" si="628"/>
        <v>0</v>
      </c>
      <c r="AY1997" s="68">
        <f t="shared" si="629"/>
        <v>-0.81877886458790727</v>
      </c>
      <c r="AZ1997" s="68">
        <f t="shared" si="630"/>
        <v>0.15178230205677409</v>
      </c>
      <c r="BA1997" s="68">
        <f t="shared" si="631"/>
        <v>0.38959248203318053</v>
      </c>
      <c r="BB1997" s="68">
        <f t="shared" si="632"/>
        <v>-0.81877886458790727</v>
      </c>
    </row>
    <row r="1998" spans="1:54" x14ac:dyDescent="0.3">
      <c r="A1998" s="64">
        <v>28660</v>
      </c>
      <c r="B1998" s="57">
        <v>0.54300000000000004</v>
      </c>
      <c r="C1998" s="57">
        <v>0.59699999999999998</v>
      </c>
      <c r="D1998" s="57">
        <v>3.4009999999999998</v>
      </c>
      <c r="E1998" s="57">
        <f t="shared" si="617"/>
        <v>0.54300000000000004</v>
      </c>
      <c r="F1998" s="57">
        <f t="shared" si="618"/>
        <v>2.8579999999999997</v>
      </c>
      <c r="G1998" s="57">
        <f t="shared" si="619"/>
        <v>0</v>
      </c>
      <c r="H1998" s="57">
        <f>IF(Q1997&gt;SetUp!$B$56,SetUp!$B$56,Q1997)</f>
        <v>3.1052488817100397E-2</v>
      </c>
      <c r="I1998" s="57">
        <f t="shared" si="633"/>
        <v>1.2968821259397301</v>
      </c>
      <c r="J1998" s="57">
        <f>MIN(F1998,H1998,(1-EXP(-SetUp!$B$52*H1998/SetUp!$B$56))*F1998)</f>
        <v>1.3833290672572591E-2</v>
      </c>
      <c r="K1998" s="57">
        <f t="shared" si="620"/>
        <v>1.7219198144527804E-2</v>
      </c>
      <c r="L1998" s="57">
        <f>IF(I1998&lt;=0,0,MIN(SetUp!$B$50*I1998^SetUp!$B$55,I1998))</f>
        <v>3.1564362731824162E-2</v>
      </c>
      <c r="M1998" s="57">
        <f t="shared" si="621"/>
        <v>1.265317763207906</v>
      </c>
      <c r="N1998" s="57">
        <f>IF(SetUp!$B$62=0,X1998,(B1998-E1998)*(1-(H1998/SetUp!$B$66/SetUp!$B$56)))</f>
        <v>0</v>
      </c>
      <c r="O1998" s="57">
        <f>K1998*SetUp!$B$65</f>
        <v>0</v>
      </c>
      <c r="P1998" s="57">
        <f>MIN(SetUp!$B$54*L1998^SetUp!$B$51,L1998)</f>
        <v>1.7181116862740212E-2</v>
      </c>
      <c r="Q1998" s="57">
        <f t="shared" si="622"/>
        <v>1.7219198144527804E-2</v>
      </c>
      <c r="R1998" s="57">
        <f>IF((H1998+N1998-O1998)&gt;SetUp!$B$56,T1997+H1998+N1998-O1998-SetUp!$B$56,T1997)</f>
        <v>0</v>
      </c>
      <c r="S1998" s="57">
        <f>R1998*SetUp!$B$65</f>
        <v>0</v>
      </c>
      <c r="T1998" s="57">
        <f>IF((R1998-S1998)&lt;SetUp!$B$53,R1998-S1998,SetUp!$B$53)</f>
        <v>0</v>
      </c>
      <c r="U1998" s="57">
        <f t="shared" si="623"/>
        <v>1.265317763207906</v>
      </c>
      <c r="V1998" s="57">
        <f>(L1998-P1998)/1000*SetUp!$B$13*1000000/SetUp!$B$48</f>
        <v>0.81808569921853014</v>
      </c>
      <c r="W1998" s="57">
        <f t="shared" si="634"/>
        <v>0</v>
      </c>
      <c r="X1998" s="57">
        <f>MAX((SetUp!$B$56*(1-($H1998/SetUp!$B$56)^2)*TANH(($B1998-$D1998)/SetUp!$B$56))/(1+$H1998/SetUp!$B$56*TANH(($B1998-$D1998)/SetUp!$B$56)),0)</f>
        <v>0</v>
      </c>
      <c r="AP1998" s="64">
        <v>29426</v>
      </c>
      <c r="AQ1998" s="55">
        <v>7</v>
      </c>
      <c r="AR1998" s="55">
        <v>206</v>
      </c>
      <c r="AS1998" s="66">
        <f t="shared" si="624"/>
        <v>0</v>
      </c>
      <c r="AT1998" s="66">
        <f t="shared" si="625"/>
        <v>0.14854548330590939</v>
      </c>
      <c r="AU1998" s="55" t="str">
        <f>IF(OR($AP1998&lt;SetUp!$B$97,$AP1998&gt;SetUp!$B$98),"Não","Sim")</f>
        <v>Não</v>
      </c>
      <c r="AV1998" s="68">
        <f t="shared" si="626"/>
        <v>0</v>
      </c>
      <c r="AW1998" s="68">
        <f t="shared" si="627"/>
        <v>0.38541598735121169</v>
      </c>
      <c r="AX1998" s="68">
        <f t="shared" si="628"/>
        <v>0</v>
      </c>
      <c r="AY1998" s="68">
        <f t="shared" si="629"/>
        <v>-0.82814054887641719</v>
      </c>
      <c r="AZ1998" s="68">
        <f t="shared" si="630"/>
        <v>0.14854548330590939</v>
      </c>
      <c r="BA1998" s="68">
        <f t="shared" si="631"/>
        <v>0.38541598735121169</v>
      </c>
      <c r="BB1998" s="68">
        <f t="shared" si="632"/>
        <v>-0.82814054887641719</v>
      </c>
    </row>
    <row r="1999" spans="1:54" x14ac:dyDescent="0.3">
      <c r="A1999" s="64">
        <v>28661</v>
      </c>
      <c r="B1999" s="57">
        <v>1.4039999999999999</v>
      </c>
      <c r="C1999" s="57">
        <v>0.54600000000000004</v>
      </c>
      <c r="D1999" s="57">
        <v>3.4009999999999998</v>
      </c>
      <c r="E1999" s="57">
        <f t="shared" si="617"/>
        <v>1.4039999999999999</v>
      </c>
      <c r="F1999" s="57">
        <f t="shared" si="618"/>
        <v>1.9969999999999999</v>
      </c>
      <c r="G1999" s="57">
        <f t="shared" si="619"/>
        <v>0</v>
      </c>
      <c r="H1999" s="57">
        <f>IF(Q1998&gt;SetUp!$B$56,SetUp!$B$56,Q1998)</f>
        <v>1.7219198144527804E-2</v>
      </c>
      <c r="I1999" s="57">
        <f t="shared" si="633"/>
        <v>1.265317763207906</v>
      </c>
      <c r="J1999" s="57">
        <f>MIN(F1999,H1999,(1-EXP(-SetUp!$B$52*H1999/SetUp!$B$56))*F1999)</f>
        <v>5.3657064684183384E-3</v>
      </c>
      <c r="K1999" s="57">
        <f t="shared" si="620"/>
        <v>1.1853491676109466E-2</v>
      </c>
      <c r="L1999" s="57">
        <f>IF(I1999&lt;=0,0,MIN(SetUp!$B$50*I1999^SetUp!$B$55,I1999))</f>
        <v>3.0294388643489968E-2</v>
      </c>
      <c r="M1999" s="57">
        <f t="shared" si="621"/>
        <v>1.2350233745644161</v>
      </c>
      <c r="N1999" s="57">
        <f>IF(SetUp!$B$62=0,X1999,(B1999-E1999)*(1-(H1999/SetUp!$B$66/SetUp!$B$56)))</f>
        <v>0</v>
      </c>
      <c r="O1999" s="57">
        <f>K1999*SetUp!$B$65</f>
        <v>0</v>
      </c>
      <c r="P1999" s="57">
        <f>MIN(SetUp!$B$54*L1999^SetUp!$B$51,L1999)</f>
        <v>1.6501368530251064E-2</v>
      </c>
      <c r="Q1999" s="57">
        <f t="shared" si="622"/>
        <v>1.1853491676109466E-2</v>
      </c>
      <c r="R1999" s="57">
        <f>IF((H1999+N1999-O1999)&gt;SetUp!$B$56,T1998+H1999+N1999-O1999-SetUp!$B$56,T1998)</f>
        <v>0</v>
      </c>
      <c r="S1999" s="57">
        <f>R1999*SetUp!$B$65</f>
        <v>0</v>
      </c>
      <c r="T1999" s="57">
        <f>IF((R1999-S1999)&lt;SetUp!$B$53,R1999-S1999,SetUp!$B$53)</f>
        <v>0</v>
      </c>
      <c r="U1999" s="57">
        <f t="shared" si="623"/>
        <v>1.2350233745644161</v>
      </c>
      <c r="V1999" s="57">
        <f>(L1999-P1999)/1000*SetUp!$B$13*1000000/SetUp!$B$48</f>
        <v>0.78451502577234</v>
      </c>
      <c r="W1999" s="57">
        <f t="shared" si="634"/>
        <v>1.5265566588595902E-16</v>
      </c>
      <c r="X1999" s="57">
        <f>MAX((SetUp!$B$56*(1-($H1999/SetUp!$B$56)^2)*TANH(($B1999-$D1999)/SetUp!$B$56))/(1+$H1999/SetUp!$B$56*TANH(($B1999-$D1999)/SetUp!$B$56)),0)</f>
        <v>0</v>
      </c>
      <c r="AP1999" s="64">
        <v>29427</v>
      </c>
      <c r="AQ1999" s="55">
        <v>7</v>
      </c>
      <c r="AR1999" s="55">
        <v>207</v>
      </c>
      <c r="AS1999" s="66">
        <f t="shared" si="624"/>
        <v>0</v>
      </c>
      <c r="AT1999" s="66">
        <f t="shared" si="625"/>
        <v>0.14540414291066617</v>
      </c>
      <c r="AU1999" s="55" t="str">
        <f>IF(OR($AP1999&lt;SetUp!$B$97,$AP1999&gt;SetUp!$B$98),"Não","Sim")</f>
        <v>Não</v>
      </c>
      <c r="AV1999" s="68">
        <f t="shared" si="626"/>
        <v>0</v>
      </c>
      <c r="AW1999" s="68">
        <f t="shared" si="627"/>
        <v>0.38131895168043534</v>
      </c>
      <c r="AX1999" s="68">
        <f t="shared" si="628"/>
        <v>0</v>
      </c>
      <c r="AY1999" s="68">
        <f t="shared" si="629"/>
        <v>-0.83742321921557294</v>
      </c>
      <c r="AZ1999" s="68">
        <f t="shared" si="630"/>
        <v>0.14540414291066617</v>
      </c>
      <c r="BA1999" s="68">
        <f t="shared" si="631"/>
        <v>0.38131895168043534</v>
      </c>
      <c r="BB1999" s="68">
        <f t="shared" si="632"/>
        <v>-0.83742321921557294</v>
      </c>
    </row>
    <row r="2000" spans="1:54" x14ac:dyDescent="0.3">
      <c r="A2000" s="64">
        <v>28662</v>
      </c>
      <c r="B2000" s="57">
        <v>0.72599999999999998</v>
      </c>
      <c r="C2000" s="57">
        <v>0.54600000000000004</v>
      </c>
      <c r="D2000" s="57">
        <v>3.4009999999999998</v>
      </c>
      <c r="E2000" s="57">
        <f t="shared" si="617"/>
        <v>0.72599999999999998</v>
      </c>
      <c r="F2000" s="57">
        <f t="shared" si="618"/>
        <v>2.6749999999999998</v>
      </c>
      <c r="G2000" s="57">
        <f t="shared" si="619"/>
        <v>0</v>
      </c>
      <c r="H2000" s="57">
        <f>IF(Q1999&gt;SetUp!$B$56,SetUp!$B$56,Q1999)</f>
        <v>1.1853491676109466E-2</v>
      </c>
      <c r="I2000" s="57">
        <f t="shared" si="633"/>
        <v>1.2350233745644161</v>
      </c>
      <c r="J2000" s="57">
        <f>MIN(F2000,H2000,(1-EXP(-SetUp!$B$52*H2000/SetUp!$B$56))*F2000)</f>
        <v>4.9498038981713646E-3</v>
      </c>
      <c r="K2000" s="57">
        <f t="shared" si="620"/>
        <v>6.9036877779381015E-3</v>
      </c>
      <c r="L2000" s="57">
        <f>IF(I2000&lt;=0,0,MIN(SetUp!$B$50*I2000^SetUp!$B$55,I2000))</f>
        <v>2.909520891304003E-2</v>
      </c>
      <c r="M2000" s="57">
        <f t="shared" si="621"/>
        <v>1.2059281656513761</v>
      </c>
      <c r="N2000" s="57">
        <f>IF(SetUp!$B$62=0,X2000,(B2000-E2000)*(1-(H2000/SetUp!$B$66/SetUp!$B$56)))</f>
        <v>0</v>
      </c>
      <c r="O2000" s="57">
        <f>K2000*SetUp!$B$65</f>
        <v>0</v>
      </c>
      <c r="P2000" s="57">
        <f>MIN(SetUp!$B$54*L2000^SetUp!$B$51,L2000)</f>
        <v>1.585906766566765E-2</v>
      </c>
      <c r="Q2000" s="57">
        <f t="shared" si="622"/>
        <v>6.9036877779381015E-3</v>
      </c>
      <c r="R2000" s="57">
        <f>IF((H2000+N2000-O2000)&gt;SetUp!$B$56,T1999+H2000+N2000-O2000-SetUp!$B$56,T1999)</f>
        <v>0</v>
      </c>
      <c r="S2000" s="57">
        <f>R2000*SetUp!$B$65</f>
        <v>0</v>
      </c>
      <c r="T2000" s="57">
        <f>IF((R2000-S2000)&lt;SetUp!$B$53,R2000-S2000,SetUp!$B$53)</f>
        <v>0</v>
      </c>
      <c r="U2000" s="57">
        <f t="shared" si="623"/>
        <v>1.2059281656513761</v>
      </c>
      <c r="V2000" s="57">
        <f>(L2000-P2000)/1000*SetUp!$B$13*1000000/SetUp!$B$48</f>
        <v>0.75284104616376846</v>
      </c>
      <c r="W2000" s="57">
        <f t="shared" si="634"/>
        <v>-1.3183898417423734E-16</v>
      </c>
      <c r="X2000" s="57">
        <f>MAX((SetUp!$B$56*(1-($H2000/SetUp!$B$56)^2)*TANH(($B2000-$D2000)/SetUp!$B$56))/(1+$H2000/SetUp!$B$56*TANH(($B2000-$D2000)/SetUp!$B$56)),0)</f>
        <v>0</v>
      </c>
      <c r="AP2000" s="64">
        <v>29428</v>
      </c>
      <c r="AQ2000" s="55">
        <v>7</v>
      </c>
      <c r="AR2000" s="55">
        <v>208</v>
      </c>
      <c r="AS2000" s="66">
        <f t="shared" si="624"/>
        <v>0</v>
      </c>
      <c r="AT2000" s="66">
        <f t="shared" si="625"/>
        <v>0.14235469440300369</v>
      </c>
      <c r="AU2000" s="55" t="str">
        <f>IF(OR($AP2000&lt;SetUp!$B$97,$AP2000&gt;SetUp!$B$98),"Não","Sim")</f>
        <v>Não</v>
      </c>
      <c r="AV2000" s="68">
        <f t="shared" si="626"/>
        <v>0</v>
      </c>
      <c r="AW2000" s="68">
        <f t="shared" si="627"/>
        <v>0.37729921071081463</v>
      </c>
      <c r="AX2000" s="68">
        <f t="shared" si="628"/>
        <v>0</v>
      </c>
      <c r="AY2000" s="68">
        <f t="shared" si="629"/>
        <v>-0.84662820663642069</v>
      </c>
      <c r="AZ2000" s="68">
        <f t="shared" si="630"/>
        <v>0.14235469440300369</v>
      </c>
      <c r="BA2000" s="68">
        <f t="shared" si="631"/>
        <v>0.37729921071081463</v>
      </c>
      <c r="BB2000" s="68">
        <f t="shared" si="632"/>
        <v>-0.84662820663642069</v>
      </c>
    </row>
    <row r="2001" spans="1:54" x14ac:dyDescent="0.3">
      <c r="A2001" s="64">
        <v>28663</v>
      </c>
      <c r="B2001" s="57">
        <v>1.37</v>
      </c>
      <c r="C2001" s="57">
        <v>0.498</v>
      </c>
      <c r="D2001" s="57">
        <v>3.4009999999999998</v>
      </c>
      <c r="E2001" s="57">
        <f t="shared" si="617"/>
        <v>1.37</v>
      </c>
      <c r="F2001" s="57">
        <f t="shared" si="618"/>
        <v>2.0309999999999997</v>
      </c>
      <c r="G2001" s="57">
        <f t="shared" si="619"/>
        <v>0</v>
      </c>
      <c r="H2001" s="57">
        <f>IF(Q2000&gt;SetUp!$B$56,SetUp!$B$56,Q2000)</f>
        <v>6.9036877779381015E-3</v>
      </c>
      <c r="I2001" s="57">
        <f t="shared" si="633"/>
        <v>1.2059281656513761</v>
      </c>
      <c r="J2001" s="57">
        <f>MIN(F2001,H2001,(1-EXP(-SetUp!$B$52*H2001/SetUp!$B$56))*F2001)</f>
        <v>2.1896609609866635E-3</v>
      </c>
      <c r="K2001" s="57">
        <f t="shared" si="620"/>
        <v>4.7140268169514384E-3</v>
      </c>
      <c r="L2001" s="57">
        <f>IF(I2001&lt;=0,0,MIN(SetUp!$B$50*I2001^SetUp!$B$55,I2001))</f>
        <v>2.7961807969610078E-2</v>
      </c>
      <c r="M2001" s="57">
        <f t="shared" si="621"/>
        <v>1.1779663576817661</v>
      </c>
      <c r="N2001" s="57">
        <f>IF(SetUp!$B$62=0,X2001,(B2001-E2001)*(1-(H2001/SetUp!$B$66/SetUp!$B$56)))</f>
        <v>0</v>
      </c>
      <c r="O2001" s="57">
        <f>K2001*SetUp!$B$65</f>
        <v>0</v>
      </c>
      <c r="P2001" s="57">
        <f>MIN(SetUp!$B$54*L2001^SetUp!$B$51,L2001)</f>
        <v>1.5251585110813896E-2</v>
      </c>
      <c r="Q2001" s="57">
        <f t="shared" si="622"/>
        <v>4.7140268169514384E-3</v>
      </c>
      <c r="R2001" s="57">
        <f>IF((H2001+N2001-O2001)&gt;SetUp!$B$56,T2000+H2001+N2001-O2001-SetUp!$B$56,T2000)</f>
        <v>0</v>
      </c>
      <c r="S2001" s="57">
        <f>R2001*SetUp!$B$65</f>
        <v>0</v>
      </c>
      <c r="T2001" s="57">
        <f>IF((R2001-S2001)&lt;SetUp!$B$53,R2001-S2001,SetUp!$B$53)</f>
        <v>0</v>
      </c>
      <c r="U2001" s="57">
        <f t="shared" si="623"/>
        <v>1.1779663576817661</v>
      </c>
      <c r="V2001" s="57">
        <f>(L2001-P2001)/1000*SetUp!$B$13*1000000/SetUp!$B$48</f>
        <v>0.7229280267684014</v>
      </c>
      <c r="W2001" s="57">
        <f t="shared" si="634"/>
        <v>1.2836953722228372E-16</v>
      </c>
      <c r="X2001" s="57">
        <f>MAX((SetUp!$B$56*(1-($H2001/SetUp!$B$56)^2)*TANH(($B2001-$D2001)/SetUp!$B$56))/(1+$H2001/SetUp!$B$56*TANH(($B2001-$D2001)/SetUp!$B$56)),0)</f>
        <v>0</v>
      </c>
      <c r="AP2001" s="64">
        <v>29429</v>
      </c>
      <c r="AQ2001" s="55">
        <v>7</v>
      </c>
      <c r="AR2001" s="55">
        <v>209</v>
      </c>
      <c r="AS2001" s="66">
        <f t="shared" si="624"/>
        <v>0</v>
      </c>
      <c r="AT2001" s="66">
        <f t="shared" si="625"/>
        <v>0.13939371455805469</v>
      </c>
      <c r="AU2001" s="55" t="str">
        <f>IF(OR($AP2001&lt;SetUp!$B$97,$AP2001&gt;SetUp!$B$98),"Não","Sim")</f>
        <v>Não</v>
      </c>
      <c r="AV2001" s="68">
        <f t="shared" si="626"/>
        <v>0</v>
      </c>
      <c r="AW2001" s="68">
        <f t="shared" si="627"/>
        <v>0.3733546766253969</v>
      </c>
      <c r="AX2001" s="68">
        <f t="shared" si="628"/>
        <v>0</v>
      </c>
      <c r="AY2001" s="68">
        <f t="shared" si="629"/>
        <v>-0.85575680869350312</v>
      </c>
      <c r="AZ2001" s="68">
        <f t="shared" si="630"/>
        <v>0.13939371455805469</v>
      </c>
      <c r="BA2001" s="68">
        <f t="shared" si="631"/>
        <v>0.3733546766253969</v>
      </c>
      <c r="BB2001" s="68">
        <f t="shared" si="632"/>
        <v>-0.85575680869350312</v>
      </c>
    </row>
    <row r="2002" spans="1:54" x14ac:dyDescent="0.3">
      <c r="A2002" s="64">
        <v>28664</v>
      </c>
      <c r="B2002" s="57">
        <v>4.2060000000000004</v>
      </c>
      <c r="C2002" s="57">
        <v>0.498</v>
      </c>
      <c r="D2002" s="57">
        <v>3.4009999999999998</v>
      </c>
      <c r="E2002" s="57">
        <f t="shared" si="617"/>
        <v>3.4009999999999998</v>
      </c>
      <c r="F2002" s="57">
        <f t="shared" si="618"/>
        <v>0</v>
      </c>
      <c r="G2002" s="57">
        <f t="shared" si="619"/>
        <v>4.3200213589500436E-5</v>
      </c>
      <c r="H2002" s="57">
        <f>IF(Q2001&gt;SetUp!$B$56,SetUp!$B$56,Q2001)</f>
        <v>4.7140268169514384E-3</v>
      </c>
      <c r="I2002" s="57">
        <f t="shared" si="633"/>
        <v>1.1780095578953556</v>
      </c>
      <c r="J2002" s="57">
        <f>MIN(F2002,H2002,(1-EXP(-SetUp!$B$52*H2002/SetUp!$B$56))*F2002)</f>
        <v>0</v>
      </c>
      <c r="K2002" s="57">
        <f t="shared" si="620"/>
        <v>4.7140268169514384E-3</v>
      </c>
      <c r="L2002" s="57">
        <f>IF(I2002&lt;=0,0,MIN(SetUp!$B$50*I2002^SetUp!$B$55,I2002))</f>
        <v>2.6891242843871638E-2</v>
      </c>
      <c r="M2002" s="57">
        <f t="shared" si="621"/>
        <v>1.1511183150514839</v>
      </c>
      <c r="N2002" s="57">
        <f>IF(SetUp!$B$62=0,X2002,(B2002-E2002)*(1-(H2002/SetUp!$B$66/SetUp!$B$56)))</f>
        <v>0.8049567997864111</v>
      </c>
      <c r="O2002" s="57">
        <f>K2002*SetUp!$B$65</f>
        <v>0</v>
      </c>
      <c r="P2002" s="57">
        <f>MIN(SetUp!$B$54*L2002^SetUp!$B$51,L2002)</f>
        <v>1.4677396782399949E-2</v>
      </c>
      <c r="Q2002" s="57">
        <f t="shared" si="622"/>
        <v>0.80967082660336254</v>
      </c>
      <c r="R2002" s="57">
        <f>IF((H2002+N2002-O2002)&gt;SetUp!$B$56,T2001+H2002+N2002-O2002-SetUp!$B$56,T2001)</f>
        <v>0</v>
      </c>
      <c r="S2002" s="57">
        <f>R2002*SetUp!$B$65</f>
        <v>0</v>
      </c>
      <c r="T2002" s="57">
        <f>IF((R2002-S2002)&lt;SetUp!$B$53,R2002-S2002,SetUp!$B$53)</f>
        <v>0</v>
      </c>
      <c r="U2002" s="57">
        <f t="shared" si="623"/>
        <v>1.1511183150514839</v>
      </c>
      <c r="V2002" s="57">
        <f>(L2002-P2002)/1000*SetUp!$B$13*1000000/SetUp!$B$48</f>
        <v>0.69469526463590459</v>
      </c>
      <c r="W2002" s="57">
        <f t="shared" si="634"/>
        <v>-3.8163916471489756E-17</v>
      </c>
      <c r="X2002" s="57">
        <f>MAX((SetUp!$B$56*(1-($H2002/SetUp!$B$56)^2)*TANH(($B2002-$D2002)/SetUp!$B$56))/(1+$H2002/SetUp!$B$56*TANH(($B2002-$D2002)/SetUp!$B$56)),0)</f>
        <v>0.8049567997864111</v>
      </c>
      <c r="AP2002" s="64">
        <v>29430</v>
      </c>
      <c r="AQ2002" s="55">
        <v>7</v>
      </c>
      <c r="AR2002" s="55">
        <v>210</v>
      </c>
      <c r="AS2002" s="66">
        <f t="shared" si="624"/>
        <v>0</v>
      </c>
      <c r="AT2002" s="66">
        <f t="shared" si="625"/>
        <v>0.13651793468423407</v>
      </c>
      <c r="AU2002" s="55" t="str">
        <f>IF(OR($AP2002&lt;SetUp!$B$97,$AP2002&gt;SetUp!$B$98),"Não","Sim")</f>
        <v>Não</v>
      </c>
      <c r="AV2002" s="68">
        <f t="shared" si="626"/>
        <v>0</v>
      </c>
      <c r="AW2002" s="68">
        <f t="shared" si="627"/>
        <v>0.36948333478552731</v>
      </c>
      <c r="AX2002" s="68">
        <f t="shared" si="628"/>
        <v>0</v>
      </c>
      <c r="AY2002" s="68">
        <f t="shared" si="629"/>
        <v>-0.86481029058110248</v>
      </c>
      <c r="AZ2002" s="68">
        <f t="shared" si="630"/>
        <v>0.13651793468423407</v>
      </c>
      <c r="BA2002" s="68">
        <f t="shared" si="631"/>
        <v>0.36948333478552731</v>
      </c>
      <c r="BB2002" s="68">
        <f t="shared" si="632"/>
        <v>-0.86481029058110248</v>
      </c>
    </row>
    <row r="2003" spans="1:54" x14ac:dyDescent="0.3">
      <c r="A2003" s="64">
        <v>28665</v>
      </c>
      <c r="B2003" s="57">
        <v>2.6179999999999999</v>
      </c>
      <c r="C2003" s="57">
        <v>0.45300000000000001</v>
      </c>
      <c r="D2003" s="57">
        <v>3.4009999999999998</v>
      </c>
      <c r="E2003" s="57">
        <f t="shared" si="617"/>
        <v>2.6179999999999999</v>
      </c>
      <c r="F2003" s="57">
        <f t="shared" si="618"/>
        <v>0.78299999999999992</v>
      </c>
      <c r="G2003" s="57">
        <f t="shared" si="619"/>
        <v>0</v>
      </c>
      <c r="H2003" s="57">
        <f>IF(Q2002&gt;SetUp!$B$56,SetUp!$B$56,Q2002)</f>
        <v>0.80967082660336254</v>
      </c>
      <c r="I2003" s="57">
        <f t="shared" si="633"/>
        <v>1.1511183150514839</v>
      </c>
      <c r="J2003" s="57">
        <f>MIN(F2003,H2003,(1-EXP(-SetUp!$B$52*H2003/SetUp!$B$56))*F2003)</f>
        <v>9.3048276408593561E-2</v>
      </c>
      <c r="K2003" s="57">
        <f t="shared" si="620"/>
        <v>0.71662255019476895</v>
      </c>
      <c r="L2003" s="57">
        <f>IF(I2003&lt;=0,0,MIN(SetUp!$B$50*I2003^SetUp!$B$55,I2003))</f>
        <v>2.5875939330232519E-2</v>
      </c>
      <c r="M2003" s="57">
        <f t="shared" si="621"/>
        <v>1.1252423757212513</v>
      </c>
      <c r="N2003" s="57">
        <f>IF(SetUp!$B$62=0,X2003,(B2003-E2003)*(1-(H2003/SetUp!$B$66/SetUp!$B$56)))</f>
        <v>0</v>
      </c>
      <c r="O2003" s="57">
        <f>K2003*SetUp!$B$65</f>
        <v>0</v>
      </c>
      <c r="P2003" s="57">
        <f>MIN(SetUp!$B$54*L2003^SetUp!$B$51,L2003)</f>
        <v>1.4132488295716979E-2</v>
      </c>
      <c r="Q2003" s="57">
        <f t="shared" si="622"/>
        <v>0.71662255019476895</v>
      </c>
      <c r="R2003" s="57">
        <f>IF((H2003+N2003-O2003)&gt;SetUp!$B$56,T2002+H2003+N2003-O2003-SetUp!$B$56,T2002)</f>
        <v>0</v>
      </c>
      <c r="S2003" s="57">
        <f>R2003*SetUp!$B$65</f>
        <v>0</v>
      </c>
      <c r="T2003" s="57">
        <f>IF((R2003-S2003)&lt;SetUp!$B$53,R2003-S2003,SetUp!$B$53)</f>
        <v>0</v>
      </c>
      <c r="U2003" s="57">
        <f t="shared" si="623"/>
        <v>1.1252423757212513</v>
      </c>
      <c r="V2003" s="57">
        <f>(L2003-P2003)/1000*SetUp!$B$13*1000000/SetUp!$B$48</f>
        <v>0.66794028540249684</v>
      </c>
      <c r="W2003" s="57">
        <f t="shared" si="634"/>
        <v>-8.6736173798840355E-17</v>
      </c>
      <c r="X2003" s="57">
        <f>MAX((SetUp!$B$56*(1-($H2003/SetUp!$B$56)^2)*TANH(($B2003-$D2003)/SetUp!$B$56))/(1+$H2003/SetUp!$B$56*TANH(($B2003-$D2003)/SetUp!$B$56)),0)</f>
        <v>0</v>
      </c>
      <c r="AP2003" s="64">
        <v>29431</v>
      </c>
      <c r="AQ2003" s="55">
        <v>7</v>
      </c>
      <c r="AR2003" s="55">
        <v>211</v>
      </c>
      <c r="AS2003" s="66">
        <f t="shared" si="624"/>
        <v>0</v>
      </c>
      <c r="AT2003" s="66">
        <f t="shared" si="625"/>
        <v>0.13372423244533976</v>
      </c>
      <c r="AU2003" s="55" t="str">
        <f>IF(OR($AP2003&lt;SetUp!$B$97,$AP2003&gt;SetUp!$B$98),"Não","Sim")</f>
        <v>Não</v>
      </c>
      <c r="AV2003" s="68">
        <f t="shared" si="626"/>
        <v>0</v>
      </c>
      <c r="AW2003" s="68">
        <f t="shared" si="627"/>
        <v>0.36568324058581048</v>
      </c>
      <c r="AX2003" s="68">
        <f t="shared" si="628"/>
        <v>0</v>
      </c>
      <c r="AY2003" s="68">
        <f t="shared" si="629"/>
        <v>-0.87378988620325881</v>
      </c>
      <c r="AZ2003" s="68">
        <f t="shared" si="630"/>
        <v>0.13372423244533976</v>
      </c>
      <c r="BA2003" s="68">
        <f t="shared" si="631"/>
        <v>0.36568324058581048</v>
      </c>
      <c r="BB2003" s="68">
        <f t="shared" si="632"/>
        <v>-0.87378988620325881</v>
      </c>
    </row>
    <row r="2004" spans="1:54" x14ac:dyDescent="0.3">
      <c r="A2004" s="64">
        <v>28666</v>
      </c>
      <c r="B2004" s="57">
        <v>1.4390000000000001</v>
      </c>
      <c r="C2004" s="57">
        <v>0.59699999999999998</v>
      </c>
      <c r="D2004" s="57">
        <v>3.4009999999999998</v>
      </c>
      <c r="E2004" s="57">
        <f t="shared" si="617"/>
        <v>1.4390000000000001</v>
      </c>
      <c r="F2004" s="57">
        <f t="shared" si="618"/>
        <v>1.9619999999999997</v>
      </c>
      <c r="G2004" s="57">
        <f t="shared" si="619"/>
        <v>0</v>
      </c>
      <c r="H2004" s="57">
        <f>IF(Q2003&gt;SetUp!$B$56,SetUp!$B$56,Q2003)</f>
        <v>0.71662255019476895</v>
      </c>
      <c r="I2004" s="57">
        <f t="shared" si="633"/>
        <v>1.1252423757212513</v>
      </c>
      <c r="J2004" s="57">
        <f>MIN(F2004,H2004,(1-EXP(-SetUp!$B$52*H2004/SetUp!$B$56))*F2004)</f>
        <v>0.20783653058887258</v>
      </c>
      <c r="K2004" s="57">
        <f t="shared" si="620"/>
        <v>0.50878601960589642</v>
      </c>
      <c r="L2004" s="57">
        <f>IF(I2004&lt;=0,0,MIN(SetUp!$B$50*I2004^SetUp!$B$55,I2004))</f>
        <v>2.4913781391418501E-2</v>
      </c>
      <c r="M2004" s="57">
        <f t="shared" si="621"/>
        <v>1.1003285943298329</v>
      </c>
      <c r="N2004" s="57">
        <f>IF(SetUp!$B$62=0,X2004,(B2004-E2004)*(1-(H2004/SetUp!$B$66/SetUp!$B$56)))</f>
        <v>0</v>
      </c>
      <c r="O2004" s="57">
        <f>K2004*SetUp!$B$65</f>
        <v>0</v>
      </c>
      <c r="P2004" s="57">
        <f>MIN(SetUp!$B$54*L2004^SetUp!$B$51,L2004)</f>
        <v>1.3615767153950657E-2</v>
      </c>
      <c r="Q2004" s="57">
        <f t="shared" si="622"/>
        <v>0.50878601960589642</v>
      </c>
      <c r="R2004" s="57">
        <f>IF((H2004+N2004-O2004)&gt;SetUp!$B$56,T2003+H2004+N2004-O2004-SetUp!$B$56,T2003)</f>
        <v>0</v>
      </c>
      <c r="S2004" s="57">
        <f>R2004*SetUp!$B$65</f>
        <v>0</v>
      </c>
      <c r="T2004" s="57">
        <f>IF((R2004-S2004)&lt;SetUp!$B$53,R2004-S2004,SetUp!$B$53)</f>
        <v>0</v>
      </c>
      <c r="U2004" s="57">
        <f t="shared" si="623"/>
        <v>1.1003285943298329</v>
      </c>
      <c r="V2004" s="57">
        <f>(L2004-P2004)/1000*SetUp!$B$13*1000000/SetUp!$B$48</f>
        <v>0.64260487245835063</v>
      </c>
      <c r="W2004" s="57">
        <f t="shared" si="634"/>
        <v>1.3530843112619095E-16</v>
      </c>
      <c r="X2004" s="57">
        <f>MAX((SetUp!$B$56*(1-($H2004/SetUp!$B$56)^2)*TANH(($B2004-$D2004)/SetUp!$B$56))/(1+$H2004/SetUp!$B$56*TANH(($B2004-$D2004)/SetUp!$B$56)),0)</f>
        <v>0</v>
      </c>
      <c r="AP2004" s="64">
        <v>29432</v>
      </c>
      <c r="AQ2004" s="55">
        <v>7</v>
      </c>
      <c r="AR2004" s="55">
        <v>212</v>
      </c>
      <c r="AS2004" s="66">
        <f t="shared" si="624"/>
        <v>0</v>
      </c>
      <c r="AT2004" s="66">
        <f t="shared" si="625"/>
        <v>0.1310096241781108</v>
      </c>
      <c r="AU2004" s="55" t="str">
        <f>IF(OR($AP2004&lt;SetUp!$B$97,$AP2004&gt;SetUp!$B$98),"Não","Sim")</f>
        <v>Não</v>
      </c>
      <c r="AV2004" s="68">
        <f t="shared" si="626"/>
        <v>0</v>
      </c>
      <c r="AW2004" s="68">
        <f t="shared" si="627"/>
        <v>0.36195251646881915</v>
      </c>
      <c r="AX2004" s="68">
        <f t="shared" si="628"/>
        <v>0</v>
      </c>
      <c r="AY2004" s="68">
        <f t="shared" si="629"/>
        <v>-0.88269679919982458</v>
      </c>
      <c r="AZ2004" s="68">
        <f t="shared" si="630"/>
        <v>0.1310096241781108</v>
      </c>
      <c r="BA2004" s="68">
        <f t="shared" si="631"/>
        <v>0.36195251646881915</v>
      </c>
      <c r="BB2004" s="68">
        <f t="shared" si="632"/>
        <v>-0.88269679919982458</v>
      </c>
    </row>
    <row r="2005" spans="1:54" x14ac:dyDescent="0.3">
      <c r="A2005" s="64">
        <v>28667</v>
      </c>
      <c r="B2005" s="57">
        <v>3.8809999999999998</v>
      </c>
      <c r="C2005" s="57">
        <v>0.54600000000000004</v>
      </c>
      <c r="D2005" s="57">
        <v>3.4009999999999998</v>
      </c>
      <c r="E2005" s="57">
        <f t="shared" si="617"/>
        <v>3.4009999999999998</v>
      </c>
      <c r="F2005" s="57">
        <f t="shared" si="618"/>
        <v>0</v>
      </c>
      <c r="G2005" s="57">
        <f t="shared" si="619"/>
        <v>6.7949387296706298E-5</v>
      </c>
      <c r="H2005" s="57">
        <f>IF(Q2004&gt;SetUp!$B$56,SetUp!$B$56,Q2004)</f>
        <v>0.50878601960589642</v>
      </c>
      <c r="I2005" s="57">
        <f t="shared" si="633"/>
        <v>1.1003965437171295</v>
      </c>
      <c r="J2005" s="57">
        <f>MIN(F2005,H2005,(1-EXP(-SetUp!$B$52*H2005/SetUp!$B$56))*F2005)</f>
        <v>0</v>
      </c>
      <c r="K2005" s="57">
        <f t="shared" si="620"/>
        <v>0.50878601960589642</v>
      </c>
      <c r="L2005" s="57">
        <f>IF(I2005&lt;=0,0,MIN(SetUp!$B$50*I2005^SetUp!$B$55,I2005))</f>
        <v>2.4003701298302548E-2</v>
      </c>
      <c r="M2005" s="57">
        <f t="shared" si="621"/>
        <v>1.0763928424188269</v>
      </c>
      <c r="N2005" s="57">
        <f>IF(SetUp!$B$62=0,X2005,(B2005-E2005)*(1-(H2005/SetUp!$B$66/SetUp!$B$56)))</f>
        <v>0.47993205061270328</v>
      </c>
      <c r="O2005" s="57">
        <f>K2005*SetUp!$B$65</f>
        <v>0</v>
      </c>
      <c r="P2005" s="57">
        <f>MIN(SetUp!$B$54*L2005^SetUp!$B$51,L2005)</f>
        <v>1.3126701734388978E-2</v>
      </c>
      <c r="Q2005" s="57">
        <f t="shared" si="622"/>
        <v>0.9887180702185997</v>
      </c>
      <c r="R2005" s="57">
        <f>IF((H2005+N2005-O2005)&gt;SetUp!$B$56,T2004+H2005+N2005-O2005-SetUp!$B$56,T2004)</f>
        <v>0</v>
      </c>
      <c r="S2005" s="57">
        <f>R2005*SetUp!$B$65</f>
        <v>0</v>
      </c>
      <c r="T2005" s="57">
        <f>IF((R2005-S2005)&lt;SetUp!$B$53,R2005-S2005,SetUp!$B$53)</f>
        <v>0</v>
      </c>
      <c r="U2005" s="57">
        <f t="shared" si="623"/>
        <v>1.0763928424188269</v>
      </c>
      <c r="V2005" s="57">
        <f>(L2005-P2005)/1000*SetUp!$B$13*1000000/SetUp!$B$48</f>
        <v>0.61865853331273146</v>
      </c>
      <c r="W2005" s="57">
        <f t="shared" si="634"/>
        <v>0</v>
      </c>
      <c r="X2005" s="57">
        <f>MAX((SetUp!$B$56*(1-($H2005/SetUp!$B$56)^2)*TANH(($B2005-$D2005)/SetUp!$B$56))/(1+$H2005/SetUp!$B$56*TANH(($B2005-$D2005)/SetUp!$B$56)),0)</f>
        <v>0.47993205061270328</v>
      </c>
      <c r="AP2005" s="64">
        <v>29433</v>
      </c>
      <c r="AQ2005" s="55">
        <v>7</v>
      </c>
      <c r="AR2005" s="55">
        <v>213</v>
      </c>
      <c r="AS2005" s="66">
        <f t="shared" si="624"/>
        <v>0</v>
      </c>
      <c r="AT2005" s="66">
        <f t="shared" si="625"/>
        <v>0.12837125767147795</v>
      </c>
      <c r="AU2005" s="55" t="str">
        <f>IF(OR($AP2005&lt;SetUp!$B$97,$AP2005&gt;SetUp!$B$98),"Não","Sim")</f>
        <v>Não</v>
      </c>
      <c r="AV2005" s="68">
        <f t="shared" si="626"/>
        <v>0</v>
      </c>
      <c r="AW2005" s="68">
        <f t="shared" si="627"/>
        <v>0.35828934909019827</v>
      </c>
      <c r="AX2005" s="68">
        <f t="shared" si="628"/>
        <v>0</v>
      </c>
      <c r="AY2005" s="68">
        <f t="shared" si="629"/>
        <v>-0.89153220393072508</v>
      </c>
      <c r="AZ2005" s="68">
        <f t="shared" si="630"/>
        <v>0.12837125767147795</v>
      </c>
      <c r="BA2005" s="68">
        <f t="shared" si="631"/>
        <v>0.35828934909019827</v>
      </c>
      <c r="BB2005" s="68">
        <f t="shared" si="632"/>
        <v>-0.89153220393072508</v>
      </c>
    </row>
    <row r="2006" spans="1:54" x14ac:dyDescent="0.3">
      <c r="A2006" s="64">
        <v>28668</v>
      </c>
      <c r="B2006" s="57">
        <v>6.4459999999999997</v>
      </c>
      <c r="C2006" s="57">
        <v>0.54600000000000004</v>
      </c>
      <c r="D2006" s="57">
        <v>3.4009999999999998</v>
      </c>
      <c r="E2006" s="57">
        <f t="shared" si="617"/>
        <v>3.4009999999999998</v>
      </c>
      <c r="F2006" s="57">
        <f t="shared" si="618"/>
        <v>0</v>
      </c>
      <c r="G2006" s="57">
        <f t="shared" si="619"/>
        <v>5.2543283260488849E-3</v>
      </c>
      <c r="H2006" s="57">
        <f>IF(Q2005&gt;SetUp!$B$56,SetUp!$B$56,Q2005)</f>
        <v>0.9887180702185997</v>
      </c>
      <c r="I2006" s="57">
        <f t="shared" si="633"/>
        <v>1.0816471707448758</v>
      </c>
      <c r="J2006" s="57">
        <f>MIN(F2006,H2006,(1-EXP(-SetUp!$B$52*H2006/SetUp!$B$56))*F2006)</f>
        <v>0</v>
      </c>
      <c r="K2006" s="57">
        <f t="shared" si="620"/>
        <v>0.9887180702185997</v>
      </c>
      <c r="L2006" s="57">
        <f>IF(I2006&lt;=0,0,MIN(SetUp!$B$50*I2006^SetUp!$B$55,I2006))</f>
        <v>2.332592538806734E-2</v>
      </c>
      <c r="M2006" s="57">
        <f t="shared" si="621"/>
        <v>1.0583212453568085</v>
      </c>
      <c r="N2006" s="57">
        <f>IF(SetUp!$B$62=0,X2006,(B2006-E2006)*(1-(H2006/SetUp!$B$66/SetUp!$B$56)))</f>
        <v>3.039745671673951</v>
      </c>
      <c r="O2006" s="57">
        <f>K2006*SetUp!$B$65</f>
        <v>0</v>
      </c>
      <c r="P2006" s="57">
        <f>MIN(SetUp!$B$54*L2006^SetUp!$B$51,L2006)</f>
        <v>1.276226924154068E-2</v>
      </c>
      <c r="Q2006" s="57">
        <f t="shared" si="622"/>
        <v>4.0284637418925504</v>
      </c>
      <c r="R2006" s="57">
        <f>IF((H2006+N2006-O2006)&gt;SetUp!$B$56,T2005+H2006+N2006-O2006-SetUp!$B$56,T2005)</f>
        <v>0</v>
      </c>
      <c r="S2006" s="57">
        <f>R2006*SetUp!$B$65</f>
        <v>0</v>
      </c>
      <c r="T2006" s="57">
        <f>IF((R2006-S2006)&lt;SetUp!$B$53,R2006-S2006,SetUp!$B$53)</f>
        <v>0</v>
      </c>
      <c r="U2006" s="57">
        <f t="shared" si="623"/>
        <v>1.0583212453568085</v>
      </c>
      <c r="V2006" s="57">
        <f>(L2006-P2006)/1000*SetUp!$B$13*1000000/SetUp!$B$48</f>
        <v>0.60083628574485204</v>
      </c>
      <c r="W2006" s="57">
        <f t="shared" si="634"/>
        <v>4.5796699765787707E-16</v>
      </c>
      <c r="X2006" s="57">
        <f>MAX((SetUp!$B$56*(1-($H2006/SetUp!$B$56)^2)*TANH(($B2006-$D2006)/SetUp!$B$56))/(1+$H2006/SetUp!$B$56*TANH(($B2006-$D2006)/SetUp!$B$56)),0)</f>
        <v>3.039745671673951</v>
      </c>
      <c r="AP2006" s="64">
        <v>29526</v>
      </c>
      <c r="AQ2006" s="55">
        <v>11</v>
      </c>
      <c r="AR2006" s="55">
        <v>306</v>
      </c>
      <c r="AS2006" s="66">
        <f t="shared" si="624"/>
        <v>0</v>
      </c>
      <c r="AT2006" s="66">
        <f t="shared" si="625"/>
        <v>3.137868991448152E-2</v>
      </c>
      <c r="AU2006" s="55" t="str">
        <f>IF(OR($AP2006&lt;SetUp!$B$97,$AP2006&gt;SetUp!$B$98),"Não","Sim")</f>
        <v>Não</v>
      </c>
      <c r="AV2006" s="68">
        <f t="shared" si="626"/>
        <v>0</v>
      </c>
      <c r="AW2006" s="68">
        <f t="shared" si="627"/>
        <v>0.17714031137626896</v>
      </c>
      <c r="AX2006" s="68">
        <f t="shared" si="628"/>
        <v>0</v>
      </c>
      <c r="AY2006" s="68">
        <f t="shared" si="629"/>
        <v>-1.5033651925141764</v>
      </c>
      <c r="AZ2006" s="68">
        <f t="shared" si="630"/>
        <v>3.137868991448152E-2</v>
      </c>
      <c r="BA2006" s="68">
        <f t="shared" si="631"/>
        <v>0.17714031137626896</v>
      </c>
      <c r="BB2006" s="68">
        <f t="shared" si="632"/>
        <v>-1.5033651925141764</v>
      </c>
    </row>
    <row r="2007" spans="1:54" x14ac:dyDescent="0.3">
      <c r="A2007" s="64">
        <v>28669</v>
      </c>
      <c r="B2007" s="57">
        <v>8.7100000000000009</v>
      </c>
      <c r="C2007" s="57">
        <v>0.54600000000000004</v>
      </c>
      <c r="D2007" s="57">
        <v>3.4009999999999998</v>
      </c>
      <c r="E2007" s="57">
        <f t="shared" si="617"/>
        <v>3.4009999999999998</v>
      </c>
      <c r="F2007" s="57">
        <f t="shared" si="618"/>
        <v>0</v>
      </c>
      <c r="G2007" s="57">
        <f t="shared" si="619"/>
        <v>6.0472708466992486E-2</v>
      </c>
      <c r="H2007" s="57">
        <f>IF(Q2006&gt;SetUp!$B$56,SetUp!$B$56,Q2006)</f>
        <v>4.0284637418925504</v>
      </c>
      <c r="I2007" s="57">
        <f t="shared" si="633"/>
        <v>1.118793953823801</v>
      </c>
      <c r="J2007" s="57">
        <f>MIN(F2007,H2007,(1-EXP(-SetUp!$B$52*H2007/SetUp!$B$56))*F2007)</f>
        <v>0</v>
      </c>
      <c r="K2007" s="57">
        <f t="shared" si="620"/>
        <v>4.0284637418925504</v>
      </c>
      <c r="L2007" s="57">
        <f>IF(I2007&lt;=0,0,MIN(SetUp!$B$50*I2007^SetUp!$B$55,I2007))</f>
        <v>2.4676280722457155E-2</v>
      </c>
      <c r="M2007" s="57">
        <f t="shared" si="621"/>
        <v>1.0941176731013438</v>
      </c>
      <c r="N2007" s="57">
        <f>IF(SetUp!$B$62=0,X2007,(B2007-E2007)*(1-(H2007/SetUp!$B$66/SetUp!$B$56)))</f>
        <v>5.2485272915330086</v>
      </c>
      <c r="O2007" s="57">
        <f>K2007*SetUp!$B$65</f>
        <v>0</v>
      </c>
      <c r="P2007" s="57">
        <f>MIN(SetUp!$B$54*L2007^SetUp!$B$51,L2007)</f>
        <v>1.3488167092443474E-2</v>
      </c>
      <c r="Q2007" s="57">
        <f t="shared" si="622"/>
        <v>9.2769910334255599</v>
      </c>
      <c r="R2007" s="57">
        <f>IF((H2007+N2007-O2007)&gt;SetUp!$B$56,T2006+H2007+N2007-O2007-SetUp!$B$56,T2006)</f>
        <v>0</v>
      </c>
      <c r="S2007" s="57">
        <f>R2007*SetUp!$B$65</f>
        <v>0</v>
      </c>
      <c r="T2007" s="57">
        <f>IF((R2007-S2007)&lt;SetUp!$B$53,R2007-S2007,SetUp!$B$53)</f>
        <v>0</v>
      </c>
      <c r="U2007" s="57">
        <f t="shared" si="623"/>
        <v>1.0941176731013438</v>
      </c>
      <c r="V2007" s="57">
        <f>(L2007-P2007)/1000*SetUp!$B$13*1000000/SetUp!$B$48</f>
        <v>0.63635398054479908</v>
      </c>
      <c r="W2007" s="57">
        <f t="shared" si="634"/>
        <v>8.4307560932472825E-16</v>
      </c>
      <c r="X2007" s="57">
        <f>MAX((SetUp!$B$56*(1-($H2007/SetUp!$B$56)^2)*TANH(($B2007-$D2007)/SetUp!$B$56))/(1+$H2007/SetUp!$B$56*TANH(($B2007-$D2007)/SetUp!$B$56)),0)</f>
        <v>5.2485272915330086</v>
      </c>
      <c r="AP2007" s="64">
        <v>29527</v>
      </c>
      <c r="AQ2007" s="55">
        <v>11</v>
      </c>
      <c r="AR2007" s="55">
        <v>307</v>
      </c>
      <c r="AS2007" s="66">
        <f t="shared" si="624"/>
        <v>0</v>
      </c>
      <c r="AT2007" s="66">
        <f t="shared" si="625"/>
        <v>3.1016339407773298E-2</v>
      </c>
      <c r="AU2007" s="55" t="str">
        <f>IF(OR($AP2007&lt;SetUp!$B$97,$AP2007&gt;SetUp!$B$98),"Não","Sim")</f>
        <v>Não</v>
      </c>
      <c r="AV2007" s="68">
        <f t="shared" si="626"/>
        <v>0</v>
      </c>
      <c r="AW2007" s="68">
        <f t="shared" si="627"/>
        <v>0.17611456330404165</v>
      </c>
      <c r="AX2007" s="68">
        <f t="shared" si="628"/>
        <v>0</v>
      </c>
      <c r="AY2007" s="68">
        <f t="shared" si="629"/>
        <v>-1.5084094595467405</v>
      </c>
      <c r="AZ2007" s="68">
        <f t="shared" si="630"/>
        <v>3.1016339407773298E-2</v>
      </c>
      <c r="BA2007" s="68">
        <f t="shared" si="631"/>
        <v>0.17611456330404165</v>
      </c>
      <c r="BB2007" s="68">
        <f t="shared" si="632"/>
        <v>-1.5084094595467405</v>
      </c>
    </row>
    <row r="2008" spans="1:54" x14ac:dyDescent="0.3">
      <c r="A2008" s="64">
        <v>28670</v>
      </c>
      <c r="B2008" s="57">
        <v>1.7669999999999999</v>
      </c>
      <c r="C2008" s="57">
        <v>0.59699999999999998</v>
      </c>
      <c r="D2008" s="57">
        <v>3.4009999999999998</v>
      </c>
      <c r="E2008" s="57">
        <f t="shared" si="617"/>
        <v>1.7669999999999999</v>
      </c>
      <c r="F2008" s="57">
        <f t="shared" si="618"/>
        <v>1.6339999999999999</v>
      </c>
      <c r="G2008" s="57">
        <f t="shared" si="619"/>
        <v>0</v>
      </c>
      <c r="H2008" s="57">
        <f>IF(Q2007&gt;SetUp!$B$56,SetUp!$B$56,Q2007)</f>
        <v>9.2769910334255599</v>
      </c>
      <c r="I2008" s="57">
        <f t="shared" si="633"/>
        <v>1.0941176731013438</v>
      </c>
      <c r="J2008" s="57">
        <f>MIN(F2008,H2008,(1-EXP(-SetUp!$B$52*H2008/SetUp!$B$56))*F2008)</f>
        <v>1.2505319037099778</v>
      </c>
      <c r="K2008" s="57">
        <f t="shared" si="620"/>
        <v>8.0264591297155814</v>
      </c>
      <c r="L2008" s="57">
        <f>IF(I2008&lt;=0,0,MIN(SetUp!$B$50*I2008^SetUp!$B$55,I2008))</f>
        <v>2.3775860266707464E-2</v>
      </c>
      <c r="M2008" s="57">
        <f t="shared" si="621"/>
        <v>1.0703418128346363</v>
      </c>
      <c r="N2008" s="57">
        <f>IF(SetUp!$B$62=0,X2008,(B2008-E2008)*(1-(H2008/SetUp!$B$66/SetUp!$B$56)))</f>
        <v>0</v>
      </c>
      <c r="O2008" s="57">
        <f>K2008*SetUp!$B$65</f>
        <v>0</v>
      </c>
      <c r="P2008" s="57">
        <f>MIN(SetUp!$B$54*L2008^SetUp!$B$51,L2008)</f>
        <v>1.3004213952692942E-2</v>
      </c>
      <c r="Q2008" s="57">
        <f t="shared" si="622"/>
        <v>8.0264591297155814</v>
      </c>
      <c r="R2008" s="57">
        <f>IF((H2008+N2008-O2008)&gt;SetUp!$B$56,T2007+H2008+N2008-O2008-SetUp!$B$56,T2007)</f>
        <v>0</v>
      </c>
      <c r="S2008" s="57">
        <f>R2008*SetUp!$B$65</f>
        <v>0</v>
      </c>
      <c r="T2008" s="57">
        <f>IF((R2008-S2008)&lt;SetUp!$B$53,R2008-S2008,SetUp!$B$53)</f>
        <v>0</v>
      </c>
      <c r="U2008" s="57">
        <f t="shared" si="623"/>
        <v>1.0703418128346363</v>
      </c>
      <c r="V2008" s="57">
        <f>(L2008-P2008)/1000*SetUp!$B$13*1000000/SetUp!$B$48</f>
        <v>0.61266628456073979</v>
      </c>
      <c r="W2008" s="57">
        <f t="shared" si="634"/>
        <v>-9.5062846483529029E-16</v>
      </c>
      <c r="X2008" s="57">
        <f>MAX((SetUp!$B$56*(1-($H2008/SetUp!$B$56)^2)*TANH(($B2008-$D2008)/SetUp!$B$56))/(1+$H2008/SetUp!$B$56*TANH(($B2008-$D2008)/SetUp!$B$56)),0)</f>
        <v>0</v>
      </c>
      <c r="AP2008" s="64">
        <v>29528</v>
      </c>
      <c r="AQ2008" s="55">
        <v>11</v>
      </c>
      <c r="AR2008" s="55">
        <v>308</v>
      </c>
      <c r="AS2008" s="66">
        <f t="shared" si="624"/>
        <v>0</v>
      </c>
      <c r="AT2008" s="66">
        <f t="shared" si="625"/>
        <v>3.0659788640777539E-2</v>
      </c>
      <c r="AU2008" s="55" t="str">
        <f>IF(OR($AP2008&lt;SetUp!$B$97,$AP2008&gt;SetUp!$B$98),"Não","Sim")</f>
        <v>Não</v>
      </c>
      <c r="AV2008" s="68">
        <f t="shared" si="626"/>
        <v>0</v>
      </c>
      <c r="AW2008" s="68">
        <f t="shared" si="627"/>
        <v>0.1750993679051342</v>
      </c>
      <c r="AX2008" s="68">
        <f t="shared" si="628"/>
        <v>0</v>
      </c>
      <c r="AY2008" s="68">
        <f t="shared" si="629"/>
        <v>-1.5134308433648924</v>
      </c>
      <c r="AZ2008" s="68">
        <f t="shared" si="630"/>
        <v>3.0659788640777539E-2</v>
      </c>
      <c r="BA2008" s="68">
        <f t="shared" si="631"/>
        <v>0.1750993679051342</v>
      </c>
      <c r="BB2008" s="68">
        <f t="shared" si="632"/>
        <v>-1.5134308433648924</v>
      </c>
    </row>
    <row r="2009" spans="1:54" x14ac:dyDescent="0.3">
      <c r="A2009" s="64">
        <v>28671</v>
      </c>
      <c r="B2009" s="57">
        <v>0.46500000000000002</v>
      </c>
      <c r="C2009" s="57">
        <v>0.77</v>
      </c>
      <c r="D2009" s="57">
        <v>3.4009999999999998</v>
      </c>
      <c r="E2009" s="57">
        <f t="shared" si="617"/>
        <v>0.46500000000000002</v>
      </c>
      <c r="F2009" s="57">
        <f t="shared" si="618"/>
        <v>2.9359999999999999</v>
      </c>
      <c r="G2009" s="57">
        <f t="shared" si="619"/>
        <v>0</v>
      </c>
      <c r="H2009" s="57">
        <f>IF(Q2008&gt;SetUp!$B$56,SetUp!$B$56,Q2008)</f>
        <v>8.0264591297155814</v>
      </c>
      <c r="I2009" s="57">
        <f t="shared" si="633"/>
        <v>1.0703418128346363</v>
      </c>
      <c r="J2009" s="57">
        <f>MIN(F2009,H2009,(1-EXP(-SetUp!$B$52*H2009/SetUp!$B$56))*F2009)</f>
        <v>2.0982923688896928</v>
      </c>
      <c r="K2009" s="57">
        <f t="shared" si="620"/>
        <v>5.9281667608258886</v>
      </c>
      <c r="L2009" s="57">
        <f>IF(I2009&lt;=0,0,MIN(SetUp!$B$50*I2009^SetUp!$B$55,I2009))</f>
        <v>2.2921005751712274E-2</v>
      </c>
      <c r="M2009" s="57">
        <f t="shared" si="621"/>
        <v>1.0474208070829241</v>
      </c>
      <c r="N2009" s="57">
        <f>IF(SetUp!$B$62=0,X2009,(B2009-E2009)*(1-(H2009/SetUp!$B$66/SetUp!$B$56)))</f>
        <v>0</v>
      </c>
      <c r="O2009" s="57">
        <f>K2009*SetUp!$B$65</f>
        <v>0</v>
      </c>
      <c r="P2009" s="57">
        <f>MIN(SetUp!$B$54*L2009^SetUp!$B$51,L2009)</f>
        <v>1.2544462853662876E-2</v>
      </c>
      <c r="Q2009" s="57">
        <f t="shared" si="622"/>
        <v>5.9281667608258886</v>
      </c>
      <c r="R2009" s="57">
        <f>IF((H2009+N2009-O2009)&gt;SetUp!$B$56,T2008+H2009+N2009-O2009-SetUp!$B$56,T2008)</f>
        <v>0</v>
      </c>
      <c r="S2009" s="57">
        <f>R2009*SetUp!$B$65</f>
        <v>0</v>
      </c>
      <c r="T2009" s="57">
        <f>IF((R2009-S2009)&lt;SetUp!$B$53,R2009-S2009,SetUp!$B$53)</f>
        <v>0</v>
      </c>
      <c r="U2009" s="57">
        <f t="shared" si="623"/>
        <v>1.0474208070829241</v>
      </c>
      <c r="V2009" s="57">
        <f>(L2009-P2009)/1000*SetUp!$B$13*1000000/SetUp!$B$48</f>
        <v>0.59019371771070617</v>
      </c>
      <c r="W2009" s="57">
        <f t="shared" si="634"/>
        <v>8.6736173798840355E-17</v>
      </c>
      <c r="X2009" s="57">
        <f>MAX((SetUp!$B$56*(1-($H2009/SetUp!$B$56)^2)*TANH(($B2009-$D2009)/SetUp!$B$56))/(1+$H2009/SetUp!$B$56*TANH(($B2009-$D2009)/SetUp!$B$56)),0)</f>
        <v>0</v>
      </c>
      <c r="AP2009" s="64">
        <v>29529</v>
      </c>
      <c r="AQ2009" s="55">
        <v>11</v>
      </c>
      <c r="AR2009" s="55">
        <v>309</v>
      </c>
      <c r="AS2009" s="66">
        <f t="shared" si="624"/>
        <v>0</v>
      </c>
      <c r="AT2009" s="66">
        <f t="shared" si="625"/>
        <v>3.0308919100081707E-2</v>
      </c>
      <c r="AU2009" s="55" t="str">
        <f>IF(OR($AP2009&lt;SetUp!$B$97,$AP2009&gt;SetUp!$B$98),"Não","Sim")</f>
        <v>Não</v>
      </c>
      <c r="AV2009" s="68">
        <f t="shared" si="626"/>
        <v>0</v>
      </c>
      <c r="AW2009" s="68">
        <f t="shared" si="627"/>
        <v>0.17409456941582557</v>
      </c>
      <c r="AX2009" s="68">
        <f t="shared" si="628"/>
        <v>0</v>
      </c>
      <c r="AY2009" s="68">
        <f t="shared" si="629"/>
        <v>-1.518429551499104</v>
      </c>
      <c r="AZ2009" s="68">
        <f t="shared" si="630"/>
        <v>3.0308919100081707E-2</v>
      </c>
      <c r="BA2009" s="68">
        <f t="shared" si="631"/>
        <v>0.17409456941582557</v>
      </c>
      <c r="BB2009" s="68">
        <f t="shared" si="632"/>
        <v>-1.518429551499104</v>
      </c>
    </row>
    <row r="2010" spans="1:54" x14ac:dyDescent="0.3">
      <c r="A2010" s="64">
        <v>28672</v>
      </c>
      <c r="B2010" s="57">
        <v>7.8E-2</v>
      </c>
      <c r="C2010" s="57">
        <v>0.70899999999999996</v>
      </c>
      <c r="D2010" s="57">
        <v>3.4279999999999999</v>
      </c>
      <c r="E2010" s="57">
        <f t="shared" si="617"/>
        <v>7.8E-2</v>
      </c>
      <c r="F2010" s="57">
        <f t="shared" si="618"/>
        <v>3.35</v>
      </c>
      <c r="G2010" s="57">
        <f t="shared" si="619"/>
        <v>0</v>
      </c>
      <c r="H2010" s="57">
        <f>IF(Q2009&gt;SetUp!$B$56,SetUp!$B$56,Q2009)</f>
        <v>5.9281667608258886</v>
      </c>
      <c r="I2010" s="57">
        <f t="shared" si="633"/>
        <v>1.0474208070829241</v>
      </c>
      <c r="J2010" s="57">
        <f>MIN(F2010,H2010,(1-EXP(-SetUp!$B$52*H2010/SetUp!$B$56))*F2010)</f>
        <v>2.02331375314145</v>
      </c>
      <c r="K2010" s="57">
        <f t="shared" si="620"/>
        <v>3.9048530076844385</v>
      </c>
      <c r="L2010" s="57">
        <f>IF(I2010&lt;=0,0,MIN(SetUp!$B$50*I2010^SetUp!$B$55,I2010))</f>
        <v>2.2108783453055367E-2</v>
      </c>
      <c r="M2010" s="57">
        <f t="shared" si="621"/>
        <v>1.0253120236298687</v>
      </c>
      <c r="N2010" s="57">
        <f>IF(SetUp!$B$62=0,X2010,(B2010-E2010)*(1-(H2010/SetUp!$B$66/SetUp!$B$56)))</f>
        <v>0</v>
      </c>
      <c r="O2010" s="57">
        <f>K2010*SetUp!$B$65</f>
        <v>0</v>
      </c>
      <c r="P2010" s="57">
        <f>MIN(SetUp!$B$54*L2010^SetUp!$B$51,L2010)</f>
        <v>1.2107369660226784E-2</v>
      </c>
      <c r="Q2010" s="57">
        <f t="shared" si="622"/>
        <v>3.9048530076844385</v>
      </c>
      <c r="R2010" s="57">
        <f>IF((H2010+N2010-O2010)&gt;SetUp!$B$56,T2009+H2010+N2010-O2010-SetUp!$B$56,T2009)</f>
        <v>0</v>
      </c>
      <c r="S2010" s="57">
        <f>R2010*SetUp!$B$65</f>
        <v>0</v>
      </c>
      <c r="T2010" s="57">
        <f>IF((R2010-S2010)&lt;SetUp!$B$53,R2010-S2010,SetUp!$B$53)</f>
        <v>0</v>
      </c>
      <c r="U2010" s="57">
        <f t="shared" si="623"/>
        <v>1.0253120236298687</v>
      </c>
      <c r="V2010" s="57">
        <f>(L2010-P2010)/1000*SetUp!$B$13*1000000/SetUp!$B$48</f>
        <v>0.56885724337556098</v>
      </c>
      <c r="W2010" s="57">
        <f t="shared" si="634"/>
        <v>2.5326962749261384E-16</v>
      </c>
      <c r="X2010" s="57">
        <f>MAX((SetUp!$B$56*(1-($H2010/SetUp!$B$56)^2)*TANH(($B2010-$D2010)/SetUp!$B$56))/(1+$H2010/SetUp!$B$56*TANH(($B2010-$D2010)/SetUp!$B$56)),0)</f>
        <v>0</v>
      </c>
      <c r="AP2010" s="64">
        <v>29530</v>
      </c>
      <c r="AQ2010" s="55">
        <v>11</v>
      </c>
      <c r="AR2010" s="55">
        <v>310</v>
      </c>
      <c r="AS2010" s="66">
        <f t="shared" si="624"/>
        <v>0</v>
      </c>
      <c r="AT2010" s="66">
        <f t="shared" si="625"/>
        <v>2.9963615214965576E-2</v>
      </c>
      <c r="AU2010" s="55" t="str">
        <f>IF(OR($AP2010&lt;SetUp!$B$97,$AP2010&gt;SetUp!$B$98),"Não","Sim")</f>
        <v>Não</v>
      </c>
      <c r="AV2010" s="68">
        <f t="shared" si="626"/>
        <v>0</v>
      </c>
      <c r="AW2010" s="68">
        <f t="shared" si="627"/>
        <v>0.17310001506344699</v>
      </c>
      <c r="AX2010" s="68">
        <f t="shared" si="628"/>
        <v>0</v>
      </c>
      <c r="AY2010" s="68">
        <f t="shared" si="629"/>
        <v>-1.5234057886631738</v>
      </c>
      <c r="AZ2010" s="68">
        <f t="shared" si="630"/>
        <v>2.9963615214965576E-2</v>
      </c>
      <c r="BA2010" s="68">
        <f t="shared" si="631"/>
        <v>0.17310001506344699</v>
      </c>
      <c r="BB2010" s="68">
        <f t="shared" si="632"/>
        <v>-1.5234057886631738</v>
      </c>
    </row>
    <row r="2011" spans="1:54" x14ac:dyDescent="0.3">
      <c r="A2011" s="64">
        <v>28673</v>
      </c>
      <c r="B2011" s="57">
        <v>8.7999999999999995E-2</v>
      </c>
      <c r="C2011" s="57">
        <v>0.59699999999999998</v>
      </c>
      <c r="D2011" s="57">
        <v>3.4279999999999999</v>
      </c>
      <c r="E2011" s="57">
        <f t="shared" si="617"/>
        <v>8.7999999999999995E-2</v>
      </c>
      <c r="F2011" s="57">
        <f t="shared" si="618"/>
        <v>3.34</v>
      </c>
      <c r="G2011" s="57">
        <f t="shared" si="619"/>
        <v>0</v>
      </c>
      <c r="H2011" s="57">
        <f>IF(Q2010&gt;SetUp!$B$56,SetUp!$B$56,Q2010)</f>
        <v>3.9048530076844385</v>
      </c>
      <c r="I2011" s="57">
        <f t="shared" si="633"/>
        <v>1.0253120236298687</v>
      </c>
      <c r="J2011" s="57">
        <f>MIN(F2011,H2011,(1-EXP(-SetUp!$B$52*H2011/SetUp!$B$56))*F2011)</f>
        <v>1.5254499610850047</v>
      </c>
      <c r="K2011" s="57">
        <f t="shared" si="620"/>
        <v>2.3794030465994336</v>
      </c>
      <c r="L2011" s="57">
        <f>IF(I2011&lt;=0,0,MIN(SetUp!$B$50*I2011^SetUp!$B$55,I2011))</f>
        <v>2.1336487954115149E-2</v>
      </c>
      <c r="M2011" s="57">
        <f t="shared" si="621"/>
        <v>1.0039755356757536</v>
      </c>
      <c r="N2011" s="57">
        <f>IF(SetUp!$B$62=0,X2011,(B2011-E2011)*(1-(H2011/SetUp!$B$66/SetUp!$B$56)))</f>
        <v>0</v>
      </c>
      <c r="O2011" s="57">
        <f>K2011*SetUp!$B$65</f>
        <v>0</v>
      </c>
      <c r="P2011" s="57">
        <f>MIN(SetUp!$B$54*L2011^SetUp!$B$51,L2011)</f>
        <v>1.1691509526973089E-2</v>
      </c>
      <c r="Q2011" s="57">
        <f t="shared" si="622"/>
        <v>2.3794030465994336</v>
      </c>
      <c r="R2011" s="57">
        <f>IF((H2011+N2011-O2011)&gt;SetUp!$B$56,T2010+H2011+N2011-O2011-SetUp!$B$56,T2010)</f>
        <v>0</v>
      </c>
      <c r="S2011" s="57">
        <f>R2011*SetUp!$B$65</f>
        <v>0</v>
      </c>
      <c r="T2011" s="57">
        <f>IF((R2011-S2011)&lt;SetUp!$B$53,R2011-S2011,SetUp!$B$53)</f>
        <v>0</v>
      </c>
      <c r="U2011" s="57">
        <f t="shared" si="623"/>
        <v>1.0039755356757536</v>
      </c>
      <c r="V2011" s="57">
        <f>(L2011-P2011)/1000*SetUp!$B$13*1000000/SetUp!$B$48</f>
        <v>0.5485840256319473</v>
      </c>
      <c r="W2011" s="57">
        <f t="shared" si="634"/>
        <v>-2.0816681711721685E-16</v>
      </c>
      <c r="X2011" s="57">
        <f>MAX((SetUp!$B$56*(1-($H2011/SetUp!$B$56)^2)*TANH(($B2011-$D2011)/SetUp!$B$56))/(1+$H2011/SetUp!$B$56*TANH(($B2011-$D2011)/SetUp!$B$56)),0)</f>
        <v>0</v>
      </c>
      <c r="AP2011" s="64">
        <v>29531</v>
      </c>
      <c r="AQ2011" s="55">
        <v>11</v>
      </c>
      <c r="AR2011" s="55">
        <v>311</v>
      </c>
      <c r="AS2011" s="66">
        <f t="shared" si="624"/>
        <v>0</v>
      </c>
      <c r="AT2011" s="66">
        <f t="shared" si="625"/>
        <v>2.9623764271497981E-2</v>
      </c>
      <c r="AU2011" s="55" t="str">
        <f>IF(OR($AP2011&lt;SetUp!$B$97,$AP2011&gt;SetUp!$B$98),"Não","Sim")</f>
        <v>Não</v>
      </c>
      <c r="AV2011" s="68">
        <f t="shared" si="626"/>
        <v>0</v>
      </c>
      <c r="AW2011" s="68">
        <f t="shared" si="627"/>
        <v>0.17211555499575854</v>
      </c>
      <c r="AX2011" s="68">
        <f t="shared" si="628"/>
        <v>0</v>
      </c>
      <c r="AY2011" s="68">
        <f t="shared" si="629"/>
        <v>-1.5283597568050551</v>
      </c>
      <c r="AZ2011" s="68">
        <f t="shared" si="630"/>
        <v>2.9623764271497981E-2</v>
      </c>
      <c r="BA2011" s="68">
        <f t="shared" si="631"/>
        <v>0.17211555499575854</v>
      </c>
      <c r="BB2011" s="68">
        <f t="shared" si="632"/>
        <v>-1.5283597568050551</v>
      </c>
    </row>
    <row r="2012" spans="1:54" x14ac:dyDescent="0.3">
      <c r="A2012" s="64">
        <v>28674</v>
      </c>
      <c r="B2012" s="57">
        <v>0.111</v>
      </c>
      <c r="C2012" s="57">
        <v>0.59699999999999998</v>
      </c>
      <c r="D2012" s="57">
        <v>3.4279999999999999</v>
      </c>
      <c r="E2012" s="57">
        <f t="shared" si="617"/>
        <v>0.111</v>
      </c>
      <c r="F2012" s="57">
        <f t="shared" si="618"/>
        <v>3.3169999999999997</v>
      </c>
      <c r="G2012" s="57">
        <f t="shared" si="619"/>
        <v>0</v>
      </c>
      <c r="H2012" s="57">
        <f>IF(Q2011&gt;SetUp!$B$56,SetUp!$B$56,Q2011)</f>
        <v>2.3794030465994336</v>
      </c>
      <c r="I2012" s="57">
        <f t="shared" si="633"/>
        <v>1.0039755356757536</v>
      </c>
      <c r="J2012" s="57">
        <f>MIN(F2012,H2012,(1-EXP(-SetUp!$B$52*H2012/SetUp!$B$56))*F2012)</f>
        <v>1.029912820429874</v>
      </c>
      <c r="K2012" s="57">
        <f t="shared" si="620"/>
        <v>1.3494902261695596</v>
      </c>
      <c r="L2012" s="57">
        <f>IF(I2012&lt;=0,0,MIN(SetUp!$B$50*I2012^SetUp!$B$55,I2012))</f>
        <v>2.0601621388185151E-2</v>
      </c>
      <c r="M2012" s="57">
        <f t="shared" si="621"/>
        <v>0.98337391428756848</v>
      </c>
      <c r="N2012" s="57">
        <f>IF(SetUp!$B$62=0,X2012,(B2012-E2012)*(1-(H2012/SetUp!$B$66/SetUp!$B$56)))</f>
        <v>0</v>
      </c>
      <c r="O2012" s="57">
        <f>K2012*SetUp!$B$65</f>
        <v>0</v>
      </c>
      <c r="P2012" s="57">
        <f>MIN(SetUp!$B$54*L2012^SetUp!$B$51,L2012)</f>
        <v>1.1295566118480555E-2</v>
      </c>
      <c r="Q2012" s="57">
        <f t="shared" si="622"/>
        <v>1.3494902261695596</v>
      </c>
      <c r="R2012" s="57">
        <f>IF((H2012+N2012-O2012)&gt;SetUp!$B$56,T2011+H2012+N2012-O2012-SetUp!$B$56,T2011)</f>
        <v>0</v>
      </c>
      <c r="S2012" s="57">
        <f>R2012*SetUp!$B$65</f>
        <v>0</v>
      </c>
      <c r="T2012" s="57">
        <f>IF((R2012-S2012)&lt;SetUp!$B$53,R2012-S2012,SetUp!$B$53)</f>
        <v>0</v>
      </c>
      <c r="U2012" s="57">
        <f t="shared" si="623"/>
        <v>0.98337391428756848</v>
      </c>
      <c r="V2012" s="57">
        <f>(L2012-P2012)/1000*SetUp!$B$13*1000000/SetUp!$B$48</f>
        <v>0.52930686171795538</v>
      </c>
      <c r="W2012" s="57">
        <f t="shared" si="634"/>
        <v>-6.9388939039072284E-17</v>
      </c>
      <c r="X2012" s="57">
        <f>MAX((SetUp!$B$56*(1-($H2012/SetUp!$B$56)^2)*TANH(($B2012-$D2012)/SetUp!$B$56))/(1+$H2012/SetUp!$B$56*TANH(($B2012-$D2012)/SetUp!$B$56)),0)</f>
        <v>0</v>
      </c>
      <c r="AP2012" s="64">
        <v>29532</v>
      </c>
      <c r="AQ2012" s="55">
        <v>11</v>
      </c>
      <c r="AR2012" s="55">
        <v>312</v>
      </c>
      <c r="AS2012" s="66">
        <f t="shared" si="624"/>
        <v>0</v>
      </c>
      <c r="AT2012" s="66">
        <f t="shared" si="625"/>
        <v>2.9289256329513642E-2</v>
      </c>
      <c r="AU2012" s="55" t="str">
        <f>IF(OR($AP2012&lt;SetUp!$B$97,$AP2012&gt;SetUp!$B$98),"Não","Sim")</f>
        <v>Não</v>
      </c>
      <c r="AV2012" s="68">
        <f t="shared" si="626"/>
        <v>0</v>
      </c>
      <c r="AW2012" s="68">
        <f t="shared" si="627"/>
        <v>0.17114104221230406</v>
      </c>
      <c r="AX2012" s="68">
        <f t="shared" si="628"/>
        <v>0</v>
      </c>
      <c r="AY2012" s="68">
        <f t="shared" si="629"/>
        <v>-1.5332916551565292</v>
      </c>
      <c r="AZ2012" s="68">
        <f t="shared" si="630"/>
        <v>2.9289256329513642E-2</v>
      </c>
      <c r="BA2012" s="68">
        <f t="shared" si="631"/>
        <v>0.17114104221230406</v>
      </c>
      <c r="BB2012" s="68">
        <f t="shared" si="632"/>
        <v>-1.5332916551565292</v>
      </c>
    </row>
    <row r="2013" spans="1:54" x14ac:dyDescent="0.3">
      <c r="A2013" s="64">
        <v>28675</v>
      </c>
      <c r="B2013" s="57">
        <v>0</v>
      </c>
      <c r="C2013" s="57">
        <v>0.54600000000000004</v>
      </c>
      <c r="D2013" s="57">
        <v>3.4279999999999999</v>
      </c>
      <c r="E2013" s="57">
        <f t="shared" si="617"/>
        <v>0</v>
      </c>
      <c r="F2013" s="57">
        <f t="shared" si="618"/>
        <v>3.4279999999999999</v>
      </c>
      <c r="G2013" s="57">
        <f t="shared" si="619"/>
        <v>0</v>
      </c>
      <c r="H2013" s="57">
        <f>IF(Q2012&gt;SetUp!$B$56,SetUp!$B$56,Q2012)</f>
        <v>1.3494902261695596</v>
      </c>
      <c r="I2013" s="57">
        <f t="shared" si="633"/>
        <v>0.98337391428756848</v>
      </c>
      <c r="J2013" s="57">
        <f>MIN(F2013,H2013,(1-EXP(-SetUp!$B$52*H2013/SetUp!$B$56))*F2013)</f>
        <v>0.65169986971721106</v>
      </c>
      <c r="K2013" s="57">
        <f t="shared" si="620"/>
        <v>0.69779035645234855</v>
      </c>
      <c r="L2013" s="57">
        <f>IF(I2013&lt;=0,0,MIN(SetUp!$B$50*I2013^SetUp!$B$55,I2013))</f>
        <v>1.9901874832901196E-2</v>
      </c>
      <c r="M2013" s="57">
        <f t="shared" si="621"/>
        <v>0.96347203945466731</v>
      </c>
      <c r="N2013" s="57">
        <f>IF(SetUp!$B$62=0,X2013,(B2013-E2013)*(1-(H2013/SetUp!$B$66/SetUp!$B$56)))</f>
        <v>0</v>
      </c>
      <c r="O2013" s="57">
        <f>K2013*SetUp!$B$65</f>
        <v>0</v>
      </c>
      <c r="P2013" s="57">
        <f>MIN(SetUp!$B$54*L2013^SetUp!$B$51,L2013)</f>
        <v>1.0918321941469002E-2</v>
      </c>
      <c r="Q2013" s="57">
        <f t="shared" si="622"/>
        <v>0.69779035645234855</v>
      </c>
      <c r="R2013" s="57">
        <f>IF((H2013+N2013-O2013)&gt;SetUp!$B$56,T2012+H2013+N2013-O2013-SetUp!$B$56,T2012)</f>
        <v>0</v>
      </c>
      <c r="S2013" s="57">
        <f>R2013*SetUp!$B$65</f>
        <v>0</v>
      </c>
      <c r="T2013" s="57">
        <f>IF((R2013-S2013)&lt;SetUp!$B$53,R2013-S2013,SetUp!$B$53)</f>
        <v>0</v>
      </c>
      <c r="U2013" s="57">
        <f t="shared" si="623"/>
        <v>0.96347203945466731</v>
      </c>
      <c r="V2013" s="57">
        <f>(L2013-P2013)/1000*SetUp!$B$13*1000000/SetUp!$B$48</f>
        <v>0.51096367367611595</v>
      </c>
      <c r="W2013" s="57">
        <f t="shared" si="634"/>
        <v>0</v>
      </c>
      <c r="X2013" s="57">
        <f>MAX((SetUp!$B$56*(1-($H2013/SetUp!$B$56)^2)*TANH(($B2013-$D2013)/SetUp!$B$56))/(1+$H2013/SetUp!$B$56*TANH(($B2013-$D2013)/SetUp!$B$56)),0)</f>
        <v>0</v>
      </c>
      <c r="AP2013" s="64">
        <v>29533</v>
      </c>
      <c r="AQ2013" s="55">
        <v>11</v>
      </c>
      <c r="AR2013" s="55">
        <v>313</v>
      </c>
      <c r="AS2013" s="66">
        <f t="shared" si="624"/>
        <v>0</v>
      </c>
      <c r="AT2013" s="66">
        <f t="shared" si="625"/>
        <v>2.8959984142360225E-2</v>
      </c>
      <c r="AU2013" s="55" t="str">
        <f>IF(OR($AP2013&lt;SetUp!$B$97,$AP2013&gt;SetUp!$B$98),"Não","Sim")</f>
        <v>Não</v>
      </c>
      <c r="AV2013" s="68">
        <f t="shared" si="626"/>
        <v>0</v>
      </c>
      <c r="AW2013" s="68">
        <f t="shared" si="627"/>
        <v>0.17017633249767791</v>
      </c>
      <c r="AX2013" s="68">
        <f t="shared" si="628"/>
        <v>0</v>
      </c>
      <c r="AY2013" s="68">
        <f t="shared" si="629"/>
        <v>-1.538201680281774</v>
      </c>
      <c r="AZ2013" s="68">
        <f t="shared" si="630"/>
        <v>2.8959984142360225E-2</v>
      </c>
      <c r="BA2013" s="68">
        <f t="shared" si="631"/>
        <v>0.17017633249767791</v>
      </c>
      <c r="BB2013" s="68">
        <f t="shared" si="632"/>
        <v>-1.538201680281774</v>
      </c>
    </row>
    <row r="2014" spans="1:54" x14ac:dyDescent="0.3">
      <c r="A2014" s="64">
        <v>28676</v>
      </c>
      <c r="B2014" s="57">
        <v>0.73199999999999998</v>
      </c>
      <c r="C2014" s="57">
        <v>0.498</v>
      </c>
      <c r="D2014" s="57">
        <v>3.4279999999999999</v>
      </c>
      <c r="E2014" s="57">
        <f t="shared" si="617"/>
        <v>0.73199999999999998</v>
      </c>
      <c r="F2014" s="57">
        <f t="shared" si="618"/>
        <v>2.6959999999999997</v>
      </c>
      <c r="G2014" s="57">
        <f t="shared" si="619"/>
        <v>0</v>
      </c>
      <c r="H2014" s="57">
        <f>IF(Q2013&gt;SetUp!$B$56,SetUp!$B$56,Q2013)</f>
        <v>0.69779035645234855</v>
      </c>
      <c r="I2014" s="57">
        <f t="shared" si="633"/>
        <v>0.96347203945466731</v>
      </c>
      <c r="J2014" s="57">
        <f>MIN(F2014,H2014,(1-EXP(-SetUp!$B$52*H2014/SetUp!$B$56))*F2014)</f>
        <v>0.27848670006524129</v>
      </c>
      <c r="K2014" s="57">
        <f t="shared" si="620"/>
        <v>0.41930365638710726</v>
      </c>
      <c r="L2014" s="57">
        <f>IF(I2014&lt;=0,0,MIN(SetUp!$B$50*I2014^SetUp!$B$55,I2014))</f>
        <v>1.9235111607035543E-2</v>
      </c>
      <c r="M2014" s="57">
        <f t="shared" si="621"/>
        <v>0.9442369278476318</v>
      </c>
      <c r="N2014" s="57">
        <f>IF(SetUp!$B$62=0,X2014,(B2014-E2014)*(1-(H2014/SetUp!$B$66/SetUp!$B$56)))</f>
        <v>0</v>
      </c>
      <c r="O2014" s="57">
        <f>K2014*SetUp!$B$65</f>
        <v>0</v>
      </c>
      <c r="P2014" s="57">
        <f>MIN(SetUp!$B$54*L2014^SetUp!$B$51,L2014)</f>
        <v>1.0558649660294347E-2</v>
      </c>
      <c r="Q2014" s="57">
        <f t="shared" si="622"/>
        <v>0.41930365638710726</v>
      </c>
      <c r="R2014" s="57">
        <f>IF((H2014+N2014-O2014)&gt;SetUp!$B$56,T2013+H2014+N2014-O2014-SetUp!$B$56,T2013)</f>
        <v>0</v>
      </c>
      <c r="S2014" s="57">
        <f>R2014*SetUp!$B$65</f>
        <v>0</v>
      </c>
      <c r="T2014" s="57">
        <f>IF((R2014-S2014)&lt;SetUp!$B$53,R2014-S2014,SetUp!$B$53)</f>
        <v>0</v>
      </c>
      <c r="U2014" s="57">
        <f t="shared" si="623"/>
        <v>0.9442369278476318</v>
      </c>
      <c r="V2014" s="57">
        <f>(L2014-P2014)/1000*SetUp!$B$13*1000000/SetUp!$B$48</f>
        <v>0.49349705226827273</v>
      </c>
      <c r="W2014" s="57">
        <f t="shared" si="634"/>
        <v>0</v>
      </c>
      <c r="X2014" s="57">
        <f>MAX((SetUp!$B$56*(1-($H2014/SetUp!$B$56)^2)*TANH(($B2014-$D2014)/SetUp!$B$56))/(1+$H2014/SetUp!$B$56*TANH(($B2014-$D2014)/SetUp!$B$56)),0)</f>
        <v>0</v>
      </c>
      <c r="AP2014" s="64">
        <v>29534</v>
      </c>
      <c r="AQ2014" s="55">
        <v>11</v>
      </c>
      <c r="AR2014" s="55">
        <v>314</v>
      </c>
      <c r="AS2014" s="66">
        <f t="shared" si="624"/>
        <v>0</v>
      </c>
      <c r="AT2014" s="66">
        <f t="shared" si="625"/>
        <v>2.8635843079311631E-2</v>
      </c>
      <c r="AU2014" s="55" t="str">
        <f>IF(OR($AP2014&lt;SetUp!$B$97,$AP2014&gt;SetUp!$B$98),"Não","Sim")</f>
        <v>Não</v>
      </c>
      <c r="AV2014" s="68">
        <f t="shared" si="626"/>
        <v>0</v>
      </c>
      <c r="AW2014" s="68">
        <f t="shared" si="627"/>
        <v>0.16922128435664241</v>
      </c>
      <c r="AX2014" s="68">
        <f t="shared" si="628"/>
        <v>0</v>
      </c>
      <c r="AY2014" s="68">
        <f t="shared" si="629"/>
        <v>-1.5430900261248484</v>
      </c>
      <c r="AZ2014" s="68">
        <f t="shared" si="630"/>
        <v>2.8635843079311631E-2</v>
      </c>
      <c r="BA2014" s="68">
        <f t="shared" si="631"/>
        <v>0.16922128435664241</v>
      </c>
      <c r="BB2014" s="68">
        <f t="shared" si="632"/>
        <v>-1.5430900261248484</v>
      </c>
    </row>
    <row r="2015" spans="1:54" x14ac:dyDescent="0.3">
      <c r="A2015" s="64">
        <v>28677</v>
      </c>
      <c r="B2015" s="57">
        <v>1.1970000000000001</v>
      </c>
      <c r="C2015" s="57">
        <v>0.45300000000000001</v>
      </c>
      <c r="D2015" s="57">
        <v>3.4279999999999999</v>
      </c>
      <c r="E2015" s="57">
        <f t="shared" si="617"/>
        <v>1.1970000000000001</v>
      </c>
      <c r="F2015" s="57">
        <f t="shared" si="618"/>
        <v>2.2309999999999999</v>
      </c>
      <c r="G2015" s="57">
        <f t="shared" si="619"/>
        <v>0</v>
      </c>
      <c r="H2015" s="57">
        <f>IF(Q2014&gt;SetUp!$B$56,SetUp!$B$56,Q2014)</f>
        <v>0.41930365638710726</v>
      </c>
      <c r="I2015" s="57">
        <f t="shared" si="633"/>
        <v>0.9442369278476318</v>
      </c>
      <c r="J2015" s="57">
        <f>MIN(F2015,H2015,(1-EXP(-SetUp!$B$52*H2015/SetUp!$B$56))*F2015)</f>
        <v>0.14148136944583914</v>
      </c>
      <c r="K2015" s="57">
        <f t="shared" si="620"/>
        <v>0.27782228694126809</v>
      </c>
      <c r="L2015" s="57">
        <f>IF(I2015&lt;=0,0,MIN(SetUp!$B$50*I2015^SetUp!$B$55,I2015))</f>
        <v>1.8599352251772956E-2</v>
      </c>
      <c r="M2015" s="57">
        <f t="shared" si="621"/>
        <v>0.9256375755958588</v>
      </c>
      <c r="N2015" s="57">
        <f>IF(SetUp!$B$62=0,X2015,(B2015-E2015)*(1-(H2015/SetUp!$B$66/SetUp!$B$56)))</f>
        <v>0</v>
      </c>
      <c r="O2015" s="57">
        <f>K2015*SetUp!$B$65</f>
        <v>0</v>
      </c>
      <c r="P2015" s="57">
        <f>MIN(SetUp!$B$54*L2015^SetUp!$B$51,L2015)</f>
        <v>1.0215504283674796E-2</v>
      </c>
      <c r="Q2015" s="57">
        <f t="shared" si="622"/>
        <v>0.27782228694126809</v>
      </c>
      <c r="R2015" s="57">
        <f>IF((H2015+N2015-O2015)&gt;SetUp!$B$56,T2014+H2015+N2015-O2015-SetUp!$B$56,T2014)</f>
        <v>0</v>
      </c>
      <c r="S2015" s="57">
        <f>R2015*SetUp!$B$65</f>
        <v>0</v>
      </c>
      <c r="T2015" s="57">
        <f>IF((R2015-S2015)&lt;SetUp!$B$53,R2015-S2015,SetUp!$B$53)</f>
        <v>0</v>
      </c>
      <c r="U2015" s="57">
        <f t="shared" si="623"/>
        <v>0.9256375755958588</v>
      </c>
      <c r="V2015" s="57">
        <f>(L2015-P2015)/1000*SetUp!$B$13*1000000/SetUp!$B$48</f>
        <v>0.47685384714627405</v>
      </c>
      <c r="W2015" s="57">
        <f t="shared" si="634"/>
        <v>0</v>
      </c>
      <c r="X2015" s="57">
        <f>MAX((SetUp!$B$56*(1-($H2015/SetUp!$B$56)^2)*TANH(($B2015-$D2015)/SetUp!$B$56))/(1+$H2015/SetUp!$B$56*TANH(($B2015-$D2015)/SetUp!$B$56)),0)</f>
        <v>0</v>
      </c>
      <c r="AP2015" s="64">
        <v>29535</v>
      </c>
      <c r="AQ2015" s="55">
        <v>11</v>
      </c>
      <c r="AR2015" s="55">
        <v>315</v>
      </c>
      <c r="AS2015" s="66">
        <f t="shared" si="624"/>
        <v>0</v>
      </c>
      <c r="AT2015" s="66">
        <f t="shared" si="625"/>
        <v>2.8316731050547685E-2</v>
      </c>
      <c r="AU2015" s="55" t="str">
        <f>IF(OR($AP2015&lt;SetUp!$B$97,$AP2015&gt;SetUp!$B$98),"Não","Sim")</f>
        <v>Não</v>
      </c>
      <c r="AV2015" s="68">
        <f t="shared" si="626"/>
        <v>0</v>
      </c>
      <c r="AW2015" s="68">
        <f t="shared" si="627"/>
        <v>0.16827575895103752</v>
      </c>
      <c r="AX2015" s="68">
        <f t="shared" si="628"/>
        <v>0</v>
      </c>
      <c r="AY2015" s="68">
        <f t="shared" si="629"/>
        <v>-1.5479568840561237</v>
      </c>
      <c r="AZ2015" s="68">
        <f t="shared" si="630"/>
        <v>2.8316731050547685E-2</v>
      </c>
      <c r="BA2015" s="68">
        <f t="shared" si="631"/>
        <v>0.16827575895103752</v>
      </c>
      <c r="BB2015" s="68">
        <f t="shared" si="632"/>
        <v>-1.5479568840561237</v>
      </c>
    </row>
    <row r="2016" spans="1:54" x14ac:dyDescent="0.3">
      <c r="A2016" s="64">
        <v>28678</v>
      </c>
      <c r="B2016" s="57">
        <v>0.27400000000000002</v>
      </c>
      <c r="C2016" s="57">
        <v>0.45300000000000001</v>
      </c>
      <c r="D2016" s="57">
        <v>3.4279999999999999</v>
      </c>
      <c r="E2016" s="57">
        <f t="shared" si="617"/>
        <v>0.27400000000000002</v>
      </c>
      <c r="F2016" s="57">
        <f t="shared" si="618"/>
        <v>3.1539999999999999</v>
      </c>
      <c r="G2016" s="57">
        <f t="shared" si="619"/>
        <v>0</v>
      </c>
      <c r="H2016" s="57">
        <f>IF(Q2015&gt;SetUp!$B$56,SetUp!$B$56,Q2015)</f>
        <v>0.27782228694126809</v>
      </c>
      <c r="I2016" s="57">
        <f t="shared" si="633"/>
        <v>0.9256375755958588</v>
      </c>
      <c r="J2016" s="57">
        <f>MIN(F2016,H2016,(1-EXP(-SetUp!$B$52*H2016/SetUp!$B$56))*F2016)</f>
        <v>0.13398512700850099</v>
      </c>
      <c r="K2016" s="57">
        <f t="shared" si="620"/>
        <v>0.14383715993276711</v>
      </c>
      <c r="L2016" s="57">
        <f>IF(I2016&lt;=0,0,MIN(SetUp!$B$50*I2016^SetUp!$B$55,I2016))</f>
        <v>1.7992761006148633E-2</v>
      </c>
      <c r="M2016" s="57">
        <f t="shared" si="621"/>
        <v>0.90764481458971014</v>
      </c>
      <c r="N2016" s="57">
        <f>IF(SetUp!$B$62=0,X2016,(B2016-E2016)*(1-(H2016/SetUp!$B$66/SetUp!$B$56)))</f>
        <v>0</v>
      </c>
      <c r="O2016" s="57">
        <f>K2016*SetUp!$B$65</f>
        <v>0</v>
      </c>
      <c r="P2016" s="57">
        <f>MIN(SetUp!$B$54*L2016^SetUp!$B$51,L2016)</f>
        <v>9.8879161246614739E-3</v>
      </c>
      <c r="Q2016" s="57">
        <f t="shared" si="622"/>
        <v>0.14383715993276711</v>
      </c>
      <c r="R2016" s="57">
        <f>IF((H2016+N2016-O2016)&gt;SetUp!$B$56,T2015+H2016+N2016-O2016-SetUp!$B$56,T2015)</f>
        <v>0</v>
      </c>
      <c r="S2016" s="57">
        <f>R2016*SetUp!$B$65</f>
        <v>0</v>
      </c>
      <c r="T2016" s="57">
        <f>IF((R2016-S2016)&lt;SetUp!$B$53,R2016-S2016,SetUp!$B$53)</f>
        <v>0</v>
      </c>
      <c r="U2016" s="57">
        <f t="shared" si="623"/>
        <v>0.90764481458971014</v>
      </c>
      <c r="V2016" s="57">
        <f>(L2016-P2016)/1000*SetUp!$B$13*1000000/SetUp!$B$48</f>
        <v>0.46098479802677755</v>
      </c>
      <c r="W2016" s="57">
        <f t="shared" si="634"/>
        <v>0</v>
      </c>
      <c r="X2016" s="57">
        <f>MAX((SetUp!$B$56*(1-($H2016/SetUp!$B$56)^2)*TANH(($B2016-$D2016)/SetUp!$B$56))/(1+$H2016/SetUp!$B$56*TANH(($B2016-$D2016)/SetUp!$B$56)),0)</f>
        <v>0</v>
      </c>
      <c r="AP2016" s="64">
        <v>29536</v>
      </c>
      <c r="AQ2016" s="55">
        <v>11</v>
      </c>
      <c r="AR2016" s="55">
        <v>316</v>
      </c>
      <c r="AS2016" s="66">
        <f t="shared" si="624"/>
        <v>0</v>
      </c>
      <c r="AT2016" s="66">
        <f t="shared" si="625"/>
        <v>2.8002548434604441E-2</v>
      </c>
      <c r="AU2016" s="55" t="str">
        <f>IF(OR($AP2016&lt;SetUp!$B$97,$AP2016&gt;SetUp!$B$98),"Não","Sim")</f>
        <v>Não</v>
      </c>
      <c r="AV2016" s="68">
        <f t="shared" si="626"/>
        <v>0</v>
      </c>
      <c r="AW2016" s="68">
        <f t="shared" si="627"/>
        <v>0.16733962003842498</v>
      </c>
      <c r="AX2016" s="68">
        <f t="shared" si="628"/>
        <v>0</v>
      </c>
      <c r="AY2016" s="68">
        <f t="shared" si="629"/>
        <v>-1.5528024429176885</v>
      </c>
      <c r="AZ2016" s="68">
        <f t="shared" si="630"/>
        <v>2.8002548434604441E-2</v>
      </c>
      <c r="BA2016" s="68">
        <f t="shared" si="631"/>
        <v>0.16733962003842498</v>
      </c>
      <c r="BB2016" s="68">
        <f t="shared" si="632"/>
        <v>-1.5528024429176885</v>
      </c>
    </row>
    <row r="2017" spans="1:54" x14ac:dyDescent="0.3">
      <c r="A2017" s="64">
        <v>28679</v>
      </c>
      <c r="B2017" s="57">
        <v>0.35799999999999998</v>
      </c>
      <c r="C2017" s="57">
        <v>0.45300000000000001</v>
      </c>
      <c r="D2017" s="57">
        <v>3.4279999999999999</v>
      </c>
      <c r="E2017" s="57">
        <f t="shared" si="617"/>
        <v>0.35799999999999998</v>
      </c>
      <c r="F2017" s="57">
        <f t="shared" si="618"/>
        <v>3.07</v>
      </c>
      <c r="G2017" s="57">
        <f t="shared" si="619"/>
        <v>0</v>
      </c>
      <c r="H2017" s="57">
        <f>IF(Q2016&gt;SetUp!$B$56,SetUp!$B$56,Q2016)</f>
        <v>0.14383715993276711</v>
      </c>
      <c r="I2017" s="57">
        <f t="shared" si="633"/>
        <v>0.90764481458971014</v>
      </c>
      <c r="J2017" s="57">
        <f>MIN(F2017,H2017,(1-EXP(-SetUp!$B$52*H2017/SetUp!$B$56))*F2017)</f>
        <v>6.8227326403102348E-2</v>
      </c>
      <c r="K2017" s="57">
        <f t="shared" si="620"/>
        <v>7.5609833529664758E-2</v>
      </c>
      <c r="L2017" s="57">
        <f>IF(I2017&lt;=0,0,MIN(SetUp!$B$50*I2017^SetUp!$B$55,I2017))</f>
        <v>1.7413633610083811E-2</v>
      </c>
      <c r="M2017" s="57">
        <f t="shared" si="621"/>
        <v>0.89023118097962628</v>
      </c>
      <c r="N2017" s="57">
        <f>IF(SetUp!$B$62=0,X2017,(B2017-E2017)*(1-(H2017/SetUp!$B$66/SetUp!$B$56)))</f>
        <v>0</v>
      </c>
      <c r="O2017" s="57">
        <f>K2017*SetUp!$B$65</f>
        <v>0</v>
      </c>
      <c r="P2017" s="57">
        <f>MIN(SetUp!$B$54*L2017^SetUp!$B$51,L2017)</f>
        <v>9.574984448048357E-3</v>
      </c>
      <c r="Q2017" s="57">
        <f t="shared" si="622"/>
        <v>7.5609833529664758E-2</v>
      </c>
      <c r="R2017" s="57">
        <f>IF((H2017+N2017-O2017)&gt;SetUp!$B$56,T2016+H2017+N2017-O2017-SetUp!$B$56,T2016)</f>
        <v>0</v>
      </c>
      <c r="S2017" s="57">
        <f>R2017*SetUp!$B$65</f>
        <v>0</v>
      </c>
      <c r="T2017" s="57">
        <f>IF((R2017-S2017)&lt;SetUp!$B$53,R2017-S2017,SetUp!$B$53)</f>
        <v>0</v>
      </c>
      <c r="U2017" s="57">
        <f t="shared" si="623"/>
        <v>0.89023118097962628</v>
      </c>
      <c r="V2017" s="57">
        <f>(L2017-P2017)/1000*SetUp!$B$13*1000000/SetUp!$B$48</f>
        <v>0.44584420227677962</v>
      </c>
      <c r="W2017" s="57">
        <f t="shared" si="634"/>
        <v>-5.8980598183211441E-17</v>
      </c>
      <c r="X2017" s="57">
        <f>MAX((SetUp!$B$56*(1-($H2017/SetUp!$B$56)^2)*TANH(($B2017-$D2017)/SetUp!$B$56))/(1+$H2017/SetUp!$B$56*TANH(($B2017-$D2017)/SetUp!$B$56)),0)</f>
        <v>0</v>
      </c>
      <c r="AP2017" s="64">
        <v>29537</v>
      </c>
      <c r="AQ2017" s="55">
        <v>11</v>
      </c>
      <c r="AR2017" s="55">
        <v>317</v>
      </c>
      <c r="AS2017" s="66">
        <f t="shared" si="624"/>
        <v>0</v>
      </c>
      <c r="AT2017" s="66">
        <f t="shared" si="625"/>
        <v>2.7693198008202784E-2</v>
      </c>
      <c r="AU2017" s="55" t="str">
        <f>IF(OR($AP2017&lt;SetUp!$B$97,$AP2017&gt;SetUp!$B$98),"Não","Sim")</f>
        <v>Não</v>
      </c>
      <c r="AV2017" s="68">
        <f t="shared" si="626"/>
        <v>0</v>
      </c>
      <c r="AW2017" s="68">
        <f t="shared" si="627"/>
        <v>0.16641273391241063</v>
      </c>
      <c r="AX2017" s="68">
        <f t="shared" si="628"/>
        <v>0</v>
      </c>
      <c r="AY2017" s="68">
        <f t="shared" si="629"/>
        <v>-1.5576268890677609</v>
      </c>
      <c r="AZ2017" s="68">
        <f t="shared" si="630"/>
        <v>2.7693198008202784E-2</v>
      </c>
      <c r="BA2017" s="68">
        <f t="shared" si="631"/>
        <v>0.16641273391241063</v>
      </c>
      <c r="BB2017" s="68">
        <f t="shared" si="632"/>
        <v>-1.5576268890677609</v>
      </c>
    </row>
    <row r="2018" spans="1:54" x14ac:dyDescent="0.3">
      <c r="A2018" s="64">
        <v>28680</v>
      </c>
      <c r="B2018" s="57">
        <v>1.7010000000000001</v>
      </c>
      <c r="C2018" s="57">
        <v>0.45300000000000001</v>
      </c>
      <c r="D2018" s="57">
        <v>3.4279999999999999</v>
      </c>
      <c r="E2018" s="57">
        <f t="shared" si="617"/>
        <v>1.7010000000000001</v>
      </c>
      <c r="F2018" s="57">
        <f t="shared" si="618"/>
        <v>1.7269999999999999</v>
      </c>
      <c r="G2018" s="57">
        <f t="shared" si="619"/>
        <v>0</v>
      </c>
      <c r="H2018" s="57">
        <f>IF(Q2017&gt;SetUp!$B$56,SetUp!$B$56,Q2017)</f>
        <v>7.5609833529664758E-2</v>
      </c>
      <c r="I2018" s="57">
        <f t="shared" si="633"/>
        <v>0.89023118097962628</v>
      </c>
      <c r="J2018" s="57">
        <f>MIN(F2018,H2018,(1-EXP(-SetUp!$B$52*H2018/SetUp!$B$56))*F2018)</f>
        <v>2.0282794272984891E-2</v>
      </c>
      <c r="K2018" s="57">
        <f t="shared" si="620"/>
        <v>5.5327039256679866E-2</v>
      </c>
      <c r="L2018" s="57">
        <f>IF(I2018&lt;=0,0,MIN(SetUp!$B$50*I2018^SetUp!$B$55,I2018))</f>
        <v>1.6860386288971008E-2</v>
      </c>
      <c r="M2018" s="57">
        <f t="shared" si="621"/>
        <v>0.87337079469065526</v>
      </c>
      <c r="N2018" s="57">
        <f>IF(SetUp!$B$62=0,X2018,(B2018-E2018)*(1-(H2018/SetUp!$B$66/SetUp!$B$56)))</f>
        <v>0</v>
      </c>
      <c r="O2018" s="57">
        <f>K2018*SetUp!$B$65</f>
        <v>0</v>
      </c>
      <c r="P2018" s="57">
        <f>MIN(SetUp!$B$54*L2018^SetUp!$B$51,L2018)</f>
        <v>9.2758717299424847E-3</v>
      </c>
      <c r="Q2018" s="57">
        <f t="shared" si="622"/>
        <v>5.5327039256679866E-2</v>
      </c>
      <c r="R2018" s="57">
        <f>IF((H2018+N2018-O2018)&gt;SetUp!$B$56,T2017+H2018+N2018-O2018-SetUp!$B$56,T2017)</f>
        <v>0</v>
      </c>
      <c r="S2018" s="57">
        <f>R2018*SetUp!$B$65</f>
        <v>0</v>
      </c>
      <c r="T2018" s="57">
        <f>IF((R2018-S2018)&lt;SetUp!$B$53,R2018-S2018,SetUp!$B$53)</f>
        <v>0</v>
      </c>
      <c r="U2018" s="57">
        <f t="shared" si="623"/>
        <v>0.87337079469065526</v>
      </c>
      <c r="V2018" s="57">
        <f>(L2018-P2018)/1000*SetUp!$B$13*1000000/SetUp!$B$48</f>
        <v>0.43138961488469268</v>
      </c>
      <c r="W2018" s="57">
        <f t="shared" si="634"/>
        <v>-7.9797279894933126E-17</v>
      </c>
      <c r="X2018" s="57">
        <f>MAX((SetUp!$B$56*(1-($H2018/SetUp!$B$56)^2)*TANH(($B2018-$D2018)/SetUp!$B$56))/(1+$H2018/SetUp!$B$56*TANH(($B2018-$D2018)/SetUp!$B$56)),0)</f>
        <v>0</v>
      </c>
      <c r="AP2018" s="64">
        <v>29538</v>
      </c>
      <c r="AQ2018" s="55">
        <v>11</v>
      </c>
      <c r="AR2018" s="55">
        <v>318</v>
      </c>
      <c r="AS2018" s="66">
        <f t="shared" si="624"/>
        <v>0</v>
      </c>
      <c r="AT2018" s="66">
        <f t="shared" si="625"/>
        <v>2.7388584878368503E-2</v>
      </c>
      <c r="AU2018" s="55" t="str">
        <f>IF(OR($AP2018&lt;SetUp!$B$97,$AP2018&gt;SetUp!$B$98),"Não","Sim")</f>
        <v>Não</v>
      </c>
      <c r="AV2018" s="68">
        <f t="shared" si="626"/>
        <v>0</v>
      </c>
      <c r="AW2018" s="68">
        <f t="shared" si="627"/>
        <v>0.16549496934459521</v>
      </c>
      <c r="AX2018" s="68">
        <f t="shared" si="628"/>
        <v>0</v>
      </c>
      <c r="AY2018" s="68">
        <f t="shared" si="629"/>
        <v>-1.5624304064241199</v>
      </c>
      <c r="AZ2018" s="68">
        <f t="shared" si="630"/>
        <v>2.7388584878368503E-2</v>
      </c>
      <c r="BA2018" s="68">
        <f t="shared" si="631"/>
        <v>0.16549496934459521</v>
      </c>
      <c r="BB2018" s="68">
        <f t="shared" si="632"/>
        <v>-1.5624304064241199</v>
      </c>
    </row>
    <row r="2019" spans="1:54" x14ac:dyDescent="0.3">
      <c r="A2019" s="64">
        <v>28681</v>
      </c>
      <c r="B2019" s="57">
        <v>4.6369999999999996</v>
      </c>
      <c r="C2019" s="57">
        <v>0.45300000000000001</v>
      </c>
      <c r="D2019" s="57">
        <v>3.4279999999999999</v>
      </c>
      <c r="E2019" s="57">
        <f t="shared" si="617"/>
        <v>3.4279999999999999</v>
      </c>
      <c r="F2019" s="57">
        <f t="shared" si="618"/>
        <v>0</v>
      </c>
      <c r="G2019" s="57">
        <f t="shared" si="619"/>
        <v>1.6443448359404478E-4</v>
      </c>
      <c r="H2019" s="57">
        <f>IF(Q2018&gt;SetUp!$B$56,SetUp!$B$56,Q2018)</f>
        <v>5.5327039256679866E-2</v>
      </c>
      <c r="I2019" s="57">
        <f t="shared" si="633"/>
        <v>0.87353522917424931</v>
      </c>
      <c r="J2019" s="57">
        <f>MIN(F2019,H2019,(1-EXP(-SetUp!$B$52*H2019/SetUp!$B$56))*F2019)</f>
        <v>0</v>
      </c>
      <c r="K2019" s="57">
        <f t="shared" si="620"/>
        <v>5.5327039256679866E-2</v>
      </c>
      <c r="L2019" s="57">
        <f>IF(I2019&lt;=0,0,MIN(SetUp!$B$50*I2019^SetUp!$B$55,I2019))</f>
        <v>1.6336670834715766E-2</v>
      </c>
      <c r="M2019" s="57">
        <f t="shared" si="621"/>
        <v>0.85719855833953351</v>
      </c>
      <c r="N2019" s="57">
        <f>IF(SetUp!$B$62=0,X2019,(B2019-E2019)*(1-(H2019/SetUp!$B$66/SetUp!$B$56)))</f>
        <v>1.2088355655164056</v>
      </c>
      <c r="O2019" s="57">
        <f>K2019*SetUp!$B$65</f>
        <v>0</v>
      </c>
      <c r="P2019" s="57">
        <f>MIN(SetUp!$B$54*L2019^SetUp!$B$51,L2019)</f>
        <v>8.9925715745360641E-3</v>
      </c>
      <c r="Q2019" s="57">
        <f t="shared" si="622"/>
        <v>1.2641626047730854</v>
      </c>
      <c r="R2019" s="57">
        <f>IF((H2019+N2019-O2019)&gt;SetUp!$B$56,T2018+H2019+N2019-O2019-SetUp!$B$56,T2018)</f>
        <v>0</v>
      </c>
      <c r="S2019" s="57">
        <f>R2019*SetUp!$B$65</f>
        <v>0</v>
      </c>
      <c r="T2019" s="57">
        <f>IF((R2019-S2019)&lt;SetUp!$B$53,R2019-S2019,SetUp!$B$53)</f>
        <v>0</v>
      </c>
      <c r="U2019" s="57">
        <f t="shared" si="623"/>
        <v>0.85719855833953351</v>
      </c>
      <c r="V2019" s="57">
        <f>(L2019-P2019)/1000*SetUp!$B$13*1000000/SetUp!$B$48</f>
        <v>0.41771534972564917</v>
      </c>
      <c r="W2019" s="57">
        <f t="shared" si="634"/>
        <v>8.3266726846886741E-17</v>
      </c>
      <c r="X2019" s="57">
        <f>MAX((SetUp!$B$56*(1-($H2019/SetUp!$B$56)^2)*TANH(($B2019-$D2019)/SetUp!$B$56))/(1+$H2019/SetUp!$B$56*TANH(($B2019-$D2019)/SetUp!$B$56)),0)</f>
        <v>1.2088355655164056</v>
      </c>
      <c r="AP2019" s="64">
        <v>29539</v>
      </c>
      <c r="AQ2019" s="55">
        <v>11</v>
      </c>
      <c r="AR2019" s="55">
        <v>319</v>
      </c>
      <c r="AS2019" s="66">
        <f t="shared" si="624"/>
        <v>0</v>
      </c>
      <c r="AT2019" s="66">
        <f t="shared" si="625"/>
        <v>2.708861641675827E-2</v>
      </c>
      <c r="AU2019" s="55" t="str">
        <f>IF(OR($AP2019&lt;SetUp!$B$97,$AP2019&gt;SetUp!$B$98),"Não","Sim")</f>
        <v>Não</v>
      </c>
      <c r="AV2019" s="68">
        <f t="shared" si="626"/>
        <v>0</v>
      </c>
      <c r="AW2019" s="68">
        <f t="shared" si="627"/>
        <v>0.16458619752809853</v>
      </c>
      <c r="AX2019" s="68">
        <f t="shared" si="628"/>
        <v>0</v>
      </c>
      <c r="AY2019" s="68">
        <f t="shared" si="629"/>
        <v>-1.5672131765065982</v>
      </c>
      <c r="AZ2019" s="68">
        <f t="shared" si="630"/>
        <v>2.708861641675827E-2</v>
      </c>
      <c r="BA2019" s="68">
        <f t="shared" si="631"/>
        <v>0.16458619752809853</v>
      </c>
      <c r="BB2019" s="68">
        <f t="shared" si="632"/>
        <v>-1.5672131765065982</v>
      </c>
    </row>
    <row r="2020" spans="1:54" x14ac:dyDescent="0.3">
      <c r="A2020" s="64">
        <v>28682</v>
      </c>
      <c r="B2020" s="57">
        <v>5.8280000000000003</v>
      </c>
      <c r="C2020" s="57">
        <v>0.45300000000000001</v>
      </c>
      <c r="D2020" s="57">
        <v>3.4279999999999999</v>
      </c>
      <c r="E2020" s="57">
        <f t="shared" si="617"/>
        <v>3.4279999999999999</v>
      </c>
      <c r="F2020" s="57">
        <f t="shared" si="618"/>
        <v>0</v>
      </c>
      <c r="G2020" s="57">
        <f t="shared" si="619"/>
        <v>3.8343766859982864E-3</v>
      </c>
      <c r="H2020" s="57">
        <f>IF(Q2019&gt;SetUp!$B$56,SetUp!$B$56,Q2019)</f>
        <v>1.2641626047730854</v>
      </c>
      <c r="I2020" s="57">
        <f t="shared" si="633"/>
        <v>0.8610329350255318</v>
      </c>
      <c r="J2020" s="57">
        <f>MIN(F2020,H2020,(1-EXP(-SetUp!$B$52*H2020/SetUp!$B$56))*F2020)</f>
        <v>0</v>
      </c>
      <c r="K2020" s="57">
        <f t="shared" si="620"/>
        <v>1.2641626047730854</v>
      </c>
      <c r="L2020" s="57">
        <f>IF(I2020&lt;=0,0,MIN(SetUp!$B$50*I2020^SetUp!$B$55,I2020))</f>
        <v>1.5948840839702071E-2</v>
      </c>
      <c r="M2020" s="57">
        <f t="shared" si="621"/>
        <v>0.84508409418582975</v>
      </c>
      <c r="N2020" s="57">
        <f>IF(SetUp!$B$62=0,X2020,(B2020-E2020)*(1-(H2020/SetUp!$B$66/SetUp!$B$56)))</f>
        <v>2.3961656233140021</v>
      </c>
      <c r="O2020" s="57">
        <f>K2020*SetUp!$B$65</f>
        <v>0</v>
      </c>
      <c r="P2020" s="57">
        <f>MIN(SetUp!$B$54*L2020^SetUp!$B$51,L2020)</f>
        <v>8.782678362629073E-3</v>
      </c>
      <c r="Q2020" s="57">
        <f t="shared" si="622"/>
        <v>3.6603282280870877</v>
      </c>
      <c r="R2020" s="57">
        <f>IF((H2020+N2020-O2020)&gt;SetUp!$B$56,T2019+H2020+N2020-O2020-SetUp!$B$56,T2019)</f>
        <v>0</v>
      </c>
      <c r="S2020" s="57">
        <f>R2020*SetUp!$B$65</f>
        <v>0</v>
      </c>
      <c r="T2020" s="57">
        <f>IF((R2020-S2020)&lt;SetUp!$B$53,R2020-S2020,SetUp!$B$53)</f>
        <v>0</v>
      </c>
      <c r="U2020" s="57">
        <f t="shared" si="623"/>
        <v>0.84508409418582975</v>
      </c>
      <c r="V2020" s="57">
        <f>(L2020-P2020)/1000*SetUp!$B$13*1000000/SetUp!$B$48</f>
        <v>0.40759471778001616</v>
      </c>
      <c r="W2020" s="57">
        <f t="shared" si="634"/>
        <v>-9.0205620750793969E-17</v>
      </c>
      <c r="X2020" s="57">
        <f>MAX((SetUp!$B$56*(1-($H2020/SetUp!$B$56)^2)*TANH(($B2020-$D2020)/SetUp!$B$56))/(1+$H2020/SetUp!$B$56*TANH(($B2020-$D2020)/SetUp!$B$56)),0)</f>
        <v>2.3961656233140021</v>
      </c>
      <c r="AP2020" s="64">
        <v>29540</v>
      </c>
      <c r="AQ2020" s="55">
        <v>11</v>
      </c>
      <c r="AR2020" s="55">
        <v>320</v>
      </c>
      <c r="AS2020" s="66">
        <f t="shared" si="624"/>
        <v>0</v>
      </c>
      <c r="AT2020" s="66">
        <f t="shared" si="625"/>
        <v>2.6793202196111192E-2</v>
      </c>
      <c r="AU2020" s="55" t="str">
        <f>IF(OR($AP2020&lt;SetUp!$B$97,$AP2020&gt;SetUp!$B$98),"Não","Sim")</f>
        <v>Não</v>
      </c>
      <c r="AV2020" s="68">
        <f t="shared" si="626"/>
        <v>0</v>
      </c>
      <c r="AW2020" s="68">
        <f t="shared" si="627"/>
        <v>0.16368629202261009</v>
      </c>
      <c r="AX2020" s="68">
        <f t="shared" si="628"/>
        <v>0</v>
      </c>
      <c r="AY2020" s="68">
        <f t="shared" si="629"/>
        <v>-1.5719753784786497</v>
      </c>
      <c r="AZ2020" s="68">
        <f t="shared" si="630"/>
        <v>2.6793202196111192E-2</v>
      </c>
      <c r="BA2020" s="68">
        <f t="shared" si="631"/>
        <v>0.16368629202261009</v>
      </c>
      <c r="BB2020" s="68">
        <f t="shared" si="632"/>
        <v>-1.5719753784786497</v>
      </c>
    </row>
    <row r="2021" spans="1:54" x14ac:dyDescent="0.3">
      <c r="A2021" s="64">
        <v>28683</v>
      </c>
      <c r="B2021" s="57">
        <v>1.9870000000000001</v>
      </c>
      <c r="C2021" s="57">
        <v>0.54600000000000004</v>
      </c>
      <c r="D2021" s="57">
        <v>3.4279999999999999</v>
      </c>
      <c r="E2021" s="57">
        <f t="shared" si="617"/>
        <v>1.9870000000000001</v>
      </c>
      <c r="F2021" s="57">
        <f t="shared" si="618"/>
        <v>1.4409999999999998</v>
      </c>
      <c r="G2021" s="57">
        <f t="shared" si="619"/>
        <v>0</v>
      </c>
      <c r="H2021" s="57">
        <f>IF(Q2020&gt;SetUp!$B$56,SetUp!$B$56,Q2020)</f>
        <v>3.6603282280870877</v>
      </c>
      <c r="I2021" s="57">
        <f t="shared" si="633"/>
        <v>0.84508409418582975</v>
      </c>
      <c r="J2021" s="57">
        <f>MIN(F2021,H2021,(1-EXP(-SetUp!$B$52*H2021/SetUp!$B$56))*F2021)</f>
        <v>0.62764610473677895</v>
      </c>
      <c r="K2021" s="57">
        <f t="shared" si="620"/>
        <v>3.032682123350309</v>
      </c>
      <c r="L2021" s="57">
        <f>IF(I2021&lt;=0,0,MIN(SetUp!$B$50*I2021^SetUp!$B$55,I2021))</f>
        <v>1.5459522078903824E-2</v>
      </c>
      <c r="M2021" s="57">
        <f t="shared" si="621"/>
        <v>0.82962457210692597</v>
      </c>
      <c r="N2021" s="57">
        <f>IF(SetUp!$B$62=0,X2021,(B2021-E2021)*(1-(H2021/SetUp!$B$66/SetUp!$B$56)))</f>
        <v>0</v>
      </c>
      <c r="O2021" s="57">
        <f>K2021*SetUp!$B$65</f>
        <v>0</v>
      </c>
      <c r="P2021" s="57">
        <f>MIN(SetUp!$B$54*L2021^SetUp!$B$51,L2021)</f>
        <v>8.5177353366592198E-3</v>
      </c>
      <c r="Q2021" s="57">
        <f t="shared" si="622"/>
        <v>3.032682123350309</v>
      </c>
      <c r="R2021" s="57">
        <f>IF((H2021+N2021-O2021)&gt;SetUp!$B$56,T2020+H2021+N2021-O2021-SetUp!$B$56,T2020)</f>
        <v>0</v>
      </c>
      <c r="S2021" s="57">
        <f>R2021*SetUp!$B$65</f>
        <v>0</v>
      </c>
      <c r="T2021" s="57">
        <f>IF((R2021-S2021)&lt;SetUp!$B$53,R2021-S2021,SetUp!$B$53)</f>
        <v>0</v>
      </c>
      <c r="U2021" s="57">
        <f t="shared" si="623"/>
        <v>0.82962457210692597</v>
      </c>
      <c r="V2021" s="57">
        <f>(L2021-P2021)/1000*SetUp!$B$13*1000000/SetUp!$B$48</f>
        <v>0.39483274585896971</v>
      </c>
      <c r="W2021" s="57">
        <f t="shared" si="634"/>
        <v>4.9266146717741321E-16</v>
      </c>
      <c r="X2021" s="57">
        <f>MAX((SetUp!$B$56*(1-($H2021/SetUp!$B$56)^2)*TANH(($B2021-$D2021)/SetUp!$B$56))/(1+$H2021/SetUp!$B$56*TANH(($B2021-$D2021)/SetUp!$B$56)),0)</f>
        <v>0</v>
      </c>
      <c r="AP2021" s="64">
        <v>29541</v>
      </c>
      <c r="AQ2021" s="55">
        <v>11</v>
      </c>
      <c r="AR2021" s="55">
        <v>321</v>
      </c>
      <c r="AS2021" s="66">
        <f t="shared" si="624"/>
        <v>0</v>
      </c>
      <c r="AT2021" s="66">
        <f t="shared" si="625"/>
        <v>0.10067052006030285</v>
      </c>
      <c r="AU2021" s="55" t="str">
        <f>IF(OR($AP2021&lt;SetUp!$B$97,$AP2021&gt;SetUp!$B$98),"Não","Sim")</f>
        <v>Não</v>
      </c>
      <c r="AV2021" s="68">
        <f t="shared" si="626"/>
        <v>0</v>
      </c>
      <c r="AW2021" s="68">
        <f t="shared" si="627"/>
        <v>0.31728618006509968</v>
      </c>
      <c r="AX2021" s="68">
        <f t="shared" si="628"/>
        <v>0</v>
      </c>
      <c r="AY2021" s="68">
        <f t="shared" si="629"/>
        <v>-0.99709768783307084</v>
      </c>
      <c r="AZ2021" s="68">
        <f t="shared" si="630"/>
        <v>0.10067052006030285</v>
      </c>
      <c r="BA2021" s="68">
        <f t="shared" si="631"/>
        <v>0.31728618006509968</v>
      </c>
      <c r="BB2021" s="68">
        <f t="shared" si="632"/>
        <v>-0.99709768783307084</v>
      </c>
    </row>
    <row r="2022" spans="1:54" x14ac:dyDescent="0.3">
      <c r="A2022" s="64">
        <v>28684</v>
      </c>
      <c r="B2022" s="57">
        <v>0.67400000000000004</v>
      </c>
      <c r="C2022" s="57">
        <v>1.048</v>
      </c>
      <c r="D2022" s="57">
        <v>3.4279999999999999</v>
      </c>
      <c r="E2022" s="57">
        <f t="shared" si="617"/>
        <v>0.67400000000000004</v>
      </c>
      <c r="F2022" s="57">
        <f t="shared" si="618"/>
        <v>2.754</v>
      </c>
      <c r="G2022" s="57">
        <f t="shared" si="619"/>
        <v>0</v>
      </c>
      <c r="H2022" s="57">
        <f>IF(Q2021&gt;SetUp!$B$56,SetUp!$B$56,Q2021)</f>
        <v>3.032682123350309</v>
      </c>
      <c r="I2022" s="57">
        <f t="shared" si="633"/>
        <v>0.82962457210692597</v>
      </c>
      <c r="J2022" s="57">
        <f>MIN(F2022,H2022,(1-EXP(-SetUp!$B$52*H2022/SetUp!$B$56))*F2022)</f>
        <v>1.0393691347438652</v>
      </c>
      <c r="K2022" s="57">
        <f t="shared" si="620"/>
        <v>1.9933129886064438</v>
      </c>
      <c r="L2022" s="57">
        <f>IF(I2022&lt;=0,0,MIN(SetUp!$B$50*I2022^SetUp!$B$55,I2022))</f>
        <v>1.4991054929636682E-2</v>
      </c>
      <c r="M2022" s="57">
        <f t="shared" si="621"/>
        <v>0.81463351717728927</v>
      </c>
      <c r="N2022" s="57">
        <f>IF(SetUp!$B$62=0,X2022,(B2022-E2022)*(1-(H2022/SetUp!$B$66/SetUp!$B$56)))</f>
        <v>0</v>
      </c>
      <c r="O2022" s="57">
        <f>K2022*SetUp!$B$65</f>
        <v>0</v>
      </c>
      <c r="P2022" s="57">
        <f>MIN(SetUp!$B$54*L2022^SetUp!$B$51,L2022)</f>
        <v>8.2639488077986302E-3</v>
      </c>
      <c r="Q2022" s="57">
        <f t="shared" si="622"/>
        <v>1.9933129886064438</v>
      </c>
      <c r="R2022" s="57">
        <f>IF((H2022+N2022-O2022)&gt;SetUp!$B$56,T2021+H2022+N2022-O2022-SetUp!$B$56,T2021)</f>
        <v>0</v>
      </c>
      <c r="S2022" s="57">
        <f>R2022*SetUp!$B$65</f>
        <v>0</v>
      </c>
      <c r="T2022" s="57">
        <f>IF((R2022-S2022)&lt;SetUp!$B$53,R2022-S2022,SetUp!$B$53)</f>
        <v>0</v>
      </c>
      <c r="U2022" s="57">
        <f t="shared" si="623"/>
        <v>0.81463351717728927</v>
      </c>
      <c r="V2022" s="57">
        <f>(L2022-P2022)/1000*SetUp!$B$13*1000000/SetUp!$B$48</f>
        <v>0.3826222095827691</v>
      </c>
      <c r="W2022" s="57">
        <f t="shared" si="634"/>
        <v>-3.5561831257524545E-16</v>
      </c>
      <c r="X2022" s="57">
        <f>MAX((SetUp!$B$56*(1-($H2022/SetUp!$B$56)^2)*TANH(($B2022-$D2022)/SetUp!$B$56))/(1+$H2022/SetUp!$B$56*TANH(($B2022-$D2022)/SetUp!$B$56)),0)</f>
        <v>0</v>
      </c>
      <c r="AP2022" s="64">
        <v>29542</v>
      </c>
      <c r="AQ2022" s="55">
        <v>11</v>
      </c>
      <c r="AR2022" s="55">
        <v>322</v>
      </c>
      <c r="AS2022" s="66">
        <f t="shared" si="624"/>
        <v>0.77</v>
      </c>
      <c r="AT2022" s="66">
        <f t="shared" si="625"/>
        <v>0.21867387903580779</v>
      </c>
      <c r="AU2022" s="55" t="str">
        <f>IF(OR($AP2022&lt;SetUp!$B$97,$AP2022&gt;SetUp!$B$98),"Não","Sim")</f>
        <v>Não</v>
      </c>
      <c r="AV2022" s="68">
        <f t="shared" si="626"/>
        <v>0.87749643873921224</v>
      </c>
      <c r="AW2022" s="68">
        <f t="shared" si="627"/>
        <v>0.46762578953240785</v>
      </c>
      <c r="AX2022" s="68">
        <f t="shared" si="628"/>
        <v>-0.11350927482751812</v>
      </c>
      <c r="AY2022" s="68">
        <f t="shared" si="629"/>
        <v>-0.66020309107358865</v>
      </c>
      <c r="AZ2022" s="68">
        <f t="shared" si="630"/>
        <v>-0.5513261209641922</v>
      </c>
      <c r="BA2022" s="68">
        <f t="shared" si="631"/>
        <v>-0.40987064920680438</v>
      </c>
      <c r="BB2022" s="68">
        <f t="shared" si="632"/>
        <v>-0.5466938162460705</v>
      </c>
    </row>
    <row r="2023" spans="1:54" x14ac:dyDescent="0.3">
      <c r="A2023" s="64">
        <v>28685</v>
      </c>
      <c r="B2023" s="57">
        <v>0.90400000000000003</v>
      </c>
      <c r="C2023" s="57">
        <v>0.90200000000000002</v>
      </c>
      <c r="D2023" s="57">
        <v>3.4279999999999999</v>
      </c>
      <c r="E2023" s="57">
        <f t="shared" si="617"/>
        <v>0.90400000000000003</v>
      </c>
      <c r="F2023" s="57">
        <f t="shared" si="618"/>
        <v>2.524</v>
      </c>
      <c r="G2023" s="57">
        <f t="shared" si="619"/>
        <v>0</v>
      </c>
      <c r="H2023" s="57">
        <f>IF(Q2022&gt;SetUp!$B$56,SetUp!$B$56,Q2022)</f>
        <v>1.9933129886064438</v>
      </c>
      <c r="I2023" s="57">
        <f t="shared" si="633"/>
        <v>0.81463351717728927</v>
      </c>
      <c r="J2023" s="57">
        <f>MIN(F2023,H2023,(1-EXP(-SetUp!$B$52*H2023/SetUp!$B$56))*F2023)</f>
        <v>0.67547173471300148</v>
      </c>
      <c r="K2023" s="57">
        <f t="shared" si="620"/>
        <v>1.3178412538934423</v>
      </c>
      <c r="L2023" s="57">
        <f>IF(I2023&lt;=0,0,MIN(SetUp!$B$50*I2023^SetUp!$B$55,I2023))</f>
        <v>1.4542307004631234E-2</v>
      </c>
      <c r="M2023" s="57">
        <f t="shared" si="621"/>
        <v>0.80009121017265805</v>
      </c>
      <c r="N2023" s="57">
        <f>IF(SetUp!$B$62=0,X2023,(B2023-E2023)*(1-(H2023/SetUp!$B$66/SetUp!$B$56)))</f>
        <v>0</v>
      </c>
      <c r="O2023" s="57">
        <f>K2023*SetUp!$B$65</f>
        <v>0</v>
      </c>
      <c r="P2023" s="57">
        <f>MIN(SetUp!$B$54*L2023^SetUp!$B$51,L2023)</f>
        <v>8.0207184194466107E-3</v>
      </c>
      <c r="Q2023" s="57">
        <f t="shared" si="622"/>
        <v>1.3178412538934423</v>
      </c>
      <c r="R2023" s="57">
        <f>IF((H2023+N2023-O2023)&gt;SetUp!$B$56,T2022+H2023+N2023-O2023-SetUp!$B$56,T2022)</f>
        <v>0</v>
      </c>
      <c r="S2023" s="57">
        <f>R2023*SetUp!$B$65</f>
        <v>0</v>
      </c>
      <c r="T2023" s="57">
        <f>IF((R2023-S2023)&lt;SetUp!$B$53,R2023-S2023,SetUp!$B$53)</f>
        <v>0</v>
      </c>
      <c r="U2023" s="57">
        <f t="shared" si="623"/>
        <v>0.80009121017265805</v>
      </c>
      <c r="V2023" s="57">
        <f>(L2023-P2023)/1000*SetUp!$B$13*1000000/SetUp!$B$48</f>
        <v>0.37093284827968664</v>
      </c>
      <c r="W2023" s="57">
        <f t="shared" si="634"/>
        <v>1.7347234759768071E-17</v>
      </c>
      <c r="X2023" s="57">
        <f>MAX((SetUp!$B$56*(1-($H2023/SetUp!$B$56)^2)*TANH(($B2023-$D2023)/SetUp!$B$56))/(1+$H2023/SetUp!$B$56*TANH(($B2023-$D2023)/SetUp!$B$56)),0)</f>
        <v>0</v>
      </c>
      <c r="AP2023" s="64">
        <v>29543</v>
      </c>
      <c r="AQ2023" s="55">
        <v>11</v>
      </c>
      <c r="AR2023" s="55">
        <v>323</v>
      </c>
      <c r="AS2023" s="66">
        <f t="shared" si="624"/>
        <v>1.788</v>
      </c>
      <c r="AT2023" s="66">
        <f t="shared" si="625"/>
        <v>0.21329899305108554</v>
      </c>
      <c r="AU2023" s="55" t="str">
        <f>IF(OR($AP2023&lt;SetUp!$B$97,$AP2023&gt;SetUp!$B$98),"Não","Sim")</f>
        <v>Não</v>
      </c>
      <c r="AV2023" s="68">
        <f t="shared" si="626"/>
        <v>1.3371611720357424</v>
      </c>
      <c r="AW2023" s="68">
        <f t="shared" si="627"/>
        <v>0.46184303940958721</v>
      </c>
      <c r="AX2023" s="68">
        <f t="shared" si="628"/>
        <v>0.25236751445989886</v>
      </c>
      <c r="AY2023" s="68">
        <f t="shared" si="629"/>
        <v>-0.67101119477743176</v>
      </c>
      <c r="AZ2023" s="68">
        <f t="shared" si="630"/>
        <v>-1.5747010069489145</v>
      </c>
      <c r="BA2023" s="68">
        <f t="shared" si="631"/>
        <v>-0.87531813262615521</v>
      </c>
      <c r="BB2023" s="68">
        <f t="shared" si="632"/>
        <v>-0.92337870923733067</v>
      </c>
    </row>
    <row r="2024" spans="1:54" x14ac:dyDescent="0.3">
      <c r="A2024" s="64">
        <v>28686</v>
      </c>
      <c r="B2024" s="57">
        <v>1.298</v>
      </c>
      <c r="C2024" s="57">
        <v>0.90200000000000002</v>
      </c>
      <c r="D2024" s="57">
        <v>3.4279999999999999</v>
      </c>
      <c r="E2024" s="57">
        <f t="shared" si="617"/>
        <v>1.298</v>
      </c>
      <c r="F2024" s="57">
        <f t="shared" si="618"/>
        <v>2.13</v>
      </c>
      <c r="G2024" s="57">
        <f t="shared" si="619"/>
        <v>0</v>
      </c>
      <c r="H2024" s="57">
        <f>IF(Q2023&gt;SetUp!$B$56,SetUp!$B$56,Q2023)</f>
        <v>1.3178412538934423</v>
      </c>
      <c r="I2024" s="57">
        <f t="shared" si="633"/>
        <v>0.80009121017265805</v>
      </c>
      <c r="J2024" s="57">
        <f>MIN(F2024,H2024,(1-EXP(-SetUp!$B$52*H2024/SetUp!$B$56))*F2024)</f>
        <v>0.39638420239318894</v>
      </c>
      <c r="K2024" s="57">
        <f t="shared" si="620"/>
        <v>0.92145705150025337</v>
      </c>
      <c r="L2024" s="57">
        <f>IF(I2024&lt;=0,0,MIN(SetUp!$B$50*I2024^SetUp!$B$55,I2024))</f>
        <v>1.4112220378139056E-2</v>
      </c>
      <c r="M2024" s="57">
        <f t="shared" si="621"/>
        <v>0.78597898979451897</v>
      </c>
      <c r="N2024" s="57">
        <f>IF(SetUp!$B$62=0,X2024,(B2024-E2024)*(1-(H2024/SetUp!$B$66/SetUp!$B$56)))</f>
        <v>0</v>
      </c>
      <c r="O2024" s="57">
        <f>K2024*SetUp!$B$65</f>
        <v>0</v>
      </c>
      <c r="P2024" s="57">
        <f>MIN(SetUp!$B$54*L2024^SetUp!$B$51,L2024)</f>
        <v>7.7874830011921336E-3</v>
      </c>
      <c r="Q2024" s="57">
        <f t="shared" si="622"/>
        <v>0.92145705150025337</v>
      </c>
      <c r="R2024" s="57">
        <f>IF((H2024+N2024-O2024)&gt;SetUp!$B$56,T2023+H2024+N2024-O2024-SetUp!$B$56,T2023)</f>
        <v>0</v>
      </c>
      <c r="S2024" s="57">
        <f>R2024*SetUp!$B$65</f>
        <v>0</v>
      </c>
      <c r="T2024" s="57">
        <f>IF((R2024-S2024)&lt;SetUp!$B$53,R2024-S2024,SetUp!$B$53)</f>
        <v>0</v>
      </c>
      <c r="U2024" s="57">
        <f t="shared" si="623"/>
        <v>0.78597898979451897</v>
      </c>
      <c r="V2024" s="57">
        <f>(L2024-P2024)/1000*SetUp!$B$13*1000000/SetUp!$B$48</f>
        <v>0.35973640765710774</v>
      </c>
      <c r="W2024" s="57">
        <f t="shared" si="634"/>
        <v>8.3266726846886741E-17</v>
      </c>
      <c r="X2024" s="57">
        <f>MAX((SetUp!$B$56*(1-($H2024/SetUp!$B$56)^2)*TANH(($B2024-$D2024)/SetUp!$B$56))/(1+$H2024/SetUp!$B$56*TANH(($B2024-$D2024)/SetUp!$B$56)),0)</f>
        <v>0</v>
      </c>
      <c r="AP2024" s="64">
        <v>29544</v>
      </c>
      <c r="AQ2024" s="55">
        <v>11</v>
      </c>
      <c r="AR2024" s="55">
        <v>324</v>
      </c>
      <c r="AS2024" s="66">
        <f t="shared" si="624"/>
        <v>0.45300000000000001</v>
      </c>
      <c r="AT2024" s="66">
        <f t="shared" si="625"/>
        <v>0.20810671112570586</v>
      </c>
      <c r="AU2024" s="55" t="str">
        <f>IF(OR($AP2024&lt;SetUp!$B$97,$AP2024&gt;SetUp!$B$98),"Não","Sim")</f>
        <v>Não</v>
      </c>
      <c r="AV2024" s="68">
        <f t="shared" si="626"/>
        <v>0.67305274681855365</v>
      </c>
      <c r="AW2024" s="68">
        <f t="shared" si="627"/>
        <v>0.45618714484924483</v>
      </c>
      <c r="AX2024" s="68">
        <f t="shared" si="628"/>
        <v>-0.34390179798716813</v>
      </c>
      <c r="AY2024" s="68">
        <f t="shared" si="629"/>
        <v>-0.68171391422438887</v>
      </c>
      <c r="AZ2024" s="68">
        <f t="shared" si="630"/>
        <v>-0.24489328887429415</v>
      </c>
      <c r="BA2024" s="68">
        <f t="shared" si="631"/>
        <v>-0.21686560196930882</v>
      </c>
      <c r="BB2024" s="68">
        <f t="shared" si="632"/>
        <v>-0.33781211623722074</v>
      </c>
    </row>
    <row r="2025" spans="1:54" x14ac:dyDescent="0.3">
      <c r="A2025" s="64">
        <v>28687</v>
      </c>
      <c r="B2025" s="57">
        <v>0.59299999999999997</v>
      </c>
      <c r="C2025" s="57">
        <v>0.70899999999999996</v>
      </c>
      <c r="D2025" s="57">
        <v>3.4279999999999999</v>
      </c>
      <c r="E2025" s="57">
        <f t="shared" si="617"/>
        <v>0.59299999999999997</v>
      </c>
      <c r="F2025" s="57">
        <f t="shared" si="618"/>
        <v>2.835</v>
      </c>
      <c r="G2025" s="57">
        <f t="shared" si="619"/>
        <v>0</v>
      </c>
      <c r="H2025" s="57">
        <f>IF(Q2024&gt;SetUp!$B$56,SetUp!$B$56,Q2024)</f>
        <v>0.92145705150025337</v>
      </c>
      <c r="I2025" s="57">
        <f t="shared" si="633"/>
        <v>0.78597898979451897</v>
      </c>
      <c r="J2025" s="57">
        <f>MIN(F2025,H2025,(1-EXP(-SetUp!$B$52*H2025/SetUp!$B$56))*F2025)</f>
        <v>0.38015340413980525</v>
      </c>
      <c r="K2025" s="57">
        <f t="shared" si="620"/>
        <v>0.54130364736044811</v>
      </c>
      <c r="L2025" s="57">
        <f>IF(I2025&lt;=0,0,MIN(SetUp!$B$50*I2025^SetUp!$B$55,I2025))</f>
        <v>1.3699805855244048E-2</v>
      </c>
      <c r="M2025" s="57">
        <f t="shared" si="621"/>
        <v>0.77227918393927497</v>
      </c>
      <c r="N2025" s="57">
        <f>IF(SetUp!$B$62=0,X2025,(B2025-E2025)*(1-(H2025/SetUp!$B$66/SetUp!$B$56)))</f>
        <v>0</v>
      </c>
      <c r="O2025" s="57">
        <f>K2025*SetUp!$B$65</f>
        <v>0</v>
      </c>
      <c r="P2025" s="57">
        <f>MIN(SetUp!$B$54*L2025^SetUp!$B$51,L2025)</f>
        <v>7.5637175715823034E-3</v>
      </c>
      <c r="Q2025" s="57">
        <f t="shared" si="622"/>
        <v>0.54130364736044811</v>
      </c>
      <c r="R2025" s="57">
        <f>IF((H2025+N2025-O2025)&gt;SetUp!$B$56,T2024+H2025+N2025-O2025-SetUp!$B$56,T2024)</f>
        <v>0</v>
      </c>
      <c r="S2025" s="57">
        <f>R2025*SetUp!$B$65</f>
        <v>0</v>
      </c>
      <c r="T2025" s="57">
        <f>IF((R2025-S2025)&lt;SetUp!$B$53,R2025-S2025,SetUp!$B$53)</f>
        <v>0</v>
      </c>
      <c r="U2025" s="57">
        <f t="shared" si="623"/>
        <v>0.77227918393927497</v>
      </c>
      <c r="V2025" s="57">
        <f>(L2025-P2025)/1000*SetUp!$B$13*1000000/SetUp!$B$48</f>
        <v>0.34900648432882253</v>
      </c>
      <c r="W2025" s="57">
        <f t="shared" si="634"/>
        <v>5.2041704279304213E-17</v>
      </c>
      <c r="X2025" s="57">
        <f>MAX((SetUp!$B$56*(1-($H2025/SetUp!$B$56)^2)*TANH(($B2025-$D2025)/SetUp!$B$56))/(1+$H2025/SetUp!$B$56*TANH(($B2025-$D2025)/SetUp!$B$56)),0)</f>
        <v>0</v>
      </c>
      <c r="AP2025" s="64">
        <v>29545</v>
      </c>
      <c r="AQ2025" s="55">
        <v>11</v>
      </c>
      <c r="AR2025" s="55">
        <v>325</v>
      </c>
      <c r="AS2025" s="66">
        <f t="shared" si="624"/>
        <v>0.21</v>
      </c>
      <c r="AT2025" s="66">
        <f t="shared" si="625"/>
        <v>0.20308914013714877</v>
      </c>
      <c r="AU2025" s="55" t="str">
        <f>IF(OR($AP2025&lt;SetUp!$B$97,$AP2025&gt;SetUp!$B$98),"Não","Sim")</f>
        <v>Não</v>
      </c>
      <c r="AV2025" s="68">
        <f t="shared" si="626"/>
        <v>0.45825756949558399</v>
      </c>
      <c r="AW2025" s="68">
        <f t="shared" si="627"/>
        <v>0.4506541247310944</v>
      </c>
      <c r="AX2025" s="68">
        <f t="shared" si="628"/>
        <v>-0.6777807052660807</v>
      </c>
      <c r="AY2025" s="68">
        <f t="shared" si="629"/>
        <v>-0.69231329916835238</v>
      </c>
      <c r="AZ2025" s="68">
        <f t="shared" si="630"/>
        <v>-6.9108598628512263E-3</v>
      </c>
      <c r="BA2025" s="68">
        <f t="shared" si="631"/>
        <v>-7.6034447644895975E-3</v>
      </c>
      <c r="BB2025" s="68">
        <f t="shared" si="632"/>
        <v>-1.4532593902271684E-2</v>
      </c>
    </row>
    <row r="2026" spans="1:54" x14ac:dyDescent="0.3">
      <c r="A2026" s="64">
        <v>28688</v>
      </c>
      <c r="B2026" s="57">
        <v>0.76200000000000001</v>
      </c>
      <c r="C2026" s="57">
        <v>1.1259999999999999</v>
      </c>
      <c r="D2026" s="57">
        <v>3.4279999999999999</v>
      </c>
      <c r="E2026" s="57">
        <f t="shared" si="617"/>
        <v>0.76200000000000001</v>
      </c>
      <c r="F2026" s="57">
        <f t="shared" si="618"/>
        <v>2.6659999999999999</v>
      </c>
      <c r="G2026" s="57">
        <f t="shared" si="619"/>
        <v>0</v>
      </c>
      <c r="H2026" s="57">
        <f>IF(Q2025&gt;SetUp!$B$56,SetUp!$B$56,Q2025)</f>
        <v>0.54130364736044811</v>
      </c>
      <c r="I2026" s="57">
        <f t="shared" si="633"/>
        <v>0.77227918393927497</v>
      </c>
      <c r="J2026" s="57">
        <f>MIN(F2026,H2026,(1-EXP(-SetUp!$B$52*H2026/SetUp!$B$56))*F2026)</f>
        <v>0.21621435998732261</v>
      </c>
      <c r="K2026" s="57">
        <f t="shared" si="620"/>
        <v>0.32508928737312548</v>
      </c>
      <c r="L2026" s="57">
        <f>IF(I2026&lt;=0,0,MIN(SetUp!$B$50*I2026^SetUp!$B$55,I2026))</f>
        <v>1.3304137745051898E-2</v>
      </c>
      <c r="M2026" s="57">
        <f t="shared" si="621"/>
        <v>0.75897504619422307</v>
      </c>
      <c r="N2026" s="57">
        <f>IF(SetUp!$B$62=0,X2026,(B2026-E2026)*(1-(H2026/SetUp!$B$66/SetUp!$B$56)))</f>
        <v>0</v>
      </c>
      <c r="O2026" s="57">
        <f>K2026*SetUp!$B$65</f>
        <v>0</v>
      </c>
      <c r="P2026" s="57">
        <f>MIN(SetUp!$B$54*L2026^SetUp!$B$51,L2026)</f>
        <v>7.3489306030324877E-3</v>
      </c>
      <c r="Q2026" s="57">
        <f t="shared" si="622"/>
        <v>0.32508928737312548</v>
      </c>
      <c r="R2026" s="57">
        <f>IF((H2026+N2026-O2026)&gt;SetUp!$B$56,T2025+H2026+N2026-O2026-SetUp!$B$56,T2025)</f>
        <v>0</v>
      </c>
      <c r="S2026" s="57">
        <f>R2026*SetUp!$B$65</f>
        <v>0</v>
      </c>
      <c r="T2026" s="57">
        <f>IF((R2026-S2026)&lt;SetUp!$B$53,R2026-S2026,SetUp!$B$53)</f>
        <v>0</v>
      </c>
      <c r="U2026" s="57">
        <f t="shared" si="623"/>
        <v>0.75897504619422307</v>
      </c>
      <c r="V2026" s="57">
        <f>(L2026-P2026)/1000*SetUp!$B$13*1000000/SetUp!$B$48</f>
        <v>0.33871838409172766</v>
      </c>
      <c r="W2026" s="57">
        <f t="shared" si="634"/>
        <v>-3.2959746043559335E-17</v>
      </c>
      <c r="X2026" s="57">
        <f>MAX((SetUp!$B$56*(1-($H2026/SetUp!$B$56)^2)*TANH(($B2026-$D2026)/SetUp!$B$56))/(1+$H2026/SetUp!$B$56*TANH(($B2026-$D2026)/SetUp!$B$56)),0)</f>
        <v>0</v>
      </c>
      <c r="AP2026" s="64">
        <v>29546</v>
      </c>
      <c r="AQ2026" s="55">
        <v>11</v>
      </c>
      <c r="AR2026" s="55">
        <v>326</v>
      </c>
      <c r="AS2026" s="66">
        <f t="shared" si="624"/>
        <v>0.14099999999999999</v>
      </c>
      <c r="AT2026" s="66">
        <f t="shared" si="625"/>
        <v>0.19823879999605168</v>
      </c>
      <c r="AU2026" s="55" t="str">
        <f>IF(OR($AP2026&lt;SetUp!$B$97,$AP2026&gt;SetUp!$B$98),"Não","Sim")</f>
        <v>Não</v>
      </c>
      <c r="AV2026" s="68">
        <f t="shared" si="626"/>
        <v>0.37549966711037175</v>
      </c>
      <c r="AW2026" s="68">
        <f t="shared" si="627"/>
        <v>0.44524015990929172</v>
      </c>
      <c r="AX2026" s="68">
        <f t="shared" si="628"/>
        <v>-0.8507808873446201</v>
      </c>
      <c r="AY2026" s="68">
        <f t="shared" si="629"/>
        <v>-0.70281133988584055</v>
      </c>
      <c r="AZ2026" s="68">
        <f t="shared" si="630"/>
        <v>5.7238799996051692E-2</v>
      </c>
      <c r="BA2026" s="68">
        <f t="shared" si="631"/>
        <v>6.9740492798919973E-2</v>
      </c>
      <c r="BB2026" s="68">
        <f t="shared" si="632"/>
        <v>0.14796954745877955</v>
      </c>
    </row>
    <row r="2027" spans="1:54" x14ac:dyDescent="0.3">
      <c r="A2027" s="64">
        <v>28689</v>
      </c>
      <c r="B2027" s="57">
        <v>4.1040000000000001</v>
      </c>
      <c r="C2027" s="57">
        <v>1.048</v>
      </c>
      <c r="D2027" s="57">
        <v>3.4279999999999999</v>
      </c>
      <c r="E2027" s="57">
        <f t="shared" si="617"/>
        <v>3.4279999999999999</v>
      </c>
      <c r="F2027" s="57">
        <f t="shared" si="618"/>
        <v>0</v>
      </c>
      <c r="G2027" s="57">
        <f t="shared" si="619"/>
        <v>7.8843155172703128E-5</v>
      </c>
      <c r="H2027" s="57">
        <f>IF(Q2026&gt;SetUp!$B$56,SetUp!$B$56,Q2026)</f>
        <v>0.32508928737312548</v>
      </c>
      <c r="I2027" s="57">
        <f t="shared" si="633"/>
        <v>0.75905388934939577</v>
      </c>
      <c r="J2027" s="57">
        <f>MIN(F2027,H2027,(1-EXP(-SetUp!$B$52*H2027/SetUp!$B$56))*F2027)</f>
        <v>0</v>
      </c>
      <c r="K2027" s="57">
        <f t="shared" si="620"/>
        <v>0.32508928737312548</v>
      </c>
      <c r="L2027" s="57">
        <f>IF(I2027&lt;=0,0,MIN(SetUp!$B$50*I2027^SetUp!$B$55,I2027))</f>
        <v>1.2926586824651209E-2</v>
      </c>
      <c r="M2027" s="57">
        <f t="shared" si="621"/>
        <v>0.74612730252474457</v>
      </c>
      <c r="N2027" s="57">
        <f>IF(SetUp!$B$62=0,X2027,(B2027-E2027)*(1-(H2027/SetUp!$B$66/SetUp!$B$56)))</f>
        <v>0.67592115684482745</v>
      </c>
      <c r="O2027" s="57">
        <f>K2027*SetUp!$B$65</f>
        <v>0</v>
      </c>
      <c r="P2027" s="57">
        <f>MIN(SetUp!$B$54*L2027^SetUp!$B$51,L2027)</f>
        <v>7.1438771714953586E-3</v>
      </c>
      <c r="Q2027" s="57">
        <f t="shared" si="622"/>
        <v>1.001010444217953</v>
      </c>
      <c r="R2027" s="57">
        <f>IF((H2027+N2027-O2027)&gt;SetUp!$B$56,T2026+H2027+N2027-O2027-SetUp!$B$56,T2026)</f>
        <v>0</v>
      </c>
      <c r="S2027" s="57">
        <f>R2027*SetUp!$B$65</f>
        <v>0</v>
      </c>
      <c r="T2027" s="57">
        <f>IF((R2027-S2027)&lt;SetUp!$B$53,R2027-S2027,SetUp!$B$53)</f>
        <v>0</v>
      </c>
      <c r="U2027" s="57">
        <f t="shared" si="623"/>
        <v>0.74612730252474457</v>
      </c>
      <c r="V2027" s="57">
        <f>(L2027-P2027)/1000*SetUp!$B$13*1000000/SetUp!$B$48</f>
        <v>0.32890712659986276</v>
      </c>
      <c r="W2027" s="57">
        <f t="shared" si="634"/>
        <v>-1.0061396160665481E-16</v>
      </c>
      <c r="X2027" s="57">
        <f>MAX((SetUp!$B$56*(1-($H2027/SetUp!$B$56)^2)*TANH(($B2027-$D2027)/SetUp!$B$56))/(1+$H2027/SetUp!$B$56*TANH(($B2027-$D2027)/SetUp!$B$56)),0)</f>
        <v>0.67592115684482745</v>
      </c>
      <c r="AP2027" s="64">
        <v>29547</v>
      </c>
      <c r="AQ2027" s="55">
        <v>11</v>
      </c>
      <c r="AR2027" s="55">
        <v>327</v>
      </c>
      <c r="AS2027" s="66">
        <f t="shared" si="624"/>
        <v>0.104</v>
      </c>
      <c r="AT2027" s="66">
        <f t="shared" si="625"/>
        <v>0.19354859833544227</v>
      </c>
      <c r="AU2027" s="55" t="str">
        <f>IF(OR($AP2027&lt;SetUp!$B$97,$AP2027&gt;SetUp!$B$98),"Não","Sim")</f>
        <v>Não</v>
      </c>
      <c r="AV2027" s="68">
        <f t="shared" si="626"/>
        <v>0.322490309931942</v>
      </c>
      <c r="AW2027" s="68">
        <f t="shared" si="627"/>
        <v>0.43994158513993908</v>
      </c>
      <c r="AX2027" s="68">
        <f t="shared" si="628"/>
        <v>-0.98296666070121963</v>
      </c>
      <c r="AY2027" s="68">
        <f t="shared" si="629"/>
        <v>-0.71320996946198345</v>
      </c>
      <c r="AZ2027" s="68">
        <f t="shared" si="630"/>
        <v>8.9548598335442278E-2</v>
      </c>
      <c r="BA2027" s="68">
        <f t="shared" si="631"/>
        <v>0.11745127520799709</v>
      </c>
      <c r="BB2027" s="68">
        <f t="shared" si="632"/>
        <v>0.26975669123923618</v>
      </c>
    </row>
    <row r="2028" spans="1:54" x14ac:dyDescent="0.3">
      <c r="A2028" s="64">
        <v>28690</v>
      </c>
      <c r="B2028" s="57">
        <v>3.2309999999999999</v>
      </c>
      <c r="C2028" s="57">
        <v>0.97299999999999998</v>
      </c>
      <c r="D2028" s="57">
        <v>3.4279999999999999</v>
      </c>
      <c r="E2028" s="57">
        <f t="shared" si="617"/>
        <v>3.2309999999999999</v>
      </c>
      <c r="F2028" s="57">
        <f t="shared" si="618"/>
        <v>0.19700000000000006</v>
      </c>
      <c r="G2028" s="57">
        <f t="shared" si="619"/>
        <v>0</v>
      </c>
      <c r="H2028" s="57">
        <f>IF(Q2027&gt;SetUp!$B$56,SetUp!$B$56,Q2027)</f>
        <v>1.001010444217953</v>
      </c>
      <c r="I2028" s="57">
        <f t="shared" si="633"/>
        <v>0.74612730252474457</v>
      </c>
      <c r="J2028" s="57">
        <f>MIN(F2028,H2028,(1-EXP(-SetUp!$B$52*H2028/SetUp!$B$56))*F2028)</f>
        <v>2.8523572000412091E-2</v>
      </c>
      <c r="K2028" s="57">
        <f t="shared" si="620"/>
        <v>0.97248687221754093</v>
      </c>
      <c r="L2028" s="57">
        <f>IF(I2028&lt;=0,0,MIN(SetUp!$B$50*I2028^SetUp!$B$55,I2028))</f>
        <v>1.2561776763968982E-2</v>
      </c>
      <c r="M2028" s="57">
        <f t="shared" si="621"/>
        <v>0.73356552576077561</v>
      </c>
      <c r="N2028" s="57">
        <f>IF(SetUp!$B$62=0,X2028,(B2028-E2028)*(1-(H2028/SetUp!$B$66/SetUp!$B$56)))</f>
        <v>0</v>
      </c>
      <c r="O2028" s="57">
        <f>K2028*SetUp!$B$65</f>
        <v>0</v>
      </c>
      <c r="P2028" s="57">
        <f>MIN(SetUp!$B$54*L2028^SetUp!$B$51,L2028)</f>
        <v>6.9456466961784289E-3</v>
      </c>
      <c r="Q2028" s="57">
        <f t="shared" si="622"/>
        <v>0.97248687221754093</v>
      </c>
      <c r="R2028" s="57">
        <f>IF((H2028+N2028-O2028)&gt;SetUp!$B$56,T2027+H2028+N2028-O2028-SetUp!$B$56,T2027)</f>
        <v>0</v>
      </c>
      <c r="S2028" s="57">
        <f>R2028*SetUp!$B$65</f>
        <v>0</v>
      </c>
      <c r="T2028" s="57">
        <f>IF((R2028-S2028)&lt;SetUp!$B$53,R2028-S2028,SetUp!$B$53)</f>
        <v>0</v>
      </c>
      <c r="U2028" s="57">
        <f t="shared" si="623"/>
        <v>0.73356552576077561</v>
      </c>
      <c r="V2028" s="57">
        <f>(L2028-P2028)/1000*SetUp!$B$13*1000000/SetUp!$B$48</f>
        <v>0.31943246574726469</v>
      </c>
      <c r="W2028" s="57">
        <f t="shared" si="634"/>
        <v>3.2612801348363973E-16</v>
      </c>
      <c r="X2028" s="57">
        <f>MAX((SetUp!$B$56*(1-($H2028/SetUp!$B$56)^2)*TANH(($B2028-$D2028)/SetUp!$B$56))/(1+$H2028/SetUp!$B$56*TANH(($B2028-$D2028)/SetUp!$B$56)),0)</f>
        <v>0</v>
      </c>
      <c r="AP2028" s="64">
        <v>29548</v>
      </c>
      <c r="AQ2028" s="55">
        <v>11</v>
      </c>
      <c r="AR2028" s="55">
        <v>328</v>
      </c>
      <c r="AS2028" s="66">
        <f t="shared" si="624"/>
        <v>7.4999999999999997E-2</v>
      </c>
      <c r="AT2028" s="66">
        <f t="shared" si="625"/>
        <v>0.18901180697378506</v>
      </c>
      <c r="AU2028" s="55" t="str">
        <f>IF(OR($AP2028&lt;SetUp!$B$97,$AP2028&gt;SetUp!$B$98),"Não","Sim")</f>
        <v>Não</v>
      </c>
      <c r="AV2028" s="68">
        <f t="shared" si="626"/>
        <v>0.27386127875258304</v>
      </c>
      <c r="AW2028" s="68">
        <f t="shared" si="627"/>
        <v>0.4347548814835609</v>
      </c>
      <c r="AX2028" s="68">
        <f t="shared" si="628"/>
        <v>-1.1249387366082999</v>
      </c>
      <c r="AY2028" s="68">
        <f t="shared" si="629"/>
        <v>-0.72351106596747694</v>
      </c>
      <c r="AZ2028" s="68">
        <f t="shared" si="630"/>
        <v>0.11401180697378506</v>
      </c>
      <c r="BA2028" s="68">
        <f t="shared" si="631"/>
        <v>0.16089360273097786</v>
      </c>
      <c r="BB2028" s="68">
        <f t="shared" si="632"/>
        <v>0.40142767064082296</v>
      </c>
    </row>
    <row r="2029" spans="1:54" x14ac:dyDescent="0.3">
      <c r="A2029" s="64">
        <v>28691</v>
      </c>
      <c r="B2029" s="57">
        <v>0.95199999999999996</v>
      </c>
      <c r="C2029" s="57">
        <v>0.83399999999999996</v>
      </c>
      <c r="D2029" s="57">
        <v>3.4279999999999999</v>
      </c>
      <c r="E2029" s="57">
        <f t="shared" si="617"/>
        <v>0.95199999999999996</v>
      </c>
      <c r="F2029" s="57">
        <f t="shared" si="618"/>
        <v>2.476</v>
      </c>
      <c r="G2029" s="57">
        <f t="shared" si="619"/>
        <v>0</v>
      </c>
      <c r="H2029" s="57">
        <f>IF(Q2028&gt;SetUp!$B$56,SetUp!$B$56,Q2028)</f>
        <v>0.97248687221754093</v>
      </c>
      <c r="I2029" s="57">
        <f t="shared" si="633"/>
        <v>0.73356552576077561</v>
      </c>
      <c r="J2029" s="57">
        <f>MIN(F2029,H2029,(1-EXP(-SetUp!$B$52*H2029/SetUp!$B$56))*F2029)</f>
        <v>0.34904095537300694</v>
      </c>
      <c r="K2029" s="57">
        <f t="shared" si="620"/>
        <v>0.62344591684453399</v>
      </c>
      <c r="L2029" s="57">
        <f>IF(I2029&lt;=0,0,MIN(SetUp!$B$50*I2029^SetUp!$B$55,I2029))</f>
        <v>1.2211275790773543E-2</v>
      </c>
      <c r="M2029" s="57">
        <f t="shared" si="621"/>
        <v>0.72135424997000208</v>
      </c>
      <c r="N2029" s="57">
        <f>IF(SetUp!$B$62=0,X2029,(B2029-E2029)*(1-(H2029/SetUp!$B$66/SetUp!$B$56)))</f>
        <v>0</v>
      </c>
      <c r="O2029" s="57">
        <f>K2029*SetUp!$B$65</f>
        <v>0</v>
      </c>
      <c r="P2029" s="57">
        <f>MIN(SetUp!$B$54*L2029^SetUp!$B$51,L2029)</f>
        <v>6.7550992438344332E-3</v>
      </c>
      <c r="Q2029" s="57">
        <f t="shared" si="622"/>
        <v>0.62344591684453399</v>
      </c>
      <c r="R2029" s="57">
        <f>IF((H2029+N2029-O2029)&gt;SetUp!$B$56,T2028+H2029+N2029-O2029-SetUp!$B$56,T2028)</f>
        <v>0</v>
      </c>
      <c r="S2029" s="57">
        <f>R2029*SetUp!$B$65</f>
        <v>0</v>
      </c>
      <c r="T2029" s="57">
        <f>IF((R2029-S2029)&lt;SetUp!$B$53,R2029-S2029,SetUp!$B$53)</f>
        <v>0</v>
      </c>
      <c r="U2029" s="57">
        <f t="shared" si="623"/>
        <v>0.72135424997000208</v>
      </c>
      <c r="V2029" s="57">
        <f>(L2029-P2029)/1000*SetUp!$B$13*1000000/SetUp!$B$48</f>
        <v>0.31033468009169957</v>
      </c>
      <c r="W2029" s="57">
        <f t="shared" si="634"/>
        <v>1.9081958235744878E-17</v>
      </c>
      <c r="X2029" s="57">
        <f>MAX((SetUp!$B$56*(1-($H2029/SetUp!$B$56)^2)*TANH(($B2029-$D2029)/SetUp!$B$56))/(1+$H2029/SetUp!$B$56*TANH(($B2029-$D2029)/SetUp!$B$56)),0)</f>
        <v>0</v>
      </c>
      <c r="AP2029" s="64">
        <v>29549</v>
      </c>
      <c r="AQ2029" s="55">
        <v>11</v>
      </c>
      <c r="AR2029" s="55">
        <v>329</v>
      </c>
      <c r="AS2029" s="66">
        <f t="shared" si="624"/>
        <v>6.3E-2</v>
      </c>
      <c r="AT2029" s="66">
        <f t="shared" si="625"/>
        <v>0.18462204001218585</v>
      </c>
      <c r="AU2029" s="55" t="str">
        <f>IF(OR($AP2029&lt;SetUp!$B$97,$AP2029&gt;SetUp!$B$98),"Não","Sim")</f>
        <v>Não</v>
      </c>
      <c r="AV2029" s="68">
        <f t="shared" si="626"/>
        <v>0.25099800796022265</v>
      </c>
      <c r="AW2029" s="68">
        <f t="shared" si="627"/>
        <v>0.42967666915040414</v>
      </c>
      <c r="AX2029" s="68">
        <f t="shared" si="628"/>
        <v>-1.2006594505464183</v>
      </c>
      <c r="AY2029" s="68">
        <f t="shared" si="629"/>
        <v>-0.73371645453269119</v>
      </c>
      <c r="AZ2029" s="68">
        <f t="shared" si="630"/>
        <v>0.12162204001218585</v>
      </c>
      <c r="BA2029" s="68">
        <f t="shared" si="631"/>
        <v>0.1786786611901815</v>
      </c>
      <c r="BB2029" s="68">
        <f t="shared" si="632"/>
        <v>0.46694299601372713</v>
      </c>
    </row>
    <row r="2030" spans="1:54" x14ac:dyDescent="0.3">
      <c r="A2030" s="64">
        <v>28692</v>
      </c>
      <c r="B2030" s="57">
        <v>0.99199999999999999</v>
      </c>
      <c r="C2030" s="57">
        <v>0.77</v>
      </c>
      <c r="D2030" s="57">
        <v>3.4279999999999999</v>
      </c>
      <c r="E2030" s="57">
        <f t="shared" si="617"/>
        <v>0.99199999999999999</v>
      </c>
      <c r="F2030" s="57">
        <f t="shared" si="618"/>
        <v>2.4359999999999999</v>
      </c>
      <c r="G2030" s="57">
        <f t="shared" si="619"/>
        <v>0</v>
      </c>
      <c r="H2030" s="57">
        <f>IF(Q2029&gt;SetUp!$B$56,SetUp!$B$56,Q2029)</f>
        <v>0.62344591684453399</v>
      </c>
      <c r="I2030" s="57">
        <f t="shared" si="633"/>
        <v>0.72135424997000208</v>
      </c>
      <c r="J2030" s="57">
        <f>MIN(F2030,H2030,(1-EXP(-SetUp!$B$52*H2030/SetUp!$B$56))*F2030)</f>
        <v>0.22610738170875236</v>
      </c>
      <c r="K2030" s="57">
        <f t="shared" si="620"/>
        <v>0.39733853513578166</v>
      </c>
      <c r="L2030" s="57">
        <f>IF(I2030&lt;=0,0,MIN(SetUp!$B$50*I2030^SetUp!$B$55,I2030))</f>
        <v>1.1874368138773692E-2</v>
      </c>
      <c r="M2030" s="57">
        <f t="shared" si="621"/>
        <v>0.70947988183122834</v>
      </c>
      <c r="N2030" s="57">
        <f>IF(SetUp!$B$62=0,X2030,(B2030-E2030)*(1-(H2030/SetUp!$B$66/SetUp!$B$56)))</f>
        <v>0</v>
      </c>
      <c r="O2030" s="57">
        <f>K2030*SetUp!$B$65</f>
        <v>0</v>
      </c>
      <c r="P2030" s="57">
        <f>MIN(SetUp!$B$54*L2030^SetUp!$B$51,L2030)</f>
        <v>6.5718540069265837E-3</v>
      </c>
      <c r="Q2030" s="57">
        <f t="shared" si="622"/>
        <v>0.39733853513578166</v>
      </c>
      <c r="R2030" s="57">
        <f>IF((H2030+N2030-O2030)&gt;SetUp!$B$56,T2029+H2030+N2030-O2030-SetUp!$B$56,T2029)</f>
        <v>0</v>
      </c>
      <c r="S2030" s="57">
        <f>R2030*SetUp!$B$65</f>
        <v>0</v>
      </c>
      <c r="T2030" s="57">
        <f>IF((R2030-S2030)&lt;SetUp!$B$53,R2030-S2030,SetUp!$B$53)</f>
        <v>0</v>
      </c>
      <c r="U2030" s="57">
        <f t="shared" si="623"/>
        <v>0.70947988183122834</v>
      </c>
      <c r="V2030" s="57">
        <f>(L2030-P2030)/1000*SetUp!$B$13*1000000/SetUp!$B$48</f>
        <v>0.3015947179553119</v>
      </c>
      <c r="W2030" s="57">
        <f t="shared" si="634"/>
        <v>-2.4112656316077619E-16</v>
      </c>
      <c r="X2030" s="57">
        <f>MAX((SetUp!$B$56*(1-($H2030/SetUp!$B$56)^2)*TANH(($B2030-$D2030)/SetUp!$B$56))/(1+$H2030/SetUp!$B$56*TANH(($B2030-$D2030)/SetUp!$B$56)),0)</f>
        <v>0</v>
      </c>
      <c r="AP2030" s="64">
        <v>29550</v>
      </c>
      <c r="AQ2030" s="55">
        <v>11</v>
      </c>
      <c r="AR2030" s="55">
        <v>330</v>
      </c>
      <c r="AS2030" s="66">
        <f t="shared" si="624"/>
        <v>6.3E-2</v>
      </c>
      <c r="AT2030" s="66">
        <f t="shared" si="625"/>
        <v>0.18037323343827874</v>
      </c>
      <c r="AU2030" s="55" t="str">
        <f>IF(OR($AP2030&lt;SetUp!$B$97,$AP2030&gt;SetUp!$B$98),"Não","Sim")</f>
        <v>Não</v>
      </c>
      <c r="AV2030" s="68">
        <f t="shared" si="626"/>
        <v>0.25099800796022265</v>
      </c>
      <c r="AW2030" s="68">
        <f t="shared" si="627"/>
        <v>0.42470370075886876</v>
      </c>
      <c r="AX2030" s="68">
        <f t="shared" si="628"/>
        <v>-1.2006594505464183</v>
      </c>
      <c r="AY2030" s="68">
        <f t="shared" si="629"/>
        <v>-0.74382790932472498</v>
      </c>
      <c r="AZ2030" s="68">
        <f t="shared" si="630"/>
        <v>0.11737323343827874</v>
      </c>
      <c r="BA2030" s="68">
        <f t="shared" si="631"/>
        <v>0.17370569279864612</v>
      </c>
      <c r="BB2030" s="68">
        <f t="shared" si="632"/>
        <v>0.45683154122169334</v>
      </c>
    </row>
    <row r="2031" spans="1:54" x14ac:dyDescent="0.3">
      <c r="A2031" s="64">
        <v>28693</v>
      </c>
      <c r="B2031" s="57">
        <v>0.47199999999999998</v>
      </c>
      <c r="C2031" s="57">
        <v>0.65200000000000002</v>
      </c>
      <c r="D2031" s="57">
        <v>3.4279999999999999</v>
      </c>
      <c r="E2031" s="57">
        <f t="shared" si="617"/>
        <v>0.47199999999999998</v>
      </c>
      <c r="F2031" s="57">
        <f t="shared" si="618"/>
        <v>2.956</v>
      </c>
      <c r="G2031" s="57">
        <f t="shared" si="619"/>
        <v>0</v>
      </c>
      <c r="H2031" s="57">
        <f>IF(Q2030&gt;SetUp!$B$56,SetUp!$B$56,Q2030)</f>
        <v>0.39733853513578166</v>
      </c>
      <c r="I2031" s="57">
        <f t="shared" si="633"/>
        <v>0.70947988183122834</v>
      </c>
      <c r="J2031" s="57">
        <f>MIN(F2031,H2031,(1-EXP(-SetUp!$B$52*H2031/SetUp!$B$56))*F2031)</f>
        <v>0.17793995944049454</v>
      </c>
      <c r="K2031" s="57">
        <f t="shared" si="620"/>
        <v>0.21939857569528712</v>
      </c>
      <c r="L2031" s="57">
        <f>IF(I2031&lt;=0,0,MIN(SetUp!$B$50*I2031^SetUp!$B$55,I2031))</f>
        <v>1.155038142617062E-2</v>
      </c>
      <c r="M2031" s="57">
        <f t="shared" si="621"/>
        <v>0.69792950040505775</v>
      </c>
      <c r="N2031" s="57">
        <f>IF(SetUp!$B$62=0,X2031,(B2031-E2031)*(1-(H2031/SetUp!$B$66/SetUp!$B$56)))</f>
        <v>0</v>
      </c>
      <c r="O2031" s="57">
        <f>K2031*SetUp!$B$65</f>
        <v>0</v>
      </c>
      <c r="P2031" s="57">
        <f>MIN(SetUp!$B$54*L2031^SetUp!$B$51,L2031)</f>
        <v>6.395553088869352E-3</v>
      </c>
      <c r="Q2031" s="57">
        <f t="shared" si="622"/>
        <v>0.21939857569528712</v>
      </c>
      <c r="R2031" s="57">
        <f>IF((H2031+N2031-O2031)&gt;SetUp!$B$56,T2030+H2031+N2031-O2031-SetUp!$B$56,T2030)</f>
        <v>0</v>
      </c>
      <c r="S2031" s="57">
        <f>R2031*SetUp!$B$65</f>
        <v>0</v>
      </c>
      <c r="T2031" s="57">
        <f>IF((R2031-S2031)&lt;SetUp!$B$53,R2031-S2031,SetUp!$B$53)</f>
        <v>0</v>
      </c>
      <c r="U2031" s="57">
        <f t="shared" si="623"/>
        <v>0.69792950040505775</v>
      </c>
      <c r="V2031" s="57">
        <f>(L2031-P2031)/1000*SetUp!$B$13*1000000/SetUp!$B$48</f>
        <v>0.29319469214782889</v>
      </c>
      <c r="W2031" s="57">
        <f t="shared" si="634"/>
        <v>0</v>
      </c>
      <c r="X2031" s="57">
        <f>MAX((SetUp!$B$56*(1-($H2031/SetUp!$B$56)^2)*TANH(($B2031-$D2031)/SetUp!$B$56))/(1+$H2031/SetUp!$B$56*TANH(($B2031-$D2031)/SetUp!$B$56)),0)</f>
        <v>0</v>
      </c>
      <c r="AP2031" s="64">
        <v>29551</v>
      </c>
      <c r="AQ2031" s="55">
        <v>11</v>
      </c>
      <c r="AR2031" s="55">
        <v>331</v>
      </c>
      <c r="AS2031" s="66">
        <f t="shared" si="624"/>
        <v>6.3E-2</v>
      </c>
      <c r="AT2031" s="66">
        <f t="shared" si="625"/>
        <v>0.17625962612033769</v>
      </c>
      <c r="AU2031" s="55" t="str">
        <f>IF(OR($AP2031&lt;SetUp!$B$97,$AP2031&gt;SetUp!$B$98),"Não","Sim")</f>
        <v>Não</v>
      </c>
      <c r="AV2031" s="68">
        <f t="shared" si="626"/>
        <v>0.25099800796022265</v>
      </c>
      <c r="AW2031" s="68">
        <f t="shared" si="627"/>
        <v>0.41983285497961886</v>
      </c>
      <c r="AX2031" s="68">
        <f t="shared" si="628"/>
        <v>-1.2006594505464183</v>
      </c>
      <c r="AY2031" s="68">
        <f t="shared" si="629"/>
        <v>-0.75384715543281722</v>
      </c>
      <c r="AZ2031" s="68">
        <f t="shared" si="630"/>
        <v>0.11325962612033769</v>
      </c>
      <c r="BA2031" s="68">
        <f t="shared" si="631"/>
        <v>0.16883484701939622</v>
      </c>
      <c r="BB2031" s="68">
        <f t="shared" si="632"/>
        <v>0.4468122951136011</v>
      </c>
    </row>
    <row r="2032" spans="1:54" x14ac:dyDescent="0.3">
      <c r="A2032" s="64">
        <v>28694</v>
      </c>
      <c r="B2032" s="57">
        <v>0.374</v>
      </c>
      <c r="C2032" s="57">
        <v>0.65200000000000002</v>
      </c>
      <c r="D2032" s="57">
        <v>3.4279999999999999</v>
      </c>
      <c r="E2032" s="57">
        <f t="shared" si="617"/>
        <v>0.374</v>
      </c>
      <c r="F2032" s="57">
        <f t="shared" si="618"/>
        <v>3.0539999999999998</v>
      </c>
      <c r="G2032" s="57">
        <f t="shared" si="619"/>
        <v>0</v>
      </c>
      <c r="H2032" s="57">
        <f>IF(Q2031&gt;SetUp!$B$56,SetUp!$B$56,Q2031)</f>
        <v>0.21939857569528712</v>
      </c>
      <c r="I2032" s="57">
        <f t="shared" si="633"/>
        <v>0.69792950040505775</v>
      </c>
      <c r="J2032" s="57">
        <f>MIN(F2032,H2032,(1-EXP(-SetUp!$B$52*H2032/SetUp!$B$56))*F2032)</f>
        <v>0.10292007585372684</v>
      </c>
      <c r="K2032" s="57">
        <f t="shared" si="620"/>
        <v>0.11647849984156028</v>
      </c>
      <c r="L2032" s="57">
        <f>IF(I2032&lt;=0,0,MIN(SetUp!$B$50*I2032^SetUp!$B$55,I2032))</f>
        <v>1.1238683575544637E-2</v>
      </c>
      <c r="M2032" s="57">
        <f t="shared" si="621"/>
        <v>0.68669081682951316</v>
      </c>
      <c r="N2032" s="57">
        <f>IF(SetUp!$B$62=0,X2032,(B2032-E2032)*(1-(H2032/SetUp!$B$66/SetUp!$B$56)))</f>
        <v>0</v>
      </c>
      <c r="O2032" s="57">
        <f>K2032*SetUp!$B$65</f>
        <v>0</v>
      </c>
      <c r="P2032" s="57">
        <f>MIN(SetUp!$B$54*L2032^SetUp!$B$51,L2032)</f>
        <v>6.225859887531768E-3</v>
      </c>
      <c r="Q2032" s="57">
        <f t="shared" si="622"/>
        <v>0.11647849984156028</v>
      </c>
      <c r="R2032" s="57">
        <f>IF((H2032+N2032-O2032)&gt;SetUp!$B$56,T2031+H2032+N2032-O2032-SetUp!$B$56,T2031)</f>
        <v>0</v>
      </c>
      <c r="S2032" s="57">
        <f>R2032*SetUp!$B$65</f>
        <v>0</v>
      </c>
      <c r="T2032" s="57">
        <f>IF((R2032-S2032)&lt;SetUp!$B$53,R2032-S2032,SetUp!$B$53)</f>
        <v>0</v>
      </c>
      <c r="U2032" s="57">
        <f t="shared" si="623"/>
        <v>0.68669081682951316</v>
      </c>
      <c r="V2032" s="57">
        <f>(L2032-P2032)/1000*SetUp!$B$13*1000000/SetUp!$B$48</f>
        <v>0.2851177967194411</v>
      </c>
      <c r="W2032" s="57">
        <f t="shared" si="634"/>
        <v>2.6020852139652106E-17</v>
      </c>
      <c r="X2032" s="57">
        <f>MAX((SetUp!$B$56*(1-($H2032/SetUp!$B$56)^2)*TANH(($B2032-$D2032)/SetUp!$B$56))/(1+$H2032/SetUp!$B$56*TANH(($B2032-$D2032)/SetUp!$B$56)),0)</f>
        <v>0</v>
      </c>
      <c r="AP2032" s="64">
        <v>29552</v>
      </c>
      <c r="AQ2032" s="55">
        <v>11</v>
      </c>
      <c r="AR2032" s="55">
        <v>332</v>
      </c>
      <c r="AS2032" s="66">
        <f t="shared" si="624"/>
        <v>5.6000000000000001E-2</v>
      </c>
      <c r="AT2032" s="66">
        <f t="shared" si="625"/>
        <v>0.17227574208513852</v>
      </c>
      <c r="AU2032" s="55" t="str">
        <f>IF(OR($AP2032&lt;SetUp!$B$97,$AP2032&gt;SetUp!$B$98),"Não","Sim")</f>
        <v>Não</v>
      </c>
      <c r="AV2032" s="68">
        <f t="shared" si="626"/>
        <v>0.23664319132398465</v>
      </c>
      <c r="AW2032" s="68">
        <f t="shared" si="627"/>
        <v>0.41506113053999472</v>
      </c>
      <c r="AX2032" s="68">
        <f t="shared" si="628"/>
        <v>-1.2518119729937995</v>
      </c>
      <c r="AY2032" s="68">
        <f t="shared" si="629"/>
        <v>-0.76377587066716079</v>
      </c>
      <c r="AZ2032" s="68">
        <f t="shared" si="630"/>
        <v>0.11627574208513852</v>
      </c>
      <c r="BA2032" s="68">
        <f t="shared" si="631"/>
        <v>0.17841793921601007</v>
      </c>
      <c r="BB2032" s="68">
        <f t="shared" si="632"/>
        <v>0.48803610232663874</v>
      </c>
    </row>
    <row r="2033" spans="1:54" x14ac:dyDescent="0.3">
      <c r="A2033" s="64">
        <v>28695</v>
      </c>
      <c r="B2033" s="57">
        <v>0.79600000000000004</v>
      </c>
      <c r="C2033" s="57">
        <v>0.59699999999999998</v>
      </c>
      <c r="D2033" s="57">
        <v>3.4279999999999999</v>
      </c>
      <c r="E2033" s="57">
        <f t="shared" si="617"/>
        <v>0.79600000000000004</v>
      </c>
      <c r="F2033" s="57">
        <f t="shared" si="618"/>
        <v>2.6319999999999997</v>
      </c>
      <c r="G2033" s="57">
        <f t="shared" si="619"/>
        <v>0</v>
      </c>
      <c r="H2033" s="57">
        <f>IF(Q2032&gt;SetUp!$B$56,SetUp!$B$56,Q2032)</f>
        <v>0.11647849984156028</v>
      </c>
      <c r="I2033" s="57">
        <f t="shared" si="633"/>
        <v>0.68669081682951316</v>
      </c>
      <c r="J2033" s="57">
        <f>MIN(F2033,H2033,(1-EXP(-SetUp!$B$52*H2033/SetUp!$B$56))*F2033)</f>
        <v>4.7468514889396594E-2</v>
      </c>
      <c r="K2033" s="57">
        <f t="shared" si="620"/>
        <v>6.9009984952163678E-2</v>
      </c>
      <c r="L2033" s="57">
        <f>IF(I2033&lt;=0,0,MIN(SetUp!$B$50*I2033^SetUp!$B$55,I2033))</f>
        <v>1.0938679983763536E-2</v>
      </c>
      <c r="M2033" s="57">
        <f t="shared" si="621"/>
        <v>0.67575213684574964</v>
      </c>
      <c r="N2033" s="57">
        <f>IF(SetUp!$B$62=0,X2033,(B2033-E2033)*(1-(H2033/SetUp!$B$66/SetUp!$B$56)))</f>
        <v>0</v>
      </c>
      <c r="O2033" s="57">
        <f>K2033*SetUp!$B$65</f>
        <v>0</v>
      </c>
      <c r="P2033" s="57">
        <f>MIN(SetUp!$B$54*L2033^SetUp!$B$51,L2033)</f>
        <v>6.062457609258577E-3</v>
      </c>
      <c r="Q2033" s="57">
        <f t="shared" si="622"/>
        <v>6.9009984952163678E-2</v>
      </c>
      <c r="R2033" s="57">
        <f>IF((H2033+N2033-O2033)&gt;SetUp!$B$56,T2032+H2033+N2033-O2033-SetUp!$B$56,T2032)</f>
        <v>0</v>
      </c>
      <c r="S2033" s="57">
        <f>R2033*SetUp!$B$65</f>
        <v>0</v>
      </c>
      <c r="T2033" s="57">
        <f>IF((R2033-S2033)&lt;SetUp!$B$53,R2033-S2033,SetUp!$B$53)</f>
        <v>0</v>
      </c>
      <c r="U2033" s="57">
        <f t="shared" si="623"/>
        <v>0.67575213684574964</v>
      </c>
      <c r="V2033" s="57">
        <f>(L2033-P2033)/1000*SetUp!$B$13*1000000/SetUp!$B$48</f>
        <v>0.27734823051078072</v>
      </c>
      <c r="W2033" s="57">
        <f t="shared" si="634"/>
        <v>-2.0816681711721685E-17</v>
      </c>
      <c r="X2033" s="57">
        <f>MAX((SetUp!$B$56*(1-($H2033/SetUp!$B$56)^2)*TANH(($B2033-$D2033)/SetUp!$B$56))/(1+$H2033/SetUp!$B$56*TANH(($B2033-$D2033)/SetUp!$B$56)),0)</f>
        <v>0</v>
      </c>
      <c r="AP2033" s="64">
        <v>29553</v>
      </c>
      <c r="AQ2033" s="55">
        <v>11</v>
      </c>
      <c r="AR2033" s="55">
        <v>333</v>
      </c>
      <c r="AS2033" s="66">
        <f t="shared" si="624"/>
        <v>0.04</v>
      </c>
      <c r="AT2033" s="66">
        <f t="shared" si="625"/>
        <v>0.16841637398211826</v>
      </c>
      <c r="AU2033" s="55" t="str">
        <f>IF(OR($AP2033&lt;SetUp!$B$97,$AP2033&gt;SetUp!$B$98),"Não","Sim")</f>
        <v>Não</v>
      </c>
      <c r="AV2033" s="68">
        <f t="shared" si="626"/>
        <v>0.2</v>
      </c>
      <c r="AW2033" s="68">
        <f t="shared" si="627"/>
        <v>0.41038564056521065</v>
      </c>
      <c r="AX2033" s="68">
        <f t="shared" si="628"/>
        <v>-1.3979400086720375</v>
      </c>
      <c r="AY2033" s="68">
        <f t="shared" si="629"/>
        <v>-0.77361568727588204</v>
      </c>
      <c r="AZ2033" s="68">
        <f t="shared" si="630"/>
        <v>0.12841637398211825</v>
      </c>
      <c r="BA2033" s="68">
        <f t="shared" si="631"/>
        <v>0.21038564056521064</v>
      </c>
      <c r="BB2033" s="68">
        <f t="shared" si="632"/>
        <v>0.62432432139615546</v>
      </c>
    </row>
    <row r="2034" spans="1:54" x14ac:dyDescent="0.3">
      <c r="A2034" s="64">
        <v>28696</v>
      </c>
      <c r="B2034" s="57">
        <v>0.82599999999999996</v>
      </c>
      <c r="C2034" s="57">
        <v>0.498</v>
      </c>
      <c r="D2034" s="57">
        <v>3.4279999999999999</v>
      </c>
      <c r="E2034" s="57">
        <f t="shared" si="617"/>
        <v>0.82599999999999996</v>
      </c>
      <c r="F2034" s="57">
        <f t="shared" si="618"/>
        <v>2.6019999999999999</v>
      </c>
      <c r="G2034" s="57">
        <f t="shared" si="619"/>
        <v>0</v>
      </c>
      <c r="H2034" s="57">
        <f>IF(Q2033&gt;SetUp!$B$56,SetUp!$B$56,Q2033)</f>
        <v>6.9009984952163678E-2</v>
      </c>
      <c r="I2034" s="57">
        <f t="shared" si="633"/>
        <v>0.67575213684574964</v>
      </c>
      <c r="J2034" s="57">
        <f>MIN(F2034,H2034,(1-EXP(-SetUp!$B$52*H2034/SetUp!$B$56))*F2034)</f>
        <v>2.7906148273247201E-2</v>
      </c>
      <c r="K2034" s="57">
        <f t="shared" si="620"/>
        <v>4.1103836678916476E-2</v>
      </c>
      <c r="L2034" s="57">
        <f>IF(I2034&lt;=0,0,MIN(SetUp!$B$50*I2034^SetUp!$B$55,I2034))</f>
        <v>1.0649810919123853E-2</v>
      </c>
      <c r="M2034" s="57">
        <f t="shared" si="621"/>
        <v>0.66510232592662577</v>
      </c>
      <c r="N2034" s="57">
        <f>IF(SetUp!$B$62=0,X2034,(B2034-E2034)*(1-(H2034/SetUp!$B$66/SetUp!$B$56)))</f>
        <v>0</v>
      </c>
      <c r="O2034" s="57">
        <f>K2034*SetUp!$B$65</f>
        <v>0</v>
      </c>
      <c r="P2034" s="57">
        <f>MIN(SetUp!$B$54*L2034^SetUp!$B$51,L2034)</f>
        <v>5.9050479015680174E-3</v>
      </c>
      <c r="Q2034" s="57">
        <f t="shared" si="622"/>
        <v>4.1103836678916476E-2</v>
      </c>
      <c r="R2034" s="57">
        <f>IF((H2034+N2034-O2034)&gt;SetUp!$B$56,T2033+H2034+N2034-O2034-SetUp!$B$56,T2033)</f>
        <v>0</v>
      </c>
      <c r="S2034" s="57">
        <f>R2034*SetUp!$B$65</f>
        <v>0</v>
      </c>
      <c r="T2034" s="57">
        <f>IF((R2034-S2034)&lt;SetUp!$B$53,R2034-S2034,SetUp!$B$53)</f>
        <v>0</v>
      </c>
      <c r="U2034" s="57">
        <f t="shared" si="623"/>
        <v>0.66510232592662577</v>
      </c>
      <c r="V2034" s="57">
        <f>(L2034-P2034)/1000*SetUp!$B$13*1000000/SetUp!$B$48</f>
        <v>0.26987112687733006</v>
      </c>
      <c r="W2034" s="57">
        <f t="shared" si="634"/>
        <v>-3.8163916471489756E-17</v>
      </c>
      <c r="X2034" s="57">
        <f>MAX((SetUp!$B$56*(1-($H2034/SetUp!$B$56)^2)*TANH(($B2034-$D2034)/SetUp!$B$56))/(1+$H2034/SetUp!$B$56*TANH(($B2034-$D2034)/SetUp!$B$56)),0)</f>
        <v>0</v>
      </c>
      <c r="AP2034" s="64">
        <v>29554</v>
      </c>
      <c r="AQ2034" s="55">
        <v>11</v>
      </c>
      <c r="AR2034" s="55">
        <v>334</v>
      </c>
      <c r="AS2034" s="66">
        <f t="shared" si="624"/>
        <v>0.04</v>
      </c>
      <c r="AT2034" s="66">
        <f t="shared" si="625"/>
        <v>0.1646765676445974</v>
      </c>
      <c r="AU2034" s="55" t="str">
        <f>IF(OR($AP2034&lt;SetUp!$B$97,$AP2034&gt;SetUp!$B$98),"Não","Sim")</f>
        <v>Não</v>
      </c>
      <c r="AV2034" s="68">
        <f t="shared" si="626"/>
        <v>0.2</v>
      </c>
      <c r="AW2034" s="68">
        <f t="shared" si="627"/>
        <v>0.40580360723458014</v>
      </c>
      <c r="AX2034" s="68">
        <f t="shared" si="628"/>
        <v>-1.3979400086720375</v>
      </c>
      <c r="AY2034" s="68">
        <f t="shared" si="629"/>
        <v>-0.78336819358459542</v>
      </c>
      <c r="AZ2034" s="68">
        <f t="shared" si="630"/>
        <v>0.12467656764459739</v>
      </c>
      <c r="BA2034" s="68">
        <f t="shared" si="631"/>
        <v>0.20580360723458013</v>
      </c>
      <c r="BB2034" s="68">
        <f t="shared" si="632"/>
        <v>0.61457181508744207</v>
      </c>
    </row>
    <row r="2035" spans="1:54" x14ac:dyDescent="0.3">
      <c r="A2035" s="64">
        <v>28697</v>
      </c>
      <c r="B2035" s="57">
        <v>0.39700000000000002</v>
      </c>
      <c r="C2035" s="57">
        <v>0.45300000000000001</v>
      </c>
      <c r="D2035" s="57">
        <v>3.4279999999999999</v>
      </c>
      <c r="E2035" s="57">
        <f t="shared" si="617"/>
        <v>0.39700000000000002</v>
      </c>
      <c r="F2035" s="57">
        <f t="shared" si="618"/>
        <v>3.0309999999999997</v>
      </c>
      <c r="G2035" s="57">
        <f t="shared" si="619"/>
        <v>0</v>
      </c>
      <c r="H2035" s="57">
        <f>IF(Q2034&gt;SetUp!$B$56,SetUp!$B$56,Q2034)</f>
        <v>4.1103836678916476E-2</v>
      </c>
      <c r="I2035" s="57">
        <f t="shared" si="633"/>
        <v>0.66510232592662577</v>
      </c>
      <c r="J2035" s="57">
        <f>MIN(F2035,H2035,(1-EXP(-SetUp!$B$52*H2035/SetUp!$B$56))*F2035)</f>
        <v>1.9404142149517134E-2</v>
      </c>
      <c r="K2035" s="57">
        <f t="shared" si="620"/>
        <v>2.1699694529399342E-2</v>
      </c>
      <c r="L2035" s="57">
        <f>IF(I2035&lt;=0,0,MIN(SetUp!$B$50*I2035^SetUp!$B$55,I2035))</f>
        <v>1.0371549125236192E-2</v>
      </c>
      <c r="M2035" s="57">
        <f t="shared" si="621"/>
        <v>0.65473077680138958</v>
      </c>
      <c r="N2035" s="57">
        <f>IF(SetUp!$B$62=0,X2035,(B2035-E2035)*(1-(H2035/SetUp!$B$66/SetUp!$B$56)))</f>
        <v>0</v>
      </c>
      <c r="O2035" s="57">
        <f>K2035*SetUp!$B$65</f>
        <v>0</v>
      </c>
      <c r="P2035" s="57">
        <f>MIN(SetUp!$B$54*L2035^SetUp!$B$51,L2035)</f>
        <v>5.7533495938755334E-3</v>
      </c>
      <c r="Q2035" s="57">
        <f t="shared" si="622"/>
        <v>2.1699694529399342E-2</v>
      </c>
      <c r="R2035" s="57">
        <f>IF((H2035+N2035-O2035)&gt;SetUp!$B$56,T2034+H2035+N2035-O2035-SetUp!$B$56,T2034)</f>
        <v>0</v>
      </c>
      <c r="S2035" s="57">
        <f>R2035*SetUp!$B$65</f>
        <v>0</v>
      </c>
      <c r="T2035" s="57">
        <f>IF((R2035-S2035)&lt;SetUp!$B$53,R2035-S2035,SetUp!$B$53)</f>
        <v>0</v>
      </c>
      <c r="U2035" s="57">
        <f t="shared" si="623"/>
        <v>0.65473077680138958</v>
      </c>
      <c r="V2035" s="57">
        <f>(L2035-P2035)/1000*SetUp!$B$13*1000000/SetUp!$B$48</f>
        <v>0.26267248902868773</v>
      </c>
      <c r="W2035" s="57">
        <f t="shared" si="634"/>
        <v>0</v>
      </c>
      <c r="X2035" s="57">
        <f>MAX((SetUp!$B$56*(1-($H2035/SetUp!$B$56)^2)*TANH(($B2035-$D2035)/SetUp!$B$56))/(1+$H2035/SetUp!$B$56*TANH(($B2035-$D2035)/SetUp!$B$56)),0)</f>
        <v>0</v>
      </c>
      <c r="AP2035" s="64">
        <v>29555</v>
      </c>
      <c r="AQ2035" s="55">
        <v>11</v>
      </c>
      <c r="AR2035" s="55">
        <v>335</v>
      </c>
      <c r="AS2035" s="66">
        <f t="shared" si="624"/>
        <v>3.5000000000000003E-2</v>
      </c>
      <c r="AT2035" s="66">
        <f t="shared" si="625"/>
        <v>0.1610516076662537</v>
      </c>
      <c r="AU2035" s="55" t="str">
        <f>IF(OR($AP2035&lt;SetUp!$B$97,$AP2035&gt;SetUp!$B$98),"Não","Sim")</f>
        <v>Não</v>
      </c>
      <c r="AV2035" s="68">
        <f t="shared" si="626"/>
        <v>0.18708286933869708</v>
      </c>
      <c r="AW2035" s="68">
        <f t="shared" si="627"/>
        <v>0.4013123567325752</v>
      </c>
      <c r="AX2035" s="68">
        <f t="shared" si="628"/>
        <v>-1.4559319556497243</v>
      </c>
      <c r="AY2035" s="68">
        <f t="shared" si="629"/>
        <v>-0.79303493556271332</v>
      </c>
      <c r="AZ2035" s="68">
        <f t="shared" si="630"/>
        <v>0.1260516076662537</v>
      </c>
      <c r="BA2035" s="68">
        <f t="shared" si="631"/>
        <v>0.21422948739387812</v>
      </c>
      <c r="BB2035" s="68">
        <f t="shared" si="632"/>
        <v>0.66289702008701101</v>
      </c>
    </row>
    <row r="2036" spans="1:54" x14ac:dyDescent="0.3">
      <c r="A2036" s="64">
        <v>28698</v>
      </c>
      <c r="B2036" s="57">
        <v>2.1960000000000002</v>
      </c>
      <c r="C2036" s="57">
        <v>0.45300000000000001</v>
      </c>
      <c r="D2036" s="57">
        <v>3.4279999999999999</v>
      </c>
      <c r="E2036" s="57">
        <f t="shared" si="617"/>
        <v>2.1960000000000002</v>
      </c>
      <c r="F2036" s="57">
        <f t="shared" si="618"/>
        <v>1.2319999999999998</v>
      </c>
      <c r="G2036" s="57">
        <f t="shared" si="619"/>
        <v>0</v>
      </c>
      <c r="H2036" s="57">
        <f>IF(Q2035&gt;SetUp!$B$56,SetUp!$B$56,Q2035)</f>
        <v>2.1699694529399342E-2</v>
      </c>
      <c r="I2036" s="57">
        <f t="shared" si="633"/>
        <v>0.65473077680138958</v>
      </c>
      <c r="J2036" s="57">
        <f>MIN(F2036,H2036,(1-EXP(-SetUp!$B$52*H2036/SetUp!$B$56))*F2036)</f>
        <v>4.1701176488752757E-3</v>
      </c>
      <c r="K2036" s="57">
        <f t="shared" si="620"/>
        <v>1.7529576880524068E-2</v>
      </c>
      <c r="L2036" s="57">
        <f>IF(I2036&lt;=0,0,MIN(SetUp!$B$50*I2036^SetUp!$B$55,I2036))</f>
        <v>1.0103397613211383E-2</v>
      </c>
      <c r="M2036" s="57">
        <f t="shared" si="621"/>
        <v>0.64462737918817825</v>
      </c>
      <c r="N2036" s="57">
        <f>IF(SetUp!$B$62=0,X2036,(B2036-E2036)*(1-(H2036/SetUp!$B$66/SetUp!$B$56)))</f>
        <v>0</v>
      </c>
      <c r="O2036" s="57">
        <f>K2036*SetUp!$B$65</f>
        <v>0</v>
      </c>
      <c r="P2036" s="57">
        <f>MIN(SetUp!$B$54*L2036^SetUp!$B$51,L2036)</f>
        <v>5.607097536651293E-3</v>
      </c>
      <c r="Q2036" s="57">
        <f t="shared" si="622"/>
        <v>1.7529576880524068E-2</v>
      </c>
      <c r="R2036" s="57">
        <f>IF((H2036+N2036-O2036)&gt;SetUp!$B$56,T2035+H2036+N2036-O2036-SetUp!$B$56,T2035)</f>
        <v>0</v>
      </c>
      <c r="S2036" s="57">
        <f>R2036*SetUp!$B$65</f>
        <v>0</v>
      </c>
      <c r="T2036" s="57">
        <f>IF((R2036-S2036)&lt;SetUp!$B$53,R2036-S2036,SetUp!$B$53)</f>
        <v>0</v>
      </c>
      <c r="U2036" s="57">
        <f t="shared" si="623"/>
        <v>0.64462737918817825</v>
      </c>
      <c r="V2036" s="57">
        <f>(L2036-P2036)/1000*SetUp!$B$13*1000000/SetUp!$B$48</f>
        <v>0.25573913047926378</v>
      </c>
      <c r="W2036" s="57">
        <f t="shared" si="634"/>
        <v>1.2490009027033011E-16</v>
      </c>
      <c r="X2036" s="57">
        <f>MAX((SetUp!$B$56*(1-($H2036/SetUp!$B$56)^2)*TANH(($B2036-$D2036)/SetUp!$B$56))/(1+$H2036/SetUp!$B$56*TANH(($B2036-$D2036)/SetUp!$B$56)),0)</f>
        <v>0</v>
      </c>
      <c r="AP2036" s="64">
        <v>29646</v>
      </c>
      <c r="AQ2036" s="55">
        <v>3</v>
      </c>
      <c r="AR2036" s="55">
        <v>61</v>
      </c>
      <c r="AS2036" s="66">
        <f t="shared" si="624"/>
        <v>0</v>
      </c>
      <c r="AT2036" s="66">
        <f t="shared" si="625"/>
        <v>0.1992525934661219</v>
      </c>
      <c r="AU2036" s="55" t="str">
        <f>IF(OR($AP2036&lt;SetUp!$B$97,$AP2036&gt;SetUp!$B$98),"Não","Sim")</f>
        <v>Não</v>
      </c>
      <c r="AV2036" s="68">
        <f t="shared" si="626"/>
        <v>0</v>
      </c>
      <c r="AW2036" s="68">
        <f t="shared" si="627"/>
        <v>0.44637718743919014</v>
      </c>
      <c r="AX2036" s="68">
        <f t="shared" si="628"/>
        <v>0</v>
      </c>
      <c r="AY2036" s="68">
        <f t="shared" si="629"/>
        <v>-0.70059601713036657</v>
      </c>
      <c r="AZ2036" s="68">
        <f t="shared" si="630"/>
        <v>0.1992525934661219</v>
      </c>
      <c r="BA2036" s="68">
        <f t="shared" si="631"/>
        <v>0.44637718743919014</v>
      </c>
      <c r="BB2036" s="68">
        <f t="shared" si="632"/>
        <v>-0.70059601713036657</v>
      </c>
    </row>
    <row r="2037" spans="1:54" x14ac:dyDescent="0.3">
      <c r="A2037" s="64">
        <v>28699</v>
      </c>
      <c r="B2037" s="57">
        <v>7.4180000000000001</v>
      </c>
      <c r="C2037" s="57">
        <v>0.54600000000000004</v>
      </c>
      <c r="D2037" s="57">
        <v>3.4279999999999999</v>
      </c>
      <c r="E2037" s="57">
        <f t="shared" si="617"/>
        <v>3.4279999999999999</v>
      </c>
      <c r="F2037" s="57">
        <f t="shared" si="618"/>
        <v>0</v>
      </c>
      <c r="G2037" s="57">
        <f t="shared" si="619"/>
        <v>5.2295988191657372E-3</v>
      </c>
      <c r="H2037" s="57">
        <f>IF(Q2036&gt;SetUp!$B$56,SetUp!$B$56,Q2036)</f>
        <v>1.7529576880524068E-2</v>
      </c>
      <c r="I2037" s="57">
        <f t="shared" si="633"/>
        <v>0.64985697800734399</v>
      </c>
      <c r="J2037" s="57">
        <f>MIN(F2037,H2037,(1-EXP(-SetUp!$B$52*H2037/SetUp!$B$56))*F2037)</f>
        <v>0</v>
      </c>
      <c r="K2037" s="57">
        <f t="shared" si="620"/>
        <v>1.7529576880524068E-2</v>
      </c>
      <c r="L2037" s="57">
        <f>IF(I2037&lt;=0,0,MIN(SetUp!$B$50*I2037^SetUp!$B$55,I2037))</f>
        <v>9.9783598564080877E-3</v>
      </c>
      <c r="M2037" s="57">
        <f t="shared" si="621"/>
        <v>0.63987861815093594</v>
      </c>
      <c r="N2037" s="57">
        <f>IF(SetUp!$B$62=0,X2037,(B2037-E2037)*(1-(H2037/SetUp!$B$66/SetUp!$B$56)))</f>
        <v>3.9847704011808345</v>
      </c>
      <c r="O2037" s="57">
        <f>K2037*SetUp!$B$65</f>
        <v>0</v>
      </c>
      <c r="P2037" s="57">
        <f>MIN(SetUp!$B$54*L2037^SetUp!$B$51,L2037)</f>
        <v>5.5388784344593059E-3</v>
      </c>
      <c r="Q2037" s="57">
        <f t="shared" si="622"/>
        <v>4.0022999780613588</v>
      </c>
      <c r="R2037" s="57">
        <f>IF((H2037+N2037-O2037)&gt;SetUp!$B$56,T2036+H2037+N2037-O2037-SetUp!$B$56,T2036)</f>
        <v>0</v>
      </c>
      <c r="S2037" s="57">
        <f>R2037*SetUp!$B$65</f>
        <v>0</v>
      </c>
      <c r="T2037" s="57">
        <f>IF((R2037-S2037)&lt;SetUp!$B$53,R2037-S2037,SetUp!$B$53)</f>
        <v>0</v>
      </c>
      <c r="U2037" s="57">
        <f t="shared" si="623"/>
        <v>0.63987861815093594</v>
      </c>
      <c r="V2037" s="57">
        <f>(L2037-P2037)/1000*SetUp!$B$13*1000000/SetUp!$B$48</f>
        <v>0.25250741705314067</v>
      </c>
      <c r="W2037" s="57">
        <f t="shared" si="634"/>
        <v>3.9898639947466563E-17</v>
      </c>
      <c r="X2037" s="57">
        <f>MAX((SetUp!$B$56*(1-($H2037/SetUp!$B$56)^2)*TANH(($B2037-$D2037)/SetUp!$B$56))/(1+$H2037/SetUp!$B$56*TANH(($B2037-$D2037)/SetUp!$B$56)),0)</f>
        <v>3.9847704011808345</v>
      </c>
      <c r="AP2037" s="64">
        <v>29647</v>
      </c>
      <c r="AQ2037" s="55">
        <v>3</v>
      </c>
      <c r="AR2037" s="55">
        <v>62</v>
      </c>
      <c r="AS2037" s="66">
        <f t="shared" si="624"/>
        <v>0</v>
      </c>
      <c r="AT2037" s="66">
        <f t="shared" si="625"/>
        <v>0.19452904499714915</v>
      </c>
      <c r="AU2037" s="55" t="str">
        <f>IF(OR($AP2037&lt;SetUp!$B$97,$AP2037&gt;SetUp!$B$98),"Não","Sim")</f>
        <v>Não</v>
      </c>
      <c r="AV2037" s="68">
        <f t="shared" si="626"/>
        <v>0</v>
      </c>
      <c r="AW2037" s="68">
        <f t="shared" si="627"/>
        <v>0.44105446942203086</v>
      </c>
      <c r="AX2037" s="68">
        <f t="shared" si="628"/>
        <v>0</v>
      </c>
      <c r="AY2037" s="68">
        <f t="shared" si="629"/>
        <v>-0.71101554528818622</v>
      </c>
      <c r="AZ2037" s="68">
        <f t="shared" si="630"/>
        <v>0.19452904499714915</v>
      </c>
      <c r="BA2037" s="68">
        <f t="shared" si="631"/>
        <v>0.44105446942203086</v>
      </c>
      <c r="BB2037" s="68">
        <f t="shared" si="632"/>
        <v>-0.71101554528818622</v>
      </c>
    </row>
    <row r="2038" spans="1:54" x14ac:dyDescent="0.3">
      <c r="A2038" s="64">
        <v>28700</v>
      </c>
      <c r="B2038" s="57">
        <v>8.9359999999999999</v>
      </c>
      <c r="C2038" s="57">
        <v>0.498</v>
      </c>
      <c r="D2038" s="57">
        <v>3.4279999999999999</v>
      </c>
      <c r="E2038" s="57">
        <f t="shared" si="617"/>
        <v>3.4279999999999999</v>
      </c>
      <c r="F2038" s="57">
        <f t="shared" si="618"/>
        <v>0</v>
      </c>
      <c r="G2038" s="57">
        <f t="shared" si="619"/>
        <v>6.427200004120337E-2</v>
      </c>
      <c r="H2038" s="57">
        <f>IF(Q2037&gt;SetUp!$B$56,SetUp!$B$56,Q2037)</f>
        <v>4.0022999780613588</v>
      </c>
      <c r="I2038" s="57">
        <f t="shared" si="633"/>
        <v>0.70415061819213931</v>
      </c>
      <c r="J2038" s="57">
        <f>MIN(F2038,H2038,(1-EXP(-SetUp!$B$52*H2038/SetUp!$B$56))*F2038)</f>
        <v>0</v>
      </c>
      <c r="K2038" s="57">
        <f t="shared" si="620"/>
        <v>4.0022999780613588</v>
      </c>
      <c r="L2038" s="57">
        <f>IF(I2038&lt;=0,0,MIN(SetUp!$B$50*I2038^SetUp!$B$55,I2038))</f>
        <v>1.1406142487481815E-2</v>
      </c>
      <c r="M2038" s="57">
        <f t="shared" si="621"/>
        <v>0.69274447570465747</v>
      </c>
      <c r="N2038" s="57">
        <f>IF(SetUp!$B$62=0,X2038,(B2038-E2038)*(1-(H2038/SetUp!$B$66/SetUp!$B$56)))</f>
        <v>5.4437279999587966</v>
      </c>
      <c r="O2038" s="57">
        <f>K2038*SetUp!$B$65</f>
        <v>0</v>
      </c>
      <c r="P2038" s="57">
        <f>MIN(SetUp!$B$54*L2038^SetUp!$B$51,L2038)</f>
        <v>6.317036960342374E-3</v>
      </c>
      <c r="Q2038" s="57">
        <f t="shared" si="622"/>
        <v>9.4460279780201546</v>
      </c>
      <c r="R2038" s="57">
        <f>IF((H2038+N2038-O2038)&gt;SetUp!$B$56,T2037+H2038+N2038-O2038-SetUp!$B$56,T2037)</f>
        <v>0</v>
      </c>
      <c r="S2038" s="57">
        <f>R2038*SetUp!$B$65</f>
        <v>0</v>
      </c>
      <c r="T2038" s="57">
        <f>IF((R2038-S2038)&lt;SetUp!$B$53,R2038-S2038,SetUp!$B$53)</f>
        <v>0</v>
      </c>
      <c r="U2038" s="57">
        <f t="shared" si="623"/>
        <v>0.69274447570465747</v>
      </c>
      <c r="V2038" s="57">
        <f>(L2038-P2038)/1000*SetUp!$B$13*1000000/SetUp!$B$48</f>
        <v>0.28945653098481811</v>
      </c>
      <c r="W2038" s="57">
        <f t="shared" si="634"/>
        <v>-1.35828848168984E-15</v>
      </c>
      <c r="X2038" s="57">
        <f>MAX((SetUp!$B$56*(1-($H2038/SetUp!$B$56)^2)*TANH(($B2038-$D2038)/SetUp!$B$56))/(1+$H2038/SetUp!$B$56*TANH(($B2038-$D2038)/SetUp!$B$56)),0)</f>
        <v>5.4437279999587966</v>
      </c>
      <c r="AP2038" s="64">
        <v>29648</v>
      </c>
      <c r="AQ2038" s="55">
        <v>3</v>
      </c>
      <c r="AR2038" s="55">
        <v>63</v>
      </c>
      <c r="AS2038" s="66">
        <f t="shared" si="624"/>
        <v>0</v>
      </c>
      <c r="AT2038" s="66">
        <f t="shared" si="625"/>
        <v>0.18996030269711514</v>
      </c>
      <c r="AU2038" s="55" t="str">
        <f>IF(OR($AP2038&lt;SetUp!$B$97,$AP2038&gt;SetUp!$B$98),"Não","Sim")</f>
        <v>Não</v>
      </c>
      <c r="AV2038" s="68">
        <f t="shared" si="626"/>
        <v>0</v>
      </c>
      <c r="AW2038" s="68">
        <f t="shared" si="627"/>
        <v>0.43584435604595723</v>
      </c>
      <c r="AX2038" s="68">
        <f t="shared" si="628"/>
        <v>0</v>
      </c>
      <c r="AY2038" s="68">
        <f t="shared" si="629"/>
        <v>-0.72133714705178986</v>
      </c>
      <c r="AZ2038" s="68">
        <f t="shared" si="630"/>
        <v>0.18996030269711514</v>
      </c>
      <c r="BA2038" s="68">
        <f t="shared" si="631"/>
        <v>0.43584435604595723</v>
      </c>
      <c r="BB2038" s="68">
        <f t="shared" si="632"/>
        <v>-0.72133714705178986</v>
      </c>
    </row>
    <row r="2039" spans="1:54" x14ac:dyDescent="0.3">
      <c r="A2039" s="64">
        <v>28701</v>
      </c>
      <c r="B2039" s="57">
        <v>1.6839999999999999</v>
      </c>
      <c r="C2039" s="57">
        <v>0.54600000000000004</v>
      </c>
      <c r="D2039" s="57">
        <v>3.4279999999999999</v>
      </c>
      <c r="E2039" s="57">
        <f t="shared" si="617"/>
        <v>1.6839999999999999</v>
      </c>
      <c r="F2039" s="57">
        <f t="shared" si="618"/>
        <v>1.744</v>
      </c>
      <c r="G2039" s="57">
        <f t="shared" si="619"/>
        <v>0</v>
      </c>
      <c r="H2039" s="57">
        <f>IF(Q2038&gt;SetUp!$B$56,SetUp!$B$56,Q2038)</f>
        <v>9.4460279780201546</v>
      </c>
      <c r="I2039" s="57">
        <f t="shared" si="633"/>
        <v>0.69274447570465747</v>
      </c>
      <c r="J2039" s="57">
        <f>MIN(F2039,H2039,(1-EXP(-SetUp!$B$52*H2039/SetUp!$B$56))*F2039)</f>
        <v>1.3453855205423595</v>
      </c>
      <c r="K2039" s="57">
        <f t="shared" si="620"/>
        <v>8.1006424574777949</v>
      </c>
      <c r="L2039" s="57">
        <f>IF(I2039&lt;=0,0,MIN(SetUp!$B$50*I2039^SetUp!$B$55,I2039))</f>
        <v>1.1099871975131492E-2</v>
      </c>
      <c r="M2039" s="57">
        <f t="shared" si="621"/>
        <v>0.68164460372952596</v>
      </c>
      <c r="N2039" s="57">
        <f>IF(SetUp!$B$62=0,X2039,(B2039-E2039)*(1-(H2039/SetUp!$B$66/SetUp!$B$56)))</f>
        <v>0</v>
      </c>
      <c r="O2039" s="57">
        <f>K2039*SetUp!$B$65</f>
        <v>0</v>
      </c>
      <c r="P2039" s="57">
        <f>MIN(SetUp!$B$54*L2039^SetUp!$B$51,L2039)</f>
        <v>6.150263032515267E-3</v>
      </c>
      <c r="Q2039" s="57">
        <f t="shared" si="622"/>
        <v>8.1006424574777949</v>
      </c>
      <c r="R2039" s="57">
        <f>IF((H2039+N2039-O2039)&gt;SetUp!$B$56,T2038+H2039+N2039-O2039-SetUp!$B$56,T2038)</f>
        <v>0</v>
      </c>
      <c r="S2039" s="57">
        <f>R2039*SetUp!$B$65</f>
        <v>0</v>
      </c>
      <c r="T2039" s="57">
        <f>IF((R2039-S2039)&lt;SetUp!$B$53,R2039-S2039,SetUp!$B$53)</f>
        <v>0</v>
      </c>
      <c r="U2039" s="57">
        <f t="shared" si="623"/>
        <v>0.68164460372952596</v>
      </c>
      <c r="V2039" s="57">
        <f>(L2039-P2039)/1000*SetUp!$B$13*1000000/SetUp!$B$48</f>
        <v>0.28152228846911675</v>
      </c>
      <c r="W2039" s="57">
        <f t="shared" si="634"/>
        <v>-7.9970752242530807E-16</v>
      </c>
      <c r="X2039" s="57">
        <f>MAX((SetUp!$B$56*(1-($H2039/SetUp!$B$56)^2)*TANH(($B2039-$D2039)/SetUp!$B$56))/(1+$H2039/SetUp!$B$56*TANH(($B2039-$D2039)/SetUp!$B$56)),0)</f>
        <v>0</v>
      </c>
      <c r="AP2039" s="64">
        <v>29649</v>
      </c>
      <c r="AQ2039" s="55">
        <v>3</v>
      </c>
      <c r="AR2039" s="55">
        <v>64</v>
      </c>
      <c r="AS2039" s="66">
        <f t="shared" si="624"/>
        <v>0</v>
      </c>
      <c r="AT2039" s="66">
        <f t="shared" si="625"/>
        <v>0.18553990991668654</v>
      </c>
      <c r="AU2039" s="55" t="str">
        <f>IF(OR($AP2039&lt;SetUp!$B$97,$AP2039&gt;SetUp!$B$98),"Não","Sim")</f>
        <v>Não</v>
      </c>
      <c r="AV2039" s="68">
        <f t="shared" si="626"/>
        <v>0</v>
      </c>
      <c r="AW2039" s="68">
        <f t="shared" si="627"/>
        <v>0.43074343862290754</v>
      </c>
      <c r="AX2039" s="68">
        <f t="shared" si="628"/>
        <v>0</v>
      </c>
      <c r="AY2039" s="68">
        <f t="shared" si="629"/>
        <v>-0.73156265859709646</v>
      </c>
      <c r="AZ2039" s="68">
        <f t="shared" si="630"/>
        <v>0.18553990991668654</v>
      </c>
      <c r="BA2039" s="68">
        <f t="shared" si="631"/>
        <v>0.43074343862290754</v>
      </c>
      <c r="BB2039" s="68">
        <f t="shared" si="632"/>
        <v>-0.73156265859709646</v>
      </c>
    </row>
    <row r="2040" spans="1:54" x14ac:dyDescent="0.3">
      <c r="A2040" s="64">
        <v>28702</v>
      </c>
      <c r="B2040" s="57">
        <v>1.3819999999999999</v>
      </c>
      <c r="C2040" s="57">
        <v>1.5780000000000001</v>
      </c>
      <c r="D2040" s="57">
        <v>3.4279999999999999</v>
      </c>
      <c r="E2040" s="57">
        <f t="shared" si="617"/>
        <v>1.3819999999999999</v>
      </c>
      <c r="F2040" s="57">
        <f t="shared" si="618"/>
        <v>2.0460000000000003</v>
      </c>
      <c r="G2040" s="57">
        <f t="shared" si="619"/>
        <v>0</v>
      </c>
      <c r="H2040" s="57">
        <f>IF(Q2039&gt;SetUp!$B$56,SetUp!$B$56,Q2039)</f>
        <v>8.1006424574777949</v>
      </c>
      <c r="I2040" s="57">
        <f t="shared" si="633"/>
        <v>0.68164460372952596</v>
      </c>
      <c r="J2040" s="57">
        <f>MIN(F2040,H2040,(1-EXP(-SetUp!$B$52*H2040/SetUp!$B$56))*F2040)</f>
        <v>1.4689571296024488</v>
      </c>
      <c r="K2040" s="57">
        <f t="shared" si="620"/>
        <v>6.6316853278753456</v>
      </c>
      <c r="L2040" s="57">
        <f>IF(I2040&lt;=0,0,MIN(SetUp!$B$50*I2040^SetUp!$B$55,I2040))</f>
        <v>1.0805035198466329E-2</v>
      </c>
      <c r="M2040" s="57">
        <f t="shared" si="621"/>
        <v>0.67083956853105964</v>
      </c>
      <c r="N2040" s="57">
        <f>IF(SetUp!$B$62=0,X2040,(B2040-E2040)*(1-(H2040/SetUp!$B$66/SetUp!$B$56)))</f>
        <v>0</v>
      </c>
      <c r="O2040" s="57">
        <f>K2040*SetUp!$B$65</f>
        <v>0</v>
      </c>
      <c r="P2040" s="57">
        <f>MIN(SetUp!$B$54*L2040^SetUp!$B$51,L2040)</f>
        <v>5.9896411787267023E-3</v>
      </c>
      <c r="Q2040" s="57">
        <f t="shared" si="622"/>
        <v>6.6316853278753456</v>
      </c>
      <c r="R2040" s="57">
        <f>IF((H2040+N2040-O2040)&gt;SetUp!$B$56,T2039+H2040+N2040-O2040-SetUp!$B$56,T2039)</f>
        <v>0</v>
      </c>
      <c r="S2040" s="57">
        <f>R2040*SetUp!$B$65</f>
        <v>0</v>
      </c>
      <c r="T2040" s="57">
        <f>IF((R2040-S2040)&lt;SetUp!$B$53,R2040-S2040,SetUp!$B$53)</f>
        <v>0</v>
      </c>
      <c r="U2040" s="57">
        <f t="shared" si="623"/>
        <v>0.67083956853105964</v>
      </c>
      <c r="V2040" s="57">
        <f>(L2040-P2040)/1000*SetUp!$B$13*1000000/SetUp!$B$48</f>
        <v>0.27388845463032591</v>
      </c>
      <c r="W2040" s="57">
        <f t="shared" si="634"/>
        <v>-6.5399075044325627E-16</v>
      </c>
      <c r="X2040" s="57">
        <f>MAX((SetUp!$B$56*(1-($H2040/SetUp!$B$56)^2)*TANH(($B2040-$D2040)/SetUp!$B$56))/(1+$H2040/SetUp!$B$56*TANH(($B2040-$D2040)/SetUp!$B$56)),0)</f>
        <v>0</v>
      </c>
      <c r="AP2040" s="64">
        <v>29650</v>
      </c>
      <c r="AQ2040" s="55">
        <v>3</v>
      </c>
      <c r="AR2040" s="55">
        <v>65</v>
      </c>
      <c r="AS2040" s="66">
        <f t="shared" si="624"/>
        <v>0</v>
      </c>
      <c r="AT2040" s="66">
        <f t="shared" si="625"/>
        <v>0.18126173609352492</v>
      </c>
      <c r="AU2040" s="55" t="str">
        <f>IF(OR($AP2040&lt;SetUp!$B$97,$AP2040&gt;SetUp!$B$98),"Não","Sim")</f>
        <v>Não</v>
      </c>
      <c r="AV2040" s="68">
        <f t="shared" si="626"/>
        <v>0</v>
      </c>
      <c r="AW2040" s="68">
        <f t="shared" si="627"/>
        <v>0.42574844226787834</v>
      </c>
      <c r="AX2040" s="68">
        <f t="shared" si="628"/>
        <v>0</v>
      </c>
      <c r="AY2040" s="68">
        <f t="shared" si="629"/>
        <v>-0.74169386472580123</v>
      </c>
      <c r="AZ2040" s="68">
        <f t="shared" si="630"/>
        <v>0.18126173609352492</v>
      </c>
      <c r="BA2040" s="68">
        <f t="shared" si="631"/>
        <v>0.42574844226787834</v>
      </c>
      <c r="BB2040" s="68">
        <f t="shared" si="632"/>
        <v>-0.74169386472580123</v>
      </c>
    </row>
    <row r="2041" spans="1:54" x14ac:dyDescent="0.3">
      <c r="A2041" s="64">
        <v>28703</v>
      </c>
      <c r="B2041" s="57">
        <v>0.36799999999999999</v>
      </c>
      <c r="C2041" s="57">
        <v>1.048</v>
      </c>
      <c r="D2041" s="57">
        <v>4.016</v>
      </c>
      <c r="E2041" s="57">
        <f t="shared" si="617"/>
        <v>0.36799999999999999</v>
      </c>
      <c r="F2041" s="57">
        <f t="shared" si="618"/>
        <v>3.6480000000000001</v>
      </c>
      <c r="G2041" s="57">
        <f t="shared" si="619"/>
        <v>0</v>
      </c>
      <c r="H2041" s="57">
        <f>IF(Q2040&gt;SetUp!$B$56,SetUp!$B$56,Q2040)</f>
        <v>6.6316853278753456</v>
      </c>
      <c r="I2041" s="57">
        <f t="shared" si="633"/>
        <v>0.67083956853105964</v>
      </c>
      <c r="J2041" s="57">
        <f>MIN(F2041,H2041,(1-EXP(-SetUp!$B$52*H2041/SetUp!$B$56))*F2041)</f>
        <v>2.3536893462294666</v>
      </c>
      <c r="K2041" s="57">
        <f t="shared" si="620"/>
        <v>4.277995981645879</v>
      </c>
      <c r="L2041" s="57">
        <f>IF(I2041&lt;=0,0,MIN(SetUp!$B$50*I2041^SetUp!$B$55,I2041))</f>
        <v>1.0521087584357063E-2</v>
      </c>
      <c r="M2041" s="57">
        <f t="shared" si="621"/>
        <v>0.66031848094670254</v>
      </c>
      <c r="N2041" s="57">
        <f>IF(SetUp!$B$62=0,X2041,(B2041-E2041)*(1-(H2041/SetUp!$B$66/SetUp!$B$56)))</f>
        <v>0</v>
      </c>
      <c r="O2041" s="57">
        <f>K2041*SetUp!$B$65</f>
        <v>0</v>
      </c>
      <c r="P2041" s="57">
        <f>MIN(SetUp!$B$54*L2041^SetUp!$B$51,L2041)</f>
        <v>5.8348810655538524E-3</v>
      </c>
      <c r="Q2041" s="57">
        <f t="shared" si="622"/>
        <v>4.277995981645879</v>
      </c>
      <c r="R2041" s="57">
        <f>IF((H2041+N2041-O2041)&gt;SetUp!$B$56,T2040+H2041+N2041-O2041-SetUp!$B$56,T2040)</f>
        <v>0</v>
      </c>
      <c r="S2041" s="57">
        <f>R2041*SetUp!$B$65</f>
        <v>0</v>
      </c>
      <c r="T2041" s="57">
        <f>IF((R2041-S2041)&lt;SetUp!$B$53,R2041-S2041,SetUp!$B$53)</f>
        <v>0</v>
      </c>
      <c r="U2041" s="57">
        <f t="shared" si="623"/>
        <v>0.66031848094670254</v>
      </c>
      <c r="V2041" s="57">
        <f>(L2041-P2041)/1000*SetUp!$B$13*1000000/SetUp!$B$48</f>
        <v>0.2665405689030137</v>
      </c>
      <c r="W2041" s="57">
        <f t="shared" si="634"/>
        <v>-2.6194324487249787E-16</v>
      </c>
      <c r="X2041" s="57">
        <f>MAX((SetUp!$B$56*(1-($H2041/SetUp!$B$56)^2)*TANH(($B2041-$D2041)/SetUp!$B$56))/(1+$H2041/SetUp!$B$56*TANH(($B2041-$D2041)/SetUp!$B$56)),0)</f>
        <v>0</v>
      </c>
      <c r="AP2041" s="64">
        <v>29651</v>
      </c>
      <c r="AQ2041" s="55">
        <v>3</v>
      </c>
      <c r="AR2041" s="55">
        <v>66</v>
      </c>
      <c r="AS2041" s="66">
        <f t="shared" si="624"/>
        <v>0</v>
      </c>
      <c r="AT2041" s="66">
        <f t="shared" si="625"/>
        <v>0.17711995746113218</v>
      </c>
      <c r="AU2041" s="55" t="str">
        <f>IF(OR($AP2041&lt;SetUp!$B$97,$AP2041&gt;SetUp!$B$98),"Não","Sim")</f>
        <v>Não</v>
      </c>
      <c r="AV2041" s="68">
        <f t="shared" si="626"/>
        <v>0</v>
      </c>
      <c r="AW2041" s="68">
        <f t="shared" si="627"/>
        <v>0.42085621946352675</v>
      </c>
      <c r="AX2041" s="68">
        <f t="shared" si="628"/>
        <v>0</v>
      </c>
      <c r="AY2041" s="68">
        <f t="shared" si="629"/>
        <v>-0.75173250076976628</v>
      </c>
      <c r="AZ2041" s="68">
        <f t="shared" si="630"/>
        <v>0.17711995746113218</v>
      </c>
      <c r="BA2041" s="68">
        <f t="shared" si="631"/>
        <v>0.42085621946352675</v>
      </c>
      <c r="BB2041" s="68">
        <f t="shared" si="632"/>
        <v>-0.75173250076976628</v>
      </c>
    </row>
    <row r="2042" spans="1:54" x14ac:dyDescent="0.3">
      <c r="A2042" s="64">
        <v>28704</v>
      </c>
      <c r="B2042" s="57">
        <v>6.2E-2</v>
      </c>
      <c r="C2042" s="57">
        <v>0.83399999999999996</v>
      </c>
      <c r="D2042" s="57">
        <v>4.016</v>
      </c>
      <c r="E2042" s="57">
        <f t="shared" si="617"/>
        <v>6.2E-2</v>
      </c>
      <c r="F2042" s="57">
        <f t="shared" si="618"/>
        <v>3.9540000000000002</v>
      </c>
      <c r="G2042" s="57">
        <f t="shared" si="619"/>
        <v>0</v>
      </c>
      <c r="H2042" s="57">
        <f>IF(Q2041&gt;SetUp!$B$56,SetUp!$B$56,Q2041)</f>
        <v>4.277995981645879</v>
      </c>
      <c r="I2042" s="57">
        <f t="shared" si="633"/>
        <v>0.66031848094670254</v>
      </c>
      <c r="J2042" s="57">
        <f>MIN(F2042,H2042,(1-EXP(-SetUp!$B$52*H2042/SetUp!$B$56))*F2042)</f>
        <v>1.9275391403954045</v>
      </c>
      <c r="K2042" s="57">
        <f t="shared" si="620"/>
        <v>2.3504568412504745</v>
      </c>
      <c r="L2042" s="57">
        <f>IF(I2042&lt;=0,0,MIN(SetUp!$B$50*I2042^SetUp!$B$55,I2042))</f>
        <v>1.0247516001532172E-2</v>
      </c>
      <c r="M2042" s="57">
        <f t="shared" si="621"/>
        <v>0.65007096494517036</v>
      </c>
      <c r="N2042" s="57">
        <f>IF(SetUp!$B$62=0,X2042,(B2042-E2042)*(1-(H2042/SetUp!$B$66/SetUp!$B$56)))</f>
        <v>0</v>
      </c>
      <c r="O2042" s="57">
        <f>K2042*SetUp!$B$65</f>
        <v>0</v>
      </c>
      <c r="P2042" s="57">
        <f>MIN(SetUp!$B$54*L2042^SetUp!$B$51,L2042)</f>
        <v>5.6857089981571813E-3</v>
      </c>
      <c r="Q2042" s="57">
        <f t="shared" si="622"/>
        <v>2.3504568412504745</v>
      </c>
      <c r="R2042" s="57">
        <f>IF((H2042+N2042-O2042)&gt;SetUp!$B$56,T2041+H2042+N2042-O2042-SetUp!$B$56,T2041)</f>
        <v>0</v>
      </c>
      <c r="S2042" s="57">
        <f>R2042*SetUp!$B$65</f>
        <v>0</v>
      </c>
      <c r="T2042" s="57">
        <f>IF((R2042-S2042)&lt;SetUp!$B$53,R2042-S2042,SetUp!$B$53)</f>
        <v>0</v>
      </c>
      <c r="U2042" s="57">
        <f t="shared" si="623"/>
        <v>0.65007096494517036</v>
      </c>
      <c r="V2042" s="57">
        <f>(L2042-P2042)/1000*SetUp!$B$13*1000000/SetUp!$B$48</f>
        <v>0.25946501269770061</v>
      </c>
      <c r="W2042" s="57">
        <f t="shared" si="634"/>
        <v>-1.1449174941446927E-16</v>
      </c>
      <c r="X2042" s="57">
        <f>MAX((SetUp!$B$56*(1-($H2042/SetUp!$B$56)^2)*TANH(($B2042-$D2042)/SetUp!$B$56))/(1+$H2042/SetUp!$B$56*TANH(($B2042-$D2042)/SetUp!$B$56)),0)</f>
        <v>0</v>
      </c>
      <c r="AP2042" s="64">
        <v>29652</v>
      </c>
      <c r="AQ2042" s="55">
        <v>3</v>
      </c>
      <c r="AR2042" s="55">
        <v>67</v>
      </c>
      <c r="AS2042" s="66">
        <f t="shared" si="624"/>
        <v>0</v>
      </c>
      <c r="AT2042" s="66">
        <f t="shared" si="625"/>
        <v>0.17310903906321462</v>
      </c>
      <c r="AU2042" s="55" t="str">
        <f>IF(OR($AP2042&lt;SetUp!$B$97,$AP2042&gt;SetUp!$B$98),"Não","Sim")</f>
        <v>Não</v>
      </c>
      <c r="AV2042" s="68">
        <f t="shared" si="626"/>
        <v>0</v>
      </c>
      <c r="AW2042" s="68">
        <f t="shared" si="627"/>
        <v>0.41606374399028645</v>
      </c>
      <c r="AX2042" s="68">
        <f t="shared" si="628"/>
        <v>0</v>
      </c>
      <c r="AY2042" s="68">
        <f t="shared" si="629"/>
        <v>-0.76168025440777243</v>
      </c>
      <c r="AZ2042" s="68">
        <f t="shared" si="630"/>
        <v>0.17310903906321462</v>
      </c>
      <c r="BA2042" s="68">
        <f t="shared" si="631"/>
        <v>0.41606374399028645</v>
      </c>
      <c r="BB2042" s="68">
        <f t="shared" si="632"/>
        <v>-0.76168025440777243</v>
      </c>
    </row>
    <row r="2043" spans="1:54" x14ac:dyDescent="0.3">
      <c r="A2043" s="64">
        <v>28705</v>
      </c>
      <c r="B2043" s="57">
        <v>8.3000000000000004E-2</v>
      </c>
      <c r="C2043" s="57">
        <v>0.65200000000000002</v>
      </c>
      <c r="D2043" s="57">
        <v>4.016</v>
      </c>
      <c r="E2043" s="57">
        <f t="shared" si="617"/>
        <v>8.3000000000000004E-2</v>
      </c>
      <c r="F2043" s="57">
        <f t="shared" si="618"/>
        <v>3.9329999999999998</v>
      </c>
      <c r="G2043" s="57">
        <f t="shared" si="619"/>
        <v>0</v>
      </c>
      <c r="H2043" s="57">
        <f>IF(Q2042&gt;SetUp!$B$56,SetUp!$B$56,Q2042)</f>
        <v>2.3504568412504745</v>
      </c>
      <c r="I2043" s="57">
        <f t="shared" si="633"/>
        <v>0.65007096494517036</v>
      </c>
      <c r="J2043" s="57">
        <f>MIN(F2043,H2043,(1-EXP(-SetUp!$B$52*H2043/SetUp!$B$56))*F2043)</f>
        <v>1.2088849801665724</v>
      </c>
      <c r="K2043" s="57">
        <f t="shared" si="620"/>
        <v>1.1415718610839021</v>
      </c>
      <c r="L2043" s="57">
        <f>IF(I2043&lt;=0,0,MIN(SetUp!$B$50*I2043^SetUp!$B$55,I2043))</f>
        <v>9.9838366333500923E-3</v>
      </c>
      <c r="M2043" s="57">
        <f t="shared" si="621"/>
        <v>0.64008712831182024</v>
      </c>
      <c r="N2043" s="57">
        <f>IF(SetUp!$B$62=0,X2043,(B2043-E2043)*(1-(H2043/SetUp!$B$66/SetUp!$B$56)))</f>
        <v>0</v>
      </c>
      <c r="O2043" s="57">
        <f>K2043*SetUp!$B$65</f>
        <v>0</v>
      </c>
      <c r="P2043" s="57">
        <f>MIN(SetUp!$B$54*L2043^SetUp!$B$51,L2043)</f>
        <v>5.5418668015782277E-3</v>
      </c>
      <c r="Q2043" s="57">
        <f t="shared" si="622"/>
        <v>1.1415718610839021</v>
      </c>
      <c r="R2043" s="57">
        <f>IF((H2043+N2043-O2043)&gt;SetUp!$B$56,T2042+H2043+N2043-O2043-SetUp!$B$56,T2042)</f>
        <v>0</v>
      </c>
      <c r="S2043" s="57">
        <f>R2043*SetUp!$B$65</f>
        <v>0</v>
      </c>
      <c r="T2043" s="57">
        <f>IF((R2043-S2043)&lt;SetUp!$B$53,R2043-S2043,SetUp!$B$53)</f>
        <v>0</v>
      </c>
      <c r="U2043" s="57">
        <f t="shared" si="623"/>
        <v>0.64008712831182024</v>
      </c>
      <c r="V2043" s="57">
        <f>(L2043-P2043)/1000*SetUp!$B$13*1000000/SetUp!$B$48</f>
        <v>0.25264895203826071</v>
      </c>
      <c r="W2043" s="57">
        <f t="shared" si="634"/>
        <v>8.5001450322863548E-17</v>
      </c>
      <c r="X2043" s="57">
        <f>MAX((SetUp!$B$56*(1-($H2043/SetUp!$B$56)^2)*TANH(($B2043-$D2043)/SetUp!$B$56))/(1+$H2043/SetUp!$B$56*TANH(($B2043-$D2043)/SetUp!$B$56)),0)</f>
        <v>0</v>
      </c>
      <c r="AP2043" s="64">
        <v>29653</v>
      </c>
      <c r="AQ2043" s="55">
        <v>3</v>
      </c>
      <c r="AR2043" s="55">
        <v>68</v>
      </c>
      <c r="AS2043" s="66">
        <f t="shared" si="624"/>
        <v>0</v>
      </c>
      <c r="AT2043" s="66">
        <f t="shared" si="625"/>
        <v>0.16922371797427663</v>
      </c>
      <c r="AU2043" s="55" t="str">
        <f>IF(OR($AP2043&lt;SetUp!$B$97,$AP2043&gt;SetUp!$B$98),"Não","Sim")</f>
        <v>Não</v>
      </c>
      <c r="AV2043" s="68">
        <f t="shared" si="626"/>
        <v>0</v>
      </c>
      <c r="AW2043" s="68">
        <f t="shared" si="627"/>
        <v>0.41136810519810191</v>
      </c>
      <c r="AX2043" s="68">
        <f t="shared" si="628"/>
        <v>0</v>
      </c>
      <c r="AY2043" s="68">
        <f t="shared" si="629"/>
        <v>-0.77153876739945182</v>
      </c>
      <c r="AZ2043" s="68">
        <f t="shared" si="630"/>
        <v>0.16922371797427663</v>
      </c>
      <c r="BA2043" s="68">
        <f t="shared" si="631"/>
        <v>0.41136810519810191</v>
      </c>
      <c r="BB2043" s="68">
        <f t="shared" si="632"/>
        <v>-0.77153876739945182</v>
      </c>
    </row>
    <row r="2044" spans="1:54" x14ac:dyDescent="0.3">
      <c r="A2044" s="64">
        <v>28706</v>
      </c>
      <c r="B2044" s="57">
        <v>0</v>
      </c>
      <c r="C2044" s="57">
        <v>0.54600000000000004</v>
      </c>
      <c r="D2044" s="57">
        <v>4.016</v>
      </c>
      <c r="E2044" s="57">
        <f t="shared" si="617"/>
        <v>0</v>
      </c>
      <c r="F2044" s="57">
        <f t="shared" si="618"/>
        <v>4.016</v>
      </c>
      <c r="G2044" s="57">
        <f t="shared" si="619"/>
        <v>0</v>
      </c>
      <c r="H2044" s="57">
        <f>IF(Q2043&gt;SetUp!$B$56,SetUp!$B$56,Q2043)</f>
        <v>1.1415718610839021</v>
      </c>
      <c r="I2044" s="57">
        <f t="shared" si="633"/>
        <v>0.64008712831182024</v>
      </c>
      <c r="J2044" s="57">
        <f>MIN(F2044,H2044,(1-EXP(-SetUp!$B$52*H2044/SetUp!$B$56))*F2044)</f>
        <v>0.65608465373052471</v>
      </c>
      <c r="K2044" s="57">
        <f t="shared" si="620"/>
        <v>0.48548720735337736</v>
      </c>
      <c r="L2044" s="57">
        <f>IF(I2044&lt;=0,0,MIN(SetUp!$B$50*I2044^SetUp!$B$55,I2044))</f>
        <v>9.7295930151927359E-3</v>
      </c>
      <c r="M2044" s="57">
        <f t="shared" si="621"/>
        <v>0.63035753529662752</v>
      </c>
      <c r="N2044" s="57">
        <f>IF(SetUp!$B$62=0,X2044,(B2044-E2044)*(1-(H2044/SetUp!$B$66/SetUp!$B$56)))</f>
        <v>0</v>
      </c>
      <c r="O2044" s="57">
        <f>K2044*SetUp!$B$65</f>
        <v>0</v>
      </c>
      <c r="P2044" s="57">
        <f>MIN(SetUp!$B$54*L2044^SetUp!$B$51,L2044)</f>
        <v>5.4031107881492516E-3</v>
      </c>
      <c r="Q2044" s="57">
        <f t="shared" si="622"/>
        <v>0.48548720735337736</v>
      </c>
      <c r="R2044" s="57">
        <f>IF((H2044+N2044-O2044)&gt;SetUp!$B$56,T2043+H2044+N2044-O2044-SetUp!$B$56,T2043)</f>
        <v>0</v>
      </c>
      <c r="S2044" s="57">
        <f>R2044*SetUp!$B$65</f>
        <v>0</v>
      </c>
      <c r="T2044" s="57">
        <f>IF((R2044-S2044)&lt;SetUp!$B$53,R2044-S2044,SetUp!$B$53)</f>
        <v>0</v>
      </c>
      <c r="U2044" s="57">
        <f t="shared" si="623"/>
        <v>0.63035753529662752</v>
      </c>
      <c r="V2044" s="57">
        <f>(L2044-P2044)/1000*SetUp!$B$13*1000000/SetUp!$B$48</f>
        <v>0.24608028466476004</v>
      </c>
      <c r="W2044" s="57">
        <f t="shared" si="634"/>
        <v>1.9081958235744878E-17</v>
      </c>
      <c r="X2044" s="57">
        <f>MAX((SetUp!$B$56*(1-($H2044/SetUp!$B$56)^2)*TANH(($B2044-$D2044)/SetUp!$B$56))/(1+$H2044/SetUp!$B$56*TANH(($B2044-$D2044)/SetUp!$B$56)),0)</f>
        <v>0</v>
      </c>
      <c r="AP2044" s="64">
        <v>29654</v>
      </c>
      <c r="AQ2044" s="55">
        <v>3</v>
      </c>
      <c r="AR2044" s="55">
        <v>69</v>
      </c>
      <c r="AS2044" s="66">
        <f t="shared" si="624"/>
        <v>0</v>
      </c>
      <c r="AT2044" s="66">
        <f t="shared" si="625"/>
        <v>0.16545898763553182</v>
      </c>
      <c r="AU2044" s="55" t="str">
        <f>IF(OR($AP2044&lt;SetUp!$B$97,$AP2044&gt;SetUp!$B$98),"Não","Sim")</f>
        <v>Não</v>
      </c>
      <c r="AV2044" s="68">
        <f t="shared" si="626"/>
        <v>0</v>
      </c>
      <c r="AW2044" s="68">
        <f t="shared" si="627"/>
        <v>0.40676650259765962</v>
      </c>
      <c r="AX2044" s="68">
        <f t="shared" si="628"/>
        <v>0</v>
      </c>
      <c r="AY2044" s="68">
        <f t="shared" si="629"/>
        <v>-0.78130963724088875</v>
      </c>
      <c r="AZ2044" s="68">
        <f t="shared" si="630"/>
        <v>0.16545898763553182</v>
      </c>
      <c r="BA2044" s="68">
        <f t="shared" si="631"/>
        <v>0.40676650259765962</v>
      </c>
      <c r="BB2044" s="68">
        <f t="shared" si="632"/>
        <v>-0.78130963724088875</v>
      </c>
    </row>
    <row r="2045" spans="1:54" x14ac:dyDescent="0.3">
      <c r="A2045" s="64">
        <v>28707</v>
      </c>
      <c r="B2045" s="57">
        <v>0.312</v>
      </c>
      <c r="C2045" s="57">
        <v>0.54600000000000004</v>
      </c>
      <c r="D2045" s="57">
        <v>4.016</v>
      </c>
      <c r="E2045" s="57">
        <f t="shared" si="617"/>
        <v>0.312</v>
      </c>
      <c r="F2045" s="57">
        <f t="shared" si="618"/>
        <v>3.7040000000000002</v>
      </c>
      <c r="G2045" s="57">
        <f t="shared" si="619"/>
        <v>0</v>
      </c>
      <c r="H2045" s="57">
        <f>IF(Q2044&gt;SetUp!$B$56,SetUp!$B$56,Q2044)</f>
        <v>0.48548720735337736</v>
      </c>
      <c r="I2045" s="57">
        <f t="shared" si="633"/>
        <v>0.63035753529662752</v>
      </c>
      <c r="J2045" s="57">
        <f>MIN(F2045,H2045,(1-EXP(-SetUp!$B$52*H2045/SetUp!$B$56))*F2045)</f>
        <v>0.27058311868509971</v>
      </c>
      <c r="K2045" s="57">
        <f t="shared" si="620"/>
        <v>0.21490408866827765</v>
      </c>
      <c r="L2045" s="57">
        <f>IF(I2045&lt;=0,0,MIN(SetUp!$B$50*I2045^SetUp!$B$55,I2045))</f>
        <v>9.4843542221690301E-3</v>
      </c>
      <c r="M2045" s="57">
        <f t="shared" si="621"/>
        <v>0.62087318107445855</v>
      </c>
      <c r="N2045" s="57">
        <f>IF(SetUp!$B$62=0,X2045,(B2045-E2045)*(1-(H2045/SetUp!$B$66/SetUp!$B$56)))</f>
        <v>0</v>
      </c>
      <c r="O2045" s="57">
        <f>K2045*SetUp!$B$65</f>
        <v>0</v>
      </c>
      <c r="P2045" s="57">
        <f>MIN(SetUp!$B$54*L2045^SetUp!$B$51,L2045)</f>
        <v>5.2692108035636374E-3</v>
      </c>
      <c r="Q2045" s="57">
        <f t="shared" si="622"/>
        <v>0.21490408866827765</v>
      </c>
      <c r="R2045" s="57">
        <f>IF((H2045+N2045-O2045)&gt;SetUp!$B$56,T2044+H2045+N2045-O2045-SetUp!$B$56,T2044)</f>
        <v>0</v>
      </c>
      <c r="S2045" s="57">
        <f>R2045*SetUp!$B$65</f>
        <v>0</v>
      </c>
      <c r="T2045" s="57">
        <f>IF((R2045-S2045)&lt;SetUp!$B$53,R2045-S2045,SetUp!$B$53)</f>
        <v>0</v>
      </c>
      <c r="U2045" s="57">
        <f t="shared" si="623"/>
        <v>0.62087318107445855</v>
      </c>
      <c r="V2045" s="57">
        <f>(L2045-P2045)/1000*SetUp!$B$13*1000000/SetUp!$B$48</f>
        <v>0.23974759121153777</v>
      </c>
      <c r="W2045" s="57">
        <f t="shared" si="634"/>
        <v>-5.8980598183211441E-17</v>
      </c>
      <c r="X2045" s="57">
        <f>MAX((SetUp!$B$56*(1-($H2045/SetUp!$B$56)^2)*TANH(($B2045-$D2045)/SetUp!$B$56))/(1+$H2045/SetUp!$B$56*TANH(($B2045-$D2045)/SetUp!$B$56)),0)</f>
        <v>0</v>
      </c>
      <c r="AP2045" s="64">
        <v>29655</v>
      </c>
      <c r="AQ2045" s="55">
        <v>3</v>
      </c>
      <c r="AR2045" s="55">
        <v>70</v>
      </c>
      <c r="AS2045" s="66">
        <f t="shared" si="624"/>
        <v>0</v>
      </c>
      <c r="AT2045" s="66">
        <f t="shared" si="625"/>
        <v>0.16181008322281146</v>
      </c>
      <c r="AU2045" s="55" t="str">
        <f>IF(OR($AP2045&lt;SetUp!$B$97,$AP2045&gt;SetUp!$B$98),"Não","Sim")</f>
        <v>Não</v>
      </c>
      <c r="AV2045" s="68">
        <f t="shared" si="626"/>
        <v>0</v>
      </c>
      <c r="AW2045" s="68">
        <f t="shared" si="627"/>
        <v>0.40225624075060845</v>
      </c>
      <c r="AX2045" s="68">
        <f t="shared" si="628"/>
        <v>0</v>
      </c>
      <c r="AY2045" s="68">
        <f t="shared" si="629"/>
        <v>-0.79099441874610632</v>
      </c>
      <c r="AZ2045" s="68">
        <f t="shared" si="630"/>
        <v>0.16181008322281146</v>
      </c>
      <c r="BA2045" s="68">
        <f t="shared" si="631"/>
        <v>0.40225624075060845</v>
      </c>
      <c r="BB2045" s="68">
        <f t="shared" si="632"/>
        <v>-0.79099441874610632</v>
      </c>
    </row>
    <row r="2046" spans="1:54" x14ac:dyDescent="0.3">
      <c r="A2046" s="64">
        <v>28708</v>
      </c>
      <c r="B2046" s="57">
        <v>0.93400000000000005</v>
      </c>
      <c r="C2046" s="57">
        <v>0.54600000000000004</v>
      </c>
      <c r="D2046" s="57">
        <v>4.016</v>
      </c>
      <c r="E2046" s="57">
        <f t="shared" si="617"/>
        <v>0.93400000000000005</v>
      </c>
      <c r="F2046" s="57">
        <f t="shared" si="618"/>
        <v>3.0819999999999999</v>
      </c>
      <c r="G2046" s="57">
        <f t="shared" si="619"/>
        <v>0</v>
      </c>
      <c r="H2046" s="57">
        <f>IF(Q2045&gt;SetUp!$B$56,SetUp!$B$56,Q2045)</f>
        <v>0.21490408866827765</v>
      </c>
      <c r="I2046" s="57">
        <f t="shared" si="633"/>
        <v>0.62087318107445855</v>
      </c>
      <c r="J2046" s="57">
        <f>MIN(F2046,H2046,(1-EXP(-SetUp!$B$52*H2046/SetUp!$B$56))*F2046)</f>
        <v>0.10177150711249471</v>
      </c>
      <c r="K2046" s="57">
        <f t="shared" si="620"/>
        <v>0.11313258155578294</v>
      </c>
      <c r="L2046" s="57">
        <f>IF(I2046&lt;=0,0,MIN(SetUp!$B$50*I2046^SetUp!$B$55,I2046))</f>
        <v>9.2477131941953259E-3</v>
      </c>
      <c r="M2046" s="57">
        <f t="shared" si="621"/>
        <v>0.61162546788026317</v>
      </c>
      <c r="N2046" s="57">
        <f>IF(SetUp!$B$62=0,X2046,(B2046-E2046)*(1-(H2046/SetUp!$B$66/SetUp!$B$56)))</f>
        <v>0</v>
      </c>
      <c r="O2046" s="57">
        <f>K2046*SetUp!$B$65</f>
        <v>0</v>
      </c>
      <c r="P2046" s="57">
        <f>MIN(SetUp!$B$54*L2046^SetUp!$B$51,L2046)</f>
        <v>5.139949344870348E-3</v>
      </c>
      <c r="Q2046" s="57">
        <f t="shared" si="622"/>
        <v>0.11313258155578294</v>
      </c>
      <c r="R2046" s="57">
        <f>IF((H2046+N2046-O2046)&gt;SetUp!$B$56,T2045+H2046+N2046-O2046-SetUp!$B$56,T2045)</f>
        <v>0</v>
      </c>
      <c r="S2046" s="57">
        <f>R2046*SetUp!$B$65</f>
        <v>0</v>
      </c>
      <c r="T2046" s="57">
        <f>IF((R2046-S2046)&lt;SetUp!$B$53,R2046-S2046,SetUp!$B$53)</f>
        <v>0</v>
      </c>
      <c r="U2046" s="57">
        <f t="shared" si="623"/>
        <v>0.61162546788026317</v>
      </c>
      <c r="V2046" s="57">
        <f>(L2046-P2046)/1000*SetUp!$B$13*1000000/SetUp!$B$48</f>
        <v>0.23364009010809267</v>
      </c>
      <c r="W2046" s="57">
        <f t="shared" si="634"/>
        <v>-6.0715321659188248E-17</v>
      </c>
      <c r="X2046" s="57">
        <f>MAX((SetUp!$B$56*(1-($H2046/SetUp!$B$56)^2)*TANH(($B2046-$D2046)/SetUp!$B$56))/(1+$H2046/SetUp!$B$56*TANH(($B2046-$D2046)/SetUp!$B$56)),0)</f>
        <v>0</v>
      </c>
      <c r="AP2046" s="64">
        <v>29656</v>
      </c>
      <c r="AQ2046" s="55">
        <v>3</v>
      </c>
      <c r="AR2046" s="55">
        <v>71</v>
      </c>
      <c r="AS2046" s="66">
        <f t="shared" si="624"/>
        <v>0</v>
      </c>
      <c r="AT2046" s="66">
        <f t="shared" si="625"/>
        <v>0.15827246797004602</v>
      </c>
      <c r="AU2046" s="55" t="str">
        <f>IF(OR($AP2046&lt;SetUp!$B$97,$AP2046&gt;SetUp!$B$98),"Não","Sim")</f>
        <v>Não</v>
      </c>
      <c r="AV2046" s="68">
        <f t="shared" si="626"/>
        <v>0</v>
      </c>
      <c r="AW2046" s="68">
        <f t="shared" si="627"/>
        <v>0.39783472443974272</v>
      </c>
      <c r="AX2046" s="68">
        <f t="shared" si="628"/>
        <v>0</v>
      </c>
      <c r="AY2046" s="68">
        <f t="shared" si="629"/>
        <v>-0.80059462555839789</v>
      </c>
      <c r="AZ2046" s="68">
        <f t="shared" si="630"/>
        <v>0.15827246797004602</v>
      </c>
      <c r="BA2046" s="68">
        <f t="shared" si="631"/>
        <v>0.39783472443974272</v>
      </c>
      <c r="BB2046" s="68">
        <f t="shared" si="632"/>
        <v>-0.80059462555839789</v>
      </c>
    </row>
    <row r="2047" spans="1:54" x14ac:dyDescent="0.3">
      <c r="A2047" s="64">
        <v>28709</v>
      </c>
      <c r="B2047" s="57">
        <v>0</v>
      </c>
      <c r="C2047" s="57">
        <v>0.45300000000000001</v>
      </c>
      <c r="D2047" s="57">
        <v>4.016</v>
      </c>
      <c r="E2047" s="57">
        <f t="shared" si="617"/>
        <v>0</v>
      </c>
      <c r="F2047" s="57">
        <f t="shared" si="618"/>
        <v>4.016</v>
      </c>
      <c r="G2047" s="57">
        <f t="shared" si="619"/>
        <v>0</v>
      </c>
      <c r="H2047" s="57">
        <f>IF(Q2046&gt;SetUp!$B$56,SetUp!$B$56,Q2046)</f>
        <v>0.11313258155578294</v>
      </c>
      <c r="I2047" s="57">
        <f t="shared" si="633"/>
        <v>0.61162546788026317</v>
      </c>
      <c r="J2047" s="57">
        <f>MIN(F2047,H2047,(1-EXP(-SetUp!$B$52*H2047/SetUp!$B$56))*F2047)</f>
        <v>7.0366925737401179E-2</v>
      </c>
      <c r="K2047" s="57">
        <f t="shared" si="620"/>
        <v>4.2765655818381765E-2</v>
      </c>
      <c r="L2047" s="57">
        <f>IF(I2047&lt;=0,0,MIN(SetUp!$B$50*I2047^SetUp!$B$55,I2047))</f>
        <v>9.0192851867523984E-3</v>
      </c>
      <c r="M2047" s="57">
        <f t="shared" si="621"/>
        <v>0.60260618269351074</v>
      </c>
      <c r="N2047" s="57">
        <f>IF(SetUp!$B$62=0,X2047,(B2047-E2047)*(1-(H2047/SetUp!$B$66/SetUp!$B$56)))</f>
        <v>0</v>
      </c>
      <c r="O2047" s="57">
        <f>K2047*SetUp!$B$65</f>
        <v>0</v>
      </c>
      <c r="P2047" s="57">
        <f>MIN(SetUp!$B$54*L2047^SetUp!$B$51,L2047)</f>
        <v>5.0151207442954149E-3</v>
      </c>
      <c r="Q2047" s="57">
        <f t="shared" si="622"/>
        <v>4.2765655818381765E-2</v>
      </c>
      <c r="R2047" s="57">
        <f>IF((H2047+N2047-O2047)&gt;SetUp!$B$56,T2046+H2047+N2047-O2047-SetUp!$B$56,T2046)</f>
        <v>0</v>
      </c>
      <c r="S2047" s="57">
        <f>R2047*SetUp!$B$65</f>
        <v>0</v>
      </c>
      <c r="T2047" s="57">
        <f>IF((R2047-S2047)&lt;SetUp!$B$53,R2047-S2047,SetUp!$B$53)</f>
        <v>0</v>
      </c>
      <c r="U2047" s="57">
        <f t="shared" si="623"/>
        <v>0.60260618269351074</v>
      </c>
      <c r="V2047" s="57">
        <f>(L2047-P2047)/1000*SetUp!$B$13*1000000/SetUp!$B$48</f>
        <v>0.22774759588407326</v>
      </c>
      <c r="W2047" s="57">
        <f t="shared" si="634"/>
        <v>-7.8062556418956319E-17</v>
      </c>
      <c r="X2047" s="57">
        <f>MAX((SetUp!$B$56*(1-($H2047/SetUp!$B$56)^2)*TANH(($B2047-$D2047)/SetUp!$B$56))/(1+$H2047/SetUp!$B$56*TANH(($B2047-$D2047)/SetUp!$B$56)),0)</f>
        <v>0</v>
      </c>
      <c r="AP2047" s="64">
        <v>29657</v>
      </c>
      <c r="AQ2047" s="55">
        <v>3</v>
      </c>
      <c r="AR2047" s="55">
        <v>72</v>
      </c>
      <c r="AS2047" s="66">
        <f t="shared" si="624"/>
        <v>0</v>
      </c>
      <c r="AT2047" s="66">
        <f t="shared" si="625"/>
        <v>0.15484182037817643</v>
      </c>
      <c r="AU2047" s="55" t="str">
        <f>IF(OR($AP2047&lt;SetUp!$B$97,$AP2047&gt;SetUp!$B$98),"Não","Sim")</f>
        <v>Não</v>
      </c>
      <c r="AV2047" s="68">
        <f t="shared" si="626"/>
        <v>0</v>
      </c>
      <c r="AW2047" s="68">
        <f t="shared" si="627"/>
        <v>0.39349945410149734</v>
      </c>
      <c r="AX2047" s="68">
        <f t="shared" si="628"/>
        <v>0</v>
      </c>
      <c r="AY2047" s="68">
        <f t="shared" si="629"/>
        <v>-0.81011173159520466</v>
      </c>
      <c r="AZ2047" s="68">
        <f t="shared" si="630"/>
        <v>0.15484182037817643</v>
      </c>
      <c r="BA2047" s="68">
        <f t="shared" si="631"/>
        <v>0.39349945410149734</v>
      </c>
      <c r="BB2047" s="68">
        <f t="shared" si="632"/>
        <v>-0.81011173159520466</v>
      </c>
    </row>
    <row r="2048" spans="1:54" x14ac:dyDescent="0.3">
      <c r="A2048" s="64">
        <v>28710</v>
      </c>
      <c r="B2048" s="57">
        <v>0.20200000000000001</v>
      </c>
      <c r="C2048" s="57">
        <v>0.41</v>
      </c>
      <c r="D2048" s="57">
        <v>4.016</v>
      </c>
      <c r="E2048" s="57">
        <f t="shared" si="617"/>
        <v>0.20200000000000001</v>
      </c>
      <c r="F2048" s="57">
        <f t="shared" si="618"/>
        <v>3.8140000000000001</v>
      </c>
      <c r="G2048" s="57">
        <f t="shared" si="619"/>
        <v>0</v>
      </c>
      <c r="H2048" s="57">
        <f>IF(Q2047&gt;SetUp!$B$56,SetUp!$B$56,Q2047)</f>
        <v>4.2765655818381765E-2</v>
      </c>
      <c r="I2048" s="57">
        <f t="shared" si="633"/>
        <v>0.60260618269351074</v>
      </c>
      <c r="J2048" s="57">
        <f>MIN(F2048,H2048,(1-EXP(-SetUp!$B$52*H2048/SetUp!$B$56))*F2048)</f>
        <v>2.5400698070081076E-2</v>
      </c>
      <c r="K2048" s="57">
        <f t="shared" si="620"/>
        <v>1.7364957748300689E-2</v>
      </c>
      <c r="L2048" s="57">
        <f>IF(I2048&lt;=0,0,MIN(SetUp!$B$50*I2048^SetUp!$B$55,I2048))</f>
        <v>8.7987063367227641E-3</v>
      </c>
      <c r="M2048" s="57">
        <f t="shared" si="621"/>
        <v>0.59380747635678799</v>
      </c>
      <c r="N2048" s="57">
        <f>IF(SetUp!$B$62=0,X2048,(B2048-E2048)*(1-(H2048/SetUp!$B$66/SetUp!$B$56)))</f>
        <v>0</v>
      </c>
      <c r="O2048" s="57">
        <f>K2048*SetUp!$B$65</f>
        <v>0</v>
      </c>
      <c r="P2048" s="57">
        <f>MIN(SetUp!$B$54*L2048^SetUp!$B$51,L2048)</f>
        <v>4.8945304133661601E-3</v>
      </c>
      <c r="Q2048" s="57">
        <f t="shared" si="622"/>
        <v>1.7364957748300689E-2</v>
      </c>
      <c r="R2048" s="57">
        <f>IF((H2048+N2048-O2048)&gt;SetUp!$B$56,T2047+H2048+N2048-O2048-SetUp!$B$56,T2047)</f>
        <v>0</v>
      </c>
      <c r="S2048" s="57">
        <f>R2048*SetUp!$B$65</f>
        <v>0</v>
      </c>
      <c r="T2048" s="57">
        <f>IF((R2048-S2048)&lt;SetUp!$B$53,R2048-S2048,SetUp!$B$53)</f>
        <v>0</v>
      </c>
      <c r="U2048" s="57">
        <f t="shared" si="623"/>
        <v>0.59380747635678799</v>
      </c>
      <c r="V2048" s="57">
        <f>(L2048-P2048)/1000*SetUp!$B$13*1000000/SetUp!$B$48</f>
        <v>0.22206048058989039</v>
      </c>
      <c r="W2048" s="57">
        <f t="shared" si="634"/>
        <v>3.8163916471489756E-17</v>
      </c>
      <c r="X2048" s="57">
        <f>MAX((SetUp!$B$56*(1-($H2048/SetUp!$B$56)^2)*TANH(($B2048-$D2048)/SetUp!$B$56))/(1+$H2048/SetUp!$B$56*TANH(($B2048-$D2048)/SetUp!$B$56)),0)</f>
        <v>0</v>
      </c>
      <c r="AP2048" s="64">
        <v>29658</v>
      </c>
      <c r="AQ2048" s="55">
        <v>3</v>
      </c>
      <c r="AR2048" s="55">
        <v>73</v>
      </c>
      <c r="AS2048" s="66">
        <f t="shared" si="624"/>
        <v>0</v>
      </c>
      <c r="AT2048" s="66">
        <f t="shared" si="625"/>
        <v>0.45814534744455931</v>
      </c>
      <c r="AU2048" s="55" t="str">
        <f>IF(OR($AP2048&lt;SetUp!$B$97,$AP2048&gt;SetUp!$B$98),"Não","Sim")</f>
        <v>Não</v>
      </c>
      <c r="AV2048" s="68">
        <f t="shared" si="626"/>
        <v>0</v>
      </c>
      <c r="AW2048" s="68">
        <f t="shared" si="627"/>
        <v>0.67686434936740414</v>
      </c>
      <c r="AX2048" s="68">
        <f t="shared" si="628"/>
        <v>0</v>
      </c>
      <c r="AY2048" s="68">
        <f t="shared" si="629"/>
        <v>-0.3389967194218198</v>
      </c>
      <c r="AZ2048" s="68">
        <f t="shared" si="630"/>
        <v>0.45814534744455931</v>
      </c>
      <c r="BA2048" s="68">
        <f t="shared" si="631"/>
        <v>0.67686434936740414</v>
      </c>
      <c r="BB2048" s="68">
        <f t="shared" si="632"/>
        <v>-0.3389967194218198</v>
      </c>
    </row>
    <row r="2049" spans="1:54" x14ac:dyDescent="0.3">
      <c r="A2049" s="64">
        <v>28711</v>
      </c>
      <c r="B2049" s="57">
        <v>3.4000000000000002E-2</v>
      </c>
      <c r="C2049" s="57">
        <v>0.371</v>
      </c>
      <c r="D2049" s="57">
        <v>4.016</v>
      </c>
      <c r="E2049" s="57">
        <f t="shared" si="617"/>
        <v>3.4000000000000002E-2</v>
      </c>
      <c r="F2049" s="57">
        <f t="shared" si="618"/>
        <v>3.9820000000000002</v>
      </c>
      <c r="G2049" s="57">
        <f t="shared" si="619"/>
        <v>0</v>
      </c>
      <c r="H2049" s="57">
        <f>IF(Q2048&gt;SetUp!$B$56,SetUp!$B$56,Q2048)</f>
        <v>1.7364957748300689E-2</v>
      </c>
      <c r="I2049" s="57">
        <f t="shared" si="633"/>
        <v>0.59380747635678799</v>
      </c>
      <c r="J2049" s="57">
        <f>MIN(F2049,H2049,(1-EXP(-SetUp!$B$52*H2049/SetUp!$B$56))*F2049)</f>
        <v>1.0789615434707966E-2</v>
      </c>
      <c r="K2049" s="57">
        <f t="shared" si="620"/>
        <v>6.5753423135927226E-3</v>
      </c>
      <c r="L2049" s="57">
        <f>IF(I2049&lt;=0,0,MIN(SetUp!$B$50*I2049^SetUp!$B$55,I2049))</f>
        <v>8.5856323337019612E-3</v>
      </c>
      <c r="M2049" s="57">
        <f t="shared" si="621"/>
        <v>0.58522184402308608</v>
      </c>
      <c r="N2049" s="57">
        <f>IF(SetUp!$B$62=0,X2049,(B2049-E2049)*(1-(H2049/SetUp!$B$66/SetUp!$B$56)))</f>
        <v>0</v>
      </c>
      <c r="O2049" s="57">
        <f>K2049*SetUp!$B$65</f>
        <v>0</v>
      </c>
      <c r="P2049" s="57">
        <f>MIN(SetUp!$B$54*L2049^SetUp!$B$51,L2049)</f>
        <v>4.7779941423280216E-3</v>
      </c>
      <c r="Q2049" s="57">
        <f t="shared" si="622"/>
        <v>6.5753423135927226E-3</v>
      </c>
      <c r="R2049" s="57">
        <f>IF((H2049+N2049-O2049)&gt;SetUp!$B$56,T2048+H2049+N2049-O2049-SetUp!$B$56,T2048)</f>
        <v>0</v>
      </c>
      <c r="S2049" s="57">
        <f>R2049*SetUp!$B$65</f>
        <v>0</v>
      </c>
      <c r="T2049" s="57">
        <f>IF((R2049-S2049)&lt;SetUp!$B$53,R2049-S2049,SetUp!$B$53)</f>
        <v>0</v>
      </c>
      <c r="U2049" s="57">
        <f t="shared" si="623"/>
        <v>0.58522184402308608</v>
      </c>
      <c r="V2049" s="57">
        <f>(L2049-P2049)/1000*SetUp!$B$13*1000000/SetUp!$B$48</f>
        <v>0.21656963807152921</v>
      </c>
      <c r="W2049" s="57">
        <f t="shared" si="634"/>
        <v>0</v>
      </c>
      <c r="X2049" s="57">
        <f>MAX((SetUp!$B$56*(1-($H2049/SetUp!$B$56)^2)*TANH(($B2049-$D2049)/SetUp!$B$56))/(1+$H2049/SetUp!$B$56*TANH(($B2049-$D2049)/SetUp!$B$56)),0)</f>
        <v>0</v>
      </c>
      <c r="AP2049" s="64">
        <v>29659</v>
      </c>
      <c r="AQ2049" s="55">
        <v>3</v>
      </c>
      <c r="AR2049" s="55">
        <v>74</v>
      </c>
      <c r="AS2049" s="66">
        <f t="shared" si="624"/>
        <v>0</v>
      </c>
      <c r="AT2049" s="66">
        <f t="shared" si="625"/>
        <v>22.928540760861157</v>
      </c>
      <c r="AU2049" s="55" t="str">
        <f>IF(OR($AP2049&lt;SetUp!$B$97,$AP2049&gt;SetUp!$B$98),"Não","Sim")</f>
        <v>Não</v>
      </c>
      <c r="AV2049" s="68">
        <f t="shared" si="626"/>
        <v>0</v>
      </c>
      <c r="AW2049" s="68">
        <f t="shared" si="627"/>
        <v>4.7883755868625384</v>
      </c>
      <c r="AX2049" s="68">
        <f t="shared" si="628"/>
        <v>0</v>
      </c>
      <c r="AY2049" s="68">
        <f t="shared" si="629"/>
        <v>1.3603764158432461</v>
      </c>
      <c r="AZ2049" s="68">
        <f t="shared" si="630"/>
        <v>22.928540760861157</v>
      </c>
      <c r="BA2049" s="68">
        <f t="shared" si="631"/>
        <v>4.7883755868625384</v>
      </c>
      <c r="BB2049" s="68">
        <f t="shared" si="632"/>
        <v>1.3603764158432461</v>
      </c>
    </row>
    <row r="2050" spans="1:54" x14ac:dyDescent="0.3">
      <c r="A2050" s="64">
        <v>28712</v>
      </c>
      <c r="B2050" s="57">
        <v>0.53500000000000003</v>
      </c>
      <c r="C2050" s="57">
        <v>0.371</v>
      </c>
      <c r="D2050" s="57">
        <v>4.016</v>
      </c>
      <c r="E2050" s="57">
        <f t="shared" si="617"/>
        <v>0.53500000000000003</v>
      </c>
      <c r="F2050" s="57">
        <f t="shared" si="618"/>
        <v>3.4809999999999999</v>
      </c>
      <c r="G2050" s="57">
        <f t="shared" si="619"/>
        <v>0</v>
      </c>
      <c r="H2050" s="57">
        <f>IF(Q2049&gt;SetUp!$B$56,SetUp!$B$56,Q2049)</f>
        <v>6.5753423135927226E-3</v>
      </c>
      <c r="I2050" s="57">
        <f t="shared" si="633"/>
        <v>0.58522184402308608</v>
      </c>
      <c r="J2050" s="57">
        <f>MIN(F2050,H2050,(1-EXP(-SetUp!$B$52*H2050/SetUp!$B$56))*F2050)</f>
        <v>3.5745332330465039E-3</v>
      </c>
      <c r="K2050" s="57">
        <f t="shared" si="620"/>
        <v>3.0008090805462187E-3</v>
      </c>
      <c r="L2050" s="57">
        <f>IF(I2050&lt;=0,0,MIN(SetUp!$B$50*I2050^SetUp!$B$55,I2050))</f>
        <v>8.3797371880660557E-3</v>
      </c>
      <c r="M2050" s="57">
        <f t="shared" si="621"/>
        <v>0.57684210683502002</v>
      </c>
      <c r="N2050" s="57">
        <f>IF(SetUp!$B$62=0,X2050,(B2050-E2050)*(1-(H2050/SetUp!$B$66/SetUp!$B$56)))</f>
        <v>0</v>
      </c>
      <c r="O2050" s="57">
        <f>K2050*SetUp!$B$65</f>
        <v>0</v>
      </c>
      <c r="P2050" s="57">
        <f>MIN(SetUp!$B$54*L2050^SetUp!$B$51,L2050)</f>
        <v>4.6653374503051685E-3</v>
      </c>
      <c r="Q2050" s="57">
        <f t="shared" si="622"/>
        <v>3.0008090805462187E-3</v>
      </c>
      <c r="R2050" s="57">
        <f>IF((H2050+N2050-O2050)&gt;SetUp!$B$56,T2049+H2050+N2050-O2050-SetUp!$B$56,T2049)</f>
        <v>0</v>
      </c>
      <c r="S2050" s="57">
        <f>R2050*SetUp!$B$65</f>
        <v>0</v>
      </c>
      <c r="T2050" s="57">
        <f>IF((R2050-S2050)&lt;SetUp!$B$53,R2050-S2050,SetUp!$B$53)</f>
        <v>0</v>
      </c>
      <c r="U2050" s="57">
        <f t="shared" si="623"/>
        <v>0.57684210683502002</v>
      </c>
      <c r="V2050" s="57">
        <f>(L2050-P2050)/1000*SetUp!$B$13*1000000/SetUp!$B$48</f>
        <v>0.21126645086244161</v>
      </c>
      <c r="W2050" s="57">
        <f t="shared" si="634"/>
        <v>3.6429192995512949E-17</v>
      </c>
      <c r="X2050" s="57">
        <f>MAX((SetUp!$B$56*(1-($H2050/SetUp!$B$56)^2)*TANH(($B2050-$D2050)/SetUp!$B$56))/(1+$H2050/SetUp!$B$56*TANH(($B2050-$D2050)/SetUp!$B$56)),0)</f>
        <v>0</v>
      </c>
      <c r="AP2050" s="64">
        <v>29660</v>
      </c>
      <c r="AQ2050" s="55">
        <v>3</v>
      </c>
      <c r="AR2050" s="55">
        <v>75</v>
      </c>
      <c r="AS2050" s="66">
        <f t="shared" si="624"/>
        <v>0</v>
      </c>
      <c r="AT2050" s="66">
        <f t="shared" si="625"/>
        <v>68.467217851086872</v>
      </c>
      <c r="AU2050" s="55" t="str">
        <f>IF(OR($AP2050&lt;SetUp!$B$97,$AP2050&gt;SetUp!$B$98),"Não","Sim")</f>
        <v>Não</v>
      </c>
      <c r="AV2050" s="68">
        <f t="shared" si="626"/>
        <v>0</v>
      </c>
      <c r="AW2050" s="68">
        <f t="shared" si="627"/>
        <v>8.2744919995783945</v>
      </c>
      <c r="AX2050" s="68">
        <f t="shared" si="628"/>
        <v>0</v>
      </c>
      <c r="AY2050" s="68">
        <f t="shared" si="629"/>
        <v>1.8354826807741482</v>
      </c>
      <c r="AZ2050" s="68">
        <f t="shared" si="630"/>
        <v>68.467217851086872</v>
      </c>
      <c r="BA2050" s="68">
        <f t="shared" si="631"/>
        <v>8.2744919995783945</v>
      </c>
      <c r="BB2050" s="68">
        <f t="shared" si="632"/>
        <v>1.8354826807741482</v>
      </c>
    </row>
    <row r="2051" spans="1:54" x14ac:dyDescent="0.3">
      <c r="A2051" s="64">
        <v>28713</v>
      </c>
      <c r="B2051" s="57">
        <v>1.19</v>
      </c>
      <c r="C2051" s="57">
        <v>0.33400000000000002</v>
      </c>
      <c r="D2051" s="57">
        <v>4.016</v>
      </c>
      <c r="E2051" s="57">
        <f t="shared" ref="E2051:E2114" si="635">IF(B2051&gt;=D2051,D2051,B2051)</f>
        <v>1.19</v>
      </c>
      <c r="F2051" s="57">
        <f t="shared" ref="F2051:F2114" si="636">D2051-E2051</f>
        <v>2.8260000000000001</v>
      </c>
      <c r="G2051" s="57">
        <f t="shared" ref="G2051:G2114" si="637">MAX(B2051-D2051-N2051,0)</f>
        <v>0</v>
      </c>
      <c r="H2051" s="57">
        <f>IF(Q2050&gt;SetUp!$B$56,SetUp!$B$56,Q2050)</f>
        <v>3.0008090805462187E-3</v>
      </c>
      <c r="I2051" s="57">
        <f t="shared" si="633"/>
        <v>0.57684210683502002</v>
      </c>
      <c r="J2051" s="57">
        <f>MIN(F2051,H2051,(1-EXP(-SetUp!$B$52*H2051/SetUp!$B$56))*F2051)</f>
        <v>1.3247341670528804E-3</v>
      </c>
      <c r="K2051" s="57">
        <f t="shared" ref="K2051:K2114" si="638">MAX(H2051-J2051,0)</f>
        <v>1.6760749134933383E-3</v>
      </c>
      <c r="L2051" s="57">
        <f>IF(I2051&lt;=0,0,MIN(SetUp!$B$50*I2051^SetUp!$B$55,I2051))</f>
        <v>8.1807120878761609E-3</v>
      </c>
      <c r="M2051" s="57">
        <f t="shared" ref="M2051:M2114" si="639">MAX(I2051-L2051,0)</f>
        <v>0.56866139474714383</v>
      </c>
      <c r="N2051" s="57">
        <f>IF(SetUp!$B$62=0,X2051,(B2051-E2051)*(1-(H2051/SetUp!$B$66/SetUp!$B$56)))</f>
        <v>0</v>
      </c>
      <c r="O2051" s="57">
        <f>K2051*SetUp!$B$65</f>
        <v>0</v>
      </c>
      <c r="P2051" s="57">
        <f>MIN(SetUp!$B$54*L2051^SetUp!$B$51,L2051)</f>
        <v>4.5563949820712196E-3</v>
      </c>
      <c r="Q2051" s="57">
        <f t="shared" ref="Q2051:Q2114" si="640">IF((K2051+N2051-O2051)&lt;0,0,K2051+N2051-O2051)</f>
        <v>1.6760749134933383E-3</v>
      </c>
      <c r="R2051" s="57">
        <f>IF((H2051+N2051-O2051)&gt;SetUp!$B$56,T2050+H2051+N2051-O2051-SetUp!$B$56,T2050)</f>
        <v>0</v>
      </c>
      <c r="S2051" s="57">
        <f>R2051*SetUp!$B$65</f>
        <v>0</v>
      </c>
      <c r="T2051" s="57">
        <f>IF((R2051-S2051)&lt;SetUp!$B$53,R2051-S2051,SetUp!$B$53)</f>
        <v>0</v>
      </c>
      <c r="U2051" s="57">
        <f t="shared" ref="U2051:U2114" si="641">M2051+R2051-T2051</f>
        <v>0.56866139474714383</v>
      </c>
      <c r="V2051" s="57">
        <f>(L2051-P2051)/1000*SetUp!$B$13*1000000/SetUp!$B$48</f>
        <v>0.20614275947720775</v>
      </c>
      <c r="W2051" s="57">
        <f t="shared" si="634"/>
        <v>-6.591949208711867E-17</v>
      </c>
      <c r="X2051" s="57">
        <f>MAX((SetUp!$B$56*(1-($H2051/SetUp!$B$56)^2)*TANH(($B2051-$D2051)/SetUp!$B$56))/(1+$H2051/SetUp!$B$56*TANH(($B2051-$D2051)/SetUp!$B$56)),0)</f>
        <v>0</v>
      </c>
      <c r="AP2051" s="64">
        <v>29661</v>
      </c>
      <c r="AQ2051" s="55">
        <v>3</v>
      </c>
      <c r="AR2051" s="55">
        <v>76</v>
      </c>
      <c r="AS2051" s="66">
        <f t="shared" ref="AS2051:AS2114" si="642">VLOOKUP($AP2051,$A:$C,3,FALSE)</f>
        <v>85.12</v>
      </c>
      <c r="AT2051" s="66">
        <f t="shared" ref="AT2051:AT2114" si="643">VLOOKUP($AP2051,$A:$V,22,FALSE)</f>
        <v>210.0383451647734</v>
      </c>
      <c r="AU2051" s="55" t="str">
        <f>IF(OR($AP2051&lt;SetUp!$B$97,$AP2051&gt;SetUp!$B$98),"Não","Sim")</f>
        <v>Não</v>
      </c>
      <c r="AV2051" s="68">
        <f t="shared" ref="AV2051:AV2114" si="644">IFERROR(SQRT(AS2051),0)</f>
        <v>9.2260500757366373</v>
      </c>
      <c r="AW2051" s="68">
        <f t="shared" ref="AW2051:AW2114" si="645">IFERROR(SQRT(AT2051),0)</f>
        <v>14.492699719678642</v>
      </c>
      <c r="AX2051" s="68">
        <f t="shared" ref="AX2051:AX2114" si="646">IFERROR(LOG(AS2051),0)</f>
        <v>1.9300316149509731</v>
      </c>
      <c r="AY2051" s="68">
        <f t="shared" ref="AY2051:AY2114" si="647">IFERROR(LOG(AT2051),0)</f>
        <v>2.3222985879399167</v>
      </c>
      <c r="AZ2051" s="68">
        <f t="shared" ref="AZ2051:AZ2114" si="648">AT2051-AS2051</f>
        <v>124.9183451647734</v>
      </c>
      <c r="BA2051" s="68">
        <f t="shared" ref="BA2051:BA2114" si="649">AW2051-AV2051</f>
        <v>5.2666496439420047</v>
      </c>
      <c r="BB2051" s="68">
        <f t="shared" ref="BB2051:BB2114" si="650">AY2051-AX2051</f>
        <v>0.39226697298894364</v>
      </c>
    </row>
    <row r="2052" spans="1:54" x14ac:dyDescent="0.3">
      <c r="A2052" s="64">
        <v>28714</v>
      </c>
      <c r="B2052" s="57">
        <v>0.36499999999999999</v>
      </c>
      <c r="C2052" s="57">
        <v>0.29899999999999999</v>
      </c>
      <c r="D2052" s="57">
        <v>4.016</v>
      </c>
      <c r="E2052" s="57">
        <f t="shared" si="635"/>
        <v>0.36499999999999999</v>
      </c>
      <c r="F2052" s="57">
        <f t="shared" si="636"/>
        <v>3.6509999999999998</v>
      </c>
      <c r="G2052" s="57">
        <f t="shared" si="637"/>
        <v>0</v>
      </c>
      <c r="H2052" s="57">
        <f>IF(Q2051&gt;SetUp!$B$56,SetUp!$B$56,Q2051)</f>
        <v>1.6760749134933383E-3</v>
      </c>
      <c r="I2052" s="57">
        <f t="shared" ref="I2052:I2115" si="651">U2051+G2052+O2052</f>
        <v>0.56866139474714383</v>
      </c>
      <c r="J2052" s="57">
        <f>MIN(F2052,H2052,(1-EXP(-SetUp!$B$52*H2052/SetUp!$B$56))*F2052)</f>
        <v>9.560231704636243E-4</v>
      </c>
      <c r="K2052" s="57">
        <f t="shared" si="638"/>
        <v>7.2005174302971402E-4</v>
      </c>
      <c r="L2052" s="57">
        <f>IF(I2052&lt;=0,0,MIN(SetUp!$B$50*I2052^SetUp!$B$55,I2052))</f>
        <v>7.9882643374191153E-3</v>
      </c>
      <c r="M2052" s="57">
        <f t="shared" si="639"/>
        <v>0.56067313040972477</v>
      </c>
      <c r="N2052" s="57">
        <f>IF(SetUp!$B$62=0,X2052,(B2052-E2052)*(1-(H2052/SetUp!$B$66/SetUp!$B$56)))</f>
        <v>0</v>
      </c>
      <c r="O2052" s="57">
        <f>K2052*SetUp!$B$65</f>
        <v>0</v>
      </c>
      <c r="P2052" s="57">
        <f>MIN(SetUp!$B$54*L2052^SetUp!$B$51,L2052)</f>
        <v>4.4510099476696499E-3</v>
      </c>
      <c r="Q2052" s="57">
        <f t="shared" si="640"/>
        <v>7.2005174302971402E-4</v>
      </c>
      <c r="R2052" s="57">
        <f>IF((H2052+N2052-O2052)&gt;SetUp!$B$56,T2051+H2052+N2052-O2052-SetUp!$B$56,T2051)</f>
        <v>0</v>
      </c>
      <c r="S2052" s="57">
        <f>R2052*SetUp!$B$65</f>
        <v>0</v>
      </c>
      <c r="T2052" s="57">
        <f>IF((R2052-S2052)&lt;SetUp!$B$53,R2052-S2052,SetUp!$B$53)</f>
        <v>0</v>
      </c>
      <c r="U2052" s="57">
        <f t="shared" si="641"/>
        <v>0.56067313040972477</v>
      </c>
      <c r="V2052" s="57">
        <f>(L2052-P2052)/1000*SetUp!$B$13*1000000/SetUp!$B$48</f>
        <v>0.20119083391128229</v>
      </c>
      <c r="W2052" s="57">
        <f t="shared" ref="W2052:W2115" si="652">Q2052+U2052+T2052-H2052-U2051-T2051-B2052+E2052+J2052+L2052</f>
        <v>6.4184768611141862E-17</v>
      </c>
      <c r="X2052" s="57">
        <f>MAX((SetUp!$B$56*(1-($H2052/SetUp!$B$56)^2)*TANH(($B2052-$D2052)/SetUp!$B$56))/(1+$H2052/SetUp!$B$56*TANH(($B2052-$D2052)/SetUp!$B$56)),0)</f>
        <v>0</v>
      </c>
      <c r="AP2052" s="64">
        <v>29662</v>
      </c>
      <c r="AQ2052" s="55">
        <v>3</v>
      </c>
      <c r="AR2052" s="55">
        <v>77</v>
      </c>
      <c r="AS2052" s="66">
        <f t="shared" si="642"/>
        <v>70.787000000000006</v>
      </c>
      <c r="AT2052" s="66">
        <f t="shared" si="643"/>
        <v>245.77037544719789</v>
      </c>
      <c r="AU2052" s="55" t="str">
        <f>IF(OR($AP2052&lt;SetUp!$B$97,$AP2052&gt;SetUp!$B$98),"Não","Sim")</f>
        <v>Não</v>
      </c>
      <c r="AV2052" s="68">
        <f t="shared" si="644"/>
        <v>8.4135010548522544</v>
      </c>
      <c r="AW2052" s="68">
        <f t="shared" si="645"/>
        <v>15.677065268958916</v>
      </c>
      <c r="AX2052" s="68">
        <f t="shared" si="646"/>
        <v>1.8499535070307311</v>
      </c>
      <c r="AY2052" s="68">
        <f t="shared" si="647"/>
        <v>2.3905295329231597</v>
      </c>
      <c r="AZ2052" s="68">
        <f t="shared" si="648"/>
        <v>174.98337544719789</v>
      </c>
      <c r="BA2052" s="68">
        <f t="shared" si="649"/>
        <v>7.2635642141066619</v>
      </c>
      <c r="BB2052" s="68">
        <f t="shared" si="650"/>
        <v>0.54057602589242859</v>
      </c>
    </row>
    <row r="2053" spans="1:54" x14ac:dyDescent="0.3">
      <c r="A2053" s="64">
        <v>28715</v>
      </c>
      <c r="B2053" s="57">
        <v>0.27500000000000002</v>
      </c>
      <c r="C2053" s="57">
        <v>0.29899999999999999</v>
      </c>
      <c r="D2053" s="57">
        <v>4.016</v>
      </c>
      <c r="E2053" s="57">
        <f t="shared" si="635"/>
        <v>0.27500000000000002</v>
      </c>
      <c r="F2053" s="57">
        <f t="shared" si="636"/>
        <v>3.7410000000000001</v>
      </c>
      <c r="G2053" s="57">
        <f t="shared" si="637"/>
        <v>0</v>
      </c>
      <c r="H2053" s="57">
        <f>IF(Q2052&gt;SetUp!$B$56,SetUp!$B$56,Q2052)</f>
        <v>7.2005174302971402E-4</v>
      </c>
      <c r="I2053" s="57">
        <f t="shared" si="651"/>
        <v>0.56067313040972477</v>
      </c>
      <c r="J2053" s="57">
        <f>MIN(F2053,H2053,(1-EXP(-SetUp!$B$52*H2053/SetUp!$B$56))*F2053)</f>
        <v>4.2086906938736411E-4</v>
      </c>
      <c r="K2053" s="57">
        <f t="shared" si="638"/>
        <v>2.9918267364234991E-4</v>
      </c>
      <c r="L2053" s="57">
        <f>IF(I2053&lt;=0,0,MIN(SetUp!$B$50*I2053^SetUp!$B$55,I2053))</f>
        <v>7.8021163708303686E-3</v>
      </c>
      <c r="M2053" s="57">
        <f t="shared" si="639"/>
        <v>0.55287101403889438</v>
      </c>
      <c r="N2053" s="57">
        <f>IF(SetUp!$B$62=0,X2053,(B2053-E2053)*(1-(H2053/SetUp!$B$66/SetUp!$B$56)))</f>
        <v>0</v>
      </c>
      <c r="O2053" s="57">
        <f>K2053*SetUp!$B$65</f>
        <v>0</v>
      </c>
      <c r="P2053" s="57">
        <f>MIN(SetUp!$B$54*L2053^SetUp!$B$51,L2053)</f>
        <v>4.3490336014599161E-3</v>
      </c>
      <c r="Q2053" s="57">
        <f t="shared" si="640"/>
        <v>2.9918267364234991E-4</v>
      </c>
      <c r="R2053" s="57">
        <f>IF((H2053+N2053-O2053)&gt;SetUp!$B$56,T2052+H2053+N2053-O2053-SetUp!$B$56,T2052)</f>
        <v>0</v>
      </c>
      <c r="S2053" s="57">
        <f>R2053*SetUp!$B$65</f>
        <v>0</v>
      </c>
      <c r="T2053" s="57">
        <f>IF((R2053-S2053)&lt;SetUp!$B$53,R2053-S2053,SetUp!$B$53)</f>
        <v>0</v>
      </c>
      <c r="U2053" s="57">
        <f t="shared" si="641"/>
        <v>0.55287101403889438</v>
      </c>
      <c r="V2053" s="57">
        <f>(L2053-P2053)/1000*SetUp!$B$13*1000000/SetUp!$B$48</f>
        <v>0.1964033471687987</v>
      </c>
      <c r="W2053" s="57">
        <f t="shared" si="652"/>
        <v>2.0816681711721685E-17</v>
      </c>
      <c r="X2053" s="57">
        <f>MAX((SetUp!$B$56*(1-($H2053/SetUp!$B$56)^2)*TANH(($B2053-$D2053)/SetUp!$B$56))/(1+$H2053/SetUp!$B$56*TANH(($B2053-$D2053)/SetUp!$B$56)),0)</f>
        <v>0</v>
      </c>
      <c r="AP2053" s="64">
        <v>29663</v>
      </c>
      <c r="AQ2053" s="55">
        <v>3</v>
      </c>
      <c r="AR2053" s="55">
        <v>78</v>
      </c>
      <c r="AS2053" s="66">
        <f t="shared" si="642"/>
        <v>109.16800000000001</v>
      </c>
      <c r="AT2053" s="66">
        <f t="shared" si="643"/>
        <v>231.89816968949404</v>
      </c>
      <c r="AU2053" s="55" t="str">
        <f>IF(OR($AP2053&lt;SetUp!$B$97,$AP2053&gt;SetUp!$B$98),"Não","Sim")</f>
        <v>Não</v>
      </c>
      <c r="AV2053" s="68">
        <f t="shared" si="644"/>
        <v>10.448349151899547</v>
      </c>
      <c r="AW2053" s="68">
        <f t="shared" si="645"/>
        <v>15.22820310113751</v>
      </c>
      <c r="AX2053" s="68">
        <f t="shared" si="646"/>
        <v>2.0380953539358311</v>
      </c>
      <c r="AY2053" s="68">
        <f t="shared" si="647"/>
        <v>2.3652973208808081</v>
      </c>
      <c r="AZ2053" s="68">
        <f t="shared" si="648"/>
        <v>122.73016968949403</v>
      </c>
      <c r="BA2053" s="68">
        <f t="shared" si="649"/>
        <v>4.7798539492379621</v>
      </c>
      <c r="BB2053" s="68">
        <f t="shared" si="650"/>
        <v>0.32720196694497705</v>
      </c>
    </row>
    <row r="2054" spans="1:54" x14ac:dyDescent="0.3">
      <c r="A2054" s="64">
        <v>28716</v>
      </c>
      <c r="B2054" s="57">
        <v>0</v>
      </c>
      <c r="C2054" s="57">
        <v>0.29899999999999999</v>
      </c>
      <c r="D2054" s="57">
        <v>4.016</v>
      </c>
      <c r="E2054" s="57">
        <f t="shared" si="635"/>
        <v>0</v>
      </c>
      <c r="F2054" s="57">
        <f t="shared" si="636"/>
        <v>4.016</v>
      </c>
      <c r="G2054" s="57">
        <f t="shared" si="637"/>
        <v>0</v>
      </c>
      <c r="H2054" s="57">
        <f>IF(Q2053&gt;SetUp!$B$56,SetUp!$B$56,Q2053)</f>
        <v>2.9918267364234991E-4</v>
      </c>
      <c r="I2054" s="57">
        <f t="shared" si="651"/>
        <v>0.55287101403889438</v>
      </c>
      <c r="J2054" s="57">
        <f>MIN(F2054,H2054,(1-EXP(-SetUp!$B$52*H2054/SetUp!$B$56))*F2054)</f>
        <v>1.877327396775339E-4</v>
      </c>
      <c r="K2054" s="57">
        <f t="shared" si="638"/>
        <v>1.11449933964816E-4</v>
      </c>
      <c r="L2054" s="57">
        <f>IF(I2054&lt;=0,0,MIN(SetUp!$B$50*I2054^SetUp!$B$55,I2054))</f>
        <v>7.622004834828471E-3</v>
      </c>
      <c r="M2054" s="57">
        <f t="shared" si="639"/>
        <v>0.54524900920406594</v>
      </c>
      <c r="N2054" s="57">
        <f>IF(SetUp!$B$62=0,X2054,(B2054-E2054)*(1-(H2054/SetUp!$B$66/SetUp!$B$56)))</f>
        <v>0</v>
      </c>
      <c r="O2054" s="57">
        <f>K2054*SetUp!$B$65</f>
        <v>0</v>
      </c>
      <c r="P2054" s="57">
        <f>MIN(SetUp!$B$54*L2054^SetUp!$B$51,L2054)</f>
        <v>4.2503247574689059E-3</v>
      </c>
      <c r="Q2054" s="57">
        <f t="shared" si="640"/>
        <v>1.11449933964816E-4</v>
      </c>
      <c r="R2054" s="57">
        <f>IF((H2054+N2054-O2054)&gt;SetUp!$B$56,T2053+H2054+N2054-O2054-SetUp!$B$56,T2053)</f>
        <v>0</v>
      </c>
      <c r="S2054" s="57">
        <f>R2054*SetUp!$B$65</f>
        <v>0</v>
      </c>
      <c r="T2054" s="57">
        <f>IF((R2054-S2054)&lt;SetUp!$B$53,R2054-S2054,SetUp!$B$53)</f>
        <v>0</v>
      </c>
      <c r="U2054" s="57">
        <f t="shared" si="641"/>
        <v>0.54524900920406594</v>
      </c>
      <c r="V2054" s="57">
        <f>(L2054-P2054)/1000*SetUp!$B$13*1000000/SetUp!$B$48</f>
        <v>0.19177335065631895</v>
      </c>
      <c r="W2054" s="57">
        <f t="shared" si="652"/>
        <v>2.3418766925686896E-17</v>
      </c>
      <c r="X2054" s="57">
        <f>MAX((SetUp!$B$56*(1-($H2054/SetUp!$B$56)^2)*TANH(($B2054-$D2054)/SetUp!$B$56))/(1+$H2054/SetUp!$B$56*TANH(($B2054-$D2054)/SetUp!$B$56)),0)</f>
        <v>0</v>
      </c>
      <c r="AP2054" s="64">
        <v>29664</v>
      </c>
      <c r="AQ2054" s="55">
        <v>3</v>
      </c>
      <c r="AR2054" s="55">
        <v>79</v>
      </c>
      <c r="AS2054" s="66">
        <f t="shared" si="642"/>
        <v>72.819999999999993</v>
      </c>
      <c r="AT2054" s="66">
        <f t="shared" si="643"/>
        <v>151.00310158404389</v>
      </c>
      <c r="AU2054" s="55" t="str">
        <f>IF(OR($AP2054&lt;SetUp!$B$97,$AP2054&gt;SetUp!$B$98),"Não","Sim")</f>
        <v>Não</v>
      </c>
      <c r="AV2054" s="68">
        <f t="shared" si="644"/>
        <v>8.5334635406732708</v>
      </c>
      <c r="AW2054" s="68">
        <f t="shared" si="645"/>
        <v>12.288331928461401</v>
      </c>
      <c r="AX2054" s="68">
        <f t="shared" si="646"/>
        <v>1.862250674597925</v>
      </c>
      <c r="AY2054" s="68">
        <f t="shared" si="647"/>
        <v>2.1789858677368894</v>
      </c>
      <c r="AZ2054" s="68">
        <f t="shared" si="648"/>
        <v>78.183101584043897</v>
      </c>
      <c r="BA2054" s="68">
        <f t="shared" si="649"/>
        <v>3.7548683877881306</v>
      </c>
      <c r="BB2054" s="68">
        <f t="shared" si="650"/>
        <v>0.31673519313896437</v>
      </c>
    </row>
    <row r="2055" spans="1:54" x14ac:dyDescent="0.3">
      <c r="A2055" s="64">
        <v>28717</v>
      </c>
      <c r="B2055" s="57">
        <v>0.14799999999999999</v>
      </c>
      <c r="C2055" s="57">
        <v>0.26700000000000002</v>
      </c>
      <c r="D2055" s="57">
        <v>4.016</v>
      </c>
      <c r="E2055" s="57">
        <f t="shared" si="635"/>
        <v>0.14799999999999999</v>
      </c>
      <c r="F2055" s="57">
        <f t="shared" si="636"/>
        <v>3.8679999999999999</v>
      </c>
      <c r="G2055" s="57">
        <f t="shared" si="637"/>
        <v>0</v>
      </c>
      <c r="H2055" s="57">
        <f>IF(Q2054&gt;SetUp!$B$56,SetUp!$B$56,Q2054)</f>
        <v>1.11449933964816E-4</v>
      </c>
      <c r="I2055" s="57">
        <f t="shared" si="651"/>
        <v>0.54524900920406594</v>
      </c>
      <c r="J2055" s="57">
        <f>MIN(F2055,H2055,(1-EXP(-SetUp!$B$52*H2055/SetUp!$B$56))*F2055)</f>
        <v>6.7356967359567311E-5</v>
      </c>
      <c r="K2055" s="57">
        <f t="shared" si="638"/>
        <v>4.4092966605248693E-5</v>
      </c>
      <c r="L2055" s="57">
        <f>IF(I2055&lt;=0,0,MIN(SetUp!$B$50*I2055^SetUp!$B$55,I2055))</f>
        <v>7.4476797351168003E-3</v>
      </c>
      <c r="M2055" s="57">
        <f t="shared" si="639"/>
        <v>0.5378013294689491</v>
      </c>
      <c r="N2055" s="57">
        <f>IF(SetUp!$B$62=0,X2055,(B2055-E2055)*(1-(H2055/SetUp!$B$66/SetUp!$B$56)))</f>
        <v>0</v>
      </c>
      <c r="O2055" s="57">
        <f>K2055*SetUp!$B$65</f>
        <v>0</v>
      </c>
      <c r="P2055" s="57">
        <f>MIN(SetUp!$B$54*L2055^SetUp!$B$51,L2055)</f>
        <v>4.1547493382011191E-3</v>
      </c>
      <c r="Q2055" s="57">
        <f t="shared" si="640"/>
        <v>4.4092966605248693E-5</v>
      </c>
      <c r="R2055" s="57">
        <f>IF((H2055+N2055-O2055)&gt;SetUp!$B$56,T2054+H2055+N2055-O2055-SetUp!$B$56,T2054)</f>
        <v>0</v>
      </c>
      <c r="S2055" s="57">
        <f>R2055*SetUp!$B$65</f>
        <v>0</v>
      </c>
      <c r="T2055" s="57">
        <f>IF((R2055-S2055)&lt;SetUp!$B$53,R2055-S2055,SetUp!$B$53)</f>
        <v>0</v>
      </c>
      <c r="U2055" s="57">
        <f t="shared" si="641"/>
        <v>0.5378013294689491</v>
      </c>
      <c r="V2055" s="57">
        <f>(L2055-P2055)/1000*SetUp!$B$13*1000000/SetUp!$B$48</f>
        <v>0.18729425129477312</v>
      </c>
      <c r="W2055" s="57">
        <f t="shared" si="652"/>
        <v>-7.2858385991025898E-17</v>
      </c>
      <c r="X2055" s="57">
        <f>MAX((SetUp!$B$56*(1-($H2055/SetUp!$B$56)^2)*TANH(($B2055-$D2055)/SetUp!$B$56))/(1+$H2055/SetUp!$B$56*TANH(($B2055-$D2055)/SetUp!$B$56)),0)</f>
        <v>0</v>
      </c>
      <c r="AP2055" s="64">
        <v>29665</v>
      </c>
      <c r="AQ2055" s="55">
        <v>3</v>
      </c>
      <c r="AR2055" s="55">
        <v>80</v>
      </c>
      <c r="AS2055" s="66">
        <f t="shared" si="642"/>
        <v>62.872</v>
      </c>
      <c r="AT2055" s="66">
        <f t="shared" si="643"/>
        <v>195.12362435172147</v>
      </c>
      <c r="AU2055" s="55" t="str">
        <f>IF(OR($AP2055&lt;SetUp!$B$97,$AP2055&gt;SetUp!$B$98),"Não","Sim")</f>
        <v>Não</v>
      </c>
      <c r="AV2055" s="68">
        <f t="shared" si="644"/>
        <v>7.9291865913219626</v>
      </c>
      <c r="AW2055" s="68">
        <f t="shared" si="645"/>
        <v>13.96866580428215</v>
      </c>
      <c r="AX2055" s="68">
        <f t="shared" si="646"/>
        <v>1.7984572757653055</v>
      </c>
      <c r="AY2055" s="68">
        <f t="shared" si="647"/>
        <v>2.2903098542456828</v>
      </c>
      <c r="AZ2055" s="68">
        <f t="shared" si="648"/>
        <v>132.25162435172149</v>
      </c>
      <c r="BA2055" s="68">
        <f t="shared" si="649"/>
        <v>6.0394792129601873</v>
      </c>
      <c r="BB2055" s="68">
        <f t="shared" si="650"/>
        <v>0.49185257848037733</v>
      </c>
    </row>
    <row r="2056" spans="1:54" x14ac:dyDescent="0.3">
      <c r="A2056" s="64">
        <v>28718</v>
      </c>
      <c r="B2056" s="57">
        <v>0.77800000000000002</v>
      </c>
      <c r="C2056" s="57">
        <v>0.26700000000000002</v>
      </c>
      <c r="D2056" s="57">
        <v>4.016</v>
      </c>
      <c r="E2056" s="57">
        <f t="shared" si="635"/>
        <v>0.77800000000000002</v>
      </c>
      <c r="F2056" s="57">
        <f t="shared" si="636"/>
        <v>3.238</v>
      </c>
      <c r="G2056" s="57">
        <f t="shared" si="637"/>
        <v>0</v>
      </c>
      <c r="H2056" s="57">
        <f>IF(Q2055&gt;SetUp!$B$56,SetUp!$B$56,Q2055)</f>
        <v>4.4092966605248693E-5</v>
      </c>
      <c r="I2056" s="57">
        <f t="shared" si="651"/>
        <v>0.5378013294689491</v>
      </c>
      <c r="J2056" s="57">
        <f>MIN(F2056,H2056,(1-EXP(-SetUp!$B$52*H2056/SetUp!$B$56))*F2056)</f>
        <v>2.2308208445208421E-5</v>
      </c>
      <c r="K2056" s="57">
        <f t="shared" si="638"/>
        <v>2.1784758160040272E-5</v>
      </c>
      <c r="L2056" s="57">
        <f>IF(I2056&lt;=0,0,MIN(SetUp!$B$50*I2056^SetUp!$B$55,I2056))</f>
        <v>7.2789036414836941E-3</v>
      </c>
      <c r="M2056" s="57">
        <f t="shared" si="639"/>
        <v>0.53052242582746545</v>
      </c>
      <c r="N2056" s="57">
        <f>IF(SetUp!$B$62=0,X2056,(B2056-E2056)*(1-(H2056/SetUp!$B$66/SetUp!$B$56)))</f>
        <v>0</v>
      </c>
      <c r="O2056" s="57">
        <f>K2056*SetUp!$B$65</f>
        <v>0</v>
      </c>
      <c r="P2056" s="57">
        <f>MIN(SetUp!$B$54*L2056^SetUp!$B$51,L2056)</f>
        <v>4.062179954308528E-3</v>
      </c>
      <c r="Q2056" s="57">
        <f t="shared" si="640"/>
        <v>2.1784758160040272E-5</v>
      </c>
      <c r="R2056" s="57">
        <f>IF((H2056+N2056-O2056)&gt;SetUp!$B$56,T2055+H2056+N2056-O2056-SetUp!$B$56,T2055)</f>
        <v>0</v>
      </c>
      <c r="S2056" s="57">
        <f>R2056*SetUp!$B$65</f>
        <v>0</v>
      </c>
      <c r="T2056" s="57">
        <f>IF((R2056-S2056)&lt;SetUp!$B$53,R2056-S2056,SetUp!$B$53)</f>
        <v>0</v>
      </c>
      <c r="U2056" s="57">
        <f t="shared" si="641"/>
        <v>0.53052242582746545</v>
      </c>
      <c r="V2056" s="57">
        <f>(L2056-P2056)/1000*SetUp!$B$13*1000000/SetUp!$B$48</f>
        <v>0.1829597902148011</v>
      </c>
      <c r="W2056" s="57">
        <f t="shared" si="652"/>
        <v>7.8929918156944723E-17</v>
      </c>
      <c r="X2056" s="57">
        <f>MAX((SetUp!$B$56*(1-($H2056/SetUp!$B$56)^2)*TANH(($B2056-$D2056)/SetUp!$B$56))/(1+$H2056/SetUp!$B$56*TANH(($B2056-$D2056)/SetUp!$B$56)),0)</f>
        <v>0</v>
      </c>
      <c r="AP2056" s="64">
        <v>29666</v>
      </c>
      <c r="AQ2056" s="55">
        <v>3</v>
      </c>
      <c r="AR2056" s="55">
        <v>81</v>
      </c>
      <c r="AS2056" s="66">
        <f t="shared" si="642"/>
        <v>90.156000000000006</v>
      </c>
      <c r="AT2056" s="66">
        <f t="shared" si="643"/>
        <v>140.10497592092028</v>
      </c>
      <c r="AU2056" s="55" t="str">
        <f>IF(OR($AP2056&lt;SetUp!$B$97,$AP2056&gt;SetUp!$B$98),"Não","Sim")</f>
        <v>Não</v>
      </c>
      <c r="AV2056" s="68">
        <f t="shared" si="644"/>
        <v>9.4950513426731931</v>
      </c>
      <c r="AW2056" s="68">
        <f t="shared" si="645"/>
        <v>11.836594777254152</v>
      </c>
      <c r="AX2056" s="68">
        <f t="shared" si="646"/>
        <v>1.9549946348873826</v>
      </c>
      <c r="AY2056" s="68">
        <f t="shared" si="647"/>
        <v>2.1464535598155581</v>
      </c>
      <c r="AZ2056" s="68">
        <f t="shared" si="648"/>
        <v>49.948975920920276</v>
      </c>
      <c r="BA2056" s="68">
        <f t="shared" si="649"/>
        <v>2.3415434345809594</v>
      </c>
      <c r="BB2056" s="68">
        <f t="shared" si="650"/>
        <v>0.19145892492817551</v>
      </c>
    </row>
    <row r="2057" spans="1:54" x14ac:dyDescent="0.3">
      <c r="A2057" s="64">
        <v>28719</v>
      </c>
      <c r="B2057" s="57">
        <v>0.19500000000000001</v>
      </c>
      <c r="C2057" s="57">
        <v>0.23799999999999999</v>
      </c>
      <c r="D2057" s="57">
        <v>4.016</v>
      </c>
      <c r="E2057" s="57">
        <f t="shared" si="635"/>
        <v>0.19500000000000001</v>
      </c>
      <c r="F2057" s="57">
        <f t="shared" si="636"/>
        <v>3.8210000000000002</v>
      </c>
      <c r="G2057" s="57">
        <f t="shared" si="637"/>
        <v>0</v>
      </c>
      <c r="H2057" s="57">
        <f>IF(Q2056&gt;SetUp!$B$56,SetUp!$B$56,Q2056)</f>
        <v>2.1784758160040272E-5</v>
      </c>
      <c r="I2057" s="57">
        <f t="shared" si="651"/>
        <v>0.53052242582746545</v>
      </c>
      <c r="J2057" s="57">
        <f>MIN(F2057,H2057,(1-EXP(-SetUp!$B$52*H2057/SetUp!$B$56))*F2057)</f>
        <v>1.3006159259751793E-5</v>
      </c>
      <c r="K2057" s="57">
        <f t="shared" si="638"/>
        <v>8.778598900288479E-6</v>
      </c>
      <c r="L2057" s="57">
        <f>IF(I2057&lt;=0,0,MIN(SetUp!$B$50*I2057^SetUp!$B$55,I2057))</f>
        <v>7.1154509470621489E-3</v>
      </c>
      <c r="M2057" s="57">
        <f t="shared" si="639"/>
        <v>0.52340697488040333</v>
      </c>
      <c r="N2057" s="57">
        <f>IF(SetUp!$B$62=0,X2057,(B2057-E2057)*(1-(H2057/SetUp!$B$66/SetUp!$B$56)))</f>
        <v>0</v>
      </c>
      <c r="O2057" s="57">
        <f>K2057*SetUp!$B$65</f>
        <v>0</v>
      </c>
      <c r="P2057" s="57">
        <f>MIN(SetUp!$B$54*L2057^SetUp!$B$51,L2057)</f>
        <v>3.9724955127452581E-3</v>
      </c>
      <c r="Q2057" s="57">
        <f t="shared" si="640"/>
        <v>8.778598900288479E-6</v>
      </c>
      <c r="R2057" s="57">
        <f>IF((H2057+N2057-O2057)&gt;SetUp!$B$56,T2056+H2057+N2057-O2057-SetUp!$B$56,T2056)</f>
        <v>0</v>
      </c>
      <c r="S2057" s="57">
        <f>R2057*SetUp!$B$65</f>
        <v>0</v>
      </c>
      <c r="T2057" s="57">
        <f>IF((R2057-S2057)&lt;SetUp!$B$53,R2057-S2057,SetUp!$B$53)</f>
        <v>0</v>
      </c>
      <c r="U2057" s="57">
        <f t="shared" si="641"/>
        <v>0.52340697488040333</v>
      </c>
      <c r="V2057" s="57">
        <f>(L2057-P2057)/1000*SetUp!$B$13*1000000/SetUp!$B$48</f>
        <v>0.17876402291241439</v>
      </c>
      <c r="W2057" s="57">
        <f t="shared" si="652"/>
        <v>-2.7755575615628914E-17</v>
      </c>
      <c r="X2057" s="57">
        <f>MAX((SetUp!$B$56*(1-($H2057/SetUp!$B$56)^2)*TANH(($B2057-$D2057)/SetUp!$B$56))/(1+$H2057/SetUp!$B$56*TANH(($B2057-$D2057)/SetUp!$B$56)),0)</f>
        <v>0</v>
      </c>
      <c r="AP2057" s="64">
        <v>29667</v>
      </c>
      <c r="AQ2057" s="55">
        <v>3</v>
      </c>
      <c r="AR2057" s="55">
        <v>82</v>
      </c>
      <c r="AS2057" s="66">
        <f t="shared" si="642"/>
        <v>51.673000000000002</v>
      </c>
      <c r="AT2057" s="66">
        <f t="shared" si="643"/>
        <v>160.99324682461079</v>
      </c>
      <c r="AU2057" s="55" t="str">
        <f>IF(OR($AP2057&lt;SetUp!$B$97,$AP2057&gt;SetUp!$B$98),"Não","Sim")</f>
        <v>Não</v>
      </c>
      <c r="AV2057" s="68">
        <f t="shared" si="644"/>
        <v>7.1883934227336219</v>
      </c>
      <c r="AW2057" s="68">
        <f t="shared" si="645"/>
        <v>12.688311425268958</v>
      </c>
      <c r="AX2057" s="68">
        <f t="shared" si="646"/>
        <v>1.7132636762858198</v>
      </c>
      <c r="AY2057" s="68">
        <f t="shared" si="647"/>
        <v>2.2068076590857726</v>
      </c>
      <c r="AZ2057" s="68">
        <f t="shared" si="648"/>
        <v>109.32024682461079</v>
      </c>
      <c r="BA2057" s="68">
        <f t="shared" si="649"/>
        <v>5.4999180025353365</v>
      </c>
      <c r="BB2057" s="68">
        <f t="shared" si="650"/>
        <v>0.49354398279995282</v>
      </c>
    </row>
    <row r="2058" spans="1:54" x14ac:dyDescent="0.3">
      <c r="A2058" s="64">
        <v>28720</v>
      </c>
      <c r="B2058" s="57">
        <v>0.19800000000000001</v>
      </c>
      <c r="C2058" s="57">
        <v>0.23799999999999999</v>
      </c>
      <c r="D2058" s="57">
        <v>4.016</v>
      </c>
      <c r="E2058" s="57">
        <f t="shared" si="635"/>
        <v>0.19800000000000001</v>
      </c>
      <c r="F2058" s="57">
        <f t="shared" si="636"/>
        <v>3.8180000000000001</v>
      </c>
      <c r="G2058" s="57">
        <f t="shared" si="637"/>
        <v>0</v>
      </c>
      <c r="H2058" s="57">
        <f>IF(Q2057&gt;SetUp!$B$56,SetUp!$B$56,Q2057)</f>
        <v>8.778598900288479E-6</v>
      </c>
      <c r="I2058" s="57">
        <f t="shared" si="651"/>
        <v>0.52340697488040333</v>
      </c>
      <c r="J2058" s="57">
        <f>MIN(F2058,H2058,(1-EXP(-SetUp!$B$52*H2058/SetUp!$B$56))*F2058)</f>
        <v>5.2369793148683283E-6</v>
      </c>
      <c r="K2058" s="57">
        <f t="shared" si="638"/>
        <v>3.5416195854201507E-6</v>
      </c>
      <c r="L2058" s="57">
        <f>IF(I2058&lt;=0,0,MIN(SetUp!$B$50*I2058^SetUp!$B$55,I2058))</f>
        <v>6.9571071775992839E-3</v>
      </c>
      <c r="M2058" s="57">
        <f t="shared" si="639"/>
        <v>0.5164498677028041</v>
      </c>
      <c r="N2058" s="57">
        <f>IF(SetUp!$B$62=0,X2058,(B2058-E2058)*(1-(H2058/SetUp!$B$66/SetUp!$B$56)))</f>
        <v>0</v>
      </c>
      <c r="O2058" s="57">
        <f>K2058*SetUp!$B$65</f>
        <v>0</v>
      </c>
      <c r="P2058" s="57">
        <f>MIN(SetUp!$B$54*L2058^SetUp!$B$51,L2058)</f>
        <v>3.8855808512346587E-3</v>
      </c>
      <c r="Q2058" s="57">
        <f t="shared" si="640"/>
        <v>3.5416195854201507E-6</v>
      </c>
      <c r="R2058" s="57">
        <f>IF((H2058+N2058-O2058)&gt;SetUp!$B$56,T2057+H2058+N2058-O2058-SetUp!$B$56,T2057)</f>
        <v>0</v>
      </c>
      <c r="S2058" s="57">
        <f>R2058*SetUp!$B$65</f>
        <v>0</v>
      </c>
      <c r="T2058" s="57">
        <f>IF((R2058-S2058)&lt;SetUp!$B$53,R2058-S2058,SetUp!$B$53)</f>
        <v>0</v>
      </c>
      <c r="U2058" s="57">
        <f t="shared" si="641"/>
        <v>0.5164498677028041</v>
      </c>
      <c r="V2058" s="57">
        <f>(L2058-P2058)/1000*SetUp!$B$13*1000000/SetUp!$B$48</f>
        <v>0.1747013007525097</v>
      </c>
      <c r="W2058" s="57">
        <f t="shared" si="652"/>
        <v>5.0306980803327406E-17</v>
      </c>
      <c r="X2058" s="57">
        <f>MAX((SetUp!$B$56*(1-($H2058/SetUp!$B$56)^2)*TANH(($B2058-$D2058)/SetUp!$B$56))/(1+$H2058/SetUp!$B$56*TANH(($B2058-$D2058)/SetUp!$B$56)),0)</f>
        <v>0</v>
      </c>
      <c r="AP2058" s="64">
        <v>29668</v>
      </c>
      <c r="AQ2058" s="55">
        <v>3</v>
      </c>
      <c r="AR2058" s="55">
        <v>83</v>
      </c>
      <c r="AS2058" s="66">
        <f t="shared" si="642"/>
        <v>107.26300000000001</v>
      </c>
      <c r="AT2058" s="66">
        <f t="shared" si="643"/>
        <v>382.31829485076634</v>
      </c>
      <c r="AU2058" s="55" t="str">
        <f>IF(OR($AP2058&lt;SetUp!$B$97,$AP2058&gt;SetUp!$B$98),"Não","Sim")</f>
        <v>Não</v>
      </c>
      <c r="AV2058" s="68">
        <f t="shared" si="644"/>
        <v>10.356785215500031</v>
      </c>
      <c r="AW2058" s="68">
        <f t="shared" si="645"/>
        <v>19.552961280858874</v>
      </c>
      <c r="AX2058" s="68">
        <f t="shared" si="646"/>
        <v>2.0304499394219926</v>
      </c>
      <c r="AY2058" s="68">
        <f t="shared" si="647"/>
        <v>2.5824250805527185</v>
      </c>
      <c r="AZ2058" s="68">
        <f t="shared" si="648"/>
        <v>275.05529485076636</v>
      </c>
      <c r="BA2058" s="68">
        <f t="shared" si="649"/>
        <v>9.1961760653588431</v>
      </c>
      <c r="BB2058" s="68">
        <f t="shared" si="650"/>
        <v>0.55197514113072588</v>
      </c>
    </row>
    <row r="2059" spans="1:54" x14ac:dyDescent="0.3">
      <c r="A2059" s="64">
        <v>28721</v>
      </c>
      <c r="B2059" s="57">
        <v>0.16500000000000001</v>
      </c>
      <c r="C2059" s="57">
        <v>0.23799999999999999</v>
      </c>
      <c r="D2059" s="57">
        <v>4.016</v>
      </c>
      <c r="E2059" s="57">
        <f t="shared" si="635"/>
        <v>0.16500000000000001</v>
      </c>
      <c r="F2059" s="57">
        <f t="shared" si="636"/>
        <v>3.851</v>
      </c>
      <c r="G2059" s="57">
        <f t="shared" si="637"/>
        <v>0</v>
      </c>
      <c r="H2059" s="57">
        <f>IF(Q2058&gt;SetUp!$B$56,SetUp!$B$56,Q2058)</f>
        <v>3.5416195854201507E-6</v>
      </c>
      <c r="I2059" s="57">
        <f t="shared" si="651"/>
        <v>0.5164498677028041</v>
      </c>
      <c r="J2059" s="57">
        <f>MIN(F2059,H2059,(1-EXP(-SetUp!$B$52*H2059/SetUp!$B$56))*F2059)</f>
        <v>2.1310583200619958E-6</v>
      </c>
      <c r="K2059" s="57">
        <f t="shared" si="638"/>
        <v>1.4105612653581548E-6</v>
      </c>
      <c r="L2059" s="57">
        <f>IF(I2059&lt;=0,0,MIN(SetUp!$B$50*I2059^SetUp!$B$55,I2059))</f>
        <v>6.8036683469385236E-3</v>
      </c>
      <c r="M2059" s="57">
        <f t="shared" si="639"/>
        <v>0.50964619935586553</v>
      </c>
      <c r="N2059" s="57">
        <f>IF(SetUp!$B$62=0,X2059,(B2059-E2059)*(1-(H2059/SetUp!$B$66/SetUp!$B$56)))</f>
        <v>0</v>
      </c>
      <c r="O2059" s="57">
        <f>K2059*SetUp!$B$65</f>
        <v>0</v>
      </c>
      <c r="P2059" s="57">
        <f>MIN(SetUp!$B$54*L2059^SetUp!$B$51,L2059)</f>
        <v>3.801326397060472E-3</v>
      </c>
      <c r="Q2059" s="57">
        <f t="shared" si="640"/>
        <v>1.4105612653581548E-6</v>
      </c>
      <c r="R2059" s="57">
        <f>IF((H2059+N2059-O2059)&gt;SetUp!$B$56,T2058+H2059+N2059-O2059-SetUp!$B$56,T2058)</f>
        <v>0</v>
      </c>
      <c r="S2059" s="57">
        <f>R2059*SetUp!$B$65</f>
        <v>0</v>
      </c>
      <c r="T2059" s="57">
        <f>IF((R2059-S2059)&lt;SetUp!$B$53,R2059-S2059,SetUp!$B$53)</f>
        <v>0</v>
      </c>
      <c r="U2059" s="57">
        <f t="shared" si="641"/>
        <v>0.50964619935586553</v>
      </c>
      <c r="V2059" s="57">
        <f>(L2059-P2059)/1000*SetUp!$B$13*1000000/SetUp!$B$48</f>
        <v>0.1707662537173566</v>
      </c>
      <c r="W2059" s="57">
        <f t="shared" si="652"/>
        <v>-1.9949319973733282E-17</v>
      </c>
      <c r="X2059" s="57">
        <f>MAX((SetUp!$B$56*(1-($H2059/SetUp!$B$56)^2)*TANH(($B2059-$D2059)/SetUp!$B$56))/(1+$H2059/SetUp!$B$56*TANH(($B2059-$D2059)/SetUp!$B$56)),0)</f>
        <v>0</v>
      </c>
      <c r="AP2059" s="64">
        <v>29669</v>
      </c>
      <c r="AQ2059" s="55">
        <v>3</v>
      </c>
      <c r="AR2059" s="55">
        <v>84</v>
      </c>
      <c r="AS2059" s="66">
        <f t="shared" si="642"/>
        <v>261.178</v>
      </c>
      <c r="AT2059" s="66">
        <f t="shared" si="643"/>
        <v>457.41567427961036</v>
      </c>
      <c r="AU2059" s="55" t="str">
        <f>IF(OR($AP2059&lt;SetUp!$B$97,$AP2059&gt;SetUp!$B$98),"Não","Sim")</f>
        <v>Não</v>
      </c>
      <c r="AV2059" s="68">
        <f t="shared" si="644"/>
        <v>16.1610024441555</v>
      </c>
      <c r="AW2059" s="68">
        <f t="shared" si="645"/>
        <v>21.387278328006357</v>
      </c>
      <c r="AX2059" s="68">
        <f t="shared" si="646"/>
        <v>2.4169365918947849</v>
      </c>
      <c r="AY2059" s="68">
        <f t="shared" si="647"/>
        <v>2.6603110425105831</v>
      </c>
      <c r="AZ2059" s="68">
        <f t="shared" si="648"/>
        <v>196.23767427961036</v>
      </c>
      <c r="BA2059" s="68">
        <f t="shared" si="649"/>
        <v>5.2262758838508567</v>
      </c>
      <c r="BB2059" s="68">
        <f t="shared" si="650"/>
        <v>0.24337445061579821</v>
      </c>
    </row>
    <row r="2060" spans="1:54" x14ac:dyDescent="0.3">
      <c r="A2060" s="64">
        <v>28722</v>
      </c>
      <c r="B2060" s="57">
        <v>0.62</v>
      </c>
      <c r="C2060" s="57">
        <v>0.21</v>
      </c>
      <c r="D2060" s="57">
        <v>4.016</v>
      </c>
      <c r="E2060" s="57">
        <f t="shared" si="635"/>
        <v>0.62</v>
      </c>
      <c r="F2060" s="57">
        <f t="shared" si="636"/>
        <v>3.3959999999999999</v>
      </c>
      <c r="G2060" s="57">
        <f t="shared" si="637"/>
        <v>0</v>
      </c>
      <c r="H2060" s="57">
        <f>IF(Q2059&gt;SetUp!$B$56,SetUp!$B$56,Q2059)</f>
        <v>1.4105612653581548E-6</v>
      </c>
      <c r="I2060" s="57">
        <f t="shared" si="651"/>
        <v>0.50964619935586553</v>
      </c>
      <c r="J2060" s="57">
        <f>MIN(F2060,H2060,(1-EXP(-SetUp!$B$52*H2060/SetUp!$B$56))*F2060)</f>
        <v>7.4847898901975178E-7</v>
      </c>
      <c r="K2060" s="57">
        <f t="shared" si="638"/>
        <v>6.6208227633840306E-7</v>
      </c>
      <c r="L2060" s="57">
        <f>IF(I2060&lt;=0,0,MIN(SetUp!$B$50*I2060^SetUp!$B$55,I2060))</f>
        <v>6.6549403552370332E-3</v>
      </c>
      <c r="M2060" s="57">
        <f t="shared" si="639"/>
        <v>0.50299125900062847</v>
      </c>
      <c r="N2060" s="57">
        <f>IF(SetUp!$B$62=0,X2060,(B2060-E2060)*(1-(H2060/SetUp!$B$66/SetUp!$B$56)))</f>
        <v>0</v>
      </c>
      <c r="O2060" s="57">
        <f>K2060*SetUp!$B$65</f>
        <v>0</v>
      </c>
      <c r="P2060" s="57">
        <f>MIN(SetUp!$B$54*L2060^SetUp!$B$51,L2060)</f>
        <v>3.719627848360291E-3</v>
      </c>
      <c r="Q2060" s="57">
        <f t="shared" si="640"/>
        <v>6.6208227633840306E-7</v>
      </c>
      <c r="R2060" s="57">
        <f>IF((H2060+N2060-O2060)&gt;SetUp!$B$56,T2059+H2060+N2060-O2060-SetUp!$B$56,T2059)</f>
        <v>0</v>
      </c>
      <c r="S2060" s="57">
        <f>R2060*SetUp!$B$65</f>
        <v>0</v>
      </c>
      <c r="T2060" s="57">
        <f>IF((R2060-S2060)&lt;SetUp!$B$53,R2060-S2060,SetUp!$B$53)</f>
        <v>0</v>
      </c>
      <c r="U2060" s="57">
        <f t="shared" si="641"/>
        <v>0.50299125900062847</v>
      </c>
      <c r="V2060" s="57">
        <f>(L2060-P2060)/1000*SetUp!$B$13*1000000/SetUp!$B$48</f>
        <v>0.16695377430588929</v>
      </c>
      <c r="W2060" s="57">
        <f t="shared" si="652"/>
        <v>-1.7347234759768071E-17</v>
      </c>
      <c r="X2060" s="57">
        <f>MAX((SetUp!$B$56*(1-($H2060/SetUp!$B$56)^2)*TANH(($B2060-$D2060)/SetUp!$B$56))/(1+$H2060/SetUp!$B$56*TANH(($B2060-$D2060)/SetUp!$B$56)),0)</f>
        <v>0</v>
      </c>
      <c r="AP2060" s="64">
        <v>29670</v>
      </c>
      <c r="AQ2060" s="55">
        <v>3</v>
      </c>
      <c r="AR2060" s="55">
        <v>85</v>
      </c>
      <c r="AS2060" s="66">
        <f t="shared" si="642"/>
        <v>199.87100000000001</v>
      </c>
      <c r="AT2060" s="66">
        <f t="shared" si="643"/>
        <v>311.240265107803</v>
      </c>
      <c r="AU2060" s="55" t="str">
        <f>IF(OR($AP2060&lt;SetUp!$B$97,$AP2060&gt;SetUp!$B$98),"Não","Sim")</f>
        <v>Não</v>
      </c>
      <c r="AV2060" s="68">
        <f t="shared" si="644"/>
        <v>14.137574049319777</v>
      </c>
      <c r="AW2060" s="68">
        <f t="shared" si="645"/>
        <v>17.642002865542306</v>
      </c>
      <c r="AX2060" s="68">
        <f t="shared" si="646"/>
        <v>2.3007497853456083</v>
      </c>
      <c r="AY2060" s="68">
        <f t="shared" si="647"/>
        <v>2.4930957765661845</v>
      </c>
      <c r="AZ2060" s="68">
        <f t="shared" si="648"/>
        <v>111.36926510780299</v>
      </c>
      <c r="BA2060" s="68">
        <f t="shared" si="649"/>
        <v>3.5044288162225286</v>
      </c>
      <c r="BB2060" s="68">
        <f t="shared" si="650"/>
        <v>0.19234599122057627</v>
      </c>
    </row>
    <row r="2061" spans="1:54" x14ac:dyDescent="0.3">
      <c r="A2061" s="64">
        <v>28723</v>
      </c>
      <c r="B2061" s="57">
        <v>3.0000000000000001E-3</v>
      </c>
      <c r="C2061" s="57">
        <v>0.21</v>
      </c>
      <c r="D2061" s="57">
        <v>4.016</v>
      </c>
      <c r="E2061" s="57">
        <f t="shared" si="635"/>
        <v>3.0000000000000001E-3</v>
      </c>
      <c r="F2061" s="57">
        <f t="shared" si="636"/>
        <v>4.0129999999999999</v>
      </c>
      <c r="G2061" s="57">
        <f t="shared" si="637"/>
        <v>0</v>
      </c>
      <c r="H2061" s="57">
        <f>IF(Q2060&gt;SetUp!$B$56,SetUp!$B$56,Q2060)</f>
        <v>6.6208227633840306E-7</v>
      </c>
      <c r="I2061" s="57">
        <f t="shared" si="651"/>
        <v>0.50299125900062847</v>
      </c>
      <c r="J2061" s="57">
        <f>MIN(F2061,H2061,(1-EXP(-SetUp!$B$52*H2061/SetUp!$B$56))*F2061)</f>
        <v>4.1514625569827324E-7</v>
      </c>
      <c r="K2061" s="57">
        <f t="shared" si="638"/>
        <v>2.4693602064012983E-7</v>
      </c>
      <c r="L2061" s="57">
        <f>IF(I2061&lt;=0,0,MIN(SetUp!$B$50*I2061^SetUp!$B$55,I2061))</f>
        <v>6.5107384267311958E-3</v>
      </c>
      <c r="M2061" s="57">
        <f t="shared" si="639"/>
        <v>0.49648052057389724</v>
      </c>
      <c r="N2061" s="57">
        <f>IF(SetUp!$B$62=0,X2061,(B2061-E2061)*(1-(H2061/SetUp!$B$66/SetUp!$B$56)))</f>
        <v>0</v>
      </c>
      <c r="O2061" s="57">
        <f>K2061*SetUp!$B$65</f>
        <v>0</v>
      </c>
      <c r="P2061" s="57">
        <f>MIN(SetUp!$B$54*L2061^SetUp!$B$51,L2061)</f>
        <v>3.6403858762510083E-3</v>
      </c>
      <c r="Q2061" s="57">
        <f t="shared" si="640"/>
        <v>2.4693602064012983E-7</v>
      </c>
      <c r="R2061" s="57">
        <f>IF((H2061+N2061-O2061)&gt;SetUp!$B$56,T2060+H2061+N2061-O2061-SetUp!$B$56,T2060)</f>
        <v>0</v>
      </c>
      <c r="S2061" s="57">
        <f>R2061*SetUp!$B$65</f>
        <v>0</v>
      </c>
      <c r="T2061" s="57">
        <f>IF((R2061-S2061)&lt;SetUp!$B$53,R2061-S2061,SetUp!$B$53)</f>
        <v>0</v>
      </c>
      <c r="U2061" s="57">
        <f t="shared" si="641"/>
        <v>0.49648052057389724</v>
      </c>
      <c r="V2061" s="57">
        <f>(L2061-P2061)/1000*SetUp!$B$13*1000000/SetUp!$B$48</f>
        <v>0.16325900249752381</v>
      </c>
      <c r="W2061" s="57">
        <f t="shared" si="652"/>
        <v>-3.2092384305570931E-17</v>
      </c>
      <c r="X2061" s="57">
        <f>MAX((SetUp!$B$56*(1-($H2061/SetUp!$B$56)^2)*TANH(($B2061-$D2061)/SetUp!$B$56))/(1+$H2061/SetUp!$B$56*TANH(($B2061-$D2061)/SetUp!$B$56)),0)</f>
        <v>0</v>
      </c>
      <c r="AP2061" s="64">
        <v>29671</v>
      </c>
      <c r="AQ2061" s="55">
        <v>3</v>
      </c>
      <c r="AR2061" s="55">
        <v>86</v>
      </c>
      <c r="AS2061" s="66">
        <f t="shared" si="642"/>
        <v>243.762</v>
      </c>
      <c r="AT2061" s="66">
        <f t="shared" si="643"/>
        <v>339.21646770706724</v>
      </c>
      <c r="AU2061" s="55" t="str">
        <f>IF(OR($AP2061&lt;SetUp!$B$97,$AP2061&gt;SetUp!$B$98),"Não","Sim")</f>
        <v>Não</v>
      </c>
      <c r="AV2061" s="68">
        <f t="shared" si="644"/>
        <v>15.612879298835304</v>
      </c>
      <c r="AW2061" s="68">
        <f t="shared" si="645"/>
        <v>18.41783015740636</v>
      </c>
      <c r="AX2061" s="68">
        <f t="shared" si="646"/>
        <v>2.3869660044957155</v>
      </c>
      <c r="AY2061" s="68">
        <f t="shared" si="647"/>
        <v>2.5304769274900667</v>
      </c>
      <c r="AZ2061" s="68">
        <f t="shared" si="648"/>
        <v>95.454467707067238</v>
      </c>
      <c r="BA2061" s="68">
        <f t="shared" si="649"/>
        <v>2.8049508585710559</v>
      </c>
      <c r="BB2061" s="68">
        <f t="shared" si="650"/>
        <v>0.1435109229943512</v>
      </c>
    </row>
    <row r="2062" spans="1:54" x14ac:dyDescent="0.3">
      <c r="A2062" s="64">
        <v>28724</v>
      </c>
      <c r="B2062" s="57">
        <v>0</v>
      </c>
      <c r="C2062" s="57">
        <v>0.21</v>
      </c>
      <c r="D2062" s="57">
        <v>4.016</v>
      </c>
      <c r="E2062" s="57">
        <f t="shared" si="635"/>
        <v>0</v>
      </c>
      <c r="F2062" s="57">
        <f t="shared" si="636"/>
        <v>4.016</v>
      </c>
      <c r="G2062" s="57">
        <f t="shared" si="637"/>
        <v>0</v>
      </c>
      <c r="H2062" s="57">
        <f>IF(Q2061&gt;SetUp!$B$56,SetUp!$B$56,Q2061)</f>
        <v>2.4693602064012983E-7</v>
      </c>
      <c r="I2062" s="57">
        <f t="shared" si="651"/>
        <v>0.49648052057389724</v>
      </c>
      <c r="J2062" s="57">
        <f>MIN(F2062,H2062,(1-EXP(-SetUp!$B$52*H2062/SetUp!$B$56))*F2062)</f>
        <v>1.5495235014562071E-7</v>
      </c>
      <c r="K2062" s="57">
        <f t="shared" si="638"/>
        <v>9.1983670494509116E-8</v>
      </c>
      <c r="L2062" s="57">
        <f>IF(I2062&lt;=0,0,MIN(SetUp!$B$50*I2062^SetUp!$B$55,I2062))</f>
        <v>6.3708865841266239E-3</v>
      </c>
      <c r="M2062" s="57">
        <f t="shared" si="639"/>
        <v>0.49010963398977064</v>
      </c>
      <c r="N2062" s="57">
        <f>IF(SetUp!$B$62=0,X2062,(B2062-E2062)*(1-(H2062/SetUp!$B$66/SetUp!$B$56)))</f>
        <v>0</v>
      </c>
      <c r="O2062" s="57">
        <f>K2062*SetUp!$B$65</f>
        <v>0</v>
      </c>
      <c r="P2062" s="57">
        <f>MIN(SetUp!$B$54*L2062^SetUp!$B$51,L2062)</f>
        <v>3.5635058462535644E-3</v>
      </c>
      <c r="Q2062" s="57">
        <f t="shared" si="640"/>
        <v>9.1983670494509116E-8</v>
      </c>
      <c r="R2062" s="57">
        <f>IF((H2062+N2062-O2062)&gt;SetUp!$B$56,T2061+H2062+N2062-O2062-SetUp!$B$56,T2061)</f>
        <v>0</v>
      </c>
      <c r="S2062" s="57">
        <f>R2062*SetUp!$B$65</f>
        <v>0</v>
      </c>
      <c r="T2062" s="57">
        <f>IF((R2062-S2062)&lt;SetUp!$B$53,R2062-S2062,SetUp!$B$53)</f>
        <v>0</v>
      </c>
      <c r="U2062" s="57">
        <f t="shared" si="641"/>
        <v>0.49010963398977064</v>
      </c>
      <c r="V2062" s="57">
        <f>(L2062-P2062)/1000*SetUp!$B$13*1000000/SetUp!$B$48</f>
        <v>0.15967731170139465</v>
      </c>
      <c r="W2062" s="57">
        <f t="shared" si="652"/>
        <v>5.1174342541315809E-17</v>
      </c>
      <c r="X2062" s="57">
        <f>MAX((SetUp!$B$56*(1-($H2062/SetUp!$B$56)^2)*TANH(($B2062-$D2062)/SetUp!$B$56))/(1+$H2062/SetUp!$B$56*TANH(($B2062-$D2062)/SetUp!$B$56)),0)</f>
        <v>0</v>
      </c>
      <c r="AP2062" s="64">
        <v>29672</v>
      </c>
      <c r="AQ2062" s="55">
        <v>3</v>
      </c>
      <c r="AR2062" s="55">
        <v>87</v>
      </c>
      <c r="AS2062" s="66">
        <f t="shared" si="642"/>
        <v>264.423</v>
      </c>
      <c r="AT2062" s="66">
        <f t="shared" si="643"/>
        <v>203.77891752578813</v>
      </c>
      <c r="AU2062" s="55" t="str">
        <f>IF(OR($AP2062&lt;SetUp!$B$97,$AP2062&gt;SetUp!$B$98),"Não","Sim")</f>
        <v>Não</v>
      </c>
      <c r="AV2062" s="68">
        <f t="shared" si="644"/>
        <v>16.261088524450017</v>
      </c>
      <c r="AW2062" s="68">
        <f t="shared" si="645"/>
        <v>14.275115324430416</v>
      </c>
      <c r="AX2062" s="68">
        <f t="shared" si="646"/>
        <v>2.422299228191251</v>
      </c>
      <c r="AY2062" s="68">
        <f t="shared" si="647"/>
        <v>2.3091592509372001</v>
      </c>
      <c r="AZ2062" s="68">
        <f t="shared" si="648"/>
        <v>-60.644082474211871</v>
      </c>
      <c r="BA2062" s="68">
        <f t="shared" si="649"/>
        <v>-1.9859732000196004</v>
      </c>
      <c r="BB2062" s="68">
        <f t="shared" si="650"/>
        <v>-0.11313997725405089</v>
      </c>
    </row>
    <row r="2063" spans="1:54" x14ac:dyDescent="0.3">
      <c r="A2063" s="64">
        <v>28725</v>
      </c>
      <c r="B2063" s="57">
        <v>0.55800000000000005</v>
      </c>
      <c r="C2063" s="57">
        <v>0.185</v>
      </c>
      <c r="D2063" s="57">
        <v>4.016</v>
      </c>
      <c r="E2063" s="57">
        <f t="shared" si="635"/>
        <v>0.55800000000000005</v>
      </c>
      <c r="F2063" s="57">
        <f t="shared" si="636"/>
        <v>3.4580000000000002</v>
      </c>
      <c r="G2063" s="57">
        <f t="shared" si="637"/>
        <v>0</v>
      </c>
      <c r="H2063" s="57">
        <f>IF(Q2062&gt;SetUp!$B$56,SetUp!$B$56,Q2062)</f>
        <v>9.1983670494509116E-8</v>
      </c>
      <c r="I2063" s="57">
        <f t="shared" si="651"/>
        <v>0.49010963398977064</v>
      </c>
      <c r="J2063" s="57">
        <f>MIN(F2063,H2063,(1-EXP(-SetUp!$B$52*H2063/SetUp!$B$56))*F2063)</f>
        <v>4.969992675252222E-8</v>
      </c>
      <c r="K2063" s="57">
        <f t="shared" si="638"/>
        <v>4.2283743741986896E-8</v>
      </c>
      <c r="L2063" s="57">
        <f>IF(I2063&lt;=0,0,MIN(SetUp!$B$50*I2063^SetUp!$B$55,I2063))</f>
        <v>6.2352171569288158E-3</v>
      </c>
      <c r="M2063" s="57">
        <f t="shared" si="639"/>
        <v>0.48387441683284182</v>
      </c>
      <c r="N2063" s="57">
        <f>IF(SetUp!$B$62=0,X2063,(B2063-E2063)*(1-(H2063/SetUp!$B$66/SetUp!$B$56)))</f>
        <v>0</v>
      </c>
      <c r="O2063" s="57">
        <f>K2063*SetUp!$B$65</f>
        <v>0</v>
      </c>
      <c r="P2063" s="57">
        <f>MIN(SetUp!$B$54*L2063^SetUp!$B$51,L2063)</f>
        <v>3.4888975576093744E-3</v>
      </c>
      <c r="Q2063" s="57">
        <f t="shared" si="640"/>
        <v>4.2283743741986896E-8</v>
      </c>
      <c r="R2063" s="57">
        <f>IF((H2063+N2063-O2063)&gt;SetUp!$B$56,T2062+H2063+N2063-O2063-SetUp!$B$56,T2062)</f>
        <v>0</v>
      </c>
      <c r="S2063" s="57">
        <f>R2063*SetUp!$B$65</f>
        <v>0</v>
      </c>
      <c r="T2063" s="57">
        <f>IF((R2063-S2063)&lt;SetUp!$B$53,R2063-S2063,SetUp!$B$53)</f>
        <v>0</v>
      </c>
      <c r="U2063" s="57">
        <f t="shared" si="641"/>
        <v>0.48387441683284182</v>
      </c>
      <c r="V2063" s="57">
        <f>(L2063-P2063)/1000*SetUp!$B$13*1000000/SetUp!$B$48</f>
        <v>0.15620429561841939</v>
      </c>
      <c r="W2063" s="57">
        <f t="shared" si="652"/>
        <v>-3.5561831257524545E-17</v>
      </c>
      <c r="X2063" s="57">
        <f>MAX((SetUp!$B$56*(1-($H2063/SetUp!$B$56)^2)*TANH(($B2063-$D2063)/SetUp!$B$56))/(1+$H2063/SetUp!$B$56*TANH(($B2063-$D2063)/SetUp!$B$56)),0)</f>
        <v>0</v>
      </c>
      <c r="AP2063" s="64">
        <v>29673</v>
      </c>
      <c r="AQ2063" s="55">
        <v>3</v>
      </c>
      <c r="AR2063" s="55">
        <v>88</v>
      </c>
      <c r="AS2063" s="66">
        <f t="shared" si="642"/>
        <v>118.998</v>
      </c>
      <c r="AT2063" s="66">
        <f t="shared" si="643"/>
        <v>135.91718235074643</v>
      </c>
      <c r="AU2063" s="55" t="str">
        <f>IF(OR($AP2063&lt;SetUp!$B$97,$AP2063&gt;SetUp!$B$98),"Não","Sim")</f>
        <v>Não</v>
      </c>
      <c r="AV2063" s="68">
        <f t="shared" si="644"/>
        <v>10.908620444400841</v>
      </c>
      <c r="AW2063" s="68">
        <f t="shared" si="645"/>
        <v>11.658352471543585</v>
      </c>
      <c r="AX2063" s="68">
        <f t="shared" si="646"/>
        <v>2.0755396622642706</v>
      </c>
      <c r="AY2063" s="68">
        <f t="shared" si="647"/>
        <v>2.1332743627547015</v>
      </c>
      <c r="AZ2063" s="68">
        <f t="shared" si="648"/>
        <v>16.919182350746425</v>
      </c>
      <c r="BA2063" s="68">
        <f t="shared" si="649"/>
        <v>0.74973202714274478</v>
      </c>
      <c r="BB2063" s="68">
        <f t="shared" si="650"/>
        <v>5.7734700490430946E-2</v>
      </c>
    </row>
    <row r="2064" spans="1:54" x14ac:dyDescent="0.3">
      <c r="A2064" s="64">
        <v>28726</v>
      </c>
      <c r="B2064" s="57">
        <v>0</v>
      </c>
      <c r="C2064" s="57">
        <v>0.14099999999999999</v>
      </c>
      <c r="D2064" s="57">
        <v>4.016</v>
      </c>
      <c r="E2064" s="57">
        <f t="shared" si="635"/>
        <v>0</v>
      </c>
      <c r="F2064" s="57">
        <f t="shared" si="636"/>
        <v>4.016</v>
      </c>
      <c r="G2064" s="57">
        <f t="shared" si="637"/>
        <v>0</v>
      </c>
      <c r="H2064" s="57">
        <f>IF(Q2063&gt;SetUp!$B$56,SetUp!$B$56,Q2063)</f>
        <v>4.2283743741986896E-8</v>
      </c>
      <c r="I2064" s="57">
        <f t="shared" si="651"/>
        <v>0.48387441683284182</v>
      </c>
      <c r="J2064" s="57">
        <f>MIN(F2064,H2064,(1-EXP(-SetUp!$B$52*H2064/SetUp!$B$56))*F2064)</f>
        <v>2.6533049231503014E-8</v>
      </c>
      <c r="K2064" s="57">
        <f t="shared" si="638"/>
        <v>1.5750694510483882E-8</v>
      </c>
      <c r="L2064" s="57">
        <f>IF(I2064&lt;=0,0,MIN(SetUp!$B$50*I2064^SetUp!$B$55,I2064))</f>
        <v>6.103570321248801E-3</v>
      </c>
      <c r="M2064" s="57">
        <f t="shared" si="639"/>
        <v>0.47777084651159302</v>
      </c>
      <c r="N2064" s="57">
        <f>IF(SetUp!$B$62=0,X2064,(B2064-E2064)*(1-(H2064/SetUp!$B$66/SetUp!$B$56)))</f>
        <v>0</v>
      </c>
      <c r="O2064" s="57">
        <f>K2064*SetUp!$B$65</f>
        <v>0</v>
      </c>
      <c r="P2064" s="57">
        <f>MIN(SetUp!$B$54*L2064^SetUp!$B$51,L2064)</f>
        <v>3.4164749991948107E-3</v>
      </c>
      <c r="Q2064" s="57">
        <f t="shared" si="640"/>
        <v>1.5750694510483882E-8</v>
      </c>
      <c r="R2064" s="57">
        <f>IF((H2064+N2064-O2064)&gt;SetUp!$B$56,T2063+H2064+N2064-O2064-SetUp!$B$56,T2063)</f>
        <v>0</v>
      </c>
      <c r="S2064" s="57">
        <f>R2064*SetUp!$B$65</f>
        <v>0</v>
      </c>
      <c r="T2064" s="57">
        <f>IF((R2064-S2064)&lt;SetUp!$B$53,R2064-S2064,SetUp!$B$53)</f>
        <v>0</v>
      </c>
      <c r="U2064" s="57">
        <f t="shared" si="641"/>
        <v>0.47777084651159302</v>
      </c>
      <c r="V2064" s="57">
        <f>(L2064-P2064)/1000*SetUp!$B$13*1000000/SetUp!$B$48</f>
        <v>0.15283575594952861</v>
      </c>
      <c r="W2064" s="57">
        <f t="shared" si="652"/>
        <v>2.2551405187698492E-17</v>
      </c>
      <c r="X2064" s="57">
        <f>MAX((SetUp!$B$56*(1-($H2064/SetUp!$B$56)^2)*TANH(($B2064-$D2064)/SetUp!$B$56))/(1+$H2064/SetUp!$B$56*TANH(($B2064-$D2064)/SetUp!$B$56)),0)</f>
        <v>0</v>
      </c>
      <c r="AP2064" s="64">
        <v>29674</v>
      </c>
      <c r="AQ2064" s="55">
        <v>3</v>
      </c>
      <c r="AR2064" s="55">
        <v>89</v>
      </c>
      <c r="AS2064" s="66">
        <f t="shared" si="642"/>
        <v>84.298000000000002</v>
      </c>
      <c r="AT2064" s="66">
        <f t="shared" si="643"/>
        <v>121.61415115481391</v>
      </c>
      <c r="AU2064" s="55" t="str">
        <f>IF(OR($AP2064&lt;SetUp!$B$97,$AP2064&gt;SetUp!$B$98),"Não","Sim")</f>
        <v>Não</v>
      </c>
      <c r="AV2064" s="68">
        <f t="shared" si="644"/>
        <v>9.1813942296363678</v>
      </c>
      <c r="AW2064" s="68">
        <f t="shared" si="645"/>
        <v>11.027880628426022</v>
      </c>
      <c r="AX2064" s="68">
        <f t="shared" si="646"/>
        <v>1.9258172709560886</v>
      </c>
      <c r="AY2064" s="68">
        <f t="shared" si="647"/>
        <v>2.0849841128550568</v>
      </c>
      <c r="AZ2064" s="68">
        <f t="shared" si="648"/>
        <v>37.316151154813909</v>
      </c>
      <c r="BA2064" s="68">
        <f t="shared" si="649"/>
        <v>1.8464863987896543</v>
      </c>
      <c r="BB2064" s="68">
        <f t="shared" si="650"/>
        <v>0.15916684189896824</v>
      </c>
    </row>
    <row r="2065" spans="1:54" x14ac:dyDescent="0.3">
      <c r="A2065" s="64">
        <v>28727</v>
      </c>
      <c r="B2065" s="57">
        <v>4.0000000000000001E-3</v>
      </c>
      <c r="C2065" s="57">
        <v>0.14099999999999999</v>
      </c>
      <c r="D2065" s="57">
        <v>4.016</v>
      </c>
      <c r="E2065" s="57">
        <f t="shared" si="635"/>
        <v>4.0000000000000001E-3</v>
      </c>
      <c r="F2065" s="57">
        <f t="shared" si="636"/>
        <v>4.0120000000000005</v>
      </c>
      <c r="G2065" s="57">
        <f t="shared" si="637"/>
        <v>0</v>
      </c>
      <c r="H2065" s="57">
        <f>IF(Q2064&gt;SetUp!$B$56,SetUp!$B$56,Q2064)</f>
        <v>1.5750694510483882E-8</v>
      </c>
      <c r="I2065" s="57">
        <f t="shared" si="651"/>
        <v>0.47777084651159302</v>
      </c>
      <c r="J2065" s="57">
        <f>MIN(F2065,H2065,(1-EXP(-SetUp!$B$52*H2065/SetUp!$B$56))*F2065)</f>
        <v>9.873716686925605E-9</v>
      </c>
      <c r="K2065" s="57">
        <f t="shared" si="638"/>
        <v>5.8769778235582774E-9</v>
      </c>
      <c r="L2065" s="57">
        <f>IF(I2065&lt;=0,0,MIN(SetUp!$B$50*I2065^SetUp!$B$55,I2065))</f>
        <v>5.9757936688168371E-3</v>
      </c>
      <c r="M2065" s="57">
        <f t="shared" si="639"/>
        <v>0.47179505284277617</v>
      </c>
      <c r="N2065" s="57">
        <f>IF(SetUp!$B$62=0,X2065,(B2065-E2065)*(1-(H2065/SetUp!$B$66/SetUp!$B$56)))</f>
        <v>0</v>
      </c>
      <c r="O2065" s="57">
        <f>K2065*SetUp!$B$65</f>
        <v>0</v>
      </c>
      <c r="P2065" s="57">
        <f>MIN(SetUp!$B$54*L2065^SetUp!$B$51,L2065)</f>
        <v>3.3461561208439528E-3</v>
      </c>
      <c r="Q2065" s="57">
        <f t="shared" si="640"/>
        <v>5.8769778235582774E-9</v>
      </c>
      <c r="R2065" s="57">
        <f>IF((H2065+N2065-O2065)&gt;SetUp!$B$56,T2064+H2065+N2065-O2065-SetUp!$B$56,T2064)</f>
        <v>0</v>
      </c>
      <c r="S2065" s="57">
        <f>R2065*SetUp!$B$65</f>
        <v>0</v>
      </c>
      <c r="T2065" s="57">
        <f>IF((R2065-S2065)&lt;SetUp!$B$53,R2065-S2065,SetUp!$B$53)</f>
        <v>0</v>
      </c>
      <c r="U2065" s="57">
        <f t="shared" si="641"/>
        <v>0.47179505284277617</v>
      </c>
      <c r="V2065" s="57">
        <f>(L2065-P2065)/1000*SetUp!$B$13*1000000/SetUp!$B$48</f>
        <v>0.14956769088879587</v>
      </c>
      <c r="W2065" s="57">
        <f t="shared" si="652"/>
        <v>0</v>
      </c>
      <c r="X2065" s="57">
        <f>MAX((SetUp!$B$56*(1-($H2065/SetUp!$B$56)^2)*TANH(($B2065-$D2065)/SetUp!$B$56))/(1+$H2065/SetUp!$B$56*TANH(($B2065-$D2065)/SetUp!$B$56)),0)</f>
        <v>0</v>
      </c>
      <c r="AP2065" s="64">
        <v>29675</v>
      </c>
      <c r="AQ2065" s="55">
        <v>3</v>
      </c>
      <c r="AR2065" s="55">
        <v>90</v>
      </c>
      <c r="AS2065" s="66">
        <f t="shared" si="642"/>
        <v>68.775000000000006</v>
      </c>
      <c r="AT2065" s="66">
        <f t="shared" si="643"/>
        <v>208.00377761388145</v>
      </c>
      <c r="AU2065" s="55" t="str">
        <f>IF(OR($AP2065&lt;SetUp!$B$97,$AP2065&gt;SetUp!$B$98),"Não","Sim")</f>
        <v>Não</v>
      </c>
      <c r="AV2065" s="68">
        <f t="shared" si="644"/>
        <v>8.2930693955856896</v>
      </c>
      <c r="AW2065" s="68">
        <f t="shared" si="645"/>
        <v>14.422336066458909</v>
      </c>
      <c r="AX2065" s="68">
        <f t="shared" si="646"/>
        <v>1.8374305990617212</v>
      </c>
      <c r="AY2065" s="68">
        <f t="shared" si="647"/>
        <v>2.3180712223760582</v>
      </c>
      <c r="AZ2065" s="68">
        <f t="shared" si="648"/>
        <v>139.22877761388145</v>
      </c>
      <c r="BA2065" s="68">
        <f t="shared" si="649"/>
        <v>6.1292666708732195</v>
      </c>
      <c r="BB2065" s="68">
        <f t="shared" si="650"/>
        <v>0.48064062331433699</v>
      </c>
    </row>
    <row r="2066" spans="1:54" x14ac:dyDescent="0.3">
      <c r="A2066" s="64">
        <v>28728</v>
      </c>
      <c r="B2066" s="57">
        <v>8.5000000000000006E-2</v>
      </c>
      <c r="C2066" s="57">
        <v>0.122</v>
      </c>
      <c r="D2066" s="57">
        <v>4.016</v>
      </c>
      <c r="E2066" s="57">
        <f t="shared" si="635"/>
        <v>8.5000000000000006E-2</v>
      </c>
      <c r="F2066" s="57">
        <f t="shared" si="636"/>
        <v>3.931</v>
      </c>
      <c r="G2066" s="57">
        <f t="shared" si="637"/>
        <v>0</v>
      </c>
      <c r="H2066" s="57">
        <f>IF(Q2065&gt;SetUp!$B$56,SetUp!$B$56,Q2065)</f>
        <v>5.8769778235582774E-9</v>
      </c>
      <c r="I2066" s="57">
        <f t="shared" si="651"/>
        <v>0.47179505284277617</v>
      </c>
      <c r="J2066" s="57">
        <f>MIN(F2066,H2066,(1-EXP(-SetUp!$B$52*H2066/SetUp!$B$56))*F2066)</f>
        <v>3.6097499812592917E-9</v>
      </c>
      <c r="K2066" s="57">
        <f t="shared" si="638"/>
        <v>2.2672278422989857E-9</v>
      </c>
      <c r="L2066" s="57">
        <f>IF(I2066&lt;=0,0,MIN(SetUp!$B$50*I2066^SetUp!$B$55,I2066))</f>
        <v>5.8517418031183181E-3</v>
      </c>
      <c r="M2066" s="57">
        <f t="shared" si="639"/>
        <v>0.46594331103965786</v>
      </c>
      <c r="N2066" s="57">
        <f>IF(SetUp!$B$62=0,X2066,(B2066-E2066)*(1-(H2066/SetUp!$B$66/SetUp!$B$56)))</f>
        <v>0</v>
      </c>
      <c r="O2066" s="57">
        <f>K2066*SetUp!$B$65</f>
        <v>0</v>
      </c>
      <c r="P2066" s="57">
        <f>MIN(SetUp!$B$54*L2066^SetUp!$B$51,L2066)</f>
        <v>3.2778626189843888E-3</v>
      </c>
      <c r="Q2066" s="57">
        <f t="shared" si="640"/>
        <v>2.2672278422989857E-9</v>
      </c>
      <c r="R2066" s="57">
        <f>IF((H2066+N2066-O2066)&gt;SetUp!$B$56,T2065+H2066+N2066-O2066-SetUp!$B$56,T2065)</f>
        <v>0</v>
      </c>
      <c r="S2066" s="57">
        <f>R2066*SetUp!$B$65</f>
        <v>0</v>
      </c>
      <c r="T2066" s="57">
        <f>IF((R2066-S2066)&lt;SetUp!$B$53,R2066-S2066,SetUp!$B$53)</f>
        <v>0</v>
      </c>
      <c r="U2066" s="57">
        <f t="shared" si="641"/>
        <v>0.46594331103965786</v>
      </c>
      <c r="V2066" s="57">
        <f>(L2066-P2066)/1000*SetUp!$B$13*1000000/SetUp!$B$48</f>
        <v>0.1463962843451227</v>
      </c>
      <c r="W2066" s="57">
        <f t="shared" si="652"/>
        <v>-1.474514954580286E-17</v>
      </c>
      <c r="X2066" s="57">
        <f>MAX((SetUp!$B$56*(1-($H2066/SetUp!$B$56)^2)*TANH(($B2066-$D2066)/SetUp!$B$56))/(1+$H2066/SetUp!$B$56*TANH(($B2066-$D2066)/SetUp!$B$56)),0)</f>
        <v>0</v>
      </c>
      <c r="AP2066" s="64">
        <v>29676</v>
      </c>
      <c r="AQ2066" s="55">
        <v>3</v>
      </c>
      <c r="AR2066" s="55">
        <v>91</v>
      </c>
      <c r="AS2066" s="66">
        <f t="shared" si="642"/>
        <v>325.14699999999999</v>
      </c>
      <c r="AT2066" s="66">
        <f t="shared" si="643"/>
        <v>272.97698376251759</v>
      </c>
      <c r="AU2066" s="55" t="str">
        <f>IF(OR($AP2066&lt;SetUp!$B$97,$AP2066&gt;SetUp!$B$98),"Não","Sim")</f>
        <v>Não</v>
      </c>
      <c r="AV2066" s="68">
        <f t="shared" si="644"/>
        <v>18.031832962846568</v>
      </c>
      <c r="AW2066" s="68">
        <f t="shared" si="645"/>
        <v>16.522015124146254</v>
      </c>
      <c r="AX2066" s="68">
        <f t="shared" si="646"/>
        <v>2.5120797513026862</v>
      </c>
      <c r="AY2066" s="68">
        <f t="shared" si="647"/>
        <v>2.4361260307538575</v>
      </c>
      <c r="AZ2066" s="68">
        <f t="shared" si="648"/>
        <v>-52.1700162374824</v>
      </c>
      <c r="BA2066" s="68">
        <f t="shared" si="649"/>
        <v>-1.5098178387003145</v>
      </c>
      <c r="BB2066" s="68">
        <f t="shared" si="650"/>
        <v>-7.5953720548828763E-2</v>
      </c>
    </row>
    <row r="2067" spans="1:54" x14ac:dyDescent="0.3">
      <c r="A2067" s="64">
        <v>28729</v>
      </c>
      <c r="B2067" s="57">
        <v>0</v>
      </c>
      <c r="C2067" s="57">
        <v>0.122</v>
      </c>
      <c r="D2067" s="57">
        <v>4.016</v>
      </c>
      <c r="E2067" s="57">
        <f t="shared" si="635"/>
        <v>0</v>
      </c>
      <c r="F2067" s="57">
        <f t="shared" si="636"/>
        <v>4.016</v>
      </c>
      <c r="G2067" s="57">
        <f t="shared" si="637"/>
        <v>0</v>
      </c>
      <c r="H2067" s="57">
        <f>IF(Q2066&gt;SetUp!$B$56,SetUp!$B$56,Q2066)</f>
        <v>2.2672278422989857E-9</v>
      </c>
      <c r="I2067" s="57">
        <f t="shared" si="651"/>
        <v>0.46594331103965786</v>
      </c>
      <c r="J2067" s="57">
        <f>MIN(F2067,H2067,(1-EXP(-SetUp!$B$52*H2067/SetUp!$B$56))*F2067)</f>
        <v>1.4226856848154056E-9</v>
      </c>
      <c r="K2067" s="57">
        <f t="shared" si="638"/>
        <v>8.4454215748358006E-10</v>
      </c>
      <c r="L2067" s="57">
        <f>IF(I2067&lt;=0,0,MIN(SetUp!$B$50*I2067^SetUp!$B$55,I2067))</f>
        <v>5.7312759607313244E-3</v>
      </c>
      <c r="M2067" s="57">
        <f t="shared" si="639"/>
        <v>0.46021203507892655</v>
      </c>
      <c r="N2067" s="57">
        <f>IF(SetUp!$B$62=0,X2067,(B2067-E2067)*(1-(H2067/SetUp!$B$66/SetUp!$B$56)))</f>
        <v>0</v>
      </c>
      <c r="O2067" s="57">
        <f>K2067*SetUp!$B$65</f>
        <v>0</v>
      </c>
      <c r="P2067" s="57">
        <f>MIN(SetUp!$B$54*L2067^SetUp!$B$51,L2067)</f>
        <v>3.2115197355774621E-3</v>
      </c>
      <c r="Q2067" s="57">
        <f t="shared" si="640"/>
        <v>8.4454215748358006E-10</v>
      </c>
      <c r="R2067" s="57">
        <f>IF((H2067+N2067-O2067)&gt;SetUp!$B$56,T2066+H2067+N2067-O2067-SetUp!$B$56,T2066)</f>
        <v>0</v>
      </c>
      <c r="S2067" s="57">
        <f>R2067*SetUp!$B$65</f>
        <v>0</v>
      </c>
      <c r="T2067" s="57">
        <f>IF((R2067-S2067)&lt;SetUp!$B$53,R2067-S2067,SetUp!$B$53)</f>
        <v>0</v>
      </c>
      <c r="U2067" s="57">
        <f t="shared" si="641"/>
        <v>0.46021203507892655</v>
      </c>
      <c r="V2067" s="57">
        <f>(L2067-P2067)/1000*SetUp!$B$13*1000000/SetUp!$B$48</f>
        <v>0.14331789584060886</v>
      </c>
      <c r="W2067" s="57">
        <f t="shared" si="652"/>
        <v>9.540979117872439E-18</v>
      </c>
      <c r="X2067" s="57">
        <f>MAX((SetUp!$B$56*(1-($H2067/SetUp!$B$56)^2)*TANH(($B2067-$D2067)/SetUp!$B$56))/(1+$H2067/SetUp!$B$56*TANH(($B2067-$D2067)/SetUp!$B$56)),0)</f>
        <v>0</v>
      </c>
      <c r="AP2067" s="64">
        <v>29677</v>
      </c>
      <c r="AQ2067" s="55">
        <v>4</v>
      </c>
      <c r="AR2067" s="55">
        <v>92</v>
      </c>
      <c r="AS2067" s="66">
        <f t="shared" si="642"/>
        <v>336.32</v>
      </c>
      <c r="AT2067" s="66">
        <f t="shared" si="643"/>
        <v>324.17695321141969</v>
      </c>
      <c r="AU2067" s="55" t="str">
        <f>IF(OR($AP2067&lt;SetUp!$B$97,$AP2067&gt;SetUp!$B$98),"Não","Sim")</f>
        <v>Não</v>
      </c>
      <c r="AV2067" s="68">
        <f t="shared" si="644"/>
        <v>18.33902941815624</v>
      </c>
      <c r="AW2067" s="68">
        <f t="shared" si="645"/>
        <v>18.004914696032849</v>
      </c>
      <c r="AX2067" s="68">
        <f t="shared" si="646"/>
        <v>2.526752694348148</v>
      </c>
      <c r="AY2067" s="68">
        <f t="shared" si="647"/>
        <v>2.5107821362099454</v>
      </c>
      <c r="AZ2067" s="68">
        <f t="shared" si="648"/>
        <v>-12.143046788580307</v>
      </c>
      <c r="BA2067" s="68">
        <f t="shared" si="649"/>
        <v>-0.33411472212339177</v>
      </c>
      <c r="BB2067" s="68">
        <f t="shared" si="650"/>
        <v>-1.5970558138202584E-2</v>
      </c>
    </row>
    <row r="2068" spans="1:54" x14ac:dyDescent="0.3">
      <c r="A2068" s="64">
        <v>28730</v>
      </c>
      <c r="B2068" s="57">
        <v>0</v>
      </c>
      <c r="C2068" s="57">
        <v>0.104</v>
      </c>
      <c r="D2068" s="57">
        <v>4.016</v>
      </c>
      <c r="E2068" s="57">
        <f t="shared" si="635"/>
        <v>0</v>
      </c>
      <c r="F2068" s="57">
        <f t="shared" si="636"/>
        <v>4.016</v>
      </c>
      <c r="G2068" s="57">
        <f t="shared" si="637"/>
        <v>0</v>
      </c>
      <c r="H2068" s="57">
        <f>IF(Q2067&gt;SetUp!$B$56,SetUp!$B$56,Q2067)</f>
        <v>8.4454215748358006E-10</v>
      </c>
      <c r="I2068" s="57">
        <f t="shared" si="651"/>
        <v>0.46021203507892655</v>
      </c>
      <c r="J2068" s="57">
        <f>MIN(F2068,H2068,(1-EXP(-SetUp!$B$52*H2068/SetUp!$B$56))*F2068)</f>
        <v>5.299500163147286E-10</v>
      </c>
      <c r="K2068" s="57">
        <f t="shared" si="638"/>
        <v>3.1459214116885146E-10</v>
      </c>
      <c r="L2068" s="57">
        <f>IF(I2068&lt;=0,0,MIN(SetUp!$B$50*I2068^SetUp!$B$55,I2068))</f>
        <v>5.614263656096209E-3</v>
      </c>
      <c r="M2068" s="57">
        <f t="shared" si="639"/>
        <v>0.45459777142283037</v>
      </c>
      <c r="N2068" s="57">
        <f>IF(SetUp!$B$62=0,X2068,(B2068-E2068)*(1-(H2068/SetUp!$B$66/SetUp!$B$56)))</f>
        <v>0</v>
      </c>
      <c r="O2068" s="57">
        <f>K2068*SetUp!$B$65</f>
        <v>0</v>
      </c>
      <c r="P2068" s="57">
        <f>MIN(SetUp!$B$54*L2068^SetUp!$B$51,L2068)</f>
        <v>3.1470560694329833E-3</v>
      </c>
      <c r="Q2068" s="57">
        <f t="shared" si="640"/>
        <v>3.1459214116885146E-10</v>
      </c>
      <c r="R2068" s="57">
        <f>IF((H2068+N2068-O2068)&gt;SetUp!$B$56,T2067+H2068+N2068-O2068-SetUp!$B$56,T2067)</f>
        <v>0</v>
      </c>
      <c r="S2068" s="57">
        <f>R2068*SetUp!$B$65</f>
        <v>0</v>
      </c>
      <c r="T2068" s="57">
        <f>IF((R2068-S2068)&lt;SetUp!$B$53,R2068-S2068,SetUp!$B$53)</f>
        <v>0</v>
      </c>
      <c r="U2068" s="57">
        <f t="shared" si="641"/>
        <v>0.45459777142283037</v>
      </c>
      <c r="V2068" s="57">
        <f>(L2068-P2068)/1000*SetUp!$B$13*1000000/SetUp!$B$48</f>
        <v>0.14032905103785143</v>
      </c>
      <c r="W2068" s="57">
        <f t="shared" si="652"/>
        <v>1.1275702593849246E-17</v>
      </c>
      <c r="X2068" s="57">
        <f>MAX((SetUp!$B$56*(1-($H2068/SetUp!$B$56)^2)*TANH(($B2068-$D2068)/SetUp!$B$56))/(1+$H2068/SetUp!$B$56*TANH(($B2068-$D2068)/SetUp!$B$56)),0)</f>
        <v>0</v>
      </c>
      <c r="AP2068" s="64">
        <v>29678</v>
      </c>
      <c r="AQ2068" s="55">
        <v>4</v>
      </c>
      <c r="AR2068" s="55">
        <v>93</v>
      </c>
      <c r="AS2068" s="66">
        <f t="shared" si="642"/>
        <v>359.34800000000001</v>
      </c>
      <c r="AT2068" s="66">
        <f t="shared" si="643"/>
        <v>287.65806533676459</v>
      </c>
      <c r="AU2068" s="55" t="str">
        <f>IF(OR($AP2068&lt;SetUp!$B$97,$AP2068&gt;SetUp!$B$98),"Não","Sim")</f>
        <v>Não</v>
      </c>
      <c r="AV2068" s="68">
        <f t="shared" si="644"/>
        <v>18.95647646584143</v>
      </c>
      <c r="AW2068" s="68">
        <f t="shared" si="645"/>
        <v>16.960485409821402</v>
      </c>
      <c r="AX2068" s="68">
        <f t="shared" si="646"/>
        <v>2.5555152320746899</v>
      </c>
      <c r="AY2068" s="68">
        <f t="shared" si="647"/>
        <v>2.4588765552506069</v>
      </c>
      <c r="AZ2068" s="68">
        <f t="shared" si="648"/>
        <v>-71.68993466323542</v>
      </c>
      <c r="BA2068" s="68">
        <f t="shared" si="649"/>
        <v>-1.9959910560200278</v>
      </c>
      <c r="BB2068" s="68">
        <f t="shared" si="650"/>
        <v>-9.6638676824083003E-2</v>
      </c>
    </row>
    <row r="2069" spans="1:54" x14ac:dyDescent="0.3">
      <c r="A2069" s="64">
        <v>28731</v>
      </c>
      <c r="B2069" s="57">
        <v>0</v>
      </c>
      <c r="C2069" s="57">
        <v>0.104</v>
      </c>
      <c r="D2069" s="57">
        <v>4.016</v>
      </c>
      <c r="E2069" s="57">
        <f t="shared" si="635"/>
        <v>0</v>
      </c>
      <c r="F2069" s="57">
        <f t="shared" si="636"/>
        <v>4.016</v>
      </c>
      <c r="G2069" s="57">
        <f t="shared" si="637"/>
        <v>0</v>
      </c>
      <c r="H2069" s="57">
        <f>IF(Q2068&gt;SetUp!$B$56,SetUp!$B$56,Q2068)</f>
        <v>3.1459214116885146E-10</v>
      </c>
      <c r="I2069" s="57">
        <f t="shared" si="651"/>
        <v>0.45459777142283037</v>
      </c>
      <c r="J2069" s="57">
        <f>MIN(F2069,H2069,(1-EXP(-SetUp!$B$52*H2069/SetUp!$B$56))*F2069)</f>
        <v>1.9740653378619299E-10</v>
      </c>
      <c r="K2069" s="57">
        <f t="shared" si="638"/>
        <v>1.1718560738265847E-10</v>
      </c>
      <c r="L2069" s="57">
        <f>IF(I2069&lt;=0,0,MIN(SetUp!$B$50*I2069^SetUp!$B$55,I2069))</f>
        <v>5.5005783480853799E-3</v>
      </c>
      <c r="M2069" s="57">
        <f t="shared" si="639"/>
        <v>0.44909719307474499</v>
      </c>
      <c r="N2069" s="57">
        <f>IF(SetUp!$B$62=0,X2069,(B2069-E2069)*(1-(H2069/SetUp!$B$66/SetUp!$B$56)))</f>
        <v>0</v>
      </c>
      <c r="O2069" s="57">
        <f>K2069*SetUp!$B$65</f>
        <v>0</v>
      </c>
      <c r="P2069" s="57">
        <f>MIN(SetUp!$B$54*L2069^SetUp!$B$51,L2069)</f>
        <v>3.0844033990408944E-3</v>
      </c>
      <c r="Q2069" s="57">
        <f t="shared" si="640"/>
        <v>1.1718560738265847E-10</v>
      </c>
      <c r="R2069" s="57">
        <f>IF((H2069+N2069-O2069)&gt;SetUp!$B$56,T2068+H2069+N2069-O2069-SetUp!$B$56,T2068)</f>
        <v>0</v>
      </c>
      <c r="S2069" s="57">
        <f>R2069*SetUp!$B$65</f>
        <v>0</v>
      </c>
      <c r="T2069" s="57">
        <f>IF((R2069-S2069)&lt;SetUp!$B$53,R2069-S2069,SetUp!$B$53)</f>
        <v>0</v>
      </c>
      <c r="U2069" s="57">
        <f t="shared" si="641"/>
        <v>0.44909719307474499</v>
      </c>
      <c r="V2069" s="57">
        <f>(L2069-P2069)/1000*SetUp!$B$13*1000000/SetUp!$B$48</f>
        <v>0.13742643285213088</v>
      </c>
      <c r="W2069" s="57">
        <f t="shared" si="652"/>
        <v>0</v>
      </c>
      <c r="X2069" s="57">
        <f>MAX((SetUp!$B$56*(1-($H2069/SetUp!$B$56)^2)*TANH(($B2069-$D2069)/SetUp!$B$56))/(1+$H2069/SetUp!$B$56*TANH(($B2069-$D2069)/SetUp!$B$56)),0)</f>
        <v>0</v>
      </c>
      <c r="AP2069" s="64">
        <v>29679</v>
      </c>
      <c r="AQ2069" s="55">
        <v>4</v>
      </c>
      <c r="AR2069" s="55">
        <v>94</v>
      </c>
      <c r="AS2069" s="66">
        <f t="shared" si="642"/>
        <v>254.762</v>
      </c>
      <c r="AT2069" s="66">
        <f t="shared" si="643"/>
        <v>200.4552422515039</v>
      </c>
      <c r="AU2069" s="55" t="str">
        <f>IF(OR($AP2069&lt;SetUp!$B$97,$AP2069&gt;SetUp!$B$98),"Não","Sim")</f>
        <v>Não</v>
      </c>
      <c r="AV2069" s="68">
        <f t="shared" si="644"/>
        <v>15.961265613979362</v>
      </c>
      <c r="AW2069" s="68">
        <f t="shared" si="645"/>
        <v>14.158221719252172</v>
      </c>
      <c r="AX2069" s="68">
        <f t="shared" si="646"/>
        <v>2.4061346496403564</v>
      </c>
      <c r="AY2069" s="68">
        <f t="shared" si="647"/>
        <v>2.3020174182873689</v>
      </c>
      <c r="AZ2069" s="68">
        <f t="shared" si="648"/>
        <v>-54.306757748496096</v>
      </c>
      <c r="BA2069" s="68">
        <f t="shared" si="649"/>
        <v>-1.8030438947271907</v>
      </c>
      <c r="BB2069" s="68">
        <f t="shared" si="650"/>
        <v>-0.10411723135298745</v>
      </c>
    </row>
    <row r="2070" spans="1:54" x14ac:dyDescent="0.3">
      <c r="A2070" s="64">
        <v>28732</v>
      </c>
      <c r="B2070" s="57">
        <v>0</v>
      </c>
      <c r="C2070" s="57">
        <v>0.104</v>
      </c>
      <c r="D2070" s="57">
        <v>4.016</v>
      </c>
      <c r="E2070" s="57">
        <f t="shared" si="635"/>
        <v>0</v>
      </c>
      <c r="F2070" s="57">
        <f t="shared" si="636"/>
        <v>4.016</v>
      </c>
      <c r="G2070" s="57">
        <f t="shared" si="637"/>
        <v>0</v>
      </c>
      <c r="H2070" s="57">
        <f>IF(Q2069&gt;SetUp!$B$56,SetUp!$B$56,Q2069)</f>
        <v>1.1718560738265847E-10</v>
      </c>
      <c r="I2070" s="57">
        <f t="shared" si="651"/>
        <v>0.44909719307474499</v>
      </c>
      <c r="J2070" s="57">
        <f>MIN(F2070,H2070,(1-EXP(-SetUp!$B$52*H2070/SetUp!$B$56))*F2070)</f>
        <v>7.3533932720692972E-11</v>
      </c>
      <c r="K2070" s="57">
        <f t="shared" si="638"/>
        <v>4.3651674661965499E-11</v>
      </c>
      <c r="L2070" s="57">
        <f>IF(I2070&lt;=0,0,MIN(SetUp!$B$50*I2070^SetUp!$B$55,I2070))</f>
        <v>5.3900991268676837E-3</v>
      </c>
      <c r="M2070" s="57">
        <f t="shared" si="639"/>
        <v>0.44370709394787733</v>
      </c>
      <c r="N2070" s="57">
        <f>IF(SetUp!$B$62=0,X2070,(B2070-E2070)*(1-(H2070/SetUp!$B$66/SetUp!$B$56)))</f>
        <v>0</v>
      </c>
      <c r="O2070" s="57">
        <f>K2070*SetUp!$B$65</f>
        <v>0</v>
      </c>
      <c r="P2070" s="57">
        <f>MIN(SetUp!$B$54*L2070^SetUp!$B$51,L2070)</f>
        <v>3.0234965161281121E-3</v>
      </c>
      <c r="Q2070" s="57">
        <f t="shared" si="640"/>
        <v>4.3651674661965499E-11</v>
      </c>
      <c r="R2070" s="57">
        <f>IF((H2070+N2070-O2070)&gt;SetUp!$B$56,T2069+H2070+N2070-O2070-SetUp!$B$56,T2069)</f>
        <v>0</v>
      </c>
      <c r="S2070" s="57">
        <f>R2070*SetUp!$B$65</f>
        <v>0</v>
      </c>
      <c r="T2070" s="57">
        <f>IF((R2070-S2070)&lt;SetUp!$B$53,R2070-S2070,SetUp!$B$53)</f>
        <v>0</v>
      </c>
      <c r="U2070" s="57">
        <f t="shared" si="641"/>
        <v>0.44370709394787733</v>
      </c>
      <c r="V2070" s="57">
        <f>(L2070-P2070)/1000*SetUp!$B$13*1000000/SetUp!$B$48</f>
        <v>0.13460687310788408</v>
      </c>
      <c r="W2070" s="57">
        <f t="shared" si="652"/>
        <v>5.0306980803327406E-17</v>
      </c>
      <c r="X2070" s="57">
        <f>MAX((SetUp!$B$56*(1-($H2070/SetUp!$B$56)^2)*TANH(($B2070-$D2070)/SetUp!$B$56))/(1+$H2070/SetUp!$B$56*TANH(($B2070-$D2070)/SetUp!$B$56)),0)</f>
        <v>0</v>
      </c>
      <c r="AP2070" s="64">
        <v>29680</v>
      </c>
      <c r="AQ2070" s="55">
        <v>4</v>
      </c>
      <c r="AR2070" s="55">
        <v>95</v>
      </c>
      <c r="AS2070" s="66">
        <f t="shared" si="642"/>
        <v>159.893</v>
      </c>
      <c r="AT2070" s="66">
        <f t="shared" si="643"/>
        <v>138.1001134371985</v>
      </c>
      <c r="AU2070" s="55" t="str">
        <f>IF(OR($AP2070&lt;SetUp!$B$97,$AP2070&gt;SetUp!$B$98),"Não","Sim")</f>
        <v>Não</v>
      </c>
      <c r="AV2070" s="68">
        <f t="shared" si="644"/>
        <v>12.644880386939214</v>
      </c>
      <c r="AW2070" s="68">
        <f t="shared" si="645"/>
        <v>11.751600462796482</v>
      </c>
      <c r="AX2070" s="68">
        <f t="shared" si="646"/>
        <v>2.2038294510638194</v>
      </c>
      <c r="AY2070" s="68">
        <f t="shared" si="647"/>
        <v>2.1401940353138169</v>
      </c>
      <c r="AZ2070" s="68">
        <f t="shared" si="648"/>
        <v>-21.792886562801499</v>
      </c>
      <c r="BA2070" s="68">
        <f t="shared" si="649"/>
        <v>-0.89327992414273183</v>
      </c>
      <c r="BB2070" s="68">
        <f t="shared" si="650"/>
        <v>-6.3635415750002533E-2</v>
      </c>
    </row>
    <row r="2071" spans="1:54" x14ac:dyDescent="0.3">
      <c r="A2071" s="64">
        <v>28733</v>
      </c>
      <c r="B2071" s="57">
        <v>0</v>
      </c>
      <c r="C2071" s="57">
        <v>0.104</v>
      </c>
      <c r="D2071" s="57">
        <v>4.016</v>
      </c>
      <c r="E2071" s="57">
        <f t="shared" si="635"/>
        <v>0</v>
      </c>
      <c r="F2071" s="57">
        <f t="shared" si="636"/>
        <v>4.016</v>
      </c>
      <c r="G2071" s="57">
        <f t="shared" si="637"/>
        <v>0</v>
      </c>
      <c r="H2071" s="57">
        <f>IF(Q2070&gt;SetUp!$B$56,SetUp!$B$56,Q2070)</f>
        <v>4.3651674661965499E-11</v>
      </c>
      <c r="I2071" s="57">
        <f t="shared" si="651"/>
        <v>0.44370709394787733</v>
      </c>
      <c r="J2071" s="57">
        <f>MIN(F2071,H2071,(1-EXP(-SetUp!$B$52*H2071/SetUp!$B$56))*F2071)</f>
        <v>2.739130522400046E-11</v>
      </c>
      <c r="K2071" s="57">
        <f t="shared" si="638"/>
        <v>1.6260369437965038E-11</v>
      </c>
      <c r="L2071" s="57">
        <f>IF(I2071&lt;=0,0,MIN(SetUp!$B$50*I2071^SetUp!$B$55,I2071))</f>
        <v>5.2827104196770695E-3</v>
      </c>
      <c r="M2071" s="57">
        <f t="shared" si="639"/>
        <v>0.43842438352820023</v>
      </c>
      <c r="N2071" s="57">
        <f>IF(SetUp!$B$62=0,X2071,(B2071-E2071)*(1-(H2071/SetUp!$B$66/SetUp!$B$56)))</f>
        <v>0</v>
      </c>
      <c r="O2071" s="57">
        <f>K2071*SetUp!$B$65</f>
        <v>0</v>
      </c>
      <c r="P2071" s="57">
        <f>MIN(SetUp!$B$54*L2071^SetUp!$B$51,L2071)</f>
        <v>2.9642730692093686E-3</v>
      </c>
      <c r="Q2071" s="57">
        <f t="shared" si="640"/>
        <v>1.6260369437965038E-11</v>
      </c>
      <c r="R2071" s="57">
        <f>IF((H2071+N2071-O2071)&gt;SetUp!$B$56,T2070+H2071+N2071-O2071-SetUp!$B$56,T2070)</f>
        <v>0</v>
      </c>
      <c r="S2071" s="57">
        <f>R2071*SetUp!$B$65</f>
        <v>0</v>
      </c>
      <c r="T2071" s="57">
        <f>IF((R2071-S2071)&lt;SetUp!$B$53,R2071-S2071,SetUp!$B$53)</f>
        <v>0</v>
      </c>
      <c r="U2071" s="57">
        <f t="shared" si="641"/>
        <v>0.43842438352820023</v>
      </c>
      <c r="V2071" s="57">
        <f>(L2071-P2071)/1000*SetUp!$B$13*1000000/SetUp!$B$48</f>
        <v>0.1318673447019732</v>
      </c>
      <c r="W2071" s="57">
        <f t="shared" si="652"/>
        <v>-3.1225022567582528E-17</v>
      </c>
      <c r="X2071" s="57">
        <f>MAX((SetUp!$B$56*(1-($H2071/SetUp!$B$56)^2)*TANH(($B2071-$D2071)/SetUp!$B$56))/(1+$H2071/SetUp!$B$56*TANH(($B2071-$D2071)/SetUp!$B$56)),0)</f>
        <v>0</v>
      </c>
      <c r="AP2071" s="64">
        <v>29681</v>
      </c>
      <c r="AQ2071" s="55">
        <v>4</v>
      </c>
      <c r="AR2071" s="55">
        <v>96</v>
      </c>
      <c r="AS2071" s="66">
        <f t="shared" si="642"/>
        <v>99.843000000000004</v>
      </c>
      <c r="AT2071" s="66">
        <f t="shared" si="643"/>
        <v>98.162677813706154</v>
      </c>
      <c r="AU2071" s="55" t="str">
        <f>IF(OR($AP2071&lt;SetUp!$B$97,$AP2071&gt;SetUp!$B$98),"Não","Sim")</f>
        <v>Não</v>
      </c>
      <c r="AV2071" s="68">
        <f t="shared" si="644"/>
        <v>9.9921469164539403</v>
      </c>
      <c r="AW2071" s="68">
        <f t="shared" si="645"/>
        <v>9.9077080000223141</v>
      </c>
      <c r="AX2071" s="68">
        <f t="shared" si="646"/>
        <v>1.9993176218562927</v>
      </c>
      <c r="AY2071" s="68">
        <f t="shared" si="647"/>
        <v>1.9919463971502194</v>
      </c>
      <c r="AZ2071" s="68">
        <f t="shared" si="648"/>
        <v>-1.68032218629385</v>
      </c>
      <c r="BA2071" s="68">
        <f t="shared" si="649"/>
        <v>-8.4438916431626154E-2</v>
      </c>
      <c r="BB2071" s="68">
        <f t="shared" si="650"/>
        <v>-7.3712247060733205E-3</v>
      </c>
    </row>
    <row r="2072" spans="1:54" x14ac:dyDescent="0.3">
      <c r="A2072" s="64">
        <v>28734</v>
      </c>
      <c r="B2072" s="57">
        <v>0</v>
      </c>
      <c r="C2072" s="57">
        <v>8.8999999999999996E-2</v>
      </c>
      <c r="D2072" s="57">
        <v>4.7469999999999999</v>
      </c>
      <c r="E2072" s="57">
        <f t="shared" si="635"/>
        <v>0</v>
      </c>
      <c r="F2072" s="57">
        <f t="shared" si="636"/>
        <v>4.7469999999999999</v>
      </c>
      <c r="G2072" s="57">
        <f t="shared" si="637"/>
        <v>0</v>
      </c>
      <c r="H2072" s="57">
        <f>IF(Q2071&gt;SetUp!$B$56,SetUp!$B$56,Q2071)</f>
        <v>1.6260369437965038E-11</v>
      </c>
      <c r="I2072" s="57">
        <f t="shared" si="651"/>
        <v>0.43842438352820023</v>
      </c>
      <c r="J2072" s="57">
        <f>MIN(F2072,H2072,(1-EXP(-SetUp!$B$52*H2072/SetUp!$B$56))*F2072)</f>
        <v>1.2060391352264332E-11</v>
      </c>
      <c r="K2072" s="57">
        <f t="shared" si="638"/>
        <v>4.1999780857007058E-12</v>
      </c>
      <c r="L2072" s="57">
        <f>IF(I2072&lt;=0,0,MIN(SetUp!$B$50*I2072^SetUp!$B$55,I2072))</f>
        <v>5.178301714200995E-3</v>
      </c>
      <c r="M2072" s="57">
        <f t="shared" si="639"/>
        <v>0.43324608181399926</v>
      </c>
      <c r="N2072" s="57">
        <f>IF(SetUp!$B$62=0,X2072,(B2072-E2072)*(1-(H2072/SetUp!$B$66/SetUp!$B$56)))</f>
        <v>0</v>
      </c>
      <c r="O2072" s="57">
        <f>K2072*SetUp!$B$65</f>
        <v>0</v>
      </c>
      <c r="P2072" s="57">
        <f>MIN(SetUp!$B$54*L2072^SetUp!$B$51,L2072)</f>
        <v>2.9066734164561398E-3</v>
      </c>
      <c r="Q2072" s="57">
        <f t="shared" si="640"/>
        <v>4.1999780857007058E-12</v>
      </c>
      <c r="R2072" s="57">
        <f>IF((H2072+N2072-O2072)&gt;SetUp!$B$56,T2071+H2072+N2072-O2072-SetUp!$B$56,T2071)</f>
        <v>0</v>
      </c>
      <c r="S2072" s="57">
        <f>R2072*SetUp!$B$65</f>
        <v>0</v>
      </c>
      <c r="T2072" s="57">
        <f>IF((R2072-S2072)&lt;SetUp!$B$53,R2072-S2072,SetUp!$B$53)</f>
        <v>0</v>
      </c>
      <c r="U2072" s="57">
        <f t="shared" si="641"/>
        <v>0.43324608181399926</v>
      </c>
      <c r="V2072" s="57">
        <f>(L2072-P2072)/1000*SetUp!$B$13*1000000/SetUp!$B$48</f>
        <v>0.12920495423913361</v>
      </c>
      <c r="W2072" s="57">
        <f t="shared" si="652"/>
        <v>0</v>
      </c>
      <c r="X2072" s="57">
        <f>MAX((SetUp!$B$56*(1-($H2072/SetUp!$B$56)^2)*TANH(($B2072-$D2072)/SetUp!$B$56))/(1+$H2072/SetUp!$B$56*TANH(($B2072-$D2072)/SetUp!$B$56)),0)</f>
        <v>0</v>
      </c>
      <c r="AP2072" s="64">
        <v>29682</v>
      </c>
      <c r="AQ2072" s="55">
        <v>4</v>
      </c>
      <c r="AR2072" s="55">
        <v>97</v>
      </c>
      <c r="AS2072" s="66">
        <f t="shared" si="642"/>
        <v>87.616</v>
      </c>
      <c r="AT2072" s="66">
        <f t="shared" si="643"/>
        <v>73.117833755162721</v>
      </c>
      <c r="AU2072" s="55" t="str">
        <f>IF(OR($AP2072&lt;SetUp!$B$97,$AP2072&gt;SetUp!$B$98),"Não","Sim")</f>
        <v>Não</v>
      </c>
      <c r="AV2072" s="68">
        <f t="shared" si="644"/>
        <v>9.3603418740984026</v>
      </c>
      <c r="AW2072" s="68">
        <f t="shared" si="645"/>
        <v>8.5508966638103345</v>
      </c>
      <c r="AX2072" s="68">
        <f t="shared" si="646"/>
        <v>1.9425834221178773</v>
      </c>
      <c r="AY2072" s="68">
        <f t="shared" si="647"/>
        <v>1.8640233161760567</v>
      </c>
      <c r="AZ2072" s="68">
        <f t="shared" si="648"/>
        <v>-14.498166244837279</v>
      </c>
      <c r="BA2072" s="68">
        <f t="shared" si="649"/>
        <v>-0.80944521028806804</v>
      </c>
      <c r="BB2072" s="68">
        <f t="shared" si="650"/>
        <v>-7.8560105941820613E-2</v>
      </c>
    </row>
    <row r="2073" spans="1:54" x14ac:dyDescent="0.3">
      <c r="A2073" s="64">
        <v>28735</v>
      </c>
      <c r="B2073" s="57">
        <v>6.9000000000000006E-2</v>
      </c>
      <c r="C2073" s="57">
        <v>7.4999999999999997E-2</v>
      </c>
      <c r="D2073" s="57">
        <v>4.7469999999999999</v>
      </c>
      <c r="E2073" s="57">
        <f t="shared" si="635"/>
        <v>6.9000000000000006E-2</v>
      </c>
      <c r="F2073" s="57">
        <f t="shared" si="636"/>
        <v>4.6779999999999999</v>
      </c>
      <c r="G2073" s="57">
        <f t="shared" si="637"/>
        <v>0</v>
      </c>
      <c r="H2073" s="57">
        <f>IF(Q2072&gt;SetUp!$B$56,SetUp!$B$56,Q2072)</f>
        <v>4.1999780857007058E-12</v>
      </c>
      <c r="I2073" s="57">
        <f t="shared" si="651"/>
        <v>0.43324608181399926</v>
      </c>
      <c r="J2073" s="57">
        <f>MIN(F2073,H2073,(1-EXP(-SetUp!$B$52*H2073/SetUp!$B$56))*F2073)</f>
        <v>3.0699507380660406E-12</v>
      </c>
      <c r="K2073" s="57">
        <f t="shared" si="638"/>
        <v>1.1300273476346652E-12</v>
      </c>
      <c r="L2073" s="57">
        <f>IF(I2073&lt;=0,0,MIN(SetUp!$B$50*I2073^SetUp!$B$55,I2073))</f>
        <v>5.0767672984008963E-3</v>
      </c>
      <c r="M2073" s="57">
        <f t="shared" si="639"/>
        <v>0.42816931451559836</v>
      </c>
      <c r="N2073" s="57">
        <f>IF(SetUp!$B$62=0,X2073,(B2073-E2073)*(1-(H2073/SetUp!$B$66/SetUp!$B$56)))</f>
        <v>0</v>
      </c>
      <c r="O2073" s="57">
        <f>K2073*SetUp!$B$65</f>
        <v>0</v>
      </c>
      <c r="P2073" s="57">
        <f>MIN(SetUp!$B$54*L2073^SetUp!$B$51,L2073)</f>
        <v>2.8506404872585323E-3</v>
      </c>
      <c r="Q2073" s="57">
        <f t="shared" si="640"/>
        <v>1.1300273476346652E-12</v>
      </c>
      <c r="R2073" s="57">
        <f>IF((H2073+N2073-O2073)&gt;SetUp!$B$56,T2072+H2073+N2073-O2073-SetUp!$B$56,T2072)</f>
        <v>0</v>
      </c>
      <c r="S2073" s="57">
        <f>R2073*SetUp!$B$65</f>
        <v>0</v>
      </c>
      <c r="T2073" s="57">
        <f>IF((R2073-S2073)&lt;SetUp!$B$53,R2073-S2073,SetUp!$B$53)</f>
        <v>0</v>
      </c>
      <c r="U2073" s="57">
        <f t="shared" si="641"/>
        <v>0.42816931451559836</v>
      </c>
      <c r="V2073" s="57">
        <f>(L2073-P2073)/1000*SetUp!$B$13*1000000/SetUp!$B$48</f>
        <v>0.12661693510760413</v>
      </c>
      <c r="W2073" s="57">
        <f t="shared" si="652"/>
        <v>1.6479873021779667E-17</v>
      </c>
      <c r="X2073" s="57">
        <f>MAX((SetUp!$B$56*(1-($H2073/SetUp!$B$56)^2)*TANH(($B2073-$D2073)/SetUp!$B$56))/(1+$H2073/SetUp!$B$56*TANH(($B2073-$D2073)/SetUp!$B$56)),0)</f>
        <v>0</v>
      </c>
      <c r="AP2073" s="64">
        <v>29683</v>
      </c>
      <c r="AQ2073" s="55">
        <v>4</v>
      </c>
      <c r="AR2073" s="55">
        <v>98</v>
      </c>
      <c r="AS2073" s="66">
        <f t="shared" si="642"/>
        <v>59.048000000000002</v>
      </c>
      <c r="AT2073" s="66">
        <f t="shared" si="643"/>
        <v>56.390391343905691</v>
      </c>
      <c r="AU2073" s="55" t="str">
        <f>IF(OR($AP2073&lt;SetUp!$B$97,$AP2073&gt;SetUp!$B$98),"Não","Sim")</f>
        <v>Não</v>
      </c>
      <c r="AV2073" s="68">
        <f t="shared" si="644"/>
        <v>7.6842696464921119</v>
      </c>
      <c r="AW2073" s="68">
        <f t="shared" si="645"/>
        <v>7.5093535902836335</v>
      </c>
      <c r="AX2073" s="68">
        <f t="shared" si="646"/>
        <v>1.7712051923191607</v>
      </c>
      <c r="AY2073" s="68">
        <f t="shared" si="647"/>
        <v>1.7512051085608487</v>
      </c>
      <c r="AZ2073" s="68">
        <f t="shared" si="648"/>
        <v>-2.6576086560943111</v>
      </c>
      <c r="BA2073" s="68">
        <f t="shared" si="649"/>
        <v>-0.17491605620847839</v>
      </c>
      <c r="BB2073" s="68">
        <f t="shared" si="650"/>
        <v>-2.0000083758312082E-2</v>
      </c>
    </row>
    <row r="2074" spans="1:54" x14ac:dyDescent="0.3">
      <c r="A2074" s="64">
        <v>28736</v>
      </c>
      <c r="B2074" s="57">
        <v>0.38200000000000001</v>
      </c>
      <c r="C2074" s="57">
        <v>7.4999999999999997E-2</v>
      </c>
      <c r="D2074" s="57">
        <v>4.7469999999999999</v>
      </c>
      <c r="E2074" s="57">
        <f t="shared" si="635"/>
        <v>0.38200000000000001</v>
      </c>
      <c r="F2074" s="57">
        <f t="shared" si="636"/>
        <v>4.3650000000000002</v>
      </c>
      <c r="G2074" s="57">
        <f t="shared" si="637"/>
        <v>0</v>
      </c>
      <c r="H2074" s="57">
        <f>IF(Q2073&gt;SetUp!$B$56,SetUp!$B$56,Q2073)</f>
        <v>1.1300273476346652E-12</v>
      </c>
      <c r="I2074" s="57">
        <f t="shared" si="651"/>
        <v>0.42816931451559836</v>
      </c>
      <c r="J2074" s="57">
        <f>MIN(F2074,H2074,(1-EXP(-SetUp!$B$52*H2074/SetUp!$B$56))*F2074)</f>
        <v>7.7053363689572056E-13</v>
      </c>
      <c r="K2074" s="57">
        <f t="shared" si="638"/>
        <v>3.5949371073894463E-13</v>
      </c>
      <c r="L2074" s="57">
        <f>IF(I2074&lt;=0,0,MIN(SetUp!$B$50*I2074^SetUp!$B$55,I2074))</f>
        <v>4.9780060156658689E-3</v>
      </c>
      <c r="M2074" s="57">
        <f t="shared" si="639"/>
        <v>0.42319130849993247</v>
      </c>
      <c r="N2074" s="57">
        <f>IF(SetUp!$B$62=0,X2074,(B2074-E2074)*(1-(H2074/SetUp!$B$66/SetUp!$B$56)))</f>
        <v>0</v>
      </c>
      <c r="O2074" s="57">
        <f>K2074*SetUp!$B$65</f>
        <v>0</v>
      </c>
      <c r="P2074" s="57">
        <f>MIN(SetUp!$B$54*L2074^SetUp!$B$51,L2074)</f>
        <v>2.7961196519016088E-3</v>
      </c>
      <c r="Q2074" s="57">
        <f t="shared" si="640"/>
        <v>3.5949371073894463E-13</v>
      </c>
      <c r="R2074" s="57">
        <f>IF((H2074+N2074-O2074)&gt;SetUp!$B$56,T2073+H2074+N2074-O2074-SetUp!$B$56,T2073)</f>
        <v>0</v>
      </c>
      <c r="S2074" s="57">
        <f>R2074*SetUp!$B$65</f>
        <v>0</v>
      </c>
      <c r="T2074" s="57">
        <f>IF((R2074-S2074)&lt;SetUp!$B$53,R2074-S2074,SetUp!$B$53)</f>
        <v>0</v>
      </c>
      <c r="U2074" s="57">
        <f t="shared" si="641"/>
        <v>0.42319130849993247</v>
      </c>
      <c r="V2074" s="57">
        <f>(L2074-P2074)/1000*SetUp!$B$13*1000000/SetUp!$B$48</f>
        <v>0.12410064096534444</v>
      </c>
      <c r="W2074" s="57">
        <f t="shared" si="652"/>
        <v>-3.9898639947466563E-17</v>
      </c>
      <c r="X2074" s="57">
        <f>MAX((SetUp!$B$56*(1-($H2074/SetUp!$B$56)^2)*TANH(($B2074-$D2074)/SetUp!$B$56))/(1+$H2074/SetUp!$B$56*TANH(($B2074-$D2074)/SetUp!$B$56)),0)</f>
        <v>0</v>
      </c>
      <c r="AP2074" s="64">
        <v>29684</v>
      </c>
      <c r="AQ2074" s="55">
        <v>4</v>
      </c>
      <c r="AR2074" s="55">
        <v>99</v>
      </c>
      <c r="AS2074" s="66">
        <f t="shared" si="642"/>
        <v>27.481000000000002</v>
      </c>
      <c r="AT2074" s="66">
        <f t="shared" si="643"/>
        <v>44.680186050369137</v>
      </c>
      <c r="AU2074" s="55" t="str">
        <f>IF(OR($AP2074&lt;SetUp!$B$97,$AP2074&gt;SetUp!$B$98),"Não","Sim")</f>
        <v>Não</v>
      </c>
      <c r="AV2074" s="68">
        <f t="shared" si="644"/>
        <v>5.2422323489139622</v>
      </c>
      <c r="AW2074" s="68">
        <f t="shared" si="645"/>
        <v>6.6843239037593873</v>
      </c>
      <c r="AX2074" s="68">
        <f t="shared" si="646"/>
        <v>1.4390325321204125</v>
      </c>
      <c r="AY2074" s="68">
        <f t="shared" si="647"/>
        <v>1.6501149728697229</v>
      </c>
      <c r="AZ2074" s="68">
        <f t="shared" si="648"/>
        <v>17.199186050369136</v>
      </c>
      <c r="BA2074" s="68">
        <f t="shared" si="649"/>
        <v>1.4420915548454252</v>
      </c>
      <c r="BB2074" s="68">
        <f t="shared" si="650"/>
        <v>0.21108244074931037</v>
      </c>
    </row>
    <row r="2075" spans="1:54" x14ac:dyDescent="0.3">
      <c r="A2075" s="64">
        <v>28737</v>
      </c>
      <c r="B2075" s="57">
        <v>1.1879999999999999</v>
      </c>
      <c r="C2075" s="57">
        <v>7.0000000000000007E-2</v>
      </c>
      <c r="D2075" s="57">
        <v>4.7469999999999999</v>
      </c>
      <c r="E2075" s="57">
        <f t="shared" si="635"/>
        <v>1.1879999999999999</v>
      </c>
      <c r="F2075" s="57">
        <f t="shared" si="636"/>
        <v>3.5590000000000002</v>
      </c>
      <c r="G2075" s="57">
        <f t="shared" si="637"/>
        <v>0</v>
      </c>
      <c r="H2075" s="57">
        <f>IF(Q2074&gt;SetUp!$B$56,SetUp!$B$56,Q2074)</f>
        <v>3.5949371073894463E-13</v>
      </c>
      <c r="I2075" s="57">
        <f t="shared" si="651"/>
        <v>0.42319130849993247</v>
      </c>
      <c r="J2075" s="57">
        <f>MIN(F2075,H2075,(1-EXP(-SetUp!$B$52*H2075/SetUp!$B$56))*F2075)</f>
        <v>1.9993495747883117E-13</v>
      </c>
      <c r="K2075" s="57">
        <f t="shared" si="638"/>
        <v>1.5955875326011346E-13</v>
      </c>
      <c r="L2075" s="57">
        <f>IF(I2075&lt;=0,0,MIN(SetUp!$B$50*I2075^SetUp!$B$55,I2075))</f>
        <v>4.8819210342823383E-3</v>
      </c>
      <c r="M2075" s="57">
        <f t="shared" si="639"/>
        <v>0.41830938746565016</v>
      </c>
      <c r="N2075" s="57">
        <f>IF(SetUp!$B$62=0,X2075,(B2075-E2075)*(1-(H2075/SetUp!$B$66/SetUp!$B$56)))</f>
        <v>0</v>
      </c>
      <c r="O2075" s="57">
        <f>K2075*SetUp!$B$65</f>
        <v>0</v>
      </c>
      <c r="P2075" s="57">
        <f>MIN(SetUp!$B$54*L2075^SetUp!$B$51,L2075)</f>
        <v>2.7430585988203471E-3</v>
      </c>
      <c r="Q2075" s="57">
        <f t="shared" si="640"/>
        <v>1.5955875326011346E-13</v>
      </c>
      <c r="R2075" s="57">
        <f>IF((H2075+N2075-O2075)&gt;SetUp!$B$56,T2074+H2075+N2075-O2075-SetUp!$B$56,T2074)</f>
        <v>0</v>
      </c>
      <c r="S2075" s="57">
        <f>R2075*SetUp!$B$65</f>
        <v>0</v>
      </c>
      <c r="T2075" s="57">
        <f>IF((R2075-S2075)&lt;SetUp!$B$53,R2075-S2075,SetUp!$B$53)</f>
        <v>0</v>
      </c>
      <c r="U2075" s="57">
        <f t="shared" si="641"/>
        <v>0.41830938746565016</v>
      </c>
      <c r="V2075" s="57">
        <f>(L2075-P2075)/1000*SetUp!$B$13*1000000/SetUp!$B$48</f>
        <v>0.12165353960945757</v>
      </c>
      <c r="W2075" s="57">
        <f t="shared" si="652"/>
        <v>-9.9746599868666408E-17</v>
      </c>
      <c r="X2075" s="57">
        <f>MAX((SetUp!$B$56*(1-($H2075/SetUp!$B$56)^2)*TANH(($B2075-$D2075)/SetUp!$B$56))/(1+$H2075/SetUp!$B$56*TANH(($B2075-$D2075)/SetUp!$B$56)),0)</f>
        <v>0</v>
      </c>
      <c r="AP2075" s="64">
        <v>29685</v>
      </c>
      <c r="AQ2075" s="55">
        <v>4</v>
      </c>
      <c r="AR2075" s="55">
        <v>100</v>
      </c>
      <c r="AS2075" s="66">
        <f t="shared" si="642"/>
        <v>19.478999999999999</v>
      </c>
      <c r="AT2075" s="66">
        <f t="shared" si="643"/>
        <v>36.176523441045049</v>
      </c>
      <c r="AU2075" s="55" t="str">
        <f>IF(OR($AP2075&lt;SetUp!$B$97,$AP2075&gt;SetUp!$B$98),"Não","Sim")</f>
        <v>Não</v>
      </c>
      <c r="AV2075" s="68">
        <f t="shared" si="644"/>
        <v>4.4135020108752636</v>
      </c>
      <c r="AW2075" s="68">
        <f t="shared" si="645"/>
        <v>6.0146922981184208</v>
      </c>
      <c r="AX2075" s="68">
        <f t="shared" si="646"/>
        <v>1.2895666575924183</v>
      </c>
      <c r="AY2075" s="68">
        <f t="shared" si="647"/>
        <v>1.5584268288887471</v>
      </c>
      <c r="AZ2075" s="68">
        <f t="shared" si="648"/>
        <v>16.69752344104505</v>
      </c>
      <c r="BA2075" s="68">
        <f t="shared" si="649"/>
        <v>1.6011902872431572</v>
      </c>
      <c r="BB2075" s="68">
        <f t="shared" si="650"/>
        <v>0.26886017129632878</v>
      </c>
    </row>
    <row r="2076" spans="1:54" x14ac:dyDescent="0.3">
      <c r="A2076" s="64">
        <v>28738</v>
      </c>
      <c r="B2076" s="57">
        <v>3.6379999999999999</v>
      </c>
      <c r="C2076" s="57">
        <v>7.0000000000000007E-2</v>
      </c>
      <c r="D2076" s="57">
        <v>4.7469999999999999</v>
      </c>
      <c r="E2076" s="57">
        <f t="shared" si="635"/>
        <v>3.6379999999999999</v>
      </c>
      <c r="F2076" s="57">
        <f t="shared" si="636"/>
        <v>1.109</v>
      </c>
      <c r="G2076" s="57">
        <f t="shared" si="637"/>
        <v>0</v>
      </c>
      <c r="H2076" s="57">
        <f>IF(Q2075&gt;SetUp!$B$56,SetUp!$B$56,Q2075)</f>
        <v>1.5955875326011346E-13</v>
      </c>
      <c r="I2076" s="57">
        <f t="shared" si="651"/>
        <v>0.41830938746565016</v>
      </c>
      <c r="J2076" s="57">
        <f>MIN(F2076,H2076,(1-EXP(-SetUp!$B$52*H2076/SetUp!$B$56))*F2076)</f>
        <v>2.7702840021959219E-14</v>
      </c>
      <c r="K2076" s="57">
        <f t="shared" si="638"/>
        <v>1.3185591323815423E-13</v>
      </c>
      <c r="L2076" s="57">
        <f>IF(I2076&lt;=0,0,MIN(SetUp!$B$50*I2076^SetUp!$B$55,I2076))</f>
        <v>4.7884196302773255E-3</v>
      </c>
      <c r="M2076" s="57">
        <f t="shared" si="639"/>
        <v>0.41352096783537284</v>
      </c>
      <c r="N2076" s="57">
        <f>IF(SetUp!$B$62=0,X2076,(B2076-E2076)*(1-(H2076/SetUp!$B$66/SetUp!$B$56)))</f>
        <v>0</v>
      </c>
      <c r="O2076" s="57">
        <f>K2076*SetUp!$B$65</f>
        <v>0</v>
      </c>
      <c r="P2076" s="57">
        <f>MIN(SetUp!$B$54*L2076^SetUp!$B$51,L2076)</f>
        <v>2.6914072189367271E-3</v>
      </c>
      <c r="Q2076" s="57">
        <f t="shared" si="640"/>
        <v>1.3185591323815423E-13</v>
      </c>
      <c r="R2076" s="57">
        <f>IF((H2076+N2076-O2076)&gt;SetUp!$B$56,T2075+H2076+N2076-O2076-SetUp!$B$56,T2075)</f>
        <v>0</v>
      </c>
      <c r="S2076" s="57">
        <f>R2076*SetUp!$B$65</f>
        <v>0</v>
      </c>
      <c r="T2076" s="57">
        <f>IF((R2076-S2076)&lt;SetUp!$B$53,R2076-S2076,SetUp!$B$53)</f>
        <v>0</v>
      </c>
      <c r="U2076" s="57">
        <f t="shared" si="641"/>
        <v>0.41352096783537284</v>
      </c>
      <c r="V2076" s="57">
        <f>(L2076-P2076)/1000*SetUp!$B$13*1000000/SetUp!$B$48</f>
        <v>0.11927320720345649</v>
      </c>
      <c r="W2076" s="57">
        <f t="shared" si="652"/>
        <v>-1.5699247457590104E-16</v>
      </c>
      <c r="X2076" s="57">
        <f>MAX((SetUp!$B$56*(1-($H2076/SetUp!$B$56)^2)*TANH(($B2076-$D2076)/SetUp!$B$56))/(1+$H2076/SetUp!$B$56*TANH(($B2076-$D2076)/SetUp!$B$56)),0)</f>
        <v>0</v>
      </c>
      <c r="AP2076" s="64">
        <v>29686</v>
      </c>
      <c r="AQ2076" s="55">
        <v>4</v>
      </c>
      <c r="AR2076" s="55">
        <v>101</v>
      </c>
      <c r="AS2076" s="66">
        <f t="shared" si="642"/>
        <v>13.872999999999999</v>
      </c>
      <c r="AT2076" s="66">
        <f t="shared" si="643"/>
        <v>29.816911915978434</v>
      </c>
      <c r="AU2076" s="55" t="str">
        <f>IF(OR($AP2076&lt;SetUp!$B$97,$AP2076&gt;SetUp!$B$98),"Não","Sim")</f>
        <v>Não</v>
      </c>
      <c r="AV2076" s="68">
        <f t="shared" si="644"/>
        <v>3.7246476343407302</v>
      </c>
      <c r="AW2076" s="68">
        <f t="shared" si="645"/>
        <v>5.4604864175253134</v>
      </c>
      <c r="AX2076" s="68">
        <f t="shared" si="646"/>
        <v>1.1421703862760955</v>
      </c>
      <c r="AY2076" s="68">
        <f t="shared" si="647"/>
        <v>1.4744626623464379</v>
      </c>
      <c r="AZ2076" s="68">
        <f t="shared" si="648"/>
        <v>15.943911915978434</v>
      </c>
      <c r="BA2076" s="68">
        <f t="shared" si="649"/>
        <v>1.7358387831845832</v>
      </c>
      <c r="BB2076" s="68">
        <f t="shared" si="650"/>
        <v>0.3322922760703424</v>
      </c>
    </row>
    <row r="2077" spans="1:54" x14ac:dyDescent="0.3">
      <c r="A2077" s="64">
        <v>28739</v>
      </c>
      <c r="B2077" s="57">
        <v>0.55800000000000005</v>
      </c>
      <c r="C2077" s="57">
        <v>7.4999999999999997E-2</v>
      </c>
      <c r="D2077" s="57">
        <v>4.7469999999999999</v>
      </c>
      <c r="E2077" s="57">
        <f t="shared" si="635"/>
        <v>0.55800000000000005</v>
      </c>
      <c r="F2077" s="57">
        <f t="shared" si="636"/>
        <v>4.1890000000000001</v>
      </c>
      <c r="G2077" s="57">
        <f t="shared" si="637"/>
        <v>0</v>
      </c>
      <c r="H2077" s="57">
        <f>IF(Q2076&gt;SetUp!$B$56,SetUp!$B$56,Q2076)</f>
        <v>1.3185591323815423E-13</v>
      </c>
      <c r="I2077" s="57">
        <f t="shared" si="651"/>
        <v>0.41352096783537284</v>
      </c>
      <c r="J2077" s="57">
        <f>MIN(F2077,H2077,(1-EXP(-SetUp!$B$52*H2077/SetUp!$B$56))*F2077)</f>
        <v>8.6503471052878922E-14</v>
      </c>
      <c r="K2077" s="57">
        <f t="shared" si="638"/>
        <v>4.5352442185275311E-14</v>
      </c>
      <c r="L2077" s="57">
        <f>IF(I2077&lt;=0,0,MIN(SetUp!$B$50*I2077^SetUp!$B$55,I2077))</f>
        <v>4.6974129827618829E-3</v>
      </c>
      <c r="M2077" s="57">
        <f t="shared" si="639"/>
        <v>0.40882355485261096</v>
      </c>
      <c r="N2077" s="57">
        <f>IF(SetUp!$B$62=0,X2077,(B2077-E2077)*(1-(H2077/SetUp!$B$66/SetUp!$B$56)))</f>
        <v>0</v>
      </c>
      <c r="O2077" s="57">
        <f>K2077*SetUp!$B$65</f>
        <v>0</v>
      </c>
      <c r="P2077" s="57">
        <f>MIN(SetUp!$B$54*L2077^SetUp!$B$51,L2077)</f>
        <v>2.6411174966186183E-3</v>
      </c>
      <c r="Q2077" s="57">
        <f t="shared" si="640"/>
        <v>4.5352442185275311E-14</v>
      </c>
      <c r="R2077" s="57">
        <f>IF((H2077+N2077-O2077)&gt;SetUp!$B$56,T2076+H2077+N2077-O2077-SetUp!$B$56,T2076)</f>
        <v>0</v>
      </c>
      <c r="S2077" s="57">
        <f>R2077*SetUp!$B$65</f>
        <v>0</v>
      </c>
      <c r="T2077" s="57">
        <f>IF((R2077-S2077)&lt;SetUp!$B$53,R2077-S2077,SetUp!$B$53)</f>
        <v>0</v>
      </c>
      <c r="U2077" s="57">
        <f t="shared" si="641"/>
        <v>0.40882355485261096</v>
      </c>
      <c r="V2077" s="57">
        <f>(L2077-P2077)/1000*SetUp!$B$13*1000000/SetUp!$B$48</f>
        <v>0.11695732283887869</v>
      </c>
      <c r="W2077" s="57">
        <f t="shared" si="652"/>
        <v>7.1991024253037494E-17</v>
      </c>
      <c r="X2077" s="57">
        <f>MAX((SetUp!$B$56*(1-($H2077/SetUp!$B$56)^2)*TANH(($B2077-$D2077)/SetUp!$B$56))/(1+$H2077/SetUp!$B$56*TANH(($B2077-$D2077)/SetUp!$B$56)),0)</f>
        <v>0</v>
      </c>
      <c r="AP2077" s="64">
        <v>29687</v>
      </c>
      <c r="AQ2077" s="55">
        <v>4</v>
      </c>
      <c r="AR2077" s="55">
        <v>102</v>
      </c>
      <c r="AS2077" s="66">
        <f t="shared" si="642"/>
        <v>10.715999999999999</v>
      </c>
      <c r="AT2077" s="66">
        <f t="shared" si="643"/>
        <v>24.944119363459436</v>
      </c>
      <c r="AU2077" s="55" t="str">
        <f>IF(OR($AP2077&lt;SetUp!$B$97,$AP2077&gt;SetUp!$B$98),"Não","Sim")</f>
        <v>Não</v>
      </c>
      <c r="AV2077" s="68">
        <f t="shared" si="644"/>
        <v>3.273530204534548</v>
      </c>
      <c r="AW2077" s="68">
        <f t="shared" si="645"/>
        <v>4.9944088102056119</v>
      </c>
      <c r="AX2077" s="68">
        <f t="shared" si="646"/>
        <v>1.0300327049361713</v>
      </c>
      <c r="AY2077" s="68">
        <f t="shared" si="647"/>
        <v>1.3969681760506574</v>
      </c>
      <c r="AZ2077" s="68">
        <f t="shared" si="648"/>
        <v>14.228119363459436</v>
      </c>
      <c r="BA2077" s="68">
        <f t="shared" si="649"/>
        <v>1.7208786056710639</v>
      </c>
      <c r="BB2077" s="68">
        <f t="shared" si="650"/>
        <v>0.3669354711144861</v>
      </c>
    </row>
    <row r="2078" spans="1:54" x14ac:dyDescent="0.3">
      <c r="A2078" s="64">
        <v>28740</v>
      </c>
      <c r="B2078" s="57">
        <v>0</v>
      </c>
      <c r="C2078" s="57">
        <v>8.8999999999999996E-2</v>
      </c>
      <c r="D2078" s="57">
        <v>4.7469999999999999</v>
      </c>
      <c r="E2078" s="57">
        <f t="shared" si="635"/>
        <v>0</v>
      </c>
      <c r="F2078" s="57">
        <f t="shared" si="636"/>
        <v>4.7469999999999999</v>
      </c>
      <c r="G2078" s="57">
        <f t="shared" si="637"/>
        <v>0</v>
      </c>
      <c r="H2078" s="57">
        <f>IF(Q2077&gt;SetUp!$B$56,SetUp!$B$56,Q2077)</f>
        <v>4.5352442185275311E-14</v>
      </c>
      <c r="I2078" s="57">
        <f t="shared" si="651"/>
        <v>0.40882355485261096</v>
      </c>
      <c r="J2078" s="57">
        <f>MIN(F2078,H2078,(1-EXP(-SetUp!$B$52*H2078/SetUp!$B$56))*F2078)</f>
        <v>3.3729463666531955E-14</v>
      </c>
      <c r="K2078" s="57">
        <f t="shared" si="638"/>
        <v>1.1622978518743356E-14</v>
      </c>
      <c r="L2078" s="57">
        <f>IF(I2078&lt;=0,0,MIN(SetUp!$B$50*I2078^SetUp!$B$55,I2078))</f>
        <v>4.6088159809645106E-3</v>
      </c>
      <c r="M2078" s="57">
        <f t="shared" si="639"/>
        <v>0.40421473887164644</v>
      </c>
      <c r="N2078" s="57">
        <f>IF(SetUp!$B$62=0,X2078,(B2078-E2078)*(1-(H2078/SetUp!$B$66/SetUp!$B$56)))</f>
        <v>0</v>
      </c>
      <c r="O2078" s="57">
        <f>K2078*SetUp!$B$65</f>
        <v>0</v>
      </c>
      <c r="P2078" s="57">
        <f>MIN(SetUp!$B$54*L2078^SetUp!$B$51,L2078)</f>
        <v>2.5921434068332948E-3</v>
      </c>
      <c r="Q2078" s="57">
        <f t="shared" si="640"/>
        <v>1.1622978518743356E-14</v>
      </c>
      <c r="R2078" s="57">
        <f>IF((H2078+N2078-O2078)&gt;SetUp!$B$56,T2077+H2078+N2078-O2078-SetUp!$B$56,T2077)</f>
        <v>0</v>
      </c>
      <c r="S2078" s="57">
        <f>R2078*SetUp!$B$65</f>
        <v>0</v>
      </c>
      <c r="T2078" s="57">
        <f>IF((R2078-S2078)&lt;SetUp!$B$53,R2078-S2078,SetUp!$B$53)</f>
        <v>0</v>
      </c>
      <c r="U2078" s="57">
        <f t="shared" si="641"/>
        <v>0.40421473887164644</v>
      </c>
      <c r="V2078" s="57">
        <f>(L2078-P2078)/1000*SetUp!$B$13*1000000/SetUp!$B$48</f>
        <v>0.11470366340946399</v>
      </c>
      <c r="W2078" s="57">
        <f t="shared" si="652"/>
        <v>-3.1225022567582528E-17</v>
      </c>
      <c r="X2078" s="57">
        <f>MAX((SetUp!$B$56*(1-($H2078/SetUp!$B$56)^2)*TANH(($B2078-$D2078)/SetUp!$B$56))/(1+$H2078/SetUp!$B$56*TANH(($B2078-$D2078)/SetUp!$B$56)),0)</f>
        <v>0</v>
      </c>
      <c r="AP2078" s="64">
        <v>29688</v>
      </c>
      <c r="AQ2078" s="55">
        <v>4</v>
      </c>
      <c r="AR2078" s="55">
        <v>103</v>
      </c>
      <c r="AS2078" s="66">
        <f t="shared" si="642"/>
        <v>8.6910000000000007</v>
      </c>
      <c r="AT2078" s="66">
        <f t="shared" si="643"/>
        <v>21.133863972569898</v>
      </c>
      <c r="AU2078" s="55" t="str">
        <f>IF(OR($AP2078&lt;SetUp!$B$97,$AP2078&gt;SetUp!$B$98),"Não","Sim")</f>
        <v>Não</v>
      </c>
      <c r="AV2078" s="68">
        <f t="shared" si="644"/>
        <v>2.9480502031003475</v>
      </c>
      <c r="AW2078" s="68">
        <f t="shared" si="645"/>
        <v>4.5971582496766299</v>
      </c>
      <c r="AX2078" s="68">
        <f t="shared" si="646"/>
        <v>0.93906974992342429</v>
      </c>
      <c r="AY2078" s="68">
        <f t="shared" si="647"/>
        <v>1.3249789077740164</v>
      </c>
      <c r="AZ2078" s="68">
        <f t="shared" si="648"/>
        <v>12.442863972569898</v>
      </c>
      <c r="BA2078" s="68">
        <f t="shared" si="649"/>
        <v>1.6491080465762824</v>
      </c>
      <c r="BB2078" s="68">
        <f t="shared" si="650"/>
        <v>0.3859091578505921</v>
      </c>
    </row>
    <row r="2079" spans="1:54" x14ac:dyDescent="0.3">
      <c r="A2079" s="64">
        <v>28741</v>
      </c>
      <c r="B2079" s="57">
        <v>0.154</v>
      </c>
      <c r="C2079" s="57">
        <v>0.104</v>
      </c>
      <c r="D2079" s="57">
        <v>4.7469999999999999</v>
      </c>
      <c r="E2079" s="57">
        <f t="shared" si="635"/>
        <v>0.154</v>
      </c>
      <c r="F2079" s="57">
        <f t="shared" si="636"/>
        <v>4.593</v>
      </c>
      <c r="G2079" s="57">
        <f t="shared" si="637"/>
        <v>0</v>
      </c>
      <c r="H2079" s="57">
        <f>IF(Q2078&gt;SetUp!$B$56,SetUp!$B$56,Q2078)</f>
        <v>1.1622978518743356E-14</v>
      </c>
      <c r="I2079" s="57">
        <f t="shared" si="651"/>
        <v>0.40421473887164644</v>
      </c>
      <c r="J2079" s="57">
        <f>MIN(F2079,H2079,(1-EXP(-SetUp!$B$52*H2079/SetUp!$B$56))*F2079)</f>
        <v>8.1588069633653503E-15</v>
      </c>
      <c r="K2079" s="57">
        <f t="shared" si="638"/>
        <v>3.4641715553780057E-15</v>
      </c>
      <c r="L2079" s="57">
        <f>IF(I2079&lt;=0,0,MIN(SetUp!$B$50*I2079^SetUp!$B$55,I2079))</f>
        <v>4.5225470422027162E-3</v>
      </c>
      <c r="M2079" s="57">
        <f t="shared" si="639"/>
        <v>0.39969219182944371</v>
      </c>
      <c r="N2079" s="57">
        <f>IF(SetUp!$B$62=0,X2079,(B2079-E2079)*(1-(H2079/SetUp!$B$66/SetUp!$B$56)))</f>
        <v>0</v>
      </c>
      <c r="O2079" s="57">
        <f>K2079*SetUp!$B$65</f>
        <v>0</v>
      </c>
      <c r="P2079" s="57">
        <f>MIN(SetUp!$B$54*L2079^SetUp!$B$51,L2079)</f>
        <v>2.5444408180991121E-3</v>
      </c>
      <c r="Q2079" s="57">
        <f t="shared" si="640"/>
        <v>3.4641715553780057E-15</v>
      </c>
      <c r="R2079" s="57">
        <f>IF((H2079+N2079-O2079)&gt;SetUp!$B$56,T2078+H2079+N2079-O2079-SetUp!$B$56,T2078)</f>
        <v>0</v>
      </c>
      <c r="S2079" s="57">
        <f>R2079*SetUp!$B$65</f>
        <v>0</v>
      </c>
      <c r="T2079" s="57">
        <f>IF((R2079-S2079)&lt;SetUp!$B$53,R2079-S2079,SetUp!$B$53)</f>
        <v>0</v>
      </c>
      <c r="U2079" s="57">
        <f t="shared" si="641"/>
        <v>0.39969219182944371</v>
      </c>
      <c r="V2079" s="57">
        <f>(L2079-P2079)/1000*SetUp!$B$13*1000000/SetUp!$B$48</f>
        <v>0.11251009877768209</v>
      </c>
      <c r="W2079" s="57">
        <f t="shared" si="652"/>
        <v>-1.474514954580286E-17</v>
      </c>
      <c r="X2079" s="57">
        <f>MAX((SetUp!$B$56*(1-($H2079/SetUp!$B$56)^2)*TANH(($B2079-$D2079)/SetUp!$B$56))/(1+$H2079/SetUp!$B$56*TANH(($B2079-$D2079)/SetUp!$B$56)),0)</f>
        <v>0</v>
      </c>
      <c r="AP2079" s="64">
        <v>29689</v>
      </c>
      <c r="AQ2079" s="55">
        <v>4</v>
      </c>
      <c r="AR2079" s="55">
        <v>104</v>
      </c>
      <c r="AS2079" s="66">
        <f t="shared" si="642"/>
        <v>7.4939999999999998</v>
      </c>
      <c r="AT2079" s="66">
        <f t="shared" si="643"/>
        <v>18.102391114144464</v>
      </c>
      <c r="AU2079" s="55" t="str">
        <f>IF(OR($AP2079&lt;SetUp!$B$97,$AP2079&gt;SetUp!$B$98),"Não","Sim")</f>
        <v>Não</v>
      </c>
      <c r="AV2079" s="68">
        <f t="shared" si="644"/>
        <v>2.7375171232341176</v>
      </c>
      <c r="AW2079" s="68">
        <f t="shared" si="645"/>
        <v>4.2546904839417481</v>
      </c>
      <c r="AX2079" s="68">
        <f t="shared" si="646"/>
        <v>0.87471368875777911</v>
      </c>
      <c r="AY2079" s="68">
        <f t="shared" si="647"/>
        <v>1.2577359438797993</v>
      </c>
      <c r="AZ2079" s="68">
        <f t="shared" si="648"/>
        <v>10.608391114144464</v>
      </c>
      <c r="BA2079" s="68">
        <f t="shared" si="649"/>
        <v>1.5171733607076305</v>
      </c>
      <c r="BB2079" s="68">
        <f t="shared" si="650"/>
        <v>0.38302225512202015</v>
      </c>
    </row>
    <row r="2080" spans="1:54" x14ac:dyDescent="0.3">
      <c r="A2080" s="64">
        <v>28742</v>
      </c>
      <c r="B2080" s="57">
        <v>0.115</v>
      </c>
      <c r="C2080" s="57">
        <v>8.8999999999999996E-2</v>
      </c>
      <c r="D2080" s="57">
        <v>4.7469999999999999</v>
      </c>
      <c r="E2080" s="57">
        <f t="shared" si="635"/>
        <v>0.115</v>
      </c>
      <c r="F2080" s="57">
        <f t="shared" si="636"/>
        <v>4.6319999999999997</v>
      </c>
      <c r="G2080" s="57">
        <f t="shared" si="637"/>
        <v>0</v>
      </c>
      <c r="H2080" s="57">
        <f>IF(Q2079&gt;SetUp!$B$56,SetUp!$B$56,Q2079)</f>
        <v>3.4641715553780057E-15</v>
      </c>
      <c r="I2080" s="57">
        <f t="shared" si="651"/>
        <v>0.39969219182944371</v>
      </c>
      <c r="J2080" s="57">
        <f>MIN(F2080,H2080,(1-EXP(-SetUp!$B$52*H2080/SetUp!$B$56))*F2080)</f>
        <v>2.5712765250318622E-15</v>
      </c>
      <c r="K2080" s="57">
        <f t="shared" si="638"/>
        <v>8.9289503034614357E-16</v>
      </c>
      <c r="L2080" s="57">
        <f>IF(I2080&lt;=0,0,MIN(SetUp!$B$50*I2080^SetUp!$B$55,I2080))</f>
        <v>4.4385279400945658E-3</v>
      </c>
      <c r="M2080" s="57">
        <f t="shared" si="639"/>
        <v>0.39525366388934913</v>
      </c>
      <c r="N2080" s="57">
        <f>IF(SetUp!$B$62=0,X2080,(B2080-E2080)*(1-(H2080/SetUp!$B$66/SetUp!$B$56)))</f>
        <v>0</v>
      </c>
      <c r="O2080" s="57">
        <f>K2080*SetUp!$B$65</f>
        <v>0</v>
      </c>
      <c r="P2080" s="57">
        <f>MIN(SetUp!$B$54*L2080^SetUp!$B$51,L2080)</f>
        <v>2.4979674008669649E-3</v>
      </c>
      <c r="Q2080" s="57">
        <f t="shared" si="640"/>
        <v>8.9289503034614357E-16</v>
      </c>
      <c r="R2080" s="57">
        <f>IF((H2080+N2080-O2080)&gt;SetUp!$B$56,T2079+H2080+N2080-O2080-SetUp!$B$56,T2079)</f>
        <v>0</v>
      </c>
      <c r="S2080" s="57">
        <f>R2080*SetUp!$B$65</f>
        <v>0</v>
      </c>
      <c r="T2080" s="57">
        <f>IF((R2080-S2080)&lt;SetUp!$B$53,R2080-S2080,SetUp!$B$53)</f>
        <v>0</v>
      </c>
      <c r="U2080" s="57">
        <f t="shared" si="641"/>
        <v>0.39525366388934913</v>
      </c>
      <c r="V2080" s="57">
        <f>(L2080-P2080)/1000*SetUp!$B$13*1000000/SetUp!$B$48</f>
        <v>0.11037458721485434</v>
      </c>
      <c r="W2080" s="57">
        <f t="shared" si="652"/>
        <v>0</v>
      </c>
      <c r="X2080" s="57">
        <f>MAX((SetUp!$B$56*(1-($H2080/SetUp!$B$56)^2)*TANH(($B2080-$D2080)/SetUp!$B$56))/(1+$H2080/SetUp!$B$56*TANH(($B2080-$D2080)/SetUp!$B$56)),0)</f>
        <v>0</v>
      </c>
      <c r="AP2080" s="64">
        <v>29690</v>
      </c>
      <c r="AQ2080" s="55">
        <v>4</v>
      </c>
      <c r="AR2080" s="55">
        <v>105</v>
      </c>
      <c r="AS2080" s="66">
        <f t="shared" si="642"/>
        <v>5.44</v>
      </c>
      <c r="AT2080" s="66">
        <f t="shared" si="643"/>
        <v>15.654187251145151</v>
      </c>
      <c r="AU2080" s="55" t="str">
        <f>IF(OR($AP2080&lt;SetUp!$B$97,$AP2080&gt;SetUp!$B$98),"Não","Sim")</f>
        <v>Não</v>
      </c>
      <c r="AV2080" s="68">
        <f t="shared" si="644"/>
        <v>2.3323807579381204</v>
      </c>
      <c r="AW2080" s="68">
        <f t="shared" si="645"/>
        <v>3.9565372803936967</v>
      </c>
      <c r="AX2080" s="68">
        <f t="shared" si="646"/>
        <v>0.73559889969817993</v>
      </c>
      <c r="AY2080" s="68">
        <f t="shared" si="647"/>
        <v>1.1946305244278206</v>
      </c>
      <c r="AZ2080" s="68">
        <f t="shared" si="648"/>
        <v>10.214187251145152</v>
      </c>
      <c r="BA2080" s="68">
        <f t="shared" si="649"/>
        <v>1.6241565224555763</v>
      </c>
      <c r="BB2080" s="68">
        <f t="shared" si="650"/>
        <v>0.45903162472964065</v>
      </c>
    </row>
    <row r="2081" spans="1:54" x14ac:dyDescent="0.3">
      <c r="A2081" s="64">
        <v>28743</v>
      </c>
      <c r="B2081" s="57">
        <v>0.23799999999999999</v>
      </c>
      <c r="C2081" s="57">
        <v>7.0000000000000007E-2</v>
      </c>
      <c r="D2081" s="57">
        <v>4.7469999999999999</v>
      </c>
      <c r="E2081" s="57">
        <f t="shared" si="635"/>
        <v>0.23799999999999999</v>
      </c>
      <c r="F2081" s="57">
        <f t="shared" si="636"/>
        <v>4.5090000000000003</v>
      </c>
      <c r="G2081" s="57">
        <f t="shared" si="637"/>
        <v>0</v>
      </c>
      <c r="H2081" s="57">
        <f>IF(Q2080&gt;SetUp!$B$56,SetUp!$B$56,Q2080)</f>
        <v>8.9289503034614357E-16</v>
      </c>
      <c r="I2081" s="57">
        <f t="shared" si="651"/>
        <v>0.39525366388934913</v>
      </c>
      <c r="J2081" s="57">
        <f>MIN(F2081,H2081,(1-EXP(-SetUp!$B$52*H2081/SetUp!$B$56))*F2081)</f>
        <v>5.0059956180348312E-16</v>
      </c>
      <c r="K2081" s="57">
        <f t="shared" si="638"/>
        <v>3.9229546854266045E-16</v>
      </c>
      <c r="L2081" s="57">
        <f>IF(I2081&lt;=0,0,MIN(SetUp!$B$50*I2081^SetUp!$B$55,I2081))</f>
        <v>4.3566836423615382E-3</v>
      </c>
      <c r="M2081" s="57">
        <f t="shared" si="639"/>
        <v>0.3908969802469876</v>
      </c>
      <c r="N2081" s="57">
        <f>IF(SetUp!$B$62=0,X2081,(B2081-E2081)*(1-(H2081/SetUp!$B$66/SetUp!$B$56)))</f>
        <v>0</v>
      </c>
      <c r="O2081" s="57">
        <f>K2081*SetUp!$B$65</f>
        <v>0</v>
      </c>
      <c r="P2081" s="57">
        <f>MIN(SetUp!$B$54*L2081^SetUp!$B$51,L2081)</f>
        <v>2.4526825409892403E-3</v>
      </c>
      <c r="Q2081" s="57">
        <f t="shared" si="640"/>
        <v>3.9229546854266045E-16</v>
      </c>
      <c r="R2081" s="57">
        <f>IF((H2081+N2081-O2081)&gt;SetUp!$B$56,T2080+H2081+N2081-O2081-SetUp!$B$56,T2080)</f>
        <v>0</v>
      </c>
      <c r="S2081" s="57">
        <f>R2081*SetUp!$B$65</f>
        <v>0</v>
      </c>
      <c r="T2081" s="57">
        <f>IF((R2081-S2081)&lt;SetUp!$B$53,R2081-S2081,SetUp!$B$53)</f>
        <v>0</v>
      </c>
      <c r="U2081" s="57">
        <f t="shared" si="641"/>
        <v>0.3908969802469876</v>
      </c>
      <c r="V2081" s="57">
        <f>(L2081-P2081)/1000*SetUp!$B$13*1000000/SetUp!$B$48</f>
        <v>0.108295171097441</v>
      </c>
      <c r="W2081" s="57">
        <f t="shared" si="652"/>
        <v>1.3877787807814457E-17</v>
      </c>
      <c r="X2081" s="57">
        <f>MAX((SetUp!$B$56*(1-($H2081/SetUp!$B$56)^2)*TANH(($B2081-$D2081)/SetUp!$B$56))/(1+$H2081/SetUp!$B$56*TANH(($B2081-$D2081)/SetUp!$B$56)),0)</f>
        <v>0</v>
      </c>
      <c r="AP2081" s="64">
        <v>29691</v>
      </c>
      <c r="AQ2081" s="55">
        <v>4</v>
      </c>
      <c r="AR2081" s="55">
        <v>106</v>
      </c>
      <c r="AS2081" s="66">
        <f t="shared" si="642"/>
        <v>5.2140000000000004</v>
      </c>
      <c r="AT2081" s="66">
        <f t="shared" si="643"/>
        <v>13.651058402754417</v>
      </c>
      <c r="AU2081" s="55" t="str">
        <f>IF(OR($AP2081&lt;SetUp!$B$97,$AP2081&gt;SetUp!$B$98),"Não","Sim")</f>
        <v>Não</v>
      </c>
      <c r="AV2081" s="68">
        <f t="shared" si="644"/>
        <v>2.2834184898962344</v>
      </c>
      <c r="AW2081" s="68">
        <f t="shared" si="645"/>
        <v>3.6947338744156415</v>
      </c>
      <c r="AX2081" s="68">
        <f t="shared" si="646"/>
        <v>0.71717102683231015</v>
      </c>
      <c r="AY2081" s="68">
        <f t="shared" si="647"/>
        <v>1.1351663246849173</v>
      </c>
      <c r="AZ2081" s="68">
        <f t="shared" si="648"/>
        <v>8.4370584027544169</v>
      </c>
      <c r="BA2081" s="68">
        <f t="shared" si="649"/>
        <v>1.4113153845194071</v>
      </c>
      <c r="BB2081" s="68">
        <f t="shared" si="650"/>
        <v>0.41799529785260714</v>
      </c>
    </row>
    <row r="2082" spans="1:54" x14ac:dyDescent="0.3">
      <c r="A2082" s="64">
        <v>28744</v>
      </c>
      <c r="B2082" s="57">
        <v>1.2999999999999999E-2</v>
      </c>
      <c r="C2082" s="57">
        <v>7.0000000000000007E-2</v>
      </c>
      <c r="D2082" s="57">
        <v>4.7469999999999999</v>
      </c>
      <c r="E2082" s="57">
        <f t="shared" si="635"/>
        <v>1.2999999999999999E-2</v>
      </c>
      <c r="F2082" s="57">
        <f t="shared" si="636"/>
        <v>4.734</v>
      </c>
      <c r="G2082" s="57">
        <f t="shared" si="637"/>
        <v>0</v>
      </c>
      <c r="H2082" s="57">
        <f>IF(Q2081&gt;SetUp!$B$56,SetUp!$B$56,Q2081)</f>
        <v>3.9229546854266045E-16</v>
      </c>
      <c r="I2082" s="57">
        <f t="shared" si="651"/>
        <v>0.3908969802469876</v>
      </c>
      <c r="J2082" s="57">
        <f>MIN(F2082,H2082,(1-EXP(-SetUp!$B$52*H2082/SetUp!$B$56))*F2082)</f>
        <v>3.9229546854266045E-16</v>
      </c>
      <c r="K2082" s="57">
        <f t="shared" si="638"/>
        <v>0</v>
      </c>
      <c r="L2082" s="57">
        <f>IF(I2082&lt;=0,0,MIN(SetUp!$B$50*I2082^SetUp!$B$55,I2082))</f>
        <v>4.2769421576196237E-3</v>
      </c>
      <c r="M2082" s="57">
        <f t="shared" si="639"/>
        <v>0.38662003808936796</v>
      </c>
      <c r="N2082" s="57">
        <f>IF(SetUp!$B$62=0,X2082,(B2082-E2082)*(1-(H2082/SetUp!$B$66/SetUp!$B$56)))</f>
        <v>0</v>
      </c>
      <c r="O2082" s="57">
        <f>K2082*SetUp!$B$65</f>
        <v>0</v>
      </c>
      <c r="P2082" s="57">
        <f>MIN(SetUp!$B$54*L2082^SetUp!$B$51,L2082)</f>
        <v>2.4085472579578903E-3</v>
      </c>
      <c r="Q2082" s="57">
        <f t="shared" si="640"/>
        <v>0</v>
      </c>
      <c r="R2082" s="57">
        <f>IF((H2082+N2082-O2082)&gt;SetUp!$B$56,T2081+H2082+N2082-O2082-SetUp!$B$56,T2081)</f>
        <v>0</v>
      </c>
      <c r="S2082" s="57">
        <f>R2082*SetUp!$B$65</f>
        <v>0</v>
      </c>
      <c r="T2082" s="57">
        <f>IF((R2082-S2082)&lt;SetUp!$B$53,R2082-S2082,SetUp!$B$53)</f>
        <v>0</v>
      </c>
      <c r="U2082" s="57">
        <f t="shared" si="641"/>
        <v>0.38662003808936796</v>
      </c>
      <c r="V2082" s="57">
        <f>(L2082-P2082)/1000*SetUp!$B$13*1000000/SetUp!$B$48</f>
        <v>0.10626997284330321</v>
      </c>
      <c r="W2082" s="57">
        <f t="shared" si="652"/>
        <v>-1.6479873021779667E-17</v>
      </c>
      <c r="X2082" s="57">
        <f>MAX((SetUp!$B$56*(1-($H2082/SetUp!$B$56)^2)*TANH(($B2082-$D2082)/SetUp!$B$56))/(1+$H2082/SetUp!$B$56*TANH(($B2082-$D2082)/SetUp!$B$56)),0)</f>
        <v>0</v>
      </c>
      <c r="AP2082" s="64">
        <v>29692</v>
      </c>
      <c r="AQ2082" s="55">
        <v>4</v>
      </c>
      <c r="AR2082" s="55">
        <v>107</v>
      </c>
      <c r="AS2082" s="66">
        <f t="shared" si="642"/>
        <v>4.7789999999999999</v>
      </c>
      <c r="AT2082" s="66">
        <f t="shared" si="643"/>
        <v>11.993142632918106</v>
      </c>
      <c r="AU2082" s="55" t="str">
        <f>IF(OR($AP2082&lt;SetUp!$B$97,$AP2082&gt;SetUp!$B$98),"Não","Sim")</f>
        <v>Não</v>
      </c>
      <c r="AV2082" s="68">
        <f t="shared" si="644"/>
        <v>2.1860924042684013</v>
      </c>
      <c r="AW2082" s="68">
        <f t="shared" si="645"/>
        <v>3.463111698013523</v>
      </c>
      <c r="AX2082" s="68">
        <f t="shared" si="646"/>
        <v>0.67933703052079397</v>
      </c>
      <c r="AY2082" s="68">
        <f t="shared" si="647"/>
        <v>1.0789329987204028</v>
      </c>
      <c r="AZ2082" s="68">
        <f t="shared" si="648"/>
        <v>7.2141426329181062</v>
      </c>
      <c r="BA2082" s="68">
        <f t="shared" si="649"/>
        <v>1.2770192937451217</v>
      </c>
      <c r="BB2082" s="68">
        <f t="shared" si="650"/>
        <v>0.39959596819960885</v>
      </c>
    </row>
    <row r="2083" spans="1:54" x14ac:dyDescent="0.3">
      <c r="A2083" s="64">
        <v>28745</v>
      </c>
      <c r="B2083" s="57">
        <v>0</v>
      </c>
      <c r="C2083" s="57">
        <v>6.3E-2</v>
      </c>
      <c r="D2083" s="57">
        <v>4.7469999999999999</v>
      </c>
      <c r="E2083" s="57">
        <f t="shared" si="635"/>
        <v>0</v>
      </c>
      <c r="F2083" s="57">
        <f t="shared" si="636"/>
        <v>4.7469999999999999</v>
      </c>
      <c r="G2083" s="57">
        <f t="shared" si="637"/>
        <v>0</v>
      </c>
      <c r="H2083" s="57">
        <f>IF(Q2082&gt;SetUp!$B$56,SetUp!$B$56,Q2082)</f>
        <v>0</v>
      </c>
      <c r="I2083" s="57">
        <f t="shared" si="651"/>
        <v>0.38662003808936796</v>
      </c>
      <c r="J2083" s="57">
        <f>MIN(F2083,H2083,(1-EXP(-SetUp!$B$52*H2083/SetUp!$B$56))*F2083)</f>
        <v>0</v>
      </c>
      <c r="K2083" s="57">
        <f t="shared" si="638"/>
        <v>0</v>
      </c>
      <c r="L2083" s="57">
        <f>IF(I2083&lt;=0,0,MIN(SetUp!$B$50*I2083^SetUp!$B$55,I2083))</f>
        <v>4.1992343905977395E-3</v>
      </c>
      <c r="M2083" s="57">
        <f t="shared" si="639"/>
        <v>0.38242080369877024</v>
      </c>
      <c r="N2083" s="57">
        <f>IF(SetUp!$B$62=0,X2083,(B2083-E2083)*(1-(H2083/SetUp!$B$66/SetUp!$B$56)))</f>
        <v>0</v>
      </c>
      <c r="O2083" s="57">
        <f>K2083*SetUp!$B$65</f>
        <v>0</v>
      </c>
      <c r="P2083" s="57">
        <f>MIN(SetUp!$B$54*L2083^SetUp!$B$51,L2083)</f>
        <v>2.3655241276154138E-3</v>
      </c>
      <c r="Q2083" s="57">
        <f t="shared" si="640"/>
        <v>0</v>
      </c>
      <c r="R2083" s="57">
        <f>IF((H2083+N2083-O2083)&gt;SetUp!$B$56,T2082+H2083+N2083-O2083-SetUp!$B$56,T2082)</f>
        <v>0</v>
      </c>
      <c r="S2083" s="57">
        <f>R2083*SetUp!$B$65</f>
        <v>0</v>
      </c>
      <c r="T2083" s="57">
        <f>IF((R2083-S2083)&lt;SetUp!$B$53,R2083-S2083,SetUp!$B$53)</f>
        <v>0</v>
      </c>
      <c r="U2083" s="57">
        <f t="shared" si="641"/>
        <v>0.38242080369877024</v>
      </c>
      <c r="V2083" s="57">
        <f>(L2083-P2083)/1000*SetUp!$B$13*1000000/SetUp!$B$48</f>
        <v>0.10429719107288209</v>
      </c>
      <c r="W2083" s="57">
        <f t="shared" si="652"/>
        <v>2.2551405187698492E-17</v>
      </c>
      <c r="X2083" s="57">
        <f>MAX((SetUp!$B$56*(1-($H2083/SetUp!$B$56)^2)*TANH(($B2083-$D2083)/SetUp!$B$56))/(1+$H2083/SetUp!$B$56*TANH(($B2083-$D2083)/SetUp!$B$56)),0)</f>
        <v>0</v>
      </c>
      <c r="AP2083" s="64">
        <v>29693</v>
      </c>
      <c r="AQ2083" s="55">
        <v>4</v>
      </c>
      <c r="AR2083" s="55">
        <v>108</v>
      </c>
      <c r="AS2083" s="66">
        <f t="shared" si="642"/>
        <v>4.37</v>
      </c>
      <c r="AT2083" s="66">
        <f t="shared" si="643"/>
        <v>10.606867587630584</v>
      </c>
      <c r="AU2083" s="55" t="str">
        <f>IF(OR($AP2083&lt;SetUp!$B$97,$AP2083&gt;SetUp!$B$98),"Não","Sim")</f>
        <v>Não</v>
      </c>
      <c r="AV2083" s="68">
        <f t="shared" si="644"/>
        <v>2.0904544960366871</v>
      </c>
      <c r="AW2083" s="68">
        <f t="shared" si="645"/>
        <v>3.256818629833504</v>
      </c>
      <c r="AX2083" s="68">
        <f t="shared" si="646"/>
        <v>0.64048143697042181</v>
      </c>
      <c r="AY2083" s="68">
        <f t="shared" si="647"/>
        <v>1.0255871473073808</v>
      </c>
      <c r="AZ2083" s="68">
        <f t="shared" si="648"/>
        <v>6.2368675876305835</v>
      </c>
      <c r="BA2083" s="68">
        <f t="shared" si="649"/>
        <v>1.1663641337968169</v>
      </c>
      <c r="BB2083" s="68">
        <f t="shared" si="650"/>
        <v>0.38510571033695895</v>
      </c>
    </row>
    <row r="2084" spans="1:54" x14ac:dyDescent="0.3">
      <c r="A2084" s="64">
        <v>28746</v>
      </c>
      <c r="B2084" s="57">
        <v>0</v>
      </c>
      <c r="C2084" s="57">
        <v>6.3E-2</v>
      </c>
      <c r="D2084" s="57">
        <v>4.7469999999999999</v>
      </c>
      <c r="E2084" s="57">
        <f t="shared" si="635"/>
        <v>0</v>
      </c>
      <c r="F2084" s="57">
        <f t="shared" si="636"/>
        <v>4.7469999999999999</v>
      </c>
      <c r="G2084" s="57">
        <f t="shared" si="637"/>
        <v>0</v>
      </c>
      <c r="H2084" s="57">
        <f>IF(Q2083&gt;SetUp!$B$56,SetUp!$B$56,Q2083)</f>
        <v>0</v>
      </c>
      <c r="I2084" s="57">
        <f t="shared" si="651"/>
        <v>0.38242080369877024</v>
      </c>
      <c r="J2084" s="57">
        <f>MIN(F2084,H2084,(1-EXP(-SetUp!$B$52*H2084/SetUp!$B$56))*F2084)</f>
        <v>0</v>
      </c>
      <c r="K2084" s="57">
        <f t="shared" si="638"/>
        <v>0</v>
      </c>
      <c r="L2084" s="57">
        <f>IF(I2084&lt;=0,0,MIN(SetUp!$B$50*I2084^SetUp!$B$55,I2084))</f>
        <v>4.1234940052613895E-3</v>
      </c>
      <c r="M2084" s="57">
        <f t="shared" si="639"/>
        <v>0.37829730969350883</v>
      </c>
      <c r="N2084" s="57">
        <f>IF(SetUp!$B$62=0,X2084,(B2084-E2084)*(1-(H2084/SetUp!$B$66/SetUp!$B$56)))</f>
        <v>0</v>
      </c>
      <c r="O2084" s="57">
        <f>K2084*SetUp!$B$65</f>
        <v>0</v>
      </c>
      <c r="P2084" s="57">
        <f>MIN(SetUp!$B$54*L2084^SetUp!$B$51,L2084)</f>
        <v>2.3235772090629812E-3</v>
      </c>
      <c r="Q2084" s="57">
        <f t="shared" si="640"/>
        <v>0</v>
      </c>
      <c r="R2084" s="57">
        <f>IF((H2084+N2084-O2084)&gt;SetUp!$B$56,T2083+H2084+N2084-O2084-SetUp!$B$56,T2083)</f>
        <v>0</v>
      </c>
      <c r="S2084" s="57">
        <f>R2084*SetUp!$B$65</f>
        <v>0</v>
      </c>
      <c r="T2084" s="57">
        <f>IF((R2084-S2084)&lt;SetUp!$B$53,R2084-S2084,SetUp!$B$53)</f>
        <v>0</v>
      </c>
      <c r="U2084" s="57">
        <f t="shared" si="641"/>
        <v>0.37829730969350883</v>
      </c>
      <c r="V2084" s="57">
        <f>(L2084-P2084)/1000*SetUp!$B$13*1000000/SetUp!$B$48</f>
        <v>0.10237509698128607</v>
      </c>
      <c r="W2084" s="57">
        <f t="shared" si="652"/>
        <v>-1.8214596497756474E-17</v>
      </c>
      <c r="X2084" s="57">
        <f>MAX((SetUp!$B$56*(1-($H2084/SetUp!$B$56)^2)*TANH(($B2084-$D2084)/SetUp!$B$56))/(1+$H2084/SetUp!$B$56*TANH(($B2084-$D2084)/SetUp!$B$56)),0)</f>
        <v>0</v>
      </c>
      <c r="AP2084" s="64">
        <v>29694</v>
      </c>
      <c r="AQ2084" s="55">
        <v>4</v>
      </c>
      <c r="AR2084" s="55">
        <v>109</v>
      </c>
      <c r="AS2084" s="66">
        <f t="shared" si="642"/>
        <v>3.9849999999999999</v>
      </c>
      <c r="AT2084" s="66">
        <f t="shared" si="643"/>
        <v>9.4370949537635767</v>
      </c>
      <c r="AU2084" s="55" t="str">
        <f>IF(OR($AP2084&lt;SetUp!$B$97,$AP2084&gt;SetUp!$B$98),"Não","Sim")</f>
        <v>Não</v>
      </c>
      <c r="AV2084" s="68">
        <f t="shared" si="644"/>
        <v>1.9962464777677129</v>
      </c>
      <c r="AW2084" s="68">
        <f t="shared" si="645"/>
        <v>3.0719855067632689</v>
      </c>
      <c r="AX2084" s="68">
        <f t="shared" si="646"/>
        <v>0.60042832573213112</v>
      </c>
      <c r="AY2084" s="68">
        <f t="shared" si="647"/>
        <v>0.97483832483640631</v>
      </c>
      <c r="AZ2084" s="68">
        <f t="shared" si="648"/>
        <v>5.4520949537635772</v>
      </c>
      <c r="BA2084" s="68">
        <f t="shared" si="649"/>
        <v>1.075739028995556</v>
      </c>
      <c r="BB2084" s="68">
        <f t="shared" si="650"/>
        <v>0.37440999910427519</v>
      </c>
    </row>
    <row r="2085" spans="1:54" x14ac:dyDescent="0.3">
      <c r="A2085" s="64">
        <v>28747</v>
      </c>
      <c r="B2085" s="57">
        <v>0.23300000000000001</v>
      </c>
      <c r="C2085" s="57">
        <v>0</v>
      </c>
      <c r="D2085" s="57">
        <v>4.7469999999999999</v>
      </c>
      <c r="E2085" s="57">
        <f t="shared" si="635"/>
        <v>0.23300000000000001</v>
      </c>
      <c r="F2085" s="57">
        <f t="shared" si="636"/>
        <v>4.5140000000000002</v>
      </c>
      <c r="G2085" s="57">
        <f t="shared" si="637"/>
        <v>0</v>
      </c>
      <c r="H2085" s="57">
        <f>IF(Q2084&gt;SetUp!$B$56,SetUp!$B$56,Q2084)</f>
        <v>0</v>
      </c>
      <c r="I2085" s="57">
        <f t="shared" si="651"/>
        <v>0.37829730969350883</v>
      </c>
      <c r="J2085" s="57">
        <f>MIN(F2085,H2085,(1-EXP(-SetUp!$B$52*H2085/SetUp!$B$56))*F2085)</f>
        <v>0</v>
      </c>
      <c r="K2085" s="57">
        <f t="shared" si="638"/>
        <v>0</v>
      </c>
      <c r="L2085" s="57">
        <f>IF(I2085&lt;=0,0,MIN(SetUp!$B$50*I2085^SetUp!$B$55,I2085))</f>
        <v>4.0496572953553885E-3</v>
      </c>
      <c r="M2085" s="57">
        <f t="shared" si="639"/>
        <v>0.37424765239815344</v>
      </c>
      <c r="N2085" s="57">
        <f>IF(SetUp!$B$62=0,X2085,(B2085-E2085)*(1-(H2085/SetUp!$B$66/SetUp!$B$56)))</f>
        <v>0</v>
      </c>
      <c r="O2085" s="57">
        <f>K2085*SetUp!$B$65</f>
        <v>0</v>
      </c>
      <c r="P2085" s="57">
        <f>MIN(SetUp!$B$54*L2085^SetUp!$B$51,L2085)</f>
        <v>2.2826719755087762E-3</v>
      </c>
      <c r="Q2085" s="57">
        <f t="shared" si="640"/>
        <v>0</v>
      </c>
      <c r="R2085" s="57">
        <f>IF((H2085+N2085-O2085)&gt;SetUp!$B$56,T2084+H2085+N2085-O2085-SetUp!$B$56,T2084)</f>
        <v>0</v>
      </c>
      <c r="S2085" s="57">
        <f>R2085*SetUp!$B$65</f>
        <v>0</v>
      </c>
      <c r="T2085" s="57">
        <f>IF((R2085-S2085)&lt;SetUp!$B$53,R2085-S2085,SetUp!$B$53)</f>
        <v>0</v>
      </c>
      <c r="U2085" s="57">
        <f t="shared" si="641"/>
        <v>0.37424765239815344</v>
      </c>
      <c r="V2085" s="57">
        <f>(L2085-P2085)/1000*SetUp!$B$13*1000000/SetUp!$B$48</f>
        <v>0.10050203090824719</v>
      </c>
      <c r="W2085" s="57">
        <f t="shared" si="652"/>
        <v>0</v>
      </c>
      <c r="X2085" s="57">
        <f>MAX((SetUp!$B$56*(1-($H2085/SetUp!$B$56)^2)*TANH(($B2085-$D2085)/SetUp!$B$56))/(1+$H2085/SetUp!$B$56*TANH(($B2085-$D2085)/SetUp!$B$56)),0)</f>
        <v>0</v>
      </c>
      <c r="AP2085" s="64">
        <v>29695</v>
      </c>
      <c r="AQ2085" s="55">
        <v>4</v>
      </c>
      <c r="AR2085" s="55">
        <v>110</v>
      </c>
      <c r="AS2085" s="66">
        <f t="shared" si="642"/>
        <v>3.45</v>
      </c>
      <c r="AT2085" s="66">
        <f t="shared" si="643"/>
        <v>8.4418679315387664</v>
      </c>
      <c r="AU2085" s="55" t="str">
        <f>IF(OR($AP2085&lt;SetUp!$B$97,$AP2085&gt;SetUp!$B$98),"Não","Sim")</f>
        <v>Não</v>
      </c>
      <c r="AV2085" s="68">
        <f t="shared" si="644"/>
        <v>1.857417562100671</v>
      </c>
      <c r="AW2085" s="68">
        <f t="shared" si="645"/>
        <v>2.9054892757569708</v>
      </c>
      <c r="AX2085" s="68">
        <f t="shared" si="646"/>
        <v>0.53781909507327419</v>
      </c>
      <c r="AY2085" s="68">
        <f t="shared" si="647"/>
        <v>0.92643855356908811</v>
      </c>
      <c r="AZ2085" s="68">
        <f t="shared" si="648"/>
        <v>4.9918679315387662</v>
      </c>
      <c r="BA2085" s="68">
        <f t="shared" si="649"/>
        <v>1.0480717136562998</v>
      </c>
      <c r="BB2085" s="68">
        <f t="shared" si="650"/>
        <v>0.38861945849581392</v>
      </c>
    </row>
    <row r="2086" spans="1:54" x14ac:dyDescent="0.3">
      <c r="A2086" s="64">
        <v>28748</v>
      </c>
      <c r="B2086" s="57">
        <v>1.0999999999999999E-2</v>
      </c>
      <c r="C2086" s="57">
        <v>0</v>
      </c>
      <c r="D2086" s="57">
        <v>4.7469999999999999</v>
      </c>
      <c r="E2086" s="57">
        <f t="shared" si="635"/>
        <v>1.0999999999999999E-2</v>
      </c>
      <c r="F2086" s="57">
        <f t="shared" si="636"/>
        <v>4.7359999999999998</v>
      </c>
      <c r="G2086" s="57">
        <f t="shared" si="637"/>
        <v>0</v>
      </c>
      <c r="H2086" s="57">
        <f>IF(Q2085&gt;SetUp!$B$56,SetUp!$B$56,Q2085)</f>
        <v>0</v>
      </c>
      <c r="I2086" s="57">
        <f t="shared" si="651"/>
        <v>0.37424765239815344</v>
      </c>
      <c r="J2086" s="57">
        <f>MIN(F2086,H2086,(1-EXP(-SetUp!$B$52*H2086/SetUp!$B$56))*F2086)</f>
        <v>0</v>
      </c>
      <c r="K2086" s="57">
        <f t="shared" si="638"/>
        <v>0</v>
      </c>
      <c r="L2086" s="57">
        <f>IF(I2086&lt;=0,0,MIN(SetUp!$B$50*I2086^SetUp!$B$55,I2086))</f>
        <v>3.9776630619127685E-3</v>
      </c>
      <c r="M2086" s="57">
        <f t="shared" si="639"/>
        <v>0.37026998933624067</v>
      </c>
      <c r="N2086" s="57">
        <f>IF(SetUp!$B$62=0,X2086,(B2086-E2086)*(1-(H2086/SetUp!$B$66/SetUp!$B$56)))</f>
        <v>0</v>
      </c>
      <c r="O2086" s="57">
        <f>K2086*SetUp!$B$65</f>
        <v>0</v>
      </c>
      <c r="P2086" s="57">
        <f>MIN(SetUp!$B$54*L2086^SetUp!$B$51,L2086)</f>
        <v>2.2427752488172344E-3</v>
      </c>
      <c r="Q2086" s="57">
        <f t="shared" si="640"/>
        <v>0</v>
      </c>
      <c r="R2086" s="57">
        <f>IF((H2086+N2086-O2086)&gt;SetUp!$B$56,T2085+H2086+N2086-O2086-SetUp!$B$56,T2085)</f>
        <v>0</v>
      </c>
      <c r="S2086" s="57">
        <f>R2086*SetUp!$B$65</f>
        <v>0</v>
      </c>
      <c r="T2086" s="57">
        <f>IF((R2086-S2086)&lt;SetUp!$B$53,R2086-S2086,SetUp!$B$53)</f>
        <v>0</v>
      </c>
      <c r="U2086" s="57">
        <f t="shared" si="641"/>
        <v>0.37026998933624067</v>
      </c>
      <c r="V2086" s="57">
        <f>(L2086-P2086)/1000*SetUp!$B$13*1000000/SetUp!$B$48</f>
        <v>9.8676399093799189E-2</v>
      </c>
      <c r="W2086" s="57">
        <f t="shared" si="652"/>
        <v>0</v>
      </c>
      <c r="X2086" s="57">
        <f>MAX((SetUp!$B$56*(1-($H2086/SetUp!$B$56)^2)*TANH(($B2086-$D2086)/SetUp!$B$56))/(1+$H2086/SetUp!$B$56*TANH(($B2086-$D2086)/SetUp!$B$56)),0)</f>
        <v>0</v>
      </c>
      <c r="AP2086" s="64">
        <v>29696</v>
      </c>
      <c r="AQ2086" s="55">
        <v>4</v>
      </c>
      <c r="AR2086" s="55">
        <v>111</v>
      </c>
      <c r="AS2086" s="66">
        <f t="shared" si="642"/>
        <v>2.8149999999999999</v>
      </c>
      <c r="AT2086" s="66">
        <f t="shared" si="643"/>
        <v>7.5888214261788969</v>
      </c>
      <c r="AU2086" s="55" t="str">
        <f>IF(OR($AP2086&lt;SetUp!$B$97,$AP2086&gt;SetUp!$B$98),"Não","Sim")</f>
        <v>Não</v>
      </c>
      <c r="AV2086" s="68">
        <f t="shared" si="644"/>
        <v>1.6777961735562517</v>
      </c>
      <c r="AW2086" s="68">
        <f t="shared" si="645"/>
        <v>2.7547815568895651</v>
      </c>
      <c r="AX2086" s="68">
        <f t="shared" si="646"/>
        <v>0.44947839918736504</v>
      </c>
      <c r="AY2086" s="68">
        <f t="shared" si="647"/>
        <v>0.88017433349087226</v>
      </c>
      <c r="AZ2086" s="68">
        <f t="shared" si="648"/>
        <v>4.7738214261788965</v>
      </c>
      <c r="BA2086" s="68">
        <f t="shared" si="649"/>
        <v>1.0769853833333134</v>
      </c>
      <c r="BB2086" s="68">
        <f t="shared" si="650"/>
        <v>0.43069593430350722</v>
      </c>
    </row>
    <row r="2087" spans="1:54" x14ac:dyDescent="0.3">
      <c r="A2087" s="64">
        <v>28749</v>
      </c>
      <c r="B2087" s="57">
        <v>0.06</v>
      </c>
      <c r="C2087" s="57">
        <v>0</v>
      </c>
      <c r="D2087" s="57">
        <v>4.7469999999999999</v>
      </c>
      <c r="E2087" s="57">
        <f t="shared" si="635"/>
        <v>0.06</v>
      </c>
      <c r="F2087" s="57">
        <f t="shared" si="636"/>
        <v>4.6870000000000003</v>
      </c>
      <c r="G2087" s="57">
        <f t="shared" si="637"/>
        <v>0</v>
      </c>
      <c r="H2087" s="57">
        <f>IF(Q2086&gt;SetUp!$B$56,SetUp!$B$56,Q2086)</f>
        <v>0</v>
      </c>
      <c r="I2087" s="57">
        <f t="shared" si="651"/>
        <v>0.37026998933624067</v>
      </c>
      <c r="J2087" s="57">
        <f>MIN(F2087,H2087,(1-EXP(-SetUp!$B$52*H2087/SetUp!$B$56))*F2087)</f>
        <v>0</v>
      </c>
      <c r="K2087" s="57">
        <f t="shared" si="638"/>
        <v>0</v>
      </c>
      <c r="L2087" s="57">
        <f>IF(I2087&lt;=0,0,MIN(SetUp!$B$50*I2087^SetUp!$B$55,I2087))</f>
        <v>3.9074524973075602E-3</v>
      </c>
      <c r="M2087" s="57">
        <f t="shared" si="639"/>
        <v>0.36636253683893311</v>
      </c>
      <c r="N2087" s="57">
        <f>IF(SetUp!$B$62=0,X2087,(B2087-E2087)*(1-(H2087/SetUp!$B$66/SetUp!$B$56)))</f>
        <v>0</v>
      </c>
      <c r="O2087" s="57">
        <f>K2087*SetUp!$B$65</f>
        <v>0</v>
      </c>
      <c r="P2087" s="57">
        <f>MIN(SetUp!$B$54*L2087^SetUp!$B$51,L2087)</f>
        <v>2.2038551375358072E-3</v>
      </c>
      <c r="Q2087" s="57">
        <f t="shared" si="640"/>
        <v>0</v>
      </c>
      <c r="R2087" s="57">
        <f>IF((H2087+N2087-O2087)&gt;SetUp!$B$56,T2086+H2087+N2087-O2087-SetUp!$B$56,T2086)</f>
        <v>0</v>
      </c>
      <c r="S2087" s="57">
        <f>R2087*SetUp!$B$65</f>
        <v>0</v>
      </c>
      <c r="T2087" s="57">
        <f>IF((R2087-S2087)&lt;SetUp!$B$53,R2087-S2087,SetUp!$B$53)</f>
        <v>0</v>
      </c>
      <c r="U2087" s="57">
        <f t="shared" si="641"/>
        <v>0.36636253683893311</v>
      </c>
      <c r="V2087" s="57">
        <f>(L2087-P2087)/1000*SetUp!$B$13*1000000/SetUp!$B$48</f>
        <v>9.6896670608362379E-2</v>
      </c>
      <c r="W2087" s="57">
        <f t="shared" si="652"/>
        <v>0</v>
      </c>
      <c r="X2087" s="57">
        <f>MAX((SetUp!$B$56*(1-($H2087/SetUp!$B$56)^2)*TANH(($B2087-$D2087)/SetUp!$B$56))/(1+$H2087/SetUp!$B$56*TANH(($B2087-$D2087)/SetUp!$B$56)),0)</f>
        <v>0</v>
      </c>
      <c r="AP2087" s="64">
        <v>29697</v>
      </c>
      <c r="AQ2087" s="55">
        <v>4</v>
      </c>
      <c r="AR2087" s="55">
        <v>112</v>
      </c>
      <c r="AS2087" s="66">
        <f t="shared" si="642"/>
        <v>2.669</v>
      </c>
      <c r="AT2087" s="66">
        <f t="shared" si="643"/>
        <v>6.8526801686165166</v>
      </c>
      <c r="AU2087" s="55" t="str">
        <f>IF(OR($AP2087&lt;SetUp!$B$97,$AP2087&gt;SetUp!$B$98),"Não","Sim")</f>
        <v>Não</v>
      </c>
      <c r="AV2087" s="68">
        <f t="shared" si="644"/>
        <v>1.6337074401495515</v>
      </c>
      <c r="AW2087" s="68">
        <f t="shared" si="645"/>
        <v>2.6177624354812101</v>
      </c>
      <c r="AX2087" s="68">
        <f t="shared" si="646"/>
        <v>0.42634857378750768</v>
      </c>
      <c r="AY2087" s="68">
        <f t="shared" si="647"/>
        <v>0.83586046270220993</v>
      </c>
      <c r="AZ2087" s="68">
        <f t="shared" si="648"/>
        <v>4.183680168616517</v>
      </c>
      <c r="BA2087" s="68">
        <f t="shared" si="649"/>
        <v>0.98405499533165863</v>
      </c>
      <c r="BB2087" s="68">
        <f t="shared" si="650"/>
        <v>0.40951188891470225</v>
      </c>
    </row>
    <row r="2088" spans="1:54" x14ac:dyDescent="0.3">
      <c r="A2088" s="64">
        <v>28750</v>
      </c>
      <c r="B2088" s="57">
        <v>1.337</v>
      </c>
      <c r="C2088" s="57">
        <v>0</v>
      </c>
      <c r="D2088" s="57">
        <v>4.7469999999999999</v>
      </c>
      <c r="E2088" s="57">
        <f t="shared" si="635"/>
        <v>1.337</v>
      </c>
      <c r="F2088" s="57">
        <f t="shared" si="636"/>
        <v>3.41</v>
      </c>
      <c r="G2088" s="57">
        <f t="shared" si="637"/>
        <v>0</v>
      </c>
      <c r="H2088" s="57">
        <f>IF(Q2087&gt;SetUp!$B$56,SetUp!$B$56,Q2087)</f>
        <v>0</v>
      </c>
      <c r="I2088" s="57">
        <f t="shared" si="651"/>
        <v>0.36636253683893311</v>
      </c>
      <c r="J2088" s="57">
        <f>MIN(F2088,H2088,(1-EXP(-SetUp!$B$52*H2088/SetUp!$B$56))*F2088)</f>
        <v>0</v>
      </c>
      <c r="K2088" s="57">
        <f t="shared" si="638"/>
        <v>0</v>
      </c>
      <c r="L2088" s="57">
        <f>IF(I2088&lt;=0,0,MIN(SetUp!$B$50*I2088^SetUp!$B$55,I2088))</f>
        <v>3.8389690754577033E-3</v>
      </c>
      <c r="M2088" s="57">
        <f t="shared" si="639"/>
        <v>0.36252356776347539</v>
      </c>
      <c r="N2088" s="57">
        <f>IF(SetUp!$B$62=0,X2088,(B2088-E2088)*(1-(H2088/SetUp!$B$66/SetUp!$B$56)))</f>
        <v>0</v>
      </c>
      <c r="O2088" s="57">
        <f>K2088*SetUp!$B$65</f>
        <v>0</v>
      </c>
      <c r="P2088" s="57">
        <f>MIN(SetUp!$B$54*L2088^SetUp!$B$51,L2088)</f>
        <v>2.1658809781910965E-3</v>
      </c>
      <c r="Q2088" s="57">
        <f t="shared" si="640"/>
        <v>0</v>
      </c>
      <c r="R2088" s="57">
        <f>IF((H2088+N2088-O2088)&gt;SetUp!$B$56,T2087+H2088+N2088-O2088-SetUp!$B$56,T2087)</f>
        <v>0</v>
      </c>
      <c r="S2088" s="57">
        <f>R2088*SetUp!$B$65</f>
        <v>0</v>
      </c>
      <c r="T2088" s="57">
        <f>IF((R2088-S2088)&lt;SetUp!$B$53,R2088-S2088,SetUp!$B$53)</f>
        <v>0</v>
      </c>
      <c r="U2088" s="57">
        <f t="shared" si="641"/>
        <v>0.36252356776347539</v>
      </c>
      <c r="V2088" s="57">
        <f>(L2088-P2088)/1000*SetUp!$B$13*1000000/SetUp!$B$48</f>
        <v>9.5161374446679395E-2</v>
      </c>
      <c r="W2088" s="57">
        <f t="shared" si="652"/>
        <v>3.7730235602495554E-17</v>
      </c>
      <c r="X2088" s="57">
        <f>MAX((SetUp!$B$56*(1-($H2088/SetUp!$B$56)^2)*TANH(($B2088-$D2088)/SetUp!$B$56))/(1+$H2088/SetUp!$B$56*TANH(($B2088-$D2088)/SetUp!$B$56)),0)</f>
        <v>0</v>
      </c>
      <c r="AP2088" s="64">
        <v>29698</v>
      </c>
      <c r="AQ2088" s="55">
        <v>4</v>
      </c>
      <c r="AR2088" s="55">
        <v>113</v>
      </c>
      <c r="AS2088" s="66">
        <f t="shared" si="642"/>
        <v>2.3940000000000001</v>
      </c>
      <c r="AT2088" s="66">
        <f t="shared" si="643"/>
        <v>6.2134841412803361</v>
      </c>
      <c r="AU2088" s="55" t="str">
        <f>IF(OR($AP2088&lt;SetUp!$B$97,$AP2088&gt;SetUp!$B$98),"Não","Sim")</f>
        <v>Não</v>
      </c>
      <c r="AV2088" s="68">
        <f t="shared" si="644"/>
        <v>1.5472556349873152</v>
      </c>
      <c r="AW2088" s="68">
        <f t="shared" si="645"/>
        <v>2.4926861297163621</v>
      </c>
      <c r="AX2088" s="68">
        <f t="shared" si="646"/>
        <v>0.37912414607039191</v>
      </c>
      <c r="AY2088" s="68">
        <f t="shared" si="647"/>
        <v>0.79333519422067988</v>
      </c>
      <c r="AZ2088" s="68">
        <f t="shared" si="648"/>
        <v>3.819484141280336</v>
      </c>
      <c r="BA2088" s="68">
        <f t="shared" si="649"/>
        <v>0.94543049472904683</v>
      </c>
      <c r="BB2088" s="68">
        <f t="shared" si="650"/>
        <v>0.41421104815028797</v>
      </c>
    </row>
    <row r="2089" spans="1:54" x14ac:dyDescent="0.3">
      <c r="A2089" s="64">
        <v>28751</v>
      </c>
      <c r="B2089" s="57">
        <v>2.3540000000000001</v>
      </c>
      <c r="C2089" s="57">
        <v>0</v>
      </c>
      <c r="D2089" s="57">
        <v>4.7469999999999999</v>
      </c>
      <c r="E2089" s="57">
        <f t="shared" si="635"/>
        <v>2.3540000000000001</v>
      </c>
      <c r="F2089" s="57">
        <f t="shared" si="636"/>
        <v>2.3929999999999998</v>
      </c>
      <c r="G2089" s="57">
        <f t="shared" si="637"/>
        <v>0</v>
      </c>
      <c r="H2089" s="57">
        <f>IF(Q2088&gt;SetUp!$B$56,SetUp!$B$56,Q2088)</f>
        <v>0</v>
      </c>
      <c r="I2089" s="57">
        <f t="shared" si="651"/>
        <v>0.36252356776347539</v>
      </c>
      <c r="J2089" s="57">
        <f>MIN(F2089,H2089,(1-EXP(-SetUp!$B$52*H2089/SetUp!$B$56))*F2089)</f>
        <v>0</v>
      </c>
      <c r="K2089" s="57">
        <f t="shared" si="638"/>
        <v>0</v>
      </c>
      <c r="L2089" s="57">
        <f>IF(I2089&lt;=0,0,MIN(SetUp!$B$50*I2089^SetUp!$B$55,I2089))</f>
        <v>3.7721584478105676E-3</v>
      </c>
      <c r="M2089" s="57">
        <f t="shared" si="639"/>
        <v>0.35875140931566479</v>
      </c>
      <c r="N2089" s="57">
        <f>IF(SetUp!$B$62=0,X2089,(B2089-E2089)*(1-(H2089/SetUp!$B$66/SetUp!$B$56)))</f>
        <v>0</v>
      </c>
      <c r="O2089" s="57">
        <f>K2089*SetUp!$B$65</f>
        <v>0</v>
      </c>
      <c r="P2089" s="57">
        <f>MIN(SetUp!$B$54*L2089^SetUp!$B$51,L2089)</f>
        <v>2.1288232796598523E-3</v>
      </c>
      <c r="Q2089" s="57">
        <f t="shared" si="640"/>
        <v>0</v>
      </c>
      <c r="R2089" s="57">
        <f>IF((H2089+N2089-O2089)&gt;SetUp!$B$56,T2088+H2089+N2089-O2089-SetUp!$B$56,T2088)</f>
        <v>0</v>
      </c>
      <c r="S2089" s="57">
        <f>R2089*SetUp!$B$65</f>
        <v>0</v>
      </c>
      <c r="T2089" s="57">
        <f>IF((R2089-S2089)&lt;SetUp!$B$53,R2089-S2089,SetUp!$B$53)</f>
        <v>0</v>
      </c>
      <c r="U2089" s="57">
        <f t="shared" si="641"/>
        <v>0.35875140931566479</v>
      </c>
      <c r="V2089" s="57">
        <f>(L2089-P2089)/1000*SetUp!$B$13*1000000/SetUp!$B$48</f>
        <v>9.3469096775761443E-2</v>
      </c>
      <c r="W2089" s="57">
        <f t="shared" si="652"/>
        <v>3.1225022567582528E-17</v>
      </c>
      <c r="X2089" s="57">
        <f>MAX((SetUp!$B$56*(1-($H2089/SetUp!$B$56)^2)*TANH(($B2089-$D2089)/SetUp!$B$56))/(1+$H2089/SetUp!$B$56*TANH(($B2089-$D2089)/SetUp!$B$56)),0)</f>
        <v>0</v>
      </c>
      <c r="AP2089" s="64">
        <v>29699</v>
      </c>
      <c r="AQ2089" s="55">
        <v>4</v>
      </c>
      <c r="AR2089" s="55">
        <v>114</v>
      </c>
      <c r="AS2089" s="66">
        <f t="shared" si="642"/>
        <v>2.137</v>
      </c>
      <c r="AT2089" s="66">
        <f t="shared" si="643"/>
        <v>5.6553097201107647</v>
      </c>
      <c r="AU2089" s="55" t="str">
        <f>IF(OR($AP2089&lt;SetUp!$B$97,$AP2089&gt;SetUp!$B$98),"Não","Sim")</f>
        <v>Não</v>
      </c>
      <c r="AV2089" s="68">
        <f t="shared" si="644"/>
        <v>1.4618481453283716</v>
      </c>
      <c r="AW2089" s="68">
        <f t="shared" si="645"/>
        <v>2.378089510533774</v>
      </c>
      <c r="AX2089" s="68">
        <f t="shared" si="646"/>
        <v>0.32980452216406941</v>
      </c>
      <c r="AY2089" s="68">
        <f t="shared" si="647"/>
        <v>0.75245639459333535</v>
      </c>
      <c r="AZ2089" s="68">
        <f t="shared" si="648"/>
        <v>3.5183097201107647</v>
      </c>
      <c r="BA2089" s="68">
        <f t="shared" si="649"/>
        <v>0.91624136520540245</v>
      </c>
      <c r="BB2089" s="68">
        <f t="shared" si="650"/>
        <v>0.42265187242926594</v>
      </c>
    </row>
    <row r="2090" spans="1:54" x14ac:dyDescent="0.3">
      <c r="A2090" s="64">
        <v>28752</v>
      </c>
      <c r="B2090" s="57">
        <v>0.121</v>
      </c>
      <c r="C2090" s="57">
        <v>0</v>
      </c>
      <c r="D2090" s="57">
        <v>4.7469999999999999</v>
      </c>
      <c r="E2090" s="57">
        <f t="shared" si="635"/>
        <v>0.121</v>
      </c>
      <c r="F2090" s="57">
        <f t="shared" si="636"/>
        <v>4.6259999999999994</v>
      </c>
      <c r="G2090" s="57">
        <f t="shared" si="637"/>
        <v>0</v>
      </c>
      <c r="H2090" s="57">
        <f>IF(Q2089&gt;SetUp!$B$56,SetUp!$B$56,Q2089)</f>
        <v>0</v>
      </c>
      <c r="I2090" s="57">
        <f t="shared" si="651"/>
        <v>0.35875140931566479</v>
      </c>
      <c r="J2090" s="57">
        <f>MIN(F2090,H2090,(1-EXP(-SetUp!$B$52*H2090/SetUp!$B$56))*F2090)</f>
        <v>0</v>
      </c>
      <c r="K2090" s="57">
        <f t="shared" si="638"/>
        <v>0</v>
      </c>
      <c r="L2090" s="57">
        <f>IF(I2090&lt;=0,0,MIN(SetUp!$B$50*I2090^SetUp!$B$55,I2090))</f>
        <v>3.7069683447680185E-3</v>
      </c>
      <c r="M2090" s="57">
        <f t="shared" si="639"/>
        <v>0.35504444097089677</v>
      </c>
      <c r="N2090" s="57">
        <f>IF(SetUp!$B$62=0,X2090,(B2090-E2090)*(1-(H2090/SetUp!$B$66/SetUp!$B$56)))</f>
        <v>0</v>
      </c>
      <c r="O2090" s="57">
        <f>K2090*SetUp!$B$65</f>
        <v>0</v>
      </c>
      <c r="P2090" s="57">
        <f>MIN(SetUp!$B$54*L2090^SetUp!$B$51,L2090)</f>
        <v>2.092653670433309E-3</v>
      </c>
      <c r="Q2090" s="57">
        <f t="shared" si="640"/>
        <v>0</v>
      </c>
      <c r="R2090" s="57">
        <f>IF((H2090+N2090-O2090)&gt;SetUp!$B$56,T2089+H2090+N2090-O2090-SetUp!$B$56,T2089)</f>
        <v>0</v>
      </c>
      <c r="S2090" s="57">
        <f>R2090*SetUp!$B$65</f>
        <v>0</v>
      </c>
      <c r="T2090" s="57">
        <f>IF((R2090-S2090)&lt;SetUp!$B$53,R2090-S2090,SetUp!$B$53)</f>
        <v>0</v>
      </c>
      <c r="U2090" s="57">
        <f t="shared" si="641"/>
        <v>0.35504444097089677</v>
      </c>
      <c r="V2090" s="57">
        <f>(L2090-P2090)/1000*SetUp!$B$13*1000000/SetUp!$B$48</f>
        <v>9.1818478327656855E-2</v>
      </c>
      <c r="W2090" s="57">
        <f t="shared" si="652"/>
        <v>-6.0715321659188248E-18</v>
      </c>
      <c r="X2090" s="57">
        <f>MAX((SetUp!$B$56*(1-($H2090/SetUp!$B$56)^2)*TANH(($B2090-$D2090)/SetUp!$B$56))/(1+$H2090/SetUp!$B$56*TANH(($B2090-$D2090)/SetUp!$B$56)),0)</f>
        <v>0</v>
      </c>
      <c r="AP2090" s="64">
        <v>29700</v>
      </c>
      <c r="AQ2090" s="55">
        <v>4</v>
      </c>
      <c r="AR2090" s="55">
        <v>115</v>
      </c>
      <c r="AS2090" s="66">
        <f t="shared" si="642"/>
        <v>1.9</v>
      </c>
      <c r="AT2090" s="66">
        <f t="shared" si="643"/>
        <v>5.1653346538872498</v>
      </c>
      <c r="AU2090" s="55" t="str">
        <f>IF(OR($AP2090&lt;SetUp!$B$97,$AP2090&gt;SetUp!$B$98),"Não","Sim")</f>
        <v>Não</v>
      </c>
      <c r="AV2090" s="68">
        <f t="shared" si="644"/>
        <v>1.3784048752090221</v>
      </c>
      <c r="AW2090" s="68">
        <f t="shared" si="645"/>
        <v>2.2727372601968865</v>
      </c>
      <c r="AX2090" s="68">
        <f t="shared" si="646"/>
        <v>0.27875360095282892</v>
      </c>
      <c r="AY2090" s="68">
        <f t="shared" si="647"/>
        <v>0.71309846402182675</v>
      </c>
      <c r="AZ2090" s="68">
        <f t="shared" si="648"/>
        <v>3.2653346538872499</v>
      </c>
      <c r="BA2090" s="68">
        <f t="shared" si="649"/>
        <v>0.89433238498786438</v>
      </c>
      <c r="BB2090" s="68">
        <f t="shared" si="650"/>
        <v>0.43434486306899783</v>
      </c>
    </row>
    <row r="2091" spans="1:54" x14ac:dyDescent="0.3">
      <c r="A2091" s="64">
        <v>28753</v>
      </c>
      <c r="B2091" s="57">
        <v>0.44</v>
      </c>
      <c r="C2091" s="57">
        <v>0</v>
      </c>
      <c r="D2091" s="57">
        <v>4.7469999999999999</v>
      </c>
      <c r="E2091" s="57">
        <f t="shared" si="635"/>
        <v>0.44</v>
      </c>
      <c r="F2091" s="57">
        <f t="shared" si="636"/>
        <v>4.3069999999999995</v>
      </c>
      <c r="G2091" s="57">
        <f t="shared" si="637"/>
        <v>0</v>
      </c>
      <c r="H2091" s="57">
        <f>IF(Q2090&gt;SetUp!$B$56,SetUp!$B$56,Q2090)</f>
        <v>0</v>
      </c>
      <c r="I2091" s="57">
        <f t="shared" si="651"/>
        <v>0.35504444097089677</v>
      </c>
      <c r="J2091" s="57">
        <f>MIN(F2091,H2091,(1-EXP(-SetUp!$B$52*H2091/SetUp!$B$56))*F2091)</f>
        <v>0</v>
      </c>
      <c r="K2091" s="57">
        <f t="shared" si="638"/>
        <v>0</v>
      </c>
      <c r="L2091" s="57">
        <f>IF(I2091&lt;=0,0,MIN(SetUp!$B$50*I2091^SetUp!$B$55,I2091))</f>
        <v>3.6433484822305288E-3</v>
      </c>
      <c r="M2091" s="57">
        <f t="shared" si="639"/>
        <v>0.35140109248866624</v>
      </c>
      <c r="N2091" s="57">
        <f>IF(SetUp!$B$62=0,X2091,(B2091-E2091)*(1-(H2091/SetUp!$B$66/SetUp!$B$56)))</f>
        <v>0</v>
      </c>
      <c r="O2091" s="57">
        <f>K2091*SetUp!$B$65</f>
        <v>0</v>
      </c>
      <c r="P2091" s="57">
        <f>MIN(SetUp!$B$54*L2091^SetUp!$B$51,L2091)</f>
        <v>2.0573448486051965E-3</v>
      </c>
      <c r="Q2091" s="57">
        <f t="shared" si="640"/>
        <v>0</v>
      </c>
      <c r="R2091" s="57">
        <f>IF((H2091+N2091-O2091)&gt;SetUp!$B$56,T2090+H2091+N2091-O2091-SetUp!$B$56,T2090)</f>
        <v>0</v>
      </c>
      <c r="S2091" s="57">
        <f>R2091*SetUp!$B$65</f>
        <v>0</v>
      </c>
      <c r="T2091" s="57">
        <f>IF((R2091-S2091)&lt;SetUp!$B$53,R2091-S2091,SetUp!$B$53)</f>
        <v>0</v>
      </c>
      <c r="U2091" s="57">
        <f t="shared" si="641"/>
        <v>0.35140109248866624</v>
      </c>
      <c r="V2091" s="57">
        <f>(L2091-P2091)/1000*SetUp!$B$13*1000000/SetUp!$B$48</f>
        <v>9.0208211928462609E-2</v>
      </c>
      <c r="W2091" s="57">
        <f t="shared" si="652"/>
        <v>4.7704895589362195E-18</v>
      </c>
      <c r="X2091" s="57">
        <f>MAX((SetUp!$B$56*(1-($H2091/SetUp!$B$56)^2)*TANH(($B2091-$D2091)/SetUp!$B$56))/(1+$H2091/SetUp!$B$56*TANH(($B2091-$D2091)/SetUp!$B$56)),0)</f>
        <v>0</v>
      </c>
      <c r="AP2091" s="64">
        <v>29701</v>
      </c>
      <c r="AQ2091" s="55">
        <v>4</v>
      </c>
      <c r="AR2091" s="55">
        <v>116</v>
      </c>
      <c r="AS2091" s="66">
        <f t="shared" si="642"/>
        <v>1.681</v>
      </c>
      <c r="AT2091" s="66">
        <f t="shared" si="643"/>
        <v>4.7331453639333807</v>
      </c>
      <c r="AU2091" s="55" t="str">
        <f>IF(OR($AP2091&lt;SetUp!$B$97,$AP2091&gt;SetUp!$B$98),"Não","Sim")</f>
        <v>Não</v>
      </c>
      <c r="AV2091" s="68">
        <f t="shared" si="644"/>
        <v>1.2965338406690357</v>
      </c>
      <c r="AW2091" s="68">
        <f t="shared" si="645"/>
        <v>2.1755793168564046</v>
      </c>
      <c r="AX2091" s="68">
        <f t="shared" si="646"/>
        <v>0.22556771343947099</v>
      </c>
      <c r="AY2091" s="68">
        <f t="shared" si="647"/>
        <v>0.67514984268576117</v>
      </c>
      <c r="AZ2091" s="68">
        <f t="shared" si="648"/>
        <v>3.0521453639333807</v>
      </c>
      <c r="BA2091" s="68">
        <f t="shared" si="649"/>
        <v>0.87904547618736895</v>
      </c>
      <c r="BB2091" s="68">
        <f t="shared" si="650"/>
        <v>0.44958212924629015</v>
      </c>
    </row>
    <row r="2092" spans="1:54" x14ac:dyDescent="0.3">
      <c r="A2092" s="64">
        <v>28754</v>
      </c>
      <c r="B2092" s="57">
        <v>0</v>
      </c>
      <c r="C2092" s="57">
        <v>0</v>
      </c>
      <c r="D2092" s="57">
        <v>4.7469999999999999</v>
      </c>
      <c r="E2092" s="57">
        <f t="shared" si="635"/>
        <v>0</v>
      </c>
      <c r="F2092" s="57">
        <f t="shared" si="636"/>
        <v>4.7469999999999999</v>
      </c>
      <c r="G2092" s="57">
        <f t="shared" si="637"/>
        <v>0</v>
      </c>
      <c r="H2092" s="57">
        <f>IF(Q2091&gt;SetUp!$B$56,SetUp!$B$56,Q2091)</f>
        <v>0</v>
      </c>
      <c r="I2092" s="57">
        <f t="shared" si="651"/>
        <v>0.35140109248866624</v>
      </c>
      <c r="J2092" s="57">
        <f>MIN(F2092,H2092,(1-EXP(-SetUp!$B$52*H2092/SetUp!$B$56))*F2092)</f>
        <v>0</v>
      </c>
      <c r="K2092" s="57">
        <f t="shared" si="638"/>
        <v>0</v>
      </c>
      <c r="L2092" s="57">
        <f>IF(I2092&lt;=0,0,MIN(SetUp!$B$50*I2092^SetUp!$B$55,I2092))</f>
        <v>3.5812504729608469E-3</v>
      </c>
      <c r="M2092" s="57">
        <f t="shared" si="639"/>
        <v>0.34781984201570537</v>
      </c>
      <c r="N2092" s="57">
        <f>IF(SetUp!$B$62=0,X2092,(B2092-E2092)*(1-(H2092/SetUp!$B$66/SetUp!$B$56)))</f>
        <v>0</v>
      </c>
      <c r="O2092" s="57">
        <f>K2092*SetUp!$B$65</f>
        <v>0</v>
      </c>
      <c r="P2092" s="57">
        <f>MIN(SetUp!$B$54*L2092^SetUp!$B$51,L2092)</f>
        <v>2.0228705344248537E-3</v>
      </c>
      <c r="Q2092" s="57">
        <f t="shared" si="640"/>
        <v>0</v>
      </c>
      <c r="R2092" s="57">
        <f>IF((H2092+N2092-O2092)&gt;SetUp!$B$56,T2091+H2092+N2092-O2092-SetUp!$B$56,T2091)</f>
        <v>0</v>
      </c>
      <c r="S2092" s="57">
        <f>R2092*SetUp!$B$65</f>
        <v>0</v>
      </c>
      <c r="T2092" s="57">
        <f>IF((R2092-S2092)&lt;SetUp!$B$53,R2092-S2092,SetUp!$B$53)</f>
        <v>0</v>
      </c>
      <c r="U2092" s="57">
        <f t="shared" si="641"/>
        <v>0.34781984201570537</v>
      </c>
      <c r="V2092" s="57">
        <f>(L2092-P2092)/1000*SetUp!$B$13*1000000/SetUp!$B$48</f>
        <v>8.863704015556427E-2</v>
      </c>
      <c r="W2092" s="57">
        <f t="shared" si="652"/>
        <v>-2.6020852139652106E-17</v>
      </c>
      <c r="X2092" s="57">
        <f>MAX((SetUp!$B$56*(1-($H2092/SetUp!$B$56)^2)*TANH(($B2092-$D2092)/SetUp!$B$56))/(1+$H2092/SetUp!$B$56*TANH(($B2092-$D2092)/SetUp!$B$56)),0)</f>
        <v>0</v>
      </c>
      <c r="AP2092" s="64">
        <v>29702</v>
      </c>
      <c r="AQ2092" s="55">
        <v>4</v>
      </c>
      <c r="AR2092" s="55">
        <v>117</v>
      </c>
      <c r="AS2092" s="66">
        <f t="shared" si="642"/>
        <v>1.5780000000000001</v>
      </c>
      <c r="AT2092" s="66">
        <f t="shared" si="643"/>
        <v>4.3502175238604019</v>
      </c>
      <c r="AU2092" s="55" t="str">
        <f>IF(OR($AP2092&lt;SetUp!$B$97,$AP2092&gt;SetUp!$B$98),"Não","Sim")</f>
        <v>Não</v>
      </c>
      <c r="AV2092" s="68">
        <f t="shared" si="644"/>
        <v>1.2561846997953765</v>
      </c>
      <c r="AW2092" s="68">
        <f t="shared" si="645"/>
        <v>2.0857175081636541</v>
      </c>
      <c r="AX2092" s="68">
        <f t="shared" si="646"/>
        <v>0.19810699887340152</v>
      </c>
      <c r="AY2092" s="68">
        <f t="shared" si="647"/>
        <v>0.63851097351793373</v>
      </c>
      <c r="AZ2092" s="68">
        <f t="shared" si="648"/>
        <v>2.7722175238604017</v>
      </c>
      <c r="BA2092" s="68">
        <f t="shared" si="649"/>
        <v>0.82953280836827759</v>
      </c>
      <c r="BB2092" s="68">
        <f t="shared" si="650"/>
        <v>0.44040397464453218</v>
      </c>
    </row>
    <row r="2093" spans="1:54" x14ac:dyDescent="0.3">
      <c r="A2093" s="64">
        <v>28755</v>
      </c>
      <c r="B2093" s="57">
        <v>1.367</v>
      </c>
      <c r="C2093" s="57">
        <v>0</v>
      </c>
      <c r="D2093" s="57">
        <v>4.7469999999999999</v>
      </c>
      <c r="E2093" s="57">
        <f t="shared" si="635"/>
        <v>1.367</v>
      </c>
      <c r="F2093" s="57">
        <f t="shared" si="636"/>
        <v>3.38</v>
      </c>
      <c r="G2093" s="57">
        <f t="shared" si="637"/>
        <v>0</v>
      </c>
      <c r="H2093" s="57">
        <f>IF(Q2092&gt;SetUp!$B$56,SetUp!$B$56,Q2092)</f>
        <v>0</v>
      </c>
      <c r="I2093" s="57">
        <f t="shared" si="651"/>
        <v>0.34781984201570537</v>
      </c>
      <c r="J2093" s="57">
        <f>MIN(F2093,H2093,(1-EXP(-SetUp!$B$52*H2093/SetUp!$B$56))*F2093)</f>
        <v>0</v>
      </c>
      <c r="K2093" s="57">
        <f t="shared" si="638"/>
        <v>0</v>
      </c>
      <c r="L2093" s="57">
        <f>IF(I2093&lt;=0,0,MIN(SetUp!$B$50*I2093^SetUp!$B$55,I2093))</f>
        <v>3.5206277424871851E-3</v>
      </c>
      <c r="M2093" s="57">
        <f t="shared" si="639"/>
        <v>0.34429921427321819</v>
      </c>
      <c r="N2093" s="57">
        <f>IF(SetUp!$B$62=0,X2093,(B2093-E2093)*(1-(H2093/SetUp!$B$66/SetUp!$B$56)))</f>
        <v>0</v>
      </c>
      <c r="O2093" s="57">
        <f>K2093*SetUp!$B$65</f>
        <v>0</v>
      </c>
      <c r="P2093" s="57">
        <f>MIN(SetUp!$B$54*L2093^SetUp!$B$51,L2093)</f>
        <v>1.9892054252670702E-3</v>
      </c>
      <c r="Q2093" s="57">
        <f t="shared" si="640"/>
        <v>0</v>
      </c>
      <c r="R2093" s="57">
        <f>IF((H2093+N2093-O2093)&gt;SetUp!$B$56,T2092+H2093+N2093-O2093-SetUp!$B$56,T2092)</f>
        <v>0</v>
      </c>
      <c r="S2093" s="57">
        <f>R2093*SetUp!$B$65</f>
        <v>0</v>
      </c>
      <c r="T2093" s="57">
        <f>IF((R2093-S2093)&lt;SetUp!$B$53,R2093-S2093,SetUp!$B$53)</f>
        <v>0</v>
      </c>
      <c r="U2093" s="57">
        <f t="shared" si="641"/>
        <v>0.34429921427321819</v>
      </c>
      <c r="V2093" s="57">
        <f>(L2093-P2093)/1000*SetUp!$B$13*1000000/SetUp!$B$48</f>
        <v>8.7103753115615121E-2</v>
      </c>
      <c r="W2093" s="57">
        <f t="shared" si="652"/>
        <v>-1.0711917464156784E-16</v>
      </c>
      <c r="X2093" s="57">
        <f>MAX((SetUp!$B$56*(1-($H2093/SetUp!$B$56)^2)*TANH(($B2093-$D2093)/SetUp!$B$56))/(1+$H2093/SetUp!$B$56*TANH(($B2093-$D2093)/SetUp!$B$56)),0)</f>
        <v>0</v>
      </c>
      <c r="AP2093" s="64">
        <v>29703</v>
      </c>
      <c r="AQ2093" s="55">
        <v>4</v>
      </c>
      <c r="AR2093" s="55">
        <v>118</v>
      </c>
      <c r="AS2093" s="66">
        <f t="shared" si="642"/>
        <v>1.48</v>
      </c>
      <c r="AT2093" s="66">
        <f t="shared" si="643"/>
        <v>4.0095222158899677</v>
      </c>
      <c r="AU2093" s="55" t="str">
        <f>IF(OR($AP2093&lt;SetUp!$B$97,$AP2093&gt;SetUp!$B$98),"Não","Sim")</f>
        <v>Não</v>
      </c>
      <c r="AV2093" s="68">
        <f t="shared" si="644"/>
        <v>1.2165525060596438</v>
      </c>
      <c r="AW2093" s="68">
        <f t="shared" si="645"/>
        <v>2.0023791388970191</v>
      </c>
      <c r="AX2093" s="68">
        <f t="shared" si="646"/>
        <v>0.17026171539495738</v>
      </c>
      <c r="AY2093" s="68">
        <f t="shared" si="647"/>
        <v>0.60309262415008957</v>
      </c>
      <c r="AZ2093" s="68">
        <f t="shared" si="648"/>
        <v>2.5295222158899677</v>
      </c>
      <c r="BA2093" s="68">
        <f t="shared" si="649"/>
        <v>0.78582663283737531</v>
      </c>
      <c r="BB2093" s="68">
        <f t="shared" si="650"/>
        <v>0.43283090875513219</v>
      </c>
    </row>
    <row r="2094" spans="1:54" x14ac:dyDescent="0.3">
      <c r="A2094" s="64">
        <v>28756</v>
      </c>
      <c r="B2094" s="57">
        <v>3.028</v>
      </c>
      <c r="C2094" s="57">
        <v>0</v>
      </c>
      <c r="D2094" s="57">
        <v>4.7469999999999999</v>
      </c>
      <c r="E2094" s="57">
        <f t="shared" si="635"/>
        <v>3.028</v>
      </c>
      <c r="F2094" s="57">
        <f t="shared" si="636"/>
        <v>1.7189999999999999</v>
      </c>
      <c r="G2094" s="57">
        <f t="shared" si="637"/>
        <v>0</v>
      </c>
      <c r="H2094" s="57">
        <f>IF(Q2093&gt;SetUp!$B$56,SetUp!$B$56,Q2093)</f>
        <v>0</v>
      </c>
      <c r="I2094" s="57">
        <f t="shared" si="651"/>
        <v>0.34429921427321819</v>
      </c>
      <c r="J2094" s="57">
        <f>MIN(F2094,H2094,(1-EXP(-SetUp!$B$52*H2094/SetUp!$B$56))*F2094)</f>
        <v>0</v>
      </c>
      <c r="K2094" s="57">
        <f t="shared" si="638"/>
        <v>0</v>
      </c>
      <c r="L2094" s="57">
        <f>IF(I2094&lt;=0,0,MIN(SetUp!$B$50*I2094^SetUp!$B$55,I2094))</f>
        <v>3.4614354492839743E-3</v>
      </c>
      <c r="M2094" s="57">
        <f t="shared" si="639"/>
        <v>0.34083777882393423</v>
      </c>
      <c r="N2094" s="57">
        <f>IF(SetUp!$B$62=0,X2094,(B2094-E2094)*(1-(H2094/SetUp!$B$66/SetUp!$B$56)))</f>
        <v>0</v>
      </c>
      <c r="O2094" s="57">
        <f>K2094*SetUp!$B$65</f>
        <v>0</v>
      </c>
      <c r="P2094" s="57">
        <f>MIN(SetUp!$B$54*L2094^SetUp!$B$51,L2094)</f>
        <v>1.9563251528799106E-3</v>
      </c>
      <c r="Q2094" s="57">
        <f t="shared" si="640"/>
        <v>0</v>
      </c>
      <c r="R2094" s="57">
        <f>IF((H2094+N2094-O2094)&gt;SetUp!$B$56,T2093+H2094+N2094-O2094-SetUp!$B$56,T2093)</f>
        <v>0</v>
      </c>
      <c r="S2094" s="57">
        <f>R2094*SetUp!$B$65</f>
        <v>0</v>
      </c>
      <c r="T2094" s="57">
        <f>IF((R2094-S2094)&lt;SetUp!$B$53,R2094-S2094,SetUp!$B$53)</f>
        <v>0</v>
      </c>
      <c r="U2094" s="57">
        <f t="shared" si="641"/>
        <v>0.34083777882393423</v>
      </c>
      <c r="V2094" s="57">
        <f>(L2094-P2094)/1000*SetUp!$B$13*1000000/SetUp!$B$48</f>
        <v>8.5607186336247199E-2</v>
      </c>
      <c r="W2094" s="57">
        <f t="shared" si="652"/>
        <v>7.3725747729014302E-17</v>
      </c>
      <c r="X2094" s="57">
        <f>MAX((SetUp!$B$56*(1-($H2094/SetUp!$B$56)^2)*TANH(($B2094-$D2094)/SetUp!$B$56))/(1+$H2094/SetUp!$B$56*TANH(($B2094-$D2094)/SetUp!$B$56)),0)</f>
        <v>0</v>
      </c>
      <c r="AP2094" s="64">
        <v>29704</v>
      </c>
      <c r="AQ2094" s="55">
        <v>4</v>
      </c>
      <c r="AR2094" s="55">
        <v>119</v>
      </c>
      <c r="AS2094" s="66">
        <f t="shared" si="642"/>
        <v>1.385</v>
      </c>
      <c r="AT2094" s="66">
        <f t="shared" si="643"/>
        <v>3.7052242197129162</v>
      </c>
      <c r="AU2094" s="55" t="str">
        <f>IF(OR($AP2094&lt;SetUp!$B$97,$AP2094&gt;SetUp!$B$98),"Não","Sim")</f>
        <v>Não</v>
      </c>
      <c r="AV2094" s="68">
        <f t="shared" si="644"/>
        <v>1.1768602295939821</v>
      </c>
      <c r="AW2094" s="68">
        <f t="shared" si="645"/>
        <v>1.9248958984092921</v>
      </c>
      <c r="AX2094" s="68">
        <f t="shared" si="646"/>
        <v>0.14144977340046735</v>
      </c>
      <c r="AY2094" s="68">
        <f t="shared" si="647"/>
        <v>0.56881449421484043</v>
      </c>
      <c r="AZ2094" s="68">
        <f t="shared" si="648"/>
        <v>2.3202242197129159</v>
      </c>
      <c r="BA2094" s="68">
        <f t="shared" si="649"/>
        <v>0.74803566881531003</v>
      </c>
      <c r="BB2094" s="68">
        <f t="shared" si="650"/>
        <v>0.42736472081437304</v>
      </c>
    </row>
    <row r="2095" spans="1:54" x14ac:dyDescent="0.3">
      <c r="A2095" s="64">
        <v>28757</v>
      </c>
      <c r="B2095" s="57">
        <v>6.0810000000000004</v>
      </c>
      <c r="C2095" s="57">
        <v>0</v>
      </c>
      <c r="D2095" s="57">
        <v>4.7469999999999999</v>
      </c>
      <c r="E2095" s="57">
        <f t="shared" si="635"/>
        <v>4.7469999999999999</v>
      </c>
      <c r="F2095" s="57">
        <f t="shared" si="636"/>
        <v>0</v>
      </c>
      <c r="G2095" s="57">
        <f t="shared" si="637"/>
        <v>1.9315716341683498E-4</v>
      </c>
      <c r="H2095" s="57">
        <f>IF(Q2094&gt;SetUp!$B$56,SetUp!$B$56,Q2094)</f>
        <v>0</v>
      </c>
      <c r="I2095" s="57">
        <f t="shared" si="651"/>
        <v>0.34103093598735107</v>
      </c>
      <c r="J2095" s="57">
        <f>MIN(F2095,H2095,(1-EXP(-SetUp!$B$52*H2095/SetUp!$B$56))*F2095)</f>
        <v>0</v>
      </c>
      <c r="K2095" s="57">
        <f t="shared" si="638"/>
        <v>0</v>
      </c>
      <c r="L2095" s="57">
        <f>IF(I2095&lt;=0,0,MIN(SetUp!$B$50*I2095^SetUp!$B$55,I2095))</f>
        <v>3.4068458182919411E-3</v>
      </c>
      <c r="M2095" s="57">
        <f t="shared" si="639"/>
        <v>0.33762409016905914</v>
      </c>
      <c r="N2095" s="57">
        <f>IF(SetUp!$B$62=0,X2095,(B2095-E2095)*(1-(H2095/SetUp!$B$66/SetUp!$B$56)))</f>
        <v>1.3338068428365837</v>
      </c>
      <c r="O2095" s="57">
        <f>K2095*SetUp!$B$65</f>
        <v>0</v>
      </c>
      <c r="P2095" s="57">
        <f>MIN(SetUp!$B$54*L2095^SetUp!$B$51,L2095)</f>
        <v>1.925993101647816E-3</v>
      </c>
      <c r="Q2095" s="57">
        <f t="shared" si="640"/>
        <v>1.3338068428365837</v>
      </c>
      <c r="R2095" s="57">
        <f>IF((H2095+N2095-O2095)&gt;SetUp!$B$56,T2094+H2095+N2095-O2095-SetUp!$B$56,T2094)</f>
        <v>0</v>
      </c>
      <c r="S2095" s="57">
        <f>R2095*SetUp!$B$65</f>
        <v>0</v>
      </c>
      <c r="T2095" s="57">
        <f>IF((R2095-S2095)&lt;SetUp!$B$53,R2095-S2095,SetUp!$B$53)</f>
        <v>0</v>
      </c>
      <c r="U2095" s="57">
        <f t="shared" si="641"/>
        <v>0.33762409016905914</v>
      </c>
      <c r="V2095" s="57">
        <f>(L2095-P2095)/1000*SetUp!$B$13*1000000/SetUp!$B$48</f>
        <v>8.4227471404034721E-2</v>
      </c>
      <c r="W2095" s="57">
        <f t="shared" si="652"/>
        <v>7.0689981646054889E-17</v>
      </c>
      <c r="X2095" s="57">
        <f>MAX((SetUp!$B$56*(1-($H2095/SetUp!$B$56)^2)*TANH(($B2095-$D2095)/SetUp!$B$56))/(1+$H2095/SetUp!$B$56*TANH(($B2095-$D2095)/SetUp!$B$56)),0)</f>
        <v>1.3338068428365837</v>
      </c>
      <c r="AP2095" s="64">
        <v>29705</v>
      </c>
      <c r="AQ2095" s="55">
        <v>4</v>
      </c>
      <c r="AR2095" s="55">
        <v>120</v>
      </c>
      <c r="AS2095" s="66">
        <f t="shared" si="642"/>
        <v>1.2949999999999999</v>
      </c>
      <c r="AT2095" s="66">
        <f t="shared" si="643"/>
        <v>3.4324486700638852</v>
      </c>
      <c r="AU2095" s="55" t="str">
        <f>IF(OR($AP2095&lt;SetUp!$B$97,$AP2095&gt;SetUp!$B$98),"Não","Sim")</f>
        <v>Não</v>
      </c>
      <c r="AV2095" s="68">
        <f t="shared" si="644"/>
        <v>1.1379806676741042</v>
      </c>
      <c r="AW2095" s="68">
        <f t="shared" si="645"/>
        <v>1.852686878580373</v>
      </c>
      <c r="AX2095" s="68">
        <f t="shared" si="646"/>
        <v>0.11226976841727061</v>
      </c>
      <c r="AY2095" s="68">
        <f t="shared" si="647"/>
        <v>0.5356040513786563</v>
      </c>
      <c r="AZ2095" s="68">
        <f t="shared" si="648"/>
        <v>2.1374486700638853</v>
      </c>
      <c r="BA2095" s="68">
        <f t="shared" si="649"/>
        <v>0.71470621090626874</v>
      </c>
      <c r="BB2095" s="68">
        <f t="shared" si="650"/>
        <v>0.4233342829613857</v>
      </c>
    </row>
    <row r="2096" spans="1:54" x14ac:dyDescent="0.3">
      <c r="A2096" s="64">
        <v>28758</v>
      </c>
      <c r="B2096" s="57">
        <v>0.19600000000000001</v>
      </c>
      <c r="C2096" s="57">
        <v>0</v>
      </c>
      <c r="D2096" s="57">
        <v>4.7469999999999999</v>
      </c>
      <c r="E2096" s="57">
        <f t="shared" si="635"/>
        <v>0.19600000000000001</v>
      </c>
      <c r="F2096" s="57">
        <f t="shared" si="636"/>
        <v>4.5510000000000002</v>
      </c>
      <c r="G2096" s="57">
        <f t="shared" si="637"/>
        <v>0</v>
      </c>
      <c r="H2096" s="57">
        <f>IF(Q2095&gt;SetUp!$B$56,SetUp!$B$56,Q2095)</f>
        <v>1.3338068428365837</v>
      </c>
      <c r="I2096" s="57">
        <f t="shared" si="651"/>
        <v>0.33762409016905914</v>
      </c>
      <c r="J2096" s="57">
        <f>MIN(F2096,H2096,(1-EXP(-SetUp!$B$52*H2096/SetUp!$B$56))*F2096)</f>
        <v>0.85615106535690721</v>
      </c>
      <c r="K2096" s="57">
        <f t="shared" si="638"/>
        <v>0.47765577747967647</v>
      </c>
      <c r="L2096" s="57">
        <f>IF(I2096&lt;=0,0,MIN(SetUp!$B$50*I2096^SetUp!$B$55,I2096))</f>
        <v>3.3503118170407219E-3</v>
      </c>
      <c r="M2096" s="57">
        <f t="shared" si="639"/>
        <v>0.33427377835201844</v>
      </c>
      <c r="N2096" s="57">
        <f>IF(SetUp!$B$62=0,X2096,(B2096-E2096)*(1-(H2096/SetUp!$B$66/SetUp!$B$56)))</f>
        <v>0</v>
      </c>
      <c r="O2096" s="57">
        <f>K2096*SetUp!$B$65</f>
        <v>0</v>
      </c>
      <c r="P2096" s="57">
        <f>MIN(SetUp!$B$54*L2096^SetUp!$B$51,L2096)</f>
        <v>1.8945719667123448E-3</v>
      </c>
      <c r="Q2096" s="57">
        <f t="shared" si="640"/>
        <v>0.47765577747967647</v>
      </c>
      <c r="R2096" s="57">
        <f>IF((H2096+N2096-O2096)&gt;SetUp!$B$56,T2095+H2096+N2096-O2096-SetUp!$B$56,T2095)</f>
        <v>0</v>
      </c>
      <c r="S2096" s="57">
        <f>R2096*SetUp!$B$65</f>
        <v>0</v>
      </c>
      <c r="T2096" s="57">
        <f>IF((R2096-S2096)&lt;SetUp!$B$53,R2096-S2096,SetUp!$B$53)</f>
        <v>0</v>
      </c>
      <c r="U2096" s="57">
        <f t="shared" si="641"/>
        <v>0.33427377835201844</v>
      </c>
      <c r="V2096" s="57">
        <f>(L2096-P2096)/1000*SetUp!$B$13*1000000/SetUp!$B$48</f>
        <v>8.2799109754216893E-2</v>
      </c>
      <c r="W2096" s="57">
        <f t="shared" si="652"/>
        <v>1.4311468676808659E-17</v>
      </c>
      <c r="X2096" s="57">
        <f>MAX((SetUp!$B$56*(1-($H2096/SetUp!$B$56)^2)*TANH(($B2096-$D2096)/SetUp!$B$56))/(1+$H2096/SetUp!$B$56*TANH(($B2096-$D2096)/SetUp!$B$56)),0)</f>
        <v>0</v>
      </c>
      <c r="AP2096" s="64">
        <v>29706</v>
      </c>
      <c r="AQ2096" s="55">
        <v>4</v>
      </c>
      <c r="AR2096" s="55">
        <v>121</v>
      </c>
      <c r="AS2096" s="66">
        <f t="shared" si="642"/>
        <v>1.048</v>
      </c>
      <c r="AT2096" s="66">
        <f t="shared" si="643"/>
        <v>3.1870989865724186</v>
      </c>
      <c r="AU2096" s="55" t="str">
        <f>IF(OR($AP2096&lt;SetUp!$B$97,$AP2096&gt;SetUp!$B$98),"Não","Sim")</f>
        <v>Não</v>
      </c>
      <c r="AV2096" s="68">
        <f t="shared" si="644"/>
        <v>1.0237187113655781</v>
      </c>
      <c r="AW2096" s="68">
        <f t="shared" si="645"/>
        <v>1.7852447973800172</v>
      </c>
      <c r="AX2096" s="68">
        <f t="shared" si="646"/>
        <v>2.0361282647707864E-2</v>
      </c>
      <c r="AY2096" s="68">
        <f t="shared" si="647"/>
        <v>0.50339555222634791</v>
      </c>
      <c r="AZ2096" s="68">
        <f t="shared" si="648"/>
        <v>2.1390989865724186</v>
      </c>
      <c r="BA2096" s="68">
        <f t="shared" si="649"/>
        <v>0.76152608601443905</v>
      </c>
      <c r="BB2096" s="68">
        <f t="shared" si="650"/>
        <v>0.48303426957864004</v>
      </c>
    </row>
    <row r="2097" spans="1:54" x14ac:dyDescent="0.3">
      <c r="A2097" s="64">
        <v>28759</v>
      </c>
      <c r="B2097" s="57">
        <v>0.42599999999999999</v>
      </c>
      <c r="C2097" s="57">
        <v>0</v>
      </c>
      <c r="D2097" s="57">
        <v>4.7469999999999999</v>
      </c>
      <c r="E2097" s="57">
        <f t="shared" si="635"/>
        <v>0.42599999999999999</v>
      </c>
      <c r="F2097" s="57">
        <f t="shared" si="636"/>
        <v>4.3209999999999997</v>
      </c>
      <c r="G2097" s="57">
        <f t="shared" si="637"/>
        <v>0</v>
      </c>
      <c r="H2097" s="57">
        <f>IF(Q2096&gt;SetUp!$B$56,SetUp!$B$56,Q2096)</f>
        <v>0.47765577747967647</v>
      </c>
      <c r="I2097" s="57">
        <f t="shared" si="651"/>
        <v>0.33427377835201844</v>
      </c>
      <c r="J2097" s="57">
        <f>MIN(F2097,H2097,(1-EXP(-SetUp!$B$52*H2097/SetUp!$B$56))*F2097)</f>
        <v>0.31075177171288754</v>
      </c>
      <c r="K2097" s="57">
        <f t="shared" si="638"/>
        <v>0.16690400576678893</v>
      </c>
      <c r="L2097" s="57">
        <f>IF(I2097&lt;=0,0,MIN(SetUp!$B$50*I2097^SetUp!$B$55,I2097))</f>
        <v>3.2950856025829051E-3</v>
      </c>
      <c r="M2097" s="57">
        <f t="shared" si="639"/>
        <v>0.33097869274943553</v>
      </c>
      <c r="N2097" s="57">
        <f>IF(SetUp!$B$62=0,X2097,(B2097-E2097)*(1-(H2097/SetUp!$B$66/SetUp!$B$56)))</f>
        <v>0</v>
      </c>
      <c r="O2097" s="57">
        <f>K2097*SetUp!$B$65</f>
        <v>0</v>
      </c>
      <c r="P2097" s="57">
        <f>MIN(SetUp!$B$54*L2097^SetUp!$B$51,L2097)</f>
        <v>1.8638689791725109E-3</v>
      </c>
      <c r="Q2097" s="57">
        <f t="shared" si="640"/>
        <v>0.16690400576678893</v>
      </c>
      <c r="R2097" s="57">
        <f>IF((H2097+N2097-O2097)&gt;SetUp!$B$56,T2096+H2097+N2097-O2097-SetUp!$B$56,T2096)</f>
        <v>0</v>
      </c>
      <c r="S2097" s="57">
        <f>R2097*SetUp!$B$65</f>
        <v>0</v>
      </c>
      <c r="T2097" s="57">
        <f>IF((R2097-S2097)&lt;SetUp!$B$53,R2097-S2097,SetUp!$B$53)</f>
        <v>0</v>
      </c>
      <c r="U2097" s="57">
        <f t="shared" si="641"/>
        <v>0.33097869274943553</v>
      </c>
      <c r="V2097" s="57">
        <f>(L2097-P2097)/1000*SetUp!$B$13*1000000/SetUp!$B$48</f>
        <v>8.1404285427156262E-2</v>
      </c>
      <c r="W2097" s="57">
        <f t="shared" si="652"/>
        <v>5.7245874707234634E-17</v>
      </c>
      <c r="X2097" s="57">
        <f>MAX((SetUp!$B$56*(1-($H2097/SetUp!$B$56)^2)*TANH(($B2097-$D2097)/SetUp!$B$56))/(1+$H2097/SetUp!$B$56*TANH(($B2097-$D2097)/SetUp!$B$56)),0)</f>
        <v>0</v>
      </c>
      <c r="AP2097" s="64">
        <v>29707</v>
      </c>
      <c r="AQ2097" s="55">
        <v>5</v>
      </c>
      <c r="AR2097" s="55">
        <v>122</v>
      </c>
      <c r="AS2097" s="66">
        <f t="shared" si="642"/>
        <v>0.90200000000000002</v>
      </c>
      <c r="AT2097" s="66">
        <f t="shared" si="643"/>
        <v>2.9657136336503687</v>
      </c>
      <c r="AU2097" s="55" t="str">
        <f>IF(OR($AP2097&lt;SetUp!$B$97,$AP2097&gt;SetUp!$B$98),"Não","Sim")</f>
        <v>Não</v>
      </c>
      <c r="AV2097" s="68">
        <f t="shared" si="644"/>
        <v>0.94973680564670127</v>
      </c>
      <c r="AW2097" s="68">
        <f t="shared" si="645"/>
        <v>1.7221247439283742</v>
      </c>
      <c r="AX2097" s="68">
        <f t="shared" si="646"/>
        <v>-4.4793462458058257E-2</v>
      </c>
      <c r="AY2097" s="68">
        <f t="shared" si="647"/>
        <v>0.47212921367495025</v>
      </c>
      <c r="AZ2097" s="68">
        <f t="shared" si="648"/>
        <v>2.0637136336503685</v>
      </c>
      <c r="BA2097" s="68">
        <f t="shared" si="649"/>
        <v>0.77238793828167296</v>
      </c>
      <c r="BB2097" s="68">
        <f t="shared" si="650"/>
        <v>0.51692267613300846</v>
      </c>
    </row>
    <row r="2098" spans="1:54" x14ac:dyDescent="0.3">
      <c r="A2098" s="64">
        <v>28760</v>
      </c>
      <c r="B2098" s="57">
        <v>0.24099999999999999</v>
      </c>
      <c r="C2098" s="57">
        <v>0</v>
      </c>
      <c r="D2098" s="57">
        <v>4.7469999999999999</v>
      </c>
      <c r="E2098" s="57">
        <f t="shared" si="635"/>
        <v>0.24099999999999999</v>
      </c>
      <c r="F2098" s="57">
        <f t="shared" si="636"/>
        <v>4.5060000000000002</v>
      </c>
      <c r="G2098" s="57">
        <f t="shared" si="637"/>
        <v>0</v>
      </c>
      <c r="H2098" s="57">
        <f>IF(Q2097&gt;SetUp!$B$56,SetUp!$B$56,Q2097)</f>
        <v>0.16690400576678893</v>
      </c>
      <c r="I2098" s="57">
        <f t="shared" si="651"/>
        <v>0.33097869274943553</v>
      </c>
      <c r="J2098" s="57">
        <f>MIN(F2098,H2098,(1-EXP(-SetUp!$B$52*H2098/SetUp!$B$56))*F2098)</f>
        <v>0.11599181693618012</v>
      </c>
      <c r="K2098" s="57">
        <f t="shared" si="638"/>
        <v>5.0912188830608815E-2</v>
      </c>
      <c r="L2098" s="57">
        <f>IF(I2098&lt;=0,0,MIN(SetUp!$B$50*I2098^SetUp!$B$55,I2098))</f>
        <v>3.2411284642845303E-3</v>
      </c>
      <c r="M2098" s="57">
        <f t="shared" si="639"/>
        <v>0.327737564285151</v>
      </c>
      <c r="N2098" s="57">
        <f>IF(SetUp!$B$62=0,X2098,(B2098-E2098)*(1-(H2098/SetUp!$B$66/SetUp!$B$56)))</f>
        <v>0</v>
      </c>
      <c r="O2098" s="57">
        <f>K2098*SetUp!$B$65</f>
        <v>0</v>
      </c>
      <c r="P2098" s="57">
        <f>MIN(SetUp!$B$54*L2098^SetUp!$B$51,L2098)</f>
        <v>1.8338630787429024E-3</v>
      </c>
      <c r="Q2098" s="57">
        <f t="shared" si="640"/>
        <v>5.0912188830608815E-2</v>
      </c>
      <c r="R2098" s="57">
        <f>IF((H2098+N2098-O2098)&gt;SetUp!$B$56,T2097+H2098+N2098-O2098-SetUp!$B$56,T2097)</f>
        <v>0</v>
      </c>
      <c r="S2098" s="57">
        <f>R2098*SetUp!$B$65</f>
        <v>0</v>
      </c>
      <c r="T2098" s="57">
        <f>IF((R2098-S2098)&lt;SetUp!$B$53,R2098-S2098,SetUp!$B$53)</f>
        <v>0</v>
      </c>
      <c r="U2098" s="57">
        <f t="shared" si="641"/>
        <v>0.327737564285151</v>
      </c>
      <c r="V2098" s="57">
        <f>(L2098-P2098)/1000*SetUp!$B$13*1000000/SetUp!$B$48</f>
        <v>8.0041994511923023E-2</v>
      </c>
      <c r="W2098" s="57">
        <f t="shared" si="652"/>
        <v>6.9388939039072284E-18</v>
      </c>
      <c r="X2098" s="57">
        <f>MAX((SetUp!$B$56*(1-($H2098/SetUp!$B$56)^2)*TANH(($B2098-$D2098)/SetUp!$B$56))/(1+$H2098/SetUp!$B$56*TANH(($B2098-$D2098)/SetUp!$B$56)),0)</f>
        <v>0</v>
      </c>
      <c r="AP2098" s="64">
        <v>29708</v>
      </c>
      <c r="AQ2098" s="55">
        <v>5</v>
      </c>
      <c r="AR2098" s="55">
        <v>123</v>
      </c>
      <c r="AS2098" s="66">
        <f t="shared" si="642"/>
        <v>0.83399999999999996</v>
      </c>
      <c r="AT2098" s="66">
        <f t="shared" si="643"/>
        <v>2.765352557745135</v>
      </c>
      <c r="AU2098" s="55" t="str">
        <f>IF(OR($AP2098&lt;SetUp!$B$97,$AP2098&gt;SetUp!$B$98),"Não","Sim")</f>
        <v>Não</v>
      </c>
      <c r="AV2098" s="68">
        <f t="shared" si="644"/>
        <v>0.91323600454646991</v>
      </c>
      <c r="AW2098" s="68">
        <f t="shared" si="645"/>
        <v>1.6629349228833745</v>
      </c>
      <c r="AX2098" s="68">
        <f t="shared" si="646"/>
        <v>-7.8833949362261305E-2</v>
      </c>
      <c r="AY2098" s="68">
        <f t="shared" si="647"/>
        <v>0.4417505078369281</v>
      </c>
      <c r="AZ2098" s="68">
        <f t="shared" si="648"/>
        <v>1.9313525577451349</v>
      </c>
      <c r="BA2098" s="68">
        <f t="shared" si="649"/>
        <v>0.74969891833690461</v>
      </c>
      <c r="BB2098" s="68">
        <f t="shared" si="650"/>
        <v>0.52058445719918944</v>
      </c>
    </row>
    <row r="2099" spans="1:54" x14ac:dyDescent="0.3">
      <c r="A2099" s="64">
        <v>28761</v>
      </c>
      <c r="B2099" s="57">
        <v>4.7E-2</v>
      </c>
      <c r="C2099" s="57">
        <v>0</v>
      </c>
      <c r="D2099" s="57">
        <v>4.7469999999999999</v>
      </c>
      <c r="E2099" s="57">
        <f t="shared" si="635"/>
        <v>4.7E-2</v>
      </c>
      <c r="F2099" s="57">
        <f t="shared" si="636"/>
        <v>4.7</v>
      </c>
      <c r="G2099" s="57">
        <f t="shared" si="637"/>
        <v>0</v>
      </c>
      <c r="H2099" s="57">
        <f>IF(Q2098&gt;SetUp!$B$56,SetUp!$B$56,Q2098)</f>
        <v>5.0912188830608815E-2</v>
      </c>
      <c r="I2099" s="57">
        <f t="shared" si="651"/>
        <v>0.327737564285151</v>
      </c>
      <c r="J2099" s="57">
        <f>MIN(F2099,H2099,(1-EXP(-SetUp!$B$52*H2099/SetUp!$B$56))*F2099)</f>
        <v>3.7240318368637386E-2</v>
      </c>
      <c r="K2099" s="57">
        <f t="shared" si="638"/>
        <v>1.3671870461971429E-2</v>
      </c>
      <c r="L2099" s="57">
        <f>IF(I2099&lt;=0,0,MIN(SetUp!$B$50*I2099^SetUp!$B$55,I2099))</f>
        <v>3.1884030848636229E-3</v>
      </c>
      <c r="M2099" s="57">
        <f t="shared" si="639"/>
        <v>0.32454916120028737</v>
      </c>
      <c r="N2099" s="57">
        <f>IF(SetUp!$B$62=0,X2099,(B2099-E2099)*(1-(H2099/SetUp!$B$66/SetUp!$B$56)))</f>
        <v>0</v>
      </c>
      <c r="O2099" s="57">
        <f>K2099*SetUp!$B$65</f>
        <v>0</v>
      </c>
      <c r="P2099" s="57">
        <f>MIN(SetUp!$B$54*L2099^SetUp!$B$51,L2099)</f>
        <v>1.8045339574701608E-3</v>
      </c>
      <c r="Q2099" s="57">
        <f t="shared" si="640"/>
        <v>1.3671870461971429E-2</v>
      </c>
      <c r="R2099" s="57">
        <f>IF((H2099+N2099-O2099)&gt;SetUp!$B$56,T2098+H2099+N2099-O2099-SetUp!$B$56,T2098)</f>
        <v>0</v>
      </c>
      <c r="S2099" s="57">
        <f>R2099*SetUp!$B$65</f>
        <v>0</v>
      </c>
      <c r="T2099" s="57">
        <f>IF((R2099-S2099)&lt;SetUp!$B$53,R2099-S2099,SetUp!$B$53)</f>
        <v>0</v>
      </c>
      <c r="U2099" s="57">
        <f t="shared" si="641"/>
        <v>0.32454916120028737</v>
      </c>
      <c r="V2099" s="57">
        <f>(L2099-P2099)/1000*SetUp!$B$13*1000000/SetUp!$B$48</f>
        <v>7.871126955731593E-2</v>
      </c>
      <c r="W2099" s="57">
        <f t="shared" si="652"/>
        <v>-6.5052130349130266E-18</v>
      </c>
      <c r="X2099" s="57">
        <f>MAX((SetUp!$B$56*(1-($H2099/SetUp!$B$56)^2)*TANH(($B2099-$D2099)/SetUp!$B$56))/(1+$H2099/SetUp!$B$56*TANH(($B2099-$D2099)/SetUp!$B$56)),0)</f>
        <v>0</v>
      </c>
      <c r="AP2099" s="64">
        <v>29709</v>
      </c>
      <c r="AQ2099" s="55">
        <v>5</v>
      </c>
      <c r="AR2099" s="55">
        <v>124</v>
      </c>
      <c r="AS2099" s="66">
        <f t="shared" si="642"/>
        <v>0.77</v>
      </c>
      <c r="AT2099" s="66">
        <f t="shared" si="643"/>
        <v>2.5835065014440191</v>
      </c>
      <c r="AU2099" s="55" t="str">
        <f>IF(OR($AP2099&lt;SetUp!$B$97,$AP2099&gt;SetUp!$B$98),"Não","Sim")</f>
        <v>Não</v>
      </c>
      <c r="AV2099" s="68">
        <f t="shared" si="644"/>
        <v>0.87749643873921224</v>
      </c>
      <c r="AW2099" s="68">
        <f t="shared" si="645"/>
        <v>1.6073289960191781</v>
      </c>
      <c r="AX2099" s="68">
        <f t="shared" si="646"/>
        <v>-0.11350927482751812</v>
      </c>
      <c r="AY2099" s="68">
        <f t="shared" si="647"/>
        <v>0.41220955879350912</v>
      </c>
      <c r="AZ2099" s="68">
        <f t="shared" si="648"/>
        <v>1.813506501444019</v>
      </c>
      <c r="BA2099" s="68">
        <f t="shared" si="649"/>
        <v>0.72983255727996588</v>
      </c>
      <c r="BB2099" s="68">
        <f t="shared" si="650"/>
        <v>0.52571883362102723</v>
      </c>
    </row>
    <row r="2100" spans="1:54" x14ac:dyDescent="0.3">
      <c r="A2100" s="64">
        <v>28762</v>
      </c>
      <c r="B2100" s="57">
        <v>0.45700000000000002</v>
      </c>
      <c r="C2100" s="57">
        <v>0</v>
      </c>
      <c r="D2100" s="57">
        <v>4.7469999999999999</v>
      </c>
      <c r="E2100" s="57">
        <f t="shared" si="635"/>
        <v>0.45700000000000002</v>
      </c>
      <c r="F2100" s="57">
        <f t="shared" si="636"/>
        <v>4.29</v>
      </c>
      <c r="G2100" s="57">
        <f t="shared" si="637"/>
        <v>0</v>
      </c>
      <c r="H2100" s="57">
        <f>IF(Q2099&gt;SetUp!$B$56,SetUp!$B$56,Q2099)</f>
        <v>1.3671870461971429E-2</v>
      </c>
      <c r="I2100" s="57">
        <f t="shared" si="651"/>
        <v>0.32454916120028737</v>
      </c>
      <c r="J2100" s="57">
        <f>MIN(F2100,H2100,(1-EXP(-SetUp!$B$52*H2100/SetUp!$B$56))*F2100)</f>
        <v>9.154643976172298E-3</v>
      </c>
      <c r="K2100" s="57">
        <f t="shared" si="638"/>
        <v>4.517226485799131E-3</v>
      </c>
      <c r="L2100" s="57">
        <f>IF(I2100&lt;=0,0,MIN(SetUp!$B$50*I2100^SetUp!$B$55,I2100))</f>
        <v>3.1368734814324517E-3</v>
      </c>
      <c r="M2100" s="57">
        <f t="shared" si="639"/>
        <v>0.32141228771885494</v>
      </c>
      <c r="N2100" s="57">
        <f>IF(SetUp!$B$62=0,X2100,(B2100-E2100)*(1-(H2100/SetUp!$B$66/SetUp!$B$56)))</f>
        <v>0</v>
      </c>
      <c r="O2100" s="57">
        <f>K2100*SetUp!$B$65</f>
        <v>0</v>
      </c>
      <c r="P2100" s="57">
        <f>MIN(SetUp!$B$54*L2100^SetUp!$B$51,L2100)</f>
        <v>1.7758620281008903E-3</v>
      </c>
      <c r="Q2100" s="57">
        <f t="shared" si="640"/>
        <v>4.517226485799131E-3</v>
      </c>
      <c r="R2100" s="57">
        <f>IF((H2100+N2100-O2100)&gt;SetUp!$B$56,T2099+H2100+N2100-O2100-SetUp!$B$56,T2099)</f>
        <v>0</v>
      </c>
      <c r="S2100" s="57">
        <f>R2100*SetUp!$B$65</f>
        <v>0</v>
      </c>
      <c r="T2100" s="57">
        <f>IF((R2100-S2100)&lt;SetUp!$B$53,R2100-S2100,SetUp!$B$53)</f>
        <v>0</v>
      </c>
      <c r="U2100" s="57">
        <f t="shared" si="641"/>
        <v>0.32141228771885494</v>
      </c>
      <c r="V2100" s="57">
        <f>(L2100-P2100)/1000*SetUp!$B$13*1000000/SetUp!$B$48</f>
        <v>7.7411178017642468E-2</v>
      </c>
      <c r="W2100" s="57">
        <f t="shared" si="652"/>
        <v>-1.1709383462843448E-17</v>
      </c>
      <c r="X2100" s="57">
        <f>MAX((SetUp!$B$56*(1-($H2100/SetUp!$B$56)^2)*TANH(($B2100-$D2100)/SetUp!$B$56))/(1+$H2100/SetUp!$B$56*TANH(($B2100-$D2100)/SetUp!$B$56)),0)</f>
        <v>0</v>
      </c>
      <c r="AP2100" s="64">
        <v>29710</v>
      </c>
      <c r="AQ2100" s="55">
        <v>5</v>
      </c>
      <c r="AR2100" s="55">
        <v>125</v>
      </c>
      <c r="AS2100" s="66">
        <f t="shared" si="642"/>
        <v>1.1259999999999999</v>
      </c>
      <c r="AT2100" s="66">
        <f t="shared" si="643"/>
        <v>2.4180240940835533</v>
      </c>
      <c r="AU2100" s="55" t="str">
        <f>IF(OR($AP2100&lt;SetUp!$B$97,$AP2100&gt;SetUp!$B$98),"Não","Sim")</f>
        <v>Não</v>
      </c>
      <c r="AV2100" s="68">
        <f t="shared" si="644"/>
        <v>1.0611314715905846</v>
      </c>
      <c r="AW2100" s="68">
        <f t="shared" si="645"/>
        <v>1.5549997087085108</v>
      </c>
      <c r="AX2100" s="68">
        <f t="shared" si="646"/>
        <v>5.1538390515327381E-2</v>
      </c>
      <c r="AY2100" s="68">
        <f t="shared" si="647"/>
        <v>0.38346062401664738</v>
      </c>
      <c r="AZ2100" s="68">
        <f t="shared" si="648"/>
        <v>1.2920240940835535</v>
      </c>
      <c r="BA2100" s="68">
        <f t="shared" si="649"/>
        <v>0.49386823711792616</v>
      </c>
      <c r="BB2100" s="68">
        <f t="shared" si="650"/>
        <v>0.33192223350132</v>
      </c>
    </row>
    <row r="2101" spans="1:54" x14ac:dyDescent="0.3">
      <c r="A2101" s="64">
        <v>28763</v>
      </c>
      <c r="B2101" s="57">
        <v>0.27900000000000003</v>
      </c>
      <c r="C2101" s="57">
        <v>0</v>
      </c>
      <c r="D2101" s="57">
        <v>4.7469999999999999</v>
      </c>
      <c r="E2101" s="57">
        <f t="shared" si="635"/>
        <v>0.27900000000000003</v>
      </c>
      <c r="F2101" s="57">
        <f t="shared" si="636"/>
        <v>4.468</v>
      </c>
      <c r="G2101" s="57">
        <f t="shared" si="637"/>
        <v>0</v>
      </c>
      <c r="H2101" s="57">
        <f>IF(Q2100&gt;SetUp!$B$56,SetUp!$B$56,Q2100)</f>
        <v>4.517226485799131E-3</v>
      </c>
      <c r="I2101" s="57">
        <f t="shared" si="651"/>
        <v>0.32141228771885494</v>
      </c>
      <c r="J2101" s="57">
        <f>MIN(F2101,H2101,(1-EXP(-SetUp!$B$52*H2101/SetUp!$B$56))*F2101)</f>
        <v>3.1524760744914906E-3</v>
      </c>
      <c r="K2101" s="57">
        <f t="shared" si="638"/>
        <v>1.3647504113076404E-3</v>
      </c>
      <c r="L2101" s="57">
        <f>IF(I2101&lt;=0,0,MIN(SetUp!$B$50*I2101^SetUp!$B$55,I2101))</f>
        <v>3.0865049494026926E-3</v>
      </c>
      <c r="M2101" s="57">
        <f t="shared" si="639"/>
        <v>0.31832578276945223</v>
      </c>
      <c r="N2101" s="57">
        <f>IF(SetUp!$B$62=0,X2101,(B2101-E2101)*(1-(H2101/SetUp!$B$66/SetUp!$B$56)))</f>
        <v>0</v>
      </c>
      <c r="O2101" s="57">
        <f>K2101*SetUp!$B$65</f>
        <v>0</v>
      </c>
      <c r="P2101" s="57">
        <f>MIN(SetUp!$B$54*L2101^SetUp!$B$51,L2101)</f>
        <v>1.747828393977188E-3</v>
      </c>
      <c r="Q2101" s="57">
        <f t="shared" si="640"/>
        <v>1.3647504113076404E-3</v>
      </c>
      <c r="R2101" s="57">
        <f>IF((H2101+N2101-O2101)&gt;SetUp!$B$56,T2100+H2101+N2101-O2101-SetUp!$B$56,T2100)</f>
        <v>0</v>
      </c>
      <c r="S2101" s="57">
        <f>R2101*SetUp!$B$65</f>
        <v>0</v>
      </c>
      <c r="T2101" s="57">
        <f>IF((R2101-S2101)&lt;SetUp!$B$53,R2101-S2101,SetUp!$B$53)</f>
        <v>0</v>
      </c>
      <c r="U2101" s="57">
        <f t="shared" si="641"/>
        <v>0.31832578276945223</v>
      </c>
      <c r="V2101" s="57">
        <f>(L2101-P2101)/1000*SetUp!$B$13*1000000/SetUp!$B$48</f>
        <v>7.6140820774447074E-2</v>
      </c>
      <c r="W2101" s="57">
        <f t="shared" si="652"/>
        <v>-1.3444106938820255E-17</v>
      </c>
      <c r="X2101" s="57">
        <f>MAX((SetUp!$B$56*(1-($H2101/SetUp!$B$56)^2)*TANH(($B2101-$D2101)/SetUp!$B$56))/(1+$H2101/SetUp!$B$56*TANH(($B2101-$D2101)/SetUp!$B$56)),0)</f>
        <v>0</v>
      </c>
      <c r="AP2101" s="64">
        <v>29711</v>
      </c>
      <c r="AQ2101" s="55">
        <v>5</v>
      </c>
      <c r="AR2101" s="55">
        <v>126</v>
      </c>
      <c r="AS2101" s="66">
        <f t="shared" si="642"/>
        <v>1.9</v>
      </c>
      <c r="AT2101" s="66">
        <f t="shared" si="643"/>
        <v>2.267052859929743</v>
      </c>
      <c r="AU2101" s="55" t="str">
        <f>IF(OR($AP2101&lt;SetUp!$B$97,$AP2101&gt;SetUp!$B$98),"Não","Sim")</f>
        <v>Não</v>
      </c>
      <c r="AV2101" s="68">
        <f t="shared" si="644"/>
        <v>1.3784048752090221</v>
      </c>
      <c r="AW2101" s="68">
        <f t="shared" si="645"/>
        <v>1.5056735568939712</v>
      </c>
      <c r="AX2101" s="68">
        <f t="shared" si="646"/>
        <v>0.27875360095282892</v>
      </c>
      <c r="AY2101" s="68">
        <f t="shared" si="647"/>
        <v>0.35546164650859163</v>
      </c>
      <c r="AZ2101" s="68">
        <f t="shared" si="648"/>
        <v>0.36705285992974312</v>
      </c>
      <c r="BA2101" s="68">
        <f t="shared" si="649"/>
        <v>0.12726868168494909</v>
      </c>
      <c r="BB2101" s="68">
        <f t="shared" si="650"/>
        <v>7.6708045555762716E-2</v>
      </c>
    </row>
    <row r="2102" spans="1:54" x14ac:dyDescent="0.3">
      <c r="A2102" s="64">
        <v>28764</v>
      </c>
      <c r="B2102" s="57">
        <v>7.6999999999999999E-2</v>
      </c>
      <c r="C2102" s="57">
        <v>0</v>
      </c>
      <c r="D2102" s="57">
        <v>5.2510000000000003</v>
      </c>
      <c r="E2102" s="57">
        <f t="shared" si="635"/>
        <v>7.6999999999999999E-2</v>
      </c>
      <c r="F2102" s="57">
        <f t="shared" si="636"/>
        <v>5.1740000000000004</v>
      </c>
      <c r="G2102" s="57">
        <f t="shared" si="637"/>
        <v>0</v>
      </c>
      <c r="H2102" s="57">
        <f>IF(Q2101&gt;SetUp!$B$56,SetUp!$B$56,Q2101)</f>
        <v>1.3647504113076404E-3</v>
      </c>
      <c r="I2102" s="57">
        <f t="shared" si="651"/>
        <v>0.31832578276945223</v>
      </c>
      <c r="J2102" s="57">
        <f>MIN(F2102,H2102,(1-EXP(-SetUp!$B$52*H2102/SetUp!$B$56))*F2102)</f>
        <v>1.1031977822713558E-3</v>
      </c>
      <c r="K2102" s="57">
        <f t="shared" si="638"/>
        <v>2.6155262903628461E-4</v>
      </c>
      <c r="L2102" s="57">
        <f>IF(I2102&lt;=0,0,MIN(SetUp!$B$50*I2102^SetUp!$B$55,I2102))</f>
        <v>3.0372640090968218E-3</v>
      </c>
      <c r="M2102" s="57">
        <f t="shared" si="639"/>
        <v>0.31528851876035541</v>
      </c>
      <c r="N2102" s="57">
        <f>IF(SetUp!$B$62=0,X2102,(B2102-E2102)*(1-(H2102/SetUp!$B$66/SetUp!$B$56)))</f>
        <v>0</v>
      </c>
      <c r="O2102" s="57">
        <f>K2102*SetUp!$B$65</f>
        <v>0</v>
      </c>
      <c r="P2102" s="57">
        <f>MIN(SetUp!$B$54*L2102^SetUp!$B$51,L2102)</f>
        <v>1.7204148203766084E-3</v>
      </c>
      <c r="Q2102" s="57">
        <f t="shared" si="640"/>
        <v>2.6155262903628461E-4</v>
      </c>
      <c r="R2102" s="57">
        <f>IF((H2102+N2102-O2102)&gt;SetUp!$B$56,T2101+H2102+N2102-O2102-SetUp!$B$56,T2101)</f>
        <v>0</v>
      </c>
      <c r="S2102" s="57">
        <f>R2102*SetUp!$B$65</f>
        <v>0</v>
      </c>
      <c r="T2102" s="57">
        <f>IF((R2102-S2102)&lt;SetUp!$B$53,R2102-S2102,SetUp!$B$53)</f>
        <v>0</v>
      </c>
      <c r="U2102" s="57">
        <f t="shared" si="641"/>
        <v>0.31528851876035541</v>
      </c>
      <c r="V2102" s="57">
        <f>(L2102-P2102)/1000*SetUp!$B$13*1000000/SetUp!$B$48</f>
        <v>7.4899330730007291E-2</v>
      </c>
      <c r="W2102" s="57">
        <f t="shared" si="652"/>
        <v>0</v>
      </c>
      <c r="X2102" s="57">
        <f>MAX((SetUp!$B$56*(1-($H2102/SetUp!$B$56)^2)*TANH(($B2102-$D2102)/SetUp!$B$56))/(1+$H2102/SetUp!$B$56*TANH(($B2102-$D2102)/SetUp!$B$56)),0)</f>
        <v>0</v>
      </c>
      <c r="AP2102" s="64">
        <v>29712</v>
      </c>
      <c r="AQ2102" s="55">
        <v>5</v>
      </c>
      <c r="AR2102" s="55">
        <v>127</v>
      </c>
      <c r="AS2102" s="66">
        <f t="shared" si="642"/>
        <v>1.788</v>
      </c>
      <c r="AT2102" s="66">
        <f t="shared" si="643"/>
        <v>2.1289912000877442</v>
      </c>
      <c r="AU2102" s="55" t="str">
        <f>IF(OR($AP2102&lt;SetUp!$B$97,$AP2102&gt;SetUp!$B$98),"Não","Sim")</f>
        <v>Não</v>
      </c>
      <c r="AV2102" s="68">
        <f t="shared" si="644"/>
        <v>1.3371611720357424</v>
      </c>
      <c r="AW2102" s="68">
        <f t="shared" si="645"/>
        <v>1.4591063018463541</v>
      </c>
      <c r="AX2102" s="68">
        <f t="shared" si="646"/>
        <v>0.25236751445989886</v>
      </c>
      <c r="AY2102" s="68">
        <f t="shared" si="647"/>
        <v>0.3281738663414544</v>
      </c>
      <c r="AZ2102" s="68">
        <f t="shared" si="648"/>
        <v>0.3409912000877442</v>
      </c>
      <c r="BA2102" s="68">
        <f t="shared" si="649"/>
        <v>0.12194512981061179</v>
      </c>
      <c r="BB2102" s="68">
        <f t="shared" si="650"/>
        <v>7.5806351881555545E-2</v>
      </c>
    </row>
    <row r="2103" spans="1:54" x14ac:dyDescent="0.3">
      <c r="A2103" s="64">
        <v>28765</v>
      </c>
      <c r="B2103" s="57">
        <v>0.223</v>
      </c>
      <c r="C2103" s="57">
        <v>0</v>
      </c>
      <c r="D2103" s="57">
        <v>5.2510000000000003</v>
      </c>
      <c r="E2103" s="57">
        <f t="shared" si="635"/>
        <v>0.223</v>
      </c>
      <c r="F2103" s="57">
        <f t="shared" si="636"/>
        <v>5.0280000000000005</v>
      </c>
      <c r="G2103" s="57">
        <f t="shared" si="637"/>
        <v>0</v>
      </c>
      <c r="H2103" s="57">
        <f>IF(Q2102&gt;SetUp!$B$56,SetUp!$B$56,Q2102)</f>
        <v>2.6155262903628461E-4</v>
      </c>
      <c r="I2103" s="57">
        <f t="shared" si="651"/>
        <v>0.31528851876035541</v>
      </c>
      <c r="J2103" s="57">
        <f>MIN(F2103,H2103,(1-EXP(-SetUp!$B$52*H2103/SetUp!$B$56))*F2103)</f>
        <v>2.0547808546018988E-4</v>
      </c>
      <c r="K2103" s="57">
        <f t="shared" si="638"/>
        <v>5.6074543576094732E-5</v>
      </c>
      <c r="L2103" s="57">
        <f>IF(I2103&lt;=0,0,MIN(SetUp!$B$50*I2103^SetUp!$B$55,I2103))</f>
        <v>2.9891183549185644E-3</v>
      </c>
      <c r="M2103" s="57">
        <f t="shared" si="639"/>
        <v>0.31229940040543686</v>
      </c>
      <c r="N2103" s="57">
        <f>IF(SetUp!$B$62=0,X2103,(B2103-E2103)*(1-(H2103/SetUp!$B$66/SetUp!$B$56)))</f>
        <v>0</v>
      </c>
      <c r="O2103" s="57">
        <f>K2103*SetUp!$B$65</f>
        <v>0</v>
      </c>
      <c r="P2103" s="57">
        <f>MIN(SetUp!$B$54*L2103^SetUp!$B$51,L2103)</f>
        <v>1.6936037072183519E-3</v>
      </c>
      <c r="Q2103" s="57">
        <f t="shared" si="640"/>
        <v>5.6074543576094732E-5</v>
      </c>
      <c r="R2103" s="57">
        <f>IF((H2103+N2103-O2103)&gt;SetUp!$B$56,T2102+H2103+N2103-O2103-SetUp!$B$56,T2102)</f>
        <v>0</v>
      </c>
      <c r="S2103" s="57">
        <f>R2103*SetUp!$B$65</f>
        <v>0</v>
      </c>
      <c r="T2103" s="57">
        <f>IF((R2103-S2103)&lt;SetUp!$B$53,R2103-S2103,SetUp!$B$53)</f>
        <v>0</v>
      </c>
      <c r="U2103" s="57">
        <f t="shared" si="641"/>
        <v>0.31229940040543686</v>
      </c>
      <c r="V2103" s="57">
        <f>(L2103-P2103)/1000*SetUp!$B$13*1000000/SetUp!$B$48</f>
        <v>7.3685871468675376E-2</v>
      </c>
      <c r="W2103" s="57">
        <f t="shared" si="652"/>
        <v>2.688821387764051E-17</v>
      </c>
      <c r="X2103" s="57">
        <f>MAX((SetUp!$B$56*(1-($H2103/SetUp!$B$56)^2)*TANH(($B2103-$D2103)/SetUp!$B$56))/(1+$H2103/SetUp!$B$56*TANH(($B2103-$D2103)/SetUp!$B$56)),0)</f>
        <v>0</v>
      </c>
      <c r="AP2103" s="64">
        <v>29713</v>
      </c>
      <c r="AQ2103" s="55">
        <v>5</v>
      </c>
      <c r="AR2103" s="55">
        <v>128</v>
      </c>
      <c r="AS2103" s="66">
        <f t="shared" si="642"/>
        <v>1.2949999999999999</v>
      </c>
      <c r="AT2103" s="66">
        <f t="shared" si="643"/>
        <v>2.0024490848997889</v>
      </c>
      <c r="AU2103" s="55" t="str">
        <f>IF(OR($AP2103&lt;SetUp!$B$97,$AP2103&gt;SetUp!$B$98),"Não","Sim")</f>
        <v>Não</v>
      </c>
      <c r="AV2103" s="68">
        <f t="shared" si="644"/>
        <v>1.1379806676741042</v>
      </c>
      <c r="AW2103" s="68">
        <f t="shared" si="645"/>
        <v>1.4150791797280422</v>
      </c>
      <c r="AX2103" s="68">
        <f t="shared" si="646"/>
        <v>0.11226976841727061</v>
      </c>
      <c r="AY2103" s="68">
        <f t="shared" si="647"/>
        <v>0.30156148234519853</v>
      </c>
      <c r="AZ2103" s="68">
        <f t="shared" si="648"/>
        <v>0.70744908489978897</v>
      </c>
      <c r="BA2103" s="68">
        <f t="shared" si="649"/>
        <v>0.27709851205393798</v>
      </c>
      <c r="BB2103" s="68">
        <f t="shared" si="650"/>
        <v>0.18929171392792793</v>
      </c>
    </row>
    <row r="2104" spans="1:54" x14ac:dyDescent="0.3">
      <c r="A2104" s="64">
        <v>28766</v>
      </c>
      <c r="B2104" s="57">
        <v>0</v>
      </c>
      <c r="C2104" s="57">
        <v>0</v>
      </c>
      <c r="D2104" s="57">
        <v>5.2510000000000003</v>
      </c>
      <c r="E2104" s="57">
        <f t="shared" si="635"/>
        <v>0</v>
      </c>
      <c r="F2104" s="57">
        <f t="shared" si="636"/>
        <v>5.2510000000000003</v>
      </c>
      <c r="G2104" s="57">
        <f t="shared" si="637"/>
        <v>0</v>
      </c>
      <c r="H2104" s="57">
        <f>IF(Q2103&gt;SetUp!$B$56,SetUp!$B$56,Q2103)</f>
        <v>5.6074543576094732E-5</v>
      </c>
      <c r="I2104" s="57">
        <f t="shared" si="651"/>
        <v>0.31229940040543686</v>
      </c>
      <c r="J2104" s="57">
        <f>MIN(F2104,H2104,(1-EXP(-SetUp!$B$52*H2104/SetUp!$B$56))*F2104)</f>
        <v>4.6007209124761089E-5</v>
      </c>
      <c r="K2104" s="57">
        <f t="shared" si="638"/>
        <v>1.0067334451333643E-5</v>
      </c>
      <c r="L2104" s="57">
        <f>IF(I2104&lt;=0,0,MIN(SetUp!$B$50*I2104^SetUp!$B$55,I2104))</f>
        <v>2.9420368069441589E-3</v>
      </c>
      <c r="M2104" s="57">
        <f t="shared" si="639"/>
        <v>0.3093573635984927</v>
      </c>
      <c r="N2104" s="57">
        <f>IF(SetUp!$B$62=0,X2104,(B2104-E2104)*(1-(H2104/SetUp!$B$66/SetUp!$B$56)))</f>
        <v>0</v>
      </c>
      <c r="O2104" s="57">
        <f>K2104*SetUp!$B$65</f>
        <v>0</v>
      </c>
      <c r="P2104" s="57">
        <f>MIN(SetUp!$B$54*L2104^SetUp!$B$51,L2104)</f>
        <v>1.6673780630622613E-3</v>
      </c>
      <c r="Q2104" s="57">
        <f t="shared" si="640"/>
        <v>1.0067334451333643E-5</v>
      </c>
      <c r="R2104" s="57">
        <f>IF((H2104+N2104-O2104)&gt;SetUp!$B$56,T2103+H2104+N2104-O2104-SetUp!$B$56,T2103)</f>
        <v>0</v>
      </c>
      <c r="S2104" s="57">
        <f>R2104*SetUp!$B$65</f>
        <v>0</v>
      </c>
      <c r="T2104" s="57">
        <f>IF((R2104-S2104)&lt;SetUp!$B$53,R2104-S2104,SetUp!$B$53)</f>
        <v>0</v>
      </c>
      <c r="U2104" s="57">
        <f t="shared" si="641"/>
        <v>0.3093573635984927</v>
      </c>
      <c r="V2104" s="57">
        <f>(L2104-P2104)/1000*SetUp!$B$13*1000000/SetUp!$B$48</f>
        <v>7.2499635982378491E-2</v>
      </c>
      <c r="W2104" s="57">
        <f t="shared" si="652"/>
        <v>2.8622937353617317E-17</v>
      </c>
      <c r="X2104" s="57">
        <f>MAX((SetUp!$B$56*(1-($H2104/SetUp!$B$56)^2)*TANH(($B2104-$D2104)/SetUp!$B$56))/(1+$H2104/SetUp!$B$56*TANH(($B2104-$D2104)/SetUp!$B$56)),0)</f>
        <v>0</v>
      </c>
      <c r="AP2104" s="64">
        <v>29714</v>
      </c>
      <c r="AQ2104" s="55">
        <v>5</v>
      </c>
      <c r="AR2104" s="55">
        <v>129</v>
      </c>
      <c r="AS2104" s="66">
        <f t="shared" si="642"/>
        <v>1.048</v>
      </c>
      <c r="AT2104" s="66">
        <f t="shared" si="643"/>
        <v>1.8862157040612804</v>
      </c>
      <c r="AU2104" s="55" t="str">
        <f>IF(OR($AP2104&lt;SetUp!$B$97,$AP2104&gt;SetUp!$B$98),"Não","Sim")</f>
        <v>Não</v>
      </c>
      <c r="AV2104" s="68">
        <f t="shared" si="644"/>
        <v>1.0237187113655781</v>
      </c>
      <c r="AW2104" s="68">
        <f t="shared" si="645"/>
        <v>1.3733956837202017</v>
      </c>
      <c r="AX2104" s="68">
        <f t="shared" si="646"/>
        <v>2.0361282647707864E-2</v>
      </c>
      <c r="AY2104" s="68">
        <f t="shared" si="647"/>
        <v>0.27559135633707443</v>
      </c>
      <c r="AZ2104" s="68">
        <f t="shared" si="648"/>
        <v>0.83821570406128032</v>
      </c>
      <c r="BA2104" s="68">
        <f t="shared" si="649"/>
        <v>0.34967697235462358</v>
      </c>
      <c r="BB2104" s="68">
        <f t="shared" si="650"/>
        <v>0.25523007368936657</v>
      </c>
    </row>
    <row r="2105" spans="1:54" x14ac:dyDescent="0.3">
      <c r="A2105" s="64">
        <v>28767</v>
      </c>
      <c r="B2105" s="57">
        <v>0</v>
      </c>
      <c r="C2105" s="57">
        <v>0</v>
      </c>
      <c r="D2105" s="57">
        <v>5.2510000000000003</v>
      </c>
      <c r="E2105" s="57">
        <f t="shared" si="635"/>
        <v>0</v>
      </c>
      <c r="F2105" s="57">
        <f t="shared" si="636"/>
        <v>5.2510000000000003</v>
      </c>
      <c r="G2105" s="57">
        <f t="shared" si="637"/>
        <v>0</v>
      </c>
      <c r="H2105" s="57">
        <f>IF(Q2104&gt;SetUp!$B$56,SetUp!$B$56,Q2104)</f>
        <v>1.0067334451333643E-5</v>
      </c>
      <c r="I2105" s="57">
        <f t="shared" si="651"/>
        <v>0.3093573635984927</v>
      </c>
      <c r="J2105" s="57">
        <f>MIN(F2105,H2105,(1-EXP(-SetUp!$B$52*H2105/SetUp!$B$56))*F2105)</f>
        <v>8.2599268163293664E-6</v>
      </c>
      <c r="K2105" s="57">
        <f t="shared" si="638"/>
        <v>1.8074076350042764E-6</v>
      </c>
      <c r="L2105" s="57">
        <f>IF(I2105&lt;=0,0,MIN(SetUp!$B$50*I2105^SetUp!$B$55,I2105))</f>
        <v>2.8959892648044595E-3</v>
      </c>
      <c r="M2105" s="57">
        <f t="shared" si="639"/>
        <v>0.30646137433368825</v>
      </c>
      <c r="N2105" s="57">
        <f>IF(SetUp!$B$62=0,X2105,(B2105-E2105)*(1-(H2105/SetUp!$B$66/SetUp!$B$56)))</f>
        <v>0</v>
      </c>
      <c r="O2105" s="57">
        <f>K2105*SetUp!$B$65</f>
        <v>0</v>
      </c>
      <c r="P2105" s="57">
        <f>MIN(SetUp!$B$54*L2105^SetUp!$B$51,L2105)</f>
        <v>1.6417214803315324E-3</v>
      </c>
      <c r="Q2105" s="57">
        <f t="shared" si="640"/>
        <v>1.8074076350042764E-6</v>
      </c>
      <c r="R2105" s="57">
        <f>IF((H2105+N2105-O2105)&gt;SetUp!$B$56,T2104+H2105+N2105-O2105-SetUp!$B$56,T2104)</f>
        <v>0</v>
      </c>
      <c r="S2105" s="57">
        <f>R2105*SetUp!$B$65</f>
        <v>0</v>
      </c>
      <c r="T2105" s="57">
        <f>IF((R2105-S2105)&lt;SetUp!$B$53,R2105-S2105,SetUp!$B$53)</f>
        <v>0</v>
      </c>
      <c r="U2105" s="57">
        <f t="shared" si="641"/>
        <v>0.30646137433368825</v>
      </c>
      <c r="V2105" s="57">
        <f>(L2105-P2105)/1000*SetUp!$B$13*1000000/SetUp!$B$48</f>
        <v>7.1339845456814266E-2</v>
      </c>
      <c r="W2105" s="57">
        <f t="shared" si="652"/>
        <v>-1.1275702593849246E-17</v>
      </c>
      <c r="X2105" s="57">
        <f>MAX((SetUp!$B$56*(1-($H2105/SetUp!$B$56)^2)*TANH(($B2105-$D2105)/SetUp!$B$56))/(1+$H2105/SetUp!$B$56*TANH(($B2105-$D2105)/SetUp!$B$56)),0)</f>
        <v>0</v>
      </c>
      <c r="AP2105" s="64">
        <v>29715</v>
      </c>
      <c r="AQ2105" s="55">
        <v>5</v>
      </c>
      <c r="AR2105" s="55">
        <v>130</v>
      </c>
      <c r="AS2105" s="66">
        <f t="shared" si="642"/>
        <v>0.90200000000000002</v>
      </c>
      <c r="AT2105" s="66">
        <f t="shared" si="643"/>
        <v>1.7792327076041878</v>
      </c>
      <c r="AU2105" s="55" t="str">
        <f>IF(OR($AP2105&lt;SetUp!$B$97,$AP2105&gt;SetUp!$B$98),"Não","Sim")</f>
        <v>Não</v>
      </c>
      <c r="AV2105" s="68">
        <f t="shared" si="644"/>
        <v>0.94973680564670127</v>
      </c>
      <c r="AW2105" s="68">
        <f t="shared" si="645"/>
        <v>1.3338788204346705</v>
      </c>
      <c r="AX2105" s="68">
        <f t="shared" si="646"/>
        <v>-4.4793462458058257E-2</v>
      </c>
      <c r="AY2105" s="68">
        <f t="shared" si="647"/>
        <v>0.25023275360331887</v>
      </c>
      <c r="AZ2105" s="68">
        <f t="shared" si="648"/>
        <v>0.87723270760418781</v>
      </c>
      <c r="BA2105" s="68">
        <f t="shared" si="649"/>
        <v>0.38414201478796928</v>
      </c>
      <c r="BB2105" s="68">
        <f t="shared" si="650"/>
        <v>0.29502621606137713</v>
      </c>
    </row>
    <row r="2106" spans="1:54" x14ac:dyDescent="0.3">
      <c r="A2106" s="64">
        <v>28768</v>
      </c>
      <c r="B2106" s="57">
        <v>0.14199999999999999</v>
      </c>
      <c r="C2106" s="57">
        <v>0</v>
      </c>
      <c r="D2106" s="57">
        <v>5.2510000000000003</v>
      </c>
      <c r="E2106" s="57">
        <f t="shared" si="635"/>
        <v>0.14199999999999999</v>
      </c>
      <c r="F2106" s="57">
        <f t="shared" si="636"/>
        <v>5.109</v>
      </c>
      <c r="G2106" s="57">
        <f t="shared" si="637"/>
        <v>0</v>
      </c>
      <c r="H2106" s="57">
        <f>IF(Q2105&gt;SetUp!$B$56,SetUp!$B$56,Q2105)</f>
        <v>1.8074076350042764E-6</v>
      </c>
      <c r="I2106" s="57">
        <f t="shared" si="651"/>
        <v>0.30646137433368825</v>
      </c>
      <c r="J2106" s="57">
        <f>MIN(F2106,H2106,(1-EXP(-SetUp!$B$52*H2106/SetUp!$B$56))*F2106)</f>
        <v>1.4428194225878376E-6</v>
      </c>
      <c r="K2106" s="57">
        <f t="shared" si="638"/>
        <v>3.6458821241643876E-7</v>
      </c>
      <c r="L2106" s="57">
        <f>IF(I2106&lt;=0,0,MIN(SetUp!$B$50*I2106^SetUp!$B$55,I2106))</f>
        <v>2.8509466637356884E-3</v>
      </c>
      <c r="M2106" s="57">
        <f t="shared" si="639"/>
        <v>0.30361042766995255</v>
      </c>
      <c r="N2106" s="57">
        <f>IF(SetUp!$B$62=0,X2106,(B2106-E2106)*(1-(H2106/SetUp!$B$66/SetUp!$B$56)))</f>
        <v>0</v>
      </c>
      <c r="O2106" s="57">
        <f>K2106*SetUp!$B$65</f>
        <v>0</v>
      </c>
      <c r="P2106" s="57">
        <f>MIN(SetUp!$B$54*L2106^SetUp!$B$51,L2106)</f>
        <v>1.6166181116941752E-3</v>
      </c>
      <c r="Q2106" s="57">
        <f t="shared" si="640"/>
        <v>3.6458821241643876E-7</v>
      </c>
      <c r="R2106" s="57">
        <f>IF((H2106+N2106-O2106)&gt;SetUp!$B$56,T2105+H2106+N2106-O2106-SetUp!$B$56,T2105)</f>
        <v>0</v>
      </c>
      <c r="S2106" s="57">
        <f>R2106*SetUp!$B$65</f>
        <v>0</v>
      </c>
      <c r="T2106" s="57">
        <f>IF((R2106-S2106)&lt;SetUp!$B$53,R2106-S2106,SetUp!$B$53)</f>
        <v>0</v>
      </c>
      <c r="U2106" s="57">
        <f t="shared" si="641"/>
        <v>0.30361042766995255</v>
      </c>
      <c r="V2106" s="57">
        <f>(L2106-P2106)/1000*SetUp!$B$13*1000000/SetUp!$B$48</f>
        <v>7.0205748115087258E-2</v>
      </c>
      <c r="W2106" s="57">
        <f t="shared" si="652"/>
        <v>-2.5587171270657905E-17</v>
      </c>
      <c r="X2106" s="57">
        <f>MAX((SetUp!$B$56*(1-($H2106/SetUp!$B$56)^2)*TANH(($B2106-$D2106)/SetUp!$B$56))/(1+$H2106/SetUp!$B$56*TANH(($B2106-$D2106)/SetUp!$B$56)),0)</f>
        <v>0</v>
      </c>
      <c r="AP2106" s="64">
        <v>29716</v>
      </c>
      <c r="AQ2106" s="55">
        <v>5</v>
      </c>
      <c r="AR2106" s="55">
        <v>131</v>
      </c>
      <c r="AS2106" s="66">
        <f t="shared" si="642"/>
        <v>0.77</v>
      </c>
      <c r="AT2106" s="66">
        <f t="shared" si="643"/>
        <v>1.680571964850361</v>
      </c>
      <c r="AU2106" s="55" t="str">
        <f>IF(OR($AP2106&lt;SetUp!$B$97,$AP2106&gt;SetUp!$B$98),"Não","Sim")</f>
        <v>Não</v>
      </c>
      <c r="AV2106" s="68">
        <f t="shared" si="644"/>
        <v>0.87749643873921224</v>
      </c>
      <c r="AW2106" s="68">
        <f t="shared" si="645"/>
        <v>1.2963687611364141</v>
      </c>
      <c r="AX2106" s="68">
        <f t="shared" si="646"/>
        <v>-0.11350927482751812</v>
      </c>
      <c r="AY2106" s="68">
        <f t="shared" si="647"/>
        <v>0.2254571144063417</v>
      </c>
      <c r="AZ2106" s="68">
        <f t="shared" si="648"/>
        <v>0.91057196485036096</v>
      </c>
      <c r="BA2106" s="68">
        <f t="shared" si="649"/>
        <v>0.41887232239720185</v>
      </c>
      <c r="BB2106" s="68">
        <f t="shared" si="650"/>
        <v>0.3389663892338598</v>
      </c>
    </row>
    <row r="2107" spans="1:54" x14ac:dyDescent="0.3">
      <c r="A2107" s="64">
        <v>28769</v>
      </c>
      <c r="B2107" s="57">
        <v>5.6000000000000001E-2</v>
      </c>
      <c r="C2107" s="57">
        <v>0</v>
      </c>
      <c r="D2107" s="57">
        <v>5.2510000000000003</v>
      </c>
      <c r="E2107" s="57">
        <f t="shared" si="635"/>
        <v>5.6000000000000001E-2</v>
      </c>
      <c r="F2107" s="57">
        <f t="shared" si="636"/>
        <v>5.1950000000000003</v>
      </c>
      <c r="G2107" s="57">
        <f t="shared" si="637"/>
        <v>0</v>
      </c>
      <c r="H2107" s="57">
        <f>IF(Q2106&gt;SetUp!$B$56,SetUp!$B$56,Q2106)</f>
        <v>3.6458821241643876E-7</v>
      </c>
      <c r="I2107" s="57">
        <f t="shared" si="651"/>
        <v>0.30361042766995255</v>
      </c>
      <c r="J2107" s="57">
        <f>MIN(F2107,H2107,(1-EXP(-SetUp!$B$52*H2107/SetUp!$B$56))*F2107)</f>
        <v>2.9594307939917464E-7</v>
      </c>
      <c r="K2107" s="57">
        <f t="shared" si="638"/>
        <v>6.8645133017264116E-8</v>
      </c>
      <c r="L2107" s="57">
        <f>IF(I2107&lt;=0,0,MIN(SetUp!$B$50*I2107^SetUp!$B$55,I2107))</f>
        <v>2.8068809326838775E-3</v>
      </c>
      <c r="M2107" s="57">
        <f t="shared" si="639"/>
        <v>0.30080354673726867</v>
      </c>
      <c r="N2107" s="57">
        <f>IF(SetUp!$B$62=0,X2107,(B2107-E2107)*(1-(H2107/SetUp!$B$66/SetUp!$B$56)))</f>
        <v>0</v>
      </c>
      <c r="O2107" s="57">
        <f>K2107*SetUp!$B$65</f>
        <v>0</v>
      </c>
      <c r="P2107" s="57">
        <f>MIN(SetUp!$B$54*L2107^SetUp!$B$51,L2107)</f>
        <v>1.5920526475421187E-3</v>
      </c>
      <c r="Q2107" s="57">
        <f t="shared" si="640"/>
        <v>6.8645133017264116E-8</v>
      </c>
      <c r="R2107" s="57">
        <f>IF((H2107+N2107-O2107)&gt;SetUp!$B$56,T2106+H2107+N2107-O2107-SetUp!$B$56,T2106)</f>
        <v>0</v>
      </c>
      <c r="S2107" s="57">
        <f>R2107*SetUp!$B$65</f>
        <v>0</v>
      </c>
      <c r="T2107" s="57">
        <f>IF((R2107-S2107)&lt;SetUp!$B$53,R2107-S2107,SetUp!$B$53)</f>
        <v>0</v>
      </c>
      <c r="U2107" s="57">
        <f t="shared" si="641"/>
        <v>0.30080354673726867</v>
      </c>
      <c r="V2107" s="57">
        <f>(L2107-P2107)/1000*SetUp!$B$13*1000000/SetUp!$B$48</f>
        <v>6.9096618115722971E-2</v>
      </c>
      <c r="W2107" s="57">
        <f t="shared" si="652"/>
        <v>1.474514954580286E-17</v>
      </c>
      <c r="X2107" s="57">
        <f>MAX((SetUp!$B$56*(1-($H2107/SetUp!$B$56)^2)*TANH(($B2107-$D2107)/SetUp!$B$56))/(1+$H2107/SetUp!$B$56*TANH(($B2107-$D2107)/SetUp!$B$56)),0)</f>
        <v>0</v>
      </c>
      <c r="AP2107" s="64">
        <v>29717</v>
      </c>
      <c r="AQ2107" s="55">
        <v>5</v>
      </c>
      <c r="AR2107" s="55">
        <v>132</v>
      </c>
      <c r="AS2107" s="66">
        <f t="shared" si="642"/>
        <v>0.70899999999999996</v>
      </c>
      <c r="AT2107" s="66">
        <f t="shared" si="643"/>
        <v>1.5894169939362179</v>
      </c>
      <c r="AU2107" s="55" t="str">
        <f>IF(OR($AP2107&lt;SetUp!$B$97,$AP2107&gt;SetUp!$B$98),"Não","Sim")</f>
        <v>Não</v>
      </c>
      <c r="AV2107" s="68">
        <f t="shared" si="644"/>
        <v>0.84202137740083538</v>
      </c>
      <c r="AW2107" s="68">
        <f t="shared" si="645"/>
        <v>1.2607208231548401</v>
      </c>
      <c r="AX2107" s="68">
        <f t="shared" si="646"/>
        <v>-0.14935376481693349</v>
      </c>
      <c r="AY2107" s="68">
        <f t="shared" si="647"/>
        <v>0.20123785215216566</v>
      </c>
      <c r="AZ2107" s="68">
        <f t="shared" si="648"/>
        <v>0.88041699393621797</v>
      </c>
      <c r="BA2107" s="68">
        <f t="shared" si="649"/>
        <v>0.41869944575400475</v>
      </c>
      <c r="BB2107" s="68">
        <f t="shared" si="650"/>
        <v>0.35059161696909913</v>
      </c>
    </row>
    <row r="2108" spans="1:54" x14ac:dyDescent="0.3">
      <c r="A2108" s="64">
        <v>28770</v>
      </c>
      <c r="B2108" s="57">
        <v>3.6999999999999998E-2</v>
      </c>
      <c r="C2108" s="57">
        <v>0</v>
      </c>
      <c r="D2108" s="57">
        <v>5.2510000000000003</v>
      </c>
      <c r="E2108" s="57">
        <f t="shared" si="635"/>
        <v>3.6999999999999998E-2</v>
      </c>
      <c r="F2108" s="57">
        <f t="shared" si="636"/>
        <v>5.2140000000000004</v>
      </c>
      <c r="G2108" s="57">
        <f t="shared" si="637"/>
        <v>0</v>
      </c>
      <c r="H2108" s="57">
        <f>IF(Q2107&gt;SetUp!$B$56,SetUp!$B$56,Q2107)</f>
        <v>6.8645133017264116E-8</v>
      </c>
      <c r="I2108" s="57">
        <f t="shared" si="651"/>
        <v>0.30080354673726867</v>
      </c>
      <c r="J2108" s="57">
        <f>MIN(F2108,H2108,(1-EXP(-SetUp!$B$52*H2108/SetUp!$B$56))*F2108)</f>
        <v>5.5924331754830805E-8</v>
      </c>
      <c r="K2108" s="57">
        <f t="shared" si="638"/>
        <v>1.2720801262433311E-8</v>
      </c>
      <c r="L2108" s="57">
        <f>IF(I2108&lt;=0,0,MIN(SetUp!$B$50*I2108^SetUp!$B$55,I2108))</f>
        <v>2.7637649543548063E-3</v>
      </c>
      <c r="M2108" s="57">
        <f t="shared" si="639"/>
        <v>0.29803978178291385</v>
      </c>
      <c r="N2108" s="57">
        <f>IF(SetUp!$B$62=0,X2108,(B2108-E2108)*(1-(H2108/SetUp!$B$66/SetUp!$B$56)))</f>
        <v>0</v>
      </c>
      <c r="O2108" s="57">
        <f>K2108*SetUp!$B$65</f>
        <v>0</v>
      </c>
      <c r="P2108" s="57">
        <f>MIN(SetUp!$B$54*L2108^SetUp!$B$51,L2108)</f>
        <v>1.5680102945103583E-3</v>
      </c>
      <c r="Q2108" s="57">
        <f t="shared" si="640"/>
        <v>1.2720801262433311E-8</v>
      </c>
      <c r="R2108" s="57">
        <f>IF((H2108+N2108-O2108)&gt;SetUp!$B$56,T2107+H2108+N2108-O2108-SetUp!$B$56,T2107)</f>
        <v>0</v>
      </c>
      <c r="S2108" s="57">
        <f>R2108*SetUp!$B$65</f>
        <v>0</v>
      </c>
      <c r="T2108" s="57">
        <f>IF((R2108-S2108)&lt;SetUp!$B$53,R2108-S2108,SetUp!$B$53)</f>
        <v>0</v>
      </c>
      <c r="U2108" s="57">
        <f t="shared" si="641"/>
        <v>0.29803978178291385</v>
      </c>
      <c r="V2108" s="57">
        <f>(L2108-P2108)/1000*SetUp!$B$13*1000000/SetUp!$B$48</f>
        <v>6.8011754502181998E-2</v>
      </c>
      <c r="W2108" s="57">
        <f t="shared" si="652"/>
        <v>-3.4694469519536142E-17</v>
      </c>
      <c r="X2108" s="57">
        <f>MAX((SetUp!$B$56*(1-($H2108/SetUp!$B$56)^2)*TANH(($B2108-$D2108)/SetUp!$B$56))/(1+$H2108/SetUp!$B$56*TANH(($B2108-$D2108)/SetUp!$B$56)),0)</f>
        <v>0</v>
      </c>
      <c r="AP2108" s="64">
        <v>29718</v>
      </c>
      <c r="AQ2108" s="55">
        <v>5</v>
      </c>
      <c r="AR2108" s="55">
        <v>133</v>
      </c>
      <c r="AS2108" s="66">
        <f t="shared" si="642"/>
        <v>0.65200000000000002</v>
      </c>
      <c r="AT2108" s="66">
        <f t="shared" si="643"/>
        <v>1.5050473886644493</v>
      </c>
      <c r="AU2108" s="55" t="str">
        <f>IF(OR($AP2108&lt;SetUp!$B$97,$AP2108&gt;SetUp!$B$98),"Não","Sim")</f>
        <v>Não</v>
      </c>
      <c r="AV2108" s="68">
        <f t="shared" si="644"/>
        <v>0.80746516952745395</v>
      </c>
      <c r="AW2108" s="68">
        <f t="shared" si="645"/>
        <v>1.2268037286642266</v>
      </c>
      <c r="AX2108" s="68">
        <f t="shared" si="646"/>
        <v>-0.18575240426807979</v>
      </c>
      <c r="AY2108" s="68">
        <f t="shared" si="647"/>
        <v>0.17755017455542074</v>
      </c>
      <c r="AZ2108" s="68">
        <f t="shared" si="648"/>
        <v>0.85304738866444929</v>
      </c>
      <c r="BA2108" s="68">
        <f t="shared" si="649"/>
        <v>0.41933855913677265</v>
      </c>
      <c r="BB2108" s="68">
        <f t="shared" si="650"/>
        <v>0.36330257882350053</v>
      </c>
    </row>
    <row r="2109" spans="1:54" x14ac:dyDescent="0.3">
      <c r="A2109" s="64">
        <v>28771</v>
      </c>
      <c r="B2109" s="57">
        <v>7.1999999999999995E-2</v>
      </c>
      <c r="C2109" s="57">
        <v>0</v>
      </c>
      <c r="D2109" s="57">
        <v>5.2510000000000003</v>
      </c>
      <c r="E2109" s="57">
        <f t="shared" si="635"/>
        <v>7.1999999999999995E-2</v>
      </c>
      <c r="F2109" s="57">
        <f t="shared" si="636"/>
        <v>5.1790000000000003</v>
      </c>
      <c r="G2109" s="57">
        <f t="shared" si="637"/>
        <v>0</v>
      </c>
      <c r="H2109" s="57">
        <f>IF(Q2108&gt;SetUp!$B$56,SetUp!$B$56,Q2108)</f>
        <v>1.2720801262433311E-8</v>
      </c>
      <c r="I2109" s="57">
        <f t="shared" si="651"/>
        <v>0.29803978178291385</v>
      </c>
      <c r="J2109" s="57">
        <f>MIN(F2109,H2109,(1-EXP(-SetUp!$B$52*H2109/SetUp!$B$56))*F2109)</f>
        <v>1.0293910784220373E-8</v>
      </c>
      <c r="K2109" s="57">
        <f t="shared" si="638"/>
        <v>2.4268904782129385E-9</v>
      </c>
      <c r="L2109" s="57">
        <f>IF(I2109&lt;=0,0,MIN(SetUp!$B$50*I2109^SetUp!$B$55,I2109))</f>
        <v>2.7215725271075995E-3</v>
      </c>
      <c r="M2109" s="57">
        <f t="shared" si="639"/>
        <v>0.29531820925580626</v>
      </c>
      <c r="N2109" s="57">
        <f>IF(SetUp!$B$62=0,X2109,(B2109-E2109)*(1-(H2109/SetUp!$B$66/SetUp!$B$56)))</f>
        <v>0</v>
      </c>
      <c r="O2109" s="57">
        <f>K2109*SetUp!$B$65</f>
        <v>0</v>
      </c>
      <c r="P2109" s="57">
        <f>MIN(SetUp!$B$54*L2109^SetUp!$B$51,L2109)</f>
        <v>1.5444767549820488E-3</v>
      </c>
      <c r="Q2109" s="57">
        <f t="shared" si="640"/>
        <v>2.4268904782129385E-9</v>
      </c>
      <c r="R2109" s="57">
        <f>IF((H2109+N2109-O2109)&gt;SetUp!$B$56,T2108+H2109+N2109-O2109-SetUp!$B$56,T2108)</f>
        <v>0</v>
      </c>
      <c r="S2109" s="57">
        <f>R2109*SetUp!$B$65</f>
        <v>0</v>
      </c>
      <c r="T2109" s="57">
        <f>IF((R2109-S2109)&lt;SetUp!$B$53,R2109-S2109,SetUp!$B$53)</f>
        <v>0</v>
      </c>
      <c r="U2109" s="57">
        <f t="shared" si="641"/>
        <v>0.29531820925580626</v>
      </c>
      <c r="V2109" s="57">
        <f>(L2109-P2109)/1000*SetUp!$B$13*1000000/SetUp!$B$48</f>
        <v>6.6950480201158985E-2</v>
      </c>
      <c r="W2109" s="57">
        <f t="shared" si="652"/>
        <v>1.9081958235744878E-17</v>
      </c>
      <c r="X2109" s="57">
        <f>MAX((SetUp!$B$56*(1-($H2109/SetUp!$B$56)^2)*TANH(($B2109-$D2109)/SetUp!$B$56))/(1+$H2109/SetUp!$B$56*TANH(($B2109-$D2109)/SetUp!$B$56)),0)</f>
        <v>0</v>
      </c>
      <c r="AP2109" s="64">
        <v>29719</v>
      </c>
      <c r="AQ2109" s="55">
        <v>5</v>
      </c>
      <c r="AR2109" s="55">
        <v>134</v>
      </c>
      <c r="AS2109" s="66">
        <f t="shared" si="642"/>
        <v>0.54600000000000004</v>
      </c>
      <c r="AT2109" s="66">
        <f t="shared" si="643"/>
        <v>1.4268257048010544</v>
      </c>
      <c r="AU2109" s="55" t="str">
        <f>IF(OR($AP2109&lt;SetUp!$B$97,$AP2109&gt;SetUp!$B$98),"Não","Sim")</f>
        <v>Não</v>
      </c>
      <c r="AV2109" s="68">
        <f t="shared" si="644"/>
        <v>0.73891812807644663</v>
      </c>
      <c r="AW2109" s="68">
        <f t="shared" si="645"/>
        <v>1.1944980974455566</v>
      </c>
      <c r="AX2109" s="68">
        <f t="shared" si="646"/>
        <v>-0.26280735729526272</v>
      </c>
      <c r="AY2109" s="68">
        <f t="shared" si="647"/>
        <v>0.154370924715026</v>
      </c>
      <c r="AZ2109" s="68">
        <f t="shared" si="648"/>
        <v>0.88082570480105438</v>
      </c>
      <c r="BA2109" s="68">
        <f t="shared" si="649"/>
        <v>0.45557996936910994</v>
      </c>
      <c r="BB2109" s="68">
        <f t="shared" si="650"/>
        <v>0.41717828201028873</v>
      </c>
    </row>
    <row r="2110" spans="1:54" x14ac:dyDescent="0.3">
      <c r="A2110" s="64">
        <v>28772</v>
      </c>
      <c r="B2110" s="57">
        <v>0</v>
      </c>
      <c r="C2110" s="57">
        <v>0</v>
      </c>
      <c r="D2110" s="57">
        <v>5.2510000000000003</v>
      </c>
      <c r="E2110" s="57">
        <f t="shared" si="635"/>
        <v>0</v>
      </c>
      <c r="F2110" s="57">
        <f t="shared" si="636"/>
        <v>5.2510000000000003</v>
      </c>
      <c r="G2110" s="57">
        <f t="shared" si="637"/>
        <v>0</v>
      </c>
      <c r="H2110" s="57">
        <f>IF(Q2109&gt;SetUp!$B$56,SetUp!$B$56,Q2109)</f>
        <v>2.4268904782129385E-9</v>
      </c>
      <c r="I2110" s="57">
        <f t="shared" si="651"/>
        <v>0.29531820925580626</v>
      </c>
      <c r="J2110" s="57">
        <f>MIN(F2110,H2110,(1-EXP(-SetUp!$B$52*H2110/SetUp!$B$56))*F2110)</f>
        <v>1.9911879695078129E-9</v>
      </c>
      <c r="K2110" s="57">
        <f t="shared" si="638"/>
        <v>4.3570250870512554E-10</v>
      </c>
      <c r="L2110" s="57">
        <f>IF(I2110&lt;=0,0,MIN(SetUp!$B$50*I2110^SetUp!$B$55,I2110))</f>
        <v>2.6802783285960565E-3</v>
      </c>
      <c r="M2110" s="57">
        <f t="shared" si="639"/>
        <v>0.29263793092721019</v>
      </c>
      <c r="N2110" s="57">
        <f>IF(SetUp!$B$62=0,X2110,(B2110-E2110)*(1-(H2110/SetUp!$B$66/SetUp!$B$56)))</f>
        <v>0</v>
      </c>
      <c r="O2110" s="57">
        <f>K2110*SetUp!$B$65</f>
        <v>0</v>
      </c>
      <c r="P2110" s="57">
        <f>MIN(SetUp!$B$54*L2110^SetUp!$B$51,L2110)</f>
        <v>1.5214382075283976E-3</v>
      </c>
      <c r="Q2110" s="57">
        <f t="shared" si="640"/>
        <v>4.3570250870512554E-10</v>
      </c>
      <c r="R2110" s="57">
        <f>IF((H2110+N2110-O2110)&gt;SetUp!$B$56,T2109+H2110+N2110-O2110-SetUp!$B$56,T2109)</f>
        <v>0</v>
      </c>
      <c r="S2110" s="57">
        <f>R2110*SetUp!$B$65</f>
        <v>0</v>
      </c>
      <c r="T2110" s="57">
        <f>IF((R2110-S2110)&lt;SetUp!$B$53,R2110-S2110,SetUp!$B$53)</f>
        <v>0</v>
      </c>
      <c r="U2110" s="57">
        <f t="shared" si="641"/>
        <v>0.29263793092721019</v>
      </c>
      <c r="V2110" s="57">
        <f>(L2110-P2110)/1000*SetUp!$B$13*1000000/SetUp!$B$48</f>
        <v>6.5912141067119276E-2</v>
      </c>
      <c r="W2110" s="57">
        <f t="shared" si="652"/>
        <v>1.4311468676808659E-17</v>
      </c>
      <c r="X2110" s="57">
        <f>MAX((SetUp!$B$56*(1-($H2110/SetUp!$B$56)^2)*TANH(($B2110-$D2110)/SetUp!$B$56))/(1+$H2110/SetUp!$B$56*TANH(($B2110-$D2110)/SetUp!$B$56)),0)</f>
        <v>0</v>
      </c>
      <c r="AP2110" s="64">
        <v>29720</v>
      </c>
      <c r="AQ2110" s="55">
        <v>5</v>
      </c>
      <c r="AR2110" s="55">
        <v>135</v>
      </c>
      <c r="AS2110" s="66">
        <f t="shared" si="642"/>
        <v>0.45300000000000001</v>
      </c>
      <c r="AT2110" s="66">
        <f t="shared" si="643"/>
        <v>1.3541863737893443</v>
      </c>
      <c r="AU2110" s="55" t="str">
        <f>IF(OR($AP2110&lt;SetUp!$B$97,$AP2110&gt;SetUp!$B$98),"Não","Sim")</f>
        <v>Não</v>
      </c>
      <c r="AV2110" s="68">
        <f t="shared" si="644"/>
        <v>0.67305274681855365</v>
      </c>
      <c r="AW2110" s="68">
        <f t="shared" si="645"/>
        <v>1.1636951378214762</v>
      </c>
      <c r="AX2110" s="68">
        <f t="shared" si="646"/>
        <v>-0.34390179798716813</v>
      </c>
      <c r="AY2110" s="68">
        <f t="shared" si="647"/>
        <v>0.1316784394880855</v>
      </c>
      <c r="AZ2110" s="68">
        <f t="shared" si="648"/>
        <v>0.90118637378934419</v>
      </c>
      <c r="BA2110" s="68">
        <f t="shared" si="649"/>
        <v>0.49064239100292251</v>
      </c>
      <c r="BB2110" s="68">
        <f t="shared" si="650"/>
        <v>0.47558023747525363</v>
      </c>
    </row>
    <row r="2111" spans="1:54" x14ac:dyDescent="0.3">
      <c r="A2111" s="64">
        <v>28773</v>
      </c>
      <c r="B2111" s="57">
        <v>0</v>
      </c>
      <c r="C2111" s="57">
        <v>0</v>
      </c>
      <c r="D2111" s="57">
        <v>5.2510000000000003</v>
      </c>
      <c r="E2111" s="57">
        <f t="shared" si="635"/>
        <v>0</v>
      </c>
      <c r="F2111" s="57">
        <f t="shared" si="636"/>
        <v>5.2510000000000003</v>
      </c>
      <c r="G2111" s="57">
        <f t="shared" si="637"/>
        <v>0</v>
      </c>
      <c r="H2111" s="57">
        <f>IF(Q2110&gt;SetUp!$B$56,SetUp!$B$56,Q2110)</f>
        <v>4.3570250870512554E-10</v>
      </c>
      <c r="I2111" s="57">
        <f t="shared" si="651"/>
        <v>0.29263793092721019</v>
      </c>
      <c r="J2111" s="57">
        <f>MIN(F2111,H2111,(1-EXP(-SetUp!$B$52*H2111/SetUp!$B$56))*F2111)</f>
        <v>3.5748042825911599E-10</v>
      </c>
      <c r="K2111" s="57">
        <f t="shared" si="638"/>
        <v>7.8222080446009558E-11</v>
      </c>
      <c r="L2111" s="57">
        <f>IF(I2111&lt;=0,0,MIN(SetUp!$B$50*I2111^SetUp!$B$55,I2111))</f>
        <v>2.6398578810673374E-3</v>
      </c>
      <c r="M2111" s="57">
        <f t="shared" si="639"/>
        <v>0.28999807304614283</v>
      </c>
      <c r="N2111" s="57">
        <f>IF(SetUp!$B$62=0,X2111,(B2111-E2111)*(1-(H2111/SetUp!$B$66/SetUp!$B$56)))</f>
        <v>0</v>
      </c>
      <c r="O2111" s="57">
        <f>K2111*SetUp!$B$65</f>
        <v>0</v>
      </c>
      <c r="P2111" s="57">
        <f>MIN(SetUp!$B$54*L2111^SetUp!$B$51,L2111)</f>
        <v>1.4988812882353298E-3</v>
      </c>
      <c r="Q2111" s="57">
        <f t="shared" si="640"/>
        <v>7.8222080446009558E-11</v>
      </c>
      <c r="R2111" s="57">
        <f>IF((H2111+N2111-O2111)&gt;SetUp!$B$56,T2110+H2111+N2111-O2111-SetUp!$B$56,T2110)</f>
        <v>0</v>
      </c>
      <c r="S2111" s="57">
        <f>R2111*SetUp!$B$65</f>
        <v>0</v>
      </c>
      <c r="T2111" s="57">
        <f>IF((R2111-S2111)&lt;SetUp!$B$53,R2111-S2111,SetUp!$B$53)</f>
        <v>0</v>
      </c>
      <c r="U2111" s="57">
        <f t="shared" si="641"/>
        <v>0.28999807304614283</v>
      </c>
      <c r="V2111" s="57">
        <f>(L2111-P2111)/1000*SetUp!$B$13*1000000/SetUp!$B$48</f>
        <v>6.4896104970664545E-2</v>
      </c>
      <c r="W2111" s="57">
        <f t="shared" si="652"/>
        <v>-2.211772431870429E-17</v>
      </c>
      <c r="X2111" s="57">
        <f>MAX((SetUp!$B$56*(1-($H2111/SetUp!$B$56)^2)*TANH(($B2111-$D2111)/SetUp!$B$56))/(1+$H2111/SetUp!$B$56*TANH(($B2111-$D2111)/SetUp!$B$56)),0)</f>
        <v>0</v>
      </c>
      <c r="AP2111" s="64">
        <v>29721</v>
      </c>
      <c r="AQ2111" s="55">
        <v>5</v>
      </c>
      <c r="AR2111" s="55">
        <v>136</v>
      </c>
      <c r="AS2111" s="66">
        <f t="shared" si="642"/>
        <v>0.45300000000000001</v>
      </c>
      <c r="AT2111" s="66">
        <f t="shared" si="643"/>
        <v>1.2866262951097165</v>
      </c>
      <c r="AU2111" s="55" t="str">
        <f>IF(OR($AP2111&lt;SetUp!$B$97,$AP2111&gt;SetUp!$B$98),"Não","Sim")</f>
        <v>Não</v>
      </c>
      <c r="AV2111" s="68">
        <f t="shared" si="644"/>
        <v>0.67305274681855365</v>
      </c>
      <c r="AW2111" s="68">
        <f t="shared" si="645"/>
        <v>1.1342955060784277</v>
      </c>
      <c r="AX2111" s="68">
        <f t="shared" si="646"/>
        <v>-0.34390179798716813</v>
      </c>
      <c r="AY2111" s="68">
        <f t="shared" si="647"/>
        <v>0.10945242294213199</v>
      </c>
      <c r="AZ2111" s="68">
        <f t="shared" si="648"/>
        <v>0.83362629510971642</v>
      </c>
      <c r="BA2111" s="68">
        <f t="shared" si="649"/>
        <v>0.46124275925987401</v>
      </c>
      <c r="BB2111" s="68">
        <f t="shared" si="650"/>
        <v>0.45335422092930011</v>
      </c>
    </row>
    <row r="2112" spans="1:54" x14ac:dyDescent="0.3">
      <c r="A2112" s="64">
        <v>28774</v>
      </c>
      <c r="B2112" s="57">
        <v>0.111</v>
      </c>
      <c r="C2112" s="57">
        <v>0</v>
      </c>
      <c r="D2112" s="57">
        <v>5.2510000000000003</v>
      </c>
      <c r="E2112" s="57">
        <f t="shared" si="635"/>
        <v>0.111</v>
      </c>
      <c r="F2112" s="57">
        <f t="shared" si="636"/>
        <v>5.1400000000000006</v>
      </c>
      <c r="G2112" s="57">
        <f t="shared" si="637"/>
        <v>0</v>
      </c>
      <c r="H2112" s="57">
        <f>IF(Q2111&gt;SetUp!$B$56,SetUp!$B$56,Q2111)</f>
        <v>7.8222080446009558E-11</v>
      </c>
      <c r="I2112" s="57">
        <f t="shared" si="651"/>
        <v>0.28999807304614283</v>
      </c>
      <c r="J2112" s="57">
        <f>MIN(F2112,H2112,(1-EXP(-SetUp!$B$52*H2112/SetUp!$B$56))*F2112)</f>
        <v>6.2822227420156203E-11</v>
      </c>
      <c r="K2112" s="57">
        <f t="shared" si="638"/>
        <v>1.5399853025853355E-11</v>
      </c>
      <c r="L2112" s="57">
        <f>IF(I2112&lt;=0,0,MIN(SetUp!$B$50*I2112^SetUp!$B$55,I2112))</f>
        <v>2.6002875182328401E-3</v>
      </c>
      <c r="M2112" s="57">
        <f t="shared" si="639"/>
        <v>0.28739778552791001</v>
      </c>
      <c r="N2112" s="57">
        <f>IF(SetUp!$B$62=0,X2112,(B2112-E2112)*(1-(H2112/SetUp!$B$66/SetUp!$B$56)))</f>
        <v>0</v>
      </c>
      <c r="O2112" s="57">
        <f>K2112*SetUp!$B$65</f>
        <v>0</v>
      </c>
      <c r="P2112" s="57">
        <f>MIN(SetUp!$B$54*L2112^SetUp!$B$51,L2112)</f>
        <v>1.4767930728715151E-3</v>
      </c>
      <c r="Q2112" s="57">
        <f t="shared" si="640"/>
        <v>1.5399853025853355E-11</v>
      </c>
      <c r="R2112" s="57">
        <f>IF((H2112+N2112-O2112)&gt;SetUp!$B$56,T2111+H2112+N2112-O2112-SetUp!$B$56,T2111)</f>
        <v>0</v>
      </c>
      <c r="S2112" s="57">
        <f>R2112*SetUp!$B$65</f>
        <v>0</v>
      </c>
      <c r="T2112" s="57">
        <f>IF((R2112-S2112)&lt;SetUp!$B$53,R2112-S2112,SetUp!$B$53)</f>
        <v>0</v>
      </c>
      <c r="U2112" s="57">
        <f t="shared" si="641"/>
        <v>0.28739778552791001</v>
      </c>
      <c r="V2112" s="57">
        <f>(L2112-P2112)/1000*SetUp!$B$13*1000000/SetUp!$B$48</f>
        <v>6.3901760928466375E-2</v>
      </c>
      <c r="W2112" s="57">
        <f t="shared" si="652"/>
        <v>-4.3368086899420177E-18</v>
      </c>
      <c r="X2112" s="57">
        <f>MAX((SetUp!$B$56*(1-($H2112/SetUp!$B$56)^2)*TANH(($B2112-$D2112)/SetUp!$B$56))/(1+$H2112/SetUp!$B$56*TANH(($B2112-$D2112)/SetUp!$B$56)),0)</f>
        <v>0</v>
      </c>
      <c r="AP2112" s="64">
        <v>29722</v>
      </c>
      <c r="AQ2112" s="55">
        <v>5</v>
      </c>
      <c r="AR2112" s="55">
        <v>137</v>
      </c>
      <c r="AS2112" s="66">
        <f t="shared" si="642"/>
        <v>0.371</v>
      </c>
      <c r="AT2112" s="66">
        <f t="shared" si="643"/>
        <v>1.2236968243609225</v>
      </c>
      <c r="AU2112" s="55" t="str">
        <f>IF(OR($AP2112&lt;SetUp!$B$97,$AP2112&gt;SetUp!$B$98),"Não","Sim")</f>
        <v>Não</v>
      </c>
      <c r="AV2112" s="68">
        <f t="shared" si="644"/>
        <v>0.60909769331364239</v>
      </c>
      <c r="AW2112" s="68">
        <f t="shared" si="645"/>
        <v>1.1062083096600399</v>
      </c>
      <c r="AX2112" s="68">
        <f t="shared" si="646"/>
        <v>-0.43062609038495414</v>
      </c>
      <c r="AY2112" s="68">
        <f t="shared" si="647"/>
        <v>8.7673832992287454E-2</v>
      </c>
      <c r="AZ2112" s="68">
        <f t="shared" si="648"/>
        <v>0.85269682436092253</v>
      </c>
      <c r="BA2112" s="68">
        <f t="shared" si="649"/>
        <v>0.49711061634639753</v>
      </c>
      <c r="BB2112" s="68">
        <f t="shared" si="650"/>
        <v>0.51829992337724162</v>
      </c>
    </row>
    <row r="2113" spans="1:54" x14ac:dyDescent="0.3">
      <c r="A2113" s="64">
        <v>28775</v>
      </c>
      <c r="B2113" s="57">
        <v>0</v>
      </c>
      <c r="C2113" s="57">
        <v>0</v>
      </c>
      <c r="D2113" s="57">
        <v>5.2510000000000003</v>
      </c>
      <c r="E2113" s="57">
        <f t="shared" si="635"/>
        <v>0</v>
      </c>
      <c r="F2113" s="57">
        <f t="shared" si="636"/>
        <v>5.2510000000000003</v>
      </c>
      <c r="G2113" s="57">
        <f t="shared" si="637"/>
        <v>0</v>
      </c>
      <c r="H2113" s="57">
        <f>IF(Q2112&gt;SetUp!$B$56,SetUp!$B$56,Q2112)</f>
        <v>1.5399853025853355E-11</v>
      </c>
      <c r="I2113" s="57">
        <f t="shared" si="651"/>
        <v>0.28739778552791001</v>
      </c>
      <c r="J2113" s="57">
        <f>MIN(F2113,H2113,(1-EXP(-SetUp!$B$52*H2113/SetUp!$B$56))*F2113)</f>
        <v>1.2634884583029305E-11</v>
      </c>
      <c r="K2113" s="57">
        <f t="shared" si="638"/>
        <v>2.764968442824049E-12</v>
      </c>
      <c r="L2113" s="57">
        <f>IF(I2113&lt;=0,0,MIN(SetUp!$B$50*I2113^SetUp!$B$55,I2113))</f>
        <v>2.5615443536309407E-3</v>
      </c>
      <c r="M2113" s="57">
        <f t="shared" si="639"/>
        <v>0.28483624117427908</v>
      </c>
      <c r="N2113" s="57">
        <f>IF(SetUp!$B$62=0,X2113,(B2113-E2113)*(1-(H2113/SetUp!$B$66/SetUp!$B$56)))</f>
        <v>0</v>
      </c>
      <c r="O2113" s="57">
        <f>K2113*SetUp!$B$65</f>
        <v>0</v>
      </c>
      <c r="P2113" s="57">
        <f>MIN(SetUp!$B$54*L2113^SetUp!$B$51,L2113)</f>
        <v>1.4551610598550276E-3</v>
      </c>
      <c r="Q2113" s="57">
        <f t="shared" si="640"/>
        <v>2.764968442824049E-12</v>
      </c>
      <c r="R2113" s="57">
        <f>IF((H2113+N2113-O2113)&gt;SetUp!$B$56,T2112+H2113+N2113-O2113-SetUp!$B$56,T2112)</f>
        <v>0</v>
      </c>
      <c r="S2113" s="57">
        <f>R2113*SetUp!$B$65</f>
        <v>0</v>
      </c>
      <c r="T2113" s="57">
        <f>IF((R2113-S2113)&lt;SetUp!$B$53,R2113-S2113,SetUp!$B$53)</f>
        <v>0</v>
      </c>
      <c r="U2113" s="57">
        <f t="shared" si="641"/>
        <v>0.28483624117427908</v>
      </c>
      <c r="V2113" s="57">
        <f>(L2113-P2113)/1000*SetUp!$B$13*1000000/SetUp!$B$48</f>
        <v>6.2928518272629227E-2</v>
      </c>
      <c r="W2113" s="57">
        <f t="shared" si="652"/>
        <v>0</v>
      </c>
      <c r="X2113" s="57">
        <f>MAX((SetUp!$B$56*(1-($H2113/SetUp!$B$56)^2)*TANH(($B2113-$D2113)/SetUp!$B$56))/(1+$H2113/SetUp!$B$56*TANH(($B2113-$D2113)/SetUp!$B$56)),0)</f>
        <v>0</v>
      </c>
      <c r="AP2113" s="64">
        <v>29723</v>
      </c>
      <c r="AQ2113" s="55">
        <v>5</v>
      </c>
      <c r="AR2113" s="55">
        <v>138</v>
      </c>
      <c r="AS2113" s="66">
        <f t="shared" si="642"/>
        <v>0.371</v>
      </c>
      <c r="AT2113" s="66">
        <f t="shared" si="643"/>
        <v>1.1649969264906732</v>
      </c>
      <c r="AU2113" s="55" t="str">
        <f>IF(OR($AP2113&lt;SetUp!$B$97,$AP2113&gt;SetUp!$B$98),"Não","Sim")</f>
        <v>Não</v>
      </c>
      <c r="AV2113" s="68">
        <f t="shared" si="644"/>
        <v>0.60909769331364239</v>
      </c>
      <c r="AW2113" s="68">
        <f t="shared" si="645"/>
        <v>1.0793502334695042</v>
      </c>
      <c r="AX2113" s="68">
        <f t="shared" si="646"/>
        <v>-0.43062609038495414</v>
      </c>
      <c r="AY2113" s="68">
        <f t="shared" si="647"/>
        <v>6.6324779602465717E-2</v>
      </c>
      <c r="AZ2113" s="68">
        <f t="shared" si="648"/>
        <v>0.79399692649067322</v>
      </c>
      <c r="BA2113" s="68">
        <f t="shared" si="649"/>
        <v>0.47025254015586182</v>
      </c>
      <c r="BB2113" s="68">
        <f t="shared" si="650"/>
        <v>0.49695086998741989</v>
      </c>
    </row>
    <row r="2114" spans="1:54" x14ac:dyDescent="0.3">
      <c r="A2114" s="64">
        <v>28776</v>
      </c>
      <c r="B2114" s="57">
        <v>0</v>
      </c>
      <c r="C2114" s="57">
        <v>0</v>
      </c>
      <c r="D2114" s="57">
        <v>5.2510000000000003</v>
      </c>
      <c r="E2114" s="57">
        <f t="shared" si="635"/>
        <v>0</v>
      </c>
      <c r="F2114" s="57">
        <f t="shared" si="636"/>
        <v>5.2510000000000003</v>
      </c>
      <c r="G2114" s="57">
        <f t="shared" si="637"/>
        <v>0</v>
      </c>
      <c r="H2114" s="57">
        <f>IF(Q2113&gt;SetUp!$B$56,SetUp!$B$56,Q2113)</f>
        <v>2.764968442824049E-12</v>
      </c>
      <c r="I2114" s="57">
        <f t="shared" si="651"/>
        <v>0.28483624117427908</v>
      </c>
      <c r="J2114" s="57">
        <f>MIN(F2114,H2114,(1-EXP(-SetUp!$B$52*H2114/SetUp!$B$56))*F2114)</f>
        <v>2.2683678269075358E-12</v>
      </c>
      <c r="K2114" s="57">
        <f t="shared" si="638"/>
        <v>4.9660061591651329E-13</v>
      </c>
      <c r="L2114" s="57">
        <f>IF(I2114&lt;=0,0,MIN(SetUp!$B$50*I2114^SetUp!$B$55,I2114))</f>
        <v>2.5236062504058578E-3</v>
      </c>
      <c r="M2114" s="57">
        <f t="shared" si="639"/>
        <v>0.28231263492387321</v>
      </c>
      <c r="N2114" s="57">
        <f>IF(SetUp!$B$62=0,X2114,(B2114-E2114)*(1-(H2114/SetUp!$B$66/SetUp!$B$56)))</f>
        <v>0</v>
      </c>
      <c r="O2114" s="57">
        <f>K2114*SetUp!$B$65</f>
        <v>0</v>
      </c>
      <c r="P2114" s="57">
        <f>MIN(SetUp!$B$54*L2114^SetUp!$B$51,L2114)</f>
        <v>1.4339731539782382E-3</v>
      </c>
      <c r="Q2114" s="57">
        <f t="shared" si="640"/>
        <v>4.9660061591651329E-13</v>
      </c>
      <c r="R2114" s="57">
        <f>IF((H2114+N2114-O2114)&gt;SetUp!$B$56,T2113+H2114+N2114-O2114-SetUp!$B$56,T2113)</f>
        <v>0</v>
      </c>
      <c r="S2114" s="57">
        <f>R2114*SetUp!$B$65</f>
        <v>0</v>
      </c>
      <c r="T2114" s="57">
        <f>IF((R2114-S2114)&lt;SetUp!$B$53,R2114-S2114,SetUp!$B$53)</f>
        <v>0</v>
      </c>
      <c r="U2114" s="57">
        <f t="shared" si="641"/>
        <v>0.28231263492387321</v>
      </c>
      <c r="V2114" s="57">
        <f>(L2114-P2114)/1000*SetUp!$B$13*1000000/SetUp!$B$48</f>
        <v>6.1975805857472574E-2</v>
      </c>
      <c r="W2114" s="57">
        <f t="shared" si="652"/>
        <v>0</v>
      </c>
      <c r="X2114" s="57">
        <f>MAX((SetUp!$B$56*(1-($H2114/SetUp!$B$56)^2)*TANH(($B2114-$D2114)/SetUp!$B$56))/(1+$H2114/SetUp!$B$56*TANH(($B2114-$D2114)/SetUp!$B$56)),0)</f>
        <v>0</v>
      </c>
      <c r="AP2114" s="64">
        <v>29724</v>
      </c>
      <c r="AQ2114" s="55">
        <v>5</v>
      </c>
      <c r="AR2114" s="55">
        <v>139</v>
      </c>
      <c r="AS2114" s="66">
        <f t="shared" si="642"/>
        <v>0.29899999999999999</v>
      </c>
      <c r="AT2114" s="66">
        <f t="shared" si="643"/>
        <v>1.1101673054362464</v>
      </c>
      <c r="AU2114" s="55" t="str">
        <f>IF(OR($AP2114&lt;SetUp!$B$97,$AP2114&gt;SetUp!$B$98),"Não","Sim")</f>
        <v>Não</v>
      </c>
      <c r="AV2114" s="68">
        <f t="shared" si="644"/>
        <v>0.54680892457969266</v>
      </c>
      <c r="AW2114" s="68">
        <f t="shared" si="645"/>
        <v>1.0536447719398823</v>
      </c>
      <c r="AX2114" s="68">
        <f t="shared" si="646"/>
        <v>-0.52432881167557033</v>
      </c>
      <c r="AY2114" s="68">
        <f t="shared" si="647"/>
        <v>4.5388433158239129E-2</v>
      </c>
      <c r="AZ2114" s="68">
        <f t="shared" si="648"/>
        <v>0.81116730543624649</v>
      </c>
      <c r="BA2114" s="68">
        <f t="shared" si="649"/>
        <v>0.50683584736018961</v>
      </c>
      <c r="BB2114" s="68">
        <f t="shared" si="650"/>
        <v>0.56971724483380948</v>
      </c>
    </row>
    <row r="2115" spans="1:54" x14ac:dyDescent="0.3">
      <c r="A2115" s="64">
        <v>28777</v>
      </c>
      <c r="B2115" s="57">
        <v>0</v>
      </c>
      <c r="C2115" s="57">
        <v>0</v>
      </c>
      <c r="D2115" s="57">
        <v>5.2510000000000003</v>
      </c>
      <c r="E2115" s="57">
        <f t="shared" ref="E2115:E2178" si="653">IF(B2115&gt;=D2115,D2115,B2115)</f>
        <v>0</v>
      </c>
      <c r="F2115" s="57">
        <f t="shared" ref="F2115:F2178" si="654">D2115-E2115</f>
        <v>5.2510000000000003</v>
      </c>
      <c r="G2115" s="57">
        <f t="shared" ref="G2115:G2178" si="655">MAX(B2115-D2115-N2115,0)</f>
        <v>0</v>
      </c>
      <c r="H2115" s="57">
        <f>IF(Q2114&gt;SetUp!$B$56,SetUp!$B$56,Q2114)</f>
        <v>4.9660061591651329E-13</v>
      </c>
      <c r="I2115" s="57">
        <f t="shared" si="651"/>
        <v>0.28231263492387321</v>
      </c>
      <c r="J2115" s="57">
        <f>MIN(F2115,H2115,(1-EXP(-SetUp!$B$52*H2115/SetUp!$B$56))*F2115)</f>
        <v>4.0750169905123813E-13</v>
      </c>
      <c r="K2115" s="57">
        <f t="shared" ref="K2115:K2178" si="656">MAX(H2115-J2115,0)</f>
        <v>8.909891686527516E-14</v>
      </c>
      <c r="L2115" s="57">
        <f>IF(I2115&lt;=0,0,MIN(SetUp!$B$50*I2115^SetUp!$B$55,I2115))</f>
        <v>2.4864517924311634E-3</v>
      </c>
      <c r="M2115" s="57">
        <f t="shared" ref="M2115:M2178" si="657">MAX(I2115-L2115,0)</f>
        <v>0.27982618313144203</v>
      </c>
      <c r="N2115" s="57">
        <f>IF(SetUp!$B$62=0,X2115,(B2115-E2115)*(1-(H2115/SetUp!$B$66/SetUp!$B$56)))</f>
        <v>0</v>
      </c>
      <c r="O2115" s="57">
        <f>K2115*SetUp!$B$65</f>
        <v>0</v>
      </c>
      <c r="P2115" s="57">
        <f>MIN(SetUp!$B$54*L2115^SetUp!$B$51,L2115)</f>
        <v>1.4132176508529016E-3</v>
      </c>
      <c r="Q2115" s="57">
        <f t="shared" ref="Q2115:Q2178" si="658">IF((K2115+N2115-O2115)&lt;0,0,K2115+N2115-O2115)</f>
        <v>8.909891686527516E-14</v>
      </c>
      <c r="R2115" s="57">
        <f>IF((H2115+N2115-O2115)&gt;SetUp!$B$56,T2114+H2115+N2115-O2115-SetUp!$B$56,T2114)</f>
        <v>0</v>
      </c>
      <c r="S2115" s="57">
        <f>R2115*SetUp!$B$65</f>
        <v>0</v>
      </c>
      <c r="T2115" s="57">
        <f>IF((R2115-S2115)&lt;SetUp!$B$53,R2115-S2115,SetUp!$B$53)</f>
        <v>0</v>
      </c>
      <c r="U2115" s="57">
        <f t="shared" ref="U2115:U2178" si="659">M2115+R2115-T2115</f>
        <v>0.27982618313144203</v>
      </c>
      <c r="V2115" s="57">
        <f>(L2115-P2115)/1000*SetUp!$B$13*1000000/SetUp!$B$48</f>
        <v>6.1043071301830544E-2</v>
      </c>
      <c r="W2115" s="57">
        <f t="shared" si="652"/>
        <v>-1.9081958235744878E-17</v>
      </c>
      <c r="X2115" s="57">
        <f>MAX((SetUp!$B$56*(1-($H2115/SetUp!$B$56)^2)*TANH(($B2115-$D2115)/SetUp!$B$56))/(1+$H2115/SetUp!$B$56*TANH(($B2115-$D2115)/SetUp!$B$56)),0)</f>
        <v>0</v>
      </c>
      <c r="AP2115" s="64">
        <v>29725</v>
      </c>
      <c r="AQ2115" s="55">
        <v>5</v>
      </c>
      <c r="AR2115" s="55">
        <v>140</v>
      </c>
      <c r="AS2115" s="66">
        <f t="shared" ref="AS2115:AS2178" si="660">VLOOKUP($AP2115,$A:$C,3,FALSE)</f>
        <v>0.26700000000000002</v>
      </c>
      <c r="AT2115" s="66">
        <f t="shared" ref="AT2115:AT2178" si="661">VLOOKUP($AP2115,$A:$V,22,FALSE)</f>
        <v>1.0588853550241628</v>
      </c>
      <c r="AU2115" s="55" t="str">
        <f>IF(OR($AP2115&lt;SetUp!$B$97,$AP2115&gt;SetUp!$B$98),"Não","Sim")</f>
        <v>Não</v>
      </c>
      <c r="AV2115" s="68">
        <f t="shared" ref="AV2115:AV2178" si="662">IFERROR(SQRT(AS2115),0)</f>
        <v>0.51672042731055257</v>
      </c>
      <c r="AW2115" s="68">
        <f t="shared" ref="AW2115:AW2178" si="663">IFERROR(SQRT(AT2115),0)</f>
        <v>1.0290215522641704</v>
      </c>
      <c r="AX2115" s="68">
        <f t="shared" ref="AX2115:AX2178" si="664">IFERROR(LOG(AS2115),0)</f>
        <v>-0.57348873863542471</v>
      </c>
      <c r="AY2115" s="68">
        <f t="shared" ref="AY2115:AY2178" si="665">IFERROR(LOG(AT2115),0)</f>
        <v>2.4848941811320347E-2</v>
      </c>
      <c r="AZ2115" s="68">
        <f t="shared" ref="AZ2115:AZ2178" si="666">AT2115-AS2115</f>
        <v>0.7918853550241628</v>
      </c>
      <c r="BA2115" s="68">
        <f t="shared" ref="BA2115:BA2178" si="667">AW2115-AV2115</f>
        <v>0.51230112495361779</v>
      </c>
      <c r="BB2115" s="68">
        <f t="shared" ref="BB2115:BB2178" si="668">AY2115-AX2115</f>
        <v>0.59833768044674507</v>
      </c>
    </row>
    <row r="2116" spans="1:54" x14ac:dyDescent="0.3">
      <c r="A2116" s="64">
        <v>28778</v>
      </c>
      <c r="B2116" s="57">
        <v>0</v>
      </c>
      <c r="C2116" s="57">
        <v>0</v>
      </c>
      <c r="D2116" s="57">
        <v>5.2510000000000003</v>
      </c>
      <c r="E2116" s="57">
        <f t="shared" si="653"/>
        <v>0</v>
      </c>
      <c r="F2116" s="57">
        <f t="shared" si="654"/>
        <v>5.2510000000000003</v>
      </c>
      <c r="G2116" s="57">
        <f t="shared" si="655"/>
        <v>0</v>
      </c>
      <c r="H2116" s="57">
        <f>IF(Q2115&gt;SetUp!$B$56,SetUp!$B$56,Q2115)</f>
        <v>8.909891686527516E-14</v>
      </c>
      <c r="I2116" s="57">
        <f t="shared" ref="I2116:I2179" si="669">U2115+G2116+O2116</f>
        <v>0.27982618313144203</v>
      </c>
      <c r="J2116" s="57">
        <f>MIN(F2116,H2116,(1-EXP(-SetUp!$B$52*H2116/SetUp!$B$56))*F2116)</f>
        <v>7.2872263778833712E-14</v>
      </c>
      <c r="K2116" s="57">
        <f t="shared" si="656"/>
        <v>1.6226653086441447E-14</v>
      </c>
      <c r="L2116" s="57">
        <f>IF(I2116&lt;=0,0,MIN(SetUp!$B$50*I2116^SetUp!$B$55,I2116))</f>
        <v>2.4500602567104914E-3</v>
      </c>
      <c r="M2116" s="57">
        <f t="shared" si="657"/>
        <v>0.27737612287473151</v>
      </c>
      <c r="N2116" s="57">
        <f>IF(SetUp!$B$62=0,X2116,(B2116-E2116)*(1-(H2116/SetUp!$B$66/SetUp!$B$56)))</f>
        <v>0</v>
      </c>
      <c r="O2116" s="57">
        <f>K2116*SetUp!$B$65</f>
        <v>0</v>
      </c>
      <c r="P2116" s="57">
        <f>MIN(SetUp!$B$54*L2116^SetUp!$B$51,L2116)</f>
        <v>1.3928832220394427E-3</v>
      </c>
      <c r="Q2116" s="57">
        <f t="shared" si="658"/>
        <v>1.6226653086441447E-14</v>
      </c>
      <c r="R2116" s="57">
        <f>IF((H2116+N2116-O2116)&gt;SetUp!$B$56,T2115+H2116+N2116-O2116-SetUp!$B$56,T2115)</f>
        <v>0</v>
      </c>
      <c r="S2116" s="57">
        <f>R2116*SetUp!$B$65</f>
        <v>0</v>
      </c>
      <c r="T2116" s="57">
        <f>IF((R2116-S2116)&lt;SetUp!$B$53,R2116-S2116,SetUp!$B$53)</f>
        <v>0</v>
      </c>
      <c r="U2116" s="57">
        <f t="shared" si="659"/>
        <v>0.27737612287473151</v>
      </c>
      <c r="V2116" s="57">
        <f>(L2116-P2116)/1000*SetUp!$B$13*1000000/SetUp!$B$48</f>
        <v>6.0129780265079966E-2</v>
      </c>
      <c r="W2116" s="57">
        <f t="shared" ref="W2116:W2179" si="670">Q2116+U2116+T2116-H2116-U2115-T2115-B2116+E2116+J2116+L2116</f>
        <v>-4.0332320816460765E-17</v>
      </c>
      <c r="X2116" s="57">
        <f>MAX((SetUp!$B$56*(1-($H2116/SetUp!$B$56)^2)*TANH(($B2116-$D2116)/SetUp!$B$56))/(1+$H2116/SetUp!$B$56*TANH(($B2116-$D2116)/SetUp!$B$56)),0)</f>
        <v>0</v>
      </c>
      <c r="AP2116" s="64">
        <v>29726</v>
      </c>
      <c r="AQ2116" s="55">
        <v>5</v>
      </c>
      <c r="AR2116" s="55">
        <v>141</v>
      </c>
      <c r="AS2116" s="66">
        <f t="shared" si="660"/>
        <v>0.26700000000000002</v>
      </c>
      <c r="AT2116" s="66">
        <f t="shared" si="661"/>
        <v>1.0108608030712032</v>
      </c>
      <c r="AU2116" s="55" t="str">
        <f>IF(OR($AP2116&lt;SetUp!$B$97,$AP2116&gt;SetUp!$B$98),"Não","Sim")</f>
        <v>Não</v>
      </c>
      <c r="AV2116" s="68">
        <f t="shared" si="662"/>
        <v>0.51672042731055257</v>
      </c>
      <c r="AW2116" s="68">
        <f t="shared" si="663"/>
        <v>1.0054157364350347</v>
      </c>
      <c r="AX2116" s="68">
        <f t="shared" si="664"/>
        <v>-0.57348873863542471</v>
      </c>
      <c r="AY2116" s="68">
        <f t="shared" si="665"/>
        <v>4.6913567580863349E-3</v>
      </c>
      <c r="AZ2116" s="68">
        <f t="shared" si="666"/>
        <v>0.74386080307120317</v>
      </c>
      <c r="BA2116" s="68">
        <f t="shared" si="667"/>
        <v>0.48869530912448211</v>
      </c>
      <c r="BB2116" s="68">
        <f t="shared" si="668"/>
        <v>0.57818009539351101</v>
      </c>
    </row>
    <row r="2117" spans="1:54" x14ac:dyDescent="0.3">
      <c r="A2117" s="64">
        <v>28779</v>
      </c>
      <c r="B2117" s="57">
        <v>0</v>
      </c>
      <c r="C2117" s="57">
        <v>0</v>
      </c>
      <c r="D2117" s="57">
        <v>5.2510000000000003</v>
      </c>
      <c r="E2117" s="57">
        <f t="shared" si="653"/>
        <v>0</v>
      </c>
      <c r="F2117" s="57">
        <f t="shared" si="654"/>
        <v>5.2510000000000003</v>
      </c>
      <c r="G2117" s="57">
        <f t="shared" si="655"/>
        <v>0</v>
      </c>
      <c r="H2117" s="57">
        <f>IF(Q2116&gt;SetUp!$B$56,SetUp!$B$56,Q2116)</f>
        <v>1.6226653086441447E-14</v>
      </c>
      <c r="I2117" s="57">
        <f t="shared" si="669"/>
        <v>0.27737612287473151</v>
      </c>
      <c r="J2117" s="57">
        <f>MIN(F2117,H2117,(1-EXP(-SetUp!$B$52*H2117/SetUp!$B$56))*F2117)</f>
        <v>1.3408496535305404E-14</v>
      </c>
      <c r="K2117" s="57">
        <f t="shared" si="656"/>
        <v>2.8181565511360432E-15</v>
      </c>
      <c r="L2117" s="57">
        <f>IF(I2117&lt;=0,0,MIN(SetUp!$B$50*I2117^SetUp!$B$55,I2117))</f>
        <v>2.4144115869917061E-3</v>
      </c>
      <c r="M2117" s="57">
        <f t="shared" si="657"/>
        <v>0.27496171128773983</v>
      </c>
      <c r="N2117" s="57">
        <f>IF(SetUp!$B$62=0,X2117,(B2117-E2117)*(1-(H2117/SetUp!$B$66/SetUp!$B$56)))</f>
        <v>0</v>
      </c>
      <c r="O2117" s="57">
        <f>K2117*SetUp!$B$65</f>
        <v>0</v>
      </c>
      <c r="P2117" s="57">
        <f>MIN(SetUp!$B$54*L2117^SetUp!$B$51,L2117)</f>
        <v>1.372958900826492E-3</v>
      </c>
      <c r="Q2117" s="57">
        <f t="shared" si="658"/>
        <v>2.8181565511360432E-15</v>
      </c>
      <c r="R2117" s="57">
        <f>IF((H2117+N2117-O2117)&gt;SetUp!$B$56,T2116+H2117+N2117-O2117-SetUp!$B$56,T2116)</f>
        <v>0</v>
      </c>
      <c r="S2117" s="57">
        <f>R2117*SetUp!$B$65</f>
        <v>0</v>
      </c>
      <c r="T2117" s="57">
        <f>IF((R2117-S2117)&lt;SetUp!$B$53,R2117-S2117,SetUp!$B$53)</f>
        <v>0</v>
      </c>
      <c r="U2117" s="57">
        <f t="shared" si="659"/>
        <v>0.27496171128773983</v>
      </c>
      <c r="V2117" s="57">
        <f>(L2117-P2117)/1000*SetUp!$B$13*1000000/SetUp!$B$48</f>
        <v>5.9235415755202421E-2</v>
      </c>
      <c r="W2117" s="57">
        <f t="shared" si="670"/>
        <v>5.377642775528102E-17</v>
      </c>
      <c r="X2117" s="57">
        <f>MAX((SetUp!$B$56*(1-($H2117/SetUp!$B$56)^2)*TANH(($B2117-$D2117)/SetUp!$B$56))/(1+$H2117/SetUp!$B$56*TANH(($B2117-$D2117)/SetUp!$B$56)),0)</f>
        <v>0</v>
      </c>
      <c r="AP2117" s="64">
        <v>29727</v>
      </c>
      <c r="AQ2117" s="55">
        <v>5</v>
      </c>
      <c r="AR2117" s="55">
        <v>142</v>
      </c>
      <c r="AS2117" s="66">
        <f t="shared" si="660"/>
        <v>0.23799999999999999</v>
      </c>
      <c r="AT2117" s="66">
        <f t="shared" si="661"/>
        <v>0.96583194257970328</v>
      </c>
      <c r="AU2117" s="55" t="str">
        <f>IF(OR($AP2117&lt;SetUp!$B$97,$AP2117&gt;SetUp!$B$98),"Não","Sim")</f>
        <v>Não</v>
      </c>
      <c r="AV2117" s="68">
        <f t="shared" si="662"/>
        <v>0.48785243670601869</v>
      </c>
      <c r="AW2117" s="68">
        <f t="shared" si="663"/>
        <v>0.98276749161727128</v>
      </c>
      <c r="AX2117" s="68">
        <f t="shared" si="664"/>
        <v>-0.62342304294348805</v>
      </c>
      <c r="AY2117" s="68">
        <f t="shared" si="665"/>
        <v>-1.5098435447682411E-2</v>
      </c>
      <c r="AZ2117" s="68">
        <f t="shared" si="666"/>
        <v>0.72783194257970329</v>
      </c>
      <c r="BA2117" s="68">
        <f t="shared" si="667"/>
        <v>0.49491505491125259</v>
      </c>
      <c r="BB2117" s="68">
        <f t="shared" si="668"/>
        <v>0.60832460749580564</v>
      </c>
    </row>
    <row r="2118" spans="1:54" x14ac:dyDescent="0.3">
      <c r="A2118" s="64">
        <v>28780</v>
      </c>
      <c r="B2118" s="57">
        <v>0</v>
      </c>
      <c r="C2118" s="57">
        <v>0</v>
      </c>
      <c r="D2118" s="57">
        <v>5.2510000000000003</v>
      </c>
      <c r="E2118" s="57">
        <f t="shared" si="653"/>
        <v>0</v>
      </c>
      <c r="F2118" s="57">
        <f t="shared" si="654"/>
        <v>5.2510000000000003</v>
      </c>
      <c r="G2118" s="57">
        <f t="shared" si="655"/>
        <v>0</v>
      </c>
      <c r="H2118" s="57">
        <f>IF(Q2117&gt;SetUp!$B$56,SetUp!$B$56,Q2117)</f>
        <v>2.8181565511360432E-15</v>
      </c>
      <c r="I2118" s="57">
        <f t="shared" si="669"/>
        <v>0.27496171128773983</v>
      </c>
      <c r="J2118" s="57">
        <f>MIN(F2118,H2118,(1-EXP(-SetUp!$B$52*H2118/SetUp!$B$56))*F2118)</f>
        <v>2.3319124409226789E-15</v>
      </c>
      <c r="K2118" s="57">
        <f t="shared" si="656"/>
        <v>4.8624411021336423E-16</v>
      </c>
      <c r="L2118" s="57">
        <f>IF(I2118&lt;=0,0,MIN(SetUp!$B$50*I2118^SetUp!$B$55,I2118))</f>
        <v>2.379486368534427E-3</v>
      </c>
      <c r="M2118" s="57">
        <f t="shared" si="657"/>
        <v>0.27258222491920542</v>
      </c>
      <c r="N2118" s="57">
        <f>IF(SetUp!$B$62=0,X2118,(B2118-E2118)*(1-(H2118/SetUp!$B$66/SetUp!$B$56)))</f>
        <v>0</v>
      </c>
      <c r="O2118" s="57">
        <f>K2118*SetUp!$B$65</f>
        <v>0</v>
      </c>
      <c r="P2118" s="57">
        <f>MIN(SetUp!$B$54*L2118^SetUp!$B$51,L2118)</f>
        <v>1.3534340686286047E-3</v>
      </c>
      <c r="Q2118" s="57">
        <f t="shared" si="658"/>
        <v>4.8624411021336423E-16</v>
      </c>
      <c r="R2118" s="57">
        <f>IF((H2118+N2118-O2118)&gt;SetUp!$B$56,T2117+H2118+N2118-O2118-SetUp!$B$56,T2117)</f>
        <v>0</v>
      </c>
      <c r="S2118" s="57">
        <f>R2118*SetUp!$B$65</f>
        <v>0</v>
      </c>
      <c r="T2118" s="57">
        <f>IF((R2118-S2118)&lt;SetUp!$B$53,R2118-S2118,SetUp!$B$53)</f>
        <v>0</v>
      </c>
      <c r="U2118" s="57">
        <f t="shared" si="659"/>
        <v>0.27258222491920542</v>
      </c>
      <c r="V2118" s="57">
        <f>(L2118-P2118)/1000*SetUp!$B$13*1000000/SetUp!$B$48</f>
        <v>5.8359477467285752E-2</v>
      </c>
      <c r="W2118" s="57">
        <f t="shared" si="670"/>
        <v>1.6046192152785466E-17</v>
      </c>
      <c r="X2118" s="57">
        <f>MAX((SetUp!$B$56*(1-($H2118/SetUp!$B$56)^2)*TANH(($B2118-$D2118)/SetUp!$B$56))/(1+$H2118/SetUp!$B$56*TANH(($B2118-$D2118)/SetUp!$B$56)),0)</f>
        <v>0</v>
      </c>
      <c r="AP2118" s="64">
        <v>29728</v>
      </c>
      <c r="AQ2118" s="55">
        <v>5</v>
      </c>
      <c r="AR2118" s="55">
        <v>143</v>
      </c>
      <c r="AS2118" s="66">
        <f t="shared" si="660"/>
        <v>0.23799999999999999</v>
      </c>
      <c r="AT2118" s="66">
        <f t="shared" si="661"/>
        <v>0.92356236177972295</v>
      </c>
      <c r="AU2118" s="55" t="str">
        <f>IF(OR($AP2118&lt;SetUp!$B$97,$AP2118&gt;SetUp!$B$98),"Não","Sim")</f>
        <v>Não</v>
      </c>
      <c r="AV2118" s="68">
        <f t="shared" si="662"/>
        <v>0.48785243670601869</v>
      </c>
      <c r="AW2118" s="68">
        <f t="shared" si="663"/>
        <v>0.96102151993580398</v>
      </c>
      <c r="AX2118" s="68">
        <f t="shared" si="664"/>
        <v>-0.62342304294348805</v>
      </c>
      <c r="AY2118" s="68">
        <f t="shared" si="665"/>
        <v>-3.4533774330487828E-2</v>
      </c>
      <c r="AZ2118" s="68">
        <f t="shared" si="666"/>
        <v>0.68556236177972296</v>
      </c>
      <c r="BA2118" s="68">
        <f t="shared" si="667"/>
        <v>0.47316908322978529</v>
      </c>
      <c r="BB2118" s="68">
        <f t="shared" si="668"/>
        <v>0.58888926861300017</v>
      </c>
    </row>
    <row r="2119" spans="1:54" x14ac:dyDescent="0.3">
      <c r="A2119" s="64">
        <v>28781</v>
      </c>
      <c r="B2119" s="57">
        <v>0</v>
      </c>
      <c r="C2119" s="57">
        <v>0</v>
      </c>
      <c r="D2119" s="57">
        <v>5.2510000000000003</v>
      </c>
      <c r="E2119" s="57">
        <f t="shared" si="653"/>
        <v>0</v>
      </c>
      <c r="F2119" s="57">
        <f t="shared" si="654"/>
        <v>5.2510000000000003</v>
      </c>
      <c r="G2119" s="57">
        <f t="shared" si="655"/>
        <v>0</v>
      </c>
      <c r="H2119" s="57">
        <f>IF(Q2118&gt;SetUp!$B$56,SetUp!$B$56,Q2118)</f>
        <v>4.8624411021336423E-16</v>
      </c>
      <c r="I2119" s="57">
        <f t="shared" si="669"/>
        <v>0.27258222491920542</v>
      </c>
      <c r="J2119" s="57">
        <f>MIN(F2119,H2119,(1-EXP(-SetUp!$B$52*H2119/SetUp!$B$56))*F2119)</f>
        <v>4.8624411021336423E-16</v>
      </c>
      <c r="K2119" s="57">
        <f t="shared" si="656"/>
        <v>0</v>
      </c>
      <c r="L2119" s="57">
        <f>IF(I2119&lt;=0,0,MIN(SetUp!$B$50*I2119^SetUp!$B$55,I2119))</f>
        <v>2.3452658039739881E-3</v>
      </c>
      <c r="M2119" s="57">
        <f t="shared" si="657"/>
        <v>0.27023695911523143</v>
      </c>
      <c r="N2119" s="57">
        <f>IF(SetUp!$B$62=0,X2119,(B2119-E2119)*(1-(H2119/SetUp!$B$66/SetUp!$B$56)))</f>
        <v>0</v>
      </c>
      <c r="O2119" s="57">
        <f>K2119*SetUp!$B$65</f>
        <v>0</v>
      </c>
      <c r="P2119" s="57">
        <f>MIN(SetUp!$B$54*L2119^SetUp!$B$51,L2119)</f>
        <v>1.3342984419717943E-3</v>
      </c>
      <c r="Q2119" s="57">
        <f t="shared" si="658"/>
        <v>0</v>
      </c>
      <c r="R2119" s="57">
        <f>IF((H2119+N2119-O2119)&gt;SetUp!$B$56,T2118+H2119+N2119-O2119-SetUp!$B$56,T2118)</f>
        <v>0</v>
      </c>
      <c r="S2119" s="57">
        <f>R2119*SetUp!$B$65</f>
        <v>0</v>
      </c>
      <c r="T2119" s="57">
        <f>IF((R2119-S2119)&lt;SetUp!$B$53,R2119-S2119,SetUp!$B$53)</f>
        <v>0</v>
      </c>
      <c r="U2119" s="57">
        <f t="shared" si="659"/>
        <v>0.27023695911523143</v>
      </c>
      <c r="V2119" s="57">
        <f>(L2119-P2119)/1000*SetUp!$B$13*1000000/SetUp!$B$48</f>
        <v>5.7501481150954672E-2</v>
      </c>
      <c r="W2119" s="57">
        <f t="shared" si="670"/>
        <v>-9.1072982488782372E-18</v>
      </c>
      <c r="X2119" s="57">
        <f>MAX((SetUp!$B$56*(1-($H2119/SetUp!$B$56)^2)*TANH(($B2119-$D2119)/SetUp!$B$56))/(1+$H2119/SetUp!$B$56*TANH(($B2119-$D2119)/SetUp!$B$56)),0)</f>
        <v>0</v>
      </c>
      <c r="AP2119" s="64">
        <v>29729</v>
      </c>
      <c r="AQ2119" s="55">
        <v>5</v>
      </c>
      <c r="AR2119" s="55">
        <v>144</v>
      </c>
      <c r="AS2119" s="66">
        <f t="shared" si="660"/>
        <v>0.21</v>
      </c>
      <c r="AT2119" s="66">
        <f t="shared" si="661"/>
        <v>0.88383809936098079</v>
      </c>
      <c r="AU2119" s="55" t="str">
        <f>IF(OR($AP2119&lt;SetUp!$B$97,$AP2119&gt;SetUp!$B$98),"Não","Sim")</f>
        <v>Não</v>
      </c>
      <c r="AV2119" s="68">
        <f t="shared" si="662"/>
        <v>0.45825756949558399</v>
      </c>
      <c r="AW2119" s="68">
        <f t="shared" si="663"/>
        <v>0.94012664006557156</v>
      </c>
      <c r="AX2119" s="68">
        <f t="shared" si="664"/>
        <v>-0.6777807052660807</v>
      </c>
      <c r="AY2119" s="68">
        <f t="shared" si="665"/>
        <v>-5.3627281359826834E-2</v>
      </c>
      <c r="AZ2119" s="68">
        <f t="shared" si="666"/>
        <v>0.67383809936098082</v>
      </c>
      <c r="BA2119" s="68">
        <f t="shared" si="667"/>
        <v>0.48186907056998757</v>
      </c>
      <c r="BB2119" s="68">
        <f t="shared" si="668"/>
        <v>0.62415342390625383</v>
      </c>
    </row>
    <row r="2120" spans="1:54" x14ac:dyDescent="0.3">
      <c r="A2120" s="64">
        <v>28782</v>
      </c>
      <c r="B2120" s="57">
        <v>9.7000000000000003E-2</v>
      </c>
      <c r="C2120" s="57">
        <v>0</v>
      </c>
      <c r="D2120" s="57">
        <v>5.2510000000000003</v>
      </c>
      <c r="E2120" s="57">
        <f t="shared" si="653"/>
        <v>9.7000000000000003E-2</v>
      </c>
      <c r="F2120" s="57">
        <f t="shared" si="654"/>
        <v>5.1539999999999999</v>
      </c>
      <c r="G2120" s="57">
        <f t="shared" si="655"/>
        <v>0</v>
      </c>
      <c r="H2120" s="57">
        <f>IF(Q2119&gt;SetUp!$B$56,SetUp!$B$56,Q2119)</f>
        <v>0</v>
      </c>
      <c r="I2120" s="57">
        <f t="shared" si="669"/>
        <v>0.27023695911523143</v>
      </c>
      <c r="J2120" s="57">
        <f>MIN(F2120,H2120,(1-EXP(-SetUp!$B$52*H2120/SetUp!$B$56))*F2120)</f>
        <v>0</v>
      </c>
      <c r="K2120" s="57">
        <f t="shared" si="656"/>
        <v>0</v>
      </c>
      <c r="L2120" s="57">
        <f>IF(I2120&lt;=0,0,MIN(SetUp!$B$50*I2120^SetUp!$B$55,I2120))</f>
        <v>2.3117316902281702E-3</v>
      </c>
      <c r="M2120" s="57">
        <f t="shared" si="657"/>
        <v>0.26792522742500324</v>
      </c>
      <c r="N2120" s="57">
        <f>IF(SetUp!$B$62=0,X2120,(B2120-E2120)*(1-(H2120/SetUp!$B$66/SetUp!$B$56)))</f>
        <v>0</v>
      </c>
      <c r="O2120" s="57">
        <f>K2120*SetUp!$B$65</f>
        <v>0</v>
      </c>
      <c r="P2120" s="57">
        <f>MIN(SetUp!$B$54*L2120^SetUp!$B$51,L2120)</f>
        <v>1.3155420600382769E-3</v>
      </c>
      <c r="Q2120" s="57">
        <f t="shared" si="658"/>
        <v>0</v>
      </c>
      <c r="R2120" s="57">
        <f>IF((H2120+N2120-O2120)&gt;SetUp!$B$56,T2119+H2120+N2120-O2120-SetUp!$B$56,T2119)</f>
        <v>0</v>
      </c>
      <c r="S2120" s="57">
        <f>R2120*SetUp!$B$65</f>
        <v>0</v>
      </c>
      <c r="T2120" s="57">
        <f>IF((R2120-S2120)&lt;SetUp!$B$53,R2120-S2120,SetUp!$B$53)</f>
        <v>0</v>
      </c>
      <c r="U2120" s="57">
        <f t="shared" si="659"/>
        <v>0.26792522742500324</v>
      </c>
      <c r="V2120" s="57">
        <f>(L2120-P2120)/1000*SetUp!$B$13*1000000/SetUp!$B$48</f>
        <v>5.6660958005305379E-2</v>
      </c>
      <c r="W2120" s="57">
        <f t="shared" si="670"/>
        <v>-2.1250362580715887E-17</v>
      </c>
      <c r="X2120" s="57">
        <f>MAX((SetUp!$B$56*(1-($H2120/SetUp!$B$56)^2)*TANH(($B2120-$D2120)/SetUp!$B$56))/(1+$H2120/SetUp!$B$56*TANH(($B2120-$D2120)/SetUp!$B$56)),0)</f>
        <v>0</v>
      </c>
      <c r="AP2120" s="64">
        <v>29730</v>
      </c>
      <c r="AQ2120" s="55">
        <v>5</v>
      </c>
      <c r="AR2120" s="55">
        <v>145</v>
      </c>
      <c r="AS2120" s="66">
        <f t="shared" si="660"/>
        <v>0.21</v>
      </c>
      <c r="AT2120" s="66">
        <f t="shared" si="661"/>
        <v>0.84646516320335563</v>
      </c>
      <c r="AU2120" s="55" t="str">
        <f>IF(OR($AP2120&lt;SetUp!$B$97,$AP2120&gt;SetUp!$B$98),"Não","Sim")</f>
        <v>Não</v>
      </c>
      <c r="AV2120" s="68">
        <f t="shared" si="662"/>
        <v>0.45825756949558399</v>
      </c>
      <c r="AW2120" s="68">
        <f t="shared" si="663"/>
        <v>0.92003541410282441</v>
      </c>
      <c r="AX2120" s="68">
        <f t="shared" si="664"/>
        <v>-0.6777807052660807</v>
      </c>
      <c r="AY2120" s="68">
        <f t="shared" si="665"/>
        <v>-7.239091084491725E-2</v>
      </c>
      <c r="AZ2120" s="68">
        <f t="shared" si="666"/>
        <v>0.63646516320335567</v>
      </c>
      <c r="BA2120" s="68">
        <f t="shared" si="667"/>
        <v>0.46177784460724042</v>
      </c>
      <c r="BB2120" s="68">
        <f t="shared" si="668"/>
        <v>0.60538979442116347</v>
      </c>
    </row>
    <row r="2121" spans="1:54" x14ac:dyDescent="0.3">
      <c r="A2121" s="64">
        <v>28783</v>
      </c>
      <c r="B2121" s="57">
        <v>0.26400000000000001</v>
      </c>
      <c r="C2121" s="57">
        <v>0</v>
      </c>
      <c r="D2121" s="57">
        <v>5.2510000000000003</v>
      </c>
      <c r="E2121" s="57">
        <f t="shared" si="653"/>
        <v>0.26400000000000001</v>
      </c>
      <c r="F2121" s="57">
        <f t="shared" si="654"/>
        <v>4.9870000000000001</v>
      </c>
      <c r="G2121" s="57">
        <f t="shared" si="655"/>
        <v>0</v>
      </c>
      <c r="H2121" s="57">
        <f>IF(Q2120&gt;SetUp!$B$56,SetUp!$B$56,Q2120)</f>
        <v>0</v>
      </c>
      <c r="I2121" s="57">
        <f t="shared" si="669"/>
        <v>0.26792522742500324</v>
      </c>
      <c r="J2121" s="57">
        <f>MIN(F2121,H2121,(1-EXP(-SetUp!$B$52*H2121/SetUp!$B$56))*F2121)</f>
        <v>0</v>
      </c>
      <c r="K2121" s="57">
        <f t="shared" si="656"/>
        <v>0</v>
      </c>
      <c r="L2121" s="57">
        <f>IF(I2121&lt;=0,0,MIN(SetUp!$B$50*I2121^SetUp!$B$55,I2121))</f>
        <v>2.2788663963958359E-3</v>
      </c>
      <c r="M2121" s="57">
        <f t="shared" si="657"/>
        <v>0.26564636102860739</v>
      </c>
      <c r="N2121" s="57">
        <f>IF(SetUp!$B$62=0,X2121,(B2121-E2121)*(1-(H2121/SetUp!$B$66/SetUp!$B$56)))</f>
        <v>0</v>
      </c>
      <c r="O2121" s="57">
        <f>K2121*SetUp!$B$65</f>
        <v>0</v>
      </c>
      <c r="P2121" s="57">
        <f>MIN(SetUp!$B$54*L2121^SetUp!$B$51,L2121)</f>
        <v>1.2971552727432415E-3</v>
      </c>
      <c r="Q2121" s="57">
        <f t="shared" si="658"/>
        <v>0</v>
      </c>
      <c r="R2121" s="57">
        <f>IF((H2121+N2121-O2121)&gt;SetUp!$B$56,T2120+H2121+N2121-O2121-SetUp!$B$56,T2120)</f>
        <v>0</v>
      </c>
      <c r="S2121" s="57">
        <f>R2121*SetUp!$B$65</f>
        <v>0</v>
      </c>
      <c r="T2121" s="57">
        <f>IF((R2121-S2121)&lt;SetUp!$B$53,R2121-S2121,SetUp!$B$53)</f>
        <v>0</v>
      </c>
      <c r="U2121" s="57">
        <f t="shared" si="659"/>
        <v>0.26564636102860739</v>
      </c>
      <c r="V2121" s="57">
        <f>(L2121-P2121)/1000*SetUp!$B$13*1000000/SetUp!$B$48</f>
        <v>5.5837454099996651E-2</v>
      </c>
      <c r="W2121" s="57">
        <f t="shared" si="670"/>
        <v>-1.5178830414797062E-17</v>
      </c>
      <c r="X2121" s="57">
        <f>MAX((SetUp!$B$56*(1-($H2121/SetUp!$B$56)^2)*TANH(($B2121-$D2121)/SetUp!$B$56))/(1+$H2121/SetUp!$B$56*TANH(($B2121-$D2121)/SetUp!$B$56)),0)</f>
        <v>0</v>
      </c>
      <c r="AP2121" s="64">
        <v>29731</v>
      </c>
      <c r="AQ2121" s="55">
        <v>5</v>
      </c>
      <c r="AR2121" s="55">
        <v>146</v>
      </c>
      <c r="AS2121" s="66">
        <f t="shared" si="660"/>
        <v>0.21</v>
      </c>
      <c r="AT2121" s="66">
        <f t="shared" si="661"/>
        <v>0.81126736076542916</v>
      </c>
      <c r="AU2121" s="55" t="str">
        <f>IF(OR($AP2121&lt;SetUp!$B$97,$AP2121&gt;SetUp!$B$98),"Não","Sim")</f>
        <v>Não</v>
      </c>
      <c r="AV2121" s="68">
        <f t="shared" si="662"/>
        <v>0.45825756949558399</v>
      </c>
      <c r="AW2121" s="68">
        <f t="shared" si="663"/>
        <v>0.9007038141172875</v>
      </c>
      <c r="AX2121" s="68">
        <f t="shared" si="664"/>
        <v>-0.6777807052660807</v>
      </c>
      <c r="AY2121" s="68">
        <f t="shared" si="665"/>
        <v>-9.0835996380845288E-2</v>
      </c>
      <c r="AZ2121" s="68">
        <f t="shared" si="666"/>
        <v>0.60126736076542919</v>
      </c>
      <c r="BA2121" s="68">
        <f t="shared" si="667"/>
        <v>0.44244624462170351</v>
      </c>
      <c r="BB2121" s="68">
        <f t="shared" si="668"/>
        <v>0.58694470888523542</v>
      </c>
    </row>
    <row r="2122" spans="1:54" x14ac:dyDescent="0.3">
      <c r="A2122" s="64">
        <v>28784</v>
      </c>
      <c r="B2122" s="57">
        <v>0</v>
      </c>
      <c r="C2122" s="57">
        <v>0</v>
      </c>
      <c r="D2122" s="57">
        <v>5.2510000000000003</v>
      </c>
      <c r="E2122" s="57">
        <f t="shared" si="653"/>
        <v>0</v>
      </c>
      <c r="F2122" s="57">
        <f t="shared" si="654"/>
        <v>5.2510000000000003</v>
      </c>
      <c r="G2122" s="57">
        <f t="shared" si="655"/>
        <v>0</v>
      </c>
      <c r="H2122" s="57">
        <f>IF(Q2121&gt;SetUp!$B$56,SetUp!$B$56,Q2121)</f>
        <v>0</v>
      </c>
      <c r="I2122" s="57">
        <f t="shared" si="669"/>
        <v>0.26564636102860739</v>
      </c>
      <c r="J2122" s="57">
        <f>MIN(F2122,H2122,(1-EXP(-SetUp!$B$52*H2122/SetUp!$B$56))*F2122)</f>
        <v>0</v>
      </c>
      <c r="K2122" s="57">
        <f t="shared" si="656"/>
        <v>0</v>
      </c>
      <c r="L2122" s="57">
        <f>IF(I2122&lt;=0,0,MIN(SetUp!$B$50*I2122^SetUp!$B$55,I2122))</f>
        <v>2.2466528425994711E-3</v>
      </c>
      <c r="M2122" s="57">
        <f t="shared" si="657"/>
        <v>0.26339970818600794</v>
      </c>
      <c r="N2122" s="57">
        <f>IF(SetUp!$B$62=0,X2122,(B2122-E2122)*(1-(H2122/SetUp!$B$66/SetUp!$B$56)))</f>
        <v>0</v>
      </c>
      <c r="O2122" s="57">
        <f>K2122*SetUp!$B$65</f>
        <v>0</v>
      </c>
      <c r="P2122" s="57">
        <f>MIN(SetUp!$B$54*L2122^SetUp!$B$51,L2122)</f>
        <v>1.2791287293180526E-3</v>
      </c>
      <c r="Q2122" s="57">
        <f t="shared" si="658"/>
        <v>0</v>
      </c>
      <c r="R2122" s="57">
        <f>IF((H2122+N2122-O2122)&gt;SetUp!$B$56,T2121+H2122+N2122-O2122-SetUp!$B$56,T2121)</f>
        <v>0</v>
      </c>
      <c r="S2122" s="57">
        <f>R2122*SetUp!$B$65</f>
        <v>0</v>
      </c>
      <c r="T2122" s="57">
        <f>IF((R2122-S2122)&lt;SetUp!$B$53,R2122-S2122,SetUp!$B$53)</f>
        <v>0</v>
      </c>
      <c r="U2122" s="57">
        <f t="shared" si="659"/>
        <v>0.26339970818600794</v>
      </c>
      <c r="V2122" s="57">
        <f>(L2122-P2122)/1000*SetUp!$B$13*1000000/SetUp!$B$48</f>
        <v>5.5030529821223757E-2</v>
      </c>
      <c r="W2122" s="57">
        <f t="shared" si="670"/>
        <v>2.0816681711721685E-17</v>
      </c>
      <c r="X2122" s="57">
        <f>MAX((SetUp!$B$56*(1-($H2122/SetUp!$B$56)^2)*TANH(($B2122-$D2122)/SetUp!$B$56))/(1+$H2122/SetUp!$B$56*TANH(($B2122-$D2122)/SetUp!$B$56)),0)</f>
        <v>0</v>
      </c>
      <c r="AP2122" s="64">
        <v>29732</v>
      </c>
      <c r="AQ2122" s="55">
        <v>5</v>
      </c>
      <c r="AR2122" s="55">
        <v>147</v>
      </c>
      <c r="AS2122" s="66">
        <f t="shared" si="660"/>
        <v>0.185</v>
      </c>
      <c r="AT2122" s="66">
        <f t="shared" si="661"/>
        <v>0.77808439742904201</v>
      </c>
      <c r="AU2122" s="55" t="str">
        <f>IF(OR($AP2122&lt;SetUp!$B$97,$AP2122&gt;SetUp!$B$98),"Não","Sim")</f>
        <v>Não</v>
      </c>
      <c r="AV2122" s="68">
        <f t="shared" si="662"/>
        <v>0.43011626335213132</v>
      </c>
      <c r="AW2122" s="68">
        <f t="shared" si="663"/>
        <v>0.88209092356119501</v>
      </c>
      <c r="AX2122" s="68">
        <f t="shared" si="664"/>
        <v>-0.73282827159698616</v>
      </c>
      <c r="AY2122" s="68">
        <f t="shared" si="665"/>
        <v>-0.10897329330621498</v>
      </c>
      <c r="AZ2122" s="68">
        <f t="shared" si="666"/>
        <v>0.59308439742904207</v>
      </c>
      <c r="BA2122" s="68">
        <f t="shared" si="667"/>
        <v>0.45197466020906368</v>
      </c>
      <c r="BB2122" s="68">
        <f t="shared" si="668"/>
        <v>0.62385497829077119</v>
      </c>
    </row>
    <row r="2123" spans="1:54" x14ac:dyDescent="0.3">
      <c r="A2123" s="64">
        <v>28785</v>
      </c>
      <c r="B2123" s="57">
        <v>0.57999999999999996</v>
      </c>
      <c r="C2123" s="57">
        <v>0</v>
      </c>
      <c r="D2123" s="57">
        <v>5.2510000000000003</v>
      </c>
      <c r="E2123" s="57">
        <f t="shared" si="653"/>
        <v>0.57999999999999996</v>
      </c>
      <c r="F2123" s="57">
        <f t="shared" si="654"/>
        <v>4.6710000000000003</v>
      </c>
      <c r="G2123" s="57">
        <f t="shared" si="655"/>
        <v>0</v>
      </c>
      <c r="H2123" s="57">
        <f>IF(Q2122&gt;SetUp!$B$56,SetUp!$B$56,Q2122)</f>
        <v>0</v>
      </c>
      <c r="I2123" s="57">
        <f t="shared" si="669"/>
        <v>0.26339970818600794</v>
      </c>
      <c r="J2123" s="57">
        <f>MIN(F2123,H2123,(1-EXP(-SetUp!$B$52*H2123/SetUp!$B$56))*F2123)</f>
        <v>0</v>
      </c>
      <c r="K2123" s="57">
        <f t="shared" si="656"/>
        <v>0</v>
      </c>
      <c r="L2123" s="57">
        <f>IF(I2123&lt;=0,0,MIN(SetUp!$B$50*I2123^SetUp!$B$55,I2123))</f>
        <v>2.2150744797261278E-3</v>
      </c>
      <c r="M2123" s="57">
        <f t="shared" si="657"/>
        <v>0.26118463370628181</v>
      </c>
      <c r="N2123" s="57">
        <f>IF(SetUp!$B$62=0,X2123,(B2123-E2123)*(1-(H2123/SetUp!$B$66/SetUp!$B$56)))</f>
        <v>0</v>
      </c>
      <c r="O2123" s="57">
        <f>K2123*SetUp!$B$65</f>
        <v>0</v>
      </c>
      <c r="P2123" s="57">
        <f>MIN(SetUp!$B$54*L2123^SetUp!$B$51,L2123)</f>
        <v>1.2614533673755851E-3</v>
      </c>
      <c r="Q2123" s="57">
        <f t="shared" si="658"/>
        <v>0</v>
      </c>
      <c r="R2123" s="57">
        <f>IF((H2123+N2123-O2123)&gt;SetUp!$B$56,T2122+H2123+N2123-O2123-SetUp!$B$56,T2122)</f>
        <v>0</v>
      </c>
      <c r="S2123" s="57">
        <f>R2123*SetUp!$B$65</f>
        <v>0</v>
      </c>
      <c r="T2123" s="57">
        <f>IF((R2123-S2123)&lt;SetUp!$B$53,R2123-S2123,SetUp!$B$53)</f>
        <v>0</v>
      </c>
      <c r="U2123" s="57">
        <f t="shared" si="659"/>
        <v>0.26118463370628181</v>
      </c>
      <c r="V2123" s="57">
        <f>(L2123-P2123)/1000*SetUp!$B$13*1000000/SetUp!$B$48</f>
        <v>5.4239759341368515E-2</v>
      </c>
      <c r="W2123" s="57">
        <f t="shared" si="670"/>
        <v>-3.4694469519536142E-18</v>
      </c>
      <c r="X2123" s="57">
        <f>MAX((SetUp!$B$56*(1-($H2123/SetUp!$B$56)^2)*TANH(($B2123-$D2123)/SetUp!$B$56))/(1+$H2123/SetUp!$B$56*TANH(($B2123-$D2123)/SetUp!$B$56)),0)</f>
        <v>0</v>
      </c>
      <c r="AP2123" s="64">
        <v>29733</v>
      </c>
      <c r="AQ2123" s="55">
        <v>5</v>
      </c>
      <c r="AR2123" s="55">
        <v>148</v>
      </c>
      <c r="AS2123" s="66">
        <f t="shared" si="660"/>
        <v>0.185</v>
      </c>
      <c r="AT2123" s="66">
        <f t="shared" si="661"/>
        <v>0.74677020584533216</v>
      </c>
      <c r="AU2123" s="55" t="str">
        <f>IF(OR($AP2123&lt;SetUp!$B$97,$AP2123&gt;SetUp!$B$98),"Não","Sim")</f>
        <v>Não</v>
      </c>
      <c r="AV2123" s="68">
        <f t="shared" si="662"/>
        <v>0.43011626335213132</v>
      </c>
      <c r="AW2123" s="68">
        <f t="shared" si="663"/>
        <v>0.86415866936884467</v>
      </c>
      <c r="AX2123" s="68">
        <f t="shared" si="664"/>
        <v>-0.73282827159698616</v>
      </c>
      <c r="AY2123" s="68">
        <f t="shared" si="665"/>
        <v>-0.12681301757765456</v>
      </c>
      <c r="AZ2123" s="68">
        <f t="shared" si="666"/>
        <v>0.56177020584533222</v>
      </c>
      <c r="BA2123" s="68">
        <f t="shared" si="667"/>
        <v>0.43404240601671334</v>
      </c>
      <c r="BB2123" s="68">
        <f t="shared" si="668"/>
        <v>0.60601525401933154</v>
      </c>
    </row>
    <row r="2124" spans="1:54" x14ac:dyDescent="0.3">
      <c r="A2124" s="64">
        <v>28786</v>
      </c>
      <c r="B2124" s="57">
        <v>0.73</v>
      </c>
      <c r="C2124" s="57">
        <v>0</v>
      </c>
      <c r="D2124" s="57">
        <v>5.2510000000000003</v>
      </c>
      <c r="E2124" s="57">
        <f t="shared" si="653"/>
        <v>0.73</v>
      </c>
      <c r="F2124" s="57">
        <f t="shared" si="654"/>
        <v>4.5210000000000008</v>
      </c>
      <c r="G2124" s="57">
        <f t="shared" si="655"/>
        <v>0</v>
      </c>
      <c r="H2124" s="57">
        <f>IF(Q2123&gt;SetUp!$B$56,SetUp!$B$56,Q2123)</f>
        <v>0</v>
      </c>
      <c r="I2124" s="57">
        <f t="shared" si="669"/>
        <v>0.26118463370628181</v>
      </c>
      <c r="J2124" s="57">
        <f>MIN(F2124,H2124,(1-EXP(-SetUp!$B$52*H2124/SetUp!$B$56))*F2124)</f>
        <v>0</v>
      </c>
      <c r="K2124" s="57">
        <f t="shared" si="656"/>
        <v>0</v>
      </c>
      <c r="L2124" s="57">
        <f>IF(I2124&lt;=0,0,MIN(SetUp!$B$50*I2124^SetUp!$B$55,I2124))</f>
        <v>2.1841152700237685E-3</v>
      </c>
      <c r="M2124" s="57">
        <f t="shared" si="657"/>
        <v>0.25900051843625804</v>
      </c>
      <c r="N2124" s="57">
        <f>IF(SetUp!$B$62=0,X2124,(B2124-E2124)*(1-(H2124/SetUp!$B$66/SetUp!$B$56)))</f>
        <v>0</v>
      </c>
      <c r="O2124" s="57">
        <f>K2124*SetUp!$B$65</f>
        <v>0</v>
      </c>
      <c r="P2124" s="57">
        <f>MIN(SetUp!$B$54*L2124^SetUp!$B$51,L2124)</f>
        <v>1.2441204024347047E-3</v>
      </c>
      <c r="Q2124" s="57">
        <f t="shared" si="658"/>
        <v>0</v>
      </c>
      <c r="R2124" s="57">
        <f>IF((H2124+N2124-O2124)&gt;SetUp!$B$56,T2123+H2124+N2124-O2124-SetUp!$B$56,T2123)</f>
        <v>0</v>
      </c>
      <c r="S2124" s="57">
        <f>R2124*SetUp!$B$65</f>
        <v>0</v>
      </c>
      <c r="T2124" s="57">
        <f>IF((R2124-S2124)&lt;SetUp!$B$53,R2124-S2124,SetUp!$B$53)</f>
        <v>0</v>
      </c>
      <c r="U2124" s="57">
        <f t="shared" si="659"/>
        <v>0.25900051843625804</v>
      </c>
      <c r="V2124" s="57">
        <f>(L2124-P2124)/1000*SetUp!$B$13*1000000/SetUp!$B$48</f>
        <v>5.3464730111187707E-2</v>
      </c>
      <c r="W2124" s="57">
        <f t="shared" si="670"/>
        <v>5.6378512969246231E-17</v>
      </c>
      <c r="X2124" s="57">
        <f>MAX((SetUp!$B$56*(1-($H2124/SetUp!$B$56)^2)*TANH(($B2124-$D2124)/SetUp!$B$56))/(1+$H2124/SetUp!$B$56*TANH(($B2124-$D2124)/SetUp!$B$56)),0)</f>
        <v>0</v>
      </c>
      <c r="AP2124" s="64">
        <v>29734</v>
      </c>
      <c r="AQ2124" s="55">
        <v>5</v>
      </c>
      <c r="AR2124" s="55">
        <v>149</v>
      </c>
      <c r="AS2124" s="66">
        <f t="shared" si="660"/>
        <v>0.185</v>
      </c>
      <c r="AT2124" s="66">
        <f t="shared" si="661"/>
        <v>0.71719147494068325</v>
      </c>
      <c r="AU2124" s="55" t="str">
        <f>IF(OR($AP2124&lt;SetUp!$B$97,$AP2124&gt;SetUp!$B$98),"Não","Sim")</f>
        <v>Não</v>
      </c>
      <c r="AV2124" s="68">
        <f t="shared" si="662"/>
        <v>0.43011626335213132</v>
      </c>
      <c r="AW2124" s="68">
        <f t="shared" si="663"/>
        <v>0.84687158113888983</v>
      </c>
      <c r="AX2124" s="68">
        <f t="shared" si="664"/>
        <v>-0.73282827159698616</v>
      </c>
      <c r="AY2124" s="68">
        <f t="shared" si="665"/>
        <v>-0.14436488141914602</v>
      </c>
      <c r="AZ2124" s="68">
        <f t="shared" si="666"/>
        <v>0.53219147494068331</v>
      </c>
      <c r="BA2124" s="68">
        <f t="shared" si="667"/>
        <v>0.41675531778675851</v>
      </c>
      <c r="BB2124" s="68">
        <f t="shared" si="668"/>
        <v>0.58846339017784011</v>
      </c>
    </row>
    <row r="2125" spans="1:54" x14ac:dyDescent="0.3">
      <c r="A2125" s="64">
        <v>28787</v>
      </c>
      <c r="B2125" s="57">
        <v>4.5999999999999999E-2</v>
      </c>
      <c r="C2125" s="57">
        <v>0</v>
      </c>
      <c r="D2125" s="57">
        <v>5.2510000000000003</v>
      </c>
      <c r="E2125" s="57">
        <f t="shared" si="653"/>
        <v>4.5999999999999999E-2</v>
      </c>
      <c r="F2125" s="57">
        <f t="shared" si="654"/>
        <v>5.2050000000000001</v>
      </c>
      <c r="G2125" s="57">
        <f t="shared" si="655"/>
        <v>0</v>
      </c>
      <c r="H2125" s="57">
        <f>IF(Q2124&gt;SetUp!$B$56,SetUp!$B$56,Q2124)</f>
        <v>0</v>
      </c>
      <c r="I2125" s="57">
        <f t="shared" si="669"/>
        <v>0.25900051843625804</v>
      </c>
      <c r="J2125" s="57">
        <f>MIN(F2125,H2125,(1-EXP(-SetUp!$B$52*H2125/SetUp!$B$56))*F2125)</f>
        <v>0</v>
      </c>
      <c r="K2125" s="57">
        <f t="shared" si="656"/>
        <v>0</v>
      </c>
      <c r="L2125" s="57">
        <f>IF(I2125&lt;=0,0,MIN(SetUp!$B$50*I2125^SetUp!$B$55,I2125))</f>
        <v>2.1537596685122572E-3</v>
      </c>
      <c r="M2125" s="57">
        <f t="shared" si="657"/>
        <v>0.25684675876774576</v>
      </c>
      <c r="N2125" s="57">
        <f>IF(SetUp!$B$62=0,X2125,(B2125-E2125)*(1-(H2125/SetUp!$B$66/SetUp!$B$56)))</f>
        <v>0</v>
      </c>
      <c r="O2125" s="57">
        <f>K2125*SetUp!$B$65</f>
        <v>0</v>
      </c>
      <c r="P2125" s="57">
        <f>MIN(SetUp!$B$54*L2125^SetUp!$B$51,L2125)</f>
        <v>1.2271213178821642E-3</v>
      </c>
      <c r="Q2125" s="57">
        <f t="shared" si="658"/>
        <v>0</v>
      </c>
      <c r="R2125" s="57">
        <f>IF((H2125+N2125-O2125)&gt;SetUp!$B$56,T2124+H2125+N2125-O2125-SetUp!$B$56,T2124)</f>
        <v>0</v>
      </c>
      <c r="S2125" s="57">
        <f>R2125*SetUp!$B$65</f>
        <v>0</v>
      </c>
      <c r="T2125" s="57">
        <f>IF((R2125-S2125)&lt;SetUp!$B$53,R2125-S2125,SetUp!$B$53)</f>
        <v>0</v>
      </c>
      <c r="U2125" s="57">
        <f t="shared" si="659"/>
        <v>0.25684675876774576</v>
      </c>
      <c r="V2125" s="57">
        <f>(L2125-P2125)/1000*SetUp!$B$13*1000000/SetUp!$B$48</f>
        <v>5.2705042373457356E-2</v>
      </c>
      <c r="W2125" s="57">
        <f t="shared" si="670"/>
        <v>-2.1250362580715887E-17</v>
      </c>
      <c r="X2125" s="57">
        <f>MAX((SetUp!$B$56*(1-($H2125/SetUp!$B$56)^2)*TANH(($B2125-$D2125)/SetUp!$B$56))/(1+$H2125/SetUp!$B$56*TANH(($B2125-$D2125)/SetUp!$B$56)),0)</f>
        <v>0</v>
      </c>
      <c r="AP2125" s="64">
        <v>29735</v>
      </c>
      <c r="AQ2125" s="55">
        <v>5</v>
      </c>
      <c r="AR2125" s="55">
        <v>150</v>
      </c>
      <c r="AS2125" s="66">
        <f t="shared" si="660"/>
        <v>0.185</v>
      </c>
      <c r="AT2125" s="66">
        <f t="shared" si="661"/>
        <v>0.68922635192530834</v>
      </c>
      <c r="AU2125" s="55" t="str">
        <f>IF(OR($AP2125&lt;SetUp!$B$97,$AP2125&gt;SetUp!$B$98),"Não","Sim")</f>
        <v>Não</v>
      </c>
      <c r="AV2125" s="68">
        <f t="shared" si="662"/>
        <v>0.43011626335213132</v>
      </c>
      <c r="AW2125" s="68">
        <f t="shared" si="663"/>
        <v>0.83019657426738902</v>
      </c>
      <c r="AX2125" s="68">
        <f t="shared" si="664"/>
        <v>-0.73282827159698616</v>
      </c>
      <c r="AY2125" s="68">
        <f t="shared" si="665"/>
        <v>-0.1616381260630089</v>
      </c>
      <c r="AZ2125" s="68">
        <f t="shared" si="666"/>
        <v>0.50422635192530829</v>
      </c>
      <c r="BA2125" s="68">
        <f t="shared" si="667"/>
        <v>0.4000803109152577</v>
      </c>
      <c r="BB2125" s="68">
        <f t="shared" si="668"/>
        <v>0.57119014553397729</v>
      </c>
    </row>
    <row r="2126" spans="1:54" x14ac:dyDescent="0.3">
      <c r="A2126" s="64">
        <v>28788</v>
      </c>
      <c r="B2126" s="57">
        <v>0.34599999999999997</v>
      </c>
      <c r="C2126" s="57">
        <v>0</v>
      </c>
      <c r="D2126" s="57">
        <v>5.2510000000000003</v>
      </c>
      <c r="E2126" s="57">
        <f t="shared" si="653"/>
        <v>0.34599999999999997</v>
      </c>
      <c r="F2126" s="57">
        <f t="shared" si="654"/>
        <v>4.9050000000000002</v>
      </c>
      <c r="G2126" s="57">
        <f t="shared" si="655"/>
        <v>0</v>
      </c>
      <c r="H2126" s="57">
        <f>IF(Q2125&gt;SetUp!$B$56,SetUp!$B$56,Q2125)</f>
        <v>0</v>
      </c>
      <c r="I2126" s="57">
        <f t="shared" si="669"/>
        <v>0.25684675876774576</v>
      </c>
      <c r="J2126" s="57">
        <f>MIN(F2126,H2126,(1-EXP(-SetUp!$B$52*H2126/SetUp!$B$56))*F2126)</f>
        <v>0</v>
      </c>
      <c r="K2126" s="57">
        <f t="shared" si="656"/>
        <v>0</v>
      </c>
      <c r="L2126" s="57">
        <f>IF(I2126&lt;=0,0,MIN(SetUp!$B$50*I2126^SetUp!$B$55,I2126))</f>
        <v>2.1239926051704336E-3</v>
      </c>
      <c r="M2126" s="57">
        <f t="shared" si="657"/>
        <v>0.25472276616257533</v>
      </c>
      <c r="N2126" s="57">
        <f>IF(SetUp!$B$62=0,X2126,(B2126-E2126)*(1-(H2126/SetUp!$B$66/SetUp!$B$56)))</f>
        <v>0</v>
      </c>
      <c r="O2126" s="57">
        <f>K2126*SetUp!$B$65</f>
        <v>0</v>
      </c>
      <c r="P2126" s="57">
        <f>MIN(SetUp!$B$54*L2126^SetUp!$B$51,L2126)</f>
        <v>1.2104478553512561E-3</v>
      </c>
      <c r="Q2126" s="57">
        <f t="shared" si="658"/>
        <v>0</v>
      </c>
      <c r="R2126" s="57">
        <f>IF((H2126+N2126-O2126)&gt;SetUp!$B$56,T2125+H2126+N2126-O2126-SetUp!$B$56,T2125)</f>
        <v>0</v>
      </c>
      <c r="S2126" s="57">
        <f>R2126*SetUp!$B$65</f>
        <v>0</v>
      </c>
      <c r="T2126" s="57">
        <f>IF((R2126-S2126)&lt;SetUp!$B$53,R2126-S2126,SetUp!$B$53)</f>
        <v>0</v>
      </c>
      <c r="U2126" s="57">
        <f t="shared" si="659"/>
        <v>0.25472276616257533</v>
      </c>
      <c r="V2126" s="57">
        <f>(L2126-P2126)/1000*SetUp!$B$13*1000000/SetUp!$B$48</f>
        <v>5.1960308697054716E-2</v>
      </c>
      <c r="W2126" s="57">
        <f t="shared" si="670"/>
        <v>0</v>
      </c>
      <c r="X2126" s="57">
        <f>MAX((SetUp!$B$56*(1-($H2126/SetUp!$B$56)^2)*TANH(($B2126-$D2126)/SetUp!$B$56))/(1+$H2126/SetUp!$B$56*TANH(($B2126-$D2126)/SetUp!$B$56)),0)</f>
        <v>0</v>
      </c>
      <c r="AP2126" s="64">
        <v>29736</v>
      </c>
      <c r="AQ2126" s="55">
        <v>5</v>
      </c>
      <c r="AR2126" s="55">
        <v>151</v>
      </c>
      <c r="AS2126" s="66">
        <f t="shared" si="660"/>
        <v>0.185</v>
      </c>
      <c r="AT2126" s="66">
        <f t="shared" si="661"/>
        <v>0.66276329456875682</v>
      </c>
      <c r="AU2126" s="55" t="str">
        <f>IF(OR($AP2126&lt;SetUp!$B$97,$AP2126&gt;SetUp!$B$98),"Não","Sim")</f>
        <v>Não</v>
      </c>
      <c r="AV2126" s="68">
        <f t="shared" si="662"/>
        <v>0.43011626335213132</v>
      </c>
      <c r="AW2126" s="68">
        <f t="shared" si="663"/>
        <v>0.81410275430608681</v>
      </c>
      <c r="AX2126" s="68">
        <f t="shared" si="664"/>
        <v>-0.73282827159698616</v>
      </c>
      <c r="AY2126" s="68">
        <f t="shared" si="665"/>
        <v>-0.17864155186353556</v>
      </c>
      <c r="AZ2126" s="68">
        <f t="shared" si="666"/>
        <v>0.47776329456875682</v>
      </c>
      <c r="BA2126" s="68">
        <f t="shared" si="667"/>
        <v>0.38398649095395548</v>
      </c>
      <c r="BB2126" s="68">
        <f t="shared" si="668"/>
        <v>0.55418671973345057</v>
      </c>
    </row>
    <row r="2127" spans="1:54" x14ac:dyDescent="0.3">
      <c r="A2127" s="64">
        <v>28789</v>
      </c>
      <c r="B2127" s="57">
        <v>0</v>
      </c>
      <c r="C2127" s="57">
        <v>0</v>
      </c>
      <c r="D2127" s="57">
        <v>5.2510000000000003</v>
      </c>
      <c r="E2127" s="57">
        <f t="shared" si="653"/>
        <v>0</v>
      </c>
      <c r="F2127" s="57">
        <f t="shared" si="654"/>
        <v>5.2510000000000003</v>
      </c>
      <c r="G2127" s="57">
        <f t="shared" si="655"/>
        <v>0</v>
      </c>
      <c r="H2127" s="57">
        <f>IF(Q2126&gt;SetUp!$B$56,SetUp!$B$56,Q2126)</f>
        <v>0</v>
      </c>
      <c r="I2127" s="57">
        <f t="shared" si="669"/>
        <v>0.25472276616257533</v>
      </c>
      <c r="J2127" s="57">
        <f>MIN(F2127,H2127,(1-EXP(-SetUp!$B$52*H2127/SetUp!$B$56))*F2127)</f>
        <v>0</v>
      </c>
      <c r="K2127" s="57">
        <f t="shared" si="656"/>
        <v>0</v>
      </c>
      <c r="L2127" s="57">
        <f>IF(I2127&lt;=0,0,MIN(SetUp!$B$50*I2127^SetUp!$B$55,I2127))</f>
        <v>2.0947994678627117E-3</v>
      </c>
      <c r="M2127" s="57">
        <f t="shared" si="657"/>
        <v>0.2526279666947126</v>
      </c>
      <c r="N2127" s="57">
        <f>IF(SetUp!$B$62=0,X2127,(B2127-E2127)*(1-(H2127/SetUp!$B$66/SetUp!$B$56)))</f>
        <v>0</v>
      </c>
      <c r="O2127" s="57">
        <f>K2127*SetUp!$B$65</f>
        <v>0</v>
      </c>
      <c r="P2127" s="57">
        <f>MIN(SetUp!$B$54*L2127^SetUp!$B$51,L2127)</f>
        <v>1.1940920054977436E-3</v>
      </c>
      <c r="Q2127" s="57">
        <f t="shared" si="658"/>
        <v>0</v>
      </c>
      <c r="R2127" s="57">
        <f>IF((H2127+N2127-O2127)&gt;SetUp!$B$56,T2126+H2127+N2127-O2127-SetUp!$B$56,T2126)</f>
        <v>0</v>
      </c>
      <c r="S2127" s="57">
        <f>R2127*SetUp!$B$65</f>
        <v>0</v>
      </c>
      <c r="T2127" s="57">
        <f>IF((R2127-S2127)&lt;SetUp!$B$53,R2127-S2127,SetUp!$B$53)</f>
        <v>0</v>
      </c>
      <c r="U2127" s="57">
        <f t="shared" si="659"/>
        <v>0.2526279666947126</v>
      </c>
      <c r="V2127" s="57">
        <f>(L2127-P2127)/1000*SetUp!$B$13*1000000/SetUp!$B$48</f>
        <v>5.123015353050641E-2</v>
      </c>
      <c r="W2127" s="57">
        <f t="shared" si="670"/>
        <v>-1.7347234759768071E-17</v>
      </c>
      <c r="X2127" s="57">
        <f>MAX((SetUp!$B$56*(1-($H2127/SetUp!$B$56)^2)*TANH(($B2127-$D2127)/SetUp!$B$56))/(1+$H2127/SetUp!$B$56*TANH(($B2127-$D2127)/SetUp!$B$56)),0)</f>
        <v>0</v>
      </c>
      <c r="AP2127" s="64">
        <v>29737</v>
      </c>
      <c r="AQ2127" s="55">
        <v>5</v>
      </c>
      <c r="AR2127" s="55">
        <v>152</v>
      </c>
      <c r="AS2127" s="66">
        <f t="shared" si="660"/>
        <v>0.185</v>
      </c>
      <c r="AT2127" s="66">
        <f t="shared" si="661"/>
        <v>0.63770005429946719</v>
      </c>
      <c r="AU2127" s="55" t="str">
        <f>IF(OR($AP2127&lt;SetUp!$B$97,$AP2127&gt;SetUp!$B$98),"Não","Sim")</f>
        <v>Não</v>
      </c>
      <c r="AV2127" s="68">
        <f t="shared" si="662"/>
        <v>0.43011626335213132</v>
      </c>
      <c r="AW2127" s="68">
        <f t="shared" si="663"/>
        <v>0.79856124016850905</v>
      </c>
      <c r="AX2127" s="68">
        <f t="shared" si="664"/>
        <v>-0.73282827159698616</v>
      </c>
      <c r="AY2127" s="68">
        <f t="shared" si="665"/>
        <v>-0.19538354603303978</v>
      </c>
      <c r="AZ2127" s="68">
        <f t="shared" si="666"/>
        <v>0.45270005429946719</v>
      </c>
      <c r="BA2127" s="68">
        <f t="shared" si="667"/>
        <v>0.36844497681637772</v>
      </c>
      <c r="BB2127" s="68">
        <f t="shared" si="668"/>
        <v>0.5374447255639464</v>
      </c>
    </row>
    <row r="2128" spans="1:54" x14ac:dyDescent="0.3">
      <c r="A2128" s="64">
        <v>28790</v>
      </c>
      <c r="B2128" s="57">
        <v>3.3000000000000002E-2</v>
      </c>
      <c r="C2128" s="57">
        <v>0</v>
      </c>
      <c r="D2128" s="57">
        <v>5.2510000000000003</v>
      </c>
      <c r="E2128" s="57">
        <f t="shared" si="653"/>
        <v>3.3000000000000002E-2</v>
      </c>
      <c r="F2128" s="57">
        <f t="shared" si="654"/>
        <v>5.218</v>
      </c>
      <c r="G2128" s="57">
        <f t="shared" si="655"/>
        <v>0</v>
      </c>
      <c r="H2128" s="57">
        <f>IF(Q2127&gt;SetUp!$B$56,SetUp!$B$56,Q2127)</f>
        <v>0</v>
      </c>
      <c r="I2128" s="57">
        <f t="shared" si="669"/>
        <v>0.2526279666947126</v>
      </c>
      <c r="J2128" s="57">
        <f>MIN(F2128,H2128,(1-EXP(-SetUp!$B$52*H2128/SetUp!$B$56))*F2128)</f>
        <v>0</v>
      </c>
      <c r="K2128" s="57">
        <f t="shared" si="656"/>
        <v>0</v>
      </c>
      <c r="L2128" s="57">
        <f>IF(I2128&lt;=0,0,MIN(SetUp!$B$50*I2128^SetUp!$B$55,I2128))</f>
        <v>2.0661660859705813E-3</v>
      </c>
      <c r="M2128" s="57">
        <f t="shared" si="657"/>
        <v>0.250561800608742</v>
      </c>
      <c r="N2128" s="57">
        <f>IF(SetUp!$B$62=0,X2128,(B2128-E2128)*(1-(H2128/SetUp!$B$66/SetUp!$B$56)))</f>
        <v>0</v>
      </c>
      <c r="O2128" s="57">
        <f>K2128*SetUp!$B$65</f>
        <v>0</v>
      </c>
      <c r="P2128" s="57">
        <f>MIN(SetUp!$B$54*L2128^SetUp!$B$51,L2128)</f>
        <v>1.1780459991545028E-3</v>
      </c>
      <c r="Q2128" s="57">
        <f t="shared" si="658"/>
        <v>0</v>
      </c>
      <c r="R2128" s="57">
        <f>IF((H2128+N2128-O2128)&gt;SetUp!$B$56,T2127+H2128+N2128-O2128-SetUp!$B$56,T2127)</f>
        <v>0</v>
      </c>
      <c r="S2128" s="57">
        <f>R2128*SetUp!$B$65</f>
        <v>0</v>
      </c>
      <c r="T2128" s="57">
        <f>IF((R2128-S2128)&lt;SetUp!$B$53,R2128-S2128,SetUp!$B$53)</f>
        <v>0</v>
      </c>
      <c r="U2128" s="57">
        <f t="shared" si="659"/>
        <v>0.250561800608742</v>
      </c>
      <c r="V2128" s="57">
        <f>(L2128-P2128)/1000*SetUp!$B$13*1000000/SetUp!$B$48</f>
        <v>5.0514212774089691E-2</v>
      </c>
      <c r="W2128" s="57">
        <f t="shared" si="670"/>
        <v>-1.8648277366750676E-17</v>
      </c>
      <c r="X2128" s="57">
        <f>MAX((SetUp!$B$56*(1-($H2128/SetUp!$B$56)^2)*TANH(($B2128-$D2128)/SetUp!$B$56))/(1+$H2128/SetUp!$B$56*TANH(($B2128-$D2128)/SetUp!$B$56)),0)</f>
        <v>0</v>
      </c>
      <c r="AP2128" s="64">
        <v>29738</v>
      </c>
      <c r="AQ2128" s="55">
        <v>6</v>
      </c>
      <c r="AR2128" s="55">
        <v>153</v>
      </c>
      <c r="AS2128" s="66">
        <f t="shared" si="660"/>
        <v>0.14099999999999999</v>
      </c>
      <c r="AT2128" s="66">
        <f t="shared" si="661"/>
        <v>0.61394277345854564</v>
      </c>
      <c r="AU2128" s="55" t="str">
        <f>IF(OR($AP2128&lt;SetUp!$B$97,$AP2128&gt;SetUp!$B$98),"Não","Sim")</f>
        <v>Não</v>
      </c>
      <c r="AV2128" s="68">
        <f t="shared" si="662"/>
        <v>0.37549966711037175</v>
      </c>
      <c r="AW2128" s="68">
        <f t="shared" si="663"/>
        <v>0.78354500410540917</v>
      </c>
      <c r="AX2128" s="68">
        <f t="shared" si="664"/>
        <v>-0.8507808873446201</v>
      </c>
      <c r="AY2128" s="68">
        <f t="shared" si="665"/>
        <v>-0.21187210822273628</v>
      </c>
      <c r="AZ2128" s="68">
        <f t="shared" si="666"/>
        <v>0.47294277345854563</v>
      </c>
      <c r="BA2128" s="68">
        <f t="shared" si="667"/>
        <v>0.40804533699503742</v>
      </c>
      <c r="BB2128" s="68">
        <f t="shared" si="668"/>
        <v>0.63890877912188382</v>
      </c>
    </row>
    <row r="2129" spans="1:54" x14ac:dyDescent="0.3">
      <c r="A2129" s="64">
        <v>28791</v>
      </c>
      <c r="B2129" s="57">
        <v>0</v>
      </c>
      <c r="C2129" s="57">
        <v>0</v>
      </c>
      <c r="D2129" s="57">
        <v>5.2510000000000003</v>
      </c>
      <c r="E2129" s="57">
        <f t="shared" si="653"/>
        <v>0</v>
      </c>
      <c r="F2129" s="57">
        <f t="shared" si="654"/>
        <v>5.2510000000000003</v>
      </c>
      <c r="G2129" s="57">
        <f t="shared" si="655"/>
        <v>0</v>
      </c>
      <c r="H2129" s="57">
        <f>IF(Q2128&gt;SetUp!$B$56,SetUp!$B$56,Q2128)</f>
        <v>0</v>
      </c>
      <c r="I2129" s="57">
        <f t="shared" si="669"/>
        <v>0.250561800608742</v>
      </c>
      <c r="J2129" s="57">
        <f>MIN(F2129,H2129,(1-EXP(-SetUp!$B$52*H2129/SetUp!$B$56))*F2129)</f>
        <v>0</v>
      </c>
      <c r="K2129" s="57">
        <f t="shared" si="656"/>
        <v>0</v>
      </c>
      <c r="L2129" s="57">
        <f>IF(I2129&lt;=0,0,MIN(SetUp!$B$50*I2129^SetUp!$B$55,I2129))</f>
        <v>2.0380787146961716E-3</v>
      </c>
      <c r="M2129" s="57">
        <f t="shared" si="657"/>
        <v>0.24852372189404584</v>
      </c>
      <c r="N2129" s="57">
        <f>IF(SetUp!$B$62=0,X2129,(B2129-E2129)*(1-(H2129/SetUp!$B$66/SetUp!$B$56)))</f>
        <v>0</v>
      </c>
      <c r="O2129" s="57">
        <f>K2129*SetUp!$B$65</f>
        <v>0</v>
      </c>
      <c r="P2129" s="57">
        <f>MIN(SetUp!$B$54*L2129^SetUp!$B$51,L2129)</f>
        <v>1.1623022988473646E-3</v>
      </c>
      <c r="Q2129" s="57">
        <f t="shared" si="658"/>
        <v>0</v>
      </c>
      <c r="R2129" s="57">
        <f>IF((H2129+N2129-O2129)&gt;SetUp!$B$56,T2128+H2129+N2129-O2129-SetUp!$B$56,T2128)</f>
        <v>0</v>
      </c>
      <c r="S2129" s="57">
        <f>R2129*SetUp!$B$65</f>
        <v>0</v>
      </c>
      <c r="T2129" s="57">
        <f>IF((R2129-S2129)&lt;SetUp!$B$53,R2129-S2129,SetUp!$B$53)</f>
        <v>0</v>
      </c>
      <c r="U2129" s="57">
        <f t="shared" si="659"/>
        <v>0.24852372189404584</v>
      </c>
      <c r="V2129" s="57">
        <f>(L2129-P2129)/1000*SetUp!$B$13*1000000/SetUp!$B$48</f>
        <v>4.9812133369614701E-2</v>
      </c>
      <c r="W2129" s="57">
        <f t="shared" si="670"/>
        <v>9.540979117872439E-18</v>
      </c>
      <c r="X2129" s="57">
        <f>MAX((SetUp!$B$56*(1-($H2129/SetUp!$B$56)^2)*TANH(($B2129-$D2129)/SetUp!$B$56))/(1+$H2129/SetUp!$B$56*TANH(($B2129-$D2129)/SetUp!$B$56)),0)</f>
        <v>0</v>
      </c>
      <c r="AP2129" s="64">
        <v>29739</v>
      </c>
      <c r="AQ2129" s="55">
        <v>6</v>
      </c>
      <c r="AR2129" s="55">
        <v>154</v>
      </c>
      <c r="AS2129" s="66">
        <f t="shared" si="660"/>
        <v>0.14099999999999999</v>
      </c>
      <c r="AT2129" s="66">
        <f t="shared" si="661"/>
        <v>0.59140518237981099</v>
      </c>
      <c r="AU2129" s="55" t="str">
        <f>IF(OR($AP2129&lt;SetUp!$B$97,$AP2129&gt;SetUp!$B$98),"Não","Sim")</f>
        <v>Não</v>
      </c>
      <c r="AV2129" s="68">
        <f t="shared" si="662"/>
        <v>0.37549966711037175</v>
      </c>
      <c r="AW2129" s="68">
        <f t="shared" si="663"/>
        <v>0.76902872662847321</v>
      </c>
      <c r="AX2129" s="68">
        <f t="shared" si="664"/>
        <v>-0.8507808873446201</v>
      </c>
      <c r="AY2129" s="68">
        <f t="shared" si="665"/>
        <v>-0.22811487414690851</v>
      </c>
      <c r="AZ2129" s="68">
        <f t="shared" si="666"/>
        <v>0.45040518237981098</v>
      </c>
      <c r="BA2129" s="68">
        <f t="shared" si="667"/>
        <v>0.39352905951810147</v>
      </c>
      <c r="BB2129" s="68">
        <f t="shared" si="668"/>
        <v>0.62266601319771153</v>
      </c>
    </row>
    <row r="2130" spans="1:54" x14ac:dyDescent="0.3">
      <c r="A2130" s="64">
        <v>28792</v>
      </c>
      <c r="B2130" s="57">
        <v>6.9000000000000006E-2</v>
      </c>
      <c r="C2130" s="57">
        <v>0</v>
      </c>
      <c r="D2130" s="57">
        <v>5.2510000000000003</v>
      </c>
      <c r="E2130" s="57">
        <f t="shared" si="653"/>
        <v>6.9000000000000006E-2</v>
      </c>
      <c r="F2130" s="57">
        <f t="shared" si="654"/>
        <v>5.1820000000000004</v>
      </c>
      <c r="G2130" s="57">
        <f t="shared" si="655"/>
        <v>0</v>
      </c>
      <c r="H2130" s="57">
        <f>IF(Q2129&gt;SetUp!$B$56,SetUp!$B$56,Q2129)</f>
        <v>0</v>
      </c>
      <c r="I2130" s="57">
        <f t="shared" si="669"/>
        <v>0.24852372189404584</v>
      </c>
      <c r="J2130" s="57">
        <f>MIN(F2130,H2130,(1-EXP(-SetUp!$B$52*H2130/SetUp!$B$56))*F2130)</f>
        <v>0</v>
      </c>
      <c r="K2130" s="57">
        <f t="shared" si="656"/>
        <v>0</v>
      </c>
      <c r="L2130" s="57">
        <f>IF(I2130&lt;=0,0,MIN(SetUp!$B$50*I2130^SetUp!$B$55,I2130))</f>
        <v>2.0105240200067676E-3</v>
      </c>
      <c r="M2130" s="57">
        <f t="shared" si="657"/>
        <v>0.24651319787403908</v>
      </c>
      <c r="N2130" s="57">
        <f>IF(SetUp!$B$62=0,X2130,(B2130-E2130)*(1-(H2130/SetUp!$B$66/SetUp!$B$56)))</f>
        <v>0</v>
      </c>
      <c r="O2130" s="57">
        <f>K2130*SetUp!$B$65</f>
        <v>0</v>
      </c>
      <c r="P2130" s="57">
        <f>MIN(SetUp!$B$54*L2130^SetUp!$B$51,L2130)</f>
        <v>1.1468535906554906E-3</v>
      </c>
      <c r="Q2130" s="57">
        <f t="shared" si="658"/>
        <v>0</v>
      </c>
      <c r="R2130" s="57">
        <f>IF((H2130+N2130-O2130)&gt;SetUp!$B$56,T2129+H2130+N2130-O2130-SetUp!$B$56,T2129)</f>
        <v>0</v>
      </c>
      <c r="S2130" s="57">
        <f>R2130*SetUp!$B$65</f>
        <v>0</v>
      </c>
      <c r="T2130" s="57">
        <f>IF((R2130-S2130)&lt;SetUp!$B$53,R2130-S2130,SetUp!$B$53)</f>
        <v>0</v>
      </c>
      <c r="U2130" s="57">
        <f t="shared" si="659"/>
        <v>0.24651319787403908</v>
      </c>
      <c r="V2130" s="57">
        <f>(L2130-P2130)/1000*SetUp!$B$13*1000000/SetUp!$B$48</f>
        <v>4.912357290706644E-2</v>
      </c>
      <c r="W2130" s="57">
        <f t="shared" si="670"/>
        <v>7.8062556418956319E-18</v>
      </c>
      <c r="X2130" s="57">
        <f>MAX((SetUp!$B$56*(1-($H2130/SetUp!$B$56)^2)*TANH(($B2130-$D2130)/SetUp!$B$56))/(1+$H2130/SetUp!$B$56*TANH(($B2130-$D2130)/SetUp!$B$56)),0)</f>
        <v>0</v>
      </c>
      <c r="AP2130" s="64">
        <v>29740</v>
      </c>
      <c r="AQ2130" s="55">
        <v>6</v>
      </c>
      <c r="AR2130" s="55">
        <v>155</v>
      </c>
      <c r="AS2130" s="66">
        <f t="shared" si="660"/>
        <v>0.14099999999999999</v>
      </c>
      <c r="AT2130" s="66">
        <f t="shared" si="661"/>
        <v>0.57000788395125834</v>
      </c>
      <c r="AU2130" s="55" t="str">
        <f>IF(OR($AP2130&lt;SetUp!$B$97,$AP2130&gt;SetUp!$B$98),"Não","Sim")</f>
        <v>Não</v>
      </c>
      <c r="AV2130" s="68">
        <f t="shared" si="662"/>
        <v>0.37549966711037175</v>
      </c>
      <c r="AW2130" s="68">
        <f t="shared" si="663"/>
        <v>0.75498866478329218</v>
      </c>
      <c r="AX2130" s="68">
        <f t="shared" si="664"/>
        <v>-0.8507808873446201</v>
      </c>
      <c r="AY2130" s="68">
        <f t="shared" si="665"/>
        <v>-0.24411913742777511</v>
      </c>
      <c r="AZ2130" s="68">
        <f t="shared" si="666"/>
        <v>0.42900788395125833</v>
      </c>
      <c r="BA2130" s="68">
        <f t="shared" si="667"/>
        <v>0.37948899767292044</v>
      </c>
      <c r="BB2130" s="68">
        <f t="shared" si="668"/>
        <v>0.60666174991684496</v>
      </c>
    </row>
    <row r="2131" spans="1:54" x14ac:dyDescent="0.3">
      <c r="A2131" s="64">
        <v>28793</v>
      </c>
      <c r="B2131" s="57">
        <v>0</v>
      </c>
      <c r="C2131" s="57">
        <v>2.2629999999999999</v>
      </c>
      <c r="D2131" s="57">
        <v>5.2510000000000003</v>
      </c>
      <c r="E2131" s="57">
        <f t="shared" si="653"/>
        <v>0</v>
      </c>
      <c r="F2131" s="57">
        <f t="shared" si="654"/>
        <v>5.2510000000000003</v>
      </c>
      <c r="G2131" s="57">
        <f t="shared" si="655"/>
        <v>0</v>
      </c>
      <c r="H2131" s="57">
        <f>IF(Q2130&gt;SetUp!$B$56,SetUp!$B$56,Q2130)</f>
        <v>0</v>
      </c>
      <c r="I2131" s="57">
        <f t="shared" si="669"/>
        <v>0.24651319787403908</v>
      </c>
      <c r="J2131" s="57">
        <f>MIN(F2131,H2131,(1-EXP(-SetUp!$B$52*H2131/SetUp!$B$56))*F2131)</f>
        <v>0</v>
      </c>
      <c r="K2131" s="57">
        <f t="shared" si="656"/>
        <v>0</v>
      </c>
      <c r="L2131" s="57">
        <f>IF(I2131&lt;=0,0,MIN(SetUp!$B$50*I2131^SetUp!$B$55,I2131))</f>
        <v>1.9834890641907358E-3</v>
      </c>
      <c r="M2131" s="57">
        <f t="shared" si="657"/>
        <v>0.24452970880984834</v>
      </c>
      <c r="N2131" s="57">
        <f>IF(SetUp!$B$62=0,X2131,(B2131-E2131)*(1-(H2131/SetUp!$B$66/SetUp!$B$56)))</f>
        <v>0</v>
      </c>
      <c r="O2131" s="57">
        <f>K2131*SetUp!$B$65</f>
        <v>0</v>
      </c>
      <c r="P2131" s="57">
        <f>MIN(SetUp!$B$54*L2131^SetUp!$B$51,L2131)</f>
        <v>1.1316927764004774E-3</v>
      </c>
      <c r="Q2131" s="57">
        <f t="shared" si="658"/>
        <v>0</v>
      </c>
      <c r="R2131" s="57">
        <f>IF((H2131+N2131-O2131)&gt;SetUp!$B$56,T2130+H2131+N2131-O2131-SetUp!$B$56,T2130)</f>
        <v>0</v>
      </c>
      <c r="S2131" s="57">
        <f>R2131*SetUp!$B$65</f>
        <v>0</v>
      </c>
      <c r="T2131" s="57">
        <f>IF((R2131-S2131)&lt;SetUp!$B$53,R2131-S2131,SetUp!$B$53)</f>
        <v>0</v>
      </c>
      <c r="U2131" s="57">
        <f t="shared" si="659"/>
        <v>0.24452970880984834</v>
      </c>
      <c r="V2131" s="57">
        <f>(L2131-P2131)/1000*SetUp!$B$13*1000000/SetUp!$B$48</f>
        <v>4.8448199247324887E-2</v>
      </c>
      <c r="W2131" s="57">
        <f t="shared" si="670"/>
        <v>-5.2041704279304213E-18</v>
      </c>
      <c r="X2131" s="57">
        <f>MAX((SetUp!$B$56*(1-($H2131/SetUp!$B$56)^2)*TANH(($B2131-$D2131)/SetUp!$B$56))/(1+$H2131/SetUp!$B$56*TANH(($B2131-$D2131)/SetUp!$B$56)),0)</f>
        <v>0</v>
      </c>
      <c r="AP2131" s="64">
        <v>29741</v>
      </c>
      <c r="AQ2131" s="55">
        <v>6</v>
      </c>
      <c r="AR2131" s="55">
        <v>156</v>
      </c>
      <c r="AS2131" s="66">
        <f t="shared" si="660"/>
        <v>0.14099999999999999</v>
      </c>
      <c r="AT2131" s="66">
        <f t="shared" si="661"/>
        <v>0.54967771499685492</v>
      </c>
      <c r="AU2131" s="55" t="str">
        <f>IF(OR($AP2131&lt;SetUp!$B$97,$AP2131&gt;SetUp!$B$98),"Não","Sim")</f>
        <v>Não</v>
      </c>
      <c r="AV2131" s="68">
        <f t="shared" si="662"/>
        <v>0.37549966711037175</v>
      </c>
      <c r="AW2131" s="68">
        <f t="shared" si="663"/>
        <v>0.74140253236474374</v>
      </c>
      <c r="AX2131" s="68">
        <f t="shared" si="664"/>
        <v>-0.8507808873446201</v>
      </c>
      <c r="AY2131" s="68">
        <f t="shared" si="665"/>
        <v>-0.25989186981993445</v>
      </c>
      <c r="AZ2131" s="68">
        <f t="shared" si="666"/>
        <v>0.4086777149968549</v>
      </c>
      <c r="BA2131" s="68">
        <f t="shared" si="667"/>
        <v>0.36590286525437199</v>
      </c>
      <c r="BB2131" s="68">
        <f t="shared" si="668"/>
        <v>0.5908890175246857</v>
      </c>
    </row>
    <row r="2132" spans="1:54" x14ac:dyDescent="0.3">
      <c r="A2132" s="64">
        <v>28794</v>
      </c>
      <c r="B2132" s="57">
        <v>0</v>
      </c>
      <c r="C2132" s="57">
        <v>1.2090000000000001</v>
      </c>
      <c r="D2132" s="57">
        <v>5.2510000000000003</v>
      </c>
      <c r="E2132" s="57">
        <f t="shared" si="653"/>
        <v>0</v>
      </c>
      <c r="F2132" s="57">
        <f t="shared" si="654"/>
        <v>5.2510000000000003</v>
      </c>
      <c r="G2132" s="57">
        <f t="shared" si="655"/>
        <v>0</v>
      </c>
      <c r="H2132" s="57">
        <f>IF(Q2131&gt;SetUp!$B$56,SetUp!$B$56,Q2131)</f>
        <v>0</v>
      </c>
      <c r="I2132" s="57">
        <f t="shared" si="669"/>
        <v>0.24452970880984834</v>
      </c>
      <c r="J2132" s="57">
        <f>MIN(F2132,H2132,(1-EXP(-SetUp!$B$52*H2132/SetUp!$B$56))*F2132)</f>
        <v>0</v>
      </c>
      <c r="K2132" s="57">
        <f t="shared" si="656"/>
        <v>0</v>
      </c>
      <c r="L2132" s="57">
        <f>IF(I2132&lt;=0,0,MIN(SetUp!$B$50*I2132^SetUp!$B$55,I2132))</f>
        <v>1.9569612919968608E-3</v>
      </c>
      <c r="M2132" s="57">
        <f t="shared" si="657"/>
        <v>0.24257274751785149</v>
      </c>
      <c r="N2132" s="57">
        <f>IF(SetUp!$B$62=0,X2132,(B2132-E2132)*(1-(H2132/SetUp!$B$66/SetUp!$B$56)))</f>
        <v>0</v>
      </c>
      <c r="O2132" s="57">
        <f>K2132*SetUp!$B$65</f>
        <v>0</v>
      </c>
      <c r="P2132" s="57">
        <f>MIN(SetUp!$B$54*L2132^SetUp!$B$51,L2132)</f>
        <v>1.1168129661492355E-3</v>
      </c>
      <c r="Q2132" s="57">
        <f t="shared" si="658"/>
        <v>0</v>
      </c>
      <c r="R2132" s="57">
        <f>IF((H2132+N2132-O2132)&gt;SetUp!$B$56,T2131+H2132+N2132-O2132-SetUp!$B$56,T2131)</f>
        <v>0</v>
      </c>
      <c r="S2132" s="57">
        <f>R2132*SetUp!$B$65</f>
        <v>0</v>
      </c>
      <c r="T2132" s="57">
        <f>IF((R2132-S2132)&lt;SetUp!$B$53,R2132-S2132,SetUp!$B$53)</f>
        <v>0</v>
      </c>
      <c r="U2132" s="57">
        <f t="shared" si="659"/>
        <v>0.24257274751785149</v>
      </c>
      <c r="V2132" s="57">
        <f>(L2132-P2132)/1000*SetUp!$B$13*1000000/SetUp!$B$48</f>
        <v>4.778569016022155E-2</v>
      </c>
      <c r="W2132" s="57">
        <f t="shared" si="670"/>
        <v>1.0408340855860843E-17</v>
      </c>
      <c r="X2132" s="57">
        <f>MAX((SetUp!$B$56*(1-($H2132/SetUp!$B$56)^2)*TANH(($B2132-$D2132)/SetUp!$B$56))/(1+$H2132/SetUp!$B$56*TANH(($B2132-$D2132)/SetUp!$B$56)),0)</f>
        <v>0</v>
      </c>
      <c r="AP2132" s="64">
        <v>29742</v>
      </c>
      <c r="AQ2132" s="55">
        <v>6</v>
      </c>
      <c r="AR2132" s="55">
        <v>157</v>
      </c>
      <c r="AS2132" s="66">
        <f t="shared" si="660"/>
        <v>0.122</v>
      </c>
      <c r="AT2132" s="66">
        <f t="shared" si="661"/>
        <v>0.53034717525082853</v>
      </c>
      <c r="AU2132" s="55" t="str">
        <f>IF(OR($AP2132&lt;SetUp!$B$97,$AP2132&gt;SetUp!$B$98),"Não","Sim")</f>
        <v>Não</v>
      </c>
      <c r="AV2132" s="68">
        <f t="shared" si="662"/>
        <v>0.34928498393145962</v>
      </c>
      <c r="AW2132" s="68">
        <f t="shared" si="663"/>
        <v>0.72824939083450557</v>
      </c>
      <c r="AX2132" s="68">
        <f t="shared" si="664"/>
        <v>-0.91364016932525183</v>
      </c>
      <c r="AY2132" s="68">
        <f t="shared" si="665"/>
        <v>-0.2754397399569195</v>
      </c>
      <c r="AZ2132" s="68">
        <f t="shared" si="666"/>
        <v>0.40834717525082853</v>
      </c>
      <c r="BA2132" s="68">
        <f t="shared" si="667"/>
        <v>0.37896440690304595</v>
      </c>
      <c r="BB2132" s="68">
        <f t="shared" si="668"/>
        <v>0.63820042936833232</v>
      </c>
    </row>
    <row r="2133" spans="1:54" x14ac:dyDescent="0.3">
      <c r="A2133" s="64">
        <v>28795</v>
      </c>
      <c r="B2133" s="57">
        <v>0</v>
      </c>
      <c r="C2133" s="57">
        <v>0.90200000000000002</v>
      </c>
      <c r="D2133" s="57">
        <v>5.415</v>
      </c>
      <c r="E2133" s="57">
        <f t="shared" si="653"/>
        <v>0</v>
      </c>
      <c r="F2133" s="57">
        <f t="shared" si="654"/>
        <v>5.415</v>
      </c>
      <c r="G2133" s="57">
        <f t="shared" si="655"/>
        <v>0</v>
      </c>
      <c r="H2133" s="57">
        <f>IF(Q2132&gt;SetUp!$B$56,SetUp!$B$56,Q2132)</f>
        <v>0</v>
      </c>
      <c r="I2133" s="57">
        <f t="shared" si="669"/>
        <v>0.24257274751785149</v>
      </c>
      <c r="J2133" s="57">
        <f>MIN(F2133,H2133,(1-EXP(-SetUp!$B$52*H2133/SetUp!$B$56))*F2133)</f>
        <v>0</v>
      </c>
      <c r="K2133" s="57">
        <f t="shared" si="656"/>
        <v>0</v>
      </c>
      <c r="L2133" s="57">
        <f>IF(I2133&lt;=0,0,MIN(SetUp!$B$50*I2133^SetUp!$B$55,I2133))</f>
        <v>1.9309285173305017E-3</v>
      </c>
      <c r="M2133" s="57">
        <f t="shared" si="657"/>
        <v>0.24064181900052098</v>
      </c>
      <c r="N2133" s="57">
        <f>IF(SetUp!$B$62=0,X2133,(B2133-E2133)*(1-(H2133/SetUp!$B$66/SetUp!$B$56)))</f>
        <v>0</v>
      </c>
      <c r="O2133" s="57">
        <f>K2133*SetUp!$B$65</f>
        <v>0</v>
      </c>
      <c r="P2133" s="57">
        <f>MIN(SetUp!$B$54*L2133^SetUp!$B$51,L2133)</f>
        <v>1.1022074710163733E-3</v>
      </c>
      <c r="Q2133" s="57">
        <f t="shared" si="658"/>
        <v>0</v>
      </c>
      <c r="R2133" s="57">
        <f>IF((H2133+N2133-O2133)&gt;SetUp!$B$56,T2132+H2133+N2133-O2133-SetUp!$B$56,T2132)</f>
        <v>0</v>
      </c>
      <c r="S2133" s="57">
        <f>R2133*SetUp!$B$65</f>
        <v>0</v>
      </c>
      <c r="T2133" s="57">
        <f>IF((R2133-S2133)&lt;SetUp!$B$53,R2133-S2133,SetUp!$B$53)</f>
        <v>0</v>
      </c>
      <c r="U2133" s="57">
        <f t="shared" si="659"/>
        <v>0.24064181900052098</v>
      </c>
      <c r="V2133" s="57">
        <f>(L2133-P2133)/1000*SetUp!$B$13*1000000/SetUp!$B$48</f>
        <v>4.7135732977231261E-2</v>
      </c>
      <c r="W2133" s="57">
        <f t="shared" si="670"/>
        <v>-8.4567769453869346E-18</v>
      </c>
      <c r="X2133" s="57">
        <f>MAX((SetUp!$B$56*(1-($H2133/SetUp!$B$56)^2)*TANH(($B2133-$D2133)/SetUp!$B$56))/(1+$H2133/SetUp!$B$56*TANH(($B2133-$D2133)/SetUp!$B$56)),0)</f>
        <v>0</v>
      </c>
      <c r="AP2133" s="64">
        <v>29743</v>
      </c>
      <c r="AQ2133" s="55">
        <v>6</v>
      </c>
      <c r="AR2133" s="55">
        <v>158</v>
      </c>
      <c r="AS2133" s="66">
        <f t="shared" si="660"/>
        <v>0.122</v>
      </c>
      <c r="AT2133" s="66">
        <f t="shared" si="661"/>
        <v>0.51195391591963968</v>
      </c>
      <c r="AU2133" s="55" t="str">
        <f>IF(OR($AP2133&lt;SetUp!$B$97,$AP2133&gt;SetUp!$B$98),"Não","Sim")</f>
        <v>Não</v>
      </c>
      <c r="AV2133" s="68">
        <f t="shared" si="662"/>
        <v>0.34928498393145962</v>
      </c>
      <c r="AW2133" s="68">
        <f t="shared" si="663"/>
        <v>0.71550954984517134</v>
      </c>
      <c r="AX2133" s="68">
        <f t="shared" si="664"/>
        <v>-0.91364016932525183</v>
      </c>
      <c r="AY2133" s="68">
        <f t="shared" si="665"/>
        <v>-0.29076913074794003</v>
      </c>
      <c r="AZ2133" s="68">
        <f t="shared" si="666"/>
        <v>0.38995391591963968</v>
      </c>
      <c r="BA2133" s="68">
        <f t="shared" si="667"/>
        <v>0.36622456591371172</v>
      </c>
      <c r="BB2133" s="68">
        <f t="shared" si="668"/>
        <v>0.62287103857731174</v>
      </c>
    </row>
    <row r="2134" spans="1:54" x14ac:dyDescent="0.3">
      <c r="A2134" s="64">
        <v>28796</v>
      </c>
      <c r="B2134" s="57">
        <v>0</v>
      </c>
      <c r="C2134" s="57">
        <v>0.45300000000000001</v>
      </c>
      <c r="D2134" s="57">
        <v>5.415</v>
      </c>
      <c r="E2134" s="57">
        <f t="shared" si="653"/>
        <v>0</v>
      </c>
      <c r="F2134" s="57">
        <f t="shared" si="654"/>
        <v>5.415</v>
      </c>
      <c r="G2134" s="57">
        <f t="shared" si="655"/>
        <v>0</v>
      </c>
      <c r="H2134" s="57">
        <f>IF(Q2133&gt;SetUp!$B$56,SetUp!$B$56,Q2133)</f>
        <v>0</v>
      </c>
      <c r="I2134" s="57">
        <f t="shared" si="669"/>
        <v>0.24064181900052098</v>
      </c>
      <c r="J2134" s="57">
        <f>MIN(F2134,H2134,(1-EXP(-SetUp!$B$52*H2134/SetUp!$B$56))*F2134)</f>
        <v>0</v>
      </c>
      <c r="K2134" s="57">
        <f t="shared" si="656"/>
        <v>0</v>
      </c>
      <c r="L2134" s="57">
        <f>IF(I2134&lt;=0,0,MIN(SetUp!$B$50*I2134^SetUp!$B$55,I2134))</f>
        <v>1.9053789104813475E-3</v>
      </c>
      <c r="M2134" s="57">
        <f t="shared" si="657"/>
        <v>0.23873644009003964</v>
      </c>
      <c r="N2134" s="57">
        <f>IF(SetUp!$B$62=0,X2134,(B2134-E2134)*(1-(H2134/SetUp!$B$66/SetUp!$B$56)))</f>
        <v>0</v>
      </c>
      <c r="O2134" s="57">
        <f>K2134*SetUp!$B$65</f>
        <v>0</v>
      </c>
      <c r="P2134" s="57">
        <f>MIN(SetUp!$B$54*L2134^SetUp!$B$51,L2134)</f>
        <v>1.087869796252617E-3</v>
      </c>
      <c r="Q2134" s="57">
        <f t="shared" si="658"/>
        <v>0</v>
      </c>
      <c r="R2134" s="57">
        <f>IF((H2134+N2134-O2134)&gt;SetUp!$B$56,T2133+H2134+N2134-O2134-SetUp!$B$56,T2133)</f>
        <v>0</v>
      </c>
      <c r="S2134" s="57">
        <f>R2134*SetUp!$B$65</f>
        <v>0</v>
      </c>
      <c r="T2134" s="57">
        <f>IF((R2134-S2134)&lt;SetUp!$B$53,R2134-S2134,SetUp!$B$53)</f>
        <v>0</v>
      </c>
      <c r="U2134" s="57">
        <f t="shared" si="659"/>
        <v>0.23873644009003964</v>
      </c>
      <c r="V2134" s="57">
        <f>(L2134-P2134)/1000*SetUp!$B$13*1000000/SetUp!$B$48</f>
        <v>4.64980242581313E-2</v>
      </c>
      <c r="W2134" s="57">
        <f t="shared" si="670"/>
        <v>5.2041704279304213E-18</v>
      </c>
      <c r="X2134" s="57">
        <f>MAX((SetUp!$B$56*(1-($H2134/SetUp!$B$56)^2)*TANH(($B2134-$D2134)/SetUp!$B$56))/(1+$H2134/SetUp!$B$56*TANH(($B2134-$D2134)/SetUp!$B$56)),0)</f>
        <v>0</v>
      </c>
      <c r="AP2134" s="64">
        <v>29744</v>
      </c>
      <c r="AQ2134" s="55">
        <v>6</v>
      </c>
      <c r="AR2134" s="55">
        <v>159</v>
      </c>
      <c r="AS2134" s="66">
        <f t="shared" si="660"/>
        <v>0.122</v>
      </c>
      <c r="AT2134" s="66">
        <f t="shared" si="661"/>
        <v>0.49444028087295028</v>
      </c>
      <c r="AU2134" s="55" t="str">
        <f>IF(OR($AP2134&lt;SetUp!$B$97,$AP2134&gt;SetUp!$B$98),"Não","Sim")</f>
        <v>Não</v>
      </c>
      <c r="AV2134" s="68">
        <f t="shared" si="662"/>
        <v>0.34928498393145962</v>
      </c>
      <c r="AW2134" s="68">
        <f t="shared" si="663"/>
        <v>0.70316447640146773</v>
      </c>
      <c r="AX2134" s="68">
        <f t="shared" si="664"/>
        <v>-0.91364016932525183</v>
      </c>
      <c r="AY2134" s="68">
        <f t="shared" si="665"/>
        <v>-0.305886155540111</v>
      </c>
      <c r="AZ2134" s="68">
        <f t="shared" si="666"/>
        <v>0.37244028087295028</v>
      </c>
      <c r="BA2134" s="68">
        <f t="shared" si="667"/>
        <v>0.35387949247000811</v>
      </c>
      <c r="BB2134" s="68">
        <f t="shared" si="668"/>
        <v>0.60775401378514082</v>
      </c>
    </row>
    <row r="2135" spans="1:54" x14ac:dyDescent="0.3">
      <c r="A2135" s="64">
        <v>28797</v>
      </c>
      <c r="B2135" s="57">
        <v>0.19500000000000001</v>
      </c>
      <c r="C2135" s="57">
        <v>0.371</v>
      </c>
      <c r="D2135" s="57">
        <v>5.415</v>
      </c>
      <c r="E2135" s="57">
        <f t="shared" si="653"/>
        <v>0.19500000000000001</v>
      </c>
      <c r="F2135" s="57">
        <f t="shared" si="654"/>
        <v>5.22</v>
      </c>
      <c r="G2135" s="57">
        <f t="shared" si="655"/>
        <v>0</v>
      </c>
      <c r="H2135" s="57">
        <f>IF(Q2134&gt;SetUp!$B$56,SetUp!$B$56,Q2134)</f>
        <v>0</v>
      </c>
      <c r="I2135" s="57">
        <f t="shared" si="669"/>
        <v>0.23873644009003964</v>
      </c>
      <c r="J2135" s="57">
        <f>MIN(F2135,H2135,(1-EXP(-SetUp!$B$52*H2135/SetUp!$B$56))*F2135)</f>
        <v>0</v>
      </c>
      <c r="K2135" s="57">
        <f t="shared" si="656"/>
        <v>0</v>
      </c>
      <c r="L2135" s="57">
        <f>IF(I2135&lt;=0,0,MIN(SetUp!$B$50*I2135^SetUp!$B$55,I2135))</f>
        <v>1.880300985858778E-3</v>
      </c>
      <c r="M2135" s="57">
        <f t="shared" si="657"/>
        <v>0.23685613910418085</v>
      </c>
      <c r="N2135" s="57">
        <f>IF(SetUp!$B$62=0,X2135,(B2135-E2135)*(1-(H2135/SetUp!$B$66/SetUp!$B$56)))</f>
        <v>0</v>
      </c>
      <c r="O2135" s="57">
        <f>K2135*SetUp!$B$65</f>
        <v>0</v>
      </c>
      <c r="P2135" s="57">
        <f>MIN(SetUp!$B$54*L2135^SetUp!$B$51,L2135)</f>
        <v>1.0737936346063954E-3</v>
      </c>
      <c r="Q2135" s="57">
        <f t="shared" si="658"/>
        <v>0</v>
      </c>
      <c r="R2135" s="57">
        <f>IF((H2135+N2135-O2135)&gt;SetUp!$B$56,T2134+H2135+N2135-O2135-SetUp!$B$56,T2134)</f>
        <v>0</v>
      </c>
      <c r="S2135" s="57">
        <f>R2135*SetUp!$B$65</f>
        <v>0</v>
      </c>
      <c r="T2135" s="57">
        <f>IF((R2135-S2135)&lt;SetUp!$B$53,R2135-S2135,SetUp!$B$53)</f>
        <v>0</v>
      </c>
      <c r="U2135" s="57">
        <f t="shared" si="659"/>
        <v>0.23685613910418085</v>
      </c>
      <c r="V2135" s="57">
        <f>(L2135-P2135)/1000*SetUp!$B$13*1000000/SetUp!$B$48</f>
        <v>4.5872269470994681E-2</v>
      </c>
      <c r="W2135" s="57">
        <f t="shared" si="670"/>
        <v>-6.9388939039072284E-18</v>
      </c>
      <c r="X2135" s="57">
        <f>MAX((SetUp!$B$56*(1-($H2135/SetUp!$B$56)^2)*TANH(($B2135-$D2135)/SetUp!$B$56))/(1+$H2135/SetUp!$B$56*TANH(($B2135-$D2135)/SetUp!$B$56)),0)</f>
        <v>0</v>
      </c>
      <c r="AP2135" s="64">
        <v>29745</v>
      </c>
      <c r="AQ2135" s="55">
        <v>6</v>
      </c>
      <c r="AR2135" s="55">
        <v>160</v>
      </c>
      <c r="AS2135" s="66">
        <f t="shared" si="660"/>
        <v>0.104</v>
      </c>
      <c r="AT2135" s="66">
        <f t="shared" si="661"/>
        <v>0.47775289440185709</v>
      </c>
      <c r="AU2135" s="55" t="str">
        <f>IF(OR($AP2135&lt;SetUp!$B$97,$AP2135&gt;SetUp!$B$98),"Não","Sim")</f>
        <v>Não</v>
      </c>
      <c r="AV2135" s="68">
        <f t="shared" si="662"/>
        <v>0.322490309931942</v>
      </c>
      <c r="AW2135" s="68">
        <f t="shared" si="663"/>
        <v>0.6911967117990776</v>
      </c>
      <c r="AX2135" s="68">
        <f t="shared" si="664"/>
        <v>-0.98296666070121963</v>
      </c>
      <c r="AY2135" s="68">
        <f t="shared" si="665"/>
        <v>-0.32079667315008781</v>
      </c>
      <c r="AZ2135" s="68">
        <f t="shared" si="666"/>
        <v>0.37375289440185711</v>
      </c>
      <c r="BA2135" s="68">
        <f t="shared" si="667"/>
        <v>0.3687064018671356</v>
      </c>
      <c r="BB2135" s="68">
        <f t="shared" si="668"/>
        <v>0.66216998755113177</v>
      </c>
    </row>
    <row r="2136" spans="1:54" x14ac:dyDescent="0.3">
      <c r="A2136" s="64">
        <v>28798</v>
      </c>
      <c r="B2136" s="57">
        <v>0.16400000000000001</v>
      </c>
      <c r="C2136" s="57">
        <v>0.26700000000000002</v>
      </c>
      <c r="D2136" s="57">
        <v>5.415</v>
      </c>
      <c r="E2136" s="57">
        <f t="shared" si="653"/>
        <v>0.16400000000000001</v>
      </c>
      <c r="F2136" s="57">
        <f t="shared" si="654"/>
        <v>5.2510000000000003</v>
      </c>
      <c r="G2136" s="57">
        <f t="shared" si="655"/>
        <v>0</v>
      </c>
      <c r="H2136" s="57">
        <f>IF(Q2135&gt;SetUp!$B$56,SetUp!$B$56,Q2135)</f>
        <v>0</v>
      </c>
      <c r="I2136" s="57">
        <f t="shared" si="669"/>
        <v>0.23685613910418085</v>
      </c>
      <c r="J2136" s="57">
        <f>MIN(F2136,H2136,(1-EXP(-SetUp!$B$52*H2136/SetUp!$B$56))*F2136)</f>
        <v>0</v>
      </c>
      <c r="K2136" s="57">
        <f t="shared" si="656"/>
        <v>0</v>
      </c>
      <c r="L2136" s="57">
        <f>IF(I2136&lt;=0,0,MIN(SetUp!$B$50*I2136^SetUp!$B$55,I2136))</f>
        <v>1.8556835902121043E-3</v>
      </c>
      <c r="M2136" s="57">
        <f t="shared" si="657"/>
        <v>0.23500045551396875</v>
      </c>
      <c r="N2136" s="57">
        <f>IF(SetUp!$B$62=0,X2136,(B2136-E2136)*(1-(H2136/SetUp!$B$66/SetUp!$B$56)))</f>
        <v>0</v>
      </c>
      <c r="O2136" s="57">
        <f>K2136*SetUp!$B$65</f>
        <v>0</v>
      </c>
      <c r="P2136" s="57">
        <f>MIN(SetUp!$B$54*L2136^SetUp!$B$51,L2136)</f>
        <v>1.0599728599464393E-3</v>
      </c>
      <c r="Q2136" s="57">
        <f t="shared" si="658"/>
        <v>0</v>
      </c>
      <c r="R2136" s="57">
        <f>IF((H2136+N2136-O2136)&gt;SetUp!$B$56,T2135+H2136+N2136-O2136-SetUp!$B$56,T2135)</f>
        <v>0</v>
      </c>
      <c r="S2136" s="57">
        <f>R2136*SetUp!$B$65</f>
        <v>0</v>
      </c>
      <c r="T2136" s="57">
        <f>IF((R2136-S2136)&lt;SetUp!$B$53,R2136-S2136,SetUp!$B$53)</f>
        <v>0</v>
      </c>
      <c r="U2136" s="57">
        <f t="shared" si="659"/>
        <v>0.23500045551396875</v>
      </c>
      <c r="V2136" s="57">
        <f>(L2136-P2136)/1000*SetUp!$B$13*1000000/SetUp!$B$48</f>
        <v>4.5258182684916624E-2</v>
      </c>
      <c r="W2136" s="57">
        <f t="shared" si="670"/>
        <v>6.0715321659188248E-18</v>
      </c>
      <c r="X2136" s="57">
        <f>MAX((SetUp!$B$56*(1-($H2136/SetUp!$B$56)^2)*TANH(($B2136-$D2136)/SetUp!$B$56))/(1+$H2136/SetUp!$B$56*TANH(($B2136-$D2136)/SetUp!$B$56)),0)</f>
        <v>0</v>
      </c>
      <c r="AP2136" s="64">
        <v>29746</v>
      </c>
      <c r="AQ2136" s="55">
        <v>6</v>
      </c>
      <c r="AR2136" s="55">
        <v>161</v>
      </c>
      <c r="AS2136" s="66">
        <f t="shared" si="660"/>
        <v>0.104</v>
      </c>
      <c r="AT2136" s="66">
        <f t="shared" si="661"/>
        <v>0.46184229025335394</v>
      </c>
      <c r="AU2136" s="55" t="str">
        <f>IF(OR($AP2136&lt;SetUp!$B$97,$AP2136&gt;SetUp!$B$98),"Não","Sim")</f>
        <v>Não</v>
      </c>
      <c r="AV2136" s="68">
        <f t="shared" si="662"/>
        <v>0.322490309931942</v>
      </c>
      <c r="AW2136" s="68">
        <f t="shared" si="663"/>
        <v>0.67958979557771015</v>
      </c>
      <c r="AX2136" s="68">
        <f t="shared" si="664"/>
        <v>-0.98296666070121963</v>
      </c>
      <c r="AY2136" s="68">
        <f t="shared" si="665"/>
        <v>-0.33550630185896729</v>
      </c>
      <c r="AZ2136" s="68">
        <f t="shared" si="666"/>
        <v>0.35784229025335396</v>
      </c>
      <c r="BA2136" s="68">
        <f t="shared" si="667"/>
        <v>0.35709948564576816</v>
      </c>
      <c r="BB2136" s="68">
        <f t="shared" si="668"/>
        <v>0.64746035884225228</v>
      </c>
    </row>
    <row r="2137" spans="1:54" x14ac:dyDescent="0.3">
      <c r="A2137" s="64">
        <v>28799</v>
      </c>
      <c r="B2137" s="57">
        <v>0</v>
      </c>
      <c r="C2137" s="57">
        <v>0.23799999999999999</v>
      </c>
      <c r="D2137" s="57">
        <v>5.415</v>
      </c>
      <c r="E2137" s="57">
        <f t="shared" si="653"/>
        <v>0</v>
      </c>
      <c r="F2137" s="57">
        <f t="shared" si="654"/>
        <v>5.415</v>
      </c>
      <c r="G2137" s="57">
        <f t="shared" si="655"/>
        <v>0</v>
      </c>
      <c r="H2137" s="57">
        <f>IF(Q2136&gt;SetUp!$B$56,SetUp!$B$56,Q2136)</f>
        <v>0</v>
      </c>
      <c r="I2137" s="57">
        <f t="shared" si="669"/>
        <v>0.23500045551396875</v>
      </c>
      <c r="J2137" s="57">
        <f>MIN(F2137,H2137,(1-EXP(-SetUp!$B$52*H2137/SetUp!$B$56))*F2137)</f>
        <v>0</v>
      </c>
      <c r="K2137" s="57">
        <f t="shared" si="656"/>
        <v>0</v>
      </c>
      <c r="L2137" s="57">
        <f>IF(I2137&lt;=0,0,MIN(SetUp!$B$50*I2137^SetUp!$B$55,I2137))</f>
        <v>1.831515891314036E-3</v>
      </c>
      <c r="M2137" s="57">
        <f t="shared" si="657"/>
        <v>0.23316893962265473</v>
      </c>
      <c r="N2137" s="57">
        <f>IF(SetUp!$B$62=0,X2137,(B2137-E2137)*(1-(H2137/SetUp!$B$66/SetUp!$B$56)))</f>
        <v>0</v>
      </c>
      <c r="O2137" s="57">
        <f>K2137*SetUp!$B$65</f>
        <v>0</v>
      </c>
      <c r="P2137" s="57">
        <f>MIN(SetUp!$B$54*L2137^SetUp!$B$51,L2137)</f>
        <v>1.0464015211337802E-3</v>
      </c>
      <c r="Q2137" s="57">
        <f t="shared" si="658"/>
        <v>0</v>
      </c>
      <c r="R2137" s="57">
        <f>IF((H2137+N2137-O2137)&gt;SetUp!$B$56,T2136+H2137+N2137-O2137-SetUp!$B$56,T2136)</f>
        <v>0</v>
      </c>
      <c r="S2137" s="57">
        <f>R2137*SetUp!$B$65</f>
        <v>0</v>
      </c>
      <c r="T2137" s="57">
        <f>IF((R2137-S2137)&lt;SetUp!$B$53,R2137-S2137,SetUp!$B$53)</f>
        <v>0</v>
      </c>
      <c r="U2137" s="57">
        <f t="shared" si="659"/>
        <v>0.23316893962265473</v>
      </c>
      <c r="V2137" s="57">
        <f>(L2137-P2137)/1000*SetUp!$B$13*1000000/SetUp!$B$48</f>
        <v>4.4655486274902775E-2</v>
      </c>
      <c r="W2137" s="57">
        <f t="shared" si="670"/>
        <v>7.589415207398531E-18</v>
      </c>
      <c r="X2137" s="57">
        <f>MAX((SetUp!$B$56*(1-($H2137/SetUp!$B$56)^2)*TANH(($B2137-$D2137)/SetUp!$B$56))/(1+$H2137/SetUp!$B$56*TANH(($B2137-$D2137)/SetUp!$B$56)),0)</f>
        <v>0</v>
      </c>
      <c r="AP2137" s="64">
        <v>29747</v>
      </c>
      <c r="AQ2137" s="55">
        <v>6</v>
      </c>
      <c r="AR2137" s="55">
        <v>162</v>
      </c>
      <c r="AS2137" s="66">
        <f t="shared" si="660"/>
        <v>0.104</v>
      </c>
      <c r="AT2137" s="66">
        <f t="shared" si="661"/>
        <v>0.44666257731375419</v>
      </c>
      <c r="AU2137" s="55" t="str">
        <f>IF(OR($AP2137&lt;SetUp!$B$97,$AP2137&gt;SetUp!$B$98),"Não","Sim")</f>
        <v>Não</v>
      </c>
      <c r="AV2137" s="68">
        <f t="shared" si="662"/>
        <v>0.322490309931942</v>
      </c>
      <c r="AW2137" s="68">
        <f t="shared" si="663"/>
        <v>0.66832819580933001</v>
      </c>
      <c r="AX2137" s="68">
        <f t="shared" si="664"/>
        <v>-0.98296666070121963</v>
      </c>
      <c r="AY2137" s="68">
        <f t="shared" si="665"/>
        <v>-0.35002043245530473</v>
      </c>
      <c r="AZ2137" s="68">
        <f t="shared" si="666"/>
        <v>0.34266257731375421</v>
      </c>
      <c r="BA2137" s="68">
        <f t="shared" si="667"/>
        <v>0.34583788587738801</v>
      </c>
      <c r="BB2137" s="68">
        <f t="shared" si="668"/>
        <v>0.63294622824591484</v>
      </c>
    </row>
    <row r="2138" spans="1:54" x14ac:dyDescent="0.3">
      <c r="A2138" s="64">
        <v>28800</v>
      </c>
      <c r="B2138" s="57">
        <v>0</v>
      </c>
      <c r="C2138" s="57">
        <v>0.185</v>
      </c>
      <c r="D2138" s="57">
        <v>5.415</v>
      </c>
      <c r="E2138" s="57">
        <f t="shared" si="653"/>
        <v>0</v>
      </c>
      <c r="F2138" s="57">
        <f t="shared" si="654"/>
        <v>5.415</v>
      </c>
      <c r="G2138" s="57">
        <f t="shared" si="655"/>
        <v>0</v>
      </c>
      <c r="H2138" s="57">
        <f>IF(Q2137&gt;SetUp!$B$56,SetUp!$B$56,Q2137)</f>
        <v>0</v>
      </c>
      <c r="I2138" s="57">
        <f t="shared" si="669"/>
        <v>0.23316893962265473</v>
      </c>
      <c r="J2138" s="57">
        <f>MIN(F2138,H2138,(1-EXP(-SetUp!$B$52*H2138/SetUp!$B$56))*F2138)</f>
        <v>0</v>
      </c>
      <c r="K2138" s="57">
        <f t="shared" si="656"/>
        <v>0</v>
      </c>
      <c r="L2138" s="57">
        <f>IF(I2138&lt;=0,0,MIN(SetUp!$B$50*I2138^SetUp!$B$55,I2138))</f>
        <v>1.8077873670868311E-3</v>
      </c>
      <c r="M2138" s="57">
        <f t="shared" si="657"/>
        <v>0.23136115225556789</v>
      </c>
      <c r="N2138" s="57">
        <f>IF(SetUp!$B$62=0,X2138,(B2138-E2138)*(1-(H2138/SetUp!$B$66/SetUp!$B$56)))</f>
        <v>0</v>
      </c>
      <c r="O2138" s="57">
        <f>K2138*SetUp!$B$65</f>
        <v>0</v>
      </c>
      <c r="P2138" s="57">
        <f>MIN(SetUp!$B$54*L2138^SetUp!$B$51,L2138)</f>
        <v>1.033073836132149E-3</v>
      </c>
      <c r="Q2138" s="57">
        <f t="shared" si="658"/>
        <v>0</v>
      </c>
      <c r="R2138" s="57">
        <f>IF((H2138+N2138-O2138)&gt;SetUp!$B$56,T2137+H2138+N2138-O2138-SetUp!$B$56,T2137)</f>
        <v>0</v>
      </c>
      <c r="S2138" s="57">
        <f>R2138*SetUp!$B$65</f>
        <v>0</v>
      </c>
      <c r="T2138" s="57">
        <f>IF((R2138-S2138)&lt;SetUp!$B$53,R2138-S2138,SetUp!$B$53)</f>
        <v>0</v>
      </c>
      <c r="U2138" s="57">
        <f t="shared" si="659"/>
        <v>0.23136115225556789</v>
      </c>
      <c r="V2138" s="57">
        <f>(L2138-P2138)/1000*SetUp!$B$13*1000000/SetUp!$B$48</f>
        <v>4.4063910638376808E-2</v>
      </c>
      <c r="W2138" s="57">
        <f t="shared" si="670"/>
        <v>-7.1557343384043293E-18</v>
      </c>
      <c r="X2138" s="57">
        <f>MAX((SetUp!$B$56*(1-($H2138/SetUp!$B$56)^2)*TANH(($B2138-$D2138)/SetUp!$B$56))/(1+$H2138/SetUp!$B$56*TANH(($B2138-$D2138)/SetUp!$B$56)),0)</f>
        <v>0</v>
      </c>
      <c r="AP2138" s="64">
        <v>29748</v>
      </c>
      <c r="AQ2138" s="55">
        <v>6</v>
      </c>
      <c r="AR2138" s="55">
        <v>163</v>
      </c>
      <c r="AS2138" s="66">
        <f t="shared" si="660"/>
        <v>7.4999999999999997E-2</v>
      </c>
      <c r="AT2138" s="66">
        <f t="shared" si="661"/>
        <v>0.43217113788660577</v>
      </c>
      <c r="AU2138" s="55" t="str">
        <f>IF(OR($AP2138&lt;SetUp!$B$97,$AP2138&gt;SetUp!$B$98),"Não","Sim")</f>
        <v>Não</v>
      </c>
      <c r="AV2138" s="68">
        <f t="shared" si="662"/>
        <v>0.27386127875258304</v>
      </c>
      <c r="AW2138" s="68">
        <f t="shared" si="663"/>
        <v>0.65739724511637998</v>
      </c>
      <c r="AX2138" s="68">
        <f t="shared" si="664"/>
        <v>-1.1249387366082999</v>
      </c>
      <c r="AY2138" s="68">
        <f t="shared" si="665"/>
        <v>-0.36434424040310387</v>
      </c>
      <c r="AZ2138" s="68">
        <f t="shared" si="666"/>
        <v>0.35717113788660576</v>
      </c>
      <c r="BA2138" s="68">
        <f t="shared" si="667"/>
        <v>0.38353596636379694</v>
      </c>
      <c r="BB2138" s="68">
        <f t="shared" si="668"/>
        <v>0.76059449620519604</v>
      </c>
    </row>
    <row r="2139" spans="1:54" x14ac:dyDescent="0.3">
      <c r="A2139" s="64">
        <v>28801</v>
      </c>
      <c r="B2139" s="57">
        <v>8.5999999999999993E-2</v>
      </c>
      <c r="C2139" s="57">
        <v>0.14099999999999999</v>
      </c>
      <c r="D2139" s="57">
        <v>5.415</v>
      </c>
      <c r="E2139" s="57">
        <f t="shared" si="653"/>
        <v>8.5999999999999993E-2</v>
      </c>
      <c r="F2139" s="57">
        <f t="shared" si="654"/>
        <v>5.3289999999999997</v>
      </c>
      <c r="G2139" s="57">
        <f t="shared" si="655"/>
        <v>0</v>
      </c>
      <c r="H2139" s="57">
        <f>IF(Q2138&gt;SetUp!$B$56,SetUp!$B$56,Q2138)</f>
        <v>0</v>
      </c>
      <c r="I2139" s="57">
        <f t="shared" si="669"/>
        <v>0.23136115225556789</v>
      </c>
      <c r="J2139" s="57">
        <f>MIN(F2139,H2139,(1-EXP(-SetUp!$B$52*H2139/SetUp!$B$56))*F2139)</f>
        <v>0</v>
      </c>
      <c r="K2139" s="57">
        <f t="shared" si="656"/>
        <v>0</v>
      </c>
      <c r="L2139" s="57">
        <f>IF(I2139&lt;=0,0,MIN(SetUp!$B$50*I2139^SetUp!$B$55,I2139))</f>
        <v>1.7844877951515908E-3</v>
      </c>
      <c r="M2139" s="57">
        <f t="shared" si="657"/>
        <v>0.2295766644604163</v>
      </c>
      <c r="N2139" s="57">
        <f>IF(SetUp!$B$62=0,X2139,(B2139-E2139)*(1-(H2139/SetUp!$B$66/SetUp!$B$56)))</f>
        <v>0</v>
      </c>
      <c r="O2139" s="57">
        <f>K2139*SetUp!$B$65</f>
        <v>0</v>
      </c>
      <c r="P2139" s="57">
        <f>MIN(SetUp!$B$54*L2139^SetUp!$B$51,L2139)</f>
        <v>1.0199841863462939E-3</v>
      </c>
      <c r="Q2139" s="57">
        <f t="shared" si="658"/>
        <v>0</v>
      </c>
      <c r="R2139" s="57">
        <f>IF((H2139+N2139-O2139)&gt;SetUp!$B$56,T2138+H2139+N2139-O2139-SetUp!$B$56,T2138)</f>
        <v>0</v>
      </c>
      <c r="S2139" s="57">
        <f>R2139*SetUp!$B$65</f>
        <v>0</v>
      </c>
      <c r="T2139" s="57">
        <f>IF((R2139-S2139)&lt;SetUp!$B$53,R2139-S2139,SetUp!$B$53)</f>
        <v>0</v>
      </c>
      <c r="U2139" s="57">
        <f t="shared" si="659"/>
        <v>0.2295766644604163</v>
      </c>
      <c r="V2139" s="57">
        <f>(L2139-P2139)/1000*SetUp!$B$13*1000000/SetUp!$B$48</f>
        <v>4.3483193922791763E-2</v>
      </c>
      <c r="W2139" s="57">
        <f t="shared" si="670"/>
        <v>6.0715321659188248E-18</v>
      </c>
      <c r="X2139" s="57">
        <f>MAX((SetUp!$B$56*(1-($H2139/SetUp!$B$56)^2)*TANH(($B2139-$D2139)/SetUp!$B$56))/(1+$H2139/SetUp!$B$56*TANH(($B2139-$D2139)/SetUp!$B$56)),0)</f>
        <v>0</v>
      </c>
      <c r="AP2139" s="64">
        <v>29749</v>
      </c>
      <c r="AQ2139" s="55">
        <v>6</v>
      </c>
      <c r="AR2139" s="55">
        <v>164</v>
      </c>
      <c r="AS2139" s="66">
        <f t="shared" si="660"/>
        <v>7.4999999999999997E-2</v>
      </c>
      <c r="AT2139" s="66">
        <f t="shared" si="661"/>
        <v>0.41832835500602489</v>
      </c>
      <c r="AU2139" s="55" t="str">
        <f>IF(OR($AP2139&lt;SetUp!$B$97,$AP2139&gt;SetUp!$B$98),"Não","Sim")</f>
        <v>Não</v>
      </c>
      <c r="AV2139" s="68">
        <f t="shared" si="662"/>
        <v>0.27386127875258304</v>
      </c>
      <c r="AW2139" s="68">
        <f t="shared" si="663"/>
        <v>0.64678308187987177</v>
      </c>
      <c r="AX2139" s="68">
        <f t="shared" si="664"/>
        <v>-1.1249387366082999</v>
      </c>
      <c r="AY2139" s="68">
        <f t="shared" si="665"/>
        <v>-0.37848269720446354</v>
      </c>
      <c r="AZ2139" s="68">
        <f t="shared" si="666"/>
        <v>0.34332835500602488</v>
      </c>
      <c r="BA2139" s="68">
        <f t="shared" si="667"/>
        <v>0.37292180312728873</v>
      </c>
      <c r="BB2139" s="68">
        <f t="shared" si="668"/>
        <v>0.74645603940383642</v>
      </c>
    </row>
    <row r="2140" spans="1:54" x14ac:dyDescent="0.3">
      <c r="A2140" s="64">
        <v>28802</v>
      </c>
      <c r="B2140" s="57">
        <v>0</v>
      </c>
      <c r="C2140" s="57">
        <v>0.122</v>
      </c>
      <c r="D2140" s="57">
        <v>5.415</v>
      </c>
      <c r="E2140" s="57">
        <f t="shared" si="653"/>
        <v>0</v>
      </c>
      <c r="F2140" s="57">
        <f t="shared" si="654"/>
        <v>5.415</v>
      </c>
      <c r="G2140" s="57">
        <f t="shared" si="655"/>
        <v>0</v>
      </c>
      <c r="H2140" s="57">
        <f>IF(Q2139&gt;SetUp!$B$56,SetUp!$B$56,Q2139)</f>
        <v>0</v>
      </c>
      <c r="I2140" s="57">
        <f t="shared" si="669"/>
        <v>0.2295766644604163</v>
      </c>
      <c r="J2140" s="57">
        <f>MIN(F2140,H2140,(1-EXP(-SetUp!$B$52*H2140/SetUp!$B$56))*F2140)</f>
        <v>0</v>
      </c>
      <c r="K2140" s="57">
        <f t="shared" si="656"/>
        <v>0</v>
      </c>
      <c r="L2140" s="57">
        <f>IF(I2140&lt;=0,0,MIN(SetUp!$B$50*I2140^SetUp!$B$55,I2140))</f>
        <v>1.761607242782125E-3</v>
      </c>
      <c r="M2140" s="57">
        <f t="shared" si="657"/>
        <v>0.22781505721763418</v>
      </c>
      <c r="N2140" s="57">
        <f>IF(SetUp!$B$62=0,X2140,(B2140-E2140)*(1-(H2140/SetUp!$B$66/SetUp!$B$56)))</f>
        <v>0</v>
      </c>
      <c r="O2140" s="57">
        <f>K2140*SetUp!$B$65</f>
        <v>0</v>
      </c>
      <c r="P2140" s="57">
        <f>MIN(SetUp!$B$54*L2140^SetUp!$B$51,L2140)</f>
        <v>1.0071271111782843E-3</v>
      </c>
      <c r="Q2140" s="57">
        <f t="shared" si="658"/>
        <v>0</v>
      </c>
      <c r="R2140" s="57">
        <f>IF((H2140+N2140-O2140)&gt;SetUp!$B$56,T2139+H2140+N2140-O2140-SetUp!$B$56,T2139)</f>
        <v>0</v>
      </c>
      <c r="S2140" s="57">
        <f>R2140*SetUp!$B$65</f>
        <v>0</v>
      </c>
      <c r="T2140" s="57">
        <f>IF((R2140-S2140)&lt;SetUp!$B$53,R2140-S2140,SetUp!$B$53)</f>
        <v>0</v>
      </c>
      <c r="U2140" s="57">
        <f t="shared" si="659"/>
        <v>0.22781505721763418</v>
      </c>
      <c r="V2140" s="57">
        <f>(L2140-P2140)/1000*SetUp!$B$13*1000000/SetUp!$B$48</f>
        <v>4.2913081763854125E-2</v>
      </c>
      <c r="W2140" s="57">
        <f t="shared" si="670"/>
        <v>0</v>
      </c>
      <c r="X2140" s="57">
        <f>MAX((SetUp!$B$56*(1-($H2140/SetUp!$B$56)^2)*TANH(($B2140-$D2140)/SetUp!$B$56))/(1+$H2140/SetUp!$B$56*TANH(($B2140-$D2140)/SetUp!$B$56)),0)</f>
        <v>0</v>
      </c>
      <c r="AP2140" s="64">
        <v>29750</v>
      </c>
      <c r="AQ2140" s="55">
        <v>6</v>
      </c>
      <c r="AR2140" s="55">
        <v>165</v>
      </c>
      <c r="AS2140" s="66">
        <f t="shared" si="660"/>
        <v>7.4999999999999997E-2</v>
      </c>
      <c r="AT2140" s="66">
        <f t="shared" si="661"/>
        <v>0.40509736565562754</v>
      </c>
      <c r="AU2140" s="55" t="str">
        <f>IF(OR($AP2140&lt;SetUp!$B$97,$AP2140&gt;SetUp!$B$98),"Não","Sim")</f>
        <v>Não</v>
      </c>
      <c r="AV2140" s="68">
        <f t="shared" si="662"/>
        <v>0.27386127875258304</v>
      </c>
      <c r="AW2140" s="68">
        <f t="shared" si="663"/>
        <v>0.63647259615448293</v>
      </c>
      <c r="AX2140" s="68">
        <f t="shared" si="664"/>
        <v>-1.1249387366082999</v>
      </c>
      <c r="AY2140" s="68">
        <f t="shared" si="665"/>
        <v>-0.39244058102017471</v>
      </c>
      <c r="AZ2140" s="68">
        <f t="shared" si="666"/>
        <v>0.33009736565562753</v>
      </c>
      <c r="BA2140" s="68">
        <f t="shared" si="667"/>
        <v>0.36261131740189989</v>
      </c>
      <c r="BB2140" s="68">
        <f t="shared" si="668"/>
        <v>0.73249815558812514</v>
      </c>
    </row>
    <row r="2141" spans="1:54" x14ac:dyDescent="0.3">
      <c r="A2141" s="64">
        <v>28803</v>
      </c>
      <c r="B2141" s="57">
        <v>0</v>
      </c>
      <c r="C2141" s="57">
        <v>0.104</v>
      </c>
      <c r="D2141" s="57">
        <v>5.415</v>
      </c>
      <c r="E2141" s="57">
        <f t="shared" si="653"/>
        <v>0</v>
      </c>
      <c r="F2141" s="57">
        <f t="shared" si="654"/>
        <v>5.415</v>
      </c>
      <c r="G2141" s="57">
        <f t="shared" si="655"/>
        <v>0</v>
      </c>
      <c r="H2141" s="57">
        <f>IF(Q2140&gt;SetUp!$B$56,SetUp!$B$56,Q2140)</f>
        <v>0</v>
      </c>
      <c r="I2141" s="57">
        <f t="shared" si="669"/>
        <v>0.22781505721763418</v>
      </c>
      <c r="J2141" s="57">
        <f>MIN(F2141,H2141,(1-EXP(-SetUp!$B$52*H2141/SetUp!$B$56))*F2141)</f>
        <v>0</v>
      </c>
      <c r="K2141" s="57">
        <f t="shared" si="656"/>
        <v>0</v>
      </c>
      <c r="L2141" s="57">
        <f>IF(I2141&lt;=0,0,MIN(SetUp!$B$50*I2141^SetUp!$B$55,I2141))</f>
        <v>1.7391360572457E-3</v>
      </c>
      <c r="M2141" s="57">
        <f t="shared" si="657"/>
        <v>0.22607592116038847</v>
      </c>
      <c r="N2141" s="57">
        <f>IF(SetUp!$B$62=0,X2141,(B2141-E2141)*(1-(H2141/SetUp!$B$66/SetUp!$B$56)))</f>
        <v>0</v>
      </c>
      <c r="O2141" s="57">
        <f>K2141*SetUp!$B$65</f>
        <v>0</v>
      </c>
      <c r="P2141" s="57">
        <f>MIN(SetUp!$B$54*L2141^SetUp!$B$51,L2141)</f>
        <v>9.9449730279228192E-4</v>
      </c>
      <c r="Q2141" s="57">
        <f t="shared" si="658"/>
        <v>0</v>
      </c>
      <c r="R2141" s="57">
        <f>IF((H2141+N2141-O2141)&gt;SetUp!$B$56,T2140+H2141+N2141-O2141-SetUp!$B$56,T2140)</f>
        <v>0</v>
      </c>
      <c r="S2141" s="57">
        <f>R2141*SetUp!$B$65</f>
        <v>0</v>
      </c>
      <c r="T2141" s="57">
        <f>IF((R2141-S2141)&lt;SetUp!$B$53,R2141-S2141,SetUp!$B$53)</f>
        <v>0</v>
      </c>
      <c r="U2141" s="57">
        <f t="shared" si="659"/>
        <v>0.22607592116038847</v>
      </c>
      <c r="V2141" s="57">
        <f>(L2141-P2141)/1000*SetUp!$B$13*1000000/SetUp!$B$48</f>
        <v>4.2353327033895556E-2</v>
      </c>
      <c r="W2141" s="57">
        <f t="shared" si="670"/>
        <v>-1.0408340855860843E-17</v>
      </c>
      <c r="X2141" s="57">
        <f>MAX((SetUp!$B$56*(1-($H2141/SetUp!$B$56)^2)*TANH(($B2141-$D2141)/SetUp!$B$56))/(1+$H2141/SetUp!$B$56*TANH(($B2141-$D2141)/SetUp!$B$56)),0)</f>
        <v>0</v>
      </c>
      <c r="AP2141" s="64">
        <v>29751</v>
      </c>
      <c r="AQ2141" s="55">
        <v>6</v>
      </c>
      <c r="AR2141" s="55">
        <v>166</v>
      </c>
      <c r="AS2141" s="66">
        <f t="shared" si="660"/>
        <v>7.4999999999999997E-2</v>
      </c>
      <c r="AT2141" s="66">
        <f t="shared" si="661"/>
        <v>0.3924438371359546</v>
      </c>
      <c r="AU2141" s="55" t="str">
        <f>IF(OR($AP2141&lt;SetUp!$B$97,$AP2141&gt;SetUp!$B$98),"Não","Sim")</f>
        <v>Não</v>
      </c>
      <c r="AV2141" s="68">
        <f t="shared" si="662"/>
        <v>0.27386127875258304</v>
      </c>
      <c r="AW2141" s="68">
        <f t="shared" si="663"/>
        <v>0.62645337985835359</v>
      </c>
      <c r="AX2141" s="68">
        <f t="shared" si="664"/>
        <v>-1.1249387366082999</v>
      </c>
      <c r="AY2141" s="68">
        <f t="shared" si="665"/>
        <v>-0.40622248660581267</v>
      </c>
      <c r="AZ2141" s="68">
        <f t="shared" si="666"/>
        <v>0.31744383713595459</v>
      </c>
      <c r="BA2141" s="68">
        <f t="shared" si="667"/>
        <v>0.35259210110577055</v>
      </c>
      <c r="BB2141" s="68">
        <f t="shared" si="668"/>
        <v>0.71871625000248729</v>
      </c>
    </row>
    <row r="2142" spans="1:54" x14ac:dyDescent="0.3">
      <c r="A2142" s="64">
        <v>28804</v>
      </c>
      <c r="B2142" s="57">
        <v>0</v>
      </c>
      <c r="C2142" s="57">
        <v>8.8999999999999996E-2</v>
      </c>
      <c r="D2142" s="57">
        <v>5.415</v>
      </c>
      <c r="E2142" s="57">
        <f t="shared" si="653"/>
        <v>0</v>
      </c>
      <c r="F2142" s="57">
        <f t="shared" si="654"/>
        <v>5.415</v>
      </c>
      <c r="G2142" s="57">
        <f t="shared" si="655"/>
        <v>0</v>
      </c>
      <c r="H2142" s="57">
        <f>IF(Q2141&gt;SetUp!$B$56,SetUp!$B$56,Q2141)</f>
        <v>0</v>
      </c>
      <c r="I2142" s="57">
        <f t="shared" si="669"/>
        <v>0.22607592116038847</v>
      </c>
      <c r="J2142" s="57">
        <f>MIN(F2142,H2142,(1-EXP(-SetUp!$B$52*H2142/SetUp!$B$56))*F2142)</f>
        <v>0</v>
      </c>
      <c r="K2142" s="57">
        <f t="shared" si="656"/>
        <v>0</v>
      </c>
      <c r="L2142" s="57">
        <f>IF(I2142&lt;=0,0,MIN(SetUp!$B$50*I2142^SetUp!$B$55,I2142))</f>
        <v>1.7170648565138758E-3</v>
      </c>
      <c r="M2142" s="57">
        <f t="shared" si="657"/>
        <v>0.22435885630387459</v>
      </c>
      <c r="N2142" s="57">
        <f>IF(SetUp!$B$62=0,X2142,(B2142-E2142)*(1-(H2142/SetUp!$B$66/SetUp!$B$56)))</f>
        <v>0</v>
      </c>
      <c r="O2142" s="57">
        <f>K2142*SetUp!$B$65</f>
        <v>0</v>
      </c>
      <c r="P2142" s="57">
        <f>MIN(SetUp!$B$54*L2142^SetUp!$B$51,L2142)</f>
        <v>9.8208960107881108E-4</v>
      </c>
      <c r="Q2142" s="57">
        <f t="shared" si="658"/>
        <v>0</v>
      </c>
      <c r="R2142" s="57">
        <f>IF((H2142+N2142-O2142)&gt;SetUp!$B$56,T2141+H2142+N2142-O2142-SetUp!$B$56,T2141)</f>
        <v>0</v>
      </c>
      <c r="S2142" s="57">
        <f>R2142*SetUp!$B$65</f>
        <v>0</v>
      </c>
      <c r="T2142" s="57">
        <f>IF((R2142-S2142)&lt;SetUp!$B$53,R2142-S2142,SetUp!$B$53)</f>
        <v>0</v>
      </c>
      <c r="U2142" s="57">
        <f t="shared" si="659"/>
        <v>0.22435885630387459</v>
      </c>
      <c r="V2142" s="57">
        <f>(L2142-P2142)/1000*SetUp!$B$13*1000000/SetUp!$B$48</f>
        <v>4.1803689599947506E-2</v>
      </c>
      <c r="W2142" s="57">
        <f t="shared" si="670"/>
        <v>-2.1684043449710089E-18</v>
      </c>
      <c r="X2142" s="57">
        <f>MAX((SetUp!$B$56*(1-($H2142/SetUp!$B$56)^2)*TANH(($B2142-$D2142)/SetUp!$B$56))/(1+$H2142/SetUp!$B$56*TANH(($B2142-$D2142)/SetUp!$B$56)),0)</f>
        <v>0</v>
      </c>
      <c r="AP2142" s="64">
        <v>29752</v>
      </c>
      <c r="AQ2142" s="55">
        <v>6</v>
      </c>
      <c r="AR2142" s="55">
        <v>167</v>
      </c>
      <c r="AS2142" s="66">
        <f t="shared" si="660"/>
        <v>7.0000000000000007E-2</v>
      </c>
      <c r="AT2142" s="66">
        <f t="shared" si="661"/>
        <v>0.38033576414750214</v>
      </c>
      <c r="AU2142" s="55" t="str">
        <f>IF(OR($AP2142&lt;SetUp!$B$97,$AP2142&gt;SetUp!$B$98),"Não","Sim")</f>
        <v>Não</v>
      </c>
      <c r="AV2142" s="68">
        <f t="shared" si="662"/>
        <v>0.26457513110645908</v>
      </c>
      <c r="AW2142" s="68">
        <f t="shared" si="663"/>
        <v>0.61671368084995659</v>
      </c>
      <c r="AX2142" s="68">
        <f t="shared" si="664"/>
        <v>-1.1549019599857431</v>
      </c>
      <c r="AY2142" s="68">
        <f t="shared" si="665"/>
        <v>-0.41983283461571652</v>
      </c>
      <c r="AZ2142" s="68">
        <f t="shared" si="666"/>
        <v>0.31033576414750214</v>
      </c>
      <c r="BA2142" s="68">
        <f t="shared" si="667"/>
        <v>0.35213854974349751</v>
      </c>
      <c r="BB2142" s="68">
        <f t="shared" si="668"/>
        <v>0.73506912537002655</v>
      </c>
    </row>
    <row r="2143" spans="1:54" x14ac:dyDescent="0.3">
      <c r="A2143" s="64">
        <v>28805</v>
      </c>
      <c r="B2143" s="57">
        <v>1.2999999999999999E-2</v>
      </c>
      <c r="C2143" s="57">
        <v>7.4999999999999997E-2</v>
      </c>
      <c r="D2143" s="57">
        <v>5.415</v>
      </c>
      <c r="E2143" s="57">
        <f t="shared" si="653"/>
        <v>1.2999999999999999E-2</v>
      </c>
      <c r="F2143" s="57">
        <f t="shared" si="654"/>
        <v>5.4020000000000001</v>
      </c>
      <c r="G2143" s="57">
        <f t="shared" si="655"/>
        <v>0</v>
      </c>
      <c r="H2143" s="57">
        <f>IF(Q2142&gt;SetUp!$B$56,SetUp!$B$56,Q2142)</f>
        <v>0</v>
      </c>
      <c r="I2143" s="57">
        <f t="shared" si="669"/>
        <v>0.22435885630387459</v>
      </c>
      <c r="J2143" s="57">
        <f>MIN(F2143,H2143,(1-EXP(-SetUp!$B$52*H2143/SetUp!$B$56))*F2143)</f>
        <v>0</v>
      </c>
      <c r="K2143" s="57">
        <f t="shared" si="656"/>
        <v>0</v>
      </c>
      <c r="L2143" s="57">
        <f>IF(I2143&lt;=0,0,MIN(SetUp!$B$50*I2143^SetUp!$B$55,I2143))</f>
        <v>1.6953845203274214E-3</v>
      </c>
      <c r="M2143" s="57">
        <f t="shared" si="657"/>
        <v>0.22266347178354717</v>
      </c>
      <c r="N2143" s="57">
        <f>IF(SetUp!$B$62=0,X2143,(B2143-E2143)*(1-(H2143/SetUp!$B$66/SetUp!$B$56)))</f>
        <v>0</v>
      </c>
      <c r="O2143" s="57">
        <f>K2143*SetUp!$B$65</f>
        <v>0</v>
      </c>
      <c r="P2143" s="57">
        <f>MIN(SetUp!$B$54*L2143^SetUp!$B$51,L2143)</f>
        <v>9.6989898880989992E-4</v>
      </c>
      <c r="Q2143" s="57">
        <f t="shared" si="658"/>
        <v>0</v>
      </c>
      <c r="R2143" s="57">
        <f>IF((H2143+N2143-O2143)&gt;SetUp!$B$56,T2142+H2143+N2143-O2143-SetUp!$B$56,T2142)</f>
        <v>0</v>
      </c>
      <c r="S2143" s="57">
        <f>R2143*SetUp!$B$65</f>
        <v>0</v>
      </c>
      <c r="T2143" s="57">
        <f>IF((R2143-S2143)&lt;SetUp!$B$53,R2143-S2143,SetUp!$B$53)</f>
        <v>0</v>
      </c>
      <c r="U2143" s="57">
        <f t="shared" si="659"/>
        <v>0.22266347178354717</v>
      </c>
      <c r="V2143" s="57">
        <f>(L2143-P2143)/1000*SetUp!$B$13*1000000/SetUp!$B$48</f>
        <v>4.126393609109863E-2</v>
      </c>
      <c r="W2143" s="57">
        <f t="shared" si="670"/>
        <v>7.1557343384043293E-18</v>
      </c>
      <c r="X2143" s="57">
        <f>MAX((SetUp!$B$56*(1-($H2143/SetUp!$B$56)^2)*TANH(($B2143-$D2143)/SetUp!$B$56))/(1+$H2143/SetUp!$B$56*TANH(($B2143-$D2143)/SetUp!$B$56)),0)</f>
        <v>0</v>
      </c>
      <c r="AP2143" s="64">
        <v>29753</v>
      </c>
      <c r="AQ2143" s="55">
        <v>6</v>
      </c>
      <c r="AR2143" s="55">
        <v>168</v>
      </c>
      <c r="AS2143" s="66">
        <f t="shared" si="660"/>
        <v>7.0000000000000007E-2</v>
      </c>
      <c r="AT2143" s="66">
        <f t="shared" si="661"/>
        <v>0.36874328443901216</v>
      </c>
      <c r="AU2143" s="55" t="str">
        <f>IF(OR($AP2143&lt;SetUp!$B$97,$AP2143&gt;SetUp!$B$98),"Não","Sim")</f>
        <v>Não</v>
      </c>
      <c r="AV2143" s="68">
        <f t="shared" si="662"/>
        <v>0.26457513110645908</v>
      </c>
      <c r="AW2143" s="68">
        <f t="shared" si="663"/>
        <v>0.60724236054396941</v>
      </c>
      <c r="AX2143" s="68">
        <f t="shared" si="664"/>
        <v>-1.1549019599857431</v>
      </c>
      <c r="AY2143" s="68">
        <f t="shared" si="665"/>
        <v>-0.43327588032262859</v>
      </c>
      <c r="AZ2143" s="68">
        <f t="shared" si="666"/>
        <v>0.29874328443901216</v>
      </c>
      <c r="BA2143" s="68">
        <f t="shared" si="667"/>
        <v>0.34266722943751032</v>
      </c>
      <c r="BB2143" s="68">
        <f t="shared" si="668"/>
        <v>0.72162607966311443</v>
      </c>
    </row>
    <row r="2144" spans="1:54" x14ac:dyDescent="0.3">
      <c r="A2144" s="64">
        <v>28806</v>
      </c>
      <c r="B2144" s="57">
        <v>0.03</v>
      </c>
      <c r="C2144" s="57">
        <v>7.0000000000000007E-2</v>
      </c>
      <c r="D2144" s="57">
        <v>5.415</v>
      </c>
      <c r="E2144" s="57">
        <f t="shared" si="653"/>
        <v>0.03</v>
      </c>
      <c r="F2144" s="57">
        <f t="shared" si="654"/>
        <v>5.3849999999999998</v>
      </c>
      <c r="G2144" s="57">
        <f t="shared" si="655"/>
        <v>0</v>
      </c>
      <c r="H2144" s="57">
        <f>IF(Q2143&gt;SetUp!$B$56,SetUp!$B$56,Q2143)</f>
        <v>0</v>
      </c>
      <c r="I2144" s="57">
        <f t="shared" si="669"/>
        <v>0.22266347178354717</v>
      </c>
      <c r="J2144" s="57">
        <f>MIN(F2144,H2144,(1-EXP(-SetUp!$B$52*H2144/SetUp!$B$56))*F2144)</f>
        <v>0</v>
      </c>
      <c r="K2144" s="57">
        <f t="shared" si="656"/>
        <v>0</v>
      </c>
      <c r="L2144" s="57">
        <f>IF(I2144&lt;=0,0,MIN(SetUp!$B$50*I2144^SetUp!$B$55,I2144))</f>
        <v>1.6740861816000811E-3</v>
      </c>
      <c r="M2144" s="57">
        <f t="shared" si="657"/>
        <v>0.22098938560194709</v>
      </c>
      <c r="N2144" s="57">
        <f>IF(SetUp!$B$62=0,X2144,(B2144-E2144)*(1-(H2144/SetUp!$B$66/SetUp!$B$56)))</f>
        <v>0</v>
      </c>
      <c r="O2144" s="57">
        <f>K2144*SetUp!$B$65</f>
        <v>0</v>
      </c>
      <c r="P2144" s="57">
        <f>MIN(SetUp!$B$54*L2144^SetUp!$B$51,L2144)</f>
        <v>9.5792058697696748E-4</v>
      </c>
      <c r="Q2144" s="57">
        <f t="shared" si="658"/>
        <v>0</v>
      </c>
      <c r="R2144" s="57">
        <f>IF((H2144+N2144-O2144)&gt;SetUp!$B$56,T2143+H2144+N2144-O2144-SetUp!$B$56,T2143)</f>
        <v>0</v>
      </c>
      <c r="S2144" s="57">
        <f>R2144*SetUp!$B$65</f>
        <v>0</v>
      </c>
      <c r="T2144" s="57">
        <f>IF((R2144-S2144)&lt;SetUp!$B$53,R2144-S2144,SetUp!$B$53)</f>
        <v>0</v>
      </c>
      <c r="U2144" s="57">
        <f t="shared" si="659"/>
        <v>0.22098938560194709</v>
      </c>
      <c r="V2144" s="57">
        <f>(L2144-P2144)/1000*SetUp!$B$13*1000000/SetUp!$B$48</f>
        <v>4.0733839674731119E-2</v>
      </c>
      <c r="W2144" s="57">
        <f t="shared" si="670"/>
        <v>-6.2883726004159257E-18</v>
      </c>
      <c r="X2144" s="57">
        <f>MAX((SetUp!$B$56*(1-($H2144/SetUp!$B$56)^2)*TANH(($B2144-$D2144)/SetUp!$B$56))/(1+$H2144/SetUp!$B$56*TANH(($B2144-$D2144)/SetUp!$B$56)),0)</f>
        <v>0</v>
      </c>
      <c r="AP2144" s="64">
        <v>29754</v>
      </c>
      <c r="AQ2144" s="55">
        <v>6</v>
      </c>
      <c r="AR2144" s="55">
        <v>169</v>
      </c>
      <c r="AS2144" s="66">
        <f t="shared" si="660"/>
        <v>6.3E-2</v>
      </c>
      <c r="AT2144" s="66">
        <f t="shared" si="661"/>
        <v>0.35763851111737588</v>
      </c>
      <c r="AU2144" s="55" t="str">
        <f>IF(OR($AP2144&lt;SetUp!$B$97,$AP2144&gt;SetUp!$B$98),"Não","Sim")</f>
        <v>Não</v>
      </c>
      <c r="AV2144" s="68">
        <f t="shared" si="662"/>
        <v>0.25099800796022265</v>
      </c>
      <c r="AW2144" s="68">
        <f t="shared" si="663"/>
        <v>0.59802885475315981</v>
      </c>
      <c r="AX2144" s="68">
        <f t="shared" si="664"/>
        <v>-1.2006594505464183</v>
      </c>
      <c r="AY2144" s="68">
        <f t="shared" si="665"/>
        <v>-0.4465557217965927</v>
      </c>
      <c r="AZ2144" s="68">
        <f t="shared" si="666"/>
        <v>0.29463851111737588</v>
      </c>
      <c r="BA2144" s="68">
        <f t="shared" si="667"/>
        <v>0.34703084679293716</v>
      </c>
      <c r="BB2144" s="68">
        <f t="shared" si="668"/>
        <v>0.75410372874982556</v>
      </c>
    </row>
    <row r="2145" spans="1:54" x14ac:dyDescent="0.3">
      <c r="A2145" s="64">
        <v>28807</v>
      </c>
      <c r="B2145" s="57">
        <v>0</v>
      </c>
      <c r="C2145" s="57">
        <v>0</v>
      </c>
      <c r="D2145" s="57">
        <v>5.415</v>
      </c>
      <c r="E2145" s="57">
        <f t="shared" si="653"/>
        <v>0</v>
      </c>
      <c r="F2145" s="57">
        <f t="shared" si="654"/>
        <v>5.415</v>
      </c>
      <c r="G2145" s="57">
        <f t="shared" si="655"/>
        <v>0</v>
      </c>
      <c r="H2145" s="57">
        <f>IF(Q2144&gt;SetUp!$B$56,SetUp!$B$56,Q2144)</f>
        <v>0</v>
      </c>
      <c r="I2145" s="57">
        <f t="shared" si="669"/>
        <v>0.22098938560194709</v>
      </c>
      <c r="J2145" s="57">
        <f>MIN(F2145,H2145,(1-EXP(-SetUp!$B$52*H2145/SetUp!$B$56))*F2145)</f>
        <v>0</v>
      </c>
      <c r="K2145" s="57">
        <f t="shared" si="656"/>
        <v>0</v>
      </c>
      <c r="L2145" s="57">
        <f>IF(I2145&lt;=0,0,MIN(SetUp!$B$50*I2145^SetUp!$B$55,I2145))</f>
        <v>1.6531612181466912E-3</v>
      </c>
      <c r="M2145" s="57">
        <f t="shared" si="657"/>
        <v>0.2193362243838004</v>
      </c>
      <c r="N2145" s="57">
        <f>IF(SetUp!$B$62=0,X2145,(B2145-E2145)*(1-(H2145/SetUp!$B$66/SetUp!$B$56)))</f>
        <v>0</v>
      </c>
      <c r="O2145" s="57">
        <f>K2145*SetUp!$B$65</f>
        <v>0</v>
      </c>
      <c r="P2145" s="57">
        <f>MIN(SetUp!$B$54*L2145^SetUp!$B$51,L2145)</f>
        <v>9.4614965030363155E-4</v>
      </c>
      <c r="Q2145" s="57">
        <f t="shared" si="658"/>
        <v>0</v>
      </c>
      <c r="R2145" s="57">
        <f>IF((H2145+N2145-O2145)&gt;SetUp!$B$56,T2144+H2145+N2145-O2145-SetUp!$B$56,T2144)</f>
        <v>0</v>
      </c>
      <c r="S2145" s="57">
        <f>R2145*SetUp!$B$65</f>
        <v>0</v>
      </c>
      <c r="T2145" s="57">
        <f>IF((R2145-S2145)&lt;SetUp!$B$53,R2145-S2145,SetUp!$B$53)</f>
        <v>0</v>
      </c>
      <c r="U2145" s="57">
        <f t="shared" si="659"/>
        <v>0.2193362243838004</v>
      </c>
      <c r="V2145" s="57">
        <f>(L2145-P2145)/1000*SetUp!$B$13*1000000/SetUp!$B$48</f>
        <v>4.021317984125624E-2</v>
      </c>
      <c r="W2145" s="57">
        <f t="shared" si="670"/>
        <v>9.7578195523695399E-18</v>
      </c>
      <c r="X2145" s="57">
        <f>MAX((SetUp!$B$56*(1-($H2145/SetUp!$B$56)^2)*TANH(($B2145-$D2145)/SetUp!$B$56))/(1+$H2145/SetUp!$B$56*TANH(($B2145-$D2145)/SetUp!$B$56)),0)</f>
        <v>0</v>
      </c>
      <c r="AP2145" s="64">
        <v>29755</v>
      </c>
      <c r="AQ2145" s="55">
        <v>6</v>
      </c>
      <c r="AR2145" s="55">
        <v>170</v>
      </c>
      <c r="AS2145" s="66">
        <f t="shared" si="660"/>
        <v>6.3E-2</v>
      </c>
      <c r="AT2145" s="66">
        <f t="shared" si="661"/>
        <v>0.34699537993126167</v>
      </c>
      <c r="AU2145" s="55" t="str">
        <f>IF(OR($AP2145&lt;SetUp!$B$97,$AP2145&gt;SetUp!$B$98),"Não","Sim")</f>
        <v>Não</v>
      </c>
      <c r="AV2145" s="68">
        <f t="shared" si="662"/>
        <v>0.25099800796022265</v>
      </c>
      <c r="AW2145" s="68">
        <f t="shared" si="663"/>
        <v>0.58906313747446604</v>
      </c>
      <c r="AX2145" s="68">
        <f t="shared" si="664"/>
        <v>-1.2006594505464183</v>
      </c>
      <c r="AY2145" s="68">
        <f t="shared" si="665"/>
        <v>-0.45967630758294931</v>
      </c>
      <c r="AZ2145" s="68">
        <f t="shared" si="666"/>
        <v>0.28399537993126167</v>
      </c>
      <c r="BA2145" s="68">
        <f t="shared" si="667"/>
        <v>0.33806512951424339</v>
      </c>
      <c r="BB2145" s="68">
        <f t="shared" si="668"/>
        <v>0.74098314296346901</v>
      </c>
    </row>
    <row r="2146" spans="1:54" x14ac:dyDescent="0.3">
      <c r="A2146" s="64">
        <v>28808</v>
      </c>
      <c r="B2146" s="57">
        <v>0.153</v>
      </c>
      <c r="C2146" s="57">
        <v>0</v>
      </c>
      <c r="D2146" s="57">
        <v>5.415</v>
      </c>
      <c r="E2146" s="57">
        <f t="shared" si="653"/>
        <v>0.153</v>
      </c>
      <c r="F2146" s="57">
        <f t="shared" si="654"/>
        <v>5.2620000000000005</v>
      </c>
      <c r="G2146" s="57">
        <f t="shared" si="655"/>
        <v>0</v>
      </c>
      <c r="H2146" s="57">
        <f>IF(Q2145&gt;SetUp!$B$56,SetUp!$B$56,Q2145)</f>
        <v>0</v>
      </c>
      <c r="I2146" s="57">
        <f t="shared" si="669"/>
        <v>0.2193362243838004</v>
      </c>
      <c r="J2146" s="57">
        <f>MIN(F2146,H2146,(1-EXP(-SetUp!$B$52*H2146/SetUp!$B$56))*F2146)</f>
        <v>0</v>
      </c>
      <c r="K2146" s="57">
        <f t="shared" si="656"/>
        <v>0</v>
      </c>
      <c r="L2146" s="57">
        <f>IF(I2146&lt;=0,0,MIN(SetUp!$B$50*I2146^SetUp!$B$55,I2146))</f>
        <v>1.6326012447218357E-3</v>
      </c>
      <c r="M2146" s="57">
        <f t="shared" si="657"/>
        <v>0.21770362313907857</v>
      </c>
      <c r="N2146" s="57">
        <f>IF(SetUp!$B$62=0,X2146,(B2146-E2146)*(1-(H2146/SetUp!$B$66/SetUp!$B$56)))</f>
        <v>0</v>
      </c>
      <c r="O2146" s="57">
        <f>K2146*SetUp!$B$65</f>
        <v>0</v>
      </c>
      <c r="P2146" s="57">
        <f>MIN(SetUp!$B$54*L2146^SetUp!$B$51,L2146)</f>
        <v>9.345815629260572E-4</v>
      </c>
      <c r="Q2146" s="57">
        <f t="shared" si="658"/>
        <v>0</v>
      </c>
      <c r="R2146" s="57">
        <f>IF((H2146+N2146-O2146)&gt;SetUp!$B$56,T2145+H2146+N2146-O2146-SetUp!$B$56,T2145)</f>
        <v>0</v>
      </c>
      <c r="S2146" s="57">
        <f>R2146*SetUp!$B$65</f>
        <v>0</v>
      </c>
      <c r="T2146" s="57">
        <f>IF((R2146-S2146)&lt;SetUp!$B$53,R2146-S2146,SetUp!$B$53)</f>
        <v>0</v>
      </c>
      <c r="U2146" s="57">
        <f t="shared" si="659"/>
        <v>0.21770362313907857</v>
      </c>
      <c r="V2146" s="57">
        <f>(L2146-P2146)/1000*SetUp!$B$13*1000000/SetUp!$B$48</f>
        <v>3.9701742196983254E-2</v>
      </c>
      <c r="W2146" s="57">
        <f t="shared" si="670"/>
        <v>-1.7347234759768071E-18</v>
      </c>
      <c r="X2146" s="57">
        <f>MAX((SetUp!$B$56*(1-($H2146/SetUp!$B$56)^2)*TANH(($B2146-$D2146)/SetUp!$B$56))/(1+$H2146/SetUp!$B$56*TANH(($B2146-$D2146)/SetUp!$B$56)),0)</f>
        <v>0</v>
      </c>
      <c r="AP2146" s="64">
        <v>29756</v>
      </c>
      <c r="AQ2146" s="55">
        <v>6</v>
      </c>
      <c r="AR2146" s="55">
        <v>171</v>
      </c>
      <c r="AS2146" s="66">
        <f t="shared" si="660"/>
        <v>6.3E-2</v>
      </c>
      <c r="AT2146" s="66">
        <f t="shared" si="661"/>
        <v>0.33678951002959456</v>
      </c>
      <c r="AU2146" s="55" t="str">
        <f>IF(OR($AP2146&lt;SetUp!$B$97,$AP2146&gt;SetUp!$B$98),"Não","Sim")</f>
        <v>Não</v>
      </c>
      <c r="AV2146" s="68">
        <f t="shared" si="662"/>
        <v>0.25099800796022265</v>
      </c>
      <c r="AW2146" s="68">
        <f t="shared" si="663"/>
        <v>0.58033568736516161</v>
      </c>
      <c r="AX2146" s="68">
        <f t="shared" si="664"/>
        <v>-1.2006594505464183</v>
      </c>
      <c r="AY2146" s="68">
        <f t="shared" si="665"/>
        <v>-0.47264144391588675</v>
      </c>
      <c r="AZ2146" s="68">
        <f t="shared" si="666"/>
        <v>0.27378951002959456</v>
      </c>
      <c r="BA2146" s="68">
        <f t="shared" si="667"/>
        <v>0.32933767940493897</v>
      </c>
      <c r="BB2146" s="68">
        <f t="shared" si="668"/>
        <v>0.72801800663053151</v>
      </c>
    </row>
    <row r="2147" spans="1:54" x14ac:dyDescent="0.3">
      <c r="A2147" s="64">
        <v>28809</v>
      </c>
      <c r="B2147" s="57">
        <v>7.0000000000000001E-3</v>
      </c>
      <c r="C2147" s="57">
        <v>0</v>
      </c>
      <c r="D2147" s="57">
        <v>5.415</v>
      </c>
      <c r="E2147" s="57">
        <f t="shared" si="653"/>
        <v>7.0000000000000001E-3</v>
      </c>
      <c r="F2147" s="57">
        <f t="shared" si="654"/>
        <v>5.4080000000000004</v>
      </c>
      <c r="G2147" s="57">
        <f t="shared" si="655"/>
        <v>0</v>
      </c>
      <c r="H2147" s="57">
        <f>IF(Q2146&gt;SetUp!$B$56,SetUp!$B$56,Q2146)</f>
        <v>0</v>
      </c>
      <c r="I2147" s="57">
        <f t="shared" si="669"/>
        <v>0.21770362313907857</v>
      </c>
      <c r="J2147" s="57">
        <f>MIN(F2147,H2147,(1-EXP(-SetUp!$B$52*H2147/SetUp!$B$56))*F2147)</f>
        <v>0</v>
      </c>
      <c r="K2147" s="57">
        <f t="shared" si="656"/>
        <v>0</v>
      </c>
      <c r="L2147" s="57">
        <f>IF(I2147&lt;=0,0,MIN(SetUp!$B$50*I2147^SetUp!$B$55,I2147))</f>
        <v>1.6123981053558865E-3</v>
      </c>
      <c r="M2147" s="57">
        <f t="shared" si="657"/>
        <v>0.21609122503372269</v>
      </c>
      <c r="N2147" s="57">
        <f>IF(SetUp!$B$62=0,X2147,(B2147-E2147)*(1-(H2147/SetUp!$B$66/SetUp!$B$56)))</f>
        <v>0</v>
      </c>
      <c r="O2147" s="57">
        <f>K2147*SetUp!$B$65</f>
        <v>0</v>
      </c>
      <c r="P2147" s="57">
        <f>MIN(SetUp!$B$54*L2147^SetUp!$B$51,L2147)</f>
        <v>9.2321183423376189E-4</v>
      </c>
      <c r="Q2147" s="57">
        <f t="shared" si="658"/>
        <v>0</v>
      </c>
      <c r="R2147" s="57">
        <f>IF((H2147+N2147-O2147)&gt;SetUp!$B$56,T2146+H2147+N2147-O2147-SetUp!$B$56,T2146)</f>
        <v>0</v>
      </c>
      <c r="S2147" s="57">
        <f>R2147*SetUp!$B$65</f>
        <v>0</v>
      </c>
      <c r="T2147" s="57">
        <f>IF((R2147-S2147)&lt;SetUp!$B$53,R2147-S2147,SetUp!$B$53)</f>
        <v>0</v>
      </c>
      <c r="U2147" s="57">
        <f t="shared" si="659"/>
        <v>0.21609122503372269</v>
      </c>
      <c r="V2147" s="57">
        <f>(L2147-P2147)/1000*SetUp!$B$13*1000000/SetUp!$B$48</f>
        <v>3.9199318264776579E-2</v>
      </c>
      <c r="W2147" s="57">
        <f t="shared" si="670"/>
        <v>9.540979117872439E-18</v>
      </c>
      <c r="X2147" s="57">
        <f>MAX((SetUp!$B$56*(1-($H2147/SetUp!$B$56)^2)*TANH(($B2147-$D2147)/SetUp!$B$56))/(1+$H2147/SetUp!$B$56*TANH(($B2147-$D2147)/SetUp!$B$56)),0)</f>
        <v>0</v>
      </c>
      <c r="AP2147" s="64">
        <v>29757</v>
      </c>
      <c r="AQ2147" s="55">
        <v>6</v>
      </c>
      <c r="AR2147" s="55">
        <v>172</v>
      </c>
      <c r="AS2147" s="66">
        <f t="shared" si="660"/>
        <v>5.6000000000000001E-2</v>
      </c>
      <c r="AT2147" s="66">
        <f t="shared" si="661"/>
        <v>0.32699807686190829</v>
      </c>
      <c r="AU2147" s="55" t="str">
        <f>IF(OR($AP2147&lt;SetUp!$B$97,$AP2147&gt;SetUp!$B$98),"Não","Sim")</f>
        <v>Não</v>
      </c>
      <c r="AV2147" s="68">
        <f t="shared" si="662"/>
        <v>0.23664319132398465</v>
      </c>
      <c r="AW2147" s="68">
        <f t="shared" si="663"/>
        <v>0.57183745667970043</v>
      </c>
      <c r="AX2147" s="68">
        <f t="shared" si="664"/>
        <v>-1.2518119729937995</v>
      </c>
      <c r="AY2147" s="68">
        <f t="shared" si="665"/>
        <v>-0.48545480150092851</v>
      </c>
      <c r="AZ2147" s="68">
        <f t="shared" si="666"/>
        <v>0.2709980768619083</v>
      </c>
      <c r="BA2147" s="68">
        <f t="shared" si="667"/>
        <v>0.33519426535571578</v>
      </c>
      <c r="BB2147" s="68">
        <f t="shared" si="668"/>
        <v>0.76635717149287097</v>
      </c>
    </row>
    <row r="2148" spans="1:54" x14ac:dyDescent="0.3">
      <c r="A2148" s="64">
        <v>28810</v>
      </c>
      <c r="B2148" s="57">
        <v>0.23200000000000001</v>
      </c>
      <c r="C2148" s="57">
        <v>0</v>
      </c>
      <c r="D2148" s="57">
        <v>5.415</v>
      </c>
      <c r="E2148" s="57">
        <f t="shared" si="653"/>
        <v>0.23200000000000001</v>
      </c>
      <c r="F2148" s="57">
        <f t="shared" si="654"/>
        <v>5.1829999999999998</v>
      </c>
      <c r="G2148" s="57">
        <f t="shared" si="655"/>
        <v>0</v>
      </c>
      <c r="H2148" s="57">
        <f>IF(Q2147&gt;SetUp!$B$56,SetUp!$B$56,Q2147)</f>
        <v>0</v>
      </c>
      <c r="I2148" s="57">
        <f t="shared" si="669"/>
        <v>0.21609122503372269</v>
      </c>
      <c r="J2148" s="57">
        <f>MIN(F2148,H2148,(1-EXP(-SetUp!$B$52*H2148/SetUp!$B$56))*F2148)</f>
        <v>0</v>
      </c>
      <c r="K2148" s="57">
        <f t="shared" si="656"/>
        <v>0</v>
      </c>
      <c r="L2148" s="57">
        <f>IF(I2148&lt;=0,0,MIN(SetUp!$B$50*I2148^SetUp!$B$55,I2148))</f>
        <v>1.5925438659758894E-3</v>
      </c>
      <c r="M2148" s="57">
        <f t="shared" si="657"/>
        <v>0.21449868116774681</v>
      </c>
      <c r="N2148" s="57">
        <f>IF(SetUp!$B$62=0,X2148,(B2148-E2148)*(1-(H2148/SetUp!$B$66/SetUp!$B$56)))</f>
        <v>0</v>
      </c>
      <c r="O2148" s="57">
        <f>K2148*SetUp!$B$65</f>
        <v>0</v>
      </c>
      <c r="P2148" s="57">
        <f>MIN(SetUp!$B$54*L2148^SetUp!$B$51,L2148)</f>
        <v>9.1203609486416087E-4</v>
      </c>
      <c r="Q2148" s="57">
        <f t="shared" si="658"/>
        <v>0</v>
      </c>
      <c r="R2148" s="57">
        <f>IF((H2148+N2148-O2148)&gt;SetUp!$B$56,T2147+H2148+N2148-O2148-SetUp!$B$56,T2147)</f>
        <v>0</v>
      </c>
      <c r="S2148" s="57">
        <f>R2148*SetUp!$B$65</f>
        <v>0</v>
      </c>
      <c r="T2148" s="57">
        <f>IF((R2148-S2148)&lt;SetUp!$B$53,R2148-S2148,SetUp!$B$53)</f>
        <v>0</v>
      </c>
      <c r="U2148" s="57">
        <f t="shared" si="659"/>
        <v>0.21449868116774681</v>
      </c>
      <c r="V2148" s="57">
        <f>(L2148-P2148)/1000*SetUp!$B$13*1000000/SetUp!$B$48</f>
        <v>3.8705705292169788E-2</v>
      </c>
      <c r="W2148" s="57">
        <f t="shared" si="670"/>
        <v>1.3227266504323154E-17</v>
      </c>
      <c r="X2148" s="57">
        <f>MAX((SetUp!$B$56*(1-($H2148/SetUp!$B$56)^2)*TANH(($B2148-$D2148)/SetUp!$B$56))/(1+$H2148/SetUp!$B$56*TANH(($B2148-$D2148)/SetUp!$B$56)),0)</f>
        <v>0</v>
      </c>
      <c r="AP2148" s="64">
        <v>29758</v>
      </c>
      <c r="AQ2148" s="55">
        <v>6</v>
      </c>
      <c r="AR2148" s="55">
        <v>173</v>
      </c>
      <c r="AS2148" s="66">
        <f t="shared" si="660"/>
        <v>5.6000000000000001E-2</v>
      </c>
      <c r="AT2148" s="66">
        <f t="shared" si="661"/>
        <v>0.31759969603337862</v>
      </c>
      <c r="AU2148" s="55" t="str">
        <f>IF(OR($AP2148&lt;SetUp!$B$97,$AP2148&gt;SetUp!$B$98),"Não","Sim")</f>
        <v>Não</v>
      </c>
      <c r="AV2148" s="68">
        <f t="shared" si="662"/>
        <v>0.23664319132398465</v>
      </c>
      <c r="AW2148" s="68">
        <f t="shared" si="663"/>
        <v>0.5635598424598568</v>
      </c>
      <c r="AX2148" s="68">
        <f t="shared" si="664"/>
        <v>-1.2518119729937995</v>
      </c>
      <c r="AY2148" s="68">
        <f t="shared" si="665"/>
        <v>-0.49811992189698645</v>
      </c>
      <c r="AZ2148" s="68">
        <f t="shared" si="666"/>
        <v>0.26159969603337863</v>
      </c>
      <c r="BA2148" s="68">
        <f t="shared" si="667"/>
        <v>0.32691665113587215</v>
      </c>
      <c r="BB2148" s="68">
        <f t="shared" si="668"/>
        <v>0.75369205109681303</v>
      </c>
    </row>
    <row r="2149" spans="1:54" x14ac:dyDescent="0.3">
      <c r="A2149" s="64">
        <v>28811</v>
      </c>
      <c r="B2149" s="57">
        <v>0.24299999999999999</v>
      </c>
      <c r="C2149" s="57">
        <v>0</v>
      </c>
      <c r="D2149" s="57">
        <v>5.415</v>
      </c>
      <c r="E2149" s="57">
        <f t="shared" si="653"/>
        <v>0.24299999999999999</v>
      </c>
      <c r="F2149" s="57">
        <f t="shared" si="654"/>
        <v>5.1719999999999997</v>
      </c>
      <c r="G2149" s="57">
        <f t="shared" si="655"/>
        <v>0</v>
      </c>
      <c r="H2149" s="57">
        <f>IF(Q2148&gt;SetUp!$B$56,SetUp!$B$56,Q2148)</f>
        <v>0</v>
      </c>
      <c r="I2149" s="57">
        <f t="shared" si="669"/>
        <v>0.21449868116774681</v>
      </c>
      <c r="J2149" s="57">
        <f>MIN(F2149,H2149,(1-EXP(-SetUp!$B$52*H2149/SetUp!$B$56))*F2149)</f>
        <v>0</v>
      </c>
      <c r="K2149" s="57">
        <f t="shared" si="656"/>
        <v>0</v>
      </c>
      <c r="L2149" s="57">
        <f>IF(I2149&lt;=0,0,MIN(SetUp!$B$50*I2149^SetUp!$B$55,I2149))</f>
        <v>1.5730308072993485E-3</v>
      </c>
      <c r="M2149" s="57">
        <f t="shared" si="657"/>
        <v>0.21292565036044747</v>
      </c>
      <c r="N2149" s="57">
        <f>IF(SetUp!$B$62=0,X2149,(B2149-E2149)*(1-(H2149/SetUp!$B$66/SetUp!$B$56)))</f>
        <v>0</v>
      </c>
      <c r="O2149" s="57">
        <f>K2149*SetUp!$B$65</f>
        <v>0</v>
      </c>
      <c r="P2149" s="57">
        <f>MIN(SetUp!$B$54*L2149^SetUp!$B$51,L2149)</f>
        <v>9.0105009284442358E-4</v>
      </c>
      <c r="Q2149" s="57">
        <f t="shared" si="658"/>
        <v>0</v>
      </c>
      <c r="R2149" s="57">
        <f>IF((H2149+N2149-O2149)&gt;SetUp!$B$56,T2148+H2149+N2149-O2149-SetUp!$B$56,T2148)</f>
        <v>0</v>
      </c>
      <c r="S2149" s="57">
        <f>R2149*SetUp!$B$65</f>
        <v>0</v>
      </c>
      <c r="T2149" s="57">
        <f>IF((R2149-S2149)&lt;SetUp!$B$53,R2149-S2149,SetUp!$B$53)</f>
        <v>0</v>
      </c>
      <c r="U2149" s="57">
        <f t="shared" si="659"/>
        <v>0.21292565036044747</v>
      </c>
      <c r="V2149" s="57">
        <f>(L2149-P2149)/1000*SetUp!$B$13*1000000/SetUp!$B$48</f>
        <v>3.8220706066622825E-2</v>
      </c>
      <c r="W2149" s="57">
        <f t="shared" si="670"/>
        <v>6.9388939039072284E-18</v>
      </c>
      <c r="X2149" s="57">
        <f>MAX((SetUp!$B$56*(1-($H2149/SetUp!$B$56)^2)*TANH(($B2149-$D2149)/SetUp!$B$56))/(1+$H2149/SetUp!$B$56*TANH(($B2149-$D2149)/SetUp!$B$56)),0)</f>
        <v>0</v>
      </c>
      <c r="AP2149" s="64">
        <v>29759</v>
      </c>
      <c r="AQ2149" s="55">
        <v>6</v>
      </c>
      <c r="AR2149" s="55">
        <v>174</v>
      </c>
      <c r="AS2149" s="66">
        <f t="shared" si="660"/>
        <v>0.05</v>
      </c>
      <c r="AT2149" s="66">
        <f t="shared" si="661"/>
        <v>0.30857431705573468</v>
      </c>
      <c r="AU2149" s="55" t="str">
        <f>IF(OR($AP2149&lt;SetUp!$B$97,$AP2149&gt;SetUp!$B$98),"Não","Sim")</f>
        <v>Não</v>
      </c>
      <c r="AV2149" s="68">
        <f t="shared" si="662"/>
        <v>0.22360679774997896</v>
      </c>
      <c r="AW2149" s="68">
        <f t="shared" si="663"/>
        <v>0.55549465979047419</v>
      </c>
      <c r="AX2149" s="68">
        <f t="shared" si="664"/>
        <v>-1.3010299956639813</v>
      </c>
      <c r="AY2149" s="68">
        <f t="shared" si="665"/>
        <v>-0.51064022352607263</v>
      </c>
      <c r="AZ2149" s="68">
        <f t="shared" si="666"/>
        <v>0.25857431705573469</v>
      </c>
      <c r="BA2149" s="68">
        <f t="shared" si="667"/>
        <v>0.33188786204049525</v>
      </c>
      <c r="BB2149" s="68">
        <f t="shared" si="668"/>
        <v>0.79038977213790862</v>
      </c>
    </row>
    <row r="2150" spans="1:54" x14ac:dyDescent="0.3">
      <c r="A2150" s="64">
        <v>28812</v>
      </c>
      <c r="B2150" s="57">
        <v>0</v>
      </c>
      <c r="C2150" s="57">
        <v>0</v>
      </c>
      <c r="D2150" s="57">
        <v>5.415</v>
      </c>
      <c r="E2150" s="57">
        <f t="shared" si="653"/>
        <v>0</v>
      </c>
      <c r="F2150" s="57">
        <f t="shared" si="654"/>
        <v>5.415</v>
      </c>
      <c r="G2150" s="57">
        <f t="shared" si="655"/>
        <v>0</v>
      </c>
      <c r="H2150" s="57">
        <f>IF(Q2149&gt;SetUp!$B$56,SetUp!$B$56,Q2149)</f>
        <v>0</v>
      </c>
      <c r="I2150" s="57">
        <f t="shared" si="669"/>
        <v>0.21292565036044747</v>
      </c>
      <c r="J2150" s="57">
        <f>MIN(F2150,H2150,(1-EXP(-SetUp!$B$52*H2150/SetUp!$B$56))*F2150)</f>
        <v>0</v>
      </c>
      <c r="K2150" s="57">
        <f t="shared" si="656"/>
        <v>0</v>
      </c>
      <c r="L2150" s="57">
        <f>IF(I2150&lt;=0,0,MIN(SetUp!$B$50*I2150^SetUp!$B$55,I2150))</f>
        <v>1.5538514179895253E-3</v>
      </c>
      <c r="M2150" s="57">
        <f t="shared" si="657"/>
        <v>0.21137179894245794</v>
      </c>
      <c r="N2150" s="57">
        <f>IF(SetUp!$B$62=0,X2150,(B2150-E2150)*(1-(H2150/SetUp!$B$66/SetUp!$B$56)))</f>
        <v>0</v>
      </c>
      <c r="O2150" s="57">
        <f>K2150*SetUp!$B$65</f>
        <v>0</v>
      </c>
      <c r="P2150" s="57">
        <f>MIN(SetUp!$B$54*L2150^SetUp!$B$51,L2150)</f>
        <v>8.9024968987452878E-4</v>
      </c>
      <c r="Q2150" s="57">
        <f t="shared" si="658"/>
        <v>0</v>
      </c>
      <c r="R2150" s="57">
        <f>IF((H2150+N2150-O2150)&gt;SetUp!$B$56,T2149+H2150+N2150-O2150-SetUp!$B$56,T2149)</f>
        <v>0</v>
      </c>
      <c r="S2150" s="57">
        <f>R2150*SetUp!$B$65</f>
        <v>0</v>
      </c>
      <c r="T2150" s="57">
        <f>IF((R2150-S2150)&lt;SetUp!$B$53,R2150-S2150,SetUp!$B$53)</f>
        <v>0</v>
      </c>
      <c r="U2150" s="57">
        <f t="shared" si="659"/>
        <v>0.21137179894245794</v>
      </c>
      <c r="V2150" s="57">
        <f>(L2150-P2150)/1000*SetUp!$B$13*1000000/SetUp!$B$48</f>
        <v>3.774412873762252E-2</v>
      </c>
      <c r="W2150" s="57">
        <f t="shared" si="670"/>
        <v>0</v>
      </c>
      <c r="X2150" s="57">
        <f>MAX((SetUp!$B$56*(1-($H2150/SetUp!$B$56)^2)*TANH(($B2150-$D2150)/SetUp!$B$56))/(1+$H2150/SetUp!$B$56*TANH(($B2150-$D2150)/SetUp!$B$56)),0)</f>
        <v>0</v>
      </c>
      <c r="AP2150" s="64">
        <v>29760</v>
      </c>
      <c r="AQ2150" s="55">
        <v>6</v>
      </c>
      <c r="AR2150" s="55">
        <v>175</v>
      </c>
      <c r="AS2150" s="66">
        <f t="shared" si="660"/>
        <v>0.05</v>
      </c>
      <c r="AT2150" s="66">
        <f t="shared" si="661"/>
        <v>0.29990312604842001</v>
      </c>
      <c r="AU2150" s="55" t="str">
        <f>IF(OR($AP2150&lt;SetUp!$B$97,$AP2150&gt;SetUp!$B$98),"Não","Sim")</f>
        <v>Não</v>
      </c>
      <c r="AV2150" s="68">
        <f t="shared" si="662"/>
        <v>0.22360679774997896</v>
      </c>
      <c r="AW2150" s="68">
        <f t="shared" si="663"/>
        <v>0.54763411695074293</v>
      </c>
      <c r="AX2150" s="68">
        <f t="shared" si="664"/>
        <v>-1.3010299956639813</v>
      </c>
      <c r="AY2150" s="68">
        <f t="shared" si="665"/>
        <v>-0.52301900733649376</v>
      </c>
      <c r="AZ2150" s="68">
        <f t="shared" si="666"/>
        <v>0.24990312604842002</v>
      </c>
      <c r="BA2150" s="68">
        <f t="shared" si="667"/>
        <v>0.324027319200764</v>
      </c>
      <c r="BB2150" s="68">
        <f t="shared" si="668"/>
        <v>0.7780109883274875</v>
      </c>
    </row>
    <row r="2151" spans="1:54" x14ac:dyDescent="0.3">
      <c r="A2151" s="64">
        <v>28813</v>
      </c>
      <c r="B2151" s="57">
        <v>0.27400000000000002</v>
      </c>
      <c r="C2151" s="57">
        <v>0</v>
      </c>
      <c r="D2151" s="57">
        <v>5.415</v>
      </c>
      <c r="E2151" s="57">
        <f t="shared" si="653"/>
        <v>0.27400000000000002</v>
      </c>
      <c r="F2151" s="57">
        <f t="shared" si="654"/>
        <v>5.141</v>
      </c>
      <c r="G2151" s="57">
        <f t="shared" si="655"/>
        <v>0</v>
      </c>
      <c r="H2151" s="57">
        <f>IF(Q2150&gt;SetUp!$B$56,SetUp!$B$56,Q2150)</f>
        <v>0</v>
      </c>
      <c r="I2151" s="57">
        <f t="shared" si="669"/>
        <v>0.21137179894245794</v>
      </c>
      <c r="J2151" s="57">
        <f>MIN(F2151,H2151,(1-EXP(-SetUp!$B$52*H2151/SetUp!$B$56))*F2151)</f>
        <v>0</v>
      </c>
      <c r="K2151" s="57">
        <f t="shared" si="656"/>
        <v>0</v>
      </c>
      <c r="L2151" s="57">
        <f>IF(I2151&lt;=0,0,MIN(SetUp!$B$50*I2151^SetUp!$B$55,I2151))</f>
        <v>1.5349983880613815E-3</v>
      </c>
      <c r="M2151" s="57">
        <f t="shared" si="657"/>
        <v>0.20983680055439657</v>
      </c>
      <c r="N2151" s="57">
        <f>IF(SetUp!$B$62=0,X2151,(B2151-E2151)*(1-(H2151/SetUp!$B$66/SetUp!$B$56)))</f>
        <v>0</v>
      </c>
      <c r="O2151" s="57">
        <f>K2151*SetUp!$B$65</f>
        <v>0</v>
      </c>
      <c r="P2151" s="57">
        <f>MIN(SetUp!$B$54*L2151^SetUp!$B$51,L2151)</f>
        <v>8.7963085774568509E-4</v>
      </c>
      <c r="Q2151" s="57">
        <f t="shared" si="658"/>
        <v>0</v>
      </c>
      <c r="R2151" s="57">
        <f>IF((H2151+N2151-O2151)&gt;SetUp!$B$56,T2150+H2151+N2151-O2151-SetUp!$B$56,T2150)</f>
        <v>0</v>
      </c>
      <c r="S2151" s="57">
        <f>R2151*SetUp!$B$65</f>
        <v>0</v>
      </c>
      <c r="T2151" s="57">
        <f>IF((R2151-S2151)&lt;SetUp!$B$53,R2151-S2151,SetUp!$B$53)</f>
        <v>0</v>
      </c>
      <c r="U2151" s="57">
        <f t="shared" si="659"/>
        <v>0.20983680055439657</v>
      </c>
      <c r="V2151" s="57">
        <f>(L2151-P2151)/1000*SetUp!$B$13*1000000/SetUp!$B$48</f>
        <v>3.7275786645339759E-2</v>
      </c>
      <c r="W2151" s="57">
        <f t="shared" si="670"/>
        <v>1.1058862159352145E-17</v>
      </c>
      <c r="X2151" s="57">
        <f>MAX((SetUp!$B$56*(1-($H2151/SetUp!$B$56)^2)*TANH(($B2151-$D2151)/SetUp!$B$56))/(1+$H2151/SetUp!$B$56*TANH(($B2151-$D2151)/SetUp!$B$56)),0)</f>
        <v>0</v>
      </c>
      <c r="AP2151" s="64">
        <v>29761</v>
      </c>
      <c r="AQ2151" s="55">
        <v>6</v>
      </c>
      <c r="AR2151" s="55">
        <v>176</v>
      </c>
      <c r="AS2151" s="66">
        <f t="shared" si="660"/>
        <v>4.4999999999999998E-2</v>
      </c>
      <c r="AT2151" s="66">
        <f t="shared" si="661"/>
        <v>0.29156845654431407</v>
      </c>
      <c r="AU2151" s="55" t="str">
        <f>IF(OR($AP2151&lt;SetUp!$B$97,$AP2151&gt;SetUp!$B$98),"Não","Sim")</f>
        <v>Não</v>
      </c>
      <c r="AV2151" s="68">
        <f t="shared" si="662"/>
        <v>0.21213203435596426</v>
      </c>
      <c r="AW2151" s="68">
        <f t="shared" si="663"/>
        <v>0.53997079230668954</v>
      </c>
      <c r="AX2151" s="68">
        <f t="shared" si="664"/>
        <v>-1.3467874862246563</v>
      </c>
      <c r="AY2151" s="68">
        <f t="shared" si="665"/>
        <v>-0.53525946214330133</v>
      </c>
      <c r="AZ2151" s="68">
        <f t="shared" si="666"/>
        <v>0.24656845654431409</v>
      </c>
      <c r="BA2151" s="68">
        <f t="shared" si="667"/>
        <v>0.32783875795072526</v>
      </c>
      <c r="BB2151" s="68">
        <f t="shared" si="668"/>
        <v>0.81152802408135494</v>
      </c>
    </row>
    <row r="2152" spans="1:54" x14ac:dyDescent="0.3">
      <c r="A2152" s="64">
        <v>28814</v>
      </c>
      <c r="B2152" s="57">
        <v>2.3E-2</v>
      </c>
      <c r="C2152" s="57">
        <v>0</v>
      </c>
      <c r="D2152" s="57">
        <v>5.415</v>
      </c>
      <c r="E2152" s="57">
        <f t="shared" si="653"/>
        <v>2.3E-2</v>
      </c>
      <c r="F2152" s="57">
        <f t="shared" si="654"/>
        <v>5.3920000000000003</v>
      </c>
      <c r="G2152" s="57">
        <f t="shared" si="655"/>
        <v>0</v>
      </c>
      <c r="H2152" s="57">
        <f>IF(Q2151&gt;SetUp!$B$56,SetUp!$B$56,Q2151)</f>
        <v>0</v>
      </c>
      <c r="I2152" s="57">
        <f t="shared" si="669"/>
        <v>0.20983680055439657</v>
      </c>
      <c r="J2152" s="57">
        <f>MIN(F2152,H2152,(1-EXP(-SetUp!$B$52*H2152/SetUp!$B$56))*F2152)</f>
        <v>0</v>
      </c>
      <c r="K2152" s="57">
        <f t="shared" si="656"/>
        <v>0</v>
      </c>
      <c r="L2152" s="57">
        <f>IF(I2152&lt;=0,0,MIN(SetUp!$B$50*I2152^SetUp!$B$55,I2152))</f>
        <v>1.5164646025278106E-3</v>
      </c>
      <c r="M2152" s="57">
        <f t="shared" si="657"/>
        <v>0.20832033595186877</v>
      </c>
      <c r="N2152" s="57">
        <f>IF(SetUp!$B$62=0,X2152,(B2152-E2152)*(1-(H2152/SetUp!$B$66/SetUp!$B$56)))</f>
        <v>0</v>
      </c>
      <c r="O2152" s="57">
        <f>K2152*SetUp!$B$65</f>
        <v>0</v>
      </c>
      <c r="P2152" s="57">
        <f>MIN(SetUp!$B$54*L2152^SetUp!$B$51,L2152)</f>
        <v>8.6918967488853842E-4</v>
      </c>
      <c r="Q2152" s="57">
        <f t="shared" si="658"/>
        <v>0</v>
      </c>
      <c r="R2152" s="57">
        <f>IF((H2152+N2152-O2152)&gt;SetUp!$B$56,T2151+H2152+N2152-O2152-SetUp!$B$56,T2151)</f>
        <v>0</v>
      </c>
      <c r="S2152" s="57">
        <f>R2152*SetUp!$B$65</f>
        <v>0</v>
      </c>
      <c r="T2152" s="57">
        <f>IF((R2152-S2152)&lt;SetUp!$B$53,R2152-S2152,SetUp!$B$53)</f>
        <v>0</v>
      </c>
      <c r="U2152" s="57">
        <f t="shared" si="659"/>
        <v>0.20832033595186877</v>
      </c>
      <c r="V2152" s="57">
        <f>(L2152-P2152)/1000*SetUp!$B$13*1000000/SetUp!$B$48</f>
        <v>3.6815498155571905E-2</v>
      </c>
      <c r="W2152" s="57">
        <f t="shared" si="670"/>
        <v>9.9746599868666408E-18</v>
      </c>
      <c r="X2152" s="57">
        <f>MAX((SetUp!$B$56*(1-($H2152/SetUp!$B$56)^2)*TANH(($B2152-$D2152)/SetUp!$B$56))/(1+$H2152/SetUp!$B$56*TANH(($B2152-$D2152)/SetUp!$B$56)),0)</f>
        <v>0</v>
      </c>
      <c r="AP2152" s="64">
        <v>29762</v>
      </c>
      <c r="AQ2152" s="55">
        <v>6</v>
      </c>
      <c r="AR2152" s="55">
        <v>177</v>
      </c>
      <c r="AS2152" s="66">
        <f t="shared" si="660"/>
        <v>4.4999999999999998E-2</v>
      </c>
      <c r="AT2152" s="66">
        <f t="shared" si="661"/>
        <v>0.28355370764275112</v>
      </c>
      <c r="AU2152" s="55" t="str">
        <f>IF(OR($AP2152&lt;SetUp!$B$97,$AP2152&gt;SetUp!$B$98),"Não","Sim")</f>
        <v>Não</v>
      </c>
      <c r="AV2152" s="68">
        <f t="shared" si="662"/>
        <v>0.21213203435596426</v>
      </c>
      <c r="AW2152" s="68">
        <f t="shared" si="663"/>
        <v>0.53249761280474406</v>
      </c>
      <c r="AX2152" s="68">
        <f t="shared" si="664"/>
        <v>-1.3467874862246563</v>
      </c>
      <c r="AY2152" s="68">
        <f t="shared" si="665"/>
        <v>-0.54736466966784181</v>
      </c>
      <c r="AZ2152" s="68">
        <f t="shared" si="666"/>
        <v>0.23855370764275113</v>
      </c>
      <c r="BA2152" s="68">
        <f t="shared" si="667"/>
        <v>0.32036557844877978</v>
      </c>
      <c r="BB2152" s="68">
        <f t="shared" si="668"/>
        <v>0.79942281655681446</v>
      </c>
    </row>
    <row r="2153" spans="1:54" x14ac:dyDescent="0.3">
      <c r="A2153" s="64">
        <v>28815</v>
      </c>
      <c r="B2153" s="57">
        <v>0</v>
      </c>
      <c r="C2153" s="57">
        <v>0</v>
      </c>
      <c r="D2153" s="57">
        <v>5.415</v>
      </c>
      <c r="E2153" s="57">
        <f t="shared" si="653"/>
        <v>0</v>
      </c>
      <c r="F2153" s="57">
        <f t="shared" si="654"/>
        <v>5.415</v>
      </c>
      <c r="G2153" s="57">
        <f t="shared" si="655"/>
        <v>0</v>
      </c>
      <c r="H2153" s="57">
        <f>IF(Q2152&gt;SetUp!$B$56,SetUp!$B$56,Q2152)</f>
        <v>0</v>
      </c>
      <c r="I2153" s="57">
        <f t="shared" si="669"/>
        <v>0.20832033595186877</v>
      </c>
      <c r="J2153" s="57">
        <f>MIN(F2153,H2153,(1-EXP(-SetUp!$B$52*H2153/SetUp!$B$56))*F2153)</f>
        <v>0</v>
      </c>
      <c r="K2153" s="57">
        <f t="shared" si="656"/>
        <v>0</v>
      </c>
      <c r="L2153" s="57">
        <f>IF(I2153&lt;=0,0,MIN(SetUp!$B$50*I2153^SetUp!$B$55,I2153))</f>
        <v>1.4982431352762804E-3</v>
      </c>
      <c r="M2153" s="57">
        <f t="shared" si="657"/>
        <v>0.2068220928165925</v>
      </c>
      <c r="N2153" s="57">
        <f>IF(SetUp!$B$62=0,X2153,(B2153-E2153)*(1-(H2153/SetUp!$B$66/SetUp!$B$56)))</f>
        <v>0</v>
      </c>
      <c r="O2153" s="57">
        <f>K2153*SetUp!$B$65</f>
        <v>0</v>
      </c>
      <c r="P2153" s="57">
        <f>MIN(SetUp!$B$54*L2153^SetUp!$B$51,L2153)</f>
        <v>8.589223230458696E-4</v>
      </c>
      <c r="Q2153" s="57">
        <f t="shared" si="658"/>
        <v>0</v>
      </c>
      <c r="R2153" s="57">
        <f>IF((H2153+N2153-O2153)&gt;SetUp!$B$56,T2152+H2153+N2153-O2153-SetUp!$B$56,T2152)</f>
        <v>0</v>
      </c>
      <c r="S2153" s="57">
        <f>R2153*SetUp!$B$65</f>
        <v>0</v>
      </c>
      <c r="T2153" s="57">
        <f>IF((R2153-S2153)&lt;SetUp!$B$53,R2153-S2153,SetUp!$B$53)</f>
        <v>0</v>
      </c>
      <c r="U2153" s="57">
        <f t="shared" si="659"/>
        <v>0.2068220928165925</v>
      </c>
      <c r="V2153" s="57">
        <f>(L2153-P2153)/1000*SetUp!$B$13*1000000/SetUp!$B$48</f>
        <v>3.6363086500709636E-2</v>
      </c>
      <c r="W2153" s="57">
        <f t="shared" si="670"/>
        <v>7.8062556418956319E-18</v>
      </c>
      <c r="X2153" s="57">
        <f>MAX((SetUp!$B$56*(1-($H2153/SetUp!$B$56)^2)*TANH(($B2153-$D2153)/SetUp!$B$56))/(1+$H2153/SetUp!$B$56*TANH(($B2153-$D2153)/SetUp!$B$56)),0)</f>
        <v>0</v>
      </c>
      <c r="AP2153" s="64">
        <v>29763</v>
      </c>
      <c r="AQ2153" s="55">
        <v>6</v>
      </c>
      <c r="AR2153" s="55">
        <v>178</v>
      </c>
      <c r="AS2153" s="66">
        <f t="shared" si="660"/>
        <v>4.4999999999999998E-2</v>
      </c>
      <c r="AT2153" s="66">
        <f t="shared" si="661"/>
        <v>0.275843268830818</v>
      </c>
      <c r="AU2153" s="55" t="str">
        <f>IF(OR($AP2153&lt;SetUp!$B$97,$AP2153&gt;SetUp!$B$98),"Não","Sim")</f>
        <v>Não</v>
      </c>
      <c r="AV2153" s="68">
        <f t="shared" si="662"/>
        <v>0.21213203435596426</v>
      </c>
      <c r="AW2153" s="68">
        <f t="shared" si="663"/>
        <v>0.52520783393892556</v>
      </c>
      <c r="AX2153" s="68">
        <f t="shared" si="664"/>
        <v>-1.3467874862246563</v>
      </c>
      <c r="AY2153" s="68">
        <f t="shared" si="665"/>
        <v>-0.55933760929659737</v>
      </c>
      <c r="AZ2153" s="68">
        <f t="shared" si="666"/>
        <v>0.23084326883081802</v>
      </c>
      <c r="BA2153" s="68">
        <f t="shared" si="667"/>
        <v>0.31307579958296128</v>
      </c>
      <c r="BB2153" s="68">
        <f t="shared" si="668"/>
        <v>0.7874498769280589</v>
      </c>
    </row>
    <row r="2154" spans="1:54" x14ac:dyDescent="0.3">
      <c r="A2154" s="64">
        <v>28816</v>
      </c>
      <c r="B2154" s="57">
        <v>0.25600000000000001</v>
      </c>
      <c r="C2154" s="57">
        <v>0</v>
      </c>
      <c r="D2154" s="57">
        <v>5.415</v>
      </c>
      <c r="E2154" s="57">
        <f t="shared" si="653"/>
        <v>0.25600000000000001</v>
      </c>
      <c r="F2154" s="57">
        <f t="shared" si="654"/>
        <v>5.1589999999999998</v>
      </c>
      <c r="G2154" s="57">
        <f t="shared" si="655"/>
        <v>0</v>
      </c>
      <c r="H2154" s="57">
        <f>IF(Q2153&gt;SetUp!$B$56,SetUp!$B$56,Q2153)</f>
        <v>0</v>
      </c>
      <c r="I2154" s="57">
        <f t="shared" si="669"/>
        <v>0.2068220928165925</v>
      </c>
      <c r="J2154" s="57">
        <f>MIN(F2154,H2154,(1-EXP(-SetUp!$B$52*H2154/SetUp!$B$56))*F2154)</f>
        <v>0</v>
      </c>
      <c r="K2154" s="57">
        <f t="shared" si="656"/>
        <v>0</v>
      </c>
      <c r="L2154" s="57">
        <f>IF(I2154&lt;=0,0,MIN(SetUp!$B$50*I2154^SetUp!$B$55,I2154))</f>
        <v>1.4803272431664449E-3</v>
      </c>
      <c r="M2154" s="57">
        <f t="shared" si="657"/>
        <v>0.20534176557342607</v>
      </c>
      <c r="N2154" s="57">
        <f>IF(SetUp!$B$62=0,X2154,(B2154-E2154)*(1-(H2154/SetUp!$B$66/SetUp!$B$56)))</f>
        <v>0</v>
      </c>
      <c r="O2154" s="57">
        <f>K2154*SetUp!$B$65</f>
        <v>0</v>
      </c>
      <c r="P2154" s="57">
        <f>MIN(SetUp!$B$54*L2154^SetUp!$B$51,L2154)</f>
        <v>8.4882508406469357E-4</v>
      </c>
      <c r="Q2154" s="57">
        <f t="shared" si="658"/>
        <v>0</v>
      </c>
      <c r="R2154" s="57">
        <f>IF((H2154+N2154-O2154)&gt;SetUp!$B$56,T2153+H2154+N2154-O2154-SetUp!$B$56,T2153)</f>
        <v>0</v>
      </c>
      <c r="S2154" s="57">
        <f>R2154*SetUp!$B$65</f>
        <v>0</v>
      </c>
      <c r="T2154" s="57">
        <f>IF((R2154-S2154)&lt;SetUp!$B$53,R2154-S2154,SetUp!$B$53)</f>
        <v>0</v>
      </c>
      <c r="U2154" s="57">
        <f t="shared" si="659"/>
        <v>0.20534176557342607</v>
      </c>
      <c r="V2154" s="57">
        <f>(L2154-P2154)/1000*SetUp!$B$13*1000000/SetUp!$B$48</f>
        <v>3.5918379626480701E-2</v>
      </c>
      <c r="W2154" s="57">
        <f t="shared" si="670"/>
        <v>9.9746599868666408E-18</v>
      </c>
      <c r="X2154" s="57">
        <f>MAX((SetUp!$B$56*(1-($H2154/SetUp!$B$56)^2)*TANH(($B2154-$D2154)/SetUp!$B$56))/(1+$H2154/SetUp!$B$56*TANH(($B2154-$D2154)/SetUp!$B$56)),0)</f>
        <v>0</v>
      </c>
      <c r="AP2154" s="64">
        <v>29764</v>
      </c>
      <c r="AQ2154" s="55">
        <v>6</v>
      </c>
      <c r="AR2154" s="55">
        <v>179</v>
      </c>
      <c r="AS2154" s="66">
        <f t="shared" si="660"/>
        <v>0.04</v>
      </c>
      <c r="AT2154" s="66">
        <f t="shared" si="661"/>
        <v>0.26842245086337885</v>
      </c>
      <c r="AU2154" s="55" t="str">
        <f>IF(OR($AP2154&lt;SetUp!$B$97,$AP2154&gt;SetUp!$B$98),"Não","Sim")</f>
        <v>Não</v>
      </c>
      <c r="AV2154" s="68">
        <f t="shared" si="662"/>
        <v>0.2</v>
      </c>
      <c r="AW2154" s="68">
        <f t="shared" si="663"/>
        <v>0.51809502107565064</v>
      </c>
      <c r="AX2154" s="68">
        <f t="shared" si="664"/>
        <v>-1.3979400086720375</v>
      </c>
      <c r="AY2154" s="68">
        <f t="shared" si="665"/>
        <v>-0.5711811625778932</v>
      </c>
      <c r="AZ2154" s="68">
        <f t="shared" si="666"/>
        <v>0.22842245086337884</v>
      </c>
      <c r="BA2154" s="68">
        <f t="shared" si="667"/>
        <v>0.31809502107565063</v>
      </c>
      <c r="BB2154" s="68">
        <f t="shared" si="668"/>
        <v>0.8267588460941443</v>
      </c>
    </row>
    <row r="2155" spans="1:54" x14ac:dyDescent="0.3">
      <c r="A2155" s="64">
        <v>28817</v>
      </c>
      <c r="B2155" s="57">
        <v>0</v>
      </c>
      <c r="C2155" s="57">
        <v>0</v>
      </c>
      <c r="D2155" s="57">
        <v>5.415</v>
      </c>
      <c r="E2155" s="57">
        <f t="shared" si="653"/>
        <v>0</v>
      </c>
      <c r="F2155" s="57">
        <f t="shared" si="654"/>
        <v>5.415</v>
      </c>
      <c r="G2155" s="57">
        <f t="shared" si="655"/>
        <v>0</v>
      </c>
      <c r="H2155" s="57">
        <f>IF(Q2154&gt;SetUp!$B$56,SetUp!$B$56,Q2154)</f>
        <v>0</v>
      </c>
      <c r="I2155" s="57">
        <f t="shared" si="669"/>
        <v>0.20534176557342607</v>
      </c>
      <c r="J2155" s="57">
        <f>MIN(F2155,H2155,(1-EXP(-SetUp!$B$52*H2155/SetUp!$B$56))*F2155)</f>
        <v>0</v>
      </c>
      <c r="K2155" s="57">
        <f t="shared" si="656"/>
        <v>0</v>
      </c>
      <c r="L2155" s="57">
        <f>IF(I2155&lt;=0,0,MIN(SetUp!$B$50*I2155^SetUp!$B$55,I2155))</f>
        <v>1.462710360339741E-3</v>
      </c>
      <c r="M2155" s="57">
        <f t="shared" si="657"/>
        <v>0.20387905521308633</v>
      </c>
      <c r="N2155" s="57">
        <f>IF(SetUp!$B$62=0,X2155,(B2155-E2155)*(1-(H2155/SetUp!$B$66/SetUp!$B$56)))</f>
        <v>0</v>
      </c>
      <c r="O2155" s="57">
        <f>K2155*SetUp!$B$65</f>
        <v>0</v>
      </c>
      <c r="P2155" s="57">
        <f>MIN(SetUp!$B$54*L2155^SetUp!$B$51,L2155)</f>
        <v>8.3889433680294227E-4</v>
      </c>
      <c r="Q2155" s="57">
        <f t="shared" si="658"/>
        <v>0</v>
      </c>
      <c r="R2155" s="57">
        <f>IF((H2155+N2155-O2155)&gt;SetUp!$B$56,T2154+H2155+N2155-O2155-SetUp!$B$56,T2154)</f>
        <v>0</v>
      </c>
      <c r="S2155" s="57">
        <f>R2155*SetUp!$B$65</f>
        <v>0</v>
      </c>
      <c r="T2155" s="57">
        <f>IF((R2155-S2155)&lt;SetUp!$B$53,R2155-S2155,SetUp!$B$53)</f>
        <v>0</v>
      </c>
      <c r="U2155" s="57">
        <f t="shared" si="659"/>
        <v>0.20387905521308633</v>
      </c>
      <c r="V2155" s="57">
        <f>(L2155-P2155)/1000*SetUp!$B$13*1000000/SetUp!$B$48</f>
        <v>3.5481210044233748E-2</v>
      </c>
      <c r="W2155" s="57">
        <f t="shared" si="670"/>
        <v>4.7704895589362195E-18</v>
      </c>
      <c r="X2155" s="57">
        <f>MAX((SetUp!$B$56*(1-($H2155/SetUp!$B$56)^2)*TANH(($B2155-$D2155)/SetUp!$B$56))/(1+$H2155/SetUp!$B$56*TANH(($B2155-$D2155)/SetUp!$B$56)),0)</f>
        <v>0</v>
      </c>
      <c r="AP2155" s="64">
        <v>29765</v>
      </c>
      <c r="AQ2155" s="55">
        <v>6</v>
      </c>
      <c r="AR2155" s="55">
        <v>180</v>
      </c>
      <c r="AS2155" s="66">
        <f t="shared" si="660"/>
        <v>0.04</v>
      </c>
      <c r="AT2155" s="66">
        <f t="shared" si="661"/>
        <v>0.26127742215391203</v>
      </c>
      <c r="AU2155" s="55" t="str">
        <f>IF(OR($AP2155&lt;SetUp!$B$97,$AP2155&gt;SetUp!$B$98),"Não","Sim")</f>
        <v>Não</v>
      </c>
      <c r="AV2155" s="68">
        <f t="shared" si="662"/>
        <v>0.2</v>
      </c>
      <c r="AW2155" s="68">
        <f t="shared" si="663"/>
        <v>0.51115303203044005</v>
      </c>
      <c r="AX2155" s="68">
        <f t="shared" si="664"/>
        <v>-1.3979400086720375</v>
      </c>
      <c r="AY2155" s="68">
        <f t="shared" si="665"/>
        <v>-0.58289811747365805</v>
      </c>
      <c r="AZ2155" s="68">
        <f t="shared" si="666"/>
        <v>0.22127742215391202</v>
      </c>
      <c r="BA2155" s="68">
        <f t="shared" si="667"/>
        <v>0.31115303203044004</v>
      </c>
      <c r="BB2155" s="68">
        <f t="shared" si="668"/>
        <v>0.81504189119837944</v>
      </c>
    </row>
    <row r="2156" spans="1:54" x14ac:dyDescent="0.3">
      <c r="A2156" s="64">
        <v>28818</v>
      </c>
      <c r="B2156" s="57">
        <v>0.29099999999999998</v>
      </c>
      <c r="C2156" s="57">
        <v>0</v>
      </c>
      <c r="D2156" s="57">
        <v>5.415</v>
      </c>
      <c r="E2156" s="57">
        <f t="shared" si="653"/>
        <v>0.29099999999999998</v>
      </c>
      <c r="F2156" s="57">
        <f t="shared" si="654"/>
        <v>5.1239999999999997</v>
      </c>
      <c r="G2156" s="57">
        <f t="shared" si="655"/>
        <v>0</v>
      </c>
      <c r="H2156" s="57">
        <f>IF(Q2155&gt;SetUp!$B$56,SetUp!$B$56,Q2155)</f>
        <v>0</v>
      </c>
      <c r="I2156" s="57">
        <f t="shared" si="669"/>
        <v>0.20387905521308633</v>
      </c>
      <c r="J2156" s="57">
        <f>MIN(F2156,H2156,(1-EXP(-SetUp!$B$52*H2156/SetUp!$B$56))*F2156)</f>
        <v>0</v>
      </c>
      <c r="K2156" s="57">
        <f t="shared" si="656"/>
        <v>0</v>
      </c>
      <c r="L2156" s="57">
        <f>IF(I2156&lt;=0,0,MIN(SetUp!$B$50*I2156^SetUp!$B$55,I2156))</f>
        <v>1.4453860927323599E-3</v>
      </c>
      <c r="M2156" s="57">
        <f t="shared" si="657"/>
        <v>0.20243366912035396</v>
      </c>
      <c r="N2156" s="57">
        <f>IF(SetUp!$B$62=0,X2156,(B2156-E2156)*(1-(H2156/SetUp!$B$66/SetUp!$B$56)))</f>
        <v>0</v>
      </c>
      <c r="O2156" s="57">
        <f>K2156*SetUp!$B$65</f>
        <v>0</v>
      </c>
      <c r="P2156" s="57">
        <f>MIN(SetUp!$B$54*L2156^SetUp!$B$51,L2156)</f>
        <v>8.2912655414608765E-4</v>
      </c>
      <c r="Q2156" s="57">
        <f t="shared" si="658"/>
        <v>0</v>
      </c>
      <c r="R2156" s="57">
        <f>IF((H2156+N2156-O2156)&gt;SetUp!$B$56,T2155+H2156+N2156-O2156-SetUp!$B$56,T2155)</f>
        <v>0</v>
      </c>
      <c r="S2156" s="57">
        <f>R2156*SetUp!$B$65</f>
        <v>0</v>
      </c>
      <c r="T2156" s="57">
        <f>IF((R2156-S2156)&lt;SetUp!$B$53,R2156-S2156,SetUp!$B$53)</f>
        <v>0</v>
      </c>
      <c r="U2156" s="57">
        <f t="shared" si="659"/>
        <v>0.20243366912035396</v>
      </c>
      <c r="V2156" s="57">
        <f>(L2156-P2156)/1000*SetUp!$B$13*1000000/SetUp!$B$48</f>
        <v>3.5051414688536377E-2</v>
      </c>
      <c r="W2156" s="57">
        <f t="shared" si="670"/>
        <v>-1.0408340855860843E-17</v>
      </c>
      <c r="X2156" s="57">
        <f>MAX((SetUp!$B$56*(1-($H2156/SetUp!$B$56)^2)*TANH(($B2156-$D2156)/SetUp!$B$56))/(1+$H2156/SetUp!$B$56*TANH(($B2156-$D2156)/SetUp!$B$56)),0)</f>
        <v>0</v>
      </c>
      <c r="AP2156" s="64">
        <v>29766</v>
      </c>
      <c r="AQ2156" s="55">
        <v>6</v>
      </c>
      <c r="AR2156" s="55">
        <v>181</v>
      </c>
      <c r="AS2156" s="66">
        <f t="shared" si="660"/>
        <v>0.04</v>
      </c>
      <c r="AT2156" s="66">
        <f t="shared" si="661"/>
        <v>0.25439515018309372</v>
      </c>
      <c r="AU2156" s="55" t="str">
        <f>IF(OR($AP2156&lt;SetUp!$B$97,$AP2156&gt;SetUp!$B$98),"Não","Sim")</f>
        <v>Não</v>
      </c>
      <c r="AV2156" s="68">
        <f t="shared" si="662"/>
        <v>0.2</v>
      </c>
      <c r="AW2156" s="68">
        <f t="shared" si="663"/>
        <v>0.50437600080009137</v>
      </c>
      <c r="AX2156" s="68">
        <f t="shared" si="664"/>
        <v>-1.3979400086720375</v>
      </c>
      <c r="AY2156" s="68">
        <f t="shared" si="665"/>
        <v>-0.59449117238210403</v>
      </c>
      <c r="AZ2156" s="68">
        <f t="shared" si="666"/>
        <v>0.21439515018309371</v>
      </c>
      <c r="BA2156" s="68">
        <f t="shared" si="667"/>
        <v>0.30437600080009136</v>
      </c>
      <c r="BB2156" s="68">
        <f t="shared" si="668"/>
        <v>0.80344883628993347</v>
      </c>
    </row>
    <row r="2157" spans="1:54" x14ac:dyDescent="0.3">
      <c r="A2157" s="64">
        <v>28819</v>
      </c>
      <c r="B2157" s="57">
        <v>6.7000000000000004E-2</v>
      </c>
      <c r="C2157" s="57">
        <v>0</v>
      </c>
      <c r="D2157" s="57">
        <v>5.415</v>
      </c>
      <c r="E2157" s="57">
        <f t="shared" si="653"/>
        <v>6.7000000000000004E-2</v>
      </c>
      <c r="F2157" s="57">
        <f t="shared" si="654"/>
        <v>5.3479999999999999</v>
      </c>
      <c r="G2157" s="57">
        <f t="shared" si="655"/>
        <v>0</v>
      </c>
      <c r="H2157" s="57">
        <f>IF(Q2156&gt;SetUp!$B$56,SetUp!$B$56,Q2156)</f>
        <v>0</v>
      </c>
      <c r="I2157" s="57">
        <f t="shared" si="669"/>
        <v>0.20243366912035396</v>
      </c>
      <c r="J2157" s="57">
        <f>MIN(F2157,H2157,(1-EXP(-SetUp!$B$52*H2157/SetUp!$B$56))*F2157)</f>
        <v>0</v>
      </c>
      <c r="K2157" s="57">
        <f t="shared" si="656"/>
        <v>0</v>
      </c>
      <c r="L2157" s="57">
        <f>IF(I2157&lt;=0,0,MIN(SetUp!$B$50*I2157^SetUp!$B$55,I2157))</f>
        <v>1.4283482127834056E-3</v>
      </c>
      <c r="M2157" s="57">
        <f t="shared" si="657"/>
        <v>0.20100532090757056</v>
      </c>
      <c r="N2157" s="57">
        <f>IF(SetUp!$B$62=0,X2157,(B2157-E2157)*(1-(H2157/SetUp!$B$66/SetUp!$B$56)))</f>
        <v>0</v>
      </c>
      <c r="O2157" s="57">
        <f>K2157*SetUp!$B$65</f>
        <v>0</v>
      </c>
      <c r="P2157" s="57">
        <f>MIN(SetUp!$B$54*L2157^SetUp!$B$51,L2157)</f>
        <v>8.1951830012930594E-4</v>
      </c>
      <c r="Q2157" s="57">
        <f t="shared" si="658"/>
        <v>0</v>
      </c>
      <c r="R2157" s="57">
        <f>IF((H2157+N2157-O2157)&gt;SetUp!$B$56,T2156+H2157+N2157-O2157-SetUp!$B$56,T2156)</f>
        <v>0</v>
      </c>
      <c r="S2157" s="57">
        <f>R2157*SetUp!$B$65</f>
        <v>0</v>
      </c>
      <c r="T2157" s="57">
        <f>IF((R2157-S2157)&lt;SetUp!$B$53,R2157-S2157,SetUp!$B$53)</f>
        <v>0</v>
      </c>
      <c r="U2157" s="57">
        <f t="shared" si="659"/>
        <v>0.20100532090757056</v>
      </c>
      <c r="V2157" s="57">
        <f>(L2157-P2157)/1000*SetUp!$B$13*1000000/SetUp!$B$48</f>
        <v>3.4628834779872074E-2</v>
      </c>
      <c r="W2157" s="57">
        <f t="shared" si="670"/>
        <v>7.589415207398531E-18</v>
      </c>
      <c r="X2157" s="57">
        <f>MAX((SetUp!$B$56*(1-($H2157/SetUp!$B$56)^2)*TANH(($B2157-$D2157)/SetUp!$B$56))/(1+$H2157/SetUp!$B$56*TANH(($B2157-$D2157)/SetUp!$B$56)),0)</f>
        <v>0</v>
      </c>
      <c r="AP2157" s="64">
        <v>29767</v>
      </c>
      <c r="AQ2157" s="55">
        <v>6</v>
      </c>
      <c r="AR2157" s="55">
        <v>182</v>
      </c>
      <c r="AS2157" s="66">
        <f t="shared" si="660"/>
        <v>0.04</v>
      </c>
      <c r="AT2157" s="66">
        <f t="shared" si="661"/>
        <v>0.24776334748087936</v>
      </c>
      <c r="AU2157" s="55" t="str">
        <f>IF(OR($AP2157&lt;SetUp!$B$97,$AP2157&gt;SetUp!$B$98),"Não","Sim")</f>
        <v>Não</v>
      </c>
      <c r="AV2157" s="68">
        <f t="shared" si="662"/>
        <v>0.2</v>
      </c>
      <c r="AW2157" s="68">
        <f t="shared" si="663"/>
        <v>0.49775832236224776</v>
      </c>
      <c r="AX2157" s="68">
        <f t="shared" si="664"/>
        <v>-1.3979400086720375</v>
      </c>
      <c r="AY2157" s="68">
        <f t="shared" si="665"/>
        <v>-0.6059629399460178</v>
      </c>
      <c r="AZ2157" s="68">
        <f t="shared" si="666"/>
        <v>0.20776334748087935</v>
      </c>
      <c r="BA2157" s="68">
        <f t="shared" si="667"/>
        <v>0.29775832236224775</v>
      </c>
      <c r="BB2157" s="68">
        <f t="shared" si="668"/>
        <v>0.7919770687260197</v>
      </c>
    </row>
    <row r="2158" spans="1:54" x14ac:dyDescent="0.3">
      <c r="A2158" s="64">
        <v>28820</v>
      </c>
      <c r="B2158" s="57">
        <v>0</v>
      </c>
      <c r="C2158" s="57">
        <v>0</v>
      </c>
      <c r="D2158" s="57">
        <v>5.415</v>
      </c>
      <c r="E2158" s="57">
        <f t="shared" si="653"/>
        <v>0</v>
      </c>
      <c r="F2158" s="57">
        <f t="shared" si="654"/>
        <v>5.415</v>
      </c>
      <c r="G2158" s="57">
        <f t="shared" si="655"/>
        <v>0</v>
      </c>
      <c r="H2158" s="57">
        <f>IF(Q2157&gt;SetUp!$B$56,SetUp!$B$56,Q2157)</f>
        <v>0</v>
      </c>
      <c r="I2158" s="57">
        <f t="shared" si="669"/>
        <v>0.20100532090757056</v>
      </c>
      <c r="J2158" s="57">
        <f>MIN(F2158,H2158,(1-EXP(-SetUp!$B$52*H2158/SetUp!$B$56))*F2158)</f>
        <v>0</v>
      </c>
      <c r="K2158" s="57">
        <f t="shared" si="656"/>
        <v>0</v>
      </c>
      <c r="L2158" s="57">
        <f>IF(I2158&lt;=0,0,MIN(SetUp!$B$50*I2158^SetUp!$B$55,I2158))</f>
        <v>1.4115906543303819E-3</v>
      </c>
      <c r="M2158" s="57">
        <f t="shared" si="657"/>
        <v>0.19959373025324018</v>
      </c>
      <c r="N2158" s="57">
        <f>IF(SetUp!$B$62=0,X2158,(B2158-E2158)*(1-(H2158/SetUp!$B$66/SetUp!$B$56)))</f>
        <v>0</v>
      </c>
      <c r="O2158" s="57">
        <f>K2158*SetUp!$B$65</f>
        <v>0</v>
      </c>
      <c r="P2158" s="57">
        <f>MIN(SetUp!$B$54*L2158^SetUp!$B$51,L2158)</f>
        <v>8.1006622716095532E-4</v>
      </c>
      <c r="Q2158" s="57">
        <f t="shared" si="658"/>
        <v>0</v>
      </c>
      <c r="R2158" s="57">
        <f>IF((H2158+N2158-O2158)&gt;SetUp!$B$56,T2157+H2158+N2158-O2158-SetUp!$B$56,T2157)</f>
        <v>0</v>
      </c>
      <c r="S2158" s="57">
        <f>R2158*SetUp!$B$65</f>
        <v>0</v>
      </c>
      <c r="T2158" s="57">
        <f>IF((R2158-S2158)&lt;SetUp!$B$53,R2158-S2158,SetUp!$B$53)</f>
        <v>0</v>
      </c>
      <c r="U2158" s="57">
        <f t="shared" si="659"/>
        <v>0.19959373025324018</v>
      </c>
      <c r="V2158" s="57">
        <f>(L2158-P2158)/1000*SetUp!$B$13*1000000/SetUp!$B$48</f>
        <v>3.4213315692229573E-2</v>
      </c>
      <c r="W2158" s="57">
        <f t="shared" si="670"/>
        <v>-3.903127820947816E-18</v>
      </c>
      <c r="X2158" s="57">
        <f>MAX((SetUp!$B$56*(1-($H2158/SetUp!$B$56)^2)*TANH(($B2158-$D2158)/SetUp!$B$56))/(1+$H2158/SetUp!$B$56*TANH(($B2158-$D2158)/SetUp!$B$56)),0)</f>
        <v>0</v>
      </c>
      <c r="AP2158" s="64">
        <v>29768</v>
      </c>
      <c r="AQ2158" s="55">
        <v>7</v>
      </c>
      <c r="AR2158" s="55">
        <v>183</v>
      </c>
      <c r="AS2158" s="66">
        <f t="shared" si="660"/>
        <v>0.04</v>
      </c>
      <c r="AT2158" s="66">
        <f t="shared" si="661"/>
        <v>0.24137042178138279</v>
      </c>
      <c r="AU2158" s="55" t="str">
        <f>IF(OR($AP2158&lt;SetUp!$B$97,$AP2158&gt;SetUp!$B$98),"Não","Sim")</f>
        <v>Não</v>
      </c>
      <c r="AV2158" s="68">
        <f t="shared" si="662"/>
        <v>0.2</v>
      </c>
      <c r="AW2158" s="68">
        <f t="shared" si="663"/>
        <v>0.49129463846187332</v>
      </c>
      <c r="AX2158" s="68">
        <f t="shared" si="664"/>
        <v>-1.3979400086720375</v>
      </c>
      <c r="AY2158" s="68">
        <f t="shared" si="665"/>
        <v>-0.61731595066025002</v>
      </c>
      <c r="AZ2158" s="68">
        <f t="shared" si="666"/>
        <v>0.20137042178138279</v>
      </c>
      <c r="BA2158" s="68">
        <f t="shared" si="667"/>
        <v>0.29129463846187331</v>
      </c>
      <c r="BB2158" s="68">
        <f t="shared" si="668"/>
        <v>0.78062405801178747</v>
      </c>
    </row>
    <row r="2159" spans="1:54" x14ac:dyDescent="0.3">
      <c r="A2159" s="64">
        <v>28821</v>
      </c>
      <c r="B2159" s="57">
        <v>1.645</v>
      </c>
      <c r="C2159" s="57">
        <v>0</v>
      </c>
      <c r="D2159" s="57">
        <v>5.415</v>
      </c>
      <c r="E2159" s="57">
        <f t="shared" si="653"/>
        <v>1.645</v>
      </c>
      <c r="F2159" s="57">
        <f t="shared" si="654"/>
        <v>3.77</v>
      </c>
      <c r="G2159" s="57">
        <f t="shared" si="655"/>
        <v>0</v>
      </c>
      <c r="H2159" s="57">
        <f>IF(Q2158&gt;SetUp!$B$56,SetUp!$B$56,Q2158)</f>
        <v>0</v>
      </c>
      <c r="I2159" s="57">
        <f t="shared" si="669"/>
        <v>0.19959373025324018</v>
      </c>
      <c r="J2159" s="57">
        <f>MIN(F2159,H2159,(1-EXP(-SetUp!$B$52*H2159/SetUp!$B$56))*F2159)</f>
        <v>0</v>
      </c>
      <c r="K2159" s="57">
        <f t="shared" si="656"/>
        <v>0</v>
      </c>
      <c r="L2159" s="57">
        <f>IF(I2159&lt;=0,0,MIN(SetUp!$B$50*I2159^SetUp!$B$55,I2159))</f>
        <v>1.395107507684552E-3</v>
      </c>
      <c r="M2159" s="57">
        <f t="shared" si="657"/>
        <v>0.19819862274555564</v>
      </c>
      <c r="N2159" s="57">
        <f>IF(SetUp!$B$62=0,X2159,(B2159-E2159)*(1-(H2159/SetUp!$B$66/SetUp!$B$56)))</f>
        <v>0</v>
      </c>
      <c r="O2159" s="57">
        <f>K2159*SetUp!$B$65</f>
        <v>0</v>
      </c>
      <c r="P2159" s="57">
        <f>MIN(SetUp!$B$54*L2159^SetUp!$B$51,L2159)</f>
        <v>8.0076707334335198E-4</v>
      </c>
      <c r="Q2159" s="57">
        <f t="shared" si="658"/>
        <v>0</v>
      </c>
      <c r="R2159" s="57">
        <f>IF((H2159+N2159-O2159)&gt;SetUp!$B$56,T2158+H2159+N2159-O2159-SetUp!$B$56,T2158)</f>
        <v>0</v>
      </c>
      <c r="S2159" s="57">
        <f>R2159*SetUp!$B$65</f>
        <v>0</v>
      </c>
      <c r="T2159" s="57">
        <f>IF((R2159-S2159)&lt;SetUp!$B$53,R2159-S2159,SetUp!$B$53)</f>
        <v>0</v>
      </c>
      <c r="U2159" s="57">
        <f t="shared" si="659"/>
        <v>0.19819862274555564</v>
      </c>
      <c r="V2159" s="57">
        <f>(L2159-P2159)/1000*SetUp!$B$13*1000000/SetUp!$B$48</f>
        <v>3.3804706825388664E-2</v>
      </c>
      <c r="W2159" s="57">
        <f t="shared" si="670"/>
        <v>-1.5612511283791264E-17</v>
      </c>
      <c r="X2159" s="57">
        <f>MAX((SetUp!$B$56*(1-($H2159/SetUp!$B$56)^2)*TANH(($B2159-$D2159)/SetUp!$B$56))/(1+$H2159/SetUp!$B$56*TANH(($B2159-$D2159)/SetUp!$B$56)),0)</f>
        <v>0</v>
      </c>
      <c r="AP2159" s="64">
        <v>29769</v>
      </c>
      <c r="AQ2159" s="55">
        <v>7</v>
      </c>
      <c r="AR2159" s="55">
        <v>184</v>
      </c>
      <c r="AS2159" s="66">
        <f t="shared" si="660"/>
        <v>0.04</v>
      </c>
      <c r="AT2159" s="66">
        <f t="shared" si="661"/>
        <v>0.23520542998870803</v>
      </c>
      <c r="AU2159" s="55" t="str">
        <f>IF(OR($AP2159&lt;SetUp!$B$97,$AP2159&gt;SetUp!$B$98),"Não","Sim")</f>
        <v>Não</v>
      </c>
      <c r="AV2159" s="68">
        <f t="shared" si="662"/>
        <v>0.2</v>
      </c>
      <c r="AW2159" s="68">
        <f t="shared" si="663"/>
        <v>0.48497982431097897</v>
      </c>
      <c r="AX2159" s="68">
        <f t="shared" si="664"/>
        <v>-1.3979400086720375</v>
      </c>
      <c r="AY2159" s="68">
        <f t="shared" si="665"/>
        <v>-0.62855265629100354</v>
      </c>
      <c r="AZ2159" s="68">
        <f t="shared" si="666"/>
        <v>0.19520542998870802</v>
      </c>
      <c r="BA2159" s="68">
        <f t="shared" si="667"/>
        <v>0.28497982431097896</v>
      </c>
      <c r="BB2159" s="68">
        <f t="shared" si="668"/>
        <v>0.76938735238103395</v>
      </c>
    </row>
    <row r="2160" spans="1:54" x14ac:dyDescent="0.3">
      <c r="A2160" s="64">
        <v>28822</v>
      </c>
      <c r="B2160" s="57">
        <v>3.2679999999999998</v>
      </c>
      <c r="C2160" s="57">
        <v>0</v>
      </c>
      <c r="D2160" s="57">
        <v>5.415</v>
      </c>
      <c r="E2160" s="57">
        <f t="shared" si="653"/>
        <v>3.2679999999999998</v>
      </c>
      <c r="F2160" s="57">
        <f t="shared" si="654"/>
        <v>2.1470000000000002</v>
      </c>
      <c r="G2160" s="57">
        <f t="shared" si="655"/>
        <v>0</v>
      </c>
      <c r="H2160" s="57">
        <f>IF(Q2159&gt;SetUp!$B$56,SetUp!$B$56,Q2159)</f>
        <v>0</v>
      </c>
      <c r="I2160" s="57">
        <f t="shared" si="669"/>
        <v>0.19819862274555564</v>
      </c>
      <c r="J2160" s="57">
        <f>MIN(F2160,H2160,(1-EXP(-SetUp!$B$52*H2160/SetUp!$B$56))*F2160)</f>
        <v>0</v>
      </c>
      <c r="K2160" s="57">
        <f t="shared" si="656"/>
        <v>0</v>
      </c>
      <c r="L2160" s="57">
        <f>IF(I2160&lt;=0,0,MIN(SetUp!$B$50*I2160^SetUp!$B$55,I2160))</f>
        <v>1.3788930148789826E-3</v>
      </c>
      <c r="M2160" s="57">
        <f t="shared" si="657"/>
        <v>0.19681972973067666</v>
      </c>
      <c r="N2160" s="57">
        <f>IF(SetUp!$B$62=0,X2160,(B2160-E2160)*(1-(H2160/SetUp!$B$66/SetUp!$B$56)))</f>
        <v>0</v>
      </c>
      <c r="O2160" s="57">
        <f>K2160*SetUp!$B$65</f>
        <v>0</v>
      </c>
      <c r="P2160" s="57">
        <f>MIN(SetUp!$B$54*L2160^SetUp!$B$51,L2160)</f>
        <v>7.9161765988697253E-4</v>
      </c>
      <c r="Q2160" s="57">
        <f t="shared" si="658"/>
        <v>0</v>
      </c>
      <c r="R2160" s="57">
        <f>IF((H2160+N2160-O2160)&gt;SetUp!$B$56,T2159+H2160+N2160-O2160-SetUp!$B$56,T2159)</f>
        <v>0</v>
      </c>
      <c r="S2160" s="57">
        <f>R2160*SetUp!$B$65</f>
        <v>0</v>
      </c>
      <c r="T2160" s="57">
        <f>IF((R2160-S2160)&lt;SetUp!$B$53,R2160-S2160,SetUp!$B$53)</f>
        <v>0</v>
      </c>
      <c r="U2160" s="57">
        <f t="shared" si="659"/>
        <v>0.19681972973067666</v>
      </c>
      <c r="V2160" s="57">
        <f>(L2160-P2160)/1000*SetUp!$B$13*1000000/SetUp!$B$48</f>
        <v>3.3402861481714188E-2</v>
      </c>
      <c r="W2160" s="57">
        <f t="shared" si="670"/>
        <v>1.700029006457271E-16</v>
      </c>
      <c r="X2160" s="57">
        <f>MAX((SetUp!$B$56*(1-($H2160/SetUp!$B$56)^2)*TANH(($B2160-$D2160)/SetUp!$B$56))/(1+$H2160/SetUp!$B$56*TANH(($B2160-$D2160)/SetUp!$B$56)),0)</f>
        <v>0</v>
      </c>
      <c r="AP2160" s="64">
        <v>29770</v>
      </c>
      <c r="AQ2160" s="55">
        <v>7</v>
      </c>
      <c r="AR2160" s="55">
        <v>185</v>
      </c>
      <c r="AS2160" s="66">
        <f t="shared" si="660"/>
        <v>0.04</v>
      </c>
      <c r="AT2160" s="66">
        <f t="shared" si="661"/>
        <v>0.22925803562662517</v>
      </c>
      <c r="AU2160" s="55" t="str">
        <f>IF(OR($AP2160&lt;SetUp!$B$97,$AP2160&gt;SetUp!$B$98),"Não","Sim")</f>
        <v>Não</v>
      </c>
      <c r="AV2160" s="68">
        <f t="shared" si="662"/>
        <v>0.2</v>
      </c>
      <c r="AW2160" s="68">
        <f t="shared" si="663"/>
        <v>0.47880897613414181</v>
      </c>
      <c r="AX2160" s="68">
        <f t="shared" si="664"/>
        <v>-1.3979400086720375</v>
      </c>
      <c r="AY2160" s="68">
        <f t="shared" si="665"/>
        <v>-0.63967543311861319</v>
      </c>
      <c r="AZ2160" s="68">
        <f t="shared" si="666"/>
        <v>0.18925803562662516</v>
      </c>
      <c r="BA2160" s="68">
        <f t="shared" si="667"/>
        <v>0.27880897613414179</v>
      </c>
      <c r="BB2160" s="68">
        <f t="shared" si="668"/>
        <v>0.7582645755534243</v>
      </c>
    </row>
    <row r="2161" spans="1:54" x14ac:dyDescent="0.3">
      <c r="A2161" s="64">
        <v>28823</v>
      </c>
      <c r="B2161" s="57">
        <v>1.87</v>
      </c>
      <c r="C2161" s="57">
        <v>0</v>
      </c>
      <c r="D2161" s="57">
        <v>5.415</v>
      </c>
      <c r="E2161" s="57">
        <f t="shared" si="653"/>
        <v>1.87</v>
      </c>
      <c r="F2161" s="57">
        <f t="shared" si="654"/>
        <v>3.5449999999999999</v>
      </c>
      <c r="G2161" s="57">
        <f t="shared" si="655"/>
        <v>0</v>
      </c>
      <c r="H2161" s="57">
        <f>IF(Q2160&gt;SetUp!$B$56,SetUp!$B$56,Q2160)</f>
        <v>0</v>
      </c>
      <c r="I2161" s="57">
        <f t="shared" si="669"/>
        <v>0.19681972973067666</v>
      </c>
      <c r="J2161" s="57">
        <f>MIN(F2161,H2161,(1-EXP(-SetUp!$B$52*H2161/SetUp!$B$56))*F2161)</f>
        <v>0</v>
      </c>
      <c r="K2161" s="57">
        <f t="shared" si="656"/>
        <v>0</v>
      </c>
      <c r="L2161" s="57">
        <f>IF(I2161&lt;=0,0,MIN(SetUp!$B$50*I2161^SetUp!$B$55,I2161))</f>
        <v>1.3629415650824675E-3</v>
      </c>
      <c r="M2161" s="57">
        <f t="shared" si="657"/>
        <v>0.1954567881655942</v>
      </c>
      <c r="N2161" s="57">
        <f>IF(SetUp!$B$62=0,X2161,(B2161-E2161)*(1-(H2161/SetUp!$B$66/SetUp!$B$56)))</f>
        <v>0</v>
      </c>
      <c r="O2161" s="57">
        <f>K2161*SetUp!$B$65</f>
        <v>0</v>
      </c>
      <c r="P2161" s="57">
        <f>MIN(SetUp!$B$54*L2161^SetUp!$B$51,L2161)</f>
        <v>7.8261488861442732E-4</v>
      </c>
      <c r="Q2161" s="57">
        <f t="shared" si="658"/>
        <v>0</v>
      </c>
      <c r="R2161" s="57">
        <f>IF((H2161+N2161-O2161)&gt;SetUp!$B$56,T2160+H2161+N2161-O2161-SetUp!$B$56,T2160)</f>
        <v>0</v>
      </c>
      <c r="S2161" s="57">
        <f>R2161*SetUp!$B$65</f>
        <v>0</v>
      </c>
      <c r="T2161" s="57">
        <f>IF((R2161-S2161)&lt;SetUp!$B$53,R2161-S2161,SetUp!$B$53)</f>
        <v>0</v>
      </c>
      <c r="U2161" s="57">
        <f t="shared" si="659"/>
        <v>0.1954567881655942</v>
      </c>
      <c r="V2161" s="57">
        <f>(L2161-P2161)/1000*SetUp!$B$13*1000000/SetUp!$B$48</f>
        <v>3.3007636747278871E-2</v>
      </c>
      <c r="W2161" s="57">
        <f t="shared" si="670"/>
        <v>3.5778671692021646E-17</v>
      </c>
      <c r="X2161" s="57">
        <f>MAX((SetUp!$B$56*(1-($H2161/SetUp!$B$56)^2)*TANH(($B2161-$D2161)/SetUp!$B$56))/(1+$H2161/SetUp!$B$56*TANH(($B2161-$D2161)/SetUp!$B$56)),0)</f>
        <v>0</v>
      </c>
      <c r="AP2161" s="64">
        <v>29771</v>
      </c>
      <c r="AQ2161" s="55">
        <v>7</v>
      </c>
      <c r="AR2161" s="55">
        <v>186</v>
      </c>
      <c r="AS2161" s="66">
        <f t="shared" si="660"/>
        <v>0.04</v>
      </c>
      <c r="AT2161" s="66">
        <f t="shared" si="661"/>
        <v>0.22351846947608098</v>
      </c>
      <c r="AU2161" s="55" t="str">
        <f>IF(OR($AP2161&lt;SetUp!$B$97,$AP2161&gt;SetUp!$B$98),"Não","Sim")</f>
        <v>Não</v>
      </c>
      <c r="AV2161" s="68">
        <f t="shared" si="662"/>
        <v>0.2</v>
      </c>
      <c r="AW2161" s="68">
        <f t="shared" si="663"/>
        <v>0.47277739949798886</v>
      </c>
      <c r="AX2161" s="68">
        <f t="shared" si="664"/>
        <v>-1.3979400086720375</v>
      </c>
      <c r="AY2161" s="68">
        <f t="shared" si="665"/>
        <v>-0.65068658501464716</v>
      </c>
      <c r="AZ2161" s="68">
        <f t="shared" si="666"/>
        <v>0.18351846947608097</v>
      </c>
      <c r="BA2161" s="68">
        <f t="shared" si="667"/>
        <v>0.27277739949798885</v>
      </c>
      <c r="BB2161" s="68">
        <f t="shared" si="668"/>
        <v>0.74725342365739034</v>
      </c>
    </row>
    <row r="2162" spans="1:54" x14ac:dyDescent="0.3">
      <c r="A2162" s="64">
        <v>28824</v>
      </c>
      <c r="B2162" s="57">
        <v>2.552</v>
      </c>
      <c r="C2162" s="57">
        <v>0</v>
      </c>
      <c r="D2162" s="57">
        <v>5.415</v>
      </c>
      <c r="E2162" s="57">
        <f t="shared" si="653"/>
        <v>2.552</v>
      </c>
      <c r="F2162" s="57">
        <f t="shared" si="654"/>
        <v>2.863</v>
      </c>
      <c r="G2162" s="57">
        <f t="shared" si="655"/>
        <v>0</v>
      </c>
      <c r="H2162" s="57">
        <f>IF(Q2161&gt;SetUp!$B$56,SetUp!$B$56,Q2161)</f>
        <v>0</v>
      </c>
      <c r="I2162" s="57">
        <f t="shared" si="669"/>
        <v>0.1954567881655942</v>
      </c>
      <c r="J2162" s="57">
        <f>MIN(F2162,H2162,(1-EXP(-SetUp!$B$52*H2162/SetUp!$B$56))*F2162)</f>
        <v>0</v>
      </c>
      <c r="K2162" s="57">
        <f t="shared" si="656"/>
        <v>0</v>
      </c>
      <c r="L2162" s="57">
        <f>IF(I2162&lt;=0,0,MIN(SetUp!$B$50*I2162^SetUp!$B$55,I2162))</f>
        <v>1.3472476901727724E-3</v>
      </c>
      <c r="M2162" s="57">
        <f t="shared" si="657"/>
        <v>0.19410954047542142</v>
      </c>
      <c r="N2162" s="57">
        <f>IF(SetUp!$B$62=0,X2162,(B2162-E2162)*(1-(H2162/SetUp!$B$66/SetUp!$B$56)))</f>
        <v>0</v>
      </c>
      <c r="O2162" s="57">
        <f>K2162*SetUp!$B$65</f>
        <v>0</v>
      </c>
      <c r="P2162" s="57">
        <f>MIN(SetUp!$B$54*L2162^SetUp!$B$51,L2162)</f>
        <v>7.7375573955066712E-4</v>
      </c>
      <c r="Q2162" s="57">
        <f t="shared" si="658"/>
        <v>0</v>
      </c>
      <c r="R2162" s="57">
        <f>IF((H2162+N2162-O2162)&gt;SetUp!$B$56,T2161+H2162+N2162-O2162-SetUp!$B$56,T2161)</f>
        <v>0</v>
      </c>
      <c r="S2162" s="57">
        <f>R2162*SetUp!$B$65</f>
        <v>0</v>
      </c>
      <c r="T2162" s="57">
        <f>IF((R2162-S2162)&lt;SetUp!$B$53,R2162-S2162,SetUp!$B$53)</f>
        <v>0</v>
      </c>
      <c r="U2162" s="57">
        <f t="shared" si="659"/>
        <v>0.19410954047542142</v>
      </c>
      <c r="V2162" s="57">
        <f>(L2162-P2162)/1000*SetUp!$B$13*1000000/SetUp!$B$48</f>
        <v>3.2618893377143132E-2</v>
      </c>
      <c r="W2162" s="57">
        <f t="shared" si="670"/>
        <v>-3.1225022567582528E-17</v>
      </c>
      <c r="X2162" s="57">
        <f>MAX((SetUp!$B$56*(1-($H2162/SetUp!$B$56)^2)*TANH(($B2162-$D2162)/SetUp!$B$56))/(1+$H2162/SetUp!$B$56*TANH(($B2162-$D2162)/SetUp!$B$56)),0)</f>
        <v>0</v>
      </c>
      <c r="AP2162" s="64">
        <v>29772</v>
      </c>
      <c r="AQ2162" s="55">
        <v>7</v>
      </c>
      <c r="AR2162" s="55">
        <v>187</v>
      </c>
      <c r="AS2162" s="66">
        <f t="shared" si="660"/>
        <v>3.5000000000000003E-2</v>
      </c>
      <c r="AT2162" s="66">
        <f t="shared" si="661"/>
        <v>0.21797749313236978</v>
      </c>
      <c r="AU2162" s="55" t="str">
        <f>IF(OR($AP2162&lt;SetUp!$B$97,$AP2162&gt;SetUp!$B$98),"Não","Sim")</f>
        <v>Não</v>
      </c>
      <c r="AV2162" s="68">
        <f t="shared" si="662"/>
        <v>0.18708286933869708</v>
      </c>
      <c r="AW2162" s="68">
        <f t="shared" si="663"/>
        <v>0.46688059836790152</v>
      </c>
      <c r="AX2162" s="68">
        <f t="shared" si="664"/>
        <v>-1.4559319556497243</v>
      </c>
      <c r="AY2162" s="68">
        <f t="shared" si="665"/>
        <v>-0.66158834636341823</v>
      </c>
      <c r="AZ2162" s="68">
        <f t="shared" si="666"/>
        <v>0.18297749313236977</v>
      </c>
      <c r="BA2162" s="68">
        <f t="shared" si="667"/>
        <v>0.27979772902920441</v>
      </c>
      <c r="BB2162" s="68">
        <f t="shared" si="668"/>
        <v>0.7943436092863061</v>
      </c>
    </row>
    <row r="2163" spans="1:54" x14ac:dyDescent="0.3">
      <c r="A2163" s="64">
        <v>28825</v>
      </c>
      <c r="B2163" s="57">
        <v>0.68100000000000005</v>
      </c>
      <c r="C2163" s="57"/>
      <c r="D2163" s="57">
        <v>5.4390000000000001</v>
      </c>
      <c r="E2163" s="57">
        <f t="shared" si="653"/>
        <v>0.68100000000000005</v>
      </c>
      <c r="F2163" s="57">
        <f t="shared" si="654"/>
        <v>4.758</v>
      </c>
      <c r="G2163" s="57">
        <f t="shared" si="655"/>
        <v>0</v>
      </c>
      <c r="H2163" s="57">
        <f>IF(Q2162&gt;SetUp!$B$56,SetUp!$B$56,Q2162)</f>
        <v>0</v>
      </c>
      <c r="I2163" s="57">
        <f t="shared" si="669"/>
        <v>0.19410954047542142</v>
      </c>
      <c r="J2163" s="57">
        <f>MIN(F2163,H2163,(1-EXP(-SetUp!$B$52*H2163/SetUp!$B$56))*F2163)</f>
        <v>0</v>
      </c>
      <c r="K2163" s="57">
        <f t="shared" si="656"/>
        <v>0</v>
      </c>
      <c r="L2163" s="57">
        <f>IF(I2163&lt;=0,0,MIN(SetUp!$B$50*I2163^SetUp!$B$55,I2163))</f>
        <v>1.3318060604629665E-3</v>
      </c>
      <c r="M2163" s="57">
        <f t="shared" si="657"/>
        <v>0.19277773441495846</v>
      </c>
      <c r="N2163" s="57">
        <f>IF(SetUp!$B$62=0,X2163,(B2163-E2163)*(1-(H2163/SetUp!$B$66/SetUp!$B$56)))</f>
        <v>0</v>
      </c>
      <c r="O2163" s="57">
        <f>K2163*SetUp!$B$65</f>
        <v>0</v>
      </c>
      <c r="P2163" s="57">
        <f>MIN(SetUp!$B$54*L2163^SetUp!$B$51,L2163)</f>
        <v>7.6503726859605836E-4</v>
      </c>
      <c r="Q2163" s="57">
        <f t="shared" si="658"/>
        <v>0</v>
      </c>
      <c r="R2163" s="57">
        <f>IF((H2163+N2163-O2163)&gt;SetUp!$B$56,T2162+H2163+N2163-O2163-SetUp!$B$56,T2162)</f>
        <v>0</v>
      </c>
      <c r="S2163" s="57">
        <f>R2163*SetUp!$B$65</f>
        <v>0</v>
      </c>
      <c r="T2163" s="57">
        <f>IF((R2163-S2163)&lt;SetUp!$B$53,R2163-S2163,SetUp!$B$53)</f>
        <v>0</v>
      </c>
      <c r="U2163" s="57">
        <f t="shared" si="659"/>
        <v>0.19277773441495846</v>
      </c>
      <c r="V2163" s="57">
        <f>(L2163-P2163)/1000*SetUp!$B$13*1000000/SetUp!$B$48</f>
        <v>3.2236495684628892E-2</v>
      </c>
      <c r="W2163" s="57">
        <f t="shared" si="670"/>
        <v>-4.7921736023859296E-17</v>
      </c>
      <c r="X2163" s="57">
        <f>MAX((SetUp!$B$56*(1-($H2163/SetUp!$B$56)^2)*TANH(($B2163-$D2163)/SetUp!$B$56))/(1+$H2163/SetUp!$B$56*TANH(($B2163-$D2163)/SetUp!$B$56)),0)</f>
        <v>0</v>
      </c>
      <c r="AP2163" s="64">
        <v>29773</v>
      </c>
      <c r="AQ2163" s="55">
        <v>7</v>
      </c>
      <c r="AR2163" s="55">
        <v>188</v>
      </c>
      <c r="AS2163" s="66">
        <f t="shared" si="660"/>
        <v>3.5000000000000003E-2</v>
      </c>
      <c r="AT2163" s="66">
        <f t="shared" si="661"/>
        <v>0.21262636523878245</v>
      </c>
      <c r="AU2163" s="55" t="str">
        <f>IF(OR($AP2163&lt;SetUp!$B$97,$AP2163&gt;SetUp!$B$98),"Não","Sim")</f>
        <v>Não</v>
      </c>
      <c r="AV2163" s="68">
        <f t="shared" si="662"/>
        <v>0.18708286933869708</v>
      </c>
      <c r="AW2163" s="68">
        <f t="shared" si="663"/>
        <v>0.46111426483983603</v>
      </c>
      <c r="AX2163" s="68">
        <f t="shared" si="664"/>
        <v>-1.4559319556497243</v>
      </c>
      <c r="AY2163" s="68">
        <f t="shared" si="665"/>
        <v>-0.67238288483726438</v>
      </c>
      <c r="AZ2163" s="68">
        <f t="shared" si="666"/>
        <v>0.17762636523878245</v>
      </c>
      <c r="BA2163" s="68">
        <f t="shared" si="667"/>
        <v>0.27403139550113897</v>
      </c>
      <c r="BB2163" s="68">
        <f t="shared" si="668"/>
        <v>0.78354907081245995</v>
      </c>
    </row>
    <row r="2164" spans="1:54" x14ac:dyDescent="0.3">
      <c r="A2164" s="64">
        <v>28826</v>
      </c>
      <c r="B2164" s="57">
        <v>2.3929999999999998</v>
      </c>
      <c r="C2164" s="57"/>
      <c r="D2164" s="57">
        <v>5.4390000000000001</v>
      </c>
      <c r="E2164" s="57">
        <f t="shared" si="653"/>
        <v>2.3929999999999998</v>
      </c>
      <c r="F2164" s="57">
        <f t="shared" si="654"/>
        <v>3.0460000000000003</v>
      </c>
      <c r="G2164" s="57">
        <f t="shared" si="655"/>
        <v>0</v>
      </c>
      <c r="H2164" s="57">
        <f>IF(Q2163&gt;SetUp!$B$56,SetUp!$B$56,Q2163)</f>
        <v>0</v>
      </c>
      <c r="I2164" s="57">
        <f t="shared" si="669"/>
        <v>0.19277773441495846</v>
      </c>
      <c r="J2164" s="57">
        <f>MIN(F2164,H2164,(1-EXP(-SetUp!$B$52*H2164/SetUp!$B$56))*F2164)</f>
        <v>0</v>
      </c>
      <c r="K2164" s="57">
        <f t="shared" si="656"/>
        <v>0</v>
      </c>
      <c r="L2164" s="57">
        <f>IF(I2164&lt;=0,0,MIN(SetUp!$B$50*I2164^SetUp!$B$55,I2164))</f>
        <v>1.3166114805748539E-3</v>
      </c>
      <c r="M2164" s="57">
        <f t="shared" si="657"/>
        <v>0.19146112293438361</v>
      </c>
      <c r="N2164" s="57">
        <f>IF(SetUp!$B$62=0,X2164,(B2164-E2164)*(1-(H2164/SetUp!$B$66/SetUp!$B$56)))</f>
        <v>0</v>
      </c>
      <c r="O2164" s="57">
        <f>K2164*SetUp!$B$65</f>
        <v>0</v>
      </c>
      <c r="P2164" s="57">
        <f>MIN(SetUp!$B$54*L2164^SetUp!$B$51,L2164)</f>
        <v>7.5645660527911694E-4</v>
      </c>
      <c r="Q2164" s="57">
        <f t="shared" si="658"/>
        <v>0</v>
      </c>
      <c r="R2164" s="57">
        <f>IF((H2164+N2164-O2164)&gt;SetUp!$B$56,T2163+H2164+N2164-O2164-SetUp!$B$56,T2163)</f>
        <v>0</v>
      </c>
      <c r="S2164" s="57">
        <f>R2164*SetUp!$B$65</f>
        <v>0</v>
      </c>
      <c r="T2164" s="57">
        <f>IF((R2164-S2164)&lt;SetUp!$B$53,R2164-S2164,SetUp!$B$53)</f>
        <v>0</v>
      </c>
      <c r="U2164" s="57">
        <f t="shared" si="659"/>
        <v>0.19146112293438361</v>
      </c>
      <c r="V2164" s="57">
        <f>(L2164-P2164)/1000*SetUp!$B$13*1000000/SetUp!$B$48</f>
        <v>3.1860311434429169E-2</v>
      </c>
      <c r="W2164" s="57">
        <f t="shared" si="670"/>
        <v>1.3964523981613297E-16</v>
      </c>
      <c r="X2164" s="57">
        <f>MAX((SetUp!$B$56*(1-($H2164/SetUp!$B$56)^2)*TANH(($B2164-$D2164)/SetUp!$B$56))/(1+$H2164/SetUp!$B$56*TANH(($B2164-$D2164)/SetUp!$B$56)),0)</f>
        <v>0</v>
      </c>
      <c r="AP2164" s="64">
        <v>29774</v>
      </c>
      <c r="AQ2164" s="55">
        <v>7</v>
      </c>
      <c r="AR2164" s="55">
        <v>189</v>
      </c>
      <c r="AS2164" s="66">
        <f t="shared" si="660"/>
        <v>3.5000000000000003E-2</v>
      </c>
      <c r="AT2164" s="66">
        <f t="shared" si="661"/>
        <v>0.20745681017598527</v>
      </c>
      <c r="AU2164" s="55" t="str">
        <f>IF(OR($AP2164&lt;SetUp!$B$97,$AP2164&gt;SetUp!$B$98),"Não","Sim")</f>
        <v>Não</v>
      </c>
      <c r="AV2164" s="68">
        <f t="shared" si="662"/>
        <v>0.18708286933869708</v>
      </c>
      <c r="AW2164" s="68">
        <f t="shared" si="663"/>
        <v>0.45547426949937059</v>
      </c>
      <c r="AX2164" s="68">
        <f t="shared" si="664"/>
        <v>-1.4559319556497243</v>
      </c>
      <c r="AY2164" s="68">
        <f t="shared" si="665"/>
        <v>-0.68307230403430541</v>
      </c>
      <c r="AZ2164" s="68">
        <f t="shared" si="666"/>
        <v>0.17245681017598527</v>
      </c>
      <c r="BA2164" s="68">
        <f t="shared" si="667"/>
        <v>0.26839140016067353</v>
      </c>
      <c r="BB2164" s="68">
        <f t="shared" si="668"/>
        <v>0.77285965161541892</v>
      </c>
    </row>
    <row r="2165" spans="1:54" x14ac:dyDescent="0.3">
      <c r="A2165" s="64">
        <v>28827</v>
      </c>
      <c r="B2165" s="57">
        <v>0.42599999999999999</v>
      </c>
      <c r="C2165" s="57"/>
      <c r="D2165" s="57">
        <v>5.4390000000000001</v>
      </c>
      <c r="E2165" s="57">
        <f t="shared" si="653"/>
        <v>0.42599999999999999</v>
      </c>
      <c r="F2165" s="57">
        <f t="shared" si="654"/>
        <v>5.0129999999999999</v>
      </c>
      <c r="G2165" s="57">
        <f t="shared" si="655"/>
        <v>0</v>
      </c>
      <c r="H2165" s="57">
        <f>IF(Q2164&gt;SetUp!$B$56,SetUp!$B$56,Q2164)</f>
        <v>0</v>
      </c>
      <c r="I2165" s="57">
        <f t="shared" si="669"/>
        <v>0.19146112293438361</v>
      </c>
      <c r="J2165" s="57">
        <f>MIN(F2165,H2165,(1-EXP(-SetUp!$B$52*H2165/SetUp!$B$56))*F2165)</f>
        <v>0</v>
      </c>
      <c r="K2165" s="57">
        <f t="shared" si="656"/>
        <v>0</v>
      </c>
      <c r="L2165" s="57">
        <f>IF(I2165&lt;=0,0,MIN(SetUp!$B$50*I2165^SetUp!$B$55,I2165))</f>
        <v>1.3016588854538008E-3</v>
      </c>
      <c r="M2165" s="57">
        <f t="shared" si="657"/>
        <v>0.1901594640489298</v>
      </c>
      <c r="N2165" s="57">
        <f>IF(SetUp!$B$62=0,X2165,(B2165-E2165)*(1-(H2165/SetUp!$B$66/SetUp!$B$56)))</f>
        <v>0</v>
      </c>
      <c r="O2165" s="57">
        <f>K2165*SetUp!$B$65</f>
        <v>0</v>
      </c>
      <c r="P2165" s="57">
        <f>MIN(SetUp!$B$54*L2165^SetUp!$B$51,L2165)</f>
        <v>7.48010950585817E-4</v>
      </c>
      <c r="Q2165" s="57">
        <f t="shared" si="658"/>
        <v>0</v>
      </c>
      <c r="R2165" s="57">
        <f>IF((H2165+N2165-O2165)&gt;SetUp!$B$56,T2164+H2165+N2165-O2165-SetUp!$B$56,T2164)</f>
        <v>0</v>
      </c>
      <c r="S2165" s="57">
        <f>R2165*SetUp!$B$65</f>
        <v>0</v>
      </c>
      <c r="T2165" s="57">
        <f>IF((R2165-S2165)&lt;SetUp!$B$53,R2165-S2165,SetUp!$B$53)</f>
        <v>0</v>
      </c>
      <c r="U2165" s="57">
        <f t="shared" si="659"/>
        <v>0.1901594640489298</v>
      </c>
      <c r="V2165" s="57">
        <f>(L2165-P2165)/1000*SetUp!$B$13*1000000/SetUp!$B$48</f>
        <v>3.1490211739404576E-2</v>
      </c>
      <c r="W2165" s="57">
        <f t="shared" si="670"/>
        <v>-3.903127820947816E-18</v>
      </c>
      <c r="X2165" s="57">
        <f>MAX((SetUp!$B$56*(1-($H2165/SetUp!$B$56)^2)*TANH(($B2165-$D2165)/SetUp!$B$56))/(1+$H2165/SetUp!$B$56*TANH(($B2165-$D2165)/SetUp!$B$56)),0)</f>
        <v>0</v>
      </c>
      <c r="AP2165" s="64">
        <v>29775</v>
      </c>
      <c r="AQ2165" s="55">
        <v>7</v>
      </c>
      <c r="AR2165" s="55">
        <v>190</v>
      </c>
      <c r="AS2165" s="66">
        <f t="shared" si="660"/>
        <v>3.5000000000000003E-2</v>
      </c>
      <c r="AT2165" s="66">
        <f t="shared" si="661"/>
        <v>0.20246098900653306</v>
      </c>
      <c r="AU2165" s="55" t="str">
        <f>IF(OR($AP2165&lt;SetUp!$B$97,$AP2165&gt;SetUp!$B$98),"Não","Sim")</f>
        <v>Não</v>
      </c>
      <c r="AV2165" s="68">
        <f t="shared" si="662"/>
        <v>0.18708286933869708</v>
      </c>
      <c r="AW2165" s="68">
        <f t="shared" si="663"/>
        <v>0.44995665236390614</v>
      </c>
      <c r="AX2165" s="68">
        <f t="shared" si="664"/>
        <v>-1.4559319556497243</v>
      </c>
      <c r="AY2165" s="68">
        <f t="shared" si="665"/>
        <v>-0.69365864598680682</v>
      </c>
      <c r="AZ2165" s="68">
        <f t="shared" si="666"/>
        <v>0.16746098900653306</v>
      </c>
      <c r="BA2165" s="68">
        <f t="shared" si="667"/>
        <v>0.26287378302520903</v>
      </c>
      <c r="BB2165" s="68">
        <f t="shared" si="668"/>
        <v>0.76227330966291751</v>
      </c>
    </row>
    <row r="2166" spans="1:54" x14ac:dyDescent="0.3">
      <c r="A2166" s="64">
        <v>28828</v>
      </c>
      <c r="B2166" s="57">
        <v>0.29899999999999999</v>
      </c>
      <c r="C2166" s="57"/>
      <c r="D2166" s="57">
        <v>5.4390000000000001</v>
      </c>
      <c r="E2166" s="57">
        <f t="shared" si="653"/>
        <v>0.29899999999999999</v>
      </c>
      <c r="F2166" s="57">
        <f t="shared" si="654"/>
        <v>5.14</v>
      </c>
      <c r="G2166" s="57">
        <f t="shared" si="655"/>
        <v>0</v>
      </c>
      <c r="H2166" s="57">
        <f>IF(Q2165&gt;SetUp!$B$56,SetUp!$B$56,Q2165)</f>
        <v>0</v>
      </c>
      <c r="I2166" s="57">
        <f t="shared" si="669"/>
        <v>0.1901594640489298</v>
      </c>
      <c r="J2166" s="57">
        <f>MIN(F2166,H2166,(1-EXP(-SetUp!$B$52*H2166/SetUp!$B$56))*F2166)</f>
        <v>0</v>
      </c>
      <c r="K2166" s="57">
        <f t="shared" si="656"/>
        <v>0</v>
      </c>
      <c r="L2166" s="57">
        <f>IF(I2166&lt;=0,0,MIN(SetUp!$B$50*I2166^SetUp!$B$55,I2166))</f>
        <v>1.2869433365194766E-3</v>
      </c>
      <c r="M2166" s="57">
        <f t="shared" si="657"/>
        <v>0.18887252071241034</v>
      </c>
      <c r="N2166" s="57">
        <f>IF(SetUp!$B$62=0,X2166,(B2166-E2166)*(1-(H2166/SetUp!$B$66/SetUp!$B$56)))</f>
        <v>0</v>
      </c>
      <c r="O2166" s="57">
        <f>K2166*SetUp!$B$65</f>
        <v>0</v>
      </c>
      <c r="P2166" s="57">
        <f>MIN(SetUp!$B$54*L2166^SetUp!$B$51,L2166)</f>
        <v>7.3969757486251782E-4</v>
      </c>
      <c r="Q2166" s="57">
        <f t="shared" si="658"/>
        <v>0</v>
      </c>
      <c r="R2166" s="57">
        <f>IF((H2166+N2166-O2166)&gt;SetUp!$B$56,T2165+H2166+N2166-O2166-SetUp!$B$56,T2165)</f>
        <v>0</v>
      </c>
      <c r="S2166" s="57">
        <f>R2166*SetUp!$B$65</f>
        <v>0</v>
      </c>
      <c r="T2166" s="57">
        <f>IF((R2166-S2166)&lt;SetUp!$B$53,R2166-S2166,SetUp!$B$53)</f>
        <v>0</v>
      </c>
      <c r="U2166" s="57">
        <f t="shared" si="659"/>
        <v>0.18887252071241034</v>
      </c>
      <c r="V2166" s="57">
        <f>(L2166-P2166)/1000*SetUp!$B$13*1000000/SetUp!$B$48</f>
        <v>3.1126070960923038E-2</v>
      </c>
      <c r="W2166" s="57">
        <f t="shared" si="670"/>
        <v>1.2793585635328952E-17</v>
      </c>
      <c r="X2166" s="57">
        <f>MAX((SetUp!$B$56*(1-($H2166/SetUp!$B$56)^2)*TANH(($B2166-$D2166)/SetUp!$B$56))/(1+$H2166/SetUp!$B$56*TANH(($B2166-$D2166)/SetUp!$B$56)),0)</f>
        <v>0</v>
      </c>
      <c r="AP2166" s="64">
        <v>29776</v>
      </c>
      <c r="AQ2166" s="55">
        <v>7</v>
      </c>
      <c r="AR2166" s="55">
        <v>191</v>
      </c>
      <c r="AS2166" s="66">
        <f t="shared" si="660"/>
        <v>3.5000000000000003E-2</v>
      </c>
      <c r="AT2166" s="66">
        <f t="shared" si="661"/>
        <v>0.19763147249209001</v>
      </c>
      <c r="AU2166" s="55" t="str">
        <f>IF(OR($AP2166&lt;SetUp!$B$97,$AP2166&gt;SetUp!$B$98),"Não","Sim")</f>
        <v>Não</v>
      </c>
      <c r="AV2166" s="68">
        <f t="shared" si="662"/>
        <v>0.18708286933869708</v>
      </c>
      <c r="AW2166" s="68">
        <f t="shared" si="663"/>
        <v>0.44455761436746305</v>
      </c>
      <c r="AX2166" s="68">
        <f t="shared" si="664"/>
        <v>-1.4559319556497243</v>
      </c>
      <c r="AY2166" s="68">
        <f t="shared" si="665"/>
        <v>-0.70414389354768736</v>
      </c>
      <c r="AZ2166" s="68">
        <f t="shared" si="666"/>
        <v>0.16263147249209001</v>
      </c>
      <c r="BA2166" s="68">
        <f t="shared" si="667"/>
        <v>0.25747474502876599</v>
      </c>
      <c r="BB2166" s="68">
        <f t="shared" si="668"/>
        <v>0.75178806210203697</v>
      </c>
    </row>
    <row r="2167" spans="1:54" x14ac:dyDescent="0.3">
      <c r="A2167" s="64">
        <v>28829</v>
      </c>
      <c r="B2167" s="57">
        <v>0.77700000000000002</v>
      </c>
      <c r="C2167" s="57"/>
      <c r="D2167" s="57">
        <v>5.4390000000000001</v>
      </c>
      <c r="E2167" s="57">
        <f t="shared" si="653"/>
        <v>0.77700000000000002</v>
      </c>
      <c r="F2167" s="57">
        <f t="shared" si="654"/>
        <v>4.6619999999999999</v>
      </c>
      <c r="G2167" s="57">
        <f t="shared" si="655"/>
        <v>0</v>
      </c>
      <c r="H2167" s="57">
        <f>IF(Q2166&gt;SetUp!$B$56,SetUp!$B$56,Q2166)</f>
        <v>0</v>
      </c>
      <c r="I2167" s="57">
        <f t="shared" si="669"/>
        <v>0.18887252071241034</v>
      </c>
      <c r="J2167" s="57">
        <f>MIN(F2167,H2167,(1-EXP(-SetUp!$B$52*H2167/SetUp!$B$56))*F2167)</f>
        <v>0</v>
      </c>
      <c r="K2167" s="57">
        <f t="shared" si="656"/>
        <v>0</v>
      </c>
      <c r="L2167" s="57">
        <f>IF(I2167&lt;=0,0,MIN(SetUp!$B$50*I2167^SetUp!$B$55,I2167))</f>
        <v>1.272460017947286E-3</v>
      </c>
      <c r="M2167" s="57">
        <f t="shared" si="657"/>
        <v>0.18760006069446306</v>
      </c>
      <c r="N2167" s="57">
        <f>IF(SetUp!$B$62=0,X2167,(B2167-E2167)*(1-(H2167/SetUp!$B$66/SetUp!$B$56)))</f>
        <v>0</v>
      </c>
      <c r="O2167" s="57">
        <f>K2167*SetUp!$B$65</f>
        <v>0</v>
      </c>
      <c r="P2167" s="57">
        <f>MIN(SetUp!$B$54*L2167^SetUp!$B$51,L2167)</f>
        <v>7.3151381578970319E-4</v>
      </c>
      <c r="Q2167" s="57">
        <f t="shared" si="658"/>
        <v>0</v>
      </c>
      <c r="R2167" s="57">
        <f>IF((H2167+N2167-O2167)&gt;SetUp!$B$56,T2166+H2167+N2167-O2167-SetUp!$B$56,T2166)</f>
        <v>0</v>
      </c>
      <c r="S2167" s="57">
        <f>R2167*SetUp!$B$65</f>
        <v>0</v>
      </c>
      <c r="T2167" s="57">
        <f>IF((R2167-S2167)&lt;SetUp!$B$53,R2167-S2167,SetUp!$B$53)</f>
        <v>0</v>
      </c>
      <c r="U2167" s="57">
        <f t="shared" si="659"/>
        <v>0.18760006069446306</v>
      </c>
      <c r="V2167" s="57">
        <f>(L2167-P2167)/1000*SetUp!$B$13*1000000/SetUp!$B$48</f>
        <v>3.0767766612605316E-2</v>
      </c>
      <c r="W2167" s="57">
        <f t="shared" si="670"/>
        <v>-5.5077470362263625E-17</v>
      </c>
      <c r="X2167" s="57">
        <f>MAX((SetUp!$B$56*(1-($H2167/SetUp!$B$56)^2)*TANH(($B2167-$D2167)/SetUp!$B$56))/(1+$H2167/SetUp!$B$56*TANH(($B2167-$D2167)/SetUp!$B$56)),0)</f>
        <v>0</v>
      </c>
      <c r="AP2167" s="64">
        <v>29777</v>
      </c>
      <c r="AQ2167" s="55">
        <v>7</v>
      </c>
      <c r="AR2167" s="55">
        <v>192</v>
      </c>
      <c r="AS2167" s="66">
        <f t="shared" si="660"/>
        <v>3.5000000000000003E-2</v>
      </c>
      <c r="AT2167" s="66">
        <f t="shared" si="661"/>
        <v>0.19296121601726171</v>
      </c>
      <c r="AU2167" s="55" t="str">
        <f>IF(OR($AP2167&lt;SetUp!$B$97,$AP2167&gt;SetUp!$B$98),"Não","Sim")</f>
        <v>Não</v>
      </c>
      <c r="AV2167" s="68">
        <f t="shared" si="662"/>
        <v>0.18708286933869708</v>
      </c>
      <c r="AW2167" s="68">
        <f t="shared" si="663"/>
        <v>0.43927350935067971</v>
      </c>
      <c r="AX2167" s="68">
        <f t="shared" si="664"/>
        <v>-1.4559319556497243</v>
      </c>
      <c r="AY2167" s="68">
        <f t="shared" si="665"/>
        <v>-0.71452997266223428</v>
      </c>
      <c r="AZ2167" s="68">
        <f t="shared" si="666"/>
        <v>0.15796121601726171</v>
      </c>
      <c r="BA2167" s="68">
        <f t="shared" si="667"/>
        <v>0.25219064001198266</v>
      </c>
      <c r="BB2167" s="68">
        <f t="shared" si="668"/>
        <v>0.74140198298749005</v>
      </c>
    </row>
    <row r="2168" spans="1:54" x14ac:dyDescent="0.3">
      <c r="A2168" s="64">
        <v>28830</v>
      </c>
      <c r="B2168" s="57">
        <v>2.1469999999999998</v>
      </c>
      <c r="C2168" s="57"/>
      <c r="D2168" s="57">
        <v>5.4390000000000001</v>
      </c>
      <c r="E2168" s="57">
        <f t="shared" si="653"/>
        <v>2.1469999999999998</v>
      </c>
      <c r="F2168" s="57">
        <f t="shared" si="654"/>
        <v>3.2920000000000003</v>
      </c>
      <c r="G2168" s="57">
        <f t="shared" si="655"/>
        <v>0</v>
      </c>
      <c r="H2168" s="57">
        <f>IF(Q2167&gt;SetUp!$B$56,SetUp!$B$56,Q2167)</f>
        <v>0</v>
      </c>
      <c r="I2168" s="57">
        <f t="shared" si="669"/>
        <v>0.18760006069446306</v>
      </c>
      <c r="J2168" s="57">
        <f>MIN(F2168,H2168,(1-EXP(-SetUp!$B$52*H2168/SetUp!$B$56))*F2168)</f>
        <v>0</v>
      </c>
      <c r="K2168" s="57">
        <f t="shared" si="656"/>
        <v>0</v>
      </c>
      <c r="L2168" s="57">
        <f>IF(I2168&lt;=0,0,MIN(SetUp!$B$50*I2168^SetUp!$B$55,I2168))</f>
        <v>1.258204233075476E-3</v>
      </c>
      <c r="M2168" s="57">
        <f t="shared" si="657"/>
        <v>0.18634185646138757</v>
      </c>
      <c r="N2168" s="57">
        <f>IF(SetUp!$B$62=0,X2168,(B2168-E2168)*(1-(H2168/SetUp!$B$66/SetUp!$B$56)))</f>
        <v>0</v>
      </c>
      <c r="O2168" s="57">
        <f>K2168*SetUp!$B$65</f>
        <v>0</v>
      </c>
      <c r="P2168" s="57">
        <f>MIN(SetUp!$B$54*L2168^SetUp!$B$51,L2168)</f>
        <v>7.2345707642381871E-4</v>
      </c>
      <c r="Q2168" s="57">
        <f t="shared" si="658"/>
        <v>0</v>
      </c>
      <c r="R2168" s="57">
        <f>IF((H2168+N2168-O2168)&gt;SetUp!$B$56,T2167+H2168+N2168-O2168-SetUp!$B$56,T2167)</f>
        <v>0</v>
      </c>
      <c r="S2168" s="57">
        <f>R2168*SetUp!$B$65</f>
        <v>0</v>
      </c>
      <c r="T2168" s="57">
        <f>IF((R2168-S2168)&lt;SetUp!$B$53,R2168-S2168,SetUp!$B$53)</f>
        <v>0</v>
      </c>
      <c r="U2168" s="57">
        <f t="shared" si="659"/>
        <v>0.18634185646138757</v>
      </c>
      <c r="V2168" s="57">
        <f>(L2168-P2168)/1000*SetUp!$B$13*1000000/SetUp!$B$48</f>
        <v>3.0415179267345285E-2</v>
      </c>
      <c r="W2168" s="57">
        <f t="shared" si="670"/>
        <v>1.5417354892743873E-16</v>
      </c>
      <c r="X2168" s="57">
        <f>MAX((SetUp!$B$56*(1-($H2168/SetUp!$B$56)^2)*TANH(($B2168-$D2168)/SetUp!$B$56))/(1+$H2168/SetUp!$B$56*TANH(($B2168-$D2168)/SetUp!$B$56)),0)</f>
        <v>0</v>
      </c>
      <c r="AP2168" s="64">
        <v>29778</v>
      </c>
      <c r="AQ2168" s="55">
        <v>7</v>
      </c>
      <c r="AR2168" s="55">
        <v>193</v>
      </c>
      <c r="AS2168" s="66">
        <f t="shared" si="660"/>
        <v>3.5000000000000003E-2</v>
      </c>
      <c r="AT2168" s="66">
        <f t="shared" si="661"/>
        <v>0.1884435362686982</v>
      </c>
      <c r="AU2168" s="55" t="str">
        <f>IF(OR($AP2168&lt;SetUp!$B$97,$AP2168&gt;SetUp!$B$98),"Não","Sim")</f>
        <v>Não</v>
      </c>
      <c r="AV2168" s="68">
        <f t="shared" si="662"/>
        <v>0.18708286933869708</v>
      </c>
      <c r="AW2168" s="68">
        <f t="shared" si="663"/>
        <v>0.43410083652153703</v>
      </c>
      <c r="AX2168" s="68">
        <f t="shared" si="664"/>
        <v>-1.4559319556497243</v>
      </c>
      <c r="AY2168" s="68">
        <f t="shared" si="665"/>
        <v>-0.72481875453159594</v>
      </c>
      <c r="AZ2168" s="68">
        <f t="shared" si="666"/>
        <v>0.15344353626869819</v>
      </c>
      <c r="BA2168" s="68">
        <f t="shared" si="667"/>
        <v>0.24701796718283994</v>
      </c>
      <c r="BB2168" s="68">
        <f t="shared" si="668"/>
        <v>0.73111320111812839</v>
      </c>
    </row>
    <row r="2169" spans="1:54" x14ac:dyDescent="0.3">
      <c r="A2169" s="64">
        <v>28831</v>
      </c>
      <c r="B2169" s="57">
        <v>9.9000000000000005E-2</v>
      </c>
      <c r="C2169" s="57"/>
      <c r="D2169" s="57">
        <v>5.4390000000000001</v>
      </c>
      <c r="E2169" s="57">
        <f t="shared" si="653"/>
        <v>9.9000000000000005E-2</v>
      </c>
      <c r="F2169" s="57">
        <f t="shared" si="654"/>
        <v>5.34</v>
      </c>
      <c r="G2169" s="57">
        <f t="shared" si="655"/>
        <v>0</v>
      </c>
      <c r="H2169" s="57">
        <f>IF(Q2168&gt;SetUp!$B$56,SetUp!$B$56,Q2168)</f>
        <v>0</v>
      </c>
      <c r="I2169" s="57">
        <f t="shared" si="669"/>
        <v>0.18634185646138757</v>
      </c>
      <c r="J2169" s="57">
        <f>MIN(F2169,H2169,(1-EXP(-SetUp!$B$52*H2169/SetUp!$B$56))*F2169)</f>
        <v>0</v>
      </c>
      <c r="K2169" s="57">
        <f t="shared" si="656"/>
        <v>0</v>
      </c>
      <c r="L2169" s="57">
        <f>IF(I2169&lt;=0,0,MIN(SetUp!$B$50*I2169^SetUp!$B$55,I2169))</f>
        <v>1.2441714009331251E-3</v>
      </c>
      <c r="M2169" s="57">
        <f t="shared" si="657"/>
        <v>0.18509768506045443</v>
      </c>
      <c r="N2169" s="57">
        <f>IF(SetUp!$B$62=0,X2169,(B2169-E2169)*(1-(H2169/SetUp!$B$66/SetUp!$B$56)))</f>
        <v>0</v>
      </c>
      <c r="O2169" s="57">
        <f>K2169*SetUp!$B$65</f>
        <v>0</v>
      </c>
      <c r="P2169" s="57">
        <f>MIN(SetUp!$B$54*L2169^SetUp!$B$51,L2169)</f>
        <v>7.1552482330462981E-4</v>
      </c>
      <c r="Q2169" s="57">
        <f t="shared" si="658"/>
        <v>0</v>
      </c>
      <c r="R2169" s="57">
        <f>IF((H2169+N2169-O2169)&gt;SetUp!$B$56,T2168+H2169+N2169-O2169-SetUp!$B$56,T2168)</f>
        <v>0</v>
      </c>
      <c r="S2169" s="57">
        <f>R2169*SetUp!$B$65</f>
        <v>0</v>
      </c>
      <c r="T2169" s="57">
        <f>IF((R2169-S2169)&lt;SetUp!$B$53,R2169-S2169,SetUp!$B$53)</f>
        <v>0</v>
      </c>
      <c r="U2169" s="57">
        <f t="shared" si="659"/>
        <v>0.18509768506045443</v>
      </c>
      <c r="V2169" s="57">
        <f>(L2169-P2169)/1000*SetUp!$B$13*1000000/SetUp!$B$48</f>
        <v>3.0068192467479139E-2</v>
      </c>
      <c r="W2169" s="57">
        <f t="shared" si="670"/>
        <v>-1.1058862159352145E-17</v>
      </c>
      <c r="X2169" s="57">
        <f>MAX((SetUp!$B$56*(1-($H2169/SetUp!$B$56)^2)*TANH(($B2169-$D2169)/SetUp!$B$56))/(1+$H2169/SetUp!$B$56*TANH(($B2169-$D2169)/SetUp!$B$56)),0)</f>
        <v>0</v>
      </c>
      <c r="AP2169" s="64">
        <v>29779</v>
      </c>
      <c r="AQ2169" s="55">
        <v>7</v>
      </c>
      <c r="AR2169" s="55">
        <v>194</v>
      </c>
      <c r="AS2169" s="66">
        <f t="shared" si="660"/>
        <v>0.03</v>
      </c>
      <c r="AT2169" s="66">
        <f t="shared" si="661"/>
        <v>0.18407208953143436</v>
      </c>
      <c r="AU2169" s="55" t="str">
        <f>IF(OR($AP2169&lt;SetUp!$B$97,$AP2169&gt;SetUp!$B$98),"Não","Sim")</f>
        <v>Não</v>
      </c>
      <c r="AV2169" s="68">
        <f t="shared" si="662"/>
        <v>0.17320508075688773</v>
      </c>
      <c r="AW2169" s="68">
        <f t="shared" si="663"/>
        <v>0.42903623335498642</v>
      </c>
      <c r="AX2169" s="68">
        <f t="shared" si="664"/>
        <v>-1.5228787452803376</v>
      </c>
      <c r="AY2169" s="68">
        <f t="shared" si="665"/>
        <v>-0.73501205767418987</v>
      </c>
      <c r="AZ2169" s="68">
        <f t="shared" si="666"/>
        <v>0.15407208953143436</v>
      </c>
      <c r="BA2169" s="68">
        <f t="shared" si="667"/>
        <v>0.25583115259809869</v>
      </c>
      <c r="BB2169" s="68">
        <f t="shared" si="668"/>
        <v>0.78786668760614775</v>
      </c>
    </row>
    <row r="2170" spans="1:54" x14ac:dyDescent="0.3">
      <c r="A2170" s="64">
        <v>28832</v>
      </c>
      <c r="B2170" s="57">
        <v>0.27</v>
      </c>
      <c r="C2170" s="57"/>
      <c r="D2170" s="57">
        <v>5.4390000000000001</v>
      </c>
      <c r="E2170" s="57">
        <f t="shared" si="653"/>
        <v>0.27</v>
      </c>
      <c r="F2170" s="57">
        <f t="shared" si="654"/>
        <v>5.1690000000000005</v>
      </c>
      <c r="G2170" s="57">
        <f t="shared" si="655"/>
        <v>0</v>
      </c>
      <c r="H2170" s="57">
        <f>IF(Q2169&gt;SetUp!$B$56,SetUp!$B$56,Q2169)</f>
        <v>0</v>
      </c>
      <c r="I2170" s="57">
        <f t="shared" si="669"/>
        <v>0.18509768506045443</v>
      </c>
      <c r="J2170" s="57">
        <f>MIN(F2170,H2170,(1-EXP(-SetUp!$B$52*H2170/SetUp!$B$56))*F2170)</f>
        <v>0</v>
      </c>
      <c r="K2170" s="57">
        <f t="shared" si="656"/>
        <v>0</v>
      </c>
      <c r="L2170" s="57">
        <f>IF(I2170&lt;=0,0,MIN(SetUp!$B$50*I2170^SetUp!$B$55,I2170))</f>
        <v>1.2303570528844287E-3</v>
      </c>
      <c r="M2170" s="57">
        <f t="shared" si="657"/>
        <v>0.18386732800757</v>
      </c>
      <c r="N2170" s="57">
        <f>IF(SetUp!$B$62=0,X2170,(B2170-E2170)*(1-(H2170/SetUp!$B$66/SetUp!$B$56)))</f>
        <v>0</v>
      </c>
      <c r="O2170" s="57">
        <f>K2170*SetUp!$B$65</f>
        <v>0</v>
      </c>
      <c r="P2170" s="57">
        <f>MIN(SetUp!$B$54*L2170^SetUp!$B$51,L2170)</f>
        <v>7.07714584625623E-4</v>
      </c>
      <c r="Q2170" s="57">
        <f t="shared" si="658"/>
        <v>0</v>
      </c>
      <c r="R2170" s="57">
        <f>IF((H2170+N2170-O2170)&gt;SetUp!$B$56,T2169+H2170+N2170-O2170-SetUp!$B$56,T2169)</f>
        <v>0</v>
      </c>
      <c r="S2170" s="57">
        <f>R2170*SetUp!$B$65</f>
        <v>0</v>
      </c>
      <c r="T2170" s="57">
        <f>IF((R2170-S2170)&lt;SetUp!$B$53,R2170-S2170,SetUp!$B$53)</f>
        <v>0</v>
      </c>
      <c r="U2170" s="57">
        <f t="shared" si="659"/>
        <v>0.18386732800757</v>
      </c>
      <c r="V2170" s="57">
        <f>(L2170-P2170)/1000*SetUp!$B$13*1000000/SetUp!$B$48</f>
        <v>2.9726692637983432E-2</v>
      </c>
      <c r="W2170" s="57">
        <f t="shared" si="670"/>
        <v>-5.6378512969246231E-18</v>
      </c>
      <c r="X2170" s="57">
        <f>MAX((SetUp!$B$56*(1-($H2170/SetUp!$B$56)^2)*TANH(($B2170-$D2170)/SetUp!$B$56))/(1+$H2170/SetUp!$B$56*TANH(($B2170-$D2170)/SetUp!$B$56)),0)</f>
        <v>0</v>
      </c>
      <c r="AP2170" s="64">
        <v>29780</v>
      </c>
      <c r="AQ2170" s="55">
        <v>7</v>
      </c>
      <c r="AR2170" s="55">
        <v>195</v>
      </c>
      <c r="AS2170" s="66">
        <f t="shared" si="660"/>
        <v>0.03</v>
      </c>
      <c r="AT2170" s="66">
        <f t="shared" si="661"/>
        <v>0.17984085147645912</v>
      </c>
      <c r="AU2170" s="55" t="str">
        <f>IF(OR($AP2170&lt;SetUp!$B$97,$AP2170&gt;SetUp!$B$98),"Não","Sim")</f>
        <v>Não</v>
      </c>
      <c r="AV2170" s="68">
        <f t="shared" si="662"/>
        <v>0.17320508075688773</v>
      </c>
      <c r="AW2170" s="68">
        <f t="shared" si="663"/>
        <v>0.42407646890208273</v>
      </c>
      <c r="AX2170" s="68">
        <f t="shared" si="664"/>
        <v>-1.5228787452803376</v>
      </c>
      <c r="AY2170" s="68">
        <f t="shared" si="665"/>
        <v>-0.74511164989076906</v>
      </c>
      <c r="AZ2170" s="68">
        <f t="shared" si="666"/>
        <v>0.14984085147645912</v>
      </c>
      <c r="BA2170" s="68">
        <f t="shared" si="667"/>
        <v>0.250871388145195</v>
      </c>
      <c r="BB2170" s="68">
        <f t="shared" si="668"/>
        <v>0.77776709538956856</v>
      </c>
    </row>
    <row r="2171" spans="1:54" x14ac:dyDescent="0.3">
      <c r="A2171" s="64">
        <v>28833</v>
      </c>
      <c r="B2171" s="57">
        <v>0.113</v>
      </c>
      <c r="C2171" s="57"/>
      <c r="D2171" s="57">
        <v>5.4390000000000001</v>
      </c>
      <c r="E2171" s="57">
        <f t="shared" si="653"/>
        <v>0.113</v>
      </c>
      <c r="F2171" s="57">
        <f t="shared" si="654"/>
        <v>5.3259999999999996</v>
      </c>
      <c r="G2171" s="57">
        <f t="shared" si="655"/>
        <v>0</v>
      </c>
      <c r="H2171" s="57">
        <f>IF(Q2170&gt;SetUp!$B$56,SetUp!$B$56,Q2170)</f>
        <v>0</v>
      </c>
      <c r="I2171" s="57">
        <f t="shared" si="669"/>
        <v>0.18386732800757</v>
      </c>
      <c r="J2171" s="57">
        <f>MIN(F2171,H2171,(1-EXP(-SetUp!$B$52*H2171/SetUp!$B$56))*F2171)</f>
        <v>0</v>
      </c>
      <c r="K2171" s="57">
        <f t="shared" si="656"/>
        <v>0</v>
      </c>
      <c r="L2171" s="57">
        <f>IF(I2171&lt;=0,0,MIN(SetUp!$B$50*I2171^SetUp!$B$55,I2171))</f>
        <v>1.2167568293848653E-3</v>
      </c>
      <c r="M2171" s="57">
        <f t="shared" si="657"/>
        <v>0.18265057117818514</v>
      </c>
      <c r="N2171" s="57">
        <f>IF(SetUp!$B$62=0,X2171,(B2171-E2171)*(1-(H2171/SetUp!$B$66/SetUp!$B$56)))</f>
        <v>0</v>
      </c>
      <c r="O2171" s="57">
        <f>K2171*SetUp!$B$65</f>
        <v>0</v>
      </c>
      <c r="P2171" s="57">
        <f>MIN(SetUp!$B$54*L2171^SetUp!$B$51,L2171)</f>
        <v>7.0002394846507051E-4</v>
      </c>
      <c r="Q2171" s="57">
        <f t="shared" si="658"/>
        <v>0</v>
      </c>
      <c r="R2171" s="57">
        <f>IF((H2171+N2171-O2171)&gt;SetUp!$B$56,T2170+H2171+N2171-O2171-SetUp!$B$56,T2170)</f>
        <v>0</v>
      </c>
      <c r="S2171" s="57">
        <f>R2171*SetUp!$B$65</f>
        <v>0</v>
      </c>
      <c r="T2171" s="57">
        <f>IF((R2171-S2171)&lt;SetUp!$B$53,R2171-S2171,SetUp!$B$53)</f>
        <v>0</v>
      </c>
      <c r="U2171" s="57">
        <f t="shared" si="659"/>
        <v>0.18265057117818514</v>
      </c>
      <c r="V2171" s="57">
        <f>(L2171-P2171)/1000*SetUp!$B$13*1000000/SetUp!$B$48</f>
        <v>2.9390569002586266E-2</v>
      </c>
      <c r="W2171" s="57">
        <f t="shared" si="670"/>
        <v>1.3444106938820255E-17</v>
      </c>
      <c r="X2171" s="57">
        <f>MAX((SetUp!$B$56*(1-($H2171/SetUp!$B$56)^2)*TANH(($B2171-$D2171)/SetUp!$B$56))/(1+$H2171/SetUp!$B$56*TANH(($B2171-$D2171)/SetUp!$B$56)),0)</f>
        <v>0</v>
      </c>
      <c r="AP2171" s="64">
        <v>29781</v>
      </c>
      <c r="AQ2171" s="55">
        <v>7</v>
      </c>
      <c r="AR2171" s="55">
        <v>196</v>
      </c>
      <c r="AS2171" s="66">
        <f t="shared" si="660"/>
        <v>0.03</v>
      </c>
      <c r="AT2171" s="66">
        <f t="shared" si="661"/>
        <v>0.17574409832438836</v>
      </c>
      <c r="AU2171" s="55" t="str">
        <f>IF(OR($AP2171&lt;SetUp!$B$97,$AP2171&gt;SetUp!$B$98),"Não","Sim")</f>
        <v>Não</v>
      </c>
      <c r="AV2171" s="68">
        <f t="shared" si="662"/>
        <v>0.17320508075688773</v>
      </c>
      <c r="AW2171" s="68">
        <f t="shared" si="663"/>
        <v>0.41921843748144993</v>
      </c>
      <c r="AX2171" s="68">
        <f t="shared" si="664"/>
        <v>-1.5228787452803376</v>
      </c>
      <c r="AY2171" s="68">
        <f t="shared" si="665"/>
        <v>-0.75511925013850467</v>
      </c>
      <c r="AZ2171" s="68">
        <f t="shared" si="666"/>
        <v>0.14574409832438837</v>
      </c>
      <c r="BA2171" s="68">
        <f t="shared" si="667"/>
        <v>0.2460133567245622</v>
      </c>
      <c r="BB2171" s="68">
        <f t="shared" si="668"/>
        <v>0.76775949514183295</v>
      </c>
    </row>
    <row r="2172" spans="1:54" x14ac:dyDescent="0.3">
      <c r="A2172" s="64">
        <v>28834</v>
      </c>
      <c r="B2172" s="57">
        <v>0.35899999999999999</v>
      </c>
      <c r="C2172" s="57"/>
      <c r="D2172" s="57">
        <v>5.4390000000000001</v>
      </c>
      <c r="E2172" s="57">
        <f t="shared" si="653"/>
        <v>0.35899999999999999</v>
      </c>
      <c r="F2172" s="57">
        <f t="shared" si="654"/>
        <v>5.08</v>
      </c>
      <c r="G2172" s="57">
        <f t="shared" si="655"/>
        <v>0</v>
      </c>
      <c r="H2172" s="57">
        <f>IF(Q2171&gt;SetUp!$B$56,SetUp!$B$56,Q2171)</f>
        <v>0</v>
      </c>
      <c r="I2172" s="57">
        <f t="shared" si="669"/>
        <v>0.18265057117818514</v>
      </c>
      <c r="J2172" s="57">
        <f>MIN(F2172,H2172,(1-EXP(-SetUp!$B$52*H2172/SetUp!$B$56))*F2172)</f>
        <v>0</v>
      </c>
      <c r="K2172" s="57">
        <f t="shared" si="656"/>
        <v>0</v>
      </c>
      <c r="L2172" s="57">
        <f>IF(I2172&lt;=0,0,MIN(SetUp!$B$50*I2172^SetUp!$B$55,I2172))</f>
        <v>1.2033664768450573E-3</v>
      </c>
      <c r="M2172" s="57">
        <f t="shared" si="657"/>
        <v>0.1814472047013401</v>
      </c>
      <c r="N2172" s="57">
        <f>IF(SetUp!$B$62=0,X2172,(B2172-E2172)*(1-(H2172/SetUp!$B$66/SetUp!$B$56)))</f>
        <v>0</v>
      </c>
      <c r="O2172" s="57">
        <f>K2172*SetUp!$B$65</f>
        <v>0</v>
      </c>
      <c r="P2172" s="57">
        <f>MIN(SetUp!$B$54*L2172^SetUp!$B$51,L2172)</f>
        <v>6.9245056107549656E-4</v>
      </c>
      <c r="Q2172" s="57">
        <f t="shared" si="658"/>
        <v>0</v>
      </c>
      <c r="R2172" s="57">
        <f>IF((H2172+N2172-O2172)&gt;SetUp!$B$56,T2171+H2172+N2172-O2172-SetUp!$B$56,T2171)</f>
        <v>0</v>
      </c>
      <c r="S2172" s="57">
        <f>R2172*SetUp!$B$65</f>
        <v>0</v>
      </c>
      <c r="T2172" s="57">
        <f>IF((R2172-S2172)&lt;SetUp!$B$53,R2172-S2172,SetUp!$B$53)</f>
        <v>0</v>
      </c>
      <c r="U2172" s="57">
        <f t="shared" si="659"/>
        <v>0.1814472047013401</v>
      </c>
      <c r="V2172" s="57">
        <f>(L2172-P2172)/1000*SetUp!$B$13*1000000/SetUp!$B$48</f>
        <v>2.9059713502682192E-2</v>
      </c>
      <c r="W2172" s="57">
        <f t="shared" si="670"/>
        <v>1.0408340855860843E-17</v>
      </c>
      <c r="X2172" s="57">
        <f>MAX((SetUp!$B$56*(1-($H2172/SetUp!$B$56)^2)*TANH(($B2172-$D2172)/SetUp!$B$56))/(1+$H2172/SetUp!$B$56*TANH(($B2172-$D2172)/SetUp!$B$56)),0)</f>
        <v>0</v>
      </c>
      <c r="AP2172" s="64">
        <v>29782</v>
      </c>
      <c r="AQ2172" s="55">
        <v>7</v>
      </c>
      <c r="AR2172" s="55">
        <v>197</v>
      </c>
      <c r="AS2172" s="66">
        <f t="shared" si="660"/>
        <v>0.03</v>
      </c>
      <c r="AT2172" s="66">
        <f t="shared" si="661"/>
        <v>0.17177638927996361</v>
      </c>
      <c r="AU2172" s="55" t="str">
        <f>IF(OR($AP2172&lt;SetUp!$B$97,$AP2172&gt;SetUp!$B$98),"Não","Sim")</f>
        <v>Não</v>
      </c>
      <c r="AV2172" s="68">
        <f t="shared" si="662"/>
        <v>0.17320508075688773</v>
      </c>
      <c r="AW2172" s="68">
        <f t="shared" si="663"/>
        <v>0.41445915272794209</v>
      </c>
      <c r="AX2172" s="68">
        <f t="shared" si="664"/>
        <v>-1.5228787452803376</v>
      </c>
      <c r="AY2172" s="68">
        <f t="shared" si="665"/>
        <v>-0.7650365303191039</v>
      </c>
      <c r="AZ2172" s="68">
        <f t="shared" si="666"/>
        <v>0.14177638927996361</v>
      </c>
      <c r="BA2172" s="68">
        <f t="shared" si="667"/>
        <v>0.24125407197105436</v>
      </c>
      <c r="BB2172" s="68">
        <f t="shared" si="668"/>
        <v>0.75784221496123372</v>
      </c>
    </row>
    <row r="2173" spans="1:54" x14ac:dyDescent="0.3">
      <c r="A2173" s="64">
        <v>28835</v>
      </c>
      <c r="B2173" s="57">
        <v>1.5009999999999999</v>
      </c>
      <c r="C2173" s="57"/>
      <c r="D2173" s="57">
        <v>5.4390000000000001</v>
      </c>
      <c r="E2173" s="57">
        <f t="shared" si="653"/>
        <v>1.5009999999999999</v>
      </c>
      <c r="F2173" s="57">
        <f t="shared" si="654"/>
        <v>3.9380000000000002</v>
      </c>
      <c r="G2173" s="57">
        <f t="shared" si="655"/>
        <v>0</v>
      </c>
      <c r="H2173" s="57">
        <f>IF(Q2172&gt;SetUp!$B$56,SetUp!$B$56,Q2172)</f>
        <v>0</v>
      </c>
      <c r="I2173" s="57">
        <f t="shared" si="669"/>
        <v>0.1814472047013401</v>
      </c>
      <c r="J2173" s="57">
        <f>MIN(F2173,H2173,(1-EXP(-SetUp!$B$52*H2173/SetUp!$B$56))*F2173)</f>
        <v>0</v>
      </c>
      <c r="K2173" s="57">
        <f t="shared" si="656"/>
        <v>0</v>
      </c>
      <c r="L2173" s="57">
        <f>IF(I2173&lt;=0,0,MIN(SetUp!$B$50*I2173^SetUp!$B$55,I2173))</f>
        <v>1.190181844598265E-3</v>
      </c>
      <c r="M2173" s="57">
        <f t="shared" si="657"/>
        <v>0.18025702285674183</v>
      </c>
      <c r="N2173" s="57">
        <f>IF(SetUp!$B$62=0,X2173,(B2173-E2173)*(1-(H2173/SetUp!$B$66/SetUp!$B$56)))</f>
        <v>0</v>
      </c>
      <c r="O2173" s="57">
        <f>K2173*SetUp!$B$65</f>
        <v>0</v>
      </c>
      <c r="P2173" s="57">
        <f>MIN(SetUp!$B$54*L2173^SetUp!$B$51,L2173)</f>
        <v>6.8499212522935688E-4</v>
      </c>
      <c r="Q2173" s="57">
        <f t="shared" si="658"/>
        <v>0</v>
      </c>
      <c r="R2173" s="57">
        <f>IF((H2173+N2173-O2173)&gt;SetUp!$B$56,T2172+H2173+N2173-O2173-SetUp!$B$56,T2172)</f>
        <v>0</v>
      </c>
      <c r="S2173" s="57">
        <f>R2173*SetUp!$B$65</f>
        <v>0</v>
      </c>
      <c r="T2173" s="57">
        <f>IF((R2173-S2173)&lt;SetUp!$B$53,R2173-S2173,SetUp!$B$53)</f>
        <v>0</v>
      </c>
      <c r="U2173" s="57">
        <f t="shared" si="659"/>
        <v>0.18025702285674183</v>
      </c>
      <c r="V2173" s="57">
        <f>(L2173-P2173)/1000*SetUp!$B$13*1000000/SetUp!$B$48</f>
        <v>2.8734020718944164E-2</v>
      </c>
      <c r="W2173" s="57">
        <f t="shared" si="670"/>
        <v>-2.7538735181131813E-17</v>
      </c>
      <c r="X2173" s="57">
        <f>MAX((SetUp!$B$56*(1-($H2173/SetUp!$B$56)^2)*TANH(($B2173-$D2173)/SetUp!$B$56))/(1+$H2173/SetUp!$B$56*TANH(($B2173-$D2173)/SetUp!$B$56)),0)</f>
        <v>0</v>
      </c>
      <c r="AP2173" s="64">
        <v>29783</v>
      </c>
      <c r="AQ2173" s="55">
        <v>7</v>
      </c>
      <c r="AR2173" s="55">
        <v>198</v>
      </c>
      <c r="AS2173" s="66">
        <f t="shared" si="660"/>
        <v>0.03</v>
      </c>
      <c r="AT2173" s="66">
        <f t="shared" si="661"/>
        <v>0.16793255014102434</v>
      </c>
      <c r="AU2173" s="55" t="str">
        <f>IF(OR($AP2173&lt;SetUp!$B$97,$AP2173&gt;SetUp!$B$98),"Não","Sim")</f>
        <v>Não</v>
      </c>
      <c r="AV2173" s="68">
        <f t="shared" si="662"/>
        <v>0.17320508075688773</v>
      </c>
      <c r="AW2173" s="68">
        <f t="shared" si="663"/>
        <v>0.40979574197522395</v>
      </c>
      <c r="AX2173" s="68">
        <f t="shared" si="664"/>
        <v>-1.5228787452803376</v>
      </c>
      <c r="AY2173" s="68">
        <f t="shared" si="665"/>
        <v>-0.77486511698566196</v>
      </c>
      <c r="AZ2173" s="68">
        <f t="shared" si="666"/>
        <v>0.13793255014102435</v>
      </c>
      <c r="BA2173" s="68">
        <f t="shared" si="667"/>
        <v>0.23659066121833622</v>
      </c>
      <c r="BB2173" s="68">
        <f t="shared" si="668"/>
        <v>0.74801362829467566</v>
      </c>
    </row>
    <row r="2174" spans="1:54" x14ac:dyDescent="0.3">
      <c r="A2174" s="64">
        <v>28836</v>
      </c>
      <c r="B2174" s="57">
        <v>10.103999999999999</v>
      </c>
      <c r="C2174" s="57"/>
      <c r="D2174" s="57">
        <v>5.4390000000000001</v>
      </c>
      <c r="E2174" s="57">
        <f t="shared" si="653"/>
        <v>5.4390000000000001</v>
      </c>
      <c r="F2174" s="57">
        <f t="shared" si="654"/>
        <v>0</v>
      </c>
      <c r="G2174" s="57">
        <f t="shared" si="655"/>
        <v>8.2442617915585714E-3</v>
      </c>
      <c r="H2174" s="57">
        <f>IF(Q2173&gt;SetUp!$B$56,SetUp!$B$56,Q2173)</f>
        <v>0</v>
      </c>
      <c r="I2174" s="57">
        <f t="shared" si="669"/>
        <v>0.1885012846483004</v>
      </c>
      <c r="J2174" s="57">
        <f>MIN(F2174,H2174,(1-EXP(-SetUp!$B$52*H2174/SetUp!$B$56))*F2174)</f>
        <v>0</v>
      </c>
      <c r="K2174" s="57">
        <f t="shared" si="656"/>
        <v>0</v>
      </c>
      <c r="L2174" s="57">
        <f>IF(I2174&lt;=0,0,MIN(SetUp!$B$50*I2174^SetUp!$B$55,I2174))</f>
        <v>1.2682943026823361E-3</v>
      </c>
      <c r="M2174" s="57">
        <f t="shared" si="657"/>
        <v>0.18723299034561808</v>
      </c>
      <c r="N2174" s="57">
        <f>IF(SetUp!$B$62=0,X2174,(B2174-E2174)*(1-(H2174/SetUp!$B$66/SetUp!$B$56)))</f>
        <v>4.6567557382084406</v>
      </c>
      <c r="O2174" s="57">
        <f>K2174*SetUp!$B$65</f>
        <v>0</v>
      </c>
      <c r="P2174" s="57">
        <f>MIN(SetUp!$B$54*L2174^SetUp!$B$51,L2174)</f>
        <v>7.2915969724857805E-4</v>
      </c>
      <c r="Q2174" s="57">
        <f t="shared" si="658"/>
        <v>4.6567557382084406</v>
      </c>
      <c r="R2174" s="57">
        <f>IF((H2174+N2174-O2174)&gt;SetUp!$B$56,T2173+H2174+N2174-O2174-SetUp!$B$56,T2173)</f>
        <v>0</v>
      </c>
      <c r="S2174" s="57">
        <f>R2174*SetUp!$B$65</f>
        <v>0</v>
      </c>
      <c r="T2174" s="57">
        <f>IF((R2174-S2174)&lt;SetUp!$B$53,R2174-S2174,SetUp!$B$53)</f>
        <v>0</v>
      </c>
      <c r="U2174" s="57">
        <f t="shared" si="659"/>
        <v>0.18723299034561808</v>
      </c>
      <c r="V2174" s="57">
        <f>(L2174-P2174)/1000*SetUp!$B$13*1000000/SetUp!$B$48</f>
        <v>3.06647271884029E-2</v>
      </c>
      <c r="W2174" s="57">
        <f t="shared" si="670"/>
        <v>6.4835289914633165E-17</v>
      </c>
      <c r="X2174" s="57">
        <f>MAX((SetUp!$B$56*(1-($H2174/SetUp!$B$56)^2)*TANH(($B2174-$D2174)/SetUp!$B$56))/(1+$H2174/SetUp!$B$56*TANH(($B2174-$D2174)/SetUp!$B$56)),0)</f>
        <v>4.6567557382084406</v>
      </c>
      <c r="AP2174" s="64">
        <v>29784</v>
      </c>
      <c r="AQ2174" s="55">
        <v>7</v>
      </c>
      <c r="AR2174" s="55">
        <v>199</v>
      </c>
      <c r="AS2174" s="66">
        <f t="shared" si="660"/>
        <v>0.03</v>
      </c>
      <c r="AT2174" s="66">
        <f t="shared" si="661"/>
        <v>0.16420765799369919</v>
      </c>
      <c r="AU2174" s="55" t="str">
        <f>IF(OR($AP2174&lt;SetUp!$B$97,$AP2174&gt;SetUp!$B$98),"Não","Sim")</f>
        <v>Não</v>
      </c>
      <c r="AV2174" s="68">
        <f t="shared" si="662"/>
        <v>0.17320508075688773</v>
      </c>
      <c r="AW2174" s="68">
        <f t="shared" si="663"/>
        <v>0.40522544095071228</v>
      </c>
      <c r="AX2174" s="68">
        <f t="shared" si="664"/>
        <v>-1.5228787452803376</v>
      </c>
      <c r="AY2174" s="68">
        <f t="shared" si="665"/>
        <v>-0.7846065929726489</v>
      </c>
      <c r="AZ2174" s="68">
        <f t="shared" si="666"/>
        <v>0.13420765799369919</v>
      </c>
      <c r="BA2174" s="68">
        <f t="shared" si="667"/>
        <v>0.23202036019382455</v>
      </c>
      <c r="BB2174" s="68">
        <f t="shared" si="668"/>
        <v>0.73827215230768872</v>
      </c>
    </row>
    <row r="2175" spans="1:54" x14ac:dyDescent="0.3">
      <c r="A2175" s="64">
        <v>28837</v>
      </c>
      <c r="B2175" s="57">
        <v>0.23300000000000001</v>
      </c>
      <c r="C2175" s="57"/>
      <c r="D2175" s="57">
        <v>5.4390000000000001</v>
      </c>
      <c r="E2175" s="57">
        <f t="shared" si="653"/>
        <v>0.23300000000000001</v>
      </c>
      <c r="F2175" s="57">
        <f t="shared" si="654"/>
        <v>5.2060000000000004</v>
      </c>
      <c r="G2175" s="57">
        <f t="shared" si="655"/>
        <v>0</v>
      </c>
      <c r="H2175" s="57">
        <f>IF(Q2174&gt;SetUp!$B$56,SetUp!$B$56,Q2174)</f>
        <v>4.6567557382084406</v>
      </c>
      <c r="I2175" s="57">
        <f t="shared" si="669"/>
        <v>0.18723299034561808</v>
      </c>
      <c r="J2175" s="57">
        <f>MIN(F2175,H2175,(1-EXP(-SetUp!$B$52*H2175/SetUp!$B$56))*F2175)</f>
        <v>2.6911988810381438</v>
      </c>
      <c r="K2175" s="57">
        <f t="shared" si="656"/>
        <v>1.9655568571702968</v>
      </c>
      <c r="L2175" s="57">
        <f>IF(I2175&lt;=0,0,MIN(SetUp!$B$50*I2175^SetUp!$B$55,I2175))</f>
        <v>1.2541037708884741E-3</v>
      </c>
      <c r="M2175" s="57">
        <f t="shared" si="657"/>
        <v>0.18597888657472961</v>
      </c>
      <c r="N2175" s="57">
        <f>IF(SetUp!$B$62=0,X2175,(B2175-E2175)*(1-(H2175/SetUp!$B$66/SetUp!$B$56)))</f>
        <v>0</v>
      </c>
      <c r="O2175" s="57">
        <f>K2175*SetUp!$B$65</f>
        <v>0</v>
      </c>
      <c r="P2175" s="57">
        <f>MIN(SetUp!$B$54*L2175^SetUp!$B$51,L2175)</f>
        <v>7.2113938965125601E-4</v>
      </c>
      <c r="Q2175" s="57">
        <f t="shared" si="658"/>
        <v>1.9655568571702968</v>
      </c>
      <c r="R2175" s="57">
        <f>IF((H2175+N2175-O2175)&gt;SetUp!$B$56,T2174+H2175+N2175-O2175-SetUp!$B$56,T2174)</f>
        <v>0</v>
      </c>
      <c r="S2175" s="57">
        <f>R2175*SetUp!$B$65</f>
        <v>0</v>
      </c>
      <c r="T2175" s="57">
        <f>IF((R2175-S2175)&lt;SetUp!$B$53,R2175-S2175,SetUp!$B$53)</f>
        <v>0</v>
      </c>
      <c r="U2175" s="57">
        <f t="shared" si="659"/>
        <v>0.18597888657472961</v>
      </c>
      <c r="V2175" s="57">
        <f>(L2175-P2175)/1000*SetUp!$B$13*1000000/SetUp!$B$48</f>
        <v>3.0313779132442077E-2</v>
      </c>
      <c r="W2175" s="57">
        <f t="shared" si="670"/>
        <v>-1.6306400674181987E-16</v>
      </c>
      <c r="X2175" s="57">
        <f>MAX((SetUp!$B$56*(1-($H2175/SetUp!$B$56)^2)*TANH(($B2175-$D2175)/SetUp!$B$56))/(1+$H2175/SetUp!$B$56*TANH(($B2175-$D2175)/SetUp!$B$56)),0)</f>
        <v>0</v>
      </c>
      <c r="AP2175" s="64">
        <v>29785</v>
      </c>
      <c r="AQ2175" s="55">
        <v>7</v>
      </c>
      <c r="AR2175" s="55">
        <v>200</v>
      </c>
      <c r="AS2175" s="66">
        <f t="shared" si="660"/>
        <v>0</v>
      </c>
      <c r="AT2175" s="66">
        <f t="shared" si="661"/>
        <v>0.16059702691291328</v>
      </c>
      <c r="AU2175" s="55" t="str">
        <f>IF(OR($AP2175&lt;SetUp!$B$97,$AP2175&gt;SetUp!$B$98),"Não","Sim")</f>
        <v>Não</v>
      </c>
      <c r="AV2175" s="68">
        <f t="shared" si="662"/>
        <v>0</v>
      </c>
      <c r="AW2175" s="68">
        <f t="shared" si="663"/>
        <v>0.40074558876288741</v>
      </c>
      <c r="AX2175" s="68">
        <f t="shared" si="664"/>
        <v>0</v>
      </c>
      <c r="AY2175" s="68">
        <f t="shared" si="665"/>
        <v>-0.79426249895315149</v>
      </c>
      <c r="AZ2175" s="68">
        <f t="shared" si="666"/>
        <v>0.16059702691291328</v>
      </c>
      <c r="BA2175" s="68">
        <f t="shared" si="667"/>
        <v>0.40074558876288741</v>
      </c>
      <c r="BB2175" s="68">
        <f t="shared" si="668"/>
        <v>-0.79426249895315149</v>
      </c>
    </row>
    <row r="2176" spans="1:54" x14ac:dyDescent="0.3">
      <c r="A2176" s="64">
        <v>28838</v>
      </c>
      <c r="B2176" s="57">
        <v>0</v>
      </c>
      <c r="C2176" s="57"/>
      <c r="D2176" s="57">
        <v>5.4390000000000001</v>
      </c>
      <c r="E2176" s="57">
        <f t="shared" si="653"/>
        <v>0</v>
      </c>
      <c r="F2176" s="57">
        <f t="shared" si="654"/>
        <v>5.4390000000000001</v>
      </c>
      <c r="G2176" s="57">
        <f t="shared" si="655"/>
        <v>0</v>
      </c>
      <c r="H2176" s="57">
        <f>IF(Q2175&gt;SetUp!$B$56,SetUp!$B$56,Q2175)</f>
        <v>1.9655568571702968</v>
      </c>
      <c r="I2176" s="57">
        <f t="shared" si="669"/>
        <v>0.18597888657472961</v>
      </c>
      <c r="J2176" s="57">
        <f>MIN(F2176,H2176,(1-EXP(-SetUp!$B$52*H2176/SetUp!$B$56))*F2176)</f>
        <v>1.4382695317578409</v>
      </c>
      <c r="K2176" s="57">
        <f t="shared" si="656"/>
        <v>0.52728732541245593</v>
      </c>
      <c r="L2176" s="57">
        <f>IF(I2176&lt;=0,0,MIN(SetUp!$B$50*I2176^SetUp!$B$55,I2176))</f>
        <v>1.2401348818882262E-3</v>
      </c>
      <c r="M2176" s="57">
        <f t="shared" si="657"/>
        <v>0.18473875169284137</v>
      </c>
      <c r="N2176" s="57">
        <f>IF(SetUp!$B$62=0,X2176,(B2176-E2176)*(1-(H2176/SetUp!$B$66/SetUp!$B$56)))</f>
        <v>0</v>
      </c>
      <c r="O2176" s="57">
        <f>K2176*SetUp!$B$65</f>
        <v>0</v>
      </c>
      <c r="P2176" s="57">
        <f>MIN(SetUp!$B$54*L2176^SetUp!$B$51,L2176)</f>
        <v>7.1324284376403336E-4</v>
      </c>
      <c r="Q2176" s="57">
        <f t="shared" si="658"/>
        <v>0.52728732541245593</v>
      </c>
      <c r="R2176" s="57">
        <f>IF((H2176+N2176-O2176)&gt;SetUp!$B$56,T2175+H2176+N2176-O2176-SetUp!$B$56,T2175)</f>
        <v>0</v>
      </c>
      <c r="S2176" s="57">
        <f>R2176*SetUp!$B$65</f>
        <v>0</v>
      </c>
      <c r="T2176" s="57">
        <f>IF((R2176-S2176)&lt;SetUp!$B$53,R2176-S2176,SetUp!$B$53)</f>
        <v>0</v>
      </c>
      <c r="U2176" s="57">
        <f t="shared" si="659"/>
        <v>0.18473875169284137</v>
      </c>
      <c r="V2176" s="57">
        <f>(L2176-P2176)/1000*SetUp!$B$13*1000000/SetUp!$B$48</f>
        <v>2.9968398325722238E-2</v>
      </c>
      <c r="W2176" s="57">
        <f t="shared" si="670"/>
        <v>-6.7220534694101275E-18</v>
      </c>
      <c r="X2176" s="57">
        <f>MAX((SetUp!$B$56*(1-($H2176/SetUp!$B$56)^2)*TANH(($B2176-$D2176)/SetUp!$B$56))/(1+$H2176/SetUp!$B$56*TANH(($B2176-$D2176)/SetUp!$B$56)),0)</f>
        <v>0</v>
      </c>
      <c r="AP2176" s="64">
        <v>29786</v>
      </c>
      <c r="AQ2176" s="55">
        <v>7</v>
      </c>
      <c r="AR2176" s="55">
        <v>201</v>
      </c>
      <c r="AS2176" s="66">
        <f t="shared" si="660"/>
        <v>0</v>
      </c>
      <c r="AT2176" s="66">
        <f t="shared" si="661"/>
        <v>0.15709619459398552</v>
      </c>
      <c r="AU2176" s="55" t="str">
        <f>IF(OR($AP2176&lt;SetUp!$B$97,$AP2176&gt;SetUp!$B$98),"Não","Sim")</f>
        <v>Não</v>
      </c>
      <c r="AV2176" s="68">
        <f t="shared" si="662"/>
        <v>0</v>
      </c>
      <c r="AW2176" s="68">
        <f t="shared" si="663"/>
        <v>0.39635362316242995</v>
      </c>
      <c r="AX2176" s="68">
        <f t="shared" si="664"/>
        <v>0</v>
      </c>
      <c r="AY2176" s="68">
        <f t="shared" si="665"/>
        <v>-0.80383433492724465</v>
      </c>
      <c r="AZ2176" s="68">
        <f t="shared" si="666"/>
        <v>0.15709619459398552</v>
      </c>
      <c r="BA2176" s="68">
        <f t="shared" si="667"/>
        <v>0.39635362316242995</v>
      </c>
      <c r="BB2176" s="68">
        <f t="shared" si="668"/>
        <v>-0.80383433492724465</v>
      </c>
    </row>
    <row r="2177" spans="1:54" x14ac:dyDescent="0.3">
      <c r="A2177" s="64">
        <v>28839</v>
      </c>
      <c r="B2177" s="57">
        <v>0.26300000000000001</v>
      </c>
      <c r="C2177" s="57"/>
      <c r="D2177" s="57">
        <v>5.4390000000000001</v>
      </c>
      <c r="E2177" s="57">
        <f t="shared" si="653"/>
        <v>0.26300000000000001</v>
      </c>
      <c r="F2177" s="57">
        <f t="shared" si="654"/>
        <v>5.1760000000000002</v>
      </c>
      <c r="G2177" s="57">
        <f t="shared" si="655"/>
        <v>0</v>
      </c>
      <c r="H2177" s="57">
        <f>IF(Q2176&gt;SetUp!$B$56,SetUp!$B$56,Q2176)</f>
        <v>0.52728732541245593</v>
      </c>
      <c r="I2177" s="57">
        <f t="shared" si="669"/>
        <v>0.18473875169284137</v>
      </c>
      <c r="J2177" s="57">
        <f>MIN(F2177,H2177,(1-EXP(-SetUp!$B$52*H2177/SetUp!$B$56))*F2177)</f>
        <v>0.40934923488225478</v>
      </c>
      <c r="K2177" s="57">
        <f t="shared" si="656"/>
        <v>0.11793809053020116</v>
      </c>
      <c r="L2177" s="57">
        <f>IF(I2177&lt;=0,0,MIN(SetUp!$B$50*I2177^SetUp!$B$55,I2177))</f>
        <v>1.2263831990751951E-3</v>
      </c>
      <c r="M2177" s="57">
        <f t="shared" si="657"/>
        <v>0.18351236849376618</v>
      </c>
      <c r="N2177" s="57">
        <f>IF(SetUp!$B$62=0,X2177,(B2177-E2177)*(1-(H2177/SetUp!$B$66/SetUp!$B$56)))</f>
        <v>0</v>
      </c>
      <c r="O2177" s="57">
        <f>K2177*SetUp!$B$65</f>
        <v>0</v>
      </c>
      <c r="P2177" s="57">
        <f>MIN(SetUp!$B$54*L2177^SetUp!$B$51,L2177)</f>
        <v>7.0546760536150646E-4</v>
      </c>
      <c r="Q2177" s="57">
        <f t="shared" si="658"/>
        <v>0.11793809053020116</v>
      </c>
      <c r="R2177" s="57">
        <f>IF((H2177+N2177-O2177)&gt;SetUp!$B$56,T2176+H2177+N2177-O2177-SetUp!$B$56,T2176)</f>
        <v>0</v>
      </c>
      <c r="S2177" s="57">
        <f>R2177*SetUp!$B$65</f>
        <v>0</v>
      </c>
      <c r="T2177" s="57">
        <f>IF((R2177-S2177)&lt;SetUp!$B$53,R2177-S2177,SetUp!$B$53)</f>
        <v>0</v>
      </c>
      <c r="U2177" s="57">
        <f t="shared" si="659"/>
        <v>0.18351236849376618</v>
      </c>
      <c r="V2177" s="57">
        <f>(L2177-P2177)/1000*SetUp!$B$13*1000000/SetUp!$B$48</f>
        <v>2.9628472015005604E-2</v>
      </c>
      <c r="W2177" s="57">
        <f t="shared" si="670"/>
        <v>5.2258544713801314E-17</v>
      </c>
      <c r="X2177" s="57">
        <f>MAX((SetUp!$B$56*(1-($H2177/SetUp!$B$56)^2)*TANH(($B2177-$D2177)/SetUp!$B$56))/(1+$H2177/SetUp!$B$56*TANH(($B2177-$D2177)/SetUp!$B$56)),0)</f>
        <v>0</v>
      </c>
      <c r="AP2177" s="64">
        <v>29787</v>
      </c>
      <c r="AQ2177" s="55">
        <v>7</v>
      </c>
      <c r="AR2177" s="55">
        <v>202</v>
      </c>
      <c r="AS2177" s="66">
        <f t="shared" si="660"/>
        <v>0</v>
      </c>
      <c r="AT2177" s="66">
        <f t="shared" si="661"/>
        <v>0.15370090984716839</v>
      </c>
      <c r="AU2177" s="55" t="str">
        <f>IF(OR($AP2177&lt;SetUp!$B$97,$AP2177&gt;SetUp!$B$98),"Não","Sim")</f>
        <v>Não</v>
      </c>
      <c r="AV2177" s="68">
        <f t="shared" si="662"/>
        <v>0</v>
      </c>
      <c r="AW2177" s="68">
        <f t="shared" si="663"/>
        <v>0.39204707605996553</v>
      </c>
      <c r="AX2177" s="68">
        <f t="shared" si="664"/>
        <v>0</v>
      </c>
      <c r="AY2177" s="68">
        <f t="shared" si="665"/>
        <v>-0.81332356164511455</v>
      </c>
      <c r="AZ2177" s="68">
        <f t="shared" si="666"/>
        <v>0.15370090984716839</v>
      </c>
      <c r="BA2177" s="68">
        <f t="shared" si="667"/>
        <v>0.39204707605996553</v>
      </c>
      <c r="BB2177" s="68">
        <f t="shared" si="668"/>
        <v>-0.81332356164511455</v>
      </c>
    </row>
    <row r="2178" spans="1:54" x14ac:dyDescent="0.3">
      <c r="A2178" s="64">
        <v>28840</v>
      </c>
      <c r="B2178" s="57">
        <v>0.187</v>
      </c>
      <c r="C2178" s="57"/>
      <c r="D2178" s="57">
        <v>5.4390000000000001</v>
      </c>
      <c r="E2178" s="57">
        <f t="shared" si="653"/>
        <v>0.187</v>
      </c>
      <c r="F2178" s="57">
        <f t="shared" si="654"/>
        <v>5.2519999999999998</v>
      </c>
      <c r="G2178" s="57">
        <f t="shared" si="655"/>
        <v>0</v>
      </c>
      <c r="H2178" s="57">
        <f>IF(Q2177&gt;SetUp!$B$56,SetUp!$B$56,Q2177)</f>
        <v>0.11793809053020116</v>
      </c>
      <c r="I2178" s="57">
        <f t="shared" si="669"/>
        <v>0.18351236849376618</v>
      </c>
      <c r="J2178" s="57">
        <f>MIN(F2178,H2178,(1-EXP(-SetUp!$B$52*H2178/SetUp!$B$56))*F2178)</f>
        <v>9.5896648396802689E-2</v>
      </c>
      <c r="K2178" s="57">
        <f t="shared" si="656"/>
        <v>2.2041442133398467E-2</v>
      </c>
      <c r="L2178" s="57">
        <f>IF(I2178&lt;=0,0,MIN(SetUp!$B$50*I2178^SetUp!$B$55,I2178))</f>
        <v>1.2128443940120502E-3</v>
      </c>
      <c r="M2178" s="57">
        <f t="shared" si="657"/>
        <v>0.18229952409975411</v>
      </c>
      <c r="N2178" s="57">
        <f>IF(SetUp!$B$62=0,X2178,(B2178-E2178)*(1-(H2178/SetUp!$B$66/SetUp!$B$56)))</f>
        <v>0</v>
      </c>
      <c r="O2178" s="57">
        <f>K2178*SetUp!$B$65</f>
        <v>0</v>
      </c>
      <c r="P2178" s="57">
        <f>MIN(SetUp!$B$54*L2178^SetUp!$B$51,L2178)</f>
        <v>6.9781127960008604E-4</v>
      </c>
      <c r="Q2178" s="57">
        <f t="shared" si="658"/>
        <v>2.2041442133398467E-2</v>
      </c>
      <c r="R2178" s="57">
        <f>IF((H2178+N2178-O2178)&gt;SetUp!$B$56,T2177+H2178+N2178-O2178-SetUp!$B$56,T2177)</f>
        <v>0</v>
      </c>
      <c r="S2178" s="57">
        <f>R2178*SetUp!$B$65</f>
        <v>0</v>
      </c>
      <c r="T2178" s="57">
        <f>IF((R2178-S2178)&lt;SetUp!$B$53,R2178-S2178,SetUp!$B$53)</f>
        <v>0</v>
      </c>
      <c r="U2178" s="57">
        <f t="shared" si="659"/>
        <v>0.18229952409975411</v>
      </c>
      <c r="V2178" s="57">
        <f>(L2178-P2178)/1000*SetUp!$B$13*1000000/SetUp!$B$48</f>
        <v>2.9293890221960286E-2</v>
      </c>
      <c r="W2178" s="57">
        <f t="shared" si="670"/>
        <v>-2.7321894746634712E-17</v>
      </c>
      <c r="X2178" s="57">
        <f>MAX((SetUp!$B$56*(1-($H2178/SetUp!$B$56)^2)*TANH(($B2178-$D2178)/SetUp!$B$56))/(1+$H2178/SetUp!$B$56*TANH(($B2178-$D2178)/SetUp!$B$56)),0)</f>
        <v>0</v>
      </c>
      <c r="AP2178" s="64">
        <v>29788</v>
      </c>
      <c r="AQ2178" s="55">
        <v>7</v>
      </c>
      <c r="AR2178" s="55">
        <v>203</v>
      </c>
      <c r="AS2178" s="66">
        <f t="shared" si="660"/>
        <v>0</v>
      </c>
      <c r="AT2178" s="66">
        <f t="shared" si="661"/>
        <v>0.15040712089251021</v>
      </c>
      <c r="AU2178" s="55" t="str">
        <f>IF(OR($AP2178&lt;SetUp!$B$97,$AP2178&gt;SetUp!$B$98),"Não","Sim")</f>
        <v>Não</v>
      </c>
      <c r="AV2178" s="68">
        <f t="shared" si="662"/>
        <v>0</v>
      </c>
      <c r="AW2178" s="68">
        <f t="shared" si="663"/>
        <v>0.38782356928442374</v>
      </c>
      <c r="AX2178" s="68">
        <f t="shared" si="664"/>
        <v>0</v>
      </c>
      <c r="AY2178" s="68">
        <f t="shared" si="665"/>
        <v>-0.82273160196834672</v>
      </c>
      <c r="AZ2178" s="68">
        <f t="shared" si="666"/>
        <v>0.15040712089251021</v>
      </c>
      <c r="BA2178" s="68">
        <f t="shared" si="667"/>
        <v>0.38782356928442374</v>
      </c>
      <c r="BB2178" s="68">
        <f t="shared" si="668"/>
        <v>-0.82273160196834672</v>
      </c>
    </row>
    <row r="2179" spans="1:54" x14ac:dyDescent="0.3">
      <c r="A2179" s="64">
        <v>28841</v>
      </c>
      <c r="B2179" s="57">
        <v>0</v>
      </c>
      <c r="C2179" s="57"/>
      <c r="D2179" s="57">
        <v>5.4390000000000001</v>
      </c>
      <c r="E2179" s="57">
        <f t="shared" ref="E2179:E2242" si="671">IF(B2179&gt;=D2179,D2179,B2179)</f>
        <v>0</v>
      </c>
      <c r="F2179" s="57">
        <f t="shared" ref="F2179:F2242" si="672">D2179-E2179</f>
        <v>5.4390000000000001</v>
      </c>
      <c r="G2179" s="57">
        <f t="shared" ref="G2179:G2242" si="673">MAX(B2179-D2179-N2179,0)</f>
        <v>0</v>
      </c>
      <c r="H2179" s="57">
        <f>IF(Q2178&gt;SetUp!$B$56,SetUp!$B$56,Q2178)</f>
        <v>2.2041442133398467E-2</v>
      </c>
      <c r="I2179" s="57">
        <f t="shared" si="669"/>
        <v>0.18229952409975411</v>
      </c>
      <c r="J2179" s="57">
        <f>MIN(F2179,H2179,(1-EXP(-SetUp!$B$52*H2179/SetUp!$B$56))*F2179)</f>
        <v>1.8699562938400367E-2</v>
      </c>
      <c r="K2179" s="57">
        <f t="shared" ref="K2179:K2242" si="674">MAX(H2179-J2179,0)</f>
        <v>3.3418791949981E-3</v>
      </c>
      <c r="L2179" s="57">
        <f>IF(I2179&lt;=0,0,MIN(SetUp!$B$50*I2179^SetUp!$B$55,I2179))</f>
        <v>1.199514243324903E-3</v>
      </c>
      <c r="M2179" s="57">
        <f t="shared" ref="M2179:M2242" si="675">MAX(I2179-L2179,0)</f>
        <v>0.18110000985642921</v>
      </c>
      <c r="N2179" s="57">
        <f>IF(SetUp!$B$62=0,X2179,(B2179-E2179)*(1-(H2179/SetUp!$B$66/SetUp!$B$56)))</f>
        <v>0</v>
      </c>
      <c r="O2179" s="57">
        <f>K2179*SetUp!$B$65</f>
        <v>0</v>
      </c>
      <c r="P2179" s="57">
        <f>MIN(SetUp!$B$54*L2179^SetUp!$B$51,L2179)</f>
        <v>6.9027152932402234E-4</v>
      </c>
      <c r="Q2179" s="57">
        <f t="shared" ref="Q2179:Q2242" si="676">IF((K2179+N2179-O2179)&lt;0,0,K2179+N2179-O2179)</f>
        <v>3.3418791949981E-3</v>
      </c>
      <c r="R2179" s="57">
        <f>IF((H2179+N2179-O2179)&gt;SetUp!$B$56,T2178+H2179+N2179-O2179-SetUp!$B$56,T2178)</f>
        <v>0</v>
      </c>
      <c r="S2179" s="57">
        <f>R2179*SetUp!$B$65</f>
        <v>0</v>
      </c>
      <c r="T2179" s="57">
        <f>IF((R2179-S2179)&lt;SetUp!$B$53,R2179-S2179,SetUp!$B$53)</f>
        <v>0</v>
      </c>
      <c r="U2179" s="57">
        <f t="shared" ref="U2179:U2242" si="677">M2179+R2179-T2179</f>
        <v>0.18110000985642921</v>
      </c>
      <c r="V2179" s="57">
        <f>(L2179-P2179)/1000*SetUp!$B$13*1000000/SetUp!$B$48</f>
        <v>2.896454566286889E-2</v>
      </c>
      <c r="W2179" s="57">
        <f t="shared" si="670"/>
        <v>9.3241386833753381E-18</v>
      </c>
      <c r="X2179" s="57">
        <f>MAX((SetUp!$B$56*(1-($H2179/SetUp!$B$56)^2)*TANH(($B2179-$D2179)/SetUp!$B$56))/(1+$H2179/SetUp!$B$56*TANH(($B2179-$D2179)/SetUp!$B$56)),0)</f>
        <v>0</v>
      </c>
      <c r="AP2179" s="64">
        <v>29789</v>
      </c>
      <c r="AQ2179" s="55">
        <v>7</v>
      </c>
      <c r="AR2179" s="55">
        <v>204</v>
      </c>
      <c r="AS2179" s="66">
        <f t="shared" ref="AS2179:AS2242" si="678">VLOOKUP($AP2179,$A:$C,3,FALSE)</f>
        <v>0</v>
      </c>
      <c r="AT2179" s="66">
        <f t="shared" ref="AT2179:AT2242" si="679">VLOOKUP($AP2179,$A:$V,22,FALSE)</f>
        <v>0.1472109643974566</v>
      </c>
      <c r="AU2179" s="55" t="str">
        <f>IF(OR($AP2179&lt;SetUp!$B$97,$AP2179&gt;SetUp!$B$98),"Não","Sim")</f>
        <v>Não</v>
      </c>
      <c r="AV2179" s="68">
        <f t="shared" ref="AV2179:AV2242" si="680">IFERROR(SQRT(AS2179),0)</f>
        <v>0</v>
      </c>
      <c r="AW2179" s="68">
        <f t="shared" ref="AW2179:AW2242" si="681">IFERROR(SQRT(AT2179),0)</f>
        <v>0.38368081056713871</v>
      </c>
      <c r="AX2179" s="68">
        <f t="shared" ref="AX2179:AX2242" si="682">IFERROR(LOG(AS2179),0)</f>
        <v>0</v>
      </c>
      <c r="AY2179" s="68">
        <f t="shared" ref="AY2179:AY2242" si="683">IFERROR(LOG(AT2179),0)</f>
        <v>-0.83205984217258389</v>
      </c>
      <c r="AZ2179" s="68">
        <f t="shared" ref="AZ2179:AZ2242" si="684">AT2179-AS2179</f>
        <v>0.1472109643974566</v>
      </c>
      <c r="BA2179" s="68">
        <f t="shared" ref="BA2179:BA2242" si="685">AW2179-AV2179</f>
        <v>0.38368081056713871</v>
      </c>
      <c r="BB2179" s="68">
        <f t="shared" ref="BB2179:BB2242" si="686">AY2179-AX2179</f>
        <v>-0.83205984217258389</v>
      </c>
    </row>
    <row r="2180" spans="1:54" x14ac:dyDescent="0.3">
      <c r="A2180" s="64">
        <v>28842</v>
      </c>
      <c r="B2180" s="57">
        <v>0</v>
      </c>
      <c r="C2180" s="57"/>
      <c r="D2180" s="57">
        <v>5.4390000000000001</v>
      </c>
      <c r="E2180" s="57">
        <f t="shared" si="671"/>
        <v>0</v>
      </c>
      <c r="F2180" s="57">
        <f t="shared" si="672"/>
        <v>5.4390000000000001</v>
      </c>
      <c r="G2180" s="57">
        <f t="shared" si="673"/>
        <v>0</v>
      </c>
      <c r="H2180" s="57">
        <f>IF(Q2179&gt;SetUp!$B$56,SetUp!$B$56,Q2179)</f>
        <v>3.3418791949981E-3</v>
      </c>
      <c r="I2180" s="57">
        <f t="shared" ref="I2180:I2243" si="687">U2179+G2180+O2180</f>
        <v>0.18110000985642921</v>
      </c>
      <c r="J2180" s="57">
        <f>MIN(F2180,H2180,(1-EXP(-SetUp!$B$52*H2180/SetUp!$B$56))*F2180)</f>
        <v>2.8393337771036348E-3</v>
      </c>
      <c r="K2180" s="57">
        <f t="shared" si="674"/>
        <v>5.025454178944652E-4</v>
      </c>
      <c r="L2180" s="57">
        <f>IF(I2180&lt;=0,0,MIN(SetUp!$B$50*I2180^SetUp!$B$55,I2180))</f>
        <v>1.1863886257001935E-3</v>
      </c>
      <c r="M2180" s="57">
        <f t="shared" si="675"/>
        <v>0.17991362123072902</v>
      </c>
      <c r="N2180" s="57">
        <f>IF(SetUp!$B$62=0,X2180,(B2180-E2180)*(1-(H2180/SetUp!$B$66/SetUp!$B$56)))</f>
        <v>0</v>
      </c>
      <c r="O2180" s="57">
        <f>K2180*SetUp!$B$65</f>
        <v>0</v>
      </c>
      <c r="P2180" s="57">
        <f>MIN(SetUp!$B$54*L2180^SetUp!$B$51,L2180)</f>
        <v>6.8284607342702257E-4</v>
      </c>
      <c r="Q2180" s="57">
        <f t="shared" si="676"/>
        <v>5.025454178944652E-4</v>
      </c>
      <c r="R2180" s="57">
        <f>IF((H2180+N2180-O2180)&gt;SetUp!$B$56,T2179+H2180+N2180-O2180-SetUp!$B$56,T2179)</f>
        <v>0</v>
      </c>
      <c r="S2180" s="57">
        <f>R2180*SetUp!$B$65</f>
        <v>0</v>
      </c>
      <c r="T2180" s="57">
        <f>IF((R2180-S2180)&lt;SetUp!$B$53,R2180-S2180,SetUp!$B$53)</f>
        <v>0</v>
      </c>
      <c r="U2180" s="57">
        <f t="shared" si="677"/>
        <v>0.17991362123072902</v>
      </c>
      <c r="V2180" s="57">
        <f>(L2180-P2180)/1000*SetUp!$B$13*1000000/SetUp!$B$48</f>
        <v>2.864033367100581E-2</v>
      </c>
      <c r="W2180" s="57">
        <f t="shared" ref="W2180:W2243" si="688">Q2180+U2180+T2180-H2180-U2179-T2179-B2180+E2180+J2180+L2180</f>
        <v>0</v>
      </c>
      <c r="X2180" s="57">
        <f>MAX((SetUp!$B$56*(1-($H2180/SetUp!$B$56)^2)*TANH(($B2180-$D2180)/SetUp!$B$56))/(1+$H2180/SetUp!$B$56*TANH(($B2180-$D2180)/SetUp!$B$56)),0)</f>
        <v>0</v>
      </c>
      <c r="AP2180" s="64">
        <v>29790</v>
      </c>
      <c r="AQ2180" s="55">
        <v>7</v>
      </c>
      <c r="AR2180" s="55">
        <v>205</v>
      </c>
      <c r="AS2180" s="66">
        <f t="shared" si="678"/>
        <v>0</v>
      </c>
      <c r="AT2180" s="66">
        <f t="shared" si="679"/>
        <v>0.14410875520420721</v>
      </c>
      <c r="AU2180" s="55" t="str">
        <f>IF(OR($AP2180&lt;SetUp!$B$97,$AP2180&gt;SetUp!$B$98),"Não","Sim")</f>
        <v>Não</v>
      </c>
      <c r="AV2180" s="68">
        <f t="shared" si="680"/>
        <v>0</v>
      </c>
      <c r="AW2180" s="68">
        <f t="shared" si="681"/>
        <v>0.37961658973786594</v>
      </c>
      <c r="AX2180" s="68">
        <f t="shared" si="682"/>
        <v>0</v>
      </c>
      <c r="AY2180" s="68">
        <f t="shared" si="683"/>
        <v>-0.84130963319455387</v>
      </c>
      <c r="AZ2180" s="68">
        <f t="shared" si="684"/>
        <v>0.14410875520420721</v>
      </c>
      <c r="BA2180" s="68">
        <f t="shared" si="685"/>
        <v>0.37961658973786594</v>
      </c>
      <c r="BB2180" s="68">
        <f t="shared" si="686"/>
        <v>-0.84130963319455387</v>
      </c>
    </row>
    <row r="2181" spans="1:54" x14ac:dyDescent="0.3">
      <c r="A2181" s="64">
        <v>28843</v>
      </c>
      <c r="B2181" s="57">
        <v>5.8000000000000003E-2</v>
      </c>
      <c r="C2181" s="57"/>
      <c r="D2181" s="57">
        <v>5.4390000000000001</v>
      </c>
      <c r="E2181" s="57">
        <f t="shared" si="671"/>
        <v>5.8000000000000003E-2</v>
      </c>
      <c r="F2181" s="57">
        <f t="shared" si="672"/>
        <v>5.3810000000000002</v>
      </c>
      <c r="G2181" s="57">
        <f t="shared" si="673"/>
        <v>0</v>
      </c>
      <c r="H2181" s="57">
        <f>IF(Q2180&gt;SetUp!$B$56,SetUp!$B$56,Q2180)</f>
        <v>5.025454178944652E-4</v>
      </c>
      <c r="I2181" s="57">
        <f t="shared" si="687"/>
        <v>0.17991362123072902</v>
      </c>
      <c r="J2181" s="57">
        <f>MIN(F2181,H2181,(1-EXP(-SetUp!$B$52*H2181/SetUp!$B$56))*F2181)</f>
        <v>4.2251417594078047E-4</v>
      </c>
      <c r="K2181" s="57">
        <f t="shared" si="674"/>
        <v>8.0031241953684728E-5</v>
      </c>
      <c r="L2181" s="57">
        <f>IF(I2181&lt;=0,0,MIN(SetUp!$B$50*I2181^SetUp!$B$55,I2181))</f>
        <v>1.1734635189802544E-3</v>
      </c>
      <c r="M2181" s="57">
        <f t="shared" si="675"/>
        <v>0.17874015771174875</v>
      </c>
      <c r="N2181" s="57">
        <f>IF(SetUp!$B$62=0,X2181,(B2181-E2181)*(1-(H2181/SetUp!$B$66/SetUp!$B$56)))</f>
        <v>0</v>
      </c>
      <c r="O2181" s="57">
        <f>K2181*SetUp!$B$65</f>
        <v>0</v>
      </c>
      <c r="P2181" s="57">
        <f>MIN(SetUp!$B$54*L2181^SetUp!$B$51,L2181)</f>
        <v>6.7553268526741373E-4</v>
      </c>
      <c r="Q2181" s="57">
        <f t="shared" si="676"/>
        <v>8.0031241953684728E-5</v>
      </c>
      <c r="R2181" s="57">
        <f>IF((H2181+N2181-O2181)&gt;SetUp!$B$56,T2180+H2181+N2181-O2181-SetUp!$B$56,T2180)</f>
        <v>0</v>
      </c>
      <c r="S2181" s="57">
        <f>R2181*SetUp!$B$65</f>
        <v>0</v>
      </c>
      <c r="T2181" s="57">
        <f>IF((R2181-S2181)&lt;SetUp!$B$53,R2181-S2181,SetUp!$B$53)</f>
        <v>0</v>
      </c>
      <c r="U2181" s="57">
        <f t="shared" si="677"/>
        <v>0.17874015771174875</v>
      </c>
      <c r="V2181" s="57">
        <f>(L2181-P2181)/1000*SetUp!$B$13*1000000/SetUp!$B$48</f>
        <v>2.8321152121581473E-2</v>
      </c>
      <c r="W2181" s="57">
        <f t="shared" si="688"/>
        <v>0</v>
      </c>
      <c r="X2181" s="57">
        <f>MAX((SetUp!$B$56*(1-($H2181/SetUp!$B$56)^2)*TANH(($B2181-$D2181)/SetUp!$B$56))/(1+$H2181/SetUp!$B$56*TANH(($B2181-$D2181)/SetUp!$B$56)),0)</f>
        <v>0</v>
      </c>
      <c r="AP2181" s="64">
        <v>29791</v>
      </c>
      <c r="AQ2181" s="55">
        <v>7</v>
      </c>
      <c r="AR2181" s="55">
        <v>206</v>
      </c>
      <c r="AS2181" s="66">
        <f t="shared" si="678"/>
        <v>0</v>
      </c>
      <c r="AT2181" s="66">
        <f t="shared" si="679"/>
        <v>0.14109697669802793</v>
      </c>
      <c r="AU2181" s="55" t="str">
        <f>IF(OR($AP2181&lt;SetUp!$B$97,$AP2181&gt;SetUp!$B$98),"Não","Sim")</f>
        <v>Não</v>
      </c>
      <c r="AV2181" s="68">
        <f t="shared" si="680"/>
        <v>0</v>
      </c>
      <c r="AW2181" s="68">
        <f t="shared" si="681"/>
        <v>0.37562877511983545</v>
      </c>
      <c r="AX2181" s="68">
        <f t="shared" si="682"/>
        <v>0</v>
      </c>
      <c r="AY2181" s="68">
        <f t="shared" si="683"/>
        <v>-0.8504822918263073</v>
      </c>
      <c r="AZ2181" s="68">
        <f t="shared" si="684"/>
        <v>0.14109697669802793</v>
      </c>
      <c r="BA2181" s="68">
        <f t="shared" si="685"/>
        <v>0.37562877511983545</v>
      </c>
      <c r="BB2181" s="68">
        <f t="shared" si="686"/>
        <v>-0.8504822918263073</v>
      </c>
    </row>
    <row r="2182" spans="1:54" x14ac:dyDescent="0.3">
      <c r="A2182" s="64">
        <v>28844</v>
      </c>
      <c r="B2182" s="57">
        <v>0.42199999999999999</v>
      </c>
      <c r="C2182" s="57"/>
      <c r="D2182" s="57">
        <v>5.4390000000000001</v>
      </c>
      <c r="E2182" s="57">
        <f t="shared" si="671"/>
        <v>0.42199999999999999</v>
      </c>
      <c r="F2182" s="57">
        <f t="shared" si="672"/>
        <v>5.0170000000000003</v>
      </c>
      <c r="G2182" s="57">
        <f t="shared" si="673"/>
        <v>0</v>
      </c>
      <c r="H2182" s="57">
        <f>IF(Q2181&gt;SetUp!$B$56,SetUp!$B$56,Q2181)</f>
        <v>8.0031241953684728E-5</v>
      </c>
      <c r="I2182" s="57">
        <f t="shared" si="687"/>
        <v>0.17874015771174875</v>
      </c>
      <c r="J2182" s="57">
        <f>MIN(F2182,H2182,(1-EXP(-SetUp!$B$52*H2182/SetUp!$B$56))*F2182)</f>
        <v>6.2736598505091723E-5</v>
      </c>
      <c r="K2182" s="57">
        <f t="shared" si="674"/>
        <v>1.7294643448593006E-5</v>
      </c>
      <c r="L2182" s="57">
        <f>IF(I2182&lt;=0,0,MIN(SetUp!$B$50*I2182^SetUp!$B$55,I2182))</f>
        <v>1.1607349973539044E-3</v>
      </c>
      <c r="M2182" s="57">
        <f t="shared" si="675"/>
        <v>0.17757942271439486</v>
      </c>
      <c r="N2182" s="57">
        <f>IF(SetUp!$B$62=0,X2182,(B2182-E2182)*(1-(H2182/SetUp!$B$66/SetUp!$B$56)))</f>
        <v>0</v>
      </c>
      <c r="O2182" s="57">
        <f>K2182*SetUp!$B$65</f>
        <v>0</v>
      </c>
      <c r="P2182" s="57">
        <f>MIN(SetUp!$B$54*L2182^SetUp!$B$51,L2182)</f>
        <v>6.6832919113487253E-4</v>
      </c>
      <c r="Q2182" s="57">
        <f t="shared" si="676"/>
        <v>1.7294643448593006E-5</v>
      </c>
      <c r="R2182" s="57">
        <f>IF((H2182+N2182-O2182)&gt;SetUp!$B$56,T2181+H2182+N2182-O2182-SetUp!$B$56,T2181)</f>
        <v>0</v>
      </c>
      <c r="S2182" s="57">
        <f>R2182*SetUp!$B$65</f>
        <v>0</v>
      </c>
      <c r="T2182" s="57">
        <f>IF((R2182-S2182)&lt;SetUp!$B$53,R2182-S2182,SetUp!$B$53)</f>
        <v>0</v>
      </c>
      <c r="U2182" s="57">
        <f t="shared" si="677"/>
        <v>0.17757942271439486</v>
      </c>
      <c r="V2182" s="57">
        <f>(L2182-P2182)/1000*SetUp!$B$13*1000000/SetUp!$B$48</f>
        <v>2.8006901359158676E-2</v>
      </c>
      <c r="W2182" s="57">
        <f t="shared" si="688"/>
        <v>4.6837533851373792E-17</v>
      </c>
      <c r="X2182" s="57">
        <f>MAX((SetUp!$B$56*(1-($H2182/SetUp!$B$56)^2)*TANH(($B2182-$D2182)/SetUp!$B$56))/(1+$H2182/SetUp!$B$56*TANH(($B2182-$D2182)/SetUp!$B$56)),0)</f>
        <v>0</v>
      </c>
      <c r="AP2182" s="64">
        <v>29792</v>
      </c>
      <c r="AQ2182" s="55">
        <v>7</v>
      </c>
      <c r="AR2182" s="55">
        <v>207</v>
      </c>
      <c r="AS2182" s="66">
        <f t="shared" si="678"/>
        <v>0</v>
      </c>
      <c r="AT2182" s="66">
        <f t="shared" si="679"/>
        <v>0.13817227177155134</v>
      </c>
      <c r="AU2182" s="55" t="str">
        <f>IF(OR($AP2182&lt;SetUp!$B$97,$AP2182&gt;SetUp!$B$98),"Não","Sim")</f>
        <v>Não</v>
      </c>
      <c r="AV2182" s="68">
        <f t="shared" si="680"/>
        <v>0</v>
      </c>
      <c r="AW2182" s="68">
        <f t="shared" si="681"/>
        <v>0.37171531011185338</v>
      </c>
      <c r="AX2182" s="68">
        <f t="shared" si="682"/>
        <v>0</v>
      </c>
      <c r="AY2182" s="68">
        <f t="shared" si="683"/>
        <v>-0.85957910185932707</v>
      </c>
      <c r="AZ2182" s="68">
        <f t="shared" si="684"/>
        <v>0.13817227177155134</v>
      </c>
      <c r="BA2182" s="68">
        <f t="shared" si="685"/>
        <v>0.37171531011185338</v>
      </c>
      <c r="BB2182" s="68">
        <f t="shared" si="686"/>
        <v>-0.85957910185932707</v>
      </c>
    </row>
    <row r="2183" spans="1:54" x14ac:dyDescent="0.3">
      <c r="A2183" s="64">
        <v>28845</v>
      </c>
      <c r="B2183" s="57">
        <v>3.3000000000000002E-2</v>
      </c>
      <c r="C2183" s="57"/>
      <c r="D2183" s="57">
        <v>5.4390000000000001</v>
      </c>
      <c r="E2183" s="57">
        <f t="shared" si="671"/>
        <v>3.3000000000000002E-2</v>
      </c>
      <c r="F2183" s="57">
        <f t="shared" si="672"/>
        <v>5.4059999999999997</v>
      </c>
      <c r="G2183" s="57">
        <f t="shared" si="673"/>
        <v>0</v>
      </c>
      <c r="H2183" s="57">
        <f>IF(Q2182&gt;SetUp!$B$56,SetUp!$B$56,Q2182)</f>
        <v>1.7294643448593006E-5</v>
      </c>
      <c r="I2183" s="57">
        <f t="shared" si="687"/>
        <v>0.17757942271439486</v>
      </c>
      <c r="J2183" s="57">
        <f>MIN(F2183,H2183,(1-EXP(-SetUp!$B$52*H2183/SetUp!$B$56))*F2183)</f>
        <v>1.4608549399912406E-5</v>
      </c>
      <c r="K2183" s="57">
        <f t="shared" si="674"/>
        <v>2.6860940486805995E-6</v>
      </c>
      <c r="L2183" s="57">
        <f>IF(I2183&lt;=0,0,MIN(SetUp!$B$50*I2183^SetUp!$B$55,I2183))</f>
        <v>1.1481992286385494E-3</v>
      </c>
      <c r="M2183" s="57">
        <f t="shared" si="675"/>
        <v>0.17643122348575632</v>
      </c>
      <c r="N2183" s="57">
        <f>IF(SetUp!$B$62=0,X2183,(B2183-E2183)*(1-(H2183/SetUp!$B$66/SetUp!$B$56)))</f>
        <v>0</v>
      </c>
      <c r="O2183" s="57">
        <f>K2183*SetUp!$B$65</f>
        <v>0</v>
      </c>
      <c r="P2183" s="57">
        <f>MIN(SetUp!$B$54*L2183^SetUp!$B$51,L2183)</f>
        <v>6.6123346876681627E-4</v>
      </c>
      <c r="Q2183" s="57">
        <f t="shared" si="676"/>
        <v>2.6860940486805995E-6</v>
      </c>
      <c r="R2183" s="57">
        <f>IF((H2183+N2183-O2183)&gt;SetUp!$B$56,T2182+H2183+N2183-O2183-SetUp!$B$56,T2182)</f>
        <v>0</v>
      </c>
      <c r="S2183" s="57">
        <f>R2183*SetUp!$B$65</f>
        <v>0</v>
      </c>
      <c r="T2183" s="57">
        <f>IF((R2183-S2183)&lt;SetUp!$B$53,R2183-S2183,SetUp!$B$53)</f>
        <v>0</v>
      </c>
      <c r="U2183" s="57">
        <f t="shared" si="677"/>
        <v>0.17643122348575632</v>
      </c>
      <c r="V2183" s="57">
        <f>(L2183-P2183)/1000*SetUp!$B$13*1000000/SetUp!$B$48</f>
        <v>2.7697484127449035E-2</v>
      </c>
      <c r="W2183" s="57">
        <f t="shared" si="688"/>
        <v>6.9388939039072284E-18</v>
      </c>
      <c r="X2183" s="57">
        <f>MAX((SetUp!$B$56*(1-($H2183/SetUp!$B$56)^2)*TANH(($B2183-$D2183)/SetUp!$B$56))/(1+$H2183/SetUp!$B$56*TANH(($B2183-$D2183)/SetUp!$B$56)),0)</f>
        <v>0</v>
      </c>
      <c r="AP2183" s="64">
        <v>29793</v>
      </c>
      <c r="AQ2183" s="55">
        <v>7</v>
      </c>
      <c r="AR2183" s="55">
        <v>208</v>
      </c>
      <c r="AS2183" s="66">
        <f t="shared" si="678"/>
        <v>0</v>
      </c>
      <c r="AT2183" s="66">
        <f t="shared" si="679"/>
        <v>0.13533143434359718</v>
      </c>
      <c r="AU2183" s="55" t="str">
        <f>IF(OR($AP2183&lt;SetUp!$B$97,$AP2183&gt;SetUp!$B$98),"Não","Sim")</f>
        <v>Não</v>
      </c>
      <c r="AV2183" s="68">
        <f t="shared" si="680"/>
        <v>0</v>
      </c>
      <c r="AW2183" s="68">
        <f t="shared" si="681"/>
        <v>0.36787420994627656</v>
      </c>
      <c r="AX2183" s="68">
        <f t="shared" si="682"/>
        <v>0</v>
      </c>
      <c r="AY2183" s="68">
        <f t="shared" si="683"/>
        <v>-0.86860131518101424</v>
      </c>
      <c r="AZ2183" s="68">
        <f t="shared" si="684"/>
        <v>0.13533143434359718</v>
      </c>
      <c r="BA2183" s="68">
        <f t="shared" si="685"/>
        <v>0.36787420994627656</v>
      </c>
      <c r="BB2183" s="68">
        <f t="shared" si="686"/>
        <v>-0.86860131518101424</v>
      </c>
    </row>
    <row r="2184" spans="1:54" x14ac:dyDescent="0.3">
      <c r="A2184" s="64">
        <v>28846</v>
      </c>
      <c r="B2184" s="57">
        <v>0</v>
      </c>
      <c r="C2184" s="57"/>
      <c r="D2184" s="57">
        <v>5.4390000000000001</v>
      </c>
      <c r="E2184" s="57">
        <f t="shared" si="671"/>
        <v>0</v>
      </c>
      <c r="F2184" s="57">
        <f t="shared" si="672"/>
        <v>5.4390000000000001</v>
      </c>
      <c r="G2184" s="57">
        <f t="shared" si="673"/>
        <v>0</v>
      </c>
      <c r="H2184" s="57">
        <f>IF(Q2183&gt;SetUp!$B$56,SetUp!$B$56,Q2183)</f>
        <v>2.6860940486805995E-6</v>
      </c>
      <c r="I2184" s="57">
        <f t="shared" si="687"/>
        <v>0.17643122348575632</v>
      </c>
      <c r="J2184" s="57">
        <f>MIN(F2184,H2184,(1-EXP(-SetUp!$B$52*H2184/SetUp!$B$56))*F2184)</f>
        <v>2.2827597603451987E-6</v>
      </c>
      <c r="K2184" s="57">
        <f t="shared" si="674"/>
        <v>4.0333428833540079E-7</v>
      </c>
      <c r="L2184" s="57">
        <f>IF(I2184&lt;=0,0,MIN(SetUp!$B$50*I2184^SetUp!$B$55,I2184))</f>
        <v>1.1358524716504293E-3</v>
      </c>
      <c r="M2184" s="57">
        <f t="shared" si="675"/>
        <v>0.17529537101410589</v>
      </c>
      <c r="N2184" s="57">
        <f>IF(SetUp!$B$62=0,X2184,(B2184-E2184)*(1-(H2184/SetUp!$B$66/SetUp!$B$56)))</f>
        <v>0</v>
      </c>
      <c r="O2184" s="57">
        <f>K2184*SetUp!$B$65</f>
        <v>0</v>
      </c>
      <c r="P2184" s="57">
        <f>MIN(SetUp!$B$54*L2184^SetUp!$B$51,L2184)</f>
        <v>6.5424344591264512E-4</v>
      </c>
      <c r="Q2184" s="57">
        <f t="shared" si="676"/>
        <v>4.0333428833540079E-7</v>
      </c>
      <c r="R2184" s="57">
        <f>IF((H2184+N2184-O2184)&gt;SetUp!$B$56,T2183+H2184+N2184-O2184-SetUp!$B$56,T2183)</f>
        <v>0</v>
      </c>
      <c r="S2184" s="57">
        <f>R2184*SetUp!$B$65</f>
        <v>0</v>
      </c>
      <c r="T2184" s="57">
        <f>IF((R2184-S2184)&lt;SetUp!$B$53,R2184-S2184,SetUp!$B$53)</f>
        <v>0</v>
      </c>
      <c r="U2184" s="57">
        <f t="shared" si="677"/>
        <v>0.17529537101410589</v>
      </c>
      <c r="V2184" s="57">
        <f>(L2184-P2184)/1000*SetUp!$B$13*1000000/SetUp!$B$48</f>
        <v>2.7392805501401291E-2</v>
      </c>
      <c r="W2184" s="57">
        <f t="shared" si="688"/>
        <v>-1.713039432527097E-17</v>
      </c>
      <c r="X2184" s="57">
        <f>MAX((SetUp!$B$56*(1-($H2184/SetUp!$B$56)^2)*TANH(($B2184-$D2184)/SetUp!$B$56))/(1+$H2184/SetUp!$B$56*TANH(($B2184-$D2184)/SetUp!$B$56)),0)</f>
        <v>0</v>
      </c>
      <c r="AP2184" s="64">
        <v>29794</v>
      </c>
      <c r="AQ2184" s="55">
        <v>7</v>
      </c>
      <c r="AR2184" s="55">
        <v>209</v>
      </c>
      <c r="AS2184" s="66">
        <f t="shared" si="678"/>
        <v>0</v>
      </c>
      <c r="AT2184" s="66">
        <f t="shared" si="679"/>
        <v>0.13257140139424098</v>
      </c>
      <c r="AU2184" s="55" t="str">
        <f>IF(OR($AP2184&lt;SetUp!$B$97,$AP2184&gt;SetUp!$B$98),"Não","Sim")</f>
        <v>Não</v>
      </c>
      <c r="AV2184" s="68">
        <f t="shared" si="680"/>
        <v>0</v>
      </c>
      <c r="AW2184" s="68">
        <f t="shared" si="681"/>
        <v>0.36410355861243787</v>
      </c>
      <c r="AX2184" s="68">
        <f t="shared" si="682"/>
        <v>0</v>
      </c>
      <c r="AY2184" s="68">
        <f t="shared" si="683"/>
        <v>-0.87755015282591919</v>
      </c>
      <c r="AZ2184" s="68">
        <f t="shared" si="684"/>
        <v>0.13257140139424098</v>
      </c>
      <c r="BA2184" s="68">
        <f t="shared" si="685"/>
        <v>0.36410355861243787</v>
      </c>
      <c r="BB2184" s="68">
        <f t="shared" si="686"/>
        <v>-0.87755015282591919</v>
      </c>
    </row>
    <row r="2185" spans="1:54" x14ac:dyDescent="0.3">
      <c r="A2185" s="64">
        <v>28847</v>
      </c>
      <c r="B2185" s="57">
        <v>0.155</v>
      </c>
      <c r="C2185" s="57"/>
      <c r="D2185" s="57">
        <v>5.4390000000000001</v>
      </c>
      <c r="E2185" s="57">
        <f t="shared" si="671"/>
        <v>0.155</v>
      </c>
      <c r="F2185" s="57">
        <f t="shared" si="672"/>
        <v>5.2839999999999998</v>
      </c>
      <c r="G2185" s="57">
        <f t="shared" si="673"/>
        <v>0</v>
      </c>
      <c r="H2185" s="57">
        <f>IF(Q2184&gt;SetUp!$B$56,SetUp!$B$56,Q2184)</f>
        <v>4.0333428833540079E-7</v>
      </c>
      <c r="I2185" s="57">
        <f t="shared" si="687"/>
        <v>0.17529537101410589</v>
      </c>
      <c r="J2185" s="57">
        <f>MIN(F2185,H2185,(1-EXP(-SetUp!$B$52*H2185/SetUp!$B$56))*F2185)</f>
        <v>3.3300286120097056E-7</v>
      </c>
      <c r="K2185" s="57">
        <f t="shared" si="674"/>
        <v>7.0331427134430227E-8</v>
      </c>
      <c r="L2185" s="57">
        <f>IF(I2185&lt;=0,0,MIN(SetUp!$B$50*I2185^SetUp!$B$55,I2185))</f>
        <v>1.1236910736597877E-3</v>
      </c>
      <c r="M2185" s="57">
        <f t="shared" si="675"/>
        <v>0.17417167994044611</v>
      </c>
      <c r="N2185" s="57">
        <f>IF(SetUp!$B$62=0,X2185,(B2185-E2185)*(1-(H2185/SetUp!$B$66/SetUp!$B$56)))</f>
        <v>0</v>
      </c>
      <c r="O2185" s="57">
        <f>K2185*SetUp!$B$65</f>
        <v>0</v>
      </c>
      <c r="P2185" s="57">
        <f>MIN(SetUp!$B$54*L2185^SetUp!$B$51,L2185)</f>
        <v>6.4735709894409856E-4</v>
      </c>
      <c r="Q2185" s="57">
        <f t="shared" si="676"/>
        <v>7.0331427134430227E-8</v>
      </c>
      <c r="R2185" s="57">
        <f>IF((H2185+N2185-O2185)&gt;SetUp!$B$56,T2184+H2185+N2185-O2185-SetUp!$B$56,T2184)</f>
        <v>0</v>
      </c>
      <c r="S2185" s="57">
        <f>R2185*SetUp!$B$65</f>
        <v>0</v>
      </c>
      <c r="T2185" s="57">
        <f>IF((R2185-S2185)&lt;SetUp!$B$53,R2185-S2185,SetUp!$B$53)</f>
        <v>0</v>
      </c>
      <c r="U2185" s="57">
        <f t="shared" si="677"/>
        <v>0.17417167994044611</v>
      </c>
      <c r="V2185" s="57">
        <f>(L2185-P2185)/1000*SetUp!$B$13*1000000/SetUp!$B$48</f>
        <v>2.7092772821496965E-2</v>
      </c>
      <c r="W2185" s="57">
        <f t="shared" si="688"/>
        <v>3.4694469519536142E-18</v>
      </c>
      <c r="X2185" s="57">
        <f>MAX((SetUp!$B$56*(1-($H2185/SetUp!$B$56)^2)*TANH(($B2185-$D2185)/SetUp!$B$56))/(1+$H2185/SetUp!$B$56*TANH(($B2185-$D2185)/SetUp!$B$56)),0)</f>
        <v>0</v>
      </c>
      <c r="AP2185" s="64">
        <v>29795</v>
      </c>
      <c r="AQ2185" s="55">
        <v>7</v>
      </c>
      <c r="AR2185" s="55">
        <v>210</v>
      </c>
      <c r="AS2185" s="66">
        <f t="shared" si="678"/>
        <v>0</v>
      </c>
      <c r="AT2185" s="66">
        <f t="shared" si="679"/>
        <v>0.12988924548079445</v>
      </c>
      <c r="AU2185" s="55" t="str">
        <f>IF(OR($AP2185&lt;SetUp!$B$97,$AP2185&gt;SetUp!$B$98),"Não","Sim")</f>
        <v>Não</v>
      </c>
      <c r="AV2185" s="68">
        <f t="shared" si="680"/>
        <v>0</v>
      </c>
      <c r="AW2185" s="68">
        <f t="shared" si="681"/>
        <v>0.36040150593580272</v>
      </c>
      <c r="AX2185" s="68">
        <f t="shared" si="682"/>
        <v>0</v>
      </c>
      <c r="AY2185" s="68">
        <f t="shared" si="683"/>
        <v>-0.88642680598393586</v>
      </c>
      <c r="AZ2185" s="68">
        <f t="shared" si="684"/>
        <v>0.12988924548079445</v>
      </c>
      <c r="BA2185" s="68">
        <f t="shared" si="685"/>
        <v>0.36040150593580272</v>
      </c>
      <c r="BB2185" s="68">
        <f t="shared" si="686"/>
        <v>-0.88642680598393586</v>
      </c>
    </row>
    <row r="2186" spans="1:54" x14ac:dyDescent="0.3">
      <c r="A2186" s="64">
        <v>28848</v>
      </c>
      <c r="B2186" s="57">
        <v>0.753</v>
      </c>
      <c r="C2186" s="57"/>
      <c r="D2186" s="57">
        <v>5.4390000000000001</v>
      </c>
      <c r="E2186" s="57">
        <f t="shared" si="671"/>
        <v>0.753</v>
      </c>
      <c r="F2186" s="57">
        <f t="shared" si="672"/>
        <v>4.6859999999999999</v>
      </c>
      <c r="G2186" s="57">
        <f t="shared" si="673"/>
        <v>0</v>
      </c>
      <c r="H2186" s="57">
        <f>IF(Q2185&gt;SetUp!$B$56,SetUp!$B$56,Q2185)</f>
        <v>7.0331427134430227E-8</v>
      </c>
      <c r="I2186" s="57">
        <f t="shared" si="687"/>
        <v>0.17417167994044611</v>
      </c>
      <c r="J2186" s="57">
        <f>MIN(F2186,H2186,(1-EXP(-SetUp!$B$52*H2186/SetUp!$B$56))*F2186)</f>
        <v>5.1495791766775764E-8</v>
      </c>
      <c r="K2186" s="57">
        <f t="shared" si="674"/>
        <v>1.8835635367654462E-8</v>
      </c>
      <c r="L2186" s="57">
        <f>IF(I2186&lt;=0,0,MIN(SetUp!$B$50*I2186^SetUp!$B$55,I2186))</f>
        <v>1.1117114679278606E-3</v>
      </c>
      <c r="M2186" s="57">
        <f t="shared" si="675"/>
        <v>0.17305996847251826</v>
      </c>
      <c r="N2186" s="57">
        <f>IF(SetUp!$B$62=0,X2186,(B2186-E2186)*(1-(H2186/SetUp!$B$66/SetUp!$B$56)))</f>
        <v>0</v>
      </c>
      <c r="O2186" s="57">
        <f>K2186*SetUp!$B$65</f>
        <v>0</v>
      </c>
      <c r="P2186" s="57">
        <f>MIN(SetUp!$B$54*L2186^SetUp!$B$51,L2186)</f>
        <v>6.4057245151003103E-4</v>
      </c>
      <c r="Q2186" s="57">
        <f t="shared" si="676"/>
        <v>1.8835635367654462E-8</v>
      </c>
      <c r="R2186" s="57">
        <f>IF((H2186+N2186-O2186)&gt;SetUp!$B$56,T2185+H2186+N2186-O2186-SetUp!$B$56,T2185)</f>
        <v>0</v>
      </c>
      <c r="S2186" s="57">
        <f>R2186*SetUp!$B$65</f>
        <v>0</v>
      </c>
      <c r="T2186" s="57">
        <f>IF((R2186-S2186)&lt;SetUp!$B$53,R2186-S2186,SetUp!$B$53)</f>
        <v>0</v>
      </c>
      <c r="U2186" s="57">
        <f t="shared" si="677"/>
        <v>0.17305996847251826</v>
      </c>
      <c r="V2186" s="57">
        <f>(L2186-P2186)/1000*SetUp!$B$13*1000000/SetUp!$B$48</f>
        <v>2.6797295630173239E-2</v>
      </c>
      <c r="W2186" s="57">
        <f t="shared" si="688"/>
        <v>7.1557343384043293E-18</v>
      </c>
      <c r="X2186" s="57">
        <f>MAX((SetUp!$B$56*(1-($H2186/SetUp!$B$56)^2)*TANH(($B2186-$D2186)/SetUp!$B$56))/(1+$H2186/SetUp!$B$56*TANH(($B2186-$D2186)/SetUp!$B$56)),0)</f>
        <v>0</v>
      </c>
      <c r="AP2186" s="64">
        <v>29796</v>
      </c>
      <c r="AQ2186" s="55">
        <v>7</v>
      </c>
      <c r="AR2186" s="55">
        <v>211</v>
      </c>
      <c r="AS2186" s="66">
        <f t="shared" si="678"/>
        <v>0</v>
      </c>
      <c r="AT2186" s="66">
        <f t="shared" si="679"/>
        <v>0.12728216770203493</v>
      </c>
      <c r="AU2186" s="55" t="str">
        <f>IF(OR($AP2186&lt;SetUp!$B$97,$AP2186&gt;SetUp!$B$98),"Não","Sim")</f>
        <v>Não</v>
      </c>
      <c r="AV2186" s="68">
        <f t="shared" si="680"/>
        <v>0</v>
      </c>
      <c r="AW2186" s="68">
        <f t="shared" si="681"/>
        <v>0.35676626480377166</v>
      </c>
      <c r="AX2186" s="68">
        <f t="shared" si="682"/>
        <v>0</v>
      </c>
      <c r="AY2186" s="68">
        <f t="shared" si="683"/>
        <v>-0.89523243696757471</v>
      </c>
      <c r="AZ2186" s="68">
        <f t="shared" si="684"/>
        <v>0.12728216770203493</v>
      </c>
      <c r="BA2186" s="68">
        <f t="shared" si="685"/>
        <v>0.35676626480377166</v>
      </c>
      <c r="BB2186" s="68">
        <f t="shared" si="686"/>
        <v>-0.89523243696757471</v>
      </c>
    </row>
    <row r="2187" spans="1:54" x14ac:dyDescent="0.3">
      <c r="A2187" s="64">
        <v>28849</v>
      </c>
      <c r="B2187" s="57">
        <v>1E-3</v>
      </c>
      <c r="C2187" s="57"/>
      <c r="D2187" s="57">
        <v>5.4390000000000001</v>
      </c>
      <c r="E2187" s="57">
        <f t="shared" si="671"/>
        <v>1E-3</v>
      </c>
      <c r="F2187" s="57">
        <f t="shared" si="672"/>
        <v>5.4379999999999997</v>
      </c>
      <c r="G2187" s="57">
        <f t="shared" si="673"/>
        <v>0</v>
      </c>
      <c r="H2187" s="57">
        <f>IF(Q2186&gt;SetUp!$B$56,SetUp!$B$56,Q2186)</f>
        <v>1.8835635367654462E-8</v>
      </c>
      <c r="I2187" s="57">
        <f t="shared" si="687"/>
        <v>0.17305996847251826</v>
      </c>
      <c r="J2187" s="57">
        <f>MIN(F2187,H2187,(1-EXP(-SetUp!$B$52*H2187/SetUp!$B$56))*F2187)</f>
        <v>1.6004403846636706E-8</v>
      </c>
      <c r="K2187" s="57">
        <f t="shared" si="674"/>
        <v>2.8312315210177561E-9</v>
      </c>
      <c r="L2187" s="57">
        <f>IF(I2187&lt;=0,0,MIN(SetUp!$B$50*I2187^SetUp!$B$55,I2187))</f>
        <v>1.0999101713227175E-3</v>
      </c>
      <c r="M2187" s="57">
        <f t="shared" si="675"/>
        <v>0.17196005830119554</v>
      </c>
      <c r="N2187" s="57">
        <f>IF(SetUp!$B$62=0,X2187,(B2187-E2187)*(1-(H2187/SetUp!$B$66/SetUp!$B$56)))</f>
        <v>0</v>
      </c>
      <c r="O2187" s="57">
        <f>K2187*SetUp!$B$65</f>
        <v>0</v>
      </c>
      <c r="P2187" s="57">
        <f>MIN(SetUp!$B$54*L2187^SetUp!$B$51,L2187)</f>
        <v>6.3388757323402966E-4</v>
      </c>
      <c r="Q2187" s="57">
        <f t="shared" si="676"/>
        <v>2.8312315210177561E-9</v>
      </c>
      <c r="R2187" s="57">
        <f>IF((H2187+N2187-O2187)&gt;SetUp!$B$56,T2186+H2187+N2187-O2187-SetUp!$B$56,T2186)</f>
        <v>0</v>
      </c>
      <c r="S2187" s="57">
        <f>R2187*SetUp!$B$65</f>
        <v>0</v>
      </c>
      <c r="T2187" s="57">
        <f>IF((R2187-S2187)&lt;SetUp!$B$53,R2187-S2187,SetUp!$B$53)</f>
        <v>0</v>
      </c>
      <c r="U2187" s="57">
        <f t="shared" si="677"/>
        <v>0.17196005830119554</v>
      </c>
      <c r="V2187" s="57">
        <f>(L2187-P2187)/1000*SetUp!$B$13*1000000/SetUp!$B$48</f>
        <v>2.6506285610293983E-2</v>
      </c>
      <c r="W2187" s="57">
        <f t="shared" si="688"/>
        <v>1.8648277366750676E-17</v>
      </c>
      <c r="X2187" s="57">
        <f>MAX((SetUp!$B$56*(1-($H2187/SetUp!$B$56)^2)*TANH(($B2187-$D2187)/SetUp!$B$56))/(1+$H2187/SetUp!$B$56*TANH(($B2187-$D2187)/SetUp!$B$56)),0)</f>
        <v>0</v>
      </c>
      <c r="AP2187" s="64">
        <v>29797</v>
      </c>
      <c r="AQ2187" s="55">
        <v>7</v>
      </c>
      <c r="AR2187" s="55">
        <v>212</v>
      </c>
      <c r="AS2187" s="66">
        <f t="shared" si="678"/>
        <v>0</v>
      </c>
      <c r="AT2187" s="66">
        <f t="shared" si="679"/>
        <v>0.12474749108049385</v>
      </c>
      <c r="AU2187" s="55" t="str">
        <f>IF(OR($AP2187&lt;SetUp!$B$97,$AP2187&gt;SetUp!$B$98),"Não","Sim")</f>
        <v>Não</v>
      </c>
      <c r="AV2187" s="68">
        <f t="shared" si="680"/>
        <v>0</v>
      </c>
      <c r="AW2187" s="68">
        <f t="shared" si="681"/>
        <v>0.35319610852965788</v>
      </c>
      <c r="AX2187" s="68">
        <f t="shared" si="682"/>
        <v>0</v>
      </c>
      <c r="AY2187" s="68">
        <f t="shared" si="683"/>
        <v>-0.90396818014027669</v>
      </c>
      <c r="AZ2187" s="68">
        <f t="shared" si="684"/>
        <v>0.12474749108049385</v>
      </c>
      <c r="BA2187" s="68">
        <f t="shared" si="685"/>
        <v>0.35319610852965788</v>
      </c>
      <c r="BB2187" s="68">
        <f t="shared" si="686"/>
        <v>-0.90396818014027669</v>
      </c>
    </row>
    <row r="2188" spans="1:54" x14ac:dyDescent="0.3">
      <c r="A2188" s="64">
        <v>28850</v>
      </c>
      <c r="B2188" s="57">
        <v>0</v>
      </c>
      <c r="C2188" s="57"/>
      <c r="D2188" s="57">
        <v>5.4390000000000001</v>
      </c>
      <c r="E2188" s="57">
        <f t="shared" si="671"/>
        <v>0</v>
      </c>
      <c r="F2188" s="57">
        <f t="shared" si="672"/>
        <v>5.4390000000000001</v>
      </c>
      <c r="G2188" s="57">
        <f t="shared" si="673"/>
        <v>0</v>
      </c>
      <c r="H2188" s="57">
        <f>IF(Q2187&gt;SetUp!$B$56,SetUp!$B$56,Q2187)</f>
        <v>2.8312315210177561E-9</v>
      </c>
      <c r="I2188" s="57">
        <f t="shared" si="687"/>
        <v>0.17196005830119554</v>
      </c>
      <c r="J2188" s="57">
        <f>MIN(F2188,H2188,(1-EXP(-SetUp!$B$52*H2188/SetUp!$B$56))*F2188)</f>
        <v>2.4061043331080611E-9</v>
      </c>
      <c r="K2188" s="57">
        <f t="shared" si="674"/>
        <v>4.25127187909695E-10</v>
      </c>
      <c r="L2188" s="57">
        <f>IF(I2188&lt;=0,0,MIN(SetUp!$B$50*I2188^SetUp!$B$55,I2188))</f>
        <v>1.0882837820111017E-3</v>
      </c>
      <c r="M2188" s="57">
        <f t="shared" si="675"/>
        <v>0.17087177451918445</v>
      </c>
      <c r="N2188" s="57">
        <f>IF(SetUp!$B$62=0,X2188,(B2188-E2188)*(1-(H2188/SetUp!$B$66/SetUp!$B$56)))</f>
        <v>0</v>
      </c>
      <c r="O2188" s="57">
        <f>K2188*SetUp!$B$65</f>
        <v>0</v>
      </c>
      <c r="P2188" s="57">
        <f>MIN(SetUp!$B$54*L2188^SetUp!$B$51,L2188)</f>
        <v>6.2730057845330697E-4</v>
      </c>
      <c r="Q2188" s="57">
        <f t="shared" si="676"/>
        <v>4.25127187909695E-10</v>
      </c>
      <c r="R2188" s="57">
        <f>IF((H2188+N2188-O2188)&gt;SetUp!$B$56,T2187+H2188+N2188-O2188-SetUp!$B$56,T2187)</f>
        <v>0</v>
      </c>
      <c r="S2188" s="57">
        <f>R2188*SetUp!$B$65</f>
        <v>0</v>
      </c>
      <c r="T2188" s="57">
        <f>IF((R2188-S2188)&lt;SetUp!$B$53,R2188-S2188,SetUp!$B$53)</f>
        <v>0</v>
      </c>
      <c r="U2188" s="57">
        <f t="shared" si="677"/>
        <v>0.17087177451918445</v>
      </c>
      <c r="V2188" s="57">
        <f>(L2188-P2188)/1000*SetUp!$B$13*1000000/SetUp!$B$48</f>
        <v>2.6219656525595846E-2</v>
      </c>
      <c r="W2188" s="57">
        <f t="shared" si="688"/>
        <v>0</v>
      </c>
      <c r="X2188" s="57">
        <f>MAX((SetUp!$B$56*(1-($H2188/SetUp!$B$56)^2)*TANH(($B2188-$D2188)/SetUp!$B$56))/(1+$H2188/SetUp!$B$56*TANH(($B2188-$D2188)/SetUp!$B$56)),0)</f>
        <v>0</v>
      </c>
      <c r="AP2188" s="64">
        <v>29798</v>
      </c>
      <c r="AQ2188" s="55">
        <v>7</v>
      </c>
      <c r="AR2188" s="55">
        <v>213</v>
      </c>
      <c r="AS2188" s="66">
        <f t="shared" si="678"/>
        <v>0</v>
      </c>
      <c r="AT2188" s="66">
        <f t="shared" si="679"/>
        <v>0.12228265433485905</v>
      </c>
      <c r="AU2188" s="55" t="str">
        <f>IF(OR($AP2188&lt;SetUp!$B$97,$AP2188&gt;SetUp!$B$98),"Não","Sim")</f>
        <v>Não</v>
      </c>
      <c r="AV2188" s="68">
        <f t="shared" si="680"/>
        <v>0</v>
      </c>
      <c r="AW2188" s="68">
        <f t="shared" si="681"/>
        <v>0.34968936834690734</v>
      </c>
      <c r="AX2188" s="68">
        <f t="shared" si="682"/>
        <v>0</v>
      </c>
      <c r="AY2188" s="68">
        <f t="shared" si="683"/>
        <v>-0.9126351428076509</v>
      </c>
      <c r="AZ2188" s="68">
        <f t="shared" si="684"/>
        <v>0.12228265433485905</v>
      </c>
      <c r="BA2188" s="68">
        <f t="shared" si="685"/>
        <v>0.34968936834690734</v>
      </c>
      <c r="BB2188" s="68">
        <f t="shared" si="686"/>
        <v>-0.9126351428076509</v>
      </c>
    </row>
    <row r="2189" spans="1:54" x14ac:dyDescent="0.3">
      <c r="A2189" s="64">
        <v>28851</v>
      </c>
      <c r="B2189" s="57">
        <v>0</v>
      </c>
      <c r="C2189" s="57"/>
      <c r="D2189" s="57">
        <v>5.4390000000000001</v>
      </c>
      <c r="E2189" s="57">
        <f t="shared" si="671"/>
        <v>0</v>
      </c>
      <c r="F2189" s="57">
        <f t="shared" si="672"/>
        <v>5.4390000000000001</v>
      </c>
      <c r="G2189" s="57">
        <f t="shared" si="673"/>
        <v>0</v>
      </c>
      <c r="H2189" s="57">
        <f>IF(Q2188&gt;SetUp!$B$56,SetUp!$B$56,Q2188)</f>
        <v>4.25127187909695E-10</v>
      </c>
      <c r="I2189" s="57">
        <f t="shared" si="687"/>
        <v>0.17087177451918445</v>
      </c>
      <c r="J2189" s="57">
        <f>MIN(F2189,H2189,(1-EXP(-SetUp!$B$52*H2189/SetUp!$B$56))*F2189)</f>
        <v>3.6129148639485466E-10</v>
      </c>
      <c r="K2189" s="57">
        <f t="shared" si="674"/>
        <v>6.3835701514840344E-11</v>
      </c>
      <c r="L2189" s="57">
        <f>IF(I2189&lt;=0,0,MIN(SetUp!$B$50*I2189^SetUp!$B$55,I2189))</f>
        <v>1.0768289772235407E-3</v>
      </c>
      <c r="M2189" s="57">
        <f t="shared" si="675"/>
        <v>0.1697949455419609</v>
      </c>
      <c r="N2189" s="57">
        <f>IF(SetUp!$B$62=0,X2189,(B2189-E2189)*(1-(H2189/SetUp!$B$66/SetUp!$B$56)))</f>
        <v>0</v>
      </c>
      <c r="O2189" s="57">
        <f>K2189*SetUp!$B$65</f>
        <v>0</v>
      </c>
      <c r="P2189" s="57">
        <f>MIN(SetUp!$B$54*L2189^SetUp!$B$51,L2189)</f>
        <v>6.2080962499741249E-4</v>
      </c>
      <c r="Q2189" s="57">
        <f t="shared" si="676"/>
        <v>6.3835701514840344E-11</v>
      </c>
      <c r="R2189" s="57">
        <f>IF((H2189+N2189-O2189)&gt;SetUp!$B$56,T2188+H2189+N2189-O2189-SetUp!$B$56,T2188)</f>
        <v>0</v>
      </c>
      <c r="S2189" s="57">
        <f>R2189*SetUp!$B$65</f>
        <v>0</v>
      </c>
      <c r="T2189" s="57">
        <f>IF((R2189-S2189)&lt;SetUp!$B$53,R2189-S2189,SetUp!$B$53)</f>
        <v>0</v>
      </c>
      <c r="U2189" s="57">
        <f t="shared" si="677"/>
        <v>0.1697949455419609</v>
      </c>
      <c r="V2189" s="57">
        <f>(L2189-P2189)/1000*SetUp!$B$13*1000000/SetUp!$B$48</f>
        <v>2.5937324163037002E-2</v>
      </c>
      <c r="W2189" s="57">
        <f t="shared" si="688"/>
        <v>4.1199682554449168E-18</v>
      </c>
      <c r="X2189" s="57">
        <f>MAX((SetUp!$B$56*(1-($H2189/SetUp!$B$56)^2)*TANH(($B2189-$D2189)/SetUp!$B$56))/(1+$H2189/SetUp!$B$56*TANH(($B2189-$D2189)/SetUp!$B$56)),0)</f>
        <v>0</v>
      </c>
      <c r="AP2189" s="64">
        <v>30011</v>
      </c>
      <c r="AQ2189" s="55">
        <v>3</v>
      </c>
      <c r="AR2189" s="55">
        <v>61</v>
      </c>
      <c r="AS2189" s="66">
        <f t="shared" si="678"/>
        <v>0</v>
      </c>
      <c r="AT2189" s="66">
        <f t="shared" si="679"/>
        <v>2.4111680170494226E-2</v>
      </c>
      <c r="AU2189" s="55" t="str">
        <f>IF(OR($AP2189&lt;SetUp!$B$97,$AP2189&gt;SetUp!$B$98),"Não","Sim")</f>
        <v>Não</v>
      </c>
      <c r="AV2189" s="68">
        <f t="shared" si="680"/>
        <v>0</v>
      </c>
      <c r="AW2189" s="68">
        <f t="shared" si="681"/>
        <v>0.15527936170172205</v>
      </c>
      <c r="AX2189" s="68">
        <f t="shared" si="682"/>
        <v>0</v>
      </c>
      <c r="AY2189" s="68">
        <f t="shared" si="683"/>
        <v>-1.6177725256926287</v>
      </c>
      <c r="AZ2189" s="68">
        <f t="shared" si="684"/>
        <v>2.4111680170494226E-2</v>
      </c>
      <c r="BA2189" s="68">
        <f t="shared" si="685"/>
        <v>0.15527936170172205</v>
      </c>
      <c r="BB2189" s="68">
        <f t="shared" si="686"/>
        <v>-1.6177725256926287</v>
      </c>
    </row>
    <row r="2190" spans="1:54" x14ac:dyDescent="0.3">
      <c r="A2190" s="64">
        <v>28852</v>
      </c>
      <c r="B2190" s="57">
        <v>2E-3</v>
      </c>
      <c r="C2190" s="57"/>
      <c r="D2190" s="57">
        <v>5.4390000000000001</v>
      </c>
      <c r="E2190" s="57">
        <f t="shared" si="671"/>
        <v>2E-3</v>
      </c>
      <c r="F2190" s="57">
        <f t="shared" si="672"/>
        <v>5.4370000000000003</v>
      </c>
      <c r="G2190" s="57">
        <f t="shared" si="673"/>
        <v>0</v>
      </c>
      <c r="H2190" s="57">
        <f>IF(Q2189&gt;SetUp!$B$56,SetUp!$B$56,Q2189)</f>
        <v>6.3835701514840344E-11</v>
      </c>
      <c r="I2190" s="57">
        <f t="shared" si="687"/>
        <v>0.1697949455419609</v>
      </c>
      <c r="J2190" s="57">
        <f>MIN(F2190,H2190,(1-EXP(-SetUp!$B$52*H2190/SetUp!$B$56))*F2190)</f>
        <v>5.4230566370883088E-11</v>
      </c>
      <c r="K2190" s="57">
        <f t="shared" si="674"/>
        <v>9.6051351439572558E-12</v>
      </c>
      <c r="L2190" s="57">
        <f>IF(I2190&lt;=0,0,MIN(SetUp!$B$50*I2190^SetUp!$B$55,I2190))</f>
        <v>1.0655425110900894E-3</v>
      </c>
      <c r="M2190" s="57">
        <f t="shared" si="675"/>
        <v>0.16872940303087081</v>
      </c>
      <c r="N2190" s="57">
        <f>IF(SetUp!$B$62=0,X2190,(B2190-E2190)*(1-(H2190/SetUp!$B$66/SetUp!$B$56)))</f>
        <v>0</v>
      </c>
      <c r="O2190" s="57">
        <f>K2190*SetUp!$B$65</f>
        <v>0</v>
      </c>
      <c r="P2190" s="57">
        <f>MIN(SetUp!$B$54*L2190^SetUp!$B$51,L2190)</f>
        <v>6.1441291300532374E-4</v>
      </c>
      <c r="Q2190" s="57">
        <f t="shared" si="676"/>
        <v>9.6051351439572558E-12</v>
      </c>
      <c r="R2190" s="57">
        <f>IF((H2190+N2190-O2190)&gt;SetUp!$B$56,T2189+H2190+N2190-O2190-SetUp!$B$56,T2189)</f>
        <v>0</v>
      </c>
      <c r="S2190" s="57">
        <f>R2190*SetUp!$B$65</f>
        <v>0</v>
      </c>
      <c r="T2190" s="57">
        <f>IF((R2190-S2190)&lt;SetUp!$B$53,R2190-S2190,SetUp!$B$53)</f>
        <v>0</v>
      </c>
      <c r="U2190" s="57">
        <f t="shared" si="677"/>
        <v>0.16872940303087081</v>
      </c>
      <c r="V2190" s="57">
        <f>(L2190-P2190)/1000*SetUp!$B$13*1000000/SetUp!$B$48</f>
        <v>2.5659206276980304E-2</v>
      </c>
      <c r="W2190" s="57">
        <f t="shared" si="688"/>
        <v>-2.6020852139652106E-17</v>
      </c>
      <c r="X2190" s="57">
        <f>MAX((SetUp!$B$56*(1-($H2190/SetUp!$B$56)^2)*TANH(($B2190-$D2190)/SetUp!$B$56))/(1+$H2190/SetUp!$B$56*TANH(($B2190-$D2190)/SetUp!$B$56)),0)</f>
        <v>0</v>
      </c>
      <c r="AP2190" s="64">
        <v>30012</v>
      </c>
      <c r="AQ2190" s="55">
        <v>3</v>
      </c>
      <c r="AR2190" s="55">
        <v>62</v>
      </c>
      <c r="AS2190" s="66">
        <f t="shared" si="678"/>
        <v>0</v>
      </c>
      <c r="AT2190" s="66">
        <f t="shared" si="679"/>
        <v>2.3860378821901885E-2</v>
      </c>
      <c r="AU2190" s="55" t="str">
        <f>IF(OR($AP2190&lt;SetUp!$B$97,$AP2190&gt;SetUp!$B$98),"Não","Sim")</f>
        <v>Não</v>
      </c>
      <c r="AV2190" s="68">
        <f t="shared" si="680"/>
        <v>0</v>
      </c>
      <c r="AW2190" s="68">
        <f t="shared" si="681"/>
        <v>0.15446805113647899</v>
      </c>
      <c r="AX2190" s="68">
        <f t="shared" si="682"/>
        <v>0</v>
      </c>
      <c r="AY2190" s="68">
        <f t="shared" si="683"/>
        <v>-1.6223226654873202</v>
      </c>
      <c r="AZ2190" s="68">
        <f t="shared" si="684"/>
        <v>2.3860378821901885E-2</v>
      </c>
      <c r="BA2190" s="68">
        <f t="shared" si="685"/>
        <v>0.15446805113647899</v>
      </c>
      <c r="BB2190" s="68">
        <f t="shared" si="686"/>
        <v>-1.6223226654873202</v>
      </c>
    </row>
    <row r="2191" spans="1:54" x14ac:dyDescent="0.3">
      <c r="A2191" s="64">
        <v>28853</v>
      </c>
      <c r="B2191" s="57">
        <v>2E-3</v>
      </c>
      <c r="C2191" s="57"/>
      <c r="D2191" s="57">
        <v>5.4390000000000001</v>
      </c>
      <c r="E2191" s="57">
        <f t="shared" si="671"/>
        <v>2E-3</v>
      </c>
      <c r="F2191" s="57">
        <f t="shared" si="672"/>
        <v>5.4370000000000003</v>
      </c>
      <c r="G2191" s="57">
        <f t="shared" si="673"/>
        <v>0</v>
      </c>
      <c r="H2191" s="57">
        <f>IF(Q2190&gt;SetUp!$B$56,SetUp!$B$56,Q2190)</f>
        <v>9.6051351439572558E-12</v>
      </c>
      <c r="I2191" s="57">
        <f t="shared" si="687"/>
        <v>0.16872940303087081</v>
      </c>
      <c r="J2191" s="57">
        <f>MIN(F2191,H2191,(1-EXP(-SetUp!$B$52*H2191/SetUp!$B$56))*F2191)</f>
        <v>8.1598467982502153E-12</v>
      </c>
      <c r="K2191" s="57">
        <f t="shared" si="674"/>
        <v>1.4452883457070405E-12</v>
      </c>
      <c r="L2191" s="57">
        <f>IF(I2191&lt;=0,0,MIN(SetUp!$B$50*I2191^SetUp!$B$55,I2191))</f>
        <v>1.0544212125441956E-3</v>
      </c>
      <c r="M2191" s="57">
        <f t="shared" si="675"/>
        <v>0.1676749818183266</v>
      </c>
      <c r="N2191" s="57">
        <f>IF(SetUp!$B$62=0,X2191,(B2191-E2191)*(1-(H2191/SetUp!$B$66/SetUp!$B$56)))</f>
        <v>0</v>
      </c>
      <c r="O2191" s="57">
        <f>K2191*SetUp!$B$65</f>
        <v>0</v>
      </c>
      <c r="P2191" s="57">
        <f>MIN(SetUp!$B$54*L2191^SetUp!$B$51,L2191)</f>
        <v>6.0810868377956758E-4</v>
      </c>
      <c r="Q2191" s="57">
        <f t="shared" si="676"/>
        <v>1.4452883457070405E-12</v>
      </c>
      <c r="R2191" s="57">
        <f>IF((H2191+N2191-O2191)&gt;SetUp!$B$56,T2190+H2191+N2191-O2191-SetUp!$B$56,T2190)</f>
        <v>0</v>
      </c>
      <c r="S2191" s="57">
        <f>R2191*SetUp!$B$65</f>
        <v>0</v>
      </c>
      <c r="T2191" s="57">
        <f>IF((R2191-S2191)&lt;SetUp!$B$53,R2191-S2191,SetUp!$B$53)</f>
        <v>0</v>
      </c>
      <c r="U2191" s="57">
        <f t="shared" si="677"/>
        <v>0.1676749818183266</v>
      </c>
      <c r="V2191" s="57">
        <f>(L2191-P2191)/1000*SetUp!$B$13*1000000/SetUp!$B$48</f>
        <v>2.5385222535144993E-2</v>
      </c>
      <c r="W2191" s="57">
        <f t="shared" si="688"/>
        <v>4.1199682554449168E-18</v>
      </c>
      <c r="X2191" s="57">
        <f>MAX((SetUp!$B$56*(1-($H2191/SetUp!$B$56)^2)*TANH(($B2191-$D2191)/SetUp!$B$56))/(1+$H2191/SetUp!$B$56*TANH(($B2191-$D2191)/SetUp!$B$56)),0)</f>
        <v>0</v>
      </c>
      <c r="AP2191" s="64">
        <v>30013</v>
      </c>
      <c r="AQ2191" s="55">
        <v>3</v>
      </c>
      <c r="AR2191" s="55">
        <v>63</v>
      </c>
      <c r="AS2191" s="66">
        <f t="shared" si="678"/>
        <v>0</v>
      </c>
      <c r="AT2191" s="66">
        <f t="shared" si="679"/>
        <v>2.3612708580820201E-2</v>
      </c>
      <c r="AU2191" s="55" t="str">
        <f>IF(OR($AP2191&lt;SetUp!$B$97,$AP2191&gt;SetUp!$B$98),"Não","Sim")</f>
        <v>Não</v>
      </c>
      <c r="AV2191" s="68">
        <f t="shared" si="680"/>
        <v>0</v>
      </c>
      <c r="AW2191" s="68">
        <f t="shared" si="681"/>
        <v>0.15366427229782531</v>
      </c>
      <c r="AX2191" s="68">
        <f t="shared" si="682"/>
        <v>0</v>
      </c>
      <c r="AY2191" s="68">
        <f t="shared" si="683"/>
        <v>-1.6268541927503999</v>
      </c>
      <c r="AZ2191" s="68">
        <f t="shared" si="684"/>
        <v>2.3612708580820201E-2</v>
      </c>
      <c r="BA2191" s="68">
        <f t="shared" si="685"/>
        <v>0.15366427229782531</v>
      </c>
      <c r="BB2191" s="68">
        <f t="shared" si="686"/>
        <v>-1.6268541927503999</v>
      </c>
    </row>
    <row r="2192" spans="1:54" x14ac:dyDescent="0.3">
      <c r="A2192" s="64">
        <v>28854</v>
      </c>
      <c r="B2192" s="57">
        <v>0.17599999999999999</v>
      </c>
      <c r="C2192" s="57"/>
      <c r="D2192" s="57">
        <v>5.4390000000000001</v>
      </c>
      <c r="E2192" s="57">
        <f t="shared" si="671"/>
        <v>0.17599999999999999</v>
      </c>
      <c r="F2192" s="57">
        <f t="shared" si="672"/>
        <v>5.2629999999999999</v>
      </c>
      <c r="G2192" s="57">
        <f t="shared" si="673"/>
        <v>0</v>
      </c>
      <c r="H2192" s="57">
        <f>IF(Q2191&gt;SetUp!$B$56,SetUp!$B$56,Q2191)</f>
        <v>1.4452883457070405E-12</v>
      </c>
      <c r="I2192" s="57">
        <f t="shared" si="687"/>
        <v>0.1676749818183266</v>
      </c>
      <c r="J2192" s="57">
        <f>MIN(F2192,H2192,(1-EXP(-SetUp!$B$52*H2192/SetUp!$B$56))*F2192)</f>
        <v>1.1884873085676872E-12</v>
      </c>
      <c r="K2192" s="57">
        <f t="shared" si="674"/>
        <v>2.5680103713935336E-13</v>
      </c>
      <c r="L2192" s="57">
        <f>IF(I2192&lt;=0,0,MIN(SetUp!$B$50*I2192^SetUp!$B$55,I2192))</f>
        <v>1.04346198329226E-3</v>
      </c>
      <c r="M2192" s="57">
        <f t="shared" si="675"/>
        <v>0.16663151983503435</v>
      </c>
      <c r="N2192" s="57">
        <f>IF(SetUp!$B$62=0,X2192,(B2192-E2192)*(1-(H2192/SetUp!$B$66/SetUp!$B$56)))</f>
        <v>0</v>
      </c>
      <c r="O2192" s="57">
        <f>K2192*SetUp!$B$65</f>
        <v>0</v>
      </c>
      <c r="P2192" s="57">
        <f>MIN(SetUp!$B$54*L2192^SetUp!$B$51,L2192)</f>
        <v>6.0189521867605466E-4</v>
      </c>
      <c r="Q2192" s="57">
        <f t="shared" si="676"/>
        <v>2.5680103713935336E-13</v>
      </c>
      <c r="R2192" s="57">
        <f>IF((H2192+N2192-O2192)&gt;SetUp!$B$56,T2191+H2192+N2192-O2192-SetUp!$B$56,T2191)</f>
        <v>0</v>
      </c>
      <c r="S2192" s="57">
        <f>R2192*SetUp!$B$65</f>
        <v>0</v>
      </c>
      <c r="T2192" s="57">
        <f>IF((R2192-S2192)&lt;SetUp!$B$53,R2192-S2192,SetUp!$B$53)</f>
        <v>0</v>
      </c>
      <c r="U2192" s="57">
        <f t="shared" si="677"/>
        <v>0.16663151983503435</v>
      </c>
      <c r="V2192" s="57">
        <f>(L2192-P2192)/1000*SetUp!$B$13*1000000/SetUp!$B$48</f>
        <v>2.5115294466263569E-2</v>
      </c>
      <c r="W2192" s="57">
        <f t="shared" si="688"/>
        <v>4.7704895589362195E-18</v>
      </c>
      <c r="X2192" s="57">
        <f>MAX((SetUp!$B$56*(1-($H2192/SetUp!$B$56)^2)*TANH(($B2192-$D2192)/SetUp!$B$56))/(1+$H2192/SetUp!$B$56*TANH(($B2192-$D2192)/SetUp!$B$56)),0)</f>
        <v>0</v>
      </c>
      <c r="AP2192" s="64">
        <v>30014</v>
      </c>
      <c r="AQ2192" s="55">
        <v>3</v>
      </c>
      <c r="AR2192" s="55">
        <v>64</v>
      </c>
      <c r="AS2192" s="66">
        <f t="shared" si="678"/>
        <v>0</v>
      </c>
      <c r="AT2192" s="66">
        <f t="shared" si="679"/>
        <v>2.3466556468763004E-2</v>
      </c>
      <c r="AU2192" s="55" t="str">
        <f>IF(OR($AP2192&lt;SetUp!$B$97,$AP2192&gt;SetUp!$B$98),"Não","Sim")</f>
        <v>Não</v>
      </c>
      <c r="AV2192" s="68">
        <f t="shared" si="680"/>
        <v>0</v>
      </c>
      <c r="AW2192" s="68">
        <f t="shared" si="681"/>
        <v>0.15318797755947758</v>
      </c>
      <c r="AX2192" s="68">
        <f t="shared" si="682"/>
        <v>0</v>
      </c>
      <c r="AY2192" s="68">
        <f t="shared" si="683"/>
        <v>-1.6295506350002995</v>
      </c>
      <c r="AZ2192" s="68">
        <f t="shared" si="684"/>
        <v>2.3466556468763004E-2</v>
      </c>
      <c r="BA2192" s="68">
        <f t="shared" si="685"/>
        <v>0.15318797755947758</v>
      </c>
      <c r="BB2192" s="68">
        <f t="shared" si="686"/>
        <v>-1.6295506350002995</v>
      </c>
    </row>
    <row r="2193" spans="1:54" x14ac:dyDescent="0.3">
      <c r="A2193" s="64">
        <v>28855</v>
      </c>
      <c r="B2193" s="57">
        <v>7.4999999999999997E-2</v>
      </c>
      <c r="C2193" s="57"/>
      <c r="D2193" s="57">
        <v>5.4390000000000001</v>
      </c>
      <c r="E2193" s="57">
        <f t="shared" si="671"/>
        <v>7.4999999999999997E-2</v>
      </c>
      <c r="F2193" s="57">
        <f t="shared" si="672"/>
        <v>5.3639999999999999</v>
      </c>
      <c r="G2193" s="57">
        <f t="shared" si="673"/>
        <v>0</v>
      </c>
      <c r="H2193" s="57">
        <f>IF(Q2192&gt;SetUp!$B$56,SetUp!$B$56,Q2192)</f>
        <v>2.5680103713935336E-13</v>
      </c>
      <c r="I2193" s="57">
        <f t="shared" si="687"/>
        <v>0.16663151983503435</v>
      </c>
      <c r="J2193" s="57">
        <f>MIN(F2193,H2193,(1-EXP(-SetUp!$B$52*H2193/SetUp!$B$56))*F2193)</f>
        <v>2.1498403057762516E-13</v>
      </c>
      <c r="K2193" s="57">
        <f t="shared" si="674"/>
        <v>4.18170065617282E-14</v>
      </c>
      <c r="L2193" s="57">
        <f>IF(I2193&lt;=0,0,MIN(SetUp!$B$50*I2193^SetUp!$B$55,I2193))</f>
        <v>1.0326617958465684E-3</v>
      </c>
      <c r="M2193" s="57">
        <f t="shared" si="675"/>
        <v>0.16559885803918778</v>
      </c>
      <c r="N2193" s="57">
        <f>IF(SetUp!$B$62=0,X2193,(B2193-E2193)*(1-(H2193/SetUp!$B$66/SetUp!$B$56)))</f>
        <v>0</v>
      </c>
      <c r="O2193" s="57">
        <f>K2193*SetUp!$B$65</f>
        <v>0</v>
      </c>
      <c r="P2193" s="57">
        <f>MIN(SetUp!$B$54*L2193^SetUp!$B$51,L2193)</f>
        <v>5.9577083802836992E-4</v>
      </c>
      <c r="Q2193" s="57">
        <f t="shared" si="676"/>
        <v>4.18170065617282E-14</v>
      </c>
      <c r="R2193" s="57">
        <f>IF((H2193+N2193-O2193)&gt;SetUp!$B$56,T2192+H2193+N2193-O2193-SetUp!$B$56,T2192)</f>
        <v>0</v>
      </c>
      <c r="S2193" s="57">
        <f>R2193*SetUp!$B$65</f>
        <v>0</v>
      </c>
      <c r="T2193" s="57">
        <f>IF((R2193-S2193)&lt;SetUp!$B$53,R2193-S2193,SetUp!$B$53)</f>
        <v>0</v>
      </c>
      <c r="U2193" s="57">
        <f t="shared" si="677"/>
        <v>0.16559885803918778</v>
      </c>
      <c r="V2193" s="57">
        <f>(L2193-P2193)/1000*SetUp!$B$13*1000000/SetUp!$B$48</f>
        <v>2.4849345409383414E-2</v>
      </c>
      <c r="W2193" s="57">
        <f t="shared" si="688"/>
        <v>1.214306433183765E-17</v>
      </c>
      <c r="X2193" s="57">
        <f>MAX((SetUp!$B$56*(1-($H2193/SetUp!$B$56)^2)*TANH(($B2193-$D2193)/SetUp!$B$56))/(1+$H2193/SetUp!$B$56*TANH(($B2193-$D2193)/SetUp!$B$56)),0)</f>
        <v>0</v>
      </c>
      <c r="AP2193" s="64">
        <v>30015</v>
      </c>
      <c r="AQ2193" s="55">
        <v>3</v>
      </c>
      <c r="AR2193" s="55">
        <v>65</v>
      </c>
      <c r="AS2193" s="66">
        <f t="shared" si="678"/>
        <v>0</v>
      </c>
      <c r="AT2193" s="66">
        <f t="shared" si="679"/>
        <v>2.3224546733079846E-2</v>
      </c>
      <c r="AU2193" s="55" t="str">
        <f>IF(OR($AP2193&lt;SetUp!$B$97,$AP2193&gt;SetUp!$B$98),"Não","Sim")</f>
        <v>Não</v>
      </c>
      <c r="AV2193" s="68">
        <f t="shared" si="680"/>
        <v>0</v>
      </c>
      <c r="AW2193" s="68">
        <f t="shared" si="681"/>
        <v>0.15239601941349992</v>
      </c>
      <c r="AX2193" s="68">
        <f t="shared" si="682"/>
        <v>0</v>
      </c>
      <c r="AY2193" s="68">
        <f t="shared" si="683"/>
        <v>-1.6340527532543716</v>
      </c>
      <c r="AZ2193" s="68">
        <f t="shared" si="684"/>
        <v>2.3224546733079846E-2</v>
      </c>
      <c r="BA2193" s="68">
        <f t="shared" si="685"/>
        <v>0.15239601941349992</v>
      </c>
      <c r="BB2193" s="68">
        <f t="shared" si="686"/>
        <v>-1.6340527532543716</v>
      </c>
    </row>
    <row r="2194" spans="1:54" x14ac:dyDescent="0.3">
      <c r="A2194" s="64">
        <v>28856</v>
      </c>
      <c r="B2194" s="57">
        <v>0</v>
      </c>
      <c r="C2194" s="57">
        <v>0</v>
      </c>
      <c r="D2194" s="57">
        <v>5.1120000000000001</v>
      </c>
      <c r="E2194" s="57">
        <f t="shared" si="671"/>
        <v>0</v>
      </c>
      <c r="F2194" s="57">
        <f t="shared" si="672"/>
        <v>5.1120000000000001</v>
      </c>
      <c r="G2194" s="57">
        <f t="shared" si="673"/>
        <v>0</v>
      </c>
      <c r="H2194" s="57">
        <f>IF(Q2193&gt;SetUp!$B$56,SetUp!$B$56,Q2193)</f>
        <v>4.18170065617282E-14</v>
      </c>
      <c r="I2194" s="57">
        <f t="shared" si="687"/>
        <v>0.16559885803918778</v>
      </c>
      <c r="J2194" s="57">
        <f>MIN(F2194,H2194,(1-EXP(-SetUp!$B$52*H2194/SetUp!$B$56))*F2194)</f>
        <v>3.3485214601114422E-14</v>
      </c>
      <c r="K2194" s="57">
        <f t="shared" si="674"/>
        <v>8.331791960613778E-15</v>
      </c>
      <c r="L2194" s="57">
        <f>IF(I2194&lt;=0,0,MIN(SetUp!$B$50*I2194^SetUp!$B$55,I2194))</f>
        <v>1.0220176916193612E-3</v>
      </c>
      <c r="M2194" s="57">
        <f t="shared" si="675"/>
        <v>0.16457684034756842</v>
      </c>
      <c r="N2194" s="57">
        <f>IF(SetUp!$B$62=0,X2194,(B2194-E2194)*(1-(H2194/SetUp!$B$66/SetUp!$B$56)))</f>
        <v>0</v>
      </c>
      <c r="O2194" s="57">
        <f>K2194*SetUp!$B$65</f>
        <v>0</v>
      </c>
      <c r="P2194" s="57">
        <f>MIN(SetUp!$B$54*L2194^SetUp!$B$51,L2194)</f>
        <v>5.897339001053126E-4</v>
      </c>
      <c r="Q2194" s="57">
        <f t="shared" si="676"/>
        <v>8.331791960613778E-15</v>
      </c>
      <c r="R2194" s="57">
        <f>IF((H2194+N2194-O2194)&gt;SetUp!$B$56,T2193+H2194+N2194-O2194-SetUp!$B$56,T2193)</f>
        <v>0</v>
      </c>
      <c r="S2194" s="57">
        <f>R2194*SetUp!$B$65</f>
        <v>0</v>
      </c>
      <c r="T2194" s="57">
        <f>IF((R2194-S2194)&lt;SetUp!$B$53,R2194-S2194,SetUp!$B$53)</f>
        <v>0</v>
      </c>
      <c r="U2194" s="57">
        <f t="shared" si="677"/>
        <v>0.16457684034756842</v>
      </c>
      <c r="V2194" s="57">
        <f>(L2194-P2194)/1000*SetUp!$B$13*1000000/SetUp!$B$48</f>
        <v>2.4587300464754616E-2</v>
      </c>
      <c r="W2194" s="57">
        <f t="shared" si="688"/>
        <v>-1.3660947373317356E-17</v>
      </c>
      <c r="X2194" s="57">
        <f>MAX((SetUp!$B$56*(1-($H2194/SetUp!$B$56)^2)*TANH(($B2194-$D2194)/SetUp!$B$56))/(1+$H2194/SetUp!$B$56*TANH(($B2194-$D2194)/SetUp!$B$56)),0)</f>
        <v>0</v>
      </c>
      <c r="AP2194" s="64">
        <v>30016</v>
      </c>
      <c r="AQ2194" s="55">
        <v>3</v>
      </c>
      <c r="AR2194" s="55">
        <v>66</v>
      </c>
      <c r="AS2194" s="66">
        <f t="shared" si="678"/>
        <v>1.2949999999999999</v>
      </c>
      <c r="AT2194" s="66">
        <f t="shared" si="679"/>
        <v>2.2985997203098699E-2</v>
      </c>
      <c r="AU2194" s="55" t="str">
        <f>IF(OR($AP2194&lt;SetUp!$B$97,$AP2194&gt;SetUp!$B$98),"Não","Sim")</f>
        <v>Não</v>
      </c>
      <c r="AV2194" s="68">
        <f t="shared" si="680"/>
        <v>1.1379806676741042</v>
      </c>
      <c r="AW2194" s="68">
        <f t="shared" si="681"/>
        <v>0.15161133599800081</v>
      </c>
      <c r="AX2194" s="68">
        <f t="shared" si="682"/>
        <v>0.11226976841727061</v>
      </c>
      <c r="AY2194" s="68">
        <f t="shared" si="683"/>
        <v>-1.6385366504775698</v>
      </c>
      <c r="AZ2194" s="68">
        <f t="shared" si="684"/>
        <v>-1.2720140027969011</v>
      </c>
      <c r="BA2194" s="68">
        <f t="shared" si="685"/>
        <v>-0.98636933167610341</v>
      </c>
      <c r="BB2194" s="68">
        <f t="shared" si="686"/>
        <v>-1.7508064188948405</v>
      </c>
    </row>
    <row r="2195" spans="1:54" x14ac:dyDescent="0.3">
      <c r="A2195" s="64">
        <v>28857</v>
      </c>
      <c r="B2195" s="57">
        <v>3.0000000000000001E-3</v>
      </c>
      <c r="C2195" s="57">
        <v>0</v>
      </c>
      <c r="D2195" s="57">
        <v>5.1120000000000001</v>
      </c>
      <c r="E2195" s="57">
        <f t="shared" si="671"/>
        <v>3.0000000000000001E-3</v>
      </c>
      <c r="F2195" s="57">
        <f t="shared" si="672"/>
        <v>5.109</v>
      </c>
      <c r="G2195" s="57">
        <f t="shared" si="673"/>
        <v>0</v>
      </c>
      <c r="H2195" s="57">
        <f>IF(Q2194&gt;SetUp!$B$56,SetUp!$B$56,Q2194)</f>
        <v>8.331791960613778E-15</v>
      </c>
      <c r="I2195" s="57">
        <f t="shared" si="687"/>
        <v>0.16457684034756842</v>
      </c>
      <c r="J2195" s="57">
        <f>MIN(F2195,H2195,(1-EXP(-SetUp!$B$52*H2195/SetUp!$B$56))*F2195)</f>
        <v>6.8065553193719097E-15</v>
      </c>
      <c r="K2195" s="57">
        <f t="shared" si="674"/>
        <v>1.5252366412418683E-15</v>
      </c>
      <c r="L2195" s="57">
        <f>IF(I2195&lt;=0,0,MIN(SetUp!$B$50*I2195^SetUp!$B$55,I2195))</f>
        <v>1.0115267790758945E-3</v>
      </c>
      <c r="M2195" s="57">
        <f t="shared" si="675"/>
        <v>0.16356531356849252</v>
      </c>
      <c r="N2195" s="57">
        <f>IF(SetUp!$B$62=0,X2195,(B2195-E2195)*(1-(H2195/SetUp!$B$66/SetUp!$B$56)))</f>
        <v>0</v>
      </c>
      <c r="O2195" s="57">
        <f>K2195*SetUp!$B$65</f>
        <v>0</v>
      </c>
      <c r="P2195" s="57">
        <f>MIN(SetUp!$B$54*L2195^SetUp!$B$51,L2195)</f>
        <v>5.8378280010052796E-4</v>
      </c>
      <c r="Q2195" s="57">
        <f t="shared" si="676"/>
        <v>1.5252366412418683E-15</v>
      </c>
      <c r="R2195" s="57">
        <f>IF((H2195+N2195-O2195)&gt;SetUp!$B$56,T2194+H2195+N2195-O2195-SetUp!$B$56,T2194)</f>
        <v>0</v>
      </c>
      <c r="S2195" s="57">
        <f>R2195*SetUp!$B$65</f>
        <v>0</v>
      </c>
      <c r="T2195" s="57">
        <f>IF((R2195-S2195)&lt;SetUp!$B$53,R2195-S2195,SetUp!$B$53)</f>
        <v>0</v>
      </c>
      <c r="U2195" s="57">
        <f t="shared" si="677"/>
        <v>0.16356531356849252</v>
      </c>
      <c r="V2195" s="57">
        <f>(L2195-P2195)/1000*SetUp!$B$13*1000000/SetUp!$B$48</f>
        <v>2.4329086446247726E-2</v>
      </c>
      <c r="W2195" s="57">
        <f t="shared" si="688"/>
        <v>0</v>
      </c>
      <c r="X2195" s="57">
        <f>MAX((SetUp!$B$56*(1-($H2195/SetUp!$B$56)^2)*TANH(($B2195-$D2195)/SetUp!$B$56))/(1+$H2195/SetUp!$B$56*TANH(($B2195-$D2195)/SetUp!$B$56)),0)</f>
        <v>0</v>
      </c>
      <c r="AP2195" s="64">
        <v>30017</v>
      </c>
      <c r="AQ2195" s="55">
        <v>3</v>
      </c>
      <c r="AR2195" s="55">
        <v>67</v>
      </c>
      <c r="AS2195" s="66">
        <f t="shared" si="678"/>
        <v>0.498</v>
      </c>
      <c r="AT2195" s="66">
        <f t="shared" si="679"/>
        <v>2.2750844698312459E-2</v>
      </c>
      <c r="AU2195" s="55" t="str">
        <f>IF(OR($AP2195&lt;SetUp!$B$97,$AP2195&gt;SetUp!$B$98),"Não","Sim")</f>
        <v>Não</v>
      </c>
      <c r="AV2195" s="68">
        <f t="shared" si="680"/>
        <v>0.70569115057509402</v>
      </c>
      <c r="AW2195" s="68">
        <f t="shared" si="681"/>
        <v>0.15083383141163145</v>
      </c>
      <c r="AX2195" s="68">
        <f t="shared" si="682"/>
        <v>-0.30277065724028246</v>
      </c>
      <c r="AY2195" s="68">
        <f t="shared" si="683"/>
        <v>-1.643002474127498</v>
      </c>
      <c r="AZ2195" s="68">
        <f t="shared" si="684"/>
        <v>-0.47524915530168754</v>
      </c>
      <c r="BA2195" s="68">
        <f t="shared" si="685"/>
        <v>-0.55485731916346259</v>
      </c>
      <c r="BB2195" s="68">
        <f t="shared" si="686"/>
        <v>-1.3402318168872156</v>
      </c>
    </row>
    <row r="2196" spans="1:54" x14ac:dyDescent="0.3">
      <c r="A2196" s="64">
        <v>28858</v>
      </c>
      <c r="B2196" s="57">
        <v>0</v>
      </c>
      <c r="C2196" s="57">
        <v>0</v>
      </c>
      <c r="D2196" s="57">
        <v>5.1120000000000001</v>
      </c>
      <c r="E2196" s="57">
        <f t="shared" si="671"/>
        <v>0</v>
      </c>
      <c r="F2196" s="57">
        <f t="shared" si="672"/>
        <v>5.1120000000000001</v>
      </c>
      <c r="G2196" s="57">
        <f t="shared" si="673"/>
        <v>0</v>
      </c>
      <c r="H2196" s="57">
        <f>IF(Q2195&gt;SetUp!$B$56,SetUp!$B$56,Q2195)</f>
        <v>1.5252366412418683E-15</v>
      </c>
      <c r="I2196" s="57">
        <f t="shared" si="687"/>
        <v>0.16356531356849252</v>
      </c>
      <c r="J2196" s="57">
        <f>MIN(F2196,H2196,(1-EXP(-SetUp!$B$52*H2196/SetUp!$B$56))*F2196)</f>
        <v>1.1350920203767601E-15</v>
      </c>
      <c r="K2196" s="57">
        <f t="shared" si="674"/>
        <v>3.9014462086510828E-16</v>
      </c>
      <c r="L2196" s="57">
        <f>IF(I2196&lt;=0,0,MIN(SetUp!$B$50*I2196^SetUp!$B$55,I2196))</f>
        <v>1.0011862319444316E-3</v>
      </c>
      <c r="M2196" s="57">
        <f t="shared" si="675"/>
        <v>0.1625641273365481</v>
      </c>
      <c r="N2196" s="57">
        <f>IF(SetUp!$B$62=0,X2196,(B2196-E2196)*(1-(H2196/SetUp!$B$66/SetUp!$B$56)))</f>
        <v>0</v>
      </c>
      <c r="O2196" s="57">
        <f>K2196*SetUp!$B$65</f>
        <v>0</v>
      </c>
      <c r="P2196" s="57">
        <f>MIN(SetUp!$B$54*L2196^SetUp!$B$51,L2196)</f>
        <v>5.7791596915309916E-4</v>
      </c>
      <c r="Q2196" s="57">
        <f t="shared" si="676"/>
        <v>3.9014462086510828E-16</v>
      </c>
      <c r="R2196" s="57">
        <f>IF((H2196+N2196-O2196)&gt;SetUp!$B$56,T2195+H2196+N2196-O2196-SetUp!$B$56,T2195)</f>
        <v>0</v>
      </c>
      <c r="S2196" s="57">
        <f>R2196*SetUp!$B$65</f>
        <v>0</v>
      </c>
      <c r="T2196" s="57">
        <f>IF((R2196-S2196)&lt;SetUp!$B$53,R2196-S2196,SetUp!$B$53)</f>
        <v>0</v>
      </c>
      <c r="U2196" s="57">
        <f t="shared" si="677"/>
        <v>0.1625641273365481</v>
      </c>
      <c r="V2196" s="57">
        <f>(L2196-P2196)/1000*SetUp!$B$13*1000000/SetUp!$B$48</f>
        <v>2.4074631835248723E-2</v>
      </c>
      <c r="W2196" s="57">
        <f t="shared" si="688"/>
        <v>5.6378512969246231E-18</v>
      </c>
      <c r="X2196" s="57">
        <f>MAX((SetUp!$B$56*(1-($H2196/SetUp!$B$56)^2)*TANH(($B2196-$D2196)/SetUp!$B$56))/(1+$H2196/SetUp!$B$56*TANH(($B2196-$D2196)/SetUp!$B$56)),0)</f>
        <v>0</v>
      </c>
      <c r="AP2196" s="64">
        <v>30018</v>
      </c>
      <c r="AQ2196" s="55">
        <v>3</v>
      </c>
      <c r="AR2196" s="55">
        <v>68</v>
      </c>
      <c r="AS2196" s="66">
        <f t="shared" si="678"/>
        <v>0.23799999999999999</v>
      </c>
      <c r="AT2196" s="66">
        <f t="shared" si="679"/>
        <v>2.2519027440485756E-2</v>
      </c>
      <c r="AU2196" s="55" t="str">
        <f>IF(OR($AP2196&lt;SetUp!$B$97,$AP2196&gt;SetUp!$B$98),"Não","Sim")</f>
        <v>Não</v>
      </c>
      <c r="AV2196" s="68">
        <f t="shared" si="680"/>
        <v>0.48785243670601869</v>
      </c>
      <c r="AW2196" s="68">
        <f t="shared" si="681"/>
        <v>0.15006341139826776</v>
      </c>
      <c r="AX2196" s="68">
        <f t="shared" si="682"/>
        <v>-0.62342304294348805</v>
      </c>
      <c r="AY2196" s="68">
        <f t="shared" si="683"/>
        <v>-1.6474503698753589</v>
      </c>
      <c r="AZ2196" s="68">
        <f t="shared" si="684"/>
        <v>-0.21548097255951423</v>
      </c>
      <c r="BA2196" s="68">
        <f t="shared" si="685"/>
        <v>-0.3377890253077509</v>
      </c>
      <c r="BB2196" s="68">
        <f t="shared" si="686"/>
        <v>-1.0240273269318707</v>
      </c>
    </row>
    <row r="2197" spans="1:54" x14ac:dyDescent="0.3">
      <c r="A2197" s="64">
        <v>28859</v>
      </c>
      <c r="B2197" s="57">
        <v>0.107</v>
      </c>
      <c r="C2197" s="57">
        <v>0</v>
      </c>
      <c r="D2197" s="57">
        <v>5.1120000000000001</v>
      </c>
      <c r="E2197" s="57">
        <f t="shared" si="671"/>
        <v>0.107</v>
      </c>
      <c r="F2197" s="57">
        <f t="shared" si="672"/>
        <v>5.0049999999999999</v>
      </c>
      <c r="G2197" s="57">
        <f t="shared" si="673"/>
        <v>0</v>
      </c>
      <c r="H2197" s="57">
        <f>IF(Q2196&gt;SetUp!$B$56,SetUp!$B$56,Q2196)</f>
        <v>3.9014462086510828E-16</v>
      </c>
      <c r="I2197" s="57">
        <f t="shared" si="687"/>
        <v>0.1625641273365481</v>
      </c>
      <c r="J2197" s="57">
        <f>MIN(F2197,H2197,(1-EXP(-SetUp!$B$52*H2197/SetUp!$B$56))*F2197)</f>
        <v>3.9014462086510828E-16</v>
      </c>
      <c r="K2197" s="57">
        <f t="shared" si="674"/>
        <v>0</v>
      </c>
      <c r="L2197" s="57">
        <f>IF(I2197&lt;=0,0,MIN(SetUp!$B$50*I2197^SetUp!$B$55,I2197))</f>
        <v>9.9099328748118308E-4</v>
      </c>
      <c r="M2197" s="57">
        <f t="shared" si="675"/>
        <v>0.16157313404906692</v>
      </c>
      <c r="N2197" s="57">
        <f>IF(SetUp!$B$62=0,X2197,(B2197-E2197)*(1-(H2197/SetUp!$B$66/SetUp!$B$56)))</f>
        <v>0</v>
      </c>
      <c r="O2197" s="57">
        <f>K2197*SetUp!$B$65</f>
        <v>0</v>
      </c>
      <c r="P2197" s="57">
        <f>MIN(SetUp!$B$54*L2197^SetUp!$B$51,L2197)</f>
        <v>5.7213187339805042E-4</v>
      </c>
      <c r="Q2197" s="57">
        <f t="shared" si="676"/>
        <v>0</v>
      </c>
      <c r="R2197" s="57">
        <f>IF((H2197+N2197-O2197)&gt;SetUp!$B$56,T2196+H2197+N2197-O2197-SetUp!$B$56,T2196)</f>
        <v>0</v>
      </c>
      <c r="S2197" s="57">
        <f>R2197*SetUp!$B$65</f>
        <v>0</v>
      </c>
      <c r="T2197" s="57">
        <f>IF((R2197-S2197)&lt;SetUp!$B$53,R2197-S2197,SetUp!$B$53)</f>
        <v>0</v>
      </c>
      <c r="U2197" s="57">
        <f t="shared" si="677"/>
        <v>0.16157313404906692</v>
      </c>
      <c r="V2197" s="57">
        <f>(L2197-P2197)/1000*SetUp!$B$13*1000000/SetUp!$B$48</f>
        <v>2.3823866735977983E-2</v>
      </c>
      <c r="W2197" s="57">
        <f t="shared" si="688"/>
        <v>1.1275702593849246E-17</v>
      </c>
      <c r="X2197" s="57">
        <f>MAX((SetUp!$B$56*(1-($H2197/SetUp!$B$56)^2)*TANH(($B2197-$D2197)/SetUp!$B$56))/(1+$H2197/SetUp!$B$56*TANH(($B2197-$D2197)/SetUp!$B$56)),0)</f>
        <v>0</v>
      </c>
      <c r="AP2197" s="64">
        <v>30019</v>
      </c>
      <c r="AQ2197" s="55">
        <v>3</v>
      </c>
      <c r="AR2197" s="55">
        <v>69</v>
      </c>
      <c r="AS2197" s="66">
        <f t="shared" si="678"/>
        <v>0.185</v>
      </c>
      <c r="AT2197" s="66">
        <f t="shared" si="679"/>
        <v>2.2290485017051002E-2</v>
      </c>
      <c r="AU2197" s="55" t="str">
        <f>IF(OR($AP2197&lt;SetUp!$B$97,$AP2197&gt;SetUp!$B$98),"Não","Sim")</f>
        <v>Não</v>
      </c>
      <c r="AV2197" s="68">
        <f t="shared" si="680"/>
        <v>0.43011626335213132</v>
      </c>
      <c r="AW2197" s="68">
        <f t="shared" si="681"/>
        <v>0.14929998331229311</v>
      </c>
      <c r="AX2197" s="68">
        <f t="shared" si="682"/>
        <v>-0.73282827159698616</v>
      </c>
      <c r="AY2197" s="68">
        <f t="shared" si="683"/>
        <v>-1.6518804816347372</v>
      </c>
      <c r="AZ2197" s="68">
        <f t="shared" si="684"/>
        <v>-0.162709514982949</v>
      </c>
      <c r="BA2197" s="68">
        <f t="shared" si="685"/>
        <v>-0.28081628003983822</v>
      </c>
      <c r="BB2197" s="68">
        <f t="shared" si="686"/>
        <v>-0.91905221003775106</v>
      </c>
    </row>
    <row r="2198" spans="1:54" x14ac:dyDescent="0.3">
      <c r="A2198" s="64">
        <v>28860</v>
      </c>
      <c r="B2198" s="57">
        <v>0</v>
      </c>
      <c r="C2198" s="57">
        <v>0</v>
      </c>
      <c r="D2198" s="57">
        <v>5.1120000000000001</v>
      </c>
      <c r="E2198" s="57">
        <f t="shared" si="671"/>
        <v>0</v>
      </c>
      <c r="F2198" s="57">
        <f t="shared" si="672"/>
        <v>5.1120000000000001</v>
      </c>
      <c r="G2198" s="57">
        <f t="shared" si="673"/>
        <v>0</v>
      </c>
      <c r="H2198" s="57">
        <f>IF(Q2197&gt;SetUp!$B$56,SetUp!$B$56,Q2197)</f>
        <v>0</v>
      </c>
      <c r="I2198" s="57">
        <f t="shared" si="687"/>
        <v>0.16157313404906692</v>
      </c>
      <c r="J2198" s="57">
        <f>MIN(F2198,H2198,(1-EXP(-SetUp!$B$52*H2198/SetUp!$B$56))*F2198)</f>
        <v>0</v>
      </c>
      <c r="K2198" s="57">
        <f t="shared" si="674"/>
        <v>0</v>
      </c>
      <c r="L2198" s="57">
        <f>IF(I2198&lt;=0,0,MIN(SetUp!$B$50*I2198^SetUp!$B$55,I2198))</f>
        <v>9.8094524478828642E-4</v>
      </c>
      <c r="M2198" s="57">
        <f t="shared" si="675"/>
        <v>0.16059218880427864</v>
      </c>
      <c r="N2198" s="57">
        <f>IF(SetUp!$B$62=0,X2198,(B2198-E2198)*(1-(H2198/SetUp!$B$66/SetUp!$B$56)))</f>
        <v>0</v>
      </c>
      <c r="O2198" s="57">
        <f>K2198*SetUp!$B$65</f>
        <v>0</v>
      </c>
      <c r="P2198" s="57">
        <f>MIN(SetUp!$B$54*L2198^SetUp!$B$51,L2198)</f>
        <v>5.6642901304570505E-4</v>
      </c>
      <c r="Q2198" s="57">
        <f t="shared" si="676"/>
        <v>0</v>
      </c>
      <c r="R2198" s="57">
        <f>IF((H2198+N2198-O2198)&gt;SetUp!$B$56,T2197+H2198+N2198-O2198-SetUp!$B$56,T2197)</f>
        <v>0</v>
      </c>
      <c r="S2198" s="57">
        <f>R2198*SetUp!$B$65</f>
        <v>0</v>
      </c>
      <c r="T2198" s="57">
        <f>IF((R2198-S2198)&lt;SetUp!$B$53,R2198-S2198,SetUp!$B$53)</f>
        <v>0</v>
      </c>
      <c r="U2198" s="57">
        <f t="shared" si="677"/>
        <v>0.16059218880427864</v>
      </c>
      <c r="V2198" s="57">
        <f>(L2198-P2198)/1000*SetUp!$B$13*1000000/SetUp!$B$48</f>
        <v>2.3576722832184847E-2</v>
      </c>
      <c r="W2198" s="57">
        <f t="shared" si="688"/>
        <v>2.6020852139652106E-18</v>
      </c>
      <c r="X2198" s="57">
        <f>MAX((SetUp!$B$56*(1-($H2198/SetUp!$B$56)^2)*TANH(($B2198-$D2198)/SetUp!$B$56))/(1+$H2198/SetUp!$B$56*TANH(($B2198-$D2198)/SetUp!$B$56)),0)</f>
        <v>0</v>
      </c>
      <c r="AP2198" s="64">
        <v>30020</v>
      </c>
      <c r="AQ2198" s="55">
        <v>3</v>
      </c>
      <c r="AR2198" s="55">
        <v>70</v>
      </c>
      <c r="AS2198" s="66">
        <f t="shared" si="678"/>
        <v>0.14099999999999999</v>
      </c>
      <c r="AT2198" s="66">
        <f t="shared" si="679"/>
        <v>2.2065158345602444E-2</v>
      </c>
      <c r="AU2198" s="55" t="str">
        <f>IF(OR($AP2198&lt;SetUp!$B$97,$AP2198&gt;SetUp!$B$98),"Não","Sim")</f>
        <v>Não</v>
      </c>
      <c r="AV2198" s="68">
        <f t="shared" si="680"/>
        <v>0.37549966711037175</v>
      </c>
      <c r="AW2198" s="68">
        <f t="shared" si="681"/>
        <v>0.14854345608475131</v>
      </c>
      <c r="AX2198" s="68">
        <f t="shared" si="682"/>
        <v>-0.8507808873446201</v>
      </c>
      <c r="AY2198" s="68">
        <f t="shared" si="683"/>
        <v>-1.6562929515897946</v>
      </c>
      <c r="AZ2198" s="68">
        <f t="shared" si="684"/>
        <v>-0.11893484165439755</v>
      </c>
      <c r="BA2198" s="68">
        <f t="shared" si="685"/>
        <v>-0.22695621102562044</v>
      </c>
      <c r="BB2198" s="68">
        <f t="shared" si="686"/>
        <v>-0.80551206424517452</v>
      </c>
    </row>
    <row r="2199" spans="1:54" x14ac:dyDescent="0.3">
      <c r="A2199" s="64">
        <v>28861</v>
      </c>
      <c r="B2199" s="57">
        <v>0</v>
      </c>
      <c r="C2199" s="57">
        <v>0</v>
      </c>
      <c r="D2199" s="57">
        <v>5.1120000000000001</v>
      </c>
      <c r="E2199" s="57">
        <f t="shared" si="671"/>
        <v>0</v>
      </c>
      <c r="F2199" s="57">
        <f t="shared" si="672"/>
        <v>5.1120000000000001</v>
      </c>
      <c r="G2199" s="57">
        <f t="shared" si="673"/>
        <v>0</v>
      </c>
      <c r="H2199" s="57">
        <f>IF(Q2198&gt;SetUp!$B$56,SetUp!$B$56,Q2198)</f>
        <v>0</v>
      </c>
      <c r="I2199" s="57">
        <f t="shared" si="687"/>
        <v>0.16059218880427864</v>
      </c>
      <c r="J2199" s="57">
        <f>MIN(F2199,H2199,(1-EXP(-SetUp!$B$52*H2199/SetUp!$B$56))*F2199)</f>
        <v>0</v>
      </c>
      <c r="K2199" s="57">
        <f t="shared" si="674"/>
        <v>0</v>
      </c>
      <c r="L2199" s="57">
        <f>IF(I2199&lt;=0,0,MIN(SetUp!$B$50*I2199^SetUp!$B$55,I2199))</f>
        <v>9.7103946318300252E-4</v>
      </c>
      <c r="M2199" s="57">
        <f t="shared" si="675"/>
        <v>0.15962114934109564</v>
      </c>
      <c r="N2199" s="57">
        <f>IF(SetUp!$B$62=0,X2199,(B2199-E2199)*(1-(H2199/SetUp!$B$66/SetUp!$B$56)))</f>
        <v>0</v>
      </c>
      <c r="O2199" s="57">
        <f>K2199*SetUp!$B$65</f>
        <v>0</v>
      </c>
      <c r="P2199" s="57">
        <f>MIN(SetUp!$B$54*L2199^SetUp!$B$51,L2199)</f>
        <v>5.6080592148892883E-4</v>
      </c>
      <c r="Q2199" s="57">
        <f t="shared" si="676"/>
        <v>0</v>
      </c>
      <c r="R2199" s="57">
        <f>IF((H2199+N2199-O2199)&gt;SetUp!$B$56,T2198+H2199+N2199-O2199-SetUp!$B$56,T2198)</f>
        <v>0</v>
      </c>
      <c r="S2199" s="57">
        <f>R2199*SetUp!$B$65</f>
        <v>0</v>
      </c>
      <c r="T2199" s="57">
        <f>IF((R2199-S2199)&lt;SetUp!$B$53,R2199-S2199,SetUp!$B$53)</f>
        <v>0</v>
      </c>
      <c r="U2199" s="57">
        <f t="shared" si="677"/>
        <v>0.15962114934109564</v>
      </c>
      <c r="V2199" s="57">
        <f>(L2199-P2199)/1000*SetUp!$B$13*1000000/SetUp!$B$48</f>
        <v>2.3333133345169229E-2</v>
      </c>
      <c r="W2199" s="57">
        <f t="shared" si="688"/>
        <v>3.6862873864507151E-18</v>
      </c>
      <c r="X2199" s="57">
        <f>MAX((SetUp!$B$56*(1-($H2199/SetUp!$B$56)^2)*TANH(($B2199-$D2199)/SetUp!$B$56))/(1+$H2199/SetUp!$B$56*TANH(($B2199-$D2199)/SetUp!$B$56)),0)</f>
        <v>0</v>
      </c>
      <c r="AP2199" s="64">
        <v>30021</v>
      </c>
      <c r="AQ2199" s="55">
        <v>3</v>
      </c>
      <c r="AR2199" s="55">
        <v>71</v>
      </c>
      <c r="AS2199" s="66">
        <f t="shared" si="678"/>
        <v>0.122</v>
      </c>
      <c r="AT2199" s="66">
        <f t="shared" si="679"/>
        <v>2.1842989639450045E-2</v>
      </c>
      <c r="AU2199" s="55" t="str">
        <f>IF(OR($AP2199&lt;SetUp!$B$97,$AP2199&gt;SetUp!$B$98),"Não","Sim")</f>
        <v>Não</v>
      </c>
      <c r="AV2199" s="68">
        <f t="shared" si="680"/>
        <v>0.34928498393145962</v>
      </c>
      <c r="AW2199" s="68">
        <f t="shared" si="681"/>
        <v>0.14779374019034108</v>
      </c>
      <c r="AX2199" s="68">
        <f t="shared" si="682"/>
        <v>-0.91364016932525183</v>
      </c>
      <c r="AY2199" s="68">
        <f t="shared" si="683"/>
        <v>-1.6606879202229143</v>
      </c>
      <c r="AZ2199" s="68">
        <f t="shared" si="684"/>
        <v>-0.10015701036054996</v>
      </c>
      <c r="BA2199" s="68">
        <f t="shared" si="685"/>
        <v>-0.20149124374111854</v>
      </c>
      <c r="BB2199" s="68">
        <f t="shared" si="686"/>
        <v>-0.74704775089766251</v>
      </c>
    </row>
    <row r="2200" spans="1:54" x14ac:dyDescent="0.3">
      <c r="A2200" s="64">
        <v>28862</v>
      </c>
      <c r="B2200" s="57">
        <v>0</v>
      </c>
      <c r="C2200" s="57">
        <v>0</v>
      </c>
      <c r="D2200" s="57">
        <v>5.1120000000000001</v>
      </c>
      <c r="E2200" s="57">
        <f t="shared" si="671"/>
        <v>0</v>
      </c>
      <c r="F2200" s="57">
        <f t="shared" si="672"/>
        <v>5.1120000000000001</v>
      </c>
      <c r="G2200" s="57">
        <f t="shared" si="673"/>
        <v>0</v>
      </c>
      <c r="H2200" s="57">
        <f>IF(Q2199&gt;SetUp!$B$56,SetUp!$B$56,Q2199)</f>
        <v>0</v>
      </c>
      <c r="I2200" s="57">
        <f t="shared" si="687"/>
        <v>0.15962114934109564</v>
      </c>
      <c r="J2200" s="57">
        <f>MIN(F2200,H2200,(1-EXP(-SetUp!$B$52*H2200/SetUp!$B$56))*F2200)</f>
        <v>0</v>
      </c>
      <c r="K2200" s="57">
        <f t="shared" si="674"/>
        <v>0</v>
      </c>
      <c r="L2200" s="57">
        <f>IF(I2200&lt;=0,0,MIN(SetUp!$B$50*I2200^SetUp!$B$55,I2200))</f>
        <v>9.6127336061635666E-4</v>
      </c>
      <c r="M2200" s="57">
        <f t="shared" si="675"/>
        <v>0.15865987598047929</v>
      </c>
      <c r="N2200" s="57">
        <f>IF(SetUp!$B$62=0,X2200,(B2200-E2200)*(1-(H2200/SetUp!$B$66/SetUp!$B$56)))</f>
        <v>0</v>
      </c>
      <c r="O2200" s="57">
        <f>K2200*SetUp!$B$65</f>
        <v>0</v>
      </c>
      <c r="P2200" s="57">
        <f>MIN(SetUp!$B$54*L2200^SetUp!$B$51,L2200)</f>
        <v>5.5526116443728425E-4</v>
      </c>
      <c r="Q2200" s="57">
        <f t="shared" si="676"/>
        <v>0</v>
      </c>
      <c r="R2200" s="57">
        <f>IF((H2200+N2200-O2200)&gt;SetUp!$B$56,T2199+H2200+N2200-O2200-SetUp!$B$56,T2199)</f>
        <v>0</v>
      </c>
      <c r="S2200" s="57">
        <f>R2200*SetUp!$B$65</f>
        <v>0</v>
      </c>
      <c r="T2200" s="57">
        <f>IF((R2200-S2200)&lt;SetUp!$B$53,R2200-S2200,SetUp!$B$53)</f>
        <v>0</v>
      </c>
      <c r="U2200" s="57">
        <f t="shared" si="677"/>
        <v>0.15865987598047929</v>
      </c>
      <c r="V2200" s="57">
        <f>(L2200-P2200)/1000*SetUp!$B$13*1000000/SetUp!$B$48</f>
        <v>2.3093032993084881E-2</v>
      </c>
      <c r="W2200" s="57">
        <f t="shared" si="688"/>
        <v>1.8431436932253575E-18</v>
      </c>
      <c r="X2200" s="57">
        <f>MAX((SetUp!$B$56*(1-($H2200/SetUp!$B$56)^2)*TANH(($B2200-$D2200)/SetUp!$B$56))/(1+$H2200/SetUp!$B$56*TANH(($B2200-$D2200)/SetUp!$B$56)),0)</f>
        <v>0</v>
      </c>
      <c r="AP2200" s="64">
        <v>30022</v>
      </c>
      <c r="AQ2200" s="55">
        <v>3</v>
      </c>
      <c r="AR2200" s="55">
        <v>72</v>
      </c>
      <c r="AS2200" s="66">
        <f t="shared" si="678"/>
        <v>0.104</v>
      </c>
      <c r="AT2200" s="66">
        <f t="shared" si="679"/>
        <v>2.1623922374198318E-2</v>
      </c>
      <c r="AU2200" s="55" t="str">
        <f>IF(OR($AP2200&lt;SetUp!$B$97,$AP2200&gt;SetUp!$B$98),"Não","Sim")</f>
        <v>Não</v>
      </c>
      <c r="AV2200" s="68">
        <f t="shared" si="680"/>
        <v>0.322490309931942</v>
      </c>
      <c r="AW2200" s="68">
        <f t="shared" si="681"/>
        <v>0.14705074761523085</v>
      </c>
      <c r="AX2200" s="68">
        <f t="shared" si="682"/>
        <v>-0.98296666070121963</v>
      </c>
      <c r="AY2200" s="68">
        <f t="shared" si="683"/>
        <v>-1.6650655263417873</v>
      </c>
      <c r="AZ2200" s="68">
        <f t="shared" si="684"/>
        <v>-8.237607762580168E-2</v>
      </c>
      <c r="BA2200" s="68">
        <f t="shared" si="685"/>
        <v>-0.17543956231671115</v>
      </c>
      <c r="BB2200" s="68">
        <f t="shared" si="686"/>
        <v>-0.68209886564056765</v>
      </c>
    </row>
    <row r="2201" spans="1:54" x14ac:dyDescent="0.3">
      <c r="A2201" s="64">
        <v>28863</v>
      </c>
      <c r="B2201" s="57">
        <v>0</v>
      </c>
      <c r="C2201" s="57">
        <v>0</v>
      </c>
      <c r="D2201" s="57">
        <v>5.1120000000000001</v>
      </c>
      <c r="E2201" s="57">
        <f t="shared" si="671"/>
        <v>0</v>
      </c>
      <c r="F2201" s="57">
        <f t="shared" si="672"/>
        <v>5.1120000000000001</v>
      </c>
      <c r="G2201" s="57">
        <f t="shared" si="673"/>
        <v>0</v>
      </c>
      <c r="H2201" s="57">
        <f>IF(Q2200&gt;SetUp!$B$56,SetUp!$B$56,Q2200)</f>
        <v>0</v>
      </c>
      <c r="I2201" s="57">
        <f t="shared" si="687"/>
        <v>0.15865987598047929</v>
      </c>
      <c r="J2201" s="57">
        <f>MIN(F2201,H2201,(1-EXP(-SetUp!$B$52*H2201/SetUp!$B$56))*F2201)</f>
        <v>0</v>
      </c>
      <c r="K2201" s="57">
        <f t="shared" si="674"/>
        <v>0</v>
      </c>
      <c r="L2201" s="57">
        <f>IF(I2201&lt;=0,0,MIN(SetUp!$B$50*I2201^SetUp!$B$55,I2201))</f>
        <v>9.5164441213954393E-4</v>
      </c>
      <c r="M2201" s="57">
        <f t="shared" si="675"/>
        <v>0.15770823156833974</v>
      </c>
      <c r="N2201" s="57">
        <f>IF(SetUp!$B$62=0,X2201,(B2201-E2201)*(1-(H2201/SetUp!$B$66/SetUp!$B$56)))</f>
        <v>0</v>
      </c>
      <c r="O2201" s="57">
        <f>K2201*SetUp!$B$65</f>
        <v>0</v>
      </c>
      <c r="P2201" s="57">
        <f>MIN(SetUp!$B$54*L2201^SetUp!$B$51,L2201)</f>
        <v>5.4979333907719929E-4</v>
      </c>
      <c r="Q2201" s="57">
        <f t="shared" si="676"/>
        <v>0</v>
      </c>
      <c r="R2201" s="57">
        <f>IF((H2201+N2201-O2201)&gt;SetUp!$B$56,T2200+H2201+N2201-O2201-SetUp!$B$56,T2200)</f>
        <v>0</v>
      </c>
      <c r="S2201" s="57">
        <f>R2201*SetUp!$B$65</f>
        <v>0</v>
      </c>
      <c r="T2201" s="57">
        <f>IF((R2201-S2201)&lt;SetUp!$B$53,R2201-S2201,SetUp!$B$53)</f>
        <v>0</v>
      </c>
      <c r="U2201" s="57">
        <f t="shared" si="677"/>
        <v>0.15770823156833974</v>
      </c>
      <c r="V2201" s="57">
        <f>(L2201-P2201)/1000*SetUp!$B$13*1000000/SetUp!$B$48</f>
        <v>2.2856357951479726E-2</v>
      </c>
      <c r="W2201" s="57">
        <f t="shared" si="688"/>
        <v>-2.2768245622195593E-18</v>
      </c>
      <c r="X2201" s="57">
        <f>MAX((SetUp!$B$56*(1-($H2201/SetUp!$B$56)^2)*TANH(($B2201-$D2201)/SetUp!$B$56))/(1+$H2201/SetUp!$B$56*TANH(($B2201-$D2201)/SetUp!$B$56)),0)</f>
        <v>0</v>
      </c>
      <c r="AP2201" s="64">
        <v>30023</v>
      </c>
      <c r="AQ2201" s="55">
        <v>3</v>
      </c>
      <c r="AR2201" s="55">
        <v>73</v>
      </c>
      <c r="AS2201" s="66">
        <f t="shared" si="678"/>
        <v>7.0000000000000007E-2</v>
      </c>
      <c r="AT2201" s="66">
        <f t="shared" si="679"/>
        <v>2.1407901255315567E-2</v>
      </c>
      <c r="AU2201" s="55" t="str">
        <f>IF(OR($AP2201&lt;SetUp!$B$97,$AP2201&gt;SetUp!$B$98),"Não","Sim")</f>
        <v>Não</v>
      </c>
      <c r="AV2201" s="68">
        <f t="shared" si="680"/>
        <v>0.26457513110645908</v>
      </c>
      <c r="AW2201" s="68">
        <f t="shared" si="681"/>
        <v>0.14631439182566958</v>
      </c>
      <c r="AX2201" s="68">
        <f t="shared" si="682"/>
        <v>-1.1549019599857431</v>
      </c>
      <c r="AY2201" s="68">
        <f t="shared" si="683"/>
        <v>-1.6694259071059587</v>
      </c>
      <c r="AZ2201" s="68">
        <f t="shared" si="684"/>
        <v>-4.8592098744684439E-2</v>
      </c>
      <c r="BA2201" s="68">
        <f t="shared" si="685"/>
        <v>-0.11826073928078951</v>
      </c>
      <c r="BB2201" s="68">
        <f t="shared" si="686"/>
        <v>-0.51452394712021565</v>
      </c>
    </row>
    <row r="2202" spans="1:54" x14ac:dyDescent="0.3">
      <c r="A2202" s="64">
        <v>28864</v>
      </c>
      <c r="B2202" s="57">
        <v>1.7909999999999999</v>
      </c>
      <c r="C2202" s="57">
        <v>0</v>
      </c>
      <c r="D2202" s="57">
        <v>5.1120000000000001</v>
      </c>
      <c r="E2202" s="57">
        <f t="shared" si="671"/>
        <v>1.7909999999999999</v>
      </c>
      <c r="F2202" s="57">
        <f t="shared" si="672"/>
        <v>3.3210000000000002</v>
      </c>
      <c r="G2202" s="57">
        <f t="shared" si="673"/>
        <v>0</v>
      </c>
      <c r="H2202" s="57">
        <f>IF(Q2201&gt;SetUp!$B$56,SetUp!$B$56,Q2201)</f>
        <v>0</v>
      </c>
      <c r="I2202" s="57">
        <f t="shared" si="687"/>
        <v>0.15770823156833974</v>
      </c>
      <c r="J2202" s="57">
        <f>MIN(F2202,H2202,(1-EXP(-SetUp!$B$52*H2202/SetUp!$B$56))*F2202)</f>
        <v>0</v>
      </c>
      <c r="K2202" s="57">
        <f t="shared" si="674"/>
        <v>0</v>
      </c>
      <c r="L2202" s="57">
        <f>IF(I2202&lt;=0,0,MIN(SetUp!$B$50*I2202^SetUp!$B$55,I2202))</f>
        <v>9.4215014841645349E-4</v>
      </c>
      <c r="M2202" s="57">
        <f t="shared" si="675"/>
        <v>0.15676608141992329</v>
      </c>
      <c r="N2202" s="57">
        <f>IF(SetUp!$B$62=0,X2202,(B2202-E2202)*(1-(H2202/SetUp!$B$66/SetUp!$B$56)))</f>
        <v>0</v>
      </c>
      <c r="O2202" s="57">
        <f>K2202*SetUp!$B$65</f>
        <v>0</v>
      </c>
      <c r="P2202" s="57">
        <f>MIN(SetUp!$B$54*L2202^SetUp!$B$51,L2202)</f>
        <v>5.444010732572448E-4</v>
      </c>
      <c r="Q2202" s="57">
        <f t="shared" si="676"/>
        <v>0</v>
      </c>
      <c r="R2202" s="57">
        <f>IF((H2202+N2202-O2202)&gt;SetUp!$B$56,T2201+H2202+N2202-O2202-SetUp!$B$56,T2201)</f>
        <v>0</v>
      </c>
      <c r="S2202" s="57">
        <f>R2202*SetUp!$B$65</f>
        <v>0</v>
      </c>
      <c r="T2202" s="57">
        <f>IF((R2202-S2202)&lt;SetUp!$B$53,R2202-S2202,SetUp!$B$53)</f>
        <v>0</v>
      </c>
      <c r="U2202" s="57">
        <f t="shared" si="677"/>
        <v>0.15676608141992329</v>
      </c>
      <c r="V2202" s="57">
        <f>(L2202-P2202)/1000*SetUp!$B$13*1000000/SetUp!$B$48</f>
        <v>2.2623045815031231E-2</v>
      </c>
      <c r="W2202" s="57">
        <f t="shared" si="688"/>
        <v>8.8254056840320061E-17</v>
      </c>
      <c r="X2202" s="57">
        <f>MAX((SetUp!$B$56*(1-($H2202/SetUp!$B$56)^2)*TANH(($B2202-$D2202)/SetUp!$B$56))/(1+$H2202/SetUp!$B$56*TANH(($B2202-$D2202)/SetUp!$B$56)),0)</f>
        <v>0</v>
      </c>
      <c r="AP2202" s="64">
        <v>30024</v>
      </c>
      <c r="AQ2202" s="55">
        <v>3</v>
      </c>
      <c r="AR2202" s="55">
        <v>74</v>
      </c>
      <c r="AS2202" s="66">
        <f t="shared" si="678"/>
        <v>5.6000000000000001E-2</v>
      </c>
      <c r="AT2202" s="66">
        <f t="shared" si="679"/>
        <v>2.1194872186659906E-2</v>
      </c>
      <c r="AU2202" s="55" t="str">
        <f>IF(OR($AP2202&lt;SetUp!$B$97,$AP2202&gt;SetUp!$B$98),"Não","Sim")</f>
        <v>Não</v>
      </c>
      <c r="AV2202" s="68">
        <f t="shared" si="680"/>
        <v>0.23664319132398465</v>
      </c>
      <c r="AW2202" s="68">
        <f t="shared" si="681"/>
        <v>0.14558458773736974</v>
      </c>
      <c r="AX2202" s="68">
        <f t="shared" si="682"/>
        <v>-1.2518119729937995</v>
      </c>
      <c r="AY2202" s="68">
        <f t="shared" si="683"/>
        <v>-1.6737691980528577</v>
      </c>
      <c r="AZ2202" s="68">
        <f t="shared" si="684"/>
        <v>-3.4805127813340095E-2</v>
      </c>
      <c r="BA2202" s="68">
        <f t="shared" si="685"/>
        <v>-9.1058603586614911E-2</v>
      </c>
      <c r="BB2202" s="68">
        <f t="shared" si="686"/>
        <v>-0.42195722505905819</v>
      </c>
    </row>
    <row r="2203" spans="1:54" x14ac:dyDescent="0.3">
      <c r="A2203" s="64">
        <v>28865</v>
      </c>
      <c r="B2203" s="57">
        <v>0.28299999999999997</v>
      </c>
      <c r="C2203" s="57">
        <v>0</v>
      </c>
      <c r="D2203" s="57">
        <v>5.1120000000000001</v>
      </c>
      <c r="E2203" s="57">
        <f t="shared" si="671"/>
        <v>0.28299999999999997</v>
      </c>
      <c r="F2203" s="57">
        <f t="shared" si="672"/>
        <v>4.8289999999999997</v>
      </c>
      <c r="G2203" s="57">
        <f t="shared" si="673"/>
        <v>0</v>
      </c>
      <c r="H2203" s="57">
        <f>IF(Q2202&gt;SetUp!$B$56,SetUp!$B$56,Q2202)</f>
        <v>0</v>
      </c>
      <c r="I2203" s="57">
        <f t="shared" si="687"/>
        <v>0.15676608141992329</v>
      </c>
      <c r="J2203" s="57">
        <f>MIN(F2203,H2203,(1-EXP(-SetUp!$B$52*H2203/SetUp!$B$56))*F2203)</f>
        <v>0</v>
      </c>
      <c r="K2203" s="57">
        <f t="shared" si="674"/>
        <v>0</v>
      </c>
      <c r="L2203" s="57">
        <f>IF(I2203&lt;=0,0,MIN(SetUp!$B$50*I2203^SetUp!$B$55,I2203))</f>
        <v>9.3278815428076214E-4</v>
      </c>
      <c r="M2203" s="57">
        <f t="shared" si="675"/>
        <v>0.15583329326564252</v>
      </c>
      <c r="N2203" s="57">
        <f>IF(SetUp!$B$62=0,X2203,(B2203-E2203)*(1-(H2203/SetUp!$B$66/SetUp!$B$56)))</f>
        <v>0</v>
      </c>
      <c r="O2203" s="57">
        <f>K2203*SetUp!$B$65</f>
        <v>0</v>
      </c>
      <c r="P2203" s="57">
        <f>MIN(SetUp!$B$54*L2203^SetUp!$B$51,L2203)</f>
        <v>5.3908302469769592E-4</v>
      </c>
      <c r="Q2203" s="57">
        <f t="shared" si="676"/>
        <v>0</v>
      </c>
      <c r="R2203" s="57">
        <f>IF((H2203+N2203-O2203)&gt;SetUp!$B$56,T2202+H2203+N2203-O2203-SetUp!$B$56,T2202)</f>
        <v>0</v>
      </c>
      <c r="S2203" s="57">
        <f>R2203*SetUp!$B$65</f>
        <v>0</v>
      </c>
      <c r="T2203" s="57">
        <f>IF((R2203-S2203)&lt;SetUp!$B$53,R2203-S2203,SetUp!$B$53)</f>
        <v>0</v>
      </c>
      <c r="U2203" s="57">
        <f t="shared" si="677"/>
        <v>0.15583329326564252</v>
      </c>
      <c r="V2203" s="57">
        <f>(L2203-P2203)/1000*SetUp!$B$13*1000000/SetUp!$B$48</f>
        <v>2.2393035560435554E-2</v>
      </c>
      <c r="W2203" s="57">
        <f t="shared" si="688"/>
        <v>-1.0408340855860843E-17</v>
      </c>
      <c r="X2203" s="57">
        <f>MAX((SetUp!$B$56*(1-($H2203/SetUp!$B$56)^2)*TANH(($B2203-$D2203)/SetUp!$B$56))/(1+$H2203/SetUp!$B$56*TANH(($B2203-$D2203)/SetUp!$B$56)),0)</f>
        <v>0</v>
      </c>
      <c r="AP2203" s="64">
        <v>30025</v>
      </c>
      <c r="AQ2203" s="55">
        <v>3</v>
      </c>
      <c r="AR2203" s="55">
        <v>75</v>
      </c>
      <c r="AS2203" s="66">
        <f t="shared" si="678"/>
        <v>0.03</v>
      </c>
      <c r="AT2203" s="66">
        <f t="shared" si="679"/>
        <v>2.0984782239930822E-2</v>
      </c>
      <c r="AU2203" s="55" t="str">
        <f>IF(OR($AP2203&lt;SetUp!$B$97,$AP2203&gt;SetUp!$B$98),"Não","Sim")</f>
        <v>Não</v>
      </c>
      <c r="AV2203" s="68">
        <f t="shared" si="680"/>
        <v>0.17320508075688773</v>
      </c>
      <c r="AW2203" s="68">
        <f t="shared" si="681"/>
        <v>0.14486125168564168</v>
      </c>
      <c r="AX2203" s="68">
        <f t="shared" si="682"/>
        <v>-1.5228787452803376</v>
      </c>
      <c r="AY2203" s="68">
        <f t="shared" si="683"/>
        <v>-1.6780955331233089</v>
      </c>
      <c r="AZ2203" s="68">
        <f t="shared" si="684"/>
        <v>-9.0152177600691767E-3</v>
      </c>
      <c r="BA2203" s="68">
        <f t="shared" si="685"/>
        <v>-2.8343829071246052E-2</v>
      </c>
      <c r="BB2203" s="68">
        <f t="shared" si="686"/>
        <v>-0.15521678784297133</v>
      </c>
    </row>
    <row r="2204" spans="1:54" x14ac:dyDescent="0.3">
      <c r="A2204" s="64">
        <v>28866</v>
      </c>
      <c r="B2204" s="57">
        <v>0.251</v>
      </c>
      <c r="C2204" s="57">
        <v>0</v>
      </c>
      <c r="D2204" s="57">
        <v>5.1120000000000001</v>
      </c>
      <c r="E2204" s="57">
        <f t="shared" si="671"/>
        <v>0.251</v>
      </c>
      <c r="F2204" s="57">
        <f t="shared" si="672"/>
        <v>4.8609999999999998</v>
      </c>
      <c r="G2204" s="57">
        <f t="shared" si="673"/>
        <v>0</v>
      </c>
      <c r="H2204" s="57">
        <f>IF(Q2203&gt;SetUp!$B$56,SetUp!$B$56,Q2203)</f>
        <v>0</v>
      </c>
      <c r="I2204" s="57">
        <f t="shared" si="687"/>
        <v>0.15583329326564252</v>
      </c>
      <c r="J2204" s="57">
        <f>MIN(F2204,H2204,(1-EXP(-SetUp!$B$52*H2204/SetUp!$B$56))*F2204)</f>
        <v>0</v>
      </c>
      <c r="K2204" s="57">
        <f t="shared" si="674"/>
        <v>0</v>
      </c>
      <c r="L2204" s="57">
        <f>IF(I2204&lt;=0,0,MIN(SetUp!$B$50*I2204^SetUp!$B$55,I2204))</f>
        <v>9.23556067336077E-4</v>
      </c>
      <c r="M2204" s="57">
        <f t="shared" si="675"/>
        <v>0.15490973719830645</v>
      </c>
      <c r="N2204" s="57">
        <f>IF(SetUp!$B$62=0,X2204,(B2204-E2204)*(1-(H2204/SetUp!$B$66/SetUp!$B$56)))</f>
        <v>0</v>
      </c>
      <c r="O2204" s="57">
        <f>K2204*SetUp!$B$65</f>
        <v>0</v>
      </c>
      <c r="P2204" s="57">
        <f>MIN(SetUp!$B$54*L2204^SetUp!$B$51,L2204)</f>
        <v>5.3383788022353762E-4</v>
      </c>
      <c r="Q2204" s="57">
        <f t="shared" si="676"/>
        <v>0</v>
      </c>
      <c r="R2204" s="57">
        <f>IF((H2204+N2204-O2204)&gt;SetUp!$B$56,T2203+H2204+N2204-O2204-SetUp!$B$56,T2203)</f>
        <v>0</v>
      </c>
      <c r="S2204" s="57">
        <f>R2204*SetUp!$B$65</f>
        <v>0</v>
      </c>
      <c r="T2204" s="57">
        <f>IF((R2204-S2204)&lt;SetUp!$B$53,R2204-S2204,SetUp!$B$53)</f>
        <v>0</v>
      </c>
      <c r="U2204" s="57">
        <f t="shared" si="677"/>
        <v>0.15490973719830645</v>
      </c>
      <c r="V2204" s="57">
        <f>(L2204-P2204)/1000*SetUp!$B$13*1000000/SetUp!$B$48</f>
        <v>2.2166267510411761E-2</v>
      </c>
      <c r="W2204" s="57">
        <f t="shared" si="688"/>
        <v>3.7947076036992655E-18</v>
      </c>
      <c r="X2204" s="57">
        <f>MAX((SetUp!$B$56*(1-($H2204/SetUp!$B$56)^2)*TANH(($B2204-$D2204)/SetUp!$B$56))/(1+$H2204/SetUp!$B$56*TANH(($B2204-$D2204)/SetUp!$B$56)),0)</f>
        <v>0</v>
      </c>
      <c r="AP2204" s="64">
        <v>30026</v>
      </c>
      <c r="AQ2204" s="55">
        <v>3</v>
      </c>
      <c r="AR2204" s="55">
        <v>76</v>
      </c>
      <c r="AS2204" s="66">
        <f t="shared" si="678"/>
        <v>2.3E-2</v>
      </c>
      <c r="AT2204" s="66">
        <f t="shared" si="679"/>
        <v>2.0866406646128603E-2</v>
      </c>
      <c r="AU2204" s="55" t="str">
        <f>IF(OR($AP2204&lt;SetUp!$B$97,$AP2204&gt;SetUp!$B$98),"Não","Sim")</f>
        <v>Não</v>
      </c>
      <c r="AV2204" s="68">
        <f t="shared" si="680"/>
        <v>0.15165750888103102</v>
      </c>
      <c r="AW2204" s="68">
        <f t="shared" si="681"/>
        <v>0.14445209117949315</v>
      </c>
      <c r="AX2204" s="68">
        <f t="shared" si="682"/>
        <v>-1.6382721639824072</v>
      </c>
      <c r="AY2204" s="68">
        <f t="shared" si="683"/>
        <v>-1.6805523333074015</v>
      </c>
      <c r="AZ2204" s="68">
        <f t="shared" si="684"/>
        <v>-2.1335933538713971E-3</v>
      </c>
      <c r="BA2204" s="68">
        <f t="shared" si="685"/>
        <v>-7.2054177015378751E-3</v>
      </c>
      <c r="BB2204" s="68">
        <f t="shared" si="686"/>
        <v>-4.2280169324994343E-2</v>
      </c>
    </row>
    <row r="2205" spans="1:54" x14ac:dyDescent="0.3">
      <c r="A2205" s="64">
        <v>28867</v>
      </c>
      <c r="B2205" s="57">
        <v>0.14299999999999999</v>
      </c>
      <c r="C2205" s="57">
        <v>0</v>
      </c>
      <c r="D2205" s="57">
        <v>5.1120000000000001</v>
      </c>
      <c r="E2205" s="57">
        <f t="shared" si="671"/>
        <v>0.14299999999999999</v>
      </c>
      <c r="F2205" s="57">
        <f t="shared" si="672"/>
        <v>4.9690000000000003</v>
      </c>
      <c r="G2205" s="57">
        <f t="shared" si="673"/>
        <v>0</v>
      </c>
      <c r="H2205" s="57">
        <f>IF(Q2204&gt;SetUp!$B$56,SetUp!$B$56,Q2204)</f>
        <v>0</v>
      </c>
      <c r="I2205" s="57">
        <f t="shared" si="687"/>
        <v>0.15490973719830645</v>
      </c>
      <c r="J2205" s="57">
        <f>MIN(F2205,H2205,(1-EXP(-SetUp!$B$52*H2205/SetUp!$B$56))*F2205)</f>
        <v>0</v>
      </c>
      <c r="K2205" s="57">
        <f t="shared" si="674"/>
        <v>0</v>
      </c>
      <c r="L2205" s="57">
        <f>IF(I2205&lt;=0,0,MIN(SetUp!$B$50*I2205^SetUp!$B$55,I2205))</f>
        <v>9.1445157659768186E-4</v>
      </c>
      <c r="M2205" s="57">
        <f t="shared" si="675"/>
        <v>0.15399528562170878</v>
      </c>
      <c r="N2205" s="57">
        <f>IF(SetUp!$B$62=0,X2205,(B2205-E2205)*(1-(H2205/SetUp!$B$66/SetUp!$B$56)))</f>
        <v>0</v>
      </c>
      <c r="O2205" s="57">
        <f>K2205*SetUp!$B$65</f>
        <v>0</v>
      </c>
      <c r="P2205" s="57">
        <f>MIN(SetUp!$B$54*L2205^SetUp!$B$51,L2205)</f>
        <v>5.2866435502014445E-4</v>
      </c>
      <c r="Q2205" s="57">
        <f t="shared" si="676"/>
        <v>0</v>
      </c>
      <c r="R2205" s="57">
        <f>IF((H2205+N2205-O2205)&gt;SetUp!$B$56,T2204+H2205+N2205-O2205-SetUp!$B$56,T2204)</f>
        <v>0</v>
      </c>
      <c r="S2205" s="57">
        <f>R2205*SetUp!$B$65</f>
        <v>0</v>
      </c>
      <c r="T2205" s="57">
        <f>IF((R2205-S2205)&lt;SetUp!$B$53,R2205-S2205,SetUp!$B$53)</f>
        <v>0</v>
      </c>
      <c r="U2205" s="57">
        <f t="shared" si="677"/>
        <v>0.15399528562170878</v>
      </c>
      <c r="V2205" s="57">
        <f>(L2205-P2205)/1000*SetUp!$B$13*1000000/SetUp!$B$48</f>
        <v>2.1942683298782701E-2</v>
      </c>
      <c r="W2205" s="57">
        <f t="shared" si="688"/>
        <v>1.2793585635328952E-17</v>
      </c>
      <c r="X2205" s="57">
        <f>MAX((SetUp!$B$56*(1-($H2205/SetUp!$B$56)^2)*TANH(($B2205-$D2205)/SetUp!$B$56))/(1+$H2205/SetUp!$B$56*TANH(($B2205-$D2205)/SetUp!$B$56)),0)</f>
        <v>0</v>
      </c>
      <c r="AP2205" s="64">
        <v>30027</v>
      </c>
      <c r="AQ2205" s="55">
        <v>3</v>
      </c>
      <c r="AR2205" s="55">
        <v>77</v>
      </c>
      <c r="AS2205" s="66">
        <f t="shared" si="678"/>
        <v>1.7000000000000001E-2</v>
      </c>
      <c r="AT2205" s="66">
        <f t="shared" si="679"/>
        <v>2.2975040618131631E-2</v>
      </c>
      <c r="AU2205" s="55" t="str">
        <f>IF(OR($AP2205&lt;SetUp!$B$97,$AP2205&gt;SetUp!$B$98),"Não","Sim")</f>
        <v>Não</v>
      </c>
      <c r="AV2205" s="68">
        <f t="shared" si="680"/>
        <v>0.13038404810405299</v>
      </c>
      <c r="AW2205" s="68">
        <f t="shared" si="681"/>
        <v>0.15157519789903504</v>
      </c>
      <c r="AX2205" s="68">
        <f t="shared" si="682"/>
        <v>-1.7695510786217261</v>
      </c>
      <c r="AY2205" s="68">
        <f t="shared" si="683"/>
        <v>-1.6387437121414228</v>
      </c>
      <c r="AZ2205" s="68">
        <f t="shared" si="684"/>
        <v>5.9750406181316301E-3</v>
      </c>
      <c r="BA2205" s="68">
        <f t="shared" si="685"/>
        <v>2.1191149794982045E-2</v>
      </c>
      <c r="BB2205" s="68">
        <f t="shared" si="686"/>
        <v>0.13080736648030333</v>
      </c>
    </row>
    <row r="2206" spans="1:54" x14ac:dyDescent="0.3">
      <c r="A2206" s="64">
        <v>28868</v>
      </c>
      <c r="B2206" s="57">
        <v>0.96899999999999997</v>
      </c>
      <c r="C2206" s="57">
        <v>0</v>
      </c>
      <c r="D2206" s="57">
        <v>5.1120000000000001</v>
      </c>
      <c r="E2206" s="57">
        <f t="shared" si="671"/>
        <v>0.96899999999999997</v>
      </c>
      <c r="F2206" s="57">
        <f t="shared" si="672"/>
        <v>4.1429999999999998</v>
      </c>
      <c r="G2206" s="57">
        <f t="shared" si="673"/>
        <v>0</v>
      </c>
      <c r="H2206" s="57">
        <f>IF(Q2205&gt;SetUp!$B$56,SetUp!$B$56,Q2205)</f>
        <v>0</v>
      </c>
      <c r="I2206" s="57">
        <f t="shared" si="687"/>
        <v>0.15399528562170878</v>
      </c>
      <c r="J2206" s="57">
        <f>MIN(F2206,H2206,(1-EXP(-SetUp!$B$52*H2206/SetUp!$B$56))*F2206)</f>
        <v>0</v>
      </c>
      <c r="K2206" s="57">
        <f t="shared" si="674"/>
        <v>0</v>
      </c>
      <c r="L2206" s="57">
        <f>IF(I2206&lt;=0,0,MIN(SetUp!$B$50*I2206^SetUp!$B$55,I2206))</f>
        <v>9.0547242117448639E-4</v>
      </c>
      <c r="M2206" s="57">
        <f t="shared" si="675"/>
        <v>0.1530898132005343</v>
      </c>
      <c r="N2206" s="57">
        <f>IF(SetUp!$B$62=0,X2206,(B2206-E2206)*(1-(H2206/SetUp!$B$66/SetUp!$B$56)))</f>
        <v>0</v>
      </c>
      <c r="O2206" s="57">
        <f>K2206*SetUp!$B$65</f>
        <v>0</v>
      </c>
      <c r="P2206" s="57">
        <f>MIN(SetUp!$B$54*L2206^SetUp!$B$51,L2206)</f>
        <v>5.2356119191086889E-4</v>
      </c>
      <c r="Q2206" s="57">
        <f t="shared" si="676"/>
        <v>0</v>
      </c>
      <c r="R2206" s="57">
        <f>IF((H2206+N2206-O2206)&gt;SetUp!$B$56,T2205+H2206+N2206-O2206-SetUp!$B$56,T2205)</f>
        <v>0</v>
      </c>
      <c r="S2206" s="57">
        <f>R2206*SetUp!$B$65</f>
        <v>0</v>
      </c>
      <c r="T2206" s="57">
        <f>IF((R2206-S2206)&lt;SetUp!$B$53,R2206-S2206,SetUp!$B$53)</f>
        <v>0</v>
      </c>
      <c r="U2206" s="57">
        <f t="shared" si="677"/>
        <v>0.1530898132005343</v>
      </c>
      <c r="V2206" s="57">
        <f>(L2206-P2206)/1000*SetUp!$B$13*1000000/SetUp!$B$48</f>
        <v>2.1722225836596474E-2</v>
      </c>
      <c r="W2206" s="57">
        <f t="shared" si="688"/>
        <v>3.9464959078472361E-17</v>
      </c>
      <c r="X2206" s="57">
        <f>MAX((SetUp!$B$56*(1-($H2206/SetUp!$B$56)^2)*TANH(($B2206-$D2206)/SetUp!$B$56))/(1+$H2206/SetUp!$B$56*TANH(($B2206-$D2206)/SetUp!$B$56)),0)</f>
        <v>0</v>
      </c>
      <c r="AP2206" s="64">
        <v>30028</v>
      </c>
      <c r="AQ2206" s="55">
        <v>3</v>
      </c>
      <c r="AR2206" s="55">
        <v>78</v>
      </c>
      <c r="AS2206" s="66">
        <f t="shared" si="678"/>
        <v>87.616</v>
      </c>
      <c r="AT2206" s="66">
        <f t="shared" si="679"/>
        <v>6.3487312471869603E-2</v>
      </c>
      <c r="AU2206" s="55" t="str">
        <f>IF(OR($AP2206&lt;SetUp!$B$97,$AP2206&gt;SetUp!$B$98),"Não","Sim")</f>
        <v>Não</v>
      </c>
      <c r="AV2206" s="68">
        <f t="shared" si="680"/>
        <v>9.3603418740984026</v>
      </c>
      <c r="AW2206" s="68">
        <f t="shared" si="681"/>
        <v>0.25196688764968622</v>
      </c>
      <c r="AX2206" s="68">
        <f t="shared" si="682"/>
        <v>1.9425834221178773</v>
      </c>
      <c r="AY2206" s="68">
        <f t="shared" si="683"/>
        <v>-1.1973130569757502</v>
      </c>
      <c r="AZ2206" s="68">
        <f t="shared" si="684"/>
        <v>-87.552512687528136</v>
      </c>
      <c r="BA2206" s="68">
        <f t="shared" si="685"/>
        <v>-9.108374986448716</v>
      </c>
      <c r="BB2206" s="68">
        <f t="shared" si="686"/>
        <v>-3.1398964790936272</v>
      </c>
    </row>
    <row r="2207" spans="1:54" x14ac:dyDescent="0.3">
      <c r="A2207" s="64">
        <v>28869</v>
      </c>
      <c r="B2207" s="57">
        <v>7.8719999999999999</v>
      </c>
      <c r="C2207" s="57">
        <v>0</v>
      </c>
      <c r="D2207" s="57">
        <v>5.1120000000000001</v>
      </c>
      <c r="E2207" s="57">
        <f t="shared" si="671"/>
        <v>5.1120000000000001</v>
      </c>
      <c r="F2207" s="57">
        <f t="shared" si="672"/>
        <v>0</v>
      </c>
      <c r="G2207" s="57">
        <f t="shared" si="673"/>
        <v>1.7097125204332819E-3</v>
      </c>
      <c r="H2207" s="57">
        <f>IF(Q2206&gt;SetUp!$B$56,SetUp!$B$56,Q2206)</f>
        <v>0</v>
      </c>
      <c r="I2207" s="57">
        <f t="shared" si="687"/>
        <v>0.15479952572096758</v>
      </c>
      <c r="J2207" s="57">
        <f>MIN(F2207,H2207,(1-EXP(-SetUp!$B$52*H2207/SetUp!$B$56))*F2207)</f>
        <v>0</v>
      </c>
      <c r="K2207" s="57">
        <f t="shared" si="674"/>
        <v>0</v>
      </c>
      <c r="L2207" s="57">
        <f>IF(I2207&lt;=0,0,MIN(SetUp!$B$50*I2207^SetUp!$B$55,I2207))</f>
        <v>9.1336751351427179E-4</v>
      </c>
      <c r="M2207" s="57">
        <f t="shared" si="675"/>
        <v>0.1538861582074533</v>
      </c>
      <c r="N2207" s="57">
        <f>IF(SetUp!$B$62=0,X2207,(B2207-E2207)*(1-(H2207/SetUp!$B$66/SetUp!$B$56)))</f>
        <v>2.7582902874795665</v>
      </c>
      <c r="O2207" s="57">
        <f>K2207*SetUp!$B$65</f>
        <v>0</v>
      </c>
      <c r="P2207" s="57">
        <f>MIN(SetUp!$B$54*L2207^SetUp!$B$51,L2207)</f>
        <v>5.2804829006565599E-4</v>
      </c>
      <c r="Q2207" s="57">
        <f t="shared" si="676"/>
        <v>2.7582902874795665</v>
      </c>
      <c r="R2207" s="57">
        <f>IF((H2207+N2207-O2207)&gt;SetUp!$B$56,T2206+H2207+N2207-O2207-SetUp!$B$56,T2206)</f>
        <v>0</v>
      </c>
      <c r="S2207" s="57">
        <f>R2207*SetUp!$B$65</f>
        <v>0</v>
      </c>
      <c r="T2207" s="57">
        <f>IF((R2207-S2207)&lt;SetUp!$B$53,R2207-S2207,SetUp!$B$53)</f>
        <v>0</v>
      </c>
      <c r="U2207" s="57">
        <f t="shared" si="677"/>
        <v>0.1538861582074533</v>
      </c>
      <c r="V2207" s="57">
        <f>(L2207-P2207)/1000*SetUp!$B$13*1000000/SetUp!$B$48</f>
        <v>2.1916064649555915E-2</v>
      </c>
      <c r="W2207" s="57">
        <f t="shared" si="688"/>
        <v>-1.7965229998084808E-16</v>
      </c>
      <c r="X2207" s="57">
        <f>MAX((SetUp!$B$56*(1-($H2207/SetUp!$B$56)^2)*TANH(($B2207-$D2207)/SetUp!$B$56))/(1+$H2207/SetUp!$B$56*TANH(($B2207-$D2207)/SetUp!$B$56)),0)</f>
        <v>2.7582902874795665</v>
      </c>
      <c r="AP2207" s="64">
        <v>30029</v>
      </c>
      <c r="AQ2207" s="55">
        <v>3</v>
      </c>
      <c r="AR2207" s="55">
        <v>79</v>
      </c>
      <c r="AS2207" s="66">
        <f t="shared" si="678"/>
        <v>2.2629999999999999</v>
      </c>
      <c r="AT2207" s="66">
        <f t="shared" si="679"/>
        <v>6.2522827457275804E-2</v>
      </c>
      <c r="AU2207" s="55" t="str">
        <f>IF(OR($AP2207&lt;SetUp!$B$97,$AP2207&gt;SetUp!$B$98),"Não","Sim")</f>
        <v>Não</v>
      </c>
      <c r="AV2207" s="68">
        <f t="shared" si="680"/>
        <v>1.5043270920913443</v>
      </c>
      <c r="AW2207" s="68">
        <f t="shared" si="681"/>
        <v>0.25004565074657026</v>
      </c>
      <c r="AX2207" s="68">
        <f t="shared" si="682"/>
        <v>0.35468455395472859</v>
      </c>
      <c r="AY2207" s="68">
        <f t="shared" si="683"/>
        <v>-1.2039613901965707</v>
      </c>
      <c r="AZ2207" s="68">
        <f t="shared" si="684"/>
        <v>-2.2004771725427239</v>
      </c>
      <c r="BA2207" s="68">
        <f t="shared" si="685"/>
        <v>-1.254281441344774</v>
      </c>
      <c r="BB2207" s="68">
        <f t="shared" si="686"/>
        <v>-1.5586459441512992</v>
      </c>
    </row>
    <row r="2208" spans="1:54" x14ac:dyDescent="0.3">
      <c r="A2208" s="64">
        <v>28870</v>
      </c>
      <c r="B2208" s="57">
        <v>17</v>
      </c>
      <c r="C2208" s="57">
        <v>0</v>
      </c>
      <c r="D2208" s="57">
        <v>5.1120000000000001</v>
      </c>
      <c r="E2208" s="57">
        <f t="shared" si="671"/>
        <v>5.1120000000000001</v>
      </c>
      <c r="F2208" s="57">
        <f t="shared" si="672"/>
        <v>0</v>
      </c>
      <c r="G2208" s="57">
        <f t="shared" si="673"/>
        <v>0.24881469541845647</v>
      </c>
      <c r="H2208" s="57">
        <f>IF(Q2207&gt;SetUp!$B$56,SetUp!$B$56,Q2207)</f>
        <v>2.7582902874795665</v>
      </c>
      <c r="I2208" s="57">
        <f t="shared" si="687"/>
        <v>0.40270085362590979</v>
      </c>
      <c r="J2208" s="57">
        <f>MIN(F2208,H2208,(1-EXP(-SetUp!$B$52*H2208/SetUp!$B$56))*F2208)</f>
        <v>0</v>
      </c>
      <c r="K2208" s="57">
        <f t="shared" si="674"/>
        <v>2.7582902874795665</v>
      </c>
      <c r="L2208" s="57">
        <f>IF(I2208&lt;=0,0,MIN(SetUp!$B$50*I2208^SetUp!$B$55,I2208))</f>
        <v>4.4943521844108018E-3</v>
      </c>
      <c r="M2208" s="57">
        <f t="shared" si="675"/>
        <v>0.39820650144149899</v>
      </c>
      <c r="N2208" s="57">
        <f>IF(SetUp!$B$62=0,X2208,(B2208-E2208)*(1-(H2208/SetUp!$B$66/SetUp!$B$56)))</f>
        <v>11.639185304581543</v>
      </c>
      <c r="O2208" s="57">
        <f>K2208*SetUp!$B$65</f>
        <v>0</v>
      </c>
      <c r="P2208" s="57">
        <f>MIN(SetUp!$B$54*L2208^SetUp!$B$51,L2208)</f>
        <v>2.5288470705384469E-3</v>
      </c>
      <c r="Q2208" s="57">
        <f t="shared" si="676"/>
        <v>14.397475592061109</v>
      </c>
      <c r="R2208" s="57">
        <f>IF((H2208+N2208-O2208)&gt;SetUp!$B$56,T2207+H2208+N2208-O2208-SetUp!$B$56,T2207)</f>
        <v>0</v>
      </c>
      <c r="S2208" s="57">
        <f>R2208*SetUp!$B$65</f>
        <v>0</v>
      </c>
      <c r="T2208" s="57">
        <f>IF((R2208-S2208)&lt;SetUp!$B$53,R2208-S2208,SetUp!$B$53)</f>
        <v>0</v>
      </c>
      <c r="U2208" s="57">
        <f t="shared" si="677"/>
        <v>0.39820650144149899</v>
      </c>
      <c r="V2208" s="57">
        <f>(L2208-P2208)/1000*SetUp!$B$13*1000000/SetUp!$B$48</f>
        <v>0.11179337682435588</v>
      </c>
      <c r="W2208" s="57">
        <f t="shared" si="688"/>
        <v>5.8113236445223038E-17</v>
      </c>
      <c r="X2208" s="57">
        <f>MAX((SetUp!$B$56*(1-($H2208/SetUp!$B$56)^2)*TANH(($B2208-$D2208)/SetUp!$B$56))/(1+$H2208/SetUp!$B$56*TANH(($B2208-$D2208)/SetUp!$B$56)),0)</f>
        <v>11.639185304581543</v>
      </c>
      <c r="AP2208" s="64">
        <v>30030</v>
      </c>
      <c r="AQ2208" s="55">
        <v>3</v>
      </c>
      <c r="AR2208" s="55">
        <v>80</v>
      </c>
      <c r="AS2208" s="66">
        <f t="shared" si="678"/>
        <v>1.048</v>
      </c>
      <c r="AT2208" s="66">
        <f t="shared" si="679"/>
        <v>6.1578636650924834E-2</v>
      </c>
      <c r="AU2208" s="55" t="str">
        <f>IF(OR($AP2208&lt;SetUp!$B$97,$AP2208&gt;SetUp!$B$98),"Não","Sim")</f>
        <v>Não</v>
      </c>
      <c r="AV2208" s="68">
        <f t="shared" si="680"/>
        <v>1.0237187113655781</v>
      </c>
      <c r="AW2208" s="68">
        <f t="shared" si="681"/>
        <v>0.24815043149453686</v>
      </c>
      <c r="AX2208" s="68">
        <f t="shared" si="682"/>
        <v>2.0361282647707864E-2</v>
      </c>
      <c r="AY2208" s="68">
        <f t="shared" si="683"/>
        <v>-1.2105699305925266</v>
      </c>
      <c r="AZ2208" s="68">
        <f t="shared" si="684"/>
        <v>-0.98642136334907526</v>
      </c>
      <c r="BA2208" s="68">
        <f t="shared" si="685"/>
        <v>-0.77556827987104127</v>
      </c>
      <c r="BB2208" s="68">
        <f t="shared" si="686"/>
        <v>-1.2309312132402344</v>
      </c>
    </row>
    <row r="2209" spans="1:54" x14ac:dyDescent="0.3">
      <c r="A2209" s="64">
        <v>28871</v>
      </c>
      <c r="B2209" s="57">
        <v>7.66</v>
      </c>
      <c r="C2209" s="57">
        <v>0</v>
      </c>
      <c r="D2209" s="57">
        <v>5.1120000000000001</v>
      </c>
      <c r="E2209" s="57">
        <f t="shared" si="671"/>
        <v>5.1120000000000001</v>
      </c>
      <c r="F2209" s="57">
        <f t="shared" si="672"/>
        <v>0</v>
      </c>
      <c r="G2209" s="57">
        <f t="shared" si="673"/>
        <v>0.15167529446438133</v>
      </c>
      <c r="H2209" s="57">
        <f>IF(Q2208&gt;SetUp!$B$56,SetUp!$B$56,Q2208)</f>
        <v>14.397475592061109</v>
      </c>
      <c r="I2209" s="57">
        <f t="shared" si="687"/>
        <v>0.54988179590588038</v>
      </c>
      <c r="J2209" s="57">
        <f>MIN(F2209,H2209,(1-EXP(-SetUp!$B$52*H2209/SetUp!$B$56))*F2209)</f>
        <v>0</v>
      </c>
      <c r="K2209" s="57">
        <f t="shared" si="674"/>
        <v>14.397475592061109</v>
      </c>
      <c r="L2209" s="57">
        <f>IF(I2209&lt;=0,0,MIN(SetUp!$B$50*I2209^SetUp!$B$55,I2209))</f>
        <v>7.5534452979077382E-3</v>
      </c>
      <c r="M2209" s="57">
        <f t="shared" si="675"/>
        <v>0.54232835060797269</v>
      </c>
      <c r="N2209" s="57">
        <f>IF(SetUp!$B$62=0,X2209,(B2209-E2209)*(1-(H2209/SetUp!$B$66/SetUp!$B$56)))</f>
        <v>2.3963247055356187</v>
      </c>
      <c r="O2209" s="57">
        <f>K2209*SetUp!$B$65</f>
        <v>0</v>
      </c>
      <c r="P2209" s="57">
        <f>MIN(SetUp!$B$54*L2209^SetUp!$B$51,L2209)</f>
        <v>4.2127408136095855E-3</v>
      </c>
      <c r="Q2209" s="57">
        <f t="shared" si="676"/>
        <v>16.793800297596729</v>
      </c>
      <c r="R2209" s="57">
        <f>IF((H2209+N2209-O2209)&gt;SetUp!$B$56,T2208+H2209+N2209-O2209-SetUp!$B$56,T2208)</f>
        <v>0</v>
      </c>
      <c r="S2209" s="57">
        <f>R2209*SetUp!$B$65</f>
        <v>0</v>
      </c>
      <c r="T2209" s="57">
        <f>IF((R2209-S2209)&lt;SetUp!$B$53,R2209-S2209,SetUp!$B$53)</f>
        <v>0</v>
      </c>
      <c r="U2209" s="57">
        <f t="shared" si="677"/>
        <v>0.54232835060797269</v>
      </c>
      <c r="V2209" s="57">
        <f>(L2209-P2209)/1000*SetUp!$B$13*1000000/SetUp!$B$48</f>
        <v>0.19001153069307805</v>
      </c>
      <c r="W2209" s="57">
        <f t="shared" si="688"/>
        <v>1.9350840374521283E-15</v>
      </c>
      <c r="X2209" s="57">
        <f>MAX((SetUp!$B$56*(1-($H2209/SetUp!$B$56)^2)*TANH(($B2209-$D2209)/SetUp!$B$56))/(1+$H2209/SetUp!$B$56*TANH(($B2209-$D2209)/SetUp!$B$56)),0)</f>
        <v>2.3963247055356187</v>
      </c>
      <c r="AP2209" s="64">
        <v>30031</v>
      </c>
      <c r="AQ2209" s="55">
        <v>3</v>
      </c>
      <c r="AR2209" s="55">
        <v>81</v>
      </c>
      <c r="AS2209" s="66">
        <f t="shared" si="678"/>
        <v>0.65200000000000002</v>
      </c>
      <c r="AT2209" s="66">
        <f t="shared" si="679"/>
        <v>6.0654195393438561E-2</v>
      </c>
      <c r="AU2209" s="55" t="str">
        <f>IF(OR($AP2209&lt;SetUp!$B$97,$AP2209&gt;SetUp!$B$98),"Não","Sim")</f>
        <v>Não</v>
      </c>
      <c r="AV2209" s="68">
        <f t="shared" si="680"/>
        <v>0.80746516952745395</v>
      </c>
      <c r="AW2209" s="68">
        <f t="shared" si="681"/>
        <v>0.24628072477041024</v>
      </c>
      <c r="AX2209" s="68">
        <f t="shared" si="682"/>
        <v>-0.18575240426807979</v>
      </c>
      <c r="AY2209" s="68">
        <f t="shared" si="683"/>
        <v>-1.2171391540191054</v>
      </c>
      <c r="AZ2209" s="68">
        <f t="shared" si="684"/>
        <v>-0.5913458046065615</v>
      </c>
      <c r="BA2209" s="68">
        <f t="shared" si="685"/>
        <v>-0.56118444475704377</v>
      </c>
      <c r="BB2209" s="68">
        <f t="shared" si="686"/>
        <v>-1.0313867497510256</v>
      </c>
    </row>
    <row r="2210" spans="1:54" x14ac:dyDescent="0.3">
      <c r="A2210" s="64">
        <v>28872</v>
      </c>
      <c r="B2210" s="57">
        <v>1.3089999999999999</v>
      </c>
      <c r="C2210" s="57">
        <v>0</v>
      </c>
      <c r="D2210" s="57">
        <v>5.1120000000000001</v>
      </c>
      <c r="E2210" s="57">
        <f t="shared" si="671"/>
        <v>1.3089999999999999</v>
      </c>
      <c r="F2210" s="57">
        <f t="shared" si="672"/>
        <v>3.8029999999999999</v>
      </c>
      <c r="G2210" s="57">
        <f t="shared" si="673"/>
        <v>0</v>
      </c>
      <c r="H2210" s="57">
        <f>IF(Q2209&gt;SetUp!$B$56,SetUp!$B$56,Q2209)</f>
        <v>16.793800297596729</v>
      </c>
      <c r="I2210" s="57">
        <f t="shared" si="687"/>
        <v>0.54232835060797269</v>
      </c>
      <c r="J2210" s="57">
        <f>MIN(F2210,H2210,(1-EXP(-SetUp!$B$52*H2210/SetUp!$B$56))*F2210)</f>
        <v>3.5272446081261455</v>
      </c>
      <c r="K2210" s="57">
        <f t="shared" si="674"/>
        <v>13.266555689470582</v>
      </c>
      <c r="L2210" s="57">
        <f>IF(I2210&lt;=0,0,MIN(SetUp!$B$50*I2210^SetUp!$B$55,I2210))</f>
        <v>7.3813086292596657E-3</v>
      </c>
      <c r="M2210" s="57">
        <f t="shared" si="675"/>
        <v>0.53494704197871301</v>
      </c>
      <c r="N2210" s="57">
        <f>IF(SetUp!$B$62=0,X2210,(B2210-E2210)*(1-(H2210/SetUp!$B$66/SetUp!$B$56)))</f>
        <v>0</v>
      </c>
      <c r="O2210" s="57">
        <f>K2210*SetUp!$B$65</f>
        <v>0</v>
      </c>
      <c r="P2210" s="57">
        <f>MIN(SetUp!$B$54*L2210^SetUp!$B$51,L2210)</f>
        <v>4.1183507818371547E-3</v>
      </c>
      <c r="Q2210" s="57">
        <f t="shared" si="676"/>
        <v>13.266555689470582</v>
      </c>
      <c r="R2210" s="57">
        <f>IF((H2210+N2210-O2210)&gt;SetUp!$B$56,T2209+H2210+N2210-O2210-SetUp!$B$56,T2209)</f>
        <v>0</v>
      </c>
      <c r="S2210" s="57">
        <f>R2210*SetUp!$B$65</f>
        <v>0</v>
      </c>
      <c r="T2210" s="57">
        <f>IF((R2210-S2210)&lt;SetUp!$B$53,R2210-S2210,SetUp!$B$53)</f>
        <v>0</v>
      </c>
      <c r="U2210" s="57">
        <f t="shared" si="677"/>
        <v>0.53494704197871301</v>
      </c>
      <c r="V2210" s="57">
        <f>(L2210-P2210)/1000*SetUp!$B$13*1000000/SetUp!$B$48</f>
        <v>0.18558948212565346</v>
      </c>
      <c r="W2210" s="57">
        <f t="shared" si="688"/>
        <v>-7.8669709635548202E-16</v>
      </c>
      <c r="X2210" s="57">
        <f>MAX((SetUp!$B$56*(1-($H2210/SetUp!$B$56)^2)*TANH(($B2210-$D2210)/SetUp!$B$56))/(1+$H2210/SetUp!$B$56*TANH(($B2210-$D2210)/SetUp!$B$56)),0)</f>
        <v>0</v>
      </c>
      <c r="AP2210" s="64">
        <v>30032</v>
      </c>
      <c r="AQ2210" s="55">
        <v>3</v>
      </c>
      <c r="AR2210" s="55">
        <v>82</v>
      </c>
      <c r="AS2210" s="66">
        <f t="shared" si="678"/>
        <v>0.41</v>
      </c>
      <c r="AT2210" s="66">
        <f t="shared" si="679"/>
        <v>5.974897676931664E-2</v>
      </c>
      <c r="AU2210" s="55" t="str">
        <f>IF(OR($AP2210&lt;SetUp!$B$97,$AP2210&gt;SetUp!$B$98),"Não","Sim")</f>
        <v>Não</v>
      </c>
      <c r="AV2210" s="68">
        <f t="shared" si="680"/>
        <v>0.6403124237432849</v>
      </c>
      <c r="AW2210" s="68">
        <f t="shared" si="681"/>
        <v>0.24443603819673693</v>
      </c>
      <c r="AX2210" s="68">
        <f t="shared" si="682"/>
        <v>-0.38721614328026455</v>
      </c>
      <c r="AY2210" s="68">
        <f t="shared" si="683"/>
        <v>-1.2236695278232492</v>
      </c>
      <c r="AZ2210" s="68">
        <f t="shared" si="684"/>
        <v>-0.35025102323068336</v>
      </c>
      <c r="BA2210" s="68">
        <f t="shared" si="685"/>
        <v>-0.39587638554654797</v>
      </c>
      <c r="BB2210" s="68">
        <f t="shared" si="686"/>
        <v>-0.83645338454298468</v>
      </c>
    </row>
    <row r="2211" spans="1:54" x14ac:dyDescent="0.3">
      <c r="A2211" s="64">
        <v>28873</v>
      </c>
      <c r="B2211" s="57">
        <v>2.1739999999999999</v>
      </c>
      <c r="C2211" s="57">
        <v>0.16200000000000001</v>
      </c>
      <c r="D2211" s="57">
        <v>5.1120000000000001</v>
      </c>
      <c r="E2211" s="57">
        <f t="shared" si="671"/>
        <v>2.1739999999999999</v>
      </c>
      <c r="F2211" s="57">
        <f t="shared" si="672"/>
        <v>2.9380000000000002</v>
      </c>
      <c r="G2211" s="57">
        <f t="shared" si="673"/>
        <v>0</v>
      </c>
      <c r="H2211" s="57">
        <f>IF(Q2210&gt;SetUp!$B$56,SetUp!$B$56,Q2210)</f>
        <v>13.266555689470582</v>
      </c>
      <c r="I2211" s="57">
        <f t="shared" si="687"/>
        <v>0.53494704197871301</v>
      </c>
      <c r="J2211" s="57">
        <f>MIN(F2211,H2211,(1-EXP(-SetUp!$B$52*H2211/SetUp!$B$56))*F2211)</f>
        <v>2.5683394950442762</v>
      </c>
      <c r="K2211" s="57">
        <f t="shared" si="674"/>
        <v>10.698216194426307</v>
      </c>
      <c r="L2211" s="57">
        <f>IF(I2211&lt;=0,0,MIN(SetUp!$B$50*I2211^SetUp!$B$55,I2211))</f>
        <v>7.2146317452744281E-3</v>
      </c>
      <c r="M2211" s="57">
        <f t="shared" si="675"/>
        <v>0.52773241023343853</v>
      </c>
      <c r="N2211" s="57">
        <f>IF(SetUp!$B$62=0,X2211,(B2211-E2211)*(1-(H2211/SetUp!$B$66/SetUp!$B$56)))</f>
        <v>0</v>
      </c>
      <c r="O2211" s="57">
        <f>K2211*SetUp!$B$65</f>
        <v>0</v>
      </c>
      <c r="P2211" s="57">
        <f>MIN(SetUp!$B$54*L2211^SetUp!$B$51,L2211)</f>
        <v>4.0269189020371281E-3</v>
      </c>
      <c r="Q2211" s="57">
        <f t="shared" si="676"/>
        <v>10.698216194426307</v>
      </c>
      <c r="R2211" s="57">
        <f>IF((H2211+N2211-O2211)&gt;SetUp!$B$56,T2210+H2211+N2211-O2211-SetUp!$B$56,T2210)</f>
        <v>0</v>
      </c>
      <c r="S2211" s="57">
        <f>R2211*SetUp!$B$65</f>
        <v>0</v>
      </c>
      <c r="T2211" s="57">
        <f>IF((R2211-S2211)&lt;SetUp!$B$53,R2211-S2211,SetUp!$B$53)</f>
        <v>0</v>
      </c>
      <c r="U2211" s="57">
        <f t="shared" si="677"/>
        <v>0.52773241023343853</v>
      </c>
      <c r="V2211" s="57">
        <f>(L2211-P2211)/1000*SetUp!$B$13*1000000/SetUp!$B$48</f>
        <v>0.18130972062940645</v>
      </c>
      <c r="W2211" s="57">
        <f t="shared" si="688"/>
        <v>1.169203622808368E-15</v>
      </c>
      <c r="X2211" s="57">
        <f>MAX((SetUp!$B$56*(1-($H2211/SetUp!$B$56)^2)*TANH(($B2211-$D2211)/SetUp!$B$56))/(1+$H2211/SetUp!$B$56*TANH(($B2211-$D2211)/SetUp!$B$56)),0)</f>
        <v>0</v>
      </c>
      <c r="AP2211" s="64">
        <v>30033</v>
      </c>
      <c r="AQ2211" s="55">
        <v>3</v>
      </c>
      <c r="AR2211" s="55">
        <v>83</v>
      </c>
      <c r="AS2211" s="66">
        <f t="shared" si="678"/>
        <v>0.26700000000000002</v>
      </c>
      <c r="AT2211" s="66">
        <f t="shared" si="679"/>
        <v>5.8862470928070926E-2</v>
      </c>
      <c r="AU2211" s="55" t="str">
        <f>IF(OR($AP2211&lt;SetUp!$B$97,$AP2211&gt;SetUp!$B$98),"Não","Sim")</f>
        <v>Não</v>
      </c>
      <c r="AV2211" s="68">
        <f t="shared" si="680"/>
        <v>0.51672042731055257</v>
      </c>
      <c r="AW2211" s="68">
        <f t="shared" si="681"/>
        <v>0.24261589174675044</v>
      </c>
      <c r="AX2211" s="68">
        <f t="shared" si="682"/>
        <v>-0.57348873863542471</v>
      </c>
      <c r="AY2211" s="68">
        <f t="shared" si="683"/>
        <v>-1.2301615110454027</v>
      </c>
      <c r="AZ2211" s="68">
        <f t="shared" si="684"/>
        <v>-0.20813752907192909</v>
      </c>
      <c r="BA2211" s="68">
        <f t="shared" si="685"/>
        <v>-0.2741045355638021</v>
      </c>
      <c r="BB2211" s="68">
        <f t="shared" si="686"/>
        <v>-0.65667277240997801</v>
      </c>
    </row>
    <row r="2212" spans="1:54" x14ac:dyDescent="0.3">
      <c r="A2212" s="64">
        <v>28874</v>
      </c>
      <c r="B2212" s="57">
        <v>1.0609999999999999</v>
      </c>
      <c r="C2212" s="57">
        <v>8.8999999999999996E-2</v>
      </c>
      <c r="D2212" s="57">
        <v>5.1120000000000001</v>
      </c>
      <c r="E2212" s="57">
        <f t="shared" si="671"/>
        <v>1.0609999999999999</v>
      </c>
      <c r="F2212" s="57">
        <f t="shared" si="672"/>
        <v>4.0510000000000002</v>
      </c>
      <c r="G2212" s="57">
        <f t="shared" si="673"/>
        <v>0</v>
      </c>
      <c r="H2212" s="57">
        <f>IF(Q2211&gt;SetUp!$B$56,SetUp!$B$56,Q2211)</f>
        <v>10.698216194426307</v>
      </c>
      <c r="I2212" s="57">
        <f t="shared" si="687"/>
        <v>0.52773241023343853</v>
      </c>
      <c r="J2212" s="57">
        <f>MIN(F2212,H2212,(1-EXP(-SetUp!$B$52*H2212/SetUp!$B$56))*F2212)</f>
        <v>3.2896274716728287</v>
      </c>
      <c r="K2212" s="57">
        <f t="shared" si="674"/>
        <v>7.4085887227534784</v>
      </c>
      <c r="L2212" s="57">
        <f>IF(I2212&lt;=0,0,MIN(SetUp!$B$50*I2212^SetUp!$B$55,I2212))</f>
        <v>7.0531934537941404E-3</v>
      </c>
      <c r="M2212" s="57">
        <f t="shared" si="675"/>
        <v>0.52067921677964435</v>
      </c>
      <c r="N2212" s="57">
        <f>IF(SetUp!$B$62=0,X2212,(B2212-E2212)*(1-(H2212/SetUp!$B$66/SetUp!$B$56)))</f>
        <v>0</v>
      </c>
      <c r="O2212" s="57">
        <f>K2212*SetUp!$B$65</f>
        <v>0</v>
      </c>
      <c r="P2212" s="57">
        <f>MIN(SetUp!$B$54*L2212^SetUp!$B$51,L2212)</f>
        <v>3.9383264327742112E-3</v>
      </c>
      <c r="Q2212" s="57">
        <f t="shared" si="676"/>
        <v>7.4085887227534784</v>
      </c>
      <c r="R2212" s="57">
        <f>IF((H2212+N2212-O2212)&gt;SetUp!$B$56,T2211+H2212+N2212-O2212-SetUp!$B$56,T2211)</f>
        <v>0</v>
      </c>
      <c r="S2212" s="57">
        <f>R2212*SetUp!$B$65</f>
        <v>0</v>
      </c>
      <c r="T2212" s="57">
        <f>IF((R2212-S2212)&lt;SetUp!$B$53,R2212-S2212,SetUp!$B$53)</f>
        <v>0</v>
      </c>
      <c r="U2212" s="57">
        <f t="shared" si="677"/>
        <v>0.52067921677964435</v>
      </c>
      <c r="V2212" s="57">
        <f>(L2212-P2212)/1000*SetUp!$B$13*1000000/SetUp!$B$48</f>
        <v>0.17716641904461319</v>
      </c>
      <c r="W2212" s="57">
        <f t="shared" si="688"/>
        <v>2.9143354396410359E-16</v>
      </c>
      <c r="X2212" s="57">
        <f>MAX((SetUp!$B$56*(1-($H2212/SetUp!$B$56)^2)*TANH(($B2212-$D2212)/SetUp!$B$56))/(1+$H2212/SetUp!$B$56*TANH(($B2212-$D2212)/SetUp!$B$56)),0)</f>
        <v>0</v>
      </c>
      <c r="AP2212" s="64">
        <v>30034</v>
      </c>
      <c r="AQ2212" s="55">
        <v>3</v>
      </c>
      <c r="AR2212" s="55">
        <v>84</v>
      </c>
      <c r="AS2212" s="66">
        <f t="shared" si="678"/>
        <v>0.21</v>
      </c>
      <c r="AT2212" s="66">
        <f t="shared" si="679"/>
        <v>5.7994184435150163E-2</v>
      </c>
      <c r="AU2212" s="55" t="str">
        <f>IF(OR($AP2212&lt;SetUp!$B$97,$AP2212&gt;SetUp!$B$98),"Não","Sim")</f>
        <v>Não</v>
      </c>
      <c r="AV2212" s="68">
        <f t="shared" si="680"/>
        <v>0.45825756949558399</v>
      </c>
      <c r="AW2212" s="68">
        <f t="shared" si="681"/>
        <v>0.24081981736383359</v>
      </c>
      <c r="AX2212" s="68">
        <f t="shared" si="682"/>
        <v>-0.6777807052660807</v>
      </c>
      <c r="AY2212" s="68">
        <f t="shared" si="683"/>
        <v>-1.236615554615583</v>
      </c>
      <c r="AZ2212" s="68">
        <f t="shared" si="684"/>
        <v>-0.15200581556484982</v>
      </c>
      <c r="BA2212" s="68">
        <f t="shared" si="685"/>
        <v>-0.2174377521317504</v>
      </c>
      <c r="BB2212" s="68">
        <f t="shared" si="686"/>
        <v>-0.55883484934950234</v>
      </c>
    </row>
    <row r="2213" spans="1:54" x14ac:dyDescent="0.3">
      <c r="A2213" s="64">
        <v>28875</v>
      </c>
      <c r="B2213" s="57">
        <v>0.38900000000000001</v>
      </c>
      <c r="C2213" s="57">
        <v>7.0000000000000007E-2</v>
      </c>
      <c r="D2213" s="57">
        <v>5.1120000000000001</v>
      </c>
      <c r="E2213" s="57">
        <f t="shared" si="671"/>
        <v>0.38900000000000001</v>
      </c>
      <c r="F2213" s="57">
        <f t="shared" si="672"/>
        <v>4.7229999999999999</v>
      </c>
      <c r="G2213" s="57">
        <f t="shared" si="673"/>
        <v>0</v>
      </c>
      <c r="H2213" s="57">
        <f>IF(Q2212&gt;SetUp!$B$56,SetUp!$B$56,Q2212)</f>
        <v>7.4085887227534784</v>
      </c>
      <c r="I2213" s="57">
        <f t="shared" si="687"/>
        <v>0.52067921677964435</v>
      </c>
      <c r="J2213" s="57">
        <f>MIN(F2213,H2213,(1-EXP(-SetUp!$B$52*H2213/SetUp!$B$56))*F2213)</f>
        <v>3.2388351804218596</v>
      </c>
      <c r="K2213" s="57">
        <f t="shared" si="674"/>
        <v>4.1697535423316188</v>
      </c>
      <c r="L2213" s="57">
        <f>IF(I2213&lt;=0,0,MIN(SetUp!$B$50*I2213^SetUp!$B$55,I2213))</f>
        <v>6.8967834389938041E-3</v>
      </c>
      <c r="M2213" s="57">
        <f t="shared" si="675"/>
        <v>0.51378243334065055</v>
      </c>
      <c r="N2213" s="57">
        <f>IF(SetUp!$B$62=0,X2213,(B2213-E2213)*(1-(H2213/SetUp!$B$66/SetUp!$B$56)))</f>
        <v>0</v>
      </c>
      <c r="O2213" s="57">
        <f>K2213*SetUp!$B$65</f>
        <v>0</v>
      </c>
      <c r="P2213" s="57">
        <f>MIN(SetUp!$B$54*L2213^SetUp!$B$51,L2213)</f>
        <v>3.8524604277222559E-3</v>
      </c>
      <c r="Q2213" s="57">
        <f t="shared" si="676"/>
        <v>4.1697535423316188</v>
      </c>
      <c r="R2213" s="57">
        <f>IF((H2213+N2213-O2213)&gt;SetUp!$B$56,T2212+H2213+N2213-O2213-SetUp!$B$56,T2212)</f>
        <v>0</v>
      </c>
      <c r="S2213" s="57">
        <f>R2213*SetUp!$B$65</f>
        <v>0</v>
      </c>
      <c r="T2213" s="57">
        <f>IF((R2213-S2213)&lt;SetUp!$B$53,R2213-S2213,SetUp!$B$53)</f>
        <v>0</v>
      </c>
      <c r="U2213" s="57">
        <f t="shared" si="677"/>
        <v>0.51378243334065055</v>
      </c>
      <c r="V2213" s="57">
        <f>(L2213-P2213)/1000*SetUp!$B$13*1000000/SetUp!$B$48</f>
        <v>0.17315403921978309</v>
      </c>
      <c r="W2213" s="57">
        <f t="shared" si="688"/>
        <v>-1.1015494072452725E-16</v>
      </c>
      <c r="X2213" s="57">
        <f>MAX((SetUp!$B$56*(1-($H2213/SetUp!$B$56)^2)*TANH(($B2213-$D2213)/SetUp!$B$56))/(1+$H2213/SetUp!$B$56*TANH(($B2213-$D2213)/SetUp!$B$56)),0)</f>
        <v>0</v>
      </c>
      <c r="AP2213" s="64">
        <v>30035</v>
      </c>
      <c r="AQ2213" s="55">
        <v>3</v>
      </c>
      <c r="AR2213" s="55">
        <v>85</v>
      </c>
      <c r="AS2213" s="66">
        <f t="shared" si="678"/>
        <v>0.16200000000000001</v>
      </c>
      <c r="AT2213" s="66">
        <f t="shared" si="679"/>
        <v>5.7143639651180043E-2</v>
      </c>
      <c r="AU2213" s="55" t="str">
        <f>IF(OR($AP2213&lt;SetUp!$B$97,$AP2213&gt;SetUp!$B$98),"Não","Sim")</f>
        <v>Não</v>
      </c>
      <c r="AV2213" s="68">
        <f t="shared" si="680"/>
        <v>0.40249223594996214</v>
      </c>
      <c r="AW2213" s="68">
        <f t="shared" si="681"/>
        <v>0.23904735859486095</v>
      </c>
      <c r="AX2213" s="68">
        <f t="shared" si="682"/>
        <v>-0.790484985457369</v>
      </c>
      <c r="AY2213" s="68">
        <f t="shared" si="683"/>
        <v>-1.2430321015436971</v>
      </c>
      <c r="AZ2213" s="68">
        <f t="shared" si="684"/>
        <v>-0.10485636034881995</v>
      </c>
      <c r="BA2213" s="68">
        <f t="shared" si="685"/>
        <v>-0.16344487735510119</v>
      </c>
      <c r="BB2213" s="68">
        <f t="shared" si="686"/>
        <v>-0.45254711608632814</v>
      </c>
    </row>
    <row r="2214" spans="1:54" x14ac:dyDescent="0.3">
      <c r="A2214" s="64">
        <v>28876</v>
      </c>
      <c r="B2214" s="57">
        <v>0.36199999999999999</v>
      </c>
      <c r="C2214" s="57">
        <v>0.05</v>
      </c>
      <c r="D2214" s="57">
        <v>5.1120000000000001</v>
      </c>
      <c r="E2214" s="57">
        <f t="shared" si="671"/>
        <v>0.36199999999999999</v>
      </c>
      <c r="F2214" s="57">
        <f t="shared" si="672"/>
        <v>4.75</v>
      </c>
      <c r="G2214" s="57">
        <f t="shared" si="673"/>
        <v>0</v>
      </c>
      <c r="H2214" s="57">
        <f>IF(Q2213&gt;SetUp!$B$56,SetUp!$B$56,Q2213)</f>
        <v>4.1697535423316188</v>
      </c>
      <c r="I2214" s="57">
        <f t="shared" si="687"/>
        <v>0.51378243334065055</v>
      </c>
      <c r="J2214" s="57">
        <f>MIN(F2214,H2214,(1-EXP(-SetUp!$B$52*H2214/SetUp!$B$56))*F2214)</f>
        <v>2.2740587492494284</v>
      </c>
      <c r="K2214" s="57">
        <f t="shared" si="674"/>
        <v>1.8956947930821904</v>
      </c>
      <c r="L2214" s="57">
        <f>IF(I2214&lt;=0,0,MIN(SetUp!$B$50*I2214^SetUp!$B$55,I2214))</f>
        <v>6.7452016339020785E-3</v>
      </c>
      <c r="M2214" s="57">
        <f t="shared" si="675"/>
        <v>0.50703723170674841</v>
      </c>
      <c r="N2214" s="57">
        <f>IF(SetUp!$B$62=0,X2214,(B2214-E2214)*(1-(H2214/SetUp!$B$66/SetUp!$B$56)))</f>
        <v>0</v>
      </c>
      <c r="O2214" s="57">
        <f>K2214*SetUp!$B$65</f>
        <v>0</v>
      </c>
      <c r="P2214" s="57">
        <f>MIN(SetUp!$B$54*L2214^SetUp!$B$51,L2214)</f>
        <v>3.769213403426118E-3</v>
      </c>
      <c r="Q2214" s="57">
        <f t="shared" si="676"/>
        <v>1.8956947930821904</v>
      </c>
      <c r="R2214" s="57">
        <f>IF((H2214+N2214-O2214)&gt;SetUp!$B$56,T2213+H2214+N2214-O2214-SetUp!$B$56,T2213)</f>
        <v>0</v>
      </c>
      <c r="S2214" s="57">
        <f>R2214*SetUp!$B$65</f>
        <v>0</v>
      </c>
      <c r="T2214" s="57">
        <f>IF((R2214-S2214)&lt;SetUp!$B$53,R2214-S2214,SetUp!$B$53)</f>
        <v>0</v>
      </c>
      <c r="U2214" s="57">
        <f t="shared" si="677"/>
        <v>0.50703723170674841</v>
      </c>
      <c r="V2214" s="57">
        <f>(L2214-P2214)/1000*SetUp!$B$13*1000000/SetUp!$B$48</f>
        <v>0.16926731521902988</v>
      </c>
      <c r="W2214" s="57">
        <f t="shared" si="688"/>
        <v>5.8113236445223038E-17</v>
      </c>
      <c r="X2214" s="57">
        <f>MAX((SetUp!$B$56*(1-($H2214/SetUp!$B$56)^2)*TANH(($B2214-$D2214)/SetUp!$B$56))/(1+$H2214/SetUp!$B$56*TANH(($B2214-$D2214)/SetUp!$B$56)),0)</f>
        <v>0</v>
      </c>
      <c r="AP2214" s="64">
        <v>30036</v>
      </c>
      <c r="AQ2214" s="55">
        <v>3</v>
      </c>
      <c r="AR2214" s="55">
        <v>86</v>
      </c>
      <c r="AS2214" s="66">
        <f t="shared" si="678"/>
        <v>0.104</v>
      </c>
      <c r="AT2214" s="66">
        <f t="shared" si="679"/>
        <v>5.6310374138128678E-2</v>
      </c>
      <c r="AU2214" s="55" t="str">
        <f>IF(OR($AP2214&lt;SetUp!$B$97,$AP2214&gt;SetUp!$B$98),"Não","Sim")</f>
        <v>Não</v>
      </c>
      <c r="AV2214" s="68">
        <f t="shared" si="680"/>
        <v>0.322490309931942</v>
      </c>
      <c r="AW2214" s="68">
        <f t="shared" si="681"/>
        <v>0.23729807023684091</v>
      </c>
      <c r="AX2214" s="68">
        <f t="shared" si="682"/>
        <v>-0.98296666070121963</v>
      </c>
      <c r="AY2214" s="68">
        <f t="shared" si="683"/>
        <v>-1.2494115871042948</v>
      </c>
      <c r="AZ2214" s="68">
        <f t="shared" si="684"/>
        <v>-4.7689625861871317E-2</v>
      </c>
      <c r="BA2214" s="68">
        <f t="shared" si="685"/>
        <v>-8.5192239695101091E-2</v>
      </c>
      <c r="BB2214" s="68">
        <f t="shared" si="686"/>
        <v>-0.26644492640307516</v>
      </c>
    </row>
    <row r="2215" spans="1:54" x14ac:dyDescent="0.3">
      <c r="A2215" s="64">
        <v>28877</v>
      </c>
      <c r="B2215" s="57">
        <v>3.649</v>
      </c>
      <c r="C2215" s="57">
        <v>0.04</v>
      </c>
      <c r="D2215" s="57">
        <v>5.1120000000000001</v>
      </c>
      <c r="E2215" s="57">
        <f t="shared" si="671"/>
        <v>3.649</v>
      </c>
      <c r="F2215" s="57">
        <f t="shared" si="672"/>
        <v>1.4630000000000001</v>
      </c>
      <c r="G2215" s="57">
        <f t="shared" si="673"/>
        <v>0</v>
      </c>
      <c r="H2215" s="57">
        <f>IF(Q2214&gt;SetUp!$B$56,SetUp!$B$56,Q2214)</f>
        <v>1.8956947930821904</v>
      </c>
      <c r="I2215" s="57">
        <f t="shared" si="687"/>
        <v>0.50703723170674841</v>
      </c>
      <c r="J2215" s="57">
        <f>MIN(F2215,H2215,(1-EXP(-SetUp!$B$52*H2215/SetUp!$B$56))*F2215)</f>
        <v>0.37505911793637886</v>
      </c>
      <c r="K2215" s="57">
        <f t="shared" si="674"/>
        <v>1.5206356751458114</v>
      </c>
      <c r="L2215" s="57">
        <f>IF(I2215&lt;=0,0,MIN(SetUp!$B$50*I2215^SetUp!$B$55,I2215))</f>
        <v>6.5982576343831829E-3</v>
      </c>
      <c r="M2215" s="57">
        <f t="shared" si="675"/>
        <v>0.50043897407236526</v>
      </c>
      <c r="N2215" s="57">
        <f>IF(SetUp!$B$62=0,X2215,(B2215-E2215)*(1-(H2215/SetUp!$B$66/SetUp!$B$56)))</f>
        <v>0</v>
      </c>
      <c r="O2215" s="57">
        <f>K2215*SetUp!$B$65</f>
        <v>0</v>
      </c>
      <c r="P2215" s="57">
        <f>MIN(SetUp!$B$54*L2215^SetUp!$B$51,L2215)</f>
        <v>3.6884830288980894E-3</v>
      </c>
      <c r="Q2215" s="57">
        <f t="shared" si="676"/>
        <v>1.5206356751458114</v>
      </c>
      <c r="R2215" s="57">
        <f>IF((H2215+N2215-O2215)&gt;SetUp!$B$56,T2214+H2215+N2215-O2215-SetUp!$B$56,T2214)</f>
        <v>0</v>
      </c>
      <c r="S2215" s="57">
        <f>R2215*SetUp!$B$65</f>
        <v>0</v>
      </c>
      <c r="T2215" s="57">
        <f>IF((R2215-S2215)&lt;SetUp!$B$53,R2215-S2215,SetUp!$B$53)</f>
        <v>0</v>
      </c>
      <c r="U2215" s="57">
        <f t="shared" si="677"/>
        <v>0.50043897407236526</v>
      </c>
      <c r="V2215" s="57">
        <f>(L2215-P2215)/1000*SetUp!$B$13*1000000/SetUp!$B$48</f>
        <v>0.16550123764575558</v>
      </c>
      <c r="W2215" s="57">
        <f t="shared" si="688"/>
        <v>3.0704605524789486E-16</v>
      </c>
      <c r="X2215" s="57">
        <f>MAX((SetUp!$B$56*(1-($H2215/SetUp!$B$56)^2)*TANH(($B2215-$D2215)/SetUp!$B$56))/(1+$H2215/SetUp!$B$56*TANH(($B2215-$D2215)/SetUp!$B$56)),0)</f>
        <v>0</v>
      </c>
      <c r="AP2215" s="64">
        <v>30037</v>
      </c>
      <c r="AQ2215" s="55">
        <v>3</v>
      </c>
      <c r="AR2215" s="55">
        <v>87</v>
      </c>
      <c r="AS2215" s="66">
        <f t="shared" si="678"/>
        <v>8.8999999999999996E-2</v>
      </c>
      <c r="AT2215" s="66">
        <f t="shared" si="679"/>
        <v>5.5493940091080045E-2</v>
      </c>
      <c r="AU2215" s="55" t="str">
        <f>IF(OR($AP2215&lt;SetUp!$B$97,$AP2215&gt;SetUp!$B$98),"Não","Sim")</f>
        <v>Não</v>
      </c>
      <c r="AV2215" s="68">
        <f t="shared" si="680"/>
        <v>0.29832867780352595</v>
      </c>
      <c r="AW2215" s="68">
        <f t="shared" si="681"/>
        <v>0.23557151799629777</v>
      </c>
      <c r="AX2215" s="68">
        <f t="shared" si="682"/>
        <v>-1.0506099933550872</v>
      </c>
      <c r="AY2215" s="68">
        <f t="shared" si="683"/>
        <v>-1.2557544390159598</v>
      </c>
      <c r="AZ2215" s="68">
        <f t="shared" si="684"/>
        <v>-3.3506059908919951E-2</v>
      </c>
      <c r="BA2215" s="68">
        <f t="shared" si="685"/>
        <v>-6.275715980722818E-2</v>
      </c>
      <c r="BB2215" s="68">
        <f t="shared" si="686"/>
        <v>-0.20514444566087264</v>
      </c>
    </row>
    <row r="2216" spans="1:54" x14ac:dyDescent="0.3">
      <c r="A2216" s="64">
        <v>28878</v>
      </c>
      <c r="B2216" s="57">
        <v>12.439</v>
      </c>
      <c r="C2216" s="57">
        <v>3.5000000000000003E-2</v>
      </c>
      <c r="D2216" s="57">
        <v>5.1120000000000001</v>
      </c>
      <c r="E2216" s="57">
        <f t="shared" si="671"/>
        <v>5.1120000000000001</v>
      </c>
      <c r="F2216" s="57">
        <f t="shared" si="672"/>
        <v>0</v>
      </c>
      <c r="G2216" s="57">
        <f t="shared" si="673"/>
        <v>5.565541256730544E-2</v>
      </c>
      <c r="H2216" s="57">
        <f>IF(Q2215&gt;SetUp!$B$56,SetUp!$B$56,Q2215)</f>
        <v>1.5206356751458114</v>
      </c>
      <c r="I2216" s="57">
        <f t="shared" si="687"/>
        <v>0.5560943866396707</v>
      </c>
      <c r="J2216" s="57">
        <f>MIN(F2216,H2216,(1-EXP(-SetUp!$B$52*H2216/SetUp!$B$56))*F2216)</f>
        <v>0</v>
      </c>
      <c r="K2216" s="57">
        <f t="shared" si="674"/>
        <v>1.5206356751458114</v>
      </c>
      <c r="L2216" s="57">
        <f>IF(I2216&lt;=0,0,MIN(SetUp!$B$50*I2216^SetUp!$B$55,I2216))</f>
        <v>7.6962122507537303E-3</v>
      </c>
      <c r="M2216" s="57">
        <f t="shared" si="675"/>
        <v>0.54839817438891703</v>
      </c>
      <c r="N2216" s="57">
        <f>IF(SetUp!$B$62=0,X2216,(B2216-E2216)*(1-(H2216/SetUp!$B$66/SetUp!$B$56)))</f>
        <v>7.2713445874326945</v>
      </c>
      <c r="O2216" s="57">
        <f>K2216*SetUp!$B$65</f>
        <v>0</v>
      </c>
      <c r="P2216" s="57">
        <f>MIN(SetUp!$B$54*L2216^SetUp!$B$51,L2216)</f>
        <v>4.2909983568241031E-3</v>
      </c>
      <c r="Q2216" s="57">
        <f t="shared" si="676"/>
        <v>8.7919802625785053</v>
      </c>
      <c r="R2216" s="57">
        <f>IF((H2216+N2216-O2216)&gt;SetUp!$B$56,T2215+H2216+N2216-O2216-SetUp!$B$56,T2215)</f>
        <v>0</v>
      </c>
      <c r="S2216" s="57">
        <f>R2216*SetUp!$B$65</f>
        <v>0</v>
      </c>
      <c r="T2216" s="57">
        <f>IF((R2216-S2216)&lt;SetUp!$B$53,R2216-S2216,SetUp!$B$53)</f>
        <v>0</v>
      </c>
      <c r="U2216" s="57">
        <f t="shared" si="677"/>
        <v>0.54839817438891703</v>
      </c>
      <c r="V2216" s="57">
        <f>(L2216-P2216)/1000*SetUp!$B$13*1000000/SetUp!$B$48</f>
        <v>0.19368067644535747</v>
      </c>
      <c r="W2216" s="57">
        <f t="shared" si="688"/>
        <v>-1.1666015375944028E-15</v>
      </c>
      <c r="X2216" s="57">
        <f>MAX((SetUp!$B$56*(1-($H2216/SetUp!$B$56)^2)*TANH(($B2216-$D2216)/SetUp!$B$56))/(1+$H2216/SetUp!$B$56*TANH(($B2216-$D2216)/SetUp!$B$56)),0)</f>
        <v>7.2713445874326945</v>
      </c>
      <c r="AP2216" s="64">
        <v>30038</v>
      </c>
      <c r="AQ2216" s="55">
        <v>3</v>
      </c>
      <c r="AR2216" s="55">
        <v>88</v>
      </c>
      <c r="AS2216" s="66">
        <f t="shared" si="678"/>
        <v>8.8999999999999996E-2</v>
      </c>
      <c r="AT2216" s="66">
        <f t="shared" si="679"/>
        <v>5.4693903794371578E-2</v>
      </c>
      <c r="AU2216" s="55" t="str">
        <f>IF(OR($AP2216&lt;SetUp!$B$97,$AP2216&gt;SetUp!$B$98),"Não","Sim")</f>
        <v>Não</v>
      </c>
      <c r="AV2216" s="68">
        <f t="shared" si="680"/>
        <v>0.29832867780352595</v>
      </c>
      <c r="AW2216" s="68">
        <f t="shared" si="681"/>
        <v>0.23386727816086536</v>
      </c>
      <c r="AX2216" s="68">
        <f t="shared" si="682"/>
        <v>-1.0506099933550872</v>
      </c>
      <c r="AY2216" s="68">
        <f t="shared" si="683"/>
        <v>-1.2620610776155259</v>
      </c>
      <c r="AZ2216" s="68">
        <f t="shared" si="684"/>
        <v>-3.4306096205628418E-2</v>
      </c>
      <c r="BA2216" s="68">
        <f t="shared" si="685"/>
        <v>-6.4461399642660594E-2</v>
      </c>
      <c r="BB2216" s="68">
        <f t="shared" si="686"/>
        <v>-0.21145108426043868</v>
      </c>
    </row>
    <row r="2217" spans="1:54" x14ac:dyDescent="0.3">
      <c r="A2217" s="64">
        <v>28879</v>
      </c>
      <c r="B2217" s="57">
        <v>14.598000000000001</v>
      </c>
      <c r="C2217" s="57">
        <v>0.498</v>
      </c>
      <c r="D2217" s="57">
        <v>5.1120000000000001</v>
      </c>
      <c r="E2217" s="57">
        <f t="shared" si="671"/>
        <v>5.1120000000000001</v>
      </c>
      <c r="F2217" s="57">
        <f t="shared" si="672"/>
        <v>0</v>
      </c>
      <c r="G2217" s="57">
        <f t="shared" si="673"/>
        <v>0.4296412236357412</v>
      </c>
      <c r="H2217" s="57">
        <f>IF(Q2216&gt;SetUp!$B$56,SetUp!$B$56,Q2216)</f>
        <v>8.7919802625785053</v>
      </c>
      <c r="I2217" s="57">
        <f t="shared" si="687"/>
        <v>0.97803939802465822</v>
      </c>
      <c r="J2217" s="57">
        <f>MIN(F2217,H2217,(1-EXP(-SetUp!$B$52*H2217/SetUp!$B$56))*F2217)</f>
        <v>0</v>
      </c>
      <c r="K2217" s="57">
        <f t="shared" si="674"/>
        <v>8.7919802625785053</v>
      </c>
      <c r="L2217" s="57">
        <f>IF(I2217&lt;=0,0,MIN(SetUp!$B$50*I2217^SetUp!$B$55,I2217))</f>
        <v>1.9722263966789132E-2</v>
      </c>
      <c r="M2217" s="57">
        <f t="shared" si="675"/>
        <v>0.95831713405786911</v>
      </c>
      <c r="N2217" s="57">
        <f>IF(SetUp!$B$62=0,X2217,(B2217-E2217)*(1-(H2217/SetUp!$B$66/SetUp!$B$56)))</f>
        <v>9.0563587763642595</v>
      </c>
      <c r="O2217" s="57">
        <f>K2217*SetUp!$B$65</f>
        <v>0</v>
      </c>
      <c r="P2217" s="57">
        <f>MIN(SetUp!$B$54*L2217^SetUp!$B$51,L2217)</f>
        <v>1.0821454862477894E-2</v>
      </c>
      <c r="Q2217" s="57">
        <f t="shared" si="676"/>
        <v>17.848339038942765</v>
      </c>
      <c r="R2217" s="57">
        <f>IF((H2217+N2217-O2217)&gt;SetUp!$B$56,T2216+H2217+N2217-O2217-SetUp!$B$56,T2216)</f>
        <v>0</v>
      </c>
      <c r="S2217" s="57">
        <f>R2217*SetUp!$B$65</f>
        <v>0</v>
      </c>
      <c r="T2217" s="57">
        <f>IF((R2217-S2217)&lt;SetUp!$B$53,R2217-S2217,SetUp!$B$53)</f>
        <v>0</v>
      </c>
      <c r="U2217" s="57">
        <f t="shared" si="677"/>
        <v>0.95831713405786911</v>
      </c>
      <c r="V2217" s="57">
        <f>(L2217-P2217)/1000*SetUp!$B$13*1000000/SetUp!$B$48</f>
        <v>0.50625739878107745</v>
      </c>
      <c r="W2217" s="57">
        <f t="shared" si="688"/>
        <v>-4.2327252813834093E-16</v>
      </c>
      <c r="X2217" s="57">
        <f>MAX((SetUp!$B$56*(1-($H2217/SetUp!$B$56)^2)*TANH(($B2217-$D2217)/SetUp!$B$56))/(1+$H2217/SetUp!$B$56*TANH(($B2217-$D2217)/SetUp!$B$56)),0)</f>
        <v>9.0563587763642595</v>
      </c>
      <c r="AP2217" s="64">
        <v>30039</v>
      </c>
      <c r="AQ2217" s="55">
        <v>3</v>
      </c>
      <c r="AR2217" s="55">
        <v>89</v>
      </c>
      <c r="AS2217" s="66">
        <f t="shared" si="678"/>
        <v>7.0000000000000007E-2</v>
      </c>
      <c r="AT2217" s="66">
        <f t="shared" si="679"/>
        <v>5.3909845100918959E-2</v>
      </c>
      <c r="AU2217" s="55" t="str">
        <f>IF(OR($AP2217&lt;SetUp!$B$97,$AP2217&gt;SetUp!$B$98),"Não","Sim")</f>
        <v>Não</v>
      </c>
      <c r="AV2217" s="68">
        <f t="shared" si="680"/>
        <v>0.26457513110645908</v>
      </c>
      <c r="AW2217" s="68">
        <f t="shared" si="681"/>
        <v>0.23218493728258721</v>
      </c>
      <c r="AX2217" s="68">
        <f t="shared" si="682"/>
        <v>-1.1549019599857431</v>
      </c>
      <c r="AY2217" s="68">
        <f t="shared" si="683"/>
        <v>-1.2683319160272866</v>
      </c>
      <c r="AZ2217" s="68">
        <f t="shared" si="684"/>
        <v>-1.6090154899081048E-2</v>
      </c>
      <c r="BA2217" s="68">
        <f t="shared" si="685"/>
        <v>-3.2390193823871871E-2</v>
      </c>
      <c r="BB2217" s="68">
        <f t="shared" si="686"/>
        <v>-0.11342995604154349</v>
      </c>
    </row>
    <row r="2218" spans="1:54" x14ac:dyDescent="0.3">
      <c r="A2218" s="64">
        <v>28880</v>
      </c>
      <c r="B2218" s="57">
        <v>5.516</v>
      </c>
      <c r="C2218" s="57">
        <v>7.2130000000000001</v>
      </c>
      <c r="D2218" s="57">
        <v>5.1120000000000001</v>
      </c>
      <c r="E2218" s="57">
        <f t="shared" si="671"/>
        <v>5.1120000000000001</v>
      </c>
      <c r="F2218" s="57">
        <f t="shared" si="672"/>
        <v>0</v>
      </c>
      <c r="G2218" s="57">
        <f t="shared" si="673"/>
        <v>3.2080464045666168E-2</v>
      </c>
      <c r="H2218" s="57">
        <f>IF(Q2217&gt;SetUp!$B$56,SetUp!$B$56,Q2217)</f>
        <v>17.848339038942765</v>
      </c>
      <c r="I2218" s="57">
        <f t="shared" si="687"/>
        <v>0.99039759810353534</v>
      </c>
      <c r="J2218" s="57">
        <f>MIN(F2218,H2218,(1-EXP(-SetUp!$B$52*H2218/SetUp!$B$56))*F2218)</f>
        <v>0</v>
      </c>
      <c r="K2218" s="57">
        <f t="shared" si="674"/>
        <v>17.848339038942765</v>
      </c>
      <c r="L2218" s="57">
        <f>IF(I2218&lt;=0,0,MIN(SetUp!$B$50*I2218^SetUp!$B$55,I2218))</f>
        <v>2.0139351495543478E-2</v>
      </c>
      <c r="M2218" s="57">
        <f t="shared" si="675"/>
        <v>0.97025824660799187</v>
      </c>
      <c r="N2218" s="57">
        <f>IF(SetUp!$B$62=0,X2218,(B2218-E2218)*(1-(H2218/SetUp!$B$66/SetUp!$B$56)))</f>
        <v>0.37191953595433375</v>
      </c>
      <c r="O2218" s="57">
        <f>K2218*SetUp!$B$65</f>
        <v>0</v>
      </c>
      <c r="P2218" s="57">
        <f>MIN(SetUp!$B$54*L2218^SetUp!$B$51,L2218)</f>
        <v>1.104637418437361E-2</v>
      </c>
      <c r="Q2218" s="57">
        <f t="shared" si="676"/>
        <v>18.220258574897098</v>
      </c>
      <c r="R2218" s="57">
        <f>IF((H2218+N2218-O2218)&gt;SetUp!$B$56,T2217+H2218+N2218-O2218-SetUp!$B$56,T2217)</f>
        <v>0</v>
      </c>
      <c r="S2218" s="57">
        <f>R2218*SetUp!$B$65</f>
        <v>0</v>
      </c>
      <c r="T2218" s="57">
        <f>IF((R2218-S2218)&lt;SetUp!$B$53,R2218-S2218,SetUp!$B$53)</f>
        <v>0</v>
      </c>
      <c r="U2218" s="57">
        <f t="shared" si="677"/>
        <v>0.97025824660799187</v>
      </c>
      <c r="V2218" s="57">
        <f>(L2218-P2218)/1000*SetUp!$B$13*1000000/SetUp!$B$48</f>
        <v>0.51718748113567503</v>
      </c>
      <c r="W2218" s="57">
        <f t="shared" si="688"/>
        <v>-1.5439038936193583E-15</v>
      </c>
      <c r="X2218" s="57">
        <f>MAX((SetUp!$B$56*(1-($H2218/SetUp!$B$56)^2)*TANH(($B2218-$D2218)/SetUp!$B$56))/(1+$H2218/SetUp!$B$56*TANH(($B2218-$D2218)/SetUp!$B$56)),0)</f>
        <v>0.37191953595433375</v>
      </c>
      <c r="AP2218" s="64">
        <v>30040</v>
      </c>
      <c r="AQ2218" s="55">
        <v>3</v>
      </c>
      <c r="AR2218" s="55">
        <v>90</v>
      </c>
      <c r="AS2218" s="66">
        <f t="shared" si="678"/>
        <v>6.3E-2</v>
      </c>
      <c r="AT2218" s="66">
        <f t="shared" si="679"/>
        <v>5.314135693361316E-2</v>
      </c>
      <c r="AU2218" s="55" t="str">
        <f>IF(OR($AP2218&lt;SetUp!$B$97,$AP2218&gt;SetUp!$B$98),"Não","Sim")</f>
        <v>Não</v>
      </c>
      <c r="AV2218" s="68">
        <f t="shared" si="680"/>
        <v>0.25099800796022265</v>
      </c>
      <c r="AW2218" s="68">
        <f t="shared" si="681"/>
        <v>0.23052409187244</v>
      </c>
      <c r="AX2218" s="68">
        <f t="shared" si="682"/>
        <v>-1.2006594505464183</v>
      </c>
      <c r="AY2218" s="68">
        <f t="shared" si="683"/>
        <v>-1.2745673603273857</v>
      </c>
      <c r="AZ2218" s="68">
        <f t="shared" si="684"/>
        <v>-9.8586430663868407E-3</v>
      </c>
      <c r="BA2218" s="68">
        <f t="shared" si="685"/>
        <v>-2.0473916087782651E-2</v>
      </c>
      <c r="BB2218" s="68">
        <f t="shared" si="686"/>
        <v>-7.3907909780967396E-2</v>
      </c>
    </row>
    <row r="2219" spans="1:54" x14ac:dyDescent="0.3">
      <c r="A2219" s="64">
        <v>28881</v>
      </c>
      <c r="B2219" s="57">
        <v>9.7330000000000005</v>
      </c>
      <c r="C2219" s="57">
        <v>12.226000000000001</v>
      </c>
      <c r="D2219" s="57">
        <v>5.1120000000000001</v>
      </c>
      <c r="E2219" s="57">
        <f t="shared" si="671"/>
        <v>5.1120000000000001</v>
      </c>
      <c r="F2219" s="57">
        <f t="shared" si="672"/>
        <v>0</v>
      </c>
      <c r="G2219" s="57">
        <f t="shared" si="673"/>
        <v>0.46712999669167665</v>
      </c>
      <c r="H2219" s="57">
        <f>IF(Q2218&gt;SetUp!$B$56,SetUp!$B$56,Q2218)</f>
        <v>18.220258574897098</v>
      </c>
      <c r="I2219" s="57">
        <f t="shared" si="687"/>
        <v>1.4373882432996685</v>
      </c>
      <c r="J2219" s="57">
        <f>MIN(F2219,H2219,(1-EXP(-SetUp!$B$52*H2219/SetUp!$B$56))*F2219)</f>
        <v>0</v>
      </c>
      <c r="K2219" s="57">
        <f t="shared" si="674"/>
        <v>18.220258574897098</v>
      </c>
      <c r="L2219" s="57">
        <f>IF(I2219&lt;=0,0,MIN(SetUp!$B$50*I2219^SetUp!$B$55,I2219))</f>
        <v>3.7467351813526791E-2</v>
      </c>
      <c r="M2219" s="57">
        <f t="shared" si="675"/>
        <v>1.3999208914861416</v>
      </c>
      <c r="N2219" s="57">
        <f>IF(SetUp!$B$62=0,X2219,(B2219-E2219)*(1-(H2219/SetUp!$B$66/SetUp!$B$56)))</f>
        <v>4.1538700033083238</v>
      </c>
      <c r="O2219" s="57">
        <f>K2219*SetUp!$B$65</f>
        <v>0</v>
      </c>
      <c r="P2219" s="57">
        <f>MIN(SetUp!$B$54*L2219^SetUp!$B$51,L2219)</f>
        <v>2.0334838405714498E-2</v>
      </c>
      <c r="Q2219" s="57">
        <f t="shared" si="676"/>
        <v>22.374128578205422</v>
      </c>
      <c r="R2219" s="57">
        <f>IF((H2219+N2219-O2219)&gt;SetUp!$B$56,T2218+H2219+N2219-O2219-SetUp!$B$56,T2218)</f>
        <v>0</v>
      </c>
      <c r="S2219" s="57">
        <f>R2219*SetUp!$B$65</f>
        <v>0</v>
      </c>
      <c r="T2219" s="57">
        <f>IF((R2219-S2219)&lt;SetUp!$B$53,R2219-S2219,SetUp!$B$53)</f>
        <v>0</v>
      </c>
      <c r="U2219" s="57">
        <f t="shared" si="677"/>
        <v>1.3999208914861416</v>
      </c>
      <c r="V2219" s="57">
        <f>(L2219-P2219)/1000*SetUp!$B$13*1000000/SetUp!$B$48</f>
        <v>0.97445766680018631</v>
      </c>
      <c r="W2219" s="57">
        <f t="shared" si="688"/>
        <v>-2.1024848528838902E-15</v>
      </c>
      <c r="X2219" s="57">
        <f>MAX((SetUp!$B$56*(1-($H2219/SetUp!$B$56)^2)*TANH(($B2219-$D2219)/SetUp!$B$56))/(1+$H2219/SetUp!$B$56*TANH(($B2219-$D2219)/SetUp!$B$56)),0)</f>
        <v>4.1538700033083238</v>
      </c>
      <c r="AP2219" s="64">
        <v>30041</v>
      </c>
      <c r="AQ2219" s="55">
        <v>3</v>
      </c>
      <c r="AR2219" s="55">
        <v>91</v>
      </c>
      <c r="AS2219" s="66">
        <f t="shared" si="678"/>
        <v>5.6000000000000001E-2</v>
      </c>
      <c r="AT2219" s="66">
        <f t="shared" si="679"/>
        <v>5.2388044807736865E-2</v>
      </c>
      <c r="AU2219" s="55" t="str">
        <f>IF(OR($AP2219&lt;SetUp!$B$97,$AP2219&gt;SetUp!$B$98),"Não","Sim")</f>
        <v>Não</v>
      </c>
      <c r="AV2219" s="68">
        <f t="shared" si="680"/>
        <v>0.23664319132398465</v>
      </c>
      <c r="AW2219" s="68">
        <f t="shared" si="681"/>
        <v>0.22888434810562489</v>
      </c>
      <c r="AX2219" s="68">
        <f t="shared" si="682"/>
        <v>-1.2518119729937995</v>
      </c>
      <c r="AY2219" s="68">
        <f t="shared" si="683"/>
        <v>-1.2807678097035342</v>
      </c>
      <c r="AZ2219" s="68">
        <f t="shared" si="684"/>
        <v>-3.611955192263136E-3</v>
      </c>
      <c r="BA2219" s="68">
        <f t="shared" si="685"/>
        <v>-7.7588432183597622E-3</v>
      </c>
      <c r="BB2219" s="68">
        <f t="shared" si="686"/>
        <v>-2.8955836709734672E-2</v>
      </c>
    </row>
    <row r="2220" spans="1:54" x14ac:dyDescent="0.3">
      <c r="A2220" s="64">
        <v>28882</v>
      </c>
      <c r="B2220" s="57">
        <v>1.2030000000000001</v>
      </c>
      <c r="C2220" s="57">
        <v>6.1589999999999998</v>
      </c>
      <c r="D2220" s="57">
        <v>5.1120000000000001</v>
      </c>
      <c r="E2220" s="57">
        <f t="shared" si="671"/>
        <v>1.2030000000000001</v>
      </c>
      <c r="F2220" s="57">
        <f t="shared" si="672"/>
        <v>3.9089999999999998</v>
      </c>
      <c r="G2220" s="57">
        <f t="shared" si="673"/>
        <v>0</v>
      </c>
      <c r="H2220" s="57">
        <f>IF(Q2219&gt;SetUp!$B$56,SetUp!$B$56,Q2219)</f>
        <v>22.374128578205422</v>
      </c>
      <c r="I2220" s="57">
        <f t="shared" si="687"/>
        <v>1.3999208914861416</v>
      </c>
      <c r="J2220" s="57">
        <f>MIN(F2220,H2220,(1-EXP(-SetUp!$B$52*H2220/SetUp!$B$56))*F2220)</f>
        <v>3.7904802900485453</v>
      </c>
      <c r="K2220" s="57">
        <f t="shared" si="674"/>
        <v>18.583648288156876</v>
      </c>
      <c r="L2220" s="57">
        <f>IF(I2220&lt;=0,0,MIN(SetUp!$B$50*I2220^SetUp!$B$55,I2220))</f>
        <v>3.585381243898119E-2</v>
      </c>
      <c r="M2220" s="57">
        <f t="shared" si="675"/>
        <v>1.3640670790471605</v>
      </c>
      <c r="N2220" s="57">
        <f>IF(SetUp!$B$62=0,X2220,(B2220-E2220)*(1-(H2220/SetUp!$B$66/SetUp!$B$56)))</f>
        <v>0</v>
      </c>
      <c r="O2220" s="57">
        <f>K2220*SetUp!$B$65</f>
        <v>0</v>
      </c>
      <c r="P2220" s="57">
        <f>MIN(SetUp!$B$54*L2220^SetUp!$B$51,L2220)</f>
        <v>1.9473692030504305E-2</v>
      </c>
      <c r="Q2220" s="57">
        <f t="shared" si="676"/>
        <v>18.583648288156876</v>
      </c>
      <c r="R2220" s="57">
        <f>IF((H2220+N2220-O2220)&gt;SetUp!$B$56,T2219+H2220+N2220-O2220-SetUp!$B$56,T2219)</f>
        <v>0</v>
      </c>
      <c r="S2220" s="57">
        <f>R2220*SetUp!$B$65</f>
        <v>0</v>
      </c>
      <c r="T2220" s="57">
        <f>IF((R2220-S2220)&lt;SetUp!$B$53,R2220-S2220,SetUp!$B$53)</f>
        <v>0</v>
      </c>
      <c r="U2220" s="57">
        <f t="shared" si="677"/>
        <v>1.3640670790471605</v>
      </c>
      <c r="V2220" s="57">
        <f>(L2220-P2220)/1000*SetUp!$B$13*1000000/SetUp!$B$48</f>
        <v>0.9316632962838991</v>
      </c>
      <c r="W2220" s="57">
        <f t="shared" si="688"/>
        <v>-5.8980598183211441E-16</v>
      </c>
      <c r="X2220" s="57">
        <f>MAX((SetUp!$B$56*(1-($H2220/SetUp!$B$56)^2)*TANH(($B2220-$D2220)/SetUp!$B$56))/(1+$H2220/SetUp!$B$56*TANH(($B2220-$D2220)/SetUp!$B$56)),0)</f>
        <v>0</v>
      </c>
      <c r="AP2220" s="64">
        <v>30042</v>
      </c>
      <c r="AQ2220" s="55">
        <v>4</v>
      </c>
      <c r="AR2220" s="55">
        <v>92</v>
      </c>
      <c r="AS2220" s="66">
        <f t="shared" si="678"/>
        <v>5.6000000000000001E-2</v>
      </c>
      <c r="AT2220" s="66">
        <f t="shared" si="679"/>
        <v>5.1649526373399361E-2</v>
      </c>
      <c r="AU2220" s="55" t="str">
        <f>IF(OR($AP2220&lt;SetUp!$B$97,$AP2220&gt;SetUp!$B$98),"Não","Sim")</f>
        <v>Não</v>
      </c>
      <c r="AV2220" s="68">
        <f t="shared" si="680"/>
        <v>0.23664319132398465</v>
      </c>
      <c r="AW2220" s="68">
        <f t="shared" si="681"/>
        <v>0.2272653215371834</v>
      </c>
      <c r="AX2220" s="68">
        <f t="shared" si="682"/>
        <v>-1.2518119729937995</v>
      </c>
      <c r="AY2220" s="68">
        <f t="shared" si="683"/>
        <v>-1.2869336566102316</v>
      </c>
      <c r="AZ2220" s="68">
        <f t="shared" si="684"/>
        <v>-4.35047362660064E-3</v>
      </c>
      <c r="BA2220" s="68">
        <f t="shared" si="685"/>
        <v>-9.3778697868012462E-3</v>
      </c>
      <c r="BB2220" s="68">
        <f t="shared" si="686"/>
        <v>-3.5121683616432087E-2</v>
      </c>
    </row>
    <row r="2221" spans="1:54" x14ac:dyDescent="0.3">
      <c r="A2221" s="64">
        <v>28883</v>
      </c>
      <c r="B2221" s="57">
        <v>0.154</v>
      </c>
      <c r="C2221" s="57">
        <v>2.5289999999999999</v>
      </c>
      <c r="D2221" s="57">
        <v>5.1120000000000001</v>
      </c>
      <c r="E2221" s="57">
        <f t="shared" si="671"/>
        <v>0.154</v>
      </c>
      <c r="F2221" s="57">
        <f t="shared" si="672"/>
        <v>4.9580000000000002</v>
      </c>
      <c r="G2221" s="57">
        <f t="shared" si="673"/>
        <v>0</v>
      </c>
      <c r="H2221" s="57">
        <f>IF(Q2220&gt;SetUp!$B$56,SetUp!$B$56,Q2220)</f>
        <v>18.583648288156876</v>
      </c>
      <c r="I2221" s="57">
        <f t="shared" si="687"/>
        <v>1.3640670790471605</v>
      </c>
      <c r="J2221" s="57">
        <f>MIN(F2221,H2221,(1-EXP(-SetUp!$B$52*H2221/SetUp!$B$56))*F2221)</f>
        <v>4.6862010421189995</v>
      </c>
      <c r="K2221" s="57">
        <f t="shared" si="674"/>
        <v>13.897447246037878</v>
      </c>
      <c r="L2221" s="57">
        <f>IF(I2221&lt;=0,0,MIN(SetUp!$B$50*I2221^SetUp!$B$55,I2221))</f>
        <v>3.4336476754769217E-2</v>
      </c>
      <c r="M2221" s="57">
        <f t="shared" si="675"/>
        <v>1.3297306022923914</v>
      </c>
      <c r="N2221" s="57">
        <f>IF(SetUp!$B$62=0,X2221,(B2221-E2221)*(1-(H2221/SetUp!$B$66/SetUp!$B$56)))</f>
        <v>0</v>
      </c>
      <c r="O2221" s="57">
        <f>K2221*SetUp!$B$65</f>
        <v>0</v>
      </c>
      <c r="P2221" s="57">
        <f>MIN(SetUp!$B$54*L2221^SetUp!$B$51,L2221)</f>
        <v>1.866328821753279E-2</v>
      </c>
      <c r="Q2221" s="57">
        <f t="shared" si="676"/>
        <v>13.897447246037878</v>
      </c>
      <c r="R2221" s="57">
        <f>IF((H2221+N2221-O2221)&gt;SetUp!$B$56,T2220+H2221+N2221-O2221-SetUp!$B$56,T2220)</f>
        <v>0</v>
      </c>
      <c r="S2221" s="57">
        <f>R2221*SetUp!$B$65</f>
        <v>0</v>
      </c>
      <c r="T2221" s="57">
        <f>IF((R2221-S2221)&lt;SetUp!$B$53,R2221-S2221,SetUp!$B$53)</f>
        <v>0</v>
      </c>
      <c r="U2221" s="57">
        <f t="shared" si="677"/>
        <v>1.3297306022923914</v>
      </c>
      <c r="V2221" s="57">
        <f>(L2221-P2221)/1000*SetUp!$B$13*1000000/SetUp!$B$48</f>
        <v>0.89145464940074259</v>
      </c>
      <c r="W2221" s="57">
        <f t="shared" si="688"/>
        <v>1.4085954624931674E-15</v>
      </c>
      <c r="X2221" s="57">
        <f>MAX((SetUp!$B$56*(1-($H2221/SetUp!$B$56)^2)*TANH(($B2221-$D2221)/SetUp!$B$56))/(1+$H2221/SetUp!$B$56*TANH(($B2221-$D2221)/SetUp!$B$56)),0)</f>
        <v>0</v>
      </c>
      <c r="AP2221" s="64">
        <v>30043</v>
      </c>
      <c r="AQ2221" s="55">
        <v>4</v>
      </c>
      <c r="AR2221" s="55">
        <v>93</v>
      </c>
      <c r="AS2221" s="66">
        <f t="shared" si="678"/>
        <v>0.05</v>
      </c>
      <c r="AT2221" s="66">
        <f t="shared" si="679"/>
        <v>5.0925430977046736E-2</v>
      </c>
      <c r="AU2221" s="55" t="str">
        <f>IF(OR($AP2221&lt;SetUp!$B$97,$AP2221&gt;SetUp!$B$98),"Não","Sim")</f>
        <v>Não</v>
      </c>
      <c r="AV2221" s="68">
        <f t="shared" si="680"/>
        <v>0.22360679774997896</v>
      </c>
      <c r="AW2221" s="68">
        <f t="shared" si="681"/>
        <v>0.2256666368275265</v>
      </c>
      <c r="AX2221" s="68">
        <f t="shared" si="682"/>
        <v>-1.3010299956639813</v>
      </c>
      <c r="AY2221" s="68">
        <f t="shared" si="683"/>
        <v>-1.2930652869196251</v>
      </c>
      <c r="AZ2221" s="68">
        <f t="shared" si="684"/>
        <v>9.2543097704673311E-4</v>
      </c>
      <c r="BA2221" s="68">
        <f t="shared" si="685"/>
        <v>2.0598390775475317E-3</v>
      </c>
      <c r="BB2221" s="68">
        <f t="shared" si="686"/>
        <v>7.9647087443561748E-3</v>
      </c>
    </row>
    <row r="2222" spans="1:54" x14ac:dyDescent="0.3">
      <c r="A2222" s="64">
        <v>28884</v>
      </c>
      <c r="B2222" s="57">
        <v>0.27900000000000003</v>
      </c>
      <c r="C2222" s="57">
        <v>2.669</v>
      </c>
      <c r="D2222" s="57">
        <v>5.1120000000000001</v>
      </c>
      <c r="E2222" s="57">
        <f t="shared" si="671"/>
        <v>0.27900000000000003</v>
      </c>
      <c r="F2222" s="57">
        <f t="shared" si="672"/>
        <v>4.8330000000000002</v>
      </c>
      <c r="G2222" s="57">
        <f t="shared" si="673"/>
        <v>0</v>
      </c>
      <c r="H2222" s="57">
        <f>IF(Q2221&gt;SetUp!$B$56,SetUp!$B$56,Q2221)</f>
        <v>13.897447246037878</v>
      </c>
      <c r="I2222" s="57">
        <f t="shared" si="687"/>
        <v>1.3297306022923914</v>
      </c>
      <c r="J2222" s="57">
        <f>MIN(F2222,H2222,(1-EXP(-SetUp!$B$52*H2222/SetUp!$B$56))*F2222)</f>
        <v>4.2819935364572776</v>
      </c>
      <c r="K2222" s="57">
        <f t="shared" si="674"/>
        <v>9.6154537095805992</v>
      </c>
      <c r="L2222" s="57">
        <f>IF(I2222&lt;=0,0,MIN(SetUp!$B$50*I2222^SetUp!$B$55,I2222))</f>
        <v>3.2908060762867668E-2</v>
      </c>
      <c r="M2222" s="57">
        <f t="shared" si="675"/>
        <v>1.2968225415295238</v>
      </c>
      <c r="N2222" s="57">
        <f>IF(SetUp!$B$62=0,X2222,(B2222-E2222)*(1-(H2222/SetUp!$B$66/SetUp!$B$56)))</f>
        <v>0</v>
      </c>
      <c r="O2222" s="57">
        <f>K2222*SetUp!$B$65</f>
        <v>0</v>
      </c>
      <c r="P2222" s="57">
        <f>MIN(SetUp!$B$54*L2222^SetUp!$B$51,L2222)</f>
        <v>1.7899819494512133E-2</v>
      </c>
      <c r="Q2222" s="57">
        <f t="shared" si="676"/>
        <v>9.6154537095805992</v>
      </c>
      <c r="R2222" s="57">
        <f>IF((H2222+N2222-O2222)&gt;SetUp!$B$56,T2221+H2222+N2222-O2222-SetUp!$B$56,T2221)</f>
        <v>0</v>
      </c>
      <c r="S2222" s="57">
        <f>R2222*SetUp!$B$65</f>
        <v>0</v>
      </c>
      <c r="T2222" s="57">
        <f>IF((R2222-S2222)&lt;SetUp!$B$53,R2222-S2222,SetUp!$B$53)</f>
        <v>0</v>
      </c>
      <c r="U2222" s="57">
        <f t="shared" si="677"/>
        <v>1.2968225415295238</v>
      </c>
      <c r="V2222" s="57">
        <f>(L2222-P2222)/1000*SetUp!$B$13*1000000/SetUp!$B$48</f>
        <v>0.85363398942195845</v>
      </c>
      <c r="W2222" s="57">
        <f t="shared" si="688"/>
        <v>-7.8409501114151681E-16</v>
      </c>
      <c r="X2222" s="57">
        <f>MAX((SetUp!$B$56*(1-($H2222/SetUp!$B$56)^2)*TANH(($B2222-$D2222)/SetUp!$B$56))/(1+$H2222/SetUp!$B$56*TANH(($B2222-$D2222)/SetUp!$B$56)),0)</f>
        <v>0</v>
      </c>
      <c r="AP2222" s="64">
        <v>30044</v>
      </c>
      <c r="AQ2222" s="55">
        <v>4</v>
      </c>
      <c r="AR2222" s="55">
        <v>94</v>
      </c>
      <c r="AS2222" s="66">
        <f t="shared" si="678"/>
        <v>4.4999999999999998E-2</v>
      </c>
      <c r="AT2222" s="66">
        <f t="shared" si="679"/>
        <v>5.0215399241149088E-2</v>
      </c>
      <c r="AU2222" s="55" t="str">
        <f>IF(OR($AP2222&lt;SetUp!$B$97,$AP2222&gt;SetUp!$B$98),"Não","Sim")</f>
        <v>Não</v>
      </c>
      <c r="AV2222" s="68">
        <f t="shared" si="680"/>
        <v>0.21213203435596426</v>
      </c>
      <c r="AW2222" s="68">
        <f t="shared" si="681"/>
        <v>0.22408792747747275</v>
      </c>
      <c r="AX2222" s="68">
        <f t="shared" si="682"/>
        <v>-1.3467874862246563</v>
      </c>
      <c r="AY2222" s="68">
        <f t="shared" si="683"/>
        <v>-1.2991630800681668</v>
      </c>
      <c r="AZ2222" s="68">
        <f t="shared" si="684"/>
        <v>5.2153992411490893E-3</v>
      </c>
      <c r="BA2222" s="68">
        <f t="shared" si="685"/>
        <v>1.1955893121508493E-2</v>
      </c>
      <c r="BB2222" s="68">
        <f t="shared" si="686"/>
        <v>4.7624406156489441E-2</v>
      </c>
    </row>
    <row r="2223" spans="1:54" x14ac:dyDescent="0.3">
      <c r="A2223" s="64">
        <v>28885</v>
      </c>
      <c r="B2223" s="57">
        <v>0.34100000000000003</v>
      </c>
      <c r="C2223" s="57">
        <v>1.1259999999999999</v>
      </c>
      <c r="D2223" s="57">
        <v>5.1120000000000001</v>
      </c>
      <c r="E2223" s="57">
        <f t="shared" si="671"/>
        <v>0.34100000000000003</v>
      </c>
      <c r="F2223" s="57">
        <f t="shared" si="672"/>
        <v>4.7709999999999999</v>
      </c>
      <c r="G2223" s="57">
        <f t="shared" si="673"/>
        <v>0</v>
      </c>
      <c r="H2223" s="57">
        <f>IF(Q2222&gt;SetUp!$B$56,SetUp!$B$56,Q2222)</f>
        <v>9.6154537095805992</v>
      </c>
      <c r="I2223" s="57">
        <f t="shared" si="687"/>
        <v>1.2968225415295238</v>
      </c>
      <c r="J2223" s="57">
        <f>MIN(F2223,H2223,(1-EXP(-SetUp!$B$52*H2223/SetUp!$B$56))*F2223)</f>
        <v>3.7090134219042099</v>
      </c>
      <c r="K2223" s="57">
        <f t="shared" si="674"/>
        <v>5.9064402876763893</v>
      </c>
      <c r="L2223" s="57">
        <f>IF(I2223&lt;=0,0,MIN(SetUp!$B$50*I2223^SetUp!$B$55,I2223))</f>
        <v>3.1561945761800492E-2</v>
      </c>
      <c r="M2223" s="57">
        <f t="shared" si="675"/>
        <v>1.2652605957677232</v>
      </c>
      <c r="N2223" s="57">
        <f>IF(SetUp!$B$62=0,X2223,(B2223-E2223)*(1-(H2223/SetUp!$B$66/SetUp!$B$56)))</f>
        <v>0</v>
      </c>
      <c r="O2223" s="57">
        <f>K2223*SetUp!$B$65</f>
        <v>0</v>
      </c>
      <c r="P2223" s="57">
        <f>MIN(SetUp!$B$54*L2223^SetUp!$B$51,L2223)</f>
        <v>1.7179823637521751E-2</v>
      </c>
      <c r="Q2223" s="57">
        <f t="shared" si="676"/>
        <v>5.9064402876763893</v>
      </c>
      <c r="R2223" s="57">
        <f>IF((H2223+N2223-O2223)&gt;SetUp!$B$56,T2222+H2223+N2223-O2223-SetUp!$B$56,T2222)</f>
        <v>0</v>
      </c>
      <c r="S2223" s="57">
        <f>R2223*SetUp!$B$65</f>
        <v>0</v>
      </c>
      <c r="T2223" s="57">
        <f>IF((R2223-S2223)&lt;SetUp!$B$53,R2223-S2223,SetUp!$B$53)</f>
        <v>0</v>
      </c>
      <c r="U2223" s="57">
        <f t="shared" si="677"/>
        <v>1.2652605957677232</v>
      </c>
      <c r="V2223" s="57">
        <f>(L2223-P2223)/1000*SetUp!$B$13*1000000/SetUp!$B$48</f>
        <v>0.81802178321771335</v>
      </c>
      <c r="W2223" s="57">
        <f t="shared" si="688"/>
        <v>-7.7715611723760958E-16</v>
      </c>
      <c r="X2223" s="57">
        <f>MAX((SetUp!$B$56*(1-($H2223/SetUp!$B$56)^2)*TANH(($B2223-$D2223)/SetUp!$B$56))/(1+$H2223/SetUp!$B$56*TANH(($B2223-$D2223)/SetUp!$B$56)),0)</f>
        <v>0</v>
      </c>
      <c r="AP2223" s="64">
        <v>30045</v>
      </c>
      <c r="AQ2223" s="55">
        <v>4</v>
      </c>
      <c r="AR2223" s="55">
        <v>95</v>
      </c>
      <c r="AS2223" s="66">
        <f t="shared" si="678"/>
        <v>0.04</v>
      </c>
      <c r="AT2223" s="66">
        <f t="shared" si="679"/>
        <v>4.951908266121674E-2</v>
      </c>
      <c r="AU2223" s="55" t="str">
        <f>IF(OR($AP2223&lt;SetUp!$B$97,$AP2223&gt;SetUp!$B$98),"Não","Sim")</f>
        <v>Não</v>
      </c>
      <c r="AV2223" s="68">
        <f t="shared" si="680"/>
        <v>0.2</v>
      </c>
      <c r="AW2223" s="68">
        <f t="shared" si="681"/>
        <v>0.22252883557241912</v>
      </c>
      <c r="AX2223" s="68">
        <f t="shared" si="682"/>
        <v>-1.3979400086720375</v>
      </c>
      <c r="AY2223" s="68">
        <f t="shared" si="683"/>
        <v>-1.3052274091992007</v>
      </c>
      <c r="AZ2223" s="68">
        <f t="shared" si="684"/>
        <v>9.5190826612167392E-3</v>
      </c>
      <c r="BA2223" s="68">
        <f t="shared" si="685"/>
        <v>2.2528835572419109E-2</v>
      </c>
      <c r="BB2223" s="68">
        <f t="shared" si="686"/>
        <v>9.2712599472836832E-2</v>
      </c>
    </row>
    <row r="2224" spans="1:54" x14ac:dyDescent="0.3">
      <c r="A2224" s="64">
        <v>28886</v>
      </c>
      <c r="B2224" s="57">
        <v>0</v>
      </c>
      <c r="C2224" s="57">
        <v>0.90200000000000002</v>
      </c>
      <c r="D2224" s="57">
        <v>5.1120000000000001</v>
      </c>
      <c r="E2224" s="57">
        <f t="shared" si="671"/>
        <v>0</v>
      </c>
      <c r="F2224" s="57">
        <f t="shared" si="672"/>
        <v>5.1120000000000001</v>
      </c>
      <c r="G2224" s="57">
        <f t="shared" si="673"/>
        <v>0</v>
      </c>
      <c r="H2224" s="57">
        <f>IF(Q2223&gt;SetUp!$B$56,SetUp!$B$56,Q2223)</f>
        <v>5.9064402876763893</v>
      </c>
      <c r="I2224" s="57">
        <f t="shared" si="687"/>
        <v>1.2652605957677232</v>
      </c>
      <c r="J2224" s="57">
        <f>MIN(F2224,H2224,(1-EXP(-SetUp!$B$52*H2224/SetUp!$B$56))*F2224)</f>
        <v>3.0806320722974263</v>
      </c>
      <c r="K2224" s="57">
        <f t="shared" si="674"/>
        <v>2.825808215378963</v>
      </c>
      <c r="L2224" s="57">
        <f>IF(I2224&lt;=0,0,MIN(SetUp!$B$50*I2224^SetUp!$B$55,I2224))</f>
        <v>3.0292107495071496E-2</v>
      </c>
      <c r="M2224" s="57">
        <f t="shared" si="675"/>
        <v>1.2349684882726517</v>
      </c>
      <c r="N2224" s="57">
        <f>IF(SetUp!$B$62=0,X2224,(B2224-E2224)*(1-(H2224/SetUp!$B$66/SetUp!$B$56)))</f>
        <v>0</v>
      </c>
      <c r="O2224" s="57">
        <f>K2224*SetUp!$B$65</f>
        <v>0</v>
      </c>
      <c r="P2224" s="57">
        <f>MIN(SetUp!$B$54*L2224^SetUp!$B$51,L2224)</f>
        <v>1.6500147124829005E-2</v>
      </c>
      <c r="Q2224" s="57">
        <f t="shared" si="676"/>
        <v>2.825808215378963</v>
      </c>
      <c r="R2224" s="57">
        <f>IF((H2224+N2224-O2224)&gt;SetUp!$B$56,T2223+H2224+N2224-O2224-SetUp!$B$56,T2223)</f>
        <v>0</v>
      </c>
      <c r="S2224" s="57">
        <f>R2224*SetUp!$B$65</f>
        <v>0</v>
      </c>
      <c r="T2224" s="57">
        <f>IF((R2224-S2224)&lt;SetUp!$B$53,R2224-S2224,SetUp!$B$53)</f>
        <v>0</v>
      </c>
      <c r="U2224" s="57">
        <f t="shared" si="677"/>
        <v>1.2349684882726517</v>
      </c>
      <c r="V2224" s="57">
        <f>(L2224-P2224)/1000*SetUp!$B$13*1000000/SetUp!$B$48</f>
        <v>0.78445475004611653</v>
      </c>
      <c r="W2224" s="57">
        <f t="shared" si="688"/>
        <v>2.2204460492503131E-16</v>
      </c>
      <c r="X2224" s="57">
        <f>MAX((SetUp!$B$56*(1-($H2224/SetUp!$B$56)^2)*TANH(($B2224-$D2224)/SetUp!$B$56))/(1+$H2224/SetUp!$B$56*TANH(($B2224-$D2224)/SetUp!$B$56)),0)</f>
        <v>0</v>
      </c>
      <c r="AP2224" s="64">
        <v>30046</v>
      </c>
      <c r="AQ2224" s="55">
        <v>4</v>
      </c>
      <c r="AR2224" s="55">
        <v>96</v>
      </c>
      <c r="AS2224" s="66">
        <f t="shared" si="678"/>
        <v>3.5000000000000003E-2</v>
      </c>
      <c r="AT2224" s="66">
        <f t="shared" si="679"/>
        <v>4.8836143219339684E-2</v>
      </c>
      <c r="AU2224" s="55" t="str">
        <f>IF(OR($AP2224&lt;SetUp!$B$97,$AP2224&gt;SetUp!$B$98),"Não","Sim")</f>
        <v>Não</v>
      </c>
      <c r="AV2224" s="68">
        <f t="shared" si="680"/>
        <v>0.18708286933869708</v>
      </c>
      <c r="AW2224" s="68">
        <f t="shared" si="681"/>
        <v>0.22098901153527903</v>
      </c>
      <c r="AX2224" s="68">
        <f t="shared" si="682"/>
        <v>-1.4559319556497243</v>
      </c>
      <c r="AY2224" s="68">
        <f t="shared" si="683"/>
        <v>-1.3112586413016174</v>
      </c>
      <c r="AZ2224" s="68">
        <f t="shared" si="684"/>
        <v>1.383614321933968E-2</v>
      </c>
      <c r="BA2224" s="68">
        <f t="shared" si="685"/>
        <v>3.3906142196581945E-2</v>
      </c>
      <c r="BB2224" s="68">
        <f t="shared" si="686"/>
        <v>0.14467331434810693</v>
      </c>
    </row>
    <row r="2225" spans="1:54" x14ac:dyDescent="0.3">
      <c r="A2225" s="64">
        <v>28887</v>
      </c>
      <c r="B2225" s="57">
        <v>2.7E-2</v>
      </c>
      <c r="C2225" s="57">
        <v>0.77</v>
      </c>
      <c r="D2225" s="57">
        <v>4.8680000000000003</v>
      </c>
      <c r="E2225" s="57">
        <f t="shared" si="671"/>
        <v>2.7E-2</v>
      </c>
      <c r="F2225" s="57">
        <f t="shared" si="672"/>
        <v>4.8410000000000002</v>
      </c>
      <c r="G2225" s="57">
        <f t="shared" si="673"/>
        <v>0</v>
      </c>
      <c r="H2225" s="57">
        <f>IF(Q2224&gt;SetUp!$B$56,SetUp!$B$56,Q2224)</f>
        <v>2.825808215378963</v>
      </c>
      <c r="I2225" s="57">
        <f t="shared" si="687"/>
        <v>1.2349684882726517</v>
      </c>
      <c r="J2225" s="57">
        <f>MIN(F2225,H2225,(1-EXP(-SetUp!$B$52*H2225/SetUp!$B$56))*F2225)</f>
        <v>1.7279941293585959</v>
      </c>
      <c r="K2225" s="57">
        <f t="shared" si="674"/>
        <v>1.0978140860203671</v>
      </c>
      <c r="L2225" s="57">
        <f>IF(I2225&lt;=0,0,MIN(SetUp!$B$50*I2225^SetUp!$B$55,I2225))</f>
        <v>2.9093053887068471E-2</v>
      </c>
      <c r="M2225" s="57">
        <f t="shared" si="675"/>
        <v>1.2058754343855833</v>
      </c>
      <c r="N2225" s="57">
        <f>IF(SetUp!$B$62=0,X2225,(B2225-E2225)*(1-(H2225/SetUp!$B$66/SetUp!$B$56)))</f>
        <v>0</v>
      </c>
      <c r="O2225" s="57">
        <f>K2225*SetUp!$B$65</f>
        <v>0</v>
      </c>
      <c r="P2225" s="57">
        <f>MIN(SetUp!$B$54*L2225^SetUp!$B$51,L2225)</f>
        <v>1.5857912997465931E-2</v>
      </c>
      <c r="Q2225" s="57">
        <f t="shared" si="676"/>
        <v>1.0978140860203671</v>
      </c>
      <c r="R2225" s="57">
        <f>IF((H2225+N2225-O2225)&gt;SetUp!$B$56,T2224+H2225+N2225-O2225-SetUp!$B$56,T2224)</f>
        <v>0</v>
      </c>
      <c r="S2225" s="57">
        <f>R2225*SetUp!$B$65</f>
        <v>0</v>
      </c>
      <c r="T2225" s="57">
        <f>IF((R2225-S2225)&lt;SetUp!$B$53,R2225-S2225,SetUp!$B$53)</f>
        <v>0</v>
      </c>
      <c r="U2225" s="57">
        <f t="shared" si="677"/>
        <v>1.2058754343855833</v>
      </c>
      <c r="V2225" s="57">
        <f>(L2225-P2225)/1000*SetUp!$B$13*1000000/SetUp!$B$48</f>
        <v>0.75278414813163741</v>
      </c>
      <c r="W2225" s="57">
        <f t="shared" si="688"/>
        <v>2.9490299091605721E-16</v>
      </c>
      <c r="X2225" s="57">
        <f>MAX((SetUp!$B$56*(1-($H2225/SetUp!$B$56)^2)*TANH(($B2225-$D2225)/SetUp!$B$56))/(1+$H2225/SetUp!$B$56*TANH(($B2225-$D2225)/SetUp!$B$56)),0)</f>
        <v>0</v>
      </c>
      <c r="AP2225" s="64">
        <v>30047</v>
      </c>
      <c r="AQ2225" s="55">
        <v>4</v>
      </c>
      <c r="AR2225" s="55">
        <v>97</v>
      </c>
      <c r="AS2225" s="66">
        <f t="shared" si="678"/>
        <v>0.03</v>
      </c>
      <c r="AT2225" s="66">
        <f t="shared" si="679"/>
        <v>4.8166253013486655E-2</v>
      </c>
      <c r="AU2225" s="55" t="str">
        <f>IF(OR($AP2225&lt;SetUp!$B$97,$AP2225&gt;SetUp!$B$98),"Não","Sim")</f>
        <v>Não</v>
      </c>
      <c r="AV2225" s="68">
        <f t="shared" si="680"/>
        <v>0.17320508075688773</v>
      </c>
      <c r="AW2225" s="68">
        <f t="shared" si="681"/>
        <v>0.21946811388784171</v>
      </c>
      <c r="AX2225" s="68">
        <f t="shared" si="682"/>
        <v>-1.5228787452803376</v>
      </c>
      <c r="AY2225" s="68">
        <f t="shared" si="683"/>
        <v>-1.3172571373447064</v>
      </c>
      <c r="AZ2225" s="68">
        <f t="shared" si="684"/>
        <v>1.8166253013486656E-2</v>
      </c>
      <c r="BA2225" s="68">
        <f t="shared" si="685"/>
        <v>4.6263033130953979E-2</v>
      </c>
      <c r="BB2225" s="68">
        <f t="shared" si="686"/>
        <v>0.20562160793563122</v>
      </c>
    </row>
    <row r="2226" spans="1:54" x14ac:dyDescent="0.3">
      <c r="A2226" s="64">
        <v>28888</v>
      </c>
      <c r="B2226" s="57">
        <v>2.516</v>
      </c>
      <c r="C2226" s="57">
        <v>0.90200000000000002</v>
      </c>
      <c r="D2226" s="57">
        <v>4.8680000000000003</v>
      </c>
      <c r="E2226" s="57">
        <f t="shared" si="671"/>
        <v>2.516</v>
      </c>
      <c r="F2226" s="57">
        <f t="shared" si="672"/>
        <v>2.3520000000000003</v>
      </c>
      <c r="G2226" s="57">
        <f t="shared" si="673"/>
        <v>0</v>
      </c>
      <c r="H2226" s="57">
        <f>IF(Q2225&gt;SetUp!$B$56,SetUp!$B$56,Q2225)</f>
        <v>1.0978140860203671</v>
      </c>
      <c r="I2226" s="57">
        <f t="shared" si="687"/>
        <v>1.2058754343855833</v>
      </c>
      <c r="J2226" s="57">
        <f>MIN(F2226,H2226,(1-EXP(-SetUp!$B$52*H2226/SetUp!$B$56))*F2226)</f>
        <v>0.37074084570784227</v>
      </c>
      <c r="K2226" s="57">
        <f t="shared" si="674"/>
        <v>0.72707324031252485</v>
      </c>
      <c r="L2226" s="57">
        <f>IF(I2226&lt;=0,0,MIN(SetUp!$B$50*I2226^SetUp!$B$55,I2226))</f>
        <v>2.7959770203073518E-2</v>
      </c>
      <c r="M2226" s="57">
        <f t="shared" si="675"/>
        <v>1.1779156641825097</v>
      </c>
      <c r="N2226" s="57">
        <f>IF(SetUp!$B$62=0,X2226,(B2226-E2226)*(1-(H2226/SetUp!$B$66/SetUp!$B$56)))</f>
        <v>0</v>
      </c>
      <c r="O2226" s="57">
        <f>K2226*SetUp!$B$65</f>
        <v>0</v>
      </c>
      <c r="P2226" s="57">
        <f>MIN(SetUp!$B$54*L2226^SetUp!$B$51,L2226)</f>
        <v>1.525049253223656E-2</v>
      </c>
      <c r="Q2226" s="57">
        <f t="shared" si="676"/>
        <v>0.72707324031252485</v>
      </c>
      <c r="R2226" s="57">
        <f>IF((H2226+N2226-O2226)&gt;SetUp!$B$56,T2225+H2226+N2226-O2226-SetUp!$B$56,T2225)</f>
        <v>0</v>
      </c>
      <c r="S2226" s="57">
        <f>R2226*SetUp!$B$65</f>
        <v>0</v>
      </c>
      <c r="T2226" s="57">
        <f>IF((R2226-S2226)&lt;SetUp!$B$53,R2226-S2226,SetUp!$B$53)</f>
        <v>0</v>
      </c>
      <c r="U2226" s="57">
        <f t="shared" si="677"/>
        <v>1.1779156641825097</v>
      </c>
      <c r="V2226" s="57">
        <f>(L2226-P2226)/1000*SetUp!$B$13*1000000/SetUp!$B$48</f>
        <v>0.72287426666727028</v>
      </c>
      <c r="W2226" s="57">
        <f t="shared" si="688"/>
        <v>-9.0205620750793969E-17</v>
      </c>
      <c r="X2226" s="57">
        <f>MAX((SetUp!$B$56*(1-($H2226/SetUp!$B$56)^2)*TANH(($B2226-$D2226)/SetUp!$B$56))/(1+$H2226/SetUp!$B$56*TANH(($B2226-$D2226)/SetUp!$B$56)),0)</f>
        <v>0</v>
      </c>
      <c r="AP2226" s="64">
        <v>30048</v>
      </c>
      <c r="AQ2226" s="55">
        <v>4</v>
      </c>
      <c r="AR2226" s="55">
        <v>98</v>
      </c>
      <c r="AS2226" s="66">
        <f t="shared" si="678"/>
        <v>2.7E-2</v>
      </c>
      <c r="AT2226" s="66">
        <f t="shared" si="679"/>
        <v>4.7509093901839661E-2</v>
      </c>
      <c r="AU2226" s="55" t="str">
        <f>IF(OR($AP2226&lt;SetUp!$B$97,$AP2226&gt;SetUp!$B$98),"Não","Sim")</f>
        <v>Não</v>
      </c>
      <c r="AV2226" s="68">
        <f t="shared" si="680"/>
        <v>0.16431676725154984</v>
      </c>
      <c r="AW2226" s="68">
        <f t="shared" si="681"/>
        <v>0.21796580902022147</v>
      </c>
      <c r="AX2226" s="68">
        <f t="shared" si="682"/>
        <v>-1.5686362358410126</v>
      </c>
      <c r="AY2226" s="68">
        <f t="shared" si="683"/>
        <v>-1.3232232524093284</v>
      </c>
      <c r="AZ2226" s="68">
        <f t="shared" si="684"/>
        <v>2.0509093901839661E-2</v>
      </c>
      <c r="BA2226" s="68">
        <f t="shared" si="685"/>
        <v>5.3649041768671635E-2</v>
      </c>
      <c r="BB2226" s="68">
        <f t="shared" si="686"/>
        <v>0.24541298343168427</v>
      </c>
    </row>
    <row r="2227" spans="1:54" x14ac:dyDescent="0.3">
      <c r="A2227" s="64">
        <v>28889</v>
      </c>
      <c r="B2227" s="57">
        <v>1.9019999999999999</v>
      </c>
      <c r="C2227" s="57">
        <v>1.048</v>
      </c>
      <c r="D2227" s="57">
        <v>4.8680000000000003</v>
      </c>
      <c r="E2227" s="57">
        <f t="shared" si="671"/>
        <v>1.9019999999999999</v>
      </c>
      <c r="F2227" s="57">
        <f t="shared" si="672"/>
        <v>2.9660000000000002</v>
      </c>
      <c r="G2227" s="57">
        <f t="shared" si="673"/>
        <v>0</v>
      </c>
      <c r="H2227" s="57">
        <f>IF(Q2226&gt;SetUp!$B$56,SetUp!$B$56,Q2226)</f>
        <v>0.72707324031252485</v>
      </c>
      <c r="I2227" s="57">
        <f t="shared" si="687"/>
        <v>1.1779156641825097</v>
      </c>
      <c r="J2227" s="57">
        <f>MIN(F2227,H2227,(1-EXP(-SetUp!$B$52*H2227/SetUp!$B$56))*F2227)</f>
        <v>0.31851786679603861</v>
      </c>
      <c r="K2227" s="57">
        <f t="shared" si="674"/>
        <v>0.40855537351648624</v>
      </c>
      <c r="L2227" s="57">
        <f>IF(I2227&lt;=0,0,MIN(SetUp!$B$50*I2227^SetUp!$B$55,I2227))</f>
        <v>2.6887670643724191E-2</v>
      </c>
      <c r="M2227" s="57">
        <f t="shared" si="675"/>
        <v>1.1510279935387855</v>
      </c>
      <c r="N2227" s="57">
        <f>IF(SetUp!$B$62=0,X2227,(B2227-E2227)*(1-(H2227/SetUp!$B$66/SetUp!$B$56)))</f>
        <v>0</v>
      </c>
      <c r="O2227" s="57">
        <f>K2227*SetUp!$B$65</f>
        <v>0</v>
      </c>
      <c r="P2227" s="57">
        <f>MIN(SetUp!$B$54*L2227^SetUp!$B$51,L2227)</f>
        <v>1.4675480221222156E-2</v>
      </c>
      <c r="Q2227" s="57">
        <f t="shared" si="676"/>
        <v>0.40855537351648624</v>
      </c>
      <c r="R2227" s="57">
        <f>IF((H2227+N2227-O2227)&gt;SetUp!$B$56,T2226+H2227+N2227-O2227-SetUp!$B$56,T2226)</f>
        <v>0</v>
      </c>
      <c r="S2227" s="57">
        <f>R2227*SetUp!$B$65</f>
        <v>0</v>
      </c>
      <c r="T2227" s="57">
        <f>IF((R2227-S2227)&lt;SetUp!$B$53,R2227-S2227,SetUp!$B$53)</f>
        <v>0</v>
      </c>
      <c r="U2227" s="57">
        <f t="shared" si="677"/>
        <v>1.1510279935387855</v>
      </c>
      <c r="V2227" s="57">
        <f>(L2227-P2227)/1000*SetUp!$B$13*1000000/SetUp!$B$48</f>
        <v>0.69460109572740703</v>
      </c>
      <c r="W2227" s="57">
        <f t="shared" si="688"/>
        <v>1.4224732503009818E-16</v>
      </c>
      <c r="X2227" s="57">
        <f>MAX((SetUp!$B$56*(1-($H2227/SetUp!$B$56)^2)*TANH(($B2227-$D2227)/SetUp!$B$56))/(1+$H2227/SetUp!$B$56*TANH(($B2227-$D2227)/SetUp!$B$56)),0)</f>
        <v>0</v>
      </c>
      <c r="AP2227" s="64">
        <v>30049</v>
      </c>
      <c r="AQ2227" s="55">
        <v>4</v>
      </c>
      <c r="AR2227" s="55">
        <v>99</v>
      </c>
      <c r="AS2227" s="66">
        <f t="shared" si="678"/>
        <v>2.7E-2</v>
      </c>
      <c r="AT2227" s="66">
        <f t="shared" si="679"/>
        <v>4.6864357161476543E-2</v>
      </c>
      <c r="AU2227" s="55" t="str">
        <f>IF(OR($AP2227&lt;SetUp!$B$97,$AP2227&gt;SetUp!$B$98),"Não","Sim")</f>
        <v>Não</v>
      </c>
      <c r="AV2227" s="68">
        <f t="shared" si="680"/>
        <v>0.16431676725154984</v>
      </c>
      <c r="AW2227" s="68">
        <f t="shared" si="681"/>
        <v>0.21648177096808069</v>
      </c>
      <c r="AX2227" s="68">
        <f t="shared" si="682"/>
        <v>-1.5686362358410126</v>
      </c>
      <c r="AY2227" s="68">
        <f t="shared" si="683"/>
        <v>-1.3291573358155293</v>
      </c>
      <c r="AZ2227" s="68">
        <f t="shared" si="684"/>
        <v>1.9864357161476543E-2</v>
      </c>
      <c r="BA2227" s="68">
        <f t="shared" si="685"/>
        <v>5.216500371653085E-2</v>
      </c>
      <c r="BB2227" s="68">
        <f t="shared" si="686"/>
        <v>0.23947890002548333</v>
      </c>
    </row>
    <row r="2228" spans="1:54" x14ac:dyDescent="0.3">
      <c r="A2228" s="64">
        <v>28890</v>
      </c>
      <c r="B2228" s="57">
        <v>5.3120000000000003</v>
      </c>
      <c r="C2228" s="57">
        <v>0.59699999999999998</v>
      </c>
      <c r="D2228" s="57">
        <v>4.8680000000000003</v>
      </c>
      <c r="E2228" s="57">
        <f t="shared" si="671"/>
        <v>4.8680000000000003</v>
      </c>
      <c r="F2228" s="57">
        <f t="shared" si="672"/>
        <v>0</v>
      </c>
      <c r="G2228" s="57">
        <f t="shared" si="673"/>
        <v>4.4877266566156759E-5</v>
      </c>
      <c r="H2228" s="57">
        <f>IF(Q2227&gt;SetUp!$B$56,SetUp!$B$56,Q2227)</f>
        <v>0.40855537351648624</v>
      </c>
      <c r="I2228" s="57">
        <f t="shared" si="687"/>
        <v>1.1510728708053517</v>
      </c>
      <c r="J2228" s="57">
        <f>MIN(F2228,H2228,(1-EXP(-SetUp!$B$52*H2228/SetUp!$B$56))*F2228)</f>
        <v>0</v>
      </c>
      <c r="K2228" s="57">
        <f t="shared" si="674"/>
        <v>0.40855537351648624</v>
      </c>
      <c r="L2228" s="57">
        <f>IF(I2228&lt;=0,0,MIN(SetUp!$B$50*I2228^SetUp!$B$55,I2228))</f>
        <v>2.587423678719818E-2</v>
      </c>
      <c r="M2228" s="57">
        <f t="shared" si="675"/>
        <v>1.1251986340181535</v>
      </c>
      <c r="N2228" s="57">
        <f>IF(SetUp!$B$62=0,X2228,(B2228-E2228)*(1-(H2228/SetUp!$B$66/SetUp!$B$56)))</f>
        <v>0.44395512273343379</v>
      </c>
      <c r="O2228" s="57">
        <f>K2228*SetUp!$B$65</f>
        <v>0</v>
      </c>
      <c r="P2228" s="57">
        <f>MIN(SetUp!$B$54*L2228^SetUp!$B$51,L2228)</f>
        <v>1.4131574247505559E-2</v>
      </c>
      <c r="Q2228" s="57">
        <f t="shared" si="676"/>
        <v>0.85251049624992004</v>
      </c>
      <c r="R2228" s="57">
        <f>IF((H2228+N2228-O2228)&gt;SetUp!$B$56,T2227+H2228+N2228-O2228-SetUp!$B$56,T2227)</f>
        <v>0</v>
      </c>
      <c r="S2228" s="57">
        <f>R2228*SetUp!$B$65</f>
        <v>0</v>
      </c>
      <c r="T2228" s="57">
        <f>IF((R2228-S2228)&lt;SetUp!$B$53,R2228-S2228,SetUp!$B$53)</f>
        <v>0</v>
      </c>
      <c r="U2228" s="57">
        <f t="shared" si="677"/>
        <v>1.1251986340181535</v>
      </c>
      <c r="V2228" s="57">
        <f>(L2228-P2228)/1000*SetUp!$B$13*1000000/SetUp!$B$48</f>
        <v>0.66789543764390269</v>
      </c>
      <c r="W2228" s="57">
        <f t="shared" si="688"/>
        <v>3.7816971776294395E-16</v>
      </c>
      <c r="X2228" s="57">
        <f>MAX((SetUp!$B$56*(1-($H2228/SetUp!$B$56)^2)*TANH(($B2228-$D2228)/SetUp!$B$56))/(1+$H2228/SetUp!$B$56*TANH(($B2228-$D2228)/SetUp!$B$56)),0)</f>
        <v>0.44395512273343379</v>
      </c>
      <c r="AP2228" s="64">
        <v>30050</v>
      </c>
      <c r="AQ2228" s="55">
        <v>4</v>
      </c>
      <c r="AR2228" s="55">
        <v>100</v>
      </c>
      <c r="AS2228" s="66">
        <f t="shared" si="678"/>
        <v>2.3E-2</v>
      </c>
      <c r="AT2228" s="66">
        <f t="shared" si="679"/>
        <v>4.6231743160748746E-2</v>
      </c>
      <c r="AU2228" s="55" t="str">
        <f>IF(OR($AP2228&lt;SetUp!$B$97,$AP2228&gt;SetUp!$B$98),"Não","Sim")</f>
        <v>Não</v>
      </c>
      <c r="AV2228" s="68">
        <f t="shared" si="680"/>
        <v>0.15165750888103102</v>
      </c>
      <c r="AW2228" s="68">
        <f t="shared" si="681"/>
        <v>0.21501568119732278</v>
      </c>
      <c r="AX2228" s="68">
        <f t="shared" si="682"/>
        <v>-1.6382721639824072</v>
      </c>
      <c r="AY2228" s="68">
        <f t="shared" si="683"/>
        <v>-1.335059731246713</v>
      </c>
      <c r="AZ2228" s="68">
        <f t="shared" si="684"/>
        <v>2.3231743160748747E-2</v>
      </c>
      <c r="BA2228" s="68">
        <f t="shared" si="685"/>
        <v>6.3358172316291761E-2</v>
      </c>
      <c r="BB2228" s="68">
        <f t="shared" si="686"/>
        <v>0.3032124327356942</v>
      </c>
    </row>
    <row r="2229" spans="1:54" x14ac:dyDescent="0.3">
      <c r="A2229" s="64">
        <v>28891</v>
      </c>
      <c r="B2229" s="57">
        <v>3.8370000000000002</v>
      </c>
      <c r="C2229" s="57">
        <v>0.45300000000000001</v>
      </c>
      <c r="D2229" s="57">
        <v>4.8680000000000003</v>
      </c>
      <c r="E2229" s="57">
        <f t="shared" si="671"/>
        <v>3.8370000000000002</v>
      </c>
      <c r="F2229" s="57">
        <f t="shared" si="672"/>
        <v>1.0310000000000001</v>
      </c>
      <c r="G2229" s="57">
        <f t="shared" si="673"/>
        <v>0</v>
      </c>
      <c r="H2229" s="57">
        <f>IF(Q2228&gt;SetUp!$B$56,SetUp!$B$56,Q2228)</f>
        <v>0.85251049624992004</v>
      </c>
      <c r="I2229" s="57">
        <f t="shared" si="687"/>
        <v>1.1251986340181535</v>
      </c>
      <c r="J2229" s="57">
        <f>MIN(F2229,H2229,(1-EXP(-SetUp!$B$52*H2229/SetUp!$B$56))*F2229)</f>
        <v>0.12858029296235152</v>
      </c>
      <c r="K2229" s="57">
        <f t="shared" si="674"/>
        <v>0.72393020328756852</v>
      </c>
      <c r="L2229" s="57">
        <f>IF(I2229&lt;=0,0,MIN(SetUp!$B$50*I2229^SetUp!$B$55,I2229))</f>
        <v>2.4912167284195652E-2</v>
      </c>
      <c r="M2229" s="57">
        <f t="shared" si="675"/>
        <v>1.1002864667339578</v>
      </c>
      <c r="N2229" s="57">
        <f>IF(SetUp!$B$62=0,X2229,(B2229-E2229)*(1-(H2229/SetUp!$B$66/SetUp!$B$56)))</f>
        <v>0</v>
      </c>
      <c r="O2229" s="57">
        <f>K2229*SetUp!$B$65</f>
        <v>0</v>
      </c>
      <c r="P2229" s="57">
        <f>MIN(SetUp!$B$54*L2229^SetUp!$B$51,L2229)</f>
        <v>1.3614900025694347E-2</v>
      </c>
      <c r="Q2229" s="57">
        <f t="shared" si="676"/>
        <v>0.72393020328756852</v>
      </c>
      <c r="R2229" s="57">
        <f>IF((H2229+N2229-O2229)&gt;SetUp!$B$56,T2228+H2229+N2229-O2229-SetUp!$B$56,T2228)</f>
        <v>0</v>
      </c>
      <c r="S2229" s="57">
        <f>R2229*SetUp!$B$65</f>
        <v>0</v>
      </c>
      <c r="T2229" s="57">
        <f>IF((R2229-S2229)&lt;SetUp!$B$53,R2229-S2229,SetUp!$B$53)</f>
        <v>0</v>
      </c>
      <c r="U2229" s="57">
        <f t="shared" si="677"/>
        <v>1.1002864667339578</v>
      </c>
      <c r="V2229" s="57">
        <f>(L2229-P2229)/1000*SetUp!$B$13*1000000/SetUp!$B$48</f>
        <v>0.64256238602547544</v>
      </c>
      <c r="W2229" s="57">
        <f t="shared" si="688"/>
        <v>1.1102230246251565E-16</v>
      </c>
      <c r="X2229" s="57">
        <f>MAX((SetUp!$B$56*(1-($H2229/SetUp!$B$56)^2)*TANH(($B2229-$D2229)/SetUp!$B$56))/(1+$H2229/SetUp!$B$56*TANH(($B2229-$D2229)/SetUp!$B$56)),0)</f>
        <v>0</v>
      </c>
      <c r="AP2229" s="64">
        <v>30051</v>
      </c>
      <c r="AQ2229" s="55">
        <v>4</v>
      </c>
      <c r="AR2229" s="55">
        <v>101</v>
      </c>
      <c r="AS2229" s="66">
        <f t="shared" si="678"/>
        <v>2.3E-2</v>
      </c>
      <c r="AT2229" s="66">
        <f t="shared" si="679"/>
        <v>4.5610961044735374E-2</v>
      </c>
      <c r="AU2229" s="55" t="str">
        <f>IF(OR($AP2229&lt;SetUp!$B$97,$AP2229&gt;SetUp!$B$98),"Não","Sim")</f>
        <v>Não</v>
      </c>
      <c r="AV2229" s="68">
        <f t="shared" si="680"/>
        <v>0.15165750888103102</v>
      </c>
      <c r="AW2229" s="68">
        <f t="shared" si="681"/>
        <v>0.21356722839596756</v>
      </c>
      <c r="AX2229" s="68">
        <f t="shared" si="682"/>
        <v>-1.6382721639824072</v>
      </c>
      <c r="AY2229" s="68">
        <f t="shared" si="683"/>
        <v>-1.3409307768704792</v>
      </c>
      <c r="AZ2229" s="68">
        <f t="shared" si="684"/>
        <v>2.2610961044735374E-2</v>
      </c>
      <c r="BA2229" s="68">
        <f t="shared" si="685"/>
        <v>6.190971951493654E-2</v>
      </c>
      <c r="BB2229" s="68">
        <f t="shared" si="686"/>
        <v>0.29734138711192792</v>
      </c>
    </row>
    <row r="2230" spans="1:54" x14ac:dyDescent="0.3">
      <c r="A2230" s="64">
        <v>28892</v>
      </c>
      <c r="B2230" s="57">
        <v>7.8140000000000001</v>
      </c>
      <c r="C2230" s="57">
        <v>0.90200000000000002</v>
      </c>
      <c r="D2230" s="57">
        <v>4.8680000000000003</v>
      </c>
      <c r="E2230" s="57">
        <f t="shared" si="671"/>
        <v>4.8680000000000003</v>
      </c>
      <c r="F2230" s="57">
        <f t="shared" si="672"/>
        <v>0</v>
      </c>
      <c r="G2230" s="57">
        <f t="shared" si="673"/>
        <v>3.9864046193534008E-3</v>
      </c>
      <c r="H2230" s="57">
        <f>IF(Q2229&gt;SetUp!$B$56,SetUp!$B$56,Q2229)</f>
        <v>0.72393020328756852</v>
      </c>
      <c r="I2230" s="57">
        <f t="shared" si="687"/>
        <v>1.1042728713533112</v>
      </c>
      <c r="J2230" s="57">
        <f>MIN(F2230,H2230,(1-EXP(-SetUp!$B$52*H2230/SetUp!$B$56))*F2230)</f>
        <v>0</v>
      </c>
      <c r="K2230" s="57">
        <f t="shared" si="674"/>
        <v>0.72393020328756852</v>
      </c>
      <c r="L2230" s="57">
        <f>IF(I2230&lt;=0,0,MIN(SetUp!$B$50*I2230^SetUp!$B$55,I2230))</f>
        <v>2.4144795017935889E-2</v>
      </c>
      <c r="M2230" s="57">
        <f t="shared" si="675"/>
        <v>1.0801280763353753</v>
      </c>
      <c r="N2230" s="57">
        <f>IF(SetUp!$B$62=0,X2230,(B2230-E2230)*(1-(H2230/SetUp!$B$66/SetUp!$B$56)))</f>
        <v>2.9420135953806463</v>
      </c>
      <c r="O2230" s="57">
        <f>K2230*SetUp!$B$65</f>
        <v>0</v>
      </c>
      <c r="P2230" s="57">
        <f>MIN(SetUp!$B$54*L2230^SetUp!$B$51,L2230)</f>
        <v>1.3202544064395036E-2</v>
      </c>
      <c r="Q2230" s="57">
        <f t="shared" si="676"/>
        <v>3.6659437986682146</v>
      </c>
      <c r="R2230" s="57">
        <f>IF((H2230+N2230-O2230)&gt;SetUp!$B$56,T2229+H2230+N2230-O2230-SetUp!$B$56,T2229)</f>
        <v>0</v>
      </c>
      <c r="S2230" s="57">
        <f>R2230*SetUp!$B$65</f>
        <v>0</v>
      </c>
      <c r="T2230" s="57">
        <f>IF((R2230-S2230)&lt;SetUp!$B$53,R2230-S2230,SetUp!$B$53)</f>
        <v>0</v>
      </c>
      <c r="U2230" s="57">
        <f t="shared" si="677"/>
        <v>1.0801280763353753</v>
      </c>
      <c r="V2230" s="57">
        <f>(L2230-P2230)/1000*SetUp!$B$13*1000000/SetUp!$B$48</f>
        <v>0.62236988116801328</v>
      </c>
      <c r="W2230" s="57">
        <f t="shared" si="688"/>
        <v>2.3939183968479938E-16</v>
      </c>
      <c r="X2230" s="57">
        <f>MAX((SetUp!$B$56*(1-($H2230/SetUp!$B$56)^2)*TANH(($B2230-$D2230)/SetUp!$B$56))/(1+$H2230/SetUp!$B$56*TANH(($B2230-$D2230)/SetUp!$B$56)),0)</f>
        <v>2.9420135953806463</v>
      </c>
      <c r="AP2230" s="64">
        <v>30052</v>
      </c>
      <c r="AQ2230" s="55">
        <v>4</v>
      </c>
      <c r="AR2230" s="55">
        <v>102</v>
      </c>
      <c r="AS2230" s="66">
        <f t="shared" si="678"/>
        <v>0</v>
      </c>
      <c r="AT2230" s="66">
        <f t="shared" si="679"/>
        <v>4.5001728433184895E-2</v>
      </c>
      <c r="AU2230" s="55" t="str">
        <f>IF(OR($AP2230&lt;SetUp!$B$97,$AP2230&gt;SetUp!$B$98),"Não","Sim")</f>
        <v>Não</v>
      </c>
      <c r="AV2230" s="68">
        <f t="shared" si="680"/>
        <v>0</v>
      </c>
      <c r="AW2230" s="68">
        <f t="shared" si="681"/>
        <v>0.21213610827293145</v>
      </c>
      <c r="AX2230" s="68">
        <f t="shared" si="682"/>
        <v>0</v>
      </c>
      <c r="AY2230" s="68">
        <f t="shared" si="683"/>
        <v>-1.3467708054562377</v>
      </c>
      <c r="AZ2230" s="68">
        <f t="shared" si="684"/>
        <v>4.5001728433184895E-2</v>
      </c>
      <c r="BA2230" s="68">
        <f t="shared" si="685"/>
        <v>0.21213610827293145</v>
      </c>
      <c r="BB2230" s="68">
        <f t="shared" si="686"/>
        <v>-1.3467708054562377</v>
      </c>
    </row>
    <row r="2231" spans="1:54" x14ac:dyDescent="0.3">
      <c r="A2231" s="64">
        <v>28893</v>
      </c>
      <c r="B2231" s="57">
        <v>3.3919999999999999</v>
      </c>
      <c r="C2231" s="57">
        <v>0.97299999999999998</v>
      </c>
      <c r="D2231" s="57">
        <v>4.8680000000000003</v>
      </c>
      <c r="E2231" s="57">
        <f t="shared" si="671"/>
        <v>3.3919999999999999</v>
      </c>
      <c r="F2231" s="57">
        <f t="shared" si="672"/>
        <v>1.4760000000000004</v>
      </c>
      <c r="G2231" s="57">
        <f t="shared" si="673"/>
        <v>0</v>
      </c>
      <c r="H2231" s="57">
        <f>IF(Q2230&gt;SetUp!$B$56,SetUp!$B$56,Q2230)</f>
        <v>3.6659437986682146</v>
      </c>
      <c r="I2231" s="57">
        <f t="shared" si="687"/>
        <v>1.0801280763353753</v>
      </c>
      <c r="J2231" s="57">
        <f>MIN(F2231,H2231,(1-EXP(-SetUp!$B$52*H2231/SetUp!$B$56))*F2231)</f>
        <v>0.64362148221956106</v>
      </c>
      <c r="K2231" s="57">
        <f t="shared" si="674"/>
        <v>3.0223223164486535</v>
      </c>
      <c r="L2231" s="57">
        <f>IF(I2231&lt;=0,0,MIN(SetUp!$B$50*I2231^SetUp!$B$55,I2231))</f>
        <v>2.3271351689522751E-2</v>
      </c>
      <c r="M2231" s="57">
        <f t="shared" si="675"/>
        <v>1.0568567246458527</v>
      </c>
      <c r="N2231" s="57">
        <f>IF(SetUp!$B$62=0,X2231,(B2231-E2231)*(1-(H2231/SetUp!$B$66/SetUp!$B$56)))</f>
        <v>0</v>
      </c>
      <c r="O2231" s="57">
        <f>K2231*SetUp!$B$65</f>
        <v>0</v>
      </c>
      <c r="P2231" s="57">
        <f>MIN(SetUp!$B$54*L2231^SetUp!$B$51,L2231)</f>
        <v>1.2732917808543949E-2</v>
      </c>
      <c r="Q2231" s="57">
        <f t="shared" si="676"/>
        <v>3.0223223164486535</v>
      </c>
      <c r="R2231" s="57">
        <f>IF((H2231+N2231-O2231)&gt;SetUp!$B$56,T2230+H2231+N2231-O2231-SetUp!$B$56,T2230)</f>
        <v>0</v>
      </c>
      <c r="S2231" s="57">
        <f>R2231*SetUp!$B$65</f>
        <v>0</v>
      </c>
      <c r="T2231" s="57">
        <f>IF((R2231-S2231)&lt;SetUp!$B$53,R2231-S2231,SetUp!$B$53)</f>
        <v>0</v>
      </c>
      <c r="U2231" s="57">
        <f t="shared" si="677"/>
        <v>1.0568567246458527</v>
      </c>
      <c r="V2231" s="57">
        <f>(L2231-P2231)/1000*SetUp!$B$13*1000000/SetUp!$B$48</f>
        <v>0.59940170172018847</v>
      </c>
      <c r="W2231" s="57">
        <f t="shared" si="688"/>
        <v>4.2674197509029455E-16</v>
      </c>
      <c r="X2231" s="57">
        <f>MAX((SetUp!$B$56*(1-($H2231/SetUp!$B$56)^2)*TANH(($B2231-$D2231)/SetUp!$B$56))/(1+$H2231/SetUp!$B$56*TANH(($B2231-$D2231)/SetUp!$B$56)),0)</f>
        <v>0</v>
      </c>
      <c r="AP2231" s="64">
        <v>30053</v>
      </c>
      <c r="AQ2231" s="55">
        <v>4</v>
      </c>
      <c r="AR2231" s="55">
        <v>103</v>
      </c>
      <c r="AS2231" s="66">
        <f t="shared" si="678"/>
        <v>0</v>
      </c>
      <c r="AT2231" s="66">
        <f t="shared" si="679"/>
        <v>4.4403771130385947E-2</v>
      </c>
      <c r="AU2231" s="55" t="str">
        <f>IF(OR($AP2231&lt;SetUp!$B$97,$AP2231&gt;SetUp!$B$98),"Não","Sim")</f>
        <v>Não</v>
      </c>
      <c r="AV2231" s="68">
        <f t="shared" si="680"/>
        <v>0</v>
      </c>
      <c r="AW2231" s="68">
        <f t="shared" si="681"/>
        <v>0.210722023363449</v>
      </c>
      <c r="AX2231" s="68">
        <f t="shared" si="682"/>
        <v>0</v>
      </c>
      <c r="AY2231" s="68">
        <f t="shared" si="683"/>
        <v>-1.3525801444896972</v>
      </c>
      <c r="AZ2231" s="68">
        <f t="shared" si="684"/>
        <v>4.4403771130385947E-2</v>
      </c>
      <c r="BA2231" s="68">
        <f t="shared" si="685"/>
        <v>0.210722023363449</v>
      </c>
      <c r="BB2231" s="68">
        <f t="shared" si="686"/>
        <v>-1.3525801444896972</v>
      </c>
    </row>
    <row r="2232" spans="1:54" x14ac:dyDescent="0.3">
      <c r="A2232" s="64">
        <v>28894</v>
      </c>
      <c r="B2232" s="57">
        <v>6.9160000000000004</v>
      </c>
      <c r="C2232" s="57">
        <v>0.90200000000000002</v>
      </c>
      <c r="D2232" s="57">
        <v>4.8680000000000003</v>
      </c>
      <c r="E2232" s="57">
        <f t="shared" si="671"/>
        <v>4.8680000000000003</v>
      </c>
      <c r="F2232" s="57">
        <f t="shared" si="672"/>
        <v>0</v>
      </c>
      <c r="G2232" s="57">
        <f t="shared" si="673"/>
        <v>8.3456170785374262E-3</v>
      </c>
      <c r="H2232" s="57">
        <f>IF(Q2231&gt;SetUp!$B$56,SetUp!$B$56,Q2231)</f>
        <v>3.0223223164486535</v>
      </c>
      <c r="I2232" s="57">
        <f t="shared" si="687"/>
        <v>1.0652023417243901</v>
      </c>
      <c r="J2232" s="57">
        <f>MIN(F2232,H2232,(1-EXP(-SetUp!$B$52*H2232/SetUp!$B$56))*F2232)</f>
        <v>0</v>
      </c>
      <c r="K2232" s="57">
        <f t="shared" si="674"/>
        <v>3.0223223164486535</v>
      </c>
      <c r="L2232" s="57">
        <f>IF(I2232&lt;=0,0,MIN(SetUp!$B$50*I2232^SetUp!$B$55,I2232))</f>
        <v>2.2737866131258753E-2</v>
      </c>
      <c r="M2232" s="57">
        <f t="shared" si="675"/>
        <v>1.0424644755931314</v>
      </c>
      <c r="N2232" s="57">
        <f>IF(SetUp!$B$62=0,X2232,(B2232-E2232)*(1-(H2232/SetUp!$B$66/SetUp!$B$56)))</f>
        <v>2.0396543829214626</v>
      </c>
      <c r="O2232" s="57">
        <f>K2232*SetUp!$B$65</f>
        <v>0</v>
      </c>
      <c r="P2232" s="57">
        <f>MIN(SetUp!$B$54*L2232^SetUp!$B$51,L2232)</f>
        <v>1.2445930568209699E-2</v>
      </c>
      <c r="Q2232" s="57">
        <f t="shared" si="676"/>
        <v>5.0619766993701161</v>
      </c>
      <c r="R2232" s="57">
        <f>IF((H2232+N2232-O2232)&gt;SetUp!$B$56,T2231+H2232+N2232-O2232-SetUp!$B$56,T2231)</f>
        <v>0</v>
      </c>
      <c r="S2232" s="57">
        <f>R2232*SetUp!$B$65</f>
        <v>0</v>
      </c>
      <c r="T2232" s="57">
        <f>IF((R2232-S2232)&lt;SetUp!$B$53,R2232-S2232,SetUp!$B$53)</f>
        <v>0</v>
      </c>
      <c r="U2232" s="57">
        <f t="shared" si="677"/>
        <v>1.0424644755931314</v>
      </c>
      <c r="V2232" s="57">
        <f>(L2232-P2232)/1000*SetUp!$B$13*1000000/SetUp!$B$48</f>
        <v>0.5853814485301071</v>
      </c>
      <c r="W2232" s="57">
        <f t="shared" si="688"/>
        <v>-6.349087922075114E-16</v>
      </c>
      <c r="X2232" s="57">
        <f>MAX((SetUp!$B$56*(1-($H2232/SetUp!$B$56)^2)*TANH(($B2232-$D2232)/SetUp!$B$56))/(1+$H2232/SetUp!$B$56*TANH(($B2232-$D2232)/SetUp!$B$56)),0)</f>
        <v>2.0396543829214626</v>
      </c>
      <c r="AP2232" s="64">
        <v>30054</v>
      </c>
      <c r="AQ2232" s="55">
        <v>4</v>
      </c>
      <c r="AR2232" s="55">
        <v>104</v>
      </c>
      <c r="AS2232" s="66">
        <f t="shared" si="678"/>
        <v>0</v>
      </c>
      <c r="AT2232" s="66">
        <f t="shared" si="679"/>
        <v>4.3816822846435344E-2</v>
      </c>
      <c r="AU2232" s="55" t="str">
        <f>IF(OR($AP2232&lt;SetUp!$B$97,$AP2232&gt;SetUp!$B$98),"Não","Sim")</f>
        <v>Não</v>
      </c>
      <c r="AV2232" s="68">
        <f t="shared" si="680"/>
        <v>0</v>
      </c>
      <c r="AW2232" s="68">
        <f t="shared" si="681"/>
        <v>0.20932468284088082</v>
      </c>
      <c r="AX2232" s="68">
        <f t="shared" si="682"/>
        <v>0</v>
      </c>
      <c r="AY2232" s="68">
        <f t="shared" si="683"/>
        <v>-1.3583591162843367</v>
      </c>
      <c r="AZ2232" s="68">
        <f t="shared" si="684"/>
        <v>4.3816822846435344E-2</v>
      </c>
      <c r="BA2232" s="68">
        <f t="shared" si="685"/>
        <v>0.20932468284088082</v>
      </c>
      <c r="BB2232" s="68">
        <f t="shared" si="686"/>
        <v>-1.3583591162843367</v>
      </c>
    </row>
    <row r="2233" spans="1:54" x14ac:dyDescent="0.3">
      <c r="A2233" s="64">
        <v>28895</v>
      </c>
      <c r="B2233" s="57">
        <v>1.4470000000000001</v>
      </c>
      <c r="C2233" s="57">
        <v>0.83399999999999996</v>
      </c>
      <c r="D2233" s="57">
        <v>4.8680000000000003</v>
      </c>
      <c r="E2233" s="57">
        <f t="shared" si="671"/>
        <v>1.4470000000000001</v>
      </c>
      <c r="F2233" s="57">
        <f t="shared" si="672"/>
        <v>3.4210000000000003</v>
      </c>
      <c r="G2233" s="57">
        <f t="shared" si="673"/>
        <v>0</v>
      </c>
      <c r="H2233" s="57">
        <f>IF(Q2232&gt;SetUp!$B$56,SetUp!$B$56,Q2232)</f>
        <v>5.0619766993701161</v>
      </c>
      <c r="I2233" s="57">
        <f t="shared" si="687"/>
        <v>1.0424644755931314</v>
      </c>
      <c r="J2233" s="57">
        <f>MIN(F2233,H2233,(1-EXP(-SetUp!$B$52*H2233/SetUp!$B$56))*F2233)</f>
        <v>1.8698461912986202</v>
      </c>
      <c r="K2233" s="57">
        <f t="shared" si="674"/>
        <v>3.1921305080714957</v>
      </c>
      <c r="L2233" s="57">
        <f>IF(I2233&lt;=0,0,MIN(SetUp!$B$50*I2233^SetUp!$B$55,I2233))</f>
        <v>2.1934696259798221E-2</v>
      </c>
      <c r="M2233" s="57">
        <f t="shared" si="675"/>
        <v>1.0205297793333332</v>
      </c>
      <c r="N2233" s="57">
        <f>IF(SetUp!$B$62=0,X2233,(B2233-E2233)*(1-(H2233/SetUp!$B$66/SetUp!$B$56)))</f>
        <v>0</v>
      </c>
      <c r="O2233" s="57">
        <f>K2233*SetUp!$B$65</f>
        <v>0</v>
      </c>
      <c r="P2233" s="57">
        <f>MIN(SetUp!$B$54*L2233^SetUp!$B$51,L2233)</f>
        <v>1.2013650325684357E-2</v>
      </c>
      <c r="Q2233" s="57">
        <f t="shared" si="676"/>
        <v>3.1921305080714957</v>
      </c>
      <c r="R2233" s="57">
        <f>IF((H2233+N2233-O2233)&gt;SetUp!$B$56,T2232+H2233+N2233-O2233-SetUp!$B$56,T2232)</f>
        <v>0</v>
      </c>
      <c r="S2233" s="57">
        <f>R2233*SetUp!$B$65</f>
        <v>0</v>
      </c>
      <c r="T2233" s="57">
        <f>IF((R2233-S2233)&lt;SetUp!$B$53,R2233-S2233,SetUp!$B$53)</f>
        <v>0</v>
      </c>
      <c r="U2233" s="57">
        <f t="shared" si="677"/>
        <v>1.0205297793333332</v>
      </c>
      <c r="V2233" s="57">
        <f>(L2233-P2233)/1000*SetUp!$B$13*1000000/SetUp!$B$48</f>
        <v>0.56428610578327054</v>
      </c>
      <c r="W2233" s="57">
        <f t="shared" si="688"/>
        <v>-6.0368376963992887E-16</v>
      </c>
      <c r="X2233" s="57">
        <f>MAX((SetUp!$B$56*(1-($H2233/SetUp!$B$56)^2)*TANH(($B2233-$D2233)/SetUp!$B$56))/(1+$H2233/SetUp!$B$56*TANH(($B2233-$D2233)/SetUp!$B$56)),0)</f>
        <v>0</v>
      </c>
      <c r="AP2233" s="64">
        <v>30055</v>
      </c>
      <c r="AQ2233" s="55">
        <v>4</v>
      </c>
      <c r="AR2233" s="55">
        <v>105</v>
      </c>
      <c r="AS2233" s="66">
        <f t="shared" si="678"/>
        <v>0</v>
      </c>
      <c r="AT2233" s="66">
        <f t="shared" si="679"/>
        <v>4.7076681057370097E-2</v>
      </c>
      <c r="AU2233" s="55" t="str">
        <f>IF(OR($AP2233&lt;SetUp!$B$97,$AP2233&gt;SetUp!$B$98),"Não","Sim")</f>
        <v>Não</v>
      </c>
      <c r="AV2233" s="68">
        <f t="shared" si="680"/>
        <v>0</v>
      </c>
      <c r="AW2233" s="68">
        <f t="shared" si="681"/>
        <v>0.21697161348289343</v>
      </c>
      <c r="AX2233" s="68">
        <f t="shared" si="682"/>
        <v>0</v>
      </c>
      <c r="AY2233" s="68">
        <f t="shared" si="683"/>
        <v>-1.3271941628481141</v>
      </c>
      <c r="AZ2233" s="68">
        <f t="shared" si="684"/>
        <v>4.7076681057370097E-2</v>
      </c>
      <c r="BA2233" s="68">
        <f t="shared" si="685"/>
        <v>0.21697161348289343</v>
      </c>
      <c r="BB2233" s="68">
        <f t="shared" si="686"/>
        <v>-1.3271941628481141</v>
      </c>
    </row>
    <row r="2234" spans="1:54" x14ac:dyDescent="0.3">
      <c r="A2234" s="64">
        <v>28896</v>
      </c>
      <c r="B2234" s="57">
        <v>0.41499999999999998</v>
      </c>
      <c r="C2234" s="57">
        <v>0.65200000000000002</v>
      </c>
      <c r="D2234" s="57">
        <v>4.8680000000000003</v>
      </c>
      <c r="E2234" s="57">
        <f t="shared" si="671"/>
        <v>0.41499999999999998</v>
      </c>
      <c r="F2234" s="57">
        <f t="shared" si="672"/>
        <v>4.4530000000000003</v>
      </c>
      <c r="G2234" s="57">
        <f t="shared" si="673"/>
        <v>0</v>
      </c>
      <c r="H2234" s="57">
        <f>IF(Q2233&gt;SetUp!$B$56,SetUp!$B$56,Q2233)</f>
        <v>3.1921305080714957</v>
      </c>
      <c r="I2234" s="57">
        <f t="shared" si="687"/>
        <v>1.0205297793333332</v>
      </c>
      <c r="J2234" s="57">
        <f>MIN(F2234,H2234,(1-EXP(-SetUp!$B$52*H2234/SetUp!$B$56))*F2234)</f>
        <v>1.7487959044565942</v>
      </c>
      <c r="K2234" s="57">
        <f t="shared" si="674"/>
        <v>1.4433346036149015</v>
      </c>
      <c r="L2234" s="57">
        <f>IF(I2234&lt;=0,0,MIN(SetUp!$B$50*I2234^SetUp!$B$55,I2234))</f>
        <v>2.1170883769834212E-2</v>
      </c>
      <c r="M2234" s="57">
        <f t="shared" si="675"/>
        <v>0.99935889556349899</v>
      </c>
      <c r="N2234" s="57">
        <f>IF(SetUp!$B$62=0,X2234,(B2234-E2234)*(1-(H2234/SetUp!$B$66/SetUp!$B$56)))</f>
        <v>0</v>
      </c>
      <c r="O2234" s="57">
        <f>K2234*SetUp!$B$65</f>
        <v>0</v>
      </c>
      <c r="P2234" s="57">
        <f>MIN(SetUp!$B$54*L2234^SetUp!$B$51,L2234)</f>
        <v>1.1602303138526513E-2</v>
      </c>
      <c r="Q2234" s="57">
        <f t="shared" si="676"/>
        <v>1.4433346036149015</v>
      </c>
      <c r="R2234" s="57">
        <f>IF((H2234+N2234-O2234)&gt;SetUp!$B$56,T2233+H2234+N2234-O2234-SetUp!$B$56,T2233)</f>
        <v>0</v>
      </c>
      <c r="S2234" s="57">
        <f>R2234*SetUp!$B$65</f>
        <v>0</v>
      </c>
      <c r="T2234" s="57">
        <f>IF((R2234-S2234)&lt;SetUp!$B$53,R2234-S2234,SetUp!$B$53)</f>
        <v>0</v>
      </c>
      <c r="U2234" s="57">
        <f t="shared" si="677"/>
        <v>0.99935889556349899</v>
      </c>
      <c r="V2234" s="57">
        <f>(L2234-P2234)/1000*SetUp!$B$13*1000000/SetUp!$B$48</f>
        <v>0.54423869601770158</v>
      </c>
      <c r="W2234" s="57">
        <f t="shared" si="688"/>
        <v>9.7144514654701197E-17</v>
      </c>
      <c r="X2234" s="57">
        <f>MAX((SetUp!$B$56*(1-($H2234/SetUp!$B$56)^2)*TANH(($B2234-$D2234)/SetUp!$B$56))/(1+$H2234/SetUp!$B$56*TANH(($B2234-$D2234)/SetUp!$B$56)),0)</f>
        <v>0</v>
      </c>
      <c r="AP2234" s="64">
        <v>30056</v>
      </c>
      <c r="AQ2234" s="55">
        <v>4</v>
      </c>
      <c r="AR2234" s="55">
        <v>106</v>
      </c>
      <c r="AS2234" s="66">
        <f t="shared" si="678"/>
        <v>0</v>
      </c>
      <c r="AT2234" s="66">
        <f t="shared" si="679"/>
        <v>0.1015255233367777</v>
      </c>
      <c r="AU2234" s="55" t="str">
        <f>IF(OR($AP2234&lt;SetUp!$B$97,$AP2234&gt;SetUp!$B$98),"Não","Sim")</f>
        <v>Não</v>
      </c>
      <c r="AV2234" s="68">
        <f t="shared" si="680"/>
        <v>0</v>
      </c>
      <c r="AW2234" s="68">
        <f t="shared" si="681"/>
        <v>0.31863070055595349</v>
      </c>
      <c r="AX2234" s="68">
        <f t="shared" si="682"/>
        <v>0</v>
      </c>
      <c r="AY2234" s="68">
        <f t="shared" si="683"/>
        <v>-0.99342476316086126</v>
      </c>
      <c r="AZ2234" s="68">
        <f t="shared" si="684"/>
        <v>0.1015255233367777</v>
      </c>
      <c r="BA2234" s="68">
        <f t="shared" si="685"/>
        <v>0.31863070055595349</v>
      </c>
      <c r="BB2234" s="68">
        <f t="shared" si="686"/>
        <v>-0.99342476316086126</v>
      </c>
    </row>
    <row r="2235" spans="1:54" x14ac:dyDescent="0.3">
      <c r="A2235" s="64">
        <v>28897</v>
      </c>
      <c r="B2235" s="57">
        <v>0.81399999999999995</v>
      </c>
      <c r="C2235" s="57">
        <v>0.45300000000000001</v>
      </c>
      <c r="D2235" s="57">
        <v>4.8680000000000003</v>
      </c>
      <c r="E2235" s="57">
        <f t="shared" si="671"/>
        <v>0.81399999999999995</v>
      </c>
      <c r="F2235" s="57">
        <f t="shared" si="672"/>
        <v>4.0540000000000003</v>
      </c>
      <c r="G2235" s="57">
        <f t="shared" si="673"/>
        <v>0</v>
      </c>
      <c r="H2235" s="57">
        <f>IF(Q2234&gt;SetUp!$B$56,SetUp!$B$56,Q2234)</f>
        <v>1.4433346036149015</v>
      </c>
      <c r="I2235" s="57">
        <f t="shared" si="687"/>
        <v>0.99935889556349899</v>
      </c>
      <c r="J2235" s="57">
        <f>MIN(F2235,H2235,(1-EXP(-SetUp!$B$52*H2235/SetUp!$B$56))*F2235)</f>
        <v>0.81850148606546802</v>
      </c>
      <c r="K2235" s="57">
        <f t="shared" si="674"/>
        <v>0.62483311754943349</v>
      </c>
      <c r="L2235" s="57">
        <f>IF(I2235&lt;=0,0,MIN(SetUp!$B$50*I2235^SetUp!$B$55,I2235))</f>
        <v>2.0443974098362298E-2</v>
      </c>
      <c r="M2235" s="57">
        <f t="shared" si="675"/>
        <v>0.9789149214651367</v>
      </c>
      <c r="N2235" s="57">
        <f>IF(SetUp!$B$62=0,X2235,(B2235-E2235)*(1-(H2235/SetUp!$B$66/SetUp!$B$56)))</f>
        <v>0</v>
      </c>
      <c r="O2235" s="57">
        <f>K2235*SetUp!$B$65</f>
        <v>0</v>
      </c>
      <c r="P2235" s="57">
        <f>MIN(SetUp!$B$54*L2235^SetUp!$B$51,L2235)</f>
        <v>1.1210595319537274E-2</v>
      </c>
      <c r="Q2235" s="57">
        <f t="shared" si="676"/>
        <v>0.62483311754943349</v>
      </c>
      <c r="R2235" s="57">
        <f>IF((H2235+N2235-O2235)&gt;SetUp!$B$56,T2234+H2235+N2235-O2235-SetUp!$B$56,T2234)</f>
        <v>0</v>
      </c>
      <c r="S2235" s="57">
        <f>R2235*SetUp!$B$65</f>
        <v>0</v>
      </c>
      <c r="T2235" s="57">
        <f>IF((R2235-S2235)&lt;SetUp!$B$53,R2235-S2235,SetUp!$B$53)</f>
        <v>0</v>
      </c>
      <c r="U2235" s="57">
        <f t="shared" si="677"/>
        <v>0.9789149214651367</v>
      </c>
      <c r="V2235" s="57">
        <f>(L2235-P2235)/1000*SetUp!$B$13*1000000/SetUp!$B$48</f>
        <v>0.52517319130731743</v>
      </c>
      <c r="W2235" s="57">
        <f t="shared" si="688"/>
        <v>0</v>
      </c>
      <c r="X2235" s="57">
        <f>MAX((SetUp!$B$56*(1-($H2235/SetUp!$B$56)^2)*TANH(($B2235-$D2235)/SetUp!$B$56))/(1+$H2235/SetUp!$B$56*TANH(($B2235-$D2235)/SetUp!$B$56)),0)</f>
        <v>0</v>
      </c>
      <c r="AP2235" s="64">
        <v>30057</v>
      </c>
      <c r="AQ2235" s="55">
        <v>4</v>
      </c>
      <c r="AR2235" s="55">
        <v>107</v>
      </c>
      <c r="AS2235" s="66">
        <f t="shared" si="678"/>
        <v>8.3810000000000002</v>
      </c>
      <c r="AT2235" s="66">
        <f t="shared" si="679"/>
        <v>0.39205731725578852</v>
      </c>
      <c r="AU2235" s="55" t="str">
        <f>IF(OR($AP2235&lt;SetUp!$B$97,$AP2235&gt;SetUp!$B$98),"Não","Sim")</f>
        <v>Não</v>
      </c>
      <c r="AV2235" s="68">
        <f t="shared" si="680"/>
        <v>2.894995682207488</v>
      </c>
      <c r="AW2235" s="68">
        <f t="shared" si="681"/>
        <v>0.62614480534121542</v>
      </c>
      <c r="AX2235" s="68">
        <f t="shared" si="682"/>
        <v>0.92329584065550396</v>
      </c>
      <c r="AY2235" s="68">
        <f t="shared" si="683"/>
        <v>-0.40665043617285962</v>
      </c>
      <c r="AZ2235" s="68">
        <f t="shared" si="684"/>
        <v>-7.988942682744212</v>
      </c>
      <c r="BA2235" s="68">
        <f t="shared" si="685"/>
        <v>-2.2688508768662725</v>
      </c>
      <c r="BB2235" s="68">
        <f t="shared" si="686"/>
        <v>-1.3299462768283636</v>
      </c>
    </row>
    <row r="2236" spans="1:54" x14ac:dyDescent="0.3">
      <c r="A2236" s="64">
        <v>28898</v>
      </c>
      <c r="B2236" s="57">
        <v>2.5939999999999999</v>
      </c>
      <c r="C2236" s="57">
        <v>0.41</v>
      </c>
      <c r="D2236" s="57">
        <v>4.8680000000000003</v>
      </c>
      <c r="E2236" s="57">
        <f t="shared" si="671"/>
        <v>2.5939999999999999</v>
      </c>
      <c r="F2236" s="57">
        <f t="shared" si="672"/>
        <v>2.2740000000000005</v>
      </c>
      <c r="G2236" s="57">
        <f t="shared" si="673"/>
        <v>0</v>
      </c>
      <c r="H2236" s="57">
        <f>IF(Q2235&gt;SetUp!$B$56,SetUp!$B$56,Q2235)</f>
        <v>0.62483311754943349</v>
      </c>
      <c r="I2236" s="57">
        <f t="shared" si="687"/>
        <v>0.9789149214651367</v>
      </c>
      <c r="J2236" s="57">
        <f>MIN(F2236,H2236,(1-EXP(-SetUp!$B$52*H2236/SetUp!$B$56))*F2236)</f>
        <v>0.21151777561152335</v>
      </c>
      <c r="K2236" s="57">
        <f t="shared" si="674"/>
        <v>0.41331534193791014</v>
      </c>
      <c r="L2236" s="57">
        <f>IF(I2236&lt;=0,0,MIN(SetUp!$B$50*I2236^SetUp!$B$55,I2236))</f>
        <v>1.9751697778259036E-2</v>
      </c>
      <c r="M2236" s="57">
        <f t="shared" si="675"/>
        <v>0.95916322368687768</v>
      </c>
      <c r="N2236" s="57">
        <f>IF(SetUp!$B$62=0,X2236,(B2236-E2236)*(1-(H2236/SetUp!$B$66/SetUp!$B$56)))</f>
        <v>0</v>
      </c>
      <c r="O2236" s="57">
        <f>K2236*SetUp!$B$65</f>
        <v>0</v>
      </c>
      <c r="P2236" s="57">
        <f>MIN(SetUp!$B$54*L2236^SetUp!$B$51,L2236)</f>
        <v>1.0837330023177516E-2</v>
      </c>
      <c r="Q2236" s="57">
        <f t="shared" si="676"/>
        <v>0.41331534193791014</v>
      </c>
      <c r="R2236" s="57">
        <f>IF((H2236+N2236-O2236)&gt;SetUp!$B$56,T2235+H2236+N2236-O2236-SetUp!$B$56,T2235)</f>
        <v>0</v>
      </c>
      <c r="S2236" s="57">
        <f>R2236*SetUp!$B$65</f>
        <v>0</v>
      </c>
      <c r="T2236" s="57">
        <f>IF((R2236-S2236)&lt;SetUp!$B$53,R2236-S2236,SetUp!$B$53)</f>
        <v>0</v>
      </c>
      <c r="U2236" s="57">
        <f t="shared" si="677"/>
        <v>0.95916322368687768</v>
      </c>
      <c r="V2236" s="57">
        <f>(L2236-P2236)/1000*SetUp!$B$13*1000000/SetUp!$B$48</f>
        <v>0.50702858342165336</v>
      </c>
      <c r="W2236" s="57">
        <f t="shared" si="688"/>
        <v>1.7694179454963432E-16</v>
      </c>
      <c r="X2236" s="57">
        <f>MAX((SetUp!$B$56*(1-($H2236/SetUp!$B$56)^2)*TANH(($B2236-$D2236)/SetUp!$B$56))/(1+$H2236/SetUp!$B$56*TANH(($B2236-$D2236)/SetUp!$B$56)),0)</f>
        <v>0</v>
      </c>
      <c r="AP2236" s="64">
        <v>30058</v>
      </c>
      <c r="AQ2236" s="55">
        <v>4</v>
      </c>
      <c r="AR2236" s="55">
        <v>108</v>
      </c>
      <c r="AS2236" s="66">
        <f t="shared" si="678"/>
        <v>2.5289999999999999</v>
      </c>
      <c r="AT2236" s="66">
        <f t="shared" si="679"/>
        <v>0.37996579989005602</v>
      </c>
      <c r="AU2236" s="55" t="str">
        <f>IF(OR($AP2236&lt;SetUp!$B$97,$AP2236&gt;SetUp!$B$98),"Não","Sim")</f>
        <v>Não</v>
      </c>
      <c r="AV2236" s="68">
        <f t="shared" si="680"/>
        <v>1.5902829936838285</v>
      </c>
      <c r="AW2236" s="68">
        <f t="shared" si="681"/>
        <v>0.61641365972052897</v>
      </c>
      <c r="AX2236" s="68">
        <f t="shared" si="682"/>
        <v>0.40294882934440474</v>
      </c>
      <c r="AY2236" s="68">
        <f t="shared" si="683"/>
        <v>-0.42025549177122346</v>
      </c>
      <c r="AZ2236" s="68">
        <f t="shared" si="684"/>
        <v>-2.1490342001099441</v>
      </c>
      <c r="BA2236" s="68">
        <f t="shared" si="685"/>
        <v>-0.97386933396329955</v>
      </c>
      <c r="BB2236" s="68">
        <f t="shared" si="686"/>
        <v>-0.82320432111562813</v>
      </c>
    </row>
    <row r="2237" spans="1:54" x14ac:dyDescent="0.3">
      <c r="A2237" s="64">
        <v>28899</v>
      </c>
      <c r="B2237" s="57">
        <v>4.4059999999999997</v>
      </c>
      <c r="C2237" s="57">
        <v>0.41</v>
      </c>
      <c r="D2237" s="57">
        <v>4.8680000000000003</v>
      </c>
      <c r="E2237" s="57">
        <f t="shared" si="671"/>
        <v>4.4059999999999997</v>
      </c>
      <c r="F2237" s="57">
        <f t="shared" si="672"/>
        <v>0.46200000000000063</v>
      </c>
      <c r="G2237" s="57">
        <f t="shared" si="673"/>
        <v>0</v>
      </c>
      <c r="H2237" s="57">
        <f>IF(Q2236&gt;SetUp!$B$56,SetUp!$B$56,Q2236)</f>
        <v>0.41331534193791014</v>
      </c>
      <c r="I2237" s="57">
        <f t="shared" si="687"/>
        <v>0.95916322368687768</v>
      </c>
      <c r="J2237" s="57">
        <f>MIN(F2237,H2237,(1-EXP(-SetUp!$B$52*H2237/SetUp!$B$56))*F2237)</f>
        <v>2.8893191318518637E-2</v>
      </c>
      <c r="K2237" s="57">
        <f t="shared" si="674"/>
        <v>0.3844221506193915</v>
      </c>
      <c r="L2237" s="57">
        <f>IF(I2237&lt;=0,0,MIN(SetUp!$B$50*I2237^SetUp!$B$55,I2237))</f>
        <v>1.9091954125212911E-2</v>
      </c>
      <c r="M2237" s="57">
        <f t="shared" si="675"/>
        <v>0.94007126956166476</v>
      </c>
      <c r="N2237" s="57">
        <f>IF(SetUp!$B$62=0,X2237,(B2237-E2237)*(1-(H2237/SetUp!$B$66/SetUp!$B$56)))</f>
        <v>0</v>
      </c>
      <c r="O2237" s="57">
        <f>K2237*SetUp!$B$65</f>
        <v>0</v>
      </c>
      <c r="P2237" s="57">
        <f>MIN(SetUp!$B$54*L2237^SetUp!$B$51,L2237)</f>
        <v>1.0481398762800772E-2</v>
      </c>
      <c r="Q2237" s="57">
        <f t="shared" si="676"/>
        <v>0.3844221506193915</v>
      </c>
      <c r="R2237" s="57">
        <f>IF((H2237+N2237-O2237)&gt;SetUp!$B$56,T2236+H2237+N2237-O2237-SetUp!$B$56,T2236)</f>
        <v>0</v>
      </c>
      <c r="S2237" s="57">
        <f>R2237*SetUp!$B$65</f>
        <v>0</v>
      </c>
      <c r="T2237" s="57">
        <f>IF((R2237-S2237)&lt;SetUp!$B$53,R2237-S2237,SetUp!$B$53)</f>
        <v>0</v>
      </c>
      <c r="U2237" s="57">
        <f t="shared" si="677"/>
        <v>0.94007126956166476</v>
      </c>
      <c r="V2237" s="57">
        <f>(L2237-P2237)/1000*SetUp!$B$13*1000000/SetUp!$B$48</f>
        <v>0.48974843845643251</v>
      </c>
      <c r="W2237" s="57">
        <f t="shared" si="688"/>
        <v>1.0061396160665481E-16</v>
      </c>
      <c r="X2237" s="57">
        <f>MAX((SetUp!$B$56*(1-($H2237/SetUp!$B$56)^2)*TANH(($B2237-$D2237)/SetUp!$B$56))/(1+$H2237/SetUp!$B$56*TANH(($B2237-$D2237)/SetUp!$B$56)),0)</f>
        <v>0</v>
      </c>
      <c r="AP2237" s="64">
        <v>30059</v>
      </c>
      <c r="AQ2237" s="55">
        <v>4</v>
      </c>
      <c r="AR2237" s="55">
        <v>109</v>
      </c>
      <c r="AS2237" s="66">
        <f t="shared" si="678"/>
        <v>5.44</v>
      </c>
      <c r="AT2237" s="66">
        <f t="shared" si="679"/>
        <v>0.44458854862869784</v>
      </c>
      <c r="AU2237" s="55" t="str">
        <f>IF(OR($AP2237&lt;SetUp!$B$97,$AP2237&gt;SetUp!$B$98),"Não","Sim")</f>
        <v>Não</v>
      </c>
      <c r="AV2237" s="68">
        <f t="shared" si="680"/>
        <v>2.3323807579381204</v>
      </c>
      <c r="AW2237" s="68">
        <f t="shared" si="681"/>
        <v>0.66677473604561377</v>
      </c>
      <c r="AX2237" s="68">
        <f t="shared" si="682"/>
        <v>0.73559889969817993</v>
      </c>
      <c r="AY2237" s="68">
        <f t="shared" si="683"/>
        <v>-0.3520417277175838</v>
      </c>
      <c r="AZ2237" s="68">
        <f t="shared" si="684"/>
        <v>-4.9954114513713028</v>
      </c>
      <c r="BA2237" s="68">
        <f t="shared" si="685"/>
        <v>-1.6656060218925066</v>
      </c>
      <c r="BB2237" s="68">
        <f t="shared" si="686"/>
        <v>-1.0876406274157637</v>
      </c>
    </row>
    <row r="2238" spans="1:54" x14ac:dyDescent="0.3">
      <c r="A2238" s="64">
        <v>28900</v>
      </c>
      <c r="B2238" s="57">
        <v>5.22</v>
      </c>
      <c r="C2238" s="57">
        <v>0.45300000000000001</v>
      </c>
      <c r="D2238" s="57">
        <v>4.8680000000000003</v>
      </c>
      <c r="E2238" s="57">
        <f t="shared" si="671"/>
        <v>4.8680000000000003</v>
      </c>
      <c r="F2238" s="57">
        <f t="shared" si="672"/>
        <v>0</v>
      </c>
      <c r="G2238" s="57">
        <f t="shared" si="673"/>
        <v>2.7876771452661764E-5</v>
      </c>
      <c r="H2238" s="57">
        <f>IF(Q2237&gt;SetUp!$B$56,SetUp!$B$56,Q2237)</f>
        <v>0.3844221506193915</v>
      </c>
      <c r="I2238" s="57">
        <f t="shared" si="687"/>
        <v>0.94009914633311742</v>
      </c>
      <c r="J2238" s="57">
        <f>MIN(F2238,H2238,(1-EXP(-SetUp!$B$52*H2238/SetUp!$B$56))*F2238)</f>
        <v>0</v>
      </c>
      <c r="K2238" s="57">
        <f t="shared" si="674"/>
        <v>0.3844221506193915</v>
      </c>
      <c r="L2238" s="57">
        <f>IF(I2238&lt;=0,0,MIN(SetUp!$B$50*I2238^SetUp!$B$55,I2238))</f>
        <v>1.8463709063461415E-2</v>
      </c>
      <c r="M2238" s="57">
        <f t="shared" si="675"/>
        <v>0.92163543726965602</v>
      </c>
      <c r="N2238" s="57">
        <f>IF(SetUp!$B$62=0,X2238,(B2238-E2238)*(1-(H2238/SetUp!$B$66/SetUp!$B$56)))</f>
        <v>0.35197212322854676</v>
      </c>
      <c r="O2238" s="57">
        <f>K2238*SetUp!$B$65</f>
        <v>0</v>
      </c>
      <c r="P2238" s="57">
        <f>MIN(SetUp!$B$54*L2238^SetUp!$B$51,L2238)</f>
        <v>1.0142266492378649E-2</v>
      </c>
      <c r="Q2238" s="57">
        <f t="shared" si="676"/>
        <v>0.73639427384793832</v>
      </c>
      <c r="R2238" s="57">
        <f>IF((H2238+N2238-O2238)&gt;SetUp!$B$56,T2237+H2238+N2238-O2238-SetUp!$B$56,T2237)</f>
        <v>0</v>
      </c>
      <c r="S2238" s="57">
        <f>R2238*SetUp!$B$65</f>
        <v>0</v>
      </c>
      <c r="T2238" s="57">
        <f>IF((R2238-S2238)&lt;SetUp!$B$53,R2238-S2238,SetUp!$B$53)</f>
        <v>0</v>
      </c>
      <c r="U2238" s="57">
        <f t="shared" si="677"/>
        <v>0.92163543726965602</v>
      </c>
      <c r="V2238" s="57">
        <f>(L2238-P2238)/1000*SetUp!$B$13*1000000/SetUp!$B$48</f>
        <v>0.47330437275662446</v>
      </c>
      <c r="W2238" s="57">
        <f t="shared" si="688"/>
        <v>4.6143644460983069E-16</v>
      </c>
      <c r="X2238" s="57">
        <f>MAX((SetUp!$B$56*(1-($H2238/SetUp!$B$56)^2)*TANH(($B2238-$D2238)/SetUp!$B$56))/(1+$H2238/SetUp!$B$56*TANH(($B2238-$D2238)/SetUp!$B$56)),0)</f>
        <v>0.35197212322854676</v>
      </c>
      <c r="AP2238" s="64">
        <v>30060</v>
      </c>
      <c r="AQ2238" s="55">
        <v>4</v>
      </c>
      <c r="AR2238" s="55">
        <v>110</v>
      </c>
      <c r="AS2238" s="66">
        <f t="shared" si="678"/>
        <v>3.6230000000000002</v>
      </c>
      <c r="AT2238" s="66">
        <f t="shared" si="679"/>
        <v>0.77372958196925079</v>
      </c>
      <c r="AU2238" s="55" t="str">
        <f>IF(OR($AP2238&lt;SetUp!$B$97,$AP2238&gt;SetUp!$B$98),"Não","Sim")</f>
        <v>Não</v>
      </c>
      <c r="AV2238" s="68">
        <f t="shared" si="680"/>
        <v>1.9034179782696181</v>
      </c>
      <c r="AW2238" s="68">
        <f t="shared" si="681"/>
        <v>0.87961899818572065</v>
      </c>
      <c r="AX2238" s="68">
        <f t="shared" si="682"/>
        <v>0.55906833403453682</v>
      </c>
      <c r="AY2238" s="68">
        <f t="shared" si="683"/>
        <v>-0.11141079846305219</v>
      </c>
      <c r="AZ2238" s="68">
        <f t="shared" si="684"/>
        <v>-2.8492704180307493</v>
      </c>
      <c r="BA2238" s="68">
        <f t="shared" si="685"/>
        <v>-1.0237989800838974</v>
      </c>
      <c r="BB2238" s="68">
        <f t="shared" si="686"/>
        <v>-0.67047913249758895</v>
      </c>
    </row>
    <row r="2239" spans="1:54" x14ac:dyDescent="0.3">
      <c r="A2239" s="64">
        <v>28901</v>
      </c>
      <c r="B2239" s="57">
        <v>3.379</v>
      </c>
      <c r="C2239" s="57">
        <v>0.29899999999999999</v>
      </c>
      <c r="D2239" s="57">
        <v>4.8680000000000003</v>
      </c>
      <c r="E2239" s="57">
        <f t="shared" si="671"/>
        <v>3.379</v>
      </c>
      <c r="F2239" s="57">
        <f t="shared" si="672"/>
        <v>1.4890000000000003</v>
      </c>
      <c r="G2239" s="57">
        <f t="shared" si="673"/>
        <v>0</v>
      </c>
      <c r="H2239" s="57">
        <f>IF(Q2238&gt;SetUp!$B$56,SetUp!$B$56,Q2238)</f>
        <v>0.73639427384793832</v>
      </c>
      <c r="I2239" s="57">
        <f t="shared" si="687"/>
        <v>0.92163543726965602</v>
      </c>
      <c r="J2239" s="57">
        <f>MIN(F2239,H2239,(1-EXP(-SetUp!$B$52*H2239/SetUp!$B$56))*F2239)</f>
        <v>0.16183757446564134</v>
      </c>
      <c r="K2239" s="57">
        <f t="shared" si="674"/>
        <v>0.57455669938229703</v>
      </c>
      <c r="L2239" s="57">
        <f>IF(I2239&lt;=0,0,MIN(SetUp!$B$50*I2239^SetUp!$B$55,I2239))</f>
        <v>1.7863290449988724E-2</v>
      </c>
      <c r="M2239" s="57">
        <f t="shared" si="675"/>
        <v>0.90377214681966733</v>
      </c>
      <c r="N2239" s="57">
        <f>IF(SetUp!$B$62=0,X2239,(B2239-E2239)*(1-(H2239/SetUp!$B$66/SetUp!$B$56)))</f>
        <v>0</v>
      </c>
      <c r="O2239" s="57">
        <f>K2239*SetUp!$B$65</f>
        <v>0</v>
      </c>
      <c r="P2239" s="57">
        <f>MIN(SetUp!$B$54*L2239^SetUp!$B$51,L2239)</f>
        <v>9.8179717368170674E-3</v>
      </c>
      <c r="Q2239" s="57">
        <f t="shared" si="676"/>
        <v>0.57455669938229703</v>
      </c>
      <c r="R2239" s="57">
        <f>IF((H2239+N2239-O2239)&gt;SetUp!$B$56,T2238+H2239+N2239-O2239-SetUp!$B$56,T2238)</f>
        <v>0</v>
      </c>
      <c r="S2239" s="57">
        <f>R2239*SetUp!$B$65</f>
        <v>0</v>
      </c>
      <c r="T2239" s="57">
        <f>IF((R2239-S2239)&lt;SetUp!$B$53,R2239-S2239,SetUp!$B$53)</f>
        <v>0</v>
      </c>
      <c r="U2239" s="57">
        <f t="shared" si="677"/>
        <v>0.90377214681966733</v>
      </c>
      <c r="V2239" s="57">
        <f>(L2239-P2239)/1000*SetUp!$B$13*1000000/SetUp!$B$48</f>
        <v>0.45759908749443789</v>
      </c>
      <c r="W2239" s="57">
        <f t="shared" si="688"/>
        <v>3.1225022567582528E-16</v>
      </c>
      <c r="X2239" s="57">
        <f>MAX((SetUp!$B$56*(1-($H2239/SetUp!$B$56)^2)*TANH(($B2239-$D2239)/SetUp!$B$56))/(1+$H2239/SetUp!$B$56*TANH(($B2239-$D2239)/SetUp!$B$56)),0)</f>
        <v>0</v>
      </c>
      <c r="AP2239" s="64">
        <v>30061</v>
      </c>
      <c r="AQ2239" s="55">
        <v>4</v>
      </c>
      <c r="AR2239" s="55">
        <v>111</v>
      </c>
      <c r="AS2239" s="66">
        <f t="shared" si="678"/>
        <v>2.5289999999999999</v>
      </c>
      <c r="AT2239" s="66">
        <f t="shared" si="679"/>
        <v>1.0594571563476165</v>
      </c>
      <c r="AU2239" s="55" t="str">
        <f>IF(OR($AP2239&lt;SetUp!$B$97,$AP2239&gt;SetUp!$B$98),"Não","Sim")</f>
        <v>Não</v>
      </c>
      <c r="AV2239" s="68">
        <f t="shared" si="680"/>
        <v>1.5902829936838285</v>
      </c>
      <c r="AW2239" s="68">
        <f t="shared" si="681"/>
        <v>1.0292993521554439</v>
      </c>
      <c r="AX2239" s="68">
        <f t="shared" si="682"/>
        <v>0.40294882934440474</v>
      </c>
      <c r="AY2239" s="68">
        <f t="shared" si="683"/>
        <v>2.5083398858959296E-2</v>
      </c>
      <c r="AZ2239" s="68">
        <f t="shared" si="684"/>
        <v>-1.4695428436523834</v>
      </c>
      <c r="BA2239" s="68">
        <f t="shared" si="685"/>
        <v>-0.56098364152838465</v>
      </c>
      <c r="BB2239" s="68">
        <f t="shared" si="686"/>
        <v>-0.37786543048544546</v>
      </c>
    </row>
    <row r="2240" spans="1:54" x14ac:dyDescent="0.3">
      <c r="A2240" s="64">
        <v>28902</v>
      </c>
      <c r="B2240" s="57">
        <v>0.19400000000000001</v>
      </c>
      <c r="C2240" s="57">
        <v>0.371</v>
      </c>
      <c r="D2240" s="57">
        <v>4.8680000000000003</v>
      </c>
      <c r="E2240" s="57">
        <f t="shared" si="671"/>
        <v>0.19400000000000001</v>
      </c>
      <c r="F2240" s="57">
        <f t="shared" si="672"/>
        <v>4.6740000000000004</v>
      </c>
      <c r="G2240" s="57">
        <f t="shared" si="673"/>
        <v>0</v>
      </c>
      <c r="H2240" s="57">
        <f>IF(Q2239&gt;SetUp!$B$56,SetUp!$B$56,Q2239)</f>
        <v>0.57455669938229703</v>
      </c>
      <c r="I2240" s="57">
        <f t="shared" si="687"/>
        <v>0.90377214681966733</v>
      </c>
      <c r="J2240" s="57">
        <f>MIN(F2240,H2240,(1-EXP(-SetUp!$B$52*H2240/SetUp!$B$56))*F2240)</f>
        <v>0.4013221926641008</v>
      </c>
      <c r="K2240" s="57">
        <f t="shared" si="674"/>
        <v>0.17323450671819624</v>
      </c>
      <c r="L2240" s="57">
        <f>IF(I2240&lt;=0,0,MIN(SetUp!$B$50*I2240^SetUp!$B$55,I2240))</f>
        <v>1.7289977933548493E-2</v>
      </c>
      <c r="M2240" s="57">
        <f t="shared" si="675"/>
        <v>0.88648216888611886</v>
      </c>
      <c r="N2240" s="57">
        <f>IF(SetUp!$B$62=0,X2240,(B2240-E2240)*(1-(H2240/SetUp!$B$66/SetUp!$B$56)))</f>
        <v>0</v>
      </c>
      <c r="O2240" s="57">
        <f>K2240*SetUp!$B$65</f>
        <v>0</v>
      </c>
      <c r="P2240" s="57">
        <f>MIN(SetUp!$B$54*L2240^SetUp!$B$51,L2240)</f>
        <v>9.5081443191174023E-3</v>
      </c>
      <c r="Q2240" s="57">
        <f t="shared" si="676"/>
        <v>0.17323450671819624</v>
      </c>
      <c r="R2240" s="57">
        <f>IF((H2240+N2240-O2240)&gt;SetUp!$B$56,T2239+H2240+N2240-O2240-SetUp!$B$56,T2239)</f>
        <v>0</v>
      </c>
      <c r="S2240" s="57">
        <f>R2240*SetUp!$B$65</f>
        <v>0</v>
      </c>
      <c r="T2240" s="57">
        <f>IF((R2240-S2240)&lt;SetUp!$B$53,R2240-S2240,SetUp!$B$53)</f>
        <v>0</v>
      </c>
      <c r="U2240" s="57">
        <f t="shared" si="677"/>
        <v>0.88648216888611886</v>
      </c>
      <c r="V2240" s="57">
        <f>(L2240-P2240)/1000*SetUp!$B$13*1000000/SetUp!$B$48</f>
        <v>0.44261266557001261</v>
      </c>
      <c r="W2240" s="57">
        <f t="shared" si="688"/>
        <v>0</v>
      </c>
      <c r="X2240" s="57">
        <f>MAX((SetUp!$B$56*(1-($H2240/SetUp!$B$56)^2)*TANH(($B2240-$D2240)/SetUp!$B$56))/(1+$H2240/SetUp!$B$56*TANH(($B2240-$D2240)/SetUp!$B$56)),0)</f>
        <v>0</v>
      </c>
      <c r="AP2240" s="64">
        <v>30062</v>
      </c>
      <c r="AQ2240" s="55">
        <v>4</v>
      </c>
      <c r="AR2240" s="55">
        <v>112</v>
      </c>
      <c r="AS2240" s="66">
        <f t="shared" si="678"/>
        <v>1.48</v>
      </c>
      <c r="AT2240" s="66">
        <f t="shared" si="679"/>
        <v>1.0113966139503709</v>
      </c>
      <c r="AU2240" s="55" t="str">
        <f>IF(OR($AP2240&lt;SetUp!$B$97,$AP2240&gt;SetUp!$B$98),"Não","Sim")</f>
        <v>Não</v>
      </c>
      <c r="AV2240" s="68">
        <f t="shared" si="680"/>
        <v>1.2165525060596438</v>
      </c>
      <c r="AW2240" s="68">
        <f t="shared" si="681"/>
        <v>1.0056821634842545</v>
      </c>
      <c r="AX2240" s="68">
        <f t="shared" si="682"/>
        <v>0.17026171539495738</v>
      </c>
      <c r="AY2240" s="68">
        <f t="shared" si="683"/>
        <v>4.9214953266513125E-3</v>
      </c>
      <c r="AZ2240" s="68">
        <f t="shared" si="684"/>
        <v>-0.46860338604962903</v>
      </c>
      <c r="BA2240" s="68">
        <f t="shared" si="685"/>
        <v>-0.21087034257538928</v>
      </c>
      <c r="BB2240" s="68">
        <f t="shared" si="686"/>
        <v>-0.16534022006830607</v>
      </c>
    </row>
    <row r="2241" spans="1:54" x14ac:dyDescent="0.3">
      <c r="A2241" s="64">
        <v>28903</v>
      </c>
      <c r="B2241" s="57">
        <v>0.14399999999999999</v>
      </c>
      <c r="C2241" s="57">
        <v>0.29899999999999999</v>
      </c>
      <c r="D2241" s="57">
        <v>4.8680000000000003</v>
      </c>
      <c r="E2241" s="57">
        <f t="shared" si="671"/>
        <v>0.14399999999999999</v>
      </c>
      <c r="F2241" s="57">
        <f t="shared" si="672"/>
        <v>4.7240000000000002</v>
      </c>
      <c r="G2241" s="57">
        <f t="shared" si="673"/>
        <v>0</v>
      </c>
      <c r="H2241" s="57">
        <f>IF(Q2240&gt;SetUp!$B$56,SetUp!$B$56,Q2240)</f>
        <v>0.17323450671819624</v>
      </c>
      <c r="I2241" s="57">
        <f t="shared" si="687"/>
        <v>0.88648216888611886</v>
      </c>
      <c r="J2241" s="57">
        <f>MIN(F2241,H2241,(1-EXP(-SetUp!$B$52*H2241/SetUp!$B$56))*F2241)</f>
        <v>0.12615366112369511</v>
      </c>
      <c r="K2241" s="57">
        <f t="shared" si="674"/>
        <v>4.7080845594501125E-2</v>
      </c>
      <c r="L2241" s="57">
        <f>IF(I2241&lt;=0,0,MIN(SetUp!$B$50*I2241^SetUp!$B$55,I2241))</f>
        <v>1.6742212829260365E-2</v>
      </c>
      <c r="M2241" s="57">
        <f t="shared" si="675"/>
        <v>0.8697399560568585</v>
      </c>
      <c r="N2241" s="57">
        <f>IF(SetUp!$B$62=0,X2241,(B2241-E2241)*(1-(H2241/SetUp!$B$66/SetUp!$B$56)))</f>
        <v>0</v>
      </c>
      <c r="O2241" s="57">
        <f>K2241*SetUp!$B$65</f>
        <v>0</v>
      </c>
      <c r="P2241" s="57">
        <f>MIN(SetUp!$B$54*L2241^SetUp!$B$51,L2241)</f>
        <v>9.2119598829303109E-3</v>
      </c>
      <c r="Q2241" s="57">
        <f t="shared" si="676"/>
        <v>4.7080845594501125E-2</v>
      </c>
      <c r="R2241" s="57">
        <f>IF((H2241+N2241-O2241)&gt;SetUp!$B$56,T2240+H2241+N2241-O2241-SetUp!$B$56,T2240)</f>
        <v>0</v>
      </c>
      <c r="S2241" s="57">
        <f>R2241*SetUp!$B$65</f>
        <v>0</v>
      </c>
      <c r="T2241" s="57">
        <f>IF((R2241-S2241)&lt;SetUp!$B$53,R2241-S2241,SetUp!$B$53)</f>
        <v>0</v>
      </c>
      <c r="U2241" s="57">
        <f t="shared" si="677"/>
        <v>0.8697399560568585</v>
      </c>
      <c r="V2241" s="57">
        <f>(L2241-P2241)/1000*SetUp!$B$13*1000000/SetUp!$B$48</f>
        <v>0.42830334007793514</v>
      </c>
      <c r="W2241" s="57">
        <f t="shared" si="688"/>
        <v>-1.0755285551056204E-16</v>
      </c>
      <c r="X2241" s="57">
        <f>MAX((SetUp!$B$56*(1-($H2241/SetUp!$B$56)^2)*TANH(($B2241-$D2241)/SetUp!$B$56))/(1+$H2241/SetUp!$B$56*TANH(($B2241-$D2241)/SetUp!$B$56)),0)</f>
        <v>0</v>
      </c>
      <c r="AP2241" s="64">
        <v>30063</v>
      </c>
      <c r="AQ2241" s="55">
        <v>4</v>
      </c>
      <c r="AR2241" s="55">
        <v>113</v>
      </c>
      <c r="AS2241" s="66">
        <f t="shared" si="678"/>
        <v>1.1259999999999999</v>
      </c>
      <c r="AT2241" s="66">
        <f t="shared" si="679"/>
        <v>0.96633462855443109</v>
      </c>
      <c r="AU2241" s="55" t="str">
        <f>IF(OR($AP2241&lt;SetUp!$B$97,$AP2241&gt;SetUp!$B$98),"Não","Sim")</f>
        <v>Não</v>
      </c>
      <c r="AV2241" s="68">
        <f t="shared" si="680"/>
        <v>1.0611314715905846</v>
      </c>
      <c r="AW2241" s="68">
        <f t="shared" si="681"/>
        <v>0.98302320855330327</v>
      </c>
      <c r="AX2241" s="68">
        <f t="shared" si="682"/>
        <v>5.1538390515327381E-2</v>
      </c>
      <c r="AY2241" s="68">
        <f t="shared" si="683"/>
        <v>-1.4872457260147621E-2</v>
      </c>
      <c r="AZ2241" s="68">
        <f t="shared" si="684"/>
        <v>-0.1596653714455688</v>
      </c>
      <c r="BA2241" s="68">
        <f t="shared" si="685"/>
        <v>-7.8108263037281356E-2</v>
      </c>
      <c r="BB2241" s="68">
        <f t="shared" si="686"/>
        <v>-6.6410847775474999E-2</v>
      </c>
    </row>
    <row r="2242" spans="1:54" x14ac:dyDescent="0.3">
      <c r="A2242" s="64">
        <v>28904</v>
      </c>
      <c r="B2242" s="57">
        <v>0.94199999999999995</v>
      </c>
      <c r="C2242" s="57">
        <v>0.29899999999999999</v>
      </c>
      <c r="D2242" s="57">
        <v>4.8680000000000003</v>
      </c>
      <c r="E2242" s="57">
        <f t="shared" si="671"/>
        <v>0.94199999999999995</v>
      </c>
      <c r="F2242" s="57">
        <f t="shared" si="672"/>
        <v>3.9260000000000002</v>
      </c>
      <c r="G2242" s="57">
        <f t="shared" si="673"/>
        <v>0</v>
      </c>
      <c r="H2242" s="57">
        <f>IF(Q2241&gt;SetUp!$B$56,SetUp!$B$56,Q2241)</f>
        <v>4.7080845594501125E-2</v>
      </c>
      <c r="I2242" s="57">
        <f t="shared" si="687"/>
        <v>0.8697399560568585</v>
      </c>
      <c r="J2242" s="57">
        <f>MIN(F2242,H2242,(1-EXP(-SetUp!$B$52*H2242/SetUp!$B$56))*F2242)</f>
        <v>2.8775185820843621E-2</v>
      </c>
      <c r="K2242" s="57">
        <f t="shared" si="674"/>
        <v>1.8305659773657505E-2</v>
      </c>
      <c r="L2242" s="57">
        <f>IF(I2242&lt;=0,0,MIN(SetUp!$B$50*I2242^SetUp!$B$55,I2242))</f>
        <v>1.6218544917488989E-2</v>
      </c>
      <c r="M2242" s="57">
        <f t="shared" si="675"/>
        <v>0.85352141113936952</v>
      </c>
      <c r="N2242" s="57">
        <f>IF(SetUp!$B$62=0,X2242,(B2242-E2242)*(1-(H2242/SetUp!$B$66/SetUp!$B$56)))</f>
        <v>0</v>
      </c>
      <c r="O2242" s="57">
        <f>K2242*SetUp!$B$65</f>
        <v>0</v>
      </c>
      <c r="P2242" s="57">
        <f>MIN(SetUp!$B$54*L2242^SetUp!$B$51,L2242)</f>
        <v>8.9286510153104882E-3</v>
      </c>
      <c r="Q2242" s="57">
        <f t="shared" si="676"/>
        <v>1.8305659773657505E-2</v>
      </c>
      <c r="R2242" s="57">
        <f>IF((H2242+N2242-O2242)&gt;SetUp!$B$56,T2241+H2242+N2242-O2242-SetUp!$B$56,T2241)</f>
        <v>0</v>
      </c>
      <c r="S2242" s="57">
        <f>R2242*SetUp!$B$65</f>
        <v>0</v>
      </c>
      <c r="T2242" s="57">
        <f>IF((R2242-S2242)&lt;SetUp!$B$53,R2242-S2242,SetUp!$B$53)</f>
        <v>0</v>
      </c>
      <c r="U2242" s="57">
        <f t="shared" si="677"/>
        <v>0.85352141113936952</v>
      </c>
      <c r="V2242" s="57">
        <f>(L2242-P2242)/1000*SetUp!$B$13*1000000/SetUp!$B$48</f>
        <v>0.41463227455573082</v>
      </c>
      <c r="W2242" s="57">
        <f t="shared" si="688"/>
        <v>3.8163916471489756E-17</v>
      </c>
      <c r="X2242" s="57">
        <f>MAX((SetUp!$B$56*(1-($H2242/SetUp!$B$56)^2)*TANH(($B2242-$D2242)/SetUp!$B$56))/(1+$H2242/SetUp!$B$56*TANH(($B2242-$D2242)/SetUp!$B$56)),0)</f>
        <v>0</v>
      </c>
      <c r="AP2242" s="64">
        <v>30064</v>
      </c>
      <c r="AQ2242" s="55">
        <v>4</v>
      </c>
      <c r="AR2242" s="55">
        <v>114</v>
      </c>
      <c r="AS2242" s="66">
        <f t="shared" si="678"/>
        <v>0.70899999999999996</v>
      </c>
      <c r="AT2242" s="66">
        <f t="shared" si="679"/>
        <v>5.5033361329880783</v>
      </c>
      <c r="AU2242" s="55" t="str">
        <f>IF(OR($AP2242&lt;SetUp!$B$97,$AP2242&gt;SetUp!$B$98),"Não","Sim")</f>
        <v>Não</v>
      </c>
      <c r="AV2242" s="68">
        <f t="shared" si="680"/>
        <v>0.84202137740083538</v>
      </c>
      <c r="AW2242" s="68">
        <f t="shared" si="681"/>
        <v>2.3459190380292494</v>
      </c>
      <c r="AX2242" s="68">
        <f t="shared" si="682"/>
        <v>-0.14935376481693349</v>
      </c>
      <c r="AY2242" s="68">
        <f t="shared" si="683"/>
        <v>0.74062603947728589</v>
      </c>
      <c r="AZ2242" s="68">
        <f t="shared" si="684"/>
        <v>4.7943361329880787</v>
      </c>
      <c r="BA2242" s="68">
        <f t="shared" si="685"/>
        <v>1.503897660628414</v>
      </c>
      <c r="BB2242" s="68">
        <f t="shared" si="686"/>
        <v>0.88997980429421941</v>
      </c>
    </row>
    <row r="2243" spans="1:54" x14ac:dyDescent="0.3">
      <c r="A2243" s="64">
        <v>28905</v>
      </c>
      <c r="B2243" s="57">
        <v>0.53200000000000003</v>
      </c>
      <c r="C2243" s="57">
        <v>0.23799999999999999</v>
      </c>
      <c r="D2243" s="57">
        <v>4.8680000000000003</v>
      </c>
      <c r="E2243" s="57">
        <f t="shared" ref="E2243:E2306" si="689">IF(B2243&gt;=D2243,D2243,B2243)</f>
        <v>0.53200000000000003</v>
      </c>
      <c r="F2243" s="57">
        <f t="shared" ref="F2243:F2306" si="690">D2243-E2243</f>
        <v>4.3360000000000003</v>
      </c>
      <c r="G2243" s="57">
        <f t="shared" ref="G2243:G2306" si="691">MAX(B2243-D2243-N2243,0)</f>
        <v>0</v>
      </c>
      <c r="H2243" s="57">
        <f>IF(Q2242&gt;SetUp!$B$56,SetUp!$B$56,Q2242)</f>
        <v>1.8305659773657505E-2</v>
      </c>
      <c r="I2243" s="57">
        <f t="shared" si="687"/>
        <v>0.85352141113936952</v>
      </c>
      <c r="J2243" s="57">
        <f>MIN(F2243,H2243,(1-EXP(-SetUp!$B$52*H2243/SetUp!$B$56))*F2243)</f>
        <v>1.2384364805976569E-2</v>
      </c>
      <c r="K2243" s="57">
        <f t="shared" ref="K2243:K2306" si="692">MAX(H2243-J2243,0)</f>
        <v>5.9212949676809359E-3</v>
      </c>
      <c r="L2243" s="57">
        <f>IF(I2243&lt;=0,0,MIN(SetUp!$B$50*I2243^SetUp!$B$55,I2243))</f>
        <v>1.5717623614789084E-2</v>
      </c>
      <c r="M2243" s="57">
        <f t="shared" ref="M2243:M2306" si="693">MAX(I2243-L2243,0)</f>
        <v>0.8378037875245804</v>
      </c>
      <c r="N2243" s="57">
        <f>IF(SetUp!$B$62=0,X2243,(B2243-E2243)*(1-(H2243/SetUp!$B$66/SetUp!$B$56)))</f>
        <v>0</v>
      </c>
      <c r="O2243" s="57">
        <f>K2243*SetUp!$B$65</f>
        <v>0</v>
      </c>
      <c r="P2243" s="57">
        <f>MIN(SetUp!$B$54*L2243^SetUp!$B$51,L2243)</f>
        <v>8.6575026400272752E-3</v>
      </c>
      <c r="Q2243" s="57">
        <f t="shared" ref="Q2243:Q2306" si="694">IF((K2243+N2243-O2243)&lt;0,0,K2243+N2243-O2243)</f>
        <v>5.9212949676809359E-3</v>
      </c>
      <c r="R2243" s="57">
        <f>IF((H2243+N2243-O2243)&gt;SetUp!$B$56,T2242+H2243+N2243-O2243-SetUp!$B$56,T2242)</f>
        <v>0</v>
      </c>
      <c r="S2243" s="57">
        <f>R2243*SetUp!$B$65</f>
        <v>0</v>
      </c>
      <c r="T2243" s="57">
        <f>IF((R2243-S2243)&lt;SetUp!$B$53,R2243-S2243,SetUp!$B$53)</f>
        <v>0</v>
      </c>
      <c r="U2243" s="57">
        <f t="shared" ref="U2243:U2306" si="695">M2243+R2243-T2243</f>
        <v>0.8378037875245804</v>
      </c>
      <c r="V2243" s="57">
        <f>(L2243-P2243)/1000*SetUp!$B$13*1000000/SetUp!$B$48</f>
        <v>0.40156332282549489</v>
      </c>
      <c r="W2243" s="57">
        <f t="shared" si="688"/>
        <v>-6.9388939039072284E-17</v>
      </c>
      <c r="X2243" s="57">
        <f>MAX((SetUp!$B$56*(1-($H2243/SetUp!$B$56)^2)*TANH(($B2243-$D2243)/SetUp!$B$56))/(1+$H2243/SetUp!$B$56*TANH(($B2243-$D2243)/SetUp!$B$56)),0)</f>
        <v>0</v>
      </c>
      <c r="AP2243" s="64">
        <v>30065</v>
      </c>
      <c r="AQ2243" s="55">
        <v>4</v>
      </c>
      <c r="AR2243" s="55">
        <v>115</v>
      </c>
      <c r="AS2243" s="66">
        <f t="shared" ref="AS2243:AS2306" si="696">VLOOKUP($AP2243,$A:$C,3,FALSE)</f>
        <v>33.369999999999997</v>
      </c>
      <c r="AT2243" s="66">
        <f t="shared" ref="AT2243:AT2306" si="697">VLOOKUP($AP2243,$A:$V,22,FALSE)</f>
        <v>50.039958981108683</v>
      </c>
      <c r="AU2243" s="55" t="str">
        <f>IF(OR($AP2243&lt;SetUp!$B$97,$AP2243&gt;SetUp!$B$98),"Não","Sim")</f>
        <v>Não</v>
      </c>
      <c r="AV2243" s="68">
        <f t="shared" ref="AV2243:AV2306" si="698">IFERROR(SQRT(AS2243),0)</f>
        <v>5.7766772456144713</v>
      </c>
      <c r="AW2243" s="68">
        <f t="shared" ref="AW2243:AW2306" si="699">IFERROR(SQRT(AT2243),0)</f>
        <v>7.0738927742162367</v>
      </c>
      <c r="AX2243" s="68">
        <f t="shared" ref="AX2243:AX2306" si="700">IFERROR(LOG(AS2243),0)</f>
        <v>1.5233562066547928</v>
      </c>
      <c r="AY2243" s="68">
        <f t="shared" ref="AY2243:AY2306" si="701">IFERROR(LOG(AT2243),0)</f>
        <v>1.6993169450204739</v>
      </c>
      <c r="AZ2243" s="68">
        <f t="shared" ref="AZ2243:AZ2306" si="702">AT2243-AS2243</f>
        <v>16.669958981108685</v>
      </c>
      <c r="BA2243" s="68">
        <f t="shared" ref="BA2243:BA2306" si="703">AW2243-AV2243</f>
        <v>1.2972155286017655</v>
      </c>
      <c r="BB2243" s="68">
        <f t="shared" ref="BB2243:BB2306" si="704">AY2243-AX2243</f>
        <v>0.17596073836568116</v>
      </c>
    </row>
    <row r="2244" spans="1:54" x14ac:dyDescent="0.3">
      <c r="A2244" s="64">
        <v>28906</v>
      </c>
      <c r="B2244" s="57">
        <v>0.59599999999999997</v>
      </c>
      <c r="C2244" s="57">
        <v>0.21</v>
      </c>
      <c r="D2244" s="57">
        <v>4.8680000000000003</v>
      </c>
      <c r="E2244" s="57">
        <f t="shared" si="689"/>
        <v>0.59599999999999997</v>
      </c>
      <c r="F2244" s="57">
        <f t="shared" si="690"/>
        <v>4.2720000000000002</v>
      </c>
      <c r="G2244" s="57">
        <f t="shared" si="691"/>
        <v>0</v>
      </c>
      <c r="H2244" s="57">
        <f>IF(Q2243&gt;SetUp!$B$56,SetUp!$B$56,Q2243)</f>
        <v>5.9212949676809359E-3</v>
      </c>
      <c r="I2244" s="57">
        <f t="shared" ref="I2244:I2307" si="705">U2243+G2244+O2244</f>
        <v>0.8378037875245804</v>
      </c>
      <c r="J2244" s="57">
        <f>MIN(F2244,H2244,(1-EXP(-SetUp!$B$52*H2244/SetUp!$B$56))*F2244)</f>
        <v>3.95063654003199E-3</v>
      </c>
      <c r="K2244" s="57">
        <f t="shared" si="692"/>
        <v>1.9706584276489459E-3</v>
      </c>
      <c r="L2244" s="57">
        <f>IF(I2244&lt;=0,0,MIN(SetUp!$B$50*I2244^SetUp!$B$55,I2244))</f>
        <v>1.5238189965451751E-2</v>
      </c>
      <c r="M2244" s="57">
        <f t="shared" si="693"/>
        <v>0.82256559755912861</v>
      </c>
      <c r="N2244" s="57">
        <f>IF(SetUp!$B$62=0,X2244,(B2244-E2244)*(1-(H2244/SetUp!$B$66/SetUp!$B$56)))</f>
        <v>0</v>
      </c>
      <c r="O2244" s="57">
        <f>K2244*SetUp!$B$65</f>
        <v>0</v>
      </c>
      <c r="P2244" s="57">
        <f>MIN(SetUp!$B$54*L2244^SetUp!$B$51,L2244)</f>
        <v>8.3978478367810021E-3</v>
      </c>
      <c r="Q2244" s="57">
        <f t="shared" si="694"/>
        <v>1.9706584276489459E-3</v>
      </c>
      <c r="R2244" s="57">
        <f>IF((H2244+N2244-O2244)&gt;SetUp!$B$56,T2243+H2244+N2244-O2244-SetUp!$B$56,T2243)</f>
        <v>0</v>
      </c>
      <c r="S2244" s="57">
        <f>R2244*SetUp!$B$65</f>
        <v>0</v>
      </c>
      <c r="T2244" s="57">
        <f>IF((R2244-S2244)&lt;SetUp!$B$53,R2244-S2244,SetUp!$B$53)</f>
        <v>0</v>
      </c>
      <c r="U2244" s="57">
        <f t="shared" si="695"/>
        <v>0.82256559755912861</v>
      </c>
      <c r="V2244" s="57">
        <f>(L2244-P2244)/1000*SetUp!$B$13*1000000/SetUp!$B$48</f>
        <v>0.38906281128488968</v>
      </c>
      <c r="W2244" s="57">
        <f t="shared" ref="W2244:W2307" si="706">Q2244+U2244+T2244-H2244-U2243-T2243-B2244+E2244+J2244+L2244</f>
        <v>3.8163916471489756E-17</v>
      </c>
      <c r="X2244" s="57">
        <f>MAX((SetUp!$B$56*(1-($H2244/SetUp!$B$56)^2)*TANH(($B2244-$D2244)/SetUp!$B$56))/(1+$H2244/SetUp!$B$56*TANH(($B2244-$D2244)/SetUp!$B$56)),0)</f>
        <v>0</v>
      </c>
      <c r="AP2244" s="64">
        <v>30066</v>
      </c>
      <c r="AQ2244" s="55">
        <v>4</v>
      </c>
      <c r="AR2244" s="55">
        <v>116</v>
      </c>
      <c r="AS2244" s="66">
        <f t="shared" si="696"/>
        <v>17.045999999999999</v>
      </c>
      <c r="AT2244" s="66">
        <f t="shared" si="697"/>
        <v>50.798483703284184</v>
      </c>
      <c r="AU2244" s="55" t="str">
        <f>IF(OR($AP2244&lt;SetUp!$B$97,$AP2244&gt;SetUp!$B$98),"Não","Sim")</f>
        <v>Não</v>
      </c>
      <c r="AV2244" s="68">
        <f t="shared" si="698"/>
        <v>4.1286801765213053</v>
      </c>
      <c r="AW2244" s="68">
        <f t="shared" si="699"/>
        <v>7.1273055009087543</v>
      </c>
      <c r="AX2244" s="68">
        <f t="shared" si="700"/>
        <v>1.2316224841065795</v>
      </c>
      <c r="AY2244" s="68">
        <f t="shared" si="701"/>
        <v>1.7058507491121739</v>
      </c>
      <c r="AZ2244" s="68">
        <f t="shared" si="702"/>
        <v>33.752483703284184</v>
      </c>
      <c r="BA2244" s="68">
        <f t="shared" si="703"/>
        <v>2.998625324387449</v>
      </c>
      <c r="BB2244" s="68">
        <f t="shared" si="704"/>
        <v>0.47422826500559445</v>
      </c>
    </row>
    <row r="2245" spans="1:54" x14ac:dyDescent="0.3">
      <c r="A2245" s="64">
        <v>28907</v>
      </c>
      <c r="B2245" s="57">
        <v>2.97</v>
      </c>
      <c r="C2245" s="57">
        <v>0.23799999999999999</v>
      </c>
      <c r="D2245" s="57">
        <v>4.8680000000000003</v>
      </c>
      <c r="E2245" s="57">
        <f t="shared" si="689"/>
        <v>2.97</v>
      </c>
      <c r="F2245" s="57">
        <f t="shared" si="690"/>
        <v>1.8980000000000001</v>
      </c>
      <c r="G2245" s="57">
        <f t="shared" si="691"/>
        <v>0</v>
      </c>
      <c r="H2245" s="57">
        <f>IF(Q2244&gt;SetUp!$B$56,SetUp!$B$56,Q2244)</f>
        <v>1.9706584276489459E-3</v>
      </c>
      <c r="I2245" s="57">
        <f t="shared" si="705"/>
        <v>0.82256559755912861</v>
      </c>
      <c r="J2245" s="57">
        <f>MIN(F2245,H2245,(1-EXP(-SetUp!$B$52*H2245/SetUp!$B$56))*F2245)</f>
        <v>5.8433342270901431E-4</v>
      </c>
      <c r="K2245" s="57">
        <f t="shared" si="692"/>
        <v>1.3863250049399316E-3</v>
      </c>
      <c r="L2245" s="57">
        <f>IF(I2245&lt;=0,0,MIN(SetUp!$B$50*I2245^SetUp!$B$55,I2245))</f>
        <v>1.4779069368126509E-2</v>
      </c>
      <c r="M2245" s="57">
        <f t="shared" si="693"/>
        <v>0.80778652819100205</v>
      </c>
      <c r="N2245" s="57">
        <f>IF(SetUp!$B$62=0,X2245,(B2245-E2245)*(1-(H2245/SetUp!$B$66/SetUp!$B$56)))</f>
        <v>0</v>
      </c>
      <c r="O2245" s="57">
        <f>K2245*SetUp!$B$65</f>
        <v>0</v>
      </c>
      <c r="P2245" s="57">
        <f>MIN(SetUp!$B$54*L2245^SetUp!$B$51,L2245)</f>
        <v>8.1490640421397163E-3</v>
      </c>
      <c r="Q2245" s="57">
        <f t="shared" si="694"/>
        <v>1.3863250049399316E-3</v>
      </c>
      <c r="R2245" s="57">
        <f>IF((H2245+N2245-O2245)&gt;SetUp!$B$56,T2244+H2245+N2245-O2245-SetUp!$B$56,T2244)</f>
        <v>0</v>
      </c>
      <c r="S2245" s="57">
        <f>R2245*SetUp!$B$65</f>
        <v>0</v>
      </c>
      <c r="T2245" s="57">
        <f>IF((R2245-S2245)&lt;SetUp!$B$53,R2245-S2245,SetUp!$B$53)</f>
        <v>0</v>
      </c>
      <c r="U2245" s="57">
        <f t="shared" si="695"/>
        <v>0.80778652819100205</v>
      </c>
      <c r="V2245" s="57">
        <f>(L2245-P2245)/1000*SetUp!$B$13*1000000/SetUp!$B$48</f>
        <v>0.37709934129617473</v>
      </c>
      <c r="W2245" s="57">
        <f t="shared" si="706"/>
        <v>-6.591949208711867E-17</v>
      </c>
      <c r="X2245" s="57">
        <f>MAX((SetUp!$B$56*(1-($H2245/SetUp!$B$56)^2)*TANH(($B2245-$D2245)/SetUp!$B$56))/(1+$H2245/SetUp!$B$56*TANH(($B2245-$D2245)/SetUp!$B$56)),0)</f>
        <v>0</v>
      </c>
      <c r="AP2245" s="64">
        <v>30067</v>
      </c>
      <c r="AQ2245" s="55">
        <v>4</v>
      </c>
      <c r="AR2245" s="55">
        <v>117</v>
      </c>
      <c r="AS2245" s="66">
        <f t="shared" si="696"/>
        <v>39.679000000000002</v>
      </c>
      <c r="AT2245" s="66">
        <f t="shared" si="697"/>
        <v>66.210777023240851</v>
      </c>
      <c r="AU2245" s="55" t="str">
        <f>IF(OR($AP2245&lt;SetUp!$B$97,$AP2245&gt;SetUp!$B$98),"Não","Sim")</f>
        <v>Não</v>
      </c>
      <c r="AV2245" s="68">
        <f t="shared" si="698"/>
        <v>6.2991269236299727</v>
      </c>
      <c r="AW2245" s="68">
        <f t="shared" si="699"/>
        <v>8.1370004930097455</v>
      </c>
      <c r="AX2245" s="68">
        <f t="shared" si="700"/>
        <v>1.598560718422805</v>
      </c>
      <c r="AY2245" s="68">
        <f t="shared" si="701"/>
        <v>1.8209286846178478</v>
      </c>
      <c r="AZ2245" s="68">
        <f t="shared" si="702"/>
        <v>26.531777023240849</v>
      </c>
      <c r="BA2245" s="68">
        <f t="shared" si="703"/>
        <v>1.8378735693797728</v>
      </c>
      <c r="BB2245" s="68">
        <f t="shared" si="704"/>
        <v>0.22236796619504284</v>
      </c>
    </row>
    <row r="2246" spans="1:54" x14ac:dyDescent="0.3">
      <c r="A2246" s="64">
        <v>28908</v>
      </c>
      <c r="B2246" s="57">
        <v>3.6339999999999999</v>
      </c>
      <c r="C2246" s="57">
        <v>0.371</v>
      </c>
      <c r="D2246" s="57">
        <v>4.8680000000000003</v>
      </c>
      <c r="E2246" s="57">
        <f t="shared" si="689"/>
        <v>3.6339999999999999</v>
      </c>
      <c r="F2246" s="57">
        <f t="shared" si="690"/>
        <v>1.2340000000000004</v>
      </c>
      <c r="G2246" s="57">
        <f t="shared" si="691"/>
        <v>0</v>
      </c>
      <c r="H2246" s="57">
        <f>IF(Q2245&gt;SetUp!$B$56,SetUp!$B$56,Q2245)</f>
        <v>1.3863250049399316E-3</v>
      </c>
      <c r="I2246" s="57">
        <f t="shared" si="705"/>
        <v>0.80778652819100205</v>
      </c>
      <c r="J2246" s="57">
        <f>MIN(F2246,H2246,(1-EXP(-SetUp!$B$52*H2246/SetUp!$B$56))*F2246)</f>
        <v>2.6727184165446246E-4</v>
      </c>
      <c r="K2246" s="57">
        <f t="shared" si="692"/>
        <v>1.1190531632854692E-3</v>
      </c>
      <c r="L2246" s="57">
        <f>IF(I2246&lt;=0,0,MIN(SetUp!$B$50*I2246^SetUp!$B$55,I2246))</f>
        <v>1.4339164961849879E-2</v>
      </c>
      <c r="M2246" s="57">
        <f t="shared" si="693"/>
        <v>0.79344736322915221</v>
      </c>
      <c r="N2246" s="57">
        <f>IF(SetUp!$B$62=0,X2246,(B2246-E2246)*(1-(H2246/SetUp!$B$66/SetUp!$B$56)))</f>
        <v>0</v>
      </c>
      <c r="O2246" s="57">
        <f>K2246*SetUp!$B$65</f>
        <v>0</v>
      </c>
      <c r="P2246" s="57">
        <f>MIN(SetUp!$B$54*L2246^SetUp!$B$51,L2246)</f>
        <v>7.9105695930827037E-3</v>
      </c>
      <c r="Q2246" s="57">
        <f t="shared" si="694"/>
        <v>1.1190531632854692E-3</v>
      </c>
      <c r="R2246" s="57">
        <f>IF((H2246+N2246-O2246)&gt;SetUp!$B$56,T2245+H2246+N2246-O2246-SetUp!$B$56,T2245)</f>
        <v>0</v>
      </c>
      <c r="S2246" s="57">
        <f>R2246*SetUp!$B$65</f>
        <v>0</v>
      </c>
      <c r="T2246" s="57">
        <f>IF((R2246-S2246)&lt;SetUp!$B$53,R2246-S2246,SetUp!$B$53)</f>
        <v>0</v>
      </c>
      <c r="U2246" s="57">
        <f t="shared" si="695"/>
        <v>0.79344736322915221</v>
      </c>
      <c r="V2246" s="57">
        <f>(L2246-P2246)/1000*SetUp!$B$13*1000000/SetUp!$B$48</f>
        <v>0.36564360959407327</v>
      </c>
      <c r="W2246" s="57">
        <f t="shared" si="706"/>
        <v>-2.5500435096859064E-16</v>
      </c>
      <c r="X2246" s="57">
        <f>MAX((SetUp!$B$56*(1-($H2246/SetUp!$B$56)^2)*TANH(($B2246-$D2246)/SetUp!$B$56))/(1+$H2246/SetUp!$B$56*TANH(($B2246-$D2246)/SetUp!$B$56)),0)</f>
        <v>0</v>
      </c>
      <c r="AP2246" s="64">
        <v>30068</v>
      </c>
      <c r="AQ2246" s="55">
        <v>4</v>
      </c>
      <c r="AR2246" s="55">
        <v>118</v>
      </c>
      <c r="AS2246" s="66">
        <f t="shared" si="696"/>
        <v>112.06399999999999</v>
      </c>
      <c r="AT2246" s="66">
        <f t="shared" si="697"/>
        <v>51.612480573021706</v>
      </c>
      <c r="AU2246" s="55" t="str">
        <f>IF(OR($AP2246&lt;SetUp!$B$97,$AP2246&gt;SetUp!$B$98),"Não","Sim")</f>
        <v>Não</v>
      </c>
      <c r="AV2246" s="68">
        <f t="shared" si="698"/>
        <v>10.586028528206411</v>
      </c>
      <c r="AW2246" s="68">
        <f t="shared" si="699"/>
        <v>7.1841826656218668</v>
      </c>
      <c r="AX2246" s="68">
        <f t="shared" si="700"/>
        <v>2.0494661200673332</v>
      </c>
      <c r="AY2246" s="68">
        <f t="shared" si="701"/>
        <v>1.7127547324140047</v>
      </c>
      <c r="AZ2246" s="68">
        <f t="shared" si="702"/>
        <v>-60.451519426978287</v>
      </c>
      <c r="BA2246" s="68">
        <f t="shared" si="703"/>
        <v>-3.401845862584544</v>
      </c>
      <c r="BB2246" s="68">
        <f t="shared" si="704"/>
        <v>-0.33671138765332853</v>
      </c>
    </row>
    <row r="2247" spans="1:54" x14ac:dyDescent="0.3">
      <c r="A2247" s="64">
        <v>28909</v>
      </c>
      <c r="B2247" s="57">
        <v>2.681</v>
      </c>
      <c r="C2247" s="57">
        <v>0.54600000000000004</v>
      </c>
      <c r="D2247" s="57">
        <v>4.8680000000000003</v>
      </c>
      <c r="E2247" s="57">
        <f t="shared" si="689"/>
        <v>2.681</v>
      </c>
      <c r="F2247" s="57">
        <f t="shared" si="690"/>
        <v>2.1870000000000003</v>
      </c>
      <c r="G2247" s="57">
        <f t="shared" si="691"/>
        <v>0</v>
      </c>
      <c r="H2247" s="57">
        <f>IF(Q2246&gt;SetUp!$B$56,SetUp!$B$56,Q2246)</f>
        <v>1.1190531632854692E-3</v>
      </c>
      <c r="I2247" s="57">
        <f t="shared" si="705"/>
        <v>0.79344736322915221</v>
      </c>
      <c r="J2247" s="57">
        <f>MIN(F2247,H2247,(1-EXP(-SetUp!$B$52*H2247/SetUp!$B$56))*F2247)</f>
        <v>3.8236801824995798E-4</v>
      </c>
      <c r="K2247" s="57">
        <f t="shared" si="692"/>
        <v>7.3668514503551121E-4</v>
      </c>
      <c r="L2247" s="57">
        <f>IF(I2247&lt;=0,0,MIN(SetUp!$B$50*I2247^SetUp!$B$55,I2247))</f>
        <v>1.3917451604425689E-2</v>
      </c>
      <c r="M2247" s="57">
        <f t="shared" si="693"/>
        <v>0.77952991162472651</v>
      </c>
      <c r="N2247" s="57">
        <f>IF(SetUp!$B$62=0,X2247,(B2247-E2247)*(1-(H2247/SetUp!$B$66/SetUp!$B$56)))</f>
        <v>0</v>
      </c>
      <c r="O2247" s="57">
        <f>K2247*SetUp!$B$65</f>
        <v>0</v>
      </c>
      <c r="P2247" s="57">
        <f>MIN(SetUp!$B$54*L2247^SetUp!$B$51,L2247)</f>
        <v>7.6818205784713817E-3</v>
      </c>
      <c r="Q2247" s="57">
        <f t="shared" si="694"/>
        <v>7.3668514503551121E-4</v>
      </c>
      <c r="R2247" s="57">
        <f>IF((H2247+N2247-O2247)&gt;SetUp!$B$56,T2246+H2247+N2247-O2247-SetUp!$B$56,T2246)</f>
        <v>0</v>
      </c>
      <c r="S2247" s="57">
        <f>R2247*SetUp!$B$65</f>
        <v>0</v>
      </c>
      <c r="T2247" s="57">
        <f>IF((R2247-S2247)&lt;SetUp!$B$53,R2247-S2247,SetUp!$B$53)</f>
        <v>0</v>
      </c>
      <c r="U2247" s="57">
        <f t="shared" si="695"/>
        <v>0.77952991162472651</v>
      </c>
      <c r="V2247" s="57">
        <f>(L2247-P2247)/1000*SetUp!$B$13*1000000/SetUp!$B$48</f>
        <v>0.35466824487103649</v>
      </c>
      <c r="W2247" s="57">
        <f t="shared" si="706"/>
        <v>-1.4398204850607499E-16</v>
      </c>
      <c r="X2247" s="57">
        <f>MAX((SetUp!$B$56*(1-($H2247/SetUp!$B$56)^2)*TANH(($B2247-$D2247)/SetUp!$B$56))/(1+$H2247/SetUp!$B$56*TANH(($B2247-$D2247)/SetUp!$B$56)),0)</f>
        <v>0</v>
      </c>
      <c r="AP2247" s="64">
        <v>30069</v>
      </c>
      <c r="AQ2247" s="55">
        <v>4</v>
      </c>
      <c r="AR2247" s="55">
        <v>119</v>
      </c>
      <c r="AS2247" s="66">
        <f t="shared" si="696"/>
        <v>93.61</v>
      </c>
      <c r="AT2247" s="66">
        <f t="shared" si="697"/>
        <v>41.243622955563396</v>
      </c>
      <c r="AU2247" s="55" t="str">
        <f>IF(OR($AP2247&lt;SetUp!$B$97,$AP2247&gt;SetUp!$B$98),"Não","Sim")</f>
        <v>Não</v>
      </c>
      <c r="AV2247" s="68">
        <f t="shared" si="698"/>
        <v>9.6752260955493963</v>
      </c>
      <c r="AW2247" s="68">
        <f t="shared" si="699"/>
        <v>6.4221198179077437</v>
      </c>
      <c r="AX2247" s="68">
        <f t="shared" si="700"/>
        <v>1.971322245242813</v>
      </c>
      <c r="AY2247" s="68">
        <f t="shared" si="701"/>
        <v>1.6153568079330141</v>
      </c>
      <c r="AZ2247" s="68">
        <f t="shared" si="702"/>
        <v>-52.366377044436604</v>
      </c>
      <c r="BA2247" s="68">
        <f t="shared" si="703"/>
        <v>-3.2531062776416526</v>
      </c>
      <c r="BB2247" s="68">
        <f t="shared" si="704"/>
        <v>-0.3559654373097989</v>
      </c>
    </row>
    <row r="2248" spans="1:54" x14ac:dyDescent="0.3">
      <c r="A2248" s="64">
        <v>28910</v>
      </c>
      <c r="B2248" s="57">
        <v>7.7389999999999999</v>
      </c>
      <c r="C2248" s="57">
        <v>0.371</v>
      </c>
      <c r="D2248" s="57">
        <v>4.8680000000000003</v>
      </c>
      <c r="E2248" s="57">
        <f t="shared" si="689"/>
        <v>4.8680000000000003</v>
      </c>
      <c r="F2248" s="57">
        <f t="shared" si="690"/>
        <v>0</v>
      </c>
      <c r="G2248" s="57">
        <f t="shared" si="691"/>
        <v>1.925763837002048E-3</v>
      </c>
      <c r="H2248" s="57">
        <f>IF(Q2247&gt;SetUp!$B$56,SetUp!$B$56,Q2247)</f>
        <v>7.3668514503551121E-4</v>
      </c>
      <c r="I2248" s="57">
        <f t="shared" si="705"/>
        <v>0.78145567546172856</v>
      </c>
      <c r="J2248" s="57">
        <f>MIN(F2248,H2248,(1-EXP(-SetUp!$B$52*H2248/SetUp!$B$56))*F2248)</f>
        <v>0</v>
      </c>
      <c r="K2248" s="57">
        <f t="shared" si="692"/>
        <v>7.3668514503551121E-4</v>
      </c>
      <c r="L2248" s="57">
        <f>IF(I2248&lt;=0,0,MIN(SetUp!$B$50*I2248^SetUp!$B$55,I2248))</f>
        <v>1.3568653970371247E-2</v>
      </c>
      <c r="M2248" s="57">
        <f t="shared" si="693"/>
        <v>0.76788702149135735</v>
      </c>
      <c r="N2248" s="57">
        <f>IF(SetUp!$B$62=0,X2248,(B2248-E2248)*(1-(H2248/SetUp!$B$66/SetUp!$B$56)))</f>
        <v>2.8690742361629975</v>
      </c>
      <c r="O2248" s="57">
        <f>K2248*SetUp!$B$65</f>
        <v>0</v>
      </c>
      <c r="P2248" s="57">
        <f>MIN(SetUp!$B$54*L2248^SetUp!$B$51,L2248)</f>
        <v>7.492534101082483E-3</v>
      </c>
      <c r="Q2248" s="57">
        <f t="shared" si="694"/>
        <v>2.8698109213080332</v>
      </c>
      <c r="R2248" s="57">
        <f>IF((H2248+N2248-O2248)&gt;SetUp!$B$56,T2247+H2248+N2248-O2248-SetUp!$B$56,T2247)</f>
        <v>0</v>
      </c>
      <c r="S2248" s="57">
        <f>R2248*SetUp!$B$65</f>
        <v>0</v>
      </c>
      <c r="T2248" s="57">
        <f>IF((R2248-S2248)&lt;SetUp!$B$53,R2248-S2248,SetUp!$B$53)</f>
        <v>0</v>
      </c>
      <c r="U2248" s="57">
        <f t="shared" si="695"/>
        <v>0.76788702149135735</v>
      </c>
      <c r="V2248" s="57">
        <f>(L2248-P2248)/1000*SetUp!$B$13*1000000/SetUp!$B$48</f>
        <v>0.34559561986541254</v>
      </c>
      <c r="W2248" s="57">
        <f t="shared" si="706"/>
        <v>6.9909356081865326E-16</v>
      </c>
      <c r="X2248" s="57">
        <f>MAX((SetUp!$B$56*(1-($H2248/SetUp!$B$56)^2)*TANH(($B2248-$D2248)/SetUp!$B$56))/(1+$H2248/SetUp!$B$56*TANH(($B2248-$D2248)/SetUp!$B$56)),0)</f>
        <v>2.8690742361629975</v>
      </c>
      <c r="AP2248" s="64">
        <v>30070</v>
      </c>
      <c r="AQ2248" s="55">
        <v>4</v>
      </c>
      <c r="AR2248" s="55">
        <v>120</v>
      </c>
      <c r="AS2248" s="66">
        <f t="shared" si="696"/>
        <v>17.045999999999999</v>
      </c>
      <c r="AT2248" s="66">
        <f t="shared" si="697"/>
        <v>33.626533693612465</v>
      </c>
      <c r="AU2248" s="55" t="str">
        <f>IF(OR($AP2248&lt;SetUp!$B$97,$AP2248&gt;SetUp!$B$98),"Não","Sim")</f>
        <v>Não</v>
      </c>
      <c r="AV2248" s="68">
        <f t="shared" si="698"/>
        <v>4.1286801765213053</v>
      </c>
      <c r="AW2248" s="68">
        <f t="shared" si="699"/>
        <v>5.7988389953172925</v>
      </c>
      <c r="AX2248" s="68">
        <f t="shared" si="700"/>
        <v>1.2316224841065795</v>
      </c>
      <c r="AY2248" s="68">
        <f t="shared" si="701"/>
        <v>1.526682101470922</v>
      </c>
      <c r="AZ2248" s="68">
        <f t="shared" si="702"/>
        <v>16.580533693612466</v>
      </c>
      <c r="BA2248" s="68">
        <f t="shared" si="703"/>
        <v>1.6701588187959873</v>
      </c>
      <c r="BB2248" s="68">
        <f t="shared" si="704"/>
        <v>0.2950596173643425</v>
      </c>
    </row>
    <row r="2249" spans="1:54" x14ac:dyDescent="0.3">
      <c r="A2249" s="64">
        <v>28911</v>
      </c>
      <c r="B2249" s="57">
        <v>7.4770000000000003</v>
      </c>
      <c r="C2249" s="57">
        <v>0.45300000000000001</v>
      </c>
      <c r="D2249" s="57">
        <v>4.8680000000000003</v>
      </c>
      <c r="E2249" s="57">
        <f t="shared" si="689"/>
        <v>4.8680000000000003</v>
      </c>
      <c r="F2249" s="57">
        <f t="shared" si="690"/>
        <v>0</v>
      </c>
      <c r="G2249" s="57">
        <f t="shared" si="691"/>
        <v>1.1432915959918688E-2</v>
      </c>
      <c r="H2249" s="57">
        <f>IF(Q2248&gt;SetUp!$B$56,SetUp!$B$56,Q2248)</f>
        <v>2.8698109213080332</v>
      </c>
      <c r="I2249" s="57">
        <f t="shared" si="705"/>
        <v>0.77931993745127603</v>
      </c>
      <c r="J2249" s="57">
        <f>MIN(F2249,H2249,(1-EXP(-SetUp!$B$52*H2249/SetUp!$B$56))*F2249)</f>
        <v>0</v>
      </c>
      <c r="K2249" s="57">
        <f t="shared" si="692"/>
        <v>2.8698109213080332</v>
      </c>
      <c r="L2249" s="57">
        <f>IF(I2249&lt;=0,0,MIN(SetUp!$B$50*I2249^SetUp!$B$55,I2249))</f>
        <v>1.3506904505609141E-2</v>
      </c>
      <c r="M2249" s="57">
        <f t="shared" si="693"/>
        <v>0.76581303294566694</v>
      </c>
      <c r="N2249" s="57">
        <f>IF(SetUp!$B$62=0,X2249,(B2249-E2249)*(1-(H2249/SetUp!$B$66/SetUp!$B$56)))</f>
        <v>2.5975670840400813</v>
      </c>
      <c r="O2249" s="57">
        <f>K2249*SetUp!$B$65</f>
        <v>0</v>
      </c>
      <c r="P2249" s="57">
        <f>MIN(SetUp!$B$54*L2249^SetUp!$B$51,L2249)</f>
        <v>7.4590151632988452E-3</v>
      </c>
      <c r="Q2249" s="57">
        <f t="shared" si="694"/>
        <v>5.4673780053481149</v>
      </c>
      <c r="R2249" s="57">
        <f>IF((H2249+N2249-O2249)&gt;SetUp!$B$56,T2248+H2249+N2249-O2249-SetUp!$B$56,T2248)</f>
        <v>0</v>
      </c>
      <c r="S2249" s="57">
        <f>R2249*SetUp!$B$65</f>
        <v>0</v>
      </c>
      <c r="T2249" s="57">
        <f>IF((R2249-S2249)&lt;SetUp!$B$53,R2249-S2249,SetUp!$B$53)</f>
        <v>0</v>
      </c>
      <c r="U2249" s="57">
        <f t="shared" si="695"/>
        <v>0.76581303294566694</v>
      </c>
      <c r="V2249" s="57">
        <f>(L2249-P2249)/1000*SetUp!$B$13*1000000/SetUp!$B$48</f>
        <v>0.34398993290068303</v>
      </c>
      <c r="W2249" s="57">
        <f t="shared" si="706"/>
        <v>4.891920202254596E-16</v>
      </c>
      <c r="X2249" s="57">
        <f>MAX((SetUp!$B$56*(1-($H2249/SetUp!$B$56)^2)*TANH(($B2249-$D2249)/SetUp!$B$56))/(1+$H2249/SetUp!$B$56*TANH(($B2249-$D2249)/SetUp!$B$56)),0)</f>
        <v>2.5975670840400813</v>
      </c>
      <c r="AP2249" s="64">
        <v>30071</v>
      </c>
      <c r="AQ2249" s="55">
        <v>4</v>
      </c>
      <c r="AR2249" s="55">
        <v>121</v>
      </c>
      <c r="AS2249" s="66">
        <f t="shared" si="696"/>
        <v>13.032</v>
      </c>
      <c r="AT2249" s="66">
        <f t="shared" si="697"/>
        <v>27.875886990593703</v>
      </c>
      <c r="AU2249" s="55" t="str">
        <f>IF(OR($AP2249&lt;SetUp!$B$97,$AP2249&gt;SetUp!$B$98),"Não","Sim")</f>
        <v>Não</v>
      </c>
      <c r="AV2249" s="68">
        <f t="shared" si="698"/>
        <v>3.6099861495579177</v>
      </c>
      <c r="AW2249" s="68">
        <f t="shared" si="699"/>
        <v>5.2797620202613018</v>
      </c>
      <c r="AX2249" s="68">
        <f t="shared" si="700"/>
        <v>1.1150110713004531</v>
      </c>
      <c r="AY2249" s="68">
        <f t="shared" si="701"/>
        <v>1.4452286952128681</v>
      </c>
      <c r="AZ2249" s="68">
        <f t="shared" si="702"/>
        <v>14.843886990593703</v>
      </c>
      <c r="BA2249" s="68">
        <f t="shared" si="703"/>
        <v>1.6697758707033841</v>
      </c>
      <c r="BB2249" s="68">
        <f t="shared" si="704"/>
        <v>0.33021762391241505</v>
      </c>
    </row>
    <row r="2250" spans="1:54" x14ac:dyDescent="0.3">
      <c r="A2250" s="64">
        <v>28912</v>
      </c>
      <c r="B2250" s="57">
        <v>9.0150000000000006</v>
      </c>
      <c r="C2250" s="57">
        <v>0.41</v>
      </c>
      <c r="D2250" s="57">
        <v>4.8680000000000003</v>
      </c>
      <c r="E2250" s="57">
        <f t="shared" si="689"/>
        <v>4.8680000000000003</v>
      </c>
      <c r="F2250" s="57">
        <f t="shared" si="690"/>
        <v>0</v>
      </c>
      <c r="G2250" s="57">
        <f t="shared" si="691"/>
        <v>5.8615752178763358E-2</v>
      </c>
      <c r="H2250" s="57">
        <f>IF(Q2249&gt;SetUp!$B$56,SetUp!$B$56,Q2249)</f>
        <v>5.4673780053481149</v>
      </c>
      <c r="I2250" s="57">
        <f t="shared" si="705"/>
        <v>0.8244287851244303</v>
      </c>
      <c r="J2250" s="57">
        <f>MIN(F2250,H2250,(1-EXP(-SetUp!$B$52*H2250/SetUp!$B$56))*F2250)</f>
        <v>0</v>
      </c>
      <c r="K2250" s="57">
        <f t="shared" si="692"/>
        <v>5.4673780053481149</v>
      </c>
      <c r="L2250" s="57">
        <f>IF(I2250&lt;=0,0,MIN(SetUp!$B$50*I2250^SetUp!$B$55,I2250))</f>
        <v>1.4834904760454076E-2</v>
      </c>
      <c r="M2250" s="57">
        <f t="shared" si="693"/>
        <v>0.80959388036397617</v>
      </c>
      <c r="N2250" s="57">
        <f>IF(SetUp!$B$62=0,X2250,(B2250-E2250)*(1-(H2250/SetUp!$B$66/SetUp!$B$56)))</f>
        <v>4.0883842478212369</v>
      </c>
      <c r="O2250" s="57">
        <f>K2250*SetUp!$B$65</f>
        <v>0</v>
      </c>
      <c r="P2250" s="57">
        <f>MIN(SetUp!$B$54*L2250^SetUp!$B$51,L2250)</f>
        <v>8.1793265230404207E-3</v>
      </c>
      <c r="Q2250" s="57">
        <f t="shared" si="694"/>
        <v>9.5557622531693518</v>
      </c>
      <c r="R2250" s="57">
        <f>IF((H2250+N2250-O2250)&gt;SetUp!$B$56,T2249+H2250+N2250-O2250-SetUp!$B$56,T2249)</f>
        <v>0</v>
      </c>
      <c r="S2250" s="57">
        <f>R2250*SetUp!$B$65</f>
        <v>0</v>
      </c>
      <c r="T2250" s="57">
        <f>IF((R2250-S2250)&lt;SetUp!$B$53,R2250-S2250,SetUp!$B$53)</f>
        <v>0</v>
      </c>
      <c r="U2250" s="57">
        <f t="shared" si="695"/>
        <v>0.80959388036397617</v>
      </c>
      <c r="V2250" s="57">
        <f>(L2250-P2250)/1000*SetUp!$B$13*1000000/SetUp!$B$48</f>
        <v>0.3785538692459936</v>
      </c>
      <c r="W2250" s="57">
        <f t="shared" si="706"/>
        <v>3.9378222904673521E-16</v>
      </c>
      <c r="X2250" s="57">
        <f>MAX((SetUp!$B$56*(1-($H2250/SetUp!$B$56)^2)*TANH(($B2250-$D2250)/SetUp!$B$56))/(1+$H2250/SetUp!$B$56*TANH(($B2250-$D2250)/SetUp!$B$56)),0)</f>
        <v>4.0883842478212369</v>
      </c>
      <c r="AP2250" s="64">
        <v>30072</v>
      </c>
      <c r="AQ2250" s="55">
        <v>5</v>
      </c>
      <c r="AR2250" s="55">
        <v>122</v>
      </c>
      <c r="AS2250" s="66">
        <f t="shared" si="696"/>
        <v>6.6719999999999997</v>
      </c>
      <c r="AT2250" s="66">
        <f t="shared" si="697"/>
        <v>23.434805851373369</v>
      </c>
      <c r="AU2250" s="55" t="str">
        <f>IF(OR($AP2250&lt;SetUp!$B$97,$AP2250&gt;SetUp!$B$98),"Não","Sim")</f>
        <v>Não</v>
      </c>
      <c r="AV2250" s="68">
        <f t="shared" si="698"/>
        <v>2.5830214865540704</v>
      </c>
      <c r="AW2250" s="68">
        <f t="shared" si="699"/>
        <v>4.8409509242888804</v>
      </c>
      <c r="AX2250" s="68">
        <f t="shared" si="700"/>
        <v>0.82425603762968225</v>
      </c>
      <c r="AY2250" s="68">
        <f t="shared" si="701"/>
        <v>1.3698613599033174</v>
      </c>
      <c r="AZ2250" s="68">
        <f t="shared" si="702"/>
        <v>16.762805851373368</v>
      </c>
      <c r="BA2250" s="68">
        <f t="shared" si="703"/>
        <v>2.25792943773481</v>
      </c>
      <c r="BB2250" s="68">
        <f t="shared" si="704"/>
        <v>0.54560532227363512</v>
      </c>
    </row>
    <row r="2251" spans="1:54" x14ac:dyDescent="0.3">
      <c r="A2251" s="64">
        <v>28913</v>
      </c>
      <c r="B2251" s="57">
        <v>13.734999999999999</v>
      </c>
      <c r="C2251" s="57">
        <v>0.33400000000000002</v>
      </c>
      <c r="D2251" s="57">
        <v>4.8680000000000003</v>
      </c>
      <c r="E2251" s="57">
        <f t="shared" si="689"/>
        <v>4.8680000000000003</v>
      </c>
      <c r="F2251" s="57">
        <f t="shared" si="690"/>
        <v>0</v>
      </c>
      <c r="G2251" s="57">
        <f t="shared" si="691"/>
        <v>0.42621985992038525</v>
      </c>
      <c r="H2251" s="57">
        <f>IF(Q2250&gt;SetUp!$B$56,SetUp!$B$56,Q2250)</f>
        <v>9.5557622531693518</v>
      </c>
      <c r="I2251" s="57">
        <f t="shared" si="705"/>
        <v>1.2358137402843614</v>
      </c>
      <c r="J2251" s="57">
        <f>MIN(F2251,H2251,(1-EXP(-SetUp!$B$52*H2251/SetUp!$B$56))*F2251)</f>
        <v>0</v>
      </c>
      <c r="K2251" s="57">
        <f t="shared" si="692"/>
        <v>9.5557622531693518</v>
      </c>
      <c r="L2251" s="57">
        <f>IF(I2251&lt;=0,0,MIN(SetUp!$B$50*I2251^SetUp!$B$55,I2251))</f>
        <v>2.9126248488675371E-2</v>
      </c>
      <c r="M2251" s="57">
        <f t="shared" si="693"/>
        <v>1.206687491795686</v>
      </c>
      <c r="N2251" s="57">
        <f>IF(SetUp!$B$62=0,X2251,(B2251-E2251)*(1-(H2251/SetUp!$B$66/SetUp!$B$56)))</f>
        <v>8.4407801400796139</v>
      </c>
      <c r="O2251" s="57">
        <f>K2251*SetUp!$B$65</f>
        <v>0</v>
      </c>
      <c r="P2251" s="57">
        <f>MIN(SetUp!$B$54*L2251^SetUp!$B$51,L2251)</f>
        <v>1.5875698585090851E-2</v>
      </c>
      <c r="Q2251" s="57">
        <f t="shared" si="694"/>
        <v>17.996542393248966</v>
      </c>
      <c r="R2251" s="57">
        <f>IF((H2251+N2251-O2251)&gt;SetUp!$B$56,T2250+H2251+N2251-O2251-SetUp!$B$56,T2250)</f>
        <v>0</v>
      </c>
      <c r="S2251" s="57">
        <f>R2251*SetUp!$B$65</f>
        <v>0</v>
      </c>
      <c r="T2251" s="57">
        <f>IF((R2251-S2251)&lt;SetUp!$B$53,R2251-S2251,SetUp!$B$53)</f>
        <v>0</v>
      </c>
      <c r="U2251" s="57">
        <f t="shared" si="695"/>
        <v>1.206687491795686</v>
      </c>
      <c r="V2251" s="57">
        <f>(L2251-P2251)/1000*SetUp!$B$13*1000000/SetUp!$B$48</f>
        <v>0.75366057714442436</v>
      </c>
      <c r="W2251" s="57">
        <f t="shared" si="706"/>
        <v>6.3837823915946501E-16</v>
      </c>
      <c r="X2251" s="57">
        <f>MAX((SetUp!$B$56*(1-($H2251/SetUp!$B$56)^2)*TANH(($B2251-$D2251)/SetUp!$B$56))/(1+$H2251/SetUp!$B$56*TANH(($B2251-$D2251)/SetUp!$B$56)),0)</f>
        <v>8.4407801400796139</v>
      </c>
      <c r="AP2251" s="64">
        <v>30073</v>
      </c>
      <c r="AQ2251" s="55">
        <v>5</v>
      </c>
      <c r="AR2251" s="55">
        <v>123</v>
      </c>
      <c r="AS2251" s="66">
        <f t="shared" si="696"/>
        <v>4.5720000000000001</v>
      </c>
      <c r="AT2251" s="66">
        <f t="shared" si="697"/>
        <v>26.939046603882559</v>
      </c>
      <c r="AU2251" s="55" t="str">
        <f>IF(OR($AP2251&lt;SetUp!$B$97,$AP2251&gt;SetUp!$B$98),"Não","Sim")</f>
        <v>Não</v>
      </c>
      <c r="AV2251" s="68">
        <f t="shared" si="698"/>
        <v>2.1382235617446552</v>
      </c>
      <c r="AW2251" s="68">
        <f t="shared" si="699"/>
        <v>5.1902838654434458</v>
      </c>
      <c r="AX2251" s="68">
        <f t="shared" si="700"/>
        <v>0.66010622172324418</v>
      </c>
      <c r="AY2251" s="68">
        <f t="shared" si="701"/>
        <v>1.4303822216022726</v>
      </c>
      <c r="AZ2251" s="68">
        <f t="shared" si="702"/>
        <v>22.36704660388256</v>
      </c>
      <c r="BA2251" s="68">
        <f t="shared" si="703"/>
        <v>3.0520603036987906</v>
      </c>
      <c r="BB2251" s="68">
        <f t="shared" si="704"/>
        <v>0.77027599987902839</v>
      </c>
    </row>
    <row r="2252" spans="1:54" x14ac:dyDescent="0.3">
      <c r="A2252" s="64">
        <v>28914</v>
      </c>
      <c r="B2252" s="57">
        <v>6.2E-2</v>
      </c>
      <c r="C2252" s="57">
        <v>1.5780000000000001</v>
      </c>
      <c r="D2252" s="57">
        <v>4.8680000000000003</v>
      </c>
      <c r="E2252" s="57">
        <f t="shared" si="689"/>
        <v>6.2E-2</v>
      </c>
      <c r="F2252" s="57">
        <f t="shared" si="690"/>
        <v>4.806</v>
      </c>
      <c r="G2252" s="57">
        <f t="shared" si="691"/>
        <v>0</v>
      </c>
      <c r="H2252" s="57">
        <f>IF(Q2251&gt;SetUp!$B$56,SetUp!$B$56,Q2251)</f>
        <v>17.996542393248966</v>
      </c>
      <c r="I2252" s="57">
        <f t="shared" si="705"/>
        <v>1.206687491795686</v>
      </c>
      <c r="J2252" s="57">
        <f>MIN(F2252,H2252,(1-EXP(-SetUp!$B$52*H2252/SetUp!$B$56))*F2252)</f>
        <v>4.5172212952307857</v>
      </c>
      <c r="K2252" s="57">
        <f t="shared" si="692"/>
        <v>13.479321098018179</v>
      </c>
      <c r="L2252" s="57">
        <f>IF(I2252&lt;=0,0,MIN(SetUp!$B$50*I2252^SetUp!$B$55,I2252))</f>
        <v>2.7991158236174252E-2</v>
      </c>
      <c r="M2252" s="57">
        <f t="shared" si="693"/>
        <v>1.1786963335595118</v>
      </c>
      <c r="N2252" s="57">
        <f>IF(SetUp!$B$62=0,X2252,(B2252-E2252)*(1-(H2252/SetUp!$B$66/SetUp!$B$56)))</f>
        <v>0</v>
      </c>
      <c r="O2252" s="57">
        <f>K2252*SetUp!$B$65</f>
        <v>0</v>
      </c>
      <c r="P2252" s="57">
        <f>MIN(SetUp!$B$54*L2252^SetUp!$B$51,L2252)</f>
        <v>1.5267321538822903E-2</v>
      </c>
      <c r="Q2252" s="57">
        <f t="shared" si="694"/>
        <v>13.479321098018179</v>
      </c>
      <c r="R2252" s="57">
        <f>IF((H2252+N2252-O2252)&gt;SetUp!$B$56,T2251+H2252+N2252-O2252-SetUp!$B$56,T2251)</f>
        <v>0</v>
      </c>
      <c r="S2252" s="57">
        <f>R2252*SetUp!$B$65</f>
        <v>0</v>
      </c>
      <c r="T2252" s="57">
        <f>IF((R2252-S2252)&lt;SetUp!$B$53,R2252-S2252,SetUp!$B$53)</f>
        <v>0</v>
      </c>
      <c r="U2252" s="57">
        <f t="shared" si="695"/>
        <v>1.1786963335595118</v>
      </c>
      <c r="V2252" s="57">
        <f>(L2252-P2252)/1000*SetUp!$B$13*1000000/SetUp!$B$48</f>
        <v>0.72370235036231223</v>
      </c>
      <c r="W2252" s="57">
        <f t="shared" si="706"/>
        <v>-1.1206313654810174E-15</v>
      </c>
      <c r="X2252" s="57">
        <f>MAX((SetUp!$B$56*(1-($H2252/SetUp!$B$56)^2)*TANH(($B2252-$D2252)/SetUp!$B$56))/(1+$H2252/SetUp!$B$56*TANH(($B2252-$D2252)/SetUp!$B$56)),0)</f>
        <v>0</v>
      </c>
      <c r="AP2252" s="64">
        <v>30074</v>
      </c>
      <c r="AQ2252" s="55">
        <v>5</v>
      </c>
      <c r="AR2252" s="55">
        <v>124</v>
      </c>
      <c r="AS2252" s="66">
        <f t="shared" si="696"/>
        <v>59.048000000000002</v>
      </c>
      <c r="AT2252" s="66">
        <f t="shared" si="697"/>
        <v>36.063873908706299</v>
      </c>
      <c r="AU2252" s="55" t="str">
        <f>IF(OR($AP2252&lt;SetUp!$B$97,$AP2252&gt;SetUp!$B$98),"Não","Sim")</f>
        <v>Não</v>
      </c>
      <c r="AV2252" s="68">
        <f t="shared" si="698"/>
        <v>7.6842696464921119</v>
      </c>
      <c r="AW2252" s="68">
        <f t="shared" si="699"/>
        <v>6.0053204667782962</v>
      </c>
      <c r="AX2252" s="68">
        <f t="shared" si="700"/>
        <v>1.7712051923191607</v>
      </c>
      <c r="AY2252" s="68">
        <f t="shared" si="701"/>
        <v>1.5570723759307641</v>
      </c>
      <c r="AZ2252" s="68">
        <f t="shared" si="702"/>
        <v>-22.984126091293703</v>
      </c>
      <c r="BA2252" s="68">
        <f t="shared" si="703"/>
        <v>-1.6789491797138156</v>
      </c>
      <c r="BB2252" s="68">
        <f t="shared" si="704"/>
        <v>-0.21413281638839665</v>
      </c>
    </row>
    <row r="2253" spans="1:54" x14ac:dyDescent="0.3">
      <c r="A2253" s="64">
        <v>28915</v>
      </c>
      <c r="B2253" s="57">
        <v>0.53200000000000003</v>
      </c>
      <c r="C2253" s="57">
        <v>1.1259999999999999</v>
      </c>
      <c r="D2253" s="57">
        <v>4.6269999999999998</v>
      </c>
      <c r="E2253" s="57">
        <f t="shared" si="689"/>
        <v>0.53200000000000003</v>
      </c>
      <c r="F2253" s="57">
        <f t="shared" si="690"/>
        <v>4.0949999999999998</v>
      </c>
      <c r="G2253" s="57">
        <f t="shared" si="691"/>
        <v>0</v>
      </c>
      <c r="H2253" s="57">
        <f>IF(Q2252&gt;SetUp!$B$56,SetUp!$B$56,Q2252)</f>
        <v>13.479321098018179</v>
      </c>
      <c r="I2253" s="57">
        <f t="shared" si="705"/>
        <v>1.1786963335595118</v>
      </c>
      <c r="J2253" s="57">
        <f>MIN(F2253,H2253,(1-EXP(-SetUp!$B$52*H2253/SetUp!$B$56))*F2253)</f>
        <v>3.596612406392889</v>
      </c>
      <c r="K2253" s="57">
        <f t="shared" si="692"/>
        <v>9.8827086916252895</v>
      </c>
      <c r="L2253" s="57">
        <f>IF(I2253&lt;=0,0,MIN(SetUp!$B$50*I2253^SetUp!$B$55,I2253))</f>
        <v>2.6917377096892233E-2</v>
      </c>
      <c r="M2253" s="57">
        <f t="shared" si="693"/>
        <v>1.1517789564626195</v>
      </c>
      <c r="N2253" s="57">
        <f>IF(SetUp!$B$62=0,X2253,(B2253-E2253)*(1-(H2253/SetUp!$B$66/SetUp!$B$56)))</f>
        <v>0</v>
      </c>
      <c r="O2253" s="57">
        <f>K2253*SetUp!$B$65</f>
        <v>0</v>
      </c>
      <c r="P2253" s="57">
        <f>MIN(SetUp!$B$54*L2253^SetUp!$B$51,L2253)</f>
        <v>1.4691418231974137E-2</v>
      </c>
      <c r="Q2253" s="57">
        <f t="shared" si="694"/>
        <v>9.8827086916252895</v>
      </c>
      <c r="R2253" s="57">
        <f>IF((H2253+N2253-O2253)&gt;SetUp!$B$56,T2252+H2253+N2253-O2253-SetUp!$B$56,T2252)</f>
        <v>0</v>
      </c>
      <c r="S2253" s="57">
        <f>R2253*SetUp!$B$65</f>
        <v>0</v>
      </c>
      <c r="T2253" s="57">
        <f>IF((R2253-S2253)&lt;SetUp!$B$53,R2253-S2253,SetUp!$B$53)</f>
        <v>0</v>
      </c>
      <c r="U2253" s="57">
        <f t="shared" si="695"/>
        <v>1.1517789564626195</v>
      </c>
      <c r="V2253" s="57">
        <f>(L2253-P2253)/1000*SetUp!$B$13*1000000/SetUp!$B$48</f>
        <v>0.69538421283071017</v>
      </c>
      <c r="W2253" s="57">
        <f t="shared" si="706"/>
        <v>-6.6960326172704754E-16</v>
      </c>
      <c r="X2253" s="57">
        <f>MAX((SetUp!$B$56*(1-($H2253/SetUp!$B$56)^2)*TANH(($B2253-$D2253)/SetUp!$B$56))/(1+$H2253/SetUp!$B$56*TANH(($B2253-$D2253)/SetUp!$B$56)),0)</f>
        <v>0</v>
      </c>
      <c r="AP2253" s="64">
        <v>30075</v>
      </c>
      <c r="AQ2253" s="55">
        <v>5</v>
      </c>
      <c r="AR2253" s="55">
        <v>125</v>
      </c>
      <c r="AS2253" s="66">
        <f t="shared" si="696"/>
        <v>146.976</v>
      </c>
      <c r="AT2253" s="66">
        <f t="shared" si="697"/>
        <v>29.731511844655657</v>
      </c>
      <c r="AU2253" s="55" t="str">
        <f>IF(OR($AP2253&lt;SetUp!$B$97,$AP2253&gt;SetUp!$B$98),"Não","Sim")</f>
        <v>Não</v>
      </c>
      <c r="AV2253" s="68">
        <f t="shared" si="698"/>
        <v>12.123365869262546</v>
      </c>
      <c r="AW2253" s="68">
        <f t="shared" si="699"/>
        <v>5.452660987504693</v>
      </c>
      <c r="AX2253" s="68">
        <f t="shared" si="700"/>
        <v>2.1672464237378293</v>
      </c>
      <c r="AY2253" s="68">
        <f t="shared" si="701"/>
        <v>1.4732169936010864</v>
      </c>
      <c r="AZ2253" s="68">
        <f t="shared" si="702"/>
        <v>-117.24448815534434</v>
      </c>
      <c r="BA2253" s="68">
        <f t="shared" si="703"/>
        <v>-6.6707048817578531</v>
      </c>
      <c r="BB2253" s="68">
        <f t="shared" si="704"/>
        <v>-0.6940294301367429</v>
      </c>
    </row>
    <row r="2254" spans="1:54" x14ac:dyDescent="0.3">
      <c r="A2254" s="64">
        <v>28916</v>
      </c>
      <c r="B2254" s="57">
        <v>1.7410000000000001</v>
      </c>
      <c r="C2254" s="57">
        <v>0.97299999999999998</v>
      </c>
      <c r="D2254" s="57">
        <v>4.6269999999999998</v>
      </c>
      <c r="E2254" s="57">
        <f t="shared" si="689"/>
        <v>1.7410000000000001</v>
      </c>
      <c r="F2254" s="57">
        <f t="shared" si="690"/>
        <v>2.8859999999999997</v>
      </c>
      <c r="G2254" s="57">
        <f t="shared" si="691"/>
        <v>0</v>
      </c>
      <c r="H2254" s="57">
        <f>IF(Q2253&gt;SetUp!$B$56,SetUp!$B$56,Q2253)</f>
        <v>9.8827086916252895</v>
      </c>
      <c r="I2254" s="57">
        <f t="shared" si="705"/>
        <v>1.1517789564626195</v>
      </c>
      <c r="J2254" s="57">
        <f>MIN(F2254,H2254,(1-EXP(-SetUp!$B$52*H2254/SetUp!$B$56))*F2254)</f>
        <v>2.269872756535797</v>
      </c>
      <c r="K2254" s="57">
        <f t="shared" si="692"/>
        <v>7.6128359350894925</v>
      </c>
      <c r="L2254" s="57">
        <f>IF(I2254&lt;=0,0,MIN(SetUp!$B$50*I2254^SetUp!$B$55,I2254))</f>
        <v>2.5900694948216091E-2</v>
      </c>
      <c r="M2254" s="57">
        <f t="shared" si="693"/>
        <v>1.1258782615144034</v>
      </c>
      <c r="N2254" s="57">
        <f>IF(SetUp!$B$62=0,X2254,(B2254-E2254)*(1-(H2254/SetUp!$B$66/SetUp!$B$56)))</f>
        <v>0</v>
      </c>
      <c r="O2254" s="57">
        <f>K2254*SetUp!$B$65</f>
        <v>0</v>
      </c>
      <c r="P2254" s="57">
        <f>MIN(SetUp!$B$54*L2254^SetUp!$B$51,L2254)</f>
        <v>1.414577878596685E-2</v>
      </c>
      <c r="Q2254" s="57">
        <f t="shared" si="694"/>
        <v>7.6128359350894925</v>
      </c>
      <c r="R2254" s="57">
        <f>IF((H2254+N2254-O2254)&gt;SetUp!$B$56,T2253+H2254+N2254-O2254-SetUp!$B$56,T2253)</f>
        <v>0</v>
      </c>
      <c r="S2254" s="57">
        <f>R2254*SetUp!$B$65</f>
        <v>0</v>
      </c>
      <c r="T2254" s="57">
        <f>IF((R2254-S2254)&lt;SetUp!$B$53,R2254-S2254,SetUp!$B$53)</f>
        <v>0</v>
      </c>
      <c r="U2254" s="57">
        <f t="shared" si="695"/>
        <v>1.1258782615144034</v>
      </c>
      <c r="V2254" s="57">
        <f>(L2254-P2254)/1000*SetUp!$B$13*1000000/SetUp!$B$48</f>
        <v>0.66859239530342085</v>
      </c>
      <c r="W2254" s="57">
        <f t="shared" si="706"/>
        <v>1.9428902930940239E-16</v>
      </c>
      <c r="X2254" s="57">
        <f>MAX((SetUp!$B$56*(1-($H2254/SetUp!$B$56)^2)*TANH(($B2254-$D2254)/SetUp!$B$56))/(1+$H2254/SetUp!$B$56*TANH(($B2254-$D2254)/SetUp!$B$56)),0)</f>
        <v>0</v>
      </c>
      <c r="AP2254" s="64">
        <v>30076</v>
      </c>
      <c r="AQ2254" s="55">
        <v>5</v>
      </c>
      <c r="AR2254" s="55">
        <v>126</v>
      </c>
      <c r="AS2254" s="66">
        <f t="shared" si="696"/>
        <v>66.786000000000001</v>
      </c>
      <c r="AT2254" s="66">
        <f t="shared" si="697"/>
        <v>24.877940552575215</v>
      </c>
      <c r="AU2254" s="55" t="str">
        <f>IF(OR($AP2254&lt;SetUp!$B$97,$AP2254&gt;SetUp!$B$98),"Não","Sim")</f>
        <v>Não</v>
      </c>
      <c r="AV2254" s="68">
        <f t="shared" si="698"/>
        <v>8.1722701864292269</v>
      </c>
      <c r="AW2254" s="68">
        <f t="shared" si="699"/>
        <v>4.9877791202673771</v>
      </c>
      <c r="AX2254" s="68">
        <f t="shared" si="700"/>
        <v>1.8246854331346132</v>
      </c>
      <c r="AY2254" s="68">
        <f t="shared" si="701"/>
        <v>1.395814425710431</v>
      </c>
      <c r="AZ2254" s="68">
        <f t="shared" si="702"/>
        <v>-41.90805944742479</v>
      </c>
      <c r="BA2254" s="68">
        <f t="shared" si="703"/>
        <v>-3.1844910661618497</v>
      </c>
      <c r="BB2254" s="68">
        <f t="shared" si="704"/>
        <v>-0.42887100742418216</v>
      </c>
    </row>
    <row r="2255" spans="1:54" x14ac:dyDescent="0.3">
      <c r="A2255" s="64">
        <v>28917</v>
      </c>
      <c r="B2255" s="57">
        <v>1.4039999999999999</v>
      </c>
      <c r="C2255" s="57">
        <v>0.498</v>
      </c>
      <c r="D2255" s="57">
        <v>4.6269999999999998</v>
      </c>
      <c r="E2255" s="57">
        <f t="shared" si="689"/>
        <v>1.4039999999999999</v>
      </c>
      <c r="F2255" s="57">
        <f t="shared" si="690"/>
        <v>3.2229999999999999</v>
      </c>
      <c r="G2255" s="57">
        <f t="shared" si="691"/>
        <v>0</v>
      </c>
      <c r="H2255" s="57">
        <f>IF(Q2254&gt;SetUp!$B$56,SetUp!$B$56,Q2254)</f>
        <v>7.6128359350894925</v>
      </c>
      <c r="I2255" s="57">
        <f t="shared" si="705"/>
        <v>1.1258782615144034</v>
      </c>
      <c r="J2255" s="57">
        <f>MIN(F2255,H2255,(1-EXP(-SetUp!$B$52*H2255/SetUp!$B$56))*F2255)</f>
        <v>2.2420099988971551</v>
      </c>
      <c r="K2255" s="57">
        <f t="shared" si="692"/>
        <v>5.3708259361923378</v>
      </c>
      <c r="L2255" s="57">
        <f>IF(I2255&lt;=0,0,MIN(SetUp!$B$50*I2255^SetUp!$B$55,I2255))</f>
        <v>2.493725085899447E-2</v>
      </c>
      <c r="M2255" s="57">
        <f t="shared" si="693"/>
        <v>1.1009410106554089</v>
      </c>
      <c r="N2255" s="57">
        <f>IF(SetUp!$B$62=0,X2255,(B2255-E2255)*(1-(H2255/SetUp!$B$66/SetUp!$B$56)))</f>
        <v>0</v>
      </c>
      <c r="O2255" s="57">
        <f>K2255*SetUp!$B$65</f>
        <v>0</v>
      </c>
      <c r="P2255" s="57">
        <f>MIN(SetUp!$B$54*L2255^SetUp!$B$51,L2255)</f>
        <v>1.3628375278104279E-2</v>
      </c>
      <c r="Q2255" s="57">
        <f t="shared" si="694"/>
        <v>5.3708259361923378</v>
      </c>
      <c r="R2255" s="57">
        <f>IF((H2255+N2255-O2255)&gt;SetUp!$B$56,T2254+H2255+N2255-O2255-SetUp!$B$56,T2254)</f>
        <v>0</v>
      </c>
      <c r="S2255" s="57">
        <f>R2255*SetUp!$B$65</f>
        <v>0</v>
      </c>
      <c r="T2255" s="57">
        <f>IF((R2255-S2255)&lt;SetUp!$B$53,R2255-S2255,SetUp!$B$53)</f>
        <v>0</v>
      </c>
      <c r="U2255" s="57">
        <f t="shared" si="695"/>
        <v>1.1009410106554089</v>
      </c>
      <c r="V2255" s="57">
        <f>(L2255-P2255)/1000*SetUp!$B$13*1000000/SetUp!$B$48</f>
        <v>0.64322264050660616</v>
      </c>
      <c r="W2255" s="57">
        <f t="shared" si="706"/>
        <v>4.6143644460983069E-16</v>
      </c>
      <c r="X2255" s="57">
        <f>MAX((SetUp!$B$56*(1-($H2255/SetUp!$B$56)^2)*TANH(($B2255-$D2255)/SetUp!$B$56))/(1+$H2255/SetUp!$B$56*TANH(($B2255-$D2255)/SetUp!$B$56)),0)</f>
        <v>0</v>
      </c>
      <c r="AP2255" s="64">
        <v>30077</v>
      </c>
      <c r="AQ2255" s="55">
        <v>5</v>
      </c>
      <c r="AR2255" s="55">
        <v>127</v>
      </c>
      <c r="AS2255" s="66">
        <f t="shared" si="696"/>
        <v>36.472999999999999</v>
      </c>
      <c r="AT2255" s="66">
        <f t="shared" si="697"/>
        <v>21.081617946923409</v>
      </c>
      <c r="AU2255" s="55" t="str">
        <f>IF(OR($AP2255&lt;SetUp!$B$97,$AP2255&gt;SetUp!$B$98),"Não","Sim")</f>
        <v>Não</v>
      </c>
      <c r="AV2255" s="68">
        <f t="shared" si="698"/>
        <v>6.0392880375090572</v>
      </c>
      <c r="AW2255" s="68">
        <f t="shared" si="699"/>
        <v>4.5914723071062307</v>
      </c>
      <c r="AX2255" s="68">
        <f t="shared" si="700"/>
        <v>1.5619714866442296</v>
      </c>
      <c r="AY2255" s="68">
        <f t="shared" si="701"/>
        <v>1.3239039385355988</v>
      </c>
      <c r="AZ2255" s="68">
        <f t="shared" si="702"/>
        <v>-15.39138205307659</v>
      </c>
      <c r="BA2255" s="68">
        <f t="shared" si="703"/>
        <v>-1.4478157304028265</v>
      </c>
      <c r="BB2255" s="68">
        <f t="shared" si="704"/>
        <v>-0.23806754810863073</v>
      </c>
    </row>
    <row r="2256" spans="1:54" x14ac:dyDescent="0.3">
      <c r="A2256" s="64">
        <v>28918</v>
      </c>
      <c r="B2256" s="57">
        <v>0.377</v>
      </c>
      <c r="C2256" s="57">
        <v>0.371</v>
      </c>
      <c r="D2256" s="57">
        <v>4.6269999999999998</v>
      </c>
      <c r="E2256" s="57">
        <f t="shared" si="689"/>
        <v>0.377</v>
      </c>
      <c r="F2256" s="57">
        <f t="shared" si="690"/>
        <v>4.25</v>
      </c>
      <c r="G2256" s="57">
        <f t="shared" si="691"/>
        <v>0</v>
      </c>
      <c r="H2256" s="57">
        <f>IF(Q2255&gt;SetUp!$B$56,SetUp!$B$56,Q2255)</f>
        <v>5.3708259361923378</v>
      </c>
      <c r="I2256" s="57">
        <f t="shared" si="705"/>
        <v>1.1009410106554089</v>
      </c>
      <c r="J2256" s="57">
        <f>MIN(F2256,H2256,(1-EXP(-SetUp!$B$52*H2256/SetUp!$B$56))*F2256)</f>
        <v>2.4137463607319263</v>
      </c>
      <c r="K2256" s="57">
        <f t="shared" si="692"/>
        <v>2.9570795754604116</v>
      </c>
      <c r="L2256" s="57">
        <f>IF(I2256&lt;=0,0,MIN(SetUp!$B$50*I2256^SetUp!$B$55,I2256))</f>
        <v>2.4023499278135383E-2</v>
      </c>
      <c r="M2256" s="57">
        <f t="shared" si="693"/>
        <v>1.0769175113772735</v>
      </c>
      <c r="N2256" s="57">
        <f>IF(SetUp!$B$62=0,X2256,(B2256-E2256)*(1-(H2256/SetUp!$B$66/SetUp!$B$56)))</f>
        <v>0</v>
      </c>
      <c r="O2256" s="57">
        <f>K2256*SetUp!$B$65</f>
        <v>0</v>
      </c>
      <c r="P2256" s="57">
        <f>MIN(SetUp!$B$54*L2256^SetUp!$B$51,L2256)</f>
        <v>1.3137344230171105E-2</v>
      </c>
      <c r="Q2256" s="57">
        <f t="shared" si="694"/>
        <v>2.9570795754604116</v>
      </c>
      <c r="R2256" s="57">
        <f>IF((H2256+N2256-O2256)&gt;SetUp!$B$56,T2255+H2256+N2256-O2256-SetUp!$B$56,T2255)</f>
        <v>0</v>
      </c>
      <c r="S2256" s="57">
        <f>R2256*SetUp!$B$65</f>
        <v>0</v>
      </c>
      <c r="T2256" s="57">
        <f>IF((R2256-S2256)&lt;SetUp!$B$53,R2256-S2256,SetUp!$B$53)</f>
        <v>0</v>
      </c>
      <c r="U2256" s="57">
        <f t="shared" si="695"/>
        <v>1.0769175113772735</v>
      </c>
      <c r="V2256" s="57">
        <f>(L2256-P2256)/1000*SetUp!$B$13*1000000/SetUp!$B$48</f>
        <v>0.61917927603238465</v>
      </c>
      <c r="W2256" s="57">
        <f t="shared" si="706"/>
        <v>0</v>
      </c>
      <c r="X2256" s="57">
        <f>MAX((SetUp!$B$56*(1-($H2256/SetUp!$B$56)^2)*TANH(($B2256-$D2256)/SetUp!$B$56))/(1+$H2256/SetUp!$B$56*TANH(($B2256-$D2256)/SetUp!$B$56)),0)</f>
        <v>0</v>
      </c>
      <c r="AP2256" s="64">
        <v>30078</v>
      </c>
      <c r="AQ2256" s="55">
        <v>5</v>
      </c>
      <c r="AR2256" s="55">
        <v>128</v>
      </c>
      <c r="AS2256" s="66">
        <f t="shared" si="696"/>
        <v>28.913</v>
      </c>
      <c r="AT2256" s="66">
        <f t="shared" si="697"/>
        <v>19.289088735096069</v>
      </c>
      <c r="AU2256" s="55" t="str">
        <f>IF(OR($AP2256&lt;SetUp!$B$97,$AP2256&gt;SetUp!$B$98),"Não","Sim")</f>
        <v>Não</v>
      </c>
      <c r="AV2256" s="68">
        <f t="shared" si="698"/>
        <v>5.3770809925088541</v>
      </c>
      <c r="AW2256" s="68">
        <f t="shared" si="699"/>
        <v>4.3919345094270321</v>
      </c>
      <c r="AX2256" s="68">
        <f t="shared" si="700"/>
        <v>1.4610931562106118</v>
      </c>
      <c r="AY2256" s="68">
        <f t="shared" si="701"/>
        <v>1.2853117109685364</v>
      </c>
      <c r="AZ2256" s="68">
        <f t="shared" si="702"/>
        <v>-9.6239112649039313</v>
      </c>
      <c r="BA2256" s="68">
        <f t="shared" si="703"/>
        <v>-0.98514648308182196</v>
      </c>
      <c r="BB2256" s="68">
        <f t="shared" si="704"/>
        <v>-0.1757814452420754</v>
      </c>
    </row>
    <row r="2257" spans="1:54" x14ac:dyDescent="0.3">
      <c r="A2257" s="64">
        <v>28919</v>
      </c>
      <c r="B2257" s="57">
        <v>3.6909999999999998</v>
      </c>
      <c r="C2257" s="57">
        <v>0.371</v>
      </c>
      <c r="D2257" s="57">
        <v>4.6269999999999998</v>
      </c>
      <c r="E2257" s="57">
        <f t="shared" si="689"/>
        <v>3.6909999999999998</v>
      </c>
      <c r="F2257" s="57">
        <f t="shared" si="690"/>
        <v>0.93599999999999994</v>
      </c>
      <c r="G2257" s="57">
        <f t="shared" si="691"/>
        <v>0</v>
      </c>
      <c r="H2257" s="57">
        <f>IF(Q2256&gt;SetUp!$B$56,SetUp!$B$56,Q2256)</f>
        <v>2.9570795754604116</v>
      </c>
      <c r="I2257" s="57">
        <f t="shared" si="705"/>
        <v>1.0769175113772735</v>
      </c>
      <c r="J2257" s="57">
        <f>MIN(F2257,H2257,(1-EXP(-SetUp!$B$52*H2257/SetUp!$B$56))*F2257)</f>
        <v>0.34632484954914339</v>
      </c>
      <c r="K2257" s="57">
        <f t="shared" si="692"/>
        <v>2.610754725911268</v>
      </c>
      <c r="L2257" s="57">
        <f>IF(I2257&lt;=0,0,MIN(SetUp!$B$50*I2257^SetUp!$B$55,I2257))</f>
        <v>2.3156179953893685E-2</v>
      </c>
      <c r="M2257" s="57">
        <f t="shared" si="693"/>
        <v>1.0537613314233798</v>
      </c>
      <c r="N2257" s="57">
        <f>IF(SetUp!$B$62=0,X2257,(B2257-E2257)*(1-(H2257/SetUp!$B$66/SetUp!$B$56)))</f>
        <v>0</v>
      </c>
      <c r="O2257" s="57">
        <f>K2257*SetUp!$B$65</f>
        <v>0</v>
      </c>
      <c r="P2257" s="57">
        <f>MIN(SetUp!$B$54*L2257^SetUp!$B$51,L2257)</f>
        <v>1.2670971019182454E-2</v>
      </c>
      <c r="Q2257" s="57">
        <f t="shared" si="694"/>
        <v>2.610754725911268</v>
      </c>
      <c r="R2257" s="57">
        <f>IF((H2257+N2257-O2257)&gt;SetUp!$B$56,T2256+H2257+N2257-O2257-SetUp!$B$56,T2256)</f>
        <v>0</v>
      </c>
      <c r="S2257" s="57">
        <f>R2257*SetUp!$B$65</f>
        <v>0</v>
      </c>
      <c r="T2257" s="57">
        <f>IF((R2257-S2257)&lt;SetUp!$B$53,R2257-S2257,SetUp!$B$53)</f>
        <v>0</v>
      </c>
      <c r="U2257" s="57">
        <f t="shared" si="695"/>
        <v>1.0537613314233798</v>
      </c>
      <c r="V2257" s="57">
        <f>(L2257-P2257)/1000*SetUp!$B$13*1000000/SetUp!$B$48</f>
        <v>0.59637439009807636</v>
      </c>
      <c r="W2257" s="57">
        <f t="shared" si="706"/>
        <v>2.2204460492503131E-16</v>
      </c>
      <c r="X2257" s="57">
        <f>MAX((SetUp!$B$56*(1-($H2257/SetUp!$B$56)^2)*TANH(($B2257-$D2257)/SetUp!$B$56))/(1+$H2257/SetUp!$B$56*TANH(($B2257-$D2257)/SetUp!$B$56)),0)</f>
        <v>0</v>
      </c>
      <c r="AP2257" s="64">
        <v>30079</v>
      </c>
      <c r="AQ2257" s="55">
        <v>5</v>
      </c>
      <c r="AR2257" s="55">
        <v>129</v>
      </c>
      <c r="AS2257" s="66">
        <f t="shared" si="696"/>
        <v>31.858000000000001</v>
      </c>
      <c r="AT2257" s="66">
        <f t="shared" si="697"/>
        <v>30.87220662033441</v>
      </c>
      <c r="AU2257" s="55" t="str">
        <f>IF(OR($AP2257&lt;SetUp!$B$97,$AP2257&gt;SetUp!$B$98),"Não","Sim")</f>
        <v>Não</v>
      </c>
      <c r="AV2257" s="68">
        <f t="shared" si="698"/>
        <v>5.6442891492197669</v>
      </c>
      <c r="AW2257" s="68">
        <f t="shared" si="699"/>
        <v>5.5562763268518616</v>
      </c>
      <c r="AX2257" s="68">
        <f t="shared" si="700"/>
        <v>1.5032185079300333</v>
      </c>
      <c r="AY2257" s="68">
        <f t="shared" si="701"/>
        <v>1.4895676722027156</v>
      </c>
      <c r="AZ2257" s="68">
        <f t="shared" si="702"/>
        <v>-0.98579337966559066</v>
      </c>
      <c r="BA2257" s="68">
        <f t="shared" si="703"/>
        <v>-8.8012822367905308E-2</v>
      </c>
      <c r="BB2257" s="68">
        <f t="shared" si="704"/>
        <v>-1.3650835727317734E-2</v>
      </c>
    </row>
    <row r="2258" spans="1:54" x14ac:dyDescent="0.3">
      <c r="A2258" s="64">
        <v>28920</v>
      </c>
      <c r="B2258" s="57">
        <v>8.1</v>
      </c>
      <c r="C2258" s="57">
        <v>0.54600000000000004</v>
      </c>
      <c r="D2258" s="57">
        <v>4.6269999999999998</v>
      </c>
      <c r="E2258" s="57">
        <f t="shared" si="689"/>
        <v>4.6269999999999998</v>
      </c>
      <c r="F2258" s="57">
        <f t="shared" si="690"/>
        <v>0</v>
      </c>
      <c r="G2258" s="57">
        <f t="shared" si="691"/>
        <v>1.6821996195645728E-2</v>
      </c>
      <c r="H2258" s="57">
        <f>IF(Q2257&gt;SetUp!$B$56,SetUp!$B$56,Q2257)</f>
        <v>2.610754725911268</v>
      </c>
      <c r="I2258" s="57">
        <f t="shared" si="705"/>
        <v>1.0705833276190255</v>
      </c>
      <c r="J2258" s="57">
        <f>MIN(F2258,H2258,(1-EXP(-SetUp!$B$52*H2258/SetUp!$B$56))*F2258)</f>
        <v>0</v>
      </c>
      <c r="K2258" s="57">
        <f t="shared" si="692"/>
        <v>2.610754725911268</v>
      </c>
      <c r="L2258" s="57">
        <f>IF(I2258&lt;=0,0,MIN(SetUp!$B$50*I2258^SetUp!$B$55,I2258))</f>
        <v>2.2929626328262849E-2</v>
      </c>
      <c r="M2258" s="57">
        <f t="shared" si="693"/>
        <v>1.0476537012907627</v>
      </c>
      <c r="N2258" s="57">
        <f>IF(SetUp!$B$62=0,X2258,(B2258-E2258)*(1-(H2258/SetUp!$B$66/SetUp!$B$56)))</f>
        <v>3.4561780038043541</v>
      </c>
      <c r="O2258" s="57">
        <f>K2258*SetUp!$B$65</f>
        <v>0</v>
      </c>
      <c r="P2258" s="57">
        <f>MIN(SetUp!$B$54*L2258^SetUp!$B$51,L2258)</f>
        <v>1.2549100542162307E-2</v>
      </c>
      <c r="Q2258" s="57">
        <f t="shared" si="694"/>
        <v>6.0669327297156226</v>
      </c>
      <c r="R2258" s="57">
        <f>IF((H2258+N2258-O2258)&gt;SetUp!$B$56,T2257+H2258+N2258-O2258-SetUp!$B$56,T2257)</f>
        <v>0</v>
      </c>
      <c r="S2258" s="57">
        <f>R2258*SetUp!$B$65</f>
        <v>0</v>
      </c>
      <c r="T2258" s="57">
        <f>IF((R2258-S2258)&lt;SetUp!$B$53,R2258-S2258,SetUp!$B$53)</f>
        <v>0</v>
      </c>
      <c r="U2258" s="57">
        <f t="shared" si="695"/>
        <v>1.0476537012907627</v>
      </c>
      <c r="V2258" s="57">
        <f>(L2258-P2258)/1000*SetUp!$B$13*1000000/SetUp!$B$48</f>
        <v>0.59042025515474972</v>
      </c>
      <c r="W2258" s="57">
        <f t="shared" si="706"/>
        <v>2.8449465006019636E-16</v>
      </c>
      <c r="X2258" s="57">
        <f>MAX((SetUp!$B$56*(1-($H2258/SetUp!$B$56)^2)*TANH(($B2258-$D2258)/SetUp!$B$56))/(1+$H2258/SetUp!$B$56*TANH(($B2258-$D2258)/SetUp!$B$56)),0)</f>
        <v>3.4561780038043541</v>
      </c>
      <c r="AP2258" s="64">
        <v>30080</v>
      </c>
      <c r="AQ2258" s="55">
        <v>5</v>
      </c>
      <c r="AR2258" s="55">
        <v>130</v>
      </c>
      <c r="AS2258" s="66">
        <f t="shared" si="696"/>
        <v>26.076000000000001</v>
      </c>
      <c r="AT2258" s="66">
        <f t="shared" si="697"/>
        <v>25.76020800838285</v>
      </c>
      <c r="AU2258" s="55" t="str">
        <f>IF(OR($AP2258&lt;SetUp!$B$97,$AP2258&gt;SetUp!$B$98),"Não","Sim")</f>
        <v>Não</v>
      </c>
      <c r="AV2258" s="68">
        <f t="shared" si="698"/>
        <v>5.1064664886788398</v>
      </c>
      <c r="AW2258" s="68">
        <f t="shared" si="699"/>
        <v>5.0754515078348303</v>
      </c>
      <c r="AX2258" s="68">
        <f t="shared" si="700"/>
        <v>1.4162409723681493</v>
      </c>
      <c r="AY2258" s="68">
        <f t="shared" si="701"/>
        <v>1.4109493655405747</v>
      </c>
      <c r="AZ2258" s="68">
        <f t="shared" si="702"/>
        <v>-0.3157919916171501</v>
      </c>
      <c r="BA2258" s="68">
        <f t="shared" si="703"/>
        <v>-3.1014980844009443E-2</v>
      </c>
      <c r="BB2258" s="68">
        <f t="shared" si="704"/>
        <v>-5.2916068275745687E-3</v>
      </c>
    </row>
    <row r="2259" spans="1:54" x14ac:dyDescent="0.3">
      <c r="A2259" s="64">
        <v>28921</v>
      </c>
      <c r="B2259" s="57">
        <v>1.595</v>
      </c>
      <c r="C2259" s="57">
        <v>0.371</v>
      </c>
      <c r="D2259" s="57">
        <v>4.6269999999999998</v>
      </c>
      <c r="E2259" s="57">
        <f t="shared" si="689"/>
        <v>1.595</v>
      </c>
      <c r="F2259" s="57">
        <f t="shared" si="690"/>
        <v>3.032</v>
      </c>
      <c r="G2259" s="57">
        <f t="shared" si="691"/>
        <v>0</v>
      </c>
      <c r="H2259" s="57">
        <f>IF(Q2258&gt;SetUp!$B$56,SetUp!$B$56,Q2258)</f>
        <v>6.0669327297156226</v>
      </c>
      <c r="I2259" s="57">
        <f t="shared" si="705"/>
        <v>1.0476537012907627</v>
      </c>
      <c r="J2259" s="57">
        <f>MIN(F2259,H2259,(1-EXP(-SetUp!$B$52*H2259/SetUp!$B$56))*F2259)</f>
        <v>1.8570046046210018</v>
      </c>
      <c r="K2259" s="57">
        <f t="shared" si="692"/>
        <v>4.2099281250946206</v>
      </c>
      <c r="L2259" s="57">
        <f>IF(I2259&lt;=0,0,MIN(SetUp!$B$50*I2259^SetUp!$B$55,I2259))</f>
        <v>2.2116977213690891E-2</v>
      </c>
      <c r="M2259" s="57">
        <f t="shared" si="693"/>
        <v>1.0255367240770719</v>
      </c>
      <c r="N2259" s="57">
        <f>IF(SetUp!$B$62=0,X2259,(B2259-E2259)*(1-(H2259/SetUp!$B$66/SetUp!$B$56)))</f>
        <v>0</v>
      </c>
      <c r="O2259" s="57">
        <f>K2259*SetUp!$B$65</f>
        <v>0</v>
      </c>
      <c r="P2259" s="57">
        <f>MIN(SetUp!$B$54*L2259^SetUp!$B$51,L2259)</f>
        <v>1.2111780437335622E-2</v>
      </c>
      <c r="Q2259" s="57">
        <f t="shared" si="694"/>
        <v>4.2099281250946206</v>
      </c>
      <c r="R2259" s="57">
        <f>IF((H2259+N2259-O2259)&gt;SetUp!$B$56,T2258+H2259+N2259-O2259-SetUp!$B$56,T2258)</f>
        <v>0</v>
      </c>
      <c r="S2259" s="57">
        <f>R2259*SetUp!$B$65</f>
        <v>0</v>
      </c>
      <c r="T2259" s="57">
        <f>IF((R2259-S2259)&lt;SetUp!$B$53,R2259-S2259,SetUp!$B$53)</f>
        <v>0</v>
      </c>
      <c r="U2259" s="57">
        <f t="shared" si="695"/>
        <v>1.0255367240770719</v>
      </c>
      <c r="V2259" s="57">
        <f>(L2259-P2259)/1000*SetUp!$B$13*1000000/SetUp!$B$48</f>
        <v>0.56907241071342984</v>
      </c>
      <c r="W2259" s="57">
        <f t="shared" si="706"/>
        <v>0</v>
      </c>
      <c r="X2259" s="57">
        <f>MAX((SetUp!$B$56*(1-($H2259/SetUp!$B$56)^2)*TANH(($B2259-$D2259)/SetUp!$B$56))/(1+$H2259/SetUp!$B$56*TANH(($B2259-$D2259)/SetUp!$B$56)),0)</f>
        <v>0</v>
      </c>
      <c r="AP2259" s="64">
        <v>30081</v>
      </c>
      <c r="AQ2259" s="55">
        <v>5</v>
      </c>
      <c r="AR2259" s="55">
        <v>131</v>
      </c>
      <c r="AS2259" s="66">
        <f t="shared" si="696"/>
        <v>10.715999999999999</v>
      </c>
      <c r="AT2259" s="66">
        <f t="shared" si="697"/>
        <v>21.777006338202185</v>
      </c>
      <c r="AU2259" s="55" t="str">
        <f>IF(OR($AP2259&lt;SetUp!$B$97,$AP2259&gt;SetUp!$B$98),"Não","Sim")</f>
        <v>Não</v>
      </c>
      <c r="AV2259" s="68">
        <f t="shared" si="698"/>
        <v>3.273530204534548</v>
      </c>
      <c r="AW2259" s="68">
        <f t="shared" si="699"/>
        <v>4.6665840116944413</v>
      </c>
      <c r="AX2259" s="68">
        <f t="shared" si="700"/>
        <v>1.0300327049361713</v>
      </c>
      <c r="AY2259" s="68">
        <f t="shared" si="701"/>
        <v>1.3379981775244771</v>
      </c>
      <c r="AZ2259" s="68">
        <f t="shared" si="702"/>
        <v>11.061006338202185</v>
      </c>
      <c r="BA2259" s="68">
        <f t="shared" si="703"/>
        <v>1.3930538071598932</v>
      </c>
      <c r="BB2259" s="68">
        <f t="shared" si="704"/>
        <v>0.30796547258830587</v>
      </c>
    </row>
    <row r="2260" spans="1:54" x14ac:dyDescent="0.3">
      <c r="A2260" s="64">
        <v>28922</v>
      </c>
      <c r="B2260" s="57">
        <v>0.89</v>
      </c>
      <c r="C2260" s="57">
        <v>0.29899999999999999</v>
      </c>
      <c r="D2260" s="57">
        <v>4.6269999999999998</v>
      </c>
      <c r="E2260" s="57">
        <f t="shared" si="689"/>
        <v>0.89</v>
      </c>
      <c r="F2260" s="57">
        <f t="shared" si="690"/>
        <v>3.7369999999999997</v>
      </c>
      <c r="G2260" s="57">
        <f t="shared" si="691"/>
        <v>0</v>
      </c>
      <c r="H2260" s="57">
        <f>IF(Q2259&gt;SetUp!$B$56,SetUp!$B$56,Q2259)</f>
        <v>4.2099281250946206</v>
      </c>
      <c r="I2260" s="57">
        <f t="shared" si="705"/>
        <v>1.0255367240770719</v>
      </c>
      <c r="J2260" s="57">
        <f>MIN(F2260,H2260,(1-EXP(-SetUp!$B$52*H2260/SetUp!$B$56))*F2260)</f>
        <v>1.8012751013412336</v>
      </c>
      <c r="K2260" s="57">
        <f t="shared" si="692"/>
        <v>2.408653023753387</v>
      </c>
      <c r="L2260" s="57">
        <f>IF(I2260&lt;=0,0,MIN(SetUp!$B$50*I2260^SetUp!$B$55,I2260))</f>
        <v>2.1344281790684139E-2</v>
      </c>
      <c r="M2260" s="57">
        <f t="shared" si="693"/>
        <v>1.0041924422863877</v>
      </c>
      <c r="N2260" s="57">
        <f>IF(SetUp!$B$62=0,X2260,(B2260-E2260)*(1-(H2260/SetUp!$B$66/SetUp!$B$56)))</f>
        <v>0</v>
      </c>
      <c r="O2260" s="57">
        <f>K2260*SetUp!$B$65</f>
        <v>0</v>
      </c>
      <c r="P2260" s="57">
        <f>MIN(SetUp!$B$54*L2260^SetUp!$B$51,L2260)</f>
        <v>1.1695707559992621E-2</v>
      </c>
      <c r="Q2260" s="57">
        <f t="shared" si="694"/>
        <v>2.408653023753387</v>
      </c>
      <c r="R2260" s="57">
        <f>IF((H2260+N2260-O2260)&gt;SetUp!$B$56,T2259+H2260+N2260-O2260-SetUp!$B$56,T2259)</f>
        <v>0</v>
      </c>
      <c r="S2260" s="57">
        <f>R2260*SetUp!$B$65</f>
        <v>0</v>
      </c>
      <c r="T2260" s="57">
        <f>IF((R2260-S2260)&lt;SetUp!$B$53,R2260-S2260,SetUp!$B$53)</f>
        <v>0</v>
      </c>
      <c r="U2260" s="57">
        <f t="shared" si="695"/>
        <v>1.0041924422863877</v>
      </c>
      <c r="V2260" s="57">
        <f>(L2260-P2260)/1000*SetUp!$B$13*1000000/SetUp!$B$48</f>
        <v>0.5487885466064053</v>
      </c>
      <c r="W2260" s="57">
        <f t="shared" si="706"/>
        <v>0</v>
      </c>
      <c r="X2260" s="57">
        <f>MAX((SetUp!$B$56*(1-($H2260/SetUp!$B$56)^2)*TANH(($B2260-$D2260)/SetUp!$B$56))/(1+$H2260/SetUp!$B$56*TANH(($B2260-$D2260)/SetUp!$B$56)),0)</f>
        <v>0</v>
      </c>
      <c r="AP2260" s="64">
        <v>30082</v>
      </c>
      <c r="AQ2260" s="55">
        <v>5</v>
      </c>
      <c r="AR2260" s="55">
        <v>132</v>
      </c>
      <c r="AS2260" s="66">
        <f t="shared" si="696"/>
        <v>7.782</v>
      </c>
      <c r="AT2260" s="66">
        <f t="shared" si="697"/>
        <v>18.617519017212686</v>
      </c>
      <c r="AU2260" s="55" t="str">
        <f>IF(OR($AP2260&lt;SetUp!$B$97,$AP2260&gt;SetUp!$B$98),"Não","Sim")</f>
        <v>Não</v>
      </c>
      <c r="AV2260" s="68">
        <f t="shared" si="698"/>
        <v>2.7896236305279607</v>
      </c>
      <c r="AW2260" s="68">
        <f t="shared" si="699"/>
        <v>4.3148023149633037</v>
      </c>
      <c r="AX2260" s="68">
        <f t="shared" si="700"/>
        <v>0.89109122646772376</v>
      </c>
      <c r="AY2260" s="68">
        <f t="shared" si="701"/>
        <v>1.2699218061338473</v>
      </c>
      <c r="AZ2260" s="68">
        <f t="shared" si="702"/>
        <v>10.835519017212686</v>
      </c>
      <c r="BA2260" s="68">
        <f t="shared" si="703"/>
        <v>1.525178684435343</v>
      </c>
      <c r="BB2260" s="68">
        <f t="shared" si="704"/>
        <v>0.37883057966612355</v>
      </c>
    </row>
    <row r="2261" spans="1:54" x14ac:dyDescent="0.3">
      <c r="A2261" s="64">
        <v>28923</v>
      </c>
      <c r="B2261" s="57">
        <v>1.98</v>
      </c>
      <c r="C2261" s="57">
        <v>0.23799999999999999</v>
      </c>
      <c r="D2261" s="57">
        <v>4.6269999999999998</v>
      </c>
      <c r="E2261" s="57">
        <f t="shared" si="689"/>
        <v>1.98</v>
      </c>
      <c r="F2261" s="57">
        <f t="shared" si="690"/>
        <v>2.6469999999999998</v>
      </c>
      <c r="G2261" s="57">
        <f t="shared" si="691"/>
        <v>0</v>
      </c>
      <c r="H2261" s="57">
        <f>IF(Q2260&gt;SetUp!$B$56,SetUp!$B$56,Q2260)</f>
        <v>2.408653023753387</v>
      </c>
      <c r="I2261" s="57">
        <f t="shared" si="705"/>
        <v>1.0041924422863877</v>
      </c>
      <c r="J2261" s="57">
        <f>MIN(F2261,H2261,(1-EXP(-SetUp!$B$52*H2261/SetUp!$B$56))*F2261)</f>
        <v>0.83020331297849681</v>
      </c>
      <c r="K2261" s="57">
        <f t="shared" si="692"/>
        <v>1.57844971077489</v>
      </c>
      <c r="L2261" s="57">
        <f>IF(I2261&lt;=0,0,MIN(SetUp!$B$50*I2261^SetUp!$B$55,I2261))</f>
        <v>2.0609040144111988E-2</v>
      </c>
      <c r="M2261" s="57">
        <f t="shared" si="693"/>
        <v>0.98358340214227569</v>
      </c>
      <c r="N2261" s="57">
        <f>IF(SetUp!$B$62=0,X2261,(B2261-E2261)*(1-(H2261/SetUp!$B$66/SetUp!$B$56)))</f>
        <v>0</v>
      </c>
      <c r="O2261" s="57">
        <f>K2261*SetUp!$B$65</f>
        <v>0</v>
      </c>
      <c r="P2261" s="57">
        <f>MIN(SetUp!$B$54*L2261^SetUp!$B$51,L2261)</f>
        <v>1.1299564503442145E-2</v>
      </c>
      <c r="Q2261" s="57">
        <f t="shared" si="694"/>
        <v>1.57844971077489</v>
      </c>
      <c r="R2261" s="57">
        <f>IF((H2261+N2261-O2261)&gt;SetUp!$B$56,T2260+H2261+N2261-O2261-SetUp!$B$56,T2260)</f>
        <v>0</v>
      </c>
      <c r="S2261" s="57">
        <f>R2261*SetUp!$B$65</f>
        <v>0</v>
      </c>
      <c r="T2261" s="57">
        <f>IF((R2261-S2261)&lt;SetUp!$B$53,R2261-S2261,SetUp!$B$53)</f>
        <v>0</v>
      </c>
      <c r="U2261" s="57">
        <f t="shared" si="695"/>
        <v>0.98358340214227569</v>
      </c>
      <c r="V2261" s="57">
        <f>(L2261-P2261)/1000*SetUp!$B$13*1000000/SetUp!$B$48</f>
        <v>0.52950140449349847</v>
      </c>
      <c r="W2261" s="57">
        <f t="shared" si="706"/>
        <v>-3.4694469519536142E-17</v>
      </c>
      <c r="X2261" s="57">
        <f>MAX((SetUp!$B$56*(1-($H2261/SetUp!$B$56)^2)*TANH(($B2261-$D2261)/SetUp!$B$56))/(1+$H2261/SetUp!$B$56*TANH(($B2261-$D2261)/SetUp!$B$56)),0)</f>
        <v>0</v>
      </c>
      <c r="AP2261" s="64">
        <v>30083</v>
      </c>
      <c r="AQ2261" s="55">
        <v>5</v>
      </c>
      <c r="AR2261" s="55">
        <v>133</v>
      </c>
      <c r="AS2261" s="66">
        <f t="shared" si="696"/>
        <v>6.4130000000000003</v>
      </c>
      <c r="AT2261" s="66">
        <f t="shared" si="697"/>
        <v>24.811734551011543</v>
      </c>
      <c r="AU2261" s="55" t="str">
        <f>IF(OR($AP2261&lt;SetUp!$B$97,$AP2261&gt;SetUp!$B$98),"Não","Sim")</f>
        <v>Não</v>
      </c>
      <c r="AV2261" s="68">
        <f t="shared" si="698"/>
        <v>2.5323901753086946</v>
      </c>
      <c r="AW2261" s="68">
        <f t="shared" si="699"/>
        <v>4.98113787713325</v>
      </c>
      <c r="AX2261" s="68">
        <f t="shared" si="700"/>
        <v>0.8070612399172391</v>
      </c>
      <c r="AY2261" s="68">
        <f t="shared" si="701"/>
        <v>1.3946571262069547</v>
      </c>
      <c r="AZ2261" s="68">
        <f t="shared" si="702"/>
        <v>18.398734551011543</v>
      </c>
      <c r="BA2261" s="68">
        <f t="shared" si="703"/>
        <v>2.4487477018245554</v>
      </c>
      <c r="BB2261" s="68">
        <f t="shared" si="704"/>
        <v>0.5875958862897156</v>
      </c>
    </row>
    <row r="2262" spans="1:54" x14ac:dyDescent="0.3">
      <c r="A2262" s="64">
        <v>28924</v>
      </c>
      <c r="B2262" s="57">
        <v>5.0110000000000001</v>
      </c>
      <c r="C2262" s="57">
        <v>0.185</v>
      </c>
      <c r="D2262" s="57">
        <v>4.6269999999999998</v>
      </c>
      <c r="E2262" s="57">
        <f t="shared" si="689"/>
        <v>4.6269999999999998</v>
      </c>
      <c r="F2262" s="57">
        <f t="shared" si="690"/>
        <v>0</v>
      </c>
      <c r="G2262" s="57">
        <f t="shared" si="691"/>
        <v>2.9496344252127882E-4</v>
      </c>
      <c r="H2262" s="57">
        <f>IF(Q2261&gt;SetUp!$B$56,SetUp!$B$56,Q2261)</f>
        <v>1.57844971077489</v>
      </c>
      <c r="I2262" s="57">
        <f t="shared" si="705"/>
        <v>0.98387836558479691</v>
      </c>
      <c r="J2262" s="57">
        <f>MIN(F2262,H2262,(1-EXP(-SetUp!$B$52*H2262/SetUp!$B$56))*F2262)</f>
        <v>0</v>
      </c>
      <c r="K2262" s="57">
        <f t="shared" si="692"/>
        <v>1.57844971077489</v>
      </c>
      <c r="L2262" s="57">
        <f>IF(I2262&lt;=0,0,MIN(SetUp!$B$50*I2262^SetUp!$B$55,I2262))</f>
        <v>1.9918893186797623E-2</v>
      </c>
      <c r="M2262" s="57">
        <f t="shared" si="693"/>
        <v>0.96395947239799928</v>
      </c>
      <c r="N2262" s="57">
        <f>IF(SetUp!$B$62=0,X2262,(B2262-E2262)*(1-(H2262/SetUp!$B$66/SetUp!$B$56)))</f>
        <v>0.38370503655747906</v>
      </c>
      <c r="O2262" s="57">
        <f>K2262*SetUp!$B$65</f>
        <v>0</v>
      </c>
      <c r="P2262" s="57">
        <f>MIN(SetUp!$B$54*L2262^SetUp!$B$51,L2262)</f>
        <v>1.0927499444775928E-2</v>
      </c>
      <c r="Q2262" s="57">
        <f t="shared" si="694"/>
        <v>1.9621547473323691</v>
      </c>
      <c r="R2262" s="57">
        <f>IF((H2262+N2262-O2262)&gt;SetUp!$B$56,T2261+H2262+N2262-O2262-SetUp!$B$56,T2261)</f>
        <v>0</v>
      </c>
      <c r="S2262" s="57">
        <f>R2262*SetUp!$B$65</f>
        <v>0</v>
      </c>
      <c r="T2262" s="57">
        <f>IF((R2262-S2262)&lt;SetUp!$B$53,R2262-S2262,SetUp!$B$53)</f>
        <v>0</v>
      </c>
      <c r="U2262" s="57">
        <f t="shared" si="695"/>
        <v>0.96395947239799928</v>
      </c>
      <c r="V2262" s="57">
        <f>(L2262-P2262)/1000*SetUp!$B$13*1000000/SetUp!$B$48</f>
        <v>0.51140964309048631</v>
      </c>
      <c r="W2262" s="57">
        <f t="shared" si="706"/>
        <v>-3.3653635433950058E-16</v>
      </c>
      <c r="X2262" s="57">
        <f>MAX((SetUp!$B$56*(1-($H2262/SetUp!$B$56)^2)*TANH(($B2262-$D2262)/SetUp!$B$56))/(1+$H2262/SetUp!$B$56*TANH(($B2262-$D2262)/SetUp!$B$56)),0)</f>
        <v>0.38370503655747906</v>
      </c>
      <c r="AP2262" s="64">
        <v>30084</v>
      </c>
      <c r="AQ2262" s="55">
        <v>5</v>
      </c>
      <c r="AR2262" s="55">
        <v>134</v>
      </c>
      <c r="AS2262" s="66">
        <f t="shared" si="696"/>
        <v>9.3350000000000009</v>
      </c>
      <c r="AT2262" s="66">
        <f t="shared" si="697"/>
        <v>25.058311243585333</v>
      </c>
      <c r="AU2262" s="55" t="str">
        <f>IF(OR($AP2262&lt;SetUp!$B$97,$AP2262&gt;SetUp!$B$98),"Não","Sim")</f>
        <v>Não</v>
      </c>
      <c r="AV2262" s="68">
        <f t="shared" si="698"/>
        <v>3.0553232234904382</v>
      </c>
      <c r="AW2262" s="68">
        <f t="shared" si="699"/>
        <v>5.0058277281170325</v>
      </c>
      <c r="AX2262" s="68">
        <f t="shared" si="700"/>
        <v>0.9701143222850972</v>
      </c>
      <c r="AY2262" s="68">
        <f t="shared" si="701"/>
        <v>1.3989517992078022</v>
      </c>
      <c r="AZ2262" s="68">
        <f t="shared" si="702"/>
        <v>15.723311243585332</v>
      </c>
      <c r="BA2262" s="68">
        <f t="shared" si="703"/>
        <v>1.9505045046265943</v>
      </c>
      <c r="BB2262" s="68">
        <f t="shared" si="704"/>
        <v>0.42883747692270502</v>
      </c>
    </row>
    <row r="2263" spans="1:54" x14ac:dyDescent="0.3">
      <c r="A2263" s="64">
        <v>28925</v>
      </c>
      <c r="B2263" s="57">
        <v>5.274</v>
      </c>
      <c r="C2263" s="57">
        <v>0.54600000000000004</v>
      </c>
      <c r="D2263" s="57">
        <v>4.6269999999999998</v>
      </c>
      <c r="E2263" s="57">
        <f t="shared" si="689"/>
        <v>4.6269999999999998</v>
      </c>
      <c r="F2263" s="57">
        <f t="shared" si="690"/>
        <v>0</v>
      </c>
      <c r="G2263" s="57">
        <f t="shared" si="691"/>
        <v>8.3043653890502167E-4</v>
      </c>
      <c r="H2263" s="57">
        <f>IF(Q2262&gt;SetUp!$B$56,SetUp!$B$56,Q2262)</f>
        <v>1.9621547473323691</v>
      </c>
      <c r="I2263" s="57">
        <f t="shared" si="705"/>
        <v>0.96478990893690431</v>
      </c>
      <c r="J2263" s="57">
        <f>MIN(F2263,H2263,(1-EXP(-SetUp!$B$52*H2263/SetUp!$B$56))*F2263)</f>
        <v>0</v>
      </c>
      <c r="K2263" s="57">
        <f t="shared" si="692"/>
        <v>1.9621547473323691</v>
      </c>
      <c r="L2263" s="57">
        <f>IF(I2263&lt;=0,0,MIN(SetUp!$B$50*I2263^SetUp!$B$55,I2263))</f>
        <v>1.9278982319219519E-2</v>
      </c>
      <c r="M2263" s="57">
        <f t="shared" si="693"/>
        <v>0.94551092661768477</v>
      </c>
      <c r="N2263" s="57">
        <f>IF(SetUp!$B$62=0,X2263,(B2263-E2263)*(1-(H2263/SetUp!$B$66/SetUp!$B$56)))</f>
        <v>0.64616956346109522</v>
      </c>
      <c r="O2263" s="57">
        <f>K2263*SetUp!$B$65</f>
        <v>0</v>
      </c>
      <c r="P2263" s="57">
        <f>MIN(SetUp!$B$54*L2263^SetUp!$B$51,L2263)</f>
        <v>1.0582321291549134E-2</v>
      </c>
      <c r="Q2263" s="57">
        <f t="shared" si="694"/>
        <v>2.6083243107934644</v>
      </c>
      <c r="R2263" s="57">
        <f>IF((H2263+N2263-O2263)&gt;SetUp!$B$56,T2262+H2263+N2263-O2263-SetUp!$B$56,T2262)</f>
        <v>0</v>
      </c>
      <c r="S2263" s="57">
        <f>R2263*SetUp!$B$65</f>
        <v>0</v>
      </c>
      <c r="T2263" s="57">
        <f>IF((R2263-S2263)&lt;SetUp!$B$53,R2263-S2263,SetUp!$B$53)</f>
        <v>0</v>
      </c>
      <c r="U2263" s="57">
        <f t="shared" si="695"/>
        <v>0.94551092661768477</v>
      </c>
      <c r="V2263" s="57">
        <f>(L2263-P2263)/1000*SetUp!$B$13*1000000/SetUp!$B$48</f>
        <v>0.49464592919048722</v>
      </c>
      <c r="W2263" s="57">
        <f t="shared" si="706"/>
        <v>-1.3183898417423734E-16</v>
      </c>
      <c r="X2263" s="57">
        <f>MAX((SetUp!$B$56*(1-($H2263/SetUp!$B$56)^2)*TANH(($B2263-$D2263)/SetUp!$B$56))/(1+$H2263/SetUp!$B$56*TANH(($B2263-$D2263)/SetUp!$B$56)),0)</f>
        <v>0.64616956346109522</v>
      </c>
      <c r="AP2263" s="64">
        <v>30085</v>
      </c>
      <c r="AQ2263" s="55">
        <v>5</v>
      </c>
      <c r="AR2263" s="55">
        <v>135</v>
      </c>
      <c r="AS2263" s="66">
        <f t="shared" si="696"/>
        <v>6.6719999999999997</v>
      </c>
      <c r="AT2263" s="66">
        <f t="shared" si="697"/>
        <v>21.223982149845643</v>
      </c>
      <c r="AU2263" s="55" t="str">
        <f>IF(OR($AP2263&lt;SetUp!$B$97,$AP2263&gt;SetUp!$B$98),"Não","Sim")</f>
        <v>Não</v>
      </c>
      <c r="AV2263" s="68">
        <f t="shared" si="698"/>
        <v>2.5830214865540704</v>
      </c>
      <c r="AW2263" s="68">
        <f t="shared" si="699"/>
        <v>4.6069493322420687</v>
      </c>
      <c r="AX2263" s="68">
        <f t="shared" si="700"/>
        <v>0.82425603762968225</v>
      </c>
      <c r="AY2263" s="68">
        <f t="shared" si="701"/>
        <v>1.3268268717166964</v>
      </c>
      <c r="AZ2263" s="68">
        <f t="shared" si="702"/>
        <v>14.551982149845642</v>
      </c>
      <c r="BA2263" s="68">
        <f t="shared" si="703"/>
        <v>2.0239278456879983</v>
      </c>
      <c r="BB2263" s="68">
        <f t="shared" si="704"/>
        <v>0.5025708340870142</v>
      </c>
    </row>
    <row r="2264" spans="1:54" x14ac:dyDescent="0.3">
      <c r="A2264" s="64">
        <v>28926</v>
      </c>
      <c r="B2264" s="57">
        <v>4.29</v>
      </c>
      <c r="C2264" s="57">
        <v>0.41</v>
      </c>
      <c r="D2264" s="57">
        <v>4.6269999999999998</v>
      </c>
      <c r="E2264" s="57">
        <f t="shared" si="689"/>
        <v>4.29</v>
      </c>
      <c r="F2264" s="57">
        <f t="shared" si="690"/>
        <v>0.33699999999999974</v>
      </c>
      <c r="G2264" s="57">
        <f t="shared" si="691"/>
        <v>0</v>
      </c>
      <c r="H2264" s="57">
        <f>IF(Q2263&gt;SetUp!$B$56,SetUp!$B$56,Q2263)</f>
        <v>2.6083243107934644</v>
      </c>
      <c r="I2264" s="57">
        <f t="shared" si="705"/>
        <v>0.94551092661768477</v>
      </c>
      <c r="J2264" s="57">
        <f>MIN(F2264,H2264,(1-EXP(-SetUp!$B$52*H2264/SetUp!$B$56))*F2264)</f>
        <v>0.11280140210815262</v>
      </c>
      <c r="K2264" s="57">
        <f t="shared" si="692"/>
        <v>2.4955229086853117</v>
      </c>
      <c r="L2264" s="57">
        <f>IF(I2264&lt;=0,0,MIN(SetUp!$B$50*I2264^SetUp!$B$55,I2264))</f>
        <v>1.8641195929214115E-2</v>
      </c>
      <c r="M2264" s="57">
        <f t="shared" si="693"/>
        <v>0.92686973068847067</v>
      </c>
      <c r="N2264" s="57">
        <f>IF(SetUp!$B$62=0,X2264,(B2264-E2264)*(1-(H2264/SetUp!$B$66/SetUp!$B$56)))</f>
        <v>0</v>
      </c>
      <c r="O2264" s="57">
        <f>K2264*SetUp!$B$65</f>
        <v>0</v>
      </c>
      <c r="P2264" s="57">
        <f>MIN(SetUp!$B$54*L2264^SetUp!$B$51,L2264)</f>
        <v>1.0238095092661801E-2</v>
      </c>
      <c r="Q2264" s="57">
        <f t="shared" si="694"/>
        <v>2.4955229086853117</v>
      </c>
      <c r="R2264" s="57">
        <f>IF((H2264+N2264-O2264)&gt;SetUp!$B$56,T2263+H2264+N2264-O2264-SetUp!$B$56,T2263)</f>
        <v>0</v>
      </c>
      <c r="S2264" s="57">
        <f>R2264*SetUp!$B$65</f>
        <v>0</v>
      </c>
      <c r="T2264" s="57">
        <f>IF((R2264-S2264)&lt;SetUp!$B$53,R2264-S2264,SetUp!$B$53)</f>
        <v>0</v>
      </c>
      <c r="U2264" s="57">
        <f t="shared" si="695"/>
        <v>0.92686973068847067</v>
      </c>
      <c r="V2264" s="57">
        <f>(L2264-P2264)/1000*SetUp!$B$13*1000000/SetUp!$B$48</f>
        <v>0.47794890569527188</v>
      </c>
      <c r="W2264" s="57">
        <f t="shared" si="706"/>
        <v>-2.8449465006019636E-16</v>
      </c>
      <c r="X2264" s="57">
        <f>MAX((SetUp!$B$56*(1-($H2264/SetUp!$B$56)^2)*TANH(($B2264-$D2264)/SetUp!$B$56))/(1+$H2264/SetUp!$B$56*TANH(($B2264-$D2264)/SetUp!$B$56)),0)</f>
        <v>0</v>
      </c>
      <c r="AP2264" s="64">
        <v>30086</v>
      </c>
      <c r="AQ2264" s="55">
        <v>5</v>
      </c>
      <c r="AR2264" s="55">
        <v>136</v>
      </c>
      <c r="AS2264" s="66">
        <f t="shared" si="696"/>
        <v>6.6719999999999997</v>
      </c>
      <c r="AT2264" s="66">
        <f t="shared" si="697"/>
        <v>18.174658855118974</v>
      </c>
      <c r="AU2264" s="55" t="str">
        <f>IF(OR($AP2264&lt;SetUp!$B$97,$AP2264&gt;SetUp!$B$98),"Não","Sim")</f>
        <v>Não</v>
      </c>
      <c r="AV2264" s="68">
        <f t="shared" si="698"/>
        <v>2.5830214865540704</v>
      </c>
      <c r="AW2264" s="68">
        <f t="shared" si="699"/>
        <v>4.2631747389849002</v>
      </c>
      <c r="AX2264" s="68">
        <f t="shared" si="700"/>
        <v>0.82425603762968225</v>
      </c>
      <c r="AY2264" s="68">
        <f t="shared" si="701"/>
        <v>1.2594662677440145</v>
      </c>
      <c r="AZ2264" s="68">
        <f t="shared" si="702"/>
        <v>11.502658855118973</v>
      </c>
      <c r="BA2264" s="68">
        <f t="shared" si="703"/>
        <v>1.6801532524308298</v>
      </c>
      <c r="BB2264" s="68">
        <f t="shared" si="704"/>
        <v>0.43521023011433224</v>
      </c>
    </row>
    <row r="2265" spans="1:54" x14ac:dyDescent="0.3">
      <c r="A2265" s="64">
        <v>28927</v>
      </c>
      <c r="B2265" s="57">
        <v>2.9910000000000001</v>
      </c>
      <c r="C2265" s="57">
        <v>0.26700000000000002</v>
      </c>
      <c r="D2265" s="57">
        <v>4.6269999999999998</v>
      </c>
      <c r="E2265" s="57">
        <f t="shared" si="689"/>
        <v>2.9910000000000001</v>
      </c>
      <c r="F2265" s="57">
        <f t="shared" si="690"/>
        <v>1.6359999999999997</v>
      </c>
      <c r="G2265" s="57">
        <f t="shared" si="691"/>
        <v>0</v>
      </c>
      <c r="H2265" s="57">
        <f>IF(Q2264&gt;SetUp!$B$56,SetUp!$B$56,Q2264)</f>
        <v>2.4955229086853117</v>
      </c>
      <c r="I2265" s="57">
        <f t="shared" si="705"/>
        <v>0.92686973068847067</v>
      </c>
      <c r="J2265" s="57">
        <f>MIN(F2265,H2265,(1-EXP(-SetUp!$B$52*H2265/SetUp!$B$56))*F2265)</f>
        <v>0.52825237877867315</v>
      </c>
      <c r="K2265" s="57">
        <f t="shared" si="692"/>
        <v>1.9672705299066386</v>
      </c>
      <c r="L2265" s="57">
        <f>IF(I2265&lt;=0,0,MIN(SetUp!$B$50*I2265^SetUp!$B$55,I2265))</f>
        <v>1.8032696916842825E-2</v>
      </c>
      <c r="M2265" s="57">
        <f t="shared" si="693"/>
        <v>0.90883703377162783</v>
      </c>
      <c r="N2265" s="57">
        <f>IF(SetUp!$B$62=0,X2265,(B2265-E2265)*(1-(H2265/SetUp!$B$66/SetUp!$B$56)))</f>
        <v>0</v>
      </c>
      <c r="O2265" s="57">
        <f>K2265*SetUp!$B$65</f>
        <v>0</v>
      </c>
      <c r="P2265" s="57">
        <f>MIN(SetUp!$B$54*L2265^SetUp!$B$51,L2265)</f>
        <v>9.9094891281387761E-3</v>
      </c>
      <c r="Q2265" s="57">
        <f t="shared" si="694"/>
        <v>1.9672705299066386</v>
      </c>
      <c r="R2265" s="57">
        <f>IF((H2265+N2265-O2265)&gt;SetUp!$B$56,T2264+H2265+N2265-O2265-SetUp!$B$56,T2264)</f>
        <v>0</v>
      </c>
      <c r="S2265" s="57">
        <f>R2265*SetUp!$B$65</f>
        <v>0</v>
      </c>
      <c r="T2265" s="57">
        <f>IF((R2265-S2265)&lt;SetUp!$B$53,R2265-S2265,SetUp!$B$53)</f>
        <v>0</v>
      </c>
      <c r="U2265" s="57">
        <f t="shared" si="695"/>
        <v>0.90883703377162783</v>
      </c>
      <c r="V2265" s="57">
        <f>(L2265-P2265)/1000*SetUp!$B$13*1000000/SetUp!$B$48</f>
        <v>0.46202923764262982</v>
      </c>
      <c r="W2265" s="57">
        <f t="shared" si="706"/>
        <v>2.0816681711721685E-16</v>
      </c>
      <c r="X2265" s="57">
        <f>MAX((SetUp!$B$56*(1-($H2265/SetUp!$B$56)^2)*TANH(($B2265-$D2265)/SetUp!$B$56))/(1+$H2265/SetUp!$B$56*TANH(($B2265-$D2265)/SetUp!$B$56)),0)</f>
        <v>0</v>
      </c>
      <c r="AP2265" s="64">
        <v>30087</v>
      </c>
      <c r="AQ2265" s="55">
        <v>5</v>
      </c>
      <c r="AR2265" s="55">
        <v>137</v>
      </c>
      <c r="AS2265" s="66">
        <f t="shared" si="696"/>
        <v>4.9930000000000003</v>
      </c>
      <c r="AT2265" s="66">
        <f t="shared" si="697"/>
        <v>15.71295213531787</v>
      </c>
      <c r="AU2265" s="55" t="str">
        <f>IF(OR($AP2265&lt;SetUp!$B$97,$AP2265&gt;SetUp!$B$98),"Não","Sim")</f>
        <v>Não</v>
      </c>
      <c r="AV2265" s="68">
        <f t="shared" si="698"/>
        <v>2.2345021816950639</v>
      </c>
      <c r="AW2265" s="68">
        <f t="shared" si="699"/>
        <v>3.9639566263164219</v>
      </c>
      <c r="AX2265" s="68">
        <f t="shared" si="700"/>
        <v>0.69836156605510979</v>
      </c>
      <c r="AY2265" s="68">
        <f t="shared" si="701"/>
        <v>1.1962577875626539</v>
      </c>
      <c r="AZ2265" s="68">
        <f t="shared" si="702"/>
        <v>10.71995213531787</v>
      </c>
      <c r="BA2265" s="68">
        <f t="shared" si="703"/>
        <v>1.729454444621358</v>
      </c>
      <c r="BB2265" s="68">
        <f t="shared" si="704"/>
        <v>0.49789622150754409</v>
      </c>
    </row>
    <row r="2266" spans="1:54" x14ac:dyDescent="0.3">
      <c r="A2266" s="64">
        <v>28928</v>
      </c>
      <c r="B2266" s="57">
        <v>3.9969999999999999</v>
      </c>
      <c r="C2266" s="57">
        <v>1.2090000000000001</v>
      </c>
      <c r="D2266" s="57">
        <v>4.6269999999999998</v>
      </c>
      <c r="E2266" s="57">
        <f t="shared" si="689"/>
        <v>3.9969999999999999</v>
      </c>
      <c r="F2266" s="57">
        <f t="shared" si="690"/>
        <v>0.62999999999999989</v>
      </c>
      <c r="G2266" s="57">
        <f t="shared" si="691"/>
        <v>0</v>
      </c>
      <c r="H2266" s="57">
        <f>IF(Q2265&gt;SetUp!$B$56,SetUp!$B$56,Q2265)</f>
        <v>1.9672705299066386</v>
      </c>
      <c r="I2266" s="57">
        <f t="shared" si="705"/>
        <v>0.90883703377162783</v>
      </c>
      <c r="J2266" s="57">
        <f>MIN(F2266,H2266,(1-EXP(-SetUp!$B$52*H2266/SetUp!$B$56))*F2266)</f>
        <v>0.16671899182280434</v>
      </c>
      <c r="K2266" s="57">
        <f t="shared" si="692"/>
        <v>1.8005515380838344</v>
      </c>
      <c r="L2266" s="57">
        <f>IF(I2266&lt;=0,0,MIN(SetUp!$B$50*I2266^SetUp!$B$55,I2266))</f>
        <v>1.7451772531771128E-2</v>
      </c>
      <c r="M2266" s="57">
        <f t="shared" si="693"/>
        <v>0.89138526123985673</v>
      </c>
      <c r="N2266" s="57">
        <f>IF(SetUp!$B$62=0,X2266,(B2266-E2266)*(1-(H2266/SetUp!$B$66/SetUp!$B$56)))</f>
        <v>0</v>
      </c>
      <c r="O2266" s="57">
        <f>K2266*SetUp!$B$65</f>
        <v>0</v>
      </c>
      <c r="P2266" s="57">
        <f>MIN(SetUp!$B$54*L2266^SetUp!$B$51,L2266)</f>
        <v>9.5955982097685084E-3</v>
      </c>
      <c r="Q2266" s="57">
        <f t="shared" si="694"/>
        <v>1.8005515380838344</v>
      </c>
      <c r="R2266" s="57">
        <f>IF((H2266+N2266-O2266)&gt;SetUp!$B$56,T2265+H2266+N2266-O2266-SetUp!$B$56,T2265)</f>
        <v>0</v>
      </c>
      <c r="S2266" s="57">
        <f>R2266*SetUp!$B$65</f>
        <v>0</v>
      </c>
      <c r="T2266" s="57">
        <f>IF((R2266-S2266)&lt;SetUp!$B$53,R2266-S2266,SetUp!$B$53)</f>
        <v>0</v>
      </c>
      <c r="U2266" s="57">
        <f t="shared" si="695"/>
        <v>0.89138526123985673</v>
      </c>
      <c r="V2266" s="57">
        <f>(L2266-P2266)/1000*SetUp!$B$13*1000000/SetUp!$B$48</f>
        <v>0.44684099277011824</v>
      </c>
      <c r="W2266" s="57">
        <f t="shared" si="706"/>
        <v>-5.5858095926453188E-16</v>
      </c>
      <c r="X2266" s="57">
        <f>MAX((SetUp!$B$56*(1-($H2266/SetUp!$B$56)^2)*TANH(($B2266-$D2266)/SetUp!$B$56))/(1+$H2266/SetUp!$B$56*TANH(($B2266-$D2266)/SetUp!$B$56)),0)</f>
        <v>0</v>
      </c>
      <c r="AP2266" s="64">
        <v>30088</v>
      </c>
      <c r="AQ2266" s="55">
        <v>5</v>
      </c>
      <c r="AR2266" s="55">
        <v>138</v>
      </c>
      <c r="AS2266" s="66">
        <f t="shared" si="696"/>
        <v>4.1740000000000004</v>
      </c>
      <c r="AT2266" s="66">
        <f t="shared" si="697"/>
        <v>13.699430125487718</v>
      </c>
      <c r="AU2266" s="55" t="str">
        <f>IF(OR($AP2266&lt;SetUp!$B$97,$AP2266&gt;SetUp!$B$98),"Não","Sim")</f>
        <v>Não</v>
      </c>
      <c r="AV2266" s="68">
        <f t="shared" si="698"/>
        <v>2.043036955123426</v>
      </c>
      <c r="AW2266" s="68">
        <f t="shared" si="699"/>
        <v>3.7012741219055525</v>
      </c>
      <c r="AX2266" s="68">
        <f t="shared" si="700"/>
        <v>0.62055244472943527</v>
      </c>
      <c r="AY2266" s="68">
        <f t="shared" si="701"/>
        <v>1.1367025015721983</v>
      </c>
      <c r="AZ2266" s="68">
        <f t="shared" si="702"/>
        <v>9.5254301254877163</v>
      </c>
      <c r="BA2266" s="68">
        <f t="shared" si="703"/>
        <v>1.6582371667821265</v>
      </c>
      <c r="BB2266" s="68">
        <f t="shared" si="704"/>
        <v>0.51615005684276305</v>
      </c>
    </row>
    <row r="2267" spans="1:54" x14ac:dyDescent="0.3">
      <c r="A2267" s="64">
        <v>28929</v>
      </c>
      <c r="B2267" s="57">
        <v>3.915</v>
      </c>
      <c r="C2267" s="57">
        <v>1.2090000000000001</v>
      </c>
      <c r="D2267" s="57">
        <v>4.6269999999999998</v>
      </c>
      <c r="E2267" s="57">
        <f t="shared" si="689"/>
        <v>3.915</v>
      </c>
      <c r="F2267" s="57">
        <f t="shared" si="690"/>
        <v>0.71199999999999974</v>
      </c>
      <c r="G2267" s="57">
        <f t="shared" si="691"/>
        <v>0</v>
      </c>
      <c r="H2267" s="57">
        <f>IF(Q2266&gt;SetUp!$B$56,SetUp!$B$56,Q2266)</f>
        <v>1.8005515380838344</v>
      </c>
      <c r="I2267" s="57">
        <f t="shared" si="705"/>
        <v>0.89138526123985673</v>
      </c>
      <c r="J2267" s="57">
        <f>MIN(F2267,H2267,(1-EXP(-SetUp!$B$52*H2267/SetUp!$B$56))*F2267)</f>
        <v>0.17460051729831164</v>
      </c>
      <c r="K2267" s="57">
        <f t="shared" si="692"/>
        <v>1.6259510207855228</v>
      </c>
      <c r="L2267" s="57">
        <f>IF(I2267&lt;=0,0,MIN(SetUp!$B$50*I2267^SetUp!$B$55,I2267))</f>
        <v>1.689683121594128E-2</v>
      </c>
      <c r="M2267" s="57">
        <f t="shared" si="693"/>
        <v>0.87448843002391541</v>
      </c>
      <c r="N2267" s="57">
        <f>IF(SetUp!$B$62=0,X2267,(B2267-E2267)*(1-(H2267/SetUp!$B$66/SetUp!$B$56)))</f>
        <v>0</v>
      </c>
      <c r="O2267" s="57">
        <f>K2267*SetUp!$B$65</f>
        <v>0</v>
      </c>
      <c r="P2267" s="57">
        <f>MIN(SetUp!$B$54*L2267^SetUp!$B$51,L2267)</f>
        <v>9.2955807290855154E-3</v>
      </c>
      <c r="Q2267" s="57">
        <f t="shared" si="694"/>
        <v>1.6259510207855228</v>
      </c>
      <c r="R2267" s="57">
        <f>IF((H2267+N2267-O2267)&gt;SetUp!$B$56,T2266+H2267+N2267-O2267-SetUp!$B$56,T2266)</f>
        <v>0</v>
      </c>
      <c r="S2267" s="57">
        <f>R2267*SetUp!$B$65</f>
        <v>0</v>
      </c>
      <c r="T2267" s="57">
        <f>IF((R2267-S2267)&lt;SetUp!$B$53,R2267-S2267,SetUp!$B$53)</f>
        <v>0</v>
      </c>
      <c r="U2267" s="57">
        <f t="shared" si="695"/>
        <v>0.87448843002391541</v>
      </c>
      <c r="V2267" s="57">
        <f>(L2267-P2267)/1000*SetUp!$B$13*1000000/SetUp!$B$48</f>
        <v>0.43234151568255413</v>
      </c>
      <c r="W2267" s="57">
        <f t="shared" si="706"/>
        <v>-1.2490009027033011E-16</v>
      </c>
      <c r="X2267" s="57">
        <f>MAX((SetUp!$B$56*(1-($H2267/SetUp!$B$56)^2)*TANH(($B2267-$D2267)/SetUp!$B$56))/(1+$H2267/SetUp!$B$56*TANH(($B2267-$D2267)/SetUp!$B$56)),0)</f>
        <v>0</v>
      </c>
      <c r="AP2267" s="64">
        <v>30089</v>
      </c>
      <c r="AQ2267" s="55">
        <v>5</v>
      </c>
      <c r="AR2267" s="55">
        <v>139</v>
      </c>
      <c r="AS2267" s="66">
        <f t="shared" si="696"/>
        <v>3.8010000000000002</v>
      </c>
      <c r="AT2267" s="66">
        <f t="shared" si="697"/>
        <v>12.033391671434162</v>
      </c>
      <c r="AU2267" s="55" t="str">
        <f>IF(OR($AP2267&lt;SetUp!$B$97,$AP2267&gt;SetUp!$B$98),"Não","Sim")</f>
        <v>Não</v>
      </c>
      <c r="AV2267" s="68">
        <f t="shared" si="698"/>
        <v>1.9496153466773902</v>
      </c>
      <c r="AW2267" s="68">
        <f t="shared" si="699"/>
        <v>3.4689179395647516</v>
      </c>
      <c r="AX2267" s="68">
        <f t="shared" si="700"/>
        <v>0.57989786960310374</v>
      </c>
      <c r="AY2267" s="68">
        <f t="shared" si="701"/>
        <v>1.0803880526586154</v>
      </c>
      <c r="AZ2267" s="68">
        <f t="shared" si="702"/>
        <v>8.2323916714341614</v>
      </c>
      <c r="BA2267" s="68">
        <f t="shared" si="703"/>
        <v>1.5193025928873614</v>
      </c>
      <c r="BB2267" s="68">
        <f t="shared" si="704"/>
        <v>0.50049018305551163</v>
      </c>
    </row>
    <row r="2268" spans="1:54" x14ac:dyDescent="0.3">
      <c r="A2268" s="64">
        <v>28930</v>
      </c>
      <c r="B2268" s="57">
        <v>2.621</v>
      </c>
      <c r="C2268" s="57">
        <v>0.70899999999999996</v>
      </c>
      <c r="D2268" s="57">
        <v>4.6269999999999998</v>
      </c>
      <c r="E2268" s="57">
        <f t="shared" si="689"/>
        <v>2.621</v>
      </c>
      <c r="F2268" s="57">
        <f t="shared" si="690"/>
        <v>2.0059999999999998</v>
      </c>
      <c r="G2268" s="57">
        <f t="shared" si="691"/>
        <v>0</v>
      </c>
      <c r="H2268" s="57">
        <f>IF(Q2267&gt;SetUp!$B$56,SetUp!$B$56,Q2267)</f>
        <v>1.6259510207855228</v>
      </c>
      <c r="I2268" s="57">
        <f t="shared" si="705"/>
        <v>0.87448843002391541</v>
      </c>
      <c r="J2268" s="57">
        <f>MIN(F2268,H2268,(1-EXP(-SetUp!$B$52*H2268/SetUp!$B$56))*F2268)</f>
        <v>0.45004758675360418</v>
      </c>
      <c r="K2268" s="57">
        <f t="shared" si="692"/>
        <v>1.1759034340319185</v>
      </c>
      <c r="L2268" s="57">
        <f>IF(I2268&lt;=0,0,MIN(SetUp!$B$50*I2268^SetUp!$B$55,I2268))</f>
        <v>1.6366392574246345E-2</v>
      </c>
      <c r="M2268" s="57">
        <f t="shared" si="693"/>
        <v>0.85812203744966908</v>
      </c>
      <c r="N2268" s="57">
        <f>IF(SetUp!$B$62=0,X2268,(B2268-E2268)*(1-(H2268/SetUp!$B$66/SetUp!$B$56)))</f>
        <v>0</v>
      </c>
      <c r="O2268" s="57">
        <f>K2268*SetUp!$B$65</f>
        <v>0</v>
      </c>
      <c r="P2268" s="57">
        <f>MIN(SetUp!$B$54*L2268^SetUp!$B$51,L2268)</f>
        <v>9.0086534281084499E-3</v>
      </c>
      <c r="Q2268" s="57">
        <f t="shared" si="694"/>
        <v>1.1759034340319185</v>
      </c>
      <c r="R2268" s="57">
        <f>IF((H2268+N2268-O2268)&gt;SetUp!$B$56,T2267+H2268+N2268-O2268-SetUp!$B$56,T2267)</f>
        <v>0</v>
      </c>
      <c r="S2268" s="57">
        <f>R2268*SetUp!$B$65</f>
        <v>0</v>
      </c>
      <c r="T2268" s="57">
        <f>IF((R2268-S2268)&lt;SetUp!$B$53,R2268-S2268,SetUp!$B$53)</f>
        <v>0</v>
      </c>
      <c r="U2268" s="57">
        <f t="shared" si="695"/>
        <v>0.85812203744966908</v>
      </c>
      <c r="V2268" s="57">
        <f>(L2268-P2268)/1000*SetUp!$B$13*1000000/SetUp!$B$48</f>
        <v>0.41849115483549265</v>
      </c>
      <c r="W2268" s="57">
        <f t="shared" si="706"/>
        <v>-3.4694469519536142E-17</v>
      </c>
      <c r="X2268" s="57">
        <f>MAX((SetUp!$B$56*(1-($H2268/SetUp!$B$56)^2)*TANH(($B2268-$D2268)/SetUp!$B$56))/(1+$H2268/SetUp!$B$56*TANH(($B2268-$D2268)/SetUp!$B$56)),0)</f>
        <v>0</v>
      </c>
      <c r="AP2268" s="64">
        <v>30090</v>
      </c>
      <c r="AQ2268" s="55">
        <v>5</v>
      </c>
      <c r="AR2268" s="55">
        <v>140</v>
      </c>
      <c r="AS2268" s="66">
        <f t="shared" si="696"/>
        <v>2.669</v>
      </c>
      <c r="AT2268" s="66">
        <f t="shared" si="697"/>
        <v>10.640681954852813</v>
      </c>
      <c r="AU2268" s="55" t="str">
        <f>IF(OR($AP2268&lt;SetUp!$B$97,$AP2268&gt;SetUp!$B$98),"Não","Sim")</f>
        <v>Não</v>
      </c>
      <c r="AV2268" s="68">
        <f t="shared" si="698"/>
        <v>1.6337074401495515</v>
      </c>
      <c r="AW2268" s="68">
        <f t="shared" si="699"/>
        <v>3.2620058177220979</v>
      </c>
      <c r="AX2268" s="68">
        <f t="shared" si="700"/>
        <v>0.42634857378750768</v>
      </c>
      <c r="AY2268" s="68">
        <f t="shared" si="701"/>
        <v>1.0269694625209305</v>
      </c>
      <c r="AZ2268" s="68">
        <f t="shared" si="702"/>
        <v>7.9716819548528122</v>
      </c>
      <c r="BA2268" s="68">
        <f t="shared" si="703"/>
        <v>1.6282983775725464</v>
      </c>
      <c r="BB2268" s="68">
        <f t="shared" si="704"/>
        <v>0.60062088873342279</v>
      </c>
    </row>
    <row r="2269" spans="1:54" x14ac:dyDescent="0.3">
      <c r="A2269" s="64">
        <v>28931</v>
      </c>
      <c r="B2269" s="57">
        <v>2.3370000000000002</v>
      </c>
      <c r="C2269" s="57">
        <v>0.54600000000000004</v>
      </c>
      <c r="D2269" s="57">
        <v>4.6269999999999998</v>
      </c>
      <c r="E2269" s="57">
        <f t="shared" si="689"/>
        <v>2.3370000000000002</v>
      </c>
      <c r="F2269" s="57">
        <f t="shared" si="690"/>
        <v>2.2899999999999996</v>
      </c>
      <c r="G2269" s="57">
        <f t="shared" si="691"/>
        <v>0</v>
      </c>
      <c r="H2269" s="57">
        <f>IF(Q2268&gt;SetUp!$B$56,SetUp!$B$56,Q2268)</f>
        <v>1.1759034340319185</v>
      </c>
      <c r="I2269" s="57">
        <f t="shared" si="705"/>
        <v>0.85812203744966908</v>
      </c>
      <c r="J2269" s="57">
        <f>MIN(F2269,H2269,(1-EXP(-SetUp!$B$52*H2269/SetUp!$B$56))*F2269)</f>
        <v>0.38436191357412119</v>
      </c>
      <c r="K2269" s="57">
        <f t="shared" si="692"/>
        <v>0.79154152045779735</v>
      </c>
      <c r="L2269" s="57">
        <f>IF(I2269&lt;=0,0,MIN(SetUp!$B$50*I2269^SetUp!$B$55,I2269))</f>
        <v>1.5859078292720586E-2</v>
      </c>
      <c r="M2269" s="57">
        <f t="shared" si="693"/>
        <v>0.84226295915694849</v>
      </c>
      <c r="N2269" s="57">
        <f>IF(SetUp!$B$62=0,X2269,(B2269-E2269)*(1-(H2269/SetUp!$B$66/SetUp!$B$56)))</f>
        <v>0</v>
      </c>
      <c r="O2269" s="57">
        <f>K2269*SetUp!$B$65</f>
        <v>0</v>
      </c>
      <c r="P2269" s="57">
        <f>MIN(SetUp!$B$54*L2269^SetUp!$B$51,L2269)</f>
        <v>8.7340866615118144E-3</v>
      </c>
      <c r="Q2269" s="57">
        <f t="shared" si="694"/>
        <v>0.79154152045779735</v>
      </c>
      <c r="R2269" s="57">
        <f>IF((H2269+N2269-O2269)&gt;SetUp!$B$56,T2268+H2269+N2269-O2269-SetUp!$B$56,T2268)</f>
        <v>0</v>
      </c>
      <c r="S2269" s="57">
        <f>R2269*SetUp!$B$65</f>
        <v>0</v>
      </c>
      <c r="T2269" s="57">
        <f>IF((R2269-S2269)&lt;SetUp!$B$53,R2269-S2269,SetUp!$B$53)</f>
        <v>0</v>
      </c>
      <c r="U2269" s="57">
        <f t="shared" si="695"/>
        <v>0.84226295915694849</v>
      </c>
      <c r="V2269" s="57">
        <f>(L2269-P2269)/1000*SetUp!$B$13*1000000/SetUp!$B$48</f>
        <v>0.40525301545963455</v>
      </c>
      <c r="W2269" s="57">
        <f t="shared" si="706"/>
        <v>-2.3245294578089215E-16</v>
      </c>
      <c r="X2269" s="57">
        <f>MAX((SetUp!$B$56*(1-($H2269/SetUp!$B$56)^2)*TANH(($B2269-$D2269)/SetUp!$B$56))/(1+$H2269/SetUp!$B$56*TANH(($B2269-$D2269)/SetUp!$B$56)),0)</f>
        <v>0</v>
      </c>
      <c r="AP2269" s="64">
        <v>30091</v>
      </c>
      <c r="AQ2269" s="55">
        <v>5</v>
      </c>
      <c r="AR2269" s="55">
        <v>141</v>
      </c>
      <c r="AS2269" s="66">
        <f t="shared" si="696"/>
        <v>2.137</v>
      </c>
      <c r="AT2269" s="66">
        <f t="shared" si="697"/>
        <v>9.4657499408942094</v>
      </c>
      <c r="AU2269" s="55" t="str">
        <f>IF(OR($AP2269&lt;SetUp!$B$97,$AP2269&gt;SetUp!$B$98),"Não","Sim")</f>
        <v>Não</v>
      </c>
      <c r="AV2269" s="68">
        <f t="shared" si="698"/>
        <v>1.4618481453283716</v>
      </c>
      <c r="AW2269" s="68">
        <f t="shared" si="699"/>
        <v>3.0766458913716752</v>
      </c>
      <c r="AX2269" s="68">
        <f t="shared" si="700"/>
        <v>0.32980452216406941</v>
      </c>
      <c r="AY2269" s="68">
        <f t="shared" si="701"/>
        <v>0.97615502741654847</v>
      </c>
      <c r="AZ2269" s="68">
        <f t="shared" si="702"/>
        <v>7.3287499408942089</v>
      </c>
      <c r="BA2269" s="68">
        <f t="shared" si="703"/>
        <v>1.6147977460433036</v>
      </c>
      <c r="BB2269" s="68">
        <f t="shared" si="704"/>
        <v>0.64635050525247906</v>
      </c>
    </row>
    <row r="2270" spans="1:54" x14ac:dyDescent="0.3">
      <c r="A2270" s="64">
        <v>28932</v>
      </c>
      <c r="B2270" s="57">
        <v>0.45800000000000002</v>
      </c>
      <c r="C2270" s="57">
        <v>0.77</v>
      </c>
      <c r="D2270" s="57">
        <v>4.6269999999999998</v>
      </c>
      <c r="E2270" s="57">
        <f t="shared" si="689"/>
        <v>0.45800000000000002</v>
      </c>
      <c r="F2270" s="57">
        <f t="shared" si="690"/>
        <v>4.1689999999999996</v>
      </c>
      <c r="G2270" s="57">
        <f t="shared" si="691"/>
        <v>0</v>
      </c>
      <c r="H2270" s="57">
        <f>IF(Q2269&gt;SetUp!$B$56,SetUp!$B$56,Q2269)</f>
        <v>0.79154152045779735</v>
      </c>
      <c r="I2270" s="57">
        <f t="shared" si="705"/>
        <v>0.84226295915694849</v>
      </c>
      <c r="J2270" s="57">
        <f>MIN(F2270,H2270,(1-EXP(-SetUp!$B$52*H2270/SetUp!$B$56))*F2270)</f>
        <v>0.48500472312786364</v>
      </c>
      <c r="K2270" s="57">
        <f t="shared" si="692"/>
        <v>0.30653679732993372</v>
      </c>
      <c r="L2270" s="57">
        <f>IF(I2270&lt;=0,0,MIN(SetUp!$B$50*I2270^SetUp!$B$55,I2270))</f>
        <v>1.5373603903883724E-2</v>
      </c>
      <c r="M2270" s="57">
        <f t="shared" si="693"/>
        <v>0.82688935525306473</v>
      </c>
      <c r="N2270" s="57">
        <f>IF(SetUp!$B$62=0,X2270,(B2270-E2270)*(1-(H2270/SetUp!$B$66/SetUp!$B$56)))</f>
        <v>0</v>
      </c>
      <c r="O2270" s="57">
        <f>K2270*SetUp!$B$65</f>
        <v>0</v>
      </c>
      <c r="P2270" s="57">
        <f>MIN(SetUp!$B$54*L2270^SetUp!$B$51,L2270)</f>
        <v>8.4712000984165873E-3</v>
      </c>
      <c r="Q2270" s="57">
        <f t="shared" si="694"/>
        <v>0.30653679732993372</v>
      </c>
      <c r="R2270" s="57">
        <f>IF((H2270+N2270-O2270)&gt;SetUp!$B$56,T2269+H2270+N2270-O2270-SetUp!$B$56,T2269)</f>
        <v>0</v>
      </c>
      <c r="S2270" s="57">
        <f>R2270*SetUp!$B$65</f>
        <v>0</v>
      </c>
      <c r="T2270" s="57">
        <f>IF((R2270-S2270)&lt;SetUp!$B$53,R2270-S2270,SetUp!$B$53)</f>
        <v>0</v>
      </c>
      <c r="U2270" s="57">
        <f t="shared" si="695"/>
        <v>0.82688935525306473</v>
      </c>
      <c r="V2270" s="57">
        <f>(L2270-P2270)/1000*SetUp!$B$13*1000000/SetUp!$B$48</f>
        <v>0.39259273566487823</v>
      </c>
      <c r="W2270" s="57">
        <f t="shared" si="706"/>
        <v>-9.0205620750793969E-17</v>
      </c>
      <c r="X2270" s="57">
        <f>MAX((SetUp!$B$56*(1-($H2270/SetUp!$B$56)^2)*TANH(($B2270-$D2270)/SetUp!$B$56))/(1+$H2270/SetUp!$B$56*TANH(($B2270-$D2270)/SetUp!$B$56)),0)</f>
        <v>0</v>
      </c>
      <c r="AP2270" s="64">
        <v>30092</v>
      </c>
      <c r="AQ2270" s="55">
        <v>5</v>
      </c>
      <c r="AR2270" s="55">
        <v>142</v>
      </c>
      <c r="AS2270" s="66">
        <f t="shared" si="696"/>
        <v>1.788</v>
      </c>
      <c r="AT2270" s="66">
        <f t="shared" si="697"/>
        <v>8.4663409510033585</v>
      </c>
      <c r="AU2270" s="55" t="str">
        <f>IF(OR($AP2270&lt;SetUp!$B$97,$AP2270&gt;SetUp!$B$98),"Não","Sim")</f>
        <v>Não</v>
      </c>
      <c r="AV2270" s="68">
        <f t="shared" si="698"/>
        <v>1.3371611720357424</v>
      </c>
      <c r="AW2270" s="68">
        <f t="shared" si="699"/>
        <v>2.9096977422068013</v>
      </c>
      <c r="AX2270" s="68">
        <f t="shared" si="700"/>
        <v>0.25236751445989886</v>
      </c>
      <c r="AY2270" s="68">
        <f t="shared" si="701"/>
        <v>0.92769575411646599</v>
      </c>
      <c r="AZ2270" s="68">
        <f t="shared" si="702"/>
        <v>6.6783409510033582</v>
      </c>
      <c r="BA2270" s="68">
        <f t="shared" si="703"/>
        <v>1.572536570171059</v>
      </c>
      <c r="BB2270" s="68">
        <f t="shared" si="704"/>
        <v>0.67532823965656719</v>
      </c>
    </row>
    <row r="2271" spans="1:54" x14ac:dyDescent="0.3">
      <c r="A2271" s="64">
        <v>28933</v>
      </c>
      <c r="B2271" s="57">
        <v>0.252</v>
      </c>
      <c r="C2271" s="57">
        <v>0.498</v>
      </c>
      <c r="D2271" s="57">
        <v>4.6269999999999998</v>
      </c>
      <c r="E2271" s="57">
        <f t="shared" si="689"/>
        <v>0.252</v>
      </c>
      <c r="F2271" s="57">
        <f t="shared" si="690"/>
        <v>4.375</v>
      </c>
      <c r="G2271" s="57">
        <f t="shared" si="691"/>
        <v>0</v>
      </c>
      <c r="H2271" s="57">
        <f>IF(Q2270&gt;SetUp!$B$56,SetUp!$B$56,Q2270)</f>
        <v>0.30653679732993372</v>
      </c>
      <c r="I2271" s="57">
        <f t="shared" si="705"/>
        <v>0.82688935525306473</v>
      </c>
      <c r="J2271" s="57">
        <f>MIN(F2271,H2271,(1-EXP(-SetUp!$B$52*H2271/SetUp!$B$56))*F2271)</f>
        <v>0.20460754526845348</v>
      </c>
      <c r="K2271" s="57">
        <f t="shared" si="692"/>
        <v>0.10192925206148024</v>
      </c>
      <c r="L2271" s="57">
        <f>IF(I2271&lt;=0,0,MIN(SetUp!$B$50*I2271^SetUp!$B$55,I2271))</f>
        <v>1.4908771310629407E-2</v>
      </c>
      <c r="M2271" s="57">
        <f t="shared" si="693"/>
        <v>0.81198058394243533</v>
      </c>
      <c r="N2271" s="57">
        <f>IF(SetUp!$B$62=0,X2271,(B2271-E2271)*(1-(H2271/SetUp!$B$66/SetUp!$B$56)))</f>
        <v>0</v>
      </c>
      <c r="O2271" s="57">
        <f>K2271*SetUp!$B$65</f>
        <v>0</v>
      </c>
      <c r="P2271" s="57">
        <f>MIN(SetUp!$B$54*L2271^SetUp!$B$51,L2271)</f>
        <v>8.2193588180283234E-3</v>
      </c>
      <c r="Q2271" s="57">
        <f t="shared" si="694"/>
        <v>0.10192925206148024</v>
      </c>
      <c r="R2271" s="57">
        <f>IF((H2271+N2271-O2271)&gt;SetUp!$B$56,T2270+H2271+N2271-O2271-SetUp!$B$56,T2270)</f>
        <v>0</v>
      </c>
      <c r="S2271" s="57">
        <f>R2271*SetUp!$B$65</f>
        <v>0</v>
      </c>
      <c r="T2271" s="57">
        <f>IF((R2271-S2271)&lt;SetUp!$B$53,R2271-S2271,SetUp!$B$53)</f>
        <v>0</v>
      </c>
      <c r="U2271" s="57">
        <f t="shared" si="695"/>
        <v>0.81198058394243533</v>
      </c>
      <c r="V2271" s="57">
        <f>(L2271-P2271)/1000*SetUp!$B$13*1000000/SetUp!$B$48</f>
        <v>0.38047828328747513</v>
      </c>
      <c r="W2271" s="57">
        <f t="shared" si="706"/>
        <v>-1.0234868508263162E-16</v>
      </c>
      <c r="X2271" s="57">
        <f>MAX((SetUp!$B$56*(1-($H2271/SetUp!$B$56)^2)*TANH(($B2271-$D2271)/SetUp!$B$56))/(1+$H2271/SetUp!$B$56*TANH(($B2271-$D2271)/SetUp!$B$56)),0)</f>
        <v>0</v>
      </c>
      <c r="AP2271" s="64">
        <v>30093</v>
      </c>
      <c r="AQ2271" s="55">
        <v>5</v>
      </c>
      <c r="AR2271" s="55">
        <v>143</v>
      </c>
      <c r="AS2271" s="66">
        <f t="shared" si="696"/>
        <v>1.5780000000000001</v>
      </c>
      <c r="AT2271" s="66">
        <f t="shared" si="697"/>
        <v>7.6098713267445772</v>
      </c>
      <c r="AU2271" s="55" t="str">
        <f>IF(OR($AP2271&lt;SetUp!$B$97,$AP2271&gt;SetUp!$B$98),"Não","Sim")</f>
        <v>Não</v>
      </c>
      <c r="AV2271" s="68">
        <f t="shared" si="698"/>
        <v>1.2561846997953765</v>
      </c>
      <c r="AW2271" s="68">
        <f t="shared" si="699"/>
        <v>2.7585995227188338</v>
      </c>
      <c r="AX2271" s="68">
        <f t="shared" si="700"/>
        <v>0.19810699887340152</v>
      </c>
      <c r="AY2271" s="68">
        <f t="shared" si="701"/>
        <v>0.881377313464759</v>
      </c>
      <c r="AZ2271" s="68">
        <f t="shared" si="702"/>
        <v>6.0318713267445769</v>
      </c>
      <c r="BA2271" s="68">
        <f t="shared" si="703"/>
        <v>1.5024148229234573</v>
      </c>
      <c r="BB2271" s="68">
        <f t="shared" si="704"/>
        <v>0.68327031459135745</v>
      </c>
    </row>
    <row r="2272" spans="1:54" x14ac:dyDescent="0.3">
      <c r="A2272" s="64">
        <v>28934</v>
      </c>
      <c r="B2272" s="57">
        <v>1.3460000000000001</v>
      </c>
      <c r="C2272" s="57">
        <v>0.41</v>
      </c>
      <c r="D2272" s="57">
        <v>4.6269999999999998</v>
      </c>
      <c r="E2272" s="57">
        <f t="shared" si="689"/>
        <v>1.3460000000000001</v>
      </c>
      <c r="F2272" s="57">
        <f t="shared" si="690"/>
        <v>3.2809999999999997</v>
      </c>
      <c r="G2272" s="57">
        <f t="shared" si="691"/>
        <v>0</v>
      </c>
      <c r="H2272" s="57">
        <f>IF(Q2271&gt;SetUp!$B$56,SetUp!$B$56,Q2271)</f>
        <v>0.10192925206148024</v>
      </c>
      <c r="I2272" s="57">
        <f t="shared" si="705"/>
        <v>0.81198058394243533</v>
      </c>
      <c r="J2272" s="57">
        <f>MIN(F2272,H2272,(1-EXP(-SetUp!$B$52*H2272/SetUp!$B$56))*F2272)</f>
        <v>5.1840752874488513E-2</v>
      </c>
      <c r="K2272" s="57">
        <f t="shared" si="692"/>
        <v>5.0088499186991722E-2</v>
      </c>
      <c r="L2272" s="57">
        <f>IF(I2272&lt;=0,0,MIN(SetUp!$B$50*I2272^SetUp!$B$55,I2272))</f>
        <v>1.4463461990296231E-2</v>
      </c>
      <c r="M2272" s="57">
        <f t="shared" si="693"/>
        <v>0.79751712195213909</v>
      </c>
      <c r="N2272" s="57">
        <f>IF(SetUp!$B$62=0,X2272,(B2272-E2272)*(1-(H2272/SetUp!$B$66/SetUp!$B$56)))</f>
        <v>0</v>
      </c>
      <c r="O2272" s="57">
        <f>K2272*SetUp!$B$65</f>
        <v>0</v>
      </c>
      <c r="P2272" s="57">
        <f>MIN(SetUp!$B$54*L2272^SetUp!$B$51,L2272)</f>
        <v>7.9779697586231484E-3</v>
      </c>
      <c r="Q2272" s="57">
        <f t="shared" si="694"/>
        <v>5.0088499186991722E-2</v>
      </c>
      <c r="R2272" s="57">
        <f>IF((H2272+N2272-O2272)&gt;SetUp!$B$56,T2271+H2272+N2272-O2272-SetUp!$B$56,T2271)</f>
        <v>0</v>
      </c>
      <c r="S2272" s="57">
        <f>R2272*SetUp!$B$65</f>
        <v>0</v>
      </c>
      <c r="T2272" s="57">
        <f>IF((R2272-S2272)&lt;SetUp!$B$53,R2272-S2272,SetUp!$B$53)</f>
        <v>0</v>
      </c>
      <c r="U2272" s="57">
        <f t="shared" si="695"/>
        <v>0.79751712195213909</v>
      </c>
      <c r="V2272" s="57">
        <f>(L2272-P2272)/1000*SetUp!$B$13*1000000/SetUp!$B$48</f>
        <v>0.36887977132678545</v>
      </c>
      <c r="W2272" s="57">
        <f t="shared" si="706"/>
        <v>-2.7755575615628914E-17</v>
      </c>
      <c r="X2272" s="57">
        <f>MAX((SetUp!$B$56*(1-($H2272/SetUp!$B$56)^2)*TANH(($B2272-$D2272)/SetUp!$B$56))/(1+$H2272/SetUp!$B$56*TANH(($B2272-$D2272)/SetUp!$B$56)),0)</f>
        <v>0</v>
      </c>
      <c r="AP2272" s="64">
        <v>30094</v>
      </c>
      <c r="AQ2272" s="55">
        <v>5</v>
      </c>
      <c r="AR2272" s="55">
        <v>144</v>
      </c>
      <c r="AS2272" s="66">
        <f t="shared" si="696"/>
        <v>1.48</v>
      </c>
      <c r="AT2272" s="66">
        <f t="shared" si="697"/>
        <v>6.8709030335824695</v>
      </c>
      <c r="AU2272" s="55" t="str">
        <f>IF(OR($AP2272&lt;SetUp!$B$97,$AP2272&gt;SetUp!$B$98),"Não","Sim")</f>
        <v>Não</v>
      </c>
      <c r="AV2272" s="68">
        <f t="shared" si="698"/>
        <v>1.2165525060596438</v>
      </c>
      <c r="AW2272" s="68">
        <f t="shared" si="699"/>
        <v>2.6212407431562768</v>
      </c>
      <c r="AX2272" s="68">
        <f t="shared" si="700"/>
        <v>0.17026171539495738</v>
      </c>
      <c r="AY2272" s="68">
        <f t="shared" si="701"/>
        <v>0.83701381955281107</v>
      </c>
      <c r="AZ2272" s="68">
        <f t="shared" si="702"/>
        <v>5.3909030335824699</v>
      </c>
      <c r="BA2272" s="68">
        <f t="shared" si="703"/>
        <v>1.4046882370966329</v>
      </c>
      <c r="BB2272" s="68">
        <f t="shared" si="704"/>
        <v>0.66675210415785369</v>
      </c>
    </row>
    <row r="2273" spans="1:54" x14ac:dyDescent="0.3">
      <c r="A2273" s="64">
        <v>28935</v>
      </c>
      <c r="B2273" s="57">
        <v>4.13</v>
      </c>
      <c r="C2273" s="57">
        <v>0.41</v>
      </c>
      <c r="D2273" s="57">
        <v>4.6269999999999998</v>
      </c>
      <c r="E2273" s="57">
        <f t="shared" si="689"/>
        <v>4.13</v>
      </c>
      <c r="F2273" s="57">
        <f t="shared" si="690"/>
        <v>0.49699999999999989</v>
      </c>
      <c r="G2273" s="57">
        <f t="shared" si="691"/>
        <v>0</v>
      </c>
      <c r="H2273" s="57">
        <f>IF(Q2272&gt;SetUp!$B$56,SetUp!$B$56,Q2272)</f>
        <v>5.0088499186991722E-2</v>
      </c>
      <c r="I2273" s="57">
        <f t="shared" si="705"/>
        <v>0.79751712195213909</v>
      </c>
      <c r="J2273" s="57">
        <f>MIN(F2273,H2273,(1-EXP(-SetUp!$B$52*H2273/SetUp!$B$56))*F2273)</f>
        <v>3.8745036701662819E-3</v>
      </c>
      <c r="K2273" s="57">
        <f t="shared" si="692"/>
        <v>4.6213995516825437E-2</v>
      </c>
      <c r="L2273" s="57">
        <f>IF(I2273&lt;=0,0,MIN(SetUp!$B$50*I2273^SetUp!$B$55,I2273))</f>
        <v>1.4036630809511811E-2</v>
      </c>
      <c r="M2273" s="57">
        <f t="shared" si="693"/>
        <v>0.7834804911426273</v>
      </c>
      <c r="N2273" s="57">
        <f>IF(SetUp!$B$62=0,X2273,(B2273-E2273)*(1-(H2273/SetUp!$B$66/SetUp!$B$56)))</f>
        <v>0</v>
      </c>
      <c r="O2273" s="57">
        <f>K2273*SetUp!$B$65</f>
        <v>0</v>
      </c>
      <c r="P2273" s="57">
        <f>MIN(SetUp!$B$54*L2273^SetUp!$B$51,L2273)</f>
        <v>7.7464784839901841E-3</v>
      </c>
      <c r="Q2273" s="57">
        <f t="shared" si="694"/>
        <v>4.6213995516825437E-2</v>
      </c>
      <c r="R2273" s="57">
        <f>IF((H2273+N2273-O2273)&gt;SetUp!$B$56,T2272+H2273+N2273-O2273-SetUp!$B$56,T2272)</f>
        <v>0</v>
      </c>
      <c r="S2273" s="57">
        <f>R2273*SetUp!$B$65</f>
        <v>0</v>
      </c>
      <c r="T2273" s="57">
        <f>IF((R2273-S2273)&lt;SetUp!$B$53,R2273-S2273,SetUp!$B$53)</f>
        <v>0</v>
      </c>
      <c r="U2273" s="57">
        <f t="shared" si="695"/>
        <v>0.7834804911426273</v>
      </c>
      <c r="V2273" s="57">
        <f>(L2273-P2273)/1000*SetUp!$B$13*1000000/SetUp!$B$48</f>
        <v>0.35776929006520269</v>
      </c>
      <c r="W2273" s="57">
        <f t="shared" si="706"/>
        <v>2.445960101127298E-16</v>
      </c>
      <c r="X2273" s="57">
        <f>MAX((SetUp!$B$56*(1-($H2273/SetUp!$B$56)^2)*TANH(($B2273-$D2273)/SetUp!$B$56))/(1+$H2273/SetUp!$B$56*TANH(($B2273-$D2273)/SetUp!$B$56)),0)</f>
        <v>0</v>
      </c>
      <c r="AP2273" s="64">
        <v>30095</v>
      </c>
      <c r="AQ2273" s="55">
        <v>5</v>
      </c>
      <c r="AR2273" s="55">
        <v>145</v>
      </c>
      <c r="AS2273" s="66">
        <f t="shared" si="696"/>
        <v>1.1259999999999999</v>
      </c>
      <c r="AT2273" s="66">
        <f t="shared" si="697"/>
        <v>6.2293532011533506</v>
      </c>
      <c r="AU2273" s="55" t="str">
        <f>IF(OR($AP2273&lt;SetUp!$B$97,$AP2273&gt;SetUp!$B$98),"Não","Sim")</f>
        <v>Não</v>
      </c>
      <c r="AV2273" s="68">
        <f t="shared" si="698"/>
        <v>1.0611314715905846</v>
      </c>
      <c r="AW2273" s="68">
        <f t="shared" si="699"/>
        <v>2.4958672242636126</v>
      </c>
      <c r="AX2273" s="68">
        <f t="shared" si="700"/>
        <v>5.1538390515327381E-2</v>
      </c>
      <c r="AY2273" s="68">
        <f t="shared" si="701"/>
        <v>0.79444295584815905</v>
      </c>
      <c r="AZ2273" s="68">
        <f t="shared" si="702"/>
        <v>5.1033532011533502</v>
      </c>
      <c r="BA2273" s="68">
        <f t="shared" si="703"/>
        <v>1.434735752673028</v>
      </c>
      <c r="BB2273" s="68">
        <f t="shared" si="704"/>
        <v>0.74290456533283167</v>
      </c>
    </row>
    <row r="2274" spans="1:54" x14ac:dyDescent="0.3">
      <c r="A2274" s="64">
        <v>28936</v>
      </c>
      <c r="B2274" s="57">
        <v>0.14399999999999999</v>
      </c>
      <c r="C2274" s="57">
        <v>0.29899999999999999</v>
      </c>
      <c r="D2274" s="57">
        <v>4.6269999999999998</v>
      </c>
      <c r="E2274" s="57">
        <f t="shared" si="689"/>
        <v>0.14399999999999999</v>
      </c>
      <c r="F2274" s="57">
        <f t="shared" si="690"/>
        <v>4.4829999999999997</v>
      </c>
      <c r="G2274" s="57">
        <f t="shared" si="691"/>
        <v>0</v>
      </c>
      <c r="H2274" s="57">
        <f>IF(Q2273&gt;SetUp!$B$56,SetUp!$B$56,Q2273)</f>
        <v>4.6213995516825437E-2</v>
      </c>
      <c r="I2274" s="57">
        <f t="shared" si="705"/>
        <v>0.7834804911426273</v>
      </c>
      <c r="J2274" s="57">
        <f>MIN(F2274,H2274,(1-EXP(-SetUp!$B$52*H2274/SetUp!$B$56))*F2274)</f>
        <v>3.2254864351251113E-2</v>
      </c>
      <c r="K2274" s="57">
        <f t="shared" si="692"/>
        <v>1.3959131165574325E-2</v>
      </c>
      <c r="L2274" s="57">
        <f>IF(I2274&lt;=0,0,MIN(SetUp!$B$50*I2274^SetUp!$B$55,I2274))</f>
        <v>1.3627300388234176E-2</v>
      </c>
      <c r="M2274" s="57">
        <f t="shared" si="693"/>
        <v>0.76985319075439307</v>
      </c>
      <c r="N2274" s="57">
        <f>IF(SetUp!$B$62=0,X2274,(B2274-E2274)*(1-(H2274/SetUp!$B$66/SetUp!$B$56)))</f>
        <v>0</v>
      </c>
      <c r="O2274" s="57">
        <f>K2274*SetUp!$B$65</f>
        <v>0</v>
      </c>
      <c r="P2274" s="57">
        <f>MIN(SetUp!$B$54*L2274^SetUp!$B$51,L2274)</f>
        <v>7.5243662354730666E-3</v>
      </c>
      <c r="Q2274" s="57">
        <f t="shared" si="694"/>
        <v>1.3959131165574325E-2</v>
      </c>
      <c r="R2274" s="57">
        <f>IF((H2274+N2274-O2274)&gt;SetUp!$B$56,T2273+H2274+N2274-O2274-SetUp!$B$56,T2273)</f>
        <v>0</v>
      </c>
      <c r="S2274" s="57">
        <f>R2274*SetUp!$B$65</f>
        <v>0</v>
      </c>
      <c r="T2274" s="57">
        <f>IF((R2274-S2274)&lt;SetUp!$B$53,R2274-S2274,SetUp!$B$53)</f>
        <v>0</v>
      </c>
      <c r="U2274" s="57">
        <f t="shared" si="695"/>
        <v>0.76985319075439307</v>
      </c>
      <c r="V2274" s="57">
        <f>(L2274-P2274)/1000*SetUp!$B$13*1000000/SetUp!$B$48</f>
        <v>0.34712075418093363</v>
      </c>
      <c r="W2274" s="57">
        <f t="shared" si="706"/>
        <v>-7.6327832942979512E-17</v>
      </c>
      <c r="X2274" s="57">
        <f>MAX((SetUp!$B$56*(1-($H2274/SetUp!$B$56)^2)*TANH(($B2274-$D2274)/SetUp!$B$56))/(1+$H2274/SetUp!$B$56*TANH(($B2274-$D2274)/SetUp!$B$56)),0)</f>
        <v>0</v>
      </c>
      <c r="AP2274" s="64">
        <v>30096</v>
      </c>
      <c r="AQ2274" s="55">
        <v>5</v>
      </c>
      <c r="AR2274" s="55">
        <v>146</v>
      </c>
      <c r="AS2274" s="66">
        <f t="shared" si="696"/>
        <v>0.90200000000000002</v>
      </c>
      <c r="AT2274" s="66">
        <f t="shared" si="697"/>
        <v>5.6692043363709992</v>
      </c>
      <c r="AU2274" s="55" t="str">
        <f>IF(OR($AP2274&lt;SetUp!$B$97,$AP2274&gt;SetUp!$B$98),"Não","Sim")</f>
        <v>Não</v>
      </c>
      <c r="AV2274" s="68">
        <f t="shared" si="698"/>
        <v>0.94973680564670127</v>
      </c>
      <c r="AW2274" s="68">
        <f t="shared" si="699"/>
        <v>2.3810091004385092</v>
      </c>
      <c r="AX2274" s="68">
        <f t="shared" si="700"/>
        <v>-4.4793462458058257E-2</v>
      </c>
      <c r="AY2274" s="68">
        <f t="shared" si="701"/>
        <v>0.75352211064400965</v>
      </c>
      <c r="AZ2274" s="68">
        <f t="shared" si="702"/>
        <v>4.7672043363709991</v>
      </c>
      <c r="BA2274" s="68">
        <f t="shared" si="703"/>
        <v>1.431272294791808</v>
      </c>
      <c r="BB2274" s="68">
        <f t="shared" si="704"/>
        <v>0.79831557310206791</v>
      </c>
    </row>
    <row r="2275" spans="1:54" x14ac:dyDescent="0.3">
      <c r="A2275" s="64">
        <v>28937</v>
      </c>
      <c r="B2275" s="57">
        <v>1.369</v>
      </c>
      <c r="C2275" s="57">
        <v>0.29899999999999999</v>
      </c>
      <c r="D2275" s="57">
        <v>4.6269999999999998</v>
      </c>
      <c r="E2275" s="57">
        <f t="shared" si="689"/>
        <v>1.369</v>
      </c>
      <c r="F2275" s="57">
        <f t="shared" si="690"/>
        <v>3.258</v>
      </c>
      <c r="G2275" s="57">
        <f t="shared" si="691"/>
        <v>0</v>
      </c>
      <c r="H2275" s="57">
        <f>IF(Q2274&gt;SetUp!$B$56,SetUp!$B$56,Q2274)</f>
        <v>1.3959131165574325E-2</v>
      </c>
      <c r="I2275" s="57">
        <f t="shared" si="705"/>
        <v>0.76985319075439307</v>
      </c>
      <c r="J2275" s="57">
        <f>MIN(F2275,H2275,(1-EXP(-SetUp!$B$52*H2275/SetUp!$B$56))*F2275)</f>
        <v>7.0983262646626983E-3</v>
      </c>
      <c r="K2275" s="57">
        <f t="shared" si="692"/>
        <v>6.8608049009116264E-3</v>
      </c>
      <c r="L2275" s="57">
        <f>IF(I2275&lt;=0,0,MIN(SetUp!$B$50*I2275^SetUp!$B$55,I2275))</f>
        <v>1.3234555958281404E-2</v>
      </c>
      <c r="M2275" s="57">
        <f t="shared" si="693"/>
        <v>0.75661863479611169</v>
      </c>
      <c r="N2275" s="57">
        <f>IF(SetUp!$B$62=0,X2275,(B2275-E2275)*(1-(H2275/SetUp!$B$66/SetUp!$B$56)))</f>
        <v>0</v>
      </c>
      <c r="O2275" s="57">
        <f>K2275*SetUp!$B$65</f>
        <v>0</v>
      </c>
      <c r="P2275" s="57">
        <f>MIN(SetUp!$B$54*L2275^SetUp!$B$51,L2275)</f>
        <v>7.3111472412916139E-3</v>
      </c>
      <c r="Q2275" s="57">
        <f t="shared" si="694"/>
        <v>6.8608049009116264E-3</v>
      </c>
      <c r="R2275" s="57">
        <f>IF((H2275+N2275-O2275)&gt;SetUp!$B$56,T2274+H2275+N2275-O2275-SetUp!$B$56,T2274)</f>
        <v>0</v>
      </c>
      <c r="S2275" s="57">
        <f>R2275*SetUp!$B$65</f>
        <v>0</v>
      </c>
      <c r="T2275" s="57">
        <f>IF((R2275-S2275)&lt;SetUp!$B$53,R2275-S2275,SetUp!$B$53)</f>
        <v>0</v>
      </c>
      <c r="U2275" s="57">
        <f t="shared" si="695"/>
        <v>0.75661863479611169</v>
      </c>
      <c r="V2275" s="57">
        <f>(L2275-P2275)/1000*SetUp!$B$13*1000000/SetUp!$B$48</f>
        <v>0.33690976335262734</v>
      </c>
      <c r="W2275" s="57">
        <f t="shared" si="706"/>
        <v>5.377642775528102E-17</v>
      </c>
      <c r="X2275" s="57">
        <f>MAX((SetUp!$B$56*(1-($H2275/SetUp!$B$56)^2)*TANH(($B2275-$D2275)/SetUp!$B$56))/(1+$H2275/SetUp!$B$56*TANH(($B2275-$D2275)/SetUp!$B$56)),0)</f>
        <v>0</v>
      </c>
      <c r="AP2275" s="64">
        <v>30097</v>
      </c>
      <c r="AQ2275" s="55">
        <v>5</v>
      </c>
      <c r="AR2275" s="55">
        <v>147</v>
      </c>
      <c r="AS2275" s="66">
        <f t="shared" si="696"/>
        <v>0.77</v>
      </c>
      <c r="AT2275" s="66">
        <f t="shared" si="697"/>
        <v>5.1775616578082069</v>
      </c>
      <c r="AU2275" s="55" t="str">
        <f>IF(OR($AP2275&lt;SetUp!$B$97,$AP2275&gt;SetUp!$B$98),"Não","Sim")</f>
        <v>Não</v>
      </c>
      <c r="AV2275" s="68">
        <f t="shared" si="698"/>
        <v>0.87749643873921224</v>
      </c>
      <c r="AW2275" s="68">
        <f t="shared" si="699"/>
        <v>2.2754255992688943</v>
      </c>
      <c r="AX2275" s="68">
        <f t="shared" si="700"/>
        <v>-0.11350927482751812</v>
      </c>
      <c r="AY2275" s="68">
        <f t="shared" si="701"/>
        <v>0.71412527946050264</v>
      </c>
      <c r="AZ2275" s="68">
        <f t="shared" si="702"/>
        <v>4.4075616578082073</v>
      </c>
      <c r="BA2275" s="68">
        <f t="shared" si="703"/>
        <v>1.397929160529682</v>
      </c>
      <c r="BB2275" s="68">
        <f t="shared" si="704"/>
        <v>0.8276345542880208</v>
      </c>
    </row>
    <row r="2276" spans="1:54" x14ac:dyDescent="0.3">
      <c r="A2276" s="64">
        <v>28938</v>
      </c>
      <c r="B2276" s="57">
        <v>6.7000000000000004E-2</v>
      </c>
      <c r="C2276" s="57">
        <v>0.33400000000000002</v>
      </c>
      <c r="D2276" s="57">
        <v>4.6269999999999998</v>
      </c>
      <c r="E2276" s="57">
        <f t="shared" si="689"/>
        <v>6.7000000000000004E-2</v>
      </c>
      <c r="F2276" s="57">
        <f t="shared" si="690"/>
        <v>4.5599999999999996</v>
      </c>
      <c r="G2276" s="57">
        <f t="shared" si="691"/>
        <v>0</v>
      </c>
      <c r="H2276" s="57">
        <f>IF(Q2275&gt;SetUp!$B$56,SetUp!$B$56,Q2275)</f>
        <v>6.8608049009116264E-3</v>
      </c>
      <c r="I2276" s="57">
        <f t="shared" si="705"/>
        <v>0.75661863479611169</v>
      </c>
      <c r="J2276" s="57">
        <f>MIN(F2276,H2276,(1-EXP(-SetUp!$B$52*H2276/SetUp!$B$56))*F2276)</f>
        <v>4.8857042846507867E-3</v>
      </c>
      <c r="K2276" s="57">
        <f t="shared" si="692"/>
        <v>1.9751006162608397E-3</v>
      </c>
      <c r="L2276" s="57">
        <f>IF(I2276&lt;=0,0,MIN(SetUp!$B$50*I2276^SetUp!$B$55,I2276))</f>
        <v>1.2857540667669705E-2</v>
      </c>
      <c r="M2276" s="57">
        <f t="shared" si="693"/>
        <v>0.74376109412844194</v>
      </c>
      <c r="N2276" s="57">
        <f>IF(SetUp!$B$62=0,X2276,(B2276-E2276)*(1-(H2276/SetUp!$B$66/SetUp!$B$56)))</f>
        <v>0</v>
      </c>
      <c r="O2276" s="57">
        <f>K2276*SetUp!$B$65</f>
        <v>0</v>
      </c>
      <c r="P2276" s="57">
        <f>MIN(SetUp!$B$54*L2276^SetUp!$B$51,L2276)</f>
        <v>7.1063662579324647E-3</v>
      </c>
      <c r="Q2276" s="57">
        <f t="shared" si="694"/>
        <v>1.9751006162608397E-3</v>
      </c>
      <c r="R2276" s="57">
        <f>IF((H2276+N2276-O2276)&gt;SetUp!$B$56,T2275+H2276+N2276-O2276-SetUp!$B$56,T2275)</f>
        <v>0</v>
      </c>
      <c r="S2276" s="57">
        <f>R2276*SetUp!$B$65</f>
        <v>0</v>
      </c>
      <c r="T2276" s="57">
        <f>IF((R2276-S2276)&lt;SetUp!$B$53,R2276-S2276,SetUp!$B$53)</f>
        <v>0</v>
      </c>
      <c r="U2276" s="57">
        <f t="shared" si="695"/>
        <v>0.74376109412844194</v>
      </c>
      <c r="V2276" s="57">
        <f>(L2276-P2276)/1000*SetUp!$B$13*1000000/SetUp!$B$48</f>
        <v>0.3271134750210079</v>
      </c>
      <c r="W2276" s="57">
        <f t="shared" si="706"/>
        <v>-1.1102230246251565E-16</v>
      </c>
      <c r="X2276" s="57">
        <f>MAX((SetUp!$B$56*(1-($H2276/SetUp!$B$56)^2)*TANH(($B2276-$D2276)/SetUp!$B$56))/(1+$H2276/SetUp!$B$56*TANH(($B2276-$D2276)/SetUp!$B$56)),0)</f>
        <v>0</v>
      </c>
      <c r="AP2276" s="64">
        <v>30098</v>
      </c>
      <c r="AQ2276" s="55">
        <v>5</v>
      </c>
      <c r="AR2276" s="55">
        <v>148</v>
      </c>
      <c r="AS2276" s="66">
        <f t="shared" si="696"/>
        <v>0.65200000000000002</v>
      </c>
      <c r="AT2276" s="66">
        <f t="shared" si="697"/>
        <v>4.7439549658994675</v>
      </c>
      <c r="AU2276" s="55" t="str">
        <f>IF(OR($AP2276&lt;SetUp!$B$97,$AP2276&gt;SetUp!$B$98),"Não","Sim")</f>
        <v>Não</v>
      </c>
      <c r="AV2276" s="68">
        <f t="shared" si="698"/>
        <v>0.80746516952745395</v>
      </c>
      <c r="AW2276" s="68">
        <f t="shared" si="699"/>
        <v>2.178062204322794</v>
      </c>
      <c r="AX2276" s="68">
        <f t="shared" si="700"/>
        <v>-0.18575240426807979</v>
      </c>
      <c r="AY2276" s="68">
        <f t="shared" si="701"/>
        <v>0.67614055764242242</v>
      </c>
      <c r="AZ2276" s="68">
        <f t="shared" si="702"/>
        <v>4.0919549658994674</v>
      </c>
      <c r="BA2276" s="68">
        <f t="shared" si="703"/>
        <v>1.37059703479534</v>
      </c>
      <c r="BB2276" s="68">
        <f t="shared" si="704"/>
        <v>0.86189296191050224</v>
      </c>
    </row>
    <row r="2277" spans="1:54" x14ac:dyDescent="0.3">
      <c r="A2277" s="64">
        <v>28939</v>
      </c>
      <c r="B2277" s="57">
        <v>1.2190000000000001</v>
      </c>
      <c r="C2277" s="57">
        <v>0.23799999999999999</v>
      </c>
      <c r="D2277" s="57">
        <v>4.6269999999999998</v>
      </c>
      <c r="E2277" s="57">
        <f t="shared" si="689"/>
        <v>1.2190000000000001</v>
      </c>
      <c r="F2277" s="57">
        <f t="shared" si="690"/>
        <v>3.4079999999999995</v>
      </c>
      <c r="G2277" s="57">
        <f t="shared" si="691"/>
        <v>0</v>
      </c>
      <c r="H2277" s="57">
        <f>IF(Q2276&gt;SetUp!$B$56,SetUp!$B$56,Q2276)</f>
        <v>1.9751006162608397E-3</v>
      </c>
      <c r="I2277" s="57">
        <f t="shared" si="705"/>
        <v>0.74376109412844194</v>
      </c>
      <c r="J2277" s="57">
        <f>MIN(F2277,H2277,(1-EXP(-SetUp!$B$52*H2277/SetUp!$B$56))*F2277)</f>
        <v>1.0515788062231584E-3</v>
      </c>
      <c r="K2277" s="57">
        <f t="shared" si="692"/>
        <v>9.2352181003768131E-4</v>
      </c>
      <c r="L2277" s="57">
        <f>IF(I2277&lt;=0,0,MIN(SetUp!$B$50*I2277^SetUp!$B$55,I2277))</f>
        <v>1.2495451287382232E-2</v>
      </c>
      <c r="M2277" s="57">
        <f t="shared" si="693"/>
        <v>0.73126564284105966</v>
      </c>
      <c r="N2277" s="57">
        <f>IF(SetUp!$B$62=0,X2277,(B2277-E2277)*(1-(H2277/SetUp!$B$66/SetUp!$B$56)))</f>
        <v>0</v>
      </c>
      <c r="O2277" s="57">
        <f>K2277*SetUp!$B$65</f>
        <v>0</v>
      </c>
      <c r="P2277" s="57">
        <f>MIN(SetUp!$B$54*L2277^SetUp!$B$51,L2277)</f>
        <v>6.9095963211326852E-3</v>
      </c>
      <c r="Q2277" s="57">
        <f t="shared" si="694"/>
        <v>9.2352181003768131E-4</v>
      </c>
      <c r="R2277" s="57">
        <f>IF((H2277+N2277-O2277)&gt;SetUp!$B$56,T2276+H2277+N2277-O2277-SetUp!$B$56,T2276)</f>
        <v>0</v>
      </c>
      <c r="S2277" s="57">
        <f>R2277*SetUp!$B$65</f>
        <v>0</v>
      </c>
      <c r="T2277" s="57">
        <f>IF((R2277-S2277)&lt;SetUp!$B$53,R2277-S2277,SetUp!$B$53)</f>
        <v>0</v>
      </c>
      <c r="U2277" s="57">
        <f t="shared" si="695"/>
        <v>0.73126564284105966</v>
      </c>
      <c r="V2277" s="57">
        <f>(L2277-P2277)/1000*SetUp!$B$13*1000000/SetUp!$B$48</f>
        <v>0.31771048811867375</v>
      </c>
      <c r="W2277" s="57">
        <f t="shared" si="706"/>
        <v>-1.9255430583342559E-16</v>
      </c>
      <c r="X2277" s="57">
        <f>MAX((SetUp!$B$56*(1-($H2277/SetUp!$B$56)^2)*TANH(($B2277-$D2277)/SetUp!$B$56))/(1+$H2277/SetUp!$B$56*TANH(($B2277-$D2277)/SetUp!$B$56)),0)</f>
        <v>0</v>
      </c>
      <c r="AP2277" s="64">
        <v>30099</v>
      </c>
      <c r="AQ2277" s="55">
        <v>5</v>
      </c>
      <c r="AR2277" s="55">
        <v>149</v>
      </c>
      <c r="AS2277" s="66">
        <f t="shared" si="696"/>
        <v>0.59699999999999998</v>
      </c>
      <c r="AT2277" s="66">
        <f t="shared" si="697"/>
        <v>4.3598153126430015</v>
      </c>
      <c r="AU2277" s="55" t="str">
        <f>IF(OR($AP2277&lt;SetUp!$B$97,$AP2277&gt;SetUp!$B$98),"Não","Sim")</f>
        <v>Não</v>
      </c>
      <c r="AV2277" s="68">
        <f t="shared" si="698"/>
        <v>0.77265775088327426</v>
      </c>
      <c r="AW2277" s="68">
        <f t="shared" si="699"/>
        <v>2.088017076712497</v>
      </c>
      <c r="AX2277" s="68">
        <f t="shared" si="700"/>
        <v>-0.22402566887063094</v>
      </c>
      <c r="AY2277" s="68">
        <f t="shared" si="701"/>
        <v>0.63946809238811142</v>
      </c>
      <c r="AZ2277" s="68">
        <f t="shared" si="702"/>
        <v>3.7628153126430015</v>
      </c>
      <c r="BA2277" s="68">
        <f t="shared" si="703"/>
        <v>1.3153593258292227</v>
      </c>
      <c r="BB2277" s="68">
        <f t="shared" si="704"/>
        <v>0.86349376125874233</v>
      </c>
    </row>
    <row r="2278" spans="1:54" x14ac:dyDescent="0.3">
      <c r="A2278" s="64">
        <v>28940</v>
      </c>
      <c r="B2278" s="57">
        <v>1.2529999999999999</v>
      </c>
      <c r="C2278" s="57">
        <v>0.21</v>
      </c>
      <c r="D2278" s="57">
        <v>4.6269999999999998</v>
      </c>
      <c r="E2278" s="57">
        <f t="shared" si="689"/>
        <v>1.2529999999999999</v>
      </c>
      <c r="F2278" s="57">
        <f t="shared" si="690"/>
        <v>3.3739999999999997</v>
      </c>
      <c r="G2278" s="57">
        <f t="shared" si="691"/>
        <v>0</v>
      </c>
      <c r="H2278" s="57">
        <f>IF(Q2277&gt;SetUp!$B$56,SetUp!$B$56,Q2277)</f>
        <v>9.2352181003768131E-4</v>
      </c>
      <c r="I2278" s="57">
        <f t="shared" si="705"/>
        <v>0.73126564284105966</v>
      </c>
      <c r="J2278" s="57">
        <f>MIN(F2278,H2278,(1-EXP(-SetUp!$B$52*H2278/SetUp!$B$56))*F2278)</f>
        <v>4.8683402824034936E-4</v>
      </c>
      <c r="K2278" s="57">
        <f t="shared" si="692"/>
        <v>4.3668778179733195E-4</v>
      </c>
      <c r="L2278" s="57">
        <f>IF(I2278&lt;=0,0,MIN(SetUp!$B$50*I2278^SetUp!$B$55,I2278))</f>
        <v>1.2147534281861447E-2</v>
      </c>
      <c r="M2278" s="57">
        <f t="shared" si="693"/>
        <v>0.71911810855919822</v>
      </c>
      <c r="N2278" s="57">
        <f>IF(SetUp!$B$62=0,X2278,(B2278-E2278)*(1-(H2278/SetUp!$B$66/SetUp!$B$56)))</f>
        <v>0</v>
      </c>
      <c r="O2278" s="57">
        <f>K2278*SetUp!$B$65</f>
        <v>0</v>
      </c>
      <c r="P2278" s="57">
        <f>MIN(SetUp!$B$54*L2278^SetUp!$B$51,L2278)</f>
        <v>6.7204366863900609E-3</v>
      </c>
      <c r="Q2278" s="57">
        <f t="shared" si="694"/>
        <v>4.3668778179733195E-4</v>
      </c>
      <c r="R2278" s="57">
        <f>IF((H2278+N2278-O2278)&gt;SetUp!$B$56,T2277+H2278+N2278-O2278-SetUp!$B$56,T2277)</f>
        <v>0</v>
      </c>
      <c r="S2278" s="57">
        <f>R2278*SetUp!$B$65</f>
        <v>0</v>
      </c>
      <c r="T2278" s="57">
        <f>IF((R2278-S2278)&lt;SetUp!$B$53,R2278-S2278,SetUp!$B$53)</f>
        <v>0</v>
      </c>
      <c r="U2278" s="57">
        <f t="shared" si="695"/>
        <v>0.71911810855919822</v>
      </c>
      <c r="V2278" s="57">
        <f>(L2278-P2278)/1000*SetUp!$B$13*1000000/SetUp!$B$48</f>
        <v>0.30868073670781093</v>
      </c>
      <c r="W2278" s="57">
        <f t="shared" si="706"/>
        <v>0</v>
      </c>
      <c r="X2278" s="57">
        <f>MAX((SetUp!$B$56*(1-($H2278/SetUp!$B$56)^2)*TANH(($B2278-$D2278)/SetUp!$B$56))/(1+$H2278/SetUp!$B$56*TANH(($B2278-$D2278)/SetUp!$B$56)),0)</f>
        <v>0</v>
      </c>
      <c r="AP2278" s="64">
        <v>30100</v>
      </c>
      <c r="AQ2278" s="55">
        <v>5</v>
      </c>
      <c r="AR2278" s="55">
        <v>150</v>
      </c>
      <c r="AS2278" s="66">
        <f t="shared" si="696"/>
        <v>0.54600000000000004</v>
      </c>
      <c r="AT2278" s="66">
        <f t="shared" si="697"/>
        <v>4.0180783058940266</v>
      </c>
      <c r="AU2278" s="55" t="str">
        <f>IF(OR($AP2278&lt;SetUp!$B$97,$AP2278&gt;SetUp!$B$98),"Não","Sim")</f>
        <v>Não</v>
      </c>
      <c r="AV2278" s="68">
        <f t="shared" si="698"/>
        <v>0.73891812807644663</v>
      </c>
      <c r="AW2278" s="68">
        <f t="shared" si="699"/>
        <v>2.0045144813380689</v>
      </c>
      <c r="AX2278" s="68">
        <f t="shared" si="700"/>
        <v>-0.26280735729526272</v>
      </c>
      <c r="AY2278" s="68">
        <f t="shared" si="701"/>
        <v>0.60401839619677367</v>
      </c>
      <c r="AZ2278" s="68">
        <f t="shared" si="702"/>
        <v>3.4720783058940263</v>
      </c>
      <c r="BA2278" s="68">
        <f t="shared" si="703"/>
        <v>1.2655963532616221</v>
      </c>
      <c r="BB2278" s="68">
        <f t="shared" si="704"/>
        <v>0.86682575349203639</v>
      </c>
    </row>
    <row r="2279" spans="1:54" x14ac:dyDescent="0.3">
      <c r="A2279" s="64">
        <v>28941</v>
      </c>
      <c r="B2279" s="57">
        <v>1.427</v>
      </c>
      <c r="C2279" s="57">
        <v>0.21</v>
      </c>
      <c r="D2279" s="57">
        <v>4.6269999999999998</v>
      </c>
      <c r="E2279" s="57">
        <f t="shared" si="689"/>
        <v>1.427</v>
      </c>
      <c r="F2279" s="57">
        <f t="shared" si="690"/>
        <v>3.1999999999999997</v>
      </c>
      <c r="G2279" s="57">
        <f t="shared" si="691"/>
        <v>0</v>
      </c>
      <c r="H2279" s="57">
        <f>IF(Q2278&gt;SetUp!$B$56,SetUp!$B$56,Q2278)</f>
        <v>4.3668778179733195E-4</v>
      </c>
      <c r="I2279" s="57">
        <f t="shared" si="705"/>
        <v>0.71911810855919822</v>
      </c>
      <c r="J2279" s="57">
        <f>MIN(F2279,H2279,(1-EXP(-SetUp!$B$52*H2279/SetUp!$B$56))*F2279)</f>
        <v>2.1833644199702461E-4</v>
      </c>
      <c r="K2279" s="57">
        <f t="shared" si="692"/>
        <v>2.1835133980030734E-4</v>
      </c>
      <c r="L2279" s="57">
        <f>IF(I2279&lt;=0,0,MIN(SetUp!$B$50*I2279^SetUp!$B$55,I2279))</f>
        <v>1.1813082208637925E-2</v>
      </c>
      <c r="M2279" s="57">
        <f t="shared" si="693"/>
        <v>0.70730502635056025</v>
      </c>
      <c r="N2279" s="57">
        <f>IF(SetUp!$B$62=0,X2279,(B2279-E2279)*(1-(H2279/SetUp!$B$66/SetUp!$B$56)))</f>
        <v>0</v>
      </c>
      <c r="O2279" s="57">
        <f>K2279*SetUp!$B$65</f>
        <v>0</v>
      </c>
      <c r="P2279" s="57">
        <f>MIN(SetUp!$B$54*L2279^SetUp!$B$51,L2279)</f>
        <v>6.538510941061209E-3</v>
      </c>
      <c r="Q2279" s="57">
        <f t="shared" si="694"/>
        <v>2.1835133980030734E-4</v>
      </c>
      <c r="R2279" s="57">
        <f>IF((H2279+N2279-O2279)&gt;SetUp!$B$56,T2278+H2279+N2279-O2279-SetUp!$B$56,T2278)</f>
        <v>0</v>
      </c>
      <c r="S2279" s="57">
        <f>R2279*SetUp!$B$65</f>
        <v>0</v>
      </c>
      <c r="T2279" s="57">
        <f>IF((R2279-S2279)&lt;SetUp!$B$53,R2279-S2279,SetUp!$B$53)</f>
        <v>0</v>
      </c>
      <c r="U2279" s="57">
        <f t="shared" si="695"/>
        <v>0.70730502635056025</v>
      </c>
      <c r="V2279" s="57">
        <f>(L2279-P2279)/1000*SetUp!$B$13*1000000/SetUp!$B$48</f>
        <v>0.30000539257890657</v>
      </c>
      <c r="W2279" s="57">
        <f t="shared" si="706"/>
        <v>0</v>
      </c>
      <c r="X2279" s="57">
        <f>MAX((SetUp!$B$56*(1-($H2279/SetUp!$B$56)^2)*TANH(($B2279-$D2279)/SetUp!$B$56))/(1+$H2279/SetUp!$B$56*TANH(($B2279-$D2279)/SetUp!$B$56)),0)</f>
        <v>0</v>
      </c>
      <c r="AP2279" s="64">
        <v>30101</v>
      </c>
      <c r="AQ2279" s="55">
        <v>5</v>
      </c>
      <c r="AR2279" s="55">
        <v>151</v>
      </c>
      <c r="AS2279" s="66">
        <f t="shared" si="696"/>
        <v>0.498</v>
      </c>
      <c r="AT2279" s="66">
        <f t="shared" si="697"/>
        <v>3.7128802932304517</v>
      </c>
      <c r="AU2279" s="55" t="str">
        <f>IF(OR($AP2279&lt;SetUp!$B$97,$AP2279&gt;SetUp!$B$98),"Não","Sim")</f>
        <v>Não</v>
      </c>
      <c r="AV2279" s="68">
        <f t="shared" si="698"/>
        <v>0.70569115057509402</v>
      </c>
      <c r="AW2279" s="68">
        <f t="shared" si="699"/>
        <v>1.9268835702321123</v>
      </c>
      <c r="AX2279" s="68">
        <f t="shared" si="700"/>
        <v>-0.30277065724028246</v>
      </c>
      <c r="AY2279" s="68">
        <f t="shared" si="701"/>
        <v>0.56971094738734307</v>
      </c>
      <c r="AZ2279" s="68">
        <f t="shared" si="702"/>
        <v>3.2148802932304514</v>
      </c>
      <c r="BA2279" s="68">
        <f t="shared" si="703"/>
        <v>1.2211924196570183</v>
      </c>
      <c r="BB2279" s="68">
        <f t="shared" si="704"/>
        <v>0.87248160462762558</v>
      </c>
    </row>
    <row r="2280" spans="1:54" x14ac:dyDescent="0.3">
      <c r="A2280" s="64">
        <v>28942</v>
      </c>
      <c r="B2280" s="57">
        <v>10.253</v>
      </c>
      <c r="C2280" s="57">
        <v>0.122</v>
      </c>
      <c r="D2280" s="57">
        <v>4.6269999999999998</v>
      </c>
      <c r="E2280" s="57">
        <f t="shared" si="689"/>
        <v>4.6269999999999998</v>
      </c>
      <c r="F2280" s="57">
        <f t="shared" si="690"/>
        <v>0</v>
      </c>
      <c r="G2280" s="57">
        <f t="shared" si="691"/>
        <v>1.4448679450523194E-2</v>
      </c>
      <c r="H2280" s="57">
        <f>IF(Q2279&gt;SetUp!$B$56,SetUp!$B$56,Q2279)</f>
        <v>2.1835133980030734E-4</v>
      </c>
      <c r="I2280" s="57">
        <f t="shared" si="705"/>
        <v>0.72175370580108344</v>
      </c>
      <c r="J2280" s="57">
        <f>MIN(F2280,H2280,(1-EXP(-SetUp!$B$52*H2280/SetUp!$B$56))*F2280)</f>
        <v>0</v>
      </c>
      <c r="K2280" s="57">
        <f t="shared" si="692"/>
        <v>2.1835133980030734E-4</v>
      </c>
      <c r="L2280" s="57">
        <f>IF(I2280&lt;=0,0,MIN(SetUp!$B$50*I2280^SetUp!$B$55,I2280))</f>
        <v>1.1885329376113522E-2</v>
      </c>
      <c r="M2280" s="57">
        <f t="shared" si="693"/>
        <v>0.70986837642496992</v>
      </c>
      <c r="N2280" s="57">
        <f>IF(SetUp!$B$62=0,X2280,(B2280-E2280)*(1-(H2280/SetUp!$B$66/SetUp!$B$56)))</f>
        <v>5.6115513205494771</v>
      </c>
      <c r="O2280" s="57">
        <f>K2280*SetUp!$B$65</f>
        <v>0</v>
      </c>
      <c r="P2280" s="57">
        <f>MIN(SetUp!$B$54*L2280^SetUp!$B$51,L2280)</f>
        <v>6.5778172405218504E-3</v>
      </c>
      <c r="Q2280" s="57">
        <f t="shared" si="694"/>
        <v>5.6117696718892773</v>
      </c>
      <c r="R2280" s="57">
        <f>IF((H2280+N2280-O2280)&gt;SetUp!$B$56,T2279+H2280+N2280-O2280-SetUp!$B$56,T2279)</f>
        <v>0</v>
      </c>
      <c r="S2280" s="57">
        <f>R2280*SetUp!$B$65</f>
        <v>0</v>
      </c>
      <c r="T2280" s="57">
        <f>IF((R2280-S2280)&lt;SetUp!$B$53,R2280-S2280,SetUp!$B$53)</f>
        <v>0</v>
      </c>
      <c r="U2280" s="57">
        <f t="shared" si="695"/>
        <v>0.70986837642496992</v>
      </c>
      <c r="V2280" s="57">
        <f>(L2280-P2280)/1000*SetUp!$B$13*1000000/SetUp!$B$48</f>
        <v>0.30187899282798558</v>
      </c>
      <c r="W2280" s="57">
        <f t="shared" si="706"/>
        <v>-7.8409501114151681E-16</v>
      </c>
      <c r="X2280" s="57">
        <f>MAX((SetUp!$B$56*(1-($H2280/SetUp!$B$56)^2)*TANH(($B2280-$D2280)/SetUp!$B$56))/(1+$H2280/SetUp!$B$56*TANH(($B2280-$D2280)/SetUp!$B$56)),0)</f>
        <v>5.6115513205494771</v>
      </c>
      <c r="AP2280" s="64">
        <v>30102</v>
      </c>
      <c r="AQ2280" s="55">
        <v>5</v>
      </c>
      <c r="AR2280" s="55">
        <v>152</v>
      </c>
      <c r="AS2280" s="66">
        <f t="shared" si="696"/>
        <v>0.45300000000000001</v>
      </c>
      <c r="AT2280" s="66">
        <f t="shared" si="697"/>
        <v>3.4393234488304816</v>
      </c>
      <c r="AU2280" s="55" t="str">
        <f>IF(OR($AP2280&lt;SetUp!$B$97,$AP2280&gt;SetUp!$B$98),"Não","Sim")</f>
        <v>Não</v>
      </c>
      <c r="AV2280" s="68">
        <f t="shared" si="698"/>
        <v>0.67305274681855365</v>
      </c>
      <c r="AW2280" s="68">
        <f t="shared" si="699"/>
        <v>1.854541304158654</v>
      </c>
      <c r="AX2280" s="68">
        <f t="shared" si="700"/>
        <v>-0.34390179798716813</v>
      </c>
      <c r="AY2280" s="68">
        <f t="shared" si="701"/>
        <v>0.53647302067131575</v>
      </c>
      <c r="AZ2280" s="68">
        <f t="shared" si="702"/>
        <v>2.9863234488304817</v>
      </c>
      <c r="BA2280" s="68">
        <f t="shared" si="703"/>
        <v>1.1814885573401004</v>
      </c>
      <c r="BB2280" s="68">
        <f t="shared" si="704"/>
        <v>0.88037481865848388</v>
      </c>
    </row>
    <row r="2281" spans="1:54" x14ac:dyDescent="0.3">
      <c r="A2281" s="64">
        <v>28943</v>
      </c>
      <c r="B2281" s="57">
        <v>14.927</v>
      </c>
      <c r="C2281" s="57">
        <v>1.385</v>
      </c>
      <c r="D2281" s="57">
        <v>4.6269999999999998</v>
      </c>
      <c r="E2281" s="57">
        <f t="shared" si="689"/>
        <v>4.6269999999999998</v>
      </c>
      <c r="F2281" s="57">
        <f t="shared" si="690"/>
        <v>0</v>
      </c>
      <c r="G2281" s="57">
        <f t="shared" si="691"/>
        <v>0.30635068088407635</v>
      </c>
      <c r="H2281" s="57">
        <f>IF(Q2280&gt;SetUp!$B$56,SetUp!$B$56,Q2280)</f>
        <v>5.6117696718892773</v>
      </c>
      <c r="I2281" s="57">
        <f t="shared" si="705"/>
        <v>1.0162190573090464</v>
      </c>
      <c r="J2281" s="57">
        <f>MIN(F2281,H2281,(1-EXP(-SetUp!$B$52*H2281/SetUp!$B$56))*F2281)</f>
        <v>0</v>
      </c>
      <c r="K2281" s="57">
        <f t="shared" si="692"/>
        <v>5.6117696718892773</v>
      </c>
      <c r="L2281" s="57">
        <f>IF(I2281&lt;=0,0,MIN(SetUp!$B$50*I2281^SetUp!$B$55,I2281))</f>
        <v>2.1022050553238813E-2</v>
      </c>
      <c r="M2281" s="57">
        <f t="shared" si="693"/>
        <v>0.99519700675580758</v>
      </c>
      <c r="N2281" s="57">
        <f>IF(SetUp!$B$62=0,X2281,(B2281-E2281)*(1-(H2281/SetUp!$B$66/SetUp!$B$56)))</f>
        <v>9.9936493191159244</v>
      </c>
      <c r="O2281" s="57">
        <f>K2281*SetUp!$B$65</f>
        <v>0</v>
      </c>
      <c r="P2281" s="57">
        <f>MIN(SetUp!$B$54*L2281^SetUp!$B$51,L2281)</f>
        <v>1.1522120679479681E-2</v>
      </c>
      <c r="Q2281" s="57">
        <f t="shared" si="694"/>
        <v>15.605418991005202</v>
      </c>
      <c r="R2281" s="57">
        <f>IF((H2281+N2281-O2281)&gt;SetUp!$B$56,T2280+H2281+N2281-O2281-SetUp!$B$56,T2280)</f>
        <v>0</v>
      </c>
      <c r="S2281" s="57">
        <f>R2281*SetUp!$B$65</f>
        <v>0</v>
      </c>
      <c r="T2281" s="57">
        <f>IF((R2281-S2281)&lt;SetUp!$B$53,R2281-S2281,SetUp!$B$53)</f>
        <v>0</v>
      </c>
      <c r="U2281" s="57">
        <f t="shared" si="695"/>
        <v>0.99519700675580758</v>
      </c>
      <c r="V2281" s="57">
        <f>(L2281-P2281)/1000*SetUp!$B$13*1000000/SetUp!$B$48</f>
        <v>0.54033399999135356</v>
      </c>
      <c r="W2281" s="57">
        <f t="shared" si="706"/>
        <v>3.1190328098062992E-15</v>
      </c>
      <c r="X2281" s="57">
        <f>MAX((SetUp!$B$56*(1-($H2281/SetUp!$B$56)^2)*TANH(($B2281-$D2281)/SetUp!$B$56))/(1+$H2281/SetUp!$B$56*TANH(($B2281-$D2281)/SetUp!$B$56)),0)</f>
        <v>9.9936493191159244</v>
      </c>
      <c r="AP2281" s="64">
        <v>30103</v>
      </c>
      <c r="AQ2281" s="55">
        <v>6</v>
      </c>
      <c r="AR2281" s="55">
        <v>153</v>
      </c>
      <c r="AS2281" s="66">
        <f t="shared" si="696"/>
        <v>0.371</v>
      </c>
      <c r="AT2281" s="66">
        <f t="shared" si="697"/>
        <v>3.1932925193514285</v>
      </c>
      <c r="AU2281" s="55" t="str">
        <f>IF(OR($AP2281&lt;SetUp!$B$97,$AP2281&gt;SetUp!$B$98),"Não","Sim")</f>
        <v>Não</v>
      </c>
      <c r="AV2281" s="68">
        <f t="shared" si="698"/>
        <v>0.60909769331364239</v>
      </c>
      <c r="AW2281" s="68">
        <f t="shared" si="699"/>
        <v>1.7869786006976773</v>
      </c>
      <c r="AX2281" s="68">
        <f t="shared" si="700"/>
        <v>-0.43062609038495414</v>
      </c>
      <c r="AY2281" s="68">
        <f t="shared" si="701"/>
        <v>0.50423870360719092</v>
      </c>
      <c r="AZ2281" s="68">
        <f t="shared" si="702"/>
        <v>2.8222925193514286</v>
      </c>
      <c r="BA2281" s="68">
        <f t="shared" si="703"/>
        <v>1.1778809073840351</v>
      </c>
      <c r="BB2281" s="68">
        <f t="shared" si="704"/>
        <v>0.93486479399214506</v>
      </c>
    </row>
    <row r="2282" spans="1:54" x14ac:dyDescent="0.3">
      <c r="A2282" s="64">
        <v>28944</v>
      </c>
      <c r="B2282" s="57">
        <v>10.752000000000001</v>
      </c>
      <c r="C2282" s="57">
        <v>9.0090000000000003</v>
      </c>
      <c r="D2282" s="57">
        <v>4.6269999999999998</v>
      </c>
      <c r="E2282" s="57">
        <f t="shared" si="689"/>
        <v>4.6269999999999998</v>
      </c>
      <c r="F2282" s="57">
        <f t="shared" si="690"/>
        <v>0</v>
      </c>
      <c r="G2282" s="57">
        <f t="shared" si="691"/>
        <v>0.5122666728414158</v>
      </c>
      <c r="H2282" s="57">
        <f>IF(Q2281&gt;SetUp!$B$56,SetUp!$B$56,Q2281)</f>
        <v>15.605418991005202</v>
      </c>
      <c r="I2282" s="57">
        <f t="shared" si="705"/>
        <v>1.5074636795972234</v>
      </c>
      <c r="J2282" s="57">
        <f>MIN(F2282,H2282,(1-EXP(-SetUp!$B$52*H2282/SetUp!$B$56))*F2282)</f>
        <v>0</v>
      </c>
      <c r="K2282" s="57">
        <f t="shared" si="692"/>
        <v>15.605418991005202</v>
      </c>
      <c r="L2282" s="57">
        <f>IF(I2282&lt;=0,0,MIN(SetUp!$B$50*I2282^SetUp!$B$55,I2282))</f>
        <v>4.0560902809718136E-2</v>
      </c>
      <c r="M2282" s="57">
        <f t="shared" si="693"/>
        <v>1.4669027767875051</v>
      </c>
      <c r="N2282" s="57">
        <f>IF(SetUp!$B$62=0,X2282,(B2282-E2282)*(1-(H2282/SetUp!$B$66/SetUp!$B$56)))</f>
        <v>5.6127333271585851</v>
      </c>
      <c r="O2282" s="57">
        <f>K2282*SetUp!$B$65</f>
        <v>0</v>
      </c>
      <c r="P2282" s="57">
        <f>MIN(SetUp!$B$54*L2282^SetUp!$B$51,L2282)</f>
        <v>2.1984125828964963E-2</v>
      </c>
      <c r="Q2282" s="57">
        <f t="shared" si="694"/>
        <v>21.218152318163789</v>
      </c>
      <c r="R2282" s="57">
        <f>IF((H2282+N2282-O2282)&gt;SetUp!$B$56,T2281+H2282+N2282-O2282-SetUp!$B$56,T2281)</f>
        <v>0</v>
      </c>
      <c r="S2282" s="57">
        <f>R2282*SetUp!$B$65</f>
        <v>0</v>
      </c>
      <c r="T2282" s="57">
        <f>IF((R2282-S2282)&lt;SetUp!$B$53,R2282-S2282,SetUp!$B$53)</f>
        <v>0</v>
      </c>
      <c r="U2282" s="57">
        <f t="shared" si="695"/>
        <v>1.4669027767875051</v>
      </c>
      <c r="V2282" s="57">
        <f>(L2282-P2282)/1000*SetUp!$B$13*1000000/SetUp!$B$48</f>
        <v>1.0566040324870045</v>
      </c>
      <c r="W2282" s="57">
        <f t="shared" si="706"/>
        <v>2.9976021664879227E-15</v>
      </c>
      <c r="X2282" s="57">
        <f>MAX((SetUp!$B$56*(1-($H2282/SetUp!$B$56)^2)*TANH(($B2282-$D2282)/SetUp!$B$56))/(1+$H2282/SetUp!$B$56*TANH(($B2282-$D2282)/SetUp!$B$56)),0)</f>
        <v>5.6127333271585851</v>
      </c>
      <c r="AP2282" s="64">
        <v>30104</v>
      </c>
      <c r="AQ2282" s="55">
        <v>6</v>
      </c>
      <c r="AR2282" s="55">
        <v>154</v>
      </c>
      <c r="AS2282" s="66">
        <f t="shared" si="696"/>
        <v>0.185</v>
      </c>
      <c r="AT2282" s="66">
        <f t="shared" si="697"/>
        <v>2.971310682877482</v>
      </c>
      <c r="AU2282" s="55" t="str">
        <f>IF(OR($AP2282&lt;SetUp!$B$97,$AP2282&gt;SetUp!$B$98),"Não","Sim")</f>
        <v>Não</v>
      </c>
      <c r="AV2282" s="68">
        <f t="shared" si="698"/>
        <v>0.43011626335213132</v>
      </c>
      <c r="AW2282" s="68">
        <f t="shared" si="699"/>
        <v>1.7237490196886209</v>
      </c>
      <c r="AX2282" s="68">
        <f t="shared" si="700"/>
        <v>-0.73282827159698616</v>
      </c>
      <c r="AY2282" s="68">
        <f t="shared" si="701"/>
        <v>0.47294806439369369</v>
      </c>
      <c r="AZ2282" s="68">
        <f t="shared" si="702"/>
        <v>2.786310682877482</v>
      </c>
      <c r="BA2282" s="68">
        <f t="shared" si="703"/>
        <v>1.2936327563364896</v>
      </c>
      <c r="BB2282" s="68">
        <f t="shared" si="704"/>
        <v>1.2057763359906799</v>
      </c>
    </row>
    <row r="2283" spans="1:54" x14ac:dyDescent="0.3">
      <c r="A2283" s="64">
        <v>28945</v>
      </c>
      <c r="B2283" s="57">
        <v>5.6950000000000003</v>
      </c>
      <c r="C2283" s="57">
        <v>4.37</v>
      </c>
      <c r="D2283" s="57">
        <v>4.6269999999999998</v>
      </c>
      <c r="E2283" s="57">
        <f t="shared" si="689"/>
        <v>4.6269999999999998</v>
      </c>
      <c r="F2283" s="57">
        <f t="shared" si="690"/>
        <v>0</v>
      </c>
      <c r="G2283" s="57">
        <f t="shared" si="691"/>
        <v>0.122706288264819</v>
      </c>
      <c r="H2283" s="57">
        <f>IF(Q2282&gt;SetUp!$B$56,SetUp!$B$56,Q2282)</f>
        <v>21.218152318163789</v>
      </c>
      <c r="I2283" s="57">
        <f t="shared" si="705"/>
        <v>1.5896090650523242</v>
      </c>
      <c r="J2283" s="57">
        <f>MIN(F2283,H2283,(1-EXP(-SetUp!$B$52*H2283/SetUp!$B$56))*F2283)</f>
        <v>0</v>
      </c>
      <c r="K2283" s="57">
        <f t="shared" si="692"/>
        <v>21.218152318163789</v>
      </c>
      <c r="L2283" s="57">
        <f>IF(I2283&lt;=0,0,MIN(SetUp!$B$50*I2283^SetUp!$B$55,I2283))</f>
        <v>4.4311188870933708E-2</v>
      </c>
      <c r="M2283" s="57">
        <f t="shared" si="693"/>
        <v>1.5452978761813905</v>
      </c>
      <c r="N2283" s="57">
        <f>IF(SetUp!$B$62=0,X2283,(B2283-E2283)*(1-(H2283/SetUp!$B$66/SetUp!$B$56)))</f>
        <v>0.94529371173518151</v>
      </c>
      <c r="O2283" s="57">
        <f>K2283*SetUp!$B$65</f>
        <v>0</v>
      </c>
      <c r="P2283" s="57">
        <f>MIN(SetUp!$B$54*L2283^SetUp!$B$51,L2283)</f>
        <v>2.3980687751415056E-2</v>
      </c>
      <c r="Q2283" s="57">
        <f t="shared" si="694"/>
        <v>22.163446029898971</v>
      </c>
      <c r="R2283" s="57">
        <f>IF((H2283+N2283-O2283)&gt;SetUp!$B$56,T2282+H2283+N2283-O2283-SetUp!$B$56,T2282)</f>
        <v>0</v>
      </c>
      <c r="S2283" s="57">
        <f>R2283*SetUp!$B$65</f>
        <v>0</v>
      </c>
      <c r="T2283" s="57">
        <f>IF((R2283-S2283)&lt;SetUp!$B$53,R2283-S2283,SetUp!$B$53)</f>
        <v>0</v>
      </c>
      <c r="U2283" s="57">
        <f t="shared" si="695"/>
        <v>1.5452978761813905</v>
      </c>
      <c r="V2283" s="57">
        <f>(L2283-P2283)/1000*SetUp!$B$13*1000000/SetUp!$B$48</f>
        <v>1.1563517981413609</v>
      </c>
      <c r="W2283" s="57">
        <f t="shared" si="706"/>
        <v>1.0477729794899915E-15</v>
      </c>
      <c r="X2283" s="57">
        <f>MAX((SetUp!$B$56*(1-($H2283/SetUp!$B$56)^2)*TANH(($B2283-$D2283)/SetUp!$B$56))/(1+$H2283/SetUp!$B$56*TANH(($B2283-$D2283)/SetUp!$B$56)),0)</f>
        <v>0.94529371173518151</v>
      </c>
      <c r="AP2283" s="64">
        <v>30105</v>
      </c>
      <c r="AQ2283" s="55">
        <v>6</v>
      </c>
      <c r="AR2283" s="55">
        <v>155</v>
      </c>
      <c r="AS2283" s="66">
        <f t="shared" si="696"/>
        <v>0.23799999999999999</v>
      </c>
      <c r="AT2283" s="66">
        <f t="shared" si="697"/>
        <v>2.7704252945281556</v>
      </c>
      <c r="AU2283" s="55" t="str">
        <f>IF(OR($AP2283&lt;SetUp!$B$97,$AP2283&gt;SetUp!$B$98),"Não","Sim")</f>
        <v>Não</v>
      </c>
      <c r="AV2283" s="68">
        <f t="shared" si="698"/>
        <v>0.48785243670601869</v>
      </c>
      <c r="AW2283" s="68">
        <f t="shared" si="699"/>
        <v>1.6644594601636158</v>
      </c>
      <c r="AX2283" s="68">
        <f t="shared" si="700"/>
        <v>-0.62342304294348805</v>
      </c>
      <c r="AY2283" s="68">
        <f t="shared" si="701"/>
        <v>0.44254644375359448</v>
      </c>
      <c r="AZ2283" s="68">
        <f t="shared" si="702"/>
        <v>2.5324252945281556</v>
      </c>
      <c r="BA2283" s="68">
        <f t="shared" si="703"/>
        <v>1.1766070234575972</v>
      </c>
      <c r="BB2283" s="68">
        <f t="shared" si="704"/>
        <v>1.0659694866970826</v>
      </c>
    </row>
    <row r="2284" spans="1:54" x14ac:dyDescent="0.3">
      <c r="A2284" s="64">
        <v>28946</v>
      </c>
      <c r="B2284" s="57">
        <v>1.3720000000000001</v>
      </c>
      <c r="C2284" s="57">
        <v>2.5289999999999999</v>
      </c>
      <c r="D2284" s="57">
        <v>4.2549999999999999</v>
      </c>
      <c r="E2284" s="57">
        <f t="shared" si="689"/>
        <v>1.3720000000000001</v>
      </c>
      <c r="F2284" s="57">
        <f t="shared" si="690"/>
        <v>2.883</v>
      </c>
      <c r="G2284" s="57">
        <f t="shared" si="691"/>
        <v>0</v>
      </c>
      <c r="H2284" s="57">
        <f>IF(Q2283&gt;SetUp!$B$56,SetUp!$B$56,Q2283)</f>
        <v>22.163446029898971</v>
      </c>
      <c r="I2284" s="57">
        <f t="shared" si="705"/>
        <v>1.5452978761813905</v>
      </c>
      <c r="J2284" s="57">
        <f>MIN(F2284,H2284,(1-EXP(-SetUp!$B$52*H2284/SetUp!$B$56))*F2284)</f>
        <v>2.7926628975873276</v>
      </c>
      <c r="K2284" s="57">
        <f t="shared" si="692"/>
        <v>19.370783132311644</v>
      </c>
      <c r="L2284" s="57">
        <f>IF(I2284&lt;=0,0,MIN(SetUp!$B$50*I2284^SetUp!$B$55,I2284))</f>
        <v>4.2271714614327958E-2</v>
      </c>
      <c r="M2284" s="57">
        <f t="shared" si="693"/>
        <v>1.5030261615670626</v>
      </c>
      <c r="N2284" s="57">
        <f>IF(SetUp!$B$62=0,X2284,(B2284-E2284)*(1-(H2284/SetUp!$B$66/SetUp!$B$56)))</f>
        <v>0</v>
      </c>
      <c r="O2284" s="57">
        <f>K2284*SetUp!$B$65</f>
        <v>0</v>
      </c>
      <c r="P2284" s="57">
        <f>MIN(SetUp!$B$54*L2284^SetUp!$B$51,L2284)</f>
        <v>2.289529374726703E-2</v>
      </c>
      <c r="Q2284" s="57">
        <f t="shared" si="694"/>
        <v>19.370783132311644</v>
      </c>
      <c r="R2284" s="57">
        <f>IF((H2284+N2284-O2284)&gt;SetUp!$B$56,T2283+H2284+N2284-O2284-SetUp!$B$56,T2283)</f>
        <v>0</v>
      </c>
      <c r="S2284" s="57">
        <f>R2284*SetUp!$B$65</f>
        <v>0</v>
      </c>
      <c r="T2284" s="57">
        <f>IF((R2284-S2284)&lt;SetUp!$B$53,R2284-S2284,SetUp!$B$53)</f>
        <v>0</v>
      </c>
      <c r="U2284" s="57">
        <f t="shared" si="695"/>
        <v>1.5030261615670626</v>
      </c>
      <c r="V2284" s="57">
        <f>(L2284-P2284)/1000*SetUp!$B$13*1000000/SetUp!$B$48</f>
        <v>1.1020859239745182</v>
      </c>
      <c r="W2284" s="57">
        <f t="shared" si="706"/>
        <v>2.0747292772682613E-15</v>
      </c>
      <c r="X2284" s="57">
        <f>MAX((SetUp!$B$56*(1-($H2284/SetUp!$B$56)^2)*TANH(($B2284-$D2284)/SetUp!$B$56))/(1+$H2284/SetUp!$B$56*TANH(($B2284-$D2284)/SetUp!$B$56)),0)</f>
        <v>0</v>
      </c>
      <c r="AP2284" s="64">
        <v>30106</v>
      </c>
      <c r="AQ2284" s="55">
        <v>6</v>
      </c>
      <c r="AR2284" s="55">
        <v>156</v>
      </c>
      <c r="AS2284" s="66">
        <f t="shared" si="696"/>
        <v>0.23799999999999999</v>
      </c>
      <c r="AT2284" s="66">
        <f t="shared" si="697"/>
        <v>2.5881166651870511</v>
      </c>
      <c r="AU2284" s="55" t="str">
        <f>IF(OR($AP2284&lt;SetUp!$B$97,$AP2284&gt;SetUp!$B$98),"Não","Sim")</f>
        <v>Não</v>
      </c>
      <c r="AV2284" s="68">
        <f t="shared" si="698"/>
        <v>0.48785243670601869</v>
      </c>
      <c r="AW2284" s="68">
        <f t="shared" si="699"/>
        <v>1.6087624638793172</v>
      </c>
      <c r="AX2284" s="68">
        <f t="shared" si="700"/>
        <v>-0.62342304294348805</v>
      </c>
      <c r="AY2284" s="68">
        <f t="shared" si="701"/>
        <v>0.41298384923970133</v>
      </c>
      <c r="AZ2284" s="68">
        <f t="shared" si="702"/>
        <v>2.3501166651870511</v>
      </c>
      <c r="BA2284" s="68">
        <f t="shared" si="703"/>
        <v>1.1209100271732986</v>
      </c>
      <c r="BB2284" s="68">
        <f t="shared" si="704"/>
        <v>1.0364068921831895</v>
      </c>
    </row>
    <row r="2285" spans="1:54" x14ac:dyDescent="0.3">
      <c r="A2285" s="64">
        <v>28947</v>
      </c>
      <c r="B2285" s="57">
        <v>0.47</v>
      </c>
      <c r="C2285" s="57">
        <v>1.681</v>
      </c>
      <c r="D2285" s="57">
        <v>4.2549999999999999</v>
      </c>
      <c r="E2285" s="57">
        <f t="shared" si="689"/>
        <v>0.47</v>
      </c>
      <c r="F2285" s="57">
        <f t="shared" si="690"/>
        <v>3.7850000000000001</v>
      </c>
      <c r="G2285" s="57">
        <f t="shared" si="691"/>
        <v>0</v>
      </c>
      <c r="H2285" s="57">
        <f>IF(Q2284&gt;SetUp!$B$56,SetUp!$B$56,Q2284)</f>
        <v>19.370783132311644</v>
      </c>
      <c r="I2285" s="57">
        <f t="shared" si="705"/>
        <v>1.5030261615670626</v>
      </c>
      <c r="J2285" s="57">
        <f>MIN(F2285,H2285,(1-EXP(-SetUp!$B$52*H2285/SetUp!$B$56))*F2285)</f>
        <v>3.6015180492818497</v>
      </c>
      <c r="K2285" s="57">
        <f t="shared" si="692"/>
        <v>15.769265083029794</v>
      </c>
      <c r="L2285" s="57">
        <f>IF(I2285&lt;=0,0,MIN(SetUp!$B$50*I2285^SetUp!$B$55,I2285))</f>
        <v>4.0362099713795792E-2</v>
      </c>
      <c r="M2285" s="57">
        <f t="shared" si="693"/>
        <v>1.4626640618532667</v>
      </c>
      <c r="N2285" s="57">
        <f>IF(SetUp!$B$62=0,X2285,(B2285-E2285)*(1-(H2285/SetUp!$B$66/SetUp!$B$56)))</f>
        <v>0</v>
      </c>
      <c r="O2285" s="57">
        <f>K2285*SetUp!$B$65</f>
        <v>0</v>
      </c>
      <c r="P2285" s="57">
        <f>MIN(SetUp!$B$54*L2285^SetUp!$B$51,L2285)</f>
        <v>2.1878202622543051E-2</v>
      </c>
      <c r="Q2285" s="57">
        <f t="shared" si="694"/>
        <v>15.769265083029794</v>
      </c>
      <c r="R2285" s="57">
        <f>IF((H2285+N2285-O2285)&gt;SetUp!$B$56,T2284+H2285+N2285-O2285-SetUp!$B$56,T2284)</f>
        <v>0</v>
      </c>
      <c r="S2285" s="57">
        <f>R2285*SetUp!$B$65</f>
        <v>0</v>
      </c>
      <c r="T2285" s="57">
        <f>IF((R2285-S2285)&lt;SetUp!$B$53,R2285-S2285,SetUp!$B$53)</f>
        <v>0</v>
      </c>
      <c r="U2285" s="57">
        <f t="shared" si="695"/>
        <v>1.4626640618532667</v>
      </c>
      <c r="V2285" s="57">
        <f>(L2285-P2285)/1000*SetUp!$B$13*1000000/SetUp!$B$48</f>
        <v>1.0513212395738538</v>
      </c>
      <c r="W2285" s="57">
        <f t="shared" si="706"/>
        <v>-1.0408340855860843E-16</v>
      </c>
      <c r="X2285" s="57">
        <f>MAX((SetUp!$B$56*(1-($H2285/SetUp!$B$56)^2)*TANH(($B2285-$D2285)/SetUp!$B$56))/(1+$H2285/SetUp!$B$56*TANH(($B2285-$D2285)/SetUp!$B$56)),0)</f>
        <v>0</v>
      </c>
      <c r="AP2285" s="64">
        <v>30107</v>
      </c>
      <c r="AQ2285" s="55">
        <v>6</v>
      </c>
      <c r="AR2285" s="55">
        <v>157</v>
      </c>
      <c r="AS2285" s="66">
        <f t="shared" si="696"/>
        <v>0.23799999999999999</v>
      </c>
      <c r="AT2285" s="66">
        <f t="shared" si="697"/>
        <v>2.4222247344733243</v>
      </c>
      <c r="AU2285" s="55" t="str">
        <f>IF(OR($AP2285&lt;SetUp!$B$97,$AP2285&gt;SetUp!$B$98),"Não","Sim")</f>
        <v>Não</v>
      </c>
      <c r="AV2285" s="68">
        <f t="shared" si="698"/>
        <v>0.48785243670601869</v>
      </c>
      <c r="AW2285" s="68">
        <f t="shared" si="699"/>
        <v>1.5563498110878944</v>
      </c>
      <c r="AX2285" s="68">
        <f t="shared" si="700"/>
        <v>-0.62342304294348805</v>
      </c>
      <c r="AY2285" s="68">
        <f t="shared" si="701"/>
        <v>0.38421443460133614</v>
      </c>
      <c r="AZ2285" s="68">
        <f t="shared" si="702"/>
        <v>2.1842247344733243</v>
      </c>
      <c r="BA2285" s="68">
        <f t="shared" si="703"/>
        <v>1.0684973743818758</v>
      </c>
      <c r="BB2285" s="68">
        <f t="shared" si="704"/>
        <v>1.0076374775448242</v>
      </c>
    </row>
    <row r="2286" spans="1:54" x14ac:dyDescent="0.3">
      <c r="A2286" s="64">
        <v>28948</v>
      </c>
      <c r="B2286" s="57">
        <v>0.42199999999999999</v>
      </c>
      <c r="C2286" s="57">
        <v>1.048</v>
      </c>
      <c r="D2286" s="57">
        <v>4.2549999999999999</v>
      </c>
      <c r="E2286" s="57">
        <f t="shared" si="689"/>
        <v>0.42199999999999999</v>
      </c>
      <c r="F2286" s="57">
        <f t="shared" si="690"/>
        <v>3.8329999999999997</v>
      </c>
      <c r="G2286" s="57">
        <f t="shared" si="691"/>
        <v>0</v>
      </c>
      <c r="H2286" s="57">
        <f>IF(Q2285&gt;SetUp!$B$56,SetUp!$B$56,Q2285)</f>
        <v>15.769265083029794</v>
      </c>
      <c r="I2286" s="57">
        <f t="shared" si="705"/>
        <v>1.4626640618532667</v>
      </c>
      <c r="J2286" s="57">
        <f>MIN(F2286,H2286,(1-EXP(-SetUp!$B$52*H2286/SetUp!$B$56))*F2286)</f>
        <v>3.506818036413851</v>
      </c>
      <c r="K2286" s="57">
        <f t="shared" si="692"/>
        <v>12.262447046615943</v>
      </c>
      <c r="L2286" s="57">
        <f>IF(I2286&lt;=0,0,MIN(SetUp!$B$50*I2286^SetUp!$B$55,I2286))</f>
        <v>3.8571852943890227E-2</v>
      </c>
      <c r="M2286" s="57">
        <f t="shared" si="693"/>
        <v>1.4240922089093764</v>
      </c>
      <c r="N2286" s="57">
        <f>IF(SetUp!$B$62=0,X2286,(B2286-E2286)*(1-(H2286/SetUp!$B$66/SetUp!$B$56)))</f>
        <v>0</v>
      </c>
      <c r="O2286" s="57">
        <f>K2286*SetUp!$B$65</f>
        <v>0</v>
      </c>
      <c r="P2286" s="57">
        <f>MIN(SetUp!$B$54*L2286^SetUp!$B$51,L2286)</f>
        <v>2.0923945570049656E-2</v>
      </c>
      <c r="Q2286" s="57">
        <f t="shared" si="694"/>
        <v>12.262447046615943</v>
      </c>
      <c r="R2286" s="57">
        <f>IF((H2286+N2286-O2286)&gt;SetUp!$B$56,T2285+H2286+N2286-O2286-SetUp!$B$56,T2285)</f>
        <v>0</v>
      </c>
      <c r="S2286" s="57">
        <f>R2286*SetUp!$B$65</f>
        <v>0</v>
      </c>
      <c r="T2286" s="57">
        <f>IF((R2286-S2286)&lt;SetUp!$B$53,R2286-S2286,SetUp!$B$53)</f>
        <v>0</v>
      </c>
      <c r="U2286" s="57">
        <f t="shared" si="695"/>
        <v>1.4240922089093764</v>
      </c>
      <c r="V2286" s="57">
        <f>(L2286-P2286)/1000*SetUp!$B$13*1000000/SetUp!$B$48</f>
        <v>1.0037720814259932</v>
      </c>
      <c r="W2286" s="57">
        <f t="shared" si="706"/>
        <v>7.9797279894933126E-16</v>
      </c>
      <c r="X2286" s="57">
        <f>MAX((SetUp!$B$56*(1-($H2286/SetUp!$B$56)^2)*TANH(($B2286-$D2286)/SetUp!$B$56))/(1+$H2286/SetUp!$B$56*TANH(($B2286-$D2286)/SetUp!$B$56)),0)</f>
        <v>0</v>
      </c>
      <c r="AP2286" s="64">
        <v>30108</v>
      </c>
      <c r="AQ2286" s="55">
        <v>6</v>
      </c>
      <c r="AR2286" s="55">
        <v>158</v>
      </c>
      <c r="AS2286" s="66">
        <f t="shared" si="696"/>
        <v>0.23799999999999999</v>
      </c>
      <c r="AT2286" s="66">
        <f t="shared" si="697"/>
        <v>2.2708897507470693</v>
      </c>
      <c r="AU2286" s="55" t="str">
        <f>IF(OR($AP2286&lt;SetUp!$B$97,$AP2286&gt;SetUp!$B$98),"Não","Sim")</f>
        <v>Não</v>
      </c>
      <c r="AV2286" s="68">
        <f t="shared" si="698"/>
        <v>0.48785243670601869</v>
      </c>
      <c r="AW2286" s="68">
        <f t="shared" si="699"/>
        <v>1.5069471625598123</v>
      </c>
      <c r="AX2286" s="68">
        <f t="shared" si="700"/>
        <v>-0.62342304294348805</v>
      </c>
      <c r="AY2286" s="68">
        <f t="shared" si="701"/>
        <v>0.35619605020192818</v>
      </c>
      <c r="AZ2286" s="68">
        <f t="shared" si="702"/>
        <v>2.0328897507470693</v>
      </c>
      <c r="BA2286" s="68">
        <f t="shared" si="703"/>
        <v>1.0190947258537937</v>
      </c>
      <c r="BB2286" s="68">
        <f t="shared" si="704"/>
        <v>0.97961909314541629</v>
      </c>
    </row>
    <row r="2287" spans="1:54" x14ac:dyDescent="0.3">
      <c r="A2287" s="64">
        <v>28949</v>
      </c>
      <c r="B2287" s="57">
        <v>0.79800000000000004</v>
      </c>
      <c r="C2287" s="57">
        <v>0.83399999999999996</v>
      </c>
      <c r="D2287" s="57">
        <v>4.2549999999999999</v>
      </c>
      <c r="E2287" s="57">
        <f t="shared" si="689"/>
        <v>0.79800000000000004</v>
      </c>
      <c r="F2287" s="57">
        <f t="shared" si="690"/>
        <v>3.4569999999999999</v>
      </c>
      <c r="G2287" s="57">
        <f t="shared" si="691"/>
        <v>0</v>
      </c>
      <c r="H2287" s="57">
        <f>IF(Q2286&gt;SetUp!$B$56,SetUp!$B$56,Q2286)</f>
        <v>12.262447046615943</v>
      </c>
      <c r="I2287" s="57">
        <f t="shared" si="705"/>
        <v>1.4240922089093764</v>
      </c>
      <c r="J2287" s="57">
        <f>MIN(F2287,H2287,(1-EXP(-SetUp!$B$52*H2287/SetUp!$B$56))*F2287)</f>
        <v>2.9481521314410024</v>
      </c>
      <c r="K2287" s="57">
        <f t="shared" si="692"/>
        <v>9.3142949151749406</v>
      </c>
      <c r="L2287" s="57">
        <f>IF(I2287&lt;=0,0,MIN(SetUp!$B$50*I2287^SetUp!$B$55,I2287))</f>
        <v>3.6891504637137154E-2</v>
      </c>
      <c r="M2287" s="57">
        <f t="shared" si="693"/>
        <v>1.3872007042722392</v>
      </c>
      <c r="N2287" s="57">
        <f>IF(SetUp!$B$62=0,X2287,(B2287-E2287)*(1-(H2287/SetUp!$B$66/SetUp!$B$56)))</f>
        <v>0</v>
      </c>
      <c r="O2287" s="57">
        <f>K2287*SetUp!$B$65</f>
        <v>0</v>
      </c>
      <c r="P2287" s="57">
        <f>MIN(SetUp!$B$54*L2287^SetUp!$B$51,L2287)</f>
        <v>2.0027582463599952E-2</v>
      </c>
      <c r="Q2287" s="57">
        <f t="shared" si="694"/>
        <v>9.3142949151749406</v>
      </c>
      <c r="R2287" s="57">
        <f>IF((H2287+N2287-O2287)&gt;SetUp!$B$56,T2286+H2287+N2287-O2287-SetUp!$B$56,T2286)</f>
        <v>0</v>
      </c>
      <c r="S2287" s="57">
        <f>R2287*SetUp!$B$65</f>
        <v>0</v>
      </c>
      <c r="T2287" s="57">
        <f>IF((R2287-S2287)&lt;SetUp!$B$53,R2287-S2287,SetUp!$B$53)</f>
        <v>0</v>
      </c>
      <c r="U2287" s="57">
        <f t="shared" si="695"/>
        <v>1.3872007042722392</v>
      </c>
      <c r="V2287" s="57">
        <f>(L2287-P2287)/1000*SetUp!$B$13*1000000/SetUp!$B$48</f>
        <v>0.95918081971741431</v>
      </c>
      <c r="W2287" s="57">
        <f t="shared" si="706"/>
        <v>-4.8572257327350599E-16</v>
      </c>
      <c r="X2287" s="57">
        <f>MAX((SetUp!$B$56*(1-($H2287/SetUp!$B$56)^2)*TANH(($B2287-$D2287)/SetUp!$B$56))/(1+$H2287/SetUp!$B$56*TANH(($B2287-$D2287)/SetUp!$B$56)),0)</f>
        <v>0</v>
      </c>
      <c r="AP2287" s="64">
        <v>30109</v>
      </c>
      <c r="AQ2287" s="55">
        <v>6</v>
      </c>
      <c r="AR2287" s="55">
        <v>159</v>
      </c>
      <c r="AS2287" s="66">
        <f t="shared" si="696"/>
        <v>0.23799999999999999</v>
      </c>
      <c r="AT2287" s="66">
        <f t="shared" si="697"/>
        <v>2.1325039933675192</v>
      </c>
      <c r="AU2287" s="55" t="str">
        <f>IF(OR($AP2287&lt;SetUp!$B$97,$AP2287&gt;SetUp!$B$98),"Não","Sim")</f>
        <v>Não</v>
      </c>
      <c r="AV2287" s="68">
        <f t="shared" si="698"/>
        <v>0.48785243670601869</v>
      </c>
      <c r="AW2287" s="68">
        <f t="shared" si="699"/>
        <v>1.4603095539533799</v>
      </c>
      <c r="AX2287" s="68">
        <f t="shared" si="700"/>
        <v>-0.62342304294348805</v>
      </c>
      <c r="AY2287" s="68">
        <f t="shared" si="701"/>
        <v>0.32888985310842533</v>
      </c>
      <c r="AZ2287" s="68">
        <f t="shared" si="702"/>
        <v>1.8945039933675192</v>
      </c>
      <c r="BA2287" s="68">
        <f t="shared" si="703"/>
        <v>0.97245711724736128</v>
      </c>
      <c r="BB2287" s="68">
        <f t="shared" si="704"/>
        <v>0.95231289605191338</v>
      </c>
    </row>
    <row r="2288" spans="1:54" x14ac:dyDescent="0.3">
      <c r="A2288" s="64">
        <v>28950</v>
      </c>
      <c r="B2288" s="57">
        <v>0</v>
      </c>
      <c r="C2288" s="57">
        <v>0.59699999999999998</v>
      </c>
      <c r="D2288" s="57">
        <v>4.2549999999999999</v>
      </c>
      <c r="E2288" s="57">
        <f t="shared" si="689"/>
        <v>0</v>
      </c>
      <c r="F2288" s="57">
        <f t="shared" si="690"/>
        <v>4.2549999999999999</v>
      </c>
      <c r="G2288" s="57">
        <f t="shared" si="691"/>
        <v>0</v>
      </c>
      <c r="H2288" s="57">
        <f>IF(Q2287&gt;SetUp!$B$56,SetUp!$B$56,Q2287)</f>
        <v>9.3142949151749406</v>
      </c>
      <c r="I2288" s="57">
        <f t="shared" si="705"/>
        <v>1.3872007042722392</v>
      </c>
      <c r="J2288" s="57">
        <f>MIN(F2288,H2288,(1-EXP(-SetUp!$B$52*H2288/SetUp!$B$56))*F2288)</f>
        <v>3.26223750070241</v>
      </c>
      <c r="K2288" s="57">
        <f t="shared" si="692"/>
        <v>6.0520574144725305</v>
      </c>
      <c r="L2288" s="57">
        <f>IF(I2288&lt;=0,0,MIN(SetUp!$B$50*I2288^SetUp!$B$55,I2288))</f>
        <v>3.531249080668987E-2</v>
      </c>
      <c r="M2288" s="57">
        <f t="shared" si="693"/>
        <v>1.3518882134655492</v>
      </c>
      <c r="N2288" s="57">
        <f>IF(SetUp!$B$62=0,X2288,(B2288-E2288)*(1-(H2288/SetUp!$B$66/SetUp!$B$56)))</f>
        <v>0</v>
      </c>
      <c r="O2288" s="57">
        <f>K2288*SetUp!$B$65</f>
        <v>0</v>
      </c>
      <c r="P2288" s="57">
        <f>MIN(SetUp!$B$54*L2288^SetUp!$B$51,L2288)</f>
        <v>1.9184642247828926E-2</v>
      </c>
      <c r="Q2288" s="57">
        <f t="shared" si="694"/>
        <v>6.0520574144725305</v>
      </c>
      <c r="R2288" s="57">
        <f>IF((H2288+N2288-O2288)&gt;SetUp!$B$56,T2287+H2288+N2288-O2288-SetUp!$B$56,T2287)</f>
        <v>0</v>
      </c>
      <c r="S2288" s="57">
        <f>R2288*SetUp!$B$65</f>
        <v>0</v>
      </c>
      <c r="T2288" s="57">
        <f>IF((R2288-S2288)&lt;SetUp!$B$53,R2288-S2288,SetUp!$B$53)</f>
        <v>0</v>
      </c>
      <c r="U2288" s="57">
        <f t="shared" si="695"/>
        <v>1.3518882134655492</v>
      </c>
      <c r="V2288" s="57">
        <f>(L2288-P2288)/1000*SetUp!$B$13*1000000/SetUp!$B$48</f>
        <v>0.91731465798871337</v>
      </c>
      <c r="W2288" s="57">
        <f t="shared" si="706"/>
        <v>-3.1918911957973251E-16</v>
      </c>
      <c r="X2288" s="57">
        <f>MAX((SetUp!$B$56*(1-($H2288/SetUp!$B$56)^2)*TANH(($B2288-$D2288)/SetUp!$B$56))/(1+$H2288/SetUp!$B$56*TANH(($B2288-$D2288)/SetUp!$B$56)),0)</f>
        <v>0</v>
      </c>
      <c r="AP2288" s="64">
        <v>30110</v>
      </c>
      <c r="AQ2288" s="55">
        <v>6</v>
      </c>
      <c r="AR2288" s="55">
        <v>160</v>
      </c>
      <c r="AS2288" s="66">
        <f t="shared" si="696"/>
        <v>0.23799999999999999</v>
      </c>
      <c r="AT2288" s="66">
        <f t="shared" si="697"/>
        <v>2.0056722583206033</v>
      </c>
      <c r="AU2288" s="55" t="str">
        <f>IF(OR($AP2288&lt;SetUp!$B$97,$AP2288&gt;SetUp!$B$98),"Não","Sim")</f>
        <v>Não</v>
      </c>
      <c r="AV2288" s="68">
        <f t="shared" si="698"/>
        <v>0.48785243670601869</v>
      </c>
      <c r="AW2288" s="68">
        <f t="shared" si="699"/>
        <v>1.4162175886213966</v>
      </c>
      <c r="AX2288" s="68">
        <f t="shared" si="700"/>
        <v>-0.62342304294348805</v>
      </c>
      <c r="AY2288" s="68">
        <f t="shared" si="701"/>
        <v>0.3022599675519822</v>
      </c>
      <c r="AZ2288" s="68">
        <f t="shared" si="702"/>
        <v>1.7676722583206033</v>
      </c>
      <c r="BA2288" s="68">
        <f t="shared" si="703"/>
        <v>0.92836515191537794</v>
      </c>
      <c r="BB2288" s="68">
        <f t="shared" si="704"/>
        <v>0.9256830104954703</v>
      </c>
    </row>
    <row r="2289" spans="1:54" x14ac:dyDescent="0.3">
      <c r="A2289" s="64">
        <v>28951</v>
      </c>
      <c r="B2289" s="57">
        <v>2.581</v>
      </c>
      <c r="C2289" s="57">
        <v>0.45300000000000001</v>
      </c>
      <c r="D2289" s="57">
        <v>4.2549999999999999</v>
      </c>
      <c r="E2289" s="57">
        <f t="shared" si="689"/>
        <v>2.581</v>
      </c>
      <c r="F2289" s="57">
        <f t="shared" si="690"/>
        <v>1.6739999999999999</v>
      </c>
      <c r="G2289" s="57">
        <f t="shared" si="691"/>
        <v>0</v>
      </c>
      <c r="H2289" s="57">
        <f>IF(Q2288&gt;SetUp!$B$56,SetUp!$B$56,Q2288)</f>
        <v>6.0520574144725305</v>
      </c>
      <c r="I2289" s="57">
        <f t="shared" si="705"/>
        <v>1.3518882134655492</v>
      </c>
      <c r="J2289" s="57">
        <f>MIN(F2289,H2289,(1-EXP(-SetUp!$B$52*H2289/SetUp!$B$56))*F2289)</f>
        <v>1.0237627605698012</v>
      </c>
      <c r="K2289" s="57">
        <f t="shared" si="692"/>
        <v>5.0282946539027291</v>
      </c>
      <c r="L2289" s="57">
        <f>IF(I2289&lt;=0,0,MIN(SetUp!$B$50*I2289^SetUp!$B$55,I2289))</f>
        <v>3.382705221496838E-2</v>
      </c>
      <c r="M2289" s="57">
        <f t="shared" si="693"/>
        <v>1.3180611612505808</v>
      </c>
      <c r="N2289" s="57">
        <f>IF(SetUp!$B$62=0,X2289,(B2289-E2289)*(1-(H2289/SetUp!$B$66/SetUp!$B$56)))</f>
        <v>0</v>
      </c>
      <c r="O2289" s="57">
        <f>K2289*SetUp!$B$65</f>
        <v>0</v>
      </c>
      <c r="P2289" s="57">
        <f>MIN(SetUp!$B$54*L2289^SetUp!$B$51,L2289)</f>
        <v>1.8391070977327971E-2</v>
      </c>
      <c r="Q2289" s="57">
        <f t="shared" si="694"/>
        <v>5.0282946539027291</v>
      </c>
      <c r="R2289" s="57">
        <f>IF((H2289+N2289-O2289)&gt;SetUp!$B$56,T2288+H2289+N2289-O2289-SetUp!$B$56,T2288)</f>
        <v>0</v>
      </c>
      <c r="S2289" s="57">
        <f>R2289*SetUp!$B$65</f>
        <v>0</v>
      </c>
      <c r="T2289" s="57">
        <f>IF((R2289-S2289)&lt;SetUp!$B$53,R2289-S2289,SetUp!$B$53)</f>
        <v>0</v>
      </c>
      <c r="U2289" s="57">
        <f t="shared" si="695"/>
        <v>1.3180611612505808</v>
      </c>
      <c r="V2289" s="57">
        <f>(L2289-P2289)/1000*SetUp!$B$13*1000000/SetUp!$B$48</f>
        <v>0.87796284780630152</v>
      </c>
      <c r="W2289" s="57">
        <f t="shared" si="706"/>
        <v>-2.4286128663675299E-16</v>
      </c>
      <c r="X2289" s="57">
        <f>MAX((SetUp!$B$56*(1-($H2289/SetUp!$B$56)^2)*TANH(($B2289-$D2289)/SetUp!$B$56))/(1+$H2289/SetUp!$B$56*TANH(($B2289-$D2289)/SetUp!$B$56)),0)</f>
        <v>0</v>
      </c>
      <c r="AP2289" s="64">
        <v>30111</v>
      </c>
      <c r="AQ2289" s="55">
        <v>6</v>
      </c>
      <c r="AR2289" s="55">
        <v>161</v>
      </c>
      <c r="AS2289" s="66">
        <f t="shared" si="696"/>
        <v>0.185</v>
      </c>
      <c r="AT2289" s="66">
        <f t="shared" si="697"/>
        <v>1.8891793426651491</v>
      </c>
      <c r="AU2289" s="55" t="str">
        <f>IF(OR($AP2289&lt;SetUp!$B$97,$AP2289&gt;SetUp!$B$98),"Não","Sim")</f>
        <v>Não</v>
      </c>
      <c r="AV2289" s="68">
        <f t="shared" si="698"/>
        <v>0.43011626335213132</v>
      </c>
      <c r="AW2289" s="68">
        <f t="shared" si="699"/>
        <v>1.374474205892984</v>
      </c>
      <c r="AX2289" s="68">
        <f t="shared" si="700"/>
        <v>-0.73282827159698616</v>
      </c>
      <c r="AY2289" s="68">
        <f t="shared" si="701"/>
        <v>0.27627318811385915</v>
      </c>
      <c r="AZ2289" s="68">
        <f t="shared" si="702"/>
        <v>1.704179342665149</v>
      </c>
      <c r="BA2289" s="68">
        <f t="shared" si="703"/>
        <v>0.94435794254085259</v>
      </c>
      <c r="BB2289" s="68">
        <f t="shared" si="704"/>
        <v>1.0091014597108452</v>
      </c>
    </row>
    <row r="2290" spans="1:54" x14ac:dyDescent="0.3">
      <c r="A2290" s="64">
        <v>28952</v>
      </c>
      <c r="B2290" s="57">
        <v>4.0170000000000003</v>
      </c>
      <c r="C2290" s="57">
        <v>0.45300000000000001</v>
      </c>
      <c r="D2290" s="57">
        <v>4.2549999999999999</v>
      </c>
      <c r="E2290" s="57">
        <f t="shared" si="689"/>
        <v>4.0170000000000003</v>
      </c>
      <c r="F2290" s="57">
        <f t="shared" si="690"/>
        <v>0.23799999999999955</v>
      </c>
      <c r="G2290" s="57">
        <f t="shared" si="691"/>
        <v>0</v>
      </c>
      <c r="H2290" s="57">
        <f>IF(Q2289&gt;SetUp!$B$56,SetUp!$B$56,Q2289)</f>
        <v>5.0282946539027291</v>
      </c>
      <c r="I2290" s="57">
        <f t="shared" si="705"/>
        <v>1.3180611612505808</v>
      </c>
      <c r="J2290" s="57">
        <f>MIN(F2290,H2290,(1-EXP(-SetUp!$B$52*H2290/SetUp!$B$56))*F2290)</f>
        <v>0.12951633225012424</v>
      </c>
      <c r="K2290" s="57">
        <f t="shared" si="692"/>
        <v>4.8987783216526051</v>
      </c>
      <c r="L2290" s="57">
        <f>IF(I2290&lt;=0,0,MIN(SetUp!$B$50*I2290^SetUp!$B$55,I2290))</f>
        <v>3.2428146235519331E-2</v>
      </c>
      <c r="M2290" s="57">
        <f t="shared" si="693"/>
        <v>1.2856330150150614</v>
      </c>
      <c r="N2290" s="57">
        <f>IF(SetUp!$B$62=0,X2290,(B2290-E2290)*(1-(H2290/SetUp!$B$66/SetUp!$B$56)))</f>
        <v>0</v>
      </c>
      <c r="O2290" s="57">
        <f>K2290*SetUp!$B$65</f>
        <v>0</v>
      </c>
      <c r="P2290" s="57">
        <f>MIN(SetUp!$B$54*L2290^SetUp!$B$51,L2290)</f>
        <v>1.7643186408205024E-2</v>
      </c>
      <c r="Q2290" s="57">
        <f t="shared" si="694"/>
        <v>4.8987783216526051</v>
      </c>
      <c r="R2290" s="57">
        <f>IF((H2290+N2290-O2290)&gt;SetUp!$B$56,T2289+H2290+N2290-O2290-SetUp!$B$56,T2289)</f>
        <v>0</v>
      </c>
      <c r="S2290" s="57">
        <f>R2290*SetUp!$B$65</f>
        <v>0</v>
      </c>
      <c r="T2290" s="57">
        <f>IF((R2290-S2290)&lt;SetUp!$B$53,R2290-S2290,SetUp!$B$53)</f>
        <v>0</v>
      </c>
      <c r="U2290" s="57">
        <f t="shared" si="695"/>
        <v>1.2856330150150614</v>
      </c>
      <c r="V2290" s="57">
        <f>(L2290-P2290)/1000*SetUp!$B$13*1000000/SetUp!$B$48</f>
        <v>0.84093425839605984</v>
      </c>
      <c r="W2290" s="57">
        <f t="shared" si="706"/>
        <v>3.7470027081099033E-16</v>
      </c>
      <c r="X2290" s="57">
        <f>MAX((SetUp!$B$56*(1-($H2290/SetUp!$B$56)^2)*TANH(($B2290-$D2290)/SetUp!$B$56))/(1+$H2290/SetUp!$B$56*TANH(($B2290-$D2290)/SetUp!$B$56)),0)</f>
        <v>0</v>
      </c>
      <c r="AP2290" s="64">
        <v>30112</v>
      </c>
      <c r="AQ2290" s="55">
        <v>6</v>
      </c>
      <c r="AR2290" s="55">
        <v>162</v>
      </c>
      <c r="AS2290" s="66">
        <f t="shared" si="696"/>
        <v>0.185</v>
      </c>
      <c r="AT2290" s="66">
        <f t="shared" si="697"/>
        <v>1.7819631520059005</v>
      </c>
      <c r="AU2290" s="55" t="str">
        <f>IF(OR($AP2290&lt;SetUp!$B$97,$AP2290&gt;SetUp!$B$98),"Não","Sim")</f>
        <v>Não</v>
      </c>
      <c r="AV2290" s="68">
        <f t="shared" si="698"/>
        <v>0.43011626335213132</v>
      </c>
      <c r="AW2290" s="68">
        <f t="shared" si="699"/>
        <v>1.3349019259877859</v>
      </c>
      <c r="AX2290" s="68">
        <f t="shared" si="700"/>
        <v>-0.73282827159698616</v>
      </c>
      <c r="AY2290" s="68">
        <f t="shared" si="701"/>
        <v>0.25089871931591673</v>
      </c>
      <c r="AZ2290" s="68">
        <f t="shared" si="702"/>
        <v>1.5969631520059004</v>
      </c>
      <c r="BA2290" s="68">
        <f t="shared" si="703"/>
        <v>0.90478566263565452</v>
      </c>
      <c r="BB2290" s="68">
        <f t="shared" si="704"/>
        <v>0.98372699091290294</v>
      </c>
    </row>
    <row r="2291" spans="1:54" x14ac:dyDescent="0.3">
      <c r="A2291" s="64">
        <v>28953</v>
      </c>
      <c r="B2291" s="57">
        <v>6.1660000000000004</v>
      </c>
      <c r="C2291" s="57">
        <v>0.371</v>
      </c>
      <c r="D2291" s="57">
        <v>4.2549999999999999</v>
      </c>
      <c r="E2291" s="57">
        <f t="shared" si="689"/>
        <v>4.2549999999999999</v>
      </c>
      <c r="F2291" s="57">
        <f t="shared" si="690"/>
        <v>0</v>
      </c>
      <c r="G2291" s="57">
        <f t="shared" si="691"/>
        <v>1.6090357342954054E-2</v>
      </c>
      <c r="H2291" s="57">
        <f>IF(Q2290&gt;SetUp!$B$56,SetUp!$B$56,Q2290)</f>
        <v>4.8987783216526051</v>
      </c>
      <c r="I2291" s="57">
        <f t="shared" si="705"/>
        <v>1.3017233723580155</v>
      </c>
      <c r="J2291" s="57">
        <f>MIN(F2291,H2291,(1-EXP(-SetUp!$B$52*H2291/SetUp!$B$56))*F2291)</f>
        <v>0</v>
      </c>
      <c r="K2291" s="57">
        <f t="shared" si="692"/>
        <v>4.8987783216526051</v>
      </c>
      <c r="L2291" s="57">
        <f>IF(I2291&lt;=0,0,MIN(SetUp!$B$50*I2291^SetUp!$B$55,I2291))</f>
        <v>3.1760989347898998E-2</v>
      </c>
      <c r="M2291" s="57">
        <f t="shared" si="693"/>
        <v>1.2699623830101165</v>
      </c>
      <c r="N2291" s="57">
        <f>IF(SetUp!$B$62=0,X2291,(B2291-E2291)*(1-(H2291/SetUp!$B$66/SetUp!$B$56)))</f>
        <v>1.8949096426570464</v>
      </c>
      <c r="O2291" s="57">
        <f>K2291*SetUp!$B$65</f>
        <v>0</v>
      </c>
      <c r="P2291" s="57">
        <f>MIN(SetUp!$B$54*L2291^SetUp!$B$51,L2291)</f>
        <v>1.728631836923054E-2</v>
      </c>
      <c r="Q2291" s="57">
        <f t="shared" si="694"/>
        <v>6.7936879643096511</v>
      </c>
      <c r="R2291" s="57">
        <f>IF((H2291+N2291-O2291)&gt;SetUp!$B$56,T2290+H2291+N2291-O2291-SetUp!$B$56,T2290)</f>
        <v>0</v>
      </c>
      <c r="S2291" s="57">
        <f>R2291*SetUp!$B$65</f>
        <v>0</v>
      </c>
      <c r="T2291" s="57">
        <f>IF((R2291-S2291)&lt;SetUp!$B$53,R2291-S2291,SetUp!$B$53)</f>
        <v>0</v>
      </c>
      <c r="U2291" s="57">
        <f t="shared" si="695"/>
        <v>1.2699623830101165</v>
      </c>
      <c r="V2291" s="57">
        <f>(L2291-P2291)/1000*SetUp!$B$13*1000000/SetUp!$B$48</f>
        <v>0.82328574762077134</v>
      </c>
      <c r="W2291" s="57">
        <f t="shared" si="706"/>
        <v>0</v>
      </c>
      <c r="X2291" s="57">
        <f>MAX((SetUp!$B$56*(1-($H2291/SetUp!$B$56)^2)*TANH(($B2291-$D2291)/SetUp!$B$56))/(1+$H2291/SetUp!$B$56*TANH(($B2291-$D2291)/SetUp!$B$56)),0)</f>
        <v>1.8949096426570464</v>
      </c>
      <c r="AP2291" s="64">
        <v>30113</v>
      </c>
      <c r="AQ2291" s="55">
        <v>6</v>
      </c>
      <c r="AR2291" s="55">
        <v>163</v>
      </c>
      <c r="AS2291" s="66">
        <f t="shared" si="696"/>
        <v>0.185</v>
      </c>
      <c r="AT2291" s="66">
        <f t="shared" si="697"/>
        <v>1.6830923512605434</v>
      </c>
      <c r="AU2291" s="55" t="str">
        <f>IF(OR($AP2291&lt;SetUp!$B$97,$AP2291&gt;SetUp!$B$98),"Não","Sim")</f>
        <v>Não</v>
      </c>
      <c r="AV2291" s="68">
        <f t="shared" si="698"/>
        <v>0.43011626335213132</v>
      </c>
      <c r="AW2291" s="68">
        <f t="shared" si="699"/>
        <v>1.2973404916445579</v>
      </c>
      <c r="AX2291" s="68">
        <f t="shared" si="700"/>
        <v>-0.73282827159698616</v>
      </c>
      <c r="AY2291" s="68">
        <f t="shared" si="701"/>
        <v>0.22610794636351111</v>
      </c>
      <c r="AZ2291" s="68">
        <f t="shared" si="702"/>
        <v>1.4980923512605433</v>
      </c>
      <c r="BA2291" s="68">
        <f t="shared" si="703"/>
        <v>0.86722422829242651</v>
      </c>
      <c r="BB2291" s="68">
        <f t="shared" si="704"/>
        <v>0.95893621796049722</v>
      </c>
    </row>
    <row r="2292" spans="1:54" x14ac:dyDescent="0.3">
      <c r="A2292" s="64">
        <v>28954</v>
      </c>
      <c r="B2292" s="57">
        <v>14.515000000000001</v>
      </c>
      <c r="C2292" s="57">
        <v>0.371</v>
      </c>
      <c r="D2292" s="57">
        <v>4.2549999999999999</v>
      </c>
      <c r="E2292" s="57">
        <f t="shared" si="689"/>
        <v>4.2549999999999999</v>
      </c>
      <c r="F2292" s="57">
        <f t="shared" si="690"/>
        <v>0</v>
      </c>
      <c r="G2292" s="57">
        <f t="shared" si="691"/>
        <v>0.36853028892730855</v>
      </c>
      <c r="H2292" s="57">
        <f>IF(Q2291&gt;SetUp!$B$56,SetUp!$B$56,Q2291)</f>
        <v>6.7936879643096511</v>
      </c>
      <c r="I2292" s="57">
        <f t="shared" si="705"/>
        <v>1.6384926719374251</v>
      </c>
      <c r="J2292" s="57">
        <f>MIN(F2292,H2292,(1-EXP(-SetUp!$B$52*H2292/SetUp!$B$56))*F2292)</f>
        <v>0</v>
      </c>
      <c r="K2292" s="57">
        <f t="shared" si="692"/>
        <v>6.7936879643096511</v>
      </c>
      <c r="L2292" s="57">
        <f>IF(I2292&lt;=0,0,MIN(SetUp!$B$50*I2292^SetUp!$B$55,I2292))</f>
        <v>4.6605484090130551E-2</v>
      </c>
      <c r="M2292" s="57">
        <f t="shared" si="693"/>
        <v>1.5918871878472944</v>
      </c>
      <c r="N2292" s="57">
        <f>IF(SetUp!$B$62=0,X2292,(B2292-E2292)*(1-(H2292/SetUp!$B$66/SetUp!$B$56)))</f>
        <v>9.891469711072693</v>
      </c>
      <c r="O2292" s="57">
        <f>K2292*SetUp!$B$65</f>
        <v>0</v>
      </c>
      <c r="P2292" s="57">
        <f>MIN(SetUp!$B$54*L2292^SetUp!$B$51,L2292)</f>
        <v>2.5200681897396372E-2</v>
      </c>
      <c r="Q2292" s="57">
        <f t="shared" si="694"/>
        <v>16.685157675382342</v>
      </c>
      <c r="R2292" s="57">
        <f>IF((H2292+N2292-O2292)&gt;SetUp!$B$56,T2291+H2292+N2292-O2292-SetUp!$B$56,T2291)</f>
        <v>0</v>
      </c>
      <c r="S2292" s="57">
        <f>R2292*SetUp!$B$65</f>
        <v>0</v>
      </c>
      <c r="T2292" s="57">
        <f>IF((R2292-S2292)&lt;SetUp!$B$53,R2292-S2292,SetUp!$B$53)</f>
        <v>0</v>
      </c>
      <c r="U2292" s="57">
        <f t="shared" si="695"/>
        <v>1.5918871878472944</v>
      </c>
      <c r="V2292" s="57">
        <f>(L2292-P2292)/1000*SetUp!$B$13*1000000/SetUp!$B$48</f>
        <v>1.2174555540426508</v>
      </c>
      <c r="W2292" s="57">
        <f t="shared" si="706"/>
        <v>-1.4363510381087963E-15</v>
      </c>
      <c r="X2292" s="57">
        <f>MAX((SetUp!$B$56*(1-($H2292/SetUp!$B$56)^2)*TANH(($B2292-$D2292)/SetUp!$B$56))/(1+$H2292/SetUp!$B$56*TANH(($B2292-$D2292)/SetUp!$B$56)),0)</f>
        <v>9.891469711072693</v>
      </c>
      <c r="AP2292" s="64">
        <v>30114</v>
      </c>
      <c r="AQ2292" s="55">
        <v>6</v>
      </c>
      <c r="AR2292" s="55">
        <v>164</v>
      </c>
      <c r="AS2292" s="66">
        <f t="shared" si="696"/>
        <v>0.185</v>
      </c>
      <c r="AT2292" s="66">
        <f t="shared" si="697"/>
        <v>1.5917477060603449</v>
      </c>
      <c r="AU2292" s="55" t="str">
        <f>IF(OR($AP2292&lt;SetUp!$B$97,$AP2292&gt;SetUp!$B$98),"Não","Sim")</f>
        <v>Não</v>
      </c>
      <c r="AV2292" s="68">
        <f t="shared" si="698"/>
        <v>0.43011626335213132</v>
      </c>
      <c r="AW2292" s="68">
        <f t="shared" si="699"/>
        <v>1.2616448414907997</v>
      </c>
      <c r="AX2292" s="68">
        <f t="shared" si="700"/>
        <v>-0.73282827159698616</v>
      </c>
      <c r="AY2292" s="68">
        <f t="shared" si="701"/>
        <v>0.20187423265489815</v>
      </c>
      <c r="AZ2292" s="68">
        <f t="shared" si="702"/>
        <v>1.4067477060603448</v>
      </c>
      <c r="BA2292" s="68">
        <f t="shared" si="703"/>
        <v>0.83152857813866832</v>
      </c>
      <c r="BB2292" s="68">
        <f t="shared" si="704"/>
        <v>0.93470250425188428</v>
      </c>
    </row>
    <row r="2293" spans="1:54" x14ac:dyDescent="0.3">
      <c r="A2293" s="64">
        <v>28955</v>
      </c>
      <c r="B2293" s="57">
        <v>1.288</v>
      </c>
      <c r="C2293" s="57">
        <v>0.371</v>
      </c>
      <c r="D2293" s="57">
        <v>4.2549999999999999</v>
      </c>
      <c r="E2293" s="57">
        <f t="shared" si="689"/>
        <v>1.288</v>
      </c>
      <c r="F2293" s="57">
        <f t="shared" si="690"/>
        <v>2.9669999999999996</v>
      </c>
      <c r="G2293" s="57">
        <f t="shared" si="691"/>
        <v>0</v>
      </c>
      <c r="H2293" s="57">
        <f>IF(Q2292&gt;SetUp!$B$56,SetUp!$B$56,Q2292)</f>
        <v>16.685157675382342</v>
      </c>
      <c r="I2293" s="57">
        <f t="shared" si="705"/>
        <v>1.5918871878472944</v>
      </c>
      <c r="J2293" s="57">
        <f>MIN(F2293,H2293,(1-EXP(-SetUp!$B$52*H2293/SetUp!$B$56))*F2293)</f>
        <v>2.7481797244039821</v>
      </c>
      <c r="K2293" s="57">
        <f t="shared" si="692"/>
        <v>13.93697795097836</v>
      </c>
      <c r="L2293" s="57">
        <f>IF(I2293&lt;=0,0,MIN(SetUp!$B$50*I2293^SetUp!$B$55,I2293))</f>
        <v>4.4417079209203868E-2</v>
      </c>
      <c r="M2293" s="57">
        <f t="shared" si="693"/>
        <v>1.5474701086380906</v>
      </c>
      <c r="N2293" s="57">
        <f>IF(SetUp!$B$62=0,X2293,(B2293-E2293)*(1-(H2293/SetUp!$B$66/SetUp!$B$56)))</f>
        <v>0</v>
      </c>
      <c r="O2293" s="57">
        <f>K2293*SetUp!$B$65</f>
        <v>0</v>
      </c>
      <c r="P2293" s="57">
        <f>MIN(SetUp!$B$54*L2293^SetUp!$B$51,L2293)</f>
        <v>2.4037018302316849E-2</v>
      </c>
      <c r="Q2293" s="57">
        <f t="shared" si="694"/>
        <v>13.93697795097836</v>
      </c>
      <c r="R2293" s="57">
        <f>IF((H2293+N2293-O2293)&gt;SetUp!$B$56,T2292+H2293+N2293-O2293-SetUp!$B$56,T2292)</f>
        <v>0</v>
      </c>
      <c r="S2293" s="57">
        <f>R2293*SetUp!$B$65</f>
        <v>0</v>
      </c>
      <c r="T2293" s="57">
        <f>IF((R2293-S2293)&lt;SetUp!$B$53,R2293-S2293,SetUp!$B$53)</f>
        <v>0</v>
      </c>
      <c r="U2293" s="57">
        <f t="shared" si="695"/>
        <v>1.5474701086380906</v>
      </c>
      <c r="V2293" s="57">
        <f>(L2293-P2293)/1000*SetUp!$B$13*1000000/SetUp!$B$48</f>
        <v>1.159170644017417</v>
      </c>
      <c r="W2293" s="57">
        <f t="shared" si="706"/>
        <v>5.2041704279304213E-16</v>
      </c>
      <c r="X2293" s="57">
        <f>MAX((SetUp!$B$56*(1-($H2293/SetUp!$B$56)^2)*TANH(($B2293-$D2293)/SetUp!$B$56))/(1+$H2293/SetUp!$B$56*TANH(($B2293-$D2293)/SetUp!$B$56)),0)</f>
        <v>0</v>
      </c>
      <c r="AP2293" s="64">
        <v>30115</v>
      </c>
      <c r="AQ2293" s="55">
        <v>6</v>
      </c>
      <c r="AR2293" s="55">
        <v>165</v>
      </c>
      <c r="AS2293" s="66">
        <f t="shared" si="696"/>
        <v>0.21</v>
      </c>
      <c r="AT2293" s="66">
        <f t="shared" si="697"/>
        <v>1.5072064374627641</v>
      </c>
      <c r="AU2293" s="55" t="str">
        <f>IF(OR($AP2293&lt;SetUp!$B$97,$AP2293&gt;SetUp!$B$98),"Não","Sim")</f>
        <v>Não</v>
      </c>
      <c r="AV2293" s="68">
        <f t="shared" si="698"/>
        <v>0.45825756949558399</v>
      </c>
      <c r="AW2293" s="68">
        <f t="shared" si="699"/>
        <v>1.22768336205341</v>
      </c>
      <c r="AX2293" s="68">
        <f t="shared" si="700"/>
        <v>-0.6777807052660807</v>
      </c>
      <c r="AY2293" s="68">
        <f t="shared" si="701"/>
        <v>0.17817274037753447</v>
      </c>
      <c r="AZ2293" s="68">
        <f t="shared" si="702"/>
        <v>1.2972064374627641</v>
      </c>
      <c r="BA2293" s="68">
        <f t="shared" si="703"/>
        <v>0.76942579255782606</v>
      </c>
      <c r="BB2293" s="68">
        <f t="shared" si="704"/>
        <v>0.8559534456436152</v>
      </c>
    </row>
    <row r="2294" spans="1:54" x14ac:dyDescent="0.3">
      <c r="A2294" s="64">
        <v>28956</v>
      </c>
      <c r="B2294" s="57">
        <v>0.57899999999999996</v>
      </c>
      <c r="C2294" s="57">
        <v>0.90200000000000002</v>
      </c>
      <c r="D2294" s="57">
        <v>4.2549999999999999</v>
      </c>
      <c r="E2294" s="57">
        <f t="shared" si="689"/>
        <v>0.57899999999999996</v>
      </c>
      <c r="F2294" s="57">
        <f t="shared" si="690"/>
        <v>3.6760000000000002</v>
      </c>
      <c r="G2294" s="57">
        <f t="shared" si="691"/>
        <v>0</v>
      </c>
      <c r="H2294" s="57">
        <f>IF(Q2293&gt;SetUp!$B$56,SetUp!$B$56,Q2293)</f>
        <v>13.93697795097836</v>
      </c>
      <c r="I2294" s="57">
        <f t="shared" si="705"/>
        <v>1.5474701086380906</v>
      </c>
      <c r="J2294" s="57">
        <f>MIN(F2294,H2294,(1-EXP(-SetUp!$B$52*H2294/SetUp!$B$56))*F2294)</f>
        <v>3.2594828327539194</v>
      </c>
      <c r="K2294" s="57">
        <f t="shared" si="692"/>
        <v>10.67749511822444</v>
      </c>
      <c r="L2294" s="57">
        <f>IF(I2294&lt;=0,0,MIN(SetUp!$B$50*I2294^SetUp!$B$55,I2294))</f>
        <v>4.2370796923947122E-2</v>
      </c>
      <c r="M2294" s="57">
        <f t="shared" si="693"/>
        <v>1.5050993117141436</v>
      </c>
      <c r="N2294" s="57">
        <f>IF(SetUp!$B$62=0,X2294,(B2294-E2294)*(1-(H2294/SetUp!$B$66/SetUp!$B$56)))</f>
        <v>0</v>
      </c>
      <c r="O2294" s="57">
        <f>K2294*SetUp!$B$65</f>
        <v>0</v>
      </c>
      <c r="P2294" s="57">
        <f>MIN(SetUp!$B$54*L2294^SetUp!$B$51,L2294)</f>
        <v>2.2948044914918055E-2</v>
      </c>
      <c r="Q2294" s="57">
        <f t="shared" si="694"/>
        <v>10.67749511822444</v>
      </c>
      <c r="R2294" s="57">
        <f>IF((H2294+N2294-O2294)&gt;SetUp!$B$56,T2293+H2294+N2294-O2294-SetUp!$B$56,T2293)</f>
        <v>0</v>
      </c>
      <c r="S2294" s="57">
        <f>R2294*SetUp!$B$65</f>
        <v>0</v>
      </c>
      <c r="T2294" s="57">
        <f>IF((R2294-S2294)&lt;SetUp!$B$53,R2294-S2294,SetUp!$B$53)</f>
        <v>0</v>
      </c>
      <c r="U2294" s="57">
        <f t="shared" si="695"/>
        <v>1.5050993117141436</v>
      </c>
      <c r="V2294" s="57">
        <f>(L2294-P2294)/1000*SetUp!$B$13*1000000/SetUp!$B$48</f>
        <v>1.1047211319809438</v>
      </c>
      <c r="W2294" s="57">
        <f t="shared" si="706"/>
        <v>-1.7347234759768071E-16</v>
      </c>
      <c r="X2294" s="57">
        <f>MAX((SetUp!$B$56*(1-($H2294/SetUp!$B$56)^2)*TANH(($B2294-$D2294)/SetUp!$B$56))/(1+$H2294/SetUp!$B$56*TANH(($B2294-$D2294)/SetUp!$B$56)),0)</f>
        <v>0</v>
      </c>
      <c r="AP2294" s="64">
        <v>30116</v>
      </c>
      <c r="AQ2294" s="55">
        <v>6</v>
      </c>
      <c r="AR2294" s="55">
        <v>166</v>
      </c>
      <c r="AS2294" s="66">
        <f t="shared" si="696"/>
        <v>0.21</v>
      </c>
      <c r="AT2294" s="66">
        <f t="shared" si="697"/>
        <v>1.4288290489154052</v>
      </c>
      <c r="AU2294" s="55" t="str">
        <f>IF(OR($AP2294&lt;SetUp!$B$97,$AP2294&gt;SetUp!$B$98),"Não","Sim")</f>
        <v>Não</v>
      </c>
      <c r="AV2294" s="68">
        <f t="shared" si="698"/>
        <v>0.45825756949558399</v>
      </c>
      <c r="AW2294" s="68">
        <f t="shared" si="699"/>
        <v>1.1953363747980754</v>
      </c>
      <c r="AX2294" s="68">
        <f t="shared" si="700"/>
        <v>-0.6777807052660807</v>
      </c>
      <c r="AY2294" s="68">
        <f t="shared" si="701"/>
        <v>0.15498027109053911</v>
      </c>
      <c r="AZ2294" s="68">
        <f t="shared" si="702"/>
        <v>1.2188290489154052</v>
      </c>
      <c r="BA2294" s="68">
        <f t="shared" si="703"/>
        <v>0.73707880530249148</v>
      </c>
      <c r="BB2294" s="68">
        <f t="shared" si="704"/>
        <v>0.83276097635661983</v>
      </c>
    </row>
    <row r="2295" spans="1:54" x14ac:dyDescent="0.3">
      <c r="A2295" s="64">
        <v>28957</v>
      </c>
      <c r="B2295" s="57">
        <v>0</v>
      </c>
      <c r="C2295" s="57">
        <v>0.70899999999999996</v>
      </c>
      <c r="D2295" s="57">
        <v>4.2549999999999999</v>
      </c>
      <c r="E2295" s="57">
        <f t="shared" si="689"/>
        <v>0</v>
      </c>
      <c r="F2295" s="57">
        <f t="shared" si="690"/>
        <v>4.2549999999999999</v>
      </c>
      <c r="G2295" s="57">
        <f t="shared" si="691"/>
        <v>0</v>
      </c>
      <c r="H2295" s="57">
        <f>IF(Q2294&gt;SetUp!$B$56,SetUp!$B$56,Q2294)</f>
        <v>10.67749511822444</v>
      </c>
      <c r="I2295" s="57">
        <f t="shared" si="705"/>
        <v>1.5050993117141436</v>
      </c>
      <c r="J2295" s="57">
        <f>MIN(F2295,H2295,(1-EXP(-SetUp!$B$52*H2295/SetUp!$B$56))*F2295)</f>
        <v>3.4526929188486566</v>
      </c>
      <c r="K2295" s="57">
        <f t="shared" si="692"/>
        <v>7.2248021993757838</v>
      </c>
      <c r="L2295" s="57">
        <f>IF(I2295&lt;=0,0,MIN(SetUp!$B$50*I2295^SetUp!$B$55,I2295))</f>
        <v>4.0454929279291757E-2</v>
      </c>
      <c r="M2295" s="57">
        <f t="shared" si="693"/>
        <v>1.4646443824348518</v>
      </c>
      <c r="N2295" s="57">
        <f>IF(SetUp!$B$62=0,X2295,(B2295-E2295)*(1-(H2295/SetUp!$B$66/SetUp!$B$56)))</f>
        <v>0</v>
      </c>
      <c r="O2295" s="57">
        <f>K2295*SetUp!$B$65</f>
        <v>0</v>
      </c>
      <c r="P2295" s="57">
        <f>MIN(SetUp!$B$54*L2295^SetUp!$B$51,L2295)</f>
        <v>2.1927663745123987E-2</v>
      </c>
      <c r="Q2295" s="57">
        <f t="shared" si="694"/>
        <v>7.2248021993757838</v>
      </c>
      <c r="R2295" s="57">
        <f>IF((H2295+N2295-O2295)&gt;SetUp!$B$56,T2294+H2295+N2295-O2295-SetUp!$B$56,T2294)</f>
        <v>0</v>
      </c>
      <c r="S2295" s="57">
        <f>R2295*SetUp!$B$65</f>
        <v>0</v>
      </c>
      <c r="T2295" s="57">
        <f>IF((R2295-S2295)&lt;SetUp!$B$53,R2295-S2295,SetUp!$B$53)</f>
        <v>0</v>
      </c>
      <c r="U2295" s="57">
        <f t="shared" si="695"/>
        <v>1.4646443824348518</v>
      </c>
      <c r="V2295" s="57">
        <f>(L2295-P2295)/1000*SetUp!$B$13*1000000/SetUp!$B$48</f>
        <v>1.0537879361226783</v>
      </c>
      <c r="W2295" s="57">
        <f t="shared" si="706"/>
        <v>-4.163336342344337E-16</v>
      </c>
      <c r="X2295" s="57">
        <f>MAX((SetUp!$B$56*(1-($H2295/SetUp!$B$56)^2)*TANH(($B2295-$D2295)/SetUp!$B$56))/(1+$H2295/SetUp!$B$56*TANH(($B2295-$D2295)/SetUp!$B$56)),0)</f>
        <v>0</v>
      </c>
      <c r="AP2295" s="64">
        <v>30117</v>
      </c>
      <c r="AQ2295" s="55">
        <v>6</v>
      </c>
      <c r="AR2295" s="55">
        <v>167</v>
      </c>
      <c r="AS2295" s="66">
        <f t="shared" si="696"/>
        <v>0.21</v>
      </c>
      <c r="AT2295" s="66">
        <f t="shared" si="697"/>
        <v>1.3560481909494948</v>
      </c>
      <c r="AU2295" s="55" t="str">
        <f>IF(OR($AP2295&lt;SetUp!$B$97,$AP2295&gt;SetUp!$B$98),"Não","Sim")</f>
        <v>Não</v>
      </c>
      <c r="AV2295" s="68">
        <f t="shared" si="698"/>
        <v>0.45825756949558399</v>
      </c>
      <c r="AW2295" s="68">
        <f t="shared" si="699"/>
        <v>1.1644948222081088</v>
      </c>
      <c r="AX2295" s="68">
        <f t="shared" si="700"/>
        <v>-0.6777807052660807</v>
      </c>
      <c r="AY2295" s="68">
        <f t="shared" si="701"/>
        <v>0.13227512366935767</v>
      </c>
      <c r="AZ2295" s="68">
        <f t="shared" si="702"/>
        <v>1.1460481909494948</v>
      </c>
      <c r="BA2295" s="68">
        <f t="shared" si="703"/>
        <v>0.70623725271252491</v>
      </c>
      <c r="BB2295" s="68">
        <f t="shared" si="704"/>
        <v>0.81005582893543837</v>
      </c>
    </row>
    <row r="2296" spans="1:54" x14ac:dyDescent="0.3">
      <c r="A2296" s="64">
        <v>28958</v>
      </c>
      <c r="B2296" s="57">
        <v>0</v>
      </c>
      <c r="C2296" s="57">
        <v>0.498</v>
      </c>
      <c r="D2296" s="57">
        <v>4.2549999999999999</v>
      </c>
      <c r="E2296" s="57">
        <f t="shared" si="689"/>
        <v>0</v>
      </c>
      <c r="F2296" s="57">
        <f t="shared" si="690"/>
        <v>4.2549999999999999</v>
      </c>
      <c r="G2296" s="57">
        <f t="shared" si="691"/>
        <v>0</v>
      </c>
      <c r="H2296" s="57">
        <f>IF(Q2295&gt;SetUp!$B$56,SetUp!$B$56,Q2295)</f>
        <v>7.2248021993757838</v>
      </c>
      <c r="I2296" s="57">
        <f t="shared" si="705"/>
        <v>1.4646443824348518</v>
      </c>
      <c r="J2296" s="57">
        <f>MIN(F2296,H2296,(1-EXP(-SetUp!$B$52*H2296/SetUp!$B$56))*F2296)</f>
        <v>2.8789467768569756</v>
      </c>
      <c r="K2296" s="57">
        <f t="shared" si="692"/>
        <v>4.3458554225188077</v>
      </c>
      <c r="L2296" s="57">
        <f>IF(I2296&lt;=0,0,MIN(SetUp!$B$50*I2296^SetUp!$B$55,I2296))</f>
        <v>3.8658930471114517E-2</v>
      </c>
      <c r="M2296" s="57">
        <f t="shared" si="693"/>
        <v>1.4259854519637374</v>
      </c>
      <c r="N2296" s="57">
        <f>IF(SetUp!$B$62=0,X2296,(B2296-E2296)*(1-(H2296/SetUp!$B$66/SetUp!$B$56)))</f>
        <v>0</v>
      </c>
      <c r="O2296" s="57">
        <f>K2296*SetUp!$B$65</f>
        <v>0</v>
      </c>
      <c r="P2296" s="57">
        <f>MIN(SetUp!$B$54*L2296^SetUp!$B$51,L2296)</f>
        <v>2.0970377751231763E-2</v>
      </c>
      <c r="Q2296" s="57">
        <f t="shared" si="694"/>
        <v>4.3458554225188077</v>
      </c>
      <c r="R2296" s="57">
        <f>IF((H2296+N2296-O2296)&gt;SetUp!$B$56,T2295+H2296+N2296-O2296-SetUp!$B$56,T2295)</f>
        <v>0</v>
      </c>
      <c r="S2296" s="57">
        <f>R2296*SetUp!$B$65</f>
        <v>0</v>
      </c>
      <c r="T2296" s="57">
        <f>IF((R2296-S2296)&lt;SetUp!$B$53,R2296-S2296,SetUp!$B$53)</f>
        <v>0</v>
      </c>
      <c r="U2296" s="57">
        <f t="shared" si="695"/>
        <v>1.4259854519637374</v>
      </c>
      <c r="V2296" s="57">
        <f>(L2296-P2296)/1000*SetUp!$B$13*1000000/SetUp!$B$48</f>
        <v>1.0060838945340744</v>
      </c>
      <c r="W2296" s="57">
        <f t="shared" si="706"/>
        <v>-1.6653345369377348E-16</v>
      </c>
      <c r="X2296" s="57">
        <f>MAX((SetUp!$B$56*(1-($H2296/SetUp!$B$56)^2)*TANH(($B2296-$D2296)/SetUp!$B$56))/(1+$H2296/SetUp!$B$56*TANH(($B2296-$D2296)/SetUp!$B$56)),0)</f>
        <v>0</v>
      </c>
      <c r="AP2296" s="64">
        <v>30118</v>
      </c>
      <c r="AQ2296" s="55">
        <v>6</v>
      </c>
      <c r="AR2296" s="55">
        <v>168</v>
      </c>
      <c r="AS2296" s="66">
        <f t="shared" si="696"/>
        <v>0.16200000000000001</v>
      </c>
      <c r="AT2296" s="66">
        <f t="shared" si="697"/>
        <v>1.2883592128650283</v>
      </c>
      <c r="AU2296" s="55" t="str">
        <f>IF(OR($AP2296&lt;SetUp!$B$97,$AP2296&gt;SetUp!$B$98),"Não","Sim")</f>
        <v>Não</v>
      </c>
      <c r="AV2296" s="68">
        <f t="shared" si="698"/>
        <v>0.40249223594996214</v>
      </c>
      <c r="AW2296" s="68">
        <f t="shared" si="699"/>
        <v>1.1350591230702602</v>
      </c>
      <c r="AX2296" s="68">
        <f t="shared" si="700"/>
        <v>-0.790484985457369</v>
      </c>
      <c r="AY2296" s="68">
        <f t="shared" si="701"/>
        <v>0.11003696738326486</v>
      </c>
      <c r="AZ2296" s="68">
        <f t="shared" si="702"/>
        <v>1.1263592128650284</v>
      </c>
      <c r="BA2296" s="68">
        <f t="shared" si="703"/>
        <v>0.73256688712029816</v>
      </c>
      <c r="BB2296" s="68">
        <f t="shared" si="704"/>
        <v>0.90052195284063385</v>
      </c>
    </row>
    <row r="2297" spans="1:54" x14ac:dyDescent="0.3">
      <c r="A2297" s="64">
        <v>28959</v>
      </c>
      <c r="B2297" s="57">
        <v>0.127</v>
      </c>
      <c r="C2297" s="57">
        <v>0.371</v>
      </c>
      <c r="D2297" s="57">
        <v>4.2549999999999999</v>
      </c>
      <c r="E2297" s="57">
        <f t="shared" si="689"/>
        <v>0.127</v>
      </c>
      <c r="F2297" s="57">
        <f t="shared" si="690"/>
        <v>4.1280000000000001</v>
      </c>
      <c r="G2297" s="57">
        <f t="shared" si="691"/>
        <v>0</v>
      </c>
      <c r="H2297" s="57">
        <f>IF(Q2296&gt;SetUp!$B$56,SetUp!$B$56,Q2296)</f>
        <v>4.3458554225188077</v>
      </c>
      <c r="I2297" s="57">
        <f t="shared" si="705"/>
        <v>1.4259854519637374</v>
      </c>
      <c r="J2297" s="57">
        <f>MIN(F2297,H2297,(1-EXP(-SetUp!$B$52*H2297/SetUp!$B$56))*F2297)</f>
        <v>2.0346762402981624</v>
      </c>
      <c r="K2297" s="57">
        <f t="shared" si="692"/>
        <v>2.3111791822206453</v>
      </c>
      <c r="L2297" s="57">
        <f>IF(I2297&lt;=0,0,MIN(SetUp!$B$50*I2297^SetUp!$B$55,I2297))</f>
        <v>3.6973282501511454E-2</v>
      </c>
      <c r="M2297" s="57">
        <f t="shared" si="693"/>
        <v>1.3890121694622259</v>
      </c>
      <c r="N2297" s="57">
        <f>IF(SetUp!$B$62=0,X2297,(B2297-E2297)*(1-(H2297/SetUp!$B$66/SetUp!$B$56)))</f>
        <v>0</v>
      </c>
      <c r="O2297" s="57">
        <f>K2297*SetUp!$B$65</f>
        <v>0</v>
      </c>
      <c r="P2297" s="57">
        <f>MIN(SetUp!$B$54*L2297^SetUp!$B$51,L2297)</f>
        <v>2.0071221785535387E-2</v>
      </c>
      <c r="Q2297" s="57">
        <f t="shared" si="694"/>
        <v>2.3111791822206453</v>
      </c>
      <c r="R2297" s="57">
        <f>IF((H2297+N2297-O2297)&gt;SetUp!$B$56,T2296+H2297+N2297-O2297-SetUp!$B$56,T2296)</f>
        <v>0</v>
      </c>
      <c r="S2297" s="57">
        <f>R2297*SetUp!$B$65</f>
        <v>0</v>
      </c>
      <c r="T2297" s="57">
        <f>IF((R2297-S2297)&lt;SetUp!$B$53,R2297-S2297,SetUp!$B$53)</f>
        <v>0</v>
      </c>
      <c r="U2297" s="57">
        <f t="shared" si="695"/>
        <v>1.3890121694622259</v>
      </c>
      <c r="V2297" s="57">
        <f>(L2297-P2297)/1000*SetUp!$B$13*1000000/SetUp!$B$48</f>
        <v>0.96135005164477338</v>
      </c>
      <c r="W2297" s="57">
        <f t="shared" si="706"/>
        <v>2.3592239273284576E-16</v>
      </c>
      <c r="X2297" s="57">
        <f>MAX((SetUp!$B$56*(1-($H2297/SetUp!$B$56)^2)*TANH(($B2297-$D2297)/SetUp!$B$56))/(1+$H2297/SetUp!$B$56*TANH(($B2297-$D2297)/SetUp!$B$56)),0)</f>
        <v>0</v>
      </c>
      <c r="AP2297" s="64">
        <v>30119</v>
      </c>
      <c r="AQ2297" s="55">
        <v>6</v>
      </c>
      <c r="AR2297" s="55">
        <v>169</v>
      </c>
      <c r="AS2297" s="66">
        <f t="shared" si="696"/>
        <v>0.122</v>
      </c>
      <c r="AT2297" s="66">
        <f t="shared" si="697"/>
        <v>1.2253121169236258</v>
      </c>
      <c r="AU2297" s="55" t="str">
        <f>IF(OR($AP2297&lt;SetUp!$B$97,$AP2297&gt;SetUp!$B$98),"Não","Sim")</f>
        <v>Não</v>
      </c>
      <c r="AV2297" s="68">
        <f t="shared" si="698"/>
        <v>0.34928498393145962</v>
      </c>
      <c r="AW2297" s="68">
        <f t="shared" si="699"/>
        <v>1.1069381721323128</v>
      </c>
      <c r="AX2297" s="68">
        <f t="shared" si="700"/>
        <v>-0.91364016932525183</v>
      </c>
      <c r="AY2297" s="68">
        <f t="shared" si="701"/>
        <v>8.8246728204340388E-2</v>
      </c>
      <c r="AZ2297" s="68">
        <f t="shared" si="702"/>
        <v>1.1033121169236257</v>
      </c>
      <c r="BA2297" s="68">
        <f t="shared" si="703"/>
        <v>0.75765318820085326</v>
      </c>
      <c r="BB2297" s="68">
        <f t="shared" si="704"/>
        <v>1.0018868975295923</v>
      </c>
    </row>
    <row r="2298" spans="1:54" x14ac:dyDescent="0.3">
      <c r="A2298" s="64">
        <v>28960</v>
      </c>
      <c r="B2298" s="57">
        <v>3.5999999999999997E-2</v>
      </c>
      <c r="C2298" s="57">
        <v>0.371</v>
      </c>
      <c r="D2298" s="57">
        <v>4.2549999999999999</v>
      </c>
      <c r="E2298" s="57">
        <f t="shared" si="689"/>
        <v>3.5999999999999997E-2</v>
      </c>
      <c r="F2298" s="57">
        <f t="shared" si="690"/>
        <v>4.2190000000000003</v>
      </c>
      <c r="G2298" s="57">
        <f t="shared" si="691"/>
        <v>0</v>
      </c>
      <c r="H2298" s="57">
        <f>IF(Q2297&gt;SetUp!$B$56,SetUp!$B$56,Q2297)</f>
        <v>2.3111791822206453</v>
      </c>
      <c r="I2298" s="57">
        <f t="shared" si="705"/>
        <v>1.3890121694622259</v>
      </c>
      <c r="J2298" s="57">
        <f>MIN(F2298,H2298,(1-EXP(-SetUp!$B$52*H2298/SetUp!$B$56))*F2298)</f>
        <v>1.278803588004735</v>
      </c>
      <c r="K2298" s="57">
        <f t="shared" si="692"/>
        <v>1.0323755942159103</v>
      </c>
      <c r="L2298" s="57">
        <f>IF(I2298&lt;=0,0,MIN(SetUp!$B$50*I2298^SetUp!$B$55,I2298))</f>
        <v>3.5389378488222899E-2</v>
      </c>
      <c r="M2298" s="57">
        <f t="shared" si="693"/>
        <v>1.3536227909740031</v>
      </c>
      <c r="N2298" s="57">
        <f>IF(SetUp!$B$62=0,X2298,(B2298-E2298)*(1-(H2298/SetUp!$B$66/SetUp!$B$56)))</f>
        <v>0</v>
      </c>
      <c r="O2298" s="57">
        <f>K2298*SetUp!$B$65</f>
        <v>0</v>
      </c>
      <c r="P2298" s="57">
        <f>MIN(SetUp!$B$54*L2298^SetUp!$B$51,L2298)</f>
        <v>1.9225702568093094E-2</v>
      </c>
      <c r="Q2298" s="57">
        <f t="shared" si="694"/>
        <v>1.0323755942159103</v>
      </c>
      <c r="R2298" s="57">
        <f>IF((H2298+N2298-O2298)&gt;SetUp!$B$56,T2297+H2298+N2298-O2298-SetUp!$B$56,T2297)</f>
        <v>0</v>
      </c>
      <c r="S2298" s="57">
        <f>R2298*SetUp!$B$65</f>
        <v>0</v>
      </c>
      <c r="T2298" s="57">
        <f>IF((R2298-S2298)&lt;SetUp!$B$53,R2298-S2298,SetUp!$B$53)</f>
        <v>0</v>
      </c>
      <c r="U2298" s="57">
        <f t="shared" si="695"/>
        <v>1.3536227909740031</v>
      </c>
      <c r="V2298" s="57">
        <f>(L2298-P2298)/1000*SetUp!$B$13*1000000/SetUp!$B$48</f>
        <v>0.91935243528610278</v>
      </c>
      <c r="W2298" s="57">
        <f t="shared" si="706"/>
        <v>2.4286128663675299E-16</v>
      </c>
      <c r="X2298" s="57">
        <f>MAX((SetUp!$B$56*(1-($H2298/SetUp!$B$56)^2)*TANH(($B2298-$D2298)/SetUp!$B$56))/(1+$H2298/SetUp!$B$56*TANH(($B2298-$D2298)/SetUp!$B$56)),0)</f>
        <v>0</v>
      </c>
      <c r="AP2298" s="64">
        <v>30120</v>
      </c>
      <c r="AQ2298" s="55">
        <v>6</v>
      </c>
      <c r="AR2298" s="55">
        <v>170</v>
      </c>
      <c r="AS2298" s="66">
        <f t="shared" si="696"/>
        <v>0.122</v>
      </c>
      <c r="AT2298" s="66">
        <f t="shared" si="697"/>
        <v>1.1665046832337271</v>
      </c>
      <c r="AU2298" s="55" t="str">
        <f>IF(OR($AP2298&lt;SetUp!$B$97,$AP2298&gt;SetUp!$B$98),"Não","Sim")</f>
        <v>Não</v>
      </c>
      <c r="AV2298" s="68">
        <f t="shared" si="698"/>
        <v>0.34928498393145962</v>
      </c>
      <c r="AW2298" s="68">
        <f t="shared" si="699"/>
        <v>1.0800484633726986</v>
      </c>
      <c r="AX2298" s="68">
        <f t="shared" si="700"/>
        <v>-0.91364016932525183</v>
      </c>
      <c r="AY2298" s="68">
        <f t="shared" si="701"/>
        <v>6.68864867204121E-2</v>
      </c>
      <c r="AZ2298" s="68">
        <f t="shared" si="702"/>
        <v>1.0445046832337272</v>
      </c>
      <c r="BA2298" s="68">
        <f t="shared" si="703"/>
        <v>0.73076347944123898</v>
      </c>
      <c r="BB2298" s="68">
        <f t="shared" si="704"/>
        <v>0.98052665604566391</v>
      </c>
    </row>
    <row r="2299" spans="1:54" x14ac:dyDescent="0.3">
      <c r="A2299" s="64">
        <v>28961</v>
      </c>
      <c r="B2299" s="57">
        <v>1.522</v>
      </c>
      <c r="C2299" s="57">
        <v>0.29899999999999999</v>
      </c>
      <c r="D2299" s="57">
        <v>4.2549999999999999</v>
      </c>
      <c r="E2299" s="57">
        <f t="shared" si="689"/>
        <v>1.522</v>
      </c>
      <c r="F2299" s="57">
        <f t="shared" si="690"/>
        <v>2.7329999999999997</v>
      </c>
      <c r="G2299" s="57">
        <f t="shared" si="691"/>
        <v>0</v>
      </c>
      <c r="H2299" s="57">
        <f>IF(Q2298&gt;SetUp!$B$56,SetUp!$B$56,Q2298)</f>
        <v>1.0323755942159103</v>
      </c>
      <c r="I2299" s="57">
        <f t="shared" si="705"/>
        <v>1.3536227909740031</v>
      </c>
      <c r="J2299" s="57">
        <f>MIN(F2299,H2299,(1-EXP(-SetUp!$B$52*H2299/SetUp!$B$56))*F2299)</f>
        <v>0.4071368432694642</v>
      </c>
      <c r="K2299" s="57">
        <f t="shared" si="692"/>
        <v>0.6252387509464461</v>
      </c>
      <c r="L2299" s="57">
        <f>IF(I2299&lt;=0,0,MIN(SetUp!$B$50*I2299^SetUp!$B$55,I2299))</f>
        <v>3.3899421038223271E-2</v>
      </c>
      <c r="M2299" s="57">
        <f t="shared" si="693"/>
        <v>1.3197233699357798</v>
      </c>
      <c r="N2299" s="57">
        <f>IF(SetUp!$B$62=0,X2299,(B2299-E2299)*(1-(H2299/SetUp!$B$66/SetUp!$B$56)))</f>
        <v>0</v>
      </c>
      <c r="O2299" s="57">
        <f>K2299*SetUp!$B$65</f>
        <v>0</v>
      </c>
      <c r="P2299" s="57">
        <f>MIN(SetUp!$B$54*L2299^SetUp!$B$51,L2299)</f>
        <v>1.8429746370006838E-2</v>
      </c>
      <c r="Q2299" s="57">
        <f t="shared" si="694"/>
        <v>0.6252387509464461</v>
      </c>
      <c r="R2299" s="57">
        <f>IF((H2299+N2299-O2299)&gt;SetUp!$B$56,T2298+H2299+N2299-O2299-SetUp!$B$56,T2298)</f>
        <v>0</v>
      </c>
      <c r="S2299" s="57">
        <f>R2299*SetUp!$B$65</f>
        <v>0</v>
      </c>
      <c r="T2299" s="57">
        <f>IF((R2299-S2299)&lt;SetUp!$B$53,R2299-S2299,SetUp!$B$53)</f>
        <v>0</v>
      </c>
      <c r="U2299" s="57">
        <f t="shared" si="695"/>
        <v>1.3197233699357798</v>
      </c>
      <c r="V2299" s="57">
        <f>(L2299-P2299)/1000*SetUp!$B$13*1000000/SetUp!$B$48</f>
        <v>0.87987925207017526</v>
      </c>
      <c r="W2299" s="57">
        <f t="shared" si="706"/>
        <v>0</v>
      </c>
      <c r="X2299" s="57">
        <f>MAX((SetUp!$B$56*(1-($H2299/SetUp!$B$56)^2)*TANH(($B2299-$D2299)/SetUp!$B$56))/(1+$H2299/SetUp!$B$56*TANH(($B2299-$D2299)/SetUp!$B$56)),0)</f>
        <v>0</v>
      </c>
      <c r="AP2299" s="64">
        <v>30121</v>
      </c>
      <c r="AQ2299" s="55">
        <v>6</v>
      </c>
      <c r="AR2299" s="55">
        <v>171</v>
      </c>
      <c r="AS2299" s="66">
        <f t="shared" si="696"/>
        <v>0.122</v>
      </c>
      <c r="AT2299" s="66">
        <f t="shared" si="697"/>
        <v>1.1115765755929257</v>
      </c>
      <c r="AU2299" s="55" t="str">
        <f>IF(OR($AP2299&lt;SetUp!$B$97,$AP2299&gt;SetUp!$B$98),"Não","Sim")</f>
        <v>Não</v>
      </c>
      <c r="AV2299" s="68">
        <f t="shared" si="698"/>
        <v>0.34928498393145962</v>
      </c>
      <c r="AW2299" s="68">
        <f t="shared" si="699"/>
        <v>1.0543133194610252</v>
      </c>
      <c r="AX2299" s="68">
        <f t="shared" si="700"/>
        <v>-0.91364016932525183</v>
      </c>
      <c r="AY2299" s="68">
        <f t="shared" si="701"/>
        <v>4.5939386254018201E-2</v>
      </c>
      <c r="AZ2299" s="68">
        <f t="shared" si="702"/>
        <v>0.98957657559292567</v>
      </c>
      <c r="BA2299" s="68">
        <f t="shared" si="703"/>
        <v>0.70502833552956568</v>
      </c>
      <c r="BB2299" s="68">
        <f t="shared" si="704"/>
        <v>0.95957955557926999</v>
      </c>
    </row>
    <row r="2300" spans="1:54" x14ac:dyDescent="0.3">
      <c r="A2300" s="64">
        <v>28962</v>
      </c>
      <c r="B2300" s="57">
        <v>2.8109999999999999</v>
      </c>
      <c r="C2300" s="57">
        <v>0.371</v>
      </c>
      <c r="D2300" s="57">
        <v>4.2549999999999999</v>
      </c>
      <c r="E2300" s="57">
        <f t="shared" si="689"/>
        <v>2.8109999999999999</v>
      </c>
      <c r="F2300" s="57">
        <f t="shared" si="690"/>
        <v>1.444</v>
      </c>
      <c r="G2300" s="57">
        <f t="shared" si="691"/>
        <v>0</v>
      </c>
      <c r="H2300" s="57">
        <f>IF(Q2299&gt;SetUp!$B$56,SetUp!$B$56,Q2299)</f>
        <v>0.6252387509464461</v>
      </c>
      <c r="I2300" s="57">
        <f t="shared" si="705"/>
        <v>1.3197233699357798</v>
      </c>
      <c r="J2300" s="57">
        <f>MIN(F2300,H2300,(1-EXP(-SetUp!$B$52*H2300/SetUp!$B$56))*F2300)</f>
        <v>0.13439772317923682</v>
      </c>
      <c r="K2300" s="57">
        <f t="shared" si="692"/>
        <v>0.49084102776720928</v>
      </c>
      <c r="L2300" s="57">
        <f>IF(I2300&lt;=0,0,MIN(SetUp!$B$50*I2300^SetUp!$B$55,I2300))</f>
        <v>3.2496333513802024E-2</v>
      </c>
      <c r="M2300" s="57">
        <f t="shared" si="693"/>
        <v>1.2872270364219778</v>
      </c>
      <c r="N2300" s="57">
        <f>IF(SetUp!$B$62=0,X2300,(B2300-E2300)*(1-(H2300/SetUp!$B$66/SetUp!$B$56)))</f>
        <v>0</v>
      </c>
      <c r="O2300" s="57">
        <f>K2300*SetUp!$B$65</f>
        <v>0</v>
      </c>
      <c r="P2300" s="57">
        <f>MIN(SetUp!$B$54*L2300^SetUp!$B$51,L2300)</f>
        <v>1.7679653299727031E-2</v>
      </c>
      <c r="Q2300" s="57">
        <f t="shared" si="694"/>
        <v>0.49084102776720928</v>
      </c>
      <c r="R2300" s="57">
        <f>IF((H2300+N2300-O2300)&gt;SetUp!$B$56,T2299+H2300+N2300-O2300-SetUp!$B$56,T2299)</f>
        <v>0</v>
      </c>
      <c r="S2300" s="57">
        <f>R2300*SetUp!$B$65</f>
        <v>0</v>
      </c>
      <c r="T2300" s="57">
        <f>IF((R2300-S2300)&lt;SetUp!$B$53,R2300-S2300,SetUp!$B$53)</f>
        <v>0</v>
      </c>
      <c r="U2300" s="57">
        <f t="shared" si="695"/>
        <v>1.2872270364219778</v>
      </c>
      <c r="V2300" s="57">
        <f>(L2300-P2300)/1000*SetUp!$B$13*1000000/SetUp!$B$48</f>
        <v>0.84273844049923707</v>
      </c>
      <c r="W2300" s="57">
        <f t="shared" si="706"/>
        <v>0</v>
      </c>
      <c r="X2300" s="57">
        <f>MAX((SetUp!$B$56*(1-($H2300/SetUp!$B$56)^2)*TANH(($B2300-$D2300)/SetUp!$B$56))/(1+$H2300/SetUp!$B$56*TANH(($B2300-$D2300)/SetUp!$B$56)),0)</f>
        <v>0</v>
      </c>
      <c r="AP2300" s="64">
        <v>30122</v>
      </c>
      <c r="AQ2300" s="55">
        <v>6</v>
      </c>
      <c r="AR2300" s="55">
        <v>172</v>
      </c>
      <c r="AS2300" s="66">
        <f t="shared" si="696"/>
        <v>0.104</v>
      </c>
      <c r="AT2300" s="66">
        <f t="shared" si="697"/>
        <v>1.0602042723350327</v>
      </c>
      <c r="AU2300" s="55" t="str">
        <f>IF(OR($AP2300&lt;SetUp!$B$97,$AP2300&gt;SetUp!$B$98),"Não","Sim")</f>
        <v>Não</v>
      </c>
      <c r="AV2300" s="68">
        <f t="shared" si="698"/>
        <v>0.322490309931942</v>
      </c>
      <c r="AW2300" s="68">
        <f t="shared" si="699"/>
        <v>1.0296622127353381</v>
      </c>
      <c r="AX2300" s="68">
        <f t="shared" si="700"/>
        <v>-0.98296666070121963</v>
      </c>
      <c r="AY2300" s="68">
        <f t="shared" si="701"/>
        <v>2.5389549982646011E-2</v>
      </c>
      <c r="AZ2300" s="68">
        <f t="shared" si="702"/>
        <v>0.95620427233503269</v>
      </c>
      <c r="BA2300" s="68">
        <f t="shared" si="703"/>
        <v>0.70717190280339604</v>
      </c>
      <c r="BB2300" s="68">
        <f t="shared" si="704"/>
        <v>1.0083562106838657</v>
      </c>
    </row>
    <row r="2301" spans="1:54" x14ac:dyDescent="0.3">
      <c r="A2301" s="64">
        <v>28963</v>
      </c>
      <c r="B2301" s="57">
        <v>1.048</v>
      </c>
      <c r="C2301" s="57">
        <v>0.29899999999999999</v>
      </c>
      <c r="D2301" s="57">
        <v>4.2549999999999999</v>
      </c>
      <c r="E2301" s="57">
        <f t="shared" si="689"/>
        <v>1.048</v>
      </c>
      <c r="F2301" s="57">
        <f t="shared" si="690"/>
        <v>3.2069999999999999</v>
      </c>
      <c r="G2301" s="57">
        <f t="shared" si="691"/>
        <v>0</v>
      </c>
      <c r="H2301" s="57">
        <f>IF(Q2300&gt;SetUp!$B$56,SetUp!$B$56,Q2300)</f>
        <v>0.49084102776720928</v>
      </c>
      <c r="I2301" s="57">
        <f t="shared" si="705"/>
        <v>1.2872270364219778</v>
      </c>
      <c r="J2301" s="57">
        <f>MIN(F2301,H2301,(1-EXP(-SetUp!$B$52*H2301/SetUp!$B$56))*F2301)</f>
        <v>0.23676222027800881</v>
      </c>
      <c r="K2301" s="57">
        <f t="shared" si="692"/>
        <v>0.25407880748920048</v>
      </c>
      <c r="L2301" s="57">
        <f>IF(I2301&lt;=0,0,MIN(SetUp!$B$50*I2301^SetUp!$B$55,I2301))</f>
        <v>3.1173682364218077E-2</v>
      </c>
      <c r="M2301" s="57">
        <f t="shared" si="693"/>
        <v>1.2560533540577596</v>
      </c>
      <c r="N2301" s="57">
        <f>IF(SetUp!$B$62=0,X2301,(B2301-E2301)*(1-(H2301/SetUp!$B$66/SetUp!$B$56)))</f>
        <v>0</v>
      </c>
      <c r="O2301" s="57">
        <f>K2301*SetUp!$B$65</f>
        <v>0</v>
      </c>
      <c r="P2301" s="57">
        <f>MIN(SetUp!$B$54*L2301^SetUp!$B$51,L2301)</f>
        <v>1.6972057260865619E-2</v>
      </c>
      <c r="Q2301" s="57">
        <f t="shared" si="694"/>
        <v>0.25407880748920048</v>
      </c>
      <c r="R2301" s="57">
        <f>IF((H2301+N2301-O2301)&gt;SetUp!$B$56,T2300+H2301+N2301-O2301-SetUp!$B$56,T2300)</f>
        <v>0</v>
      </c>
      <c r="S2301" s="57">
        <f>R2301*SetUp!$B$65</f>
        <v>0</v>
      </c>
      <c r="T2301" s="57">
        <f>IF((R2301-S2301)&lt;SetUp!$B$53,R2301-S2301,SetUp!$B$53)</f>
        <v>0</v>
      </c>
      <c r="U2301" s="57">
        <f t="shared" si="695"/>
        <v>1.2560533540577596</v>
      </c>
      <c r="V2301" s="57">
        <f>(L2301-P2301)/1000*SetUp!$B$13*1000000/SetUp!$B$48</f>
        <v>0.80775553087694452</v>
      </c>
      <c r="W2301" s="57">
        <f t="shared" si="706"/>
        <v>-1.1449174941446927E-16</v>
      </c>
      <c r="X2301" s="57">
        <f>MAX((SetUp!$B$56*(1-($H2301/SetUp!$B$56)^2)*TANH(($B2301-$D2301)/SetUp!$B$56))/(1+$H2301/SetUp!$B$56*TANH(($B2301-$D2301)/SetUp!$B$56)),0)</f>
        <v>0</v>
      </c>
      <c r="AP2301" s="64">
        <v>30123</v>
      </c>
      <c r="AQ2301" s="55">
        <v>6</v>
      </c>
      <c r="AR2301" s="55">
        <v>173</v>
      </c>
      <c r="AS2301" s="66">
        <f t="shared" si="696"/>
        <v>0.104</v>
      </c>
      <c r="AT2301" s="66">
        <f t="shared" si="697"/>
        <v>1.0120966934761613</v>
      </c>
      <c r="AU2301" s="55" t="str">
        <f>IF(OR($AP2301&lt;SetUp!$B$97,$AP2301&gt;SetUp!$B$98),"Não","Sim")</f>
        <v>Não</v>
      </c>
      <c r="AV2301" s="68">
        <f t="shared" si="698"/>
        <v>0.322490309931942</v>
      </c>
      <c r="AW2301" s="68">
        <f t="shared" si="699"/>
        <v>1.0060301652913601</v>
      </c>
      <c r="AX2301" s="68">
        <f t="shared" si="700"/>
        <v>-0.98296666070121963</v>
      </c>
      <c r="AY2301" s="68">
        <f t="shared" si="701"/>
        <v>5.2220060186901219E-3</v>
      </c>
      <c r="AZ2301" s="68">
        <f t="shared" si="702"/>
        <v>0.90809669347616129</v>
      </c>
      <c r="BA2301" s="68">
        <f t="shared" si="703"/>
        <v>0.68353985535941808</v>
      </c>
      <c r="BB2301" s="68">
        <f t="shared" si="704"/>
        <v>0.98818866671990979</v>
      </c>
    </row>
    <row r="2302" spans="1:54" x14ac:dyDescent="0.3">
      <c r="A2302" s="64">
        <v>28964</v>
      </c>
      <c r="B2302" s="57">
        <v>1.274</v>
      </c>
      <c r="C2302" s="57">
        <v>0.16200000000000001</v>
      </c>
      <c r="D2302" s="57">
        <v>4.2549999999999999</v>
      </c>
      <c r="E2302" s="57">
        <f t="shared" si="689"/>
        <v>1.274</v>
      </c>
      <c r="F2302" s="57">
        <f t="shared" si="690"/>
        <v>2.9809999999999999</v>
      </c>
      <c r="G2302" s="57">
        <f t="shared" si="691"/>
        <v>0</v>
      </c>
      <c r="H2302" s="57">
        <f>IF(Q2301&gt;SetUp!$B$56,SetUp!$B$56,Q2301)</f>
        <v>0.25407880748920048</v>
      </c>
      <c r="I2302" s="57">
        <f t="shared" si="705"/>
        <v>1.2560533540577596</v>
      </c>
      <c r="J2302" s="57">
        <f>MIN(F2302,H2302,(1-EXP(-SetUp!$B$52*H2302/SetUp!$B$56))*F2302)</f>
        <v>0.11602678516362985</v>
      </c>
      <c r="K2302" s="57">
        <f t="shared" si="692"/>
        <v>0.13805202232557062</v>
      </c>
      <c r="L2302" s="57">
        <f>IF(I2302&lt;=0,0,MIN(SetUp!$B$50*I2302^SetUp!$B$55,I2302))</f>
        <v>2.9925608981163032E-2</v>
      </c>
      <c r="M2302" s="57">
        <f t="shared" si="693"/>
        <v>1.2261277450765966</v>
      </c>
      <c r="N2302" s="57">
        <f>IF(SetUp!$B$62=0,X2302,(B2302-E2302)*(1-(H2302/SetUp!$B$66/SetUp!$B$56)))</f>
        <v>0</v>
      </c>
      <c r="O2302" s="57">
        <f>K2302*SetUp!$B$65</f>
        <v>0</v>
      </c>
      <c r="P2302" s="57">
        <f>MIN(SetUp!$B$54*L2302^SetUp!$B$51,L2302)</f>
        <v>1.6303890794826702E-2</v>
      </c>
      <c r="Q2302" s="57">
        <f t="shared" si="694"/>
        <v>0.13805202232557062</v>
      </c>
      <c r="R2302" s="57">
        <f>IF((H2302+N2302-O2302)&gt;SetUp!$B$56,T2301+H2302+N2302-O2302-SetUp!$B$56,T2301)</f>
        <v>0</v>
      </c>
      <c r="S2302" s="57">
        <f>R2302*SetUp!$B$65</f>
        <v>0</v>
      </c>
      <c r="T2302" s="57">
        <f>IF((R2302-S2302)&lt;SetUp!$B$53,R2302-S2302,SetUp!$B$53)</f>
        <v>0</v>
      </c>
      <c r="U2302" s="57">
        <f t="shared" si="695"/>
        <v>1.2261277450765966</v>
      </c>
      <c r="V2302" s="57">
        <f>(L2302-P2302)/1000*SetUp!$B$13*1000000/SetUp!$B$48</f>
        <v>0.77477176907471268</v>
      </c>
      <c r="W2302" s="57">
        <f t="shared" si="706"/>
        <v>0</v>
      </c>
      <c r="X2302" s="57">
        <f>MAX((SetUp!$B$56*(1-($H2302/SetUp!$B$56)^2)*TANH(($B2302-$D2302)/SetUp!$B$56))/(1+$H2302/SetUp!$B$56*TANH(($B2302-$D2302)/SetUp!$B$56)),0)</f>
        <v>0</v>
      </c>
      <c r="AP2302" s="64">
        <v>30124</v>
      </c>
      <c r="AQ2302" s="55">
        <v>6</v>
      </c>
      <c r="AR2302" s="55">
        <v>174</v>
      </c>
      <c r="AS2302" s="66">
        <f t="shared" si="696"/>
        <v>0.104</v>
      </c>
      <c r="AT2302" s="66">
        <f t="shared" si="697"/>
        <v>0.9669914175266715</v>
      </c>
      <c r="AU2302" s="55" t="str">
        <f>IF(OR($AP2302&lt;SetUp!$B$97,$AP2302&gt;SetUp!$B$98),"Não","Sim")</f>
        <v>Não</v>
      </c>
      <c r="AV2302" s="68">
        <f t="shared" si="698"/>
        <v>0.322490309931942</v>
      </c>
      <c r="AW2302" s="68">
        <f t="shared" si="699"/>
        <v>0.98335721766134987</v>
      </c>
      <c r="AX2302" s="68">
        <f t="shared" si="700"/>
        <v>-0.98296666070121963</v>
      </c>
      <c r="AY2302" s="68">
        <f t="shared" si="701"/>
        <v>-1.4577380454070098E-2</v>
      </c>
      <c r="AZ2302" s="68">
        <f t="shared" si="702"/>
        <v>0.86299141752667152</v>
      </c>
      <c r="BA2302" s="68">
        <f t="shared" si="703"/>
        <v>0.66086690772940782</v>
      </c>
      <c r="BB2302" s="68">
        <f t="shared" si="704"/>
        <v>0.96838928024714954</v>
      </c>
    </row>
    <row r="2303" spans="1:54" x14ac:dyDescent="0.3">
      <c r="A2303" s="64">
        <v>28965</v>
      </c>
      <c r="B2303" s="57">
        <v>2.9159999999999999</v>
      </c>
      <c r="C2303" s="57">
        <v>0.21</v>
      </c>
      <c r="D2303" s="57">
        <v>4.2549999999999999</v>
      </c>
      <c r="E2303" s="57">
        <f t="shared" si="689"/>
        <v>2.9159999999999999</v>
      </c>
      <c r="F2303" s="57">
        <f t="shared" si="690"/>
        <v>1.339</v>
      </c>
      <c r="G2303" s="57">
        <f t="shared" si="691"/>
        <v>0</v>
      </c>
      <c r="H2303" s="57">
        <f>IF(Q2302&gt;SetUp!$B$56,SetUp!$B$56,Q2302)</f>
        <v>0.13805202232557062</v>
      </c>
      <c r="I2303" s="57">
        <f t="shared" si="705"/>
        <v>1.2261277450765966</v>
      </c>
      <c r="J2303" s="57">
        <f>MIN(F2303,H2303,(1-EXP(-SetUp!$B$52*H2303/SetUp!$B$56))*F2303)</f>
        <v>2.8573786359932921E-2</v>
      </c>
      <c r="K2303" s="57">
        <f t="shared" si="692"/>
        <v>0.1094782359656377</v>
      </c>
      <c r="L2303" s="57">
        <f>IF(I2303&lt;=0,0,MIN(SetUp!$B$50*I2303^SetUp!$B$55,I2303))</f>
        <v>2.8746769772940797E-2</v>
      </c>
      <c r="M2303" s="57">
        <f t="shared" si="693"/>
        <v>1.1973809753036557</v>
      </c>
      <c r="N2303" s="57">
        <f>IF(SetUp!$B$62=0,X2303,(B2303-E2303)*(1-(H2303/SetUp!$B$66/SetUp!$B$56)))</f>
        <v>0</v>
      </c>
      <c r="O2303" s="57">
        <f>K2303*SetUp!$B$65</f>
        <v>0</v>
      </c>
      <c r="P2303" s="57">
        <f>MIN(SetUp!$B$54*L2303^SetUp!$B$51,L2303)</f>
        <v>1.5672354141852654E-2</v>
      </c>
      <c r="Q2303" s="57">
        <f t="shared" si="694"/>
        <v>0.1094782359656377</v>
      </c>
      <c r="R2303" s="57">
        <f>IF((H2303+N2303-O2303)&gt;SetUp!$B$56,T2302+H2303+N2303-O2303-SetUp!$B$56,T2302)</f>
        <v>0</v>
      </c>
      <c r="S2303" s="57">
        <f>R2303*SetUp!$B$65</f>
        <v>0</v>
      </c>
      <c r="T2303" s="57">
        <f>IF((R2303-S2303)&lt;SetUp!$B$53,R2303-S2303,SetUp!$B$53)</f>
        <v>0</v>
      </c>
      <c r="U2303" s="57">
        <f t="shared" si="695"/>
        <v>1.1973809753036557</v>
      </c>
      <c r="V2303" s="57">
        <f>(L2303-P2303)/1000*SetUp!$B$13*1000000/SetUp!$B$48</f>
        <v>0.74364246782591059</v>
      </c>
      <c r="W2303" s="57">
        <f t="shared" si="706"/>
        <v>-7.2858385991025898E-17</v>
      </c>
      <c r="X2303" s="57">
        <f>MAX((SetUp!$B$56*(1-($H2303/SetUp!$B$56)^2)*TANH(($B2303-$D2303)/SetUp!$B$56))/(1+$H2303/SetUp!$B$56*TANH(($B2303-$D2303)/SetUp!$B$56)),0)</f>
        <v>0</v>
      </c>
      <c r="AP2303" s="64">
        <v>30125</v>
      </c>
      <c r="AQ2303" s="55">
        <v>6</v>
      </c>
      <c r="AR2303" s="55">
        <v>175</v>
      </c>
      <c r="AS2303" s="66">
        <f t="shared" si="696"/>
        <v>0.104</v>
      </c>
      <c r="AT2303" s="66">
        <f t="shared" si="697"/>
        <v>0.9246513992926485</v>
      </c>
      <c r="AU2303" s="55" t="str">
        <f>IF(OR($AP2303&lt;SetUp!$B$97,$AP2303&gt;SetUp!$B$98),"Não","Sim")</f>
        <v>Não</v>
      </c>
      <c r="AV2303" s="68">
        <f t="shared" si="698"/>
        <v>0.322490309931942</v>
      </c>
      <c r="AW2303" s="68">
        <f t="shared" si="699"/>
        <v>0.96158795712750511</v>
      </c>
      <c r="AX2303" s="68">
        <f t="shared" si="700"/>
        <v>-0.98296666070121963</v>
      </c>
      <c r="AY2303" s="68">
        <f t="shared" si="701"/>
        <v>-3.4021968772982858E-2</v>
      </c>
      <c r="AZ2303" s="68">
        <f t="shared" si="702"/>
        <v>0.82065139929264852</v>
      </c>
      <c r="BA2303" s="68">
        <f t="shared" si="703"/>
        <v>0.63909764719556317</v>
      </c>
      <c r="BB2303" s="68">
        <f t="shared" si="704"/>
        <v>0.94894469192823672</v>
      </c>
    </row>
    <row r="2304" spans="1:54" x14ac:dyDescent="0.3">
      <c r="A2304" s="64">
        <v>28966</v>
      </c>
      <c r="B2304" s="57">
        <v>2.766</v>
      </c>
      <c r="C2304" s="57">
        <v>1.1259999999999999</v>
      </c>
      <c r="D2304" s="57">
        <v>4.2549999999999999</v>
      </c>
      <c r="E2304" s="57">
        <f t="shared" si="689"/>
        <v>2.766</v>
      </c>
      <c r="F2304" s="57">
        <f t="shared" si="690"/>
        <v>1.4889999999999999</v>
      </c>
      <c r="G2304" s="57">
        <f t="shared" si="691"/>
        <v>0</v>
      </c>
      <c r="H2304" s="57">
        <f>IF(Q2303&gt;SetUp!$B$56,SetUp!$B$56,Q2303)</f>
        <v>0.1094782359656377</v>
      </c>
      <c r="I2304" s="57">
        <f t="shared" si="705"/>
        <v>1.1973809753036557</v>
      </c>
      <c r="J2304" s="57">
        <f>MIN(F2304,H2304,(1-EXP(-SetUp!$B$52*H2304/SetUp!$B$56))*F2304)</f>
        <v>2.525418133869007E-2</v>
      </c>
      <c r="K2304" s="57">
        <f t="shared" si="692"/>
        <v>8.4224054626947625E-2</v>
      </c>
      <c r="L2304" s="57">
        <f>IF(I2304&lt;=0,0,MIN(SetUp!$B$50*I2304^SetUp!$B$55,I2304))</f>
        <v>2.7632283349358518E-2</v>
      </c>
      <c r="M2304" s="57">
        <f t="shared" si="693"/>
        <v>1.1697486919542972</v>
      </c>
      <c r="N2304" s="57">
        <f>IF(SetUp!$B$62=0,X2304,(B2304-E2304)*(1-(H2304/SetUp!$B$66/SetUp!$B$56)))</f>
        <v>0</v>
      </c>
      <c r="O2304" s="57">
        <f>K2304*SetUp!$B$65</f>
        <v>0</v>
      </c>
      <c r="P2304" s="57">
        <f>MIN(SetUp!$B$54*L2304^SetUp!$B$51,L2304)</f>
        <v>1.5074887954323896E-2</v>
      </c>
      <c r="Q2304" s="57">
        <f t="shared" si="694"/>
        <v>8.4224054626947625E-2</v>
      </c>
      <c r="R2304" s="57">
        <f>IF((H2304+N2304-O2304)&gt;SetUp!$B$56,T2303+H2304+N2304-O2304-SetUp!$B$56,T2303)</f>
        <v>0</v>
      </c>
      <c r="S2304" s="57">
        <f>R2304*SetUp!$B$65</f>
        <v>0</v>
      </c>
      <c r="T2304" s="57">
        <f>IF((R2304-S2304)&lt;SetUp!$B$53,R2304-S2304,SetUp!$B$53)</f>
        <v>0</v>
      </c>
      <c r="U2304" s="57">
        <f t="shared" si="695"/>
        <v>1.1697486919542972</v>
      </c>
      <c r="V2304" s="57">
        <f>(L2304-P2304)/1000*SetUp!$B$13*1000000/SetUp!$B$48</f>
        <v>0.7142355547291166</v>
      </c>
      <c r="W2304" s="57">
        <f t="shared" si="706"/>
        <v>1.1449174941446927E-16</v>
      </c>
      <c r="X2304" s="57">
        <f>MAX((SetUp!$B$56*(1-($H2304/SetUp!$B$56)^2)*TANH(($B2304-$D2304)/SetUp!$B$56))/(1+$H2304/SetUp!$B$56*TANH(($B2304-$D2304)/SetUp!$B$56)),0)</f>
        <v>0</v>
      </c>
      <c r="AP2304" s="64">
        <v>30126</v>
      </c>
      <c r="AQ2304" s="55">
        <v>6</v>
      </c>
      <c r="AR2304" s="55">
        <v>176</v>
      </c>
      <c r="AS2304" s="66">
        <f t="shared" si="696"/>
        <v>0.104</v>
      </c>
      <c r="AT2304" s="66">
        <f t="shared" si="697"/>
        <v>0.88486211465863784</v>
      </c>
      <c r="AU2304" s="55" t="str">
        <f>IF(OR($AP2304&lt;SetUp!$B$97,$AP2304&gt;SetUp!$B$98),"Não","Sim")</f>
        <v>Não</v>
      </c>
      <c r="AV2304" s="68">
        <f t="shared" si="698"/>
        <v>0.322490309931942</v>
      </c>
      <c r="AW2304" s="68">
        <f t="shared" si="699"/>
        <v>0.94067109802451032</v>
      </c>
      <c r="AX2304" s="68">
        <f t="shared" si="700"/>
        <v>-0.98296666070121963</v>
      </c>
      <c r="AY2304" s="68">
        <f t="shared" si="701"/>
        <v>-5.3124398803108132E-2</v>
      </c>
      <c r="AZ2304" s="68">
        <f t="shared" si="702"/>
        <v>0.78086211465863786</v>
      </c>
      <c r="BA2304" s="68">
        <f t="shared" si="703"/>
        <v>0.61818078809256827</v>
      </c>
      <c r="BB2304" s="68">
        <f t="shared" si="704"/>
        <v>0.92984226189811148</v>
      </c>
    </row>
    <row r="2305" spans="1:54" x14ac:dyDescent="0.3">
      <c r="A2305" s="64">
        <v>28967</v>
      </c>
      <c r="B2305" s="57">
        <v>3.2530000000000001</v>
      </c>
      <c r="C2305" s="57">
        <v>0.45300000000000001</v>
      </c>
      <c r="D2305" s="57">
        <v>4.2549999999999999</v>
      </c>
      <c r="E2305" s="57">
        <f t="shared" si="689"/>
        <v>3.2530000000000001</v>
      </c>
      <c r="F2305" s="57">
        <f t="shared" si="690"/>
        <v>1.0019999999999998</v>
      </c>
      <c r="G2305" s="57">
        <f t="shared" si="691"/>
        <v>0</v>
      </c>
      <c r="H2305" s="57">
        <f>IF(Q2304&gt;SetUp!$B$56,SetUp!$B$56,Q2304)</f>
        <v>8.4224054626947625E-2</v>
      </c>
      <c r="I2305" s="57">
        <f t="shared" si="705"/>
        <v>1.1697486919542972</v>
      </c>
      <c r="J2305" s="57">
        <f>MIN(F2305,H2305,(1-EXP(-SetUp!$B$52*H2305/SetUp!$B$56))*F2305)</f>
        <v>1.3099941819644629E-2</v>
      </c>
      <c r="K2305" s="57">
        <f t="shared" si="692"/>
        <v>7.1124112807302992E-2</v>
      </c>
      <c r="L2305" s="57">
        <f>IF(I2305&lt;=0,0,MIN(SetUp!$B$50*I2305^SetUp!$B$55,I2305))</f>
        <v>2.6577683873975883E-2</v>
      </c>
      <c r="M2305" s="57">
        <f t="shared" si="693"/>
        <v>1.1431710080803212</v>
      </c>
      <c r="N2305" s="57">
        <f>IF(SetUp!$B$62=0,X2305,(B2305-E2305)*(1-(H2305/SetUp!$B$66/SetUp!$B$56)))</f>
        <v>0</v>
      </c>
      <c r="O2305" s="57">
        <f>K2305*SetUp!$B$65</f>
        <v>0</v>
      </c>
      <c r="P2305" s="57">
        <f>MIN(SetUp!$B$54*L2305^SetUp!$B$51,L2305)</f>
        <v>1.4509149179951681E-2</v>
      </c>
      <c r="Q2305" s="57">
        <f t="shared" si="694"/>
        <v>7.1124112807302992E-2</v>
      </c>
      <c r="R2305" s="57">
        <f>IF((H2305+N2305-O2305)&gt;SetUp!$B$56,T2304+H2305+N2305-O2305-SetUp!$B$56,T2304)</f>
        <v>0</v>
      </c>
      <c r="S2305" s="57">
        <f>R2305*SetUp!$B$65</f>
        <v>0</v>
      </c>
      <c r="T2305" s="57">
        <f>IF((R2305-S2305)&lt;SetUp!$B$53,R2305-S2305,SetUp!$B$53)</f>
        <v>0</v>
      </c>
      <c r="U2305" s="57">
        <f t="shared" si="695"/>
        <v>1.1431710080803212</v>
      </c>
      <c r="V2305" s="57">
        <f>(L2305-P2305)/1000*SetUp!$B$13*1000000/SetUp!$B$48</f>
        <v>0.68643029074025574</v>
      </c>
      <c r="W2305" s="57">
        <f t="shared" si="706"/>
        <v>-1.457167719820518E-16</v>
      </c>
      <c r="X2305" s="57">
        <f>MAX((SetUp!$B$56*(1-($H2305/SetUp!$B$56)^2)*TANH(($B2305-$D2305)/SetUp!$B$56))/(1+$H2305/SetUp!$B$56*TANH(($B2305-$D2305)/SetUp!$B$56)),0)</f>
        <v>0</v>
      </c>
      <c r="AP2305" s="64">
        <v>30127</v>
      </c>
      <c r="AQ2305" s="55">
        <v>6</v>
      </c>
      <c r="AR2305" s="55">
        <v>177</v>
      </c>
      <c r="AS2305" s="66">
        <f t="shared" si="696"/>
        <v>0.104</v>
      </c>
      <c r="AT2305" s="66">
        <f t="shared" si="697"/>
        <v>0.84742907037197968</v>
      </c>
      <c r="AU2305" s="55" t="str">
        <f>IF(OR($AP2305&lt;SetUp!$B$97,$AP2305&gt;SetUp!$B$98),"Não","Sim")</f>
        <v>Não</v>
      </c>
      <c r="AV2305" s="68">
        <f t="shared" si="698"/>
        <v>0.322490309931942</v>
      </c>
      <c r="AW2305" s="68">
        <f t="shared" si="699"/>
        <v>0.92055910748413095</v>
      </c>
      <c r="AX2305" s="68">
        <f t="shared" si="700"/>
        <v>-0.98296666070121963</v>
      </c>
      <c r="AY2305" s="68">
        <f t="shared" si="701"/>
        <v>-7.1896641956945395E-2</v>
      </c>
      <c r="AZ2305" s="68">
        <f t="shared" si="702"/>
        <v>0.74342907037197969</v>
      </c>
      <c r="BA2305" s="68">
        <f t="shared" si="703"/>
        <v>0.598068797552189</v>
      </c>
      <c r="BB2305" s="68">
        <f t="shared" si="704"/>
        <v>0.91107001874427418</v>
      </c>
    </row>
    <row r="2306" spans="1:54" x14ac:dyDescent="0.3">
      <c r="A2306" s="64">
        <v>28968</v>
      </c>
      <c r="B2306" s="57">
        <v>1.613</v>
      </c>
      <c r="C2306" s="57">
        <v>0.77</v>
      </c>
      <c r="D2306" s="57">
        <v>4.2549999999999999</v>
      </c>
      <c r="E2306" s="57">
        <f t="shared" si="689"/>
        <v>1.613</v>
      </c>
      <c r="F2306" s="57">
        <f t="shared" si="690"/>
        <v>2.6419999999999999</v>
      </c>
      <c r="G2306" s="57">
        <f t="shared" si="691"/>
        <v>0</v>
      </c>
      <c r="H2306" s="57">
        <f>IF(Q2305&gt;SetUp!$B$56,SetUp!$B$56,Q2305)</f>
        <v>7.1124112807302992E-2</v>
      </c>
      <c r="I2306" s="57">
        <f t="shared" si="705"/>
        <v>1.1431710080803212</v>
      </c>
      <c r="J2306" s="57">
        <f>MIN(F2306,H2306,(1-EXP(-SetUp!$B$52*H2306/SetUp!$B$56))*F2306)</f>
        <v>2.9198379436611393E-2</v>
      </c>
      <c r="K2306" s="57">
        <f t="shared" si="692"/>
        <v>4.1925733370691595E-2</v>
      </c>
      <c r="L2306" s="57">
        <f>IF(I2306&lt;=0,0,MIN(SetUp!$B$50*I2306^SetUp!$B$55,I2306))</f>
        <v>2.5578879778340398E-2</v>
      </c>
      <c r="M2306" s="57">
        <f t="shared" si="693"/>
        <v>1.1175921283019807</v>
      </c>
      <c r="N2306" s="57">
        <f>IF(SetUp!$B$62=0,X2306,(B2306-E2306)*(1-(H2306/SetUp!$B$66/SetUp!$B$56)))</f>
        <v>0</v>
      </c>
      <c r="O2306" s="57">
        <f>K2306*SetUp!$B$65</f>
        <v>0</v>
      </c>
      <c r="P2306" s="57">
        <f>MIN(SetUp!$B$54*L2306^SetUp!$B$51,L2306)</f>
        <v>1.3972989702777664E-2</v>
      </c>
      <c r="Q2306" s="57">
        <f t="shared" si="694"/>
        <v>4.1925733370691595E-2</v>
      </c>
      <c r="R2306" s="57">
        <f>IF((H2306+N2306-O2306)&gt;SetUp!$B$56,T2305+H2306+N2306-O2306-SetUp!$B$56,T2305)</f>
        <v>0</v>
      </c>
      <c r="S2306" s="57">
        <f>R2306*SetUp!$B$65</f>
        <v>0</v>
      </c>
      <c r="T2306" s="57">
        <f>IF((R2306-S2306)&lt;SetUp!$B$53,R2306-S2306,SetUp!$B$53)</f>
        <v>0</v>
      </c>
      <c r="U2306" s="57">
        <f t="shared" si="695"/>
        <v>1.1175921283019807</v>
      </c>
      <c r="V2306" s="57">
        <f>(L2306-P2306)/1000*SetUp!$B$13*1000000/SetUp!$B$48</f>
        <v>0.66011613678441827</v>
      </c>
      <c r="W2306" s="57">
        <f t="shared" si="706"/>
        <v>-2.3245294578089215E-16</v>
      </c>
      <c r="X2306" s="57">
        <f>MAX((SetUp!$B$56*(1-($H2306/SetUp!$B$56)^2)*TANH(($B2306-$D2306)/SetUp!$B$56))/(1+$H2306/SetUp!$B$56*TANH(($B2306-$D2306)/SetUp!$B$56)),0)</f>
        <v>0</v>
      </c>
      <c r="AP2306" s="64">
        <v>30128</v>
      </c>
      <c r="AQ2306" s="55">
        <v>6</v>
      </c>
      <c r="AR2306" s="55">
        <v>178</v>
      </c>
      <c r="AS2306" s="66">
        <f t="shared" si="696"/>
        <v>8.8999999999999996E-2</v>
      </c>
      <c r="AT2306" s="66">
        <f t="shared" si="697"/>
        <v>0.81217562675022437</v>
      </c>
      <c r="AU2306" s="55" t="str">
        <f>IF(OR($AP2306&lt;SetUp!$B$97,$AP2306&gt;SetUp!$B$98),"Não","Sim")</f>
        <v>Não</v>
      </c>
      <c r="AV2306" s="68">
        <f t="shared" si="698"/>
        <v>0.29832867780352595</v>
      </c>
      <c r="AW2306" s="68">
        <f t="shared" si="699"/>
        <v>0.90120787099881916</v>
      </c>
      <c r="AX2306" s="68">
        <f t="shared" si="700"/>
        <v>-1.0506099933550872</v>
      </c>
      <c r="AY2306" s="68">
        <f t="shared" si="701"/>
        <v>-9.0350047752546195E-2</v>
      </c>
      <c r="AZ2306" s="68">
        <f t="shared" si="702"/>
        <v>0.7231756267502244</v>
      </c>
      <c r="BA2306" s="68">
        <f t="shared" si="703"/>
        <v>0.60287919319529326</v>
      </c>
      <c r="BB2306" s="68">
        <f t="shared" si="704"/>
        <v>0.96025994560254102</v>
      </c>
    </row>
    <row r="2307" spans="1:54" x14ac:dyDescent="0.3">
      <c r="A2307" s="64">
        <v>28969</v>
      </c>
      <c r="B2307" s="57">
        <v>3.4340000000000002</v>
      </c>
      <c r="C2307" s="57">
        <v>0.77</v>
      </c>
      <c r="D2307" s="57">
        <v>4.2549999999999999</v>
      </c>
      <c r="E2307" s="57">
        <f t="shared" ref="E2307:E2370" si="707">IF(B2307&gt;=D2307,D2307,B2307)</f>
        <v>3.4340000000000002</v>
      </c>
      <c r="F2307" s="57">
        <f t="shared" ref="F2307:F2370" si="708">D2307-E2307</f>
        <v>0.82099999999999973</v>
      </c>
      <c r="G2307" s="57">
        <f t="shared" ref="G2307:G2370" si="709">MAX(B2307-D2307-N2307,0)</f>
        <v>0</v>
      </c>
      <c r="H2307" s="57">
        <f>IF(Q2306&gt;SetUp!$B$56,SetUp!$B$56,Q2306)</f>
        <v>4.1925733370691595E-2</v>
      </c>
      <c r="I2307" s="57">
        <f t="shared" si="705"/>
        <v>1.1175921283019807</v>
      </c>
      <c r="J2307" s="57">
        <f>MIN(F2307,H2307,(1-EXP(-SetUp!$B$52*H2307/SetUp!$B$56))*F2307)</f>
        <v>5.3607075945452899E-3</v>
      </c>
      <c r="K2307" s="57">
        <f t="shared" ref="K2307:K2370" si="710">MAX(H2307-J2307,0)</f>
        <v>3.6565025776146308E-2</v>
      </c>
      <c r="L2307" s="57">
        <f>IF(I2307&lt;=0,0,MIN(SetUp!$B$50*I2307^SetUp!$B$55,I2307))</f>
        <v>2.4632117148813526E-2</v>
      </c>
      <c r="M2307" s="57">
        <f t="shared" ref="M2307:M2370" si="711">MAX(I2307-L2307,0)</f>
        <v>1.0929600111531672</v>
      </c>
      <c r="N2307" s="57">
        <f>IF(SetUp!$B$62=0,X2307,(B2307-E2307)*(1-(H2307/SetUp!$B$66/SetUp!$B$56)))</f>
        <v>0</v>
      </c>
      <c r="O2307" s="57">
        <f>K2307*SetUp!$B$65</f>
        <v>0</v>
      </c>
      <c r="P2307" s="57">
        <f>MIN(SetUp!$B$54*L2307^SetUp!$B$51,L2307)</f>
        <v>1.3464437389001153E-2</v>
      </c>
      <c r="Q2307" s="57">
        <f t="shared" ref="Q2307:Q2370" si="712">IF((K2307+N2307-O2307)&lt;0,0,K2307+N2307-O2307)</f>
        <v>3.6565025776146308E-2</v>
      </c>
      <c r="R2307" s="57">
        <f>IF((H2307+N2307-O2307)&gt;SetUp!$B$56,T2306+H2307+N2307-O2307-SetUp!$B$56,T2306)</f>
        <v>0</v>
      </c>
      <c r="S2307" s="57">
        <f>R2307*SetUp!$B$65</f>
        <v>0</v>
      </c>
      <c r="T2307" s="57">
        <f>IF((R2307-S2307)&lt;SetUp!$B$53,R2307-S2307,SetUp!$B$53)</f>
        <v>0</v>
      </c>
      <c r="U2307" s="57">
        <f t="shared" ref="U2307:U2370" si="713">M2307+R2307-T2307</f>
        <v>1.0929600111531672</v>
      </c>
      <c r="V2307" s="57">
        <f>(L2307-P2307)/1000*SetUp!$B$13*1000000/SetUp!$B$48</f>
        <v>0.63519174935279044</v>
      </c>
      <c r="W2307" s="57">
        <f t="shared" si="706"/>
        <v>-1.4224732503009818E-16</v>
      </c>
      <c r="X2307" s="57">
        <f>MAX((SetUp!$B$56*(1-($H2307/SetUp!$B$56)^2)*TANH(($B2307-$D2307)/SetUp!$B$56))/(1+$H2307/SetUp!$B$56*TANH(($B2307-$D2307)/SetUp!$B$56)),0)</f>
        <v>0</v>
      </c>
      <c r="AP2307" s="64">
        <v>30129</v>
      </c>
      <c r="AQ2307" s="55">
        <v>6</v>
      </c>
      <c r="AR2307" s="55">
        <v>179</v>
      </c>
      <c r="AS2307" s="66">
        <f t="shared" ref="AS2307:AS2370" si="714">VLOOKUP($AP2307,$A:$C,3,FALSE)</f>
        <v>8.8999999999999996E-2</v>
      </c>
      <c r="AT2307" s="66">
        <f t="shared" ref="AT2307:AT2370" si="715">VLOOKUP($AP2307,$A:$V,22,FALSE)</f>
        <v>0.77894108941268214</v>
      </c>
      <c r="AU2307" s="55" t="str">
        <f>IF(OR($AP2307&lt;SetUp!$B$97,$AP2307&gt;SetUp!$B$98),"Não","Sim")</f>
        <v>Não</v>
      </c>
      <c r="AV2307" s="68">
        <f t="shared" ref="AV2307:AV2370" si="716">IFERROR(SQRT(AS2307),0)</f>
        <v>0.29832867780352595</v>
      </c>
      <c r="AW2307" s="68">
        <f t="shared" ref="AW2307:AW2370" si="717">IFERROR(SQRT(AT2307),0)</f>
        <v>0.88257639296135837</v>
      </c>
      <c r="AX2307" s="68">
        <f t="shared" ref="AX2307:AX2370" si="718">IFERROR(LOG(AS2307),0)</f>
        <v>-1.0506099933550872</v>
      </c>
      <c r="AY2307" s="68">
        <f t="shared" ref="AY2307:AY2370" si="719">IFERROR(LOG(AT2307),0)</f>
        <v>-0.10849538637164734</v>
      </c>
      <c r="AZ2307" s="68">
        <f t="shared" ref="AZ2307:AZ2370" si="720">AT2307-AS2307</f>
        <v>0.68994108941268217</v>
      </c>
      <c r="BA2307" s="68">
        <f t="shared" ref="BA2307:BA2370" si="721">AW2307-AV2307</f>
        <v>0.58424771515783247</v>
      </c>
      <c r="BB2307" s="68">
        <f t="shared" ref="BB2307:BB2370" si="722">AY2307-AX2307</f>
        <v>0.94211460698343985</v>
      </c>
    </row>
    <row r="2308" spans="1:54" x14ac:dyDescent="0.3">
      <c r="A2308" s="64">
        <v>28970</v>
      </c>
      <c r="B2308" s="57">
        <v>8.1530000000000005</v>
      </c>
      <c r="C2308" s="57">
        <v>0.59699999999999998</v>
      </c>
      <c r="D2308" s="57">
        <v>4.2549999999999999</v>
      </c>
      <c r="E2308" s="57">
        <f t="shared" si="707"/>
        <v>4.2549999999999999</v>
      </c>
      <c r="F2308" s="57">
        <f t="shared" si="708"/>
        <v>0</v>
      </c>
      <c r="G2308" s="57">
        <f t="shared" si="709"/>
        <v>4.949400223664302E-3</v>
      </c>
      <c r="H2308" s="57">
        <f>IF(Q2307&gt;SetUp!$B$56,SetUp!$B$56,Q2307)</f>
        <v>3.6565025776146308E-2</v>
      </c>
      <c r="I2308" s="57">
        <f t="shared" ref="I2308:I2371" si="723">U2307+G2308+O2308</f>
        <v>1.0979094113768315</v>
      </c>
      <c r="J2308" s="57">
        <f>MIN(F2308,H2308,(1-EXP(-SetUp!$B$52*H2308/SetUp!$B$56))*F2308)</f>
        <v>0</v>
      </c>
      <c r="K2308" s="57">
        <f t="shared" si="710"/>
        <v>3.6565025776146308E-2</v>
      </c>
      <c r="L2308" s="57">
        <f>IF(I2308&lt;=0,0,MIN(SetUp!$B$50*I2308^SetUp!$B$55,I2308))</f>
        <v>2.3913346913082712E-2</v>
      </c>
      <c r="M2308" s="57">
        <f t="shared" si="711"/>
        <v>1.0739960644637487</v>
      </c>
      <c r="N2308" s="57">
        <f>IF(SetUp!$B$62=0,X2308,(B2308-E2308)*(1-(H2308/SetUp!$B$66/SetUp!$B$56)))</f>
        <v>3.8930505997763363</v>
      </c>
      <c r="O2308" s="57">
        <f>K2308*SetUp!$B$65</f>
        <v>0</v>
      </c>
      <c r="P2308" s="57">
        <f>MIN(SetUp!$B$54*L2308^SetUp!$B$51,L2308)</f>
        <v>1.307812941822095E-2</v>
      </c>
      <c r="Q2308" s="57">
        <f t="shared" si="712"/>
        <v>3.9296156255524828</v>
      </c>
      <c r="R2308" s="57">
        <f>IF((H2308+N2308-O2308)&gt;SetUp!$B$56,T2307+H2308+N2308-O2308-SetUp!$B$56,T2307)</f>
        <v>0</v>
      </c>
      <c r="S2308" s="57">
        <f>R2308*SetUp!$B$65</f>
        <v>0</v>
      </c>
      <c r="T2308" s="57">
        <f>IF((R2308-S2308)&lt;SetUp!$B$53,R2308-S2308,SetUp!$B$53)</f>
        <v>0</v>
      </c>
      <c r="U2308" s="57">
        <f t="shared" si="713"/>
        <v>1.0739960644637487</v>
      </c>
      <c r="V2308" s="57">
        <f>(L2308-P2308)/1000*SetUp!$B$13*1000000/SetUp!$B$48</f>
        <v>0.61628206603363722</v>
      </c>
      <c r="W2308" s="57">
        <f t="shared" ref="W2308:W2371" si="724">Q2308+U2308+T2308-H2308-U2307-T2307-B2308+E2308+J2308+L2308</f>
        <v>1.0443035325380379E-15</v>
      </c>
      <c r="X2308" s="57">
        <f>MAX((SetUp!$B$56*(1-($H2308/SetUp!$B$56)^2)*TANH(($B2308-$D2308)/SetUp!$B$56))/(1+$H2308/SetUp!$B$56*TANH(($B2308-$D2308)/SetUp!$B$56)),0)</f>
        <v>3.8930505997763363</v>
      </c>
      <c r="AP2308" s="64">
        <v>30130</v>
      </c>
      <c r="AQ2308" s="55">
        <v>6</v>
      </c>
      <c r="AR2308" s="55">
        <v>180</v>
      </c>
      <c r="AS2308" s="66">
        <f t="shared" si="714"/>
        <v>7.4999999999999997E-2</v>
      </c>
      <c r="AT2308" s="66">
        <f t="shared" si="715"/>
        <v>0.74757903291800942</v>
      </c>
      <c r="AU2308" s="55" t="str">
        <f>IF(OR($AP2308&lt;SetUp!$B$97,$AP2308&gt;SetUp!$B$98),"Não","Sim")</f>
        <v>Não</v>
      </c>
      <c r="AV2308" s="68">
        <f t="shared" si="716"/>
        <v>0.27386127875258304</v>
      </c>
      <c r="AW2308" s="68">
        <f t="shared" si="717"/>
        <v>0.86462652799807704</v>
      </c>
      <c r="AX2308" s="68">
        <f t="shared" si="718"/>
        <v>-1.1249387366082999</v>
      </c>
      <c r="AY2308" s="68">
        <f t="shared" si="719"/>
        <v>-0.12634288762453744</v>
      </c>
      <c r="AZ2308" s="68">
        <f t="shared" si="720"/>
        <v>0.67257903291800947</v>
      </c>
      <c r="BA2308" s="68">
        <f t="shared" si="721"/>
        <v>0.59076524924549401</v>
      </c>
      <c r="BB2308" s="68">
        <f t="shared" si="722"/>
        <v>0.99859584898376252</v>
      </c>
    </row>
    <row r="2309" spans="1:54" x14ac:dyDescent="0.3">
      <c r="A2309" s="64">
        <v>28971</v>
      </c>
      <c r="B2309" s="57">
        <v>2.4430000000000001</v>
      </c>
      <c r="C2309" s="57">
        <v>0.41</v>
      </c>
      <c r="D2309" s="57">
        <v>4.2549999999999999</v>
      </c>
      <c r="E2309" s="57">
        <f t="shared" si="707"/>
        <v>2.4430000000000001</v>
      </c>
      <c r="F2309" s="57">
        <f t="shared" si="708"/>
        <v>1.8119999999999998</v>
      </c>
      <c r="G2309" s="57">
        <f t="shared" si="709"/>
        <v>0</v>
      </c>
      <c r="H2309" s="57">
        <f>IF(Q2308&gt;SetUp!$B$56,SetUp!$B$56,Q2308)</f>
        <v>3.9296156255524828</v>
      </c>
      <c r="I2309" s="57">
        <f t="shared" si="723"/>
        <v>1.0739960644637487</v>
      </c>
      <c r="J2309" s="57">
        <f>MIN(F2309,H2309,(1-EXP(-SetUp!$B$52*H2309/SetUp!$B$56))*F2309)</f>
        <v>0.83138096059027899</v>
      </c>
      <c r="K2309" s="57">
        <f t="shared" si="710"/>
        <v>3.0982346649622037</v>
      </c>
      <c r="L2309" s="57">
        <f>IF(I2309&lt;=0,0,MIN(SetUp!$B$50*I2309^SetUp!$B$55,I2309))</f>
        <v>2.3051578381404703E-2</v>
      </c>
      <c r="M2309" s="57">
        <f t="shared" si="711"/>
        <v>1.050944486082344</v>
      </c>
      <c r="N2309" s="57">
        <f>IF(SetUp!$B$62=0,X2309,(B2309-E2309)*(1-(H2309/SetUp!$B$66/SetUp!$B$56)))</f>
        <v>0</v>
      </c>
      <c r="O2309" s="57">
        <f>K2309*SetUp!$B$65</f>
        <v>0</v>
      </c>
      <c r="P2309" s="57">
        <f>MIN(SetUp!$B$54*L2309^SetUp!$B$51,L2309)</f>
        <v>1.2614705004000644E-2</v>
      </c>
      <c r="Q2309" s="57">
        <f t="shared" si="712"/>
        <v>3.0982346649622037</v>
      </c>
      <c r="R2309" s="57">
        <f>IF((H2309+N2309-O2309)&gt;SetUp!$B$56,T2308+H2309+N2309-O2309-SetUp!$B$56,T2308)</f>
        <v>0</v>
      </c>
      <c r="S2309" s="57">
        <f>R2309*SetUp!$B$65</f>
        <v>0</v>
      </c>
      <c r="T2309" s="57">
        <f>IF((R2309-S2309)&lt;SetUp!$B$53,R2309-S2309,SetUp!$B$53)</f>
        <v>0</v>
      </c>
      <c r="U2309" s="57">
        <f t="shared" si="713"/>
        <v>1.050944486082344</v>
      </c>
      <c r="V2309" s="57">
        <f>(L2309-P2309)/1000*SetUp!$B$13*1000000/SetUp!$B$48</f>
        <v>0.59362517559137373</v>
      </c>
      <c r="W2309" s="57">
        <f t="shared" si="724"/>
        <v>-1.1102230246251565E-16</v>
      </c>
      <c r="X2309" s="57">
        <f>MAX((SetUp!$B$56*(1-($H2309/SetUp!$B$56)^2)*TANH(($B2309-$D2309)/SetUp!$B$56))/(1+$H2309/SetUp!$B$56*TANH(($B2309-$D2309)/SetUp!$B$56)),0)</f>
        <v>0</v>
      </c>
      <c r="AP2309" s="64">
        <v>30131</v>
      </c>
      <c r="AQ2309" s="55">
        <v>6</v>
      </c>
      <c r="AR2309" s="55">
        <v>181</v>
      </c>
      <c r="AS2309" s="66">
        <f t="shared" si="714"/>
        <v>7.4999999999999997E-2</v>
      </c>
      <c r="AT2309" s="66">
        <f t="shared" si="715"/>
        <v>0.71795582482998488</v>
      </c>
      <c r="AU2309" s="55" t="str">
        <f>IF(OR($AP2309&lt;SetUp!$B$97,$AP2309&gt;SetUp!$B$98),"Não","Sim")</f>
        <v>Não</v>
      </c>
      <c r="AV2309" s="68">
        <f t="shared" si="716"/>
        <v>0.27386127875258304</v>
      </c>
      <c r="AW2309" s="68">
        <f t="shared" si="717"/>
        <v>0.84732273947415393</v>
      </c>
      <c r="AX2309" s="68">
        <f t="shared" si="718"/>
        <v>-1.1249387366082999</v>
      </c>
      <c r="AY2309" s="68">
        <f t="shared" si="719"/>
        <v>-0.14390227668079356</v>
      </c>
      <c r="AZ2309" s="68">
        <f t="shared" si="720"/>
        <v>0.64295582482998492</v>
      </c>
      <c r="BA2309" s="68">
        <f t="shared" si="721"/>
        <v>0.57346146072157089</v>
      </c>
      <c r="BB2309" s="68">
        <f t="shared" si="722"/>
        <v>0.98103645992750632</v>
      </c>
    </row>
    <row r="2310" spans="1:54" x14ac:dyDescent="0.3">
      <c r="A2310" s="64">
        <v>28972</v>
      </c>
      <c r="B2310" s="57">
        <v>3.976</v>
      </c>
      <c r="C2310" s="57">
        <v>0.29899999999999999</v>
      </c>
      <c r="D2310" s="57">
        <v>4.2549999999999999</v>
      </c>
      <c r="E2310" s="57">
        <f t="shared" si="707"/>
        <v>3.976</v>
      </c>
      <c r="F2310" s="57">
        <f t="shared" si="708"/>
        <v>0.27899999999999991</v>
      </c>
      <c r="G2310" s="57">
        <f t="shared" si="709"/>
        <v>0</v>
      </c>
      <c r="H2310" s="57">
        <f>IF(Q2309&gt;SetUp!$B$56,SetUp!$B$56,Q2309)</f>
        <v>3.0982346649622037</v>
      </c>
      <c r="I2310" s="57">
        <f t="shared" si="723"/>
        <v>1.050944486082344</v>
      </c>
      <c r="J2310" s="57">
        <f>MIN(F2310,H2310,(1-EXP(-SetUp!$B$52*H2310/SetUp!$B$56))*F2310)</f>
        <v>0.10706566762073572</v>
      </c>
      <c r="K2310" s="57">
        <f t="shared" si="710"/>
        <v>2.9911689973414681</v>
      </c>
      <c r="L2310" s="57">
        <f>IF(I2310&lt;=0,0,MIN(SetUp!$B$50*I2310^SetUp!$B$55,I2310))</f>
        <v>2.2232884456368184E-2</v>
      </c>
      <c r="M2310" s="57">
        <f t="shared" si="711"/>
        <v>1.0287116016259759</v>
      </c>
      <c r="N2310" s="57">
        <f>IF(SetUp!$B$62=0,X2310,(B2310-E2310)*(1-(H2310/SetUp!$B$66/SetUp!$B$56)))</f>
        <v>0</v>
      </c>
      <c r="O2310" s="57">
        <f>K2310*SetUp!$B$65</f>
        <v>0</v>
      </c>
      <c r="P2310" s="57">
        <f>MIN(SetUp!$B$54*L2310^SetUp!$B$51,L2310)</f>
        <v>1.2174171404713914E-2</v>
      </c>
      <c r="Q2310" s="57">
        <f t="shared" si="712"/>
        <v>2.9911689973414681</v>
      </c>
      <c r="R2310" s="57">
        <f>IF((H2310+N2310-O2310)&gt;SetUp!$B$56,T2309+H2310+N2310-O2310-SetUp!$B$56,T2309)</f>
        <v>0</v>
      </c>
      <c r="S2310" s="57">
        <f>R2310*SetUp!$B$65</f>
        <v>0</v>
      </c>
      <c r="T2310" s="57">
        <f>IF((R2310-S2310)&lt;SetUp!$B$53,R2310-S2310,SetUp!$B$53)</f>
        <v>0</v>
      </c>
      <c r="U2310" s="57">
        <f t="shared" si="713"/>
        <v>1.0287116016259759</v>
      </c>
      <c r="V2310" s="57">
        <f>(L2310-P2310)/1000*SetUp!$B$13*1000000/SetUp!$B$48</f>
        <v>0.57211629245584361</v>
      </c>
      <c r="W2310" s="57">
        <f t="shared" si="724"/>
        <v>3.9898639947466563E-16</v>
      </c>
      <c r="X2310" s="57">
        <f>MAX((SetUp!$B$56*(1-($H2310/SetUp!$B$56)^2)*TANH(($B2310-$D2310)/SetUp!$B$56))/(1+$H2310/SetUp!$B$56*TANH(($B2310-$D2310)/SetUp!$B$56)),0)</f>
        <v>0</v>
      </c>
      <c r="AP2310" s="64">
        <v>30132</v>
      </c>
      <c r="AQ2310" s="55">
        <v>6</v>
      </c>
      <c r="AR2310" s="55">
        <v>182</v>
      </c>
      <c r="AS2310" s="66">
        <f t="shared" si="714"/>
        <v>7.4999999999999997E-2</v>
      </c>
      <c r="AT2310" s="66">
        <f t="shared" si="715"/>
        <v>0.68994932344028448</v>
      </c>
      <c r="AU2310" s="55" t="str">
        <f>IF(OR($AP2310&lt;SetUp!$B$97,$AP2310&gt;SetUp!$B$98),"Não","Sim")</f>
        <v>Não</v>
      </c>
      <c r="AV2310" s="68">
        <f t="shared" si="716"/>
        <v>0.27386127875258304</v>
      </c>
      <c r="AW2310" s="68">
        <f t="shared" si="717"/>
        <v>0.83063188202734217</v>
      </c>
      <c r="AX2310" s="68">
        <f t="shared" si="718"/>
        <v>-1.1249387366082999</v>
      </c>
      <c r="AY2310" s="68">
        <f t="shared" si="719"/>
        <v>-0.16118280688374037</v>
      </c>
      <c r="AZ2310" s="68">
        <f t="shared" si="720"/>
        <v>0.61494932344028452</v>
      </c>
      <c r="BA2310" s="68">
        <f t="shared" si="721"/>
        <v>0.55677060327475913</v>
      </c>
      <c r="BB2310" s="68">
        <f t="shared" si="722"/>
        <v>0.96375592972455948</v>
      </c>
    </row>
    <row r="2311" spans="1:54" x14ac:dyDescent="0.3">
      <c r="A2311" s="64">
        <v>28973</v>
      </c>
      <c r="B2311" s="57">
        <v>7.6470000000000002</v>
      </c>
      <c r="C2311" s="57">
        <v>0.90200000000000002</v>
      </c>
      <c r="D2311" s="57">
        <v>4.2549999999999999</v>
      </c>
      <c r="E2311" s="57">
        <f t="shared" si="707"/>
        <v>4.2549999999999999</v>
      </c>
      <c r="F2311" s="57">
        <f t="shared" si="708"/>
        <v>0</v>
      </c>
      <c r="G2311" s="57">
        <f t="shared" si="709"/>
        <v>1.8922366114683342E-2</v>
      </c>
      <c r="H2311" s="57">
        <f>IF(Q2310&gt;SetUp!$B$56,SetUp!$B$56,Q2310)</f>
        <v>2.9911689973414681</v>
      </c>
      <c r="I2311" s="57">
        <f t="shared" si="723"/>
        <v>1.0476339677406592</v>
      </c>
      <c r="J2311" s="57">
        <f>MIN(F2311,H2311,(1-EXP(-SetUp!$B$52*H2311/SetUp!$B$56))*F2311)</f>
        <v>0</v>
      </c>
      <c r="K2311" s="57">
        <f t="shared" si="710"/>
        <v>2.9911689973414681</v>
      </c>
      <c r="L2311" s="57">
        <f>IF(I2311&lt;=0,0,MIN(SetUp!$B$50*I2311^SetUp!$B$55,I2311))</f>
        <v>2.2116282894347986E-2</v>
      </c>
      <c r="M2311" s="57">
        <f t="shared" si="711"/>
        <v>1.0255176848463112</v>
      </c>
      <c r="N2311" s="57">
        <f>IF(SetUp!$B$62=0,X2311,(B2311-E2311)*(1-(H2311/SetUp!$B$66/SetUp!$B$56)))</f>
        <v>3.373077633885317</v>
      </c>
      <c r="O2311" s="57">
        <f>K2311*SetUp!$B$65</f>
        <v>0</v>
      </c>
      <c r="P2311" s="57">
        <f>MIN(SetUp!$B$54*L2311^SetUp!$B$51,L2311)</f>
        <v>1.2111406679891867E-2</v>
      </c>
      <c r="Q2311" s="57">
        <f t="shared" si="712"/>
        <v>6.3642466312267851</v>
      </c>
      <c r="R2311" s="57">
        <f>IF((H2311+N2311-O2311)&gt;SetUp!$B$56,T2310+H2311+N2311-O2311-SetUp!$B$56,T2310)</f>
        <v>0</v>
      </c>
      <c r="S2311" s="57">
        <f>R2311*SetUp!$B$65</f>
        <v>0</v>
      </c>
      <c r="T2311" s="57">
        <f>IF((R2311-S2311)&lt;SetUp!$B$53,R2311-S2311,SetUp!$B$53)</f>
        <v>0</v>
      </c>
      <c r="U2311" s="57">
        <f t="shared" si="713"/>
        <v>1.0255176848463112</v>
      </c>
      <c r="V2311" s="57">
        <f>(L2311-P2311)/1000*SetUp!$B$13*1000000/SetUp!$B$48</f>
        <v>0.56905417789534429</v>
      </c>
      <c r="W2311" s="57">
        <f t="shared" si="724"/>
        <v>-4.3021142204224816E-16</v>
      </c>
      <c r="X2311" s="57">
        <f>MAX((SetUp!$B$56*(1-($H2311/SetUp!$B$56)^2)*TANH(($B2311-$D2311)/SetUp!$B$56))/(1+$H2311/SetUp!$B$56*TANH(($B2311-$D2311)/SetUp!$B$56)),0)</f>
        <v>3.373077633885317</v>
      </c>
      <c r="AP2311" s="64">
        <v>30133</v>
      </c>
      <c r="AQ2311" s="55">
        <v>7</v>
      </c>
      <c r="AR2311" s="55">
        <v>183</v>
      </c>
      <c r="AS2311" s="66">
        <f t="shared" si="714"/>
        <v>7.0000000000000007E-2</v>
      </c>
      <c r="AT2311" s="66">
        <f t="shared" si="715"/>
        <v>0.66344772631703219</v>
      </c>
      <c r="AU2311" s="55" t="str">
        <f>IF(OR($AP2311&lt;SetUp!$B$97,$AP2311&gt;SetUp!$B$98),"Não","Sim")</f>
        <v>Não</v>
      </c>
      <c r="AV2311" s="68">
        <f t="shared" si="716"/>
        <v>0.26457513110645908</v>
      </c>
      <c r="AW2311" s="68">
        <f t="shared" si="717"/>
        <v>0.81452300539458811</v>
      </c>
      <c r="AX2311" s="68">
        <f t="shared" si="718"/>
        <v>-1.1549019599857431</v>
      </c>
      <c r="AY2311" s="68">
        <f t="shared" si="719"/>
        <v>-0.17819328993051953</v>
      </c>
      <c r="AZ2311" s="68">
        <f t="shared" si="720"/>
        <v>0.59344772631703213</v>
      </c>
      <c r="BA2311" s="68">
        <f t="shared" si="721"/>
        <v>0.54994787428812897</v>
      </c>
      <c r="BB2311" s="68">
        <f t="shared" si="722"/>
        <v>0.97670867005522355</v>
      </c>
    </row>
    <row r="2312" spans="1:54" x14ac:dyDescent="0.3">
      <c r="A2312" s="64">
        <v>28974</v>
      </c>
      <c r="B2312" s="57">
        <v>6.3570000000000002</v>
      </c>
      <c r="C2312" s="57">
        <v>0.77</v>
      </c>
      <c r="D2312" s="57">
        <v>4.2549999999999999</v>
      </c>
      <c r="E2312" s="57">
        <f t="shared" si="707"/>
        <v>4.2549999999999999</v>
      </c>
      <c r="F2312" s="57">
        <f t="shared" si="708"/>
        <v>0</v>
      </c>
      <c r="G2312" s="57">
        <f t="shared" si="709"/>
        <v>2.8304134192020491E-2</v>
      </c>
      <c r="H2312" s="57">
        <f>IF(Q2311&gt;SetUp!$B$56,SetUp!$B$56,Q2311)</f>
        <v>6.3642466312267851</v>
      </c>
      <c r="I2312" s="57">
        <f t="shared" si="723"/>
        <v>1.0538218190383317</v>
      </c>
      <c r="J2312" s="57">
        <f>MIN(F2312,H2312,(1-EXP(-SetUp!$B$52*H2312/SetUp!$B$56))*F2312)</f>
        <v>0</v>
      </c>
      <c r="K2312" s="57">
        <f t="shared" si="710"/>
        <v>6.3642466312267851</v>
      </c>
      <c r="L2312" s="57">
        <f>IF(I2312&lt;=0,0,MIN(SetUp!$B$50*I2312^SetUp!$B$55,I2312))</f>
        <v>2.233442768046541E-2</v>
      </c>
      <c r="M2312" s="57">
        <f t="shared" si="711"/>
        <v>1.0314873913578664</v>
      </c>
      <c r="N2312" s="57">
        <f>IF(SetUp!$B$62=0,X2312,(B2312-E2312)*(1-(H2312/SetUp!$B$66/SetUp!$B$56)))</f>
        <v>2.0736958658079798</v>
      </c>
      <c r="O2312" s="57">
        <f>K2312*SetUp!$B$65</f>
        <v>0</v>
      </c>
      <c r="P2312" s="57">
        <f>MIN(SetUp!$B$54*L2312^SetUp!$B$51,L2312)</f>
        <v>1.222882590844499E-2</v>
      </c>
      <c r="Q2312" s="57">
        <f t="shared" si="712"/>
        <v>8.437942497034765</v>
      </c>
      <c r="R2312" s="57">
        <f>IF((H2312+N2312-O2312)&gt;SetUp!$B$56,T2311+H2312+N2312-O2312-SetUp!$B$56,T2311)</f>
        <v>0</v>
      </c>
      <c r="S2312" s="57">
        <f>R2312*SetUp!$B$65</f>
        <v>0</v>
      </c>
      <c r="T2312" s="57">
        <f>IF((R2312-S2312)&lt;SetUp!$B$53,R2312-S2312,SetUp!$B$53)</f>
        <v>0</v>
      </c>
      <c r="U2312" s="57">
        <f t="shared" si="713"/>
        <v>1.0314873913578664</v>
      </c>
      <c r="V2312" s="57">
        <f>(L2312-P2312)/1000*SetUp!$B$13*1000000/SetUp!$B$48</f>
        <v>0.5747832142296454</v>
      </c>
      <c r="W2312" s="57">
        <f t="shared" si="724"/>
        <v>1.1796119636642288E-15</v>
      </c>
      <c r="X2312" s="57">
        <f>MAX((SetUp!$B$56*(1-($H2312/SetUp!$B$56)^2)*TANH(($B2312-$D2312)/SetUp!$B$56))/(1+$H2312/SetUp!$B$56*TANH(($B2312-$D2312)/SetUp!$B$56)),0)</f>
        <v>2.0736958658079798</v>
      </c>
      <c r="AP2312" s="64">
        <v>30134</v>
      </c>
      <c r="AQ2312" s="55">
        <v>7</v>
      </c>
      <c r="AR2312" s="55">
        <v>184</v>
      </c>
      <c r="AS2312" s="66">
        <f t="shared" si="714"/>
        <v>7.0000000000000007E-2</v>
      </c>
      <c r="AT2312" s="66">
        <f t="shared" si="715"/>
        <v>0.63834855015592751</v>
      </c>
      <c r="AU2312" s="55" t="str">
        <f>IF(OR($AP2312&lt;SetUp!$B$97,$AP2312&gt;SetUp!$B$98),"Não","Sim")</f>
        <v>Não</v>
      </c>
      <c r="AV2312" s="68">
        <f t="shared" si="716"/>
        <v>0.26457513110645908</v>
      </c>
      <c r="AW2312" s="68">
        <f t="shared" si="717"/>
        <v>0.79896717714554932</v>
      </c>
      <c r="AX2312" s="68">
        <f t="shared" si="718"/>
        <v>-1.1549019599857431</v>
      </c>
      <c r="AY2312" s="68">
        <f t="shared" si="719"/>
        <v>-0.19494212366831001</v>
      </c>
      <c r="AZ2312" s="68">
        <f t="shared" si="720"/>
        <v>0.56834855015592756</v>
      </c>
      <c r="BA2312" s="68">
        <f t="shared" si="721"/>
        <v>0.5343920460390903</v>
      </c>
      <c r="BB2312" s="68">
        <f t="shared" si="722"/>
        <v>0.95995983631743309</v>
      </c>
    </row>
    <row r="2313" spans="1:54" x14ac:dyDescent="0.3">
      <c r="A2313" s="64">
        <v>28975</v>
      </c>
      <c r="B2313" s="57">
        <v>4.766</v>
      </c>
      <c r="C2313" s="57">
        <v>0.83399999999999996</v>
      </c>
      <c r="D2313" s="57">
        <v>4.2549999999999999</v>
      </c>
      <c r="E2313" s="57">
        <f t="shared" si="707"/>
        <v>4.2549999999999999</v>
      </c>
      <c r="F2313" s="57">
        <f t="shared" si="708"/>
        <v>0</v>
      </c>
      <c r="G2313" s="57">
        <f t="shared" si="709"/>
        <v>9.4211386306789491E-3</v>
      </c>
      <c r="H2313" s="57">
        <f>IF(Q2312&gt;SetUp!$B$56,SetUp!$B$56,Q2312)</f>
        <v>8.437942497034765</v>
      </c>
      <c r="I2313" s="57">
        <f t="shared" si="723"/>
        <v>1.0409085299885454</v>
      </c>
      <c r="J2313" s="57">
        <f>MIN(F2313,H2313,(1-EXP(-SetUp!$B$52*H2313/SetUp!$B$56))*F2313)</f>
        <v>0</v>
      </c>
      <c r="K2313" s="57">
        <f t="shared" si="710"/>
        <v>8.437942497034765</v>
      </c>
      <c r="L2313" s="57">
        <f>IF(I2313&lt;=0,0,MIN(SetUp!$B$50*I2313^SetUp!$B$55,I2313))</f>
        <v>2.1880158491837054E-2</v>
      </c>
      <c r="M2313" s="57">
        <f t="shared" si="711"/>
        <v>1.0190283714967083</v>
      </c>
      <c r="N2313" s="57">
        <f>IF(SetUp!$B$62=0,X2313,(B2313-E2313)*(1-(H2313/SetUp!$B$66/SetUp!$B$56)))</f>
        <v>0.50157886136932117</v>
      </c>
      <c r="O2313" s="57">
        <f>K2313*SetUp!$B$65</f>
        <v>0</v>
      </c>
      <c r="P2313" s="57">
        <f>MIN(SetUp!$B$54*L2313^SetUp!$B$51,L2313)</f>
        <v>1.19842874784121E-2</v>
      </c>
      <c r="Q2313" s="57">
        <f t="shared" si="712"/>
        <v>8.939521358404086</v>
      </c>
      <c r="R2313" s="57">
        <f>IF((H2313+N2313-O2313)&gt;SetUp!$B$56,T2312+H2313+N2313-O2313-SetUp!$B$56,T2312)</f>
        <v>0</v>
      </c>
      <c r="S2313" s="57">
        <f>R2313*SetUp!$B$65</f>
        <v>0</v>
      </c>
      <c r="T2313" s="57">
        <f>IF((R2313-S2313)&lt;SetUp!$B$53,R2313-S2313,SetUp!$B$53)</f>
        <v>0</v>
      </c>
      <c r="U2313" s="57">
        <f t="shared" si="713"/>
        <v>1.0190283714967083</v>
      </c>
      <c r="V2313" s="57">
        <f>(L2313-P2313)/1000*SetUp!$B$13*1000000/SetUp!$B$48</f>
        <v>0.56285421462448659</v>
      </c>
      <c r="W2313" s="57">
        <f t="shared" si="724"/>
        <v>-7.2164496600635175E-16</v>
      </c>
      <c r="X2313" s="57">
        <f>MAX((SetUp!$B$56*(1-($H2313/SetUp!$B$56)^2)*TANH(($B2313-$D2313)/SetUp!$B$56))/(1+$H2313/SetUp!$B$56*TANH(($B2313-$D2313)/SetUp!$B$56)),0)</f>
        <v>0.50157886136932117</v>
      </c>
      <c r="AP2313" s="64">
        <v>30135</v>
      </c>
      <c r="AQ2313" s="55">
        <v>7</v>
      </c>
      <c r="AR2313" s="55">
        <v>185</v>
      </c>
      <c r="AS2313" s="66">
        <f t="shared" si="714"/>
        <v>6.3E-2</v>
      </c>
      <c r="AT2313" s="66">
        <f t="shared" si="715"/>
        <v>0.61455772519640928</v>
      </c>
      <c r="AU2313" s="55" t="str">
        <f>IF(OR($AP2313&lt;SetUp!$B$97,$AP2313&gt;SetUp!$B$98),"Não","Sim")</f>
        <v>Não</v>
      </c>
      <c r="AV2313" s="68">
        <f t="shared" si="716"/>
        <v>0.25099800796022265</v>
      </c>
      <c r="AW2313" s="68">
        <f t="shared" si="717"/>
        <v>0.78393732223718582</v>
      </c>
      <c r="AX2313" s="68">
        <f t="shared" si="718"/>
        <v>-1.2006594505464183</v>
      </c>
      <c r="AY2313" s="68">
        <f t="shared" si="719"/>
        <v>-0.2114373177297896</v>
      </c>
      <c r="AZ2313" s="68">
        <f t="shared" si="720"/>
        <v>0.55155772519640922</v>
      </c>
      <c r="BA2313" s="68">
        <f t="shared" si="721"/>
        <v>0.53293931427696317</v>
      </c>
      <c r="BB2313" s="68">
        <f t="shared" si="722"/>
        <v>0.98922213281662874</v>
      </c>
    </row>
    <row r="2314" spans="1:54" x14ac:dyDescent="0.3">
      <c r="A2314" s="64">
        <v>28976</v>
      </c>
      <c r="B2314" s="57">
        <v>8.3149999999999995</v>
      </c>
      <c r="C2314" s="57">
        <v>0.90200000000000002</v>
      </c>
      <c r="D2314" s="57">
        <v>3.5880000000000001</v>
      </c>
      <c r="E2314" s="57">
        <f t="shared" si="707"/>
        <v>3.5880000000000001</v>
      </c>
      <c r="F2314" s="57">
        <f t="shared" si="708"/>
        <v>0</v>
      </c>
      <c r="G2314" s="57">
        <f t="shared" si="709"/>
        <v>0.14779220588957109</v>
      </c>
      <c r="H2314" s="57">
        <f>IF(Q2313&gt;SetUp!$B$56,SetUp!$B$56,Q2313)</f>
        <v>8.939521358404086</v>
      </c>
      <c r="I2314" s="57">
        <f t="shared" si="723"/>
        <v>1.1668205773862794</v>
      </c>
      <c r="J2314" s="57">
        <f>MIN(F2314,H2314,(1-EXP(-SetUp!$B$52*H2314/SetUp!$B$56))*F2314)</f>
        <v>0</v>
      </c>
      <c r="K2314" s="57">
        <f t="shared" si="710"/>
        <v>8.939521358404086</v>
      </c>
      <c r="L2314" s="57">
        <f>IF(I2314&lt;=0,0,MIN(SetUp!$B$50*I2314^SetUp!$B$55,I2314))</f>
        <v>2.6466894336152014E-2</v>
      </c>
      <c r="M2314" s="57">
        <f t="shared" si="711"/>
        <v>1.1403536830501273</v>
      </c>
      <c r="N2314" s="57">
        <f>IF(SetUp!$B$62=0,X2314,(B2314-E2314)*(1-(H2314/SetUp!$B$66/SetUp!$B$56)))</f>
        <v>4.5792077941104283</v>
      </c>
      <c r="O2314" s="57">
        <f>K2314*SetUp!$B$65</f>
        <v>0</v>
      </c>
      <c r="P2314" s="57">
        <f>MIN(SetUp!$B$54*L2314^SetUp!$B$51,L2314)</f>
        <v>1.4449694336850524E-2</v>
      </c>
      <c r="Q2314" s="57">
        <f t="shared" si="712"/>
        <v>13.518729152514513</v>
      </c>
      <c r="R2314" s="57">
        <f>IF((H2314+N2314-O2314)&gt;SetUp!$B$56,T2313+H2314+N2314-O2314-SetUp!$B$56,T2313)</f>
        <v>0</v>
      </c>
      <c r="S2314" s="57">
        <f>R2314*SetUp!$B$65</f>
        <v>0</v>
      </c>
      <c r="T2314" s="57">
        <f>IF((R2314-S2314)&lt;SetUp!$B$53,R2314-S2314,SetUp!$B$53)</f>
        <v>0</v>
      </c>
      <c r="U2314" s="57">
        <f t="shared" si="713"/>
        <v>1.1403536830501273</v>
      </c>
      <c r="V2314" s="57">
        <f>(L2314-P2314)/1000*SetUp!$B$13*1000000/SetUp!$B$48</f>
        <v>0.6835104922463241</v>
      </c>
      <c r="W2314" s="57">
        <f t="shared" si="724"/>
        <v>-7.7715611723760958E-16</v>
      </c>
      <c r="X2314" s="57">
        <f>MAX((SetUp!$B$56*(1-($H2314/SetUp!$B$56)^2)*TANH(($B2314-$D2314)/SetUp!$B$56))/(1+$H2314/SetUp!$B$56*TANH(($B2314-$D2314)/SetUp!$B$56)),0)</f>
        <v>4.5792077941104283</v>
      </c>
      <c r="AP2314" s="64">
        <v>30136</v>
      </c>
      <c r="AQ2314" s="55">
        <v>7</v>
      </c>
      <c r="AR2314" s="55">
        <v>186</v>
      </c>
      <c r="AS2314" s="66">
        <f t="shared" si="714"/>
        <v>6.3E-2</v>
      </c>
      <c r="AT2314" s="66">
        <f t="shared" si="715"/>
        <v>0.59198878981759873</v>
      </c>
      <c r="AU2314" s="55" t="str">
        <f>IF(OR($AP2314&lt;SetUp!$B$97,$AP2314&gt;SetUp!$B$98),"Não","Sim")</f>
        <v>Não</v>
      </c>
      <c r="AV2314" s="68">
        <f t="shared" si="716"/>
        <v>0.25099800796022265</v>
      </c>
      <c r="AW2314" s="68">
        <f t="shared" si="717"/>
        <v>0.76940807756196494</v>
      </c>
      <c r="AX2314" s="68">
        <f t="shared" si="718"/>
        <v>-1.2006594505464183</v>
      </c>
      <c r="AY2314" s="68">
        <f t="shared" si="719"/>
        <v>-0.2276865172069012</v>
      </c>
      <c r="AZ2314" s="68">
        <f t="shared" si="720"/>
        <v>0.52898878981759867</v>
      </c>
      <c r="BA2314" s="68">
        <f t="shared" si="721"/>
        <v>0.5184100696017423</v>
      </c>
      <c r="BB2314" s="68">
        <f t="shared" si="722"/>
        <v>0.97297293333951718</v>
      </c>
    </row>
    <row r="2315" spans="1:54" x14ac:dyDescent="0.3">
      <c r="A2315" s="64">
        <v>28977</v>
      </c>
      <c r="B2315" s="57">
        <v>10.429</v>
      </c>
      <c r="C2315" s="57">
        <v>4.9930000000000003</v>
      </c>
      <c r="D2315" s="57">
        <v>3.5880000000000001</v>
      </c>
      <c r="E2315" s="57">
        <f t="shared" si="707"/>
        <v>3.5880000000000001</v>
      </c>
      <c r="F2315" s="57">
        <f t="shared" si="708"/>
        <v>0</v>
      </c>
      <c r="G2315" s="57">
        <f t="shared" si="709"/>
        <v>0.47324089494609378</v>
      </c>
      <c r="H2315" s="57">
        <f>IF(Q2314&gt;SetUp!$B$56,SetUp!$B$56,Q2314)</f>
        <v>13.518729152514513</v>
      </c>
      <c r="I2315" s="57">
        <f t="shared" si="723"/>
        <v>1.6135945779962211</v>
      </c>
      <c r="J2315" s="57">
        <f>MIN(F2315,H2315,(1-EXP(-SetUp!$B$52*H2315/SetUp!$B$56))*F2315)</f>
        <v>0</v>
      </c>
      <c r="K2315" s="57">
        <f t="shared" si="710"/>
        <v>13.518729152514513</v>
      </c>
      <c r="L2315" s="57">
        <f>IF(I2315&lt;=0,0,MIN(SetUp!$B$50*I2315^SetUp!$B$55,I2315))</f>
        <v>4.5431132281171627E-2</v>
      </c>
      <c r="M2315" s="57">
        <f t="shared" si="711"/>
        <v>1.5681634457150495</v>
      </c>
      <c r="N2315" s="57">
        <f>IF(SetUp!$B$62=0,X2315,(B2315-E2315)*(1-(H2315/SetUp!$B$66/SetUp!$B$56)))</f>
        <v>6.3677591050539064</v>
      </c>
      <c r="O2315" s="57">
        <f>K2315*SetUp!$B$65</f>
        <v>0</v>
      </c>
      <c r="P2315" s="57">
        <f>MIN(SetUp!$B$54*L2315^SetUp!$B$51,L2315)</f>
        <v>2.457634986208013E-2</v>
      </c>
      <c r="Q2315" s="57">
        <f t="shared" si="712"/>
        <v>19.88648825756842</v>
      </c>
      <c r="R2315" s="57">
        <f>IF((H2315+N2315-O2315)&gt;SetUp!$B$56,T2314+H2315+N2315-O2315-SetUp!$B$56,T2314)</f>
        <v>0</v>
      </c>
      <c r="S2315" s="57">
        <f>R2315*SetUp!$B$65</f>
        <v>0</v>
      </c>
      <c r="T2315" s="57">
        <f>IF((R2315-S2315)&lt;SetUp!$B$53,R2315-S2315,SetUp!$B$53)</f>
        <v>0</v>
      </c>
      <c r="U2315" s="57">
        <f t="shared" si="713"/>
        <v>1.5681634457150495</v>
      </c>
      <c r="V2315" s="57">
        <f>(L2315-P2315)/1000*SetUp!$B$13*1000000/SetUp!$B$48</f>
        <v>1.1861717037073334</v>
      </c>
      <c r="W2315" s="57">
        <f t="shared" si="724"/>
        <v>9.4368957093138306E-16</v>
      </c>
      <c r="X2315" s="57">
        <f>MAX((SetUp!$B$56*(1-($H2315/SetUp!$B$56)^2)*TANH(($B2315-$D2315)/SetUp!$B$56))/(1+$H2315/SetUp!$B$56*TANH(($B2315-$D2315)/SetUp!$B$56)),0)</f>
        <v>6.3677591050539064</v>
      </c>
      <c r="AP2315" s="64">
        <v>30137</v>
      </c>
      <c r="AQ2315" s="55">
        <v>7</v>
      </c>
      <c r="AR2315" s="55">
        <v>187</v>
      </c>
      <c r="AS2315" s="66">
        <f t="shared" si="714"/>
        <v>6.3E-2</v>
      </c>
      <c r="AT2315" s="66">
        <f t="shared" si="715"/>
        <v>0.57056217292061329</v>
      </c>
      <c r="AU2315" s="55" t="str">
        <f>IF(OR($AP2315&lt;SetUp!$B$97,$AP2315&gt;SetUp!$B$98),"Não","Sim")</f>
        <v>Não</v>
      </c>
      <c r="AV2315" s="68">
        <f t="shared" si="716"/>
        <v>0.25099800796022265</v>
      </c>
      <c r="AW2315" s="68">
        <f t="shared" si="717"/>
        <v>0.75535565988520481</v>
      </c>
      <c r="AX2315" s="68">
        <f t="shared" si="718"/>
        <v>-1.2006594505464183</v>
      </c>
      <c r="AY2315" s="68">
        <f t="shared" si="719"/>
        <v>-0.24369702454085307</v>
      </c>
      <c r="AZ2315" s="68">
        <f t="shared" si="720"/>
        <v>0.50756217292061323</v>
      </c>
      <c r="BA2315" s="68">
        <f t="shared" si="721"/>
        <v>0.50435765192498216</v>
      </c>
      <c r="BB2315" s="68">
        <f t="shared" si="722"/>
        <v>0.95696242600556525</v>
      </c>
    </row>
    <row r="2316" spans="1:54" x14ac:dyDescent="0.3">
      <c r="A2316" s="64">
        <v>28978</v>
      </c>
      <c r="B2316" s="57">
        <v>9.9480000000000004</v>
      </c>
      <c r="C2316" s="57">
        <v>4.7789999999999999</v>
      </c>
      <c r="D2316" s="57">
        <v>3.5880000000000001</v>
      </c>
      <c r="E2316" s="57">
        <f t="shared" si="707"/>
        <v>3.5880000000000001</v>
      </c>
      <c r="F2316" s="57">
        <f t="shared" si="708"/>
        <v>0</v>
      </c>
      <c r="G2316" s="57">
        <f t="shared" si="709"/>
        <v>0.80390464429786235</v>
      </c>
      <c r="H2316" s="57">
        <f>IF(Q2315&gt;SetUp!$B$56,SetUp!$B$56,Q2315)</f>
        <v>19.88648825756842</v>
      </c>
      <c r="I2316" s="57">
        <f t="shared" si="723"/>
        <v>2.3720680900129119</v>
      </c>
      <c r="J2316" s="57">
        <f>MIN(F2316,H2316,(1-EXP(-SetUp!$B$52*H2316/SetUp!$B$56))*F2316)</f>
        <v>0</v>
      </c>
      <c r="K2316" s="57">
        <f t="shared" si="710"/>
        <v>19.88648825756842</v>
      </c>
      <c r="L2316" s="57">
        <f>IF(I2316&lt;=0,0,MIN(SetUp!$B$50*I2316^SetUp!$B$55,I2316))</f>
        <v>8.634584351449523E-2</v>
      </c>
      <c r="M2316" s="57">
        <f t="shared" si="711"/>
        <v>2.2857222464984166</v>
      </c>
      <c r="N2316" s="57">
        <f>IF(SetUp!$B$62=0,X2316,(B2316-E2316)*(1-(H2316/SetUp!$B$66/SetUp!$B$56)))</f>
        <v>5.556095355702138</v>
      </c>
      <c r="O2316" s="57">
        <f>K2316*SetUp!$B$65</f>
        <v>0</v>
      </c>
      <c r="P2316" s="57">
        <f>MIN(SetUp!$B$54*L2316^SetUp!$B$51,L2316)</f>
        <v>4.6202006662666363E-2</v>
      </c>
      <c r="Q2316" s="57">
        <f t="shared" si="712"/>
        <v>25.442583613270557</v>
      </c>
      <c r="R2316" s="57">
        <f>IF((H2316+N2316-O2316)&gt;SetUp!$B$56,T2315+H2316+N2316-O2316-SetUp!$B$56,T2315)</f>
        <v>0</v>
      </c>
      <c r="S2316" s="57">
        <f>R2316*SetUp!$B$65</f>
        <v>0</v>
      </c>
      <c r="T2316" s="57">
        <f>IF((R2316-S2316)&lt;SetUp!$B$53,R2316-S2316,SetUp!$B$53)</f>
        <v>0</v>
      </c>
      <c r="U2316" s="57">
        <f t="shared" si="713"/>
        <v>2.2857222464984166</v>
      </c>
      <c r="V2316" s="57">
        <f>(L2316-P2316)/1000*SetUp!$B$13*1000000/SetUp!$B$48</f>
        <v>2.2832884273245497</v>
      </c>
      <c r="W2316" s="57">
        <f t="shared" si="724"/>
        <v>-9.1593399531575415E-16</v>
      </c>
      <c r="X2316" s="57">
        <f>MAX((SetUp!$B$56*(1-($H2316/SetUp!$B$56)^2)*TANH(($B2316-$D2316)/SetUp!$B$56))/(1+$H2316/SetUp!$B$56*TANH(($B2316-$D2316)/SetUp!$B$56)),0)</f>
        <v>5.556095355702138</v>
      </c>
      <c r="AP2316" s="64">
        <v>30138</v>
      </c>
      <c r="AQ2316" s="55">
        <v>7</v>
      </c>
      <c r="AR2316" s="55">
        <v>188</v>
      </c>
      <c r="AS2316" s="66">
        <f t="shared" si="714"/>
        <v>5.6000000000000001E-2</v>
      </c>
      <c r="AT2316" s="66">
        <f t="shared" si="715"/>
        <v>0.55020455339486962</v>
      </c>
      <c r="AU2316" s="55" t="str">
        <f>IF(OR($AP2316&lt;SetUp!$B$97,$AP2316&gt;SetUp!$B$98),"Não","Sim")</f>
        <v>Não</v>
      </c>
      <c r="AV2316" s="68">
        <f t="shared" si="716"/>
        <v>0.23664319132398465</v>
      </c>
      <c r="AW2316" s="68">
        <f t="shared" si="717"/>
        <v>0.74175774575994124</v>
      </c>
      <c r="AX2316" s="68">
        <f t="shared" si="718"/>
        <v>-1.2518119729937995</v>
      </c>
      <c r="AY2316" s="68">
        <f t="shared" si="719"/>
        <v>-0.25947581978769657</v>
      </c>
      <c r="AZ2316" s="68">
        <f t="shared" si="720"/>
        <v>0.49420455339486963</v>
      </c>
      <c r="BA2316" s="68">
        <f t="shared" si="721"/>
        <v>0.50511455443595654</v>
      </c>
      <c r="BB2316" s="68">
        <f t="shared" si="722"/>
        <v>0.99233615320610302</v>
      </c>
    </row>
    <row r="2317" spans="1:54" x14ac:dyDescent="0.3">
      <c r="A2317" s="64">
        <v>28979</v>
      </c>
      <c r="B2317" s="57">
        <v>12.112</v>
      </c>
      <c r="C2317" s="57">
        <v>11.454000000000001</v>
      </c>
      <c r="D2317" s="57">
        <v>3.5880000000000001</v>
      </c>
      <c r="E2317" s="57">
        <f t="shared" si="707"/>
        <v>3.5880000000000001</v>
      </c>
      <c r="F2317" s="57">
        <f t="shared" si="708"/>
        <v>0</v>
      </c>
      <c r="G2317" s="57">
        <f t="shared" si="709"/>
        <v>1.7460256672465597</v>
      </c>
      <c r="H2317" s="57">
        <f>IF(Q2316&gt;SetUp!$B$56,SetUp!$B$56,Q2316)</f>
        <v>25.442583613270557</v>
      </c>
      <c r="I2317" s="57">
        <f t="shared" si="723"/>
        <v>4.0317479137449759</v>
      </c>
      <c r="J2317" s="57">
        <f>MIN(F2317,H2317,(1-EXP(-SetUp!$B$52*H2317/SetUp!$B$56))*F2317)</f>
        <v>0</v>
      </c>
      <c r="K2317" s="57">
        <f t="shared" si="710"/>
        <v>25.442583613270557</v>
      </c>
      <c r="L2317" s="57">
        <f>IF(I2317&lt;=0,0,MIN(SetUp!$B$50*I2317^SetUp!$B$55,I2317))</f>
        <v>0.20901869611075283</v>
      </c>
      <c r="M2317" s="57">
        <f t="shared" si="711"/>
        <v>3.8227292176342229</v>
      </c>
      <c r="N2317" s="57">
        <f>IF(SetUp!$B$62=0,X2317,(B2317-E2317)*(1-(H2317/SetUp!$B$66/SetUp!$B$56)))</f>
        <v>6.7779743327534412</v>
      </c>
      <c r="O2317" s="57">
        <f>K2317*SetUp!$B$65</f>
        <v>0</v>
      </c>
      <c r="P2317" s="57">
        <f>MIN(SetUp!$B$54*L2317^SetUp!$B$51,L2317)</f>
        <v>0.11017242704643554</v>
      </c>
      <c r="Q2317" s="57">
        <f t="shared" si="712"/>
        <v>32.220557946024002</v>
      </c>
      <c r="R2317" s="57">
        <f>IF((H2317+N2317-O2317)&gt;SetUp!$B$56,T2316+H2317+N2317-O2317-SetUp!$B$56,T2316)</f>
        <v>0</v>
      </c>
      <c r="S2317" s="57">
        <f>R2317*SetUp!$B$65</f>
        <v>0</v>
      </c>
      <c r="T2317" s="57">
        <f>IF((R2317-S2317)&lt;SetUp!$B$53,R2317-S2317,SetUp!$B$53)</f>
        <v>0</v>
      </c>
      <c r="U2317" s="57">
        <f t="shared" si="713"/>
        <v>3.8227292176342229</v>
      </c>
      <c r="V2317" s="57">
        <f>(L2317-P2317)/1000*SetUp!$B$13*1000000/SetUp!$B$48</f>
        <v>5.622146758711783</v>
      </c>
      <c r="W2317" s="57">
        <f t="shared" si="724"/>
        <v>7.4107386893729199E-15</v>
      </c>
      <c r="X2317" s="57">
        <f>MAX((SetUp!$B$56*(1-($H2317/SetUp!$B$56)^2)*TANH(($B2317-$D2317)/SetUp!$B$56))/(1+$H2317/SetUp!$B$56*TANH(($B2317-$D2317)/SetUp!$B$56)),0)</f>
        <v>6.7779743327534412</v>
      </c>
      <c r="AP2317" s="64">
        <v>30139</v>
      </c>
      <c r="AQ2317" s="55">
        <v>7</v>
      </c>
      <c r="AR2317" s="55">
        <v>189</v>
      </c>
      <c r="AS2317" s="66">
        <f t="shared" si="714"/>
        <v>5.6000000000000001E-2</v>
      </c>
      <c r="AT2317" s="66">
        <f t="shared" si="715"/>
        <v>0.53084828740534018</v>
      </c>
      <c r="AU2317" s="55" t="str">
        <f>IF(OR($AP2317&lt;SetUp!$B$97,$AP2317&gt;SetUp!$B$98),"Não","Sim")</f>
        <v>Não</v>
      </c>
      <c r="AV2317" s="68">
        <f t="shared" si="716"/>
        <v>0.23664319132398465</v>
      </c>
      <c r="AW2317" s="68">
        <f t="shared" si="717"/>
        <v>0.72859336217491044</v>
      </c>
      <c r="AX2317" s="68">
        <f t="shared" si="718"/>
        <v>-1.2518119729937995</v>
      </c>
      <c r="AY2317" s="68">
        <f t="shared" si="719"/>
        <v>-0.27502957940242456</v>
      </c>
      <c r="AZ2317" s="68">
        <f t="shared" si="720"/>
        <v>0.47484828740534019</v>
      </c>
      <c r="BA2317" s="68">
        <f t="shared" si="721"/>
        <v>0.49195017085092579</v>
      </c>
      <c r="BB2317" s="68">
        <f t="shared" si="722"/>
        <v>0.97678239359137498</v>
      </c>
    </row>
    <row r="2318" spans="1:54" x14ac:dyDescent="0.3">
      <c r="A2318" s="64">
        <v>28980</v>
      </c>
      <c r="B2318" s="57">
        <v>5.4009999999999998</v>
      </c>
      <c r="C2318" s="57">
        <v>13.872999999999999</v>
      </c>
      <c r="D2318" s="57">
        <v>3.5880000000000001</v>
      </c>
      <c r="E2318" s="57">
        <f t="shared" si="707"/>
        <v>3.5880000000000001</v>
      </c>
      <c r="F2318" s="57">
        <f t="shared" si="708"/>
        <v>0</v>
      </c>
      <c r="G2318" s="57">
        <f t="shared" si="709"/>
        <v>0.47890284576411224</v>
      </c>
      <c r="H2318" s="57">
        <f>IF(Q2317&gt;SetUp!$B$56,SetUp!$B$56,Q2317)</f>
        <v>32.220557946024002</v>
      </c>
      <c r="I2318" s="57">
        <f t="shared" si="723"/>
        <v>4.3016320633983351</v>
      </c>
      <c r="J2318" s="57">
        <f>MIN(F2318,H2318,(1-EXP(-SetUp!$B$52*H2318/SetUp!$B$56))*F2318)</f>
        <v>0</v>
      </c>
      <c r="K2318" s="57">
        <f t="shared" si="710"/>
        <v>32.220557946024002</v>
      </c>
      <c r="L2318" s="57">
        <f>IF(I2318&lt;=0,0,MIN(SetUp!$B$50*I2318^SetUp!$B$55,I2318))</f>
        <v>0.23285466987722961</v>
      </c>
      <c r="M2318" s="57">
        <f t="shared" si="711"/>
        <v>4.0687773935211053</v>
      </c>
      <c r="N2318" s="57">
        <f>IF(SetUp!$B$62=0,X2318,(B2318-E2318)*(1-(H2318/SetUp!$B$66/SetUp!$B$56)))</f>
        <v>1.3340971542358875</v>
      </c>
      <c r="O2318" s="57">
        <f>K2318*SetUp!$B$65</f>
        <v>0</v>
      </c>
      <c r="P2318" s="57">
        <f>MIN(SetUp!$B$54*L2318^SetUp!$B$51,L2318)</f>
        <v>0.12251094187771584</v>
      </c>
      <c r="Q2318" s="57">
        <f t="shared" si="712"/>
        <v>33.554655100259886</v>
      </c>
      <c r="R2318" s="57">
        <f>IF((H2318+N2318-O2318)&gt;SetUp!$B$56,T2317+H2318+N2318-O2318-SetUp!$B$56,T2317)</f>
        <v>0</v>
      </c>
      <c r="S2318" s="57">
        <f>R2318*SetUp!$B$65</f>
        <v>0</v>
      </c>
      <c r="T2318" s="57">
        <f>IF((R2318-S2318)&lt;SetUp!$B$53,R2318-S2318,SetUp!$B$53)</f>
        <v>0</v>
      </c>
      <c r="U2318" s="57">
        <f t="shared" si="713"/>
        <v>4.0687773935211053</v>
      </c>
      <c r="V2318" s="57">
        <f>(L2318-P2318)/1000*SetUp!$B$13*1000000/SetUp!$B$48</f>
        <v>6.2760955834658709</v>
      </c>
      <c r="W2318" s="57">
        <f t="shared" si="724"/>
        <v>-5.9674487573602164E-15</v>
      </c>
      <c r="X2318" s="57">
        <f>MAX((SetUp!$B$56*(1-($H2318/SetUp!$B$56)^2)*TANH(($B2318-$D2318)/SetUp!$B$56))/(1+$H2318/SetUp!$B$56*TANH(($B2318-$D2318)/SetUp!$B$56)),0)</f>
        <v>1.3340971542358875</v>
      </c>
      <c r="AP2318" s="64">
        <v>30140</v>
      </c>
      <c r="AQ2318" s="55">
        <v>7</v>
      </c>
      <c r="AR2318" s="55">
        <v>190</v>
      </c>
      <c r="AS2318" s="66">
        <f t="shared" si="714"/>
        <v>0.05</v>
      </c>
      <c r="AT2318" s="66">
        <f t="shared" si="715"/>
        <v>0.5124308954658906</v>
      </c>
      <c r="AU2318" s="55" t="str">
        <f>IF(OR($AP2318&lt;SetUp!$B$97,$AP2318&gt;SetUp!$B$98),"Não","Sim")</f>
        <v>Não</v>
      </c>
      <c r="AV2318" s="68">
        <f t="shared" si="716"/>
        <v>0.22360679774997896</v>
      </c>
      <c r="AW2318" s="68">
        <f t="shared" si="717"/>
        <v>0.71584278683653058</v>
      </c>
      <c r="AX2318" s="68">
        <f t="shared" si="718"/>
        <v>-1.3010299956639813</v>
      </c>
      <c r="AY2318" s="68">
        <f t="shared" si="719"/>
        <v>-0.29036469367002632</v>
      </c>
      <c r="AZ2318" s="68">
        <f t="shared" si="720"/>
        <v>0.46243089546589061</v>
      </c>
      <c r="BA2318" s="68">
        <f t="shared" si="721"/>
        <v>0.49223598908655164</v>
      </c>
      <c r="BB2318" s="68">
        <f t="shared" si="722"/>
        <v>1.0106653019939549</v>
      </c>
    </row>
    <row r="2319" spans="1:54" x14ac:dyDescent="0.3">
      <c r="A2319" s="64">
        <v>28981</v>
      </c>
      <c r="B2319" s="57">
        <v>1.4279999999999999</v>
      </c>
      <c r="C2319" s="57">
        <v>10.358000000000001</v>
      </c>
      <c r="D2319" s="57">
        <v>3.5880000000000001</v>
      </c>
      <c r="E2319" s="57">
        <f t="shared" si="707"/>
        <v>1.4279999999999999</v>
      </c>
      <c r="F2319" s="57">
        <f t="shared" si="708"/>
        <v>2.16</v>
      </c>
      <c r="G2319" s="57">
        <f t="shared" si="709"/>
        <v>0</v>
      </c>
      <c r="H2319" s="57">
        <f>IF(Q2318&gt;SetUp!$B$56,SetUp!$B$56,Q2318)</f>
        <v>33.554655100259886</v>
      </c>
      <c r="I2319" s="57">
        <f t="shared" si="723"/>
        <v>4.0687773935211053</v>
      </c>
      <c r="J2319" s="57">
        <f>MIN(F2319,H2319,(1-EXP(-SetUp!$B$52*H2319/SetUp!$B$56))*F2319)</f>
        <v>2.1485847675736132</v>
      </c>
      <c r="K2319" s="57">
        <f t="shared" si="710"/>
        <v>31.406070332686273</v>
      </c>
      <c r="L2319" s="57">
        <f>IF(I2319&lt;=0,0,MIN(SetUp!$B$50*I2319^SetUp!$B$55,I2319))</f>
        <v>0.21222802579898453</v>
      </c>
      <c r="M2319" s="57">
        <f t="shared" si="711"/>
        <v>3.856549367722121</v>
      </c>
      <c r="N2319" s="57">
        <f>IF(SetUp!$B$62=0,X2319,(B2319-E2319)*(1-(H2319/SetUp!$B$66/SetUp!$B$56)))</f>
        <v>0</v>
      </c>
      <c r="O2319" s="57">
        <f>K2319*SetUp!$B$65</f>
        <v>0</v>
      </c>
      <c r="P2319" s="57">
        <f>MIN(SetUp!$B$54*L2319^SetUp!$B$51,L2319)</f>
        <v>0.11183505063258097</v>
      </c>
      <c r="Q2319" s="57">
        <f t="shared" si="712"/>
        <v>31.406070332686273</v>
      </c>
      <c r="R2319" s="57">
        <f>IF((H2319+N2319-O2319)&gt;SetUp!$B$56,T2318+H2319+N2319-O2319-SetUp!$B$56,T2318)</f>
        <v>0</v>
      </c>
      <c r="S2319" s="57">
        <f>R2319*SetUp!$B$65</f>
        <v>0</v>
      </c>
      <c r="T2319" s="57">
        <f>IF((R2319-S2319)&lt;SetUp!$B$53,R2319-S2319,SetUp!$B$53)</f>
        <v>0</v>
      </c>
      <c r="U2319" s="57">
        <f t="shared" si="713"/>
        <v>3.856549367722121</v>
      </c>
      <c r="V2319" s="57">
        <f>(L2319-P2319)/1000*SetUp!$B$13*1000000/SetUp!$B$48</f>
        <v>5.7101198180982315</v>
      </c>
      <c r="W2319" s="57">
        <f t="shared" si="724"/>
        <v>-2.7755575615628914E-16</v>
      </c>
      <c r="X2319" s="57">
        <f>MAX((SetUp!$B$56*(1-($H2319/SetUp!$B$56)^2)*TANH(($B2319-$D2319)/SetUp!$B$56))/(1+$H2319/SetUp!$B$56*TANH(($B2319-$D2319)/SetUp!$B$56)),0)</f>
        <v>0</v>
      </c>
      <c r="AP2319" s="64">
        <v>30141</v>
      </c>
      <c r="AQ2319" s="55">
        <v>7</v>
      </c>
      <c r="AR2319" s="55">
        <v>191</v>
      </c>
      <c r="AS2319" s="66">
        <f t="shared" si="714"/>
        <v>0</v>
      </c>
      <c r="AT2319" s="66">
        <f t="shared" si="715"/>
        <v>0.49489460231426308</v>
      </c>
      <c r="AU2319" s="55" t="str">
        <f>IF(OR($AP2319&lt;SetUp!$B$97,$AP2319&gt;SetUp!$B$98),"Não","Sim")</f>
        <v>Não</v>
      </c>
      <c r="AV2319" s="68">
        <f t="shared" si="716"/>
        <v>0</v>
      </c>
      <c r="AW2319" s="68">
        <f t="shared" si="717"/>
        <v>0.70348745711225236</v>
      </c>
      <c r="AX2319" s="68">
        <f t="shared" si="718"/>
        <v>0</v>
      </c>
      <c r="AY2319" s="68">
        <f t="shared" si="719"/>
        <v>-0.30548728289911709</v>
      </c>
      <c r="AZ2319" s="68">
        <f t="shared" si="720"/>
        <v>0.49489460231426308</v>
      </c>
      <c r="BA2319" s="68">
        <f t="shared" si="721"/>
        <v>0.70348745711225236</v>
      </c>
      <c r="BB2319" s="68">
        <f t="shared" si="722"/>
        <v>-0.30548728289911709</v>
      </c>
    </row>
    <row r="2320" spans="1:54" x14ac:dyDescent="0.3">
      <c r="A2320" s="64">
        <v>28982</v>
      </c>
      <c r="B2320" s="57">
        <v>2.4340000000000002</v>
      </c>
      <c r="C2320" s="57">
        <v>5.2140000000000004</v>
      </c>
      <c r="D2320" s="57">
        <v>3.5880000000000001</v>
      </c>
      <c r="E2320" s="57">
        <f t="shared" si="707"/>
        <v>2.4340000000000002</v>
      </c>
      <c r="F2320" s="57">
        <f t="shared" si="708"/>
        <v>1.1539999999999999</v>
      </c>
      <c r="G2320" s="57">
        <f t="shared" si="709"/>
        <v>0</v>
      </c>
      <c r="H2320" s="57">
        <f>IF(Q2319&gt;SetUp!$B$56,SetUp!$B$56,Q2319)</f>
        <v>31.406070332686273</v>
      </c>
      <c r="I2320" s="57">
        <f t="shared" si="723"/>
        <v>3.856549367722121</v>
      </c>
      <c r="J2320" s="57">
        <f>MIN(F2320,H2320,(1-EXP(-SetUp!$B$52*H2320/SetUp!$B$56))*F2320)</f>
        <v>1.145468280212073</v>
      </c>
      <c r="K2320" s="57">
        <f t="shared" si="710"/>
        <v>30.260602052474201</v>
      </c>
      <c r="L2320" s="57">
        <f>IF(I2320&lt;=0,0,MIN(SetUp!$B$50*I2320^SetUp!$B$55,I2320))</f>
        <v>0.19410095684395617</v>
      </c>
      <c r="M2320" s="57">
        <f t="shared" si="711"/>
        <v>3.6624484108781648</v>
      </c>
      <c r="N2320" s="57">
        <f>IF(SetUp!$B$62=0,X2320,(B2320-E2320)*(1-(H2320/SetUp!$B$66/SetUp!$B$56)))</f>
        <v>0</v>
      </c>
      <c r="O2320" s="57">
        <f>K2320*SetUp!$B$65</f>
        <v>0</v>
      </c>
      <c r="P2320" s="57">
        <f>MIN(SetUp!$B$54*L2320^SetUp!$B$51,L2320)</f>
        <v>0.10243833689580126</v>
      </c>
      <c r="Q2320" s="57">
        <f t="shared" si="712"/>
        <v>30.260602052474201</v>
      </c>
      <c r="R2320" s="57">
        <f>IF((H2320+N2320-O2320)&gt;SetUp!$B$56,T2319+H2320+N2320-O2320-SetUp!$B$56,T2319)</f>
        <v>0</v>
      </c>
      <c r="S2320" s="57">
        <f>R2320*SetUp!$B$65</f>
        <v>0</v>
      </c>
      <c r="T2320" s="57">
        <f>IF((R2320-S2320)&lt;SetUp!$B$53,R2320-S2320,SetUp!$B$53)</f>
        <v>0</v>
      </c>
      <c r="U2320" s="57">
        <f t="shared" si="713"/>
        <v>3.6624484108781648</v>
      </c>
      <c r="V2320" s="57">
        <f>(L2320-P2320)/1000*SetUp!$B$13*1000000/SetUp!$B$48</f>
        <v>5.2135574414167047</v>
      </c>
      <c r="W2320" s="57">
        <f t="shared" si="724"/>
        <v>3.2751579226442118E-15</v>
      </c>
      <c r="X2320" s="57">
        <f>MAX((SetUp!$B$56*(1-($H2320/SetUp!$B$56)^2)*TANH(($B2320-$D2320)/SetUp!$B$56))/(1+$H2320/SetUp!$B$56*TANH(($B2320-$D2320)/SetUp!$B$56)),0)</f>
        <v>0</v>
      </c>
      <c r="AP2320" s="64">
        <v>30142</v>
      </c>
      <c r="AQ2320" s="55">
        <v>7</v>
      </c>
      <c r="AR2320" s="55">
        <v>192</v>
      </c>
      <c r="AS2320" s="66">
        <f t="shared" si="714"/>
        <v>0</v>
      </c>
      <c r="AT2320" s="66">
        <f t="shared" si="715"/>
        <v>0.47818592350486649</v>
      </c>
      <c r="AU2320" s="55" t="str">
        <f>IF(OR($AP2320&lt;SetUp!$B$97,$AP2320&gt;SetUp!$B$98),"Não","Sim")</f>
        <v>Não</v>
      </c>
      <c r="AV2320" s="68">
        <f t="shared" si="716"/>
        <v>0</v>
      </c>
      <c r="AW2320" s="68">
        <f t="shared" si="717"/>
        <v>0.69150988677304281</v>
      </c>
      <c r="AX2320" s="68">
        <f t="shared" si="718"/>
        <v>0</v>
      </c>
      <c r="AY2320" s="68">
        <f t="shared" si="719"/>
        <v>-0.32040321248235248</v>
      </c>
      <c r="AZ2320" s="68">
        <f t="shared" si="720"/>
        <v>0.47818592350486649</v>
      </c>
      <c r="BA2320" s="68">
        <f t="shared" si="721"/>
        <v>0.69150988677304281</v>
      </c>
      <c r="BB2320" s="68">
        <f t="shared" si="722"/>
        <v>-0.32040321248235248</v>
      </c>
    </row>
    <row r="2321" spans="1:54" x14ac:dyDescent="0.3">
      <c r="A2321" s="64">
        <v>28983</v>
      </c>
      <c r="B2321" s="57">
        <v>5.359</v>
      </c>
      <c r="C2321" s="57">
        <v>4.5720000000000001</v>
      </c>
      <c r="D2321" s="57">
        <v>3.5880000000000001</v>
      </c>
      <c r="E2321" s="57">
        <f t="shared" si="707"/>
        <v>3.5880000000000001</v>
      </c>
      <c r="F2321" s="57">
        <f t="shared" si="708"/>
        <v>0</v>
      </c>
      <c r="G2321" s="57">
        <f t="shared" si="709"/>
        <v>0.41402654876246903</v>
      </c>
      <c r="H2321" s="57">
        <f>IF(Q2320&gt;SetUp!$B$56,SetUp!$B$56,Q2320)</f>
        <v>30.260602052474201</v>
      </c>
      <c r="I2321" s="57">
        <f t="shared" si="723"/>
        <v>4.0764749596406338</v>
      </c>
      <c r="J2321" s="57">
        <f>MIN(F2321,H2321,(1-EXP(-SetUp!$B$52*H2321/SetUp!$B$56))*F2321)</f>
        <v>0</v>
      </c>
      <c r="K2321" s="57">
        <f t="shared" si="710"/>
        <v>30.260602052474201</v>
      </c>
      <c r="L2321" s="57">
        <f>IF(I2321&lt;=0,0,MIN(SetUp!$B$50*I2321^SetUp!$B$55,I2321))</f>
        <v>0.21289762467077825</v>
      </c>
      <c r="M2321" s="57">
        <f t="shared" si="711"/>
        <v>3.8635773349698557</v>
      </c>
      <c r="N2321" s="57">
        <f>IF(SetUp!$B$62=0,X2321,(B2321-E2321)*(1-(H2321/SetUp!$B$66/SetUp!$B$56)))</f>
        <v>1.3569734512375309</v>
      </c>
      <c r="O2321" s="57">
        <f>K2321*SetUp!$B$65</f>
        <v>0</v>
      </c>
      <c r="P2321" s="57">
        <f>MIN(SetUp!$B$54*L2321^SetUp!$B$51,L2321)</f>
        <v>0.11218188851543678</v>
      </c>
      <c r="Q2321" s="57">
        <f t="shared" si="712"/>
        <v>31.617575503711734</v>
      </c>
      <c r="R2321" s="57">
        <f>IF((H2321+N2321-O2321)&gt;SetUp!$B$56,T2320+H2321+N2321-O2321-SetUp!$B$56,T2320)</f>
        <v>0</v>
      </c>
      <c r="S2321" s="57">
        <f>R2321*SetUp!$B$65</f>
        <v>0</v>
      </c>
      <c r="T2321" s="57">
        <f>IF((R2321-S2321)&lt;SetUp!$B$53,R2321-S2321,SetUp!$B$53)</f>
        <v>0</v>
      </c>
      <c r="U2321" s="57">
        <f t="shared" si="713"/>
        <v>3.8635773349698557</v>
      </c>
      <c r="V2321" s="57">
        <f>(L2321-P2321)/1000*SetUp!$B$13*1000000/SetUp!$B$48</f>
        <v>5.7284777153155266</v>
      </c>
      <c r="W2321" s="57">
        <f t="shared" si="724"/>
        <v>0</v>
      </c>
      <c r="X2321" s="57">
        <f>MAX((SetUp!$B$56*(1-($H2321/SetUp!$B$56)^2)*TANH(($B2321-$D2321)/SetUp!$B$56))/(1+$H2321/SetUp!$B$56*TANH(($B2321-$D2321)/SetUp!$B$56)),0)</f>
        <v>1.3569734512375309</v>
      </c>
      <c r="AP2321" s="64">
        <v>30143</v>
      </c>
      <c r="AQ2321" s="55">
        <v>7</v>
      </c>
      <c r="AR2321" s="55">
        <v>193</v>
      </c>
      <c r="AS2321" s="66">
        <f t="shared" si="714"/>
        <v>0</v>
      </c>
      <c r="AT2321" s="66">
        <f t="shared" si="715"/>
        <v>0.46225529340933269</v>
      </c>
      <c r="AU2321" s="55" t="str">
        <f>IF(OR($AP2321&lt;SetUp!$B$97,$AP2321&gt;SetUp!$B$98),"Não","Sim")</f>
        <v>Não</v>
      </c>
      <c r="AV2321" s="68">
        <f t="shared" si="716"/>
        <v>0</v>
      </c>
      <c r="AW2321" s="68">
        <f t="shared" si="717"/>
        <v>0.6798935897692614</v>
      </c>
      <c r="AX2321" s="68">
        <f t="shared" si="718"/>
        <v>0</v>
      </c>
      <c r="AY2321" s="68">
        <f t="shared" si="719"/>
        <v>-0.33511810691773269</v>
      </c>
      <c r="AZ2321" s="68">
        <f t="shared" si="720"/>
        <v>0.46225529340933269</v>
      </c>
      <c r="BA2321" s="68">
        <f t="shared" si="721"/>
        <v>0.6798935897692614</v>
      </c>
      <c r="BB2321" s="68">
        <f t="shared" si="722"/>
        <v>-0.33511810691773269</v>
      </c>
    </row>
    <row r="2322" spans="1:54" x14ac:dyDescent="0.3">
      <c r="A2322" s="64">
        <v>28984</v>
      </c>
      <c r="B2322" s="57">
        <v>0.78900000000000003</v>
      </c>
      <c r="C2322" s="57">
        <v>6.1589999999999998</v>
      </c>
      <c r="D2322" s="57">
        <v>3.5880000000000001</v>
      </c>
      <c r="E2322" s="57">
        <f t="shared" si="707"/>
        <v>0.78900000000000003</v>
      </c>
      <c r="F2322" s="57">
        <f t="shared" si="708"/>
        <v>2.7989999999999999</v>
      </c>
      <c r="G2322" s="57">
        <f t="shared" si="709"/>
        <v>0</v>
      </c>
      <c r="H2322" s="57">
        <f>IF(Q2321&gt;SetUp!$B$56,SetUp!$B$56,Q2321)</f>
        <v>31.617575503711734</v>
      </c>
      <c r="I2322" s="57">
        <f t="shared" si="723"/>
        <v>3.8635773349698557</v>
      </c>
      <c r="J2322" s="57">
        <f>MIN(F2322,H2322,(1-EXP(-SetUp!$B$52*H2322/SetUp!$B$56))*F2322)</f>
        <v>2.7789792083300155</v>
      </c>
      <c r="K2322" s="57">
        <f t="shared" si="710"/>
        <v>28.83859629538172</v>
      </c>
      <c r="L2322" s="57">
        <f>IF(I2322&lt;=0,0,MIN(SetUp!$B$50*I2322^SetUp!$B$55,I2322))</f>
        <v>0.19469084671341408</v>
      </c>
      <c r="M2322" s="57">
        <f t="shared" si="711"/>
        <v>3.6688864882564416</v>
      </c>
      <c r="N2322" s="57">
        <f>IF(SetUp!$B$62=0,X2322,(B2322-E2322)*(1-(H2322/SetUp!$B$66/SetUp!$B$56)))</f>
        <v>0</v>
      </c>
      <c r="O2322" s="57">
        <f>K2322*SetUp!$B$65</f>
        <v>0</v>
      </c>
      <c r="P2322" s="57">
        <f>MIN(SetUp!$B$54*L2322^SetUp!$B$51,L2322)</f>
        <v>0.10274435196771028</v>
      </c>
      <c r="Q2322" s="57">
        <f t="shared" si="712"/>
        <v>28.83859629538172</v>
      </c>
      <c r="R2322" s="57">
        <f>IF((H2322+N2322-O2322)&gt;SetUp!$B$56,T2321+H2322+N2322-O2322-SetUp!$B$56,T2321)</f>
        <v>0</v>
      </c>
      <c r="S2322" s="57">
        <f>R2322*SetUp!$B$65</f>
        <v>0</v>
      </c>
      <c r="T2322" s="57">
        <f>IF((R2322-S2322)&lt;SetUp!$B$53,R2322-S2322,SetUp!$B$53)</f>
        <v>0</v>
      </c>
      <c r="U2322" s="57">
        <f t="shared" si="713"/>
        <v>3.6688864882564416</v>
      </c>
      <c r="V2322" s="57">
        <f>(L2322-P2322)/1000*SetUp!$B$13*1000000/SetUp!$B$48</f>
        <v>5.2297035821666498</v>
      </c>
      <c r="W2322" s="57">
        <f t="shared" si="724"/>
        <v>0</v>
      </c>
      <c r="X2322" s="57">
        <f>MAX((SetUp!$B$56*(1-($H2322/SetUp!$B$56)^2)*TANH(($B2322-$D2322)/SetUp!$B$56))/(1+$H2322/SetUp!$B$56*TANH(($B2322-$D2322)/SetUp!$B$56)),0)</f>
        <v>0</v>
      </c>
      <c r="AP2322" s="64">
        <v>30144</v>
      </c>
      <c r="AQ2322" s="55">
        <v>7</v>
      </c>
      <c r="AR2322" s="55">
        <v>194</v>
      </c>
      <c r="AS2322" s="66">
        <f t="shared" si="714"/>
        <v>0</v>
      </c>
      <c r="AT2322" s="66">
        <f t="shared" si="715"/>
        <v>0.44705672998116974</v>
      </c>
      <c r="AU2322" s="55" t="str">
        <f>IF(OR($AP2322&lt;SetUp!$B$97,$AP2322&gt;SetUp!$B$98),"Não","Sim")</f>
        <v>Não</v>
      </c>
      <c r="AV2322" s="68">
        <f t="shared" si="716"/>
        <v>0</v>
      </c>
      <c r="AW2322" s="68">
        <f t="shared" si="717"/>
        <v>0.66862301035872951</v>
      </c>
      <c r="AX2322" s="68">
        <f t="shared" si="718"/>
        <v>0</v>
      </c>
      <c r="AY2322" s="68">
        <f t="shared" si="719"/>
        <v>-0.34963736287588076</v>
      </c>
      <c r="AZ2322" s="68">
        <f t="shared" si="720"/>
        <v>0.44705672998116974</v>
      </c>
      <c r="BA2322" s="68">
        <f t="shared" si="721"/>
        <v>0.66862301035872951</v>
      </c>
      <c r="BB2322" s="68">
        <f t="shared" si="722"/>
        <v>-0.34963736287588076</v>
      </c>
    </row>
    <row r="2323" spans="1:54" x14ac:dyDescent="0.3">
      <c r="A2323" s="64">
        <v>28985</v>
      </c>
      <c r="B2323" s="57">
        <v>1.2509999999999999</v>
      </c>
      <c r="C2323" s="57">
        <v>3.45</v>
      </c>
      <c r="D2323" s="57">
        <v>3.5880000000000001</v>
      </c>
      <c r="E2323" s="57">
        <f t="shared" si="707"/>
        <v>1.2509999999999999</v>
      </c>
      <c r="F2323" s="57">
        <f t="shared" si="708"/>
        <v>2.3370000000000002</v>
      </c>
      <c r="G2323" s="57">
        <f t="shared" si="709"/>
        <v>0</v>
      </c>
      <c r="H2323" s="57">
        <f>IF(Q2322&gt;SetUp!$B$56,SetUp!$B$56,Q2322)</f>
        <v>28.83859629538172</v>
      </c>
      <c r="I2323" s="57">
        <f t="shared" si="723"/>
        <v>3.6688864882564416</v>
      </c>
      <c r="J2323" s="57">
        <f>MIN(F2323,H2323,(1-EXP(-SetUp!$B$52*H2323/SetUp!$B$56))*F2323)</f>
        <v>2.3111943705623177</v>
      </c>
      <c r="K2323" s="57">
        <f t="shared" si="710"/>
        <v>26.527401924819401</v>
      </c>
      <c r="L2323" s="57">
        <f>IF(I2323&lt;=0,0,MIN(SetUp!$B$50*I2323^SetUp!$B$55,I2323))</f>
        <v>0.17861584257333499</v>
      </c>
      <c r="M2323" s="57">
        <f t="shared" si="711"/>
        <v>3.4902706456831067</v>
      </c>
      <c r="N2323" s="57">
        <f>IF(SetUp!$B$62=0,X2323,(B2323-E2323)*(1-(H2323/SetUp!$B$66/SetUp!$B$56)))</f>
        <v>0</v>
      </c>
      <c r="O2323" s="57">
        <f>K2323*SetUp!$B$65</f>
        <v>0</v>
      </c>
      <c r="P2323" s="57">
        <f>MIN(SetUp!$B$54*L2323^SetUp!$B$51,L2323)</f>
        <v>9.4399366665734993E-2</v>
      </c>
      <c r="Q2323" s="57">
        <f t="shared" si="712"/>
        <v>26.527401924819401</v>
      </c>
      <c r="R2323" s="57">
        <f>IF((H2323+N2323-O2323)&gt;SetUp!$B$56,T2322+H2323+N2323-O2323-SetUp!$B$56,T2322)</f>
        <v>0</v>
      </c>
      <c r="S2323" s="57">
        <f>R2323*SetUp!$B$65</f>
        <v>0</v>
      </c>
      <c r="T2323" s="57">
        <f>IF((R2323-S2323)&lt;SetUp!$B$53,R2323-S2323,SetUp!$B$53)</f>
        <v>0</v>
      </c>
      <c r="U2323" s="57">
        <f t="shared" si="713"/>
        <v>3.4902706456831067</v>
      </c>
      <c r="V2323" s="57">
        <f>(L2323-P2323)/1000*SetUp!$B$13*1000000/SetUp!$B$48</f>
        <v>4.7900380210198934</v>
      </c>
      <c r="W2323" s="57">
        <f t="shared" si="724"/>
        <v>-3.0531133177191805E-16</v>
      </c>
      <c r="X2323" s="57">
        <f>MAX((SetUp!$B$56*(1-($H2323/SetUp!$B$56)^2)*TANH(($B2323-$D2323)/SetUp!$B$56))/(1+$H2323/SetUp!$B$56*TANH(($B2323-$D2323)/SetUp!$B$56)),0)</f>
        <v>0</v>
      </c>
      <c r="AP2323" s="64">
        <v>30145</v>
      </c>
      <c r="AQ2323" s="55">
        <v>7</v>
      </c>
      <c r="AR2323" s="55">
        <v>195</v>
      </c>
      <c r="AS2323" s="66">
        <f t="shared" si="714"/>
        <v>0</v>
      </c>
      <c r="AT2323" s="66">
        <f t="shared" si="715"/>
        <v>0.43254753221589598</v>
      </c>
      <c r="AU2323" s="55" t="str">
        <f>IF(OR($AP2323&lt;SetUp!$B$97,$AP2323&gt;SetUp!$B$98),"Não","Sim")</f>
        <v>Não</v>
      </c>
      <c r="AV2323" s="68">
        <f t="shared" si="716"/>
        <v>0</v>
      </c>
      <c r="AW2323" s="68">
        <f t="shared" si="717"/>
        <v>0.65768345897999891</v>
      </c>
      <c r="AX2323" s="68">
        <f t="shared" si="718"/>
        <v>0</v>
      </c>
      <c r="AY2323" s="68">
        <f t="shared" si="719"/>
        <v>-0.3639661613903426</v>
      </c>
      <c r="AZ2323" s="68">
        <f t="shared" si="720"/>
        <v>0.43254753221589598</v>
      </c>
      <c r="BA2323" s="68">
        <f t="shared" si="721"/>
        <v>0.65768345897999891</v>
      </c>
      <c r="BB2323" s="68">
        <f t="shared" si="722"/>
        <v>-0.3639661613903426</v>
      </c>
    </row>
    <row r="2324" spans="1:54" x14ac:dyDescent="0.3">
      <c r="A2324" s="64">
        <v>28986</v>
      </c>
      <c r="B2324" s="57">
        <v>1.5880000000000001</v>
      </c>
      <c r="C2324" s="57">
        <v>2.5289999999999999</v>
      </c>
      <c r="D2324" s="57">
        <v>3.5880000000000001</v>
      </c>
      <c r="E2324" s="57">
        <f t="shared" si="707"/>
        <v>1.5880000000000001</v>
      </c>
      <c r="F2324" s="57">
        <f t="shared" si="708"/>
        <v>2</v>
      </c>
      <c r="G2324" s="57">
        <f t="shared" si="709"/>
        <v>0</v>
      </c>
      <c r="H2324" s="57">
        <f>IF(Q2323&gt;SetUp!$B$56,SetUp!$B$56,Q2323)</f>
        <v>26.527401924819401</v>
      </c>
      <c r="I2324" s="57">
        <f t="shared" si="723"/>
        <v>3.4902706456831067</v>
      </c>
      <c r="J2324" s="57">
        <f>MIN(F2324,H2324,(1-EXP(-SetUp!$B$52*H2324/SetUp!$B$56))*F2324)</f>
        <v>1.9683101668446785</v>
      </c>
      <c r="K2324" s="57">
        <f t="shared" si="710"/>
        <v>24.559091757974723</v>
      </c>
      <c r="L2324" s="57">
        <f>IF(I2324&lt;=0,0,MIN(SetUp!$B$50*I2324^SetUp!$B$55,I2324))</f>
        <v>0.16435945490273485</v>
      </c>
      <c r="M2324" s="57">
        <f t="shared" si="711"/>
        <v>3.325911190780372</v>
      </c>
      <c r="N2324" s="57">
        <f>IF(SetUp!$B$62=0,X2324,(B2324-E2324)*(1-(H2324/SetUp!$B$66/SetUp!$B$56)))</f>
        <v>0</v>
      </c>
      <c r="O2324" s="57">
        <f>K2324*SetUp!$B$65</f>
        <v>0</v>
      </c>
      <c r="P2324" s="57">
        <f>MIN(SetUp!$B$54*L2324^SetUp!$B$51,L2324)</f>
        <v>8.6987801881391866E-2</v>
      </c>
      <c r="Q2324" s="57">
        <f t="shared" si="712"/>
        <v>24.559091757974723</v>
      </c>
      <c r="R2324" s="57">
        <f>IF((H2324+N2324-O2324)&gt;SetUp!$B$56,T2323+H2324+N2324-O2324-SetUp!$B$56,T2323)</f>
        <v>0</v>
      </c>
      <c r="S2324" s="57">
        <f>R2324*SetUp!$B$65</f>
        <v>0</v>
      </c>
      <c r="T2324" s="57">
        <f>IF((R2324-S2324)&lt;SetUp!$B$53,R2324-S2324,SetUp!$B$53)</f>
        <v>0</v>
      </c>
      <c r="U2324" s="57">
        <f t="shared" si="713"/>
        <v>3.325911190780372</v>
      </c>
      <c r="V2324" s="57">
        <f>(L2324-P2324)/1000*SetUp!$B$13*1000000/SetUp!$B$48</f>
        <v>4.4007203546253599</v>
      </c>
      <c r="W2324" s="57">
        <f t="shared" si="724"/>
        <v>0</v>
      </c>
      <c r="X2324" s="57">
        <f>MAX((SetUp!$B$56*(1-($H2324/SetUp!$B$56)^2)*TANH(($B2324-$D2324)/SetUp!$B$56))/(1+$H2324/SetUp!$B$56*TANH(($B2324-$D2324)/SetUp!$B$56)),0)</f>
        <v>0</v>
      </c>
      <c r="AP2324" s="64">
        <v>30146</v>
      </c>
      <c r="AQ2324" s="55">
        <v>7</v>
      </c>
      <c r="AR2324" s="55">
        <v>196</v>
      </c>
      <c r="AS2324" s="66">
        <f t="shared" si="714"/>
        <v>0</v>
      </c>
      <c r="AT2324" s="66">
        <f t="shared" si="715"/>
        <v>0.4186880067353082</v>
      </c>
      <c r="AU2324" s="55" t="str">
        <f>IF(OR($AP2324&lt;SetUp!$B$97,$AP2324&gt;SetUp!$B$98),"Não","Sim")</f>
        <v>Não</v>
      </c>
      <c r="AV2324" s="68">
        <f t="shared" si="716"/>
        <v>0</v>
      </c>
      <c r="AW2324" s="68">
        <f t="shared" si="717"/>
        <v>0.64706105332905661</v>
      </c>
      <c r="AX2324" s="68">
        <f t="shared" si="718"/>
        <v>0</v>
      </c>
      <c r="AY2324" s="68">
        <f t="shared" si="719"/>
        <v>-0.37810947924078508</v>
      </c>
      <c r="AZ2324" s="68">
        <f t="shared" si="720"/>
        <v>0.4186880067353082</v>
      </c>
      <c r="BA2324" s="68">
        <f t="shared" si="721"/>
        <v>0.64706105332905661</v>
      </c>
      <c r="BB2324" s="68">
        <f t="shared" si="722"/>
        <v>-0.37810947924078508</v>
      </c>
    </row>
    <row r="2325" spans="1:54" x14ac:dyDescent="0.3">
      <c r="A2325" s="64">
        <v>28987</v>
      </c>
      <c r="B2325" s="57">
        <v>6.0449999999999999</v>
      </c>
      <c r="C2325" s="57">
        <v>1.788</v>
      </c>
      <c r="D2325" s="57">
        <v>3.5880000000000001</v>
      </c>
      <c r="E2325" s="57">
        <f t="shared" si="707"/>
        <v>3.5880000000000001</v>
      </c>
      <c r="F2325" s="57">
        <f t="shared" si="708"/>
        <v>0</v>
      </c>
      <c r="G2325" s="57">
        <f t="shared" si="709"/>
        <v>0.39321817588037256</v>
      </c>
      <c r="H2325" s="57">
        <f>IF(Q2324&gt;SetUp!$B$56,SetUp!$B$56,Q2324)</f>
        <v>24.559091757974723</v>
      </c>
      <c r="I2325" s="57">
        <f t="shared" si="723"/>
        <v>3.7191293666607446</v>
      </c>
      <c r="J2325" s="57">
        <f>MIN(F2325,H2325,(1-EXP(-SetUp!$B$52*H2325/SetUp!$B$56))*F2325)</f>
        <v>0</v>
      </c>
      <c r="K2325" s="57">
        <f t="shared" si="710"/>
        <v>24.559091757974723</v>
      </c>
      <c r="L2325" s="57">
        <f>IF(I2325&lt;=0,0,MIN(SetUp!$B$50*I2325^SetUp!$B$55,I2325))</f>
        <v>0.18271112556419508</v>
      </c>
      <c r="M2325" s="57">
        <f t="shared" si="711"/>
        <v>3.5364182410965497</v>
      </c>
      <c r="N2325" s="57">
        <f>IF(SetUp!$B$62=0,X2325,(B2325-E2325)*(1-(H2325/SetUp!$B$66/SetUp!$B$56)))</f>
        <v>2.0637818241196273</v>
      </c>
      <c r="O2325" s="57">
        <f>K2325*SetUp!$B$65</f>
        <v>0</v>
      </c>
      <c r="P2325" s="57">
        <f>MIN(SetUp!$B$54*L2325^SetUp!$B$51,L2325)</f>
        <v>9.6526512268340747E-2</v>
      </c>
      <c r="Q2325" s="57">
        <f t="shared" si="712"/>
        <v>26.62287358209435</v>
      </c>
      <c r="R2325" s="57">
        <f>IF((H2325+N2325-O2325)&gt;SetUp!$B$56,T2324+H2325+N2325-O2325-SetUp!$B$56,T2324)</f>
        <v>0</v>
      </c>
      <c r="S2325" s="57">
        <f>R2325*SetUp!$B$65</f>
        <v>0</v>
      </c>
      <c r="T2325" s="57">
        <f>IF((R2325-S2325)&lt;SetUp!$B$53,R2325-S2325,SetUp!$B$53)</f>
        <v>0</v>
      </c>
      <c r="U2325" s="57">
        <f t="shared" si="713"/>
        <v>3.5364182410965497</v>
      </c>
      <c r="V2325" s="57">
        <f>(L2325-P2325)/1000*SetUp!$B$13*1000000/SetUp!$B$48</f>
        <v>4.9019811155121467</v>
      </c>
      <c r="W2325" s="57">
        <f t="shared" si="724"/>
        <v>-2.0261570199409107E-15</v>
      </c>
      <c r="X2325" s="57">
        <f>MAX((SetUp!$B$56*(1-($H2325/SetUp!$B$56)^2)*TANH(($B2325-$D2325)/SetUp!$B$56))/(1+$H2325/SetUp!$B$56*TANH(($B2325-$D2325)/SetUp!$B$56)),0)</f>
        <v>2.0637818241196273</v>
      </c>
      <c r="AP2325" s="64">
        <v>30147</v>
      </c>
      <c r="AQ2325" s="55">
        <v>7</v>
      </c>
      <c r="AR2325" s="55">
        <v>197</v>
      </c>
      <c r="AS2325" s="66">
        <f t="shared" si="714"/>
        <v>0</v>
      </c>
      <c r="AT2325" s="66">
        <f t="shared" si="715"/>
        <v>0.4054412203554445</v>
      </c>
      <c r="AU2325" s="55" t="str">
        <f>IF(OR($AP2325&lt;SetUp!$B$97,$AP2325&gt;SetUp!$B$98),"Não","Sim")</f>
        <v>Não</v>
      </c>
      <c r="AV2325" s="68">
        <f t="shared" si="716"/>
        <v>0</v>
      </c>
      <c r="AW2325" s="68">
        <f t="shared" si="717"/>
        <v>0.63674266415518643</v>
      </c>
      <c r="AX2325" s="68">
        <f t="shared" si="718"/>
        <v>0</v>
      </c>
      <c r="AY2325" s="68">
        <f t="shared" si="719"/>
        <v>-0.39207209959253397</v>
      </c>
      <c r="AZ2325" s="68">
        <f t="shared" si="720"/>
        <v>0.4054412203554445</v>
      </c>
      <c r="BA2325" s="68">
        <f t="shared" si="721"/>
        <v>0.63674266415518643</v>
      </c>
      <c r="BB2325" s="68">
        <f t="shared" si="722"/>
        <v>-0.39207209959253397</v>
      </c>
    </row>
    <row r="2326" spans="1:54" x14ac:dyDescent="0.3">
      <c r="A2326" s="64">
        <v>28988</v>
      </c>
      <c r="B2326" s="57">
        <v>3.9740000000000002</v>
      </c>
      <c r="C2326" s="57">
        <v>1.5780000000000001</v>
      </c>
      <c r="D2326" s="57">
        <v>3.5880000000000001</v>
      </c>
      <c r="E2326" s="57">
        <f t="shared" si="707"/>
        <v>3.5880000000000001</v>
      </c>
      <c r="F2326" s="57">
        <f t="shared" si="708"/>
        <v>0</v>
      </c>
      <c r="G2326" s="57">
        <f t="shared" si="709"/>
        <v>6.7596664658566341E-2</v>
      </c>
      <c r="H2326" s="57">
        <f>IF(Q2325&gt;SetUp!$B$56,SetUp!$B$56,Q2325)</f>
        <v>26.62287358209435</v>
      </c>
      <c r="I2326" s="57">
        <f t="shared" si="723"/>
        <v>3.6040149057551161</v>
      </c>
      <c r="J2326" s="57">
        <f>MIN(F2326,H2326,(1-EXP(-SetUp!$B$52*H2326/SetUp!$B$56))*F2326)</f>
        <v>0</v>
      </c>
      <c r="K2326" s="57">
        <f t="shared" si="710"/>
        <v>26.62287358209435</v>
      </c>
      <c r="L2326" s="57">
        <f>IF(I2326&lt;=0,0,MIN(SetUp!$B$50*I2326^SetUp!$B$55,I2326))</f>
        <v>0.1733832536700789</v>
      </c>
      <c r="M2326" s="57">
        <f t="shared" si="711"/>
        <v>3.4306316520850371</v>
      </c>
      <c r="N2326" s="57">
        <f>IF(SetUp!$B$62=0,X2326,(B2326-E2326)*(1-(H2326/SetUp!$B$66/SetUp!$B$56)))</f>
        <v>0.31840333534143378</v>
      </c>
      <c r="O2326" s="57">
        <f>K2326*SetUp!$B$65</f>
        <v>0</v>
      </c>
      <c r="P2326" s="57">
        <f>MIN(SetUp!$B$54*L2326^SetUp!$B$51,L2326)</f>
        <v>9.1680278636582013E-2</v>
      </c>
      <c r="Q2326" s="57">
        <f t="shared" si="712"/>
        <v>26.941276917435783</v>
      </c>
      <c r="R2326" s="57">
        <f>IF((H2326+N2326-O2326)&gt;SetUp!$B$56,T2325+H2326+N2326-O2326-SetUp!$B$56,T2325)</f>
        <v>0</v>
      </c>
      <c r="S2326" s="57">
        <f>R2326*SetUp!$B$65</f>
        <v>0</v>
      </c>
      <c r="T2326" s="57">
        <f>IF((R2326-S2326)&lt;SetUp!$B$53,R2326-S2326,SetUp!$B$53)</f>
        <v>0</v>
      </c>
      <c r="U2326" s="57">
        <f t="shared" si="713"/>
        <v>3.4306316520850371</v>
      </c>
      <c r="V2326" s="57">
        <f>(L2326-P2326)/1000*SetUp!$B$13*1000000/SetUp!$B$48</f>
        <v>4.6470759150534748</v>
      </c>
      <c r="W2326" s="57">
        <f t="shared" si="724"/>
        <v>-1.4432899320127035E-15</v>
      </c>
      <c r="X2326" s="57">
        <f>MAX((SetUp!$B$56*(1-($H2326/SetUp!$B$56)^2)*TANH(($B2326-$D2326)/SetUp!$B$56))/(1+$H2326/SetUp!$B$56*TANH(($B2326-$D2326)/SetUp!$B$56)),0)</f>
        <v>0.31840333534143378</v>
      </c>
      <c r="AP2326" s="64">
        <v>30148</v>
      </c>
      <c r="AQ2326" s="55">
        <v>7</v>
      </c>
      <c r="AR2326" s="55">
        <v>198</v>
      </c>
      <c r="AS2326" s="66">
        <f t="shared" si="714"/>
        <v>0</v>
      </c>
      <c r="AT2326" s="66">
        <f t="shared" si="715"/>
        <v>0.3927727758718853</v>
      </c>
      <c r="AU2326" s="55" t="str">
        <f>IF(OR($AP2326&lt;SetUp!$B$97,$AP2326&gt;SetUp!$B$98),"Não","Sim")</f>
        <v>Não</v>
      </c>
      <c r="AV2326" s="68">
        <f t="shared" si="716"/>
        <v>0</v>
      </c>
      <c r="AW2326" s="68">
        <f t="shared" si="717"/>
        <v>0.62671586534240964</v>
      </c>
      <c r="AX2326" s="68">
        <f t="shared" si="718"/>
        <v>0</v>
      </c>
      <c r="AY2326" s="68">
        <f t="shared" si="719"/>
        <v>-0.4058586219501521</v>
      </c>
      <c r="AZ2326" s="68">
        <f t="shared" si="720"/>
        <v>0.3927727758718853</v>
      </c>
      <c r="BA2326" s="68">
        <f t="shared" si="721"/>
        <v>0.62671586534240964</v>
      </c>
      <c r="BB2326" s="68">
        <f t="shared" si="722"/>
        <v>-0.4058586219501521</v>
      </c>
    </row>
    <row r="2327" spans="1:54" x14ac:dyDescent="0.3">
      <c r="A2327" s="64">
        <v>28989</v>
      </c>
      <c r="B2327" s="57">
        <v>0.36199999999999999</v>
      </c>
      <c r="C2327" s="57">
        <v>1.2949999999999999</v>
      </c>
      <c r="D2327" s="57">
        <v>3.5880000000000001</v>
      </c>
      <c r="E2327" s="57">
        <f t="shared" si="707"/>
        <v>0.36199999999999999</v>
      </c>
      <c r="F2327" s="57">
        <f t="shared" si="708"/>
        <v>3.226</v>
      </c>
      <c r="G2327" s="57">
        <f t="shared" si="709"/>
        <v>0</v>
      </c>
      <c r="H2327" s="57">
        <f>IF(Q2326&gt;SetUp!$B$56,SetUp!$B$56,Q2326)</f>
        <v>26.941276917435783</v>
      </c>
      <c r="I2327" s="57">
        <f t="shared" si="723"/>
        <v>3.4306316520850371</v>
      </c>
      <c r="J2327" s="57">
        <f>MIN(F2327,H2327,(1-EXP(-SetUp!$B$52*H2327/SetUp!$B$56))*F2327)</f>
        <v>3.1780852332237743</v>
      </c>
      <c r="K2327" s="57">
        <f t="shared" si="710"/>
        <v>23.763191684212007</v>
      </c>
      <c r="L2327" s="57">
        <f>IF(I2327&lt;=0,0,MIN(SetUp!$B$50*I2327^SetUp!$B$55,I2327))</f>
        <v>0.15970542473363833</v>
      </c>
      <c r="M2327" s="57">
        <f t="shared" si="711"/>
        <v>3.2709262273513988</v>
      </c>
      <c r="N2327" s="57">
        <f>IF(SetUp!$B$62=0,X2327,(B2327-E2327)*(1-(H2327/SetUp!$B$66/SetUp!$B$56)))</f>
        <v>0</v>
      </c>
      <c r="O2327" s="57">
        <f>K2327*SetUp!$B$65</f>
        <v>0</v>
      </c>
      <c r="P2327" s="57">
        <f>MIN(SetUp!$B$54*L2327^SetUp!$B$51,L2327)</f>
        <v>8.4565954794725909E-2</v>
      </c>
      <c r="Q2327" s="57">
        <f t="shared" si="712"/>
        <v>23.763191684212007</v>
      </c>
      <c r="R2327" s="57">
        <f>IF((H2327+N2327-O2327)&gt;SetUp!$B$56,T2326+H2327+N2327-O2327-SetUp!$B$56,T2326)</f>
        <v>0</v>
      </c>
      <c r="S2327" s="57">
        <f>R2327*SetUp!$B$65</f>
        <v>0</v>
      </c>
      <c r="T2327" s="57">
        <f>IF((R2327-S2327)&lt;SetUp!$B$53,R2327-S2327,SetUp!$B$53)</f>
        <v>0</v>
      </c>
      <c r="U2327" s="57">
        <f t="shared" si="713"/>
        <v>3.2709262273513988</v>
      </c>
      <c r="V2327" s="57">
        <f>(L2327-P2327)/1000*SetUp!$B$13*1000000/SetUp!$B$48</f>
        <v>4.2737589528391942</v>
      </c>
      <c r="W2327" s="57">
        <f t="shared" si="724"/>
        <v>-8.0491169285323849E-16</v>
      </c>
      <c r="X2327" s="57">
        <f>MAX((SetUp!$B$56*(1-($H2327/SetUp!$B$56)^2)*TANH(($B2327-$D2327)/SetUp!$B$56))/(1+$H2327/SetUp!$B$56*TANH(($B2327-$D2327)/SetUp!$B$56)),0)</f>
        <v>0</v>
      </c>
      <c r="AP2327" s="64">
        <v>30149</v>
      </c>
      <c r="AQ2327" s="55">
        <v>7</v>
      </c>
      <c r="AR2327" s="55">
        <v>199</v>
      </c>
      <c r="AS2327" s="66">
        <f t="shared" si="714"/>
        <v>0</v>
      </c>
      <c r="AT2327" s="66">
        <f t="shared" si="715"/>
        <v>0.38065060862146682</v>
      </c>
      <c r="AU2327" s="55" t="str">
        <f>IF(OR($AP2327&lt;SetUp!$B$97,$AP2327&gt;SetUp!$B$98),"Não","Sim")</f>
        <v>Não</v>
      </c>
      <c r="AV2327" s="68">
        <f t="shared" si="716"/>
        <v>0</v>
      </c>
      <c r="AW2327" s="68">
        <f t="shared" si="717"/>
        <v>0.61696888788776605</v>
      </c>
      <c r="AX2327" s="68">
        <f t="shared" si="718"/>
        <v>0</v>
      </c>
      <c r="AY2327" s="68">
        <f t="shared" si="719"/>
        <v>-0.41947347147757014</v>
      </c>
      <c r="AZ2327" s="68">
        <f t="shared" si="720"/>
        <v>0.38065060862146682</v>
      </c>
      <c r="BA2327" s="68">
        <f t="shared" si="721"/>
        <v>0.61696888788776605</v>
      </c>
      <c r="BB2327" s="68">
        <f t="shared" si="722"/>
        <v>-0.41947347147757014</v>
      </c>
    </row>
    <row r="2328" spans="1:54" x14ac:dyDescent="0.3">
      <c r="A2328" s="64">
        <v>28990</v>
      </c>
      <c r="B2328" s="57">
        <v>0.91100000000000003</v>
      </c>
      <c r="C2328" s="57">
        <v>1.048</v>
      </c>
      <c r="D2328" s="57">
        <v>3.5880000000000001</v>
      </c>
      <c r="E2328" s="57">
        <f t="shared" si="707"/>
        <v>0.91100000000000003</v>
      </c>
      <c r="F2328" s="57">
        <f t="shared" si="708"/>
        <v>2.677</v>
      </c>
      <c r="G2328" s="57">
        <f t="shared" si="709"/>
        <v>0</v>
      </c>
      <c r="H2328" s="57">
        <f>IF(Q2327&gt;SetUp!$B$56,SetUp!$B$56,Q2327)</f>
        <v>23.763191684212007</v>
      </c>
      <c r="I2328" s="57">
        <f t="shared" si="723"/>
        <v>3.2709262273513988</v>
      </c>
      <c r="J2328" s="57">
        <f>MIN(F2328,H2328,(1-EXP(-SetUp!$B$52*H2328/SetUp!$B$56))*F2328)</f>
        <v>2.6116698697312253</v>
      </c>
      <c r="K2328" s="57">
        <f t="shared" si="710"/>
        <v>21.15152181448078</v>
      </c>
      <c r="L2328" s="57">
        <f>IF(I2328&lt;=0,0,MIN(SetUp!$B$50*I2328^SetUp!$B$55,I2328))</f>
        <v>0.14750749901435894</v>
      </c>
      <c r="M2328" s="57">
        <f t="shared" si="711"/>
        <v>3.12341872833704</v>
      </c>
      <c r="N2328" s="57">
        <f>IF(SetUp!$B$62=0,X2328,(B2328-E2328)*(1-(H2328/SetUp!$B$66/SetUp!$B$56)))</f>
        <v>0</v>
      </c>
      <c r="O2328" s="57">
        <f>K2328*SetUp!$B$65</f>
        <v>0</v>
      </c>
      <c r="P2328" s="57">
        <f>MIN(SetUp!$B$54*L2328^SetUp!$B$51,L2328)</f>
        <v>7.8212648776157689E-2</v>
      </c>
      <c r="Q2328" s="57">
        <f t="shared" si="712"/>
        <v>21.15152181448078</v>
      </c>
      <c r="R2328" s="57">
        <f>IF((H2328+N2328-O2328)&gt;SetUp!$B$56,T2327+H2328+N2328-O2328-SetUp!$B$56,T2327)</f>
        <v>0</v>
      </c>
      <c r="S2328" s="57">
        <f>R2328*SetUp!$B$65</f>
        <v>0</v>
      </c>
      <c r="T2328" s="57">
        <f>IF((R2328-S2328)&lt;SetUp!$B$53,R2328-S2328,SetUp!$B$53)</f>
        <v>0</v>
      </c>
      <c r="U2328" s="57">
        <f t="shared" si="713"/>
        <v>3.12341872833704</v>
      </c>
      <c r="V2328" s="57">
        <f>(L2328-P2328)/1000*SetUp!$B$13*1000000/SetUp!$B$48</f>
        <v>3.9413305261792528</v>
      </c>
      <c r="W2328" s="57">
        <f t="shared" si="724"/>
        <v>-1.609823385706477E-15</v>
      </c>
      <c r="X2328" s="57">
        <f>MAX((SetUp!$B$56*(1-($H2328/SetUp!$B$56)^2)*TANH(($B2328-$D2328)/SetUp!$B$56))/(1+$H2328/SetUp!$B$56*TANH(($B2328-$D2328)/SetUp!$B$56)),0)</f>
        <v>0</v>
      </c>
      <c r="AP2328" s="64">
        <v>30150</v>
      </c>
      <c r="AQ2328" s="55">
        <v>7</v>
      </c>
      <c r="AR2328" s="55">
        <v>200</v>
      </c>
      <c r="AS2328" s="66">
        <f t="shared" si="714"/>
        <v>0</v>
      </c>
      <c r="AT2328" s="66">
        <f t="shared" si="715"/>
        <v>0.36904480166303172</v>
      </c>
      <c r="AU2328" s="55" t="str">
        <f>IF(OR($AP2328&lt;SetUp!$B$97,$AP2328&gt;SetUp!$B$98),"Não","Sim")</f>
        <v>Não</v>
      </c>
      <c r="AV2328" s="68">
        <f t="shared" si="716"/>
        <v>0</v>
      </c>
      <c r="AW2328" s="68">
        <f t="shared" si="717"/>
        <v>0.60749057742736368</v>
      </c>
      <c r="AX2328" s="68">
        <f t="shared" si="718"/>
        <v>0</v>
      </c>
      <c r="AY2328" s="68">
        <f t="shared" si="719"/>
        <v>-0.43292090773267405</v>
      </c>
      <c r="AZ2328" s="68">
        <f t="shared" si="720"/>
        <v>0.36904480166303172</v>
      </c>
      <c r="BA2328" s="68">
        <f t="shared" si="721"/>
        <v>0.60749057742736368</v>
      </c>
      <c r="BB2328" s="68">
        <f t="shared" si="722"/>
        <v>-0.43292090773267405</v>
      </c>
    </row>
    <row r="2329" spans="1:54" x14ac:dyDescent="0.3">
      <c r="A2329" s="64">
        <v>28991</v>
      </c>
      <c r="B2329" s="57">
        <v>2.23</v>
      </c>
      <c r="C2329" s="57">
        <v>0.90200000000000002</v>
      </c>
      <c r="D2329" s="57">
        <v>3.5880000000000001</v>
      </c>
      <c r="E2329" s="57">
        <f t="shared" si="707"/>
        <v>2.23</v>
      </c>
      <c r="F2329" s="57">
        <f t="shared" si="708"/>
        <v>1.3580000000000001</v>
      </c>
      <c r="G2329" s="57">
        <f t="shared" si="709"/>
        <v>0</v>
      </c>
      <c r="H2329" s="57">
        <f>IF(Q2328&gt;SetUp!$B$56,SetUp!$B$56,Q2328)</f>
        <v>21.15152181448078</v>
      </c>
      <c r="I2329" s="57">
        <f t="shared" si="723"/>
        <v>3.12341872833704</v>
      </c>
      <c r="J2329" s="57">
        <f>MIN(F2329,H2329,(1-EXP(-SetUp!$B$52*H2329/SetUp!$B$56))*F2329)</f>
        <v>1.3081587465019164</v>
      </c>
      <c r="K2329" s="57">
        <f t="shared" si="710"/>
        <v>19.843363067978864</v>
      </c>
      <c r="L2329" s="57">
        <f>IF(I2329&lt;=0,0,MIN(SetUp!$B$50*I2329^SetUp!$B$55,I2329))</f>
        <v>0.13658820608067812</v>
      </c>
      <c r="M2329" s="57">
        <f t="shared" si="711"/>
        <v>2.986830522256362</v>
      </c>
      <c r="N2329" s="57">
        <f>IF(SetUp!$B$62=0,X2329,(B2329-E2329)*(1-(H2329/SetUp!$B$66/SetUp!$B$56)))</f>
        <v>0</v>
      </c>
      <c r="O2329" s="57">
        <f>K2329*SetUp!$B$65</f>
        <v>0</v>
      </c>
      <c r="P2329" s="57">
        <f>MIN(SetUp!$B$54*L2329^SetUp!$B$51,L2329)</f>
        <v>7.2517748027737264E-2</v>
      </c>
      <c r="Q2329" s="57">
        <f t="shared" si="712"/>
        <v>19.843363067978864</v>
      </c>
      <c r="R2329" s="57">
        <f>IF((H2329+N2329-O2329)&gt;SetUp!$B$56,T2328+H2329+N2329-O2329-SetUp!$B$56,T2328)</f>
        <v>0</v>
      </c>
      <c r="S2329" s="57">
        <f>R2329*SetUp!$B$65</f>
        <v>0</v>
      </c>
      <c r="T2329" s="57">
        <f>IF((R2329-S2329)&lt;SetUp!$B$53,R2329-S2329,SetUp!$B$53)</f>
        <v>0</v>
      </c>
      <c r="U2329" s="57">
        <f t="shared" si="713"/>
        <v>2.986830522256362</v>
      </c>
      <c r="V2329" s="57">
        <f>(L2329-P2329)/1000*SetUp!$B$13*1000000/SetUp!$B$48</f>
        <v>3.6441792035381426</v>
      </c>
      <c r="W2329" s="57">
        <f t="shared" si="724"/>
        <v>-3.3306690738754696E-16</v>
      </c>
      <c r="X2329" s="57">
        <f>MAX((SetUp!$B$56*(1-($H2329/SetUp!$B$56)^2)*TANH(($B2329-$D2329)/SetUp!$B$56))/(1+$H2329/SetUp!$B$56*TANH(($B2329-$D2329)/SetUp!$B$56)),0)</f>
        <v>0</v>
      </c>
      <c r="AP2329" s="64">
        <v>30151</v>
      </c>
      <c r="AQ2329" s="55">
        <v>7</v>
      </c>
      <c r="AR2329" s="55">
        <v>201</v>
      </c>
      <c r="AS2329" s="66">
        <f t="shared" si="714"/>
        <v>0</v>
      </c>
      <c r="AT2329" s="66">
        <f t="shared" si="715"/>
        <v>0.3587713249984833</v>
      </c>
      <c r="AU2329" s="55" t="str">
        <f>IF(OR($AP2329&lt;SetUp!$B$97,$AP2329&gt;SetUp!$B$98),"Não","Sim")</f>
        <v>Não</v>
      </c>
      <c r="AV2329" s="68">
        <f t="shared" si="716"/>
        <v>0</v>
      </c>
      <c r="AW2329" s="68">
        <f t="shared" si="717"/>
        <v>0.59897522903579514</v>
      </c>
      <c r="AX2329" s="68">
        <f t="shared" si="718"/>
        <v>0</v>
      </c>
      <c r="AY2329" s="68">
        <f t="shared" si="719"/>
        <v>-0.44518227547350386</v>
      </c>
      <c r="AZ2329" s="68">
        <f t="shared" si="720"/>
        <v>0.3587713249984833</v>
      </c>
      <c r="BA2329" s="68">
        <f t="shared" si="721"/>
        <v>0.59897522903579514</v>
      </c>
      <c r="BB2329" s="68">
        <f t="shared" si="722"/>
        <v>-0.44518227547350386</v>
      </c>
    </row>
    <row r="2330" spans="1:54" x14ac:dyDescent="0.3">
      <c r="A2330" s="64">
        <v>28992</v>
      </c>
      <c r="B2330" s="57">
        <v>3.6280000000000001</v>
      </c>
      <c r="C2330" s="57">
        <v>0.90200000000000002</v>
      </c>
      <c r="D2330" s="57">
        <v>3.5880000000000001</v>
      </c>
      <c r="E2330" s="57">
        <f t="shared" si="707"/>
        <v>3.5880000000000001</v>
      </c>
      <c r="F2330" s="57">
        <f t="shared" si="708"/>
        <v>0</v>
      </c>
      <c r="G2330" s="57">
        <f t="shared" si="709"/>
        <v>3.8523128075957508E-3</v>
      </c>
      <c r="H2330" s="57">
        <f>IF(Q2329&gt;SetUp!$B$56,SetUp!$B$56,Q2329)</f>
        <v>19.843363067978864</v>
      </c>
      <c r="I2330" s="57">
        <f t="shared" si="723"/>
        <v>2.9906828350639576</v>
      </c>
      <c r="J2330" s="57">
        <f>MIN(F2330,H2330,(1-EXP(-SetUp!$B$52*H2330/SetUp!$B$56))*F2330)</f>
        <v>0</v>
      </c>
      <c r="K2330" s="57">
        <f t="shared" si="710"/>
        <v>19.843363067978864</v>
      </c>
      <c r="L2330" s="57">
        <f>IF(I2330&lt;=0,0,MIN(SetUp!$B$50*I2330^SetUp!$B$55,I2330))</f>
        <v>0.12705159296342275</v>
      </c>
      <c r="M2330" s="57">
        <f t="shared" si="711"/>
        <v>2.863631242100535</v>
      </c>
      <c r="N2330" s="57">
        <f>IF(SetUp!$B$62=0,X2330,(B2330-E2330)*(1-(H2330/SetUp!$B$66/SetUp!$B$56)))</f>
        <v>3.6147687192404285E-2</v>
      </c>
      <c r="O2330" s="57">
        <f>K2330*SetUp!$B$65</f>
        <v>0</v>
      </c>
      <c r="P2330" s="57">
        <f>MIN(SetUp!$B$54*L2330^SetUp!$B$51,L2330)</f>
        <v>6.7537652251874275E-2</v>
      </c>
      <c r="Q2330" s="57">
        <f t="shared" si="712"/>
        <v>19.879510755171268</v>
      </c>
      <c r="R2330" s="57">
        <f>IF((H2330+N2330-O2330)&gt;SetUp!$B$56,T2329+H2330+N2330-O2330-SetUp!$B$56,T2329)</f>
        <v>0</v>
      </c>
      <c r="S2330" s="57">
        <f>R2330*SetUp!$B$65</f>
        <v>0</v>
      </c>
      <c r="T2330" s="57">
        <f>IF((R2330-S2330)&lt;SetUp!$B$53,R2330-S2330,SetUp!$B$53)</f>
        <v>0</v>
      </c>
      <c r="U2330" s="57">
        <f t="shared" si="713"/>
        <v>2.863631242100535</v>
      </c>
      <c r="V2330" s="57">
        <f>(L2330-P2330)/1000*SetUp!$B$13*1000000/SetUp!$B$48</f>
        <v>3.3850150545579263</v>
      </c>
      <c r="W2330" s="57">
        <f t="shared" si="724"/>
        <v>-3.0531133177191805E-16</v>
      </c>
      <c r="X2330" s="57">
        <f>MAX((SetUp!$B$56*(1-($H2330/SetUp!$B$56)^2)*TANH(($B2330-$D2330)/SetUp!$B$56))/(1+$H2330/SetUp!$B$56*TANH(($B2330-$D2330)/SetUp!$B$56)),0)</f>
        <v>3.6147687192404285E-2</v>
      </c>
      <c r="AP2330" s="64">
        <v>30152</v>
      </c>
      <c r="AQ2330" s="55">
        <v>7</v>
      </c>
      <c r="AR2330" s="55">
        <v>202</v>
      </c>
      <c r="AS2330" s="66">
        <f t="shared" si="714"/>
        <v>0</v>
      </c>
      <c r="AT2330" s="66">
        <f t="shared" si="715"/>
        <v>0.3480813526058536</v>
      </c>
      <c r="AU2330" s="55" t="str">
        <f>IF(OR($AP2330&lt;SetUp!$B$97,$AP2330&gt;SetUp!$B$98),"Não","Sim")</f>
        <v>Não</v>
      </c>
      <c r="AV2330" s="68">
        <f t="shared" si="716"/>
        <v>0</v>
      </c>
      <c r="AW2330" s="68">
        <f t="shared" si="717"/>
        <v>0.58998419691196269</v>
      </c>
      <c r="AX2330" s="68">
        <f t="shared" si="718"/>
        <v>0</v>
      </c>
      <c r="AY2330" s="68">
        <f t="shared" si="719"/>
        <v>-0.45831924209146835</v>
      </c>
      <c r="AZ2330" s="68">
        <f t="shared" si="720"/>
        <v>0.3480813526058536</v>
      </c>
      <c r="BA2330" s="68">
        <f t="shared" si="721"/>
        <v>0.58998419691196269</v>
      </c>
      <c r="BB2330" s="68">
        <f t="shared" si="722"/>
        <v>-0.45831924209146835</v>
      </c>
    </row>
    <row r="2331" spans="1:54" x14ac:dyDescent="0.3">
      <c r="A2331" s="64">
        <v>28993</v>
      </c>
      <c r="B2331" s="57">
        <v>1.68</v>
      </c>
      <c r="C2331" s="57">
        <v>1.048</v>
      </c>
      <c r="D2331" s="57">
        <v>3.5880000000000001</v>
      </c>
      <c r="E2331" s="57">
        <f t="shared" si="707"/>
        <v>1.68</v>
      </c>
      <c r="F2331" s="57">
        <f t="shared" si="708"/>
        <v>1.9080000000000001</v>
      </c>
      <c r="G2331" s="57">
        <f t="shared" si="709"/>
        <v>0</v>
      </c>
      <c r="H2331" s="57">
        <f>IF(Q2330&gt;SetUp!$B$56,SetUp!$B$56,Q2330)</f>
        <v>19.879510755171268</v>
      </c>
      <c r="I2331" s="57">
        <f t="shared" si="723"/>
        <v>2.863631242100535</v>
      </c>
      <c r="J2331" s="57">
        <f>MIN(F2331,H2331,(1-EXP(-SetUp!$B$52*H2331/SetUp!$B$56))*F2331)</f>
        <v>1.8225751282645706</v>
      </c>
      <c r="K2331" s="57">
        <f t="shared" si="710"/>
        <v>18.056935626906697</v>
      </c>
      <c r="L2331" s="57">
        <f>IF(I2331&lt;=0,0,MIN(SetUp!$B$50*I2331^SetUp!$B$55,I2331))</f>
        <v>0.11818381479574888</v>
      </c>
      <c r="M2331" s="57">
        <f t="shared" si="711"/>
        <v>2.7454474273047862</v>
      </c>
      <c r="N2331" s="57">
        <f>IF(SetUp!$B$62=0,X2331,(B2331-E2331)*(1-(H2331/SetUp!$B$66/SetUp!$B$56)))</f>
        <v>0</v>
      </c>
      <c r="O2331" s="57">
        <f>K2331*SetUp!$B$65</f>
        <v>0</v>
      </c>
      <c r="P2331" s="57">
        <f>MIN(SetUp!$B$54*L2331^SetUp!$B$51,L2331)</f>
        <v>6.2901123074878579E-2</v>
      </c>
      <c r="Q2331" s="57">
        <f t="shared" si="712"/>
        <v>18.056935626906697</v>
      </c>
      <c r="R2331" s="57">
        <f>IF((H2331+N2331-O2331)&gt;SetUp!$B$56,T2330+H2331+N2331-O2331-SetUp!$B$56,T2330)</f>
        <v>0</v>
      </c>
      <c r="S2331" s="57">
        <f>R2331*SetUp!$B$65</f>
        <v>0</v>
      </c>
      <c r="T2331" s="57">
        <f>IF((R2331-S2331)&lt;SetUp!$B$53,R2331-S2331,SetUp!$B$53)</f>
        <v>0</v>
      </c>
      <c r="U2331" s="57">
        <f t="shared" si="713"/>
        <v>2.7454474273047862</v>
      </c>
      <c r="V2331" s="57">
        <f>(L2331-P2331)/1000*SetUp!$B$13*1000000/SetUp!$B$48</f>
        <v>3.1443514157233139</v>
      </c>
      <c r="W2331" s="57">
        <f t="shared" si="724"/>
        <v>-5.8286708792820718E-16</v>
      </c>
      <c r="X2331" s="57">
        <f>MAX((SetUp!$B$56*(1-($H2331/SetUp!$B$56)^2)*TANH(($B2331-$D2331)/SetUp!$B$56))/(1+$H2331/SetUp!$B$56*TANH(($B2331-$D2331)/SetUp!$B$56)),0)</f>
        <v>0</v>
      </c>
      <c r="AP2331" s="64">
        <v>30153</v>
      </c>
      <c r="AQ2331" s="55">
        <v>7</v>
      </c>
      <c r="AR2331" s="55">
        <v>203</v>
      </c>
      <c r="AS2331" s="66">
        <f t="shared" si="714"/>
        <v>0</v>
      </c>
      <c r="AT2331" s="66">
        <f t="shared" si="715"/>
        <v>0.33783110220209894</v>
      </c>
      <c r="AU2331" s="55" t="str">
        <f>IF(OR($AP2331&lt;SetUp!$B$97,$AP2331&gt;SetUp!$B$98),"Não","Sim")</f>
        <v>Não</v>
      </c>
      <c r="AV2331" s="68">
        <f t="shared" si="716"/>
        <v>0</v>
      </c>
      <c r="AW2331" s="68">
        <f t="shared" si="717"/>
        <v>0.58123239947726502</v>
      </c>
      <c r="AX2331" s="68">
        <f t="shared" si="718"/>
        <v>0</v>
      </c>
      <c r="AY2331" s="68">
        <f t="shared" si="719"/>
        <v>-0.47130036988357965</v>
      </c>
      <c r="AZ2331" s="68">
        <f t="shared" si="720"/>
        <v>0.33783110220209894</v>
      </c>
      <c r="BA2331" s="68">
        <f t="shared" si="721"/>
        <v>0.58123239947726502</v>
      </c>
      <c r="BB2331" s="68">
        <f t="shared" si="722"/>
        <v>-0.47130036988357965</v>
      </c>
    </row>
    <row r="2332" spans="1:54" x14ac:dyDescent="0.3">
      <c r="A2332" s="64">
        <v>28994</v>
      </c>
      <c r="B2332" s="57">
        <v>0.81100000000000005</v>
      </c>
      <c r="C2332" s="57">
        <v>1.048</v>
      </c>
      <c r="D2332" s="57">
        <v>3.5880000000000001</v>
      </c>
      <c r="E2332" s="57">
        <f t="shared" si="707"/>
        <v>0.81100000000000005</v>
      </c>
      <c r="F2332" s="57">
        <f t="shared" si="708"/>
        <v>2.7770000000000001</v>
      </c>
      <c r="G2332" s="57">
        <f t="shared" si="709"/>
        <v>0</v>
      </c>
      <c r="H2332" s="57">
        <f>IF(Q2331&gt;SetUp!$B$56,SetUp!$B$56,Q2331)</f>
        <v>18.056935626906697</v>
      </c>
      <c r="I2332" s="57">
        <f t="shared" si="723"/>
        <v>2.7454474273047862</v>
      </c>
      <c r="J2332" s="57">
        <f>MIN(F2332,H2332,(1-EXP(-SetUp!$B$52*H2332/SetUp!$B$56))*F2332)</f>
        <v>2.6117052414516837</v>
      </c>
      <c r="K2332" s="57">
        <f t="shared" si="710"/>
        <v>15.445230385455012</v>
      </c>
      <c r="L2332" s="57">
        <f>IF(I2332&lt;=0,0,MIN(SetUp!$B$50*I2332^SetUp!$B$55,I2332))</f>
        <v>0.11016696979122523</v>
      </c>
      <c r="M2332" s="57">
        <f t="shared" si="711"/>
        <v>2.6352804575135611</v>
      </c>
      <c r="N2332" s="57">
        <f>IF(SetUp!$B$62=0,X2332,(B2332-E2332)*(1-(H2332/SetUp!$B$66/SetUp!$B$56)))</f>
        <v>0</v>
      </c>
      <c r="O2332" s="57">
        <f>K2332*SetUp!$B$65</f>
        <v>0</v>
      </c>
      <c r="P2332" s="57">
        <f>MIN(SetUp!$B$54*L2332^SetUp!$B$51,L2332)</f>
        <v>5.8704416451119616E-2</v>
      </c>
      <c r="Q2332" s="57">
        <f t="shared" si="712"/>
        <v>15.445230385455012</v>
      </c>
      <c r="R2332" s="57">
        <f>IF((H2332+N2332-O2332)&gt;SetUp!$B$56,T2331+H2332+N2332-O2332-SetUp!$B$56,T2331)</f>
        <v>0</v>
      </c>
      <c r="S2332" s="57">
        <f>R2332*SetUp!$B$65</f>
        <v>0</v>
      </c>
      <c r="T2332" s="57">
        <f>IF((R2332-S2332)&lt;SetUp!$B$53,R2332-S2332,SetUp!$B$53)</f>
        <v>0</v>
      </c>
      <c r="U2332" s="57">
        <f t="shared" si="713"/>
        <v>2.6352804575135611</v>
      </c>
      <c r="V2332" s="57">
        <f>(L2332-P2332)/1000*SetUp!$B$13*1000000/SetUp!$B$48</f>
        <v>2.9270707958420337</v>
      </c>
      <c r="W2332" s="57">
        <f t="shared" si="724"/>
        <v>-2.0816681711721685E-15</v>
      </c>
      <c r="X2332" s="57">
        <f>MAX((SetUp!$B$56*(1-($H2332/SetUp!$B$56)^2)*TANH(($B2332-$D2332)/SetUp!$B$56))/(1+$H2332/SetUp!$B$56*TANH(($B2332-$D2332)/SetUp!$B$56)),0)</f>
        <v>0</v>
      </c>
      <c r="AP2332" s="64">
        <v>30154</v>
      </c>
      <c r="AQ2332" s="55">
        <v>7</v>
      </c>
      <c r="AR2332" s="55">
        <v>204</v>
      </c>
      <c r="AS2332" s="66">
        <f t="shared" si="714"/>
        <v>0</v>
      </c>
      <c r="AT2332" s="66">
        <f t="shared" si="715"/>
        <v>0.32799759299120279</v>
      </c>
      <c r="AU2332" s="55" t="str">
        <f>IF(OR($AP2332&lt;SetUp!$B$97,$AP2332&gt;SetUp!$B$98),"Não","Sim")</f>
        <v>Não</v>
      </c>
      <c r="AV2332" s="68">
        <f t="shared" si="716"/>
        <v>0</v>
      </c>
      <c r="AW2332" s="68">
        <f t="shared" si="717"/>
        <v>0.5727107411173662</v>
      </c>
      <c r="AX2332" s="68">
        <f t="shared" si="718"/>
        <v>0</v>
      </c>
      <c r="AY2332" s="68">
        <f t="shared" si="719"/>
        <v>-0.48412934334464458</v>
      </c>
      <c r="AZ2332" s="68">
        <f t="shared" si="720"/>
        <v>0.32799759299120279</v>
      </c>
      <c r="BA2332" s="68">
        <f t="shared" si="721"/>
        <v>0.5727107411173662</v>
      </c>
      <c r="BB2332" s="68">
        <f t="shared" si="722"/>
        <v>-0.48412934334464458</v>
      </c>
    </row>
    <row r="2333" spans="1:54" x14ac:dyDescent="0.3">
      <c r="A2333" s="64">
        <v>28995</v>
      </c>
      <c r="B2333" s="57">
        <v>0.09</v>
      </c>
      <c r="C2333" s="57">
        <v>0.90200000000000002</v>
      </c>
      <c r="D2333" s="57">
        <v>3.5880000000000001</v>
      </c>
      <c r="E2333" s="57">
        <f t="shared" si="707"/>
        <v>0.09</v>
      </c>
      <c r="F2333" s="57">
        <f t="shared" si="708"/>
        <v>3.4980000000000002</v>
      </c>
      <c r="G2333" s="57">
        <f t="shared" si="709"/>
        <v>0</v>
      </c>
      <c r="H2333" s="57">
        <f>IF(Q2332&gt;SetUp!$B$56,SetUp!$B$56,Q2332)</f>
        <v>15.445230385455012</v>
      </c>
      <c r="I2333" s="57">
        <f t="shared" si="723"/>
        <v>2.6352804575135611</v>
      </c>
      <c r="J2333" s="57">
        <f>MIN(F2333,H2333,(1-EXP(-SetUp!$B$52*H2333/SetUp!$B$56))*F2333)</f>
        <v>3.1848665655476256</v>
      </c>
      <c r="K2333" s="57">
        <f t="shared" si="710"/>
        <v>12.260363819907386</v>
      </c>
      <c r="L2333" s="57">
        <f>IF(I2333&lt;=0,0,MIN(SetUp!$B$50*I2333^SetUp!$B$55,I2333))</f>
        <v>0.10289815476506754</v>
      </c>
      <c r="M2333" s="57">
        <f t="shared" si="711"/>
        <v>2.5323823027484935</v>
      </c>
      <c r="N2333" s="57">
        <f>IF(SetUp!$B$62=0,X2333,(B2333-E2333)*(1-(H2333/SetUp!$B$66/SetUp!$B$56)))</f>
        <v>0</v>
      </c>
      <c r="O2333" s="57">
        <f>K2333*SetUp!$B$65</f>
        <v>0</v>
      </c>
      <c r="P2333" s="57">
        <f>MIN(SetUp!$B$54*L2333^SetUp!$B$51,L2333)</f>
        <v>5.4894806211107858E-2</v>
      </c>
      <c r="Q2333" s="57">
        <f t="shared" si="712"/>
        <v>12.260363819907386</v>
      </c>
      <c r="R2333" s="57">
        <f>IF((H2333+N2333-O2333)&gt;SetUp!$B$56,T2332+H2333+N2333-O2333-SetUp!$B$56,T2332)</f>
        <v>0</v>
      </c>
      <c r="S2333" s="57">
        <f>R2333*SetUp!$B$65</f>
        <v>0</v>
      </c>
      <c r="T2333" s="57">
        <f>IF((R2333-S2333)&lt;SetUp!$B$53,R2333-S2333,SetUp!$B$53)</f>
        <v>0</v>
      </c>
      <c r="U2333" s="57">
        <f t="shared" si="713"/>
        <v>2.5323823027484935</v>
      </c>
      <c r="V2333" s="57">
        <f>(L2333-P2333)/1000*SetUp!$B$13*1000000/SetUp!$B$48</f>
        <v>2.7303192425436884</v>
      </c>
      <c r="W2333" s="57">
        <f t="shared" si="724"/>
        <v>-9.298117831235686E-16</v>
      </c>
      <c r="X2333" s="57">
        <f>MAX((SetUp!$B$56*(1-($H2333/SetUp!$B$56)^2)*TANH(($B2333-$D2333)/SetUp!$B$56))/(1+$H2333/SetUp!$B$56*TANH(($B2333-$D2333)/SetUp!$B$56)),0)</f>
        <v>0</v>
      </c>
      <c r="AP2333" s="64">
        <v>30155</v>
      </c>
      <c r="AQ2333" s="55">
        <v>7</v>
      </c>
      <c r="AR2333" s="55">
        <v>205</v>
      </c>
      <c r="AS2333" s="66">
        <f t="shared" si="714"/>
        <v>0</v>
      </c>
      <c r="AT2333" s="66">
        <f t="shared" si="715"/>
        <v>0.31855929593216487</v>
      </c>
      <c r="AU2333" s="55" t="str">
        <f>IF(OR($AP2333&lt;SetUp!$B$97,$AP2333&gt;SetUp!$B$98),"Não","Sim")</f>
        <v>Não</v>
      </c>
      <c r="AV2333" s="68">
        <f t="shared" si="716"/>
        <v>0</v>
      </c>
      <c r="AW2333" s="68">
        <f t="shared" si="717"/>
        <v>0.56441057390180494</v>
      </c>
      <c r="AX2333" s="68">
        <f t="shared" si="718"/>
        <v>0</v>
      </c>
      <c r="AY2333" s="68">
        <f t="shared" si="719"/>
        <v>-0.49680971717701722</v>
      </c>
      <c r="AZ2333" s="68">
        <f t="shared" si="720"/>
        <v>0.31855929593216487</v>
      </c>
      <c r="BA2333" s="68">
        <f t="shared" si="721"/>
        <v>0.56441057390180494</v>
      </c>
      <c r="BB2333" s="68">
        <f t="shared" si="722"/>
        <v>-0.49680971717701722</v>
      </c>
    </row>
    <row r="2334" spans="1:54" x14ac:dyDescent="0.3">
      <c r="A2334" s="64">
        <v>28996</v>
      </c>
      <c r="B2334" s="57">
        <v>0.20699999999999999</v>
      </c>
      <c r="C2334" s="57">
        <v>0.70899999999999996</v>
      </c>
      <c r="D2334" s="57">
        <v>3.5880000000000001</v>
      </c>
      <c r="E2334" s="57">
        <f t="shared" si="707"/>
        <v>0.20699999999999999</v>
      </c>
      <c r="F2334" s="57">
        <f t="shared" si="708"/>
        <v>3.3810000000000002</v>
      </c>
      <c r="G2334" s="57">
        <f t="shared" si="709"/>
        <v>0</v>
      </c>
      <c r="H2334" s="57">
        <f>IF(Q2333&gt;SetUp!$B$56,SetUp!$B$56,Q2333)</f>
        <v>12.260363819907386</v>
      </c>
      <c r="I2334" s="57">
        <f t="shared" si="723"/>
        <v>2.5323823027484935</v>
      </c>
      <c r="J2334" s="57">
        <f>MIN(F2334,H2334,(1-EXP(-SetUp!$B$52*H2334/SetUp!$B$56))*F2334)</f>
        <v>2.8831768189483586</v>
      </c>
      <c r="K2334" s="57">
        <f t="shared" si="710"/>
        <v>9.3771870009590277</v>
      </c>
      <c r="L2334" s="57">
        <f>IF(I2334&lt;=0,0,MIN(SetUp!$B$50*I2334^SetUp!$B$55,I2334))</f>
        <v>9.6289360152180675E-2</v>
      </c>
      <c r="M2334" s="57">
        <f t="shared" si="711"/>
        <v>2.4360929425963129</v>
      </c>
      <c r="N2334" s="57">
        <f>IF(SetUp!$B$62=0,X2334,(B2334-E2334)*(1-(H2334/SetUp!$B$66/SetUp!$B$56)))</f>
        <v>0</v>
      </c>
      <c r="O2334" s="57">
        <f>K2334*SetUp!$B$65</f>
        <v>0</v>
      </c>
      <c r="P2334" s="57">
        <f>MIN(SetUp!$B$54*L2334^SetUp!$B$51,L2334)</f>
        <v>5.1427144626343103E-2</v>
      </c>
      <c r="Q2334" s="57">
        <f t="shared" si="712"/>
        <v>9.3771870009590277</v>
      </c>
      <c r="R2334" s="57">
        <f>IF((H2334+N2334-O2334)&gt;SetUp!$B$56,T2333+H2334+N2334-O2334-SetUp!$B$56,T2333)</f>
        <v>0</v>
      </c>
      <c r="S2334" s="57">
        <f>R2334*SetUp!$B$65</f>
        <v>0</v>
      </c>
      <c r="T2334" s="57">
        <f>IF((R2334-S2334)&lt;SetUp!$B$53,R2334-S2334,SetUp!$B$53)</f>
        <v>0</v>
      </c>
      <c r="U2334" s="57">
        <f t="shared" si="713"/>
        <v>2.4360929425963129</v>
      </c>
      <c r="V2334" s="57">
        <f>(L2334-P2334)/1000*SetUp!$B$13*1000000/SetUp!$B$48</f>
        <v>2.5516588738731385</v>
      </c>
      <c r="W2334" s="57">
        <f t="shared" si="724"/>
        <v>-3.6082248300317588E-16</v>
      </c>
      <c r="X2334" s="57">
        <f>MAX((SetUp!$B$56*(1-($H2334/SetUp!$B$56)^2)*TANH(($B2334-$D2334)/SetUp!$B$56))/(1+$H2334/SetUp!$B$56*TANH(($B2334-$D2334)/SetUp!$B$56)),0)</f>
        <v>0</v>
      </c>
      <c r="AP2334" s="64">
        <v>30156</v>
      </c>
      <c r="AQ2334" s="55">
        <v>7</v>
      </c>
      <c r="AR2334" s="55">
        <v>206</v>
      </c>
      <c r="AS2334" s="66">
        <f t="shared" si="714"/>
        <v>0</v>
      </c>
      <c r="AT2334" s="66">
        <f t="shared" si="715"/>
        <v>0.30949602650675334</v>
      </c>
      <c r="AU2334" s="55" t="str">
        <f>IF(OR($AP2334&lt;SetUp!$B$97,$AP2334&gt;SetUp!$B$98),"Não","Sim")</f>
        <v>Não</v>
      </c>
      <c r="AV2334" s="68">
        <f t="shared" si="716"/>
        <v>0</v>
      </c>
      <c r="AW2334" s="68">
        <f t="shared" si="717"/>
        <v>0.55632367063316057</v>
      </c>
      <c r="AX2334" s="68">
        <f t="shared" si="718"/>
        <v>0</v>
      </c>
      <c r="AY2334" s="68">
        <f t="shared" si="719"/>
        <v>-0.50934492233778383</v>
      </c>
      <c r="AZ2334" s="68">
        <f t="shared" si="720"/>
        <v>0.30949602650675334</v>
      </c>
      <c r="BA2334" s="68">
        <f t="shared" si="721"/>
        <v>0.55632367063316057</v>
      </c>
      <c r="BB2334" s="68">
        <f t="shared" si="722"/>
        <v>-0.50934492233778383</v>
      </c>
    </row>
    <row r="2335" spans="1:54" x14ac:dyDescent="0.3">
      <c r="A2335" s="64">
        <v>28997</v>
      </c>
      <c r="B2335" s="57">
        <v>0.113</v>
      </c>
      <c r="C2335" s="57">
        <v>0.65200000000000002</v>
      </c>
      <c r="D2335" s="57">
        <v>3.5880000000000001</v>
      </c>
      <c r="E2335" s="57">
        <f t="shared" si="707"/>
        <v>0.113</v>
      </c>
      <c r="F2335" s="57">
        <f t="shared" si="708"/>
        <v>3.4750000000000001</v>
      </c>
      <c r="G2335" s="57">
        <f t="shared" si="709"/>
        <v>0</v>
      </c>
      <c r="H2335" s="57">
        <f>IF(Q2334&gt;SetUp!$B$56,SetUp!$B$56,Q2334)</f>
        <v>9.3771870009590277</v>
      </c>
      <c r="I2335" s="57">
        <f t="shared" si="723"/>
        <v>2.4360929425963129</v>
      </c>
      <c r="J2335" s="57">
        <f>MIN(F2335,H2335,(1-EXP(-SetUp!$B$52*H2335/SetUp!$B$56))*F2335)</f>
        <v>2.6721528965946</v>
      </c>
      <c r="K2335" s="57">
        <f t="shared" si="710"/>
        <v>6.7050341043644277</v>
      </c>
      <c r="L2335" s="57">
        <f>IF(I2335&lt;=0,0,MIN(SetUp!$B$50*I2335^SetUp!$B$55,I2335))</f>
        <v>9.0264976570743172E-2</v>
      </c>
      <c r="M2335" s="57">
        <f t="shared" si="711"/>
        <v>2.3458279660255696</v>
      </c>
      <c r="N2335" s="57">
        <f>IF(SetUp!$B$62=0,X2335,(B2335-E2335)*(1-(H2335/SetUp!$B$66/SetUp!$B$56)))</f>
        <v>0</v>
      </c>
      <c r="O2335" s="57">
        <f>K2335*SetUp!$B$65</f>
        <v>0</v>
      </c>
      <c r="P2335" s="57">
        <f>MIN(SetUp!$B$54*L2335^SetUp!$B$51,L2335)</f>
        <v>4.8262600907584143E-2</v>
      </c>
      <c r="Q2335" s="57">
        <f t="shared" si="712"/>
        <v>6.7050341043644277</v>
      </c>
      <c r="R2335" s="57">
        <f>IF((H2335+N2335-O2335)&gt;SetUp!$B$56,T2334+H2335+N2335-O2335-SetUp!$B$56,T2334)</f>
        <v>0</v>
      </c>
      <c r="S2335" s="57">
        <f>R2335*SetUp!$B$65</f>
        <v>0</v>
      </c>
      <c r="T2335" s="57">
        <f>IF((R2335-S2335)&lt;SetUp!$B$53,R2335-S2335,SetUp!$B$53)</f>
        <v>0</v>
      </c>
      <c r="U2335" s="57">
        <f t="shared" si="713"/>
        <v>2.3458279660255696</v>
      </c>
      <c r="V2335" s="57">
        <f>(L2335-P2335)/1000*SetUp!$B$13*1000000/SetUp!$B$48</f>
        <v>2.3889978086999961</v>
      </c>
      <c r="W2335" s="57">
        <f t="shared" si="724"/>
        <v>-9.9920072216264089E-16</v>
      </c>
      <c r="X2335" s="57">
        <f>MAX((SetUp!$B$56*(1-($H2335/SetUp!$B$56)^2)*TANH(($B2335-$D2335)/SetUp!$B$56))/(1+$H2335/SetUp!$B$56*TANH(($B2335-$D2335)/SetUp!$B$56)),0)</f>
        <v>0</v>
      </c>
      <c r="AP2335" s="64">
        <v>30157</v>
      </c>
      <c r="AQ2335" s="55">
        <v>7</v>
      </c>
      <c r="AR2335" s="55">
        <v>207</v>
      </c>
      <c r="AS2335" s="66">
        <f t="shared" si="714"/>
        <v>0</v>
      </c>
      <c r="AT2335" s="66">
        <f t="shared" si="715"/>
        <v>0.30078884653096138</v>
      </c>
      <c r="AU2335" s="55" t="str">
        <f>IF(OR($AP2335&lt;SetUp!$B$97,$AP2335&gt;SetUp!$B$98),"Não","Sim")</f>
        <v>Não</v>
      </c>
      <c r="AV2335" s="68">
        <f t="shared" si="716"/>
        <v>0</v>
      </c>
      <c r="AW2335" s="68">
        <f t="shared" si="717"/>
        <v>0.54844219980865927</v>
      </c>
      <c r="AX2335" s="68">
        <f t="shared" si="718"/>
        <v>0</v>
      </c>
      <c r="AY2335" s="68">
        <f t="shared" si="719"/>
        <v>-0.52173827173685783</v>
      </c>
      <c r="AZ2335" s="68">
        <f t="shared" si="720"/>
        <v>0.30078884653096138</v>
      </c>
      <c r="BA2335" s="68">
        <f t="shared" si="721"/>
        <v>0.54844219980865927</v>
      </c>
      <c r="BB2335" s="68">
        <f t="shared" si="722"/>
        <v>-0.52173827173685783</v>
      </c>
    </row>
    <row r="2336" spans="1:54" x14ac:dyDescent="0.3">
      <c r="A2336" s="64">
        <v>28998</v>
      </c>
      <c r="B2336" s="57">
        <v>0.13500000000000001</v>
      </c>
      <c r="C2336" s="57">
        <v>0.54600000000000004</v>
      </c>
      <c r="D2336" s="57">
        <v>3.5880000000000001</v>
      </c>
      <c r="E2336" s="57">
        <f t="shared" si="707"/>
        <v>0.13500000000000001</v>
      </c>
      <c r="F2336" s="57">
        <f t="shared" si="708"/>
        <v>3.4530000000000003</v>
      </c>
      <c r="G2336" s="57">
        <f t="shared" si="709"/>
        <v>0</v>
      </c>
      <c r="H2336" s="57">
        <f>IF(Q2335&gt;SetUp!$B$56,SetUp!$B$56,Q2335)</f>
        <v>6.7050341043644277</v>
      </c>
      <c r="I2336" s="57">
        <f t="shared" si="723"/>
        <v>2.3458279660255696</v>
      </c>
      <c r="J2336" s="57">
        <f>MIN(F2336,H2336,(1-EXP(-SetUp!$B$52*H2336/SetUp!$B$56))*F2336)</f>
        <v>2.2418360497415857</v>
      </c>
      <c r="K2336" s="57">
        <f t="shared" si="710"/>
        <v>4.4631980546228416</v>
      </c>
      <c r="L2336" s="57">
        <f>IF(I2336&lt;=0,0,MIN(SetUp!$B$50*I2336^SetUp!$B$55,I2336))</f>
        <v>8.475977272190019E-2</v>
      </c>
      <c r="M2336" s="57">
        <f t="shared" si="711"/>
        <v>2.2610681933036694</v>
      </c>
      <c r="N2336" s="57">
        <f>IF(SetUp!$B$62=0,X2336,(B2336-E2336)*(1-(H2336/SetUp!$B$66/SetUp!$B$56)))</f>
        <v>0</v>
      </c>
      <c r="O2336" s="57">
        <f>K2336*SetUp!$B$65</f>
        <v>0</v>
      </c>
      <c r="P2336" s="57">
        <f>MIN(SetUp!$B$54*L2336^SetUp!$B$51,L2336)</f>
        <v>4.5367637012357048E-2</v>
      </c>
      <c r="Q2336" s="57">
        <f t="shared" si="712"/>
        <v>4.4631980546228416</v>
      </c>
      <c r="R2336" s="57">
        <f>IF((H2336+N2336-O2336)&gt;SetUp!$B$56,T2335+H2336+N2336-O2336-SetUp!$B$56,T2335)</f>
        <v>0</v>
      </c>
      <c r="S2336" s="57">
        <f>R2336*SetUp!$B$65</f>
        <v>0</v>
      </c>
      <c r="T2336" s="57">
        <f>IF((R2336-S2336)&lt;SetUp!$B$53,R2336-S2336,SetUp!$B$53)</f>
        <v>0</v>
      </c>
      <c r="U2336" s="57">
        <f t="shared" si="713"/>
        <v>2.2610681933036694</v>
      </c>
      <c r="V2336" s="57">
        <f>(L2336-P2336)/1000*SetUp!$B$13*1000000/SetUp!$B$48</f>
        <v>2.2405334080342239</v>
      </c>
      <c r="W2336" s="57">
        <f t="shared" si="724"/>
        <v>0</v>
      </c>
      <c r="X2336" s="57">
        <f>MAX((SetUp!$B$56*(1-($H2336/SetUp!$B$56)^2)*TANH(($B2336-$D2336)/SetUp!$B$56))/(1+$H2336/SetUp!$B$56*TANH(($B2336-$D2336)/SetUp!$B$56)),0)</f>
        <v>0</v>
      </c>
      <c r="AP2336" s="64">
        <v>30158</v>
      </c>
      <c r="AQ2336" s="55">
        <v>7</v>
      </c>
      <c r="AR2336" s="55">
        <v>208</v>
      </c>
      <c r="AS2336" s="66">
        <f t="shared" si="714"/>
        <v>0</v>
      </c>
      <c r="AT2336" s="66">
        <f t="shared" si="715"/>
        <v>0.29241997415467325</v>
      </c>
      <c r="AU2336" s="55" t="str">
        <f>IF(OR($AP2336&lt;SetUp!$B$97,$AP2336&gt;SetUp!$B$98),"Não","Sim")</f>
        <v>Não</v>
      </c>
      <c r="AV2336" s="68">
        <f t="shared" si="716"/>
        <v>0</v>
      </c>
      <c r="AW2336" s="68">
        <f t="shared" si="717"/>
        <v>0.54075870233836576</v>
      </c>
      <c r="AX2336" s="68">
        <f t="shared" si="718"/>
        <v>0</v>
      </c>
      <c r="AY2336" s="68">
        <f t="shared" si="719"/>
        <v>-0.53399296560993303</v>
      </c>
      <c r="AZ2336" s="68">
        <f t="shared" si="720"/>
        <v>0.29241997415467325</v>
      </c>
      <c r="BA2336" s="68">
        <f t="shared" si="721"/>
        <v>0.54075870233836576</v>
      </c>
      <c r="BB2336" s="68">
        <f t="shared" si="722"/>
        <v>-0.53399296560993303</v>
      </c>
    </row>
    <row r="2337" spans="1:54" x14ac:dyDescent="0.3">
      <c r="A2337" s="64">
        <v>28999</v>
      </c>
      <c r="B2337" s="57">
        <v>0.45900000000000002</v>
      </c>
      <c r="C2337" s="57">
        <v>0.45300000000000001</v>
      </c>
      <c r="D2337" s="57">
        <v>3.5880000000000001</v>
      </c>
      <c r="E2337" s="57">
        <f t="shared" si="707"/>
        <v>0.45900000000000002</v>
      </c>
      <c r="F2337" s="57">
        <f t="shared" si="708"/>
        <v>3.129</v>
      </c>
      <c r="G2337" s="57">
        <f t="shared" si="709"/>
        <v>0</v>
      </c>
      <c r="H2337" s="57">
        <f>IF(Q2336&gt;SetUp!$B$56,SetUp!$B$56,Q2336)</f>
        <v>4.4631980546228416</v>
      </c>
      <c r="I2337" s="57">
        <f t="shared" si="723"/>
        <v>2.2610681933036694</v>
      </c>
      <c r="J2337" s="57">
        <f>MIN(F2337,H2337,(1-EXP(-SetUp!$B$52*H2337/SetUp!$B$56))*F2337)</f>
        <v>1.5710999873565821</v>
      </c>
      <c r="K2337" s="57">
        <f t="shared" si="710"/>
        <v>2.8920980672662595</v>
      </c>
      <c r="L2337" s="57">
        <f>IF(I2337&lt;=0,0,MIN(SetUp!$B$50*I2337^SetUp!$B$55,I2337))</f>
        <v>7.9717245817064533E-2</v>
      </c>
      <c r="M2337" s="57">
        <f t="shared" si="711"/>
        <v>2.1813509474866049</v>
      </c>
      <c r="N2337" s="57">
        <f>IF(SetUp!$B$62=0,X2337,(B2337-E2337)*(1-(H2337/SetUp!$B$66/SetUp!$B$56)))</f>
        <v>0</v>
      </c>
      <c r="O2337" s="57">
        <f>K2337*SetUp!$B$65</f>
        <v>0</v>
      </c>
      <c r="P2337" s="57">
        <f>MIN(SetUp!$B$54*L2337^SetUp!$B$51,L2337)</f>
        <v>4.2713171220734737E-2</v>
      </c>
      <c r="Q2337" s="57">
        <f t="shared" si="712"/>
        <v>2.8920980672662595</v>
      </c>
      <c r="R2337" s="57">
        <f>IF((H2337+N2337-O2337)&gt;SetUp!$B$56,T2336+H2337+N2337-O2337-SetUp!$B$56,T2336)</f>
        <v>0</v>
      </c>
      <c r="S2337" s="57">
        <f>R2337*SetUp!$B$65</f>
        <v>0</v>
      </c>
      <c r="T2337" s="57">
        <f>IF((R2337-S2337)&lt;SetUp!$B$53,R2337-S2337,SetUp!$B$53)</f>
        <v>0</v>
      </c>
      <c r="U2337" s="57">
        <f t="shared" si="713"/>
        <v>2.1813509474866049</v>
      </c>
      <c r="V2337" s="57">
        <f>(L2337-P2337)/1000*SetUp!$B$13*1000000/SetUp!$B$48</f>
        <v>2.1047060250247345</v>
      </c>
      <c r="W2337" s="57">
        <f t="shared" si="724"/>
        <v>-4.3021142204224816E-16</v>
      </c>
      <c r="X2337" s="57">
        <f>MAX((SetUp!$B$56*(1-($H2337/SetUp!$B$56)^2)*TANH(($B2337-$D2337)/SetUp!$B$56))/(1+$H2337/SetUp!$B$56*TANH(($B2337-$D2337)/SetUp!$B$56)),0)</f>
        <v>0</v>
      </c>
      <c r="AP2337" s="64">
        <v>30159</v>
      </c>
      <c r="AQ2337" s="55">
        <v>7</v>
      </c>
      <c r="AR2337" s="55">
        <v>209</v>
      </c>
      <c r="AS2337" s="66">
        <f t="shared" si="714"/>
        <v>0</v>
      </c>
      <c r="AT2337" s="66">
        <f t="shared" si="715"/>
        <v>0.28437270128355152</v>
      </c>
      <c r="AU2337" s="55" t="str">
        <f>IF(OR($AP2337&lt;SetUp!$B$97,$AP2337&gt;SetUp!$B$98),"Não","Sim")</f>
        <v>Não</v>
      </c>
      <c r="AV2337" s="68">
        <f t="shared" si="716"/>
        <v>0</v>
      </c>
      <c r="AW2337" s="68">
        <f t="shared" si="717"/>
        <v>0.53326606987839709</v>
      </c>
      <c r="AX2337" s="68">
        <f t="shared" si="718"/>
        <v>0</v>
      </c>
      <c r="AY2337" s="68">
        <f t="shared" si="719"/>
        <v>-0.54611209658836479</v>
      </c>
      <c r="AZ2337" s="68">
        <f t="shared" si="720"/>
        <v>0.28437270128355152</v>
      </c>
      <c r="BA2337" s="68">
        <f t="shared" si="721"/>
        <v>0.53326606987839709</v>
      </c>
      <c r="BB2337" s="68">
        <f t="shared" si="722"/>
        <v>-0.54611209658836479</v>
      </c>
    </row>
    <row r="2338" spans="1:54" x14ac:dyDescent="0.3">
      <c r="A2338" s="64">
        <v>29000</v>
      </c>
      <c r="B2338" s="57">
        <v>0.38</v>
      </c>
      <c r="C2338" s="57">
        <v>0.371</v>
      </c>
      <c r="D2338" s="57">
        <v>3.5880000000000001</v>
      </c>
      <c r="E2338" s="57">
        <f t="shared" si="707"/>
        <v>0.38</v>
      </c>
      <c r="F2338" s="57">
        <f t="shared" si="708"/>
        <v>3.2080000000000002</v>
      </c>
      <c r="G2338" s="57">
        <f t="shared" si="709"/>
        <v>0</v>
      </c>
      <c r="H2338" s="57">
        <f>IF(Q2337&gt;SetUp!$B$56,SetUp!$B$56,Q2337)</f>
        <v>2.8920980672662595</v>
      </c>
      <c r="I2338" s="57">
        <f t="shared" si="723"/>
        <v>2.1813509474866049</v>
      </c>
      <c r="J2338" s="57">
        <f>MIN(F2338,H2338,(1-EXP(-SetUp!$B$52*H2338/SetUp!$B$56))*F2338)</f>
        <v>1.1663519139850147</v>
      </c>
      <c r="K2338" s="57">
        <f t="shared" si="710"/>
        <v>1.7257461532812448</v>
      </c>
      <c r="L2338" s="57">
        <f>IF(I2338&lt;=0,0,MIN(SetUp!$B$50*I2338^SetUp!$B$55,I2338))</f>
        <v>7.5088268379783177E-2</v>
      </c>
      <c r="M2338" s="57">
        <f t="shared" si="711"/>
        <v>2.1062626791068215</v>
      </c>
      <c r="N2338" s="57">
        <f>IF(SetUp!$B$62=0,X2338,(B2338-E2338)*(1-(H2338/SetUp!$B$66/SetUp!$B$56)))</f>
        <v>0</v>
      </c>
      <c r="O2338" s="57">
        <f>K2338*SetUp!$B$65</f>
        <v>0</v>
      </c>
      <c r="P2338" s="57">
        <f>MIN(SetUp!$B$54*L2338^SetUp!$B$51,L2338)</f>
        <v>4.0273891256111707E-2</v>
      </c>
      <c r="Q2338" s="57">
        <f t="shared" si="712"/>
        <v>1.7257461532812448</v>
      </c>
      <c r="R2338" s="57">
        <f>IF((H2338+N2338-O2338)&gt;SetUp!$B$56,T2337+H2338+N2338-O2338-SetUp!$B$56,T2337)</f>
        <v>0</v>
      </c>
      <c r="S2338" s="57">
        <f>R2338*SetUp!$B$65</f>
        <v>0</v>
      </c>
      <c r="T2338" s="57">
        <f>IF((R2338-S2338)&lt;SetUp!$B$53,R2338-S2338,SetUp!$B$53)</f>
        <v>0</v>
      </c>
      <c r="U2338" s="57">
        <f t="shared" si="713"/>
        <v>2.1062626791068215</v>
      </c>
      <c r="V2338" s="57">
        <f>(L2338-P2338)/1000*SetUp!$B$13*1000000/SetUp!$B$48</f>
        <v>1.9801611062837448</v>
      </c>
      <c r="W2338" s="57">
        <f t="shared" si="724"/>
        <v>-3.7470027081099033E-16</v>
      </c>
      <c r="X2338" s="57">
        <f>MAX((SetUp!$B$56*(1-($H2338/SetUp!$B$56)^2)*TANH(($B2338-$D2338)/SetUp!$B$56))/(1+$H2338/SetUp!$B$56*TANH(($B2338-$D2338)/SetUp!$B$56)),0)</f>
        <v>0</v>
      </c>
      <c r="AP2338" s="64">
        <v>30160</v>
      </c>
      <c r="AQ2338" s="55">
        <v>7</v>
      </c>
      <c r="AR2338" s="55">
        <v>210</v>
      </c>
      <c r="AS2338" s="66">
        <f t="shared" si="714"/>
        <v>0</v>
      </c>
      <c r="AT2338" s="66">
        <f t="shared" si="715"/>
        <v>0.27663131773644645</v>
      </c>
      <c r="AU2338" s="55" t="str">
        <f>IF(OR($AP2338&lt;SetUp!$B$97,$AP2338&gt;SetUp!$B$98),"Não","Sim")</f>
        <v>Não</v>
      </c>
      <c r="AV2338" s="68">
        <f t="shared" si="716"/>
        <v>0</v>
      </c>
      <c r="AW2338" s="68">
        <f t="shared" si="717"/>
        <v>0.52595752465046686</v>
      </c>
      <c r="AX2338" s="68">
        <f t="shared" si="718"/>
        <v>0</v>
      </c>
      <c r="AY2338" s="68">
        <f t="shared" si="719"/>
        <v>-0.55809865448630169</v>
      </c>
      <c r="AZ2338" s="68">
        <f t="shared" si="720"/>
        <v>0.27663131773644645</v>
      </c>
      <c r="BA2338" s="68">
        <f t="shared" si="721"/>
        <v>0.52595752465046686</v>
      </c>
      <c r="BB2338" s="68">
        <f t="shared" si="722"/>
        <v>-0.55809865448630169</v>
      </c>
    </row>
    <row r="2339" spans="1:54" x14ac:dyDescent="0.3">
      <c r="A2339" s="64">
        <v>29001</v>
      </c>
      <c r="B2339" s="57">
        <v>1.1499999999999999</v>
      </c>
      <c r="C2339" s="57">
        <v>0.33400000000000002</v>
      </c>
      <c r="D2339" s="57">
        <v>3.5880000000000001</v>
      </c>
      <c r="E2339" s="57">
        <f t="shared" si="707"/>
        <v>1.1499999999999999</v>
      </c>
      <c r="F2339" s="57">
        <f t="shared" si="708"/>
        <v>2.4380000000000002</v>
      </c>
      <c r="G2339" s="57">
        <f t="shared" si="709"/>
        <v>0</v>
      </c>
      <c r="H2339" s="57">
        <f>IF(Q2338&gt;SetUp!$B$56,SetUp!$B$56,Q2338)</f>
        <v>1.7257461532812448</v>
      </c>
      <c r="I2339" s="57">
        <f t="shared" si="723"/>
        <v>2.1062626791068215</v>
      </c>
      <c r="J2339" s="57">
        <f>MIN(F2339,H2339,(1-EXP(-SetUp!$B$52*H2339/SetUp!$B$56))*F2339)</f>
        <v>0.57622525903936117</v>
      </c>
      <c r="K2339" s="57">
        <f t="shared" si="710"/>
        <v>1.1495208942418835</v>
      </c>
      <c r="L2339" s="57">
        <f>IF(I2339&lt;=0,0,MIN(SetUp!$B$50*I2339^SetUp!$B$55,I2339))</f>
        <v>7.0829972305092845E-2</v>
      </c>
      <c r="M2339" s="57">
        <f t="shared" si="711"/>
        <v>2.0354327068017288</v>
      </c>
      <c r="N2339" s="57">
        <f>IF(SetUp!$B$62=0,X2339,(B2339-E2339)*(1-(H2339/SetUp!$B$66/SetUp!$B$56)))</f>
        <v>0</v>
      </c>
      <c r="O2339" s="57">
        <f>K2339*SetUp!$B$65</f>
        <v>0</v>
      </c>
      <c r="P2339" s="57">
        <f>MIN(SetUp!$B$54*L2339^SetUp!$B$51,L2339)</f>
        <v>3.8027687247181183E-2</v>
      </c>
      <c r="Q2339" s="57">
        <f t="shared" si="712"/>
        <v>1.1495208942418835</v>
      </c>
      <c r="R2339" s="57">
        <f>IF((H2339+N2339-O2339)&gt;SetUp!$B$56,T2338+H2339+N2339-O2339-SetUp!$B$56,T2338)</f>
        <v>0</v>
      </c>
      <c r="S2339" s="57">
        <f>R2339*SetUp!$B$65</f>
        <v>0</v>
      </c>
      <c r="T2339" s="57">
        <f>IF((R2339-S2339)&lt;SetUp!$B$53,R2339-S2339,SetUp!$B$53)</f>
        <v>0</v>
      </c>
      <c r="U2339" s="57">
        <f t="shared" si="713"/>
        <v>2.0354327068017288</v>
      </c>
      <c r="V2339" s="57">
        <f>(L2339-P2339)/1000*SetUp!$B$13*1000000/SetUp!$B$48</f>
        <v>1.865717971577461</v>
      </c>
      <c r="W2339" s="57">
        <f t="shared" si="724"/>
        <v>0</v>
      </c>
      <c r="X2339" s="57">
        <f>MAX((SetUp!$B$56*(1-($H2339/SetUp!$B$56)^2)*TANH(($B2339-$D2339)/SetUp!$B$56))/(1+$H2339/SetUp!$B$56*TANH(($B2339-$D2339)/SetUp!$B$56)),0)</f>
        <v>0</v>
      </c>
      <c r="AP2339" s="64">
        <v>30161</v>
      </c>
      <c r="AQ2339" s="55">
        <v>7</v>
      </c>
      <c r="AR2339" s="55">
        <v>211</v>
      </c>
      <c r="AS2339" s="66">
        <f t="shared" si="714"/>
        <v>0</v>
      </c>
      <c r="AT2339" s="66">
        <f t="shared" si="715"/>
        <v>0.26918104152191263</v>
      </c>
      <c r="AU2339" s="55" t="str">
        <f>IF(OR($AP2339&lt;SetUp!$B$97,$AP2339&gt;SetUp!$B$98),"Não","Sim")</f>
        <v>Não</v>
      </c>
      <c r="AV2339" s="68">
        <f t="shared" si="716"/>
        <v>0</v>
      </c>
      <c r="AW2339" s="68">
        <f t="shared" si="717"/>
        <v>0.51882660063060826</v>
      </c>
      <c r="AX2339" s="68">
        <f t="shared" si="718"/>
        <v>0</v>
      </c>
      <c r="AY2339" s="68">
        <f t="shared" si="719"/>
        <v>-0.56995553082383188</v>
      </c>
      <c r="AZ2339" s="68">
        <f t="shared" si="720"/>
        <v>0.26918104152191263</v>
      </c>
      <c r="BA2339" s="68">
        <f t="shared" si="721"/>
        <v>0.51882660063060826</v>
      </c>
      <c r="BB2339" s="68">
        <f t="shared" si="722"/>
        <v>-0.56995553082383188</v>
      </c>
    </row>
    <row r="2340" spans="1:54" x14ac:dyDescent="0.3">
      <c r="A2340" s="64">
        <v>29002</v>
      </c>
      <c r="B2340" s="57">
        <v>0</v>
      </c>
      <c r="C2340" s="57">
        <v>0.33400000000000002</v>
      </c>
      <c r="D2340" s="57">
        <v>3.5880000000000001</v>
      </c>
      <c r="E2340" s="57">
        <f t="shared" si="707"/>
        <v>0</v>
      </c>
      <c r="F2340" s="57">
        <f t="shared" si="708"/>
        <v>3.5880000000000001</v>
      </c>
      <c r="G2340" s="57">
        <f t="shared" si="709"/>
        <v>0</v>
      </c>
      <c r="H2340" s="57">
        <f>IF(Q2339&gt;SetUp!$B$56,SetUp!$B$56,Q2339)</f>
        <v>1.1495208942418835</v>
      </c>
      <c r="I2340" s="57">
        <f t="shared" si="723"/>
        <v>2.0354327068017288</v>
      </c>
      <c r="J2340" s="57">
        <f>MIN(F2340,H2340,(1-EXP(-SetUp!$B$52*H2340/SetUp!$B$56))*F2340)</f>
        <v>0.5898893573954247</v>
      </c>
      <c r="K2340" s="57">
        <f t="shared" si="710"/>
        <v>0.55963153684645883</v>
      </c>
      <c r="L2340" s="57">
        <f>IF(I2340&lt;=0,0,MIN(SetUp!$B$50*I2340^SetUp!$B$55,I2340))</f>
        <v>6.6904823970279498E-2</v>
      </c>
      <c r="M2340" s="57">
        <f t="shared" si="711"/>
        <v>1.9685278828314494</v>
      </c>
      <c r="N2340" s="57">
        <f>IF(SetUp!$B$62=0,X2340,(B2340-E2340)*(1-(H2340/SetUp!$B$66/SetUp!$B$56)))</f>
        <v>0</v>
      </c>
      <c r="O2340" s="57">
        <f>K2340*SetUp!$B$65</f>
        <v>0</v>
      </c>
      <c r="P2340" s="57">
        <f>MIN(SetUp!$B$54*L2340^SetUp!$B$51,L2340)</f>
        <v>3.59551812906393E-2</v>
      </c>
      <c r="Q2340" s="57">
        <f t="shared" si="712"/>
        <v>0.55963153684645883</v>
      </c>
      <c r="R2340" s="57">
        <f>IF((H2340+N2340-O2340)&gt;SetUp!$B$56,T2339+H2340+N2340-O2340-SetUp!$B$56,T2339)</f>
        <v>0</v>
      </c>
      <c r="S2340" s="57">
        <f>R2340*SetUp!$B$65</f>
        <v>0</v>
      </c>
      <c r="T2340" s="57">
        <f>IF((R2340-S2340)&lt;SetUp!$B$53,R2340-S2340,SetUp!$B$53)</f>
        <v>0</v>
      </c>
      <c r="U2340" s="57">
        <f t="shared" si="713"/>
        <v>1.9685278828314494</v>
      </c>
      <c r="V2340" s="57">
        <f>(L2340-P2340)/1000*SetUp!$B$13*1000000/SetUp!$B$48</f>
        <v>1.7603439656524258</v>
      </c>
      <c r="W2340" s="57">
        <f t="shared" si="724"/>
        <v>-1.3877787807814457E-16</v>
      </c>
      <c r="X2340" s="57">
        <f>MAX((SetUp!$B$56*(1-($H2340/SetUp!$B$56)^2)*TANH(($B2340-$D2340)/SetUp!$B$56))/(1+$H2340/SetUp!$B$56*TANH(($B2340-$D2340)/SetUp!$B$56)),0)</f>
        <v>0</v>
      </c>
      <c r="AP2340" s="64">
        <v>30162</v>
      </c>
      <c r="AQ2340" s="55">
        <v>7</v>
      </c>
      <c r="AR2340" s="55">
        <v>212</v>
      </c>
      <c r="AS2340" s="66">
        <f t="shared" si="714"/>
        <v>0</v>
      </c>
      <c r="AT2340" s="66">
        <f t="shared" si="715"/>
        <v>0.26200795467985288</v>
      </c>
      <c r="AU2340" s="55" t="str">
        <f>IF(OR($AP2340&lt;SetUp!$B$97,$AP2340&gt;SetUp!$B$98),"Não","Sim")</f>
        <v>Não</v>
      </c>
      <c r="AV2340" s="68">
        <f t="shared" si="716"/>
        <v>0</v>
      </c>
      <c r="AW2340" s="68">
        <f t="shared" si="717"/>
        <v>0.51186712600034479</v>
      </c>
      <c r="AX2340" s="68">
        <f t="shared" si="718"/>
        <v>0</v>
      </c>
      <c r="AY2340" s="68">
        <f t="shared" si="719"/>
        <v>-0.58168552310345245</v>
      </c>
      <c r="AZ2340" s="68">
        <f t="shared" si="720"/>
        <v>0.26200795467985288</v>
      </c>
      <c r="BA2340" s="68">
        <f t="shared" si="721"/>
        <v>0.51186712600034479</v>
      </c>
      <c r="BB2340" s="68">
        <f t="shared" si="722"/>
        <v>-0.58168552310345245</v>
      </c>
    </row>
    <row r="2341" spans="1:54" x14ac:dyDescent="0.3">
      <c r="A2341" s="64">
        <v>29003</v>
      </c>
      <c r="B2341" s="57">
        <v>0.02</v>
      </c>
      <c r="C2341" s="57">
        <v>0.29899999999999999</v>
      </c>
      <c r="D2341" s="57">
        <v>3.5880000000000001</v>
      </c>
      <c r="E2341" s="57">
        <f t="shared" si="707"/>
        <v>0.02</v>
      </c>
      <c r="F2341" s="57">
        <f t="shared" si="708"/>
        <v>3.5680000000000001</v>
      </c>
      <c r="G2341" s="57">
        <f t="shared" si="709"/>
        <v>0</v>
      </c>
      <c r="H2341" s="57">
        <f>IF(Q2340&gt;SetUp!$B$56,SetUp!$B$56,Q2340)</f>
        <v>0.55963153684645883</v>
      </c>
      <c r="I2341" s="57">
        <f t="shared" si="723"/>
        <v>1.9685278828314494</v>
      </c>
      <c r="J2341" s="57">
        <f>MIN(F2341,H2341,(1-EXP(-SetUp!$B$52*H2341/SetUp!$B$56))*F2341)</f>
        <v>0.29874285249293209</v>
      </c>
      <c r="K2341" s="57">
        <f t="shared" si="710"/>
        <v>0.26088868435352675</v>
      </c>
      <c r="L2341" s="57">
        <f>IF(I2341&lt;=0,0,MIN(SetUp!$B$50*I2341^SetUp!$B$55,I2341))</f>
        <v>6.3279854048443343E-2</v>
      </c>
      <c r="M2341" s="57">
        <f t="shared" si="711"/>
        <v>1.905248028783006</v>
      </c>
      <c r="N2341" s="57">
        <f>IF(SetUp!$B$62=0,X2341,(B2341-E2341)*(1-(H2341/SetUp!$B$66/SetUp!$B$56)))</f>
        <v>0</v>
      </c>
      <c r="O2341" s="57">
        <f>K2341*SetUp!$B$65</f>
        <v>0</v>
      </c>
      <c r="P2341" s="57">
        <f>MIN(SetUp!$B$54*L2341^SetUp!$B$51,L2341)</f>
        <v>3.4039335313846002E-2</v>
      </c>
      <c r="Q2341" s="57">
        <f t="shared" si="712"/>
        <v>0.26088868435352675</v>
      </c>
      <c r="R2341" s="57">
        <f>IF((H2341+N2341-O2341)&gt;SetUp!$B$56,T2340+H2341+N2341-O2341-SetUp!$B$56,T2340)</f>
        <v>0</v>
      </c>
      <c r="S2341" s="57">
        <f>R2341*SetUp!$B$65</f>
        <v>0</v>
      </c>
      <c r="T2341" s="57">
        <f>IF((R2341-S2341)&lt;SetUp!$B$53,R2341-S2341,SetUp!$B$53)</f>
        <v>0</v>
      </c>
      <c r="U2341" s="57">
        <f t="shared" si="713"/>
        <v>1.905248028783006</v>
      </c>
      <c r="V2341" s="57">
        <f>(L2341-P2341)/1000*SetUp!$B$13*1000000/SetUp!$B$48</f>
        <v>1.6631329556788774</v>
      </c>
      <c r="W2341" s="57">
        <f t="shared" si="724"/>
        <v>0</v>
      </c>
      <c r="X2341" s="57">
        <f>MAX((SetUp!$B$56*(1-($H2341/SetUp!$B$56)^2)*TANH(($B2341-$D2341)/SetUp!$B$56))/(1+$H2341/SetUp!$B$56*TANH(($B2341-$D2341)/SetUp!$B$56)),0)</f>
        <v>0</v>
      </c>
      <c r="AP2341" s="64">
        <v>30163</v>
      </c>
      <c r="AQ2341" s="55">
        <v>7</v>
      </c>
      <c r="AR2341" s="55">
        <v>213</v>
      </c>
      <c r="AS2341" s="66">
        <f t="shared" si="714"/>
        <v>0</v>
      </c>
      <c r="AT2341" s="66">
        <f t="shared" si="715"/>
        <v>0.25509894418980694</v>
      </c>
      <c r="AU2341" s="55" t="str">
        <f>IF(OR($AP2341&lt;SetUp!$B$97,$AP2341&gt;SetUp!$B$98),"Não","Sim")</f>
        <v>Não</v>
      </c>
      <c r="AV2341" s="68">
        <f t="shared" si="716"/>
        <v>0</v>
      </c>
      <c r="AW2341" s="68">
        <f t="shared" si="717"/>
        <v>0.50507320676294731</v>
      </c>
      <c r="AX2341" s="68">
        <f t="shared" si="718"/>
        <v>0</v>
      </c>
      <c r="AY2341" s="68">
        <f t="shared" si="719"/>
        <v>-0.59329133885586927</v>
      </c>
      <c r="AZ2341" s="68">
        <f t="shared" si="720"/>
        <v>0.25509894418980694</v>
      </c>
      <c r="BA2341" s="68">
        <f t="shared" si="721"/>
        <v>0.50507320676294731</v>
      </c>
      <c r="BB2341" s="68">
        <f t="shared" si="722"/>
        <v>-0.59329133885586927</v>
      </c>
    </row>
    <row r="2342" spans="1:54" x14ac:dyDescent="0.3">
      <c r="A2342" s="64">
        <v>29004</v>
      </c>
      <c r="B2342" s="57">
        <v>1.2999999999999999E-2</v>
      </c>
      <c r="C2342" s="57">
        <v>0.26700000000000002</v>
      </c>
      <c r="D2342" s="57">
        <v>3.5880000000000001</v>
      </c>
      <c r="E2342" s="57">
        <f t="shared" si="707"/>
        <v>1.2999999999999999E-2</v>
      </c>
      <c r="F2342" s="57">
        <f t="shared" si="708"/>
        <v>3.5750000000000002</v>
      </c>
      <c r="G2342" s="57">
        <f t="shared" si="709"/>
        <v>0</v>
      </c>
      <c r="H2342" s="57">
        <f>IF(Q2341&gt;SetUp!$B$56,SetUp!$B$56,Q2341)</f>
        <v>0.26088868435352675</v>
      </c>
      <c r="I2342" s="57">
        <f t="shared" si="723"/>
        <v>1.905248028783006</v>
      </c>
      <c r="J2342" s="57">
        <f>MIN(F2342,H2342,(1-EXP(-SetUp!$B$52*H2342/SetUp!$B$56))*F2342)</f>
        <v>0.14280046599090626</v>
      </c>
      <c r="K2342" s="57">
        <f t="shared" si="710"/>
        <v>0.11808821836262048</v>
      </c>
      <c r="L2342" s="57">
        <f>IF(I2342&lt;=0,0,MIN(SetUp!$B$50*I2342^SetUp!$B$55,I2342))</f>
        <v>5.9926013255339437E-2</v>
      </c>
      <c r="M2342" s="57">
        <f t="shared" si="711"/>
        <v>1.8453220155276666</v>
      </c>
      <c r="N2342" s="57">
        <f>IF(SetUp!$B$62=0,X2342,(B2342-E2342)*(1-(H2342/SetUp!$B$66/SetUp!$B$56)))</f>
        <v>0</v>
      </c>
      <c r="O2342" s="57">
        <f>K2342*SetUp!$B$65</f>
        <v>0</v>
      </c>
      <c r="P2342" s="57">
        <f>MIN(SetUp!$B$54*L2342^SetUp!$B$51,L2342)</f>
        <v>3.2265122738376603E-2</v>
      </c>
      <c r="Q2342" s="57">
        <f t="shared" si="712"/>
        <v>0.11808821836262048</v>
      </c>
      <c r="R2342" s="57">
        <f>IF((H2342+N2342-O2342)&gt;SetUp!$B$56,T2341+H2342+N2342-O2342-SetUp!$B$56,T2341)</f>
        <v>0</v>
      </c>
      <c r="S2342" s="57">
        <f>R2342*SetUp!$B$65</f>
        <v>0</v>
      </c>
      <c r="T2342" s="57">
        <f>IF((R2342-S2342)&lt;SetUp!$B$53,R2342-S2342,SetUp!$B$53)</f>
        <v>0</v>
      </c>
      <c r="U2342" s="57">
        <f t="shared" si="713"/>
        <v>1.8453220155276666</v>
      </c>
      <c r="V2342" s="57">
        <f>(L2342-P2342)/1000*SetUp!$B$13*1000000/SetUp!$B$48</f>
        <v>1.5732873626402077</v>
      </c>
      <c r="W2342" s="57">
        <f t="shared" si="724"/>
        <v>-6.2450045135165055E-17</v>
      </c>
      <c r="X2342" s="57">
        <f>MAX((SetUp!$B$56*(1-($H2342/SetUp!$B$56)^2)*TANH(($B2342-$D2342)/SetUp!$B$56))/(1+$H2342/SetUp!$B$56*TANH(($B2342-$D2342)/SetUp!$B$56)),0)</f>
        <v>0</v>
      </c>
      <c r="AP2342" s="64">
        <v>30348</v>
      </c>
      <c r="AQ2342" s="55">
        <v>2</v>
      </c>
      <c r="AR2342" s="55">
        <v>32</v>
      </c>
      <c r="AS2342" s="66">
        <f t="shared" si="714"/>
        <v>0</v>
      </c>
      <c r="AT2342" s="66">
        <f t="shared" si="715"/>
        <v>3.7945549864953861E-2</v>
      </c>
      <c r="AU2342" s="55" t="str">
        <f>IF(OR($AP2342&lt;SetUp!$B$97,$AP2342&gt;SetUp!$B$98),"Não","Sim")</f>
        <v>Não</v>
      </c>
      <c r="AV2342" s="68">
        <f t="shared" si="716"/>
        <v>0</v>
      </c>
      <c r="AW2342" s="68">
        <f t="shared" si="717"/>
        <v>0.19479617518050465</v>
      </c>
      <c r="AX2342" s="68">
        <f t="shared" si="718"/>
        <v>0</v>
      </c>
      <c r="AY2342" s="68">
        <f t="shared" si="719"/>
        <v>-1.4208391494764987</v>
      </c>
      <c r="AZ2342" s="68">
        <f t="shared" si="720"/>
        <v>3.7945549864953861E-2</v>
      </c>
      <c r="BA2342" s="68">
        <f t="shared" si="721"/>
        <v>0.19479617518050465</v>
      </c>
      <c r="BB2342" s="68">
        <f t="shared" si="722"/>
        <v>-1.4208391494764987</v>
      </c>
    </row>
    <row r="2343" spans="1:54" x14ac:dyDescent="0.3">
      <c r="A2343" s="64">
        <v>29005</v>
      </c>
      <c r="B2343" s="57">
        <v>0.67200000000000004</v>
      </c>
      <c r="C2343" s="57">
        <v>0.23799999999999999</v>
      </c>
      <c r="D2343" s="57">
        <v>3.5880000000000001</v>
      </c>
      <c r="E2343" s="57">
        <f t="shared" si="707"/>
        <v>0.67200000000000004</v>
      </c>
      <c r="F2343" s="57">
        <f t="shared" si="708"/>
        <v>2.9159999999999999</v>
      </c>
      <c r="G2343" s="57">
        <f t="shared" si="709"/>
        <v>0</v>
      </c>
      <c r="H2343" s="57">
        <f>IF(Q2342&gt;SetUp!$B$56,SetUp!$B$56,Q2342)</f>
        <v>0.11808821836262048</v>
      </c>
      <c r="I2343" s="57">
        <f t="shared" si="723"/>
        <v>1.8453220155276666</v>
      </c>
      <c r="J2343" s="57">
        <f>MIN(F2343,H2343,(1-EXP(-SetUp!$B$52*H2343/SetUp!$B$56))*F2343)</f>
        <v>5.3310607451870405E-2</v>
      </c>
      <c r="K2343" s="57">
        <f t="shared" si="710"/>
        <v>6.4777610910750072E-2</v>
      </c>
      <c r="L2343" s="57">
        <f>IF(I2343&lt;=0,0,MIN(SetUp!$B$50*I2343^SetUp!$B$55,I2343))</f>
        <v>5.6817631126094413E-2</v>
      </c>
      <c r="M2343" s="57">
        <f t="shared" si="711"/>
        <v>1.7885043844015722</v>
      </c>
      <c r="N2343" s="57">
        <f>IF(SetUp!$B$62=0,X2343,(B2343-E2343)*(1-(H2343/SetUp!$B$66/SetUp!$B$56)))</f>
        <v>0</v>
      </c>
      <c r="O2343" s="57">
        <f>K2343*SetUp!$B$65</f>
        <v>0</v>
      </c>
      <c r="P2343" s="57">
        <f>MIN(SetUp!$B$54*L2343^SetUp!$B$51,L2343)</f>
        <v>3.0619252390719137E-2</v>
      </c>
      <c r="Q2343" s="57">
        <f t="shared" si="712"/>
        <v>6.4777610910750072E-2</v>
      </c>
      <c r="R2343" s="57">
        <f>IF((H2343+N2343-O2343)&gt;SetUp!$B$56,T2342+H2343+N2343-O2343-SetUp!$B$56,T2342)</f>
        <v>0</v>
      </c>
      <c r="S2343" s="57">
        <f>R2343*SetUp!$B$65</f>
        <v>0</v>
      </c>
      <c r="T2343" s="57">
        <f>IF((R2343-S2343)&lt;SetUp!$B$53,R2343-S2343,SetUp!$B$53)</f>
        <v>0</v>
      </c>
      <c r="U2343" s="57">
        <f t="shared" si="713"/>
        <v>1.7885043844015722</v>
      </c>
      <c r="V2343" s="57">
        <f>(L2343-P2343)/1000*SetUp!$B$13*1000000/SetUp!$B$48</f>
        <v>1.4901030811264551</v>
      </c>
      <c r="W2343" s="57">
        <f t="shared" si="724"/>
        <v>9.7144514654701197E-17</v>
      </c>
      <c r="X2343" s="57">
        <f>MAX((SetUp!$B$56*(1-($H2343/SetUp!$B$56)^2)*TANH(($B2343-$D2343)/SetUp!$B$56))/(1+$H2343/SetUp!$B$56*TANH(($B2343-$D2343)/SetUp!$B$56)),0)</f>
        <v>0</v>
      </c>
      <c r="AP2343" s="64">
        <v>30349</v>
      </c>
      <c r="AQ2343" s="55">
        <v>2</v>
      </c>
      <c r="AR2343" s="55">
        <v>33</v>
      </c>
      <c r="AS2343" s="66">
        <f t="shared" si="714"/>
        <v>0</v>
      </c>
      <c r="AT2343" s="66">
        <f t="shared" si="715"/>
        <v>3.7473732131533856E-2</v>
      </c>
      <c r="AU2343" s="55" t="str">
        <f>IF(OR($AP2343&lt;SetUp!$B$97,$AP2343&gt;SetUp!$B$98),"Não","Sim")</f>
        <v>Não</v>
      </c>
      <c r="AV2343" s="68">
        <f t="shared" si="716"/>
        <v>0</v>
      </c>
      <c r="AW2343" s="68">
        <f t="shared" si="717"/>
        <v>0.1935813320843047</v>
      </c>
      <c r="AX2343" s="68">
        <f t="shared" si="718"/>
        <v>0</v>
      </c>
      <c r="AY2343" s="68">
        <f t="shared" si="719"/>
        <v>-1.4262730519444826</v>
      </c>
      <c r="AZ2343" s="68">
        <f t="shared" si="720"/>
        <v>3.7473732131533856E-2</v>
      </c>
      <c r="BA2343" s="68">
        <f t="shared" si="721"/>
        <v>0.1935813320843047</v>
      </c>
      <c r="BB2343" s="68">
        <f t="shared" si="722"/>
        <v>-1.4262730519444826</v>
      </c>
    </row>
    <row r="2344" spans="1:54" x14ac:dyDescent="0.3">
      <c r="A2344" s="64">
        <v>29006</v>
      </c>
      <c r="B2344" s="57">
        <v>0</v>
      </c>
      <c r="C2344" s="57">
        <v>0.23799999999999999</v>
      </c>
      <c r="D2344" s="57">
        <v>3.5880000000000001</v>
      </c>
      <c r="E2344" s="57">
        <f t="shared" si="707"/>
        <v>0</v>
      </c>
      <c r="F2344" s="57">
        <f t="shared" si="708"/>
        <v>3.5880000000000001</v>
      </c>
      <c r="G2344" s="57">
        <f t="shared" si="709"/>
        <v>0</v>
      </c>
      <c r="H2344" s="57">
        <f>IF(Q2343&gt;SetUp!$B$56,SetUp!$B$56,Q2343)</f>
        <v>6.4777610910750072E-2</v>
      </c>
      <c r="I2344" s="57">
        <f t="shared" si="723"/>
        <v>1.7885043844015722</v>
      </c>
      <c r="J2344" s="57">
        <f>MIN(F2344,H2344,(1-EXP(-SetUp!$B$52*H2344/SetUp!$B$56))*F2344)</f>
        <v>3.6132780648949592E-2</v>
      </c>
      <c r="K2344" s="57">
        <f t="shared" si="710"/>
        <v>2.864483026180048E-2</v>
      </c>
      <c r="L2344" s="57">
        <f>IF(I2344&lt;=0,0,MIN(SetUp!$B$50*I2344^SetUp!$B$55,I2344))</f>
        <v>5.3931959487478642E-2</v>
      </c>
      <c r="M2344" s="57">
        <f t="shared" si="711"/>
        <v>1.7345724249140937</v>
      </c>
      <c r="N2344" s="57">
        <f>IF(SetUp!$B$62=0,X2344,(B2344-E2344)*(1-(H2344/SetUp!$B$66/SetUp!$B$56)))</f>
        <v>0</v>
      </c>
      <c r="O2344" s="57">
        <f>K2344*SetUp!$B$65</f>
        <v>0</v>
      </c>
      <c r="P2344" s="57">
        <f>MIN(SetUp!$B$54*L2344^SetUp!$B$51,L2344)</f>
        <v>2.9089935402613534E-2</v>
      </c>
      <c r="Q2344" s="57">
        <f t="shared" si="712"/>
        <v>2.864483026180048E-2</v>
      </c>
      <c r="R2344" s="57">
        <f>IF((H2344+N2344-O2344)&gt;SetUp!$B$56,T2343+H2344+N2344-O2344-SetUp!$B$56,T2343)</f>
        <v>0</v>
      </c>
      <c r="S2344" s="57">
        <f>R2344*SetUp!$B$65</f>
        <v>0</v>
      </c>
      <c r="T2344" s="57">
        <f>IF((R2344-S2344)&lt;SetUp!$B$53,R2344-S2344,SetUp!$B$53)</f>
        <v>0</v>
      </c>
      <c r="U2344" s="57">
        <f t="shared" si="713"/>
        <v>1.7345724249140937</v>
      </c>
      <c r="V2344" s="57">
        <f>(L2344-P2344)/1000*SetUp!$B$13*1000000/SetUp!$B$48</f>
        <v>1.4129567712635351</v>
      </c>
      <c r="W2344" s="57">
        <f t="shared" si="724"/>
        <v>1.6653345369377348E-16</v>
      </c>
      <c r="X2344" s="57">
        <f>MAX((SetUp!$B$56*(1-($H2344/SetUp!$B$56)^2)*TANH(($B2344-$D2344)/SetUp!$B$56))/(1+$H2344/SetUp!$B$56*TANH(($B2344-$D2344)/SetUp!$B$56)),0)</f>
        <v>0</v>
      </c>
      <c r="AP2344" s="64">
        <v>30350</v>
      </c>
      <c r="AQ2344" s="55">
        <v>2</v>
      </c>
      <c r="AR2344" s="55">
        <v>34</v>
      </c>
      <c r="AS2344" s="66">
        <f t="shared" si="714"/>
        <v>0</v>
      </c>
      <c r="AT2344" s="66">
        <f t="shared" si="715"/>
        <v>3.7010044550577492E-2</v>
      </c>
      <c r="AU2344" s="55" t="str">
        <f>IF(OR($AP2344&lt;SetUp!$B$97,$AP2344&gt;SetUp!$B$98),"Não","Sim")</f>
        <v>Não</v>
      </c>
      <c r="AV2344" s="68">
        <f t="shared" si="716"/>
        <v>0</v>
      </c>
      <c r="AW2344" s="68">
        <f t="shared" si="717"/>
        <v>0.19237994841089207</v>
      </c>
      <c r="AX2344" s="68">
        <f t="shared" si="718"/>
        <v>0</v>
      </c>
      <c r="AY2344" s="68">
        <f t="shared" si="719"/>
        <v>-1.4316803921256847</v>
      </c>
      <c r="AZ2344" s="68">
        <f t="shared" si="720"/>
        <v>3.7010044550577492E-2</v>
      </c>
      <c r="BA2344" s="68">
        <f t="shared" si="721"/>
        <v>0.19237994841089207</v>
      </c>
      <c r="BB2344" s="68">
        <f t="shared" si="722"/>
        <v>-1.4316803921256847</v>
      </c>
    </row>
    <row r="2345" spans="1:54" x14ac:dyDescent="0.3">
      <c r="A2345" s="64">
        <v>29007</v>
      </c>
      <c r="B2345" s="57">
        <v>0.27200000000000002</v>
      </c>
      <c r="C2345" s="57">
        <v>0.23799999999999999</v>
      </c>
      <c r="D2345" s="57">
        <v>3.4009999999999998</v>
      </c>
      <c r="E2345" s="57">
        <f t="shared" si="707"/>
        <v>0.27200000000000002</v>
      </c>
      <c r="F2345" s="57">
        <f t="shared" si="708"/>
        <v>3.1289999999999996</v>
      </c>
      <c r="G2345" s="57">
        <f t="shared" si="709"/>
        <v>0</v>
      </c>
      <c r="H2345" s="57">
        <f>IF(Q2344&gt;SetUp!$B$56,SetUp!$B$56,Q2344)</f>
        <v>2.864483026180048E-2</v>
      </c>
      <c r="I2345" s="57">
        <f t="shared" si="723"/>
        <v>1.7345724249140937</v>
      </c>
      <c r="J2345" s="57">
        <f>MIN(F2345,H2345,(1-EXP(-SetUp!$B$52*H2345/SetUp!$B$56))*F2345)</f>
        <v>1.3973342591493789E-2</v>
      </c>
      <c r="K2345" s="57">
        <f t="shared" si="710"/>
        <v>1.4671487670306691E-2</v>
      </c>
      <c r="L2345" s="57">
        <f>IF(I2345&lt;=0,0,MIN(SetUp!$B$50*I2345^SetUp!$B$55,I2345))</f>
        <v>5.1248785871654767E-2</v>
      </c>
      <c r="M2345" s="57">
        <f t="shared" si="711"/>
        <v>1.6833236390424389</v>
      </c>
      <c r="N2345" s="57">
        <f>IF(SetUp!$B$62=0,X2345,(B2345-E2345)*(1-(H2345/SetUp!$B$66/SetUp!$B$56)))</f>
        <v>0</v>
      </c>
      <c r="O2345" s="57">
        <f>K2345*SetUp!$B$65</f>
        <v>0</v>
      </c>
      <c r="P2345" s="57">
        <f>MIN(SetUp!$B$54*L2345^SetUp!$B$51,L2345)</f>
        <v>2.7666687644477179E-2</v>
      </c>
      <c r="Q2345" s="57">
        <f t="shared" si="712"/>
        <v>1.4671487670306691E-2</v>
      </c>
      <c r="R2345" s="57">
        <f>IF((H2345+N2345-O2345)&gt;SetUp!$B$56,T2344+H2345+N2345-O2345-SetUp!$B$56,T2344)</f>
        <v>0</v>
      </c>
      <c r="S2345" s="57">
        <f>R2345*SetUp!$B$65</f>
        <v>0</v>
      </c>
      <c r="T2345" s="57">
        <f>IF((R2345-S2345)&lt;SetUp!$B$53,R2345-S2345,SetUp!$B$53)</f>
        <v>0</v>
      </c>
      <c r="U2345" s="57">
        <f t="shared" si="713"/>
        <v>1.6833236390424389</v>
      </c>
      <c r="V2345" s="57">
        <f>(L2345-P2345)/1000*SetUp!$B$13*1000000/SetUp!$B$48</f>
        <v>1.3412951077119653</v>
      </c>
      <c r="W2345" s="57">
        <f t="shared" si="724"/>
        <v>-1.1796119636642288E-16</v>
      </c>
      <c r="X2345" s="57">
        <f>MAX((SetUp!$B$56*(1-($H2345/SetUp!$B$56)^2)*TANH(($B2345-$D2345)/SetUp!$B$56))/(1+$H2345/SetUp!$B$56*TANH(($B2345-$D2345)/SetUp!$B$56)),0)</f>
        <v>0</v>
      </c>
      <c r="AP2345" s="64">
        <v>30351</v>
      </c>
      <c r="AQ2345" s="55">
        <v>2</v>
      </c>
      <c r="AR2345" s="55">
        <v>35</v>
      </c>
      <c r="AS2345" s="66">
        <f t="shared" si="714"/>
        <v>0</v>
      </c>
      <c r="AT2345" s="66">
        <f t="shared" si="715"/>
        <v>3.9351055131262705E-2</v>
      </c>
      <c r="AU2345" s="55" t="str">
        <f>IF(OR($AP2345&lt;SetUp!$B$97,$AP2345&gt;SetUp!$B$98),"Não","Sim")</f>
        <v>Não</v>
      </c>
      <c r="AV2345" s="68">
        <f t="shared" si="716"/>
        <v>0</v>
      </c>
      <c r="AW2345" s="68">
        <f t="shared" si="717"/>
        <v>0.19837100375625139</v>
      </c>
      <c r="AX2345" s="68">
        <f t="shared" si="718"/>
        <v>0</v>
      </c>
      <c r="AY2345" s="68">
        <f t="shared" si="719"/>
        <v>-1.4050436182847998</v>
      </c>
      <c r="AZ2345" s="68">
        <f t="shared" si="720"/>
        <v>3.9351055131262705E-2</v>
      </c>
      <c r="BA2345" s="68">
        <f t="shared" si="721"/>
        <v>0.19837100375625139</v>
      </c>
      <c r="BB2345" s="68">
        <f t="shared" si="722"/>
        <v>-1.4050436182847998</v>
      </c>
    </row>
    <row r="2346" spans="1:54" x14ac:dyDescent="0.3">
      <c r="A2346" s="64">
        <v>29008</v>
      </c>
      <c r="B2346" s="57">
        <v>1.103</v>
      </c>
      <c r="C2346" s="57">
        <v>0.21</v>
      </c>
      <c r="D2346" s="57">
        <v>3.4009999999999998</v>
      </c>
      <c r="E2346" s="57">
        <f t="shared" si="707"/>
        <v>1.103</v>
      </c>
      <c r="F2346" s="57">
        <f t="shared" si="708"/>
        <v>2.298</v>
      </c>
      <c r="G2346" s="57">
        <f t="shared" si="709"/>
        <v>0</v>
      </c>
      <c r="H2346" s="57">
        <f>IF(Q2345&gt;SetUp!$B$56,SetUp!$B$56,Q2345)</f>
        <v>1.4671487670306691E-2</v>
      </c>
      <c r="I2346" s="57">
        <f t="shared" si="723"/>
        <v>1.6833236390424389</v>
      </c>
      <c r="J2346" s="57">
        <f>MIN(F2346,H2346,(1-EXP(-SetUp!$B$52*H2346/SetUp!$B$56))*F2346)</f>
        <v>5.2619474406017924E-3</v>
      </c>
      <c r="K2346" s="57">
        <f t="shared" si="710"/>
        <v>9.4095402297048984E-3</v>
      </c>
      <c r="L2346" s="57">
        <f>IF(I2346&lt;=0,0,MIN(SetUp!$B$50*I2346^SetUp!$B$55,I2346))</f>
        <v>4.8750104938814785E-2</v>
      </c>
      <c r="M2346" s="57">
        <f t="shared" si="711"/>
        <v>1.634573534103624</v>
      </c>
      <c r="N2346" s="57">
        <f>IF(SetUp!$B$62=0,X2346,(B2346-E2346)*(1-(H2346/SetUp!$B$66/SetUp!$B$56)))</f>
        <v>0</v>
      </c>
      <c r="O2346" s="57">
        <f>K2346*SetUp!$B$65</f>
        <v>0</v>
      </c>
      <c r="P2346" s="57">
        <f>MIN(SetUp!$B$54*L2346^SetUp!$B$51,L2346)</f>
        <v>2.6340161655914358E-2</v>
      </c>
      <c r="Q2346" s="57">
        <f t="shared" si="712"/>
        <v>9.4095402297048984E-3</v>
      </c>
      <c r="R2346" s="57">
        <f>IF((H2346+N2346-O2346)&gt;SetUp!$B$56,T2345+H2346+N2346-O2346-SetUp!$B$56,T2345)</f>
        <v>0</v>
      </c>
      <c r="S2346" s="57">
        <f>R2346*SetUp!$B$65</f>
        <v>0</v>
      </c>
      <c r="T2346" s="57">
        <f>IF((R2346-S2346)&lt;SetUp!$B$53,R2346-S2346,SetUp!$B$53)</f>
        <v>0</v>
      </c>
      <c r="U2346" s="57">
        <f t="shared" si="713"/>
        <v>1.634573534103624</v>
      </c>
      <c r="V2346" s="57">
        <f>(L2346-P2346)/1000*SetUp!$B$13*1000000/SetUp!$B$48</f>
        <v>1.2746256503509816</v>
      </c>
      <c r="W2346" s="57">
        <f t="shared" si="724"/>
        <v>0</v>
      </c>
      <c r="X2346" s="57">
        <f>MAX((SetUp!$B$56*(1-($H2346/SetUp!$B$56)^2)*TANH(($B2346-$D2346)/SetUp!$B$56))/(1+$H2346/SetUp!$B$56*TANH(($B2346-$D2346)/SetUp!$B$56)),0)</f>
        <v>0</v>
      </c>
      <c r="AP2346" s="64">
        <v>30352</v>
      </c>
      <c r="AQ2346" s="55">
        <v>2</v>
      </c>
      <c r="AR2346" s="55">
        <v>36</v>
      </c>
      <c r="AS2346" s="66">
        <f t="shared" si="714"/>
        <v>0.83399999999999996</v>
      </c>
      <c r="AT2346" s="66">
        <f t="shared" si="715"/>
        <v>0.26704553441066736</v>
      </c>
      <c r="AU2346" s="55" t="str">
        <f>IF(OR($AP2346&lt;SetUp!$B$97,$AP2346&gt;SetUp!$B$98),"Não","Sim")</f>
        <v>Não</v>
      </c>
      <c r="AV2346" s="68">
        <f t="shared" si="716"/>
        <v>0.91323600454646991</v>
      </c>
      <c r="AW2346" s="68">
        <f t="shared" si="717"/>
        <v>0.51676448640620354</v>
      </c>
      <c r="AX2346" s="68">
        <f t="shared" si="718"/>
        <v>-7.8833949362261305E-2</v>
      </c>
      <c r="AY2346" s="68">
        <f t="shared" si="719"/>
        <v>-0.57341467999411699</v>
      </c>
      <c r="AZ2346" s="68">
        <f t="shared" si="720"/>
        <v>-0.5669544655893326</v>
      </c>
      <c r="BA2346" s="68">
        <f t="shared" si="721"/>
        <v>-0.39647151814026638</v>
      </c>
      <c r="BB2346" s="68">
        <f t="shared" si="722"/>
        <v>-0.4945807306318557</v>
      </c>
    </row>
    <row r="2347" spans="1:54" x14ac:dyDescent="0.3">
      <c r="A2347" s="64">
        <v>29009</v>
      </c>
      <c r="B2347" s="57">
        <v>0.69899999999999995</v>
      </c>
      <c r="C2347" s="57">
        <v>0.21</v>
      </c>
      <c r="D2347" s="57">
        <v>3.4009999999999998</v>
      </c>
      <c r="E2347" s="57">
        <f t="shared" si="707"/>
        <v>0.69899999999999995</v>
      </c>
      <c r="F2347" s="57">
        <f t="shared" si="708"/>
        <v>2.702</v>
      </c>
      <c r="G2347" s="57">
        <f t="shared" si="709"/>
        <v>0</v>
      </c>
      <c r="H2347" s="57">
        <f>IF(Q2346&gt;SetUp!$B$56,SetUp!$B$56,Q2346)</f>
        <v>9.4095402297048984E-3</v>
      </c>
      <c r="I2347" s="57">
        <f t="shared" si="723"/>
        <v>1.634573534103624</v>
      </c>
      <c r="J2347" s="57">
        <f>MIN(F2347,H2347,(1-EXP(-SetUp!$B$52*H2347/SetUp!$B$56))*F2347)</f>
        <v>3.9696713645306515E-3</v>
      </c>
      <c r="K2347" s="57">
        <f t="shared" si="710"/>
        <v>5.439868865174247E-3</v>
      </c>
      <c r="L2347" s="57">
        <f>IF(I2347&lt;=0,0,MIN(SetUp!$B$50*I2347^SetUp!$B$55,I2347))</f>
        <v>4.641983821180673E-2</v>
      </c>
      <c r="M2347" s="57">
        <f t="shared" si="711"/>
        <v>1.5881536958918172</v>
      </c>
      <c r="N2347" s="57">
        <f>IF(SetUp!$B$62=0,X2347,(B2347-E2347)*(1-(H2347/SetUp!$B$66/SetUp!$B$56)))</f>
        <v>0</v>
      </c>
      <c r="O2347" s="57">
        <f>K2347*SetUp!$B$65</f>
        <v>0</v>
      </c>
      <c r="P2347" s="57">
        <f>MIN(SetUp!$B$54*L2347^SetUp!$B$51,L2347)</f>
        <v>2.5102003163915487E-2</v>
      </c>
      <c r="Q2347" s="57">
        <f t="shared" si="712"/>
        <v>5.439868865174247E-3</v>
      </c>
      <c r="R2347" s="57">
        <f>IF((H2347+N2347-O2347)&gt;SetUp!$B$56,T2346+H2347+N2347-O2347-SetUp!$B$56,T2346)</f>
        <v>0</v>
      </c>
      <c r="S2347" s="57">
        <f>R2347*SetUp!$B$65</f>
        <v>0</v>
      </c>
      <c r="T2347" s="57">
        <f>IF((R2347-S2347)&lt;SetUp!$B$53,R2347-S2347,SetUp!$B$53)</f>
        <v>0</v>
      </c>
      <c r="U2347" s="57">
        <f t="shared" si="713"/>
        <v>1.5881536958918172</v>
      </c>
      <c r="V2347" s="57">
        <f>(L2347-P2347)/1000*SetUp!$B$13*1000000/SetUp!$B$48</f>
        <v>1.2125090643458571</v>
      </c>
      <c r="W2347" s="57">
        <f t="shared" si="724"/>
        <v>-2.0816681711721685E-16</v>
      </c>
      <c r="X2347" s="57">
        <f>MAX((SetUp!$B$56*(1-($H2347/SetUp!$B$56)^2)*TANH(($B2347-$D2347)/SetUp!$B$56))/(1+$H2347/SetUp!$B$56*TANH(($B2347-$D2347)/SetUp!$B$56)),0)</f>
        <v>0</v>
      </c>
      <c r="AP2347" s="64">
        <v>30353</v>
      </c>
      <c r="AQ2347" s="55">
        <v>2</v>
      </c>
      <c r="AR2347" s="55">
        <v>37</v>
      </c>
      <c r="AS2347" s="66">
        <f t="shared" si="714"/>
        <v>8.8999999999999996E-2</v>
      </c>
      <c r="AT2347" s="66">
        <f t="shared" si="715"/>
        <v>4.9845741344507566</v>
      </c>
      <c r="AU2347" s="55" t="str">
        <f>IF(OR($AP2347&lt;SetUp!$B$97,$AP2347&gt;SetUp!$B$98),"Não","Sim")</f>
        <v>Não</v>
      </c>
      <c r="AV2347" s="68">
        <f t="shared" si="716"/>
        <v>0.29832867780352595</v>
      </c>
      <c r="AW2347" s="68">
        <f t="shared" si="717"/>
        <v>2.2326159845461011</v>
      </c>
      <c r="AX2347" s="68">
        <f t="shared" si="718"/>
        <v>-1.0506099933550872</v>
      </c>
      <c r="AY2347" s="68">
        <f t="shared" si="719"/>
        <v>0.69762805954664187</v>
      </c>
      <c r="AZ2347" s="68">
        <f t="shared" si="720"/>
        <v>4.8955741344507562</v>
      </c>
      <c r="BA2347" s="68">
        <f t="shared" si="721"/>
        <v>1.9342873067425752</v>
      </c>
      <c r="BB2347" s="68">
        <f t="shared" si="722"/>
        <v>1.748238052901729</v>
      </c>
    </row>
    <row r="2348" spans="1:54" x14ac:dyDescent="0.3">
      <c r="A2348" s="64">
        <v>29010</v>
      </c>
      <c r="B2348" s="57">
        <v>2.456</v>
      </c>
      <c r="C2348" s="57">
        <v>0.185</v>
      </c>
      <c r="D2348" s="57">
        <v>3.4009999999999998</v>
      </c>
      <c r="E2348" s="57">
        <f t="shared" si="707"/>
        <v>2.456</v>
      </c>
      <c r="F2348" s="57">
        <f t="shared" si="708"/>
        <v>0.94499999999999984</v>
      </c>
      <c r="G2348" s="57">
        <f t="shared" si="709"/>
        <v>0</v>
      </c>
      <c r="H2348" s="57">
        <f>IF(Q2347&gt;SetUp!$B$56,SetUp!$B$56,Q2347)</f>
        <v>5.439868865174247E-3</v>
      </c>
      <c r="I2348" s="57">
        <f t="shared" si="723"/>
        <v>1.5881536958918172</v>
      </c>
      <c r="J2348" s="57">
        <f>MIN(F2348,H2348,(1-EXP(-SetUp!$B$52*H2348/SetUp!$B$56))*F2348)</f>
        <v>8.0288936902873573E-4</v>
      </c>
      <c r="K2348" s="57">
        <f t="shared" si="710"/>
        <v>4.6369794961455112E-3</v>
      </c>
      <c r="L2348" s="57">
        <f>IF(I2348&lt;=0,0,MIN(SetUp!$B$50*I2348^SetUp!$B$55,I2348))</f>
        <v>4.4243594206604099E-2</v>
      </c>
      <c r="M2348" s="57">
        <f t="shared" si="711"/>
        <v>1.543910101685213</v>
      </c>
      <c r="N2348" s="57">
        <f>IF(SetUp!$B$62=0,X2348,(B2348-E2348)*(1-(H2348/SetUp!$B$66/SetUp!$B$56)))</f>
        <v>0</v>
      </c>
      <c r="O2348" s="57">
        <f>K2348*SetUp!$B$65</f>
        <v>0</v>
      </c>
      <c r="P2348" s="57">
        <f>MIN(SetUp!$B$54*L2348^SetUp!$B$51,L2348)</f>
        <v>2.3944728177481642E-2</v>
      </c>
      <c r="Q2348" s="57">
        <f t="shared" si="712"/>
        <v>4.6369794961455112E-3</v>
      </c>
      <c r="R2348" s="57">
        <f>IF((H2348+N2348-O2348)&gt;SetUp!$B$56,T2347+H2348+N2348-O2348-SetUp!$B$56,T2347)</f>
        <v>0</v>
      </c>
      <c r="S2348" s="57">
        <f>R2348*SetUp!$B$65</f>
        <v>0</v>
      </c>
      <c r="T2348" s="57">
        <f>IF((R2348-S2348)&lt;SetUp!$B$53,R2348-S2348,SetUp!$B$53)</f>
        <v>0</v>
      </c>
      <c r="U2348" s="57">
        <f t="shared" si="713"/>
        <v>1.543910101685213</v>
      </c>
      <c r="V2348" s="57">
        <f>(L2348-P2348)/1000*SetUp!$B$13*1000000/SetUp!$B$48</f>
        <v>1.1545524674977652</v>
      </c>
      <c r="W2348" s="57">
        <f t="shared" si="724"/>
        <v>2.7061686225238191E-16</v>
      </c>
      <c r="X2348" s="57">
        <f>MAX((SetUp!$B$56*(1-($H2348/SetUp!$B$56)^2)*TANH(($B2348-$D2348)/SetUp!$B$56))/(1+$H2348/SetUp!$B$56*TANH(($B2348-$D2348)/SetUp!$B$56)),0)</f>
        <v>0</v>
      </c>
      <c r="AP2348" s="64">
        <v>30354</v>
      </c>
      <c r="AQ2348" s="55">
        <v>2</v>
      </c>
      <c r="AR2348" s="55">
        <v>38</v>
      </c>
      <c r="AS2348" s="66">
        <f t="shared" si="714"/>
        <v>27.481000000000002</v>
      </c>
      <c r="AT2348" s="66">
        <f t="shared" si="715"/>
        <v>24.484809328254098</v>
      </c>
      <c r="AU2348" s="55" t="str">
        <f>IF(OR($AP2348&lt;SetUp!$B$97,$AP2348&gt;SetUp!$B$98),"Não","Sim")</f>
        <v>Não</v>
      </c>
      <c r="AV2348" s="68">
        <f t="shared" si="716"/>
        <v>5.2422323489139622</v>
      </c>
      <c r="AW2348" s="68">
        <f t="shared" si="717"/>
        <v>4.9482127408039052</v>
      </c>
      <c r="AX2348" s="68">
        <f t="shared" si="718"/>
        <v>1.4390325321204125</v>
      </c>
      <c r="AY2348" s="68">
        <f t="shared" si="719"/>
        <v>1.388896726364875</v>
      </c>
      <c r="AZ2348" s="68">
        <f t="shared" si="720"/>
        <v>-2.9961906717459037</v>
      </c>
      <c r="BA2348" s="68">
        <f t="shared" si="721"/>
        <v>-0.29401960811005701</v>
      </c>
      <c r="BB2348" s="68">
        <f t="shared" si="722"/>
        <v>-5.0135805755537444E-2</v>
      </c>
    </row>
    <row r="2349" spans="1:54" x14ac:dyDescent="0.3">
      <c r="A2349" s="64">
        <v>29011</v>
      </c>
      <c r="B2349" s="57">
        <v>0.26500000000000001</v>
      </c>
      <c r="C2349" s="57">
        <v>0.16200000000000001</v>
      </c>
      <c r="D2349" s="57">
        <v>3.4009999999999998</v>
      </c>
      <c r="E2349" s="57">
        <f t="shared" si="707"/>
        <v>0.26500000000000001</v>
      </c>
      <c r="F2349" s="57">
        <f t="shared" si="708"/>
        <v>3.1359999999999997</v>
      </c>
      <c r="G2349" s="57">
        <f t="shared" si="709"/>
        <v>0</v>
      </c>
      <c r="H2349" s="57">
        <f>IF(Q2348&gt;SetUp!$B$56,SetUp!$B$56,Q2348)</f>
        <v>4.6369794961455112E-3</v>
      </c>
      <c r="I2349" s="57">
        <f t="shared" si="723"/>
        <v>1.543910101685213</v>
      </c>
      <c r="J2349" s="57">
        <f>MIN(F2349,H2349,(1-EXP(-SetUp!$B$52*H2349/SetUp!$B$56))*F2349)</f>
        <v>2.2712970445479992E-3</v>
      </c>
      <c r="K2349" s="57">
        <f t="shared" si="710"/>
        <v>2.365682451597512E-3</v>
      </c>
      <c r="L2349" s="57">
        <f>IF(I2349&lt;=0,0,MIN(SetUp!$B$50*I2349^SetUp!$B$55,I2349))</f>
        <v>4.2208462467927504E-2</v>
      </c>
      <c r="M2349" s="57">
        <f t="shared" si="711"/>
        <v>1.5017016392172855</v>
      </c>
      <c r="N2349" s="57">
        <f>IF(SetUp!$B$62=0,X2349,(B2349-E2349)*(1-(H2349/SetUp!$B$66/SetUp!$B$56)))</f>
        <v>0</v>
      </c>
      <c r="O2349" s="57">
        <f>K2349*SetUp!$B$65</f>
        <v>0</v>
      </c>
      <c r="P2349" s="57">
        <f>MIN(SetUp!$B$54*L2349^SetUp!$B$51,L2349)</f>
        <v>2.2861617366952174E-2</v>
      </c>
      <c r="Q2349" s="57">
        <f t="shared" si="712"/>
        <v>2.365682451597512E-3</v>
      </c>
      <c r="R2349" s="57">
        <f>IF((H2349+N2349-O2349)&gt;SetUp!$B$56,T2348+H2349+N2349-O2349-SetUp!$B$56,T2348)</f>
        <v>0</v>
      </c>
      <c r="S2349" s="57">
        <f>R2349*SetUp!$B$65</f>
        <v>0</v>
      </c>
      <c r="T2349" s="57">
        <f>IF((R2349-S2349)&lt;SetUp!$B$53,R2349-S2349,SetUp!$B$53)</f>
        <v>0</v>
      </c>
      <c r="U2349" s="57">
        <f t="shared" si="713"/>
        <v>1.5017016392172855</v>
      </c>
      <c r="V2349" s="57">
        <f>(L2349-P2349)/1000*SetUp!$B$13*1000000/SetUp!$B$48</f>
        <v>1.1004037229262789</v>
      </c>
      <c r="W2349" s="57">
        <f t="shared" si="724"/>
        <v>-2.3592239273284576E-16</v>
      </c>
      <c r="X2349" s="57">
        <f>MAX((SetUp!$B$56*(1-($H2349/SetUp!$B$56)^2)*TANH(($B2349-$D2349)/SetUp!$B$56))/(1+$H2349/SetUp!$B$56*TANH(($B2349-$D2349)/SetUp!$B$56)),0)</f>
        <v>0</v>
      </c>
      <c r="AP2349" s="64">
        <v>30355</v>
      </c>
      <c r="AQ2349" s="55">
        <v>2</v>
      </c>
      <c r="AR2349" s="55">
        <v>39</v>
      </c>
      <c r="AS2349" s="66">
        <f t="shared" si="714"/>
        <v>64.817999999999998</v>
      </c>
      <c r="AT2349" s="66">
        <f t="shared" si="715"/>
        <v>53.472282495030719</v>
      </c>
      <c r="AU2349" s="55" t="str">
        <f>IF(OR($AP2349&lt;SetUp!$B$97,$AP2349&gt;SetUp!$B$98),"Não","Sim")</f>
        <v>Não</v>
      </c>
      <c r="AV2349" s="68">
        <f t="shared" si="716"/>
        <v>8.0509626753575247</v>
      </c>
      <c r="AW2349" s="68">
        <f t="shared" si="717"/>
        <v>7.3124744440600074</v>
      </c>
      <c r="AX2349" s="68">
        <f t="shared" si="718"/>
        <v>1.8116956264745914</v>
      </c>
      <c r="AY2349" s="68">
        <f t="shared" si="719"/>
        <v>1.7281287226049216</v>
      </c>
      <c r="AZ2349" s="68">
        <f t="shared" si="720"/>
        <v>-11.345717504969279</v>
      </c>
      <c r="BA2349" s="68">
        <f t="shared" si="721"/>
        <v>-0.73848823129751739</v>
      </c>
      <c r="BB2349" s="68">
        <f t="shared" si="722"/>
        <v>-8.3566903869669806E-2</v>
      </c>
    </row>
    <row r="2350" spans="1:54" x14ac:dyDescent="0.3">
      <c r="A2350" s="64">
        <v>29012</v>
      </c>
      <c r="B2350" s="57">
        <v>0.75600000000000001</v>
      </c>
      <c r="C2350" s="57">
        <v>0.16200000000000001</v>
      </c>
      <c r="D2350" s="57">
        <v>3.4009999999999998</v>
      </c>
      <c r="E2350" s="57">
        <f t="shared" si="707"/>
        <v>0.75600000000000001</v>
      </c>
      <c r="F2350" s="57">
        <f t="shared" si="708"/>
        <v>2.6449999999999996</v>
      </c>
      <c r="G2350" s="57">
        <f t="shared" si="709"/>
        <v>0</v>
      </c>
      <c r="H2350" s="57">
        <f>IF(Q2349&gt;SetUp!$B$56,SetUp!$B$56,Q2349)</f>
        <v>2.365682451597512E-3</v>
      </c>
      <c r="I2350" s="57">
        <f t="shared" si="723"/>
        <v>1.5017016392172855</v>
      </c>
      <c r="J2350" s="57">
        <f>MIN(F2350,H2350,(1-EXP(-SetUp!$B$52*H2350/SetUp!$B$56))*F2350)</f>
        <v>9.7751152692365437E-4</v>
      </c>
      <c r="K2350" s="57">
        <f t="shared" si="710"/>
        <v>1.3881709246738577E-3</v>
      </c>
      <c r="L2350" s="57">
        <f>IF(I2350&lt;=0,0,MIN(SetUp!$B$50*I2350^SetUp!$B$55,I2350))</f>
        <v>4.0302836165815918E-2</v>
      </c>
      <c r="M2350" s="57">
        <f t="shared" si="711"/>
        <v>1.4613988030514695</v>
      </c>
      <c r="N2350" s="57">
        <f>IF(SetUp!$B$62=0,X2350,(B2350-E2350)*(1-(H2350/SetUp!$B$66/SetUp!$B$56)))</f>
        <v>0</v>
      </c>
      <c r="O2350" s="57">
        <f>K2350*SetUp!$B$65</f>
        <v>0</v>
      </c>
      <c r="P2350" s="57">
        <f>MIN(SetUp!$B$54*L2350^SetUp!$B$51,L2350)</f>
        <v>2.1846625015516822E-2</v>
      </c>
      <c r="Q2350" s="57">
        <f t="shared" si="712"/>
        <v>1.3881709246738577E-3</v>
      </c>
      <c r="R2350" s="57">
        <f>IF((H2350+N2350-O2350)&gt;SetUp!$B$56,T2349+H2350+N2350-O2350-SetUp!$B$56,T2349)</f>
        <v>0</v>
      </c>
      <c r="S2350" s="57">
        <f>R2350*SetUp!$B$65</f>
        <v>0</v>
      </c>
      <c r="T2350" s="57">
        <f>IF((R2350-S2350)&lt;SetUp!$B$53,R2350-S2350,SetUp!$B$53)</f>
        <v>0</v>
      </c>
      <c r="U2350" s="57">
        <f t="shared" si="713"/>
        <v>1.4613988030514695</v>
      </c>
      <c r="V2350" s="57">
        <f>(L2350-P2350)/1000*SetUp!$B$13*1000000/SetUp!$B$48</f>
        <v>1.049746527400417</v>
      </c>
      <c r="W2350" s="57">
        <f t="shared" si="724"/>
        <v>1.0408340855860843E-16</v>
      </c>
      <c r="X2350" s="57">
        <f>MAX((SetUp!$B$56*(1-($H2350/SetUp!$B$56)^2)*TANH(($B2350-$D2350)/SetUp!$B$56))/(1+$H2350/SetUp!$B$56*TANH(($B2350-$D2350)/SetUp!$B$56)),0)</f>
        <v>0</v>
      </c>
      <c r="AP2350" s="64">
        <v>30356</v>
      </c>
      <c r="AQ2350" s="55">
        <v>2</v>
      </c>
      <c r="AR2350" s="55">
        <v>40</v>
      </c>
      <c r="AS2350" s="66">
        <f t="shared" si="714"/>
        <v>12.625</v>
      </c>
      <c r="AT2350" s="66">
        <f t="shared" si="715"/>
        <v>53.73054308441283</v>
      </c>
      <c r="AU2350" s="55" t="str">
        <f>IF(OR($AP2350&lt;SetUp!$B$97,$AP2350&gt;SetUp!$B$98),"Não","Sim")</f>
        <v>Não</v>
      </c>
      <c r="AV2350" s="68">
        <f t="shared" si="716"/>
        <v>3.5531676008879738</v>
      </c>
      <c r="AW2350" s="68">
        <f t="shared" si="717"/>
        <v>7.330112078571025</v>
      </c>
      <c r="AX2350" s="68">
        <f t="shared" si="718"/>
        <v>1.1012313867906991</v>
      </c>
      <c r="AY2350" s="68">
        <f t="shared" si="719"/>
        <v>1.7302212302461872</v>
      </c>
      <c r="AZ2350" s="68">
        <f t="shared" si="720"/>
        <v>41.10554308441283</v>
      </c>
      <c r="BA2350" s="68">
        <f t="shared" si="721"/>
        <v>3.7769444776830512</v>
      </c>
      <c r="BB2350" s="68">
        <f t="shared" si="722"/>
        <v>0.62898984345548814</v>
      </c>
    </row>
    <row r="2351" spans="1:54" x14ac:dyDescent="0.3">
      <c r="A2351" s="64">
        <v>29013</v>
      </c>
      <c r="B2351" s="57">
        <v>2.8359999999999999</v>
      </c>
      <c r="C2351" s="57">
        <v>0.16200000000000001</v>
      </c>
      <c r="D2351" s="57">
        <v>3.4009999999999998</v>
      </c>
      <c r="E2351" s="57">
        <f t="shared" si="707"/>
        <v>2.8359999999999999</v>
      </c>
      <c r="F2351" s="57">
        <f t="shared" si="708"/>
        <v>0.56499999999999995</v>
      </c>
      <c r="G2351" s="57">
        <f t="shared" si="709"/>
        <v>0</v>
      </c>
      <c r="H2351" s="57">
        <f>IF(Q2350&gt;SetUp!$B$56,SetUp!$B$56,Q2350)</f>
        <v>1.3881709246738577E-3</v>
      </c>
      <c r="I2351" s="57">
        <f t="shared" si="723"/>
        <v>1.4613988030514695</v>
      </c>
      <c r="J2351" s="57">
        <f>MIN(F2351,H2351,(1-EXP(-SetUp!$B$52*H2351/SetUp!$B$56))*F2351)</f>
        <v>1.2253617481068789E-4</v>
      </c>
      <c r="K2351" s="57">
        <f t="shared" si="710"/>
        <v>1.2656347498631697E-3</v>
      </c>
      <c r="L2351" s="57">
        <f>IF(I2351&lt;=0,0,MIN(SetUp!$B$50*I2351^SetUp!$B$55,I2351))</f>
        <v>3.8516258835266493E-2</v>
      </c>
      <c r="M2351" s="57">
        <f t="shared" si="711"/>
        <v>1.422882544216203</v>
      </c>
      <c r="N2351" s="57">
        <f>IF(SetUp!$B$62=0,X2351,(B2351-E2351)*(1-(H2351/SetUp!$B$66/SetUp!$B$56)))</f>
        <v>0</v>
      </c>
      <c r="O2351" s="57">
        <f>K2351*SetUp!$B$65</f>
        <v>0</v>
      </c>
      <c r="P2351" s="57">
        <f>MIN(SetUp!$B$54*L2351^SetUp!$B$51,L2351)</f>
        <v>2.0894300298748465E-2</v>
      </c>
      <c r="Q2351" s="57">
        <f t="shared" si="712"/>
        <v>1.2656347498631697E-3</v>
      </c>
      <c r="R2351" s="57">
        <f>IF((H2351+N2351-O2351)&gt;SetUp!$B$56,T2350+H2351+N2351-O2351-SetUp!$B$56,T2350)</f>
        <v>0</v>
      </c>
      <c r="S2351" s="57">
        <f>R2351*SetUp!$B$65</f>
        <v>0</v>
      </c>
      <c r="T2351" s="57">
        <f>IF((R2351-S2351)&lt;SetUp!$B$53,R2351-S2351,SetUp!$B$53)</f>
        <v>0</v>
      </c>
      <c r="U2351" s="57">
        <f t="shared" si="713"/>
        <v>1.422882544216203</v>
      </c>
      <c r="V2351" s="57">
        <f>(L2351-P2351)/1000*SetUp!$B$13*1000000/SetUp!$B$48</f>
        <v>1.0022961716822441</v>
      </c>
      <c r="W2351" s="57">
        <f t="shared" si="724"/>
        <v>-3.1918911957973251E-16</v>
      </c>
      <c r="X2351" s="57">
        <f>MAX((SetUp!$B$56*(1-($H2351/SetUp!$B$56)^2)*TANH(($B2351-$D2351)/SetUp!$B$56))/(1+$H2351/SetUp!$B$56*TANH(($B2351-$D2351)/SetUp!$B$56)),0)</f>
        <v>0</v>
      </c>
      <c r="AP2351" s="64">
        <v>30357</v>
      </c>
      <c r="AQ2351" s="55">
        <v>2</v>
      </c>
      <c r="AR2351" s="55">
        <v>41</v>
      </c>
      <c r="AS2351" s="66">
        <f t="shared" si="714"/>
        <v>2.669</v>
      </c>
      <c r="AT2351" s="66">
        <f t="shared" si="715"/>
        <v>42.772466816518147</v>
      </c>
      <c r="AU2351" s="55" t="str">
        <f>IF(OR($AP2351&lt;SetUp!$B$97,$AP2351&gt;SetUp!$B$98),"Não","Sim")</f>
        <v>Não</v>
      </c>
      <c r="AV2351" s="68">
        <f t="shared" si="716"/>
        <v>1.6337074401495515</v>
      </c>
      <c r="AW2351" s="68">
        <f t="shared" si="717"/>
        <v>6.5400662700402465</v>
      </c>
      <c r="AX2351" s="68">
        <f t="shared" si="718"/>
        <v>0.42634857378750768</v>
      </c>
      <c r="AY2351" s="68">
        <f t="shared" si="719"/>
        <v>1.6311642980451637</v>
      </c>
      <c r="AZ2351" s="68">
        <f t="shared" si="720"/>
        <v>40.10346681651815</v>
      </c>
      <c r="BA2351" s="68">
        <f t="shared" si="721"/>
        <v>4.9063588298906948</v>
      </c>
      <c r="BB2351" s="68">
        <f t="shared" si="722"/>
        <v>1.204815724257656</v>
      </c>
    </row>
    <row r="2352" spans="1:54" x14ac:dyDescent="0.3">
      <c r="A2352" s="64">
        <v>29014</v>
      </c>
      <c r="B2352" s="57">
        <v>1.0469999999999999</v>
      </c>
      <c r="C2352" s="57">
        <v>0.16200000000000001</v>
      </c>
      <c r="D2352" s="57">
        <v>3.4009999999999998</v>
      </c>
      <c r="E2352" s="57">
        <f t="shared" si="707"/>
        <v>1.0469999999999999</v>
      </c>
      <c r="F2352" s="57">
        <f t="shared" si="708"/>
        <v>2.3540000000000001</v>
      </c>
      <c r="G2352" s="57">
        <f t="shared" si="709"/>
        <v>0</v>
      </c>
      <c r="H2352" s="57">
        <f>IF(Q2351&gt;SetUp!$B$56,SetUp!$B$56,Q2351)</f>
        <v>1.2656347498631697E-3</v>
      </c>
      <c r="I2352" s="57">
        <f t="shared" si="723"/>
        <v>1.422882544216203</v>
      </c>
      <c r="J2352" s="57">
        <f>MIN(F2352,H2352,(1-EXP(-SetUp!$B$52*H2352/SetUp!$B$56))*F2352)</f>
        <v>4.6547025528203694E-4</v>
      </c>
      <c r="K2352" s="57">
        <f t="shared" si="710"/>
        <v>8.0016449458113269E-4</v>
      </c>
      <c r="L2352" s="57">
        <f>IF(I2352&lt;=0,0,MIN(SetUp!$B$50*I2352^SetUp!$B$55,I2352))</f>
        <v>3.6839291592770718E-2</v>
      </c>
      <c r="M2352" s="57">
        <f t="shared" si="711"/>
        <v>1.3860432526234323</v>
      </c>
      <c r="N2352" s="57">
        <f>IF(SetUp!$B$62=0,X2352,(B2352-E2352)*(1-(H2352/SetUp!$B$66/SetUp!$B$56)))</f>
        <v>0</v>
      </c>
      <c r="O2352" s="57">
        <f>K2352*SetUp!$B$65</f>
        <v>0</v>
      </c>
      <c r="P2352" s="57">
        <f>MIN(SetUp!$B$54*L2352^SetUp!$B$51,L2352)</f>
        <v>1.9999719028366121E-2</v>
      </c>
      <c r="Q2352" s="57">
        <f t="shared" si="712"/>
        <v>8.0016449458113269E-4</v>
      </c>
      <c r="R2352" s="57">
        <f>IF((H2352+N2352-O2352)&gt;SetUp!$B$56,T2351+H2352+N2352-O2352-SetUp!$B$56,T2351)</f>
        <v>0</v>
      </c>
      <c r="S2352" s="57">
        <f>R2352*SetUp!$B$65</f>
        <v>0</v>
      </c>
      <c r="T2352" s="57">
        <f>IF((R2352-S2352)&lt;SetUp!$B$53,R2352-S2352,SetUp!$B$53)</f>
        <v>0</v>
      </c>
      <c r="U2352" s="57">
        <f t="shared" si="713"/>
        <v>1.3860432526234323</v>
      </c>
      <c r="V2352" s="57">
        <f>(L2352-P2352)/1000*SetUp!$B$13*1000000/SetUp!$B$48</f>
        <v>0.95779587036771552</v>
      </c>
      <c r="W2352" s="57">
        <f t="shared" si="724"/>
        <v>1.0408340855860843E-16</v>
      </c>
      <c r="X2352" s="57">
        <f>MAX((SetUp!$B$56*(1-($H2352/SetUp!$B$56)^2)*TANH(($B2352-$D2352)/SetUp!$B$56))/(1+$H2352/SetUp!$B$56*TANH(($B2352-$D2352)/SetUp!$B$56)),0)</f>
        <v>0</v>
      </c>
      <c r="AP2352" s="64">
        <v>30358</v>
      </c>
      <c r="AQ2352" s="55">
        <v>2</v>
      </c>
      <c r="AR2352" s="55">
        <v>42</v>
      </c>
      <c r="AS2352" s="66">
        <f t="shared" si="714"/>
        <v>1.788</v>
      </c>
      <c r="AT2352" s="66">
        <f t="shared" si="715"/>
        <v>34.76421320265105</v>
      </c>
      <c r="AU2352" s="55" t="str">
        <f>IF(OR($AP2352&lt;SetUp!$B$97,$AP2352&gt;SetUp!$B$98),"Não","Sim")</f>
        <v>Não</v>
      </c>
      <c r="AV2352" s="68">
        <f t="shared" si="716"/>
        <v>1.3371611720357424</v>
      </c>
      <c r="AW2352" s="68">
        <f t="shared" si="717"/>
        <v>5.8961184861441724</v>
      </c>
      <c r="AX2352" s="68">
        <f t="shared" si="718"/>
        <v>0.25236751445989886</v>
      </c>
      <c r="AY2352" s="68">
        <f t="shared" si="719"/>
        <v>1.5411324047093014</v>
      </c>
      <c r="AZ2352" s="68">
        <f t="shared" si="720"/>
        <v>32.976213202651053</v>
      </c>
      <c r="BA2352" s="68">
        <f t="shared" si="721"/>
        <v>4.5589573141084303</v>
      </c>
      <c r="BB2352" s="68">
        <f t="shared" si="722"/>
        <v>1.2887648902494024</v>
      </c>
    </row>
    <row r="2353" spans="1:54" x14ac:dyDescent="0.3">
      <c r="A2353" s="64">
        <v>29015</v>
      </c>
      <c r="B2353" s="57">
        <v>0.128</v>
      </c>
      <c r="C2353" s="57">
        <v>0.16200000000000001</v>
      </c>
      <c r="D2353" s="57">
        <v>3.4009999999999998</v>
      </c>
      <c r="E2353" s="57">
        <f t="shared" si="707"/>
        <v>0.128</v>
      </c>
      <c r="F2353" s="57">
        <f t="shared" si="708"/>
        <v>3.2729999999999997</v>
      </c>
      <c r="G2353" s="57">
        <f t="shared" si="709"/>
        <v>0</v>
      </c>
      <c r="H2353" s="57">
        <f>IF(Q2352&gt;SetUp!$B$56,SetUp!$B$56,Q2352)</f>
        <v>8.0016449458113269E-4</v>
      </c>
      <c r="I2353" s="57">
        <f t="shared" si="723"/>
        <v>1.3860432526234323</v>
      </c>
      <c r="J2353" s="57">
        <f>MIN(F2353,H2353,(1-EXP(-SetUp!$B$52*H2353/SetUp!$B$56))*F2353)</f>
        <v>4.0918354379391271E-4</v>
      </c>
      <c r="K2353" s="57">
        <f t="shared" si="710"/>
        <v>3.9098095078721998E-4</v>
      </c>
      <c r="L2353" s="57">
        <f>IF(I2353&lt;=0,0,MIN(SetUp!$B$50*I2353^SetUp!$B$55,I2353))</f>
        <v>3.5263397776142971E-2</v>
      </c>
      <c r="M2353" s="57">
        <f t="shared" si="711"/>
        <v>1.3507798548472894</v>
      </c>
      <c r="N2353" s="57">
        <f>IF(SetUp!$B$62=0,X2353,(B2353-E2353)*(1-(H2353/SetUp!$B$66/SetUp!$B$56)))</f>
        <v>0</v>
      </c>
      <c r="O2353" s="57">
        <f>K2353*SetUp!$B$65</f>
        <v>0</v>
      </c>
      <c r="P2353" s="57">
        <f>MIN(SetUp!$B$54*L2353^SetUp!$B$51,L2353)</f>
        <v>1.9158424306644679E-2</v>
      </c>
      <c r="Q2353" s="57">
        <f t="shared" si="712"/>
        <v>3.9098095078721998E-4</v>
      </c>
      <c r="R2353" s="57">
        <f>IF((H2353+N2353-O2353)&gt;SetUp!$B$56,T2352+H2353+N2353-O2353-SetUp!$B$56,T2352)</f>
        <v>0</v>
      </c>
      <c r="S2353" s="57">
        <f>R2353*SetUp!$B$65</f>
        <v>0</v>
      </c>
      <c r="T2353" s="57">
        <f>IF((R2353-S2353)&lt;SetUp!$B$53,R2353-S2353,SetUp!$B$53)</f>
        <v>0</v>
      </c>
      <c r="U2353" s="57">
        <f t="shared" si="713"/>
        <v>1.3507798548472894</v>
      </c>
      <c r="V2353" s="57">
        <f>(L2353-P2353)/1000*SetUp!$B$13*1000000/SetUp!$B$48</f>
        <v>0.91601357590708432</v>
      </c>
      <c r="W2353" s="57">
        <f t="shared" si="724"/>
        <v>-1.1796119636642288E-16</v>
      </c>
      <c r="X2353" s="57">
        <f>MAX((SetUp!$B$56*(1-($H2353/SetUp!$B$56)^2)*TANH(($B2353-$D2353)/SetUp!$B$56))/(1+$H2353/SetUp!$B$56*TANH(($B2353-$D2353)/SetUp!$B$56)),0)</f>
        <v>0</v>
      </c>
      <c r="AP2353" s="64">
        <v>30359</v>
      </c>
      <c r="AQ2353" s="55">
        <v>2</v>
      </c>
      <c r="AR2353" s="55">
        <v>43</v>
      </c>
      <c r="AS2353" s="66">
        <f t="shared" si="714"/>
        <v>0.90200000000000002</v>
      </c>
      <c r="AT2353" s="66">
        <f t="shared" si="715"/>
        <v>34.002361585087527</v>
      </c>
      <c r="AU2353" s="55" t="str">
        <f>IF(OR($AP2353&lt;SetUp!$B$97,$AP2353&gt;SetUp!$B$98),"Não","Sim")</f>
        <v>Não</v>
      </c>
      <c r="AV2353" s="68">
        <f t="shared" si="716"/>
        <v>0.94973680564670127</v>
      </c>
      <c r="AW2353" s="68">
        <f t="shared" si="717"/>
        <v>5.8311543955796203</v>
      </c>
      <c r="AX2353" s="68">
        <f t="shared" si="718"/>
        <v>-4.4793462458058257E-2</v>
      </c>
      <c r="AY2353" s="68">
        <f t="shared" si="719"/>
        <v>1.5315090813879797</v>
      </c>
      <c r="AZ2353" s="68">
        <f t="shared" si="720"/>
        <v>33.100361585087526</v>
      </c>
      <c r="BA2353" s="68">
        <f t="shared" si="721"/>
        <v>4.8814175899329193</v>
      </c>
      <c r="BB2353" s="68">
        <f t="shared" si="722"/>
        <v>1.5763025438460379</v>
      </c>
    </row>
    <row r="2354" spans="1:54" x14ac:dyDescent="0.3">
      <c r="A2354" s="64">
        <v>29016</v>
      </c>
      <c r="B2354" s="57">
        <v>0.25600000000000001</v>
      </c>
      <c r="C2354" s="57">
        <v>0.14099999999999999</v>
      </c>
      <c r="D2354" s="57">
        <v>3.4009999999999998</v>
      </c>
      <c r="E2354" s="57">
        <f t="shared" si="707"/>
        <v>0.25600000000000001</v>
      </c>
      <c r="F2354" s="57">
        <f t="shared" si="708"/>
        <v>3.1449999999999996</v>
      </c>
      <c r="G2354" s="57">
        <f t="shared" si="709"/>
        <v>0</v>
      </c>
      <c r="H2354" s="57">
        <f>IF(Q2353&gt;SetUp!$B$56,SetUp!$B$56,Q2353)</f>
        <v>3.9098095078721998E-4</v>
      </c>
      <c r="I2354" s="57">
        <f t="shared" si="723"/>
        <v>1.3507798548472894</v>
      </c>
      <c r="J2354" s="57">
        <f>MIN(F2354,H2354,(1-EXP(-SetUp!$B$52*H2354/SetUp!$B$56))*F2354)</f>
        <v>1.9212461426734048E-4</v>
      </c>
      <c r="K2354" s="57">
        <f t="shared" si="710"/>
        <v>1.988563365198795E-4</v>
      </c>
      <c r="L2354" s="57">
        <f>IF(I2354&lt;=0,0,MIN(SetUp!$B$50*I2354^SetUp!$B$55,I2354))</f>
        <v>3.3780842455230962E-2</v>
      </c>
      <c r="M2354" s="57">
        <f t="shared" si="711"/>
        <v>1.3169990123920583</v>
      </c>
      <c r="N2354" s="57">
        <f>IF(SetUp!$B$62=0,X2354,(B2354-E2354)*(1-(H2354/SetUp!$B$66/SetUp!$B$56)))</f>
        <v>0</v>
      </c>
      <c r="O2354" s="57">
        <f>K2354*SetUp!$B$65</f>
        <v>0</v>
      </c>
      <c r="P2354" s="57">
        <f>MIN(SetUp!$B$54*L2354^SetUp!$B$51,L2354)</f>
        <v>1.8366374791890166E-2</v>
      </c>
      <c r="Q2354" s="57">
        <f t="shared" si="712"/>
        <v>1.988563365198795E-4</v>
      </c>
      <c r="R2354" s="57">
        <f>IF((H2354+N2354-O2354)&gt;SetUp!$B$56,T2353+H2354+N2354-O2354-SetUp!$B$56,T2353)</f>
        <v>0</v>
      </c>
      <c r="S2354" s="57">
        <f>R2354*SetUp!$B$65</f>
        <v>0</v>
      </c>
      <c r="T2354" s="57">
        <f>IF((R2354-S2354)&lt;SetUp!$B$53,R2354-S2354,SetUp!$B$53)</f>
        <v>0</v>
      </c>
      <c r="U2354" s="57">
        <f t="shared" si="713"/>
        <v>1.3169990123920583</v>
      </c>
      <c r="V2354" s="57">
        <f>(L2354-P2354)/1000*SetUp!$B$13*1000000/SetUp!$B$48</f>
        <v>0.87673920554684337</v>
      </c>
      <c r="W2354" s="57">
        <f t="shared" si="724"/>
        <v>-6.9388939039072284E-17</v>
      </c>
      <c r="X2354" s="57">
        <f>MAX((SetUp!$B$56*(1-($H2354/SetUp!$B$56)^2)*TANH(($B2354-$D2354)/SetUp!$B$56))/(1+$H2354/SetUp!$B$56*TANH(($B2354-$D2354)/SetUp!$B$56)),0)</f>
        <v>0</v>
      </c>
      <c r="AP2354" s="64">
        <v>30360</v>
      </c>
      <c r="AQ2354" s="55">
        <v>2</v>
      </c>
      <c r="AR2354" s="55">
        <v>44</v>
      </c>
      <c r="AS2354" s="66">
        <f t="shared" si="714"/>
        <v>0.90200000000000002</v>
      </c>
      <c r="AT2354" s="66">
        <f t="shared" si="715"/>
        <v>28.591108963629548</v>
      </c>
      <c r="AU2354" s="55" t="str">
        <f>IF(OR($AP2354&lt;SetUp!$B$97,$AP2354&gt;SetUp!$B$98),"Não","Sim")</f>
        <v>Não</v>
      </c>
      <c r="AV2354" s="68">
        <f t="shared" si="716"/>
        <v>0.94973680564670127</v>
      </c>
      <c r="AW2354" s="68">
        <f t="shared" si="717"/>
        <v>5.3470654534641291</v>
      </c>
      <c r="AX2354" s="68">
        <f t="shared" si="718"/>
        <v>-4.4793462458058257E-2</v>
      </c>
      <c r="AY2354" s="68">
        <f t="shared" si="719"/>
        <v>1.4562310006690971</v>
      </c>
      <c r="AZ2354" s="68">
        <f t="shared" si="720"/>
        <v>27.689108963629547</v>
      </c>
      <c r="BA2354" s="68">
        <f t="shared" si="721"/>
        <v>4.397328647817428</v>
      </c>
      <c r="BB2354" s="68">
        <f t="shared" si="722"/>
        <v>1.5010244631271552</v>
      </c>
    </row>
    <row r="2355" spans="1:54" x14ac:dyDescent="0.3">
      <c r="A2355" s="64">
        <v>29017</v>
      </c>
      <c r="B2355" s="57">
        <v>6.4000000000000001E-2</v>
      </c>
      <c r="C2355" s="57">
        <v>0.14099999999999999</v>
      </c>
      <c r="D2355" s="57">
        <v>3.4009999999999998</v>
      </c>
      <c r="E2355" s="57">
        <f t="shared" si="707"/>
        <v>6.4000000000000001E-2</v>
      </c>
      <c r="F2355" s="57">
        <f t="shared" si="708"/>
        <v>3.3369999999999997</v>
      </c>
      <c r="G2355" s="57">
        <f t="shared" si="709"/>
        <v>0</v>
      </c>
      <c r="H2355" s="57">
        <f>IF(Q2354&gt;SetUp!$B$56,SetUp!$B$56,Q2354)</f>
        <v>1.988563365198795E-4</v>
      </c>
      <c r="I2355" s="57">
        <f t="shared" si="723"/>
        <v>1.3169990123920583</v>
      </c>
      <c r="J2355" s="57">
        <f>MIN(F2355,H2355,(1-EXP(-SetUp!$B$52*H2355/SetUp!$B$56))*F2355)</f>
        <v>1.0368332591720974E-4</v>
      </c>
      <c r="K2355" s="57">
        <f t="shared" si="710"/>
        <v>9.5173010602669762E-5</v>
      </c>
      <c r="L2355" s="57">
        <f>IF(I2355&lt;=0,0,MIN(SetUp!$B$50*I2355^SetUp!$B$55,I2355))</f>
        <v>3.238460467275265E-2</v>
      </c>
      <c r="M2355" s="57">
        <f t="shared" si="711"/>
        <v>1.2846144077193056</v>
      </c>
      <c r="N2355" s="57">
        <f>IF(SetUp!$B$62=0,X2355,(B2355-E2355)*(1-(H2355/SetUp!$B$66/SetUp!$B$56)))</f>
        <v>0</v>
      </c>
      <c r="O2355" s="57">
        <f>K2355*SetUp!$B$65</f>
        <v>0</v>
      </c>
      <c r="P2355" s="57">
        <f>MIN(SetUp!$B$54*L2355^SetUp!$B$51,L2355)</f>
        <v>1.7619899484179746E-2</v>
      </c>
      <c r="Q2355" s="57">
        <f t="shared" si="712"/>
        <v>9.5173010602669762E-5</v>
      </c>
      <c r="R2355" s="57">
        <f>IF((H2355+N2355-O2355)&gt;SetUp!$B$56,T2354+H2355+N2355-O2355-SetUp!$B$56,T2354)</f>
        <v>0</v>
      </c>
      <c r="S2355" s="57">
        <f>R2355*SetUp!$B$65</f>
        <v>0</v>
      </c>
      <c r="T2355" s="57">
        <f>IF((R2355-S2355)&lt;SetUp!$B$53,R2355-S2355,SetUp!$B$53)</f>
        <v>0</v>
      </c>
      <c r="U2355" s="57">
        <f t="shared" si="713"/>
        <v>1.2846144077193056</v>
      </c>
      <c r="V2355" s="57">
        <f>(L2355-P2355)/1000*SetUp!$B$13*1000000/SetUp!$B$48</f>
        <v>0.83978222147421344</v>
      </c>
      <c r="W2355" s="57">
        <f t="shared" si="724"/>
        <v>0</v>
      </c>
      <c r="X2355" s="57">
        <f>MAX((SetUp!$B$56*(1-($H2355/SetUp!$B$56)^2)*TANH(($B2355-$D2355)/SetUp!$B$56))/(1+$H2355/SetUp!$B$56*TANH(($B2355-$D2355)/SetUp!$B$56)),0)</f>
        <v>0</v>
      </c>
      <c r="AP2355" s="64">
        <v>30361</v>
      </c>
      <c r="AQ2355" s="55">
        <v>2</v>
      </c>
      <c r="AR2355" s="55">
        <v>45</v>
      </c>
      <c r="AS2355" s="66">
        <f t="shared" si="714"/>
        <v>0.90200000000000002</v>
      </c>
      <c r="AT2355" s="66">
        <f t="shared" si="715"/>
        <v>23.992219283044392</v>
      </c>
      <c r="AU2355" s="55" t="str">
        <f>IF(OR($AP2355&lt;SetUp!$B$97,$AP2355&gt;SetUp!$B$98),"Não","Sim")</f>
        <v>Não</v>
      </c>
      <c r="AV2355" s="68">
        <f t="shared" si="716"/>
        <v>0.94973680564670127</v>
      </c>
      <c r="AW2355" s="68">
        <f t="shared" si="717"/>
        <v>4.8981853050945707</v>
      </c>
      <c r="AX2355" s="68">
        <f t="shared" si="718"/>
        <v>-4.4793462458058257E-2</v>
      </c>
      <c r="AY2355" s="68">
        <f t="shared" si="719"/>
        <v>1.3800704221154649</v>
      </c>
      <c r="AZ2355" s="68">
        <f t="shared" si="720"/>
        <v>23.090219283044391</v>
      </c>
      <c r="BA2355" s="68">
        <f t="shared" si="721"/>
        <v>3.9484484994478697</v>
      </c>
      <c r="BB2355" s="68">
        <f t="shared" si="722"/>
        <v>1.4248638845735231</v>
      </c>
    </row>
    <row r="2356" spans="1:54" x14ac:dyDescent="0.3">
      <c r="A2356" s="64">
        <v>29018</v>
      </c>
      <c r="B2356" s="57">
        <v>0</v>
      </c>
      <c r="C2356" s="57">
        <v>0.104</v>
      </c>
      <c r="D2356" s="57">
        <v>3.4009999999999998</v>
      </c>
      <c r="E2356" s="57">
        <f t="shared" si="707"/>
        <v>0</v>
      </c>
      <c r="F2356" s="57">
        <f t="shared" si="708"/>
        <v>3.4009999999999998</v>
      </c>
      <c r="G2356" s="57">
        <f t="shared" si="709"/>
        <v>0</v>
      </c>
      <c r="H2356" s="57">
        <f>IF(Q2355&gt;SetUp!$B$56,SetUp!$B$56,Q2355)</f>
        <v>9.5173010602669762E-5</v>
      </c>
      <c r="I2356" s="57">
        <f t="shared" si="723"/>
        <v>1.2846144077193056</v>
      </c>
      <c r="J2356" s="57">
        <f>MIN(F2356,H2356,(1-EXP(-SetUp!$B$52*H2356/SetUp!$B$56))*F2356)</f>
        <v>5.057515661839229E-5</v>
      </c>
      <c r="K2356" s="57">
        <f t="shared" si="710"/>
        <v>4.4597853984277472E-5</v>
      </c>
      <c r="L2356" s="57">
        <f>IF(I2356&lt;=0,0,MIN(SetUp!$B$50*I2356^SetUp!$B$55,I2356))</f>
        <v>3.1068300613874063E-2</v>
      </c>
      <c r="M2356" s="57">
        <f t="shared" si="711"/>
        <v>1.2535461071054315</v>
      </c>
      <c r="N2356" s="57">
        <f>IF(SetUp!$B$62=0,X2356,(B2356-E2356)*(1-(H2356/SetUp!$B$66/SetUp!$B$56)))</f>
        <v>0</v>
      </c>
      <c r="O2356" s="57">
        <f>K2356*SetUp!$B$65</f>
        <v>0</v>
      </c>
      <c r="P2356" s="57">
        <f>MIN(SetUp!$B$54*L2356^SetUp!$B$51,L2356)</f>
        <v>1.6915658112813311E-2</v>
      </c>
      <c r="Q2356" s="57">
        <f t="shared" si="712"/>
        <v>4.4597853984277472E-5</v>
      </c>
      <c r="R2356" s="57">
        <f>IF((H2356+N2356-O2356)&gt;SetUp!$B$56,T2355+H2356+N2356-O2356-SetUp!$B$56,T2355)</f>
        <v>0</v>
      </c>
      <c r="S2356" s="57">
        <f>R2356*SetUp!$B$65</f>
        <v>0</v>
      </c>
      <c r="T2356" s="57">
        <f>IF((R2356-S2356)&lt;SetUp!$B$53,R2356-S2356,SetUp!$B$53)</f>
        <v>0</v>
      </c>
      <c r="U2356" s="57">
        <f t="shared" si="713"/>
        <v>1.2535461071054315</v>
      </c>
      <c r="V2356" s="57">
        <f>(L2356-P2356)/1000*SetUp!$B$13*1000000/SetUp!$B$48</f>
        <v>0.80496951395071747</v>
      </c>
      <c r="W2356" s="57">
        <f t="shared" si="724"/>
        <v>-9.3675067702747583E-17</v>
      </c>
      <c r="X2356" s="57">
        <f>MAX((SetUp!$B$56*(1-($H2356/SetUp!$B$56)^2)*TANH(($B2356-$D2356)/SetUp!$B$56))/(1+$H2356/SetUp!$B$56*TANH(($B2356-$D2356)/SetUp!$B$56)),0)</f>
        <v>0</v>
      </c>
      <c r="AP2356" s="64">
        <v>30362</v>
      </c>
      <c r="AQ2356" s="55">
        <v>2</v>
      </c>
      <c r="AR2356" s="55">
        <v>46</v>
      </c>
      <c r="AS2356" s="66">
        <f t="shared" si="714"/>
        <v>0.498</v>
      </c>
      <c r="AT2356" s="66">
        <f t="shared" si="715"/>
        <v>20.381022427774411</v>
      </c>
      <c r="AU2356" s="55" t="str">
        <f>IF(OR($AP2356&lt;SetUp!$B$97,$AP2356&gt;SetUp!$B$98),"Não","Sim")</f>
        <v>Não</v>
      </c>
      <c r="AV2356" s="68">
        <f t="shared" si="716"/>
        <v>0.70569115057509402</v>
      </c>
      <c r="AW2356" s="68">
        <f t="shared" si="717"/>
        <v>4.5145345748786125</v>
      </c>
      <c r="AX2356" s="68">
        <f t="shared" si="718"/>
        <v>-0.30277065724028246</v>
      </c>
      <c r="AY2356" s="68">
        <f t="shared" si="719"/>
        <v>1.3092259668933091</v>
      </c>
      <c r="AZ2356" s="68">
        <f t="shared" si="720"/>
        <v>19.88302242777441</v>
      </c>
      <c r="BA2356" s="68">
        <f t="shared" si="721"/>
        <v>3.8088434243035185</v>
      </c>
      <c r="BB2356" s="68">
        <f t="shared" si="722"/>
        <v>1.6119966241335915</v>
      </c>
    </row>
    <row r="2357" spans="1:54" x14ac:dyDescent="0.3">
      <c r="A2357" s="64">
        <v>29019</v>
      </c>
      <c r="B2357" s="57">
        <v>0</v>
      </c>
      <c r="C2357" s="57">
        <v>0.104</v>
      </c>
      <c r="D2357" s="57">
        <v>3.4009999999999998</v>
      </c>
      <c r="E2357" s="57">
        <f t="shared" si="707"/>
        <v>0</v>
      </c>
      <c r="F2357" s="57">
        <f t="shared" si="708"/>
        <v>3.4009999999999998</v>
      </c>
      <c r="G2357" s="57">
        <f t="shared" si="709"/>
        <v>0</v>
      </c>
      <c r="H2357" s="57">
        <f>IF(Q2356&gt;SetUp!$B$56,SetUp!$B$56,Q2356)</f>
        <v>4.4597853984277472E-5</v>
      </c>
      <c r="I2357" s="57">
        <f t="shared" si="723"/>
        <v>1.2535461071054315</v>
      </c>
      <c r="J2357" s="57">
        <f>MIN(F2357,H2357,(1-EXP(-SetUp!$B$52*H2357/SetUp!$B$56))*F2357)</f>
        <v>2.3699495769798794E-5</v>
      </c>
      <c r="K2357" s="57">
        <f t="shared" si="710"/>
        <v>2.0898358214478678E-5</v>
      </c>
      <c r="L2357" s="57">
        <f>IF(I2357&lt;=0,0,MIN(SetUp!$B$50*I2357^SetUp!$B$55,I2357))</f>
        <v>2.9826116183923453E-2</v>
      </c>
      <c r="M2357" s="57">
        <f t="shared" si="711"/>
        <v>1.223719990921508</v>
      </c>
      <c r="N2357" s="57">
        <f>IF(SetUp!$B$62=0,X2357,(B2357-E2357)*(1-(H2357/SetUp!$B$66/SetUp!$B$56)))</f>
        <v>0</v>
      </c>
      <c r="O2357" s="57">
        <f>K2357*SetUp!$B$65</f>
        <v>0</v>
      </c>
      <c r="P2357" s="57">
        <f>MIN(SetUp!$B$54*L2357^SetUp!$B$51,L2357)</f>
        <v>1.6250606349536834E-2</v>
      </c>
      <c r="Q2357" s="57">
        <f t="shared" si="712"/>
        <v>2.0898358214478678E-5</v>
      </c>
      <c r="R2357" s="57">
        <f>IF((H2357+N2357-O2357)&gt;SetUp!$B$56,T2356+H2357+N2357-O2357-SetUp!$B$56,T2356)</f>
        <v>0</v>
      </c>
      <c r="S2357" s="57">
        <f>R2357*SetUp!$B$65</f>
        <v>0</v>
      </c>
      <c r="T2357" s="57">
        <f>IF((R2357-S2357)&lt;SetUp!$B$53,R2357-S2357,SetUp!$B$53)</f>
        <v>0</v>
      </c>
      <c r="U2357" s="57">
        <f t="shared" si="713"/>
        <v>1.223719990921508</v>
      </c>
      <c r="V2357" s="57">
        <f>(L2357-P2357)/1000*SetUp!$B$13*1000000/SetUp!$B$48</f>
        <v>0.77214354508003213</v>
      </c>
      <c r="W2357" s="57">
        <f t="shared" si="724"/>
        <v>-1.0755285551056204E-16</v>
      </c>
      <c r="X2357" s="57">
        <f>MAX((SetUp!$B$56*(1-($H2357/SetUp!$B$56)^2)*TANH(($B2357-$D2357)/SetUp!$B$56))/(1+$H2357/SetUp!$B$56*TANH(($B2357-$D2357)/SetUp!$B$56)),0)</f>
        <v>0</v>
      </c>
      <c r="AP2357" s="64">
        <v>30363</v>
      </c>
      <c r="AQ2357" s="55">
        <v>2</v>
      </c>
      <c r="AR2357" s="55">
        <v>47</v>
      </c>
      <c r="AS2357" s="66">
        <f t="shared" si="714"/>
        <v>8.0779999999999994</v>
      </c>
      <c r="AT2357" s="66">
        <f t="shared" si="715"/>
        <v>17.497545287078403</v>
      </c>
      <c r="AU2357" s="55" t="str">
        <f>IF(OR($AP2357&lt;SetUp!$B$97,$AP2357&gt;SetUp!$B$98),"Não","Sim")</f>
        <v>Não</v>
      </c>
      <c r="AV2357" s="68">
        <f t="shared" si="716"/>
        <v>2.8421822601655933</v>
      </c>
      <c r="AW2357" s="68">
        <f t="shared" si="717"/>
        <v>4.1830067280699419</v>
      </c>
      <c r="AX2357" s="68">
        <f t="shared" si="718"/>
        <v>0.90730384883396942</v>
      </c>
      <c r="AY2357" s="68">
        <f t="shared" si="719"/>
        <v>1.2429771262261899</v>
      </c>
      <c r="AZ2357" s="68">
        <f t="shared" si="720"/>
        <v>9.4195452870784031</v>
      </c>
      <c r="BA2357" s="68">
        <f t="shared" si="721"/>
        <v>1.3408244679043486</v>
      </c>
      <c r="BB2357" s="68">
        <f t="shared" si="722"/>
        <v>0.33567327739222053</v>
      </c>
    </row>
    <row r="2358" spans="1:54" x14ac:dyDescent="0.3">
      <c r="A2358" s="64">
        <v>29020</v>
      </c>
      <c r="B2358" s="57">
        <v>5.8000000000000003E-2</v>
      </c>
      <c r="C2358" s="57">
        <v>0.104</v>
      </c>
      <c r="D2358" s="57">
        <v>3.4009999999999998</v>
      </c>
      <c r="E2358" s="57">
        <f t="shared" si="707"/>
        <v>5.8000000000000003E-2</v>
      </c>
      <c r="F2358" s="57">
        <f t="shared" si="708"/>
        <v>3.343</v>
      </c>
      <c r="G2358" s="57">
        <f t="shared" si="709"/>
        <v>0</v>
      </c>
      <c r="H2358" s="57">
        <f>IF(Q2357&gt;SetUp!$B$56,SetUp!$B$56,Q2357)</f>
        <v>2.0898358214478678E-5</v>
      </c>
      <c r="I2358" s="57">
        <f t="shared" si="723"/>
        <v>1.223719990921508</v>
      </c>
      <c r="J2358" s="57">
        <f>MIN(F2358,H2358,(1-EXP(-SetUp!$B$52*H2358/SetUp!$B$56))*F2358)</f>
        <v>1.0916108975881799E-5</v>
      </c>
      <c r="K2358" s="57">
        <f t="shared" si="710"/>
        <v>9.9822492385968787E-6</v>
      </c>
      <c r="L2358" s="57">
        <f>IF(I2358&lt;=0,0,MIN(SetUp!$B$50*I2358^SetUp!$B$55,I2358))</f>
        <v>2.8652747706744155E-2</v>
      </c>
      <c r="M2358" s="57">
        <f t="shared" si="711"/>
        <v>1.1950672432147638</v>
      </c>
      <c r="N2358" s="57">
        <f>IF(SetUp!$B$62=0,X2358,(B2358-E2358)*(1-(H2358/SetUp!$B$66/SetUp!$B$56)))</f>
        <v>0</v>
      </c>
      <c r="O2358" s="57">
        <f>K2358*SetUp!$B$65</f>
        <v>0</v>
      </c>
      <c r="P2358" s="57">
        <f>MIN(SetUp!$B$54*L2358^SetUp!$B$51,L2358)</f>
        <v>1.5621965190081522E-2</v>
      </c>
      <c r="Q2358" s="57">
        <f t="shared" si="712"/>
        <v>9.9822492385968787E-6</v>
      </c>
      <c r="R2358" s="57">
        <f>IF((H2358+N2358-O2358)&gt;SetUp!$B$56,T2357+H2358+N2358-O2358-SetUp!$B$56,T2357)</f>
        <v>0</v>
      </c>
      <c r="S2358" s="57">
        <f>R2358*SetUp!$B$65</f>
        <v>0</v>
      </c>
      <c r="T2358" s="57">
        <f>IF((R2358-S2358)&lt;SetUp!$B$53,R2358-S2358,SetUp!$B$53)</f>
        <v>0</v>
      </c>
      <c r="U2358" s="57">
        <f t="shared" si="713"/>
        <v>1.1950672432147638</v>
      </c>
      <c r="V2358" s="57">
        <f>(L2358-P2358)/1000*SetUp!$B$13*1000000/SetUp!$B$48</f>
        <v>0.74116071737481104</v>
      </c>
      <c r="W2358" s="57">
        <f t="shared" si="724"/>
        <v>0</v>
      </c>
      <c r="X2358" s="57">
        <f>MAX((SetUp!$B$56*(1-($H2358/SetUp!$B$56)^2)*TANH(($B2358-$D2358)/SetUp!$B$56))/(1+$H2358/SetUp!$B$56*TANH(($B2358-$D2358)/SetUp!$B$56)),0)</f>
        <v>0</v>
      </c>
      <c r="AP2358" s="64">
        <v>30364</v>
      </c>
      <c r="AQ2358" s="55">
        <v>2</v>
      </c>
      <c r="AR2358" s="55">
        <v>48</v>
      </c>
      <c r="AS2358" s="66">
        <f t="shared" si="714"/>
        <v>6.4130000000000003</v>
      </c>
      <c r="AT2358" s="66">
        <f t="shared" si="715"/>
        <v>15.161551986507321</v>
      </c>
      <c r="AU2358" s="55" t="str">
        <f>IF(OR($AP2358&lt;SetUp!$B$97,$AP2358&gt;SetUp!$B$98),"Não","Sim")</f>
        <v>Não</v>
      </c>
      <c r="AV2358" s="68">
        <f t="shared" si="716"/>
        <v>2.5323901753086946</v>
      </c>
      <c r="AW2358" s="68">
        <f t="shared" si="717"/>
        <v>3.8937837621659632</v>
      </c>
      <c r="AX2358" s="68">
        <f t="shared" si="718"/>
        <v>0.8070612399172391</v>
      </c>
      <c r="AY2358" s="68">
        <f t="shared" si="719"/>
        <v>1.1807436593882199</v>
      </c>
      <c r="AZ2358" s="68">
        <f t="shared" si="720"/>
        <v>8.7485519865073211</v>
      </c>
      <c r="BA2358" s="68">
        <f t="shared" si="721"/>
        <v>1.3613935868572686</v>
      </c>
      <c r="BB2358" s="68">
        <f t="shared" si="722"/>
        <v>0.3736824194709808</v>
      </c>
    </row>
    <row r="2359" spans="1:54" x14ac:dyDescent="0.3">
      <c r="A2359" s="64">
        <v>29021</v>
      </c>
      <c r="B2359" s="57">
        <v>0.248</v>
      </c>
      <c r="C2359" s="57">
        <v>8.8999999999999996E-2</v>
      </c>
      <c r="D2359" s="57">
        <v>3.4009999999999998</v>
      </c>
      <c r="E2359" s="57">
        <f t="shared" si="707"/>
        <v>0.248</v>
      </c>
      <c r="F2359" s="57">
        <f t="shared" si="708"/>
        <v>3.1529999999999996</v>
      </c>
      <c r="G2359" s="57">
        <f t="shared" si="709"/>
        <v>0</v>
      </c>
      <c r="H2359" s="57">
        <f>IF(Q2358&gt;SetUp!$B$56,SetUp!$B$56,Q2358)</f>
        <v>9.9822492385968787E-6</v>
      </c>
      <c r="I2359" s="57">
        <f t="shared" si="723"/>
        <v>1.1950672432147638</v>
      </c>
      <c r="J2359" s="57">
        <f>MIN(F2359,H2359,(1-EXP(-SetUp!$B$52*H2359/SetUp!$B$56))*F2359)</f>
        <v>4.9178136413488001E-6</v>
      </c>
      <c r="K2359" s="57">
        <f t="shared" si="710"/>
        <v>5.0644355972480786E-6</v>
      </c>
      <c r="L2359" s="57">
        <f>IF(I2359&lt;=0,0,MIN(SetUp!$B$50*I2359^SetUp!$B$55,I2359))</f>
        <v>2.7543349650359879E-2</v>
      </c>
      <c r="M2359" s="57">
        <f t="shared" si="711"/>
        <v>1.1675238935644039</v>
      </c>
      <c r="N2359" s="57">
        <f>IF(SetUp!$B$62=0,X2359,(B2359-E2359)*(1-(H2359/SetUp!$B$66/SetUp!$B$56)))</f>
        <v>0</v>
      </c>
      <c r="O2359" s="57">
        <f>K2359*SetUp!$B$65</f>
        <v>0</v>
      </c>
      <c r="P2359" s="57">
        <f>MIN(SetUp!$B$54*L2359^SetUp!$B$51,L2359)</f>
        <v>1.5027193945325657E-2</v>
      </c>
      <c r="Q2359" s="57">
        <f t="shared" si="712"/>
        <v>5.0644355972480786E-6</v>
      </c>
      <c r="R2359" s="57">
        <f>IF((H2359+N2359-O2359)&gt;SetUp!$B$56,T2358+H2359+N2359-O2359-SetUp!$B$56,T2358)</f>
        <v>0</v>
      </c>
      <c r="S2359" s="57">
        <f>R2359*SetUp!$B$65</f>
        <v>0</v>
      </c>
      <c r="T2359" s="57">
        <f>IF((R2359-S2359)&lt;SetUp!$B$53,R2359-S2359,SetUp!$B$53)</f>
        <v>0</v>
      </c>
      <c r="U2359" s="57">
        <f t="shared" si="713"/>
        <v>1.1675238935644039</v>
      </c>
      <c r="V2359" s="57">
        <f>(L2359-P2359)/1000*SetUp!$B$13*1000000/SetUp!$B$48</f>
        <v>0.71188993671378031</v>
      </c>
      <c r="W2359" s="57">
        <f t="shared" si="724"/>
        <v>1.5265566588595902E-16</v>
      </c>
      <c r="X2359" s="57">
        <f>MAX((SetUp!$B$56*(1-($H2359/SetUp!$B$56)^2)*TANH(($B2359-$D2359)/SetUp!$B$56))/(1+$H2359/SetUp!$B$56*TANH(($B2359-$D2359)/SetUp!$B$56)),0)</f>
        <v>0</v>
      </c>
      <c r="AP2359" s="64">
        <v>30365</v>
      </c>
      <c r="AQ2359" s="55">
        <v>2</v>
      </c>
      <c r="AR2359" s="55">
        <v>49</v>
      </c>
      <c r="AS2359" s="66">
        <f t="shared" si="714"/>
        <v>8.6910000000000007</v>
      </c>
      <c r="AT2359" s="66">
        <f t="shared" si="715"/>
        <v>15.846228520020539</v>
      </c>
      <c r="AU2359" s="55" t="str">
        <f>IF(OR($AP2359&lt;SetUp!$B$97,$AP2359&gt;SetUp!$B$98),"Não","Sim")</f>
        <v>Não</v>
      </c>
      <c r="AV2359" s="68">
        <f t="shared" si="716"/>
        <v>2.9480502031003475</v>
      </c>
      <c r="AW2359" s="68">
        <f t="shared" si="717"/>
        <v>3.9807321587894529</v>
      </c>
      <c r="AX2359" s="68">
        <f t="shared" si="718"/>
        <v>0.93906974992342429</v>
      </c>
      <c r="AY2359" s="68">
        <f t="shared" si="719"/>
        <v>1.1999259146391799</v>
      </c>
      <c r="AZ2359" s="68">
        <f t="shared" si="720"/>
        <v>7.1552285200205379</v>
      </c>
      <c r="BA2359" s="68">
        <f t="shared" si="721"/>
        <v>1.0326819556891054</v>
      </c>
      <c r="BB2359" s="68">
        <f t="shared" si="722"/>
        <v>0.26085616471575557</v>
      </c>
    </row>
    <row r="2360" spans="1:54" x14ac:dyDescent="0.3">
      <c r="A2360" s="64">
        <v>29022</v>
      </c>
      <c r="B2360" s="57">
        <v>1.2E-2</v>
      </c>
      <c r="C2360" s="57">
        <v>7.4999999999999997E-2</v>
      </c>
      <c r="D2360" s="57">
        <v>3.4009999999999998</v>
      </c>
      <c r="E2360" s="57">
        <f t="shared" si="707"/>
        <v>1.2E-2</v>
      </c>
      <c r="F2360" s="57">
        <f t="shared" si="708"/>
        <v>3.3889999999999998</v>
      </c>
      <c r="G2360" s="57">
        <f t="shared" si="709"/>
        <v>0</v>
      </c>
      <c r="H2360" s="57">
        <f>IF(Q2359&gt;SetUp!$B$56,SetUp!$B$56,Q2359)</f>
        <v>5.0644355972480786E-6</v>
      </c>
      <c r="I2360" s="57">
        <f t="shared" si="723"/>
        <v>1.1675238935644039</v>
      </c>
      <c r="J2360" s="57">
        <f>MIN(F2360,H2360,(1-EXP(-SetUp!$B$52*H2360/SetUp!$B$56))*F2360)</f>
        <v>2.6817758513398847E-6</v>
      </c>
      <c r="K2360" s="57">
        <f t="shared" si="710"/>
        <v>2.3826597459081939E-6</v>
      </c>
      <c r="L2360" s="57">
        <f>IF(I2360&lt;=0,0,MIN(SetUp!$B$50*I2360^SetUp!$B$55,I2360))</f>
        <v>2.6493488448883461E-2</v>
      </c>
      <c r="M2360" s="57">
        <f t="shared" si="711"/>
        <v>1.1410304051155205</v>
      </c>
      <c r="N2360" s="57">
        <f>IF(SetUp!$B$62=0,X2360,(B2360-E2360)*(1-(H2360/SetUp!$B$66/SetUp!$B$56)))</f>
        <v>0</v>
      </c>
      <c r="O2360" s="57">
        <f>K2360*SetUp!$B$65</f>
        <v>0</v>
      </c>
      <c r="P2360" s="57">
        <f>MIN(SetUp!$B$54*L2360^SetUp!$B$51,L2360)</f>
        <v>1.4463966365972931E-2</v>
      </c>
      <c r="Q2360" s="57">
        <f t="shared" si="712"/>
        <v>2.3826597459081939E-6</v>
      </c>
      <c r="R2360" s="57">
        <f>IF((H2360+N2360-O2360)&gt;SetUp!$B$56,T2359+H2360+N2360-O2360-SetUp!$B$56,T2359)</f>
        <v>0</v>
      </c>
      <c r="S2360" s="57">
        <f>R2360*SetUp!$B$65</f>
        <v>0</v>
      </c>
      <c r="T2360" s="57">
        <f>IF((R2360-S2360)&lt;SetUp!$B$53,R2360-S2360,SetUp!$B$53)</f>
        <v>0</v>
      </c>
      <c r="U2360" s="57">
        <f t="shared" si="713"/>
        <v>1.1410304051155205</v>
      </c>
      <c r="V2360" s="57">
        <f>(L2360-P2360)/1000*SetUp!$B$13*1000000/SetUp!$B$48</f>
        <v>0.68421134381188053</v>
      </c>
      <c r="W2360" s="57">
        <f t="shared" si="724"/>
        <v>0</v>
      </c>
      <c r="X2360" s="57">
        <f>MAX((SetUp!$B$56*(1-($H2360/SetUp!$B$56)^2)*TANH(($B2360-$D2360)/SetUp!$B$56))/(1+$H2360/SetUp!$B$56*TANH(($B2360-$D2360)/SetUp!$B$56)),0)</f>
        <v>0</v>
      </c>
      <c r="AP2360" s="64">
        <v>30366</v>
      </c>
      <c r="AQ2360" s="55">
        <v>2</v>
      </c>
      <c r="AR2360" s="55">
        <v>50</v>
      </c>
      <c r="AS2360" s="66">
        <f t="shared" si="714"/>
        <v>5.673</v>
      </c>
      <c r="AT2360" s="66">
        <f t="shared" si="715"/>
        <v>13.809080798613083</v>
      </c>
      <c r="AU2360" s="55" t="str">
        <f>IF(OR($AP2360&lt;SetUp!$B$97,$AP2360&gt;SetUp!$B$98),"Não","Sim")</f>
        <v>Não</v>
      </c>
      <c r="AV2360" s="68">
        <f t="shared" si="716"/>
        <v>2.3818060374430154</v>
      </c>
      <c r="AW2360" s="68">
        <f t="shared" si="717"/>
        <v>3.716057157608462</v>
      </c>
      <c r="AX2360" s="68">
        <f t="shared" si="718"/>
        <v>0.75381278356470216</v>
      </c>
      <c r="AY2360" s="68">
        <f t="shared" si="719"/>
        <v>1.1401647707309621</v>
      </c>
      <c r="AZ2360" s="68">
        <f t="shared" si="720"/>
        <v>8.136080798613083</v>
      </c>
      <c r="BA2360" s="68">
        <f t="shared" si="721"/>
        <v>1.3342511201654466</v>
      </c>
      <c r="BB2360" s="68">
        <f t="shared" si="722"/>
        <v>0.38635198716625996</v>
      </c>
    </row>
    <row r="2361" spans="1:54" x14ac:dyDescent="0.3">
      <c r="A2361" s="64">
        <v>29023</v>
      </c>
      <c r="B2361" s="57">
        <v>0.189</v>
      </c>
      <c r="C2361" s="57">
        <v>7.4999999999999997E-2</v>
      </c>
      <c r="D2361" s="57">
        <v>3.4009999999999998</v>
      </c>
      <c r="E2361" s="57">
        <f t="shared" si="707"/>
        <v>0.189</v>
      </c>
      <c r="F2361" s="57">
        <f t="shared" si="708"/>
        <v>3.2119999999999997</v>
      </c>
      <c r="G2361" s="57">
        <f t="shared" si="709"/>
        <v>0</v>
      </c>
      <c r="H2361" s="57">
        <f>IF(Q2360&gt;SetUp!$B$56,SetUp!$B$56,Q2360)</f>
        <v>2.3826597459081939E-6</v>
      </c>
      <c r="I2361" s="57">
        <f t="shared" si="723"/>
        <v>1.1410304051155205</v>
      </c>
      <c r="J2361" s="57">
        <f>MIN(F2361,H2361,(1-EXP(-SetUp!$B$52*H2361/SetUp!$B$56))*F2361)</f>
        <v>1.1957971372984488E-6</v>
      </c>
      <c r="K2361" s="57">
        <f t="shared" si="710"/>
        <v>1.186862608609745E-6</v>
      </c>
      <c r="L2361" s="57">
        <f>IF(I2361&lt;=0,0,MIN(SetUp!$B$50*I2361^SetUp!$B$55,I2361))</f>
        <v>2.5499101625608731E-2</v>
      </c>
      <c r="M2361" s="57">
        <f t="shared" si="711"/>
        <v>1.1155313034899117</v>
      </c>
      <c r="N2361" s="57">
        <f>IF(SetUp!$B$62=0,X2361,(B2361-E2361)*(1-(H2361/SetUp!$B$66/SetUp!$B$56)))</f>
        <v>0</v>
      </c>
      <c r="O2361" s="57">
        <f>K2361*SetUp!$B$65</f>
        <v>0</v>
      </c>
      <c r="P2361" s="57">
        <f>MIN(SetUp!$B$54*L2361^SetUp!$B$51,L2361)</f>
        <v>1.3930149493914815E-2</v>
      </c>
      <c r="Q2361" s="57">
        <f t="shared" si="712"/>
        <v>1.186862608609745E-6</v>
      </c>
      <c r="R2361" s="57">
        <f>IF((H2361+N2361-O2361)&gt;SetUp!$B$56,T2360+H2361+N2361-O2361-SetUp!$B$56,T2360)</f>
        <v>0</v>
      </c>
      <c r="S2361" s="57">
        <f>R2361*SetUp!$B$65</f>
        <v>0</v>
      </c>
      <c r="T2361" s="57">
        <f>IF((R2361-S2361)&lt;SetUp!$B$53,R2361-S2361,SetUp!$B$53)</f>
        <v>0</v>
      </c>
      <c r="U2361" s="57">
        <f t="shared" si="713"/>
        <v>1.1155313034899117</v>
      </c>
      <c r="V2361" s="57">
        <f>(L2361-P2361)/1000*SetUp!$B$13*1000000/SetUp!$B$48</f>
        <v>0.65801519212195037</v>
      </c>
      <c r="W2361" s="57">
        <f t="shared" si="724"/>
        <v>-3.4694469519536142E-17</v>
      </c>
      <c r="X2361" s="57">
        <f>MAX((SetUp!$B$56*(1-($H2361/SetUp!$B$56)^2)*TANH(($B2361-$D2361)/SetUp!$B$56))/(1+$H2361/SetUp!$B$56*TANH(($B2361-$D2361)/SetUp!$B$56)),0)</f>
        <v>0</v>
      </c>
      <c r="AP2361" s="64">
        <v>30367</v>
      </c>
      <c r="AQ2361" s="55">
        <v>2</v>
      </c>
      <c r="AR2361" s="55">
        <v>51</v>
      </c>
      <c r="AS2361" s="66">
        <f t="shared" si="714"/>
        <v>7.4939999999999998</v>
      </c>
      <c r="AT2361" s="66">
        <f t="shared" si="715"/>
        <v>13.166928627966964</v>
      </c>
      <c r="AU2361" s="55" t="str">
        <f>IF(OR($AP2361&lt;SetUp!$B$97,$AP2361&gt;SetUp!$B$98),"Não","Sim")</f>
        <v>Não</v>
      </c>
      <c r="AV2361" s="68">
        <f t="shared" si="716"/>
        <v>2.7375171232341176</v>
      </c>
      <c r="AW2361" s="68">
        <f t="shared" si="717"/>
        <v>3.6286262728430665</v>
      </c>
      <c r="AX2361" s="68">
        <f t="shared" si="718"/>
        <v>0.87471368875777911</v>
      </c>
      <c r="AY2361" s="68">
        <f t="shared" si="719"/>
        <v>1.1194844814548066</v>
      </c>
      <c r="AZ2361" s="68">
        <f t="shared" si="720"/>
        <v>5.6729286279669644</v>
      </c>
      <c r="BA2361" s="68">
        <f t="shared" si="721"/>
        <v>0.89110914960894894</v>
      </c>
      <c r="BB2361" s="68">
        <f t="shared" si="722"/>
        <v>0.24477079269702751</v>
      </c>
    </row>
    <row r="2362" spans="1:54" x14ac:dyDescent="0.3">
      <c r="A2362" s="64">
        <v>29024</v>
      </c>
      <c r="B2362" s="57">
        <v>9.0999999999999998E-2</v>
      </c>
      <c r="C2362" s="57">
        <v>7.4999999999999997E-2</v>
      </c>
      <c r="D2362" s="57">
        <v>3.4009999999999998</v>
      </c>
      <c r="E2362" s="57">
        <f t="shared" si="707"/>
        <v>9.0999999999999998E-2</v>
      </c>
      <c r="F2362" s="57">
        <f t="shared" si="708"/>
        <v>3.3099999999999996</v>
      </c>
      <c r="G2362" s="57">
        <f t="shared" si="709"/>
        <v>0</v>
      </c>
      <c r="H2362" s="57">
        <f>IF(Q2361&gt;SetUp!$B$56,SetUp!$B$56,Q2361)</f>
        <v>1.186862608609745E-6</v>
      </c>
      <c r="I2362" s="57">
        <f t="shared" si="723"/>
        <v>1.1155313034899117</v>
      </c>
      <c r="J2362" s="57">
        <f>MIN(F2362,H2362,(1-EXP(-SetUp!$B$52*H2362/SetUp!$B$56))*F2362)</f>
        <v>6.138304485825418E-7</v>
      </c>
      <c r="K2362" s="57">
        <f t="shared" si="710"/>
        <v>5.7303216002720325E-7</v>
      </c>
      <c r="L2362" s="57">
        <f>IF(I2362&lt;=0,0,MIN(SetUp!$B$50*I2362^SetUp!$B$55,I2362))</f>
        <v>2.4556461536571362E-2</v>
      </c>
      <c r="M2362" s="57">
        <f t="shared" si="711"/>
        <v>1.0909748419533403</v>
      </c>
      <c r="N2362" s="57">
        <f>IF(SetUp!$B$62=0,X2362,(B2362-E2362)*(1-(H2362/SetUp!$B$66/SetUp!$B$56)))</f>
        <v>0</v>
      </c>
      <c r="O2362" s="57">
        <f>K2362*SetUp!$B$65</f>
        <v>0</v>
      </c>
      <c r="P2362" s="57">
        <f>MIN(SetUp!$B$54*L2362^SetUp!$B$51,L2362)</f>
        <v>1.3423784891723953E-2</v>
      </c>
      <c r="Q2362" s="57">
        <f t="shared" si="712"/>
        <v>5.7303216002720325E-7</v>
      </c>
      <c r="R2362" s="57">
        <f>IF((H2362+N2362-O2362)&gt;SetUp!$B$56,T2361+H2362+N2362-O2362-SetUp!$B$56,T2361)</f>
        <v>0</v>
      </c>
      <c r="S2362" s="57">
        <f>R2362*SetUp!$B$65</f>
        <v>0</v>
      </c>
      <c r="T2362" s="57">
        <f>IF((R2362-S2362)&lt;SetUp!$B$53,R2362-S2362,SetUp!$B$53)</f>
        <v>0</v>
      </c>
      <c r="U2362" s="57">
        <f t="shared" si="713"/>
        <v>1.0909748419533403</v>
      </c>
      <c r="V2362" s="57">
        <f>(L2362-P2362)/1000*SetUp!$B$13*1000000/SetUp!$B$48</f>
        <v>0.63320085327539744</v>
      </c>
      <c r="W2362" s="57">
        <f t="shared" si="724"/>
        <v>-1.7694179454963432E-16</v>
      </c>
      <c r="X2362" s="57">
        <f>MAX((SetUp!$B$56*(1-($H2362/SetUp!$B$56)^2)*TANH(($B2362-$D2362)/SetUp!$B$56))/(1+$H2362/SetUp!$B$56*TANH(($B2362-$D2362)/SetUp!$B$56)),0)</f>
        <v>0</v>
      </c>
      <c r="AP2362" s="64">
        <v>30368</v>
      </c>
      <c r="AQ2362" s="55">
        <v>2</v>
      </c>
      <c r="AR2362" s="55">
        <v>52</v>
      </c>
      <c r="AS2362" s="66">
        <f t="shared" si="714"/>
        <v>7.782</v>
      </c>
      <c r="AT2362" s="66">
        <f t="shared" si="715"/>
        <v>11.589704576765588</v>
      </c>
      <c r="AU2362" s="55" t="str">
        <f>IF(OR($AP2362&lt;SetUp!$B$97,$AP2362&gt;SetUp!$B$98),"Não","Sim")</f>
        <v>Não</v>
      </c>
      <c r="AV2362" s="68">
        <f t="shared" si="716"/>
        <v>2.7896236305279607</v>
      </c>
      <c r="AW2362" s="68">
        <f t="shared" si="717"/>
        <v>3.4043655175033112</v>
      </c>
      <c r="AX2362" s="68">
        <f t="shared" si="718"/>
        <v>0.89109122646772376</v>
      </c>
      <c r="AY2362" s="68">
        <f t="shared" si="719"/>
        <v>1.0640723658759585</v>
      </c>
      <c r="AZ2362" s="68">
        <f t="shared" si="720"/>
        <v>3.8077045767655875</v>
      </c>
      <c r="BA2362" s="68">
        <f t="shared" si="721"/>
        <v>0.61474188697535048</v>
      </c>
      <c r="BB2362" s="68">
        <f t="shared" si="722"/>
        <v>0.17298113940823479</v>
      </c>
    </row>
    <row r="2363" spans="1:54" x14ac:dyDescent="0.3">
      <c r="A2363" s="64">
        <v>29025</v>
      </c>
      <c r="B2363" s="57">
        <v>0</v>
      </c>
      <c r="C2363" s="57">
        <v>7.0000000000000007E-2</v>
      </c>
      <c r="D2363" s="57">
        <v>3.4009999999999998</v>
      </c>
      <c r="E2363" s="57">
        <f t="shared" si="707"/>
        <v>0</v>
      </c>
      <c r="F2363" s="57">
        <f t="shared" si="708"/>
        <v>3.4009999999999998</v>
      </c>
      <c r="G2363" s="57">
        <f t="shared" si="709"/>
        <v>0</v>
      </c>
      <c r="H2363" s="57">
        <f>IF(Q2362&gt;SetUp!$B$56,SetUp!$B$56,Q2362)</f>
        <v>5.7303216002720325E-7</v>
      </c>
      <c r="I2363" s="57">
        <f t="shared" si="723"/>
        <v>1.0909748419533403</v>
      </c>
      <c r="J2363" s="57">
        <f>MIN(F2363,H2363,(1-EXP(-SetUp!$B$52*H2363/SetUp!$B$56))*F2363)</f>
        <v>3.0451285751109667E-7</v>
      </c>
      <c r="K2363" s="57">
        <f t="shared" si="710"/>
        <v>2.6851930251610658E-7</v>
      </c>
      <c r="L2363" s="57">
        <f>IF(I2363&lt;=0,0,MIN(SetUp!$B$50*I2363^SetUp!$B$55,I2363))</f>
        <v>2.3662143150276847E-2</v>
      </c>
      <c r="M2363" s="57">
        <f t="shared" si="711"/>
        <v>1.0673126988030635</v>
      </c>
      <c r="N2363" s="57">
        <f>IF(SetUp!$B$62=0,X2363,(B2363-E2363)*(1-(H2363/SetUp!$B$66/SetUp!$B$56)))</f>
        <v>0</v>
      </c>
      <c r="O2363" s="57">
        <f>K2363*SetUp!$B$65</f>
        <v>0</v>
      </c>
      <c r="P2363" s="57">
        <f>MIN(SetUp!$B$54*L2363^SetUp!$B$51,L2363)</f>
        <v>1.2943071950896201E-2</v>
      </c>
      <c r="Q2363" s="57">
        <f t="shared" si="712"/>
        <v>2.6851930251610658E-7</v>
      </c>
      <c r="R2363" s="57">
        <f>IF((H2363+N2363-O2363)&gt;SetUp!$B$56,T2362+H2363+N2363-O2363-SetUp!$B$56,T2362)</f>
        <v>0</v>
      </c>
      <c r="S2363" s="57">
        <f>R2363*SetUp!$B$65</f>
        <v>0</v>
      </c>
      <c r="T2363" s="57">
        <f>IF((R2363-S2363)&lt;SetUp!$B$53,R2363-S2363,SetUp!$B$53)</f>
        <v>0</v>
      </c>
      <c r="U2363" s="57">
        <f t="shared" si="713"/>
        <v>1.0673126988030635</v>
      </c>
      <c r="V2363" s="57">
        <f>(L2363-P2363)/1000*SetUp!$B$13*1000000/SetUp!$B$48</f>
        <v>0.60967593385629981</v>
      </c>
      <c r="W2363" s="57">
        <f t="shared" si="724"/>
        <v>1.6653345369377348E-16</v>
      </c>
      <c r="X2363" s="57">
        <f>MAX((SetUp!$B$56*(1-($H2363/SetUp!$B$56)^2)*TANH(($B2363-$D2363)/SetUp!$B$56))/(1+$H2363/SetUp!$B$56*TANH(($B2363-$D2363)/SetUp!$B$56)),0)</f>
        <v>0</v>
      </c>
      <c r="AP2363" s="64">
        <v>30369</v>
      </c>
      <c r="AQ2363" s="55">
        <v>2</v>
      </c>
      <c r="AR2363" s="55">
        <v>53</v>
      </c>
      <c r="AS2363" s="66">
        <f t="shared" si="714"/>
        <v>4.37</v>
      </c>
      <c r="AT2363" s="66">
        <f t="shared" si="715"/>
        <v>10.267472330334153</v>
      </c>
      <c r="AU2363" s="55" t="str">
        <f>IF(OR($AP2363&lt;SetUp!$B$97,$AP2363&gt;SetUp!$B$98),"Não","Sim")</f>
        <v>Não</v>
      </c>
      <c r="AV2363" s="68">
        <f t="shared" si="716"/>
        <v>2.0904544960366871</v>
      </c>
      <c r="AW2363" s="68">
        <f t="shared" si="717"/>
        <v>3.2042896764078859</v>
      </c>
      <c r="AX2363" s="68">
        <f t="shared" si="718"/>
        <v>0.64048143697042181</v>
      </c>
      <c r="AY2363" s="68">
        <f t="shared" si="719"/>
        <v>1.0114635411532151</v>
      </c>
      <c r="AZ2363" s="68">
        <f t="shared" si="720"/>
        <v>5.8974723303341525</v>
      </c>
      <c r="BA2363" s="68">
        <f t="shared" si="721"/>
        <v>1.1138351803711988</v>
      </c>
      <c r="BB2363" s="68">
        <f t="shared" si="722"/>
        <v>0.37098210418279332</v>
      </c>
    </row>
    <row r="2364" spans="1:54" x14ac:dyDescent="0.3">
      <c r="A2364" s="64">
        <v>29026</v>
      </c>
      <c r="B2364" s="57">
        <v>0</v>
      </c>
      <c r="C2364" s="57">
        <v>6.3E-2</v>
      </c>
      <c r="D2364" s="57">
        <v>3.4009999999999998</v>
      </c>
      <c r="E2364" s="57">
        <f t="shared" si="707"/>
        <v>0</v>
      </c>
      <c r="F2364" s="57">
        <f t="shared" si="708"/>
        <v>3.4009999999999998</v>
      </c>
      <c r="G2364" s="57">
        <f t="shared" si="709"/>
        <v>0</v>
      </c>
      <c r="H2364" s="57">
        <f>IF(Q2363&gt;SetUp!$B$56,SetUp!$B$56,Q2363)</f>
        <v>2.6851930251610658E-7</v>
      </c>
      <c r="I2364" s="57">
        <f t="shared" si="723"/>
        <v>1.0673126988030635</v>
      </c>
      <c r="J2364" s="57">
        <f>MIN(F2364,H2364,(1-EXP(-SetUp!$B$52*H2364/SetUp!$B$56))*F2364)</f>
        <v>1.4269283254031429E-7</v>
      </c>
      <c r="K2364" s="57">
        <f t="shared" si="710"/>
        <v>1.2582646997579229E-7</v>
      </c>
      <c r="L2364" s="57">
        <f>IF(I2364&lt;=0,0,MIN(SetUp!$B$50*I2364^SetUp!$B$55,I2364))</f>
        <v>2.2812995360811002E-2</v>
      </c>
      <c r="M2364" s="57">
        <f t="shared" si="711"/>
        <v>1.0444997034422525</v>
      </c>
      <c r="N2364" s="57">
        <f>IF(SetUp!$B$62=0,X2364,(B2364-E2364)*(1-(H2364/SetUp!$B$66/SetUp!$B$56)))</f>
        <v>0</v>
      </c>
      <c r="O2364" s="57">
        <f>K2364*SetUp!$B$65</f>
        <v>0</v>
      </c>
      <c r="P2364" s="57">
        <f>MIN(SetUp!$B$54*L2364^SetUp!$B$51,L2364)</f>
        <v>1.2486353021061066E-2</v>
      </c>
      <c r="Q2364" s="57">
        <f t="shared" si="712"/>
        <v>1.2582646997579229E-7</v>
      </c>
      <c r="R2364" s="57">
        <f>IF((H2364+N2364-O2364)&gt;SetUp!$B$56,T2363+H2364+N2364-O2364-SetUp!$B$56,T2363)</f>
        <v>0</v>
      </c>
      <c r="S2364" s="57">
        <f>R2364*SetUp!$B$65</f>
        <v>0</v>
      </c>
      <c r="T2364" s="57">
        <f>IF((R2364-S2364)&lt;SetUp!$B$53,R2364-S2364,SetUp!$B$53)</f>
        <v>0</v>
      </c>
      <c r="U2364" s="57">
        <f t="shared" si="713"/>
        <v>1.0444997034422525</v>
      </c>
      <c r="V2364" s="57">
        <f>(L2364-P2364)/1000*SetUp!$B$13*1000000/SetUp!$B$48</f>
        <v>0.58735548957365147</v>
      </c>
      <c r="W2364" s="57">
        <f t="shared" si="724"/>
        <v>-5.8980598183211441E-17</v>
      </c>
      <c r="X2364" s="57">
        <f>MAX((SetUp!$B$56*(1-($H2364/SetUp!$B$56)^2)*TANH(($B2364-$D2364)/SetUp!$B$56))/(1+$H2364/SetUp!$B$56*TANH(($B2364-$D2364)/SetUp!$B$56)),0)</f>
        <v>0</v>
      </c>
      <c r="AP2364" s="64">
        <v>30370</v>
      </c>
      <c r="AQ2364" s="55">
        <v>2</v>
      </c>
      <c r="AR2364" s="55">
        <v>54</v>
      </c>
      <c r="AS2364" s="66">
        <f t="shared" si="714"/>
        <v>2.5289999999999999</v>
      </c>
      <c r="AT2364" s="66">
        <f t="shared" si="715"/>
        <v>9.1491362526772591</v>
      </c>
      <c r="AU2364" s="55" t="str">
        <f>IF(OR($AP2364&lt;SetUp!$B$97,$AP2364&gt;SetUp!$B$98),"Não","Sim")</f>
        <v>Não</v>
      </c>
      <c r="AV2364" s="68">
        <f t="shared" si="716"/>
        <v>1.5902829936838285</v>
      </c>
      <c r="AW2364" s="68">
        <f t="shared" si="717"/>
        <v>3.0247539160528842</v>
      </c>
      <c r="AX2364" s="68">
        <f t="shared" si="718"/>
        <v>0.40294882934440474</v>
      </c>
      <c r="AY2364" s="68">
        <f t="shared" si="719"/>
        <v>0.96138009533392621</v>
      </c>
      <c r="AZ2364" s="68">
        <f t="shared" si="720"/>
        <v>6.6201362526772591</v>
      </c>
      <c r="BA2364" s="68">
        <f t="shared" si="721"/>
        <v>1.4344709223690557</v>
      </c>
      <c r="BB2364" s="68">
        <f t="shared" si="722"/>
        <v>0.55843126598952142</v>
      </c>
    </row>
    <row r="2365" spans="1:54" x14ac:dyDescent="0.3">
      <c r="A2365" s="64">
        <v>29027</v>
      </c>
      <c r="B2365" s="57">
        <v>0</v>
      </c>
      <c r="C2365" s="57">
        <v>5.6000000000000001E-2</v>
      </c>
      <c r="D2365" s="57">
        <v>3.4009999999999998</v>
      </c>
      <c r="E2365" s="57">
        <f t="shared" si="707"/>
        <v>0</v>
      </c>
      <c r="F2365" s="57">
        <f t="shared" si="708"/>
        <v>3.4009999999999998</v>
      </c>
      <c r="G2365" s="57">
        <f t="shared" si="709"/>
        <v>0</v>
      </c>
      <c r="H2365" s="57">
        <f>IF(Q2364&gt;SetUp!$B$56,SetUp!$B$56,Q2364)</f>
        <v>1.2582646997579229E-7</v>
      </c>
      <c r="I2365" s="57">
        <f t="shared" si="723"/>
        <v>1.0444997034422525</v>
      </c>
      <c r="J2365" s="57">
        <f>MIN(F2365,H2365,(1-EXP(-SetUp!$B$52*H2365/SetUp!$B$56))*F2365)</f>
        <v>6.6864971982827361E-8</v>
      </c>
      <c r="K2365" s="57">
        <f t="shared" si="710"/>
        <v>5.8961497992964929E-8</v>
      </c>
      <c r="L2365" s="57">
        <f>IF(I2365&lt;=0,0,MIN(SetUp!$B$50*I2365^SetUp!$B$55,I2365))</f>
        <v>2.2006115400658745E-2</v>
      </c>
      <c r="M2365" s="57">
        <f t="shared" si="711"/>
        <v>1.0224935880415937</v>
      </c>
      <c r="N2365" s="57">
        <f>IF(SetUp!$B$62=0,X2365,(B2365-E2365)*(1-(H2365/SetUp!$B$66/SetUp!$B$56)))</f>
        <v>0</v>
      </c>
      <c r="O2365" s="57">
        <f>K2365*SetUp!$B$65</f>
        <v>0</v>
      </c>
      <c r="P2365" s="57">
        <f>MIN(SetUp!$B$54*L2365^SetUp!$B$51,L2365)</f>
        <v>1.2052100137671521E-2</v>
      </c>
      <c r="Q2365" s="57">
        <f t="shared" si="712"/>
        <v>5.8961497992964929E-8</v>
      </c>
      <c r="R2365" s="57">
        <f>IF((H2365+N2365-O2365)&gt;SetUp!$B$56,T2364+H2365+N2365-O2365-SetUp!$B$56,T2364)</f>
        <v>0</v>
      </c>
      <c r="S2365" s="57">
        <f>R2365*SetUp!$B$65</f>
        <v>0</v>
      </c>
      <c r="T2365" s="57">
        <f>IF((R2365-S2365)&lt;SetUp!$B$53,R2365-S2365,SetUp!$B$53)</f>
        <v>0</v>
      </c>
      <c r="U2365" s="57">
        <f t="shared" si="713"/>
        <v>1.0224935880415937</v>
      </c>
      <c r="V2365" s="57">
        <f>(L2365-P2365)/1000*SetUp!$B$13*1000000/SetUp!$B$48</f>
        <v>0.56616132482003223</v>
      </c>
      <c r="W2365" s="57">
        <f t="shared" si="724"/>
        <v>-5.2041704279304213E-17</v>
      </c>
      <c r="X2365" s="57">
        <f>MAX((SetUp!$B$56*(1-($H2365/SetUp!$B$56)^2)*TANH(($B2365-$D2365)/SetUp!$B$56))/(1+$H2365/SetUp!$B$56*TANH(($B2365-$D2365)/SetUp!$B$56)),0)</f>
        <v>0</v>
      </c>
      <c r="AP2365" s="64">
        <v>30371</v>
      </c>
      <c r="AQ2365" s="55">
        <v>2</v>
      </c>
      <c r="AR2365" s="55">
        <v>55</v>
      </c>
      <c r="AS2365" s="66">
        <f t="shared" si="714"/>
        <v>1.048</v>
      </c>
      <c r="AT2365" s="66">
        <f t="shared" si="715"/>
        <v>8.1956647560699913</v>
      </c>
      <c r="AU2365" s="55" t="str">
        <f>IF(OR($AP2365&lt;SetUp!$B$97,$AP2365&gt;SetUp!$B$98),"Não","Sim")</f>
        <v>Não</v>
      </c>
      <c r="AV2365" s="68">
        <f t="shared" si="716"/>
        <v>1.0237187113655781</v>
      </c>
      <c r="AW2365" s="68">
        <f t="shared" si="717"/>
        <v>2.8628071461539268</v>
      </c>
      <c r="AX2365" s="68">
        <f t="shared" si="718"/>
        <v>2.0361282647707864E-2</v>
      </c>
      <c r="AY2365" s="68">
        <f t="shared" si="719"/>
        <v>0.91358418526275553</v>
      </c>
      <c r="AZ2365" s="68">
        <f t="shared" si="720"/>
        <v>7.1476647560699913</v>
      </c>
      <c r="BA2365" s="68">
        <f t="shared" si="721"/>
        <v>1.8390884347883487</v>
      </c>
      <c r="BB2365" s="68">
        <f t="shared" si="722"/>
        <v>0.89322290261504766</v>
      </c>
    </row>
    <row r="2366" spans="1:54" x14ac:dyDescent="0.3">
      <c r="A2366" s="64">
        <v>29028</v>
      </c>
      <c r="B2366" s="57">
        <v>0.13600000000000001</v>
      </c>
      <c r="C2366" s="57">
        <v>0.05</v>
      </c>
      <c r="D2366" s="57">
        <v>3.4009999999999998</v>
      </c>
      <c r="E2366" s="57">
        <f t="shared" si="707"/>
        <v>0.13600000000000001</v>
      </c>
      <c r="F2366" s="57">
        <f t="shared" si="708"/>
        <v>3.2649999999999997</v>
      </c>
      <c r="G2366" s="57">
        <f t="shared" si="709"/>
        <v>0</v>
      </c>
      <c r="H2366" s="57">
        <f>IF(Q2365&gt;SetUp!$B$56,SetUp!$B$56,Q2365)</f>
        <v>5.8961497992964929E-8</v>
      </c>
      <c r="I2366" s="57">
        <f t="shared" si="723"/>
        <v>1.0224935880415937</v>
      </c>
      <c r="J2366" s="57">
        <f>MIN(F2366,H2366,(1-EXP(-SetUp!$B$52*H2366/SetUp!$B$56))*F2366)</f>
        <v>3.0079576575636754E-8</v>
      </c>
      <c r="K2366" s="57">
        <f t="shared" si="710"/>
        <v>2.8881921417328175E-8</v>
      </c>
      <c r="L2366" s="57">
        <f>IF(I2366&lt;=0,0,MIN(SetUp!$B$50*I2366^SetUp!$B$55,I2366))</f>
        <v>2.1238825978301155E-2</v>
      </c>
      <c r="M2366" s="57">
        <f t="shared" si="711"/>
        <v>1.0012547620632926</v>
      </c>
      <c r="N2366" s="57">
        <f>IF(SetUp!$B$62=0,X2366,(B2366-E2366)*(1-(H2366/SetUp!$B$66/SetUp!$B$56)))</f>
        <v>0</v>
      </c>
      <c r="O2366" s="57">
        <f>K2366*SetUp!$B$65</f>
        <v>0</v>
      </c>
      <c r="P2366" s="57">
        <f>MIN(SetUp!$B$54*L2366^SetUp!$B$51,L2366)</f>
        <v>1.16389031557024E-2</v>
      </c>
      <c r="Q2366" s="57">
        <f t="shared" si="712"/>
        <v>2.8881921417328175E-8</v>
      </c>
      <c r="R2366" s="57">
        <f>IF((H2366+N2366-O2366)&gt;SetUp!$B$56,T2365+H2366+N2366-O2366-SetUp!$B$56,T2365)</f>
        <v>0</v>
      </c>
      <c r="S2366" s="57">
        <f>R2366*SetUp!$B$65</f>
        <v>0</v>
      </c>
      <c r="T2366" s="57">
        <f>IF((R2366-S2366)&lt;SetUp!$B$53,R2366-S2366,SetUp!$B$53)</f>
        <v>0</v>
      </c>
      <c r="U2366" s="57">
        <f t="shared" si="713"/>
        <v>1.0012547620632926</v>
      </c>
      <c r="V2366" s="57">
        <f>(L2366-P2366)/1000*SetUp!$B$13*1000000/SetUp!$B$48</f>
        <v>0.54602136723884087</v>
      </c>
      <c r="W2366" s="57">
        <f t="shared" si="724"/>
        <v>1.6653345369377348E-16</v>
      </c>
      <c r="X2366" s="57">
        <f>MAX((SetUp!$B$56*(1-($H2366/SetUp!$B$56)^2)*TANH(($B2366-$D2366)/SetUp!$B$56))/(1+$H2366/SetUp!$B$56*TANH(($B2366-$D2366)/SetUp!$B$56)),0)</f>
        <v>0</v>
      </c>
      <c r="AP2366" s="64">
        <v>30372</v>
      </c>
      <c r="AQ2366" s="55">
        <v>2</v>
      </c>
      <c r="AR2366" s="55">
        <v>56</v>
      </c>
      <c r="AS2366" s="66">
        <f t="shared" si="714"/>
        <v>0.97299999999999998</v>
      </c>
      <c r="AT2366" s="66">
        <f t="shared" si="715"/>
        <v>7.3768439931510565</v>
      </c>
      <c r="AU2366" s="55" t="str">
        <f>IF(OR($AP2366&lt;SetUp!$B$97,$AP2366&gt;SetUp!$B$98),"Não","Sim")</f>
        <v>Não</v>
      </c>
      <c r="AV2366" s="68">
        <f t="shared" si="716"/>
        <v>0.98640762365261547</v>
      </c>
      <c r="AW2366" s="68">
        <f t="shared" si="717"/>
        <v>2.7160346082388305</v>
      </c>
      <c r="AX2366" s="68">
        <f t="shared" si="718"/>
        <v>-1.1887159731648099E-2</v>
      </c>
      <c r="AY2366" s="68">
        <f t="shared" si="719"/>
        <v>0.86787059901618691</v>
      </c>
      <c r="AZ2366" s="68">
        <f t="shared" si="720"/>
        <v>6.4038439931510567</v>
      </c>
      <c r="BA2366" s="68">
        <f t="shared" si="721"/>
        <v>1.7296269845862149</v>
      </c>
      <c r="BB2366" s="68">
        <f t="shared" si="722"/>
        <v>0.87975775874783502</v>
      </c>
    </row>
    <row r="2367" spans="1:54" x14ac:dyDescent="0.3">
      <c r="A2367" s="64">
        <v>29029</v>
      </c>
      <c r="B2367" s="57">
        <v>2E-3</v>
      </c>
      <c r="C2367" s="57">
        <v>0.05</v>
      </c>
      <c r="D2367" s="57">
        <v>3.4009999999999998</v>
      </c>
      <c r="E2367" s="57">
        <f t="shared" si="707"/>
        <v>2E-3</v>
      </c>
      <c r="F2367" s="57">
        <f t="shared" si="708"/>
        <v>3.399</v>
      </c>
      <c r="G2367" s="57">
        <f t="shared" si="709"/>
        <v>0</v>
      </c>
      <c r="H2367" s="57">
        <f>IF(Q2366&gt;SetUp!$B$56,SetUp!$B$56,Q2366)</f>
        <v>2.8881921417328175E-8</v>
      </c>
      <c r="I2367" s="57">
        <f t="shared" si="723"/>
        <v>1.0012547620632926</v>
      </c>
      <c r="J2367" s="57">
        <f>MIN(F2367,H2367,(1-EXP(-SetUp!$B$52*H2367/SetUp!$B$56))*F2367)</f>
        <v>1.533900803141197E-8</v>
      </c>
      <c r="K2367" s="57">
        <f t="shared" si="710"/>
        <v>1.3542913385916204E-8</v>
      </c>
      <c r="L2367" s="57">
        <f>IF(I2367&lt;=0,0,MIN(SetUp!$B$50*I2367^SetUp!$B$55,I2367))</f>
        <v>2.0508654815720482E-2</v>
      </c>
      <c r="M2367" s="57">
        <f t="shared" si="711"/>
        <v>0.98074610724757205</v>
      </c>
      <c r="N2367" s="57">
        <f>IF(SetUp!$B$62=0,X2367,(B2367-E2367)*(1-(H2367/SetUp!$B$66/SetUp!$B$56)))</f>
        <v>0</v>
      </c>
      <c r="O2367" s="57">
        <f>K2367*SetUp!$B$65</f>
        <v>0</v>
      </c>
      <c r="P2367" s="57">
        <f>MIN(SetUp!$B$54*L2367^SetUp!$B$51,L2367)</f>
        <v>1.1245459122481523E-2</v>
      </c>
      <c r="Q2367" s="57">
        <f t="shared" si="712"/>
        <v>1.3542913385916204E-8</v>
      </c>
      <c r="R2367" s="57">
        <f>IF((H2367+N2367-O2367)&gt;SetUp!$B$56,T2366+H2367+N2367-O2367-SetUp!$B$56,T2366)</f>
        <v>0</v>
      </c>
      <c r="S2367" s="57">
        <f>R2367*SetUp!$B$65</f>
        <v>0</v>
      </c>
      <c r="T2367" s="57">
        <f>IF((R2367-S2367)&lt;SetUp!$B$53,R2367-S2367,SetUp!$B$53)</f>
        <v>0</v>
      </c>
      <c r="U2367" s="57">
        <f t="shared" si="713"/>
        <v>0.98074610724757205</v>
      </c>
      <c r="V2367" s="57">
        <f>(L2367-P2367)/1000*SetUp!$B$13*1000000/SetUp!$B$48</f>
        <v>0.5268691083137349</v>
      </c>
      <c r="W2367" s="57">
        <f t="shared" si="724"/>
        <v>-5.5511151231257827E-17</v>
      </c>
      <c r="X2367" s="57">
        <f>MAX((SetUp!$B$56*(1-($H2367/SetUp!$B$56)^2)*TANH(($B2367-$D2367)/SetUp!$B$56))/(1+$H2367/SetUp!$B$56*TANH(($B2367-$D2367)/SetUp!$B$56)),0)</f>
        <v>0</v>
      </c>
      <c r="AP2367" s="64">
        <v>30373</v>
      </c>
      <c r="AQ2367" s="55">
        <v>2</v>
      </c>
      <c r="AR2367" s="55">
        <v>57</v>
      </c>
      <c r="AS2367" s="66">
        <f t="shared" si="714"/>
        <v>0.65200000000000002</v>
      </c>
      <c r="AT2367" s="66">
        <f t="shared" si="715"/>
        <v>6.6690040614291002</v>
      </c>
      <c r="AU2367" s="55" t="str">
        <f>IF(OR($AP2367&lt;SetUp!$B$97,$AP2367&gt;SetUp!$B$98),"Não","Sim")</f>
        <v>Não</v>
      </c>
      <c r="AV2367" s="68">
        <f t="shared" si="716"/>
        <v>0.80746516952745395</v>
      </c>
      <c r="AW2367" s="68">
        <f t="shared" si="717"/>
        <v>2.5824414923535248</v>
      </c>
      <c r="AX2367" s="68">
        <f t="shared" si="718"/>
        <v>-0.18575240426807979</v>
      </c>
      <c r="AY2367" s="68">
        <f t="shared" si="719"/>
        <v>0.82406098190443944</v>
      </c>
      <c r="AZ2367" s="68">
        <f t="shared" si="720"/>
        <v>6.0170040614291</v>
      </c>
      <c r="BA2367" s="68">
        <f t="shared" si="721"/>
        <v>1.7749763228260709</v>
      </c>
      <c r="BB2367" s="68">
        <f t="shared" si="722"/>
        <v>1.0098133861725191</v>
      </c>
    </row>
    <row r="2368" spans="1:54" x14ac:dyDescent="0.3">
      <c r="A2368" s="64">
        <v>29030</v>
      </c>
      <c r="B2368" s="57">
        <v>0</v>
      </c>
      <c r="C2368" s="57">
        <v>0.05</v>
      </c>
      <c r="D2368" s="57">
        <v>3.4009999999999998</v>
      </c>
      <c r="E2368" s="57">
        <f t="shared" si="707"/>
        <v>0</v>
      </c>
      <c r="F2368" s="57">
        <f t="shared" si="708"/>
        <v>3.4009999999999998</v>
      </c>
      <c r="G2368" s="57">
        <f t="shared" si="709"/>
        <v>0</v>
      </c>
      <c r="H2368" s="57">
        <f>IF(Q2367&gt;SetUp!$B$56,SetUp!$B$56,Q2367)</f>
        <v>1.3542913385916204E-8</v>
      </c>
      <c r="I2368" s="57">
        <f t="shared" si="723"/>
        <v>0.98074610724757205</v>
      </c>
      <c r="J2368" s="57">
        <f>MIN(F2368,H2368,(1-EXP(-SetUp!$B$52*H2368/SetUp!$B$56))*F2368)</f>
        <v>7.1967887600443702E-9</v>
      </c>
      <c r="K2368" s="57">
        <f t="shared" si="710"/>
        <v>6.3461246258718341E-9</v>
      </c>
      <c r="L2368" s="57">
        <f>IF(I2368&lt;=0,0,MIN(SetUp!$B$50*I2368^SetUp!$B$55,I2368))</f>
        <v>1.9813316303706648E-2</v>
      </c>
      <c r="M2368" s="57">
        <f t="shared" si="711"/>
        <v>0.96093279094386541</v>
      </c>
      <c r="N2368" s="57">
        <f>IF(SetUp!$B$62=0,X2368,(B2368-E2368)*(1-(H2368/SetUp!$B$66/SetUp!$B$56)))</f>
        <v>0</v>
      </c>
      <c r="O2368" s="57">
        <f>K2368*SetUp!$B$65</f>
        <v>0</v>
      </c>
      <c r="P2368" s="57">
        <f>MIN(SetUp!$B$54*L2368^SetUp!$B$51,L2368)</f>
        <v>1.0870562744656399E-2</v>
      </c>
      <c r="Q2368" s="57">
        <f t="shared" si="712"/>
        <v>6.3461246258718341E-9</v>
      </c>
      <c r="R2368" s="57">
        <f>IF((H2368+N2368-O2368)&gt;SetUp!$B$56,T2367+H2368+N2368-O2368-SetUp!$B$56,T2367)</f>
        <v>0</v>
      </c>
      <c r="S2368" s="57">
        <f>R2368*SetUp!$B$65</f>
        <v>0</v>
      </c>
      <c r="T2368" s="57">
        <f>IF((R2368-S2368)&lt;SetUp!$B$53,R2368-S2368,SetUp!$B$53)</f>
        <v>0</v>
      </c>
      <c r="U2368" s="57">
        <f t="shared" si="713"/>
        <v>0.96093279094386541</v>
      </c>
      <c r="V2368" s="57">
        <f>(L2368-P2368)/1000*SetUp!$B$13*1000000/SetUp!$B$48</f>
        <v>0.50864310218181397</v>
      </c>
      <c r="W2368" s="57">
        <f t="shared" si="724"/>
        <v>4.5102810375396984E-17</v>
      </c>
      <c r="X2368" s="57">
        <f>MAX((SetUp!$B$56*(1-($H2368/SetUp!$B$56)^2)*TANH(($B2368-$D2368)/SetUp!$B$56))/(1+$H2368/SetUp!$B$56*TANH(($B2368-$D2368)/SetUp!$B$56)),0)</f>
        <v>0</v>
      </c>
      <c r="AP2368" s="64">
        <v>30374</v>
      </c>
      <c r="AQ2368" s="55">
        <v>2</v>
      </c>
      <c r="AR2368" s="55">
        <v>58</v>
      </c>
      <c r="AS2368" s="66">
        <f t="shared" si="714"/>
        <v>0.65200000000000002</v>
      </c>
      <c r="AT2368" s="66">
        <f t="shared" si="715"/>
        <v>6.0533989321748409</v>
      </c>
      <c r="AU2368" s="55" t="str">
        <f>IF(OR($AP2368&lt;SetUp!$B$97,$AP2368&gt;SetUp!$B$98),"Não","Sim")</f>
        <v>Não</v>
      </c>
      <c r="AV2368" s="68">
        <f t="shared" si="716"/>
        <v>0.80746516952745395</v>
      </c>
      <c r="AW2368" s="68">
        <f t="shared" si="717"/>
        <v>2.4603656094521482</v>
      </c>
      <c r="AX2368" s="68">
        <f t="shared" si="718"/>
        <v>-0.18575240426807979</v>
      </c>
      <c r="AY2368" s="68">
        <f t="shared" si="719"/>
        <v>0.78199929580800098</v>
      </c>
      <c r="AZ2368" s="68">
        <f t="shared" si="720"/>
        <v>5.4013989321748408</v>
      </c>
      <c r="BA2368" s="68">
        <f t="shared" si="721"/>
        <v>1.6529004399246943</v>
      </c>
      <c r="BB2368" s="68">
        <f t="shared" si="722"/>
        <v>0.9677517000760808</v>
      </c>
    </row>
    <row r="2369" spans="1:54" x14ac:dyDescent="0.3">
      <c r="A2369" s="64">
        <v>29031</v>
      </c>
      <c r="B2369" s="57">
        <v>0</v>
      </c>
      <c r="C2369" s="57">
        <v>0.05</v>
      </c>
      <c r="D2369" s="57">
        <v>3.4009999999999998</v>
      </c>
      <c r="E2369" s="57">
        <f t="shared" si="707"/>
        <v>0</v>
      </c>
      <c r="F2369" s="57">
        <f t="shared" si="708"/>
        <v>3.4009999999999998</v>
      </c>
      <c r="G2369" s="57">
        <f t="shared" si="709"/>
        <v>0</v>
      </c>
      <c r="H2369" s="57">
        <f>IF(Q2368&gt;SetUp!$B$56,SetUp!$B$56,Q2368)</f>
        <v>6.3461246258718341E-9</v>
      </c>
      <c r="I2369" s="57">
        <f t="shared" si="723"/>
        <v>0.96093279094386541</v>
      </c>
      <c r="J2369" s="57">
        <f>MIN(F2369,H2369,(1-EXP(-SetUp!$B$52*H2369/SetUp!$B$56))*F2369)</f>
        <v>3.372370136034419E-9</v>
      </c>
      <c r="K2369" s="57">
        <f t="shared" si="710"/>
        <v>2.9737544898374151E-9</v>
      </c>
      <c r="L2369" s="57">
        <f>IF(I2369&lt;=0,0,MIN(SetUp!$B$50*I2369^SetUp!$B$55,I2369))</f>
        <v>1.9150695029476552E-2</v>
      </c>
      <c r="M2369" s="57">
        <f t="shared" si="711"/>
        <v>0.94178209591438888</v>
      </c>
      <c r="N2369" s="57">
        <f>IF(SetUp!$B$62=0,X2369,(B2369-E2369)*(1-(H2369/SetUp!$B$66/SetUp!$B$56)))</f>
        <v>0</v>
      </c>
      <c r="O2369" s="57">
        <f>K2369*SetUp!$B$65</f>
        <v>0</v>
      </c>
      <c r="P2369" s="57">
        <f>MIN(SetUp!$B$54*L2369^SetUp!$B$51,L2369)</f>
        <v>1.0513097823044696E-2</v>
      </c>
      <c r="Q2369" s="57">
        <f t="shared" si="712"/>
        <v>2.9737544898374151E-9</v>
      </c>
      <c r="R2369" s="57">
        <f>IF((H2369+N2369-O2369)&gt;SetUp!$B$56,T2368+H2369+N2369-O2369-SetUp!$B$56,T2368)</f>
        <v>0</v>
      </c>
      <c r="S2369" s="57">
        <f>R2369*SetUp!$B$65</f>
        <v>0</v>
      </c>
      <c r="T2369" s="57">
        <f>IF((R2369-S2369)&lt;SetUp!$B$53,R2369-S2369,SetUp!$B$53)</f>
        <v>0</v>
      </c>
      <c r="U2369" s="57">
        <f t="shared" si="713"/>
        <v>0.94178209591438888</v>
      </c>
      <c r="V2369" s="57">
        <f>(L2369-P2369)/1000*SetUp!$B$13*1000000/SetUp!$B$48</f>
        <v>0.49128651588863298</v>
      </c>
      <c r="W2369" s="57">
        <f t="shared" si="724"/>
        <v>0</v>
      </c>
      <c r="X2369" s="57">
        <f>MAX((SetUp!$B$56*(1-($H2369/SetUp!$B$56)^2)*TANH(($B2369-$D2369)/SetUp!$B$56))/(1+$H2369/SetUp!$B$56*TANH(($B2369-$D2369)/SetUp!$B$56)),0)</f>
        <v>0</v>
      </c>
      <c r="AP2369" s="64">
        <v>30375</v>
      </c>
      <c r="AQ2369" s="55">
        <v>2</v>
      </c>
      <c r="AR2369" s="55">
        <v>59</v>
      </c>
      <c r="AS2369" s="66">
        <f t="shared" si="714"/>
        <v>0.45300000000000001</v>
      </c>
      <c r="AT2369" s="66">
        <f t="shared" si="715"/>
        <v>5.5150341589710186</v>
      </c>
      <c r="AU2369" s="55" t="str">
        <f>IF(OR($AP2369&lt;SetUp!$B$97,$AP2369&gt;SetUp!$B$98),"Não","Sim")</f>
        <v>Não</v>
      </c>
      <c r="AV2369" s="68">
        <f t="shared" si="716"/>
        <v>0.67305274681855365</v>
      </c>
      <c r="AW2369" s="68">
        <f t="shared" si="717"/>
        <v>2.3484109859585947</v>
      </c>
      <c r="AX2369" s="68">
        <f t="shared" si="718"/>
        <v>-0.34390179798716813</v>
      </c>
      <c r="AY2369" s="68">
        <f t="shared" si="719"/>
        <v>0.74154820671395705</v>
      </c>
      <c r="AZ2369" s="68">
        <f t="shared" si="720"/>
        <v>5.0620341589710183</v>
      </c>
      <c r="BA2369" s="68">
        <f t="shared" si="721"/>
        <v>1.675358239140041</v>
      </c>
      <c r="BB2369" s="68">
        <f t="shared" si="722"/>
        <v>1.0854500047011251</v>
      </c>
    </row>
    <row r="2370" spans="1:54" x14ac:dyDescent="0.3">
      <c r="A2370" s="64">
        <v>29032</v>
      </c>
      <c r="B2370" s="57">
        <v>0.09</v>
      </c>
      <c r="C2370" s="57">
        <v>0.05</v>
      </c>
      <c r="D2370" s="57">
        <v>3.4009999999999998</v>
      </c>
      <c r="E2370" s="57">
        <f t="shared" si="707"/>
        <v>0.09</v>
      </c>
      <c r="F2370" s="57">
        <f t="shared" si="708"/>
        <v>3.3109999999999999</v>
      </c>
      <c r="G2370" s="57">
        <f t="shared" si="709"/>
        <v>0</v>
      </c>
      <c r="H2370" s="57">
        <f>IF(Q2369&gt;SetUp!$B$56,SetUp!$B$56,Q2369)</f>
        <v>2.9737544898374151E-9</v>
      </c>
      <c r="I2370" s="57">
        <f t="shared" si="723"/>
        <v>0.94178209591438888</v>
      </c>
      <c r="J2370" s="57">
        <f>MIN(F2370,H2370,(1-EXP(-SetUp!$B$52*H2370/SetUp!$B$56))*F2370)</f>
        <v>1.5384531600881601E-9</v>
      </c>
      <c r="K2370" s="57">
        <f t="shared" si="710"/>
        <v>1.435301329749255E-9</v>
      </c>
      <c r="L2370" s="57">
        <f>IF(I2370&lt;=0,0,MIN(SetUp!$B$50*I2370^SetUp!$B$55,I2370))</f>
        <v>1.8518830962545346E-2</v>
      </c>
      <c r="M2370" s="57">
        <f t="shared" si="711"/>
        <v>0.92326326495184352</v>
      </c>
      <c r="N2370" s="57">
        <f>IF(SetUp!$B$62=0,X2370,(B2370-E2370)*(1-(H2370/SetUp!$B$66/SetUp!$B$56)))</f>
        <v>0</v>
      </c>
      <c r="O2370" s="57">
        <f>K2370*SetUp!$B$65</f>
        <v>0</v>
      </c>
      <c r="P2370" s="57">
        <f>MIN(SetUp!$B$54*L2370^SetUp!$B$51,L2370)</f>
        <v>1.0172029545214577E-2</v>
      </c>
      <c r="Q2370" s="57">
        <f t="shared" si="712"/>
        <v>1.435301329749255E-9</v>
      </c>
      <c r="R2370" s="57">
        <f>IF((H2370+N2370-O2370)&gt;SetUp!$B$56,T2369+H2370+N2370-O2370-SetUp!$B$56,T2369)</f>
        <v>0</v>
      </c>
      <c r="S2370" s="57">
        <f>R2370*SetUp!$B$65</f>
        <v>0</v>
      </c>
      <c r="T2370" s="57">
        <f>IF((R2370-S2370)&lt;SetUp!$B$53,R2370-S2370,SetUp!$B$53)</f>
        <v>0</v>
      </c>
      <c r="U2370" s="57">
        <f t="shared" si="713"/>
        <v>0.92326326495184352</v>
      </c>
      <c r="V2370" s="57">
        <f>(L2370-P2370)/1000*SetUp!$B$13*1000000/SetUp!$B$48</f>
        <v>0.47474672517505623</v>
      </c>
      <c r="W2370" s="57">
        <f t="shared" si="724"/>
        <v>0</v>
      </c>
      <c r="X2370" s="57">
        <f>MAX((SetUp!$B$56*(1-($H2370/SetUp!$B$56)^2)*TANH(($B2370-$D2370)/SetUp!$B$56))/(1+$H2370/SetUp!$B$56*TANH(($B2370-$D2370)/SetUp!$B$56)),0)</f>
        <v>0</v>
      </c>
      <c r="AP2370" s="64">
        <v>30376</v>
      </c>
      <c r="AQ2370" s="55">
        <v>3</v>
      </c>
      <c r="AR2370" s="55">
        <v>61</v>
      </c>
      <c r="AS2370" s="66">
        <f t="shared" si="714"/>
        <v>0.371</v>
      </c>
      <c r="AT2370" s="66">
        <f t="shared" si="715"/>
        <v>5.0418065755266657</v>
      </c>
      <c r="AU2370" s="55" t="str">
        <f>IF(OR($AP2370&lt;SetUp!$B$97,$AP2370&gt;SetUp!$B$98),"Não","Sim")</f>
        <v>Não</v>
      </c>
      <c r="AV2370" s="68">
        <f t="shared" si="716"/>
        <v>0.60909769331364239</v>
      </c>
      <c r="AW2370" s="68">
        <f t="shared" si="717"/>
        <v>2.2453967523639706</v>
      </c>
      <c r="AX2370" s="68">
        <f t="shared" si="718"/>
        <v>-0.43062609038495414</v>
      </c>
      <c r="AY2370" s="68">
        <f t="shared" si="719"/>
        <v>0.70258618033432485</v>
      </c>
      <c r="AZ2370" s="68">
        <f t="shared" si="720"/>
        <v>4.6708065755266652</v>
      </c>
      <c r="BA2370" s="68">
        <f t="shared" si="721"/>
        <v>1.6362990590503284</v>
      </c>
      <c r="BB2370" s="68">
        <f t="shared" si="722"/>
        <v>1.1332122707192789</v>
      </c>
    </row>
    <row r="2371" spans="1:54" x14ac:dyDescent="0.3">
      <c r="A2371" s="64">
        <v>29033</v>
      </c>
      <c r="B2371" s="57">
        <v>1.948</v>
      </c>
      <c r="C2371" s="57">
        <v>0.05</v>
      </c>
      <c r="D2371" s="57">
        <v>3.4009999999999998</v>
      </c>
      <c r="E2371" s="57">
        <f t="shared" ref="E2371:E2434" si="725">IF(B2371&gt;=D2371,D2371,B2371)</f>
        <v>1.948</v>
      </c>
      <c r="F2371" s="57">
        <f t="shared" ref="F2371:F2434" si="726">D2371-E2371</f>
        <v>1.4529999999999998</v>
      </c>
      <c r="G2371" s="57">
        <f t="shared" ref="G2371:G2434" si="727">MAX(B2371-D2371-N2371,0)</f>
        <v>0</v>
      </c>
      <c r="H2371" s="57">
        <f>IF(Q2370&gt;SetUp!$B$56,SetUp!$B$56,Q2370)</f>
        <v>1.435301329749255E-9</v>
      </c>
      <c r="I2371" s="57">
        <f t="shared" si="723"/>
        <v>0.92326326495184352</v>
      </c>
      <c r="J2371" s="57">
        <f>MIN(F2371,H2371,(1-EXP(-SetUp!$B$52*H2371/SetUp!$B$56))*F2371)</f>
        <v>3.258582482734695E-10</v>
      </c>
      <c r="K2371" s="57">
        <f t="shared" ref="K2371:K2434" si="728">MAX(H2371-J2371,0)</f>
        <v>1.1094430814757855E-9</v>
      </c>
      <c r="L2371" s="57">
        <f>IF(I2371&lt;=0,0,MIN(SetUp!$B$50*I2371^SetUp!$B$55,I2371))</f>
        <v>1.7915906111822137E-2</v>
      </c>
      <c r="M2371" s="57">
        <f t="shared" ref="M2371:M2434" si="729">MAX(I2371-L2371,0)</f>
        <v>0.90534735884002138</v>
      </c>
      <c r="N2371" s="57">
        <f>IF(SetUp!$B$62=0,X2371,(B2371-E2371)*(1-(H2371/SetUp!$B$66/SetUp!$B$56)))</f>
        <v>0</v>
      </c>
      <c r="O2371" s="57">
        <f>K2371*SetUp!$B$65</f>
        <v>0</v>
      </c>
      <c r="P2371" s="57">
        <f>MIN(SetUp!$B$54*L2371^SetUp!$B$51,L2371)</f>
        <v>9.8463975394962044E-3</v>
      </c>
      <c r="Q2371" s="57">
        <f t="shared" ref="Q2371:Q2434" si="730">IF((K2371+N2371-O2371)&lt;0,0,K2371+N2371-O2371)</f>
        <v>1.1094430814757855E-9</v>
      </c>
      <c r="R2371" s="57">
        <f>IF((H2371+N2371-O2371)&gt;SetUp!$B$56,T2370+H2371+N2371-O2371-SetUp!$B$56,T2370)</f>
        <v>0</v>
      </c>
      <c r="S2371" s="57">
        <f>R2371*SetUp!$B$65</f>
        <v>0</v>
      </c>
      <c r="T2371" s="57">
        <f>IF((R2371-S2371)&lt;SetUp!$B$53,R2371-S2371,SetUp!$B$53)</f>
        <v>0</v>
      </c>
      <c r="U2371" s="57">
        <f t="shared" ref="U2371:U2434" si="731">M2371+R2371-T2371</f>
        <v>0.90534735884002138</v>
      </c>
      <c r="V2371" s="57">
        <f>(L2371-P2371)/1000*SetUp!$B$13*1000000/SetUp!$B$48</f>
        <v>0.45897495063550819</v>
      </c>
      <c r="W2371" s="57">
        <f t="shared" si="724"/>
        <v>0</v>
      </c>
      <c r="X2371" s="57">
        <f>MAX((SetUp!$B$56*(1-($H2371/SetUp!$B$56)^2)*TANH(($B2371-$D2371)/SetUp!$B$56))/(1+$H2371/SetUp!$B$56*TANH(($B2371-$D2371)/SetUp!$B$56)),0)</f>
        <v>0</v>
      </c>
      <c r="AP2371" s="64">
        <v>30377</v>
      </c>
      <c r="AQ2371" s="55">
        <v>3</v>
      </c>
      <c r="AR2371" s="55">
        <v>62</v>
      </c>
      <c r="AS2371" s="66">
        <f t="shared" ref="AS2371:AS2434" si="732">VLOOKUP($AP2371,$A:$C,3,FALSE)</f>
        <v>0.33400000000000002</v>
      </c>
      <c r="AT2371" s="66">
        <f t="shared" ref="AT2371:AT2434" si="733">VLOOKUP($AP2371,$A:$V,22,FALSE)</f>
        <v>4.6238647740874024</v>
      </c>
      <c r="AU2371" s="55" t="str">
        <f>IF(OR($AP2371&lt;SetUp!$B$97,$AP2371&gt;SetUp!$B$98),"Não","Sim")</f>
        <v>Não</v>
      </c>
      <c r="AV2371" s="68">
        <f t="shared" ref="AV2371:AV2434" si="734">IFERROR(SQRT(AS2371),0)</f>
        <v>0.57792733107199556</v>
      </c>
      <c r="AW2371" s="68">
        <f t="shared" ref="AW2371:AW2434" si="735">IFERROR(SQRT(AT2371),0)</f>
        <v>2.150317365899137</v>
      </c>
      <c r="AX2371" s="68">
        <f t="shared" ref="AX2371:AX2434" si="736">IFERROR(LOG(AS2371),0)</f>
        <v>-0.4762535331884355</v>
      </c>
      <c r="AY2371" s="68">
        <f t="shared" ref="AY2371:AY2434" si="737">IFERROR(LOG(AT2371),0)</f>
        <v>0.66500512456333816</v>
      </c>
      <c r="AZ2371" s="68">
        <f t="shared" ref="AZ2371:AZ2434" si="738">AT2371-AS2371</f>
        <v>4.2898647740874027</v>
      </c>
      <c r="BA2371" s="68">
        <f t="shared" ref="BA2371:BA2434" si="739">AW2371-AV2371</f>
        <v>1.5723900348271416</v>
      </c>
      <c r="BB2371" s="68">
        <f t="shared" ref="BB2371:BB2434" si="740">AY2371-AX2371</f>
        <v>1.1412586577517736</v>
      </c>
    </row>
    <row r="2372" spans="1:54" x14ac:dyDescent="0.3">
      <c r="A2372" s="64">
        <v>29034</v>
      </c>
      <c r="B2372" s="57">
        <v>4.7E-2</v>
      </c>
      <c r="C2372" s="57">
        <v>4.4999999999999998E-2</v>
      </c>
      <c r="D2372" s="57">
        <v>3.4009999999999998</v>
      </c>
      <c r="E2372" s="57">
        <f t="shared" si="725"/>
        <v>4.7E-2</v>
      </c>
      <c r="F2372" s="57">
        <f t="shared" si="726"/>
        <v>3.3539999999999996</v>
      </c>
      <c r="G2372" s="57">
        <f t="shared" si="727"/>
        <v>0</v>
      </c>
      <c r="H2372" s="57">
        <f>IF(Q2371&gt;SetUp!$B$56,SetUp!$B$56,Q2371)</f>
        <v>1.1094430814757855E-9</v>
      </c>
      <c r="I2372" s="57">
        <f t="shared" ref="I2372:I2435" si="741">U2371+G2372+O2372</f>
        <v>0.90534735884002138</v>
      </c>
      <c r="J2372" s="57">
        <f>MIN(F2372,H2372,(1-EXP(-SetUp!$B$52*H2372/SetUp!$B$56))*F2372)</f>
        <v>5.8141739289752073E-10</v>
      </c>
      <c r="K2372" s="57">
        <f t="shared" si="728"/>
        <v>5.2802568857826473E-10</v>
      </c>
      <c r="L2372" s="57">
        <f>IF(I2372&lt;=0,0,MIN(SetUp!$B$50*I2372^SetUp!$B$55,I2372))</f>
        <v>1.7340232490207167E-2</v>
      </c>
      <c r="M2372" s="57">
        <f t="shared" si="729"/>
        <v>0.88800712634981416</v>
      </c>
      <c r="N2372" s="57">
        <f>IF(SetUp!$B$62=0,X2372,(B2372-E2372)*(1-(H2372/SetUp!$B$66/SetUp!$B$56)))</f>
        <v>0</v>
      </c>
      <c r="O2372" s="57">
        <f>K2372*SetUp!$B$65</f>
        <v>0</v>
      </c>
      <c r="P2372" s="57">
        <f>MIN(SetUp!$B$54*L2372^SetUp!$B$51,L2372)</f>
        <v>9.535309606076639E-3</v>
      </c>
      <c r="Q2372" s="57">
        <f t="shared" si="730"/>
        <v>5.2802568857826473E-10</v>
      </c>
      <c r="R2372" s="57">
        <f>IF((H2372+N2372-O2372)&gt;SetUp!$B$56,T2371+H2372+N2372-O2372-SetUp!$B$56,T2371)</f>
        <v>0</v>
      </c>
      <c r="S2372" s="57">
        <f>R2372*SetUp!$B$65</f>
        <v>0</v>
      </c>
      <c r="T2372" s="57">
        <f>IF((R2372-S2372)&lt;SetUp!$B$53,R2372-S2372,SetUp!$B$53)</f>
        <v>0</v>
      </c>
      <c r="U2372" s="57">
        <f t="shared" si="731"/>
        <v>0.88800712634981416</v>
      </c>
      <c r="V2372" s="57">
        <f>(L2372-P2372)/1000*SetUp!$B$13*1000000/SetUp!$B$48</f>
        <v>0.44392592973294476</v>
      </c>
      <c r="W2372" s="57">
        <f t="shared" ref="W2372:W2435" si="742">Q2372+U2372+T2372-H2372-U2371-T2371-B2372+E2372+J2372+L2372</f>
        <v>0</v>
      </c>
      <c r="X2372" s="57">
        <f>MAX((SetUp!$B$56*(1-($H2372/SetUp!$B$56)^2)*TANH(($B2372-$D2372)/SetUp!$B$56))/(1+$H2372/SetUp!$B$56*TANH(($B2372-$D2372)/SetUp!$B$56)),0)</f>
        <v>0</v>
      </c>
      <c r="AP2372" s="64">
        <v>30378</v>
      </c>
      <c r="AQ2372" s="55">
        <v>3</v>
      </c>
      <c r="AR2372" s="55">
        <v>63</v>
      </c>
      <c r="AS2372" s="66">
        <f t="shared" si="732"/>
        <v>0.23799999999999999</v>
      </c>
      <c r="AT2372" s="66">
        <f t="shared" si="733"/>
        <v>4.2531280566283227</v>
      </c>
      <c r="AU2372" s="55" t="str">
        <f>IF(OR($AP2372&lt;SetUp!$B$97,$AP2372&gt;SetUp!$B$98),"Não","Sim")</f>
        <v>Não</v>
      </c>
      <c r="AV2372" s="68">
        <f t="shared" si="734"/>
        <v>0.48785243670601869</v>
      </c>
      <c r="AW2372" s="68">
        <f t="shared" si="735"/>
        <v>2.0623113384327603</v>
      </c>
      <c r="AX2372" s="68">
        <f t="shared" si="736"/>
        <v>-0.62342304294348805</v>
      </c>
      <c r="AY2372" s="68">
        <f t="shared" si="737"/>
        <v>0.62870845900130368</v>
      </c>
      <c r="AZ2372" s="68">
        <f t="shared" si="738"/>
        <v>4.0151280566283223</v>
      </c>
      <c r="BA2372" s="68">
        <f t="shared" si="739"/>
        <v>1.5744589017267416</v>
      </c>
      <c r="BB2372" s="68">
        <f t="shared" si="740"/>
        <v>1.2521315019447918</v>
      </c>
    </row>
    <row r="2373" spans="1:54" x14ac:dyDescent="0.3">
      <c r="A2373" s="64">
        <v>29035</v>
      </c>
      <c r="B2373" s="57">
        <v>7.0999999999999994E-2</v>
      </c>
      <c r="C2373" s="57">
        <v>4.4999999999999998E-2</v>
      </c>
      <c r="D2373" s="57">
        <v>3.4009999999999998</v>
      </c>
      <c r="E2373" s="57">
        <f t="shared" si="725"/>
        <v>7.0999999999999994E-2</v>
      </c>
      <c r="F2373" s="57">
        <f t="shared" si="726"/>
        <v>3.3299999999999996</v>
      </c>
      <c r="G2373" s="57">
        <f t="shared" si="727"/>
        <v>0</v>
      </c>
      <c r="H2373" s="57">
        <f>IF(Q2372&gt;SetUp!$B$56,SetUp!$B$56,Q2372)</f>
        <v>5.2802568857826473E-10</v>
      </c>
      <c r="I2373" s="57">
        <f t="shared" si="741"/>
        <v>0.88800712634981416</v>
      </c>
      <c r="J2373" s="57">
        <f>MIN(F2373,H2373,(1-EXP(-SetUp!$B$52*H2373/SetUp!$B$56))*F2373)</f>
        <v>2.7473833208446762E-10</v>
      </c>
      <c r="K2373" s="57">
        <f t="shared" si="728"/>
        <v>2.5328735649379711E-10</v>
      </c>
      <c r="L2373" s="57">
        <f>IF(I2373&lt;=0,0,MIN(SetUp!$B$50*I2373^SetUp!$B$55,I2373))</f>
        <v>1.6790241243099004E-2</v>
      </c>
      <c r="M2373" s="57">
        <f t="shared" si="729"/>
        <v>0.87121688510671513</v>
      </c>
      <c r="N2373" s="57">
        <f>IF(SetUp!$B$62=0,X2373,(B2373-E2373)*(1-(H2373/SetUp!$B$66/SetUp!$B$56)))</f>
        <v>0</v>
      </c>
      <c r="O2373" s="57">
        <f>K2373*SetUp!$B$65</f>
        <v>0</v>
      </c>
      <c r="P2373" s="57">
        <f>MIN(SetUp!$B$54*L2373^SetUp!$B$51,L2373)</f>
        <v>9.2379360511599413E-3</v>
      </c>
      <c r="Q2373" s="57">
        <f t="shared" si="730"/>
        <v>2.5328735649379711E-10</v>
      </c>
      <c r="R2373" s="57">
        <f>IF((H2373+N2373-O2373)&gt;SetUp!$B$56,T2372+H2373+N2373-O2373-SetUp!$B$56,T2372)</f>
        <v>0</v>
      </c>
      <c r="S2373" s="57">
        <f>R2373*SetUp!$B$65</f>
        <v>0</v>
      </c>
      <c r="T2373" s="57">
        <f>IF((R2373-S2373)&lt;SetUp!$B$53,R2373-S2373,SetUp!$B$53)</f>
        <v>0</v>
      </c>
      <c r="U2373" s="57">
        <f t="shared" si="731"/>
        <v>0.87121688510671513</v>
      </c>
      <c r="V2373" s="57">
        <f>(L2373-P2373)/1000*SetUp!$B$13*1000000/SetUp!$B$48</f>
        <v>0.4295576207133765</v>
      </c>
      <c r="W2373" s="57">
        <f t="shared" si="742"/>
        <v>-3.1225022567582528E-17</v>
      </c>
      <c r="X2373" s="57">
        <f>MAX((SetUp!$B$56*(1-($H2373/SetUp!$B$56)^2)*TANH(($B2373-$D2373)/SetUp!$B$56))/(1+$H2373/SetUp!$B$56*TANH(($B2373-$D2373)/SetUp!$B$56)),0)</f>
        <v>0</v>
      </c>
      <c r="AP2373" s="64">
        <v>30379</v>
      </c>
      <c r="AQ2373" s="55">
        <v>3</v>
      </c>
      <c r="AR2373" s="55">
        <v>64</v>
      </c>
      <c r="AS2373" s="66">
        <f t="shared" si="732"/>
        <v>0.21</v>
      </c>
      <c r="AT2373" s="66">
        <f t="shared" si="733"/>
        <v>3.9229206302684911</v>
      </c>
      <c r="AU2373" s="55" t="str">
        <f>IF(OR($AP2373&lt;SetUp!$B$97,$AP2373&gt;SetUp!$B$98),"Não","Sim")</f>
        <v>Não</v>
      </c>
      <c r="AV2373" s="68">
        <f t="shared" si="734"/>
        <v>0.45825756949558399</v>
      </c>
      <c r="AW2373" s="68">
        <f t="shared" si="735"/>
        <v>1.9806364205145</v>
      </c>
      <c r="AX2373" s="68">
        <f t="shared" si="736"/>
        <v>-0.6777807052660807</v>
      </c>
      <c r="AY2373" s="68">
        <f t="shared" si="737"/>
        <v>0.5936095214394711</v>
      </c>
      <c r="AZ2373" s="68">
        <f t="shared" si="738"/>
        <v>3.7129206302684912</v>
      </c>
      <c r="BA2373" s="68">
        <f t="shared" si="739"/>
        <v>1.522378851018916</v>
      </c>
      <c r="BB2373" s="68">
        <f t="shared" si="740"/>
        <v>1.2713902267055519</v>
      </c>
    </row>
    <row r="2374" spans="1:54" x14ac:dyDescent="0.3">
      <c r="A2374" s="64">
        <v>29036</v>
      </c>
      <c r="B2374" s="57">
        <v>0.06</v>
      </c>
      <c r="C2374" s="57">
        <v>4.4999999999999998E-2</v>
      </c>
      <c r="D2374" s="57">
        <v>3.4009999999999998</v>
      </c>
      <c r="E2374" s="57">
        <f t="shared" si="725"/>
        <v>0.06</v>
      </c>
      <c r="F2374" s="57">
        <f t="shared" si="726"/>
        <v>3.3409999999999997</v>
      </c>
      <c r="G2374" s="57">
        <f t="shared" si="727"/>
        <v>0</v>
      </c>
      <c r="H2374" s="57">
        <f>IF(Q2373&gt;SetUp!$B$56,SetUp!$B$56,Q2373)</f>
        <v>2.5328735649379711E-10</v>
      </c>
      <c r="I2374" s="57">
        <f t="shared" si="741"/>
        <v>0.87121688510671513</v>
      </c>
      <c r="J2374" s="57">
        <f>MIN(F2374,H2374,(1-EXP(-SetUp!$B$52*H2374/SetUp!$B$56))*F2374)</f>
        <v>1.3222381745059409E-10</v>
      </c>
      <c r="K2374" s="57">
        <f t="shared" si="728"/>
        <v>1.2106353904320302E-10</v>
      </c>
      <c r="L2374" s="57">
        <f>IF(I2374&lt;=0,0,MIN(SetUp!$B$50*I2374^SetUp!$B$55,I2374))</f>
        <v>1.6264472814647619E-2</v>
      </c>
      <c r="M2374" s="57">
        <f t="shared" si="729"/>
        <v>0.85495241229206753</v>
      </c>
      <c r="N2374" s="57">
        <f>IF(SetUp!$B$62=0,X2374,(B2374-E2374)*(1-(H2374/SetUp!$B$66/SetUp!$B$56)))</f>
        <v>0</v>
      </c>
      <c r="O2374" s="57">
        <f>K2374*SetUp!$B$65</f>
        <v>0</v>
      </c>
      <c r="P2374" s="57">
        <f>MIN(SetUp!$B$54*L2374^SetUp!$B$51,L2374)</f>
        <v>8.9535045591214307E-3</v>
      </c>
      <c r="Q2374" s="57">
        <f t="shared" si="730"/>
        <v>1.2106353904320302E-10</v>
      </c>
      <c r="R2374" s="57">
        <f>IF((H2374+N2374-O2374)&gt;SetUp!$B$56,T2373+H2374+N2374-O2374-SetUp!$B$56,T2373)</f>
        <v>0</v>
      </c>
      <c r="S2374" s="57">
        <f>R2374*SetUp!$B$65</f>
        <v>0</v>
      </c>
      <c r="T2374" s="57">
        <f>IF((R2374-S2374)&lt;SetUp!$B$53,R2374-S2374,SetUp!$B$53)</f>
        <v>0</v>
      </c>
      <c r="U2374" s="57">
        <f t="shared" si="731"/>
        <v>0.85495241229206753</v>
      </c>
      <c r="V2374" s="57">
        <f>(L2374-P2374)/1000*SetUp!$B$13*1000000/SetUp!$B$48</f>
        <v>0.41583093494511342</v>
      </c>
      <c r="W2374" s="57">
        <f t="shared" si="742"/>
        <v>-6.2450045135165055E-17</v>
      </c>
      <c r="X2374" s="57">
        <f>MAX((SetUp!$B$56*(1-($H2374/SetUp!$B$56)^2)*TANH(($B2374-$D2374)/SetUp!$B$56))/(1+$H2374/SetUp!$B$56*TANH(($B2374-$D2374)/SetUp!$B$56)),0)</f>
        <v>0</v>
      </c>
      <c r="AP2374" s="64">
        <v>30380</v>
      </c>
      <c r="AQ2374" s="55">
        <v>3</v>
      </c>
      <c r="AR2374" s="55">
        <v>65</v>
      </c>
      <c r="AS2374" s="66">
        <f t="shared" si="732"/>
        <v>0.185</v>
      </c>
      <c r="AT2374" s="66">
        <f t="shared" si="733"/>
        <v>3.6276906254578445</v>
      </c>
      <c r="AU2374" s="55" t="str">
        <f>IF(OR($AP2374&lt;SetUp!$B$97,$AP2374&gt;SetUp!$B$98),"Não","Sim")</f>
        <v>Não</v>
      </c>
      <c r="AV2374" s="68">
        <f t="shared" si="734"/>
        <v>0.43011626335213132</v>
      </c>
      <c r="AW2374" s="68">
        <f t="shared" si="735"/>
        <v>1.904649738261039</v>
      </c>
      <c r="AX2374" s="68">
        <f t="shared" si="736"/>
        <v>-0.73282827159698616</v>
      </c>
      <c r="AY2374" s="68">
        <f t="shared" si="737"/>
        <v>0.55963024272501283</v>
      </c>
      <c r="AZ2374" s="68">
        <f t="shared" si="738"/>
        <v>3.4426906254578444</v>
      </c>
      <c r="BA2374" s="68">
        <f t="shared" si="739"/>
        <v>1.4745334749089076</v>
      </c>
      <c r="BB2374" s="68">
        <f t="shared" si="740"/>
        <v>1.2924585143219991</v>
      </c>
    </row>
    <row r="2375" spans="1:54" x14ac:dyDescent="0.3">
      <c r="A2375" s="64">
        <v>29037</v>
      </c>
      <c r="B2375" s="57">
        <v>0.93600000000000005</v>
      </c>
      <c r="C2375" s="57">
        <v>4.4999999999999998E-2</v>
      </c>
      <c r="D2375" s="57">
        <v>3.4279999999999999</v>
      </c>
      <c r="E2375" s="57">
        <f t="shared" si="725"/>
        <v>0.93600000000000005</v>
      </c>
      <c r="F2375" s="57">
        <f t="shared" si="726"/>
        <v>2.492</v>
      </c>
      <c r="G2375" s="57">
        <f t="shared" si="727"/>
        <v>0</v>
      </c>
      <c r="H2375" s="57">
        <f>IF(Q2374&gt;SetUp!$B$56,SetUp!$B$56,Q2374)</f>
        <v>1.2106353904320302E-10</v>
      </c>
      <c r="I2375" s="57">
        <f t="shared" si="741"/>
        <v>0.85495241229206753</v>
      </c>
      <c r="J2375" s="57">
        <f>MIN(F2375,H2375,(1-EXP(-SetUp!$B$52*H2375/SetUp!$B$56))*F2375)</f>
        <v>4.7139175229915511E-11</v>
      </c>
      <c r="K2375" s="57">
        <f t="shared" si="728"/>
        <v>7.3924363813287513E-11</v>
      </c>
      <c r="L2375" s="57">
        <f>IF(I2375&lt;=0,0,MIN(SetUp!$B$50*I2375^SetUp!$B$55,I2375))</f>
        <v>1.5761568040704551E-2</v>
      </c>
      <c r="M2375" s="57">
        <f t="shared" si="729"/>
        <v>0.83919084425136303</v>
      </c>
      <c r="N2375" s="57">
        <f>IF(SetUp!$B$62=0,X2375,(B2375-E2375)*(1-(H2375/SetUp!$B$66/SetUp!$B$56)))</f>
        <v>0</v>
      </c>
      <c r="O2375" s="57">
        <f>K2375*SetUp!$B$65</f>
        <v>0</v>
      </c>
      <c r="P2375" s="57">
        <f>MIN(SetUp!$B$54*L2375^SetUp!$B$51,L2375)</f>
        <v>8.6812955453493025E-3</v>
      </c>
      <c r="Q2375" s="57">
        <f t="shared" si="730"/>
        <v>7.3924363813287513E-11</v>
      </c>
      <c r="R2375" s="57">
        <f>IF((H2375+N2375-O2375)&gt;SetUp!$B$56,T2374+H2375+N2375-O2375-SetUp!$B$56,T2374)</f>
        <v>0</v>
      </c>
      <c r="S2375" s="57">
        <f>R2375*SetUp!$B$65</f>
        <v>0</v>
      </c>
      <c r="T2375" s="57">
        <f>IF((R2375-S2375)&lt;SetUp!$B$53,R2375-S2375,SetUp!$B$53)</f>
        <v>0</v>
      </c>
      <c r="U2375" s="57">
        <f t="shared" si="731"/>
        <v>0.83919084425136303</v>
      </c>
      <c r="V2375" s="57">
        <f>(L2375-P2375)/1000*SetUp!$B$13*1000000/SetUp!$B$48</f>
        <v>0.40270949462600869</v>
      </c>
      <c r="W2375" s="57">
        <f t="shared" si="742"/>
        <v>4.5102810375396984E-17</v>
      </c>
      <c r="X2375" s="57">
        <f>MAX((SetUp!$B$56*(1-($H2375/SetUp!$B$56)^2)*TANH(($B2375-$D2375)/SetUp!$B$56))/(1+$H2375/SetUp!$B$56*TANH(($B2375-$D2375)/SetUp!$B$56)),0)</f>
        <v>0</v>
      </c>
      <c r="AP2375" s="64">
        <v>30381</v>
      </c>
      <c r="AQ2375" s="55">
        <v>3</v>
      </c>
      <c r="AR2375" s="55">
        <v>66</v>
      </c>
      <c r="AS2375" s="66">
        <f t="shared" si="732"/>
        <v>0.14099999999999999</v>
      </c>
      <c r="AT2375" s="66">
        <f t="shared" si="733"/>
        <v>3.3627922452684538</v>
      </c>
      <c r="AU2375" s="55" t="str">
        <f>IF(OR($AP2375&lt;SetUp!$B$97,$AP2375&gt;SetUp!$B$98),"Não","Sim")</f>
        <v>Não</v>
      </c>
      <c r="AV2375" s="68">
        <f t="shared" si="734"/>
        <v>0.37549966711037175</v>
      </c>
      <c r="AW2375" s="68">
        <f t="shared" si="735"/>
        <v>1.8337917671503636</v>
      </c>
      <c r="AX2375" s="68">
        <f t="shared" si="736"/>
        <v>-0.8507808873446201</v>
      </c>
      <c r="AY2375" s="68">
        <f t="shared" si="737"/>
        <v>0.52670003724607617</v>
      </c>
      <c r="AZ2375" s="68">
        <f t="shared" si="738"/>
        <v>3.2217922452684538</v>
      </c>
      <c r="BA2375" s="68">
        <f t="shared" si="739"/>
        <v>1.458292100039992</v>
      </c>
      <c r="BB2375" s="68">
        <f t="shared" si="740"/>
        <v>1.3774809245906963</v>
      </c>
    </row>
    <row r="2376" spans="1:54" x14ac:dyDescent="0.3">
      <c r="A2376" s="64">
        <v>29038</v>
      </c>
      <c r="B2376" s="57">
        <v>2.1659999999999999</v>
      </c>
      <c r="C2376" s="57">
        <v>4.4999999999999998E-2</v>
      </c>
      <c r="D2376" s="57">
        <v>3.4279999999999999</v>
      </c>
      <c r="E2376" s="57">
        <f t="shared" si="725"/>
        <v>2.1659999999999999</v>
      </c>
      <c r="F2376" s="57">
        <f t="shared" si="726"/>
        <v>1.262</v>
      </c>
      <c r="G2376" s="57">
        <f t="shared" si="727"/>
        <v>0</v>
      </c>
      <c r="H2376" s="57">
        <f>IF(Q2375&gt;SetUp!$B$56,SetUp!$B$56,Q2375)</f>
        <v>7.3924363813287513E-11</v>
      </c>
      <c r="I2376" s="57">
        <f t="shared" si="741"/>
        <v>0.83919084425136303</v>
      </c>
      <c r="J2376" s="57">
        <f>MIN(F2376,H2376,(1-EXP(-SetUp!$B$52*H2376/SetUp!$B$56))*F2376)</f>
        <v>1.4576919449282854E-11</v>
      </c>
      <c r="K2376" s="57">
        <f t="shared" si="728"/>
        <v>5.9347444364004659E-11</v>
      </c>
      <c r="L2376" s="57">
        <f>IF(I2376&lt;=0,0,MIN(SetUp!$B$50*I2376^SetUp!$B$55,I2376))</f>
        <v>1.5280260070557758E-2</v>
      </c>
      <c r="M2376" s="57">
        <f t="shared" si="729"/>
        <v>0.82391058418080532</v>
      </c>
      <c r="N2376" s="57">
        <f>IF(SetUp!$B$62=0,X2376,(B2376-E2376)*(1-(H2376/SetUp!$B$66/SetUp!$B$56)))</f>
        <v>0</v>
      </c>
      <c r="O2376" s="57">
        <f>K2376*SetUp!$B$65</f>
        <v>0</v>
      </c>
      <c r="P2376" s="57">
        <f>MIN(SetUp!$B$54*L2376^SetUp!$B$51,L2376)</f>
        <v>8.4206379392186247E-3</v>
      </c>
      <c r="Q2376" s="57">
        <f t="shared" si="730"/>
        <v>5.9347444364004659E-11</v>
      </c>
      <c r="R2376" s="57">
        <f>IF((H2376+N2376-O2376)&gt;SetUp!$B$56,T2375+H2376+N2376-O2376-SetUp!$B$56,T2375)</f>
        <v>0</v>
      </c>
      <c r="S2376" s="57">
        <f>R2376*SetUp!$B$65</f>
        <v>0</v>
      </c>
      <c r="T2376" s="57">
        <f>IF((R2376-S2376)&lt;SetUp!$B$53,R2376-S2376,SetUp!$B$53)</f>
        <v>0</v>
      </c>
      <c r="U2376" s="57">
        <f t="shared" si="731"/>
        <v>0.82391058418080532</v>
      </c>
      <c r="V2376" s="57">
        <f>(L2376-P2376)/1000*SetUp!$B$13*1000000/SetUp!$B$48</f>
        <v>0.39015941316512337</v>
      </c>
      <c r="W2376" s="57">
        <f t="shared" si="742"/>
        <v>1.7694179454963432E-16</v>
      </c>
      <c r="X2376" s="57">
        <f>MAX((SetUp!$B$56*(1-($H2376/SetUp!$B$56)^2)*TANH(($B2376-$D2376)/SetUp!$B$56))/(1+$H2376/SetUp!$B$56*TANH(($B2376-$D2376)/SetUp!$B$56)),0)</f>
        <v>0</v>
      </c>
      <c r="AP2376" s="64">
        <v>30382</v>
      </c>
      <c r="AQ2376" s="55">
        <v>3</v>
      </c>
      <c r="AR2376" s="55">
        <v>67</v>
      </c>
      <c r="AS2376" s="66">
        <f t="shared" si="732"/>
        <v>0.45300000000000001</v>
      </c>
      <c r="AT2376" s="66">
        <f t="shared" si="733"/>
        <v>3.124370720381493</v>
      </c>
      <c r="AU2376" s="55" t="str">
        <f>IF(OR($AP2376&lt;SetUp!$B$97,$AP2376&gt;SetUp!$B$98),"Não","Sim")</f>
        <v>Não</v>
      </c>
      <c r="AV2376" s="68">
        <f t="shared" si="734"/>
        <v>0.67305274681855365</v>
      </c>
      <c r="AW2376" s="68">
        <f t="shared" si="735"/>
        <v>1.767588956850968</v>
      </c>
      <c r="AX2376" s="68">
        <f t="shared" si="736"/>
        <v>-0.34390179798716813</v>
      </c>
      <c r="AY2376" s="68">
        <f t="shared" si="737"/>
        <v>0.49476255922057816</v>
      </c>
      <c r="AZ2376" s="68">
        <f t="shared" si="738"/>
        <v>2.6713707203814931</v>
      </c>
      <c r="BA2376" s="68">
        <f t="shared" si="739"/>
        <v>1.0945362100324143</v>
      </c>
      <c r="BB2376" s="68">
        <f t="shared" si="740"/>
        <v>0.83866435720774635</v>
      </c>
    </row>
    <row r="2377" spans="1:54" x14ac:dyDescent="0.3">
      <c r="A2377" s="64">
        <v>29039</v>
      </c>
      <c r="B2377" s="57">
        <v>1.7030000000000001</v>
      </c>
      <c r="C2377" s="57">
        <v>0.04</v>
      </c>
      <c r="D2377" s="57">
        <v>3.4279999999999999</v>
      </c>
      <c r="E2377" s="57">
        <f t="shared" si="725"/>
        <v>1.7030000000000001</v>
      </c>
      <c r="F2377" s="57">
        <f t="shared" si="726"/>
        <v>1.7249999999999999</v>
      </c>
      <c r="G2377" s="57">
        <f t="shared" si="727"/>
        <v>0</v>
      </c>
      <c r="H2377" s="57">
        <f>IF(Q2376&gt;SetUp!$B$56,SetUp!$B$56,Q2376)</f>
        <v>5.9347444364004659E-11</v>
      </c>
      <c r="I2377" s="57">
        <f t="shared" si="741"/>
        <v>0.82391058418080532</v>
      </c>
      <c r="J2377" s="57">
        <f>MIN(F2377,H2377,(1-EXP(-SetUp!$B$52*H2377/SetUp!$B$56))*F2377)</f>
        <v>1.5995971214266546E-11</v>
      </c>
      <c r="K2377" s="57">
        <f t="shared" si="728"/>
        <v>4.335147314973811E-11</v>
      </c>
      <c r="L2377" s="57">
        <f>IF(I2377&lt;=0,0,MIN(SetUp!$B$50*I2377^SetUp!$B$55,I2377))</f>
        <v>1.4819367030976173E-2</v>
      </c>
      <c r="M2377" s="57">
        <f t="shared" si="729"/>
        <v>0.80909121714982912</v>
      </c>
      <c r="N2377" s="57">
        <f>IF(SetUp!$B$62=0,X2377,(B2377-E2377)*(1-(H2377/SetUp!$B$66/SetUp!$B$56)))</f>
        <v>0</v>
      </c>
      <c r="O2377" s="57">
        <f>K2377*SetUp!$B$65</f>
        <v>0</v>
      </c>
      <c r="P2377" s="57">
        <f>MIN(SetUp!$B$54*L2377^SetUp!$B$51,L2377)</f>
        <v>8.1709053525240403E-3</v>
      </c>
      <c r="Q2377" s="57">
        <f t="shared" si="730"/>
        <v>4.335147314973811E-11</v>
      </c>
      <c r="R2377" s="57">
        <f>IF((H2377+N2377-O2377)&gt;SetUp!$B$56,T2376+H2377+N2377-O2377-SetUp!$B$56,T2376)</f>
        <v>0</v>
      </c>
      <c r="S2377" s="57">
        <f>R2377*SetUp!$B$65</f>
        <v>0</v>
      </c>
      <c r="T2377" s="57">
        <f>IF((R2377-S2377)&lt;SetUp!$B$53,R2377-S2377,SetUp!$B$53)</f>
        <v>0</v>
      </c>
      <c r="U2377" s="57">
        <f t="shared" si="731"/>
        <v>0.80909121714982912</v>
      </c>
      <c r="V2377" s="57">
        <f>(L2377-P2377)/1000*SetUp!$B$13*1000000/SetUp!$B$48</f>
        <v>0.37814909586124723</v>
      </c>
      <c r="W2377" s="57">
        <f t="shared" si="742"/>
        <v>-1.4224732503009818E-16</v>
      </c>
      <c r="X2377" s="57">
        <f>MAX((SetUp!$B$56*(1-($H2377/SetUp!$B$56)^2)*TANH(($B2377-$D2377)/SetUp!$B$56))/(1+$H2377/SetUp!$B$56*TANH(($B2377-$D2377)/SetUp!$B$56)),0)</f>
        <v>0</v>
      </c>
      <c r="AP2377" s="64">
        <v>30383</v>
      </c>
      <c r="AQ2377" s="55">
        <v>3</v>
      </c>
      <c r="AR2377" s="55">
        <v>68</v>
      </c>
      <c r="AS2377" s="66">
        <f t="shared" si="732"/>
        <v>0.29899999999999999</v>
      </c>
      <c r="AT2377" s="66">
        <f t="shared" si="733"/>
        <v>2.9090013701997006</v>
      </c>
      <c r="AU2377" s="55" t="str">
        <f>IF(OR($AP2377&lt;SetUp!$B$97,$AP2377&gt;SetUp!$B$98),"Não","Sim")</f>
        <v>Não</v>
      </c>
      <c r="AV2377" s="68">
        <f t="shared" si="734"/>
        <v>0.54680892457969266</v>
      </c>
      <c r="AW2377" s="68">
        <f t="shared" si="735"/>
        <v>1.7055794822287529</v>
      </c>
      <c r="AX2377" s="68">
        <f t="shared" si="736"/>
        <v>-0.52432881167557033</v>
      </c>
      <c r="AY2377" s="68">
        <f t="shared" si="737"/>
        <v>0.46374392580877422</v>
      </c>
      <c r="AZ2377" s="68">
        <f t="shared" si="738"/>
        <v>2.6100013701997007</v>
      </c>
      <c r="BA2377" s="68">
        <f t="shared" si="739"/>
        <v>1.1587705576490603</v>
      </c>
      <c r="BB2377" s="68">
        <f t="shared" si="740"/>
        <v>0.98807273748434454</v>
      </c>
    </row>
    <row r="2378" spans="1:54" x14ac:dyDescent="0.3">
      <c r="A2378" s="64">
        <v>29040</v>
      </c>
      <c r="B2378" s="57">
        <v>0.15</v>
      </c>
      <c r="C2378" s="57">
        <v>0.04</v>
      </c>
      <c r="D2378" s="57">
        <v>3.4279999999999999</v>
      </c>
      <c r="E2378" s="57">
        <f t="shared" si="725"/>
        <v>0.15</v>
      </c>
      <c r="F2378" s="57">
        <f t="shared" si="726"/>
        <v>3.278</v>
      </c>
      <c r="G2378" s="57">
        <f t="shared" si="727"/>
        <v>0</v>
      </c>
      <c r="H2378" s="57">
        <f>IF(Q2377&gt;SetUp!$B$56,SetUp!$B$56,Q2377)</f>
        <v>4.335147314973811E-11</v>
      </c>
      <c r="I2378" s="57">
        <f t="shared" si="741"/>
        <v>0.80909121714982912</v>
      </c>
      <c r="J2378" s="57">
        <f>MIN(F2378,H2378,(1-EXP(-SetUp!$B$52*H2378/SetUp!$B$56))*F2378)</f>
        <v>2.2204164729089372E-11</v>
      </c>
      <c r="K2378" s="57">
        <f t="shared" si="728"/>
        <v>2.1147308420648738E-11</v>
      </c>
      <c r="L2378" s="57">
        <f>IF(I2378&lt;=0,0,MIN(SetUp!$B$50*I2378^SetUp!$B$55,I2378))</f>
        <v>1.4377785356065938E-2</v>
      </c>
      <c r="M2378" s="57">
        <f t="shared" si="729"/>
        <v>0.79471343179376319</v>
      </c>
      <c r="N2378" s="57">
        <f>IF(SetUp!$B$62=0,X2378,(B2378-E2378)*(1-(H2378/SetUp!$B$66/SetUp!$B$56)))</f>
        <v>0</v>
      </c>
      <c r="O2378" s="57">
        <f>K2378*SetUp!$B$65</f>
        <v>0</v>
      </c>
      <c r="P2378" s="57">
        <f>MIN(SetUp!$B$54*L2378^SetUp!$B$51,L2378)</f>
        <v>7.931512593830712E-3</v>
      </c>
      <c r="Q2378" s="57">
        <f t="shared" si="730"/>
        <v>2.1147308420648738E-11</v>
      </c>
      <c r="R2378" s="57">
        <f>IF((H2378+N2378-O2378)&gt;SetUp!$B$56,T2377+H2378+N2378-O2378-SetUp!$B$56,T2377)</f>
        <v>0</v>
      </c>
      <c r="S2378" s="57">
        <f>R2378*SetUp!$B$65</f>
        <v>0</v>
      </c>
      <c r="T2378" s="57">
        <f>IF((R2378-S2378)&lt;SetUp!$B$53,R2378-S2378,SetUp!$B$53)</f>
        <v>0</v>
      </c>
      <c r="U2378" s="57">
        <f t="shared" si="731"/>
        <v>0.79471343179376319</v>
      </c>
      <c r="V2378" s="57">
        <f>(L2378-P2378)/1000*SetUp!$B$13*1000000/SetUp!$B$48</f>
        <v>0.36664905877621901</v>
      </c>
      <c r="W2378" s="57">
        <f t="shared" si="742"/>
        <v>4.5102810375396984E-17</v>
      </c>
      <c r="X2378" s="57">
        <f>MAX((SetUp!$B$56*(1-($H2378/SetUp!$B$56)^2)*TANH(($B2378-$D2378)/SetUp!$B$56))/(1+$H2378/SetUp!$B$56*TANH(($B2378-$D2378)/SetUp!$B$56)),0)</f>
        <v>0</v>
      </c>
      <c r="AP2378" s="64">
        <v>30384</v>
      </c>
      <c r="AQ2378" s="55">
        <v>3</v>
      </c>
      <c r="AR2378" s="55">
        <v>69</v>
      </c>
      <c r="AS2378" s="66">
        <f t="shared" si="732"/>
        <v>0.59699999999999998</v>
      </c>
      <c r="AT2378" s="66">
        <f t="shared" si="733"/>
        <v>2.7139313675659742</v>
      </c>
      <c r="AU2378" s="55" t="str">
        <f>IF(OR($AP2378&lt;SetUp!$B$97,$AP2378&gt;SetUp!$B$98),"Não","Sim")</f>
        <v>Não</v>
      </c>
      <c r="AV2378" s="68">
        <f t="shared" si="734"/>
        <v>0.77265775088327426</v>
      </c>
      <c r="AW2378" s="68">
        <f t="shared" si="735"/>
        <v>1.6474013984351155</v>
      </c>
      <c r="AX2378" s="68">
        <f t="shared" si="736"/>
        <v>-0.22402566887063094</v>
      </c>
      <c r="AY2378" s="68">
        <f t="shared" si="737"/>
        <v>0.43359886061765213</v>
      </c>
      <c r="AZ2378" s="68">
        <f t="shared" si="738"/>
        <v>2.1169313675659742</v>
      </c>
      <c r="BA2378" s="68">
        <f t="shared" si="739"/>
        <v>0.8747436475518412</v>
      </c>
      <c r="BB2378" s="68">
        <f t="shared" si="740"/>
        <v>0.65762452948828309</v>
      </c>
    </row>
    <row r="2379" spans="1:54" x14ac:dyDescent="0.3">
      <c r="A2379" s="64">
        <v>29041</v>
      </c>
      <c r="B2379" s="57">
        <v>3.3000000000000002E-2</v>
      </c>
      <c r="C2379" s="57">
        <v>0.04</v>
      </c>
      <c r="D2379" s="57">
        <v>3.4279999999999999</v>
      </c>
      <c r="E2379" s="57">
        <f t="shared" si="725"/>
        <v>3.3000000000000002E-2</v>
      </c>
      <c r="F2379" s="57">
        <f t="shared" si="726"/>
        <v>3.395</v>
      </c>
      <c r="G2379" s="57">
        <f t="shared" si="727"/>
        <v>0</v>
      </c>
      <c r="H2379" s="57">
        <f>IF(Q2378&gt;SetUp!$B$56,SetUp!$B$56,Q2378)</f>
        <v>2.1147308420648738E-11</v>
      </c>
      <c r="I2379" s="57">
        <f t="shared" si="741"/>
        <v>0.79471343179376319</v>
      </c>
      <c r="J2379" s="57">
        <f>MIN(F2379,H2379,(1-EXP(-SetUp!$B$52*H2379/SetUp!$B$56))*F2379)</f>
        <v>1.1217914375194483E-11</v>
      </c>
      <c r="K2379" s="57">
        <f t="shared" si="728"/>
        <v>9.9293940454542555E-12</v>
      </c>
      <c r="L2379" s="57">
        <f>IF(I2379&lt;=0,0,MIN(SetUp!$B$50*I2379^SetUp!$B$55,I2379))</f>
        <v>1.3954483715158396E-2</v>
      </c>
      <c r="M2379" s="57">
        <f t="shared" si="729"/>
        <v>0.7807589480786048</v>
      </c>
      <c r="N2379" s="57">
        <f>IF(SetUp!$B$62=0,X2379,(B2379-E2379)*(1-(H2379/SetUp!$B$66/SetUp!$B$56)))</f>
        <v>0</v>
      </c>
      <c r="O2379" s="57">
        <f>K2379*SetUp!$B$65</f>
        <v>0</v>
      </c>
      <c r="P2379" s="57">
        <f>MIN(SetUp!$B$54*L2379^SetUp!$B$51,L2379)</f>
        <v>7.7019124936911106E-3</v>
      </c>
      <c r="Q2379" s="57">
        <f t="shared" si="730"/>
        <v>9.9293940454542555E-12</v>
      </c>
      <c r="R2379" s="57">
        <f>IF((H2379+N2379-O2379)&gt;SetUp!$B$56,T2378+H2379+N2379-O2379-SetUp!$B$56,T2378)</f>
        <v>0</v>
      </c>
      <c r="S2379" s="57">
        <f>R2379*SetUp!$B$65</f>
        <v>0</v>
      </c>
      <c r="T2379" s="57">
        <f>IF((R2379-S2379)&lt;SetUp!$B$53,R2379-S2379,SetUp!$B$53)</f>
        <v>0</v>
      </c>
      <c r="U2379" s="57">
        <f t="shared" si="731"/>
        <v>0.7807589480786048</v>
      </c>
      <c r="V2379" s="57">
        <f>(L2379-P2379)/1000*SetUp!$B$13*1000000/SetUp!$B$48</f>
        <v>0.35563176394157681</v>
      </c>
      <c r="W2379" s="57">
        <f t="shared" si="742"/>
        <v>0</v>
      </c>
      <c r="X2379" s="57">
        <f>MAX((SetUp!$B$56*(1-($H2379/SetUp!$B$56)^2)*TANH(($B2379-$D2379)/SetUp!$B$56))/(1+$H2379/SetUp!$B$56*TANH(($B2379-$D2379)/SetUp!$B$56)),0)</f>
        <v>0</v>
      </c>
      <c r="AP2379" s="64">
        <v>30385</v>
      </c>
      <c r="AQ2379" s="55">
        <v>3</v>
      </c>
      <c r="AR2379" s="55">
        <v>70</v>
      </c>
      <c r="AS2379" s="66">
        <f t="shared" si="732"/>
        <v>0.23799999999999999</v>
      </c>
      <c r="AT2379" s="66">
        <f t="shared" si="733"/>
        <v>2.5367558187975527</v>
      </c>
      <c r="AU2379" s="55" t="str">
        <f>IF(OR($AP2379&lt;SetUp!$B$97,$AP2379&gt;SetUp!$B$98),"Não","Sim")</f>
        <v>Não</v>
      </c>
      <c r="AV2379" s="68">
        <f t="shared" si="734"/>
        <v>0.48785243670601869</v>
      </c>
      <c r="AW2379" s="68">
        <f t="shared" si="735"/>
        <v>1.5927196296892785</v>
      </c>
      <c r="AX2379" s="68">
        <f t="shared" si="736"/>
        <v>-0.62342304294348805</v>
      </c>
      <c r="AY2379" s="68">
        <f t="shared" si="737"/>
        <v>0.40427866523019762</v>
      </c>
      <c r="AZ2379" s="68">
        <f t="shared" si="738"/>
        <v>2.2987558187975528</v>
      </c>
      <c r="BA2379" s="68">
        <f t="shared" si="739"/>
        <v>1.1048671929832599</v>
      </c>
      <c r="BB2379" s="68">
        <f t="shared" si="740"/>
        <v>1.0277017081736857</v>
      </c>
    </row>
    <row r="2380" spans="1:54" x14ac:dyDescent="0.3">
      <c r="A2380" s="64">
        <v>29042</v>
      </c>
      <c r="B2380" s="57">
        <v>9.8000000000000004E-2</v>
      </c>
      <c r="C2380" s="57">
        <v>0.04</v>
      </c>
      <c r="D2380" s="57">
        <v>3.4279999999999999</v>
      </c>
      <c r="E2380" s="57">
        <f t="shared" si="725"/>
        <v>9.8000000000000004E-2</v>
      </c>
      <c r="F2380" s="57">
        <f t="shared" si="726"/>
        <v>3.33</v>
      </c>
      <c r="G2380" s="57">
        <f t="shared" si="727"/>
        <v>0</v>
      </c>
      <c r="H2380" s="57">
        <f>IF(Q2379&gt;SetUp!$B$56,SetUp!$B$56,Q2379)</f>
        <v>9.9293940454542555E-12</v>
      </c>
      <c r="I2380" s="57">
        <f t="shared" si="741"/>
        <v>0.7807589480786048</v>
      </c>
      <c r="J2380" s="57">
        <f>MIN(F2380,H2380,(1-EXP(-SetUp!$B$52*H2380/SetUp!$B$56))*F2380)</f>
        <v>5.166247429855275E-12</v>
      </c>
      <c r="K2380" s="57">
        <f t="shared" si="728"/>
        <v>4.7631466155989805E-12</v>
      </c>
      <c r="L2380" s="57">
        <f>IF(I2380&lt;=0,0,MIN(SetUp!$B$50*I2380^SetUp!$B$55,I2380))</f>
        <v>1.3548497478581566E-2</v>
      </c>
      <c r="M2380" s="57">
        <f t="shared" si="729"/>
        <v>0.76721045060002324</v>
      </c>
      <c r="N2380" s="57">
        <f>IF(SetUp!$B$62=0,X2380,(B2380-E2380)*(1-(H2380/SetUp!$B$66/SetUp!$B$56)))</f>
        <v>0</v>
      </c>
      <c r="O2380" s="57">
        <f>K2380*SetUp!$B$65</f>
        <v>0</v>
      </c>
      <c r="P2380" s="57">
        <f>MIN(SetUp!$B$54*L2380^SetUp!$B$51,L2380)</f>
        <v>7.4815930096057554E-3</v>
      </c>
      <c r="Q2380" s="57">
        <f t="shared" si="730"/>
        <v>4.7631466155989805E-12</v>
      </c>
      <c r="R2380" s="57">
        <f>IF((H2380+N2380-O2380)&gt;SetUp!$B$56,T2379+H2380+N2380-O2380-SetUp!$B$56,T2379)</f>
        <v>0</v>
      </c>
      <c r="S2380" s="57">
        <f>R2380*SetUp!$B$65</f>
        <v>0</v>
      </c>
      <c r="T2380" s="57">
        <f>IF((R2380-S2380)&lt;SetUp!$B$53,R2380-S2380,SetUp!$B$53)</f>
        <v>0</v>
      </c>
      <c r="U2380" s="57">
        <f t="shared" si="731"/>
        <v>0.76721045060002324</v>
      </c>
      <c r="V2380" s="57">
        <f>(L2380-P2380)/1000*SetUp!$B$13*1000000/SetUp!$B$48</f>
        <v>0.34507146924758814</v>
      </c>
      <c r="W2380" s="57">
        <f t="shared" si="742"/>
        <v>5.7245874707234634E-17</v>
      </c>
      <c r="X2380" s="57">
        <f>MAX((SetUp!$B$56*(1-($H2380/SetUp!$B$56)^2)*TANH(($B2380-$D2380)/SetUp!$B$56))/(1+$H2380/SetUp!$B$56*TANH(($B2380-$D2380)/SetUp!$B$56)),0)</f>
        <v>0</v>
      </c>
      <c r="AP2380" s="64">
        <v>30386</v>
      </c>
      <c r="AQ2380" s="55">
        <v>3</v>
      </c>
      <c r="AR2380" s="55">
        <v>71</v>
      </c>
      <c r="AS2380" s="66">
        <f t="shared" si="732"/>
        <v>0.26700000000000002</v>
      </c>
      <c r="AT2380" s="66">
        <f t="shared" si="733"/>
        <v>2.3754103573412615</v>
      </c>
      <c r="AU2380" s="55" t="str">
        <f>IF(OR($AP2380&lt;SetUp!$B$97,$AP2380&gt;SetUp!$B$98),"Não","Sim")</f>
        <v>Não</v>
      </c>
      <c r="AV2380" s="68">
        <f t="shared" si="734"/>
        <v>0.51672042731055257</v>
      </c>
      <c r="AW2380" s="68">
        <f t="shared" si="735"/>
        <v>1.5412366324939404</v>
      </c>
      <c r="AX2380" s="68">
        <f t="shared" si="736"/>
        <v>-0.57348873863542471</v>
      </c>
      <c r="AY2380" s="68">
        <f t="shared" si="737"/>
        <v>0.37573864576485838</v>
      </c>
      <c r="AZ2380" s="68">
        <f t="shared" si="738"/>
        <v>2.1084103573412616</v>
      </c>
      <c r="BA2380" s="68">
        <f t="shared" si="739"/>
        <v>1.0245162051833878</v>
      </c>
      <c r="BB2380" s="68">
        <f t="shared" si="740"/>
        <v>0.94922738440028309</v>
      </c>
    </row>
    <row r="2381" spans="1:54" x14ac:dyDescent="0.3">
      <c r="A2381" s="64">
        <v>29043</v>
      </c>
      <c r="B2381" s="57">
        <v>0.14499999999999999</v>
      </c>
      <c r="C2381" s="57">
        <v>0.04</v>
      </c>
      <c r="D2381" s="57">
        <v>3.4279999999999999</v>
      </c>
      <c r="E2381" s="57">
        <f t="shared" si="725"/>
        <v>0.14499999999999999</v>
      </c>
      <c r="F2381" s="57">
        <f t="shared" si="726"/>
        <v>3.2829999999999999</v>
      </c>
      <c r="G2381" s="57">
        <f t="shared" si="727"/>
        <v>0</v>
      </c>
      <c r="H2381" s="57">
        <f>IF(Q2380&gt;SetUp!$B$56,SetUp!$B$56,Q2380)</f>
        <v>4.7631466155989805E-12</v>
      </c>
      <c r="I2381" s="57">
        <f t="shared" si="741"/>
        <v>0.76721045060002324</v>
      </c>
      <c r="J2381" s="57">
        <f>MIN(F2381,H2381,(1-EXP(-SetUp!$B$52*H2381/SetUp!$B$56))*F2381)</f>
        <v>2.4435156120716783E-12</v>
      </c>
      <c r="K2381" s="57">
        <f t="shared" si="728"/>
        <v>2.3196310035273022E-12</v>
      </c>
      <c r="L2381" s="57">
        <f>IF(I2381&lt;=0,0,MIN(SetUp!$B$50*I2381^SetUp!$B$55,I2381))</f>
        <v>1.3158923667858761E-2</v>
      </c>
      <c r="M2381" s="57">
        <f t="shared" si="729"/>
        <v>0.75405152693216448</v>
      </c>
      <c r="N2381" s="57">
        <f>IF(SetUp!$B$62=0,X2381,(B2381-E2381)*(1-(H2381/SetUp!$B$66/SetUp!$B$56)))</f>
        <v>0</v>
      </c>
      <c r="O2381" s="57">
        <f>K2381*SetUp!$B$65</f>
        <v>0</v>
      </c>
      <c r="P2381" s="57">
        <f>MIN(SetUp!$B$54*L2381^SetUp!$B$51,L2381)</f>
        <v>7.2700745830543909E-3</v>
      </c>
      <c r="Q2381" s="57">
        <f t="shared" si="730"/>
        <v>2.3196310035273022E-12</v>
      </c>
      <c r="R2381" s="57">
        <f>IF((H2381+N2381-O2381)&gt;SetUp!$B$56,T2380+H2381+N2381-O2381-SetUp!$B$56,T2380)</f>
        <v>0</v>
      </c>
      <c r="S2381" s="57">
        <f>R2381*SetUp!$B$65</f>
        <v>0</v>
      </c>
      <c r="T2381" s="57">
        <f>IF((R2381-S2381)&lt;SetUp!$B$53,R2381-S2381,SetUp!$B$53)</f>
        <v>0</v>
      </c>
      <c r="U2381" s="57">
        <f t="shared" si="731"/>
        <v>0.75405152693216448</v>
      </c>
      <c r="V2381" s="57">
        <f>(L2381-P2381)/1000*SetUp!$B$13*1000000/SetUp!$B$48</f>
        <v>0.33494409154819021</v>
      </c>
      <c r="W2381" s="57">
        <f t="shared" si="742"/>
        <v>-8.1532003370909933E-17</v>
      </c>
      <c r="X2381" s="57">
        <f>MAX((SetUp!$B$56*(1-($H2381/SetUp!$B$56)^2)*TANH(($B2381-$D2381)/SetUp!$B$56))/(1+$H2381/SetUp!$B$56*TANH(($B2381-$D2381)/SetUp!$B$56)),0)</f>
        <v>0</v>
      </c>
      <c r="AP2381" s="64">
        <v>30387</v>
      </c>
      <c r="AQ2381" s="55">
        <v>3</v>
      </c>
      <c r="AR2381" s="55">
        <v>72</v>
      </c>
      <c r="AS2381" s="66">
        <f t="shared" si="732"/>
        <v>0.97299999999999998</v>
      </c>
      <c r="AT2381" s="66">
        <f t="shared" si="733"/>
        <v>2.2281154098742895</v>
      </c>
      <c r="AU2381" s="55" t="str">
        <f>IF(OR($AP2381&lt;SetUp!$B$97,$AP2381&gt;SetUp!$B$98),"Não","Sim")</f>
        <v>Não</v>
      </c>
      <c r="AV2381" s="68">
        <f t="shared" si="734"/>
        <v>0.98640762365261547</v>
      </c>
      <c r="AW2381" s="68">
        <f t="shared" si="735"/>
        <v>1.4926873114870005</v>
      </c>
      <c r="AX2381" s="68">
        <f t="shared" si="736"/>
        <v>-1.1887159731648099E-2</v>
      </c>
      <c r="AY2381" s="68">
        <f t="shared" si="737"/>
        <v>0.34793768227074667</v>
      </c>
      <c r="AZ2381" s="68">
        <f t="shared" si="738"/>
        <v>1.2551154098742896</v>
      </c>
      <c r="BA2381" s="68">
        <f t="shared" si="739"/>
        <v>0.50627968783438504</v>
      </c>
      <c r="BB2381" s="68">
        <f t="shared" si="740"/>
        <v>0.35982484200239478</v>
      </c>
    </row>
    <row r="2382" spans="1:54" x14ac:dyDescent="0.3">
      <c r="A2382" s="64">
        <v>29044</v>
      </c>
      <c r="B2382" s="57">
        <v>0.45100000000000001</v>
      </c>
      <c r="C2382" s="57">
        <v>0</v>
      </c>
      <c r="D2382" s="57">
        <v>3.4279999999999999</v>
      </c>
      <c r="E2382" s="57">
        <f t="shared" si="725"/>
        <v>0.45100000000000001</v>
      </c>
      <c r="F2382" s="57">
        <f t="shared" si="726"/>
        <v>2.9769999999999999</v>
      </c>
      <c r="G2382" s="57">
        <f t="shared" si="727"/>
        <v>0</v>
      </c>
      <c r="H2382" s="57">
        <f>IF(Q2381&gt;SetUp!$B$56,SetUp!$B$56,Q2381)</f>
        <v>2.3196310035273022E-12</v>
      </c>
      <c r="I2382" s="57">
        <f t="shared" si="741"/>
        <v>0.75405152693216448</v>
      </c>
      <c r="J2382" s="57">
        <f>MIN(F2382,H2382,(1-EXP(-SetUp!$B$52*H2382/SetUp!$B$56))*F2382)</f>
        <v>1.0791262328169181E-12</v>
      </c>
      <c r="K2382" s="57">
        <f t="shared" si="728"/>
        <v>1.2405047707103841E-12</v>
      </c>
      <c r="L2382" s="57">
        <f>IF(I2382&lt;=0,0,MIN(SetUp!$B$50*I2382^SetUp!$B$55,I2382))</f>
        <v>1.2784916342755269E-2</v>
      </c>
      <c r="M2382" s="57">
        <f t="shared" si="729"/>
        <v>0.74126661058940924</v>
      </c>
      <c r="N2382" s="57">
        <f>IF(SetUp!$B$62=0,X2382,(B2382-E2382)*(1-(H2382/SetUp!$B$66/SetUp!$B$56)))</f>
        <v>0</v>
      </c>
      <c r="O2382" s="57">
        <f>K2382*SetUp!$B$65</f>
        <v>0</v>
      </c>
      <c r="P2382" s="57">
        <f>MIN(SetUp!$B$54*L2382^SetUp!$B$51,L2382)</f>
        <v>7.066907723954359E-3</v>
      </c>
      <c r="Q2382" s="57">
        <f t="shared" si="730"/>
        <v>1.2405047707103841E-12</v>
      </c>
      <c r="R2382" s="57">
        <f>IF((H2382+N2382-O2382)&gt;SetUp!$B$56,T2381+H2382+N2382-O2382-SetUp!$B$56,T2381)</f>
        <v>0</v>
      </c>
      <c r="S2382" s="57">
        <f>R2382*SetUp!$B$65</f>
        <v>0</v>
      </c>
      <c r="T2382" s="57">
        <f>IF((R2382-S2382)&lt;SetUp!$B$53,R2382-S2382,SetUp!$B$53)</f>
        <v>0</v>
      </c>
      <c r="U2382" s="57">
        <f t="shared" si="731"/>
        <v>0.74126661058940924</v>
      </c>
      <c r="V2382" s="57">
        <f>(L2382-P2382)/1000*SetUp!$B$13*1000000/SetUp!$B$48</f>
        <v>0.32522708167730491</v>
      </c>
      <c r="W2382" s="57">
        <f t="shared" si="742"/>
        <v>0</v>
      </c>
      <c r="X2382" s="57">
        <f>MAX((SetUp!$B$56*(1-($H2382/SetUp!$B$56)^2)*TANH(($B2382-$D2382)/SetUp!$B$56))/(1+$H2382/SetUp!$B$56*TANH(($B2382-$D2382)/SetUp!$B$56)),0)</f>
        <v>0</v>
      </c>
      <c r="AP2382" s="64">
        <v>30388</v>
      </c>
      <c r="AQ2382" s="55">
        <v>3</v>
      </c>
      <c r="AR2382" s="55">
        <v>73</v>
      </c>
      <c r="AS2382" s="66">
        <f t="shared" si="732"/>
        <v>0.26700000000000002</v>
      </c>
      <c r="AT2382" s="66">
        <f t="shared" si="733"/>
        <v>2.093330758412792</v>
      </c>
      <c r="AU2382" s="55" t="str">
        <f>IF(OR($AP2382&lt;SetUp!$B$97,$AP2382&gt;SetUp!$B$98),"Não","Sim")</f>
        <v>Não</v>
      </c>
      <c r="AV2382" s="68">
        <f t="shared" si="734"/>
        <v>0.51672042731055257</v>
      </c>
      <c r="AW2382" s="68">
        <f t="shared" si="735"/>
        <v>1.4468347377682056</v>
      </c>
      <c r="AX2382" s="68">
        <f t="shared" si="736"/>
        <v>-0.57348873863542471</v>
      </c>
      <c r="AY2382" s="68">
        <f t="shared" si="737"/>
        <v>0.32083785480998422</v>
      </c>
      <c r="AZ2382" s="68">
        <f t="shared" si="738"/>
        <v>1.8263307584127921</v>
      </c>
      <c r="BA2382" s="68">
        <f t="shared" si="739"/>
        <v>0.93011431045765303</v>
      </c>
      <c r="BB2382" s="68">
        <f t="shared" si="740"/>
        <v>0.89432659344540899</v>
      </c>
    </row>
    <row r="2383" spans="1:54" x14ac:dyDescent="0.3">
      <c r="A2383" s="64">
        <v>29045</v>
      </c>
      <c r="B2383" s="57">
        <v>5.8999999999999997E-2</v>
      </c>
      <c r="C2383" s="57">
        <v>0</v>
      </c>
      <c r="D2383" s="57">
        <v>3.4279999999999999</v>
      </c>
      <c r="E2383" s="57">
        <f t="shared" si="725"/>
        <v>5.8999999999999997E-2</v>
      </c>
      <c r="F2383" s="57">
        <f t="shared" si="726"/>
        <v>3.3689999999999998</v>
      </c>
      <c r="G2383" s="57">
        <f t="shared" si="727"/>
        <v>0</v>
      </c>
      <c r="H2383" s="57">
        <f>IF(Q2382&gt;SetUp!$B$56,SetUp!$B$56,Q2382)</f>
        <v>1.2405047707103841E-12</v>
      </c>
      <c r="I2383" s="57">
        <f t="shared" si="741"/>
        <v>0.74126661058940924</v>
      </c>
      <c r="J2383" s="57">
        <f>MIN(F2383,H2383,(1-EXP(-SetUp!$B$52*H2383/SetUp!$B$56))*F2383)</f>
        <v>6.5306360319539174E-13</v>
      </c>
      <c r="K2383" s="57">
        <f t="shared" si="728"/>
        <v>5.8744116751499232E-13</v>
      </c>
      <c r="L2383" s="57">
        <f>IF(I2383&lt;=0,0,MIN(SetUp!$B$50*I2383^SetUp!$B$55,I2383))</f>
        <v>1.2425682382764616E-2</v>
      </c>
      <c r="M2383" s="57">
        <f t="shared" si="729"/>
        <v>0.72884092820664459</v>
      </c>
      <c r="N2383" s="57">
        <f>IF(SetUp!$B$62=0,X2383,(B2383-E2383)*(1-(H2383/SetUp!$B$66/SetUp!$B$56)))</f>
        <v>0</v>
      </c>
      <c r="O2383" s="57">
        <f>K2383*SetUp!$B$65</f>
        <v>0</v>
      </c>
      <c r="P2383" s="57">
        <f>MIN(SetUp!$B$54*L2383^SetUp!$B$51,L2383)</f>
        <v>6.8716708005699826E-3</v>
      </c>
      <c r="Q2383" s="57">
        <f t="shared" si="730"/>
        <v>5.8744116751499232E-13</v>
      </c>
      <c r="R2383" s="57">
        <f>IF((H2383+N2383-O2383)&gt;SetUp!$B$56,T2382+H2383+N2383-O2383-SetUp!$B$56,T2382)</f>
        <v>0</v>
      </c>
      <c r="S2383" s="57">
        <f>R2383*SetUp!$B$65</f>
        <v>0</v>
      </c>
      <c r="T2383" s="57">
        <f>IF((R2383-S2383)&lt;SetUp!$B$53,R2383-S2383,SetUp!$B$53)</f>
        <v>0</v>
      </c>
      <c r="U2383" s="57">
        <f t="shared" si="731"/>
        <v>0.72884092820664459</v>
      </c>
      <c r="V2383" s="57">
        <f>(L2383-P2383)/1000*SetUp!$B$13*1000000/SetUp!$B$48</f>
        <v>0.31589931021438422</v>
      </c>
      <c r="W2383" s="57">
        <f t="shared" si="742"/>
        <v>0</v>
      </c>
      <c r="X2383" s="57">
        <f>MAX((SetUp!$B$56*(1-($H2383/SetUp!$B$56)^2)*TANH(($B2383-$D2383)/SetUp!$B$56))/(1+$H2383/SetUp!$B$56*TANH(($B2383-$D2383)/SetUp!$B$56)),0)</f>
        <v>0</v>
      </c>
      <c r="AP2383" s="64">
        <v>30389</v>
      </c>
      <c r="AQ2383" s="55">
        <v>3</v>
      </c>
      <c r="AR2383" s="55">
        <v>74</v>
      </c>
      <c r="AS2383" s="66">
        <f t="shared" si="732"/>
        <v>0.21</v>
      </c>
      <c r="AT2383" s="66">
        <f t="shared" si="733"/>
        <v>1.969718289330801</v>
      </c>
      <c r="AU2383" s="55" t="str">
        <f>IF(OR($AP2383&lt;SetUp!$B$97,$AP2383&gt;SetUp!$B$98),"Não","Sim")</f>
        <v>Não</v>
      </c>
      <c r="AV2383" s="68">
        <f t="shared" si="734"/>
        <v>0.45825756949558399</v>
      </c>
      <c r="AW2383" s="68">
        <f t="shared" si="735"/>
        <v>1.4034665259032013</v>
      </c>
      <c r="AX2383" s="68">
        <f t="shared" si="736"/>
        <v>-0.6777807052660807</v>
      </c>
      <c r="AY2383" s="68">
        <f t="shared" si="737"/>
        <v>0.29440411746226475</v>
      </c>
      <c r="AZ2383" s="68">
        <f t="shared" si="738"/>
        <v>1.759718289330801</v>
      </c>
      <c r="BA2383" s="68">
        <f t="shared" si="739"/>
        <v>0.94520895640761737</v>
      </c>
      <c r="BB2383" s="68">
        <f t="shared" si="740"/>
        <v>0.97218482272834539</v>
      </c>
    </row>
    <row r="2384" spans="1:54" x14ac:dyDescent="0.3">
      <c r="A2384" s="64">
        <v>29046</v>
      </c>
      <c r="B2384" s="57">
        <v>0.23300000000000001</v>
      </c>
      <c r="C2384" s="57">
        <v>0</v>
      </c>
      <c r="D2384" s="57">
        <v>3.4279999999999999</v>
      </c>
      <c r="E2384" s="57">
        <f t="shared" si="725"/>
        <v>0.23300000000000001</v>
      </c>
      <c r="F2384" s="57">
        <f t="shared" si="726"/>
        <v>3.1949999999999998</v>
      </c>
      <c r="G2384" s="57">
        <f t="shared" si="727"/>
        <v>0</v>
      </c>
      <c r="H2384" s="57">
        <f>IF(Q2383&gt;SetUp!$B$56,SetUp!$B$56,Q2383)</f>
        <v>5.8744116751499232E-13</v>
      </c>
      <c r="I2384" s="57">
        <f t="shared" si="741"/>
        <v>0.72884092820664459</v>
      </c>
      <c r="J2384" s="57">
        <f>MIN(F2384,H2384,(1-EXP(-SetUp!$B$52*H2384/SetUp!$B$56))*F2384)</f>
        <v>2.9335034401611891E-13</v>
      </c>
      <c r="K2384" s="57">
        <f t="shared" si="728"/>
        <v>2.9409082349887341E-13</v>
      </c>
      <c r="L2384" s="57">
        <f>IF(I2384&lt;=0,0,MIN(SetUp!$B$50*I2384^SetUp!$B$55,I2384))</f>
        <v>1.208047762518155E-2</v>
      </c>
      <c r="M2384" s="57">
        <f t="shared" si="729"/>
        <v>0.71676045058146309</v>
      </c>
      <c r="N2384" s="57">
        <f>IF(SetUp!$B$62=0,X2384,(B2384-E2384)*(1-(H2384/SetUp!$B$66/SetUp!$B$56)))</f>
        <v>0</v>
      </c>
      <c r="O2384" s="57">
        <f>K2384*SetUp!$B$65</f>
        <v>0</v>
      </c>
      <c r="P2384" s="57">
        <f>MIN(SetUp!$B$54*L2384^SetUp!$B$51,L2384)</f>
        <v>6.6839680152477555E-3</v>
      </c>
      <c r="Q2384" s="57">
        <f t="shared" si="730"/>
        <v>2.9409082349887341E-13</v>
      </c>
      <c r="R2384" s="57">
        <f>IF((H2384+N2384-O2384)&gt;SetUp!$B$56,T2383+H2384+N2384-O2384-SetUp!$B$56,T2383)</f>
        <v>0</v>
      </c>
      <c r="S2384" s="57">
        <f>R2384*SetUp!$B$65</f>
        <v>0</v>
      </c>
      <c r="T2384" s="57">
        <f>IF((R2384-S2384)&lt;SetUp!$B$53,R2384-S2384,SetUp!$B$53)</f>
        <v>0</v>
      </c>
      <c r="U2384" s="57">
        <f t="shared" si="731"/>
        <v>0.71676045058146309</v>
      </c>
      <c r="V2384" s="57">
        <f>(L2384-P2384)/1000*SetUp!$B$13*1000000/SetUp!$B$48</f>
        <v>0.30694096296244278</v>
      </c>
      <c r="W2384" s="57">
        <f t="shared" si="742"/>
        <v>8.3266726846886741E-17</v>
      </c>
      <c r="X2384" s="57">
        <f>MAX((SetUp!$B$56*(1-($H2384/SetUp!$B$56)^2)*TANH(($B2384-$D2384)/SetUp!$B$56))/(1+$H2384/SetUp!$B$56*TANH(($B2384-$D2384)/SetUp!$B$56)),0)</f>
        <v>0</v>
      </c>
      <c r="AP2384" s="64">
        <v>30390</v>
      </c>
      <c r="AQ2384" s="55">
        <v>3</v>
      </c>
      <c r="AR2384" s="55">
        <v>75</v>
      </c>
      <c r="AS2384" s="66">
        <f t="shared" si="732"/>
        <v>0.185</v>
      </c>
      <c r="AT2384" s="66">
        <f t="shared" si="733"/>
        <v>1.8561112927453423</v>
      </c>
      <c r="AU2384" s="55" t="str">
        <f>IF(OR($AP2384&lt;SetUp!$B$97,$AP2384&gt;SetUp!$B$98),"Não","Sim")</f>
        <v>Não</v>
      </c>
      <c r="AV2384" s="68">
        <f t="shared" si="734"/>
        <v>0.43011626335213132</v>
      </c>
      <c r="AW2384" s="68">
        <f t="shared" si="735"/>
        <v>1.3623917545057818</v>
      </c>
      <c r="AX2384" s="68">
        <f t="shared" si="736"/>
        <v>-0.73282827159698616</v>
      </c>
      <c r="AY2384" s="68">
        <f t="shared" si="737"/>
        <v>0.26860401303375753</v>
      </c>
      <c r="AZ2384" s="68">
        <f t="shared" si="738"/>
        <v>1.6711112927453422</v>
      </c>
      <c r="BA2384" s="68">
        <f t="shared" si="739"/>
        <v>0.93227549115365038</v>
      </c>
      <c r="BB2384" s="68">
        <f t="shared" si="740"/>
        <v>1.0014322846307437</v>
      </c>
    </row>
    <row r="2385" spans="1:54" x14ac:dyDescent="0.3">
      <c r="A2385" s="64">
        <v>29047</v>
      </c>
      <c r="B2385" s="57">
        <v>0</v>
      </c>
      <c r="C2385" s="57">
        <v>0</v>
      </c>
      <c r="D2385" s="57">
        <v>3.4279999999999999</v>
      </c>
      <c r="E2385" s="57">
        <f t="shared" si="725"/>
        <v>0</v>
      </c>
      <c r="F2385" s="57">
        <f t="shared" si="726"/>
        <v>3.4279999999999999</v>
      </c>
      <c r="G2385" s="57">
        <f t="shared" si="727"/>
        <v>0</v>
      </c>
      <c r="H2385" s="57">
        <f>IF(Q2384&gt;SetUp!$B$56,SetUp!$B$56,Q2384)</f>
        <v>2.9409082349887341E-13</v>
      </c>
      <c r="I2385" s="57">
        <f t="shared" si="741"/>
        <v>0.71676045058146309</v>
      </c>
      <c r="J2385" s="57">
        <f>MIN(F2385,H2385,(1-EXP(-SetUp!$B$52*H2385/SetUp!$B$56))*F2385)</f>
        <v>1.5756196347638252E-13</v>
      </c>
      <c r="K2385" s="57">
        <f t="shared" si="728"/>
        <v>1.3652886002249089E-13</v>
      </c>
      <c r="L2385" s="57">
        <f>IF(I2385&lt;=0,0,MIN(SetUp!$B$50*I2385^SetUp!$B$55,I2385))</f>
        <v>1.1748603325929138E-2</v>
      </c>
      <c r="M2385" s="57">
        <f t="shared" si="729"/>
        <v>0.70501184725553401</v>
      </c>
      <c r="N2385" s="57">
        <f>IF(SetUp!$B$62=0,X2385,(B2385-E2385)*(1-(H2385/SetUp!$B$66/SetUp!$B$56)))</f>
        <v>0</v>
      </c>
      <c r="O2385" s="57">
        <f>K2385*SetUp!$B$65</f>
        <v>0</v>
      </c>
      <c r="P2385" s="57">
        <f>MIN(SetUp!$B$54*L2385^SetUp!$B$51,L2385)</f>
        <v>6.5034275484281492E-3</v>
      </c>
      <c r="Q2385" s="57">
        <f t="shared" si="730"/>
        <v>1.3652886002249089E-13</v>
      </c>
      <c r="R2385" s="57">
        <f>IF((H2385+N2385-O2385)&gt;SetUp!$B$56,T2384+H2385+N2385-O2385-SetUp!$B$56,T2384)</f>
        <v>0</v>
      </c>
      <c r="S2385" s="57">
        <f>R2385*SetUp!$B$65</f>
        <v>0</v>
      </c>
      <c r="T2385" s="57">
        <f>IF((R2385-S2385)&lt;SetUp!$B$53,R2385-S2385,SetUp!$B$53)</f>
        <v>0</v>
      </c>
      <c r="U2385" s="57">
        <f t="shared" si="731"/>
        <v>0.70501184725553401</v>
      </c>
      <c r="V2385" s="57">
        <f>(L2385-P2385)/1000*SetUp!$B$13*1000000/SetUp!$B$48</f>
        <v>0.29833344521241101</v>
      </c>
      <c r="W2385" s="57">
        <f t="shared" si="742"/>
        <v>7.2858385991025898E-17</v>
      </c>
      <c r="X2385" s="57">
        <f>MAX((SetUp!$B$56*(1-($H2385/SetUp!$B$56)^2)*TANH(($B2385-$D2385)/SetUp!$B$56))/(1+$H2385/SetUp!$B$56*TANH(($B2385-$D2385)/SetUp!$B$56)),0)</f>
        <v>0</v>
      </c>
      <c r="AP2385" s="64">
        <v>30391</v>
      </c>
      <c r="AQ2385" s="55">
        <v>3</v>
      </c>
      <c r="AR2385" s="55">
        <v>76</v>
      </c>
      <c r="AS2385" s="66">
        <f t="shared" si="732"/>
        <v>0.16200000000000001</v>
      </c>
      <c r="AT2385" s="66">
        <f t="shared" si="733"/>
        <v>1.7514890337243978</v>
      </c>
      <c r="AU2385" s="55" t="str">
        <f>IF(OR($AP2385&lt;SetUp!$B$97,$AP2385&gt;SetUp!$B$98),"Não","Sim")</f>
        <v>Não</v>
      </c>
      <c r="AV2385" s="68">
        <f t="shared" si="734"/>
        <v>0.40249223594996214</v>
      </c>
      <c r="AW2385" s="68">
        <f t="shared" si="735"/>
        <v>1.3234383377114318</v>
      </c>
      <c r="AX2385" s="68">
        <f t="shared" si="736"/>
        <v>-0.790484985457369</v>
      </c>
      <c r="AY2385" s="68">
        <f t="shared" si="737"/>
        <v>0.24340742249419617</v>
      </c>
      <c r="AZ2385" s="68">
        <f t="shared" si="738"/>
        <v>1.5894890337243979</v>
      </c>
      <c r="BA2385" s="68">
        <f t="shared" si="739"/>
        <v>0.92094610176146974</v>
      </c>
      <c r="BB2385" s="68">
        <f t="shared" si="740"/>
        <v>1.0338924079515652</v>
      </c>
    </row>
    <row r="2386" spans="1:54" x14ac:dyDescent="0.3">
      <c r="A2386" s="64">
        <v>29048</v>
      </c>
      <c r="B2386" s="57">
        <v>0</v>
      </c>
      <c r="C2386" s="57">
        <v>0</v>
      </c>
      <c r="D2386" s="57">
        <v>3.4279999999999999</v>
      </c>
      <c r="E2386" s="57">
        <f t="shared" si="725"/>
        <v>0</v>
      </c>
      <c r="F2386" s="57">
        <f t="shared" si="726"/>
        <v>3.4279999999999999</v>
      </c>
      <c r="G2386" s="57">
        <f t="shared" si="727"/>
        <v>0</v>
      </c>
      <c r="H2386" s="57">
        <f>IF(Q2385&gt;SetUp!$B$56,SetUp!$B$56,Q2385)</f>
        <v>1.3652886002249089E-13</v>
      </c>
      <c r="I2386" s="57">
        <f t="shared" si="741"/>
        <v>0.70501184725553401</v>
      </c>
      <c r="J2386" s="57">
        <f>MIN(F2386,H2386,(1-EXP(-SetUp!$B$52*H2386/SetUp!$B$56))*F2386)</f>
        <v>7.3072214945568695E-14</v>
      </c>
      <c r="K2386" s="57">
        <f t="shared" si="728"/>
        <v>6.3456645076922199E-14</v>
      </c>
      <c r="L2386" s="57">
        <f>IF(I2386&lt;=0,0,MIN(SetUp!$B$50*I2386^SetUp!$B$55,I2386))</f>
        <v>1.1429402912860171E-2</v>
      </c>
      <c r="M2386" s="57">
        <f t="shared" si="729"/>
        <v>0.6935824443426738</v>
      </c>
      <c r="N2386" s="57">
        <f>IF(SetUp!$B$62=0,X2386,(B2386-E2386)*(1-(H2386/SetUp!$B$66/SetUp!$B$56)))</f>
        <v>0</v>
      </c>
      <c r="O2386" s="57">
        <f>K2386*SetUp!$B$65</f>
        <v>0</v>
      </c>
      <c r="P2386" s="57">
        <f>MIN(SetUp!$B$54*L2386^SetUp!$B$51,L2386)</f>
        <v>6.329699855219896E-3</v>
      </c>
      <c r="Q2386" s="57">
        <f t="shared" si="730"/>
        <v>6.3456645076922199E-14</v>
      </c>
      <c r="R2386" s="57">
        <f>IF((H2386+N2386-O2386)&gt;SetUp!$B$56,T2385+H2386+N2386-O2386-SetUp!$B$56,T2385)</f>
        <v>0</v>
      </c>
      <c r="S2386" s="57">
        <f>R2386*SetUp!$B$65</f>
        <v>0</v>
      </c>
      <c r="T2386" s="57">
        <f>IF((R2386-S2386)&lt;SetUp!$B$53,R2386-S2386,SetUp!$B$53)</f>
        <v>0</v>
      </c>
      <c r="U2386" s="57">
        <f t="shared" si="731"/>
        <v>0.6935824443426738</v>
      </c>
      <c r="V2386" s="57">
        <f>(L2386-P2386)/1000*SetUp!$B$13*1000000/SetUp!$B$48</f>
        <v>0.29005929396534946</v>
      </c>
      <c r="W2386" s="57">
        <f t="shared" si="742"/>
        <v>-1.9081958235744878E-17</v>
      </c>
      <c r="X2386" s="57">
        <f>MAX((SetUp!$B$56*(1-($H2386/SetUp!$B$56)^2)*TANH(($B2386-$D2386)/SetUp!$B$56))/(1+$H2386/SetUp!$B$56*TANH(($B2386-$D2386)/SetUp!$B$56)),0)</f>
        <v>0</v>
      </c>
      <c r="AP2386" s="64">
        <v>30392</v>
      </c>
      <c r="AQ2386" s="55">
        <v>3</v>
      </c>
      <c r="AR2386" s="55">
        <v>77</v>
      </c>
      <c r="AS2386" s="66">
        <f t="shared" si="732"/>
        <v>0.122</v>
      </c>
      <c r="AT2386" s="66">
        <f t="shared" si="733"/>
        <v>1.6549555900023925</v>
      </c>
      <c r="AU2386" s="55" t="str">
        <f>IF(OR($AP2386&lt;SetUp!$B$97,$AP2386&gt;SetUp!$B$98),"Não","Sim")</f>
        <v>Não</v>
      </c>
      <c r="AV2386" s="68">
        <f t="shared" si="734"/>
        <v>0.34928498393145962</v>
      </c>
      <c r="AW2386" s="68">
        <f t="shared" si="735"/>
        <v>1.2864507724753373</v>
      </c>
      <c r="AX2386" s="68">
        <f t="shared" si="736"/>
        <v>-0.91364016932525183</v>
      </c>
      <c r="AY2386" s="68">
        <f t="shared" si="737"/>
        <v>0.21878634416872894</v>
      </c>
      <c r="AZ2386" s="68">
        <f t="shared" si="738"/>
        <v>1.5329555900023926</v>
      </c>
      <c r="BA2386" s="68">
        <f t="shared" si="739"/>
        <v>0.93716578854387778</v>
      </c>
      <c r="BB2386" s="68">
        <f t="shared" si="740"/>
        <v>1.1324265134939808</v>
      </c>
    </row>
    <row r="2387" spans="1:54" x14ac:dyDescent="0.3">
      <c r="A2387" s="64">
        <v>29049</v>
      </c>
      <c r="B2387" s="57">
        <v>0</v>
      </c>
      <c r="C2387" s="57">
        <v>0</v>
      </c>
      <c r="D2387" s="57">
        <v>3.4279999999999999</v>
      </c>
      <c r="E2387" s="57">
        <f t="shared" si="725"/>
        <v>0</v>
      </c>
      <c r="F2387" s="57">
        <f t="shared" si="726"/>
        <v>3.4279999999999999</v>
      </c>
      <c r="G2387" s="57">
        <f t="shared" si="727"/>
        <v>0</v>
      </c>
      <c r="H2387" s="57">
        <f>IF(Q2386&gt;SetUp!$B$56,SetUp!$B$56,Q2386)</f>
        <v>6.3456645076922199E-14</v>
      </c>
      <c r="I2387" s="57">
        <f t="shared" si="741"/>
        <v>0.6935824443426738</v>
      </c>
      <c r="J2387" s="57">
        <f>MIN(F2387,H2387,(1-EXP(-SetUp!$B$52*H2387/SetUp!$B$56))*F2387)</f>
        <v>3.3872016302893824E-14</v>
      </c>
      <c r="K2387" s="57">
        <f t="shared" si="728"/>
        <v>2.9584628774028375E-14</v>
      </c>
      <c r="L2387" s="57">
        <f>IF(I2387&lt;=0,0,MIN(SetUp!$B$50*I2387^SetUp!$B$55,I2387))</f>
        <v>1.1122259004397709E-2</v>
      </c>
      <c r="M2387" s="57">
        <f t="shared" si="729"/>
        <v>0.68246018533827613</v>
      </c>
      <c r="N2387" s="57">
        <f>IF(SetUp!$B$62=0,X2387,(B2387-E2387)*(1-(H2387/SetUp!$B$66/SetUp!$B$56)))</f>
        <v>0</v>
      </c>
      <c r="O2387" s="57">
        <f>K2387*SetUp!$B$65</f>
        <v>0</v>
      </c>
      <c r="P2387" s="57">
        <f>MIN(SetUp!$B$54*L2387^SetUp!$B$51,L2387)</f>
        <v>6.1624561004481023E-3</v>
      </c>
      <c r="Q2387" s="57">
        <f t="shared" si="730"/>
        <v>2.9584628774028375E-14</v>
      </c>
      <c r="R2387" s="57">
        <f>IF((H2387+N2387-O2387)&gt;SetUp!$B$56,T2386+H2387+N2387-O2387-SetUp!$B$56,T2386)</f>
        <v>0</v>
      </c>
      <c r="S2387" s="57">
        <f>R2387*SetUp!$B$65</f>
        <v>0</v>
      </c>
      <c r="T2387" s="57">
        <f>IF((R2387-S2387)&lt;SetUp!$B$53,R2387-S2387,SetUp!$B$53)</f>
        <v>0</v>
      </c>
      <c r="U2387" s="57">
        <f t="shared" si="731"/>
        <v>0.68246018533827613</v>
      </c>
      <c r="V2387" s="57">
        <f>(L2387-P2387)/1000*SetUp!$B$13*1000000/SetUp!$B$48</f>
        <v>0.2821020973704686</v>
      </c>
      <c r="W2387" s="57">
        <f t="shared" si="742"/>
        <v>-6.4184768611141862E-17</v>
      </c>
      <c r="X2387" s="57">
        <f>MAX((SetUp!$B$56*(1-($H2387/SetUp!$B$56)^2)*TANH(($B2387-$D2387)/SetUp!$B$56))/(1+$H2387/SetUp!$B$56*TANH(($B2387-$D2387)/SetUp!$B$56)),0)</f>
        <v>0</v>
      </c>
      <c r="AP2387" s="64">
        <v>30393</v>
      </c>
      <c r="AQ2387" s="55">
        <v>3</v>
      </c>
      <c r="AR2387" s="55">
        <v>78</v>
      </c>
      <c r="AS2387" s="66">
        <f t="shared" si="732"/>
        <v>0.104</v>
      </c>
      <c r="AT2387" s="66">
        <f t="shared" si="733"/>
        <v>1.5657221608809686</v>
      </c>
      <c r="AU2387" s="55" t="str">
        <f>IF(OR($AP2387&lt;SetUp!$B$97,$AP2387&gt;SetUp!$B$98),"Não","Sim")</f>
        <v>Não</v>
      </c>
      <c r="AV2387" s="68">
        <f t="shared" si="734"/>
        <v>0.322490309931942</v>
      </c>
      <c r="AW2387" s="68">
        <f t="shared" si="735"/>
        <v>1.2512882005681061</v>
      </c>
      <c r="AX2387" s="68">
        <f t="shared" si="736"/>
        <v>-0.98296666070121963</v>
      </c>
      <c r="AY2387" s="68">
        <f t="shared" si="737"/>
        <v>0.19471469852550161</v>
      </c>
      <c r="AZ2387" s="68">
        <f t="shared" si="738"/>
        <v>1.4617221608809685</v>
      </c>
      <c r="BA2387" s="68">
        <f t="shared" si="739"/>
        <v>0.92879789063616403</v>
      </c>
      <c r="BB2387" s="68">
        <f t="shared" si="740"/>
        <v>1.1776813592267212</v>
      </c>
    </row>
    <row r="2388" spans="1:54" x14ac:dyDescent="0.3">
      <c r="A2388" s="64">
        <v>29050</v>
      </c>
      <c r="B2388" s="57">
        <v>3.7999999999999999E-2</v>
      </c>
      <c r="C2388" s="57">
        <v>0</v>
      </c>
      <c r="D2388" s="57">
        <v>3.4279999999999999</v>
      </c>
      <c r="E2388" s="57">
        <f t="shared" si="725"/>
        <v>3.7999999999999999E-2</v>
      </c>
      <c r="F2388" s="57">
        <f t="shared" si="726"/>
        <v>3.39</v>
      </c>
      <c r="G2388" s="57">
        <f t="shared" si="727"/>
        <v>0</v>
      </c>
      <c r="H2388" s="57">
        <f>IF(Q2387&gt;SetUp!$B$56,SetUp!$B$56,Q2387)</f>
        <v>2.9584628774028375E-14</v>
      </c>
      <c r="I2388" s="57">
        <f t="shared" si="741"/>
        <v>0.68246018533827613</v>
      </c>
      <c r="J2388" s="57">
        <f>MIN(F2388,H2388,(1-EXP(-SetUp!$B$52*H2388/SetUp!$B$56))*F2388)</f>
        <v>1.5807355424612978E-14</v>
      </c>
      <c r="K2388" s="57">
        <f t="shared" si="728"/>
        <v>1.3777273349415397E-14</v>
      </c>
      <c r="L2388" s="57">
        <f>IF(I2388&lt;=0,0,MIN(SetUp!$B$50*I2388^SetUp!$B$55,I2388))</f>
        <v>1.0826590669166657E-2</v>
      </c>
      <c r="M2388" s="57">
        <f t="shared" si="729"/>
        <v>0.67163359466910943</v>
      </c>
      <c r="N2388" s="57">
        <f>IF(SetUp!$B$62=0,X2388,(B2388-E2388)*(1-(H2388/SetUp!$B$66/SetUp!$B$56)))</f>
        <v>0</v>
      </c>
      <c r="O2388" s="57">
        <f>K2388*SetUp!$B$65</f>
        <v>0</v>
      </c>
      <c r="P2388" s="57">
        <f>MIN(SetUp!$B$54*L2388^SetUp!$B$51,L2388)</f>
        <v>6.0013867195284846E-3</v>
      </c>
      <c r="Q2388" s="57">
        <f t="shared" si="730"/>
        <v>1.3777273349415397E-14</v>
      </c>
      <c r="R2388" s="57">
        <f>IF((H2388+N2388-O2388)&gt;SetUp!$B$56,T2387+H2388+N2388-O2388-SetUp!$B$56,T2387)</f>
        <v>0</v>
      </c>
      <c r="S2388" s="57">
        <f>R2388*SetUp!$B$65</f>
        <v>0</v>
      </c>
      <c r="T2388" s="57">
        <f>IF((R2388-S2388)&lt;SetUp!$B$53,R2388-S2388,SetUp!$B$53)</f>
        <v>0</v>
      </c>
      <c r="U2388" s="57">
        <f t="shared" si="731"/>
        <v>0.67163359466910943</v>
      </c>
      <c r="V2388" s="57">
        <f>(L2388-P2388)/1000*SetUp!$B$13*1000000/SetUp!$B$48</f>
        <v>0.27444642071346054</v>
      </c>
      <c r="W2388" s="57">
        <f t="shared" si="742"/>
        <v>0</v>
      </c>
      <c r="X2388" s="57">
        <f>MAX((SetUp!$B$56*(1-($H2388/SetUp!$B$56)^2)*TANH(($B2388-$D2388)/SetUp!$B$56))/(1+$H2388/SetUp!$B$56*TANH(($B2388-$D2388)/SetUp!$B$56)),0)</f>
        <v>0</v>
      </c>
      <c r="AP2388" s="64">
        <v>30394</v>
      </c>
      <c r="AQ2388" s="55">
        <v>3</v>
      </c>
      <c r="AR2388" s="55">
        <v>79</v>
      </c>
      <c r="AS2388" s="66">
        <f t="shared" si="732"/>
        <v>0.83399999999999996</v>
      </c>
      <c r="AT2388" s="66">
        <f t="shared" si="733"/>
        <v>1.4831089179286969</v>
      </c>
      <c r="AU2388" s="55" t="str">
        <f>IF(OR($AP2388&lt;SetUp!$B$97,$AP2388&gt;SetUp!$B$98),"Não","Sim")</f>
        <v>Não</v>
      </c>
      <c r="AV2388" s="68">
        <f t="shared" si="734"/>
        <v>0.91323600454646991</v>
      </c>
      <c r="AW2388" s="68">
        <f t="shared" si="735"/>
        <v>1.2178295931404759</v>
      </c>
      <c r="AX2388" s="68">
        <f t="shared" si="736"/>
        <v>-7.8833949362261305E-2</v>
      </c>
      <c r="AY2388" s="68">
        <f t="shared" si="737"/>
        <v>0.17117304632066124</v>
      </c>
      <c r="AZ2388" s="68">
        <f t="shared" si="738"/>
        <v>0.64910891792869696</v>
      </c>
      <c r="BA2388" s="68">
        <f t="shared" si="739"/>
        <v>0.30459358859400598</v>
      </c>
      <c r="BB2388" s="68">
        <f t="shared" si="740"/>
        <v>0.25000699568292256</v>
      </c>
    </row>
    <row r="2389" spans="1:54" x14ac:dyDescent="0.3">
      <c r="A2389" s="64">
        <v>29051</v>
      </c>
      <c r="B2389" s="57">
        <v>0</v>
      </c>
      <c r="C2389" s="57">
        <v>0</v>
      </c>
      <c r="D2389" s="57">
        <v>3.4279999999999999</v>
      </c>
      <c r="E2389" s="57">
        <f t="shared" si="725"/>
        <v>0</v>
      </c>
      <c r="F2389" s="57">
        <f t="shared" si="726"/>
        <v>3.4279999999999999</v>
      </c>
      <c r="G2389" s="57">
        <f t="shared" si="727"/>
        <v>0</v>
      </c>
      <c r="H2389" s="57">
        <f>IF(Q2388&gt;SetUp!$B$56,SetUp!$B$56,Q2388)</f>
        <v>1.3777273349415397E-14</v>
      </c>
      <c r="I2389" s="57">
        <f t="shared" si="741"/>
        <v>0.67163359466910943</v>
      </c>
      <c r="J2389" s="57">
        <f>MIN(F2389,H2389,(1-EXP(-SetUp!$B$52*H2389/SetUp!$B$56))*F2389)</f>
        <v>7.2311046039885701E-15</v>
      </c>
      <c r="K2389" s="57">
        <f t="shared" si="728"/>
        <v>6.5461687454268265E-15</v>
      </c>
      <c r="L2389" s="57">
        <f>IF(I2389&lt;=0,0,MIN(SetUp!$B$50*I2389^SetUp!$B$55,I2389))</f>
        <v>1.0541850904741929E-2</v>
      </c>
      <c r="M2389" s="57">
        <f t="shared" si="729"/>
        <v>0.66109174376436752</v>
      </c>
      <c r="N2389" s="57">
        <f>IF(SetUp!$B$62=0,X2389,(B2389-E2389)*(1-(H2389/SetUp!$B$66/SetUp!$B$56)))</f>
        <v>0</v>
      </c>
      <c r="O2389" s="57">
        <f>K2389*SetUp!$B$65</f>
        <v>0</v>
      </c>
      <c r="P2389" s="57">
        <f>MIN(SetUp!$B$54*L2389^SetUp!$B$51,L2389)</f>
        <v>5.8462000937997138E-3</v>
      </c>
      <c r="Q2389" s="57">
        <f t="shared" si="730"/>
        <v>6.5461687454268265E-15</v>
      </c>
      <c r="R2389" s="57">
        <f>IF((H2389+N2389-O2389)&gt;SetUp!$B$56,T2388+H2389+N2389-O2389-SetUp!$B$56,T2388)</f>
        <v>0</v>
      </c>
      <c r="S2389" s="57">
        <f>R2389*SetUp!$B$65</f>
        <v>0</v>
      </c>
      <c r="T2389" s="57">
        <f>IF((R2389-S2389)&lt;SetUp!$B$53,R2389-S2389,SetUp!$B$53)</f>
        <v>0</v>
      </c>
      <c r="U2389" s="57">
        <f t="shared" si="731"/>
        <v>0.66109174376436752</v>
      </c>
      <c r="V2389" s="57">
        <f>(L2389-P2389)/1000*SetUp!$B$13*1000000/SetUp!$B$48</f>
        <v>0.26707773835756426</v>
      </c>
      <c r="W2389" s="57">
        <f t="shared" si="742"/>
        <v>3.1225022567582528E-17</v>
      </c>
      <c r="X2389" s="57">
        <f>MAX((SetUp!$B$56*(1-($H2389/SetUp!$B$56)^2)*TANH(($B2389-$D2389)/SetUp!$B$56))/(1+$H2389/SetUp!$B$56*TANH(($B2389-$D2389)/SetUp!$B$56)),0)</f>
        <v>0</v>
      </c>
      <c r="AP2389" s="64">
        <v>30395</v>
      </c>
      <c r="AQ2389" s="55">
        <v>3</v>
      </c>
      <c r="AR2389" s="55">
        <v>80</v>
      </c>
      <c r="AS2389" s="66">
        <f t="shared" si="732"/>
        <v>1.1259999999999999</v>
      </c>
      <c r="AT2389" s="66">
        <f t="shared" si="733"/>
        <v>1.4064644728471496</v>
      </c>
      <c r="AU2389" s="55" t="str">
        <f>IF(OR($AP2389&lt;SetUp!$B$97,$AP2389&gt;SetUp!$B$98),"Não","Sim")</f>
        <v>Não</v>
      </c>
      <c r="AV2389" s="68">
        <f t="shared" si="734"/>
        <v>1.0611314715905846</v>
      </c>
      <c r="AW2389" s="68">
        <f t="shared" si="735"/>
        <v>1.1859445488078899</v>
      </c>
      <c r="AX2389" s="68">
        <f t="shared" si="736"/>
        <v>5.1538390515327381E-2</v>
      </c>
      <c r="AY2389" s="68">
        <f t="shared" si="737"/>
        <v>0.14812876640430567</v>
      </c>
      <c r="AZ2389" s="68">
        <f t="shared" si="738"/>
        <v>0.2804644728471497</v>
      </c>
      <c r="BA2389" s="68">
        <f t="shared" si="739"/>
        <v>0.12481307721730528</v>
      </c>
      <c r="BB2389" s="68">
        <f t="shared" si="740"/>
        <v>9.6590375888978286E-2</v>
      </c>
    </row>
    <row r="2390" spans="1:54" x14ac:dyDescent="0.3">
      <c r="A2390" s="64">
        <v>29052</v>
      </c>
      <c r="B2390" s="57">
        <v>0.14199999999999999</v>
      </c>
      <c r="C2390" s="57">
        <v>0</v>
      </c>
      <c r="D2390" s="57">
        <v>3.4279999999999999</v>
      </c>
      <c r="E2390" s="57">
        <f t="shared" si="725"/>
        <v>0.14199999999999999</v>
      </c>
      <c r="F2390" s="57">
        <f t="shared" si="726"/>
        <v>3.286</v>
      </c>
      <c r="G2390" s="57">
        <f t="shared" si="727"/>
        <v>0</v>
      </c>
      <c r="H2390" s="57">
        <f>IF(Q2389&gt;SetUp!$B$56,SetUp!$B$56,Q2389)</f>
        <v>6.5461687454268265E-15</v>
      </c>
      <c r="I2390" s="57">
        <f t="shared" si="741"/>
        <v>0.66109174376436752</v>
      </c>
      <c r="J2390" s="57">
        <f>MIN(F2390,H2390,(1-EXP(-SetUp!$B$52*H2390/SetUp!$B$56))*F2390)</f>
        <v>3.2833735730264381E-15</v>
      </c>
      <c r="K2390" s="57">
        <f t="shared" si="728"/>
        <v>3.2627951724003883E-15</v>
      </c>
      <c r="L2390" s="57">
        <f>IF(I2390&lt;=0,0,MIN(SetUp!$B$50*I2390^SetUp!$B$55,I2390))</f>
        <v>1.0267524315837303E-2</v>
      </c>
      <c r="M2390" s="57">
        <f t="shared" si="729"/>
        <v>0.65082421944853019</v>
      </c>
      <c r="N2390" s="57">
        <f>IF(SetUp!$B$62=0,X2390,(B2390-E2390)*(1-(H2390/SetUp!$B$66/SetUp!$B$56)))</f>
        <v>0</v>
      </c>
      <c r="O2390" s="57">
        <f>K2390*SetUp!$B$65</f>
        <v>0</v>
      </c>
      <c r="P2390" s="57">
        <f>MIN(SetUp!$B$54*L2390^SetUp!$B$51,L2390)</f>
        <v>5.6966213300837995E-3</v>
      </c>
      <c r="Q2390" s="57">
        <f t="shared" si="730"/>
        <v>3.2627951724003883E-15</v>
      </c>
      <c r="R2390" s="57">
        <f>IF((H2390+N2390-O2390)&gt;SetUp!$B$56,T2389+H2390+N2390-O2390-SetUp!$B$56,T2389)</f>
        <v>0</v>
      </c>
      <c r="S2390" s="57">
        <f>R2390*SetUp!$B$65</f>
        <v>0</v>
      </c>
      <c r="T2390" s="57">
        <f>IF((R2390-S2390)&lt;SetUp!$B$53,R2390-S2390,SetUp!$B$53)</f>
        <v>0</v>
      </c>
      <c r="U2390" s="57">
        <f t="shared" si="731"/>
        <v>0.65082421944853019</v>
      </c>
      <c r="V2390" s="57">
        <f>(L2390-P2390)/1000*SetUp!$B$13*1000000/SetUp!$B$48</f>
        <v>0.25998237110010403</v>
      </c>
      <c r="W2390" s="57">
        <f t="shared" si="742"/>
        <v>-7.2858385991025898E-17</v>
      </c>
      <c r="X2390" s="57">
        <f>MAX((SetUp!$B$56*(1-($H2390/SetUp!$B$56)^2)*TANH(($B2390-$D2390)/SetUp!$B$56))/(1+$H2390/SetUp!$B$56*TANH(($B2390-$D2390)/SetUp!$B$56)),0)</f>
        <v>0</v>
      </c>
      <c r="AP2390" s="64">
        <v>30396</v>
      </c>
      <c r="AQ2390" s="55">
        <v>3</v>
      </c>
      <c r="AR2390" s="55">
        <v>81</v>
      </c>
      <c r="AS2390" s="66">
        <f t="shared" si="732"/>
        <v>0.54600000000000004</v>
      </c>
      <c r="AT2390" s="66">
        <f t="shared" si="733"/>
        <v>1.3352592029485897</v>
      </c>
      <c r="AU2390" s="55" t="str">
        <f>IF(OR($AP2390&lt;SetUp!$B$97,$AP2390&gt;SetUp!$B$98),"Não","Sim")</f>
        <v>Não</v>
      </c>
      <c r="AV2390" s="68">
        <f t="shared" si="734"/>
        <v>0.73891812807644663</v>
      </c>
      <c r="AW2390" s="68">
        <f t="shared" si="735"/>
        <v>1.1555341634709853</v>
      </c>
      <c r="AX2390" s="68">
        <f t="shared" si="736"/>
        <v>-0.26280735729526272</v>
      </c>
      <c r="AY2390" s="68">
        <f t="shared" si="737"/>
        <v>0.12556557992034828</v>
      </c>
      <c r="AZ2390" s="68">
        <f t="shared" si="738"/>
        <v>0.78925920294858964</v>
      </c>
      <c r="BA2390" s="68">
        <f t="shared" si="739"/>
        <v>0.41661603539453862</v>
      </c>
      <c r="BB2390" s="68">
        <f t="shared" si="740"/>
        <v>0.388372937215611</v>
      </c>
    </row>
    <row r="2391" spans="1:54" x14ac:dyDescent="0.3">
      <c r="A2391" s="64">
        <v>29053</v>
      </c>
      <c r="B2391" s="57">
        <v>0.434</v>
      </c>
      <c r="C2391" s="57">
        <v>0</v>
      </c>
      <c r="D2391" s="57">
        <v>3.4279999999999999</v>
      </c>
      <c r="E2391" s="57">
        <f t="shared" si="725"/>
        <v>0.434</v>
      </c>
      <c r="F2391" s="57">
        <f t="shared" si="726"/>
        <v>2.9939999999999998</v>
      </c>
      <c r="G2391" s="57">
        <f t="shared" si="727"/>
        <v>0</v>
      </c>
      <c r="H2391" s="57">
        <f>IF(Q2390&gt;SetUp!$B$56,SetUp!$B$56,Q2390)</f>
        <v>3.2627951724003883E-15</v>
      </c>
      <c r="I2391" s="57">
        <f t="shared" si="741"/>
        <v>0.65082421944853019</v>
      </c>
      <c r="J2391" s="57">
        <f>MIN(F2391,H2391,(1-EXP(-SetUp!$B$52*H2391/SetUp!$B$56))*F2391)</f>
        <v>1.6620038678638592E-15</v>
      </c>
      <c r="K2391" s="57">
        <f t="shared" si="728"/>
        <v>1.6007913045365291E-15</v>
      </c>
      <c r="L2391" s="57">
        <f>IF(I2391&lt;=0,0,MIN(SetUp!$B$50*I2391^SetUp!$B$55,I2391))</f>
        <v>1.0003124974215679E-2</v>
      </c>
      <c r="M2391" s="57">
        <f t="shared" si="729"/>
        <v>0.64082109447431457</v>
      </c>
      <c r="N2391" s="57">
        <f>IF(SetUp!$B$62=0,X2391,(B2391-E2391)*(1-(H2391/SetUp!$B$66/SetUp!$B$56)))</f>
        <v>0</v>
      </c>
      <c r="O2391" s="57">
        <f>K2391*SetUp!$B$65</f>
        <v>0</v>
      </c>
      <c r="P2391" s="57">
        <f>MIN(SetUp!$B$54*L2391^SetUp!$B$51,L2391)</f>
        <v>5.5523911352574557E-3</v>
      </c>
      <c r="Q2391" s="57">
        <f t="shared" si="730"/>
        <v>1.6007913045365291E-15</v>
      </c>
      <c r="R2391" s="57">
        <f>IF((H2391+N2391-O2391)&gt;SetUp!$B$56,T2390+H2391+N2391-O2391-SetUp!$B$56,T2390)</f>
        <v>0</v>
      </c>
      <c r="S2391" s="57">
        <f>R2391*SetUp!$B$65</f>
        <v>0</v>
      </c>
      <c r="T2391" s="57">
        <f>IF((R2391-S2391)&lt;SetUp!$B$53,R2391-S2391,SetUp!$B$53)</f>
        <v>0</v>
      </c>
      <c r="U2391" s="57">
        <f t="shared" si="731"/>
        <v>0.64082109447431457</v>
      </c>
      <c r="V2391" s="57">
        <f>(L2391-P2391)/1000*SetUp!$B$13*1000000/SetUp!$B$48</f>
        <v>0.25314742846091709</v>
      </c>
      <c r="W2391" s="57">
        <f t="shared" si="742"/>
        <v>4.8572257327350599E-17</v>
      </c>
      <c r="X2391" s="57">
        <f>MAX((SetUp!$B$56*(1-($H2391/SetUp!$B$56)^2)*TANH(($B2391-$D2391)/SetUp!$B$56))/(1+$H2391/SetUp!$B$56*TANH(($B2391-$D2391)/SetUp!$B$56)),0)</f>
        <v>0</v>
      </c>
      <c r="AP2391" s="64">
        <v>30397</v>
      </c>
      <c r="AQ2391" s="55">
        <v>3</v>
      </c>
      <c r="AR2391" s="55">
        <v>82</v>
      </c>
      <c r="AS2391" s="66">
        <f t="shared" si="732"/>
        <v>0.26700000000000002</v>
      </c>
      <c r="AT2391" s="66">
        <f t="shared" si="733"/>
        <v>1.2690056156484815</v>
      </c>
      <c r="AU2391" s="55" t="str">
        <f>IF(OR($AP2391&lt;SetUp!$B$97,$AP2391&gt;SetUp!$B$98),"Não","Sim")</f>
        <v>Não</v>
      </c>
      <c r="AV2391" s="68">
        <f t="shared" si="734"/>
        <v>0.51672042731055257</v>
      </c>
      <c r="AW2391" s="68">
        <f t="shared" si="735"/>
        <v>1.1265014938509763</v>
      </c>
      <c r="AX2391" s="68">
        <f t="shared" si="736"/>
        <v>-0.57348873863542471</v>
      </c>
      <c r="AY2391" s="68">
        <f t="shared" si="737"/>
        <v>0.10346354395424108</v>
      </c>
      <c r="AZ2391" s="68">
        <f t="shared" si="738"/>
        <v>1.0020056156484816</v>
      </c>
      <c r="BA2391" s="68">
        <f t="shared" si="739"/>
        <v>0.60978106654042374</v>
      </c>
      <c r="BB2391" s="68">
        <f t="shared" si="740"/>
        <v>0.67695228258966578</v>
      </c>
    </row>
    <row r="2392" spans="1:54" x14ac:dyDescent="0.3">
      <c r="A2392" s="64">
        <v>29054</v>
      </c>
      <c r="B2392" s="57">
        <v>0.26600000000000001</v>
      </c>
      <c r="C2392" s="57">
        <v>0</v>
      </c>
      <c r="D2392" s="57">
        <v>3.4279999999999999</v>
      </c>
      <c r="E2392" s="57">
        <f t="shared" si="725"/>
        <v>0.26600000000000001</v>
      </c>
      <c r="F2392" s="57">
        <f t="shared" si="726"/>
        <v>3.1619999999999999</v>
      </c>
      <c r="G2392" s="57">
        <f t="shared" si="727"/>
        <v>0</v>
      </c>
      <c r="H2392" s="57">
        <f>IF(Q2391&gt;SetUp!$B$56,SetUp!$B$56,Q2391)</f>
        <v>1.6007913045365291E-15</v>
      </c>
      <c r="I2392" s="57">
        <f t="shared" si="741"/>
        <v>0.64082109447431457</v>
      </c>
      <c r="J2392" s="57">
        <f>MIN(F2392,H2392,(1-EXP(-SetUp!$B$52*H2392/SetUp!$B$56))*F2392)</f>
        <v>7.0210504077294898E-16</v>
      </c>
      <c r="K2392" s="57">
        <f t="shared" si="728"/>
        <v>8.9868626376358014E-16</v>
      </c>
      <c r="L2392" s="57">
        <f>IF(I2392&lt;=0,0,MIN(SetUp!$B$50*I2392^SetUp!$B$55,I2392))</f>
        <v>9.7481944443449688E-3</v>
      </c>
      <c r="M2392" s="57">
        <f t="shared" si="729"/>
        <v>0.63107290002996963</v>
      </c>
      <c r="N2392" s="57">
        <f>IF(SetUp!$B$62=0,X2392,(B2392-E2392)*(1-(H2392/SetUp!$B$66/SetUp!$B$56)))</f>
        <v>0</v>
      </c>
      <c r="O2392" s="57">
        <f>K2392*SetUp!$B$65</f>
        <v>0</v>
      </c>
      <c r="P2392" s="57">
        <f>MIN(SetUp!$B$54*L2392^SetUp!$B$51,L2392)</f>
        <v>5.4132647775206504E-3</v>
      </c>
      <c r="Q2392" s="57">
        <f t="shared" si="730"/>
        <v>8.9868626376358014E-16</v>
      </c>
      <c r="R2392" s="57">
        <f>IF((H2392+N2392-O2392)&gt;SetUp!$B$56,T2391+H2392+N2392-O2392-SetUp!$B$56,T2391)</f>
        <v>0</v>
      </c>
      <c r="S2392" s="57">
        <f>R2392*SetUp!$B$65</f>
        <v>0</v>
      </c>
      <c r="T2392" s="57">
        <f>IF((R2392-S2392)&lt;SetUp!$B$53,R2392-S2392,SetUp!$B$53)</f>
        <v>0</v>
      </c>
      <c r="U2392" s="57">
        <f t="shared" si="731"/>
        <v>0.63107290002996963</v>
      </c>
      <c r="V2392" s="57">
        <f>(L2392-P2392)/1000*SetUp!$B$13*1000000/SetUp!$B$48</f>
        <v>0.24656075546687323</v>
      </c>
      <c r="W2392" s="57">
        <f t="shared" si="742"/>
        <v>6.7654215563095477E-17</v>
      </c>
      <c r="X2392" s="57">
        <f>MAX((SetUp!$B$56*(1-($H2392/SetUp!$B$56)^2)*TANH(($B2392-$D2392)/SetUp!$B$56))/(1+$H2392/SetUp!$B$56*TANH(($B2392-$D2392)/SetUp!$B$56)),0)</f>
        <v>0</v>
      </c>
      <c r="AP2392" s="64">
        <v>30398</v>
      </c>
      <c r="AQ2392" s="55">
        <v>3</v>
      </c>
      <c r="AR2392" s="55">
        <v>83</v>
      </c>
      <c r="AS2392" s="66">
        <f t="shared" si="732"/>
        <v>0.185</v>
      </c>
      <c r="AT2392" s="66">
        <f t="shared" si="733"/>
        <v>1.208540857186913</v>
      </c>
      <c r="AU2392" s="55" t="str">
        <f>IF(OR($AP2392&lt;SetUp!$B$97,$AP2392&gt;SetUp!$B$98),"Não","Sim")</f>
        <v>Não</v>
      </c>
      <c r="AV2392" s="68">
        <f t="shared" si="734"/>
        <v>0.43011626335213132</v>
      </c>
      <c r="AW2392" s="68">
        <f t="shared" si="735"/>
        <v>1.0993365531932944</v>
      </c>
      <c r="AX2392" s="68">
        <f t="shared" si="736"/>
        <v>-0.73282827159698616</v>
      </c>
      <c r="AY2392" s="68">
        <f t="shared" si="737"/>
        <v>8.226133720199115E-2</v>
      </c>
      <c r="AZ2392" s="68">
        <f t="shared" si="738"/>
        <v>1.0235408571869129</v>
      </c>
      <c r="BA2392" s="68">
        <f t="shared" si="739"/>
        <v>0.669220289841163</v>
      </c>
      <c r="BB2392" s="68">
        <f t="shared" si="740"/>
        <v>0.81508960879897729</v>
      </c>
    </row>
    <row r="2393" spans="1:54" x14ac:dyDescent="0.3">
      <c r="A2393" s="64">
        <v>29055</v>
      </c>
      <c r="B2393" s="57">
        <v>8.7999999999999995E-2</v>
      </c>
      <c r="C2393" s="57">
        <v>0</v>
      </c>
      <c r="D2393" s="57">
        <v>3.4279999999999999</v>
      </c>
      <c r="E2393" s="57">
        <f t="shared" si="725"/>
        <v>8.7999999999999995E-2</v>
      </c>
      <c r="F2393" s="57">
        <f t="shared" si="726"/>
        <v>3.34</v>
      </c>
      <c r="G2393" s="57">
        <f t="shared" si="727"/>
        <v>0</v>
      </c>
      <c r="H2393" s="57">
        <f>IF(Q2392&gt;SetUp!$B$56,SetUp!$B$56,Q2392)</f>
        <v>8.9868626376358014E-16</v>
      </c>
      <c r="I2393" s="57">
        <f t="shared" si="741"/>
        <v>0.63107290002996963</v>
      </c>
      <c r="J2393" s="57">
        <f>MIN(F2393,H2393,(1-EXP(-SetUp!$B$52*H2393/SetUp!$B$56))*F2393)</f>
        <v>3.7081449022480227E-16</v>
      </c>
      <c r="K2393" s="57">
        <f t="shared" si="728"/>
        <v>5.2787177353877787E-16</v>
      </c>
      <c r="L2393" s="57">
        <f>IF(I2393&lt;=0,0,MIN(SetUp!$B$50*I2393^SetUp!$B$55,I2393))</f>
        <v>9.5022999603794067E-3</v>
      </c>
      <c r="M2393" s="57">
        <f t="shared" si="729"/>
        <v>0.6215706000695902</v>
      </c>
      <c r="N2393" s="57">
        <f>IF(SetUp!$B$62=0,X2393,(B2393-E2393)*(1-(H2393/SetUp!$B$66/SetUp!$B$56)))</f>
        <v>0</v>
      </c>
      <c r="O2393" s="57">
        <f>K2393*SetUp!$B$65</f>
        <v>0</v>
      </c>
      <c r="P2393" s="57">
        <f>MIN(SetUp!$B$54*L2393^SetUp!$B$51,L2393)</f>
        <v>5.2790111268546198E-3</v>
      </c>
      <c r="Q2393" s="57">
        <f t="shared" si="730"/>
        <v>5.2787177353877787E-16</v>
      </c>
      <c r="R2393" s="57">
        <f>IF((H2393+N2393-O2393)&gt;SetUp!$B$56,T2392+H2393+N2393-O2393-SetUp!$B$56,T2392)</f>
        <v>0</v>
      </c>
      <c r="S2393" s="57">
        <f>R2393*SetUp!$B$65</f>
        <v>0</v>
      </c>
      <c r="T2393" s="57">
        <f>IF((R2393-S2393)&lt;SetUp!$B$53,R2393-S2393,SetUp!$B$53)</f>
        <v>0</v>
      </c>
      <c r="U2393" s="57">
        <f t="shared" si="731"/>
        <v>0.6215706000695902</v>
      </c>
      <c r="V2393" s="57">
        <f>(L2393-P2393)/1000*SetUp!$B$13*1000000/SetUp!$B$48</f>
        <v>0.24021088353932041</v>
      </c>
      <c r="W2393" s="57">
        <f t="shared" si="742"/>
        <v>0</v>
      </c>
      <c r="X2393" s="57">
        <f>MAX((SetUp!$B$56*(1-($H2393/SetUp!$B$56)^2)*TANH(($B2393-$D2393)/SetUp!$B$56))/(1+$H2393/SetUp!$B$56*TANH(($B2393-$D2393)/SetUp!$B$56)),0)</f>
        <v>0</v>
      </c>
      <c r="AP2393" s="64">
        <v>30399</v>
      </c>
      <c r="AQ2393" s="55">
        <v>3</v>
      </c>
      <c r="AR2393" s="55">
        <v>84</v>
      </c>
      <c r="AS2393" s="66">
        <f t="shared" si="732"/>
        <v>0.122</v>
      </c>
      <c r="AT2393" s="66">
        <f t="shared" si="733"/>
        <v>1.5317311019162942</v>
      </c>
      <c r="AU2393" s="55" t="str">
        <f>IF(OR($AP2393&lt;SetUp!$B$97,$AP2393&gt;SetUp!$B$98),"Não","Sim")</f>
        <v>Não</v>
      </c>
      <c r="AV2393" s="68">
        <f t="shared" si="734"/>
        <v>0.34928498393145962</v>
      </c>
      <c r="AW2393" s="68">
        <f t="shared" si="735"/>
        <v>1.2376312463396737</v>
      </c>
      <c r="AX2393" s="68">
        <f t="shared" si="736"/>
        <v>-0.91364016932525183</v>
      </c>
      <c r="AY2393" s="68">
        <f t="shared" si="737"/>
        <v>0.18518253082928832</v>
      </c>
      <c r="AZ2393" s="68">
        <f t="shared" si="738"/>
        <v>1.4097311019162944</v>
      </c>
      <c r="BA2393" s="68">
        <f t="shared" si="739"/>
        <v>0.88834626240821413</v>
      </c>
      <c r="BB2393" s="68">
        <f t="shared" si="740"/>
        <v>1.0988227001545401</v>
      </c>
    </row>
    <row r="2394" spans="1:54" x14ac:dyDescent="0.3">
      <c r="A2394" s="64">
        <v>29056</v>
      </c>
      <c r="B2394" s="57">
        <v>0.20300000000000001</v>
      </c>
      <c r="C2394" s="57">
        <v>0</v>
      </c>
      <c r="D2394" s="57">
        <v>3.4279999999999999</v>
      </c>
      <c r="E2394" s="57">
        <f t="shared" si="725"/>
        <v>0.20300000000000001</v>
      </c>
      <c r="F2394" s="57">
        <f t="shared" si="726"/>
        <v>3.2250000000000001</v>
      </c>
      <c r="G2394" s="57">
        <f t="shared" si="727"/>
        <v>0</v>
      </c>
      <c r="H2394" s="57">
        <f>IF(Q2393&gt;SetUp!$B$56,SetUp!$B$56,Q2393)</f>
        <v>5.2787177353877787E-16</v>
      </c>
      <c r="I2394" s="57">
        <f t="shared" si="741"/>
        <v>0.6215706000695902</v>
      </c>
      <c r="J2394" s="57">
        <f>MIN(F2394,H2394,(1-EXP(-SetUp!$B$52*H2394/SetUp!$B$56))*F2394)</f>
        <v>3.5804692544161299E-16</v>
      </c>
      <c r="K2394" s="57">
        <f t="shared" si="728"/>
        <v>1.6982484809716488E-16</v>
      </c>
      <c r="L2394" s="57">
        <f>IF(I2394&lt;=0,0,MIN(SetUp!$B$50*I2394^SetUp!$B$55,I2394))</f>
        <v>9.2650327414359277E-3</v>
      </c>
      <c r="M2394" s="57">
        <f t="shared" si="729"/>
        <v>0.61230556732815422</v>
      </c>
      <c r="N2394" s="57">
        <f>IF(SetUp!$B$62=0,X2394,(B2394-E2394)*(1-(H2394/SetUp!$B$66/SetUp!$B$56)))</f>
        <v>0</v>
      </c>
      <c r="O2394" s="57">
        <f>K2394*SetUp!$B$65</f>
        <v>0</v>
      </c>
      <c r="P2394" s="57">
        <f>MIN(SetUp!$B$54*L2394^SetUp!$B$51,L2394)</f>
        <v>5.1494117678823788E-3</v>
      </c>
      <c r="Q2394" s="57">
        <f t="shared" si="730"/>
        <v>1.6982484809716488E-16</v>
      </c>
      <c r="R2394" s="57">
        <f>IF((H2394+N2394-O2394)&gt;SetUp!$B$56,T2393+H2394+N2394-O2394-SetUp!$B$56,T2393)</f>
        <v>0</v>
      </c>
      <c r="S2394" s="57">
        <f>R2394*SetUp!$B$65</f>
        <v>0</v>
      </c>
      <c r="T2394" s="57">
        <f>IF((R2394-S2394)&lt;SetUp!$B$53,R2394-S2394,SetUp!$B$53)</f>
        <v>0</v>
      </c>
      <c r="U2394" s="57">
        <f t="shared" si="731"/>
        <v>0.61230556732815422</v>
      </c>
      <c r="V2394" s="57">
        <f>(L2394-P2394)/1000*SetUp!$B$13*1000000/SetUp!$B$48</f>
        <v>0.23408698512934742</v>
      </c>
      <c r="W2394" s="57">
        <f t="shared" si="742"/>
        <v>-2.2551405187698492E-17</v>
      </c>
      <c r="X2394" s="57">
        <f>MAX((SetUp!$B$56*(1-($H2394/SetUp!$B$56)^2)*TANH(($B2394-$D2394)/SetUp!$B$56))/(1+$H2394/SetUp!$B$56*TANH(($B2394-$D2394)/SetUp!$B$56)),0)</f>
        <v>0</v>
      </c>
      <c r="AP2394" s="64">
        <v>30400</v>
      </c>
      <c r="AQ2394" s="55">
        <v>3</v>
      </c>
      <c r="AR2394" s="55">
        <v>85</v>
      </c>
      <c r="AS2394" s="66">
        <f t="shared" si="732"/>
        <v>92.739000000000004</v>
      </c>
      <c r="AT2394" s="66">
        <f t="shared" si="733"/>
        <v>3.9853332801621115</v>
      </c>
      <c r="AU2394" s="55" t="str">
        <f>IF(OR($AP2394&lt;SetUp!$B$97,$AP2394&gt;SetUp!$B$98),"Não","Sim")</f>
        <v>Não</v>
      </c>
      <c r="AV2394" s="68">
        <f t="shared" si="734"/>
        <v>9.6301090336506583</v>
      </c>
      <c r="AW2394" s="68">
        <f t="shared" si="735"/>
        <v>1.9963299527287846</v>
      </c>
      <c r="AX2394" s="68">
        <f t="shared" si="736"/>
        <v>1.9672624086093502</v>
      </c>
      <c r="AY2394" s="68">
        <f t="shared" si="737"/>
        <v>0.60046464585334303</v>
      </c>
      <c r="AZ2394" s="68">
        <f t="shared" si="738"/>
        <v>-88.753666719837895</v>
      </c>
      <c r="BA2394" s="68">
        <f t="shared" si="739"/>
        <v>-7.6337790809218742</v>
      </c>
      <c r="BB2394" s="68">
        <f t="shared" si="740"/>
        <v>-1.3667977627560073</v>
      </c>
    </row>
    <row r="2395" spans="1:54" x14ac:dyDescent="0.3">
      <c r="A2395" s="64">
        <v>29057</v>
      </c>
      <c r="B2395" s="57">
        <v>2.5999999999999999E-2</v>
      </c>
      <c r="C2395" s="57">
        <v>0</v>
      </c>
      <c r="D2395" s="57">
        <v>3.4279999999999999</v>
      </c>
      <c r="E2395" s="57">
        <f t="shared" si="725"/>
        <v>2.5999999999999999E-2</v>
      </c>
      <c r="F2395" s="57">
        <f t="shared" si="726"/>
        <v>3.4020000000000001</v>
      </c>
      <c r="G2395" s="57">
        <f t="shared" si="727"/>
        <v>0</v>
      </c>
      <c r="H2395" s="57">
        <f>IF(Q2394&gt;SetUp!$B$56,SetUp!$B$56,Q2394)</f>
        <v>1.6982484809716488E-16</v>
      </c>
      <c r="I2395" s="57">
        <f t="shared" si="741"/>
        <v>0.61230556732815422</v>
      </c>
      <c r="J2395" s="57">
        <f>MIN(F2395,H2395,(1-EXP(-SetUp!$B$52*H2395/SetUp!$B$56))*F2395)</f>
        <v>0</v>
      </c>
      <c r="K2395" s="57">
        <f t="shared" si="728"/>
        <v>1.6982484809716488E-16</v>
      </c>
      <c r="L2395" s="57">
        <f>IF(I2395&lt;=0,0,MIN(SetUp!$B$50*I2395^SetUp!$B$55,I2395))</f>
        <v>9.0360064333781295E-3</v>
      </c>
      <c r="M2395" s="57">
        <f t="shared" si="729"/>
        <v>0.60326956089477612</v>
      </c>
      <c r="N2395" s="57">
        <f>IF(SetUp!$B$62=0,X2395,(B2395-E2395)*(1-(H2395/SetUp!$B$66/SetUp!$B$56)))</f>
        <v>0</v>
      </c>
      <c r="O2395" s="57">
        <f>K2395*SetUp!$B$65</f>
        <v>0</v>
      </c>
      <c r="P2395" s="57">
        <f>MIN(SetUp!$B$54*L2395^SetUp!$B$51,L2395)</f>
        <v>5.0242601789893078E-3</v>
      </c>
      <c r="Q2395" s="57">
        <f t="shared" si="730"/>
        <v>1.6982484809716488E-16</v>
      </c>
      <c r="R2395" s="57">
        <f>IF((H2395+N2395-O2395)&gt;SetUp!$B$56,T2394+H2395+N2395-O2395-SetUp!$B$56,T2394)</f>
        <v>0</v>
      </c>
      <c r="S2395" s="57">
        <f>R2395*SetUp!$B$65</f>
        <v>0</v>
      </c>
      <c r="T2395" s="57">
        <f>IF((R2395-S2395)&lt;SetUp!$B$53,R2395-S2395,SetUp!$B$53)</f>
        <v>0</v>
      </c>
      <c r="U2395" s="57">
        <f t="shared" si="731"/>
        <v>0.60326956089477612</v>
      </c>
      <c r="V2395" s="57">
        <f>(L2395-P2395)/1000*SetUp!$B$13*1000000/SetUp!$B$48</f>
        <v>0.22817883177978532</v>
      </c>
      <c r="W2395" s="57">
        <f t="shared" si="742"/>
        <v>3.6429192995512949E-17</v>
      </c>
      <c r="X2395" s="57">
        <f>MAX((SetUp!$B$56*(1-($H2395/SetUp!$B$56)^2)*TANH(($B2395-$D2395)/SetUp!$B$56))/(1+$H2395/SetUp!$B$56*TANH(($B2395-$D2395)/SetUp!$B$56)),0)</f>
        <v>0</v>
      </c>
      <c r="AP2395" s="64">
        <v>30401</v>
      </c>
      <c r="AQ2395" s="55">
        <v>3</v>
      </c>
      <c r="AR2395" s="55">
        <v>86</v>
      </c>
      <c r="AS2395" s="66">
        <f t="shared" si="732"/>
        <v>91.012</v>
      </c>
      <c r="AT2395" s="66">
        <f t="shared" si="733"/>
        <v>10.483257988357634</v>
      </c>
      <c r="AU2395" s="55" t="str">
        <f>IF(OR($AP2395&lt;SetUp!$B$97,$AP2395&gt;SetUp!$B$98),"Não","Sim")</f>
        <v>Não</v>
      </c>
      <c r="AV2395" s="68">
        <f t="shared" si="734"/>
        <v>9.5400209643375522</v>
      </c>
      <c r="AW2395" s="68">
        <f t="shared" si="735"/>
        <v>3.2377859701279874</v>
      </c>
      <c r="AX2395" s="68">
        <f t="shared" si="736"/>
        <v>1.959098658147417</v>
      </c>
      <c r="AY2395" s="68">
        <f t="shared" si="737"/>
        <v>1.020496273723809</v>
      </c>
      <c r="AZ2395" s="68">
        <f t="shared" si="738"/>
        <v>-80.528742011642365</v>
      </c>
      <c r="BA2395" s="68">
        <f t="shared" si="739"/>
        <v>-6.3022349942095648</v>
      </c>
      <c r="BB2395" s="68">
        <f t="shared" si="740"/>
        <v>-0.93860238442360799</v>
      </c>
    </row>
    <row r="2396" spans="1:54" x14ac:dyDescent="0.3">
      <c r="A2396" s="64">
        <v>29058</v>
      </c>
      <c r="B2396" s="57">
        <v>0</v>
      </c>
      <c r="C2396" s="57">
        <v>0</v>
      </c>
      <c r="D2396" s="57">
        <v>3.4279999999999999</v>
      </c>
      <c r="E2396" s="57">
        <f t="shared" si="725"/>
        <v>0</v>
      </c>
      <c r="F2396" s="57">
        <f t="shared" si="726"/>
        <v>3.4279999999999999</v>
      </c>
      <c r="G2396" s="57">
        <f t="shared" si="727"/>
        <v>0</v>
      </c>
      <c r="H2396" s="57">
        <f>IF(Q2395&gt;SetUp!$B$56,SetUp!$B$56,Q2395)</f>
        <v>1.6982484809716488E-16</v>
      </c>
      <c r="I2396" s="57">
        <f t="shared" si="741"/>
        <v>0.60326956089477612</v>
      </c>
      <c r="J2396" s="57">
        <f>MIN(F2396,H2396,(1-EXP(-SetUp!$B$52*H2396/SetUp!$B$56))*F2396)</f>
        <v>0</v>
      </c>
      <c r="K2396" s="57">
        <f t="shared" si="728"/>
        <v>1.6982484809716488E-16</v>
      </c>
      <c r="L2396" s="57">
        <f>IF(I2396&lt;=0,0,MIN(SetUp!$B$50*I2396^SetUp!$B$55,I2396))</f>
        <v>8.8148556664335367E-3</v>
      </c>
      <c r="M2396" s="57">
        <f t="shared" si="729"/>
        <v>0.59445470522834254</v>
      </c>
      <c r="N2396" s="57">
        <f>IF(SetUp!$B$62=0,X2396,(B2396-E2396)*(1-(H2396/SetUp!$B$66/SetUp!$B$56)))</f>
        <v>0</v>
      </c>
      <c r="O2396" s="57">
        <f>K2396*SetUp!$B$65</f>
        <v>0</v>
      </c>
      <c r="P2396" s="57">
        <f>MIN(SetUp!$B$54*L2396^SetUp!$B$51,L2396)</f>
        <v>4.9033609721391858E-3</v>
      </c>
      <c r="Q2396" s="57">
        <f t="shared" si="730"/>
        <v>1.6982484809716488E-16</v>
      </c>
      <c r="R2396" s="57">
        <f>IF((H2396+N2396-O2396)&gt;SetUp!$B$56,T2395+H2396+N2396-O2396-SetUp!$B$56,T2395)</f>
        <v>0</v>
      </c>
      <c r="S2396" s="57">
        <f>R2396*SetUp!$B$65</f>
        <v>0</v>
      </c>
      <c r="T2396" s="57">
        <f>IF((R2396-S2396)&lt;SetUp!$B$53,R2396-S2396,SetUp!$B$53)</f>
        <v>0</v>
      </c>
      <c r="U2396" s="57">
        <f t="shared" si="731"/>
        <v>0.59445470522834254</v>
      </c>
      <c r="V2396" s="57">
        <f>(L2396-P2396)/1000*SetUp!$B$13*1000000/SetUp!$B$48</f>
        <v>0.22247675532332151</v>
      </c>
      <c r="W2396" s="57">
        <f t="shared" si="742"/>
        <v>-4.8572257327350599E-17</v>
      </c>
      <c r="X2396" s="57">
        <f>MAX((SetUp!$B$56*(1-($H2396/SetUp!$B$56)^2)*TANH(($B2396-$D2396)/SetUp!$B$56))/(1+$H2396/SetUp!$B$56*TANH(($B2396-$D2396)/SetUp!$B$56)),0)</f>
        <v>0</v>
      </c>
      <c r="AP2396" s="64">
        <v>30402</v>
      </c>
      <c r="AQ2396" s="55">
        <v>3</v>
      </c>
      <c r="AR2396" s="55">
        <v>87</v>
      </c>
      <c r="AS2396" s="66">
        <f t="shared" si="732"/>
        <v>60.948999999999998</v>
      </c>
      <c r="AT2396" s="66">
        <f t="shared" si="733"/>
        <v>12.425325065821859</v>
      </c>
      <c r="AU2396" s="55" t="str">
        <f>IF(OR($AP2396&lt;SetUp!$B$97,$AP2396&gt;SetUp!$B$98),"Não","Sim")</f>
        <v>Não</v>
      </c>
      <c r="AV2396" s="68">
        <f t="shared" si="734"/>
        <v>7.8069840527568646</v>
      </c>
      <c r="AW2396" s="68">
        <f t="shared" si="735"/>
        <v>3.5249574558882069</v>
      </c>
      <c r="AX2396" s="68">
        <f t="shared" si="736"/>
        <v>1.7849665844737665</v>
      </c>
      <c r="AY2396" s="68">
        <f t="shared" si="737"/>
        <v>1.094307759372855</v>
      </c>
      <c r="AZ2396" s="68">
        <f t="shared" si="738"/>
        <v>-48.523674934178139</v>
      </c>
      <c r="BA2396" s="68">
        <f t="shared" si="739"/>
        <v>-4.2820265968686577</v>
      </c>
      <c r="BB2396" s="68">
        <f t="shared" si="740"/>
        <v>-0.69065882510091159</v>
      </c>
    </row>
    <row r="2397" spans="1:54" x14ac:dyDescent="0.3">
      <c r="A2397" s="64">
        <v>29059</v>
      </c>
      <c r="B2397" s="57">
        <v>7.3999999999999996E-2</v>
      </c>
      <c r="C2397" s="57">
        <v>0</v>
      </c>
      <c r="D2397" s="57">
        <v>3.4279999999999999</v>
      </c>
      <c r="E2397" s="57">
        <f t="shared" si="725"/>
        <v>7.3999999999999996E-2</v>
      </c>
      <c r="F2397" s="57">
        <f t="shared" si="726"/>
        <v>3.3540000000000001</v>
      </c>
      <c r="G2397" s="57">
        <f t="shared" si="727"/>
        <v>0</v>
      </c>
      <c r="H2397" s="57">
        <f>IF(Q2396&gt;SetUp!$B$56,SetUp!$B$56,Q2396)</f>
        <v>1.6982484809716488E-16</v>
      </c>
      <c r="I2397" s="57">
        <f t="shared" si="741"/>
        <v>0.59445470522834254</v>
      </c>
      <c r="J2397" s="57">
        <f>MIN(F2397,H2397,(1-EXP(-SetUp!$B$52*H2397/SetUp!$B$56))*F2397)</f>
        <v>0</v>
      </c>
      <c r="K2397" s="57">
        <f t="shared" si="728"/>
        <v>1.6982484809716488E-16</v>
      </c>
      <c r="L2397" s="57">
        <f>IF(I2397&lt;=0,0,MIN(SetUp!$B$50*I2397^SetUp!$B$55,I2397))</f>
        <v>8.6012347189678116E-3</v>
      </c>
      <c r="M2397" s="57">
        <f t="shared" si="729"/>
        <v>0.58585347050937475</v>
      </c>
      <c r="N2397" s="57">
        <f>IF(SetUp!$B$62=0,X2397,(B2397-E2397)*(1-(H2397/SetUp!$B$66/SetUp!$B$56)))</f>
        <v>0</v>
      </c>
      <c r="O2397" s="57">
        <f>K2397*SetUp!$B$65</f>
        <v>0</v>
      </c>
      <c r="P2397" s="57">
        <f>MIN(SetUp!$B$54*L2397^SetUp!$B$51,L2397)</f>
        <v>4.7865291883390556E-3</v>
      </c>
      <c r="Q2397" s="57">
        <f t="shared" si="730"/>
        <v>1.6982484809716488E-16</v>
      </c>
      <c r="R2397" s="57">
        <f>IF((H2397+N2397-O2397)&gt;SetUp!$B$56,T2396+H2397+N2397-O2397-SetUp!$B$56,T2396)</f>
        <v>0</v>
      </c>
      <c r="S2397" s="57">
        <f>R2397*SetUp!$B$65</f>
        <v>0</v>
      </c>
      <c r="T2397" s="57">
        <f>IF((R2397-S2397)&lt;SetUp!$B$53,R2397-S2397,SetUp!$B$53)</f>
        <v>0</v>
      </c>
      <c r="U2397" s="57">
        <f t="shared" si="731"/>
        <v>0.58585347050937475</v>
      </c>
      <c r="V2397" s="57">
        <f>(L2397-P2397)/1000*SetUp!$B$13*1000000/SetUp!$B$48</f>
        <v>0.21697161195339959</v>
      </c>
      <c r="W2397" s="57">
        <f t="shared" si="742"/>
        <v>2.4286128663675299E-17</v>
      </c>
      <c r="X2397" s="57">
        <f>MAX((SetUp!$B$56*(1-($H2397/SetUp!$B$56)^2)*TANH(($B2397-$D2397)/SetUp!$B$56))/(1+$H2397/SetUp!$B$56*TANH(($B2397-$D2397)/SetUp!$B$56)),0)</f>
        <v>0</v>
      </c>
      <c r="AP2397" s="64">
        <v>30403</v>
      </c>
      <c r="AQ2397" s="55">
        <v>3</v>
      </c>
      <c r="AR2397" s="55">
        <v>88</v>
      </c>
      <c r="AS2397" s="66">
        <f t="shared" si="732"/>
        <v>26.076000000000001</v>
      </c>
      <c r="AT2397" s="66">
        <f t="shared" si="733"/>
        <v>17.220473099422936</v>
      </c>
      <c r="AU2397" s="55" t="str">
        <f>IF(OR($AP2397&lt;SetUp!$B$97,$AP2397&gt;SetUp!$B$98),"Não","Sim")</f>
        <v>Não</v>
      </c>
      <c r="AV2397" s="68">
        <f t="shared" si="734"/>
        <v>5.1064664886788398</v>
      </c>
      <c r="AW2397" s="68">
        <f t="shared" si="735"/>
        <v>4.1497557879257103</v>
      </c>
      <c r="AX2397" s="68">
        <f t="shared" si="736"/>
        <v>1.4162409723681493</v>
      </c>
      <c r="AY2397" s="68">
        <f t="shared" si="737"/>
        <v>1.2360450786882733</v>
      </c>
      <c r="AZ2397" s="68">
        <f t="shared" si="738"/>
        <v>-8.8555269005770647</v>
      </c>
      <c r="BA2397" s="68">
        <f t="shared" si="739"/>
        <v>-0.95671070075312947</v>
      </c>
      <c r="BB2397" s="68">
        <f t="shared" si="740"/>
        <v>-0.18019589367987598</v>
      </c>
    </row>
    <row r="2398" spans="1:54" x14ac:dyDescent="0.3">
      <c r="A2398" s="64">
        <v>29060</v>
      </c>
      <c r="B2398" s="57">
        <v>0</v>
      </c>
      <c r="C2398" s="57">
        <v>0</v>
      </c>
      <c r="D2398" s="57">
        <v>3.4279999999999999</v>
      </c>
      <c r="E2398" s="57">
        <f t="shared" si="725"/>
        <v>0</v>
      </c>
      <c r="F2398" s="57">
        <f t="shared" si="726"/>
        <v>3.4279999999999999</v>
      </c>
      <c r="G2398" s="57">
        <f t="shared" si="727"/>
        <v>0</v>
      </c>
      <c r="H2398" s="57">
        <f>IF(Q2397&gt;SetUp!$B$56,SetUp!$B$56,Q2397)</f>
        <v>1.6982484809716488E-16</v>
      </c>
      <c r="I2398" s="57">
        <f t="shared" si="741"/>
        <v>0.58585347050937475</v>
      </c>
      <c r="J2398" s="57">
        <f>MIN(F2398,H2398,(1-EXP(-SetUp!$B$52*H2398/SetUp!$B$56))*F2398)</f>
        <v>0</v>
      </c>
      <c r="K2398" s="57">
        <f t="shared" si="728"/>
        <v>1.6982484809716488E-16</v>
      </c>
      <c r="L2398" s="57">
        <f>IF(I2398&lt;=0,0,MIN(SetUp!$B$50*I2398^SetUp!$B$55,I2398))</f>
        <v>8.3948162786352913E-3</v>
      </c>
      <c r="M2398" s="57">
        <f t="shared" si="729"/>
        <v>0.5774586542307395</v>
      </c>
      <c r="N2398" s="57">
        <f>IF(SetUp!$B$62=0,X2398,(B2398-E2398)*(1-(H2398/SetUp!$B$66/SetUp!$B$56)))</f>
        <v>0</v>
      </c>
      <c r="O2398" s="57">
        <f>K2398*SetUp!$B$65</f>
        <v>0</v>
      </c>
      <c r="P2398" s="57">
        <f>MIN(SetUp!$B$54*L2398^SetUp!$B$51,L2398)</f>
        <v>4.6735896441715405E-3</v>
      </c>
      <c r="Q2398" s="57">
        <f t="shared" si="730"/>
        <v>1.6982484809716488E-16</v>
      </c>
      <c r="R2398" s="57">
        <f>IF((H2398+N2398-O2398)&gt;SetUp!$B$56,T2397+H2398+N2398-O2398-SetUp!$B$56,T2397)</f>
        <v>0</v>
      </c>
      <c r="S2398" s="57">
        <f>R2398*SetUp!$B$65</f>
        <v>0</v>
      </c>
      <c r="T2398" s="57">
        <f>IF((R2398-S2398)&lt;SetUp!$B$53,R2398-S2398,SetUp!$B$53)</f>
        <v>0</v>
      </c>
      <c r="U2398" s="57">
        <f t="shared" si="731"/>
        <v>0.5774586542307395</v>
      </c>
      <c r="V2398" s="57">
        <f>(L2398-P2398)/1000*SetUp!$B$13*1000000/SetUp!$B$48</f>
        <v>0.21165474892905947</v>
      </c>
      <c r="W2398" s="57">
        <f t="shared" si="742"/>
        <v>3.8163916471489756E-17</v>
      </c>
      <c r="X2398" s="57">
        <f>MAX((SetUp!$B$56*(1-($H2398/SetUp!$B$56)^2)*TANH(($B2398-$D2398)/SetUp!$B$56))/(1+$H2398/SetUp!$B$56*TANH(($B2398-$D2398)/SetUp!$B$56)),0)</f>
        <v>0</v>
      </c>
      <c r="AP2398" s="64">
        <v>30404</v>
      </c>
      <c r="AQ2398" s="55">
        <v>3</v>
      </c>
      <c r="AR2398" s="55">
        <v>89</v>
      </c>
      <c r="AS2398" s="66">
        <f t="shared" si="732"/>
        <v>10.358000000000001</v>
      </c>
      <c r="AT2398" s="66">
        <f t="shared" si="733"/>
        <v>17.549702690774822</v>
      </c>
      <c r="AU2398" s="55" t="str">
        <f>IF(OR($AP2398&lt;SetUp!$B$97,$AP2398&gt;SetUp!$B$98),"Não","Sim")</f>
        <v>Não</v>
      </c>
      <c r="AV2398" s="68">
        <f t="shared" si="734"/>
        <v>3.2183846880073239</v>
      </c>
      <c r="AW2398" s="68">
        <f t="shared" si="735"/>
        <v>4.1892365283873412</v>
      </c>
      <c r="AX2398" s="68">
        <f t="shared" si="736"/>
        <v>1.0152759066818753</v>
      </c>
      <c r="AY2398" s="68">
        <f t="shared" si="737"/>
        <v>1.2442697634884745</v>
      </c>
      <c r="AZ2398" s="68">
        <f t="shared" si="738"/>
        <v>7.1917026907748216</v>
      </c>
      <c r="BA2398" s="68">
        <f t="shared" si="739"/>
        <v>0.97085184038001726</v>
      </c>
      <c r="BB2398" s="68">
        <f t="shared" si="740"/>
        <v>0.22899385680659923</v>
      </c>
    </row>
    <row r="2399" spans="1:54" x14ac:dyDescent="0.3">
      <c r="A2399" s="64">
        <v>29061</v>
      </c>
      <c r="B2399" s="57">
        <v>2.3E-2</v>
      </c>
      <c r="C2399" s="57">
        <v>0</v>
      </c>
      <c r="D2399" s="57">
        <v>3.4279999999999999</v>
      </c>
      <c r="E2399" s="57">
        <f t="shared" si="725"/>
        <v>2.3E-2</v>
      </c>
      <c r="F2399" s="57">
        <f t="shared" si="726"/>
        <v>3.4049999999999998</v>
      </c>
      <c r="G2399" s="57">
        <f t="shared" si="727"/>
        <v>0</v>
      </c>
      <c r="H2399" s="57">
        <f>IF(Q2398&gt;SetUp!$B$56,SetUp!$B$56,Q2398)</f>
        <v>1.6982484809716488E-16</v>
      </c>
      <c r="I2399" s="57">
        <f t="shared" si="741"/>
        <v>0.5774586542307395</v>
      </c>
      <c r="J2399" s="57">
        <f>MIN(F2399,H2399,(1-EXP(-SetUp!$B$52*H2399/SetUp!$B$56))*F2399)</f>
        <v>0</v>
      </c>
      <c r="K2399" s="57">
        <f t="shared" si="728"/>
        <v>1.6982484809716488E-16</v>
      </c>
      <c r="L2399" s="57">
        <f>IF(I2399&lt;=0,0,MIN(SetUp!$B$50*I2399^SetUp!$B$55,I2399))</f>
        <v>8.1952902929300613E-3</v>
      </c>
      <c r="M2399" s="57">
        <f t="shared" si="729"/>
        <v>0.56926336393780941</v>
      </c>
      <c r="N2399" s="57">
        <f>IF(SetUp!$B$62=0,X2399,(B2399-E2399)*(1-(H2399/SetUp!$B$66/SetUp!$B$56)))</f>
        <v>0</v>
      </c>
      <c r="O2399" s="57">
        <f>K2399*SetUp!$B$65</f>
        <v>0</v>
      </c>
      <c r="P2399" s="57">
        <f>MIN(SetUp!$B$54*L2399^SetUp!$B$51,L2399)</f>
        <v>4.5643763252314279E-3</v>
      </c>
      <c r="Q2399" s="57">
        <f t="shared" si="730"/>
        <v>1.6982484809716488E-16</v>
      </c>
      <c r="R2399" s="57">
        <f>IF((H2399+N2399-O2399)&gt;SetUp!$B$56,T2398+H2399+N2399-O2399-SetUp!$B$56,T2398)</f>
        <v>0</v>
      </c>
      <c r="S2399" s="57">
        <f>R2399*SetUp!$B$65</f>
        <v>0</v>
      </c>
      <c r="T2399" s="57">
        <f>IF((R2399-S2399)&lt;SetUp!$B$53,R2399-S2399,SetUp!$B$53)</f>
        <v>0</v>
      </c>
      <c r="U2399" s="57">
        <f t="shared" si="731"/>
        <v>0.56926336393780941</v>
      </c>
      <c r="V2399" s="57">
        <f>(L2399-P2399)/1000*SetUp!$B$13*1000000/SetUp!$B$48</f>
        <v>0.20651797369686797</v>
      </c>
      <c r="W2399" s="57">
        <f t="shared" si="742"/>
        <v>-2.9490299091605721E-17</v>
      </c>
      <c r="X2399" s="57">
        <f>MAX((SetUp!$B$56*(1-($H2399/SetUp!$B$56)^2)*TANH(($B2399-$D2399)/SetUp!$B$56))/(1+$H2399/SetUp!$B$56*TANH(($B2399-$D2399)/SetUp!$B$56)),0)</f>
        <v>0</v>
      </c>
      <c r="AP2399" s="64">
        <v>30405</v>
      </c>
      <c r="AQ2399" s="55">
        <v>3</v>
      </c>
      <c r="AR2399" s="55">
        <v>90</v>
      </c>
      <c r="AS2399" s="66">
        <f t="shared" si="732"/>
        <v>23.350999999999999</v>
      </c>
      <c r="AT2399" s="66">
        <f t="shared" si="733"/>
        <v>15.204090043217931</v>
      </c>
      <c r="AU2399" s="55" t="str">
        <f>IF(OR($AP2399&lt;SetUp!$B$97,$AP2399&gt;SetUp!$B$98),"Não","Sim")</f>
        <v>Não</v>
      </c>
      <c r="AV2399" s="68">
        <f t="shared" si="734"/>
        <v>4.8322872431179009</v>
      </c>
      <c r="AW2399" s="68">
        <f t="shared" si="735"/>
        <v>3.8992422396175814</v>
      </c>
      <c r="AX2399" s="68">
        <f t="shared" si="736"/>
        <v>1.368305483839283</v>
      </c>
      <c r="AY2399" s="68">
        <f t="shared" si="737"/>
        <v>1.1819604329619056</v>
      </c>
      <c r="AZ2399" s="68">
        <f t="shared" si="738"/>
        <v>-8.1469099567820678</v>
      </c>
      <c r="BA2399" s="68">
        <f t="shared" si="739"/>
        <v>-0.93304500350031949</v>
      </c>
      <c r="BB2399" s="68">
        <f t="shared" si="740"/>
        <v>-0.18634505087737741</v>
      </c>
    </row>
    <row r="2400" spans="1:54" x14ac:dyDescent="0.3">
      <c r="A2400" s="64">
        <v>29062</v>
      </c>
      <c r="B2400" s="57">
        <v>4.3999999999999997E-2</v>
      </c>
      <c r="C2400" s="57">
        <v>0</v>
      </c>
      <c r="D2400" s="57">
        <v>3.4279999999999999</v>
      </c>
      <c r="E2400" s="57">
        <f t="shared" si="725"/>
        <v>4.3999999999999997E-2</v>
      </c>
      <c r="F2400" s="57">
        <f t="shared" si="726"/>
        <v>3.3839999999999999</v>
      </c>
      <c r="G2400" s="57">
        <f t="shared" si="727"/>
        <v>0</v>
      </c>
      <c r="H2400" s="57">
        <f>IF(Q2399&gt;SetUp!$B$56,SetUp!$B$56,Q2399)</f>
        <v>1.6982484809716488E-16</v>
      </c>
      <c r="I2400" s="57">
        <f t="shared" si="741"/>
        <v>0.56926336393780941</v>
      </c>
      <c r="J2400" s="57">
        <f>MIN(F2400,H2400,(1-EXP(-SetUp!$B$52*H2400/SetUp!$B$56))*F2400)</f>
        <v>0</v>
      </c>
      <c r="K2400" s="57">
        <f t="shared" si="728"/>
        <v>1.6982484809716488E-16</v>
      </c>
      <c r="L2400" s="57">
        <f>IF(I2400&lt;=0,0,MIN(SetUp!$B$50*I2400^SetUp!$B$55,I2400))</f>
        <v>8.0023629018858497E-3</v>
      </c>
      <c r="M2400" s="57">
        <f t="shared" si="729"/>
        <v>0.56126100103592358</v>
      </c>
      <c r="N2400" s="57">
        <f>IF(SetUp!$B$62=0,X2400,(B2400-E2400)*(1-(H2400/SetUp!$B$66/SetUp!$B$56)))</f>
        <v>0</v>
      </c>
      <c r="O2400" s="57">
        <f>K2400*SetUp!$B$65</f>
        <v>0</v>
      </c>
      <c r="P2400" s="57">
        <f>MIN(SetUp!$B$54*L2400^SetUp!$B$51,L2400)</f>
        <v>4.4587318226797581E-3</v>
      </c>
      <c r="Q2400" s="57">
        <f t="shared" si="730"/>
        <v>1.6982484809716488E-16</v>
      </c>
      <c r="R2400" s="57">
        <f>IF((H2400+N2400-O2400)&gt;SetUp!$B$56,T2399+H2400+N2400-O2400-SetUp!$B$56,T2399)</f>
        <v>0</v>
      </c>
      <c r="S2400" s="57">
        <f>R2400*SetUp!$B$65</f>
        <v>0</v>
      </c>
      <c r="T2400" s="57">
        <f>IF((R2400-S2400)&lt;SetUp!$B$53,R2400-S2400,SetUp!$B$53)</f>
        <v>0</v>
      </c>
      <c r="U2400" s="57">
        <f t="shared" si="731"/>
        <v>0.56126100103592358</v>
      </c>
      <c r="V2400" s="57">
        <f>(L2400-P2400)/1000*SetUp!$B$13*1000000/SetUp!$B$48</f>
        <v>0.20155352523285922</v>
      </c>
      <c r="W2400" s="57">
        <f t="shared" si="742"/>
        <v>2.0816681711721685E-17</v>
      </c>
      <c r="X2400" s="57">
        <f>MAX((SetUp!$B$56*(1-($H2400/SetUp!$B$56)^2)*TANH(($B2400-$D2400)/SetUp!$B$56))/(1+$H2400/SetUp!$B$56*TANH(($B2400-$D2400)/SetUp!$B$56)),0)</f>
        <v>0</v>
      </c>
      <c r="AP2400" s="64">
        <v>30406</v>
      </c>
      <c r="AQ2400" s="55">
        <v>3</v>
      </c>
      <c r="AR2400" s="55">
        <v>91</v>
      </c>
      <c r="AS2400" s="66">
        <f t="shared" si="732"/>
        <v>7.2130000000000001</v>
      </c>
      <c r="AT2400" s="66">
        <f t="shared" si="733"/>
        <v>13.280073963170301</v>
      </c>
      <c r="AU2400" s="55" t="str">
        <f>IF(OR($AP2400&lt;SetUp!$B$97,$AP2400&gt;SetUp!$B$98),"Não","Sim")</f>
        <v>Não</v>
      </c>
      <c r="AV2400" s="68">
        <f t="shared" si="734"/>
        <v>2.6857028875138069</v>
      </c>
      <c r="AW2400" s="68">
        <f t="shared" si="735"/>
        <v>3.6441835797844075</v>
      </c>
      <c r="AX2400" s="68">
        <f t="shared" si="736"/>
        <v>0.8581159321900661</v>
      </c>
      <c r="AY2400" s="68">
        <f t="shared" si="737"/>
        <v>1.1232004938352573</v>
      </c>
      <c r="AZ2400" s="68">
        <f t="shared" si="738"/>
        <v>6.0670739631703006</v>
      </c>
      <c r="BA2400" s="68">
        <f t="shared" si="739"/>
        <v>0.95848069227060062</v>
      </c>
      <c r="BB2400" s="68">
        <f t="shared" si="740"/>
        <v>0.26508456164519123</v>
      </c>
    </row>
    <row r="2401" spans="1:54" x14ac:dyDescent="0.3">
      <c r="A2401" s="64">
        <v>29063</v>
      </c>
      <c r="B2401" s="57">
        <v>5.6000000000000001E-2</v>
      </c>
      <c r="C2401" s="57">
        <v>0</v>
      </c>
      <c r="D2401" s="57">
        <v>3.4279999999999999</v>
      </c>
      <c r="E2401" s="57">
        <f t="shared" si="725"/>
        <v>5.6000000000000001E-2</v>
      </c>
      <c r="F2401" s="57">
        <f t="shared" si="726"/>
        <v>3.3719999999999999</v>
      </c>
      <c r="G2401" s="57">
        <f t="shared" si="727"/>
        <v>0</v>
      </c>
      <c r="H2401" s="57">
        <f>IF(Q2400&gt;SetUp!$B$56,SetUp!$B$56,Q2400)</f>
        <v>1.6982484809716488E-16</v>
      </c>
      <c r="I2401" s="57">
        <f t="shared" si="741"/>
        <v>0.56126100103592358</v>
      </c>
      <c r="J2401" s="57">
        <f>MIN(F2401,H2401,(1-EXP(-SetUp!$B$52*H2401/SetUp!$B$56))*F2401)</f>
        <v>0</v>
      </c>
      <c r="K2401" s="57">
        <f t="shared" si="728"/>
        <v>1.6982484809716488E-16</v>
      </c>
      <c r="L2401" s="57">
        <f>IF(I2401&lt;=0,0,MIN(SetUp!$B$50*I2401^SetUp!$B$55,I2401))</f>
        <v>7.8157554463249741E-3</v>
      </c>
      <c r="M2401" s="57">
        <f t="shared" si="729"/>
        <v>0.55344524558959862</v>
      </c>
      <c r="N2401" s="57">
        <f>IF(SetUp!$B$62=0,X2401,(B2401-E2401)*(1-(H2401/SetUp!$B$66/SetUp!$B$56)))</f>
        <v>0</v>
      </c>
      <c r="O2401" s="57">
        <f>K2401*SetUp!$B$65</f>
        <v>0</v>
      </c>
      <c r="P2401" s="57">
        <f>MIN(SetUp!$B$54*L2401^SetUp!$B$51,L2401)</f>
        <v>4.3565068094675316E-3</v>
      </c>
      <c r="Q2401" s="57">
        <f t="shared" si="730"/>
        <v>1.6982484809716488E-16</v>
      </c>
      <c r="R2401" s="57">
        <f>IF((H2401+N2401-O2401)&gt;SetUp!$B$56,T2400+H2401+N2401-O2401-SetUp!$B$56,T2400)</f>
        <v>0</v>
      </c>
      <c r="S2401" s="57">
        <f>R2401*SetUp!$B$65</f>
        <v>0</v>
      </c>
      <c r="T2401" s="57">
        <f>IF((R2401-S2401)&lt;SetUp!$B$53,R2401-S2401,SetUp!$B$53)</f>
        <v>0</v>
      </c>
      <c r="U2401" s="57">
        <f t="shared" si="731"/>
        <v>0.55344524558959862</v>
      </c>
      <c r="V2401" s="57">
        <f>(L2401-P2401)/1000*SetUp!$B$13*1000000/SetUp!$B$48</f>
        <v>0.1967540474252148</v>
      </c>
      <c r="W2401" s="57">
        <f t="shared" si="742"/>
        <v>2.4286128663675299E-17</v>
      </c>
      <c r="X2401" s="57">
        <f>MAX((SetUp!$B$56*(1-($H2401/SetUp!$B$56)^2)*TANH(($B2401-$D2401)/SetUp!$B$56))/(1+$H2401/SetUp!$B$56*TANH(($B2401-$D2401)/SetUp!$B$56)),0)</f>
        <v>0</v>
      </c>
      <c r="AP2401" s="64">
        <v>30407</v>
      </c>
      <c r="AQ2401" s="55">
        <v>4</v>
      </c>
      <c r="AR2401" s="55">
        <v>92</v>
      </c>
      <c r="AS2401" s="66">
        <f t="shared" si="732"/>
        <v>4.7789999999999999</v>
      </c>
      <c r="AT2401" s="66">
        <f t="shared" si="733"/>
        <v>11.684090616211158</v>
      </c>
      <c r="AU2401" s="55" t="str">
        <f>IF(OR($AP2401&lt;SetUp!$B$97,$AP2401&gt;SetUp!$B$98),"Não","Sim")</f>
        <v>Não</v>
      </c>
      <c r="AV2401" s="68">
        <f t="shared" si="734"/>
        <v>2.1860924042684013</v>
      </c>
      <c r="AW2401" s="68">
        <f t="shared" si="735"/>
        <v>3.4181999087547759</v>
      </c>
      <c r="AX2401" s="68">
        <f t="shared" si="736"/>
        <v>0.67933703052079397</v>
      </c>
      <c r="AY2401" s="68">
        <f t="shared" si="737"/>
        <v>1.0675949164945857</v>
      </c>
      <c r="AZ2401" s="68">
        <f t="shared" si="738"/>
        <v>6.905090616211158</v>
      </c>
      <c r="BA2401" s="68">
        <f t="shared" si="739"/>
        <v>1.2321075044863745</v>
      </c>
      <c r="BB2401" s="68">
        <f t="shared" si="740"/>
        <v>0.38825788597379174</v>
      </c>
    </row>
    <row r="2402" spans="1:54" x14ac:dyDescent="0.3">
      <c r="A2402" s="64">
        <v>29064</v>
      </c>
      <c r="B2402" s="57">
        <v>0</v>
      </c>
      <c r="C2402" s="57">
        <v>0</v>
      </c>
      <c r="D2402" s="57">
        <v>3.4279999999999999</v>
      </c>
      <c r="E2402" s="57">
        <f t="shared" si="725"/>
        <v>0</v>
      </c>
      <c r="F2402" s="57">
        <f t="shared" si="726"/>
        <v>3.4279999999999999</v>
      </c>
      <c r="G2402" s="57">
        <f t="shared" si="727"/>
        <v>0</v>
      </c>
      <c r="H2402" s="57">
        <f>IF(Q2401&gt;SetUp!$B$56,SetUp!$B$56,Q2401)</f>
        <v>1.6982484809716488E-16</v>
      </c>
      <c r="I2402" s="57">
        <f t="shared" si="741"/>
        <v>0.55344524558959862</v>
      </c>
      <c r="J2402" s="57">
        <f>MIN(F2402,H2402,(1-EXP(-SetUp!$B$52*H2402/SetUp!$B$56))*F2402)</f>
        <v>0</v>
      </c>
      <c r="K2402" s="57">
        <f t="shared" si="728"/>
        <v>1.6982484809716488E-16</v>
      </c>
      <c r="L2402" s="57">
        <f>IF(I2402&lt;=0,0,MIN(SetUp!$B$50*I2402^SetUp!$B$55,I2402))</f>
        <v>7.6352035456442946E-3</v>
      </c>
      <c r="M2402" s="57">
        <f t="shared" si="729"/>
        <v>0.54581004204395434</v>
      </c>
      <c r="N2402" s="57">
        <f>IF(SetUp!$B$62=0,X2402,(B2402-E2402)*(1-(H2402/SetUp!$B$66/SetUp!$B$56)))</f>
        <v>0</v>
      </c>
      <c r="O2402" s="57">
        <f>K2402*SetUp!$B$65</f>
        <v>0</v>
      </c>
      <c r="P2402" s="57">
        <f>MIN(SetUp!$B$54*L2402^SetUp!$B$51,L2402)</f>
        <v>4.2575595530871526E-3</v>
      </c>
      <c r="Q2402" s="57">
        <f t="shared" si="730"/>
        <v>1.6982484809716488E-16</v>
      </c>
      <c r="R2402" s="57">
        <f>IF((H2402+N2402-O2402)&gt;SetUp!$B$56,T2401+H2402+N2402-O2402-SetUp!$B$56,T2401)</f>
        <v>0</v>
      </c>
      <c r="S2402" s="57">
        <f>R2402*SetUp!$B$65</f>
        <v>0</v>
      </c>
      <c r="T2402" s="57">
        <f>IF((R2402-S2402)&lt;SetUp!$B$53,R2402-S2402,SetUp!$B$53)</f>
        <v>0</v>
      </c>
      <c r="U2402" s="57">
        <f t="shared" si="731"/>
        <v>0.54581004204395434</v>
      </c>
      <c r="V2402" s="57">
        <f>(L2402-P2402)/1000*SetUp!$B$13*1000000/SetUp!$B$48</f>
        <v>0.1921125643344343</v>
      </c>
      <c r="W2402" s="57">
        <f t="shared" si="742"/>
        <v>7.8062556418956319E-18</v>
      </c>
      <c r="X2402" s="57">
        <f>MAX((SetUp!$B$56*(1-($H2402/SetUp!$B$56)^2)*TANH(($B2402-$D2402)/SetUp!$B$56))/(1+$H2402/SetUp!$B$56*TANH(($B2402-$D2402)/SetUp!$B$56)),0)</f>
        <v>0</v>
      </c>
      <c r="AP2402" s="64">
        <v>30408</v>
      </c>
      <c r="AQ2402" s="55">
        <v>4</v>
      </c>
      <c r="AR2402" s="55">
        <v>93</v>
      </c>
      <c r="AS2402" s="66">
        <f t="shared" si="732"/>
        <v>2.9660000000000002</v>
      </c>
      <c r="AT2402" s="66">
        <f t="shared" si="733"/>
        <v>10.346949966283143</v>
      </c>
      <c r="AU2402" s="55" t="str">
        <f>IF(OR($AP2402&lt;SetUp!$B$97,$AP2402&gt;SetUp!$B$98),"Não","Sim")</f>
        <v>Não</v>
      </c>
      <c r="AV2402" s="68">
        <f t="shared" si="734"/>
        <v>1.722207885244984</v>
      </c>
      <c r="AW2402" s="68">
        <f t="shared" si="735"/>
        <v>3.2166675249834484</v>
      </c>
      <c r="AX2402" s="68">
        <f t="shared" si="736"/>
        <v>0.47217114669236326</v>
      </c>
      <c r="AY2402" s="68">
        <f t="shared" si="737"/>
        <v>1.0148123490174989</v>
      </c>
      <c r="AZ2402" s="68">
        <f t="shared" si="738"/>
        <v>7.3809499662831426</v>
      </c>
      <c r="BA2402" s="68">
        <f t="shared" si="739"/>
        <v>1.4944596397384644</v>
      </c>
      <c r="BB2402" s="68">
        <f t="shared" si="740"/>
        <v>0.54264120232513569</v>
      </c>
    </row>
    <row r="2403" spans="1:54" x14ac:dyDescent="0.3">
      <c r="A2403" s="64">
        <v>29065</v>
      </c>
      <c r="B2403" s="57">
        <v>0</v>
      </c>
      <c r="C2403" s="57">
        <v>0</v>
      </c>
      <c r="D2403" s="57">
        <v>3.4279999999999999</v>
      </c>
      <c r="E2403" s="57">
        <f t="shared" si="725"/>
        <v>0</v>
      </c>
      <c r="F2403" s="57">
        <f t="shared" si="726"/>
        <v>3.4279999999999999</v>
      </c>
      <c r="G2403" s="57">
        <f t="shared" si="727"/>
        <v>0</v>
      </c>
      <c r="H2403" s="57">
        <f>IF(Q2402&gt;SetUp!$B$56,SetUp!$B$56,Q2402)</f>
        <v>1.6982484809716488E-16</v>
      </c>
      <c r="I2403" s="57">
        <f t="shared" si="741"/>
        <v>0.54581004204395434</v>
      </c>
      <c r="J2403" s="57">
        <f>MIN(F2403,H2403,(1-EXP(-SetUp!$B$52*H2403/SetUp!$B$56))*F2403)</f>
        <v>0</v>
      </c>
      <c r="K2403" s="57">
        <f t="shared" si="728"/>
        <v>1.6982484809716488E-16</v>
      </c>
      <c r="L2403" s="57">
        <f>IF(I2403&lt;=0,0,MIN(SetUp!$B$50*I2403^SetUp!$B$55,I2403))</f>
        <v>7.4604562396565393E-3</v>
      </c>
      <c r="M2403" s="57">
        <f t="shared" si="729"/>
        <v>0.53834958580429781</v>
      </c>
      <c r="N2403" s="57">
        <f>IF(SetUp!$B$62=0,X2403,(B2403-E2403)*(1-(H2403/SetUp!$B$66/SetUp!$B$56)))</f>
        <v>0</v>
      </c>
      <c r="O2403" s="57">
        <f>K2403*SetUp!$B$65</f>
        <v>0</v>
      </c>
      <c r="P2403" s="57">
        <f>MIN(SetUp!$B$54*L2403^SetUp!$B$51,L2403)</f>
        <v>4.1617554619855293E-3</v>
      </c>
      <c r="Q2403" s="57">
        <f t="shared" si="730"/>
        <v>1.6982484809716488E-16</v>
      </c>
      <c r="R2403" s="57">
        <f>IF((H2403+N2403-O2403)&gt;SetUp!$B$56,T2402+H2403+N2403-O2403-SetUp!$B$56,T2402)</f>
        <v>0</v>
      </c>
      <c r="S2403" s="57">
        <f>R2403*SetUp!$B$65</f>
        <v>0</v>
      </c>
      <c r="T2403" s="57">
        <f>IF((R2403-S2403)&lt;SetUp!$B$53,R2403-S2403,SetUp!$B$53)</f>
        <v>0</v>
      </c>
      <c r="U2403" s="57">
        <f t="shared" si="731"/>
        <v>0.53834958580429781</v>
      </c>
      <c r="V2403" s="57">
        <f>(L2403-P2403)/1000*SetUp!$B$13*1000000/SetUp!$B$48</f>
        <v>0.1876224571822305</v>
      </c>
      <c r="W2403" s="57">
        <f t="shared" si="742"/>
        <v>1.8214596497756474E-17</v>
      </c>
      <c r="X2403" s="57">
        <f>MAX((SetUp!$B$56*(1-($H2403/SetUp!$B$56)^2)*TANH(($B2403-$D2403)/SetUp!$B$56))/(1+$H2403/SetUp!$B$56*TANH(($B2403-$D2403)/SetUp!$B$56)),0)</f>
        <v>0</v>
      </c>
      <c r="AP2403" s="64">
        <v>30409</v>
      </c>
      <c r="AQ2403" s="55">
        <v>4</v>
      </c>
      <c r="AR2403" s="55">
        <v>94</v>
      </c>
      <c r="AS2403" s="66">
        <f t="shared" si="732"/>
        <v>1.9</v>
      </c>
      <c r="AT2403" s="66">
        <f t="shared" si="733"/>
        <v>9.2166258964815455</v>
      </c>
      <c r="AU2403" s="55" t="str">
        <f>IF(OR($AP2403&lt;SetUp!$B$97,$AP2403&gt;SetUp!$B$98),"Não","Sim")</f>
        <v>Não</v>
      </c>
      <c r="AV2403" s="68">
        <f t="shared" si="734"/>
        <v>1.3784048752090221</v>
      </c>
      <c r="AW2403" s="68">
        <f t="shared" si="735"/>
        <v>3.0358896383896345</v>
      </c>
      <c r="AX2403" s="68">
        <f t="shared" si="736"/>
        <v>0.27875360095282892</v>
      </c>
      <c r="AY2403" s="68">
        <f t="shared" si="737"/>
        <v>0.96457195980290777</v>
      </c>
      <c r="AZ2403" s="68">
        <f t="shared" si="738"/>
        <v>7.3166258964815452</v>
      </c>
      <c r="BA2403" s="68">
        <f t="shared" si="739"/>
        <v>1.6574847631806124</v>
      </c>
      <c r="BB2403" s="68">
        <f t="shared" si="740"/>
        <v>0.6858183588500788</v>
      </c>
    </row>
    <row r="2404" spans="1:54" x14ac:dyDescent="0.3">
      <c r="A2404" s="64">
        <v>29066</v>
      </c>
      <c r="B2404" s="57">
        <v>0.18</v>
      </c>
      <c r="C2404" s="57">
        <v>0</v>
      </c>
      <c r="D2404" s="57">
        <v>3.4279999999999999</v>
      </c>
      <c r="E2404" s="57">
        <f t="shared" si="725"/>
        <v>0.18</v>
      </c>
      <c r="F2404" s="57">
        <f t="shared" si="726"/>
        <v>3.2479999999999998</v>
      </c>
      <c r="G2404" s="57">
        <f t="shared" si="727"/>
        <v>0</v>
      </c>
      <c r="H2404" s="57">
        <f>IF(Q2403&gt;SetUp!$B$56,SetUp!$B$56,Q2403)</f>
        <v>1.6982484809716488E-16</v>
      </c>
      <c r="I2404" s="57">
        <f t="shared" si="741"/>
        <v>0.53834958580429781</v>
      </c>
      <c r="J2404" s="57">
        <f>MIN(F2404,H2404,(1-EXP(-SetUp!$B$52*H2404/SetUp!$B$56))*F2404)</f>
        <v>0</v>
      </c>
      <c r="K2404" s="57">
        <f t="shared" si="728"/>
        <v>1.6982484809716488E-16</v>
      </c>
      <c r="L2404" s="57">
        <f>IF(I2404&lt;=0,0,MIN(SetUp!$B$50*I2404^SetUp!$B$55,I2404))</f>
        <v>7.2912751894844237E-3</v>
      </c>
      <c r="M2404" s="57">
        <f t="shared" si="729"/>
        <v>0.53105831061481334</v>
      </c>
      <c r="N2404" s="57">
        <f>IF(SetUp!$B$62=0,X2404,(B2404-E2404)*(1-(H2404/SetUp!$B$66/SetUp!$B$56)))</f>
        <v>0</v>
      </c>
      <c r="O2404" s="57">
        <f>K2404*SetUp!$B$65</f>
        <v>0</v>
      </c>
      <c r="P2404" s="57">
        <f>MIN(SetUp!$B$54*L2404^SetUp!$B$51,L2404)</f>
        <v>4.0689666630223126E-3</v>
      </c>
      <c r="Q2404" s="57">
        <f t="shared" si="730"/>
        <v>1.6982484809716488E-16</v>
      </c>
      <c r="R2404" s="57">
        <f>IF((H2404+N2404-O2404)&gt;SetUp!$B$56,T2403+H2404+N2404-O2404-SetUp!$B$56,T2403)</f>
        <v>0</v>
      </c>
      <c r="S2404" s="57">
        <f>R2404*SetUp!$B$65</f>
        <v>0</v>
      </c>
      <c r="T2404" s="57">
        <f>IF((R2404-S2404)&lt;SetUp!$B$53,R2404-S2404,SetUp!$B$53)</f>
        <v>0</v>
      </c>
      <c r="U2404" s="57">
        <f t="shared" si="731"/>
        <v>0.53105831061481334</v>
      </c>
      <c r="V2404" s="57">
        <f>(L2404-P2404)/1000*SetUp!$B$13*1000000/SetUp!$B$48</f>
        <v>0.18327744293343426</v>
      </c>
      <c r="W2404" s="57">
        <f t="shared" si="742"/>
        <v>-4.5970172113385388E-17</v>
      </c>
      <c r="X2404" s="57">
        <f>MAX((SetUp!$B$56*(1-($H2404/SetUp!$B$56)^2)*TANH(($B2404-$D2404)/SetUp!$B$56))/(1+$H2404/SetUp!$B$56*TANH(($B2404-$D2404)/SetUp!$B$56)),0)</f>
        <v>0</v>
      </c>
      <c r="AP2404" s="64">
        <v>30410</v>
      </c>
      <c r="AQ2404" s="55">
        <v>4</v>
      </c>
      <c r="AR2404" s="55">
        <v>95</v>
      </c>
      <c r="AS2404" s="66">
        <f t="shared" si="732"/>
        <v>1.2949999999999999</v>
      </c>
      <c r="AT2404" s="66">
        <f t="shared" si="733"/>
        <v>8.2534123199498683</v>
      </c>
      <c r="AU2404" s="55" t="str">
        <f>IF(OR($AP2404&lt;SetUp!$B$97,$AP2404&gt;SetUp!$B$98),"Não","Sim")</f>
        <v>Não</v>
      </c>
      <c r="AV2404" s="68">
        <f t="shared" si="734"/>
        <v>1.1379806676741042</v>
      </c>
      <c r="AW2404" s="68">
        <f t="shared" si="735"/>
        <v>2.8728752705173033</v>
      </c>
      <c r="AX2404" s="68">
        <f t="shared" si="736"/>
        <v>0.11226976841727061</v>
      </c>
      <c r="AY2404" s="68">
        <f t="shared" si="737"/>
        <v>0.91663354192335655</v>
      </c>
      <c r="AZ2404" s="68">
        <f t="shared" si="738"/>
        <v>6.9584123199498684</v>
      </c>
      <c r="BA2404" s="68">
        <f t="shared" si="739"/>
        <v>1.7348946028431991</v>
      </c>
      <c r="BB2404" s="68">
        <f t="shared" si="740"/>
        <v>0.8043637735060859</v>
      </c>
    </row>
    <row r="2405" spans="1:54" x14ac:dyDescent="0.3">
      <c r="A2405" s="64">
        <v>29067</v>
      </c>
      <c r="B2405" s="57">
        <v>0</v>
      </c>
      <c r="C2405" s="57">
        <v>0</v>
      </c>
      <c r="D2405" s="57">
        <v>3.4279999999999999</v>
      </c>
      <c r="E2405" s="57">
        <f t="shared" si="725"/>
        <v>0</v>
      </c>
      <c r="F2405" s="57">
        <f t="shared" si="726"/>
        <v>3.4279999999999999</v>
      </c>
      <c r="G2405" s="57">
        <f t="shared" si="727"/>
        <v>0</v>
      </c>
      <c r="H2405" s="57">
        <f>IF(Q2404&gt;SetUp!$B$56,SetUp!$B$56,Q2404)</f>
        <v>1.6982484809716488E-16</v>
      </c>
      <c r="I2405" s="57">
        <f t="shared" si="741"/>
        <v>0.53105831061481334</v>
      </c>
      <c r="J2405" s="57">
        <f>MIN(F2405,H2405,(1-EXP(-SetUp!$B$52*H2405/SetUp!$B$56))*F2405)</f>
        <v>0</v>
      </c>
      <c r="K2405" s="57">
        <f t="shared" si="728"/>
        <v>1.6982484809716488E-16</v>
      </c>
      <c r="L2405" s="57">
        <f>IF(I2405&lt;=0,0,MIN(SetUp!$B$50*I2405^SetUp!$B$55,I2405))</f>
        <v>7.1274339329380999E-3</v>
      </c>
      <c r="M2405" s="57">
        <f t="shared" si="729"/>
        <v>0.52393087668187521</v>
      </c>
      <c r="N2405" s="57">
        <f>IF(SetUp!$B$62=0,X2405,(B2405-E2405)*(1-(H2405/SetUp!$B$66/SetUp!$B$56)))</f>
        <v>0</v>
      </c>
      <c r="O2405" s="57">
        <f>K2405*SetUp!$B$65</f>
        <v>0</v>
      </c>
      <c r="P2405" s="57">
        <f>MIN(SetUp!$B$54*L2405^SetUp!$B$51,L2405)</f>
        <v>3.9790716075823506E-3</v>
      </c>
      <c r="Q2405" s="57">
        <f t="shared" si="730"/>
        <v>1.6982484809716488E-16</v>
      </c>
      <c r="R2405" s="57">
        <f>IF((H2405+N2405-O2405)&gt;SetUp!$B$56,T2404+H2405+N2405-O2405-SetUp!$B$56,T2404)</f>
        <v>0</v>
      </c>
      <c r="S2405" s="57">
        <f>R2405*SetUp!$B$65</f>
        <v>0</v>
      </c>
      <c r="T2405" s="57">
        <f>IF((R2405-S2405)&lt;SetUp!$B$53,R2405-S2405,SetUp!$B$53)</f>
        <v>0</v>
      </c>
      <c r="U2405" s="57">
        <f t="shared" si="731"/>
        <v>0.52393087668187521</v>
      </c>
      <c r="V2405" s="57">
        <f>(L2405-P2405)/1000*SetUp!$B$13*1000000/SetUp!$B$48</f>
        <v>0.17907155434700039</v>
      </c>
      <c r="W2405" s="57">
        <f t="shared" si="742"/>
        <v>-3.2092384305570931E-17</v>
      </c>
      <c r="X2405" s="57">
        <f>MAX((SetUp!$B$56*(1-($H2405/SetUp!$B$56)^2)*TANH(($B2405-$D2405)/SetUp!$B$56))/(1+$H2405/SetUp!$B$56*TANH(($B2405-$D2405)/SetUp!$B$56)),0)</f>
        <v>0</v>
      </c>
      <c r="AP2405" s="64">
        <v>30411</v>
      </c>
      <c r="AQ2405" s="55">
        <v>4</v>
      </c>
      <c r="AR2405" s="55">
        <v>96</v>
      </c>
      <c r="AS2405" s="66">
        <f t="shared" si="732"/>
        <v>0.70899999999999996</v>
      </c>
      <c r="AT2405" s="66">
        <f t="shared" si="733"/>
        <v>10.638946649728126</v>
      </c>
      <c r="AU2405" s="55" t="str">
        <f>IF(OR($AP2405&lt;SetUp!$B$97,$AP2405&gt;SetUp!$B$98),"Não","Sim")</f>
        <v>Não</v>
      </c>
      <c r="AV2405" s="68">
        <f t="shared" si="734"/>
        <v>0.84202137740083538</v>
      </c>
      <c r="AW2405" s="68">
        <f t="shared" si="735"/>
        <v>3.2617398194411713</v>
      </c>
      <c r="AX2405" s="68">
        <f t="shared" si="736"/>
        <v>-0.14935376481693349</v>
      </c>
      <c r="AY2405" s="68">
        <f t="shared" si="737"/>
        <v>1.026898631074034</v>
      </c>
      <c r="AZ2405" s="68">
        <f t="shared" si="738"/>
        <v>9.9299466497281266</v>
      </c>
      <c r="BA2405" s="68">
        <f t="shared" si="739"/>
        <v>2.4197184420403359</v>
      </c>
      <c r="BB2405" s="68">
        <f t="shared" si="740"/>
        <v>1.1762523958909674</v>
      </c>
    </row>
    <row r="2406" spans="1:54" x14ac:dyDescent="0.3">
      <c r="A2406" s="64">
        <v>29068</v>
      </c>
      <c r="B2406" s="57">
        <v>5.8999999999999997E-2</v>
      </c>
      <c r="C2406" s="57"/>
      <c r="D2406" s="57">
        <v>4.016</v>
      </c>
      <c r="E2406" s="57">
        <f t="shared" si="725"/>
        <v>5.8999999999999997E-2</v>
      </c>
      <c r="F2406" s="57">
        <f t="shared" si="726"/>
        <v>3.9569999999999999</v>
      </c>
      <c r="G2406" s="57">
        <f t="shared" si="727"/>
        <v>0</v>
      </c>
      <c r="H2406" s="57">
        <f>IF(Q2405&gt;SetUp!$B$56,SetUp!$B$56,Q2405)</f>
        <v>1.6982484809716488E-16</v>
      </c>
      <c r="I2406" s="57">
        <f t="shared" si="741"/>
        <v>0.52393087668187521</v>
      </c>
      <c r="J2406" s="57">
        <f>MIN(F2406,H2406,(1-EXP(-SetUp!$B$52*H2406/SetUp!$B$56))*F2406)</f>
        <v>0</v>
      </c>
      <c r="K2406" s="57">
        <f t="shared" si="728"/>
        <v>1.6982484809716488E-16</v>
      </c>
      <c r="L2406" s="57">
        <f>IF(I2406&lt;=0,0,MIN(SetUp!$B$50*I2406^SetUp!$B$55,I2406))</f>
        <v>6.9687171901986434E-3</v>
      </c>
      <c r="M2406" s="57">
        <f t="shared" si="729"/>
        <v>0.51696215949167657</v>
      </c>
      <c r="N2406" s="57">
        <f>IF(SetUp!$B$62=0,X2406,(B2406-E2406)*(1-(H2406/SetUp!$B$66/SetUp!$B$56)))</f>
        <v>0</v>
      </c>
      <c r="O2406" s="57">
        <f>K2406*SetUp!$B$65</f>
        <v>0</v>
      </c>
      <c r="P2406" s="57">
        <f>MIN(SetUp!$B$54*L2406^SetUp!$B$51,L2406)</f>
        <v>3.8919547041556487E-3</v>
      </c>
      <c r="Q2406" s="57">
        <f t="shared" si="730"/>
        <v>1.6982484809716488E-16</v>
      </c>
      <c r="R2406" s="57">
        <f>IF((H2406+N2406-O2406)&gt;SetUp!$B$56,T2405+H2406+N2406-O2406-SetUp!$B$56,T2405)</f>
        <v>0</v>
      </c>
      <c r="S2406" s="57">
        <f>R2406*SetUp!$B$65</f>
        <v>0</v>
      </c>
      <c r="T2406" s="57">
        <f>IF((R2406-S2406)&lt;SetUp!$B$53,R2406-S2406,SetUp!$B$53)</f>
        <v>0</v>
      </c>
      <c r="U2406" s="57">
        <f t="shared" si="731"/>
        <v>0.51696215949167657</v>
      </c>
      <c r="V2406" s="57">
        <f>(L2406-P2406)/1000*SetUp!$B$13*1000000/SetUp!$B$48</f>
        <v>0.17499912138289367</v>
      </c>
      <c r="W2406" s="57">
        <f t="shared" si="742"/>
        <v>0</v>
      </c>
      <c r="X2406" s="57">
        <f>MAX((SetUp!$B$56*(1-($H2406/SetUp!$B$56)^2)*TANH(($B2406-$D2406)/SetUp!$B$56))/(1+$H2406/SetUp!$B$56*TANH(($B2406-$D2406)/SetUp!$B$56)),0)</f>
        <v>0</v>
      </c>
      <c r="AP2406" s="64">
        <v>30412</v>
      </c>
      <c r="AQ2406" s="55">
        <v>4</v>
      </c>
      <c r="AR2406" s="55">
        <v>97</v>
      </c>
      <c r="AS2406" s="66">
        <f t="shared" si="732"/>
        <v>3.6230000000000002</v>
      </c>
      <c r="AT2406" s="66">
        <f t="shared" si="733"/>
        <v>12.086033664958826</v>
      </c>
      <c r="AU2406" s="55" t="str">
        <f>IF(OR($AP2406&lt;SetUp!$B$97,$AP2406&gt;SetUp!$B$98),"Não","Sim")</f>
        <v>Não</v>
      </c>
      <c r="AV2406" s="68">
        <f t="shared" si="734"/>
        <v>1.9034179782696181</v>
      </c>
      <c r="AW2406" s="68">
        <f t="shared" si="735"/>
        <v>3.4764973270461215</v>
      </c>
      <c r="AX2406" s="68">
        <f t="shared" si="736"/>
        <v>0.55906833403453682</v>
      </c>
      <c r="AY2406" s="68">
        <f t="shared" si="737"/>
        <v>1.0822837996166814</v>
      </c>
      <c r="AZ2406" s="68">
        <f t="shared" si="738"/>
        <v>8.4630336649588251</v>
      </c>
      <c r="BA2406" s="68">
        <f t="shared" si="739"/>
        <v>1.5730793487765034</v>
      </c>
      <c r="BB2406" s="68">
        <f t="shared" si="740"/>
        <v>0.5232154655821446</v>
      </c>
    </row>
    <row r="2407" spans="1:54" x14ac:dyDescent="0.3">
      <c r="A2407" s="64">
        <v>29069</v>
      </c>
      <c r="B2407" s="57">
        <v>0</v>
      </c>
      <c r="C2407" s="57"/>
      <c r="D2407" s="57">
        <v>4.016</v>
      </c>
      <c r="E2407" s="57">
        <f t="shared" si="725"/>
        <v>0</v>
      </c>
      <c r="F2407" s="57">
        <f t="shared" si="726"/>
        <v>4.016</v>
      </c>
      <c r="G2407" s="57">
        <f t="shared" si="727"/>
        <v>0</v>
      </c>
      <c r="H2407" s="57">
        <f>IF(Q2406&gt;SetUp!$B$56,SetUp!$B$56,Q2406)</f>
        <v>1.6982484809716488E-16</v>
      </c>
      <c r="I2407" s="57">
        <f t="shared" si="741"/>
        <v>0.51696215949167657</v>
      </c>
      <c r="J2407" s="57">
        <f>MIN(F2407,H2407,(1-EXP(-SetUp!$B$52*H2407/SetUp!$B$56))*F2407)</f>
        <v>0</v>
      </c>
      <c r="K2407" s="57">
        <f t="shared" si="728"/>
        <v>1.6982484809716488E-16</v>
      </c>
      <c r="L2407" s="57">
        <f>IF(I2407&lt;=0,0,MIN(SetUp!$B$50*I2407^SetUp!$B$55,I2407))</f>
        <v>6.8149202159853107E-3</v>
      </c>
      <c r="M2407" s="57">
        <f t="shared" si="729"/>
        <v>0.51014723927569128</v>
      </c>
      <c r="N2407" s="57">
        <f>IF(SetUp!$B$62=0,X2407,(B2407-E2407)*(1-(H2407/SetUp!$B$66/SetUp!$B$56)))</f>
        <v>0</v>
      </c>
      <c r="O2407" s="57">
        <f>K2407*SetUp!$B$65</f>
        <v>0</v>
      </c>
      <c r="P2407" s="57">
        <f>MIN(SetUp!$B$54*L2407^SetUp!$B$51,L2407)</f>
        <v>3.8075059753834542E-3</v>
      </c>
      <c r="Q2407" s="57">
        <f t="shared" si="730"/>
        <v>1.6982484809716488E-16</v>
      </c>
      <c r="R2407" s="57">
        <f>IF((H2407+N2407-O2407)&gt;SetUp!$B$56,T2406+H2407+N2407-O2407-SetUp!$B$56,T2406)</f>
        <v>0</v>
      </c>
      <c r="S2407" s="57">
        <f>R2407*SetUp!$B$65</f>
        <v>0</v>
      </c>
      <c r="T2407" s="57">
        <f>IF((R2407-S2407)&lt;SetUp!$B$53,R2407-S2407,SetUp!$B$53)</f>
        <v>0</v>
      </c>
      <c r="U2407" s="57">
        <f t="shared" si="731"/>
        <v>0.51014723927569128</v>
      </c>
      <c r="V2407" s="57">
        <f>(L2407-P2407)/1000*SetUp!$B$13*1000000/SetUp!$B$48</f>
        <v>0.17105475386128746</v>
      </c>
      <c r="W2407" s="57">
        <f t="shared" si="742"/>
        <v>2.3418766925686896E-17</v>
      </c>
      <c r="X2407" s="57">
        <f>MAX((SetUp!$B$56*(1-($H2407/SetUp!$B$56)^2)*TANH(($B2407-$D2407)/SetUp!$B$56))/(1+$H2407/SetUp!$B$56*TANH(($B2407-$D2407)/SetUp!$B$56)),0)</f>
        <v>0</v>
      </c>
      <c r="AP2407" s="64">
        <v>30413</v>
      </c>
      <c r="AQ2407" s="55">
        <v>4</v>
      </c>
      <c r="AR2407" s="55">
        <v>98</v>
      </c>
      <c r="AS2407" s="66">
        <f t="shared" si="732"/>
        <v>136.88999999999999</v>
      </c>
      <c r="AT2407" s="66">
        <f t="shared" si="733"/>
        <v>58.038616322121136</v>
      </c>
      <c r="AU2407" s="55" t="str">
        <f>IF(OR($AP2407&lt;SetUp!$B$97,$AP2407&gt;SetUp!$B$98),"Não","Sim")</f>
        <v>Não</v>
      </c>
      <c r="AV2407" s="68">
        <f t="shared" si="734"/>
        <v>11.7</v>
      </c>
      <c r="AW2407" s="68">
        <f t="shared" si="735"/>
        <v>7.6183079697608136</v>
      </c>
      <c r="AX2407" s="68">
        <f t="shared" si="736"/>
        <v>2.1363717234923234</v>
      </c>
      <c r="AY2407" s="68">
        <f t="shared" si="737"/>
        <v>1.7637170500298149</v>
      </c>
      <c r="AZ2407" s="68">
        <f t="shared" si="738"/>
        <v>-78.851383677878857</v>
      </c>
      <c r="BA2407" s="68">
        <f t="shared" si="739"/>
        <v>-4.0816920302391857</v>
      </c>
      <c r="BB2407" s="68">
        <f t="shared" si="740"/>
        <v>-0.37265467346250847</v>
      </c>
    </row>
    <row r="2408" spans="1:54" x14ac:dyDescent="0.3">
      <c r="A2408" s="64">
        <v>29070</v>
      </c>
      <c r="B2408" s="57">
        <v>0</v>
      </c>
      <c r="C2408" s="57"/>
      <c r="D2408" s="57">
        <v>4.016</v>
      </c>
      <c r="E2408" s="57">
        <f t="shared" si="725"/>
        <v>0</v>
      </c>
      <c r="F2408" s="57">
        <f t="shared" si="726"/>
        <v>4.016</v>
      </c>
      <c r="G2408" s="57">
        <f t="shared" si="727"/>
        <v>0</v>
      </c>
      <c r="H2408" s="57">
        <f>IF(Q2407&gt;SetUp!$B$56,SetUp!$B$56,Q2407)</f>
        <v>1.6982484809716488E-16</v>
      </c>
      <c r="I2408" s="57">
        <f t="shared" si="741"/>
        <v>0.51014723927569128</v>
      </c>
      <c r="J2408" s="57">
        <f>MIN(F2408,H2408,(1-EXP(-SetUp!$B$52*H2408/SetUp!$B$56))*F2408)</f>
        <v>0</v>
      </c>
      <c r="K2408" s="57">
        <f t="shared" si="728"/>
        <v>1.6982484809716488E-16</v>
      </c>
      <c r="L2408" s="57">
        <f>IF(I2408&lt;=0,0,MIN(SetUp!$B$50*I2408^SetUp!$B$55,I2408))</f>
        <v>6.6658481947064812E-3</v>
      </c>
      <c r="M2408" s="57">
        <f t="shared" si="729"/>
        <v>0.50348139108098477</v>
      </c>
      <c r="N2408" s="57">
        <f>IF(SetUp!$B$62=0,X2408,(B2408-E2408)*(1-(H2408/SetUp!$B$66/SetUp!$B$56)))</f>
        <v>0</v>
      </c>
      <c r="O2408" s="57">
        <f>K2408*SetUp!$B$65</f>
        <v>0</v>
      </c>
      <c r="P2408" s="57">
        <f>MIN(SetUp!$B$54*L2408^SetUp!$B$51,L2408)</f>
        <v>3.7256207377367187E-3</v>
      </c>
      <c r="Q2408" s="57">
        <f t="shared" si="730"/>
        <v>1.6982484809716488E-16</v>
      </c>
      <c r="R2408" s="57">
        <f>IF((H2408+N2408-O2408)&gt;SetUp!$B$56,T2407+H2408+N2408-O2408-SetUp!$B$56,T2407)</f>
        <v>0</v>
      </c>
      <c r="S2408" s="57">
        <f>R2408*SetUp!$B$65</f>
        <v>0</v>
      </c>
      <c r="T2408" s="57">
        <f>IF((R2408-S2408)&lt;SetUp!$B$53,R2408-S2408,SetUp!$B$53)</f>
        <v>0</v>
      </c>
      <c r="U2408" s="57">
        <f t="shared" si="731"/>
        <v>0.50348139108098477</v>
      </c>
      <c r="V2408" s="57">
        <f>(L2408-P2408)/1000*SetUp!$B$13*1000000/SetUp!$B$48</f>
        <v>0.16723332527929752</v>
      </c>
      <c r="W2408" s="57">
        <f t="shared" si="742"/>
        <v>-2.1684043449710089E-17</v>
      </c>
      <c r="X2408" s="57">
        <f>MAX((SetUp!$B$56*(1-($H2408/SetUp!$B$56)^2)*TANH(($B2408-$D2408)/SetUp!$B$56))/(1+$H2408/SetUp!$B$56*TANH(($B2408-$D2408)/SetUp!$B$56)),0)</f>
        <v>0</v>
      </c>
      <c r="AP2408" s="64">
        <v>30414</v>
      </c>
      <c r="AQ2408" s="55">
        <v>4</v>
      </c>
      <c r="AR2408" s="55">
        <v>99</v>
      </c>
      <c r="AS2408" s="66">
        <f t="shared" si="732"/>
        <v>66.786000000000001</v>
      </c>
      <c r="AT2408" s="66">
        <f t="shared" si="733"/>
        <v>45.855700944943131</v>
      </c>
      <c r="AU2408" s="55" t="str">
        <f>IF(OR($AP2408&lt;SetUp!$B$97,$AP2408&gt;SetUp!$B$98),"Não","Sim")</f>
        <v>Não</v>
      </c>
      <c r="AV2408" s="68">
        <f t="shared" si="734"/>
        <v>8.1722701864292269</v>
      </c>
      <c r="AW2408" s="68">
        <f t="shared" si="735"/>
        <v>6.7716837599627411</v>
      </c>
      <c r="AX2408" s="68">
        <f t="shared" si="736"/>
        <v>1.8246854331346132</v>
      </c>
      <c r="AY2408" s="68">
        <f t="shared" si="737"/>
        <v>1.6613933364077491</v>
      </c>
      <c r="AZ2408" s="68">
        <f t="shared" si="738"/>
        <v>-20.930299055056871</v>
      </c>
      <c r="BA2408" s="68">
        <f t="shared" si="739"/>
        <v>-1.4005864264664858</v>
      </c>
      <c r="BB2408" s="68">
        <f t="shared" si="740"/>
        <v>-0.16329209672686407</v>
      </c>
    </row>
    <row r="2409" spans="1:54" x14ac:dyDescent="0.3">
      <c r="A2409" s="64">
        <v>29071</v>
      </c>
      <c r="B2409" s="57">
        <v>0</v>
      </c>
      <c r="C2409" s="57"/>
      <c r="D2409" s="57">
        <v>4.016</v>
      </c>
      <c r="E2409" s="57">
        <f t="shared" si="725"/>
        <v>0</v>
      </c>
      <c r="F2409" s="57">
        <f t="shared" si="726"/>
        <v>4.016</v>
      </c>
      <c r="G2409" s="57">
        <f t="shared" si="727"/>
        <v>0</v>
      </c>
      <c r="H2409" s="57">
        <f>IF(Q2408&gt;SetUp!$B$56,SetUp!$B$56,Q2408)</f>
        <v>1.6982484809716488E-16</v>
      </c>
      <c r="I2409" s="57">
        <f t="shared" si="741"/>
        <v>0.50348139108098477</v>
      </c>
      <c r="J2409" s="57">
        <f>MIN(F2409,H2409,(1-EXP(-SetUp!$B$52*H2409/SetUp!$B$56))*F2409)</f>
        <v>0</v>
      </c>
      <c r="K2409" s="57">
        <f t="shared" si="728"/>
        <v>1.6982484809716488E-16</v>
      </c>
      <c r="L2409" s="57">
        <f>IF(I2409&lt;=0,0,MIN(SetUp!$B$50*I2409^SetUp!$B$55,I2409))</f>
        <v>6.5213156753863941E-3</v>
      </c>
      <c r="M2409" s="57">
        <f t="shared" si="729"/>
        <v>0.49696007540559839</v>
      </c>
      <c r="N2409" s="57">
        <f>IF(SetUp!$B$62=0,X2409,(B2409-E2409)*(1-(H2409/SetUp!$B$66/SetUp!$B$56)))</f>
        <v>0</v>
      </c>
      <c r="O2409" s="57">
        <f>K2409*SetUp!$B$65</f>
        <v>0</v>
      </c>
      <c r="P2409" s="57">
        <f>MIN(SetUp!$B$54*L2409^SetUp!$B$51,L2409)</f>
        <v>3.6461993021459946E-3</v>
      </c>
      <c r="Q2409" s="57">
        <f t="shared" si="730"/>
        <v>1.6982484809716488E-16</v>
      </c>
      <c r="R2409" s="57">
        <f>IF((H2409+N2409-O2409)&gt;SetUp!$B$56,T2408+H2409+N2409-O2409-SetUp!$B$56,T2408)</f>
        <v>0</v>
      </c>
      <c r="S2409" s="57">
        <f>R2409*SetUp!$B$65</f>
        <v>0</v>
      </c>
      <c r="T2409" s="57">
        <f>IF((R2409-S2409)&lt;SetUp!$B$53,R2409-S2409,SetUp!$B$53)</f>
        <v>0</v>
      </c>
      <c r="U2409" s="57">
        <f t="shared" si="731"/>
        <v>0.49696007540559839</v>
      </c>
      <c r="V2409" s="57">
        <f>(L2409-P2409)/1000*SetUp!$B$13*1000000/SetUp!$B$48</f>
        <v>0.16352995769840223</v>
      </c>
      <c r="W2409" s="57">
        <f t="shared" si="742"/>
        <v>8.6736173798840355E-18</v>
      </c>
      <c r="X2409" s="57">
        <f>MAX((SetUp!$B$56*(1-($H2409/SetUp!$B$56)^2)*TANH(($B2409-$D2409)/SetUp!$B$56))/(1+$H2409/SetUp!$B$56*TANH(($B2409-$D2409)/SetUp!$B$56)),0)</f>
        <v>0</v>
      </c>
      <c r="AP2409" s="64">
        <v>30415</v>
      </c>
      <c r="AQ2409" s="55">
        <v>4</v>
      </c>
      <c r="AR2409" s="55">
        <v>100</v>
      </c>
      <c r="AS2409" s="66">
        <f t="shared" si="732"/>
        <v>18.247</v>
      </c>
      <c r="AT2409" s="66">
        <f t="shared" si="733"/>
        <v>37.042825486137851</v>
      </c>
      <c r="AU2409" s="55" t="str">
        <f>IF(OR($AP2409&lt;SetUp!$B$97,$AP2409&gt;SetUp!$B$98),"Não","Sim")</f>
        <v>Não</v>
      </c>
      <c r="AV2409" s="68">
        <f t="shared" si="734"/>
        <v>4.2716507347862605</v>
      </c>
      <c r="AW2409" s="68">
        <f t="shared" si="735"/>
        <v>6.0862817455436495</v>
      </c>
      <c r="AX2409" s="68">
        <f t="shared" si="736"/>
        <v>1.2611914720503699</v>
      </c>
      <c r="AY2409" s="68">
        <f t="shared" si="737"/>
        <v>1.5687041056081195</v>
      </c>
      <c r="AZ2409" s="68">
        <f t="shared" si="738"/>
        <v>18.795825486137851</v>
      </c>
      <c r="BA2409" s="68">
        <f t="shared" si="739"/>
        <v>1.8146310107573891</v>
      </c>
      <c r="BB2409" s="68">
        <f t="shared" si="740"/>
        <v>0.3075126335577496</v>
      </c>
    </row>
    <row r="2410" spans="1:54" x14ac:dyDescent="0.3">
      <c r="A2410" s="64">
        <v>29072</v>
      </c>
      <c r="B2410" s="57">
        <v>0.01</v>
      </c>
      <c r="C2410" s="57"/>
      <c r="D2410" s="57">
        <v>4.016</v>
      </c>
      <c r="E2410" s="57">
        <f t="shared" si="725"/>
        <v>0.01</v>
      </c>
      <c r="F2410" s="57">
        <f t="shared" si="726"/>
        <v>4.0060000000000002</v>
      </c>
      <c r="G2410" s="57">
        <f t="shared" si="727"/>
        <v>0</v>
      </c>
      <c r="H2410" s="57">
        <f>IF(Q2409&gt;SetUp!$B$56,SetUp!$B$56,Q2409)</f>
        <v>1.6982484809716488E-16</v>
      </c>
      <c r="I2410" s="57">
        <f t="shared" si="741"/>
        <v>0.49696007540559839</v>
      </c>
      <c r="J2410" s="57">
        <f>MIN(F2410,H2410,(1-EXP(-SetUp!$B$52*H2410/SetUp!$B$56))*F2410)</f>
        <v>0</v>
      </c>
      <c r="K2410" s="57">
        <f t="shared" si="728"/>
        <v>1.6982484809716488E-16</v>
      </c>
      <c r="L2410" s="57">
        <f>IF(I2410&lt;=0,0,MIN(SetUp!$B$50*I2410^SetUp!$B$55,I2410))</f>
        <v>6.3811460434253925E-3</v>
      </c>
      <c r="M2410" s="57">
        <f t="shared" si="729"/>
        <v>0.49057892936217301</v>
      </c>
      <c r="N2410" s="57">
        <f>IF(SetUp!$B$62=0,X2410,(B2410-E2410)*(1-(H2410/SetUp!$B$66/SetUp!$B$56)))</f>
        <v>0</v>
      </c>
      <c r="O2410" s="57">
        <f>K2410*SetUp!$B$65</f>
        <v>0</v>
      </c>
      <c r="P2410" s="57">
        <f>MIN(SetUp!$B$54*L2410^SetUp!$B$51,L2410)</f>
        <v>3.5691466940401886E-3</v>
      </c>
      <c r="Q2410" s="57">
        <f t="shared" si="730"/>
        <v>1.6982484809716488E-16</v>
      </c>
      <c r="R2410" s="57">
        <f>IF((H2410+N2410-O2410)&gt;SetUp!$B$56,T2409+H2410+N2410-O2410-SetUp!$B$56,T2409)</f>
        <v>0</v>
      </c>
      <c r="S2410" s="57">
        <f>R2410*SetUp!$B$65</f>
        <v>0</v>
      </c>
      <c r="T2410" s="57">
        <f>IF((R2410-S2410)&lt;SetUp!$B$53,R2410-S2410,SetUp!$B$53)</f>
        <v>0</v>
      </c>
      <c r="U2410" s="57">
        <f t="shared" si="731"/>
        <v>0.49057892936217301</v>
      </c>
      <c r="V2410" s="57">
        <f>(L2410-P2410)/1000*SetUp!$B$13*1000000/SetUp!$B$48</f>
        <v>0.15994000762293575</v>
      </c>
      <c r="W2410" s="57">
        <f t="shared" si="742"/>
        <v>1.214306433183765E-17</v>
      </c>
      <c r="X2410" s="57">
        <f>MAX((SetUp!$B$56*(1-($H2410/SetUp!$B$56)^2)*TANH(($B2410-$D2410)/SetUp!$B$56))/(1+$H2410/SetUp!$B$56*TANH(($B2410-$D2410)/SetUp!$B$56)),0)</f>
        <v>0</v>
      </c>
      <c r="AP2410" s="64">
        <v>30416</v>
      </c>
      <c r="AQ2410" s="55">
        <v>4</v>
      </c>
      <c r="AR2410" s="55">
        <v>101</v>
      </c>
      <c r="AS2410" s="66">
        <f t="shared" si="732"/>
        <v>8.3810000000000002</v>
      </c>
      <c r="AT2410" s="66">
        <f t="shared" si="733"/>
        <v>30.472607616995358</v>
      </c>
      <c r="AU2410" s="55" t="str">
        <f>IF(OR($AP2410&lt;SetUp!$B$97,$AP2410&gt;SetUp!$B$98),"Não","Sim")</f>
        <v>Não</v>
      </c>
      <c r="AV2410" s="68">
        <f t="shared" si="734"/>
        <v>2.894995682207488</v>
      </c>
      <c r="AW2410" s="68">
        <f t="shared" si="735"/>
        <v>5.5201999616857504</v>
      </c>
      <c r="AX2410" s="68">
        <f t="shared" si="736"/>
        <v>0.92329584065550396</v>
      </c>
      <c r="AY2410" s="68">
        <f t="shared" si="737"/>
        <v>1.4839096194742758</v>
      </c>
      <c r="AZ2410" s="68">
        <f t="shared" si="738"/>
        <v>22.091607616995358</v>
      </c>
      <c r="BA2410" s="68">
        <f t="shared" si="739"/>
        <v>2.6252042794782624</v>
      </c>
      <c r="BB2410" s="68">
        <f t="shared" si="740"/>
        <v>0.56061377881877184</v>
      </c>
    </row>
    <row r="2411" spans="1:54" x14ac:dyDescent="0.3">
      <c r="A2411" s="64">
        <v>29073</v>
      </c>
      <c r="B2411" s="57">
        <v>3.0000000000000001E-3</v>
      </c>
      <c r="C2411" s="57"/>
      <c r="D2411" s="57">
        <v>4.016</v>
      </c>
      <c r="E2411" s="57">
        <f t="shared" si="725"/>
        <v>3.0000000000000001E-3</v>
      </c>
      <c r="F2411" s="57">
        <f t="shared" si="726"/>
        <v>4.0129999999999999</v>
      </c>
      <c r="G2411" s="57">
        <f t="shared" si="727"/>
        <v>0</v>
      </c>
      <c r="H2411" s="57">
        <f>IF(Q2410&gt;SetUp!$B$56,SetUp!$B$56,Q2410)</f>
        <v>1.6982484809716488E-16</v>
      </c>
      <c r="I2411" s="57">
        <f t="shared" si="741"/>
        <v>0.49057892936217301</v>
      </c>
      <c r="J2411" s="57">
        <f>MIN(F2411,H2411,(1-EXP(-SetUp!$B$52*H2411/SetUp!$B$56))*F2411)</f>
        <v>0</v>
      </c>
      <c r="K2411" s="57">
        <f t="shared" si="728"/>
        <v>1.6982484809716488E-16</v>
      </c>
      <c r="L2411" s="57">
        <f>IF(I2411&lt;=0,0,MIN(SetUp!$B$50*I2411^SetUp!$B$55,I2411))</f>
        <v>6.245171026492735E-3</v>
      </c>
      <c r="M2411" s="57">
        <f t="shared" si="729"/>
        <v>0.48433375833568026</v>
      </c>
      <c r="N2411" s="57">
        <f>IF(SetUp!$B$62=0,X2411,(B2411-E2411)*(1-(H2411/SetUp!$B$66/SetUp!$B$56)))</f>
        <v>0</v>
      </c>
      <c r="O2411" s="57">
        <f>K2411*SetUp!$B$65</f>
        <v>0</v>
      </c>
      <c r="P2411" s="57">
        <f>MIN(SetUp!$B$54*L2411^SetUp!$B$51,L2411)</f>
        <v>3.4943723913776477E-3</v>
      </c>
      <c r="Q2411" s="57">
        <f t="shared" si="730"/>
        <v>1.6982484809716488E-16</v>
      </c>
      <c r="R2411" s="57">
        <f>IF((H2411+N2411-O2411)&gt;SetUp!$B$56,T2410+H2411+N2411-O2411-SetUp!$B$56,T2410)</f>
        <v>0</v>
      </c>
      <c r="S2411" s="57">
        <f>R2411*SetUp!$B$65</f>
        <v>0</v>
      </c>
      <c r="T2411" s="57">
        <f>IF((R2411-S2411)&lt;SetUp!$B$53,R2411-S2411,SetUp!$B$53)</f>
        <v>0</v>
      </c>
      <c r="U2411" s="57">
        <f t="shared" si="731"/>
        <v>0.48433375833568026</v>
      </c>
      <c r="V2411" s="57">
        <f>(L2411-P2411)/1000*SetUp!$B$13*1000000/SetUp!$B$48</f>
        <v>0.15645905279660141</v>
      </c>
      <c r="W2411" s="57">
        <f t="shared" si="742"/>
        <v>-1.0408340855860843E-17</v>
      </c>
      <c r="X2411" s="57">
        <f>MAX((SetUp!$B$56*(1-($H2411/SetUp!$B$56)^2)*TANH(($B2411-$D2411)/SetUp!$B$56))/(1+$H2411/SetUp!$B$56*TANH(($B2411-$D2411)/SetUp!$B$56)),0)</f>
        <v>0</v>
      </c>
      <c r="AP2411" s="64">
        <v>30417</v>
      </c>
      <c r="AQ2411" s="55">
        <v>4</v>
      </c>
      <c r="AR2411" s="55">
        <v>102</v>
      </c>
      <c r="AS2411" s="66">
        <f t="shared" si="732"/>
        <v>4.9930000000000003</v>
      </c>
      <c r="AT2411" s="66">
        <f t="shared" si="733"/>
        <v>25.451552409111923</v>
      </c>
      <c r="AU2411" s="55" t="str">
        <f>IF(OR($AP2411&lt;SetUp!$B$97,$AP2411&gt;SetUp!$B$98),"Não","Sim")</f>
        <v>Não</v>
      </c>
      <c r="AV2411" s="68">
        <f t="shared" si="734"/>
        <v>2.2345021816950639</v>
      </c>
      <c r="AW2411" s="68">
        <f t="shared" si="735"/>
        <v>5.044953162231729</v>
      </c>
      <c r="AX2411" s="68">
        <f t="shared" si="736"/>
        <v>0.69836156605510979</v>
      </c>
      <c r="AY2411" s="68">
        <f t="shared" si="737"/>
        <v>1.4057142771305049</v>
      </c>
      <c r="AZ2411" s="68">
        <f t="shared" si="738"/>
        <v>20.458552409111924</v>
      </c>
      <c r="BA2411" s="68">
        <f t="shared" si="739"/>
        <v>2.8104509805366651</v>
      </c>
      <c r="BB2411" s="68">
        <f t="shared" si="740"/>
        <v>0.7073527110753951</v>
      </c>
    </row>
    <row r="2412" spans="1:54" x14ac:dyDescent="0.3">
      <c r="A2412" s="64">
        <v>29074</v>
      </c>
      <c r="B2412" s="57">
        <v>0</v>
      </c>
      <c r="C2412" s="57"/>
      <c r="D2412" s="57">
        <v>4.016</v>
      </c>
      <c r="E2412" s="57">
        <f t="shared" si="725"/>
        <v>0</v>
      </c>
      <c r="F2412" s="57">
        <f t="shared" si="726"/>
        <v>4.016</v>
      </c>
      <c r="G2412" s="57">
        <f t="shared" si="727"/>
        <v>0</v>
      </c>
      <c r="H2412" s="57">
        <f>IF(Q2411&gt;SetUp!$B$56,SetUp!$B$56,Q2411)</f>
        <v>1.6982484809716488E-16</v>
      </c>
      <c r="I2412" s="57">
        <f t="shared" si="741"/>
        <v>0.48433375833568026</v>
      </c>
      <c r="J2412" s="57">
        <f>MIN(F2412,H2412,(1-EXP(-SetUp!$B$52*H2412/SetUp!$B$56))*F2412)</f>
        <v>0</v>
      </c>
      <c r="K2412" s="57">
        <f t="shared" si="728"/>
        <v>1.6982484809716488E-16</v>
      </c>
      <c r="L2412" s="57">
        <f>IF(I2412&lt;=0,0,MIN(SetUp!$B$50*I2412^SetUp!$B$55,I2412))</f>
        <v>6.1132302320707965E-3</v>
      </c>
      <c r="M2412" s="57">
        <f t="shared" si="729"/>
        <v>0.47822052810360949</v>
      </c>
      <c r="N2412" s="57">
        <f>IF(SetUp!$B$62=0,X2412,(B2412-E2412)*(1-(H2412/SetUp!$B$66/SetUp!$B$56)))</f>
        <v>0</v>
      </c>
      <c r="O2412" s="57">
        <f>K2412*SetUp!$B$65</f>
        <v>0</v>
      </c>
      <c r="P2412" s="57">
        <f>MIN(SetUp!$B$54*L2412^SetUp!$B$51,L2412)</f>
        <v>3.4217900793678912E-3</v>
      </c>
      <c r="Q2412" s="57">
        <f t="shared" si="730"/>
        <v>1.6982484809716488E-16</v>
      </c>
      <c r="R2412" s="57">
        <f>IF((H2412+N2412-O2412)&gt;SetUp!$B$56,T2411+H2412+N2412-O2412-SetUp!$B$56,T2411)</f>
        <v>0</v>
      </c>
      <c r="S2412" s="57">
        <f>R2412*SetUp!$B$65</f>
        <v>0</v>
      </c>
      <c r="T2412" s="57">
        <f>IF((R2412-S2412)&lt;SetUp!$B$53,R2412-S2412,SetUp!$B$53)</f>
        <v>0</v>
      </c>
      <c r="U2412" s="57">
        <f t="shared" si="731"/>
        <v>0.47822052810360949</v>
      </c>
      <c r="V2412" s="57">
        <f>(L2412-P2412)/1000*SetUp!$B$13*1000000/SetUp!$B$48</f>
        <v>0.15308287984991634</v>
      </c>
      <c r="W2412" s="57">
        <f t="shared" si="742"/>
        <v>1.9949319973733282E-17</v>
      </c>
      <c r="X2412" s="57">
        <f>MAX((SetUp!$B$56*(1-($H2412/SetUp!$B$56)^2)*TANH(($B2412-$D2412)/SetUp!$B$56))/(1+$H2412/SetUp!$B$56*TANH(($B2412-$D2412)/SetUp!$B$56)),0)</f>
        <v>0</v>
      </c>
      <c r="AP2412" s="64">
        <v>30418</v>
      </c>
      <c r="AQ2412" s="55">
        <v>4</v>
      </c>
      <c r="AR2412" s="55">
        <v>103</v>
      </c>
      <c r="AS2412" s="66">
        <f t="shared" si="732"/>
        <v>3.8010000000000002</v>
      </c>
      <c r="AT2412" s="66">
        <f t="shared" si="733"/>
        <v>21.534006621166416</v>
      </c>
      <c r="AU2412" s="55" t="str">
        <f>IF(OR($AP2412&lt;SetUp!$B$97,$AP2412&gt;SetUp!$B$98),"Não","Sim")</f>
        <v>Não</v>
      </c>
      <c r="AV2412" s="68">
        <f t="shared" si="734"/>
        <v>1.9496153466773902</v>
      </c>
      <c r="AW2412" s="68">
        <f t="shared" si="735"/>
        <v>4.6404748271234499</v>
      </c>
      <c r="AX2412" s="68">
        <f t="shared" si="736"/>
        <v>0.57989786960310374</v>
      </c>
      <c r="AY2412" s="68">
        <f t="shared" si="737"/>
        <v>1.333124842251554</v>
      </c>
      <c r="AZ2412" s="68">
        <f t="shared" si="738"/>
        <v>17.733006621166417</v>
      </c>
      <c r="BA2412" s="68">
        <f t="shared" si="739"/>
        <v>2.6908594804460595</v>
      </c>
      <c r="BB2412" s="68">
        <f t="shared" si="740"/>
        <v>0.75322697264845029</v>
      </c>
    </row>
    <row r="2413" spans="1:54" x14ac:dyDescent="0.3">
      <c r="A2413" s="64">
        <v>29075</v>
      </c>
      <c r="B2413" s="57">
        <v>0</v>
      </c>
      <c r="C2413" s="57"/>
      <c r="D2413" s="57">
        <v>4.016</v>
      </c>
      <c r="E2413" s="57">
        <f t="shared" si="725"/>
        <v>0</v>
      </c>
      <c r="F2413" s="57">
        <f t="shared" si="726"/>
        <v>4.016</v>
      </c>
      <c r="G2413" s="57">
        <f t="shared" si="727"/>
        <v>0</v>
      </c>
      <c r="H2413" s="57">
        <f>IF(Q2412&gt;SetUp!$B$56,SetUp!$B$56,Q2412)</f>
        <v>1.6982484809716488E-16</v>
      </c>
      <c r="I2413" s="57">
        <f t="shared" si="741"/>
        <v>0.47822052810360949</v>
      </c>
      <c r="J2413" s="57">
        <f>MIN(F2413,H2413,(1-EXP(-SetUp!$B$52*H2413/SetUp!$B$56))*F2413)</f>
        <v>0</v>
      </c>
      <c r="K2413" s="57">
        <f t="shared" si="728"/>
        <v>1.6982484809716488E-16</v>
      </c>
      <c r="L2413" s="57">
        <f>IF(I2413&lt;=0,0,MIN(SetUp!$B$50*I2413^SetUp!$B$55,I2413))</f>
        <v>5.9851707143695407E-3</v>
      </c>
      <c r="M2413" s="57">
        <f t="shared" si="729"/>
        <v>0.47223535738923994</v>
      </c>
      <c r="N2413" s="57">
        <f>IF(SetUp!$B$62=0,X2413,(B2413-E2413)*(1-(H2413/SetUp!$B$66/SetUp!$B$56)))</f>
        <v>0</v>
      </c>
      <c r="O2413" s="57">
        <f>K2413*SetUp!$B$65</f>
        <v>0</v>
      </c>
      <c r="P2413" s="57">
        <f>MIN(SetUp!$B$54*L2413^SetUp!$B$51,L2413)</f>
        <v>3.3513174206867527E-3</v>
      </c>
      <c r="Q2413" s="57">
        <f t="shared" si="730"/>
        <v>1.6982484809716488E-16</v>
      </c>
      <c r="R2413" s="57">
        <f>IF((H2413+N2413-O2413)&gt;SetUp!$B$56,T2412+H2413+N2413-O2413-SetUp!$B$56,T2412)</f>
        <v>0</v>
      </c>
      <c r="S2413" s="57">
        <f>R2413*SetUp!$B$65</f>
        <v>0</v>
      </c>
      <c r="T2413" s="57">
        <f>IF((R2413-S2413)&lt;SetUp!$B$53,R2413-S2413,SetUp!$B$53)</f>
        <v>0</v>
      </c>
      <c r="U2413" s="57">
        <f t="shared" si="731"/>
        <v>0.47223535738923994</v>
      </c>
      <c r="V2413" s="57">
        <f>(L2413-P2413)/1000*SetUp!$B$13*1000000/SetUp!$B$48</f>
        <v>0.14980747273694092</v>
      </c>
      <c r="W2413" s="57">
        <f t="shared" si="742"/>
        <v>-6.9388939039072284E-18</v>
      </c>
      <c r="X2413" s="57">
        <f>MAX((SetUp!$B$56*(1-($H2413/SetUp!$B$56)^2)*TANH(($B2413-$D2413)/SetUp!$B$56))/(1+$H2413/SetUp!$B$56*TANH(($B2413-$D2413)/SetUp!$B$56)),0)</f>
        <v>0</v>
      </c>
      <c r="AP2413" s="64">
        <v>30419</v>
      </c>
      <c r="AQ2413" s="55">
        <v>4</v>
      </c>
      <c r="AR2413" s="55">
        <v>104</v>
      </c>
      <c r="AS2413" s="66">
        <f t="shared" si="732"/>
        <v>2.3940000000000001</v>
      </c>
      <c r="AT2413" s="66">
        <f t="shared" si="733"/>
        <v>18.423056782835307</v>
      </c>
      <c r="AU2413" s="55" t="str">
        <f>IF(OR($AP2413&lt;SetUp!$B$97,$AP2413&gt;SetUp!$B$98),"Não","Sim")</f>
        <v>Não</v>
      </c>
      <c r="AV2413" s="68">
        <f t="shared" si="734"/>
        <v>1.5472556349873152</v>
      </c>
      <c r="AW2413" s="68">
        <f t="shared" si="735"/>
        <v>4.2922088466004666</v>
      </c>
      <c r="AX2413" s="68">
        <f t="shared" si="736"/>
        <v>0.37912414607039191</v>
      </c>
      <c r="AY2413" s="68">
        <f t="shared" si="737"/>
        <v>1.265361690669601</v>
      </c>
      <c r="AZ2413" s="68">
        <f t="shared" si="738"/>
        <v>16.029056782835305</v>
      </c>
      <c r="BA2413" s="68">
        <f t="shared" si="739"/>
        <v>2.7449532116131516</v>
      </c>
      <c r="BB2413" s="68">
        <f t="shared" si="740"/>
        <v>0.88623754459920911</v>
      </c>
    </row>
    <row r="2414" spans="1:54" x14ac:dyDescent="0.3">
      <c r="A2414" s="64">
        <v>29076</v>
      </c>
      <c r="B2414" s="57">
        <v>0</v>
      </c>
      <c r="C2414" s="57"/>
      <c r="D2414" s="57">
        <v>4.016</v>
      </c>
      <c r="E2414" s="57">
        <f t="shared" si="725"/>
        <v>0</v>
      </c>
      <c r="F2414" s="57">
        <f t="shared" si="726"/>
        <v>4.016</v>
      </c>
      <c r="G2414" s="57">
        <f t="shared" si="727"/>
        <v>0</v>
      </c>
      <c r="H2414" s="57">
        <f>IF(Q2413&gt;SetUp!$B$56,SetUp!$B$56,Q2413)</f>
        <v>1.6982484809716488E-16</v>
      </c>
      <c r="I2414" s="57">
        <f t="shared" si="741"/>
        <v>0.47223535738923994</v>
      </c>
      <c r="J2414" s="57">
        <f>MIN(F2414,H2414,(1-EXP(-SetUp!$B$52*H2414/SetUp!$B$56))*F2414)</f>
        <v>0</v>
      </c>
      <c r="K2414" s="57">
        <f t="shared" si="728"/>
        <v>1.6982484809716488E-16</v>
      </c>
      <c r="L2414" s="57">
        <f>IF(I2414&lt;=0,0,MIN(SetUp!$B$50*I2414^SetUp!$B$55,I2414))</f>
        <v>5.8608465685124952E-3</v>
      </c>
      <c r="M2414" s="57">
        <f t="shared" si="729"/>
        <v>0.46637451082072745</v>
      </c>
      <c r="N2414" s="57">
        <f>IF(SetUp!$B$62=0,X2414,(B2414-E2414)*(1-(H2414/SetUp!$B$66/SetUp!$B$56)))</f>
        <v>0</v>
      </c>
      <c r="O2414" s="57">
        <f>K2414*SetUp!$B$65</f>
        <v>0</v>
      </c>
      <c r="P2414" s="57">
        <f>MIN(SetUp!$B$54*L2414^SetUp!$B$51,L2414)</f>
        <v>3.2828758400829999E-3</v>
      </c>
      <c r="Q2414" s="57">
        <f t="shared" si="730"/>
        <v>1.6982484809716488E-16</v>
      </c>
      <c r="R2414" s="57">
        <f>IF((H2414+N2414-O2414)&gt;SetUp!$B$56,T2413+H2414+N2414-O2414-SetUp!$B$56,T2413)</f>
        <v>0</v>
      </c>
      <c r="S2414" s="57">
        <f>R2414*SetUp!$B$65</f>
        <v>0</v>
      </c>
      <c r="T2414" s="57">
        <f>IF((R2414-S2414)&lt;SetUp!$B$53,R2414-S2414,SetUp!$B$53)</f>
        <v>0</v>
      </c>
      <c r="U2414" s="57">
        <f t="shared" si="731"/>
        <v>0.46637451082072745</v>
      </c>
      <c r="V2414" s="57">
        <f>(L2414-P2414)/1000*SetUp!$B$13*1000000/SetUp!$B$48</f>
        <v>0.14662900190459346</v>
      </c>
      <c r="W2414" s="57">
        <f t="shared" si="742"/>
        <v>0</v>
      </c>
      <c r="X2414" s="57">
        <f>MAX((SetUp!$B$56*(1-($H2414/SetUp!$B$56)^2)*TANH(($B2414-$D2414)/SetUp!$B$56))/(1+$H2414/SetUp!$B$56*TANH(($B2414-$D2414)/SetUp!$B$56)),0)</f>
        <v>0</v>
      </c>
      <c r="AP2414" s="64">
        <v>30420</v>
      </c>
      <c r="AQ2414" s="55">
        <v>4</v>
      </c>
      <c r="AR2414" s="55">
        <v>105</v>
      </c>
      <c r="AS2414" s="66">
        <f t="shared" si="732"/>
        <v>1.788</v>
      </c>
      <c r="AT2414" s="66">
        <f t="shared" si="733"/>
        <v>15.914783942495204</v>
      </c>
      <c r="AU2414" s="55" t="str">
        <f>IF(OR($AP2414&lt;SetUp!$B$97,$AP2414&gt;SetUp!$B$98),"Não","Sim")</f>
        <v>Não</v>
      </c>
      <c r="AV2414" s="68">
        <f t="shared" si="734"/>
        <v>1.3371611720357424</v>
      </c>
      <c r="AW2414" s="68">
        <f t="shared" si="735"/>
        <v>3.9893337717587887</v>
      </c>
      <c r="AX2414" s="68">
        <f t="shared" si="736"/>
        <v>0.25236751445989886</v>
      </c>
      <c r="AY2414" s="68">
        <f t="shared" si="737"/>
        <v>1.2018007470588734</v>
      </c>
      <c r="AZ2414" s="68">
        <f t="shared" si="738"/>
        <v>14.126783942495203</v>
      </c>
      <c r="BA2414" s="68">
        <f t="shared" si="739"/>
        <v>2.6521725997230465</v>
      </c>
      <c r="BB2414" s="68">
        <f t="shared" si="740"/>
        <v>0.9494332325989745</v>
      </c>
    </row>
    <row r="2415" spans="1:54" x14ac:dyDescent="0.3">
      <c r="A2415" s="64">
        <v>29077</v>
      </c>
      <c r="B2415" s="57">
        <v>0</v>
      </c>
      <c r="C2415" s="57"/>
      <c r="D2415" s="57">
        <v>4.016</v>
      </c>
      <c r="E2415" s="57">
        <f t="shared" si="725"/>
        <v>0</v>
      </c>
      <c r="F2415" s="57">
        <f t="shared" si="726"/>
        <v>4.016</v>
      </c>
      <c r="G2415" s="57">
        <f t="shared" si="727"/>
        <v>0</v>
      </c>
      <c r="H2415" s="57">
        <f>IF(Q2414&gt;SetUp!$B$56,SetUp!$B$56,Q2414)</f>
        <v>1.6982484809716488E-16</v>
      </c>
      <c r="I2415" s="57">
        <f t="shared" si="741"/>
        <v>0.46637451082072745</v>
      </c>
      <c r="J2415" s="57">
        <f>MIN(F2415,H2415,(1-EXP(-SetUp!$B$52*H2415/SetUp!$B$56))*F2415)</f>
        <v>0</v>
      </c>
      <c r="K2415" s="57">
        <f t="shared" si="728"/>
        <v>1.6982484809716488E-16</v>
      </c>
      <c r="L2415" s="57">
        <f>IF(I2415&lt;=0,0,MIN(SetUp!$B$50*I2415^SetUp!$B$55,I2415))</f>
        <v>5.7401185500619472E-3</v>
      </c>
      <c r="M2415" s="57">
        <f t="shared" si="729"/>
        <v>0.46063439227066549</v>
      </c>
      <c r="N2415" s="57">
        <f>IF(SetUp!$B$62=0,X2415,(B2415-E2415)*(1-(H2415/SetUp!$B$66/SetUp!$B$56)))</f>
        <v>0</v>
      </c>
      <c r="O2415" s="57">
        <f>K2415*SetUp!$B$65</f>
        <v>0</v>
      </c>
      <c r="P2415" s="57">
        <f>MIN(SetUp!$B$54*L2415^SetUp!$B$51,L2415)</f>
        <v>3.2163903223615983E-3</v>
      </c>
      <c r="Q2415" s="57">
        <f t="shared" si="730"/>
        <v>1.6982484809716488E-16</v>
      </c>
      <c r="R2415" s="57">
        <f>IF((H2415+N2415-O2415)&gt;SetUp!$B$56,T2414+H2415+N2415-O2415-SetUp!$B$56,T2414)</f>
        <v>0</v>
      </c>
      <c r="S2415" s="57">
        <f>R2415*SetUp!$B$65</f>
        <v>0</v>
      </c>
      <c r="T2415" s="57">
        <f>IF((R2415-S2415)&lt;SetUp!$B$53,R2415-S2415,SetUp!$B$53)</f>
        <v>0</v>
      </c>
      <c r="U2415" s="57">
        <f t="shared" si="731"/>
        <v>0.46063439227066549</v>
      </c>
      <c r="V2415" s="57">
        <f>(L2415-P2415)/1000*SetUp!$B$13*1000000/SetUp!$B$48</f>
        <v>0.14354381414236891</v>
      </c>
      <c r="W2415" s="57">
        <f t="shared" si="742"/>
        <v>-9.540979117872439E-18</v>
      </c>
      <c r="X2415" s="57">
        <f>MAX((SetUp!$B$56*(1-($H2415/SetUp!$B$56)^2)*TANH(($B2415-$D2415)/SetUp!$B$56))/(1+$H2415/SetUp!$B$56*TANH(($B2415-$D2415)/SetUp!$B$56)),0)</f>
        <v>0</v>
      </c>
      <c r="AP2415" s="64">
        <v>30421</v>
      </c>
      <c r="AQ2415" s="55">
        <v>4</v>
      </c>
      <c r="AR2415" s="55">
        <v>106</v>
      </c>
      <c r="AS2415" s="66">
        <f t="shared" si="732"/>
        <v>0.97299999999999998</v>
      </c>
      <c r="AT2415" s="66">
        <f t="shared" si="733"/>
        <v>13.865454172354013</v>
      </c>
      <c r="AU2415" s="55" t="str">
        <f>IF(OR($AP2415&lt;SetUp!$B$97,$AP2415&gt;SetUp!$B$98),"Não","Sim")</f>
        <v>Não</v>
      </c>
      <c r="AV2415" s="68">
        <f t="shared" si="734"/>
        <v>0.98640762365261547</v>
      </c>
      <c r="AW2415" s="68">
        <f t="shared" si="735"/>
        <v>3.7236345379687861</v>
      </c>
      <c r="AX2415" s="68">
        <f t="shared" si="736"/>
        <v>-1.1887159731648099E-2</v>
      </c>
      <c r="AY2415" s="68">
        <f t="shared" si="737"/>
        <v>1.1419340997571337</v>
      </c>
      <c r="AZ2415" s="68">
        <f t="shared" si="738"/>
        <v>12.892454172354013</v>
      </c>
      <c r="BA2415" s="68">
        <f t="shared" si="739"/>
        <v>2.7372269143161705</v>
      </c>
      <c r="BB2415" s="68">
        <f t="shared" si="740"/>
        <v>1.1538212594887818</v>
      </c>
    </row>
    <row r="2416" spans="1:54" x14ac:dyDescent="0.3">
      <c r="A2416" s="64">
        <v>29078</v>
      </c>
      <c r="B2416" s="57">
        <v>0</v>
      </c>
      <c r="C2416" s="57"/>
      <c r="D2416" s="57">
        <v>4.016</v>
      </c>
      <c r="E2416" s="57">
        <f t="shared" si="725"/>
        <v>0</v>
      </c>
      <c r="F2416" s="57">
        <f t="shared" si="726"/>
        <v>4.016</v>
      </c>
      <c r="G2416" s="57">
        <f t="shared" si="727"/>
        <v>0</v>
      </c>
      <c r="H2416" s="57">
        <f>IF(Q2415&gt;SetUp!$B$56,SetUp!$B$56,Q2415)</f>
        <v>1.6982484809716488E-16</v>
      </c>
      <c r="I2416" s="57">
        <f t="shared" si="741"/>
        <v>0.46063439227066549</v>
      </c>
      <c r="J2416" s="57">
        <f>MIN(F2416,H2416,(1-EXP(-SetUp!$B$52*H2416/SetUp!$B$56))*F2416)</f>
        <v>0</v>
      </c>
      <c r="K2416" s="57">
        <f t="shared" si="728"/>
        <v>1.6982484809716488E-16</v>
      </c>
      <c r="L2416" s="57">
        <f>IF(I2416&lt;=0,0,MIN(SetUp!$B$50*I2416^SetUp!$B$55,I2416))</f>
        <v>5.622853718102898E-3</v>
      </c>
      <c r="M2416" s="57">
        <f t="shared" si="729"/>
        <v>0.4550115385525626</v>
      </c>
      <c r="N2416" s="57">
        <f>IF(SetUp!$B$62=0,X2416,(B2416-E2416)*(1-(H2416/SetUp!$B$66/SetUp!$B$56)))</f>
        <v>0</v>
      </c>
      <c r="O2416" s="57">
        <f>K2416*SetUp!$B$65</f>
        <v>0</v>
      </c>
      <c r="P2416" s="57">
        <f>MIN(SetUp!$B$54*L2416^SetUp!$B$51,L2416)</f>
        <v>3.1517892228081551E-3</v>
      </c>
      <c r="Q2416" s="57">
        <f t="shared" si="730"/>
        <v>1.6982484809716488E-16</v>
      </c>
      <c r="R2416" s="57">
        <f>IF((H2416+N2416-O2416)&gt;SetUp!$B$56,T2415+H2416+N2416-O2416-SetUp!$B$56,T2415)</f>
        <v>0</v>
      </c>
      <c r="S2416" s="57">
        <f>R2416*SetUp!$B$65</f>
        <v>0</v>
      </c>
      <c r="T2416" s="57">
        <f>IF((R2416-S2416)&lt;SetUp!$B$53,R2416-S2416,SetUp!$B$53)</f>
        <v>0</v>
      </c>
      <c r="U2416" s="57">
        <f t="shared" si="731"/>
        <v>0.4550115385525626</v>
      </c>
      <c r="V2416" s="57">
        <f>(L2416-P2416)/1000*SetUp!$B$13*1000000/SetUp!$B$48</f>
        <v>0.14054842306439927</v>
      </c>
      <c r="W2416" s="57">
        <f t="shared" si="742"/>
        <v>0</v>
      </c>
      <c r="X2416" s="57">
        <f>MAX((SetUp!$B$56*(1-($H2416/SetUp!$B$56)^2)*TANH(($B2416-$D2416)/SetUp!$B$56))/(1+$H2416/SetUp!$B$56*TANH(($B2416-$D2416)/SetUp!$B$56)),0)</f>
        <v>0</v>
      </c>
      <c r="AP2416" s="64">
        <v>30422</v>
      </c>
      <c r="AQ2416" s="55">
        <v>4</v>
      </c>
      <c r="AR2416" s="55">
        <v>107</v>
      </c>
      <c r="AS2416" s="66">
        <f t="shared" si="732"/>
        <v>1.1259999999999999</v>
      </c>
      <c r="AT2416" s="66">
        <f t="shared" si="733"/>
        <v>12.171454055171463</v>
      </c>
      <c r="AU2416" s="55" t="str">
        <f>IF(OR($AP2416&lt;SetUp!$B$97,$AP2416&gt;SetUp!$B$98),"Não","Sim")</f>
        <v>Não</v>
      </c>
      <c r="AV2416" s="68">
        <f t="shared" si="734"/>
        <v>1.0611314715905846</v>
      </c>
      <c r="AW2416" s="68">
        <f t="shared" si="735"/>
        <v>3.4887611060620736</v>
      </c>
      <c r="AX2416" s="68">
        <f t="shared" si="736"/>
        <v>5.1538390515327381E-2</v>
      </c>
      <c r="AY2416" s="68">
        <f t="shared" si="737"/>
        <v>1.0853424640489375</v>
      </c>
      <c r="AZ2416" s="68">
        <f t="shared" si="738"/>
        <v>11.045454055171463</v>
      </c>
      <c r="BA2416" s="68">
        <f t="shared" si="739"/>
        <v>2.4276296344714892</v>
      </c>
      <c r="BB2416" s="68">
        <f t="shared" si="740"/>
        <v>1.0338040735336103</v>
      </c>
    </row>
    <row r="2417" spans="1:54" x14ac:dyDescent="0.3">
      <c r="A2417" s="64">
        <v>29079</v>
      </c>
      <c r="B2417" s="57">
        <v>0</v>
      </c>
      <c r="C2417" s="57"/>
      <c r="D2417" s="57">
        <v>4.016</v>
      </c>
      <c r="E2417" s="57">
        <f t="shared" si="725"/>
        <v>0</v>
      </c>
      <c r="F2417" s="57">
        <f t="shared" si="726"/>
        <v>4.016</v>
      </c>
      <c r="G2417" s="57">
        <f t="shared" si="727"/>
        <v>0</v>
      </c>
      <c r="H2417" s="57">
        <f>IF(Q2416&gt;SetUp!$B$56,SetUp!$B$56,Q2416)</f>
        <v>1.6982484809716488E-16</v>
      </c>
      <c r="I2417" s="57">
        <f t="shared" si="741"/>
        <v>0.4550115385525626</v>
      </c>
      <c r="J2417" s="57">
        <f>MIN(F2417,H2417,(1-EXP(-SetUp!$B$52*H2417/SetUp!$B$56))*F2417)</f>
        <v>0</v>
      </c>
      <c r="K2417" s="57">
        <f t="shared" si="728"/>
        <v>1.6982484809716488E-16</v>
      </c>
      <c r="L2417" s="57">
        <f>IF(I2417&lt;=0,0,MIN(SetUp!$B$50*I2417^SetUp!$B$55,I2417))</f>
        <v>5.5089251002441728E-3</v>
      </c>
      <c r="M2417" s="57">
        <f t="shared" si="729"/>
        <v>0.4495026134523184</v>
      </c>
      <c r="N2417" s="57">
        <f>IF(SetUp!$B$62=0,X2417,(B2417-E2417)*(1-(H2417/SetUp!$B$66/SetUp!$B$56)))</f>
        <v>0</v>
      </c>
      <c r="O2417" s="57">
        <f>K2417*SetUp!$B$65</f>
        <v>0</v>
      </c>
      <c r="P2417" s="57">
        <f>MIN(SetUp!$B$54*L2417^SetUp!$B$51,L2417)</f>
        <v>3.0890040891916647E-3</v>
      </c>
      <c r="Q2417" s="57">
        <f t="shared" si="730"/>
        <v>1.6982484809716488E-16</v>
      </c>
      <c r="R2417" s="57">
        <f>IF((H2417+N2417-O2417)&gt;SetUp!$B$56,T2416+H2417+N2417-O2417-SetUp!$B$56,T2416)</f>
        <v>0</v>
      </c>
      <c r="S2417" s="57">
        <f>R2417*SetUp!$B$65</f>
        <v>0</v>
      </c>
      <c r="T2417" s="57">
        <f>IF((R2417-S2417)&lt;SetUp!$B$53,R2417-S2417,SetUp!$B$53)</f>
        <v>0</v>
      </c>
      <c r="U2417" s="57">
        <f t="shared" si="731"/>
        <v>0.4495026134523184</v>
      </c>
      <c r="V2417" s="57">
        <f>(L2417-P2417)/1000*SetUp!$B$13*1000000/SetUp!$B$48</f>
        <v>0.13763950017956469</v>
      </c>
      <c r="W2417" s="57">
        <f t="shared" si="742"/>
        <v>-2.688821387764051E-17</v>
      </c>
      <c r="X2417" s="57">
        <f>MAX((SetUp!$B$56*(1-($H2417/SetUp!$B$56)^2)*TANH(($B2417-$D2417)/SetUp!$B$56))/(1+$H2417/SetUp!$B$56*TANH(($B2417-$D2417)/SetUp!$B$56)),0)</f>
        <v>0</v>
      </c>
      <c r="AP2417" s="64">
        <v>30423</v>
      </c>
      <c r="AQ2417" s="55">
        <v>4</v>
      </c>
      <c r="AR2417" s="55">
        <v>108</v>
      </c>
      <c r="AS2417" s="66">
        <f t="shared" si="732"/>
        <v>0.70899999999999996</v>
      </c>
      <c r="AT2417" s="66">
        <f t="shared" si="733"/>
        <v>10.756610115411608</v>
      </c>
      <c r="AU2417" s="55" t="str">
        <f>IF(OR($AP2417&lt;SetUp!$B$97,$AP2417&gt;SetUp!$B$98),"Não","Sim")</f>
        <v>Não</v>
      </c>
      <c r="AV2417" s="68">
        <f t="shared" si="734"/>
        <v>0.84202137740083538</v>
      </c>
      <c r="AW2417" s="68">
        <f t="shared" si="735"/>
        <v>3.2797271403901282</v>
      </c>
      <c r="AX2417" s="68">
        <f t="shared" si="736"/>
        <v>-0.14935376481693349</v>
      </c>
      <c r="AY2417" s="68">
        <f t="shared" si="737"/>
        <v>1.0316754274525186</v>
      </c>
      <c r="AZ2417" s="68">
        <f t="shared" si="738"/>
        <v>10.047610115411608</v>
      </c>
      <c r="BA2417" s="68">
        <f t="shared" si="739"/>
        <v>2.4377057629892929</v>
      </c>
      <c r="BB2417" s="68">
        <f t="shared" si="740"/>
        <v>1.181029192269452</v>
      </c>
    </row>
    <row r="2418" spans="1:54" x14ac:dyDescent="0.3">
      <c r="A2418" s="64">
        <v>29080</v>
      </c>
      <c r="B2418" s="57">
        <v>2E-3</v>
      </c>
      <c r="C2418" s="57"/>
      <c r="D2418" s="57">
        <v>4.016</v>
      </c>
      <c r="E2418" s="57">
        <f t="shared" si="725"/>
        <v>2E-3</v>
      </c>
      <c r="F2418" s="57">
        <f t="shared" si="726"/>
        <v>4.0140000000000002</v>
      </c>
      <c r="G2418" s="57">
        <f t="shared" si="727"/>
        <v>0</v>
      </c>
      <c r="H2418" s="57">
        <f>IF(Q2417&gt;SetUp!$B$56,SetUp!$B$56,Q2417)</f>
        <v>1.6982484809716488E-16</v>
      </c>
      <c r="I2418" s="57">
        <f t="shared" si="741"/>
        <v>0.4495026134523184</v>
      </c>
      <c r="J2418" s="57">
        <f>MIN(F2418,H2418,(1-EXP(-SetUp!$B$52*H2418/SetUp!$B$56))*F2418)</f>
        <v>0</v>
      </c>
      <c r="K2418" s="57">
        <f t="shared" si="728"/>
        <v>1.6982484809716488E-16</v>
      </c>
      <c r="L2418" s="57">
        <f>IF(I2418&lt;=0,0,MIN(SetUp!$B$50*I2418^SetUp!$B$55,I2418))</f>
        <v>5.3982113780220451E-3</v>
      </c>
      <c r="M2418" s="57">
        <f t="shared" si="729"/>
        <v>0.44410440207429636</v>
      </c>
      <c r="N2418" s="57">
        <f>IF(SetUp!$B$62=0,X2418,(B2418-E2418)*(1-(H2418/SetUp!$B$66/SetUp!$B$56)))</f>
        <v>0</v>
      </c>
      <c r="O2418" s="57">
        <f>K2418*SetUp!$B$65</f>
        <v>0</v>
      </c>
      <c r="P2418" s="57">
        <f>MIN(SetUp!$B$54*L2418^SetUp!$B$51,L2418)</f>
        <v>3.027969494549291E-3</v>
      </c>
      <c r="Q2418" s="57">
        <f t="shared" si="730"/>
        <v>1.6982484809716488E-16</v>
      </c>
      <c r="R2418" s="57">
        <f>IF((H2418+N2418-O2418)&gt;SetUp!$B$56,T2417+H2418+N2418-O2418-SetUp!$B$56,T2417)</f>
        <v>0</v>
      </c>
      <c r="S2418" s="57">
        <f>R2418*SetUp!$B$65</f>
        <v>0</v>
      </c>
      <c r="T2418" s="57">
        <f>IF((R2418-S2418)&lt;SetUp!$B$53,R2418-S2418,SetUp!$B$53)</f>
        <v>0</v>
      </c>
      <c r="U2418" s="57">
        <f t="shared" si="731"/>
        <v>0.44410440207429636</v>
      </c>
      <c r="V2418" s="57">
        <f>(L2418-P2418)/1000*SetUp!$B$13*1000000/SetUp!$B$48</f>
        <v>0.13481386650879454</v>
      </c>
      <c r="W2418" s="57">
        <f t="shared" si="742"/>
        <v>0</v>
      </c>
      <c r="X2418" s="57">
        <f>MAX((SetUp!$B$56*(1-($H2418/SetUp!$B$56)^2)*TANH(($B2418-$D2418)/SetUp!$B$56))/(1+$H2418/SetUp!$B$56*TANH(($B2418-$D2418)/SetUp!$B$56)),0)</f>
        <v>0</v>
      </c>
      <c r="AP2418" s="64">
        <v>30424</v>
      </c>
      <c r="AQ2418" s="55">
        <v>4</v>
      </c>
      <c r="AR2418" s="55">
        <v>109</v>
      </c>
      <c r="AS2418" s="66">
        <f t="shared" si="732"/>
        <v>0.70899999999999996</v>
      </c>
      <c r="AT2418" s="66">
        <f t="shared" si="733"/>
        <v>9.5639425797007309</v>
      </c>
      <c r="AU2418" s="55" t="str">
        <f>IF(OR($AP2418&lt;SetUp!$B$97,$AP2418&gt;SetUp!$B$98),"Não","Sim")</f>
        <v>Não</v>
      </c>
      <c r="AV2418" s="68">
        <f t="shared" si="734"/>
        <v>0.84202137740083538</v>
      </c>
      <c r="AW2418" s="68">
        <f t="shared" si="735"/>
        <v>3.0925624617298726</v>
      </c>
      <c r="AX2418" s="68">
        <f t="shared" si="736"/>
        <v>-0.14935376481693349</v>
      </c>
      <c r="AY2418" s="68">
        <f t="shared" si="737"/>
        <v>0.98063696002069434</v>
      </c>
      <c r="AZ2418" s="68">
        <f t="shared" si="738"/>
        <v>8.8549425797007313</v>
      </c>
      <c r="BA2418" s="68">
        <f t="shared" si="739"/>
        <v>2.2505410843290372</v>
      </c>
      <c r="BB2418" s="68">
        <f t="shared" si="740"/>
        <v>1.1299907248376277</v>
      </c>
    </row>
    <row r="2419" spans="1:54" x14ac:dyDescent="0.3">
      <c r="A2419" s="64">
        <v>29081</v>
      </c>
      <c r="B2419" s="57">
        <v>0.63100000000000001</v>
      </c>
      <c r="C2419" s="57"/>
      <c r="D2419" s="57">
        <v>4.016</v>
      </c>
      <c r="E2419" s="57">
        <f t="shared" si="725"/>
        <v>0.63100000000000001</v>
      </c>
      <c r="F2419" s="57">
        <f t="shared" si="726"/>
        <v>3.3849999999999998</v>
      </c>
      <c r="G2419" s="57">
        <f t="shared" si="727"/>
        <v>0</v>
      </c>
      <c r="H2419" s="57">
        <f>IF(Q2418&gt;SetUp!$B$56,SetUp!$B$56,Q2418)</f>
        <v>1.6982484809716488E-16</v>
      </c>
      <c r="I2419" s="57">
        <f t="shared" si="741"/>
        <v>0.44410440207429636</v>
      </c>
      <c r="J2419" s="57">
        <f>MIN(F2419,H2419,(1-EXP(-SetUp!$B$52*H2419/SetUp!$B$56))*F2419)</f>
        <v>0</v>
      </c>
      <c r="K2419" s="57">
        <f t="shared" si="728"/>
        <v>1.6982484809716488E-16</v>
      </c>
      <c r="L2419" s="57">
        <f>IF(I2419&lt;=0,0,MIN(SetUp!$B$50*I2419^SetUp!$B$55,I2419))</f>
        <v>5.2905965913078341E-3</v>
      </c>
      <c r="M2419" s="57">
        <f t="shared" si="729"/>
        <v>0.43881380548298854</v>
      </c>
      <c r="N2419" s="57">
        <f>IF(SetUp!$B$62=0,X2419,(B2419-E2419)*(1-(H2419/SetUp!$B$66/SetUp!$B$56)))</f>
        <v>0</v>
      </c>
      <c r="O2419" s="57">
        <f>K2419*SetUp!$B$65</f>
        <v>0</v>
      </c>
      <c r="P2419" s="57">
        <f>MIN(SetUp!$B$54*L2419^SetUp!$B$51,L2419)</f>
        <v>2.9686228800175252E-3</v>
      </c>
      <c r="Q2419" s="57">
        <f t="shared" si="730"/>
        <v>1.6982484809716488E-16</v>
      </c>
      <c r="R2419" s="57">
        <f>IF((H2419+N2419-O2419)&gt;SetUp!$B$56,T2418+H2419+N2419-O2419-SetUp!$B$56,T2418)</f>
        <v>0</v>
      </c>
      <c r="S2419" s="57">
        <f>R2419*SetUp!$B$65</f>
        <v>0</v>
      </c>
      <c r="T2419" s="57">
        <f>IF((R2419-S2419)&lt;SetUp!$B$53,R2419-S2419,SetUp!$B$53)</f>
        <v>0</v>
      </c>
      <c r="U2419" s="57">
        <f t="shared" si="731"/>
        <v>0.43881380548298854</v>
      </c>
      <c r="V2419" s="57">
        <f>(L2419-P2419)/1000*SetUp!$B$13*1000000/SetUp!$B$48</f>
        <v>0.13206848471185589</v>
      </c>
      <c r="W2419" s="57">
        <f t="shared" si="742"/>
        <v>1.7347234759768071E-17</v>
      </c>
      <c r="X2419" s="57">
        <f>MAX((SetUp!$B$56*(1-($H2419/SetUp!$B$56)^2)*TANH(($B2419-$D2419)/SetUp!$B$56))/(1+$H2419/SetUp!$B$56*TANH(($B2419-$D2419)/SetUp!$B$56)),0)</f>
        <v>0</v>
      </c>
      <c r="AP2419" s="64">
        <v>30425</v>
      </c>
      <c r="AQ2419" s="55">
        <v>4</v>
      </c>
      <c r="AR2419" s="55">
        <v>110</v>
      </c>
      <c r="AS2419" s="66">
        <f t="shared" si="732"/>
        <v>0.59699999999999998</v>
      </c>
      <c r="AT2419" s="66">
        <f t="shared" si="733"/>
        <v>8.5501666419253244</v>
      </c>
      <c r="AU2419" s="55" t="str">
        <f>IF(OR($AP2419&lt;SetUp!$B$97,$AP2419&gt;SetUp!$B$98),"Não","Sim")</f>
        <v>Não</v>
      </c>
      <c r="AV2419" s="68">
        <f t="shared" si="734"/>
        <v>0.77265775088327426</v>
      </c>
      <c r="AW2419" s="68">
        <f t="shared" si="735"/>
        <v>2.9240667984718347</v>
      </c>
      <c r="AX2419" s="68">
        <f t="shared" si="736"/>
        <v>-0.22402566887063094</v>
      </c>
      <c r="AY2419" s="68">
        <f t="shared" si="737"/>
        <v>0.9319745791683316</v>
      </c>
      <c r="AZ2419" s="68">
        <f t="shared" si="738"/>
        <v>7.9531666419253249</v>
      </c>
      <c r="BA2419" s="68">
        <f t="shared" si="739"/>
        <v>2.1514090475885603</v>
      </c>
      <c r="BB2419" s="68">
        <f t="shared" si="740"/>
        <v>1.1560002480389626</v>
      </c>
    </row>
    <row r="2420" spans="1:54" x14ac:dyDescent="0.3">
      <c r="A2420" s="64">
        <v>29082</v>
      </c>
      <c r="B2420" s="57">
        <v>0</v>
      </c>
      <c r="C2420" s="57"/>
      <c r="D2420" s="57">
        <v>4.016</v>
      </c>
      <c r="E2420" s="57">
        <f t="shared" si="725"/>
        <v>0</v>
      </c>
      <c r="F2420" s="57">
        <f t="shared" si="726"/>
        <v>4.016</v>
      </c>
      <c r="G2420" s="57">
        <f t="shared" si="727"/>
        <v>0</v>
      </c>
      <c r="H2420" s="57">
        <f>IF(Q2419&gt;SetUp!$B$56,SetUp!$B$56,Q2419)</f>
        <v>1.6982484809716488E-16</v>
      </c>
      <c r="I2420" s="57">
        <f t="shared" si="741"/>
        <v>0.43881380548298854</v>
      </c>
      <c r="J2420" s="57">
        <f>MIN(F2420,H2420,(1-EXP(-SetUp!$B$52*H2420/SetUp!$B$56))*F2420)</f>
        <v>0</v>
      </c>
      <c r="K2420" s="57">
        <f t="shared" si="728"/>
        <v>1.6982484809716488E-16</v>
      </c>
      <c r="L2420" s="57">
        <f>IF(I2420&lt;=0,0,MIN(SetUp!$B$50*I2420^SetUp!$B$55,I2420))</f>
        <v>5.1859698604273764E-3</v>
      </c>
      <c r="M2420" s="57">
        <f t="shared" si="729"/>
        <v>0.43362783562256119</v>
      </c>
      <c r="N2420" s="57">
        <f>IF(SetUp!$B$62=0,X2420,(B2420-E2420)*(1-(H2420/SetUp!$B$66/SetUp!$B$56)))</f>
        <v>0</v>
      </c>
      <c r="O2420" s="57">
        <f>K2420*SetUp!$B$65</f>
        <v>0</v>
      </c>
      <c r="P2420" s="57">
        <f>MIN(SetUp!$B$54*L2420^SetUp!$B$51,L2420)</f>
        <v>2.9109044070299455E-3</v>
      </c>
      <c r="Q2420" s="57">
        <f t="shared" si="730"/>
        <v>1.6982484809716488E-16</v>
      </c>
      <c r="R2420" s="57">
        <f>IF((H2420+N2420-O2420)&gt;SetUp!$B$56,T2419+H2420+N2420-O2420-SetUp!$B$56,T2419)</f>
        <v>0</v>
      </c>
      <c r="S2420" s="57">
        <f>R2420*SetUp!$B$65</f>
        <v>0</v>
      </c>
      <c r="T2420" s="57">
        <f>IF((R2420-S2420)&lt;SetUp!$B$53,R2420-S2420,SetUp!$B$53)</f>
        <v>0</v>
      </c>
      <c r="U2420" s="57">
        <f t="shared" si="731"/>
        <v>0.43362783562256119</v>
      </c>
      <c r="V2420" s="57">
        <f>(L2420-P2420)/1000*SetUp!$B$13*1000000/SetUp!$B$48</f>
        <v>0.12940045168880207</v>
      </c>
      <c r="W2420" s="57">
        <f t="shared" si="742"/>
        <v>2.3418766925686896E-17</v>
      </c>
      <c r="X2420" s="57">
        <f>MAX((SetUp!$B$56*(1-($H2420/SetUp!$B$56)^2)*TANH(($B2420-$D2420)/SetUp!$B$56))/(1+$H2420/SetUp!$B$56*TANH(($B2420-$D2420)/SetUp!$B$56)),0)</f>
        <v>0</v>
      </c>
      <c r="AP2420" s="64">
        <v>30426</v>
      </c>
      <c r="AQ2420" s="55">
        <v>4</v>
      </c>
      <c r="AR2420" s="55">
        <v>111</v>
      </c>
      <c r="AS2420" s="66">
        <f t="shared" si="732"/>
        <v>0.59699999999999998</v>
      </c>
      <c r="AT2420" s="66">
        <f t="shared" si="733"/>
        <v>7.6819434978668868</v>
      </c>
      <c r="AU2420" s="55" t="str">
        <f>IF(OR($AP2420&lt;SetUp!$B$97,$AP2420&gt;SetUp!$B$98),"Não","Sim")</f>
        <v>Não</v>
      </c>
      <c r="AV2420" s="68">
        <f t="shared" si="734"/>
        <v>0.77265775088327426</v>
      </c>
      <c r="AW2420" s="68">
        <f t="shared" si="735"/>
        <v>2.7716319196218833</v>
      </c>
      <c r="AX2420" s="68">
        <f t="shared" si="736"/>
        <v>-0.22402566887063094</v>
      </c>
      <c r="AY2420" s="68">
        <f t="shared" si="737"/>
        <v>0.88547110852365496</v>
      </c>
      <c r="AZ2420" s="68">
        <f t="shared" si="738"/>
        <v>7.0849434978668864</v>
      </c>
      <c r="BA2420" s="68">
        <f t="shared" si="739"/>
        <v>1.9989741687386089</v>
      </c>
      <c r="BB2420" s="68">
        <f t="shared" si="740"/>
        <v>1.1094967773942859</v>
      </c>
    </row>
    <row r="2421" spans="1:54" x14ac:dyDescent="0.3">
      <c r="A2421" s="64">
        <v>29083</v>
      </c>
      <c r="B2421" s="57">
        <v>0.04</v>
      </c>
      <c r="C2421" s="57"/>
      <c r="D2421" s="57">
        <v>4.016</v>
      </c>
      <c r="E2421" s="57">
        <f t="shared" si="725"/>
        <v>0.04</v>
      </c>
      <c r="F2421" s="57">
        <f t="shared" si="726"/>
        <v>3.976</v>
      </c>
      <c r="G2421" s="57">
        <f t="shared" si="727"/>
        <v>0</v>
      </c>
      <c r="H2421" s="57">
        <f>IF(Q2420&gt;SetUp!$B$56,SetUp!$B$56,Q2420)</f>
        <v>1.6982484809716488E-16</v>
      </c>
      <c r="I2421" s="57">
        <f t="shared" si="741"/>
        <v>0.43362783562256119</v>
      </c>
      <c r="J2421" s="57">
        <f>MIN(F2421,H2421,(1-EXP(-SetUp!$B$52*H2421/SetUp!$B$56))*F2421)</f>
        <v>0</v>
      </c>
      <c r="K2421" s="57">
        <f t="shared" si="728"/>
        <v>1.6982484809716488E-16</v>
      </c>
      <c r="L2421" s="57">
        <f>IF(I2421&lt;=0,0,MIN(SetUp!$B$50*I2421^SetUp!$B$55,I2421))</f>
        <v>5.0842251247977749E-3</v>
      </c>
      <c r="M2421" s="57">
        <f t="shared" si="729"/>
        <v>0.42854361049776341</v>
      </c>
      <c r="N2421" s="57">
        <f>IF(SetUp!$B$62=0,X2421,(B2421-E2421)*(1-(H2421/SetUp!$B$66/SetUp!$B$56)))</f>
        <v>0</v>
      </c>
      <c r="O2421" s="57">
        <f>K2421*SetUp!$B$65</f>
        <v>0</v>
      </c>
      <c r="P2421" s="57">
        <f>MIN(SetUp!$B$54*L2421^SetUp!$B$51,L2421)</f>
        <v>2.854756818252778E-3</v>
      </c>
      <c r="Q2421" s="57">
        <f t="shared" si="730"/>
        <v>1.6982484809716488E-16</v>
      </c>
      <c r="R2421" s="57">
        <f>IF((H2421+N2421-O2421)&gt;SetUp!$B$56,T2420+H2421+N2421-O2421-SetUp!$B$56,T2420)</f>
        <v>0</v>
      </c>
      <c r="S2421" s="57">
        <f>R2421*SetUp!$B$65</f>
        <v>0</v>
      </c>
      <c r="T2421" s="57">
        <f>IF((R2421-S2421)&lt;SetUp!$B$53,R2421-S2421,SetUp!$B$53)</f>
        <v>0</v>
      </c>
      <c r="U2421" s="57">
        <f t="shared" si="731"/>
        <v>0.42854361049776341</v>
      </c>
      <c r="V2421" s="57">
        <f>(L2421-P2421)/1000*SetUp!$B$13*1000000/SetUp!$B$48</f>
        <v>0.12680699162389955</v>
      </c>
      <c r="W2421" s="57">
        <f t="shared" si="742"/>
        <v>0</v>
      </c>
      <c r="X2421" s="57">
        <f>MAX((SetUp!$B$56*(1-($H2421/SetUp!$B$56)^2)*TANH(($B2421-$D2421)/SetUp!$B$56))/(1+$H2421/SetUp!$B$56*TANH(($B2421-$D2421)/SetUp!$B$56)),0)</f>
        <v>0</v>
      </c>
      <c r="AP2421" s="64">
        <v>30427</v>
      </c>
      <c r="AQ2421" s="55">
        <v>4</v>
      </c>
      <c r="AR2421" s="55">
        <v>112</v>
      </c>
      <c r="AS2421" s="66">
        <f t="shared" si="732"/>
        <v>0.65200000000000002</v>
      </c>
      <c r="AT2421" s="66">
        <f t="shared" si="733"/>
        <v>6.9332732179971757</v>
      </c>
      <c r="AU2421" s="55" t="str">
        <f>IF(OR($AP2421&lt;SetUp!$B$97,$AP2421&gt;SetUp!$B$98),"Não","Sim")</f>
        <v>Não</v>
      </c>
      <c r="AV2421" s="68">
        <f t="shared" si="734"/>
        <v>0.80746516952745395</v>
      </c>
      <c r="AW2421" s="68">
        <f t="shared" si="735"/>
        <v>2.6331109391738843</v>
      </c>
      <c r="AX2421" s="68">
        <f t="shared" si="736"/>
        <v>-0.18575240426807979</v>
      </c>
      <c r="AY2421" s="68">
        <f t="shared" si="737"/>
        <v>0.84093831468464408</v>
      </c>
      <c r="AZ2421" s="68">
        <f t="shared" si="738"/>
        <v>6.2812732179971755</v>
      </c>
      <c r="BA2421" s="68">
        <f t="shared" si="739"/>
        <v>1.8256457696464303</v>
      </c>
      <c r="BB2421" s="68">
        <f t="shared" si="740"/>
        <v>1.0266907189527239</v>
      </c>
    </row>
    <row r="2422" spans="1:54" x14ac:dyDescent="0.3">
      <c r="A2422" s="64">
        <v>29084</v>
      </c>
      <c r="B2422" s="57">
        <v>0</v>
      </c>
      <c r="C2422" s="57"/>
      <c r="D2422" s="57">
        <v>4.016</v>
      </c>
      <c r="E2422" s="57">
        <f t="shared" si="725"/>
        <v>0</v>
      </c>
      <c r="F2422" s="57">
        <f t="shared" si="726"/>
        <v>4.016</v>
      </c>
      <c r="G2422" s="57">
        <f t="shared" si="727"/>
        <v>0</v>
      </c>
      <c r="H2422" s="57">
        <f>IF(Q2421&gt;SetUp!$B$56,SetUp!$B$56,Q2421)</f>
        <v>1.6982484809716488E-16</v>
      </c>
      <c r="I2422" s="57">
        <f t="shared" si="741"/>
        <v>0.42854361049776341</v>
      </c>
      <c r="J2422" s="57">
        <f>MIN(F2422,H2422,(1-EXP(-SetUp!$B$52*H2422/SetUp!$B$56))*F2422)</f>
        <v>0</v>
      </c>
      <c r="K2422" s="57">
        <f t="shared" si="728"/>
        <v>1.6982484809716488E-16</v>
      </c>
      <c r="L2422" s="57">
        <f>IF(I2422&lt;=0,0,MIN(SetUp!$B$50*I2422^SetUp!$B$55,I2422))</f>
        <v>4.9852608969762312E-3</v>
      </c>
      <c r="M2422" s="57">
        <f t="shared" si="729"/>
        <v>0.4235583496007872</v>
      </c>
      <c r="N2422" s="57">
        <f>IF(SetUp!$B$62=0,X2422,(B2422-E2422)*(1-(H2422/SetUp!$B$66/SetUp!$B$56)))</f>
        <v>0</v>
      </c>
      <c r="O2422" s="57">
        <f>K2422*SetUp!$B$65</f>
        <v>0</v>
      </c>
      <c r="P2422" s="57">
        <f>MIN(SetUp!$B$54*L2422^SetUp!$B$51,L2422)</f>
        <v>2.8001253066764591E-3</v>
      </c>
      <c r="Q2422" s="57">
        <f t="shared" si="730"/>
        <v>1.6982484809716488E-16</v>
      </c>
      <c r="R2422" s="57">
        <f>IF((H2422+N2422-O2422)&gt;SetUp!$B$56,T2421+H2422+N2422-O2422-SetUp!$B$56,T2421)</f>
        <v>0</v>
      </c>
      <c r="S2422" s="57">
        <f>R2422*SetUp!$B$65</f>
        <v>0</v>
      </c>
      <c r="T2422" s="57">
        <f>IF((R2422-S2422)&lt;SetUp!$B$53,R2422-S2422,SetUp!$B$53)</f>
        <v>0</v>
      </c>
      <c r="U2422" s="57">
        <f t="shared" si="731"/>
        <v>0.4235583496007872</v>
      </c>
      <c r="V2422" s="57">
        <f>(L2422-P2422)/1000*SetUp!$B$13*1000000/SetUp!$B$48</f>
        <v>0.12428544944226391</v>
      </c>
      <c r="W2422" s="57">
        <f t="shared" si="742"/>
        <v>2.4286128663675299E-17</v>
      </c>
      <c r="X2422" s="57">
        <f>MAX((SetUp!$B$56*(1-($H2422/SetUp!$B$56)^2)*TANH(($B2422-$D2422)/SetUp!$B$56))/(1+$H2422/SetUp!$B$56*TANH(($B2422-$D2422)/SetUp!$B$56)),0)</f>
        <v>0</v>
      </c>
      <c r="AP2422" s="64">
        <v>30428</v>
      </c>
      <c r="AQ2422" s="55">
        <v>4</v>
      </c>
      <c r="AR2422" s="55">
        <v>113</v>
      </c>
      <c r="AS2422" s="66">
        <f t="shared" si="732"/>
        <v>0.371</v>
      </c>
      <c r="AT2422" s="66">
        <f t="shared" si="733"/>
        <v>6.2836491415287608</v>
      </c>
      <c r="AU2422" s="55" t="str">
        <f>IF(OR($AP2422&lt;SetUp!$B$97,$AP2422&gt;SetUp!$B$98),"Não","Sim")</f>
        <v>Não</v>
      </c>
      <c r="AV2422" s="68">
        <f t="shared" si="734"/>
        <v>0.60909769331364239</v>
      </c>
      <c r="AW2422" s="68">
        <f t="shared" si="735"/>
        <v>2.5067207944900365</v>
      </c>
      <c r="AX2422" s="68">
        <f t="shared" si="736"/>
        <v>-0.43062609038495414</v>
      </c>
      <c r="AY2422" s="68">
        <f t="shared" si="737"/>
        <v>0.79821192745768821</v>
      </c>
      <c r="AZ2422" s="68">
        <f t="shared" si="738"/>
        <v>5.9126491415287603</v>
      </c>
      <c r="BA2422" s="68">
        <f t="shared" si="739"/>
        <v>1.8976231011763942</v>
      </c>
      <c r="BB2422" s="68">
        <f t="shared" si="740"/>
        <v>1.2288380178426423</v>
      </c>
    </row>
    <row r="2423" spans="1:54" x14ac:dyDescent="0.3">
      <c r="A2423" s="64">
        <v>29085</v>
      </c>
      <c r="B2423" s="57">
        <v>0.16800000000000001</v>
      </c>
      <c r="C2423" s="57"/>
      <c r="D2423" s="57">
        <v>4.016</v>
      </c>
      <c r="E2423" s="57">
        <f t="shared" si="725"/>
        <v>0.16800000000000001</v>
      </c>
      <c r="F2423" s="57">
        <f t="shared" si="726"/>
        <v>3.8479999999999999</v>
      </c>
      <c r="G2423" s="57">
        <f t="shared" si="727"/>
        <v>0</v>
      </c>
      <c r="H2423" s="57">
        <f>IF(Q2422&gt;SetUp!$B$56,SetUp!$B$56,Q2422)</f>
        <v>1.6982484809716488E-16</v>
      </c>
      <c r="I2423" s="57">
        <f t="shared" si="741"/>
        <v>0.4235583496007872</v>
      </c>
      <c r="J2423" s="57">
        <f>MIN(F2423,H2423,(1-EXP(-SetUp!$B$52*H2423/SetUp!$B$56))*F2423)</f>
        <v>0</v>
      </c>
      <c r="K2423" s="57">
        <f t="shared" si="728"/>
        <v>1.6982484809716488E-16</v>
      </c>
      <c r="L2423" s="57">
        <f>IF(I2423&lt;=0,0,MIN(SetUp!$B$50*I2423^SetUp!$B$55,I2423))</f>
        <v>4.8889800310978797E-3</v>
      </c>
      <c r="M2423" s="57">
        <f t="shared" si="729"/>
        <v>0.41866936956968931</v>
      </c>
      <c r="N2423" s="57">
        <f>IF(SetUp!$B$62=0,X2423,(B2423-E2423)*(1-(H2423/SetUp!$B$66/SetUp!$B$56)))</f>
        <v>0</v>
      </c>
      <c r="O2423" s="57">
        <f>K2423*SetUp!$B$65</f>
        <v>0</v>
      </c>
      <c r="P2423" s="57">
        <f>MIN(SetUp!$B$54*L2423^SetUp!$B$51,L2423)</f>
        <v>2.7469573923242455E-3</v>
      </c>
      <c r="Q2423" s="57">
        <f t="shared" si="730"/>
        <v>1.6982484809716488E-16</v>
      </c>
      <c r="R2423" s="57">
        <f>IF((H2423+N2423-O2423)&gt;SetUp!$B$56,T2422+H2423+N2423-O2423-SetUp!$B$56,T2422)</f>
        <v>0</v>
      </c>
      <c r="S2423" s="57">
        <f>R2423*SetUp!$B$65</f>
        <v>0</v>
      </c>
      <c r="T2423" s="57">
        <f>IF((R2423-S2423)&lt;SetUp!$B$53,R2423-S2423,SetUp!$B$53)</f>
        <v>0</v>
      </c>
      <c r="U2423" s="57">
        <f t="shared" si="731"/>
        <v>0.41866936956968931</v>
      </c>
      <c r="V2423" s="57">
        <f>(L2423-P2423)/1000*SetUp!$B$13*1000000/SetUp!$B$48</f>
        <v>0.12183328465166916</v>
      </c>
      <c r="W2423" s="57">
        <f t="shared" si="742"/>
        <v>-9.540979117872439E-18</v>
      </c>
      <c r="X2423" s="57">
        <f>MAX((SetUp!$B$56*(1-($H2423/SetUp!$B$56)^2)*TANH(($B2423-$D2423)/SetUp!$B$56))/(1+$H2423/SetUp!$B$56*TANH(($B2423-$D2423)/SetUp!$B$56)),0)</f>
        <v>0</v>
      </c>
      <c r="AP2423" s="64">
        <v>30429</v>
      </c>
      <c r="AQ2423" s="55">
        <v>4</v>
      </c>
      <c r="AR2423" s="55">
        <v>114</v>
      </c>
      <c r="AS2423" s="66">
        <f t="shared" si="732"/>
        <v>0.26700000000000002</v>
      </c>
      <c r="AT2423" s="66">
        <f t="shared" si="733"/>
        <v>5.7167301889104198</v>
      </c>
      <c r="AU2423" s="55" t="str">
        <f>IF(OR($AP2423&lt;SetUp!$B$97,$AP2423&gt;SetUp!$B$98),"Não","Sim")</f>
        <v>Não</v>
      </c>
      <c r="AV2423" s="68">
        <f t="shared" si="734"/>
        <v>0.51672042731055257</v>
      </c>
      <c r="AW2423" s="68">
        <f t="shared" si="735"/>
        <v>2.3909684625503576</v>
      </c>
      <c r="AX2423" s="68">
        <f t="shared" si="736"/>
        <v>-0.57348873863542471</v>
      </c>
      <c r="AY2423" s="68">
        <f t="shared" si="737"/>
        <v>0.75714769540956461</v>
      </c>
      <c r="AZ2423" s="68">
        <f t="shared" si="738"/>
        <v>5.4497301889104195</v>
      </c>
      <c r="BA2423" s="68">
        <f t="shared" si="739"/>
        <v>1.874248035239805</v>
      </c>
      <c r="BB2423" s="68">
        <f t="shared" si="740"/>
        <v>1.3306364340449894</v>
      </c>
    </row>
    <row r="2424" spans="1:54" x14ac:dyDescent="0.3">
      <c r="A2424" s="64">
        <v>29086</v>
      </c>
      <c r="B2424" s="57">
        <v>0</v>
      </c>
      <c r="C2424" s="57"/>
      <c r="D2424" s="57">
        <v>4.016</v>
      </c>
      <c r="E2424" s="57">
        <f t="shared" si="725"/>
        <v>0</v>
      </c>
      <c r="F2424" s="57">
        <f t="shared" si="726"/>
        <v>4.016</v>
      </c>
      <c r="G2424" s="57">
        <f t="shared" si="727"/>
        <v>0</v>
      </c>
      <c r="H2424" s="57">
        <f>IF(Q2423&gt;SetUp!$B$56,SetUp!$B$56,Q2423)</f>
        <v>1.6982484809716488E-16</v>
      </c>
      <c r="I2424" s="57">
        <f t="shared" si="741"/>
        <v>0.41866936956968931</v>
      </c>
      <c r="J2424" s="57">
        <f>MIN(F2424,H2424,(1-EXP(-SetUp!$B$52*H2424/SetUp!$B$56))*F2424)</f>
        <v>0</v>
      </c>
      <c r="K2424" s="57">
        <f t="shared" si="728"/>
        <v>1.6982484809716488E-16</v>
      </c>
      <c r="L2424" s="57">
        <f>IF(I2424&lt;=0,0,MIN(SetUp!$B$50*I2424^SetUp!$B$55,I2424))</f>
        <v>4.7952895047549118E-3</v>
      </c>
      <c r="M2424" s="57">
        <f t="shared" si="729"/>
        <v>0.41387408006493442</v>
      </c>
      <c r="N2424" s="57">
        <f>IF(SetUp!$B$62=0,X2424,(B2424-E2424)*(1-(H2424/SetUp!$B$66/SetUp!$B$56)))</f>
        <v>0</v>
      </c>
      <c r="O2424" s="57">
        <f>K2424*SetUp!$B$65</f>
        <v>0</v>
      </c>
      <c r="P2424" s="57">
        <f>MIN(SetUp!$B$54*L2424^SetUp!$B$51,L2424)</f>
        <v>2.6952028060786685E-3</v>
      </c>
      <c r="Q2424" s="57">
        <f t="shared" si="730"/>
        <v>1.6982484809716488E-16</v>
      </c>
      <c r="R2424" s="57">
        <f>IF((H2424+N2424-O2424)&gt;SetUp!$B$56,T2423+H2424+N2424-O2424-SetUp!$B$56,T2423)</f>
        <v>0</v>
      </c>
      <c r="S2424" s="57">
        <f>R2424*SetUp!$B$65</f>
        <v>0</v>
      </c>
      <c r="T2424" s="57">
        <f>IF((R2424-S2424)&lt;SetUp!$B$53,R2424-S2424,SetUp!$B$53)</f>
        <v>0</v>
      </c>
      <c r="U2424" s="57">
        <f t="shared" si="731"/>
        <v>0.41387408006493442</v>
      </c>
      <c r="V2424" s="57">
        <f>(L2424-P2424)/1000*SetUp!$B$13*1000000/SetUp!$B$48</f>
        <v>0.11944806554401963</v>
      </c>
      <c r="W2424" s="57">
        <f t="shared" si="742"/>
        <v>2.688821387764051E-17</v>
      </c>
      <c r="X2424" s="57">
        <f>MAX((SetUp!$B$56*(1-($H2424/SetUp!$B$56)^2)*TANH(($B2424-$D2424)/SetUp!$B$56))/(1+$H2424/SetUp!$B$56*TANH(($B2424-$D2424)/SetUp!$B$56)),0)</f>
        <v>0</v>
      </c>
      <c r="AP2424" s="64">
        <v>30430</v>
      </c>
      <c r="AQ2424" s="55">
        <v>4</v>
      </c>
      <c r="AR2424" s="55">
        <v>115</v>
      </c>
      <c r="AS2424" s="66">
        <f t="shared" si="732"/>
        <v>0.16200000000000001</v>
      </c>
      <c r="AT2424" s="66">
        <f t="shared" si="733"/>
        <v>5.2193717088416145</v>
      </c>
      <c r="AU2424" s="55" t="str">
        <f>IF(OR($AP2424&lt;SetUp!$B$97,$AP2424&gt;SetUp!$B$98),"Não","Sim")</f>
        <v>Não</v>
      </c>
      <c r="AV2424" s="68">
        <f t="shared" si="734"/>
        <v>0.40249223594996214</v>
      </c>
      <c r="AW2424" s="68">
        <f t="shared" si="735"/>
        <v>2.2845944298368615</v>
      </c>
      <c r="AX2424" s="68">
        <f t="shared" si="736"/>
        <v>-0.790484985457369</v>
      </c>
      <c r="AY2424" s="68">
        <f t="shared" si="737"/>
        <v>0.7176182271774223</v>
      </c>
      <c r="AZ2424" s="68">
        <f t="shared" si="738"/>
        <v>5.0573717088416146</v>
      </c>
      <c r="BA2424" s="68">
        <f t="shared" si="739"/>
        <v>1.8821021938868994</v>
      </c>
      <c r="BB2424" s="68">
        <f t="shared" si="740"/>
        <v>1.5081032126347913</v>
      </c>
    </row>
    <row r="2425" spans="1:54" x14ac:dyDescent="0.3">
      <c r="A2425" s="64">
        <v>29087</v>
      </c>
      <c r="B2425" s="57">
        <v>0</v>
      </c>
      <c r="C2425" s="57"/>
      <c r="D2425" s="57">
        <v>4.016</v>
      </c>
      <c r="E2425" s="57">
        <f t="shared" si="725"/>
        <v>0</v>
      </c>
      <c r="F2425" s="57">
        <f t="shared" si="726"/>
        <v>4.016</v>
      </c>
      <c r="G2425" s="57">
        <f t="shared" si="727"/>
        <v>0</v>
      </c>
      <c r="H2425" s="57">
        <f>IF(Q2424&gt;SetUp!$B$56,SetUp!$B$56,Q2424)</f>
        <v>1.6982484809716488E-16</v>
      </c>
      <c r="I2425" s="57">
        <f t="shared" si="741"/>
        <v>0.41387408006493442</v>
      </c>
      <c r="J2425" s="57">
        <f>MIN(F2425,H2425,(1-EXP(-SetUp!$B$52*H2425/SetUp!$B$56))*F2425)</f>
        <v>0</v>
      </c>
      <c r="K2425" s="57">
        <f t="shared" si="728"/>
        <v>1.6982484809716488E-16</v>
      </c>
      <c r="L2425" s="57">
        <f>IF(I2425&lt;=0,0,MIN(SetUp!$B$50*I2425^SetUp!$B$55,I2425))</f>
        <v>4.704100213438595E-3</v>
      </c>
      <c r="M2425" s="57">
        <f t="shared" si="729"/>
        <v>0.40916997985149584</v>
      </c>
      <c r="N2425" s="57">
        <f>IF(SetUp!$B$62=0,X2425,(B2425-E2425)*(1-(H2425/SetUp!$B$66/SetUp!$B$56)))</f>
        <v>0</v>
      </c>
      <c r="O2425" s="57">
        <f>K2425*SetUp!$B$65</f>
        <v>0</v>
      </c>
      <c r="P2425" s="57">
        <f>MIN(SetUp!$B$54*L2425^SetUp!$B$51,L2425)</f>
        <v>2.6448133801628194E-3</v>
      </c>
      <c r="Q2425" s="57">
        <f t="shared" si="730"/>
        <v>1.6982484809716488E-16</v>
      </c>
      <c r="R2425" s="57">
        <f>IF((H2425+N2425-O2425)&gt;SetUp!$B$56,T2424+H2425+N2425-O2425-SetUp!$B$56,T2424)</f>
        <v>0</v>
      </c>
      <c r="S2425" s="57">
        <f>R2425*SetUp!$B$65</f>
        <v>0</v>
      </c>
      <c r="T2425" s="57">
        <f>IF((R2425-S2425)&lt;SetUp!$B$53,R2425-S2425,SetUp!$B$53)</f>
        <v>0</v>
      </c>
      <c r="U2425" s="57">
        <f t="shared" si="731"/>
        <v>0.40916997985149584</v>
      </c>
      <c r="V2425" s="57">
        <f>(L2425-P2425)/1000*SetUp!$B$13*1000000/SetUp!$B$48</f>
        <v>0.11712746373285907</v>
      </c>
      <c r="W2425" s="57">
        <f t="shared" si="742"/>
        <v>0</v>
      </c>
      <c r="X2425" s="57">
        <f>MAX((SetUp!$B$56*(1-($H2425/SetUp!$B$56)^2)*TANH(($B2425-$D2425)/SetUp!$B$56))/(1+$H2425/SetUp!$B$56*TANH(($B2425-$D2425)/SetUp!$B$56)),0)</f>
        <v>0</v>
      </c>
      <c r="AP2425" s="64">
        <v>30431</v>
      </c>
      <c r="AQ2425" s="55">
        <v>4</v>
      </c>
      <c r="AR2425" s="55">
        <v>116</v>
      </c>
      <c r="AS2425" s="66">
        <f t="shared" si="732"/>
        <v>0.185</v>
      </c>
      <c r="AT2425" s="66">
        <f t="shared" si="733"/>
        <v>4.7809085529582172</v>
      </c>
      <c r="AU2425" s="55" t="str">
        <f>IF(OR($AP2425&lt;SetUp!$B$97,$AP2425&gt;SetUp!$B$98),"Não","Sim")</f>
        <v>Não</v>
      </c>
      <c r="AV2425" s="68">
        <f t="shared" si="734"/>
        <v>0.43011626335213132</v>
      </c>
      <c r="AW2425" s="68">
        <f t="shared" si="735"/>
        <v>2.1865288822602404</v>
      </c>
      <c r="AX2425" s="68">
        <f t="shared" si="736"/>
        <v>-0.73282827159698616</v>
      </c>
      <c r="AY2425" s="68">
        <f t="shared" si="737"/>
        <v>0.67951043678814349</v>
      </c>
      <c r="AZ2425" s="68">
        <f t="shared" si="738"/>
        <v>4.5959085529582175</v>
      </c>
      <c r="BA2425" s="68">
        <f t="shared" si="739"/>
        <v>1.7564126189081091</v>
      </c>
      <c r="BB2425" s="68">
        <f t="shared" si="740"/>
        <v>1.4123387083851298</v>
      </c>
    </row>
    <row r="2426" spans="1:54" x14ac:dyDescent="0.3">
      <c r="A2426" s="64">
        <v>29088</v>
      </c>
      <c r="B2426" s="57">
        <v>0</v>
      </c>
      <c r="C2426" s="57"/>
      <c r="D2426" s="57">
        <v>4.016</v>
      </c>
      <c r="E2426" s="57">
        <f t="shared" si="725"/>
        <v>0</v>
      </c>
      <c r="F2426" s="57">
        <f t="shared" si="726"/>
        <v>4.016</v>
      </c>
      <c r="G2426" s="57">
        <f t="shared" si="727"/>
        <v>0</v>
      </c>
      <c r="H2426" s="57">
        <f>IF(Q2425&gt;SetUp!$B$56,SetUp!$B$56,Q2425)</f>
        <v>1.6982484809716488E-16</v>
      </c>
      <c r="I2426" s="57">
        <f t="shared" si="741"/>
        <v>0.40916997985149584</v>
      </c>
      <c r="J2426" s="57">
        <f>MIN(F2426,H2426,(1-EXP(-SetUp!$B$52*H2426/SetUp!$B$56))*F2426)</f>
        <v>0</v>
      </c>
      <c r="K2426" s="57">
        <f t="shared" si="728"/>
        <v>1.6982484809716488E-16</v>
      </c>
      <c r="L2426" s="57">
        <f>IF(I2426&lt;=0,0,MIN(SetUp!$B$50*I2426^SetUp!$B$55,I2426))</f>
        <v>4.6153267767294814E-3</v>
      </c>
      <c r="M2426" s="57">
        <f t="shared" si="729"/>
        <v>0.40455465307476635</v>
      </c>
      <c r="N2426" s="57">
        <f>IF(SetUp!$B$62=0,X2426,(B2426-E2426)*(1-(H2426/SetUp!$B$66/SetUp!$B$56)))</f>
        <v>0</v>
      </c>
      <c r="O2426" s="57">
        <f>K2426*SetUp!$B$65</f>
        <v>0</v>
      </c>
      <c r="P2426" s="57">
        <f>MIN(SetUp!$B$54*L2426^SetUp!$B$51,L2426)</f>
        <v>2.5957429448469987E-3</v>
      </c>
      <c r="Q2426" s="57">
        <f t="shared" si="730"/>
        <v>1.6982484809716488E-16</v>
      </c>
      <c r="R2426" s="57">
        <f>IF((H2426+N2426-O2426)&gt;SetUp!$B$56,T2425+H2426+N2426-O2426-SetUp!$B$56,T2425)</f>
        <v>0</v>
      </c>
      <c r="S2426" s="57">
        <f>R2426*SetUp!$B$65</f>
        <v>0</v>
      </c>
      <c r="T2426" s="57">
        <f>IF((R2426-S2426)&lt;SetUp!$B$53,R2426-S2426,SetUp!$B$53)</f>
        <v>0</v>
      </c>
      <c r="U2426" s="57">
        <f t="shared" si="731"/>
        <v>0.40455465307476635</v>
      </c>
      <c r="V2426" s="57">
        <f>(L2426-P2426)/1000*SetUp!$B$13*1000000/SetUp!$B$48</f>
        <v>0.11486924900500536</v>
      </c>
      <c r="W2426" s="57">
        <f t="shared" si="742"/>
        <v>-7.8062556418956319E-18</v>
      </c>
      <c r="X2426" s="57">
        <f>MAX((SetUp!$B$56*(1-($H2426/SetUp!$B$56)^2)*TANH(($B2426-$D2426)/SetUp!$B$56))/(1+$H2426/SetUp!$B$56*TANH(($B2426-$D2426)/SetUp!$B$56)),0)</f>
        <v>0</v>
      </c>
      <c r="AP2426" s="64">
        <v>30432</v>
      </c>
      <c r="AQ2426" s="55">
        <v>4</v>
      </c>
      <c r="AR2426" s="55">
        <v>117</v>
      </c>
      <c r="AS2426" s="66">
        <f t="shared" si="732"/>
        <v>0.16200000000000001</v>
      </c>
      <c r="AT2426" s="66">
        <f t="shared" si="733"/>
        <v>4.3926182205774458</v>
      </c>
      <c r="AU2426" s="55" t="str">
        <f>IF(OR($AP2426&lt;SetUp!$B$97,$AP2426&gt;SetUp!$B$98),"Não","Sim")</f>
        <v>Não</v>
      </c>
      <c r="AV2426" s="68">
        <f t="shared" si="734"/>
        <v>0.40249223594996214</v>
      </c>
      <c r="AW2426" s="68">
        <f t="shared" si="735"/>
        <v>2.0958573950957269</v>
      </c>
      <c r="AX2426" s="68">
        <f t="shared" si="736"/>
        <v>-0.790484985457369</v>
      </c>
      <c r="AY2426" s="68">
        <f t="shared" si="737"/>
        <v>0.64272345869403102</v>
      </c>
      <c r="AZ2426" s="68">
        <f t="shared" si="738"/>
        <v>4.2306182205774459</v>
      </c>
      <c r="BA2426" s="68">
        <f t="shared" si="739"/>
        <v>1.6933651591457648</v>
      </c>
      <c r="BB2426" s="68">
        <f t="shared" si="740"/>
        <v>1.4332084441514001</v>
      </c>
    </row>
    <row r="2427" spans="1:54" x14ac:dyDescent="0.3">
      <c r="A2427" s="64">
        <v>29089</v>
      </c>
      <c r="B2427" s="57">
        <v>0</v>
      </c>
      <c r="C2427" s="57"/>
      <c r="D2427" s="57">
        <v>4.016</v>
      </c>
      <c r="E2427" s="57">
        <f t="shared" si="725"/>
        <v>0</v>
      </c>
      <c r="F2427" s="57">
        <f t="shared" si="726"/>
        <v>4.016</v>
      </c>
      <c r="G2427" s="57">
        <f t="shared" si="727"/>
        <v>0</v>
      </c>
      <c r="H2427" s="57">
        <f>IF(Q2426&gt;SetUp!$B$56,SetUp!$B$56,Q2426)</f>
        <v>1.6982484809716488E-16</v>
      </c>
      <c r="I2427" s="57">
        <f t="shared" si="741"/>
        <v>0.40455465307476635</v>
      </c>
      <c r="J2427" s="57">
        <f>MIN(F2427,H2427,(1-EXP(-SetUp!$B$52*H2427/SetUp!$B$56))*F2427)</f>
        <v>0</v>
      </c>
      <c r="K2427" s="57">
        <f t="shared" si="728"/>
        <v>1.6982484809716488E-16</v>
      </c>
      <c r="L2427" s="57">
        <f>IF(I2427&lt;=0,0,MIN(SetUp!$B$50*I2427^SetUp!$B$55,I2427))</f>
        <v>4.5288873554798197E-3</v>
      </c>
      <c r="M2427" s="57">
        <f t="shared" si="729"/>
        <v>0.40002576571928655</v>
      </c>
      <c r="N2427" s="57">
        <f>IF(SetUp!$B$62=0,X2427,(B2427-E2427)*(1-(H2427/SetUp!$B$66/SetUp!$B$56)))</f>
        <v>0</v>
      </c>
      <c r="O2427" s="57">
        <f>K2427*SetUp!$B$65</f>
        <v>0</v>
      </c>
      <c r="P2427" s="57">
        <f>MIN(SetUp!$B$54*L2427^SetUp!$B$51,L2427)</f>
        <v>2.5479472309819719E-3</v>
      </c>
      <c r="Q2427" s="57">
        <f t="shared" si="730"/>
        <v>1.6982484809716488E-16</v>
      </c>
      <c r="R2427" s="57">
        <f>IF((H2427+N2427-O2427)&gt;SetUp!$B$56,T2426+H2427+N2427-O2427-SetUp!$B$56,T2426)</f>
        <v>0</v>
      </c>
      <c r="S2427" s="57">
        <f>R2427*SetUp!$B$65</f>
        <v>0</v>
      </c>
      <c r="T2427" s="57">
        <f>IF((R2427-S2427)&lt;SetUp!$B$53,R2427-S2427,SetUp!$B$53)</f>
        <v>0</v>
      </c>
      <c r="U2427" s="57">
        <f t="shared" si="731"/>
        <v>0.40002576571928655</v>
      </c>
      <c r="V2427" s="57">
        <f>(L2427-P2427)/1000*SetUp!$B$13*1000000/SetUp!$B$48</f>
        <v>0.11267128446599212</v>
      </c>
      <c r="W2427" s="57">
        <f t="shared" si="742"/>
        <v>2.6020852139652106E-17</v>
      </c>
      <c r="X2427" s="57">
        <f>MAX((SetUp!$B$56*(1-($H2427/SetUp!$B$56)^2)*TANH(($B2427-$D2427)/SetUp!$B$56))/(1+$H2427/SetUp!$B$56*TANH(($B2427-$D2427)/SetUp!$B$56)),0)</f>
        <v>0</v>
      </c>
      <c r="AP2427" s="64">
        <v>30433</v>
      </c>
      <c r="AQ2427" s="55">
        <v>4</v>
      </c>
      <c r="AR2427" s="55">
        <v>118</v>
      </c>
      <c r="AS2427" s="66">
        <f t="shared" si="732"/>
        <v>0.14099999999999999</v>
      </c>
      <c r="AT2427" s="66">
        <f t="shared" si="733"/>
        <v>4.0473143048372409</v>
      </c>
      <c r="AU2427" s="55" t="str">
        <f>IF(OR($AP2427&lt;SetUp!$B$97,$AP2427&gt;SetUp!$B$98),"Não","Sim")</f>
        <v>Não</v>
      </c>
      <c r="AV2427" s="68">
        <f t="shared" si="734"/>
        <v>0.37549966711037175</v>
      </c>
      <c r="AW2427" s="68">
        <f t="shared" si="735"/>
        <v>2.0117938027634046</v>
      </c>
      <c r="AX2427" s="68">
        <f t="shared" si="736"/>
        <v>-0.8507808873446201</v>
      </c>
      <c r="AY2427" s="68">
        <f t="shared" si="737"/>
        <v>0.60716693198142224</v>
      </c>
      <c r="AZ2427" s="68">
        <f t="shared" si="738"/>
        <v>3.9063143048372408</v>
      </c>
      <c r="BA2427" s="68">
        <f t="shared" si="739"/>
        <v>1.6362941356530327</v>
      </c>
      <c r="BB2427" s="68">
        <f t="shared" si="740"/>
        <v>1.4579478193260424</v>
      </c>
    </row>
    <row r="2428" spans="1:54" x14ac:dyDescent="0.3">
      <c r="A2428" s="64">
        <v>29090</v>
      </c>
      <c r="B2428" s="57">
        <v>6.5000000000000002E-2</v>
      </c>
      <c r="C2428" s="57"/>
      <c r="D2428" s="57">
        <v>4.016</v>
      </c>
      <c r="E2428" s="57">
        <f t="shared" si="725"/>
        <v>6.5000000000000002E-2</v>
      </c>
      <c r="F2428" s="57">
        <f t="shared" si="726"/>
        <v>3.9510000000000001</v>
      </c>
      <c r="G2428" s="57">
        <f t="shared" si="727"/>
        <v>0</v>
      </c>
      <c r="H2428" s="57">
        <f>IF(Q2427&gt;SetUp!$B$56,SetUp!$B$56,Q2427)</f>
        <v>1.6982484809716488E-16</v>
      </c>
      <c r="I2428" s="57">
        <f t="shared" si="741"/>
        <v>0.40002576571928655</v>
      </c>
      <c r="J2428" s="57">
        <f>MIN(F2428,H2428,(1-EXP(-SetUp!$B$52*H2428/SetUp!$B$56))*F2428)</f>
        <v>0</v>
      </c>
      <c r="K2428" s="57">
        <f t="shared" si="728"/>
        <v>1.6982484809716488E-16</v>
      </c>
      <c r="L2428" s="57">
        <f>IF(I2428&lt;=0,0,MIN(SetUp!$B$50*I2428^SetUp!$B$55,I2428))</f>
        <v>4.4447034792861303E-3</v>
      </c>
      <c r="M2428" s="57">
        <f t="shared" si="729"/>
        <v>0.39558106224000045</v>
      </c>
      <c r="N2428" s="57">
        <f>IF(SetUp!$B$62=0,X2428,(B2428-E2428)*(1-(H2428/SetUp!$B$66/SetUp!$B$56)))</f>
        <v>0</v>
      </c>
      <c r="O2428" s="57">
        <f>K2428*SetUp!$B$65</f>
        <v>0</v>
      </c>
      <c r="P2428" s="57">
        <f>MIN(SetUp!$B$54*L2428^SetUp!$B$51,L2428)</f>
        <v>2.5013837779885649E-3</v>
      </c>
      <c r="Q2428" s="57">
        <f t="shared" si="730"/>
        <v>1.6982484809716488E-16</v>
      </c>
      <c r="R2428" s="57">
        <f>IF((H2428+N2428-O2428)&gt;SetUp!$B$56,T2427+H2428+N2428-O2428-SetUp!$B$56,T2427)</f>
        <v>0</v>
      </c>
      <c r="S2428" s="57">
        <f>R2428*SetUp!$B$65</f>
        <v>0</v>
      </c>
      <c r="T2428" s="57">
        <f>IF((R2428-S2428)&lt;SetUp!$B$53,R2428-S2428,SetUp!$B$53)</f>
        <v>0</v>
      </c>
      <c r="U2428" s="57">
        <f t="shared" si="731"/>
        <v>0.39558106224000045</v>
      </c>
      <c r="V2428" s="57">
        <f>(L2428-P2428)/1000*SetUp!$B$13*1000000/SetUp!$B$48</f>
        <v>0.11053152196044719</v>
      </c>
      <c r="W2428" s="57">
        <f t="shared" si="742"/>
        <v>2.5153490401663703E-17</v>
      </c>
      <c r="X2428" s="57">
        <f>MAX((SetUp!$B$56*(1-($H2428/SetUp!$B$56)^2)*TANH(($B2428-$D2428)/SetUp!$B$56))/(1+$H2428/SetUp!$B$56*TANH(($B2428-$D2428)/SetUp!$B$56)),0)</f>
        <v>0</v>
      </c>
      <c r="AP2428" s="64">
        <v>30434</v>
      </c>
      <c r="AQ2428" s="55">
        <v>4</v>
      </c>
      <c r="AR2428" s="55">
        <v>119</v>
      </c>
      <c r="AS2428" s="66">
        <f t="shared" si="732"/>
        <v>0.122</v>
      </c>
      <c r="AT2428" s="66">
        <f t="shared" si="733"/>
        <v>3.7390354054140427</v>
      </c>
      <c r="AU2428" s="55" t="str">
        <f>IF(OR($AP2428&lt;SetUp!$B$97,$AP2428&gt;SetUp!$B$98),"Não","Sim")</f>
        <v>Não</v>
      </c>
      <c r="AV2428" s="68">
        <f t="shared" si="734"/>
        <v>0.34928498393145962</v>
      </c>
      <c r="AW2428" s="68">
        <f t="shared" si="735"/>
        <v>1.9336585545059506</v>
      </c>
      <c r="AX2428" s="68">
        <f t="shared" si="736"/>
        <v>-0.91364016932525183</v>
      </c>
      <c r="AY2428" s="68">
        <f t="shared" si="737"/>
        <v>0.57275957756479667</v>
      </c>
      <c r="AZ2428" s="68">
        <f t="shared" si="738"/>
        <v>3.6170354054140428</v>
      </c>
      <c r="BA2428" s="68">
        <f t="shared" si="739"/>
        <v>1.584373570574491</v>
      </c>
      <c r="BB2428" s="68">
        <f t="shared" si="740"/>
        <v>1.4863997468900485</v>
      </c>
    </row>
    <row r="2429" spans="1:54" x14ac:dyDescent="0.3">
      <c r="A2429" s="64">
        <v>29091</v>
      </c>
      <c r="B2429" s="57">
        <v>0</v>
      </c>
      <c r="C2429" s="57"/>
      <c r="D2429" s="57">
        <v>4.016</v>
      </c>
      <c r="E2429" s="57">
        <f t="shared" si="725"/>
        <v>0</v>
      </c>
      <c r="F2429" s="57">
        <f t="shared" si="726"/>
        <v>4.016</v>
      </c>
      <c r="G2429" s="57">
        <f t="shared" si="727"/>
        <v>0</v>
      </c>
      <c r="H2429" s="57">
        <f>IF(Q2428&gt;SetUp!$B$56,SetUp!$B$56,Q2428)</f>
        <v>1.6982484809716488E-16</v>
      </c>
      <c r="I2429" s="57">
        <f t="shared" si="741"/>
        <v>0.39558106224000045</v>
      </c>
      <c r="J2429" s="57">
        <f>MIN(F2429,H2429,(1-EXP(-SetUp!$B$52*H2429/SetUp!$B$56))*F2429)</f>
        <v>0</v>
      </c>
      <c r="K2429" s="57">
        <f t="shared" si="728"/>
        <v>1.6982484809716488E-16</v>
      </c>
      <c r="L2429" s="57">
        <f>IF(I2429&lt;=0,0,MIN(SetUp!$B$50*I2429^SetUp!$B$55,I2429))</f>
        <v>4.3626998835997318E-3</v>
      </c>
      <c r="M2429" s="57">
        <f t="shared" si="729"/>
        <v>0.39121836235640073</v>
      </c>
      <c r="N2429" s="57">
        <f>IF(SetUp!$B$62=0,X2429,(B2429-E2429)*(1-(H2429/SetUp!$B$66/SetUp!$B$56)))</f>
        <v>0</v>
      </c>
      <c r="O2429" s="57">
        <f>K2429*SetUp!$B$65</f>
        <v>0</v>
      </c>
      <c r="P2429" s="57">
        <f>MIN(SetUp!$B$54*L2429^SetUp!$B$51,L2429)</f>
        <v>2.4560118469593079E-3</v>
      </c>
      <c r="Q2429" s="57">
        <f t="shared" si="730"/>
        <v>1.6982484809716488E-16</v>
      </c>
      <c r="R2429" s="57">
        <f>IF((H2429+N2429-O2429)&gt;SetUp!$B$56,T2428+H2429+N2429-O2429-SetUp!$B$56,T2428)</f>
        <v>0</v>
      </c>
      <c r="S2429" s="57">
        <f>R2429*SetUp!$B$65</f>
        <v>0</v>
      </c>
      <c r="T2429" s="57">
        <f>IF((R2429-S2429)&lt;SetUp!$B$53,R2429-S2429,SetUp!$B$53)</f>
        <v>0</v>
      </c>
      <c r="U2429" s="57">
        <f t="shared" si="731"/>
        <v>0.39121836235640073</v>
      </c>
      <c r="V2429" s="57">
        <f>(L2429-P2429)/1000*SetUp!$B$13*1000000/SetUp!$B$48</f>
        <v>0.10844799774989396</v>
      </c>
      <c r="W2429" s="57">
        <f t="shared" si="742"/>
        <v>1.3010426069826053E-17</v>
      </c>
      <c r="X2429" s="57">
        <f>MAX((SetUp!$B$56*(1-($H2429/SetUp!$B$56)^2)*TANH(($B2429-$D2429)/SetUp!$B$56))/(1+$H2429/SetUp!$B$56*TANH(($B2429-$D2429)/SetUp!$B$56)),0)</f>
        <v>0</v>
      </c>
      <c r="AP2429" s="64">
        <v>30435</v>
      </c>
      <c r="AQ2429" s="55">
        <v>4</v>
      </c>
      <c r="AR2429" s="55">
        <v>120</v>
      </c>
      <c r="AS2429" s="66">
        <f t="shared" si="732"/>
        <v>0.104</v>
      </c>
      <c r="AT2429" s="66">
        <f t="shared" si="733"/>
        <v>3.4628047931885817</v>
      </c>
      <c r="AU2429" s="55" t="str">
        <f>IF(OR($AP2429&lt;SetUp!$B$97,$AP2429&gt;SetUp!$B$98),"Não","Sim")</f>
        <v>Não</v>
      </c>
      <c r="AV2429" s="68">
        <f t="shared" si="734"/>
        <v>0.322490309931942</v>
      </c>
      <c r="AW2429" s="68">
        <f t="shared" si="735"/>
        <v>1.8608613041246738</v>
      </c>
      <c r="AX2429" s="68">
        <f t="shared" si="736"/>
        <v>-0.98296666070121963</v>
      </c>
      <c r="AY2429" s="68">
        <f t="shared" si="737"/>
        <v>0.53942800999285245</v>
      </c>
      <c r="AZ2429" s="68">
        <f t="shared" si="738"/>
        <v>3.3588047931885816</v>
      </c>
      <c r="BA2429" s="68">
        <f t="shared" si="739"/>
        <v>1.5383709941927317</v>
      </c>
      <c r="BB2429" s="68">
        <f t="shared" si="740"/>
        <v>1.5223946706940721</v>
      </c>
    </row>
    <row r="2430" spans="1:54" x14ac:dyDescent="0.3">
      <c r="A2430" s="64">
        <v>29092</v>
      </c>
      <c r="B2430" s="57">
        <v>0</v>
      </c>
      <c r="C2430" s="57"/>
      <c r="D2430" s="57">
        <v>4.016</v>
      </c>
      <c r="E2430" s="57">
        <f t="shared" si="725"/>
        <v>0</v>
      </c>
      <c r="F2430" s="57">
        <f t="shared" si="726"/>
        <v>4.016</v>
      </c>
      <c r="G2430" s="57">
        <f t="shared" si="727"/>
        <v>0</v>
      </c>
      <c r="H2430" s="57">
        <f>IF(Q2429&gt;SetUp!$B$56,SetUp!$B$56,Q2429)</f>
        <v>1.6982484809716488E-16</v>
      </c>
      <c r="I2430" s="57">
        <f t="shared" si="741"/>
        <v>0.39121836235640073</v>
      </c>
      <c r="J2430" s="57">
        <f>MIN(F2430,H2430,(1-EXP(-SetUp!$B$52*H2430/SetUp!$B$56))*F2430)</f>
        <v>0</v>
      </c>
      <c r="K2430" s="57">
        <f t="shared" si="728"/>
        <v>1.6982484809716488E-16</v>
      </c>
      <c r="L2430" s="57">
        <f>IF(I2430&lt;=0,0,MIN(SetUp!$B$50*I2430^SetUp!$B$55,I2430))</f>
        <v>4.2828043558689067E-3</v>
      </c>
      <c r="M2430" s="57">
        <f t="shared" si="729"/>
        <v>0.38693555800053181</v>
      </c>
      <c r="N2430" s="57">
        <f>IF(SetUp!$B$62=0,X2430,(B2430-E2430)*(1-(H2430/SetUp!$B$66/SetUp!$B$56)))</f>
        <v>0</v>
      </c>
      <c r="O2430" s="57">
        <f>K2430*SetUp!$B$65</f>
        <v>0</v>
      </c>
      <c r="P2430" s="57">
        <f>MIN(SetUp!$B$54*L2430^SetUp!$B$51,L2430)</f>
        <v>2.4117923385521458E-3</v>
      </c>
      <c r="Q2430" s="57">
        <f t="shared" si="730"/>
        <v>1.6982484809716488E-16</v>
      </c>
      <c r="R2430" s="57">
        <f>IF((H2430+N2430-O2430)&gt;SetUp!$B$56,T2429+H2430+N2430-O2430-SetUp!$B$56,T2429)</f>
        <v>0</v>
      </c>
      <c r="S2430" s="57">
        <f>R2430*SetUp!$B$65</f>
        <v>0</v>
      </c>
      <c r="T2430" s="57">
        <f>IF((R2430-S2430)&lt;SetUp!$B$53,R2430-S2430,SetUp!$B$53)</f>
        <v>0</v>
      </c>
      <c r="U2430" s="57">
        <f t="shared" si="731"/>
        <v>0.38693555800053181</v>
      </c>
      <c r="V2430" s="57">
        <f>(L2430-P2430)/1000*SetUp!$B$13*1000000/SetUp!$B$48</f>
        <v>0.10641882843168972</v>
      </c>
      <c r="W2430" s="57">
        <f t="shared" si="742"/>
        <v>-1.214306433183765E-17</v>
      </c>
      <c r="X2430" s="57">
        <f>MAX((SetUp!$B$56*(1-($H2430/SetUp!$B$56)^2)*TANH(($B2430-$D2430)/SetUp!$B$56))/(1+$H2430/SetUp!$B$56*TANH(($B2430-$D2430)/SetUp!$B$56)),0)</f>
        <v>0</v>
      </c>
      <c r="AP2430" s="64">
        <v>30436</v>
      </c>
      <c r="AQ2430" s="55">
        <v>4</v>
      </c>
      <c r="AR2430" s="55">
        <v>121</v>
      </c>
      <c r="AS2430" s="66">
        <f t="shared" si="732"/>
        <v>0.104</v>
      </c>
      <c r="AT2430" s="66">
        <f t="shared" si="733"/>
        <v>3.2144430712745113</v>
      </c>
      <c r="AU2430" s="55" t="str">
        <f>IF(OR($AP2430&lt;SetUp!$B$97,$AP2430&gt;SetUp!$B$98),"Não","Sim")</f>
        <v>Não</v>
      </c>
      <c r="AV2430" s="68">
        <f t="shared" si="734"/>
        <v>0.322490309931942</v>
      </c>
      <c r="AW2430" s="68">
        <f t="shared" si="735"/>
        <v>1.7928867982319774</v>
      </c>
      <c r="AX2430" s="68">
        <f t="shared" si="736"/>
        <v>-0.98296666070121963</v>
      </c>
      <c r="AY2430" s="68">
        <f t="shared" si="737"/>
        <v>0.50710573868351916</v>
      </c>
      <c r="AZ2430" s="68">
        <f t="shared" si="738"/>
        <v>3.1104430712745113</v>
      </c>
      <c r="BA2430" s="68">
        <f t="shared" si="739"/>
        <v>1.4703964883000353</v>
      </c>
      <c r="BB2430" s="68">
        <f t="shared" si="740"/>
        <v>1.4900723993847387</v>
      </c>
    </row>
    <row r="2431" spans="1:54" x14ac:dyDescent="0.3">
      <c r="A2431" s="64">
        <v>29093</v>
      </c>
      <c r="B2431" s="57">
        <v>0</v>
      </c>
      <c r="C2431" s="57"/>
      <c r="D2431" s="57">
        <v>4.016</v>
      </c>
      <c r="E2431" s="57">
        <f t="shared" si="725"/>
        <v>0</v>
      </c>
      <c r="F2431" s="57">
        <f t="shared" si="726"/>
        <v>4.016</v>
      </c>
      <c r="G2431" s="57">
        <f t="shared" si="727"/>
        <v>0</v>
      </c>
      <c r="H2431" s="57">
        <f>IF(Q2430&gt;SetUp!$B$56,SetUp!$B$56,Q2430)</f>
        <v>1.6982484809716488E-16</v>
      </c>
      <c r="I2431" s="57">
        <f t="shared" si="741"/>
        <v>0.38693555800053181</v>
      </c>
      <c r="J2431" s="57">
        <f>MIN(F2431,H2431,(1-EXP(-SetUp!$B$52*H2431/SetUp!$B$56))*F2431)</f>
        <v>0</v>
      </c>
      <c r="K2431" s="57">
        <f t="shared" si="728"/>
        <v>1.6982484809716488E-16</v>
      </c>
      <c r="L2431" s="57">
        <f>IF(I2431&lt;=0,0,MIN(SetUp!$B$50*I2431^SetUp!$B$55,I2431))</f>
        <v>4.2049475901487221E-3</v>
      </c>
      <c r="M2431" s="57">
        <f t="shared" si="729"/>
        <v>0.38273061041038309</v>
      </c>
      <c r="N2431" s="57">
        <f>IF(SetUp!$B$62=0,X2431,(B2431-E2431)*(1-(H2431/SetUp!$B$66/SetUp!$B$56)))</f>
        <v>0</v>
      </c>
      <c r="O2431" s="57">
        <f>K2431*SetUp!$B$65</f>
        <v>0</v>
      </c>
      <c r="P2431" s="57">
        <f>MIN(SetUp!$B$54*L2431^SetUp!$B$51,L2431)</f>
        <v>2.3686877153783399E-3</v>
      </c>
      <c r="Q2431" s="57">
        <f t="shared" si="730"/>
        <v>1.6982484809716488E-16</v>
      </c>
      <c r="R2431" s="57">
        <f>IF((H2431+N2431-O2431)&gt;SetUp!$B$56,T2430+H2431+N2431-O2431-SetUp!$B$56,T2430)</f>
        <v>0</v>
      </c>
      <c r="S2431" s="57">
        <f>R2431*SetUp!$B$65</f>
        <v>0</v>
      </c>
      <c r="T2431" s="57">
        <f>IF((R2431-S2431)&lt;SetUp!$B$53,R2431-S2431,SetUp!$B$53)</f>
        <v>0</v>
      </c>
      <c r="U2431" s="57">
        <f t="shared" si="731"/>
        <v>0.38273061041038309</v>
      </c>
      <c r="V2431" s="57">
        <f>(L2431-P2431)/1000*SetUp!$B$13*1000000/SetUp!$B$48</f>
        <v>0.10444220708396561</v>
      </c>
      <c r="W2431" s="57">
        <f t="shared" si="742"/>
        <v>0</v>
      </c>
      <c r="X2431" s="57">
        <f>MAX((SetUp!$B$56*(1-($H2431/SetUp!$B$56)^2)*TANH(($B2431-$D2431)/SetUp!$B$56))/(1+$H2431/SetUp!$B$56*TANH(($B2431-$D2431)/SetUp!$B$56)),0)</f>
        <v>0</v>
      </c>
      <c r="AP2431" s="64">
        <v>30437</v>
      </c>
      <c r="AQ2431" s="55">
        <v>5</v>
      </c>
      <c r="AR2431" s="55">
        <v>122</v>
      </c>
      <c r="AS2431" s="66">
        <f t="shared" si="732"/>
        <v>8.8999999999999996E-2</v>
      </c>
      <c r="AT2431" s="66">
        <f t="shared" si="733"/>
        <v>2.9904209272779401</v>
      </c>
      <c r="AU2431" s="55" t="str">
        <f>IF(OR($AP2431&lt;SetUp!$B$97,$AP2431&gt;SetUp!$B$98),"Não","Sim")</f>
        <v>Não</v>
      </c>
      <c r="AV2431" s="68">
        <f t="shared" si="734"/>
        <v>0.29832867780352595</v>
      </c>
      <c r="AW2431" s="68">
        <f t="shared" si="735"/>
        <v>1.7292833565607286</v>
      </c>
      <c r="AX2431" s="68">
        <f t="shared" si="736"/>
        <v>-1.0506099933550872</v>
      </c>
      <c r="AY2431" s="68">
        <f t="shared" si="737"/>
        <v>0.47573232328352927</v>
      </c>
      <c r="AZ2431" s="68">
        <f t="shared" si="738"/>
        <v>2.9014209272779401</v>
      </c>
      <c r="BA2431" s="68">
        <f t="shared" si="739"/>
        <v>1.4309546787572027</v>
      </c>
      <c r="BB2431" s="68">
        <f t="shared" si="740"/>
        <v>1.5263423166386165</v>
      </c>
    </row>
    <row r="2432" spans="1:54" x14ac:dyDescent="0.3">
      <c r="A2432" s="64">
        <v>29094</v>
      </c>
      <c r="B2432" s="57">
        <v>5.8000000000000003E-2</v>
      </c>
      <c r="C2432" s="57"/>
      <c r="D2432" s="57">
        <v>4.016</v>
      </c>
      <c r="E2432" s="57">
        <f t="shared" si="725"/>
        <v>5.8000000000000003E-2</v>
      </c>
      <c r="F2432" s="57">
        <f t="shared" si="726"/>
        <v>3.9580000000000002</v>
      </c>
      <c r="G2432" s="57">
        <f t="shared" si="727"/>
        <v>0</v>
      </c>
      <c r="H2432" s="57">
        <f>IF(Q2431&gt;SetUp!$B$56,SetUp!$B$56,Q2431)</f>
        <v>1.6982484809716488E-16</v>
      </c>
      <c r="I2432" s="57">
        <f t="shared" si="741"/>
        <v>0.38273061041038309</v>
      </c>
      <c r="J2432" s="57">
        <f>MIN(F2432,H2432,(1-EXP(-SetUp!$B$52*H2432/SetUp!$B$56))*F2432)</f>
        <v>0</v>
      </c>
      <c r="K2432" s="57">
        <f t="shared" si="728"/>
        <v>1.6982484809716488E-16</v>
      </c>
      <c r="L2432" s="57">
        <f>IF(I2432&lt;=0,0,MIN(SetUp!$B$50*I2432^SetUp!$B$55,I2432))</f>
        <v>4.1290630496536767E-3</v>
      </c>
      <c r="M2432" s="57">
        <f t="shared" si="729"/>
        <v>0.37860154736072943</v>
      </c>
      <c r="N2432" s="57">
        <f>IF(SetUp!$B$62=0,X2432,(B2432-E2432)*(1-(H2432/SetUp!$B$66/SetUp!$B$56)))</f>
        <v>0</v>
      </c>
      <c r="O2432" s="57">
        <f>K2432*SetUp!$B$65</f>
        <v>0</v>
      </c>
      <c r="P2432" s="57">
        <f>MIN(SetUp!$B$54*L2432^SetUp!$B$51,L2432)</f>
        <v>2.326661928607403E-3</v>
      </c>
      <c r="Q2432" s="57">
        <f t="shared" si="730"/>
        <v>1.6982484809716488E-16</v>
      </c>
      <c r="R2432" s="57">
        <f>IF((H2432+N2432-O2432)&gt;SetUp!$B$56,T2431+H2432+N2432-O2432-SetUp!$B$56,T2431)</f>
        <v>0</v>
      </c>
      <c r="S2432" s="57">
        <f>R2432*SetUp!$B$65</f>
        <v>0</v>
      </c>
      <c r="T2432" s="57">
        <f>IF((R2432-S2432)&lt;SetUp!$B$53,R2432-S2432,SetUp!$B$53)</f>
        <v>0</v>
      </c>
      <c r="U2432" s="57">
        <f t="shared" si="731"/>
        <v>0.37860154736072943</v>
      </c>
      <c r="V2432" s="57">
        <f>(L2432-P2432)/1000*SetUp!$B$13*1000000/SetUp!$B$48</f>
        <v>0.10251639962248059</v>
      </c>
      <c r="W2432" s="57">
        <f t="shared" si="742"/>
        <v>1.8214596497756474E-17</v>
      </c>
      <c r="X2432" s="57">
        <f>MAX((SetUp!$B$56*(1-($H2432/SetUp!$B$56)^2)*TANH(($B2432-$D2432)/SetUp!$B$56))/(1+$H2432/SetUp!$B$56*TANH(($B2432-$D2432)/SetUp!$B$56)),0)</f>
        <v>0</v>
      </c>
      <c r="AP2432" s="64">
        <v>30438</v>
      </c>
      <c r="AQ2432" s="55">
        <v>5</v>
      </c>
      <c r="AR2432" s="55">
        <v>123</v>
      </c>
      <c r="AS2432" s="66">
        <f t="shared" si="732"/>
        <v>7.4999999999999997E-2</v>
      </c>
      <c r="AT2432" s="66">
        <f t="shared" si="733"/>
        <v>2.7877424951177265</v>
      </c>
      <c r="AU2432" s="55" t="str">
        <f>IF(OR($AP2432&lt;SetUp!$B$97,$AP2432&gt;SetUp!$B$98),"Não","Sim")</f>
        <v>Não</v>
      </c>
      <c r="AV2432" s="68">
        <f t="shared" si="734"/>
        <v>0.27386127875258304</v>
      </c>
      <c r="AW2432" s="68">
        <f t="shared" si="735"/>
        <v>1.6696534056856611</v>
      </c>
      <c r="AX2432" s="68">
        <f t="shared" si="736"/>
        <v>-1.1249387366082999</v>
      </c>
      <c r="AY2432" s="68">
        <f t="shared" si="737"/>
        <v>0.44525265532471553</v>
      </c>
      <c r="AZ2432" s="68">
        <f t="shared" si="738"/>
        <v>2.7127424951177264</v>
      </c>
      <c r="BA2432" s="68">
        <f t="shared" si="739"/>
        <v>1.395792126933078</v>
      </c>
      <c r="BB2432" s="68">
        <f t="shared" si="740"/>
        <v>1.5701913919330155</v>
      </c>
    </row>
    <row r="2433" spans="1:54" x14ac:dyDescent="0.3">
      <c r="A2433" s="64">
        <v>29095</v>
      </c>
      <c r="B2433" s="57">
        <v>0.64200000000000002</v>
      </c>
      <c r="C2433" s="57"/>
      <c r="D2433" s="57">
        <v>4.016</v>
      </c>
      <c r="E2433" s="57">
        <f t="shared" si="725"/>
        <v>0.64200000000000002</v>
      </c>
      <c r="F2433" s="57">
        <f t="shared" si="726"/>
        <v>3.3740000000000001</v>
      </c>
      <c r="G2433" s="57">
        <f t="shared" si="727"/>
        <v>0</v>
      </c>
      <c r="H2433" s="57">
        <f>IF(Q2432&gt;SetUp!$B$56,SetUp!$B$56,Q2432)</f>
        <v>1.6982484809716488E-16</v>
      </c>
      <c r="I2433" s="57">
        <f t="shared" si="741"/>
        <v>0.37860154736072943</v>
      </c>
      <c r="J2433" s="57">
        <f>MIN(F2433,H2433,(1-EXP(-SetUp!$B$52*H2433/SetUp!$B$56))*F2433)</f>
        <v>0</v>
      </c>
      <c r="K2433" s="57">
        <f t="shared" si="728"/>
        <v>1.6982484809716488E-16</v>
      </c>
      <c r="L2433" s="57">
        <f>IF(I2433&lt;=0,0,MIN(SetUp!$B$50*I2433^SetUp!$B$55,I2433))</f>
        <v>4.0550868367644228E-3</v>
      </c>
      <c r="M2433" s="57">
        <f t="shared" si="729"/>
        <v>0.37454646052396501</v>
      </c>
      <c r="N2433" s="57">
        <f>IF(SetUp!$B$62=0,X2433,(B2433-E2433)*(1-(H2433/SetUp!$B$66/SetUp!$B$56)))</f>
        <v>0</v>
      </c>
      <c r="O2433" s="57">
        <f>K2433*SetUp!$B$65</f>
        <v>0</v>
      </c>
      <c r="P2433" s="57">
        <f>MIN(SetUp!$B$54*L2433^SetUp!$B$51,L2433)</f>
        <v>2.2856803485307121E-3</v>
      </c>
      <c r="Q2433" s="57">
        <f t="shared" si="730"/>
        <v>1.6982484809716488E-16</v>
      </c>
      <c r="R2433" s="57">
        <f>IF((H2433+N2433-O2433)&gt;SetUp!$B$56,T2432+H2433+N2433-O2433-SetUp!$B$56,T2432)</f>
        <v>0</v>
      </c>
      <c r="S2433" s="57">
        <f>R2433*SetUp!$B$65</f>
        <v>0</v>
      </c>
      <c r="T2433" s="57">
        <f>IF((R2433-S2433)&lt;SetUp!$B$53,R2433-S2433,SetUp!$B$53)</f>
        <v>0</v>
      </c>
      <c r="U2433" s="57">
        <f t="shared" si="731"/>
        <v>0.37454646052396501</v>
      </c>
      <c r="V2433" s="57">
        <f>(L2433-P2433)/1000*SetUp!$B$13*1000000/SetUp!$B$48</f>
        <v>0.10063974135628609</v>
      </c>
      <c r="W2433" s="57">
        <f t="shared" si="742"/>
        <v>-5.377642775528102E-17</v>
      </c>
      <c r="X2433" s="57">
        <f>MAX((SetUp!$B$56*(1-($H2433/SetUp!$B$56)^2)*TANH(($B2433-$D2433)/SetUp!$B$56))/(1+$H2433/SetUp!$B$56*TANH(($B2433-$D2433)/SetUp!$B$56)),0)</f>
        <v>0</v>
      </c>
      <c r="AP2433" s="64">
        <v>30439</v>
      </c>
      <c r="AQ2433" s="55">
        <v>5</v>
      </c>
      <c r="AR2433" s="55">
        <v>124</v>
      </c>
      <c r="AS2433" s="66">
        <f t="shared" si="732"/>
        <v>7.4999999999999997E-2</v>
      </c>
      <c r="AT2433" s="66">
        <f t="shared" si="733"/>
        <v>2.6038522894211771</v>
      </c>
      <c r="AU2433" s="55" t="str">
        <f>IF(OR($AP2433&lt;SetUp!$B$97,$AP2433&gt;SetUp!$B$98),"Não","Sim")</f>
        <v>Não</v>
      </c>
      <c r="AV2433" s="68">
        <f t="shared" si="734"/>
        <v>0.27386127875258304</v>
      </c>
      <c r="AW2433" s="68">
        <f t="shared" si="735"/>
        <v>1.6136456517529421</v>
      </c>
      <c r="AX2433" s="68">
        <f t="shared" si="736"/>
        <v>-1.1249387366082999</v>
      </c>
      <c r="AY2433" s="68">
        <f t="shared" si="737"/>
        <v>0.4156163440632798</v>
      </c>
      <c r="AZ2433" s="68">
        <f t="shared" si="738"/>
        <v>2.5288522894211769</v>
      </c>
      <c r="BA2433" s="68">
        <f t="shared" si="739"/>
        <v>1.3397843730003589</v>
      </c>
      <c r="BB2433" s="68">
        <f t="shared" si="740"/>
        <v>1.5405550806715798</v>
      </c>
    </row>
    <row r="2434" spans="1:54" x14ac:dyDescent="0.3">
      <c r="A2434" s="64">
        <v>29096</v>
      </c>
      <c r="B2434" s="57">
        <v>0.64600000000000002</v>
      </c>
      <c r="C2434" s="57"/>
      <c r="D2434" s="57">
        <v>4.016</v>
      </c>
      <c r="E2434" s="57">
        <f t="shared" si="725"/>
        <v>0.64600000000000002</v>
      </c>
      <c r="F2434" s="57">
        <f t="shared" si="726"/>
        <v>3.37</v>
      </c>
      <c r="G2434" s="57">
        <f t="shared" si="727"/>
        <v>0</v>
      </c>
      <c r="H2434" s="57">
        <f>IF(Q2433&gt;SetUp!$B$56,SetUp!$B$56,Q2433)</f>
        <v>1.6982484809716488E-16</v>
      </c>
      <c r="I2434" s="57">
        <f t="shared" si="741"/>
        <v>0.37454646052396501</v>
      </c>
      <c r="J2434" s="57">
        <f>MIN(F2434,H2434,(1-EXP(-SetUp!$B$52*H2434/SetUp!$B$56))*F2434)</f>
        <v>0</v>
      </c>
      <c r="K2434" s="57">
        <f t="shared" si="728"/>
        <v>1.6982484809716488E-16</v>
      </c>
      <c r="L2434" s="57">
        <f>IF(I2434&lt;=0,0,MIN(SetUp!$B$50*I2434^SetUp!$B$55,I2434))</f>
        <v>3.9829575700332485E-3</v>
      </c>
      <c r="M2434" s="57">
        <f t="shared" si="729"/>
        <v>0.37056350295393176</v>
      </c>
      <c r="N2434" s="57">
        <f>IF(SetUp!$B$62=0,X2434,(B2434-E2434)*(1-(H2434/SetUp!$B$66/SetUp!$B$56)))</f>
        <v>0</v>
      </c>
      <c r="O2434" s="57">
        <f>K2434*SetUp!$B$65</f>
        <v>0</v>
      </c>
      <c r="P2434" s="57">
        <f>MIN(SetUp!$B$54*L2434^SetUp!$B$51,L2434)</f>
        <v>2.2457096988432569E-3</v>
      </c>
      <c r="Q2434" s="57">
        <f t="shared" si="730"/>
        <v>1.6982484809716488E-16</v>
      </c>
      <c r="R2434" s="57">
        <f>IF((H2434+N2434-O2434)&gt;SetUp!$B$56,T2433+H2434+N2434-O2434-SetUp!$B$56,T2433)</f>
        <v>0</v>
      </c>
      <c r="S2434" s="57">
        <f>R2434*SetUp!$B$65</f>
        <v>0</v>
      </c>
      <c r="T2434" s="57">
        <f>IF((R2434-S2434)&lt;SetUp!$B$53,R2434-S2434,SetUp!$B$53)</f>
        <v>0</v>
      </c>
      <c r="U2434" s="57">
        <f t="shared" si="731"/>
        <v>0.37056350295393176</v>
      </c>
      <c r="V2434" s="57">
        <f>(L2434-P2434)/1000*SetUp!$B$13*1000000/SetUp!$B$48</f>
        <v>9.881063372998454E-2</v>
      </c>
      <c r="W2434" s="57">
        <f t="shared" si="742"/>
        <v>-5.8980598183211441E-17</v>
      </c>
      <c r="X2434" s="57">
        <f>MAX((SetUp!$B$56*(1-($H2434/SetUp!$B$56)^2)*TANH(($B2434-$D2434)/SetUp!$B$56))/(1+$H2434/SetUp!$B$56*TANH(($B2434-$D2434)/SetUp!$B$56)),0)</f>
        <v>0</v>
      </c>
      <c r="AP2434" s="64">
        <v>30440</v>
      </c>
      <c r="AQ2434" s="55">
        <v>5</v>
      </c>
      <c r="AR2434" s="55">
        <v>125</v>
      </c>
      <c r="AS2434" s="66">
        <f t="shared" si="732"/>
        <v>7.4999999999999997E-2</v>
      </c>
      <c r="AT2434" s="66">
        <f t="shared" si="733"/>
        <v>2.4365604403944898</v>
      </c>
      <c r="AU2434" s="55" t="str">
        <f>IF(OR($AP2434&lt;SetUp!$B$97,$AP2434&gt;SetUp!$B$98),"Não","Sim")</f>
        <v>Não</v>
      </c>
      <c r="AV2434" s="68">
        <f t="shared" si="734"/>
        <v>0.27386127875258304</v>
      </c>
      <c r="AW2434" s="68">
        <f t="shared" si="735"/>
        <v>1.5609485707077251</v>
      </c>
      <c r="AX2434" s="68">
        <f t="shared" si="736"/>
        <v>-1.1249387366082999</v>
      </c>
      <c r="AY2434" s="68">
        <f t="shared" si="737"/>
        <v>0.38677718879519063</v>
      </c>
      <c r="AZ2434" s="68">
        <f t="shared" si="738"/>
        <v>2.3615604403944896</v>
      </c>
      <c r="BA2434" s="68">
        <f t="shared" si="739"/>
        <v>1.2870872919551419</v>
      </c>
      <c r="BB2434" s="68">
        <f t="shared" si="740"/>
        <v>1.5117159254034904</v>
      </c>
    </row>
    <row r="2435" spans="1:54" x14ac:dyDescent="0.3">
      <c r="A2435" s="64">
        <v>29097</v>
      </c>
      <c r="B2435" s="57">
        <v>3.9E-2</v>
      </c>
      <c r="C2435" s="57"/>
      <c r="D2435" s="57">
        <v>4.016</v>
      </c>
      <c r="E2435" s="57">
        <f t="shared" ref="E2435:E2498" si="743">IF(B2435&gt;=D2435,D2435,B2435)</f>
        <v>3.9E-2</v>
      </c>
      <c r="F2435" s="57">
        <f t="shared" ref="F2435:F2498" si="744">D2435-E2435</f>
        <v>3.9769999999999999</v>
      </c>
      <c r="G2435" s="57">
        <f t="shared" ref="G2435:G2498" si="745">MAX(B2435-D2435-N2435,0)</f>
        <v>0</v>
      </c>
      <c r="H2435" s="57">
        <f>IF(Q2434&gt;SetUp!$B$56,SetUp!$B$56,Q2434)</f>
        <v>1.6982484809716488E-16</v>
      </c>
      <c r="I2435" s="57">
        <f t="shared" si="741"/>
        <v>0.37056350295393176</v>
      </c>
      <c r="J2435" s="57">
        <f>MIN(F2435,H2435,(1-EXP(-SetUp!$B$52*H2435/SetUp!$B$56))*F2435)</f>
        <v>0</v>
      </c>
      <c r="K2435" s="57">
        <f t="shared" ref="K2435:K2498" si="746">MAX(H2435-J2435,0)</f>
        <v>1.6982484809716488E-16</v>
      </c>
      <c r="L2435" s="57">
        <f>IF(I2435&lt;=0,0,MIN(SetUp!$B$50*I2435^SetUp!$B$55,I2435))</f>
        <v>3.9126162677638777E-3</v>
      </c>
      <c r="M2435" s="57">
        <f t="shared" ref="M2435:M2498" si="747">MAX(I2435-L2435,0)</f>
        <v>0.36665088668616785</v>
      </c>
      <c r="N2435" s="57">
        <f>IF(SetUp!$B$62=0,X2435,(B2435-E2435)*(1-(H2435/SetUp!$B$66/SetUp!$B$56)))</f>
        <v>0</v>
      </c>
      <c r="O2435" s="57">
        <f>K2435*SetUp!$B$65</f>
        <v>0</v>
      </c>
      <c r="P2435" s="57">
        <f>MIN(SetUp!$B$54*L2435^SetUp!$B$51,L2435)</f>
        <v>2.2067179944190341E-3</v>
      </c>
      <c r="Q2435" s="57">
        <f t="shared" ref="Q2435:Q2498" si="748">IF((K2435+N2435-O2435)&lt;0,0,K2435+N2435-O2435)</f>
        <v>1.6982484809716488E-16</v>
      </c>
      <c r="R2435" s="57">
        <f>IF((H2435+N2435-O2435)&gt;SetUp!$B$56,T2434+H2435+N2435-O2435-SetUp!$B$56,T2434)</f>
        <v>0</v>
      </c>
      <c r="S2435" s="57">
        <f>R2435*SetUp!$B$65</f>
        <v>0</v>
      </c>
      <c r="T2435" s="57">
        <f>IF((R2435-S2435)&lt;SetUp!$B$53,R2435-S2435,SetUp!$B$53)</f>
        <v>0</v>
      </c>
      <c r="U2435" s="57">
        <f t="shared" ref="U2435:U2498" si="749">M2435+R2435-T2435</f>
        <v>0.36665088668616785</v>
      </c>
      <c r="V2435" s="57">
        <f>(L2435-P2435)/1000*SetUp!$B$13*1000000/SetUp!$B$48</f>
        <v>9.7027541241209547E-2</v>
      </c>
      <c r="W2435" s="57">
        <f t="shared" si="742"/>
        <v>-2.4286128663675299E-17</v>
      </c>
      <c r="X2435" s="57">
        <f>MAX((SetUp!$B$56*(1-($H2435/SetUp!$B$56)^2)*TANH(($B2435-$D2435)/SetUp!$B$56))/(1+$H2435/SetUp!$B$56*TANH(($B2435-$D2435)/SetUp!$B$56)),0)</f>
        <v>0</v>
      </c>
      <c r="AP2435" s="64">
        <v>30441</v>
      </c>
      <c r="AQ2435" s="55">
        <v>5</v>
      </c>
      <c r="AR2435" s="55">
        <v>126</v>
      </c>
      <c r="AS2435" s="66">
        <f t="shared" ref="AS2435:AS2498" si="750">VLOOKUP($AP2435,$A:$C,3,FALSE)</f>
        <v>7.4999999999999997E-2</v>
      </c>
      <c r="AT2435" s="66">
        <f t="shared" ref="AT2435:AT2498" si="751">VLOOKUP($AP2435,$A:$V,22,FALSE)</f>
        <v>2.283982244253786</v>
      </c>
      <c r="AU2435" s="55" t="str">
        <f>IF(OR($AP2435&lt;SetUp!$B$97,$AP2435&gt;SetUp!$B$98),"Não","Sim")</f>
        <v>Não</v>
      </c>
      <c r="AV2435" s="68">
        <f t="shared" ref="AV2435:AV2498" si="752">IFERROR(SQRT(AS2435),0)</f>
        <v>0.27386127875258304</v>
      </c>
      <c r="AW2435" s="68">
        <f t="shared" ref="AW2435:AW2498" si="753">IFERROR(SQRT(AT2435),0)</f>
        <v>1.5112849646091853</v>
      </c>
      <c r="AX2435" s="68">
        <f t="shared" ref="AX2435:AX2498" si="754">IFERROR(LOG(AS2435),0)</f>
        <v>-1.1249387366082999</v>
      </c>
      <c r="AY2435" s="68">
        <f t="shared" ref="AY2435:AY2498" si="755">IFERROR(LOG(AT2435),0)</f>
        <v>0.35869272336865443</v>
      </c>
      <c r="AZ2435" s="68">
        <f t="shared" ref="AZ2435:AZ2498" si="756">AT2435-AS2435</f>
        <v>2.2089822442537859</v>
      </c>
      <c r="BA2435" s="68">
        <f t="shared" ref="BA2435:BA2498" si="757">AW2435-AV2435</f>
        <v>1.2374236858566023</v>
      </c>
      <c r="BB2435" s="68">
        <f t="shared" ref="BB2435:BB2498" si="758">AY2435-AX2435</f>
        <v>1.4836314599769542</v>
      </c>
    </row>
    <row r="2436" spans="1:54" x14ac:dyDescent="0.3">
      <c r="A2436" s="64">
        <v>29098</v>
      </c>
      <c r="B2436" s="57">
        <v>0</v>
      </c>
      <c r="C2436" s="57"/>
      <c r="D2436" s="57">
        <v>4.016</v>
      </c>
      <c r="E2436" s="57">
        <f t="shared" si="743"/>
        <v>0</v>
      </c>
      <c r="F2436" s="57">
        <f t="shared" si="744"/>
        <v>4.016</v>
      </c>
      <c r="G2436" s="57">
        <f t="shared" si="745"/>
        <v>0</v>
      </c>
      <c r="H2436" s="57">
        <f>IF(Q2435&gt;SetUp!$B$56,SetUp!$B$56,Q2435)</f>
        <v>1.6982484809716488E-16</v>
      </c>
      <c r="I2436" s="57">
        <f t="shared" ref="I2436:I2499" si="759">U2435+G2436+O2436</f>
        <v>0.36665088668616785</v>
      </c>
      <c r="J2436" s="57">
        <f>MIN(F2436,H2436,(1-EXP(-SetUp!$B$52*H2436/SetUp!$B$56))*F2436)</f>
        <v>0</v>
      </c>
      <c r="K2436" s="57">
        <f t="shared" si="746"/>
        <v>1.6982484809716488E-16</v>
      </c>
      <c r="L2436" s="57">
        <f>IF(I2436&lt;=0,0,MIN(SetUp!$B$50*I2436^SetUp!$B$55,I2436))</f>
        <v>3.8440062377697553E-3</v>
      </c>
      <c r="M2436" s="57">
        <f t="shared" si="747"/>
        <v>0.36280688044839809</v>
      </c>
      <c r="N2436" s="57">
        <f>IF(SetUp!$B$62=0,X2436,(B2436-E2436)*(1-(H2436/SetUp!$B$66/SetUp!$B$56)))</f>
        <v>0</v>
      </c>
      <c r="O2436" s="57">
        <f>K2436*SetUp!$B$65</f>
        <v>0</v>
      </c>
      <c r="P2436" s="57">
        <f>MIN(SetUp!$B$54*L2436^SetUp!$B$51,L2436)</f>
        <v>2.1686744823707776E-3</v>
      </c>
      <c r="Q2436" s="57">
        <f t="shared" si="748"/>
        <v>1.6982484809716488E-16</v>
      </c>
      <c r="R2436" s="57">
        <f>IF((H2436+N2436-O2436)&gt;SetUp!$B$56,T2435+H2436+N2436-O2436-SetUp!$B$56,T2435)</f>
        <v>0</v>
      </c>
      <c r="S2436" s="57">
        <f>R2436*SetUp!$B$65</f>
        <v>0</v>
      </c>
      <c r="T2436" s="57">
        <f>IF((R2436-S2436)&lt;SetUp!$B$53,R2436-S2436,SetUp!$B$53)</f>
        <v>0</v>
      </c>
      <c r="U2436" s="57">
        <f t="shared" si="749"/>
        <v>0.36280688044839809</v>
      </c>
      <c r="V2436" s="57">
        <f>(L2436-P2436)/1000*SetUp!$B$13*1000000/SetUp!$B$48</f>
        <v>9.5288988522718582E-2</v>
      </c>
      <c r="W2436" s="57">
        <f t="shared" ref="W2436:W2499" si="760">Q2436+U2436+T2436-H2436-U2435-T2435-B2436+E2436+J2436+L2436</f>
        <v>-3.903127820947816E-18</v>
      </c>
      <c r="X2436" s="57">
        <f>MAX((SetUp!$B$56*(1-($H2436/SetUp!$B$56)^2)*TANH(($B2436-$D2436)/SetUp!$B$56))/(1+$H2436/SetUp!$B$56*TANH(($B2436-$D2436)/SetUp!$B$56)),0)</f>
        <v>0</v>
      </c>
      <c r="AP2436" s="64">
        <v>30442</v>
      </c>
      <c r="AQ2436" s="55">
        <v>5</v>
      </c>
      <c r="AR2436" s="55">
        <v>127</v>
      </c>
      <c r="AS2436" s="66">
        <f t="shared" si="750"/>
        <v>7.4999999999999997E-2</v>
      </c>
      <c r="AT2436" s="66">
        <f t="shared" si="751"/>
        <v>2.1444889921146988</v>
      </c>
      <c r="AU2436" s="55" t="str">
        <f>IF(OR($AP2436&lt;SetUp!$B$97,$AP2436&gt;SetUp!$B$98),"Não","Sim")</f>
        <v>Não</v>
      </c>
      <c r="AV2436" s="68">
        <f t="shared" si="752"/>
        <v>0.27386127875258304</v>
      </c>
      <c r="AW2436" s="68">
        <f t="shared" si="753"/>
        <v>1.4644073859806563</v>
      </c>
      <c r="AX2436" s="68">
        <f t="shared" si="754"/>
        <v>-1.1249387366082999</v>
      </c>
      <c r="AY2436" s="68">
        <f t="shared" si="755"/>
        <v>0.33132382130201504</v>
      </c>
      <c r="AZ2436" s="68">
        <f t="shared" si="756"/>
        <v>2.0694889921146986</v>
      </c>
      <c r="BA2436" s="68">
        <f t="shared" si="757"/>
        <v>1.1905461072280734</v>
      </c>
      <c r="BB2436" s="68">
        <f t="shared" si="758"/>
        <v>1.456262557910315</v>
      </c>
    </row>
    <row r="2437" spans="1:54" x14ac:dyDescent="0.3">
      <c r="A2437" s="64">
        <v>29099</v>
      </c>
      <c r="B2437" s="57">
        <v>0</v>
      </c>
      <c r="C2437" s="57"/>
      <c r="D2437" s="57">
        <v>4.7469999999999999</v>
      </c>
      <c r="E2437" s="57">
        <f t="shared" si="743"/>
        <v>0</v>
      </c>
      <c r="F2437" s="57">
        <f t="shared" si="744"/>
        <v>4.7469999999999999</v>
      </c>
      <c r="G2437" s="57">
        <f t="shared" si="745"/>
        <v>0</v>
      </c>
      <c r="H2437" s="57">
        <f>IF(Q2436&gt;SetUp!$B$56,SetUp!$B$56,Q2436)</f>
        <v>1.6982484809716488E-16</v>
      </c>
      <c r="I2437" s="57">
        <f t="shared" si="759"/>
        <v>0.36280688044839809</v>
      </c>
      <c r="J2437" s="57">
        <f>MIN(F2437,H2437,(1-EXP(-SetUp!$B$52*H2437/SetUp!$B$56))*F2437)</f>
        <v>0</v>
      </c>
      <c r="K2437" s="57">
        <f t="shared" si="746"/>
        <v>1.6982484809716488E-16</v>
      </c>
      <c r="L2437" s="57">
        <f>IF(I2437&lt;=0,0,MIN(SetUp!$B$50*I2437^SetUp!$B$55,I2437))</f>
        <v>3.7770729729414247E-3</v>
      </c>
      <c r="M2437" s="57">
        <f t="shared" si="747"/>
        <v>0.35902980747545665</v>
      </c>
      <c r="N2437" s="57">
        <f>IF(SetUp!$B$62=0,X2437,(B2437-E2437)*(1-(H2437/SetUp!$B$66/SetUp!$B$56)))</f>
        <v>0</v>
      </c>
      <c r="O2437" s="57">
        <f>K2437*SetUp!$B$65</f>
        <v>0</v>
      </c>
      <c r="P2437" s="57">
        <f>MIN(SetUp!$B$54*L2437^SetUp!$B$51,L2437)</f>
        <v>2.1315495861985679E-3</v>
      </c>
      <c r="Q2437" s="57">
        <f t="shared" si="748"/>
        <v>1.6982484809716488E-16</v>
      </c>
      <c r="R2437" s="57">
        <f>IF((H2437+N2437-O2437)&gt;SetUp!$B$56,T2436+H2437+N2437-O2437-SetUp!$B$56,T2436)</f>
        <v>0</v>
      </c>
      <c r="S2437" s="57">
        <f>R2437*SetUp!$B$65</f>
        <v>0</v>
      </c>
      <c r="T2437" s="57">
        <f>IF((R2437-S2437)&lt;SetUp!$B$53,R2437-S2437,SetUp!$B$53)</f>
        <v>0</v>
      </c>
      <c r="U2437" s="57">
        <f t="shared" si="749"/>
        <v>0.35902980747545665</v>
      </c>
      <c r="V2437" s="57">
        <f>(L2437-P2437)/1000*SetUp!$B$13*1000000/SetUp!$B$48</f>
        <v>9.3593557579205192E-2</v>
      </c>
      <c r="W2437" s="57">
        <f t="shared" si="760"/>
        <v>-1.7347234759768071E-17</v>
      </c>
      <c r="X2437" s="57">
        <f>MAX((SetUp!$B$56*(1-($H2437/SetUp!$B$56)^2)*TANH(($B2437-$D2437)/SetUp!$B$56))/(1+$H2437/SetUp!$B$56*TANH(($B2437-$D2437)/SetUp!$B$56)),0)</f>
        <v>0</v>
      </c>
      <c r="AP2437" s="64">
        <v>30443</v>
      </c>
      <c r="AQ2437" s="55">
        <v>5</v>
      </c>
      <c r="AR2437" s="55">
        <v>128</v>
      </c>
      <c r="AS2437" s="66">
        <f t="shared" si="750"/>
        <v>6.3E-2</v>
      </c>
      <c r="AT2437" s="66">
        <f t="shared" si="751"/>
        <v>2.0166677444588474</v>
      </c>
      <c r="AU2437" s="55" t="str">
        <f>IF(OR($AP2437&lt;SetUp!$B$97,$AP2437&gt;SetUp!$B$98),"Não","Sim")</f>
        <v>Não</v>
      </c>
      <c r="AV2437" s="68">
        <f t="shared" si="752"/>
        <v>0.25099800796022265</v>
      </c>
      <c r="AW2437" s="68">
        <f t="shared" si="753"/>
        <v>1.4200942730885324</v>
      </c>
      <c r="AX2437" s="68">
        <f t="shared" si="754"/>
        <v>-1.2006594505464183</v>
      </c>
      <c r="AY2437" s="68">
        <f t="shared" si="755"/>
        <v>0.30463435203813122</v>
      </c>
      <c r="AZ2437" s="68">
        <f t="shared" si="756"/>
        <v>1.9536677444588475</v>
      </c>
      <c r="BA2437" s="68">
        <f t="shared" si="757"/>
        <v>1.1690962651283097</v>
      </c>
      <c r="BB2437" s="68">
        <f t="shared" si="758"/>
        <v>1.5052938025845495</v>
      </c>
    </row>
    <row r="2438" spans="1:54" x14ac:dyDescent="0.3">
      <c r="A2438" s="64">
        <v>29100</v>
      </c>
      <c r="B2438" s="57">
        <v>0.27300000000000002</v>
      </c>
      <c r="C2438" s="57"/>
      <c r="D2438" s="57">
        <v>4.7469999999999999</v>
      </c>
      <c r="E2438" s="57">
        <f t="shared" si="743"/>
        <v>0.27300000000000002</v>
      </c>
      <c r="F2438" s="57">
        <f t="shared" si="744"/>
        <v>4.4740000000000002</v>
      </c>
      <c r="G2438" s="57">
        <f t="shared" si="745"/>
        <v>0</v>
      </c>
      <c r="H2438" s="57">
        <f>IF(Q2437&gt;SetUp!$B$56,SetUp!$B$56,Q2437)</f>
        <v>1.6982484809716488E-16</v>
      </c>
      <c r="I2438" s="57">
        <f t="shared" si="759"/>
        <v>0.35902980747545665</v>
      </c>
      <c r="J2438" s="57">
        <f>MIN(F2438,H2438,(1-EXP(-SetUp!$B$52*H2438/SetUp!$B$56))*F2438)</f>
        <v>0</v>
      </c>
      <c r="K2438" s="57">
        <f t="shared" si="746"/>
        <v>1.6982484809716488E-16</v>
      </c>
      <c r="L2438" s="57">
        <f>IF(I2438&lt;=0,0,MIN(SetUp!$B$50*I2438^SetUp!$B$55,I2438))</f>
        <v>3.7117640522781694E-3</v>
      </c>
      <c r="M2438" s="57">
        <f t="shared" si="747"/>
        <v>0.35531804342317846</v>
      </c>
      <c r="N2438" s="57">
        <f>IF(SetUp!$B$62=0,X2438,(B2438-E2438)*(1-(H2438/SetUp!$B$66/SetUp!$B$56)))</f>
        <v>0</v>
      </c>
      <c r="O2438" s="57">
        <f>K2438*SetUp!$B$65</f>
        <v>0</v>
      </c>
      <c r="P2438" s="57">
        <f>MIN(SetUp!$B$54*L2438^SetUp!$B$51,L2438)</f>
        <v>2.0953148528448954E-3</v>
      </c>
      <c r="Q2438" s="57">
        <f t="shared" si="748"/>
        <v>1.6982484809716488E-16</v>
      </c>
      <c r="R2438" s="57">
        <f>IF((H2438+N2438-O2438)&gt;SetUp!$B$56,T2437+H2438+N2438-O2438-SetUp!$B$56,T2437)</f>
        <v>0</v>
      </c>
      <c r="S2438" s="57">
        <f>R2438*SetUp!$B$65</f>
        <v>0</v>
      </c>
      <c r="T2438" s="57">
        <f>IF((R2438-S2438)&lt;SetUp!$B$53,R2438-S2438,SetUp!$B$53)</f>
        <v>0</v>
      </c>
      <c r="U2438" s="57">
        <f t="shared" si="749"/>
        <v>0.35531804342317846</v>
      </c>
      <c r="V2438" s="57">
        <f>(L2438-P2438)/1000*SetUp!$B$13*1000000/SetUp!$B$48</f>
        <v>9.193988516959313E-2</v>
      </c>
      <c r="W2438" s="57">
        <f t="shared" si="760"/>
        <v>-1.8648277366750676E-17</v>
      </c>
      <c r="X2438" s="57">
        <f>MAX((SetUp!$B$56*(1-($H2438/SetUp!$B$56)^2)*TANH(($B2438-$D2438)/SetUp!$B$56))/(1+$H2438/SetUp!$B$56*TANH(($B2438-$D2438)/SetUp!$B$56)),0)</f>
        <v>0</v>
      </c>
      <c r="AP2438" s="64">
        <v>30444</v>
      </c>
      <c r="AQ2438" s="55">
        <v>5</v>
      </c>
      <c r="AR2438" s="55">
        <v>129</v>
      </c>
      <c r="AS2438" s="66">
        <f t="shared" si="750"/>
        <v>6.3E-2</v>
      </c>
      <c r="AT2438" s="66">
        <f t="shared" si="751"/>
        <v>1.8992882459777303</v>
      </c>
      <c r="AU2438" s="55" t="str">
        <f>IF(OR($AP2438&lt;SetUp!$B$97,$AP2438&gt;SetUp!$B$98),"Não","Sim")</f>
        <v>Não</v>
      </c>
      <c r="AV2438" s="68">
        <f t="shared" si="752"/>
        <v>0.25099800796022265</v>
      </c>
      <c r="AW2438" s="68">
        <f t="shared" si="753"/>
        <v>1.3781466707058905</v>
      </c>
      <c r="AX2438" s="68">
        <f t="shared" si="754"/>
        <v>-1.2006594505464183</v>
      </c>
      <c r="AY2438" s="68">
        <f t="shared" si="755"/>
        <v>0.27859088055471881</v>
      </c>
      <c r="AZ2438" s="68">
        <f t="shared" si="756"/>
        <v>1.8362882459777303</v>
      </c>
      <c r="BA2438" s="68">
        <f t="shared" si="757"/>
        <v>1.1271486627456677</v>
      </c>
      <c r="BB2438" s="68">
        <f t="shared" si="758"/>
        <v>1.4792503311011371</v>
      </c>
    </row>
    <row r="2439" spans="1:54" x14ac:dyDescent="0.3">
      <c r="A2439" s="64">
        <v>29101</v>
      </c>
      <c r="B2439" s="57">
        <v>1.754</v>
      </c>
      <c r="C2439" s="57"/>
      <c r="D2439" s="57">
        <v>4.7469999999999999</v>
      </c>
      <c r="E2439" s="57">
        <f t="shared" si="743"/>
        <v>1.754</v>
      </c>
      <c r="F2439" s="57">
        <f t="shared" si="744"/>
        <v>2.9929999999999999</v>
      </c>
      <c r="G2439" s="57">
        <f t="shared" si="745"/>
        <v>0</v>
      </c>
      <c r="H2439" s="57">
        <f>IF(Q2438&gt;SetUp!$B$56,SetUp!$B$56,Q2438)</f>
        <v>1.6982484809716488E-16</v>
      </c>
      <c r="I2439" s="57">
        <f t="shared" si="759"/>
        <v>0.35531804342317846</v>
      </c>
      <c r="J2439" s="57">
        <f>MIN(F2439,H2439,(1-EXP(-SetUp!$B$52*H2439/SetUp!$B$56))*F2439)</f>
        <v>0</v>
      </c>
      <c r="K2439" s="57">
        <f t="shared" si="746"/>
        <v>1.6982484809716488E-16</v>
      </c>
      <c r="L2439" s="57">
        <f>IF(I2439&lt;=0,0,MIN(SetUp!$B$50*I2439^SetUp!$B$55,I2439))</f>
        <v>3.6480290470618142E-3</v>
      </c>
      <c r="M2439" s="57">
        <f t="shared" si="747"/>
        <v>0.35167001437611667</v>
      </c>
      <c r="N2439" s="57">
        <f>IF(SetUp!$B$62=0,X2439,(B2439-E2439)*(1-(H2439/SetUp!$B$66/SetUp!$B$56)))</f>
        <v>0</v>
      </c>
      <c r="O2439" s="57">
        <f>K2439*SetUp!$B$65</f>
        <v>0</v>
      </c>
      <c r="P2439" s="57">
        <f>MIN(SetUp!$B$54*L2439^SetUp!$B$51,L2439)</f>
        <v>2.0599429024856074E-3</v>
      </c>
      <c r="Q2439" s="57">
        <f t="shared" si="748"/>
        <v>1.6982484809716488E-16</v>
      </c>
      <c r="R2439" s="57">
        <f>IF((H2439+N2439-O2439)&gt;SetUp!$B$56,T2438+H2439+N2439-O2439-SetUp!$B$56,T2438)</f>
        <v>0</v>
      </c>
      <c r="S2439" s="57">
        <f>R2439*SetUp!$B$65</f>
        <v>0</v>
      </c>
      <c r="T2439" s="57">
        <f>IF((R2439-S2439)&lt;SetUp!$B$53,R2439-S2439,SetUp!$B$53)</f>
        <v>0</v>
      </c>
      <c r="U2439" s="57">
        <f t="shared" si="749"/>
        <v>0.35167001437611667</v>
      </c>
      <c r="V2439" s="57">
        <f>(L2439-P2439)/1000*SetUp!$B$13*1000000/SetUp!$B$48</f>
        <v>9.0326660326194477E-2</v>
      </c>
      <c r="W2439" s="57">
        <f t="shared" si="760"/>
        <v>7.3725747729014302E-17</v>
      </c>
      <c r="X2439" s="57">
        <f>MAX((SetUp!$B$56*(1-($H2439/SetUp!$B$56)^2)*TANH(($B2439-$D2439)/SetUp!$B$56))/(1+$H2439/SetUp!$B$56*TANH(($B2439-$D2439)/SetUp!$B$56)),0)</f>
        <v>0</v>
      </c>
      <c r="AP2439" s="64">
        <v>30445</v>
      </c>
      <c r="AQ2439" s="55">
        <v>5</v>
      </c>
      <c r="AR2439" s="55">
        <v>130</v>
      </c>
      <c r="AS2439" s="66">
        <f t="shared" si="750"/>
        <v>6.3E-2</v>
      </c>
      <c r="AT2439" s="66">
        <f t="shared" si="751"/>
        <v>1.7912755741651796</v>
      </c>
      <c r="AU2439" s="55" t="str">
        <f>IF(OR($AP2439&lt;SetUp!$B$97,$AP2439&gt;SetUp!$B$98),"Não","Sim")</f>
        <v>Não</v>
      </c>
      <c r="AV2439" s="68">
        <f t="shared" si="752"/>
        <v>0.25099800796022265</v>
      </c>
      <c r="AW2439" s="68">
        <f t="shared" si="753"/>
        <v>1.3383854355772031</v>
      </c>
      <c r="AX2439" s="68">
        <f t="shared" si="754"/>
        <v>-1.2006594505464183</v>
      </c>
      <c r="AY2439" s="68">
        <f t="shared" si="755"/>
        <v>0.25316240390199862</v>
      </c>
      <c r="AZ2439" s="68">
        <f t="shared" si="756"/>
        <v>1.7282755741651796</v>
      </c>
      <c r="BA2439" s="68">
        <f t="shared" si="757"/>
        <v>1.0873874276169806</v>
      </c>
      <c r="BB2439" s="68">
        <f t="shared" si="758"/>
        <v>1.4538218544484169</v>
      </c>
    </row>
    <row r="2440" spans="1:54" x14ac:dyDescent="0.3">
      <c r="A2440" s="64">
        <v>29102</v>
      </c>
      <c r="B2440" s="57">
        <v>4.8230000000000004</v>
      </c>
      <c r="C2440" s="57"/>
      <c r="D2440" s="57">
        <v>4.7469999999999999</v>
      </c>
      <c r="E2440" s="57">
        <f t="shared" si="743"/>
        <v>4.7469999999999999</v>
      </c>
      <c r="F2440" s="57">
        <f t="shared" si="744"/>
        <v>0</v>
      </c>
      <c r="G2440" s="57">
        <f t="shared" si="745"/>
        <v>3.5723938182630199E-8</v>
      </c>
      <c r="H2440" s="57">
        <f>IF(Q2439&gt;SetUp!$B$56,SetUp!$B$56,Q2439)</f>
        <v>1.6982484809716488E-16</v>
      </c>
      <c r="I2440" s="57">
        <f t="shared" si="759"/>
        <v>0.35167005010005487</v>
      </c>
      <c r="J2440" s="57">
        <f>MIN(F2440,H2440,(1-EXP(-SetUp!$B$52*H2440/SetUp!$B$56))*F2440)</f>
        <v>0</v>
      </c>
      <c r="K2440" s="57">
        <f t="shared" si="746"/>
        <v>1.6982484809716488E-16</v>
      </c>
      <c r="L2440" s="57">
        <f>IF(I2440&lt;=0,0,MIN(SetUp!$B$50*I2440^SetUp!$B$55,I2440))</f>
        <v>3.5858200389729919E-3</v>
      </c>
      <c r="M2440" s="57">
        <f t="shared" si="747"/>
        <v>0.34808423006108186</v>
      </c>
      <c r="N2440" s="57">
        <f>IF(SetUp!$B$62=0,X2440,(B2440-E2440)*(1-(H2440/SetUp!$B$66/SetUp!$B$56)))</f>
        <v>7.5999964276062329E-2</v>
      </c>
      <c r="O2440" s="57">
        <f>K2440*SetUp!$B$65</f>
        <v>0</v>
      </c>
      <c r="P2440" s="57">
        <f>MIN(SetUp!$B$54*L2440^SetUp!$B$51,L2440)</f>
        <v>2.0254077179777045E-3</v>
      </c>
      <c r="Q2440" s="57">
        <f t="shared" si="748"/>
        <v>7.5999964276062495E-2</v>
      </c>
      <c r="R2440" s="57">
        <f>IF((H2440+N2440-O2440)&gt;SetUp!$B$56,T2439+H2440+N2440-O2440-SetUp!$B$56,T2439)</f>
        <v>0</v>
      </c>
      <c r="S2440" s="57">
        <f>R2440*SetUp!$B$65</f>
        <v>0</v>
      </c>
      <c r="T2440" s="57">
        <f>IF((R2440-S2440)&lt;SetUp!$B$53,R2440-S2440,SetUp!$B$53)</f>
        <v>0</v>
      </c>
      <c r="U2440" s="57">
        <f t="shared" si="749"/>
        <v>0.34808423006108186</v>
      </c>
      <c r="V2440" s="57">
        <f>(L2440-P2440)/1000*SetUp!$B$13*1000000/SetUp!$B$48</f>
        <v>8.8752637360842185E-2</v>
      </c>
      <c r="W2440" s="57">
        <f t="shared" si="760"/>
        <v>9.4108748571741785E-17</v>
      </c>
      <c r="X2440" s="57">
        <f>MAX((SetUp!$B$56*(1-($H2440/SetUp!$B$56)^2)*TANH(($B2440-$D2440)/SetUp!$B$56))/(1+$H2440/SetUp!$B$56*TANH(($B2440-$D2440)/SetUp!$B$56)),0)</f>
        <v>7.5999964276062329E-2</v>
      </c>
      <c r="AP2440" s="64">
        <v>30446</v>
      </c>
      <c r="AQ2440" s="55">
        <v>5</v>
      </c>
      <c r="AR2440" s="55">
        <v>131</v>
      </c>
      <c r="AS2440" s="66">
        <f t="shared" si="750"/>
        <v>6.3E-2</v>
      </c>
      <c r="AT2440" s="66">
        <f t="shared" si="751"/>
        <v>1.6916874183603789</v>
      </c>
      <c r="AU2440" s="55" t="str">
        <f>IF(OR($AP2440&lt;SetUp!$B$97,$AP2440&gt;SetUp!$B$98),"Não","Sim")</f>
        <v>Não</v>
      </c>
      <c r="AV2440" s="68">
        <f t="shared" si="752"/>
        <v>0.25099800796022265</v>
      </c>
      <c r="AW2440" s="68">
        <f t="shared" si="753"/>
        <v>1.300648845138602</v>
      </c>
      <c r="AX2440" s="68">
        <f t="shared" si="754"/>
        <v>-1.2006594505464183</v>
      </c>
      <c r="AY2440" s="68">
        <f t="shared" si="755"/>
        <v>0.22832011932812557</v>
      </c>
      <c r="AZ2440" s="68">
        <f t="shared" si="756"/>
        <v>1.628687418360379</v>
      </c>
      <c r="BA2440" s="68">
        <f t="shared" si="757"/>
        <v>1.0496508371783793</v>
      </c>
      <c r="BB2440" s="68">
        <f t="shared" si="758"/>
        <v>1.428979569874544</v>
      </c>
    </row>
    <row r="2441" spans="1:54" x14ac:dyDescent="0.3">
      <c r="A2441" s="64">
        <v>29103</v>
      </c>
      <c r="B2441" s="57">
        <v>1.5229999999999999</v>
      </c>
      <c r="C2441" s="57"/>
      <c r="D2441" s="57">
        <v>4.7469999999999999</v>
      </c>
      <c r="E2441" s="57">
        <f t="shared" si="743"/>
        <v>1.5229999999999999</v>
      </c>
      <c r="F2441" s="57">
        <f t="shared" si="744"/>
        <v>3.2240000000000002</v>
      </c>
      <c r="G2441" s="57">
        <f t="shared" si="745"/>
        <v>0</v>
      </c>
      <c r="H2441" s="57">
        <f>IF(Q2440&gt;SetUp!$B$56,SetUp!$B$56,Q2440)</f>
        <v>7.5999964276062495E-2</v>
      </c>
      <c r="I2441" s="57">
        <f t="shared" si="759"/>
        <v>0.34808423006108186</v>
      </c>
      <c r="J2441" s="57">
        <f>MIN(F2441,H2441,(1-EXP(-SetUp!$B$52*H2441/SetUp!$B$56))*F2441)</f>
        <v>3.805856216126377E-2</v>
      </c>
      <c r="K2441" s="57">
        <f t="shared" si="746"/>
        <v>3.7941402114798725E-2</v>
      </c>
      <c r="L2441" s="57">
        <f>IF(I2441&lt;=0,0,MIN(SetUp!$B$50*I2441^SetUp!$B$55,I2441))</f>
        <v>3.5250890928796462E-3</v>
      </c>
      <c r="M2441" s="57">
        <f t="shared" si="747"/>
        <v>0.34455914096820223</v>
      </c>
      <c r="N2441" s="57">
        <f>IF(SetUp!$B$62=0,X2441,(B2441-E2441)*(1-(H2441/SetUp!$B$66/SetUp!$B$56)))</f>
        <v>0</v>
      </c>
      <c r="O2441" s="57">
        <f>K2441*SetUp!$B$65</f>
        <v>0</v>
      </c>
      <c r="P2441" s="57">
        <f>MIN(SetUp!$B$54*L2441^SetUp!$B$51,L2441)</f>
        <v>1.9916832434439518E-3</v>
      </c>
      <c r="Q2441" s="57">
        <f t="shared" si="748"/>
        <v>3.7941402114798725E-2</v>
      </c>
      <c r="R2441" s="57">
        <f>IF((H2441+N2441-O2441)&gt;SetUp!$B$56,T2440+H2441+N2441-O2441-SetUp!$B$56,T2440)</f>
        <v>0</v>
      </c>
      <c r="S2441" s="57">
        <f>R2441*SetUp!$B$65</f>
        <v>0</v>
      </c>
      <c r="T2441" s="57">
        <f>IF((R2441-S2441)&lt;SetUp!$B$53,R2441-S2441,SetUp!$B$53)</f>
        <v>0</v>
      </c>
      <c r="U2441" s="57">
        <f t="shared" si="749"/>
        <v>0.34455914096820223</v>
      </c>
      <c r="V2441" s="57">
        <f>(L2441-P2441)/1000*SetUp!$B$13*1000000/SetUp!$B$48</f>
        <v>8.7216571832215983E-2</v>
      </c>
      <c r="W2441" s="57">
        <f t="shared" si="760"/>
        <v>-1.1275702593849246E-17</v>
      </c>
      <c r="X2441" s="57">
        <f>MAX((SetUp!$B$56*(1-($H2441/SetUp!$B$56)^2)*TANH(($B2441-$D2441)/SetUp!$B$56))/(1+$H2441/SetUp!$B$56*TANH(($B2441-$D2441)/SetUp!$B$56)),0)</f>
        <v>0</v>
      </c>
      <c r="AP2441" s="64">
        <v>30447</v>
      </c>
      <c r="AQ2441" s="55">
        <v>5</v>
      </c>
      <c r="AR2441" s="55">
        <v>132</v>
      </c>
      <c r="AS2441" s="66">
        <f t="shared" si="750"/>
        <v>7.4999999999999997E-2</v>
      </c>
      <c r="AT2441" s="66">
        <f t="shared" si="751"/>
        <v>1.5997202086523921</v>
      </c>
      <c r="AU2441" s="55" t="str">
        <f>IF(OR($AP2441&lt;SetUp!$B$97,$AP2441&gt;SetUp!$B$98),"Não","Sim")</f>
        <v>Não</v>
      </c>
      <c r="AV2441" s="68">
        <f t="shared" si="752"/>
        <v>0.27386127875258304</v>
      </c>
      <c r="AW2441" s="68">
        <f t="shared" si="753"/>
        <v>1.2648004619908992</v>
      </c>
      <c r="AX2441" s="68">
        <f t="shared" si="754"/>
        <v>-1.1249387366082999</v>
      </c>
      <c r="AY2441" s="68">
        <f t="shared" si="755"/>
        <v>0.20404403111595482</v>
      </c>
      <c r="AZ2441" s="68">
        <f t="shared" si="756"/>
        <v>1.5247202086523921</v>
      </c>
      <c r="BA2441" s="68">
        <f t="shared" si="757"/>
        <v>0.9909391832383162</v>
      </c>
      <c r="BB2441" s="68">
        <f t="shared" si="758"/>
        <v>1.3289827677242547</v>
      </c>
    </row>
    <row r="2442" spans="1:54" x14ac:dyDescent="0.3">
      <c r="A2442" s="64">
        <v>29104</v>
      </c>
      <c r="B2442" s="57">
        <v>3.2480000000000002</v>
      </c>
      <c r="C2442" s="57"/>
      <c r="D2442" s="57">
        <v>4.7469999999999999</v>
      </c>
      <c r="E2442" s="57">
        <f t="shared" si="743"/>
        <v>3.2480000000000002</v>
      </c>
      <c r="F2442" s="57">
        <f t="shared" si="744"/>
        <v>1.4989999999999997</v>
      </c>
      <c r="G2442" s="57">
        <f t="shared" si="745"/>
        <v>0</v>
      </c>
      <c r="H2442" s="57">
        <f>IF(Q2441&gt;SetUp!$B$56,SetUp!$B$56,Q2441)</f>
        <v>3.7941402114798725E-2</v>
      </c>
      <c r="I2442" s="57">
        <f t="shared" si="759"/>
        <v>0.34455914096820223</v>
      </c>
      <c r="J2442" s="57">
        <f>MIN(F2442,H2442,(1-EXP(-SetUp!$B$52*H2442/SetUp!$B$56))*F2442)</f>
        <v>8.860298378076923E-3</v>
      </c>
      <c r="K2442" s="57">
        <f t="shared" si="746"/>
        <v>2.9081103736721802E-2</v>
      </c>
      <c r="L2442" s="57">
        <f>IF(I2442&lt;=0,0,MIN(SetUp!$B$50*I2442^SetUp!$B$55,I2442))</f>
        <v>3.4657918628945993E-3</v>
      </c>
      <c r="M2442" s="57">
        <f t="shared" si="747"/>
        <v>0.34109334910530764</v>
      </c>
      <c r="N2442" s="57">
        <f>IF(SetUp!$B$62=0,X2442,(B2442-E2442)*(1-(H2442/SetUp!$B$66/SetUp!$B$56)))</f>
        <v>0</v>
      </c>
      <c r="O2442" s="57">
        <f>K2442*SetUp!$B$65</f>
        <v>0</v>
      </c>
      <c r="P2442" s="57">
        <f>MIN(SetUp!$B$54*L2442^SetUp!$B$51,L2442)</f>
        <v>1.9587453877417298E-3</v>
      </c>
      <c r="Q2442" s="57">
        <f t="shared" si="748"/>
        <v>2.9081103736721802E-2</v>
      </c>
      <c r="R2442" s="57">
        <f>IF((H2442+N2442-O2442)&gt;SetUp!$B$56,T2441+H2442+N2442-O2442-SetUp!$B$56,T2441)</f>
        <v>0</v>
      </c>
      <c r="S2442" s="57">
        <f>R2442*SetUp!$B$65</f>
        <v>0</v>
      </c>
      <c r="T2442" s="57">
        <f>IF((R2442-S2442)&lt;SetUp!$B$53,R2442-S2442,SetUp!$B$53)</f>
        <v>0</v>
      </c>
      <c r="U2442" s="57">
        <f t="shared" si="749"/>
        <v>0.34109334910530764</v>
      </c>
      <c r="V2442" s="57">
        <f>(L2442-P2442)/1000*SetUp!$B$13*1000000/SetUp!$B$48</f>
        <v>8.5717311697375426E-2</v>
      </c>
      <c r="W2442" s="57">
        <f t="shared" si="760"/>
        <v>1.0104764247564901E-16</v>
      </c>
      <c r="X2442" s="57">
        <f>MAX((SetUp!$B$56*(1-($H2442/SetUp!$B$56)^2)*TANH(($B2442-$D2442)/SetUp!$B$56))/(1+$H2442/SetUp!$B$56*TANH(($B2442-$D2442)/SetUp!$B$56)),0)</f>
        <v>0</v>
      </c>
      <c r="AP2442" s="64">
        <v>30448</v>
      </c>
      <c r="AQ2442" s="55">
        <v>5</v>
      </c>
      <c r="AR2442" s="55">
        <v>133</v>
      </c>
      <c r="AS2442" s="66">
        <f t="shared" si="750"/>
        <v>7.4999999999999997E-2</v>
      </c>
      <c r="AT2442" s="66">
        <f t="shared" si="751"/>
        <v>1.514591010002478</v>
      </c>
      <c r="AU2442" s="55" t="str">
        <f>IF(OR($AP2442&lt;SetUp!$B$97,$AP2442&gt;SetUp!$B$98),"Não","Sim")</f>
        <v>Não</v>
      </c>
      <c r="AV2442" s="68">
        <f t="shared" si="752"/>
        <v>0.27386127875258304</v>
      </c>
      <c r="AW2442" s="68">
        <f t="shared" si="753"/>
        <v>1.2306872104651441</v>
      </c>
      <c r="AX2442" s="68">
        <f t="shared" si="754"/>
        <v>-1.1249387366082999</v>
      </c>
      <c r="AY2442" s="68">
        <f t="shared" si="755"/>
        <v>0.18029537470046295</v>
      </c>
      <c r="AZ2442" s="68">
        <f t="shared" si="756"/>
        <v>1.439591010002478</v>
      </c>
      <c r="BA2442" s="68">
        <f t="shared" si="757"/>
        <v>0.95682593171256103</v>
      </c>
      <c r="BB2442" s="68">
        <f t="shared" si="758"/>
        <v>1.3052341113087629</v>
      </c>
    </row>
    <row r="2443" spans="1:54" x14ac:dyDescent="0.3">
      <c r="A2443" s="64">
        <v>29105</v>
      </c>
      <c r="B2443" s="57">
        <v>0.71499999999999997</v>
      </c>
      <c r="C2443" s="57"/>
      <c r="D2443" s="57">
        <v>4.7469999999999999</v>
      </c>
      <c r="E2443" s="57">
        <f t="shared" si="743"/>
        <v>0.71499999999999997</v>
      </c>
      <c r="F2443" s="57">
        <f t="shared" si="744"/>
        <v>4.032</v>
      </c>
      <c r="G2443" s="57">
        <f t="shared" si="745"/>
        <v>0</v>
      </c>
      <c r="H2443" s="57">
        <f>IF(Q2442&gt;SetUp!$B$56,SetUp!$B$56,Q2442)</f>
        <v>2.9081103736721802E-2</v>
      </c>
      <c r="I2443" s="57">
        <f t="shared" si="759"/>
        <v>0.34109334910530764</v>
      </c>
      <c r="J2443" s="57">
        <f>MIN(F2443,H2443,(1-EXP(-SetUp!$B$52*H2443/SetUp!$B$56))*F2443)</f>
        <v>1.8279533510903796E-2</v>
      </c>
      <c r="K2443" s="57">
        <f t="shared" si="746"/>
        <v>1.0801570225818007E-2</v>
      </c>
      <c r="L2443" s="57">
        <f>IF(I2443&lt;=0,0,MIN(SetUp!$B$50*I2443^SetUp!$B$55,I2443))</f>
        <v>3.4078850438610609E-3</v>
      </c>
      <c r="M2443" s="57">
        <f t="shared" si="747"/>
        <v>0.33768546406144656</v>
      </c>
      <c r="N2443" s="57">
        <f>IF(SetUp!$B$62=0,X2443,(B2443-E2443)*(1-(H2443/SetUp!$B$66/SetUp!$B$56)))</f>
        <v>0</v>
      </c>
      <c r="O2443" s="57">
        <f>K2443*SetUp!$B$65</f>
        <v>0</v>
      </c>
      <c r="P2443" s="57">
        <f>MIN(SetUp!$B$54*L2443^SetUp!$B$51,L2443)</f>
        <v>1.9265706112324957E-3</v>
      </c>
      <c r="Q2443" s="57">
        <f t="shared" si="748"/>
        <v>1.0801570225818007E-2</v>
      </c>
      <c r="R2443" s="57">
        <f>IF((H2443+N2443-O2443)&gt;SetUp!$B$56,T2442+H2443+N2443-O2443-SetUp!$B$56,T2442)</f>
        <v>0</v>
      </c>
      <c r="S2443" s="57">
        <f>R2443*SetUp!$B$65</f>
        <v>0</v>
      </c>
      <c r="T2443" s="57">
        <f>IF((R2443-S2443)&lt;SetUp!$B$53,R2443-S2443,SetUp!$B$53)</f>
        <v>0</v>
      </c>
      <c r="U2443" s="57">
        <f t="shared" si="749"/>
        <v>0.33768546406144656</v>
      </c>
      <c r="V2443" s="57">
        <f>(L2443-P2443)/1000*SetUp!$B$13*1000000/SetUp!$B$48</f>
        <v>8.425373273943905E-2</v>
      </c>
      <c r="W2443" s="57">
        <f t="shared" si="760"/>
        <v>0</v>
      </c>
      <c r="X2443" s="57">
        <f>MAX((SetUp!$B$56*(1-($H2443/SetUp!$B$56)^2)*TANH(($B2443-$D2443)/SetUp!$B$56))/(1+$H2443/SetUp!$B$56*TANH(($B2443-$D2443)/SetUp!$B$56)),0)</f>
        <v>0</v>
      </c>
      <c r="AP2443" s="64">
        <v>30449</v>
      </c>
      <c r="AQ2443" s="55">
        <v>5</v>
      </c>
      <c r="AR2443" s="55">
        <v>134</v>
      </c>
      <c r="AS2443" s="66">
        <f t="shared" si="750"/>
        <v>6.3E-2</v>
      </c>
      <c r="AT2443" s="66">
        <f t="shared" si="751"/>
        <v>1.4356804154387897</v>
      </c>
      <c r="AU2443" s="55" t="str">
        <f>IF(OR($AP2443&lt;SetUp!$B$97,$AP2443&gt;SetUp!$B$98),"Não","Sim")</f>
        <v>Não</v>
      </c>
      <c r="AV2443" s="68">
        <f t="shared" si="752"/>
        <v>0.25099800796022265</v>
      </c>
      <c r="AW2443" s="68">
        <f t="shared" si="753"/>
        <v>1.1981988213309132</v>
      </c>
      <c r="AX2443" s="68">
        <f t="shared" si="754"/>
        <v>-1.2006594505464183</v>
      </c>
      <c r="AY2443" s="68">
        <f t="shared" si="755"/>
        <v>0.157057776077492</v>
      </c>
      <c r="AZ2443" s="68">
        <f t="shared" si="756"/>
        <v>1.3726804154387897</v>
      </c>
      <c r="BA2443" s="68">
        <f t="shared" si="757"/>
        <v>0.94720081337069051</v>
      </c>
      <c r="BB2443" s="68">
        <f t="shared" si="758"/>
        <v>1.3577172266239104</v>
      </c>
    </row>
    <row r="2444" spans="1:54" x14ac:dyDescent="0.3">
      <c r="A2444" s="64">
        <v>29106</v>
      </c>
      <c r="B2444" s="57">
        <v>0.10199999999999999</v>
      </c>
      <c r="C2444" s="57"/>
      <c r="D2444" s="57">
        <v>4.7469999999999999</v>
      </c>
      <c r="E2444" s="57">
        <f t="shared" si="743"/>
        <v>0.10199999999999999</v>
      </c>
      <c r="F2444" s="57">
        <f t="shared" si="744"/>
        <v>4.6449999999999996</v>
      </c>
      <c r="G2444" s="57">
        <f t="shared" si="745"/>
        <v>0</v>
      </c>
      <c r="H2444" s="57">
        <f>IF(Q2443&gt;SetUp!$B$56,SetUp!$B$56,Q2443)</f>
        <v>1.0801570225818007E-2</v>
      </c>
      <c r="I2444" s="57">
        <f t="shared" si="759"/>
        <v>0.33768546406144656</v>
      </c>
      <c r="J2444" s="57">
        <f>MIN(F2444,H2444,(1-EXP(-SetUp!$B$52*H2444/SetUp!$B$56))*F2444)</f>
        <v>7.8329652557821237E-3</v>
      </c>
      <c r="K2444" s="57">
        <f t="shared" si="746"/>
        <v>2.9686049700358829E-3</v>
      </c>
      <c r="L2444" s="57">
        <f>IF(I2444&lt;=0,0,MIN(SetUp!$B$50*I2444^SetUp!$B$55,I2444))</f>
        <v>3.351326921028071E-3</v>
      </c>
      <c r="M2444" s="57">
        <f t="shared" si="747"/>
        <v>0.33433413714041849</v>
      </c>
      <c r="N2444" s="57">
        <f>IF(SetUp!$B$62=0,X2444,(B2444-E2444)*(1-(H2444/SetUp!$B$66/SetUp!$B$56)))</f>
        <v>0</v>
      </c>
      <c r="O2444" s="57">
        <f>K2444*SetUp!$B$65</f>
        <v>0</v>
      </c>
      <c r="P2444" s="57">
        <f>MIN(SetUp!$B$54*L2444^SetUp!$B$51,L2444)</f>
        <v>1.8951362322724981E-3</v>
      </c>
      <c r="Q2444" s="57">
        <f t="shared" si="748"/>
        <v>2.9686049700358829E-3</v>
      </c>
      <c r="R2444" s="57">
        <f>IF((H2444+N2444-O2444)&gt;SetUp!$B$56,T2443+H2444+N2444-O2444-SetUp!$B$56,T2443)</f>
        <v>0</v>
      </c>
      <c r="S2444" s="57">
        <f>R2444*SetUp!$B$65</f>
        <v>0</v>
      </c>
      <c r="T2444" s="57">
        <f>IF((R2444-S2444)&lt;SetUp!$B$53,R2444-S2444,SetUp!$B$53)</f>
        <v>0</v>
      </c>
      <c r="U2444" s="57">
        <f t="shared" si="749"/>
        <v>0.33433413714041849</v>
      </c>
      <c r="V2444" s="57">
        <f>(L2444-P2444)/1000*SetUp!$B$13*1000000/SetUp!$B$48</f>
        <v>8.2824752399368345E-2</v>
      </c>
      <c r="W2444" s="57">
        <f t="shared" si="760"/>
        <v>-2.2985086056692694E-17</v>
      </c>
      <c r="X2444" s="57">
        <f>MAX((SetUp!$B$56*(1-($H2444/SetUp!$B$56)^2)*TANH(($B2444-$D2444)/SetUp!$B$56))/(1+$H2444/SetUp!$B$56*TANH(($B2444-$D2444)/SetUp!$B$56)),0)</f>
        <v>0</v>
      </c>
      <c r="AP2444" s="64">
        <v>30450</v>
      </c>
      <c r="AQ2444" s="55">
        <v>5</v>
      </c>
      <c r="AR2444" s="55">
        <v>135</v>
      </c>
      <c r="AS2444" s="66">
        <f t="shared" si="750"/>
        <v>6.3E-2</v>
      </c>
      <c r="AT2444" s="66">
        <f t="shared" si="751"/>
        <v>1.3624149611423584</v>
      </c>
      <c r="AU2444" s="55" t="str">
        <f>IF(OR($AP2444&lt;SetUp!$B$97,$AP2444&gt;SetUp!$B$98),"Não","Sim")</f>
        <v>Não</v>
      </c>
      <c r="AV2444" s="68">
        <f t="shared" si="752"/>
        <v>0.25099800796022265</v>
      </c>
      <c r="AW2444" s="68">
        <f t="shared" si="753"/>
        <v>1.1672253257800562</v>
      </c>
      <c r="AX2444" s="68">
        <f t="shared" si="754"/>
        <v>-1.2006594505464183</v>
      </c>
      <c r="AY2444" s="68">
        <f t="shared" si="755"/>
        <v>0.13430940411623959</v>
      </c>
      <c r="AZ2444" s="68">
        <f t="shared" si="756"/>
        <v>1.2994149611423584</v>
      </c>
      <c r="BA2444" s="68">
        <f t="shared" si="757"/>
        <v>0.91622731781983358</v>
      </c>
      <c r="BB2444" s="68">
        <f t="shared" si="758"/>
        <v>1.3349688546626579</v>
      </c>
    </row>
    <row r="2445" spans="1:54" x14ac:dyDescent="0.3">
      <c r="A2445" s="64">
        <v>29107</v>
      </c>
      <c r="B2445" s="57">
        <v>1.0649999999999999</v>
      </c>
      <c r="C2445" s="57"/>
      <c r="D2445" s="57">
        <v>4.7469999999999999</v>
      </c>
      <c r="E2445" s="57">
        <f t="shared" si="743"/>
        <v>1.0649999999999999</v>
      </c>
      <c r="F2445" s="57">
        <f t="shared" si="744"/>
        <v>3.6819999999999999</v>
      </c>
      <c r="G2445" s="57">
        <f t="shared" si="745"/>
        <v>0</v>
      </c>
      <c r="H2445" s="57">
        <f>IF(Q2444&gt;SetUp!$B$56,SetUp!$B$56,Q2444)</f>
        <v>2.9686049700358829E-3</v>
      </c>
      <c r="I2445" s="57">
        <f t="shared" si="759"/>
        <v>0.33433413714041849</v>
      </c>
      <c r="J2445" s="57">
        <f>MIN(F2445,H2445,(1-EXP(-SetUp!$B$52*H2445/SetUp!$B$56))*F2445)</f>
        <v>1.7074795136965415E-3</v>
      </c>
      <c r="K2445" s="57">
        <f t="shared" si="746"/>
        <v>1.2611254563393414E-3</v>
      </c>
      <c r="L2445" s="57">
        <f>IF(I2445&lt;=0,0,MIN(SetUp!$B$50*I2445^SetUp!$B$55,I2445))</f>
        <v>3.2960773013944499E-3</v>
      </c>
      <c r="M2445" s="57">
        <f t="shared" si="747"/>
        <v>0.33103805983902401</v>
      </c>
      <c r="N2445" s="57">
        <f>IF(SetUp!$B$62=0,X2445,(B2445-E2445)*(1-(H2445/SetUp!$B$66/SetUp!$B$56)))</f>
        <v>0</v>
      </c>
      <c r="O2445" s="57">
        <f>K2445*SetUp!$B$65</f>
        <v>0</v>
      </c>
      <c r="P2445" s="57">
        <f>MIN(SetUp!$B$54*L2445^SetUp!$B$51,L2445)</f>
        <v>1.8644203904087211E-3</v>
      </c>
      <c r="Q2445" s="57">
        <f t="shared" si="748"/>
        <v>1.2611254563393414E-3</v>
      </c>
      <c r="R2445" s="57">
        <f>IF((H2445+N2445-O2445)&gt;SetUp!$B$56,T2444+H2445+N2445-O2445-SetUp!$B$56,T2444)</f>
        <v>0</v>
      </c>
      <c r="S2445" s="57">
        <f>R2445*SetUp!$B$65</f>
        <v>0</v>
      </c>
      <c r="T2445" s="57">
        <f>IF((R2445-S2445)&lt;SetUp!$B$53,R2445-S2445,SetUp!$B$53)</f>
        <v>0</v>
      </c>
      <c r="U2445" s="57">
        <f t="shared" si="749"/>
        <v>0.33103805983902401</v>
      </c>
      <c r="V2445" s="57">
        <f>(L2445-P2445)/1000*SetUp!$B$13*1000000/SetUp!$B$48</f>
        <v>8.1429327964300052E-2</v>
      </c>
      <c r="W2445" s="57">
        <f t="shared" si="760"/>
        <v>-2.3418766925686896E-17</v>
      </c>
      <c r="X2445" s="57">
        <f>MAX((SetUp!$B$56*(1-($H2445/SetUp!$B$56)^2)*TANH(($B2445-$D2445)/SetUp!$B$56))/(1+$H2445/SetUp!$B$56*TANH(($B2445-$D2445)/SetUp!$B$56)),0)</f>
        <v>0</v>
      </c>
      <c r="AP2445" s="64">
        <v>30451</v>
      </c>
      <c r="AQ2445" s="55">
        <v>5</v>
      </c>
      <c r="AR2445" s="55">
        <v>136</v>
      </c>
      <c r="AS2445" s="66">
        <f t="shared" si="750"/>
        <v>6.3E-2</v>
      </c>
      <c r="AT2445" s="66">
        <f t="shared" si="751"/>
        <v>1.2942846751706436</v>
      </c>
      <c r="AU2445" s="55" t="str">
        <f>IF(OR($AP2445&lt;SetUp!$B$97,$AP2445&gt;SetUp!$B$98),"Não","Sim")</f>
        <v>Não</v>
      </c>
      <c r="AV2445" s="68">
        <f t="shared" si="752"/>
        <v>0.25099800796022265</v>
      </c>
      <c r="AW2445" s="68">
        <f t="shared" si="753"/>
        <v>1.1376663285738238</v>
      </c>
      <c r="AX2445" s="68">
        <f t="shared" si="754"/>
        <v>-1.2006594505464183</v>
      </c>
      <c r="AY2445" s="68">
        <f t="shared" si="755"/>
        <v>0.11202980898983472</v>
      </c>
      <c r="AZ2445" s="68">
        <f t="shared" si="756"/>
        <v>1.2312846751706437</v>
      </c>
      <c r="BA2445" s="68">
        <f t="shared" si="757"/>
        <v>0.88666832061360112</v>
      </c>
      <c r="BB2445" s="68">
        <f t="shared" si="758"/>
        <v>1.3126892595362532</v>
      </c>
    </row>
    <row r="2446" spans="1:54" x14ac:dyDescent="0.3">
      <c r="A2446" s="64">
        <v>29108</v>
      </c>
      <c r="B2446" s="57">
        <v>0.13900000000000001</v>
      </c>
      <c r="C2446" s="57"/>
      <c r="D2446" s="57">
        <v>4.7469999999999999</v>
      </c>
      <c r="E2446" s="57">
        <f t="shared" si="743"/>
        <v>0.13900000000000001</v>
      </c>
      <c r="F2446" s="57">
        <f t="shared" si="744"/>
        <v>4.6079999999999997</v>
      </c>
      <c r="G2446" s="57">
        <f t="shared" si="745"/>
        <v>0</v>
      </c>
      <c r="H2446" s="57">
        <f>IF(Q2445&gt;SetUp!$B$56,SetUp!$B$56,Q2445)</f>
        <v>1.2611254563393414E-3</v>
      </c>
      <c r="I2446" s="57">
        <f t="shared" si="759"/>
        <v>0.33103805983902401</v>
      </c>
      <c r="J2446" s="57">
        <f>MIN(F2446,H2446,(1-EXP(-SetUp!$B$52*H2446/SetUp!$B$56))*F2446)</f>
        <v>9.0792087233558039E-4</v>
      </c>
      <c r="K2446" s="57">
        <f t="shared" si="746"/>
        <v>3.5320458400376102E-4</v>
      </c>
      <c r="L2446" s="57">
        <f>IF(I2446&lt;=0,0,MIN(SetUp!$B$50*I2446^SetUp!$B$55,I2446))</f>
        <v>3.2420974484535987E-3</v>
      </c>
      <c r="M2446" s="57">
        <f t="shared" si="747"/>
        <v>0.32779596239057041</v>
      </c>
      <c r="N2446" s="57">
        <f>IF(SetUp!$B$62=0,X2446,(B2446-E2446)*(1-(H2446/SetUp!$B$66/SetUp!$B$56)))</f>
        <v>0</v>
      </c>
      <c r="O2446" s="57">
        <f>K2446*SetUp!$B$65</f>
        <v>0</v>
      </c>
      <c r="P2446" s="57">
        <f>MIN(SetUp!$B$54*L2446^SetUp!$B$51,L2446)</f>
        <v>1.8344020113879641E-3</v>
      </c>
      <c r="Q2446" s="57">
        <f t="shared" si="748"/>
        <v>3.5320458400376102E-4</v>
      </c>
      <c r="R2446" s="57">
        <f>IF((H2446+N2446-O2446)&gt;SetUp!$B$56,T2445+H2446+N2446-O2446-SetUp!$B$56,T2445)</f>
        <v>0</v>
      </c>
      <c r="S2446" s="57">
        <f>R2446*SetUp!$B$65</f>
        <v>0</v>
      </c>
      <c r="T2446" s="57">
        <f>IF((R2446-S2446)&lt;SetUp!$B$53,R2446-S2446,SetUp!$B$53)</f>
        <v>0</v>
      </c>
      <c r="U2446" s="57">
        <f t="shared" si="749"/>
        <v>0.32779596239057041</v>
      </c>
      <c r="V2446" s="57">
        <f>(L2446-P2446)/1000*SetUp!$B$13*1000000/SetUp!$B$48</f>
        <v>8.0066454846184104E-2</v>
      </c>
      <c r="W2446" s="57">
        <f t="shared" si="760"/>
        <v>2.8622937353617317E-17</v>
      </c>
      <c r="X2446" s="57">
        <f>MAX((SetUp!$B$56*(1-($H2446/SetUp!$B$56)^2)*TANH(($B2446-$D2446)/SetUp!$B$56))/(1+$H2446/SetUp!$B$56*TANH(($B2446-$D2446)/SetUp!$B$56)),0)</f>
        <v>0</v>
      </c>
      <c r="AP2446" s="64">
        <v>30452</v>
      </c>
      <c r="AQ2446" s="55">
        <v>5</v>
      </c>
      <c r="AR2446" s="55">
        <v>137</v>
      </c>
      <c r="AS2446" s="66">
        <f t="shared" si="750"/>
        <v>6.3E-2</v>
      </c>
      <c r="AT2446" s="66">
        <f t="shared" si="751"/>
        <v>1.230834915027269</v>
      </c>
      <c r="AU2446" s="55" t="str">
        <f>IF(OR($AP2446&lt;SetUp!$B$97,$AP2446&gt;SetUp!$B$98),"Não","Sim")</f>
        <v>Não</v>
      </c>
      <c r="AV2446" s="68">
        <f t="shared" si="752"/>
        <v>0.25099800796022265</v>
      </c>
      <c r="AW2446" s="68">
        <f t="shared" si="753"/>
        <v>1.1094299955505391</v>
      </c>
      <c r="AX2446" s="68">
        <f t="shared" si="754"/>
        <v>-1.2006594505464183</v>
      </c>
      <c r="AY2446" s="68">
        <f t="shared" si="755"/>
        <v>9.0199807358169196E-2</v>
      </c>
      <c r="AZ2446" s="68">
        <f t="shared" si="756"/>
        <v>1.1678349150272691</v>
      </c>
      <c r="BA2446" s="68">
        <f t="shared" si="757"/>
        <v>0.85843198759031647</v>
      </c>
      <c r="BB2446" s="68">
        <f t="shared" si="758"/>
        <v>1.2908592579045874</v>
      </c>
    </row>
    <row r="2447" spans="1:54" x14ac:dyDescent="0.3">
      <c r="A2447" s="64">
        <v>29109</v>
      </c>
      <c r="B2447" s="57">
        <v>0</v>
      </c>
      <c r="C2447" s="57"/>
      <c r="D2447" s="57">
        <v>4.7469999999999999</v>
      </c>
      <c r="E2447" s="57">
        <f t="shared" si="743"/>
        <v>0</v>
      </c>
      <c r="F2447" s="57">
        <f t="shared" si="744"/>
        <v>4.7469999999999999</v>
      </c>
      <c r="G2447" s="57">
        <f t="shared" si="745"/>
        <v>0</v>
      </c>
      <c r="H2447" s="57">
        <f>IF(Q2446&gt;SetUp!$B$56,SetUp!$B$56,Q2446)</f>
        <v>3.5320458400376102E-4</v>
      </c>
      <c r="I2447" s="57">
        <f t="shared" si="759"/>
        <v>0.32779596239057041</v>
      </c>
      <c r="J2447" s="57">
        <f>MIN(F2447,H2447,(1-EXP(-SetUp!$B$52*H2447/SetUp!$B$56))*F2447)</f>
        <v>2.6197123361243636E-4</v>
      </c>
      <c r="K2447" s="57">
        <f t="shared" si="746"/>
        <v>9.1233350391324651E-5</v>
      </c>
      <c r="L2447" s="57">
        <f>IF(I2447&lt;=0,0,MIN(SetUp!$B$50*I2447^SetUp!$B$55,I2447))</f>
        <v>3.1893500201493051E-3</v>
      </c>
      <c r="M2447" s="57">
        <f t="shared" si="747"/>
        <v>0.3246066123704211</v>
      </c>
      <c r="N2447" s="57">
        <f>IF(SetUp!$B$62=0,X2447,(B2447-E2447)*(1-(H2447/SetUp!$B$66/SetUp!$B$56)))</f>
        <v>0</v>
      </c>
      <c r="O2447" s="57">
        <f>K2447*SetUp!$B$65</f>
        <v>0</v>
      </c>
      <c r="P2447" s="57">
        <f>MIN(SetUp!$B$54*L2447^SetUp!$B$51,L2447)</f>
        <v>1.8050607738783128E-3</v>
      </c>
      <c r="Q2447" s="57">
        <f t="shared" si="748"/>
        <v>9.1233350391324651E-5</v>
      </c>
      <c r="R2447" s="57">
        <f>IF((H2447+N2447-O2447)&gt;SetUp!$B$56,T2446+H2447+N2447-O2447-SetUp!$B$56,T2446)</f>
        <v>0</v>
      </c>
      <c r="S2447" s="57">
        <f>R2447*SetUp!$B$65</f>
        <v>0</v>
      </c>
      <c r="T2447" s="57">
        <f>IF((R2447-S2447)&lt;SetUp!$B$53,R2447-S2447,SetUp!$B$53)</f>
        <v>0</v>
      </c>
      <c r="U2447" s="57">
        <f t="shared" si="749"/>
        <v>0.3246066123704211</v>
      </c>
      <c r="V2447" s="57">
        <f>(L2447-P2447)/1000*SetUp!$B$13*1000000/SetUp!$B$48</f>
        <v>7.8735164945659242E-2</v>
      </c>
      <c r="W2447" s="57">
        <f t="shared" si="760"/>
        <v>0</v>
      </c>
      <c r="X2447" s="57">
        <f>MAX((SetUp!$B$56*(1-($H2447/SetUp!$B$56)^2)*TANH(($B2447-$D2447)/SetUp!$B$56))/(1+$H2447/SetUp!$B$56*TANH(($B2447-$D2447)/SetUp!$B$56)),0)</f>
        <v>0</v>
      </c>
      <c r="AP2447" s="64">
        <v>30453</v>
      </c>
      <c r="AQ2447" s="55">
        <v>5</v>
      </c>
      <c r="AR2447" s="55">
        <v>138</v>
      </c>
      <c r="AS2447" s="66">
        <f t="shared" si="750"/>
        <v>0.05</v>
      </c>
      <c r="AT2447" s="66">
        <f t="shared" si="751"/>
        <v>1.1716593950216849</v>
      </c>
      <c r="AU2447" s="55" t="str">
        <f>IF(OR($AP2447&lt;SetUp!$B$97,$AP2447&gt;SetUp!$B$98),"Não","Sim")</f>
        <v>Não</v>
      </c>
      <c r="AV2447" s="68">
        <f t="shared" si="752"/>
        <v>0.22360679774997896</v>
      </c>
      <c r="AW2447" s="68">
        <f t="shared" si="753"/>
        <v>1.0824321664758882</v>
      </c>
      <c r="AX2447" s="68">
        <f t="shared" si="754"/>
        <v>-1.3010299956639813</v>
      </c>
      <c r="AY2447" s="68">
        <f t="shared" si="755"/>
        <v>6.8801379291864764E-2</v>
      </c>
      <c r="AZ2447" s="68">
        <f t="shared" si="756"/>
        <v>1.1216593950216849</v>
      </c>
      <c r="BA2447" s="68">
        <f t="shared" si="757"/>
        <v>0.85882536872590931</v>
      </c>
      <c r="BB2447" s="68">
        <f t="shared" si="758"/>
        <v>1.3698313749558459</v>
      </c>
    </row>
    <row r="2448" spans="1:54" x14ac:dyDescent="0.3">
      <c r="A2448" s="64">
        <v>29110</v>
      </c>
      <c r="B2448" s="57">
        <v>0.40500000000000003</v>
      </c>
      <c r="C2448" s="57"/>
      <c r="D2448" s="57">
        <v>4.7469999999999999</v>
      </c>
      <c r="E2448" s="57">
        <f t="shared" si="743"/>
        <v>0.40500000000000003</v>
      </c>
      <c r="F2448" s="57">
        <f t="shared" si="744"/>
        <v>4.3419999999999996</v>
      </c>
      <c r="G2448" s="57">
        <f t="shared" si="745"/>
        <v>0</v>
      </c>
      <c r="H2448" s="57">
        <f>IF(Q2447&gt;SetUp!$B$56,SetUp!$B$56,Q2447)</f>
        <v>9.1233350391324651E-5</v>
      </c>
      <c r="I2448" s="57">
        <f t="shared" si="759"/>
        <v>0.3246066123704211</v>
      </c>
      <c r="J2448" s="57">
        <f>MIN(F2448,H2448,(1-EXP(-SetUp!$B$52*H2448/SetUp!$B$56))*F2448)</f>
        <v>6.189568498687369E-5</v>
      </c>
      <c r="K2448" s="57">
        <f t="shared" si="746"/>
        <v>2.9337665404450961E-5</v>
      </c>
      <c r="L2448" s="57">
        <f>IF(I2448&lt;=0,0,MIN(SetUp!$B$50*I2448^SetUp!$B$55,I2448))</f>
        <v>3.1377990098644917E-3</v>
      </c>
      <c r="M2448" s="57">
        <f t="shared" si="747"/>
        <v>0.3214688133605566</v>
      </c>
      <c r="N2448" s="57">
        <f>IF(SetUp!$B$62=0,X2448,(B2448-E2448)*(1-(H2448/SetUp!$B$66/SetUp!$B$56)))</f>
        <v>0</v>
      </c>
      <c r="O2448" s="57">
        <f>K2448*SetUp!$B$65</f>
        <v>0</v>
      </c>
      <c r="P2448" s="57">
        <f>MIN(SetUp!$B$54*L2448^SetUp!$B$51,L2448)</f>
        <v>1.776377077808494E-3</v>
      </c>
      <c r="Q2448" s="57">
        <f t="shared" si="748"/>
        <v>2.9337665404450961E-5</v>
      </c>
      <c r="R2448" s="57">
        <f>IF((H2448+N2448-O2448)&gt;SetUp!$B$56,T2447+H2448+N2448-O2448-SetUp!$B$56,T2447)</f>
        <v>0</v>
      </c>
      <c r="S2448" s="57">
        <f>R2448*SetUp!$B$65</f>
        <v>0</v>
      </c>
      <c r="T2448" s="57">
        <f>IF((R2448-S2448)&lt;SetUp!$B$53,R2448-S2448,SetUp!$B$53)</f>
        <v>0</v>
      </c>
      <c r="U2448" s="57">
        <f t="shared" si="749"/>
        <v>0.3214688133605566</v>
      </c>
      <c r="V2448" s="57">
        <f>(L2448-P2448)/1000*SetUp!$B$13*1000000/SetUp!$B$48</f>
        <v>7.7434525096413936E-2</v>
      </c>
      <c r="W2448" s="57">
        <f t="shared" si="760"/>
        <v>-8.2399365108898337E-18</v>
      </c>
      <c r="X2448" s="57">
        <f>MAX((SetUp!$B$56*(1-($H2448/SetUp!$B$56)^2)*TANH(($B2448-$D2448)/SetUp!$B$56))/(1+$H2448/SetUp!$B$56*TANH(($B2448-$D2448)/SetUp!$B$56)),0)</f>
        <v>0</v>
      </c>
      <c r="AP2448" s="64">
        <v>30454</v>
      </c>
      <c r="AQ2448" s="55">
        <v>5</v>
      </c>
      <c r="AR2448" s="55">
        <v>139</v>
      </c>
      <c r="AS2448" s="66">
        <f t="shared" si="750"/>
        <v>0.04</v>
      </c>
      <c r="AT2448" s="66">
        <f t="shared" si="751"/>
        <v>1.1163942102485809</v>
      </c>
      <c r="AU2448" s="55" t="str">
        <f>IF(OR($AP2448&lt;SetUp!$B$97,$AP2448&gt;SetUp!$B$98),"Não","Sim")</f>
        <v>Não</v>
      </c>
      <c r="AV2448" s="68">
        <f t="shared" si="752"/>
        <v>0.2</v>
      </c>
      <c r="AW2448" s="68">
        <f t="shared" si="753"/>
        <v>1.0565955755389953</v>
      </c>
      <c r="AX2448" s="68">
        <f t="shared" si="754"/>
        <v>-1.3979400086720375</v>
      </c>
      <c r="AY2448" s="68">
        <f t="shared" si="755"/>
        <v>4.7817575520272187E-2</v>
      </c>
      <c r="AZ2448" s="68">
        <f t="shared" si="756"/>
        <v>1.0763942102485808</v>
      </c>
      <c r="BA2448" s="68">
        <f t="shared" si="757"/>
        <v>0.85659557553899535</v>
      </c>
      <c r="BB2448" s="68">
        <f t="shared" si="758"/>
        <v>1.4457575841923096</v>
      </c>
    </row>
    <row r="2449" spans="1:54" x14ac:dyDescent="0.3">
      <c r="A2449" s="64">
        <v>29111</v>
      </c>
      <c r="B2449" s="57">
        <v>0</v>
      </c>
      <c r="C2449" s="57"/>
      <c r="D2449" s="57">
        <v>4.7469999999999999</v>
      </c>
      <c r="E2449" s="57">
        <f t="shared" si="743"/>
        <v>0</v>
      </c>
      <c r="F2449" s="57">
        <f t="shared" si="744"/>
        <v>4.7469999999999999</v>
      </c>
      <c r="G2449" s="57">
        <f t="shared" si="745"/>
        <v>0</v>
      </c>
      <c r="H2449" s="57">
        <f>IF(Q2448&gt;SetUp!$B$56,SetUp!$B$56,Q2448)</f>
        <v>2.9337665404450961E-5</v>
      </c>
      <c r="I2449" s="57">
        <f t="shared" si="759"/>
        <v>0.3214688133605566</v>
      </c>
      <c r="J2449" s="57">
        <f>MIN(F2449,H2449,(1-EXP(-SetUp!$B$52*H2449/SetUp!$B$56))*F2449)</f>
        <v>2.1760246637259727E-5</v>
      </c>
      <c r="K2449" s="57">
        <f t="shared" si="746"/>
        <v>7.5774187671912343E-6</v>
      </c>
      <c r="L2449" s="57">
        <f>IF(I2449&lt;=0,0,MIN(SetUp!$B$50*I2449^SetUp!$B$55,I2449))</f>
        <v>3.0874096902758098E-3</v>
      </c>
      <c r="M2449" s="57">
        <f t="shared" si="747"/>
        <v>0.31838140367028078</v>
      </c>
      <c r="N2449" s="57">
        <f>IF(SetUp!$B$62=0,X2449,(B2449-E2449)*(1-(H2449/SetUp!$B$66/SetUp!$B$56)))</f>
        <v>0</v>
      </c>
      <c r="O2449" s="57">
        <f>K2449*SetUp!$B$65</f>
        <v>0</v>
      </c>
      <c r="P2449" s="57">
        <f>MIN(SetUp!$B$54*L2449^SetUp!$B$51,L2449)</f>
        <v>1.748332014236433E-3</v>
      </c>
      <c r="Q2449" s="57">
        <f t="shared" si="748"/>
        <v>7.5774187671912343E-6</v>
      </c>
      <c r="R2449" s="57">
        <f>IF((H2449+N2449-O2449)&gt;SetUp!$B$56,T2448+H2449+N2449-O2449-SetUp!$B$56,T2448)</f>
        <v>0</v>
      </c>
      <c r="S2449" s="57">
        <f>R2449*SetUp!$B$65</f>
        <v>0</v>
      </c>
      <c r="T2449" s="57">
        <f>IF((R2449-S2449)&lt;SetUp!$B$53,R2449-S2449,SetUp!$B$53)</f>
        <v>0</v>
      </c>
      <c r="U2449" s="57">
        <f t="shared" si="749"/>
        <v>0.31838140367028078</v>
      </c>
      <c r="V2449" s="57">
        <f>(L2449-P2449)/1000*SetUp!$B$13*1000000/SetUp!$B$48</f>
        <v>7.6163635585572279E-2</v>
      </c>
      <c r="W2449" s="57">
        <f t="shared" si="760"/>
        <v>-5.5944832100252029E-17</v>
      </c>
      <c r="X2449" s="57">
        <f>MAX((SetUp!$B$56*(1-($H2449/SetUp!$B$56)^2)*TANH(($B2449-$D2449)/SetUp!$B$56))/(1+$H2449/SetUp!$B$56*TANH(($B2449-$D2449)/SetUp!$B$56)),0)</f>
        <v>0</v>
      </c>
      <c r="AP2449" s="64">
        <v>30455</v>
      </c>
      <c r="AQ2449" s="55">
        <v>5</v>
      </c>
      <c r="AR2449" s="55">
        <v>140</v>
      </c>
      <c r="AS2449" s="66">
        <f t="shared" si="750"/>
        <v>0.04</v>
      </c>
      <c r="AT2449" s="66">
        <f t="shared" si="751"/>
        <v>1.0647126984708304</v>
      </c>
      <c r="AU2449" s="55" t="str">
        <f>IF(OR($AP2449&lt;SetUp!$B$97,$AP2449&gt;SetUp!$B$98),"Não","Sim")</f>
        <v>Não</v>
      </c>
      <c r="AV2449" s="68">
        <f t="shared" si="752"/>
        <v>0.2</v>
      </c>
      <c r="AW2449" s="68">
        <f t="shared" si="753"/>
        <v>1.0318491645927861</v>
      </c>
      <c r="AX2449" s="68">
        <f t="shared" si="754"/>
        <v>-1.3979400086720375</v>
      </c>
      <c r="AY2449" s="68">
        <f t="shared" si="755"/>
        <v>2.7232433782595791E-2</v>
      </c>
      <c r="AZ2449" s="68">
        <f t="shared" si="756"/>
        <v>1.0247126984708304</v>
      </c>
      <c r="BA2449" s="68">
        <f t="shared" si="757"/>
        <v>0.83184916459278613</v>
      </c>
      <c r="BB2449" s="68">
        <f t="shared" si="758"/>
        <v>1.4251724424546333</v>
      </c>
    </row>
    <row r="2450" spans="1:54" x14ac:dyDescent="0.3">
      <c r="A2450" s="64">
        <v>29112</v>
      </c>
      <c r="B2450" s="57">
        <v>0</v>
      </c>
      <c r="C2450" s="57"/>
      <c r="D2450" s="57">
        <v>4.7469999999999999</v>
      </c>
      <c r="E2450" s="57">
        <f t="shared" si="743"/>
        <v>0</v>
      </c>
      <c r="F2450" s="57">
        <f t="shared" si="744"/>
        <v>4.7469999999999999</v>
      </c>
      <c r="G2450" s="57">
        <f t="shared" si="745"/>
        <v>0</v>
      </c>
      <c r="H2450" s="57">
        <f>IF(Q2449&gt;SetUp!$B$56,SetUp!$B$56,Q2449)</f>
        <v>7.5774187671912343E-6</v>
      </c>
      <c r="I2450" s="57">
        <f t="shared" si="759"/>
        <v>0.31838140367028078</v>
      </c>
      <c r="J2450" s="57">
        <f>MIN(F2450,H2450,(1-EXP(-SetUp!$B$52*H2450/SetUp!$B$56))*F2450)</f>
        <v>5.6203102490741675E-6</v>
      </c>
      <c r="K2450" s="57">
        <f t="shared" si="746"/>
        <v>1.9571085181170668E-6</v>
      </c>
      <c r="L2450" s="57">
        <f>IF(I2450&lt;=0,0,MIN(SetUp!$B$50*I2450^SetUp!$B$55,I2450))</f>
        <v>3.0381485599172051E-3</v>
      </c>
      <c r="M2450" s="57">
        <f t="shared" si="747"/>
        <v>0.3153432551103636</v>
      </c>
      <c r="N2450" s="57">
        <f>IF(SetUp!$B$62=0,X2450,(B2450-E2450)*(1-(H2450/SetUp!$B$66/SetUp!$B$56)))</f>
        <v>0</v>
      </c>
      <c r="O2450" s="57">
        <f>K2450*SetUp!$B$65</f>
        <v>0</v>
      </c>
      <c r="P2450" s="57">
        <f>MIN(SetUp!$B$54*L2450^SetUp!$B$51,L2450)</f>
        <v>1.720907336663669E-3</v>
      </c>
      <c r="Q2450" s="57">
        <f t="shared" si="748"/>
        <v>1.9571085181170668E-6</v>
      </c>
      <c r="R2450" s="57">
        <f>IF((H2450+N2450-O2450)&gt;SetUp!$B$56,T2449+H2450+N2450-O2450-SetUp!$B$56,T2449)</f>
        <v>0</v>
      </c>
      <c r="S2450" s="57">
        <f>R2450*SetUp!$B$65</f>
        <v>0</v>
      </c>
      <c r="T2450" s="57">
        <f>IF((R2450-S2450)&lt;SetUp!$B$53,R2450-S2450,SetUp!$B$53)</f>
        <v>0</v>
      </c>
      <c r="U2450" s="57">
        <f t="shared" si="749"/>
        <v>0.3153432551103636</v>
      </c>
      <c r="V2450" s="57">
        <f>(L2450-P2450)/1000*SetUp!$B$13*1000000/SetUp!$B$48</f>
        <v>7.4921628745923202E-2</v>
      </c>
      <c r="W2450" s="57">
        <f t="shared" si="760"/>
        <v>6.0281640790194047E-17</v>
      </c>
      <c r="X2450" s="57">
        <f>MAX((SetUp!$B$56*(1-($H2450/SetUp!$B$56)^2)*TANH(($B2450-$D2450)/SetUp!$B$56))/(1+$H2450/SetUp!$B$56*TANH(($B2450-$D2450)/SetUp!$B$56)),0)</f>
        <v>0</v>
      </c>
      <c r="AP2450" s="64">
        <v>30456</v>
      </c>
      <c r="AQ2450" s="55">
        <v>5</v>
      </c>
      <c r="AR2450" s="55">
        <v>141</v>
      </c>
      <c r="AS2450" s="66">
        <f t="shared" si="750"/>
        <v>0.04</v>
      </c>
      <c r="AT2450" s="66">
        <f t="shared" si="751"/>
        <v>1.016321008966482</v>
      </c>
      <c r="AU2450" s="55" t="str">
        <f>IF(OR($AP2450&lt;SetUp!$B$97,$AP2450&gt;SetUp!$B$98),"Não","Sim")</f>
        <v>Não</v>
      </c>
      <c r="AV2450" s="68">
        <f t="shared" si="752"/>
        <v>0.2</v>
      </c>
      <c r="AW2450" s="68">
        <f t="shared" si="753"/>
        <v>1.0081274765457402</v>
      </c>
      <c r="AX2450" s="68">
        <f t="shared" si="754"/>
        <v>-1.3979400086720375</v>
      </c>
      <c r="AY2450" s="68">
        <f t="shared" si="755"/>
        <v>7.0309032269227339E-3</v>
      </c>
      <c r="AZ2450" s="68">
        <f t="shared" si="756"/>
        <v>0.976321008966482</v>
      </c>
      <c r="BA2450" s="68">
        <f t="shared" si="757"/>
        <v>0.80812747654574024</v>
      </c>
      <c r="BB2450" s="68">
        <f t="shared" si="758"/>
        <v>1.4049709118989602</v>
      </c>
    </row>
    <row r="2451" spans="1:54" x14ac:dyDescent="0.3">
      <c r="A2451" s="64">
        <v>29113</v>
      </c>
      <c r="B2451" s="57">
        <v>0.19500000000000001</v>
      </c>
      <c r="C2451" s="57"/>
      <c r="D2451" s="57">
        <v>4.7469999999999999</v>
      </c>
      <c r="E2451" s="57">
        <f t="shared" si="743"/>
        <v>0.19500000000000001</v>
      </c>
      <c r="F2451" s="57">
        <f t="shared" si="744"/>
        <v>4.5519999999999996</v>
      </c>
      <c r="G2451" s="57">
        <f t="shared" si="745"/>
        <v>0</v>
      </c>
      <c r="H2451" s="57">
        <f>IF(Q2450&gt;SetUp!$B$56,SetUp!$B$56,Q2450)</f>
        <v>1.9571085181170668E-6</v>
      </c>
      <c r="I2451" s="57">
        <f t="shared" si="759"/>
        <v>0.3153432551103636</v>
      </c>
      <c r="J2451" s="57">
        <f>MIN(F2451,H2451,(1-EXP(-SetUp!$B$52*H2451/SetUp!$B$56))*F2451)</f>
        <v>1.391993220856591E-6</v>
      </c>
      <c r="K2451" s="57">
        <f t="shared" si="746"/>
        <v>5.6511529726047577E-7</v>
      </c>
      <c r="L2451" s="57">
        <f>IF(I2451&lt;=0,0,MIN(SetUp!$B$50*I2451^SetUp!$B$55,I2451))</f>
        <v>2.9899832923051565E-3</v>
      </c>
      <c r="M2451" s="57">
        <f t="shared" si="747"/>
        <v>0.31235327181805844</v>
      </c>
      <c r="N2451" s="57">
        <f>IF(SetUp!$B$62=0,X2451,(B2451-E2451)*(1-(H2451/SetUp!$B$66/SetUp!$B$56)))</f>
        <v>0</v>
      </c>
      <c r="O2451" s="57">
        <f>K2451*SetUp!$B$65</f>
        <v>0</v>
      </c>
      <c r="P2451" s="57">
        <f>MIN(SetUp!$B$54*L2451^SetUp!$B$51,L2451)</f>
        <v>1.6940854337174158E-3</v>
      </c>
      <c r="Q2451" s="57">
        <f t="shared" si="748"/>
        <v>5.6511529726047577E-7</v>
      </c>
      <c r="R2451" s="57">
        <f>IF((H2451+N2451-O2451)&gt;SetUp!$B$56,T2450+H2451+N2451-O2451-SetUp!$B$56,T2450)</f>
        <v>0</v>
      </c>
      <c r="S2451" s="57">
        <f>R2451*SetUp!$B$65</f>
        <v>0</v>
      </c>
      <c r="T2451" s="57">
        <f>IF((R2451-S2451)&lt;SetUp!$B$53,R2451-S2451,SetUp!$B$53)</f>
        <v>0</v>
      </c>
      <c r="U2451" s="57">
        <f t="shared" si="749"/>
        <v>0.31235327181805844</v>
      </c>
      <c r="V2451" s="57">
        <f>(L2451-P2451)/1000*SetUp!$B$13*1000000/SetUp!$B$48</f>
        <v>7.3707667616062775E-2</v>
      </c>
      <c r="W2451" s="57">
        <f t="shared" si="760"/>
        <v>0</v>
      </c>
      <c r="X2451" s="57">
        <f>MAX((SetUp!$B$56*(1-($H2451/SetUp!$B$56)^2)*TANH(($B2451-$D2451)/SetUp!$B$56))/(1+$H2451/SetUp!$B$56*TANH(($B2451-$D2451)/SetUp!$B$56)),0)</f>
        <v>0</v>
      </c>
      <c r="AP2451" s="64">
        <v>30457</v>
      </c>
      <c r="AQ2451" s="55">
        <v>5</v>
      </c>
      <c r="AR2451" s="55">
        <v>142</v>
      </c>
      <c r="AS2451" s="66">
        <f t="shared" si="750"/>
        <v>0.04</v>
      </c>
      <c r="AT2451" s="66">
        <f t="shared" si="751"/>
        <v>0.97095426989336409</v>
      </c>
      <c r="AU2451" s="55" t="str">
        <f>IF(OR($AP2451&lt;SetUp!$B$97,$AP2451&gt;SetUp!$B$98),"Não","Sim")</f>
        <v>Não</v>
      </c>
      <c r="AV2451" s="68">
        <f t="shared" si="752"/>
        <v>0.2</v>
      </c>
      <c r="AW2451" s="68">
        <f t="shared" si="753"/>
        <v>0.98537011822632625</v>
      </c>
      <c r="AX2451" s="68">
        <f t="shared" si="754"/>
        <v>-1.3979400086720375</v>
      </c>
      <c r="AY2451" s="68">
        <f t="shared" si="755"/>
        <v>-1.2801224057652718E-2</v>
      </c>
      <c r="AZ2451" s="68">
        <f t="shared" si="756"/>
        <v>0.93095426989336405</v>
      </c>
      <c r="BA2451" s="68">
        <f t="shared" si="757"/>
        <v>0.78537011822632619</v>
      </c>
      <c r="BB2451" s="68">
        <f t="shared" si="758"/>
        <v>1.3851387846143848</v>
      </c>
    </row>
    <row r="2452" spans="1:54" x14ac:dyDescent="0.3">
      <c r="A2452" s="64">
        <v>29114</v>
      </c>
      <c r="B2452" s="57">
        <v>6.7000000000000004E-2</v>
      </c>
      <c r="C2452" s="57"/>
      <c r="D2452" s="57">
        <v>4.7469999999999999</v>
      </c>
      <c r="E2452" s="57">
        <f t="shared" si="743"/>
        <v>6.7000000000000004E-2</v>
      </c>
      <c r="F2452" s="57">
        <f t="shared" si="744"/>
        <v>4.68</v>
      </c>
      <c r="G2452" s="57">
        <f t="shared" si="745"/>
        <v>0</v>
      </c>
      <c r="H2452" s="57">
        <f>IF(Q2451&gt;SetUp!$B$56,SetUp!$B$56,Q2451)</f>
        <v>5.6511529726047577E-7</v>
      </c>
      <c r="I2452" s="57">
        <f t="shared" si="759"/>
        <v>0.31235327181805844</v>
      </c>
      <c r="J2452" s="57">
        <f>MIN(F2452,H2452,(1-EXP(-SetUp!$B$52*H2452/SetUp!$B$56))*F2452)</f>
        <v>4.1324054310454268E-7</v>
      </c>
      <c r="K2452" s="57">
        <f t="shared" si="746"/>
        <v>1.5187475415593308E-7</v>
      </c>
      <c r="L2452" s="57">
        <f>IF(I2452&lt;=0,0,MIN(SetUp!$B$50*I2452^SetUp!$B$55,I2452))</f>
        <v>2.9428826874871375E-3</v>
      </c>
      <c r="M2452" s="57">
        <f t="shared" si="747"/>
        <v>0.30941038913057128</v>
      </c>
      <c r="N2452" s="57">
        <f>IF(SetUp!$B$62=0,X2452,(B2452-E2452)*(1-(H2452/SetUp!$B$66/SetUp!$B$56)))</f>
        <v>0</v>
      </c>
      <c r="O2452" s="57">
        <f>K2452*SetUp!$B$65</f>
        <v>0</v>
      </c>
      <c r="P2452" s="57">
        <f>MIN(SetUp!$B$54*L2452^SetUp!$B$51,L2452)</f>
        <v>1.6678493031267001E-3</v>
      </c>
      <c r="Q2452" s="57">
        <f t="shared" si="748"/>
        <v>1.5187475415593308E-7</v>
      </c>
      <c r="R2452" s="57">
        <f>IF((H2452+N2452-O2452)&gt;SetUp!$B$56,T2451+H2452+N2452-O2452-SetUp!$B$56,T2451)</f>
        <v>0</v>
      </c>
      <c r="S2452" s="57">
        <f>R2452*SetUp!$B$65</f>
        <v>0</v>
      </c>
      <c r="T2452" s="57">
        <f>IF((R2452-S2452)&lt;SetUp!$B$53,R2452-S2452,SetUp!$B$53)</f>
        <v>0</v>
      </c>
      <c r="U2452" s="57">
        <f t="shared" si="749"/>
        <v>0.30941038913057128</v>
      </c>
      <c r="V2452" s="57">
        <f>(L2452-P2452)/1000*SetUp!$B$13*1000000/SetUp!$B$48</f>
        <v>7.2520944664760167E-2</v>
      </c>
      <c r="W2452" s="57">
        <f t="shared" si="760"/>
        <v>-3.426078865054194E-17</v>
      </c>
      <c r="X2452" s="57">
        <f>MAX((SetUp!$B$56*(1-($H2452/SetUp!$B$56)^2)*TANH(($B2452-$D2452)/SetUp!$B$56))/(1+$H2452/SetUp!$B$56*TANH(($B2452-$D2452)/SetUp!$B$56)),0)</f>
        <v>0</v>
      </c>
      <c r="AP2452" s="64">
        <v>30458</v>
      </c>
      <c r="AQ2452" s="55">
        <v>5</v>
      </c>
      <c r="AR2452" s="55">
        <v>143</v>
      </c>
      <c r="AS2452" s="66">
        <f t="shared" si="750"/>
        <v>0.04</v>
      </c>
      <c r="AT2452" s="66">
        <f t="shared" si="751"/>
        <v>0.92837326401693576</v>
      </c>
      <c r="AU2452" s="55" t="str">
        <f>IF(OR($AP2452&lt;SetUp!$B$97,$AP2452&gt;SetUp!$B$98),"Não","Sim")</f>
        <v>Não</v>
      </c>
      <c r="AV2452" s="68">
        <f t="shared" si="752"/>
        <v>0.2</v>
      </c>
      <c r="AW2452" s="68">
        <f t="shared" si="753"/>
        <v>0.96352128363463552</v>
      </c>
      <c r="AX2452" s="68">
        <f t="shared" si="754"/>
        <v>-1.3979400086720375</v>
      </c>
      <c r="AY2452" s="68">
        <f t="shared" si="755"/>
        <v>-3.2277375171211167E-2</v>
      </c>
      <c r="AZ2452" s="68">
        <f t="shared" si="756"/>
        <v>0.88837326401693573</v>
      </c>
      <c r="BA2452" s="68">
        <f t="shared" si="757"/>
        <v>0.76352128363463545</v>
      </c>
      <c r="BB2452" s="68">
        <f t="shared" si="758"/>
        <v>1.3656626335008264</v>
      </c>
    </row>
    <row r="2453" spans="1:54" x14ac:dyDescent="0.3">
      <c r="A2453" s="64">
        <v>29115</v>
      </c>
      <c r="B2453" s="57">
        <v>0</v>
      </c>
      <c r="C2453" s="57"/>
      <c r="D2453" s="57">
        <v>4.7469999999999999</v>
      </c>
      <c r="E2453" s="57">
        <f t="shared" si="743"/>
        <v>0</v>
      </c>
      <c r="F2453" s="57">
        <f t="shared" si="744"/>
        <v>4.7469999999999999</v>
      </c>
      <c r="G2453" s="57">
        <f t="shared" si="745"/>
        <v>0</v>
      </c>
      <c r="H2453" s="57">
        <f>IF(Q2452&gt;SetUp!$B$56,SetUp!$B$56,Q2452)</f>
        <v>1.5187475415593308E-7</v>
      </c>
      <c r="I2453" s="57">
        <f t="shared" si="759"/>
        <v>0.30941038913057128</v>
      </c>
      <c r="J2453" s="57">
        <f>MIN(F2453,H2453,(1-EXP(-SetUp!$B$52*H2453/SetUp!$B$56))*F2453)</f>
        <v>1.1264835152058339E-7</v>
      </c>
      <c r="K2453" s="57">
        <f t="shared" si="746"/>
        <v>3.9226402635349698E-8</v>
      </c>
      <c r="L2453" s="57">
        <f>IF(I2453&lt;=0,0,MIN(SetUp!$B$50*I2453^SetUp!$B$55,I2453))</f>
        <v>2.8968166258832332E-3</v>
      </c>
      <c r="M2453" s="57">
        <f t="shared" si="747"/>
        <v>0.30651357250468803</v>
      </c>
      <c r="N2453" s="57">
        <f>IF(SetUp!$B$62=0,X2453,(B2453-E2453)*(1-(H2453/SetUp!$B$66/SetUp!$B$56)))</f>
        <v>0</v>
      </c>
      <c r="O2453" s="57">
        <f>K2453*SetUp!$B$65</f>
        <v>0</v>
      </c>
      <c r="P2453" s="57">
        <f>MIN(SetUp!$B$54*L2453^SetUp!$B$51,L2453)</f>
        <v>1.642182526923429E-3</v>
      </c>
      <c r="Q2453" s="57">
        <f t="shared" si="748"/>
        <v>3.9226402635349698E-8</v>
      </c>
      <c r="R2453" s="57">
        <f>IF((H2453+N2453-O2453)&gt;SetUp!$B$56,T2452+H2453+N2453-O2453-SetUp!$B$56,T2452)</f>
        <v>0</v>
      </c>
      <c r="S2453" s="57">
        <f>R2453*SetUp!$B$65</f>
        <v>0</v>
      </c>
      <c r="T2453" s="57">
        <f>IF((R2453-S2453)&lt;SetUp!$B$53,R2453-S2453,SetUp!$B$53)</f>
        <v>0</v>
      </c>
      <c r="U2453" s="57">
        <f t="shared" si="749"/>
        <v>0.30651357250468803</v>
      </c>
      <c r="V2453" s="57">
        <f>(L2453-P2453)/1000*SetUp!$B$13*1000000/SetUp!$B$48</f>
        <v>7.1360680576081387E-2</v>
      </c>
      <c r="W2453" s="57">
        <f t="shared" si="760"/>
        <v>-4.0332320816460765E-17</v>
      </c>
      <c r="X2453" s="57">
        <f>MAX((SetUp!$B$56*(1-($H2453/SetUp!$B$56)^2)*TANH(($B2453-$D2453)/SetUp!$B$56))/(1+$H2453/SetUp!$B$56*TANH(($B2453-$D2453)/SetUp!$B$56)),0)</f>
        <v>0</v>
      </c>
      <c r="AP2453" s="64">
        <v>30459</v>
      </c>
      <c r="AQ2453" s="55">
        <v>5</v>
      </c>
      <c r="AR2453" s="55">
        <v>144</v>
      </c>
      <c r="AS2453" s="66">
        <f t="shared" si="750"/>
        <v>0.04</v>
      </c>
      <c r="AT2453" s="66">
        <f t="shared" si="751"/>
        <v>0.88836153758352066</v>
      </c>
      <c r="AU2453" s="55" t="str">
        <f>IF(OR($AP2453&lt;SetUp!$B$97,$AP2453&gt;SetUp!$B$98),"Não","Sim")</f>
        <v>Não</v>
      </c>
      <c r="AV2453" s="68">
        <f t="shared" si="752"/>
        <v>0.2</v>
      </c>
      <c r="AW2453" s="68">
        <f t="shared" si="753"/>
        <v>0.94252932982667481</v>
      </c>
      <c r="AX2453" s="68">
        <f t="shared" si="754"/>
        <v>-1.3979400086720375</v>
      </c>
      <c r="AY2453" s="68">
        <f t="shared" si="755"/>
        <v>-5.1410252889029832E-2</v>
      </c>
      <c r="AZ2453" s="68">
        <f t="shared" si="756"/>
        <v>0.84836153758352062</v>
      </c>
      <c r="BA2453" s="68">
        <f t="shared" si="757"/>
        <v>0.74252932982667486</v>
      </c>
      <c r="BB2453" s="68">
        <f t="shared" si="758"/>
        <v>1.3465297557830076</v>
      </c>
    </row>
    <row r="2454" spans="1:54" x14ac:dyDescent="0.3">
      <c r="A2454" s="64">
        <v>29116</v>
      </c>
      <c r="B2454" s="57">
        <v>0.159</v>
      </c>
      <c r="C2454" s="57"/>
      <c r="D2454" s="57">
        <v>4.7469999999999999</v>
      </c>
      <c r="E2454" s="57">
        <f t="shared" si="743"/>
        <v>0.159</v>
      </c>
      <c r="F2454" s="57">
        <f t="shared" si="744"/>
        <v>4.5880000000000001</v>
      </c>
      <c r="G2454" s="57">
        <f t="shared" si="745"/>
        <v>0</v>
      </c>
      <c r="H2454" s="57">
        <f>IF(Q2453&gt;SetUp!$B$56,SetUp!$B$56,Q2453)</f>
        <v>3.9226402635349698E-8</v>
      </c>
      <c r="I2454" s="57">
        <f t="shared" si="759"/>
        <v>0.30651357250468803</v>
      </c>
      <c r="J2454" s="57">
        <f>MIN(F2454,H2454,(1-EXP(-SetUp!$B$52*H2454/SetUp!$B$56))*F2454)</f>
        <v>2.8120427470135212E-8</v>
      </c>
      <c r="K2454" s="57">
        <f t="shared" si="746"/>
        <v>1.1105975165214487E-8</v>
      </c>
      <c r="L2454" s="57">
        <f>IF(I2454&lt;=0,0,MIN(SetUp!$B$50*I2454^SetUp!$B$55,I2454))</f>
        <v>2.8517560242985384E-3</v>
      </c>
      <c r="M2454" s="57">
        <f t="shared" si="747"/>
        <v>0.30366181648038948</v>
      </c>
      <c r="N2454" s="57">
        <f>IF(SetUp!$B$62=0,X2454,(B2454-E2454)*(1-(H2454/SetUp!$B$66/SetUp!$B$56)))</f>
        <v>0</v>
      </c>
      <c r="O2454" s="57">
        <f>K2454*SetUp!$B$65</f>
        <v>0</v>
      </c>
      <c r="P2454" s="57">
        <f>MIN(SetUp!$B$54*L2454^SetUp!$B$51,L2454)</f>
        <v>1.6170692478033688E-3</v>
      </c>
      <c r="Q2454" s="57">
        <f t="shared" si="748"/>
        <v>1.1105975165214487E-8</v>
      </c>
      <c r="R2454" s="57">
        <f>IF((H2454+N2454-O2454)&gt;SetUp!$B$56,T2453+H2454+N2454-O2454-SetUp!$B$56,T2453)</f>
        <v>0</v>
      </c>
      <c r="S2454" s="57">
        <f>R2454*SetUp!$B$65</f>
        <v>0</v>
      </c>
      <c r="T2454" s="57">
        <f>IF((R2454-S2454)&lt;SetUp!$B$53,R2454-S2454,SetUp!$B$53)</f>
        <v>0</v>
      </c>
      <c r="U2454" s="57">
        <f t="shared" si="749"/>
        <v>0.30366181648038948</v>
      </c>
      <c r="V2454" s="57">
        <f>(L2454-P2454)/1000*SetUp!$B$13*1000000/SetUp!$B$48</f>
        <v>7.0226123092009304E-2</v>
      </c>
      <c r="W2454" s="57">
        <f t="shared" si="760"/>
        <v>-2.4286128663675299E-17</v>
      </c>
      <c r="X2454" s="57">
        <f>MAX((SetUp!$B$56*(1-($H2454/SetUp!$B$56)^2)*TANH(($B2454-$D2454)/SetUp!$B$56))/(1+$H2454/SetUp!$B$56*TANH(($B2454-$D2454)/SetUp!$B$56)),0)</f>
        <v>0</v>
      </c>
      <c r="AP2454" s="64">
        <v>30460</v>
      </c>
      <c r="AQ2454" s="55">
        <v>5</v>
      </c>
      <c r="AR2454" s="55">
        <v>145</v>
      </c>
      <c r="AS2454" s="66">
        <f t="shared" si="750"/>
        <v>0.04</v>
      </c>
      <c r="AT2454" s="66">
        <f t="shared" si="751"/>
        <v>0.8507228793655619</v>
      </c>
      <c r="AU2454" s="55" t="str">
        <f>IF(OR($AP2454&lt;SetUp!$B$97,$AP2454&gt;SetUp!$B$98),"Não","Sim")</f>
        <v>Não</v>
      </c>
      <c r="AV2454" s="68">
        <f t="shared" si="752"/>
        <v>0.2</v>
      </c>
      <c r="AW2454" s="68">
        <f t="shared" si="753"/>
        <v>0.9223463987925371</v>
      </c>
      <c r="AX2454" s="68">
        <f t="shared" si="754"/>
        <v>-1.3979400086720375</v>
      </c>
      <c r="AY2454" s="68">
        <f t="shared" si="755"/>
        <v>-7.0211887109759938E-2</v>
      </c>
      <c r="AZ2454" s="68">
        <f t="shared" si="756"/>
        <v>0.81072287936556187</v>
      </c>
      <c r="BA2454" s="68">
        <f t="shared" si="757"/>
        <v>0.72234639879253715</v>
      </c>
      <c r="BB2454" s="68">
        <f t="shared" si="758"/>
        <v>1.3277281215622776</v>
      </c>
    </row>
    <row r="2455" spans="1:54" x14ac:dyDescent="0.3">
      <c r="A2455" s="64">
        <v>29117</v>
      </c>
      <c r="B2455" s="57">
        <v>0.19500000000000001</v>
      </c>
      <c r="C2455" s="57"/>
      <c r="D2455" s="57">
        <v>4.7469999999999999</v>
      </c>
      <c r="E2455" s="57">
        <f t="shared" si="743"/>
        <v>0.19500000000000001</v>
      </c>
      <c r="F2455" s="57">
        <f t="shared" si="744"/>
        <v>4.5519999999999996</v>
      </c>
      <c r="G2455" s="57">
        <f t="shared" si="745"/>
        <v>0</v>
      </c>
      <c r="H2455" s="57">
        <f>IF(Q2454&gt;SetUp!$B$56,SetUp!$B$56,Q2454)</f>
        <v>1.1105975165214487E-8</v>
      </c>
      <c r="I2455" s="57">
        <f t="shared" si="759"/>
        <v>0.30366181648038948</v>
      </c>
      <c r="J2455" s="57">
        <f>MIN(F2455,H2455,(1-EXP(-SetUp!$B$52*H2455/SetUp!$B$56))*F2455)</f>
        <v>7.8991245811010904E-9</v>
      </c>
      <c r="K2455" s="57">
        <f t="shared" si="746"/>
        <v>3.2068505841133964E-9</v>
      </c>
      <c r="L2455" s="57">
        <f>IF(I2455&lt;=0,0,MIN(SetUp!$B$50*I2455^SetUp!$B$55,I2455))</f>
        <v>2.8076727939912861E-3</v>
      </c>
      <c r="M2455" s="57">
        <f t="shared" si="747"/>
        <v>0.30085414368639818</v>
      </c>
      <c r="N2455" s="57">
        <f>IF(SetUp!$B$62=0,X2455,(B2455-E2455)*(1-(H2455/SetUp!$B$66/SetUp!$B$56)))</f>
        <v>0</v>
      </c>
      <c r="O2455" s="57">
        <f>K2455*SetUp!$B$65</f>
        <v>0</v>
      </c>
      <c r="P2455" s="57">
        <f>MIN(SetUp!$B$54*L2455^SetUp!$B$51,L2455)</f>
        <v>1.5924941465858204E-3</v>
      </c>
      <c r="Q2455" s="57">
        <f t="shared" si="748"/>
        <v>3.2068505841133964E-9</v>
      </c>
      <c r="R2455" s="57">
        <f>IF((H2455+N2455-O2455)&gt;SetUp!$B$56,T2454+H2455+N2455-O2455-SetUp!$B$56,T2454)</f>
        <v>0</v>
      </c>
      <c r="S2455" s="57">
        <f>R2455*SetUp!$B$65</f>
        <v>0</v>
      </c>
      <c r="T2455" s="57">
        <f>IF((R2455-S2455)&lt;SetUp!$B$53,R2455-S2455,SetUp!$B$53)</f>
        <v>0</v>
      </c>
      <c r="U2455" s="57">
        <f t="shared" si="749"/>
        <v>0.30085414368639818</v>
      </c>
      <c r="V2455" s="57">
        <f>(L2455-P2455)/1000*SetUp!$B$13*1000000/SetUp!$B$48</f>
        <v>6.9116545909497298E-2</v>
      </c>
      <c r="W2455" s="57">
        <f t="shared" si="760"/>
        <v>-9.9746599868666408E-18</v>
      </c>
      <c r="X2455" s="57">
        <f>MAX((SetUp!$B$56*(1-($H2455/SetUp!$B$56)^2)*TANH(($B2455-$D2455)/SetUp!$B$56))/(1+$H2455/SetUp!$B$56*TANH(($B2455-$D2455)/SetUp!$B$56)),0)</f>
        <v>0</v>
      </c>
      <c r="AP2455" s="64">
        <v>30461</v>
      </c>
      <c r="AQ2455" s="55">
        <v>5</v>
      </c>
      <c r="AR2455" s="55">
        <v>146</v>
      </c>
      <c r="AS2455" s="66">
        <f t="shared" si="750"/>
        <v>0.04</v>
      </c>
      <c r="AT2455" s="66">
        <f t="shared" si="751"/>
        <v>0.81527911698099664</v>
      </c>
      <c r="AU2455" s="55" t="str">
        <f>IF(OR($AP2455&lt;SetUp!$B$97,$AP2455&gt;SetUp!$B$98),"Não","Sim")</f>
        <v>Não</v>
      </c>
      <c r="AV2455" s="68">
        <f t="shared" si="752"/>
        <v>0.2</v>
      </c>
      <c r="AW2455" s="68">
        <f t="shared" si="753"/>
        <v>0.90292807962815991</v>
      </c>
      <c r="AX2455" s="68">
        <f t="shared" si="754"/>
        <v>-1.3979400086720375</v>
      </c>
      <c r="AY2455" s="68">
        <f t="shared" si="755"/>
        <v>-8.869368179723984E-2</v>
      </c>
      <c r="AZ2455" s="68">
        <f t="shared" si="756"/>
        <v>0.77527911698099661</v>
      </c>
      <c r="BA2455" s="68">
        <f t="shared" si="757"/>
        <v>0.70292807962815984</v>
      </c>
      <c r="BB2455" s="68">
        <f t="shared" si="758"/>
        <v>1.3092463268747976</v>
      </c>
    </row>
    <row r="2456" spans="1:54" x14ac:dyDescent="0.3">
      <c r="A2456" s="64">
        <v>29118</v>
      </c>
      <c r="B2456" s="57">
        <v>0</v>
      </c>
      <c r="C2456" s="57"/>
      <c r="D2456" s="57">
        <v>4.7469999999999999</v>
      </c>
      <c r="E2456" s="57">
        <f t="shared" si="743"/>
        <v>0</v>
      </c>
      <c r="F2456" s="57">
        <f t="shared" si="744"/>
        <v>4.7469999999999999</v>
      </c>
      <c r="G2456" s="57">
        <f t="shared" si="745"/>
        <v>0</v>
      </c>
      <c r="H2456" s="57">
        <f>IF(Q2455&gt;SetUp!$B$56,SetUp!$B$56,Q2455)</f>
        <v>3.2068505841133964E-9</v>
      </c>
      <c r="I2456" s="57">
        <f t="shared" si="759"/>
        <v>0.30085414368639818</v>
      </c>
      <c r="J2456" s="57">
        <f>MIN(F2456,H2456,(1-EXP(-SetUp!$B$52*H2456/SetUp!$B$56))*F2456)</f>
        <v>2.3785812238719116E-9</v>
      </c>
      <c r="K2456" s="57">
        <f t="shared" si="746"/>
        <v>8.2826936024148475E-10</v>
      </c>
      <c r="L2456" s="57">
        <f>IF(I2456&lt;=0,0,MIN(SetUp!$B$50*I2456^SetUp!$B$55,I2456))</f>
        <v>2.7645398006883697E-3</v>
      </c>
      <c r="M2456" s="57">
        <f t="shared" si="747"/>
        <v>0.29808960388570982</v>
      </c>
      <c r="N2456" s="57">
        <f>IF(SetUp!$B$62=0,X2456,(B2456-E2456)*(1-(H2456/SetUp!$B$66/SetUp!$B$56)))</f>
        <v>0</v>
      </c>
      <c r="O2456" s="57">
        <f>K2456*SetUp!$B$65</f>
        <v>0</v>
      </c>
      <c r="P2456" s="57">
        <f>MIN(SetUp!$B$54*L2456^SetUp!$B$51,L2456)</f>
        <v>1.5684424207143982E-3</v>
      </c>
      <c r="Q2456" s="57">
        <f t="shared" si="748"/>
        <v>8.2826936024148475E-10</v>
      </c>
      <c r="R2456" s="57">
        <f>IF((H2456+N2456-O2456)&gt;SetUp!$B$56,T2455+H2456+N2456-O2456-SetUp!$B$56,T2455)</f>
        <v>0</v>
      </c>
      <c r="S2456" s="57">
        <f>R2456*SetUp!$B$65</f>
        <v>0</v>
      </c>
      <c r="T2456" s="57">
        <f>IF((R2456-S2456)&lt;SetUp!$B$53,R2456-S2456,SetUp!$B$53)</f>
        <v>0</v>
      </c>
      <c r="U2456" s="57">
        <f t="shared" si="749"/>
        <v>0.29808960388570982</v>
      </c>
      <c r="V2456" s="57">
        <f>(L2456-P2456)/1000*SetUp!$B$13*1000000/SetUp!$B$48</f>
        <v>6.8031247629070701E-2</v>
      </c>
      <c r="W2456" s="57">
        <f t="shared" si="760"/>
        <v>1.3444106938820255E-17</v>
      </c>
      <c r="X2456" s="57">
        <f>MAX((SetUp!$B$56*(1-($H2456/SetUp!$B$56)^2)*TANH(($B2456-$D2456)/SetUp!$B$56))/(1+$H2456/SetUp!$B$56*TANH(($B2456-$D2456)/SetUp!$B$56)),0)</f>
        <v>0</v>
      </c>
      <c r="AP2456" s="64">
        <v>30462</v>
      </c>
      <c r="AQ2456" s="55">
        <v>5</v>
      </c>
      <c r="AR2456" s="55">
        <v>147</v>
      </c>
      <c r="AS2456" s="66">
        <f t="shared" si="750"/>
        <v>0.03</v>
      </c>
      <c r="AT2456" s="66">
        <f t="shared" si="751"/>
        <v>0.7818681859097879</v>
      </c>
      <c r="AU2456" s="55" t="str">
        <f>IF(OR($AP2456&lt;SetUp!$B$97,$AP2456&gt;SetUp!$B$98),"Não","Sim")</f>
        <v>Não</v>
      </c>
      <c r="AV2456" s="68">
        <f t="shared" si="752"/>
        <v>0.17320508075688773</v>
      </c>
      <c r="AW2456" s="68">
        <f t="shared" si="753"/>
        <v>0.88423310609238548</v>
      </c>
      <c r="AX2456" s="68">
        <f t="shared" si="754"/>
        <v>-1.5228787452803376</v>
      </c>
      <c r="AY2456" s="68">
        <f t="shared" si="755"/>
        <v>-0.10686645788295082</v>
      </c>
      <c r="AZ2456" s="68">
        <f t="shared" si="756"/>
        <v>0.75186818590978788</v>
      </c>
      <c r="BA2456" s="68">
        <f t="shared" si="757"/>
        <v>0.71102802533549769</v>
      </c>
      <c r="BB2456" s="68">
        <f t="shared" si="758"/>
        <v>1.4160122873973868</v>
      </c>
    </row>
    <row r="2457" spans="1:54" x14ac:dyDescent="0.3">
      <c r="A2457" s="64">
        <v>29119</v>
      </c>
      <c r="B2457" s="57">
        <v>0.26200000000000001</v>
      </c>
      <c r="C2457" s="57"/>
      <c r="D2457" s="57">
        <v>4.7469999999999999</v>
      </c>
      <c r="E2457" s="57">
        <f t="shared" si="743"/>
        <v>0.26200000000000001</v>
      </c>
      <c r="F2457" s="57">
        <f t="shared" si="744"/>
        <v>4.4849999999999994</v>
      </c>
      <c r="G2457" s="57">
        <f t="shared" si="745"/>
        <v>0</v>
      </c>
      <c r="H2457" s="57">
        <f>IF(Q2456&gt;SetUp!$B$56,SetUp!$B$56,Q2456)</f>
        <v>8.2826936024148475E-10</v>
      </c>
      <c r="I2457" s="57">
        <f t="shared" si="759"/>
        <v>0.29808960388570982</v>
      </c>
      <c r="J2457" s="57">
        <f>MIN(F2457,H2457,(1-EXP(-SetUp!$B$52*H2457/SetUp!$B$56))*F2457)</f>
        <v>5.8043539141738872E-10</v>
      </c>
      <c r="K2457" s="57">
        <f t="shared" si="746"/>
        <v>2.4783396882409603E-10</v>
      </c>
      <c r="L2457" s="57">
        <f>IF(I2457&lt;=0,0,MIN(SetUp!$B$50*I2457^SetUp!$B$55,I2457))</f>
        <v>2.7223308264463274E-3</v>
      </c>
      <c r="M2457" s="57">
        <f t="shared" si="747"/>
        <v>0.29536727305926347</v>
      </c>
      <c r="N2457" s="57">
        <f>IF(SetUp!$B$62=0,X2457,(B2457-E2457)*(1-(H2457/SetUp!$B$66/SetUp!$B$56)))</f>
        <v>0</v>
      </c>
      <c r="O2457" s="57">
        <f>K2457*SetUp!$B$65</f>
        <v>0</v>
      </c>
      <c r="P2457" s="57">
        <f>MIN(SetUp!$B$54*L2457^SetUp!$B$51,L2457)</f>
        <v>1.5448997637446413E-3</v>
      </c>
      <c r="Q2457" s="57">
        <f t="shared" si="748"/>
        <v>2.4783396882409603E-10</v>
      </c>
      <c r="R2457" s="57">
        <f>IF((H2457+N2457-O2457)&gt;SetUp!$B$56,T2456+H2457+N2457-O2457-SetUp!$B$56,T2456)</f>
        <v>0</v>
      </c>
      <c r="S2457" s="57">
        <f>R2457*SetUp!$B$65</f>
        <v>0</v>
      </c>
      <c r="T2457" s="57">
        <f>IF((R2457-S2457)&lt;SetUp!$B$53,R2457-S2457,SetUp!$B$53)</f>
        <v>0</v>
      </c>
      <c r="U2457" s="57">
        <f t="shared" si="749"/>
        <v>0.29536727305926347</v>
      </c>
      <c r="V2457" s="57">
        <f>(L2457-P2457)/1000*SetUp!$B$13*1000000/SetUp!$B$48</f>
        <v>6.6969550752265156E-2</v>
      </c>
      <c r="W2457" s="57">
        <f t="shared" si="760"/>
        <v>0</v>
      </c>
      <c r="X2457" s="57">
        <f>MAX((SetUp!$B$56*(1-($H2457/SetUp!$B$56)^2)*TANH(($B2457-$D2457)/SetUp!$B$56))/(1+$H2457/SetUp!$B$56*TANH(($B2457-$D2457)/SetUp!$B$56)),0)</f>
        <v>0</v>
      </c>
      <c r="AP2457" s="64">
        <v>30463</v>
      </c>
      <c r="AQ2457" s="55">
        <v>5</v>
      </c>
      <c r="AR2457" s="55">
        <v>148</v>
      </c>
      <c r="AS2457" s="66">
        <f t="shared" si="750"/>
        <v>0.03</v>
      </c>
      <c r="AT2457" s="66">
        <f t="shared" si="751"/>
        <v>0.75034243352654917</v>
      </c>
      <c r="AU2457" s="55" t="str">
        <f>IF(OR($AP2457&lt;SetUp!$B$97,$AP2457&gt;SetUp!$B$98),"Não","Sim")</f>
        <v>Não</v>
      </c>
      <c r="AV2457" s="68">
        <f t="shared" si="752"/>
        <v>0.17320508075688773</v>
      </c>
      <c r="AW2457" s="68">
        <f t="shared" si="753"/>
        <v>0.86622308531148551</v>
      </c>
      <c r="AX2457" s="68">
        <f t="shared" si="754"/>
        <v>-1.5228787452803376</v>
      </c>
      <c r="AY2457" s="68">
        <f t="shared" si="755"/>
        <v>-0.1247404925404684</v>
      </c>
      <c r="AZ2457" s="68">
        <f t="shared" si="756"/>
        <v>0.72034243352654914</v>
      </c>
      <c r="BA2457" s="68">
        <f t="shared" si="757"/>
        <v>0.69301800455459772</v>
      </c>
      <c r="BB2457" s="68">
        <f t="shared" si="758"/>
        <v>1.3981382527398691</v>
      </c>
    </row>
    <row r="2458" spans="1:54" x14ac:dyDescent="0.3">
      <c r="A2458" s="64">
        <v>29120</v>
      </c>
      <c r="B2458" s="57">
        <v>5.0000000000000001E-3</v>
      </c>
      <c r="C2458" s="57"/>
      <c r="D2458" s="57">
        <v>4.7469999999999999</v>
      </c>
      <c r="E2458" s="57">
        <f t="shared" si="743"/>
        <v>5.0000000000000001E-3</v>
      </c>
      <c r="F2458" s="57">
        <f t="shared" si="744"/>
        <v>4.742</v>
      </c>
      <c r="G2458" s="57">
        <f t="shared" si="745"/>
        <v>0</v>
      </c>
      <c r="H2458" s="57">
        <f>IF(Q2457&gt;SetUp!$B$56,SetUp!$B$56,Q2457)</f>
        <v>2.4783396882409603E-10</v>
      </c>
      <c r="I2458" s="57">
        <f t="shared" si="759"/>
        <v>0.29536727305926347</v>
      </c>
      <c r="J2458" s="57">
        <f>MIN(F2458,H2458,(1-EXP(-SetUp!$B$52*H2458/SetUp!$B$56))*F2458)</f>
        <v>1.8362932174831313E-10</v>
      </c>
      <c r="K2458" s="57">
        <f t="shared" si="746"/>
        <v>6.4204647075782898E-11</v>
      </c>
      <c r="L2458" s="57">
        <f>IF(I2458&lt;=0,0,MIN(SetUp!$B$50*I2458^SetUp!$B$55,I2458))</f>
        <v>2.6810205332617474E-3</v>
      </c>
      <c r="M2458" s="57">
        <f t="shared" si="747"/>
        <v>0.29268625252600172</v>
      </c>
      <c r="N2458" s="57">
        <f>IF(SetUp!$B$62=0,X2458,(B2458-E2458)*(1-(H2458/SetUp!$B$66/SetUp!$B$56)))</f>
        <v>0</v>
      </c>
      <c r="O2458" s="57">
        <f>K2458*SetUp!$B$65</f>
        <v>0</v>
      </c>
      <c r="P2458" s="57">
        <f>MIN(SetUp!$B$54*L2458^SetUp!$B$51,L2458)</f>
        <v>1.5218523457673973E-3</v>
      </c>
      <c r="Q2458" s="57">
        <f t="shared" si="748"/>
        <v>6.4204647075782898E-11</v>
      </c>
      <c r="R2458" s="57">
        <f>IF((H2458+N2458-O2458)&gt;SetUp!$B$56,T2457+H2458+N2458-O2458-SetUp!$B$56,T2457)</f>
        <v>0</v>
      </c>
      <c r="S2458" s="57">
        <f>R2458*SetUp!$B$65</f>
        <v>0</v>
      </c>
      <c r="T2458" s="57">
        <f>IF((R2458-S2458)&lt;SetUp!$B$53,R2458-S2458,SetUp!$B$53)</f>
        <v>0</v>
      </c>
      <c r="U2458" s="57">
        <f t="shared" si="749"/>
        <v>0.29268625252600172</v>
      </c>
      <c r="V2458" s="57">
        <f>(L2458-P2458)/1000*SetUp!$B$13*1000000/SetUp!$B$48</f>
        <v>6.5930800725343325E-2</v>
      </c>
      <c r="W2458" s="57">
        <f t="shared" si="760"/>
        <v>-1.1275702593849246E-17</v>
      </c>
      <c r="X2458" s="57">
        <f>MAX((SetUp!$B$56*(1-($H2458/SetUp!$B$56)^2)*TANH(($B2458-$D2458)/SetUp!$B$56))/(1+$H2458/SetUp!$B$56*TANH(($B2458-$D2458)/SetUp!$B$56)),0)</f>
        <v>0</v>
      </c>
      <c r="AP2458" s="64">
        <v>30464</v>
      </c>
      <c r="AQ2458" s="55">
        <v>5</v>
      </c>
      <c r="AR2458" s="55">
        <v>149</v>
      </c>
      <c r="AS2458" s="66">
        <f t="shared" si="750"/>
        <v>0.03</v>
      </c>
      <c r="AT2458" s="66">
        <f t="shared" si="751"/>
        <v>0.72056712620237828</v>
      </c>
      <c r="AU2458" s="55" t="str">
        <f>IF(OR($AP2458&lt;SetUp!$B$97,$AP2458&gt;SetUp!$B$98),"Não","Sim")</f>
        <v>Não</v>
      </c>
      <c r="AV2458" s="68">
        <f t="shared" si="752"/>
        <v>0.17320508075688773</v>
      </c>
      <c r="AW2458" s="68">
        <f t="shared" si="753"/>
        <v>0.84886225396254855</v>
      </c>
      <c r="AX2458" s="68">
        <f t="shared" si="754"/>
        <v>-1.5228787452803376</v>
      </c>
      <c r="AY2458" s="68">
        <f t="shared" si="755"/>
        <v>-0.14232555519509446</v>
      </c>
      <c r="AZ2458" s="68">
        <f t="shared" si="756"/>
        <v>0.69056712620237826</v>
      </c>
      <c r="BA2458" s="68">
        <f t="shared" si="757"/>
        <v>0.67565717320566088</v>
      </c>
      <c r="BB2458" s="68">
        <f t="shared" si="758"/>
        <v>1.3805531900852432</v>
      </c>
    </row>
    <row r="2459" spans="1:54" x14ac:dyDescent="0.3">
      <c r="A2459" s="64">
        <v>29121</v>
      </c>
      <c r="B2459" s="57">
        <v>0</v>
      </c>
      <c r="C2459" s="57"/>
      <c r="D2459" s="57">
        <v>4.7469999999999999</v>
      </c>
      <c r="E2459" s="57">
        <f t="shared" si="743"/>
        <v>0</v>
      </c>
      <c r="F2459" s="57">
        <f t="shared" si="744"/>
        <v>4.7469999999999999</v>
      </c>
      <c r="G2459" s="57">
        <f t="shared" si="745"/>
        <v>0</v>
      </c>
      <c r="H2459" s="57">
        <f>IF(Q2458&gt;SetUp!$B$56,SetUp!$B$56,Q2458)</f>
        <v>6.4204647075782898E-11</v>
      </c>
      <c r="I2459" s="57">
        <f t="shared" si="759"/>
        <v>0.29268625252600172</v>
      </c>
      <c r="J2459" s="57">
        <f>MIN(F2459,H2459,(1-EXP(-SetUp!$B$52*H2459/SetUp!$B$56))*F2459)</f>
        <v>4.7621786514184803E-11</v>
      </c>
      <c r="K2459" s="57">
        <f t="shared" si="746"/>
        <v>1.6582860561598094E-11</v>
      </c>
      <c r="L2459" s="57">
        <f>IF(I2459&lt;=0,0,MIN(SetUp!$B$50*I2459^SetUp!$B$55,I2459))</f>
        <v>2.6405844283406261E-3</v>
      </c>
      <c r="M2459" s="57">
        <f t="shared" si="747"/>
        <v>0.29004566809766108</v>
      </c>
      <c r="N2459" s="57">
        <f>IF(SetUp!$B$62=0,X2459,(B2459-E2459)*(1-(H2459/SetUp!$B$66/SetUp!$B$56)))</f>
        <v>0</v>
      </c>
      <c r="O2459" s="57">
        <f>K2459*SetUp!$B$65</f>
        <v>0</v>
      </c>
      <c r="P2459" s="57">
        <f>MIN(SetUp!$B$54*L2459^SetUp!$B$51,L2459)</f>
        <v>1.4992867947197677E-3</v>
      </c>
      <c r="Q2459" s="57">
        <f t="shared" si="748"/>
        <v>1.6582860561598094E-11</v>
      </c>
      <c r="R2459" s="57">
        <f>IF((H2459+N2459-O2459)&gt;SetUp!$B$56,T2458+H2459+N2459-O2459-SetUp!$B$56,T2458)</f>
        <v>0</v>
      </c>
      <c r="S2459" s="57">
        <f>R2459*SetUp!$B$65</f>
        <v>0</v>
      </c>
      <c r="T2459" s="57">
        <f>IF((R2459-S2459)&lt;SetUp!$B$53,R2459-S2459,SetUp!$B$53)</f>
        <v>0</v>
      </c>
      <c r="U2459" s="57">
        <f t="shared" si="749"/>
        <v>0.29004566809766108</v>
      </c>
      <c r="V2459" s="57">
        <f>(L2459-P2459)/1000*SetUp!$B$13*1000000/SetUp!$B$48</f>
        <v>6.4914365026886564E-2</v>
      </c>
      <c r="W2459" s="57">
        <f t="shared" si="760"/>
        <v>-2.4719809532669501E-17</v>
      </c>
      <c r="X2459" s="57">
        <f>MAX((SetUp!$B$56*(1-($H2459/SetUp!$B$56)^2)*TANH(($B2459-$D2459)/SetUp!$B$56))/(1+$H2459/SetUp!$B$56*TANH(($B2459-$D2459)/SetUp!$B$56)),0)</f>
        <v>0</v>
      </c>
      <c r="AP2459" s="64">
        <v>30465</v>
      </c>
      <c r="AQ2459" s="55">
        <v>5</v>
      </c>
      <c r="AR2459" s="55">
        <v>150</v>
      </c>
      <c r="AS2459" s="66">
        <f t="shared" si="750"/>
        <v>0.03</v>
      </c>
      <c r="AT2459" s="66">
        <f t="shared" si="751"/>
        <v>0.69241913231279095</v>
      </c>
      <c r="AU2459" s="55" t="str">
        <f>IF(OR($AP2459&lt;SetUp!$B$97,$AP2459&gt;SetUp!$B$98),"Não","Sim")</f>
        <v>Não</v>
      </c>
      <c r="AV2459" s="68">
        <f t="shared" si="752"/>
        <v>0.17320508075688773</v>
      </c>
      <c r="AW2459" s="68">
        <f t="shared" si="753"/>
        <v>0.83211725875190867</v>
      </c>
      <c r="AX2459" s="68">
        <f t="shared" si="754"/>
        <v>-1.5228787452803376</v>
      </c>
      <c r="AY2459" s="68">
        <f t="shared" si="755"/>
        <v>-0.15963094059000621</v>
      </c>
      <c r="AZ2459" s="68">
        <f t="shared" si="756"/>
        <v>0.66241913231279093</v>
      </c>
      <c r="BA2459" s="68">
        <f t="shared" si="757"/>
        <v>0.65891217799502089</v>
      </c>
      <c r="BB2459" s="68">
        <f t="shared" si="758"/>
        <v>1.3632478046903314</v>
      </c>
    </row>
    <row r="2460" spans="1:54" x14ac:dyDescent="0.3">
      <c r="A2460" s="64">
        <v>29122</v>
      </c>
      <c r="B2460" s="57">
        <v>0</v>
      </c>
      <c r="C2460" s="57"/>
      <c r="D2460" s="57">
        <v>4.7469999999999999</v>
      </c>
      <c r="E2460" s="57">
        <f t="shared" si="743"/>
        <v>0</v>
      </c>
      <c r="F2460" s="57">
        <f t="shared" si="744"/>
        <v>4.7469999999999999</v>
      </c>
      <c r="G2460" s="57">
        <f t="shared" si="745"/>
        <v>0</v>
      </c>
      <c r="H2460" s="57">
        <f>IF(Q2459&gt;SetUp!$B$56,SetUp!$B$56,Q2459)</f>
        <v>1.6582860561598094E-11</v>
      </c>
      <c r="I2460" s="57">
        <f t="shared" si="759"/>
        <v>0.29004566809766108</v>
      </c>
      <c r="J2460" s="57">
        <f>MIN(F2460,H2460,(1-EXP(-SetUp!$B$52*H2460/SetUp!$B$56))*F2460)</f>
        <v>1.2299659735148794E-11</v>
      </c>
      <c r="K2460" s="57">
        <f t="shared" si="746"/>
        <v>4.2832008264493002E-12</v>
      </c>
      <c r="L2460" s="57">
        <f>IF(I2460&lt;=0,0,MIN(SetUp!$B$50*I2460^SetUp!$B$55,I2460))</f>
        <v>2.600998830941414E-3</v>
      </c>
      <c r="M2460" s="57">
        <f t="shared" si="747"/>
        <v>0.28744466926671969</v>
      </c>
      <c r="N2460" s="57">
        <f>IF(SetUp!$B$62=0,X2460,(B2460-E2460)*(1-(H2460/SetUp!$B$66/SetUp!$B$56)))</f>
        <v>0</v>
      </c>
      <c r="O2460" s="57">
        <f>K2460*SetUp!$B$65</f>
        <v>0</v>
      </c>
      <c r="P2460" s="57">
        <f>MIN(SetUp!$B$54*L2460^SetUp!$B$51,L2460)</f>
        <v>1.4771901785382603E-3</v>
      </c>
      <c r="Q2460" s="57">
        <f t="shared" si="748"/>
        <v>4.2832008264493002E-12</v>
      </c>
      <c r="R2460" s="57">
        <f>IF((H2460+N2460-O2460)&gt;SetUp!$B$56,T2459+H2460+N2460-O2460-SetUp!$B$56,T2459)</f>
        <v>0</v>
      </c>
      <c r="S2460" s="57">
        <f>R2460*SetUp!$B$65</f>
        <v>0</v>
      </c>
      <c r="T2460" s="57">
        <f>IF((R2460-S2460)&lt;SetUp!$B$53,R2460-S2460,SetUp!$B$53)</f>
        <v>0</v>
      </c>
      <c r="U2460" s="57">
        <f t="shared" si="749"/>
        <v>0.28744466926671969</v>
      </c>
      <c r="V2460" s="57">
        <f>(L2460-P2460)/1000*SetUp!$B$13*1000000/SetUp!$B$48</f>
        <v>6.3919632296991491E-2</v>
      </c>
      <c r="W2460" s="57">
        <f t="shared" si="760"/>
        <v>1.9949319973733282E-17</v>
      </c>
      <c r="X2460" s="57">
        <f>MAX((SetUp!$B$56*(1-($H2460/SetUp!$B$56)^2)*TANH(($B2460-$D2460)/SetUp!$B$56))/(1+$H2460/SetUp!$B$56*TANH(($B2460-$D2460)/SetUp!$B$56)),0)</f>
        <v>0</v>
      </c>
      <c r="AP2460" s="64">
        <v>30466</v>
      </c>
      <c r="AQ2460" s="55">
        <v>5</v>
      </c>
      <c r="AR2460" s="55">
        <v>151</v>
      </c>
      <c r="AS2460" s="66">
        <f t="shared" si="750"/>
        <v>2.7E-2</v>
      </c>
      <c r="AT2460" s="66">
        <f t="shared" si="751"/>
        <v>0.66578575799193296</v>
      </c>
      <c r="AU2460" s="55" t="str">
        <f>IF(OR($AP2460&lt;SetUp!$B$97,$AP2460&gt;SetUp!$B$98),"Não","Sim")</f>
        <v>Não</v>
      </c>
      <c r="AV2460" s="68">
        <f t="shared" si="752"/>
        <v>0.16431676725154984</v>
      </c>
      <c r="AW2460" s="68">
        <f t="shared" si="753"/>
        <v>0.81595695841872262</v>
      </c>
      <c r="AX2460" s="68">
        <f t="shared" si="754"/>
        <v>-1.5686362358410126</v>
      </c>
      <c r="AY2460" s="68">
        <f t="shared" si="755"/>
        <v>-0.17666549919387411</v>
      </c>
      <c r="AZ2460" s="68">
        <f t="shared" si="756"/>
        <v>0.63878575799193293</v>
      </c>
      <c r="BA2460" s="68">
        <f t="shared" si="757"/>
        <v>0.65164019116717276</v>
      </c>
      <c r="BB2460" s="68">
        <f t="shared" si="758"/>
        <v>1.3919707366471386</v>
      </c>
    </row>
    <row r="2461" spans="1:54" x14ac:dyDescent="0.3">
      <c r="A2461" s="64">
        <v>29123</v>
      </c>
      <c r="B2461" s="57">
        <v>0</v>
      </c>
      <c r="C2461" s="57"/>
      <c r="D2461" s="57">
        <v>4.7469999999999999</v>
      </c>
      <c r="E2461" s="57">
        <f t="shared" si="743"/>
        <v>0</v>
      </c>
      <c r="F2461" s="57">
        <f t="shared" si="744"/>
        <v>4.7469999999999999</v>
      </c>
      <c r="G2461" s="57">
        <f t="shared" si="745"/>
        <v>0</v>
      </c>
      <c r="H2461" s="57">
        <f>IF(Q2460&gt;SetUp!$B$56,SetUp!$B$56,Q2460)</f>
        <v>4.2832008264493002E-12</v>
      </c>
      <c r="I2461" s="57">
        <f t="shared" si="759"/>
        <v>0.28744466926671969</v>
      </c>
      <c r="J2461" s="57">
        <f>MIN(F2461,H2461,(1-EXP(-SetUp!$B$52*H2461/SetUp!$B$56))*F2461)</f>
        <v>3.1768938590914787E-12</v>
      </c>
      <c r="K2461" s="57">
        <f t="shared" si="746"/>
        <v>1.1063069673578215E-12</v>
      </c>
      <c r="L2461" s="57">
        <f>IF(I2461&lt;=0,0,MIN(SetUp!$B$50*I2461^SetUp!$B$55,I2461))</f>
        <v>2.5622408407113507E-3</v>
      </c>
      <c r="M2461" s="57">
        <f t="shared" si="747"/>
        <v>0.28488242842600836</v>
      </c>
      <c r="N2461" s="57">
        <f>IF(SetUp!$B$62=0,X2461,(B2461-E2461)*(1-(H2461/SetUp!$B$66/SetUp!$B$56)))</f>
        <v>0</v>
      </c>
      <c r="O2461" s="57">
        <f>K2461*SetUp!$B$65</f>
        <v>0</v>
      </c>
      <c r="P2461" s="57">
        <f>MIN(SetUp!$B$54*L2461^SetUp!$B$51,L2461)</f>
        <v>1.4555499881112918E-3</v>
      </c>
      <c r="Q2461" s="57">
        <f t="shared" si="748"/>
        <v>1.1063069673578215E-12</v>
      </c>
      <c r="R2461" s="57">
        <f>IF((H2461+N2461-O2461)&gt;SetUp!$B$56,T2460+H2461+N2461-O2461-SetUp!$B$56,T2460)</f>
        <v>0</v>
      </c>
      <c r="S2461" s="57">
        <f>R2461*SetUp!$B$65</f>
        <v>0</v>
      </c>
      <c r="T2461" s="57">
        <f>IF((R2461-S2461)&lt;SetUp!$B$53,R2461-S2461,SetUp!$B$53)</f>
        <v>0</v>
      </c>
      <c r="U2461" s="57">
        <f t="shared" si="749"/>
        <v>0.28488242842600836</v>
      </c>
      <c r="V2461" s="57">
        <f>(L2461-P2461)/1000*SetUp!$B$13*1000000/SetUp!$B$48</f>
        <v>6.2946011505936386E-2</v>
      </c>
      <c r="W2461" s="57">
        <f t="shared" si="760"/>
        <v>1.3877787807814457E-17</v>
      </c>
      <c r="X2461" s="57">
        <f>MAX((SetUp!$B$56*(1-($H2461/SetUp!$B$56)^2)*TANH(($B2461-$D2461)/SetUp!$B$56))/(1+$H2461/SetUp!$B$56*TANH(($B2461-$D2461)/SetUp!$B$56)),0)</f>
        <v>0</v>
      </c>
      <c r="AP2461" s="64">
        <v>30467</v>
      </c>
      <c r="AQ2461" s="55">
        <v>5</v>
      </c>
      <c r="AR2461" s="55">
        <v>152</v>
      </c>
      <c r="AS2461" s="66">
        <f t="shared" si="750"/>
        <v>2.3E-2</v>
      </c>
      <c r="AT2461" s="66">
        <f t="shared" si="751"/>
        <v>0.64056371583362615</v>
      </c>
      <c r="AU2461" s="55" t="str">
        <f>IF(OR($AP2461&lt;SetUp!$B$97,$AP2461&gt;SetUp!$B$98),"Não","Sim")</f>
        <v>Não</v>
      </c>
      <c r="AV2461" s="68">
        <f t="shared" si="752"/>
        <v>0.15165750888103102</v>
      </c>
      <c r="AW2461" s="68">
        <f t="shared" si="753"/>
        <v>0.80035224484824563</v>
      </c>
      <c r="AX2461" s="68">
        <f t="shared" si="754"/>
        <v>-1.6382721639824072</v>
      </c>
      <c r="AY2461" s="68">
        <f t="shared" si="755"/>
        <v>-0.19343766520314862</v>
      </c>
      <c r="AZ2461" s="68">
        <f t="shared" si="756"/>
        <v>0.61756371583362613</v>
      </c>
      <c r="BA2461" s="68">
        <f t="shared" si="757"/>
        <v>0.64869473596721461</v>
      </c>
      <c r="BB2461" s="68">
        <f t="shared" si="758"/>
        <v>1.4448344987792585</v>
      </c>
    </row>
    <row r="2462" spans="1:54" x14ac:dyDescent="0.3">
      <c r="A2462" s="64">
        <v>29124</v>
      </c>
      <c r="B2462" s="57">
        <v>5.5E-2</v>
      </c>
      <c r="C2462" s="57"/>
      <c r="D2462" s="57">
        <v>4.7469999999999999</v>
      </c>
      <c r="E2462" s="57">
        <f t="shared" si="743"/>
        <v>5.5E-2</v>
      </c>
      <c r="F2462" s="57">
        <f t="shared" si="744"/>
        <v>4.6920000000000002</v>
      </c>
      <c r="G2462" s="57">
        <f t="shared" si="745"/>
        <v>0</v>
      </c>
      <c r="H2462" s="57">
        <f>IF(Q2461&gt;SetUp!$B$56,SetUp!$B$56,Q2461)</f>
        <v>1.1063069673578215E-12</v>
      </c>
      <c r="I2462" s="57">
        <f t="shared" si="759"/>
        <v>0.28488242842600836</v>
      </c>
      <c r="J2462" s="57">
        <f>MIN(F2462,H2462,(1-EXP(-SetUp!$B$52*H2462/SetUp!$B$56))*F2462)</f>
        <v>8.1106721339097026E-13</v>
      </c>
      <c r="K2462" s="57">
        <f t="shared" si="746"/>
        <v>2.9523975396685128E-13</v>
      </c>
      <c r="L2462" s="57">
        <f>IF(I2462&lt;=0,0,MIN(SetUp!$B$50*I2462^SetUp!$B$55,I2462))</f>
        <v>2.5242883074402572E-3</v>
      </c>
      <c r="M2462" s="57">
        <f t="shared" si="747"/>
        <v>0.28235814011856808</v>
      </c>
      <c r="N2462" s="57">
        <f>IF(SetUp!$B$62=0,X2462,(B2462-E2462)*(1-(H2462/SetUp!$B$66/SetUp!$B$56)))</f>
        <v>0</v>
      </c>
      <c r="O2462" s="57">
        <f>K2462*SetUp!$B$65</f>
        <v>0</v>
      </c>
      <c r="P2462" s="57">
        <f>MIN(SetUp!$B$54*L2462^SetUp!$B$51,L2462)</f>
        <v>1.4343541209906768E-3</v>
      </c>
      <c r="Q2462" s="57">
        <f t="shared" si="748"/>
        <v>2.9523975396685128E-13</v>
      </c>
      <c r="R2462" s="57">
        <f>IF((H2462+N2462-O2462)&gt;SetUp!$B$56,T2461+H2462+N2462-O2462-SetUp!$B$56,T2461)</f>
        <v>0</v>
      </c>
      <c r="S2462" s="57">
        <f>R2462*SetUp!$B$65</f>
        <v>0</v>
      </c>
      <c r="T2462" s="57">
        <f>IF((R2462-S2462)&lt;SetUp!$B$53,R2462-S2462,SetUp!$B$53)</f>
        <v>0</v>
      </c>
      <c r="U2462" s="57">
        <f t="shared" si="749"/>
        <v>0.28235814011856808</v>
      </c>
      <c r="V2462" s="57">
        <f>(L2462-P2462)/1000*SetUp!$B$13*1000000/SetUp!$B$48</f>
        <v>6.199293116029958E-2</v>
      </c>
      <c r="W2462" s="57">
        <f t="shared" si="760"/>
        <v>2.5587171270657905E-17</v>
      </c>
      <c r="X2462" s="57">
        <f>MAX((SetUp!$B$56*(1-($H2462/SetUp!$B$56)^2)*TANH(($B2462-$D2462)/SetUp!$B$56))/(1+$H2462/SetUp!$B$56*TANH(($B2462-$D2462)/SetUp!$B$56)),0)</f>
        <v>0</v>
      </c>
      <c r="AP2462" s="64">
        <v>30742</v>
      </c>
      <c r="AQ2462" s="55">
        <v>3</v>
      </c>
      <c r="AR2462" s="55">
        <v>61</v>
      </c>
      <c r="AS2462" s="66">
        <f t="shared" si="750"/>
        <v>0</v>
      </c>
      <c r="AT2462" s="66">
        <f t="shared" si="751"/>
        <v>2.5551133912182729E-2</v>
      </c>
      <c r="AU2462" s="55" t="str">
        <f>IF(OR($AP2462&lt;SetUp!$B$97,$AP2462&gt;SetUp!$B$98),"Não","Sim")</f>
        <v>Não</v>
      </c>
      <c r="AV2462" s="68">
        <f t="shared" si="752"/>
        <v>0</v>
      </c>
      <c r="AW2462" s="68">
        <f t="shared" si="753"/>
        <v>0.1598472205331789</v>
      </c>
      <c r="AX2462" s="68">
        <f t="shared" si="754"/>
        <v>0</v>
      </c>
      <c r="AY2462" s="68">
        <f t="shared" si="755"/>
        <v>-1.5925898219137418</v>
      </c>
      <c r="AZ2462" s="68">
        <f t="shared" si="756"/>
        <v>2.5551133912182729E-2</v>
      </c>
      <c r="BA2462" s="68">
        <f t="shared" si="757"/>
        <v>0.1598472205331789</v>
      </c>
      <c r="BB2462" s="68">
        <f t="shared" si="758"/>
        <v>-1.5925898219137418</v>
      </c>
    </row>
    <row r="2463" spans="1:54" x14ac:dyDescent="0.3">
      <c r="A2463" s="64">
        <v>29125</v>
      </c>
      <c r="B2463" s="57">
        <v>0</v>
      </c>
      <c r="C2463" s="57"/>
      <c r="D2463" s="57">
        <v>4.7469999999999999</v>
      </c>
      <c r="E2463" s="57">
        <f t="shared" si="743"/>
        <v>0</v>
      </c>
      <c r="F2463" s="57">
        <f t="shared" si="744"/>
        <v>4.7469999999999999</v>
      </c>
      <c r="G2463" s="57">
        <f t="shared" si="745"/>
        <v>0</v>
      </c>
      <c r="H2463" s="57">
        <f>IF(Q2462&gt;SetUp!$B$56,SetUp!$B$56,Q2462)</f>
        <v>2.9523975396685128E-13</v>
      </c>
      <c r="I2463" s="57">
        <f t="shared" si="759"/>
        <v>0.28235814011856808</v>
      </c>
      <c r="J2463" s="57">
        <f>MIN(F2463,H2463,(1-EXP(-SetUp!$B$52*H2463/SetUp!$B$56))*F2463)</f>
        <v>2.1924151383245771E-13</v>
      </c>
      <c r="K2463" s="57">
        <f t="shared" si="746"/>
        <v>7.5998240134393568E-14</v>
      </c>
      <c r="L2463" s="57">
        <f>IF(I2463&lt;=0,0,MIN(SetUp!$B$50*I2463^SetUp!$B$55,I2463))</f>
        <v>2.4871198021602331E-3</v>
      </c>
      <c r="M2463" s="57">
        <f t="shared" si="747"/>
        <v>0.27987102031640787</v>
      </c>
      <c r="N2463" s="57">
        <f>IF(SetUp!$B$62=0,X2463,(B2463-E2463)*(1-(H2463/SetUp!$B$66/SetUp!$B$56)))</f>
        <v>0</v>
      </c>
      <c r="O2463" s="57">
        <f>K2463*SetUp!$B$65</f>
        <v>0</v>
      </c>
      <c r="P2463" s="57">
        <f>MIN(SetUp!$B$54*L2463^SetUp!$B$51,L2463)</f>
        <v>1.4135908658239346E-3</v>
      </c>
      <c r="Q2463" s="57">
        <f t="shared" si="748"/>
        <v>7.5998240134393568E-14</v>
      </c>
      <c r="R2463" s="57">
        <f>IF((H2463+N2463-O2463)&gt;SetUp!$B$56,T2462+H2463+N2463-O2463-SetUp!$B$56,T2462)</f>
        <v>0</v>
      </c>
      <c r="S2463" s="57">
        <f>R2463*SetUp!$B$65</f>
        <v>0</v>
      </c>
      <c r="T2463" s="57">
        <f>IF((R2463-S2463)&lt;SetUp!$B$53,R2463-S2463,SetUp!$B$53)</f>
        <v>0</v>
      </c>
      <c r="U2463" s="57">
        <f t="shared" si="749"/>
        <v>0.27987102031640787</v>
      </c>
      <c r="V2463" s="57">
        <f>(L2463-P2463)/1000*SetUp!$B$13*1000000/SetUp!$B$48</f>
        <v>6.1059838544631623E-2</v>
      </c>
      <c r="W2463" s="57">
        <f t="shared" si="760"/>
        <v>-3.4694469519536142E-18</v>
      </c>
      <c r="X2463" s="57">
        <f>MAX((SetUp!$B$56*(1-($H2463/SetUp!$B$56)^2)*TANH(($B2463-$D2463)/SetUp!$B$56))/(1+$H2463/SetUp!$B$56*TANH(($B2463-$D2463)/SetUp!$B$56)),0)</f>
        <v>0</v>
      </c>
      <c r="AP2463" s="64">
        <v>30743</v>
      </c>
      <c r="AQ2463" s="55">
        <v>3</v>
      </c>
      <c r="AR2463" s="55">
        <v>62</v>
      </c>
      <c r="AS2463" s="66">
        <f t="shared" si="750"/>
        <v>0</v>
      </c>
      <c r="AT2463" s="66">
        <f t="shared" si="751"/>
        <v>2.5278751946282485E-2</v>
      </c>
      <c r="AU2463" s="55" t="str">
        <f>IF(OR($AP2463&lt;SetUp!$B$97,$AP2463&gt;SetUp!$B$98),"Não","Sim")</f>
        <v>Não</v>
      </c>
      <c r="AV2463" s="68">
        <f t="shared" si="752"/>
        <v>0</v>
      </c>
      <c r="AW2463" s="68">
        <f t="shared" si="753"/>
        <v>0.15899293049152369</v>
      </c>
      <c r="AX2463" s="68">
        <f t="shared" si="754"/>
        <v>0</v>
      </c>
      <c r="AY2463" s="68">
        <f t="shared" si="755"/>
        <v>-1.5972443716959301</v>
      </c>
      <c r="AZ2463" s="68">
        <f t="shared" si="756"/>
        <v>2.5278751946282485E-2</v>
      </c>
      <c r="BA2463" s="68">
        <f t="shared" si="757"/>
        <v>0.15899293049152369</v>
      </c>
      <c r="BB2463" s="68">
        <f t="shared" si="758"/>
        <v>-1.5972443716959301</v>
      </c>
    </row>
    <row r="2464" spans="1:54" x14ac:dyDescent="0.3">
      <c r="A2464" s="64">
        <v>29126</v>
      </c>
      <c r="B2464" s="57">
        <v>4.7E-2</v>
      </c>
      <c r="C2464" s="57"/>
      <c r="D2464" s="57">
        <v>4.7469999999999999</v>
      </c>
      <c r="E2464" s="57">
        <f t="shared" si="743"/>
        <v>4.7E-2</v>
      </c>
      <c r="F2464" s="57">
        <f t="shared" si="744"/>
        <v>4.7</v>
      </c>
      <c r="G2464" s="57">
        <f t="shared" si="745"/>
        <v>0</v>
      </c>
      <c r="H2464" s="57">
        <f>IF(Q2463&gt;SetUp!$B$56,SetUp!$B$56,Q2463)</f>
        <v>7.5998240134393568E-14</v>
      </c>
      <c r="I2464" s="57">
        <f t="shared" si="759"/>
        <v>0.27987102031640787</v>
      </c>
      <c r="J2464" s="57">
        <f>MIN(F2464,H2464,(1-EXP(-SetUp!$B$52*H2464/SetUp!$B$56))*F2464)</f>
        <v>5.5833115908399126E-14</v>
      </c>
      <c r="K2464" s="57">
        <f t="shared" si="746"/>
        <v>2.0165124225994442E-14</v>
      </c>
      <c r="L2464" s="57">
        <f>IF(I2464&lt;=0,0,MIN(SetUp!$B$50*I2464^SetUp!$B$55,I2464))</f>
        <v>2.4507145895237429E-3</v>
      </c>
      <c r="M2464" s="57">
        <f t="shared" si="747"/>
        <v>0.27742030572688414</v>
      </c>
      <c r="N2464" s="57">
        <f>IF(SetUp!$B$62=0,X2464,(B2464-E2464)*(1-(H2464/SetUp!$B$66/SetUp!$B$56)))</f>
        <v>0</v>
      </c>
      <c r="O2464" s="57">
        <f>K2464*SetUp!$B$65</f>
        <v>0</v>
      </c>
      <c r="P2464" s="57">
        <f>MIN(SetUp!$B$54*L2464^SetUp!$B$51,L2464)</f>
        <v>1.3932488874714715E-3</v>
      </c>
      <c r="Q2464" s="57">
        <f t="shared" si="748"/>
        <v>2.0165124225994442E-14</v>
      </c>
      <c r="R2464" s="57">
        <f>IF((H2464+N2464-O2464)&gt;SetUp!$B$56,T2463+H2464+N2464-O2464-SetUp!$B$56,T2463)</f>
        <v>0</v>
      </c>
      <c r="S2464" s="57">
        <f>R2464*SetUp!$B$65</f>
        <v>0</v>
      </c>
      <c r="T2464" s="57">
        <f>IF((R2464-S2464)&lt;SetUp!$B$53,R2464-S2464,SetUp!$B$53)</f>
        <v>0</v>
      </c>
      <c r="U2464" s="57">
        <f t="shared" si="749"/>
        <v>0.27742030572688414</v>
      </c>
      <c r="V2464" s="57">
        <f>(L2464-P2464)/1000*SetUp!$B$13*1000000/SetUp!$B$48</f>
        <v>6.014619899688492E-2</v>
      </c>
      <c r="W2464" s="57">
        <f t="shared" si="760"/>
        <v>3.4694469519536142E-18</v>
      </c>
      <c r="X2464" s="57">
        <f>MAX((SetUp!$B$56*(1-($H2464/SetUp!$B$56)^2)*TANH(($B2464-$D2464)/SetUp!$B$56))/(1+$H2464/SetUp!$B$56*TANH(($B2464-$D2464)/SetUp!$B$56)),0)</f>
        <v>0</v>
      </c>
      <c r="AP2464" s="64">
        <v>30744</v>
      </c>
      <c r="AQ2464" s="55">
        <v>3</v>
      </c>
      <c r="AR2464" s="55">
        <v>63</v>
      </c>
      <c r="AS2464" s="66">
        <f t="shared" si="750"/>
        <v>0</v>
      </c>
      <c r="AT2464" s="66">
        <f t="shared" si="751"/>
        <v>2.5010395338163734E-2</v>
      </c>
      <c r="AU2464" s="55" t="str">
        <f>IF(OR($AP2464&lt;SetUp!$B$97,$AP2464&gt;SetUp!$B$98),"Não","Sim")</f>
        <v>Não</v>
      </c>
      <c r="AV2464" s="68">
        <f t="shared" si="752"/>
        <v>0</v>
      </c>
      <c r="AW2464" s="68">
        <f t="shared" si="753"/>
        <v>0.15814675253752047</v>
      </c>
      <c r="AX2464" s="68">
        <f t="shared" si="754"/>
        <v>0</v>
      </c>
      <c r="AY2464" s="68">
        <f t="shared" si="755"/>
        <v>-1.6018794433424277</v>
      </c>
      <c r="AZ2464" s="68">
        <f t="shared" si="756"/>
        <v>2.5010395338163734E-2</v>
      </c>
      <c r="BA2464" s="68">
        <f t="shared" si="757"/>
        <v>0.15814675253752047</v>
      </c>
      <c r="BB2464" s="68">
        <f t="shared" si="758"/>
        <v>-1.6018794433424277</v>
      </c>
    </row>
    <row r="2465" spans="1:54" x14ac:dyDescent="0.3">
      <c r="A2465" s="64">
        <v>29127</v>
      </c>
      <c r="B2465" s="57">
        <v>0</v>
      </c>
      <c r="C2465" s="57"/>
      <c r="D2465" s="57">
        <v>4.7469999999999999</v>
      </c>
      <c r="E2465" s="57">
        <f t="shared" si="743"/>
        <v>0</v>
      </c>
      <c r="F2465" s="57">
        <f t="shared" si="744"/>
        <v>4.7469999999999999</v>
      </c>
      <c r="G2465" s="57">
        <f t="shared" si="745"/>
        <v>0</v>
      </c>
      <c r="H2465" s="57">
        <f>IF(Q2464&gt;SetUp!$B$56,SetUp!$B$56,Q2464)</f>
        <v>2.0165124225994442E-14</v>
      </c>
      <c r="I2465" s="57">
        <f t="shared" si="759"/>
        <v>0.27742030572688414</v>
      </c>
      <c r="J2465" s="57">
        <f>MIN(F2465,H2465,(1-EXP(-SetUp!$B$52*H2465/SetUp!$B$56))*F2465)</f>
        <v>1.475664035410773E-14</v>
      </c>
      <c r="K2465" s="57">
        <f t="shared" si="746"/>
        <v>5.4084838718867115E-15</v>
      </c>
      <c r="L2465" s="57">
        <f>IF(I2465&lt;=0,0,MIN(SetUp!$B$50*I2465^SetUp!$B$55,I2465))</f>
        <v>2.4150526013962991E-3</v>
      </c>
      <c r="M2465" s="57">
        <f t="shared" si="747"/>
        <v>0.27500525312548785</v>
      </c>
      <c r="N2465" s="57">
        <f>IF(SetUp!$B$62=0,X2465,(B2465-E2465)*(1-(H2465/SetUp!$B$66/SetUp!$B$56)))</f>
        <v>0</v>
      </c>
      <c r="O2465" s="57">
        <f>K2465*SetUp!$B$65</f>
        <v>0</v>
      </c>
      <c r="P2465" s="57">
        <f>MIN(SetUp!$B$54*L2465^SetUp!$B$51,L2465)</f>
        <v>1.3733172127746011E-3</v>
      </c>
      <c r="Q2465" s="57">
        <f t="shared" si="748"/>
        <v>5.4084838718867115E-15</v>
      </c>
      <c r="R2465" s="57">
        <f>IF((H2465+N2465-O2465)&gt;SetUp!$B$56,T2464+H2465+N2465-O2465-SetUp!$B$56,T2464)</f>
        <v>0</v>
      </c>
      <c r="S2465" s="57">
        <f>R2465*SetUp!$B$65</f>
        <v>0</v>
      </c>
      <c r="T2465" s="57">
        <f>IF((R2465-S2465)&lt;SetUp!$B$53,R2465-S2465,SetUp!$B$53)</f>
        <v>0</v>
      </c>
      <c r="U2465" s="57">
        <f t="shared" si="749"/>
        <v>0.27500525312548785</v>
      </c>
      <c r="V2465" s="57">
        <f>(L2465-P2465)/1000*SetUp!$B$13*1000000/SetUp!$B$48</f>
        <v>5.9251495215908896E-2</v>
      </c>
      <c r="W2465" s="57">
        <f t="shared" si="760"/>
        <v>-5.2041704279304213E-18</v>
      </c>
      <c r="X2465" s="57">
        <f>MAX((SetUp!$B$56*(1-($H2465/SetUp!$B$56)^2)*TANH(($B2465-$D2465)/SetUp!$B$56))/(1+$H2465/SetUp!$B$56*TANH(($B2465-$D2465)/SetUp!$B$56)),0)</f>
        <v>0</v>
      </c>
      <c r="AP2465" s="64">
        <v>30745</v>
      </c>
      <c r="AQ2465" s="55">
        <v>3</v>
      </c>
      <c r="AR2465" s="55">
        <v>64</v>
      </c>
      <c r="AS2465" s="66">
        <f t="shared" si="750"/>
        <v>0</v>
      </c>
      <c r="AT2465" s="66">
        <f t="shared" si="751"/>
        <v>5.631498484224718E-2</v>
      </c>
      <c r="AU2465" s="55" t="str">
        <f>IF(OR($AP2465&lt;SetUp!$B$97,$AP2465&gt;SetUp!$B$98),"Não","Sim")</f>
        <v>Não</v>
      </c>
      <c r="AV2465" s="68">
        <f t="shared" si="752"/>
        <v>0</v>
      </c>
      <c r="AW2465" s="68">
        <f t="shared" si="753"/>
        <v>0.23730778504348984</v>
      </c>
      <c r="AX2465" s="68">
        <f t="shared" si="754"/>
        <v>0</v>
      </c>
      <c r="AY2465" s="68">
        <f t="shared" si="755"/>
        <v>-1.2493760284454705</v>
      </c>
      <c r="AZ2465" s="68">
        <f t="shared" si="756"/>
        <v>5.631498484224718E-2</v>
      </c>
      <c r="BA2465" s="68">
        <f t="shared" si="757"/>
        <v>0.23730778504348984</v>
      </c>
      <c r="BB2465" s="68">
        <f t="shared" si="758"/>
        <v>-1.2493760284454705</v>
      </c>
    </row>
    <row r="2466" spans="1:54" x14ac:dyDescent="0.3">
      <c r="A2466" s="64">
        <v>29128</v>
      </c>
      <c r="B2466" s="57">
        <v>0</v>
      </c>
      <c r="C2466" s="57"/>
      <c r="D2466" s="57">
        <v>4.7469999999999999</v>
      </c>
      <c r="E2466" s="57">
        <f t="shared" si="743"/>
        <v>0</v>
      </c>
      <c r="F2466" s="57">
        <f t="shared" si="744"/>
        <v>4.7469999999999999</v>
      </c>
      <c r="G2466" s="57">
        <f t="shared" si="745"/>
        <v>0</v>
      </c>
      <c r="H2466" s="57">
        <f>IF(Q2465&gt;SetUp!$B$56,SetUp!$B$56,Q2465)</f>
        <v>5.4084838718867115E-15</v>
      </c>
      <c r="I2466" s="57">
        <f t="shared" si="759"/>
        <v>0.27500525312548785</v>
      </c>
      <c r="J2466" s="57">
        <f>MIN(F2466,H2466,(1-EXP(-SetUp!$B$52*H2466/SetUp!$B$56))*F2466)</f>
        <v>4.2161829583164944E-15</v>
      </c>
      <c r="K2466" s="57">
        <f t="shared" si="746"/>
        <v>1.1923009135702171E-15</v>
      </c>
      <c r="L2466" s="57">
        <f>IF(I2466&lt;=0,0,MIN(SetUp!$B$50*I2466^SetUp!$B$55,I2466))</f>
        <v>2.3801144116035386E-3</v>
      </c>
      <c r="M2466" s="57">
        <f t="shared" si="747"/>
        <v>0.27262513871388433</v>
      </c>
      <c r="N2466" s="57">
        <f>IF(SetUp!$B$62=0,X2466,(B2466-E2466)*(1-(H2466/SetUp!$B$66/SetUp!$B$56)))</f>
        <v>0</v>
      </c>
      <c r="O2466" s="57">
        <f>K2466*SetUp!$B$65</f>
        <v>0</v>
      </c>
      <c r="P2466" s="57">
        <f>MIN(SetUp!$B$54*L2466^SetUp!$B$51,L2466)</f>
        <v>1.3537852169422887E-3</v>
      </c>
      <c r="Q2466" s="57">
        <f t="shared" si="748"/>
        <v>1.1923009135702171E-15</v>
      </c>
      <c r="R2466" s="57">
        <f>IF((H2466+N2466-O2466)&gt;SetUp!$B$56,T2465+H2466+N2466-O2466-SetUp!$B$56,T2465)</f>
        <v>0</v>
      </c>
      <c r="S2466" s="57">
        <f>R2466*SetUp!$B$65</f>
        <v>0</v>
      </c>
      <c r="T2466" s="57">
        <f>IF((R2466-S2466)&lt;SetUp!$B$53,R2466-S2466,SetUp!$B$53)</f>
        <v>0</v>
      </c>
      <c r="U2466" s="57">
        <f t="shared" si="749"/>
        <v>0.27262513871388433</v>
      </c>
      <c r="V2466" s="57">
        <f>(L2466-P2466)/1000*SetUp!$B$13*1000000/SetUp!$B$48</f>
        <v>5.8375226599412501E-2</v>
      </c>
      <c r="W2466" s="57">
        <f t="shared" si="760"/>
        <v>1.8214596497756474E-17</v>
      </c>
      <c r="X2466" s="57">
        <f>MAX((SetUp!$B$56*(1-($H2466/SetUp!$B$56)^2)*TANH(($B2466-$D2466)/SetUp!$B$56))/(1+$H2466/SetUp!$B$56*TANH(($B2466-$D2466)/SetUp!$B$56)),0)</f>
        <v>0</v>
      </c>
      <c r="AP2466" s="64">
        <v>30746</v>
      </c>
      <c r="AQ2466" s="55">
        <v>3</v>
      </c>
      <c r="AR2466" s="55">
        <v>65</v>
      </c>
      <c r="AS2466" s="66">
        <f t="shared" si="750"/>
        <v>0</v>
      </c>
      <c r="AT2466" s="66">
        <f t="shared" si="751"/>
        <v>0.17935986180171168</v>
      </c>
      <c r="AU2466" s="55" t="str">
        <f>IF(OR($AP2466&lt;SetUp!$B$97,$AP2466&gt;SetUp!$B$98),"Não","Sim")</f>
        <v>Não</v>
      </c>
      <c r="AV2466" s="68">
        <f t="shared" si="752"/>
        <v>0</v>
      </c>
      <c r="AW2466" s="68">
        <f t="shared" si="753"/>
        <v>0.42350898668353154</v>
      </c>
      <c r="AX2466" s="68">
        <f t="shared" si="754"/>
        <v>0</v>
      </c>
      <c r="AY2466" s="68">
        <f t="shared" si="755"/>
        <v>-0.74627473937653932</v>
      </c>
      <c r="AZ2466" s="68">
        <f t="shared" si="756"/>
        <v>0.17935986180171168</v>
      </c>
      <c r="BA2466" s="68">
        <f t="shared" si="757"/>
        <v>0.42350898668353154</v>
      </c>
      <c r="BB2466" s="68">
        <f t="shared" si="758"/>
        <v>-0.74627473937653932</v>
      </c>
    </row>
    <row r="2467" spans="1:54" x14ac:dyDescent="0.3">
      <c r="A2467" s="64">
        <v>29129</v>
      </c>
      <c r="B2467" s="57">
        <v>0</v>
      </c>
      <c r="C2467" s="57"/>
      <c r="D2467" s="57">
        <v>5.2510000000000003</v>
      </c>
      <c r="E2467" s="57">
        <f t="shared" si="743"/>
        <v>0</v>
      </c>
      <c r="F2467" s="57">
        <f t="shared" si="744"/>
        <v>5.2510000000000003</v>
      </c>
      <c r="G2467" s="57">
        <f t="shared" si="745"/>
        <v>0</v>
      </c>
      <c r="H2467" s="57">
        <f>IF(Q2466&gt;SetUp!$B$56,SetUp!$B$56,Q2466)</f>
        <v>1.1923009135702171E-15</v>
      </c>
      <c r="I2467" s="57">
        <f t="shared" si="759"/>
        <v>0.27262513871388433</v>
      </c>
      <c r="J2467" s="57">
        <f>MIN(F2467,H2467,(1-EXP(-SetUp!$B$52*H2467/SetUp!$B$56))*F2467)</f>
        <v>1.1659562204613395E-15</v>
      </c>
      <c r="K2467" s="57">
        <f t="shared" si="746"/>
        <v>2.6344693108877649E-17</v>
      </c>
      <c r="L2467" s="57">
        <f>IF(I2467&lt;=0,0,MIN(SetUp!$B$50*I2467^SetUp!$B$55,I2467))</f>
        <v>2.3458812117757764E-3</v>
      </c>
      <c r="M2467" s="57">
        <f t="shared" si="747"/>
        <v>0.27027925750210857</v>
      </c>
      <c r="N2467" s="57">
        <f>IF(SetUp!$B$62=0,X2467,(B2467-E2467)*(1-(H2467/SetUp!$B$66/SetUp!$B$56)))</f>
        <v>0</v>
      </c>
      <c r="O2467" s="57">
        <f>K2467*SetUp!$B$65</f>
        <v>0</v>
      </c>
      <c r="P2467" s="57">
        <f>MIN(SetUp!$B$54*L2467^SetUp!$B$51,L2467)</f>
        <v>1.3346426105262964E-3</v>
      </c>
      <c r="Q2467" s="57">
        <f t="shared" si="748"/>
        <v>2.6344693108877649E-17</v>
      </c>
      <c r="R2467" s="57">
        <f>IF((H2467+N2467-O2467)&gt;SetUp!$B$56,T2466+H2467+N2467-O2467-SetUp!$B$56,T2466)</f>
        <v>0</v>
      </c>
      <c r="S2467" s="57">
        <f>R2467*SetUp!$B$65</f>
        <v>0</v>
      </c>
      <c r="T2467" s="57">
        <f>IF((R2467-S2467)&lt;SetUp!$B$53,R2467-S2467,SetUp!$B$53)</f>
        <v>0</v>
      </c>
      <c r="U2467" s="57">
        <f t="shared" si="749"/>
        <v>0.27027925750210857</v>
      </c>
      <c r="V2467" s="57">
        <f>(L2467-P2467)/1000*SetUp!$B$13*1000000/SetUp!$B$48</f>
        <v>5.75169086108821E-2</v>
      </c>
      <c r="W2467" s="57">
        <f t="shared" si="760"/>
        <v>1.9081958235744878E-17</v>
      </c>
      <c r="X2467" s="57">
        <f>MAX((SetUp!$B$56*(1-($H2467/SetUp!$B$56)^2)*TANH(($B2467-$D2467)/SetUp!$B$56))/(1+$H2467/SetUp!$B$56*TANH(($B2467-$D2467)/SetUp!$B$56)),0)</f>
        <v>0</v>
      </c>
      <c r="AP2467" s="64">
        <v>30747</v>
      </c>
      <c r="AQ2467" s="55">
        <v>3</v>
      </c>
      <c r="AR2467" s="55">
        <v>66</v>
      </c>
      <c r="AS2467" s="66">
        <f t="shared" si="750"/>
        <v>19.478999999999999</v>
      </c>
      <c r="AT2467" s="66">
        <f t="shared" si="751"/>
        <v>0.33511622721011614</v>
      </c>
      <c r="AU2467" s="55" t="str">
        <f>IF(OR($AP2467&lt;SetUp!$B$97,$AP2467&gt;SetUp!$B$98),"Não","Sim")</f>
        <v>Não</v>
      </c>
      <c r="AV2467" s="68">
        <f t="shared" si="752"/>
        <v>4.4135020108752636</v>
      </c>
      <c r="AW2467" s="68">
        <f t="shared" si="753"/>
        <v>0.57889224144923224</v>
      </c>
      <c r="AX2467" s="68">
        <f t="shared" si="754"/>
        <v>1.2895666575924183</v>
      </c>
      <c r="AY2467" s="68">
        <f t="shared" si="755"/>
        <v>-0.4748045419732011</v>
      </c>
      <c r="AZ2467" s="68">
        <f t="shared" si="756"/>
        <v>-19.143883772789884</v>
      </c>
      <c r="BA2467" s="68">
        <f t="shared" si="757"/>
        <v>-3.8346097694260313</v>
      </c>
      <c r="BB2467" s="68">
        <f t="shared" si="758"/>
        <v>-1.7643711995656193</v>
      </c>
    </row>
    <row r="2468" spans="1:54" x14ac:dyDescent="0.3">
      <c r="A2468" s="64">
        <v>29130</v>
      </c>
      <c r="B2468" s="57">
        <v>0</v>
      </c>
      <c r="C2468" s="57"/>
      <c r="D2468" s="57">
        <v>5.2510000000000003</v>
      </c>
      <c r="E2468" s="57">
        <f t="shared" si="743"/>
        <v>0</v>
      </c>
      <c r="F2468" s="57">
        <f t="shared" si="744"/>
        <v>5.2510000000000003</v>
      </c>
      <c r="G2468" s="57">
        <f t="shared" si="745"/>
        <v>0</v>
      </c>
      <c r="H2468" s="57">
        <f>IF(Q2467&gt;SetUp!$B$56,SetUp!$B$56,Q2467)</f>
        <v>2.6344693108877649E-17</v>
      </c>
      <c r="I2468" s="57">
        <f t="shared" si="759"/>
        <v>0.27027925750210857</v>
      </c>
      <c r="J2468" s="57">
        <f>MIN(F2468,H2468,(1-EXP(-SetUp!$B$52*H2468/SetUp!$B$56))*F2468)</f>
        <v>0</v>
      </c>
      <c r="K2468" s="57">
        <f t="shared" si="746"/>
        <v>2.6344693108877649E-17</v>
      </c>
      <c r="L2468" s="57">
        <f>IF(I2468&lt;=0,0,MIN(SetUp!$B$50*I2468^SetUp!$B$55,I2468))</f>
        <v>2.3123347882362372E-3</v>
      </c>
      <c r="M2468" s="57">
        <f t="shared" si="747"/>
        <v>0.26796692271387235</v>
      </c>
      <c r="N2468" s="57">
        <f>IF(SetUp!$B$62=0,X2468,(B2468-E2468)*(1-(H2468/SetUp!$B$66/SetUp!$B$56)))</f>
        <v>0</v>
      </c>
      <c r="O2468" s="57">
        <f>K2468*SetUp!$B$65</f>
        <v>0</v>
      </c>
      <c r="P2468" s="57">
        <f>MIN(SetUp!$B$54*L2468^SetUp!$B$51,L2468)</f>
        <v>1.315879426955994E-3</v>
      </c>
      <c r="Q2468" s="57">
        <f t="shared" si="748"/>
        <v>2.6344693108877649E-17</v>
      </c>
      <c r="R2468" s="57">
        <f>IF((H2468+N2468-O2468)&gt;SetUp!$B$56,T2467+H2468+N2468-O2468-SetUp!$B$56,T2467)</f>
        <v>0</v>
      </c>
      <c r="S2468" s="57">
        <f>R2468*SetUp!$B$65</f>
        <v>0</v>
      </c>
      <c r="T2468" s="57">
        <f>IF((R2468-S2468)&lt;SetUp!$B$53,R2468-S2468,SetUp!$B$53)</f>
        <v>0</v>
      </c>
      <c r="U2468" s="57">
        <f t="shared" si="749"/>
        <v>0.26796692271387235</v>
      </c>
      <c r="V2468" s="57">
        <f>(L2468-P2468)/1000*SetUp!$B$13*1000000/SetUp!$B$48</f>
        <v>5.6676072174028605E-2</v>
      </c>
      <c r="W2468" s="57">
        <f t="shared" si="760"/>
        <v>1.1709383462843448E-17</v>
      </c>
      <c r="X2468" s="57">
        <f>MAX((SetUp!$B$56*(1-($H2468/SetUp!$B$56)^2)*TANH(($B2468-$D2468)/SetUp!$B$56))/(1+$H2468/SetUp!$B$56*TANH(($B2468-$D2468)/SetUp!$B$56)),0)</f>
        <v>0</v>
      </c>
      <c r="AP2468" s="64">
        <v>30748</v>
      </c>
      <c r="AQ2468" s="55">
        <v>3</v>
      </c>
      <c r="AR2468" s="55">
        <v>67</v>
      </c>
      <c r="AS2468" s="66">
        <f t="shared" si="750"/>
        <v>4.7789999999999999</v>
      </c>
      <c r="AT2468" s="66">
        <f t="shared" si="751"/>
        <v>0.60866627748479862</v>
      </c>
      <c r="AU2468" s="55" t="str">
        <f>IF(OR($AP2468&lt;SetUp!$B$97,$AP2468&gt;SetUp!$B$98),"Não","Sim")</f>
        <v>Não</v>
      </c>
      <c r="AV2468" s="68">
        <f t="shared" si="752"/>
        <v>2.1860924042684013</v>
      </c>
      <c r="AW2468" s="68">
        <f t="shared" si="753"/>
        <v>0.78017067202298662</v>
      </c>
      <c r="AX2468" s="68">
        <f t="shared" si="754"/>
        <v>0.67933703052079397</v>
      </c>
      <c r="AY2468" s="68">
        <f t="shared" si="755"/>
        <v>-0.21562075920964918</v>
      </c>
      <c r="AZ2468" s="68">
        <f t="shared" si="756"/>
        <v>-4.1703337225152008</v>
      </c>
      <c r="BA2468" s="68">
        <f t="shared" si="757"/>
        <v>-1.4059217322454147</v>
      </c>
      <c r="BB2468" s="68">
        <f t="shared" si="758"/>
        <v>-0.89495778973044315</v>
      </c>
    </row>
    <row r="2469" spans="1:54" x14ac:dyDescent="0.3">
      <c r="A2469" s="64">
        <v>29131</v>
      </c>
      <c r="B2469" s="57">
        <v>0</v>
      </c>
      <c r="C2469" s="57"/>
      <c r="D2469" s="57">
        <v>5.2510000000000003</v>
      </c>
      <c r="E2469" s="57">
        <f t="shared" si="743"/>
        <v>0</v>
      </c>
      <c r="F2469" s="57">
        <f t="shared" si="744"/>
        <v>5.2510000000000003</v>
      </c>
      <c r="G2469" s="57">
        <f t="shared" si="745"/>
        <v>0</v>
      </c>
      <c r="H2469" s="57">
        <f>IF(Q2468&gt;SetUp!$B$56,SetUp!$B$56,Q2468)</f>
        <v>2.6344693108877649E-17</v>
      </c>
      <c r="I2469" s="57">
        <f t="shared" si="759"/>
        <v>0.26796692271387235</v>
      </c>
      <c r="J2469" s="57">
        <f>MIN(F2469,H2469,(1-EXP(-SetUp!$B$52*H2469/SetUp!$B$56))*F2469)</f>
        <v>0</v>
      </c>
      <c r="K2469" s="57">
        <f t="shared" si="746"/>
        <v>2.6344693108877649E-17</v>
      </c>
      <c r="L2469" s="57">
        <f>IF(I2469&lt;=0,0,MIN(SetUp!$B$50*I2469^SetUp!$B$55,I2469))</f>
        <v>2.2794574998821226E-3</v>
      </c>
      <c r="M2469" s="57">
        <f t="shared" si="747"/>
        <v>0.26568746521399023</v>
      </c>
      <c r="N2469" s="57">
        <f>IF(SetUp!$B$62=0,X2469,(B2469-E2469)*(1-(H2469/SetUp!$B$66/SetUp!$B$56)))</f>
        <v>0</v>
      </c>
      <c r="O2469" s="57">
        <f>K2469*SetUp!$B$65</f>
        <v>0</v>
      </c>
      <c r="P2469" s="57">
        <f>MIN(SetUp!$B$54*L2469^SetUp!$B$51,L2469)</f>
        <v>1.2974860106057084E-3</v>
      </c>
      <c r="Q2469" s="57">
        <f t="shared" si="748"/>
        <v>2.6344693108877649E-17</v>
      </c>
      <c r="R2469" s="57">
        <f>IF((H2469+N2469-O2469)&gt;SetUp!$B$56,T2468+H2469+N2469-O2469-SetUp!$B$56,T2468)</f>
        <v>0</v>
      </c>
      <c r="S2469" s="57">
        <f>R2469*SetUp!$B$65</f>
        <v>0</v>
      </c>
      <c r="T2469" s="57">
        <f>IF((R2469-S2469)&lt;SetUp!$B$53,R2469-S2469,SetUp!$B$53)</f>
        <v>0</v>
      </c>
      <c r="U2469" s="57">
        <f t="shared" si="749"/>
        <v>0.26568746521399023</v>
      </c>
      <c r="V2469" s="57">
        <f>(L2469-P2469)/1000*SetUp!$B$13*1000000/SetUp!$B$48</f>
        <v>5.5852263093415379E-2</v>
      </c>
      <c r="W2469" s="57">
        <f t="shared" si="760"/>
        <v>0</v>
      </c>
      <c r="X2469" s="57">
        <f>MAX((SetUp!$B$56*(1-($H2469/SetUp!$B$56)^2)*TANH(($B2469-$D2469)/SetUp!$B$56))/(1+$H2469/SetUp!$B$56*TANH(($B2469-$D2469)/SetUp!$B$56)),0)</f>
        <v>0</v>
      </c>
      <c r="AP2469" s="64">
        <v>30749</v>
      </c>
      <c r="AQ2469" s="55">
        <v>3</v>
      </c>
      <c r="AR2469" s="55">
        <v>68</v>
      </c>
      <c r="AS2469" s="66">
        <f t="shared" si="750"/>
        <v>92.739000000000004</v>
      </c>
      <c r="AT2469" s="66">
        <f t="shared" si="751"/>
        <v>3.7115189364100458</v>
      </c>
      <c r="AU2469" s="55" t="str">
        <f>IF(OR($AP2469&lt;SetUp!$B$97,$AP2469&gt;SetUp!$B$98),"Não","Sim")</f>
        <v>Não</v>
      </c>
      <c r="AV2469" s="68">
        <f t="shared" si="752"/>
        <v>9.6301090336506583</v>
      </c>
      <c r="AW2469" s="68">
        <f t="shared" si="753"/>
        <v>1.9265302843220622</v>
      </c>
      <c r="AX2469" s="68">
        <f t="shared" si="754"/>
        <v>1.9672624086093502</v>
      </c>
      <c r="AY2469" s="68">
        <f t="shared" si="755"/>
        <v>0.56955168069293649</v>
      </c>
      <c r="AZ2469" s="68">
        <f t="shared" si="756"/>
        <v>-89.02748106358996</v>
      </c>
      <c r="BA2469" s="68">
        <f t="shared" si="757"/>
        <v>-7.7035787493285959</v>
      </c>
      <c r="BB2469" s="68">
        <f t="shared" si="758"/>
        <v>-1.3977107279164138</v>
      </c>
    </row>
    <row r="2470" spans="1:54" x14ac:dyDescent="0.3">
      <c r="A2470" s="64">
        <v>29132</v>
      </c>
      <c r="B2470" s="57">
        <v>0</v>
      </c>
      <c r="C2470" s="57"/>
      <c r="D2470" s="57">
        <v>5.2510000000000003</v>
      </c>
      <c r="E2470" s="57">
        <f t="shared" si="743"/>
        <v>0</v>
      </c>
      <c r="F2470" s="57">
        <f t="shared" si="744"/>
        <v>5.2510000000000003</v>
      </c>
      <c r="G2470" s="57">
        <f t="shared" si="745"/>
        <v>0</v>
      </c>
      <c r="H2470" s="57">
        <f>IF(Q2469&gt;SetUp!$B$56,SetUp!$B$56,Q2469)</f>
        <v>2.6344693108877649E-17</v>
      </c>
      <c r="I2470" s="57">
        <f t="shared" si="759"/>
        <v>0.26568746521399023</v>
      </c>
      <c r="J2470" s="57">
        <f>MIN(F2470,H2470,(1-EXP(-SetUp!$B$52*H2470/SetUp!$B$56))*F2470)</f>
        <v>0</v>
      </c>
      <c r="K2470" s="57">
        <f t="shared" si="746"/>
        <v>2.6344693108877649E-17</v>
      </c>
      <c r="L2470" s="57">
        <f>IF(I2470&lt;=0,0,MIN(SetUp!$B$50*I2470^SetUp!$B$55,I2470))</f>
        <v>2.2472322570104147E-3</v>
      </c>
      <c r="M2470" s="57">
        <f t="shared" si="747"/>
        <v>0.26344023295697983</v>
      </c>
      <c r="N2470" s="57">
        <f>IF(SetUp!$B$62=0,X2470,(B2470-E2470)*(1-(H2470/SetUp!$B$66/SetUp!$B$56)))</f>
        <v>0</v>
      </c>
      <c r="O2470" s="57">
        <f>K2470*SetUp!$B$65</f>
        <v>0</v>
      </c>
      <c r="P2470" s="57">
        <f>MIN(SetUp!$B$54*L2470^SetUp!$B$51,L2470)</f>
        <v>1.2794530053689484E-3</v>
      </c>
      <c r="Q2470" s="57">
        <f t="shared" si="748"/>
        <v>2.6344693108877649E-17</v>
      </c>
      <c r="R2470" s="57">
        <f>IF((H2470+N2470-O2470)&gt;SetUp!$B$56,T2469+H2470+N2470-O2470-SetUp!$B$56,T2469)</f>
        <v>0</v>
      </c>
      <c r="S2470" s="57">
        <f>R2470*SetUp!$B$65</f>
        <v>0</v>
      </c>
      <c r="T2470" s="57">
        <f>IF((R2470-S2470)&lt;SetUp!$B$53,R2470-S2470,SetUp!$B$53)</f>
        <v>0</v>
      </c>
      <c r="U2470" s="57">
        <f t="shared" si="749"/>
        <v>0.26344023295697983</v>
      </c>
      <c r="V2470" s="57">
        <f>(L2470-P2470)/1000*SetUp!$B$13*1000000/SetUp!$B$48</f>
        <v>5.5045041499990635E-2</v>
      </c>
      <c r="W2470" s="57">
        <f t="shared" si="760"/>
        <v>1.3877787807814457E-17</v>
      </c>
      <c r="X2470" s="57">
        <f>MAX((SetUp!$B$56*(1-($H2470/SetUp!$B$56)^2)*TANH(($B2470-$D2470)/SetUp!$B$56))/(1+$H2470/SetUp!$B$56*TANH(($B2470-$D2470)/SetUp!$B$56)),0)</f>
        <v>0</v>
      </c>
      <c r="AP2470" s="64">
        <v>30750</v>
      </c>
      <c r="AQ2470" s="55">
        <v>3</v>
      </c>
      <c r="AR2470" s="55">
        <v>69</v>
      </c>
      <c r="AS2470" s="66">
        <f t="shared" si="750"/>
        <v>5.44</v>
      </c>
      <c r="AT2470" s="66">
        <f t="shared" si="751"/>
        <v>3.4381010623994466</v>
      </c>
      <c r="AU2470" s="55" t="str">
        <f>IF(OR($AP2470&lt;SetUp!$B$97,$AP2470&gt;SetUp!$B$98),"Não","Sim")</f>
        <v>Não</v>
      </c>
      <c r="AV2470" s="68">
        <f t="shared" si="752"/>
        <v>2.3323807579381204</v>
      </c>
      <c r="AW2470" s="68">
        <f t="shared" si="753"/>
        <v>1.854211709163613</v>
      </c>
      <c r="AX2470" s="68">
        <f t="shared" si="754"/>
        <v>0.73559889969817993</v>
      </c>
      <c r="AY2470" s="68">
        <f t="shared" si="755"/>
        <v>0.53631863855153372</v>
      </c>
      <c r="AZ2470" s="68">
        <f t="shared" si="756"/>
        <v>-2.0018989376005538</v>
      </c>
      <c r="BA2470" s="68">
        <f t="shared" si="757"/>
        <v>-0.47816904877450739</v>
      </c>
      <c r="BB2470" s="68">
        <f t="shared" si="758"/>
        <v>-0.19928026114664621</v>
      </c>
    </row>
    <row r="2471" spans="1:54" x14ac:dyDescent="0.3">
      <c r="A2471" s="64">
        <v>29133</v>
      </c>
      <c r="B2471" s="57">
        <v>0</v>
      </c>
      <c r="C2471" s="57"/>
      <c r="D2471" s="57">
        <v>5.2510000000000003</v>
      </c>
      <c r="E2471" s="57">
        <f t="shared" si="743"/>
        <v>0</v>
      </c>
      <c r="F2471" s="57">
        <f t="shared" si="744"/>
        <v>5.2510000000000003</v>
      </c>
      <c r="G2471" s="57">
        <f t="shared" si="745"/>
        <v>0</v>
      </c>
      <c r="H2471" s="57">
        <f>IF(Q2470&gt;SetUp!$B$56,SetUp!$B$56,Q2470)</f>
        <v>2.6344693108877649E-17</v>
      </c>
      <c r="I2471" s="57">
        <f t="shared" si="759"/>
        <v>0.26344023295697983</v>
      </c>
      <c r="J2471" s="57">
        <f>MIN(F2471,H2471,(1-EXP(-SetUp!$B$52*H2471/SetUp!$B$56))*F2471)</f>
        <v>0</v>
      </c>
      <c r="K2471" s="57">
        <f t="shared" si="746"/>
        <v>2.6344693108877649E-17</v>
      </c>
      <c r="L2471" s="57">
        <f>IF(I2471&lt;=0,0,MIN(SetUp!$B$50*I2471^SetUp!$B$55,I2471))</f>
        <v>2.215642501042898E-3</v>
      </c>
      <c r="M2471" s="57">
        <f t="shared" si="747"/>
        <v>0.26122459045593693</v>
      </c>
      <c r="N2471" s="57">
        <f>IF(SetUp!$B$62=0,X2471,(B2471-E2471)*(1-(H2471/SetUp!$B$66/SetUp!$B$56)))</f>
        <v>0</v>
      </c>
      <c r="O2471" s="57">
        <f>K2471*SetUp!$B$65</f>
        <v>0</v>
      </c>
      <c r="P2471" s="57">
        <f>MIN(SetUp!$B$54*L2471^SetUp!$B$51,L2471)</f>
        <v>1.2617713437151862E-3</v>
      </c>
      <c r="Q2471" s="57">
        <f t="shared" si="748"/>
        <v>2.6344693108877649E-17</v>
      </c>
      <c r="R2471" s="57">
        <f>IF((H2471+N2471-O2471)&gt;SetUp!$B$56,T2470+H2471+N2471-O2471-SetUp!$B$56,T2470)</f>
        <v>0</v>
      </c>
      <c r="S2471" s="57">
        <f>R2471*SetUp!$B$65</f>
        <v>0</v>
      </c>
      <c r="T2471" s="57">
        <f>IF((R2471-S2471)&lt;SetUp!$B$53,R2471-S2471,SetUp!$B$53)</f>
        <v>0</v>
      </c>
      <c r="U2471" s="57">
        <f t="shared" si="749"/>
        <v>0.26122459045593693</v>
      </c>
      <c r="V2471" s="57">
        <f>(L2471-P2471)/1000*SetUp!$B$13*1000000/SetUp!$B$48</f>
        <v>5.4253981320318563E-2</v>
      </c>
      <c r="W2471" s="57">
        <f t="shared" si="760"/>
        <v>6.5052130349130266E-18</v>
      </c>
      <c r="X2471" s="57">
        <f>MAX((SetUp!$B$56*(1-($H2471/SetUp!$B$56)^2)*TANH(($B2471-$D2471)/SetUp!$B$56))/(1+$H2471/SetUp!$B$56*TANH(($B2471-$D2471)/SetUp!$B$56)),0)</f>
        <v>0</v>
      </c>
      <c r="AP2471" s="64">
        <v>30751</v>
      </c>
      <c r="AQ2471" s="55">
        <v>3</v>
      </c>
      <c r="AR2471" s="55">
        <v>70</v>
      </c>
      <c r="AS2471" s="66">
        <f t="shared" si="750"/>
        <v>2.9660000000000002</v>
      </c>
      <c r="AT2471" s="66">
        <f t="shared" si="751"/>
        <v>4.2802550043037684</v>
      </c>
      <c r="AU2471" s="55" t="str">
        <f>IF(OR($AP2471&lt;SetUp!$B$97,$AP2471&gt;SetUp!$B$98),"Não","Sim")</f>
        <v>Não</v>
      </c>
      <c r="AV2471" s="68">
        <f t="shared" si="752"/>
        <v>1.722207885244984</v>
      </c>
      <c r="AW2471" s="68">
        <f t="shared" si="753"/>
        <v>2.0688777161310834</v>
      </c>
      <c r="AX2471" s="68">
        <f t="shared" si="754"/>
        <v>0.47217114669236326</v>
      </c>
      <c r="AY2471" s="68">
        <f t="shared" si="755"/>
        <v>0.63146964370077541</v>
      </c>
      <c r="AZ2471" s="68">
        <f t="shared" si="756"/>
        <v>1.3142550043037682</v>
      </c>
      <c r="BA2471" s="68">
        <f t="shared" si="757"/>
        <v>0.34666983088609937</v>
      </c>
      <c r="BB2471" s="68">
        <f t="shared" si="758"/>
        <v>0.15929849700841214</v>
      </c>
    </row>
    <row r="2472" spans="1:54" x14ac:dyDescent="0.3">
      <c r="A2472" s="64">
        <v>29134</v>
      </c>
      <c r="B2472" s="57">
        <v>0</v>
      </c>
      <c r="C2472" s="57"/>
      <c r="D2472" s="57">
        <v>5.2510000000000003</v>
      </c>
      <c r="E2472" s="57">
        <f t="shared" si="743"/>
        <v>0</v>
      </c>
      <c r="F2472" s="57">
        <f t="shared" si="744"/>
        <v>5.2510000000000003</v>
      </c>
      <c r="G2472" s="57">
        <f t="shared" si="745"/>
        <v>0</v>
      </c>
      <c r="H2472" s="57">
        <f>IF(Q2471&gt;SetUp!$B$56,SetUp!$B$56,Q2471)</f>
        <v>2.6344693108877649E-17</v>
      </c>
      <c r="I2472" s="57">
        <f t="shared" si="759"/>
        <v>0.26122459045593693</v>
      </c>
      <c r="J2472" s="57">
        <f>MIN(F2472,H2472,(1-EXP(-SetUp!$B$52*H2472/SetUp!$B$56))*F2472)</f>
        <v>0</v>
      </c>
      <c r="K2472" s="57">
        <f t="shared" si="746"/>
        <v>2.6344693108877649E-17</v>
      </c>
      <c r="L2472" s="57">
        <f>IF(I2472&lt;=0,0,MIN(SetUp!$B$50*I2472^SetUp!$B$55,I2472))</f>
        <v>2.1846721851073283E-3</v>
      </c>
      <c r="M2472" s="57">
        <f t="shared" si="747"/>
        <v>0.25903991827082962</v>
      </c>
      <c r="N2472" s="57">
        <f>IF(SetUp!$B$62=0,X2472,(B2472-E2472)*(1-(H2472/SetUp!$B$66/SetUp!$B$56)))</f>
        <v>0</v>
      </c>
      <c r="O2472" s="57">
        <f>K2472*SetUp!$B$65</f>
        <v>0</v>
      </c>
      <c r="P2472" s="57">
        <f>MIN(SetUp!$B$54*L2472^SetUp!$B$51,L2472)</f>
        <v>1.2444322362062017E-3</v>
      </c>
      <c r="Q2472" s="57">
        <f t="shared" si="748"/>
        <v>2.6344693108877649E-17</v>
      </c>
      <c r="R2472" s="57">
        <f>IF((H2472+N2472-O2472)&gt;SetUp!$B$56,T2471+H2472+N2472-O2472-SetUp!$B$56,T2471)</f>
        <v>0</v>
      </c>
      <c r="S2472" s="57">
        <f>R2472*SetUp!$B$65</f>
        <v>0</v>
      </c>
      <c r="T2472" s="57">
        <f>IF((R2472-S2472)&lt;SetUp!$B$53,R2472-S2472,SetUp!$B$53)</f>
        <v>0</v>
      </c>
      <c r="U2472" s="57">
        <f t="shared" si="749"/>
        <v>0.25903991827082962</v>
      </c>
      <c r="V2472" s="57">
        <f>(L2472-P2472)/1000*SetUp!$B$13*1000000/SetUp!$B$48</f>
        <v>5.3478669768367265E-2</v>
      </c>
      <c r="W2472" s="57">
        <f t="shared" si="760"/>
        <v>1.1275702593849246E-17</v>
      </c>
      <c r="X2472" s="57">
        <f>MAX((SetUp!$B$56*(1-($H2472/SetUp!$B$56)^2)*TANH(($B2472-$D2472)/SetUp!$B$56))/(1+$H2472/SetUp!$B$56*TANH(($B2472-$D2472)/SetUp!$B$56)),0)</f>
        <v>0</v>
      </c>
      <c r="AP2472" s="64">
        <v>30752</v>
      </c>
      <c r="AQ2472" s="55">
        <v>3</v>
      </c>
      <c r="AR2472" s="55">
        <v>71</v>
      </c>
      <c r="AS2472" s="66">
        <f t="shared" si="750"/>
        <v>5.2140000000000004</v>
      </c>
      <c r="AT2472" s="66">
        <f t="shared" si="751"/>
        <v>8.6339238299919998</v>
      </c>
      <c r="AU2472" s="55" t="str">
        <f>IF(OR($AP2472&lt;SetUp!$B$97,$AP2472&gt;SetUp!$B$98),"Não","Sim")</f>
        <v>Não</v>
      </c>
      <c r="AV2472" s="68">
        <f t="shared" si="752"/>
        <v>2.2834184898962344</v>
      </c>
      <c r="AW2472" s="68">
        <f t="shared" si="753"/>
        <v>2.9383539320497114</v>
      </c>
      <c r="AX2472" s="68">
        <f t="shared" si="754"/>
        <v>0.71717102683231015</v>
      </c>
      <c r="AY2472" s="68">
        <f t="shared" si="755"/>
        <v>0.93620821291417045</v>
      </c>
      <c r="AZ2472" s="68">
        <f t="shared" si="756"/>
        <v>3.4199238299919994</v>
      </c>
      <c r="BA2472" s="68">
        <f t="shared" si="757"/>
        <v>0.65493544215347699</v>
      </c>
      <c r="BB2472" s="68">
        <f t="shared" si="758"/>
        <v>0.21903718608186029</v>
      </c>
    </row>
    <row r="2473" spans="1:54" x14ac:dyDescent="0.3">
      <c r="A2473" s="64">
        <v>29135</v>
      </c>
      <c r="B2473" s="57">
        <v>0</v>
      </c>
      <c r="C2473" s="57"/>
      <c r="D2473" s="57">
        <v>5.2510000000000003</v>
      </c>
      <c r="E2473" s="57">
        <f t="shared" si="743"/>
        <v>0</v>
      </c>
      <c r="F2473" s="57">
        <f t="shared" si="744"/>
        <v>5.2510000000000003</v>
      </c>
      <c r="G2473" s="57">
        <f t="shared" si="745"/>
        <v>0</v>
      </c>
      <c r="H2473" s="57">
        <f>IF(Q2472&gt;SetUp!$B$56,SetUp!$B$56,Q2472)</f>
        <v>2.6344693108877649E-17</v>
      </c>
      <c r="I2473" s="57">
        <f t="shared" si="759"/>
        <v>0.25903991827082962</v>
      </c>
      <c r="J2473" s="57">
        <f>MIN(F2473,H2473,(1-EXP(-SetUp!$B$52*H2473/SetUp!$B$56))*F2473)</f>
        <v>0</v>
      </c>
      <c r="K2473" s="57">
        <f t="shared" si="746"/>
        <v>2.6344693108877649E-17</v>
      </c>
      <c r="L2473" s="57">
        <f>IF(I2473&lt;=0,0,MIN(SetUp!$B$50*I2473^SetUp!$B$55,I2473))</f>
        <v>2.1543057554339784E-3</v>
      </c>
      <c r="M2473" s="57">
        <f t="shared" si="747"/>
        <v>0.25688561251539566</v>
      </c>
      <c r="N2473" s="57">
        <f>IF(SetUp!$B$62=0,X2473,(B2473-E2473)*(1-(H2473/SetUp!$B$66/SetUp!$B$56)))</f>
        <v>0</v>
      </c>
      <c r="O2473" s="57">
        <f>K2473*SetUp!$B$65</f>
        <v>0</v>
      </c>
      <c r="P2473" s="57">
        <f>MIN(SetUp!$B$54*L2473^SetUp!$B$51,L2473)</f>
        <v>1.227427161450209E-3</v>
      </c>
      <c r="Q2473" s="57">
        <f t="shared" si="748"/>
        <v>2.6344693108877649E-17</v>
      </c>
      <c r="R2473" s="57">
        <f>IF((H2473+N2473-O2473)&gt;SetUp!$B$56,T2472+H2473+N2473-O2473-SetUp!$B$56,T2472)</f>
        <v>0</v>
      </c>
      <c r="S2473" s="57">
        <f>R2473*SetUp!$B$65</f>
        <v>0</v>
      </c>
      <c r="T2473" s="57">
        <f>IF((R2473-S2473)&lt;SetUp!$B$53,R2473-S2473,SetUp!$B$53)</f>
        <v>0</v>
      </c>
      <c r="U2473" s="57">
        <f t="shared" si="749"/>
        <v>0.25688561251539566</v>
      </c>
      <c r="V2473" s="57">
        <f>(L2473-P2473)/1000*SetUp!$B$13*1000000/SetUp!$B$48</f>
        <v>5.271870685877339E-2</v>
      </c>
      <c r="W2473" s="57">
        <f t="shared" si="760"/>
        <v>1.7780915628762273E-17</v>
      </c>
      <c r="X2473" s="57">
        <f>MAX((SetUp!$B$56*(1-($H2473/SetUp!$B$56)^2)*TANH(($B2473-$D2473)/SetUp!$B$56))/(1+$H2473/SetUp!$B$56*TANH(($B2473-$D2473)/SetUp!$B$56)),0)</f>
        <v>0</v>
      </c>
      <c r="AP2473" s="64">
        <v>30753</v>
      </c>
      <c r="AQ2473" s="55">
        <v>3</v>
      </c>
      <c r="AR2473" s="55">
        <v>72</v>
      </c>
      <c r="AS2473" s="66">
        <f t="shared" si="750"/>
        <v>2.016</v>
      </c>
      <c r="AT2473" s="66">
        <f t="shared" si="751"/>
        <v>9.3365667244881649</v>
      </c>
      <c r="AU2473" s="55" t="str">
        <f>IF(OR($AP2473&lt;SetUp!$B$97,$AP2473&gt;SetUp!$B$98),"Não","Sim")</f>
        <v>Não</v>
      </c>
      <c r="AV2473" s="68">
        <f t="shared" si="752"/>
        <v>1.4198591479439078</v>
      </c>
      <c r="AW2473" s="68">
        <f t="shared" si="753"/>
        <v>3.05557960532665</v>
      </c>
      <c r="AX2473" s="68">
        <f t="shared" si="754"/>
        <v>0.30449052777348767</v>
      </c>
      <c r="AY2473" s="68">
        <f t="shared" si="755"/>
        <v>0.97018720527467261</v>
      </c>
      <c r="AZ2473" s="68">
        <f t="shared" si="756"/>
        <v>7.3205667244881649</v>
      </c>
      <c r="BA2473" s="68">
        <f t="shared" si="757"/>
        <v>1.6357204573827422</v>
      </c>
      <c r="BB2473" s="68">
        <f t="shared" si="758"/>
        <v>0.665696677501185</v>
      </c>
    </row>
    <row r="2474" spans="1:54" x14ac:dyDescent="0.3">
      <c r="A2474" s="64">
        <v>29136</v>
      </c>
      <c r="B2474" s="57">
        <v>0</v>
      </c>
      <c r="C2474" s="57"/>
      <c r="D2474" s="57">
        <v>5.2510000000000003</v>
      </c>
      <c r="E2474" s="57">
        <f t="shared" si="743"/>
        <v>0</v>
      </c>
      <c r="F2474" s="57">
        <f t="shared" si="744"/>
        <v>5.2510000000000003</v>
      </c>
      <c r="G2474" s="57">
        <f t="shared" si="745"/>
        <v>0</v>
      </c>
      <c r="H2474" s="57">
        <f>IF(Q2473&gt;SetUp!$B$56,SetUp!$B$56,Q2473)</f>
        <v>2.6344693108877649E-17</v>
      </c>
      <c r="I2474" s="57">
        <f t="shared" si="759"/>
        <v>0.25688561251539566</v>
      </c>
      <c r="J2474" s="57">
        <f>MIN(F2474,H2474,(1-EXP(-SetUp!$B$52*H2474/SetUp!$B$56))*F2474)</f>
        <v>0</v>
      </c>
      <c r="K2474" s="57">
        <f t="shared" si="746"/>
        <v>2.6344693108877649E-17</v>
      </c>
      <c r="L2474" s="57">
        <f>IF(I2474&lt;=0,0,MIN(SetUp!$B$50*I2474^SetUp!$B$55,I2474))</f>
        <v>2.124528133528954E-3</v>
      </c>
      <c r="M2474" s="57">
        <f t="shared" si="747"/>
        <v>0.25476108438186668</v>
      </c>
      <c r="N2474" s="57">
        <f>IF(SetUp!$B$62=0,X2474,(B2474-E2474)*(1-(H2474/SetUp!$B$66/SetUp!$B$56)))</f>
        <v>0</v>
      </c>
      <c r="O2474" s="57">
        <f>K2474*SetUp!$B$65</f>
        <v>0</v>
      </c>
      <c r="P2474" s="57">
        <f>MIN(SetUp!$B$54*L2474^SetUp!$B$51,L2474)</f>
        <v>1.2107478564731356E-3</v>
      </c>
      <c r="Q2474" s="57">
        <f t="shared" si="748"/>
        <v>2.6344693108877649E-17</v>
      </c>
      <c r="R2474" s="57">
        <f>IF((H2474+N2474-O2474)&gt;SetUp!$B$56,T2473+H2474+N2474-O2474-SetUp!$B$56,T2473)</f>
        <v>0</v>
      </c>
      <c r="S2474" s="57">
        <f>R2474*SetUp!$B$65</f>
        <v>0</v>
      </c>
      <c r="T2474" s="57">
        <f>IF((R2474-S2474)&lt;SetUp!$B$53,R2474-S2474,SetUp!$B$53)</f>
        <v>0</v>
      </c>
      <c r="U2474" s="57">
        <f t="shared" si="749"/>
        <v>0.25476108438186668</v>
      </c>
      <c r="V2474" s="57">
        <f>(L2474-P2474)/1000*SetUp!$B$13*1000000/SetUp!$B$48</f>
        <v>5.1973704940560951E-2</v>
      </c>
      <c r="W2474" s="57">
        <f t="shared" si="760"/>
        <v>-2.6020852139652106E-17</v>
      </c>
      <c r="X2474" s="57">
        <f>MAX((SetUp!$B$56*(1-($H2474/SetUp!$B$56)^2)*TANH(($B2474-$D2474)/SetUp!$B$56))/(1+$H2474/SetUp!$B$56*TANH(($B2474-$D2474)/SetUp!$B$56)),0)</f>
        <v>0</v>
      </c>
      <c r="AP2474" s="64">
        <v>30754</v>
      </c>
      <c r="AQ2474" s="55">
        <v>3</v>
      </c>
      <c r="AR2474" s="55">
        <v>73</v>
      </c>
      <c r="AS2474" s="66">
        <f t="shared" si="750"/>
        <v>0.90200000000000002</v>
      </c>
      <c r="AT2474" s="66">
        <f t="shared" si="751"/>
        <v>8.3559727359960387</v>
      </c>
      <c r="AU2474" s="55" t="str">
        <f>IF(OR($AP2474&lt;SetUp!$B$97,$AP2474&gt;SetUp!$B$98),"Não","Sim")</f>
        <v>Não</v>
      </c>
      <c r="AV2474" s="68">
        <f t="shared" si="752"/>
        <v>0.94973680564670127</v>
      </c>
      <c r="AW2474" s="68">
        <f t="shared" si="753"/>
        <v>2.8906699458769136</v>
      </c>
      <c r="AX2474" s="68">
        <f t="shared" si="754"/>
        <v>-4.4793462458058257E-2</v>
      </c>
      <c r="AY2474" s="68">
        <f t="shared" si="755"/>
        <v>0.92199701428747249</v>
      </c>
      <c r="AZ2474" s="68">
        <f t="shared" si="756"/>
        <v>7.4539727359960386</v>
      </c>
      <c r="BA2474" s="68">
        <f t="shared" si="757"/>
        <v>1.9409331402302124</v>
      </c>
      <c r="BB2474" s="68">
        <f t="shared" si="758"/>
        <v>0.96679047674553076</v>
      </c>
    </row>
    <row r="2475" spans="1:54" x14ac:dyDescent="0.3">
      <c r="A2475" s="64">
        <v>29137</v>
      </c>
      <c r="B2475" s="57">
        <v>2.5999999999999999E-2</v>
      </c>
      <c r="C2475" s="57"/>
      <c r="D2475" s="57">
        <v>5.2510000000000003</v>
      </c>
      <c r="E2475" s="57">
        <f t="shared" si="743"/>
        <v>2.5999999999999999E-2</v>
      </c>
      <c r="F2475" s="57">
        <f t="shared" si="744"/>
        <v>5.2250000000000005</v>
      </c>
      <c r="G2475" s="57">
        <f t="shared" si="745"/>
        <v>0</v>
      </c>
      <c r="H2475" s="57">
        <f>IF(Q2474&gt;SetUp!$B$56,SetUp!$B$56,Q2474)</f>
        <v>2.6344693108877649E-17</v>
      </c>
      <c r="I2475" s="57">
        <f t="shared" si="759"/>
        <v>0.25476108438186668</v>
      </c>
      <c r="J2475" s="57">
        <f>MIN(F2475,H2475,(1-EXP(-SetUp!$B$52*H2475/SetUp!$B$56))*F2475)</f>
        <v>0</v>
      </c>
      <c r="K2475" s="57">
        <f t="shared" si="746"/>
        <v>2.6344693108877649E-17</v>
      </c>
      <c r="L2475" s="57">
        <f>IF(I2475&lt;=0,0,MIN(SetUp!$B$50*I2475^SetUp!$B$55,I2475))</f>
        <v>2.0953246990876645E-3</v>
      </c>
      <c r="M2475" s="57">
        <f t="shared" si="747"/>
        <v>0.25266575968277899</v>
      </c>
      <c r="N2475" s="57">
        <f>IF(SetUp!$B$62=0,X2475,(B2475-E2475)*(1-(H2475/SetUp!$B$66/SetUp!$B$56)))</f>
        <v>0</v>
      </c>
      <c r="O2475" s="57">
        <f>K2475*SetUp!$B$65</f>
        <v>0</v>
      </c>
      <c r="P2475" s="57">
        <f>MIN(SetUp!$B$54*L2475^SetUp!$B$51,L2475)</f>
        <v>1.1943863074874842E-3</v>
      </c>
      <c r="Q2475" s="57">
        <f t="shared" si="748"/>
        <v>2.6344693108877649E-17</v>
      </c>
      <c r="R2475" s="57">
        <f>IF((H2475+N2475-O2475)&gt;SetUp!$B$56,T2474+H2475+N2475-O2475-SetUp!$B$56,T2474)</f>
        <v>0</v>
      </c>
      <c r="S2475" s="57">
        <f>R2475*SetUp!$B$65</f>
        <v>0</v>
      </c>
      <c r="T2475" s="57">
        <f>IF((R2475-S2475)&lt;SetUp!$B$53,R2475-S2475,SetUp!$B$53)</f>
        <v>0</v>
      </c>
      <c r="U2475" s="57">
        <f t="shared" si="749"/>
        <v>0.25266575968277899</v>
      </c>
      <c r="V2475" s="57">
        <f>(L2475-P2475)/1000*SetUp!$B$13*1000000/SetUp!$B$48</f>
        <v>5.1243288250344896E-2</v>
      </c>
      <c r="W2475" s="57">
        <f t="shared" si="760"/>
        <v>-2.1684043449710089E-17</v>
      </c>
      <c r="X2475" s="57">
        <f>MAX((SetUp!$B$56*(1-($H2475/SetUp!$B$56)^2)*TANH(($B2475-$D2475)/SetUp!$B$56))/(1+$H2475/SetUp!$B$56*TANH(($B2475-$D2475)/SetUp!$B$56)),0)</f>
        <v>0</v>
      </c>
      <c r="AP2475" s="64">
        <v>30755</v>
      </c>
      <c r="AQ2475" s="55">
        <v>3</v>
      </c>
      <c r="AR2475" s="55">
        <v>74</v>
      </c>
      <c r="AS2475" s="66">
        <f t="shared" si="750"/>
        <v>0.54600000000000004</v>
      </c>
      <c r="AT2475" s="66">
        <f t="shared" si="751"/>
        <v>7.5149107015481782</v>
      </c>
      <c r="AU2475" s="55" t="str">
        <f>IF(OR($AP2475&lt;SetUp!$B$97,$AP2475&gt;SetUp!$B$98),"Não","Sim")</f>
        <v>Não</v>
      </c>
      <c r="AV2475" s="68">
        <f t="shared" si="752"/>
        <v>0.73891812807644663</v>
      </c>
      <c r="AW2475" s="68">
        <f t="shared" si="753"/>
        <v>2.7413337450132151</v>
      </c>
      <c r="AX2475" s="68">
        <f t="shared" si="754"/>
        <v>-0.26280735729526272</v>
      </c>
      <c r="AY2475" s="68">
        <f t="shared" si="755"/>
        <v>0.87592382430346094</v>
      </c>
      <c r="AZ2475" s="68">
        <f t="shared" si="756"/>
        <v>6.9689107015481779</v>
      </c>
      <c r="BA2475" s="68">
        <f t="shared" si="757"/>
        <v>2.0024156169367684</v>
      </c>
      <c r="BB2475" s="68">
        <f t="shared" si="758"/>
        <v>1.1387311815987236</v>
      </c>
    </row>
    <row r="2476" spans="1:54" x14ac:dyDescent="0.3">
      <c r="A2476" s="64">
        <v>29138</v>
      </c>
      <c r="B2476" s="57">
        <v>2.8000000000000001E-2</v>
      </c>
      <c r="C2476" s="57"/>
      <c r="D2476" s="57">
        <v>5.2510000000000003</v>
      </c>
      <c r="E2476" s="57">
        <f t="shared" si="743"/>
        <v>2.8000000000000001E-2</v>
      </c>
      <c r="F2476" s="57">
        <f t="shared" si="744"/>
        <v>5.2230000000000008</v>
      </c>
      <c r="G2476" s="57">
        <f t="shared" si="745"/>
        <v>0</v>
      </c>
      <c r="H2476" s="57">
        <f>IF(Q2475&gt;SetUp!$B$56,SetUp!$B$56,Q2475)</f>
        <v>2.6344693108877649E-17</v>
      </c>
      <c r="I2476" s="57">
        <f t="shared" si="759"/>
        <v>0.25266575968277899</v>
      </c>
      <c r="J2476" s="57">
        <f>MIN(F2476,H2476,(1-EXP(-SetUp!$B$52*H2476/SetUp!$B$56))*F2476)</f>
        <v>0</v>
      </c>
      <c r="K2476" s="57">
        <f t="shared" si="746"/>
        <v>2.6344693108877649E-17</v>
      </c>
      <c r="L2476" s="57">
        <f>IF(I2476&lt;=0,0,MIN(SetUp!$B$50*I2476^SetUp!$B$55,I2476))</f>
        <v>2.0666812736138251E-3</v>
      </c>
      <c r="M2476" s="57">
        <f t="shared" si="747"/>
        <v>0.25059907840916518</v>
      </c>
      <c r="N2476" s="57">
        <f>IF(SetUp!$B$62=0,X2476,(B2476-E2476)*(1-(H2476/SetUp!$B$66/SetUp!$B$56)))</f>
        <v>0</v>
      </c>
      <c r="O2476" s="57">
        <f>K2476*SetUp!$B$65</f>
        <v>0</v>
      </c>
      <c r="P2476" s="57">
        <f>MIN(SetUp!$B$54*L2476^SetUp!$B$51,L2476)</f>
        <v>1.1783347410402713E-3</v>
      </c>
      <c r="Q2476" s="57">
        <f t="shared" si="748"/>
        <v>2.6344693108877649E-17</v>
      </c>
      <c r="R2476" s="57">
        <f>IF((H2476+N2476-O2476)&gt;SetUp!$B$56,T2475+H2476+N2476-O2476-SetUp!$B$56,T2475)</f>
        <v>0</v>
      </c>
      <c r="S2476" s="57">
        <f>R2476*SetUp!$B$65</f>
        <v>0</v>
      </c>
      <c r="T2476" s="57">
        <f>IF((R2476-S2476)&lt;SetUp!$B$53,R2476-S2476,SetUp!$B$53)</f>
        <v>0</v>
      </c>
      <c r="U2476" s="57">
        <f t="shared" si="749"/>
        <v>0.25059907840916518</v>
      </c>
      <c r="V2476" s="57">
        <f>(L2476-P2476)/1000*SetUp!$B$13*1000000/SetUp!$B$48</f>
        <v>5.052709248410267E-2</v>
      </c>
      <c r="W2476" s="57">
        <f t="shared" si="760"/>
        <v>1.214306433183765E-17</v>
      </c>
      <c r="X2476" s="57">
        <f>MAX((SetUp!$B$56*(1-($H2476/SetUp!$B$56)^2)*TANH(($B2476-$D2476)/SetUp!$B$56))/(1+$H2476/SetUp!$B$56*TANH(($B2476-$D2476)/SetUp!$B$56)),0)</f>
        <v>0</v>
      </c>
      <c r="AP2476" s="64">
        <v>30756</v>
      </c>
      <c r="AQ2476" s="55">
        <v>3</v>
      </c>
      <c r="AR2476" s="55">
        <v>75</v>
      </c>
      <c r="AS2476" s="66">
        <f t="shared" si="750"/>
        <v>0.45300000000000001</v>
      </c>
      <c r="AT2476" s="66">
        <f t="shared" si="751"/>
        <v>7.1987120040300434</v>
      </c>
      <c r="AU2476" s="55" t="str">
        <f>IF(OR($AP2476&lt;SetUp!$B$97,$AP2476&gt;SetUp!$B$98),"Não","Sim")</f>
        <v>Não</v>
      </c>
      <c r="AV2476" s="68">
        <f t="shared" si="752"/>
        <v>0.67305274681855365</v>
      </c>
      <c r="AW2476" s="68">
        <f t="shared" si="753"/>
        <v>2.6830415583866833</v>
      </c>
      <c r="AX2476" s="68">
        <f t="shared" si="754"/>
        <v>-0.34390179798716813</v>
      </c>
      <c r="AY2476" s="68">
        <f t="shared" si="755"/>
        <v>0.85725479926727199</v>
      </c>
      <c r="AZ2476" s="68">
        <f t="shared" si="756"/>
        <v>6.7457120040300431</v>
      </c>
      <c r="BA2476" s="68">
        <f t="shared" si="757"/>
        <v>2.0099888115681299</v>
      </c>
      <c r="BB2476" s="68">
        <f t="shared" si="758"/>
        <v>1.2011565972544402</v>
      </c>
    </row>
    <row r="2477" spans="1:54" x14ac:dyDescent="0.3">
      <c r="A2477" s="64">
        <v>29139</v>
      </c>
      <c r="B2477" s="57">
        <v>0</v>
      </c>
      <c r="C2477" s="57"/>
      <c r="D2477" s="57">
        <v>5.2510000000000003</v>
      </c>
      <c r="E2477" s="57">
        <f t="shared" si="743"/>
        <v>0</v>
      </c>
      <c r="F2477" s="57">
        <f t="shared" si="744"/>
        <v>5.2510000000000003</v>
      </c>
      <c r="G2477" s="57">
        <f t="shared" si="745"/>
        <v>0</v>
      </c>
      <c r="H2477" s="57">
        <f>IF(Q2476&gt;SetUp!$B$56,SetUp!$B$56,Q2476)</f>
        <v>2.6344693108877649E-17</v>
      </c>
      <c r="I2477" s="57">
        <f t="shared" si="759"/>
        <v>0.25059907840916518</v>
      </c>
      <c r="J2477" s="57">
        <f>MIN(F2477,H2477,(1-EXP(-SetUp!$B$52*H2477/SetUp!$B$56))*F2477)</f>
        <v>0</v>
      </c>
      <c r="K2477" s="57">
        <f t="shared" si="746"/>
        <v>2.6344693108877649E-17</v>
      </c>
      <c r="L2477" s="57">
        <f>IF(I2477&lt;=0,0,MIN(SetUp!$B$50*I2477^SetUp!$B$55,I2477))</f>
        <v>2.0385841047110965E-3</v>
      </c>
      <c r="M2477" s="57">
        <f t="shared" si="747"/>
        <v>0.24856049430445409</v>
      </c>
      <c r="N2477" s="57">
        <f>IF(SetUp!$B$62=0,X2477,(B2477-E2477)*(1-(H2477/SetUp!$B$66/SetUp!$B$56)))</f>
        <v>0</v>
      </c>
      <c r="O2477" s="57">
        <f>K2477*SetUp!$B$65</f>
        <v>0</v>
      </c>
      <c r="P2477" s="57">
        <f>MIN(SetUp!$B$54*L2477^SetUp!$B$51,L2477)</f>
        <v>1.1625856155224527E-3</v>
      </c>
      <c r="Q2477" s="57">
        <f t="shared" si="748"/>
        <v>2.6344693108877649E-17</v>
      </c>
      <c r="R2477" s="57">
        <f>IF((H2477+N2477-O2477)&gt;SetUp!$B$56,T2476+H2477+N2477-O2477-SetUp!$B$56,T2476)</f>
        <v>0</v>
      </c>
      <c r="S2477" s="57">
        <f>R2477*SetUp!$B$65</f>
        <v>0</v>
      </c>
      <c r="T2477" s="57">
        <f>IF((R2477-S2477)&lt;SetUp!$B$53,R2477-S2477,SetUp!$B$53)</f>
        <v>0</v>
      </c>
      <c r="U2477" s="57">
        <f t="shared" si="749"/>
        <v>0.24856049430445409</v>
      </c>
      <c r="V2477" s="57">
        <f>(L2477-P2477)/1000*SetUp!$B$13*1000000/SetUp!$B$48</f>
        <v>4.9824764386643253E-2</v>
      </c>
      <c r="W2477" s="57">
        <f t="shared" si="760"/>
        <v>1.3444106938820255E-17</v>
      </c>
      <c r="X2477" s="57">
        <f>MAX((SetUp!$B$56*(1-($H2477/SetUp!$B$56)^2)*TANH(($B2477-$D2477)/SetUp!$B$56))/(1+$H2477/SetUp!$B$56*TANH(($B2477-$D2477)/SetUp!$B$56)),0)</f>
        <v>0</v>
      </c>
      <c r="AP2477" s="64">
        <v>30757</v>
      </c>
      <c r="AQ2477" s="55">
        <v>3</v>
      </c>
      <c r="AR2477" s="55">
        <v>76</v>
      </c>
      <c r="AS2477" s="66">
        <f t="shared" si="750"/>
        <v>8.3810000000000002</v>
      </c>
      <c r="AT2477" s="66">
        <f t="shared" si="751"/>
        <v>12.505086648465893</v>
      </c>
      <c r="AU2477" s="55" t="str">
        <f>IF(OR($AP2477&lt;SetUp!$B$97,$AP2477&gt;SetUp!$B$98),"Não","Sim")</f>
        <v>Não</v>
      </c>
      <c r="AV2477" s="68">
        <f t="shared" si="752"/>
        <v>2.894995682207488</v>
      </c>
      <c r="AW2477" s="68">
        <f t="shared" si="753"/>
        <v>3.5362531934896704</v>
      </c>
      <c r="AX2477" s="68">
        <f t="shared" si="754"/>
        <v>0.92329584065550396</v>
      </c>
      <c r="AY2477" s="68">
        <f t="shared" si="755"/>
        <v>1.0970867053284348</v>
      </c>
      <c r="AZ2477" s="68">
        <f t="shared" si="756"/>
        <v>4.1240866484658927</v>
      </c>
      <c r="BA2477" s="68">
        <f t="shared" si="757"/>
        <v>0.64125751128218234</v>
      </c>
      <c r="BB2477" s="68">
        <f t="shared" si="758"/>
        <v>0.17379086467293081</v>
      </c>
    </row>
    <row r="2478" spans="1:54" x14ac:dyDescent="0.3">
      <c r="A2478" s="64">
        <v>29140</v>
      </c>
      <c r="B2478" s="57">
        <v>0</v>
      </c>
      <c r="C2478" s="57"/>
      <c r="D2478" s="57">
        <v>5.2510000000000003</v>
      </c>
      <c r="E2478" s="57">
        <f t="shared" si="743"/>
        <v>0</v>
      </c>
      <c r="F2478" s="57">
        <f t="shared" si="744"/>
        <v>5.2510000000000003</v>
      </c>
      <c r="G2478" s="57">
        <f t="shared" si="745"/>
        <v>0</v>
      </c>
      <c r="H2478" s="57">
        <f>IF(Q2477&gt;SetUp!$B$56,SetUp!$B$56,Q2477)</f>
        <v>2.6344693108877649E-17</v>
      </c>
      <c r="I2478" s="57">
        <f t="shared" si="759"/>
        <v>0.24856049430445409</v>
      </c>
      <c r="J2478" s="57">
        <f>MIN(F2478,H2478,(1-EXP(-SetUp!$B$52*H2478/SetUp!$B$56))*F2478)</f>
        <v>0</v>
      </c>
      <c r="K2478" s="57">
        <f t="shared" si="746"/>
        <v>2.6344693108877649E-17</v>
      </c>
      <c r="L2478" s="57">
        <f>IF(I2478&lt;=0,0,MIN(SetUp!$B$50*I2478^SetUp!$B$55,I2478))</f>
        <v>2.0110198510162208E-3</v>
      </c>
      <c r="M2478" s="57">
        <f t="shared" si="747"/>
        <v>0.24654947445343786</v>
      </c>
      <c r="N2478" s="57">
        <f>IF(SetUp!$B$62=0,X2478,(B2478-E2478)*(1-(H2478/SetUp!$B$66/SetUp!$B$56)))</f>
        <v>0</v>
      </c>
      <c r="O2478" s="57">
        <f>K2478*SetUp!$B$65</f>
        <v>0</v>
      </c>
      <c r="P2478" s="57">
        <f>MIN(SetUp!$B$54*L2478^SetUp!$B$51,L2478)</f>
        <v>1.14713161302318E-3</v>
      </c>
      <c r="Q2478" s="57">
        <f t="shared" si="748"/>
        <v>2.6344693108877649E-17</v>
      </c>
      <c r="R2478" s="57">
        <f>IF((H2478+N2478-O2478)&gt;SetUp!$B$56,T2477+H2478+N2478-O2478-SetUp!$B$56,T2477)</f>
        <v>0</v>
      </c>
      <c r="S2478" s="57">
        <f>R2478*SetUp!$B$65</f>
        <v>0</v>
      </c>
      <c r="T2478" s="57">
        <f>IF((R2478-S2478)&lt;SetUp!$B$53,R2478-S2478,SetUp!$B$53)</f>
        <v>0</v>
      </c>
      <c r="U2478" s="57">
        <f t="shared" si="749"/>
        <v>0.24654947445343786</v>
      </c>
      <c r="V2478" s="57">
        <f>(L2478-P2478)/1000*SetUp!$B$13*1000000/SetUp!$B$48</f>
        <v>4.9135961357949842E-2</v>
      </c>
      <c r="W2478" s="57">
        <f t="shared" si="760"/>
        <v>-1.1709383462843448E-17</v>
      </c>
      <c r="X2478" s="57">
        <f>MAX((SetUp!$B$56*(1-($H2478/SetUp!$B$56)^2)*TANH(($B2478-$D2478)/SetUp!$B$56))/(1+$H2478/SetUp!$B$56*TANH(($B2478-$D2478)/SetUp!$B$56)),0)</f>
        <v>0</v>
      </c>
      <c r="AP2478" s="64">
        <v>30758</v>
      </c>
      <c r="AQ2478" s="55">
        <v>3</v>
      </c>
      <c r="AR2478" s="55">
        <v>77</v>
      </c>
      <c r="AS2478" s="66">
        <f t="shared" si="750"/>
        <v>13.448</v>
      </c>
      <c r="AT2478" s="66">
        <f t="shared" si="751"/>
        <v>14.503609058730907</v>
      </c>
      <c r="AU2478" s="55" t="str">
        <f>IF(OR($AP2478&lt;SetUp!$B$97,$AP2478&gt;SetUp!$B$98),"Não","Sim")</f>
        <v>Não</v>
      </c>
      <c r="AV2478" s="68">
        <f t="shared" si="752"/>
        <v>3.667151483099655</v>
      </c>
      <c r="AW2478" s="68">
        <f t="shared" si="753"/>
        <v>3.8083604160755198</v>
      </c>
      <c r="AX2478" s="68">
        <f t="shared" si="754"/>
        <v>1.1286577004314147</v>
      </c>
      <c r="AY2478" s="68">
        <f t="shared" si="755"/>
        <v>1.1614760849426555</v>
      </c>
      <c r="AZ2478" s="68">
        <f t="shared" si="756"/>
        <v>1.0556090587309068</v>
      </c>
      <c r="BA2478" s="68">
        <f t="shared" si="757"/>
        <v>0.14120893297586479</v>
      </c>
      <c r="BB2478" s="68">
        <f t="shared" si="758"/>
        <v>3.2818384511240861E-2</v>
      </c>
    </row>
    <row r="2479" spans="1:54" x14ac:dyDescent="0.3">
      <c r="A2479" s="64">
        <v>29141</v>
      </c>
      <c r="B2479" s="57">
        <v>0</v>
      </c>
      <c r="C2479" s="57"/>
      <c r="D2479" s="57">
        <v>5.2510000000000003</v>
      </c>
      <c r="E2479" s="57">
        <f t="shared" si="743"/>
        <v>0</v>
      </c>
      <c r="F2479" s="57">
        <f t="shared" si="744"/>
        <v>5.2510000000000003</v>
      </c>
      <c r="G2479" s="57">
        <f t="shared" si="745"/>
        <v>0</v>
      </c>
      <c r="H2479" s="57">
        <f>IF(Q2478&gt;SetUp!$B$56,SetUp!$B$56,Q2478)</f>
        <v>2.6344693108877649E-17</v>
      </c>
      <c r="I2479" s="57">
        <f t="shared" si="759"/>
        <v>0.24654947445343786</v>
      </c>
      <c r="J2479" s="57">
        <f>MIN(F2479,H2479,(1-EXP(-SetUp!$B$52*H2479/SetUp!$B$56))*F2479)</f>
        <v>0</v>
      </c>
      <c r="K2479" s="57">
        <f t="shared" si="746"/>
        <v>2.6344693108877649E-17</v>
      </c>
      <c r="L2479" s="57">
        <f>IF(I2479&lt;=0,0,MIN(SetUp!$B$50*I2479^SetUp!$B$55,I2479))</f>
        <v>1.9839755677440981E-3</v>
      </c>
      <c r="M2479" s="57">
        <f t="shared" si="747"/>
        <v>0.24456549888569376</v>
      </c>
      <c r="N2479" s="57">
        <f>IF(SetUp!$B$62=0,X2479,(B2479-E2479)*(1-(H2479/SetUp!$B$66/SetUp!$B$56)))</f>
        <v>0</v>
      </c>
      <c r="O2479" s="57">
        <f>K2479*SetUp!$B$65</f>
        <v>0</v>
      </c>
      <c r="P2479" s="57">
        <f>MIN(SetUp!$B$54*L2479^SetUp!$B$51,L2479)</f>
        <v>1.1319656315130838E-3</v>
      </c>
      <c r="Q2479" s="57">
        <f t="shared" si="748"/>
        <v>2.6344693108877649E-17</v>
      </c>
      <c r="R2479" s="57">
        <f>IF((H2479+N2479-O2479)&gt;SetUp!$B$56,T2478+H2479+N2479-O2479-SetUp!$B$56,T2478)</f>
        <v>0</v>
      </c>
      <c r="S2479" s="57">
        <f>R2479*SetUp!$B$65</f>
        <v>0</v>
      </c>
      <c r="T2479" s="57">
        <f>IF((R2479-S2479)&lt;SetUp!$B$53,R2479-S2479,SetUp!$B$53)</f>
        <v>0</v>
      </c>
      <c r="U2479" s="57">
        <f t="shared" si="749"/>
        <v>0.24456549888569376</v>
      </c>
      <c r="V2479" s="57">
        <f>(L2479-P2479)/1000*SetUp!$B$13*1000000/SetUp!$B$48</f>
        <v>4.8460351075614118E-2</v>
      </c>
      <c r="W2479" s="57">
        <f t="shared" si="760"/>
        <v>0</v>
      </c>
      <c r="X2479" s="57">
        <f>MAX((SetUp!$B$56*(1-($H2479/SetUp!$B$56)^2)*TANH(($B2479-$D2479)/SetUp!$B$56))/(1+$H2479/SetUp!$B$56*TANH(($B2479-$D2479)/SetUp!$B$56)),0)</f>
        <v>0</v>
      </c>
      <c r="AP2479" s="64">
        <v>30759</v>
      </c>
      <c r="AQ2479" s="55">
        <v>3</v>
      </c>
      <c r="AR2479" s="55">
        <v>78</v>
      </c>
      <c r="AS2479" s="66">
        <f t="shared" si="750"/>
        <v>2.5289999999999999</v>
      </c>
      <c r="AT2479" s="66">
        <f t="shared" si="751"/>
        <v>12.700956486696246</v>
      </c>
      <c r="AU2479" s="55" t="str">
        <f>IF(OR($AP2479&lt;SetUp!$B$97,$AP2479&gt;SetUp!$B$98),"Não","Sim")</f>
        <v>Não</v>
      </c>
      <c r="AV2479" s="68">
        <f t="shared" si="752"/>
        <v>1.5902829936838285</v>
      </c>
      <c r="AW2479" s="68">
        <f t="shared" si="753"/>
        <v>3.5638401320340178</v>
      </c>
      <c r="AX2479" s="68">
        <f t="shared" si="754"/>
        <v>0.40294882934440474</v>
      </c>
      <c r="AY2479" s="68">
        <f t="shared" si="755"/>
        <v>1.103836428141185</v>
      </c>
      <c r="AZ2479" s="68">
        <f t="shared" si="756"/>
        <v>10.171956486696246</v>
      </c>
      <c r="BA2479" s="68">
        <f t="shared" si="757"/>
        <v>1.9735571383501893</v>
      </c>
      <c r="BB2479" s="68">
        <f t="shared" si="758"/>
        <v>0.7008875987967802</v>
      </c>
    </row>
    <row r="2480" spans="1:54" x14ac:dyDescent="0.3">
      <c r="A2480" s="64">
        <v>29142</v>
      </c>
      <c r="B2480" s="57">
        <v>0</v>
      </c>
      <c r="C2480" s="57"/>
      <c r="D2480" s="57">
        <v>5.2510000000000003</v>
      </c>
      <c r="E2480" s="57">
        <f t="shared" si="743"/>
        <v>0</v>
      </c>
      <c r="F2480" s="57">
        <f t="shared" si="744"/>
        <v>5.2510000000000003</v>
      </c>
      <c r="G2480" s="57">
        <f t="shared" si="745"/>
        <v>0</v>
      </c>
      <c r="H2480" s="57">
        <f>IF(Q2479&gt;SetUp!$B$56,SetUp!$B$56,Q2479)</f>
        <v>2.6344693108877649E-17</v>
      </c>
      <c r="I2480" s="57">
        <f t="shared" si="759"/>
        <v>0.24456549888569376</v>
      </c>
      <c r="J2480" s="57">
        <f>MIN(F2480,H2480,(1-EXP(-SetUp!$B$52*H2480/SetUp!$B$56))*F2480)</f>
        <v>0</v>
      </c>
      <c r="K2480" s="57">
        <f t="shared" si="746"/>
        <v>2.6344693108877649E-17</v>
      </c>
      <c r="L2480" s="57">
        <f>IF(I2480&lt;=0,0,MIN(SetUp!$B$50*I2480^SetUp!$B$55,I2480))</f>
        <v>1.9574386928167724E-3</v>
      </c>
      <c r="M2480" s="57">
        <f t="shared" si="747"/>
        <v>0.24260806019287698</v>
      </c>
      <c r="N2480" s="57">
        <f>IF(SetUp!$B$62=0,X2480,(B2480-E2480)*(1-(H2480/SetUp!$B$66/SetUp!$B$56)))</f>
        <v>0</v>
      </c>
      <c r="O2480" s="57">
        <f>K2480*SetUp!$B$65</f>
        <v>0</v>
      </c>
      <c r="P2480" s="57">
        <f>MIN(SetUp!$B$54*L2480^SetUp!$B$51,L2480)</f>
        <v>1.1170807773415667E-3</v>
      </c>
      <c r="Q2480" s="57">
        <f t="shared" si="748"/>
        <v>2.6344693108877649E-17</v>
      </c>
      <c r="R2480" s="57">
        <f>IF((H2480+N2480-O2480)&gt;SetUp!$B$56,T2479+H2480+N2480-O2480-SetUp!$B$56,T2479)</f>
        <v>0</v>
      </c>
      <c r="S2480" s="57">
        <f>R2480*SetUp!$B$65</f>
        <v>0</v>
      </c>
      <c r="T2480" s="57">
        <f>IF((R2480-S2480)&lt;SetUp!$B$53,R2480-S2480,SetUp!$B$53)</f>
        <v>0</v>
      </c>
      <c r="U2480" s="57">
        <f t="shared" si="749"/>
        <v>0.24260806019287698</v>
      </c>
      <c r="V2480" s="57">
        <f>(L2480-P2480)/1000*SetUp!$B$13*1000000/SetUp!$B$48</f>
        <v>4.7797611132621563E-2</v>
      </c>
      <c r="W2480" s="57">
        <f t="shared" si="760"/>
        <v>-9.540979117872439E-18</v>
      </c>
      <c r="X2480" s="57">
        <f>MAX((SetUp!$B$56*(1-($H2480/SetUp!$B$56)^2)*TANH(($B2480-$D2480)/SetUp!$B$56))/(1+$H2480/SetUp!$B$56*TANH(($B2480-$D2480)/SetUp!$B$56)),0)</f>
        <v>0</v>
      </c>
      <c r="AP2480" s="64">
        <v>30760</v>
      </c>
      <c r="AQ2480" s="55">
        <v>3</v>
      </c>
      <c r="AR2480" s="55">
        <v>79</v>
      </c>
      <c r="AS2480" s="66">
        <f t="shared" si="750"/>
        <v>1.48</v>
      </c>
      <c r="AT2480" s="66">
        <f t="shared" si="751"/>
        <v>11.200343166207768</v>
      </c>
      <c r="AU2480" s="55" t="str">
        <f>IF(OR($AP2480&lt;SetUp!$B$97,$AP2480&gt;SetUp!$B$98),"Não","Sim")</f>
        <v>Não</v>
      </c>
      <c r="AV2480" s="68">
        <f t="shared" si="752"/>
        <v>1.2165525060596438</v>
      </c>
      <c r="AW2480" s="68">
        <f t="shared" si="753"/>
        <v>3.3466913760022403</v>
      </c>
      <c r="AX2480" s="68">
        <f t="shared" si="754"/>
        <v>0.17026171539495738</v>
      </c>
      <c r="AY2480" s="68">
        <f t="shared" si="755"/>
        <v>1.0492313291797575</v>
      </c>
      <c r="AZ2480" s="68">
        <f t="shared" si="756"/>
        <v>9.7203431662077673</v>
      </c>
      <c r="BA2480" s="68">
        <f t="shared" si="757"/>
        <v>2.1301388699425967</v>
      </c>
      <c r="BB2480" s="68">
        <f t="shared" si="758"/>
        <v>0.8789696137848001</v>
      </c>
    </row>
    <row r="2481" spans="1:54" x14ac:dyDescent="0.3">
      <c r="A2481" s="64">
        <v>29143</v>
      </c>
      <c r="B2481" s="57">
        <v>0</v>
      </c>
      <c r="C2481" s="57"/>
      <c r="D2481" s="57">
        <v>5.2510000000000003</v>
      </c>
      <c r="E2481" s="57">
        <f t="shared" si="743"/>
        <v>0</v>
      </c>
      <c r="F2481" s="57">
        <f t="shared" si="744"/>
        <v>5.2510000000000003</v>
      </c>
      <c r="G2481" s="57">
        <f t="shared" si="745"/>
        <v>0</v>
      </c>
      <c r="H2481" s="57">
        <f>IF(Q2480&gt;SetUp!$B$56,SetUp!$B$56,Q2480)</f>
        <v>2.6344693108877649E-17</v>
      </c>
      <c r="I2481" s="57">
        <f t="shared" si="759"/>
        <v>0.24260806019287698</v>
      </c>
      <c r="J2481" s="57">
        <f>MIN(F2481,H2481,(1-EXP(-SetUp!$B$52*H2481/SetUp!$B$56))*F2481)</f>
        <v>0</v>
      </c>
      <c r="K2481" s="57">
        <f t="shared" si="746"/>
        <v>2.6344693108877649E-17</v>
      </c>
      <c r="L2481" s="57">
        <f>IF(I2481&lt;=0,0,MIN(SetUp!$B$50*I2481^SetUp!$B$55,I2481))</f>
        <v>1.9313970335496972E-3</v>
      </c>
      <c r="M2481" s="57">
        <f t="shared" si="747"/>
        <v>0.24067666315932729</v>
      </c>
      <c r="N2481" s="57">
        <f>IF(SetUp!$B$62=0,X2481,(B2481-E2481)*(1-(H2481/SetUp!$B$66/SetUp!$B$56)))</f>
        <v>0</v>
      </c>
      <c r="O2481" s="57">
        <f>K2481*SetUp!$B$65</f>
        <v>0</v>
      </c>
      <c r="P2481" s="57">
        <f>MIN(SetUp!$B$54*L2481^SetUp!$B$51,L2481)</f>
        <v>1.1024703580338805E-3</v>
      </c>
      <c r="Q2481" s="57">
        <f t="shared" si="748"/>
        <v>2.6344693108877649E-17</v>
      </c>
      <c r="R2481" s="57">
        <f>IF((H2481+N2481-O2481)&gt;SetUp!$B$56,T2480+H2481+N2481-O2481-SetUp!$B$56,T2480)</f>
        <v>0</v>
      </c>
      <c r="S2481" s="57">
        <f>R2481*SetUp!$B$65</f>
        <v>0</v>
      </c>
      <c r="T2481" s="57">
        <f>IF((R2481-S2481)&lt;SetUp!$B$53,R2481-S2481,SetUp!$B$53)</f>
        <v>0</v>
      </c>
      <c r="U2481" s="57">
        <f t="shared" si="749"/>
        <v>0.24067666315932729</v>
      </c>
      <c r="V2481" s="57">
        <f>(L2481-P2481)/1000*SetUp!$B$13*1000000/SetUp!$B$48</f>
        <v>4.7147428689782792E-2</v>
      </c>
      <c r="W2481" s="57">
        <f t="shared" si="760"/>
        <v>4.9873299934333204E-18</v>
      </c>
      <c r="X2481" s="57">
        <f>MAX((SetUp!$B$56*(1-($H2481/SetUp!$B$56)^2)*TANH(($B2481-$D2481)/SetUp!$B$56))/(1+$H2481/SetUp!$B$56*TANH(($B2481-$D2481)/SetUp!$B$56)),0)</f>
        <v>0</v>
      </c>
      <c r="AP2481" s="64">
        <v>30761</v>
      </c>
      <c r="AQ2481" s="55">
        <v>3</v>
      </c>
      <c r="AR2481" s="55">
        <v>80</v>
      </c>
      <c r="AS2481" s="66">
        <f t="shared" si="750"/>
        <v>0.70899999999999996</v>
      </c>
      <c r="AT2481" s="66">
        <f t="shared" si="751"/>
        <v>9.9391218719539189</v>
      </c>
      <c r="AU2481" s="55" t="str">
        <f>IF(OR($AP2481&lt;SetUp!$B$97,$AP2481&gt;SetUp!$B$98),"Não","Sim")</f>
        <v>Não</v>
      </c>
      <c r="AV2481" s="68">
        <f t="shared" si="752"/>
        <v>0.84202137740083538</v>
      </c>
      <c r="AW2481" s="68">
        <f t="shared" si="753"/>
        <v>3.1526372883593696</v>
      </c>
      <c r="AX2481" s="68">
        <f t="shared" si="754"/>
        <v>-0.14935376481693349</v>
      </c>
      <c r="AY2481" s="68">
        <f t="shared" si="755"/>
        <v>0.99734801588511024</v>
      </c>
      <c r="AZ2481" s="68">
        <f t="shared" si="756"/>
        <v>9.2301218719539193</v>
      </c>
      <c r="BA2481" s="68">
        <f t="shared" si="757"/>
        <v>2.3106159109585342</v>
      </c>
      <c r="BB2481" s="68">
        <f t="shared" si="758"/>
        <v>1.1467017807020436</v>
      </c>
    </row>
    <row r="2482" spans="1:54" x14ac:dyDescent="0.3">
      <c r="A2482" s="64">
        <v>29144</v>
      </c>
      <c r="B2482" s="57">
        <v>0</v>
      </c>
      <c r="C2482" s="57"/>
      <c r="D2482" s="57">
        <v>5.2510000000000003</v>
      </c>
      <c r="E2482" s="57">
        <f t="shared" si="743"/>
        <v>0</v>
      </c>
      <c r="F2482" s="57">
        <f t="shared" si="744"/>
        <v>5.2510000000000003</v>
      </c>
      <c r="G2482" s="57">
        <f t="shared" si="745"/>
        <v>0</v>
      </c>
      <c r="H2482" s="57">
        <f>IF(Q2481&gt;SetUp!$B$56,SetUp!$B$56,Q2481)</f>
        <v>2.6344693108877649E-17</v>
      </c>
      <c r="I2482" s="57">
        <f t="shared" si="759"/>
        <v>0.24067666315932729</v>
      </c>
      <c r="J2482" s="57">
        <f>MIN(F2482,H2482,(1-EXP(-SetUp!$B$52*H2482/SetUp!$B$56))*F2482)</f>
        <v>0</v>
      </c>
      <c r="K2482" s="57">
        <f t="shared" si="746"/>
        <v>2.6344693108877649E-17</v>
      </c>
      <c r="L2482" s="57">
        <f>IF(I2482&lt;=0,0,MIN(SetUp!$B$50*I2482^SetUp!$B$55,I2482))</f>
        <v>1.9058387538700521E-3</v>
      </c>
      <c r="M2482" s="57">
        <f t="shared" si="747"/>
        <v>0.23877082440545724</v>
      </c>
      <c r="N2482" s="57">
        <f>IF(SetUp!$B$62=0,X2482,(B2482-E2482)*(1-(H2482/SetUp!$B$66/SetUp!$B$56)))</f>
        <v>0</v>
      </c>
      <c r="O2482" s="57">
        <f>K2482*SetUp!$B$65</f>
        <v>0</v>
      </c>
      <c r="P2482" s="57">
        <f>MIN(SetUp!$B$54*L2482^SetUp!$B$51,L2482)</f>
        <v>1.0881278753744584E-3</v>
      </c>
      <c r="Q2482" s="57">
        <f t="shared" si="748"/>
        <v>2.6344693108877649E-17</v>
      </c>
      <c r="R2482" s="57">
        <f>IF((H2482+N2482-O2482)&gt;SetUp!$B$56,T2481+H2482+N2482-O2482-SetUp!$B$56,T2481)</f>
        <v>0</v>
      </c>
      <c r="S2482" s="57">
        <f>R2482*SetUp!$B$65</f>
        <v>0</v>
      </c>
      <c r="T2482" s="57">
        <f>IF((R2482-S2482)&lt;SetUp!$B$53,R2482-S2482,SetUp!$B$53)</f>
        <v>0</v>
      </c>
      <c r="U2482" s="57">
        <f t="shared" si="749"/>
        <v>0.23877082440545724</v>
      </c>
      <c r="V2482" s="57">
        <f>(L2482-P2482)/1000*SetUp!$B$13*1000000/SetUp!$B$48</f>
        <v>4.6509500142144992E-2</v>
      </c>
      <c r="W2482" s="57">
        <f t="shared" si="760"/>
        <v>9.3241386833753381E-18</v>
      </c>
      <c r="X2482" s="57">
        <f>MAX((SetUp!$B$56*(1-($H2482/SetUp!$B$56)^2)*TANH(($B2482-$D2482)/SetUp!$B$56))/(1+$H2482/SetUp!$B$56*TANH(($B2482-$D2482)/SetUp!$B$56)),0)</f>
        <v>0</v>
      </c>
      <c r="AP2482" s="64">
        <v>30762</v>
      </c>
      <c r="AQ2482" s="55">
        <v>3</v>
      </c>
      <c r="AR2482" s="55">
        <v>81</v>
      </c>
      <c r="AS2482" s="66">
        <f t="shared" si="750"/>
        <v>0.41</v>
      </c>
      <c r="AT2482" s="66">
        <f t="shared" si="751"/>
        <v>8.8699370545672807</v>
      </c>
      <c r="AU2482" s="55" t="str">
        <f>IF(OR($AP2482&lt;SetUp!$B$97,$AP2482&gt;SetUp!$B$98),"Não","Sim")</f>
        <v>Não</v>
      </c>
      <c r="AV2482" s="68">
        <f t="shared" si="752"/>
        <v>0.6403124237432849</v>
      </c>
      <c r="AW2482" s="68">
        <f t="shared" si="753"/>
        <v>2.9782439548444115</v>
      </c>
      <c r="AX2482" s="68">
        <f t="shared" si="754"/>
        <v>-0.38721614328026455</v>
      </c>
      <c r="AY2482" s="68">
        <f t="shared" si="755"/>
        <v>0.94792053787557207</v>
      </c>
      <c r="AZ2482" s="68">
        <f t="shared" si="756"/>
        <v>8.4599370545672805</v>
      </c>
      <c r="BA2482" s="68">
        <f t="shared" si="757"/>
        <v>2.3379315311011268</v>
      </c>
      <c r="BB2482" s="68">
        <f t="shared" si="758"/>
        <v>1.3351366811558365</v>
      </c>
    </row>
    <row r="2483" spans="1:54" x14ac:dyDescent="0.3">
      <c r="A2483" s="64">
        <v>29145</v>
      </c>
      <c r="B2483" s="57">
        <v>0</v>
      </c>
      <c r="C2483" s="57"/>
      <c r="D2483" s="57">
        <v>5.2510000000000003</v>
      </c>
      <c r="E2483" s="57">
        <f t="shared" si="743"/>
        <v>0</v>
      </c>
      <c r="F2483" s="57">
        <f t="shared" si="744"/>
        <v>5.2510000000000003</v>
      </c>
      <c r="G2483" s="57">
        <f t="shared" si="745"/>
        <v>0</v>
      </c>
      <c r="H2483" s="57">
        <f>IF(Q2482&gt;SetUp!$B$56,SetUp!$B$56,Q2482)</f>
        <v>2.6344693108877649E-17</v>
      </c>
      <c r="I2483" s="57">
        <f t="shared" si="759"/>
        <v>0.23877082440545724</v>
      </c>
      <c r="J2483" s="57">
        <f>MIN(F2483,H2483,(1-EXP(-SetUp!$B$52*H2483/SetUp!$B$56))*F2483)</f>
        <v>0</v>
      </c>
      <c r="K2483" s="57">
        <f t="shared" si="746"/>
        <v>2.6344693108877649E-17</v>
      </c>
      <c r="L2483" s="57">
        <f>IF(I2483&lt;=0,0,MIN(SetUp!$B$50*I2483^SetUp!$B$55,I2483))</f>
        <v>1.8807523620430961E-3</v>
      </c>
      <c r="M2483" s="57">
        <f t="shared" si="747"/>
        <v>0.23689007204341414</v>
      </c>
      <c r="N2483" s="57">
        <f>IF(SetUp!$B$62=0,X2483,(B2483-E2483)*(1-(H2483/SetUp!$B$66/SetUp!$B$56)))</f>
        <v>0</v>
      </c>
      <c r="O2483" s="57">
        <f>K2483*SetUp!$B$65</f>
        <v>0</v>
      </c>
      <c r="P2483" s="57">
        <f>MIN(SetUp!$B$54*L2483^SetUp!$B$51,L2483)</f>
        <v>1.0740470187636593E-3</v>
      </c>
      <c r="Q2483" s="57">
        <f t="shared" si="748"/>
        <v>2.6344693108877649E-17</v>
      </c>
      <c r="R2483" s="57">
        <f>IF((H2483+N2483-O2483)&gt;SetUp!$B$56,T2482+H2483+N2483-O2483-SetUp!$B$56,T2482)</f>
        <v>0</v>
      </c>
      <c r="S2483" s="57">
        <f>R2483*SetUp!$B$65</f>
        <v>0</v>
      </c>
      <c r="T2483" s="57">
        <f>IF((R2483-S2483)&lt;SetUp!$B$53,R2483-S2483,SetUp!$B$53)</f>
        <v>0</v>
      </c>
      <c r="U2483" s="57">
        <f t="shared" si="749"/>
        <v>0.23689007204341414</v>
      </c>
      <c r="V2483" s="57">
        <f>(L2483-P2483)/1000*SetUp!$B$13*1000000/SetUp!$B$48</f>
        <v>4.5883530798748275E-2</v>
      </c>
      <c r="W2483" s="57">
        <f t="shared" si="760"/>
        <v>-7.1557343384043293E-18</v>
      </c>
      <c r="X2483" s="57">
        <f>MAX((SetUp!$B$56*(1-($H2483/SetUp!$B$56)^2)*TANH(($B2483-$D2483)/SetUp!$B$56))/(1+$H2483/SetUp!$B$56*TANH(($B2483-$D2483)/SetUp!$B$56)),0)</f>
        <v>0</v>
      </c>
      <c r="AP2483" s="64">
        <v>30763</v>
      </c>
      <c r="AQ2483" s="55">
        <v>3</v>
      </c>
      <c r="AR2483" s="55">
        <v>82</v>
      </c>
      <c r="AS2483" s="66">
        <f t="shared" si="750"/>
        <v>3.2829999999999999</v>
      </c>
      <c r="AT2483" s="66">
        <f t="shared" si="751"/>
        <v>9.7147865415604695</v>
      </c>
      <c r="AU2483" s="55" t="str">
        <f>IF(OR($AP2483&lt;SetUp!$B$97,$AP2483&gt;SetUp!$B$98),"Não","Sim")</f>
        <v>Não</v>
      </c>
      <c r="AV2483" s="68">
        <f t="shared" si="752"/>
        <v>1.8119050747762697</v>
      </c>
      <c r="AW2483" s="68">
        <f t="shared" si="753"/>
        <v>3.1168552326921555</v>
      </c>
      <c r="AX2483" s="68">
        <f t="shared" si="754"/>
        <v>0.51627088272934007</v>
      </c>
      <c r="AY2483" s="68">
        <f t="shared" si="755"/>
        <v>0.98743326249206842</v>
      </c>
      <c r="AZ2483" s="68">
        <f t="shared" si="756"/>
        <v>6.43178654156047</v>
      </c>
      <c r="BA2483" s="68">
        <f t="shared" si="757"/>
        <v>1.3049501579158858</v>
      </c>
      <c r="BB2483" s="68">
        <f t="shared" si="758"/>
        <v>0.47116237976272834</v>
      </c>
    </row>
    <row r="2484" spans="1:54" x14ac:dyDescent="0.3">
      <c r="A2484" s="64">
        <v>29146</v>
      </c>
      <c r="B2484" s="57">
        <v>3.9E-2</v>
      </c>
      <c r="C2484" s="57"/>
      <c r="D2484" s="57">
        <v>5.2510000000000003</v>
      </c>
      <c r="E2484" s="57">
        <f t="shared" si="743"/>
        <v>3.9E-2</v>
      </c>
      <c r="F2484" s="57">
        <f t="shared" si="744"/>
        <v>5.2120000000000006</v>
      </c>
      <c r="G2484" s="57">
        <f t="shared" si="745"/>
        <v>0</v>
      </c>
      <c r="H2484" s="57">
        <f>IF(Q2483&gt;SetUp!$B$56,SetUp!$B$56,Q2483)</f>
        <v>2.6344693108877649E-17</v>
      </c>
      <c r="I2484" s="57">
        <f t="shared" si="759"/>
        <v>0.23689007204341414</v>
      </c>
      <c r="J2484" s="57">
        <f>MIN(F2484,H2484,(1-EXP(-SetUp!$B$52*H2484/SetUp!$B$56))*F2484)</f>
        <v>0</v>
      </c>
      <c r="K2484" s="57">
        <f t="shared" si="746"/>
        <v>2.6344693108877649E-17</v>
      </c>
      <c r="L2484" s="57">
        <f>IF(I2484&lt;=0,0,MIN(SetUp!$B$50*I2484^SetUp!$B$55,I2484))</f>
        <v>1.8561266988837894E-3</v>
      </c>
      <c r="M2484" s="57">
        <f t="shared" si="747"/>
        <v>0.23503394534453034</v>
      </c>
      <c r="N2484" s="57">
        <f>IF(SetUp!$B$62=0,X2484,(B2484-E2484)*(1-(H2484/SetUp!$B$66/SetUp!$B$56)))</f>
        <v>0</v>
      </c>
      <c r="O2484" s="57">
        <f>K2484*SetUp!$B$65</f>
        <v>0</v>
      </c>
      <c r="P2484" s="57">
        <f>MIN(SetUp!$B$54*L2484^SetUp!$B$51,L2484)</f>
        <v>1.0602216588357207E-3</v>
      </c>
      <c r="Q2484" s="57">
        <f t="shared" si="748"/>
        <v>2.6344693108877649E-17</v>
      </c>
      <c r="R2484" s="57">
        <f>IF((H2484+N2484-O2484)&gt;SetUp!$B$56,T2483+H2484+N2484-O2484-SetUp!$B$56,T2483)</f>
        <v>0</v>
      </c>
      <c r="S2484" s="57">
        <f>R2484*SetUp!$B$65</f>
        <v>0</v>
      </c>
      <c r="T2484" s="57">
        <f>IF((R2484-S2484)&lt;SetUp!$B$53,R2484-S2484,SetUp!$B$53)</f>
        <v>0</v>
      </c>
      <c r="U2484" s="57">
        <f t="shared" si="749"/>
        <v>0.23503394534453034</v>
      </c>
      <c r="V2484" s="57">
        <f>(L2484-P2484)/1000*SetUp!$B$13*1000000/SetUp!$B$48</f>
        <v>4.5269234575126223E-2</v>
      </c>
      <c r="W2484" s="57">
        <f t="shared" si="760"/>
        <v>-8.2399365108898337E-18</v>
      </c>
      <c r="X2484" s="57">
        <f>MAX((SetUp!$B$56*(1-($H2484/SetUp!$B$56)^2)*TANH(($B2484-$D2484)/SetUp!$B$56))/(1+$H2484/SetUp!$B$56*TANH(($B2484-$D2484)/SetUp!$B$56)),0)</f>
        <v>0</v>
      </c>
      <c r="AP2484" s="64">
        <v>30764</v>
      </c>
      <c r="AQ2484" s="55">
        <v>3</v>
      </c>
      <c r="AR2484" s="55">
        <v>83</v>
      </c>
      <c r="AS2484" s="66">
        <f t="shared" si="750"/>
        <v>31.858000000000001</v>
      </c>
      <c r="AT2484" s="66">
        <f t="shared" si="751"/>
        <v>22.381593027321358</v>
      </c>
      <c r="AU2484" s="55" t="str">
        <f>IF(OR($AP2484&lt;SetUp!$B$97,$AP2484&gt;SetUp!$B$98),"Não","Sim")</f>
        <v>Não</v>
      </c>
      <c r="AV2484" s="68">
        <f t="shared" si="752"/>
        <v>5.6442891492197669</v>
      </c>
      <c r="AW2484" s="68">
        <f t="shared" si="753"/>
        <v>4.7309188354189038</v>
      </c>
      <c r="AX2484" s="68">
        <f t="shared" si="754"/>
        <v>1.5032185079300333</v>
      </c>
      <c r="AY2484" s="68">
        <f t="shared" si="755"/>
        <v>1.3498909945405606</v>
      </c>
      <c r="AZ2484" s="68">
        <f t="shared" si="756"/>
        <v>-9.4764069726786424</v>
      </c>
      <c r="BA2484" s="68">
        <f t="shared" si="757"/>
        <v>-0.91337031380086309</v>
      </c>
      <c r="BB2484" s="68">
        <f t="shared" si="758"/>
        <v>-0.1533275133894727</v>
      </c>
    </row>
    <row r="2485" spans="1:54" x14ac:dyDescent="0.3">
      <c r="A2485" s="64">
        <v>29147</v>
      </c>
      <c r="B2485" s="57">
        <v>0.192</v>
      </c>
      <c r="C2485" s="57"/>
      <c r="D2485" s="57">
        <v>5.2510000000000003</v>
      </c>
      <c r="E2485" s="57">
        <f t="shared" si="743"/>
        <v>0.192</v>
      </c>
      <c r="F2485" s="57">
        <f t="shared" si="744"/>
        <v>5.0590000000000002</v>
      </c>
      <c r="G2485" s="57">
        <f t="shared" si="745"/>
        <v>0</v>
      </c>
      <c r="H2485" s="57">
        <f>IF(Q2484&gt;SetUp!$B$56,SetUp!$B$56,Q2484)</f>
        <v>2.6344693108877649E-17</v>
      </c>
      <c r="I2485" s="57">
        <f t="shared" si="759"/>
        <v>0.23503394534453034</v>
      </c>
      <c r="J2485" s="57">
        <f>MIN(F2485,H2485,(1-EXP(-SetUp!$B$52*H2485/SetUp!$B$56))*F2485)</f>
        <v>0</v>
      </c>
      <c r="K2485" s="57">
        <f t="shared" si="746"/>
        <v>2.6344693108877649E-17</v>
      </c>
      <c r="L2485" s="57">
        <f>IF(I2485&lt;=0,0,MIN(SetUp!$B$50*I2485^SetUp!$B$55,I2485))</f>
        <v>1.8319509264320378E-3</v>
      </c>
      <c r="M2485" s="57">
        <f t="shared" si="747"/>
        <v>0.2332019944180983</v>
      </c>
      <c r="N2485" s="57">
        <f>IF(SetUp!$B$62=0,X2485,(B2485-E2485)*(1-(H2485/SetUp!$B$66/SetUp!$B$56)))</f>
        <v>0</v>
      </c>
      <c r="O2485" s="57">
        <f>K2485*SetUp!$B$65</f>
        <v>0</v>
      </c>
      <c r="P2485" s="57">
        <f>MIN(SetUp!$B$54*L2485^SetUp!$B$51,L2485)</f>
        <v>1.0466458413263349E-3</v>
      </c>
      <c r="Q2485" s="57">
        <f t="shared" si="748"/>
        <v>2.6344693108877649E-17</v>
      </c>
      <c r="R2485" s="57">
        <f>IF((H2485+N2485-O2485)&gt;SetUp!$B$56,T2484+H2485+N2485-O2485-SetUp!$B$56,T2484)</f>
        <v>0</v>
      </c>
      <c r="S2485" s="57">
        <f>R2485*SetUp!$B$65</f>
        <v>0</v>
      </c>
      <c r="T2485" s="57">
        <f>IF((R2485-S2485)&lt;SetUp!$B$53,R2485-S2485,SetUp!$B$53)</f>
        <v>0</v>
      </c>
      <c r="U2485" s="57">
        <f t="shared" si="749"/>
        <v>0.2332019944180983</v>
      </c>
      <c r="V2485" s="57">
        <f>(L2485-P2485)/1000*SetUp!$B$13*1000000/SetUp!$B$48</f>
        <v>4.4666333697977928E-2</v>
      </c>
      <c r="W2485" s="57">
        <f t="shared" si="760"/>
        <v>-3.2526065174565133E-18</v>
      </c>
      <c r="X2485" s="57">
        <f>MAX((SetUp!$B$56*(1-($H2485/SetUp!$B$56)^2)*TANH(($B2485-$D2485)/SetUp!$B$56))/(1+$H2485/SetUp!$B$56*TANH(($B2485-$D2485)/SetUp!$B$56)),0)</f>
        <v>0</v>
      </c>
      <c r="AP2485" s="64">
        <v>30765</v>
      </c>
      <c r="AQ2485" s="55">
        <v>3</v>
      </c>
      <c r="AR2485" s="55">
        <v>84</v>
      </c>
      <c r="AS2485" s="66">
        <f t="shared" si="750"/>
        <v>82.667000000000002</v>
      </c>
      <c r="AT2485" s="66">
        <f t="shared" si="751"/>
        <v>59.333998431998921</v>
      </c>
      <c r="AU2485" s="55" t="str">
        <f>IF(OR($AP2485&lt;SetUp!$B$97,$AP2485&gt;SetUp!$B$98),"Não","Sim")</f>
        <v>Não</v>
      </c>
      <c r="AV2485" s="68">
        <f t="shared" si="752"/>
        <v>9.0921394621948028</v>
      </c>
      <c r="AW2485" s="68">
        <f t="shared" si="753"/>
        <v>7.7028565111910865</v>
      </c>
      <c r="AX2485" s="68">
        <f t="shared" si="754"/>
        <v>1.9173321772904504</v>
      </c>
      <c r="AY2485" s="68">
        <f t="shared" si="755"/>
        <v>1.7733036157981328</v>
      </c>
      <c r="AZ2485" s="68">
        <f t="shared" si="756"/>
        <v>-23.33300156800108</v>
      </c>
      <c r="BA2485" s="68">
        <f t="shared" si="757"/>
        <v>-1.3892829510037163</v>
      </c>
      <c r="BB2485" s="68">
        <f t="shared" si="758"/>
        <v>-0.14402856149231757</v>
      </c>
    </row>
    <row r="2486" spans="1:54" x14ac:dyDescent="0.3">
      <c r="A2486" s="64">
        <v>29148</v>
      </c>
      <c r="B2486" s="57">
        <v>0.316</v>
      </c>
      <c r="C2486" s="57"/>
      <c r="D2486" s="57">
        <v>5.2510000000000003</v>
      </c>
      <c r="E2486" s="57">
        <f t="shared" si="743"/>
        <v>0.316</v>
      </c>
      <c r="F2486" s="57">
        <f t="shared" si="744"/>
        <v>4.9350000000000005</v>
      </c>
      <c r="G2486" s="57">
        <f t="shared" si="745"/>
        <v>0</v>
      </c>
      <c r="H2486" s="57">
        <f>IF(Q2485&gt;SetUp!$B$56,SetUp!$B$56,Q2485)</f>
        <v>2.6344693108877649E-17</v>
      </c>
      <c r="I2486" s="57">
        <f t="shared" si="759"/>
        <v>0.2332019944180983</v>
      </c>
      <c r="J2486" s="57">
        <f>MIN(F2486,H2486,(1-EXP(-SetUp!$B$52*H2486/SetUp!$B$56))*F2486)</f>
        <v>0</v>
      </c>
      <c r="K2486" s="57">
        <f t="shared" si="746"/>
        <v>2.6344693108877649E-17</v>
      </c>
      <c r="L2486" s="57">
        <f>IF(I2486&lt;=0,0,MIN(SetUp!$B$50*I2486^SetUp!$B$55,I2486))</f>
        <v>1.8082145170709757E-3</v>
      </c>
      <c r="M2486" s="57">
        <f t="shared" si="747"/>
        <v>0.23139377990102733</v>
      </c>
      <c r="N2486" s="57">
        <f>IF(SetUp!$B$62=0,X2486,(B2486-E2486)*(1-(H2486/SetUp!$B$66/SetUp!$B$56)))</f>
        <v>0</v>
      </c>
      <c r="O2486" s="57">
        <f>K2486*SetUp!$B$65</f>
        <v>0</v>
      </c>
      <c r="P2486" s="57">
        <f>MIN(SetUp!$B$54*L2486^SetUp!$B$51,L2486)</f>
        <v>1.0333137811788032E-3</v>
      </c>
      <c r="Q2486" s="57">
        <f t="shared" si="748"/>
        <v>2.6344693108877649E-17</v>
      </c>
      <c r="R2486" s="57">
        <f>IF((H2486+N2486-O2486)&gt;SetUp!$B$56,T2485+H2486+N2486-O2486-SetUp!$B$56,T2485)</f>
        <v>0</v>
      </c>
      <c r="S2486" s="57">
        <f>R2486*SetUp!$B$65</f>
        <v>0</v>
      </c>
      <c r="T2486" s="57">
        <f>IF((R2486-S2486)&lt;SetUp!$B$53,R2486-S2486,SetUp!$B$53)</f>
        <v>0</v>
      </c>
      <c r="U2486" s="57">
        <f t="shared" si="749"/>
        <v>0.23139377990102733</v>
      </c>
      <c r="V2486" s="57">
        <f>(L2486-P2486)/1000*SetUp!$B$13*1000000/SetUp!$B$48</f>
        <v>4.4074558421469574E-2</v>
      </c>
      <c r="W2486" s="57">
        <f t="shared" si="760"/>
        <v>3.903127820947816E-18</v>
      </c>
      <c r="X2486" s="57">
        <f>MAX((SetUp!$B$56*(1-($H2486/SetUp!$B$56)^2)*TANH(($B2486-$D2486)/SetUp!$B$56))/(1+$H2486/SetUp!$B$56*TANH(($B2486-$D2486)/SetUp!$B$56)),0)</f>
        <v>0</v>
      </c>
      <c r="AP2486" s="64">
        <v>30766</v>
      </c>
      <c r="AQ2486" s="55">
        <v>3</v>
      </c>
      <c r="AR2486" s="55">
        <v>85</v>
      </c>
      <c r="AS2486" s="66">
        <f t="shared" si="750"/>
        <v>14.305999999999999</v>
      </c>
      <c r="AT2486" s="66">
        <f t="shared" si="751"/>
        <v>46.776079448848179</v>
      </c>
      <c r="AU2486" s="55" t="str">
        <f>IF(OR($AP2486&lt;SetUp!$B$97,$AP2486&gt;SetUp!$B$98),"Não","Sim")</f>
        <v>Não</v>
      </c>
      <c r="AV2486" s="68">
        <f t="shared" si="752"/>
        <v>3.7823273258669721</v>
      </c>
      <c r="AW2486" s="68">
        <f t="shared" si="753"/>
        <v>6.8393040178696678</v>
      </c>
      <c r="AX2486" s="68">
        <f t="shared" si="754"/>
        <v>1.1555182207084116</v>
      </c>
      <c r="AY2486" s="68">
        <f t="shared" si="755"/>
        <v>1.6700238184760348</v>
      </c>
      <c r="AZ2486" s="68">
        <f t="shared" si="756"/>
        <v>32.470079448848182</v>
      </c>
      <c r="BA2486" s="68">
        <f t="shared" si="757"/>
        <v>3.0569766920026957</v>
      </c>
      <c r="BB2486" s="68">
        <f t="shared" si="758"/>
        <v>0.51450559776762317</v>
      </c>
    </row>
    <row r="2487" spans="1:54" x14ac:dyDescent="0.3">
      <c r="A2487" s="64">
        <v>29149</v>
      </c>
      <c r="B2487" s="57">
        <v>0</v>
      </c>
      <c r="C2487" s="57"/>
      <c r="D2487" s="57">
        <v>5.2510000000000003</v>
      </c>
      <c r="E2487" s="57">
        <f t="shared" si="743"/>
        <v>0</v>
      </c>
      <c r="F2487" s="57">
        <f t="shared" si="744"/>
        <v>5.2510000000000003</v>
      </c>
      <c r="G2487" s="57">
        <f t="shared" si="745"/>
        <v>0</v>
      </c>
      <c r="H2487" s="57">
        <f>IF(Q2486&gt;SetUp!$B$56,SetUp!$B$56,Q2486)</f>
        <v>2.6344693108877649E-17</v>
      </c>
      <c r="I2487" s="57">
        <f t="shared" si="759"/>
        <v>0.23139377990102733</v>
      </c>
      <c r="J2487" s="57">
        <f>MIN(F2487,H2487,(1-EXP(-SetUp!$B$52*H2487/SetUp!$B$56))*F2487)</f>
        <v>0</v>
      </c>
      <c r="K2487" s="57">
        <f t="shared" si="746"/>
        <v>2.6344693108877649E-17</v>
      </c>
      <c r="L2487" s="57">
        <f>IF(I2487&lt;=0,0,MIN(SetUp!$B$50*I2487^SetUp!$B$55,I2487))</f>
        <v>1.7849072430687492E-3</v>
      </c>
      <c r="M2487" s="57">
        <f t="shared" si="747"/>
        <v>0.22960887265795857</v>
      </c>
      <c r="N2487" s="57">
        <f>IF(SetUp!$B$62=0,X2487,(B2487-E2487)*(1-(H2487/SetUp!$B$66/SetUp!$B$56)))</f>
        <v>0</v>
      </c>
      <c r="O2487" s="57">
        <f>K2487*SetUp!$B$65</f>
        <v>0</v>
      </c>
      <c r="P2487" s="57">
        <f>MIN(SetUp!$B$54*L2487^SetUp!$B$51,L2487)</f>
        <v>1.0202198568783189E-3</v>
      </c>
      <c r="Q2487" s="57">
        <f t="shared" si="748"/>
        <v>2.6344693108877649E-17</v>
      </c>
      <c r="R2487" s="57">
        <f>IF((H2487+N2487-O2487)&gt;SetUp!$B$56,T2486+H2487+N2487-O2487-SetUp!$B$56,T2486)</f>
        <v>0</v>
      </c>
      <c r="S2487" s="57">
        <f>R2487*SetUp!$B$65</f>
        <v>0</v>
      </c>
      <c r="T2487" s="57">
        <f>IF((R2487-S2487)&lt;SetUp!$B$53,R2487-S2487,SetUp!$B$53)</f>
        <v>0</v>
      </c>
      <c r="U2487" s="57">
        <f t="shared" si="749"/>
        <v>0.22960887265795857</v>
      </c>
      <c r="V2487" s="57">
        <f>(L2487-P2487)/1000*SetUp!$B$13*1000000/SetUp!$B$48</f>
        <v>4.349364675464807E-2</v>
      </c>
      <c r="W2487" s="57">
        <f t="shared" si="760"/>
        <v>-1.2576745200831851E-17</v>
      </c>
      <c r="X2487" s="57">
        <f>MAX((SetUp!$B$56*(1-($H2487/SetUp!$B$56)^2)*TANH(($B2487-$D2487)/SetUp!$B$56))/(1+$H2487/SetUp!$B$56*TANH(($B2487-$D2487)/SetUp!$B$56)),0)</f>
        <v>0</v>
      </c>
      <c r="AP2487" s="64">
        <v>30767</v>
      </c>
      <c r="AQ2487" s="55">
        <v>3</v>
      </c>
      <c r="AR2487" s="55">
        <v>86</v>
      </c>
      <c r="AS2487" s="66">
        <f t="shared" si="750"/>
        <v>4.7789999999999999</v>
      </c>
      <c r="AT2487" s="66">
        <f t="shared" si="751"/>
        <v>37.719042869922191</v>
      </c>
      <c r="AU2487" s="55" t="str">
        <f>IF(OR($AP2487&lt;SetUp!$B$97,$AP2487&gt;SetUp!$B$98),"Não","Sim")</f>
        <v>Não</v>
      </c>
      <c r="AV2487" s="68">
        <f t="shared" si="752"/>
        <v>2.1860924042684013</v>
      </c>
      <c r="AW2487" s="68">
        <f t="shared" si="753"/>
        <v>6.1415830915100535</v>
      </c>
      <c r="AX2487" s="68">
        <f t="shared" si="754"/>
        <v>0.67933703052079397</v>
      </c>
      <c r="AY2487" s="68">
        <f t="shared" si="755"/>
        <v>1.5765606638748042</v>
      </c>
      <c r="AZ2487" s="68">
        <f t="shared" si="756"/>
        <v>32.940042869922195</v>
      </c>
      <c r="BA2487" s="68">
        <f t="shared" si="757"/>
        <v>3.9554906872416522</v>
      </c>
      <c r="BB2487" s="68">
        <f t="shared" si="758"/>
        <v>0.89722363335401023</v>
      </c>
    </row>
    <row r="2488" spans="1:54" x14ac:dyDescent="0.3">
      <c r="A2488" s="64">
        <v>29150</v>
      </c>
      <c r="B2488" s="57">
        <v>0</v>
      </c>
      <c r="C2488" s="57"/>
      <c r="D2488" s="57">
        <v>5.2510000000000003</v>
      </c>
      <c r="E2488" s="57">
        <f t="shared" si="743"/>
        <v>0</v>
      </c>
      <c r="F2488" s="57">
        <f t="shared" si="744"/>
        <v>5.2510000000000003</v>
      </c>
      <c r="G2488" s="57">
        <f t="shared" si="745"/>
        <v>0</v>
      </c>
      <c r="H2488" s="57">
        <f>IF(Q2487&gt;SetUp!$B$56,SetUp!$B$56,Q2487)</f>
        <v>2.6344693108877649E-17</v>
      </c>
      <c r="I2488" s="57">
        <f t="shared" si="759"/>
        <v>0.22960887265795857</v>
      </c>
      <c r="J2488" s="57">
        <f>MIN(F2488,H2488,(1-EXP(-SetUp!$B$52*H2488/SetUp!$B$56))*F2488)</f>
        <v>0</v>
      </c>
      <c r="K2488" s="57">
        <f t="shared" si="746"/>
        <v>2.6344693108877649E-17</v>
      </c>
      <c r="L2488" s="57">
        <f>IF(I2488&lt;=0,0,MIN(SetUp!$B$50*I2488^SetUp!$B$55,I2488))</f>
        <v>1.762019166525185E-3</v>
      </c>
      <c r="M2488" s="57">
        <f t="shared" si="747"/>
        <v>0.22784685349143338</v>
      </c>
      <c r="N2488" s="57">
        <f>IF(SetUp!$B$62=0,X2488,(B2488-E2488)*(1-(H2488/SetUp!$B$66/SetUp!$B$56)))</f>
        <v>0</v>
      </c>
      <c r="O2488" s="57">
        <f>K2488*SetUp!$B$65</f>
        <v>0</v>
      </c>
      <c r="P2488" s="57">
        <f>MIN(SetUp!$B$54*L2488^SetUp!$B$51,L2488)</f>
        <v>1.0073586050043833E-3</v>
      </c>
      <c r="Q2488" s="57">
        <f t="shared" si="748"/>
        <v>2.6344693108877649E-17</v>
      </c>
      <c r="R2488" s="57">
        <f>IF((H2488+N2488-O2488)&gt;SetUp!$B$56,T2487+H2488+N2488-O2488-SetUp!$B$56,T2487)</f>
        <v>0</v>
      </c>
      <c r="S2488" s="57">
        <f>R2488*SetUp!$B$65</f>
        <v>0</v>
      </c>
      <c r="T2488" s="57">
        <f>IF((R2488-S2488)&lt;SetUp!$B$53,R2488-S2488,SetUp!$B$53)</f>
        <v>0</v>
      </c>
      <c r="U2488" s="57">
        <f t="shared" si="749"/>
        <v>0.22784685349143338</v>
      </c>
      <c r="V2488" s="57">
        <f>(L2488-P2488)/1000*SetUp!$B$13*1000000/SetUp!$B$48</f>
        <v>4.2923344199476826E-2</v>
      </c>
      <c r="W2488" s="57">
        <f t="shared" si="760"/>
        <v>0</v>
      </c>
      <c r="X2488" s="57">
        <f>MAX((SetUp!$B$56*(1-($H2488/SetUp!$B$56)^2)*TANH(($B2488-$D2488)/SetUp!$B$56))/(1+$H2488/SetUp!$B$56*TANH(($B2488-$D2488)/SetUp!$B$56)),0)</f>
        <v>0</v>
      </c>
      <c r="AP2488" s="64">
        <v>30768</v>
      </c>
      <c r="AQ2488" s="55">
        <v>3</v>
      </c>
      <c r="AR2488" s="55">
        <v>87</v>
      </c>
      <c r="AS2488" s="66">
        <f t="shared" si="750"/>
        <v>2.9660000000000002</v>
      </c>
      <c r="AT2488" s="66">
        <f t="shared" si="751"/>
        <v>30.983149426506102</v>
      </c>
      <c r="AU2488" s="55" t="str">
        <f>IF(OR($AP2488&lt;SetUp!$B$97,$AP2488&gt;SetUp!$B$98),"Não","Sim")</f>
        <v>Não</v>
      </c>
      <c r="AV2488" s="68">
        <f t="shared" si="752"/>
        <v>1.722207885244984</v>
      </c>
      <c r="AW2488" s="68">
        <f t="shared" si="753"/>
        <v>5.5662509309683568</v>
      </c>
      <c r="AX2488" s="68">
        <f t="shared" si="754"/>
        <v>0.47217114669236326</v>
      </c>
      <c r="AY2488" s="68">
        <f t="shared" si="755"/>
        <v>1.4911255615520862</v>
      </c>
      <c r="AZ2488" s="68">
        <f t="shared" si="756"/>
        <v>28.017149426506101</v>
      </c>
      <c r="BA2488" s="68">
        <f t="shared" si="757"/>
        <v>3.8440430457233727</v>
      </c>
      <c r="BB2488" s="68">
        <f t="shared" si="758"/>
        <v>1.0189544148597229</v>
      </c>
    </row>
    <row r="2489" spans="1:54" x14ac:dyDescent="0.3">
      <c r="A2489" s="64">
        <v>29151</v>
      </c>
      <c r="B2489" s="57">
        <v>0</v>
      </c>
      <c r="C2489" s="57"/>
      <c r="D2489" s="57">
        <v>5.2510000000000003</v>
      </c>
      <c r="E2489" s="57">
        <f t="shared" si="743"/>
        <v>0</v>
      </c>
      <c r="F2489" s="57">
        <f t="shared" si="744"/>
        <v>5.2510000000000003</v>
      </c>
      <c r="G2489" s="57">
        <f t="shared" si="745"/>
        <v>0</v>
      </c>
      <c r="H2489" s="57">
        <f>IF(Q2488&gt;SetUp!$B$56,SetUp!$B$56,Q2488)</f>
        <v>2.6344693108877649E-17</v>
      </c>
      <c r="I2489" s="57">
        <f t="shared" si="759"/>
        <v>0.22784685349143338</v>
      </c>
      <c r="J2489" s="57">
        <f>MIN(F2489,H2489,(1-EXP(-SetUp!$B$52*H2489/SetUp!$B$56))*F2489)</f>
        <v>0</v>
      </c>
      <c r="K2489" s="57">
        <f t="shared" si="746"/>
        <v>2.6344693108877649E-17</v>
      </c>
      <c r="L2489" s="57">
        <f>IF(I2489&lt;=0,0,MIN(SetUp!$B$50*I2489^SetUp!$B$55,I2489))</f>
        <v>1.7395406297056703E-3</v>
      </c>
      <c r="M2489" s="57">
        <f t="shared" si="747"/>
        <v>0.22610731286172772</v>
      </c>
      <c r="N2489" s="57">
        <f>IF(SetUp!$B$62=0,X2489,(B2489-E2489)*(1-(H2489/SetUp!$B$66/SetUp!$B$56)))</f>
        <v>0</v>
      </c>
      <c r="O2489" s="57">
        <f>K2489*SetUp!$B$65</f>
        <v>0</v>
      </c>
      <c r="P2489" s="57">
        <f>MIN(SetUp!$B$54*L2489^SetUp!$B$51,L2489)</f>
        <v>9.947247149918769E-4</v>
      </c>
      <c r="Q2489" s="57">
        <f t="shared" si="748"/>
        <v>2.6344693108877649E-17</v>
      </c>
      <c r="R2489" s="57">
        <f>IF((H2489+N2489-O2489)&gt;SetUp!$B$56,T2488+H2489+N2489-O2489-SetUp!$B$56,T2488)</f>
        <v>0</v>
      </c>
      <c r="S2489" s="57">
        <f>R2489*SetUp!$B$65</f>
        <v>0</v>
      </c>
      <c r="T2489" s="57">
        <f>IF((R2489-S2489)&lt;SetUp!$B$53,R2489-S2489,SetUp!$B$53)</f>
        <v>0</v>
      </c>
      <c r="U2489" s="57">
        <f t="shared" si="749"/>
        <v>0.22610731286172772</v>
      </c>
      <c r="V2489" s="57">
        <f>(L2489-P2489)/1000*SetUp!$B$13*1000000/SetUp!$B$48</f>
        <v>4.2363403499027431E-2</v>
      </c>
      <c r="W2489" s="57">
        <f t="shared" si="760"/>
        <v>9.9746599868666408E-18</v>
      </c>
      <c r="X2489" s="57">
        <f>MAX((SetUp!$B$56*(1-($H2489/SetUp!$B$56)^2)*TANH(($B2489-$D2489)/SetUp!$B$56))/(1+$H2489/SetUp!$B$56*TANH(($B2489-$D2489)/SetUp!$B$56)),0)</f>
        <v>0</v>
      </c>
      <c r="AP2489" s="64">
        <v>30769</v>
      </c>
      <c r="AQ2489" s="55">
        <v>3</v>
      </c>
      <c r="AR2489" s="55">
        <v>88</v>
      </c>
      <c r="AS2489" s="66">
        <f t="shared" si="750"/>
        <v>1.9</v>
      </c>
      <c r="AT2489" s="66">
        <f t="shared" si="751"/>
        <v>25.845823373081171</v>
      </c>
      <c r="AU2489" s="55" t="str">
        <f>IF(OR($AP2489&lt;SetUp!$B$97,$AP2489&gt;SetUp!$B$98),"Não","Sim")</f>
        <v>Não</v>
      </c>
      <c r="AV2489" s="68">
        <f t="shared" si="752"/>
        <v>1.3784048752090221</v>
      </c>
      <c r="AW2489" s="68">
        <f t="shared" si="753"/>
        <v>5.0838787724611576</v>
      </c>
      <c r="AX2489" s="68">
        <f t="shared" si="754"/>
        <v>0.27875360095282892</v>
      </c>
      <c r="AY2489" s="68">
        <f t="shared" si="755"/>
        <v>1.4123903720885349</v>
      </c>
      <c r="AZ2489" s="68">
        <f t="shared" si="756"/>
        <v>23.945823373081172</v>
      </c>
      <c r="BA2489" s="68">
        <f t="shared" si="757"/>
        <v>3.7054738972521353</v>
      </c>
      <c r="BB2489" s="68">
        <f t="shared" si="758"/>
        <v>1.133636771135706</v>
      </c>
    </row>
    <row r="2490" spans="1:54" x14ac:dyDescent="0.3">
      <c r="A2490" s="64">
        <v>29152</v>
      </c>
      <c r="B2490" s="57">
        <v>0</v>
      </c>
      <c r="C2490" s="57"/>
      <c r="D2490" s="57">
        <v>5.2510000000000003</v>
      </c>
      <c r="E2490" s="57">
        <f t="shared" si="743"/>
        <v>0</v>
      </c>
      <c r="F2490" s="57">
        <f t="shared" si="744"/>
        <v>5.2510000000000003</v>
      </c>
      <c r="G2490" s="57">
        <f t="shared" si="745"/>
        <v>0</v>
      </c>
      <c r="H2490" s="57">
        <f>IF(Q2489&gt;SetUp!$B$56,SetUp!$B$56,Q2489)</f>
        <v>2.6344693108877649E-17</v>
      </c>
      <c r="I2490" s="57">
        <f t="shared" si="759"/>
        <v>0.22610731286172772</v>
      </c>
      <c r="J2490" s="57">
        <f>MIN(F2490,H2490,(1-EXP(-SetUp!$B$52*H2490/SetUp!$B$56))*F2490)</f>
        <v>0</v>
      </c>
      <c r="K2490" s="57">
        <f t="shared" si="746"/>
        <v>2.6344693108877649E-17</v>
      </c>
      <c r="L2490" s="57">
        <f>IF(I2490&lt;=0,0,MIN(SetUp!$B$50*I2490^SetUp!$B$55,I2490))</f>
        <v>1.7174622457454081E-3</v>
      </c>
      <c r="M2490" s="57">
        <f t="shared" si="747"/>
        <v>0.22438985061598232</v>
      </c>
      <c r="N2490" s="57">
        <f>IF(SetUp!$B$62=0,X2490,(B2490-E2490)*(1-(H2490/SetUp!$B$66/SetUp!$B$56)))</f>
        <v>0</v>
      </c>
      <c r="O2490" s="57">
        <f>K2490*SetUp!$B$65</f>
        <v>0</v>
      </c>
      <c r="P2490" s="57">
        <f>MIN(SetUp!$B$54*L2490^SetUp!$B$51,L2490)</f>
        <v>9.8231302409178679E-4</v>
      </c>
      <c r="Q2490" s="57">
        <f t="shared" si="748"/>
        <v>2.6344693108877649E-17</v>
      </c>
      <c r="R2490" s="57">
        <f>IF((H2490+N2490-O2490)&gt;SetUp!$B$56,T2489+H2490+N2490-O2490-SetUp!$B$56,T2489)</f>
        <v>0</v>
      </c>
      <c r="S2490" s="57">
        <f>R2490*SetUp!$B$65</f>
        <v>0</v>
      </c>
      <c r="T2490" s="57">
        <f>IF((R2490-S2490)&lt;SetUp!$B$53,R2490-S2490,SetUp!$B$53)</f>
        <v>0</v>
      </c>
      <c r="U2490" s="57">
        <f t="shared" si="749"/>
        <v>0.22438985061598232</v>
      </c>
      <c r="V2490" s="57">
        <f>(L2490-P2490)/1000*SetUp!$B$13*1000000/SetUp!$B$48</f>
        <v>4.1813584395381284E-2</v>
      </c>
      <c r="W2490" s="57">
        <f t="shared" si="760"/>
        <v>8.8904578143811364E-18</v>
      </c>
      <c r="X2490" s="57">
        <f>MAX((SetUp!$B$56*(1-($H2490/SetUp!$B$56)^2)*TANH(($B2490-$D2490)/SetUp!$B$56))/(1+$H2490/SetUp!$B$56*TANH(($B2490-$D2490)/SetUp!$B$56)),0)</f>
        <v>0</v>
      </c>
      <c r="AP2490" s="64">
        <v>30770</v>
      </c>
      <c r="AQ2490" s="55">
        <v>3</v>
      </c>
      <c r="AR2490" s="55">
        <v>89</v>
      </c>
      <c r="AS2490" s="66">
        <f t="shared" si="750"/>
        <v>1.681</v>
      </c>
      <c r="AT2490" s="66">
        <f t="shared" si="751"/>
        <v>27.593458687848926</v>
      </c>
      <c r="AU2490" s="55" t="str">
        <f>IF(OR($AP2490&lt;SetUp!$B$97,$AP2490&gt;SetUp!$B$98),"Não","Sim")</f>
        <v>Não</v>
      </c>
      <c r="AV2490" s="68">
        <f t="shared" si="752"/>
        <v>1.2965338406690357</v>
      </c>
      <c r="AW2490" s="68">
        <f t="shared" si="753"/>
        <v>5.2529476189896398</v>
      </c>
      <c r="AX2490" s="68">
        <f t="shared" si="754"/>
        <v>0.22556771343947099</v>
      </c>
      <c r="AY2490" s="68">
        <f t="shared" si="755"/>
        <v>1.4408061403089858</v>
      </c>
      <c r="AZ2490" s="68">
        <f t="shared" si="756"/>
        <v>25.912458687848925</v>
      </c>
      <c r="BA2490" s="68">
        <f t="shared" si="757"/>
        <v>3.9564137783206039</v>
      </c>
      <c r="BB2490" s="68">
        <f t="shared" si="758"/>
        <v>1.2152384268695149</v>
      </c>
    </row>
    <row r="2491" spans="1:54" x14ac:dyDescent="0.3">
      <c r="A2491" s="64">
        <v>29153</v>
      </c>
      <c r="B2491" s="57">
        <v>0</v>
      </c>
      <c r="C2491" s="57"/>
      <c r="D2491" s="57">
        <v>5.2510000000000003</v>
      </c>
      <c r="E2491" s="57">
        <f t="shared" si="743"/>
        <v>0</v>
      </c>
      <c r="F2491" s="57">
        <f t="shared" si="744"/>
        <v>5.2510000000000003</v>
      </c>
      <c r="G2491" s="57">
        <f t="shared" si="745"/>
        <v>0</v>
      </c>
      <c r="H2491" s="57">
        <f>IF(Q2490&gt;SetUp!$B$56,SetUp!$B$56,Q2490)</f>
        <v>2.6344693108877649E-17</v>
      </c>
      <c r="I2491" s="57">
        <f t="shared" si="759"/>
        <v>0.22438985061598232</v>
      </c>
      <c r="J2491" s="57">
        <f>MIN(F2491,H2491,(1-EXP(-SetUp!$B$52*H2491/SetUp!$B$56))*F2491)</f>
        <v>0</v>
      </c>
      <c r="K2491" s="57">
        <f t="shared" si="746"/>
        <v>2.6344693108877649E-17</v>
      </c>
      <c r="L2491" s="57">
        <f>IF(I2491&lt;=0,0,MIN(SetUp!$B$50*I2491^SetUp!$B$55,I2491))</f>
        <v>1.6957748897080416E-3</v>
      </c>
      <c r="M2491" s="57">
        <f t="shared" si="747"/>
        <v>0.22269407572627428</v>
      </c>
      <c r="N2491" s="57">
        <f>IF(SetUp!$B$62=0,X2491,(B2491-E2491)*(1-(H2491/SetUp!$B$66/SetUp!$B$56)))</f>
        <v>0</v>
      </c>
      <c r="O2491" s="57">
        <f>K2491*SetUp!$B$65</f>
        <v>0</v>
      </c>
      <c r="P2491" s="57">
        <f>MIN(SetUp!$B$54*L2491^SetUp!$B$51,L2491)</f>
        <v>9.701185125229509E-4</v>
      </c>
      <c r="Q2491" s="57">
        <f t="shared" si="748"/>
        <v>2.6344693108877649E-17</v>
      </c>
      <c r="R2491" s="57">
        <f>IF((H2491+N2491-O2491)&gt;SetUp!$B$56,T2490+H2491+N2491-O2491-SetUp!$B$56,T2490)</f>
        <v>0</v>
      </c>
      <c r="S2491" s="57">
        <f>R2491*SetUp!$B$65</f>
        <v>0</v>
      </c>
      <c r="T2491" s="57">
        <f>IF((R2491-S2491)&lt;SetUp!$B$53,R2491-S2491,SetUp!$B$53)</f>
        <v>0</v>
      </c>
      <c r="U2491" s="57">
        <f t="shared" si="749"/>
        <v>0.22269407572627428</v>
      </c>
      <c r="V2491" s="57">
        <f>(L2491-P2491)/1000*SetUp!$B$13*1000000/SetUp!$B$48</f>
        <v>4.127365339682252E-2</v>
      </c>
      <c r="W2491" s="57">
        <f t="shared" si="760"/>
        <v>0</v>
      </c>
      <c r="X2491" s="57">
        <f>MAX((SetUp!$B$56*(1-($H2491/SetUp!$B$56)^2)*TANH(($B2491-$D2491)/SetUp!$B$56))/(1+$H2491/SetUp!$B$56*TANH(($B2491-$D2491)/SetUp!$B$56)),0)</f>
        <v>0</v>
      </c>
      <c r="AP2491" s="64">
        <v>30771</v>
      </c>
      <c r="AQ2491" s="55">
        <v>3</v>
      </c>
      <c r="AR2491" s="55">
        <v>90</v>
      </c>
      <c r="AS2491" s="66">
        <f t="shared" si="750"/>
        <v>2.9660000000000002</v>
      </c>
      <c r="AT2491" s="66">
        <f t="shared" si="751"/>
        <v>23.214279234954713</v>
      </c>
      <c r="AU2491" s="55" t="str">
        <f>IF(OR($AP2491&lt;SetUp!$B$97,$AP2491&gt;SetUp!$B$98),"Não","Sim")</f>
        <v>Não</v>
      </c>
      <c r="AV2491" s="68">
        <f t="shared" si="752"/>
        <v>1.722207885244984</v>
      </c>
      <c r="AW2491" s="68">
        <f t="shared" si="753"/>
        <v>4.8181198859051557</v>
      </c>
      <c r="AX2491" s="68">
        <f t="shared" si="754"/>
        <v>0.47217114669236326</v>
      </c>
      <c r="AY2491" s="68">
        <f t="shared" si="755"/>
        <v>1.3657552040848415</v>
      </c>
      <c r="AZ2491" s="68">
        <f t="shared" si="756"/>
        <v>20.248279234954712</v>
      </c>
      <c r="BA2491" s="68">
        <f t="shared" si="757"/>
        <v>3.0959120006601717</v>
      </c>
      <c r="BB2491" s="68">
        <f t="shared" si="758"/>
        <v>0.89358405739247826</v>
      </c>
    </row>
    <row r="2492" spans="1:54" x14ac:dyDescent="0.3">
      <c r="A2492" s="64">
        <v>29154</v>
      </c>
      <c r="B2492" s="57">
        <v>0</v>
      </c>
      <c r="C2492" s="57"/>
      <c r="D2492" s="57">
        <v>5.2510000000000003</v>
      </c>
      <c r="E2492" s="57">
        <f t="shared" si="743"/>
        <v>0</v>
      </c>
      <c r="F2492" s="57">
        <f t="shared" si="744"/>
        <v>5.2510000000000003</v>
      </c>
      <c r="G2492" s="57">
        <f t="shared" si="745"/>
        <v>0</v>
      </c>
      <c r="H2492" s="57">
        <f>IF(Q2491&gt;SetUp!$B$56,SetUp!$B$56,Q2491)</f>
        <v>2.6344693108877649E-17</v>
      </c>
      <c r="I2492" s="57">
        <f t="shared" si="759"/>
        <v>0.22269407572627428</v>
      </c>
      <c r="J2492" s="57">
        <f>MIN(F2492,H2492,(1-EXP(-SetUp!$B$52*H2492/SetUp!$B$56))*F2492)</f>
        <v>0</v>
      </c>
      <c r="K2492" s="57">
        <f t="shared" si="746"/>
        <v>2.6344693108877649E-17</v>
      </c>
      <c r="L2492" s="57">
        <f>IF(I2492&lt;=0,0,MIN(SetUp!$B$50*I2492^SetUp!$B$55,I2492))</f>
        <v>1.6744696899833964E-3</v>
      </c>
      <c r="M2492" s="57">
        <f t="shared" si="747"/>
        <v>0.22101960603629089</v>
      </c>
      <c r="N2492" s="57">
        <f>IF(SetUp!$B$62=0,X2492,(B2492-E2492)*(1-(H2492/SetUp!$B$66/SetUp!$B$56)))</f>
        <v>0</v>
      </c>
      <c r="O2492" s="57">
        <f>K2492*SetUp!$B$65</f>
        <v>0</v>
      </c>
      <c r="P2492" s="57">
        <f>MIN(SetUp!$B$54*L2492^SetUp!$B$51,L2492)</f>
        <v>9.581362988066996E-4</v>
      </c>
      <c r="Q2492" s="57">
        <f t="shared" si="748"/>
        <v>2.6344693108877649E-17</v>
      </c>
      <c r="R2492" s="57">
        <f>IF((H2492+N2492-O2492)&gt;SetUp!$B$56,T2491+H2492+N2492-O2492-SetUp!$B$56,T2491)</f>
        <v>0</v>
      </c>
      <c r="S2492" s="57">
        <f>R2492*SetUp!$B$65</f>
        <v>0</v>
      </c>
      <c r="T2492" s="57">
        <f>IF((R2492-S2492)&lt;SetUp!$B$53,R2492-S2492,SetUp!$B$53)</f>
        <v>0</v>
      </c>
      <c r="U2492" s="57">
        <f t="shared" si="749"/>
        <v>0.22101960603629089</v>
      </c>
      <c r="V2492" s="57">
        <f>(L2492-P2492)/1000*SetUp!$B$13*1000000/SetUp!$B$48</f>
        <v>4.0743383553916247E-2</v>
      </c>
      <c r="W2492" s="57">
        <f t="shared" si="760"/>
        <v>8.6736173798840355E-18</v>
      </c>
      <c r="X2492" s="57">
        <f>MAX((SetUp!$B$56*(1-($H2492/SetUp!$B$56)^2)*TANH(($B2492-$D2492)/SetUp!$B$56))/(1+$H2492/SetUp!$B$56*TANH(($B2492-$D2492)/SetUp!$B$56)),0)</f>
        <v>0</v>
      </c>
      <c r="AP2492" s="64">
        <v>30772</v>
      </c>
      <c r="AQ2492" s="55">
        <v>3</v>
      </c>
      <c r="AR2492" s="55">
        <v>91</v>
      </c>
      <c r="AS2492" s="66">
        <f t="shared" si="750"/>
        <v>1.1259999999999999</v>
      </c>
      <c r="AT2492" s="66">
        <f t="shared" si="751"/>
        <v>19.763580555180553</v>
      </c>
      <c r="AU2492" s="55" t="str">
        <f>IF(OR($AP2492&lt;SetUp!$B$97,$AP2492&gt;SetUp!$B$98),"Não","Sim")</f>
        <v>Não</v>
      </c>
      <c r="AV2492" s="68">
        <f t="shared" si="752"/>
        <v>1.0611314715905846</v>
      </c>
      <c r="AW2492" s="68">
        <f t="shared" si="753"/>
        <v>4.4456248779199257</v>
      </c>
      <c r="AX2492" s="68">
        <f t="shared" si="754"/>
        <v>5.1538390515327381E-2</v>
      </c>
      <c r="AY2492" s="68">
        <f t="shared" si="755"/>
        <v>1.2958656282317709</v>
      </c>
      <c r="AZ2492" s="68">
        <f t="shared" si="756"/>
        <v>18.637580555180552</v>
      </c>
      <c r="BA2492" s="68">
        <f t="shared" si="757"/>
        <v>3.3844934063293408</v>
      </c>
      <c r="BB2492" s="68">
        <f t="shared" si="758"/>
        <v>1.2443272377164436</v>
      </c>
    </row>
    <row r="2493" spans="1:54" x14ac:dyDescent="0.3">
      <c r="A2493" s="64">
        <v>29155</v>
      </c>
      <c r="B2493" s="57">
        <v>0</v>
      </c>
      <c r="C2493" s="57"/>
      <c r="D2493" s="57">
        <v>5.2510000000000003</v>
      </c>
      <c r="E2493" s="57">
        <f t="shared" si="743"/>
        <v>0</v>
      </c>
      <c r="F2493" s="57">
        <f t="shared" si="744"/>
        <v>5.2510000000000003</v>
      </c>
      <c r="G2493" s="57">
        <f t="shared" si="745"/>
        <v>0</v>
      </c>
      <c r="H2493" s="57">
        <f>IF(Q2492&gt;SetUp!$B$56,SetUp!$B$56,Q2492)</f>
        <v>2.6344693108877649E-17</v>
      </c>
      <c r="I2493" s="57">
        <f t="shared" si="759"/>
        <v>0.22101960603629089</v>
      </c>
      <c r="J2493" s="57">
        <f>MIN(F2493,H2493,(1-EXP(-SetUp!$B$52*H2493/SetUp!$B$56))*F2493)</f>
        <v>0</v>
      </c>
      <c r="K2493" s="57">
        <f t="shared" si="746"/>
        <v>2.6344693108877649E-17</v>
      </c>
      <c r="L2493" s="57">
        <f>IF(I2493&lt;=0,0,MIN(SetUp!$B$50*I2493^SetUp!$B$55,I2493))</f>
        <v>1.6535380200098323E-3</v>
      </c>
      <c r="M2493" s="57">
        <f t="shared" si="747"/>
        <v>0.21936606801628106</v>
      </c>
      <c r="N2493" s="57">
        <f>IF(SetUp!$B$62=0,X2493,(B2493-E2493)*(1-(H2493/SetUp!$B$66/SetUp!$B$56)))</f>
        <v>0</v>
      </c>
      <c r="O2493" s="57">
        <f>K2493*SetUp!$B$65</f>
        <v>0</v>
      </c>
      <c r="P2493" s="57">
        <f>MIN(SetUp!$B$54*L2493^SetUp!$B$51,L2493)</f>
        <v>9.4636163527655093E-4</v>
      </c>
      <c r="Q2493" s="57">
        <f t="shared" si="748"/>
        <v>2.6344693108877649E-17</v>
      </c>
      <c r="R2493" s="57">
        <f>IF((H2493+N2493-O2493)&gt;SetUp!$B$56,T2492+H2493+N2493-O2493-SetUp!$B$56,T2492)</f>
        <v>0</v>
      </c>
      <c r="S2493" s="57">
        <f>R2493*SetUp!$B$65</f>
        <v>0</v>
      </c>
      <c r="T2493" s="57">
        <f>IF((R2493-S2493)&lt;SetUp!$B$53,R2493-S2493,SetUp!$B$53)</f>
        <v>0</v>
      </c>
      <c r="U2493" s="57">
        <f t="shared" si="749"/>
        <v>0.21936606801628106</v>
      </c>
      <c r="V2493" s="57">
        <f>(L2493-P2493)/1000*SetUp!$B$13*1000000/SetUp!$B$48</f>
        <v>4.0222554244093212E-2</v>
      </c>
      <c r="W2493" s="57">
        <f t="shared" si="760"/>
        <v>-4.7704895589362195E-18</v>
      </c>
      <c r="X2493" s="57">
        <f>MAX((SetUp!$B$56*(1-($H2493/SetUp!$B$56)^2)*TANH(($B2493-$D2493)/SetUp!$B$56))/(1+$H2493/SetUp!$B$56*TANH(($B2493-$D2493)/SetUp!$B$56)),0)</f>
        <v>0</v>
      </c>
      <c r="AP2493" s="64">
        <v>30773</v>
      </c>
      <c r="AQ2493" s="55">
        <v>4</v>
      </c>
      <c r="AR2493" s="55">
        <v>92</v>
      </c>
      <c r="AS2493" s="66">
        <f t="shared" si="750"/>
        <v>0.26700000000000002</v>
      </c>
      <c r="AT2493" s="66">
        <f t="shared" si="751"/>
        <v>16.999958197724521</v>
      </c>
      <c r="AU2493" s="55" t="str">
        <f>IF(OR($AP2493&lt;SetUp!$B$97,$AP2493&gt;SetUp!$B$98),"Não","Sim")</f>
        <v>Não</v>
      </c>
      <c r="AV2493" s="68">
        <f t="shared" si="752"/>
        <v>0.51672042731055257</v>
      </c>
      <c r="AW2493" s="68">
        <f t="shared" si="753"/>
        <v>4.1231005563440384</v>
      </c>
      <c r="AX2493" s="68">
        <f t="shared" si="754"/>
        <v>-0.57348873863542471</v>
      </c>
      <c r="AY2493" s="68">
        <f t="shared" si="755"/>
        <v>1.2304478534653391</v>
      </c>
      <c r="AZ2493" s="68">
        <f t="shared" si="756"/>
        <v>16.732958197724521</v>
      </c>
      <c r="BA2493" s="68">
        <f t="shared" si="757"/>
        <v>3.6063801290334858</v>
      </c>
      <c r="BB2493" s="68">
        <f t="shared" si="758"/>
        <v>1.8039365921007637</v>
      </c>
    </row>
    <row r="2494" spans="1:54" x14ac:dyDescent="0.3">
      <c r="A2494" s="64">
        <v>29156</v>
      </c>
      <c r="B2494" s="57">
        <v>0</v>
      </c>
      <c r="C2494" s="57"/>
      <c r="D2494" s="57">
        <v>5.2510000000000003</v>
      </c>
      <c r="E2494" s="57">
        <f t="shared" si="743"/>
        <v>0</v>
      </c>
      <c r="F2494" s="57">
        <f t="shared" si="744"/>
        <v>5.2510000000000003</v>
      </c>
      <c r="G2494" s="57">
        <f t="shared" si="745"/>
        <v>0</v>
      </c>
      <c r="H2494" s="57">
        <f>IF(Q2493&gt;SetUp!$B$56,SetUp!$B$56,Q2493)</f>
        <v>2.6344693108877649E-17</v>
      </c>
      <c r="I2494" s="57">
        <f t="shared" si="759"/>
        <v>0.21936606801628106</v>
      </c>
      <c r="J2494" s="57">
        <f>MIN(F2494,H2494,(1-EXP(-SetUp!$B$52*H2494/SetUp!$B$56))*F2494)</f>
        <v>0</v>
      </c>
      <c r="K2494" s="57">
        <f t="shared" si="746"/>
        <v>2.6344693108877649E-17</v>
      </c>
      <c r="L2494" s="57">
        <f>IF(I2494&lt;=0,0,MIN(SetUp!$B$50*I2494^SetUp!$B$55,I2494))</f>
        <v>1.6329714903073739E-3</v>
      </c>
      <c r="M2494" s="57">
        <f t="shared" si="747"/>
        <v>0.2177330965259737</v>
      </c>
      <c r="N2494" s="57">
        <f>IF(SetUp!$B$62=0,X2494,(B2494-E2494)*(1-(H2494/SetUp!$B$66/SetUp!$B$56)))</f>
        <v>0</v>
      </c>
      <c r="O2494" s="57">
        <f>K2494*SetUp!$B$65</f>
        <v>0</v>
      </c>
      <c r="P2494" s="57">
        <f>MIN(SetUp!$B$54*L2494^SetUp!$B$51,L2494)</f>
        <v>9.3478990375557786E-4</v>
      </c>
      <c r="Q2494" s="57">
        <f t="shared" si="748"/>
        <v>2.6344693108877649E-17</v>
      </c>
      <c r="R2494" s="57">
        <f>IF((H2494+N2494-O2494)&gt;SetUp!$B$56,T2493+H2494+N2494-O2494-SetUp!$B$56,T2493)</f>
        <v>0</v>
      </c>
      <c r="S2494" s="57">
        <f>R2494*SetUp!$B$65</f>
        <v>0</v>
      </c>
      <c r="T2494" s="57">
        <f>IF((R2494-S2494)&lt;SetUp!$B$53,R2494-S2494,SetUp!$B$53)</f>
        <v>0</v>
      </c>
      <c r="U2494" s="57">
        <f t="shared" si="749"/>
        <v>0.2177330965259737</v>
      </c>
      <c r="V2494" s="57">
        <f>(L2494-P2494)/1000*SetUp!$B$13*1000000/SetUp!$B$48</f>
        <v>3.9710950964374082E-2</v>
      </c>
      <c r="W2494" s="57">
        <f t="shared" si="760"/>
        <v>1.2793585635328952E-17</v>
      </c>
      <c r="X2494" s="57">
        <f>MAX((SetUp!$B$56*(1-($H2494/SetUp!$B$56)^2)*TANH(($B2494-$D2494)/SetUp!$B$56))/(1+$H2494/SetUp!$B$56*TANH(($B2494-$D2494)/SetUp!$B$56)),0)</f>
        <v>0</v>
      </c>
      <c r="AP2494" s="64">
        <v>30774</v>
      </c>
      <c r="AQ2494" s="55">
        <v>4</v>
      </c>
      <c r="AR2494" s="55">
        <v>93</v>
      </c>
      <c r="AS2494" s="66">
        <f t="shared" si="750"/>
        <v>1.9</v>
      </c>
      <c r="AT2494" s="66">
        <f t="shared" si="751"/>
        <v>24.286325343428995</v>
      </c>
      <c r="AU2494" s="55" t="str">
        <f>IF(OR($AP2494&lt;SetUp!$B$97,$AP2494&gt;SetUp!$B$98),"Não","Sim")</f>
        <v>Não</v>
      </c>
      <c r="AV2494" s="68">
        <f t="shared" si="752"/>
        <v>1.3784048752090221</v>
      </c>
      <c r="AW2494" s="68">
        <f t="shared" si="753"/>
        <v>4.9281158005295485</v>
      </c>
      <c r="AX2494" s="68">
        <f t="shared" si="754"/>
        <v>0.27875360095282892</v>
      </c>
      <c r="AY2494" s="68">
        <f t="shared" si="755"/>
        <v>1.3853618085968722</v>
      </c>
      <c r="AZ2494" s="68">
        <f t="shared" si="756"/>
        <v>22.386325343428997</v>
      </c>
      <c r="BA2494" s="68">
        <f t="shared" si="757"/>
        <v>3.5497109253205261</v>
      </c>
      <c r="BB2494" s="68">
        <f t="shared" si="758"/>
        <v>1.1066082076440433</v>
      </c>
    </row>
    <row r="2495" spans="1:54" x14ac:dyDescent="0.3">
      <c r="A2495" s="64">
        <v>29157</v>
      </c>
      <c r="B2495" s="57">
        <v>0</v>
      </c>
      <c r="C2495" s="57"/>
      <c r="D2495" s="57">
        <v>5.2510000000000003</v>
      </c>
      <c r="E2495" s="57">
        <f t="shared" si="743"/>
        <v>0</v>
      </c>
      <c r="F2495" s="57">
        <f t="shared" si="744"/>
        <v>5.2510000000000003</v>
      </c>
      <c r="G2495" s="57">
        <f t="shared" si="745"/>
        <v>0</v>
      </c>
      <c r="H2495" s="57">
        <f>IF(Q2494&gt;SetUp!$B$56,SetUp!$B$56,Q2494)</f>
        <v>2.6344693108877649E-17</v>
      </c>
      <c r="I2495" s="57">
        <f t="shared" si="759"/>
        <v>0.2177330965259737</v>
      </c>
      <c r="J2495" s="57">
        <f>MIN(F2495,H2495,(1-EXP(-SetUp!$B$52*H2495/SetUp!$B$56))*F2495)</f>
        <v>0</v>
      </c>
      <c r="K2495" s="57">
        <f t="shared" si="746"/>
        <v>2.6344693108877649E-17</v>
      </c>
      <c r="L2495" s="57">
        <f>IF(I2495&lt;=0,0,MIN(SetUp!$B$50*I2495^SetUp!$B$55,I2495))</f>
        <v>1.612761940808466E-3</v>
      </c>
      <c r="M2495" s="57">
        <f t="shared" si="747"/>
        <v>0.21612033458516522</v>
      </c>
      <c r="N2495" s="57">
        <f>IF(SetUp!$B$62=0,X2495,(B2495-E2495)*(1-(H2495/SetUp!$B$66/SetUp!$B$56)))</f>
        <v>0</v>
      </c>
      <c r="O2495" s="57">
        <f>K2495*SetUp!$B$65</f>
        <v>0</v>
      </c>
      <c r="P2495" s="57">
        <f>MIN(SetUp!$B$54*L2495^SetUp!$B$51,L2495)</f>
        <v>9.2341661139436844E-4</v>
      </c>
      <c r="Q2495" s="57">
        <f t="shared" si="748"/>
        <v>2.6344693108877649E-17</v>
      </c>
      <c r="R2495" s="57">
        <f>IF((H2495+N2495-O2495)&gt;SetUp!$B$56,T2494+H2495+N2495-O2495-SetUp!$B$56,T2494)</f>
        <v>0</v>
      </c>
      <c r="S2495" s="57">
        <f>R2495*SetUp!$B$65</f>
        <v>0</v>
      </c>
      <c r="T2495" s="57">
        <f>IF((R2495-S2495)&lt;SetUp!$B$53,R2495-S2495,SetUp!$B$53)</f>
        <v>0</v>
      </c>
      <c r="U2495" s="57">
        <f t="shared" si="749"/>
        <v>0.21612033458516522</v>
      </c>
      <c r="V2495" s="57">
        <f>(L2495-P2495)/1000*SetUp!$B$13*1000000/SetUp!$B$48</f>
        <v>3.9208365131887767E-2</v>
      </c>
      <c r="W2495" s="57">
        <f t="shared" si="760"/>
        <v>-1.1058862159352145E-17</v>
      </c>
      <c r="X2495" s="57">
        <f>MAX((SetUp!$B$56*(1-($H2495/SetUp!$B$56)^2)*TANH(($B2495-$D2495)/SetUp!$B$56))/(1+$H2495/SetUp!$B$56*TANH(($B2495-$D2495)/SetUp!$B$56)),0)</f>
        <v>0</v>
      </c>
      <c r="AP2495" s="64">
        <v>30775</v>
      </c>
      <c r="AQ2495" s="55">
        <v>4</v>
      </c>
      <c r="AR2495" s="55">
        <v>94</v>
      </c>
      <c r="AS2495" s="66">
        <f t="shared" si="750"/>
        <v>83.48</v>
      </c>
      <c r="AT2495" s="66">
        <f t="shared" si="751"/>
        <v>123.6953571787319</v>
      </c>
      <c r="AU2495" s="55" t="str">
        <f>IF(OR($AP2495&lt;SetUp!$B$97,$AP2495&gt;SetUp!$B$98),"Não","Sim")</f>
        <v>Não</v>
      </c>
      <c r="AV2495" s="68">
        <f t="shared" si="752"/>
        <v>9.1367390244003364</v>
      </c>
      <c r="AW2495" s="68">
        <f t="shared" si="753"/>
        <v>11.121841447293335</v>
      </c>
      <c r="AX2495" s="68">
        <f t="shared" si="754"/>
        <v>1.9215824403934165</v>
      </c>
      <c r="AY2495" s="68">
        <f t="shared" si="755"/>
        <v>2.0923533989864533</v>
      </c>
      <c r="AZ2495" s="68">
        <f t="shared" si="756"/>
        <v>40.215357178731892</v>
      </c>
      <c r="BA2495" s="68">
        <f t="shared" si="757"/>
        <v>1.9851024228929983</v>
      </c>
      <c r="BB2495" s="68">
        <f t="shared" si="758"/>
        <v>0.17077095859303681</v>
      </c>
    </row>
    <row r="2496" spans="1:54" x14ac:dyDescent="0.3">
      <c r="A2496" s="64">
        <v>29158</v>
      </c>
      <c r="B2496" s="57">
        <v>0.98899999999999999</v>
      </c>
      <c r="C2496" s="57"/>
      <c r="D2496" s="57">
        <v>5.2510000000000003</v>
      </c>
      <c r="E2496" s="57">
        <f t="shared" si="743"/>
        <v>0.98899999999999999</v>
      </c>
      <c r="F2496" s="57">
        <f t="shared" si="744"/>
        <v>4.2620000000000005</v>
      </c>
      <c r="G2496" s="57">
        <f t="shared" si="745"/>
        <v>0</v>
      </c>
      <c r="H2496" s="57">
        <f>IF(Q2495&gt;SetUp!$B$56,SetUp!$B$56,Q2495)</f>
        <v>2.6344693108877649E-17</v>
      </c>
      <c r="I2496" s="57">
        <f t="shared" si="759"/>
        <v>0.21612033458516522</v>
      </c>
      <c r="J2496" s="57">
        <f>MIN(F2496,H2496,(1-EXP(-SetUp!$B$52*H2496/SetUp!$B$56))*F2496)</f>
        <v>0</v>
      </c>
      <c r="K2496" s="57">
        <f t="shared" si="746"/>
        <v>2.6344693108877649E-17</v>
      </c>
      <c r="L2496" s="57">
        <f>IF(I2496&lt;=0,0,MIN(SetUp!$B$50*I2496^SetUp!$B$55,I2496))</f>
        <v>1.5929014334737908E-3</v>
      </c>
      <c r="M2496" s="57">
        <f t="shared" si="747"/>
        <v>0.21452743315169143</v>
      </c>
      <c r="N2496" s="57">
        <f>IF(SetUp!$B$62=0,X2496,(B2496-E2496)*(1-(H2496/SetUp!$B$66/SetUp!$B$56)))</f>
        <v>0</v>
      </c>
      <c r="O2496" s="57">
        <f>K2496*SetUp!$B$65</f>
        <v>0</v>
      </c>
      <c r="P2496" s="57">
        <f>MIN(SetUp!$B$54*L2496^SetUp!$B$51,L2496)</f>
        <v>9.1223738666282512E-4</v>
      </c>
      <c r="Q2496" s="57">
        <f t="shared" si="748"/>
        <v>2.6344693108877649E-17</v>
      </c>
      <c r="R2496" s="57">
        <f>IF((H2496+N2496-O2496)&gt;SetUp!$B$56,T2495+H2496+N2496-O2496-SetUp!$B$56,T2495)</f>
        <v>0</v>
      </c>
      <c r="S2496" s="57">
        <f>R2496*SetUp!$B$65</f>
        <v>0</v>
      </c>
      <c r="T2496" s="57">
        <f>IF((R2496-S2496)&lt;SetUp!$B$53,R2496-S2496,SetUp!$B$53)</f>
        <v>0</v>
      </c>
      <c r="U2496" s="57">
        <f t="shared" si="749"/>
        <v>0.21452743315169143</v>
      </c>
      <c r="V2496" s="57">
        <f>(L2496-P2496)/1000*SetUp!$B$13*1000000/SetUp!$B$48</f>
        <v>3.8714593891853402E-2</v>
      </c>
      <c r="W2496" s="57">
        <f t="shared" si="760"/>
        <v>0</v>
      </c>
      <c r="X2496" s="57">
        <f>MAX((SetUp!$B$56*(1-($H2496/SetUp!$B$56)^2)*TANH(($B2496-$D2496)/SetUp!$B$56))/(1+$H2496/SetUp!$B$56*TANH(($B2496-$D2496)/SetUp!$B$56)),0)</f>
        <v>0</v>
      </c>
      <c r="AP2496" s="64">
        <v>30776</v>
      </c>
      <c r="AQ2496" s="55">
        <v>4</v>
      </c>
      <c r="AR2496" s="55">
        <v>95</v>
      </c>
      <c r="AS2496" s="66">
        <f t="shared" si="750"/>
        <v>162.31200000000001</v>
      </c>
      <c r="AT2496" s="66">
        <f t="shared" si="751"/>
        <v>210.09714099091042</v>
      </c>
      <c r="AU2496" s="55" t="str">
        <f>IF(OR($AP2496&lt;SetUp!$B$97,$AP2496&gt;SetUp!$B$98),"Não","Sim")</f>
        <v>Não</v>
      </c>
      <c r="AV2496" s="68">
        <f t="shared" si="752"/>
        <v>12.740172683288089</v>
      </c>
      <c r="AW2496" s="68">
        <f t="shared" si="753"/>
        <v>14.494728041288337</v>
      </c>
      <c r="AX2496" s="68">
        <f t="shared" si="754"/>
        <v>2.2103506291369488</v>
      </c>
      <c r="AY2496" s="68">
        <f t="shared" si="755"/>
        <v>2.3224201425519806</v>
      </c>
      <c r="AZ2496" s="68">
        <f t="shared" si="756"/>
        <v>47.785140990910406</v>
      </c>
      <c r="BA2496" s="68">
        <f t="shared" si="757"/>
        <v>1.754555358000248</v>
      </c>
      <c r="BB2496" s="68">
        <f t="shared" si="758"/>
        <v>0.1120695134150318</v>
      </c>
    </row>
    <row r="2497" spans="1:54" x14ac:dyDescent="0.3">
      <c r="A2497" s="64">
        <v>29159</v>
      </c>
      <c r="B2497" s="57">
        <v>0.52</v>
      </c>
      <c r="C2497" s="57"/>
      <c r="D2497" s="57">
        <v>5.2510000000000003</v>
      </c>
      <c r="E2497" s="57">
        <f t="shared" si="743"/>
        <v>0.52</v>
      </c>
      <c r="F2497" s="57">
        <f t="shared" si="744"/>
        <v>4.7309999999999999</v>
      </c>
      <c r="G2497" s="57">
        <f t="shared" si="745"/>
        <v>0</v>
      </c>
      <c r="H2497" s="57">
        <f>IF(Q2496&gt;SetUp!$B$56,SetUp!$B$56,Q2496)</f>
        <v>2.6344693108877649E-17</v>
      </c>
      <c r="I2497" s="57">
        <f t="shared" si="759"/>
        <v>0.21452743315169143</v>
      </c>
      <c r="J2497" s="57">
        <f>MIN(F2497,H2497,(1-EXP(-SetUp!$B$52*H2497/SetUp!$B$56))*F2497)</f>
        <v>0</v>
      </c>
      <c r="K2497" s="57">
        <f t="shared" si="746"/>
        <v>2.6344693108877649E-17</v>
      </c>
      <c r="L2497" s="57">
        <f>IF(I2497&lt;=0,0,MIN(SetUp!$B$50*I2497^SetUp!$B$55,I2497))</f>
        <v>1.5733822451812079E-3</v>
      </c>
      <c r="M2497" s="57">
        <f t="shared" si="747"/>
        <v>0.21295405090651021</v>
      </c>
      <c r="N2497" s="57">
        <f>IF(SetUp!$B$62=0,X2497,(B2497-E2497)*(1-(H2497/SetUp!$B$66/SetUp!$B$56)))</f>
        <v>0</v>
      </c>
      <c r="O2497" s="57">
        <f>K2497*SetUp!$B$65</f>
        <v>0</v>
      </c>
      <c r="P2497" s="57">
        <f>MIN(SetUp!$B$54*L2497^SetUp!$B$51,L2497)</f>
        <v>9.0124797548941265E-4</v>
      </c>
      <c r="Q2497" s="57">
        <f t="shared" si="748"/>
        <v>2.6344693108877649E-17</v>
      </c>
      <c r="R2497" s="57">
        <f>IF((H2497+N2497-O2497)&gt;SetUp!$B$56,T2496+H2497+N2497-O2497-SetUp!$B$56,T2496)</f>
        <v>0</v>
      </c>
      <c r="S2497" s="57">
        <f>R2497*SetUp!$B$65</f>
        <v>0</v>
      </c>
      <c r="T2497" s="57">
        <f>IF((R2497-S2497)&lt;SetUp!$B$53,R2497-S2497,SetUp!$B$53)</f>
        <v>0</v>
      </c>
      <c r="U2497" s="57">
        <f t="shared" si="749"/>
        <v>0.21295405090651021</v>
      </c>
      <c r="V2497" s="57">
        <f>(L2497-P2497)/1000*SetUp!$B$13*1000000/SetUp!$B$48</f>
        <v>3.8229439932710302E-2</v>
      </c>
      <c r="W2497" s="57">
        <f t="shared" si="760"/>
        <v>-1.2793585635328952E-17</v>
      </c>
      <c r="X2497" s="57">
        <f>MAX((SetUp!$B$56*(1-($H2497/SetUp!$B$56)^2)*TANH(($B2497-$D2497)/SetUp!$B$56))/(1+$H2497/SetUp!$B$56*TANH(($B2497-$D2497)/SetUp!$B$56)),0)</f>
        <v>0</v>
      </c>
      <c r="AP2497" s="64">
        <v>30777</v>
      </c>
      <c r="AQ2497" s="55">
        <v>4</v>
      </c>
      <c r="AR2497" s="55">
        <v>96</v>
      </c>
      <c r="AS2497" s="66">
        <f t="shared" si="750"/>
        <v>105.378</v>
      </c>
      <c r="AT2497" s="66">
        <f t="shared" si="751"/>
        <v>278.75095969000859</v>
      </c>
      <c r="AU2497" s="55" t="str">
        <f>IF(OR($AP2497&lt;SetUp!$B$97,$AP2497&gt;SetUp!$B$98),"Não","Sim")</f>
        <v>Não</v>
      </c>
      <c r="AV2497" s="68">
        <f t="shared" si="752"/>
        <v>10.265378707091132</v>
      </c>
      <c r="AW2497" s="68">
        <f t="shared" si="753"/>
        <v>16.695836597487666</v>
      </c>
      <c r="AX2497" s="68">
        <f t="shared" si="754"/>
        <v>2.0227499517125112</v>
      </c>
      <c r="AY2497" s="68">
        <f t="shared" si="755"/>
        <v>2.4452163712575001</v>
      </c>
      <c r="AZ2497" s="68">
        <f t="shared" si="756"/>
        <v>173.3729596900086</v>
      </c>
      <c r="BA2497" s="68">
        <f t="shared" si="757"/>
        <v>6.4304578903965339</v>
      </c>
      <c r="BB2497" s="68">
        <f t="shared" si="758"/>
        <v>0.42246641954498898</v>
      </c>
    </row>
    <row r="2498" spans="1:54" x14ac:dyDescent="0.3">
      <c r="A2498" s="64">
        <v>29160</v>
      </c>
      <c r="B2498" s="57">
        <v>0</v>
      </c>
      <c r="C2498" s="57"/>
      <c r="D2498" s="57">
        <v>5.415</v>
      </c>
      <c r="E2498" s="57">
        <f t="shared" si="743"/>
        <v>0</v>
      </c>
      <c r="F2498" s="57">
        <f t="shared" si="744"/>
        <v>5.415</v>
      </c>
      <c r="G2498" s="57">
        <f t="shared" si="745"/>
        <v>0</v>
      </c>
      <c r="H2498" s="57">
        <f>IF(Q2497&gt;SetUp!$B$56,SetUp!$B$56,Q2497)</f>
        <v>2.6344693108877649E-17</v>
      </c>
      <c r="I2498" s="57">
        <f t="shared" si="759"/>
        <v>0.21295405090651021</v>
      </c>
      <c r="J2498" s="57">
        <f>MIN(F2498,H2498,(1-EXP(-SetUp!$B$52*H2498/SetUp!$B$56))*F2498)</f>
        <v>0</v>
      </c>
      <c r="K2498" s="57">
        <f t="shared" si="746"/>
        <v>2.6344693108877649E-17</v>
      </c>
      <c r="L2498" s="57">
        <f>IF(I2498&lt;=0,0,MIN(SetUp!$B$50*I2498^SetUp!$B$55,I2498))</f>
        <v>1.554196860876385E-3</v>
      </c>
      <c r="M2498" s="57">
        <f t="shared" si="747"/>
        <v>0.21139985404563383</v>
      </c>
      <c r="N2498" s="57">
        <f>IF(SetUp!$B$62=0,X2498,(B2498-E2498)*(1-(H2498/SetUp!$B$66/SetUp!$B$56)))</f>
        <v>0</v>
      </c>
      <c r="O2498" s="57">
        <f>K2498*SetUp!$B$65</f>
        <v>0</v>
      </c>
      <c r="P2498" s="57">
        <f>MIN(SetUp!$B$54*L2498^SetUp!$B$51,L2498)</f>
        <v>8.9044423754169129E-4</v>
      </c>
      <c r="Q2498" s="57">
        <f t="shared" si="748"/>
        <v>2.6344693108877649E-17</v>
      </c>
      <c r="R2498" s="57">
        <f>IF((H2498+N2498-O2498)&gt;SetUp!$B$56,T2497+H2498+N2498-O2498-SetUp!$B$56,T2497)</f>
        <v>0</v>
      </c>
      <c r="S2498" s="57">
        <f>R2498*SetUp!$B$65</f>
        <v>0</v>
      </c>
      <c r="T2498" s="57">
        <f>IF((R2498-S2498)&lt;SetUp!$B$53,R2498-S2498,SetUp!$B$53)</f>
        <v>0</v>
      </c>
      <c r="U2498" s="57">
        <f t="shared" si="749"/>
        <v>0.21139985404563383</v>
      </c>
      <c r="V2498" s="57">
        <f>(L2498-P2498)/1000*SetUp!$B$13*1000000/SetUp!$B$48</f>
        <v>3.7752711308096404E-2</v>
      </c>
      <c r="W2498" s="57">
        <f t="shared" si="760"/>
        <v>7.1557343384043293E-18</v>
      </c>
      <c r="X2498" s="57">
        <f>MAX((SetUp!$B$56*(1-($H2498/SetUp!$B$56)^2)*TANH(($B2498-$D2498)/SetUp!$B$56))/(1+$H2498/SetUp!$B$56*TANH(($B2498-$D2498)/SetUp!$B$56)),0)</f>
        <v>0</v>
      </c>
      <c r="AP2498" s="64">
        <v>30778</v>
      </c>
      <c r="AQ2498" s="55">
        <v>4</v>
      </c>
      <c r="AR2498" s="55">
        <v>97</v>
      </c>
      <c r="AS2498" s="66">
        <f t="shared" si="750"/>
        <v>152.76599999999999</v>
      </c>
      <c r="AT2498" s="66">
        <f t="shared" si="751"/>
        <v>356.7103917987497</v>
      </c>
      <c r="AU2498" s="55" t="str">
        <f>IF(OR($AP2498&lt;SetUp!$B$97,$AP2498&gt;SetUp!$B$98),"Não","Sim")</f>
        <v>Não</v>
      </c>
      <c r="AV2498" s="68">
        <f t="shared" si="752"/>
        <v>12.359854368074084</v>
      </c>
      <c r="AW2498" s="68">
        <f t="shared" si="753"/>
        <v>18.886778227075936</v>
      </c>
      <c r="AX2498" s="68">
        <f t="shared" si="754"/>
        <v>2.1840267072799593</v>
      </c>
      <c r="AY2498" s="68">
        <f t="shared" si="755"/>
        <v>2.5523157615253877</v>
      </c>
      <c r="AZ2498" s="68">
        <f t="shared" si="756"/>
        <v>203.94439179874971</v>
      </c>
      <c r="BA2498" s="68">
        <f t="shared" si="757"/>
        <v>6.5269238590018528</v>
      </c>
      <c r="BB2498" s="68">
        <f t="shared" si="758"/>
        <v>0.36828905424542846</v>
      </c>
    </row>
    <row r="2499" spans="1:54" x14ac:dyDescent="0.3">
      <c r="A2499" s="64">
        <v>29161</v>
      </c>
      <c r="B2499" s="57">
        <v>0</v>
      </c>
      <c r="C2499" s="57"/>
      <c r="D2499" s="57">
        <v>5.415</v>
      </c>
      <c r="E2499" s="57">
        <f t="shared" ref="E2499:E2562" si="761">IF(B2499&gt;=D2499,D2499,B2499)</f>
        <v>0</v>
      </c>
      <c r="F2499" s="57">
        <f t="shared" ref="F2499:F2562" si="762">D2499-E2499</f>
        <v>5.415</v>
      </c>
      <c r="G2499" s="57">
        <f t="shared" ref="G2499:G2562" si="763">MAX(B2499-D2499-N2499,0)</f>
        <v>0</v>
      </c>
      <c r="H2499" s="57">
        <f>IF(Q2498&gt;SetUp!$B$56,SetUp!$B$56,Q2498)</f>
        <v>2.6344693108877649E-17</v>
      </c>
      <c r="I2499" s="57">
        <f t="shared" si="759"/>
        <v>0.21139985404563383</v>
      </c>
      <c r="J2499" s="57">
        <f>MIN(F2499,H2499,(1-EXP(-SetUp!$B$52*H2499/SetUp!$B$56))*F2499)</f>
        <v>0</v>
      </c>
      <c r="K2499" s="57">
        <f t="shared" ref="K2499:K2562" si="764">MAX(H2499-J2499,0)</f>
        <v>2.6344693108877649E-17</v>
      </c>
      <c r="L2499" s="57">
        <f>IF(I2499&lt;=0,0,MIN(SetUp!$B$50*I2499^SetUp!$B$55,I2499))</f>
        <v>1.5353379669742989E-3</v>
      </c>
      <c r="M2499" s="57">
        <f t="shared" ref="M2499:M2562" si="765">MAX(I2499-L2499,0)</f>
        <v>0.20986451607865952</v>
      </c>
      <c r="N2499" s="57">
        <f>IF(SetUp!$B$62=0,X2499,(B2499-E2499)*(1-(H2499/SetUp!$B$66/SetUp!$B$56)))</f>
        <v>0</v>
      </c>
      <c r="O2499" s="57">
        <f>K2499*SetUp!$B$65</f>
        <v>0</v>
      </c>
      <c r="P2499" s="57">
        <f>MIN(SetUp!$B$54*L2499^SetUp!$B$51,L2499)</f>
        <v>8.7982214264233289E-4</v>
      </c>
      <c r="Q2499" s="57">
        <f t="shared" ref="Q2499:Q2562" si="766">IF((K2499+N2499-O2499)&lt;0,0,K2499+N2499-O2499)</f>
        <v>2.6344693108877649E-17</v>
      </c>
      <c r="R2499" s="57">
        <f>IF((H2499+N2499-O2499)&gt;SetUp!$B$56,T2498+H2499+N2499-O2499-SetUp!$B$56,T2498)</f>
        <v>0</v>
      </c>
      <c r="S2499" s="57">
        <f>R2499*SetUp!$B$65</f>
        <v>0</v>
      </c>
      <c r="T2499" s="57">
        <f>IF((R2499-S2499)&lt;SetUp!$B$53,R2499-S2499,SetUp!$B$53)</f>
        <v>0</v>
      </c>
      <c r="U2499" s="57">
        <f t="shared" ref="U2499:U2562" si="767">M2499+R2499-T2499</f>
        <v>0.20986451607865952</v>
      </c>
      <c r="V2499" s="57">
        <f>(L2499-P2499)/1000*SetUp!$B$13*1000000/SetUp!$B$48</f>
        <v>3.728422126538964E-2</v>
      </c>
      <c r="W2499" s="57">
        <f t="shared" si="760"/>
        <v>-4.9873299934333204E-18</v>
      </c>
      <c r="X2499" s="57">
        <f>MAX((SetUp!$B$56*(1-($H2499/SetUp!$B$56)^2)*TANH(($B2499-$D2499)/SetUp!$B$56))/(1+$H2499/SetUp!$B$56*TANH(($B2499-$D2499)/SetUp!$B$56)),0)</f>
        <v>0</v>
      </c>
      <c r="AP2499" s="64">
        <v>30779</v>
      </c>
      <c r="AQ2499" s="55">
        <v>4</v>
      </c>
      <c r="AR2499" s="55">
        <v>98</v>
      </c>
      <c r="AS2499" s="66">
        <f t="shared" ref="AS2499:AS2562" si="768">VLOOKUP($AP2499,$A:$C,3,FALSE)</f>
        <v>185.072</v>
      </c>
      <c r="AT2499" s="66">
        <f t="shared" ref="AT2499:AT2562" si="769">VLOOKUP($AP2499,$A:$V,22,FALSE)</f>
        <v>225.14333780055009</v>
      </c>
      <c r="AU2499" s="55" t="str">
        <f>IF(OR($AP2499&lt;SetUp!$B$97,$AP2499&gt;SetUp!$B$98),"Não","Sim")</f>
        <v>Não</v>
      </c>
      <c r="AV2499" s="68">
        <f t="shared" ref="AV2499:AV2562" si="770">IFERROR(SQRT(AS2499),0)</f>
        <v>13.604117023901257</v>
      </c>
      <c r="AW2499" s="68">
        <f t="shared" ref="AW2499:AW2562" si="771">IFERROR(SQRT(AT2499),0)</f>
        <v>15.004777165974511</v>
      </c>
      <c r="AX2499" s="68">
        <f t="shared" ref="AX2499:AX2562" si="772">IFERROR(LOG(AS2499),0)</f>
        <v>2.2673407182379193</v>
      </c>
      <c r="AY2499" s="68">
        <f t="shared" ref="AY2499:AY2562" si="773">IFERROR(LOG(AT2499),0)</f>
        <v>2.352459100313979</v>
      </c>
      <c r="AZ2499" s="68">
        <f t="shared" ref="AZ2499:AZ2562" si="774">AT2499-AS2499</f>
        <v>40.071337800550083</v>
      </c>
      <c r="BA2499" s="68">
        <f t="shared" ref="BA2499:BA2562" si="775">AW2499-AV2499</f>
        <v>1.4006601420732547</v>
      </c>
      <c r="BB2499" s="68">
        <f t="shared" ref="BB2499:BB2562" si="776">AY2499-AX2499</f>
        <v>8.5118382076059707E-2</v>
      </c>
    </row>
    <row r="2500" spans="1:54" x14ac:dyDescent="0.3">
      <c r="A2500" s="64">
        <v>29162</v>
      </c>
      <c r="B2500" s="57">
        <v>0</v>
      </c>
      <c r="C2500" s="57"/>
      <c r="D2500" s="57">
        <v>5.415</v>
      </c>
      <c r="E2500" s="57">
        <f t="shared" si="761"/>
        <v>0</v>
      </c>
      <c r="F2500" s="57">
        <f t="shared" si="762"/>
        <v>5.415</v>
      </c>
      <c r="G2500" s="57">
        <f t="shared" si="763"/>
        <v>0</v>
      </c>
      <c r="H2500" s="57">
        <f>IF(Q2499&gt;SetUp!$B$56,SetUp!$B$56,Q2499)</f>
        <v>2.6344693108877649E-17</v>
      </c>
      <c r="I2500" s="57">
        <f t="shared" ref="I2500:I2563" si="777">U2499+G2500+O2500</f>
        <v>0.20986451607865952</v>
      </c>
      <c r="J2500" s="57">
        <f>MIN(F2500,H2500,(1-EXP(-SetUp!$B$52*H2500/SetUp!$B$56))*F2500)</f>
        <v>0</v>
      </c>
      <c r="K2500" s="57">
        <f t="shared" si="764"/>
        <v>2.6344693108877649E-17</v>
      </c>
      <c r="L2500" s="57">
        <f>IF(I2500&lt;=0,0,MIN(SetUp!$B$50*I2500^SetUp!$B$55,I2500))</f>
        <v>1.5167984450011791E-3</v>
      </c>
      <c r="M2500" s="57">
        <f t="shared" si="765"/>
        <v>0.20834771763365834</v>
      </c>
      <c r="N2500" s="57">
        <f>IF(SetUp!$B$62=0,X2500,(B2500-E2500)*(1-(H2500/SetUp!$B$66/SetUp!$B$56)))</f>
        <v>0</v>
      </c>
      <c r="O2500" s="57">
        <f>K2500*SetUp!$B$65</f>
        <v>0</v>
      </c>
      <c r="P2500" s="57">
        <f>MIN(SetUp!$B$54*L2500^SetUp!$B$51,L2500)</f>
        <v>8.6937776731502408E-4</v>
      </c>
      <c r="Q2500" s="57">
        <f t="shared" si="766"/>
        <v>2.6344693108877649E-17</v>
      </c>
      <c r="R2500" s="57">
        <f>IF((H2500+N2500-O2500)&gt;SetUp!$B$56,T2499+H2500+N2500-O2500-SetUp!$B$56,T2499)</f>
        <v>0</v>
      </c>
      <c r="S2500" s="57">
        <f>R2500*SetUp!$B$65</f>
        <v>0</v>
      </c>
      <c r="T2500" s="57">
        <f>IF((R2500-S2500)&lt;SetUp!$B$53,R2500-S2500,SetUp!$B$53)</f>
        <v>0</v>
      </c>
      <c r="U2500" s="57">
        <f t="shared" si="767"/>
        <v>0.20834771763365834</v>
      </c>
      <c r="V2500" s="57">
        <f>(L2500-P2500)/1000*SetUp!$B$13*1000000/SetUp!$B$48</f>
        <v>3.6823788080537427E-2</v>
      </c>
      <c r="W2500" s="57">
        <f t="shared" ref="W2500:W2563" si="778">Q2500+U2500+T2500-H2500-U2499-T2499-B2500+E2500+J2500+L2500</f>
        <v>-9.3241386833753381E-18</v>
      </c>
      <c r="X2500" s="57">
        <f>MAX((SetUp!$B$56*(1-($H2500/SetUp!$B$56)^2)*TANH(($B2500-$D2500)/SetUp!$B$56))/(1+$H2500/SetUp!$B$56*TANH(($B2500-$D2500)/SetUp!$B$56)),0)</f>
        <v>0</v>
      </c>
      <c r="AP2500" s="64">
        <v>30780</v>
      </c>
      <c r="AQ2500" s="55">
        <v>4</v>
      </c>
      <c r="AR2500" s="55">
        <v>99</v>
      </c>
      <c r="AS2500" s="66">
        <f t="shared" si="768"/>
        <v>98.936999999999998</v>
      </c>
      <c r="AT2500" s="66">
        <f t="shared" si="769"/>
        <v>147.43220389944582</v>
      </c>
      <c r="AU2500" s="55" t="str">
        <f>IF(OR($AP2500&lt;SetUp!$B$97,$AP2500&gt;SetUp!$B$98),"Não","Sim")</f>
        <v>Não</v>
      </c>
      <c r="AV2500" s="68">
        <f t="shared" si="770"/>
        <v>9.9467079981268167</v>
      </c>
      <c r="AW2500" s="68">
        <f t="shared" si="771"/>
        <v>12.14216635940415</v>
      </c>
      <c r="AX2500" s="68">
        <f t="shared" si="772"/>
        <v>1.99535873740881</v>
      </c>
      <c r="AY2500" s="68">
        <f t="shared" si="773"/>
        <v>2.1685923576629382</v>
      </c>
      <c r="AZ2500" s="68">
        <f t="shared" si="774"/>
        <v>48.495203899445826</v>
      </c>
      <c r="BA2500" s="68">
        <f t="shared" si="775"/>
        <v>2.1954583612773337</v>
      </c>
      <c r="BB2500" s="68">
        <f t="shared" si="776"/>
        <v>0.17323362025412825</v>
      </c>
    </row>
    <row r="2501" spans="1:54" x14ac:dyDescent="0.3">
      <c r="A2501" s="64">
        <v>29163</v>
      </c>
      <c r="B2501" s="57">
        <v>0</v>
      </c>
      <c r="C2501" s="57"/>
      <c r="D2501" s="57">
        <v>5.415</v>
      </c>
      <c r="E2501" s="57">
        <f t="shared" si="761"/>
        <v>0</v>
      </c>
      <c r="F2501" s="57">
        <f t="shared" si="762"/>
        <v>5.415</v>
      </c>
      <c r="G2501" s="57">
        <f t="shared" si="763"/>
        <v>0</v>
      </c>
      <c r="H2501" s="57">
        <f>IF(Q2500&gt;SetUp!$B$56,SetUp!$B$56,Q2500)</f>
        <v>2.6344693108877649E-17</v>
      </c>
      <c r="I2501" s="57">
        <f t="shared" si="777"/>
        <v>0.20834771763365834</v>
      </c>
      <c r="J2501" s="57">
        <f>MIN(F2501,H2501,(1-EXP(-SetUp!$B$52*H2501/SetUp!$B$56))*F2501)</f>
        <v>0</v>
      </c>
      <c r="K2501" s="57">
        <f t="shared" si="764"/>
        <v>2.6344693108877649E-17</v>
      </c>
      <c r="L2501" s="57">
        <f>IF(I2501&lt;=0,0,MIN(SetUp!$B$50*I2501^SetUp!$B$55,I2501))</f>
        <v>1.4985713654670589E-3</v>
      </c>
      <c r="M2501" s="57">
        <f t="shared" si="765"/>
        <v>0.20684914626819129</v>
      </c>
      <c r="N2501" s="57">
        <f>IF(SetUp!$B$62=0,X2501,(B2501-E2501)*(1-(H2501/SetUp!$B$66/SetUp!$B$56)))</f>
        <v>0</v>
      </c>
      <c r="O2501" s="57">
        <f>K2501*SetUp!$B$65</f>
        <v>0</v>
      </c>
      <c r="P2501" s="57">
        <f>MIN(SetUp!$B$54*L2501^SetUp!$B$51,L2501)</f>
        <v>8.5910729145493659E-4</v>
      </c>
      <c r="Q2501" s="57">
        <f t="shared" si="766"/>
        <v>2.6344693108877649E-17</v>
      </c>
      <c r="R2501" s="57">
        <f>IF((H2501+N2501-O2501)&gt;SetUp!$B$56,T2500+H2501+N2501-O2501-SetUp!$B$56,T2500)</f>
        <v>0</v>
      </c>
      <c r="S2501" s="57">
        <f>R2501*SetUp!$B$65</f>
        <v>0</v>
      </c>
      <c r="T2501" s="57">
        <f>IF((R2501-S2501)&lt;SetUp!$B$53,R2501-S2501,SetUp!$B$53)</f>
        <v>0</v>
      </c>
      <c r="U2501" s="57">
        <f t="shared" si="767"/>
        <v>0.20684914626819129</v>
      </c>
      <c r="V2501" s="57">
        <f>(L2501-P2501)/1000*SetUp!$B$13*1000000/SetUp!$B$48</f>
        <v>3.6371234898917484E-2</v>
      </c>
      <c r="W2501" s="57">
        <f t="shared" si="778"/>
        <v>9.3241386833753381E-18</v>
      </c>
      <c r="X2501" s="57">
        <f>MAX((SetUp!$B$56*(1-($H2501/SetUp!$B$56)^2)*TANH(($B2501-$D2501)/SetUp!$B$56))/(1+$H2501/SetUp!$B$56*TANH(($B2501-$D2501)/SetUp!$B$56)),0)</f>
        <v>0</v>
      </c>
      <c r="AP2501" s="64">
        <v>30781</v>
      </c>
      <c r="AQ2501" s="55">
        <v>4</v>
      </c>
      <c r="AR2501" s="55">
        <v>100</v>
      </c>
      <c r="AS2501" s="66">
        <f t="shared" si="768"/>
        <v>74.875</v>
      </c>
      <c r="AT2501" s="66">
        <f t="shared" si="769"/>
        <v>103.76688428299011</v>
      </c>
      <c r="AU2501" s="55" t="str">
        <f>IF(OR($AP2501&lt;SetUp!$B$97,$AP2501&gt;SetUp!$B$98),"Não","Sim")</f>
        <v>Não</v>
      </c>
      <c r="AV2501" s="68">
        <f t="shared" si="770"/>
        <v>8.6530341499383905</v>
      </c>
      <c r="AW2501" s="68">
        <f t="shared" si="771"/>
        <v>10.186603176868632</v>
      </c>
      <c r="AX2501" s="68">
        <f t="shared" si="772"/>
        <v>1.8743368353973677</v>
      </c>
      <c r="AY2501" s="68">
        <f t="shared" si="773"/>
        <v>2.0160587767511857</v>
      </c>
      <c r="AZ2501" s="68">
        <f t="shared" si="774"/>
        <v>28.891884282990105</v>
      </c>
      <c r="BA2501" s="68">
        <f t="shared" si="775"/>
        <v>1.5335690269302411</v>
      </c>
      <c r="BB2501" s="68">
        <f t="shared" si="776"/>
        <v>0.14172194135381799</v>
      </c>
    </row>
    <row r="2502" spans="1:54" x14ac:dyDescent="0.3">
      <c r="A2502" s="64">
        <v>29164</v>
      </c>
      <c r="B2502" s="57">
        <v>0.17699999999999999</v>
      </c>
      <c r="C2502" s="57"/>
      <c r="D2502" s="57">
        <v>5.415</v>
      </c>
      <c r="E2502" s="57">
        <f t="shared" si="761"/>
        <v>0.17699999999999999</v>
      </c>
      <c r="F2502" s="57">
        <f t="shared" si="762"/>
        <v>5.2380000000000004</v>
      </c>
      <c r="G2502" s="57">
        <f t="shared" si="763"/>
        <v>0</v>
      </c>
      <c r="H2502" s="57">
        <f>IF(Q2501&gt;SetUp!$B$56,SetUp!$B$56,Q2501)</f>
        <v>2.6344693108877649E-17</v>
      </c>
      <c r="I2502" s="57">
        <f t="shared" si="777"/>
        <v>0.20684914626819129</v>
      </c>
      <c r="J2502" s="57">
        <f>MIN(F2502,H2502,(1-EXP(-SetUp!$B$52*H2502/SetUp!$B$56))*F2502)</f>
        <v>0</v>
      </c>
      <c r="K2502" s="57">
        <f t="shared" si="764"/>
        <v>2.6344693108877649E-17</v>
      </c>
      <c r="L2502" s="57">
        <f>IF(I2502&lt;=0,0,MIN(SetUp!$B$50*I2502^SetUp!$B$55,I2502))</f>
        <v>1.4806499819594503E-3</v>
      </c>
      <c r="M2502" s="57">
        <f t="shared" si="765"/>
        <v>0.20536849628623183</v>
      </c>
      <c r="N2502" s="57">
        <f>IF(SetUp!$B$62=0,X2502,(B2502-E2502)*(1-(H2502/SetUp!$B$66/SetUp!$B$56)))</f>
        <v>0</v>
      </c>
      <c r="O2502" s="57">
        <f>K2502*SetUp!$B$65</f>
        <v>0</v>
      </c>
      <c r="P2502" s="57">
        <f>MIN(SetUp!$B$54*L2502^SetUp!$B$51,L2502)</f>
        <v>8.4900699511871629E-4</v>
      </c>
      <c r="Q2502" s="57">
        <f t="shared" si="766"/>
        <v>2.6344693108877649E-17</v>
      </c>
      <c r="R2502" s="57">
        <f>IF((H2502+N2502-O2502)&gt;SetUp!$B$56,T2501+H2502+N2502-O2502-SetUp!$B$56,T2501)</f>
        <v>0</v>
      </c>
      <c r="S2502" s="57">
        <f>R2502*SetUp!$B$65</f>
        <v>0</v>
      </c>
      <c r="T2502" s="57">
        <f>IF((R2502-S2502)&lt;SetUp!$B$53,R2502-S2502,SetUp!$B$53)</f>
        <v>0</v>
      </c>
      <c r="U2502" s="57">
        <f t="shared" si="767"/>
        <v>0.20536849628623183</v>
      </c>
      <c r="V2502" s="57">
        <f>(L2502-P2502)/1000*SetUp!$B$13*1000000/SetUp!$B$48</f>
        <v>3.5926389581977788E-2</v>
      </c>
      <c r="W2502" s="57">
        <f t="shared" si="778"/>
        <v>-8.4567769453869346E-18</v>
      </c>
      <c r="X2502" s="57">
        <f>MAX((SetUp!$B$56*(1-($H2502/SetUp!$B$56)^2)*TANH(($B2502-$D2502)/SetUp!$B$56))/(1+$H2502/SetUp!$B$56*TANH(($B2502-$D2502)/SetUp!$B$56)),0)</f>
        <v>0</v>
      </c>
      <c r="AP2502" s="64">
        <v>30782</v>
      </c>
      <c r="AQ2502" s="55">
        <v>4</v>
      </c>
      <c r="AR2502" s="55">
        <v>101</v>
      </c>
      <c r="AS2502" s="66">
        <f t="shared" si="768"/>
        <v>20.74</v>
      </c>
      <c r="AT2502" s="66">
        <f t="shared" si="769"/>
        <v>76.744852339815452</v>
      </c>
      <c r="AU2502" s="55" t="str">
        <f>IF(OR($AP2502&lt;SetUp!$B$97,$AP2502&gt;SetUp!$B$98),"Não","Sim")</f>
        <v>Não</v>
      </c>
      <c r="AV2502" s="68">
        <f t="shared" si="770"/>
        <v>4.5541190146942796</v>
      </c>
      <c r="AW2502" s="68">
        <f t="shared" si="771"/>
        <v>8.7604139365566205</v>
      </c>
      <c r="AX2502" s="68">
        <f t="shared" si="772"/>
        <v>1.3168087520530221</v>
      </c>
      <c r="AY2502" s="68">
        <f t="shared" si="773"/>
        <v>1.8850492548282127</v>
      </c>
      <c r="AZ2502" s="68">
        <f t="shared" si="774"/>
        <v>56.004852339815457</v>
      </c>
      <c r="BA2502" s="68">
        <f t="shared" si="775"/>
        <v>4.2062949218623409</v>
      </c>
      <c r="BB2502" s="68">
        <f t="shared" si="776"/>
        <v>0.56824050277519067</v>
      </c>
    </row>
    <row r="2503" spans="1:54" x14ac:dyDescent="0.3">
      <c r="A2503" s="64">
        <v>29165</v>
      </c>
      <c r="B2503" s="57">
        <v>7.1999999999999995E-2</v>
      </c>
      <c r="C2503" s="57"/>
      <c r="D2503" s="57">
        <v>5.415</v>
      </c>
      <c r="E2503" s="57">
        <f t="shared" si="761"/>
        <v>7.1999999999999995E-2</v>
      </c>
      <c r="F2503" s="57">
        <f t="shared" si="762"/>
        <v>5.343</v>
      </c>
      <c r="G2503" s="57">
        <f t="shared" si="763"/>
        <v>0</v>
      </c>
      <c r="H2503" s="57">
        <f>IF(Q2502&gt;SetUp!$B$56,SetUp!$B$56,Q2502)</f>
        <v>2.6344693108877649E-17</v>
      </c>
      <c r="I2503" s="57">
        <f t="shared" si="777"/>
        <v>0.20536849628623183</v>
      </c>
      <c r="J2503" s="57">
        <f>MIN(F2503,H2503,(1-EXP(-SetUp!$B$52*H2503/SetUp!$B$56))*F2503)</f>
        <v>0</v>
      </c>
      <c r="K2503" s="57">
        <f t="shared" si="764"/>
        <v>2.6344693108877649E-17</v>
      </c>
      <c r="L2503" s="57">
        <f>IF(I2503&lt;=0,0,MIN(SetUp!$B$50*I2503^SetUp!$B$55,I2503))</f>
        <v>1.4630277254491723E-3</v>
      </c>
      <c r="M2503" s="57">
        <f t="shared" si="765"/>
        <v>0.20390546856078265</v>
      </c>
      <c r="N2503" s="57">
        <f>IF(SetUp!$B$62=0,X2503,(B2503-E2503)*(1-(H2503/SetUp!$B$66/SetUp!$B$56)))</f>
        <v>0</v>
      </c>
      <c r="O2503" s="57">
        <f>K2503*SetUp!$B$65</f>
        <v>0</v>
      </c>
      <c r="P2503" s="57">
        <f>MIN(SetUp!$B$54*L2503^SetUp!$B$51,L2503)</f>
        <v>8.3907325542911283E-4</v>
      </c>
      <c r="Q2503" s="57">
        <f t="shared" si="766"/>
        <v>2.6344693108877649E-17</v>
      </c>
      <c r="R2503" s="57">
        <f>IF((H2503+N2503-O2503)&gt;SetUp!$B$56,T2502+H2503+N2503-O2503-SetUp!$B$56,T2502)</f>
        <v>0</v>
      </c>
      <c r="S2503" s="57">
        <f>R2503*SetUp!$B$65</f>
        <v>0</v>
      </c>
      <c r="T2503" s="57">
        <f>IF((R2503-S2503)&lt;SetUp!$B$53,R2503-S2503,SetUp!$B$53)</f>
        <v>0</v>
      </c>
      <c r="U2503" s="57">
        <f t="shared" si="767"/>
        <v>0.20390546856078265</v>
      </c>
      <c r="V2503" s="57">
        <f>(L2503-P2503)/1000*SetUp!$B$13*1000000/SetUp!$B$48</f>
        <v>3.5489084559422714E-2</v>
      </c>
      <c r="W2503" s="57">
        <f t="shared" si="778"/>
        <v>-6.2883726004159257E-18</v>
      </c>
      <c r="X2503" s="57">
        <f>MAX((SetUp!$B$56*(1-($H2503/SetUp!$B$56)^2)*TANH(($B2503-$D2503)/SetUp!$B$56))/(1+$H2503/SetUp!$B$56*TANH(($B2503-$D2503)/SetUp!$B$56)),0)</f>
        <v>0</v>
      </c>
      <c r="AP2503" s="64">
        <v>30783</v>
      </c>
      <c r="AQ2503" s="55">
        <v>4</v>
      </c>
      <c r="AR2503" s="55">
        <v>102</v>
      </c>
      <c r="AS2503" s="66">
        <f t="shared" si="768"/>
        <v>31.858000000000001</v>
      </c>
      <c r="AT2503" s="66">
        <f t="shared" si="769"/>
        <v>81.164964359845655</v>
      </c>
      <c r="AU2503" s="55" t="str">
        <f>IF(OR($AP2503&lt;SetUp!$B$97,$AP2503&gt;SetUp!$B$98),"Não","Sim")</f>
        <v>Não</v>
      </c>
      <c r="AV2503" s="68">
        <f t="shared" si="770"/>
        <v>5.6442891492197669</v>
      </c>
      <c r="AW2503" s="68">
        <f t="shared" si="771"/>
        <v>9.0091600252102104</v>
      </c>
      <c r="AX2503" s="68">
        <f t="shared" si="772"/>
        <v>1.5032185079300333</v>
      </c>
      <c r="AY2503" s="68">
        <f t="shared" si="773"/>
        <v>1.9093686022862884</v>
      </c>
      <c r="AZ2503" s="68">
        <f t="shared" si="774"/>
        <v>49.306964359845651</v>
      </c>
      <c r="BA2503" s="68">
        <f t="shared" si="775"/>
        <v>3.3648708759904435</v>
      </c>
      <c r="BB2503" s="68">
        <f t="shared" si="776"/>
        <v>0.40615009435625504</v>
      </c>
    </row>
    <row r="2504" spans="1:54" x14ac:dyDescent="0.3">
      <c r="A2504" s="64">
        <v>29166</v>
      </c>
      <c r="B2504" s="57">
        <v>4.2000000000000003E-2</v>
      </c>
      <c r="C2504" s="57"/>
      <c r="D2504" s="57">
        <v>5.415</v>
      </c>
      <c r="E2504" s="57">
        <f t="shared" si="761"/>
        <v>4.2000000000000003E-2</v>
      </c>
      <c r="F2504" s="57">
        <f t="shared" si="762"/>
        <v>5.3730000000000002</v>
      </c>
      <c r="G2504" s="57">
        <f t="shared" si="763"/>
        <v>0</v>
      </c>
      <c r="H2504" s="57">
        <f>IF(Q2503&gt;SetUp!$B$56,SetUp!$B$56,Q2503)</f>
        <v>2.6344693108877649E-17</v>
      </c>
      <c r="I2504" s="57">
        <f t="shared" si="777"/>
        <v>0.20390546856078265</v>
      </c>
      <c r="J2504" s="57">
        <f>MIN(F2504,H2504,(1-EXP(-SetUp!$B$52*H2504/SetUp!$B$56))*F2504)</f>
        <v>0</v>
      </c>
      <c r="K2504" s="57">
        <f t="shared" si="764"/>
        <v>2.6344693108877649E-17</v>
      </c>
      <c r="L2504" s="57">
        <f>IF(I2504&lt;=0,0,MIN(SetUp!$B$50*I2504^SetUp!$B$55,I2504))</f>
        <v>1.4456981987996983E-3</v>
      </c>
      <c r="M2504" s="57">
        <f t="shared" si="765"/>
        <v>0.20245977036198295</v>
      </c>
      <c r="N2504" s="57">
        <f>IF(SetUp!$B$62=0,X2504,(B2504-E2504)*(1-(H2504/SetUp!$B$66/SetUp!$B$56)))</f>
        <v>0</v>
      </c>
      <c r="O2504" s="57">
        <f>K2504*SetUp!$B$65</f>
        <v>0</v>
      </c>
      <c r="P2504" s="57">
        <f>MIN(SetUp!$B$54*L2504^SetUp!$B$51,L2504)</f>
        <v>8.2930254358965763E-4</v>
      </c>
      <c r="Q2504" s="57">
        <f t="shared" si="766"/>
        <v>2.6344693108877649E-17</v>
      </c>
      <c r="R2504" s="57">
        <f>IF((H2504+N2504-O2504)&gt;SetUp!$B$56,T2503+H2504+N2504-O2504-SetUp!$B$56,T2503)</f>
        <v>0</v>
      </c>
      <c r="S2504" s="57">
        <f>R2504*SetUp!$B$65</f>
        <v>0</v>
      </c>
      <c r="T2504" s="57">
        <f>IF((R2504-S2504)&lt;SetUp!$B$53,R2504-S2504,SetUp!$B$53)</f>
        <v>0</v>
      </c>
      <c r="U2504" s="57">
        <f t="shared" si="767"/>
        <v>0.20245977036198295</v>
      </c>
      <c r="V2504" s="57">
        <f>(L2504-P2504)/1000*SetUp!$B$13*1000000/SetUp!$B$48</f>
        <v>3.5059156686715671E-2</v>
      </c>
      <c r="W2504" s="57">
        <f t="shared" si="778"/>
        <v>4.1199682554449168E-18</v>
      </c>
      <c r="X2504" s="57">
        <f>MAX((SetUp!$B$56*(1-($H2504/SetUp!$B$56)^2)*TANH(($B2504-$D2504)/SetUp!$B$56))/(1+$H2504/SetUp!$B$56*TANH(($B2504-$D2504)/SetUp!$B$56)),0)</f>
        <v>0</v>
      </c>
      <c r="AP2504" s="64">
        <v>30784</v>
      </c>
      <c r="AQ2504" s="55">
        <v>4</v>
      </c>
      <c r="AR2504" s="55">
        <v>103</v>
      </c>
      <c r="AS2504" s="66">
        <f t="shared" si="768"/>
        <v>24.7</v>
      </c>
      <c r="AT2504" s="66">
        <f t="shared" si="769"/>
        <v>61.862859052866867</v>
      </c>
      <c r="AU2504" s="55" t="str">
        <f>IF(OR($AP2504&lt;SetUp!$B$97,$AP2504&gt;SetUp!$B$98),"Não","Sim")</f>
        <v>Não</v>
      </c>
      <c r="AV2504" s="68">
        <f t="shared" si="770"/>
        <v>4.9699094559156709</v>
      </c>
      <c r="AW2504" s="68">
        <f t="shared" si="771"/>
        <v>7.8652945941564623</v>
      </c>
      <c r="AX2504" s="68">
        <f t="shared" si="772"/>
        <v>1.3926969532596658</v>
      </c>
      <c r="AY2504" s="68">
        <f t="shared" si="773"/>
        <v>1.7914299874775479</v>
      </c>
      <c r="AZ2504" s="68">
        <f t="shared" si="774"/>
        <v>37.162859052866864</v>
      </c>
      <c r="BA2504" s="68">
        <f t="shared" si="775"/>
        <v>2.8953851382407914</v>
      </c>
      <c r="BB2504" s="68">
        <f t="shared" si="776"/>
        <v>0.39873303421788209</v>
      </c>
    </row>
    <row r="2505" spans="1:54" x14ac:dyDescent="0.3">
      <c r="A2505" s="64">
        <v>29167</v>
      </c>
      <c r="B2505" s="57">
        <v>0.85799999999999998</v>
      </c>
      <c r="C2505" s="57"/>
      <c r="D2505" s="57">
        <v>5.415</v>
      </c>
      <c r="E2505" s="57">
        <f t="shared" si="761"/>
        <v>0.85799999999999998</v>
      </c>
      <c r="F2505" s="57">
        <f t="shared" si="762"/>
        <v>4.5570000000000004</v>
      </c>
      <c r="G2505" s="57">
        <f t="shared" si="763"/>
        <v>0</v>
      </c>
      <c r="H2505" s="57">
        <f>IF(Q2504&gt;SetUp!$B$56,SetUp!$B$56,Q2504)</f>
        <v>2.6344693108877649E-17</v>
      </c>
      <c r="I2505" s="57">
        <f t="shared" si="777"/>
        <v>0.20245977036198295</v>
      </c>
      <c r="J2505" s="57">
        <f>MIN(F2505,H2505,(1-EXP(-SetUp!$B$52*H2505/SetUp!$B$56))*F2505)</f>
        <v>0</v>
      </c>
      <c r="K2505" s="57">
        <f t="shared" si="764"/>
        <v>2.6344693108877649E-17</v>
      </c>
      <c r="L2505" s="57">
        <f>IF(I2505&lt;=0,0,MIN(SetUp!$B$50*I2505^SetUp!$B$55,I2505))</f>
        <v>1.4286551714718402E-3</v>
      </c>
      <c r="M2505" s="57">
        <f t="shared" si="765"/>
        <v>0.20103111519051112</v>
      </c>
      <c r="N2505" s="57">
        <f>IF(SetUp!$B$62=0,X2505,(B2505-E2505)*(1-(H2505/SetUp!$B$66/SetUp!$B$56)))</f>
        <v>0</v>
      </c>
      <c r="O2505" s="57">
        <f>K2505*SetUp!$B$65</f>
        <v>0</v>
      </c>
      <c r="P2505" s="57">
        <f>MIN(SetUp!$B$54*L2505^SetUp!$B$51,L2505)</f>
        <v>8.196914220049362E-4</v>
      </c>
      <c r="Q2505" s="57">
        <f t="shared" si="766"/>
        <v>2.6344693108877649E-17</v>
      </c>
      <c r="R2505" s="57">
        <f>IF((H2505+N2505-O2505)&gt;SetUp!$B$56,T2504+H2505+N2505-O2505-SetUp!$B$56,T2504)</f>
        <v>0</v>
      </c>
      <c r="S2505" s="57">
        <f>R2505*SetUp!$B$65</f>
        <v>0</v>
      </c>
      <c r="T2505" s="57">
        <f>IF((R2505-S2505)&lt;SetUp!$B$53,R2505-S2505,SetUp!$B$53)</f>
        <v>0</v>
      </c>
      <c r="U2505" s="57">
        <f t="shared" si="767"/>
        <v>0.20103111519051112</v>
      </c>
      <c r="V2505" s="57">
        <f>(L2505-P2505)/1000*SetUp!$B$13*1000000/SetUp!$B$48</f>
        <v>3.4636447107686041E-2</v>
      </c>
      <c r="W2505" s="57">
        <f t="shared" si="778"/>
        <v>2.6020852139652106E-18</v>
      </c>
      <c r="X2505" s="57">
        <f>MAX((SetUp!$B$56*(1-($H2505/SetUp!$B$56)^2)*TANH(($B2505-$D2505)/SetUp!$B$56))/(1+$H2505/SetUp!$B$56*TANH(($B2505-$D2505)/SetUp!$B$56)),0)</f>
        <v>0</v>
      </c>
      <c r="AP2505" s="64">
        <v>30785</v>
      </c>
      <c r="AQ2505" s="55">
        <v>4</v>
      </c>
      <c r="AR2505" s="55">
        <v>104</v>
      </c>
      <c r="AS2505" s="66">
        <f t="shared" si="768"/>
        <v>13.448</v>
      </c>
      <c r="AT2505" s="66">
        <f t="shared" si="769"/>
        <v>48.564184538169876</v>
      </c>
      <c r="AU2505" s="55" t="str">
        <f>IF(OR($AP2505&lt;SetUp!$B$97,$AP2505&gt;SetUp!$B$98),"Não","Sim")</f>
        <v>Não</v>
      </c>
      <c r="AV2505" s="68">
        <f t="shared" si="770"/>
        <v>3.667151483099655</v>
      </c>
      <c r="AW2505" s="68">
        <f t="shared" si="771"/>
        <v>6.9688007962754881</v>
      </c>
      <c r="AX2505" s="68">
        <f t="shared" si="772"/>
        <v>1.1286577004314147</v>
      </c>
      <c r="AY2505" s="68">
        <f t="shared" si="773"/>
        <v>1.6863161007101044</v>
      </c>
      <c r="AZ2505" s="68">
        <f t="shared" si="774"/>
        <v>35.116184538169875</v>
      </c>
      <c r="BA2505" s="68">
        <f t="shared" si="775"/>
        <v>3.3016493131758331</v>
      </c>
      <c r="BB2505" s="68">
        <f t="shared" si="776"/>
        <v>0.55765840027868974</v>
      </c>
    </row>
    <row r="2506" spans="1:54" x14ac:dyDescent="0.3">
      <c r="A2506" s="64">
        <v>29168</v>
      </c>
      <c r="B2506" s="57">
        <v>5.3529999999999998</v>
      </c>
      <c r="C2506" s="57"/>
      <c r="D2506" s="57">
        <v>5.415</v>
      </c>
      <c r="E2506" s="57">
        <f t="shared" si="761"/>
        <v>5.3529999999999998</v>
      </c>
      <c r="F2506" s="57">
        <f t="shared" si="762"/>
        <v>6.2000000000000277E-2</v>
      </c>
      <c r="G2506" s="57">
        <f t="shared" si="763"/>
        <v>0</v>
      </c>
      <c r="H2506" s="57">
        <f>IF(Q2505&gt;SetUp!$B$56,SetUp!$B$56,Q2505)</f>
        <v>2.6344693108877649E-17</v>
      </c>
      <c r="I2506" s="57">
        <f t="shared" si="777"/>
        <v>0.20103111519051112</v>
      </c>
      <c r="J2506" s="57">
        <f>MIN(F2506,H2506,(1-EXP(-SetUp!$B$52*H2506/SetUp!$B$56))*F2506)</f>
        <v>0</v>
      </c>
      <c r="K2506" s="57">
        <f t="shared" si="764"/>
        <v>2.6344693108877649E-17</v>
      </c>
      <c r="L2506" s="57">
        <f>IF(I2506&lt;=0,0,MIN(SetUp!$B$50*I2506^SetUp!$B$55,I2506))</f>
        <v>1.4118925744159069E-3</v>
      </c>
      <c r="M2506" s="57">
        <f t="shared" si="765"/>
        <v>0.19961922261609522</v>
      </c>
      <c r="N2506" s="57">
        <f>IF(SetUp!$B$62=0,X2506,(B2506-E2506)*(1-(H2506/SetUp!$B$66/SetUp!$B$56)))</f>
        <v>0</v>
      </c>
      <c r="O2506" s="57">
        <f>K2506*SetUp!$B$65</f>
        <v>0</v>
      </c>
      <c r="P2506" s="57">
        <f>MIN(SetUp!$B$54*L2506^SetUp!$B$51,L2506)</f>
        <v>8.1023654150227714E-4</v>
      </c>
      <c r="Q2506" s="57">
        <f t="shared" si="766"/>
        <v>2.6344693108877649E-17</v>
      </c>
      <c r="R2506" s="57">
        <f>IF((H2506+N2506-O2506)&gt;SetUp!$B$56,T2505+H2506+N2506-O2506-SetUp!$B$56,T2505)</f>
        <v>0</v>
      </c>
      <c r="S2506" s="57">
        <f>R2506*SetUp!$B$65</f>
        <v>0</v>
      </c>
      <c r="T2506" s="57">
        <f>IF((R2506-S2506)&lt;SetUp!$B$53,R2506-S2506,SetUp!$B$53)</f>
        <v>0</v>
      </c>
      <c r="U2506" s="57">
        <f t="shared" si="767"/>
        <v>0.19961922261609522</v>
      </c>
      <c r="V2506" s="57">
        <f>(L2506-P2506)/1000*SetUp!$B$13*1000000/SetUp!$B$48</f>
        <v>3.422080112203086E-2</v>
      </c>
      <c r="W2506" s="57">
        <f t="shared" si="778"/>
        <v>-3.0010716134398763E-16</v>
      </c>
      <c r="X2506" s="57">
        <f>MAX((SetUp!$B$56*(1-($H2506/SetUp!$B$56)^2)*TANH(($B2506-$D2506)/SetUp!$B$56))/(1+$H2506/SetUp!$B$56*TANH(($B2506-$D2506)/SetUp!$B$56)),0)</f>
        <v>0</v>
      </c>
      <c r="AP2506" s="64">
        <v>30786</v>
      </c>
      <c r="AQ2506" s="55">
        <v>4</v>
      </c>
      <c r="AR2506" s="55">
        <v>105</v>
      </c>
      <c r="AS2506" s="66">
        <f t="shared" si="768"/>
        <v>31.858000000000001</v>
      </c>
      <c r="AT2506" s="66">
        <f t="shared" si="769"/>
        <v>53.398977380773424</v>
      </c>
      <c r="AU2506" s="55" t="str">
        <f>IF(OR($AP2506&lt;SetUp!$B$97,$AP2506&gt;SetUp!$B$98),"Não","Sim")</f>
        <v>Não</v>
      </c>
      <c r="AV2506" s="68">
        <f t="shared" si="770"/>
        <v>5.6442891492197669</v>
      </c>
      <c r="AW2506" s="68">
        <f t="shared" si="771"/>
        <v>7.3074603920085277</v>
      </c>
      <c r="AX2506" s="68">
        <f t="shared" si="772"/>
        <v>1.5032185079300333</v>
      </c>
      <c r="AY2506" s="68">
        <f t="shared" si="773"/>
        <v>1.7275329401345543</v>
      </c>
      <c r="AZ2506" s="68">
        <f t="shared" si="774"/>
        <v>21.540977380773423</v>
      </c>
      <c r="BA2506" s="68">
        <f t="shared" si="775"/>
        <v>1.6631712427887608</v>
      </c>
      <c r="BB2506" s="68">
        <f t="shared" si="776"/>
        <v>0.22431443220452096</v>
      </c>
    </row>
    <row r="2507" spans="1:54" x14ac:dyDescent="0.3">
      <c r="A2507" s="64">
        <v>29169</v>
      </c>
      <c r="B2507" s="57">
        <v>0.32700000000000001</v>
      </c>
      <c r="C2507" s="57"/>
      <c r="D2507" s="57">
        <v>5.415</v>
      </c>
      <c r="E2507" s="57">
        <f t="shared" si="761"/>
        <v>0.32700000000000001</v>
      </c>
      <c r="F2507" s="57">
        <f t="shared" si="762"/>
        <v>5.0880000000000001</v>
      </c>
      <c r="G2507" s="57">
        <f t="shared" si="763"/>
        <v>0</v>
      </c>
      <c r="H2507" s="57">
        <f>IF(Q2506&gt;SetUp!$B$56,SetUp!$B$56,Q2506)</f>
        <v>2.6344693108877649E-17</v>
      </c>
      <c r="I2507" s="57">
        <f t="shared" si="777"/>
        <v>0.19961922261609522</v>
      </c>
      <c r="J2507" s="57">
        <f>MIN(F2507,H2507,(1-EXP(-SetUp!$B$52*H2507/SetUp!$B$56))*F2507)</f>
        <v>0</v>
      </c>
      <c r="K2507" s="57">
        <f t="shared" si="764"/>
        <v>2.6344693108877649E-17</v>
      </c>
      <c r="L2507" s="57">
        <f>IF(I2507&lt;=0,0,MIN(SetUp!$B$50*I2507^SetUp!$B$55,I2507))</f>
        <v>1.3954044951438528E-3</v>
      </c>
      <c r="M2507" s="57">
        <f t="shared" si="765"/>
        <v>0.19822381812095136</v>
      </c>
      <c r="N2507" s="57">
        <f>IF(SetUp!$B$62=0,X2507,(B2507-E2507)*(1-(H2507/SetUp!$B$66/SetUp!$B$56)))</f>
        <v>0</v>
      </c>
      <c r="O2507" s="57">
        <f>K2507*SetUp!$B$65</f>
        <v>0</v>
      </c>
      <c r="P2507" s="57">
        <f>MIN(SetUp!$B$54*L2507^SetUp!$B$51,L2507)</f>
        <v>8.0093463865078156E-4</v>
      </c>
      <c r="Q2507" s="57">
        <f t="shared" si="766"/>
        <v>2.6344693108877649E-17</v>
      </c>
      <c r="R2507" s="57">
        <f>IF((H2507+N2507-O2507)&gt;SetUp!$B$56,T2506+H2507+N2507-O2507-SetUp!$B$56,T2506)</f>
        <v>0</v>
      </c>
      <c r="S2507" s="57">
        <f>R2507*SetUp!$B$65</f>
        <v>0</v>
      </c>
      <c r="T2507" s="57">
        <f>IF((R2507-S2507)&lt;SetUp!$B$53,R2507-S2507,SetUp!$B$53)</f>
        <v>0</v>
      </c>
      <c r="U2507" s="57">
        <f t="shared" si="767"/>
        <v>0.19822381812095136</v>
      </c>
      <c r="V2507" s="57">
        <f>(L2507-P2507)/1000*SetUp!$B$13*1000000/SetUp!$B$48</f>
        <v>3.3812068057517464E-2</v>
      </c>
      <c r="W2507" s="57">
        <f t="shared" si="778"/>
        <v>-6.5052130349130266E-18</v>
      </c>
      <c r="X2507" s="57">
        <f>MAX((SetUp!$B$56*(1-($H2507/SetUp!$B$56)^2)*TANH(($B2507-$D2507)/SetUp!$B$56))/(1+$H2507/SetUp!$B$56*TANH(($B2507-$D2507)/SetUp!$B$56)),0)</f>
        <v>0</v>
      </c>
      <c r="AP2507" s="64">
        <v>30787</v>
      </c>
      <c r="AQ2507" s="55">
        <v>4</v>
      </c>
      <c r="AR2507" s="55">
        <v>106</v>
      </c>
      <c r="AS2507" s="66">
        <f t="shared" si="768"/>
        <v>145.834</v>
      </c>
      <c r="AT2507" s="66">
        <f t="shared" si="769"/>
        <v>92.7468519122217</v>
      </c>
      <c r="AU2507" s="55" t="str">
        <f>IF(OR($AP2507&lt;SetUp!$B$97,$AP2507&gt;SetUp!$B$98),"Não","Sim")</f>
        <v>Não</v>
      </c>
      <c r="AV2507" s="68">
        <f t="shared" si="770"/>
        <v>12.076174891082028</v>
      </c>
      <c r="AW2507" s="68">
        <f t="shared" si="771"/>
        <v>9.6305167001683607</v>
      </c>
      <c r="AX2507" s="68">
        <f t="shared" si="772"/>
        <v>2.1638587879803346</v>
      </c>
      <c r="AY2507" s="68">
        <f t="shared" si="773"/>
        <v>1.9672991773668285</v>
      </c>
      <c r="AZ2507" s="68">
        <f t="shared" si="774"/>
        <v>-53.087148087778303</v>
      </c>
      <c r="BA2507" s="68">
        <f t="shared" si="775"/>
        <v>-2.445658190913667</v>
      </c>
      <c r="BB2507" s="68">
        <f t="shared" si="776"/>
        <v>-0.19655961061350613</v>
      </c>
    </row>
    <row r="2508" spans="1:54" x14ac:dyDescent="0.3">
      <c r="A2508" s="64">
        <v>29170</v>
      </c>
      <c r="B2508" s="57">
        <v>0.54600000000000004</v>
      </c>
      <c r="C2508" s="57"/>
      <c r="D2508" s="57">
        <v>5.415</v>
      </c>
      <c r="E2508" s="57">
        <f t="shared" si="761"/>
        <v>0.54600000000000004</v>
      </c>
      <c r="F2508" s="57">
        <f t="shared" si="762"/>
        <v>4.8689999999999998</v>
      </c>
      <c r="G2508" s="57">
        <f t="shared" si="763"/>
        <v>0</v>
      </c>
      <c r="H2508" s="57">
        <f>IF(Q2507&gt;SetUp!$B$56,SetUp!$B$56,Q2507)</f>
        <v>2.6344693108877649E-17</v>
      </c>
      <c r="I2508" s="57">
        <f t="shared" si="777"/>
        <v>0.19822381812095136</v>
      </c>
      <c r="J2508" s="57">
        <f>MIN(F2508,H2508,(1-EXP(-SetUp!$B$52*H2508/SetUp!$B$56))*F2508)</f>
        <v>0</v>
      </c>
      <c r="K2508" s="57">
        <f t="shared" si="764"/>
        <v>2.6344693108877649E-17</v>
      </c>
      <c r="L2508" s="57">
        <f>IF(I2508&lt;=0,0,MIN(SetUp!$B$50*I2508^SetUp!$B$55,I2508))</f>
        <v>1.3791851729742519E-3</v>
      </c>
      <c r="M2508" s="57">
        <f t="shared" si="765"/>
        <v>0.19684463294797711</v>
      </c>
      <c r="N2508" s="57">
        <f>IF(SetUp!$B$62=0,X2508,(B2508-E2508)*(1-(H2508/SetUp!$B$66/SetUp!$B$56)))</f>
        <v>0</v>
      </c>
      <c r="O2508" s="57">
        <f>K2508*SetUp!$B$65</f>
        <v>0</v>
      </c>
      <c r="P2508" s="57">
        <f>MIN(SetUp!$B$54*L2508^SetUp!$B$51,L2508)</f>
        <v>7.9178253317387277E-4</v>
      </c>
      <c r="Q2508" s="57">
        <f t="shared" si="766"/>
        <v>2.6344693108877649E-17</v>
      </c>
      <c r="R2508" s="57">
        <f>IF((H2508+N2508-O2508)&gt;SetUp!$B$56,T2507+H2508+N2508-O2508-SetUp!$B$56,T2507)</f>
        <v>0</v>
      </c>
      <c r="S2508" s="57">
        <f>R2508*SetUp!$B$65</f>
        <v>0</v>
      </c>
      <c r="T2508" s="57">
        <f>IF((R2508-S2508)&lt;SetUp!$B$53,R2508-S2508,SetUp!$B$53)</f>
        <v>0</v>
      </c>
      <c r="U2508" s="57">
        <f t="shared" si="767"/>
        <v>0.19684463294797711</v>
      </c>
      <c r="V2508" s="57">
        <f>(L2508-P2508)/1000*SetUp!$B$13*1000000/SetUp!$B$48</f>
        <v>3.3410101146696791E-2</v>
      </c>
      <c r="W2508" s="57">
        <f t="shared" si="778"/>
        <v>-5.4643789493269423E-17</v>
      </c>
      <c r="X2508" s="57">
        <f>MAX((SetUp!$B$56*(1-($H2508/SetUp!$B$56)^2)*TANH(($B2508-$D2508)/SetUp!$B$56))/(1+$H2508/SetUp!$B$56*TANH(($B2508-$D2508)/SetUp!$B$56)),0)</f>
        <v>0</v>
      </c>
      <c r="AP2508" s="64">
        <v>30788</v>
      </c>
      <c r="AQ2508" s="55">
        <v>4</v>
      </c>
      <c r="AR2508" s="55">
        <v>107</v>
      </c>
      <c r="AS2508" s="66">
        <f t="shared" si="768"/>
        <v>125.14100000000001</v>
      </c>
      <c r="AT2508" s="66">
        <f t="shared" si="769"/>
        <v>97.734080870369027</v>
      </c>
      <c r="AU2508" s="55" t="str">
        <f>IF(OR($AP2508&lt;SetUp!$B$97,$AP2508&gt;SetUp!$B$98),"Não","Sim")</f>
        <v>Não</v>
      </c>
      <c r="AV2508" s="68">
        <f t="shared" si="770"/>
        <v>11.186643821987005</v>
      </c>
      <c r="AW2508" s="68">
        <f t="shared" si="771"/>
        <v>9.8860548688730745</v>
      </c>
      <c r="AX2508" s="68">
        <f t="shared" si="772"/>
        <v>2.0973996210965664</v>
      </c>
      <c r="AY2508" s="68">
        <f t="shared" si="773"/>
        <v>1.9900460330430982</v>
      </c>
      <c r="AZ2508" s="68">
        <f t="shared" si="774"/>
        <v>-27.406919129630978</v>
      </c>
      <c r="BA2508" s="68">
        <f t="shared" si="775"/>
        <v>-1.3005889531139303</v>
      </c>
      <c r="BB2508" s="68">
        <f t="shared" si="776"/>
        <v>-0.10735358805346817</v>
      </c>
    </row>
    <row r="2509" spans="1:54" x14ac:dyDescent="0.3">
      <c r="A2509" s="64">
        <v>29171</v>
      </c>
      <c r="B2509" s="57">
        <v>0.313</v>
      </c>
      <c r="C2509" s="57"/>
      <c r="D2509" s="57">
        <v>5.415</v>
      </c>
      <c r="E2509" s="57">
        <f t="shared" si="761"/>
        <v>0.313</v>
      </c>
      <c r="F2509" s="57">
        <f t="shared" si="762"/>
        <v>5.1020000000000003</v>
      </c>
      <c r="G2509" s="57">
        <f t="shared" si="763"/>
        <v>0</v>
      </c>
      <c r="H2509" s="57">
        <f>IF(Q2508&gt;SetUp!$B$56,SetUp!$B$56,Q2508)</f>
        <v>2.6344693108877649E-17</v>
      </c>
      <c r="I2509" s="57">
        <f t="shared" si="777"/>
        <v>0.19684463294797711</v>
      </c>
      <c r="J2509" s="57">
        <f>MIN(F2509,H2509,(1-EXP(-SetUp!$B$52*H2509/SetUp!$B$56))*F2509)</f>
        <v>0</v>
      </c>
      <c r="K2509" s="57">
        <f t="shared" si="764"/>
        <v>2.6344693108877649E-17</v>
      </c>
      <c r="L2509" s="57">
        <f>IF(I2509&lt;=0,0,MIN(SetUp!$B$50*I2509^SetUp!$B$55,I2509))</f>
        <v>1.363228994443269E-3</v>
      </c>
      <c r="M2509" s="57">
        <f t="shared" si="765"/>
        <v>0.19548140395353383</v>
      </c>
      <c r="N2509" s="57">
        <f>IF(SetUp!$B$62=0,X2509,(B2509-E2509)*(1-(H2509/SetUp!$B$66/SetUp!$B$56)))</f>
        <v>0</v>
      </c>
      <c r="O2509" s="57">
        <f>K2509*SetUp!$B$65</f>
        <v>0</v>
      </c>
      <c r="P2509" s="57">
        <f>MIN(SetUp!$B$54*L2509^SetUp!$B$51,L2509)</f>
        <v>7.82777125451666E-4</v>
      </c>
      <c r="Q2509" s="57">
        <f t="shared" si="766"/>
        <v>2.6344693108877649E-17</v>
      </c>
      <c r="R2509" s="57">
        <f>IF((H2509+N2509-O2509)&gt;SetUp!$B$56,T2508+H2509+N2509-O2509-SetUp!$B$56,T2508)</f>
        <v>0</v>
      </c>
      <c r="S2509" s="57">
        <f>R2509*SetUp!$B$65</f>
        <v>0</v>
      </c>
      <c r="T2509" s="57">
        <f>IF((R2509-S2509)&lt;SetUp!$B$53,R2509-S2509,SetUp!$B$53)</f>
        <v>0</v>
      </c>
      <c r="U2509" s="57">
        <f t="shared" si="767"/>
        <v>0.19548140395353383</v>
      </c>
      <c r="V2509" s="57">
        <f>(L2509-P2509)/1000*SetUp!$B$13*1000000/SetUp!$B$48</f>
        <v>3.3014757407949485E-2</v>
      </c>
      <c r="W2509" s="57">
        <f t="shared" si="778"/>
        <v>2.4936649967166602E-17</v>
      </c>
      <c r="X2509" s="57">
        <f>MAX((SetUp!$B$56*(1-($H2509/SetUp!$B$56)^2)*TANH(($B2509-$D2509)/SetUp!$B$56))/(1+$H2509/SetUp!$B$56*TANH(($B2509-$D2509)/SetUp!$B$56)),0)</f>
        <v>0</v>
      </c>
      <c r="AP2509" s="64">
        <v>30789</v>
      </c>
      <c r="AQ2509" s="55">
        <v>4</v>
      </c>
      <c r="AR2509" s="55">
        <v>108</v>
      </c>
      <c r="AS2509" s="66">
        <f t="shared" si="768"/>
        <v>91.012</v>
      </c>
      <c r="AT2509" s="66">
        <f t="shared" si="769"/>
        <v>72.838804012009106</v>
      </c>
      <c r="AU2509" s="55" t="str">
        <f>IF(OR($AP2509&lt;SetUp!$B$97,$AP2509&gt;SetUp!$B$98),"Não","Sim")</f>
        <v>Não</v>
      </c>
      <c r="AV2509" s="68">
        <f t="shared" si="770"/>
        <v>9.5400209643375522</v>
      </c>
      <c r="AW2509" s="68">
        <f t="shared" si="771"/>
        <v>8.5345652503223093</v>
      </c>
      <c r="AX2509" s="68">
        <f t="shared" si="772"/>
        <v>1.959098658147417</v>
      </c>
      <c r="AY2509" s="68">
        <f t="shared" si="773"/>
        <v>1.8623628062161126</v>
      </c>
      <c r="AZ2509" s="68">
        <f t="shared" si="774"/>
        <v>-18.173195987990894</v>
      </c>
      <c r="BA2509" s="68">
        <f t="shared" si="775"/>
        <v>-1.0054557140152429</v>
      </c>
      <c r="BB2509" s="68">
        <f t="shared" si="776"/>
        <v>-9.6735851931304406E-2</v>
      </c>
    </row>
    <row r="2510" spans="1:54" x14ac:dyDescent="0.3">
      <c r="A2510" s="64">
        <v>29172</v>
      </c>
      <c r="B2510" s="57">
        <v>7.1999999999999995E-2</v>
      </c>
      <c r="C2510" s="57"/>
      <c r="D2510" s="57">
        <v>5.415</v>
      </c>
      <c r="E2510" s="57">
        <f t="shared" si="761"/>
        <v>7.1999999999999995E-2</v>
      </c>
      <c r="F2510" s="57">
        <f t="shared" si="762"/>
        <v>5.343</v>
      </c>
      <c r="G2510" s="57">
        <f t="shared" si="763"/>
        <v>0</v>
      </c>
      <c r="H2510" s="57">
        <f>IF(Q2509&gt;SetUp!$B$56,SetUp!$B$56,Q2509)</f>
        <v>2.6344693108877649E-17</v>
      </c>
      <c r="I2510" s="57">
        <f t="shared" si="777"/>
        <v>0.19548140395353383</v>
      </c>
      <c r="J2510" s="57">
        <f>MIN(F2510,H2510,(1-EXP(-SetUp!$B$52*H2510/SetUp!$B$56))*F2510)</f>
        <v>0</v>
      </c>
      <c r="K2510" s="57">
        <f t="shared" si="764"/>
        <v>2.6344693108877649E-17</v>
      </c>
      <c r="L2510" s="57">
        <f>IF(I2510&lt;=0,0,MIN(SetUp!$B$50*I2510^SetUp!$B$55,I2510))</f>
        <v>1.3475304888750613E-3</v>
      </c>
      <c r="M2510" s="57">
        <f t="shared" si="765"/>
        <v>0.19413387346465877</v>
      </c>
      <c r="N2510" s="57">
        <f>IF(SetUp!$B$62=0,X2510,(B2510-E2510)*(1-(H2510/SetUp!$B$66/SetUp!$B$56)))</f>
        <v>0</v>
      </c>
      <c r="O2510" s="57">
        <f>K2510*SetUp!$B$65</f>
        <v>0</v>
      </c>
      <c r="P2510" s="57">
        <f>MIN(SetUp!$B$54*L2510^SetUp!$B$51,L2510)</f>
        <v>7.7391539410963394E-4</v>
      </c>
      <c r="Q2510" s="57">
        <f t="shared" si="766"/>
        <v>2.6344693108877649E-17</v>
      </c>
      <c r="R2510" s="57">
        <f>IF((H2510+N2510-O2510)&gt;SetUp!$B$56,T2509+H2510+N2510-O2510-SetUp!$B$56,T2509)</f>
        <v>0</v>
      </c>
      <c r="S2510" s="57">
        <f>R2510*SetUp!$B$65</f>
        <v>0</v>
      </c>
      <c r="T2510" s="57">
        <f>IF((R2510-S2510)&lt;SetUp!$B$53,R2510-S2510,SetUp!$B$53)</f>
        <v>0</v>
      </c>
      <c r="U2510" s="57">
        <f t="shared" si="767"/>
        <v>0.19413387346465877</v>
      </c>
      <c r="V2510" s="57">
        <f>(L2510-P2510)/1000*SetUp!$B$13*1000000/SetUp!$B$48</f>
        <v>3.2625897530691728E-2</v>
      </c>
      <c r="W2510" s="57">
        <f t="shared" si="778"/>
        <v>-3.6862873864507151E-18</v>
      </c>
      <c r="X2510" s="57">
        <f>MAX((SetUp!$B$56*(1-($H2510/SetUp!$B$56)^2)*TANH(($B2510-$D2510)/SetUp!$B$56))/(1+$H2510/SetUp!$B$56*TANH(($B2510-$D2510)/SetUp!$B$56)),0)</f>
        <v>0</v>
      </c>
      <c r="AP2510" s="64">
        <v>30790</v>
      </c>
      <c r="AQ2510" s="55">
        <v>4</v>
      </c>
      <c r="AR2510" s="55">
        <v>109</v>
      </c>
      <c r="AS2510" s="66">
        <f t="shared" si="768"/>
        <v>98.037000000000006</v>
      </c>
      <c r="AT2510" s="66">
        <f t="shared" si="769"/>
        <v>66.363811607405438</v>
      </c>
      <c r="AU2510" s="55" t="str">
        <f>IF(OR($AP2510&lt;SetUp!$B$97,$AP2510&gt;SetUp!$B$98),"Não","Sim")</f>
        <v>Não</v>
      </c>
      <c r="AV2510" s="68">
        <f t="shared" si="770"/>
        <v>9.9013635424622208</v>
      </c>
      <c r="AW2510" s="68">
        <f t="shared" si="771"/>
        <v>8.1463986894458724</v>
      </c>
      <c r="AX2510" s="68">
        <f t="shared" si="772"/>
        <v>1.9913900130718796</v>
      </c>
      <c r="AY2510" s="68">
        <f t="shared" si="773"/>
        <v>1.8219313217845809</v>
      </c>
      <c r="AZ2510" s="68">
        <f t="shared" si="774"/>
        <v>-31.673188392594568</v>
      </c>
      <c r="BA2510" s="68">
        <f t="shared" si="775"/>
        <v>-1.7549648530163484</v>
      </c>
      <c r="BB2510" s="68">
        <f t="shared" si="776"/>
        <v>-0.16945869128729862</v>
      </c>
    </row>
    <row r="2511" spans="1:54" x14ac:dyDescent="0.3">
      <c r="A2511" s="64">
        <v>29173</v>
      </c>
      <c r="B2511" s="57">
        <v>6.9000000000000006E-2</v>
      </c>
      <c r="C2511" s="57"/>
      <c r="D2511" s="57">
        <v>5.415</v>
      </c>
      <c r="E2511" s="57">
        <f t="shared" si="761"/>
        <v>6.9000000000000006E-2</v>
      </c>
      <c r="F2511" s="57">
        <f t="shared" si="762"/>
        <v>5.3460000000000001</v>
      </c>
      <c r="G2511" s="57">
        <f t="shared" si="763"/>
        <v>0</v>
      </c>
      <c r="H2511" s="57">
        <f>IF(Q2510&gt;SetUp!$B$56,SetUp!$B$56,Q2510)</f>
        <v>2.6344693108877649E-17</v>
      </c>
      <c r="I2511" s="57">
        <f t="shared" si="777"/>
        <v>0.19413387346465877</v>
      </c>
      <c r="J2511" s="57">
        <f>MIN(F2511,H2511,(1-EXP(-SetUp!$B$52*H2511/SetUp!$B$56))*F2511)</f>
        <v>0</v>
      </c>
      <c r="K2511" s="57">
        <f t="shared" si="764"/>
        <v>2.6344693108877649E-17</v>
      </c>
      <c r="L2511" s="57">
        <f>IF(I2511&lt;=0,0,MIN(SetUp!$B$50*I2511^SetUp!$B$55,I2511))</f>
        <v>1.3320843241053915E-3</v>
      </c>
      <c r="M2511" s="57">
        <f t="shared" si="765"/>
        <v>0.19280178914055338</v>
      </c>
      <c r="N2511" s="57">
        <f>IF(SetUp!$B$62=0,X2511,(B2511-E2511)*(1-(H2511/SetUp!$B$66/SetUp!$B$56)))</f>
        <v>0</v>
      </c>
      <c r="O2511" s="57">
        <f>K2511*SetUp!$B$65</f>
        <v>0</v>
      </c>
      <c r="P2511" s="57">
        <f>MIN(SetUp!$B$54*L2511^SetUp!$B$51,L2511)</f>
        <v>7.6519439369021928E-4</v>
      </c>
      <c r="Q2511" s="57">
        <f t="shared" si="766"/>
        <v>2.6344693108877649E-17</v>
      </c>
      <c r="R2511" s="57">
        <f>IF((H2511+N2511-O2511)&gt;SetUp!$B$56,T2510+H2511+N2511-O2511-SetUp!$B$56,T2510)</f>
        <v>0</v>
      </c>
      <c r="S2511" s="57">
        <f>R2511*SetUp!$B$65</f>
        <v>0</v>
      </c>
      <c r="T2511" s="57">
        <f>IF((R2511-S2511)&lt;SetUp!$B$53,R2511-S2511,SetUp!$B$53)</f>
        <v>0</v>
      </c>
      <c r="U2511" s="57">
        <f t="shared" si="767"/>
        <v>0.19280178914055338</v>
      </c>
      <c r="V2511" s="57">
        <f>(L2511-P2511)/1000*SetUp!$B$13*1000000/SetUp!$B$48</f>
        <v>3.2243385764577526E-2</v>
      </c>
      <c r="W2511" s="57">
        <f t="shared" si="778"/>
        <v>0</v>
      </c>
      <c r="X2511" s="57">
        <f>MAX((SetUp!$B$56*(1-($H2511/SetUp!$B$56)^2)*TANH(($B2511-$D2511)/SetUp!$B$56))/(1+$H2511/SetUp!$B$56*TANH(($B2511-$D2511)/SetUp!$B$56)),0)</f>
        <v>0</v>
      </c>
      <c r="AP2511" s="64">
        <v>30791</v>
      </c>
      <c r="AQ2511" s="55">
        <v>4</v>
      </c>
      <c r="AR2511" s="55">
        <v>110</v>
      </c>
      <c r="AS2511" s="66">
        <f t="shared" si="768"/>
        <v>74.875</v>
      </c>
      <c r="AT2511" s="66">
        <f t="shared" si="769"/>
        <v>128.64036923233459</v>
      </c>
      <c r="AU2511" s="55" t="str">
        <f>IF(OR($AP2511&lt;SetUp!$B$97,$AP2511&gt;SetUp!$B$98),"Não","Sim")</f>
        <v>Não</v>
      </c>
      <c r="AV2511" s="68">
        <f t="shared" si="770"/>
        <v>8.6530341499383905</v>
      </c>
      <c r="AW2511" s="68">
        <f t="shared" si="771"/>
        <v>11.341973780270107</v>
      </c>
      <c r="AX2511" s="68">
        <f t="shared" si="772"/>
        <v>1.8743368353973677</v>
      </c>
      <c r="AY2511" s="68">
        <f t="shared" si="773"/>
        <v>2.1093772779477167</v>
      </c>
      <c r="AZ2511" s="68">
        <f t="shared" si="774"/>
        <v>53.765369232334592</v>
      </c>
      <c r="BA2511" s="68">
        <f t="shared" si="775"/>
        <v>2.688939630331717</v>
      </c>
      <c r="BB2511" s="68">
        <f t="shared" si="776"/>
        <v>0.23504044255034895</v>
      </c>
    </row>
    <row r="2512" spans="1:54" x14ac:dyDescent="0.3">
      <c r="A2512" s="64">
        <v>29174</v>
      </c>
      <c r="B2512" s="57">
        <v>8.8999999999999996E-2</v>
      </c>
      <c r="C2512" s="57"/>
      <c r="D2512" s="57">
        <v>5.415</v>
      </c>
      <c r="E2512" s="57">
        <f t="shared" si="761"/>
        <v>8.8999999999999996E-2</v>
      </c>
      <c r="F2512" s="57">
        <f t="shared" si="762"/>
        <v>5.3259999999999996</v>
      </c>
      <c r="G2512" s="57">
        <f t="shared" si="763"/>
        <v>0</v>
      </c>
      <c r="H2512" s="57">
        <f>IF(Q2511&gt;SetUp!$B$56,SetUp!$B$56,Q2511)</f>
        <v>2.6344693108877649E-17</v>
      </c>
      <c r="I2512" s="57">
        <f t="shared" si="777"/>
        <v>0.19280178914055338</v>
      </c>
      <c r="J2512" s="57">
        <f>MIN(F2512,H2512,(1-EXP(-SetUp!$B$52*H2512/SetUp!$B$56))*F2512)</f>
        <v>0</v>
      </c>
      <c r="K2512" s="57">
        <f t="shared" si="764"/>
        <v>2.6344693108877649E-17</v>
      </c>
      <c r="L2512" s="57">
        <f>IF(I2512&lt;=0,0,MIN(SetUp!$B$50*I2512^SetUp!$B$55,I2512))</f>
        <v>1.3168853023524309E-3</v>
      </c>
      <c r="M2512" s="57">
        <f t="shared" si="765"/>
        <v>0.19148490383820094</v>
      </c>
      <c r="N2512" s="57">
        <f>IF(SetUp!$B$62=0,X2512,(B2512-E2512)*(1-(H2512/SetUp!$B$66/SetUp!$B$56)))</f>
        <v>0</v>
      </c>
      <c r="O2512" s="57">
        <f>K2512*SetUp!$B$65</f>
        <v>0</v>
      </c>
      <c r="P2512" s="57">
        <f>MIN(SetUp!$B$54*L2512^SetUp!$B$51,L2512)</f>
        <v>7.5661125240413581E-4</v>
      </c>
      <c r="Q2512" s="57">
        <f t="shared" si="766"/>
        <v>2.6344693108877649E-17</v>
      </c>
      <c r="R2512" s="57">
        <f>IF((H2512+N2512-O2512)&gt;SetUp!$B$56,T2511+H2512+N2512-O2512-SetUp!$B$56,T2511)</f>
        <v>0</v>
      </c>
      <c r="S2512" s="57">
        <f>R2512*SetUp!$B$65</f>
        <v>0</v>
      </c>
      <c r="T2512" s="57">
        <f>IF((R2512-S2512)&lt;SetUp!$B$53,R2512-S2512,SetUp!$B$53)</f>
        <v>0</v>
      </c>
      <c r="U2512" s="57">
        <f t="shared" si="767"/>
        <v>0.19148490383820094</v>
      </c>
      <c r="V2512" s="57">
        <f>(L2512-P2512)/1000*SetUp!$B$13*1000000/SetUp!$B$48</f>
        <v>3.1867089812540383E-2</v>
      </c>
      <c r="W2512" s="57">
        <f t="shared" si="778"/>
        <v>-7.589415207398531E-18</v>
      </c>
      <c r="X2512" s="57">
        <f>MAX((SetUp!$B$56*(1-($H2512/SetUp!$B$56)^2)*TANH(($B2512-$D2512)/SetUp!$B$56))/(1+$H2512/SetUp!$B$56*TANH(($B2512-$D2512)/SetUp!$B$56)),0)</f>
        <v>0</v>
      </c>
      <c r="AP2512" s="64">
        <v>30792</v>
      </c>
      <c r="AQ2512" s="55">
        <v>4</v>
      </c>
      <c r="AR2512" s="55">
        <v>111</v>
      </c>
      <c r="AS2512" s="66">
        <f t="shared" si="768"/>
        <v>130.40299999999999</v>
      </c>
      <c r="AT2512" s="66">
        <f t="shared" si="769"/>
        <v>168.91538432989682</v>
      </c>
      <c r="AU2512" s="55" t="str">
        <f>IF(OR($AP2512&lt;SetUp!$B$97,$AP2512&gt;SetUp!$B$98),"Não","Sim")</f>
        <v>Não</v>
      </c>
      <c r="AV2512" s="68">
        <f t="shared" si="770"/>
        <v>11.419413294911433</v>
      </c>
      <c r="AW2512" s="68">
        <f t="shared" si="771"/>
        <v>12.996745143684892</v>
      </c>
      <c r="AX2512" s="68">
        <f t="shared" si="772"/>
        <v>2.1152875827184379</v>
      </c>
      <c r="AY2512" s="68">
        <f t="shared" si="773"/>
        <v>2.227669205671154</v>
      </c>
      <c r="AZ2512" s="68">
        <f t="shared" si="774"/>
        <v>38.512384329896832</v>
      </c>
      <c r="BA2512" s="68">
        <f t="shared" si="775"/>
        <v>1.5773318487734596</v>
      </c>
      <c r="BB2512" s="68">
        <f t="shared" si="776"/>
        <v>0.11238162295271614</v>
      </c>
    </row>
    <row r="2513" spans="1:54" x14ac:dyDescent="0.3">
      <c r="A2513" s="64">
        <v>29175</v>
      </c>
      <c r="B2513" s="57">
        <v>0.218</v>
      </c>
      <c r="C2513" s="57"/>
      <c r="D2513" s="57">
        <v>5.415</v>
      </c>
      <c r="E2513" s="57">
        <f t="shared" si="761"/>
        <v>0.218</v>
      </c>
      <c r="F2513" s="57">
        <f t="shared" si="762"/>
        <v>5.1970000000000001</v>
      </c>
      <c r="G2513" s="57">
        <f t="shared" si="763"/>
        <v>0</v>
      </c>
      <c r="H2513" s="57">
        <f>IF(Q2512&gt;SetUp!$B$56,SetUp!$B$56,Q2512)</f>
        <v>2.6344693108877649E-17</v>
      </c>
      <c r="I2513" s="57">
        <f t="shared" si="777"/>
        <v>0.19148490383820094</v>
      </c>
      <c r="J2513" s="57">
        <f>MIN(F2513,H2513,(1-EXP(-SetUp!$B$52*H2513/SetUp!$B$56))*F2513)</f>
        <v>0</v>
      </c>
      <c r="K2513" s="57">
        <f t="shared" si="764"/>
        <v>2.6344693108877649E-17</v>
      </c>
      <c r="L2513" s="57">
        <f>IF(I2513&lt;=0,0,MIN(SetUp!$B$50*I2513^SetUp!$B$55,I2513))</f>
        <v>1.3019283562290722E-3</v>
      </c>
      <c r="M2513" s="57">
        <f t="shared" si="765"/>
        <v>0.19018297548197186</v>
      </c>
      <c r="N2513" s="57">
        <f>IF(SetUp!$B$62=0,X2513,(B2513-E2513)*(1-(H2513/SetUp!$B$66/SetUp!$B$56)))</f>
        <v>0</v>
      </c>
      <c r="O2513" s="57">
        <f>K2513*SetUp!$B$65</f>
        <v>0</v>
      </c>
      <c r="P2513" s="57">
        <f>MIN(SetUp!$B$54*L2513^SetUp!$B$51,L2513)</f>
        <v>7.4816316995832057E-4</v>
      </c>
      <c r="Q2513" s="57">
        <f t="shared" si="766"/>
        <v>2.6344693108877649E-17</v>
      </c>
      <c r="R2513" s="57">
        <f>IF((H2513+N2513-O2513)&gt;SetUp!$B$56,T2512+H2513+N2513-O2513-SetUp!$B$56,T2512)</f>
        <v>0</v>
      </c>
      <c r="S2513" s="57">
        <f>R2513*SetUp!$B$65</f>
        <v>0</v>
      </c>
      <c r="T2513" s="57">
        <f>IF((R2513-S2513)&lt;SetUp!$B$53,R2513-S2513,SetUp!$B$53)</f>
        <v>0</v>
      </c>
      <c r="U2513" s="57">
        <f t="shared" si="767"/>
        <v>0.19018297548197186</v>
      </c>
      <c r="V2513" s="57">
        <f>(L2513-P2513)/1000*SetUp!$B$13*1000000/SetUp!$B$48</f>
        <v>3.1496880727523865E-2</v>
      </c>
      <c r="W2513" s="57">
        <f t="shared" si="778"/>
        <v>-9.540979117872439E-18</v>
      </c>
      <c r="X2513" s="57">
        <f>MAX((SetUp!$B$56*(1-($H2513/SetUp!$B$56)^2)*TANH(($B2513-$D2513)/SetUp!$B$56))/(1+$H2513/SetUp!$B$56*TANH(($B2513-$D2513)/SetUp!$B$56)),0)</f>
        <v>0</v>
      </c>
      <c r="AP2513" s="64">
        <v>30793</v>
      </c>
      <c r="AQ2513" s="55">
        <v>4</v>
      </c>
      <c r="AR2513" s="55">
        <v>112</v>
      </c>
      <c r="AS2513" s="66">
        <f t="shared" si="768"/>
        <v>197.13</v>
      </c>
      <c r="AT2513" s="66">
        <f t="shared" si="769"/>
        <v>275.58073533401551</v>
      </c>
      <c r="AU2513" s="55" t="str">
        <f>IF(OR($AP2513&lt;SetUp!$B$97,$AP2513&gt;SetUp!$B$98),"Não","Sim")</f>
        <v>Não</v>
      </c>
      <c r="AV2513" s="68">
        <f t="shared" si="770"/>
        <v>14.040299142112321</v>
      </c>
      <c r="AW2513" s="68">
        <f t="shared" si="771"/>
        <v>16.600624546504733</v>
      </c>
      <c r="AX2513" s="68">
        <f t="shared" si="772"/>
        <v>2.2947527219101778</v>
      </c>
      <c r="AY2513" s="68">
        <f t="shared" si="773"/>
        <v>2.4402488546341354</v>
      </c>
      <c r="AZ2513" s="68">
        <f t="shared" si="774"/>
        <v>78.450735334015519</v>
      </c>
      <c r="BA2513" s="68">
        <f t="shared" si="775"/>
        <v>2.5603254043924117</v>
      </c>
      <c r="BB2513" s="68">
        <f t="shared" si="776"/>
        <v>0.14549613272395767</v>
      </c>
    </row>
    <row r="2514" spans="1:54" x14ac:dyDescent="0.3">
      <c r="A2514" s="64">
        <v>29176</v>
      </c>
      <c r="B2514" s="57">
        <v>2.097</v>
      </c>
      <c r="C2514" s="57"/>
      <c r="D2514" s="57">
        <v>5.415</v>
      </c>
      <c r="E2514" s="57">
        <f t="shared" si="761"/>
        <v>2.097</v>
      </c>
      <c r="F2514" s="57">
        <f t="shared" si="762"/>
        <v>3.3180000000000001</v>
      </c>
      <c r="G2514" s="57">
        <f t="shared" si="763"/>
        <v>0</v>
      </c>
      <c r="H2514" s="57">
        <f>IF(Q2513&gt;SetUp!$B$56,SetUp!$B$56,Q2513)</f>
        <v>2.6344693108877649E-17</v>
      </c>
      <c r="I2514" s="57">
        <f t="shared" si="777"/>
        <v>0.19018297548197186</v>
      </c>
      <c r="J2514" s="57">
        <f>MIN(F2514,H2514,(1-EXP(-SetUp!$B$52*H2514/SetUp!$B$56))*F2514)</f>
        <v>0</v>
      </c>
      <c r="K2514" s="57">
        <f t="shared" si="764"/>
        <v>2.6344693108877649E-17</v>
      </c>
      <c r="L2514" s="57">
        <f>IF(I2514&lt;=0,0,MIN(SetUp!$B$50*I2514^SetUp!$B$55,I2514))</f>
        <v>1.287208544891251E-3</v>
      </c>
      <c r="M2514" s="57">
        <f t="shared" si="765"/>
        <v>0.1888957669370806</v>
      </c>
      <c r="N2514" s="57">
        <f>IF(SetUp!$B$62=0,X2514,(B2514-E2514)*(1-(H2514/SetUp!$B$66/SetUp!$B$56)))</f>
        <v>0</v>
      </c>
      <c r="O2514" s="57">
        <f>K2514*SetUp!$B$65</f>
        <v>0</v>
      </c>
      <c r="P2514" s="57">
        <f>MIN(SetUp!$B$54*L2514^SetUp!$B$51,L2514)</f>
        <v>7.3984741545755016E-4</v>
      </c>
      <c r="Q2514" s="57">
        <f t="shared" si="766"/>
        <v>2.6344693108877649E-17</v>
      </c>
      <c r="R2514" s="57">
        <f>IF((H2514+N2514-O2514)&gt;SetUp!$B$56,T2513+H2514+N2514-O2514-SetUp!$B$56,T2513)</f>
        <v>0</v>
      </c>
      <c r="S2514" s="57">
        <f>R2514*SetUp!$B$65</f>
        <v>0</v>
      </c>
      <c r="T2514" s="57">
        <f>IF((R2514-S2514)&lt;SetUp!$B$53,R2514-S2514,SetUp!$B$53)</f>
        <v>0</v>
      </c>
      <c r="U2514" s="57">
        <f t="shared" si="767"/>
        <v>0.1888957669370806</v>
      </c>
      <c r="V2514" s="57">
        <f>(L2514-P2514)/1000*SetUp!$B$13*1000000/SetUp!$B$48</f>
        <v>3.1132632812758319E-2</v>
      </c>
      <c r="W2514" s="57">
        <f t="shared" si="778"/>
        <v>7.9146758591441824E-17</v>
      </c>
      <c r="X2514" s="57">
        <f>MAX((SetUp!$B$56*(1-($H2514/SetUp!$B$56)^2)*TANH(($B2514-$D2514)/SetUp!$B$56))/(1+$H2514/SetUp!$B$56*TANH(($B2514-$D2514)/SetUp!$B$56)),0)</f>
        <v>0</v>
      </c>
      <c r="AP2514" s="64">
        <v>30794</v>
      </c>
      <c r="AQ2514" s="55">
        <v>4</v>
      </c>
      <c r="AR2514" s="55">
        <v>113</v>
      </c>
      <c r="AS2514" s="66">
        <f t="shared" si="768"/>
        <v>256.35700000000003</v>
      </c>
      <c r="AT2514" s="66">
        <f t="shared" si="769"/>
        <v>257.61287022948221</v>
      </c>
      <c r="AU2514" s="55" t="str">
        <f>IF(OR($AP2514&lt;SetUp!$B$97,$AP2514&gt;SetUp!$B$98),"Não","Sim")</f>
        <v>Não</v>
      </c>
      <c r="AV2514" s="68">
        <f t="shared" si="770"/>
        <v>16.011152363274793</v>
      </c>
      <c r="AW2514" s="68">
        <f t="shared" si="771"/>
        <v>16.050323056857213</v>
      </c>
      <c r="AX2514" s="68">
        <f t="shared" si="772"/>
        <v>2.4088451806407343</v>
      </c>
      <c r="AY2514" s="68">
        <f t="shared" si="773"/>
        <v>2.4109675563974751</v>
      </c>
      <c r="AZ2514" s="68">
        <f t="shared" si="774"/>
        <v>1.2558702294821842</v>
      </c>
      <c r="BA2514" s="68">
        <f t="shared" si="775"/>
        <v>3.9170693582420313E-2</v>
      </c>
      <c r="BB2514" s="68">
        <f t="shared" si="776"/>
        <v>2.1223757567407908E-3</v>
      </c>
    </row>
    <row r="2515" spans="1:54" x14ac:dyDescent="0.3">
      <c r="A2515" s="64">
        <v>29177</v>
      </c>
      <c r="B2515" s="57">
        <v>3.327</v>
      </c>
      <c r="C2515" s="57"/>
      <c r="D2515" s="57">
        <v>5.415</v>
      </c>
      <c r="E2515" s="57">
        <f t="shared" si="761"/>
        <v>3.327</v>
      </c>
      <c r="F2515" s="57">
        <f t="shared" si="762"/>
        <v>2.0880000000000001</v>
      </c>
      <c r="G2515" s="57">
        <f t="shared" si="763"/>
        <v>0</v>
      </c>
      <c r="H2515" s="57">
        <f>IF(Q2514&gt;SetUp!$B$56,SetUp!$B$56,Q2514)</f>
        <v>2.6344693108877649E-17</v>
      </c>
      <c r="I2515" s="57">
        <f t="shared" si="777"/>
        <v>0.1888957669370806</v>
      </c>
      <c r="J2515" s="57">
        <f>MIN(F2515,H2515,(1-EXP(-SetUp!$B$52*H2515/SetUp!$B$56))*F2515)</f>
        <v>0</v>
      </c>
      <c r="K2515" s="57">
        <f t="shared" si="764"/>
        <v>2.6344693108877649E-17</v>
      </c>
      <c r="L2515" s="57">
        <f>IF(I2515&lt;=0,0,MIN(SetUp!$B$50*I2515^SetUp!$B$55,I2515))</f>
        <v>1.2727210503170434E-3</v>
      </c>
      <c r="M2515" s="57">
        <f t="shared" si="765"/>
        <v>0.18762304588676357</v>
      </c>
      <c r="N2515" s="57">
        <f>IF(SetUp!$B$62=0,X2515,(B2515-E2515)*(1-(H2515/SetUp!$B$66/SetUp!$B$56)))</f>
        <v>0</v>
      </c>
      <c r="O2515" s="57">
        <f>K2515*SetUp!$B$65</f>
        <v>0</v>
      </c>
      <c r="P2515" s="57">
        <f>MIN(SetUp!$B$54*L2515^SetUp!$B$51,L2515)</f>
        <v>7.3166132537691051E-4</v>
      </c>
      <c r="Q2515" s="57">
        <f t="shared" si="766"/>
        <v>2.6344693108877649E-17</v>
      </c>
      <c r="R2515" s="57">
        <f>IF((H2515+N2515-O2515)&gt;SetUp!$B$56,T2514+H2515+N2515-O2515-SetUp!$B$56,T2514)</f>
        <v>0</v>
      </c>
      <c r="S2515" s="57">
        <f>R2515*SetUp!$B$65</f>
        <v>0</v>
      </c>
      <c r="T2515" s="57">
        <f>IF((R2515-S2515)&lt;SetUp!$B$53,R2515-S2515,SetUp!$B$53)</f>
        <v>0</v>
      </c>
      <c r="U2515" s="57">
        <f t="shared" si="767"/>
        <v>0.18762304588676357</v>
      </c>
      <c r="V2515" s="57">
        <f>(L2515-P2515)/1000*SetUp!$B$13*1000000/SetUp!$B$48</f>
        <v>3.0774223525445787E-2</v>
      </c>
      <c r="W2515" s="57">
        <f t="shared" si="778"/>
        <v>9.3891908137244684E-17</v>
      </c>
      <c r="X2515" s="57">
        <f>MAX((SetUp!$B$56*(1-($H2515/SetUp!$B$56)^2)*TANH(($B2515-$D2515)/SetUp!$B$56))/(1+$H2515/SetUp!$B$56*TANH(($B2515-$D2515)/SetUp!$B$56)),0)</f>
        <v>0</v>
      </c>
      <c r="AP2515" s="64">
        <v>30795</v>
      </c>
      <c r="AQ2515" s="55">
        <v>4</v>
      </c>
      <c r="AR2515" s="55">
        <v>114</v>
      </c>
      <c r="AS2515" s="66">
        <f t="shared" si="768"/>
        <v>242.214</v>
      </c>
      <c r="AT2515" s="66">
        <f t="shared" si="769"/>
        <v>242.64170412186201</v>
      </c>
      <c r="AU2515" s="55" t="str">
        <f>IF(OR($AP2515&lt;SetUp!$B$97,$AP2515&gt;SetUp!$B$98),"Não","Sim")</f>
        <v>Não</v>
      </c>
      <c r="AV2515" s="68">
        <f t="shared" si="770"/>
        <v>15.563225886685576</v>
      </c>
      <c r="AW2515" s="68">
        <f t="shared" si="771"/>
        <v>15.576960683068505</v>
      </c>
      <c r="AX2515" s="68">
        <f t="shared" si="772"/>
        <v>2.3841992418087976</v>
      </c>
      <c r="AY2515" s="68">
        <f t="shared" si="773"/>
        <v>2.3849654474514788</v>
      </c>
      <c r="AZ2515" s="68">
        <f t="shared" si="774"/>
        <v>0.42770412186200701</v>
      </c>
      <c r="BA2515" s="68">
        <f t="shared" si="775"/>
        <v>1.3734796382928849E-2</v>
      </c>
      <c r="BB2515" s="68">
        <f t="shared" si="776"/>
        <v>7.6620564268115032E-4</v>
      </c>
    </row>
    <row r="2516" spans="1:54" x14ac:dyDescent="0.3">
      <c r="A2516" s="64">
        <v>29178</v>
      </c>
      <c r="B2516" s="57">
        <v>4.0869999999999997</v>
      </c>
      <c r="C2516" s="57"/>
      <c r="D2516" s="57">
        <v>5.415</v>
      </c>
      <c r="E2516" s="57">
        <f t="shared" si="761"/>
        <v>4.0869999999999997</v>
      </c>
      <c r="F2516" s="57">
        <f t="shared" si="762"/>
        <v>1.3280000000000003</v>
      </c>
      <c r="G2516" s="57">
        <f t="shared" si="763"/>
        <v>0</v>
      </c>
      <c r="H2516" s="57">
        <f>IF(Q2515&gt;SetUp!$B$56,SetUp!$B$56,Q2515)</f>
        <v>2.6344693108877649E-17</v>
      </c>
      <c r="I2516" s="57">
        <f t="shared" si="777"/>
        <v>0.18762304588676357</v>
      </c>
      <c r="J2516" s="57">
        <f>MIN(F2516,H2516,(1-EXP(-SetUp!$B$52*H2516/SetUp!$B$56))*F2516)</f>
        <v>0</v>
      </c>
      <c r="K2516" s="57">
        <f t="shared" si="764"/>
        <v>2.6344693108877649E-17</v>
      </c>
      <c r="L2516" s="57">
        <f>IF(I2516&lt;=0,0,MIN(SetUp!$B$50*I2516^SetUp!$B$55,I2516))</f>
        <v>1.2584611737115393E-3</v>
      </c>
      <c r="M2516" s="57">
        <f t="shared" si="765"/>
        <v>0.18636458471305203</v>
      </c>
      <c r="N2516" s="57">
        <f>IF(SetUp!$B$62=0,X2516,(B2516-E2516)*(1-(H2516/SetUp!$B$66/SetUp!$B$56)))</f>
        <v>0</v>
      </c>
      <c r="O2516" s="57">
        <f>K2516*SetUp!$B$65</f>
        <v>0</v>
      </c>
      <c r="P2516" s="57">
        <f>MIN(SetUp!$B$54*L2516^SetUp!$B$51,L2516)</f>
        <v>7.2360230160242863E-4</v>
      </c>
      <c r="Q2516" s="57">
        <f t="shared" si="766"/>
        <v>2.6344693108877649E-17</v>
      </c>
      <c r="R2516" s="57">
        <f>IF((H2516+N2516-O2516)&gt;SetUp!$B$56,T2515+H2516+N2516-O2516-SetUp!$B$56,T2515)</f>
        <v>0</v>
      </c>
      <c r="S2516" s="57">
        <f>R2516*SetUp!$B$65</f>
        <v>0</v>
      </c>
      <c r="T2516" s="57">
        <f>IF((R2516-S2516)&lt;SetUp!$B$53,R2516-S2516,SetUp!$B$53)</f>
        <v>0</v>
      </c>
      <c r="U2516" s="57">
        <f t="shared" si="767"/>
        <v>0.18636458471305203</v>
      </c>
      <c r="V2516" s="57">
        <f>(L2516-P2516)/1000*SetUp!$B$13*1000000/SetUp!$B$48</f>
        <v>3.0421533383721812E-2</v>
      </c>
      <c r="W2516" s="57">
        <f t="shared" si="778"/>
        <v>-1.0538445116559103E-16</v>
      </c>
      <c r="X2516" s="57">
        <f>MAX((SetUp!$B$56*(1-($H2516/SetUp!$B$56)^2)*TANH(($B2516-$D2516)/SetUp!$B$56))/(1+$H2516/SetUp!$B$56*TANH(($B2516-$D2516)/SetUp!$B$56)),0)</f>
        <v>0</v>
      </c>
      <c r="AP2516" s="64">
        <v>30796</v>
      </c>
      <c r="AQ2516" s="55">
        <v>4</v>
      </c>
      <c r="AR2516" s="55">
        <v>115</v>
      </c>
      <c r="AS2516" s="66">
        <f t="shared" si="768"/>
        <v>179.85900000000001</v>
      </c>
      <c r="AT2516" s="66">
        <f t="shared" si="769"/>
        <v>185.68073066195012</v>
      </c>
      <c r="AU2516" s="55" t="str">
        <f>IF(OR($AP2516&lt;SetUp!$B$97,$AP2516&gt;SetUp!$B$98),"Não","Sim")</f>
        <v>Não</v>
      </c>
      <c r="AV2516" s="68">
        <f t="shared" si="770"/>
        <v>13.411152075791252</v>
      </c>
      <c r="AW2516" s="68">
        <f t="shared" si="771"/>
        <v>13.626471687929715</v>
      </c>
      <c r="AX2516" s="68">
        <f t="shared" si="772"/>
        <v>2.2549321744455648</v>
      </c>
      <c r="AY2516" s="68">
        <f t="shared" si="773"/>
        <v>2.2687668364193647</v>
      </c>
      <c r="AZ2516" s="68">
        <f t="shared" si="774"/>
        <v>5.821730661950113</v>
      </c>
      <c r="BA2516" s="68">
        <f t="shared" si="775"/>
        <v>0.21531961213846351</v>
      </c>
      <c r="BB2516" s="68">
        <f t="shared" si="776"/>
        <v>1.38346619737999E-2</v>
      </c>
    </row>
    <row r="2517" spans="1:54" x14ac:dyDescent="0.3">
      <c r="A2517" s="64">
        <v>29179</v>
      </c>
      <c r="B2517" s="57">
        <v>0.23699999999999999</v>
      </c>
      <c r="C2517" s="57"/>
      <c r="D2517" s="57">
        <v>5.415</v>
      </c>
      <c r="E2517" s="57">
        <f t="shared" si="761"/>
        <v>0.23699999999999999</v>
      </c>
      <c r="F2517" s="57">
        <f t="shared" si="762"/>
        <v>5.1779999999999999</v>
      </c>
      <c r="G2517" s="57">
        <f t="shared" si="763"/>
        <v>0</v>
      </c>
      <c r="H2517" s="57">
        <f>IF(Q2516&gt;SetUp!$B$56,SetUp!$B$56,Q2516)</f>
        <v>2.6344693108877649E-17</v>
      </c>
      <c r="I2517" s="57">
        <f t="shared" si="777"/>
        <v>0.18636458471305203</v>
      </c>
      <c r="J2517" s="57">
        <f>MIN(F2517,H2517,(1-EXP(-SetUp!$B$52*H2517/SetUp!$B$56))*F2517)</f>
        <v>0</v>
      </c>
      <c r="K2517" s="57">
        <f t="shared" si="764"/>
        <v>2.6344693108877649E-17</v>
      </c>
      <c r="L2517" s="57">
        <f>IF(I2517&lt;=0,0,MIN(SetUp!$B$50*I2517^SetUp!$B$55,I2517))</f>
        <v>1.2444243320326755E-3</v>
      </c>
      <c r="M2517" s="57">
        <f t="shared" si="765"/>
        <v>0.18512016038101936</v>
      </c>
      <c r="N2517" s="57">
        <f>IF(SetUp!$B$62=0,X2517,(B2517-E2517)*(1-(H2517/SetUp!$B$66/SetUp!$B$56)))</f>
        <v>0</v>
      </c>
      <c r="O2517" s="57">
        <f>K2517*SetUp!$B$65</f>
        <v>0</v>
      </c>
      <c r="P2517" s="57">
        <f>MIN(SetUp!$B$54*L2517^SetUp!$B$51,L2517)</f>
        <v>7.156678095372607E-4</v>
      </c>
      <c r="Q2517" s="57">
        <f t="shared" si="766"/>
        <v>2.6344693108877649E-17</v>
      </c>
      <c r="R2517" s="57">
        <f>IF((H2517+N2517-O2517)&gt;SetUp!$B$56,T2516+H2517+N2517-O2517-SetUp!$B$56,T2516)</f>
        <v>0</v>
      </c>
      <c r="S2517" s="57">
        <f>R2517*SetUp!$B$65</f>
        <v>0</v>
      </c>
      <c r="T2517" s="57">
        <f>IF((R2517-S2517)&lt;SetUp!$B$53,R2517-S2517,SetUp!$B$53)</f>
        <v>0</v>
      </c>
      <c r="U2517" s="57">
        <f t="shared" si="767"/>
        <v>0.18512016038101936</v>
      </c>
      <c r="V2517" s="57">
        <f>(L2517-P2517)/1000*SetUp!$B$13*1000000/SetUp!$B$48</f>
        <v>3.0074445876768538E-2</v>
      </c>
      <c r="W2517" s="57">
        <f t="shared" si="778"/>
        <v>2.3852447794681098E-18</v>
      </c>
      <c r="X2517" s="57">
        <f>MAX((SetUp!$B$56*(1-($H2517/SetUp!$B$56)^2)*TANH(($B2517-$D2517)/SetUp!$B$56))/(1+$H2517/SetUp!$B$56*TANH(($B2517-$D2517)/SetUp!$B$56)),0)</f>
        <v>0</v>
      </c>
      <c r="AP2517" s="64">
        <v>30797</v>
      </c>
      <c r="AQ2517" s="55">
        <v>4</v>
      </c>
      <c r="AR2517" s="55">
        <v>116</v>
      </c>
      <c r="AS2517" s="66">
        <f t="shared" si="768"/>
        <v>148.12299999999999</v>
      </c>
      <c r="AT2517" s="66">
        <f t="shared" si="769"/>
        <v>125.88603465905042</v>
      </c>
      <c r="AU2517" s="55" t="str">
        <f>IF(OR($AP2517&lt;SetUp!$B$97,$AP2517&gt;SetUp!$B$98),"Não","Sim")</f>
        <v>Não</v>
      </c>
      <c r="AV2517" s="68">
        <f t="shared" si="770"/>
        <v>12.170579279557732</v>
      </c>
      <c r="AW2517" s="68">
        <f t="shared" si="771"/>
        <v>11.219894592154171</v>
      </c>
      <c r="AX2517" s="68">
        <f t="shared" si="772"/>
        <v>2.1706224994228527</v>
      </c>
      <c r="AY2517" s="68">
        <f t="shared" si="773"/>
        <v>2.0999775537224905</v>
      </c>
      <c r="AZ2517" s="68">
        <f t="shared" si="774"/>
        <v>-22.236965340949567</v>
      </c>
      <c r="BA2517" s="68">
        <f t="shared" si="775"/>
        <v>-0.9506846874035606</v>
      </c>
      <c r="BB2517" s="68">
        <f t="shared" si="776"/>
        <v>-7.0644945700362172E-2</v>
      </c>
    </row>
    <row r="2518" spans="1:54" x14ac:dyDescent="0.3">
      <c r="A2518" s="64">
        <v>29180</v>
      </c>
      <c r="B2518" s="57">
        <v>0</v>
      </c>
      <c r="C2518" s="57"/>
      <c r="D2518" s="57">
        <v>5.415</v>
      </c>
      <c r="E2518" s="57">
        <f t="shared" si="761"/>
        <v>0</v>
      </c>
      <c r="F2518" s="57">
        <f t="shared" si="762"/>
        <v>5.415</v>
      </c>
      <c r="G2518" s="57">
        <f t="shared" si="763"/>
        <v>0</v>
      </c>
      <c r="H2518" s="57">
        <f>IF(Q2517&gt;SetUp!$B$56,SetUp!$B$56,Q2517)</f>
        <v>2.6344693108877649E-17</v>
      </c>
      <c r="I2518" s="57">
        <f t="shared" si="777"/>
        <v>0.18512016038101936</v>
      </c>
      <c r="J2518" s="57">
        <f>MIN(F2518,H2518,(1-EXP(-SetUp!$B$52*H2518/SetUp!$B$56))*F2518)</f>
        <v>0</v>
      </c>
      <c r="K2518" s="57">
        <f t="shared" si="764"/>
        <v>2.6344693108877649E-17</v>
      </c>
      <c r="L2518" s="57">
        <f>IF(I2518&lt;=0,0,MIN(SetUp!$B$50*I2518^SetUp!$B$55,I2518))</f>
        <v>1.2306060546334447E-3</v>
      </c>
      <c r="M2518" s="57">
        <f t="shared" si="765"/>
        <v>0.18388955432638593</v>
      </c>
      <c r="N2518" s="57">
        <f>IF(SetUp!$B$62=0,X2518,(B2518-E2518)*(1-(H2518/SetUp!$B$66/SetUp!$B$56)))</f>
        <v>0</v>
      </c>
      <c r="O2518" s="57">
        <f>K2518*SetUp!$B$65</f>
        <v>0</v>
      </c>
      <c r="P2518" s="57">
        <f>MIN(SetUp!$B$54*L2518^SetUp!$B$51,L2518)</f>
        <v>7.0785537627096487E-4</v>
      </c>
      <c r="Q2518" s="57">
        <f t="shared" si="766"/>
        <v>2.6344693108877649E-17</v>
      </c>
      <c r="R2518" s="57">
        <f>IF((H2518+N2518-O2518)&gt;SetUp!$B$56,T2517+H2518+N2518-O2518-SetUp!$B$56,T2517)</f>
        <v>0</v>
      </c>
      <c r="S2518" s="57">
        <f>R2518*SetUp!$B$65</f>
        <v>0</v>
      </c>
      <c r="T2518" s="57">
        <f>IF((R2518-S2518)&lt;SetUp!$B$53,R2518-S2518,SetUp!$B$53)</f>
        <v>0</v>
      </c>
      <c r="U2518" s="57">
        <f t="shared" si="767"/>
        <v>0.18388955432638593</v>
      </c>
      <c r="V2518" s="57">
        <f>(L2518-P2518)/1000*SetUp!$B$13*1000000/SetUp!$B$48</f>
        <v>2.9732847377958855E-2</v>
      </c>
      <c r="W2518" s="57">
        <f t="shared" si="778"/>
        <v>1.2793585635328952E-17</v>
      </c>
      <c r="X2518" s="57">
        <f>MAX((SetUp!$B$56*(1-($H2518/SetUp!$B$56)^2)*TANH(($B2518-$D2518)/SetUp!$B$56))/(1+$H2518/SetUp!$B$56*TANH(($B2518-$D2518)/SetUp!$B$56)),0)</f>
        <v>0</v>
      </c>
      <c r="AP2518" s="64">
        <v>30798</v>
      </c>
      <c r="AQ2518" s="55">
        <v>4</v>
      </c>
      <c r="AR2518" s="55">
        <v>117</v>
      </c>
      <c r="AS2518" s="66">
        <f t="shared" si="768"/>
        <v>105.378</v>
      </c>
      <c r="AT2518" s="66">
        <f t="shared" si="769"/>
        <v>90.692939216189018</v>
      </c>
      <c r="AU2518" s="55" t="str">
        <f>IF(OR($AP2518&lt;SetUp!$B$97,$AP2518&gt;SetUp!$B$98),"Não","Sim")</f>
        <v>Não</v>
      </c>
      <c r="AV2518" s="68">
        <f t="shared" si="770"/>
        <v>10.265378707091132</v>
      </c>
      <c r="AW2518" s="68">
        <f t="shared" si="771"/>
        <v>9.5232840562585874</v>
      </c>
      <c r="AX2518" s="68">
        <f t="shared" si="772"/>
        <v>2.0227499517125112</v>
      </c>
      <c r="AY2518" s="68">
        <f t="shared" si="773"/>
        <v>1.9575734769298683</v>
      </c>
      <c r="AZ2518" s="68">
        <f t="shared" si="774"/>
        <v>-14.685060783810982</v>
      </c>
      <c r="BA2518" s="68">
        <f t="shared" si="775"/>
        <v>-0.742094650832545</v>
      </c>
      <c r="BB2518" s="68">
        <f t="shared" si="776"/>
        <v>-6.5176474782642879E-2</v>
      </c>
    </row>
    <row r="2519" spans="1:54" x14ac:dyDescent="0.3">
      <c r="A2519" s="64">
        <v>29181</v>
      </c>
      <c r="B2519" s="57">
        <v>0</v>
      </c>
      <c r="C2519" s="57"/>
      <c r="D2519" s="57">
        <v>5.415</v>
      </c>
      <c r="E2519" s="57">
        <f t="shared" si="761"/>
        <v>0</v>
      </c>
      <c r="F2519" s="57">
        <f t="shared" si="762"/>
        <v>5.415</v>
      </c>
      <c r="G2519" s="57">
        <f t="shared" si="763"/>
        <v>0</v>
      </c>
      <c r="H2519" s="57">
        <f>IF(Q2518&gt;SetUp!$B$56,SetUp!$B$56,Q2518)</f>
        <v>2.6344693108877649E-17</v>
      </c>
      <c r="I2519" s="57">
        <f t="shared" si="777"/>
        <v>0.18388955432638593</v>
      </c>
      <c r="J2519" s="57">
        <f>MIN(F2519,H2519,(1-EXP(-SetUp!$B$52*H2519/SetUp!$B$56))*F2519)</f>
        <v>0</v>
      </c>
      <c r="K2519" s="57">
        <f t="shared" si="764"/>
        <v>2.6344693108877649E-17</v>
      </c>
      <c r="L2519" s="57">
        <f>IF(I2519&lt;=0,0,MIN(SetUp!$B$50*I2519^SetUp!$B$55,I2519))</f>
        <v>1.217001980016076E-3</v>
      </c>
      <c r="M2519" s="57">
        <f t="shared" si="765"/>
        <v>0.18267255234636987</v>
      </c>
      <c r="N2519" s="57">
        <f>IF(SetUp!$B$62=0,X2519,(B2519-E2519)*(1-(H2519/SetUp!$B$66/SetUp!$B$56)))</f>
        <v>0</v>
      </c>
      <c r="O2519" s="57">
        <f>K2519*SetUp!$B$65</f>
        <v>0</v>
      </c>
      <c r="P2519" s="57">
        <f>MIN(SetUp!$B$54*L2519^SetUp!$B$51,L2519)</f>
        <v>7.001625888094934E-4</v>
      </c>
      <c r="Q2519" s="57">
        <f t="shared" si="766"/>
        <v>2.6344693108877649E-17</v>
      </c>
      <c r="R2519" s="57">
        <f>IF((H2519+N2519-O2519)&gt;SetUp!$B$56,T2518+H2519+N2519-O2519-SetUp!$B$56,T2518)</f>
        <v>0</v>
      </c>
      <c r="S2519" s="57">
        <f>R2519*SetUp!$B$65</f>
        <v>0</v>
      </c>
      <c r="T2519" s="57">
        <f>IF((R2519-S2519)&lt;SetUp!$B$53,R2519-S2519,SetUp!$B$53)</f>
        <v>0</v>
      </c>
      <c r="U2519" s="57">
        <f t="shared" si="767"/>
        <v>0.18267255234636987</v>
      </c>
      <c r="V2519" s="57">
        <f>(L2519-P2519)/1000*SetUp!$B$13*1000000/SetUp!$B$48</f>
        <v>2.9396627060915649E-2</v>
      </c>
      <c r="W2519" s="57">
        <f t="shared" si="778"/>
        <v>1.2359904766334751E-17</v>
      </c>
      <c r="X2519" s="57">
        <f>MAX((SetUp!$B$56*(1-($H2519/SetUp!$B$56)^2)*TANH(($B2519-$D2519)/SetUp!$B$56))/(1+$H2519/SetUp!$B$56*TANH(($B2519-$D2519)/SetUp!$B$56)),0)</f>
        <v>0</v>
      </c>
      <c r="AP2519" s="64">
        <v>30799</v>
      </c>
      <c r="AQ2519" s="55">
        <v>4</v>
      </c>
      <c r="AR2519" s="55">
        <v>118</v>
      </c>
      <c r="AS2519" s="66">
        <f t="shared" si="768"/>
        <v>141.31899999999999</v>
      </c>
      <c r="AT2519" s="66">
        <f t="shared" si="769"/>
        <v>68.220345358569077</v>
      </c>
      <c r="AU2519" s="55" t="str">
        <f>IF(OR($AP2519&lt;SetUp!$B$97,$AP2519&gt;SetUp!$B$98),"Não","Sim")</f>
        <v>Não</v>
      </c>
      <c r="AV2519" s="68">
        <f t="shared" si="770"/>
        <v>11.887766821400897</v>
      </c>
      <c r="AW2519" s="68">
        <f t="shared" si="771"/>
        <v>8.2595608453821008</v>
      </c>
      <c r="AX2519" s="68">
        <f t="shared" si="772"/>
        <v>2.1502005556237016</v>
      </c>
      <c r="AY2519" s="68">
        <f t="shared" si="773"/>
        <v>1.8339139136486458</v>
      </c>
      <c r="AZ2519" s="68">
        <f t="shared" si="774"/>
        <v>-73.098654641430912</v>
      </c>
      <c r="BA2519" s="68">
        <f t="shared" si="775"/>
        <v>-3.6282059760187959</v>
      </c>
      <c r="BB2519" s="68">
        <f t="shared" si="776"/>
        <v>-0.31628664197505585</v>
      </c>
    </row>
    <row r="2520" spans="1:54" x14ac:dyDescent="0.3">
      <c r="A2520" s="64">
        <v>29182</v>
      </c>
      <c r="B2520" s="57">
        <v>0</v>
      </c>
      <c r="C2520" s="57"/>
      <c r="D2520" s="57">
        <v>5.415</v>
      </c>
      <c r="E2520" s="57">
        <f t="shared" si="761"/>
        <v>0</v>
      </c>
      <c r="F2520" s="57">
        <f t="shared" si="762"/>
        <v>5.415</v>
      </c>
      <c r="G2520" s="57">
        <f t="shared" si="763"/>
        <v>0</v>
      </c>
      <c r="H2520" s="57">
        <f>IF(Q2519&gt;SetUp!$B$56,SetUp!$B$56,Q2519)</f>
        <v>2.6344693108877649E-17</v>
      </c>
      <c r="I2520" s="57">
        <f t="shared" si="777"/>
        <v>0.18267255234636987</v>
      </c>
      <c r="J2520" s="57">
        <f>MIN(F2520,H2520,(1-EXP(-SetUp!$B$52*H2520/SetUp!$B$56))*F2520)</f>
        <v>0</v>
      </c>
      <c r="K2520" s="57">
        <f t="shared" si="764"/>
        <v>2.6344693108877649E-17</v>
      </c>
      <c r="L2520" s="57">
        <f>IF(I2520&lt;=0,0,MIN(SetUp!$B$50*I2520^SetUp!$B$55,I2520))</f>
        <v>1.2036078526939677E-3</v>
      </c>
      <c r="M2520" s="57">
        <f t="shared" si="765"/>
        <v>0.1814689444936759</v>
      </c>
      <c r="N2520" s="57">
        <f>IF(SetUp!$B$62=0,X2520,(B2520-E2520)*(1-(H2520/SetUp!$B$66/SetUp!$B$56)))</f>
        <v>0</v>
      </c>
      <c r="O2520" s="57">
        <f>K2520*SetUp!$B$65</f>
        <v>0</v>
      </c>
      <c r="P2520" s="57">
        <f>MIN(SetUp!$B$54*L2520^SetUp!$B$51,L2520)</f>
        <v>6.9258709236360953E-4</v>
      </c>
      <c r="Q2520" s="57">
        <f t="shared" si="766"/>
        <v>2.6344693108877649E-17</v>
      </c>
      <c r="R2520" s="57">
        <f>IF((H2520+N2520-O2520)&gt;SetUp!$B$56,T2519+H2520+N2520-O2520-SetUp!$B$56,T2519)</f>
        <v>0</v>
      </c>
      <c r="S2520" s="57">
        <f>R2520*SetUp!$B$65</f>
        <v>0</v>
      </c>
      <c r="T2520" s="57">
        <f>IF((R2520-S2520)&lt;SetUp!$B$53,R2520-S2520,SetUp!$B$53)</f>
        <v>0</v>
      </c>
      <c r="U2520" s="57">
        <f t="shared" si="767"/>
        <v>0.1814689444936759</v>
      </c>
      <c r="V2520" s="57">
        <f>(L2520-P2520)/1000*SetUp!$B$13*1000000/SetUp!$B$48</f>
        <v>2.9065676818376709E-2</v>
      </c>
      <c r="W2520" s="57">
        <f t="shared" si="778"/>
        <v>0</v>
      </c>
      <c r="X2520" s="57">
        <f>MAX((SetUp!$B$56*(1-($H2520/SetUp!$B$56)^2)*TANH(($B2520-$D2520)/SetUp!$B$56))/(1+$H2520/SetUp!$B$56*TANH(($B2520-$D2520)/SetUp!$B$56)),0)</f>
        <v>0</v>
      </c>
      <c r="AP2520" s="64">
        <v>30800</v>
      </c>
      <c r="AQ2520" s="55">
        <v>4</v>
      </c>
      <c r="AR2520" s="55">
        <v>119</v>
      </c>
      <c r="AS2520" s="66">
        <f t="shared" si="768"/>
        <v>89.305000000000007</v>
      </c>
      <c r="AT2520" s="66">
        <f t="shared" si="769"/>
        <v>53.010591478502029</v>
      </c>
      <c r="AU2520" s="55" t="str">
        <f>IF(OR($AP2520&lt;SetUp!$B$97,$AP2520&gt;SetUp!$B$98),"Não","Sim")</f>
        <v>Não</v>
      </c>
      <c r="AV2520" s="68">
        <f t="shared" si="770"/>
        <v>9.4501322742065366</v>
      </c>
      <c r="AW2520" s="68">
        <f t="shared" si="771"/>
        <v>7.2808372786721467</v>
      </c>
      <c r="AX2520" s="68">
        <f t="shared" si="772"/>
        <v>1.9508757748081464</v>
      </c>
      <c r="AY2520" s="68">
        <f t="shared" si="773"/>
        <v>1.7243626499992337</v>
      </c>
      <c r="AZ2520" s="68">
        <f t="shared" si="774"/>
        <v>-36.294408521497978</v>
      </c>
      <c r="BA2520" s="68">
        <f t="shared" si="775"/>
        <v>-2.1692949955343899</v>
      </c>
      <c r="BB2520" s="68">
        <f t="shared" si="776"/>
        <v>-0.22651312480891272</v>
      </c>
    </row>
    <row r="2521" spans="1:54" x14ac:dyDescent="0.3">
      <c r="A2521" s="64">
        <v>29183</v>
      </c>
      <c r="B2521" s="57">
        <v>0</v>
      </c>
      <c r="C2521" s="57"/>
      <c r="D2521" s="57">
        <v>5.415</v>
      </c>
      <c r="E2521" s="57">
        <f t="shared" si="761"/>
        <v>0</v>
      </c>
      <c r="F2521" s="57">
        <f t="shared" si="762"/>
        <v>5.415</v>
      </c>
      <c r="G2521" s="57">
        <f t="shared" si="763"/>
        <v>0</v>
      </c>
      <c r="H2521" s="57">
        <f>IF(Q2520&gt;SetUp!$B$56,SetUp!$B$56,Q2520)</f>
        <v>2.6344693108877649E-17</v>
      </c>
      <c r="I2521" s="57">
        <f t="shared" si="777"/>
        <v>0.1814689444936759</v>
      </c>
      <c r="J2521" s="57">
        <f>MIN(F2521,H2521,(1-EXP(-SetUp!$B$52*H2521/SetUp!$B$56))*F2521)</f>
        <v>0</v>
      </c>
      <c r="K2521" s="57">
        <f t="shared" si="764"/>
        <v>2.6344693108877649E-17</v>
      </c>
      <c r="L2521" s="57">
        <f>IF(I2521&lt;=0,0,MIN(SetUp!$B$50*I2521^SetUp!$B$55,I2521))</f>
        <v>1.1904195201573383E-3</v>
      </c>
      <c r="M2521" s="57">
        <f t="shared" si="765"/>
        <v>0.18027852497351857</v>
      </c>
      <c r="N2521" s="57">
        <f>IF(SetUp!$B$62=0,X2521,(B2521-E2521)*(1-(H2521/SetUp!$B$66/SetUp!$B$56)))</f>
        <v>0</v>
      </c>
      <c r="O2521" s="57">
        <f>K2521*SetUp!$B$65</f>
        <v>0</v>
      </c>
      <c r="P2521" s="57">
        <f>MIN(SetUp!$B$54*L2521^SetUp!$B$51,L2521)</f>
        <v>6.8512658869356849E-4</v>
      </c>
      <c r="Q2521" s="57">
        <f t="shared" si="766"/>
        <v>2.6344693108877649E-17</v>
      </c>
      <c r="R2521" s="57">
        <f>IF((H2521+N2521-O2521)&gt;SetUp!$B$56,T2520+H2521+N2521-O2521-SetUp!$B$56,T2520)</f>
        <v>0</v>
      </c>
      <c r="S2521" s="57">
        <f>R2521*SetUp!$B$65</f>
        <v>0</v>
      </c>
      <c r="T2521" s="57">
        <f>IF((R2521-S2521)&lt;SetUp!$B$53,R2521-S2521,SetUp!$B$53)</f>
        <v>0</v>
      </c>
      <c r="U2521" s="57">
        <f t="shared" si="767"/>
        <v>0.18027852497351857</v>
      </c>
      <c r="V2521" s="57">
        <f>(L2521-P2521)/1000*SetUp!$B$13*1000000/SetUp!$B$48</f>
        <v>2.8739891183758654E-2</v>
      </c>
      <c r="W2521" s="57">
        <f t="shared" si="778"/>
        <v>6.2883726004159257E-18</v>
      </c>
      <c r="X2521" s="57">
        <f>MAX((SetUp!$B$56*(1-($H2521/SetUp!$B$56)^2)*TANH(($B2521-$D2521)/SetUp!$B$56))/(1+$H2521/SetUp!$B$56*TANH(($B2521-$D2521)/SetUp!$B$56)),0)</f>
        <v>0</v>
      </c>
      <c r="AP2521" s="64">
        <v>30801</v>
      </c>
      <c r="AQ2521" s="55">
        <v>4</v>
      </c>
      <c r="AR2521" s="55">
        <v>120</v>
      </c>
      <c r="AS2521" s="66">
        <f t="shared" si="768"/>
        <v>59.048000000000002</v>
      </c>
      <c r="AT2521" s="66">
        <f t="shared" si="769"/>
        <v>42.25377587196531</v>
      </c>
      <c r="AU2521" s="55" t="str">
        <f>IF(OR($AP2521&lt;SetUp!$B$97,$AP2521&gt;SetUp!$B$98),"Não","Sim")</f>
        <v>Não</v>
      </c>
      <c r="AV2521" s="68">
        <f t="shared" si="770"/>
        <v>7.6842696464921119</v>
      </c>
      <c r="AW2521" s="68">
        <f t="shared" si="771"/>
        <v>6.5002904452005303</v>
      </c>
      <c r="AX2521" s="68">
        <f t="shared" si="772"/>
        <v>1.7712051923191607</v>
      </c>
      <c r="AY2521" s="68">
        <f t="shared" si="773"/>
        <v>1.6258655243410298</v>
      </c>
      <c r="AZ2521" s="68">
        <f t="shared" si="774"/>
        <v>-16.794224128034692</v>
      </c>
      <c r="BA2521" s="68">
        <f t="shared" si="775"/>
        <v>-1.1839792012915815</v>
      </c>
      <c r="BB2521" s="68">
        <f t="shared" si="776"/>
        <v>-0.14533966797813092</v>
      </c>
    </row>
    <row r="2522" spans="1:54" x14ac:dyDescent="0.3">
      <c r="A2522" s="64">
        <v>29184</v>
      </c>
      <c r="B2522" s="57">
        <v>0</v>
      </c>
      <c r="C2522" s="57"/>
      <c r="D2522" s="57">
        <v>5.415</v>
      </c>
      <c r="E2522" s="57">
        <f t="shared" si="761"/>
        <v>0</v>
      </c>
      <c r="F2522" s="57">
        <f t="shared" si="762"/>
        <v>5.415</v>
      </c>
      <c r="G2522" s="57">
        <f t="shared" si="763"/>
        <v>0</v>
      </c>
      <c r="H2522" s="57">
        <f>IF(Q2521&gt;SetUp!$B$56,SetUp!$B$56,Q2521)</f>
        <v>2.6344693108877649E-17</v>
      </c>
      <c r="I2522" s="57">
        <f t="shared" si="777"/>
        <v>0.18027852497351857</v>
      </c>
      <c r="J2522" s="57">
        <f>MIN(F2522,H2522,(1-EXP(-SetUp!$B$52*H2522/SetUp!$B$56))*F2522)</f>
        <v>0</v>
      </c>
      <c r="K2522" s="57">
        <f t="shared" si="764"/>
        <v>2.6344693108877649E-17</v>
      </c>
      <c r="L2522" s="57">
        <f>IF(I2522&lt;=0,0,MIN(SetUp!$B$50*I2522^SetUp!$B$55,I2522))</f>
        <v>1.1774329299387252E-3</v>
      </c>
      <c r="M2522" s="57">
        <f t="shared" si="765"/>
        <v>0.17910109204357985</v>
      </c>
      <c r="N2522" s="57">
        <f>IF(SetUp!$B$62=0,X2522,(B2522-E2522)*(1-(H2522/SetUp!$B$66/SetUp!$B$56)))</f>
        <v>0</v>
      </c>
      <c r="O2522" s="57">
        <f>K2522*SetUp!$B$65</f>
        <v>0</v>
      </c>
      <c r="P2522" s="57">
        <f>MIN(SetUp!$B$54*L2522^SetUp!$B$51,L2522)</f>
        <v>6.7777883450796748E-4</v>
      </c>
      <c r="Q2522" s="57">
        <f t="shared" si="766"/>
        <v>2.6344693108877649E-17</v>
      </c>
      <c r="R2522" s="57">
        <f>IF((H2522+N2522-O2522)&gt;SetUp!$B$56,T2521+H2522+N2522-O2522-SetUp!$B$56,T2521)</f>
        <v>0</v>
      </c>
      <c r="S2522" s="57">
        <f>R2522*SetUp!$B$65</f>
        <v>0</v>
      </c>
      <c r="T2522" s="57">
        <f>IF((R2522-S2522)&lt;SetUp!$B$53,R2522-S2522,SetUp!$B$53)</f>
        <v>0</v>
      </c>
      <c r="U2522" s="57">
        <f t="shared" si="767"/>
        <v>0.17910109204357985</v>
      </c>
      <c r="V2522" s="57">
        <f>(L2522-P2522)/1000*SetUp!$B$13*1000000/SetUp!$B$48</f>
        <v>2.8419167255319046E-2</v>
      </c>
      <c r="W2522" s="57">
        <f t="shared" si="778"/>
        <v>9.7578195523695399E-18</v>
      </c>
      <c r="X2522" s="57">
        <f>MAX((SetUp!$B$56*(1-($H2522/SetUp!$B$56)^2)*TANH(($B2522-$D2522)/SetUp!$B$56))/(1+$H2522/SetUp!$B$56*TANH(($B2522-$D2522)/SetUp!$B$56)),0)</f>
        <v>0</v>
      </c>
      <c r="AP2522" s="64">
        <v>30802</v>
      </c>
      <c r="AQ2522" s="55">
        <v>4</v>
      </c>
      <c r="AR2522" s="55">
        <v>121</v>
      </c>
      <c r="AS2522" s="66">
        <f t="shared" si="768"/>
        <v>36.472999999999999</v>
      </c>
      <c r="AT2522" s="66">
        <f t="shared" si="769"/>
        <v>34.37882382989249</v>
      </c>
      <c r="AU2522" s="55" t="str">
        <f>IF(OR($AP2522&lt;SetUp!$B$97,$AP2522&gt;SetUp!$B$98),"Não","Sim")</f>
        <v>Não</v>
      </c>
      <c r="AV2522" s="68">
        <f t="shared" si="770"/>
        <v>6.0392880375090572</v>
      </c>
      <c r="AW2522" s="68">
        <f t="shared" si="771"/>
        <v>5.8633457880200526</v>
      </c>
      <c r="AX2522" s="68">
        <f t="shared" si="772"/>
        <v>1.5619714866442296</v>
      </c>
      <c r="AY2522" s="68">
        <f t="shared" si="773"/>
        <v>1.5362910144998061</v>
      </c>
      <c r="AZ2522" s="68">
        <f t="shared" si="774"/>
        <v>-2.0941761701075094</v>
      </c>
      <c r="BA2522" s="68">
        <f t="shared" si="775"/>
        <v>-0.17594224948900461</v>
      </c>
      <c r="BB2522" s="68">
        <f t="shared" si="776"/>
        <v>-2.5680472144423483E-2</v>
      </c>
    </row>
    <row r="2523" spans="1:54" x14ac:dyDescent="0.3">
      <c r="A2523" s="64">
        <v>29185</v>
      </c>
      <c r="B2523" s="57">
        <v>0</v>
      </c>
      <c r="C2523" s="57"/>
      <c r="D2523" s="57">
        <v>5.415</v>
      </c>
      <c r="E2523" s="57">
        <f t="shared" si="761"/>
        <v>0</v>
      </c>
      <c r="F2523" s="57">
        <f t="shared" si="762"/>
        <v>5.415</v>
      </c>
      <c r="G2523" s="57">
        <f t="shared" si="763"/>
        <v>0</v>
      </c>
      <c r="H2523" s="57">
        <f>IF(Q2522&gt;SetUp!$B$56,SetUp!$B$56,Q2522)</f>
        <v>2.6344693108877649E-17</v>
      </c>
      <c r="I2523" s="57">
        <f t="shared" si="777"/>
        <v>0.17910109204357985</v>
      </c>
      <c r="J2523" s="57">
        <f>MIN(F2523,H2523,(1-EXP(-SetUp!$B$52*H2523/SetUp!$B$56))*F2523)</f>
        <v>0</v>
      </c>
      <c r="K2523" s="57">
        <f t="shared" si="764"/>
        <v>2.6344693108877649E-17</v>
      </c>
      <c r="L2523" s="57">
        <f>IF(I2523&lt;=0,0,MIN(SetUp!$B$50*I2523^SetUp!$B$55,I2523))</f>
        <v>1.1646441267746167E-3</v>
      </c>
      <c r="M2523" s="57">
        <f t="shared" si="765"/>
        <v>0.17793644791680524</v>
      </c>
      <c r="N2523" s="57">
        <f>IF(SetUp!$B$62=0,X2523,(B2523-E2523)*(1-(H2523/SetUp!$B$66/SetUp!$B$56)))</f>
        <v>0</v>
      </c>
      <c r="O2523" s="57">
        <f>K2523*SetUp!$B$65</f>
        <v>0</v>
      </c>
      <c r="P2523" s="57">
        <f>MIN(SetUp!$B$54*L2523^SetUp!$B$51,L2523)</f>
        <v>6.7054163991475549E-4</v>
      </c>
      <c r="Q2523" s="57">
        <f t="shared" si="766"/>
        <v>2.6344693108877649E-17</v>
      </c>
      <c r="R2523" s="57">
        <f>IF((H2523+N2523-O2523)&gt;SetUp!$B$56,T2522+H2523+N2523-O2523-SetUp!$B$56,T2522)</f>
        <v>0</v>
      </c>
      <c r="S2523" s="57">
        <f>R2523*SetUp!$B$65</f>
        <v>0</v>
      </c>
      <c r="T2523" s="57">
        <f>IF((R2523-S2523)&lt;SetUp!$B$53,R2523-S2523,SetUp!$B$53)</f>
        <v>0</v>
      </c>
      <c r="U2523" s="57">
        <f t="shared" si="767"/>
        <v>0.17793644791680524</v>
      </c>
      <c r="V2523" s="57">
        <f>(L2523-P2523)/1000*SetUp!$B$13*1000000/SetUp!$B$48</f>
        <v>2.8103404622819558E-2</v>
      </c>
      <c r="W2523" s="57">
        <f t="shared" si="778"/>
        <v>5.6378512969246231E-18</v>
      </c>
      <c r="X2523" s="57">
        <f>MAX((SetUp!$B$56*(1-($H2523/SetUp!$B$56)^2)*TANH(($B2523-$D2523)/SetUp!$B$56))/(1+$H2523/SetUp!$B$56*TANH(($B2523-$D2523)/SetUp!$B$56)),0)</f>
        <v>0</v>
      </c>
      <c r="AP2523" s="64">
        <v>30803</v>
      </c>
      <c r="AQ2523" s="55">
        <v>5</v>
      </c>
      <c r="AR2523" s="55">
        <v>122</v>
      </c>
      <c r="AS2523" s="66">
        <f t="shared" si="768"/>
        <v>13.448</v>
      </c>
      <c r="AT2523" s="66">
        <f t="shared" si="769"/>
        <v>28.450251965866677</v>
      </c>
      <c r="AU2523" s="55" t="str">
        <f>IF(OR($AP2523&lt;SetUp!$B$97,$AP2523&gt;SetUp!$B$98),"Não","Sim")</f>
        <v>Não</v>
      </c>
      <c r="AV2523" s="68">
        <f t="shared" si="770"/>
        <v>3.667151483099655</v>
      </c>
      <c r="AW2523" s="68">
        <f t="shared" si="771"/>
        <v>5.3338777606790613</v>
      </c>
      <c r="AX2523" s="68">
        <f t="shared" si="772"/>
        <v>1.1286577004314147</v>
      </c>
      <c r="AY2523" s="68">
        <f t="shared" si="773"/>
        <v>1.4540861170193486</v>
      </c>
      <c r="AZ2523" s="68">
        <f t="shared" si="774"/>
        <v>15.002251965866677</v>
      </c>
      <c r="BA2523" s="68">
        <f t="shared" si="775"/>
        <v>1.6667262775794063</v>
      </c>
      <c r="BB2523" s="68">
        <f t="shared" si="776"/>
        <v>0.32542841658793398</v>
      </c>
    </row>
    <row r="2524" spans="1:54" x14ac:dyDescent="0.3">
      <c r="A2524" s="64">
        <v>29186</v>
      </c>
      <c r="B2524" s="57">
        <v>0</v>
      </c>
      <c r="C2524" s="57"/>
      <c r="D2524" s="57">
        <v>5.415</v>
      </c>
      <c r="E2524" s="57">
        <f t="shared" si="761"/>
        <v>0</v>
      </c>
      <c r="F2524" s="57">
        <f t="shared" si="762"/>
        <v>5.415</v>
      </c>
      <c r="G2524" s="57">
        <f t="shared" si="763"/>
        <v>0</v>
      </c>
      <c r="H2524" s="57">
        <f>IF(Q2523&gt;SetUp!$B$56,SetUp!$B$56,Q2523)</f>
        <v>2.6344693108877649E-17</v>
      </c>
      <c r="I2524" s="57">
        <f t="shared" si="777"/>
        <v>0.17793644791680524</v>
      </c>
      <c r="J2524" s="57">
        <f>MIN(F2524,H2524,(1-EXP(-SetUp!$B$52*H2524/SetUp!$B$56))*F2524)</f>
        <v>0</v>
      </c>
      <c r="K2524" s="57">
        <f t="shared" si="764"/>
        <v>2.6344693108877649E-17</v>
      </c>
      <c r="L2524" s="57">
        <f>IF(I2524&lt;=0,0,MIN(SetUp!$B$50*I2524^SetUp!$B$55,I2524))</f>
        <v>1.1520492498596671E-3</v>
      </c>
      <c r="M2524" s="57">
        <f t="shared" si="765"/>
        <v>0.17678439866694556</v>
      </c>
      <c r="N2524" s="57">
        <f>IF(SetUp!$B$62=0,X2524,(B2524-E2524)*(1-(H2524/SetUp!$B$66/SetUp!$B$56)))</f>
        <v>0</v>
      </c>
      <c r="O2524" s="57">
        <f>K2524*SetUp!$B$65</f>
        <v>0</v>
      </c>
      <c r="P2524" s="57">
        <f>MIN(SetUp!$B$54*L2524^SetUp!$B$51,L2524)</f>
        <v>6.6341286692248903E-4</v>
      </c>
      <c r="Q2524" s="57">
        <f t="shared" si="766"/>
        <v>2.6344693108877649E-17</v>
      </c>
      <c r="R2524" s="57">
        <f>IF((H2524+N2524-O2524)&gt;SetUp!$B$56,T2523+H2524+N2524-O2524-SetUp!$B$56,T2523)</f>
        <v>0</v>
      </c>
      <c r="S2524" s="57">
        <f>R2524*SetUp!$B$65</f>
        <v>0</v>
      </c>
      <c r="T2524" s="57">
        <f>IF((R2524-S2524)&lt;SetUp!$B$53,R2524-S2524,SetUp!$B$53)</f>
        <v>0</v>
      </c>
      <c r="U2524" s="57">
        <f t="shared" si="767"/>
        <v>0.17678439866694556</v>
      </c>
      <c r="V2524" s="57">
        <f>(L2524-P2524)/1000*SetUp!$B$13*1000000/SetUp!$B$48</f>
        <v>2.7792505296597145E-2</v>
      </c>
      <c r="W2524" s="57">
        <f t="shared" si="778"/>
        <v>-9.7578195523695399E-18</v>
      </c>
      <c r="X2524" s="57">
        <f>MAX((SetUp!$B$56*(1-($H2524/SetUp!$B$56)^2)*TANH(($B2524-$D2524)/SetUp!$B$56))/(1+$H2524/SetUp!$B$56*TANH(($B2524-$D2524)/SetUp!$B$56)),0)</f>
        <v>0</v>
      </c>
      <c r="AP2524" s="64">
        <v>30804</v>
      </c>
      <c r="AQ2524" s="55">
        <v>5</v>
      </c>
      <c r="AR2524" s="55">
        <v>123</v>
      </c>
      <c r="AS2524" s="66">
        <f t="shared" si="768"/>
        <v>10.715999999999999</v>
      </c>
      <c r="AT2524" s="66">
        <f t="shared" si="769"/>
        <v>23.88255947518871</v>
      </c>
      <c r="AU2524" s="55" t="str">
        <f>IF(OR($AP2524&lt;SetUp!$B$97,$AP2524&gt;SetUp!$B$98),"Não","Sim")</f>
        <v>Não</v>
      </c>
      <c r="AV2524" s="68">
        <f t="shared" si="770"/>
        <v>3.273530204534548</v>
      </c>
      <c r="AW2524" s="68">
        <f t="shared" si="771"/>
        <v>4.8869785629966405</v>
      </c>
      <c r="AX2524" s="68">
        <f t="shared" si="772"/>
        <v>1.0300327049361713</v>
      </c>
      <c r="AY2524" s="68">
        <f t="shared" si="773"/>
        <v>1.3780808679508856</v>
      </c>
      <c r="AZ2524" s="68">
        <f t="shared" si="774"/>
        <v>13.166559475188711</v>
      </c>
      <c r="BA2524" s="68">
        <f t="shared" si="775"/>
        <v>1.6134483584620924</v>
      </c>
      <c r="BB2524" s="68">
        <f t="shared" si="776"/>
        <v>0.34804816301471431</v>
      </c>
    </row>
    <row r="2525" spans="1:54" x14ac:dyDescent="0.3">
      <c r="A2525" s="64">
        <v>29187</v>
      </c>
      <c r="B2525" s="57">
        <v>1.0149999999999999</v>
      </c>
      <c r="C2525" s="57"/>
      <c r="D2525" s="57">
        <v>5.415</v>
      </c>
      <c r="E2525" s="57">
        <f t="shared" si="761"/>
        <v>1.0149999999999999</v>
      </c>
      <c r="F2525" s="57">
        <f t="shared" si="762"/>
        <v>4.4000000000000004</v>
      </c>
      <c r="G2525" s="57">
        <f t="shared" si="763"/>
        <v>0</v>
      </c>
      <c r="H2525" s="57">
        <f>IF(Q2524&gt;SetUp!$B$56,SetUp!$B$56,Q2524)</f>
        <v>2.6344693108877649E-17</v>
      </c>
      <c r="I2525" s="57">
        <f t="shared" si="777"/>
        <v>0.17678439866694556</v>
      </c>
      <c r="J2525" s="57">
        <f>MIN(F2525,H2525,(1-EXP(-SetUp!$B$52*H2525/SetUp!$B$56))*F2525)</f>
        <v>0</v>
      </c>
      <c r="K2525" s="57">
        <f t="shared" si="764"/>
        <v>2.6344693108877649E-17</v>
      </c>
      <c r="L2525" s="57">
        <f>IF(I2525&lt;=0,0,MIN(SetUp!$B$50*I2525^SetUp!$B$55,I2525))</f>
        <v>1.1396445301900804E-3</v>
      </c>
      <c r="M2525" s="57">
        <f t="shared" si="765"/>
        <v>0.17564475413675548</v>
      </c>
      <c r="N2525" s="57">
        <f>IF(SetUp!$B$62=0,X2525,(B2525-E2525)*(1-(H2525/SetUp!$B$66/SetUp!$B$56)))</f>
        <v>0</v>
      </c>
      <c r="O2525" s="57">
        <f>K2525*SetUp!$B$65</f>
        <v>0</v>
      </c>
      <c r="P2525" s="57">
        <f>MIN(SetUp!$B$54*L2525^SetUp!$B$51,L2525)</f>
        <v>6.5639042798999498E-4</v>
      </c>
      <c r="Q2525" s="57">
        <f t="shared" si="766"/>
        <v>2.6344693108877649E-17</v>
      </c>
      <c r="R2525" s="57">
        <f>IF((H2525+N2525-O2525)&gt;SetUp!$B$56,T2524+H2525+N2525-O2525-SetUp!$B$56,T2524)</f>
        <v>0</v>
      </c>
      <c r="S2525" s="57">
        <f>R2525*SetUp!$B$65</f>
        <v>0</v>
      </c>
      <c r="T2525" s="57">
        <f>IF((R2525-S2525)&lt;SetUp!$B$53,R2525-S2525,SetUp!$B$53)</f>
        <v>0</v>
      </c>
      <c r="U2525" s="57">
        <f t="shared" si="767"/>
        <v>0.17564475413675548</v>
      </c>
      <c r="V2525" s="57">
        <f>(L2525-P2525)/1000*SetUp!$B$13*1000000/SetUp!$B$48</f>
        <v>2.7486373638953777E-2</v>
      </c>
      <c r="W2525" s="57">
        <f t="shared" si="778"/>
        <v>-2.8839777788114418E-17</v>
      </c>
      <c r="X2525" s="57">
        <f>MAX((SetUp!$B$56*(1-($H2525/SetUp!$B$56)^2)*TANH(($B2525-$D2525)/SetUp!$B$56))/(1+$H2525/SetUp!$B$56*TANH(($B2525-$D2525)/SetUp!$B$56)),0)</f>
        <v>0</v>
      </c>
      <c r="AP2525" s="64">
        <v>30805</v>
      </c>
      <c r="AQ2525" s="55">
        <v>5</v>
      </c>
      <c r="AR2525" s="55">
        <v>124</v>
      </c>
      <c r="AS2525" s="66">
        <f t="shared" si="768"/>
        <v>9.0090000000000003</v>
      </c>
      <c r="AT2525" s="66">
        <f t="shared" si="769"/>
        <v>20.294106699327912</v>
      </c>
      <c r="AU2525" s="55" t="str">
        <f>IF(OR($AP2525&lt;SetUp!$B$97,$AP2525&gt;SetUp!$B$98),"Não","Sim")</f>
        <v>Não</v>
      </c>
      <c r="AV2525" s="68">
        <f t="shared" si="770"/>
        <v>3.0014996251873831</v>
      </c>
      <c r="AW2525" s="68">
        <f t="shared" si="771"/>
        <v>4.5048980786836799</v>
      </c>
      <c r="AX2525" s="68">
        <f t="shared" si="772"/>
        <v>0.95467658691864354</v>
      </c>
      <c r="AY2525" s="68">
        <f t="shared" si="773"/>
        <v>1.3073699394132989</v>
      </c>
      <c r="AZ2525" s="68">
        <f t="shared" si="774"/>
        <v>11.285106699327912</v>
      </c>
      <c r="BA2525" s="68">
        <f t="shared" si="775"/>
        <v>1.5033984534962967</v>
      </c>
      <c r="BB2525" s="68">
        <f t="shared" si="776"/>
        <v>0.35269335249465539</v>
      </c>
    </row>
    <row r="2526" spans="1:54" x14ac:dyDescent="0.3">
      <c r="A2526" s="64">
        <v>29188</v>
      </c>
      <c r="B2526" s="57">
        <v>0.36</v>
      </c>
      <c r="C2526" s="57"/>
      <c r="D2526" s="57">
        <v>5.415</v>
      </c>
      <c r="E2526" s="57">
        <f t="shared" si="761"/>
        <v>0.36</v>
      </c>
      <c r="F2526" s="57">
        <f t="shared" si="762"/>
        <v>5.0549999999999997</v>
      </c>
      <c r="G2526" s="57">
        <f t="shared" si="763"/>
        <v>0</v>
      </c>
      <c r="H2526" s="57">
        <f>IF(Q2525&gt;SetUp!$B$56,SetUp!$B$56,Q2525)</f>
        <v>2.6344693108877649E-17</v>
      </c>
      <c r="I2526" s="57">
        <f t="shared" si="777"/>
        <v>0.17564475413675548</v>
      </c>
      <c r="J2526" s="57">
        <f>MIN(F2526,H2526,(1-EXP(-SetUp!$B$52*H2526/SetUp!$B$56))*F2526)</f>
        <v>0</v>
      </c>
      <c r="K2526" s="57">
        <f t="shared" si="764"/>
        <v>2.6344693108877649E-17</v>
      </c>
      <c r="L2526" s="57">
        <f>IF(I2526&lt;=0,0,MIN(SetUp!$B$50*I2526^SetUp!$B$55,I2526))</f>
        <v>1.1274262879928977E-3</v>
      </c>
      <c r="M2526" s="57">
        <f t="shared" si="765"/>
        <v>0.17451732784876259</v>
      </c>
      <c r="N2526" s="57">
        <f>IF(SetUp!$B$62=0,X2526,(B2526-E2526)*(1-(H2526/SetUp!$B$66/SetUp!$B$56)))</f>
        <v>0</v>
      </c>
      <c r="O2526" s="57">
        <f>K2526*SetUp!$B$65</f>
        <v>0</v>
      </c>
      <c r="P2526" s="57">
        <f>MIN(SetUp!$B$54*L2526^SetUp!$B$51,L2526)</f>
        <v>6.4947228462266518E-4</v>
      </c>
      <c r="Q2526" s="57">
        <f t="shared" si="766"/>
        <v>2.6344693108877649E-17</v>
      </c>
      <c r="R2526" s="57">
        <f>IF((H2526+N2526-O2526)&gt;SetUp!$B$56,T2525+H2526+N2526-O2526-SetUp!$B$56,T2525)</f>
        <v>0</v>
      </c>
      <c r="S2526" s="57">
        <f>R2526*SetUp!$B$65</f>
        <v>0</v>
      </c>
      <c r="T2526" s="57">
        <f>IF((R2526-S2526)&lt;SetUp!$B$53,R2526-S2526,SetUp!$B$53)</f>
        <v>0</v>
      </c>
      <c r="U2526" s="57">
        <f t="shared" si="767"/>
        <v>0.17451732784876259</v>
      </c>
      <c r="V2526" s="57">
        <f>(L2526-P2526)/1000*SetUp!$B$13*1000000/SetUp!$B$48</f>
        <v>2.7184916297779669E-2</v>
      </c>
      <c r="W2526" s="57">
        <f t="shared" si="778"/>
        <v>3.4694469519536142E-18</v>
      </c>
      <c r="X2526" s="57">
        <f>MAX((SetUp!$B$56*(1-($H2526/SetUp!$B$56)^2)*TANH(($B2526-$D2526)/SetUp!$B$56))/(1+$H2526/SetUp!$B$56*TANH(($B2526-$D2526)/SetUp!$B$56)),0)</f>
        <v>0</v>
      </c>
      <c r="AP2526" s="64">
        <v>30806</v>
      </c>
      <c r="AQ2526" s="55">
        <v>5</v>
      </c>
      <c r="AR2526" s="55">
        <v>125</v>
      </c>
      <c r="AS2526" s="66">
        <f t="shared" si="768"/>
        <v>8.6910000000000007</v>
      </c>
      <c r="AT2526" s="66">
        <f t="shared" si="769"/>
        <v>17.427584985054409</v>
      </c>
      <c r="AU2526" s="55" t="str">
        <f>IF(OR($AP2526&lt;SetUp!$B$97,$AP2526&gt;SetUp!$B$98),"Não","Sim")</f>
        <v>Não</v>
      </c>
      <c r="AV2526" s="68">
        <f t="shared" si="770"/>
        <v>2.9480502031003475</v>
      </c>
      <c r="AW2526" s="68">
        <f t="shared" si="771"/>
        <v>4.1746359104782309</v>
      </c>
      <c r="AX2526" s="68">
        <f t="shared" si="772"/>
        <v>0.93906974992342429</v>
      </c>
      <c r="AY2526" s="68">
        <f t="shared" si="773"/>
        <v>1.2412372092367003</v>
      </c>
      <c r="AZ2526" s="68">
        <f t="shared" si="774"/>
        <v>8.7365849850544084</v>
      </c>
      <c r="BA2526" s="68">
        <f t="shared" si="775"/>
        <v>1.2265857073778834</v>
      </c>
      <c r="BB2526" s="68">
        <f t="shared" si="776"/>
        <v>0.30216745931327604</v>
      </c>
    </row>
    <row r="2527" spans="1:54" x14ac:dyDescent="0.3">
      <c r="A2527" s="64">
        <v>29189</v>
      </c>
      <c r="B2527" s="57">
        <v>0</v>
      </c>
      <c r="C2527" s="57"/>
      <c r="D2527" s="57">
        <v>5.415</v>
      </c>
      <c r="E2527" s="57">
        <f t="shared" si="761"/>
        <v>0</v>
      </c>
      <c r="F2527" s="57">
        <f t="shared" si="762"/>
        <v>5.415</v>
      </c>
      <c r="G2527" s="57">
        <f t="shared" si="763"/>
        <v>0</v>
      </c>
      <c r="H2527" s="57">
        <f>IF(Q2526&gt;SetUp!$B$56,SetUp!$B$56,Q2526)</f>
        <v>2.6344693108877649E-17</v>
      </c>
      <c r="I2527" s="57">
        <f t="shared" si="777"/>
        <v>0.17451732784876259</v>
      </c>
      <c r="J2527" s="57">
        <f>MIN(F2527,H2527,(1-EXP(-SetUp!$B$52*H2527/SetUp!$B$56))*F2527)</f>
        <v>0</v>
      </c>
      <c r="K2527" s="57">
        <f t="shared" si="764"/>
        <v>2.6344693108877649E-17</v>
      </c>
      <c r="L2527" s="57">
        <f>IF(I2527&lt;=0,0,MIN(SetUp!$B$50*I2527^SetUp!$B$55,I2527))</f>
        <v>1.1153909302380443E-3</v>
      </c>
      <c r="M2527" s="57">
        <f t="shared" si="765"/>
        <v>0.17340193691852454</v>
      </c>
      <c r="N2527" s="57">
        <f>IF(SetUp!$B$62=0,X2527,(B2527-E2527)*(1-(H2527/SetUp!$B$66/SetUp!$B$56)))</f>
        <v>0</v>
      </c>
      <c r="O2527" s="57">
        <f>K2527*SetUp!$B$65</f>
        <v>0</v>
      </c>
      <c r="P2527" s="57">
        <f>MIN(SetUp!$B$54*L2527^SetUp!$B$51,L2527)</f>
        <v>6.4265644601369431E-4</v>
      </c>
      <c r="Q2527" s="57">
        <f t="shared" si="766"/>
        <v>2.6344693108877649E-17</v>
      </c>
      <c r="R2527" s="57">
        <f>IF((H2527+N2527-O2527)&gt;SetUp!$B$56,T2526+H2527+N2527-O2527-SetUp!$B$56,T2526)</f>
        <v>0</v>
      </c>
      <c r="S2527" s="57">
        <f>R2527*SetUp!$B$65</f>
        <v>0</v>
      </c>
      <c r="T2527" s="57">
        <f>IF((R2527-S2527)&lt;SetUp!$B$53,R2527-S2527,SetUp!$B$53)</f>
        <v>0</v>
      </c>
      <c r="U2527" s="57">
        <f t="shared" si="767"/>
        <v>0.17340193691852454</v>
      </c>
      <c r="V2527" s="57">
        <f>(L2527-P2527)/1000*SetUp!$B$13*1000000/SetUp!$B$48</f>
        <v>2.6888042142327595E-2</v>
      </c>
      <c r="W2527" s="57">
        <f t="shared" si="778"/>
        <v>-2.8189256484623115E-18</v>
      </c>
      <c r="X2527" s="57">
        <f>MAX((SetUp!$B$56*(1-($H2527/SetUp!$B$56)^2)*TANH(($B2527-$D2527)/SetUp!$B$56))/(1+$H2527/SetUp!$B$56*TANH(($B2527-$D2527)/SetUp!$B$56)),0)</f>
        <v>0</v>
      </c>
      <c r="AP2527" s="64">
        <v>30807</v>
      </c>
      <c r="AQ2527" s="55">
        <v>5</v>
      </c>
      <c r="AR2527" s="55">
        <v>126</v>
      </c>
      <c r="AS2527" s="66">
        <f t="shared" si="768"/>
        <v>8.3810000000000002</v>
      </c>
      <c r="AT2527" s="66">
        <f t="shared" si="769"/>
        <v>15.1044774171126</v>
      </c>
      <c r="AU2527" s="55" t="str">
        <f>IF(OR($AP2527&lt;SetUp!$B$97,$AP2527&gt;SetUp!$B$98),"Não","Sim")</f>
        <v>Não</v>
      </c>
      <c r="AV2527" s="68">
        <f t="shared" si="770"/>
        <v>2.894995682207488</v>
      </c>
      <c r="AW2527" s="68">
        <f t="shared" si="771"/>
        <v>3.8864479177151723</v>
      </c>
      <c r="AX2527" s="68">
        <f t="shared" si="772"/>
        <v>0.92329584065550396</v>
      </c>
      <c r="AY2527" s="68">
        <f t="shared" si="773"/>
        <v>1.1791057042011319</v>
      </c>
      <c r="AZ2527" s="68">
        <f t="shared" si="774"/>
        <v>6.7234774171125995</v>
      </c>
      <c r="BA2527" s="68">
        <f t="shared" si="775"/>
        <v>0.99145223550768424</v>
      </c>
      <c r="BB2527" s="68">
        <f t="shared" si="776"/>
        <v>0.25580986354562796</v>
      </c>
    </row>
    <row r="2528" spans="1:54" x14ac:dyDescent="0.3">
      <c r="A2528" s="64">
        <v>29190</v>
      </c>
      <c r="B2528" s="57">
        <v>0</v>
      </c>
      <c r="C2528" s="57"/>
      <c r="D2528" s="57">
        <v>5.4390000000000001</v>
      </c>
      <c r="E2528" s="57">
        <f t="shared" si="761"/>
        <v>0</v>
      </c>
      <c r="F2528" s="57">
        <f t="shared" si="762"/>
        <v>5.4390000000000001</v>
      </c>
      <c r="G2528" s="57">
        <f t="shared" si="763"/>
        <v>0</v>
      </c>
      <c r="H2528" s="57">
        <f>IF(Q2527&gt;SetUp!$B$56,SetUp!$B$56,Q2527)</f>
        <v>2.6344693108877649E-17</v>
      </c>
      <c r="I2528" s="57">
        <f t="shared" si="777"/>
        <v>0.17340193691852454</v>
      </c>
      <c r="J2528" s="57">
        <f>MIN(F2528,H2528,(1-EXP(-SetUp!$B$52*H2528/SetUp!$B$56))*F2528)</f>
        <v>0</v>
      </c>
      <c r="K2528" s="57">
        <f t="shared" si="764"/>
        <v>2.6344693108877649E-17</v>
      </c>
      <c r="L2528" s="57">
        <f>IF(I2528&lt;=0,0,MIN(SetUp!$B$50*I2528^SetUp!$B$55,I2528))</f>
        <v>1.1035349482301381E-3</v>
      </c>
      <c r="M2528" s="57">
        <f t="shared" si="765"/>
        <v>0.17229840197029439</v>
      </c>
      <c r="N2528" s="57">
        <f>IF(SetUp!$B$62=0,X2528,(B2528-E2528)*(1-(H2528/SetUp!$B$66/SetUp!$B$56)))</f>
        <v>0</v>
      </c>
      <c r="O2528" s="57">
        <f>K2528*SetUp!$B$65</f>
        <v>0</v>
      </c>
      <c r="P2528" s="57">
        <f>MIN(SetUp!$B$54*L2528^SetUp!$B$51,L2528)</f>
        <v>6.3594096772864059E-4</v>
      </c>
      <c r="Q2528" s="57">
        <f t="shared" si="766"/>
        <v>2.6344693108877649E-17</v>
      </c>
      <c r="R2528" s="57">
        <f>IF((H2528+N2528-O2528)&gt;SetUp!$B$56,T2527+H2528+N2528-O2528-SetUp!$B$56,T2527)</f>
        <v>0</v>
      </c>
      <c r="S2528" s="57">
        <f>R2528*SetUp!$B$65</f>
        <v>0</v>
      </c>
      <c r="T2528" s="57">
        <f>IF((R2528-S2528)&lt;SetUp!$B$53,R2528-S2528,SetUp!$B$53)</f>
        <v>0</v>
      </c>
      <c r="U2528" s="57">
        <f t="shared" si="767"/>
        <v>0.17229840197029439</v>
      </c>
      <c r="V2528" s="57">
        <f>(L2528-P2528)/1000*SetUp!$B$13*1000000/SetUp!$B$48</f>
        <v>2.6595662201059644E-2</v>
      </c>
      <c r="W2528" s="57">
        <f t="shared" si="778"/>
        <v>-1.2359904766334751E-17</v>
      </c>
      <c r="X2528" s="57">
        <f>MAX((SetUp!$B$56*(1-($H2528/SetUp!$B$56)^2)*TANH(($B2528-$D2528)/SetUp!$B$56))/(1+$H2528/SetUp!$B$56*TANH(($B2528-$D2528)/SetUp!$B$56)),0)</f>
        <v>0</v>
      </c>
      <c r="AP2528" s="64">
        <v>30808</v>
      </c>
      <c r="AQ2528" s="55">
        <v>5</v>
      </c>
      <c r="AR2528" s="55">
        <v>127</v>
      </c>
      <c r="AS2528" s="66">
        <f t="shared" si="768"/>
        <v>7.782</v>
      </c>
      <c r="AT2528" s="66">
        <f t="shared" si="769"/>
        <v>13.197851582390577</v>
      </c>
      <c r="AU2528" s="55" t="str">
        <f>IF(OR($AP2528&lt;SetUp!$B$97,$AP2528&gt;SetUp!$B$98),"Não","Sim")</f>
        <v>Não</v>
      </c>
      <c r="AV2528" s="68">
        <f t="shared" si="770"/>
        <v>2.7896236305279607</v>
      </c>
      <c r="AW2528" s="68">
        <f t="shared" si="771"/>
        <v>3.6328847466428904</v>
      </c>
      <c r="AX2528" s="68">
        <f t="shared" si="772"/>
        <v>0.89109122646772376</v>
      </c>
      <c r="AY2528" s="68">
        <f t="shared" si="773"/>
        <v>1.1205032401564858</v>
      </c>
      <c r="AZ2528" s="68">
        <f t="shared" si="774"/>
        <v>5.4158515823905766</v>
      </c>
      <c r="BA2528" s="68">
        <f t="shared" si="775"/>
        <v>0.84326111611492971</v>
      </c>
      <c r="BB2528" s="68">
        <f t="shared" si="776"/>
        <v>0.22941201368876207</v>
      </c>
    </row>
    <row r="2529" spans="1:54" x14ac:dyDescent="0.3">
      <c r="A2529" s="64">
        <v>29191</v>
      </c>
      <c r="B2529" s="57">
        <v>0</v>
      </c>
      <c r="C2529" s="57"/>
      <c r="D2529" s="57">
        <v>5.4390000000000001</v>
      </c>
      <c r="E2529" s="57">
        <f t="shared" si="761"/>
        <v>0</v>
      </c>
      <c r="F2529" s="57">
        <f t="shared" si="762"/>
        <v>5.4390000000000001</v>
      </c>
      <c r="G2529" s="57">
        <f t="shared" si="763"/>
        <v>0</v>
      </c>
      <c r="H2529" s="57">
        <f>IF(Q2528&gt;SetUp!$B$56,SetUp!$B$56,Q2528)</f>
        <v>2.6344693108877649E-17</v>
      </c>
      <c r="I2529" s="57">
        <f t="shared" si="777"/>
        <v>0.17229840197029439</v>
      </c>
      <c r="J2529" s="57">
        <f>MIN(F2529,H2529,(1-EXP(-SetUp!$B$52*H2529/SetUp!$B$56))*F2529)</f>
        <v>0</v>
      </c>
      <c r="K2529" s="57">
        <f t="shared" si="764"/>
        <v>2.6344693108877649E-17</v>
      </c>
      <c r="L2529" s="57">
        <f>IF(I2529&lt;=0,0,MIN(SetUp!$B$50*I2529^SetUp!$B$55,I2529))</f>
        <v>1.0918549152771613E-3</v>
      </c>
      <c r="M2529" s="57">
        <f t="shared" si="765"/>
        <v>0.17120654705501723</v>
      </c>
      <c r="N2529" s="57">
        <f>IF(SetUp!$B$62=0,X2529,(B2529-E2529)*(1-(H2529/SetUp!$B$66/SetUp!$B$56)))</f>
        <v>0</v>
      </c>
      <c r="O2529" s="57">
        <f>K2529*SetUp!$B$65</f>
        <v>0</v>
      </c>
      <c r="P2529" s="57">
        <f>MIN(SetUp!$B$54*L2529^SetUp!$B$51,L2529)</f>
        <v>6.2932395043173201E-4</v>
      </c>
      <c r="Q2529" s="57">
        <f t="shared" si="766"/>
        <v>2.6344693108877649E-17</v>
      </c>
      <c r="R2529" s="57">
        <f>IF((H2529+N2529-O2529)&gt;SetUp!$B$56,T2528+H2529+N2529-O2529-SetUp!$B$56,T2528)</f>
        <v>0</v>
      </c>
      <c r="S2529" s="57">
        <f>R2529*SetUp!$B$65</f>
        <v>0</v>
      </c>
      <c r="T2529" s="57">
        <f>IF((R2529-S2529)&lt;SetUp!$B$53,R2529-S2529,SetUp!$B$53)</f>
        <v>0</v>
      </c>
      <c r="U2529" s="57">
        <f t="shared" si="767"/>
        <v>0.17120654705501723</v>
      </c>
      <c r="V2529" s="57">
        <f>(L2529-P2529)/1000*SetUp!$B$13*1000000/SetUp!$B$48</f>
        <v>2.6307689601491432E-2</v>
      </c>
      <c r="W2529" s="57">
        <f t="shared" si="778"/>
        <v>0</v>
      </c>
      <c r="X2529" s="57">
        <f>MAX((SetUp!$B$56*(1-($H2529/SetUp!$B$56)^2)*TANH(($B2529-$D2529)/SetUp!$B$56))/(1+$H2529/SetUp!$B$56*TANH(($B2529-$D2529)/SetUp!$B$56)),0)</f>
        <v>0</v>
      </c>
      <c r="AP2529" s="64">
        <v>30809</v>
      </c>
      <c r="AQ2529" s="55">
        <v>5</v>
      </c>
      <c r="AR2529" s="55">
        <v>128</v>
      </c>
      <c r="AS2529" s="66">
        <f t="shared" si="768"/>
        <v>7.4939999999999998</v>
      </c>
      <c r="AT2529" s="66">
        <f t="shared" si="769"/>
        <v>11.615506603873957</v>
      </c>
      <c r="AU2529" s="55" t="str">
        <f>IF(OR($AP2529&lt;SetUp!$B$97,$AP2529&gt;SetUp!$B$98),"Não","Sim")</f>
        <v>Não</v>
      </c>
      <c r="AV2529" s="68">
        <f t="shared" si="770"/>
        <v>2.7375171232341176</v>
      </c>
      <c r="AW2529" s="68">
        <f t="shared" si="771"/>
        <v>3.4081529607507286</v>
      </c>
      <c r="AX2529" s="68">
        <f t="shared" si="772"/>
        <v>0.87471368875777911</v>
      </c>
      <c r="AY2529" s="68">
        <f t="shared" si="773"/>
        <v>1.065038156062124</v>
      </c>
      <c r="AZ2529" s="68">
        <f t="shared" si="774"/>
        <v>4.1215066038739572</v>
      </c>
      <c r="BA2529" s="68">
        <f t="shared" si="775"/>
        <v>0.67063583751661104</v>
      </c>
      <c r="BB2529" s="68">
        <f t="shared" si="776"/>
        <v>0.19032446730434494</v>
      </c>
    </row>
    <row r="2530" spans="1:54" x14ac:dyDescent="0.3">
      <c r="A2530" s="64">
        <v>29192</v>
      </c>
      <c r="B2530" s="57">
        <v>0</v>
      </c>
      <c r="C2530" s="57"/>
      <c r="D2530" s="57">
        <v>5.4390000000000001</v>
      </c>
      <c r="E2530" s="57">
        <f t="shared" si="761"/>
        <v>0</v>
      </c>
      <c r="F2530" s="57">
        <f t="shared" si="762"/>
        <v>5.4390000000000001</v>
      </c>
      <c r="G2530" s="57">
        <f t="shared" si="763"/>
        <v>0</v>
      </c>
      <c r="H2530" s="57">
        <f>IF(Q2529&gt;SetUp!$B$56,SetUp!$B$56,Q2529)</f>
        <v>2.6344693108877649E-17</v>
      </c>
      <c r="I2530" s="57">
        <f t="shared" si="777"/>
        <v>0.17120654705501723</v>
      </c>
      <c r="J2530" s="57">
        <f>MIN(F2530,H2530,(1-EXP(-SetUp!$B$52*H2530/SetUp!$B$56))*F2530)</f>
        <v>0</v>
      </c>
      <c r="K2530" s="57">
        <f t="shared" si="764"/>
        <v>2.6344693108877649E-17</v>
      </c>
      <c r="L2530" s="57">
        <f>IF(I2530&lt;=0,0,MIN(SetUp!$B$50*I2530^SetUp!$B$55,I2530))</f>
        <v>1.080347484433235E-3</v>
      </c>
      <c r="M2530" s="57">
        <f t="shared" si="765"/>
        <v>0.170126199570584</v>
      </c>
      <c r="N2530" s="57">
        <f>IF(SetUp!$B$62=0,X2530,(B2530-E2530)*(1-(H2530/SetUp!$B$66/SetUp!$B$56)))</f>
        <v>0</v>
      </c>
      <c r="O2530" s="57">
        <f>K2530*SetUp!$B$65</f>
        <v>0</v>
      </c>
      <c r="P2530" s="57">
        <f>MIN(SetUp!$B$54*L2530^SetUp!$B$51,L2530)</f>
        <v>6.2280353865244026E-4</v>
      </c>
      <c r="Q2530" s="57">
        <f t="shared" si="766"/>
        <v>2.6344693108877649E-17</v>
      </c>
      <c r="R2530" s="57">
        <f>IF((H2530+N2530-O2530)&gt;SetUp!$B$56,T2529+H2530+N2530-O2530-SetUp!$B$56,T2529)</f>
        <v>0</v>
      </c>
      <c r="S2530" s="57">
        <f>R2530*SetUp!$B$65</f>
        <v>0</v>
      </c>
      <c r="T2530" s="57">
        <f>IF((R2530-S2530)&lt;SetUp!$B$53,R2530-S2530,SetUp!$B$53)</f>
        <v>0</v>
      </c>
      <c r="U2530" s="57">
        <f t="shared" si="767"/>
        <v>0.170126199570584</v>
      </c>
      <c r="V2530" s="57">
        <f>(L2530-P2530)/1000*SetUp!$B$13*1000000/SetUp!$B$48</f>
        <v>2.602403951196073E-2</v>
      </c>
      <c r="W2530" s="57">
        <f t="shared" si="778"/>
        <v>9.9746599868666408E-18</v>
      </c>
      <c r="X2530" s="57">
        <f>MAX((SetUp!$B$56*(1-($H2530/SetUp!$B$56)^2)*TANH(($B2530-$D2530)/SetUp!$B$56))/(1+$H2530/SetUp!$B$56*TANH(($B2530-$D2530)/SetUp!$B$56)),0)</f>
        <v>0</v>
      </c>
      <c r="AP2530" s="64">
        <v>30810</v>
      </c>
      <c r="AQ2530" s="55">
        <v>5</v>
      </c>
      <c r="AR2530" s="55">
        <v>129</v>
      </c>
      <c r="AS2530" s="66">
        <f t="shared" si="768"/>
        <v>7.2130000000000001</v>
      </c>
      <c r="AT2530" s="66">
        <f t="shared" si="769"/>
        <v>10.289203453458885</v>
      </c>
      <c r="AU2530" s="55" t="str">
        <f>IF(OR($AP2530&lt;SetUp!$B$97,$AP2530&gt;SetUp!$B$98),"Não","Sim")</f>
        <v>Não</v>
      </c>
      <c r="AV2530" s="68">
        <f t="shared" si="770"/>
        <v>2.6857028875138069</v>
      </c>
      <c r="AW2530" s="68">
        <f t="shared" si="771"/>
        <v>3.2076788264193294</v>
      </c>
      <c r="AX2530" s="68">
        <f t="shared" si="772"/>
        <v>0.8581159321900661</v>
      </c>
      <c r="AY2530" s="68">
        <f t="shared" si="773"/>
        <v>1.0123817548248741</v>
      </c>
      <c r="AZ2530" s="68">
        <f t="shared" si="774"/>
        <v>3.0762034534588851</v>
      </c>
      <c r="BA2530" s="68">
        <f t="shared" si="775"/>
        <v>0.52197593890552252</v>
      </c>
      <c r="BB2530" s="68">
        <f t="shared" si="776"/>
        <v>0.15426582263480804</v>
      </c>
    </row>
    <row r="2531" spans="1:54" x14ac:dyDescent="0.3">
      <c r="A2531" s="64">
        <v>29193</v>
      </c>
      <c r="B2531" s="57">
        <v>0</v>
      </c>
      <c r="C2531" s="57"/>
      <c r="D2531" s="57">
        <v>5.4390000000000001</v>
      </c>
      <c r="E2531" s="57">
        <f t="shared" si="761"/>
        <v>0</v>
      </c>
      <c r="F2531" s="57">
        <f t="shared" si="762"/>
        <v>5.4390000000000001</v>
      </c>
      <c r="G2531" s="57">
        <f t="shared" si="763"/>
        <v>0</v>
      </c>
      <c r="H2531" s="57">
        <f>IF(Q2530&gt;SetUp!$B$56,SetUp!$B$56,Q2530)</f>
        <v>2.6344693108877649E-17</v>
      </c>
      <c r="I2531" s="57">
        <f t="shared" si="777"/>
        <v>0.170126199570584</v>
      </c>
      <c r="J2531" s="57">
        <f>MIN(F2531,H2531,(1-EXP(-SetUp!$B$52*H2531/SetUp!$B$56))*F2531)</f>
        <v>0</v>
      </c>
      <c r="K2531" s="57">
        <f t="shared" si="764"/>
        <v>2.6344693108877649E-17</v>
      </c>
      <c r="L2531" s="57">
        <f>IF(I2531&lt;=0,0,MIN(SetUp!$B$50*I2531^SetUp!$B$55,I2531))</f>
        <v>1.0690093863128275E-3</v>
      </c>
      <c r="M2531" s="57">
        <f t="shared" si="765"/>
        <v>0.16905719018427118</v>
      </c>
      <c r="N2531" s="57">
        <f>IF(SetUp!$B$62=0,X2531,(B2531-E2531)*(1-(H2531/SetUp!$B$66/SetUp!$B$56)))</f>
        <v>0</v>
      </c>
      <c r="O2531" s="57">
        <f>K2531*SetUp!$B$65</f>
        <v>0</v>
      </c>
      <c r="P2531" s="57">
        <f>MIN(SetUp!$B$54*L2531^SetUp!$B$51,L2531)</f>
        <v>6.1637791959086774E-4</v>
      </c>
      <c r="Q2531" s="57">
        <f t="shared" si="766"/>
        <v>2.6344693108877649E-17</v>
      </c>
      <c r="R2531" s="57">
        <f>IF((H2531+N2531-O2531)&gt;SetUp!$B$56,T2530+H2531+N2531-O2531-SetUp!$B$56,T2530)</f>
        <v>0</v>
      </c>
      <c r="S2531" s="57">
        <f>R2531*SetUp!$B$65</f>
        <v>0</v>
      </c>
      <c r="T2531" s="57">
        <f>IF((R2531-S2531)&lt;SetUp!$B$53,R2531-S2531,SetUp!$B$53)</f>
        <v>0</v>
      </c>
      <c r="U2531" s="57">
        <f t="shared" si="767"/>
        <v>0.16905719018427118</v>
      </c>
      <c r="V2531" s="57">
        <f>(L2531-P2531)/1000*SetUp!$B$13*1000000/SetUp!$B$48</f>
        <v>2.5744629085251585E-2</v>
      </c>
      <c r="W2531" s="57">
        <f t="shared" si="778"/>
        <v>2.8189256484623115E-18</v>
      </c>
      <c r="X2531" s="57">
        <f>MAX((SetUp!$B$56*(1-($H2531/SetUp!$B$56)^2)*TANH(($B2531-$D2531)/SetUp!$B$56))/(1+$H2531/SetUp!$B$56*TANH(($B2531-$D2531)/SetUp!$B$56)),0)</f>
        <v>0</v>
      </c>
      <c r="AP2531" s="64">
        <v>30811</v>
      </c>
      <c r="AQ2531" s="55">
        <v>5</v>
      </c>
      <c r="AR2531" s="55">
        <v>130</v>
      </c>
      <c r="AS2531" s="66">
        <f t="shared" si="768"/>
        <v>6.6719999999999997</v>
      </c>
      <c r="AT2531" s="66">
        <f t="shared" si="769"/>
        <v>9.1675930591756831</v>
      </c>
      <c r="AU2531" s="55" t="str">
        <f>IF(OR($AP2531&lt;SetUp!$B$97,$AP2531&gt;SetUp!$B$98),"Não","Sim")</f>
        <v>Não</v>
      </c>
      <c r="AV2531" s="68">
        <f t="shared" si="770"/>
        <v>2.5830214865540704</v>
      </c>
      <c r="AW2531" s="68">
        <f t="shared" si="771"/>
        <v>3.027803338920096</v>
      </c>
      <c r="AX2531" s="68">
        <f t="shared" si="772"/>
        <v>0.82425603762968225</v>
      </c>
      <c r="AY2531" s="68">
        <f t="shared" si="773"/>
        <v>0.96225532712801687</v>
      </c>
      <c r="AZ2531" s="68">
        <f t="shared" si="774"/>
        <v>2.4955930591756834</v>
      </c>
      <c r="BA2531" s="68">
        <f t="shared" si="775"/>
        <v>0.44478185236602563</v>
      </c>
      <c r="BB2531" s="68">
        <f t="shared" si="776"/>
        <v>0.13799928949833462</v>
      </c>
    </row>
    <row r="2532" spans="1:54" x14ac:dyDescent="0.3">
      <c r="A2532" s="64">
        <v>29194</v>
      </c>
      <c r="B2532" s="57">
        <v>0</v>
      </c>
      <c r="C2532" s="57"/>
      <c r="D2532" s="57">
        <v>5.4390000000000001</v>
      </c>
      <c r="E2532" s="57">
        <f t="shared" si="761"/>
        <v>0</v>
      </c>
      <c r="F2532" s="57">
        <f t="shared" si="762"/>
        <v>5.4390000000000001</v>
      </c>
      <c r="G2532" s="57">
        <f t="shared" si="763"/>
        <v>0</v>
      </c>
      <c r="H2532" s="57">
        <f>IF(Q2531&gt;SetUp!$B$56,SetUp!$B$56,Q2531)</f>
        <v>2.6344693108877649E-17</v>
      </c>
      <c r="I2532" s="57">
        <f t="shared" si="777"/>
        <v>0.16905719018427118</v>
      </c>
      <c r="J2532" s="57">
        <f>MIN(F2532,H2532,(1-EXP(-SetUp!$B$52*H2532/SetUp!$B$56))*F2532)</f>
        <v>0</v>
      </c>
      <c r="K2532" s="57">
        <f t="shared" si="764"/>
        <v>2.6344693108877649E-17</v>
      </c>
      <c r="L2532" s="57">
        <f>IF(I2532&lt;=0,0,MIN(SetUp!$B$50*I2532^SetUp!$B$55,I2532))</f>
        <v>1.0578374269738502E-3</v>
      </c>
      <c r="M2532" s="57">
        <f t="shared" si="765"/>
        <v>0.16799935275729733</v>
      </c>
      <c r="N2532" s="57">
        <f>IF(SetUp!$B$62=0,X2532,(B2532-E2532)*(1-(H2532/SetUp!$B$66/SetUp!$B$56)))</f>
        <v>0</v>
      </c>
      <c r="O2532" s="57">
        <f>K2532*SetUp!$B$65</f>
        <v>0</v>
      </c>
      <c r="P2532" s="57">
        <f>MIN(SetUp!$B$54*L2532^SetUp!$B$51,L2532)</f>
        <v>6.1004532196058192E-4</v>
      </c>
      <c r="Q2532" s="57">
        <f t="shared" si="766"/>
        <v>2.6344693108877649E-17</v>
      </c>
      <c r="R2532" s="57">
        <f>IF((H2532+N2532-O2532)&gt;SetUp!$B$56,T2531+H2532+N2532-O2532-SetUp!$B$56,T2531)</f>
        <v>0</v>
      </c>
      <c r="S2532" s="57">
        <f>R2532*SetUp!$B$65</f>
        <v>0</v>
      </c>
      <c r="T2532" s="57">
        <f>IF((R2532-S2532)&lt;SetUp!$B$53,R2532-S2532,SetUp!$B$53)</f>
        <v>0</v>
      </c>
      <c r="U2532" s="57">
        <f t="shared" si="767"/>
        <v>0.16799935275729733</v>
      </c>
      <c r="V2532" s="57">
        <f>(L2532-P2532)/1000*SetUp!$B$13*1000000/SetUp!$B$48</f>
        <v>2.5469377404006528E-2</v>
      </c>
      <c r="W2532" s="57">
        <f t="shared" si="778"/>
        <v>0</v>
      </c>
      <c r="X2532" s="57">
        <f>MAX((SetUp!$B$56*(1-($H2532/SetUp!$B$56)^2)*TANH(($B2532-$D2532)/SetUp!$B$56))/(1+$H2532/SetUp!$B$56*TANH(($B2532-$D2532)/SetUp!$B$56)),0)</f>
        <v>0</v>
      </c>
      <c r="AP2532" s="64">
        <v>30812</v>
      </c>
      <c r="AQ2532" s="55">
        <v>5</v>
      </c>
      <c r="AR2532" s="55">
        <v>131</v>
      </c>
      <c r="AS2532" s="66">
        <f t="shared" si="768"/>
        <v>3.2829999999999999</v>
      </c>
      <c r="AT2532" s="66">
        <f t="shared" si="769"/>
        <v>8.2114600455863513</v>
      </c>
      <c r="AU2532" s="55" t="str">
        <f>IF(OR($AP2532&lt;SetUp!$B$97,$AP2532&gt;SetUp!$B$98),"Não","Sim")</f>
        <v>Não</v>
      </c>
      <c r="AV2532" s="68">
        <f t="shared" si="770"/>
        <v>1.8119050747762697</v>
      </c>
      <c r="AW2532" s="68">
        <f t="shared" si="771"/>
        <v>2.8655645247640735</v>
      </c>
      <c r="AX2532" s="68">
        <f t="shared" si="772"/>
        <v>0.51627088272934007</v>
      </c>
      <c r="AY2532" s="68">
        <f t="shared" si="773"/>
        <v>0.91442038408237714</v>
      </c>
      <c r="AZ2532" s="68">
        <f t="shared" si="774"/>
        <v>4.9284600455863519</v>
      </c>
      <c r="BA2532" s="68">
        <f t="shared" si="775"/>
        <v>1.0536594499878038</v>
      </c>
      <c r="BB2532" s="68">
        <f t="shared" si="776"/>
        <v>0.39814950135303706</v>
      </c>
    </row>
    <row r="2533" spans="1:54" x14ac:dyDescent="0.3">
      <c r="A2533" s="64">
        <v>29195</v>
      </c>
      <c r="B2533" s="57">
        <v>0</v>
      </c>
      <c r="C2533" s="57"/>
      <c r="D2533" s="57">
        <v>5.4390000000000001</v>
      </c>
      <c r="E2533" s="57">
        <f t="shared" si="761"/>
        <v>0</v>
      </c>
      <c r="F2533" s="57">
        <f t="shared" si="762"/>
        <v>5.4390000000000001</v>
      </c>
      <c r="G2533" s="57">
        <f t="shared" si="763"/>
        <v>0</v>
      </c>
      <c r="H2533" s="57">
        <f>IF(Q2532&gt;SetUp!$B$56,SetUp!$B$56,Q2532)</f>
        <v>2.6344693108877649E-17</v>
      </c>
      <c r="I2533" s="57">
        <f t="shared" si="777"/>
        <v>0.16799935275729733</v>
      </c>
      <c r="J2533" s="57">
        <f>MIN(F2533,H2533,(1-EXP(-SetUp!$B$52*H2533/SetUp!$B$56))*F2533)</f>
        <v>0</v>
      </c>
      <c r="K2533" s="57">
        <f t="shared" si="764"/>
        <v>2.6344693108877649E-17</v>
      </c>
      <c r="L2533" s="57">
        <f>IF(I2533&lt;=0,0,MIN(SetUp!$B$50*I2533^SetUp!$B$55,I2533))</f>
        <v>1.0468284858671897E-3</v>
      </c>
      <c r="M2533" s="57">
        <f t="shared" si="765"/>
        <v>0.16695252427143015</v>
      </c>
      <c r="N2533" s="57">
        <f>IF(SetUp!$B$62=0,X2533,(B2533-E2533)*(1-(H2533/SetUp!$B$66/SetUp!$B$56)))</f>
        <v>0</v>
      </c>
      <c r="O2533" s="57">
        <f>K2533*SetUp!$B$65</f>
        <v>0</v>
      </c>
      <c r="P2533" s="57">
        <f>MIN(SetUp!$B$54*L2533^SetUp!$B$51,L2533)</f>
        <v>6.0380401486755813E-4</v>
      </c>
      <c r="Q2533" s="57">
        <f t="shared" si="766"/>
        <v>2.6344693108877649E-17</v>
      </c>
      <c r="R2533" s="57">
        <f>IF((H2533+N2533-O2533)&gt;SetUp!$B$56,T2532+H2533+N2533-O2533-SetUp!$B$56,T2532)</f>
        <v>0</v>
      </c>
      <c r="S2533" s="57">
        <f>R2533*SetUp!$B$65</f>
        <v>0</v>
      </c>
      <c r="T2533" s="57">
        <f>IF((R2533-S2533)&lt;SetUp!$B$53,R2533-S2533,SetUp!$B$53)</f>
        <v>0</v>
      </c>
      <c r="U2533" s="57">
        <f t="shared" si="767"/>
        <v>0.16695252427143015</v>
      </c>
      <c r="V2533" s="57">
        <f>(L2533-P2533)/1000*SetUp!$B$13*1000000/SetUp!$B$48</f>
        <v>2.5198205427863947E-2</v>
      </c>
      <c r="W2533" s="57">
        <f t="shared" si="778"/>
        <v>1.0191500421363742E-17</v>
      </c>
      <c r="X2533" s="57">
        <f>MAX((SetUp!$B$56*(1-($H2533/SetUp!$B$56)^2)*TANH(($B2533-$D2533)/SetUp!$B$56))/(1+$H2533/SetUp!$B$56*TANH(($B2533-$D2533)/SetUp!$B$56)),0)</f>
        <v>0</v>
      </c>
      <c r="AP2533" s="64">
        <v>30813</v>
      </c>
      <c r="AQ2533" s="55">
        <v>5</v>
      </c>
      <c r="AR2533" s="55">
        <v>132</v>
      </c>
      <c r="AS2533" s="66">
        <f t="shared" si="768"/>
        <v>2.137</v>
      </c>
      <c r="AT2533" s="66">
        <f t="shared" si="769"/>
        <v>7.3904551362515782</v>
      </c>
      <c r="AU2533" s="55" t="str">
        <f>IF(OR($AP2533&lt;SetUp!$B$97,$AP2533&gt;SetUp!$B$98),"Não","Sim")</f>
        <v>Não</v>
      </c>
      <c r="AV2533" s="68">
        <f t="shared" si="770"/>
        <v>1.4618481453283716</v>
      </c>
      <c r="AW2533" s="68">
        <f t="shared" si="771"/>
        <v>2.7185391548130364</v>
      </c>
      <c r="AX2533" s="68">
        <f t="shared" si="772"/>
        <v>0.32980452216406941</v>
      </c>
      <c r="AY2533" s="68">
        <f t="shared" si="773"/>
        <v>0.86867118495449724</v>
      </c>
      <c r="AZ2533" s="68">
        <f t="shared" si="774"/>
        <v>5.2534551362515778</v>
      </c>
      <c r="BA2533" s="68">
        <f t="shared" si="775"/>
        <v>1.2566910094846648</v>
      </c>
      <c r="BB2533" s="68">
        <f t="shared" si="776"/>
        <v>0.53886666279042783</v>
      </c>
    </row>
    <row r="2534" spans="1:54" x14ac:dyDescent="0.3">
      <c r="A2534" s="64">
        <v>29196</v>
      </c>
      <c r="B2534" s="57">
        <v>0</v>
      </c>
      <c r="C2534" s="57"/>
      <c r="D2534" s="57">
        <v>5.4390000000000001</v>
      </c>
      <c r="E2534" s="57">
        <f t="shared" si="761"/>
        <v>0</v>
      </c>
      <c r="F2534" s="57">
        <f t="shared" si="762"/>
        <v>5.4390000000000001</v>
      </c>
      <c r="G2534" s="57">
        <f t="shared" si="763"/>
        <v>0</v>
      </c>
      <c r="H2534" s="57">
        <f>IF(Q2533&gt;SetUp!$B$56,SetUp!$B$56,Q2533)</f>
        <v>2.6344693108877649E-17</v>
      </c>
      <c r="I2534" s="57">
        <f t="shared" si="777"/>
        <v>0.16695252427143015</v>
      </c>
      <c r="J2534" s="57">
        <f>MIN(F2534,H2534,(1-EXP(-SetUp!$B$52*H2534/SetUp!$B$56))*F2534)</f>
        <v>0</v>
      </c>
      <c r="K2534" s="57">
        <f t="shared" si="764"/>
        <v>2.6344693108877649E-17</v>
      </c>
      <c r="L2534" s="57">
        <f>IF(I2534&lt;=0,0,MIN(SetUp!$B$50*I2534^SetUp!$B$55,I2534))</f>
        <v>1.0359795138503139E-3</v>
      </c>
      <c r="M2534" s="57">
        <f t="shared" si="765"/>
        <v>0.16591654475757983</v>
      </c>
      <c r="N2534" s="57">
        <f>IF(SetUp!$B$62=0,X2534,(B2534-E2534)*(1-(H2534/SetUp!$B$66/SetUp!$B$56)))</f>
        <v>0</v>
      </c>
      <c r="O2534" s="57">
        <f>K2534*SetUp!$B$65</f>
        <v>0</v>
      </c>
      <c r="P2534" s="57">
        <f>MIN(SetUp!$B$54*L2534^SetUp!$B$51,L2534)</f>
        <v>5.976523067239628E-4</v>
      </c>
      <c r="Q2534" s="57">
        <f t="shared" si="766"/>
        <v>2.6344693108877649E-17</v>
      </c>
      <c r="R2534" s="57">
        <f>IF((H2534+N2534-O2534)&gt;SetUp!$B$56,T2533+H2534+N2534-O2534-SetUp!$B$56,T2533)</f>
        <v>0</v>
      </c>
      <c r="S2534" s="57">
        <f>R2534*SetUp!$B$65</f>
        <v>0</v>
      </c>
      <c r="T2534" s="57">
        <f>IF((R2534-S2534)&lt;SetUp!$B$53,R2534-S2534,SetUp!$B$53)</f>
        <v>0</v>
      </c>
      <c r="U2534" s="57">
        <f t="shared" si="767"/>
        <v>0.16591654475757983</v>
      </c>
      <c r="V2534" s="57">
        <f>(L2534-P2534)/1000*SetUp!$B$13*1000000/SetUp!$B$48</f>
        <v>2.493103594225804E-2</v>
      </c>
      <c r="W2534" s="57">
        <f t="shared" si="778"/>
        <v>-1.951563910473908E-18</v>
      </c>
      <c r="X2534" s="57">
        <f>MAX((SetUp!$B$56*(1-($H2534/SetUp!$B$56)^2)*TANH(($B2534-$D2534)/SetUp!$B$56))/(1+$H2534/SetUp!$B$56*TANH(($B2534-$D2534)/SetUp!$B$56)),0)</f>
        <v>0</v>
      </c>
      <c r="AP2534" s="64">
        <v>30814</v>
      </c>
      <c r="AQ2534" s="55">
        <v>5</v>
      </c>
      <c r="AR2534" s="55">
        <v>133</v>
      </c>
      <c r="AS2534" s="66">
        <f t="shared" si="768"/>
        <v>1.9</v>
      </c>
      <c r="AT2534" s="66">
        <f t="shared" si="769"/>
        <v>8.79410130271207</v>
      </c>
      <c r="AU2534" s="55" t="str">
        <f>IF(OR($AP2534&lt;SetUp!$B$97,$AP2534&gt;SetUp!$B$98),"Não","Sim")</f>
        <v>Não</v>
      </c>
      <c r="AV2534" s="68">
        <f t="shared" si="770"/>
        <v>1.3784048752090221</v>
      </c>
      <c r="AW2534" s="68">
        <f t="shared" si="771"/>
        <v>2.9654850029484332</v>
      </c>
      <c r="AX2534" s="68">
        <f t="shared" si="772"/>
        <v>0.27875360095282892</v>
      </c>
      <c r="AY2534" s="68">
        <f t="shared" si="773"/>
        <v>0.94419146412146937</v>
      </c>
      <c r="AZ2534" s="68">
        <f t="shared" si="774"/>
        <v>6.8941013027120697</v>
      </c>
      <c r="BA2534" s="68">
        <f t="shared" si="775"/>
        <v>1.5870801277394111</v>
      </c>
      <c r="BB2534" s="68">
        <f t="shared" si="776"/>
        <v>0.6654378631686404</v>
      </c>
    </row>
    <row r="2535" spans="1:54" x14ac:dyDescent="0.3">
      <c r="A2535" s="64">
        <v>29197</v>
      </c>
      <c r="B2535" s="57">
        <v>0</v>
      </c>
      <c r="C2535" s="57"/>
      <c r="D2535" s="57">
        <v>5.4390000000000001</v>
      </c>
      <c r="E2535" s="57">
        <f t="shared" si="761"/>
        <v>0</v>
      </c>
      <c r="F2535" s="57">
        <f t="shared" si="762"/>
        <v>5.4390000000000001</v>
      </c>
      <c r="G2535" s="57">
        <f t="shared" si="763"/>
        <v>0</v>
      </c>
      <c r="H2535" s="57">
        <f>IF(Q2534&gt;SetUp!$B$56,SetUp!$B$56,Q2534)</f>
        <v>2.6344693108877649E-17</v>
      </c>
      <c r="I2535" s="57">
        <f t="shared" si="777"/>
        <v>0.16591654475757983</v>
      </c>
      <c r="J2535" s="57">
        <f>MIN(F2535,H2535,(1-EXP(-SetUp!$B$52*H2535/SetUp!$B$56))*F2535)</f>
        <v>0</v>
      </c>
      <c r="K2535" s="57">
        <f t="shared" si="764"/>
        <v>2.6344693108877649E-17</v>
      </c>
      <c r="L2535" s="57">
        <f>IF(I2535&lt;=0,0,MIN(SetUp!$B$50*I2535^SetUp!$B$55,I2535))</f>
        <v>1.0252875312626998E-3</v>
      </c>
      <c r="M2535" s="57">
        <f t="shared" si="765"/>
        <v>0.16489125722631714</v>
      </c>
      <c r="N2535" s="57">
        <f>IF(SetUp!$B$62=0,X2535,(B2535-E2535)*(1-(H2535/SetUp!$B$66/SetUp!$B$56)))</f>
        <v>0</v>
      </c>
      <c r="O2535" s="57">
        <f>K2535*SetUp!$B$65</f>
        <v>0</v>
      </c>
      <c r="P2535" s="57">
        <f>MIN(SetUp!$B$54*L2535^SetUp!$B$51,L2535)</f>
        <v>5.9158854419555503E-4</v>
      </c>
      <c r="Q2535" s="57">
        <f t="shared" si="766"/>
        <v>2.6344693108877649E-17</v>
      </c>
      <c r="R2535" s="57">
        <f>IF((H2535+N2535-O2535)&gt;SetUp!$B$56,T2534+H2535+N2535-O2535-SetUp!$B$56,T2534)</f>
        <v>0</v>
      </c>
      <c r="S2535" s="57">
        <f>R2535*SetUp!$B$65</f>
        <v>0</v>
      </c>
      <c r="T2535" s="57">
        <f>IF((R2535-S2535)&lt;SetUp!$B$53,R2535-S2535,SetUp!$B$53)</f>
        <v>0</v>
      </c>
      <c r="U2535" s="57">
        <f t="shared" si="767"/>
        <v>0.16489125722631714</v>
      </c>
      <c r="V2535" s="57">
        <f>(L2535-P2535)/1000*SetUp!$B$13*1000000/SetUp!$B$48</f>
        <v>2.4667793508822936E-2</v>
      </c>
      <c r="W2535" s="57">
        <f t="shared" si="778"/>
        <v>1.3444106938820255E-17</v>
      </c>
      <c r="X2535" s="57">
        <f>MAX((SetUp!$B$56*(1-($H2535/SetUp!$B$56)^2)*TANH(($B2535-$D2535)/SetUp!$B$56))/(1+$H2535/SetUp!$B$56*TANH(($B2535-$D2535)/SetUp!$B$56)),0)</f>
        <v>0</v>
      </c>
      <c r="AP2535" s="64">
        <v>30815</v>
      </c>
      <c r="AQ2535" s="55">
        <v>5</v>
      </c>
      <c r="AR2535" s="55">
        <v>134</v>
      </c>
      <c r="AS2535" s="66">
        <f t="shared" si="768"/>
        <v>2.137</v>
      </c>
      <c r="AT2535" s="66">
        <f t="shared" si="769"/>
        <v>7.9288831841059597</v>
      </c>
      <c r="AU2535" s="55" t="str">
        <f>IF(OR($AP2535&lt;SetUp!$B$97,$AP2535&gt;SetUp!$B$98),"Não","Sim")</f>
        <v>Não</v>
      </c>
      <c r="AV2535" s="68">
        <f t="shared" si="770"/>
        <v>1.4618481453283716</v>
      </c>
      <c r="AW2535" s="68">
        <f t="shared" si="771"/>
        <v>2.8158272646073232</v>
      </c>
      <c r="AX2535" s="68">
        <f t="shared" si="772"/>
        <v>0.32980452216406941</v>
      </c>
      <c r="AY2535" s="68">
        <f t="shared" si="773"/>
        <v>0.89921201945663221</v>
      </c>
      <c r="AZ2535" s="68">
        <f t="shared" si="774"/>
        <v>5.7918831841059593</v>
      </c>
      <c r="BA2535" s="68">
        <f t="shared" si="775"/>
        <v>1.3539791192789516</v>
      </c>
      <c r="BB2535" s="68">
        <f t="shared" si="776"/>
        <v>0.56940749729256279</v>
      </c>
    </row>
    <row r="2536" spans="1:54" x14ac:dyDescent="0.3">
      <c r="A2536" s="64">
        <v>29198</v>
      </c>
      <c r="B2536" s="57">
        <v>0</v>
      </c>
      <c r="C2536" s="57"/>
      <c r="D2536" s="57">
        <v>5.4390000000000001</v>
      </c>
      <c r="E2536" s="57">
        <f t="shared" si="761"/>
        <v>0</v>
      </c>
      <c r="F2536" s="57">
        <f t="shared" si="762"/>
        <v>5.4390000000000001</v>
      </c>
      <c r="G2536" s="57">
        <f t="shared" si="763"/>
        <v>0</v>
      </c>
      <c r="H2536" s="57">
        <f>IF(Q2535&gt;SetUp!$B$56,SetUp!$B$56,Q2535)</f>
        <v>2.6344693108877649E-17</v>
      </c>
      <c r="I2536" s="57">
        <f t="shared" si="777"/>
        <v>0.16489125722631714</v>
      </c>
      <c r="J2536" s="57">
        <f>MIN(F2536,H2536,(1-EXP(-SetUp!$B$52*H2536/SetUp!$B$56))*F2536)</f>
        <v>0</v>
      </c>
      <c r="K2536" s="57">
        <f t="shared" si="764"/>
        <v>2.6344693108877649E-17</v>
      </c>
      <c r="L2536" s="57">
        <f>IF(I2536&lt;=0,0,MIN(SetUp!$B$50*I2536^SetUp!$B$55,I2536))</f>
        <v>1.0147496260609051E-3</v>
      </c>
      <c r="M2536" s="57">
        <f t="shared" si="765"/>
        <v>0.16387650760025624</v>
      </c>
      <c r="N2536" s="57">
        <f>IF(SetUp!$B$62=0,X2536,(B2536-E2536)*(1-(H2536/SetUp!$B$66/SetUp!$B$56)))</f>
        <v>0</v>
      </c>
      <c r="O2536" s="57">
        <f>K2536*SetUp!$B$65</f>
        <v>0</v>
      </c>
      <c r="P2536" s="57">
        <f>MIN(SetUp!$B$54*L2536^SetUp!$B$51,L2536)</f>
        <v>5.8561111118152816E-4</v>
      </c>
      <c r="Q2536" s="57">
        <f t="shared" si="766"/>
        <v>2.6344693108877649E-17</v>
      </c>
      <c r="R2536" s="57">
        <f>IF((H2536+N2536-O2536)&gt;SetUp!$B$56,T2535+H2536+N2536-O2536-SetUp!$B$56,T2535)</f>
        <v>0</v>
      </c>
      <c r="S2536" s="57">
        <f>R2536*SetUp!$B$65</f>
        <v>0</v>
      </c>
      <c r="T2536" s="57">
        <f>IF((R2536-S2536)&lt;SetUp!$B$53,R2536-S2536,SetUp!$B$53)</f>
        <v>0</v>
      </c>
      <c r="U2536" s="57">
        <f t="shared" si="767"/>
        <v>0.16387650760025624</v>
      </c>
      <c r="V2536" s="57">
        <f>(L2536-P2536)/1000*SetUp!$B$13*1000000/SetUp!$B$48</f>
        <v>2.440840441734422E-2</v>
      </c>
      <c r="W2536" s="57">
        <f t="shared" si="778"/>
        <v>-1.7347234759768071E-18</v>
      </c>
      <c r="X2536" s="57">
        <f>MAX((SetUp!$B$56*(1-($H2536/SetUp!$B$56)^2)*TANH(($B2536-$D2536)/SetUp!$B$56))/(1+$H2536/SetUp!$B$56*TANH(($B2536-$D2536)/SetUp!$B$56)),0)</f>
        <v>0</v>
      </c>
      <c r="AP2536" s="64">
        <v>30816</v>
      </c>
      <c r="AQ2536" s="55">
        <v>5</v>
      </c>
      <c r="AR2536" s="55">
        <v>135</v>
      </c>
      <c r="AS2536" s="66">
        <f t="shared" si="768"/>
        <v>3.9849999999999999</v>
      </c>
      <c r="AT2536" s="66">
        <f t="shared" si="769"/>
        <v>9.0849320030332912</v>
      </c>
      <c r="AU2536" s="55" t="str">
        <f>IF(OR($AP2536&lt;SetUp!$B$97,$AP2536&gt;SetUp!$B$98),"Não","Sim")</f>
        <v>Não</v>
      </c>
      <c r="AV2536" s="68">
        <f t="shared" si="770"/>
        <v>1.9962464777677129</v>
      </c>
      <c r="AW2536" s="68">
        <f t="shared" si="771"/>
        <v>3.0141220949114338</v>
      </c>
      <c r="AX2536" s="68">
        <f t="shared" si="772"/>
        <v>0.60042832573213112</v>
      </c>
      <c r="AY2536" s="68">
        <f t="shared" si="773"/>
        <v>0.95832168114125293</v>
      </c>
      <c r="AZ2536" s="68">
        <f t="shared" si="774"/>
        <v>5.0999320030332917</v>
      </c>
      <c r="BA2536" s="68">
        <f t="shared" si="775"/>
        <v>1.0178756171437209</v>
      </c>
      <c r="BB2536" s="68">
        <f t="shared" si="776"/>
        <v>0.35789335540912182</v>
      </c>
    </row>
    <row r="2537" spans="1:54" x14ac:dyDescent="0.3">
      <c r="A2537" s="64">
        <v>29199</v>
      </c>
      <c r="B2537" s="57">
        <v>2.5999999999999999E-2</v>
      </c>
      <c r="C2537" s="57"/>
      <c r="D2537" s="57">
        <v>5.4390000000000001</v>
      </c>
      <c r="E2537" s="57">
        <f t="shared" si="761"/>
        <v>2.5999999999999999E-2</v>
      </c>
      <c r="F2537" s="57">
        <f t="shared" si="762"/>
        <v>5.4130000000000003</v>
      </c>
      <c r="G2537" s="57">
        <f t="shared" si="763"/>
        <v>0</v>
      </c>
      <c r="H2537" s="57">
        <f>IF(Q2536&gt;SetUp!$B$56,SetUp!$B$56,Q2536)</f>
        <v>2.6344693108877649E-17</v>
      </c>
      <c r="I2537" s="57">
        <f t="shared" si="777"/>
        <v>0.16387650760025624</v>
      </c>
      <c r="J2537" s="57">
        <f>MIN(F2537,H2537,(1-EXP(-SetUp!$B$52*H2537/SetUp!$B$56))*F2537)</f>
        <v>0</v>
      </c>
      <c r="K2537" s="57">
        <f t="shared" si="764"/>
        <v>2.6344693108877649E-17</v>
      </c>
      <c r="L2537" s="57">
        <f>IF(I2537&lt;=0,0,MIN(SetUp!$B$50*I2537^SetUp!$B$55,I2537))</f>
        <v>1.0043629520111975E-3</v>
      </c>
      <c r="M2537" s="57">
        <f t="shared" si="765"/>
        <v>0.16287214464824504</v>
      </c>
      <c r="N2537" s="57">
        <f>IF(SetUp!$B$62=0,X2537,(B2537-E2537)*(1-(H2537/SetUp!$B$66/SetUp!$B$56)))</f>
        <v>0</v>
      </c>
      <c r="O2537" s="57">
        <f>K2537*SetUp!$B$65</f>
        <v>0</v>
      </c>
      <c r="P2537" s="57">
        <f>MIN(SetUp!$B$54*L2537^SetUp!$B$51,L2537)</f>
        <v>5.7971842782566488E-4</v>
      </c>
      <c r="Q2537" s="57">
        <f t="shared" si="766"/>
        <v>2.6344693108877649E-17</v>
      </c>
      <c r="R2537" s="57">
        <f>IF((H2537+N2537-O2537)&gt;SetUp!$B$56,T2536+H2537+N2537-O2537-SetUp!$B$56,T2536)</f>
        <v>0</v>
      </c>
      <c r="S2537" s="57">
        <f>R2537*SetUp!$B$65</f>
        <v>0</v>
      </c>
      <c r="T2537" s="57">
        <f>IF((R2537-S2537)&lt;SetUp!$B$53,R2537-S2537,SetUp!$B$53)</f>
        <v>0</v>
      </c>
      <c r="U2537" s="57">
        <f t="shared" si="767"/>
        <v>0.16287214464824504</v>
      </c>
      <c r="V2537" s="57">
        <f>(L2537-P2537)/1000*SetUp!$B$13*1000000/SetUp!$B$48</f>
        <v>2.4152796639203014E-2</v>
      </c>
      <c r="W2537" s="57">
        <f t="shared" si="778"/>
        <v>-3.2526065174565133E-18</v>
      </c>
      <c r="X2537" s="57">
        <f>MAX((SetUp!$B$56*(1-($H2537/SetUp!$B$56)^2)*TANH(($B2537-$D2537)/SetUp!$B$56))/(1+$H2537/SetUp!$B$56*TANH(($B2537-$D2537)/SetUp!$B$56)),0)</f>
        <v>0</v>
      </c>
      <c r="AP2537" s="64">
        <v>30817</v>
      </c>
      <c r="AQ2537" s="55">
        <v>5</v>
      </c>
      <c r="AR2537" s="55">
        <v>136</v>
      </c>
      <c r="AS2537" s="66">
        <f t="shared" si="768"/>
        <v>36.472999999999999</v>
      </c>
      <c r="AT2537" s="66">
        <f t="shared" si="769"/>
        <v>11.439087468469884</v>
      </c>
      <c r="AU2537" s="55" t="str">
        <f>IF(OR($AP2537&lt;SetUp!$B$97,$AP2537&gt;SetUp!$B$98),"Não","Sim")</f>
        <v>Não</v>
      </c>
      <c r="AV2537" s="68">
        <f t="shared" si="770"/>
        <v>6.0392880375090572</v>
      </c>
      <c r="AW2537" s="68">
        <f t="shared" si="771"/>
        <v>3.3821720045659838</v>
      </c>
      <c r="AX2537" s="68">
        <f t="shared" si="772"/>
        <v>1.5619714866442296</v>
      </c>
      <c r="AY2537" s="68">
        <f t="shared" si="773"/>
        <v>1.0583913808193299</v>
      </c>
      <c r="AZ2537" s="68">
        <f t="shared" si="774"/>
        <v>-25.033912531530113</v>
      </c>
      <c r="BA2537" s="68">
        <f t="shared" si="775"/>
        <v>-2.6571160329430734</v>
      </c>
      <c r="BB2537" s="68">
        <f t="shared" si="776"/>
        <v>-0.50358010582489965</v>
      </c>
    </row>
    <row r="2538" spans="1:54" x14ac:dyDescent="0.3">
      <c r="A2538" s="64">
        <v>29200</v>
      </c>
      <c r="B2538" s="57">
        <v>0</v>
      </c>
      <c r="C2538" s="57"/>
      <c r="D2538" s="57">
        <v>5.4390000000000001</v>
      </c>
      <c r="E2538" s="57">
        <f t="shared" si="761"/>
        <v>0</v>
      </c>
      <c r="F2538" s="57">
        <f t="shared" si="762"/>
        <v>5.4390000000000001</v>
      </c>
      <c r="G2538" s="57">
        <f t="shared" si="763"/>
        <v>0</v>
      </c>
      <c r="H2538" s="57">
        <f>IF(Q2537&gt;SetUp!$B$56,SetUp!$B$56,Q2537)</f>
        <v>2.6344693108877649E-17</v>
      </c>
      <c r="I2538" s="57">
        <f t="shared" si="777"/>
        <v>0.16287214464824504</v>
      </c>
      <c r="J2538" s="57">
        <f>MIN(F2538,H2538,(1-EXP(-SetUp!$B$52*H2538/SetUp!$B$56))*F2538)</f>
        <v>0</v>
      </c>
      <c r="K2538" s="57">
        <f t="shared" si="764"/>
        <v>2.6344693108877649E-17</v>
      </c>
      <c r="L2538" s="57">
        <f>IF(I2538&lt;=0,0,MIN(SetUp!$B$50*I2538^SetUp!$B$55,I2538))</f>
        <v>9.9412472693773558E-4</v>
      </c>
      <c r="M2538" s="57">
        <f t="shared" si="765"/>
        <v>0.16187801992130729</v>
      </c>
      <c r="N2538" s="57">
        <f>IF(SetUp!$B$62=0,X2538,(B2538-E2538)*(1-(H2538/SetUp!$B$66/SetUp!$B$56)))</f>
        <v>0</v>
      </c>
      <c r="O2538" s="57">
        <f>K2538*SetUp!$B$65</f>
        <v>0</v>
      </c>
      <c r="P2538" s="57">
        <f>MIN(SetUp!$B$54*L2538^SetUp!$B$51,L2538)</f>
        <v>5.7390894955771266E-4</v>
      </c>
      <c r="Q2538" s="57">
        <f t="shared" si="766"/>
        <v>2.6344693108877649E-17</v>
      </c>
      <c r="R2538" s="57">
        <f>IF((H2538+N2538-O2538)&gt;SetUp!$B$56,T2537+H2538+N2538-O2538-SetUp!$B$56,T2537)</f>
        <v>0</v>
      </c>
      <c r="S2538" s="57">
        <f>R2538*SetUp!$B$65</f>
        <v>0</v>
      </c>
      <c r="T2538" s="57">
        <f>IF((R2538-S2538)&lt;SetUp!$B$53,R2538-S2538,SetUp!$B$53)</f>
        <v>0</v>
      </c>
      <c r="U2538" s="57">
        <f t="shared" si="767"/>
        <v>0.16187801992130729</v>
      </c>
      <c r="V2538" s="57">
        <f>(L2538-P2538)/1000*SetUp!$B$13*1000000/SetUp!$B$48</f>
        <v>2.390089978226095E-2</v>
      </c>
      <c r="W2538" s="57">
        <f t="shared" si="778"/>
        <v>-9.540979117872439E-18</v>
      </c>
      <c r="X2538" s="57">
        <f>MAX((SetUp!$B$56*(1-($H2538/SetUp!$B$56)^2)*TANH(($B2538-$D2538)/SetUp!$B$56))/(1+$H2538/SetUp!$B$56*TANH(($B2538-$D2538)/SetUp!$B$56)),0)</f>
        <v>0</v>
      </c>
      <c r="AP2538" s="64">
        <v>30818</v>
      </c>
      <c r="AQ2538" s="55">
        <v>5</v>
      </c>
      <c r="AR2538" s="55">
        <v>137</v>
      </c>
      <c r="AS2538" s="66">
        <f t="shared" si="768"/>
        <v>7.2130000000000001</v>
      </c>
      <c r="AT2538" s="66">
        <f t="shared" si="769"/>
        <v>10.140549974932174</v>
      </c>
      <c r="AU2538" s="55" t="str">
        <f>IF(OR($AP2538&lt;SetUp!$B$97,$AP2538&gt;SetUp!$B$98),"Não","Sim")</f>
        <v>Não</v>
      </c>
      <c r="AV2538" s="68">
        <f t="shared" si="770"/>
        <v>2.6857028875138069</v>
      </c>
      <c r="AW2538" s="68">
        <f t="shared" si="771"/>
        <v>3.1844230207263879</v>
      </c>
      <c r="AX2538" s="68">
        <f t="shared" si="772"/>
        <v>0.8581159321900661</v>
      </c>
      <c r="AY2538" s="68">
        <f t="shared" si="773"/>
        <v>1.0060615096916998</v>
      </c>
      <c r="AZ2538" s="68">
        <f t="shared" si="774"/>
        <v>2.9275499749321741</v>
      </c>
      <c r="BA2538" s="68">
        <f t="shared" si="775"/>
        <v>0.49872013321258102</v>
      </c>
      <c r="BB2538" s="68">
        <f t="shared" si="776"/>
        <v>0.14794557750163373</v>
      </c>
    </row>
    <row r="2539" spans="1:54" x14ac:dyDescent="0.3">
      <c r="A2539" s="64">
        <v>29201</v>
      </c>
      <c r="B2539" s="57">
        <v>1.2E-2</v>
      </c>
      <c r="C2539" s="57"/>
      <c r="D2539" s="57">
        <v>5.4390000000000001</v>
      </c>
      <c r="E2539" s="57">
        <f t="shared" si="761"/>
        <v>1.2E-2</v>
      </c>
      <c r="F2539" s="57">
        <f t="shared" si="762"/>
        <v>5.4270000000000005</v>
      </c>
      <c r="G2539" s="57">
        <f t="shared" si="763"/>
        <v>0</v>
      </c>
      <c r="H2539" s="57">
        <f>IF(Q2538&gt;SetUp!$B$56,SetUp!$B$56,Q2538)</f>
        <v>2.6344693108877649E-17</v>
      </c>
      <c r="I2539" s="57">
        <f t="shared" si="777"/>
        <v>0.16187801992130729</v>
      </c>
      <c r="J2539" s="57">
        <f>MIN(F2539,H2539,(1-EXP(-SetUp!$B$52*H2539/SetUp!$B$56))*F2539)</f>
        <v>0</v>
      </c>
      <c r="K2539" s="57">
        <f t="shared" si="764"/>
        <v>2.6344693108877649E-17</v>
      </c>
      <c r="L2539" s="57">
        <f>IF(I2539&lt;=0,0,MIN(SetUp!$B$50*I2539^SetUp!$B$55,I2539))</f>
        <v>9.8403223102437533E-4</v>
      </c>
      <c r="M2539" s="57">
        <f t="shared" si="765"/>
        <v>0.16089398769028293</v>
      </c>
      <c r="N2539" s="57">
        <f>IF(SetUp!$B$62=0,X2539,(B2539-E2539)*(1-(H2539/SetUp!$B$66/SetUp!$B$56)))</f>
        <v>0</v>
      </c>
      <c r="O2539" s="57">
        <f>K2539*SetUp!$B$65</f>
        <v>0</v>
      </c>
      <c r="P2539" s="57">
        <f>MIN(SetUp!$B$54*L2539^SetUp!$B$51,L2539)</f>
        <v>5.6818116616394313E-4</v>
      </c>
      <c r="Q2539" s="57">
        <f t="shared" si="766"/>
        <v>2.6344693108877649E-17</v>
      </c>
      <c r="R2539" s="57">
        <f>IF((H2539+N2539-O2539)&gt;SetUp!$B$56,T2538+H2539+N2539-O2539-SetUp!$B$56,T2538)</f>
        <v>0</v>
      </c>
      <c r="S2539" s="57">
        <f>R2539*SetUp!$B$65</f>
        <v>0</v>
      </c>
      <c r="T2539" s="57">
        <f>IF((R2539-S2539)&lt;SetUp!$B$53,R2539-S2539,SetUp!$B$53)</f>
        <v>0</v>
      </c>
      <c r="U2539" s="57">
        <f t="shared" si="767"/>
        <v>0.16089398769028293</v>
      </c>
      <c r="V2539" s="57">
        <f>(L2539-P2539)/1000*SetUp!$B$13*1000000/SetUp!$B$48</f>
        <v>2.3652645047135247E-2</v>
      </c>
      <c r="W2539" s="57">
        <f t="shared" si="778"/>
        <v>1.3227266504323154E-17</v>
      </c>
      <c r="X2539" s="57">
        <f>MAX((SetUp!$B$56*(1-($H2539/SetUp!$B$56)^2)*TANH(($B2539-$D2539)/SetUp!$B$56))/(1+$H2539/SetUp!$B$56*TANH(($B2539-$D2539)/SetUp!$B$56)),0)</f>
        <v>0</v>
      </c>
      <c r="AP2539" s="64">
        <v>30819</v>
      </c>
      <c r="AQ2539" s="55">
        <v>5</v>
      </c>
      <c r="AR2539" s="55">
        <v>138</v>
      </c>
      <c r="AS2539" s="66">
        <f t="shared" si="768"/>
        <v>2.9660000000000002</v>
      </c>
      <c r="AT2539" s="66">
        <f t="shared" si="769"/>
        <v>9.041285068840855</v>
      </c>
      <c r="AU2539" s="55" t="str">
        <f>IF(OR($AP2539&lt;SetUp!$B$97,$AP2539&gt;SetUp!$B$98),"Não","Sim")</f>
        <v>Não</v>
      </c>
      <c r="AV2539" s="68">
        <f t="shared" si="770"/>
        <v>1.722207885244984</v>
      </c>
      <c r="AW2539" s="68">
        <f t="shared" si="771"/>
        <v>3.0068729718498011</v>
      </c>
      <c r="AX2539" s="68">
        <f t="shared" si="772"/>
        <v>0.47217114669236326</v>
      </c>
      <c r="AY2539" s="68">
        <f t="shared" si="773"/>
        <v>0.95623016262606653</v>
      </c>
      <c r="AZ2539" s="68">
        <f t="shared" si="774"/>
        <v>6.0752850688408548</v>
      </c>
      <c r="BA2539" s="68">
        <f t="shared" si="775"/>
        <v>1.284665086604817</v>
      </c>
      <c r="BB2539" s="68">
        <f t="shared" si="776"/>
        <v>0.48405901593370326</v>
      </c>
    </row>
    <row r="2540" spans="1:54" x14ac:dyDescent="0.3">
      <c r="A2540" s="64">
        <v>29202</v>
      </c>
      <c r="B2540" s="57">
        <v>0.81599999999999995</v>
      </c>
      <c r="C2540" s="57"/>
      <c r="D2540" s="57">
        <v>5.4390000000000001</v>
      </c>
      <c r="E2540" s="57">
        <f t="shared" si="761"/>
        <v>0.81599999999999995</v>
      </c>
      <c r="F2540" s="57">
        <f t="shared" si="762"/>
        <v>4.6230000000000002</v>
      </c>
      <c r="G2540" s="57">
        <f t="shared" si="763"/>
        <v>0</v>
      </c>
      <c r="H2540" s="57">
        <f>IF(Q2539&gt;SetUp!$B$56,SetUp!$B$56,Q2539)</f>
        <v>2.6344693108877649E-17</v>
      </c>
      <c r="I2540" s="57">
        <f t="shared" si="777"/>
        <v>0.16089398769028293</v>
      </c>
      <c r="J2540" s="57">
        <f>MIN(F2540,H2540,(1-EXP(-SetUp!$B$52*H2540/SetUp!$B$56))*F2540)</f>
        <v>0</v>
      </c>
      <c r="K2540" s="57">
        <f t="shared" si="764"/>
        <v>2.6344693108877649E-17</v>
      </c>
      <c r="L2540" s="57">
        <f>IF(I2540&lt;=0,0,MIN(SetUp!$B$50*I2540^SetUp!$B$55,I2540))</f>
        <v>9.7408280516823886E-4</v>
      </c>
      <c r="M2540" s="57">
        <f t="shared" si="765"/>
        <v>0.15991990488511468</v>
      </c>
      <c r="N2540" s="57">
        <f>IF(SetUp!$B$62=0,X2540,(B2540-E2540)*(1-(H2540/SetUp!$B$66/SetUp!$B$56)))</f>
        <v>0</v>
      </c>
      <c r="O2540" s="57">
        <f>K2540*SetUp!$B$65</f>
        <v>0</v>
      </c>
      <c r="P2540" s="57">
        <f>MIN(SetUp!$B$54*L2540^SetUp!$B$51,L2540)</f>
        <v>5.6253360088588731E-4</v>
      </c>
      <c r="Q2540" s="57">
        <f t="shared" si="766"/>
        <v>2.6344693108877649E-17</v>
      </c>
      <c r="R2540" s="57">
        <f>IF((H2540+N2540-O2540)&gt;SetUp!$B$56,T2539+H2540+N2540-O2540-SetUp!$B$56,T2539)</f>
        <v>0</v>
      </c>
      <c r="S2540" s="57">
        <f>R2540*SetUp!$B$65</f>
        <v>0</v>
      </c>
      <c r="T2540" s="57">
        <f>IF((R2540-S2540)&lt;SetUp!$B$53,R2540-S2540,SetUp!$B$53)</f>
        <v>0</v>
      </c>
      <c r="U2540" s="57">
        <f t="shared" si="767"/>
        <v>0.15991990488511468</v>
      </c>
      <c r="V2540" s="57">
        <f>(L2540-P2540)/1000*SetUp!$B$13*1000000/SetUp!$B$48</f>
        <v>2.3407965184815416E-2</v>
      </c>
      <c r="W2540" s="57">
        <f t="shared" si="778"/>
        <v>4.1741783640691921E-17</v>
      </c>
      <c r="X2540" s="57">
        <f>MAX((SetUp!$B$56*(1-($H2540/SetUp!$B$56)^2)*TANH(($B2540-$D2540)/SetUp!$B$56))/(1+$H2540/SetUp!$B$56*TANH(($B2540-$D2540)/SetUp!$B$56)),0)</f>
        <v>0</v>
      </c>
      <c r="AP2540" s="64">
        <v>30820</v>
      </c>
      <c r="AQ2540" s="55">
        <v>5</v>
      </c>
      <c r="AR2540" s="55">
        <v>139</v>
      </c>
      <c r="AS2540" s="66">
        <f t="shared" si="768"/>
        <v>2.3940000000000001</v>
      </c>
      <c r="AT2540" s="66">
        <f t="shared" si="769"/>
        <v>8.1033250315399243</v>
      </c>
      <c r="AU2540" s="55" t="str">
        <f>IF(OR($AP2540&lt;SetUp!$B$97,$AP2540&gt;SetUp!$B$98),"Não","Sim")</f>
        <v>Não</v>
      </c>
      <c r="AV2540" s="68">
        <f t="shared" si="770"/>
        <v>1.5472556349873152</v>
      </c>
      <c r="AW2540" s="68">
        <f t="shared" si="771"/>
        <v>2.8466339827136058</v>
      </c>
      <c r="AX2540" s="68">
        <f t="shared" si="772"/>
        <v>0.37912414607039191</v>
      </c>
      <c r="AY2540" s="68">
        <f t="shared" si="773"/>
        <v>0.90866325919258562</v>
      </c>
      <c r="AZ2540" s="68">
        <f t="shared" si="774"/>
        <v>5.7093250315399242</v>
      </c>
      <c r="BA2540" s="68">
        <f t="shared" si="775"/>
        <v>1.2993783477262906</v>
      </c>
      <c r="BB2540" s="68">
        <f t="shared" si="776"/>
        <v>0.52953911312219371</v>
      </c>
    </row>
    <row r="2541" spans="1:54" x14ac:dyDescent="0.3">
      <c r="A2541" s="64">
        <v>29203</v>
      </c>
      <c r="B2541" s="57">
        <v>1.875</v>
      </c>
      <c r="C2541" s="57"/>
      <c r="D2541" s="57">
        <v>5.4390000000000001</v>
      </c>
      <c r="E2541" s="57">
        <f t="shared" si="761"/>
        <v>1.875</v>
      </c>
      <c r="F2541" s="57">
        <f t="shared" si="762"/>
        <v>3.5640000000000001</v>
      </c>
      <c r="G2541" s="57">
        <f t="shared" si="763"/>
        <v>0</v>
      </c>
      <c r="H2541" s="57">
        <f>IF(Q2540&gt;SetUp!$B$56,SetUp!$B$56,Q2540)</f>
        <v>2.6344693108877649E-17</v>
      </c>
      <c r="I2541" s="57">
        <f t="shared" si="777"/>
        <v>0.15991990488511468</v>
      </c>
      <c r="J2541" s="57">
        <f>MIN(F2541,H2541,(1-EXP(-SetUp!$B$52*H2541/SetUp!$B$56))*F2541)</f>
        <v>0</v>
      </c>
      <c r="K2541" s="57">
        <f t="shared" si="764"/>
        <v>2.6344693108877649E-17</v>
      </c>
      <c r="L2541" s="57">
        <f>IF(I2541&lt;=0,0,MIN(SetUp!$B$50*I2541^SetUp!$B$55,I2541))</f>
        <v>9.6427384938327907E-4</v>
      </c>
      <c r="M2541" s="57">
        <f t="shared" si="765"/>
        <v>0.1589556310357314</v>
      </c>
      <c r="N2541" s="57">
        <f>IF(SetUp!$B$62=0,X2541,(B2541-E2541)*(1-(H2541/SetUp!$B$66/SetUp!$B$56)))</f>
        <v>0</v>
      </c>
      <c r="O2541" s="57">
        <f>K2541*SetUp!$B$65</f>
        <v>0</v>
      </c>
      <c r="P2541" s="57">
        <f>MIN(SetUp!$B$54*L2541^SetUp!$B$51,L2541)</f>
        <v>5.5696480954628392E-4</v>
      </c>
      <c r="Q2541" s="57">
        <f t="shared" si="766"/>
        <v>2.6344693108877649E-17</v>
      </c>
      <c r="R2541" s="57">
        <f>IF((H2541+N2541-O2541)&gt;SetUp!$B$56,T2540+H2541+N2541-O2541-SetUp!$B$56,T2540)</f>
        <v>0</v>
      </c>
      <c r="S2541" s="57">
        <f>R2541*SetUp!$B$65</f>
        <v>0</v>
      </c>
      <c r="T2541" s="57">
        <f>IF((R2541-S2541)&lt;SetUp!$B$53,R2541-S2541,SetUp!$B$53)</f>
        <v>0</v>
      </c>
      <c r="U2541" s="57">
        <f t="shared" si="767"/>
        <v>0.1589556310357314</v>
      </c>
      <c r="V2541" s="57">
        <f>(L2541-P2541)/1000*SetUp!$B$13*1000000/SetUp!$B$48</f>
        <v>2.316679445557571E-2</v>
      </c>
      <c r="W2541" s="57">
        <f t="shared" si="778"/>
        <v>-7.7845715984459218E-17</v>
      </c>
      <c r="X2541" s="57">
        <f>MAX((SetUp!$B$56*(1-($H2541/SetUp!$B$56)^2)*TANH(($B2541-$D2541)/SetUp!$B$56))/(1+$H2541/SetUp!$B$56*TANH(($B2541-$D2541)/SetUp!$B$56)),0)</f>
        <v>0</v>
      </c>
      <c r="AP2541" s="64">
        <v>30821</v>
      </c>
      <c r="AQ2541" s="55">
        <v>5</v>
      </c>
      <c r="AR2541" s="55">
        <v>140</v>
      </c>
      <c r="AS2541" s="66">
        <f t="shared" si="768"/>
        <v>2.2629999999999999</v>
      </c>
      <c r="AT2541" s="66">
        <f t="shared" si="769"/>
        <v>9.9225807065508249</v>
      </c>
      <c r="AU2541" s="55" t="str">
        <f>IF(OR($AP2541&lt;SetUp!$B$97,$AP2541&gt;SetUp!$B$98),"Não","Sim")</f>
        <v>Não</v>
      </c>
      <c r="AV2541" s="68">
        <f t="shared" si="770"/>
        <v>1.5043270920913443</v>
      </c>
      <c r="AW2541" s="68">
        <f t="shared" si="771"/>
        <v>3.1500128105375738</v>
      </c>
      <c r="AX2541" s="68">
        <f t="shared" si="772"/>
        <v>0.35468455395472859</v>
      </c>
      <c r="AY2541" s="68">
        <f t="shared" si="773"/>
        <v>0.99662463998203632</v>
      </c>
      <c r="AZ2541" s="68">
        <f t="shared" si="774"/>
        <v>7.659580706550825</v>
      </c>
      <c r="BA2541" s="68">
        <f t="shared" si="775"/>
        <v>1.6456857184462295</v>
      </c>
      <c r="BB2541" s="68">
        <f t="shared" si="776"/>
        <v>0.64194008602730768</v>
      </c>
    </row>
    <row r="2542" spans="1:54" x14ac:dyDescent="0.3">
      <c r="A2542" s="64">
        <v>29204</v>
      </c>
      <c r="B2542" s="57">
        <v>0.27800000000000002</v>
      </c>
      <c r="C2542" s="57"/>
      <c r="D2542" s="57">
        <v>5.4390000000000001</v>
      </c>
      <c r="E2542" s="57">
        <f t="shared" si="761"/>
        <v>0.27800000000000002</v>
      </c>
      <c r="F2542" s="57">
        <f t="shared" si="762"/>
        <v>5.1609999999999996</v>
      </c>
      <c r="G2542" s="57">
        <f t="shared" si="763"/>
        <v>0</v>
      </c>
      <c r="H2542" s="57">
        <f>IF(Q2541&gt;SetUp!$B$56,SetUp!$B$56,Q2541)</f>
        <v>2.6344693108877649E-17</v>
      </c>
      <c r="I2542" s="57">
        <f t="shared" si="777"/>
        <v>0.1589556310357314</v>
      </c>
      <c r="J2542" s="57">
        <f>MIN(F2542,H2542,(1-EXP(-SetUp!$B$52*H2542/SetUp!$B$56))*F2542)</f>
        <v>0</v>
      </c>
      <c r="K2542" s="57">
        <f t="shared" si="764"/>
        <v>2.6344693108877649E-17</v>
      </c>
      <c r="L2542" s="57">
        <f>IF(I2542&lt;=0,0,MIN(SetUp!$B$50*I2542^SetUp!$B$55,I2542))</f>
        <v>9.5460282125210943E-4</v>
      </c>
      <c r="M2542" s="57">
        <f t="shared" si="765"/>
        <v>0.15800102821447928</v>
      </c>
      <c r="N2542" s="57">
        <f>IF(SetUp!$B$62=0,X2542,(B2542-E2542)*(1-(H2542/SetUp!$B$66/SetUp!$B$56)))</f>
        <v>0</v>
      </c>
      <c r="O2542" s="57">
        <f>K2542*SetUp!$B$65</f>
        <v>0</v>
      </c>
      <c r="P2542" s="57">
        <f>MIN(SetUp!$B$54*L2542^SetUp!$B$51,L2542)</f>
        <v>5.514733797013084E-4</v>
      </c>
      <c r="Q2542" s="57">
        <f t="shared" si="766"/>
        <v>2.6344693108877649E-17</v>
      </c>
      <c r="R2542" s="57">
        <f>IF((H2542+N2542-O2542)&gt;SetUp!$B$56,T2541+H2542+N2542-O2542-SetUp!$B$56,T2541)</f>
        <v>0</v>
      </c>
      <c r="S2542" s="57">
        <f>R2542*SetUp!$B$65</f>
        <v>0</v>
      </c>
      <c r="T2542" s="57">
        <f>IF((R2542-S2542)&lt;SetUp!$B$53,R2542-S2542,SetUp!$B$53)</f>
        <v>0</v>
      </c>
      <c r="U2542" s="57">
        <f t="shared" si="767"/>
        <v>0.15800102821447928</v>
      </c>
      <c r="V2542" s="57">
        <f>(L2542-P2542)/1000*SetUp!$B$13*1000000/SetUp!$B$48</f>
        <v>2.2929068589138062E-2</v>
      </c>
      <c r="W2542" s="57">
        <f t="shared" si="778"/>
        <v>-3.903127820947816E-17</v>
      </c>
      <c r="X2542" s="57">
        <f>MAX((SetUp!$B$56*(1-($H2542/SetUp!$B$56)^2)*TANH(($B2542-$D2542)/SetUp!$B$56))/(1+$H2542/SetUp!$B$56*TANH(($B2542-$D2542)/SetUp!$B$56)),0)</f>
        <v>0</v>
      </c>
      <c r="AP2542" s="64">
        <v>30822</v>
      </c>
      <c r="AQ2542" s="55">
        <v>5</v>
      </c>
      <c r="AR2542" s="55">
        <v>141</v>
      </c>
      <c r="AS2542" s="66">
        <f t="shared" si="768"/>
        <v>11.081</v>
      </c>
      <c r="AT2542" s="66">
        <f t="shared" si="769"/>
        <v>19.701892143903383</v>
      </c>
      <c r="AU2542" s="55" t="str">
        <f>IF(OR($AP2542&lt;SetUp!$B$97,$AP2542&gt;SetUp!$B$98),"Não","Sim")</f>
        <v>Não</v>
      </c>
      <c r="AV2542" s="68">
        <f t="shared" si="770"/>
        <v>3.3288136024716071</v>
      </c>
      <c r="AW2542" s="68">
        <f t="shared" si="771"/>
        <v>4.4386813519223685</v>
      </c>
      <c r="AX2542" s="68">
        <f t="shared" si="772"/>
        <v>1.0445789548766127</v>
      </c>
      <c r="AY2542" s="68">
        <f t="shared" si="773"/>
        <v>1.2945079372374892</v>
      </c>
      <c r="AZ2542" s="68">
        <f t="shared" si="774"/>
        <v>8.620892143903383</v>
      </c>
      <c r="BA2542" s="68">
        <f t="shared" si="775"/>
        <v>1.1098677494507614</v>
      </c>
      <c r="BB2542" s="68">
        <f t="shared" si="776"/>
        <v>0.24992898236087657</v>
      </c>
    </row>
    <row r="2543" spans="1:54" x14ac:dyDescent="0.3">
      <c r="A2543" s="64">
        <v>29205</v>
      </c>
      <c r="B2543" s="57">
        <v>0.50800000000000001</v>
      </c>
      <c r="C2543" s="57"/>
      <c r="D2543" s="57">
        <v>5.4390000000000001</v>
      </c>
      <c r="E2543" s="57">
        <f t="shared" si="761"/>
        <v>0.50800000000000001</v>
      </c>
      <c r="F2543" s="57">
        <f t="shared" si="762"/>
        <v>4.931</v>
      </c>
      <c r="G2543" s="57">
        <f t="shared" si="763"/>
        <v>0</v>
      </c>
      <c r="H2543" s="57">
        <f>IF(Q2542&gt;SetUp!$B$56,SetUp!$B$56,Q2542)</f>
        <v>2.6344693108877649E-17</v>
      </c>
      <c r="I2543" s="57">
        <f t="shared" si="777"/>
        <v>0.15800102821447928</v>
      </c>
      <c r="J2543" s="57">
        <f>MIN(F2543,H2543,(1-EXP(-SetUp!$B$52*H2543/SetUp!$B$56))*F2543)</f>
        <v>0</v>
      </c>
      <c r="K2543" s="57">
        <f t="shared" si="764"/>
        <v>2.6344693108877649E-17</v>
      </c>
      <c r="L2543" s="57">
        <f>IF(I2543&lt;=0,0,MIN(SetUp!$B$50*I2543^SetUp!$B$55,I2543))</f>
        <v>9.4506723442446526E-4</v>
      </c>
      <c r="M2543" s="57">
        <f t="shared" si="765"/>
        <v>0.15705596098005481</v>
      </c>
      <c r="N2543" s="57">
        <f>IF(SetUp!$B$62=0,X2543,(B2543-E2543)*(1-(H2543/SetUp!$B$66/SetUp!$B$56)))</f>
        <v>0</v>
      </c>
      <c r="O2543" s="57">
        <f>K2543*SetUp!$B$65</f>
        <v>0</v>
      </c>
      <c r="P2543" s="57">
        <f>MIN(SetUp!$B$54*L2543^SetUp!$B$51,L2543)</f>
        <v>5.4605792981819365E-4</v>
      </c>
      <c r="Q2543" s="57">
        <f t="shared" si="766"/>
        <v>2.6344693108877649E-17</v>
      </c>
      <c r="R2543" s="57">
        <f>IF((H2543+N2543-O2543)&gt;SetUp!$B$56,T2542+H2543+N2543-O2543-SetUp!$B$56,T2542)</f>
        <v>0</v>
      </c>
      <c r="S2543" s="57">
        <f>R2543*SetUp!$B$65</f>
        <v>0</v>
      </c>
      <c r="T2543" s="57">
        <f>IF((R2543-S2543)&lt;SetUp!$B$53,R2543-S2543,SetUp!$B$53)</f>
        <v>0</v>
      </c>
      <c r="U2543" s="57">
        <f t="shared" si="767"/>
        <v>0.15705596098005481</v>
      </c>
      <c r="V2543" s="57">
        <f>(L2543-P2543)/1000*SetUp!$B$13*1000000/SetUp!$B$48</f>
        <v>2.2694724746043064E-2</v>
      </c>
      <c r="W2543" s="57">
        <f t="shared" si="778"/>
        <v>1.9298798670241979E-17</v>
      </c>
      <c r="X2543" s="57">
        <f>MAX((SetUp!$B$56*(1-($H2543/SetUp!$B$56)^2)*TANH(($B2543-$D2543)/SetUp!$B$56))/(1+$H2543/SetUp!$B$56*TANH(($B2543-$D2543)/SetUp!$B$56)),0)</f>
        <v>0</v>
      </c>
      <c r="AP2543" s="64">
        <v>30823</v>
      </c>
      <c r="AQ2543" s="55">
        <v>5</v>
      </c>
      <c r="AR2543" s="55">
        <v>142</v>
      </c>
      <c r="AS2543" s="66">
        <f t="shared" si="768"/>
        <v>122.04600000000001</v>
      </c>
      <c r="AT2543" s="66">
        <f t="shared" si="769"/>
        <v>26.821983863060531</v>
      </c>
      <c r="AU2543" s="55" t="str">
        <f>IF(OR($AP2543&lt;SetUp!$B$97,$AP2543&gt;SetUp!$B$98),"Não","Sim")</f>
        <v>Não</v>
      </c>
      <c r="AV2543" s="68">
        <f t="shared" si="770"/>
        <v>11.04744314309877</v>
      </c>
      <c r="AW2543" s="68">
        <f t="shared" si="771"/>
        <v>5.1789944837835584</v>
      </c>
      <c r="AX2543" s="68">
        <f t="shared" si="772"/>
        <v>2.0865235501899555</v>
      </c>
      <c r="AY2543" s="68">
        <f t="shared" si="773"/>
        <v>1.4284908968905332</v>
      </c>
      <c r="AZ2543" s="68">
        <f t="shared" si="774"/>
        <v>-95.224016136939468</v>
      </c>
      <c r="BA2543" s="68">
        <f t="shared" si="775"/>
        <v>-5.8684486593152112</v>
      </c>
      <c r="BB2543" s="68">
        <f t="shared" si="776"/>
        <v>-0.65803265329942229</v>
      </c>
    </row>
    <row r="2544" spans="1:54" x14ac:dyDescent="0.3">
      <c r="A2544" s="64">
        <v>29206</v>
      </c>
      <c r="B2544" s="57">
        <v>0</v>
      </c>
      <c r="C2544" s="57"/>
      <c r="D2544" s="57">
        <v>5.4390000000000001</v>
      </c>
      <c r="E2544" s="57">
        <f t="shared" si="761"/>
        <v>0</v>
      </c>
      <c r="F2544" s="57">
        <f t="shared" si="762"/>
        <v>5.4390000000000001</v>
      </c>
      <c r="G2544" s="57">
        <f t="shared" si="763"/>
        <v>0</v>
      </c>
      <c r="H2544" s="57">
        <f>IF(Q2543&gt;SetUp!$B$56,SetUp!$B$56,Q2543)</f>
        <v>2.6344693108877649E-17</v>
      </c>
      <c r="I2544" s="57">
        <f t="shared" si="777"/>
        <v>0.15705596098005481</v>
      </c>
      <c r="J2544" s="57">
        <f>MIN(F2544,H2544,(1-EXP(-SetUp!$B$52*H2544/SetUp!$B$56))*F2544)</f>
        <v>0</v>
      </c>
      <c r="K2544" s="57">
        <f t="shared" si="764"/>
        <v>2.6344693108877649E-17</v>
      </c>
      <c r="L2544" s="57">
        <f>IF(I2544&lt;=0,0,MIN(SetUp!$B$50*I2544^SetUp!$B$55,I2544))</f>
        <v>9.3566465716069522E-4</v>
      </c>
      <c r="M2544" s="57">
        <f t="shared" si="765"/>
        <v>0.15612029632289412</v>
      </c>
      <c r="N2544" s="57">
        <f>IF(SetUp!$B$62=0,X2544,(B2544-E2544)*(1-(H2544/SetUp!$B$66/SetUp!$B$56)))</f>
        <v>0</v>
      </c>
      <c r="O2544" s="57">
        <f>K2544*SetUp!$B$65</f>
        <v>0</v>
      </c>
      <c r="P2544" s="57">
        <f>MIN(SetUp!$B$54*L2544^SetUp!$B$51,L2544)</f>
        <v>5.4071710847737944E-4</v>
      </c>
      <c r="Q2544" s="57">
        <f t="shared" si="766"/>
        <v>2.6344693108877649E-17</v>
      </c>
      <c r="R2544" s="57">
        <f>IF((H2544+N2544-O2544)&gt;SetUp!$B$56,T2543+H2544+N2544-O2544-SetUp!$B$56,T2543)</f>
        <v>0</v>
      </c>
      <c r="S2544" s="57">
        <f>R2544*SetUp!$B$65</f>
        <v>0</v>
      </c>
      <c r="T2544" s="57">
        <f>IF((R2544-S2544)&lt;SetUp!$B$53,R2544-S2544,SetUp!$B$53)</f>
        <v>0</v>
      </c>
      <c r="U2544" s="57">
        <f t="shared" si="767"/>
        <v>0.15612029632289412</v>
      </c>
      <c r="V2544" s="57">
        <f>(L2544-P2544)/1000*SetUp!$B$13*1000000/SetUp!$B$48</f>
        <v>2.2463701480187014E-2</v>
      </c>
      <c r="W2544" s="57">
        <f t="shared" si="778"/>
        <v>5.5294310796760726E-18</v>
      </c>
      <c r="X2544" s="57">
        <f>MAX((SetUp!$B$56*(1-($H2544/SetUp!$B$56)^2)*TANH(($B2544-$D2544)/SetUp!$B$56))/(1+$H2544/SetUp!$B$56*TANH(($B2544-$D2544)/SetUp!$B$56)),0)</f>
        <v>0</v>
      </c>
      <c r="AP2544" s="64">
        <v>30824</v>
      </c>
      <c r="AQ2544" s="55">
        <v>5</v>
      </c>
      <c r="AR2544" s="55">
        <v>143</v>
      </c>
      <c r="AS2544" s="66">
        <f t="shared" si="768"/>
        <v>92.739000000000004</v>
      </c>
      <c r="AT2544" s="66">
        <f t="shared" si="769"/>
        <v>25.274043229673573</v>
      </c>
      <c r="AU2544" s="55" t="str">
        <f>IF(OR($AP2544&lt;SetUp!$B$97,$AP2544&gt;SetUp!$B$98),"Não","Sim")</f>
        <v>Não</v>
      </c>
      <c r="AV2544" s="68">
        <f t="shared" si="770"/>
        <v>9.6301090336506583</v>
      </c>
      <c r="AW2544" s="68">
        <f t="shared" si="771"/>
        <v>5.0273296320883487</v>
      </c>
      <c r="AX2544" s="68">
        <f t="shared" si="772"/>
        <v>1.9672624086093502</v>
      </c>
      <c r="AY2544" s="68">
        <f t="shared" si="773"/>
        <v>1.4026747239885362</v>
      </c>
      <c r="AZ2544" s="68">
        <f t="shared" si="774"/>
        <v>-67.464956770326438</v>
      </c>
      <c r="BA2544" s="68">
        <f t="shared" si="775"/>
        <v>-4.6027794015623096</v>
      </c>
      <c r="BB2544" s="68">
        <f t="shared" si="776"/>
        <v>-0.56458768462081399</v>
      </c>
    </row>
    <row r="2545" spans="1:54" x14ac:dyDescent="0.3">
      <c r="A2545" s="64">
        <v>29207</v>
      </c>
      <c r="B2545" s="57">
        <v>0.371</v>
      </c>
      <c r="C2545" s="57"/>
      <c r="D2545" s="57">
        <v>5.4390000000000001</v>
      </c>
      <c r="E2545" s="57">
        <f t="shared" si="761"/>
        <v>0.371</v>
      </c>
      <c r="F2545" s="57">
        <f t="shared" si="762"/>
        <v>5.0679999999999996</v>
      </c>
      <c r="G2545" s="57">
        <f t="shared" si="763"/>
        <v>0</v>
      </c>
      <c r="H2545" s="57">
        <f>IF(Q2544&gt;SetUp!$B$56,SetUp!$B$56,Q2544)</f>
        <v>2.6344693108877649E-17</v>
      </c>
      <c r="I2545" s="57">
        <f t="shared" si="777"/>
        <v>0.15612029632289412</v>
      </c>
      <c r="J2545" s="57">
        <f>MIN(F2545,H2545,(1-EXP(-SetUp!$B$52*H2545/SetUp!$B$56))*F2545)</f>
        <v>0</v>
      </c>
      <c r="K2545" s="57">
        <f t="shared" si="764"/>
        <v>2.6344693108877649E-17</v>
      </c>
      <c r="L2545" s="57">
        <f>IF(I2545&lt;=0,0,MIN(SetUp!$B$50*I2545^SetUp!$B$55,I2545))</f>
        <v>9.2639271091877313E-4</v>
      </c>
      <c r="M2545" s="57">
        <f t="shared" si="765"/>
        <v>0.15519390361197535</v>
      </c>
      <c r="N2545" s="57">
        <f>IF(SetUp!$B$62=0,X2545,(B2545-E2545)*(1-(H2545/SetUp!$B$66/SetUp!$B$56)))</f>
        <v>0</v>
      </c>
      <c r="O2545" s="57">
        <f>K2545*SetUp!$B$65</f>
        <v>0</v>
      </c>
      <c r="P2545" s="57">
        <f>MIN(SetUp!$B$54*L2545^SetUp!$B$51,L2545)</f>
        <v>5.3544959359836839E-4</v>
      </c>
      <c r="Q2545" s="57">
        <f t="shared" si="766"/>
        <v>2.6344693108877649E-17</v>
      </c>
      <c r="R2545" s="57">
        <f>IF((H2545+N2545-O2545)&gt;SetUp!$B$56,T2544+H2545+N2545-O2545-SetUp!$B$56,T2544)</f>
        <v>0</v>
      </c>
      <c r="S2545" s="57">
        <f>R2545*SetUp!$B$65</f>
        <v>0</v>
      </c>
      <c r="T2545" s="57">
        <f>IF((R2545-S2545)&lt;SetUp!$B$53,R2545-S2545,SetUp!$B$53)</f>
        <v>0</v>
      </c>
      <c r="U2545" s="57">
        <f t="shared" si="767"/>
        <v>0.15519390361197535</v>
      </c>
      <c r="V2545" s="57">
        <f>(L2545-P2545)/1000*SetUp!$B$13*1000000/SetUp!$B$48</f>
        <v>2.2235938702485965E-2</v>
      </c>
      <c r="W2545" s="57">
        <f t="shared" si="778"/>
        <v>6.7220534694101275E-18</v>
      </c>
      <c r="X2545" s="57">
        <f>MAX((SetUp!$B$56*(1-($H2545/SetUp!$B$56)^2)*TANH(($B2545-$D2545)/SetUp!$B$56))/(1+$H2545/SetUp!$B$56*TANH(($B2545-$D2545)/SetUp!$B$56)),0)</f>
        <v>0</v>
      </c>
      <c r="AP2545" s="64">
        <v>30825</v>
      </c>
      <c r="AQ2545" s="55">
        <v>5</v>
      </c>
      <c r="AR2545" s="55">
        <v>144</v>
      </c>
      <c r="AS2545" s="66">
        <f t="shared" si="768"/>
        <v>60.948999999999998</v>
      </c>
      <c r="AT2545" s="66">
        <f t="shared" si="769"/>
        <v>21.394121645762226</v>
      </c>
      <c r="AU2545" s="55" t="str">
        <f>IF(OR($AP2545&lt;SetUp!$B$97,$AP2545&gt;SetUp!$B$98),"Não","Sim")</f>
        <v>Não</v>
      </c>
      <c r="AV2545" s="68">
        <f t="shared" si="770"/>
        <v>7.8069840527568646</v>
      </c>
      <c r="AW2545" s="68">
        <f t="shared" si="771"/>
        <v>4.6253780003111338</v>
      </c>
      <c r="AX2545" s="68">
        <f t="shared" si="772"/>
        <v>1.7849665844737665</v>
      </c>
      <c r="AY2545" s="68">
        <f t="shared" si="773"/>
        <v>1.3302944608489682</v>
      </c>
      <c r="AZ2545" s="68">
        <f t="shared" si="774"/>
        <v>-39.554878354237772</v>
      </c>
      <c r="BA2545" s="68">
        <f t="shared" si="775"/>
        <v>-3.1816060524457308</v>
      </c>
      <c r="BB2545" s="68">
        <f t="shared" si="776"/>
        <v>-0.45467212362479836</v>
      </c>
    </row>
    <row r="2546" spans="1:54" x14ac:dyDescent="0.3">
      <c r="A2546" s="64">
        <v>29208</v>
      </c>
      <c r="B2546" s="57">
        <v>0</v>
      </c>
      <c r="C2546" s="57"/>
      <c r="D2546" s="57">
        <v>5.4390000000000001</v>
      </c>
      <c r="E2546" s="57">
        <f t="shared" si="761"/>
        <v>0</v>
      </c>
      <c r="F2546" s="57">
        <f t="shared" si="762"/>
        <v>5.4390000000000001</v>
      </c>
      <c r="G2546" s="57">
        <f t="shared" si="763"/>
        <v>0</v>
      </c>
      <c r="H2546" s="57">
        <f>IF(Q2545&gt;SetUp!$B$56,SetUp!$B$56,Q2545)</f>
        <v>2.6344693108877649E-17</v>
      </c>
      <c r="I2546" s="57">
        <f t="shared" si="777"/>
        <v>0.15519390361197535</v>
      </c>
      <c r="J2546" s="57">
        <f>MIN(F2546,H2546,(1-EXP(-SetUp!$B$52*H2546/SetUp!$B$56))*F2546)</f>
        <v>0</v>
      </c>
      <c r="K2546" s="57">
        <f t="shared" si="764"/>
        <v>2.6344693108877649E-17</v>
      </c>
      <c r="L2546" s="57">
        <f>IF(I2546&lt;=0,0,MIN(SetUp!$B$50*I2546^SetUp!$B$55,I2546))</f>
        <v>9.1724906898334906E-4</v>
      </c>
      <c r="M2546" s="57">
        <f t="shared" si="765"/>
        <v>0.154276654542992</v>
      </c>
      <c r="N2546" s="57">
        <f>IF(SetUp!$B$62=0,X2546,(B2546-E2546)*(1-(H2546/SetUp!$B$66/SetUp!$B$56)))</f>
        <v>0</v>
      </c>
      <c r="O2546" s="57">
        <f>K2546*SetUp!$B$65</f>
        <v>0</v>
      </c>
      <c r="P2546" s="57">
        <f>MIN(SetUp!$B$54*L2546^SetUp!$B$51,L2546)</f>
        <v>5.3025409168848392E-4</v>
      </c>
      <c r="Q2546" s="57">
        <f t="shared" si="766"/>
        <v>2.6344693108877649E-17</v>
      </c>
      <c r="R2546" s="57">
        <f>IF((H2546+N2546-O2546)&gt;SetUp!$B$56,T2545+H2546+N2546-O2546-SetUp!$B$56,T2545)</f>
        <v>0</v>
      </c>
      <c r="S2546" s="57">
        <f>R2546*SetUp!$B$65</f>
        <v>0</v>
      </c>
      <c r="T2546" s="57">
        <f>IF((R2546-S2546)&lt;SetUp!$B$53,R2546-S2546,SetUp!$B$53)</f>
        <v>0</v>
      </c>
      <c r="U2546" s="57">
        <f t="shared" si="767"/>
        <v>0.154276654542992</v>
      </c>
      <c r="V2546" s="57">
        <f>(L2546-P2546)/1000*SetUp!$B$13*1000000/SetUp!$B$48</f>
        <v>2.2011377645628223E-2</v>
      </c>
      <c r="W2546" s="57">
        <f t="shared" si="778"/>
        <v>-6.613633252161577E-18</v>
      </c>
      <c r="X2546" s="57">
        <f>MAX((SetUp!$B$56*(1-($H2546/SetUp!$B$56)^2)*TANH(($B2546-$D2546)/SetUp!$B$56))/(1+$H2546/SetUp!$B$56*TANH(($B2546-$D2546)/SetUp!$B$56)),0)</f>
        <v>0</v>
      </c>
      <c r="AP2546" s="64">
        <v>30826</v>
      </c>
      <c r="AQ2546" s="55">
        <v>5</v>
      </c>
      <c r="AR2546" s="55">
        <v>145</v>
      </c>
      <c r="AS2546" s="66">
        <f t="shared" si="768"/>
        <v>62.872</v>
      </c>
      <c r="AT2546" s="66">
        <f t="shared" si="769"/>
        <v>31.346412231768028</v>
      </c>
      <c r="AU2546" s="55" t="str">
        <f>IF(OR($AP2546&lt;SetUp!$B$97,$AP2546&gt;SetUp!$B$98),"Não","Sim")</f>
        <v>Não</v>
      </c>
      <c r="AV2546" s="68">
        <f t="shared" si="770"/>
        <v>7.9291865913219626</v>
      </c>
      <c r="AW2546" s="68">
        <f t="shared" si="771"/>
        <v>5.5987866749652131</v>
      </c>
      <c r="AX2546" s="68">
        <f t="shared" si="772"/>
        <v>1.7984572757653055</v>
      </c>
      <c r="AY2546" s="68">
        <f t="shared" si="773"/>
        <v>1.4961878406336773</v>
      </c>
      <c r="AZ2546" s="68">
        <f t="shared" si="774"/>
        <v>-31.525587768231972</v>
      </c>
      <c r="BA2546" s="68">
        <f t="shared" si="775"/>
        <v>-2.3303999163567495</v>
      </c>
      <c r="BB2546" s="68">
        <f t="shared" si="776"/>
        <v>-0.30226943513162818</v>
      </c>
    </row>
    <row r="2547" spans="1:54" x14ac:dyDescent="0.3">
      <c r="A2547" s="64">
        <v>29209</v>
      </c>
      <c r="B2547" s="57">
        <v>2.1909999999999998</v>
      </c>
      <c r="C2547" s="57"/>
      <c r="D2547" s="57">
        <v>5.4390000000000001</v>
      </c>
      <c r="E2547" s="57">
        <f t="shared" si="761"/>
        <v>2.1909999999999998</v>
      </c>
      <c r="F2547" s="57">
        <f t="shared" si="762"/>
        <v>3.2480000000000002</v>
      </c>
      <c r="G2547" s="57">
        <f t="shared" si="763"/>
        <v>0</v>
      </c>
      <c r="H2547" s="57">
        <f>IF(Q2546&gt;SetUp!$B$56,SetUp!$B$56,Q2546)</f>
        <v>2.6344693108877649E-17</v>
      </c>
      <c r="I2547" s="57">
        <f t="shared" si="777"/>
        <v>0.154276654542992</v>
      </c>
      <c r="J2547" s="57">
        <f>MIN(F2547,H2547,(1-EXP(-SetUp!$B$52*H2547/SetUp!$B$56))*F2547)</f>
        <v>0</v>
      </c>
      <c r="K2547" s="57">
        <f t="shared" si="764"/>
        <v>2.6344693108877649E-17</v>
      </c>
      <c r="L2547" s="57">
        <f>IF(I2547&lt;=0,0,MIN(SetUp!$B$50*I2547^SetUp!$B$55,I2547))</f>
        <v>9.0823145513543304E-4</v>
      </c>
      <c r="M2547" s="57">
        <f t="shared" si="765"/>
        <v>0.15336842308785656</v>
      </c>
      <c r="N2547" s="57">
        <f>IF(SetUp!$B$62=0,X2547,(B2547-E2547)*(1-(H2547/SetUp!$B$66/SetUp!$B$56)))</f>
        <v>0</v>
      </c>
      <c r="O2547" s="57">
        <f>K2547*SetUp!$B$65</f>
        <v>0</v>
      </c>
      <c r="P2547" s="57">
        <f>MIN(SetUp!$B$54*L2547^SetUp!$B$51,L2547)</f>
        <v>5.2512933711377596E-4</v>
      </c>
      <c r="Q2547" s="57">
        <f t="shared" si="766"/>
        <v>2.6344693108877649E-17</v>
      </c>
      <c r="R2547" s="57">
        <f>IF((H2547+N2547-O2547)&gt;SetUp!$B$56,T2546+H2547+N2547-O2547-SetUp!$B$56,T2546)</f>
        <v>0</v>
      </c>
      <c r="S2547" s="57">
        <f>R2547*SetUp!$B$65</f>
        <v>0</v>
      </c>
      <c r="T2547" s="57">
        <f>IF((R2547-S2547)&lt;SetUp!$B$53,R2547-S2547,SetUp!$B$53)</f>
        <v>0</v>
      </c>
      <c r="U2547" s="57">
        <f t="shared" si="767"/>
        <v>0.15336842308785656</v>
      </c>
      <c r="V2547" s="57">
        <f>(L2547-P2547)/1000*SetUp!$B$13*1000000/SetUp!$B$48</f>
        <v>2.1789960829878233E-2</v>
      </c>
      <c r="W2547" s="57">
        <f t="shared" si="778"/>
        <v>2.211772431870429E-17</v>
      </c>
      <c r="X2547" s="57">
        <f>MAX((SetUp!$B$56*(1-($H2547/SetUp!$B$56)^2)*TANH(($B2547-$D2547)/SetUp!$B$56))/(1+$H2547/SetUp!$B$56*TANH(($B2547-$D2547)/SetUp!$B$56)),0)</f>
        <v>0</v>
      </c>
      <c r="AP2547" s="64">
        <v>30827</v>
      </c>
      <c r="AQ2547" s="55">
        <v>5</v>
      </c>
      <c r="AR2547" s="55">
        <v>146</v>
      </c>
      <c r="AS2547" s="66">
        <f t="shared" si="768"/>
        <v>118.998</v>
      </c>
      <c r="AT2547" s="66">
        <f t="shared" si="769"/>
        <v>45.932762690411465</v>
      </c>
      <c r="AU2547" s="55" t="str">
        <f>IF(OR($AP2547&lt;SetUp!$B$97,$AP2547&gt;SetUp!$B$98),"Não","Sim")</f>
        <v>Não</v>
      </c>
      <c r="AV2547" s="68">
        <f t="shared" si="770"/>
        <v>10.908620444400841</v>
      </c>
      <c r="AW2547" s="68">
        <f t="shared" si="771"/>
        <v>6.7773713702593774</v>
      </c>
      <c r="AX2547" s="68">
        <f t="shared" si="772"/>
        <v>2.0755396622642706</v>
      </c>
      <c r="AY2547" s="68">
        <f t="shared" si="773"/>
        <v>1.6621225674540157</v>
      </c>
      <c r="AZ2547" s="68">
        <f t="shared" si="774"/>
        <v>-73.065237309588539</v>
      </c>
      <c r="BA2547" s="68">
        <f t="shared" si="775"/>
        <v>-4.1312490741414631</v>
      </c>
      <c r="BB2547" s="68">
        <f t="shared" si="776"/>
        <v>-0.4134170948102549</v>
      </c>
    </row>
    <row r="2548" spans="1:54" x14ac:dyDescent="0.3">
      <c r="A2548" s="64">
        <v>29210</v>
      </c>
      <c r="B2548" s="57">
        <v>1.28</v>
      </c>
      <c r="C2548" s="57"/>
      <c r="D2548" s="57">
        <v>5.4390000000000001</v>
      </c>
      <c r="E2548" s="57">
        <f t="shared" si="761"/>
        <v>1.28</v>
      </c>
      <c r="F2548" s="57">
        <f t="shared" si="762"/>
        <v>4.1589999999999998</v>
      </c>
      <c r="G2548" s="57">
        <f t="shared" si="763"/>
        <v>0</v>
      </c>
      <c r="H2548" s="57">
        <f>IF(Q2547&gt;SetUp!$B$56,SetUp!$B$56,Q2547)</f>
        <v>2.6344693108877649E-17</v>
      </c>
      <c r="I2548" s="57">
        <f t="shared" si="777"/>
        <v>0.15336842308785656</v>
      </c>
      <c r="J2548" s="57">
        <f>MIN(F2548,H2548,(1-EXP(-SetUp!$B$52*H2548/SetUp!$B$56))*F2548)</f>
        <v>0</v>
      </c>
      <c r="K2548" s="57">
        <f t="shared" si="764"/>
        <v>2.6344693108877649E-17</v>
      </c>
      <c r="L2548" s="57">
        <f>IF(I2548&lt;=0,0,MIN(SetUp!$B$50*I2548^SetUp!$B$55,I2548))</f>
        <v>8.9933764236135101E-4</v>
      </c>
      <c r="M2548" s="57">
        <f t="shared" si="765"/>
        <v>0.1524690854454952</v>
      </c>
      <c r="N2548" s="57">
        <f>IF(SetUp!$B$62=0,X2548,(B2548-E2548)*(1-(H2548/SetUp!$B$66/SetUp!$B$56)))</f>
        <v>0</v>
      </c>
      <c r="O2548" s="57">
        <f>K2548*SetUp!$B$65</f>
        <v>0</v>
      </c>
      <c r="P2548" s="57">
        <f>MIN(SetUp!$B$54*L2548^SetUp!$B$51,L2548)</f>
        <v>5.2007409139132467E-4</v>
      </c>
      <c r="Q2548" s="57">
        <f t="shared" si="766"/>
        <v>2.6344693108877649E-17</v>
      </c>
      <c r="R2548" s="57">
        <f>IF((H2548+N2548-O2548)&gt;SetUp!$B$56,T2547+H2548+N2548-O2548-SetUp!$B$56,T2547)</f>
        <v>0</v>
      </c>
      <c r="S2548" s="57">
        <f>R2548*SetUp!$B$65</f>
        <v>0</v>
      </c>
      <c r="T2548" s="57">
        <f>IF((R2548-S2548)&lt;SetUp!$B$53,R2548-S2548,SetUp!$B$53)</f>
        <v>0</v>
      </c>
      <c r="U2548" s="57">
        <f t="shared" si="767"/>
        <v>0.1524690854454952</v>
      </c>
      <c r="V2548" s="57">
        <f>(L2548-P2548)/1000*SetUp!$B$13*1000000/SetUp!$B$48</f>
        <v>2.1571632029897109E-2</v>
      </c>
      <c r="W2548" s="57">
        <f t="shared" si="778"/>
        <v>-3.5344990823027445E-17</v>
      </c>
      <c r="X2548" s="57">
        <f>MAX((SetUp!$B$56*(1-($H2548/SetUp!$B$56)^2)*TANH(($B2548-$D2548)/SetUp!$B$56))/(1+$H2548/SetUp!$B$56*TANH(($B2548-$D2548)/SetUp!$B$56)),0)</f>
        <v>0</v>
      </c>
      <c r="AP2548" s="64">
        <v>30828</v>
      </c>
      <c r="AQ2548" s="55">
        <v>5</v>
      </c>
      <c r="AR2548" s="55">
        <v>147</v>
      </c>
      <c r="AS2548" s="66">
        <f t="shared" si="768"/>
        <v>165.98099999999999</v>
      </c>
      <c r="AT2548" s="66">
        <f t="shared" si="769"/>
        <v>45.310481449233748</v>
      </c>
      <c r="AU2548" s="55" t="str">
        <f>IF(OR($AP2548&lt;SetUp!$B$97,$AP2548&gt;SetUp!$B$98),"Não","Sim")</f>
        <v>Não</v>
      </c>
      <c r="AV2548" s="68">
        <f t="shared" si="770"/>
        <v>12.883361362625827</v>
      </c>
      <c r="AW2548" s="68">
        <f t="shared" si="771"/>
        <v>6.7313060730614342</v>
      </c>
      <c r="AX2548" s="68">
        <f t="shared" si="772"/>
        <v>2.2200583767905249</v>
      </c>
      <c r="AY2548" s="68">
        <f t="shared" si="773"/>
        <v>1.6561986768257246</v>
      </c>
      <c r="AZ2548" s="68">
        <f t="shared" si="774"/>
        <v>-120.67051855076625</v>
      </c>
      <c r="BA2548" s="68">
        <f t="shared" si="775"/>
        <v>-6.1520552895643927</v>
      </c>
      <c r="BB2548" s="68">
        <f t="shared" si="776"/>
        <v>-0.56385969996480023</v>
      </c>
    </row>
    <row r="2549" spans="1:54" x14ac:dyDescent="0.3">
      <c r="A2549" s="64">
        <v>29211</v>
      </c>
      <c r="B2549" s="57">
        <v>0.21</v>
      </c>
      <c r="C2549" s="57"/>
      <c r="D2549" s="57">
        <v>5.4390000000000001</v>
      </c>
      <c r="E2549" s="57">
        <f t="shared" si="761"/>
        <v>0.21</v>
      </c>
      <c r="F2549" s="57">
        <f t="shared" si="762"/>
        <v>5.2290000000000001</v>
      </c>
      <c r="G2549" s="57">
        <f t="shared" si="763"/>
        <v>0</v>
      </c>
      <c r="H2549" s="57">
        <f>IF(Q2548&gt;SetUp!$B$56,SetUp!$B$56,Q2548)</f>
        <v>2.6344693108877649E-17</v>
      </c>
      <c r="I2549" s="57">
        <f t="shared" si="777"/>
        <v>0.1524690854454952</v>
      </c>
      <c r="J2549" s="57">
        <f>MIN(F2549,H2549,(1-EXP(-SetUp!$B$52*H2549/SetUp!$B$56))*F2549)</f>
        <v>0</v>
      </c>
      <c r="K2549" s="57">
        <f t="shared" si="764"/>
        <v>2.6344693108877649E-17</v>
      </c>
      <c r="L2549" s="57">
        <f>IF(I2549&lt;=0,0,MIN(SetUp!$B$50*I2549^SetUp!$B$55,I2549))</f>
        <v>8.905654515996617E-4</v>
      </c>
      <c r="M2549" s="57">
        <f t="shared" si="765"/>
        <v>0.15157851999389554</v>
      </c>
      <c r="N2549" s="57">
        <f>IF(SetUp!$B$62=0,X2549,(B2549-E2549)*(1-(H2549/SetUp!$B$66/SetUp!$B$56)))</f>
        <v>0</v>
      </c>
      <c r="O2549" s="57">
        <f>K2549*SetUp!$B$65</f>
        <v>0</v>
      </c>
      <c r="P2549" s="57">
        <f>MIN(SetUp!$B$54*L2549^SetUp!$B$51,L2549)</f>
        <v>5.1508714250224233E-4</v>
      </c>
      <c r="Q2549" s="57">
        <f t="shared" si="766"/>
        <v>2.6344693108877649E-17</v>
      </c>
      <c r="R2549" s="57">
        <f>IF((H2549+N2549-O2549)&gt;SetUp!$B$56,T2548+H2549+N2549-O2549-SetUp!$B$56,T2548)</f>
        <v>0</v>
      </c>
      <c r="S2549" s="57">
        <f>R2549*SetUp!$B$65</f>
        <v>0</v>
      </c>
      <c r="T2549" s="57">
        <f>IF((R2549-S2549)&lt;SetUp!$B$53,R2549-S2549,SetUp!$B$53)</f>
        <v>0</v>
      </c>
      <c r="U2549" s="57">
        <f t="shared" si="767"/>
        <v>0.15157851999389554</v>
      </c>
      <c r="V2549" s="57">
        <f>(L2549-P2549)/1000*SetUp!$B$13*1000000/SetUp!$B$48</f>
        <v>2.1356336242545033E-2</v>
      </c>
      <c r="W2549" s="57">
        <f t="shared" si="778"/>
        <v>5.3125906451789717E-18</v>
      </c>
      <c r="X2549" s="57">
        <f>MAX((SetUp!$B$56*(1-($H2549/SetUp!$B$56)^2)*TANH(($B2549-$D2549)/SetUp!$B$56))/(1+$H2549/SetUp!$B$56*TANH(($B2549-$D2549)/SetUp!$B$56)),0)</f>
        <v>0</v>
      </c>
      <c r="AP2549" s="64">
        <v>30829</v>
      </c>
      <c r="AQ2549" s="55">
        <v>5</v>
      </c>
      <c r="AR2549" s="55">
        <v>148</v>
      </c>
      <c r="AS2549" s="66">
        <f t="shared" si="768"/>
        <v>125.14100000000001</v>
      </c>
      <c r="AT2549" s="66">
        <f t="shared" si="769"/>
        <v>36.641392690835879</v>
      </c>
      <c r="AU2549" s="55" t="str">
        <f>IF(OR($AP2549&lt;SetUp!$B$97,$AP2549&gt;SetUp!$B$98),"Não","Sim")</f>
        <v>Não</v>
      </c>
      <c r="AV2549" s="68">
        <f t="shared" si="770"/>
        <v>11.186643821987005</v>
      </c>
      <c r="AW2549" s="68">
        <f t="shared" si="771"/>
        <v>6.0532134185766058</v>
      </c>
      <c r="AX2549" s="68">
        <f t="shared" si="772"/>
        <v>2.0973996210965664</v>
      </c>
      <c r="AY2549" s="68">
        <f t="shared" si="773"/>
        <v>1.5639719722679288</v>
      </c>
      <c r="AZ2549" s="68">
        <f t="shared" si="774"/>
        <v>-88.499607309164134</v>
      </c>
      <c r="BA2549" s="68">
        <f t="shared" si="775"/>
        <v>-5.133430403410399</v>
      </c>
      <c r="BB2549" s="68">
        <f t="shared" si="776"/>
        <v>-0.53342764882863758</v>
      </c>
    </row>
    <row r="2550" spans="1:54" x14ac:dyDescent="0.3">
      <c r="A2550" s="64">
        <v>29212</v>
      </c>
      <c r="B2550" s="57">
        <v>0.29099999999999998</v>
      </c>
      <c r="C2550" s="57"/>
      <c r="D2550" s="57">
        <v>5.4390000000000001</v>
      </c>
      <c r="E2550" s="57">
        <f t="shared" si="761"/>
        <v>0.29099999999999998</v>
      </c>
      <c r="F2550" s="57">
        <f t="shared" si="762"/>
        <v>5.1479999999999997</v>
      </c>
      <c r="G2550" s="57">
        <f t="shared" si="763"/>
        <v>0</v>
      </c>
      <c r="H2550" s="57">
        <f>IF(Q2549&gt;SetUp!$B$56,SetUp!$B$56,Q2549)</f>
        <v>2.6344693108877649E-17</v>
      </c>
      <c r="I2550" s="57">
        <f t="shared" si="777"/>
        <v>0.15157851999389554</v>
      </c>
      <c r="J2550" s="57">
        <f>MIN(F2550,H2550,(1-EXP(-SetUp!$B$52*H2550/SetUp!$B$56))*F2550)</f>
        <v>0</v>
      </c>
      <c r="K2550" s="57">
        <f t="shared" si="764"/>
        <v>2.6344693108877649E-17</v>
      </c>
      <c r="L2550" s="57">
        <f>IF(I2550&lt;=0,0,MIN(SetUp!$B$50*I2550^SetUp!$B$55,I2550))</f>
        <v>8.8191275052477253E-4</v>
      </c>
      <c r="M2550" s="57">
        <f t="shared" si="765"/>
        <v>0.15069660724337078</v>
      </c>
      <c r="N2550" s="57">
        <f>IF(SetUp!$B$62=0,X2550,(B2550-E2550)*(1-(H2550/SetUp!$B$66/SetUp!$B$56)))</f>
        <v>0</v>
      </c>
      <c r="O2550" s="57">
        <f>K2550*SetUp!$B$65</f>
        <v>0</v>
      </c>
      <c r="P2550" s="57">
        <f>MIN(SetUp!$B$54*L2550^SetUp!$B$51,L2550)</f>
        <v>5.1016730422468067E-4</v>
      </c>
      <c r="Q2550" s="57">
        <f t="shared" si="766"/>
        <v>2.6344693108877649E-17</v>
      </c>
      <c r="R2550" s="57">
        <f>IF((H2550+N2550-O2550)&gt;SetUp!$B$56,T2549+H2550+N2550-O2550-SetUp!$B$56,T2549)</f>
        <v>0</v>
      </c>
      <c r="S2550" s="57">
        <f>R2550*SetUp!$B$65</f>
        <v>0</v>
      </c>
      <c r="T2550" s="57">
        <f>IF((R2550-S2550)&lt;SetUp!$B$53,R2550-S2550,SetUp!$B$53)</f>
        <v>0</v>
      </c>
      <c r="U2550" s="57">
        <f t="shared" si="767"/>
        <v>0.15069660724337078</v>
      </c>
      <c r="V2550" s="57">
        <f>(L2550-P2550)/1000*SetUp!$B$13*1000000/SetUp!$B$48</f>
        <v>2.1144019655633138E-2</v>
      </c>
      <c r="W2550" s="57">
        <f t="shared" si="778"/>
        <v>-2.1141942363467336E-17</v>
      </c>
      <c r="X2550" s="57">
        <f>MAX((SetUp!$B$56*(1-($H2550/SetUp!$B$56)^2)*TANH(($B2550-$D2550)/SetUp!$B$56))/(1+$H2550/SetUp!$B$56*TANH(($B2550-$D2550)/SetUp!$B$56)),0)</f>
        <v>0</v>
      </c>
      <c r="AP2550" s="64">
        <v>30830</v>
      </c>
      <c r="AQ2550" s="55">
        <v>5</v>
      </c>
      <c r="AR2550" s="55">
        <v>149</v>
      </c>
      <c r="AS2550" s="66">
        <f t="shared" si="768"/>
        <v>90.156000000000006</v>
      </c>
      <c r="AT2550" s="66">
        <f t="shared" si="769"/>
        <v>30.168997556209668</v>
      </c>
      <c r="AU2550" s="55" t="str">
        <f>IF(OR($AP2550&lt;SetUp!$B$97,$AP2550&gt;SetUp!$B$98),"Não","Sim")</f>
        <v>Não</v>
      </c>
      <c r="AV2550" s="68">
        <f t="shared" si="770"/>
        <v>9.4950513426731931</v>
      </c>
      <c r="AW2550" s="68">
        <f t="shared" si="771"/>
        <v>5.4926312051884265</v>
      </c>
      <c r="AX2550" s="68">
        <f t="shared" si="772"/>
        <v>1.9549946348873826</v>
      </c>
      <c r="AY2550" s="68">
        <f t="shared" si="773"/>
        <v>1.479560879845542</v>
      </c>
      <c r="AZ2550" s="68">
        <f t="shared" si="774"/>
        <v>-59.987002443790338</v>
      </c>
      <c r="BA2550" s="68">
        <f t="shared" si="775"/>
        <v>-4.0024201374847665</v>
      </c>
      <c r="BB2550" s="68">
        <f t="shared" si="776"/>
        <v>-0.4754337550418406</v>
      </c>
    </row>
    <row r="2551" spans="1:54" x14ac:dyDescent="0.3">
      <c r="A2551" s="64">
        <v>29213</v>
      </c>
      <c r="B2551" s="57">
        <v>0</v>
      </c>
      <c r="C2551" s="57"/>
      <c r="D2551" s="57">
        <v>5.4390000000000001</v>
      </c>
      <c r="E2551" s="57">
        <f t="shared" si="761"/>
        <v>0</v>
      </c>
      <c r="F2551" s="57">
        <f t="shared" si="762"/>
        <v>5.4390000000000001</v>
      </c>
      <c r="G2551" s="57">
        <f t="shared" si="763"/>
        <v>0</v>
      </c>
      <c r="H2551" s="57">
        <f>IF(Q2550&gt;SetUp!$B$56,SetUp!$B$56,Q2550)</f>
        <v>2.6344693108877649E-17</v>
      </c>
      <c r="I2551" s="57">
        <f t="shared" si="777"/>
        <v>0.15069660724337078</v>
      </c>
      <c r="J2551" s="57">
        <f>MIN(F2551,H2551,(1-EXP(-SetUp!$B$52*H2551/SetUp!$B$56))*F2551)</f>
        <v>0</v>
      </c>
      <c r="K2551" s="57">
        <f t="shared" si="764"/>
        <v>2.6344693108877649E-17</v>
      </c>
      <c r="L2551" s="57">
        <f>IF(I2551&lt;=0,0,MIN(SetUp!$B$50*I2551^SetUp!$B$55,I2551))</f>
        <v>8.7337745236604463E-4</v>
      </c>
      <c r="M2551" s="57">
        <f t="shared" si="765"/>
        <v>0.14982322979100474</v>
      </c>
      <c r="N2551" s="57">
        <f>IF(SetUp!$B$62=0,X2551,(B2551-E2551)*(1-(H2551/SetUp!$B$66/SetUp!$B$56)))</f>
        <v>0</v>
      </c>
      <c r="O2551" s="57">
        <f>K2551*SetUp!$B$65</f>
        <v>0</v>
      </c>
      <c r="P2551" s="57">
        <f>MIN(SetUp!$B$54*L2551^SetUp!$B$51,L2551)</f>
        <v>5.0531341548619294E-4</v>
      </c>
      <c r="Q2551" s="57">
        <f t="shared" si="766"/>
        <v>2.6344693108877649E-17</v>
      </c>
      <c r="R2551" s="57">
        <f>IF((H2551+N2551-O2551)&gt;SetUp!$B$56,T2550+H2551+N2551-O2551-SetUp!$B$56,T2550)</f>
        <v>0</v>
      </c>
      <c r="S2551" s="57">
        <f>R2551*SetUp!$B$65</f>
        <v>0</v>
      </c>
      <c r="T2551" s="57">
        <f>IF((R2551-S2551)&lt;SetUp!$B$53,R2551-S2551,SetUp!$B$53)</f>
        <v>0</v>
      </c>
      <c r="U2551" s="57">
        <f t="shared" si="767"/>
        <v>0.14982322979100474</v>
      </c>
      <c r="V2551" s="57">
        <f>(L2551-P2551)/1000*SetUp!$B$13*1000000/SetUp!$B$48</f>
        <v>2.0934629617593088E-2</v>
      </c>
      <c r="W2551" s="57">
        <f t="shared" si="778"/>
        <v>2.6020852139652106E-18</v>
      </c>
      <c r="X2551" s="57">
        <f>MAX((SetUp!$B$56*(1-($H2551/SetUp!$B$56)^2)*TANH(($B2551-$D2551)/SetUp!$B$56))/(1+$H2551/SetUp!$B$56*TANH(($B2551-$D2551)/SetUp!$B$56)),0)</f>
        <v>0</v>
      </c>
      <c r="AP2551" s="64">
        <v>30831</v>
      </c>
      <c r="AQ2551" s="55">
        <v>5</v>
      </c>
      <c r="AR2551" s="55">
        <v>150</v>
      </c>
      <c r="AS2551" s="66">
        <f t="shared" si="768"/>
        <v>46.387999999999998</v>
      </c>
      <c r="AT2551" s="66">
        <f t="shared" si="769"/>
        <v>25.216742963261932</v>
      </c>
      <c r="AU2551" s="55" t="str">
        <f>IF(OR($AP2551&lt;SetUp!$B$97,$AP2551&gt;SetUp!$B$98),"Não","Sim")</f>
        <v>Não</v>
      </c>
      <c r="AV2551" s="68">
        <f t="shared" si="770"/>
        <v>6.8108736590836862</v>
      </c>
      <c r="AW2551" s="68">
        <f t="shared" si="771"/>
        <v>5.0216275213581838</v>
      </c>
      <c r="AX2551" s="68">
        <f t="shared" si="772"/>
        <v>1.6664056484901333</v>
      </c>
      <c r="AY2551" s="68">
        <f t="shared" si="773"/>
        <v>1.4016889916569992</v>
      </c>
      <c r="AZ2551" s="68">
        <f t="shared" si="774"/>
        <v>-21.171257036738066</v>
      </c>
      <c r="BA2551" s="68">
        <f t="shared" si="775"/>
        <v>-1.7892461377255025</v>
      </c>
      <c r="BB2551" s="68">
        <f t="shared" si="776"/>
        <v>-0.26471665683313406</v>
      </c>
    </row>
    <row r="2552" spans="1:54" x14ac:dyDescent="0.3">
      <c r="A2552" s="64">
        <v>29214</v>
      </c>
      <c r="B2552" s="57">
        <v>0</v>
      </c>
      <c r="C2552" s="57"/>
      <c r="D2552" s="57">
        <v>5.4390000000000001</v>
      </c>
      <c r="E2552" s="57">
        <f t="shared" si="761"/>
        <v>0</v>
      </c>
      <c r="F2552" s="57">
        <f t="shared" si="762"/>
        <v>5.4390000000000001</v>
      </c>
      <c r="G2552" s="57">
        <f t="shared" si="763"/>
        <v>0</v>
      </c>
      <c r="H2552" s="57">
        <f>IF(Q2551&gt;SetUp!$B$56,SetUp!$B$56,Q2551)</f>
        <v>2.6344693108877649E-17</v>
      </c>
      <c r="I2552" s="57">
        <f t="shared" si="777"/>
        <v>0.14982322979100474</v>
      </c>
      <c r="J2552" s="57">
        <f>MIN(F2552,H2552,(1-EXP(-SetUp!$B$52*H2552/SetUp!$B$56))*F2552)</f>
        <v>0</v>
      </c>
      <c r="K2552" s="57">
        <f t="shared" si="764"/>
        <v>2.6344693108877649E-17</v>
      </c>
      <c r="L2552" s="57">
        <f>IF(I2552&lt;=0,0,MIN(SetUp!$B$50*I2552^SetUp!$B$55,I2552))</f>
        <v>8.6495751476121506E-4</v>
      </c>
      <c r="M2552" s="57">
        <f t="shared" si="765"/>
        <v>0.14895827227624353</v>
      </c>
      <c r="N2552" s="57">
        <f>IF(SetUp!$B$62=0,X2552,(B2552-E2552)*(1-(H2552/SetUp!$B$66/SetUp!$B$56)))</f>
        <v>0</v>
      </c>
      <c r="O2552" s="57">
        <f>K2552*SetUp!$B$65</f>
        <v>0</v>
      </c>
      <c r="P2552" s="57">
        <f>MIN(SetUp!$B$54*L2552^SetUp!$B$51,L2552)</f>
        <v>5.0052433973480834E-4</v>
      </c>
      <c r="Q2552" s="57">
        <f t="shared" si="766"/>
        <v>2.6344693108877649E-17</v>
      </c>
      <c r="R2552" s="57">
        <f>IF((H2552+N2552-O2552)&gt;SetUp!$B$56,T2551+H2552+N2552-O2552-SetUp!$B$56,T2551)</f>
        <v>0</v>
      </c>
      <c r="S2552" s="57">
        <f>R2552*SetUp!$B$65</f>
        <v>0</v>
      </c>
      <c r="T2552" s="57">
        <f>IF((R2552-S2552)&lt;SetUp!$B$53,R2552-S2552,SetUp!$B$53)</f>
        <v>0</v>
      </c>
      <c r="U2552" s="57">
        <f t="shared" si="767"/>
        <v>0.14895827227624353</v>
      </c>
      <c r="V2552" s="57">
        <f>(L2552-P2552)/1000*SetUp!$B$13*1000000/SetUp!$B$48</f>
        <v>2.0728114608034223E-2</v>
      </c>
      <c r="W2552" s="57">
        <f t="shared" si="778"/>
        <v>9.6493993351209895E-18</v>
      </c>
      <c r="X2552" s="57">
        <f>MAX((SetUp!$B$56*(1-($H2552/SetUp!$B$56)^2)*TANH(($B2552-$D2552)/SetUp!$B$56))/(1+$H2552/SetUp!$B$56*TANH(($B2552-$D2552)/SetUp!$B$56)),0)</f>
        <v>0</v>
      </c>
      <c r="AP2552" s="64">
        <v>30832</v>
      </c>
      <c r="AQ2552" s="55">
        <v>5</v>
      </c>
      <c r="AR2552" s="55">
        <v>151</v>
      </c>
      <c r="AS2552" s="66">
        <f t="shared" si="768"/>
        <v>22.030999999999999</v>
      </c>
      <c r="AT2552" s="66">
        <f t="shared" si="769"/>
        <v>21.348945426894403</v>
      </c>
      <c r="AU2552" s="55" t="str">
        <f>IF(OR($AP2552&lt;SetUp!$B$97,$AP2552&gt;SetUp!$B$98),"Não","Sim")</f>
        <v>Não</v>
      </c>
      <c r="AV2552" s="68">
        <f t="shared" si="770"/>
        <v>4.6937192076220322</v>
      </c>
      <c r="AW2552" s="68">
        <f t="shared" si="771"/>
        <v>4.6204919031304881</v>
      </c>
      <c r="AX2552" s="68">
        <f t="shared" si="772"/>
        <v>1.3430342104791977</v>
      </c>
      <c r="AY2552" s="68">
        <f t="shared" si="773"/>
        <v>1.3293764270616457</v>
      </c>
      <c r="AZ2552" s="68">
        <f t="shared" si="774"/>
        <v>-0.68205457310559581</v>
      </c>
      <c r="BA2552" s="68">
        <f t="shared" si="775"/>
        <v>-7.3227304491544132E-2</v>
      </c>
      <c r="BB2552" s="68">
        <f t="shared" si="776"/>
        <v>-1.3657783417551972E-2</v>
      </c>
    </row>
    <row r="2553" spans="1:54" x14ac:dyDescent="0.3">
      <c r="A2553" s="64">
        <v>29215</v>
      </c>
      <c r="B2553" s="57">
        <v>0</v>
      </c>
      <c r="C2553" s="57"/>
      <c r="D2553" s="57">
        <v>5.4390000000000001</v>
      </c>
      <c r="E2553" s="57">
        <f t="shared" si="761"/>
        <v>0</v>
      </c>
      <c r="F2553" s="57">
        <f t="shared" si="762"/>
        <v>5.4390000000000001</v>
      </c>
      <c r="G2553" s="57">
        <f t="shared" si="763"/>
        <v>0</v>
      </c>
      <c r="H2553" s="57">
        <f>IF(Q2552&gt;SetUp!$B$56,SetUp!$B$56,Q2552)</f>
        <v>2.6344693108877649E-17</v>
      </c>
      <c r="I2553" s="57">
        <f t="shared" si="777"/>
        <v>0.14895827227624353</v>
      </c>
      <c r="J2553" s="57">
        <f>MIN(F2553,H2553,(1-EXP(-SetUp!$B$52*H2553/SetUp!$B$56))*F2553)</f>
        <v>0</v>
      </c>
      <c r="K2553" s="57">
        <f t="shared" si="764"/>
        <v>2.6344693108877649E-17</v>
      </c>
      <c r="L2553" s="57">
        <f>IF(I2553&lt;=0,0,MIN(SetUp!$B$50*I2553^SetUp!$B$55,I2553))</f>
        <v>8.5665093864300721E-4</v>
      </c>
      <c r="M2553" s="57">
        <f t="shared" si="765"/>
        <v>0.14810162133760052</v>
      </c>
      <c r="N2553" s="57">
        <f>IF(SetUp!$B$62=0,X2553,(B2553-E2553)*(1-(H2553/SetUp!$B$66/SetUp!$B$56)))</f>
        <v>0</v>
      </c>
      <c r="O2553" s="57">
        <f>K2553*SetUp!$B$65</f>
        <v>0</v>
      </c>
      <c r="P2553" s="57">
        <f>MIN(SetUp!$B$54*L2553^SetUp!$B$51,L2553)</f>
        <v>4.9579896432821546E-4</v>
      </c>
      <c r="Q2553" s="57">
        <f t="shared" si="766"/>
        <v>2.6344693108877649E-17</v>
      </c>
      <c r="R2553" s="57">
        <f>IF((H2553+N2553-O2553)&gt;SetUp!$B$56,T2552+H2553+N2553-O2553-SetUp!$B$56,T2552)</f>
        <v>0</v>
      </c>
      <c r="S2553" s="57">
        <f>R2553*SetUp!$B$65</f>
        <v>0</v>
      </c>
      <c r="T2553" s="57">
        <f>IF((R2553-S2553)&lt;SetUp!$B$53,R2553-S2553,SetUp!$B$53)</f>
        <v>0</v>
      </c>
      <c r="U2553" s="57">
        <f t="shared" si="767"/>
        <v>0.14810162133760052</v>
      </c>
      <c r="V2553" s="57">
        <f>(L2553-P2553)/1000*SetUp!$B$13*1000000/SetUp!$B$48</f>
        <v>2.052442420915835E-2</v>
      </c>
      <c r="W2553" s="57">
        <f t="shared" si="778"/>
        <v>-3.7947076036992655E-18</v>
      </c>
      <c r="X2553" s="57">
        <f>MAX((SetUp!$B$56*(1-($H2553/SetUp!$B$56)^2)*TANH(($B2553-$D2553)/SetUp!$B$56))/(1+$H2553/SetUp!$B$56*TANH(($B2553-$D2553)/SetUp!$B$56)),0)</f>
        <v>0</v>
      </c>
      <c r="AP2553" s="64">
        <v>30833</v>
      </c>
      <c r="AQ2553" s="55">
        <v>5</v>
      </c>
      <c r="AR2553" s="55">
        <v>152</v>
      </c>
      <c r="AS2553" s="66">
        <f t="shared" si="768"/>
        <v>12.625</v>
      </c>
      <c r="AT2553" s="66">
        <f t="shared" si="769"/>
        <v>18.274822436989609</v>
      </c>
      <c r="AU2553" s="55" t="str">
        <f>IF(OR($AP2553&lt;SetUp!$B$97,$AP2553&gt;SetUp!$B$98),"Não","Sim")</f>
        <v>Não</v>
      </c>
      <c r="AV2553" s="68">
        <f t="shared" si="770"/>
        <v>3.5531676008879738</v>
      </c>
      <c r="AW2553" s="68">
        <f t="shared" si="771"/>
        <v>4.27490613195069</v>
      </c>
      <c r="AX2553" s="68">
        <f t="shared" si="772"/>
        <v>1.1012313867906991</v>
      </c>
      <c r="AY2553" s="68">
        <f t="shared" si="773"/>
        <v>1.2618531659302956</v>
      </c>
      <c r="AZ2553" s="68">
        <f t="shared" si="774"/>
        <v>5.6498224369896093</v>
      </c>
      <c r="BA2553" s="68">
        <f t="shared" si="775"/>
        <v>0.72173853106271624</v>
      </c>
      <c r="BB2553" s="68">
        <f t="shared" si="776"/>
        <v>0.16062177913959652</v>
      </c>
    </row>
    <row r="2554" spans="1:54" x14ac:dyDescent="0.3">
      <c r="A2554" s="64">
        <v>29216</v>
      </c>
      <c r="B2554" s="57">
        <v>0.17899999999999999</v>
      </c>
      <c r="C2554" s="57"/>
      <c r="D2554" s="57">
        <v>5.4390000000000001</v>
      </c>
      <c r="E2554" s="57">
        <f t="shared" si="761"/>
        <v>0.17899999999999999</v>
      </c>
      <c r="F2554" s="57">
        <f t="shared" si="762"/>
        <v>5.26</v>
      </c>
      <c r="G2554" s="57">
        <f t="shared" si="763"/>
        <v>0</v>
      </c>
      <c r="H2554" s="57">
        <f>IF(Q2553&gt;SetUp!$B$56,SetUp!$B$56,Q2553)</f>
        <v>2.6344693108877649E-17</v>
      </c>
      <c r="I2554" s="57">
        <f t="shared" si="777"/>
        <v>0.14810162133760052</v>
      </c>
      <c r="J2554" s="57">
        <f>MIN(F2554,H2554,(1-EXP(-SetUp!$B$52*H2554/SetUp!$B$56))*F2554)</f>
        <v>0</v>
      </c>
      <c r="K2554" s="57">
        <f t="shared" si="764"/>
        <v>2.6344693108877649E-17</v>
      </c>
      <c r="L2554" s="57">
        <f>IF(I2554&lt;=0,0,MIN(SetUp!$B$50*I2554^SetUp!$B$55,I2554))</f>
        <v>8.4845576715784975E-4</v>
      </c>
      <c r="M2554" s="57">
        <f t="shared" si="765"/>
        <v>0.14725316557044266</v>
      </c>
      <c r="N2554" s="57">
        <f>IF(SetUp!$B$62=0,X2554,(B2554-E2554)*(1-(H2554/SetUp!$B$66/SetUp!$B$56)))</f>
        <v>0</v>
      </c>
      <c r="O2554" s="57">
        <f>K2554*SetUp!$B$65</f>
        <v>0</v>
      </c>
      <c r="P2554" s="57">
        <f>MIN(SetUp!$B$54*L2554^SetUp!$B$51,L2554)</f>
        <v>4.9113619994045697E-4</v>
      </c>
      <c r="Q2554" s="57">
        <f t="shared" si="766"/>
        <v>2.6344693108877649E-17</v>
      </c>
      <c r="R2554" s="57">
        <f>IF((H2554+N2554-O2554)&gt;SetUp!$B$56,T2553+H2554+N2554-O2554-SetUp!$B$56,T2553)</f>
        <v>0</v>
      </c>
      <c r="S2554" s="57">
        <f>R2554*SetUp!$B$65</f>
        <v>0</v>
      </c>
      <c r="T2554" s="57">
        <f>IF((R2554-S2554)&lt;SetUp!$B$53,R2554-S2554,SetUp!$B$53)</f>
        <v>0</v>
      </c>
      <c r="U2554" s="57">
        <f t="shared" si="767"/>
        <v>0.14725316557044266</v>
      </c>
      <c r="V2554" s="57">
        <f>(L2554-P2554)/1000*SetUp!$B$13*1000000/SetUp!$B$48</f>
        <v>2.0323509078004846E-2</v>
      </c>
      <c r="W2554" s="57">
        <f t="shared" si="778"/>
        <v>-1.3227266504323154E-17</v>
      </c>
      <c r="X2554" s="57">
        <f>MAX((SetUp!$B$56*(1-($H2554/SetUp!$B$56)^2)*TANH(($B2554-$D2554)/SetUp!$B$56))/(1+$H2554/SetUp!$B$56*TANH(($B2554-$D2554)/SetUp!$B$56)),0)</f>
        <v>0</v>
      </c>
      <c r="AP2554" s="64">
        <v>30834</v>
      </c>
      <c r="AQ2554" s="55">
        <v>6</v>
      </c>
      <c r="AR2554" s="55">
        <v>153</v>
      </c>
      <c r="AS2554" s="66">
        <f t="shared" si="768"/>
        <v>9.3350000000000009</v>
      </c>
      <c r="AT2554" s="66">
        <f t="shared" si="769"/>
        <v>15.794367163036515</v>
      </c>
      <c r="AU2554" s="55" t="str">
        <f>IF(OR($AP2554&lt;SetUp!$B$97,$AP2554&gt;SetUp!$B$98),"Não","Sim")</f>
        <v>Não</v>
      </c>
      <c r="AV2554" s="68">
        <f t="shared" si="770"/>
        <v>3.0553232234904382</v>
      </c>
      <c r="AW2554" s="68">
        <f t="shared" si="771"/>
        <v>3.9742127727433663</v>
      </c>
      <c r="AX2554" s="68">
        <f t="shared" si="772"/>
        <v>0.9701143222850972</v>
      </c>
      <c r="AY2554" s="68">
        <f t="shared" si="773"/>
        <v>1.1985022296012751</v>
      </c>
      <c r="AZ2554" s="68">
        <f t="shared" si="774"/>
        <v>6.4593671630365144</v>
      </c>
      <c r="BA2554" s="68">
        <f t="shared" si="775"/>
        <v>0.9188895492529281</v>
      </c>
      <c r="BB2554" s="68">
        <f t="shared" si="776"/>
        <v>0.22838790731617786</v>
      </c>
    </row>
    <row r="2555" spans="1:54" x14ac:dyDescent="0.3">
      <c r="A2555" s="64">
        <v>29217</v>
      </c>
      <c r="B2555" s="57">
        <v>0.14299999999999999</v>
      </c>
      <c r="C2555" s="57"/>
      <c r="D2555" s="57">
        <v>5.4390000000000001</v>
      </c>
      <c r="E2555" s="57">
        <f t="shared" si="761"/>
        <v>0.14299999999999999</v>
      </c>
      <c r="F2555" s="57">
        <f t="shared" si="762"/>
        <v>5.2960000000000003</v>
      </c>
      <c r="G2555" s="57">
        <f t="shared" si="763"/>
        <v>0</v>
      </c>
      <c r="H2555" s="57">
        <f>IF(Q2554&gt;SetUp!$B$56,SetUp!$B$56,Q2554)</f>
        <v>2.6344693108877649E-17</v>
      </c>
      <c r="I2555" s="57">
        <f t="shared" si="777"/>
        <v>0.14725316557044266</v>
      </c>
      <c r="J2555" s="57">
        <f>MIN(F2555,H2555,(1-EXP(-SetUp!$B$52*H2555/SetUp!$B$56))*F2555)</f>
        <v>0</v>
      </c>
      <c r="K2555" s="57">
        <f t="shared" si="764"/>
        <v>2.6344693108877649E-17</v>
      </c>
      <c r="L2555" s="57">
        <f>IF(I2555&lt;=0,0,MIN(SetUp!$B$50*I2555^SetUp!$B$55,I2555))</f>
        <v>8.4037008461565271E-4</v>
      </c>
      <c r="M2555" s="57">
        <f t="shared" si="765"/>
        <v>0.146412795485827</v>
      </c>
      <c r="N2555" s="57">
        <f>IF(SetUp!$B$62=0,X2555,(B2555-E2555)*(1-(H2555/SetUp!$B$66/SetUp!$B$56)))</f>
        <v>0</v>
      </c>
      <c r="O2555" s="57">
        <f>K2555*SetUp!$B$65</f>
        <v>0</v>
      </c>
      <c r="P2555" s="57">
        <f>MIN(SetUp!$B$54*L2555^SetUp!$B$51,L2555)</f>
        <v>4.8653497998557874E-4</v>
      </c>
      <c r="Q2555" s="57">
        <f t="shared" si="766"/>
        <v>2.6344693108877649E-17</v>
      </c>
      <c r="R2555" s="57">
        <f>IF((H2555+N2555-O2555)&gt;SetUp!$B$56,T2554+H2555+N2555-O2555-SetUp!$B$56,T2554)</f>
        <v>0</v>
      </c>
      <c r="S2555" s="57">
        <f>R2555*SetUp!$B$65</f>
        <v>0</v>
      </c>
      <c r="T2555" s="57">
        <f>IF((R2555-S2555)&lt;SetUp!$B$53,R2555-S2555,SetUp!$B$53)</f>
        <v>0</v>
      </c>
      <c r="U2555" s="57">
        <f t="shared" si="767"/>
        <v>0.146412795485827</v>
      </c>
      <c r="V2555" s="57">
        <f>(L2555-P2555)/1000*SetUp!$B$13*1000000/SetUp!$B$48</f>
        <v>2.012532091949782E-2</v>
      </c>
      <c r="W2555" s="57">
        <f t="shared" si="778"/>
        <v>-2.0599841277224584E-18</v>
      </c>
      <c r="X2555" s="57">
        <f>MAX((SetUp!$B$56*(1-($H2555/SetUp!$B$56)^2)*TANH(($B2555-$D2555)/SetUp!$B$56))/(1+$H2555/SetUp!$B$56*TANH(($B2555-$D2555)/SetUp!$B$56)),0)</f>
        <v>0</v>
      </c>
      <c r="AP2555" s="64">
        <v>30835</v>
      </c>
      <c r="AQ2555" s="55">
        <v>6</v>
      </c>
      <c r="AR2555" s="55">
        <v>154</v>
      </c>
      <c r="AS2555" s="66">
        <f t="shared" si="768"/>
        <v>7.4939999999999998</v>
      </c>
      <c r="AT2555" s="66">
        <f t="shared" si="769"/>
        <v>13.766421793316894</v>
      </c>
      <c r="AU2555" s="55" t="str">
        <f>IF(OR($AP2555&lt;SetUp!$B$97,$AP2555&gt;SetUp!$B$98),"Não","Sim")</f>
        <v>Não</v>
      </c>
      <c r="AV2555" s="68">
        <f t="shared" si="770"/>
        <v>2.7375171232341176</v>
      </c>
      <c r="AW2555" s="68">
        <f t="shared" si="771"/>
        <v>3.7103128969558474</v>
      </c>
      <c r="AX2555" s="68">
        <f t="shared" si="772"/>
        <v>0.87471368875777911</v>
      </c>
      <c r="AY2555" s="68">
        <f t="shared" si="773"/>
        <v>1.1388210718938523</v>
      </c>
      <c r="AZ2555" s="68">
        <f t="shared" si="774"/>
        <v>6.2724217933168944</v>
      </c>
      <c r="BA2555" s="68">
        <f t="shared" si="775"/>
        <v>0.97279577372172987</v>
      </c>
      <c r="BB2555" s="68">
        <f t="shared" si="776"/>
        <v>0.26410738313607318</v>
      </c>
    </row>
    <row r="2556" spans="1:54" x14ac:dyDescent="0.3">
      <c r="A2556" s="64">
        <v>29218</v>
      </c>
      <c r="B2556" s="57">
        <v>0</v>
      </c>
      <c r="C2556" s="57"/>
      <c r="D2556" s="57">
        <v>5.4390000000000001</v>
      </c>
      <c r="E2556" s="57">
        <f t="shared" si="761"/>
        <v>0</v>
      </c>
      <c r="F2556" s="57">
        <f t="shared" si="762"/>
        <v>5.4390000000000001</v>
      </c>
      <c r="G2556" s="57">
        <f t="shared" si="763"/>
        <v>0</v>
      </c>
      <c r="H2556" s="57">
        <f>IF(Q2555&gt;SetUp!$B$56,SetUp!$B$56,Q2555)</f>
        <v>2.6344693108877649E-17</v>
      </c>
      <c r="I2556" s="57">
        <f t="shared" si="777"/>
        <v>0.146412795485827</v>
      </c>
      <c r="J2556" s="57">
        <f>MIN(F2556,H2556,(1-EXP(-SetUp!$B$52*H2556/SetUp!$B$56))*F2556)</f>
        <v>0</v>
      </c>
      <c r="K2556" s="57">
        <f t="shared" si="764"/>
        <v>2.6344693108877649E-17</v>
      </c>
      <c r="L2556" s="57">
        <f>IF(I2556&lt;=0,0,MIN(SetUp!$B$50*I2556^SetUp!$B$55,I2556))</f>
        <v>8.3239201546963777E-4</v>
      </c>
      <c r="M2556" s="57">
        <f t="shared" si="765"/>
        <v>0.14558040347035736</v>
      </c>
      <c r="N2556" s="57">
        <f>IF(SetUp!$B$62=0,X2556,(B2556-E2556)*(1-(H2556/SetUp!$B$66/SetUp!$B$56)))</f>
        <v>0</v>
      </c>
      <c r="O2556" s="57">
        <f>K2556*SetUp!$B$65</f>
        <v>0</v>
      </c>
      <c r="P2556" s="57">
        <f>MIN(SetUp!$B$54*L2556^SetUp!$B$51,L2556)</f>
        <v>4.8199426005766981E-4</v>
      </c>
      <c r="Q2556" s="57">
        <f t="shared" si="766"/>
        <v>2.6344693108877649E-17</v>
      </c>
      <c r="R2556" s="57">
        <f>IF((H2556+N2556-O2556)&gt;SetUp!$B$56,T2555+H2556+N2556-O2556-SetUp!$B$56,T2555)</f>
        <v>0</v>
      </c>
      <c r="S2556" s="57">
        <f>R2556*SetUp!$B$65</f>
        <v>0</v>
      </c>
      <c r="T2556" s="57">
        <f>IF((R2556-S2556)&lt;SetUp!$B$53,R2556-S2556,SetUp!$B$53)</f>
        <v>0</v>
      </c>
      <c r="U2556" s="57">
        <f t="shared" si="767"/>
        <v>0.14558040347035736</v>
      </c>
      <c r="V2556" s="57">
        <f>(L2556-P2556)/1000*SetUp!$B$13*1000000/SetUp!$B$48</f>
        <v>1.9929812460270487E-2</v>
      </c>
      <c r="W2556" s="57">
        <f t="shared" si="778"/>
        <v>-2.927345865710862E-18</v>
      </c>
      <c r="X2556" s="57">
        <f>MAX((SetUp!$B$56*(1-($H2556/SetUp!$B$56)^2)*TANH(($B2556-$D2556)/SetUp!$B$56))/(1+$H2556/SetUp!$B$56*TANH(($B2556-$D2556)/SetUp!$B$56)),0)</f>
        <v>0</v>
      </c>
      <c r="AP2556" s="64">
        <v>30836</v>
      </c>
      <c r="AQ2556" s="55">
        <v>6</v>
      </c>
      <c r="AR2556" s="55">
        <v>155</v>
      </c>
      <c r="AS2556" s="66">
        <f t="shared" si="768"/>
        <v>6.1589999999999998</v>
      </c>
      <c r="AT2556" s="66">
        <f t="shared" si="769"/>
        <v>12.089116003746318</v>
      </c>
      <c r="AU2556" s="55" t="str">
        <f>IF(OR($AP2556&lt;SetUp!$B$97,$AP2556&gt;SetUp!$B$98),"Não","Sim")</f>
        <v>Não</v>
      </c>
      <c r="AV2556" s="68">
        <f t="shared" si="770"/>
        <v>2.4817332652805377</v>
      </c>
      <c r="AW2556" s="68">
        <f t="shared" si="771"/>
        <v>3.4769406097525333</v>
      </c>
      <c r="AX2556" s="68">
        <f t="shared" si="772"/>
        <v>0.7895102040902543</v>
      </c>
      <c r="AY2556" s="68">
        <f t="shared" si="773"/>
        <v>1.0823945449690255</v>
      </c>
      <c r="AZ2556" s="68">
        <f t="shared" si="774"/>
        <v>5.9301160037463179</v>
      </c>
      <c r="BA2556" s="68">
        <f t="shared" si="775"/>
        <v>0.99520734447199555</v>
      </c>
      <c r="BB2556" s="68">
        <f t="shared" si="776"/>
        <v>0.29288434087877124</v>
      </c>
    </row>
    <row r="2557" spans="1:54" x14ac:dyDescent="0.3">
      <c r="A2557" s="64">
        <v>29219</v>
      </c>
      <c r="B2557" s="57">
        <v>0.30099999999999999</v>
      </c>
      <c r="C2557" s="57"/>
      <c r="D2557" s="57">
        <v>5.4390000000000001</v>
      </c>
      <c r="E2557" s="57">
        <f t="shared" si="761"/>
        <v>0.30099999999999999</v>
      </c>
      <c r="F2557" s="57">
        <f t="shared" si="762"/>
        <v>5.1379999999999999</v>
      </c>
      <c r="G2557" s="57">
        <f t="shared" si="763"/>
        <v>0</v>
      </c>
      <c r="H2557" s="57">
        <f>IF(Q2556&gt;SetUp!$B$56,SetUp!$B$56,Q2556)</f>
        <v>2.6344693108877649E-17</v>
      </c>
      <c r="I2557" s="57">
        <f t="shared" si="777"/>
        <v>0.14558040347035736</v>
      </c>
      <c r="J2557" s="57">
        <f>MIN(F2557,H2557,(1-EXP(-SetUp!$B$52*H2557/SetUp!$B$56))*F2557)</f>
        <v>0</v>
      </c>
      <c r="K2557" s="57">
        <f t="shared" si="764"/>
        <v>2.6344693108877649E-17</v>
      </c>
      <c r="L2557" s="57">
        <f>IF(I2557&lt;=0,0,MIN(SetUp!$B$50*I2557^SetUp!$B$55,I2557))</f>
        <v>8.2451972332524476E-4</v>
      </c>
      <c r="M2557" s="57">
        <f t="shared" si="765"/>
        <v>0.1447558837470321</v>
      </c>
      <c r="N2557" s="57">
        <f>IF(SetUp!$B$62=0,X2557,(B2557-E2557)*(1-(H2557/SetUp!$B$66/SetUp!$B$56)))</f>
        <v>0</v>
      </c>
      <c r="O2557" s="57">
        <f>K2557*SetUp!$B$65</f>
        <v>0</v>
      </c>
      <c r="P2557" s="57">
        <f>MIN(SetUp!$B$54*L2557^SetUp!$B$51,L2557)</f>
        <v>4.7751301738678509E-4</v>
      </c>
      <c r="Q2557" s="57">
        <f t="shared" si="766"/>
        <v>2.6344693108877649E-17</v>
      </c>
      <c r="R2557" s="57">
        <f>IF((H2557+N2557-O2557)&gt;SetUp!$B$56,T2556+H2557+N2557-O2557-SetUp!$B$56,T2556)</f>
        <v>0</v>
      </c>
      <c r="S2557" s="57">
        <f>R2557*SetUp!$B$65</f>
        <v>0</v>
      </c>
      <c r="T2557" s="57">
        <f>IF((R2557-S2557)&lt;SetUp!$B$53,R2557-S2557,SetUp!$B$53)</f>
        <v>0</v>
      </c>
      <c r="U2557" s="57">
        <f t="shared" si="767"/>
        <v>0.1447558837470321</v>
      </c>
      <c r="V2557" s="57">
        <f>(L2557-P2557)/1000*SetUp!$B$13*1000000/SetUp!$B$48</f>
        <v>1.9736937423239894E-2</v>
      </c>
      <c r="W2557" s="57">
        <f t="shared" si="778"/>
        <v>-1.1817803680091998E-17</v>
      </c>
      <c r="X2557" s="57">
        <f>MAX((SetUp!$B$56*(1-($H2557/SetUp!$B$56)^2)*TANH(($B2557-$D2557)/SetUp!$B$56))/(1+$H2557/SetUp!$B$56*TANH(($B2557-$D2557)/SetUp!$B$56)),0)</f>
        <v>0</v>
      </c>
      <c r="AP2557" s="64">
        <v>30837</v>
      </c>
      <c r="AQ2557" s="55">
        <v>6</v>
      </c>
      <c r="AR2557" s="55">
        <v>156</v>
      </c>
      <c r="AS2557" s="66">
        <f t="shared" si="768"/>
        <v>5.44</v>
      </c>
      <c r="AT2557" s="66">
        <f t="shared" si="769"/>
        <v>10.687484071821926</v>
      </c>
      <c r="AU2557" s="55" t="str">
        <f>IF(OR($AP2557&lt;SetUp!$B$97,$AP2557&gt;SetUp!$B$98),"Não","Sim")</f>
        <v>Não</v>
      </c>
      <c r="AV2557" s="68">
        <f t="shared" si="770"/>
        <v>2.3323807579381204</v>
      </c>
      <c r="AW2557" s="68">
        <f t="shared" si="771"/>
        <v>3.2691717715381561</v>
      </c>
      <c r="AX2557" s="68">
        <f t="shared" si="772"/>
        <v>0.73559889969817993</v>
      </c>
      <c r="AY2557" s="68">
        <f t="shared" si="773"/>
        <v>1.0288754804824281</v>
      </c>
      <c r="AZ2557" s="68">
        <f t="shared" si="774"/>
        <v>5.2474840718219253</v>
      </c>
      <c r="BA2557" s="68">
        <f t="shared" si="775"/>
        <v>0.93679101360003569</v>
      </c>
      <c r="BB2557" s="68">
        <f t="shared" si="776"/>
        <v>0.29327658078424812</v>
      </c>
    </row>
    <row r="2558" spans="1:54" x14ac:dyDescent="0.3">
      <c r="A2558" s="64">
        <v>29220</v>
      </c>
      <c r="B2558" s="57">
        <v>0.35599999999999998</v>
      </c>
      <c r="C2558" s="57"/>
      <c r="D2558" s="57">
        <v>5.4390000000000001</v>
      </c>
      <c r="E2558" s="57">
        <f t="shared" si="761"/>
        <v>0.35599999999999998</v>
      </c>
      <c r="F2558" s="57">
        <f t="shared" si="762"/>
        <v>5.0830000000000002</v>
      </c>
      <c r="G2558" s="57">
        <f t="shared" si="763"/>
        <v>0</v>
      </c>
      <c r="H2558" s="57">
        <f>IF(Q2557&gt;SetUp!$B$56,SetUp!$B$56,Q2557)</f>
        <v>2.6344693108877649E-17</v>
      </c>
      <c r="I2558" s="57">
        <f t="shared" si="777"/>
        <v>0.1447558837470321</v>
      </c>
      <c r="J2558" s="57">
        <f>MIN(F2558,H2558,(1-EXP(-SetUp!$B$52*H2558/SetUp!$B$56))*F2558)</f>
        <v>0</v>
      </c>
      <c r="K2558" s="57">
        <f t="shared" si="764"/>
        <v>2.6344693108877649E-17</v>
      </c>
      <c r="L2558" s="57">
        <f>IF(I2558&lt;=0,0,MIN(SetUp!$B$50*I2558^SetUp!$B$55,I2558))</f>
        <v>8.1675140997718827E-4</v>
      </c>
      <c r="M2558" s="57">
        <f t="shared" si="765"/>
        <v>0.14393913233705491</v>
      </c>
      <c r="N2558" s="57">
        <f>IF(SetUp!$B$62=0,X2558,(B2558-E2558)*(1-(H2558/SetUp!$B$66/SetUp!$B$56)))</f>
        <v>0</v>
      </c>
      <c r="O2558" s="57">
        <f>K2558*SetUp!$B$65</f>
        <v>0</v>
      </c>
      <c r="P2558" s="57">
        <f>MIN(SetUp!$B$54*L2558^SetUp!$B$51,L2558)</f>
        <v>4.7309025031022921E-4</v>
      </c>
      <c r="Q2558" s="57">
        <f t="shared" si="766"/>
        <v>2.6344693108877649E-17</v>
      </c>
      <c r="R2558" s="57">
        <f>IF((H2558+N2558-O2558)&gt;SetUp!$B$56,T2557+H2558+N2558-O2558-SetUp!$B$56,T2557)</f>
        <v>0</v>
      </c>
      <c r="S2558" s="57">
        <f>R2558*SetUp!$B$65</f>
        <v>0</v>
      </c>
      <c r="T2558" s="57">
        <f>IF((R2558-S2558)&lt;SetUp!$B$53,R2558-S2558,SetUp!$B$53)</f>
        <v>0</v>
      </c>
      <c r="U2558" s="57">
        <f t="shared" si="767"/>
        <v>0.14393913233705491</v>
      </c>
      <c r="V2558" s="57">
        <f>(L2558-P2558)/1000*SetUp!$B$13*1000000/SetUp!$B$48</f>
        <v>1.9546650502909105E-2</v>
      </c>
      <c r="W2558" s="57">
        <f t="shared" si="778"/>
        <v>2.0491421059976034E-17</v>
      </c>
      <c r="X2558" s="57">
        <f>MAX((SetUp!$B$56*(1-($H2558/SetUp!$B$56)^2)*TANH(($B2558-$D2558)/SetUp!$B$56))/(1+$H2558/SetUp!$B$56*TANH(($B2558-$D2558)/SetUp!$B$56)),0)</f>
        <v>0</v>
      </c>
      <c r="AP2558" s="64">
        <v>30838</v>
      </c>
      <c r="AQ2558" s="55">
        <v>6</v>
      </c>
      <c r="AR2558" s="55">
        <v>157</v>
      </c>
      <c r="AS2558" s="66">
        <f t="shared" si="768"/>
        <v>5.2140000000000004</v>
      </c>
      <c r="AT2558" s="66">
        <f t="shared" si="769"/>
        <v>9.5054007276254389</v>
      </c>
      <c r="AU2558" s="55" t="str">
        <f>IF(OR($AP2558&lt;SetUp!$B$97,$AP2558&gt;SetUp!$B$98),"Não","Sim")</f>
        <v>Não</v>
      </c>
      <c r="AV2558" s="68">
        <f t="shared" si="770"/>
        <v>2.2834184898962344</v>
      </c>
      <c r="AW2558" s="68">
        <f t="shared" si="771"/>
        <v>3.0830829907132631</v>
      </c>
      <c r="AX2558" s="68">
        <f t="shared" si="772"/>
        <v>0.71717102683231015</v>
      </c>
      <c r="AY2558" s="68">
        <f t="shared" si="773"/>
        <v>0.97797043052581478</v>
      </c>
      <c r="AZ2558" s="68">
        <f t="shared" si="774"/>
        <v>4.2914007276254384</v>
      </c>
      <c r="BA2558" s="68">
        <f t="shared" si="775"/>
        <v>0.79966450081702867</v>
      </c>
      <c r="BB2558" s="68">
        <f t="shared" si="776"/>
        <v>0.26079940369350463</v>
      </c>
    </row>
    <row r="2559" spans="1:54" x14ac:dyDescent="0.3">
      <c r="A2559" s="64">
        <v>29221</v>
      </c>
      <c r="B2559" s="57">
        <v>1.6E-2</v>
      </c>
      <c r="C2559" s="57"/>
      <c r="D2559" s="57">
        <v>5.1120000000000001</v>
      </c>
      <c r="E2559" s="57">
        <f t="shared" si="761"/>
        <v>1.6E-2</v>
      </c>
      <c r="F2559" s="57">
        <f t="shared" si="762"/>
        <v>5.0960000000000001</v>
      </c>
      <c r="G2559" s="57">
        <f t="shared" si="763"/>
        <v>0</v>
      </c>
      <c r="H2559" s="57">
        <f>IF(Q2558&gt;SetUp!$B$56,SetUp!$B$56,Q2558)</f>
        <v>2.6344693108877649E-17</v>
      </c>
      <c r="I2559" s="57">
        <f t="shared" si="777"/>
        <v>0.14393913233705491</v>
      </c>
      <c r="J2559" s="57">
        <f>MIN(F2559,H2559,(1-EXP(-SetUp!$B$52*H2559/SetUp!$B$56))*F2559)</f>
        <v>0</v>
      </c>
      <c r="K2559" s="57">
        <f t="shared" si="764"/>
        <v>2.6344693108877649E-17</v>
      </c>
      <c r="L2559" s="57">
        <f>IF(I2559&lt;=0,0,MIN(SetUp!$B$50*I2559^SetUp!$B$55,I2559))</f>
        <v>8.0908531447374844E-4</v>
      </c>
      <c r="M2559" s="57">
        <f t="shared" si="765"/>
        <v>0.14313004702258117</v>
      </c>
      <c r="N2559" s="57">
        <f>IF(SetUp!$B$62=0,X2559,(B2559-E2559)*(1-(H2559/SetUp!$B$66/SetUp!$B$56)))</f>
        <v>0</v>
      </c>
      <c r="O2559" s="57">
        <f>K2559*SetUp!$B$65</f>
        <v>0</v>
      </c>
      <c r="P2559" s="57">
        <f>MIN(SetUp!$B$54*L2559^SetUp!$B$51,L2559)</f>
        <v>4.6872497775871027E-4</v>
      </c>
      <c r="Q2559" s="57">
        <f t="shared" si="766"/>
        <v>2.6344693108877649E-17</v>
      </c>
      <c r="R2559" s="57">
        <f>IF((H2559+N2559-O2559)&gt;SetUp!$B$56,T2558+H2559+N2559-O2559-SetUp!$B$56,T2558)</f>
        <v>0</v>
      </c>
      <c r="S2559" s="57">
        <f>R2559*SetUp!$B$65</f>
        <v>0</v>
      </c>
      <c r="T2559" s="57">
        <f>IF((R2559-S2559)&lt;SetUp!$B$53,R2559-S2559,SetUp!$B$53)</f>
        <v>0</v>
      </c>
      <c r="U2559" s="57">
        <f t="shared" si="767"/>
        <v>0.14313004702258117</v>
      </c>
      <c r="V2559" s="57">
        <f>(L2559-P2559)/1000*SetUp!$B$13*1000000/SetUp!$B$48</f>
        <v>1.9358907341372598E-2</v>
      </c>
      <c r="W2559" s="57">
        <f t="shared" si="778"/>
        <v>8.6736173798840355E-18</v>
      </c>
      <c r="X2559" s="57">
        <f>MAX((SetUp!$B$56*(1-($H2559/SetUp!$B$56)^2)*TANH(($B2559-$D2559)/SetUp!$B$56))/(1+$H2559/SetUp!$B$56*TANH(($B2559-$D2559)/SetUp!$B$56)),0)</f>
        <v>0</v>
      </c>
      <c r="AP2559" s="64">
        <v>30839</v>
      </c>
      <c r="AQ2559" s="55">
        <v>6</v>
      </c>
      <c r="AR2559" s="55">
        <v>158</v>
      </c>
      <c r="AS2559" s="66">
        <f t="shared" si="768"/>
        <v>4.7789999999999999</v>
      </c>
      <c r="AT2559" s="66">
        <f t="shared" si="769"/>
        <v>8.5001970707545116</v>
      </c>
      <c r="AU2559" s="55" t="str">
        <f>IF(OR($AP2559&lt;SetUp!$B$97,$AP2559&gt;SetUp!$B$98),"Não","Sim")</f>
        <v>Não</v>
      </c>
      <c r="AV2559" s="68">
        <f t="shared" si="770"/>
        <v>2.1860924042684013</v>
      </c>
      <c r="AW2559" s="68">
        <f t="shared" si="771"/>
        <v>2.9155097445823279</v>
      </c>
      <c r="AX2559" s="68">
        <f t="shared" si="772"/>
        <v>0.67933703052079397</v>
      </c>
      <c r="AY2559" s="68">
        <f t="shared" si="773"/>
        <v>0.92942899462595019</v>
      </c>
      <c r="AZ2559" s="68">
        <f t="shared" si="774"/>
        <v>3.7211970707545117</v>
      </c>
      <c r="BA2559" s="68">
        <f t="shared" si="775"/>
        <v>0.72941734031392658</v>
      </c>
      <c r="BB2559" s="68">
        <f t="shared" si="776"/>
        <v>0.25009196410515622</v>
      </c>
    </row>
    <row r="2560" spans="1:54" x14ac:dyDescent="0.3">
      <c r="A2560" s="64">
        <v>29222</v>
      </c>
      <c r="B2560" s="57">
        <v>1.0049999999999999</v>
      </c>
      <c r="C2560" s="57"/>
      <c r="D2560" s="57">
        <v>5.1120000000000001</v>
      </c>
      <c r="E2560" s="57">
        <f t="shared" si="761"/>
        <v>1.0049999999999999</v>
      </c>
      <c r="F2560" s="57">
        <f t="shared" si="762"/>
        <v>4.1070000000000002</v>
      </c>
      <c r="G2560" s="57">
        <f t="shared" si="763"/>
        <v>0</v>
      </c>
      <c r="H2560" s="57">
        <f>IF(Q2559&gt;SetUp!$B$56,SetUp!$B$56,Q2559)</f>
        <v>2.6344693108877649E-17</v>
      </c>
      <c r="I2560" s="57">
        <f t="shared" si="777"/>
        <v>0.14313004702258117</v>
      </c>
      <c r="J2560" s="57">
        <f>MIN(F2560,H2560,(1-EXP(-SetUp!$B$52*H2560/SetUp!$B$56))*F2560)</f>
        <v>0</v>
      </c>
      <c r="K2560" s="57">
        <f t="shared" si="764"/>
        <v>2.6344693108877649E-17</v>
      </c>
      <c r="L2560" s="57">
        <f>IF(I2560&lt;=0,0,MIN(SetUp!$B$50*I2560^SetUp!$B$55,I2560))</f>
        <v>8.0151971220743994E-4</v>
      </c>
      <c r="M2560" s="57">
        <f t="shared" si="765"/>
        <v>0.14232852731037374</v>
      </c>
      <c r="N2560" s="57">
        <f>IF(SetUp!$B$62=0,X2560,(B2560-E2560)*(1-(H2560/SetUp!$B$66/SetUp!$B$56)))</f>
        <v>0</v>
      </c>
      <c r="O2560" s="57">
        <f>K2560*SetUp!$B$65</f>
        <v>0</v>
      </c>
      <c r="P2560" s="57">
        <f>MIN(SetUp!$B$54*L2560^SetUp!$B$51,L2560)</f>
        <v>4.6441623875690286E-4</v>
      </c>
      <c r="Q2560" s="57">
        <f t="shared" si="766"/>
        <v>2.6344693108877649E-17</v>
      </c>
      <c r="R2560" s="57">
        <f>IF((H2560+N2560-O2560)&gt;SetUp!$B$56,T2559+H2560+N2560-O2560-SetUp!$B$56,T2559)</f>
        <v>0</v>
      </c>
      <c r="S2560" s="57">
        <f>R2560*SetUp!$B$65</f>
        <v>0</v>
      </c>
      <c r="T2560" s="57">
        <f>IF((R2560-S2560)&lt;SetUp!$B$53,R2560-S2560,SetUp!$B$53)</f>
        <v>0</v>
      </c>
      <c r="U2560" s="57">
        <f t="shared" si="767"/>
        <v>0.14232852731037374</v>
      </c>
      <c r="V2560" s="57">
        <f>(L2560-P2560)/1000*SetUp!$B$13*1000000/SetUp!$B$48</f>
        <v>1.9173664505002436E-2</v>
      </c>
      <c r="W2560" s="57">
        <f t="shared" si="778"/>
        <v>-1.0354130747236567E-16</v>
      </c>
      <c r="X2560" s="57">
        <f>MAX((SetUp!$B$56*(1-($H2560/SetUp!$B$56)^2)*TANH(($B2560-$D2560)/SetUp!$B$56))/(1+$H2560/SetUp!$B$56*TANH(($B2560-$D2560)/SetUp!$B$56)),0)</f>
        <v>0</v>
      </c>
      <c r="AP2560" s="64">
        <v>30840</v>
      </c>
      <c r="AQ2560" s="55">
        <v>6</v>
      </c>
      <c r="AR2560" s="55">
        <v>159</v>
      </c>
      <c r="AS2560" s="66">
        <f t="shared" si="768"/>
        <v>4.1740000000000004</v>
      </c>
      <c r="AT2560" s="66">
        <f t="shared" si="769"/>
        <v>7.6389856644241458</v>
      </c>
      <c r="AU2560" s="55" t="str">
        <f>IF(OR($AP2560&lt;SetUp!$B$97,$AP2560&gt;SetUp!$B$98),"Não","Sim")</f>
        <v>Não</v>
      </c>
      <c r="AV2560" s="68">
        <f t="shared" si="770"/>
        <v>2.043036955123426</v>
      </c>
      <c r="AW2560" s="68">
        <f t="shared" si="771"/>
        <v>2.7638714992604387</v>
      </c>
      <c r="AX2560" s="68">
        <f t="shared" si="772"/>
        <v>0.62055244472943527</v>
      </c>
      <c r="AY2560" s="68">
        <f t="shared" si="773"/>
        <v>0.88303569501690216</v>
      </c>
      <c r="AZ2560" s="68">
        <f t="shared" si="774"/>
        <v>3.4649856644241455</v>
      </c>
      <c r="BA2560" s="68">
        <f t="shared" si="775"/>
        <v>0.72083454413701276</v>
      </c>
      <c r="BB2560" s="68">
        <f t="shared" si="776"/>
        <v>0.26248325028746688</v>
      </c>
    </row>
    <row r="2561" spans="1:54" x14ac:dyDescent="0.3">
      <c r="A2561" s="64">
        <v>29223</v>
      </c>
      <c r="B2561" s="57">
        <v>0.51100000000000001</v>
      </c>
      <c r="C2561" s="57"/>
      <c r="D2561" s="57">
        <v>5.1120000000000001</v>
      </c>
      <c r="E2561" s="57">
        <f t="shared" si="761"/>
        <v>0.51100000000000001</v>
      </c>
      <c r="F2561" s="57">
        <f t="shared" si="762"/>
        <v>4.601</v>
      </c>
      <c r="G2561" s="57">
        <f t="shared" si="763"/>
        <v>0</v>
      </c>
      <c r="H2561" s="57">
        <f>IF(Q2560&gt;SetUp!$B$56,SetUp!$B$56,Q2560)</f>
        <v>2.6344693108877649E-17</v>
      </c>
      <c r="I2561" s="57">
        <f t="shared" si="777"/>
        <v>0.14232852731037374</v>
      </c>
      <c r="J2561" s="57">
        <f>MIN(F2561,H2561,(1-EXP(-SetUp!$B$52*H2561/SetUp!$B$56))*F2561)</f>
        <v>0</v>
      </c>
      <c r="K2561" s="57">
        <f t="shared" si="764"/>
        <v>2.6344693108877649E-17</v>
      </c>
      <c r="L2561" s="57">
        <f>IF(I2561&lt;=0,0,MIN(SetUp!$B$50*I2561^SetUp!$B$55,I2561))</f>
        <v>7.9405291403120267E-4</v>
      </c>
      <c r="M2561" s="57">
        <f t="shared" si="765"/>
        <v>0.14153447439634254</v>
      </c>
      <c r="N2561" s="57">
        <f>IF(SetUp!$B$62=0,X2561,(B2561-E2561)*(1-(H2561/SetUp!$B$66/SetUp!$B$56)))</f>
        <v>0</v>
      </c>
      <c r="O2561" s="57">
        <f>K2561*SetUp!$B$65</f>
        <v>0</v>
      </c>
      <c r="P2561" s="57">
        <f>MIN(SetUp!$B$54*L2561^SetUp!$B$51,L2561)</f>
        <v>4.6016309193794698E-4</v>
      </c>
      <c r="Q2561" s="57">
        <f t="shared" si="766"/>
        <v>2.6344693108877649E-17</v>
      </c>
      <c r="R2561" s="57">
        <f>IF((H2561+N2561-O2561)&gt;SetUp!$B$56,T2560+H2561+N2561-O2561-SetUp!$B$56,T2560)</f>
        <v>0</v>
      </c>
      <c r="S2561" s="57">
        <f>R2561*SetUp!$B$65</f>
        <v>0</v>
      </c>
      <c r="T2561" s="57">
        <f>IF((R2561-S2561)&lt;SetUp!$B$53,R2561-S2561,SetUp!$B$53)</f>
        <v>0</v>
      </c>
      <c r="U2561" s="57">
        <f t="shared" si="767"/>
        <v>0.14153447439634254</v>
      </c>
      <c r="V2561" s="57">
        <f>(L2561-P2561)/1000*SetUp!$B$13*1000000/SetUp!$B$48</f>
        <v>1.8990879461793439E-2</v>
      </c>
      <c r="W2561" s="57">
        <f t="shared" si="778"/>
        <v>-2.6454533008646308E-17</v>
      </c>
      <c r="X2561" s="57">
        <f>MAX((SetUp!$B$56*(1-($H2561/SetUp!$B$56)^2)*TANH(($B2561-$D2561)/SetUp!$B$56))/(1+$H2561/SetUp!$B$56*TANH(($B2561-$D2561)/SetUp!$B$56)),0)</f>
        <v>0</v>
      </c>
      <c r="AP2561" s="64">
        <v>30841</v>
      </c>
      <c r="AQ2561" s="55">
        <v>6</v>
      </c>
      <c r="AR2561" s="55">
        <v>160</v>
      </c>
      <c r="AS2561" s="66">
        <f t="shared" si="768"/>
        <v>3.1219999999999999</v>
      </c>
      <c r="AT2561" s="66">
        <f t="shared" si="769"/>
        <v>6.8961023497562213</v>
      </c>
      <c r="AU2561" s="55" t="str">
        <f>IF(OR($AP2561&lt;SetUp!$B$97,$AP2561&gt;SetUp!$B$98),"Não","Sim")</f>
        <v>Não</v>
      </c>
      <c r="AV2561" s="68">
        <f t="shared" si="770"/>
        <v>1.7669182210843828</v>
      </c>
      <c r="AW2561" s="68">
        <f t="shared" si="771"/>
        <v>2.6260430974674085</v>
      </c>
      <c r="AX2561" s="68">
        <f t="shared" si="772"/>
        <v>0.49443289872639867</v>
      </c>
      <c r="AY2561" s="68">
        <f t="shared" si="773"/>
        <v>0.83860369852496464</v>
      </c>
      <c r="AZ2561" s="68">
        <f t="shared" si="774"/>
        <v>3.7741023497562214</v>
      </c>
      <c r="BA2561" s="68">
        <f t="shared" si="775"/>
        <v>0.8591248763830257</v>
      </c>
      <c r="BB2561" s="68">
        <f t="shared" si="776"/>
        <v>0.34417079979856596</v>
      </c>
    </row>
    <row r="2562" spans="1:54" x14ac:dyDescent="0.3">
      <c r="A2562" s="64">
        <v>29224</v>
      </c>
      <c r="B2562" s="57">
        <v>3.9569999999999999</v>
      </c>
      <c r="C2562" s="57"/>
      <c r="D2562" s="57">
        <v>5.1120000000000001</v>
      </c>
      <c r="E2562" s="57">
        <f t="shared" si="761"/>
        <v>3.9569999999999999</v>
      </c>
      <c r="F2562" s="57">
        <f t="shared" si="762"/>
        <v>1.1550000000000002</v>
      </c>
      <c r="G2562" s="57">
        <f t="shared" si="763"/>
        <v>0</v>
      </c>
      <c r="H2562" s="57">
        <f>IF(Q2561&gt;SetUp!$B$56,SetUp!$B$56,Q2561)</f>
        <v>2.6344693108877649E-17</v>
      </c>
      <c r="I2562" s="57">
        <f t="shared" si="777"/>
        <v>0.14153447439634254</v>
      </c>
      <c r="J2562" s="57">
        <f>MIN(F2562,H2562,(1-EXP(-SetUp!$B$52*H2562/SetUp!$B$56))*F2562)</f>
        <v>0</v>
      </c>
      <c r="K2562" s="57">
        <f t="shared" si="764"/>
        <v>2.6344693108877649E-17</v>
      </c>
      <c r="L2562" s="57">
        <f>IF(I2562&lt;=0,0,MIN(SetUp!$B$50*I2562^SetUp!$B$55,I2562))</f>
        <v>7.8668326539932398E-4</v>
      </c>
      <c r="M2562" s="57">
        <f t="shared" si="765"/>
        <v>0.14074779113094321</v>
      </c>
      <c r="N2562" s="57">
        <f>IF(SetUp!$B$62=0,X2562,(B2562-E2562)*(1-(H2562/SetUp!$B$66/SetUp!$B$56)))</f>
        <v>0</v>
      </c>
      <c r="O2562" s="57">
        <f>K2562*SetUp!$B$65</f>
        <v>0</v>
      </c>
      <c r="P2562" s="57">
        <f>MIN(SetUp!$B$54*L2562^SetUp!$B$51,L2562)</f>
        <v>4.5596461507146002E-4</v>
      </c>
      <c r="Q2562" s="57">
        <f t="shared" si="766"/>
        <v>2.6344693108877649E-17</v>
      </c>
      <c r="R2562" s="57">
        <f>IF((H2562+N2562-O2562)&gt;SetUp!$B$56,T2561+H2562+N2562-O2562-SetUp!$B$56,T2561)</f>
        <v>0</v>
      </c>
      <c r="S2562" s="57">
        <f>R2562*SetUp!$B$65</f>
        <v>0</v>
      </c>
      <c r="T2562" s="57">
        <f>IF((R2562-S2562)&lt;SetUp!$B$53,R2562-S2562,SetUp!$B$53)</f>
        <v>0</v>
      </c>
      <c r="U2562" s="57">
        <f t="shared" si="767"/>
        <v>0.14074779113094321</v>
      </c>
      <c r="V2562" s="57">
        <f>(L2562-P2562)/1000*SetUp!$B$13*1000000/SetUp!$B$48</f>
        <v>1.8810510559346402E-2</v>
      </c>
      <c r="W2562" s="57">
        <f t="shared" si="778"/>
        <v>-2.2193618470778276E-16</v>
      </c>
      <c r="X2562" s="57">
        <f>MAX((SetUp!$B$56*(1-($H2562/SetUp!$B$56)^2)*TANH(($B2562-$D2562)/SetUp!$B$56))/(1+$H2562/SetUp!$B$56*TANH(($B2562-$D2562)/SetUp!$B$56)),0)</f>
        <v>0</v>
      </c>
      <c r="AP2562" s="64">
        <v>30842</v>
      </c>
      <c r="AQ2562" s="55">
        <v>6</v>
      </c>
      <c r="AR2562" s="55">
        <v>161</v>
      </c>
      <c r="AS2562" s="66">
        <f t="shared" si="768"/>
        <v>2.8149999999999999</v>
      </c>
      <c r="AT2562" s="66">
        <f t="shared" si="769"/>
        <v>6.2512936504719967</v>
      </c>
      <c r="AU2562" s="55" t="str">
        <f>IF(OR($AP2562&lt;SetUp!$B$97,$AP2562&gt;SetUp!$B$98),"Não","Sim")</f>
        <v>Não</v>
      </c>
      <c r="AV2562" s="68">
        <f t="shared" si="770"/>
        <v>1.6777961735562517</v>
      </c>
      <c r="AW2562" s="68">
        <f t="shared" si="771"/>
        <v>2.5002587167075325</v>
      </c>
      <c r="AX2562" s="68">
        <f t="shared" si="772"/>
        <v>0.44947839918736504</v>
      </c>
      <c r="AY2562" s="68">
        <f t="shared" si="773"/>
        <v>0.79596990008408808</v>
      </c>
      <c r="AZ2562" s="68">
        <f t="shared" si="774"/>
        <v>3.4362936504719968</v>
      </c>
      <c r="BA2562" s="68">
        <f t="shared" si="775"/>
        <v>0.82246254315128087</v>
      </c>
      <c r="BB2562" s="68">
        <f t="shared" si="776"/>
        <v>0.34649150089672304</v>
      </c>
    </row>
    <row r="2563" spans="1:54" x14ac:dyDescent="0.3">
      <c r="A2563" s="64">
        <v>29225</v>
      </c>
      <c r="B2563" s="57">
        <v>13.504</v>
      </c>
      <c r="C2563" s="57"/>
      <c r="D2563" s="57">
        <v>5.1120000000000001</v>
      </c>
      <c r="E2563" s="57">
        <f t="shared" ref="E2563:E2626" si="779">IF(B2563&gt;=D2563,D2563,B2563)</f>
        <v>5.1120000000000001</v>
      </c>
      <c r="F2563" s="57">
        <f t="shared" ref="F2563:F2626" si="780">D2563-E2563</f>
        <v>0</v>
      </c>
      <c r="G2563" s="57">
        <f t="shared" ref="G2563:G2626" si="781">MAX(B2563-D2563-N2563,0)</f>
        <v>4.7768194529464125E-2</v>
      </c>
      <c r="H2563" s="57">
        <f>IF(Q2562&gt;SetUp!$B$56,SetUp!$B$56,Q2562)</f>
        <v>2.6344693108877649E-17</v>
      </c>
      <c r="I2563" s="57">
        <f t="shared" si="777"/>
        <v>0.18851598566040734</v>
      </c>
      <c r="J2563" s="57">
        <f>MIN(F2563,H2563,(1-EXP(-SetUp!$B$52*H2563/SetUp!$B$56))*F2563)</f>
        <v>0</v>
      </c>
      <c r="K2563" s="57">
        <f t="shared" ref="K2563:K2626" si="782">MAX(H2563-J2563,0)</f>
        <v>2.6344693108877649E-17</v>
      </c>
      <c r="L2563" s="57">
        <f>IF(I2563&lt;=0,0,MIN(SetUp!$B$50*I2563^SetUp!$B$55,I2563))</f>
        <v>1.268459161811688E-3</v>
      </c>
      <c r="M2563" s="57">
        <f t="shared" ref="M2563:M2626" si="783">MAX(I2563-L2563,0)</f>
        <v>0.18724752649859566</v>
      </c>
      <c r="N2563" s="57">
        <f>IF(SetUp!$B$62=0,X2563,(B2563-E2563)*(1-(H2563/SetUp!$B$66/SetUp!$B$56)))</f>
        <v>8.3442318054705353</v>
      </c>
      <c r="O2563" s="57">
        <f>K2563*SetUp!$B$65</f>
        <v>0</v>
      </c>
      <c r="P2563" s="57">
        <f>MIN(SetUp!$B$54*L2563^SetUp!$B$51,L2563)</f>
        <v>7.2925286452242457E-4</v>
      </c>
      <c r="Q2563" s="57">
        <f t="shared" ref="Q2563:Q2626" si="784">IF((K2563+N2563-O2563)&lt;0,0,K2563+N2563-O2563)</f>
        <v>8.3442318054705353</v>
      </c>
      <c r="R2563" s="57">
        <f>IF((H2563+N2563-O2563)&gt;SetUp!$B$56,T2562+H2563+N2563-O2563-SetUp!$B$56,T2562)</f>
        <v>0</v>
      </c>
      <c r="S2563" s="57">
        <f>R2563*SetUp!$B$65</f>
        <v>0</v>
      </c>
      <c r="T2563" s="57">
        <f>IF((R2563-S2563)&lt;SetUp!$B$53,R2563-S2563,SetUp!$B$53)</f>
        <v>0</v>
      </c>
      <c r="U2563" s="57">
        <f t="shared" ref="U2563:U2626" si="785">M2563+R2563-T2563</f>
        <v>0.18724752649859566</v>
      </c>
      <c r="V2563" s="57">
        <f>(L2563-P2563)/1000*SetUp!$B$13*1000000/SetUp!$B$48</f>
        <v>3.0668804855034839E-2</v>
      </c>
      <c r="W2563" s="57">
        <f t="shared" si="778"/>
        <v>-4.8637309457699729E-16</v>
      </c>
      <c r="X2563" s="57">
        <f>MAX((SetUp!$B$56*(1-($H2563/SetUp!$B$56)^2)*TANH(($B2563-$D2563)/SetUp!$B$56))/(1+$H2563/SetUp!$B$56*TANH(($B2563-$D2563)/SetUp!$B$56)),0)</f>
        <v>8.3442318054705353</v>
      </c>
      <c r="AP2563" s="64">
        <v>30843</v>
      </c>
      <c r="AQ2563" s="55">
        <v>6</v>
      </c>
      <c r="AR2563" s="55">
        <v>162</v>
      </c>
      <c r="AS2563" s="66">
        <f t="shared" ref="AS2563:AS2626" si="786">VLOOKUP($AP2563,$A:$C,3,FALSE)</f>
        <v>2.5289999999999999</v>
      </c>
      <c r="AT2563" s="66">
        <f t="shared" ref="AT2563:AT2626" si="787">VLOOKUP($AP2563,$A:$V,22,FALSE)</f>
        <v>5.6884117655676141</v>
      </c>
      <c r="AU2563" s="55" t="str">
        <f>IF(OR($AP2563&lt;SetUp!$B$97,$AP2563&gt;SetUp!$B$98),"Não","Sim")</f>
        <v>Não</v>
      </c>
      <c r="AV2563" s="68">
        <f t="shared" ref="AV2563:AV2626" si="788">IFERROR(SQRT(AS2563),0)</f>
        <v>1.5902829936838285</v>
      </c>
      <c r="AW2563" s="68">
        <f t="shared" ref="AW2563:AW2626" si="789">IFERROR(SQRT(AT2563),0)</f>
        <v>2.3850391538856579</v>
      </c>
      <c r="AX2563" s="68">
        <f t="shared" ref="AX2563:AX2626" si="790">IFERROR(LOG(AS2563),0)</f>
        <v>0.40294882934440474</v>
      </c>
      <c r="AY2563" s="68">
        <f t="shared" ref="AY2563:AY2626" si="791">IFERROR(LOG(AT2563),0)</f>
        <v>0.7549910260201147</v>
      </c>
      <c r="AZ2563" s="68">
        <f t="shared" ref="AZ2563:AZ2626" si="792">AT2563-AS2563</f>
        <v>3.1594117655676142</v>
      </c>
      <c r="BA2563" s="68">
        <f t="shared" ref="BA2563:BA2626" si="793">AW2563-AV2563</f>
        <v>0.79475616020182938</v>
      </c>
      <c r="BB2563" s="68">
        <f t="shared" ref="BB2563:BB2626" si="794">AY2563-AX2563</f>
        <v>0.35204219667570996</v>
      </c>
    </row>
    <row r="2564" spans="1:54" x14ac:dyDescent="0.3">
      <c r="A2564" s="64">
        <v>29226</v>
      </c>
      <c r="B2564" s="57">
        <v>1.7869999999999999</v>
      </c>
      <c r="C2564" s="57"/>
      <c r="D2564" s="57">
        <v>5.1120000000000001</v>
      </c>
      <c r="E2564" s="57">
        <f t="shared" si="779"/>
        <v>1.7869999999999999</v>
      </c>
      <c r="F2564" s="57">
        <f t="shared" si="780"/>
        <v>3.3250000000000002</v>
      </c>
      <c r="G2564" s="57">
        <f t="shared" si="781"/>
        <v>0</v>
      </c>
      <c r="H2564" s="57">
        <f>IF(Q2563&gt;SetUp!$B$56,SetUp!$B$56,Q2563)</f>
        <v>8.3442318054705353</v>
      </c>
      <c r="I2564" s="57">
        <f t="shared" ref="I2564:I2627" si="795">U2563+G2564+O2564</f>
        <v>0.18724752649859566</v>
      </c>
      <c r="J2564" s="57">
        <f>MIN(F2564,H2564,(1-EXP(-SetUp!$B$52*H2564/SetUp!$B$56))*F2564)</f>
        <v>2.4222562530318386</v>
      </c>
      <c r="K2564" s="57">
        <f t="shared" si="782"/>
        <v>5.9219755524386972</v>
      </c>
      <c r="L2564" s="57">
        <f>IF(I2564&lt;=0,0,MIN(SetUp!$B$50*I2564^SetUp!$B$55,I2564))</f>
        <v>1.2542660492347751E-3</v>
      </c>
      <c r="M2564" s="57">
        <f t="shared" si="783"/>
        <v>0.18599326044936088</v>
      </c>
      <c r="N2564" s="57">
        <f>IF(SetUp!$B$62=0,X2564,(B2564-E2564)*(1-(H2564/SetUp!$B$66/SetUp!$B$56)))</f>
        <v>0</v>
      </c>
      <c r="O2564" s="57">
        <f>K2564*SetUp!$B$65</f>
        <v>0</v>
      </c>
      <c r="P2564" s="57">
        <f>MIN(SetUp!$B$54*L2564^SetUp!$B$51,L2564)</f>
        <v>7.2123111599683531E-4</v>
      </c>
      <c r="Q2564" s="57">
        <f t="shared" si="784"/>
        <v>5.9219755524386972</v>
      </c>
      <c r="R2564" s="57">
        <f>IF((H2564+N2564-O2564)&gt;SetUp!$B$56,T2563+H2564+N2564-O2564-SetUp!$B$56,T2563)</f>
        <v>0</v>
      </c>
      <c r="S2564" s="57">
        <f>R2564*SetUp!$B$65</f>
        <v>0</v>
      </c>
      <c r="T2564" s="57">
        <f>IF((R2564-S2564)&lt;SetUp!$B$53,R2564-S2564,SetUp!$B$53)</f>
        <v>0</v>
      </c>
      <c r="U2564" s="57">
        <f t="shared" si="785"/>
        <v>0.18599326044936088</v>
      </c>
      <c r="V2564" s="57">
        <f>(L2564-P2564)/1000*SetUp!$B$13*1000000/SetUp!$B$48</f>
        <v>3.0317791966774962E-2</v>
      </c>
      <c r="W2564" s="57">
        <f t="shared" ref="W2564:W2627" si="796">Q2564+U2564+T2564-H2564-U2563-T2563-B2564+E2564+J2564+L2564</f>
        <v>7.099355825435083E-16</v>
      </c>
      <c r="X2564" s="57">
        <f>MAX((SetUp!$B$56*(1-($H2564/SetUp!$B$56)^2)*TANH(($B2564-$D2564)/SetUp!$B$56))/(1+$H2564/SetUp!$B$56*TANH(($B2564-$D2564)/SetUp!$B$56)),0)</f>
        <v>0</v>
      </c>
      <c r="AP2564" s="64">
        <v>30844</v>
      </c>
      <c r="AQ2564" s="55">
        <v>6</v>
      </c>
      <c r="AR2564" s="55">
        <v>163</v>
      </c>
      <c r="AS2564" s="66">
        <f t="shared" si="786"/>
        <v>2.2629999999999999</v>
      </c>
      <c r="AT2564" s="66">
        <f t="shared" si="787"/>
        <v>5.1944612621055848</v>
      </c>
      <c r="AU2564" s="55" t="str">
        <f>IF(OR($AP2564&lt;SetUp!$B$97,$AP2564&gt;SetUp!$B$98),"Não","Sim")</f>
        <v>Não</v>
      </c>
      <c r="AV2564" s="68">
        <f t="shared" si="788"/>
        <v>1.5043270920913443</v>
      </c>
      <c r="AW2564" s="68">
        <f t="shared" si="789"/>
        <v>2.2791360780141199</v>
      </c>
      <c r="AX2564" s="68">
        <f t="shared" si="790"/>
        <v>0.35468455395472859</v>
      </c>
      <c r="AY2564" s="68">
        <f t="shared" si="791"/>
        <v>0.71554051184943579</v>
      </c>
      <c r="AZ2564" s="68">
        <f t="shared" si="792"/>
        <v>2.9314612621055849</v>
      </c>
      <c r="BA2564" s="68">
        <f t="shared" si="793"/>
        <v>0.77480898592277558</v>
      </c>
      <c r="BB2564" s="68">
        <f t="shared" si="794"/>
        <v>0.3608559578947072</v>
      </c>
    </row>
    <row r="2565" spans="1:54" x14ac:dyDescent="0.3">
      <c r="A2565" s="64">
        <v>29227</v>
      </c>
      <c r="B2565" s="57">
        <v>3.65</v>
      </c>
      <c r="C2565" s="57"/>
      <c r="D2565" s="57">
        <v>5.1120000000000001</v>
      </c>
      <c r="E2565" s="57">
        <f t="shared" si="779"/>
        <v>3.65</v>
      </c>
      <c r="F2565" s="57">
        <f t="shared" si="780"/>
        <v>1.4620000000000002</v>
      </c>
      <c r="G2565" s="57">
        <f t="shared" si="781"/>
        <v>0</v>
      </c>
      <c r="H2565" s="57">
        <f>IF(Q2564&gt;SetUp!$B$56,SetUp!$B$56,Q2564)</f>
        <v>5.9219755524386972</v>
      </c>
      <c r="I2565" s="57">
        <f t="shared" si="795"/>
        <v>0.18599326044936088</v>
      </c>
      <c r="J2565" s="57">
        <f>MIN(F2565,H2565,(1-EXP(-SetUp!$B$52*H2565/SetUp!$B$56))*F2565)</f>
        <v>0.88244998846323242</v>
      </c>
      <c r="K2565" s="57">
        <f t="shared" si="782"/>
        <v>5.0395255639754648</v>
      </c>
      <c r="L2565" s="57">
        <f>IF(I2565&lt;=0,0,MIN(SetUp!$B$50*I2565^SetUp!$B$55,I2565))</f>
        <v>1.2402946312274658E-3</v>
      </c>
      <c r="M2565" s="57">
        <f t="shared" si="783"/>
        <v>0.18475296581813341</v>
      </c>
      <c r="N2565" s="57">
        <f>IF(SetUp!$B$62=0,X2565,(B2565-E2565)*(1-(H2565/SetUp!$B$66/SetUp!$B$56)))</f>
        <v>0</v>
      </c>
      <c r="O2565" s="57">
        <f>K2565*SetUp!$B$65</f>
        <v>0</v>
      </c>
      <c r="P2565" s="57">
        <f>MIN(SetUp!$B$54*L2565^SetUp!$B$51,L2565)</f>
        <v>7.1333315781984717E-4</v>
      </c>
      <c r="Q2565" s="57">
        <f t="shared" si="784"/>
        <v>5.0395255639754648</v>
      </c>
      <c r="R2565" s="57">
        <f>IF((H2565+N2565-O2565)&gt;SetUp!$B$56,T2564+H2565+N2565-O2565-SetUp!$B$56,T2564)</f>
        <v>0</v>
      </c>
      <c r="S2565" s="57">
        <f>R2565*SetUp!$B$65</f>
        <v>0</v>
      </c>
      <c r="T2565" s="57">
        <f>IF((R2565-S2565)&lt;SetUp!$B$53,R2565-S2565,SetUp!$B$53)</f>
        <v>0</v>
      </c>
      <c r="U2565" s="57">
        <f t="shared" si="785"/>
        <v>0.18475296581813341</v>
      </c>
      <c r="V2565" s="57">
        <f>(L2565-P2565)/1000*SetUp!$B$13*1000000/SetUp!$B$48</f>
        <v>2.9972347643762748E-2</v>
      </c>
      <c r="W2565" s="57">
        <f t="shared" si="796"/>
        <v>-7.9580439460436025E-17</v>
      </c>
      <c r="X2565" s="57">
        <f>MAX((SetUp!$B$56*(1-($H2565/SetUp!$B$56)^2)*TANH(($B2565-$D2565)/SetUp!$B$56))/(1+$H2565/SetUp!$B$56*TANH(($B2565-$D2565)/SetUp!$B$56)),0)</f>
        <v>0</v>
      </c>
      <c r="AP2565" s="64">
        <v>30845</v>
      </c>
      <c r="AQ2565" s="55">
        <v>6</v>
      </c>
      <c r="AR2565" s="55">
        <v>164</v>
      </c>
      <c r="AS2565" s="66">
        <f t="shared" si="786"/>
        <v>2.016</v>
      </c>
      <c r="AT2565" s="66">
        <f t="shared" si="787"/>
        <v>4.7588933911406759</v>
      </c>
      <c r="AU2565" s="55" t="str">
        <f>IF(OR($AP2565&lt;SetUp!$B$97,$AP2565&gt;SetUp!$B$98),"Não","Sim")</f>
        <v>Não</v>
      </c>
      <c r="AV2565" s="68">
        <f t="shared" si="788"/>
        <v>1.4198591479439078</v>
      </c>
      <c r="AW2565" s="68">
        <f t="shared" si="789"/>
        <v>2.1814888015162204</v>
      </c>
      <c r="AX2565" s="68">
        <f t="shared" si="790"/>
        <v>0.30449052777348767</v>
      </c>
      <c r="AY2565" s="68">
        <f t="shared" si="791"/>
        <v>0.67750597583092276</v>
      </c>
      <c r="AZ2565" s="68">
        <f t="shared" si="792"/>
        <v>2.7428933911406759</v>
      </c>
      <c r="BA2565" s="68">
        <f t="shared" si="793"/>
        <v>0.7616296535723126</v>
      </c>
      <c r="BB2565" s="68">
        <f t="shared" si="794"/>
        <v>0.37301544805743508</v>
      </c>
    </row>
    <row r="2566" spans="1:54" x14ac:dyDescent="0.3">
      <c r="A2566" s="64">
        <v>29228</v>
      </c>
      <c r="B2566" s="57">
        <v>0.187</v>
      </c>
      <c r="C2566" s="57"/>
      <c r="D2566" s="57">
        <v>5.1120000000000001</v>
      </c>
      <c r="E2566" s="57">
        <f t="shared" si="779"/>
        <v>0.187</v>
      </c>
      <c r="F2566" s="57">
        <f t="shared" si="780"/>
        <v>4.9249999999999998</v>
      </c>
      <c r="G2566" s="57">
        <f t="shared" si="781"/>
        <v>0</v>
      </c>
      <c r="H2566" s="57">
        <f>IF(Q2565&gt;SetUp!$B$56,SetUp!$B$56,Q2565)</f>
        <v>5.0395255639754648</v>
      </c>
      <c r="I2566" s="57">
        <f t="shared" si="795"/>
        <v>0.18475296581813341</v>
      </c>
      <c r="J2566" s="57">
        <f>MIN(F2566,H2566,(1-EXP(-SetUp!$B$52*H2566/SetUp!$B$56))*F2566)</f>
        <v>2.6840533117830563</v>
      </c>
      <c r="K2566" s="57">
        <f t="shared" si="782"/>
        <v>2.3554722521924085</v>
      </c>
      <c r="L2566" s="57">
        <f>IF(I2566&lt;=0,0,MIN(SetUp!$B$50*I2566^SetUp!$B$55,I2566))</f>
        <v>1.226540469918175E-3</v>
      </c>
      <c r="M2566" s="57">
        <f t="shared" si="783"/>
        <v>0.18352642534821523</v>
      </c>
      <c r="N2566" s="57">
        <f>IF(SetUp!$B$62=0,X2566,(B2566-E2566)*(1-(H2566/SetUp!$B$66/SetUp!$B$56)))</f>
        <v>0</v>
      </c>
      <c r="O2566" s="57">
        <f>K2566*SetUp!$B$65</f>
        <v>0</v>
      </c>
      <c r="P2566" s="57">
        <f>MIN(SetUp!$B$54*L2566^SetUp!$B$51,L2566)</f>
        <v>7.0555653507156917E-4</v>
      </c>
      <c r="Q2566" s="57">
        <f t="shared" si="784"/>
        <v>2.3554722521924085</v>
      </c>
      <c r="R2566" s="57">
        <f>IF((H2566+N2566-O2566)&gt;SetUp!$B$56,T2565+H2566+N2566-O2566-SetUp!$B$56,T2565)</f>
        <v>0</v>
      </c>
      <c r="S2566" s="57">
        <f>R2566*SetUp!$B$65</f>
        <v>0</v>
      </c>
      <c r="T2566" s="57">
        <f>IF((R2566-S2566)&lt;SetUp!$B$53,R2566-S2566,SetUp!$B$53)</f>
        <v>0</v>
      </c>
      <c r="U2566" s="57">
        <f t="shared" si="785"/>
        <v>0.18352642534821523</v>
      </c>
      <c r="V2566" s="57">
        <f>(L2566-P2566)/1000*SetUp!$B$13*1000000/SetUp!$B$48</f>
        <v>2.9632359100300317E-2</v>
      </c>
      <c r="W2566" s="57">
        <f t="shared" si="796"/>
        <v>7.2424705122031696E-17</v>
      </c>
      <c r="X2566" s="57">
        <f>MAX((SetUp!$B$56*(1-($H2566/SetUp!$B$56)^2)*TANH(($B2566-$D2566)/SetUp!$B$56))/(1+$H2566/SetUp!$B$56*TANH(($B2566-$D2566)/SetUp!$B$56)),0)</f>
        <v>0</v>
      </c>
      <c r="AP2566" s="64">
        <v>30846</v>
      </c>
      <c r="AQ2566" s="55">
        <v>6</v>
      </c>
      <c r="AR2566" s="55">
        <v>165</v>
      </c>
      <c r="AS2566" s="66">
        <f t="shared" si="786"/>
        <v>1.788</v>
      </c>
      <c r="AT2566" s="66">
        <f t="shared" si="787"/>
        <v>4.3730773195207586</v>
      </c>
      <c r="AU2566" s="55" t="str">
        <f>IF(OR($AP2566&lt;SetUp!$B$97,$AP2566&gt;SetUp!$B$98),"Não","Sim")</f>
        <v>Não</v>
      </c>
      <c r="AV2566" s="68">
        <f t="shared" si="788"/>
        <v>1.3371611720357424</v>
      </c>
      <c r="AW2566" s="68">
        <f t="shared" si="789"/>
        <v>2.091190407284989</v>
      </c>
      <c r="AX2566" s="68">
        <f t="shared" si="790"/>
        <v>0.25236751445989886</v>
      </c>
      <c r="AY2566" s="68">
        <f t="shared" si="791"/>
        <v>0.64078715608813419</v>
      </c>
      <c r="AZ2566" s="68">
        <f t="shared" si="792"/>
        <v>2.5850773195207584</v>
      </c>
      <c r="BA2566" s="68">
        <f t="shared" si="793"/>
        <v>0.75402923524924659</v>
      </c>
      <c r="BB2566" s="68">
        <f t="shared" si="794"/>
        <v>0.38841964162823533</v>
      </c>
    </row>
    <row r="2567" spans="1:54" x14ac:dyDescent="0.3">
      <c r="A2567" s="64">
        <v>29229</v>
      </c>
      <c r="B2567" s="57">
        <v>0.65200000000000002</v>
      </c>
      <c r="C2567" s="57"/>
      <c r="D2567" s="57">
        <v>5.1120000000000001</v>
      </c>
      <c r="E2567" s="57">
        <f t="shared" si="779"/>
        <v>0.65200000000000002</v>
      </c>
      <c r="F2567" s="57">
        <f t="shared" si="780"/>
        <v>4.46</v>
      </c>
      <c r="G2567" s="57">
        <f t="shared" si="781"/>
        <v>0</v>
      </c>
      <c r="H2567" s="57">
        <f>IF(Q2566&gt;SetUp!$B$56,SetUp!$B$56,Q2566)</f>
        <v>2.3554722521924085</v>
      </c>
      <c r="I2567" s="57">
        <f t="shared" si="795"/>
        <v>0.18352642534821523</v>
      </c>
      <c r="J2567" s="57">
        <f>MIN(F2567,H2567,(1-EXP(-SetUp!$B$52*H2567/SetUp!$B$56))*F2567)</f>
        <v>1.3732886793243448</v>
      </c>
      <c r="K2567" s="57">
        <f t="shared" si="782"/>
        <v>0.98218357286806368</v>
      </c>
      <c r="L2567" s="57">
        <f>IF(I2567&lt;=0,0,MIN(SetUp!$B$50*I2567^SetUp!$B$55,I2567))</f>
        <v>1.2129992356407857E-3</v>
      </c>
      <c r="M2567" s="57">
        <f t="shared" si="783"/>
        <v>0.18231342611257445</v>
      </c>
      <c r="N2567" s="57">
        <f>IF(SetUp!$B$62=0,X2567,(B2567-E2567)*(1-(H2567/SetUp!$B$66/SetUp!$B$56)))</f>
        <v>0</v>
      </c>
      <c r="O2567" s="57">
        <f>K2567*SetUp!$B$65</f>
        <v>0</v>
      </c>
      <c r="P2567" s="57">
        <f>MIN(SetUp!$B$54*L2567^SetUp!$B$51,L2567)</f>
        <v>6.9789885223377971E-4</v>
      </c>
      <c r="Q2567" s="57">
        <f t="shared" si="784"/>
        <v>0.98218357286806368</v>
      </c>
      <c r="R2567" s="57">
        <f>IF((H2567+N2567-O2567)&gt;SetUp!$B$56,T2566+H2567+N2567-O2567-SetUp!$B$56,T2566)</f>
        <v>0</v>
      </c>
      <c r="S2567" s="57">
        <f>R2567*SetUp!$B$65</f>
        <v>0</v>
      </c>
      <c r="T2567" s="57">
        <f>IF((R2567-S2567)&lt;SetUp!$B$53,R2567-S2567,SetUp!$B$53)</f>
        <v>0</v>
      </c>
      <c r="U2567" s="57">
        <f t="shared" si="785"/>
        <v>0.18231342611257445</v>
      </c>
      <c r="V2567" s="57">
        <f>(L2567-P2567)/1000*SetUp!$B$13*1000000/SetUp!$B$48</f>
        <v>2.9297716326536771E-2</v>
      </c>
      <c r="W2567" s="57">
        <f t="shared" si="796"/>
        <v>1.1969591984239969E-16</v>
      </c>
      <c r="X2567" s="57">
        <f>MAX((SetUp!$B$56*(1-($H2567/SetUp!$B$56)^2)*TANH(($B2567-$D2567)/SetUp!$B$56))/(1+$H2567/SetUp!$B$56*TANH(($B2567-$D2567)/SetUp!$B$56)),0)</f>
        <v>0</v>
      </c>
      <c r="AP2567" s="64">
        <v>30847</v>
      </c>
      <c r="AQ2567" s="55">
        <v>6</v>
      </c>
      <c r="AR2567" s="55">
        <v>166</v>
      </c>
      <c r="AS2567" s="66">
        <f t="shared" si="786"/>
        <v>1.385</v>
      </c>
      <c r="AT2567" s="66">
        <f t="shared" si="787"/>
        <v>4.0298994692510135</v>
      </c>
      <c r="AU2567" s="55" t="str">
        <f>IF(OR($AP2567&lt;SetUp!$B$97,$AP2567&gt;SetUp!$B$98),"Não","Sim")</f>
        <v>Não</v>
      </c>
      <c r="AV2567" s="68">
        <f t="shared" si="788"/>
        <v>1.1768602295939821</v>
      </c>
      <c r="AW2567" s="68">
        <f t="shared" si="789"/>
        <v>2.0074609508657981</v>
      </c>
      <c r="AX2567" s="68">
        <f t="shared" si="790"/>
        <v>0.14144977340046735</v>
      </c>
      <c r="AY2567" s="68">
        <f t="shared" si="791"/>
        <v>0.60529421227160141</v>
      </c>
      <c r="AZ2567" s="68">
        <f t="shared" si="792"/>
        <v>2.6448994692510137</v>
      </c>
      <c r="BA2567" s="68">
        <f t="shared" si="793"/>
        <v>0.83060072127181606</v>
      </c>
      <c r="BB2567" s="68">
        <f t="shared" si="794"/>
        <v>0.46384443887113402</v>
      </c>
    </row>
    <row r="2568" spans="1:54" x14ac:dyDescent="0.3">
      <c r="A2568" s="64">
        <v>29230</v>
      </c>
      <c r="B2568" s="57">
        <v>3.0310000000000001</v>
      </c>
      <c r="C2568" s="57"/>
      <c r="D2568" s="57">
        <v>5.1120000000000001</v>
      </c>
      <c r="E2568" s="57">
        <f t="shared" si="779"/>
        <v>3.0310000000000001</v>
      </c>
      <c r="F2568" s="57">
        <f t="shared" si="780"/>
        <v>2.081</v>
      </c>
      <c r="G2568" s="57">
        <f t="shared" si="781"/>
        <v>0</v>
      </c>
      <c r="H2568" s="57">
        <f>IF(Q2567&gt;SetUp!$B$56,SetUp!$B$56,Q2567)</f>
        <v>0.98218357286806368</v>
      </c>
      <c r="I2568" s="57">
        <f t="shared" si="795"/>
        <v>0.18231342611257445</v>
      </c>
      <c r="J2568" s="57">
        <f>MIN(F2568,H2568,(1-EXP(-SetUp!$B$52*H2568/SetUp!$B$56))*F2568)</f>
        <v>0.29606435001917009</v>
      </c>
      <c r="K2568" s="57">
        <f t="shared" si="782"/>
        <v>0.6861192228488936</v>
      </c>
      <c r="L2568" s="57">
        <f>IF(I2568&lt;=0,0,MIN(SetUp!$B$50*I2568^SetUp!$B$55,I2568))</f>
        <v>1.1996667038278255E-3</v>
      </c>
      <c r="M2568" s="57">
        <f t="shared" si="783"/>
        <v>0.18111375940874663</v>
      </c>
      <c r="N2568" s="57">
        <f>IF(SetUp!$B$62=0,X2568,(B2568-E2568)*(1-(H2568/SetUp!$B$66/SetUp!$B$56)))</f>
        <v>0</v>
      </c>
      <c r="O2568" s="57">
        <f>K2568*SetUp!$B$65</f>
        <v>0</v>
      </c>
      <c r="P2568" s="57">
        <f>MIN(SetUp!$B$54*L2568^SetUp!$B$51,L2568)</f>
        <v>6.9035777149529728E-4</v>
      </c>
      <c r="Q2568" s="57">
        <f t="shared" si="784"/>
        <v>0.6861192228488936</v>
      </c>
      <c r="R2568" s="57">
        <f>IF((H2568+N2568-O2568)&gt;SetUp!$B$56,T2567+H2568+N2568-O2568-SetUp!$B$56,T2567)</f>
        <v>0</v>
      </c>
      <c r="S2568" s="57">
        <f>R2568*SetUp!$B$65</f>
        <v>0</v>
      </c>
      <c r="T2568" s="57">
        <f>IF((R2568-S2568)&lt;SetUp!$B$53,R2568-S2568,SetUp!$B$53)</f>
        <v>0</v>
      </c>
      <c r="U2568" s="57">
        <f t="shared" si="785"/>
        <v>0.18111375940874663</v>
      </c>
      <c r="V2568" s="57">
        <f>(L2568-P2568)/1000*SetUp!$B$13*1000000/SetUp!$B$48</f>
        <v>2.8968312008145897E-2</v>
      </c>
      <c r="W2568" s="57">
        <f t="shared" si="796"/>
        <v>6.353424730765056E-17</v>
      </c>
      <c r="X2568" s="57">
        <f>MAX((SetUp!$B$56*(1-($H2568/SetUp!$B$56)^2)*TANH(($B2568-$D2568)/SetUp!$B$56))/(1+$H2568/SetUp!$B$56*TANH(($B2568-$D2568)/SetUp!$B$56)),0)</f>
        <v>0</v>
      </c>
      <c r="AP2568" s="64">
        <v>30848</v>
      </c>
      <c r="AQ2568" s="55">
        <v>6</v>
      </c>
      <c r="AR2568" s="55">
        <v>167</v>
      </c>
      <c r="AS2568" s="66">
        <f t="shared" si="786"/>
        <v>1.2949999999999999</v>
      </c>
      <c r="AT2568" s="66">
        <f t="shared" si="787"/>
        <v>3.723456776020122</v>
      </c>
      <c r="AU2568" s="55" t="str">
        <f>IF(OR($AP2568&lt;SetUp!$B$97,$AP2568&gt;SetUp!$B$98),"Não","Sim")</f>
        <v>Não</v>
      </c>
      <c r="AV2568" s="68">
        <f t="shared" si="788"/>
        <v>1.1379806676741042</v>
      </c>
      <c r="AW2568" s="68">
        <f t="shared" si="789"/>
        <v>1.9296260715537925</v>
      </c>
      <c r="AX2568" s="68">
        <f t="shared" si="790"/>
        <v>0.11226976841727061</v>
      </c>
      <c r="AY2568" s="68">
        <f t="shared" si="791"/>
        <v>0.57094631667410978</v>
      </c>
      <c r="AZ2568" s="68">
        <f t="shared" si="792"/>
        <v>2.4284567760201221</v>
      </c>
      <c r="BA2568" s="68">
        <f t="shared" si="793"/>
        <v>0.79164540387968829</v>
      </c>
      <c r="BB2568" s="68">
        <f t="shared" si="794"/>
        <v>0.45867654825683918</v>
      </c>
    </row>
    <row r="2569" spans="1:54" x14ac:dyDescent="0.3">
      <c r="A2569" s="64">
        <v>29231</v>
      </c>
      <c r="B2569" s="57">
        <v>3.2240000000000002</v>
      </c>
      <c r="C2569" s="57"/>
      <c r="D2569" s="57">
        <v>5.1120000000000001</v>
      </c>
      <c r="E2569" s="57">
        <f t="shared" si="779"/>
        <v>3.2240000000000002</v>
      </c>
      <c r="F2569" s="57">
        <f t="shared" si="780"/>
        <v>1.8879999999999999</v>
      </c>
      <c r="G2569" s="57">
        <f t="shared" si="781"/>
        <v>0</v>
      </c>
      <c r="H2569" s="57">
        <f>IF(Q2568&gt;SetUp!$B$56,SetUp!$B$56,Q2568)</f>
        <v>0.6861192228488936</v>
      </c>
      <c r="I2569" s="57">
        <f t="shared" si="795"/>
        <v>0.18111375940874663</v>
      </c>
      <c r="J2569" s="57">
        <f>MIN(F2569,H2569,(1-EXP(-SetUp!$B$52*H2569/SetUp!$B$56))*F2569)</f>
        <v>0.19193317325871742</v>
      </c>
      <c r="K2569" s="57">
        <f t="shared" si="782"/>
        <v>0.4941860495901762</v>
      </c>
      <c r="L2569" s="57">
        <f>IF(I2569&lt;=0,0,MIN(SetUp!$B$50*I2569^SetUp!$B$55,I2569))</f>
        <v>1.1865387520061934E-3</v>
      </c>
      <c r="M2569" s="57">
        <f t="shared" si="783"/>
        <v>0.17992722065674044</v>
      </c>
      <c r="N2569" s="57">
        <f>IF(SetUp!$B$62=0,X2569,(B2569-E2569)*(1-(H2569/SetUp!$B$66/SetUp!$B$56)))</f>
        <v>0</v>
      </c>
      <c r="O2569" s="57">
        <f>K2569*SetUp!$B$65</f>
        <v>0</v>
      </c>
      <c r="P2569" s="57">
        <f>MIN(SetUp!$B$54*L2569^SetUp!$B$51,L2569)</f>
        <v>6.8293101111297481E-4</v>
      </c>
      <c r="Q2569" s="57">
        <f t="shared" si="784"/>
        <v>0.4941860495901762</v>
      </c>
      <c r="R2569" s="57">
        <f>IF((H2569+N2569-O2569)&gt;SetUp!$B$56,T2568+H2569+N2569-O2569-SetUp!$B$56,T2568)</f>
        <v>0</v>
      </c>
      <c r="S2569" s="57">
        <f>R2569*SetUp!$B$65</f>
        <v>0</v>
      </c>
      <c r="T2569" s="57">
        <f>IF((R2569-S2569)&lt;SetUp!$B$53,R2569-S2569,SetUp!$B$53)</f>
        <v>0</v>
      </c>
      <c r="U2569" s="57">
        <f t="shared" si="785"/>
        <v>0.17992722065674044</v>
      </c>
      <c r="V2569" s="57">
        <f>(L2569-P2569)/1000*SetUp!$B$13*1000000/SetUp!$B$48</f>
        <v>2.864404144867284E-2</v>
      </c>
      <c r="W2569" s="57">
        <f t="shared" si="796"/>
        <v>8.2399365108898337E-17</v>
      </c>
      <c r="X2569" s="57">
        <f>MAX((SetUp!$B$56*(1-($H2569/SetUp!$B$56)^2)*TANH(($B2569-$D2569)/SetUp!$B$56))/(1+$H2569/SetUp!$B$56*TANH(($B2569-$D2569)/SetUp!$B$56)),0)</f>
        <v>0</v>
      </c>
      <c r="AP2569" s="64">
        <v>30849</v>
      </c>
      <c r="AQ2569" s="55">
        <v>6</v>
      </c>
      <c r="AR2569" s="55">
        <v>168</v>
      </c>
      <c r="AS2569" s="66">
        <f t="shared" si="786"/>
        <v>1.2090000000000001</v>
      </c>
      <c r="AT2569" s="66">
        <f t="shared" si="787"/>
        <v>3.4488195939835666</v>
      </c>
      <c r="AU2569" s="55" t="str">
        <f>IF(OR($AP2569&lt;SetUp!$B$97,$AP2569&gt;SetUp!$B$98),"Não","Sim")</f>
        <v>Não</v>
      </c>
      <c r="AV2569" s="68">
        <f t="shared" si="788"/>
        <v>1.0995453605922769</v>
      </c>
      <c r="AW2569" s="68">
        <f t="shared" si="789"/>
        <v>1.857099780298185</v>
      </c>
      <c r="AX2569" s="68">
        <f t="shared" si="790"/>
        <v>8.2426300860771906E-2</v>
      </c>
      <c r="AY2569" s="68">
        <f t="shared" si="791"/>
        <v>0.53767047723587125</v>
      </c>
      <c r="AZ2569" s="68">
        <f t="shared" si="792"/>
        <v>2.2398195939835666</v>
      </c>
      <c r="BA2569" s="68">
        <f t="shared" si="793"/>
        <v>0.75755441970590809</v>
      </c>
      <c r="BB2569" s="68">
        <f t="shared" si="794"/>
        <v>0.45524417637509934</v>
      </c>
    </row>
    <row r="2570" spans="1:54" x14ac:dyDescent="0.3">
      <c r="A2570" s="64">
        <v>29232</v>
      </c>
      <c r="B2570" s="57">
        <v>0.17499999999999999</v>
      </c>
      <c r="C2570" s="57"/>
      <c r="D2570" s="57">
        <v>5.1120000000000001</v>
      </c>
      <c r="E2570" s="57">
        <f t="shared" si="779"/>
        <v>0.17499999999999999</v>
      </c>
      <c r="F2570" s="57">
        <f t="shared" si="780"/>
        <v>4.9370000000000003</v>
      </c>
      <c r="G2570" s="57">
        <f t="shared" si="781"/>
        <v>0</v>
      </c>
      <c r="H2570" s="57">
        <f>IF(Q2569&gt;SetUp!$B$56,SetUp!$B$56,Q2569)</f>
        <v>0.4941860495901762</v>
      </c>
      <c r="I2570" s="57">
        <f t="shared" si="795"/>
        <v>0.17992722065674044</v>
      </c>
      <c r="J2570" s="57">
        <f>MIN(F2570,H2570,(1-EXP(-SetUp!$B$52*H2570/SetUp!$B$56))*F2570)</f>
        <v>0.36687165375954855</v>
      </c>
      <c r="K2570" s="57">
        <f t="shared" si="782"/>
        <v>0.12731439583062765</v>
      </c>
      <c r="L2570" s="57">
        <f>IF(I2570&lt;=0,0,MIN(SetUp!$B$50*I2570^SetUp!$B$55,I2570))</f>
        <v>1.1736113568916085E-3</v>
      </c>
      <c r="M2570" s="57">
        <f t="shared" si="783"/>
        <v>0.17875360929984882</v>
      </c>
      <c r="N2570" s="57">
        <f>IF(SetUp!$B$62=0,X2570,(B2570-E2570)*(1-(H2570/SetUp!$B$66/SetUp!$B$56)))</f>
        <v>0</v>
      </c>
      <c r="O2570" s="57">
        <f>K2570*SetUp!$B$65</f>
        <v>0</v>
      </c>
      <c r="P2570" s="57">
        <f>MIN(SetUp!$B$54*L2570^SetUp!$B$51,L2570)</f>
        <v>6.7561634382625293E-4</v>
      </c>
      <c r="Q2570" s="57">
        <f t="shared" si="784"/>
        <v>0.12731439583062765</v>
      </c>
      <c r="R2570" s="57">
        <f>IF((H2570+N2570-O2570)&gt;SetUp!$B$56,T2569+H2570+N2570-O2570-SetUp!$B$56,T2569)</f>
        <v>0</v>
      </c>
      <c r="S2570" s="57">
        <f>R2570*SetUp!$B$65</f>
        <v>0</v>
      </c>
      <c r="T2570" s="57">
        <f>IF((R2570-S2570)&lt;SetUp!$B$53,R2570-S2570,SetUp!$B$53)</f>
        <v>0</v>
      </c>
      <c r="U2570" s="57">
        <f t="shared" si="785"/>
        <v>0.17875360929984882</v>
      </c>
      <c r="V2570" s="57">
        <f>(L2570-P2570)/1000*SetUp!$B$13*1000000/SetUp!$B$48</f>
        <v>2.83248024944497E-2</v>
      </c>
      <c r="W2570" s="57">
        <f t="shared" si="796"/>
        <v>1.7780915628762273E-17</v>
      </c>
      <c r="X2570" s="57">
        <f>MAX((SetUp!$B$56*(1-($H2570/SetUp!$B$56)^2)*TANH(($B2570-$D2570)/SetUp!$B$56))/(1+$H2570/SetUp!$B$56*TANH(($B2570-$D2570)/SetUp!$B$56)),0)</f>
        <v>0</v>
      </c>
      <c r="AP2570" s="64">
        <v>30850</v>
      </c>
      <c r="AQ2570" s="55">
        <v>6</v>
      </c>
      <c r="AR2570" s="55">
        <v>169</v>
      </c>
      <c r="AS2570" s="66">
        <f t="shared" si="786"/>
        <v>1.048</v>
      </c>
      <c r="AT2570" s="66">
        <f t="shared" si="787"/>
        <v>3.2018467973153046</v>
      </c>
      <c r="AU2570" s="55" t="str">
        <f>IF(OR($AP2570&lt;SetUp!$B$97,$AP2570&gt;SetUp!$B$98),"Não","Sim")</f>
        <v>Não</v>
      </c>
      <c r="AV2570" s="68">
        <f t="shared" si="788"/>
        <v>1.0237187113655781</v>
      </c>
      <c r="AW2570" s="68">
        <f t="shared" si="789"/>
        <v>1.7893705030862961</v>
      </c>
      <c r="AX2570" s="68">
        <f t="shared" si="790"/>
        <v>2.0361282647707864E-2</v>
      </c>
      <c r="AY2570" s="68">
        <f t="shared" si="791"/>
        <v>0.50540054786050037</v>
      </c>
      <c r="AZ2570" s="68">
        <f t="shared" si="792"/>
        <v>2.1538467973153046</v>
      </c>
      <c r="BA2570" s="68">
        <f t="shared" si="793"/>
        <v>0.76565179172071796</v>
      </c>
      <c r="BB2570" s="68">
        <f t="shared" si="794"/>
        <v>0.4850392652127925</v>
      </c>
    </row>
    <row r="2571" spans="1:54" x14ac:dyDescent="0.3">
      <c r="A2571" s="64">
        <v>29233</v>
      </c>
      <c r="B2571" s="57">
        <v>2.9889999999999999</v>
      </c>
      <c r="C2571" s="57"/>
      <c r="D2571" s="57">
        <v>5.1120000000000001</v>
      </c>
      <c r="E2571" s="57">
        <f t="shared" si="779"/>
        <v>2.9889999999999999</v>
      </c>
      <c r="F2571" s="57">
        <f t="shared" si="780"/>
        <v>2.1230000000000002</v>
      </c>
      <c r="G2571" s="57">
        <f t="shared" si="781"/>
        <v>0</v>
      </c>
      <c r="H2571" s="57">
        <f>IF(Q2570&gt;SetUp!$B$56,SetUp!$B$56,Q2570)</f>
        <v>0.12731439583062765</v>
      </c>
      <c r="I2571" s="57">
        <f t="shared" si="795"/>
        <v>0.17875360929984882</v>
      </c>
      <c r="J2571" s="57">
        <f>MIN(F2571,H2571,(1-EXP(-SetUp!$B$52*H2571/SetUp!$B$56))*F2571)</f>
        <v>4.1815280242149512E-2</v>
      </c>
      <c r="K2571" s="57">
        <f t="shared" si="782"/>
        <v>8.5499115588478142E-2</v>
      </c>
      <c r="L2571" s="57">
        <f>IF(I2571&lt;=0,0,MIN(SetUp!$B$50*I2571^SetUp!$B$55,I2571))</f>
        <v>1.1608805915781241E-3</v>
      </c>
      <c r="M2571" s="57">
        <f t="shared" si="783"/>
        <v>0.1775927287082707</v>
      </c>
      <c r="N2571" s="57">
        <f>IF(SetUp!$B$62=0,X2571,(B2571-E2571)*(1-(H2571/SetUp!$B$66/SetUp!$B$56)))</f>
        <v>0</v>
      </c>
      <c r="O2571" s="57">
        <f>K2571*SetUp!$B$65</f>
        <v>0</v>
      </c>
      <c r="P2571" s="57">
        <f>MIN(SetUp!$B$54*L2571^SetUp!$B$51,L2571)</f>
        <v>6.6841159532330307E-4</v>
      </c>
      <c r="Q2571" s="57">
        <f t="shared" si="784"/>
        <v>8.5499115588478142E-2</v>
      </c>
      <c r="R2571" s="57">
        <f>IF((H2571+N2571-O2571)&gt;SetUp!$B$56,T2570+H2571+N2571-O2571-SetUp!$B$56,T2570)</f>
        <v>0</v>
      </c>
      <c r="S2571" s="57">
        <f>R2571*SetUp!$B$65</f>
        <v>0</v>
      </c>
      <c r="T2571" s="57">
        <f>IF((R2571-S2571)&lt;SetUp!$B$53,R2571-S2571,SetUp!$B$53)</f>
        <v>0</v>
      </c>
      <c r="U2571" s="57">
        <f t="shared" si="785"/>
        <v>0.1775927287082707</v>
      </c>
      <c r="V2571" s="57">
        <f>(L2571-P2571)/1000*SetUp!$B$13*1000000/SetUp!$B$48</f>
        <v>2.8010495461983788E-2</v>
      </c>
      <c r="W2571" s="57">
        <f t="shared" si="796"/>
        <v>6.3751087742147661E-17</v>
      </c>
      <c r="X2571" s="57">
        <f>MAX((SetUp!$B$56*(1-($H2571/SetUp!$B$56)^2)*TANH(($B2571-$D2571)/SetUp!$B$56))/(1+$H2571/SetUp!$B$56*TANH(($B2571-$D2571)/SetUp!$B$56)),0)</f>
        <v>0</v>
      </c>
      <c r="AP2571" s="64">
        <v>30851</v>
      </c>
      <c r="AQ2571" s="55">
        <v>6</v>
      </c>
      <c r="AR2571" s="55">
        <v>170</v>
      </c>
      <c r="AS2571" s="66">
        <f t="shared" si="786"/>
        <v>1.048</v>
      </c>
      <c r="AT2571" s="66">
        <f t="shared" si="787"/>
        <v>2.9790403882715246</v>
      </c>
      <c r="AU2571" s="55" t="str">
        <f>IF(OR($AP2571&lt;SetUp!$B$97,$AP2571&gt;SetUp!$B$98),"Não","Sim")</f>
        <v>Não</v>
      </c>
      <c r="AV2571" s="68">
        <f t="shared" si="788"/>
        <v>1.0237187113655781</v>
      </c>
      <c r="AW2571" s="68">
        <f t="shared" si="789"/>
        <v>1.7259896837094724</v>
      </c>
      <c r="AX2571" s="68">
        <f t="shared" si="790"/>
        <v>2.0361282647707864E-2</v>
      </c>
      <c r="AY2571" s="68">
        <f t="shared" si="791"/>
        <v>0.47407639119240325</v>
      </c>
      <c r="AZ2571" s="68">
        <f t="shared" si="792"/>
        <v>1.9310403882715246</v>
      </c>
      <c r="BA2571" s="68">
        <f t="shared" si="793"/>
        <v>0.70227097234389424</v>
      </c>
      <c r="BB2571" s="68">
        <f t="shared" si="794"/>
        <v>0.45371510854469538</v>
      </c>
    </row>
    <row r="2572" spans="1:54" x14ac:dyDescent="0.3">
      <c r="A2572" s="64">
        <v>29234</v>
      </c>
      <c r="B2572" s="57">
        <v>4.694</v>
      </c>
      <c r="C2572" s="57"/>
      <c r="D2572" s="57">
        <v>5.1120000000000001</v>
      </c>
      <c r="E2572" s="57">
        <f t="shared" si="779"/>
        <v>4.694</v>
      </c>
      <c r="F2572" s="57">
        <f t="shared" si="780"/>
        <v>0.41800000000000015</v>
      </c>
      <c r="G2572" s="57">
        <f t="shared" si="781"/>
        <v>0</v>
      </c>
      <c r="H2572" s="57">
        <f>IF(Q2571&gt;SetUp!$B$56,SetUp!$B$56,Q2571)</f>
        <v>8.5499115588478142E-2</v>
      </c>
      <c r="I2572" s="57">
        <f t="shared" si="795"/>
        <v>0.1775927287082707</v>
      </c>
      <c r="J2572" s="57">
        <f>MIN(F2572,H2572,(1-EXP(-SetUp!$B$52*H2572/SetUp!$B$56))*F2572)</f>
        <v>5.5470264692338801E-3</v>
      </c>
      <c r="K2572" s="57">
        <f t="shared" si="782"/>
        <v>7.9952089119244257E-2</v>
      </c>
      <c r="L2572" s="57">
        <f>IF(I2572&lt;=0,0,MIN(SetUp!$B$50*I2572^SetUp!$B$55,I2572))</f>
        <v>1.1483426228191989E-3</v>
      </c>
      <c r="M2572" s="57">
        <f t="shared" si="783"/>
        <v>0.17644438608545149</v>
      </c>
      <c r="N2572" s="57">
        <f>IF(SetUp!$B$62=0,X2572,(B2572-E2572)*(1-(H2572/SetUp!$B$66/SetUp!$B$56)))</f>
        <v>0</v>
      </c>
      <c r="O2572" s="57">
        <f>K2572*SetUp!$B$65</f>
        <v>0</v>
      </c>
      <c r="P2572" s="57">
        <f>MIN(SetUp!$B$54*L2572^SetUp!$B$51,L2572)</f>
        <v>6.6131464275686301E-4</v>
      </c>
      <c r="Q2572" s="57">
        <f t="shared" si="784"/>
        <v>7.9952089119244257E-2</v>
      </c>
      <c r="R2572" s="57">
        <f>IF((H2572+N2572-O2572)&gt;SetUp!$B$56,T2571+H2572+N2572-O2572-SetUp!$B$56,T2571)</f>
        <v>0</v>
      </c>
      <c r="S2572" s="57">
        <f>R2572*SetUp!$B$65</f>
        <v>0</v>
      </c>
      <c r="T2572" s="57">
        <f>IF((R2572-S2572)&lt;SetUp!$B$53,R2572-S2572,SetUp!$B$53)</f>
        <v>0</v>
      </c>
      <c r="U2572" s="57">
        <f t="shared" si="785"/>
        <v>0.17644438608545149</v>
      </c>
      <c r="V2572" s="57">
        <f>(L2572-P2572)/1000*SetUp!$B$13*1000000/SetUp!$B$48</f>
        <v>2.7701023067727062E-2</v>
      </c>
      <c r="W2572" s="57">
        <f t="shared" si="796"/>
        <v>-4.0354004859910475E-16</v>
      </c>
      <c r="X2572" s="57">
        <f>MAX((SetUp!$B$56*(1-($H2572/SetUp!$B$56)^2)*TANH(($B2572-$D2572)/SetUp!$B$56))/(1+$H2572/SetUp!$B$56*TANH(($B2572-$D2572)/SetUp!$B$56)),0)</f>
        <v>0</v>
      </c>
      <c r="AP2572" s="64">
        <v>30852</v>
      </c>
      <c r="AQ2572" s="55">
        <v>6</v>
      </c>
      <c r="AR2572" s="55">
        <v>171</v>
      </c>
      <c r="AS2572" s="66">
        <f t="shared" si="786"/>
        <v>0.90200000000000002</v>
      </c>
      <c r="AT2572" s="66">
        <f t="shared" si="787"/>
        <v>2.7774302827636417</v>
      </c>
      <c r="AU2572" s="55" t="str">
        <f>IF(OR($AP2572&lt;SetUp!$B$97,$AP2572&gt;SetUp!$B$98),"Não","Sim")</f>
        <v>Não</v>
      </c>
      <c r="AV2572" s="68">
        <f t="shared" si="788"/>
        <v>0.94973680564670127</v>
      </c>
      <c r="AW2572" s="68">
        <f t="shared" si="789"/>
        <v>1.6665624149018967</v>
      </c>
      <c r="AX2572" s="68">
        <f t="shared" si="790"/>
        <v>-4.4793462458058257E-2</v>
      </c>
      <c r="AY2572" s="68">
        <f t="shared" si="791"/>
        <v>0.44364316637400419</v>
      </c>
      <c r="AZ2572" s="68">
        <f t="shared" si="792"/>
        <v>1.8754302827636415</v>
      </c>
      <c r="BA2572" s="68">
        <f t="shared" si="793"/>
        <v>0.71682560925519545</v>
      </c>
      <c r="BB2572" s="68">
        <f t="shared" si="794"/>
        <v>0.48843662883206246</v>
      </c>
    </row>
    <row r="2573" spans="1:54" x14ac:dyDescent="0.3">
      <c r="A2573" s="64">
        <v>29235</v>
      </c>
      <c r="B2573" s="57">
        <v>1.534</v>
      </c>
      <c r="C2573" s="57"/>
      <c r="D2573" s="57">
        <v>5.1120000000000001</v>
      </c>
      <c r="E2573" s="57">
        <f t="shared" si="779"/>
        <v>1.534</v>
      </c>
      <c r="F2573" s="57">
        <f t="shared" si="780"/>
        <v>3.5780000000000003</v>
      </c>
      <c r="G2573" s="57">
        <f t="shared" si="781"/>
        <v>0</v>
      </c>
      <c r="H2573" s="57">
        <f>IF(Q2572&gt;SetUp!$B$56,SetUp!$B$56,Q2572)</f>
        <v>7.9952089119244257E-2</v>
      </c>
      <c r="I2573" s="57">
        <f t="shared" si="795"/>
        <v>0.17644438608545149</v>
      </c>
      <c r="J2573" s="57">
        <f>MIN(F2573,H2573,(1-EXP(-SetUp!$B$52*H2573/SetUp!$B$56))*F2573)</f>
        <v>4.4420177287916585E-2</v>
      </c>
      <c r="K2573" s="57">
        <f t="shared" si="782"/>
        <v>3.5531911831327673E-2</v>
      </c>
      <c r="L2573" s="57">
        <f>IF(I2573&lt;=0,0,MIN(SetUp!$B$50*I2573^SetUp!$B$55,I2573))</f>
        <v>1.1359937083969447E-3</v>
      </c>
      <c r="M2573" s="57">
        <f t="shared" si="783"/>
        <v>0.17530839237705453</v>
      </c>
      <c r="N2573" s="57">
        <f>IF(SetUp!$B$62=0,X2573,(B2573-E2573)*(1-(H2573/SetUp!$B$66/SetUp!$B$56)))</f>
        <v>0</v>
      </c>
      <c r="O2573" s="57">
        <f>K2573*SetUp!$B$65</f>
        <v>0</v>
      </c>
      <c r="P2573" s="57">
        <f>MIN(SetUp!$B$54*L2573^SetUp!$B$51,L2573)</f>
        <v>6.5432341330793763E-4</v>
      </c>
      <c r="Q2573" s="57">
        <f t="shared" si="784"/>
        <v>3.5531911831327673E-2</v>
      </c>
      <c r="R2573" s="57">
        <f>IF((H2573+N2573-O2573)&gt;SetUp!$B$56,T2572+H2573+N2573-O2573-SetUp!$B$56,T2572)</f>
        <v>0</v>
      </c>
      <c r="S2573" s="57">
        <f>R2573*SetUp!$B$65</f>
        <v>0</v>
      </c>
      <c r="T2573" s="57">
        <f>IF((R2573-S2573)&lt;SetUp!$B$53,R2573-S2573,SetUp!$B$53)</f>
        <v>0</v>
      </c>
      <c r="U2573" s="57">
        <f t="shared" si="785"/>
        <v>0.17530839237705453</v>
      </c>
      <c r="V2573" s="57">
        <f>(L2573-P2573)/1000*SetUp!$B$13*1000000/SetUp!$B$48</f>
        <v>2.7396290360138468E-2</v>
      </c>
      <c r="W2573" s="57">
        <f t="shared" si="796"/>
        <v>4.6187012547882489E-17</v>
      </c>
      <c r="X2573" s="57">
        <f>MAX((SetUp!$B$56*(1-($H2573/SetUp!$B$56)^2)*TANH(($B2573-$D2573)/SetUp!$B$56))/(1+$H2573/SetUp!$B$56*TANH(($B2573-$D2573)/SetUp!$B$56)),0)</f>
        <v>0</v>
      </c>
      <c r="AP2573" s="64">
        <v>30853</v>
      </c>
      <c r="AQ2573" s="55">
        <v>6</v>
      </c>
      <c r="AR2573" s="55">
        <v>172</v>
      </c>
      <c r="AS2573" s="66">
        <f t="shared" si="786"/>
        <v>0.83399999999999996</v>
      </c>
      <c r="AT2573" s="66">
        <f t="shared" si="787"/>
        <v>2.5944823461484812</v>
      </c>
      <c r="AU2573" s="55" t="str">
        <f>IF(OR($AP2573&lt;SetUp!$B$97,$AP2573&gt;SetUp!$B$98),"Não","Sim")</f>
        <v>Não</v>
      </c>
      <c r="AV2573" s="68">
        <f t="shared" si="788"/>
        <v>0.91323600454646991</v>
      </c>
      <c r="AW2573" s="68">
        <f t="shared" si="789"/>
        <v>1.6107396891330645</v>
      </c>
      <c r="AX2573" s="68">
        <f t="shared" si="790"/>
        <v>-7.8833949362261305E-2</v>
      </c>
      <c r="AY2573" s="68">
        <f t="shared" si="791"/>
        <v>0.41405071993501874</v>
      </c>
      <c r="AZ2573" s="68">
        <f t="shared" si="792"/>
        <v>1.7604823461484811</v>
      </c>
      <c r="BA2573" s="68">
        <f t="shared" si="793"/>
        <v>0.69750368458659462</v>
      </c>
      <c r="BB2573" s="68">
        <f t="shared" si="794"/>
        <v>0.49288466929728003</v>
      </c>
    </row>
    <row r="2574" spans="1:54" x14ac:dyDescent="0.3">
      <c r="A2574" s="64">
        <v>29236</v>
      </c>
      <c r="B2574" s="57">
        <v>6.452</v>
      </c>
      <c r="C2574" s="57"/>
      <c r="D2574" s="57">
        <v>5.1120000000000001</v>
      </c>
      <c r="E2574" s="57">
        <f t="shared" si="779"/>
        <v>5.1120000000000001</v>
      </c>
      <c r="F2574" s="57">
        <f t="shared" si="780"/>
        <v>0</v>
      </c>
      <c r="G2574" s="57">
        <f t="shared" si="781"/>
        <v>2.117595892057178E-4</v>
      </c>
      <c r="H2574" s="57">
        <f>IF(Q2573&gt;SetUp!$B$56,SetUp!$B$56,Q2573)</f>
        <v>3.5531911831327673E-2</v>
      </c>
      <c r="I2574" s="57">
        <f t="shared" si="795"/>
        <v>0.17552015196626025</v>
      </c>
      <c r="J2574" s="57">
        <f>MIN(F2574,H2574,(1-EXP(-SetUp!$B$52*H2574/SetUp!$B$56))*F2574)</f>
        <v>0</v>
      </c>
      <c r="K2574" s="57">
        <f t="shared" si="782"/>
        <v>3.5531911831327673E-2</v>
      </c>
      <c r="L2574" s="57">
        <f>IF(I2574&lt;=0,0,MIN(SetUp!$B$50*I2574^SetUp!$B$55,I2574))</f>
        <v>1.126093611877163E-3</v>
      </c>
      <c r="M2574" s="57">
        <f t="shared" si="783"/>
        <v>0.1743940583543831</v>
      </c>
      <c r="N2574" s="57">
        <f>IF(SetUp!$B$62=0,X2574,(B2574-E2574)*(1-(H2574/SetUp!$B$66/SetUp!$B$56)))</f>
        <v>1.3397882404107941</v>
      </c>
      <c r="O2574" s="57">
        <f>K2574*SetUp!$B$65</f>
        <v>0</v>
      </c>
      <c r="P2574" s="57">
        <f>MIN(SetUp!$B$54*L2574^SetUp!$B$51,L2574)</f>
        <v>6.4871762745678243E-4</v>
      </c>
      <c r="Q2574" s="57">
        <f t="shared" si="784"/>
        <v>1.3753201522421219</v>
      </c>
      <c r="R2574" s="57">
        <f>IF((H2574+N2574-O2574)&gt;SetUp!$B$56,T2573+H2574+N2574-O2574-SetUp!$B$56,T2573)</f>
        <v>0</v>
      </c>
      <c r="S2574" s="57">
        <f>R2574*SetUp!$B$65</f>
        <v>0</v>
      </c>
      <c r="T2574" s="57">
        <f>IF((R2574-S2574)&lt;SetUp!$B$53,R2574-S2574,SetUp!$B$53)</f>
        <v>0</v>
      </c>
      <c r="U2574" s="57">
        <f t="shared" si="785"/>
        <v>0.1743940583543831</v>
      </c>
      <c r="V2574" s="57">
        <f>(L2574-P2574)/1000*SetUp!$B$13*1000000/SetUp!$B$48</f>
        <v>2.7152039919175336E-2</v>
      </c>
      <c r="W2574" s="57">
        <f t="shared" si="796"/>
        <v>5.0784029759221028E-16</v>
      </c>
      <c r="X2574" s="57">
        <f>MAX((SetUp!$B$56*(1-($H2574/SetUp!$B$56)^2)*TANH(($B2574-$D2574)/SetUp!$B$56))/(1+$H2574/SetUp!$B$56*TANH(($B2574-$D2574)/SetUp!$B$56)),0)</f>
        <v>1.3397882404107941</v>
      </c>
      <c r="AP2574" s="64">
        <v>30854</v>
      </c>
      <c r="AQ2574" s="55">
        <v>6</v>
      </c>
      <c r="AR2574" s="55">
        <v>173</v>
      </c>
      <c r="AS2574" s="66">
        <f t="shared" si="786"/>
        <v>0.77</v>
      </c>
      <c r="AT2574" s="66">
        <f t="shared" si="787"/>
        <v>2.4280244867829022</v>
      </c>
      <c r="AU2574" s="55" t="str">
        <f>IF(OR($AP2574&lt;SetUp!$B$97,$AP2574&gt;SetUp!$B$98),"Não","Sim")</f>
        <v>Não</v>
      </c>
      <c r="AV2574" s="68">
        <f t="shared" si="788"/>
        <v>0.87749643873921224</v>
      </c>
      <c r="AW2574" s="68">
        <f t="shared" si="789"/>
        <v>1.5582119518162163</v>
      </c>
      <c r="AX2574" s="68">
        <f t="shared" si="790"/>
        <v>-0.11350927482751812</v>
      </c>
      <c r="AY2574" s="68">
        <f t="shared" si="791"/>
        <v>0.38525306231305073</v>
      </c>
      <c r="AZ2574" s="68">
        <f t="shared" si="792"/>
        <v>1.6580244867829022</v>
      </c>
      <c r="BA2574" s="68">
        <f t="shared" si="793"/>
        <v>0.68071551307700406</v>
      </c>
      <c r="BB2574" s="68">
        <f t="shared" si="794"/>
        <v>0.49876233714056883</v>
      </c>
    </row>
    <row r="2575" spans="1:54" x14ac:dyDescent="0.3">
      <c r="A2575" s="64">
        <v>29237</v>
      </c>
      <c r="B2575" s="57">
        <v>2.234</v>
      </c>
      <c r="C2575" s="57"/>
      <c r="D2575" s="57">
        <v>5.1120000000000001</v>
      </c>
      <c r="E2575" s="57">
        <f t="shared" si="779"/>
        <v>2.234</v>
      </c>
      <c r="F2575" s="57">
        <f t="shared" si="780"/>
        <v>2.8780000000000001</v>
      </c>
      <c r="G2575" s="57">
        <f t="shared" si="781"/>
        <v>0</v>
      </c>
      <c r="H2575" s="57">
        <f>IF(Q2574&gt;SetUp!$B$56,SetUp!$B$56,Q2574)</f>
        <v>1.3753201522421219</v>
      </c>
      <c r="I2575" s="57">
        <f t="shared" si="795"/>
        <v>0.1743940583543831</v>
      </c>
      <c r="J2575" s="57">
        <f>MIN(F2575,H2575,(1-EXP(-SetUp!$B$52*H2575/SetUp!$B$56))*F2575)</f>
        <v>0.55652714699912254</v>
      </c>
      <c r="K2575" s="57">
        <f t="shared" si="782"/>
        <v>0.81879300524299936</v>
      </c>
      <c r="L2575" s="57">
        <f>IF(I2575&lt;=0,0,MIN(SetUp!$B$50*I2575^SetUp!$B$55,I2575))</f>
        <v>1.1140781541898776E-3</v>
      </c>
      <c r="M2575" s="57">
        <f t="shared" si="783"/>
        <v>0.17327998020019322</v>
      </c>
      <c r="N2575" s="57">
        <f>IF(SetUp!$B$62=0,X2575,(B2575-E2575)*(1-(H2575/SetUp!$B$66/SetUp!$B$56)))</f>
        <v>0</v>
      </c>
      <c r="O2575" s="57">
        <f>K2575*SetUp!$B$65</f>
        <v>0</v>
      </c>
      <c r="P2575" s="57">
        <f>MIN(SetUp!$B$54*L2575^SetUp!$B$51,L2575)</f>
        <v>6.4191292199097306E-4</v>
      </c>
      <c r="Q2575" s="57">
        <f t="shared" si="784"/>
        <v>0.81879300524299936</v>
      </c>
      <c r="R2575" s="57">
        <f>IF((H2575+N2575-O2575)&gt;SetUp!$B$56,T2574+H2575+N2575-O2575-SetUp!$B$56,T2574)</f>
        <v>0</v>
      </c>
      <c r="S2575" s="57">
        <f>R2575*SetUp!$B$65</f>
        <v>0</v>
      </c>
      <c r="T2575" s="57">
        <f>IF((R2575-S2575)&lt;SetUp!$B$53,R2575-S2575,SetUp!$B$53)</f>
        <v>0</v>
      </c>
      <c r="U2575" s="57">
        <f t="shared" si="785"/>
        <v>0.17327998020019322</v>
      </c>
      <c r="V2575" s="57">
        <f>(L2575-P2575)/1000*SetUp!$B$13*1000000/SetUp!$B$48</f>
        <v>2.6855664406070637E-2</v>
      </c>
      <c r="W2575" s="57">
        <f t="shared" si="796"/>
        <v>1.4268100589909238E-16</v>
      </c>
      <c r="X2575" s="57">
        <f>MAX((SetUp!$B$56*(1-($H2575/SetUp!$B$56)^2)*TANH(($B2575-$D2575)/SetUp!$B$56))/(1+$H2575/SetUp!$B$56*TANH(($B2575-$D2575)/SetUp!$B$56)),0)</f>
        <v>0</v>
      </c>
      <c r="AP2575" s="64">
        <v>30855</v>
      </c>
      <c r="AQ2575" s="55">
        <v>6</v>
      </c>
      <c r="AR2575" s="55">
        <v>174</v>
      </c>
      <c r="AS2575" s="66">
        <f t="shared" si="786"/>
        <v>0.70899999999999996</v>
      </c>
      <c r="AT2575" s="66">
        <f t="shared" si="787"/>
        <v>2.2761868808320567</v>
      </c>
      <c r="AU2575" s="55" t="str">
        <f>IF(OR($AP2575&lt;SetUp!$B$97,$AP2575&gt;SetUp!$B$98),"Não","Sim")</f>
        <v>Não</v>
      </c>
      <c r="AV2575" s="68">
        <f t="shared" si="788"/>
        <v>0.84202137740083538</v>
      </c>
      <c r="AW2575" s="68">
        <f t="shared" si="789"/>
        <v>1.5087037087619479</v>
      </c>
      <c r="AX2575" s="68">
        <f t="shared" si="790"/>
        <v>-0.14935376481693349</v>
      </c>
      <c r="AY2575" s="68">
        <f t="shared" si="791"/>
        <v>0.35720791588747453</v>
      </c>
      <c r="AZ2575" s="68">
        <f t="shared" si="792"/>
        <v>1.5671868808320566</v>
      </c>
      <c r="BA2575" s="68">
        <f t="shared" si="793"/>
        <v>0.66668233136111255</v>
      </c>
      <c r="BB2575" s="68">
        <f t="shared" si="794"/>
        <v>0.50656168070440799</v>
      </c>
    </row>
    <row r="2576" spans="1:54" x14ac:dyDescent="0.3">
      <c r="A2576" s="64">
        <v>29238</v>
      </c>
      <c r="B2576" s="57">
        <v>2.7029999999999998</v>
      </c>
      <c r="C2576" s="57"/>
      <c r="D2576" s="57">
        <v>5.1120000000000001</v>
      </c>
      <c r="E2576" s="57">
        <f t="shared" si="779"/>
        <v>2.7029999999999998</v>
      </c>
      <c r="F2576" s="57">
        <f t="shared" si="780"/>
        <v>2.4090000000000003</v>
      </c>
      <c r="G2576" s="57">
        <f t="shared" si="781"/>
        <v>0</v>
      </c>
      <c r="H2576" s="57">
        <f>IF(Q2575&gt;SetUp!$B$56,SetUp!$B$56,Q2575)</f>
        <v>0.81879300524299936</v>
      </c>
      <c r="I2576" s="57">
        <f t="shared" si="795"/>
        <v>0.17327998020019322</v>
      </c>
      <c r="J2576" s="57">
        <f>MIN(F2576,H2576,(1-EXP(-SetUp!$B$52*H2576/SetUp!$B$56))*F2576)</f>
        <v>0.28929841589044797</v>
      </c>
      <c r="K2576" s="57">
        <f t="shared" si="782"/>
        <v>0.52949458935255134</v>
      </c>
      <c r="L2576" s="57">
        <f>IF(I2576&lt;=0,0,MIN(SetUp!$B$50*I2576^SetUp!$B$55,I2576))</f>
        <v>1.1022416913697586E-3</v>
      </c>
      <c r="M2576" s="57">
        <f t="shared" si="783"/>
        <v>0.17217773850882345</v>
      </c>
      <c r="N2576" s="57">
        <f>IF(SetUp!$B$62=0,X2576,(B2576-E2576)*(1-(H2576/SetUp!$B$66/SetUp!$B$56)))</f>
        <v>0</v>
      </c>
      <c r="O2576" s="57">
        <f>K2576*SetUp!$B$65</f>
        <v>0</v>
      </c>
      <c r="P2576" s="57">
        <f>MIN(SetUp!$B$54*L2576^SetUp!$B$51,L2576)</f>
        <v>6.3520836575326172E-4</v>
      </c>
      <c r="Q2576" s="57">
        <f t="shared" si="784"/>
        <v>0.52949458935255134</v>
      </c>
      <c r="R2576" s="57">
        <f>IF((H2576+N2576-O2576)&gt;SetUp!$B$56,T2575+H2576+N2576-O2576-SetUp!$B$56,T2575)</f>
        <v>0</v>
      </c>
      <c r="S2576" s="57">
        <f>R2576*SetUp!$B$65</f>
        <v>0</v>
      </c>
      <c r="T2576" s="57">
        <f>IF((R2576-S2576)&lt;SetUp!$B$53,R2576-S2576,SetUp!$B$53)</f>
        <v>0</v>
      </c>
      <c r="U2576" s="57">
        <f t="shared" si="785"/>
        <v>0.17217773850882345</v>
      </c>
      <c r="V2576" s="57">
        <f>(L2576-P2576)/1000*SetUp!$B$13*1000000/SetUp!$B$48</f>
        <v>2.6563773450231726E-2</v>
      </c>
      <c r="W2576" s="57">
        <f t="shared" si="796"/>
        <v>-1.5092094240998222E-16</v>
      </c>
      <c r="X2576" s="57">
        <f>MAX((SetUp!$B$56*(1-($H2576/SetUp!$B$56)^2)*TANH(($B2576-$D2576)/SetUp!$B$56))/(1+$H2576/SetUp!$B$56*TANH(($B2576-$D2576)/SetUp!$B$56)),0)</f>
        <v>0</v>
      </c>
      <c r="AP2576" s="64">
        <v>30856</v>
      </c>
      <c r="AQ2576" s="55">
        <v>6</v>
      </c>
      <c r="AR2576" s="55">
        <v>175</v>
      </c>
      <c r="AS2576" s="66">
        <f t="shared" si="786"/>
        <v>0.65200000000000002</v>
      </c>
      <c r="AT2576" s="66">
        <f t="shared" si="787"/>
        <v>2.1373533344521074</v>
      </c>
      <c r="AU2576" s="55" t="str">
        <f>IF(OR($AP2576&lt;SetUp!$B$97,$AP2576&gt;SetUp!$B$98),"Não","Sim")</f>
        <v>Não</v>
      </c>
      <c r="AV2576" s="68">
        <f t="shared" si="788"/>
        <v>0.80746516952745395</v>
      </c>
      <c r="AW2576" s="68">
        <f t="shared" si="789"/>
        <v>1.4619689923018571</v>
      </c>
      <c r="AX2576" s="68">
        <f t="shared" si="790"/>
        <v>-0.18575240426807979</v>
      </c>
      <c r="AY2576" s="68">
        <f t="shared" si="791"/>
        <v>0.32987632306172998</v>
      </c>
      <c r="AZ2576" s="68">
        <f t="shared" si="792"/>
        <v>1.4853533344521073</v>
      </c>
      <c r="BA2576" s="68">
        <f t="shared" si="793"/>
        <v>0.65450382277440311</v>
      </c>
      <c r="BB2576" s="68">
        <f t="shared" si="794"/>
        <v>0.5156287273298098</v>
      </c>
    </row>
    <row r="2577" spans="1:54" x14ac:dyDescent="0.3">
      <c r="A2577" s="64">
        <v>29239</v>
      </c>
      <c r="B2577" s="57">
        <v>7.5209999999999999</v>
      </c>
      <c r="C2577" s="57"/>
      <c r="D2577" s="57">
        <v>5.1120000000000001</v>
      </c>
      <c r="E2577" s="57">
        <f t="shared" si="779"/>
        <v>5.1120000000000001</v>
      </c>
      <c r="F2577" s="57">
        <f t="shared" si="780"/>
        <v>0</v>
      </c>
      <c r="G2577" s="57">
        <f t="shared" si="781"/>
        <v>2.0510778850755251E-3</v>
      </c>
      <c r="H2577" s="57">
        <f>IF(Q2576&gt;SetUp!$B$56,SetUp!$B$56,Q2576)</f>
        <v>0.52949458935255134</v>
      </c>
      <c r="I2577" s="57">
        <f t="shared" si="795"/>
        <v>0.17422881639389898</v>
      </c>
      <c r="J2577" s="57">
        <f>MIN(F2577,H2577,(1-EXP(-SetUp!$B$52*H2577/SetUp!$B$56))*F2577)</f>
        <v>0</v>
      </c>
      <c r="K2577" s="57">
        <f t="shared" si="782"/>
        <v>0.52949458935255134</v>
      </c>
      <c r="L2577" s="57">
        <f>IF(I2577&lt;=0,0,MIN(SetUp!$B$50*I2577^SetUp!$B$55,I2577))</f>
        <v>1.1123193566124629E-3</v>
      </c>
      <c r="M2577" s="57">
        <f t="shared" si="783"/>
        <v>0.17311649703728652</v>
      </c>
      <c r="N2577" s="57">
        <f>IF(SetUp!$B$62=0,X2577,(B2577-E2577)*(1-(H2577/SetUp!$B$66/SetUp!$B$56)))</f>
        <v>2.4069489221149243</v>
      </c>
      <c r="O2577" s="57">
        <f>K2577*SetUp!$B$65</f>
        <v>0</v>
      </c>
      <c r="P2577" s="57">
        <f>MIN(SetUp!$B$54*L2577^SetUp!$B$51,L2577)</f>
        <v>6.4091675899440189E-4</v>
      </c>
      <c r="Q2577" s="57">
        <f t="shared" si="784"/>
        <v>2.9364435114674756</v>
      </c>
      <c r="R2577" s="57">
        <f>IF((H2577+N2577-O2577)&gt;SetUp!$B$56,T2576+H2577+N2577-O2577-SetUp!$B$56,T2576)</f>
        <v>0</v>
      </c>
      <c r="S2577" s="57">
        <f>R2577*SetUp!$B$65</f>
        <v>0</v>
      </c>
      <c r="T2577" s="57">
        <f>IF((R2577-S2577)&lt;SetUp!$B$53,R2577-S2577,SetUp!$B$53)</f>
        <v>0</v>
      </c>
      <c r="U2577" s="57">
        <f t="shared" si="785"/>
        <v>0.17311649703728652</v>
      </c>
      <c r="V2577" s="57">
        <f>(L2577-P2577)/1000*SetUp!$B$13*1000000/SetUp!$B$48</f>
        <v>2.6812287518127802E-2</v>
      </c>
      <c r="W2577" s="57">
        <f t="shared" si="796"/>
        <v>1.949395506128937E-16</v>
      </c>
      <c r="X2577" s="57">
        <f>MAX((SetUp!$B$56*(1-($H2577/SetUp!$B$56)^2)*TANH(($B2577-$D2577)/SetUp!$B$56))/(1+$H2577/SetUp!$B$56*TANH(($B2577-$D2577)/SetUp!$B$56)),0)</f>
        <v>2.4069489221149243</v>
      </c>
      <c r="AP2577" s="64">
        <v>30857</v>
      </c>
      <c r="AQ2577" s="55">
        <v>6</v>
      </c>
      <c r="AR2577" s="55">
        <v>176</v>
      </c>
      <c r="AS2577" s="66">
        <f t="shared" si="786"/>
        <v>0.59699999999999998</v>
      </c>
      <c r="AT2577" s="66">
        <f t="shared" si="787"/>
        <v>2.0101214827329765</v>
      </c>
      <c r="AU2577" s="55" t="str">
        <f>IF(OR($AP2577&lt;SetUp!$B$97,$AP2577&gt;SetUp!$B$98),"Não","Sim")</f>
        <v>Não</v>
      </c>
      <c r="AV2577" s="68">
        <f t="shared" si="788"/>
        <v>0.77265775088327426</v>
      </c>
      <c r="AW2577" s="68">
        <f t="shared" si="789"/>
        <v>1.417787530884997</v>
      </c>
      <c r="AX2577" s="68">
        <f t="shared" si="790"/>
        <v>-0.22402566887063094</v>
      </c>
      <c r="AY2577" s="68">
        <f t="shared" si="791"/>
        <v>0.30322230502560277</v>
      </c>
      <c r="AZ2577" s="68">
        <f t="shared" si="792"/>
        <v>1.4131214827329766</v>
      </c>
      <c r="BA2577" s="68">
        <f t="shared" si="793"/>
        <v>0.64512978000172272</v>
      </c>
      <c r="BB2577" s="68">
        <f t="shared" si="794"/>
        <v>0.52724797389623368</v>
      </c>
    </row>
    <row r="2578" spans="1:54" x14ac:dyDescent="0.3">
      <c r="A2578" s="64">
        <v>29240</v>
      </c>
      <c r="B2578" s="57">
        <v>2.6850000000000001</v>
      </c>
      <c r="C2578" s="57"/>
      <c r="D2578" s="57">
        <v>5.1120000000000001</v>
      </c>
      <c r="E2578" s="57">
        <f t="shared" si="779"/>
        <v>2.6850000000000001</v>
      </c>
      <c r="F2578" s="57">
        <f t="shared" si="780"/>
        <v>2.427</v>
      </c>
      <c r="G2578" s="57">
        <f t="shared" si="781"/>
        <v>0</v>
      </c>
      <c r="H2578" s="57">
        <f>IF(Q2577&gt;SetUp!$B$56,SetUp!$B$56,Q2577)</f>
        <v>2.9364435114674756</v>
      </c>
      <c r="I2578" s="57">
        <f t="shared" si="795"/>
        <v>0.17311649703728652</v>
      </c>
      <c r="J2578" s="57">
        <f>MIN(F2578,H2578,(1-EXP(-SetUp!$B$52*H2578/SetUp!$B$56))*F2578)</f>
        <v>0.89306454148878422</v>
      </c>
      <c r="K2578" s="57">
        <f t="shared" si="782"/>
        <v>2.0433789699786913</v>
      </c>
      <c r="L2578" s="57">
        <f>IF(I2578&lt;=0,0,MIN(SetUp!$B$50*I2578^SetUp!$B$55,I2578))</f>
        <v>1.1005090303333926E-3</v>
      </c>
      <c r="M2578" s="57">
        <f t="shared" si="783"/>
        <v>0.17201598800695311</v>
      </c>
      <c r="N2578" s="57">
        <f>IF(SetUp!$B$62=0,X2578,(B2578-E2578)*(1-(H2578/SetUp!$B$66/SetUp!$B$56)))</f>
        <v>0</v>
      </c>
      <c r="O2578" s="57">
        <f>K2578*SetUp!$B$65</f>
        <v>0</v>
      </c>
      <c r="P2578" s="57">
        <f>MIN(SetUp!$B$54*L2578^SetUp!$B$51,L2578)</f>
        <v>6.3422682791527247E-4</v>
      </c>
      <c r="Q2578" s="57">
        <f t="shared" si="784"/>
        <v>2.0433789699786913</v>
      </c>
      <c r="R2578" s="57">
        <f>IF((H2578+N2578-O2578)&gt;SetUp!$B$56,T2577+H2578+N2578-O2578-SetUp!$B$56,T2577)</f>
        <v>0</v>
      </c>
      <c r="S2578" s="57">
        <f>R2578*SetUp!$B$65</f>
        <v>0</v>
      </c>
      <c r="T2578" s="57">
        <f>IF((R2578-S2578)&lt;SetUp!$B$53,R2578-S2578,SetUp!$B$53)</f>
        <v>0</v>
      </c>
      <c r="U2578" s="57">
        <f t="shared" si="785"/>
        <v>0.17201598800695311</v>
      </c>
      <c r="V2578" s="57">
        <f>(L2578-P2578)/1000*SetUp!$B$13*1000000/SetUp!$B$48</f>
        <v>2.6521051303051851E-2</v>
      </c>
      <c r="W2578" s="57">
        <f t="shared" si="796"/>
        <v>1.8496489062602706E-16</v>
      </c>
      <c r="X2578" s="57">
        <f>MAX((SetUp!$B$56*(1-($H2578/SetUp!$B$56)^2)*TANH(($B2578-$D2578)/SetUp!$B$56))/(1+$H2578/SetUp!$B$56*TANH(($B2578-$D2578)/SetUp!$B$56)),0)</f>
        <v>0</v>
      </c>
      <c r="AP2578" s="64">
        <v>30858</v>
      </c>
      <c r="AQ2578" s="55">
        <v>6</v>
      </c>
      <c r="AR2578" s="55">
        <v>177</v>
      </c>
      <c r="AS2578" s="66">
        <f t="shared" si="786"/>
        <v>0.54600000000000004</v>
      </c>
      <c r="AT2578" s="66">
        <f t="shared" si="787"/>
        <v>1.8932700444883206</v>
      </c>
      <c r="AU2578" s="55" t="str">
        <f>IF(OR($AP2578&lt;SetUp!$B$97,$AP2578&gt;SetUp!$B$98),"Não","Sim")</f>
        <v>Não</v>
      </c>
      <c r="AV2578" s="68">
        <f t="shared" si="788"/>
        <v>0.73891812807644663</v>
      </c>
      <c r="AW2578" s="68">
        <f t="shared" si="789"/>
        <v>1.3759614981852946</v>
      </c>
      <c r="AX2578" s="68">
        <f t="shared" si="790"/>
        <v>-0.26280735729526272</v>
      </c>
      <c r="AY2578" s="68">
        <f t="shared" si="791"/>
        <v>0.27721256349722512</v>
      </c>
      <c r="AZ2578" s="68">
        <f t="shared" si="792"/>
        <v>1.3472700444883206</v>
      </c>
      <c r="BA2578" s="68">
        <f t="shared" si="793"/>
        <v>0.63704337010884793</v>
      </c>
      <c r="BB2578" s="68">
        <f t="shared" si="794"/>
        <v>0.54001992079248784</v>
      </c>
    </row>
    <row r="2579" spans="1:54" x14ac:dyDescent="0.3">
      <c r="A2579" s="64">
        <v>29241</v>
      </c>
      <c r="B2579" s="57">
        <v>2.5089999999999999</v>
      </c>
      <c r="C2579" s="57"/>
      <c r="D2579" s="57">
        <v>5.1120000000000001</v>
      </c>
      <c r="E2579" s="57">
        <f t="shared" si="779"/>
        <v>2.5089999999999999</v>
      </c>
      <c r="F2579" s="57">
        <f t="shared" si="780"/>
        <v>2.6030000000000002</v>
      </c>
      <c r="G2579" s="57">
        <f t="shared" si="781"/>
        <v>0</v>
      </c>
      <c r="H2579" s="57">
        <f>IF(Q2578&gt;SetUp!$B$56,SetUp!$B$56,Q2578)</f>
        <v>2.0433789699786913</v>
      </c>
      <c r="I2579" s="57">
        <f t="shared" si="795"/>
        <v>0.17201598800695311</v>
      </c>
      <c r="J2579" s="57">
        <f>MIN(F2579,H2579,(1-EXP(-SetUp!$B$52*H2579/SetUp!$B$56))*F2579)</f>
        <v>0.71146879592755508</v>
      </c>
      <c r="K2579" s="57">
        <f t="shared" si="782"/>
        <v>1.3319101740511363</v>
      </c>
      <c r="L2579" s="57">
        <f>IF(I2579&lt;=0,0,MIN(SetUp!$B$50*I2579^SetUp!$B$55,I2579))</f>
        <v>1.0888737832694894E-3</v>
      </c>
      <c r="M2579" s="57">
        <f t="shared" si="783"/>
        <v>0.17092711422368362</v>
      </c>
      <c r="N2579" s="57">
        <f>IF(SetUp!$B$62=0,X2579,(B2579-E2579)*(1-(H2579/SetUp!$B$66/SetUp!$B$56)))</f>
        <v>0</v>
      </c>
      <c r="O2579" s="57">
        <f>K2579*SetUp!$B$65</f>
        <v>0</v>
      </c>
      <c r="P2579" s="57">
        <f>MIN(SetUp!$B$54*L2579^SetUp!$B$51,L2579)</f>
        <v>6.2763487563715931E-4</v>
      </c>
      <c r="Q2579" s="57">
        <f t="shared" si="784"/>
        <v>1.3319101740511363</v>
      </c>
      <c r="R2579" s="57">
        <f>IF((H2579+N2579-O2579)&gt;SetUp!$B$56,T2578+H2579+N2579-O2579-SetUp!$B$56,T2578)</f>
        <v>0</v>
      </c>
      <c r="S2579" s="57">
        <f>R2579*SetUp!$B$65</f>
        <v>0</v>
      </c>
      <c r="T2579" s="57">
        <f>IF((R2579-S2579)&lt;SetUp!$B$53,R2579-S2579,SetUp!$B$53)</f>
        <v>0</v>
      </c>
      <c r="U2579" s="57">
        <f t="shared" si="785"/>
        <v>0.17092711422368362</v>
      </c>
      <c r="V2579" s="57">
        <f>(L2579-P2579)/1000*SetUp!$B$13*1000000/SetUp!$B$48</f>
        <v>2.6234200380892025E-2</v>
      </c>
      <c r="W2579" s="57">
        <f t="shared" si="796"/>
        <v>1.0538445116559103E-16</v>
      </c>
      <c r="X2579" s="57">
        <f>MAX((SetUp!$B$56*(1-($H2579/SetUp!$B$56)^2)*TANH(($B2579-$D2579)/SetUp!$B$56))/(1+$H2579/SetUp!$B$56*TANH(($B2579-$D2579)/SetUp!$B$56)),0)</f>
        <v>0</v>
      </c>
      <c r="AP2579" s="64">
        <v>30859</v>
      </c>
      <c r="AQ2579" s="55">
        <v>6</v>
      </c>
      <c r="AR2579" s="55">
        <v>178</v>
      </c>
      <c r="AS2579" s="66">
        <f t="shared" si="786"/>
        <v>0.54600000000000004</v>
      </c>
      <c r="AT2579" s="66">
        <f t="shared" si="787"/>
        <v>1.7857317446856891</v>
      </c>
      <c r="AU2579" s="55" t="str">
        <f>IF(OR($AP2579&lt;SetUp!$B$97,$AP2579&gt;SetUp!$B$98),"Não","Sim")</f>
        <v>Não</v>
      </c>
      <c r="AV2579" s="68">
        <f t="shared" si="788"/>
        <v>0.73891812807644663</v>
      </c>
      <c r="AW2579" s="68">
        <f t="shared" si="789"/>
        <v>1.3363127420950864</v>
      </c>
      <c r="AX2579" s="68">
        <f t="shared" si="790"/>
        <v>-0.26280735729526272</v>
      </c>
      <c r="AY2579" s="68">
        <f t="shared" si="791"/>
        <v>0.25181621908060908</v>
      </c>
      <c r="AZ2579" s="68">
        <f t="shared" si="792"/>
        <v>1.239731744685689</v>
      </c>
      <c r="BA2579" s="68">
        <f t="shared" si="793"/>
        <v>0.5973946140186398</v>
      </c>
      <c r="BB2579" s="68">
        <f t="shared" si="794"/>
        <v>0.51462357637587175</v>
      </c>
    </row>
    <row r="2580" spans="1:54" x14ac:dyDescent="0.3">
      <c r="A2580" s="64">
        <v>29242</v>
      </c>
      <c r="B2580" s="57">
        <v>0.52800000000000002</v>
      </c>
      <c r="C2580" s="57"/>
      <c r="D2580" s="57">
        <v>5.1120000000000001</v>
      </c>
      <c r="E2580" s="57">
        <f t="shared" si="779"/>
        <v>0.52800000000000002</v>
      </c>
      <c r="F2580" s="57">
        <f t="shared" si="780"/>
        <v>4.5839999999999996</v>
      </c>
      <c r="G2580" s="57">
        <f t="shared" si="781"/>
        <v>0</v>
      </c>
      <c r="H2580" s="57">
        <f>IF(Q2579&gt;SetUp!$B$56,SetUp!$B$56,Q2579)</f>
        <v>1.3319101740511363</v>
      </c>
      <c r="I2580" s="57">
        <f t="shared" si="795"/>
        <v>0.17092711422368362</v>
      </c>
      <c r="J2580" s="57">
        <f>MIN(F2580,H2580,(1-EXP(-SetUp!$B$52*H2580/SetUp!$B$56))*F2580)</f>
        <v>0.86125605978041075</v>
      </c>
      <c r="K2580" s="57">
        <f t="shared" si="782"/>
        <v>0.47065411427072557</v>
      </c>
      <c r="L2580" s="57">
        <f>IF(I2580&lt;=0,0,MIN(SetUp!$B$50*I2580^SetUp!$B$55,I2580))</f>
        <v>1.077410288663636E-3</v>
      </c>
      <c r="M2580" s="57">
        <f t="shared" si="783"/>
        <v>0.16984970393501997</v>
      </c>
      <c r="N2580" s="57">
        <f>IF(SetUp!$B$62=0,X2580,(B2580-E2580)*(1-(H2580/SetUp!$B$66/SetUp!$B$56)))</f>
        <v>0</v>
      </c>
      <c r="O2580" s="57">
        <f>K2580*SetUp!$B$65</f>
        <v>0</v>
      </c>
      <c r="P2580" s="57">
        <f>MIN(SetUp!$B$54*L2580^SetUp!$B$51,L2580)</f>
        <v>6.21139057795853E-4</v>
      </c>
      <c r="Q2580" s="57">
        <f t="shared" si="784"/>
        <v>0.47065411427072557</v>
      </c>
      <c r="R2580" s="57">
        <f>IF((H2580+N2580-O2580)&gt;SetUp!$B$56,T2579+H2580+N2580-O2580-SetUp!$B$56,T2579)</f>
        <v>0</v>
      </c>
      <c r="S2580" s="57">
        <f>R2580*SetUp!$B$65</f>
        <v>0</v>
      </c>
      <c r="T2580" s="57">
        <f>IF((R2580-S2580)&lt;SetUp!$B$53,R2580-S2580,SetUp!$B$53)</f>
        <v>0</v>
      </c>
      <c r="U2580" s="57">
        <f t="shared" si="785"/>
        <v>0.16984970393501997</v>
      </c>
      <c r="V2580" s="57">
        <f>(L2580-P2580)/1000*SetUp!$B$13*1000000/SetUp!$B$48</f>
        <v>2.5951650436574412E-2</v>
      </c>
      <c r="W2580" s="57">
        <f t="shared" si="796"/>
        <v>4.2067044292437572E-17</v>
      </c>
      <c r="X2580" s="57">
        <f>MAX((SetUp!$B$56*(1-($H2580/SetUp!$B$56)^2)*TANH(($B2580-$D2580)/SetUp!$B$56))/(1+$H2580/SetUp!$B$56*TANH(($B2580-$D2580)/SetUp!$B$56)),0)</f>
        <v>0</v>
      </c>
      <c r="AP2580" s="64">
        <v>30860</v>
      </c>
      <c r="AQ2580" s="55">
        <v>6</v>
      </c>
      <c r="AR2580" s="55">
        <v>179</v>
      </c>
      <c r="AS2580" s="66">
        <f t="shared" si="786"/>
        <v>0.54600000000000004</v>
      </c>
      <c r="AT2580" s="66">
        <f t="shared" si="787"/>
        <v>1.686570815294796</v>
      </c>
      <c r="AU2580" s="55" t="str">
        <f>IF(OR($AP2580&lt;SetUp!$B$97,$AP2580&gt;SetUp!$B$98),"Não","Sim")</f>
        <v>Não</v>
      </c>
      <c r="AV2580" s="68">
        <f t="shared" si="788"/>
        <v>0.73891812807644663</v>
      </c>
      <c r="AW2580" s="68">
        <f t="shared" si="789"/>
        <v>1.2986804130712051</v>
      </c>
      <c r="AX2580" s="68">
        <f t="shared" si="790"/>
        <v>-0.26280735729526272</v>
      </c>
      <c r="AY2580" s="68">
        <f t="shared" si="791"/>
        <v>0.22700458095130699</v>
      </c>
      <c r="AZ2580" s="68">
        <f t="shared" si="792"/>
        <v>1.140570815294796</v>
      </c>
      <c r="BA2580" s="68">
        <f t="shared" si="793"/>
        <v>0.55976228499475844</v>
      </c>
      <c r="BB2580" s="68">
        <f t="shared" si="794"/>
        <v>0.48981193824656971</v>
      </c>
    </row>
    <row r="2581" spans="1:54" x14ac:dyDescent="0.3">
      <c r="A2581" s="64">
        <v>29243</v>
      </c>
      <c r="B2581" s="57">
        <v>0.16400000000000001</v>
      </c>
      <c r="C2581" s="57"/>
      <c r="D2581" s="57">
        <v>5.1120000000000001</v>
      </c>
      <c r="E2581" s="57">
        <f t="shared" si="779"/>
        <v>0.16400000000000001</v>
      </c>
      <c r="F2581" s="57">
        <f t="shared" si="780"/>
        <v>4.9480000000000004</v>
      </c>
      <c r="G2581" s="57">
        <f t="shared" si="781"/>
        <v>0</v>
      </c>
      <c r="H2581" s="57">
        <f>IF(Q2580&gt;SetUp!$B$56,SetUp!$B$56,Q2580)</f>
        <v>0.47065411427072557</v>
      </c>
      <c r="I2581" s="57">
        <f t="shared" si="795"/>
        <v>0.16984970393501997</v>
      </c>
      <c r="J2581" s="57">
        <f>MIN(F2581,H2581,(1-EXP(-SetUp!$B$52*H2581/SetUp!$B$56))*F2581)</f>
        <v>0.35081688703396002</v>
      </c>
      <c r="K2581" s="57">
        <f t="shared" si="782"/>
        <v>0.11983722723676554</v>
      </c>
      <c r="L2581" s="57">
        <f>IF(I2581&lt;=0,0,MIN(SetUp!$B$50*I2581^SetUp!$B$55,I2581))</f>
        <v>1.066115296767178E-3</v>
      </c>
      <c r="M2581" s="57">
        <f t="shared" si="783"/>
        <v>0.1687835886382528</v>
      </c>
      <c r="N2581" s="57">
        <f>IF(SetUp!$B$62=0,X2581,(B2581-E2581)*(1-(H2581/SetUp!$B$66/SetUp!$B$56)))</f>
        <v>0</v>
      </c>
      <c r="O2581" s="57">
        <f>K2581*SetUp!$B$65</f>
        <v>0</v>
      </c>
      <c r="P2581" s="57">
        <f>MIN(SetUp!$B$54*L2581^SetUp!$B$51,L2581)</f>
        <v>6.1473757239611723E-4</v>
      </c>
      <c r="Q2581" s="57">
        <f t="shared" si="784"/>
        <v>0.11983722723676554</v>
      </c>
      <c r="R2581" s="57">
        <f>IF((H2581+N2581-O2581)&gt;SetUp!$B$56,T2580+H2581+N2581-O2581-SetUp!$B$56,T2580)</f>
        <v>0</v>
      </c>
      <c r="S2581" s="57">
        <f>R2581*SetUp!$B$65</f>
        <v>0</v>
      </c>
      <c r="T2581" s="57">
        <f>IF((R2581-S2581)&lt;SetUp!$B$53,R2581-S2581,SetUp!$B$53)</f>
        <v>0</v>
      </c>
      <c r="U2581" s="57">
        <f t="shared" si="785"/>
        <v>0.1687835886382528</v>
      </c>
      <c r="V2581" s="57">
        <f>(L2581-P2581)/1000*SetUp!$B$13*1000000/SetUp!$B$48</f>
        <v>2.5673319125239027E-2</v>
      </c>
      <c r="W2581" s="57">
        <f t="shared" si="796"/>
        <v>-2.2551405187698492E-17</v>
      </c>
      <c r="X2581" s="57">
        <f>MAX((SetUp!$B$56*(1-($H2581/SetUp!$B$56)^2)*TANH(($B2581-$D2581)/SetUp!$B$56))/(1+$H2581/SetUp!$B$56*TANH(($B2581-$D2581)/SetUp!$B$56)),0)</f>
        <v>0</v>
      </c>
      <c r="AP2581" s="64">
        <v>30861</v>
      </c>
      <c r="AQ2581" s="55">
        <v>6</v>
      </c>
      <c r="AR2581" s="55">
        <v>180</v>
      </c>
      <c r="AS2581" s="66">
        <f t="shared" si="786"/>
        <v>0.498</v>
      </c>
      <c r="AT2581" s="66">
        <f t="shared" si="787"/>
        <v>1.5949642145901597</v>
      </c>
      <c r="AU2581" s="55" t="str">
        <f>IF(OR($AP2581&lt;SetUp!$B$97,$AP2581&gt;SetUp!$B$98),"Não","Sim")</f>
        <v>Não</v>
      </c>
      <c r="AV2581" s="68">
        <f t="shared" si="788"/>
        <v>0.70569115057509402</v>
      </c>
      <c r="AW2581" s="68">
        <f t="shared" si="789"/>
        <v>1.2629189263726155</v>
      </c>
      <c r="AX2581" s="68">
        <f t="shared" si="790"/>
        <v>-0.30277065724028246</v>
      </c>
      <c r="AY2581" s="68">
        <f t="shared" si="791"/>
        <v>0.20275094345566241</v>
      </c>
      <c r="AZ2581" s="68">
        <f t="shared" si="792"/>
        <v>1.0969642145901597</v>
      </c>
      <c r="BA2581" s="68">
        <f t="shared" si="793"/>
        <v>0.55722777579752147</v>
      </c>
      <c r="BB2581" s="68">
        <f t="shared" si="794"/>
        <v>0.50552160069594487</v>
      </c>
    </row>
    <row r="2582" spans="1:54" x14ac:dyDescent="0.3">
      <c r="A2582" s="64">
        <v>29244</v>
      </c>
      <c r="B2582" s="57">
        <v>3.0049999999999999</v>
      </c>
      <c r="C2582" s="57"/>
      <c r="D2582" s="57">
        <v>5.1120000000000001</v>
      </c>
      <c r="E2582" s="57">
        <f t="shared" si="779"/>
        <v>3.0049999999999999</v>
      </c>
      <c r="F2582" s="57">
        <f t="shared" si="780"/>
        <v>2.1070000000000002</v>
      </c>
      <c r="G2582" s="57">
        <f t="shared" si="781"/>
        <v>0</v>
      </c>
      <c r="H2582" s="57">
        <f>IF(Q2581&gt;SetUp!$B$56,SetUp!$B$56,Q2581)</f>
        <v>0.11983722723676554</v>
      </c>
      <c r="I2582" s="57">
        <f t="shared" si="795"/>
        <v>0.1687835886382528</v>
      </c>
      <c r="J2582" s="57">
        <f>MIN(F2582,H2582,(1-EXP(-SetUp!$B$52*H2582/SetUp!$B$56))*F2582)</f>
        <v>3.9085589811949595E-2</v>
      </c>
      <c r="K2582" s="57">
        <f t="shared" si="782"/>
        <v>8.0751637424815947E-2</v>
      </c>
      <c r="L2582" s="57">
        <f>IF(I2582&lt;=0,0,MIN(SetUp!$B$50*I2582^SetUp!$B$55,I2582))</f>
        <v>1.054985632740371E-3</v>
      </c>
      <c r="M2582" s="57">
        <f t="shared" si="783"/>
        <v>0.16772860300551243</v>
      </c>
      <c r="N2582" s="57">
        <f>IF(SetUp!$B$62=0,X2582,(B2582-E2582)*(1-(H2582/SetUp!$B$66/SetUp!$B$56)))</f>
        <v>0</v>
      </c>
      <c r="O2582" s="57">
        <f>K2582*SetUp!$B$65</f>
        <v>0</v>
      </c>
      <c r="P2582" s="57">
        <f>MIN(SetUp!$B$54*L2582^SetUp!$B$51,L2582)</f>
        <v>6.0842865866395275E-4</v>
      </c>
      <c r="Q2582" s="57">
        <f t="shared" si="784"/>
        <v>8.0751637424815947E-2</v>
      </c>
      <c r="R2582" s="57">
        <f>IF((H2582+N2582-O2582)&gt;SetUp!$B$56,T2581+H2582+N2582-O2582-SetUp!$B$56,T2581)</f>
        <v>0</v>
      </c>
      <c r="S2582" s="57">
        <f>R2582*SetUp!$B$65</f>
        <v>0</v>
      </c>
      <c r="T2582" s="57">
        <f>IF((R2582-S2582)&lt;SetUp!$B$53,R2582-S2582,SetUp!$B$53)</f>
        <v>0</v>
      </c>
      <c r="U2582" s="57">
        <f t="shared" si="785"/>
        <v>0.16772860300551243</v>
      </c>
      <c r="V2582" s="57">
        <f>(L2582-P2582)/1000*SetUp!$B$13*1000000/SetUp!$B$48</f>
        <v>2.5399126018102652E-2</v>
      </c>
      <c r="W2582" s="57">
        <f t="shared" si="796"/>
        <v>-2.194425197110661E-16</v>
      </c>
      <c r="X2582" s="57">
        <f>MAX((SetUp!$B$56*(1-($H2582/SetUp!$B$56)^2)*TANH(($B2582-$D2582)/SetUp!$B$56))/(1+$H2582/SetUp!$B$56*TANH(($B2582-$D2582)/SetUp!$B$56)),0)</f>
        <v>0</v>
      </c>
      <c r="AP2582" s="64">
        <v>30862</v>
      </c>
      <c r="AQ2582" s="55">
        <v>6</v>
      </c>
      <c r="AR2582" s="55">
        <v>181</v>
      </c>
      <c r="AS2582" s="66">
        <f t="shared" si="786"/>
        <v>0.65200000000000002</v>
      </c>
      <c r="AT2582" s="66">
        <f t="shared" si="787"/>
        <v>1.5101858819285729</v>
      </c>
      <c r="AU2582" s="55" t="str">
        <f>IF(OR($AP2582&lt;SetUp!$B$97,$AP2582&gt;SetUp!$B$98),"Não","Sim")</f>
        <v>Não</v>
      </c>
      <c r="AV2582" s="68">
        <f t="shared" si="788"/>
        <v>0.80746516952745395</v>
      </c>
      <c r="AW2582" s="68">
        <f t="shared" si="789"/>
        <v>1.2288962047010208</v>
      </c>
      <c r="AX2582" s="68">
        <f t="shared" si="790"/>
        <v>-0.18575240426807979</v>
      </c>
      <c r="AY2582" s="68">
        <f t="shared" si="791"/>
        <v>0.17903040592063321</v>
      </c>
      <c r="AZ2582" s="68">
        <f t="shared" si="792"/>
        <v>0.85818588192857292</v>
      </c>
      <c r="BA2582" s="68">
        <f t="shared" si="793"/>
        <v>0.42143103517356684</v>
      </c>
      <c r="BB2582" s="68">
        <f t="shared" si="794"/>
        <v>0.364782810188713</v>
      </c>
    </row>
    <row r="2583" spans="1:54" x14ac:dyDescent="0.3">
      <c r="A2583" s="64">
        <v>29245</v>
      </c>
      <c r="B2583" s="57">
        <v>0.26100000000000001</v>
      </c>
      <c r="C2583" s="57"/>
      <c r="D2583" s="57">
        <v>5.1120000000000001</v>
      </c>
      <c r="E2583" s="57">
        <f t="shared" si="779"/>
        <v>0.26100000000000001</v>
      </c>
      <c r="F2583" s="57">
        <f t="shared" si="780"/>
        <v>4.851</v>
      </c>
      <c r="G2583" s="57">
        <f t="shared" si="781"/>
        <v>0</v>
      </c>
      <c r="H2583" s="57">
        <f>IF(Q2582&gt;SetUp!$B$56,SetUp!$B$56,Q2582)</f>
        <v>8.0751637424815947E-2</v>
      </c>
      <c r="I2583" s="57">
        <f t="shared" si="795"/>
        <v>0.16772860300551243</v>
      </c>
      <c r="J2583" s="57">
        <f>MIN(F2583,H2583,(1-EXP(-SetUp!$B$52*H2583/SetUp!$B$56))*F2583)</f>
        <v>6.0822697298946578E-2</v>
      </c>
      <c r="K2583" s="57">
        <f t="shared" si="782"/>
        <v>1.992894012586937E-2</v>
      </c>
      <c r="L2583" s="57">
        <f>IF(I2583&lt;=0,0,MIN(SetUp!$B$50*I2583^SetUp!$B$55,I2583))</f>
        <v>1.0440181946186333E-3</v>
      </c>
      <c r="M2583" s="57">
        <f t="shared" si="783"/>
        <v>0.16668458481089379</v>
      </c>
      <c r="N2583" s="57">
        <f>IF(SetUp!$B$62=0,X2583,(B2583-E2583)*(1-(H2583/SetUp!$B$66/SetUp!$B$56)))</f>
        <v>0</v>
      </c>
      <c r="O2583" s="57">
        <f>K2583*SetUp!$B$65</f>
        <v>0</v>
      </c>
      <c r="P2583" s="57">
        <f>MIN(SetUp!$B$54*L2583^SetUp!$B$51,L2583)</f>
        <v>6.0221059593463036E-4</v>
      </c>
      <c r="Q2583" s="57">
        <f t="shared" si="784"/>
        <v>1.992894012586937E-2</v>
      </c>
      <c r="R2583" s="57">
        <f>IF((H2583+N2583-O2583)&gt;SetUp!$B$56,T2582+H2583+N2583-O2583-SetUp!$B$56,T2582)</f>
        <v>0</v>
      </c>
      <c r="S2583" s="57">
        <f>R2583*SetUp!$B$65</f>
        <v>0</v>
      </c>
      <c r="T2583" s="57">
        <f>IF((R2583-S2583)&lt;SetUp!$B$53,R2583-S2583,SetUp!$B$53)</f>
        <v>0</v>
      </c>
      <c r="U2583" s="57">
        <f t="shared" si="785"/>
        <v>0.16668458481089379</v>
      </c>
      <c r="V2583" s="57">
        <f>(L2583-P2583)/1000*SetUp!$B$13*1000000/SetUp!$B$48</f>
        <v>2.5128992550030135E-2</v>
      </c>
      <c r="W2583" s="57">
        <f t="shared" si="796"/>
        <v>5.8546917314217239E-18</v>
      </c>
      <c r="X2583" s="57">
        <f>MAX((SetUp!$B$56*(1-($H2583/SetUp!$B$56)^2)*TANH(($B2583-$D2583)/SetUp!$B$56))/(1+$H2583/SetUp!$B$56*TANH(($B2583-$D2583)/SetUp!$B$56)),0)</f>
        <v>0</v>
      </c>
      <c r="AP2583" s="64">
        <v>30863</v>
      </c>
      <c r="AQ2583" s="55">
        <v>6</v>
      </c>
      <c r="AR2583" s="55">
        <v>182</v>
      </c>
      <c r="AS2583" s="66">
        <f t="shared" si="786"/>
        <v>0.65200000000000002</v>
      </c>
      <c r="AT2583" s="66">
        <f t="shared" si="787"/>
        <v>1.4315934825301628</v>
      </c>
      <c r="AU2583" s="55" t="str">
        <f>IF(OR($AP2583&lt;SetUp!$B$97,$AP2583&gt;SetUp!$B$98),"Não","Sim")</f>
        <v>Não</v>
      </c>
      <c r="AV2583" s="68">
        <f t="shared" si="788"/>
        <v>0.80746516952745395</v>
      </c>
      <c r="AW2583" s="68">
        <f t="shared" si="789"/>
        <v>1.1964921573207921</v>
      </c>
      <c r="AX2583" s="68">
        <f t="shared" si="790"/>
        <v>-0.18575240426807979</v>
      </c>
      <c r="AY2583" s="68">
        <f t="shared" si="791"/>
        <v>0.15581971255421334</v>
      </c>
      <c r="AZ2583" s="68">
        <f t="shared" si="792"/>
        <v>0.77959348253016281</v>
      </c>
      <c r="BA2583" s="68">
        <f t="shared" si="793"/>
        <v>0.38902698779333811</v>
      </c>
      <c r="BB2583" s="68">
        <f t="shared" si="794"/>
        <v>0.34157211682229316</v>
      </c>
    </row>
    <row r="2584" spans="1:54" x14ac:dyDescent="0.3">
      <c r="A2584" s="64">
        <v>29246</v>
      </c>
      <c r="B2584" s="57">
        <v>0.433</v>
      </c>
      <c r="C2584" s="57"/>
      <c r="D2584" s="57">
        <v>5.1120000000000001</v>
      </c>
      <c r="E2584" s="57">
        <f t="shared" si="779"/>
        <v>0.433</v>
      </c>
      <c r="F2584" s="57">
        <f t="shared" si="780"/>
        <v>4.6790000000000003</v>
      </c>
      <c r="G2584" s="57">
        <f t="shared" si="781"/>
        <v>0</v>
      </c>
      <c r="H2584" s="57">
        <f>IF(Q2583&gt;SetUp!$B$56,SetUp!$B$56,Q2583)</f>
        <v>1.992894012586937E-2</v>
      </c>
      <c r="I2584" s="57">
        <f t="shared" si="795"/>
        <v>0.16668458481089379</v>
      </c>
      <c r="J2584" s="57">
        <f>MIN(F2584,H2584,(1-EXP(-SetUp!$B$52*H2584/SetUp!$B$56))*F2584)</f>
        <v>1.4547262477804185E-2</v>
      </c>
      <c r="K2584" s="57">
        <f t="shared" si="782"/>
        <v>5.3816776480651845E-3</v>
      </c>
      <c r="L2584" s="57">
        <f>IF(I2584&lt;=0,0,MIN(SetUp!$B$50*I2584^SetUp!$B$55,I2584))</f>
        <v>1.0332099513423012E-3</v>
      </c>
      <c r="M2584" s="57">
        <f t="shared" si="783"/>
        <v>0.1656513748595515</v>
      </c>
      <c r="N2584" s="57">
        <f>IF(SetUp!$B$62=0,X2584,(B2584-E2584)*(1-(H2584/SetUp!$B$66/SetUp!$B$56)))</f>
        <v>0</v>
      </c>
      <c r="O2584" s="57">
        <f>K2584*SetUp!$B$65</f>
        <v>0</v>
      </c>
      <c r="P2584" s="57">
        <f>MIN(SetUp!$B$54*L2584^SetUp!$B$51,L2584)</f>
        <v>5.9608170257525984E-4</v>
      </c>
      <c r="Q2584" s="57">
        <f t="shared" si="784"/>
        <v>5.3816776480651845E-3</v>
      </c>
      <c r="R2584" s="57">
        <f>IF((H2584+N2584-O2584)&gt;SetUp!$B$56,T2583+H2584+N2584-O2584-SetUp!$B$56,T2583)</f>
        <v>0</v>
      </c>
      <c r="S2584" s="57">
        <f>R2584*SetUp!$B$65</f>
        <v>0</v>
      </c>
      <c r="T2584" s="57">
        <f>IF((R2584-S2584)&lt;SetUp!$B$53,R2584-S2584,SetUp!$B$53)</f>
        <v>0</v>
      </c>
      <c r="U2584" s="57">
        <f t="shared" si="785"/>
        <v>0.1656513748595515</v>
      </c>
      <c r="V2584" s="57">
        <f>(L2584-P2584)/1000*SetUp!$B$13*1000000/SetUp!$B$48</f>
        <v>2.4862841968753206E-2</v>
      </c>
      <c r="W2584" s="57">
        <f t="shared" si="796"/>
        <v>3.3827107781547738E-17</v>
      </c>
      <c r="X2584" s="57">
        <f>MAX((SetUp!$B$56*(1-($H2584/SetUp!$B$56)^2)*TANH(($B2584-$D2584)/SetUp!$B$56))/(1+$H2584/SetUp!$B$56*TANH(($B2584-$D2584)/SetUp!$B$56)),0)</f>
        <v>0</v>
      </c>
      <c r="AP2584" s="64">
        <v>30864</v>
      </c>
      <c r="AQ2584" s="55">
        <v>7</v>
      </c>
      <c r="AR2584" s="55">
        <v>183</v>
      </c>
      <c r="AS2584" s="66">
        <f t="shared" si="786"/>
        <v>0.498</v>
      </c>
      <c r="AT2584" s="66">
        <f t="shared" si="787"/>
        <v>1.3586172042824833</v>
      </c>
      <c r="AU2584" s="55" t="str">
        <f>IF(OR($AP2584&lt;SetUp!$B$97,$AP2584&gt;SetUp!$B$98),"Não","Sim")</f>
        <v>Não</v>
      </c>
      <c r="AV2584" s="68">
        <f t="shared" si="788"/>
        <v>0.70569115057509402</v>
      </c>
      <c r="AW2584" s="68">
        <f t="shared" si="789"/>
        <v>1.1655973594181155</v>
      </c>
      <c r="AX2584" s="68">
        <f t="shared" si="790"/>
        <v>-0.30277065724028246</v>
      </c>
      <c r="AY2584" s="68">
        <f t="shared" si="791"/>
        <v>0.13309710979661887</v>
      </c>
      <c r="AZ2584" s="68">
        <f t="shared" si="792"/>
        <v>0.86061720428248334</v>
      </c>
      <c r="BA2584" s="68">
        <f t="shared" si="793"/>
        <v>0.45990620884302147</v>
      </c>
      <c r="BB2584" s="68">
        <f t="shared" si="794"/>
        <v>0.43586776703690133</v>
      </c>
    </row>
    <row r="2585" spans="1:54" x14ac:dyDescent="0.3">
      <c r="A2585" s="64">
        <v>29247</v>
      </c>
      <c r="B2585" s="57">
        <v>0.94899999999999995</v>
      </c>
      <c r="C2585" s="57"/>
      <c r="D2585" s="57">
        <v>5.1120000000000001</v>
      </c>
      <c r="E2585" s="57">
        <f t="shared" si="779"/>
        <v>0.94899999999999995</v>
      </c>
      <c r="F2585" s="57">
        <f t="shared" si="780"/>
        <v>4.1630000000000003</v>
      </c>
      <c r="G2585" s="57">
        <f t="shared" si="781"/>
        <v>0</v>
      </c>
      <c r="H2585" s="57">
        <f>IF(Q2584&gt;SetUp!$B$56,SetUp!$B$56,Q2584)</f>
        <v>5.3816776480651845E-3</v>
      </c>
      <c r="I2585" s="57">
        <f t="shared" si="795"/>
        <v>0.1656513748595515</v>
      </c>
      <c r="J2585" s="57">
        <f>MIN(F2585,H2585,(1-EXP(-SetUp!$B$52*H2585/SetUp!$B$56))*F2585)</f>
        <v>3.499141734825904E-3</v>
      </c>
      <c r="K2585" s="57">
        <f t="shared" si="782"/>
        <v>1.8825359132392805E-3</v>
      </c>
      <c r="L2585" s="57">
        <f>IF(I2585&lt;=0,0,MIN(SetUp!$B$50*I2585^SetUp!$B$55,I2585))</f>
        <v>1.0225579408476228E-3</v>
      </c>
      <c r="M2585" s="57">
        <f t="shared" si="783"/>
        <v>0.16462881691870387</v>
      </c>
      <c r="N2585" s="57">
        <f>IF(SetUp!$B$62=0,X2585,(B2585-E2585)*(1-(H2585/SetUp!$B$66/SetUp!$B$56)))</f>
        <v>0</v>
      </c>
      <c r="O2585" s="57">
        <f>K2585*SetUp!$B$65</f>
        <v>0</v>
      </c>
      <c r="P2585" s="57">
        <f>MIN(SetUp!$B$54*L2585^SetUp!$B$51,L2585)</f>
        <v>5.9004033494065519E-4</v>
      </c>
      <c r="Q2585" s="57">
        <f t="shared" si="784"/>
        <v>1.8825359132392805E-3</v>
      </c>
      <c r="R2585" s="57">
        <f>IF((H2585+N2585-O2585)&gt;SetUp!$B$56,T2584+H2585+N2585-O2585-SetUp!$B$56,T2584)</f>
        <v>0</v>
      </c>
      <c r="S2585" s="57">
        <f>R2585*SetUp!$B$65</f>
        <v>0</v>
      </c>
      <c r="T2585" s="57">
        <f>IF((R2585-S2585)&lt;SetUp!$B$53,R2585-S2585,SetUp!$B$53)</f>
        <v>0</v>
      </c>
      <c r="U2585" s="57">
        <f t="shared" si="785"/>
        <v>0.16462881691870387</v>
      </c>
      <c r="V2585" s="57">
        <f>(L2585-P2585)/1000*SetUp!$B$13*1000000/SetUp!$B$48</f>
        <v>2.46005992856786E-2</v>
      </c>
      <c r="W2585" s="57">
        <f t="shared" si="796"/>
        <v>1.951563910473908E-17</v>
      </c>
      <c r="X2585" s="57">
        <f>MAX((SetUp!$B$56*(1-($H2585/SetUp!$B$56)^2)*TANH(($B2585-$D2585)/SetUp!$B$56))/(1+$H2585/SetUp!$B$56*TANH(($B2585-$D2585)/SetUp!$B$56)),0)</f>
        <v>0</v>
      </c>
      <c r="AP2585" s="64">
        <v>30865</v>
      </c>
      <c r="AQ2585" s="55">
        <v>7</v>
      </c>
      <c r="AR2585" s="55">
        <v>184</v>
      </c>
      <c r="AS2585" s="66">
        <f t="shared" si="786"/>
        <v>0.45300000000000001</v>
      </c>
      <c r="AT2585" s="66">
        <f t="shared" si="787"/>
        <v>1.290750253102086</v>
      </c>
      <c r="AU2585" s="55" t="str">
        <f>IF(OR($AP2585&lt;SetUp!$B$97,$AP2585&gt;SetUp!$B$98),"Não","Sim")</f>
        <v>Não</v>
      </c>
      <c r="AV2585" s="68">
        <f t="shared" si="788"/>
        <v>0.67305274681855365</v>
      </c>
      <c r="AW2585" s="68">
        <f t="shared" si="789"/>
        <v>1.136111901663778</v>
      </c>
      <c r="AX2585" s="68">
        <f t="shared" si="790"/>
        <v>-0.34390179798716813</v>
      </c>
      <c r="AY2585" s="68">
        <f t="shared" si="791"/>
        <v>0.11084221887969303</v>
      </c>
      <c r="AZ2585" s="68">
        <f t="shared" si="792"/>
        <v>0.83775025310208595</v>
      </c>
      <c r="BA2585" s="68">
        <f t="shared" si="793"/>
        <v>0.46305915484522431</v>
      </c>
      <c r="BB2585" s="68">
        <f t="shared" si="794"/>
        <v>0.45474401686686117</v>
      </c>
    </row>
    <row r="2586" spans="1:54" x14ac:dyDescent="0.3">
      <c r="A2586" s="64">
        <v>29248</v>
      </c>
      <c r="B2586" s="57">
        <v>1.327</v>
      </c>
      <c r="C2586" s="57"/>
      <c r="D2586" s="57">
        <v>5.1120000000000001</v>
      </c>
      <c r="E2586" s="57">
        <f t="shared" si="779"/>
        <v>1.327</v>
      </c>
      <c r="F2586" s="57">
        <f t="shared" si="780"/>
        <v>3.7850000000000001</v>
      </c>
      <c r="G2586" s="57">
        <f t="shared" si="781"/>
        <v>0</v>
      </c>
      <c r="H2586" s="57">
        <f>IF(Q2585&gt;SetUp!$B$56,SetUp!$B$56,Q2585)</f>
        <v>1.8825359132392805E-3</v>
      </c>
      <c r="I2586" s="57">
        <f t="shared" si="795"/>
        <v>0.16462881691870387</v>
      </c>
      <c r="J2586" s="57">
        <f>MIN(F2586,H2586,(1-EXP(-SetUp!$B$52*H2586/SetUp!$B$56))*F2586)</f>
        <v>1.1131797780918251E-3</v>
      </c>
      <c r="K2586" s="57">
        <f t="shared" si="782"/>
        <v>7.6935613514745541E-4</v>
      </c>
      <c r="L2586" s="57">
        <f>IF(I2586&lt;=0,0,MIN(SetUp!$B$50*I2586^SetUp!$B$55,I2586))</f>
        <v>1.0120592682168544E-3</v>
      </c>
      <c r="M2586" s="57">
        <f t="shared" si="783"/>
        <v>0.16361675765048703</v>
      </c>
      <c r="N2586" s="57">
        <f>IF(SetUp!$B$62=0,X2586,(B2586-E2586)*(1-(H2586/SetUp!$B$66/SetUp!$B$56)))</f>
        <v>0</v>
      </c>
      <c r="O2586" s="57">
        <f>K2586*SetUp!$B$65</f>
        <v>0</v>
      </c>
      <c r="P2586" s="57">
        <f>MIN(SetUp!$B$54*L2586^SetUp!$B$51,L2586)</f>
        <v>5.8408488636134794E-4</v>
      </c>
      <c r="Q2586" s="57">
        <f t="shared" si="784"/>
        <v>7.6935613514745541E-4</v>
      </c>
      <c r="R2586" s="57">
        <f>IF((H2586+N2586-O2586)&gt;SetUp!$B$56,T2585+H2586+N2586-O2586-SetUp!$B$56,T2585)</f>
        <v>0</v>
      </c>
      <c r="S2586" s="57">
        <f>R2586*SetUp!$B$65</f>
        <v>0</v>
      </c>
      <c r="T2586" s="57">
        <f>IF((R2586-S2586)&lt;SetUp!$B$53,R2586-S2586,SetUp!$B$53)</f>
        <v>0</v>
      </c>
      <c r="U2586" s="57">
        <f t="shared" si="785"/>
        <v>0.16361675765048703</v>
      </c>
      <c r="V2586" s="57">
        <f>(L2586-P2586)/1000*SetUp!$B$13*1000000/SetUp!$B$48</f>
        <v>2.4342191228229264E-2</v>
      </c>
      <c r="W2586" s="57">
        <f t="shared" si="796"/>
        <v>0</v>
      </c>
      <c r="X2586" s="57">
        <f>MAX((SetUp!$B$56*(1-($H2586/SetUp!$B$56)^2)*TANH(($B2586-$D2586)/SetUp!$B$56))/(1+$H2586/SetUp!$B$56*TANH(($B2586-$D2586)/SetUp!$B$56)),0)</f>
        <v>0</v>
      </c>
      <c r="AP2586" s="64">
        <v>30866</v>
      </c>
      <c r="AQ2586" s="55">
        <v>7</v>
      </c>
      <c r="AR2586" s="55">
        <v>185</v>
      </c>
      <c r="AS2586" s="66">
        <f t="shared" si="786"/>
        <v>0.45300000000000001</v>
      </c>
      <c r="AT2586" s="66">
        <f t="shared" si="787"/>
        <v>1.22754076020688</v>
      </c>
      <c r="AU2586" s="55" t="str">
        <f>IF(OR($AP2586&lt;SetUp!$B$97,$AP2586&gt;SetUp!$B$98),"Não","Sim")</f>
        <v>Não</v>
      </c>
      <c r="AV2586" s="68">
        <f t="shared" si="788"/>
        <v>0.67305274681855365</v>
      </c>
      <c r="AW2586" s="68">
        <f t="shared" si="789"/>
        <v>1.1079443849791739</v>
      </c>
      <c r="AX2586" s="68">
        <f t="shared" si="790"/>
        <v>-0.34390179798716813</v>
      </c>
      <c r="AY2586" s="68">
        <f t="shared" si="791"/>
        <v>8.9035921682200911E-2</v>
      </c>
      <c r="AZ2586" s="68">
        <f t="shared" si="792"/>
        <v>0.7745407602068799</v>
      </c>
      <c r="BA2586" s="68">
        <f t="shared" si="793"/>
        <v>0.43489163816062026</v>
      </c>
      <c r="BB2586" s="68">
        <f t="shared" si="794"/>
        <v>0.43293771966936906</v>
      </c>
    </row>
    <row r="2587" spans="1:54" x14ac:dyDescent="0.3">
      <c r="A2587" s="64">
        <v>29249</v>
      </c>
      <c r="B2587" s="57">
        <v>0.98099999999999998</v>
      </c>
      <c r="C2587" s="57"/>
      <c r="D2587" s="57">
        <v>5.1120000000000001</v>
      </c>
      <c r="E2587" s="57">
        <f t="shared" si="779"/>
        <v>0.98099999999999998</v>
      </c>
      <c r="F2587" s="57">
        <f t="shared" si="780"/>
        <v>4.1310000000000002</v>
      </c>
      <c r="G2587" s="57">
        <f t="shared" si="781"/>
        <v>0</v>
      </c>
      <c r="H2587" s="57">
        <f>IF(Q2586&gt;SetUp!$B$56,SetUp!$B$56,Q2586)</f>
        <v>7.6935613514745541E-4</v>
      </c>
      <c r="I2587" s="57">
        <f t="shared" si="795"/>
        <v>0.16361675765048703</v>
      </c>
      <c r="J2587" s="57">
        <f>MIN(F2587,H2587,(1-EXP(-SetUp!$B$52*H2587/SetUp!$B$56))*F2587)</f>
        <v>4.9656549572048834E-4</v>
      </c>
      <c r="K2587" s="57">
        <f t="shared" si="782"/>
        <v>2.7279063942696707E-4</v>
      </c>
      <c r="L2587" s="57">
        <f>IF(I2587&lt;=0,0,MIN(SetUp!$B$50*I2587^SetUp!$B$55,I2587))</f>
        <v>1.0017111038853948E-3</v>
      </c>
      <c r="M2587" s="57">
        <f t="shared" si="783"/>
        <v>0.16261504654660164</v>
      </c>
      <c r="N2587" s="57">
        <f>IF(SetUp!$B$62=0,X2587,(B2587-E2587)*(1-(H2587/SetUp!$B$66/SetUp!$B$56)))</f>
        <v>0</v>
      </c>
      <c r="O2587" s="57">
        <f>K2587*SetUp!$B$65</f>
        <v>0</v>
      </c>
      <c r="P2587" s="57">
        <f>MIN(SetUp!$B$54*L2587^SetUp!$B$51,L2587)</f>
        <v>5.7821378616263266E-4</v>
      </c>
      <c r="Q2587" s="57">
        <f t="shared" si="784"/>
        <v>2.7279063942696707E-4</v>
      </c>
      <c r="R2587" s="57">
        <f>IF((H2587+N2587-O2587)&gt;SetUp!$B$56,T2586+H2587+N2587-O2587-SetUp!$B$56,T2586)</f>
        <v>0</v>
      </c>
      <c r="S2587" s="57">
        <f>R2587*SetUp!$B$65</f>
        <v>0</v>
      </c>
      <c r="T2587" s="57">
        <f>IF((R2587-S2587)&lt;SetUp!$B$53,R2587-S2587,SetUp!$B$53)</f>
        <v>0</v>
      </c>
      <c r="U2587" s="57">
        <f t="shared" si="785"/>
        <v>0.16261504654660164</v>
      </c>
      <c r="V2587" s="57">
        <f>(L2587-P2587)/1000*SetUp!$B$13*1000000/SetUp!$B$48</f>
        <v>2.408754619366479E-2</v>
      </c>
      <c r="W2587" s="57">
        <f t="shared" si="796"/>
        <v>-2.3852447794681098E-18</v>
      </c>
      <c r="X2587" s="57">
        <f>MAX((SetUp!$B$56*(1-($H2587/SetUp!$B$56)^2)*TANH(($B2587-$D2587)/SetUp!$B$56))/(1+$H2587/SetUp!$B$56*TANH(($B2587-$D2587)/SetUp!$B$56)),0)</f>
        <v>0</v>
      </c>
      <c r="AP2587" s="64">
        <v>30867</v>
      </c>
      <c r="AQ2587" s="55">
        <v>7</v>
      </c>
      <c r="AR2587" s="55">
        <v>186</v>
      </c>
      <c r="AS2587" s="66">
        <f t="shared" si="786"/>
        <v>0.41</v>
      </c>
      <c r="AT2587" s="66">
        <f t="shared" si="787"/>
        <v>1.1685848677601902</v>
      </c>
      <c r="AU2587" s="55" t="str">
        <f>IF(OR($AP2587&lt;SetUp!$B$97,$AP2587&gt;SetUp!$B$98),"Não","Sim")</f>
        <v>Não</v>
      </c>
      <c r="AV2587" s="68">
        <f t="shared" si="788"/>
        <v>0.6403124237432849</v>
      </c>
      <c r="AW2587" s="68">
        <f t="shared" si="789"/>
        <v>1.0810110396106924</v>
      </c>
      <c r="AX2587" s="68">
        <f t="shared" si="790"/>
        <v>-0.38721614328026455</v>
      </c>
      <c r="AY2587" s="68">
        <f t="shared" si="791"/>
        <v>6.7660258244317067E-2</v>
      </c>
      <c r="AZ2587" s="68">
        <f t="shared" si="792"/>
        <v>0.7585848677601903</v>
      </c>
      <c r="BA2587" s="68">
        <f t="shared" si="793"/>
        <v>0.44069861586740755</v>
      </c>
      <c r="BB2587" s="68">
        <f t="shared" si="794"/>
        <v>0.45487640152458164</v>
      </c>
    </row>
    <row r="2588" spans="1:54" x14ac:dyDescent="0.3">
      <c r="A2588" s="64">
        <v>29250</v>
      </c>
      <c r="B2588" s="57">
        <v>2.12</v>
      </c>
      <c r="C2588" s="57"/>
      <c r="D2588" s="57">
        <v>5.1120000000000001</v>
      </c>
      <c r="E2588" s="57">
        <f t="shared" si="779"/>
        <v>2.12</v>
      </c>
      <c r="F2588" s="57">
        <f t="shared" si="780"/>
        <v>2.992</v>
      </c>
      <c r="G2588" s="57">
        <f t="shared" si="781"/>
        <v>0</v>
      </c>
      <c r="H2588" s="57">
        <f>IF(Q2587&gt;SetUp!$B$56,SetUp!$B$56,Q2587)</f>
        <v>2.7279063942696707E-4</v>
      </c>
      <c r="I2588" s="57">
        <f t="shared" si="795"/>
        <v>0.16261504654660164</v>
      </c>
      <c r="J2588" s="57">
        <f>MIN(F2588,H2588,(1-EXP(-SetUp!$B$52*H2588/SetUp!$B$56))*F2588)</f>
        <v>1.2752690608894567E-4</v>
      </c>
      <c r="K2588" s="57">
        <f t="shared" si="782"/>
        <v>1.4526373333802141E-4</v>
      </c>
      <c r="L2588" s="57">
        <f>IF(I2588&lt;=0,0,MIN(SetUp!$B$50*I2588^SetUp!$B$55,I2588))</f>
        <v>9.9151068190396052E-4</v>
      </c>
      <c r="M2588" s="57">
        <f t="shared" si="783"/>
        <v>0.16162353586469769</v>
      </c>
      <c r="N2588" s="57">
        <f>IF(SetUp!$B$62=0,X2588,(B2588-E2588)*(1-(H2588/SetUp!$B$66/SetUp!$B$56)))</f>
        <v>0</v>
      </c>
      <c r="O2588" s="57">
        <f>K2588*SetUp!$B$65</f>
        <v>0</v>
      </c>
      <c r="P2588" s="57">
        <f>MIN(SetUp!$B$54*L2588^SetUp!$B$51,L2588)</f>
        <v>5.7242549871356068E-4</v>
      </c>
      <c r="Q2588" s="57">
        <f t="shared" si="784"/>
        <v>1.4526373333802141E-4</v>
      </c>
      <c r="R2588" s="57">
        <f>IF((H2588+N2588-O2588)&gt;SetUp!$B$56,T2587+H2588+N2588-O2588-SetUp!$B$56,T2587)</f>
        <v>0</v>
      </c>
      <c r="S2588" s="57">
        <f>R2588*SetUp!$B$65</f>
        <v>0</v>
      </c>
      <c r="T2588" s="57">
        <f>IF((R2588-S2588)&lt;SetUp!$B$53,R2588-S2588,SetUp!$B$53)</f>
        <v>0</v>
      </c>
      <c r="U2588" s="57">
        <f t="shared" si="785"/>
        <v>0.16162353586469769</v>
      </c>
      <c r="V2588" s="57">
        <f>(L2588-P2588)/1000*SetUp!$B$13*1000000/SetUp!$B$48</f>
        <v>2.3836594204328897E-2</v>
      </c>
      <c r="W2588" s="57">
        <f t="shared" si="796"/>
        <v>9.5626631613221491E-17</v>
      </c>
      <c r="X2588" s="57">
        <f>MAX((SetUp!$B$56*(1-($H2588/SetUp!$B$56)^2)*TANH(($B2588-$D2588)/SetUp!$B$56))/(1+$H2588/SetUp!$B$56*TANH(($B2588-$D2588)/SetUp!$B$56)),0)</f>
        <v>0</v>
      </c>
      <c r="AP2588" s="64">
        <v>30868</v>
      </c>
      <c r="AQ2588" s="55">
        <v>7</v>
      </c>
      <c r="AR2588" s="55">
        <v>187</v>
      </c>
      <c r="AS2588" s="66">
        <f t="shared" si="786"/>
        <v>0.371</v>
      </c>
      <c r="AT2588" s="66">
        <f t="shared" si="787"/>
        <v>1.1135208017708176</v>
      </c>
      <c r="AU2588" s="55" t="str">
        <f>IF(OR($AP2588&lt;SetUp!$B$97,$AP2588&gt;SetUp!$B$98),"Não","Sim")</f>
        <v>Não</v>
      </c>
      <c r="AV2588" s="68">
        <f t="shared" si="788"/>
        <v>0.60909769331364239</v>
      </c>
      <c r="AW2588" s="68">
        <f t="shared" si="789"/>
        <v>1.0552349509804997</v>
      </c>
      <c r="AX2588" s="68">
        <f t="shared" si="790"/>
        <v>-0.43062609038495414</v>
      </c>
      <c r="AY2588" s="68">
        <f t="shared" si="791"/>
        <v>4.6698334535657395E-2</v>
      </c>
      <c r="AZ2588" s="68">
        <f t="shared" si="792"/>
        <v>0.74252080177081758</v>
      </c>
      <c r="BA2588" s="68">
        <f t="shared" si="793"/>
        <v>0.4461372576668573</v>
      </c>
      <c r="BB2588" s="68">
        <f t="shared" si="794"/>
        <v>0.47732442492061156</v>
      </c>
    </row>
    <row r="2589" spans="1:54" x14ac:dyDescent="0.3">
      <c r="A2589" s="64">
        <v>29251</v>
      </c>
      <c r="B2589" s="57">
        <v>1.611</v>
      </c>
      <c r="C2589" s="57"/>
      <c r="D2589" s="57">
        <v>5.1120000000000001</v>
      </c>
      <c r="E2589" s="57">
        <f t="shared" si="779"/>
        <v>1.611</v>
      </c>
      <c r="F2589" s="57">
        <f t="shared" si="780"/>
        <v>3.5010000000000003</v>
      </c>
      <c r="G2589" s="57">
        <f t="shared" si="781"/>
        <v>0</v>
      </c>
      <c r="H2589" s="57">
        <f>IF(Q2588&gt;SetUp!$B$56,SetUp!$B$56,Q2588)</f>
        <v>1.4526373333802141E-4</v>
      </c>
      <c r="I2589" s="57">
        <f t="shared" si="795"/>
        <v>0.16162353586469769</v>
      </c>
      <c r="J2589" s="57">
        <f>MIN(F2589,H2589,(1-EXP(-SetUp!$B$52*H2589/SetUp!$B$56))*F2589)</f>
        <v>7.9462899821044274E-5</v>
      </c>
      <c r="K2589" s="57">
        <f t="shared" si="782"/>
        <v>6.5800833516977132E-5</v>
      </c>
      <c r="L2589" s="57">
        <f>IF(I2589&lt;=0,0,MIN(SetUp!$B$50*I2589^SetUp!$B$55,I2589))</f>
        <v>9.8145529825390074E-4</v>
      </c>
      <c r="M2589" s="57">
        <f t="shared" si="783"/>
        <v>0.16064208056644377</v>
      </c>
      <c r="N2589" s="57">
        <f>IF(SetUp!$B$62=0,X2589,(B2589-E2589)*(1-(H2589/SetUp!$B$66/SetUp!$B$56)))</f>
        <v>0</v>
      </c>
      <c r="O2589" s="57">
        <f>K2589*SetUp!$B$65</f>
        <v>0</v>
      </c>
      <c r="P2589" s="57">
        <f>MIN(SetUp!$B$54*L2589^SetUp!$B$51,L2589)</f>
        <v>5.6671852250484908E-4</v>
      </c>
      <c r="Q2589" s="57">
        <f t="shared" si="784"/>
        <v>6.5800833516977132E-5</v>
      </c>
      <c r="R2589" s="57">
        <f>IF((H2589+N2589-O2589)&gt;SetUp!$B$56,T2588+H2589+N2589-O2589-SetUp!$B$56,T2588)</f>
        <v>0</v>
      </c>
      <c r="S2589" s="57">
        <f>R2589*SetUp!$B$65</f>
        <v>0</v>
      </c>
      <c r="T2589" s="57">
        <f>IF((R2589-S2589)&lt;SetUp!$B$53,R2589-S2589,SetUp!$B$53)</f>
        <v>0</v>
      </c>
      <c r="U2589" s="57">
        <f t="shared" si="785"/>
        <v>0.16064208056644377</v>
      </c>
      <c r="V2589" s="57">
        <f>(L2589-P2589)/1000*SetUp!$B$13*1000000/SetUp!$B$48</f>
        <v>2.3589266864274955E-2</v>
      </c>
      <c r="W2589" s="57">
        <f t="shared" si="796"/>
        <v>-2.211772431870429E-17</v>
      </c>
      <c r="X2589" s="57">
        <f>MAX((SetUp!$B$56*(1-($H2589/SetUp!$B$56)^2)*TANH(($B2589-$D2589)/SetUp!$B$56))/(1+$H2589/SetUp!$B$56*TANH(($B2589-$D2589)/SetUp!$B$56)),0)</f>
        <v>0</v>
      </c>
      <c r="AP2589" s="64">
        <v>30869</v>
      </c>
      <c r="AQ2589" s="55">
        <v>7</v>
      </c>
      <c r="AR2589" s="55">
        <v>188</v>
      </c>
      <c r="AS2589" s="66">
        <f t="shared" si="786"/>
        <v>0.29899999999999999</v>
      </c>
      <c r="AT2589" s="66">
        <f t="shared" si="787"/>
        <v>1.0620237751857402</v>
      </c>
      <c r="AU2589" s="55" t="str">
        <f>IF(OR($AP2589&lt;SetUp!$B$97,$AP2589&gt;SetUp!$B$98),"Não","Sim")</f>
        <v>Não</v>
      </c>
      <c r="AV2589" s="68">
        <f t="shared" si="788"/>
        <v>0.54680892457969266</v>
      </c>
      <c r="AW2589" s="68">
        <f t="shared" si="789"/>
        <v>1.0305453775480924</v>
      </c>
      <c r="AX2589" s="68">
        <f t="shared" si="790"/>
        <v>-0.52432881167557033</v>
      </c>
      <c r="AY2589" s="68">
        <f t="shared" si="791"/>
        <v>2.6134239265597402E-2</v>
      </c>
      <c r="AZ2589" s="68">
        <f t="shared" si="792"/>
        <v>0.76302377518574027</v>
      </c>
      <c r="BA2589" s="68">
        <f t="shared" si="793"/>
        <v>0.48373645296839973</v>
      </c>
      <c r="BB2589" s="68">
        <f t="shared" si="794"/>
        <v>0.55046305094116776</v>
      </c>
    </row>
    <row r="2590" spans="1:54" x14ac:dyDescent="0.3">
      <c r="A2590" s="64">
        <v>29252</v>
      </c>
      <c r="B2590" s="57">
        <v>0.216</v>
      </c>
      <c r="C2590" s="57">
        <v>0</v>
      </c>
      <c r="D2590" s="57">
        <v>4.8680000000000003</v>
      </c>
      <c r="E2590" s="57">
        <f t="shared" si="779"/>
        <v>0.216</v>
      </c>
      <c r="F2590" s="57">
        <f t="shared" si="780"/>
        <v>4.6520000000000001</v>
      </c>
      <c r="G2590" s="57">
        <f t="shared" si="781"/>
        <v>0</v>
      </c>
      <c r="H2590" s="57">
        <f>IF(Q2589&gt;SetUp!$B$56,SetUp!$B$56,Q2589)</f>
        <v>6.5800833516977132E-5</v>
      </c>
      <c r="I2590" s="57">
        <f t="shared" si="795"/>
        <v>0.16064208056644377</v>
      </c>
      <c r="J2590" s="57">
        <f>MIN(F2590,H2590,(1-EXP(-SetUp!$B$52*H2590/SetUp!$B$56))*F2590)</f>
        <v>4.782873498938001E-5</v>
      </c>
      <c r="K2590" s="57">
        <f t="shared" si="782"/>
        <v>1.7972098527597122E-5</v>
      </c>
      <c r="L2590" s="57">
        <f>IF(I2590&lt;=0,0,MIN(SetUp!$B$50*I2590^SetUp!$B$55,I2590))</f>
        <v>9.7154230921381996E-4</v>
      </c>
      <c r="M2590" s="57">
        <f t="shared" si="783"/>
        <v>0.15967053825722996</v>
      </c>
      <c r="N2590" s="57">
        <f>IF(SetUp!$B$62=0,X2590,(B2590-E2590)*(1-(H2590/SetUp!$B$66/SetUp!$B$56)))</f>
        <v>0</v>
      </c>
      <c r="O2590" s="57">
        <f>K2590*SetUp!$B$65</f>
        <v>0</v>
      </c>
      <c r="P2590" s="57">
        <f>MIN(SetUp!$B$54*L2590^SetUp!$B$51,L2590)</f>
        <v>5.6109138925472394E-4</v>
      </c>
      <c r="Q2590" s="57">
        <f t="shared" si="784"/>
        <v>1.7972098527597122E-5</v>
      </c>
      <c r="R2590" s="57">
        <f>IF((H2590+N2590-O2590)&gt;SetUp!$B$56,T2589+H2590+N2590-O2590-SetUp!$B$56,T2589)</f>
        <v>0</v>
      </c>
      <c r="S2590" s="57">
        <f>R2590*SetUp!$B$65</f>
        <v>0</v>
      </c>
      <c r="T2590" s="57">
        <f>IF((R2590-S2590)&lt;SetUp!$B$53,R2590-S2590,SetUp!$B$53)</f>
        <v>0</v>
      </c>
      <c r="U2590" s="57">
        <f t="shared" si="785"/>
        <v>0.15967053825722996</v>
      </c>
      <c r="V2590" s="57">
        <f>(L2590-P2590)/1000*SetUp!$B$13*1000000/SetUp!$B$48</f>
        <v>2.3345497317220763E-2</v>
      </c>
      <c r="W2590" s="57">
        <f t="shared" si="796"/>
        <v>1.214306433183765E-17</v>
      </c>
      <c r="X2590" s="57">
        <f>MAX((SetUp!$B$56*(1-($H2590/SetUp!$B$56)^2)*TANH(($B2590-$D2590)/SetUp!$B$56))/(1+$H2590/SetUp!$B$56*TANH(($B2590-$D2590)/SetUp!$B$56)),0)</f>
        <v>0</v>
      </c>
      <c r="AP2590" s="64">
        <v>30870</v>
      </c>
      <c r="AQ2590" s="55">
        <v>7</v>
      </c>
      <c r="AR2590" s="55">
        <v>189</v>
      </c>
      <c r="AS2590" s="66">
        <f t="shared" si="786"/>
        <v>0.29899999999999999</v>
      </c>
      <c r="AT2590" s="66">
        <f t="shared" si="787"/>
        <v>1.0138015915717971</v>
      </c>
      <c r="AU2590" s="55" t="str">
        <f>IF(OR($AP2590&lt;SetUp!$B$97,$AP2590&gt;SetUp!$B$98),"Não","Sim")</f>
        <v>Não</v>
      </c>
      <c r="AV2590" s="68">
        <f t="shared" si="788"/>
        <v>0.54680892457969266</v>
      </c>
      <c r="AW2590" s="68">
        <f t="shared" si="789"/>
        <v>1.006877148202201</v>
      </c>
      <c r="AX2590" s="68">
        <f t="shared" si="790"/>
        <v>-0.52432881167557033</v>
      </c>
      <c r="AY2590" s="68">
        <f t="shared" si="791"/>
        <v>5.9529686888294452E-3</v>
      </c>
      <c r="AZ2590" s="68">
        <f t="shared" si="792"/>
        <v>0.71480159157179712</v>
      </c>
      <c r="BA2590" s="68">
        <f t="shared" si="793"/>
        <v>0.46006822362250832</v>
      </c>
      <c r="BB2590" s="68">
        <f t="shared" si="794"/>
        <v>0.53028178036439977</v>
      </c>
    </row>
    <row r="2591" spans="1:54" x14ac:dyDescent="0.3">
      <c r="A2591" s="64">
        <v>29253</v>
      </c>
      <c r="B2591" s="57">
        <v>0.16700000000000001</v>
      </c>
      <c r="C2591" s="57">
        <v>0</v>
      </c>
      <c r="D2591" s="57">
        <v>4.8680000000000003</v>
      </c>
      <c r="E2591" s="57">
        <f t="shared" si="779"/>
        <v>0.16700000000000001</v>
      </c>
      <c r="F2591" s="57">
        <f t="shared" si="780"/>
        <v>4.7010000000000005</v>
      </c>
      <c r="G2591" s="57">
        <f t="shared" si="781"/>
        <v>0</v>
      </c>
      <c r="H2591" s="57">
        <f>IF(Q2590&gt;SetUp!$B$56,SetUp!$B$56,Q2590)</f>
        <v>1.7972098527597122E-5</v>
      </c>
      <c r="I2591" s="57">
        <f t="shared" si="795"/>
        <v>0.15967053825722996</v>
      </c>
      <c r="J2591" s="57">
        <f>MIN(F2591,H2591,(1-EXP(-SetUp!$B$52*H2591/SetUp!$B$56))*F2591)</f>
        <v>1.3201049461548543E-5</v>
      </c>
      <c r="K2591" s="57">
        <f t="shared" si="782"/>
        <v>4.7710490660485795E-6</v>
      </c>
      <c r="L2591" s="57">
        <f>IF(I2591&lt;=0,0,MIN(SetUp!$B$50*I2591^SetUp!$B$55,I2591))</f>
        <v>9.6176912977573433E-4</v>
      </c>
      <c r="M2591" s="57">
        <f t="shared" si="783"/>
        <v>0.15870876912745421</v>
      </c>
      <c r="N2591" s="57">
        <f>IF(SetUp!$B$62=0,X2591,(B2591-E2591)*(1-(H2591/SetUp!$B$66/SetUp!$B$56)))</f>
        <v>0</v>
      </c>
      <c r="O2591" s="57">
        <f>K2591*SetUp!$B$65</f>
        <v>0</v>
      </c>
      <c r="P2591" s="57">
        <f>MIN(SetUp!$B$54*L2591^SetUp!$B$51,L2591)</f>
        <v>5.555426630417205E-4</v>
      </c>
      <c r="Q2591" s="57">
        <f t="shared" si="784"/>
        <v>4.7710490660485795E-6</v>
      </c>
      <c r="R2591" s="57">
        <f>IF((H2591+N2591-O2591)&gt;SetUp!$B$56,T2590+H2591+N2591-O2591-SetUp!$B$56,T2590)</f>
        <v>0</v>
      </c>
      <c r="S2591" s="57">
        <f>R2591*SetUp!$B$65</f>
        <v>0</v>
      </c>
      <c r="T2591" s="57">
        <f>IF((R2591-S2591)&lt;SetUp!$B$53,R2591-S2591,SetUp!$B$53)</f>
        <v>0</v>
      </c>
      <c r="U2591" s="57">
        <f t="shared" si="785"/>
        <v>0.15870876912745421</v>
      </c>
      <c r="V2591" s="57">
        <f>(L2591-P2591)/1000*SetUp!$B$13*1000000/SetUp!$B$48</f>
        <v>2.3105220205787539E-2</v>
      </c>
      <c r="W2591" s="57">
        <f t="shared" si="796"/>
        <v>-2.8189256484623115E-17</v>
      </c>
      <c r="X2591" s="57">
        <f>MAX((SetUp!$B$56*(1-($H2591/SetUp!$B$56)^2)*TANH(($B2591-$D2591)/SetUp!$B$56))/(1+$H2591/SetUp!$B$56*TANH(($B2591-$D2591)/SetUp!$B$56)),0)</f>
        <v>0</v>
      </c>
      <c r="AP2591" s="64">
        <v>30871</v>
      </c>
      <c r="AQ2591" s="55">
        <v>7</v>
      </c>
      <c r="AR2591" s="55">
        <v>190</v>
      </c>
      <c r="AS2591" s="66">
        <f t="shared" si="786"/>
        <v>0.29899999999999999</v>
      </c>
      <c r="AT2591" s="66">
        <f t="shared" si="787"/>
        <v>0.96859084202416568</v>
      </c>
      <c r="AU2591" s="55" t="str">
        <f>IF(OR($AP2591&lt;SetUp!$B$97,$AP2591&gt;SetUp!$B$98),"Não","Sim")</f>
        <v>Não</v>
      </c>
      <c r="AV2591" s="68">
        <f t="shared" si="788"/>
        <v>0.54680892457969266</v>
      </c>
      <c r="AW2591" s="68">
        <f t="shared" si="789"/>
        <v>0.98417012859777742</v>
      </c>
      <c r="AX2591" s="68">
        <f t="shared" si="790"/>
        <v>-0.52432881167557033</v>
      </c>
      <c r="AY2591" s="68">
        <f t="shared" si="791"/>
        <v>-1.3859641501716249E-2</v>
      </c>
      <c r="AZ2591" s="68">
        <f t="shared" si="792"/>
        <v>0.66959084202416563</v>
      </c>
      <c r="BA2591" s="68">
        <f t="shared" si="793"/>
        <v>0.43736120401808476</v>
      </c>
      <c r="BB2591" s="68">
        <f t="shared" si="794"/>
        <v>0.51046917017385407</v>
      </c>
    </row>
    <row r="2592" spans="1:54" x14ac:dyDescent="0.3">
      <c r="A2592" s="64">
        <v>29254</v>
      </c>
      <c r="B2592" s="57">
        <v>1.476</v>
      </c>
      <c r="C2592" s="57">
        <v>0</v>
      </c>
      <c r="D2592" s="57">
        <v>4.8680000000000003</v>
      </c>
      <c r="E2592" s="57">
        <f t="shared" si="779"/>
        <v>1.476</v>
      </c>
      <c r="F2592" s="57">
        <f t="shared" si="780"/>
        <v>3.3920000000000003</v>
      </c>
      <c r="G2592" s="57">
        <f t="shared" si="781"/>
        <v>0</v>
      </c>
      <c r="H2592" s="57">
        <f>IF(Q2591&gt;SetUp!$B$56,SetUp!$B$56,Q2591)</f>
        <v>4.7710490660485795E-6</v>
      </c>
      <c r="I2592" s="57">
        <f t="shared" si="795"/>
        <v>0.15870876912745421</v>
      </c>
      <c r="J2592" s="57">
        <f>MIN(F2592,H2592,(1-EXP(-SetUp!$B$52*H2592/SetUp!$B$56))*F2592)</f>
        <v>2.5286550624983309E-6</v>
      </c>
      <c r="K2592" s="57">
        <f t="shared" si="782"/>
        <v>2.2423940035502486E-6</v>
      </c>
      <c r="L2592" s="57">
        <f>IF(I2592&lt;=0,0,MIN(SetUp!$B$50*I2592^SetUp!$B$55,I2592))</f>
        <v>9.5213323210907325E-4</v>
      </c>
      <c r="M2592" s="57">
        <f t="shared" si="783"/>
        <v>0.15775663589534514</v>
      </c>
      <c r="N2592" s="57">
        <f>IF(SetUp!$B$62=0,X2592,(B2592-E2592)*(1-(H2592/SetUp!$B$66/SetUp!$B$56)))</f>
        <v>0</v>
      </c>
      <c r="O2592" s="57">
        <f>K2592*SetUp!$B$65</f>
        <v>0</v>
      </c>
      <c r="P2592" s="57">
        <f>MIN(SetUp!$B$54*L2592^SetUp!$B$51,L2592)</f>
        <v>5.500709394635426E-4</v>
      </c>
      <c r="Q2592" s="57">
        <f t="shared" si="784"/>
        <v>2.2423940035502486E-6</v>
      </c>
      <c r="R2592" s="57">
        <f>IF((H2592+N2592-O2592)&gt;SetUp!$B$56,T2591+H2592+N2592-O2592-SetUp!$B$56,T2591)</f>
        <v>0</v>
      </c>
      <c r="S2592" s="57">
        <f>R2592*SetUp!$B$65</f>
        <v>0</v>
      </c>
      <c r="T2592" s="57">
        <f>IF((R2592-S2592)&lt;SetUp!$B$53,R2592-S2592,SetUp!$B$53)</f>
        <v>0</v>
      </c>
      <c r="U2592" s="57">
        <f t="shared" si="785"/>
        <v>0.15775663589534514</v>
      </c>
      <c r="V2592" s="57">
        <f>(L2592-P2592)/1000*SetUp!$B$13*1000000/SetUp!$B$48</f>
        <v>2.2868371631978003E-2</v>
      </c>
      <c r="W2592" s="57">
        <f t="shared" si="796"/>
        <v>-6.5702651652621569E-17</v>
      </c>
      <c r="X2592" s="57">
        <f>MAX((SetUp!$B$56*(1-($H2592/SetUp!$B$56)^2)*TANH(($B2592-$D2592)/SetUp!$B$56))/(1+$H2592/SetUp!$B$56*TANH(($B2592-$D2592)/SetUp!$B$56)),0)</f>
        <v>0</v>
      </c>
      <c r="AP2592" s="64">
        <v>30872</v>
      </c>
      <c r="AQ2592" s="55">
        <v>7</v>
      </c>
      <c r="AR2592" s="55">
        <v>191</v>
      </c>
      <c r="AS2592" s="66">
        <f t="shared" si="786"/>
        <v>0.29899999999999999</v>
      </c>
      <c r="AT2592" s="66">
        <f t="shared" si="787"/>
        <v>0.92615360603097829</v>
      </c>
      <c r="AU2592" s="55" t="str">
        <f>IF(OR($AP2592&lt;SetUp!$B$97,$AP2592&gt;SetUp!$B$98),"Não","Sim")</f>
        <v>Não</v>
      </c>
      <c r="AV2592" s="68">
        <f t="shared" si="788"/>
        <v>0.54680892457969266</v>
      </c>
      <c r="AW2592" s="68">
        <f t="shared" si="789"/>
        <v>0.96236874743051493</v>
      </c>
      <c r="AX2592" s="68">
        <f t="shared" si="790"/>
        <v>-0.52432881167557033</v>
      </c>
      <c r="AY2592" s="68">
        <f t="shared" si="791"/>
        <v>-3.3316977984088343E-2</v>
      </c>
      <c r="AZ2592" s="68">
        <f t="shared" si="792"/>
        <v>0.62715360603097836</v>
      </c>
      <c r="BA2592" s="68">
        <f t="shared" si="793"/>
        <v>0.41555982285082227</v>
      </c>
      <c r="BB2592" s="68">
        <f t="shared" si="794"/>
        <v>0.49101183369148199</v>
      </c>
    </row>
    <row r="2593" spans="1:54" x14ac:dyDescent="0.3">
      <c r="A2593" s="64">
        <v>29255</v>
      </c>
      <c r="B2593" s="57">
        <v>0.28899999999999998</v>
      </c>
      <c r="C2593" s="57">
        <v>0</v>
      </c>
      <c r="D2593" s="57">
        <v>4.8680000000000003</v>
      </c>
      <c r="E2593" s="57">
        <f t="shared" si="779"/>
        <v>0.28899999999999998</v>
      </c>
      <c r="F2593" s="57">
        <f t="shared" si="780"/>
        <v>4.5790000000000006</v>
      </c>
      <c r="G2593" s="57">
        <f t="shared" si="781"/>
        <v>0</v>
      </c>
      <c r="H2593" s="57">
        <f>IF(Q2592&gt;SetUp!$B$56,SetUp!$B$56,Q2592)</f>
        <v>2.2423940035502486E-6</v>
      </c>
      <c r="I2593" s="57">
        <f t="shared" si="795"/>
        <v>0.15775663589534514</v>
      </c>
      <c r="J2593" s="57">
        <f>MIN(F2593,H2593,(1-EXP(-SetUp!$B$52*H2593/SetUp!$B$56))*F2593)</f>
        <v>1.6043625537879304E-6</v>
      </c>
      <c r="K2593" s="57">
        <f t="shared" si="782"/>
        <v>6.3803144976231813E-7</v>
      </c>
      <c r="L2593" s="57">
        <f>IF(I2593&lt;=0,0,MIN(SetUp!$B$50*I2593^SetUp!$B$55,I2593))</f>
        <v>9.4263214407088846E-4</v>
      </c>
      <c r="M2593" s="57">
        <f t="shared" si="783"/>
        <v>0.15681400375127424</v>
      </c>
      <c r="N2593" s="57">
        <f>IF(SetUp!$B$62=0,X2593,(B2593-E2593)*(1-(H2593/SetUp!$B$66/SetUp!$B$56)))</f>
        <v>0</v>
      </c>
      <c r="O2593" s="57">
        <f>K2593*SetUp!$B$65</f>
        <v>0</v>
      </c>
      <c r="P2593" s="57">
        <f>MIN(SetUp!$B$54*L2593^SetUp!$B$51,L2593)</f>
        <v>5.4467484482108232E-4</v>
      </c>
      <c r="Q2593" s="57">
        <f t="shared" si="784"/>
        <v>6.3803144976231813E-7</v>
      </c>
      <c r="R2593" s="57">
        <f>IF((H2593+N2593-O2593)&gt;SetUp!$B$56,T2592+H2593+N2593-O2593-SetUp!$B$56,T2592)</f>
        <v>0</v>
      </c>
      <c r="S2593" s="57">
        <f>R2593*SetUp!$B$65</f>
        <v>0</v>
      </c>
      <c r="T2593" s="57">
        <f>IF((R2593-S2593)&lt;SetUp!$B$53,R2593-S2593,SetUp!$B$53)</f>
        <v>0</v>
      </c>
      <c r="U2593" s="57">
        <f t="shared" si="785"/>
        <v>0.15681400375127424</v>
      </c>
      <c r="V2593" s="57">
        <f>(L2593-P2593)/1000*SetUp!$B$13*1000000/SetUp!$B$48</f>
        <v>2.2634889118851597E-2</v>
      </c>
      <c r="W2593" s="57">
        <f t="shared" si="796"/>
        <v>2.6020852139652106E-18</v>
      </c>
      <c r="X2593" s="57">
        <f>MAX((SetUp!$B$56*(1-($H2593/SetUp!$B$56)^2)*TANH(($B2593-$D2593)/SetUp!$B$56))/(1+$H2593/SetUp!$B$56*TANH(($B2593-$D2593)/SetUp!$B$56)),0)</f>
        <v>0</v>
      </c>
      <c r="AP2593" s="64">
        <v>30873</v>
      </c>
      <c r="AQ2593" s="55">
        <v>7</v>
      </c>
      <c r="AR2593" s="55">
        <v>192</v>
      </c>
      <c r="AS2593" s="66">
        <f t="shared" si="786"/>
        <v>0.26700000000000002</v>
      </c>
      <c r="AT2593" s="66">
        <f t="shared" si="787"/>
        <v>0.88627458179943119</v>
      </c>
      <c r="AU2593" s="55" t="str">
        <f>IF(OR($AP2593&lt;SetUp!$B$97,$AP2593&gt;SetUp!$B$98),"Não","Sim")</f>
        <v>Não</v>
      </c>
      <c r="AV2593" s="68">
        <f t="shared" si="788"/>
        <v>0.51672042731055257</v>
      </c>
      <c r="AW2593" s="68">
        <f t="shared" si="789"/>
        <v>0.94142157495960921</v>
      </c>
      <c r="AX2593" s="68">
        <f t="shared" si="790"/>
        <v>-0.57348873863542471</v>
      </c>
      <c r="AY2593" s="68">
        <f t="shared" si="791"/>
        <v>-5.2431706007133559E-2</v>
      </c>
      <c r="AZ2593" s="68">
        <f t="shared" si="792"/>
        <v>0.61927458179943118</v>
      </c>
      <c r="BA2593" s="68">
        <f t="shared" si="793"/>
        <v>0.42470114764905664</v>
      </c>
      <c r="BB2593" s="68">
        <f t="shared" si="794"/>
        <v>0.52105703262829117</v>
      </c>
    </row>
    <row r="2594" spans="1:54" x14ac:dyDescent="0.3">
      <c r="A2594" s="64">
        <v>29256</v>
      </c>
      <c r="B2594" s="57">
        <v>1.323</v>
      </c>
      <c r="C2594" s="57">
        <v>0</v>
      </c>
      <c r="D2594" s="57">
        <v>4.8680000000000003</v>
      </c>
      <c r="E2594" s="57">
        <f t="shared" si="779"/>
        <v>1.323</v>
      </c>
      <c r="F2594" s="57">
        <f t="shared" si="780"/>
        <v>3.5450000000000004</v>
      </c>
      <c r="G2594" s="57">
        <f t="shared" si="781"/>
        <v>0</v>
      </c>
      <c r="H2594" s="57">
        <f>IF(Q2593&gt;SetUp!$B$56,SetUp!$B$56,Q2593)</f>
        <v>6.3803144976231813E-7</v>
      </c>
      <c r="I2594" s="57">
        <f t="shared" si="795"/>
        <v>0.15681400375127424</v>
      </c>
      <c r="J2594" s="57">
        <f>MIN(F2594,H2594,(1-EXP(-SetUp!$B$52*H2594/SetUp!$B$56))*F2594)</f>
        <v>3.5340959027962975E-7</v>
      </c>
      <c r="K2594" s="57">
        <f t="shared" si="782"/>
        <v>2.8462185948268838E-7</v>
      </c>
      <c r="L2594" s="57">
        <f>IF(I2594&lt;=0,0,MIN(SetUp!$B$50*I2594^SetUp!$B$55,I2594))</f>
        <v>9.3326344776070648E-4</v>
      </c>
      <c r="M2594" s="57">
        <f t="shared" si="783"/>
        <v>0.15588074030351354</v>
      </c>
      <c r="N2594" s="57">
        <f>IF(SetUp!$B$62=0,X2594,(B2594-E2594)*(1-(H2594/SetUp!$B$66/SetUp!$B$56)))</f>
        <v>0</v>
      </c>
      <c r="O2594" s="57">
        <f>K2594*SetUp!$B$65</f>
        <v>0</v>
      </c>
      <c r="P2594" s="57">
        <f>MIN(SetUp!$B$54*L2594^SetUp!$B$51,L2594)</f>
        <v>5.3935303532675423E-4</v>
      </c>
      <c r="Q2594" s="57">
        <f t="shared" si="784"/>
        <v>2.8462185948268838E-7</v>
      </c>
      <c r="R2594" s="57">
        <f>IF((H2594+N2594-O2594)&gt;SetUp!$B$56,T2593+H2594+N2594-O2594-SetUp!$B$56,T2593)</f>
        <v>0</v>
      </c>
      <c r="S2594" s="57">
        <f>R2594*SetUp!$B$65</f>
        <v>0</v>
      </c>
      <c r="T2594" s="57">
        <f>IF((R2594-S2594)&lt;SetUp!$B$53,R2594-S2594,SetUp!$B$53)</f>
        <v>0</v>
      </c>
      <c r="U2594" s="57">
        <f t="shared" si="785"/>
        <v>0.15588074030351354</v>
      </c>
      <c r="V2594" s="57">
        <f>(L2594-P2594)/1000*SetUp!$B$13*1000000/SetUp!$B$48</f>
        <v>2.2404711573355957E-2</v>
      </c>
      <c r="W2594" s="57">
        <f t="shared" si="796"/>
        <v>-6.3425827090402009E-17</v>
      </c>
      <c r="X2594" s="57">
        <f>MAX((SetUp!$B$56*(1-($H2594/SetUp!$B$56)^2)*TANH(($B2594-$D2594)/SetUp!$B$56))/(1+$H2594/SetUp!$B$56*TANH(($B2594-$D2594)/SetUp!$B$56)),0)</f>
        <v>0</v>
      </c>
      <c r="AP2594" s="64">
        <v>30874</v>
      </c>
      <c r="AQ2594" s="55">
        <v>7</v>
      </c>
      <c r="AR2594" s="55">
        <v>193</v>
      </c>
      <c r="AS2594" s="66">
        <f t="shared" si="786"/>
        <v>0.26700000000000002</v>
      </c>
      <c r="AT2594" s="66">
        <f t="shared" si="787"/>
        <v>0.84875858366403734</v>
      </c>
      <c r="AU2594" s="55" t="str">
        <f>IF(OR($AP2594&lt;SetUp!$B$97,$AP2594&gt;SetUp!$B$98),"Não","Sim")</f>
        <v>Não</v>
      </c>
      <c r="AV2594" s="68">
        <f t="shared" si="788"/>
        <v>0.51672042731055257</v>
      </c>
      <c r="AW2594" s="68">
        <f t="shared" si="789"/>
        <v>0.92128094719473996</v>
      </c>
      <c r="AX2594" s="68">
        <f t="shared" si="790"/>
        <v>-0.57348873863542471</v>
      </c>
      <c r="AY2594" s="68">
        <f t="shared" si="791"/>
        <v>-7.121582058292858E-2</v>
      </c>
      <c r="AZ2594" s="68">
        <f t="shared" si="792"/>
        <v>0.58175858366403732</v>
      </c>
      <c r="BA2594" s="68">
        <f t="shared" si="793"/>
        <v>0.4045605198841874</v>
      </c>
      <c r="BB2594" s="68">
        <f t="shared" si="794"/>
        <v>0.50227291805249608</v>
      </c>
    </row>
    <row r="2595" spans="1:54" x14ac:dyDescent="0.3">
      <c r="A2595" s="64">
        <v>29257</v>
      </c>
      <c r="B2595" s="57">
        <v>2.8839999999999999</v>
      </c>
      <c r="C2595" s="57">
        <v>0</v>
      </c>
      <c r="D2595" s="57">
        <v>4.8680000000000003</v>
      </c>
      <c r="E2595" s="57">
        <f t="shared" si="779"/>
        <v>2.8839999999999999</v>
      </c>
      <c r="F2595" s="57">
        <f t="shared" si="780"/>
        <v>1.9840000000000004</v>
      </c>
      <c r="G2595" s="57">
        <f t="shared" si="781"/>
        <v>0</v>
      </c>
      <c r="H2595" s="57">
        <f>IF(Q2594&gt;SetUp!$B$56,SetUp!$B$56,Q2594)</f>
        <v>2.8462185948268838E-7</v>
      </c>
      <c r="I2595" s="57">
        <f t="shared" si="795"/>
        <v>0.15588074030351354</v>
      </c>
      <c r="J2595" s="57">
        <f>MIN(F2595,H2595,(1-EXP(-SetUp!$B$52*H2595/SetUp!$B$56))*F2595)</f>
        <v>8.8232774380969672E-8</v>
      </c>
      <c r="K2595" s="57">
        <f t="shared" si="782"/>
        <v>1.9638908510171869E-7</v>
      </c>
      <c r="L2595" s="57">
        <f>IF(I2595&lt;=0,0,MIN(SetUp!$B$50*I2595^SetUp!$B$55,I2595))</f>
        <v>9.2402477811850362E-4</v>
      </c>
      <c r="M2595" s="57">
        <f t="shared" si="783"/>
        <v>0.15495671552539503</v>
      </c>
      <c r="N2595" s="57">
        <f>IF(SetUp!$B$62=0,X2595,(B2595-E2595)*(1-(H2595/SetUp!$B$66/SetUp!$B$56)))</f>
        <v>0</v>
      </c>
      <c r="O2595" s="57">
        <f>K2595*SetUp!$B$65</f>
        <v>0</v>
      </c>
      <c r="P2595" s="57">
        <f>MIN(SetUp!$B$54*L2595^SetUp!$B$51,L2595)</f>
        <v>5.3410419633632771E-4</v>
      </c>
      <c r="Q2595" s="57">
        <f t="shared" si="784"/>
        <v>1.9638908510171869E-7</v>
      </c>
      <c r="R2595" s="57">
        <f>IF((H2595+N2595-O2595)&gt;SetUp!$B$56,T2594+H2595+N2595-O2595-SetUp!$B$56,T2594)</f>
        <v>0</v>
      </c>
      <c r="S2595" s="57">
        <f>R2595*SetUp!$B$65</f>
        <v>0</v>
      </c>
      <c r="T2595" s="57">
        <f>IF((R2595-S2595)&lt;SetUp!$B$53,R2595-S2595,SetUp!$B$53)</f>
        <v>0</v>
      </c>
      <c r="U2595" s="57">
        <f t="shared" si="785"/>
        <v>0.15495671552539503</v>
      </c>
      <c r="V2595" s="57">
        <f>(L2595-P2595)/1000*SetUp!$B$13*1000000/SetUp!$B$48</f>
        <v>2.217777925027457E-2</v>
      </c>
      <c r="W2595" s="57">
        <f t="shared" si="796"/>
        <v>-1.2826111700503517E-16</v>
      </c>
      <c r="X2595" s="57">
        <f>MAX((SetUp!$B$56*(1-($H2595/SetUp!$B$56)^2)*TANH(($B2595-$D2595)/SetUp!$B$56))/(1+$H2595/SetUp!$B$56*TANH(($B2595-$D2595)/SetUp!$B$56)),0)</f>
        <v>0</v>
      </c>
      <c r="AP2595" s="64">
        <v>30875</v>
      </c>
      <c r="AQ2595" s="55">
        <v>7</v>
      </c>
      <c r="AR2595" s="55">
        <v>194</v>
      </c>
      <c r="AS2595" s="66">
        <f t="shared" si="786"/>
        <v>0.23799999999999999</v>
      </c>
      <c r="AT2595" s="66">
        <f t="shared" si="787"/>
        <v>0.81342835416897386</v>
      </c>
      <c r="AU2595" s="55" t="str">
        <f>IF(OR($AP2595&lt;SetUp!$B$97,$AP2595&gt;SetUp!$B$98),"Não","Sim")</f>
        <v>Não</v>
      </c>
      <c r="AV2595" s="68">
        <f t="shared" si="788"/>
        <v>0.48785243670601869</v>
      </c>
      <c r="AW2595" s="68">
        <f t="shared" si="789"/>
        <v>0.90190263009316807</v>
      </c>
      <c r="AX2595" s="68">
        <f t="shared" si="790"/>
        <v>-0.62342304294348805</v>
      </c>
      <c r="AY2595" s="68">
        <f t="shared" si="791"/>
        <v>-8.968069319956197E-2</v>
      </c>
      <c r="AZ2595" s="68">
        <f t="shared" si="792"/>
        <v>0.57542835416897387</v>
      </c>
      <c r="BA2595" s="68">
        <f t="shared" si="793"/>
        <v>0.41405019338714938</v>
      </c>
      <c r="BB2595" s="68">
        <f t="shared" si="794"/>
        <v>0.53374234974392609</v>
      </c>
    </row>
    <row r="2596" spans="1:54" x14ac:dyDescent="0.3">
      <c r="A2596" s="64">
        <v>29258</v>
      </c>
      <c r="B2596" s="57">
        <v>5.9050000000000002</v>
      </c>
      <c r="C2596" s="57">
        <v>0</v>
      </c>
      <c r="D2596" s="57">
        <v>4.8680000000000003</v>
      </c>
      <c r="E2596" s="57">
        <f t="shared" si="779"/>
        <v>4.8680000000000003</v>
      </c>
      <c r="F2596" s="57">
        <f t="shared" si="780"/>
        <v>0</v>
      </c>
      <c r="G2596" s="57">
        <f t="shared" si="781"/>
        <v>9.0742284256650763E-5</v>
      </c>
      <c r="H2596" s="57">
        <f>IF(Q2595&gt;SetUp!$B$56,SetUp!$B$56,Q2595)</f>
        <v>1.9638908510171869E-7</v>
      </c>
      <c r="I2596" s="57">
        <f t="shared" si="795"/>
        <v>0.15504745780965168</v>
      </c>
      <c r="J2596" s="57">
        <f>MIN(F2596,H2596,(1-EXP(-SetUp!$B$52*H2596/SetUp!$B$56))*F2596)</f>
        <v>0</v>
      </c>
      <c r="K2596" s="57">
        <f t="shared" si="782"/>
        <v>1.9638908510171869E-7</v>
      </c>
      <c r="L2596" s="57">
        <f>IF(I2596&lt;=0,0,MIN(SetUp!$B$50*I2596^SetUp!$B$55,I2596))</f>
        <v>9.1580694812163558E-4</v>
      </c>
      <c r="M2596" s="57">
        <f t="shared" si="783"/>
        <v>0.15413165086153005</v>
      </c>
      <c r="N2596" s="57">
        <f>IF(SetUp!$B$62=0,X2596,(B2596-E2596)*(1-(H2596/SetUp!$B$66/SetUp!$B$56)))</f>
        <v>1.0369092577157433</v>
      </c>
      <c r="O2596" s="57">
        <f>K2596*SetUp!$B$65</f>
        <v>0</v>
      </c>
      <c r="P2596" s="57">
        <f>MIN(SetUp!$B$54*L2596^SetUp!$B$51,L2596)</f>
        <v>5.2943458505957182E-4</v>
      </c>
      <c r="Q2596" s="57">
        <f t="shared" si="784"/>
        <v>1.0369094541048283</v>
      </c>
      <c r="R2596" s="57">
        <f>IF((H2596+N2596-O2596)&gt;SetUp!$B$56,T2595+H2596+N2596-O2596-SetUp!$B$56,T2595)</f>
        <v>0</v>
      </c>
      <c r="S2596" s="57">
        <f>R2596*SetUp!$B$65</f>
        <v>0</v>
      </c>
      <c r="T2596" s="57">
        <f>IF((R2596-S2596)&lt;SetUp!$B$53,R2596-S2596,SetUp!$B$53)</f>
        <v>0</v>
      </c>
      <c r="U2596" s="57">
        <f t="shared" si="785"/>
        <v>0.15413165086153005</v>
      </c>
      <c r="V2596" s="57">
        <f>(L2596-P2596)/1000*SetUp!$B$13*1000000/SetUp!$B$48</f>
        <v>2.1975964790656485E-2</v>
      </c>
      <c r="W2596" s="57">
        <f t="shared" si="796"/>
        <v>-2.0166160408230382E-17</v>
      </c>
      <c r="X2596" s="57">
        <f>MAX((SetUp!$B$56*(1-($H2596/SetUp!$B$56)^2)*TANH(($B2596-$D2596)/SetUp!$B$56))/(1+$H2596/SetUp!$B$56*TANH(($B2596-$D2596)/SetUp!$B$56)),0)</f>
        <v>1.0369092577157433</v>
      </c>
      <c r="AP2596" s="64">
        <v>30876</v>
      </c>
      <c r="AQ2596" s="55">
        <v>7</v>
      </c>
      <c r="AR2596" s="55">
        <v>195</v>
      </c>
      <c r="AS2596" s="66">
        <f t="shared" si="786"/>
        <v>0.21</v>
      </c>
      <c r="AT2596" s="66">
        <f t="shared" si="787"/>
        <v>0.78012264665282682</v>
      </c>
      <c r="AU2596" s="55" t="str">
        <f>IF(OR($AP2596&lt;SetUp!$B$97,$AP2596&gt;SetUp!$B$98),"Não","Sim")</f>
        <v>Não</v>
      </c>
      <c r="AV2596" s="68">
        <f t="shared" si="788"/>
        <v>0.45825756949558399</v>
      </c>
      <c r="AW2596" s="68">
        <f t="shared" si="789"/>
        <v>0.88324551889767711</v>
      </c>
      <c r="AX2596" s="68">
        <f t="shared" si="790"/>
        <v>-0.6777807052660807</v>
      </c>
      <c r="AY2596" s="68">
        <f t="shared" si="791"/>
        <v>-0.10783711451807292</v>
      </c>
      <c r="AZ2596" s="68">
        <f t="shared" si="792"/>
        <v>0.57012264665282686</v>
      </c>
      <c r="BA2596" s="68">
        <f t="shared" si="793"/>
        <v>0.42498794940209311</v>
      </c>
      <c r="BB2596" s="68">
        <f t="shared" si="794"/>
        <v>0.56994359074800782</v>
      </c>
    </row>
    <row r="2597" spans="1:54" x14ac:dyDescent="0.3">
      <c r="A2597" s="64">
        <v>29259</v>
      </c>
      <c r="B2597" s="57">
        <v>12.355</v>
      </c>
      <c r="C2597" s="57">
        <v>0</v>
      </c>
      <c r="D2597" s="57">
        <v>4.8680000000000003</v>
      </c>
      <c r="E2597" s="57">
        <f t="shared" si="779"/>
        <v>4.8680000000000003</v>
      </c>
      <c r="F2597" s="57">
        <f t="shared" si="780"/>
        <v>0</v>
      </c>
      <c r="G2597" s="57">
        <f t="shared" si="781"/>
        <v>4.995633563262647E-2</v>
      </c>
      <c r="H2597" s="57">
        <f>IF(Q2596&gt;SetUp!$B$56,SetUp!$B$56,Q2596)</f>
        <v>1.0369094541048283</v>
      </c>
      <c r="I2597" s="57">
        <f t="shared" si="795"/>
        <v>0.20408798649415652</v>
      </c>
      <c r="J2597" s="57">
        <f>MIN(F2597,H2597,(1-EXP(-SetUp!$B$52*H2597/SetUp!$B$56))*F2597)</f>
        <v>0</v>
      </c>
      <c r="K2597" s="57">
        <f t="shared" si="782"/>
        <v>1.0369094541048283</v>
      </c>
      <c r="L2597" s="57">
        <f>IF(I2597&lt;=0,0,MIN(SetUp!$B$50*I2597^SetUp!$B$55,I2597))</f>
        <v>1.4478556084011711E-3</v>
      </c>
      <c r="M2597" s="57">
        <f t="shared" si="783"/>
        <v>0.20264013088575536</v>
      </c>
      <c r="N2597" s="57">
        <f>IF(SetUp!$B$62=0,X2597,(B2597-E2597)*(1-(H2597/SetUp!$B$66/SetUp!$B$56)))</f>
        <v>7.4370436643673736</v>
      </c>
      <c r="O2597" s="57">
        <f>K2597*SetUp!$B$65</f>
        <v>0</v>
      </c>
      <c r="P2597" s="57">
        <f>MIN(SetUp!$B$54*L2597^SetUp!$B$51,L2597)</f>
        <v>8.3051903964909569E-4</v>
      </c>
      <c r="Q2597" s="57">
        <f t="shared" si="784"/>
        <v>8.4739531184722026</v>
      </c>
      <c r="R2597" s="57">
        <f>IF((H2597+N2597-O2597)&gt;SetUp!$B$56,T2596+H2597+N2597-O2597-SetUp!$B$56,T2596)</f>
        <v>0</v>
      </c>
      <c r="S2597" s="57">
        <f>R2597*SetUp!$B$65</f>
        <v>0</v>
      </c>
      <c r="T2597" s="57">
        <f>IF((R2597-S2597)&lt;SetUp!$B$53,R2597-S2597,SetUp!$B$53)</f>
        <v>0</v>
      </c>
      <c r="U2597" s="57">
        <f t="shared" si="785"/>
        <v>0.20264013088575536</v>
      </c>
      <c r="V2597" s="57">
        <f>(L2597-P2597)/1000*SetUp!$B$13*1000000/SetUp!$B$48</f>
        <v>3.5112673668900772E-2</v>
      </c>
      <c r="W2597" s="57">
        <f t="shared" si="796"/>
        <v>1.2871648191747909E-15</v>
      </c>
      <c r="X2597" s="57">
        <f>MAX((SetUp!$B$56*(1-($H2597/SetUp!$B$56)^2)*TANH(($B2597-$D2597)/SetUp!$B$56))/(1+$H2597/SetUp!$B$56*TANH(($B2597-$D2597)/SetUp!$B$56)),0)</f>
        <v>7.4370436643673736</v>
      </c>
      <c r="AP2597" s="64">
        <v>30877</v>
      </c>
      <c r="AQ2597" s="55">
        <v>7</v>
      </c>
      <c r="AR2597" s="55">
        <v>196</v>
      </c>
      <c r="AS2597" s="66">
        <f t="shared" si="786"/>
        <v>0.21</v>
      </c>
      <c r="AT2597" s="66">
        <f t="shared" si="787"/>
        <v>0.7486945409911655</v>
      </c>
      <c r="AU2597" s="55" t="str">
        <f>IF(OR($AP2597&lt;SetUp!$B$97,$AP2597&gt;SetUp!$B$98),"Não","Sim")</f>
        <v>Não</v>
      </c>
      <c r="AV2597" s="68">
        <f t="shared" si="788"/>
        <v>0.45825756949558399</v>
      </c>
      <c r="AW2597" s="68">
        <f t="shared" si="789"/>
        <v>0.8652713684106077</v>
      </c>
      <c r="AX2597" s="68">
        <f t="shared" si="790"/>
        <v>-0.6777807052660807</v>
      </c>
      <c r="AY2597" s="68">
        <f t="shared" si="791"/>
        <v>-0.12569533346212627</v>
      </c>
      <c r="AZ2597" s="68">
        <f t="shared" si="792"/>
        <v>0.53869454099116554</v>
      </c>
      <c r="BA2597" s="68">
        <f t="shared" si="793"/>
        <v>0.40701379891502371</v>
      </c>
      <c r="BB2597" s="68">
        <f t="shared" si="794"/>
        <v>0.55208537180395445</v>
      </c>
    </row>
    <row r="2598" spans="1:54" x14ac:dyDescent="0.3">
      <c r="A2598" s="64">
        <v>29260</v>
      </c>
      <c r="B2598" s="57">
        <v>2.206</v>
      </c>
      <c r="C2598" s="57">
        <v>0</v>
      </c>
      <c r="D2598" s="57">
        <v>4.8680000000000003</v>
      </c>
      <c r="E2598" s="57">
        <f t="shared" si="779"/>
        <v>2.206</v>
      </c>
      <c r="F2598" s="57">
        <f t="shared" si="780"/>
        <v>2.6620000000000004</v>
      </c>
      <c r="G2598" s="57">
        <f t="shared" si="781"/>
        <v>0</v>
      </c>
      <c r="H2598" s="57">
        <f>IF(Q2597&gt;SetUp!$B$56,SetUp!$B$56,Q2597)</f>
        <v>8.4739531184722026</v>
      </c>
      <c r="I2598" s="57">
        <f t="shared" si="795"/>
        <v>0.20264013088575536</v>
      </c>
      <c r="J2598" s="57">
        <f>MIN(F2598,H2598,(1-EXP(-SetUp!$B$52*H2598/SetUp!$B$56))*F2598)</f>
        <v>1.9537636793744542</v>
      </c>
      <c r="K2598" s="57">
        <f t="shared" si="782"/>
        <v>6.5201894390977486</v>
      </c>
      <c r="L2598" s="57">
        <f>IF(I2598&lt;=0,0,MIN(SetUp!$B$50*I2598^SetUp!$B$55,I2598))</f>
        <v>1.4307769880896703E-3</v>
      </c>
      <c r="M2598" s="57">
        <f t="shared" si="783"/>
        <v>0.2012093538976657</v>
      </c>
      <c r="N2598" s="57">
        <f>IF(SetUp!$B$62=0,X2598,(B2598-E2598)*(1-(H2598/SetUp!$B$66/SetUp!$B$56)))</f>
        <v>0</v>
      </c>
      <c r="O2598" s="57">
        <f>K2598*SetUp!$B$65</f>
        <v>0</v>
      </c>
      <c r="P2598" s="57">
        <f>MIN(SetUp!$B$54*L2598^SetUp!$B$51,L2598)</f>
        <v>8.2088808975516183E-4</v>
      </c>
      <c r="Q2598" s="57">
        <f t="shared" si="784"/>
        <v>6.5201894390977486</v>
      </c>
      <c r="R2598" s="57">
        <f>IF((H2598+N2598-O2598)&gt;SetUp!$B$56,T2597+H2598+N2598-O2598-SetUp!$B$56,T2597)</f>
        <v>0</v>
      </c>
      <c r="S2598" s="57">
        <f>R2598*SetUp!$B$65</f>
        <v>0</v>
      </c>
      <c r="T2598" s="57">
        <f>IF((R2598-S2598)&lt;SetUp!$B$53,R2598-S2598,SetUp!$B$53)</f>
        <v>0</v>
      </c>
      <c r="U2598" s="57">
        <f t="shared" si="785"/>
        <v>0.2012093538976657</v>
      </c>
      <c r="V2598" s="57">
        <f>(L2598-P2598)/1000*SetUp!$B$13*1000000/SetUp!$B$48</f>
        <v>3.4689067431716118E-2</v>
      </c>
      <c r="W2598" s="57">
        <f t="shared" si="796"/>
        <v>-4.6187012547882489E-16</v>
      </c>
      <c r="X2598" s="57">
        <f>MAX((SetUp!$B$56*(1-($H2598/SetUp!$B$56)^2)*TANH(($B2598-$D2598)/SetUp!$B$56))/(1+$H2598/SetUp!$B$56*TANH(($B2598-$D2598)/SetUp!$B$56)),0)</f>
        <v>0</v>
      </c>
      <c r="AP2598" s="64">
        <v>30878</v>
      </c>
      <c r="AQ2598" s="55">
        <v>7</v>
      </c>
      <c r="AR2598" s="55">
        <v>197</v>
      </c>
      <c r="AS2598" s="66">
        <f t="shared" si="786"/>
        <v>0.21</v>
      </c>
      <c r="AT2598" s="66">
        <f t="shared" si="787"/>
        <v>0.7190099608303967</v>
      </c>
      <c r="AU2598" s="55" t="str">
        <f>IF(OR($AP2598&lt;SetUp!$B$97,$AP2598&gt;SetUp!$B$98),"Não","Sim")</f>
        <v>Não</v>
      </c>
      <c r="AV2598" s="68">
        <f t="shared" si="788"/>
        <v>0.45825756949558399</v>
      </c>
      <c r="AW2598" s="68">
        <f t="shared" si="789"/>
        <v>0.84794455056353579</v>
      </c>
      <c r="AX2598" s="68">
        <f t="shared" si="790"/>
        <v>-0.6777807052660807</v>
      </c>
      <c r="AY2598" s="68">
        <f t="shared" si="791"/>
        <v>-0.14326509306119029</v>
      </c>
      <c r="AZ2598" s="68">
        <f t="shared" si="792"/>
        <v>0.50900996083039673</v>
      </c>
      <c r="BA2598" s="68">
        <f t="shared" si="793"/>
        <v>0.3896869810679518</v>
      </c>
      <c r="BB2598" s="68">
        <f t="shared" si="794"/>
        <v>0.53451561220489041</v>
      </c>
    </row>
    <row r="2599" spans="1:54" x14ac:dyDescent="0.3">
      <c r="A2599" s="64">
        <v>29261</v>
      </c>
      <c r="B2599" s="57">
        <v>2.25</v>
      </c>
      <c r="C2599" s="57">
        <v>0</v>
      </c>
      <c r="D2599" s="57">
        <v>4.8680000000000003</v>
      </c>
      <c r="E2599" s="57">
        <f t="shared" si="779"/>
        <v>2.25</v>
      </c>
      <c r="F2599" s="57">
        <f t="shared" si="780"/>
        <v>2.6180000000000003</v>
      </c>
      <c r="G2599" s="57">
        <f t="shared" si="781"/>
        <v>0</v>
      </c>
      <c r="H2599" s="57">
        <f>IF(Q2598&gt;SetUp!$B$56,SetUp!$B$56,Q2598)</f>
        <v>6.5201894390977486</v>
      </c>
      <c r="I2599" s="57">
        <f t="shared" si="795"/>
        <v>0.2012093538976657</v>
      </c>
      <c r="J2599" s="57">
        <f>MIN(F2599,H2599,(1-EXP(-SetUp!$B$52*H2599/SetUp!$B$56))*F2599)</f>
        <v>1.6728096397639087</v>
      </c>
      <c r="K2599" s="57">
        <f t="shared" si="782"/>
        <v>4.8473797993338401</v>
      </c>
      <c r="L2599" s="57">
        <f>IF(I2599&lt;=0,0,MIN(SetUp!$B$50*I2599^SetUp!$B$55,I2599))</f>
        <v>1.4139795504672357E-3</v>
      </c>
      <c r="M2599" s="57">
        <f t="shared" si="783"/>
        <v>0.19979537434719846</v>
      </c>
      <c r="N2599" s="57">
        <f>IF(SetUp!$B$62=0,X2599,(B2599-E2599)*(1-(H2599/SetUp!$B$66/SetUp!$B$56)))</f>
        <v>0</v>
      </c>
      <c r="O2599" s="57">
        <f>K2599*SetUp!$B$65</f>
        <v>0</v>
      </c>
      <c r="P2599" s="57">
        <f>MIN(SetUp!$B$54*L2599^SetUp!$B$51,L2599)</f>
        <v>8.1141379619741646E-4</v>
      </c>
      <c r="Q2599" s="57">
        <f t="shared" si="784"/>
        <v>4.8473797993338401</v>
      </c>
      <c r="R2599" s="57">
        <f>IF((H2599+N2599-O2599)&gt;SetUp!$B$56,T2598+H2599+N2599-O2599-SetUp!$B$56,T2598)</f>
        <v>0</v>
      </c>
      <c r="S2599" s="57">
        <f>R2599*SetUp!$B$65</f>
        <v>0</v>
      </c>
      <c r="T2599" s="57">
        <f>IF((R2599-S2599)&lt;SetUp!$B$53,R2599-S2599,SetUp!$B$53)</f>
        <v>0</v>
      </c>
      <c r="U2599" s="57">
        <f t="shared" si="785"/>
        <v>0.19979537434719846</v>
      </c>
      <c r="V2599" s="57">
        <f>(L2599-P2599)/1000*SetUp!$B$13*1000000/SetUp!$B$48</f>
        <v>3.4272543964957013E-2</v>
      </c>
      <c r="W2599" s="57">
        <f t="shared" si="796"/>
        <v>1.6523241108679088E-16</v>
      </c>
      <c r="X2599" s="57">
        <f>MAX((SetUp!$B$56*(1-($H2599/SetUp!$B$56)^2)*TANH(($B2599-$D2599)/SetUp!$B$56))/(1+$H2599/SetUp!$B$56*TANH(($B2599-$D2599)/SetUp!$B$56)),0)</f>
        <v>0</v>
      </c>
      <c r="AP2599" s="64">
        <v>30879</v>
      </c>
      <c r="AQ2599" s="55">
        <v>7</v>
      </c>
      <c r="AR2599" s="55">
        <v>198</v>
      </c>
      <c r="AS2599" s="66">
        <f t="shared" si="786"/>
        <v>0.21</v>
      </c>
      <c r="AT2599" s="66">
        <f t="shared" si="787"/>
        <v>0.69094636538401721</v>
      </c>
      <c r="AU2599" s="55" t="str">
        <f>IF(OR($AP2599&lt;SetUp!$B$97,$AP2599&gt;SetUp!$B$98),"Não","Sim")</f>
        <v>Não</v>
      </c>
      <c r="AV2599" s="68">
        <f t="shared" si="788"/>
        <v>0.45825756949558399</v>
      </c>
      <c r="AW2599" s="68">
        <f t="shared" si="789"/>
        <v>0.83123183612276141</v>
      </c>
      <c r="AX2599" s="68">
        <f t="shared" si="790"/>
        <v>-0.6777807052660807</v>
      </c>
      <c r="AY2599" s="68">
        <f t="shared" si="791"/>
        <v>-0.16055566336647212</v>
      </c>
      <c r="AZ2599" s="68">
        <f t="shared" si="792"/>
        <v>0.48094636538401725</v>
      </c>
      <c r="BA2599" s="68">
        <f t="shared" si="793"/>
        <v>0.37297426662717742</v>
      </c>
      <c r="BB2599" s="68">
        <f t="shared" si="794"/>
        <v>0.51722504189960861</v>
      </c>
    </row>
    <row r="2600" spans="1:54" x14ac:dyDescent="0.3">
      <c r="A2600" s="64">
        <v>29262</v>
      </c>
      <c r="B2600" s="57">
        <v>3.6629999999999998</v>
      </c>
      <c r="C2600" s="57">
        <v>0</v>
      </c>
      <c r="D2600" s="57">
        <v>4.8680000000000003</v>
      </c>
      <c r="E2600" s="57">
        <f t="shared" si="779"/>
        <v>3.6629999999999998</v>
      </c>
      <c r="F2600" s="57">
        <f t="shared" si="780"/>
        <v>1.2050000000000005</v>
      </c>
      <c r="G2600" s="57">
        <f t="shared" si="781"/>
        <v>0</v>
      </c>
      <c r="H2600" s="57">
        <f>IF(Q2599&gt;SetUp!$B$56,SetUp!$B$56,Q2599)</f>
        <v>4.8473797993338401</v>
      </c>
      <c r="I2600" s="57">
        <f t="shared" si="795"/>
        <v>0.19979537434719846</v>
      </c>
      <c r="J2600" s="57">
        <f>MIN(F2600,H2600,(1-EXP(-SetUp!$B$52*H2600/SetUp!$B$56))*F2600)</f>
        <v>0.63999659804995146</v>
      </c>
      <c r="K2600" s="57">
        <f t="shared" si="782"/>
        <v>4.2073832012838883</v>
      </c>
      <c r="L2600" s="57">
        <f>IF(I2600&lt;=0,0,MIN(SetUp!$B$50*I2600^SetUp!$B$55,I2600))</f>
        <v>1.3974573636761126E-3</v>
      </c>
      <c r="M2600" s="57">
        <f t="shared" si="783"/>
        <v>0.19839791698352235</v>
      </c>
      <c r="N2600" s="57">
        <f>IF(SetUp!$B$62=0,X2600,(B2600-E2600)*(1-(H2600/SetUp!$B$66/SetUp!$B$56)))</f>
        <v>0</v>
      </c>
      <c r="O2600" s="57">
        <f>K2600*SetUp!$B$65</f>
        <v>0</v>
      </c>
      <c r="P2600" s="57">
        <f>MIN(SetUp!$B$54*L2600^SetUp!$B$51,L2600)</f>
        <v>8.0209288493610662E-4</v>
      </c>
      <c r="Q2600" s="57">
        <f t="shared" si="784"/>
        <v>4.2073832012838883</v>
      </c>
      <c r="R2600" s="57">
        <f>IF((H2600+N2600-O2600)&gt;SetUp!$B$56,T2599+H2600+N2600-O2600-SetUp!$B$56,T2599)</f>
        <v>0</v>
      </c>
      <c r="S2600" s="57">
        <f>R2600*SetUp!$B$65</f>
        <v>0</v>
      </c>
      <c r="T2600" s="57">
        <f>IF((R2600-S2600)&lt;SetUp!$B$53,R2600-S2600,SetUp!$B$53)</f>
        <v>0</v>
      </c>
      <c r="U2600" s="57">
        <f t="shared" si="785"/>
        <v>0.19839791698352235</v>
      </c>
      <c r="V2600" s="57">
        <f>(L2600-P2600)/1000*SetUp!$B$13*1000000/SetUp!$B$48</f>
        <v>3.3862952098093674E-2</v>
      </c>
      <c r="W2600" s="57">
        <f t="shared" si="796"/>
        <v>-3.5605199344423966E-16</v>
      </c>
      <c r="X2600" s="57">
        <f>MAX((SetUp!$B$56*(1-($H2600/SetUp!$B$56)^2)*TANH(($B2600-$D2600)/SetUp!$B$56))/(1+$H2600/SetUp!$B$56*TANH(($B2600-$D2600)/SetUp!$B$56)),0)</f>
        <v>0</v>
      </c>
      <c r="AP2600" s="64">
        <v>30880</v>
      </c>
      <c r="AQ2600" s="55">
        <v>7</v>
      </c>
      <c r="AR2600" s="55">
        <v>199</v>
      </c>
      <c r="AS2600" s="66">
        <f t="shared" si="786"/>
        <v>0.21</v>
      </c>
      <c r="AT2600" s="66">
        <f t="shared" si="787"/>
        <v>0.66439479842458271</v>
      </c>
      <c r="AU2600" s="55" t="str">
        <f>IF(OR($AP2600&lt;SetUp!$B$97,$AP2600&gt;SetUp!$B$98),"Não","Sim")</f>
        <v>Não</v>
      </c>
      <c r="AV2600" s="68">
        <f t="shared" si="788"/>
        <v>0.45825756949558399</v>
      </c>
      <c r="AW2600" s="68">
        <f t="shared" si="789"/>
        <v>0.81510416415608056</v>
      </c>
      <c r="AX2600" s="68">
        <f t="shared" si="790"/>
        <v>-0.6777807052660807</v>
      </c>
      <c r="AY2600" s="68">
        <f t="shared" si="791"/>
        <v>-0.17757377631748822</v>
      </c>
      <c r="AZ2600" s="68">
        <f t="shared" si="792"/>
        <v>0.45439479842458275</v>
      </c>
      <c r="BA2600" s="68">
        <f t="shared" si="793"/>
        <v>0.35684659466049656</v>
      </c>
      <c r="BB2600" s="68">
        <f t="shared" si="794"/>
        <v>0.50020692894859242</v>
      </c>
    </row>
    <row r="2601" spans="1:54" x14ac:dyDescent="0.3">
      <c r="A2601" s="64">
        <v>29263</v>
      </c>
      <c r="B2601" s="57">
        <v>5.6630000000000003</v>
      </c>
      <c r="C2601" s="57">
        <v>0</v>
      </c>
      <c r="D2601" s="57">
        <v>4.8680000000000003</v>
      </c>
      <c r="E2601" s="57">
        <f t="shared" si="779"/>
        <v>4.8680000000000003</v>
      </c>
      <c r="F2601" s="57">
        <f t="shared" si="780"/>
        <v>0</v>
      </c>
      <c r="G2601" s="57">
        <f t="shared" si="781"/>
        <v>4.1223504474424688E-3</v>
      </c>
      <c r="H2601" s="57">
        <f>IF(Q2600&gt;SetUp!$B$56,SetUp!$B$56,Q2600)</f>
        <v>4.2073832012838883</v>
      </c>
      <c r="I2601" s="57">
        <f t="shared" si="795"/>
        <v>0.20252026743096482</v>
      </c>
      <c r="J2601" s="57">
        <f>MIN(F2601,H2601,(1-EXP(-SetUp!$B$52*H2601/SetUp!$B$56))*F2601)</f>
        <v>0</v>
      </c>
      <c r="K2601" s="57">
        <f t="shared" si="782"/>
        <v>4.2073832012838883</v>
      </c>
      <c r="L2601" s="57">
        <f>IF(I2601&lt;=0,0,MIN(SetUp!$B$50*I2601^SetUp!$B$55,I2601))</f>
        <v>1.4293667371875879E-3</v>
      </c>
      <c r="M2601" s="57">
        <f t="shared" si="783"/>
        <v>0.20109090069377725</v>
      </c>
      <c r="N2601" s="57">
        <f>IF(SetUp!$B$62=0,X2601,(B2601-E2601)*(1-(H2601/SetUp!$B$66/SetUp!$B$56)))</f>
        <v>0.79087764955255746</v>
      </c>
      <c r="O2601" s="57">
        <f>K2601*SetUp!$B$65</f>
        <v>0</v>
      </c>
      <c r="P2601" s="57">
        <f>MIN(SetUp!$B$54*L2601^SetUp!$B$51,L2601)</f>
        <v>8.2009273608736903E-4</v>
      </c>
      <c r="Q2601" s="57">
        <f t="shared" si="784"/>
        <v>4.9982608508364459</v>
      </c>
      <c r="R2601" s="57">
        <f>IF((H2601+N2601-O2601)&gt;SetUp!$B$56,T2600+H2601+N2601-O2601-SetUp!$B$56,T2600)</f>
        <v>0</v>
      </c>
      <c r="S2601" s="57">
        <f>R2601*SetUp!$B$65</f>
        <v>0</v>
      </c>
      <c r="T2601" s="57">
        <f>IF((R2601-S2601)&lt;SetUp!$B$53,R2601-S2601,SetUp!$B$53)</f>
        <v>0</v>
      </c>
      <c r="U2601" s="57">
        <f t="shared" si="785"/>
        <v>0.20109090069377725</v>
      </c>
      <c r="V2601" s="57">
        <f>(L2601-P2601)/1000*SetUp!$B$13*1000000/SetUp!$B$48</f>
        <v>3.4654093501739529E-2</v>
      </c>
      <c r="W2601" s="57">
        <f t="shared" si="796"/>
        <v>-4.87890977618477E-16</v>
      </c>
      <c r="X2601" s="57">
        <f>MAX((SetUp!$B$56*(1-($H2601/SetUp!$B$56)^2)*TANH(($B2601-$D2601)/SetUp!$B$56))/(1+$H2601/SetUp!$B$56*TANH(($B2601-$D2601)/SetUp!$B$56)),0)</f>
        <v>0.79087764955255746</v>
      </c>
      <c r="AP2601" s="64">
        <v>30881</v>
      </c>
      <c r="AQ2601" s="55">
        <v>7</v>
      </c>
      <c r="AR2601" s="55">
        <v>200</v>
      </c>
      <c r="AS2601" s="66">
        <f t="shared" si="786"/>
        <v>0.21</v>
      </c>
      <c r="AT2601" s="66">
        <f t="shared" si="787"/>
        <v>0.64213651982310882</v>
      </c>
      <c r="AU2601" s="55" t="str">
        <f>IF(OR($AP2601&lt;SetUp!$B$97,$AP2601&gt;SetUp!$B$98),"Não","Sim")</f>
        <v>Não</v>
      </c>
      <c r="AV2601" s="68">
        <f t="shared" si="788"/>
        <v>0.45825756949558399</v>
      </c>
      <c r="AW2601" s="68">
        <f t="shared" si="789"/>
        <v>0.80133421231288315</v>
      </c>
      <c r="AX2601" s="68">
        <f t="shared" si="790"/>
        <v>-0.6777807052660807</v>
      </c>
      <c r="AY2601" s="68">
        <f t="shared" si="791"/>
        <v>-0.19237263002644317</v>
      </c>
      <c r="AZ2601" s="68">
        <f t="shared" si="792"/>
        <v>0.43213651982310886</v>
      </c>
      <c r="BA2601" s="68">
        <f t="shared" si="793"/>
        <v>0.34307664281729916</v>
      </c>
      <c r="BB2601" s="68">
        <f t="shared" si="794"/>
        <v>0.48540807523963753</v>
      </c>
    </row>
    <row r="2602" spans="1:54" x14ac:dyDescent="0.3">
      <c r="A2602" s="64">
        <v>29264</v>
      </c>
      <c r="B2602" s="57">
        <v>6.9630000000000001</v>
      </c>
      <c r="C2602" s="57">
        <v>0</v>
      </c>
      <c r="D2602" s="57">
        <v>4.8680000000000003</v>
      </c>
      <c r="E2602" s="57">
        <f t="shared" si="779"/>
        <v>4.8680000000000003</v>
      </c>
      <c r="F2602" s="57">
        <f t="shared" si="780"/>
        <v>0</v>
      </c>
      <c r="G2602" s="57">
        <f t="shared" si="781"/>
        <v>1.8827187004655688E-2</v>
      </c>
      <c r="H2602" s="57">
        <f>IF(Q2601&gt;SetUp!$B$56,SetUp!$B$56,Q2601)</f>
        <v>4.9982608508364459</v>
      </c>
      <c r="I2602" s="57">
        <f t="shared" si="795"/>
        <v>0.21991808769843293</v>
      </c>
      <c r="J2602" s="57">
        <f>MIN(F2602,H2602,(1-EXP(-SetUp!$B$52*H2602/SetUp!$B$56))*F2602)</f>
        <v>0</v>
      </c>
      <c r="K2602" s="57">
        <f t="shared" si="782"/>
        <v>4.9982608508364459</v>
      </c>
      <c r="L2602" s="57">
        <f>IF(I2602&lt;=0,0,MIN(SetUp!$B$50*I2602^SetUp!$B$55,I2602))</f>
        <v>1.6398260016646077E-3</v>
      </c>
      <c r="M2602" s="57">
        <f t="shared" si="783"/>
        <v>0.21827826169676834</v>
      </c>
      <c r="N2602" s="57">
        <f>IF(SetUp!$B$62=0,X2602,(B2602-E2602)*(1-(H2602/SetUp!$B$66/SetUp!$B$56)))</f>
        <v>2.0761728129953441</v>
      </c>
      <c r="O2602" s="57">
        <f>K2602*SetUp!$B$65</f>
        <v>0</v>
      </c>
      <c r="P2602" s="57">
        <f>MIN(SetUp!$B$54*L2602^SetUp!$B$51,L2602)</f>
        <v>9.3864685969936162E-4</v>
      </c>
      <c r="Q2602" s="57">
        <f t="shared" si="784"/>
        <v>7.0744336638317904</v>
      </c>
      <c r="R2602" s="57">
        <f>IF((H2602+N2602-O2602)&gt;SetUp!$B$56,T2601+H2602+N2602-O2602-SetUp!$B$56,T2601)</f>
        <v>0</v>
      </c>
      <c r="S2602" s="57">
        <f>R2602*SetUp!$B$65</f>
        <v>0</v>
      </c>
      <c r="T2602" s="57">
        <f>IF((R2602-S2602)&lt;SetUp!$B$53,R2602-S2602,SetUp!$B$53)</f>
        <v>0</v>
      </c>
      <c r="U2602" s="57">
        <f t="shared" si="785"/>
        <v>0.21827826169676834</v>
      </c>
      <c r="V2602" s="57">
        <f>(L2602-P2602)/1000*SetUp!$B$13*1000000/SetUp!$B$48</f>
        <v>3.9881444970989763E-2</v>
      </c>
      <c r="W2602" s="57">
        <f t="shared" si="796"/>
        <v>2.6150956400350367E-16</v>
      </c>
      <c r="X2602" s="57">
        <f>MAX((SetUp!$B$56*(1-($H2602/SetUp!$B$56)^2)*TANH(($B2602-$D2602)/SetUp!$B$56))/(1+$H2602/SetUp!$B$56*TANH(($B2602-$D2602)/SetUp!$B$56)),0)</f>
        <v>2.0761728129953441</v>
      </c>
      <c r="AP2602" s="64">
        <v>30882</v>
      </c>
      <c r="AQ2602" s="55">
        <v>7</v>
      </c>
      <c r="AR2602" s="55">
        <v>201</v>
      </c>
      <c r="AS2602" s="66">
        <f t="shared" si="786"/>
        <v>0.21</v>
      </c>
      <c r="AT2602" s="66">
        <f t="shared" si="787"/>
        <v>0.61814949456645196</v>
      </c>
      <c r="AU2602" s="55" t="str">
        <f>IF(OR($AP2602&lt;SetUp!$B$97,$AP2602&gt;SetUp!$B$98),"Não","Sim")</f>
        <v>Não</v>
      </c>
      <c r="AV2602" s="68">
        <f t="shared" si="788"/>
        <v>0.45825756949558399</v>
      </c>
      <c r="AW2602" s="68">
        <f t="shared" si="789"/>
        <v>0.78622483715948066</v>
      </c>
      <c r="AX2602" s="68">
        <f t="shared" si="790"/>
        <v>-0.6777807052660807</v>
      </c>
      <c r="AY2602" s="68">
        <f t="shared" si="791"/>
        <v>-0.20890648152300739</v>
      </c>
      <c r="AZ2602" s="68">
        <f t="shared" si="792"/>
        <v>0.408149494566452</v>
      </c>
      <c r="BA2602" s="68">
        <f t="shared" si="793"/>
        <v>0.32796726766389667</v>
      </c>
      <c r="BB2602" s="68">
        <f t="shared" si="794"/>
        <v>0.4688742237430733</v>
      </c>
    </row>
    <row r="2603" spans="1:54" x14ac:dyDescent="0.3">
      <c r="A2603" s="64">
        <v>29265</v>
      </c>
      <c r="B2603" s="57">
        <v>6.7709999999999999</v>
      </c>
      <c r="C2603" s="57">
        <v>0</v>
      </c>
      <c r="D2603" s="57">
        <v>4.8680000000000003</v>
      </c>
      <c r="E2603" s="57">
        <f t="shared" si="779"/>
        <v>4.8680000000000003</v>
      </c>
      <c r="F2603" s="57">
        <f t="shared" si="780"/>
        <v>0</v>
      </c>
      <c r="G2603" s="57">
        <f t="shared" si="781"/>
        <v>2.9960341356653375E-2</v>
      </c>
      <c r="H2603" s="57">
        <f>IF(Q2602&gt;SetUp!$B$56,SetUp!$B$56,Q2602)</f>
        <v>7.0744336638317904</v>
      </c>
      <c r="I2603" s="57">
        <f t="shared" si="795"/>
        <v>0.24823860305342171</v>
      </c>
      <c r="J2603" s="57">
        <f>MIN(F2603,H2603,(1-EXP(-SetUp!$B$52*H2603/SetUp!$B$56))*F2603)</f>
        <v>0</v>
      </c>
      <c r="K2603" s="57">
        <f t="shared" si="782"/>
        <v>7.0744336638317904</v>
      </c>
      <c r="L2603" s="57">
        <f>IF(I2603&lt;=0,0,MIN(SetUp!$B$50*I2603^SetUp!$B$55,I2603))</f>
        <v>2.0066812008355051E-3</v>
      </c>
      <c r="M2603" s="57">
        <f t="shared" si="783"/>
        <v>0.24623192185258622</v>
      </c>
      <c r="N2603" s="57">
        <f>IF(SetUp!$B$62=0,X2603,(B2603-E2603)*(1-(H2603/SetUp!$B$66/SetUp!$B$56)))</f>
        <v>1.8730396586433462</v>
      </c>
      <c r="O2603" s="57">
        <f>K2603*SetUp!$B$65</f>
        <v>0</v>
      </c>
      <c r="P2603" s="57">
        <f>MIN(SetUp!$B$54*L2603^SetUp!$B$51,L2603)</f>
        <v>1.1446988054841533E-3</v>
      </c>
      <c r="Q2603" s="57">
        <f t="shared" si="784"/>
        <v>8.9474733224751368</v>
      </c>
      <c r="R2603" s="57">
        <f>IF((H2603+N2603-O2603)&gt;SetUp!$B$56,T2602+H2603+N2603-O2603-SetUp!$B$56,T2602)</f>
        <v>0</v>
      </c>
      <c r="S2603" s="57">
        <f>R2603*SetUp!$B$65</f>
        <v>0</v>
      </c>
      <c r="T2603" s="57">
        <f>IF((R2603-S2603)&lt;SetUp!$B$53,R2603-S2603,SetUp!$B$53)</f>
        <v>0</v>
      </c>
      <c r="U2603" s="57">
        <f t="shared" si="785"/>
        <v>0.24623192185258622</v>
      </c>
      <c r="V2603" s="57">
        <f>(L2603-P2603)/1000*SetUp!$B$13*1000000/SetUp!$B$48</f>
        <v>4.902756144430602E-2</v>
      </c>
      <c r="W2603" s="57">
        <f t="shared" si="796"/>
        <v>1.3678294608077124E-15</v>
      </c>
      <c r="X2603" s="57">
        <f>MAX((SetUp!$B$56*(1-($H2603/SetUp!$B$56)^2)*TANH(($B2603-$D2603)/SetUp!$B$56))/(1+$H2603/SetUp!$B$56*TANH(($B2603-$D2603)/SetUp!$B$56)),0)</f>
        <v>1.8730396586433462</v>
      </c>
      <c r="AP2603" s="64">
        <v>30883</v>
      </c>
      <c r="AQ2603" s="55">
        <v>7</v>
      </c>
      <c r="AR2603" s="55">
        <v>202</v>
      </c>
      <c r="AS2603" s="66">
        <f t="shared" si="786"/>
        <v>0.21</v>
      </c>
      <c r="AT2603" s="66">
        <f t="shared" si="787"/>
        <v>0.59539724281655859</v>
      </c>
      <c r="AU2603" s="55" t="str">
        <f>IF(OR($AP2603&lt;SetUp!$B$97,$AP2603&gt;SetUp!$B$98),"Não","Sim")</f>
        <v>Não</v>
      </c>
      <c r="AV2603" s="68">
        <f t="shared" si="788"/>
        <v>0.45825756949558399</v>
      </c>
      <c r="AW2603" s="68">
        <f t="shared" si="789"/>
        <v>0.77161988233621781</v>
      </c>
      <c r="AX2603" s="68">
        <f t="shared" si="790"/>
        <v>-0.6777807052660807</v>
      </c>
      <c r="AY2603" s="68">
        <f t="shared" si="791"/>
        <v>-0.22519318082857309</v>
      </c>
      <c r="AZ2603" s="68">
        <f t="shared" si="792"/>
        <v>0.38539724281655863</v>
      </c>
      <c r="BA2603" s="68">
        <f t="shared" si="793"/>
        <v>0.31336231284063382</v>
      </c>
      <c r="BB2603" s="68">
        <f t="shared" si="794"/>
        <v>0.4525875244375076</v>
      </c>
    </row>
    <row r="2604" spans="1:54" x14ac:dyDescent="0.3">
      <c r="A2604" s="64">
        <v>29266</v>
      </c>
      <c r="B2604" s="57">
        <v>14.359</v>
      </c>
      <c r="C2604" s="57">
        <v>0</v>
      </c>
      <c r="D2604" s="57">
        <v>4.8680000000000003</v>
      </c>
      <c r="E2604" s="57">
        <f t="shared" si="779"/>
        <v>4.8680000000000003</v>
      </c>
      <c r="F2604" s="57">
        <f t="shared" si="780"/>
        <v>0</v>
      </c>
      <c r="G2604" s="57">
        <f t="shared" si="781"/>
        <v>0.43942287271940295</v>
      </c>
      <c r="H2604" s="57">
        <f>IF(Q2603&gt;SetUp!$B$56,SetUp!$B$56,Q2603)</f>
        <v>8.9474733224751368</v>
      </c>
      <c r="I2604" s="57">
        <f t="shared" si="795"/>
        <v>0.68565479457198919</v>
      </c>
      <c r="J2604" s="57">
        <f>MIN(F2604,H2604,(1-EXP(-SetUp!$B$52*H2604/SetUp!$B$56))*F2604)</f>
        <v>0</v>
      </c>
      <c r="K2604" s="57">
        <f t="shared" si="782"/>
        <v>8.9474733224751368</v>
      </c>
      <c r="L2604" s="57">
        <f>IF(I2604&lt;=0,0,MIN(SetUp!$B$50*I2604^SetUp!$B$55,I2604))</f>
        <v>1.0911188194130927E-2</v>
      </c>
      <c r="M2604" s="57">
        <f t="shared" si="783"/>
        <v>0.67474360637785824</v>
      </c>
      <c r="N2604" s="57">
        <f>IF(SetUp!$B$62=0,X2604,(B2604-E2604)*(1-(H2604/SetUp!$B$66/SetUp!$B$56)))</f>
        <v>9.0515771272805967</v>
      </c>
      <c r="O2604" s="57">
        <f>K2604*SetUp!$B$65</f>
        <v>0</v>
      </c>
      <c r="P2604" s="57">
        <f>MIN(SetUp!$B$54*L2604^SetUp!$B$51,L2604)</f>
        <v>6.0474799359482127E-3</v>
      </c>
      <c r="Q2604" s="57">
        <f t="shared" si="784"/>
        <v>17.999050449755735</v>
      </c>
      <c r="R2604" s="57">
        <f>IF((H2604+N2604-O2604)&gt;SetUp!$B$56,T2603+H2604+N2604-O2604-SetUp!$B$56,T2603)</f>
        <v>0</v>
      </c>
      <c r="S2604" s="57">
        <f>R2604*SetUp!$B$65</f>
        <v>0</v>
      </c>
      <c r="T2604" s="57">
        <f>IF((R2604-S2604)&lt;SetUp!$B$53,R2604-S2604,SetUp!$B$53)</f>
        <v>0</v>
      </c>
      <c r="U2604" s="57">
        <f t="shared" si="785"/>
        <v>0.67474360637785824</v>
      </c>
      <c r="V2604" s="57">
        <f>(L2604-P2604)/1000*SetUp!$B$13*1000000/SetUp!$B$48</f>
        <v>0.27663645656943481</v>
      </c>
      <c r="W2604" s="57">
        <f t="shared" si="796"/>
        <v>2.0868723416000989E-15</v>
      </c>
      <c r="X2604" s="57">
        <f>MAX((SetUp!$B$56*(1-($H2604/SetUp!$B$56)^2)*TANH(($B2604-$D2604)/SetUp!$B$56))/(1+$H2604/SetUp!$B$56*TANH(($B2604-$D2604)/SetUp!$B$56)),0)</f>
        <v>9.0515771272805967</v>
      </c>
      <c r="AP2604" s="64">
        <v>30884</v>
      </c>
      <c r="AQ2604" s="55">
        <v>7</v>
      </c>
      <c r="AR2604" s="55">
        <v>203</v>
      </c>
      <c r="AS2604" s="66">
        <f t="shared" si="786"/>
        <v>0.29899999999999999</v>
      </c>
      <c r="AT2604" s="66">
        <f t="shared" si="787"/>
        <v>0.57379917312330697</v>
      </c>
      <c r="AU2604" s="55" t="str">
        <f>IF(OR($AP2604&lt;SetUp!$B$97,$AP2604&gt;SetUp!$B$98),"Não","Sim")</f>
        <v>Não</v>
      </c>
      <c r="AV2604" s="68">
        <f t="shared" si="788"/>
        <v>0.54680892457969266</v>
      </c>
      <c r="AW2604" s="68">
        <f t="shared" si="789"/>
        <v>0.75749532877985915</v>
      </c>
      <c r="AX2604" s="68">
        <f t="shared" si="790"/>
        <v>-0.52432881167557033</v>
      </c>
      <c r="AY2604" s="68">
        <f t="shared" si="791"/>
        <v>-0.24124008193220189</v>
      </c>
      <c r="AZ2604" s="68">
        <f t="shared" si="792"/>
        <v>0.27479917312330698</v>
      </c>
      <c r="BA2604" s="68">
        <f t="shared" si="793"/>
        <v>0.21068640420016649</v>
      </c>
      <c r="BB2604" s="68">
        <f t="shared" si="794"/>
        <v>0.28308872974336841</v>
      </c>
    </row>
    <row r="2605" spans="1:54" x14ac:dyDescent="0.3">
      <c r="A2605" s="64">
        <v>29267</v>
      </c>
      <c r="B2605" s="57">
        <v>4.5170000000000003</v>
      </c>
      <c r="C2605" s="57">
        <v>0</v>
      </c>
      <c r="D2605" s="57">
        <v>4.8680000000000003</v>
      </c>
      <c r="E2605" s="57">
        <f t="shared" si="779"/>
        <v>4.5170000000000003</v>
      </c>
      <c r="F2605" s="57">
        <f t="shared" si="780"/>
        <v>0.35099999999999998</v>
      </c>
      <c r="G2605" s="57">
        <f t="shared" si="781"/>
        <v>0</v>
      </c>
      <c r="H2605" s="57">
        <f>IF(Q2604&gt;SetUp!$B$56,SetUp!$B$56,Q2604)</f>
        <v>17.999050449755735</v>
      </c>
      <c r="I2605" s="57">
        <f t="shared" si="795"/>
        <v>0.67474360637785824</v>
      </c>
      <c r="J2605" s="57">
        <f>MIN(F2605,H2605,(1-EXP(-SetUp!$B$52*H2605/SetUp!$B$56))*F2605)</f>
        <v>0.32991768387602227</v>
      </c>
      <c r="K2605" s="57">
        <f t="shared" si="782"/>
        <v>17.669132765879713</v>
      </c>
      <c r="L2605" s="57">
        <f>IF(I2605&lt;=0,0,MIN(SetUp!$B$50*I2605^SetUp!$B$55,I2605))</f>
        <v>1.0623333472743709E-2</v>
      </c>
      <c r="M2605" s="57">
        <f t="shared" si="783"/>
        <v>0.66412027290511455</v>
      </c>
      <c r="N2605" s="57">
        <f>IF(SetUp!$B$62=0,X2605,(B2605-E2605)*(1-(H2605/SetUp!$B$66/SetUp!$B$56)))</f>
        <v>0</v>
      </c>
      <c r="O2605" s="57">
        <f>K2605*SetUp!$B$65</f>
        <v>0</v>
      </c>
      <c r="P2605" s="57">
        <f>MIN(SetUp!$B$54*L2605^SetUp!$B$51,L2605)</f>
        <v>5.8906162821131805E-3</v>
      </c>
      <c r="Q2605" s="57">
        <f t="shared" si="784"/>
        <v>17.669132765879713</v>
      </c>
      <c r="R2605" s="57">
        <f>IF((H2605+N2605-O2605)&gt;SetUp!$B$56,T2604+H2605+N2605-O2605-SetUp!$B$56,T2604)</f>
        <v>0</v>
      </c>
      <c r="S2605" s="57">
        <f>R2605*SetUp!$B$65</f>
        <v>0</v>
      </c>
      <c r="T2605" s="57">
        <f>IF((R2605-S2605)&lt;SetUp!$B$53,R2605-S2605,SetUp!$B$53)</f>
        <v>0</v>
      </c>
      <c r="U2605" s="57">
        <f t="shared" si="785"/>
        <v>0.66412027290511455</v>
      </c>
      <c r="V2605" s="57">
        <f>(L2605-P2605)/1000*SetUp!$B$13*1000000/SetUp!$B$48</f>
        <v>0.26918598815186084</v>
      </c>
      <c r="W2605" s="57">
        <f t="shared" si="796"/>
        <v>9.0726037793587011E-16</v>
      </c>
      <c r="X2605" s="57">
        <f>MAX((SetUp!$B$56*(1-($H2605/SetUp!$B$56)^2)*TANH(($B2605-$D2605)/SetUp!$B$56))/(1+$H2605/SetUp!$B$56*TANH(($B2605-$D2605)/SetUp!$B$56)),0)</f>
        <v>0</v>
      </c>
      <c r="AP2605" s="64">
        <v>30885</v>
      </c>
      <c r="AQ2605" s="55">
        <v>7</v>
      </c>
      <c r="AR2605" s="55">
        <v>204</v>
      </c>
      <c r="AS2605" s="66">
        <f t="shared" si="786"/>
        <v>0.29899999999999999</v>
      </c>
      <c r="AT2605" s="66">
        <f t="shared" si="787"/>
        <v>0.55328103828685637</v>
      </c>
      <c r="AU2605" s="55" t="str">
        <f>IF(OR($AP2605&lt;SetUp!$B$97,$AP2605&gt;SetUp!$B$98),"Não","Sim")</f>
        <v>Não</v>
      </c>
      <c r="AV2605" s="68">
        <f t="shared" si="788"/>
        <v>0.54680892457969266</v>
      </c>
      <c r="AW2605" s="68">
        <f t="shared" si="789"/>
        <v>0.74382863502748831</v>
      </c>
      <c r="AX2605" s="68">
        <f t="shared" si="790"/>
        <v>-0.52432881167557033</v>
      </c>
      <c r="AY2605" s="68">
        <f t="shared" si="791"/>
        <v>-0.25705421340864892</v>
      </c>
      <c r="AZ2605" s="68">
        <f t="shared" si="792"/>
        <v>0.25428103828685639</v>
      </c>
      <c r="BA2605" s="68">
        <f t="shared" si="793"/>
        <v>0.19701971044779565</v>
      </c>
      <c r="BB2605" s="68">
        <f t="shared" si="794"/>
        <v>0.2672745982669214</v>
      </c>
    </row>
    <row r="2606" spans="1:54" x14ac:dyDescent="0.3">
      <c r="A2606" s="64">
        <v>29268</v>
      </c>
      <c r="B2606" s="57">
        <v>1.2210000000000001</v>
      </c>
      <c r="C2606" s="57">
        <v>0</v>
      </c>
      <c r="D2606" s="57">
        <v>4.8680000000000003</v>
      </c>
      <c r="E2606" s="57">
        <f t="shared" si="779"/>
        <v>1.2210000000000001</v>
      </c>
      <c r="F2606" s="57">
        <f t="shared" si="780"/>
        <v>3.6470000000000002</v>
      </c>
      <c r="G2606" s="57">
        <f t="shared" si="781"/>
        <v>0</v>
      </c>
      <c r="H2606" s="57">
        <f>IF(Q2605&gt;SetUp!$B$56,SetUp!$B$56,Q2605)</f>
        <v>17.669132765879713</v>
      </c>
      <c r="I2606" s="57">
        <f t="shared" si="795"/>
        <v>0.66412027290511455</v>
      </c>
      <c r="J2606" s="57">
        <f>MIN(F2606,H2606,(1-EXP(-SetUp!$B$52*H2606/SetUp!$B$56))*F2606)</f>
        <v>3.416359967062339</v>
      </c>
      <c r="K2606" s="57">
        <f t="shared" si="782"/>
        <v>14.252772798817373</v>
      </c>
      <c r="L2606" s="57">
        <f>IF(I2606&lt;=0,0,MIN(SetUp!$B$50*I2606^SetUp!$B$55,I2606))</f>
        <v>1.0346038270574266E-2</v>
      </c>
      <c r="M2606" s="57">
        <f t="shared" si="783"/>
        <v>0.65377423463454032</v>
      </c>
      <c r="N2606" s="57">
        <f>IF(SetUp!$B$62=0,X2606,(B2606-E2606)*(1-(H2606/SetUp!$B$66/SetUp!$B$56)))</f>
        <v>0</v>
      </c>
      <c r="O2606" s="57">
        <f>K2606*SetUp!$B$65</f>
        <v>0</v>
      </c>
      <c r="P2606" s="57">
        <f>MIN(SetUp!$B$54*L2606^SetUp!$B$51,L2606)</f>
        <v>5.7394385573982581E-3</v>
      </c>
      <c r="Q2606" s="57">
        <f t="shared" si="784"/>
        <v>14.252772798817373</v>
      </c>
      <c r="R2606" s="57">
        <f>IF((H2606+N2606-O2606)&gt;SetUp!$B$56,T2605+H2606+N2606-O2606-SetUp!$B$56,T2605)</f>
        <v>0</v>
      </c>
      <c r="S2606" s="57">
        <f>R2606*SetUp!$B$65</f>
        <v>0</v>
      </c>
      <c r="T2606" s="57">
        <f>IF((R2606-S2606)&lt;SetUp!$B$53,R2606-S2606,SetUp!$B$53)</f>
        <v>0</v>
      </c>
      <c r="U2606" s="57">
        <f t="shared" si="785"/>
        <v>0.65377423463454032</v>
      </c>
      <c r="V2606" s="57">
        <f>(L2606-P2606)/1000*SetUp!$B$13*1000000/SetUp!$B$48</f>
        <v>0.26201271824698996</v>
      </c>
      <c r="W2606" s="57">
        <f t="shared" si="796"/>
        <v>-6.3143934525555778E-16</v>
      </c>
      <c r="X2606" s="57">
        <f>MAX((SetUp!$B$56*(1-($H2606/SetUp!$B$56)^2)*TANH(($B2606-$D2606)/SetUp!$B$56))/(1+$H2606/SetUp!$B$56*TANH(($B2606-$D2606)/SetUp!$B$56)),0)</f>
        <v>0</v>
      </c>
      <c r="AP2606" s="64">
        <v>30886</v>
      </c>
      <c r="AQ2606" s="55">
        <v>7</v>
      </c>
      <c r="AR2606" s="55">
        <v>205</v>
      </c>
      <c r="AS2606" s="66">
        <f t="shared" si="786"/>
        <v>0.26700000000000002</v>
      </c>
      <c r="AT2606" s="66">
        <f t="shared" si="787"/>
        <v>0.53377435272561879</v>
      </c>
      <c r="AU2606" s="55" t="str">
        <f>IF(OR($AP2606&lt;SetUp!$B$97,$AP2606&gt;SetUp!$B$98),"Não","Sim")</f>
        <v>Não</v>
      </c>
      <c r="AV2606" s="68">
        <f t="shared" si="788"/>
        <v>0.51672042731055257</v>
      </c>
      <c r="AW2606" s="68">
        <f t="shared" si="789"/>
        <v>0.73059862628232386</v>
      </c>
      <c r="AX2606" s="68">
        <f t="shared" si="790"/>
        <v>-0.57348873863542471</v>
      </c>
      <c r="AY2606" s="68">
        <f t="shared" si="791"/>
        <v>-0.27264229742249202</v>
      </c>
      <c r="AZ2606" s="68">
        <f t="shared" si="792"/>
        <v>0.26677435272561878</v>
      </c>
      <c r="BA2606" s="68">
        <f t="shared" si="793"/>
        <v>0.21387819897177129</v>
      </c>
      <c r="BB2606" s="68">
        <f t="shared" si="794"/>
        <v>0.30084644121293269</v>
      </c>
    </row>
    <row r="2607" spans="1:54" x14ac:dyDescent="0.3">
      <c r="A2607" s="64">
        <v>29269</v>
      </c>
      <c r="B2607" s="57">
        <v>8.8089999999999993</v>
      </c>
      <c r="C2607" s="57">
        <v>0</v>
      </c>
      <c r="D2607" s="57">
        <v>4.8680000000000003</v>
      </c>
      <c r="E2607" s="57">
        <f t="shared" si="779"/>
        <v>4.8680000000000003</v>
      </c>
      <c r="F2607" s="57">
        <f t="shared" si="780"/>
        <v>0</v>
      </c>
      <c r="G2607" s="57">
        <f t="shared" si="781"/>
        <v>0.25072377302262883</v>
      </c>
      <c r="H2607" s="57">
        <f>IF(Q2606&gt;SetUp!$B$56,SetUp!$B$56,Q2606)</f>
        <v>14.252772798817373</v>
      </c>
      <c r="I2607" s="57">
        <f t="shared" si="795"/>
        <v>0.90449800765716915</v>
      </c>
      <c r="J2607" s="57">
        <f>MIN(F2607,H2607,(1-EXP(-SetUp!$B$52*H2607/SetUp!$B$56))*F2607)</f>
        <v>0</v>
      </c>
      <c r="K2607" s="57">
        <f t="shared" si="782"/>
        <v>14.252772798817373</v>
      </c>
      <c r="L2607" s="57">
        <f>IF(I2607&lt;=0,0,MIN(SetUp!$B$50*I2607^SetUp!$B$55,I2607))</f>
        <v>1.7313128085324335E-2</v>
      </c>
      <c r="M2607" s="57">
        <f t="shared" si="783"/>
        <v>0.88718487957184478</v>
      </c>
      <c r="N2607" s="57">
        <f>IF(SetUp!$B$62=0,X2607,(B2607-E2607)*(1-(H2607/SetUp!$B$66/SetUp!$B$56)))</f>
        <v>3.6902762269773701</v>
      </c>
      <c r="O2607" s="57">
        <f>K2607*SetUp!$B$65</f>
        <v>0</v>
      </c>
      <c r="P2607" s="57">
        <f>MIN(SetUp!$B$54*L2607^SetUp!$B$51,L2607)</f>
        <v>9.5206583861347071E-3</v>
      </c>
      <c r="Q2607" s="57">
        <f t="shared" si="784"/>
        <v>17.943049025794743</v>
      </c>
      <c r="R2607" s="57">
        <f>IF((H2607+N2607-O2607)&gt;SetUp!$B$56,T2606+H2607+N2607-O2607-SetUp!$B$56,T2606)</f>
        <v>0</v>
      </c>
      <c r="S2607" s="57">
        <f>R2607*SetUp!$B$65</f>
        <v>0</v>
      </c>
      <c r="T2607" s="57">
        <f>IF((R2607-S2607)&lt;SetUp!$B$53,R2607-S2607,SetUp!$B$53)</f>
        <v>0</v>
      </c>
      <c r="U2607" s="57">
        <f t="shared" si="785"/>
        <v>0.88718487957184478</v>
      </c>
      <c r="V2607" s="57">
        <f>(L2607-P2607)/1000*SetUp!$B$13*1000000/SetUp!$B$48</f>
        <v>0.44321762142739252</v>
      </c>
      <c r="W2607" s="57">
        <f t="shared" si="796"/>
        <v>-1.700029006457271E-15</v>
      </c>
      <c r="X2607" s="57">
        <f>MAX((SetUp!$B$56*(1-($H2607/SetUp!$B$56)^2)*TANH(($B2607-$D2607)/SetUp!$B$56))/(1+$H2607/SetUp!$B$56*TANH(($B2607-$D2607)/SetUp!$B$56)),0)</f>
        <v>3.6902762269773701</v>
      </c>
      <c r="AP2607" s="64">
        <v>30887</v>
      </c>
      <c r="AQ2607" s="55">
        <v>7</v>
      </c>
      <c r="AR2607" s="55">
        <v>206</v>
      </c>
      <c r="AS2607" s="66">
        <f t="shared" si="786"/>
        <v>0.21</v>
      </c>
      <c r="AT2607" s="66">
        <f t="shared" si="787"/>
        <v>0.51521587079831055</v>
      </c>
      <c r="AU2607" s="55" t="str">
        <f>IF(OR($AP2607&lt;SetUp!$B$97,$AP2607&gt;SetUp!$B$98),"Não","Sim")</f>
        <v>Não</v>
      </c>
      <c r="AV2607" s="68">
        <f t="shared" si="788"/>
        <v>0.45825756949558399</v>
      </c>
      <c r="AW2607" s="68">
        <f t="shared" si="789"/>
        <v>0.71778539327455704</v>
      </c>
      <c r="AX2607" s="68">
        <f t="shared" si="790"/>
        <v>-0.6777807052660807</v>
      </c>
      <c r="AY2607" s="68">
        <f t="shared" si="791"/>
        <v>-0.28801076736026265</v>
      </c>
      <c r="AZ2607" s="68">
        <f t="shared" si="792"/>
        <v>0.30521587079831058</v>
      </c>
      <c r="BA2607" s="68">
        <f t="shared" si="793"/>
        <v>0.25952782377897304</v>
      </c>
      <c r="BB2607" s="68">
        <f t="shared" si="794"/>
        <v>0.38976993790581804</v>
      </c>
    </row>
    <row r="2608" spans="1:54" x14ac:dyDescent="0.3">
      <c r="A2608" s="64">
        <v>29270</v>
      </c>
      <c r="B2608" s="57">
        <v>11.936</v>
      </c>
      <c r="C2608" s="57">
        <v>0</v>
      </c>
      <c r="D2608" s="57">
        <v>4.8680000000000003</v>
      </c>
      <c r="E2608" s="57">
        <f t="shared" si="779"/>
        <v>4.8680000000000003</v>
      </c>
      <c r="F2608" s="57">
        <f t="shared" si="780"/>
        <v>0</v>
      </c>
      <c r="G2608" s="57">
        <f t="shared" si="781"/>
        <v>0.77593375437296253</v>
      </c>
      <c r="H2608" s="57">
        <f>IF(Q2607&gt;SetUp!$B$56,SetUp!$B$56,Q2607)</f>
        <v>17.943049025794743</v>
      </c>
      <c r="I2608" s="57">
        <f t="shared" si="795"/>
        <v>1.6631186339448072</v>
      </c>
      <c r="J2608" s="57">
        <f>MIN(F2608,H2608,(1-EXP(-SetUp!$B$52*H2608/SetUp!$B$56))*F2608)</f>
        <v>0</v>
      </c>
      <c r="K2608" s="57">
        <f t="shared" si="782"/>
        <v>17.943049025794743</v>
      </c>
      <c r="L2608" s="57">
        <f>IF(I2608&lt;=0,0,MIN(SetUp!$B$50*I2608^SetUp!$B$55,I2608))</f>
        <v>4.7778762851538911E-2</v>
      </c>
      <c r="M2608" s="57">
        <f t="shared" si="783"/>
        <v>1.6153398710932683</v>
      </c>
      <c r="N2608" s="57">
        <f>IF(SetUp!$B$62=0,X2608,(B2608-E2608)*(1-(H2608/SetUp!$B$66/SetUp!$B$56)))</f>
        <v>6.2920662456270371</v>
      </c>
      <c r="O2608" s="57">
        <f>K2608*SetUp!$B$65</f>
        <v>0</v>
      </c>
      <c r="P2608" s="57">
        <f>MIN(SetUp!$B$54*L2608^SetUp!$B$51,L2608)</f>
        <v>2.5824176224307608E-2</v>
      </c>
      <c r="Q2608" s="57">
        <f t="shared" si="784"/>
        <v>24.23511527142178</v>
      </c>
      <c r="R2608" s="57">
        <f>IF((H2608+N2608-O2608)&gt;SetUp!$B$56,T2607+H2608+N2608-O2608-SetUp!$B$56,T2607)</f>
        <v>0</v>
      </c>
      <c r="S2608" s="57">
        <f>R2608*SetUp!$B$65</f>
        <v>0</v>
      </c>
      <c r="T2608" s="57">
        <f>IF((R2608-S2608)&lt;SetUp!$B$53,R2608-S2608,SetUp!$B$53)</f>
        <v>0</v>
      </c>
      <c r="U2608" s="57">
        <f t="shared" si="785"/>
        <v>1.6153398710932683</v>
      </c>
      <c r="V2608" s="57">
        <f>(L2608-P2608)/1000*SetUp!$B$13*1000000/SetUp!$B$48</f>
        <v>1.2487260188326466</v>
      </c>
      <c r="W2608" s="57">
        <f t="shared" si="796"/>
        <v>4.3021142204224816E-16</v>
      </c>
      <c r="X2608" s="57">
        <f>MAX((SetUp!$B$56*(1-($H2608/SetUp!$B$56)^2)*TANH(($B2608-$D2608)/SetUp!$B$56))/(1+$H2608/SetUp!$B$56*TANH(($B2608-$D2608)/SetUp!$B$56)),0)</f>
        <v>6.2920662456270371</v>
      </c>
      <c r="AP2608" s="64">
        <v>30888</v>
      </c>
      <c r="AQ2608" s="55">
        <v>7</v>
      </c>
      <c r="AR2608" s="55">
        <v>207</v>
      </c>
      <c r="AS2608" s="66">
        <f t="shared" si="786"/>
        <v>0.185</v>
      </c>
      <c r="AT2608" s="66">
        <f t="shared" si="787"/>
        <v>0.49754711894387105</v>
      </c>
      <c r="AU2608" s="55" t="str">
        <f>IF(OR($AP2608&lt;SetUp!$B$97,$AP2608&gt;SetUp!$B$98),"Não","Sim")</f>
        <v>Não</v>
      </c>
      <c r="AV2608" s="68">
        <f t="shared" si="788"/>
        <v>0.43011626335213132</v>
      </c>
      <c r="AW2608" s="68">
        <f t="shared" si="789"/>
        <v>0.70537019992616012</v>
      </c>
      <c r="AX2608" s="68">
        <f t="shared" si="790"/>
        <v>-0.73282827159698616</v>
      </c>
      <c r="AY2608" s="68">
        <f t="shared" si="791"/>
        <v>-0.30316578420807727</v>
      </c>
      <c r="AZ2608" s="68">
        <f t="shared" si="792"/>
        <v>0.31254711894387105</v>
      </c>
      <c r="BA2608" s="68">
        <f t="shared" si="793"/>
        <v>0.2752539365740288</v>
      </c>
      <c r="BB2608" s="68">
        <f t="shared" si="794"/>
        <v>0.42966248738890889</v>
      </c>
    </row>
    <row r="2609" spans="1:54" x14ac:dyDescent="0.3">
      <c r="A2609" s="64">
        <v>29271</v>
      </c>
      <c r="B2609" s="57">
        <v>23.888999999999999</v>
      </c>
      <c r="C2609" s="57">
        <v>1.1259999999999999</v>
      </c>
      <c r="D2609" s="57">
        <v>4.8680000000000003</v>
      </c>
      <c r="E2609" s="57">
        <f t="shared" si="779"/>
        <v>4.8680000000000003</v>
      </c>
      <c r="F2609" s="57">
        <f t="shared" si="780"/>
        <v>0</v>
      </c>
      <c r="G2609" s="57">
        <f t="shared" si="781"/>
        <v>4.75115992018093</v>
      </c>
      <c r="H2609" s="57">
        <f>IF(Q2608&gt;SetUp!$B$56,SetUp!$B$56,Q2608)</f>
        <v>24.23511527142178</v>
      </c>
      <c r="I2609" s="57">
        <f t="shared" si="795"/>
        <v>6.3664997912741983</v>
      </c>
      <c r="J2609" s="57">
        <f>MIN(F2609,H2609,(1-EXP(-SetUp!$B$52*H2609/SetUp!$B$56))*F2609)</f>
        <v>0</v>
      </c>
      <c r="K2609" s="57">
        <f t="shared" si="782"/>
        <v>24.23511527142178</v>
      </c>
      <c r="L2609" s="57">
        <f>IF(I2609&lt;=0,0,MIN(SetUp!$B$50*I2609^SetUp!$B$55,I2609))</f>
        <v>0.4475731923866873</v>
      </c>
      <c r="M2609" s="57">
        <f t="shared" si="783"/>
        <v>5.918926598887511</v>
      </c>
      <c r="N2609" s="57">
        <f>IF(SetUp!$B$62=0,X2609,(B2609-E2609)*(1-(H2609/SetUp!$B$66/SetUp!$B$56)))</f>
        <v>14.269840079819071</v>
      </c>
      <c r="O2609" s="57">
        <f>K2609*SetUp!$B$65</f>
        <v>0</v>
      </c>
      <c r="P2609" s="57">
        <f>MIN(SetUp!$B$54*L2609^SetUp!$B$51,L2609)</f>
        <v>0.23287687551864175</v>
      </c>
      <c r="Q2609" s="57">
        <f t="shared" si="784"/>
        <v>38.504955351240852</v>
      </c>
      <c r="R2609" s="57">
        <f>IF((H2609+N2609-O2609)&gt;SetUp!$B$56,T2608+H2609+N2609-O2609-SetUp!$B$56,T2608)</f>
        <v>0</v>
      </c>
      <c r="S2609" s="57">
        <f>R2609*SetUp!$B$65</f>
        <v>0</v>
      </c>
      <c r="T2609" s="57">
        <f>IF((R2609-S2609)&lt;SetUp!$B$53,R2609-S2609,SetUp!$B$53)</f>
        <v>0</v>
      </c>
      <c r="U2609" s="57">
        <f t="shared" si="785"/>
        <v>5.918926598887511</v>
      </c>
      <c r="V2609" s="57">
        <f>(L2609-P2609)/1000*SetUp!$B$13*1000000/SetUp!$B$48</f>
        <v>12.21142905456183</v>
      </c>
      <c r="W2609" s="57">
        <f t="shared" si="796"/>
        <v>9.4368957093138306E-16</v>
      </c>
      <c r="X2609" s="57">
        <f>MAX((SetUp!$B$56*(1-($H2609/SetUp!$B$56)^2)*TANH(($B2609-$D2609)/SetUp!$B$56))/(1+$H2609/SetUp!$B$56*TANH(($B2609-$D2609)/SetUp!$B$56)),0)</f>
        <v>14.269840079819071</v>
      </c>
      <c r="AP2609" s="64">
        <v>30889</v>
      </c>
      <c r="AQ2609" s="55">
        <v>7</v>
      </c>
      <c r="AR2609" s="55">
        <v>208</v>
      </c>
      <c r="AS2609" s="66">
        <f t="shared" si="786"/>
        <v>0.185</v>
      </c>
      <c r="AT2609" s="66">
        <f t="shared" si="787"/>
        <v>0.48071397542515681</v>
      </c>
      <c r="AU2609" s="55" t="str">
        <f>IF(OR($AP2609&lt;SetUp!$B$97,$AP2609&gt;SetUp!$B$98),"Não","Sim")</f>
        <v>Não</v>
      </c>
      <c r="AV2609" s="68">
        <f t="shared" si="788"/>
        <v>0.43011626335213132</v>
      </c>
      <c r="AW2609" s="68">
        <f t="shared" si="789"/>
        <v>0.69333539894134699</v>
      </c>
      <c r="AX2609" s="68">
        <f t="shared" si="790"/>
        <v>-0.73282827159698616</v>
      </c>
      <c r="AY2609" s="68">
        <f t="shared" si="791"/>
        <v>-0.31811325178065042</v>
      </c>
      <c r="AZ2609" s="68">
        <f t="shared" si="792"/>
        <v>0.29571397542515682</v>
      </c>
      <c r="BA2609" s="68">
        <f t="shared" si="793"/>
        <v>0.26321913558921567</v>
      </c>
      <c r="BB2609" s="68">
        <f t="shared" si="794"/>
        <v>0.41471501981633574</v>
      </c>
    </row>
    <row r="2610" spans="1:54" x14ac:dyDescent="0.3">
      <c r="A2610" s="64">
        <v>29272</v>
      </c>
      <c r="B2610" s="57">
        <v>17.724</v>
      </c>
      <c r="C2610" s="57">
        <v>11.836</v>
      </c>
      <c r="D2610" s="57">
        <v>4.8680000000000003</v>
      </c>
      <c r="E2610" s="57">
        <f t="shared" si="779"/>
        <v>4.8680000000000003</v>
      </c>
      <c r="F2610" s="57">
        <f t="shared" si="780"/>
        <v>0</v>
      </c>
      <c r="G2610" s="57">
        <f t="shared" si="781"/>
        <v>5.6244626859315279</v>
      </c>
      <c r="H2610" s="57">
        <f>IF(Q2609&gt;SetUp!$B$56,SetUp!$B$56,Q2609)</f>
        <v>38.504955351240852</v>
      </c>
      <c r="I2610" s="57">
        <f t="shared" si="795"/>
        <v>11.543389284819039</v>
      </c>
      <c r="J2610" s="57">
        <f>MIN(F2610,H2610,(1-EXP(-SetUp!$B$52*H2610/SetUp!$B$56))*F2610)</f>
        <v>0</v>
      </c>
      <c r="K2610" s="57">
        <f t="shared" si="782"/>
        <v>38.504955351240852</v>
      </c>
      <c r="L2610" s="57">
        <f>IF(I2610&lt;=0,0,MIN(SetUp!$B$50*I2610^SetUp!$B$55,I2610))</f>
        <v>1.2066604755319899</v>
      </c>
      <c r="M2610" s="57">
        <f t="shared" si="783"/>
        <v>10.336728809287049</v>
      </c>
      <c r="N2610" s="57">
        <f>IF(SetUp!$B$62=0,X2610,(B2610-E2610)*(1-(H2610/SetUp!$B$66/SetUp!$B$56)))</f>
        <v>7.231537314068472</v>
      </c>
      <c r="O2610" s="57">
        <f>K2610*SetUp!$B$65</f>
        <v>0</v>
      </c>
      <c r="P2610" s="57">
        <f>MIN(SetUp!$B$54*L2610^SetUp!$B$51,L2610)</f>
        <v>0.61733371399624193</v>
      </c>
      <c r="Q2610" s="57">
        <f t="shared" si="784"/>
        <v>45.736492665309328</v>
      </c>
      <c r="R2610" s="57">
        <f>IF((H2610+N2610-O2610)&gt;SetUp!$B$56,T2609+H2610+N2610-O2610-SetUp!$B$56,T2609)</f>
        <v>0</v>
      </c>
      <c r="S2610" s="57">
        <f>R2610*SetUp!$B$65</f>
        <v>0</v>
      </c>
      <c r="T2610" s="57">
        <f>IF((R2610-S2610)&lt;SetUp!$B$53,R2610-S2610,SetUp!$B$53)</f>
        <v>0</v>
      </c>
      <c r="U2610" s="57">
        <f t="shared" si="785"/>
        <v>10.336728809287049</v>
      </c>
      <c r="V2610" s="57">
        <f>(L2610-P2610)/1000*SetUp!$B$13*1000000/SetUp!$B$48</f>
        <v>33.519540732836674</v>
      </c>
      <c r="W2610" s="57">
        <f t="shared" si="796"/>
        <v>6.8833827526759706E-15</v>
      </c>
      <c r="X2610" s="57">
        <f>MAX((SetUp!$B$56*(1-($H2610/SetUp!$B$56)^2)*TANH(($B2610-$D2610)/SetUp!$B$56))/(1+$H2610/SetUp!$B$56*TANH(($B2610-$D2610)/SetUp!$B$56)),0)</f>
        <v>7.231537314068472</v>
      </c>
      <c r="AP2610" s="64">
        <v>30890</v>
      </c>
      <c r="AQ2610" s="55">
        <v>7</v>
      </c>
      <c r="AR2610" s="55">
        <v>209</v>
      </c>
      <c r="AS2610" s="66">
        <f t="shared" si="786"/>
        <v>0.16200000000000001</v>
      </c>
      <c r="AT2610" s="66">
        <f t="shared" si="787"/>
        <v>0.46466629225433886</v>
      </c>
      <c r="AU2610" s="55" t="str">
        <f>IF(OR($AP2610&lt;SetUp!$B$97,$AP2610&gt;SetUp!$B$98),"Não","Sim")</f>
        <v>Não</v>
      </c>
      <c r="AV2610" s="68">
        <f t="shared" si="788"/>
        <v>0.40249223594996214</v>
      </c>
      <c r="AW2610" s="68">
        <f t="shared" si="789"/>
        <v>0.68166435454286356</v>
      </c>
      <c r="AX2610" s="68">
        <f t="shared" si="790"/>
        <v>-0.790484985457369</v>
      </c>
      <c r="AY2610" s="68">
        <f t="shared" si="791"/>
        <v>-0.33285883089728463</v>
      </c>
      <c r="AZ2610" s="68">
        <f t="shared" si="792"/>
        <v>0.30266629225433883</v>
      </c>
      <c r="BA2610" s="68">
        <f t="shared" si="793"/>
        <v>0.27917211859290142</v>
      </c>
      <c r="BB2610" s="68">
        <f t="shared" si="794"/>
        <v>0.45762615456008437</v>
      </c>
    </row>
    <row r="2611" spans="1:54" x14ac:dyDescent="0.3">
      <c r="A2611" s="64">
        <v>29273</v>
      </c>
      <c r="B2611" s="57">
        <v>6.6050000000000004</v>
      </c>
      <c r="C2611" s="57">
        <v>8.6910000000000007</v>
      </c>
      <c r="D2611" s="57">
        <v>4.8680000000000003</v>
      </c>
      <c r="E2611" s="57">
        <f t="shared" si="779"/>
        <v>4.8680000000000003</v>
      </c>
      <c r="F2611" s="57">
        <f t="shared" si="780"/>
        <v>0</v>
      </c>
      <c r="G2611" s="57">
        <f t="shared" si="781"/>
        <v>0.90345741053373119</v>
      </c>
      <c r="H2611" s="57">
        <f>IF(Q2610&gt;SetUp!$B$56,SetUp!$B$56,Q2610)</f>
        <v>45.736492665309328</v>
      </c>
      <c r="I2611" s="57">
        <f t="shared" si="795"/>
        <v>11.24018621982078</v>
      </c>
      <c r="J2611" s="57">
        <f>MIN(F2611,H2611,(1-EXP(-SetUp!$B$52*H2611/SetUp!$B$56))*F2611)</f>
        <v>0</v>
      </c>
      <c r="K2611" s="57">
        <f t="shared" si="782"/>
        <v>45.736492665309328</v>
      </c>
      <c r="L2611" s="57">
        <f>IF(I2611&lt;=0,0,MIN(SetUp!$B$50*I2611^SetUp!$B$55,I2611))</f>
        <v>1.1542999983785529</v>
      </c>
      <c r="M2611" s="57">
        <f t="shared" si="783"/>
        <v>10.085886221442227</v>
      </c>
      <c r="N2611" s="57">
        <f>IF(SetUp!$B$62=0,X2611,(B2611-E2611)*(1-(H2611/SetUp!$B$66/SetUp!$B$56)))</f>
        <v>0.83354258946626891</v>
      </c>
      <c r="O2611" s="57">
        <f>K2611*SetUp!$B$65</f>
        <v>0</v>
      </c>
      <c r="P2611" s="57">
        <f>MIN(SetUp!$B$54*L2611^SetUp!$B$51,L2611)</f>
        <v>0.5909916722938714</v>
      </c>
      <c r="Q2611" s="57">
        <f t="shared" si="784"/>
        <v>46.570035254775597</v>
      </c>
      <c r="R2611" s="57">
        <f>IF((H2611+N2611-O2611)&gt;SetUp!$B$56,T2610+H2611+N2611-O2611-SetUp!$B$56,T2610)</f>
        <v>0</v>
      </c>
      <c r="S2611" s="57">
        <f>R2611*SetUp!$B$65</f>
        <v>0</v>
      </c>
      <c r="T2611" s="57">
        <f>IF((R2611-S2611)&lt;SetUp!$B$53,R2611-S2611,SetUp!$B$53)</f>
        <v>0</v>
      </c>
      <c r="U2611" s="57">
        <f t="shared" si="785"/>
        <v>10.085886221442227</v>
      </c>
      <c r="V2611" s="57">
        <f>(L2611-P2611)/1000*SetUp!$B$13*1000000/SetUp!$B$48</f>
        <v>32.039672408795191</v>
      </c>
      <c r="W2611" s="57">
        <f t="shared" si="796"/>
        <v>3.3306690738754696E-15</v>
      </c>
      <c r="X2611" s="57">
        <f>MAX((SetUp!$B$56*(1-($H2611/SetUp!$B$56)^2)*TANH(($B2611-$D2611)/SetUp!$B$56))/(1+$H2611/SetUp!$B$56*TANH(($B2611-$D2611)/SetUp!$B$56)),0)</f>
        <v>0.83354258946626891</v>
      </c>
      <c r="AP2611" s="64">
        <v>30891</v>
      </c>
      <c r="AQ2611" s="55">
        <v>7</v>
      </c>
      <c r="AR2611" s="55">
        <v>210</v>
      </c>
      <c r="AS2611" s="66">
        <f t="shared" si="786"/>
        <v>0.14099999999999999</v>
      </c>
      <c r="AT2611" s="66">
        <f t="shared" si="787"/>
        <v>0.44935755455978299</v>
      </c>
      <c r="AU2611" s="55" t="str">
        <f>IF(OR($AP2611&lt;SetUp!$B$97,$AP2611&gt;SetUp!$B$98),"Não","Sim")</f>
        <v>Não</v>
      </c>
      <c r="AV2611" s="68">
        <f t="shared" si="788"/>
        <v>0.37549966711037175</v>
      </c>
      <c r="AW2611" s="68">
        <f t="shared" si="789"/>
        <v>0.67034137166057639</v>
      </c>
      <c r="AX2611" s="68">
        <f t="shared" si="790"/>
        <v>-0.8507808873446201</v>
      </c>
      <c r="AY2611" s="68">
        <f t="shared" si="791"/>
        <v>-0.34740795259123836</v>
      </c>
      <c r="AZ2611" s="68">
        <f t="shared" si="792"/>
        <v>0.30835755455978298</v>
      </c>
      <c r="BA2611" s="68">
        <f t="shared" si="793"/>
        <v>0.29484170455020464</v>
      </c>
      <c r="BB2611" s="68">
        <f t="shared" si="794"/>
        <v>0.50337293475338174</v>
      </c>
    </row>
    <row r="2612" spans="1:54" x14ac:dyDescent="0.3">
      <c r="A2612" s="64">
        <v>29274</v>
      </c>
      <c r="B2612" s="57">
        <v>9.625</v>
      </c>
      <c r="C2612" s="57">
        <v>9.0090000000000003</v>
      </c>
      <c r="D2612" s="57">
        <v>4.8680000000000003</v>
      </c>
      <c r="E2612" s="57">
        <f t="shared" si="779"/>
        <v>4.8680000000000003</v>
      </c>
      <c r="F2612" s="57">
        <f t="shared" si="780"/>
        <v>0</v>
      </c>
      <c r="G2612" s="57">
        <f t="shared" si="781"/>
        <v>2.6373040206683989</v>
      </c>
      <c r="H2612" s="57">
        <f>IF(Q2611&gt;SetUp!$B$56,SetUp!$B$56,Q2611)</f>
        <v>46.570035254775597</v>
      </c>
      <c r="I2612" s="57">
        <f t="shared" si="795"/>
        <v>12.723190242110626</v>
      </c>
      <c r="J2612" s="57">
        <f>MIN(F2612,H2612,(1-EXP(-SetUp!$B$52*H2612/SetUp!$B$56))*F2612)</f>
        <v>0</v>
      </c>
      <c r="K2612" s="57">
        <f t="shared" si="782"/>
        <v>46.570035254775597</v>
      </c>
      <c r="L2612" s="57">
        <f>IF(I2612&lt;=0,0,MIN(SetUp!$B$50*I2612^SetUp!$B$55,I2612))</f>
        <v>1.4191323037202754</v>
      </c>
      <c r="M2612" s="57">
        <f t="shared" si="783"/>
        <v>11.304057938390351</v>
      </c>
      <c r="N2612" s="57">
        <f>IF(SetUp!$B$62=0,X2612,(B2612-E2612)*(1-(H2612/SetUp!$B$66/SetUp!$B$56)))</f>
        <v>2.1196959793316008</v>
      </c>
      <c r="O2612" s="57">
        <f>K2612*SetUp!$B$65</f>
        <v>0</v>
      </c>
      <c r="P2612" s="57">
        <f>MIN(SetUp!$B$54*L2612^SetUp!$B$51,L2612)</f>
        <v>0.72403491855293878</v>
      </c>
      <c r="Q2612" s="57">
        <f t="shared" si="784"/>
        <v>48.689731234107199</v>
      </c>
      <c r="R2612" s="57">
        <f>IF((H2612+N2612-O2612)&gt;SetUp!$B$56,T2611+H2612+N2612-O2612-SetUp!$B$56,T2611)</f>
        <v>0</v>
      </c>
      <c r="S2612" s="57">
        <f>R2612*SetUp!$B$65</f>
        <v>0</v>
      </c>
      <c r="T2612" s="57">
        <f>IF((R2612-S2612)&lt;SetUp!$B$53,R2612-S2612,SetUp!$B$53)</f>
        <v>0</v>
      </c>
      <c r="U2612" s="57">
        <f t="shared" si="785"/>
        <v>11.304057938390351</v>
      </c>
      <c r="V2612" s="57">
        <f>(L2612-P2612)/1000*SetUp!$B$13*1000000/SetUp!$B$48</f>
        <v>39.535528735685105</v>
      </c>
      <c r="W2612" s="57">
        <f t="shared" si="796"/>
        <v>2.2204460492503131E-15</v>
      </c>
      <c r="X2612" s="57">
        <f>MAX((SetUp!$B$56*(1-($H2612/SetUp!$B$56)^2)*TANH(($B2612-$D2612)/SetUp!$B$56))/(1+$H2612/SetUp!$B$56*TANH(($B2612-$D2612)/SetUp!$B$56)),0)</f>
        <v>2.1196959793316008</v>
      </c>
      <c r="AP2612" s="64">
        <v>30892</v>
      </c>
      <c r="AQ2612" s="55">
        <v>7</v>
      </c>
      <c r="AR2612" s="55">
        <v>211</v>
      </c>
      <c r="AS2612" s="66">
        <f t="shared" si="786"/>
        <v>0.14099999999999999</v>
      </c>
      <c r="AT2612" s="66">
        <f t="shared" si="787"/>
        <v>0.43474457324237503</v>
      </c>
      <c r="AU2612" s="55" t="str">
        <f>IF(OR($AP2612&lt;SetUp!$B$97,$AP2612&gt;SetUp!$B$98),"Não","Sim")</f>
        <v>Não</v>
      </c>
      <c r="AV2612" s="68">
        <f t="shared" si="788"/>
        <v>0.37549966711037175</v>
      </c>
      <c r="AW2612" s="68">
        <f t="shared" si="789"/>
        <v>0.65935163095451199</v>
      </c>
      <c r="AX2612" s="68">
        <f t="shared" si="790"/>
        <v>-0.8507808873446201</v>
      </c>
      <c r="AY2612" s="68">
        <f t="shared" si="791"/>
        <v>-0.36176583043071442</v>
      </c>
      <c r="AZ2612" s="68">
        <f t="shared" si="792"/>
        <v>0.29374457324237502</v>
      </c>
      <c r="BA2612" s="68">
        <f t="shared" si="793"/>
        <v>0.28385196384414024</v>
      </c>
      <c r="BB2612" s="68">
        <f t="shared" si="794"/>
        <v>0.48901505691390568</v>
      </c>
    </row>
    <row r="2613" spans="1:54" x14ac:dyDescent="0.3">
      <c r="A2613" s="64">
        <v>29275</v>
      </c>
      <c r="B2613" s="57">
        <v>5.2469999999999999</v>
      </c>
      <c r="C2613" s="57">
        <v>6.4130000000000003</v>
      </c>
      <c r="D2613" s="57">
        <v>4.8680000000000003</v>
      </c>
      <c r="E2613" s="57">
        <f t="shared" si="779"/>
        <v>4.8680000000000003</v>
      </c>
      <c r="F2613" s="57">
        <f t="shared" si="780"/>
        <v>0</v>
      </c>
      <c r="G2613" s="57">
        <f t="shared" si="781"/>
        <v>0.22007611795606466</v>
      </c>
      <c r="H2613" s="57">
        <f>IF(Q2612&gt;SetUp!$B$56,SetUp!$B$56,Q2612)</f>
        <v>48.689731234107199</v>
      </c>
      <c r="I2613" s="57">
        <f t="shared" si="795"/>
        <v>11.524134056346416</v>
      </c>
      <c r="J2613" s="57">
        <f>MIN(F2613,H2613,(1-EXP(-SetUp!$B$52*H2613/SetUp!$B$56))*F2613)</f>
        <v>0</v>
      </c>
      <c r="K2613" s="57">
        <f t="shared" si="782"/>
        <v>48.689731234107199</v>
      </c>
      <c r="L2613" s="57">
        <f>IF(I2613&lt;=0,0,MIN(SetUp!$B$50*I2613^SetUp!$B$55,I2613))</f>
        <v>1.2033076760482446</v>
      </c>
      <c r="M2613" s="57">
        <f t="shared" si="783"/>
        <v>10.320826380298172</v>
      </c>
      <c r="N2613" s="57">
        <f>IF(SetUp!$B$62=0,X2613,(B2613-E2613)*(1-(H2613/SetUp!$B$66/SetUp!$B$56)))</f>
        <v>0.1589238820439349</v>
      </c>
      <c r="O2613" s="57">
        <f>K2613*SetUp!$B$65</f>
        <v>0</v>
      </c>
      <c r="P2613" s="57">
        <f>MIN(SetUp!$B$54*L2613^SetUp!$B$51,L2613)</f>
        <v>0.6156475453308633</v>
      </c>
      <c r="Q2613" s="57">
        <f t="shared" si="784"/>
        <v>48.848655116151136</v>
      </c>
      <c r="R2613" s="57">
        <f>IF((H2613+N2613-O2613)&gt;SetUp!$B$56,T2612+H2613+N2613-O2613-SetUp!$B$56,T2612)</f>
        <v>0</v>
      </c>
      <c r="S2613" s="57">
        <f>R2613*SetUp!$B$65</f>
        <v>0</v>
      </c>
      <c r="T2613" s="57">
        <f>IF((R2613-S2613)&lt;SetUp!$B$53,R2613-S2613,SetUp!$B$53)</f>
        <v>0</v>
      </c>
      <c r="U2613" s="57">
        <f t="shared" si="785"/>
        <v>10.320826380298172</v>
      </c>
      <c r="V2613" s="57">
        <f>(L2613-P2613)/1000*SetUp!$B$13*1000000/SetUp!$B$48</f>
        <v>33.424746633452386</v>
      </c>
      <c r="W2613" s="57">
        <f t="shared" si="796"/>
        <v>2.6645352591003757E-15</v>
      </c>
      <c r="X2613" s="57">
        <f>MAX((SetUp!$B$56*(1-($H2613/SetUp!$B$56)^2)*TANH(($B2613-$D2613)/SetUp!$B$56))/(1+$H2613/SetUp!$B$56*TANH(($B2613-$D2613)/SetUp!$B$56)),0)</f>
        <v>0.1589238820439349</v>
      </c>
      <c r="AP2613" s="64">
        <v>30893</v>
      </c>
      <c r="AQ2613" s="55">
        <v>7</v>
      </c>
      <c r="AR2613" s="55">
        <v>212</v>
      </c>
      <c r="AS2613" s="66">
        <f t="shared" si="786"/>
        <v>0.122</v>
      </c>
      <c r="AT2613" s="66">
        <f t="shared" si="787"/>
        <v>0.42078720727777441</v>
      </c>
      <c r="AU2613" s="55" t="str">
        <f>IF(OR($AP2613&lt;SetUp!$B$97,$AP2613&gt;SetUp!$B$98),"Não","Sim")</f>
        <v>Não</v>
      </c>
      <c r="AV2613" s="68">
        <f t="shared" si="788"/>
        <v>0.34928498393145962</v>
      </c>
      <c r="AW2613" s="68">
        <f t="shared" si="789"/>
        <v>0.6486811291210608</v>
      </c>
      <c r="AX2613" s="68">
        <f t="shared" si="790"/>
        <v>-0.91364016932525183</v>
      </c>
      <c r="AY2613" s="68">
        <f t="shared" si="791"/>
        <v>-0.37593747202238709</v>
      </c>
      <c r="AZ2613" s="68">
        <f t="shared" si="792"/>
        <v>0.29878720727777441</v>
      </c>
      <c r="BA2613" s="68">
        <f t="shared" si="793"/>
        <v>0.29939614518960117</v>
      </c>
      <c r="BB2613" s="68">
        <f t="shared" si="794"/>
        <v>0.53770269730286469</v>
      </c>
    </row>
    <row r="2614" spans="1:54" x14ac:dyDescent="0.3">
      <c r="A2614" s="64">
        <v>29276</v>
      </c>
      <c r="B2614" s="57">
        <v>6.6379999999999999</v>
      </c>
      <c r="C2614" s="57">
        <v>3.1219999999999999</v>
      </c>
      <c r="D2614" s="57">
        <v>4.8680000000000003</v>
      </c>
      <c r="E2614" s="57">
        <f t="shared" si="779"/>
        <v>4.8680000000000003</v>
      </c>
      <c r="F2614" s="57">
        <f t="shared" si="780"/>
        <v>0</v>
      </c>
      <c r="G2614" s="57">
        <f t="shared" si="781"/>
        <v>1.0465968361875562</v>
      </c>
      <c r="H2614" s="57">
        <f>IF(Q2613&gt;SetUp!$B$56,SetUp!$B$56,Q2613)</f>
        <v>48.848655116151136</v>
      </c>
      <c r="I2614" s="57">
        <f t="shared" si="795"/>
        <v>11.367423216485728</v>
      </c>
      <c r="J2614" s="57">
        <f>MIN(F2614,H2614,(1-EXP(-SetUp!$B$52*H2614/SetUp!$B$56))*F2614)</f>
        <v>0</v>
      </c>
      <c r="K2614" s="57">
        <f t="shared" si="782"/>
        <v>48.848655116151136</v>
      </c>
      <c r="L2614" s="57">
        <f>IF(I2614&lt;=0,0,MIN(SetUp!$B$50*I2614^SetUp!$B$55,I2614))</f>
        <v>1.1761595339814996</v>
      </c>
      <c r="M2614" s="57">
        <f t="shared" si="783"/>
        <v>10.191263682504228</v>
      </c>
      <c r="N2614" s="57">
        <f>IF(SetUp!$B$62=0,X2614,(B2614-E2614)*(1-(H2614/SetUp!$B$66/SetUp!$B$56)))</f>
        <v>0.72340316381244341</v>
      </c>
      <c r="O2614" s="57">
        <f>K2614*SetUp!$B$65</f>
        <v>0</v>
      </c>
      <c r="P2614" s="57">
        <f>MIN(SetUp!$B$54*L2614^SetUp!$B$51,L2614)</f>
        <v>0.60199141006035817</v>
      </c>
      <c r="Q2614" s="57">
        <f t="shared" si="784"/>
        <v>49.572058279963578</v>
      </c>
      <c r="R2614" s="57">
        <f>IF((H2614+N2614-O2614)&gt;SetUp!$B$56,T2613+H2614+N2614-O2614-SetUp!$B$56,T2613)</f>
        <v>0</v>
      </c>
      <c r="S2614" s="57">
        <f>R2614*SetUp!$B$65</f>
        <v>0</v>
      </c>
      <c r="T2614" s="57">
        <f>IF((R2614-S2614)&lt;SetUp!$B$53,R2614-S2614,SetUp!$B$53)</f>
        <v>0</v>
      </c>
      <c r="U2614" s="57">
        <f t="shared" si="785"/>
        <v>10.191263682504228</v>
      </c>
      <c r="V2614" s="57">
        <f>(L2614-P2614)/1000*SetUp!$B$13*1000000/SetUp!$B$48</f>
        <v>32.657352547706566</v>
      </c>
      <c r="W2614" s="57">
        <f t="shared" si="796"/>
        <v>0</v>
      </c>
      <c r="X2614" s="57">
        <f>MAX((SetUp!$B$56*(1-($H2614/SetUp!$B$56)^2)*TANH(($B2614-$D2614)/SetUp!$B$56))/(1+$H2614/SetUp!$B$56*TANH(($B2614-$D2614)/SetUp!$B$56)),0)</f>
        <v>0.72340316381244341</v>
      </c>
      <c r="AP2614" s="64">
        <v>30894</v>
      </c>
      <c r="AQ2614" s="55">
        <v>7</v>
      </c>
      <c r="AR2614" s="55">
        <v>213</v>
      </c>
      <c r="AS2614" s="66">
        <f t="shared" si="786"/>
        <v>0.122</v>
      </c>
      <c r="AT2614" s="66">
        <f t="shared" si="787"/>
        <v>0.40744811246153195</v>
      </c>
      <c r="AU2614" s="55" t="str">
        <f>IF(OR($AP2614&lt;SetUp!$B$97,$AP2614&gt;SetUp!$B$98),"Não","Sim")</f>
        <v>Não</v>
      </c>
      <c r="AV2614" s="68">
        <f t="shared" si="788"/>
        <v>0.34928498393145962</v>
      </c>
      <c r="AW2614" s="68">
        <f t="shared" si="789"/>
        <v>0.6383166239896404</v>
      </c>
      <c r="AX2614" s="68">
        <f t="shared" si="790"/>
        <v>-0.91364016932525183</v>
      </c>
      <c r="AY2614" s="68">
        <f t="shared" si="791"/>
        <v>-0.38992768976187142</v>
      </c>
      <c r="AZ2614" s="68">
        <f t="shared" si="792"/>
        <v>0.28544811246153196</v>
      </c>
      <c r="BA2614" s="68">
        <f t="shared" si="793"/>
        <v>0.28903164005818077</v>
      </c>
      <c r="BB2614" s="68">
        <f t="shared" si="794"/>
        <v>0.52371247956338041</v>
      </c>
    </row>
    <row r="2615" spans="1:54" x14ac:dyDescent="0.3">
      <c r="A2615" s="64">
        <v>29277</v>
      </c>
      <c r="B2615" s="57">
        <v>5.1269999999999998</v>
      </c>
      <c r="C2615" s="57">
        <v>2.3940000000000001</v>
      </c>
      <c r="D2615" s="57">
        <v>4.8680000000000003</v>
      </c>
      <c r="E2615" s="57">
        <f t="shared" si="779"/>
        <v>4.8680000000000003</v>
      </c>
      <c r="F2615" s="57">
        <f t="shared" si="780"/>
        <v>0</v>
      </c>
      <c r="G2615" s="57">
        <f t="shared" si="781"/>
        <v>0.15571098517298559</v>
      </c>
      <c r="H2615" s="57">
        <f>IF(Q2614&gt;SetUp!$B$56,SetUp!$B$56,Q2614)</f>
        <v>49.572058279963578</v>
      </c>
      <c r="I2615" s="57">
        <f t="shared" si="795"/>
        <v>10.346974667677214</v>
      </c>
      <c r="J2615" s="57">
        <f>MIN(F2615,H2615,(1-EXP(-SetUp!$B$52*H2615/SetUp!$B$56))*F2615)</f>
        <v>0</v>
      </c>
      <c r="K2615" s="57">
        <f t="shared" si="782"/>
        <v>49.572058279963578</v>
      </c>
      <c r="L2615" s="57">
        <f>IF(I2615&lt;=0,0,MIN(SetUp!$B$50*I2615^SetUp!$B$55,I2615))</f>
        <v>1.0055071444662185</v>
      </c>
      <c r="M2615" s="57">
        <f t="shared" si="783"/>
        <v>9.341467523210996</v>
      </c>
      <c r="N2615" s="57">
        <f>IF(SetUp!$B$62=0,X2615,(B2615-E2615)*(1-(H2615/SetUp!$B$66/SetUp!$B$56)))</f>
        <v>0.10328901482701387</v>
      </c>
      <c r="O2615" s="57">
        <f>K2615*SetUp!$B$65</f>
        <v>0</v>
      </c>
      <c r="P2615" s="57">
        <f>MIN(SetUp!$B$54*L2615^SetUp!$B$51,L2615)</f>
        <v>0.51602104202917964</v>
      </c>
      <c r="Q2615" s="57">
        <f t="shared" si="784"/>
        <v>49.675347294790591</v>
      </c>
      <c r="R2615" s="57">
        <f>IF((H2615+N2615-O2615)&gt;SetUp!$B$56,T2614+H2615+N2615-O2615-SetUp!$B$56,T2614)</f>
        <v>0</v>
      </c>
      <c r="S2615" s="57">
        <f>R2615*SetUp!$B$65</f>
        <v>0</v>
      </c>
      <c r="T2615" s="57">
        <f>IF((R2615-S2615)&lt;SetUp!$B$53,R2615-S2615,SetUp!$B$53)</f>
        <v>0</v>
      </c>
      <c r="U2615" s="57">
        <f t="shared" si="785"/>
        <v>9.341467523210996</v>
      </c>
      <c r="V2615" s="57">
        <f>(L2615-P2615)/1000*SetUp!$B$13*1000000/SetUp!$B$48</f>
        <v>27.840835372958939</v>
      </c>
      <c r="W2615" s="57">
        <f t="shared" si="796"/>
        <v>-2.4424906541753444E-15</v>
      </c>
      <c r="X2615" s="57">
        <f>MAX((SetUp!$B$56*(1-($H2615/SetUp!$B$56)^2)*TANH(($B2615-$D2615)/SetUp!$B$56))/(1+$H2615/SetUp!$B$56*TANH(($B2615-$D2615)/SetUp!$B$56)),0)</f>
        <v>0.10328901482701387</v>
      </c>
      <c r="AP2615" s="64">
        <v>30895</v>
      </c>
      <c r="AQ2615" s="55">
        <v>8</v>
      </c>
      <c r="AR2615" s="55">
        <v>214</v>
      </c>
      <c r="AS2615" s="66">
        <f t="shared" si="786"/>
        <v>0.122</v>
      </c>
      <c r="AT2615" s="66">
        <f t="shared" si="787"/>
        <v>0.39469251377633624</v>
      </c>
      <c r="AU2615" s="55" t="str">
        <f>IF(OR($AP2615&lt;SetUp!$B$97,$AP2615&gt;SetUp!$B$98),"Não","Sim")</f>
        <v>Não</v>
      </c>
      <c r="AV2615" s="68">
        <f t="shared" si="788"/>
        <v>0.34928498393145962</v>
      </c>
      <c r="AW2615" s="68">
        <f t="shared" si="789"/>
        <v>0.62824558396883001</v>
      </c>
      <c r="AX2615" s="68">
        <f t="shared" si="790"/>
        <v>-0.91364016932525183</v>
      </c>
      <c r="AY2615" s="68">
        <f t="shared" si="791"/>
        <v>-0.40374111088966491</v>
      </c>
      <c r="AZ2615" s="68">
        <f t="shared" si="792"/>
        <v>0.27269251377633624</v>
      </c>
      <c r="BA2615" s="68">
        <f t="shared" si="793"/>
        <v>0.27896060003737039</v>
      </c>
      <c r="BB2615" s="68">
        <f t="shared" si="794"/>
        <v>0.50989905843558692</v>
      </c>
    </row>
    <row r="2616" spans="1:54" x14ac:dyDescent="0.3">
      <c r="A2616" s="64">
        <v>29278</v>
      </c>
      <c r="B2616" s="57">
        <v>1.7110000000000001</v>
      </c>
      <c r="C2616" s="57">
        <v>1.788</v>
      </c>
      <c r="D2616" s="57">
        <v>4.8680000000000003</v>
      </c>
      <c r="E2616" s="57">
        <f t="shared" si="779"/>
        <v>1.7110000000000001</v>
      </c>
      <c r="F2616" s="57">
        <f t="shared" si="780"/>
        <v>3.157</v>
      </c>
      <c r="G2616" s="57">
        <f t="shared" si="781"/>
        <v>0</v>
      </c>
      <c r="H2616" s="57">
        <f>IF(Q2615&gt;SetUp!$B$56,SetUp!$B$56,Q2615)</f>
        <v>49.675347294790591</v>
      </c>
      <c r="I2616" s="57">
        <f t="shared" si="795"/>
        <v>9.341467523210996</v>
      </c>
      <c r="J2616" s="57">
        <f>MIN(F2616,H2616,(1-EXP(-SetUp!$B$52*H2616/SetUp!$B$56))*F2616)</f>
        <v>3.1556560615112601</v>
      </c>
      <c r="K2616" s="57">
        <f t="shared" si="782"/>
        <v>46.519691233279332</v>
      </c>
      <c r="L2616" s="57">
        <f>IF(I2616&lt;=0,0,MIN(SetUp!$B$50*I2616^SetUp!$B$55,I2616))</f>
        <v>0.84798472938787384</v>
      </c>
      <c r="M2616" s="57">
        <f t="shared" si="783"/>
        <v>8.493482793823123</v>
      </c>
      <c r="N2616" s="57">
        <f>IF(SetUp!$B$62=0,X2616,(B2616-E2616)*(1-(H2616/SetUp!$B$66/SetUp!$B$56)))</f>
        <v>0</v>
      </c>
      <c r="O2616" s="57">
        <f>K2616*SetUp!$B$65</f>
        <v>0</v>
      </c>
      <c r="P2616" s="57">
        <f>MIN(SetUp!$B$54*L2616^SetUp!$B$51,L2616)</f>
        <v>0.43644459086161302</v>
      </c>
      <c r="Q2616" s="57">
        <f t="shared" si="784"/>
        <v>46.519691233279332</v>
      </c>
      <c r="R2616" s="57">
        <f>IF((H2616+N2616-O2616)&gt;SetUp!$B$56,T2615+H2616+N2616-O2616-SetUp!$B$56,T2615)</f>
        <v>0</v>
      </c>
      <c r="S2616" s="57">
        <f>R2616*SetUp!$B$65</f>
        <v>0</v>
      </c>
      <c r="T2616" s="57">
        <f>IF((R2616-S2616)&lt;SetUp!$B$53,R2616-S2616,SetUp!$B$53)</f>
        <v>0</v>
      </c>
      <c r="U2616" s="57">
        <f t="shared" si="785"/>
        <v>8.493482793823123</v>
      </c>
      <c r="V2616" s="57">
        <f>(L2616-P2616)/1000*SetUp!$B$13*1000000/SetUp!$B$48</f>
        <v>23.407449545614227</v>
      </c>
      <c r="W2616" s="57">
        <f t="shared" si="796"/>
        <v>-1.4432899320127035E-15</v>
      </c>
      <c r="X2616" s="57">
        <f>MAX((SetUp!$B$56*(1-($H2616/SetUp!$B$56)^2)*TANH(($B2616-$D2616)/SetUp!$B$56))/(1+$H2616/SetUp!$B$56*TANH(($B2616-$D2616)/SetUp!$B$56)),0)</f>
        <v>0</v>
      </c>
      <c r="AP2616" s="64">
        <v>30896</v>
      </c>
      <c r="AQ2616" s="55">
        <v>8</v>
      </c>
      <c r="AR2616" s="55">
        <v>215</v>
      </c>
      <c r="AS2616" s="66">
        <f t="shared" si="786"/>
        <v>0.104</v>
      </c>
      <c r="AT2616" s="66">
        <f t="shared" si="787"/>
        <v>0.3824879988930826</v>
      </c>
      <c r="AU2616" s="55" t="str">
        <f>IF(OR($AP2616&lt;SetUp!$B$97,$AP2616&gt;SetUp!$B$98),"Não","Sim")</f>
        <v>Não</v>
      </c>
      <c r="AV2616" s="68">
        <f t="shared" si="788"/>
        <v>0.322490309931942</v>
      </c>
      <c r="AW2616" s="68">
        <f t="shared" si="789"/>
        <v>0.61845614144665306</v>
      </c>
      <c r="AX2616" s="68">
        <f t="shared" si="790"/>
        <v>-0.98296666070121963</v>
      </c>
      <c r="AY2616" s="68">
        <f t="shared" si="791"/>
        <v>-0.41738218690585982</v>
      </c>
      <c r="AZ2616" s="68">
        <f t="shared" si="792"/>
        <v>0.27848799889308262</v>
      </c>
      <c r="BA2616" s="68">
        <f t="shared" si="793"/>
        <v>0.29596583151471106</v>
      </c>
      <c r="BB2616" s="68">
        <f t="shared" si="794"/>
        <v>0.56558447379535981</v>
      </c>
    </row>
    <row r="2617" spans="1:54" x14ac:dyDescent="0.3">
      <c r="A2617" s="64">
        <v>29279</v>
      </c>
      <c r="B2617" s="57">
        <v>3.532</v>
      </c>
      <c r="C2617" s="57">
        <v>2.669</v>
      </c>
      <c r="D2617" s="57">
        <v>4.8680000000000003</v>
      </c>
      <c r="E2617" s="57">
        <f t="shared" si="779"/>
        <v>3.532</v>
      </c>
      <c r="F2617" s="57">
        <f t="shared" si="780"/>
        <v>1.3360000000000003</v>
      </c>
      <c r="G2617" s="57">
        <f t="shared" si="781"/>
        <v>0</v>
      </c>
      <c r="H2617" s="57">
        <f>IF(Q2616&gt;SetUp!$B$56,SetUp!$B$56,Q2616)</f>
        <v>46.519691233279332</v>
      </c>
      <c r="I2617" s="57">
        <f t="shared" si="795"/>
        <v>8.493482793823123</v>
      </c>
      <c r="J2617" s="57">
        <f>MIN(F2617,H2617,(1-EXP(-SetUp!$B$52*H2617/SetUp!$B$56))*F2617)</f>
        <v>1.3350687862172985</v>
      </c>
      <c r="K2617" s="57">
        <f t="shared" si="782"/>
        <v>45.184622447062033</v>
      </c>
      <c r="L2617" s="57">
        <f>IF(I2617&lt;=0,0,MIN(SetUp!$B$50*I2617^SetUp!$B$55,I2617))</f>
        <v>0.72361218258261639</v>
      </c>
      <c r="M2617" s="57">
        <f t="shared" si="783"/>
        <v>7.7698706112405063</v>
      </c>
      <c r="N2617" s="57">
        <f>IF(SetUp!$B$62=0,X2617,(B2617-E2617)*(1-(H2617/SetUp!$B$66/SetUp!$B$56)))</f>
        <v>0</v>
      </c>
      <c r="O2617" s="57">
        <f>K2617*SetUp!$B$65</f>
        <v>0</v>
      </c>
      <c r="P2617" s="57">
        <f>MIN(SetUp!$B$54*L2617^SetUp!$B$51,L2617)</f>
        <v>0.37343822628058027</v>
      </c>
      <c r="Q2617" s="57">
        <f t="shared" si="784"/>
        <v>45.184622447062033</v>
      </c>
      <c r="R2617" s="57">
        <f>IF((H2617+N2617-O2617)&gt;SetUp!$B$56,T2616+H2617+N2617-O2617-SetUp!$B$56,T2616)</f>
        <v>0</v>
      </c>
      <c r="S2617" s="57">
        <f>R2617*SetUp!$B$65</f>
        <v>0</v>
      </c>
      <c r="T2617" s="57">
        <f>IF((R2617-S2617)&lt;SetUp!$B$53,R2617-S2617,SetUp!$B$53)</f>
        <v>0</v>
      </c>
      <c r="U2617" s="57">
        <f t="shared" si="785"/>
        <v>7.7698706112405063</v>
      </c>
      <c r="V2617" s="57">
        <f>(L2617-P2617)/1000*SetUp!$B$13*1000000/SetUp!$B$48</f>
        <v>19.917083285437521</v>
      </c>
      <c r="W2617" s="57">
        <f t="shared" si="796"/>
        <v>0</v>
      </c>
      <c r="X2617" s="57">
        <f>MAX((SetUp!$B$56*(1-($H2617/SetUp!$B$56)^2)*TANH(($B2617-$D2617)/SetUp!$B$56))/(1+$H2617/SetUp!$B$56*TANH(($B2617-$D2617)/SetUp!$B$56)),0)</f>
        <v>0</v>
      </c>
      <c r="AP2617" s="64">
        <v>30897</v>
      </c>
      <c r="AQ2617" s="55">
        <v>8</v>
      </c>
      <c r="AR2617" s="55">
        <v>216</v>
      </c>
      <c r="AS2617" s="66">
        <f t="shared" si="786"/>
        <v>7.4999999999999997E-2</v>
      </c>
      <c r="AT2617" s="66">
        <f t="shared" si="787"/>
        <v>0.37080433060710871</v>
      </c>
      <c r="AU2617" s="55" t="str">
        <f>IF(OR($AP2617&lt;SetUp!$B$97,$AP2617&gt;SetUp!$B$98),"Não","Sim")</f>
        <v>Não</v>
      </c>
      <c r="AV2617" s="68">
        <f t="shared" si="788"/>
        <v>0.27386127875258304</v>
      </c>
      <c r="AW2617" s="68">
        <f t="shared" si="789"/>
        <v>0.60893704979013119</v>
      </c>
      <c r="AX2617" s="68">
        <f t="shared" si="790"/>
        <v>-1.1249387366082999</v>
      </c>
      <c r="AY2617" s="68">
        <f t="shared" si="791"/>
        <v>-0.43085520239219016</v>
      </c>
      <c r="AZ2617" s="68">
        <f t="shared" si="792"/>
        <v>0.2958043306071087</v>
      </c>
      <c r="BA2617" s="68">
        <f t="shared" si="793"/>
        <v>0.33507577103754815</v>
      </c>
      <c r="BB2617" s="68">
        <f t="shared" si="794"/>
        <v>0.6940835342161098</v>
      </c>
    </row>
    <row r="2618" spans="1:54" x14ac:dyDescent="0.3">
      <c r="A2618" s="64">
        <v>29280</v>
      </c>
      <c r="B2618" s="57">
        <v>4.6989999999999998</v>
      </c>
      <c r="C2618" s="57">
        <v>5.9130000000000003</v>
      </c>
      <c r="D2618" s="57">
        <v>4.8680000000000003</v>
      </c>
      <c r="E2618" s="57">
        <f t="shared" si="779"/>
        <v>4.6989999999999998</v>
      </c>
      <c r="F2618" s="57">
        <f t="shared" si="780"/>
        <v>0.16900000000000048</v>
      </c>
      <c r="G2618" s="57">
        <f t="shared" si="781"/>
        <v>0</v>
      </c>
      <c r="H2618" s="57">
        <f>IF(Q2617&gt;SetUp!$B$56,SetUp!$B$56,Q2617)</f>
        <v>45.184622447062033</v>
      </c>
      <c r="I2618" s="57">
        <f t="shared" si="795"/>
        <v>7.7698706112405063</v>
      </c>
      <c r="J2618" s="57">
        <f>MIN(F2618,H2618,(1-EXP(-SetUp!$B$52*H2618/SetUp!$B$56))*F2618)</f>
        <v>0.16885488061673232</v>
      </c>
      <c r="K2618" s="57">
        <f t="shared" si="782"/>
        <v>45.015767566445298</v>
      </c>
      <c r="L2618" s="57">
        <f>IF(I2618&lt;=0,0,MIN(SetUp!$B$50*I2618^SetUp!$B$55,I2618))</f>
        <v>0.62381023434258986</v>
      </c>
      <c r="M2618" s="57">
        <f t="shared" si="783"/>
        <v>7.1460603768979167</v>
      </c>
      <c r="N2618" s="57">
        <f>IF(SetUp!$B$62=0,X2618,(B2618-E2618)*(1-(H2618/SetUp!$B$66/SetUp!$B$56)))</f>
        <v>0</v>
      </c>
      <c r="O2618" s="57">
        <f>K2618*SetUp!$B$65</f>
        <v>0</v>
      </c>
      <c r="P2618" s="57">
        <f>MIN(SetUp!$B$54*L2618^SetUp!$B$51,L2618)</f>
        <v>0.32274674641589296</v>
      </c>
      <c r="Q2618" s="57">
        <f t="shared" si="784"/>
        <v>45.015767566445298</v>
      </c>
      <c r="R2618" s="57">
        <f>IF((H2618+N2618-O2618)&gt;SetUp!$B$56,T2617+H2618+N2618-O2618-SetUp!$B$56,T2617)</f>
        <v>0</v>
      </c>
      <c r="S2618" s="57">
        <f>R2618*SetUp!$B$65</f>
        <v>0</v>
      </c>
      <c r="T2618" s="57">
        <f>IF((R2618-S2618)&lt;SetUp!$B$53,R2618-S2618,SetUp!$B$53)</f>
        <v>0</v>
      </c>
      <c r="U2618" s="57">
        <f t="shared" si="785"/>
        <v>7.1460603768979167</v>
      </c>
      <c r="V2618" s="57">
        <f>(L2618-P2618)/1000*SetUp!$B$13*1000000/SetUp!$B$48</f>
        <v>17.123793632637636</v>
      </c>
      <c r="W2618" s="57">
        <f t="shared" si="796"/>
        <v>-4.7739590058881731E-15</v>
      </c>
      <c r="X2618" s="57">
        <f>MAX((SetUp!$B$56*(1-($H2618/SetUp!$B$56)^2)*TANH(($B2618-$D2618)/SetUp!$B$56))/(1+$H2618/SetUp!$B$56*TANH(($B2618-$D2618)/SetUp!$B$56)),0)</f>
        <v>0</v>
      </c>
      <c r="AP2618" s="64">
        <v>30898</v>
      </c>
      <c r="AQ2618" s="55">
        <v>8</v>
      </c>
      <c r="AR2618" s="55">
        <v>217</v>
      </c>
      <c r="AS2618" s="66">
        <f t="shared" si="786"/>
        <v>7.4999999999999997E-2</v>
      </c>
      <c r="AT2618" s="66">
        <f t="shared" si="787"/>
        <v>0.35961327626373496</v>
      </c>
      <c r="AU2618" s="55" t="str">
        <f>IF(OR($AP2618&lt;SetUp!$B$97,$AP2618&gt;SetUp!$B$98),"Não","Sim")</f>
        <v>Não</v>
      </c>
      <c r="AV2618" s="68">
        <f t="shared" si="788"/>
        <v>0.27386127875258304</v>
      </c>
      <c r="AW2618" s="68">
        <f t="shared" si="789"/>
        <v>0.59967764362508547</v>
      </c>
      <c r="AX2618" s="68">
        <f t="shared" si="790"/>
        <v>-1.1249387366082999</v>
      </c>
      <c r="AY2618" s="68">
        <f t="shared" si="791"/>
        <v>-0.44416428328572893</v>
      </c>
      <c r="AZ2618" s="68">
        <f t="shared" si="792"/>
        <v>0.28461327626373495</v>
      </c>
      <c r="BA2618" s="68">
        <f t="shared" si="793"/>
        <v>0.32581636487250243</v>
      </c>
      <c r="BB2618" s="68">
        <f t="shared" si="794"/>
        <v>0.68077445332257103</v>
      </c>
    </row>
    <row r="2619" spans="1:54" x14ac:dyDescent="0.3">
      <c r="A2619" s="64">
        <v>29281</v>
      </c>
      <c r="B2619" s="57">
        <v>4.3499999999999996</v>
      </c>
      <c r="C2619" s="57">
        <v>6.6719999999999997</v>
      </c>
      <c r="D2619" s="57">
        <v>4.6269999999999998</v>
      </c>
      <c r="E2619" s="57">
        <f t="shared" si="779"/>
        <v>4.3499999999999996</v>
      </c>
      <c r="F2619" s="57">
        <f t="shared" si="780"/>
        <v>0.27700000000000014</v>
      </c>
      <c r="G2619" s="57">
        <f t="shared" si="781"/>
        <v>0</v>
      </c>
      <c r="H2619" s="57">
        <f>IF(Q2618&gt;SetUp!$B$56,SetUp!$B$56,Q2618)</f>
        <v>45.015767566445298</v>
      </c>
      <c r="I2619" s="57">
        <f t="shared" si="795"/>
        <v>7.1460603768979167</v>
      </c>
      <c r="J2619" s="57">
        <f>MIN(F2619,H2619,(1-EXP(-SetUp!$B$52*H2619/SetUp!$B$56))*F2619)</f>
        <v>0.2767557825290054</v>
      </c>
      <c r="K2619" s="57">
        <f t="shared" si="782"/>
        <v>44.73901178391629</v>
      </c>
      <c r="L2619" s="57">
        <f>IF(I2619&lt;=0,0,MIN(SetUp!$B$50*I2619^SetUp!$B$55,I2619))</f>
        <v>0.54259274989997708</v>
      </c>
      <c r="M2619" s="57">
        <f t="shared" si="783"/>
        <v>6.60346762699794</v>
      </c>
      <c r="N2619" s="57">
        <f>IF(SetUp!$B$62=0,X2619,(B2619-E2619)*(1-(H2619/SetUp!$B$66/SetUp!$B$56)))</f>
        <v>0</v>
      </c>
      <c r="O2619" s="57">
        <f>K2619*SetUp!$B$65</f>
        <v>0</v>
      </c>
      <c r="P2619" s="57">
        <f>MIN(SetUp!$B$54*L2619^SetUp!$B$51,L2619)</f>
        <v>0.28139340873151086</v>
      </c>
      <c r="Q2619" s="57">
        <f t="shared" si="784"/>
        <v>44.73901178391629</v>
      </c>
      <c r="R2619" s="57">
        <f>IF((H2619+N2619-O2619)&gt;SetUp!$B$56,T2618+H2619+N2619-O2619-SetUp!$B$56,T2618)</f>
        <v>0</v>
      </c>
      <c r="S2619" s="57">
        <f>R2619*SetUp!$B$65</f>
        <v>0</v>
      </c>
      <c r="T2619" s="57">
        <f>IF((R2619-S2619)&lt;SetUp!$B$53,R2619-S2619,SetUp!$B$53)</f>
        <v>0</v>
      </c>
      <c r="U2619" s="57">
        <f t="shared" si="785"/>
        <v>6.60346762699794</v>
      </c>
      <c r="V2619" s="57">
        <f>(L2619-P2619)/1000*SetUp!$B$13*1000000/SetUp!$B$48</f>
        <v>14.856413329798226</v>
      </c>
      <c r="W2619" s="57">
        <f t="shared" si="796"/>
        <v>-2.55351295663786E-15</v>
      </c>
      <c r="X2619" s="57">
        <f>MAX((SetUp!$B$56*(1-($H2619/SetUp!$B$56)^2)*TANH(($B2619-$D2619)/SetUp!$B$56))/(1+$H2619/SetUp!$B$56*TANH(($B2619-$D2619)/SetUp!$B$56)),0)</f>
        <v>0</v>
      </c>
      <c r="AP2619" s="64">
        <v>30899</v>
      </c>
      <c r="AQ2619" s="55">
        <v>8</v>
      </c>
      <c r="AR2619" s="55">
        <v>218</v>
      </c>
      <c r="AS2619" s="66">
        <f t="shared" si="786"/>
        <v>7.4999999999999997E-2</v>
      </c>
      <c r="AT2619" s="66">
        <f t="shared" si="787"/>
        <v>0.34888845244825201</v>
      </c>
      <c r="AU2619" s="55" t="str">
        <f>IF(OR($AP2619&lt;SetUp!$B$97,$AP2619&gt;SetUp!$B$98),"Não","Sim")</f>
        <v>Não</v>
      </c>
      <c r="AV2619" s="68">
        <f t="shared" si="788"/>
        <v>0.27386127875258304</v>
      </c>
      <c r="AW2619" s="68">
        <f t="shared" si="789"/>
        <v>0.59066780210897907</v>
      </c>
      <c r="AX2619" s="68">
        <f t="shared" si="790"/>
        <v>-1.1249387366082999</v>
      </c>
      <c r="AY2619" s="68">
        <f t="shared" si="791"/>
        <v>-0.45731340464474352</v>
      </c>
      <c r="AZ2619" s="68">
        <f t="shared" si="792"/>
        <v>0.273888452448252</v>
      </c>
      <c r="BA2619" s="68">
        <f t="shared" si="793"/>
        <v>0.31680652335639603</v>
      </c>
      <c r="BB2619" s="68">
        <f t="shared" si="794"/>
        <v>0.66762533196355633</v>
      </c>
    </row>
    <row r="2620" spans="1:54" x14ac:dyDescent="0.3">
      <c r="A2620" s="64">
        <v>29282</v>
      </c>
      <c r="B2620" s="57">
        <v>9.7899999999999991</v>
      </c>
      <c r="C2620" s="57">
        <v>12.625</v>
      </c>
      <c r="D2620" s="57">
        <v>4.6269999999999998</v>
      </c>
      <c r="E2620" s="57">
        <f t="shared" si="779"/>
        <v>4.6269999999999998</v>
      </c>
      <c r="F2620" s="57">
        <f t="shared" si="780"/>
        <v>0</v>
      </c>
      <c r="G2620" s="57">
        <f t="shared" si="781"/>
        <v>2.6690376020985616</v>
      </c>
      <c r="H2620" s="57">
        <f>IF(Q2619&gt;SetUp!$B$56,SetUp!$B$56,Q2619)</f>
        <v>44.73901178391629</v>
      </c>
      <c r="I2620" s="57">
        <f t="shared" si="795"/>
        <v>9.2725052290965024</v>
      </c>
      <c r="J2620" s="57">
        <f>MIN(F2620,H2620,(1-EXP(-SetUp!$B$52*H2620/SetUp!$B$56))*F2620)</f>
        <v>0</v>
      </c>
      <c r="K2620" s="57">
        <f t="shared" si="782"/>
        <v>44.73901178391629</v>
      </c>
      <c r="L2620" s="57">
        <f>IF(I2620&lt;=0,0,MIN(SetUp!$B$50*I2620^SetUp!$B$55,I2620))</f>
        <v>0.83757684484758244</v>
      </c>
      <c r="M2620" s="57">
        <f t="shared" si="783"/>
        <v>8.43492838424892</v>
      </c>
      <c r="N2620" s="57">
        <f>IF(SetUp!$B$62=0,X2620,(B2620-E2620)*(1-(H2620/SetUp!$B$66/SetUp!$B$56)))</f>
        <v>2.4939623979014378</v>
      </c>
      <c r="O2620" s="57">
        <f>K2620*SetUp!$B$65</f>
        <v>0</v>
      </c>
      <c r="P2620" s="57">
        <f>MIN(SetUp!$B$54*L2620^SetUp!$B$51,L2620)</f>
        <v>0.43117839110338374</v>
      </c>
      <c r="Q2620" s="57">
        <f t="shared" si="784"/>
        <v>47.232974181817724</v>
      </c>
      <c r="R2620" s="57">
        <f>IF((H2620+N2620-O2620)&gt;SetUp!$B$56,T2619+H2620+N2620-O2620-SetUp!$B$56,T2619)</f>
        <v>0</v>
      </c>
      <c r="S2620" s="57">
        <f>R2620*SetUp!$B$65</f>
        <v>0</v>
      </c>
      <c r="T2620" s="57">
        <f>IF((R2620-S2620)&lt;SetUp!$B$53,R2620-S2620,SetUp!$B$53)</f>
        <v>0</v>
      </c>
      <c r="U2620" s="57">
        <f t="shared" si="785"/>
        <v>8.43492838424892</v>
      </c>
      <c r="V2620" s="57">
        <f>(L2620-P2620)/1000*SetUp!$B$13*1000000/SetUp!$B$48</f>
        <v>23.115002428434934</v>
      </c>
      <c r="W2620" s="57">
        <f t="shared" si="796"/>
        <v>-2.6645352591003757E-15</v>
      </c>
      <c r="X2620" s="57">
        <f>MAX((SetUp!$B$56*(1-($H2620/SetUp!$B$56)^2)*TANH(($B2620-$D2620)/SetUp!$B$56))/(1+$H2620/SetUp!$B$56*TANH(($B2620-$D2620)/SetUp!$B$56)),0)</f>
        <v>2.4939623979014378</v>
      </c>
      <c r="AP2620" s="64">
        <v>30900</v>
      </c>
      <c r="AQ2620" s="55">
        <v>8</v>
      </c>
      <c r="AR2620" s="55">
        <v>219</v>
      </c>
      <c r="AS2620" s="66">
        <f t="shared" si="786"/>
        <v>7.4999999999999997E-2</v>
      </c>
      <c r="AT2620" s="66">
        <f t="shared" si="787"/>
        <v>0.33860518340910295</v>
      </c>
      <c r="AU2620" s="55" t="str">
        <f>IF(OR($AP2620&lt;SetUp!$B$97,$AP2620&gt;SetUp!$B$98),"Não","Sim")</f>
        <v>Não</v>
      </c>
      <c r="AV2620" s="68">
        <f t="shared" si="788"/>
        <v>0.27386127875258304</v>
      </c>
      <c r="AW2620" s="68">
        <f t="shared" si="789"/>
        <v>0.58189791493792353</v>
      </c>
      <c r="AX2620" s="68">
        <f t="shared" si="790"/>
        <v>-1.1249387366082999</v>
      </c>
      <c r="AY2620" s="68">
        <f t="shared" si="791"/>
        <v>-0.47030639794373885</v>
      </c>
      <c r="AZ2620" s="68">
        <f t="shared" si="792"/>
        <v>0.26360518340910294</v>
      </c>
      <c r="BA2620" s="68">
        <f t="shared" si="793"/>
        <v>0.3080366361853405</v>
      </c>
      <c r="BB2620" s="68">
        <f t="shared" si="794"/>
        <v>0.65463233866456105</v>
      </c>
    </row>
    <row r="2621" spans="1:54" x14ac:dyDescent="0.3">
      <c r="A2621" s="64">
        <v>29283</v>
      </c>
      <c r="B2621" s="57">
        <v>33.372999999999998</v>
      </c>
      <c r="C2621" s="57">
        <v>139.09399999999999</v>
      </c>
      <c r="D2621" s="57">
        <v>4.6269999999999998</v>
      </c>
      <c r="E2621" s="57">
        <f t="shared" si="779"/>
        <v>4.6269999999999998</v>
      </c>
      <c r="F2621" s="57">
        <f t="shared" si="780"/>
        <v>0</v>
      </c>
      <c r="G2621" s="57">
        <f t="shared" si="781"/>
        <v>19.382280560460707</v>
      </c>
      <c r="H2621" s="57">
        <f>IF(Q2620&gt;SetUp!$B$56,SetUp!$B$56,Q2620)</f>
        <v>47.232974181817724</v>
      </c>
      <c r="I2621" s="57">
        <f t="shared" si="795"/>
        <v>27.817208944709627</v>
      </c>
      <c r="J2621" s="57">
        <f>MIN(F2621,H2621,(1-EXP(-SetUp!$B$52*H2621/SetUp!$B$56))*F2621)</f>
        <v>0</v>
      </c>
      <c r="K2621" s="57">
        <f t="shared" si="782"/>
        <v>47.232974181817724</v>
      </c>
      <c r="L2621" s="57">
        <f>IF(I2621&lt;=0,0,MIN(SetUp!$B$50*I2621^SetUp!$B$55,I2621))</f>
        <v>5.2265940794554613</v>
      </c>
      <c r="M2621" s="57">
        <f t="shared" si="783"/>
        <v>22.590614865254167</v>
      </c>
      <c r="N2621" s="57">
        <f>IF(SetUp!$B$62=0,X2621,(B2621-E2621)*(1-(H2621/SetUp!$B$66/SetUp!$B$56)))</f>
        <v>9.3637194395392935</v>
      </c>
      <c r="O2621" s="57">
        <f>K2621*SetUp!$B$65</f>
        <v>0</v>
      </c>
      <c r="P2621" s="57">
        <f>MIN(SetUp!$B$54*L2621^SetUp!$B$51,L2621)</f>
        <v>2.6080944744459873</v>
      </c>
      <c r="Q2621" s="57">
        <f t="shared" si="784"/>
        <v>56.596693621357019</v>
      </c>
      <c r="R2621" s="57">
        <f>IF((H2621+N2621-O2621)&gt;SetUp!$B$56,T2620+H2621+N2621-O2621-SetUp!$B$56,T2620)</f>
        <v>0</v>
      </c>
      <c r="S2621" s="57">
        <f>R2621*SetUp!$B$65</f>
        <v>0</v>
      </c>
      <c r="T2621" s="57">
        <f>IF((R2621-S2621)&lt;SetUp!$B$53,R2621-S2621,SetUp!$B$53)</f>
        <v>0</v>
      </c>
      <c r="U2621" s="57">
        <f t="shared" si="785"/>
        <v>22.590614865254167</v>
      </c>
      <c r="V2621" s="57">
        <f>(L2621-P2621)/1000*SetUp!$B$13*1000000/SetUp!$B$48</f>
        <v>148.9341904995226</v>
      </c>
      <c r="W2621" s="57">
        <f t="shared" si="796"/>
        <v>0</v>
      </c>
      <c r="X2621" s="57">
        <f>MAX((SetUp!$B$56*(1-($H2621/SetUp!$B$56)^2)*TANH(($B2621-$D2621)/SetUp!$B$56))/(1+$H2621/SetUp!$B$56*TANH(($B2621-$D2621)/SetUp!$B$56)),0)</f>
        <v>9.3637194395392935</v>
      </c>
      <c r="AP2621" s="64">
        <v>30901</v>
      </c>
      <c r="AQ2621" s="55">
        <v>8</v>
      </c>
      <c r="AR2621" s="55">
        <v>220</v>
      </c>
      <c r="AS2621" s="66">
        <f t="shared" si="786"/>
        <v>7.0000000000000007E-2</v>
      </c>
      <c r="AT2621" s="66">
        <f t="shared" si="787"/>
        <v>0.32874037185281735</v>
      </c>
      <c r="AU2621" s="55" t="str">
        <f>IF(OR($AP2621&lt;SetUp!$B$97,$AP2621&gt;SetUp!$B$98),"Não","Sim")</f>
        <v>Não</v>
      </c>
      <c r="AV2621" s="68">
        <f t="shared" si="788"/>
        <v>0.26457513110645908</v>
      </c>
      <c r="AW2621" s="68">
        <f t="shared" si="789"/>
        <v>0.5733588508541726</v>
      </c>
      <c r="AX2621" s="68">
        <f t="shared" si="790"/>
        <v>-1.1549019599857431</v>
      </c>
      <c r="AY2621" s="68">
        <f t="shared" si="791"/>
        <v>-0.48314695793161522</v>
      </c>
      <c r="AZ2621" s="68">
        <f t="shared" si="792"/>
        <v>0.25874037185281734</v>
      </c>
      <c r="BA2621" s="68">
        <f t="shared" si="793"/>
        <v>0.30878371974771351</v>
      </c>
      <c r="BB2621" s="68">
        <f t="shared" si="794"/>
        <v>0.67175500205412786</v>
      </c>
    </row>
    <row r="2622" spans="1:54" x14ac:dyDescent="0.3">
      <c r="A2622" s="64">
        <v>29284</v>
      </c>
      <c r="B2622" s="57">
        <v>5.7430000000000003</v>
      </c>
      <c r="C2622" s="57">
        <v>128.28299999999999</v>
      </c>
      <c r="D2622" s="57">
        <v>4.6269999999999998</v>
      </c>
      <c r="E2622" s="57">
        <f t="shared" si="779"/>
        <v>4.6269999999999998</v>
      </c>
      <c r="F2622" s="57">
        <f t="shared" si="780"/>
        <v>0</v>
      </c>
      <c r="G2622" s="57">
        <f t="shared" si="781"/>
        <v>0.8764610483887586</v>
      </c>
      <c r="H2622" s="57">
        <f>IF(Q2621&gt;SetUp!$B$56,SetUp!$B$56,Q2621)</f>
        <v>56.596693621357019</v>
      </c>
      <c r="I2622" s="57">
        <f t="shared" si="795"/>
        <v>23.467075913642926</v>
      </c>
      <c r="J2622" s="57">
        <f>MIN(F2622,H2622,(1-EXP(-SetUp!$B$52*H2622/SetUp!$B$56))*F2622)</f>
        <v>0</v>
      </c>
      <c r="K2622" s="57">
        <f t="shared" si="782"/>
        <v>56.596693621357019</v>
      </c>
      <c r="L2622" s="57">
        <f>IF(I2622&lt;=0,0,MIN(SetUp!$B$50*I2622^SetUp!$B$55,I2622))</f>
        <v>3.9366591603254291</v>
      </c>
      <c r="M2622" s="57">
        <f t="shared" si="783"/>
        <v>19.530416753317496</v>
      </c>
      <c r="N2622" s="57">
        <f>IF(SetUp!$B$62=0,X2622,(B2622-E2622)*(1-(H2622/SetUp!$B$66/SetUp!$B$56)))</f>
        <v>0.23953895161124197</v>
      </c>
      <c r="O2622" s="57">
        <f>K2622*SetUp!$B$65</f>
        <v>0</v>
      </c>
      <c r="P2622" s="57">
        <f>MIN(SetUp!$B$54*L2622^SetUp!$B$51,L2622)</f>
        <v>1.9739055817097122</v>
      </c>
      <c r="Q2622" s="57">
        <f t="shared" si="784"/>
        <v>56.836232572968264</v>
      </c>
      <c r="R2622" s="57">
        <f>IF((H2622+N2622-O2622)&gt;SetUp!$B$56,T2621+H2622+N2622-O2622-SetUp!$B$56,T2621)</f>
        <v>0</v>
      </c>
      <c r="S2622" s="57">
        <f>R2622*SetUp!$B$65</f>
        <v>0</v>
      </c>
      <c r="T2622" s="57">
        <f>IF((R2622-S2622)&lt;SetUp!$B$53,R2622-S2622,SetUp!$B$53)</f>
        <v>0</v>
      </c>
      <c r="U2622" s="57">
        <f t="shared" si="785"/>
        <v>19.530416753317496</v>
      </c>
      <c r="V2622" s="57">
        <f>(L2622-P2622)/1000*SetUp!$B$13*1000000/SetUp!$B$48</f>
        <v>111.63687587423379</v>
      </c>
      <c r="W2622" s="57">
        <f t="shared" si="796"/>
        <v>8.8817841970012523E-15</v>
      </c>
      <c r="X2622" s="57">
        <f>MAX((SetUp!$B$56*(1-($H2622/SetUp!$B$56)^2)*TANH(($B2622-$D2622)/SetUp!$B$56))/(1+$H2622/SetUp!$B$56*TANH(($B2622-$D2622)/SetUp!$B$56)),0)</f>
        <v>0.23953895161124197</v>
      </c>
      <c r="AP2622" s="64">
        <v>30902</v>
      </c>
      <c r="AQ2622" s="55">
        <v>8</v>
      </c>
      <c r="AR2622" s="55">
        <v>221</v>
      </c>
      <c r="AS2622" s="66">
        <f t="shared" si="786"/>
        <v>7.0000000000000007E-2</v>
      </c>
      <c r="AT2622" s="66">
        <f t="shared" si="787"/>
        <v>0.31927238089849846</v>
      </c>
      <c r="AU2622" s="55" t="str">
        <f>IF(OR($AP2622&lt;SetUp!$B$97,$AP2622&gt;SetUp!$B$98),"Não","Sim")</f>
        <v>Não</v>
      </c>
      <c r="AV2622" s="68">
        <f t="shared" si="788"/>
        <v>0.26457513110645908</v>
      </c>
      <c r="AW2622" s="68">
        <f t="shared" si="789"/>
        <v>0.565041928442924</v>
      </c>
      <c r="AX2622" s="68">
        <f t="shared" si="790"/>
        <v>-1.1549019599857431</v>
      </c>
      <c r="AY2622" s="68">
        <f t="shared" si="791"/>
        <v>-0.49583864908403374</v>
      </c>
      <c r="AZ2622" s="68">
        <f t="shared" si="792"/>
        <v>0.24927238089849846</v>
      </c>
      <c r="BA2622" s="68">
        <f t="shared" si="793"/>
        <v>0.30046679733646492</v>
      </c>
      <c r="BB2622" s="68">
        <f t="shared" si="794"/>
        <v>0.65906331090170933</v>
      </c>
    </row>
    <row r="2623" spans="1:54" x14ac:dyDescent="0.3">
      <c r="A2623" s="64">
        <v>29285</v>
      </c>
      <c r="B2623" s="57">
        <v>12.332000000000001</v>
      </c>
      <c r="C2623" s="57">
        <v>106.318</v>
      </c>
      <c r="D2623" s="57">
        <v>4.6269999999999998</v>
      </c>
      <c r="E2623" s="57">
        <f t="shared" si="779"/>
        <v>4.6269999999999998</v>
      </c>
      <c r="F2623" s="57">
        <f t="shared" si="780"/>
        <v>0</v>
      </c>
      <c r="G2623" s="57">
        <f t="shared" si="781"/>
        <v>6.2403038460070253</v>
      </c>
      <c r="H2623" s="57">
        <f>IF(Q2622&gt;SetUp!$B$56,SetUp!$B$56,Q2622)</f>
        <v>56.836232572968264</v>
      </c>
      <c r="I2623" s="57">
        <f t="shared" si="795"/>
        <v>25.77072059932452</v>
      </c>
      <c r="J2623" s="57">
        <f>MIN(F2623,H2623,(1-EXP(-SetUp!$B$52*H2623/SetUp!$B$56))*F2623)</f>
        <v>0</v>
      </c>
      <c r="K2623" s="57">
        <f t="shared" si="782"/>
        <v>56.836232572968264</v>
      </c>
      <c r="L2623" s="57">
        <f>IF(I2623&lt;=0,0,MIN(SetUp!$B$50*I2623^SetUp!$B$55,I2623))</f>
        <v>4.6015815364557975</v>
      </c>
      <c r="M2623" s="57">
        <f t="shared" si="783"/>
        <v>21.169139062868723</v>
      </c>
      <c r="N2623" s="57">
        <f>IF(SetUp!$B$62=0,X2623,(B2623-E2623)*(1-(H2623/SetUp!$B$66/SetUp!$B$56)))</f>
        <v>1.4646961539929755</v>
      </c>
      <c r="O2623" s="57">
        <f>K2623*SetUp!$B$65</f>
        <v>0</v>
      </c>
      <c r="P2623" s="57">
        <f>MIN(SetUp!$B$54*L2623^SetUp!$B$51,L2623)</f>
        <v>2.3011907837168986</v>
      </c>
      <c r="Q2623" s="57">
        <f t="shared" si="784"/>
        <v>58.300928726961239</v>
      </c>
      <c r="R2623" s="57">
        <f>IF((H2623+N2623-O2623)&gt;SetUp!$B$56,T2622+H2623+N2623-O2623-SetUp!$B$56,T2622)</f>
        <v>0</v>
      </c>
      <c r="S2623" s="57">
        <f>R2623*SetUp!$B$65</f>
        <v>0</v>
      </c>
      <c r="T2623" s="57">
        <f>IF((R2623-S2623)&lt;SetUp!$B$53,R2623-S2623,SetUp!$B$53)</f>
        <v>0</v>
      </c>
      <c r="U2623" s="57">
        <f t="shared" si="785"/>
        <v>21.169139062868723</v>
      </c>
      <c r="V2623" s="57">
        <f>(L2623-P2623)/1000*SetUp!$B$13*1000000/SetUp!$B$48</f>
        <v>130.84089603691797</v>
      </c>
      <c r="W2623" s="57">
        <f t="shared" si="796"/>
        <v>-8.8817841970012523E-15</v>
      </c>
      <c r="X2623" s="57">
        <f>MAX((SetUp!$B$56*(1-($H2623/SetUp!$B$56)^2)*TANH(($B2623-$D2623)/SetUp!$B$56))/(1+$H2623/SetUp!$B$56*TANH(($B2623-$D2623)/SetUp!$B$56)),0)</f>
        <v>1.4646961539929755</v>
      </c>
      <c r="AP2623" s="64">
        <v>30903</v>
      </c>
      <c r="AQ2623" s="55">
        <v>8</v>
      </c>
      <c r="AR2623" s="55">
        <v>222</v>
      </c>
      <c r="AS2623" s="66">
        <f t="shared" si="786"/>
        <v>7.0000000000000007E-2</v>
      </c>
      <c r="AT2623" s="66">
        <f t="shared" si="787"/>
        <v>0.31018092611099984</v>
      </c>
      <c r="AU2623" s="55" t="str">
        <f>IF(OR($AP2623&lt;SetUp!$B$97,$AP2623&gt;SetUp!$B$98),"Não","Sim")</f>
        <v>Não</v>
      </c>
      <c r="AV2623" s="68">
        <f t="shared" si="788"/>
        <v>0.26457513110645908</v>
      </c>
      <c r="AW2623" s="68">
        <f t="shared" si="789"/>
        <v>0.55693888902733291</v>
      </c>
      <c r="AX2623" s="68">
        <f t="shared" si="790"/>
        <v>-1.1549019599857431</v>
      </c>
      <c r="AY2623" s="68">
        <f t="shared" si="791"/>
        <v>-0.50838491167853705</v>
      </c>
      <c r="AZ2623" s="68">
        <f t="shared" si="792"/>
        <v>0.24018092611099984</v>
      </c>
      <c r="BA2623" s="68">
        <f t="shared" si="793"/>
        <v>0.29236375792087382</v>
      </c>
      <c r="BB2623" s="68">
        <f t="shared" si="794"/>
        <v>0.64651704830720602</v>
      </c>
    </row>
    <row r="2624" spans="1:54" x14ac:dyDescent="0.3">
      <c r="A2624" s="64">
        <v>29286</v>
      </c>
      <c r="B2624" s="57">
        <v>7.9379999999999997</v>
      </c>
      <c r="C2624" s="57">
        <v>92.739000000000004</v>
      </c>
      <c r="D2624" s="57">
        <v>4.6269999999999998</v>
      </c>
      <c r="E2624" s="57">
        <f t="shared" si="779"/>
        <v>4.6269999999999998</v>
      </c>
      <c r="F2624" s="57">
        <f t="shared" si="780"/>
        <v>0</v>
      </c>
      <c r="G2624" s="57">
        <f t="shared" si="781"/>
        <v>2.7733944996638273</v>
      </c>
      <c r="H2624" s="57">
        <f>IF(Q2623&gt;SetUp!$B$56,SetUp!$B$56,Q2623)</f>
        <v>58.300928726961239</v>
      </c>
      <c r="I2624" s="57">
        <f t="shared" si="795"/>
        <v>23.942533562532549</v>
      </c>
      <c r="J2624" s="57">
        <f>MIN(F2624,H2624,(1-EXP(-SetUp!$B$52*H2624/SetUp!$B$56))*F2624)</f>
        <v>0</v>
      </c>
      <c r="K2624" s="57">
        <f t="shared" si="782"/>
        <v>58.300928726961239</v>
      </c>
      <c r="L2624" s="57">
        <f>IF(I2624&lt;=0,0,MIN(SetUp!$B$50*I2624^SetUp!$B$55,I2624))</f>
        <v>4.0704868794648315</v>
      </c>
      <c r="M2624" s="57">
        <f t="shared" si="783"/>
        <v>19.872046683067719</v>
      </c>
      <c r="N2624" s="57">
        <f>IF(SetUp!$B$62=0,X2624,(B2624-E2624)*(1-(H2624/SetUp!$B$66/SetUp!$B$56)))</f>
        <v>0.53760550033617238</v>
      </c>
      <c r="O2624" s="57">
        <f>K2624*SetUp!$B$65</f>
        <v>0</v>
      </c>
      <c r="P2624" s="57">
        <f>MIN(SetUp!$B$54*L2624^SetUp!$B$51,L2624)</f>
        <v>2.0398485833661635</v>
      </c>
      <c r="Q2624" s="57">
        <f t="shared" si="784"/>
        <v>58.838534227297409</v>
      </c>
      <c r="R2624" s="57">
        <f>IF((H2624+N2624-O2624)&gt;SetUp!$B$56,T2623+H2624+N2624-O2624-SetUp!$B$56,T2623)</f>
        <v>0</v>
      </c>
      <c r="S2624" s="57">
        <f>R2624*SetUp!$B$65</f>
        <v>0</v>
      </c>
      <c r="T2624" s="57">
        <f>IF((R2624-S2624)&lt;SetUp!$B$53,R2624-S2624,SetUp!$B$53)</f>
        <v>0</v>
      </c>
      <c r="U2624" s="57">
        <f t="shared" si="785"/>
        <v>19.872046683067719</v>
      </c>
      <c r="V2624" s="57">
        <f>(L2624-P2624)/1000*SetUp!$B$13*1000000/SetUp!$B$48</f>
        <v>115.49800131655579</v>
      </c>
      <c r="W2624" s="57">
        <f t="shared" si="796"/>
        <v>0</v>
      </c>
      <c r="X2624" s="57">
        <f>MAX((SetUp!$B$56*(1-($H2624/SetUp!$B$56)^2)*TANH(($B2624-$D2624)/SetUp!$B$56))/(1+$H2624/SetUp!$B$56*TANH(($B2624-$D2624)/SetUp!$B$56)),0)</f>
        <v>0.53760550033617238</v>
      </c>
      <c r="AP2624" s="64">
        <v>30904</v>
      </c>
      <c r="AQ2624" s="55">
        <v>8</v>
      </c>
      <c r="AR2624" s="55">
        <v>223</v>
      </c>
      <c r="AS2624" s="66">
        <f t="shared" si="786"/>
        <v>6.3E-2</v>
      </c>
      <c r="AT2624" s="66">
        <f t="shared" si="787"/>
        <v>0.30144697664771719</v>
      </c>
      <c r="AU2624" s="55" t="str">
        <f>IF(OR($AP2624&lt;SetUp!$B$97,$AP2624&gt;SetUp!$B$98),"Não","Sim")</f>
        <v>Não</v>
      </c>
      <c r="AV2624" s="68">
        <f t="shared" si="788"/>
        <v>0.25099800796022265</v>
      </c>
      <c r="AW2624" s="68">
        <f t="shared" si="789"/>
        <v>0.54904187148861172</v>
      </c>
      <c r="AX2624" s="68">
        <f t="shared" si="790"/>
        <v>-1.2006594505464183</v>
      </c>
      <c r="AY2624" s="68">
        <f t="shared" si="791"/>
        <v>-0.52078906751864096</v>
      </c>
      <c r="AZ2624" s="68">
        <f t="shared" si="792"/>
        <v>0.23844697664771719</v>
      </c>
      <c r="BA2624" s="68">
        <f t="shared" si="793"/>
        <v>0.29804386352838907</v>
      </c>
      <c r="BB2624" s="68">
        <f t="shared" si="794"/>
        <v>0.67987038302777736</v>
      </c>
    </row>
    <row r="2625" spans="1:54" x14ac:dyDescent="0.3">
      <c r="A2625" s="64">
        <v>29287</v>
      </c>
      <c r="B2625" s="57">
        <v>4.57</v>
      </c>
      <c r="C2625" s="57">
        <v>83.48</v>
      </c>
      <c r="D2625" s="57">
        <v>4.6269999999999998</v>
      </c>
      <c r="E2625" s="57">
        <f t="shared" si="779"/>
        <v>4.57</v>
      </c>
      <c r="F2625" s="57">
        <f t="shared" si="780"/>
        <v>5.6999999999999496E-2</v>
      </c>
      <c r="G2625" s="57">
        <f t="shared" si="781"/>
        <v>0</v>
      </c>
      <c r="H2625" s="57">
        <f>IF(Q2624&gt;SetUp!$B$56,SetUp!$B$56,Q2624)</f>
        <v>58.838534227297409</v>
      </c>
      <c r="I2625" s="57">
        <f t="shared" si="795"/>
        <v>19.872046683067719</v>
      </c>
      <c r="J2625" s="57">
        <f>MIN(F2625,H2625,(1-EXP(-SetUp!$B$52*H2625/SetUp!$B$56))*F2625)</f>
        <v>5.6994203318643459E-2</v>
      </c>
      <c r="K2625" s="57">
        <f t="shared" si="782"/>
        <v>58.781540023978764</v>
      </c>
      <c r="L2625" s="57">
        <f>IF(I2625&lt;=0,0,MIN(SetUp!$B$50*I2625^SetUp!$B$55,I2625))</f>
        <v>2.9837826361692206</v>
      </c>
      <c r="M2625" s="57">
        <f t="shared" si="783"/>
        <v>16.888264046898499</v>
      </c>
      <c r="N2625" s="57">
        <f>IF(SetUp!$B$62=0,X2625,(B2625-E2625)*(1-(H2625/SetUp!$B$66/SetUp!$B$56)))</f>
        <v>0</v>
      </c>
      <c r="O2625" s="57">
        <f>K2625*SetUp!$B$65</f>
        <v>0</v>
      </c>
      <c r="P2625" s="57">
        <f>MIN(SetUp!$B$54*L2625^SetUp!$B$51,L2625)</f>
        <v>1.5031880273248674</v>
      </c>
      <c r="Q2625" s="57">
        <f t="shared" si="784"/>
        <v>58.781540023978764</v>
      </c>
      <c r="R2625" s="57">
        <f>IF((H2625+N2625-O2625)&gt;SetUp!$B$56,T2624+H2625+N2625-O2625-SetUp!$B$56,T2624)</f>
        <v>0</v>
      </c>
      <c r="S2625" s="57">
        <f>R2625*SetUp!$B$65</f>
        <v>0</v>
      </c>
      <c r="T2625" s="57">
        <f>IF((R2625-S2625)&lt;SetUp!$B$53,R2625-S2625,SetUp!$B$53)</f>
        <v>0</v>
      </c>
      <c r="U2625" s="57">
        <f t="shared" si="785"/>
        <v>16.888264046898499</v>
      </c>
      <c r="V2625" s="57">
        <f>(L2625-P2625)/1000*SetUp!$B$13*1000000/SetUp!$B$48</f>
        <v>84.212790830416495</v>
      </c>
      <c r="W2625" s="57">
        <f t="shared" si="796"/>
        <v>0</v>
      </c>
      <c r="X2625" s="57">
        <f>MAX((SetUp!$B$56*(1-($H2625/SetUp!$B$56)^2)*TANH(($B2625-$D2625)/SetUp!$B$56))/(1+$H2625/SetUp!$B$56*TANH(($B2625-$D2625)/SetUp!$B$56)),0)</f>
        <v>0</v>
      </c>
      <c r="AP2625" s="64">
        <v>30905</v>
      </c>
      <c r="AQ2625" s="55">
        <v>8</v>
      </c>
      <c r="AR2625" s="55">
        <v>224</v>
      </c>
      <c r="AS2625" s="66">
        <f t="shared" si="786"/>
        <v>6.3E-2</v>
      </c>
      <c r="AT2625" s="66">
        <f t="shared" si="787"/>
        <v>0.29305266465613106</v>
      </c>
      <c r="AU2625" s="55" t="str">
        <f>IF(OR($AP2625&lt;SetUp!$B$97,$AP2625&gt;SetUp!$B$98),"Não","Sim")</f>
        <v>Não</v>
      </c>
      <c r="AV2625" s="68">
        <f t="shared" si="788"/>
        <v>0.25099800796022265</v>
      </c>
      <c r="AW2625" s="68">
        <f t="shared" si="789"/>
        <v>0.54134338885418287</v>
      </c>
      <c r="AX2625" s="68">
        <f t="shared" si="790"/>
        <v>-1.2006594505464183</v>
      </c>
      <c r="AY2625" s="68">
        <f t="shared" si="791"/>
        <v>-0.53305432533101416</v>
      </c>
      <c r="AZ2625" s="68">
        <f t="shared" si="792"/>
        <v>0.23005266465613106</v>
      </c>
      <c r="BA2625" s="68">
        <f t="shared" si="793"/>
        <v>0.29034538089396023</v>
      </c>
      <c r="BB2625" s="68">
        <f t="shared" si="794"/>
        <v>0.66760512521540416</v>
      </c>
    </row>
    <row r="2626" spans="1:54" x14ac:dyDescent="0.3">
      <c r="A2626" s="64">
        <v>29288</v>
      </c>
      <c r="B2626" s="57">
        <v>0.78200000000000003</v>
      </c>
      <c r="C2626" s="57">
        <v>41.319000000000003</v>
      </c>
      <c r="D2626" s="57">
        <v>4.6269999999999998</v>
      </c>
      <c r="E2626" s="57">
        <f t="shared" si="779"/>
        <v>0.78200000000000003</v>
      </c>
      <c r="F2626" s="57">
        <f t="shared" si="780"/>
        <v>3.8449999999999998</v>
      </c>
      <c r="G2626" s="57">
        <f t="shared" si="781"/>
        <v>0</v>
      </c>
      <c r="H2626" s="57">
        <f>IF(Q2625&gt;SetUp!$B$56,SetUp!$B$56,Q2625)</f>
        <v>58.781540023978764</v>
      </c>
      <c r="I2626" s="57">
        <f t="shared" si="795"/>
        <v>16.888264046898499</v>
      </c>
      <c r="J2626" s="57">
        <f>MIN(F2626,H2626,(1-EXP(-SetUp!$B$52*H2626/SetUp!$B$56))*F2626)</f>
        <v>3.8446054805144181</v>
      </c>
      <c r="K2626" s="57">
        <f t="shared" si="782"/>
        <v>54.936934543464346</v>
      </c>
      <c r="L2626" s="57">
        <f>IF(I2626&lt;=0,0,MIN(SetUp!$B$50*I2626^SetUp!$B$55,I2626))</f>
        <v>2.2751211893427352</v>
      </c>
      <c r="M2626" s="57">
        <f t="shared" si="783"/>
        <v>14.613142857555763</v>
      </c>
      <c r="N2626" s="57">
        <f>IF(SetUp!$B$62=0,X2626,(B2626-E2626)*(1-(H2626/SetUp!$B$66/SetUp!$B$56)))</f>
        <v>0</v>
      </c>
      <c r="O2626" s="57">
        <f>K2626*SetUp!$B$65</f>
        <v>0</v>
      </c>
      <c r="P2626" s="57">
        <f>MIN(SetUp!$B$54*L2626^SetUp!$B$51,L2626)</f>
        <v>1.1514737176643552</v>
      </c>
      <c r="Q2626" s="57">
        <f t="shared" si="784"/>
        <v>54.936934543464346</v>
      </c>
      <c r="R2626" s="57">
        <f>IF((H2626+N2626-O2626)&gt;SetUp!$B$56,T2625+H2626+N2626-O2626-SetUp!$B$56,T2625)</f>
        <v>0</v>
      </c>
      <c r="S2626" s="57">
        <f>R2626*SetUp!$B$65</f>
        <v>0</v>
      </c>
      <c r="T2626" s="57">
        <f>IF((R2626-S2626)&lt;SetUp!$B$53,R2626-S2626,SetUp!$B$53)</f>
        <v>0</v>
      </c>
      <c r="U2626" s="57">
        <f t="shared" si="785"/>
        <v>14.613142857555763</v>
      </c>
      <c r="V2626" s="57">
        <f>(L2626-P2626)/1000*SetUp!$B$13*1000000/SetUp!$B$48</f>
        <v>63.910464710820257</v>
      </c>
      <c r="W2626" s="57">
        <f t="shared" si="796"/>
        <v>-4.8849813083506888E-15</v>
      </c>
      <c r="X2626" s="57">
        <f>MAX((SetUp!$B$56*(1-($H2626/SetUp!$B$56)^2)*TANH(($B2626-$D2626)/SetUp!$B$56))/(1+$H2626/SetUp!$B$56*TANH(($B2626-$D2626)/SetUp!$B$56)),0)</f>
        <v>0</v>
      </c>
      <c r="AP2626" s="64">
        <v>30906</v>
      </c>
      <c r="AQ2626" s="55">
        <v>8</v>
      </c>
      <c r="AR2626" s="55">
        <v>225</v>
      </c>
      <c r="AS2626" s="66">
        <f t="shared" si="786"/>
        <v>6.3E-2</v>
      </c>
      <c r="AT2626" s="66">
        <f t="shared" si="787"/>
        <v>0.28498120214960676</v>
      </c>
      <c r="AU2626" s="55" t="str">
        <f>IF(OR($AP2626&lt;SetUp!$B$97,$AP2626&gt;SetUp!$B$98),"Não","Sim")</f>
        <v>Não</v>
      </c>
      <c r="AV2626" s="68">
        <f t="shared" si="788"/>
        <v>0.25099800796022265</v>
      </c>
      <c r="AW2626" s="68">
        <f t="shared" si="789"/>
        <v>0.53383630651128133</v>
      </c>
      <c r="AX2626" s="68">
        <f t="shared" si="790"/>
        <v>-1.2006594505464183</v>
      </c>
      <c r="AY2626" s="68">
        <f t="shared" si="791"/>
        <v>-0.54518378585794858</v>
      </c>
      <c r="AZ2626" s="68">
        <f t="shared" si="792"/>
        <v>0.22198120214960676</v>
      </c>
      <c r="BA2626" s="68">
        <f t="shared" si="793"/>
        <v>0.28283829855105869</v>
      </c>
      <c r="BB2626" s="68">
        <f t="shared" si="794"/>
        <v>0.65547566468846974</v>
      </c>
    </row>
    <row r="2627" spans="1:54" x14ac:dyDescent="0.3">
      <c r="A2627" s="64">
        <v>29289</v>
      </c>
      <c r="B2627" s="57">
        <v>0.42199999999999999</v>
      </c>
      <c r="C2627" s="57">
        <v>14.305999999999999</v>
      </c>
      <c r="D2627" s="57">
        <v>4.6269999999999998</v>
      </c>
      <c r="E2627" s="57">
        <f t="shared" ref="E2627:E2690" si="797">IF(B2627&gt;=D2627,D2627,B2627)</f>
        <v>0.42199999999999999</v>
      </c>
      <c r="F2627" s="57">
        <f t="shared" ref="F2627:F2690" si="798">D2627-E2627</f>
        <v>4.2050000000000001</v>
      </c>
      <c r="G2627" s="57">
        <f t="shared" ref="G2627:G2690" si="799">MAX(B2627-D2627-N2627,0)</f>
        <v>0</v>
      </c>
      <c r="H2627" s="57">
        <f>IF(Q2626&gt;SetUp!$B$56,SetUp!$B$56,Q2626)</f>
        <v>54.936934543464346</v>
      </c>
      <c r="I2627" s="57">
        <f t="shared" si="795"/>
        <v>14.613142857555763</v>
      </c>
      <c r="J2627" s="57">
        <f>MIN(F2627,H2627,(1-EXP(-SetUp!$B$52*H2627/SetUp!$B$56))*F2627)</f>
        <v>4.2042132670777743</v>
      </c>
      <c r="K2627" s="57">
        <f t="shared" ref="K2627:K2690" si="800">MAX(H2627-J2627,0)</f>
        <v>50.73272127638657</v>
      </c>
      <c r="L2627" s="57">
        <f>IF(I2627&lt;=0,0,MIN(SetUp!$B$50*I2627^SetUp!$B$55,I2627))</f>
        <v>1.7875940522780267</v>
      </c>
      <c r="M2627" s="57">
        <f t="shared" ref="M2627:M2690" si="801">MAX(I2627-L2627,0)</f>
        <v>12.825548805277737</v>
      </c>
      <c r="N2627" s="57">
        <f>IF(SetUp!$B$62=0,X2627,(B2627-E2627)*(1-(H2627/SetUp!$B$66/SetUp!$B$56)))</f>
        <v>0</v>
      </c>
      <c r="O2627" s="57">
        <f>K2627*SetUp!$B$65</f>
        <v>0</v>
      </c>
      <c r="P2627" s="57">
        <f>MIN(SetUp!$B$54*L2627^SetUp!$B$51,L2627)</f>
        <v>0.90844815991232675</v>
      </c>
      <c r="Q2627" s="57">
        <f t="shared" ref="Q2627:Q2690" si="802">IF((K2627+N2627-O2627)&lt;0,0,K2627+N2627-O2627)</f>
        <v>50.73272127638657</v>
      </c>
      <c r="R2627" s="57">
        <f>IF((H2627+N2627-O2627)&gt;SetUp!$B$56,T2626+H2627+N2627-O2627-SetUp!$B$56,T2626)</f>
        <v>0</v>
      </c>
      <c r="S2627" s="57">
        <f>R2627*SetUp!$B$65</f>
        <v>0</v>
      </c>
      <c r="T2627" s="57">
        <f>IF((R2627-S2627)&lt;SetUp!$B$53,R2627-S2627,SetUp!$B$53)</f>
        <v>0</v>
      </c>
      <c r="U2627" s="57">
        <f t="shared" ref="U2627:U2690" si="803">M2627+R2627-T2627</f>
        <v>12.825548805277737</v>
      </c>
      <c r="V2627" s="57">
        <f>(L2627-P2627)/1000*SetUp!$B$13*1000000/SetUp!$B$48</f>
        <v>50.003781386857305</v>
      </c>
      <c r="W2627" s="57">
        <f t="shared" si="796"/>
        <v>-4.4408920985006262E-15</v>
      </c>
      <c r="X2627" s="57">
        <f>MAX((SetUp!$B$56*(1-($H2627/SetUp!$B$56)^2)*TANH(($B2627-$D2627)/SetUp!$B$56))/(1+$H2627/SetUp!$B$56*TANH(($B2627-$D2627)/SetUp!$B$56)),0)</f>
        <v>0</v>
      </c>
      <c r="AP2627" s="64">
        <v>30907</v>
      </c>
      <c r="AQ2627" s="55">
        <v>8</v>
      </c>
      <c r="AR2627" s="55">
        <v>226</v>
      </c>
      <c r="AS2627" s="66">
        <f t="shared" ref="AS2627:AS2690" si="804">VLOOKUP($AP2627,$A:$C,3,FALSE)</f>
        <v>0.05</v>
      </c>
      <c r="AT2627" s="66">
        <f t="shared" ref="AT2627:AT2690" si="805">VLOOKUP($AP2627,$A:$V,22,FALSE)</f>
        <v>0.27721680466897841</v>
      </c>
      <c r="AU2627" s="55" t="str">
        <f>IF(OR($AP2627&lt;SetUp!$B$97,$AP2627&gt;SetUp!$B$98),"Não","Sim")</f>
        <v>Não</v>
      </c>
      <c r="AV2627" s="68">
        <f t="shared" ref="AV2627:AV2690" si="806">IFERROR(SQRT(AS2627),0)</f>
        <v>0.22360679774997896</v>
      </c>
      <c r="AW2627" s="68">
        <f t="shared" ref="AW2627:AW2690" si="807">IFERROR(SQRT(AT2627),0)</f>
        <v>0.52651382191636564</v>
      </c>
      <c r="AX2627" s="68">
        <f t="shared" ref="AX2627:AX2690" si="808">IFERROR(LOG(AS2627),0)</f>
        <v>-1.3010299956639813</v>
      </c>
      <c r="AY2627" s="68">
        <f t="shared" ref="AY2627:AY2690" si="809">IFERROR(LOG(AT2627),0)</f>
        <v>-0.55718044666557653</v>
      </c>
      <c r="AZ2627" s="68">
        <f t="shared" ref="AZ2627:AZ2690" si="810">AT2627-AS2627</f>
        <v>0.22721680466897842</v>
      </c>
      <c r="BA2627" s="68">
        <f t="shared" ref="BA2627:BA2690" si="811">AW2627-AV2627</f>
        <v>0.30290702416638671</v>
      </c>
      <c r="BB2627" s="68">
        <f t="shared" ref="BB2627:BB2690" si="812">AY2627-AX2627</f>
        <v>0.74384954899840472</v>
      </c>
    </row>
    <row r="2628" spans="1:54" x14ac:dyDescent="0.3">
      <c r="A2628" s="64">
        <v>29290</v>
      </c>
      <c r="B2628" s="57">
        <v>2.1999999999999999E-2</v>
      </c>
      <c r="C2628" s="57">
        <v>10.009</v>
      </c>
      <c r="D2628" s="57">
        <v>4.6269999999999998</v>
      </c>
      <c r="E2628" s="57">
        <f t="shared" si="797"/>
        <v>2.1999999999999999E-2</v>
      </c>
      <c r="F2628" s="57">
        <f t="shared" si="798"/>
        <v>4.6049999999999995</v>
      </c>
      <c r="G2628" s="57">
        <f t="shared" si="799"/>
        <v>0</v>
      </c>
      <c r="H2628" s="57">
        <f>IF(Q2627&gt;SetUp!$B$56,SetUp!$B$56,Q2627)</f>
        <v>50.73272127638657</v>
      </c>
      <c r="I2628" s="57">
        <f t="shared" ref="I2628:I2691" si="813">U2627+G2628+O2628</f>
        <v>12.825548805277737</v>
      </c>
      <c r="J2628" s="57">
        <f>MIN(F2628,H2628,(1-EXP(-SetUp!$B$52*H2628/SetUp!$B$56))*F2628)</f>
        <v>4.6033381852148905</v>
      </c>
      <c r="K2628" s="57">
        <f t="shared" si="800"/>
        <v>46.129383091171682</v>
      </c>
      <c r="L2628" s="57">
        <f>IF(I2628&lt;=0,0,MIN(SetUp!$B$50*I2628^SetUp!$B$55,I2628))</f>
        <v>1.4382115775001618</v>
      </c>
      <c r="M2628" s="57">
        <f t="shared" si="801"/>
        <v>11.387337227777575</v>
      </c>
      <c r="N2628" s="57">
        <f>IF(SetUp!$B$62=0,X2628,(B2628-E2628)*(1-(H2628/SetUp!$B$66/SetUp!$B$56)))</f>
        <v>0</v>
      </c>
      <c r="O2628" s="57">
        <f>K2628*SetUp!$B$65</f>
        <v>0</v>
      </c>
      <c r="P2628" s="57">
        <f>MIN(SetUp!$B$54*L2628^SetUp!$B$51,L2628)</f>
        <v>0.73360239220457657</v>
      </c>
      <c r="Q2628" s="57">
        <f t="shared" si="802"/>
        <v>46.129383091171682</v>
      </c>
      <c r="R2628" s="57">
        <f>IF((H2628+N2628-O2628)&gt;SetUp!$B$56,T2627+H2628+N2628-O2628-SetUp!$B$56,T2627)</f>
        <v>0</v>
      </c>
      <c r="S2628" s="57">
        <f>R2628*SetUp!$B$65</f>
        <v>0</v>
      </c>
      <c r="T2628" s="57">
        <f>IF((R2628-S2628)&lt;SetUp!$B$53,R2628-S2628,SetUp!$B$53)</f>
        <v>0</v>
      </c>
      <c r="U2628" s="57">
        <f t="shared" si="803"/>
        <v>11.387337227777575</v>
      </c>
      <c r="V2628" s="57">
        <f>(L2628-P2628)/1000*SetUp!$B$13*1000000/SetUp!$B$48</f>
        <v>40.076537888248573</v>
      </c>
      <c r="W2628" s="57">
        <f t="shared" ref="W2628:W2691" si="814">Q2628+U2628+T2628-H2628-U2627-T2627-B2628+E2628+J2628+L2628</f>
        <v>0</v>
      </c>
      <c r="X2628" s="57">
        <f>MAX((SetUp!$B$56*(1-($H2628/SetUp!$B$56)^2)*TANH(($B2628-$D2628)/SetUp!$B$56))/(1+$H2628/SetUp!$B$56*TANH(($B2628-$D2628)/SetUp!$B$56)),0)</f>
        <v>0</v>
      </c>
      <c r="AP2628" s="64">
        <v>30908</v>
      </c>
      <c r="AQ2628" s="55">
        <v>8</v>
      </c>
      <c r="AR2628" s="55">
        <v>227</v>
      </c>
      <c r="AS2628" s="66">
        <f t="shared" si="804"/>
        <v>0</v>
      </c>
      <c r="AT2628" s="66">
        <f t="shared" si="805"/>
        <v>0.26974462110838837</v>
      </c>
      <c r="AU2628" s="55" t="str">
        <f>IF(OR($AP2628&lt;SetUp!$B$97,$AP2628&gt;SetUp!$B$98),"Não","Sim")</f>
        <v>Não</v>
      </c>
      <c r="AV2628" s="68">
        <f t="shared" si="806"/>
        <v>0</v>
      </c>
      <c r="AW2628" s="68">
        <f t="shared" si="807"/>
        <v>0.519369445682347</v>
      </c>
      <c r="AX2628" s="68">
        <f t="shared" si="808"/>
        <v>0</v>
      </c>
      <c r="AY2628" s="68">
        <f t="shared" si="809"/>
        <v>-0.56904720668670683</v>
      </c>
      <c r="AZ2628" s="68">
        <f t="shared" si="810"/>
        <v>0.26974462110838837</v>
      </c>
      <c r="BA2628" s="68">
        <f t="shared" si="811"/>
        <v>0.519369445682347</v>
      </c>
      <c r="BB2628" s="68">
        <f t="shared" si="812"/>
        <v>-0.56904720668670683</v>
      </c>
    </row>
    <row r="2629" spans="1:54" x14ac:dyDescent="0.3">
      <c r="A2629" s="64">
        <v>29291</v>
      </c>
      <c r="B2629" s="57">
        <v>0</v>
      </c>
      <c r="C2629" s="57">
        <v>7.782</v>
      </c>
      <c r="D2629" s="57">
        <v>4.6269999999999998</v>
      </c>
      <c r="E2629" s="57">
        <f t="shared" si="797"/>
        <v>0</v>
      </c>
      <c r="F2629" s="57">
        <f t="shared" si="798"/>
        <v>4.6269999999999998</v>
      </c>
      <c r="G2629" s="57">
        <f t="shared" si="799"/>
        <v>0</v>
      </c>
      <c r="H2629" s="57">
        <f>IF(Q2628&gt;SetUp!$B$56,SetUp!$B$56,Q2628)</f>
        <v>46.129383091171682</v>
      </c>
      <c r="I2629" s="57">
        <f t="shared" si="813"/>
        <v>11.387337227777575</v>
      </c>
      <c r="J2629" s="57">
        <f>MIN(F2629,H2629,(1-EXP(-SetUp!$B$52*H2629/SetUp!$B$56))*F2629)</f>
        <v>4.6235720998213035</v>
      </c>
      <c r="K2629" s="57">
        <f t="shared" si="800"/>
        <v>41.50581099135038</v>
      </c>
      <c r="L2629" s="57">
        <f>IF(I2629&lt;=0,0,MIN(SetUp!$B$50*I2629^SetUp!$B$55,I2629))</f>
        <v>1.1795956291627352</v>
      </c>
      <c r="M2629" s="57">
        <f t="shared" si="801"/>
        <v>10.20774159861484</v>
      </c>
      <c r="N2629" s="57">
        <f>IF(SetUp!$B$62=0,X2629,(B2629-E2629)*(1-(H2629/SetUp!$B$66/SetUp!$B$56)))</f>
        <v>0</v>
      </c>
      <c r="O2629" s="57">
        <f>K2629*SetUp!$B$65</f>
        <v>0</v>
      </c>
      <c r="P2629" s="57">
        <f>MIN(SetUp!$B$54*L2629^SetUp!$B$51,L2629)</f>
        <v>0.60372013826033444</v>
      </c>
      <c r="Q2629" s="57">
        <f t="shared" si="802"/>
        <v>41.50581099135038</v>
      </c>
      <c r="R2629" s="57">
        <f>IF((H2629+N2629-O2629)&gt;SetUp!$B$56,T2628+H2629+N2629-O2629-SetUp!$B$56,T2628)</f>
        <v>0</v>
      </c>
      <c r="S2629" s="57">
        <f>R2629*SetUp!$B$65</f>
        <v>0</v>
      </c>
      <c r="T2629" s="57">
        <f>IF((R2629-S2629)&lt;SetUp!$B$53,R2629-S2629,SetUp!$B$53)</f>
        <v>0</v>
      </c>
      <c r="U2629" s="57">
        <f t="shared" si="803"/>
        <v>10.20774159861484</v>
      </c>
      <c r="V2629" s="57">
        <f>(L2629-P2629)/1000*SetUp!$B$13*1000000/SetUp!$B$48</f>
        <v>32.75446362565097</v>
      </c>
      <c r="W2629" s="57">
        <f t="shared" si="814"/>
        <v>0</v>
      </c>
      <c r="X2629" s="57">
        <f>MAX((SetUp!$B$56*(1-($H2629/SetUp!$B$56)^2)*TANH(($B2629-$D2629)/SetUp!$B$56))/(1+$H2629/SetUp!$B$56*TANH(($B2629-$D2629)/SetUp!$B$56)),0)</f>
        <v>0</v>
      </c>
      <c r="AP2629" s="64">
        <v>30909</v>
      </c>
      <c r="AQ2629" s="55">
        <v>8</v>
      </c>
      <c r="AR2629" s="55">
        <v>228</v>
      </c>
      <c r="AS2629" s="66">
        <f t="shared" si="804"/>
        <v>0</v>
      </c>
      <c r="AT2629" s="66">
        <f t="shared" si="805"/>
        <v>0.26255066914684877</v>
      </c>
      <c r="AU2629" s="55" t="str">
        <f>IF(OR($AP2629&lt;SetUp!$B$97,$AP2629&gt;SetUp!$B$98),"Não","Sim")</f>
        <v>Não</v>
      </c>
      <c r="AV2629" s="68">
        <f t="shared" si="806"/>
        <v>0</v>
      </c>
      <c r="AW2629" s="68">
        <f t="shared" si="807"/>
        <v>0.51239698393613597</v>
      </c>
      <c r="AX2629" s="68">
        <f t="shared" si="808"/>
        <v>0</v>
      </c>
      <c r="AY2629" s="68">
        <f t="shared" si="809"/>
        <v>-0.58078687051570288</v>
      </c>
      <c r="AZ2629" s="68">
        <f t="shared" si="810"/>
        <v>0.26255066914684877</v>
      </c>
      <c r="BA2629" s="68">
        <f t="shared" si="811"/>
        <v>0.51239698393613597</v>
      </c>
      <c r="BB2629" s="68">
        <f t="shared" si="812"/>
        <v>-0.58078687051570288</v>
      </c>
    </row>
    <row r="2630" spans="1:54" x14ac:dyDescent="0.3">
      <c r="A2630" s="64">
        <v>29292</v>
      </c>
      <c r="B2630" s="57">
        <v>0.373</v>
      </c>
      <c r="C2630" s="57">
        <v>6.6719999999999997</v>
      </c>
      <c r="D2630" s="57">
        <v>4.6269999999999998</v>
      </c>
      <c r="E2630" s="57">
        <f t="shared" si="797"/>
        <v>0.373</v>
      </c>
      <c r="F2630" s="57">
        <f t="shared" si="798"/>
        <v>4.2539999999999996</v>
      </c>
      <c r="G2630" s="57">
        <f t="shared" si="799"/>
        <v>0</v>
      </c>
      <c r="H2630" s="57">
        <f>IF(Q2629&gt;SetUp!$B$56,SetUp!$B$56,Q2629)</f>
        <v>41.50581099135038</v>
      </c>
      <c r="I2630" s="57">
        <f t="shared" si="813"/>
        <v>10.20774159861484</v>
      </c>
      <c r="J2630" s="57">
        <f>MIN(F2630,H2630,(1-EXP(-SetUp!$B$52*H2630/SetUp!$B$56))*F2630)</f>
        <v>4.2475095489446053</v>
      </c>
      <c r="K2630" s="57">
        <f t="shared" si="800"/>
        <v>37.258301442405774</v>
      </c>
      <c r="L2630" s="57">
        <f>IF(I2630&lt;=0,0,MIN(SetUp!$B$50*I2630^SetUp!$B$55,I2630))</f>
        <v>0.98305759726307762</v>
      </c>
      <c r="M2630" s="57">
        <f t="shared" si="801"/>
        <v>9.224684001351763</v>
      </c>
      <c r="N2630" s="57">
        <f>IF(SetUp!$B$62=0,X2630,(B2630-E2630)*(1-(H2630/SetUp!$B$66/SetUp!$B$56)))</f>
        <v>0</v>
      </c>
      <c r="O2630" s="57">
        <f>K2630*SetUp!$B$65</f>
        <v>0</v>
      </c>
      <c r="P2630" s="57">
        <f>MIN(SetUp!$B$54*L2630^SetUp!$B$51,L2630)</f>
        <v>0.50469387803755505</v>
      </c>
      <c r="Q2630" s="57">
        <f t="shared" si="802"/>
        <v>37.258301442405774</v>
      </c>
      <c r="R2630" s="57">
        <f>IF((H2630+N2630-O2630)&gt;SetUp!$B$56,T2629+H2630+N2630-O2630-SetUp!$B$56,T2629)</f>
        <v>0</v>
      </c>
      <c r="S2630" s="57">
        <f>R2630*SetUp!$B$65</f>
        <v>0</v>
      </c>
      <c r="T2630" s="57">
        <f>IF((R2630-S2630)&lt;SetUp!$B$53,R2630-S2630,SetUp!$B$53)</f>
        <v>0</v>
      </c>
      <c r="U2630" s="57">
        <f t="shared" si="803"/>
        <v>9.224684001351763</v>
      </c>
      <c r="V2630" s="57">
        <f>(L2630-P2630)/1000*SetUp!$B$13*1000000/SetUp!$B$48</f>
        <v>27.208219986321648</v>
      </c>
      <c r="W2630" s="57">
        <f t="shared" si="814"/>
        <v>-1.8873791418627661E-15</v>
      </c>
      <c r="X2630" s="57">
        <f>MAX((SetUp!$B$56*(1-($H2630/SetUp!$B$56)^2)*TANH(($B2630-$D2630)/SetUp!$B$56))/(1+$H2630/SetUp!$B$56*TANH(($B2630-$D2630)/SetUp!$B$56)),0)</f>
        <v>0</v>
      </c>
      <c r="AP2630" s="64">
        <v>30910</v>
      </c>
      <c r="AQ2630" s="55">
        <v>8</v>
      </c>
      <c r="AR2630" s="55">
        <v>229</v>
      </c>
      <c r="AS2630" s="66">
        <f t="shared" si="804"/>
        <v>0</v>
      </c>
      <c r="AT2630" s="66">
        <f t="shared" si="805"/>
        <v>0.25562177578299944</v>
      </c>
      <c r="AU2630" s="55" t="str">
        <f>IF(OR($AP2630&lt;SetUp!$B$97,$AP2630&gt;SetUp!$B$98),"Não","Sim")</f>
        <v>Não</v>
      </c>
      <c r="AV2630" s="68">
        <f t="shared" si="806"/>
        <v>0</v>
      </c>
      <c r="AW2630" s="68">
        <f t="shared" si="807"/>
        <v>0.50559052184846132</v>
      </c>
      <c r="AX2630" s="68">
        <f t="shared" si="808"/>
        <v>0</v>
      </c>
      <c r="AY2630" s="68">
        <f t="shared" si="809"/>
        <v>-0.59240215247149808</v>
      </c>
      <c r="AZ2630" s="68">
        <f t="shared" si="810"/>
        <v>0.25562177578299944</v>
      </c>
      <c r="BA2630" s="68">
        <f t="shared" si="811"/>
        <v>0.50559052184846132</v>
      </c>
      <c r="BB2630" s="68">
        <f t="shared" si="812"/>
        <v>-0.59240215247149808</v>
      </c>
    </row>
    <row r="2631" spans="1:54" x14ac:dyDescent="0.3">
      <c r="A2631" s="64">
        <v>29293</v>
      </c>
      <c r="B2631" s="57">
        <v>1.3520000000000001</v>
      </c>
      <c r="C2631" s="57">
        <v>6.1589999999999998</v>
      </c>
      <c r="D2631" s="57">
        <v>4.6269999999999998</v>
      </c>
      <c r="E2631" s="57">
        <f t="shared" si="797"/>
        <v>1.3520000000000001</v>
      </c>
      <c r="F2631" s="57">
        <f t="shared" si="798"/>
        <v>3.2749999999999995</v>
      </c>
      <c r="G2631" s="57">
        <f t="shared" si="799"/>
        <v>0</v>
      </c>
      <c r="H2631" s="57">
        <f>IF(Q2630&gt;SetUp!$B$56,SetUp!$B$56,Q2630)</f>
        <v>37.258301442405774</v>
      </c>
      <c r="I2631" s="57">
        <f t="shared" si="813"/>
        <v>9.224684001351763</v>
      </c>
      <c r="J2631" s="57">
        <f>MIN(F2631,H2631,(1-EXP(-SetUp!$B$52*H2631/SetUp!$B$56))*F2631)</f>
        <v>3.2652967241237749</v>
      </c>
      <c r="K2631" s="57">
        <f t="shared" si="800"/>
        <v>33.993004718282002</v>
      </c>
      <c r="L2631" s="57">
        <f>IF(I2631&lt;=0,0,MIN(SetUp!$B$50*I2631^SetUp!$B$55,I2631))</f>
        <v>0.83038981617328211</v>
      </c>
      <c r="M2631" s="57">
        <f t="shared" si="801"/>
        <v>8.3942941851784809</v>
      </c>
      <c r="N2631" s="57">
        <f>IF(SetUp!$B$62=0,X2631,(B2631-E2631)*(1-(H2631/SetUp!$B$66/SetUp!$B$56)))</f>
        <v>0</v>
      </c>
      <c r="O2631" s="57">
        <f>K2631*SetUp!$B$65</f>
        <v>0</v>
      </c>
      <c r="P2631" s="57">
        <f>MIN(SetUp!$B$54*L2631^SetUp!$B$51,L2631)</f>
        <v>0.42754123665113802</v>
      </c>
      <c r="Q2631" s="57">
        <f t="shared" si="802"/>
        <v>33.993004718282002</v>
      </c>
      <c r="R2631" s="57">
        <f>IF((H2631+N2631-O2631)&gt;SetUp!$B$56,T2630+H2631+N2631-O2631-SetUp!$B$56,T2630)</f>
        <v>0</v>
      </c>
      <c r="S2631" s="57">
        <f>R2631*SetUp!$B$65</f>
        <v>0</v>
      </c>
      <c r="T2631" s="57">
        <f>IF((R2631-S2631)&lt;SetUp!$B$53,R2631-S2631,SetUp!$B$53)</f>
        <v>0</v>
      </c>
      <c r="U2631" s="57">
        <f t="shared" si="803"/>
        <v>8.3942941851784809</v>
      </c>
      <c r="V2631" s="57">
        <f>(L2631-P2631)/1000*SetUp!$B$13*1000000/SetUp!$B$48</f>
        <v>22.913093807702143</v>
      </c>
      <c r="W2631" s="57">
        <f t="shared" si="814"/>
        <v>3.1086244689504383E-15</v>
      </c>
      <c r="X2631" s="57">
        <f>MAX((SetUp!$B$56*(1-($H2631/SetUp!$B$56)^2)*TANH(($B2631-$D2631)/SetUp!$B$56))/(1+$H2631/SetUp!$B$56*TANH(($B2631-$D2631)/SetUp!$B$56)),0)</f>
        <v>0</v>
      </c>
      <c r="AP2631" s="64">
        <v>30911</v>
      </c>
      <c r="AQ2631" s="55">
        <v>8</v>
      </c>
      <c r="AR2631" s="55">
        <v>230</v>
      </c>
      <c r="AS2631" s="66">
        <f t="shared" si="804"/>
        <v>0</v>
      </c>
      <c r="AT2631" s="66">
        <f t="shared" si="805"/>
        <v>0.24894552252039001</v>
      </c>
      <c r="AU2631" s="55" t="str">
        <f>IF(OR($AP2631&lt;SetUp!$B$97,$AP2631&gt;SetUp!$B$98),"Não","Sim")</f>
        <v>Não</v>
      </c>
      <c r="AV2631" s="68">
        <f t="shared" si="806"/>
        <v>0</v>
      </c>
      <c r="AW2631" s="68">
        <f t="shared" si="807"/>
        <v>0.49894440824643982</v>
      </c>
      <c r="AX2631" s="68">
        <f t="shared" si="808"/>
        <v>0</v>
      </c>
      <c r="AY2631" s="68">
        <f t="shared" si="809"/>
        <v>-0.60389568044365094</v>
      </c>
      <c r="AZ2631" s="68">
        <f t="shared" si="810"/>
        <v>0.24894552252039001</v>
      </c>
      <c r="BA2631" s="68">
        <f t="shared" si="811"/>
        <v>0.49894440824643982</v>
      </c>
      <c r="BB2631" s="68">
        <f t="shared" si="812"/>
        <v>-0.60389568044365094</v>
      </c>
    </row>
    <row r="2632" spans="1:54" x14ac:dyDescent="0.3">
      <c r="A2632" s="64">
        <v>29294</v>
      </c>
      <c r="B2632" s="57">
        <v>1.5029999999999999</v>
      </c>
      <c r="C2632" s="57">
        <v>3.6230000000000002</v>
      </c>
      <c r="D2632" s="57">
        <v>4.6269999999999998</v>
      </c>
      <c r="E2632" s="57">
        <f t="shared" si="797"/>
        <v>1.5029999999999999</v>
      </c>
      <c r="F2632" s="57">
        <f t="shared" si="798"/>
        <v>3.1239999999999997</v>
      </c>
      <c r="G2632" s="57">
        <f t="shared" si="799"/>
        <v>0</v>
      </c>
      <c r="H2632" s="57">
        <f>IF(Q2631&gt;SetUp!$B$56,SetUp!$B$56,Q2631)</f>
        <v>33.993004718282002</v>
      </c>
      <c r="I2632" s="57">
        <f t="shared" si="813"/>
        <v>8.3942941851784809</v>
      </c>
      <c r="J2632" s="57">
        <f>MIN(F2632,H2632,(1-EXP(-SetUp!$B$52*H2632/SetUp!$B$56))*F2632)</f>
        <v>3.1085831275435449</v>
      </c>
      <c r="K2632" s="57">
        <f t="shared" si="800"/>
        <v>30.884421590738455</v>
      </c>
      <c r="L2632" s="57">
        <f>IF(I2632&lt;=0,0,MIN(SetUp!$B$50*I2632^SetUp!$B$55,I2632))</f>
        <v>0.70958293099065906</v>
      </c>
      <c r="M2632" s="57">
        <f t="shared" si="801"/>
        <v>7.684711254187822</v>
      </c>
      <c r="N2632" s="57">
        <f>IF(SetUp!$B$62=0,X2632,(B2632-E2632)*(1-(H2632/SetUp!$B$66/SetUp!$B$56)))</f>
        <v>0</v>
      </c>
      <c r="O2632" s="57">
        <f>K2632*SetUp!$B$65</f>
        <v>0</v>
      </c>
      <c r="P2632" s="57">
        <f>MIN(SetUp!$B$54*L2632^SetUp!$B$51,L2632)</f>
        <v>0.36632006626405139</v>
      </c>
      <c r="Q2632" s="57">
        <f t="shared" si="802"/>
        <v>30.884421590738455</v>
      </c>
      <c r="R2632" s="57">
        <f>IF((H2632+N2632-O2632)&gt;SetUp!$B$56,T2631+H2632+N2632-O2632-SetUp!$B$56,T2631)</f>
        <v>0</v>
      </c>
      <c r="S2632" s="57">
        <f>R2632*SetUp!$B$65</f>
        <v>0</v>
      </c>
      <c r="T2632" s="57">
        <f>IF((R2632-S2632)&lt;SetUp!$B$53,R2632-S2632,SetUp!$B$53)</f>
        <v>0</v>
      </c>
      <c r="U2632" s="57">
        <f t="shared" si="803"/>
        <v>7.684711254187822</v>
      </c>
      <c r="V2632" s="57">
        <f>(L2632-P2632)/1000*SetUp!$B$13*1000000/SetUp!$B$48</f>
        <v>19.523996409546708</v>
      </c>
      <c r="W2632" s="57">
        <f t="shared" si="814"/>
        <v>9.9920072216264089E-16</v>
      </c>
      <c r="X2632" s="57">
        <f>MAX((SetUp!$B$56*(1-($H2632/SetUp!$B$56)^2)*TANH(($B2632-$D2632)/SetUp!$B$56))/(1+$H2632/SetUp!$B$56*TANH(($B2632-$D2632)/SetUp!$B$56)),0)</f>
        <v>0</v>
      </c>
      <c r="AP2632" s="64">
        <v>30912</v>
      </c>
      <c r="AQ2632" s="55">
        <v>8</v>
      </c>
      <c r="AR2632" s="55">
        <v>231</v>
      </c>
      <c r="AS2632" s="66">
        <f t="shared" si="804"/>
        <v>0</v>
      </c>
      <c r="AT2632" s="66">
        <f t="shared" si="805"/>
        <v>0.24251019479507085</v>
      </c>
      <c r="AU2632" s="55" t="str">
        <f>IF(OR($AP2632&lt;SetUp!$B$97,$AP2632&gt;SetUp!$B$98),"Não","Sim")</f>
        <v>Não</v>
      </c>
      <c r="AV2632" s="68">
        <f t="shared" si="806"/>
        <v>0</v>
      </c>
      <c r="AW2632" s="68">
        <f t="shared" si="807"/>
        <v>0.49245324122709444</v>
      </c>
      <c r="AX2632" s="68">
        <f t="shared" si="808"/>
        <v>0</v>
      </c>
      <c r="AY2632" s="68">
        <f t="shared" si="809"/>
        <v>-0.61526999953520956</v>
      </c>
      <c r="AZ2632" s="68">
        <f t="shared" si="810"/>
        <v>0.24251019479507085</v>
      </c>
      <c r="BA2632" s="68">
        <f t="shared" si="811"/>
        <v>0.49245324122709444</v>
      </c>
      <c r="BB2632" s="68">
        <f t="shared" si="812"/>
        <v>-0.61526999953520956</v>
      </c>
    </row>
    <row r="2633" spans="1:54" x14ac:dyDescent="0.3">
      <c r="A2633" s="64">
        <v>29295</v>
      </c>
      <c r="B2633" s="57">
        <v>2.419</v>
      </c>
      <c r="C2633" s="57">
        <v>2.3940000000000001</v>
      </c>
      <c r="D2633" s="57">
        <v>4.6269999999999998</v>
      </c>
      <c r="E2633" s="57">
        <f t="shared" si="797"/>
        <v>2.419</v>
      </c>
      <c r="F2633" s="57">
        <f t="shared" si="798"/>
        <v>2.2079999999999997</v>
      </c>
      <c r="G2633" s="57">
        <f t="shared" si="799"/>
        <v>0</v>
      </c>
      <c r="H2633" s="57">
        <f>IF(Q2632&gt;SetUp!$B$56,SetUp!$B$56,Q2632)</f>
        <v>30.884421590738455</v>
      </c>
      <c r="I2633" s="57">
        <f t="shared" si="813"/>
        <v>7.684711254187822</v>
      </c>
      <c r="J2633" s="57">
        <f>MIN(F2633,H2633,(1-EXP(-SetUp!$B$52*H2633/SetUp!$B$56))*F2633)</f>
        <v>2.1902896089225878</v>
      </c>
      <c r="K2633" s="57">
        <f t="shared" si="800"/>
        <v>28.694131981815868</v>
      </c>
      <c r="L2633" s="57">
        <f>IF(I2633&lt;=0,0,MIN(SetUp!$B$50*I2633^SetUp!$B$55,I2633))</f>
        <v>0.61245677187315539</v>
      </c>
      <c r="M2633" s="57">
        <f t="shared" si="801"/>
        <v>7.0722544823146665</v>
      </c>
      <c r="N2633" s="57">
        <f>IF(SetUp!$B$62=0,X2633,(B2633-E2633)*(1-(H2633/SetUp!$B$66/SetUp!$B$56)))</f>
        <v>0</v>
      </c>
      <c r="O2633" s="57">
        <f>K2633*SetUp!$B$65</f>
        <v>0</v>
      </c>
      <c r="P2633" s="57">
        <f>MIN(SetUp!$B$54*L2633^SetUp!$B$51,L2633)</f>
        <v>0.31697172493211367</v>
      </c>
      <c r="Q2633" s="57">
        <f t="shared" si="802"/>
        <v>28.694131981815868</v>
      </c>
      <c r="R2633" s="57">
        <f>IF((H2633+N2633-O2633)&gt;SetUp!$B$56,T2632+H2633+N2633-O2633-SetUp!$B$56,T2632)</f>
        <v>0</v>
      </c>
      <c r="S2633" s="57">
        <f>R2633*SetUp!$B$65</f>
        <v>0</v>
      </c>
      <c r="T2633" s="57">
        <f>IF((R2633-S2633)&lt;SetUp!$B$53,R2633-S2633,SetUp!$B$53)</f>
        <v>0</v>
      </c>
      <c r="U2633" s="57">
        <f t="shared" si="803"/>
        <v>7.0722544823146665</v>
      </c>
      <c r="V2633" s="57">
        <f>(L2633-P2633)/1000*SetUp!$B$13*1000000/SetUp!$B$48</f>
        <v>16.806504834557064</v>
      </c>
      <c r="W2633" s="57">
        <f t="shared" si="814"/>
        <v>0</v>
      </c>
      <c r="X2633" s="57">
        <f>MAX((SetUp!$B$56*(1-($H2633/SetUp!$B$56)^2)*TANH(($B2633-$D2633)/SetUp!$B$56))/(1+$H2633/SetUp!$B$56*TANH(($B2633-$D2633)/SetUp!$B$56)),0)</f>
        <v>0</v>
      </c>
      <c r="AP2633" s="64">
        <v>30913</v>
      </c>
      <c r="AQ2633" s="55">
        <v>8</v>
      </c>
      <c r="AR2633" s="55">
        <v>232</v>
      </c>
      <c r="AS2633" s="66">
        <f t="shared" si="804"/>
        <v>0</v>
      </c>
      <c r="AT2633" s="66">
        <f t="shared" si="805"/>
        <v>0.23630473527692999</v>
      </c>
      <c r="AU2633" s="55" t="str">
        <f>IF(OR($AP2633&lt;SetUp!$B$97,$AP2633&gt;SetUp!$B$98),"Não","Sim")</f>
        <v>Não</v>
      </c>
      <c r="AV2633" s="68">
        <f t="shared" si="806"/>
        <v>0</v>
      </c>
      <c r="AW2633" s="68">
        <f t="shared" si="807"/>
        <v>0.48611185469697199</v>
      </c>
      <c r="AX2633" s="68">
        <f t="shared" si="808"/>
        <v>0</v>
      </c>
      <c r="AY2633" s="68">
        <f t="shared" si="809"/>
        <v>-0.62652757551517291</v>
      </c>
      <c r="AZ2633" s="68">
        <f t="shared" si="810"/>
        <v>0.23630473527692999</v>
      </c>
      <c r="BA2633" s="68">
        <f t="shared" si="811"/>
        <v>0.48611185469697199</v>
      </c>
      <c r="BB2633" s="68">
        <f t="shared" si="812"/>
        <v>-0.62652757551517291</v>
      </c>
    </row>
    <row r="2634" spans="1:54" x14ac:dyDescent="0.3">
      <c r="A2634" s="64">
        <v>29296</v>
      </c>
      <c r="B2634" s="57">
        <v>1.4570000000000001</v>
      </c>
      <c r="C2634" s="57">
        <v>1.9</v>
      </c>
      <c r="D2634" s="57">
        <v>4.6269999999999998</v>
      </c>
      <c r="E2634" s="57">
        <f t="shared" si="797"/>
        <v>1.4570000000000001</v>
      </c>
      <c r="F2634" s="57">
        <f t="shared" si="798"/>
        <v>3.17</v>
      </c>
      <c r="G2634" s="57">
        <f t="shared" si="799"/>
        <v>0</v>
      </c>
      <c r="H2634" s="57">
        <f>IF(Q2633&gt;SetUp!$B$56,SetUp!$B$56,Q2633)</f>
        <v>28.694131981815868</v>
      </c>
      <c r="I2634" s="57">
        <f t="shared" si="813"/>
        <v>7.0722544823146665</v>
      </c>
      <c r="J2634" s="57">
        <f>MIN(F2634,H2634,(1-EXP(-SetUp!$B$52*H2634/SetUp!$B$56))*F2634)</f>
        <v>3.134197105406233</v>
      </c>
      <c r="K2634" s="57">
        <f t="shared" si="800"/>
        <v>25.559934876409635</v>
      </c>
      <c r="L2634" s="57">
        <f>IF(I2634&lt;=0,0,MIN(SetUp!$B$50*I2634^SetUp!$B$55,I2634))</f>
        <v>0.53328493716832215</v>
      </c>
      <c r="M2634" s="57">
        <f t="shared" si="801"/>
        <v>6.5389695451463439</v>
      </c>
      <c r="N2634" s="57">
        <f>IF(SetUp!$B$62=0,X2634,(B2634-E2634)*(1-(H2634/SetUp!$B$66/SetUp!$B$56)))</f>
        <v>0</v>
      </c>
      <c r="O2634" s="57">
        <f>K2634*SetUp!$B$65</f>
        <v>0</v>
      </c>
      <c r="P2634" s="57">
        <f>MIN(SetUp!$B$54*L2634^SetUp!$B$51,L2634)</f>
        <v>0.27664771661501264</v>
      </c>
      <c r="Q2634" s="57">
        <f t="shared" si="802"/>
        <v>25.559934876409635</v>
      </c>
      <c r="R2634" s="57">
        <f>IF((H2634+N2634-O2634)&gt;SetUp!$B$56,T2633+H2634+N2634-O2634-SetUp!$B$56,T2633)</f>
        <v>0</v>
      </c>
      <c r="S2634" s="57">
        <f>R2634*SetUp!$B$65</f>
        <v>0</v>
      </c>
      <c r="T2634" s="57">
        <f>IF((R2634-S2634)&lt;SetUp!$B$53,R2634-S2634,SetUp!$B$53)</f>
        <v>0</v>
      </c>
      <c r="U2634" s="57">
        <f t="shared" si="803"/>
        <v>6.5389695451463439</v>
      </c>
      <c r="V2634" s="57">
        <f>(L2634-P2634)/1000*SetUp!$B$13*1000000/SetUp!$B$48</f>
        <v>14.596930479589016</v>
      </c>
      <c r="W2634" s="57">
        <f t="shared" si="814"/>
        <v>-8.8817841970012523E-16</v>
      </c>
      <c r="X2634" s="57">
        <f>MAX((SetUp!$B$56*(1-($H2634/SetUp!$B$56)^2)*TANH(($B2634-$D2634)/SetUp!$B$56))/(1+$H2634/SetUp!$B$56*TANH(($B2634-$D2634)/SetUp!$B$56)),0)</f>
        <v>0</v>
      </c>
      <c r="AP2634" s="64">
        <v>30914</v>
      </c>
      <c r="AQ2634" s="55">
        <v>8</v>
      </c>
      <c r="AR2634" s="55">
        <v>233</v>
      </c>
      <c r="AS2634" s="66">
        <f t="shared" si="804"/>
        <v>0</v>
      </c>
      <c r="AT2634" s="66">
        <f t="shared" si="805"/>
        <v>0.23031870071167401</v>
      </c>
      <c r="AU2634" s="55" t="str">
        <f>IF(OR($AP2634&lt;SetUp!$B$97,$AP2634&gt;SetUp!$B$98),"Não","Sim")</f>
        <v>Não</v>
      </c>
      <c r="AV2634" s="68">
        <f t="shared" si="806"/>
        <v>0</v>
      </c>
      <c r="AW2634" s="68">
        <f t="shared" si="807"/>
        <v>0.47991530576933467</v>
      </c>
      <c r="AX2634" s="68">
        <f t="shared" si="808"/>
        <v>0</v>
      </c>
      <c r="AY2634" s="68">
        <f t="shared" si="809"/>
        <v>-0.63767079809238314</v>
      </c>
      <c r="AZ2634" s="68">
        <f t="shared" si="810"/>
        <v>0.23031870071167401</v>
      </c>
      <c r="BA2634" s="68">
        <f t="shared" si="811"/>
        <v>0.47991530576933467</v>
      </c>
      <c r="BB2634" s="68">
        <f t="shared" si="812"/>
        <v>-0.63767079809238314</v>
      </c>
    </row>
    <row r="2635" spans="1:54" x14ac:dyDescent="0.3">
      <c r="A2635" s="64">
        <v>29297</v>
      </c>
      <c r="B2635" s="57">
        <v>0.185</v>
      </c>
      <c r="C2635" s="57">
        <v>1.48</v>
      </c>
      <c r="D2635" s="57">
        <v>4.6269999999999998</v>
      </c>
      <c r="E2635" s="57">
        <f t="shared" si="797"/>
        <v>0.185</v>
      </c>
      <c r="F2635" s="57">
        <f t="shared" si="798"/>
        <v>4.4420000000000002</v>
      </c>
      <c r="G2635" s="57">
        <f t="shared" si="799"/>
        <v>0</v>
      </c>
      <c r="H2635" s="57">
        <f>IF(Q2634&gt;SetUp!$B$56,SetUp!$B$56,Q2634)</f>
        <v>25.559934876409635</v>
      </c>
      <c r="I2635" s="57">
        <f t="shared" si="813"/>
        <v>6.5389695451463439</v>
      </c>
      <c r="J2635" s="57">
        <f>MIN(F2635,H2635,(1-EXP(-SetUp!$B$52*H2635/SetUp!$B$56))*F2635)</f>
        <v>4.3601310187326083</v>
      </c>
      <c r="K2635" s="57">
        <f t="shared" si="800"/>
        <v>21.199803857677026</v>
      </c>
      <c r="L2635" s="57">
        <f>IF(I2635&lt;=0,0,MIN(SetUp!$B$50*I2635^SetUp!$B$55,I2635))</f>
        <v>0.46796320728773744</v>
      </c>
      <c r="M2635" s="57">
        <f t="shared" si="801"/>
        <v>6.0710063378586065</v>
      </c>
      <c r="N2635" s="57">
        <f>IF(SetUp!$B$62=0,X2635,(B2635-E2635)*(1-(H2635/SetUp!$B$66/SetUp!$B$56)))</f>
        <v>0</v>
      </c>
      <c r="O2635" s="57">
        <f>K2635*SetUp!$B$65</f>
        <v>0</v>
      </c>
      <c r="P2635" s="57">
        <f>MIN(SetUp!$B$54*L2635^SetUp!$B$51,L2635)</f>
        <v>0.24330154543103383</v>
      </c>
      <c r="Q2635" s="57">
        <f t="shared" si="802"/>
        <v>21.199803857677026</v>
      </c>
      <c r="R2635" s="57">
        <f>IF((H2635+N2635-O2635)&gt;SetUp!$B$56,T2634+H2635+N2635-O2635-SetUp!$B$56,T2634)</f>
        <v>0</v>
      </c>
      <c r="S2635" s="57">
        <f>R2635*SetUp!$B$65</f>
        <v>0</v>
      </c>
      <c r="T2635" s="57">
        <f>IF((R2635-S2635)&lt;SetUp!$B$53,R2635-S2635,SetUp!$B$53)</f>
        <v>0</v>
      </c>
      <c r="U2635" s="57">
        <f t="shared" si="803"/>
        <v>6.0710063378586065</v>
      </c>
      <c r="V2635" s="57">
        <f>(L2635-P2635)/1000*SetUp!$B$13*1000000/SetUp!$B$48</f>
        <v>12.778234787927172</v>
      </c>
      <c r="W2635" s="57">
        <f t="shared" si="814"/>
        <v>-1.6653345369377348E-15</v>
      </c>
      <c r="X2635" s="57">
        <f>MAX((SetUp!$B$56*(1-($H2635/SetUp!$B$56)^2)*TANH(($B2635-$D2635)/SetUp!$B$56))/(1+$H2635/SetUp!$B$56*TANH(($B2635-$D2635)/SetUp!$B$56)),0)</f>
        <v>0</v>
      </c>
      <c r="AP2635" s="64">
        <v>30915</v>
      </c>
      <c r="AQ2635" s="55">
        <v>8</v>
      </c>
      <c r="AR2635" s="55">
        <v>234</v>
      </c>
      <c r="AS2635" s="66">
        <f t="shared" si="804"/>
        <v>0</v>
      </c>
      <c r="AT2635" s="66">
        <f t="shared" si="805"/>
        <v>0.2245422220020562</v>
      </c>
      <c r="AU2635" s="55" t="str">
        <f>IF(OR($AP2635&lt;SetUp!$B$97,$AP2635&gt;SetUp!$B$98),"Não","Sim")</f>
        <v>Não</v>
      </c>
      <c r="AV2635" s="68">
        <f t="shared" si="806"/>
        <v>0</v>
      </c>
      <c r="AW2635" s="68">
        <f t="shared" si="807"/>
        <v>0.47385886295610868</v>
      </c>
      <c r="AX2635" s="68">
        <f t="shared" si="808"/>
        <v>0</v>
      </c>
      <c r="AY2635" s="68">
        <f t="shared" si="809"/>
        <v>-0.64870198402184731</v>
      </c>
      <c r="AZ2635" s="68">
        <f t="shared" si="810"/>
        <v>0.2245422220020562</v>
      </c>
      <c r="BA2635" s="68">
        <f t="shared" si="811"/>
        <v>0.47385886295610868</v>
      </c>
      <c r="BB2635" s="68">
        <f t="shared" si="812"/>
        <v>-0.64870198402184731</v>
      </c>
    </row>
    <row r="2636" spans="1:54" x14ac:dyDescent="0.3">
      <c r="A2636" s="64">
        <v>29298</v>
      </c>
      <c r="B2636" s="57">
        <v>0.125</v>
      </c>
      <c r="C2636" s="57">
        <v>1.2090000000000001</v>
      </c>
      <c r="D2636" s="57">
        <v>4.6269999999999998</v>
      </c>
      <c r="E2636" s="57">
        <f t="shared" si="797"/>
        <v>0.125</v>
      </c>
      <c r="F2636" s="57">
        <f t="shared" si="798"/>
        <v>4.5019999999999998</v>
      </c>
      <c r="G2636" s="57">
        <f t="shared" si="799"/>
        <v>0</v>
      </c>
      <c r="H2636" s="57">
        <f>IF(Q2635&gt;SetUp!$B$56,SetUp!$B$56,Q2635)</f>
        <v>21.199803857677026</v>
      </c>
      <c r="I2636" s="57">
        <f t="shared" si="813"/>
        <v>6.0710063378586065</v>
      </c>
      <c r="J2636" s="57">
        <f>MIN(F2636,H2636,(1-EXP(-SetUp!$B$52*H2636/SetUp!$B$56))*F2636)</f>
        <v>4.3380096362124965</v>
      </c>
      <c r="K2636" s="57">
        <f t="shared" si="800"/>
        <v>16.861794221464528</v>
      </c>
      <c r="L2636" s="57">
        <f>IF(I2636&lt;=0,0,MIN(SetUp!$B$50*I2636^SetUp!$B$55,I2636))</f>
        <v>0.41348903262821313</v>
      </c>
      <c r="M2636" s="57">
        <f t="shared" si="801"/>
        <v>5.6575173052303933</v>
      </c>
      <c r="N2636" s="57">
        <f>IF(SetUp!$B$62=0,X2636,(B2636-E2636)*(1-(H2636/SetUp!$B$66/SetUp!$B$56)))</f>
        <v>0</v>
      </c>
      <c r="O2636" s="57">
        <f>K2636*SetUp!$B$65</f>
        <v>0</v>
      </c>
      <c r="P2636" s="57">
        <f>MIN(SetUp!$B$54*L2636^SetUp!$B$51,L2636)</f>
        <v>0.21543264089711467</v>
      </c>
      <c r="Q2636" s="57">
        <f t="shared" si="802"/>
        <v>16.861794221464528</v>
      </c>
      <c r="R2636" s="57">
        <f>IF((H2636+N2636-O2636)&gt;SetUp!$B$56,T2635+H2636+N2636-O2636-SetUp!$B$56,T2635)</f>
        <v>0</v>
      </c>
      <c r="S2636" s="57">
        <f>R2636*SetUp!$B$65</f>
        <v>0</v>
      </c>
      <c r="T2636" s="57">
        <f>IF((R2636-S2636)&lt;SetUp!$B$53,R2636-S2636,SetUp!$B$53)</f>
        <v>0</v>
      </c>
      <c r="U2636" s="57">
        <f t="shared" si="803"/>
        <v>5.6575173052303933</v>
      </c>
      <c r="V2636" s="57">
        <f>(L2636-P2636)/1000*SetUp!$B$13*1000000/SetUp!$B$48</f>
        <v>11.264988667287106</v>
      </c>
      <c r="W2636" s="57">
        <f t="shared" si="814"/>
        <v>-1.8873791418627661E-15</v>
      </c>
      <c r="X2636" s="57">
        <f>MAX((SetUp!$B$56*(1-($H2636/SetUp!$B$56)^2)*TANH(($B2636-$D2636)/SetUp!$B$56))/(1+$H2636/SetUp!$B$56*TANH(($B2636-$D2636)/SetUp!$B$56)),0)</f>
        <v>0</v>
      </c>
      <c r="AP2636" s="64">
        <v>30916</v>
      </c>
      <c r="AQ2636" s="55">
        <v>8</v>
      </c>
      <c r="AR2636" s="55">
        <v>235</v>
      </c>
      <c r="AS2636" s="66">
        <f t="shared" si="804"/>
        <v>0</v>
      </c>
      <c r="AT2636" s="66">
        <f t="shared" si="805"/>
        <v>0.22267389310084654</v>
      </c>
      <c r="AU2636" s="55" t="str">
        <f>IF(OR($AP2636&lt;SetUp!$B$97,$AP2636&gt;SetUp!$B$98),"Não","Sim")</f>
        <v>Não</v>
      </c>
      <c r="AV2636" s="68">
        <f t="shared" si="806"/>
        <v>0</v>
      </c>
      <c r="AW2636" s="68">
        <f t="shared" si="807"/>
        <v>0.47188334692045081</v>
      </c>
      <c r="AX2636" s="68">
        <f t="shared" si="808"/>
        <v>0</v>
      </c>
      <c r="AY2636" s="68">
        <f t="shared" si="809"/>
        <v>-0.65233069785985465</v>
      </c>
      <c r="AZ2636" s="68">
        <f t="shared" si="810"/>
        <v>0.22267389310084654</v>
      </c>
      <c r="BA2636" s="68">
        <f t="shared" si="811"/>
        <v>0.47188334692045081</v>
      </c>
      <c r="BB2636" s="68">
        <f t="shared" si="812"/>
        <v>-0.65233069785985465</v>
      </c>
    </row>
    <row r="2637" spans="1:54" x14ac:dyDescent="0.3">
      <c r="A2637" s="64">
        <v>29299</v>
      </c>
      <c r="B2637" s="57">
        <v>2.7160000000000002</v>
      </c>
      <c r="C2637" s="57">
        <v>1.048</v>
      </c>
      <c r="D2637" s="57">
        <v>4.6269999999999998</v>
      </c>
      <c r="E2637" s="57">
        <f t="shared" si="797"/>
        <v>2.7160000000000002</v>
      </c>
      <c r="F2637" s="57">
        <f t="shared" si="798"/>
        <v>1.9109999999999996</v>
      </c>
      <c r="G2637" s="57">
        <f t="shared" si="799"/>
        <v>0</v>
      </c>
      <c r="H2637" s="57">
        <f>IF(Q2636&gt;SetUp!$B$56,SetUp!$B$56,Q2636)</f>
        <v>16.861794221464528</v>
      </c>
      <c r="I2637" s="57">
        <f t="shared" si="813"/>
        <v>5.6575173052303933</v>
      </c>
      <c r="J2637" s="57">
        <f>MIN(F2637,H2637,(1-EXP(-SetUp!$B$52*H2637/SetUp!$B$56))*F2637)</f>
        <v>1.7738978049335312</v>
      </c>
      <c r="K2637" s="57">
        <f t="shared" si="800"/>
        <v>15.087896416530997</v>
      </c>
      <c r="L2637" s="57">
        <f>IF(I2637&lt;=0,0,MIN(SetUp!$B$50*I2637^SetUp!$B$55,I2637))</f>
        <v>0.36762581711506986</v>
      </c>
      <c r="M2637" s="57">
        <f t="shared" si="801"/>
        <v>5.2898914881153232</v>
      </c>
      <c r="N2637" s="57">
        <f>IF(SetUp!$B$62=0,X2637,(B2637-E2637)*(1-(H2637/SetUp!$B$66/SetUp!$B$56)))</f>
        <v>0</v>
      </c>
      <c r="O2637" s="57">
        <f>K2637*SetUp!$B$65</f>
        <v>0</v>
      </c>
      <c r="P2637" s="57">
        <f>MIN(SetUp!$B$54*L2637^SetUp!$B$51,L2637)</f>
        <v>0.19192082761072893</v>
      </c>
      <c r="Q2637" s="57">
        <f t="shared" si="802"/>
        <v>15.087896416530997</v>
      </c>
      <c r="R2637" s="57">
        <f>IF((H2637+N2637-O2637)&gt;SetUp!$B$56,T2636+H2637+N2637-O2637-SetUp!$B$56,T2636)</f>
        <v>0</v>
      </c>
      <c r="S2637" s="57">
        <f>R2637*SetUp!$B$65</f>
        <v>0</v>
      </c>
      <c r="T2637" s="57">
        <f>IF((R2637-S2637)&lt;SetUp!$B$53,R2637-S2637,SetUp!$B$53)</f>
        <v>0</v>
      </c>
      <c r="U2637" s="57">
        <f t="shared" si="803"/>
        <v>5.2898914881153232</v>
      </c>
      <c r="V2637" s="57">
        <f>(L2637-P2637)/1000*SetUp!$B$13*1000000/SetUp!$B$48</f>
        <v>9.9936926965705801</v>
      </c>
      <c r="W2637" s="57">
        <f t="shared" si="814"/>
        <v>-2.0539125955565396E-15</v>
      </c>
      <c r="X2637" s="57">
        <f>MAX((SetUp!$B$56*(1-($H2637/SetUp!$B$56)^2)*TANH(($B2637-$D2637)/SetUp!$B$56))/(1+$H2637/SetUp!$B$56*TANH(($B2637-$D2637)/SetUp!$B$56)),0)</f>
        <v>0</v>
      </c>
      <c r="AP2637" s="64">
        <v>30917</v>
      </c>
      <c r="AQ2637" s="55">
        <v>8</v>
      </c>
      <c r="AR2637" s="55">
        <v>236</v>
      </c>
      <c r="AS2637" s="66">
        <f t="shared" si="804"/>
        <v>0</v>
      </c>
      <c r="AT2637" s="66">
        <f t="shared" si="805"/>
        <v>0.21879249484502877</v>
      </c>
      <c r="AU2637" s="55" t="str">
        <f>IF(OR($AP2637&lt;SetUp!$B$97,$AP2637&gt;SetUp!$B$98),"Não","Sim")</f>
        <v>Não</v>
      </c>
      <c r="AV2637" s="68">
        <f t="shared" si="806"/>
        <v>0</v>
      </c>
      <c r="AW2637" s="68">
        <f t="shared" si="807"/>
        <v>0.46775260004090707</v>
      </c>
      <c r="AX2637" s="68">
        <f t="shared" si="808"/>
        <v>0</v>
      </c>
      <c r="AY2637" s="68">
        <f t="shared" si="809"/>
        <v>-0.65996757952001894</v>
      </c>
      <c r="AZ2637" s="68">
        <f t="shared" si="810"/>
        <v>0.21879249484502877</v>
      </c>
      <c r="BA2637" s="68">
        <f t="shared" si="811"/>
        <v>0.46775260004090707</v>
      </c>
      <c r="BB2637" s="68">
        <f t="shared" si="812"/>
        <v>-0.65996757952001894</v>
      </c>
    </row>
    <row r="2638" spans="1:54" x14ac:dyDescent="0.3">
      <c r="A2638" s="64">
        <v>29300</v>
      </c>
      <c r="B2638" s="57">
        <v>4.2050000000000001</v>
      </c>
      <c r="C2638" s="57">
        <v>0.90200000000000002</v>
      </c>
      <c r="D2638" s="57">
        <v>4.6269999999999998</v>
      </c>
      <c r="E2638" s="57">
        <f t="shared" si="797"/>
        <v>4.2050000000000001</v>
      </c>
      <c r="F2638" s="57">
        <f t="shared" si="798"/>
        <v>0.42199999999999971</v>
      </c>
      <c r="G2638" s="57">
        <f t="shared" si="799"/>
        <v>0</v>
      </c>
      <c r="H2638" s="57">
        <f>IF(Q2637&gt;SetUp!$B$56,SetUp!$B$56,Q2637)</f>
        <v>15.087896416530997</v>
      </c>
      <c r="I2638" s="57">
        <f t="shared" si="813"/>
        <v>5.2898914881153232</v>
      </c>
      <c r="J2638" s="57">
        <f>MIN(F2638,H2638,(1-EXP(-SetUp!$B$52*H2638/SetUp!$B$56))*F2638)</f>
        <v>0.38205428134227959</v>
      </c>
      <c r="K2638" s="57">
        <f t="shared" si="800"/>
        <v>14.705842135188718</v>
      </c>
      <c r="L2638" s="57">
        <f>IF(I2638&lt;=0,0,MIN(SetUp!$B$50*I2638^SetUp!$B$55,I2638))</f>
        <v>0.32868063960100302</v>
      </c>
      <c r="M2638" s="57">
        <f t="shared" si="801"/>
        <v>4.9612108485143205</v>
      </c>
      <c r="N2638" s="57">
        <f>IF(SetUp!$B$62=0,X2638,(B2638-E2638)*(1-(H2638/SetUp!$B$66/SetUp!$B$56)))</f>
        <v>0</v>
      </c>
      <c r="O2638" s="57">
        <f>K2638*SetUp!$B$65</f>
        <v>0</v>
      </c>
      <c r="P2638" s="57">
        <f>MIN(SetUp!$B$54*L2638^SetUp!$B$51,L2638)</f>
        <v>0.17191649567960987</v>
      </c>
      <c r="Q2638" s="57">
        <f t="shared" si="802"/>
        <v>14.705842135188718</v>
      </c>
      <c r="R2638" s="57">
        <f>IF((H2638+N2638-O2638)&gt;SetUp!$B$56,T2637+H2638+N2638-O2638-SetUp!$B$56,T2637)</f>
        <v>0</v>
      </c>
      <c r="S2638" s="57">
        <f>R2638*SetUp!$B$65</f>
        <v>0</v>
      </c>
      <c r="T2638" s="57">
        <f>IF((R2638-S2638)&lt;SetUp!$B$53,R2638-S2638,SetUp!$B$53)</f>
        <v>0</v>
      </c>
      <c r="U2638" s="57">
        <f t="shared" si="803"/>
        <v>4.9612108485143205</v>
      </c>
      <c r="V2638" s="57">
        <f>(L2638-P2638)/1000*SetUp!$B$13*1000000/SetUp!$B$48</f>
        <v>8.9163812855335038</v>
      </c>
      <c r="W2638" s="57">
        <f t="shared" si="814"/>
        <v>0</v>
      </c>
      <c r="X2638" s="57">
        <f>MAX((SetUp!$B$56*(1-($H2638/SetUp!$B$56)^2)*TANH(($B2638-$D2638)/SetUp!$B$56))/(1+$H2638/SetUp!$B$56*TANH(($B2638-$D2638)/SetUp!$B$56)),0)</f>
        <v>0</v>
      </c>
      <c r="AP2638" s="64">
        <v>30918</v>
      </c>
      <c r="AQ2638" s="55">
        <v>8</v>
      </c>
      <c r="AR2638" s="55">
        <v>237</v>
      </c>
      <c r="AS2638" s="66">
        <f t="shared" si="804"/>
        <v>0</v>
      </c>
      <c r="AT2638" s="66">
        <f t="shared" si="805"/>
        <v>0.21341355919758889</v>
      </c>
      <c r="AU2638" s="55" t="str">
        <f>IF(OR($AP2638&lt;SetUp!$B$97,$AP2638&gt;SetUp!$B$98),"Não","Sim")</f>
        <v>Não</v>
      </c>
      <c r="AV2638" s="68">
        <f t="shared" si="806"/>
        <v>0</v>
      </c>
      <c r="AW2638" s="68">
        <f t="shared" si="807"/>
        <v>0.46196705423394524</v>
      </c>
      <c r="AX2638" s="68">
        <f t="shared" si="808"/>
        <v>0</v>
      </c>
      <c r="AY2638" s="68">
        <f t="shared" si="809"/>
        <v>-0.67077799120199133</v>
      </c>
      <c r="AZ2638" s="68">
        <f t="shared" si="810"/>
        <v>0.21341355919758889</v>
      </c>
      <c r="BA2638" s="68">
        <f t="shared" si="811"/>
        <v>0.46196705423394524</v>
      </c>
      <c r="BB2638" s="68">
        <f t="shared" si="812"/>
        <v>-0.67077799120199133</v>
      </c>
    </row>
    <row r="2639" spans="1:54" x14ac:dyDescent="0.3">
      <c r="A2639" s="64">
        <v>29301</v>
      </c>
      <c r="B2639" s="57">
        <v>4.0069999999999997</v>
      </c>
      <c r="C2639" s="57">
        <v>0.83399999999999996</v>
      </c>
      <c r="D2639" s="57">
        <v>4.6269999999999998</v>
      </c>
      <c r="E2639" s="57">
        <f t="shared" si="797"/>
        <v>4.0069999999999997</v>
      </c>
      <c r="F2639" s="57">
        <f t="shared" si="798"/>
        <v>0.62000000000000011</v>
      </c>
      <c r="G2639" s="57">
        <f t="shared" si="799"/>
        <v>0</v>
      </c>
      <c r="H2639" s="57">
        <f>IF(Q2638&gt;SetUp!$B$56,SetUp!$B$56,Q2638)</f>
        <v>14.705842135188718</v>
      </c>
      <c r="I2639" s="57">
        <f t="shared" si="813"/>
        <v>4.9612108485143205</v>
      </c>
      <c r="J2639" s="57">
        <f>MIN(F2639,H2639,(1-EXP(-SetUp!$B$52*H2639/SetUp!$B$56))*F2639)</f>
        <v>0.55770185535219119</v>
      </c>
      <c r="K2639" s="57">
        <f t="shared" si="800"/>
        <v>14.148140279836527</v>
      </c>
      <c r="L2639" s="57">
        <f>IF(I2639&lt;=0,0,MIN(SetUp!$B$50*I2639^SetUp!$B$55,I2639))</f>
        <v>0.29535363862504299</v>
      </c>
      <c r="M2639" s="57">
        <f t="shared" si="801"/>
        <v>4.6658572098892774</v>
      </c>
      <c r="N2639" s="57">
        <f>IF(SetUp!$B$62=0,X2639,(B2639-E2639)*(1-(H2639/SetUp!$B$66/SetUp!$B$56)))</f>
        <v>0</v>
      </c>
      <c r="O2639" s="57">
        <f>K2639*SetUp!$B$65</f>
        <v>0</v>
      </c>
      <c r="P2639" s="57">
        <f>MIN(SetUp!$B$54*L2639^SetUp!$B$51,L2639)</f>
        <v>0.15476603132858241</v>
      </c>
      <c r="Q2639" s="57">
        <f t="shared" si="802"/>
        <v>14.148140279836527</v>
      </c>
      <c r="R2639" s="57">
        <f>IF((H2639+N2639-O2639)&gt;SetUp!$B$56,T2638+H2639+N2639-O2639-SetUp!$B$56,T2638)</f>
        <v>0</v>
      </c>
      <c r="S2639" s="57">
        <f>R2639*SetUp!$B$65</f>
        <v>0</v>
      </c>
      <c r="T2639" s="57">
        <f>IF((R2639-S2639)&lt;SetUp!$B$53,R2639-S2639,SetUp!$B$53)</f>
        <v>0</v>
      </c>
      <c r="U2639" s="57">
        <f t="shared" si="803"/>
        <v>4.6658572098892774</v>
      </c>
      <c r="V2639" s="57">
        <f>(L2639-P2639)/1000*SetUp!$B$13*1000000/SetUp!$B$48</f>
        <v>7.9962973631563239</v>
      </c>
      <c r="W2639" s="57">
        <f t="shared" si="814"/>
        <v>0</v>
      </c>
      <c r="X2639" s="57">
        <f>MAX((SetUp!$B$56*(1-($H2639/SetUp!$B$56)^2)*TANH(($B2639-$D2639)/SetUp!$B$56))/(1+$H2639/SetUp!$B$56*TANH(($B2639-$D2639)/SetUp!$B$56)),0)</f>
        <v>0</v>
      </c>
      <c r="AP2639" s="64">
        <v>30919</v>
      </c>
      <c r="AQ2639" s="55">
        <v>8</v>
      </c>
      <c r="AR2639" s="55">
        <v>238</v>
      </c>
      <c r="AS2639" s="66">
        <f t="shared" si="804"/>
        <v>0</v>
      </c>
      <c r="AT2639" s="66">
        <f t="shared" si="805"/>
        <v>0.20821740351311527</v>
      </c>
      <c r="AU2639" s="55" t="str">
        <f>IF(OR($AP2639&lt;SetUp!$B$97,$AP2639&gt;SetUp!$B$98),"Não","Sim")</f>
        <v>Não</v>
      </c>
      <c r="AV2639" s="68">
        <f t="shared" si="806"/>
        <v>0</v>
      </c>
      <c r="AW2639" s="68">
        <f t="shared" si="807"/>
        <v>0.45630845216050431</v>
      </c>
      <c r="AX2639" s="68">
        <f t="shared" si="808"/>
        <v>0</v>
      </c>
      <c r="AY2639" s="68">
        <f t="shared" si="809"/>
        <v>-0.68148297351025267</v>
      </c>
      <c r="AZ2639" s="68">
        <f t="shared" si="810"/>
        <v>0.20821740351311527</v>
      </c>
      <c r="BA2639" s="68">
        <f t="shared" si="811"/>
        <v>0.45630845216050431</v>
      </c>
      <c r="BB2639" s="68">
        <f t="shared" si="812"/>
        <v>-0.68148297351025267</v>
      </c>
    </row>
    <row r="2640" spans="1:54" x14ac:dyDescent="0.3">
      <c r="A2640" s="64">
        <v>29302</v>
      </c>
      <c r="B2640" s="57">
        <v>0.64900000000000002</v>
      </c>
      <c r="C2640" s="57">
        <v>0.77</v>
      </c>
      <c r="D2640" s="57">
        <v>4.6269999999999998</v>
      </c>
      <c r="E2640" s="57">
        <f t="shared" si="797"/>
        <v>0.64900000000000002</v>
      </c>
      <c r="F2640" s="57">
        <f t="shared" si="798"/>
        <v>3.9779999999999998</v>
      </c>
      <c r="G2640" s="57">
        <f t="shared" si="799"/>
        <v>0</v>
      </c>
      <c r="H2640" s="57">
        <f>IF(Q2639&gt;SetUp!$B$56,SetUp!$B$56,Q2639)</f>
        <v>14.148140279836527</v>
      </c>
      <c r="I2640" s="57">
        <f t="shared" si="813"/>
        <v>4.6658572098892774</v>
      </c>
      <c r="J2640" s="57">
        <f>MIN(F2640,H2640,(1-EXP(-SetUp!$B$52*H2640/SetUp!$B$56))*F2640)</f>
        <v>3.5418930372412705</v>
      </c>
      <c r="K2640" s="57">
        <f t="shared" si="800"/>
        <v>10.606247242595256</v>
      </c>
      <c r="L2640" s="57">
        <f>IF(I2640&lt;=0,0,MIN(SetUp!$B$50*I2640^SetUp!$B$55,I2640))</f>
        <v>0.26663383396812368</v>
      </c>
      <c r="M2640" s="57">
        <f t="shared" si="801"/>
        <v>4.3992233759211539</v>
      </c>
      <c r="N2640" s="57">
        <f>IF(SetUp!$B$62=0,X2640,(B2640-E2640)*(1-(H2640/SetUp!$B$66/SetUp!$B$56)))</f>
        <v>0</v>
      </c>
      <c r="O2640" s="57">
        <f>K2640*SetUp!$B$65</f>
        <v>0</v>
      </c>
      <c r="P2640" s="57">
        <f>MIN(SetUp!$B$54*L2640^SetUp!$B$51,L2640)</f>
        <v>0.1399601398541814</v>
      </c>
      <c r="Q2640" s="57">
        <f t="shared" si="802"/>
        <v>10.606247242595256</v>
      </c>
      <c r="R2640" s="57">
        <f>IF((H2640+N2640-O2640)&gt;SetUp!$B$56,T2639+H2640+N2640-O2640-SetUp!$B$56,T2639)</f>
        <v>0</v>
      </c>
      <c r="S2640" s="57">
        <f>R2640*SetUp!$B$65</f>
        <v>0</v>
      </c>
      <c r="T2640" s="57">
        <f>IF((R2640-S2640)&lt;SetUp!$B$53,R2640-S2640,SetUp!$B$53)</f>
        <v>0</v>
      </c>
      <c r="U2640" s="57">
        <f t="shared" si="803"/>
        <v>4.3992233759211539</v>
      </c>
      <c r="V2640" s="57">
        <f>(L2640-P2640)/1000*SetUp!$B$13*1000000/SetUp!$B$48</f>
        <v>7.2049062197112193</v>
      </c>
      <c r="W2640" s="57">
        <f t="shared" si="814"/>
        <v>-1.6653345369377348E-15</v>
      </c>
      <c r="X2640" s="57">
        <f>MAX((SetUp!$B$56*(1-($H2640/SetUp!$B$56)^2)*TANH(($B2640-$D2640)/SetUp!$B$56))/(1+$H2640/SetUp!$B$56*TANH(($B2640-$D2640)/SetUp!$B$56)),0)</f>
        <v>0</v>
      </c>
      <c r="AP2640" s="64">
        <v>30920</v>
      </c>
      <c r="AQ2640" s="55">
        <v>8</v>
      </c>
      <c r="AR2640" s="55">
        <v>239</v>
      </c>
      <c r="AS2640" s="66">
        <f t="shared" si="804"/>
        <v>0</v>
      </c>
      <c r="AT2640" s="66">
        <f t="shared" si="805"/>
        <v>0.20722038314642746</v>
      </c>
      <c r="AU2640" s="55" t="str">
        <f>IF(OR($AP2640&lt;SetUp!$B$97,$AP2640&gt;SetUp!$B$98),"Não","Sim")</f>
        <v>Não</v>
      </c>
      <c r="AV2640" s="68">
        <f t="shared" si="806"/>
        <v>0</v>
      </c>
      <c r="AW2640" s="68">
        <f t="shared" si="807"/>
        <v>0.45521465611997541</v>
      </c>
      <c r="AX2640" s="68">
        <f t="shared" si="808"/>
        <v>0</v>
      </c>
      <c r="AY2640" s="68">
        <f t="shared" si="809"/>
        <v>-0.68356752763034134</v>
      </c>
      <c r="AZ2640" s="68">
        <f t="shared" si="810"/>
        <v>0.20722038314642746</v>
      </c>
      <c r="BA2640" s="68">
        <f t="shared" si="811"/>
        <v>0.45521465611997541</v>
      </c>
      <c r="BB2640" s="68">
        <f t="shared" si="812"/>
        <v>-0.68356752763034134</v>
      </c>
    </row>
    <row r="2641" spans="1:54" x14ac:dyDescent="0.3">
      <c r="A2641" s="64">
        <v>29303</v>
      </c>
      <c r="B2641" s="57">
        <v>0</v>
      </c>
      <c r="C2641" s="57">
        <v>0.97299999999999998</v>
      </c>
      <c r="D2641" s="57">
        <v>4.6269999999999998</v>
      </c>
      <c r="E2641" s="57">
        <f t="shared" si="797"/>
        <v>0</v>
      </c>
      <c r="F2641" s="57">
        <f t="shared" si="798"/>
        <v>4.6269999999999998</v>
      </c>
      <c r="G2641" s="57">
        <f t="shared" si="799"/>
        <v>0</v>
      </c>
      <c r="H2641" s="57">
        <f>IF(Q2640&gt;SetUp!$B$56,SetUp!$B$56,Q2640)</f>
        <v>10.606247242595256</v>
      </c>
      <c r="I2641" s="57">
        <f t="shared" si="813"/>
        <v>4.3992233759211539</v>
      </c>
      <c r="J2641" s="57">
        <f>MIN(F2641,H2641,(1-EXP(-SetUp!$B$52*H2641/SetUp!$B$56))*F2641)</f>
        <v>3.7447831766555426</v>
      </c>
      <c r="K2641" s="57">
        <f t="shared" si="800"/>
        <v>6.861464065939713</v>
      </c>
      <c r="L2641" s="57">
        <f>IF(I2641&lt;=0,0,MIN(SetUp!$B$50*I2641^SetUp!$B$55,I2641))</f>
        <v>0.24172572696999112</v>
      </c>
      <c r="M2641" s="57">
        <f t="shared" si="801"/>
        <v>4.1574976489511624</v>
      </c>
      <c r="N2641" s="57">
        <f>IF(SetUp!$B$62=0,X2641,(B2641-E2641)*(1-(H2641/SetUp!$B$66/SetUp!$B$56)))</f>
        <v>0</v>
      </c>
      <c r="O2641" s="57">
        <f>K2641*SetUp!$B$65</f>
        <v>0</v>
      </c>
      <c r="P2641" s="57">
        <f>MIN(SetUp!$B$54*L2641^SetUp!$B$51,L2641)</f>
        <v>0.12709736987864151</v>
      </c>
      <c r="Q2641" s="57">
        <f t="shared" si="802"/>
        <v>6.861464065939713</v>
      </c>
      <c r="R2641" s="57">
        <f>IF((H2641+N2641-O2641)&gt;SetUp!$B$56,T2640+H2641+N2641-O2641-SetUp!$B$56,T2640)</f>
        <v>0</v>
      </c>
      <c r="S2641" s="57">
        <f>R2641*SetUp!$B$65</f>
        <v>0</v>
      </c>
      <c r="T2641" s="57">
        <f>IF((R2641-S2641)&lt;SetUp!$B$53,R2641-S2641,SetUp!$B$53)</f>
        <v>0</v>
      </c>
      <c r="U2641" s="57">
        <f t="shared" si="803"/>
        <v>4.1574976489511624</v>
      </c>
      <c r="V2641" s="57">
        <f>(L2641-P2641)/1000*SetUp!$B$13*1000000/SetUp!$B$48</f>
        <v>6.5197953587732531</v>
      </c>
      <c r="W2641" s="57">
        <f t="shared" si="814"/>
        <v>-1.27675647831893E-15</v>
      </c>
      <c r="X2641" s="57">
        <f>MAX((SetUp!$B$56*(1-($H2641/SetUp!$B$56)^2)*TANH(($B2641-$D2641)/SetUp!$B$56))/(1+$H2641/SetUp!$B$56*TANH(($B2641-$D2641)/SetUp!$B$56)),0)</f>
        <v>0</v>
      </c>
      <c r="AP2641" s="64">
        <v>30921</v>
      </c>
      <c r="AQ2641" s="55">
        <v>8</v>
      </c>
      <c r="AR2641" s="55">
        <v>240</v>
      </c>
      <c r="AS2641" s="66">
        <f t="shared" si="804"/>
        <v>0</v>
      </c>
      <c r="AT2641" s="66">
        <f t="shared" si="805"/>
        <v>0.20223246776785742</v>
      </c>
      <c r="AU2641" s="55" t="str">
        <f>IF(OR($AP2641&lt;SetUp!$B$97,$AP2641&gt;SetUp!$B$98),"Não","Sim")</f>
        <v>Não</v>
      </c>
      <c r="AV2641" s="68">
        <f t="shared" si="806"/>
        <v>0</v>
      </c>
      <c r="AW2641" s="68">
        <f t="shared" si="807"/>
        <v>0.44970264371899954</v>
      </c>
      <c r="AX2641" s="68">
        <f t="shared" si="808"/>
        <v>0</v>
      </c>
      <c r="AY2641" s="68">
        <f t="shared" si="809"/>
        <v>-0.69414911857459738</v>
      </c>
      <c r="AZ2641" s="68">
        <f t="shared" si="810"/>
        <v>0.20223246776785742</v>
      </c>
      <c r="BA2641" s="68">
        <f t="shared" si="811"/>
        <v>0.44970264371899954</v>
      </c>
      <c r="BB2641" s="68">
        <f t="shared" si="812"/>
        <v>-0.69414911857459738</v>
      </c>
    </row>
    <row r="2642" spans="1:54" x14ac:dyDescent="0.3">
      <c r="A2642" s="64">
        <v>29304</v>
      </c>
      <c r="B2642" s="57">
        <v>9.5000000000000001E-2</v>
      </c>
      <c r="C2642" s="57">
        <v>0.77</v>
      </c>
      <c r="D2642" s="57">
        <v>4.6269999999999998</v>
      </c>
      <c r="E2642" s="57">
        <f t="shared" si="797"/>
        <v>9.5000000000000001E-2</v>
      </c>
      <c r="F2642" s="57">
        <f t="shared" si="798"/>
        <v>4.532</v>
      </c>
      <c r="G2642" s="57">
        <f t="shared" si="799"/>
        <v>0</v>
      </c>
      <c r="H2642" s="57">
        <f>IF(Q2641&gt;SetUp!$B$56,SetUp!$B$56,Q2641)</f>
        <v>6.861464065939713</v>
      </c>
      <c r="I2642" s="57">
        <f t="shared" si="813"/>
        <v>4.1574976489511624</v>
      </c>
      <c r="J2642" s="57">
        <f>MIN(F2642,H2642,(1-EXP(-SetUp!$B$52*H2642/SetUp!$B$56))*F2642)</f>
        <v>2.9807522875863559</v>
      </c>
      <c r="K2642" s="57">
        <f t="shared" si="800"/>
        <v>3.8807117783533571</v>
      </c>
      <c r="L2642" s="57">
        <f>IF(I2642&lt;=0,0,MIN(SetUp!$B$50*I2642^SetUp!$B$55,I2642))</f>
        <v>0.21999671952351224</v>
      </c>
      <c r="M2642" s="57">
        <f t="shared" si="801"/>
        <v>3.93750092942765</v>
      </c>
      <c r="N2642" s="57">
        <f>IF(SetUp!$B$62=0,X2642,(B2642-E2642)*(1-(H2642/SetUp!$B$66/SetUp!$B$56)))</f>
        <v>0</v>
      </c>
      <c r="O2642" s="57">
        <f>K2642*SetUp!$B$65</f>
        <v>0</v>
      </c>
      <c r="P2642" s="57">
        <f>MIN(SetUp!$B$54*L2642^SetUp!$B$51,L2642)</f>
        <v>0.11585793787334875</v>
      </c>
      <c r="Q2642" s="57">
        <f t="shared" si="802"/>
        <v>3.8807117783533571</v>
      </c>
      <c r="R2642" s="57">
        <f>IF((H2642+N2642-O2642)&gt;SetUp!$B$56,T2641+H2642+N2642-O2642-SetUp!$B$56,T2641)</f>
        <v>0</v>
      </c>
      <c r="S2642" s="57">
        <f>R2642*SetUp!$B$65</f>
        <v>0</v>
      </c>
      <c r="T2642" s="57">
        <f>IF((R2642-S2642)&lt;SetUp!$B$53,R2642-S2642,SetUp!$B$53)</f>
        <v>0</v>
      </c>
      <c r="U2642" s="57">
        <f t="shared" si="803"/>
        <v>3.93750092942765</v>
      </c>
      <c r="V2642" s="57">
        <f>(L2642-P2642)/1000*SetUp!$B$13*1000000/SetUp!$B$48</f>
        <v>5.9231726119040298</v>
      </c>
      <c r="W2642" s="57">
        <f t="shared" si="814"/>
        <v>0</v>
      </c>
      <c r="X2642" s="57">
        <f>MAX((SetUp!$B$56*(1-($H2642/SetUp!$B$56)^2)*TANH(($B2642-$D2642)/SetUp!$B$56))/(1+$H2642/SetUp!$B$56*TANH(($B2642-$D2642)/SetUp!$B$56)),0)</f>
        <v>0</v>
      </c>
      <c r="AP2642" s="64">
        <v>30922</v>
      </c>
      <c r="AQ2642" s="55">
        <v>8</v>
      </c>
      <c r="AR2642" s="55">
        <v>241</v>
      </c>
      <c r="AS2642" s="66">
        <f t="shared" si="804"/>
        <v>0</v>
      </c>
      <c r="AT2642" s="66">
        <f t="shared" si="805"/>
        <v>0.19741052066214587</v>
      </c>
      <c r="AU2642" s="55" t="str">
        <f>IF(OR($AP2642&lt;SetUp!$B$97,$AP2642&gt;SetUp!$B$98),"Não","Sim")</f>
        <v>Não</v>
      </c>
      <c r="AV2642" s="68">
        <f t="shared" si="806"/>
        <v>0</v>
      </c>
      <c r="AW2642" s="68">
        <f t="shared" si="807"/>
        <v>0.44430903734016697</v>
      </c>
      <c r="AX2642" s="68">
        <f t="shared" si="808"/>
        <v>0</v>
      </c>
      <c r="AY2642" s="68">
        <f t="shared" si="809"/>
        <v>-0.70462970605461195</v>
      </c>
      <c r="AZ2642" s="68">
        <f t="shared" si="810"/>
        <v>0.19741052066214587</v>
      </c>
      <c r="BA2642" s="68">
        <f t="shared" si="811"/>
        <v>0.44430903734016697</v>
      </c>
      <c r="BB2642" s="68">
        <f t="shared" si="812"/>
        <v>-0.70462970605461195</v>
      </c>
    </row>
    <row r="2643" spans="1:54" x14ac:dyDescent="0.3">
      <c r="A2643" s="64">
        <v>29305</v>
      </c>
      <c r="B2643" s="57">
        <v>3.3000000000000002E-2</v>
      </c>
      <c r="C2643" s="57">
        <v>0.59699999999999998</v>
      </c>
      <c r="D2643" s="57">
        <v>4.6269999999999998</v>
      </c>
      <c r="E2643" s="57">
        <f t="shared" si="797"/>
        <v>3.3000000000000002E-2</v>
      </c>
      <c r="F2643" s="57">
        <f t="shared" si="798"/>
        <v>4.5939999999999994</v>
      </c>
      <c r="G2643" s="57">
        <f t="shared" si="799"/>
        <v>0</v>
      </c>
      <c r="H2643" s="57">
        <f>IF(Q2642&gt;SetUp!$B$56,SetUp!$B$56,Q2642)</f>
        <v>3.8807117783533571</v>
      </c>
      <c r="I2643" s="57">
        <f t="shared" si="813"/>
        <v>3.93750092942765</v>
      </c>
      <c r="J2643" s="57">
        <f>MIN(F2643,H2643,(1-EXP(-SetUp!$B$52*H2643/SetUp!$B$56))*F2643)</f>
        <v>2.0887465955060032</v>
      </c>
      <c r="K2643" s="57">
        <f t="shared" si="800"/>
        <v>1.791965182847354</v>
      </c>
      <c r="L2643" s="57">
        <f>IF(I2643&lt;=0,0,MIN(SetUp!$B$50*I2643^SetUp!$B$55,I2643))</f>
        <v>0.20093887506668823</v>
      </c>
      <c r="M2643" s="57">
        <f t="shared" si="801"/>
        <v>3.7365620543609617</v>
      </c>
      <c r="N2643" s="57">
        <f>IF(SetUp!$B$62=0,X2643,(B2643-E2643)*(1-(H2643/SetUp!$B$66/SetUp!$B$56)))</f>
        <v>0</v>
      </c>
      <c r="O2643" s="57">
        <f>K2643*SetUp!$B$65</f>
        <v>0</v>
      </c>
      <c r="P2643" s="57">
        <f>MIN(SetUp!$B$54*L2643^SetUp!$B$51,L2643)</f>
        <v>0.10598466053653391</v>
      </c>
      <c r="Q2643" s="57">
        <f t="shared" si="802"/>
        <v>1.791965182847354</v>
      </c>
      <c r="R2643" s="57">
        <f>IF((H2643+N2643-O2643)&gt;SetUp!$B$56,T2642+H2643+N2643-O2643-SetUp!$B$56,T2642)</f>
        <v>0</v>
      </c>
      <c r="S2643" s="57">
        <f>R2643*SetUp!$B$65</f>
        <v>0</v>
      </c>
      <c r="T2643" s="57">
        <f>IF((R2643-S2643)&lt;SetUp!$B$53,R2643-S2643,SetUp!$B$53)</f>
        <v>0</v>
      </c>
      <c r="U2643" s="57">
        <f t="shared" si="803"/>
        <v>3.7365620543609617</v>
      </c>
      <c r="V2643" s="57">
        <f>(L2643-P2643)/1000*SetUp!$B$13*1000000/SetUp!$B$48</f>
        <v>5.4007757146541078</v>
      </c>
      <c r="W2643" s="57">
        <f t="shared" si="814"/>
        <v>0</v>
      </c>
      <c r="X2643" s="57">
        <f>MAX((SetUp!$B$56*(1-($H2643/SetUp!$B$56)^2)*TANH(($B2643-$D2643)/SetUp!$B$56))/(1+$H2643/SetUp!$B$56*TANH(($B2643-$D2643)/SetUp!$B$56)),0)</f>
        <v>0</v>
      </c>
      <c r="AP2643" s="64">
        <v>30923</v>
      </c>
      <c r="AQ2643" s="55">
        <v>8</v>
      </c>
      <c r="AR2643" s="55">
        <v>242</v>
      </c>
      <c r="AS2643" s="66">
        <f t="shared" si="804"/>
        <v>0</v>
      </c>
      <c r="AT2643" s="66">
        <f t="shared" si="805"/>
        <v>0.19274751454251748</v>
      </c>
      <c r="AU2643" s="55" t="str">
        <f>IF(OR($AP2643&lt;SetUp!$B$97,$AP2643&gt;SetUp!$B$98),"Não","Sim")</f>
        <v>Não</v>
      </c>
      <c r="AV2643" s="68">
        <f t="shared" si="806"/>
        <v>0</v>
      </c>
      <c r="AW2643" s="68">
        <f t="shared" si="807"/>
        <v>0.43903019775696239</v>
      </c>
      <c r="AX2643" s="68">
        <f t="shared" si="808"/>
        <v>0</v>
      </c>
      <c r="AY2643" s="68">
        <f t="shared" si="809"/>
        <v>-0.71501121341930962</v>
      </c>
      <c r="AZ2643" s="68">
        <f t="shared" si="810"/>
        <v>0.19274751454251748</v>
      </c>
      <c r="BA2643" s="68">
        <f t="shared" si="811"/>
        <v>0.43903019775696239</v>
      </c>
      <c r="BB2643" s="68">
        <f t="shared" si="812"/>
        <v>-0.71501121341930962</v>
      </c>
    </row>
    <row r="2644" spans="1:54" x14ac:dyDescent="0.3">
      <c r="A2644" s="64">
        <v>29306</v>
      </c>
      <c r="B2644" s="57">
        <v>0.56399999999999995</v>
      </c>
      <c r="C2644" s="57">
        <v>0.54600000000000004</v>
      </c>
      <c r="D2644" s="57">
        <v>4.6269999999999998</v>
      </c>
      <c r="E2644" s="57">
        <f t="shared" si="797"/>
        <v>0.56399999999999995</v>
      </c>
      <c r="F2644" s="57">
        <f t="shared" si="798"/>
        <v>4.0629999999999997</v>
      </c>
      <c r="G2644" s="57">
        <f t="shared" si="799"/>
        <v>0</v>
      </c>
      <c r="H2644" s="57">
        <f>IF(Q2643&gt;SetUp!$B$56,SetUp!$B$56,Q2643)</f>
        <v>1.791965182847354</v>
      </c>
      <c r="I2644" s="57">
        <f t="shared" si="813"/>
        <v>3.7365620543609617</v>
      </c>
      <c r="J2644" s="57">
        <f>MIN(F2644,H2644,(1-EXP(-SetUp!$B$52*H2644/SetUp!$B$56))*F2644)</f>
        <v>0.99223395299048434</v>
      </c>
      <c r="K2644" s="57">
        <f t="shared" si="800"/>
        <v>0.79973122985686962</v>
      </c>
      <c r="L2644" s="57">
        <f>IF(I2644&lt;=0,0,MIN(SetUp!$B$50*I2644^SetUp!$B$55,I2644))</f>
        <v>0.18414072537589818</v>
      </c>
      <c r="M2644" s="57">
        <f t="shared" si="801"/>
        <v>3.5524213289850635</v>
      </c>
      <c r="N2644" s="57">
        <f>IF(SetUp!$B$62=0,X2644,(B2644-E2644)*(1-(H2644/SetUp!$B$66/SetUp!$B$56)))</f>
        <v>0</v>
      </c>
      <c r="O2644" s="57">
        <f>K2644*SetUp!$B$65</f>
        <v>0</v>
      </c>
      <c r="P2644" s="57">
        <f>MIN(SetUp!$B$54*L2644^SetUp!$B$51,L2644)</f>
        <v>9.7268873915669518E-2</v>
      </c>
      <c r="Q2644" s="57">
        <f t="shared" si="802"/>
        <v>0.79973122985686962</v>
      </c>
      <c r="R2644" s="57">
        <f>IF((H2644+N2644-O2644)&gt;SetUp!$B$56,T2643+H2644+N2644-O2644-SetUp!$B$56,T2643)</f>
        <v>0</v>
      </c>
      <c r="S2644" s="57">
        <f>R2644*SetUp!$B$65</f>
        <v>0</v>
      </c>
      <c r="T2644" s="57">
        <f>IF((R2644-S2644)&lt;SetUp!$B$53,R2644-S2644,SetUp!$B$53)</f>
        <v>0</v>
      </c>
      <c r="U2644" s="57">
        <f t="shared" si="803"/>
        <v>3.5524213289850635</v>
      </c>
      <c r="V2644" s="57">
        <f>(L2644-P2644)/1000*SetUp!$B$13*1000000/SetUp!$B$48</f>
        <v>4.9410696299788492</v>
      </c>
      <c r="W2644" s="57">
        <f t="shared" si="814"/>
        <v>0</v>
      </c>
      <c r="X2644" s="57">
        <f>MAX((SetUp!$B$56*(1-($H2644/SetUp!$B$56)^2)*TANH(($B2644-$D2644)/SetUp!$B$56))/(1+$H2644/SetUp!$B$56*TANH(($B2644-$D2644)/SetUp!$B$56)),0)</f>
        <v>0</v>
      </c>
      <c r="AP2644" s="64">
        <v>30924</v>
      </c>
      <c r="AQ2644" s="55">
        <v>8</v>
      </c>
      <c r="AR2644" s="55">
        <v>243</v>
      </c>
      <c r="AS2644" s="66">
        <f t="shared" si="804"/>
        <v>0</v>
      </c>
      <c r="AT2644" s="66">
        <f t="shared" si="805"/>
        <v>0.1882367823787349</v>
      </c>
      <c r="AU2644" s="55" t="str">
        <f>IF(OR($AP2644&lt;SetUp!$B$97,$AP2644&gt;SetUp!$B$98),"Não","Sim")</f>
        <v>Não</v>
      </c>
      <c r="AV2644" s="68">
        <f t="shared" si="806"/>
        <v>0</v>
      </c>
      <c r="AW2644" s="68">
        <f t="shared" si="807"/>
        <v>0.43386263077008014</v>
      </c>
      <c r="AX2644" s="68">
        <f t="shared" si="808"/>
        <v>0</v>
      </c>
      <c r="AY2644" s="68">
        <f t="shared" si="809"/>
        <v>-0.72529550937168341</v>
      </c>
      <c r="AZ2644" s="68">
        <f t="shared" si="810"/>
        <v>0.1882367823787349</v>
      </c>
      <c r="BA2644" s="68">
        <f t="shared" si="811"/>
        <v>0.43386263077008014</v>
      </c>
      <c r="BB2644" s="68">
        <f t="shared" si="812"/>
        <v>-0.72529550937168341</v>
      </c>
    </row>
    <row r="2645" spans="1:54" x14ac:dyDescent="0.3">
      <c r="A2645" s="64">
        <v>29307</v>
      </c>
      <c r="B2645" s="57">
        <v>0.309</v>
      </c>
      <c r="C2645" s="57">
        <v>0.45300000000000001</v>
      </c>
      <c r="D2645" s="57">
        <v>4.6269999999999998</v>
      </c>
      <c r="E2645" s="57">
        <f t="shared" si="797"/>
        <v>0.309</v>
      </c>
      <c r="F2645" s="57">
        <f t="shared" si="798"/>
        <v>4.3179999999999996</v>
      </c>
      <c r="G2645" s="57">
        <f t="shared" si="799"/>
        <v>0</v>
      </c>
      <c r="H2645" s="57">
        <f>IF(Q2644&gt;SetUp!$B$56,SetUp!$B$56,Q2644)</f>
        <v>0.79973122985686962</v>
      </c>
      <c r="I2645" s="57">
        <f t="shared" si="813"/>
        <v>3.5524213289850635</v>
      </c>
      <c r="J2645" s="57">
        <f>MIN(F2645,H2645,(1-EXP(-SetUp!$B$52*H2645/SetUp!$B$56))*F2645)</f>
        <v>0.50721834294825074</v>
      </c>
      <c r="K2645" s="57">
        <f t="shared" si="800"/>
        <v>0.29251288690861887</v>
      </c>
      <c r="L2645" s="57">
        <f>IF(I2645&lt;=0,0,MIN(SetUp!$B$50*I2645^SetUp!$B$55,I2645))</f>
        <v>0.16926622136334951</v>
      </c>
      <c r="M2645" s="57">
        <f t="shared" si="801"/>
        <v>3.3831551076217141</v>
      </c>
      <c r="N2645" s="57">
        <f>IF(SetUp!$B$62=0,X2645,(B2645-E2645)*(1-(H2645/SetUp!$B$66/SetUp!$B$56)))</f>
        <v>0</v>
      </c>
      <c r="O2645" s="57">
        <f>K2645*SetUp!$B$65</f>
        <v>0</v>
      </c>
      <c r="P2645" s="57">
        <f>MIN(SetUp!$B$54*L2645^SetUp!$B$51,L2645)</f>
        <v>8.9539904347167049E-2</v>
      </c>
      <c r="Q2645" s="57">
        <f t="shared" si="802"/>
        <v>0.29251288690861887</v>
      </c>
      <c r="R2645" s="57">
        <f>IF((H2645+N2645-O2645)&gt;SetUp!$B$56,T2644+H2645+N2645-O2645-SetUp!$B$56,T2644)</f>
        <v>0</v>
      </c>
      <c r="S2645" s="57">
        <f>R2645*SetUp!$B$65</f>
        <v>0</v>
      </c>
      <c r="T2645" s="57">
        <f>IF((R2645-S2645)&lt;SetUp!$B$53,R2645-S2645,SetUp!$B$53)</f>
        <v>0</v>
      </c>
      <c r="U2645" s="57">
        <f t="shared" si="803"/>
        <v>3.3831551076217141</v>
      </c>
      <c r="V2645" s="57">
        <f>(L2645-P2645)/1000*SetUp!$B$13*1000000/SetUp!$B$48</f>
        <v>4.5346481869224826</v>
      </c>
      <c r="W2645" s="57">
        <f t="shared" si="814"/>
        <v>2.7755575615628914E-16</v>
      </c>
      <c r="X2645" s="57">
        <f>MAX((SetUp!$B$56*(1-($H2645/SetUp!$B$56)^2)*TANH(($B2645-$D2645)/SetUp!$B$56))/(1+$H2645/SetUp!$B$56*TANH(($B2645-$D2645)/SetUp!$B$56)),0)</f>
        <v>0</v>
      </c>
      <c r="AP2645" s="64">
        <v>30925</v>
      </c>
      <c r="AQ2645" s="55">
        <v>8</v>
      </c>
      <c r="AR2645" s="55">
        <v>244</v>
      </c>
      <c r="AS2645" s="66">
        <f t="shared" si="804"/>
        <v>0</v>
      </c>
      <c r="AT2645" s="66">
        <f t="shared" si="805"/>
        <v>0.18387199576558452</v>
      </c>
      <c r="AU2645" s="55" t="str">
        <f>IF(OR($AP2645&lt;SetUp!$B$97,$AP2645&gt;SetUp!$B$98),"Não","Sim")</f>
        <v>Não</v>
      </c>
      <c r="AV2645" s="68">
        <f t="shared" si="806"/>
        <v>0</v>
      </c>
      <c r="AW2645" s="68">
        <f t="shared" si="807"/>
        <v>0.428802980126753</v>
      </c>
      <c r="AX2645" s="68">
        <f t="shared" si="808"/>
        <v>0</v>
      </c>
      <c r="AY2645" s="68">
        <f t="shared" si="809"/>
        <v>-0.73548441002559728</v>
      </c>
      <c r="AZ2645" s="68">
        <f t="shared" si="810"/>
        <v>0.18387199576558452</v>
      </c>
      <c r="BA2645" s="68">
        <f t="shared" si="811"/>
        <v>0.428802980126753</v>
      </c>
      <c r="BB2645" s="68">
        <f t="shared" si="812"/>
        <v>-0.73548441002559728</v>
      </c>
    </row>
    <row r="2646" spans="1:54" x14ac:dyDescent="0.3">
      <c r="A2646" s="64">
        <v>29308</v>
      </c>
      <c r="B2646" s="57">
        <v>0.28999999999999998</v>
      </c>
      <c r="C2646" s="57">
        <v>0.45300000000000001</v>
      </c>
      <c r="D2646" s="57">
        <v>4.6269999999999998</v>
      </c>
      <c r="E2646" s="57">
        <f t="shared" si="797"/>
        <v>0.28999999999999998</v>
      </c>
      <c r="F2646" s="57">
        <f t="shared" si="798"/>
        <v>4.3369999999999997</v>
      </c>
      <c r="G2646" s="57">
        <f t="shared" si="799"/>
        <v>0</v>
      </c>
      <c r="H2646" s="57">
        <f>IF(Q2645&gt;SetUp!$B$56,SetUp!$B$56,Q2645)</f>
        <v>0.29251288690861887</v>
      </c>
      <c r="I2646" s="57">
        <f t="shared" si="813"/>
        <v>3.3831551076217141</v>
      </c>
      <c r="J2646" s="57">
        <f>MIN(F2646,H2646,(1-EXP(-SetUp!$B$52*H2646/SetUp!$B$56))*F2646)</f>
        <v>0.19376150888741719</v>
      </c>
      <c r="K2646" s="57">
        <f t="shared" si="800"/>
        <v>9.875137802120168E-2</v>
      </c>
      <c r="L2646" s="57">
        <f>IF(I2646&lt;=0,0,MIN(SetUp!$B$50*I2646^SetUp!$B$55,I2646))</f>
        <v>0.15603883529592341</v>
      </c>
      <c r="M2646" s="57">
        <f t="shared" si="801"/>
        <v>3.2271162723257909</v>
      </c>
      <c r="N2646" s="57">
        <f>IF(SetUp!$B$62=0,X2646,(B2646-E2646)*(1-(H2646/SetUp!$B$66/SetUp!$B$56)))</f>
        <v>0</v>
      </c>
      <c r="O2646" s="57">
        <f>K2646*SetUp!$B$65</f>
        <v>0</v>
      </c>
      <c r="P2646" s="57">
        <f>MIN(SetUp!$B$54*L2646^SetUp!$B$51,L2646)</f>
        <v>8.2657104394722999E-2</v>
      </c>
      <c r="Q2646" s="57">
        <f t="shared" si="802"/>
        <v>9.875137802120168E-2</v>
      </c>
      <c r="R2646" s="57">
        <f>IF((H2646+N2646-O2646)&gt;SetUp!$B$56,T2645+H2646+N2646-O2646-SetUp!$B$56,T2645)</f>
        <v>0</v>
      </c>
      <c r="S2646" s="57">
        <f>R2646*SetUp!$B$65</f>
        <v>0</v>
      </c>
      <c r="T2646" s="57">
        <f>IF((R2646-S2646)&lt;SetUp!$B$53,R2646-S2646,SetUp!$B$53)</f>
        <v>0</v>
      </c>
      <c r="U2646" s="57">
        <f t="shared" si="803"/>
        <v>3.2271162723257909</v>
      </c>
      <c r="V2646" s="57">
        <f>(L2646-P2646)/1000*SetUp!$B$13*1000000/SetUp!$B$48</f>
        <v>4.1737828290352343</v>
      </c>
      <c r="W2646" s="57">
        <f t="shared" si="814"/>
        <v>0</v>
      </c>
      <c r="X2646" s="57">
        <f>MAX((SetUp!$B$56*(1-($H2646/SetUp!$B$56)^2)*TANH(($B2646-$D2646)/SetUp!$B$56))/(1+$H2646/SetUp!$B$56*TANH(($B2646-$D2646)/SetUp!$B$56)),0)</f>
        <v>0</v>
      </c>
      <c r="AP2646" s="64">
        <v>31048</v>
      </c>
      <c r="AQ2646" s="55">
        <v>1</v>
      </c>
      <c r="AR2646" s="55">
        <v>1</v>
      </c>
      <c r="AS2646" s="66">
        <f t="shared" si="804"/>
        <v>0</v>
      </c>
      <c r="AT2646" s="66">
        <f t="shared" si="805"/>
        <v>2.7066870980477879E-2</v>
      </c>
      <c r="AU2646" s="55" t="str">
        <f>IF(OR($AP2646&lt;SetUp!$B$97,$AP2646&gt;SetUp!$B$98),"Não","Sim")</f>
        <v>Não</v>
      </c>
      <c r="AV2646" s="68">
        <f t="shared" si="806"/>
        <v>0</v>
      </c>
      <c r="AW2646" s="68">
        <f t="shared" si="807"/>
        <v>0.16452012332987681</v>
      </c>
      <c r="AX2646" s="68">
        <f t="shared" si="808"/>
        <v>0</v>
      </c>
      <c r="AY2646" s="68">
        <f t="shared" si="809"/>
        <v>-1.5675619472016686</v>
      </c>
      <c r="AZ2646" s="68">
        <f t="shared" si="810"/>
        <v>2.7066870980477879E-2</v>
      </c>
      <c r="BA2646" s="68">
        <f t="shared" si="811"/>
        <v>0.16452012332987681</v>
      </c>
      <c r="BB2646" s="68">
        <f t="shared" si="812"/>
        <v>-1.5675619472016686</v>
      </c>
    </row>
    <row r="2647" spans="1:54" x14ac:dyDescent="0.3">
      <c r="A2647" s="64">
        <v>29309</v>
      </c>
      <c r="B2647" s="57">
        <v>1.1000000000000001</v>
      </c>
      <c r="C2647" s="57">
        <v>0.371</v>
      </c>
      <c r="D2647" s="57">
        <v>4.6269999999999998</v>
      </c>
      <c r="E2647" s="57">
        <f t="shared" si="797"/>
        <v>1.1000000000000001</v>
      </c>
      <c r="F2647" s="57">
        <f t="shared" si="798"/>
        <v>3.5269999999999997</v>
      </c>
      <c r="G2647" s="57">
        <f t="shared" si="799"/>
        <v>0</v>
      </c>
      <c r="H2647" s="57">
        <f>IF(Q2646&gt;SetUp!$B$56,SetUp!$B$56,Q2646)</f>
        <v>9.875137802120168E-2</v>
      </c>
      <c r="I2647" s="57">
        <f t="shared" si="813"/>
        <v>3.2271162723257909</v>
      </c>
      <c r="J2647" s="57">
        <f>MIN(F2647,H2647,(1-EXP(-SetUp!$B$52*H2647/SetUp!$B$56))*F2647)</f>
        <v>5.4003560947852837E-2</v>
      </c>
      <c r="K2647" s="57">
        <f t="shared" si="800"/>
        <v>4.4747817073348843E-2</v>
      </c>
      <c r="L2647" s="57">
        <f>IF(I2647&lt;=0,0,MIN(SetUp!$B$50*I2647^SetUp!$B$55,I2647))</f>
        <v>0.14422942532984501</v>
      </c>
      <c r="M2647" s="57">
        <f t="shared" si="801"/>
        <v>3.0828868469959461</v>
      </c>
      <c r="N2647" s="57">
        <f>IF(SetUp!$B$62=0,X2647,(B2647-E2647)*(1-(H2647/SetUp!$B$66/SetUp!$B$56)))</f>
        <v>0</v>
      </c>
      <c r="O2647" s="57">
        <f>K2647*SetUp!$B$65</f>
        <v>0</v>
      </c>
      <c r="P2647" s="57">
        <f>MIN(SetUp!$B$54*L2647^SetUp!$B$51,L2647)</f>
        <v>7.6503764832065252E-2</v>
      </c>
      <c r="Q2647" s="57">
        <f t="shared" si="802"/>
        <v>4.4747817073348843E-2</v>
      </c>
      <c r="R2647" s="57">
        <f>IF((H2647+N2647-O2647)&gt;SetUp!$B$56,T2646+H2647+N2647-O2647-SetUp!$B$56,T2646)</f>
        <v>0</v>
      </c>
      <c r="S2647" s="57">
        <f>R2647*SetUp!$B$65</f>
        <v>0</v>
      </c>
      <c r="T2647" s="57">
        <f>IF((R2647-S2647)&lt;SetUp!$B$53,R2647-S2647,SetUp!$B$53)</f>
        <v>0</v>
      </c>
      <c r="U2647" s="57">
        <f t="shared" si="803"/>
        <v>3.0828868469959461</v>
      </c>
      <c r="V2647" s="57">
        <f>(L2647-P2647)/1000*SetUp!$B$13*1000000/SetUp!$B$48</f>
        <v>3.8520786495386266</v>
      </c>
      <c r="W2647" s="57">
        <f t="shared" si="814"/>
        <v>0</v>
      </c>
      <c r="X2647" s="57">
        <f>MAX((SetUp!$B$56*(1-($H2647/SetUp!$B$56)^2)*TANH(($B2647-$D2647)/SetUp!$B$56))/(1+$H2647/SetUp!$B$56*TANH(($B2647-$D2647)/SetUp!$B$56)),0)</f>
        <v>0</v>
      </c>
      <c r="AP2647" s="64">
        <v>31049</v>
      </c>
      <c r="AQ2647" s="55">
        <v>1</v>
      </c>
      <c r="AR2647" s="55">
        <v>2</v>
      </c>
      <c r="AS2647" s="66">
        <f t="shared" si="804"/>
        <v>0</v>
      </c>
      <c r="AT2647" s="66">
        <f t="shared" si="805"/>
        <v>2.6771786147866471E-2</v>
      </c>
      <c r="AU2647" s="55" t="str">
        <f>IF(OR($AP2647&lt;SetUp!$B$97,$AP2647&gt;SetUp!$B$98),"Não","Sim")</f>
        <v>Não</v>
      </c>
      <c r="AV2647" s="68">
        <f t="shared" si="806"/>
        <v>0</v>
      </c>
      <c r="AW2647" s="68">
        <f t="shared" si="807"/>
        <v>0.16362086098009163</v>
      </c>
      <c r="AX2647" s="68">
        <f t="shared" si="808"/>
        <v>0</v>
      </c>
      <c r="AY2647" s="68">
        <f t="shared" si="809"/>
        <v>-1.5723226527844971</v>
      </c>
      <c r="AZ2647" s="68">
        <f t="shared" si="810"/>
        <v>2.6771786147866471E-2</v>
      </c>
      <c r="BA2647" s="68">
        <f t="shared" si="811"/>
        <v>0.16362086098009163</v>
      </c>
      <c r="BB2647" s="68">
        <f t="shared" si="812"/>
        <v>-1.5723226527844971</v>
      </c>
    </row>
    <row r="2648" spans="1:54" x14ac:dyDescent="0.3">
      <c r="A2648" s="64">
        <v>29310</v>
      </c>
      <c r="B2648" s="57">
        <v>0.09</v>
      </c>
      <c r="C2648" s="57">
        <v>0.371</v>
      </c>
      <c r="D2648" s="57">
        <v>4.6269999999999998</v>
      </c>
      <c r="E2648" s="57">
        <f t="shared" si="797"/>
        <v>0.09</v>
      </c>
      <c r="F2648" s="57">
        <f t="shared" si="798"/>
        <v>4.5369999999999999</v>
      </c>
      <c r="G2648" s="57">
        <f t="shared" si="799"/>
        <v>0</v>
      </c>
      <c r="H2648" s="57">
        <f>IF(Q2647&gt;SetUp!$B$56,SetUp!$B$56,Q2647)</f>
        <v>4.4747817073348843E-2</v>
      </c>
      <c r="I2648" s="57">
        <f t="shared" si="813"/>
        <v>3.0828868469959461</v>
      </c>
      <c r="J2648" s="57">
        <f>MIN(F2648,H2648,(1-EXP(-SetUp!$B$52*H2648/SetUp!$B$56))*F2648)</f>
        <v>3.1611367504712787E-2</v>
      </c>
      <c r="K2648" s="57">
        <f t="shared" si="800"/>
        <v>1.3136449568636056E-2</v>
      </c>
      <c r="L2648" s="57">
        <f>IF(I2648&lt;=0,0,MIN(SetUp!$B$50*I2648^SetUp!$B$55,I2648))</f>
        <v>0.13364688038741984</v>
      </c>
      <c r="M2648" s="57">
        <f t="shared" si="801"/>
        <v>2.9492399666085261</v>
      </c>
      <c r="N2648" s="57">
        <f>IF(SetUp!$B$62=0,X2648,(B2648-E2648)*(1-(H2648/SetUp!$B$66/SetUp!$B$56)))</f>
        <v>0</v>
      </c>
      <c r="O2648" s="57">
        <f>K2648*SetUp!$B$65</f>
        <v>0</v>
      </c>
      <c r="P2648" s="57">
        <f>MIN(SetUp!$B$54*L2648^SetUp!$B$51,L2648)</f>
        <v>7.0982414954114337E-2</v>
      </c>
      <c r="Q2648" s="57">
        <f t="shared" si="802"/>
        <v>1.3136449568636056E-2</v>
      </c>
      <c r="R2648" s="57">
        <f>IF((H2648+N2648-O2648)&gt;SetUp!$B$56,T2647+H2648+N2648-O2648-SetUp!$B$56,T2647)</f>
        <v>0</v>
      </c>
      <c r="S2648" s="57">
        <f>R2648*SetUp!$B$65</f>
        <v>0</v>
      </c>
      <c r="T2648" s="57">
        <f>IF((R2648-S2648)&lt;SetUp!$B$53,R2648-S2648,SetUp!$B$53)</f>
        <v>0</v>
      </c>
      <c r="U2648" s="57">
        <f t="shared" si="803"/>
        <v>2.9492399666085261</v>
      </c>
      <c r="V2648" s="57">
        <f>(L2648-P2648)/1000*SetUp!$B$13*1000000/SetUp!$B$48</f>
        <v>3.5642096010019841</v>
      </c>
      <c r="W2648" s="57">
        <f t="shared" si="814"/>
        <v>0</v>
      </c>
      <c r="X2648" s="57">
        <f>MAX((SetUp!$B$56*(1-($H2648/SetUp!$B$56)^2)*TANH(($B2648-$D2648)/SetUp!$B$56))/(1+$H2648/SetUp!$B$56*TANH(($B2648-$D2648)/SetUp!$B$56)),0)</f>
        <v>0</v>
      </c>
      <c r="AP2648" s="64">
        <v>31050</v>
      </c>
      <c r="AQ2648" s="55">
        <v>1</v>
      </c>
      <c r="AR2648" s="55">
        <v>3</v>
      </c>
      <c r="AS2648" s="66">
        <f t="shared" si="804"/>
        <v>0</v>
      </c>
      <c r="AT2648" s="66">
        <f t="shared" si="805"/>
        <v>2.6481160897749722E-2</v>
      </c>
      <c r="AU2648" s="55" t="str">
        <f>IF(OR($AP2648&lt;SetUp!$B$97,$AP2648&gt;SetUp!$B$98),"Não","Sim")</f>
        <v>Não</v>
      </c>
      <c r="AV2648" s="68">
        <f t="shared" si="806"/>
        <v>0</v>
      </c>
      <c r="AW2648" s="68">
        <f t="shared" si="807"/>
        <v>0.16273033183076141</v>
      </c>
      <c r="AX2648" s="68">
        <f t="shared" si="808"/>
        <v>0</v>
      </c>
      <c r="AY2648" s="68">
        <f t="shared" si="809"/>
        <v>-1.5770629799409668</v>
      </c>
      <c r="AZ2648" s="68">
        <f t="shared" si="810"/>
        <v>2.6481160897749722E-2</v>
      </c>
      <c r="BA2648" s="68">
        <f t="shared" si="811"/>
        <v>0.16273033183076141</v>
      </c>
      <c r="BB2648" s="68">
        <f t="shared" si="812"/>
        <v>-1.5770629799409668</v>
      </c>
    </row>
    <row r="2649" spans="1:54" x14ac:dyDescent="0.3">
      <c r="A2649" s="64">
        <v>29311</v>
      </c>
      <c r="B2649" s="57">
        <v>0</v>
      </c>
      <c r="C2649" s="57">
        <v>0.371</v>
      </c>
      <c r="D2649" s="57">
        <v>4.6269999999999998</v>
      </c>
      <c r="E2649" s="57">
        <f t="shared" si="797"/>
        <v>0</v>
      </c>
      <c r="F2649" s="57">
        <f t="shared" si="798"/>
        <v>4.6269999999999998</v>
      </c>
      <c r="G2649" s="57">
        <f t="shared" si="799"/>
        <v>0</v>
      </c>
      <c r="H2649" s="57">
        <f>IF(Q2648&gt;SetUp!$B$56,SetUp!$B$56,Q2648)</f>
        <v>1.3136449568636056E-2</v>
      </c>
      <c r="I2649" s="57">
        <f t="shared" si="813"/>
        <v>2.9492399666085261</v>
      </c>
      <c r="J2649" s="57">
        <f>MIN(F2649,H2649,(1-EXP(-SetUp!$B$52*H2649/SetUp!$B$56))*F2649)</f>
        <v>9.4875023106640345E-3</v>
      </c>
      <c r="K2649" s="57">
        <f t="shared" si="800"/>
        <v>3.6489472579720218E-3</v>
      </c>
      <c r="L2649" s="57">
        <f>IF(I2649&lt;=0,0,MIN(SetUp!$B$50*I2649^SetUp!$B$55,I2649))</f>
        <v>0.12413084222582256</v>
      </c>
      <c r="M2649" s="57">
        <f t="shared" si="801"/>
        <v>2.8251091243827036</v>
      </c>
      <c r="N2649" s="57">
        <f>IF(SetUp!$B$62=0,X2649,(B2649-E2649)*(1-(H2649/SetUp!$B$66/SetUp!$B$56)))</f>
        <v>0</v>
      </c>
      <c r="O2649" s="57">
        <f>K2649*SetUp!$B$65</f>
        <v>0</v>
      </c>
      <c r="P2649" s="57">
        <f>MIN(SetUp!$B$54*L2649^SetUp!$B$51,L2649)</f>
        <v>6.6011161507854244E-2</v>
      </c>
      <c r="Q2649" s="57">
        <f t="shared" si="802"/>
        <v>3.6489472579720218E-3</v>
      </c>
      <c r="R2649" s="57">
        <f>IF((H2649+N2649-O2649)&gt;SetUp!$B$56,T2648+H2649+N2649-O2649-SetUp!$B$56,T2648)</f>
        <v>0</v>
      </c>
      <c r="S2649" s="57">
        <f>R2649*SetUp!$B$65</f>
        <v>0</v>
      </c>
      <c r="T2649" s="57">
        <f>IF((R2649-S2649)&lt;SetUp!$B$53,R2649-S2649,SetUp!$B$53)</f>
        <v>0</v>
      </c>
      <c r="U2649" s="57">
        <f t="shared" si="803"/>
        <v>2.8251091243827036</v>
      </c>
      <c r="V2649" s="57">
        <f>(L2649-P2649)/1000*SetUp!$B$13*1000000/SetUp!$B$48</f>
        <v>3.3057127766074288</v>
      </c>
      <c r="W2649" s="57">
        <f t="shared" si="814"/>
        <v>3.4694469519536142E-16</v>
      </c>
      <c r="X2649" s="57">
        <f>MAX((SetUp!$B$56*(1-($H2649/SetUp!$B$56)^2)*TANH(($B2649-$D2649)/SetUp!$B$56))/(1+$H2649/SetUp!$B$56*TANH(($B2649-$D2649)/SetUp!$B$56)),0)</f>
        <v>0</v>
      </c>
      <c r="AP2649" s="64">
        <v>31051</v>
      </c>
      <c r="AQ2649" s="55">
        <v>1</v>
      </c>
      <c r="AR2649" s="55">
        <v>4</v>
      </c>
      <c r="AS2649" s="66">
        <f t="shared" si="804"/>
        <v>0</v>
      </c>
      <c r="AT2649" s="66">
        <f t="shared" si="805"/>
        <v>2.6194909172255372E-2</v>
      </c>
      <c r="AU2649" s="55" t="str">
        <f>IF(OR($AP2649&lt;SetUp!$B$97,$AP2649&gt;SetUp!$B$98),"Não","Sim")</f>
        <v>Não</v>
      </c>
      <c r="AV2649" s="68">
        <f t="shared" si="806"/>
        <v>0</v>
      </c>
      <c r="AW2649" s="68">
        <f t="shared" si="807"/>
        <v>0.16184841417899457</v>
      </c>
      <c r="AX2649" s="68">
        <f t="shared" si="808"/>
        <v>0</v>
      </c>
      <c r="AY2649" s="68">
        <f t="shared" si="809"/>
        <v>-1.5817831030780958</v>
      </c>
      <c r="AZ2649" s="68">
        <f t="shared" si="810"/>
        <v>2.6194909172255372E-2</v>
      </c>
      <c r="BA2649" s="68">
        <f t="shared" si="811"/>
        <v>0.16184841417899457</v>
      </c>
      <c r="BB2649" s="68">
        <f t="shared" si="812"/>
        <v>-1.5817831030780958</v>
      </c>
    </row>
    <row r="2650" spans="1:54" x14ac:dyDescent="0.3">
      <c r="A2650" s="64">
        <v>29312</v>
      </c>
      <c r="B2650" s="57">
        <v>0</v>
      </c>
      <c r="C2650" s="57">
        <v>0.33400000000000002</v>
      </c>
      <c r="D2650" s="57">
        <v>4.2549999999999999</v>
      </c>
      <c r="E2650" s="57">
        <f t="shared" si="797"/>
        <v>0</v>
      </c>
      <c r="F2650" s="57">
        <f t="shared" si="798"/>
        <v>4.2549999999999999</v>
      </c>
      <c r="G2650" s="57">
        <f t="shared" si="799"/>
        <v>0</v>
      </c>
      <c r="H2650" s="57">
        <f>IF(Q2649&gt;SetUp!$B$56,SetUp!$B$56,Q2649)</f>
        <v>3.6489472579720218E-3</v>
      </c>
      <c r="I2650" s="57">
        <f t="shared" si="813"/>
        <v>2.8251091243827036</v>
      </c>
      <c r="J2650" s="57">
        <f>MIN(F2650,H2650,(1-EXP(-SetUp!$B$52*H2650/SetUp!$B$56))*F2650)</f>
        <v>2.4252883261884116E-3</v>
      </c>
      <c r="K2650" s="57">
        <f t="shared" si="800"/>
        <v>1.2236589317836102E-3</v>
      </c>
      <c r="L2650" s="57">
        <f>IF(I2650&lt;=0,0,MIN(SetUp!$B$50*I2650^SetUp!$B$55,I2650))</f>
        <v>0.11554599516839134</v>
      </c>
      <c r="M2650" s="57">
        <f t="shared" si="801"/>
        <v>2.7095631292143123</v>
      </c>
      <c r="N2650" s="57">
        <f>IF(SetUp!$B$62=0,X2650,(B2650-E2650)*(1-(H2650/SetUp!$B$66/SetUp!$B$56)))</f>
        <v>0</v>
      </c>
      <c r="O2650" s="57">
        <f>K2650*SetUp!$B$65</f>
        <v>0</v>
      </c>
      <c r="P2650" s="57">
        <f>MIN(SetUp!$B$54*L2650^SetUp!$B$51,L2650)</f>
        <v>6.1520812496492203E-2</v>
      </c>
      <c r="Q2650" s="57">
        <f t="shared" si="802"/>
        <v>1.2236589317836102E-3</v>
      </c>
      <c r="R2650" s="57">
        <f>IF((H2650+N2650-O2650)&gt;SetUp!$B$56,T2649+H2650+N2650-O2650-SetUp!$B$56,T2649)</f>
        <v>0</v>
      </c>
      <c r="S2650" s="57">
        <f>R2650*SetUp!$B$65</f>
        <v>0</v>
      </c>
      <c r="T2650" s="57">
        <f>IF((R2650-S2650)&lt;SetUp!$B$53,R2650-S2650,SetUp!$B$53)</f>
        <v>0</v>
      </c>
      <c r="U2650" s="57">
        <f t="shared" si="803"/>
        <v>2.7095631292143123</v>
      </c>
      <c r="V2650" s="57">
        <f>(L2650-P2650)/1000*SetUp!$B$13*1000000/SetUp!$B$48</f>
        <v>3.0728272146518125</v>
      </c>
      <c r="W2650" s="57">
        <f t="shared" si="814"/>
        <v>1.1102230246251565E-16</v>
      </c>
      <c r="X2650" s="57">
        <f>MAX((SetUp!$B$56*(1-($H2650/SetUp!$B$56)^2)*TANH(($B2650-$D2650)/SetUp!$B$56))/(1+$H2650/SetUp!$B$56*TANH(($B2650-$D2650)/SetUp!$B$56)),0)</f>
        <v>0</v>
      </c>
      <c r="AP2650" s="64">
        <v>31052</v>
      </c>
      <c r="AQ2650" s="55">
        <v>1</v>
      </c>
      <c r="AR2650" s="55">
        <v>5</v>
      </c>
      <c r="AS2650" s="66">
        <f t="shared" si="804"/>
        <v>0</v>
      </c>
      <c r="AT2650" s="66">
        <f t="shared" si="805"/>
        <v>2.5912946931801593E-2</v>
      </c>
      <c r="AU2650" s="55" t="str">
        <f>IF(OR($AP2650&lt;SetUp!$B$97,$AP2650&gt;SetUp!$B$98),"Não","Sim")</f>
        <v>Não</v>
      </c>
      <c r="AV2650" s="68">
        <f t="shared" si="806"/>
        <v>0</v>
      </c>
      <c r="AW2650" s="68">
        <f t="shared" si="807"/>
        <v>0.16097498852865805</v>
      </c>
      <c r="AX2650" s="68">
        <f t="shared" si="808"/>
        <v>0</v>
      </c>
      <c r="AY2650" s="68">
        <f t="shared" si="809"/>
        <v>-1.5864831943687496</v>
      </c>
      <c r="AZ2650" s="68">
        <f t="shared" si="810"/>
        <v>2.5912946931801593E-2</v>
      </c>
      <c r="BA2650" s="68">
        <f t="shared" si="811"/>
        <v>0.16097498852865805</v>
      </c>
      <c r="BB2650" s="68">
        <f t="shared" si="812"/>
        <v>-1.5864831943687496</v>
      </c>
    </row>
    <row r="2651" spans="1:54" x14ac:dyDescent="0.3">
      <c r="A2651" s="64">
        <v>29313</v>
      </c>
      <c r="B2651" s="57">
        <v>0.35</v>
      </c>
      <c r="C2651" s="57">
        <v>0.29899999999999999</v>
      </c>
      <c r="D2651" s="57">
        <v>4.2549999999999999</v>
      </c>
      <c r="E2651" s="57">
        <f t="shared" si="797"/>
        <v>0.35</v>
      </c>
      <c r="F2651" s="57">
        <f t="shared" si="798"/>
        <v>3.9049999999999998</v>
      </c>
      <c r="G2651" s="57">
        <f t="shared" si="799"/>
        <v>0</v>
      </c>
      <c r="H2651" s="57">
        <f>IF(Q2650&gt;SetUp!$B$56,SetUp!$B$56,Q2650)</f>
        <v>1.2236589317836102E-3</v>
      </c>
      <c r="I2651" s="57">
        <f t="shared" si="813"/>
        <v>2.7095631292143123</v>
      </c>
      <c r="J2651" s="57">
        <f>MIN(F2651,H2651,(1-EXP(-SetUp!$B$52*H2651/SetUp!$B$56))*F2651)</f>
        <v>7.4655177370108511E-4</v>
      </c>
      <c r="K2651" s="57">
        <f t="shared" si="800"/>
        <v>4.771071580825251E-4</v>
      </c>
      <c r="L2651" s="57">
        <f>IF(I2651&lt;=0,0,MIN(SetUp!$B$50*I2651^SetUp!$B$55,I2651))</f>
        <v>0.10777755016380752</v>
      </c>
      <c r="M2651" s="57">
        <f t="shared" si="801"/>
        <v>2.6017855790505049</v>
      </c>
      <c r="N2651" s="57">
        <f>IF(SetUp!$B$62=0,X2651,(B2651-E2651)*(1-(H2651/SetUp!$B$66/SetUp!$B$56)))</f>
        <v>0</v>
      </c>
      <c r="O2651" s="57">
        <f>K2651*SetUp!$B$65</f>
        <v>0</v>
      </c>
      <c r="P2651" s="57">
        <f>MIN(SetUp!$B$54*L2651^SetUp!$B$51,L2651)</f>
        <v>5.7452599698388333E-2</v>
      </c>
      <c r="Q2651" s="57">
        <f t="shared" si="802"/>
        <v>4.771071580825251E-4</v>
      </c>
      <c r="R2651" s="57">
        <f>IF((H2651+N2651-O2651)&gt;SetUp!$B$56,T2650+H2651+N2651-O2651-SetUp!$B$56,T2650)</f>
        <v>0</v>
      </c>
      <c r="S2651" s="57">
        <f>R2651*SetUp!$B$65</f>
        <v>0</v>
      </c>
      <c r="T2651" s="57">
        <f>IF((R2651-S2651)&lt;SetUp!$B$53,R2651-S2651,SetUp!$B$53)</f>
        <v>0</v>
      </c>
      <c r="U2651" s="57">
        <f t="shared" si="803"/>
        <v>2.6017855790505049</v>
      </c>
      <c r="V2651" s="57">
        <f>(L2651-P2651)/1000*SetUp!$B$13*1000000/SetUp!$B$48</f>
        <v>2.8623665801426235</v>
      </c>
      <c r="W2651" s="57">
        <f t="shared" si="814"/>
        <v>-1.1102230246251565E-16</v>
      </c>
      <c r="X2651" s="57">
        <f>MAX((SetUp!$B$56*(1-($H2651/SetUp!$B$56)^2)*TANH(($B2651-$D2651)/SetUp!$B$56))/(1+$H2651/SetUp!$B$56*TANH(($B2651-$D2651)/SetUp!$B$56)),0)</f>
        <v>0</v>
      </c>
      <c r="AP2651" s="64">
        <v>31053</v>
      </c>
      <c r="AQ2651" s="55">
        <v>1</v>
      </c>
      <c r="AR2651" s="55">
        <v>6</v>
      </c>
      <c r="AS2651" s="66">
        <f t="shared" si="804"/>
        <v>0</v>
      </c>
      <c r="AT2651" s="66">
        <f t="shared" si="805"/>
        <v>2.5635192099437064E-2</v>
      </c>
      <c r="AU2651" s="55" t="str">
        <f>IF(OR($AP2651&lt;SetUp!$B$97,$AP2651&gt;SetUp!$B$98),"Não","Sim")</f>
        <v>Não</v>
      </c>
      <c r="AV2651" s="68">
        <f t="shared" si="806"/>
        <v>0</v>
      </c>
      <c r="AW2651" s="68">
        <f t="shared" si="807"/>
        <v>0.16010993754116909</v>
      </c>
      <c r="AX2651" s="68">
        <f t="shared" si="808"/>
        <v>0</v>
      </c>
      <c r="AY2651" s="68">
        <f t="shared" si="809"/>
        <v>-1.5911634237896866</v>
      </c>
      <c r="AZ2651" s="68">
        <f t="shared" si="810"/>
        <v>2.5635192099437064E-2</v>
      </c>
      <c r="BA2651" s="68">
        <f t="shared" si="811"/>
        <v>0.16010993754116909</v>
      </c>
      <c r="BB2651" s="68">
        <f t="shared" si="812"/>
        <v>-1.5911634237896866</v>
      </c>
    </row>
    <row r="2652" spans="1:54" x14ac:dyDescent="0.3">
      <c r="A2652" s="64">
        <v>29314</v>
      </c>
      <c r="B2652" s="57">
        <v>0.70899999999999996</v>
      </c>
      <c r="C2652" s="57">
        <v>0.26700000000000002</v>
      </c>
      <c r="D2652" s="57">
        <v>4.2549999999999999</v>
      </c>
      <c r="E2652" s="57">
        <f t="shared" si="797"/>
        <v>0.70899999999999996</v>
      </c>
      <c r="F2652" s="57">
        <f t="shared" si="798"/>
        <v>3.5459999999999998</v>
      </c>
      <c r="G2652" s="57">
        <f t="shared" si="799"/>
        <v>0</v>
      </c>
      <c r="H2652" s="57">
        <f>IF(Q2651&gt;SetUp!$B$56,SetUp!$B$56,Q2651)</f>
        <v>4.771071580825251E-4</v>
      </c>
      <c r="I2652" s="57">
        <f t="shared" si="813"/>
        <v>2.6017855790505049</v>
      </c>
      <c r="J2652" s="57">
        <f>MIN(F2652,H2652,(1-EXP(-SetUp!$B$52*H2652/SetUp!$B$56))*F2652)</f>
        <v>2.6433733174376317E-4</v>
      </c>
      <c r="K2652" s="57">
        <f t="shared" si="800"/>
        <v>2.1276982633876192E-4</v>
      </c>
      <c r="L2652" s="57">
        <f>IF(I2652&lt;=0,0,MIN(SetUp!$B$50*I2652^SetUp!$B$55,I2652))</f>
        <v>0.10072764679288564</v>
      </c>
      <c r="M2652" s="57">
        <f t="shared" si="801"/>
        <v>2.5010579322576194</v>
      </c>
      <c r="N2652" s="57">
        <f>IF(SetUp!$B$62=0,X2652,(B2652-E2652)*(1-(H2652/SetUp!$B$66/SetUp!$B$56)))</f>
        <v>0</v>
      </c>
      <c r="O2652" s="57">
        <f>K2652*SetUp!$B$65</f>
        <v>0</v>
      </c>
      <c r="P2652" s="57">
        <f>MIN(SetUp!$B$54*L2652^SetUp!$B$51,L2652)</f>
        <v>5.3756361916693474E-2</v>
      </c>
      <c r="Q2652" s="57">
        <f t="shared" si="802"/>
        <v>2.1276982633876192E-4</v>
      </c>
      <c r="R2652" s="57">
        <f>IF((H2652+N2652-O2652)&gt;SetUp!$B$56,T2651+H2652+N2652-O2652-SetUp!$B$56,T2651)</f>
        <v>0</v>
      </c>
      <c r="S2652" s="57">
        <f>R2652*SetUp!$B$65</f>
        <v>0</v>
      </c>
      <c r="T2652" s="57">
        <f>IF((R2652-S2652)&lt;SetUp!$B$53,R2652-S2652,SetUp!$B$53)</f>
        <v>0</v>
      </c>
      <c r="U2652" s="57">
        <f t="shared" si="803"/>
        <v>2.5010579322576194</v>
      </c>
      <c r="V2652" s="57">
        <f>(L2652-P2652)/1000*SetUp!$B$13*1000000/SetUp!$B$48</f>
        <v>2.6716178518319222</v>
      </c>
      <c r="W2652" s="57">
        <f t="shared" si="814"/>
        <v>0</v>
      </c>
      <c r="X2652" s="57">
        <f>MAX((SetUp!$B$56*(1-($H2652/SetUp!$B$56)^2)*TANH(($B2652-$D2652)/SetUp!$B$56))/(1+$H2652/SetUp!$B$56*TANH(($B2652-$D2652)/SetUp!$B$56)),0)</f>
        <v>0</v>
      </c>
      <c r="AP2652" s="64">
        <v>31054</v>
      </c>
      <c r="AQ2652" s="55">
        <v>1</v>
      </c>
      <c r="AR2652" s="55">
        <v>7</v>
      </c>
      <c r="AS2652" s="66">
        <f t="shared" si="804"/>
        <v>0</v>
      </c>
      <c r="AT2652" s="66">
        <f t="shared" si="805"/>
        <v>2.5361564506943147E-2</v>
      </c>
      <c r="AU2652" s="55" t="str">
        <f>IF(OR($AP2652&lt;SetUp!$B$97,$AP2652&gt;SetUp!$B$98),"Não","Sim")</f>
        <v>Não</v>
      </c>
      <c r="AV2652" s="68">
        <f t="shared" si="806"/>
        <v>0</v>
      </c>
      <c r="AW2652" s="68">
        <f t="shared" si="807"/>
        <v>0.15925314598758528</v>
      </c>
      <c r="AX2652" s="68">
        <f t="shared" si="808"/>
        <v>0</v>
      </c>
      <c r="AY2652" s="68">
        <f t="shared" si="809"/>
        <v>-1.5958239591588113</v>
      </c>
      <c r="AZ2652" s="68">
        <f t="shared" si="810"/>
        <v>2.5361564506943147E-2</v>
      </c>
      <c r="BA2652" s="68">
        <f t="shared" si="811"/>
        <v>0.15925314598758528</v>
      </c>
      <c r="BB2652" s="68">
        <f t="shared" si="812"/>
        <v>-1.5958239591588113</v>
      </c>
    </row>
    <row r="2653" spans="1:54" x14ac:dyDescent="0.3">
      <c r="A2653" s="64">
        <v>29315</v>
      </c>
      <c r="B2653" s="57">
        <v>0.876</v>
      </c>
      <c r="C2653" s="57">
        <v>0.23799999999999999</v>
      </c>
      <c r="D2653" s="57">
        <v>4.2549999999999999</v>
      </c>
      <c r="E2653" s="57">
        <f t="shared" si="797"/>
        <v>0.876</v>
      </c>
      <c r="F2653" s="57">
        <f t="shared" si="798"/>
        <v>3.379</v>
      </c>
      <c r="G2653" s="57">
        <f t="shared" si="799"/>
        <v>0</v>
      </c>
      <c r="H2653" s="57">
        <f>IF(Q2652&gt;SetUp!$B$56,SetUp!$B$56,Q2652)</f>
        <v>2.1276982633876192E-4</v>
      </c>
      <c r="I2653" s="57">
        <f t="shared" si="813"/>
        <v>2.5010579322576194</v>
      </c>
      <c r="J2653" s="57">
        <f>MIN(F2653,H2653,(1-EXP(-SetUp!$B$52*H2653/SetUp!$B$56))*F2653)</f>
        <v>1.1233395195217233E-4</v>
      </c>
      <c r="K2653" s="57">
        <f t="shared" si="800"/>
        <v>1.0043587438658959E-4</v>
      </c>
      <c r="L2653" s="57">
        <f>IF(I2653&lt;=0,0,MIN(SetUp!$B$50*I2653^SetUp!$B$55,I2653))</f>
        <v>9.4312466636902806E-2</v>
      </c>
      <c r="M2653" s="57">
        <f t="shared" si="801"/>
        <v>2.4067454656207166</v>
      </c>
      <c r="N2653" s="57">
        <f>IF(SetUp!$B$62=0,X2653,(B2653-E2653)*(1-(H2653/SetUp!$B$66/SetUp!$B$56)))</f>
        <v>0</v>
      </c>
      <c r="O2653" s="57">
        <f>K2653*SetUp!$B$65</f>
        <v>0</v>
      </c>
      <c r="P2653" s="57">
        <f>MIN(SetUp!$B$54*L2653^SetUp!$B$51,L2653)</f>
        <v>5.0389085696801464E-2</v>
      </c>
      <c r="Q2653" s="57">
        <f t="shared" si="802"/>
        <v>1.0043587438658959E-4</v>
      </c>
      <c r="R2653" s="57">
        <f>IF((H2653+N2653-O2653)&gt;SetUp!$B$56,T2652+H2653+N2653-O2653-SetUp!$B$56,T2652)</f>
        <v>0</v>
      </c>
      <c r="S2653" s="57">
        <f>R2653*SetUp!$B$65</f>
        <v>0</v>
      </c>
      <c r="T2653" s="57">
        <f>IF((R2653-S2653)&lt;SetUp!$B$53,R2653-S2653,SetUp!$B$53)</f>
        <v>0</v>
      </c>
      <c r="U2653" s="57">
        <f t="shared" si="803"/>
        <v>2.4067454656207166</v>
      </c>
      <c r="V2653" s="57">
        <f>(L2653-P2653)/1000*SetUp!$B$13*1000000/SetUp!$B$48</f>
        <v>2.4982601379053806</v>
      </c>
      <c r="W2653" s="57">
        <f t="shared" si="814"/>
        <v>1.5265566588595902E-16</v>
      </c>
      <c r="X2653" s="57">
        <f>MAX((SetUp!$B$56*(1-($H2653/SetUp!$B$56)^2)*TANH(($B2653-$D2653)/SetUp!$B$56))/(1+$H2653/SetUp!$B$56*TANH(($B2653-$D2653)/SetUp!$B$56)),0)</f>
        <v>0</v>
      </c>
      <c r="AP2653" s="64">
        <v>31055</v>
      </c>
      <c r="AQ2653" s="55">
        <v>1</v>
      </c>
      <c r="AR2653" s="55">
        <v>8</v>
      </c>
      <c r="AS2653" s="66">
        <f t="shared" si="804"/>
        <v>0</v>
      </c>
      <c r="AT2653" s="66">
        <f t="shared" si="805"/>
        <v>2.5091985842636656E-2</v>
      </c>
      <c r="AU2653" s="55" t="str">
        <f>IF(OR($AP2653&lt;SetUp!$B$97,$AP2653&gt;SetUp!$B$98),"Não","Sim")</f>
        <v>Não</v>
      </c>
      <c r="AV2653" s="68">
        <f t="shared" si="806"/>
        <v>0</v>
      </c>
      <c r="AW2653" s="68">
        <f t="shared" si="807"/>
        <v>0.15840450070195813</v>
      </c>
      <c r="AX2653" s="68">
        <f t="shared" si="808"/>
        <v>0</v>
      </c>
      <c r="AY2653" s="68">
        <f t="shared" si="809"/>
        <v>-1.6004649661716279</v>
      </c>
      <c r="AZ2653" s="68">
        <f t="shared" si="810"/>
        <v>2.5091985842636656E-2</v>
      </c>
      <c r="BA2653" s="68">
        <f t="shared" si="811"/>
        <v>0.15840450070195813</v>
      </c>
      <c r="BB2653" s="68">
        <f t="shared" si="812"/>
        <v>-1.6004649661716279</v>
      </c>
    </row>
    <row r="2654" spans="1:54" x14ac:dyDescent="0.3">
      <c r="A2654" s="64">
        <v>29316</v>
      </c>
      <c r="B2654" s="57">
        <v>0.16900000000000001</v>
      </c>
      <c r="C2654" s="57">
        <v>0.23799999999999999</v>
      </c>
      <c r="D2654" s="57">
        <v>4.2549999999999999</v>
      </c>
      <c r="E2654" s="57">
        <f t="shared" si="797"/>
        <v>0.16900000000000001</v>
      </c>
      <c r="F2654" s="57">
        <f t="shared" si="798"/>
        <v>4.0860000000000003</v>
      </c>
      <c r="G2654" s="57">
        <f t="shared" si="799"/>
        <v>0</v>
      </c>
      <c r="H2654" s="57">
        <f>IF(Q2653&gt;SetUp!$B$56,SetUp!$B$56,Q2653)</f>
        <v>1.0043587438658959E-4</v>
      </c>
      <c r="I2654" s="57">
        <f t="shared" si="813"/>
        <v>2.4067454656207166</v>
      </c>
      <c r="J2654" s="57">
        <f>MIN(F2654,H2654,(1-EXP(-SetUp!$B$52*H2654/SetUp!$B$56))*F2654)</f>
        <v>6.4121525419579052E-5</v>
      </c>
      <c r="K2654" s="57">
        <f t="shared" si="800"/>
        <v>3.631434896701054E-5</v>
      </c>
      <c r="L2654" s="57">
        <f>IF(I2654&lt;=0,0,MIN(SetUp!$B$50*I2654^SetUp!$B$55,I2654))</f>
        <v>8.8459902190695772E-2</v>
      </c>
      <c r="M2654" s="57">
        <f t="shared" si="801"/>
        <v>2.3182855634300208</v>
      </c>
      <c r="N2654" s="57">
        <f>IF(SetUp!$B$62=0,X2654,(B2654-E2654)*(1-(H2654/SetUp!$B$66/SetUp!$B$56)))</f>
        <v>0</v>
      </c>
      <c r="O2654" s="57">
        <f>K2654*SetUp!$B$65</f>
        <v>0</v>
      </c>
      <c r="P2654" s="57">
        <f>MIN(SetUp!$B$54*L2654^SetUp!$B$51,L2654)</f>
        <v>4.7313725535081966E-2</v>
      </c>
      <c r="Q2654" s="57">
        <f t="shared" si="802"/>
        <v>3.631434896701054E-5</v>
      </c>
      <c r="R2654" s="57">
        <f>IF((H2654+N2654-O2654)&gt;SetUp!$B$56,T2653+H2654+N2654-O2654-SetUp!$B$56,T2653)</f>
        <v>0</v>
      </c>
      <c r="S2654" s="57">
        <f>R2654*SetUp!$B$65</f>
        <v>0</v>
      </c>
      <c r="T2654" s="57">
        <f>IF((R2654-S2654)&lt;SetUp!$B$53,R2654-S2654,SetUp!$B$53)</f>
        <v>0</v>
      </c>
      <c r="U2654" s="57">
        <f t="shared" si="803"/>
        <v>2.3182855634300208</v>
      </c>
      <c r="V2654" s="57">
        <f>(L2654-P2654)/1000*SetUp!$B$13*1000000/SetUp!$B$48</f>
        <v>2.3402991929540593</v>
      </c>
      <c r="W2654" s="57">
        <f t="shared" si="814"/>
        <v>0</v>
      </c>
      <c r="X2654" s="57">
        <f>MAX((SetUp!$B$56*(1-($H2654/SetUp!$B$56)^2)*TANH(($B2654-$D2654)/SetUp!$B$56))/(1+$H2654/SetUp!$B$56*TANH(($B2654-$D2654)/SetUp!$B$56)),0)</f>
        <v>0</v>
      </c>
      <c r="AP2654" s="64">
        <v>31056</v>
      </c>
      <c r="AQ2654" s="55">
        <v>1</v>
      </c>
      <c r="AR2654" s="55">
        <v>9</v>
      </c>
      <c r="AS2654" s="66">
        <f t="shared" si="804"/>
        <v>0</v>
      </c>
      <c r="AT2654" s="66">
        <f t="shared" si="805"/>
        <v>2.4826379600811761E-2</v>
      </c>
      <c r="AU2654" s="55" t="str">
        <f>IF(OR($AP2654&lt;SetUp!$B$97,$AP2654&gt;SetUp!$B$98),"Não","Sim")</f>
        <v>Não</v>
      </c>
      <c r="AV2654" s="68">
        <f t="shared" si="806"/>
        <v>0</v>
      </c>
      <c r="AW2654" s="68">
        <f t="shared" si="807"/>
        <v>0.15756389053590852</v>
      </c>
      <c r="AX2654" s="68">
        <f t="shared" si="808"/>
        <v>0</v>
      </c>
      <c r="AY2654" s="68">
        <f t="shared" si="809"/>
        <v>-1.6050866084369311</v>
      </c>
      <c r="AZ2654" s="68">
        <f t="shared" si="810"/>
        <v>2.4826379600811761E-2</v>
      </c>
      <c r="BA2654" s="68">
        <f t="shared" si="811"/>
        <v>0.15756389053590852</v>
      </c>
      <c r="BB2654" s="68">
        <f t="shared" si="812"/>
        <v>-1.6050866084369311</v>
      </c>
    </row>
    <row r="2655" spans="1:54" x14ac:dyDescent="0.3">
      <c r="A2655" s="64">
        <v>29317</v>
      </c>
      <c r="B2655" s="57">
        <v>3.8039999999999998</v>
      </c>
      <c r="C2655" s="57">
        <v>0.21</v>
      </c>
      <c r="D2655" s="57">
        <v>4.2549999999999999</v>
      </c>
      <c r="E2655" s="57">
        <f t="shared" si="797"/>
        <v>3.8039999999999998</v>
      </c>
      <c r="F2655" s="57">
        <f t="shared" si="798"/>
        <v>0.45100000000000007</v>
      </c>
      <c r="G2655" s="57">
        <f t="shared" si="799"/>
        <v>0</v>
      </c>
      <c r="H2655" s="57">
        <f>IF(Q2654&gt;SetUp!$B$56,SetUp!$B$56,Q2654)</f>
        <v>3.631434896701054E-5</v>
      </c>
      <c r="I2655" s="57">
        <f t="shared" si="813"/>
        <v>2.3182855634300208</v>
      </c>
      <c r="J2655" s="57">
        <f>MIN(F2655,H2655,(1-EXP(-SetUp!$B$52*H2655/SetUp!$B$56))*F2655)</f>
        <v>2.5590195186778744E-6</v>
      </c>
      <c r="K2655" s="57">
        <f t="shared" si="800"/>
        <v>3.3755329448332667E-5</v>
      </c>
      <c r="L2655" s="57">
        <f>IF(I2655&lt;=0,0,MIN(SetUp!$B$50*I2655^SetUp!$B$55,I2655))</f>
        <v>8.3107662796754883E-2</v>
      </c>
      <c r="M2655" s="57">
        <f t="shared" si="801"/>
        <v>2.2351779006332659</v>
      </c>
      <c r="N2655" s="57">
        <f>IF(SetUp!$B$62=0,X2655,(B2655-E2655)*(1-(H2655/SetUp!$B$66/SetUp!$B$56)))</f>
        <v>0</v>
      </c>
      <c r="O2655" s="57">
        <f>K2655*SetUp!$B$65</f>
        <v>0</v>
      </c>
      <c r="P2655" s="57">
        <f>MIN(SetUp!$B$54*L2655^SetUp!$B$51,L2655)</f>
        <v>4.4498244197884965E-2</v>
      </c>
      <c r="Q2655" s="57">
        <f t="shared" si="802"/>
        <v>3.3755329448332667E-5</v>
      </c>
      <c r="R2655" s="57">
        <f>IF((H2655+N2655-O2655)&gt;SetUp!$B$56,T2654+H2655+N2655-O2655-SetUp!$B$56,T2654)</f>
        <v>0</v>
      </c>
      <c r="S2655" s="57">
        <f>R2655*SetUp!$B$65</f>
        <v>0</v>
      </c>
      <c r="T2655" s="57">
        <f>IF((R2655-S2655)&lt;SetUp!$B$53,R2655-S2655,SetUp!$B$53)</f>
        <v>0</v>
      </c>
      <c r="U2655" s="57">
        <f t="shared" si="803"/>
        <v>2.2351779006332659</v>
      </c>
      <c r="V2655" s="57">
        <f>(L2655-P2655)/1000*SetUp!$B$13*1000000/SetUp!$B$48</f>
        <v>2.1960142723256579</v>
      </c>
      <c r="W2655" s="57">
        <f t="shared" si="814"/>
        <v>1.9428902930940239E-16</v>
      </c>
      <c r="X2655" s="57">
        <f>MAX((SetUp!$B$56*(1-($H2655/SetUp!$B$56)^2)*TANH(($B2655-$D2655)/SetUp!$B$56))/(1+$H2655/SetUp!$B$56*TANH(($B2655-$D2655)/SetUp!$B$56)),0)</f>
        <v>0</v>
      </c>
      <c r="AP2655" s="64">
        <v>31057</v>
      </c>
      <c r="AQ2655" s="55">
        <v>1</v>
      </c>
      <c r="AR2655" s="55">
        <v>10</v>
      </c>
      <c r="AS2655" s="66">
        <f t="shared" si="804"/>
        <v>0</v>
      </c>
      <c r="AT2655" s="66">
        <f t="shared" si="805"/>
        <v>2.4564671032762934E-2</v>
      </c>
      <c r="AU2655" s="55" t="str">
        <f>IF(OR($AP2655&lt;SetUp!$B$97,$AP2655&gt;SetUp!$B$98),"Não","Sim")</f>
        <v>Não</v>
      </c>
      <c r="AV2655" s="68">
        <f t="shared" si="806"/>
        <v>0</v>
      </c>
      <c r="AW2655" s="68">
        <f t="shared" si="807"/>
        <v>0.15673120631438697</v>
      </c>
      <c r="AX2655" s="68">
        <f t="shared" si="808"/>
        <v>0</v>
      </c>
      <c r="AY2655" s="68">
        <f t="shared" si="809"/>
        <v>-1.6096890475117533</v>
      </c>
      <c r="AZ2655" s="68">
        <f t="shared" si="810"/>
        <v>2.4564671032762934E-2</v>
      </c>
      <c r="BA2655" s="68">
        <f t="shared" si="811"/>
        <v>0.15673120631438697</v>
      </c>
      <c r="BB2655" s="68">
        <f t="shared" si="812"/>
        <v>-1.6096890475117533</v>
      </c>
    </row>
    <row r="2656" spans="1:54" x14ac:dyDescent="0.3">
      <c r="A2656" s="64">
        <v>29318</v>
      </c>
      <c r="B2656" s="57">
        <v>6.28</v>
      </c>
      <c r="C2656" s="57">
        <v>0.29899999999999999</v>
      </c>
      <c r="D2656" s="57">
        <v>4.2549999999999999</v>
      </c>
      <c r="E2656" s="57">
        <f t="shared" si="797"/>
        <v>4.2549999999999999</v>
      </c>
      <c r="F2656" s="57">
        <f t="shared" si="798"/>
        <v>0</v>
      </c>
      <c r="G2656" s="57">
        <f t="shared" si="799"/>
        <v>6.7552544750526522E-4</v>
      </c>
      <c r="H2656" s="57">
        <f>IF(Q2655&gt;SetUp!$B$56,SetUp!$B$56,Q2655)</f>
        <v>3.3755329448332667E-5</v>
      </c>
      <c r="I2656" s="57">
        <f t="shared" si="813"/>
        <v>2.2358534260807712</v>
      </c>
      <c r="J2656" s="57">
        <f>MIN(F2656,H2656,(1-EXP(-SetUp!$B$52*H2656/SetUp!$B$56))*F2656)</f>
        <v>0</v>
      </c>
      <c r="K2656" s="57">
        <f t="shared" si="800"/>
        <v>3.3755329448332667E-5</v>
      </c>
      <c r="L2656" s="57">
        <f>IF(I2656&lt;=0,0,MIN(SetUp!$B$50*I2656^SetUp!$B$55,I2656))</f>
        <v>7.8241121482952078E-2</v>
      </c>
      <c r="M2656" s="57">
        <f t="shared" si="801"/>
        <v>2.1576123045978193</v>
      </c>
      <c r="N2656" s="57">
        <f>IF(SetUp!$B$62=0,X2656,(B2656-E2656)*(1-(H2656/SetUp!$B$66/SetUp!$B$56)))</f>
        <v>2.0243244745524951</v>
      </c>
      <c r="O2656" s="57">
        <f>K2656*SetUp!$B$65</f>
        <v>0</v>
      </c>
      <c r="P2656" s="57">
        <f>MIN(SetUp!$B$54*L2656^SetUp!$B$51,L2656)</f>
        <v>4.1935583213507384E-2</v>
      </c>
      <c r="Q2656" s="57">
        <f t="shared" si="802"/>
        <v>2.0243582298819436</v>
      </c>
      <c r="R2656" s="57">
        <f>IF((H2656+N2656-O2656)&gt;SetUp!$B$56,T2655+H2656+N2656-O2656-SetUp!$B$56,T2655)</f>
        <v>0</v>
      </c>
      <c r="S2656" s="57">
        <f>R2656*SetUp!$B$65</f>
        <v>0</v>
      </c>
      <c r="T2656" s="57">
        <f>IF((R2656-S2656)&lt;SetUp!$B$53,R2656-S2656,SetUp!$B$53)</f>
        <v>0</v>
      </c>
      <c r="U2656" s="57">
        <f t="shared" si="803"/>
        <v>2.1576123045978193</v>
      </c>
      <c r="V2656" s="57">
        <f>(L2656-P2656)/1000*SetUp!$B$13*1000000/SetUp!$B$48</f>
        <v>2.0649748972521311</v>
      </c>
      <c r="W2656" s="57">
        <f t="shared" si="814"/>
        <v>1.0408340855860843E-15</v>
      </c>
      <c r="X2656" s="57">
        <f>MAX((SetUp!$B$56*(1-($H2656/SetUp!$B$56)^2)*TANH(($B2656-$D2656)/SetUp!$B$56))/(1+$H2656/SetUp!$B$56*TANH(($B2656-$D2656)/SetUp!$B$56)),0)</f>
        <v>2.0243244745524951</v>
      </c>
      <c r="AP2656" s="64">
        <v>31058</v>
      </c>
      <c r="AQ2656" s="55">
        <v>1</v>
      </c>
      <c r="AR2656" s="55">
        <v>11</v>
      </c>
      <c r="AS2656" s="66">
        <f t="shared" si="804"/>
        <v>0</v>
      </c>
      <c r="AT2656" s="66">
        <f t="shared" si="805"/>
        <v>2.4306787099333947E-2</v>
      </c>
      <c r="AU2656" s="55" t="str">
        <f>IF(OR($AP2656&lt;SetUp!$B$97,$AP2656&gt;SetUp!$B$98),"Não","Sim")</f>
        <v>Não</v>
      </c>
      <c r="AV2656" s="68">
        <f t="shared" si="806"/>
        <v>0</v>
      </c>
      <c r="AW2656" s="68">
        <f t="shared" si="807"/>
        <v>0.15590634079258595</v>
      </c>
      <c r="AX2656" s="68">
        <f t="shared" si="808"/>
        <v>0</v>
      </c>
      <c r="AY2656" s="68">
        <f t="shared" si="809"/>
        <v>-1.6142724429355746</v>
      </c>
      <c r="AZ2656" s="68">
        <f t="shared" si="810"/>
        <v>2.4306787099333947E-2</v>
      </c>
      <c r="BA2656" s="68">
        <f t="shared" si="811"/>
        <v>0.15590634079258595</v>
      </c>
      <c r="BB2656" s="68">
        <f t="shared" si="812"/>
        <v>-1.6142724429355746</v>
      </c>
    </row>
    <row r="2657" spans="1:54" x14ac:dyDescent="0.3">
      <c r="A2657" s="64">
        <v>29319</v>
      </c>
      <c r="B2657" s="57">
        <v>4.5460000000000003</v>
      </c>
      <c r="C2657" s="57">
        <v>0.70899999999999996</v>
      </c>
      <c r="D2657" s="57">
        <v>4.2549999999999999</v>
      </c>
      <c r="E2657" s="57">
        <f t="shared" si="797"/>
        <v>4.2549999999999999</v>
      </c>
      <c r="F2657" s="57">
        <f t="shared" si="798"/>
        <v>0</v>
      </c>
      <c r="G2657" s="57">
        <f t="shared" si="799"/>
        <v>3.3495058387111865E-4</v>
      </c>
      <c r="H2657" s="57">
        <f>IF(Q2656&gt;SetUp!$B$56,SetUp!$B$56,Q2656)</f>
        <v>2.0243582298819436</v>
      </c>
      <c r="I2657" s="57">
        <f t="shared" si="813"/>
        <v>2.1579472551816905</v>
      </c>
      <c r="J2657" s="57">
        <f>MIN(F2657,H2657,(1-EXP(-SetUp!$B$52*H2657/SetUp!$B$56))*F2657)</f>
        <v>0</v>
      </c>
      <c r="K2657" s="57">
        <f t="shared" si="800"/>
        <v>2.0243582298819436</v>
      </c>
      <c r="L2657" s="57">
        <f>IF(I2657&lt;=0,0,MIN(SetUp!$B$50*I2657^SetUp!$B$55,I2657))</f>
        <v>7.3750373947687367E-2</v>
      </c>
      <c r="M2657" s="57">
        <f t="shared" si="801"/>
        <v>2.084196881234003</v>
      </c>
      <c r="N2657" s="57">
        <f>IF(SetUp!$B$62=0,X2657,(B2657-E2657)*(1-(H2657/SetUp!$B$66/SetUp!$B$56)))</f>
        <v>0.29066504941612925</v>
      </c>
      <c r="O2657" s="57">
        <f>K2657*SetUp!$B$65</f>
        <v>0</v>
      </c>
      <c r="P2657" s="57">
        <f>MIN(SetUp!$B$54*L2657^SetUp!$B$51,L2657)</f>
        <v>3.9568406201170116E-2</v>
      </c>
      <c r="Q2657" s="57">
        <f t="shared" si="802"/>
        <v>2.3150232792980727</v>
      </c>
      <c r="R2657" s="57">
        <f>IF((H2657+N2657-O2657)&gt;SetUp!$B$56,T2656+H2657+N2657-O2657-SetUp!$B$56,T2656)</f>
        <v>0</v>
      </c>
      <c r="S2657" s="57">
        <f>R2657*SetUp!$B$65</f>
        <v>0</v>
      </c>
      <c r="T2657" s="57">
        <f>IF((R2657-S2657)&lt;SetUp!$B$53,R2657-S2657,SetUp!$B$53)</f>
        <v>0</v>
      </c>
      <c r="U2657" s="57">
        <f t="shared" si="803"/>
        <v>2.084196881234003</v>
      </c>
      <c r="V2657" s="57">
        <f>(L2657-P2657)/1000*SetUp!$B$13*1000000/SetUp!$B$48</f>
        <v>1.9441911261964533</v>
      </c>
      <c r="W2657" s="57">
        <f t="shared" si="814"/>
        <v>7.9103390504542404E-16</v>
      </c>
      <c r="X2657" s="57">
        <f>MAX((SetUp!$B$56*(1-($H2657/SetUp!$B$56)^2)*TANH(($B2657-$D2657)/SetUp!$B$56))/(1+$H2657/SetUp!$B$56*TANH(($B2657-$D2657)/SetUp!$B$56)),0)</f>
        <v>0.29066504941612925</v>
      </c>
      <c r="AP2657" s="64">
        <v>31059</v>
      </c>
      <c r="AQ2657" s="55">
        <v>1</v>
      </c>
      <c r="AR2657" s="55">
        <v>12</v>
      </c>
      <c r="AS2657" s="66">
        <f t="shared" si="804"/>
        <v>0</v>
      </c>
      <c r="AT2657" s="66">
        <f t="shared" si="805"/>
        <v>2.4507618873769427E-2</v>
      </c>
      <c r="AU2657" s="55" t="str">
        <f>IF(OR($AP2657&lt;SetUp!$B$97,$AP2657&gt;SetUp!$B$98),"Não","Sim")</f>
        <v>Não</v>
      </c>
      <c r="AV2657" s="68">
        <f t="shared" si="806"/>
        <v>0</v>
      </c>
      <c r="AW2657" s="68">
        <f t="shared" si="807"/>
        <v>0.15654909413270146</v>
      </c>
      <c r="AX2657" s="68">
        <f t="shared" si="808"/>
        <v>0</v>
      </c>
      <c r="AY2657" s="68">
        <f t="shared" si="809"/>
        <v>-1.6106988821472437</v>
      </c>
      <c r="AZ2657" s="68">
        <f t="shared" si="810"/>
        <v>2.4507618873769427E-2</v>
      </c>
      <c r="BA2657" s="68">
        <f t="shared" si="811"/>
        <v>0.15654909413270146</v>
      </c>
      <c r="BB2657" s="68">
        <f t="shared" si="812"/>
        <v>-1.6106988821472437</v>
      </c>
    </row>
    <row r="2658" spans="1:54" x14ac:dyDescent="0.3">
      <c r="A2658" s="64">
        <v>29320</v>
      </c>
      <c r="B2658" s="57">
        <v>0.75600000000000001</v>
      </c>
      <c r="C2658" s="57">
        <v>2.2629999999999999</v>
      </c>
      <c r="D2658" s="57">
        <v>4.2549999999999999</v>
      </c>
      <c r="E2658" s="57">
        <f t="shared" si="797"/>
        <v>0.75600000000000001</v>
      </c>
      <c r="F2658" s="57">
        <f t="shared" si="798"/>
        <v>3.4989999999999997</v>
      </c>
      <c r="G2658" s="57">
        <f t="shared" si="799"/>
        <v>0</v>
      </c>
      <c r="H2658" s="57">
        <f>IF(Q2657&gt;SetUp!$B$56,SetUp!$B$56,Q2657)</f>
        <v>2.3150232792980727</v>
      </c>
      <c r="I2658" s="57">
        <f t="shared" si="813"/>
        <v>2.084196881234003</v>
      </c>
      <c r="J2658" s="57">
        <f>MIN(F2658,H2658,(1-EXP(-SetUp!$B$52*H2658/SetUp!$B$56))*F2658)</f>
        <v>1.0620315556504889</v>
      </c>
      <c r="K2658" s="57">
        <f t="shared" si="800"/>
        <v>1.2529917236475838</v>
      </c>
      <c r="L2658" s="57">
        <f>IF(I2658&lt;=0,0,MIN(SetUp!$B$50*I2658^SetUp!$B$55,I2658))</f>
        <v>6.9597571720093218E-2</v>
      </c>
      <c r="M2658" s="57">
        <f t="shared" si="801"/>
        <v>2.0145993095139096</v>
      </c>
      <c r="N2658" s="57">
        <f>IF(SetUp!$B$62=0,X2658,(B2658-E2658)*(1-(H2658/SetUp!$B$66/SetUp!$B$56)))</f>
        <v>0</v>
      </c>
      <c r="O2658" s="57">
        <f>K2658*SetUp!$B$65</f>
        <v>0</v>
      </c>
      <c r="P2658" s="57">
        <f>MIN(SetUp!$B$54*L2658^SetUp!$B$51,L2658)</f>
        <v>3.7377186736726423E-2</v>
      </c>
      <c r="Q2658" s="57">
        <f t="shared" si="802"/>
        <v>1.2529917236475838</v>
      </c>
      <c r="R2658" s="57">
        <f>IF((H2658+N2658-O2658)&gt;SetUp!$B$56,T2657+H2658+N2658-O2658-SetUp!$B$56,T2657)</f>
        <v>0</v>
      </c>
      <c r="S2658" s="57">
        <f>R2658*SetUp!$B$65</f>
        <v>0</v>
      </c>
      <c r="T2658" s="57">
        <f>IF((R2658-S2658)&lt;SetUp!$B$53,R2658-S2658,SetUp!$B$53)</f>
        <v>0</v>
      </c>
      <c r="U2658" s="57">
        <f t="shared" si="803"/>
        <v>2.0145993095139096</v>
      </c>
      <c r="V2658" s="57">
        <f>(L2658-P2658)/1000*SetUp!$B$13*1000000/SetUp!$B$48</f>
        <v>1.8326208435931177</v>
      </c>
      <c r="W2658" s="57">
        <f t="shared" si="814"/>
        <v>-1.8041124150158794E-16</v>
      </c>
      <c r="X2658" s="57">
        <f>MAX((SetUp!$B$56*(1-($H2658/SetUp!$B$56)^2)*TANH(($B2658-$D2658)/SetUp!$B$56))/(1+$H2658/SetUp!$B$56*TANH(($B2658-$D2658)/SetUp!$B$56)),0)</f>
        <v>0</v>
      </c>
      <c r="AP2658" s="64">
        <v>31060</v>
      </c>
      <c r="AQ2658" s="55">
        <v>1</v>
      </c>
      <c r="AR2658" s="55">
        <v>13</v>
      </c>
      <c r="AS2658" s="66">
        <f t="shared" si="804"/>
        <v>0</v>
      </c>
      <c r="AT2658" s="66">
        <f t="shared" si="805"/>
        <v>2.4250566608429613E-2</v>
      </c>
      <c r="AU2658" s="55" t="str">
        <f>IF(OR($AP2658&lt;SetUp!$B$97,$AP2658&gt;SetUp!$B$98),"Não","Sim")</f>
        <v>Não</v>
      </c>
      <c r="AV2658" s="68">
        <f t="shared" si="806"/>
        <v>0</v>
      </c>
      <c r="AW2658" s="68">
        <f t="shared" si="807"/>
        <v>0.15572593428337367</v>
      </c>
      <c r="AX2658" s="68">
        <f t="shared" si="808"/>
        <v>0</v>
      </c>
      <c r="AY2658" s="68">
        <f t="shared" si="809"/>
        <v>-1.6152781097611146</v>
      </c>
      <c r="AZ2658" s="68">
        <f t="shared" si="810"/>
        <v>2.4250566608429613E-2</v>
      </c>
      <c r="BA2658" s="68">
        <f t="shared" si="811"/>
        <v>0.15572593428337367</v>
      </c>
      <c r="BB2658" s="68">
        <f t="shared" si="812"/>
        <v>-1.6152781097611146</v>
      </c>
    </row>
    <row r="2659" spans="1:54" x14ac:dyDescent="0.3">
      <c r="A2659" s="64">
        <v>29321</v>
      </c>
      <c r="B2659" s="57">
        <v>8.0000000000000002E-3</v>
      </c>
      <c r="C2659" s="57">
        <v>0.77</v>
      </c>
      <c r="D2659" s="57">
        <v>4.2549999999999999</v>
      </c>
      <c r="E2659" s="57">
        <f t="shared" si="797"/>
        <v>8.0000000000000002E-3</v>
      </c>
      <c r="F2659" s="57">
        <f t="shared" si="798"/>
        <v>4.2469999999999999</v>
      </c>
      <c r="G2659" s="57">
        <f t="shared" si="799"/>
        <v>0</v>
      </c>
      <c r="H2659" s="57">
        <f>IF(Q2658&gt;SetUp!$B$56,SetUp!$B$56,Q2658)</f>
        <v>1.2529917236475838</v>
      </c>
      <c r="I2659" s="57">
        <f t="shared" si="813"/>
        <v>2.0145993095139096</v>
      </c>
      <c r="J2659" s="57">
        <f>MIN(F2659,H2659,(1-EXP(-SetUp!$B$52*H2659/SetUp!$B$56))*F2659)</f>
        <v>0.75514576514142673</v>
      </c>
      <c r="K2659" s="57">
        <f t="shared" si="800"/>
        <v>0.49784595850615709</v>
      </c>
      <c r="L2659" s="57">
        <f>IF(I2659&lt;=0,0,MIN(SetUp!$B$50*I2659^SetUp!$B$55,I2659))</f>
        <v>6.576739685289229E-2</v>
      </c>
      <c r="M2659" s="57">
        <f t="shared" si="801"/>
        <v>1.9488319126610174</v>
      </c>
      <c r="N2659" s="57">
        <f>IF(SetUp!$B$62=0,X2659,(B2659-E2659)*(1-(H2659/SetUp!$B$66/SetUp!$B$56)))</f>
        <v>0</v>
      </c>
      <c r="O2659" s="57">
        <f>K2659*SetUp!$B$65</f>
        <v>0</v>
      </c>
      <c r="P2659" s="57">
        <f>MIN(SetUp!$B$54*L2659^SetUp!$B$51,L2659)</f>
        <v>3.5354230317545657E-2</v>
      </c>
      <c r="Q2659" s="57">
        <f t="shared" si="802"/>
        <v>0.49784595850615709</v>
      </c>
      <c r="R2659" s="57">
        <f>IF((H2659+N2659-O2659)&gt;SetUp!$B$56,T2658+H2659+N2659-O2659-SetUp!$B$56,T2658)</f>
        <v>0</v>
      </c>
      <c r="S2659" s="57">
        <f>R2659*SetUp!$B$65</f>
        <v>0</v>
      </c>
      <c r="T2659" s="57">
        <f>IF((R2659-S2659)&lt;SetUp!$B$53,R2659-S2659,SetUp!$B$53)</f>
        <v>0</v>
      </c>
      <c r="U2659" s="57">
        <f t="shared" si="803"/>
        <v>1.9488319126610174</v>
      </c>
      <c r="V2659" s="57">
        <f>(L2659-P2659)/1000*SetUp!$B$13*1000000/SetUp!$B$48</f>
        <v>1.7298304455740536</v>
      </c>
      <c r="W2659" s="57">
        <f t="shared" si="814"/>
        <v>1.6653345369377348E-16</v>
      </c>
      <c r="X2659" s="57">
        <f>MAX((SetUp!$B$56*(1-($H2659/SetUp!$B$56)^2)*TANH(($B2659-$D2659)/SetUp!$B$56))/(1+$H2659/SetUp!$B$56*TANH(($B2659-$D2659)/SetUp!$B$56)),0)</f>
        <v>0</v>
      </c>
      <c r="AP2659" s="64">
        <v>31061</v>
      </c>
      <c r="AQ2659" s="55">
        <v>1</v>
      </c>
      <c r="AR2659" s="55">
        <v>14</v>
      </c>
      <c r="AS2659" s="66">
        <f t="shared" si="804"/>
        <v>0</v>
      </c>
      <c r="AT2659" s="66">
        <f t="shared" si="805"/>
        <v>2.3997252120446916E-2</v>
      </c>
      <c r="AU2659" s="55" t="str">
        <f>IF(OR($AP2659&lt;SetUp!$B$97,$AP2659&gt;SetUp!$B$98),"Não","Sim")</f>
        <v>Não</v>
      </c>
      <c r="AV2659" s="68">
        <f t="shared" si="806"/>
        <v>0</v>
      </c>
      <c r="AW2659" s="68">
        <f t="shared" si="807"/>
        <v>0.15491046485130344</v>
      </c>
      <c r="AX2659" s="68">
        <f t="shared" si="808"/>
        <v>0</v>
      </c>
      <c r="AY2659" s="68">
        <f t="shared" si="809"/>
        <v>-1.6198384856738346</v>
      </c>
      <c r="AZ2659" s="68">
        <f t="shared" si="810"/>
        <v>2.3997252120446916E-2</v>
      </c>
      <c r="BA2659" s="68">
        <f t="shared" si="811"/>
        <v>0.15491046485130344</v>
      </c>
      <c r="BB2659" s="68">
        <f t="shared" si="812"/>
        <v>-1.6198384856738346</v>
      </c>
    </row>
    <row r="2660" spans="1:54" x14ac:dyDescent="0.3">
      <c r="A2660" s="64">
        <v>29322</v>
      </c>
      <c r="B2660" s="57">
        <v>0.63600000000000001</v>
      </c>
      <c r="C2660" s="57">
        <v>0.77</v>
      </c>
      <c r="D2660" s="57">
        <v>4.2549999999999999</v>
      </c>
      <c r="E2660" s="57">
        <f t="shared" si="797"/>
        <v>0.63600000000000001</v>
      </c>
      <c r="F2660" s="57">
        <f t="shared" si="798"/>
        <v>3.6189999999999998</v>
      </c>
      <c r="G2660" s="57">
        <f t="shared" si="799"/>
        <v>0</v>
      </c>
      <c r="H2660" s="57">
        <f>IF(Q2659&gt;SetUp!$B$56,SetUp!$B$56,Q2659)</f>
        <v>0.49784595850615709</v>
      </c>
      <c r="I2660" s="57">
        <f t="shared" si="813"/>
        <v>1.9488319126610174</v>
      </c>
      <c r="J2660" s="57">
        <f>MIN(F2660,H2660,(1-EXP(-SetUp!$B$52*H2660/SetUp!$B$56))*F2660)</f>
        <v>0.27084544961321311</v>
      </c>
      <c r="K2660" s="57">
        <f t="shared" si="800"/>
        <v>0.22700050889294399</v>
      </c>
      <c r="L2660" s="57">
        <f>IF(I2660&lt;=0,0,MIN(SetUp!$B$50*I2660^SetUp!$B$55,I2660))</f>
        <v>6.2228140304651312E-2</v>
      </c>
      <c r="M2660" s="57">
        <f t="shared" si="801"/>
        <v>1.886603772356366</v>
      </c>
      <c r="N2660" s="57">
        <f>IF(SetUp!$B$62=0,X2660,(B2660-E2660)*(1-(H2660/SetUp!$B$66/SetUp!$B$56)))</f>
        <v>0</v>
      </c>
      <c r="O2660" s="57">
        <f>K2660*SetUp!$B$65</f>
        <v>0</v>
      </c>
      <c r="P2660" s="57">
        <f>MIN(SetUp!$B$54*L2660^SetUp!$B$51,L2660)</f>
        <v>3.3483145355582097E-2</v>
      </c>
      <c r="Q2660" s="57">
        <f t="shared" si="802"/>
        <v>0.22700050889294399</v>
      </c>
      <c r="R2660" s="57">
        <f>IF((H2660+N2660-O2660)&gt;SetUp!$B$56,T2659+H2660+N2660-O2660-SetUp!$B$56,T2659)</f>
        <v>0</v>
      </c>
      <c r="S2660" s="57">
        <f>R2660*SetUp!$B$65</f>
        <v>0</v>
      </c>
      <c r="T2660" s="57">
        <f>IF((R2660-S2660)&lt;SetUp!$B$53,R2660-S2660,SetUp!$B$53)</f>
        <v>0</v>
      </c>
      <c r="U2660" s="57">
        <f t="shared" si="803"/>
        <v>1.886603772356366</v>
      </c>
      <c r="V2660" s="57">
        <f>(L2660-P2660)/1000*SetUp!$B$13*1000000/SetUp!$B$48</f>
        <v>1.6349487108809397</v>
      </c>
      <c r="W2660" s="57">
        <f t="shared" si="814"/>
        <v>1.3183898417423734E-16</v>
      </c>
      <c r="X2660" s="57">
        <f>MAX((SetUp!$B$56*(1-($H2660/SetUp!$B$56)^2)*TANH(($B2660-$D2660)/SetUp!$B$56))/(1+$H2660/SetUp!$B$56*TANH(($B2660-$D2660)/SetUp!$B$56)),0)</f>
        <v>0</v>
      </c>
      <c r="AP2660" s="64">
        <v>31062</v>
      </c>
      <c r="AQ2660" s="55">
        <v>1</v>
      </c>
      <c r="AR2660" s="55">
        <v>15</v>
      </c>
      <c r="AS2660" s="66">
        <f t="shared" si="804"/>
        <v>0</v>
      </c>
      <c r="AT2660" s="66">
        <f t="shared" si="805"/>
        <v>2.3747606003536426E-2</v>
      </c>
      <c r="AU2660" s="55" t="str">
        <f>IF(OR($AP2660&lt;SetUp!$B$97,$AP2660&gt;SetUp!$B$98),"Não","Sim")</f>
        <v>Não</v>
      </c>
      <c r="AV2660" s="68">
        <f t="shared" si="806"/>
        <v>0</v>
      </c>
      <c r="AW2660" s="68">
        <f t="shared" si="807"/>
        <v>0.15410258272831259</v>
      </c>
      <c r="AX2660" s="68">
        <f t="shared" si="808"/>
        <v>0</v>
      </c>
      <c r="AY2660" s="68">
        <f t="shared" si="809"/>
        <v>-1.6243801650647198</v>
      </c>
      <c r="AZ2660" s="68">
        <f t="shared" si="810"/>
        <v>2.3747606003536426E-2</v>
      </c>
      <c r="BA2660" s="68">
        <f t="shared" si="811"/>
        <v>0.15410258272831259</v>
      </c>
      <c r="BB2660" s="68">
        <f t="shared" si="812"/>
        <v>-1.6243801650647198</v>
      </c>
    </row>
    <row r="2661" spans="1:54" x14ac:dyDescent="0.3">
      <c r="A2661" s="64">
        <v>29323</v>
      </c>
      <c r="B2661" s="57">
        <v>2.7589999999999999</v>
      </c>
      <c r="C2661" s="57">
        <v>0.59699999999999998</v>
      </c>
      <c r="D2661" s="57">
        <v>4.2549999999999999</v>
      </c>
      <c r="E2661" s="57">
        <f t="shared" si="797"/>
        <v>2.7589999999999999</v>
      </c>
      <c r="F2661" s="57">
        <f t="shared" si="798"/>
        <v>1.496</v>
      </c>
      <c r="G2661" s="57">
        <f t="shared" si="799"/>
        <v>0</v>
      </c>
      <c r="H2661" s="57">
        <f>IF(Q2660&gt;SetUp!$B$56,SetUp!$B$56,Q2660)</f>
        <v>0.22700050889294399</v>
      </c>
      <c r="I2661" s="57">
        <f t="shared" si="813"/>
        <v>1.886603772356366</v>
      </c>
      <c r="J2661" s="57">
        <f>MIN(F2661,H2661,(1-EXP(-SetUp!$B$52*H2661/SetUp!$B$56))*F2661)</f>
        <v>5.2131384207622811E-2</v>
      </c>
      <c r="K2661" s="57">
        <f t="shared" si="800"/>
        <v>0.17486912468532118</v>
      </c>
      <c r="L2661" s="57">
        <f>IF(I2661&lt;=0,0,MIN(SetUp!$B$50*I2661^SetUp!$B$55,I2661))</f>
        <v>5.8951837794513122E-2</v>
      </c>
      <c r="M2661" s="57">
        <f t="shared" si="801"/>
        <v>1.8276519345618529</v>
      </c>
      <c r="N2661" s="57">
        <f>IF(SetUp!$B$62=0,X2661,(B2661-E2661)*(1-(H2661/SetUp!$B$66/SetUp!$B$56)))</f>
        <v>0</v>
      </c>
      <c r="O2661" s="57">
        <f>K2661*SetUp!$B$65</f>
        <v>0</v>
      </c>
      <c r="P2661" s="57">
        <f>MIN(SetUp!$B$54*L2661^SetUp!$B$51,L2661)</f>
        <v>3.1749462369917283E-2</v>
      </c>
      <c r="Q2661" s="57">
        <f t="shared" si="802"/>
        <v>0.17486912468532118</v>
      </c>
      <c r="R2661" s="57">
        <f>IF((H2661+N2661-O2661)&gt;SetUp!$B$56,T2660+H2661+N2661-O2661-SetUp!$B$56,T2660)</f>
        <v>0</v>
      </c>
      <c r="S2661" s="57">
        <f>R2661*SetUp!$B$65</f>
        <v>0</v>
      </c>
      <c r="T2661" s="57">
        <f>IF((R2661-S2661)&lt;SetUp!$B$53,R2661-S2661,SetUp!$B$53)</f>
        <v>0</v>
      </c>
      <c r="U2661" s="57">
        <f t="shared" si="803"/>
        <v>1.8276519345618529</v>
      </c>
      <c r="V2661" s="57">
        <f>(L2661-P2661)/1000*SetUp!$B$13*1000000/SetUp!$B$48</f>
        <v>1.5472080865605591</v>
      </c>
      <c r="W2661" s="57">
        <f t="shared" si="814"/>
        <v>-1.1796119636642288E-16</v>
      </c>
      <c r="X2661" s="57">
        <f>MAX((SetUp!$B$56*(1-($H2661/SetUp!$B$56)^2)*TANH(($B2661-$D2661)/SetUp!$B$56))/(1+$H2661/SetUp!$B$56*TANH(($B2661-$D2661)/SetUp!$B$56)),0)</f>
        <v>0</v>
      </c>
      <c r="AP2661" s="64">
        <v>31063</v>
      </c>
      <c r="AQ2661" s="55">
        <v>1</v>
      </c>
      <c r="AR2661" s="55">
        <v>16</v>
      </c>
      <c r="AS2661" s="66">
        <f t="shared" si="804"/>
        <v>0</v>
      </c>
      <c r="AT2661" s="66">
        <f t="shared" si="805"/>
        <v>2.3501560417914819E-2</v>
      </c>
      <c r="AU2661" s="55" t="str">
        <f>IF(OR($AP2661&lt;SetUp!$B$97,$AP2661&gt;SetUp!$B$98),"Não","Sim")</f>
        <v>Não</v>
      </c>
      <c r="AV2661" s="68">
        <f t="shared" si="806"/>
        <v>0</v>
      </c>
      <c r="AW2661" s="68">
        <f t="shared" si="807"/>
        <v>0.15330218660513234</v>
      </c>
      <c r="AX2661" s="68">
        <f t="shared" si="808"/>
        <v>0</v>
      </c>
      <c r="AY2661" s="68">
        <f t="shared" si="809"/>
        <v>-1.6289033012009615</v>
      </c>
      <c r="AZ2661" s="68">
        <f t="shared" si="810"/>
        <v>2.3501560417914819E-2</v>
      </c>
      <c r="BA2661" s="68">
        <f t="shared" si="811"/>
        <v>0.15330218660513234</v>
      </c>
      <c r="BB2661" s="68">
        <f t="shared" si="812"/>
        <v>-1.6289033012009615</v>
      </c>
    </row>
    <row r="2662" spans="1:54" x14ac:dyDescent="0.3">
      <c r="A2662" s="64">
        <v>29324</v>
      </c>
      <c r="B2662" s="57">
        <v>0.13700000000000001</v>
      </c>
      <c r="C2662" s="57">
        <v>0.45300000000000001</v>
      </c>
      <c r="D2662" s="57">
        <v>4.2549999999999999</v>
      </c>
      <c r="E2662" s="57">
        <f t="shared" si="797"/>
        <v>0.13700000000000001</v>
      </c>
      <c r="F2662" s="57">
        <f t="shared" si="798"/>
        <v>4.1180000000000003</v>
      </c>
      <c r="G2662" s="57">
        <f t="shared" si="799"/>
        <v>0</v>
      </c>
      <c r="H2662" s="57">
        <f>IF(Q2661&gt;SetUp!$B$56,SetUp!$B$56,Q2661)</f>
        <v>0.17486912468532118</v>
      </c>
      <c r="I2662" s="57">
        <f t="shared" si="813"/>
        <v>1.8276519345618529</v>
      </c>
      <c r="J2662" s="57">
        <f>MIN(F2662,H2662,(1-EXP(-SetUp!$B$52*H2662/SetUp!$B$56))*F2662)</f>
        <v>0.11099408478406207</v>
      </c>
      <c r="K2662" s="57">
        <f t="shared" si="800"/>
        <v>6.3875039901259104E-2</v>
      </c>
      <c r="L2662" s="57">
        <f>IF(I2662&lt;=0,0,MIN(SetUp!$B$50*I2662^SetUp!$B$55,I2662))</f>
        <v>5.5913756205791365E-2</v>
      </c>
      <c r="M2662" s="57">
        <f t="shared" si="801"/>
        <v>1.7717381783560615</v>
      </c>
      <c r="N2662" s="57">
        <f>IF(SetUp!$B$62=0,X2662,(B2662-E2662)*(1-(H2662/SetUp!$B$66/SetUp!$B$56)))</f>
        <v>0</v>
      </c>
      <c r="O2662" s="57">
        <f>K2662*SetUp!$B$65</f>
        <v>0</v>
      </c>
      <c r="P2662" s="57">
        <f>MIN(SetUp!$B$54*L2662^SetUp!$B$51,L2662)</f>
        <v>3.0140371915973282E-2</v>
      </c>
      <c r="Q2662" s="57">
        <f t="shared" si="802"/>
        <v>6.3875039901259104E-2</v>
      </c>
      <c r="R2662" s="57">
        <f>IF((H2662+N2662-O2662)&gt;SetUp!$B$56,T2661+H2662+N2662-O2662-SetUp!$B$56,T2661)</f>
        <v>0</v>
      </c>
      <c r="S2662" s="57">
        <f>R2662*SetUp!$B$65</f>
        <v>0</v>
      </c>
      <c r="T2662" s="57">
        <f>IF((R2662-S2662)&lt;SetUp!$B$53,R2662-S2662,SetUp!$B$53)</f>
        <v>0</v>
      </c>
      <c r="U2662" s="57">
        <f t="shared" si="803"/>
        <v>1.7717381783560615</v>
      </c>
      <c r="V2662" s="57">
        <f>(L2662-P2662)/1000*SetUp!$B$13*1000000/SetUp!$B$48</f>
        <v>1.4659303817703959</v>
      </c>
      <c r="W2662" s="57">
        <f t="shared" si="814"/>
        <v>0</v>
      </c>
      <c r="X2662" s="57">
        <f>MAX((SetUp!$B$56*(1-($H2662/SetUp!$B$56)^2)*TANH(($B2662-$D2662)/SetUp!$B$56))/(1+$H2662/SetUp!$B$56*TANH(($B2662-$D2662)/SetUp!$B$56)),0)</f>
        <v>0</v>
      </c>
      <c r="AP2662" s="64">
        <v>31064</v>
      </c>
      <c r="AQ2662" s="55">
        <v>1</v>
      </c>
      <c r="AR2662" s="55">
        <v>17</v>
      </c>
      <c r="AS2662" s="66">
        <f t="shared" si="804"/>
        <v>0</v>
      </c>
      <c r="AT2662" s="66">
        <f t="shared" si="805"/>
        <v>2.3259049048720306E-2</v>
      </c>
      <c r="AU2662" s="55" t="str">
        <f>IF(OR($AP2662&lt;SetUp!$B$97,$AP2662&gt;SetUp!$B$98),"Não","Sim")</f>
        <v>Não</v>
      </c>
      <c r="AV2662" s="68">
        <f t="shared" si="806"/>
        <v>0</v>
      </c>
      <c r="AW2662" s="68">
        <f t="shared" si="807"/>
        <v>0.15250917693280069</v>
      </c>
      <c r="AX2662" s="68">
        <f t="shared" si="808"/>
        <v>0</v>
      </c>
      <c r="AY2662" s="68">
        <f t="shared" si="809"/>
        <v>-1.6334080454689577</v>
      </c>
      <c r="AZ2662" s="68">
        <f t="shared" si="810"/>
        <v>2.3259049048720306E-2</v>
      </c>
      <c r="BA2662" s="68">
        <f t="shared" si="811"/>
        <v>0.15250917693280069</v>
      </c>
      <c r="BB2662" s="68">
        <f t="shared" si="812"/>
        <v>-1.6334080454689577</v>
      </c>
    </row>
    <row r="2663" spans="1:54" x14ac:dyDescent="0.3">
      <c r="A2663" s="64">
        <v>29325</v>
      </c>
      <c r="B2663" s="57">
        <v>0.14599999999999999</v>
      </c>
      <c r="C2663" s="57">
        <v>0.371</v>
      </c>
      <c r="D2663" s="57">
        <v>4.2549999999999999</v>
      </c>
      <c r="E2663" s="57">
        <f t="shared" si="797"/>
        <v>0.14599999999999999</v>
      </c>
      <c r="F2663" s="57">
        <f t="shared" si="798"/>
        <v>4.109</v>
      </c>
      <c r="G2663" s="57">
        <f t="shared" si="799"/>
        <v>0</v>
      </c>
      <c r="H2663" s="57">
        <f>IF(Q2662&gt;SetUp!$B$56,SetUp!$B$56,Q2662)</f>
        <v>6.3875039901259104E-2</v>
      </c>
      <c r="I2663" s="57">
        <f t="shared" si="813"/>
        <v>1.7717381783560615</v>
      </c>
      <c r="J2663" s="57">
        <f>MIN(F2663,H2663,(1-EXP(-SetUp!$B$52*H2663/SetUp!$B$56))*F2663)</f>
        <v>4.0805802345640234E-2</v>
      </c>
      <c r="K2663" s="57">
        <f t="shared" si="800"/>
        <v>2.306923755561887E-2</v>
      </c>
      <c r="L2663" s="57">
        <f>IF(I2663&lt;=0,0,MIN(SetUp!$B$50*I2663^SetUp!$B$55,I2663))</f>
        <v>5.309195983868685E-2</v>
      </c>
      <c r="M2663" s="57">
        <f t="shared" si="801"/>
        <v>1.7186462185173748</v>
      </c>
      <c r="N2663" s="57">
        <f>IF(SetUp!$B$62=0,X2663,(B2663-E2663)*(1-(H2663/SetUp!$B$66/SetUp!$B$56)))</f>
        <v>0</v>
      </c>
      <c r="O2663" s="57">
        <f>K2663*SetUp!$B$65</f>
        <v>0</v>
      </c>
      <c r="P2663" s="57">
        <f>MIN(SetUp!$B$54*L2663^SetUp!$B$51,L2663)</f>
        <v>2.8644503055766012E-2</v>
      </c>
      <c r="Q2663" s="57">
        <f t="shared" si="802"/>
        <v>2.306923755561887E-2</v>
      </c>
      <c r="R2663" s="57">
        <f>IF((H2663+N2663-O2663)&gt;SetUp!$B$56,T2662+H2663+N2663-O2663-SetUp!$B$56,T2662)</f>
        <v>0</v>
      </c>
      <c r="S2663" s="57">
        <f>R2663*SetUp!$B$65</f>
        <v>0</v>
      </c>
      <c r="T2663" s="57">
        <f>IF((R2663-S2663)&lt;SetUp!$B$53,R2663-S2663,SetUp!$B$53)</f>
        <v>0</v>
      </c>
      <c r="U2663" s="57">
        <f t="shared" si="803"/>
        <v>1.7186462185173748</v>
      </c>
      <c r="V2663" s="57">
        <f>(L2663-P2663)/1000*SetUp!$B$13*1000000/SetUp!$B$48</f>
        <v>1.3905146973368379</v>
      </c>
      <c r="W2663" s="57">
        <f t="shared" si="814"/>
        <v>2.0122792321330962E-16</v>
      </c>
      <c r="X2663" s="57">
        <f>MAX((SetUp!$B$56*(1-($H2663/SetUp!$B$56)^2)*TANH(($B2663-$D2663)/SetUp!$B$56))/(1+$H2663/SetUp!$B$56*TANH(($B2663-$D2663)/SetUp!$B$56)),0)</f>
        <v>0</v>
      </c>
      <c r="AP2663" s="64">
        <v>31065</v>
      </c>
      <c r="AQ2663" s="55">
        <v>1</v>
      </c>
      <c r="AR2663" s="55">
        <v>18</v>
      </c>
      <c r="AS2663" s="66">
        <f t="shared" si="804"/>
        <v>0</v>
      </c>
      <c r="AT2663" s="66">
        <f t="shared" si="805"/>
        <v>2.3020007065700288E-2</v>
      </c>
      <c r="AU2663" s="55" t="str">
        <f>IF(OR($AP2663&lt;SetUp!$B$97,$AP2663&gt;SetUp!$B$98),"Não","Sim")</f>
        <v>Não</v>
      </c>
      <c r="AV2663" s="68">
        <f t="shared" si="806"/>
        <v>0</v>
      </c>
      <c r="AW2663" s="68">
        <f t="shared" si="807"/>
        <v>0.15172345588504202</v>
      </c>
      <c r="AX2663" s="68">
        <f t="shared" si="808"/>
        <v>0</v>
      </c>
      <c r="AY2663" s="68">
        <f t="shared" si="809"/>
        <v>-1.6378945474050031</v>
      </c>
      <c r="AZ2663" s="68">
        <f t="shared" si="810"/>
        <v>2.3020007065700288E-2</v>
      </c>
      <c r="BA2663" s="68">
        <f t="shared" si="811"/>
        <v>0.15172345588504202</v>
      </c>
      <c r="BB2663" s="68">
        <f t="shared" si="812"/>
        <v>-1.6378945474050031</v>
      </c>
    </row>
    <row r="2664" spans="1:54" x14ac:dyDescent="0.3">
      <c r="A2664" s="64">
        <v>29326</v>
      </c>
      <c r="B2664" s="57">
        <v>0.41199999999999998</v>
      </c>
      <c r="C2664" s="57">
        <v>0.29899999999999999</v>
      </c>
      <c r="D2664" s="57">
        <v>4.2549999999999999</v>
      </c>
      <c r="E2664" s="57">
        <f t="shared" si="797"/>
        <v>0.41199999999999998</v>
      </c>
      <c r="F2664" s="57">
        <f t="shared" si="798"/>
        <v>3.843</v>
      </c>
      <c r="G2664" s="57">
        <f t="shared" si="799"/>
        <v>0</v>
      </c>
      <c r="H2664" s="57">
        <f>IF(Q2663&gt;SetUp!$B$56,SetUp!$B$56,Q2663)</f>
        <v>2.306923755561887E-2</v>
      </c>
      <c r="I2664" s="57">
        <f t="shared" si="813"/>
        <v>1.7186462185173748</v>
      </c>
      <c r="J2664" s="57">
        <f>MIN(F2664,H2664,(1-EXP(-SetUp!$B$52*H2664/SetUp!$B$56))*F2664)</f>
        <v>1.3827420325979833E-2</v>
      </c>
      <c r="K2664" s="57">
        <f t="shared" si="800"/>
        <v>9.2418172296390363E-3</v>
      </c>
      <c r="L2664" s="57">
        <f>IF(I2664&lt;=0,0,MIN(SetUp!$B$50*I2664^SetUp!$B$55,I2664))</f>
        <v>5.0466942691212109E-2</v>
      </c>
      <c r="M2664" s="57">
        <f t="shared" si="801"/>
        <v>1.6681792758261627</v>
      </c>
      <c r="N2664" s="57">
        <f>IF(SetUp!$B$62=0,X2664,(B2664-E2664)*(1-(H2664/SetUp!$B$66/SetUp!$B$56)))</f>
        <v>0</v>
      </c>
      <c r="O2664" s="57">
        <f>K2664*SetUp!$B$65</f>
        <v>0</v>
      </c>
      <c r="P2664" s="57">
        <f>MIN(SetUp!$B$54*L2664^SetUp!$B$51,L2664)</f>
        <v>2.7251735382330621E-2</v>
      </c>
      <c r="Q2664" s="57">
        <f t="shared" si="802"/>
        <v>9.2418172296390363E-3</v>
      </c>
      <c r="R2664" s="57">
        <f>IF((H2664+N2664-O2664)&gt;SetUp!$B$56,T2663+H2664+N2664-O2664-SetUp!$B$56,T2663)</f>
        <v>0</v>
      </c>
      <c r="S2664" s="57">
        <f>R2664*SetUp!$B$65</f>
        <v>0</v>
      </c>
      <c r="T2664" s="57">
        <f>IF((R2664-S2664)&lt;SetUp!$B$53,R2664-S2664,SetUp!$B$53)</f>
        <v>0</v>
      </c>
      <c r="U2664" s="57">
        <f t="shared" si="803"/>
        <v>1.6681792758261627</v>
      </c>
      <c r="V2664" s="57">
        <f>(L2664-P2664)/1000*SetUp!$B$13*1000000/SetUp!$B$48</f>
        <v>1.3204272023613137</v>
      </c>
      <c r="W2664" s="57">
        <f t="shared" si="814"/>
        <v>0</v>
      </c>
      <c r="X2664" s="57">
        <f>MAX((SetUp!$B$56*(1-($H2664/SetUp!$B$56)^2)*TANH(($B2664-$D2664)/SetUp!$B$56))/(1+$H2664/SetUp!$B$56*TANH(($B2664-$D2664)/SetUp!$B$56)),0)</f>
        <v>0</v>
      </c>
      <c r="AP2664" s="64">
        <v>31066</v>
      </c>
      <c r="AQ2664" s="55">
        <v>1</v>
      </c>
      <c r="AR2664" s="55">
        <v>19</v>
      </c>
      <c r="AS2664" s="66">
        <f t="shared" si="804"/>
        <v>0</v>
      </c>
      <c r="AT2664" s="66">
        <f t="shared" si="805"/>
        <v>2.3832981855078469E-2</v>
      </c>
      <c r="AU2664" s="55" t="str">
        <f>IF(OR($AP2664&lt;SetUp!$B$97,$AP2664&gt;SetUp!$B$98),"Não","Sim")</f>
        <v>Não</v>
      </c>
      <c r="AV2664" s="68">
        <f t="shared" si="806"/>
        <v>0</v>
      </c>
      <c r="AW2664" s="68">
        <f t="shared" si="807"/>
        <v>0.15437934400391287</v>
      </c>
      <c r="AX2664" s="68">
        <f t="shared" si="808"/>
        <v>0</v>
      </c>
      <c r="AY2664" s="68">
        <f t="shared" si="809"/>
        <v>-1.6228216176539172</v>
      </c>
      <c r="AZ2664" s="68">
        <f t="shared" si="810"/>
        <v>2.3832981855078469E-2</v>
      </c>
      <c r="BA2664" s="68">
        <f t="shared" si="811"/>
        <v>0.15437934400391287</v>
      </c>
      <c r="BB2664" s="68">
        <f t="shared" si="812"/>
        <v>-1.6228216176539172</v>
      </c>
    </row>
    <row r="2665" spans="1:54" x14ac:dyDescent="0.3">
      <c r="A2665" s="64">
        <v>29327</v>
      </c>
      <c r="B2665" s="57">
        <v>1.1970000000000001</v>
      </c>
      <c r="C2665" s="57">
        <v>0.29899999999999999</v>
      </c>
      <c r="D2665" s="57">
        <v>4.2549999999999999</v>
      </c>
      <c r="E2665" s="57">
        <f t="shared" si="797"/>
        <v>1.1970000000000001</v>
      </c>
      <c r="F2665" s="57">
        <f t="shared" si="798"/>
        <v>3.0579999999999998</v>
      </c>
      <c r="G2665" s="57">
        <f t="shared" si="799"/>
        <v>0</v>
      </c>
      <c r="H2665" s="57">
        <f>IF(Q2664&gt;SetUp!$B$56,SetUp!$B$56,Q2664)</f>
        <v>9.2418172296390363E-3</v>
      </c>
      <c r="I2665" s="57">
        <f t="shared" si="813"/>
        <v>1.6681792758261627</v>
      </c>
      <c r="J2665" s="57">
        <f>MIN(F2665,H2665,(1-EXP(-SetUp!$B$52*H2665/SetUp!$B$56))*F2665)</f>
        <v>4.4126690063393589E-3</v>
      </c>
      <c r="K2665" s="57">
        <f t="shared" si="800"/>
        <v>4.8291482232996775E-3</v>
      </c>
      <c r="L2665" s="57">
        <f>IF(I2665&lt;=0,0,MIN(SetUp!$B$50*I2665^SetUp!$B$55,I2665))</f>
        <v>4.8021315573856672E-2</v>
      </c>
      <c r="M2665" s="57">
        <f t="shared" si="801"/>
        <v>1.620157960252306</v>
      </c>
      <c r="N2665" s="57">
        <f>IF(SetUp!$B$62=0,X2665,(B2665-E2665)*(1-(H2665/SetUp!$B$66/SetUp!$B$56)))</f>
        <v>0</v>
      </c>
      <c r="O2665" s="57">
        <f>K2665*SetUp!$B$65</f>
        <v>0</v>
      </c>
      <c r="P2665" s="57">
        <f>MIN(SetUp!$B$54*L2665^SetUp!$B$51,L2665)</f>
        <v>2.5953038934164046E-2</v>
      </c>
      <c r="Q2665" s="57">
        <f t="shared" si="802"/>
        <v>4.8291482232996775E-3</v>
      </c>
      <c r="R2665" s="57">
        <f>IF((H2665+N2665-O2665)&gt;SetUp!$B$56,T2664+H2665+N2665-O2665-SetUp!$B$56,T2664)</f>
        <v>0</v>
      </c>
      <c r="S2665" s="57">
        <f>R2665*SetUp!$B$65</f>
        <v>0</v>
      </c>
      <c r="T2665" s="57">
        <f>IF((R2665-S2665)&lt;SetUp!$B$53,R2665-S2665,SetUp!$B$53)</f>
        <v>0</v>
      </c>
      <c r="U2665" s="57">
        <f t="shared" si="803"/>
        <v>1.620157960252306</v>
      </c>
      <c r="V2665" s="57">
        <f>(L2665-P2665)/1000*SetUp!$B$13*1000000/SetUp!$B$48</f>
        <v>1.2551924433229977</v>
      </c>
      <c r="W2665" s="57">
        <f t="shared" si="814"/>
        <v>-1.8041124150158794E-16</v>
      </c>
      <c r="X2665" s="57">
        <f>MAX((SetUp!$B$56*(1-($H2665/SetUp!$B$56)^2)*TANH(($B2665-$D2665)/SetUp!$B$56))/(1+$H2665/SetUp!$B$56*TANH(($B2665-$D2665)/SetUp!$B$56)),0)</f>
        <v>0</v>
      </c>
      <c r="AP2665" s="64">
        <v>31067</v>
      </c>
      <c r="AQ2665" s="55">
        <v>1</v>
      </c>
      <c r="AR2665" s="55">
        <v>20</v>
      </c>
      <c r="AS2665" s="66">
        <f t="shared" si="804"/>
        <v>0</v>
      </c>
      <c r="AT2665" s="66">
        <f t="shared" si="805"/>
        <v>2.3585706582344428E-2</v>
      </c>
      <c r="AU2665" s="55" t="str">
        <f>IF(OR($AP2665&lt;SetUp!$B$97,$AP2665&gt;SetUp!$B$98),"Não","Sim")</f>
        <v>Não</v>
      </c>
      <c r="AV2665" s="68">
        <f t="shared" si="806"/>
        <v>0</v>
      </c>
      <c r="AW2665" s="68">
        <f t="shared" si="807"/>
        <v>0.15357638679935282</v>
      </c>
      <c r="AX2665" s="68">
        <f t="shared" si="808"/>
        <v>0</v>
      </c>
      <c r="AY2665" s="68">
        <f t="shared" si="809"/>
        <v>-1.6273511085971384</v>
      </c>
      <c r="AZ2665" s="68">
        <f t="shared" si="810"/>
        <v>2.3585706582344428E-2</v>
      </c>
      <c r="BA2665" s="68">
        <f t="shared" si="811"/>
        <v>0.15357638679935282</v>
      </c>
      <c r="BB2665" s="68">
        <f t="shared" si="812"/>
        <v>-1.6273511085971384</v>
      </c>
    </row>
    <row r="2666" spans="1:54" x14ac:dyDescent="0.3">
      <c r="A2666" s="64">
        <v>29328</v>
      </c>
      <c r="B2666" s="57">
        <v>8.9999999999999993E-3</v>
      </c>
      <c r="C2666" s="57">
        <v>0.26700000000000002</v>
      </c>
      <c r="D2666" s="57">
        <v>4.2549999999999999</v>
      </c>
      <c r="E2666" s="57">
        <f t="shared" si="797"/>
        <v>8.9999999999999993E-3</v>
      </c>
      <c r="F2666" s="57">
        <f t="shared" si="798"/>
        <v>4.2459999999999996</v>
      </c>
      <c r="G2666" s="57">
        <f t="shared" si="799"/>
        <v>0</v>
      </c>
      <c r="H2666" s="57">
        <f>IF(Q2665&gt;SetUp!$B$56,SetUp!$B$56,Q2665)</f>
        <v>4.8291482232996775E-3</v>
      </c>
      <c r="I2666" s="57">
        <f t="shared" si="813"/>
        <v>1.620157960252306</v>
      </c>
      <c r="J2666" s="57">
        <f>MIN(F2666,H2666,(1-EXP(-SetUp!$B$52*H2666/SetUp!$B$56))*F2666)</f>
        <v>3.2026295933020115E-3</v>
      </c>
      <c r="K2666" s="57">
        <f t="shared" si="800"/>
        <v>1.626518629997666E-3</v>
      </c>
      <c r="L2666" s="57">
        <f>IF(I2666&lt;=0,0,MIN(SetUp!$B$50*I2666^SetUp!$B$55,I2666))</f>
        <v>4.5739538948028811E-2</v>
      </c>
      <c r="M2666" s="57">
        <f t="shared" si="801"/>
        <v>1.5744184213042771</v>
      </c>
      <c r="N2666" s="57">
        <f>IF(SetUp!$B$62=0,X2666,(B2666-E2666)*(1-(H2666/SetUp!$B$66/SetUp!$B$56)))</f>
        <v>0</v>
      </c>
      <c r="O2666" s="57">
        <f>K2666*SetUp!$B$65</f>
        <v>0</v>
      </c>
      <c r="P2666" s="57">
        <f>MIN(SetUp!$B$54*L2666^SetUp!$B$51,L2666)</f>
        <v>2.4740337386229525E-2</v>
      </c>
      <c r="Q2666" s="57">
        <f t="shared" si="802"/>
        <v>1.626518629997666E-3</v>
      </c>
      <c r="R2666" s="57">
        <f>IF((H2666+N2666-O2666)&gt;SetUp!$B$56,T2665+H2666+N2666-O2666-SetUp!$B$56,T2665)</f>
        <v>0</v>
      </c>
      <c r="S2666" s="57">
        <f>R2666*SetUp!$B$65</f>
        <v>0</v>
      </c>
      <c r="T2666" s="57">
        <f>IF((R2666-S2666)&lt;SetUp!$B$53,R2666-S2666,SetUp!$B$53)</f>
        <v>0</v>
      </c>
      <c r="U2666" s="57">
        <f t="shared" si="803"/>
        <v>1.5744184213042771</v>
      </c>
      <c r="V2666" s="57">
        <f>(L2666-P2666)/1000*SetUp!$B$13*1000000/SetUp!$B$48</f>
        <v>1.1943859299270627</v>
      </c>
      <c r="W2666" s="57">
        <f t="shared" si="814"/>
        <v>1.1102230246251565E-16</v>
      </c>
      <c r="X2666" s="57">
        <f>MAX((SetUp!$B$56*(1-($H2666/SetUp!$B$56)^2)*TANH(($B2666-$D2666)/SetUp!$B$56))/(1+$H2666/SetUp!$B$56*TANH(($B2666-$D2666)/SetUp!$B$56)),0)</f>
        <v>0</v>
      </c>
      <c r="AP2666" s="64">
        <v>31068</v>
      </c>
      <c r="AQ2666" s="55">
        <v>1</v>
      </c>
      <c r="AR2666" s="55">
        <v>21</v>
      </c>
      <c r="AS2666" s="66">
        <f t="shared" si="804"/>
        <v>0</v>
      </c>
      <c r="AT2666" s="66">
        <f t="shared" si="805"/>
        <v>2.3341988144217885E-2</v>
      </c>
      <c r="AU2666" s="55" t="str">
        <f>IF(OR($AP2666&lt;SetUp!$B$97,$AP2666&gt;SetUp!$B$98),"Não","Sim")</f>
        <v>Não</v>
      </c>
      <c r="AV2666" s="68">
        <f t="shared" si="806"/>
        <v>0</v>
      </c>
      <c r="AW2666" s="68">
        <f t="shared" si="807"/>
        <v>0.15278085005725647</v>
      </c>
      <c r="AX2666" s="68">
        <f t="shared" si="808"/>
        <v>0</v>
      </c>
      <c r="AY2666" s="68">
        <f t="shared" si="809"/>
        <v>-1.6318621558617525</v>
      </c>
      <c r="AZ2666" s="68">
        <f t="shared" si="810"/>
        <v>2.3341988144217885E-2</v>
      </c>
      <c r="BA2666" s="68">
        <f t="shared" si="811"/>
        <v>0.15278085005725647</v>
      </c>
      <c r="BB2666" s="68">
        <f t="shared" si="812"/>
        <v>-1.6318621558617525</v>
      </c>
    </row>
    <row r="2667" spans="1:54" x14ac:dyDescent="0.3">
      <c r="A2667" s="64">
        <v>29329</v>
      </c>
      <c r="B2667" s="57">
        <v>0.35899999999999999</v>
      </c>
      <c r="C2667" s="57">
        <v>0.23799999999999999</v>
      </c>
      <c r="D2667" s="57">
        <v>4.2549999999999999</v>
      </c>
      <c r="E2667" s="57">
        <f t="shared" si="797"/>
        <v>0.35899999999999999</v>
      </c>
      <c r="F2667" s="57">
        <f t="shared" si="798"/>
        <v>3.8959999999999999</v>
      </c>
      <c r="G2667" s="57">
        <f t="shared" si="799"/>
        <v>0</v>
      </c>
      <c r="H2667" s="57">
        <f>IF(Q2666&gt;SetUp!$B$56,SetUp!$B$56,Q2666)</f>
        <v>1.626518629997666E-3</v>
      </c>
      <c r="I2667" s="57">
        <f t="shared" si="813"/>
        <v>1.5744184213042771</v>
      </c>
      <c r="J2667" s="57">
        <f>MIN(F2667,H2667,(1-EXP(-SetUp!$B$52*H2667/SetUp!$B$56))*F2667)</f>
        <v>9.9001740742026543E-4</v>
      </c>
      <c r="K2667" s="57">
        <f t="shared" si="800"/>
        <v>6.3650122257740056E-4</v>
      </c>
      <c r="L2667" s="57">
        <f>IF(I2667&lt;=0,0,MIN(SetUp!$B$50*I2667^SetUp!$B$55,I2667))</f>
        <v>4.3607694041199838E-2</v>
      </c>
      <c r="M2667" s="57">
        <f t="shared" si="801"/>
        <v>1.5308107272630773</v>
      </c>
      <c r="N2667" s="57">
        <f>IF(SetUp!$B$62=0,X2667,(B2667-E2667)*(1-(H2667/SetUp!$B$66/SetUp!$B$56)))</f>
        <v>0</v>
      </c>
      <c r="O2667" s="57">
        <f>K2667*SetUp!$B$65</f>
        <v>0</v>
      </c>
      <c r="P2667" s="57">
        <f>MIN(SetUp!$B$54*L2667^SetUp!$B$51,L2667)</f>
        <v>2.3606390742972234E-2</v>
      </c>
      <c r="Q2667" s="57">
        <f t="shared" si="802"/>
        <v>6.3650122257740056E-4</v>
      </c>
      <c r="R2667" s="57">
        <f>IF((H2667+N2667-O2667)&gt;SetUp!$B$56,T2666+H2667+N2667-O2667-SetUp!$B$56,T2666)</f>
        <v>0</v>
      </c>
      <c r="S2667" s="57">
        <f>R2667*SetUp!$B$65</f>
        <v>0</v>
      </c>
      <c r="T2667" s="57">
        <f>IF((R2667-S2667)&lt;SetUp!$B$53,R2667-S2667,SetUp!$B$53)</f>
        <v>0</v>
      </c>
      <c r="U2667" s="57">
        <f t="shared" si="803"/>
        <v>1.5308107272630773</v>
      </c>
      <c r="V2667" s="57">
        <f>(L2667-P2667)/1000*SetUp!$B$13*1000000/SetUp!$B$48</f>
        <v>1.1376277888138853</v>
      </c>
      <c r="W2667" s="57">
        <f t="shared" si="814"/>
        <v>-1.3183898417423734E-16</v>
      </c>
      <c r="X2667" s="57">
        <f>MAX((SetUp!$B$56*(1-($H2667/SetUp!$B$56)^2)*TANH(($B2667-$D2667)/SetUp!$B$56))/(1+$H2667/SetUp!$B$56*TANH(($B2667-$D2667)/SetUp!$B$56)),0)</f>
        <v>0</v>
      </c>
      <c r="AP2667" s="64">
        <v>31069</v>
      </c>
      <c r="AQ2667" s="55">
        <v>1</v>
      </c>
      <c r="AR2667" s="55">
        <v>22</v>
      </c>
      <c r="AS2667" s="66">
        <f t="shared" si="804"/>
        <v>0</v>
      </c>
      <c r="AT2667" s="66">
        <f t="shared" si="805"/>
        <v>2.3566165961469539E-2</v>
      </c>
      <c r="AU2667" s="55" t="str">
        <f>IF(OR($AP2667&lt;SetUp!$B$97,$AP2667&gt;SetUp!$B$98),"Não","Sim")</f>
        <v>Não</v>
      </c>
      <c r="AV2667" s="68">
        <f t="shared" si="806"/>
        <v>0</v>
      </c>
      <c r="AW2667" s="68">
        <f t="shared" si="807"/>
        <v>0.15351275504488068</v>
      </c>
      <c r="AX2667" s="68">
        <f t="shared" si="808"/>
        <v>0</v>
      </c>
      <c r="AY2667" s="68">
        <f t="shared" si="809"/>
        <v>-1.6277110681850366</v>
      </c>
      <c r="AZ2667" s="68">
        <f t="shared" si="810"/>
        <v>2.3566165961469539E-2</v>
      </c>
      <c r="BA2667" s="68">
        <f t="shared" si="811"/>
        <v>0.15351275504488068</v>
      </c>
      <c r="BB2667" s="68">
        <f t="shared" si="812"/>
        <v>-1.6277110681850366</v>
      </c>
    </row>
    <row r="2668" spans="1:54" x14ac:dyDescent="0.3">
      <c r="A2668" s="64">
        <v>29330</v>
      </c>
      <c r="B2668" s="57">
        <v>3.2629999999999999</v>
      </c>
      <c r="C2668" s="57">
        <v>0.21</v>
      </c>
      <c r="D2668" s="57">
        <v>4.2549999999999999</v>
      </c>
      <c r="E2668" s="57">
        <f t="shared" si="797"/>
        <v>3.2629999999999999</v>
      </c>
      <c r="F2668" s="57">
        <f t="shared" si="798"/>
        <v>0.99199999999999999</v>
      </c>
      <c r="G2668" s="57">
        <f t="shared" si="799"/>
        <v>0</v>
      </c>
      <c r="H2668" s="57">
        <f>IF(Q2667&gt;SetUp!$B$56,SetUp!$B$56,Q2667)</f>
        <v>6.3650122257740056E-4</v>
      </c>
      <c r="I2668" s="57">
        <f t="shared" si="813"/>
        <v>1.5308107272630773</v>
      </c>
      <c r="J2668" s="57">
        <f>MIN(F2668,H2668,(1-EXP(-SetUp!$B$52*H2668/SetUp!$B$56))*F2668)</f>
        <v>9.8652783744945791E-5</v>
      </c>
      <c r="K2668" s="57">
        <f t="shared" si="800"/>
        <v>5.3784843883245481E-4</v>
      </c>
      <c r="L2668" s="57">
        <f>IF(I2668&lt;=0,0,MIN(SetUp!$B$50*I2668^SetUp!$B$55,I2668))</f>
        <v>4.1613286124753408E-2</v>
      </c>
      <c r="M2668" s="57">
        <f t="shared" si="801"/>
        <v>1.489197441138324</v>
      </c>
      <c r="N2668" s="57">
        <f>IF(SetUp!$B$62=0,X2668,(B2668-E2668)*(1-(H2668/SetUp!$B$66/SetUp!$B$56)))</f>
        <v>0</v>
      </c>
      <c r="O2668" s="57">
        <f>K2668*SetUp!$B$65</f>
        <v>0</v>
      </c>
      <c r="P2668" s="57">
        <f>MIN(SetUp!$B$54*L2668^SetUp!$B$51,L2668)</f>
        <v>2.2544694431876539E-2</v>
      </c>
      <c r="Q2668" s="57">
        <f t="shared" si="802"/>
        <v>5.3784843883245481E-4</v>
      </c>
      <c r="R2668" s="57">
        <f>IF((H2668+N2668-O2668)&gt;SetUp!$B$56,T2667+H2668+N2668-O2668-SetUp!$B$56,T2667)</f>
        <v>0</v>
      </c>
      <c r="S2668" s="57">
        <f>R2668*SetUp!$B$65</f>
        <v>0</v>
      </c>
      <c r="T2668" s="57">
        <f>IF((R2668-S2668)&lt;SetUp!$B$53,R2668-S2668,SetUp!$B$53)</f>
        <v>0</v>
      </c>
      <c r="U2668" s="57">
        <f t="shared" si="803"/>
        <v>1.489197441138324</v>
      </c>
      <c r="V2668" s="57">
        <f>(L2668-P2668)/1000*SetUp!$B$13*1000000/SetUp!$B$48</f>
        <v>1.0845773137835788</v>
      </c>
      <c r="W2668" s="57">
        <f t="shared" si="814"/>
        <v>4.649058915617843E-16</v>
      </c>
      <c r="X2668" s="57">
        <f>MAX((SetUp!$B$56*(1-($H2668/SetUp!$B$56)^2)*TANH(($B2668-$D2668)/SetUp!$B$56))/(1+$H2668/SetUp!$B$56*TANH(($B2668-$D2668)/SetUp!$B$56)),0)</f>
        <v>0</v>
      </c>
      <c r="AP2668" s="64">
        <v>31070</v>
      </c>
      <c r="AQ2668" s="55">
        <v>1</v>
      </c>
      <c r="AR2668" s="55">
        <v>23</v>
      </c>
      <c r="AS2668" s="66">
        <f t="shared" si="804"/>
        <v>0</v>
      </c>
      <c r="AT2668" s="66">
        <f t="shared" si="805"/>
        <v>0.19949127576351725</v>
      </c>
      <c r="AU2668" s="55" t="str">
        <f>IF(OR($AP2668&lt;SetUp!$B$97,$AP2668&gt;SetUp!$B$98),"Não","Sim")</f>
        <v>Não</v>
      </c>
      <c r="AV2668" s="68">
        <f t="shared" si="806"/>
        <v>0</v>
      </c>
      <c r="AW2668" s="68">
        <f t="shared" si="807"/>
        <v>0.44664446236745986</v>
      </c>
      <c r="AX2668" s="68">
        <f t="shared" si="808"/>
        <v>0</v>
      </c>
      <c r="AY2668" s="68">
        <f t="shared" si="809"/>
        <v>-0.70007609231112111</v>
      </c>
      <c r="AZ2668" s="68">
        <f t="shared" si="810"/>
        <v>0.19949127576351725</v>
      </c>
      <c r="BA2668" s="68">
        <f t="shared" si="811"/>
        <v>0.44664446236745986</v>
      </c>
      <c r="BB2668" s="68">
        <f t="shared" si="812"/>
        <v>-0.70007609231112111</v>
      </c>
    </row>
    <row r="2669" spans="1:54" x14ac:dyDescent="0.3">
      <c r="A2669" s="64">
        <v>29331</v>
      </c>
      <c r="B2669" s="57">
        <v>5.0999999999999997E-2</v>
      </c>
      <c r="C2669" s="57">
        <v>0.185</v>
      </c>
      <c r="D2669" s="57">
        <v>4.2549999999999999</v>
      </c>
      <c r="E2669" s="57">
        <f t="shared" si="797"/>
        <v>5.0999999999999997E-2</v>
      </c>
      <c r="F2669" s="57">
        <f t="shared" si="798"/>
        <v>4.2039999999999997</v>
      </c>
      <c r="G2669" s="57">
        <f t="shared" si="799"/>
        <v>0</v>
      </c>
      <c r="H2669" s="57">
        <f>IF(Q2668&gt;SetUp!$B$56,SetUp!$B$56,Q2668)</f>
        <v>5.3784843883245481E-4</v>
      </c>
      <c r="I2669" s="57">
        <f t="shared" si="813"/>
        <v>1.489197441138324</v>
      </c>
      <c r="J2669" s="57">
        <f>MIN(F2669,H2669,(1-EXP(-SetUp!$B$52*H2669/SetUp!$B$56))*F2669)</f>
        <v>3.5328434825049814E-4</v>
      </c>
      <c r="K2669" s="57">
        <f t="shared" si="800"/>
        <v>1.8456409058195667E-4</v>
      </c>
      <c r="L2669" s="57">
        <f>IF(I2669&lt;=0,0,MIN(SetUp!$B$50*I2669^SetUp!$B$55,I2669))</f>
        <v>3.9745074914241237E-2</v>
      </c>
      <c r="M2669" s="57">
        <f t="shared" si="801"/>
        <v>1.4494523662240828</v>
      </c>
      <c r="N2669" s="57">
        <f>IF(SetUp!$B$62=0,X2669,(B2669-E2669)*(1-(H2669/SetUp!$B$66/SetUp!$B$56)))</f>
        <v>0</v>
      </c>
      <c r="O2669" s="57">
        <f>K2669*SetUp!$B$65</f>
        <v>0</v>
      </c>
      <c r="P2669" s="57">
        <f>MIN(SetUp!$B$54*L2669^SetUp!$B$51,L2669)</f>
        <v>2.1549392238661525E-2</v>
      </c>
      <c r="Q2669" s="57">
        <f t="shared" si="802"/>
        <v>1.8456409058195667E-4</v>
      </c>
      <c r="R2669" s="57">
        <f>IF((H2669+N2669-O2669)&gt;SetUp!$B$56,T2668+H2669+N2669-O2669-SetUp!$B$56,T2668)</f>
        <v>0</v>
      </c>
      <c r="S2669" s="57">
        <f>R2669*SetUp!$B$65</f>
        <v>0</v>
      </c>
      <c r="T2669" s="57">
        <f>IF((R2669-S2669)&lt;SetUp!$B$53,R2669-S2669,SetUp!$B$53)</f>
        <v>0</v>
      </c>
      <c r="U2669" s="57">
        <f t="shared" si="803"/>
        <v>1.4494523662240828</v>
      </c>
      <c r="V2669" s="57">
        <f>(L2669-P2669)/1000*SetUp!$B$13*1000000/SetUp!$B$48</f>
        <v>1.0349282713998527</v>
      </c>
      <c r="W2669" s="57">
        <f t="shared" si="814"/>
        <v>0</v>
      </c>
      <c r="X2669" s="57">
        <f>MAX((SetUp!$B$56*(1-($H2669/SetUp!$B$56)^2)*TANH(($B2669-$D2669)/SetUp!$B$56))/(1+$H2669/SetUp!$B$56*TANH(($B2669-$D2669)/SetUp!$B$56)),0)</f>
        <v>0</v>
      </c>
      <c r="AP2669" s="64">
        <v>31071</v>
      </c>
      <c r="AQ2669" s="55">
        <v>1</v>
      </c>
      <c r="AR2669" s="55">
        <v>24</v>
      </c>
      <c r="AS2669" s="66">
        <f t="shared" si="804"/>
        <v>0</v>
      </c>
      <c r="AT2669" s="66">
        <f t="shared" si="805"/>
        <v>0.94240511011601302</v>
      </c>
      <c r="AU2669" s="55" t="str">
        <f>IF(OR($AP2669&lt;SetUp!$B$97,$AP2669&gt;SetUp!$B$98),"Não","Sim")</f>
        <v>Não</v>
      </c>
      <c r="AV2669" s="68">
        <f t="shared" si="806"/>
        <v>0</v>
      </c>
      <c r="AW2669" s="68">
        <f t="shared" si="807"/>
        <v>0.97077551994063649</v>
      </c>
      <c r="AX2669" s="68">
        <f t="shared" si="808"/>
        <v>0</v>
      </c>
      <c r="AY2669" s="68">
        <f t="shared" si="809"/>
        <v>-2.5762367623644467E-2</v>
      </c>
      <c r="AZ2669" s="68">
        <f t="shared" si="810"/>
        <v>0.94240511011601302</v>
      </c>
      <c r="BA2669" s="68">
        <f t="shared" si="811"/>
        <v>0.97077551994063649</v>
      </c>
      <c r="BB2669" s="68">
        <f t="shared" si="812"/>
        <v>-2.5762367623644467E-2</v>
      </c>
    </row>
    <row r="2670" spans="1:54" x14ac:dyDescent="0.3">
      <c r="A2670" s="64">
        <v>29332</v>
      </c>
      <c r="B2670" s="57">
        <v>0</v>
      </c>
      <c r="C2670" s="57">
        <v>0.185</v>
      </c>
      <c r="D2670" s="57">
        <v>4.2549999999999999</v>
      </c>
      <c r="E2670" s="57">
        <f t="shared" si="797"/>
        <v>0</v>
      </c>
      <c r="F2670" s="57">
        <f t="shared" si="798"/>
        <v>4.2549999999999999</v>
      </c>
      <c r="G2670" s="57">
        <f t="shared" si="799"/>
        <v>0</v>
      </c>
      <c r="H2670" s="57">
        <f>IF(Q2669&gt;SetUp!$B$56,SetUp!$B$56,Q2669)</f>
        <v>1.8456409058195667E-4</v>
      </c>
      <c r="I2670" s="57">
        <f t="shared" si="813"/>
        <v>1.4494523662240828</v>
      </c>
      <c r="J2670" s="57">
        <f>MIN(F2670,H2670,(1-EXP(-SetUp!$B$52*H2670/SetUp!$B$56))*F2670)</f>
        <v>1.2270451280438965E-4</v>
      </c>
      <c r="K2670" s="57">
        <f t="shared" si="800"/>
        <v>6.185957777756702E-5</v>
      </c>
      <c r="L2670" s="57">
        <f>IF(I2670&lt;=0,0,MIN(SetUp!$B$50*I2670^SetUp!$B$55,I2670))</f>
        <v>3.7992927920432878E-2</v>
      </c>
      <c r="M2670" s="57">
        <f t="shared" si="801"/>
        <v>1.4114594383036498</v>
      </c>
      <c r="N2670" s="57">
        <f>IF(SetUp!$B$62=0,X2670,(B2670-E2670)*(1-(H2670/SetUp!$B$66/SetUp!$B$56)))</f>
        <v>0</v>
      </c>
      <c r="O2670" s="57">
        <f>K2670*SetUp!$B$65</f>
        <v>0</v>
      </c>
      <c r="P2670" s="57">
        <f>MIN(SetUp!$B$54*L2670^SetUp!$B$51,L2670)</f>
        <v>2.0615200964533318E-2</v>
      </c>
      <c r="Q2670" s="57">
        <f t="shared" si="802"/>
        <v>6.185957777756702E-5</v>
      </c>
      <c r="R2670" s="57">
        <f>IF((H2670+N2670-O2670)&gt;SetUp!$B$56,T2669+H2670+N2670-O2670-SetUp!$B$56,T2669)</f>
        <v>0</v>
      </c>
      <c r="S2670" s="57">
        <f>R2670*SetUp!$B$65</f>
        <v>0</v>
      </c>
      <c r="T2670" s="57">
        <f>IF((R2670-S2670)&lt;SetUp!$B$53,R2670-S2670,SetUp!$B$53)</f>
        <v>0</v>
      </c>
      <c r="U2670" s="57">
        <f t="shared" si="803"/>
        <v>1.4114594383036498</v>
      </c>
      <c r="V2670" s="57">
        <f>(L2670-P2670)/1000*SetUp!$B$13*1000000/SetUp!$B$48</f>
        <v>0.9884048452584242</v>
      </c>
      <c r="W2670" s="57">
        <f t="shared" si="814"/>
        <v>-1.8735013540549517E-16</v>
      </c>
      <c r="X2670" s="57">
        <f>MAX((SetUp!$B$56*(1-($H2670/SetUp!$B$56)^2)*TANH(($B2670-$D2670)/SetUp!$B$56))/(1+$H2670/SetUp!$B$56*TANH(($B2670-$D2670)/SetUp!$B$56)),0)</f>
        <v>0</v>
      </c>
      <c r="AP2670" s="64">
        <v>31072</v>
      </c>
      <c r="AQ2670" s="55">
        <v>1</v>
      </c>
      <c r="AR2670" s="55">
        <v>25</v>
      </c>
      <c r="AS2670" s="66">
        <f t="shared" si="804"/>
        <v>1.2090000000000001</v>
      </c>
      <c r="AT2670" s="66">
        <f t="shared" si="805"/>
        <v>3.2624788429630724</v>
      </c>
      <c r="AU2670" s="55" t="str">
        <f>IF(OR($AP2670&lt;SetUp!$B$97,$AP2670&gt;SetUp!$B$98),"Não","Sim")</f>
        <v>Não</v>
      </c>
      <c r="AV2670" s="68">
        <f t="shared" si="806"/>
        <v>1.0995453605922769</v>
      </c>
      <c r="AW2670" s="68">
        <f t="shared" si="807"/>
        <v>1.8062333301550695</v>
      </c>
      <c r="AX2670" s="68">
        <f t="shared" si="808"/>
        <v>8.2426300860771906E-2</v>
      </c>
      <c r="AY2670" s="68">
        <f t="shared" si="809"/>
        <v>0.51354770397417371</v>
      </c>
      <c r="AZ2670" s="68">
        <f t="shared" si="810"/>
        <v>2.0534788429630724</v>
      </c>
      <c r="BA2670" s="68">
        <f t="shared" si="811"/>
        <v>0.70668796956279256</v>
      </c>
      <c r="BB2670" s="68">
        <f t="shared" si="812"/>
        <v>0.4311214031134018</v>
      </c>
    </row>
    <row r="2671" spans="1:54" x14ac:dyDescent="0.3">
      <c r="A2671" s="64">
        <v>29333</v>
      </c>
      <c r="B2671" s="57">
        <v>0.33800000000000002</v>
      </c>
      <c r="C2671" s="57">
        <v>0.16200000000000001</v>
      </c>
      <c r="D2671" s="57">
        <v>4.2549999999999999</v>
      </c>
      <c r="E2671" s="57">
        <f t="shared" si="797"/>
        <v>0.33800000000000002</v>
      </c>
      <c r="F2671" s="57">
        <f t="shared" si="798"/>
        <v>3.9169999999999998</v>
      </c>
      <c r="G2671" s="57">
        <f t="shared" si="799"/>
        <v>0</v>
      </c>
      <c r="H2671" s="57">
        <f>IF(Q2670&gt;SetUp!$B$56,SetUp!$B$56,Q2670)</f>
        <v>6.185957777756702E-5</v>
      </c>
      <c r="I2671" s="57">
        <f t="shared" si="813"/>
        <v>1.4114594383036498</v>
      </c>
      <c r="J2671" s="57">
        <f>MIN(F2671,H2671,(1-EXP(-SetUp!$B$52*H2671/SetUp!$B$56))*F2671)</f>
        <v>3.7859811743352729E-5</v>
      </c>
      <c r="K2671" s="57">
        <f t="shared" si="800"/>
        <v>2.399976603421429E-5</v>
      </c>
      <c r="L2671" s="57">
        <f>IF(I2671&lt;=0,0,MIN(SetUp!$B$50*I2671^SetUp!$B$55,I2671))</f>
        <v>3.6347693285398178E-2</v>
      </c>
      <c r="M2671" s="57">
        <f t="shared" si="801"/>
        <v>1.3751117450182517</v>
      </c>
      <c r="N2671" s="57">
        <f>IF(SetUp!$B$62=0,X2671,(B2671-E2671)*(1-(H2671/SetUp!$B$66/SetUp!$B$56)))</f>
        <v>0</v>
      </c>
      <c r="O2671" s="57">
        <f>K2671*SetUp!$B$65</f>
        <v>0</v>
      </c>
      <c r="P2671" s="57">
        <f>MIN(SetUp!$B$54*L2671^SetUp!$B$51,L2671)</f>
        <v>1.97373450431662E-2</v>
      </c>
      <c r="Q2671" s="57">
        <f t="shared" si="802"/>
        <v>2.399976603421429E-5</v>
      </c>
      <c r="R2671" s="57">
        <f>IF((H2671+N2671-O2671)&gt;SetUp!$B$56,T2670+H2671+N2671-O2671-SetUp!$B$56,T2670)</f>
        <v>0</v>
      </c>
      <c r="S2671" s="57">
        <f>R2671*SetUp!$B$65</f>
        <v>0</v>
      </c>
      <c r="T2671" s="57">
        <f>IF((R2671-S2671)&lt;SetUp!$B$53,R2671-S2671,SetUp!$B$53)</f>
        <v>0</v>
      </c>
      <c r="U2671" s="57">
        <f t="shared" si="803"/>
        <v>1.3751117450182517</v>
      </c>
      <c r="V2671" s="57">
        <f>(L2671-P2671)/1000*SetUp!$B$13*1000000/SetUp!$B$48</f>
        <v>0.94475812203265053</v>
      </c>
      <c r="W2671" s="57">
        <f t="shared" si="814"/>
        <v>2.2204460492503131E-16</v>
      </c>
      <c r="X2671" s="57">
        <f>MAX((SetUp!$B$56*(1-($H2671/SetUp!$B$56)^2)*TANH(($B2671-$D2671)/SetUp!$B$56))/(1+$H2671/SetUp!$B$56*TANH(($B2671-$D2671)/SetUp!$B$56)),0)</f>
        <v>0</v>
      </c>
      <c r="AP2671" s="64">
        <v>31073</v>
      </c>
      <c r="AQ2671" s="55">
        <v>1</v>
      </c>
      <c r="AR2671" s="55">
        <v>26</v>
      </c>
      <c r="AS2671" s="66">
        <f t="shared" si="804"/>
        <v>38.063000000000002</v>
      </c>
      <c r="AT2671" s="66">
        <f t="shared" si="805"/>
        <v>18.959790636796431</v>
      </c>
      <c r="AU2671" s="55" t="str">
        <f>IF(OR($AP2671&lt;SetUp!$B$97,$AP2671&gt;SetUp!$B$98),"Não","Sim")</f>
        <v>Não</v>
      </c>
      <c r="AV2671" s="68">
        <f t="shared" si="806"/>
        <v>6.1695218615383807</v>
      </c>
      <c r="AW2671" s="68">
        <f t="shared" si="807"/>
        <v>4.3542841704230133</v>
      </c>
      <c r="AX2671" s="68">
        <f t="shared" si="808"/>
        <v>1.5805030149573043</v>
      </c>
      <c r="AY2671" s="68">
        <f t="shared" si="809"/>
        <v>1.2778335373382266</v>
      </c>
      <c r="AZ2671" s="68">
        <f t="shared" si="810"/>
        <v>-19.103209363203572</v>
      </c>
      <c r="BA2671" s="68">
        <f t="shared" si="811"/>
        <v>-1.8152376911153674</v>
      </c>
      <c r="BB2671" s="68">
        <f t="shared" si="812"/>
        <v>-0.3026694776190777</v>
      </c>
    </row>
    <row r="2672" spans="1:54" x14ac:dyDescent="0.3">
      <c r="A2672" s="64">
        <v>29334</v>
      </c>
      <c r="B2672" s="57">
        <v>0.45800000000000002</v>
      </c>
      <c r="C2672" s="57">
        <v>0.16200000000000001</v>
      </c>
      <c r="D2672" s="57">
        <v>4.2549999999999999</v>
      </c>
      <c r="E2672" s="57">
        <f t="shared" si="797"/>
        <v>0.45800000000000002</v>
      </c>
      <c r="F2672" s="57">
        <f t="shared" si="798"/>
        <v>3.7969999999999997</v>
      </c>
      <c r="G2672" s="57">
        <f t="shared" si="799"/>
        <v>0</v>
      </c>
      <c r="H2672" s="57">
        <f>IF(Q2671&gt;SetUp!$B$56,SetUp!$B$56,Q2671)</f>
        <v>2.399976603421429E-5</v>
      </c>
      <c r="I2672" s="57">
        <f t="shared" si="813"/>
        <v>1.3751117450182517</v>
      </c>
      <c r="J2672" s="57">
        <f>MIN(F2672,H2672,(1-EXP(-SetUp!$B$52*H2672/SetUp!$B$56))*F2672)</f>
        <v>1.4238584495319561E-5</v>
      </c>
      <c r="K2672" s="57">
        <f t="shared" si="800"/>
        <v>9.7611815388947298E-6</v>
      </c>
      <c r="L2672" s="57">
        <f>IF(I2672&lt;=0,0,MIN(SetUp!$B$50*I2672^SetUp!$B$55,I2672))</f>
        <v>3.480108921377667E-2</v>
      </c>
      <c r="M2672" s="57">
        <f t="shared" si="801"/>
        <v>1.3403106558044751</v>
      </c>
      <c r="N2672" s="57">
        <f>IF(SetUp!$B$62=0,X2672,(B2672-E2672)*(1-(H2672/SetUp!$B$66/SetUp!$B$56)))</f>
        <v>0</v>
      </c>
      <c r="O2672" s="57">
        <f>K2672*SetUp!$B$65</f>
        <v>0</v>
      </c>
      <c r="P2672" s="57">
        <f>MIN(SetUp!$B$54*L2672^SetUp!$B$51,L2672)</f>
        <v>1.8911499646800195E-2</v>
      </c>
      <c r="Q2672" s="57">
        <f t="shared" si="802"/>
        <v>9.7611815388947298E-6</v>
      </c>
      <c r="R2672" s="57">
        <f>IF((H2672+N2672-O2672)&gt;SetUp!$B$56,T2671+H2672+N2672-O2672-SetUp!$B$56,T2671)</f>
        <v>0</v>
      </c>
      <c r="S2672" s="57">
        <f>R2672*SetUp!$B$65</f>
        <v>0</v>
      </c>
      <c r="T2672" s="57">
        <f>IF((R2672-S2672)&lt;SetUp!$B$53,R2672-S2672,SetUp!$B$53)</f>
        <v>0</v>
      </c>
      <c r="U2672" s="57">
        <f t="shared" si="803"/>
        <v>1.3403106558044751</v>
      </c>
      <c r="V2672" s="57">
        <f>(L2672-P2672)/1000*SetUp!$B$13*1000000/SetUp!$B$48</f>
        <v>0.90376303857366402</v>
      </c>
      <c r="W2672" s="57">
        <f t="shared" si="814"/>
        <v>-1.3183898417423734E-16</v>
      </c>
      <c r="X2672" s="57">
        <f>MAX((SetUp!$B$56*(1-($H2672/SetUp!$B$56)^2)*TANH(($B2672-$D2672)/SetUp!$B$56))/(1+$H2672/SetUp!$B$56*TANH(($B2672-$D2672)/SetUp!$B$56)),0)</f>
        <v>0</v>
      </c>
      <c r="AP2672" s="64">
        <v>31074</v>
      </c>
      <c r="AQ2672" s="55">
        <v>1</v>
      </c>
      <c r="AR2672" s="55">
        <v>27</v>
      </c>
      <c r="AS2672" s="66">
        <f t="shared" si="804"/>
        <v>9.6679999999999993</v>
      </c>
      <c r="AT2672" s="66">
        <f t="shared" si="805"/>
        <v>16.678309317027505</v>
      </c>
      <c r="AU2672" s="55" t="str">
        <f>IF(OR($AP2672&lt;SetUp!$B$97,$AP2672&gt;SetUp!$B$98),"Não","Sim")</f>
        <v>Não</v>
      </c>
      <c r="AV2672" s="68">
        <f t="shared" si="806"/>
        <v>3.1093407661432027</v>
      </c>
      <c r="AW2672" s="68">
        <f t="shared" si="807"/>
        <v>4.0839085833338027</v>
      </c>
      <c r="AX2672" s="68">
        <f t="shared" si="808"/>
        <v>0.98533664173561275</v>
      </c>
      <c r="AY2672" s="68">
        <f t="shared" si="809"/>
        <v>1.2221520240295327</v>
      </c>
      <c r="AZ2672" s="68">
        <f t="shared" si="810"/>
        <v>7.0103093170275059</v>
      </c>
      <c r="BA2672" s="68">
        <f t="shared" si="811"/>
        <v>0.97456781719060004</v>
      </c>
      <c r="BB2672" s="68">
        <f t="shared" si="812"/>
        <v>0.23681538229391996</v>
      </c>
    </row>
    <row r="2673" spans="1:54" x14ac:dyDescent="0.3">
      <c r="A2673" s="64">
        <v>29335</v>
      </c>
      <c r="B2673" s="57">
        <v>0.32600000000000001</v>
      </c>
      <c r="C2673" s="57">
        <v>0.14099999999999999</v>
      </c>
      <c r="D2673" s="57">
        <v>4.2549999999999999</v>
      </c>
      <c r="E2673" s="57">
        <f t="shared" si="797"/>
        <v>0.32600000000000001</v>
      </c>
      <c r="F2673" s="57">
        <f t="shared" si="798"/>
        <v>3.9289999999999998</v>
      </c>
      <c r="G2673" s="57">
        <f t="shared" si="799"/>
        <v>0</v>
      </c>
      <c r="H2673" s="57">
        <f>IF(Q2672&gt;SetUp!$B$56,SetUp!$B$56,Q2672)</f>
        <v>9.7611815388947298E-6</v>
      </c>
      <c r="I2673" s="57">
        <f t="shared" si="813"/>
        <v>1.3403106558044751</v>
      </c>
      <c r="J2673" s="57">
        <f>MIN(F2673,H2673,(1-EXP(-SetUp!$B$52*H2673/SetUp!$B$56))*F2673)</f>
        <v>5.9924457841303843E-6</v>
      </c>
      <c r="K2673" s="57">
        <f t="shared" si="800"/>
        <v>3.7687357547643455E-6</v>
      </c>
      <c r="L2673" s="57">
        <f>IF(I2673&lt;=0,0,MIN(SetUp!$B$50*I2673^SetUp!$B$55,I2673))</f>
        <v>3.3345607581156872E-2</v>
      </c>
      <c r="M2673" s="57">
        <f t="shared" si="801"/>
        <v>1.3069650482233182</v>
      </c>
      <c r="N2673" s="57">
        <f>IF(SetUp!$B$62=0,X2673,(B2673-E2673)*(1-(H2673/SetUp!$B$66/SetUp!$B$56)))</f>
        <v>0</v>
      </c>
      <c r="O2673" s="57">
        <f>K2673*SetUp!$B$65</f>
        <v>0</v>
      </c>
      <c r="P2673" s="57">
        <f>MIN(SetUp!$B$54*L2673^SetUp!$B$51,L2673)</f>
        <v>1.8133741049987249E-2</v>
      </c>
      <c r="Q2673" s="57">
        <f t="shared" si="802"/>
        <v>3.7687357547643455E-6</v>
      </c>
      <c r="R2673" s="57">
        <f>IF((H2673+N2673-O2673)&gt;SetUp!$B$56,T2672+H2673+N2673-O2673-SetUp!$B$56,T2672)</f>
        <v>0</v>
      </c>
      <c r="S2673" s="57">
        <f>R2673*SetUp!$B$65</f>
        <v>0</v>
      </c>
      <c r="T2673" s="57">
        <f>IF((R2673-S2673)&lt;SetUp!$B$53,R2673-S2673,SetUp!$B$53)</f>
        <v>0</v>
      </c>
      <c r="U2673" s="57">
        <f t="shared" si="803"/>
        <v>1.3069650482233182</v>
      </c>
      <c r="V2673" s="57">
        <f>(L2673-P2673)/1000*SetUp!$B$13*1000000/SetUp!$B$48</f>
        <v>0.86521572257343582</v>
      </c>
      <c r="W2673" s="57">
        <f t="shared" si="814"/>
        <v>6.9388939039072284E-17</v>
      </c>
      <c r="X2673" s="57">
        <f>MAX((SetUp!$B$56*(1-($H2673/SetUp!$B$56)^2)*TANH(($B2673-$D2673)/SetUp!$B$56))/(1+$H2673/SetUp!$B$56*TANH(($B2673-$D2673)/SetUp!$B$56)),0)</f>
        <v>0</v>
      </c>
      <c r="AP2673" s="64">
        <v>31075</v>
      </c>
      <c r="AQ2673" s="55">
        <v>1</v>
      </c>
      <c r="AR2673" s="55">
        <v>28</v>
      </c>
      <c r="AS2673" s="66">
        <f t="shared" si="804"/>
        <v>5.9130000000000003</v>
      </c>
      <c r="AT2673" s="66">
        <f t="shared" si="805"/>
        <v>27.584627423043713</v>
      </c>
      <c r="AU2673" s="55" t="str">
        <f>IF(OR($AP2673&lt;SetUp!$B$97,$AP2673&gt;SetUp!$B$98),"Não","Sim")</f>
        <v>Não</v>
      </c>
      <c r="AV2673" s="68">
        <f t="shared" si="806"/>
        <v>2.4316660954991334</v>
      </c>
      <c r="AW2673" s="68">
        <f t="shared" si="807"/>
        <v>5.2521069508382743</v>
      </c>
      <c r="AX2673" s="68">
        <f t="shared" si="808"/>
        <v>0.77180787899910563</v>
      </c>
      <c r="AY2673" s="68">
        <f t="shared" si="809"/>
        <v>1.4406671224533041</v>
      </c>
      <c r="AZ2673" s="68">
        <f t="shared" si="810"/>
        <v>21.671627423043713</v>
      </c>
      <c r="BA2673" s="68">
        <f t="shared" si="811"/>
        <v>2.8204408553391409</v>
      </c>
      <c r="BB2673" s="68">
        <f t="shared" si="812"/>
        <v>0.66885924345419845</v>
      </c>
    </row>
    <row r="2674" spans="1:54" x14ac:dyDescent="0.3">
      <c r="A2674" s="64">
        <v>29336</v>
      </c>
      <c r="B2674" s="57">
        <v>0.157</v>
      </c>
      <c r="C2674" s="57">
        <v>0.14099999999999999</v>
      </c>
      <c r="D2674" s="57">
        <v>4.2549999999999999</v>
      </c>
      <c r="E2674" s="57">
        <f t="shared" si="797"/>
        <v>0.157</v>
      </c>
      <c r="F2674" s="57">
        <f t="shared" si="798"/>
        <v>4.0979999999999999</v>
      </c>
      <c r="G2674" s="57">
        <f t="shared" si="799"/>
        <v>0</v>
      </c>
      <c r="H2674" s="57">
        <f>IF(Q2673&gt;SetUp!$B$56,SetUp!$B$56,Q2673)</f>
        <v>3.7687357547643455E-6</v>
      </c>
      <c r="I2674" s="57">
        <f t="shared" si="813"/>
        <v>1.3069650482233182</v>
      </c>
      <c r="J2674" s="57">
        <f>MIN(F2674,H2674,(1-EXP(-SetUp!$B$52*H2674/SetUp!$B$56))*F2674)</f>
        <v>2.4131679023082775E-6</v>
      </c>
      <c r="K2674" s="57">
        <f t="shared" si="800"/>
        <v>1.355567852456068E-6</v>
      </c>
      <c r="L2674" s="57">
        <f>IF(I2674&lt;=0,0,MIN(SetUp!$B$50*I2674^SetUp!$B$55,I2674))</f>
        <v>3.1974429689420235E-2</v>
      </c>
      <c r="M2674" s="57">
        <f t="shared" si="801"/>
        <v>1.2749906185338979</v>
      </c>
      <c r="N2674" s="57">
        <f>IF(SetUp!$B$62=0,X2674,(B2674-E2674)*(1-(H2674/SetUp!$B$66/SetUp!$B$56)))</f>
        <v>0</v>
      </c>
      <c r="O2674" s="57">
        <f>K2674*SetUp!$B$65</f>
        <v>0</v>
      </c>
      <c r="P2674" s="57">
        <f>MIN(SetUp!$B$54*L2674^SetUp!$B$51,L2674)</f>
        <v>1.7400503216311859E-2</v>
      </c>
      <c r="Q2674" s="57">
        <f t="shared" si="802"/>
        <v>1.355567852456068E-6</v>
      </c>
      <c r="R2674" s="57">
        <f>IF((H2674+N2674-O2674)&gt;SetUp!$B$56,T2673+H2674+N2674-O2674-SetUp!$B$56,T2673)</f>
        <v>0</v>
      </c>
      <c r="S2674" s="57">
        <f>R2674*SetUp!$B$65</f>
        <v>0</v>
      </c>
      <c r="T2674" s="57">
        <f>IF((R2674-S2674)&lt;SetUp!$B$53,R2674-S2674,SetUp!$B$53)</f>
        <v>0</v>
      </c>
      <c r="U2674" s="57">
        <f t="shared" si="803"/>
        <v>1.2749906185338979</v>
      </c>
      <c r="V2674" s="57">
        <f>(L2674-P2674)/1000*SetUp!$B$13*1000000/SetUp!$B$48</f>
        <v>0.82893117017067686</v>
      </c>
      <c r="W2674" s="57">
        <f t="shared" si="814"/>
        <v>-6.2450045135165055E-17</v>
      </c>
      <c r="X2674" s="57">
        <f>MAX((SetUp!$B$56*(1-($H2674/SetUp!$B$56)^2)*TANH(($B2674-$D2674)/SetUp!$B$56))/(1+$H2674/SetUp!$B$56*TANH(($B2674-$D2674)/SetUp!$B$56)),0)</f>
        <v>0</v>
      </c>
      <c r="AP2674" s="64">
        <v>31076</v>
      </c>
      <c r="AQ2674" s="55">
        <v>1</v>
      </c>
      <c r="AR2674" s="55">
        <v>29</v>
      </c>
      <c r="AS2674" s="66">
        <f t="shared" si="804"/>
        <v>108.21299999999999</v>
      </c>
      <c r="AT2674" s="66">
        <f t="shared" si="805"/>
        <v>51.796593731706743</v>
      </c>
      <c r="AU2674" s="55" t="str">
        <f>IF(OR($AP2674&lt;SetUp!$B$97,$AP2674&gt;SetUp!$B$98),"Não","Sim")</f>
        <v>Não</v>
      </c>
      <c r="AV2674" s="68">
        <f t="shared" si="806"/>
        <v>10.402547764850686</v>
      </c>
      <c r="AW2674" s="68">
        <f t="shared" si="807"/>
        <v>7.1969850445660049</v>
      </c>
      <c r="AX2674" s="68">
        <f t="shared" si="808"/>
        <v>2.0342794371949942</v>
      </c>
      <c r="AY2674" s="68">
        <f t="shared" si="809"/>
        <v>1.7143012004370379</v>
      </c>
      <c r="AZ2674" s="68">
        <f t="shared" si="810"/>
        <v>-56.416406268293251</v>
      </c>
      <c r="BA2674" s="68">
        <f t="shared" si="811"/>
        <v>-3.2055627202846813</v>
      </c>
      <c r="BB2674" s="68">
        <f t="shared" si="812"/>
        <v>-0.31997823675795622</v>
      </c>
    </row>
    <row r="2675" spans="1:54" x14ac:dyDescent="0.3">
      <c r="A2675" s="64">
        <v>29337</v>
      </c>
      <c r="B2675" s="57">
        <v>4.0000000000000001E-3</v>
      </c>
      <c r="C2675" s="57">
        <v>0.122</v>
      </c>
      <c r="D2675" s="57">
        <v>4.2549999999999999</v>
      </c>
      <c r="E2675" s="57">
        <f t="shared" si="797"/>
        <v>4.0000000000000001E-3</v>
      </c>
      <c r="F2675" s="57">
        <f t="shared" si="798"/>
        <v>4.2510000000000003</v>
      </c>
      <c r="G2675" s="57">
        <f t="shared" si="799"/>
        <v>0</v>
      </c>
      <c r="H2675" s="57">
        <f>IF(Q2674&gt;SetUp!$B$56,SetUp!$B$56,Q2674)</f>
        <v>1.355567852456068E-6</v>
      </c>
      <c r="I2675" s="57">
        <f t="shared" si="813"/>
        <v>1.2749906185338979</v>
      </c>
      <c r="J2675" s="57">
        <f>MIN(F2675,H2675,(1-EXP(-SetUp!$B$52*H2675/SetUp!$B$56))*F2675)</f>
        <v>9.0039348892800864E-7</v>
      </c>
      <c r="K2675" s="57">
        <f t="shared" si="800"/>
        <v>4.5517436352805936E-7</v>
      </c>
      <c r="L2675" s="57">
        <f>IF(I2675&lt;=0,0,MIN(SetUp!$B$50*I2675^SetUp!$B$55,I2675))</f>
        <v>3.0681352459072084E-2</v>
      </c>
      <c r="M2675" s="57">
        <f t="shared" si="801"/>
        <v>1.2443092660748258</v>
      </c>
      <c r="N2675" s="57">
        <f>IF(SetUp!$B$62=0,X2675,(B2675-E2675)*(1-(H2675/SetUp!$B$66/SetUp!$B$56)))</f>
        <v>0</v>
      </c>
      <c r="O2675" s="57">
        <f>K2675*SetUp!$B$65</f>
        <v>0</v>
      </c>
      <c r="P2675" s="57">
        <f>MIN(SetUp!$B$54*L2675^SetUp!$B$51,L2675)</f>
        <v>1.6708539735949407E-2</v>
      </c>
      <c r="Q2675" s="57">
        <f t="shared" si="802"/>
        <v>4.5517436352805936E-7</v>
      </c>
      <c r="R2675" s="57">
        <f>IF((H2675+N2675-O2675)&gt;SetUp!$B$56,T2674+H2675+N2675-O2675-SetUp!$B$56,T2674)</f>
        <v>0</v>
      </c>
      <c r="S2675" s="57">
        <f>R2675*SetUp!$B$65</f>
        <v>0</v>
      </c>
      <c r="T2675" s="57">
        <f>IF((R2675-S2675)&lt;SetUp!$B$53,R2675-S2675,SetUp!$B$53)</f>
        <v>0</v>
      </c>
      <c r="U2675" s="57">
        <f t="shared" si="803"/>
        <v>1.2443092660748258</v>
      </c>
      <c r="V2675" s="57">
        <f>(L2675-P2675)/1000*SetUp!$B$13*1000000/SetUp!$B$48</f>
        <v>0.79474121284512356</v>
      </c>
      <c r="W2675" s="57">
        <f t="shared" si="814"/>
        <v>0</v>
      </c>
      <c r="X2675" s="57">
        <f>MAX((SetUp!$B$56*(1-($H2675/SetUp!$B$56)^2)*TANH(($B2675-$D2675)/SetUp!$B$56))/(1+$H2675/SetUp!$B$56*TANH(($B2675-$D2675)/SetUp!$B$56)),0)</f>
        <v>0</v>
      </c>
      <c r="AP2675" s="64">
        <v>31077</v>
      </c>
      <c r="AQ2675" s="55">
        <v>1</v>
      </c>
      <c r="AR2675" s="55">
        <v>30</v>
      </c>
      <c r="AS2675" s="66">
        <f t="shared" si="804"/>
        <v>13.872999999999999</v>
      </c>
      <c r="AT2675" s="66">
        <f t="shared" si="805"/>
        <v>41.376866224468003</v>
      </c>
      <c r="AU2675" s="55" t="str">
        <f>IF(OR($AP2675&lt;SetUp!$B$97,$AP2675&gt;SetUp!$B$98),"Não","Sim")</f>
        <v>Não</v>
      </c>
      <c r="AV2675" s="68">
        <f t="shared" si="806"/>
        <v>3.7246476343407302</v>
      </c>
      <c r="AW2675" s="68">
        <f t="shared" si="807"/>
        <v>6.4324852292460033</v>
      </c>
      <c r="AX2675" s="68">
        <f t="shared" si="808"/>
        <v>1.1421703862760955</v>
      </c>
      <c r="AY2675" s="68">
        <f t="shared" si="809"/>
        <v>1.6167575952480735</v>
      </c>
      <c r="AZ2675" s="68">
        <f t="shared" si="810"/>
        <v>27.503866224468005</v>
      </c>
      <c r="BA2675" s="68">
        <f t="shared" si="811"/>
        <v>2.7078375949052731</v>
      </c>
      <c r="BB2675" s="68">
        <f t="shared" si="812"/>
        <v>0.47458720897197804</v>
      </c>
    </row>
    <row r="2676" spans="1:54" x14ac:dyDescent="0.3">
      <c r="A2676" s="64">
        <v>29338</v>
      </c>
      <c r="B2676" s="57">
        <v>4.5999999999999999E-2</v>
      </c>
      <c r="C2676" s="57">
        <v>0.104</v>
      </c>
      <c r="D2676" s="57">
        <v>4.2549999999999999</v>
      </c>
      <c r="E2676" s="57">
        <f t="shared" si="797"/>
        <v>4.5999999999999999E-2</v>
      </c>
      <c r="F2676" s="57">
        <f t="shared" si="798"/>
        <v>4.2089999999999996</v>
      </c>
      <c r="G2676" s="57">
        <f t="shared" si="799"/>
        <v>0</v>
      </c>
      <c r="H2676" s="57">
        <f>IF(Q2675&gt;SetUp!$B$56,SetUp!$B$56,Q2675)</f>
        <v>4.5517436352805936E-7</v>
      </c>
      <c r="I2676" s="57">
        <f t="shared" si="813"/>
        <v>1.2443092660748258</v>
      </c>
      <c r="J2676" s="57">
        <f>MIN(F2676,H2676,(1-EXP(-SetUp!$B$52*H2676/SetUp!$B$56))*F2676)</f>
        <v>2.9934825432853524E-7</v>
      </c>
      <c r="K2676" s="57">
        <f t="shared" si="800"/>
        <v>1.5582610919952412E-7</v>
      </c>
      <c r="L2676" s="57">
        <f>IF(I2676&lt;=0,0,MIN(SetUp!$B$50*I2676^SetUp!$B$55,I2676))</f>
        <v>2.9460723613756686E-2</v>
      </c>
      <c r="M2676" s="57">
        <f t="shared" si="801"/>
        <v>1.2148485424610691</v>
      </c>
      <c r="N2676" s="57">
        <f>IF(SetUp!$B$62=0,X2676,(B2676-E2676)*(1-(H2676/SetUp!$B$66/SetUp!$B$56)))</f>
        <v>0</v>
      </c>
      <c r="O2676" s="57">
        <f>K2676*SetUp!$B$65</f>
        <v>0</v>
      </c>
      <c r="P2676" s="57">
        <f>MIN(SetUp!$B$54*L2676^SetUp!$B$51,L2676)</f>
        <v>1.6054890376641984E-2</v>
      </c>
      <c r="Q2676" s="57">
        <f t="shared" si="802"/>
        <v>1.5582610919952412E-7</v>
      </c>
      <c r="R2676" s="57">
        <f>IF((H2676+N2676-O2676)&gt;SetUp!$B$56,T2675+H2676+N2676-O2676-SetUp!$B$56,T2675)</f>
        <v>0</v>
      </c>
      <c r="S2676" s="57">
        <f>R2676*SetUp!$B$65</f>
        <v>0</v>
      </c>
      <c r="T2676" s="57">
        <f>IF((R2676-S2676)&lt;SetUp!$B$53,R2676-S2676,SetUp!$B$53)</f>
        <v>0</v>
      </c>
      <c r="U2676" s="57">
        <f t="shared" si="803"/>
        <v>1.2148485424610691</v>
      </c>
      <c r="V2676" s="57">
        <f>(L2676-P2676)/1000*SetUp!$B$13*1000000/SetUp!$B$48</f>
        <v>0.76249273336592638</v>
      </c>
      <c r="W2676" s="57">
        <f t="shared" si="814"/>
        <v>-1.2836953722228372E-16</v>
      </c>
      <c r="X2676" s="57">
        <f>MAX((SetUp!$B$56*(1-($H2676/SetUp!$B$56)^2)*TANH(($B2676-$D2676)/SetUp!$B$56))/(1+$H2676/SetUp!$B$56*TANH(($B2676-$D2676)/SetUp!$B$56)),0)</f>
        <v>0</v>
      </c>
      <c r="AP2676" s="64">
        <v>31078</v>
      </c>
      <c r="AQ2676" s="55">
        <v>1</v>
      </c>
      <c r="AR2676" s="55">
        <v>31</v>
      </c>
      <c r="AS2676" s="66">
        <f t="shared" si="804"/>
        <v>98.037000000000006</v>
      </c>
      <c r="AT2676" s="66">
        <f t="shared" si="805"/>
        <v>85.25198747593457</v>
      </c>
      <c r="AU2676" s="55" t="str">
        <f>IF(OR($AP2676&lt;SetUp!$B$97,$AP2676&gt;SetUp!$B$98),"Não","Sim")</f>
        <v>Não</v>
      </c>
      <c r="AV2676" s="68">
        <f t="shared" si="806"/>
        <v>9.9013635424622208</v>
      </c>
      <c r="AW2676" s="68">
        <f t="shared" si="807"/>
        <v>9.2332002835384532</v>
      </c>
      <c r="AX2676" s="68">
        <f t="shared" si="808"/>
        <v>1.9913900130718796</v>
      </c>
      <c r="AY2676" s="68">
        <f t="shared" si="809"/>
        <v>1.9307045124712208</v>
      </c>
      <c r="AZ2676" s="68">
        <f t="shared" si="810"/>
        <v>-12.785012524065436</v>
      </c>
      <c r="BA2676" s="68">
        <f t="shared" si="811"/>
        <v>-0.6681632589237676</v>
      </c>
      <c r="BB2676" s="68">
        <f t="shared" si="812"/>
        <v>-6.0685500600658804E-2</v>
      </c>
    </row>
    <row r="2677" spans="1:54" x14ac:dyDescent="0.3">
      <c r="A2677" s="64">
        <v>29339</v>
      </c>
      <c r="B2677" s="57">
        <v>0.81799999999999995</v>
      </c>
      <c r="C2677" s="57">
        <v>0.104</v>
      </c>
      <c r="D2677" s="57">
        <v>4.2549999999999999</v>
      </c>
      <c r="E2677" s="57">
        <f t="shared" si="797"/>
        <v>0.81799999999999995</v>
      </c>
      <c r="F2677" s="57">
        <f t="shared" si="798"/>
        <v>3.4369999999999998</v>
      </c>
      <c r="G2677" s="57">
        <f t="shared" si="799"/>
        <v>0</v>
      </c>
      <c r="H2677" s="57">
        <f>IF(Q2676&gt;SetUp!$B$56,SetUp!$B$56,Q2676)</f>
        <v>1.5582610919952412E-7</v>
      </c>
      <c r="I2677" s="57">
        <f t="shared" si="813"/>
        <v>1.2148485424610691</v>
      </c>
      <c r="J2677" s="57">
        <f>MIN(F2677,H2677,(1-EXP(-SetUp!$B$52*H2677/SetUp!$B$56))*F2677)</f>
        <v>8.3683489332520011E-8</v>
      </c>
      <c r="K2677" s="57">
        <f t="shared" si="800"/>
        <v>7.2142619867004112E-8</v>
      </c>
      <c r="L2677" s="57">
        <f>IF(I2677&lt;=0,0,MIN(SetUp!$B$50*I2677^SetUp!$B$55,I2677))</f>
        <v>2.8307384632530987E-2</v>
      </c>
      <c r="M2677" s="57">
        <f t="shared" si="801"/>
        <v>1.1865411578285381</v>
      </c>
      <c r="N2677" s="57">
        <f>IF(SetUp!$B$62=0,X2677,(B2677-E2677)*(1-(H2677/SetUp!$B$66/SetUp!$B$56)))</f>
        <v>0</v>
      </c>
      <c r="O2677" s="57">
        <f>K2677*SetUp!$B$65</f>
        <v>0</v>
      </c>
      <c r="P2677" s="57">
        <f>MIN(SetUp!$B$54*L2677^SetUp!$B$51,L2677)</f>
        <v>1.5436851622709084E-2</v>
      </c>
      <c r="Q2677" s="57">
        <f t="shared" si="802"/>
        <v>7.2142619867004112E-8</v>
      </c>
      <c r="R2677" s="57">
        <f>IF((H2677+N2677-O2677)&gt;SetUp!$B$56,T2676+H2677+N2677-O2677-SetUp!$B$56,T2676)</f>
        <v>0</v>
      </c>
      <c r="S2677" s="57">
        <f>R2677*SetUp!$B$65</f>
        <v>0</v>
      </c>
      <c r="T2677" s="57">
        <f>IF((R2677-S2677)&lt;SetUp!$B$53,R2677-S2677,SetUp!$B$53)</f>
        <v>0</v>
      </c>
      <c r="U2677" s="57">
        <f t="shared" si="803"/>
        <v>1.1865411578285381</v>
      </c>
      <c r="V2677" s="57">
        <f>(L2677-P2677)/1000*SetUp!$B$13*1000000/SetUp!$B$48</f>
        <v>0.73204609672197152</v>
      </c>
      <c r="W2677" s="57">
        <f t="shared" si="814"/>
        <v>5.2041704279304213E-17</v>
      </c>
      <c r="X2677" s="57">
        <f>MAX((SetUp!$B$56*(1-($H2677/SetUp!$B$56)^2)*TANH(($B2677-$D2677)/SetUp!$B$56))/(1+$H2677/SetUp!$B$56*TANH(($B2677-$D2677)/SetUp!$B$56)),0)</f>
        <v>0</v>
      </c>
      <c r="AP2677" s="64">
        <v>31079</v>
      </c>
      <c r="AQ2677" s="55">
        <v>2</v>
      </c>
      <c r="AR2677" s="55">
        <v>32</v>
      </c>
      <c r="AS2677" s="66">
        <f t="shared" si="804"/>
        <v>99.843000000000004</v>
      </c>
      <c r="AT2677" s="66">
        <f t="shared" si="805"/>
        <v>172.05554671184959</v>
      </c>
      <c r="AU2677" s="55" t="str">
        <f>IF(OR($AP2677&lt;SetUp!$B$97,$AP2677&gt;SetUp!$B$98),"Não","Sim")</f>
        <v>Não</v>
      </c>
      <c r="AV2677" s="68">
        <f t="shared" si="806"/>
        <v>9.9921469164539403</v>
      </c>
      <c r="AW2677" s="68">
        <f t="shared" si="807"/>
        <v>13.116994576191971</v>
      </c>
      <c r="AX2677" s="68">
        <f t="shared" si="808"/>
        <v>1.9993176218562927</v>
      </c>
      <c r="AY2677" s="68">
        <f t="shared" si="809"/>
        <v>2.2356686779306165</v>
      </c>
      <c r="AZ2677" s="68">
        <f t="shared" si="810"/>
        <v>72.212546711849583</v>
      </c>
      <c r="BA2677" s="68">
        <f t="shared" si="811"/>
        <v>3.1248476597380304</v>
      </c>
      <c r="BB2677" s="68">
        <f t="shared" si="812"/>
        <v>0.23635105607432383</v>
      </c>
    </row>
    <row r="2678" spans="1:54" x14ac:dyDescent="0.3">
      <c r="A2678" s="64">
        <v>29340</v>
      </c>
      <c r="B2678" s="57">
        <v>0.153</v>
      </c>
      <c r="C2678" s="57">
        <v>0.104</v>
      </c>
      <c r="D2678" s="57">
        <v>4.2549999999999999</v>
      </c>
      <c r="E2678" s="57">
        <f t="shared" si="797"/>
        <v>0.153</v>
      </c>
      <c r="F2678" s="57">
        <f t="shared" si="798"/>
        <v>4.1020000000000003</v>
      </c>
      <c r="G2678" s="57">
        <f t="shared" si="799"/>
        <v>0</v>
      </c>
      <c r="H2678" s="57">
        <f>IF(Q2677&gt;SetUp!$B$56,SetUp!$B$56,Q2677)</f>
        <v>7.2142619867004112E-8</v>
      </c>
      <c r="I2678" s="57">
        <f t="shared" si="813"/>
        <v>1.1865411578285381</v>
      </c>
      <c r="J2678" s="57">
        <f>MIN(F2678,H2678,(1-EXP(-SetUp!$B$52*H2678/SetUp!$B$56))*F2678)</f>
        <v>4.6238910314189143E-8</v>
      </c>
      <c r="K2678" s="57">
        <f t="shared" si="800"/>
        <v>2.5903709552814969E-8</v>
      </c>
      <c r="L2678" s="57">
        <f>IF(I2678&lt;=0,0,MIN(SetUp!$B$50*I2678^SetUp!$B$55,I2678))</f>
        <v>2.7216620429220878E-2</v>
      </c>
      <c r="M2678" s="57">
        <f t="shared" si="801"/>
        <v>1.1593245373993173</v>
      </c>
      <c r="N2678" s="57">
        <f>IF(SetUp!$B$62=0,X2678,(B2678-E2678)*(1-(H2678/SetUp!$B$66/SetUp!$B$56)))</f>
        <v>0</v>
      </c>
      <c r="O2678" s="57">
        <f>K2678*SetUp!$B$65</f>
        <v>0</v>
      </c>
      <c r="P2678" s="57">
        <f>MIN(SetUp!$B$54*L2678^SetUp!$B$51,L2678)</f>
        <v>1.4851950670192226E-2</v>
      </c>
      <c r="Q2678" s="57">
        <f t="shared" si="802"/>
        <v>2.5903709552814969E-8</v>
      </c>
      <c r="R2678" s="57">
        <f>IF((H2678+N2678-O2678)&gt;SetUp!$B$56,T2677+H2678+N2678-O2678-SetUp!$B$56,T2677)</f>
        <v>0</v>
      </c>
      <c r="S2678" s="57">
        <f>R2678*SetUp!$B$65</f>
        <v>0</v>
      </c>
      <c r="T2678" s="57">
        <f>IF((R2678-S2678)&lt;SetUp!$B$53,R2678-S2678,SetUp!$B$53)</f>
        <v>0</v>
      </c>
      <c r="U2678" s="57">
        <f t="shared" si="803"/>
        <v>1.1593245373993173</v>
      </c>
      <c r="V2678" s="57">
        <f>(L2678-P2678)/1000*SetUp!$B$13*1000000/SetUp!$B$48</f>
        <v>0.70327376709617506</v>
      </c>
      <c r="W2678" s="57">
        <f t="shared" si="814"/>
        <v>1.4224732503009818E-16</v>
      </c>
      <c r="X2678" s="57">
        <f>MAX((SetUp!$B$56*(1-($H2678/SetUp!$B$56)^2)*TANH(($B2678-$D2678)/SetUp!$B$56))/(1+$H2678/SetUp!$B$56*TANH(($B2678-$D2678)/SetUp!$B$56)),0)</f>
        <v>0</v>
      </c>
      <c r="AP2678" s="64">
        <v>31080</v>
      </c>
      <c r="AQ2678" s="55">
        <v>2</v>
      </c>
      <c r="AR2678" s="55">
        <v>33</v>
      </c>
      <c r="AS2678" s="66">
        <f t="shared" si="804"/>
        <v>303.47800000000001</v>
      </c>
      <c r="AT2678" s="66">
        <f t="shared" si="805"/>
        <v>210.11541380886294</v>
      </c>
      <c r="AU2678" s="55" t="str">
        <f>IF(OR($AP2678&lt;SetUp!$B$97,$AP2678&gt;SetUp!$B$98),"Não","Sim")</f>
        <v>Não</v>
      </c>
      <c r="AV2678" s="68">
        <f t="shared" si="806"/>
        <v>17.420619966005802</v>
      </c>
      <c r="AW2678" s="68">
        <f t="shared" si="807"/>
        <v>14.495358353930508</v>
      </c>
      <c r="AX2678" s="68">
        <f t="shared" si="808"/>
        <v>2.4821272132863688</v>
      </c>
      <c r="AY2678" s="68">
        <f t="shared" si="809"/>
        <v>2.3224579128847322</v>
      </c>
      <c r="AZ2678" s="68">
        <f t="shared" si="810"/>
        <v>-93.362586191137069</v>
      </c>
      <c r="BA2678" s="68">
        <f t="shared" si="811"/>
        <v>-2.9252616120752943</v>
      </c>
      <c r="BB2678" s="68">
        <f t="shared" si="812"/>
        <v>-0.15966930040163652</v>
      </c>
    </row>
    <row r="2679" spans="1:54" x14ac:dyDescent="0.3">
      <c r="A2679" s="64">
        <v>29341</v>
      </c>
      <c r="B2679" s="57">
        <v>8.0000000000000002E-3</v>
      </c>
      <c r="C2679" s="57">
        <v>0.104</v>
      </c>
      <c r="D2679" s="57">
        <v>4.2549999999999999</v>
      </c>
      <c r="E2679" s="57">
        <f t="shared" si="797"/>
        <v>8.0000000000000002E-3</v>
      </c>
      <c r="F2679" s="57">
        <f t="shared" si="798"/>
        <v>4.2469999999999999</v>
      </c>
      <c r="G2679" s="57">
        <f t="shared" si="799"/>
        <v>0</v>
      </c>
      <c r="H2679" s="57">
        <f>IF(Q2678&gt;SetUp!$B$56,SetUp!$B$56,Q2678)</f>
        <v>2.5903709552814969E-8</v>
      </c>
      <c r="I2679" s="57">
        <f t="shared" si="813"/>
        <v>1.1593245373993173</v>
      </c>
      <c r="J2679" s="57">
        <f>MIN(F2679,H2679,(1-EXP(-SetUp!$B$52*H2679/SetUp!$B$56))*F2679)</f>
        <v>1.7189539659456799E-8</v>
      </c>
      <c r="K2679" s="57">
        <f t="shared" si="800"/>
        <v>8.7141698933581705E-9</v>
      </c>
      <c r="L2679" s="57">
        <f>IF(I2679&lt;=0,0,MIN(SetUp!$B$50*I2679^SetUp!$B$55,I2679))</f>
        <v>2.618411487187915E-2</v>
      </c>
      <c r="M2679" s="57">
        <f t="shared" si="801"/>
        <v>1.1331404225274382</v>
      </c>
      <c r="N2679" s="57">
        <f>IF(SetUp!$B$62=0,X2679,(B2679-E2679)*(1-(H2679/SetUp!$B$66/SetUp!$B$56)))</f>
        <v>0</v>
      </c>
      <c r="O2679" s="57">
        <f>K2679*SetUp!$B$65</f>
        <v>0</v>
      </c>
      <c r="P2679" s="57">
        <f>MIN(SetUp!$B$54*L2679^SetUp!$B$51,L2679)</f>
        <v>1.4297922424477701E-2</v>
      </c>
      <c r="Q2679" s="57">
        <f t="shared" si="802"/>
        <v>8.7141698933581705E-9</v>
      </c>
      <c r="R2679" s="57">
        <f>IF((H2679+N2679-O2679)&gt;SetUp!$B$56,T2678+H2679+N2679-O2679-SetUp!$B$56,T2678)</f>
        <v>0</v>
      </c>
      <c r="S2679" s="57">
        <f>R2679*SetUp!$B$65</f>
        <v>0</v>
      </c>
      <c r="T2679" s="57">
        <f>IF((R2679-S2679)&lt;SetUp!$B$53,R2679-S2679,SetUp!$B$53)</f>
        <v>0</v>
      </c>
      <c r="U2679" s="57">
        <f t="shared" si="803"/>
        <v>1.1331404225274382</v>
      </c>
      <c r="V2679" s="57">
        <f>(L2679-P2679)/1000*SetUp!$B$13*1000000/SetUp!$B$48</f>
        <v>0.6760590862372382</v>
      </c>
      <c r="W2679" s="57">
        <f t="shared" si="814"/>
        <v>-8.6736173798840355E-17</v>
      </c>
      <c r="X2679" s="57">
        <f>MAX((SetUp!$B$56*(1-($H2679/SetUp!$B$56)^2)*TANH(($B2679-$D2679)/SetUp!$B$56))/(1+$H2679/SetUp!$B$56*TANH(($B2679-$D2679)/SetUp!$B$56)),0)</f>
        <v>0</v>
      </c>
      <c r="AP2679" s="64">
        <v>31081</v>
      </c>
      <c r="AQ2679" s="55">
        <v>2</v>
      </c>
      <c r="AR2679" s="55">
        <v>34</v>
      </c>
      <c r="AS2679" s="66">
        <f t="shared" si="804"/>
        <v>132.54400000000001</v>
      </c>
      <c r="AT2679" s="66">
        <f t="shared" si="805"/>
        <v>139.36828107530116</v>
      </c>
      <c r="AU2679" s="55" t="str">
        <f>IF(OR($AP2679&lt;SetUp!$B$97,$AP2679&gt;SetUp!$B$98),"Não","Sim")</f>
        <v>Não</v>
      </c>
      <c r="AV2679" s="68">
        <f t="shared" si="806"/>
        <v>11.512775512447032</v>
      </c>
      <c r="AW2679" s="68">
        <f t="shared" si="807"/>
        <v>11.805434387404013</v>
      </c>
      <c r="AX2679" s="68">
        <f t="shared" si="808"/>
        <v>2.1223600728773397</v>
      </c>
      <c r="AY2679" s="68">
        <f t="shared" si="809"/>
        <v>2.1441639436226727</v>
      </c>
      <c r="AZ2679" s="68">
        <f t="shared" si="810"/>
        <v>6.824281075301144</v>
      </c>
      <c r="BA2679" s="68">
        <f t="shared" si="811"/>
        <v>0.29265887495698095</v>
      </c>
      <c r="BB2679" s="68">
        <f t="shared" si="812"/>
        <v>2.1803870745332965E-2</v>
      </c>
    </row>
    <row r="2680" spans="1:54" x14ac:dyDescent="0.3">
      <c r="A2680" s="64">
        <v>29342</v>
      </c>
      <c r="B2680" s="57">
        <v>3.4000000000000002E-2</v>
      </c>
      <c r="C2680" s="57">
        <v>8.8999999999999996E-2</v>
      </c>
      <c r="D2680" s="57">
        <v>3.5880000000000001</v>
      </c>
      <c r="E2680" s="57">
        <f t="shared" si="797"/>
        <v>3.4000000000000002E-2</v>
      </c>
      <c r="F2680" s="57">
        <f t="shared" si="798"/>
        <v>3.5540000000000003</v>
      </c>
      <c r="G2680" s="57">
        <f t="shared" si="799"/>
        <v>0</v>
      </c>
      <c r="H2680" s="57">
        <f>IF(Q2679&gt;SetUp!$B$56,SetUp!$B$56,Q2679)</f>
        <v>8.7141698933581705E-9</v>
      </c>
      <c r="I2680" s="57">
        <f t="shared" si="813"/>
        <v>1.1331404225274382</v>
      </c>
      <c r="J2680" s="57">
        <f>MIN(F2680,H2680,(1-EXP(-SetUp!$B$52*H2680/SetUp!$B$56))*F2680)</f>
        <v>4.8390875324599851E-9</v>
      </c>
      <c r="K2680" s="57">
        <f t="shared" si="800"/>
        <v>3.8750823608981854E-9</v>
      </c>
      <c r="L2680" s="57">
        <f>IF(I2680&lt;=0,0,MIN(SetUp!$B$50*I2680^SetUp!$B$55,I2680))</f>
        <v>2.5205911384314394E-2</v>
      </c>
      <c r="M2680" s="57">
        <f t="shared" si="801"/>
        <v>1.1079345111431238</v>
      </c>
      <c r="N2680" s="57">
        <f>IF(SetUp!$B$62=0,X2680,(B2680-E2680)*(1-(H2680/SetUp!$B$66/SetUp!$B$56)))</f>
        <v>0</v>
      </c>
      <c r="O2680" s="57">
        <f>K2680*SetUp!$B$65</f>
        <v>0</v>
      </c>
      <c r="P2680" s="57">
        <f>MIN(SetUp!$B$54*L2680^SetUp!$B$51,L2680)</f>
        <v>1.377268911243411E-2</v>
      </c>
      <c r="Q2680" s="57">
        <f t="shared" si="802"/>
        <v>3.8750823608981854E-9</v>
      </c>
      <c r="R2680" s="57">
        <f>IF((H2680+N2680-O2680)&gt;SetUp!$B$56,T2679+H2680+N2680-O2680-SetUp!$B$56,T2679)</f>
        <v>0</v>
      </c>
      <c r="S2680" s="57">
        <f>R2680*SetUp!$B$65</f>
        <v>0</v>
      </c>
      <c r="T2680" s="57">
        <f>IF((R2680-S2680)&lt;SetUp!$B$53,R2680-S2680,SetUp!$B$53)</f>
        <v>0</v>
      </c>
      <c r="U2680" s="57">
        <f t="shared" si="803"/>
        <v>1.1079345111431238</v>
      </c>
      <c r="V2680" s="57">
        <f>(L2680-P2680)/1000*SetUp!$B$13*1000000/SetUp!$B$48</f>
        <v>0.65029519218027221</v>
      </c>
      <c r="W2680" s="57">
        <f t="shared" si="814"/>
        <v>-3.1225022567582528E-17</v>
      </c>
      <c r="X2680" s="57">
        <f>MAX((SetUp!$B$56*(1-($H2680/SetUp!$B$56)^2)*TANH(($B2680-$D2680)/SetUp!$B$56))/(1+$H2680/SetUp!$B$56*TANH(($B2680-$D2680)/SetUp!$B$56)),0)</f>
        <v>0</v>
      </c>
      <c r="AP2680" s="64">
        <v>31082</v>
      </c>
      <c r="AQ2680" s="55">
        <v>2</v>
      </c>
      <c r="AR2680" s="55">
        <v>35</v>
      </c>
      <c r="AS2680" s="66">
        <f t="shared" si="804"/>
        <v>62.872</v>
      </c>
      <c r="AT2680" s="66">
        <f t="shared" si="805"/>
        <v>111.27728932904277</v>
      </c>
      <c r="AU2680" s="55" t="str">
        <f>IF(OR($AP2680&lt;SetUp!$B$97,$AP2680&gt;SetUp!$B$98),"Não","Sim")</f>
        <v>Não</v>
      </c>
      <c r="AV2680" s="68">
        <f t="shared" si="806"/>
        <v>7.9291865913219626</v>
      </c>
      <c r="AW2680" s="68">
        <f t="shared" si="807"/>
        <v>10.548805113805201</v>
      </c>
      <c r="AX2680" s="68">
        <f t="shared" si="808"/>
        <v>1.7984572757653055</v>
      </c>
      <c r="AY2680" s="68">
        <f t="shared" si="809"/>
        <v>2.0464065378702472</v>
      </c>
      <c r="AZ2680" s="68">
        <f t="shared" si="810"/>
        <v>48.405289329042773</v>
      </c>
      <c r="BA2680" s="68">
        <f t="shared" si="811"/>
        <v>2.6196185224832389</v>
      </c>
      <c r="BB2680" s="68">
        <f t="shared" si="812"/>
        <v>0.24794926210494173</v>
      </c>
    </row>
    <row r="2681" spans="1:54" x14ac:dyDescent="0.3">
      <c r="A2681" s="64">
        <v>29343</v>
      </c>
      <c r="B2681" s="57">
        <v>0.14599999999999999</v>
      </c>
      <c r="C2681" s="57">
        <v>7.4999999999999997E-2</v>
      </c>
      <c r="D2681" s="57">
        <v>3.5880000000000001</v>
      </c>
      <c r="E2681" s="57">
        <f t="shared" si="797"/>
        <v>0.14599999999999999</v>
      </c>
      <c r="F2681" s="57">
        <f t="shared" si="798"/>
        <v>3.4420000000000002</v>
      </c>
      <c r="G2681" s="57">
        <f t="shared" si="799"/>
        <v>0</v>
      </c>
      <c r="H2681" s="57">
        <f>IF(Q2680&gt;SetUp!$B$56,SetUp!$B$56,Q2680)</f>
        <v>3.8750823608981854E-9</v>
      </c>
      <c r="I2681" s="57">
        <f t="shared" si="813"/>
        <v>1.1079345111431238</v>
      </c>
      <c r="J2681" s="57">
        <f>MIN(F2681,H2681,(1-EXP(-SetUp!$B$52*H2681/SetUp!$B$56))*F2681)</f>
        <v>2.0840678902622755E-9</v>
      </c>
      <c r="K2681" s="57">
        <f t="shared" si="800"/>
        <v>1.7910144706359098E-9</v>
      </c>
      <c r="L2681" s="57">
        <f>IF(I2681&lt;=0,0,MIN(SetUp!$B$50*I2681^SetUp!$B$55,I2681))</f>
        <v>2.4278377980169262E-2</v>
      </c>
      <c r="M2681" s="57">
        <f t="shared" si="801"/>
        <v>1.0836561331629546</v>
      </c>
      <c r="N2681" s="57">
        <f>IF(SetUp!$B$62=0,X2681,(B2681-E2681)*(1-(H2681/SetUp!$B$66/SetUp!$B$56)))</f>
        <v>0</v>
      </c>
      <c r="O2681" s="57">
        <f>K2681*SetUp!$B$65</f>
        <v>0</v>
      </c>
      <c r="P2681" s="57">
        <f>MIN(SetUp!$B$54*L2681^SetUp!$B$51,L2681)</f>
        <v>1.3274342176416286E-2</v>
      </c>
      <c r="Q2681" s="57">
        <f t="shared" si="802"/>
        <v>1.7910144706359098E-9</v>
      </c>
      <c r="R2681" s="57">
        <f>IF((H2681+N2681-O2681)&gt;SetUp!$B$56,T2680+H2681+N2681-O2681-SetUp!$B$56,T2680)</f>
        <v>0</v>
      </c>
      <c r="S2681" s="57">
        <f>R2681*SetUp!$B$65</f>
        <v>0</v>
      </c>
      <c r="T2681" s="57">
        <f>IF((R2681-S2681)&lt;SetUp!$B$53,R2681-S2681,SetUp!$B$53)</f>
        <v>0</v>
      </c>
      <c r="U2681" s="57">
        <f t="shared" si="803"/>
        <v>1.0836561331629546</v>
      </c>
      <c r="V2681" s="57">
        <f>(L2681-P2681)/1000*SetUp!$B$13*1000000/SetUp!$B$48</f>
        <v>0.6258840602932928</v>
      </c>
      <c r="W2681" s="57">
        <f t="shared" si="814"/>
        <v>1.5959455978986625E-16</v>
      </c>
      <c r="X2681" s="57">
        <f>MAX((SetUp!$B$56*(1-($H2681/SetUp!$B$56)^2)*TANH(($B2681-$D2681)/SetUp!$B$56))/(1+$H2681/SetUp!$B$56*TANH(($B2681-$D2681)/SetUp!$B$56)),0)</f>
        <v>0</v>
      </c>
      <c r="AP2681" s="64">
        <v>31083</v>
      </c>
      <c r="AQ2681" s="55">
        <v>2</v>
      </c>
      <c r="AR2681" s="55">
        <v>36</v>
      </c>
      <c r="AS2681" s="66">
        <f t="shared" si="804"/>
        <v>99.843000000000004</v>
      </c>
      <c r="AT2681" s="66">
        <f t="shared" si="805"/>
        <v>146.94011662001438</v>
      </c>
      <c r="AU2681" s="55" t="str">
        <f>IF(OR($AP2681&lt;SetUp!$B$97,$AP2681&gt;SetUp!$B$98),"Não","Sim")</f>
        <v>Não</v>
      </c>
      <c r="AV2681" s="68">
        <f t="shared" si="806"/>
        <v>9.9921469164539403</v>
      </c>
      <c r="AW2681" s="68">
        <f t="shared" si="807"/>
        <v>12.12188585245771</v>
      </c>
      <c r="AX2681" s="68">
        <f t="shared" si="808"/>
        <v>1.9993176218562927</v>
      </c>
      <c r="AY2681" s="68">
        <f t="shared" si="809"/>
        <v>2.1671403801892386</v>
      </c>
      <c r="AZ2681" s="68">
        <f t="shared" si="810"/>
        <v>47.097116620014376</v>
      </c>
      <c r="BA2681" s="68">
        <f t="shared" si="811"/>
        <v>2.1297389360037702</v>
      </c>
      <c r="BB2681" s="68">
        <f t="shared" si="812"/>
        <v>0.16782275833294591</v>
      </c>
    </row>
    <row r="2682" spans="1:54" x14ac:dyDescent="0.3">
      <c r="A2682" s="64">
        <v>29344</v>
      </c>
      <c r="B2682" s="57">
        <v>0.68200000000000005</v>
      </c>
      <c r="C2682" s="57">
        <v>7.4999999999999997E-2</v>
      </c>
      <c r="D2682" s="57">
        <v>3.5880000000000001</v>
      </c>
      <c r="E2682" s="57">
        <f t="shared" si="797"/>
        <v>0.68200000000000005</v>
      </c>
      <c r="F2682" s="57">
        <f t="shared" si="798"/>
        <v>2.9060000000000001</v>
      </c>
      <c r="G2682" s="57">
        <f t="shared" si="799"/>
        <v>0</v>
      </c>
      <c r="H2682" s="57">
        <f>IF(Q2681&gt;SetUp!$B$56,SetUp!$B$56,Q2681)</f>
        <v>1.7910144706359098E-9</v>
      </c>
      <c r="I2682" s="57">
        <f t="shared" si="813"/>
        <v>1.0836561331629546</v>
      </c>
      <c r="J2682" s="57">
        <f>MIN(F2682,H2682,(1-EXP(-SetUp!$B$52*H2682/SetUp!$B$56))*F2682)</f>
        <v>8.1323257838938909E-10</v>
      </c>
      <c r="K2682" s="57">
        <f t="shared" si="800"/>
        <v>9.7778189224652065E-10</v>
      </c>
      <c r="L2682" s="57">
        <f>IF(I2682&lt;=0,0,MIN(SetUp!$B$50*I2682^SetUp!$B$55,I2682))</f>
        <v>2.3398176171595109E-2</v>
      </c>
      <c r="M2682" s="57">
        <f t="shared" si="801"/>
        <v>1.0602579569913595</v>
      </c>
      <c r="N2682" s="57">
        <f>IF(SetUp!$B$62=0,X2682,(B2682-E2682)*(1-(H2682/SetUp!$B$66/SetUp!$B$56)))</f>
        <v>0</v>
      </c>
      <c r="O2682" s="57">
        <f>K2682*SetUp!$B$65</f>
        <v>0</v>
      </c>
      <c r="P2682" s="57">
        <f>MIN(SetUp!$B$54*L2682^SetUp!$B$51,L2682)</f>
        <v>1.280112616419758E-2</v>
      </c>
      <c r="Q2682" s="57">
        <f t="shared" si="802"/>
        <v>9.7778189224652065E-10</v>
      </c>
      <c r="R2682" s="57">
        <f>IF((H2682+N2682-O2682)&gt;SetUp!$B$56,T2681+H2682+N2682-O2682-SetUp!$B$56,T2681)</f>
        <v>0</v>
      </c>
      <c r="S2682" s="57">
        <f>R2682*SetUp!$B$65</f>
        <v>0</v>
      </c>
      <c r="T2682" s="57">
        <f>IF((R2682-S2682)&lt;SetUp!$B$53,R2682-S2682,SetUp!$B$53)</f>
        <v>0</v>
      </c>
      <c r="U2682" s="57">
        <f t="shared" si="803"/>
        <v>1.0602579569913595</v>
      </c>
      <c r="V2682" s="57">
        <f>(L2682-P2682)/1000*SetUp!$B$13*1000000/SetUp!$B$48</f>
        <v>0.6027356511779961</v>
      </c>
      <c r="W2682" s="57">
        <f t="shared" si="814"/>
        <v>0</v>
      </c>
      <c r="X2682" s="57">
        <f>MAX((SetUp!$B$56*(1-($H2682/SetUp!$B$56)^2)*TANH(($B2682-$D2682)/SetUp!$B$56))/(1+$H2682/SetUp!$B$56*TANH(($B2682-$D2682)/SetUp!$B$56)),0)</f>
        <v>0</v>
      </c>
      <c r="AP2682" s="64">
        <v>31084</v>
      </c>
      <c r="AQ2682" s="55">
        <v>2</v>
      </c>
      <c r="AR2682" s="55">
        <v>37</v>
      </c>
      <c r="AS2682" s="66">
        <f t="shared" si="804"/>
        <v>240.672</v>
      </c>
      <c r="AT2682" s="66">
        <f t="shared" si="805"/>
        <v>191.89441660863713</v>
      </c>
      <c r="AU2682" s="55" t="str">
        <f>IF(OR($AP2682&lt;SetUp!$B$97,$AP2682&gt;SetUp!$B$98),"Não","Sim")</f>
        <v>Não</v>
      </c>
      <c r="AV2682" s="68">
        <f t="shared" si="806"/>
        <v>15.513606930691521</v>
      </c>
      <c r="AW2682" s="68">
        <f t="shared" si="807"/>
        <v>13.852596024162299</v>
      </c>
      <c r="AX2682" s="68">
        <f t="shared" si="808"/>
        <v>2.3814255669977848</v>
      </c>
      <c r="AY2682" s="68">
        <f t="shared" si="809"/>
        <v>2.2830623386159532</v>
      </c>
      <c r="AZ2682" s="68">
        <f t="shared" si="810"/>
        <v>-48.777583391362867</v>
      </c>
      <c r="BA2682" s="68">
        <f t="shared" si="811"/>
        <v>-1.6610109065292225</v>
      </c>
      <c r="BB2682" s="68">
        <f t="shared" si="812"/>
        <v>-9.8363228381831647E-2</v>
      </c>
    </row>
    <row r="2683" spans="1:54" x14ac:dyDescent="0.3">
      <c r="A2683" s="64">
        <v>29345</v>
      </c>
      <c r="B2683" s="57">
        <v>0.56899999999999995</v>
      </c>
      <c r="C2683" s="57">
        <v>7.4999999999999997E-2</v>
      </c>
      <c r="D2683" s="57">
        <v>3.5880000000000001</v>
      </c>
      <c r="E2683" s="57">
        <f t="shared" si="797"/>
        <v>0.56899999999999995</v>
      </c>
      <c r="F2683" s="57">
        <f t="shared" si="798"/>
        <v>3.0190000000000001</v>
      </c>
      <c r="G2683" s="57">
        <f t="shared" si="799"/>
        <v>0</v>
      </c>
      <c r="H2683" s="57">
        <f>IF(Q2682&gt;SetUp!$B$56,SetUp!$B$56,Q2682)</f>
        <v>9.7778189224652065E-10</v>
      </c>
      <c r="I2683" s="57">
        <f t="shared" si="813"/>
        <v>1.0602579569913595</v>
      </c>
      <c r="J2683" s="57">
        <f>MIN(F2683,H2683,(1-EXP(-SetUp!$B$52*H2683/SetUp!$B$56))*F2683)</f>
        <v>4.6123816033194486E-10</v>
      </c>
      <c r="K2683" s="57">
        <f t="shared" si="800"/>
        <v>5.1654373191457573E-10</v>
      </c>
      <c r="L2683" s="57">
        <f>IF(I2683&lt;=0,0,MIN(SetUp!$B$50*I2683^SetUp!$B$55,I2683))</f>
        <v>2.2562233272057648E-2</v>
      </c>
      <c r="M2683" s="57">
        <f t="shared" si="801"/>
        <v>1.0376957237193019</v>
      </c>
      <c r="N2683" s="57">
        <f>IF(SetUp!$B$62=0,X2683,(B2683-E2683)*(1-(H2683/SetUp!$B$66/SetUp!$B$56)))</f>
        <v>0</v>
      </c>
      <c r="O2683" s="57">
        <f>K2683*SetUp!$B$65</f>
        <v>0</v>
      </c>
      <c r="P2683" s="57">
        <f>MIN(SetUp!$B$54*L2683^SetUp!$B$51,L2683)</f>
        <v>1.2351424368445114E-2</v>
      </c>
      <c r="Q2683" s="57">
        <f t="shared" si="802"/>
        <v>5.1654373191457573E-10</v>
      </c>
      <c r="R2683" s="57">
        <f>IF((H2683+N2683-O2683)&gt;SetUp!$B$56,T2682+H2683+N2683-O2683-SetUp!$B$56,T2682)</f>
        <v>0</v>
      </c>
      <c r="S2683" s="57">
        <f>R2683*SetUp!$B$65</f>
        <v>0</v>
      </c>
      <c r="T2683" s="57">
        <f>IF((R2683-S2683)&lt;SetUp!$B$53,R2683-S2683,SetUp!$B$53)</f>
        <v>0</v>
      </c>
      <c r="U2683" s="57">
        <f t="shared" si="803"/>
        <v>1.0376957237193019</v>
      </c>
      <c r="V2683" s="57">
        <f>(L2683-P2683)/1000*SetUp!$B$13*1000000/SetUp!$B$48</f>
        <v>0.58076715211089303</v>
      </c>
      <c r="W2683" s="57">
        <f t="shared" si="814"/>
        <v>0</v>
      </c>
      <c r="X2683" s="57">
        <f>MAX((SetUp!$B$56*(1-($H2683/SetUp!$B$56)^2)*TANH(($B2683-$D2683)/SetUp!$B$56))/(1+$H2683/SetUp!$B$56*TANH(($B2683-$D2683)/SetUp!$B$56)),0)</f>
        <v>0</v>
      </c>
      <c r="AP2683" s="64">
        <v>31085</v>
      </c>
      <c r="AQ2683" s="55">
        <v>2</v>
      </c>
      <c r="AR2683" s="55">
        <v>38</v>
      </c>
      <c r="AS2683" s="66">
        <f t="shared" si="804"/>
        <v>121.02500000000001</v>
      </c>
      <c r="AT2683" s="66">
        <f t="shared" si="805"/>
        <v>129.35976988841657</v>
      </c>
      <c r="AU2683" s="55" t="str">
        <f>IF(OR($AP2683&lt;SetUp!$B$97,$AP2683&gt;SetUp!$B$98),"Não","Sim")</f>
        <v>Não</v>
      </c>
      <c r="AV2683" s="68">
        <f t="shared" si="806"/>
        <v>11.001136304945957</v>
      </c>
      <c r="AW2683" s="68">
        <f t="shared" si="807"/>
        <v>11.37364365049374</v>
      </c>
      <c r="AX2683" s="68">
        <f t="shared" si="808"/>
        <v>2.0828750913129275</v>
      </c>
      <c r="AY2683" s="68">
        <f t="shared" si="809"/>
        <v>2.1117992343544381</v>
      </c>
      <c r="AZ2683" s="68">
        <f t="shared" si="810"/>
        <v>8.3347698884165595</v>
      </c>
      <c r="BA2683" s="68">
        <f t="shared" si="811"/>
        <v>0.37250734554778298</v>
      </c>
      <c r="BB2683" s="68">
        <f t="shared" si="812"/>
        <v>2.8924143041510586E-2</v>
      </c>
    </row>
    <row r="2684" spans="1:54" x14ac:dyDescent="0.3">
      <c r="A2684" s="64">
        <v>29346</v>
      </c>
      <c r="B2684" s="57">
        <v>0.874</v>
      </c>
      <c r="C2684" s="57">
        <v>7.4999999999999997E-2</v>
      </c>
      <c r="D2684" s="57">
        <v>3.5880000000000001</v>
      </c>
      <c r="E2684" s="57">
        <f t="shared" si="797"/>
        <v>0.874</v>
      </c>
      <c r="F2684" s="57">
        <f t="shared" si="798"/>
        <v>2.714</v>
      </c>
      <c r="G2684" s="57">
        <f t="shared" si="799"/>
        <v>0</v>
      </c>
      <c r="H2684" s="57">
        <f>IF(Q2683&gt;SetUp!$B$56,SetUp!$B$56,Q2683)</f>
        <v>5.1654373191457573E-10</v>
      </c>
      <c r="I2684" s="57">
        <f t="shared" si="813"/>
        <v>1.0376957237193019</v>
      </c>
      <c r="J2684" s="57">
        <f>MIN(F2684,H2684,(1-EXP(-SetUp!$B$52*H2684/SetUp!$B$56))*F2684)</f>
        <v>2.1904692437679785E-10</v>
      </c>
      <c r="K2684" s="57">
        <f t="shared" si="800"/>
        <v>2.9749680753777791E-10</v>
      </c>
      <c r="L2684" s="57">
        <f>IF(I2684&lt;=0,0,MIN(SetUp!$B$50*I2684^SetUp!$B$55,I2684))</f>
        <v>2.1767717678554104E-2</v>
      </c>
      <c r="M2684" s="57">
        <f t="shared" si="801"/>
        <v>1.0159280060407478</v>
      </c>
      <c r="N2684" s="57">
        <f>IF(SetUp!$B$62=0,X2684,(B2684-E2684)*(1-(H2684/SetUp!$B$66/SetUp!$B$56)))</f>
        <v>0</v>
      </c>
      <c r="O2684" s="57">
        <f>K2684*SetUp!$B$65</f>
        <v>0</v>
      </c>
      <c r="P2684" s="57">
        <f>MIN(SetUp!$B$54*L2684^SetUp!$B$51,L2684)</f>
        <v>1.1923746002932781E-2</v>
      </c>
      <c r="Q2684" s="57">
        <f t="shared" si="802"/>
        <v>2.9749680753777791E-10</v>
      </c>
      <c r="R2684" s="57">
        <f>IF((H2684+N2684-O2684)&gt;SetUp!$B$56,T2683+H2684+N2684-O2684-SetUp!$B$56,T2683)</f>
        <v>0</v>
      </c>
      <c r="S2684" s="57">
        <f>R2684*SetUp!$B$65</f>
        <v>0</v>
      </c>
      <c r="T2684" s="57">
        <f>IF((R2684-S2684)&lt;SetUp!$B$53,R2684-S2684,SetUp!$B$53)</f>
        <v>0</v>
      </c>
      <c r="U2684" s="57">
        <f t="shared" si="803"/>
        <v>1.0159280060407478</v>
      </c>
      <c r="V2684" s="57">
        <f>(L2684-P2684)/1000*SetUp!$B$13*1000000/SetUp!$B$48</f>
        <v>0.55990230054038381</v>
      </c>
      <c r="W2684" s="57">
        <f t="shared" si="814"/>
        <v>2.3592239273284576E-16</v>
      </c>
      <c r="X2684" s="57">
        <f>MAX((SetUp!$B$56*(1-($H2684/SetUp!$B$56)^2)*TANH(($B2684-$D2684)/SetUp!$B$56))/(1+$H2684/SetUp!$B$56*TANH(($B2684-$D2684)/SetUp!$B$56)),0)</f>
        <v>0</v>
      </c>
      <c r="AP2684" s="64">
        <v>31086</v>
      </c>
      <c r="AQ2684" s="55">
        <v>2</v>
      </c>
      <c r="AR2684" s="55">
        <v>39</v>
      </c>
      <c r="AS2684" s="66">
        <f t="shared" si="804"/>
        <v>106.318</v>
      </c>
      <c r="AT2684" s="66">
        <f t="shared" si="805"/>
        <v>92.833399381766895</v>
      </c>
      <c r="AU2684" s="55" t="str">
        <f>IF(OR($AP2684&lt;SetUp!$B$97,$AP2684&gt;SetUp!$B$98),"Não","Sim")</f>
        <v>Não</v>
      </c>
      <c r="AV2684" s="68">
        <f t="shared" si="806"/>
        <v>10.311062020955941</v>
      </c>
      <c r="AW2684" s="68">
        <f t="shared" si="807"/>
        <v>9.6350090493868716</v>
      </c>
      <c r="AX2684" s="68">
        <f t="shared" si="808"/>
        <v>2.0266067982851883</v>
      </c>
      <c r="AY2684" s="68">
        <f t="shared" si="809"/>
        <v>1.9677042537788827</v>
      </c>
      <c r="AZ2684" s="68">
        <f t="shared" si="810"/>
        <v>-13.484600618233102</v>
      </c>
      <c r="BA2684" s="68">
        <f t="shared" si="811"/>
        <v>-0.67605297156906907</v>
      </c>
      <c r="BB2684" s="68">
        <f t="shared" si="812"/>
        <v>-5.890254450630561E-2</v>
      </c>
    </row>
    <row r="2685" spans="1:54" x14ac:dyDescent="0.3">
      <c r="A2685" s="64">
        <v>29347</v>
      </c>
      <c r="B2685" s="57">
        <v>0.30199999999999999</v>
      </c>
      <c r="C2685" s="57">
        <v>7.0000000000000007E-2</v>
      </c>
      <c r="D2685" s="57">
        <v>3.5880000000000001</v>
      </c>
      <c r="E2685" s="57">
        <f t="shared" si="797"/>
        <v>0.30199999999999999</v>
      </c>
      <c r="F2685" s="57">
        <f t="shared" si="798"/>
        <v>3.286</v>
      </c>
      <c r="G2685" s="57">
        <f t="shared" si="799"/>
        <v>0</v>
      </c>
      <c r="H2685" s="57">
        <f>IF(Q2684&gt;SetUp!$B$56,SetUp!$B$56,Q2684)</f>
        <v>2.9749680753777791E-10</v>
      </c>
      <c r="I2685" s="57">
        <f t="shared" si="813"/>
        <v>1.0159280060407478</v>
      </c>
      <c r="J2685" s="57">
        <f>MIN(F2685,H2685,(1-EXP(-SetUp!$B$52*H2685/SetUp!$B$56))*F2685)</f>
        <v>1.5274618681004882E-10</v>
      </c>
      <c r="K2685" s="57">
        <f t="shared" si="800"/>
        <v>1.4475062072772909E-10</v>
      </c>
      <c r="L2685" s="57">
        <f>IF(I2685&lt;=0,0,MIN(SetUp!$B$50*I2685^SetUp!$B$55,I2685))</f>
        <v>2.1012016774451015E-2</v>
      </c>
      <c r="M2685" s="57">
        <f t="shared" si="801"/>
        <v>0.99491598926629687</v>
      </c>
      <c r="N2685" s="57">
        <f>IF(SetUp!$B$62=0,X2685,(B2685-E2685)*(1-(H2685/SetUp!$B$66/SetUp!$B$56)))</f>
        <v>0</v>
      </c>
      <c r="O2685" s="57">
        <f>K2685*SetUp!$B$65</f>
        <v>0</v>
      </c>
      <c r="P2685" s="57">
        <f>MIN(SetUp!$B$54*L2685^SetUp!$B$51,L2685)</f>
        <v>1.1516714731271298E-2</v>
      </c>
      <c r="Q2685" s="57">
        <f t="shared" si="802"/>
        <v>1.4475062072772909E-10</v>
      </c>
      <c r="R2685" s="57">
        <f>IF((H2685+N2685-O2685)&gt;SetUp!$B$56,T2684+H2685+N2685-O2685-SetUp!$B$56,T2684)</f>
        <v>0</v>
      </c>
      <c r="S2685" s="57">
        <f>R2685*SetUp!$B$65</f>
        <v>0</v>
      </c>
      <c r="T2685" s="57">
        <f>IF((R2685-S2685)&lt;SetUp!$B$53,R2685-S2685,SetUp!$B$53)</f>
        <v>0</v>
      </c>
      <c r="U2685" s="57">
        <f t="shared" si="803"/>
        <v>0.99491598926629687</v>
      </c>
      <c r="V2685" s="57">
        <f>(L2685-P2685)/1000*SetUp!$B$13*1000000/SetUp!$B$48</f>
        <v>0.54007077971062645</v>
      </c>
      <c r="W2685" s="57">
        <f t="shared" si="814"/>
        <v>8.3266726846886741E-17</v>
      </c>
      <c r="X2685" s="57">
        <f>MAX((SetUp!$B$56*(1-($H2685/SetUp!$B$56)^2)*TANH(($B2685-$D2685)/SetUp!$B$56))/(1+$H2685/SetUp!$B$56*TANH(($B2685-$D2685)/SetUp!$B$56)),0)</f>
        <v>0</v>
      </c>
      <c r="AP2685" s="64">
        <v>31087</v>
      </c>
      <c r="AQ2685" s="55">
        <v>2</v>
      </c>
      <c r="AR2685" s="55">
        <v>40</v>
      </c>
      <c r="AS2685" s="66">
        <f t="shared" si="804"/>
        <v>38.063000000000002</v>
      </c>
      <c r="AT2685" s="66">
        <f t="shared" si="805"/>
        <v>69.63128603236369</v>
      </c>
      <c r="AU2685" s="55" t="str">
        <f>IF(OR($AP2685&lt;SetUp!$B$97,$AP2685&gt;SetUp!$B$98),"Não","Sim")</f>
        <v>Não</v>
      </c>
      <c r="AV2685" s="68">
        <f t="shared" si="806"/>
        <v>6.1695218615383807</v>
      </c>
      <c r="AW2685" s="68">
        <f t="shared" si="807"/>
        <v>8.344536298223149</v>
      </c>
      <c r="AX2685" s="68">
        <f t="shared" si="808"/>
        <v>1.5805030149573043</v>
      </c>
      <c r="AY2685" s="68">
        <f t="shared" si="809"/>
        <v>1.8428044163101687</v>
      </c>
      <c r="AZ2685" s="68">
        <f t="shared" si="810"/>
        <v>31.568286032363687</v>
      </c>
      <c r="BA2685" s="68">
        <f t="shared" si="811"/>
        <v>2.1750144366847683</v>
      </c>
      <c r="BB2685" s="68">
        <f t="shared" si="812"/>
        <v>0.26230140135286439</v>
      </c>
    </row>
    <row r="2686" spans="1:54" x14ac:dyDescent="0.3">
      <c r="A2686" s="64">
        <v>29348</v>
      </c>
      <c r="B2686" s="57">
        <v>3.0000000000000001E-3</v>
      </c>
      <c r="C2686" s="57">
        <v>7.0000000000000007E-2</v>
      </c>
      <c r="D2686" s="57">
        <v>3.5880000000000001</v>
      </c>
      <c r="E2686" s="57">
        <f t="shared" si="797"/>
        <v>3.0000000000000001E-3</v>
      </c>
      <c r="F2686" s="57">
        <f t="shared" si="798"/>
        <v>3.585</v>
      </c>
      <c r="G2686" s="57">
        <f t="shared" si="799"/>
        <v>0</v>
      </c>
      <c r="H2686" s="57">
        <f>IF(Q2685&gt;SetUp!$B$56,SetUp!$B$56,Q2685)</f>
        <v>1.4475062072772909E-10</v>
      </c>
      <c r="I2686" s="57">
        <f t="shared" si="813"/>
        <v>0.99491598926629687</v>
      </c>
      <c r="J2686" s="57">
        <f>MIN(F2686,H2686,(1-EXP(-SetUp!$B$52*H2686/SetUp!$B$56))*F2686)</f>
        <v>8.1082810465815672E-11</v>
      </c>
      <c r="K2686" s="57">
        <f t="shared" si="800"/>
        <v>6.3667810261913416E-11</v>
      </c>
      <c r="L2686" s="57">
        <f>IF(I2686&lt;=0,0,MIN(SetUp!$B$50*I2686^SetUp!$B$55,I2686))</f>
        <v>2.0292717141848365E-2</v>
      </c>
      <c r="M2686" s="57">
        <f t="shared" si="801"/>
        <v>0.97462327212444855</v>
      </c>
      <c r="N2686" s="57">
        <f>IF(SetUp!$B$62=0,X2686,(B2686-E2686)*(1-(H2686/SetUp!$B$66/SetUp!$B$56)))</f>
        <v>0</v>
      </c>
      <c r="O2686" s="57">
        <f>K2686*SetUp!$B$65</f>
        <v>0</v>
      </c>
      <c r="P2686" s="57">
        <f>MIN(SetUp!$B$54*L2686^SetUp!$B$51,L2686)</f>
        <v>1.1129058388326049E-2</v>
      </c>
      <c r="Q2686" s="57">
        <f t="shared" si="802"/>
        <v>6.3667810261913416E-11</v>
      </c>
      <c r="R2686" s="57">
        <f>IF((H2686+N2686-O2686)&gt;SetUp!$B$56,T2685+H2686+N2686-O2686-SetUp!$B$56,T2685)</f>
        <v>0</v>
      </c>
      <c r="S2686" s="57">
        <f>R2686*SetUp!$B$65</f>
        <v>0</v>
      </c>
      <c r="T2686" s="57">
        <f>IF((R2686-S2686)&lt;SetUp!$B$53,R2686-S2686,SetUp!$B$53)</f>
        <v>0</v>
      </c>
      <c r="U2686" s="57">
        <f t="shared" si="803"/>
        <v>0.97462327212444855</v>
      </c>
      <c r="V2686" s="57">
        <f>(L2686-P2686)/1000*SetUp!$B$13*1000000/SetUp!$B$48</f>
        <v>0.52120767780859478</v>
      </c>
      <c r="W2686" s="57">
        <f t="shared" si="814"/>
        <v>4.163336342344337E-17</v>
      </c>
      <c r="X2686" s="57">
        <f>MAX((SetUp!$B$56*(1-($H2686/SetUp!$B$56)^2)*TANH(($B2686-$D2686)/SetUp!$B$56))/(1+$H2686/SetUp!$B$56*TANH(($B2686-$D2686)/SetUp!$B$56)),0)</f>
        <v>0</v>
      </c>
      <c r="AP2686" s="64">
        <v>31088</v>
      </c>
      <c r="AQ2686" s="55">
        <v>2</v>
      </c>
      <c r="AR2686" s="55">
        <v>41</v>
      </c>
      <c r="AS2686" s="66">
        <f t="shared" si="804"/>
        <v>14.305999999999999</v>
      </c>
      <c r="AT2686" s="66">
        <f t="shared" si="805"/>
        <v>53.988251633634832</v>
      </c>
      <c r="AU2686" s="55" t="str">
        <f>IF(OR($AP2686&lt;SetUp!$B$97,$AP2686&gt;SetUp!$B$98),"Não","Sim")</f>
        <v>Não</v>
      </c>
      <c r="AV2686" s="68">
        <f t="shared" si="806"/>
        <v>3.7823273258669721</v>
      </c>
      <c r="AW2686" s="68">
        <f t="shared" si="807"/>
        <v>7.3476698097856055</v>
      </c>
      <c r="AX2686" s="68">
        <f t="shared" si="808"/>
        <v>1.1555182207084116</v>
      </c>
      <c r="AY2686" s="68">
        <f t="shared" si="809"/>
        <v>1.7322992634193928</v>
      </c>
      <c r="AZ2686" s="68">
        <f t="shared" si="810"/>
        <v>39.682251633634834</v>
      </c>
      <c r="BA2686" s="68">
        <f t="shared" si="811"/>
        <v>3.5653424839186334</v>
      </c>
      <c r="BB2686" s="68">
        <f t="shared" si="812"/>
        <v>0.57678104271098118</v>
      </c>
    </row>
    <row r="2687" spans="1:54" x14ac:dyDescent="0.3">
      <c r="A2687" s="64">
        <v>29349</v>
      </c>
      <c r="B2687" s="57">
        <v>7.0000000000000001E-3</v>
      </c>
      <c r="C2687" s="57">
        <v>6.3E-2</v>
      </c>
      <c r="D2687" s="57">
        <v>3.5880000000000001</v>
      </c>
      <c r="E2687" s="57">
        <f t="shared" si="797"/>
        <v>7.0000000000000001E-3</v>
      </c>
      <c r="F2687" s="57">
        <f t="shared" si="798"/>
        <v>3.581</v>
      </c>
      <c r="G2687" s="57">
        <f t="shared" si="799"/>
        <v>0</v>
      </c>
      <c r="H2687" s="57">
        <f>IF(Q2686&gt;SetUp!$B$56,SetUp!$B$56,Q2686)</f>
        <v>6.3667810261913416E-11</v>
      </c>
      <c r="I2687" s="57">
        <f t="shared" si="813"/>
        <v>0.97462327212444855</v>
      </c>
      <c r="J2687" s="57">
        <f>MIN(F2687,H2687,(1-EXP(-SetUp!$B$52*H2687/SetUp!$B$56))*F2687)</f>
        <v>3.5623939798057336E-11</v>
      </c>
      <c r="K2687" s="57">
        <f t="shared" si="800"/>
        <v>2.8043870463856081E-11</v>
      </c>
      <c r="L2687" s="57">
        <f>IF(I2687&lt;=0,0,MIN(SetUp!$B$50*I2687^SetUp!$B$55,I2687))</f>
        <v>1.9607586813150158E-2</v>
      </c>
      <c r="M2687" s="57">
        <f t="shared" si="801"/>
        <v>0.95501568531129843</v>
      </c>
      <c r="N2687" s="57">
        <f>IF(SetUp!$B$62=0,X2687,(B2687-E2687)*(1-(H2687/SetUp!$B$66/SetUp!$B$56)))</f>
        <v>0</v>
      </c>
      <c r="O2687" s="57">
        <f>K2687*SetUp!$B$65</f>
        <v>0</v>
      </c>
      <c r="P2687" s="57">
        <f>MIN(SetUp!$B$54*L2687^SetUp!$B$51,L2687)</f>
        <v>1.0759599755358121E-2</v>
      </c>
      <c r="Q2687" s="57">
        <f t="shared" si="802"/>
        <v>2.8043870463856081E-11</v>
      </c>
      <c r="R2687" s="57">
        <f>IF((H2687+N2687-O2687)&gt;SetUp!$B$56,T2686+H2687+N2687-O2687-SetUp!$B$56,T2686)</f>
        <v>0</v>
      </c>
      <c r="S2687" s="57">
        <f>R2687*SetUp!$B$65</f>
        <v>0</v>
      </c>
      <c r="T2687" s="57">
        <f>IF((R2687-S2687)&lt;SetUp!$B$53,R2687-S2687,SetUp!$B$53)</f>
        <v>0</v>
      </c>
      <c r="U2687" s="57">
        <f t="shared" si="803"/>
        <v>0.95501568531129843</v>
      </c>
      <c r="V2687" s="57">
        <f>(L2687-P2687)/1000*SetUp!$B$13*1000000/SetUp!$B$48</f>
        <v>0.50325300316313848</v>
      </c>
      <c r="W2687" s="57">
        <f t="shared" si="814"/>
        <v>3.8163916471489756E-17</v>
      </c>
      <c r="X2687" s="57">
        <f>MAX((SetUp!$B$56*(1-($H2687/SetUp!$B$56)^2)*TANH(($B2687-$D2687)/SetUp!$B$56))/(1+$H2687/SetUp!$B$56*TANH(($B2687-$D2687)/SetUp!$B$56)),0)</f>
        <v>0</v>
      </c>
      <c r="AP2687" s="64">
        <v>31089</v>
      </c>
      <c r="AQ2687" s="55">
        <v>2</v>
      </c>
      <c r="AR2687" s="55">
        <v>42</v>
      </c>
      <c r="AS2687" s="66">
        <f t="shared" si="804"/>
        <v>10.715999999999999</v>
      </c>
      <c r="AT2687" s="66">
        <f t="shared" si="805"/>
        <v>95.300574292605603</v>
      </c>
      <c r="AU2687" s="55" t="str">
        <f>IF(OR($AP2687&lt;SetUp!$B$97,$AP2687&gt;SetUp!$B$98),"Não","Sim")</f>
        <v>Não</v>
      </c>
      <c r="AV2687" s="68">
        <f t="shared" si="806"/>
        <v>3.273530204534548</v>
      </c>
      <c r="AW2687" s="68">
        <f t="shared" si="807"/>
        <v>9.7622013036305297</v>
      </c>
      <c r="AX2687" s="68">
        <f t="shared" si="808"/>
        <v>1.0300327049361713</v>
      </c>
      <c r="AY2687" s="68">
        <f t="shared" si="809"/>
        <v>1.9790955177564598</v>
      </c>
      <c r="AZ2687" s="68">
        <f t="shared" si="810"/>
        <v>84.584574292605609</v>
      </c>
      <c r="BA2687" s="68">
        <f t="shared" si="811"/>
        <v>6.4886710990959813</v>
      </c>
      <c r="BB2687" s="68">
        <f t="shared" si="812"/>
        <v>0.94906281282028848</v>
      </c>
    </row>
    <row r="2688" spans="1:54" x14ac:dyDescent="0.3">
      <c r="A2688" s="64">
        <v>29350</v>
      </c>
      <c r="B2688" s="57">
        <v>5.3999999999999999E-2</v>
      </c>
      <c r="C2688" s="57">
        <v>6.3E-2</v>
      </c>
      <c r="D2688" s="57">
        <v>3.5880000000000001</v>
      </c>
      <c r="E2688" s="57">
        <f t="shared" si="797"/>
        <v>5.3999999999999999E-2</v>
      </c>
      <c r="F2688" s="57">
        <f t="shared" si="798"/>
        <v>3.5340000000000003</v>
      </c>
      <c r="G2688" s="57">
        <f t="shared" si="799"/>
        <v>0</v>
      </c>
      <c r="H2688" s="57">
        <f>IF(Q2687&gt;SetUp!$B$56,SetUp!$B$56,Q2687)</f>
        <v>2.8043870463856081E-11</v>
      </c>
      <c r="I2688" s="57">
        <f t="shared" si="813"/>
        <v>0.95501568531129843</v>
      </c>
      <c r="J2688" s="57">
        <f>MIN(F2688,H2688,(1-EXP(-SetUp!$B$52*H2688/SetUp!$B$56))*F2688)</f>
        <v>1.5485380977509068E-11</v>
      </c>
      <c r="K2688" s="57">
        <f t="shared" si="800"/>
        <v>1.2558489486347013E-11</v>
      </c>
      <c r="L2688" s="57">
        <f>IF(I2688&lt;=0,0,MIN(SetUp!$B$50*I2688^SetUp!$B$55,I2688))</f>
        <v>1.895455932646117E-2</v>
      </c>
      <c r="M2688" s="57">
        <f t="shared" si="801"/>
        <v>0.93606112598483726</v>
      </c>
      <c r="N2688" s="57">
        <f>IF(SetUp!$B$62=0,X2688,(B2688-E2688)*(1-(H2688/SetUp!$B$66/SetUp!$B$56)))</f>
        <v>0</v>
      </c>
      <c r="O2688" s="57">
        <f>K2688*SetUp!$B$65</f>
        <v>0</v>
      </c>
      <c r="P2688" s="57">
        <f>MIN(SetUp!$B$54*L2688^SetUp!$B$51,L2688)</f>
        <v>1.0407248267813465E-2</v>
      </c>
      <c r="Q2688" s="57">
        <f t="shared" si="802"/>
        <v>1.2558489486347013E-11</v>
      </c>
      <c r="R2688" s="57">
        <f>IF((H2688+N2688-O2688)&gt;SetUp!$B$56,T2687+H2688+N2688-O2688-SetUp!$B$56,T2687)</f>
        <v>0</v>
      </c>
      <c r="S2688" s="57">
        <f>R2688*SetUp!$B$65</f>
        <v>0</v>
      </c>
      <c r="T2688" s="57">
        <f>IF((R2688-S2688)&lt;SetUp!$B$53,R2688-S2688,SetUp!$B$53)</f>
        <v>0</v>
      </c>
      <c r="U2688" s="57">
        <f t="shared" si="803"/>
        <v>0.93606112598483726</v>
      </c>
      <c r="V2688" s="57">
        <f>(L2688-P2688)/1000*SetUp!$B$13*1000000/SetUp!$B$48</f>
        <v>0.48615124899463469</v>
      </c>
      <c r="W2688" s="57">
        <f t="shared" si="814"/>
        <v>0</v>
      </c>
      <c r="X2688" s="57">
        <f>MAX((SetUp!$B$56*(1-($H2688/SetUp!$B$56)^2)*TANH(($B2688-$D2688)/SetUp!$B$56))/(1+$H2688/SetUp!$B$56*TANH(($B2688-$D2688)/SetUp!$B$56)),0)</f>
        <v>0</v>
      </c>
      <c r="AP2688" s="64">
        <v>31090</v>
      </c>
      <c r="AQ2688" s="55">
        <v>2</v>
      </c>
      <c r="AR2688" s="55">
        <v>43</v>
      </c>
      <c r="AS2688" s="66">
        <f t="shared" si="804"/>
        <v>186.38900000000001</v>
      </c>
      <c r="AT2688" s="66">
        <f t="shared" si="805"/>
        <v>174.24065773253014</v>
      </c>
      <c r="AU2688" s="55" t="str">
        <f>IF(OR($AP2688&lt;SetUp!$B$97,$AP2688&gt;SetUp!$B$98),"Não","Sim")</f>
        <v>Não</v>
      </c>
      <c r="AV2688" s="68">
        <f t="shared" si="806"/>
        <v>13.652435680126825</v>
      </c>
      <c r="AW2688" s="68">
        <f t="shared" si="807"/>
        <v>13.200024914087479</v>
      </c>
      <c r="AX2688" s="68">
        <f t="shared" si="808"/>
        <v>2.2704202782955067</v>
      </c>
      <c r="AY2688" s="68">
        <f t="shared" si="809"/>
        <v>2.2411495018117757</v>
      </c>
      <c r="AZ2688" s="68">
        <f t="shared" si="810"/>
        <v>-12.148342267469872</v>
      </c>
      <c r="BA2688" s="68">
        <f t="shared" si="811"/>
        <v>-0.45241076603934616</v>
      </c>
      <c r="BB2688" s="68">
        <f t="shared" si="812"/>
        <v>-2.9270776483730998E-2</v>
      </c>
    </row>
    <row r="2689" spans="1:54" x14ac:dyDescent="0.3">
      <c r="A2689" s="64">
        <v>29351</v>
      </c>
      <c r="B2689" s="57">
        <v>0</v>
      </c>
      <c r="C2689" s="57">
        <v>6.3E-2</v>
      </c>
      <c r="D2689" s="57">
        <v>3.5880000000000001</v>
      </c>
      <c r="E2689" s="57">
        <f t="shared" si="797"/>
        <v>0</v>
      </c>
      <c r="F2689" s="57">
        <f t="shared" si="798"/>
        <v>3.5880000000000001</v>
      </c>
      <c r="G2689" s="57">
        <f t="shared" si="799"/>
        <v>0</v>
      </c>
      <c r="H2689" s="57">
        <f>IF(Q2688&gt;SetUp!$B$56,SetUp!$B$56,Q2688)</f>
        <v>1.2558489486347013E-11</v>
      </c>
      <c r="I2689" s="57">
        <f t="shared" si="813"/>
        <v>0.93606112598483726</v>
      </c>
      <c r="J2689" s="57">
        <f>MIN(F2689,H2689,(1-EXP(-SetUp!$B$52*H2689/SetUp!$B$56))*F2689)</f>
        <v>7.0408012753375717E-12</v>
      </c>
      <c r="K2689" s="57">
        <f t="shared" si="800"/>
        <v>5.517688211009441E-12</v>
      </c>
      <c r="L2689" s="57">
        <f>IF(I2689&lt;=0,0,MIN(SetUp!$B$50*I2689^SetUp!$B$55,I2689))</f>
        <v>1.8331719379437613E-2</v>
      </c>
      <c r="M2689" s="57">
        <f t="shared" si="801"/>
        <v>0.9177294066053997</v>
      </c>
      <c r="N2689" s="57">
        <f>IF(SetUp!$B$62=0,X2689,(B2689-E2689)*(1-(H2689/SetUp!$B$66/SetUp!$B$56)))</f>
        <v>0</v>
      </c>
      <c r="O2689" s="57">
        <f>K2689*SetUp!$B$65</f>
        <v>0</v>
      </c>
      <c r="P2689" s="57">
        <f>MIN(SetUp!$B$54*L2689^SetUp!$B$51,L2689)</f>
        <v>1.0070992550058402E-2</v>
      </c>
      <c r="Q2689" s="57">
        <f t="shared" si="802"/>
        <v>5.517688211009441E-12</v>
      </c>
      <c r="R2689" s="57">
        <f>IF((H2689+N2689-O2689)&gt;SetUp!$B$56,T2688+H2689+N2689-O2689-SetUp!$B$56,T2688)</f>
        <v>0</v>
      </c>
      <c r="S2689" s="57">
        <f>R2689*SetUp!$B$65</f>
        <v>0</v>
      </c>
      <c r="T2689" s="57">
        <f>IF((R2689-S2689)&lt;SetUp!$B$53,R2689-S2689,SetUp!$B$53)</f>
        <v>0</v>
      </c>
      <c r="U2689" s="57">
        <f t="shared" si="803"/>
        <v>0.9177294066053997</v>
      </c>
      <c r="V2689" s="57">
        <f>(L2689-P2689)/1000*SetUp!$B$13*1000000/SetUp!$B$48</f>
        <v>0.46985100204620012</v>
      </c>
      <c r="W2689" s="57">
        <f t="shared" si="814"/>
        <v>4.163336342344337E-17</v>
      </c>
      <c r="X2689" s="57">
        <f>MAX((SetUp!$B$56*(1-($H2689/SetUp!$B$56)^2)*TANH(($B2689-$D2689)/SetUp!$B$56))/(1+$H2689/SetUp!$B$56*TANH(($B2689-$D2689)/SetUp!$B$56)),0)</f>
        <v>0</v>
      </c>
      <c r="AP2689" s="64">
        <v>31091</v>
      </c>
      <c r="AQ2689" s="55">
        <v>2</v>
      </c>
      <c r="AR2689" s="55">
        <v>44</v>
      </c>
      <c r="AS2689" s="66">
        <f t="shared" si="804"/>
        <v>182.45400000000001</v>
      </c>
      <c r="AT2689" s="66">
        <f t="shared" si="805"/>
        <v>206.77188581475011</v>
      </c>
      <c r="AU2689" s="55" t="str">
        <f>IF(OR($AP2689&lt;SetUp!$B$97,$AP2689&gt;SetUp!$B$98),"Não","Sim")</f>
        <v>Não</v>
      </c>
      <c r="AV2689" s="68">
        <f t="shared" si="806"/>
        <v>13.507553442426204</v>
      </c>
      <c r="AW2689" s="68">
        <f t="shared" si="807"/>
        <v>14.379564868755596</v>
      </c>
      <c r="AX2689" s="68">
        <f t="shared" si="808"/>
        <v>2.2611533889880615</v>
      </c>
      <c r="AY2689" s="68">
        <f t="shared" si="809"/>
        <v>2.3154914886503968</v>
      </c>
      <c r="AZ2689" s="68">
        <f t="shared" si="810"/>
        <v>24.317885814750099</v>
      </c>
      <c r="BA2689" s="68">
        <f t="shared" si="811"/>
        <v>0.87201142632939188</v>
      </c>
      <c r="BB2689" s="68">
        <f t="shared" si="812"/>
        <v>5.4338099662335271E-2</v>
      </c>
    </row>
    <row r="2690" spans="1:54" x14ac:dyDescent="0.3">
      <c r="A2690" s="64">
        <v>29352</v>
      </c>
      <c r="B2690" s="57">
        <v>7.0999999999999994E-2</v>
      </c>
      <c r="C2690" s="57">
        <v>6.3E-2</v>
      </c>
      <c r="D2690" s="57">
        <v>3.5880000000000001</v>
      </c>
      <c r="E2690" s="57">
        <f t="shared" si="797"/>
        <v>7.0999999999999994E-2</v>
      </c>
      <c r="F2690" s="57">
        <f t="shared" si="798"/>
        <v>3.5169999999999999</v>
      </c>
      <c r="G2690" s="57">
        <f t="shared" si="799"/>
        <v>0</v>
      </c>
      <c r="H2690" s="57">
        <f>IF(Q2689&gt;SetUp!$B$56,SetUp!$B$56,Q2689)</f>
        <v>5.517688211009441E-12</v>
      </c>
      <c r="I2690" s="57">
        <f t="shared" si="813"/>
        <v>0.9177294066053997</v>
      </c>
      <c r="J2690" s="57">
        <f>MIN(F2690,H2690,(1-EXP(-SetUp!$B$52*H2690/SetUp!$B$56))*F2690)</f>
        <v>3.0319641242115837E-12</v>
      </c>
      <c r="K2690" s="57">
        <f t="shared" si="800"/>
        <v>2.4857240867978573E-12</v>
      </c>
      <c r="L2690" s="57">
        <f>IF(I2690&lt;=0,0,MIN(SetUp!$B$50*I2690^SetUp!$B$55,I2690))</f>
        <v>1.7737289902048876E-2</v>
      </c>
      <c r="M2690" s="57">
        <f t="shared" si="801"/>
        <v>0.89999211670335078</v>
      </c>
      <c r="N2690" s="57">
        <f>IF(SetUp!$B$62=0,X2690,(B2690-E2690)*(1-(H2690/SetUp!$B$66/SetUp!$B$56)))</f>
        <v>0</v>
      </c>
      <c r="O2690" s="57">
        <f>K2690*SetUp!$B$65</f>
        <v>0</v>
      </c>
      <c r="P2690" s="57">
        <f>MIN(SetUp!$B$54*L2690^SetUp!$B$51,L2690)</f>
        <v>9.749893684600431E-3</v>
      </c>
      <c r="Q2690" s="57">
        <f t="shared" si="802"/>
        <v>2.4857240867978573E-12</v>
      </c>
      <c r="R2690" s="57">
        <f>IF((H2690+N2690-O2690)&gt;SetUp!$B$56,T2689+H2690+N2690-O2690-SetUp!$B$56,T2689)</f>
        <v>0</v>
      </c>
      <c r="S2690" s="57">
        <f>R2690*SetUp!$B$65</f>
        <v>0</v>
      </c>
      <c r="T2690" s="57">
        <f>IF((R2690-S2690)&lt;SetUp!$B$53,R2690-S2690,SetUp!$B$53)</f>
        <v>0</v>
      </c>
      <c r="U2690" s="57">
        <f t="shared" si="803"/>
        <v>0.89999211670335078</v>
      </c>
      <c r="V2690" s="57">
        <f>(L2690-P2690)/1000*SetUp!$B$13*1000000/SetUp!$B$48</f>
        <v>0.45430459014345692</v>
      </c>
      <c r="W2690" s="57">
        <f t="shared" si="814"/>
        <v>-1.0408340855860843E-16</v>
      </c>
      <c r="X2690" s="57">
        <f>MAX((SetUp!$B$56*(1-($H2690/SetUp!$B$56)^2)*TANH(($B2690-$D2690)/SetUp!$B$56))/(1+$H2690/SetUp!$B$56*TANH(($B2690-$D2690)/SetUp!$B$56)),0)</f>
        <v>0</v>
      </c>
      <c r="AP2690" s="64">
        <v>31092</v>
      </c>
      <c r="AQ2690" s="55">
        <v>2</v>
      </c>
      <c r="AR2690" s="55">
        <v>45</v>
      </c>
      <c r="AS2690" s="66">
        <f t="shared" si="804"/>
        <v>146.976</v>
      </c>
      <c r="AT2690" s="66">
        <f t="shared" si="805"/>
        <v>238.27787189579854</v>
      </c>
      <c r="AU2690" s="55" t="str">
        <f>IF(OR($AP2690&lt;SetUp!$B$97,$AP2690&gt;SetUp!$B$98),"Não","Sim")</f>
        <v>Não</v>
      </c>
      <c r="AV2690" s="68">
        <f t="shared" si="806"/>
        <v>12.123365869262546</v>
      </c>
      <c r="AW2690" s="68">
        <f t="shared" si="807"/>
        <v>15.436251873294843</v>
      </c>
      <c r="AX2690" s="68">
        <f t="shared" si="808"/>
        <v>2.1672464237378293</v>
      </c>
      <c r="AY2690" s="68">
        <f t="shared" si="809"/>
        <v>2.3770837126789526</v>
      </c>
      <c r="AZ2690" s="68">
        <f t="shared" si="810"/>
        <v>91.301871895798541</v>
      </c>
      <c r="BA2690" s="68">
        <f t="shared" si="811"/>
        <v>3.3128860040322969</v>
      </c>
      <c r="BB2690" s="68">
        <f t="shared" si="812"/>
        <v>0.2098372889411233</v>
      </c>
    </row>
    <row r="2691" spans="1:54" x14ac:dyDescent="0.3">
      <c r="A2691" s="64">
        <v>29353</v>
      </c>
      <c r="B2691" s="57">
        <v>0</v>
      </c>
      <c r="C2691" s="57">
        <v>5.6000000000000001E-2</v>
      </c>
      <c r="D2691" s="57">
        <v>3.5880000000000001</v>
      </c>
      <c r="E2691" s="57">
        <f t="shared" ref="E2691:E2754" si="815">IF(B2691&gt;=D2691,D2691,B2691)</f>
        <v>0</v>
      </c>
      <c r="F2691" s="57">
        <f t="shared" ref="F2691:F2754" si="816">D2691-E2691</f>
        <v>3.5880000000000001</v>
      </c>
      <c r="G2691" s="57">
        <f t="shared" ref="G2691:G2754" si="817">MAX(B2691-D2691-N2691,0)</f>
        <v>0</v>
      </c>
      <c r="H2691" s="57">
        <f>IF(Q2690&gt;SetUp!$B$56,SetUp!$B$56,Q2690)</f>
        <v>2.4857240867978573E-12</v>
      </c>
      <c r="I2691" s="57">
        <f t="shared" si="813"/>
        <v>0.89999211670335078</v>
      </c>
      <c r="J2691" s="57">
        <f>MIN(F2691,H2691,(1-EXP(-SetUp!$B$52*H2691/SetUp!$B$56))*F2691)</f>
        <v>1.3934213782818006E-12</v>
      </c>
      <c r="K2691" s="57">
        <f t="shared" ref="K2691:K2754" si="818">MAX(H2691-J2691,0)</f>
        <v>1.0923027085160567E-12</v>
      </c>
      <c r="L2691" s="57">
        <f>IF(I2691&lt;=0,0,MIN(SetUp!$B$50*I2691^SetUp!$B$55,I2691))</f>
        <v>1.7169620390988429E-2</v>
      </c>
      <c r="M2691" s="57">
        <f t="shared" ref="M2691:M2754" si="819">MAX(I2691-L2691,0)</f>
        <v>0.88282249631236231</v>
      </c>
      <c r="N2691" s="57">
        <f>IF(SetUp!$B$62=0,X2691,(B2691-E2691)*(1-(H2691/SetUp!$B$66/SetUp!$B$56)))</f>
        <v>0</v>
      </c>
      <c r="O2691" s="57">
        <f>K2691*SetUp!$B$65</f>
        <v>0</v>
      </c>
      <c r="P2691" s="57">
        <f>MIN(SetUp!$B$54*L2691^SetUp!$B$51,L2691)</f>
        <v>9.4430791347610843E-3</v>
      </c>
      <c r="Q2691" s="57">
        <f t="shared" ref="Q2691:Q2754" si="820">IF((K2691+N2691-O2691)&lt;0,0,K2691+N2691-O2691)</f>
        <v>1.0923027085160567E-12</v>
      </c>
      <c r="R2691" s="57">
        <f>IF((H2691+N2691-O2691)&gt;SetUp!$B$56,T2690+H2691+N2691-O2691-SetUp!$B$56,T2690)</f>
        <v>0</v>
      </c>
      <c r="S2691" s="57">
        <f>R2691*SetUp!$B$65</f>
        <v>0</v>
      </c>
      <c r="T2691" s="57">
        <f>IF((R2691-S2691)&lt;SetUp!$B$53,R2691-S2691,SetUp!$B$53)</f>
        <v>0</v>
      </c>
      <c r="U2691" s="57">
        <f t="shared" ref="U2691:U2754" si="821">M2691+R2691-T2691</f>
        <v>0.88282249631236231</v>
      </c>
      <c r="V2691" s="57">
        <f>(L2691-P2691)/1000*SetUp!$B$13*1000000/SetUp!$B$48</f>
        <v>0.43946776434714052</v>
      </c>
      <c r="W2691" s="57">
        <f t="shared" si="814"/>
        <v>5.8980598183211441E-17</v>
      </c>
      <c r="X2691" s="57">
        <f>MAX((SetUp!$B$56*(1-($H2691/SetUp!$B$56)^2)*TANH(($B2691-$D2691)/SetUp!$B$56))/(1+$H2691/SetUp!$B$56*TANH(($B2691-$D2691)/SetUp!$B$56)),0)</f>
        <v>0</v>
      </c>
      <c r="AP2691" s="64">
        <v>31093</v>
      </c>
      <c r="AQ2691" s="55">
        <v>2</v>
      </c>
      <c r="AR2691" s="55">
        <v>46</v>
      </c>
      <c r="AS2691" s="66">
        <f t="shared" ref="AS2691:AS2754" si="822">VLOOKUP($AP2691,$A:$C,3,FALSE)</f>
        <v>328.84699999999998</v>
      </c>
      <c r="AT2691" s="66">
        <f t="shared" ref="AT2691:AT2754" si="823">VLOOKUP($AP2691,$A:$V,22,FALSE)</f>
        <v>385.44418698679846</v>
      </c>
      <c r="AU2691" s="55" t="str">
        <f>IF(OR($AP2691&lt;SetUp!$B$97,$AP2691&gt;SetUp!$B$98),"Não","Sim")</f>
        <v>Não</v>
      </c>
      <c r="AV2691" s="68">
        <f t="shared" ref="AV2691:AV2754" si="824">IFERROR(SQRT(AS2691),0)</f>
        <v>18.134139075235968</v>
      </c>
      <c r="AW2691" s="68">
        <f t="shared" ref="AW2691:AW2754" si="825">IFERROR(SQRT(AT2691),0)</f>
        <v>19.632732539990414</v>
      </c>
      <c r="AX2691" s="68">
        <f t="shared" ref="AX2691:AX2754" si="826">IFERROR(LOG(AS2691),0)</f>
        <v>2.5169938842387944</v>
      </c>
      <c r="AY2691" s="68">
        <f t="shared" ref="AY2691:AY2754" si="827">IFERROR(LOG(AT2691),0)</f>
        <v>2.585961500315606</v>
      </c>
      <c r="AZ2691" s="68">
        <f t="shared" ref="AZ2691:AZ2754" si="828">AT2691-AS2691</f>
        <v>56.597186986798476</v>
      </c>
      <c r="BA2691" s="68">
        <f t="shared" ref="BA2691:BA2754" si="829">AW2691-AV2691</f>
        <v>1.4985934647544461</v>
      </c>
      <c r="BB2691" s="68">
        <f t="shared" ref="BB2691:BB2754" si="830">AY2691-AX2691</f>
        <v>6.8967616076811566E-2</v>
      </c>
    </row>
    <row r="2692" spans="1:54" x14ac:dyDescent="0.3">
      <c r="A2692" s="64">
        <v>29354</v>
      </c>
      <c r="B2692" s="57">
        <v>0</v>
      </c>
      <c r="C2692" s="57">
        <v>5.6000000000000001E-2</v>
      </c>
      <c r="D2692" s="57">
        <v>3.5880000000000001</v>
      </c>
      <c r="E2692" s="57">
        <f t="shared" si="815"/>
        <v>0</v>
      </c>
      <c r="F2692" s="57">
        <f t="shared" si="816"/>
        <v>3.5880000000000001</v>
      </c>
      <c r="G2692" s="57">
        <f t="shared" si="817"/>
        <v>0</v>
      </c>
      <c r="H2692" s="57">
        <f>IF(Q2691&gt;SetUp!$B$56,SetUp!$B$56,Q2691)</f>
        <v>1.0923027085160567E-12</v>
      </c>
      <c r="I2692" s="57">
        <f t="shared" ref="I2692:I2755" si="831">U2691+G2692+O2692</f>
        <v>0.88282249631236231</v>
      </c>
      <c r="J2692" s="57">
        <f>MIN(F2692,H2692,(1-EXP(-SetUp!$B$52*H2692/SetUp!$B$56))*F2692)</f>
        <v>6.1226090863897301E-13</v>
      </c>
      <c r="K2692" s="57">
        <f t="shared" si="818"/>
        <v>4.8004179987708368E-13</v>
      </c>
      <c r="L2692" s="57">
        <f>IF(I2692&lt;=0,0,MIN(SetUp!$B$50*I2692^SetUp!$B$55,I2692))</f>
        <v>1.6627176367731925E-2</v>
      </c>
      <c r="M2692" s="57">
        <f t="shared" si="819"/>
        <v>0.86619531994463039</v>
      </c>
      <c r="N2692" s="57">
        <f>IF(SetUp!$B$62=0,X2692,(B2692-E2692)*(1-(H2692/SetUp!$B$66/SetUp!$B$56)))</f>
        <v>0</v>
      </c>
      <c r="O2692" s="57">
        <f>K2692*SetUp!$B$65</f>
        <v>0</v>
      </c>
      <c r="P2692" s="57">
        <f>MIN(SetUp!$B$54*L2692^SetUp!$B$51,L2692)</f>
        <v>9.1497372496516308E-3</v>
      </c>
      <c r="Q2692" s="57">
        <f t="shared" si="820"/>
        <v>4.8004179987708368E-13</v>
      </c>
      <c r="R2692" s="57">
        <f>IF((H2692+N2692-O2692)&gt;SetUp!$B$56,T2691+H2692+N2692-O2692-SetUp!$B$56,T2691)</f>
        <v>0</v>
      </c>
      <c r="S2692" s="57">
        <f>R2692*SetUp!$B$65</f>
        <v>0</v>
      </c>
      <c r="T2692" s="57">
        <f>IF((R2692-S2692)&lt;SetUp!$B$53,R2692-S2692,SetUp!$B$53)</f>
        <v>0</v>
      </c>
      <c r="U2692" s="57">
        <f t="shared" si="821"/>
        <v>0.86619531994463039</v>
      </c>
      <c r="V2692" s="57">
        <f>(L2692-P2692)/1000*SetUp!$B$13*1000000/SetUp!$B$48</f>
        <v>0.42529941189612036</v>
      </c>
      <c r="W2692" s="57">
        <f t="shared" ref="W2692:W2755" si="832">Q2692+U2692+T2692-H2692-U2691-T2691-B2692+E2692+J2692+L2692</f>
        <v>0</v>
      </c>
      <c r="X2692" s="57">
        <f>MAX((SetUp!$B$56*(1-($H2692/SetUp!$B$56)^2)*TANH(($B2692-$D2692)/SetUp!$B$56))/(1+$H2692/SetUp!$B$56*TANH(($B2692-$D2692)/SetUp!$B$56)),0)</f>
        <v>0</v>
      </c>
      <c r="AP2692" s="64">
        <v>31094</v>
      </c>
      <c r="AQ2692" s="55">
        <v>2</v>
      </c>
      <c r="AR2692" s="55">
        <v>47</v>
      </c>
      <c r="AS2692" s="66">
        <f t="shared" si="822"/>
        <v>418.82600000000002</v>
      </c>
      <c r="AT2692" s="66">
        <f t="shared" si="823"/>
        <v>261.62871756854639</v>
      </c>
      <c r="AU2692" s="55" t="str">
        <f>IF(OR($AP2692&lt;SetUp!$B$97,$AP2692&gt;SetUp!$B$98),"Não","Sim")</f>
        <v>Não</v>
      </c>
      <c r="AV2692" s="68">
        <f t="shared" si="824"/>
        <v>20.465238820986187</v>
      </c>
      <c r="AW2692" s="68">
        <f t="shared" si="825"/>
        <v>16.174941037560117</v>
      </c>
      <c r="AX2692" s="68">
        <f t="shared" si="826"/>
        <v>2.6220336341004984</v>
      </c>
      <c r="AY2692" s="68">
        <f t="shared" si="827"/>
        <v>2.4176854124238001</v>
      </c>
      <c r="AZ2692" s="68">
        <f t="shared" si="828"/>
        <v>-157.19728243145363</v>
      </c>
      <c r="BA2692" s="68">
        <f t="shared" si="829"/>
        <v>-4.2902977834260696</v>
      </c>
      <c r="BB2692" s="68">
        <f t="shared" si="830"/>
        <v>-0.20434822167669831</v>
      </c>
    </row>
    <row r="2693" spans="1:54" x14ac:dyDescent="0.3">
      <c r="A2693" s="64">
        <v>29355</v>
      </c>
      <c r="B2693" s="57">
        <v>3.1E-2</v>
      </c>
      <c r="C2693" s="57">
        <v>0.05</v>
      </c>
      <c r="D2693" s="57">
        <v>3.5880000000000001</v>
      </c>
      <c r="E2693" s="57">
        <f t="shared" si="815"/>
        <v>3.1E-2</v>
      </c>
      <c r="F2693" s="57">
        <f t="shared" si="816"/>
        <v>3.5569999999999999</v>
      </c>
      <c r="G2693" s="57">
        <f t="shared" si="817"/>
        <v>0</v>
      </c>
      <c r="H2693" s="57">
        <f>IF(Q2692&gt;SetUp!$B$56,SetUp!$B$56,Q2692)</f>
        <v>4.8004179987708368E-13</v>
      </c>
      <c r="I2693" s="57">
        <f t="shared" si="831"/>
        <v>0.86619531994463039</v>
      </c>
      <c r="J2693" s="57">
        <f>MIN(F2693,H2693,(1-EXP(-SetUp!$B$52*H2693/SetUp!$B$56))*F2693)</f>
        <v>2.6695667898479771E-13</v>
      </c>
      <c r="K2693" s="57">
        <f t="shared" si="818"/>
        <v>2.1308512089228597E-13</v>
      </c>
      <c r="L2693" s="57">
        <f>IF(I2693&lt;=0,0,MIN(SetUp!$B$50*I2693^SetUp!$B$55,I2693))</f>
        <v>1.6108529838922983E-2</v>
      </c>
      <c r="M2693" s="57">
        <f t="shared" si="819"/>
        <v>0.85008679010570742</v>
      </c>
      <c r="N2693" s="57">
        <f>IF(SetUp!$B$62=0,X2693,(B2693-E2693)*(1-(H2693/SetUp!$B$66/SetUp!$B$56)))</f>
        <v>0</v>
      </c>
      <c r="O2693" s="57">
        <f>K2693*SetUp!$B$65</f>
        <v>0</v>
      </c>
      <c r="P2693" s="57">
        <f>MIN(SetUp!$B$54*L2693^SetUp!$B$51,L2693)</f>
        <v>8.8691122888688405E-3</v>
      </c>
      <c r="Q2693" s="57">
        <f t="shared" si="820"/>
        <v>2.1308512089228597E-13</v>
      </c>
      <c r="R2693" s="57">
        <f>IF((H2693+N2693-O2693)&gt;SetUp!$B$56,T2692+H2693+N2693-O2693-SetUp!$B$56,T2692)</f>
        <v>0</v>
      </c>
      <c r="S2693" s="57">
        <f>R2693*SetUp!$B$65</f>
        <v>0</v>
      </c>
      <c r="T2693" s="57">
        <f>IF((R2693-S2693)&lt;SetUp!$B$53,R2693-S2693,SetUp!$B$53)</f>
        <v>0</v>
      </c>
      <c r="U2693" s="57">
        <f t="shared" si="821"/>
        <v>0.85008679010570742</v>
      </c>
      <c r="V2693" s="57">
        <f>(L2693-P2693)/1000*SetUp!$B$13*1000000/SetUp!$B$48</f>
        <v>0.41176129660002364</v>
      </c>
      <c r="W2693" s="57">
        <f t="shared" si="832"/>
        <v>-3.8163916471489756E-17</v>
      </c>
      <c r="X2693" s="57">
        <f>MAX((SetUp!$B$56*(1-($H2693/SetUp!$B$56)^2)*TANH(($B2693-$D2693)/SetUp!$B$56))/(1+$H2693/SetUp!$B$56*TANH(($B2693-$D2693)/SetUp!$B$56)),0)</f>
        <v>0</v>
      </c>
      <c r="AP2693" s="64">
        <v>31095</v>
      </c>
      <c r="AQ2693" s="55">
        <v>2</v>
      </c>
      <c r="AR2693" s="55">
        <v>48</v>
      </c>
      <c r="AS2693" s="66">
        <f t="shared" si="822"/>
        <v>182.45400000000001</v>
      </c>
      <c r="AT2693" s="66">
        <f t="shared" si="823"/>
        <v>287.24050977744849</v>
      </c>
      <c r="AU2693" s="55" t="str">
        <f>IF(OR($AP2693&lt;SetUp!$B$97,$AP2693&gt;SetUp!$B$98),"Não","Sim")</f>
        <v>Não</v>
      </c>
      <c r="AV2693" s="68">
        <f t="shared" si="824"/>
        <v>13.507553442426204</v>
      </c>
      <c r="AW2693" s="68">
        <f t="shared" si="825"/>
        <v>16.948171281216403</v>
      </c>
      <c r="AX2693" s="68">
        <f t="shared" si="826"/>
        <v>2.2611533889880615</v>
      </c>
      <c r="AY2693" s="68">
        <f t="shared" si="827"/>
        <v>2.4582456888159467</v>
      </c>
      <c r="AZ2693" s="68">
        <f t="shared" si="828"/>
        <v>104.78650977744849</v>
      </c>
      <c r="BA2693" s="68">
        <f t="shared" si="829"/>
        <v>3.4406178387901996</v>
      </c>
      <c r="BB2693" s="68">
        <f t="shared" si="830"/>
        <v>0.19709229982788523</v>
      </c>
    </row>
    <row r="2694" spans="1:54" x14ac:dyDescent="0.3">
      <c r="A2694" s="64">
        <v>29356</v>
      </c>
      <c r="B2694" s="57">
        <v>0.14499999999999999</v>
      </c>
      <c r="C2694" s="57">
        <v>0.05</v>
      </c>
      <c r="D2694" s="57">
        <v>3.5880000000000001</v>
      </c>
      <c r="E2694" s="57">
        <f t="shared" si="815"/>
        <v>0.14499999999999999</v>
      </c>
      <c r="F2694" s="57">
        <f t="shared" si="816"/>
        <v>3.4430000000000001</v>
      </c>
      <c r="G2694" s="57">
        <f t="shared" si="817"/>
        <v>0</v>
      </c>
      <c r="H2694" s="57">
        <f>IF(Q2693&gt;SetUp!$B$56,SetUp!$B$56,Q2693)</f>
        <v>2.1308512089228597E-13</v>
      </c>
      <c r="I2694" s="57">
        <f t="shared" si="831"/>
        <v>0.85008679010570742</v>
      </c>
      <c r="J2694" s="57">
        <f>MIN(F2694,H2694,(1-EXP(-SetUp!$B$52*H2694/SetUp!$B$56))*F2694)</f>
        <v>1.1467493621353243E-13</v>
      </c>
      <c r="K2694" s="57">
        <f t="shared" si="818"/>
        <v>9.8410184678753542E-14</v>
      </c>
      <c r="L2694" s="57">
        <f>IF(I2694&lt;=0,0,MIN(SetUp!$B$50*I2694^SetUp!$B$55,I2694))</f>
        <v>1.5612350652245525E-2</v>
      </c>
      <c r="M2694" s="57">
        <f t="shared" si="819"/>
        <v>0.83447443945346189</v>
      </c>
      <c r="N2694" s="57">
        <f>IF(SetUp!$B$62=0,X2694,(B2694-E2694)*(1-(H2694/SetUp!$B$66/SetUp!$B$56)))</f>
        <v>0</v>
      </c>
      <c r="O2694" s="57">
        <f>K2694*SetUp!$B$65</f>
        <v>0</v>
      </c>
      <c r="P2694" s="57">
        <f>MIN(SetUp!$B$54*L2694^SetUp!$B$51,L2694)</f>
        <v>8.6004999117661064E-3</v>
      </c>
      <c r="Q2694" s="57">
        <f t="shared" si="820"/>
        <v>9.8410184678753542E-14</v>
      </c>
      <c r="R2694" s="57">
        <f>IF((H2694+N2694-O2694)&gt;SetUp!$B$56,T2693+H2694+N2694-O2694-SetUp!$B$56,T2693)</f>
        <v>0</v>
      </c>
      <c r="S2694" s="57">
        <f>R2694*SetUp!$B$65</f>
        <v>0</v>
      </c>
      <c r="T2694" s="57">
        <f>IF((R2694-S2694)&lt;SetUp!$B$53,R2694-S2694,SetUp!$B$53)</f>
        <v>0</v>
      </c>
      <c r="U2694" s="57">
        <f t="shared" si="821"/>
        <v>0.83447443945346189</v>
      </c>
      <c r="V2694" s="57">
        <f>(L2694-P2694)/1000*SetUp!$B$13*1000000/SetUp!$B$48</f>
        <v>0.39881782374108932</v>
      </c>
      <c r="W2694" s="57">
        <f t="shared" si="832"/>
        <v>-1.7347234759768071E-17</v>
      </c>
      <c r="X2694" s="57">
        <f>MAX((SetUp!$B$56*(1-($H2694/SetUp!$B$56)^2)*TANH(($B2694-$D2694)/SetUp!$B$56))/(1+$H2694/SetUp!$B$56*TANH(($B2694-$D2694)/SetUp!$B$56)),0)</f>
        <v>0</v>
      </c>
      <c r="AP2694" s="64">
        <v>31096</v>
      </c>
      <c r="AQ2694" s="55">
        <v>2</v>
      </c>
      <c r="AR2694" s="55">
        <v>49</v>
      </c>
      <c r="AS2694" s="66">
        <f t="shared" si="822"/>
        <v>488.54300000000001</v>
      </c>
      <c r="AT2694" s="66">
        <f t="shared" si="823"/>
        <v>402.36881955372041</v>
      </c>
      <c r="AU2694" s="55" t="str">
        <f>IF(OR($AP2694&lt;SetUp!$B$97,$AP2694&gt;SetUp!$B$98),"Não","Sim")</f>
        <v>Não</v>
      </c>
      <c r="AV2694" s="68">
        <f t="shared" si="824"/>
        <v>22.103008844951404</v>
      </c>
      <c r="AW2694" s="68">
        <f t="shared" si="825"/>
        <v>20.059133070841334</v>
      </c>
      <c r="AX2694" s="68">
        <f t="shared" si="826"/>
        <v>2.6889027949552124</v>
      </c>
      <c r="AY2694" s="68">
        <f t="shared" si="827"/>
        <v>2.604624318915592</v>
      </c>
      <c r="AZ2694" s="68">
        <f t="shared" si="828"/>
        <v>-86.174180446279593</v>
      </c>
      <c r="BA2694" s="68">
        <f t="shared" si="829"/>
        <v>-2.0438757741100702</v>
      </c>
      <c r="BB2694" s="68">
        <f t="shared" si="830"/>
        <v>-8.4278476039620465E-2</v>
      </c>
    </row>
    <row r="2695" spans="1:54" x14ac:dyDescent="0.3">
      <c r="A2695" s="64">
        <v>29357</v>
      </c>
      <c r="B2695" s="57">
        <v>0.376</v>
      </c>
      <c r="C2695" s="57">
        <v>0.05</v>
      </c>
      <c r="D2695" s="57">
        <v>3.5880000000000001</v>
      </c>
      <c r="E2695" s="57">
        <f t="shared" si="815"/>
        <v>0.376</v>
      </c>
      <c r="F2695" s="57">
        <f t="shared" si="816"/>
        <v>3.2120000000000002</v>
      </c>
      <c r="G2695" s="57">
        <f t="shared" si="817"/>
        <v>0</v>
      </c>
      <c r="H2695" s="57">
        <f>IF(Q2694&gt;SetUp!$B$56,SetUp!$B$56,Q2694)</f>
        <v>9.8410184678753542E-14</v>
      </c>
      <c r="I2695" s="57">
        <f t="shared" si="831"/>
        <v>0.83447443945346189</v>
      </c>
      <c r="J2695" s="57">
        <f>MIN(F2695,H2695,(1-EXP(-SetUp!$B$52*H2695/SetUp!$B$56))*F2695)</f>
        <v>4.9211301700324842E-14</v>
      </c>
      <c r="K2695" s="57">
        <f t="shared" si="818"/>
        <v>4.91988829784287E-14</v>
      </c>
      <c r="L2695" s="57">
        <f>IF(I2695&lt;=0,0,MIN(SetUp!$B$50*I2695^SetUp!$B$55,I2695))</f>
        <v>1.5137398653531562E-2</v>
      </c>
      <c r="M2695" s="57">
        <f t="shared" si="819"/>
        <v>0.81933704079993031</v>
      </c>
      <c r="N2695" s="57">
        <f>IF(SetUp!$B$62=0,X2695,(B2695-E2695)*(1-(H2695/SetUp!$B$66/SetUp!$B$56)))</f>
        <v>0</v>
      </c>
      <c r="O2695" s="57">
        <f>K2695*SetUp!$B$65</f>
        <v>0</v>
      </c>
      <c r="P2695" s="57">
        <f>MIN(SetUp!$B$54*L2695^SetUp!$B$51,L2695)</f>
        <v>8.3432430826273756E-3</v>
      </c>
      <c r="Q2695" s="57">
        <f t="shared" si="820"/>
        <v>4.91988829784287E-14</v>
      </c>
      <c r="R2695" s="57">
        <f>IF((H2695+N2695-O2695)&gt;SetUp!$B$56,T2694+H2695+N2695-O2695-SetUp!$B$56,T2694)</f>
        <v>0</v>
      </c>
      <c r="S2695" s="57">
        <f>R2695*SetUp!$B$65</f>
        <v>0</v>
      </c>
      <c r="T2695" s="57">
        <f>IF((R2695-S2695)&lt;SetUp!$B$53,R2695-S2695,SetUp!$B$53)</f>
        <v>0</v>
      </c>
      <c r="U2695" s="57">
        <f t="shared" si="821"/>
        <v>0.81933704079993031</v>
      </c>
      <c r="V2695" s="57">
        <f>(L2695-P2695)/1000*SetUp!$B$13*1000000/SetUp!$B$48</f>
        <v>0.38643582689284983</v>
      </c>
      <c r="W2695" s="57">
        <f t="shared" si="832"/>
        <v>0</v>
      </c>
      <c r="X2695" s="57">
        <f>MAX((SetUp!$B$56*(1-($H2695/SetUp!$B$56)^2)*TANH(($B2695-$D2695)/SetUp!$B$56))/(1+$H2695/SetUp!$B$56*TANH(($B2695-$D2695)/SetUp!$B$56)),0)</f>
        <v>0</v>
      </c>
      <c r="AP2695" s="64">
        <v>31097</v>
      </c>
      <c r="AQ2695" s="55">
        <v>2</v>
      </c>
      <c r="AR2695" s="55">
        <v>50</v>
      </c>
      <c r="AS2695" s="66">
        <f t="shared" si="822"/>
        <v>355.447</v>
      </c>
      <c r="AT2695" s="66">
        <f t="shared" si="823"/>
        <v>312.77399995285032</v>
      </c>
      <c r="AU2695" s="55" t="str">
        <f>IF(OR($AP2695&lt;SetUp!$B$97,$AP2695&gt;SetUp!$B$98),"Não","Sim")</f>
        <v>Não</v>
      </c>
      <c r="AV2695" s="68">
        <f t="shared" si="824"/>
        <v>18.853302098041077</v>
      </c>
      <c r="AW2695" s="68">
        <f t="shared" si="825"/>
        <v>17.685417720620858</v>
      </c>
      <c r="AX2695" s="68">
        <f t="shared" si="826"/>
        <v>2.5507748531009171</v>
      </c>
      <c r="AY2695" s="68">
        <f t="shared" si="827"/>
        <v>2.4952306441758014</v>
      </c>
      <c r="AZ2695" s="68">
        <f t="shared" si="828"/>
        <v>-42.673000047149685</v>
      </c>
      <c r="BA2695" s="68">
        <f t="shared" si="829"/>
        <v>-1.1678843774202186</v>
      </c>
      <c r="BB2695" s="68">
        <f t="shared" si="830"/>
        <v>-5.554420892511569E-2</v>
      </c>
    </row>
    <row r="2696" spans="1:54" x14ac:dyDescent="0.3">
      <c r="A2696" s="64">
        <v>29358</v>
      </c>
      <c r="B2696" s="57">
        <v>0.16600000000000001</v>
      </c>
      <c r="C2696" s="57">
        <v>0.05</v>
      </c>
      <c r="D2696" s="57">
        <v>3.5880000000000001</v>
      </c>
      <c r="E2696" s="57">
        <f t="shared" si="815"/>
        <v>0.16600000000000001</v>
      </c>
      <c r="F2696" s="57">
        <f t="shared" si="816"/>
        <v>3.4220000000000002</v>
      </c>
      <c r="G2696" s="57">
        <f t="shared" si="817"/>
        <v>0</v>
      </c>
      <c r="H2696" s="57">
        <f>IF(Q2695&gt;SetUp!$B$56,SetUp!$B$56,Q2695)</f>
        <v>4.91988829784287E-14</v>
      </c>
      <c r="I2696" s="57">
        <f t="shared" si="831"/>
        <v>0.81933704079993031</v>
      </c>
      <c r="J2696" s="57">
        <f>MIN(F2696,H2696,(1-EXP(-SetUp!$B$52*H2696/SetUp!$B$56))*F2696)</f>
        <v>2.6214364012844274E-14</v>
      </c>
      <c r="K2696" s="57">
        <f t="shared" si="818"/>
        <v>2.2984518965584426E-14</v>
      </c>
      <c r="L2696" s="57">
        <f>IF(I2696&lt;=0,0,MIN(SetUp!$B$50*I2696^SetUp!$B$55,I2696))</f>
        <v>1.4682516561821072E-2</v>
      </c>
      <c r="M2696" s="57">
        <f t="shared" si="819"/>
        <v>0.80465452423810924</v>
      </c>
      <c r="N2696" s="57">
        <f>IF(SetUp!$B$62=0,X2696,(B2696-E2696)*(1-(H2696/SetUp!$B$66/SetUp!$B$56)))</f>
        <v>0</v>
      </c>
      <c r="O2696" s="57">
        <f>K2696*SetUp!$B$65</f>
        <v>0</v>
      </c>
      <c r="P2696" s="57">
        <f>MIN(SetUp!$B$54*L2696^SetUp!$B$51,L2696)</f>
        <v>8.0967283487119145E-3</v>
      </c>
      <c r="Q2696" s="57">
        <f t="shared" si="820"/>
        <v>2.2984518965584426E-14</v>
      </c>
      <c r="R2696" s="57">
        <f>IF((H2696+N2696-O2696)&gt;SetUp!$B$56,T2695+H2696+N2696-O2696-SetUp!$B$56,T2695)</f>
        <v>0</v>
      </c>
      <c r="S2696" s="57">
        <f>R2696*SetUp!$B$65</f>
        <v>0</v>
      </c>
      <c r="T2696" s="57">
        <f>IF((R2696-S2696)&lt;SetUp!$B$53,R2696-S2696,SetUp!$B$53)</f>
        <v>0</v>
      </c>
      <c r="U2696" s="57">
        <f t="shared" si="821"/>
        <v>0.80465452423810924</v>
      </c>
      <c r="V2696" s="57">
        <f>(L2696-P2696)/1000*SetUp!$B$13*1000000/SetUp!$B$48</f>
        <v>0.37458437436623593</v>
      </c>
      <c r="W2696" s="57">
        <f t="shared" si="832"/>
        <v>1.7347234759768071E-17</v>
      </c>
      <c r="X2696" s="57">
        <f>MAX((SetUp!$B$56*(1-($H2696/SetUp!$B$56)^2)*TANH(($B2696-$D2696)/SetUp!$B$56))/(1+$H2696/SetUp!$B$56*TANH(($B2696-$D2696)/SetUp!$B$56)),0)</f>
        <v>0</v>
      </c>
      <c r="AP2696" s="64">
        <v>31098</v>
      </c>
      <c r="AQ2696" s="55">
        <v>2</v>
      </c>
      <c r="AR2696" s="55">
        <v>51</v>
      </c>
      <c r="AS2696" s="66">
        <f t="shared" si="822"/>
        <v>308.81099999999998</v>
      </c>
      <c r="AT2696" s="66">
        <f t="shared" si="823"/>
        <v>390.65295178977652</v>
      </c>
      <c r="AU2696" s="55" t="str">
        <f>IF(OR($AP2696&lt;SetUp!$B$97,$AP2696&gt;SetUp!$B$98),"Não","Sim")</f>
        <v>Não</v>
      </c>
      <c r="AV2696" s="68">
        <f t="shared" si="824"/>
        <v>17.573019091778168</v>
      </c>
      <c r="AW2696" s="68">
        <f t="shared" si="825"/>
        <v>19.764942493965837</v>
      </c>
      <c r="AX2696" s="68">
        <f t="shared" si="826"/>
        <v>2.4896927617226887</v>
      </c>
      <c r="AY2696" s="68">
        <f t="shared" si="827"/>
        <v>2.5917911102049667</v>
      </c>
      <c r="AZ2696" s="68">
        <f t="shared" si="828"/>
        <v>81.841951789776545</v>
      </c>
      <c r="BA2696" s="68">
        <f t="shared" si="829"/>
        <v>2.191923402187669</v>
      </c>
      <c r="BB2696" s="68">
        <f t="shared" si="830"/>
        <v>0.10209834848227795</v>
      </c>
    </row>
    <row r="2697" spans="1:54" x14ac:dyDescent="0.3">
      <c r="A2697" s="64">
        <v>29359</v>
      </c>
      <c r="B2697" s="57">
        <v>0</v>
      </c>
      <c r="C2697" s="57">
        <v>0.05</v>
      </c>
      <c r="D2697" s="57">
        <v>3.5880000000000001</v>
      </c>
      <c r="E2697" s="57">
        <f t="shared" si="815"/>
        <v>0</v>
      </c>
      <c r="F2697" s="57">
        <f t="shared" si="816"/>
        <v>3.5880000000000001</v>
      </c>
      <c r="G2697" s="57">
        <f t="shared" si="817"/>
        <v>0</v>
      </c>
      <c r="H2697" s="57">
        <f>IF(Q2696&gt;SetUp!$B$56,SetUp!$B$56,Q2696)</f>
        <v>2.2984518965584426E-14</v>
      </c>
      <c r="I2697" s="57">
        <f t="shared" si="831"/>
        <v>0.80465452423810924</v>
      </c>
      <c r="J2697" s="57">
        <f>MIN(F2697,H2697,(1-EXP(-SetUp!$B$52*H2697/SetUp!$B$56))*F2697)</f>
        <v>1.2747136679536198E-14</v>
      </c>
      <c r="K2697" s="57">
        <f t="shared" si="818"/>
        <v>1.0237382286048228E-14</v>
      </c>
      <c r="L2697" s="57">
        <f>IF(I2697&lt;=0,0,MIN(SetUp!$B$50*I2697^SetUp!$B$55,I2697))</f>
        <v>1.4246623488663384E-2</v>
      </c>
      <c r="M2697" s="57">
        <f t="shared" si="819"/>
        <v>0.79040790074944589</v>
      </c>
      <c r="N2697" s="57">
        <f>IF(SetUp!$B$62=0,X2697,(B2697-E2697)*(1-(H2697/SetUp!$B$66/SetUp!$B$56)))</f>
        <v>0</v>
      </c>
      <c r="O2697" s="57">
        <f>K2697*SetUp!$B$65</f>
        <v>0</v>
      </c>
      <c r="P2697" s="57">
        <f>MIN(SetUp!$B$54*L2697^SetUp!$B$51,L2697)</f>
        <v>7.86038245306446E-3</v>
      </c>
      <c r="Q2697" s="57">
        <f t="shared" si="820"/>
        <v>1.0237382286048228E-14</v>
      </c>
      <c r="R2697" s="57">
        <f>IF((H2697+N2697-O2697)&gt;SetUp!$B$56,T2696+H2697+N2697-O2697-SetUp!$B$56,T2696)</f>
        <v>0</v>
      </c>
      <c r="S2697" s="57">
        <f>R2697*SetUp!$B$65</f>
        <v>0</v>
      </c>
      <c r="T2697" s="57">
        <f>IF((R2697-S2697)&lt;SetUp!$B$53,R2697-S2697,SetUp!$B$53)</f>
        <v>0</v>
      </c>
      <c r="U2697" s="57">
        <f t="shared" si="821"/>
        <v>0.79040790074944589</v>
      </c>
      <c r="V2697" s="57">
        <f>(L2697-P2697)/1000*SetUp!$B$13*1000000/SetUp!$B$48</f>
        <v>0.36323459325796514</v>
      </c>
      <c r="W2697" s="57">
        <f t="shared" si="832"/>
        <v>1.7347234759768071E-17</v>
      </c>
      <c r="X2697" s="57">
        <f>MAX((SetUp!$B$56*(1-($H2697/SetUp!$B$56)^2)*TANH(($B2697-$D2697)/SetUp!$B$56))/(1+$H2697/SetUp!$B$56*TANH(($B2697-$D2697)/SetUp!$B$56)),0)</f>
        <v>0</v>
      </c>
      <c r="AP2697" s="64">
        <v>31099</v>
      </c>
      <c r="AQ2697" s="55">
        <v>2</v>
      </c>
      <c r="AR2697" s="55">
        <v>52</v>
      </c>
      <c r="AS2697" s="66">
        <f t="shared" si="822"/>
        <v>436.20299999999997</v>
      </c>
      <c r="AT2697" s="66">
        <f t="shared" si="823"/>
        <v>399.37237755084152</v>
      </c>
      <c r="AU2697" s="55" t="str">
        <f>IF(OR($AP2697&lt;SetUp!$B$97,$AP2697&gt;SetUp!$B$98),"Não","Sim")</f>
        <v>Não</v>
      </c>
      <c r="AV2697" s="68">
        <f t="shared" si="824"/>
        <v>20.885473420538016</v>
      </c>
      <c r="AW2697" s="68">
        <f t="shared" si="825"/>
        <v>19.98430327909486</v>
      </c>
      <c r="AX2697" s="68">
        <f t="shared" si="826"/>
        <v>2.6396886481270587</v>
      </c>
      <c r="AY2697" s="68">
        <f t="shared" si="827"/>
        <v>2.6013780237492661</v>
      </c>
      <c r="AZ2697" s="68">
        <f t="shared" si="828"/>
        <v>-36.830622449158454</v>
      </c>
      <c r="BA2697" s="68">
        <f t="shared" si="829"/>
        <v>-0.90117014144315633</v>
      </c>
      <c r="BB2697" s="68">
        <f t="shared" si="830"/>
        <v>-3.8310624377792646E-2</v>
      </c>
    </row>
    <row r="2698" spans="1:54" x14ac:dyDescent="0.3">
      <c r="A2698" s="64">
        <v>29360</v>
      </c>
      <c r="B2698" s="57">
        <v>0</v>
      </c>
      <c r="C2698" s="57">
        <v>0.05</v>
      </c>
      <c r="D2698" s="57">
        <v>3.5880000000000001</v>
      </c>
      <c r="E2698" s="57">
        <f t="shared" si="815"/>
        <v>0</v>
      </c>
      <c r="F2698" s="57">
        <f t="shared" si="816"/>
        <v>3.5880000000000001</v>
      </c>
      <c r="G2698" s="57">
        <f t="shared" si="817"/>
        <v>0</v>
      </c>
      <c r="H2698" s="57">
        <f>IF(Q2697&gt;SetUp!$B$56,SetUp!$B$56,Q2697)</f>
        <v>1.0237382286048228E-14</v>
      </c>
      <c r="I2698" s="57">
        <f t="shared" si="831"/>
        <v>0.79040790074944589</v>
      </c>
      <c r="J2698" s="57">
        <f>MIN(F2698,H2698,(1-EXP(-SetUp!$B$52*H2698/SetUp!$B$56))*F2698)</f>
        <v>5.5768722972970863E-15</v>
      </c>
      <c r="K2698" s="57">
        <f t="shared" si="818"/>
        <v>4.6605099887511421E-15</v>
      </c>
      <c r="L2698" s="57">
        <f>IF(I2698&lt;=0,0,MIN(SetUp!$B$50*I2698^SetUp!$B$55,I2698))</f>
        <v>1.3828709036318703E-2</v>
      </c>
      <c r="M2698" s="57">
        <f t="shared" si="819"/>
        <v>0.77657919171312717</v>
      </c>
      <c r="N2698" s="57">
        <f>IF(SetUp!$B$62=0,X2698,(B2698-E2698)*(1-(H2698/SetUp!$B$66/SetUp!$B$56)))</f>
        <v>0</v>
      </c>
      <c r="O2698" s="57">
        <f>K2698*SetUp!$B$65</f>
        <v>0</v>
      </c>
      <c r="P2698" s="57">
        <f>MIN(SetUp!$B$54*L2698^SetUp!$B$51,L2698)</f>
        <v>7.63366924829366E-3</v>
      </c>
      <c r="Q2698" s="57">
        <f t="shared" si="820"/>
        <v>4.6605099887511421E-15</v>
      </c>
      <c r="R2698" s="57">
        <f>IF((H2698+N2698-O2698)&gt;SetUp!$B$56,T2697+H2698+N2698-O2698-SetUp!$B$56,T2697)</f>
        <v>0</v>
      </c>
      <c r="S2698" s="57">
        <f>R2698*SetUp!$B$65</f>
        <v>0</v>
      </c>
      <c r="T2698" s="57">
        <f>IF((R2698-S2698)&lt;SetUp!$B$53,R2698-S2698,SetUp!$B$53)</f>
        <v>0</v>
      </c>
      <c r="U2698" s="57">
        <f t="shared" si="821"/>
        <v>0.77657919171312717</v>
      </c>
      <c r="V2698" s="57">
        <f>(L2698-P2698)/1000*SetUp!$B$13*1000000/SetUp!$B$48</f>
        <v>0.35235950930705051</v>
      </c>
      <c r="W2698" s="57">
        <f t="shared" si="832"/>
        <v>0</v>
      </c>
      <c r="X2698" s="57">
        <f>MAX((SetUp!$B$56*(1-($H2698/SetUp!$B$56)^2)*TANH(($B2698-$D2698)/SetUp!$B$56))/(1+$H2698/SetUp!$B$56*TANH(($B2698-$D2698)/SetUp!$B$56)),0)</f>
        <v>0</v>
      </c>
      <c r="AP2698" s="64">
        <v>31100</v>
      </c>
      <c r="AQ2698" s="55">
        <v>2</v>
      </c>
      <c r="AR2698" s="55">
        <v>53</v>
      </c>
      <c r="AS2698" s="66">
        <f t="shared" si="822"/>
        <v>509.99799999999999</v>
      </c>
      <c r="AT2698" s="66">
        <f t="shared" si="823"/>
        <v>283.20350704935527</v>
      </c>
      <c r="AU2698" s="55" t="str">
        <f>IF(OR($AP2698&lt;SetUp!$B$97,$AP2698&gt;SetUp!$B$98),"Não","Sim")</f>
        <v>Não</v>
      </c>
      <c r="AV2698" s="68">
        <f t="shared" si="824"/>
        <v>22.583135300484741</v>
      </c>
      <c r="AW2698" s="68">
        <f t="shared" si="825"/>
        <v>16.828651373456974</v>
      </c>
      <c r="AX2698" s="68">
        <f t="shared" si="826"/>
        <v>2.7075684729789815</v>
      </c>
      <c r="AY2698" s="68">
        <f t="shared" si="827"/>
        <v>2.4520986271347938</v>
      </c>
      <c r="AZ2698" s="68">
        <f t="shared" si="828"/>
        <v>-226.79449295064472</v>
      </c>
      <c r="BA2698" s="68">
        <f t="shared" si="829"/>
        <v>-5.754483927027767</v>
      </c>
      <c r="BB2698" s="68">
        <f t="shared" si="830"/>
        <v>-0.25546984584418775</v>
      </c>
    </row>
    <row r="2699" spans="1:54" x14ac:dyDescent="0.3">
      <c r="A2699" s="64">
        <v>29361</v>
      </c>
      <c r="B2699" s="57">
        <v>0.26600000000000001</v>
      </c>
      <c r="C2699" s="57">
        <v>4.4999999999999998E-2</v>
      </c>
      <c r="D2699" s="57">
        <v>3.5880000000000001</v>
      </c>
      <c r="E2699" s="57">
        <f t="shared" si="815"/>
        <v>0.26600000000000001</v>
      </c>
      <c r="F2699" s="57">
        <f t="shared" si="816"/>
        <v>3.3220000000000001</v>
      </c>
      <c r="G2699" s="57">
        <f t="shared" si="817"/>
        <v>0</v>
      </c>
      <c r="H2699" s="57">
        <f>IF(Q2698&gt;SetUp!$B$56,SetUp!$B$56,Q2698)</f>
        <v>4.6605099887511421E-15</v>
      </c>
      <c r="I2699" s="57">
        <f t="shared" si="831"/>
        <v>0.77657919171312717</v>
      </c>
      <c r="J2699" s="57">
        <f>MIN(F2699,H2699,(1-EXP(-SetUp!$B$52*H2699/SetUp!$B$56))*F2699)</f>
        <v>2.5817126214633392E-15</v>
      </c>
      <c r="K2699" s="57">
        <f t="shared" si="818"/>
        <v>2.078797367287803E-15</v>
      </c>
      <c r="L2699" s="57">
        <f>IF(I2699&lt;=0,0,MIN(SetUp!$B$50*I2699^SetUp!$B$55,I2699))</f>
        <v>1.3427827916848623E-2</v>
      </c>
      <c r="M2699" s="57">
        <f t="shared" si="819"/>
        <v>0.76315136379627857</v>
      </c>
      <c r="N2699" s="57">
        <f>IF(SetUp!$B$62=0,X2699,(B2699-E2699)*(1-(H2699/SetUp!$B$66/SetUp!$B$56)))</f>
        <v>0</v>
      </c>
      <c r="O2699" s="57">
        <f>K2699*SetUp!$B$65</f>
        <v>0</v>
      </c>
      <c r="P2699" s="57">
        <f>MIN(SetUp!$B$54*L2699^SetUp!$B$51,L2699)</f>
        <v>7.416086881298297E-3</v>
      </c>
      <c r="Q2699" s="57">
        <f t="shared" si="820"/>
        <v>2.078797367287803E-15</v>
      </c>
      <c r="R2699" s="57">
        <f>IF((H2699+N2699-O2699)&gt;SetUp!$B$56,T2698+H2699+N2699-O2699-SetUp!$B$56,T2698)</f>
        <v>0</v>
      </c>
      <c r="S2699" s="57">
        <f>R2699*SetUp!$B$65</f>
        <v>0</v>
      </c>
      <c r="T2699" s="57">
        <f>IF((R2699-S2699)&lt;SetUp!$B$53,R2699-S2699,SetUp!$B$53)</f>
        <v>0</v>
      </c>
      <c r="U2699" s="57">
        <f t="shared" si="821"/>
        <v>0.76315136379627857</v>
      </c>
      <c r="V2699" s="57">
        <f>(L2699-P2699)/1000*SetUp!$B$13*1000000/SetUp!$B$48</f>
        <v>0.34193390096738624</v>
      </c>
      <c r="W2699" s="57">
        <f t="shared" si="832"/>
        <v>5.0306980803327406E-17</v>
      </c>
      <c r="X2699" s="57">
        <f>MAX((SetUp!$B$56*(1-($H2699/SetUp!$B$56)^2)*TANH(($B2699-$D2699)/SetUp!$B$56))/(1+$H2699/SetUp!$B$56*TANH(($B2699-$D2699)/SetUp!$B$56)),0)</f>
        <v>0</v>
      </c>
      <c r="AP2699" s="64">
        <v>31101</v>
      </c>
      <c r="AQ2699" s="55">
        <v>2</v>
      </c>
      <c r="AR2699" s="55">
        <v>54</v>
      </c>
      <c r="AS2699" s="66">
        <f t="shared" si="822"/>
        <v>177.286</v>
      </c>
      <c r="AT2699" s="66">
        <f t="shared" si="823"/>
        <v>177.11443125244105</v>
      </c>
      <c r="AU2699" s="55" t="str">
        <f>IF(OR($AP2699&lt;SetUp!$B$97,$AP2699&gt;SetUp!$B$98),"Não","Sim")</f>
        <v>Não</v>
      </c>
      <c r="AV2699" s="68">
        <f t="shared" si="824"/>
        <v>13.314878895431232</v>
      </c>
      <c r="AW2699" s="68">
        <f t="shared" si="825"/>
        <v>13.308434590606105</v>
      </c>
      <c r="AX2699" s="68">
        <f t="shared" si="826"/>
        <v>2.248674441394436</v>
      </c>
      <c r="AY2699" s="68">
        <f t="shared" si="827"/>
        <v>2.2482539488691335</v>
      </c>
      <c r="AZ2699" s="68">
        <f t="shared" si="828"/>
        <v>-0.17156874755895046</v>
      </c>
      <c r="BA2699" s="68">
        <f t="shared" si="829"/>
        <v>-6.4443048251270341E-3</v>
      </c>
      <c r="BB2699" s="68">
        <f t="shared" si="830"/>
        <v>-4.2049252530240722E-4</v>
      </c>
    </row>
    <row r="2700" spans="1:54" x14ac:dyDescent="0.3">
      <c r="A2700" s="64">
        <v>29362</v>
      </c>
      <c r="B2700" s="57">
        <v>0</v>
      </c>
      <c r="C2700" s="57">
        <v>4.4999999999999998E-2</v>
      </c>
      <c r="D2700" s="57">
        <v>3.5880000000000001</v>
      </c>
      <c r="E2700" s="57">
        <f t="shared" si="815"/>
        <v>0</v>
      </c>
      <c r="F2700" s="57">
        <f t="shared" si="816"/>
        <v>3.5880000000000001</v>
      </c>
      <c r="G2700" s="57">
        <f t="shared" si="817"/>
        <v>0</v>
      </c>
      <c r="H2700" s="57">
        <f>IF(Q2699&gt;SetUp!$B$56,SetUp!$B$56,Q2699)</f>
        <v>2.078797367287803E-15</v>
      </c>
      <c r="I2700" s="57">
        <f t="shared" si="831"/>
        <v>0.76315136379627857</v>
      </c>
      <c r="J2700" s="57">
        <f>MIN(F2700,H2700,(1-EXP(-SetUp!$B$52*H2700/SetUp!$B$56))*F2700)</f>
        <v>1.1950440637065184E-15</v>
      </c>
      <c r="K2700" s="57">
        <f t="shared" si="818"/>
        <v>8.8375330358128455E-16</v>
      </c>
      <c r="L2700" s="57">
        <f>IF(I2700&lt;=0,0,MIN(SetUp!$B$50*I2700^SetUp!$B$55,I2700))</f>
        <v>1.3043095040515179E-2</v>
      </c>
      <c r="M2700" s="57">
        <f t="shared" si="819"/>
        <v>0.75010826875576342</v>
      </c>
      <c r="N2700" s="57">
        <f>IF(SetUp!$B$62=0,X2700,(B2700-E2700)*(1-(H2700/SetUp!$B$66/SetUp!$B$56)))</f>
        <v>0</v>
      </c>
      <c r="O2700" s="57">
        <f>K2700*SetUp!$B$65</f>
        <v>0</v>
      </c>
      <c r="P2700" s="57">
        <f>MIN(SetUp!$B$54*L2700^SetUp!$B$51,L2700)</f>
        <v>7.2071652222347174E-3</v>
      </c>
      <c r="Q2700" s="57">
        <f t="shared" si="820"/>
        <v>8.8375330358128455E-16</v>
      </c>
      <c r="R2700" s="57">
        <f>IF((H2700+N2700-O2700)&gt;SetUp!$B$56,T2699+H2700+N2700-O2700-SetUp!$B$56,T2699)</f>
        <v>0</v>
      </c>
      <c r="S2700" s="57">
        <f>R2700*SetUp!$B$65</f>
        <v>0</v>
      </c>
      <c r="T2700" s="57">
        <f>IF((R2700-S2700)&lt;SetUp!$B$53,R2700-S2700,SetUp!$B$53)</f>
        <v>0</v>
      </c>
      <c r="U2700" s="57">
        <f t="shared" si="821"/>
        <v>0.75010826875576342</v>
      </c>
      <c r="V2700" s="57">
        <f>(L2700-P2700)/1000*SetUp!$B$13*1000000/SetUp!$B$48</f>
        <v>0.33193416628164124</v>
      </c>
      <c r="W2700" s="57">
        <f t="shared" si="832"/>
        <v>0</v>
      </c>
      <c r="X2700" s="57">
        <f>MAX((SetUp!$B$56*(1-($H2700/SetUp!$B$56)^2)*TANH(($B2700-$D2700)/SetUp!$B$56))/(1+$H2700/SetUp!$B$56*TANH(($B2700-$D2700)/SetUp!$B$56)),0)</f>
        <v>0</v>
      </c>
      <c r="AP2700" s="64">
        <v>31102</v>
      </c>
      <c r="AQ2700" s="55">
        <v>2</v>
      </c>
      <c r="AR2700" s="55">
        <v>55</v>
      </c>
      <c r="AS2700" s="66">
        <f t="shared" si="822"/>
        <v>117.992</v>
      </c>
      <c r="AT2700" s="66">
        <f t="shared" si="823"/>
        <v>121.04441443977403</v>
      </c>
      <c r="AU2700" s="55" t="str">
        <f>IF(OR($AP2700&lt;SetUp!$B$97,$AP2700&gt;SetUp!$B$98),"Não","Sim")</f>
        <v>Não</v>
      </c>
      <c r="AV2700" s="68">
        <f t="shared" si="824"/>
        <v>10.862412255111661</v>
      </c>
      <c r="AW2700" s="68">
        <f t="shared" si="825"/>
        <v>11.002018652946106</v>
      </c>
      <c r="AX2700" s="68">
        <f t="shared" si="826"/>
        <v>2.0718525626143007</v>
      </c>
      <c r="AY2700" s="68">
        <f t="shared" si="827"/>
        <v>2.0829447538442363</v>
      </c>
      <c r="AZ2700" s="68">
        <f t="shared" si="828"/>
        <v>3.0524144397740258</v>
      </c>
      <c r="BA2700" s="68">
        <f t="shared" si="829"/>
        <v>0.13960639783444506</v>
      </c>
      <c r="BB2700" s="68">
        <f t="shared" si="830"/>
        <v>1.1092191229935544E-2</v>
      </c>
    </row>
    <row r="2701" spans="1:54" x14ac:dyDescent="0.3">
      <c r="A2701" s="64">
        <v>29363</v>
      </c>
      <c r="B2701" s="57">
        <v>0</v>
      </c>
      <c r="C2701" s="57">
        <v>4.4999999999999998E-2</v>
      </c>
      <c r="D2701" s="57">
        <v>3.5880000000000001</v>
      </c>
      <c r="E2701" s="57">
        <f t="shared" si="815"/>
        <v>0</v>
      </c>
      <c r="F2701" s="57">
        <f t="shared" si="816"/>
        <v>3.5880000000000001</v>
      </c>
      <c r="G2701" s="57">
        <f t="shared" si="817"/>
        <v>0</v>
      </c>
      <c r="H2701" s="57">
        <f>IF(Q2700&gt;SetUp!$B$56,SetUp!$B$56,Q2700)</f>
        <v>8.8375330358128455E-16</v>
      </c>
      <c r="I2701" s="57">
        <f t="shared" si="831"/>
        <v>0.75010826875576342</v>
      </c>
      <c r="J2701" s="57">
        <f>MIN(F2701,H2701,(1-EXP(-SetUp!$B$52*H2701/SetUp!$B$56))*F2701)</f>
        <v>3.9834802123550618E-16</v>
      </c>
      <c r="K2701" s="57">
        <f t="shared" si="818"/>
        <v>4.8540528234577838E-16</v>
      </c>
      <c r="L2701" s="57">
        <f>IF(I2701&lt;=0,0,MIN(SetUp!$B$50*I2701^SetUp!$B$55,I2701))</f>
        <v>1.267368102755881E-2</v>
      </c>
      <c r="M2701" s="57">
        <f t="shared" si="819"/>
        <v>0.73743458772820458</v>
      </c>
      <c r="N2701" s="57">
        <f>IF(SetUp!$B$62=0,X2701,(B2701-E2701)*(1-(H2701/SetUp!$B$66/SetUp!$B$56)))</f>
        <v>0</v>
      </c>
      <c r="O2701" s="57">
        <f>K2701*SetUp!$B$65</f>
        <v>0</v>
      </c>
      <c r="P2701" s="57">
        <f>MIN(SetUp!$B$54*L2701^SetUp!$B$51,L2701)</f>
        <v>7.0064635139328131E-3</v>
      </c>
      <c r="Q2701" s="57">
        <f t="shared" si="820"/>
        <v>4.8540528234577838E-16</v>
      </c>
      <c r="R2701" s="57">
        <f>IF((H2701+N2701-O2701)&gt;SetUp!$B$56,T2700+H2701+N2701-O2701-SetUp!$B$56,T2700)</f>
        <v>0</v>
      </c>
      <c r="S2701" s="57">
        <f>R2701*SetUp!$B$65</f>
        <v>0</v>
      </c>
      <c r="T2701" s="57">
        <f>IF((R2701-S2701)&lt;SetUp!$B$53,R2701-S2701,SetUp!$B$53)</f>
        <v>0</v>
      </c>
      <c r="U2701" s="57">
        <f t="shared" si="821"/>
        <v>0.73743458772820458</v>
      </c>
      <c r="V2701" s="57">
        <f>(L2701-P2701)/1000*SetUp!$B$13*1000000/SetUp!$B$48</f>
        <v>0.32233820129736135</v>
      </c>
      <c r="W2701" s="57">
        <f t="shared" si="832"/>
        <v>-7.1123662515049091E-17</v>
      </c>
      <c r="X2701" s="57">
        <f>MAX((SetUp!$B$56*(1-($H2701/SetUp!$B$56)^2)*TANH(($B2701-$D2701)/SetUp!$B$56))/(1+$H2701/SetUp!$B$56*TANH(($B2701-$D2701)/SetUp!$B$56)),0)</f>
        <v>0</v>
      </c>
      <c r="AP2701" s="64">
        <v>31103</v>
      </c>
      <c r="AQ2701" s="55">
        <v>2</v>
      </c>
      <c r="AR2701" s="55">
        <v>56</v>
      </c>
      <c r="AS2701" s="66">
        <f t="shared" si="822"/>
        <v>91.012</v>
      </c>
      <c r="AT2701" s="66">
        <f t="shared" si="823"/>
        <v>87.687693266674387</v>
      </c>
      <c r="AU2701" s="55" t="str">
        <f>IF(OR($AP2701&lt;SetUp!$B$97,$AP2701&gt;SetUp!$B$98),"Não","Sim")</f>
        <v>Não</v>
      </c>
      <c r="AV2701" s="68">
        <f t="shared" si="824"/>
        <v>9.5400209643375522</v>
      </c>
      <c r="AW2701" s="68">
        <f t="shared" si="825"/>
        <v>9.3641707196459407</v>
      </c>
      <c r="AX2701" s="68">
        <f t="shared" si="826"/>
        <v>1.959098658147417</v>
      </c>
      <c r="AY2701" s="68">
        <f t="shared" si="827"/>
        <v>1.9429386455733786</v>
      </c>
      <c r="AZ2701" s="68">
        <f t="shared" si="828"/>
        <v>-3.3243067333256135</v>
      </c>
      <c r="BA2701" s="68">
        <f t="shared" si="829"/>
        <v>-0.17585024469161148</v>
      </c>
      <c r="BB2701" s="68">
        <f t="shared" si="830"/>
        <v>-1.6160012574038429E-2</v>
      </c>
    </row>
    <row r="2702" spans="1:54" x14ac:dyDescent="0.3">
      <c r="A2702" s="64">
        <v>29364</v>
      </c>
      <c r="B2702" s="57">
        <v>0</v>
      </c>
      <c r="C2702" s="57">
        <v>0</v>
      </c>
      <c r="D2702" s="57">
        <v>3.5880000000000001</v>
      </c>
      <c r="E2702" s="57">
        <f t="shared" si="815"/>
        <v>0</v>
      </c>
      <c r="F2702" s="57">
        <f t="shared" si="816"/>
        <v>3.5880000000000001</v>
      </c>
      <c r="G2702" s="57">
        <f t="shared" si="817"/>
        <v>0</v>
      </c>
      <c r="H2702" s="57">
        <f>IF(Q2701&gt;SetUp!$B$56,SetUp!$B$56,Q2701)</f>
        <v>4.8540528234577838E-16</v>
      </c>
      <c r="I2702" s="57">
        <f t="shared" si="831"/>
        <v>0.73743458772820458</v>
      </c>
      <c r="J2702" s="57">
        <f>MIN(F2702,H2702,(1-EXP(-SetUp!$B$52*H2702/SetUp!$B$56))*F2702)</f>
        <v>3.9834802123550618E-16</v>
      </c>
      <c r="K2702" s="57">
        <f t="shared" si="818"/>
        <v>8.7057261110272202E-17</v>
      </c>
      <c r="L2702" s="57">
        <f>IF(I2702&lt;=0,0,MIN(SetUp!$B$50*I2702^SetUp!$B$55,I2702))</f>
        <v>1.2318808102399303E-2</v>
      </c>
      <c r="M2702" s="57">
        <f t="shared" si="819"/>
        <v>0.72511577962580531</v>
      </c>
      <c r="N2702" s="57">
        <f>IF(SetUp!$B$62=0,X2702,(B2702-E2702)*(1-(H2702/SetUp!$B$66/SetUp!$B$56)))</f>
        <v>0</v>
      </c>
      <c r="O2702" s="57">
        <f>K2702*SetUp!$B$65</f>
        <v>0</v>
      </c>
      <c r="P2702" s="57">
        <f>MIN(SetUp!$B$54*L2702^SetUp!$B$51,L2702)</f>
        <v>6.8135682205339807E-3</v>
      </c>
      <c r="Q2702" s="57">
        <f t="shared" si="820"/>
        <v>8.7057261110272202E-17</v>
      </c>
      <c r="R2702" s="57">
        <f>IF((H2702+N2702-O2702)&gt;SetUp!$B$56,T2701+H2702+N2702-O2702-SetUp!$B$56,T2701)</f>
        <v>0</v>
      </c>
      <c r="S2702" s="57">
        <f>R2702*SetUp!$B$65</f>
        <v>0</v>
      </c>
      <c r="T2702" s="57">
        <f>IF((R2702-S2702)&lt;SetUp!$B$53,R2702-S2702,SetUp!$B$53)</f>
        <v>0</v>
      </c>
      <c r="U2702" s="57">
        <f t="shared" si="821"/>
        <v>0.72511577962580531</v>
      </c>
      <c r="V2702" s="57">
        <f>(L2702-P2702)/1000*SetUp!$B$13*1000000/SetUp!$B$48</f>
        <v>0.3131252889031208</v>
      </c>
      <c r="W2702" s="57">
        <f t="shared" si="832"/>
        <v>9.8879238130678004E-17</v>
      </c>
      <c r="X2702" s="57">
        <f>MAX((SetUp!$B$56*(1-($H2702/SetUp!$B$56)^2)*TANH(($B2702-$D2702)/SetUp!$B$56))/(1+$H2702/SetUp!$B$56*TANH(($B2702-$D2702)/SetUp!$B$56)),0)</f>
        <v>0</v>
      </c>
      <c r="AP2702" s="64">
        <v>31104</v>
      </c>
      <c r="AQ2702" s="55">
        <v>2</v>
      </c>
      <c r="AR2702" s="55">
        <v>57</v>
      </c>
      <c r="AS2702" s="66">
        <f t="shared" si="822"/>
        <v>76.950999999999993</v>
      </c>
      <c r="AT2702" s="66">
        <f t="shared" si="823"/>
        <v>66.228843795849826</v>
      </c>
      <c r="AU2702" s="55" t="str">
        <f>IF(OR($AP2702&lt;SetUp!$B$97,$AP2702&gt;SetUp!$B$98),"Não","Sim")</f>
        <v>Não</v>
      </c>
      <c r="AV2702" s="68">
        <f t="shared" si="824"/>
        <v>8.7721719089402246</v>
      </c>
      <c r="AW2702" s="68">
        <f t="shared" si="825"/>
        <v>8.1381105789888242</v>
      </c>
      <c r="AX2702" s="68">
        <f t="shared" si="826"/>
        <v>1.8862142679837417</v>
      </c>
      <c r="AY2702" s="68">
        <f t="shared" si="827"/>
        <v>1.8210471733246265</v>
      </c>
      <c r="AZ2702" s="68">
        <f t="shared" si="828"/>
        <v>-10.722156204150167</v>
      </c>
      <c r="BA2702" s="68">
        <f t="shared" si="829"/>
        <v>-0.63406132995140041</v>
      </c>
      <c r="BB2702" s="68">
        <f t="shared" si="830"/>
        <v>-6.5167094659115188E-2</v>
      </c>
    </row>
    <row r="2703" spans="1:54" x14ac:dyDescent="0.3">
      <c r="A2703" s="64">
        <v>29365</v>
      </c>
      <c r="B2703" s="57">
        <v>0</v>
      </c>
      <c r="C2703" s="57">
        <v>0</v>
      </c>
      <c r="D2703" s="57">
        <v>3.5880000000000001</v>
      </c>
      <c r="E2703" s="57">
        <f t="shared" si="815"/>
        <v>0</v>
      </c>
      <c r="F2703" s="57">
        <f t="shared" si="816"/>
        <v>3.5880000000000001</v>
      </c>
      <c r="G2703" s="57">
        <f t="shared" si="817"/>
        <v>0</v>
      </c>
      <c r="H2703" s="57">
        <f>IF(Q2702&gt;SetUp!$B$56,SetUp!$B$56,Q2702)</f>
        <v>8.7057261110272202E-17</v>
      </c>
      <c r="I2703" s="57">
        <f t="shared" si="831"/>
        <v>0.72511577962580531</v>
      </c>
      <c r="J2703" s="57">
        <f>MIN(F2703,H2703,(1-EXP(-SetUp!$B$52*H2703/SetUp!$B$56))*F2703)</f>
        <v>0</v>
      </c>
      <c r="K2703" s="57">
        <f t="shared" si="818"/>
        <v>8.7057261110272202E-17</v>
      </c>
      <c r="L2703" s="57">
        <f>IF(I2703&lt;=0,0,MIN(SetUp!$B$50*I2703^SetUp!$B$55,I2703))</f>
        <v>1.1977746333687986E-2</v>
      </c>
      <c r="M2703" s="57">
        <f t="shared" si="819"/>
        <v>0.71313803329211733</v>
      </c>
      <c r="N2703" s="57">
        <f>IF(SetUp!$B$62=0,X2703,(B2703-E2703)*(1-(H2703/SetUp!$B$66/SetUp!$B$56)))</f>
        <v>0</v>
      </c>
      <c r="O2703" s="57">
        <f>K2703*SetUp!$B$65</f>
        <v>0</v>
      </c>
      <c r="P2703" s="57">
        <f>MIN(SetUp!$B$54*L2703^SetUp!$B$51,L2703)</f>
        <v>6.6280910563871909E-3</v>
      </c>
      <c r="Q2703" s="57">
        <f t="shared" si="820"/>
        <v>8.7057261110272202E-17</v>
      </c>
      <c r="R2703" s="57">
        <f>IF((H2703+N2703-O2703)&gt;SetUp!$B$56,T2702+H2703+N2703-O2703-SetUp!$B$56,T2702)</f>
        <v>0</v>
      </c>
      <c r="S2703" s="57">
        <f>R2703*SetUp!$B$65</f>
        <v>0</v>
      </c>
      <c r="T2703" s="57">
        <f>IF((R2703-S2703)&lt;SetUp!$B$53,R2703-S2703,SetUp!$B$53)</f>
        <v>0</v>
      </c>
      <c r="U2703" s="57">
        <f t="shared" si="821"/>
        <v>0.71313803329211733</v>
      </c>
      <c r="V2703" s="57">
        <f>(L2703-P2703)/1000*SetUp!$B$13*1000000/SetUp!$B$48</f>
        <v>0.30427599708322672</v>
      </c>
      <c r="W2703" s="57">
        <f t="shared" si="832"/>
        <v>0</v>
      </c>
      <c r="X2703" s="57">
        <f>MAX((SetUp!$B$56*(1-($H2703/SetUp!$B$56)^2)*TANH(($B2703-$D2703)/SetUp!$B$56))/(1+$H2703/SetUp!$B$56*TANH(($B2703-$D2703)/SetUp!$B$56)),0)</f>
        <v>0</v>
      </c>
      <c r="AP2703" s="64">
        <v>31105</v>
      </c>
      <c r="AQ2703" s="55">
        <v>2</v>
      </c>
      <c r="AR2703" s="55">
        <v>58</v>
      </c>
      <c r="AS2703" s="66">
        <f t="shared" si="822"/>
        <v>68.775000000000006</v>
      </c>
      <c r="AT2703" s="66">
        <f t="shared" si="823"/>
        <v>51.625080038151992</v>
      </c>
      <c r="AU2703" s="55" t="str">
        <f>IF(OR($AP2703&lt;SetUp!$B$97,$AP2703&gt;SetUp!$B$98),"Não","Sim")</f>
        <v>Não</v>
      </c>
      <c r="AV2703" s="68">
        <f t="shared" si="824"/>
        <v>8.2930693955856896</v>
      </c>
      <c r="AW2703" s="68">
        <f t="shared" si="825"/>
        <v>7.1850595013647585</v>
      </c>
      <c r="AX2703" s="68">
        <f t="shared" si="826"/>
        <v>1.8374305990617212</v>
      </c>
      <c r="AY2703" s="68">
        <f t="shared" si="827"/>
        <v>1.7128607379836014</v>
      </c>
      <c r="AZ2703" s="68">
        <f t="shared" si="828"/>
        <v>-17.149919961848013</v>
      </c>
      <c r="BA2703" s="68">
        <f t="shared" si="829"/>
        <v>-1.1080098942209311</v>
      </c>
      <c r="BB2703" s="68">
        <f t="shared" si="830"/>
        <v>-0.12456986107811985</v>
      </c>
    </row>
    <row r="2704" spans="1:54" x14ac:dyDescent="0.3">
      <c r="A2704" s="64">
        <v>29366</v>
      </c>
      <c r="B2704" s="57">
        <v>0</v>
      </c>
      <c r="C2704" s="57">
        <v>0</v>
      </c>
      <c r="D2704" s="57">
        <v>3.5880000000000001</v>
      </c>
      <c r="E2704" s="57">
        <f t="shared" si="815"/>
        <v>0</v>
      </c>
      <c r="F2704" s="57">
        <f t="shared" si="816"/>
        <v>3.5880000000000001</v>
      </c>
      <c r="G2704" s="57">
        <f t="shared" si="817"/>
        <v>0</v>
      </c>
      <c r="H2704" s="57">
        <f>IF(Q2703&gt;SetUp!$B$56,SetUp!$B$56,Q2703)</f>
        <v>8.7057261110272202E-17</v>
      </c>
      <c r="I2704" s="57">
        <f t="shared" si="831"/>
        <v>0.71313803329211733</v>
      </c>
      <c r="J2704" s="57">
        <f>MIN(F2704,H2704,(1-EXP(-SetUp!$B$52*H2704/SetUp!$B$56))*F2704)</f>
        <v>0</v>
      </c>
      <c r="K2704" s="57">
        <f t="shared" si="818"/>
        <v>8.7057261110272202E-17</v>
      </c>
      <c r="L2704" s="57">
        <f>IF(I2704&lt;=0,0,MIN(SetUp!$B$50*I2704^SetUp!$B$55,I2704))</f>
        <v>1.1649810187510193E-2</v>
      </c>
      <c r="M2704" s="57">
        <f t="shared" si="819"/>
        <v>0.70148822310460712</v>
      </c>
      <c r="N2704" s="57">
        <f>IF(SetUp!$B$62=0,X2704,(B2704-E2704)*(1-(H2704/SetUp!$B$66/SetUp!$B$56)))</f>
        <v>0</v>
      </c>
      <c r="O2704" s="57">
        <f>K2704*SetUp!$B$65</f>
        <v>0</v>
      </c>
      <c r="P2704" s="57">
        <f>MIN(SetUp!$B$54*L2704^SetUp!$B$51,L2704)</f>
        <v>6.4496671782384649E-3</v>
      </c>
      <c r="Q2704" s="57">
        <f t="shared" si="820"/>
        <v>8.7057261110272202E-17</v>
      </c>
      <c r="R2704" s="57">
        <f>IF((H2704+N2704-O2704)&gt;SetUp!$B$56,T2703+H2704+N2704-O2704-SetUp!$B$56,T2703)</f>
        <v>0</v>
      </c>
      <c r="S2704" s="57">
        <f>R2704*SetUp!$B$65</f>
        <v>0</v>
      </c>
      <c r="T2704" s="57">
        <f>IF((R2704-S2704)&lt;SetUp!$B$53,R2704-S2704,SetUp!$B$53)</f>
        <v>0</v>
      </c>
      <c r="U2704" s="57">
        <f t="shared" si="821"/>
        <v>0.70148822310460712</v>
      </c>
      <c r="V2704" s="57">
        <f>(L2704-P2704)/1000*SetUp!$B$13*1000000/SetUp!$B$48</f>
        <v>0.29577208569593583</v>
      </c>
      <c r="W2704" s="57">
        <f t="shared" si="832"/>
        <v>-1.9081958235744878E-17</v>
      </c>
      <c r="X2704" s="57">
        <f>MAX((SetUp!$B$56*(1-($H2704/SetUp!$B$56)^2)*TANH(($B2704-$D2704)/SetUp!$B$56))/(1+$H2704/SetUp!$B$56*TANH(($B2704-$D2704)/SetUp!$B$56)),0)</f>
        <v>0</v>
      </c>
      <c r="AP2704" s="64">
        <v>31106</v>
      </c>
      <c r="AQ2704" s="55">
        <v>2</v>
      </c>
      <c r="AR2704" s="55">
        <v>59</v>
      </c>
      <c r="AS2704" s="66">
        <f t="shared" si="822"/>
        <v>94.484999999999999</v>
      </c>
      <c r="AT2704" s="66">
        <f t="shared" si="823"/>
        <v>41.25274335928178</v>
      </c>
      <c r="AU2704" s="55" t="str">
        <f>IF(OR($AP2704&lt;SetUp!$B$97,$AP2704&gt;SetUp!$B$98),"Não","Sim")</f>
        <v>Não</v>
      </c>
      <c r="AV2704" s="68">
        <f t="shared" si="824"/>
        <v>9.7203395002438064</v>
      </c>
      <c r="AW2704" s="68">
        <f t="shared" si="825"/>
        <v>6.4228298560122061</v>
      </c>
      <c r="AX2704" s="68">
        <f t="shared" si="826"/>
        <v>1.9753628674055539</v>
      </c>
      <c r="AY2704" s="68">
        <f t="shared" si="827"/>
        <v>1.6154528349751904</v>
      </c>
      <c r="AZ2704" s="68">
        <f t="shared" si="828"/>
        <v>-53.232256640718219</v>
      </c>
      <c r="BA2704" s="68">
        <f t="shared" si="829"/>
        <v>-3.2975096442316003</v>
      </c>
      <c r="BB2704" s="68">
        <f t="shared" si="830"/>
        <v>-0.35991003243036346</v>
      </c>
    </row>
    <row r="2705" spans="1:54" x14ac:dyDescent="0.3">
      <c r="A2705" s="64">
        <v>29367</v>
      </c>
      <c r="B2705" s="57">
        <v>0</v>
      </c>
      <c r="C2705" s="57">
        <v>0</v>
      </c>
      <c r="D2705" s="57">
        <v>3.5880000000000001</v>
      </c>
      <c r="E2705" s="57">
        <f t="shared" si="815"/>
        <v>0</v>
      </c>
      <c r="F2705" s="57">
        <f t="shared" si="816"/>
        <v>3.5880000000000001</v>
      </c>
      <c r="G2705" s="57">
        <f t="shared" si="817"/>
        <v>0</v>
      </c>
      <c r="H2705" s="57">
        <f>IF(Q2704&gt;SetUp!$B$56,SetUp!$B$56,Q2704)</f>
        <v>8.7057261110272202E-17</v>
      </c>
      <c r="I2705" s="57">
        <f t="shared" si="831"/>
        <v>0.70148822310460712</v>
      </c>
      <c r="J2705" s="57">
        <f>MIN(F2705,H2705,(1-EXP(-SetUp!$B$52*H2705/SetUp!$B$56))*F2705)</f>
        <v>0</v>
      </c>
      <c r="K2705" s="57">
        <f t="shared" si="818"/>
        <v>8.7057261110272202E-17</v>
      </c>
      <c r="L2705" s="57">
        <f>IF(I2705&lt;=0,0,MIN(SetUp!$B$50*I2705^SetUp!$B$55,I2705))</f>
        <v>1.1334355364459392E-2</v>
      </c>
      <c r="M2705" s="57">
        <f t="shared" si="819"/>
        <v>0.69015386774014775</v>
      </c>
      <c r="N2705" s="57">
        <f>IF(SetUp!$B$62=0,X2705,(B2705-E2705)*(1-(H2705/SetUp!$B$66/SetUp!$B$56)))</f>
        <v>0</v>
      </c>
      <c r="O2705" s="57">
        <f>K2705*SetUp!$B$65</f>
        <v>0</v>
      </c>
      <c r="P2705" s="57">
        <f>MIN(SetUp!$B$54*L2705^SetUp!$B$51,L2705)</f>
        <v>6.2779535255170207E-3</v>
      </c>
      <c r="Q2705" s="57">
        <f t="shared" si="820"/>
        <v>8.7057261110272202E-17</v>
      </c>
      <c r="R2705" s="57">
        <f>IF((H2705+N2705-O2705)&gt;SetUp!$B$56,T2704+H2705+N2705-O2705-SetUp!$B$56,T2704)</f>
        <v>0</v>
      </c>
      <c r="S2705" s="57">
        <f>R2705*SetUp!$B$65</f>
        <v>0</v>
      </c>
      <c r="T2705" s="57">
        <f>IF((R2705-S2705)&lt;SetUp!$B$53,R2705-S2705,SetUp!$B$53)</f>
        <v>0</v>
      </c>
      <c r="U2705" s="57">
        <f t="shared" si="821"/>
        <v>0.69015386774014775</v>
      </c>
      <c r="V2705" s="57">
        <f>(L2705-P2705)/1000*SetUp!$B$13*1000000/SetUp!$B$48</f>
        <v>0.28759642097423754</v>
      </c>
      <c r="W2705" s="57">
        <f t="shared" si="832"/>
        <v>2.2551405187698492E-17</v>
      </c>
      <c r="X2705" s="57">
        <f>MAX((SetUp!$B$56*(1-($H2705/SetUp!$B$56)^2)*TANH(($B2705-$D2705)/SetUp!$B$56))/(1+$H2705/SetUp!$B$56*TANH(($B2705-$D2705)/SetUp!$B$56)),0)</f>
        <v>0</v>
      </c>
      <c r="AP2705" s="64">
        <v>31107</v>
      </c>
      <c r="AQ2705" s="55">
        <v>3</v>
      </c>
      <c r="AR2705" s="55">
        <v>61</v>
      </c>
      <c r="AS2705" s="66">
        <f t="shared" si="822"/>
        <v>51.673000000000002</v>
      </c>
      <c r="AT2705" s="66">
        <f t="shared" si="823"/>
        <v>33.633336305954863</v>
      </c>
      <c r="AU2705" s="55" t="str">
        <f>IF(OR($AP2705&lt;SetUp!$B$97,$AP2705&gt;SetUp!$B$98),"Não","Sim")</f>
        <v>Não</v>
      </c>
      <c r="AV2705" s="68">
        <f t="shared" si="824"/>
        <v>7.1883934227336219</v>
      </c>
      <c r="AW2705" s="68">
        <f t="shared" si="825"/>
        <v>5.7994255151656926</v>
      </c>
      <c r="AX2705" s="68">
        <f t="shared" si="826"/>
        <v>1.7132636762858198</v>
      </c>
      <c r="AY2705" s="68">
        <f t="shared" si="827"/>
        <v>1.5267699499015812</v>
      </c>
      <c r="AZ2705" s="68">
        <f t="shared" si="828"/>
        <v>-18.039663694045139</v>
      </c>
      <c r="BA2705" s="68">
        <f t="shared" si="829"/>
        <v>-1.3889679075679293</v>
      </c>
      <c r="BB2705" s="68">
        <f t="shared" si="830"/>
        <v>-0.18649372638423856</v>
      </c>
    </row>
    <row r="2706" spans="1:54" x14ac:dyDescent="0.3">
      <c r="A2706" s="64">
        <v>29368</v>
      </c>
      <c r="B2706" s="57">
        <v>0.04</v>
      </c>
      <c r="C2706" s="57">
        <v>0</v>
      </c>
      <c r="D2706" s="57">
        <v>3.5880000000000001</v>
      </c>
      <c r="E2706" s="57">
        <f t="shared" si="815"/>
        <v>0.04</v>
      </c>
      <c r="F2706" s="57">
        <f t="shared" si="816"/>
        <v>3.548</v>
      </c>
      <c r="G2706" s="57">
        <f t="shared" si="817"/>
        <v>0</v>
      </c>
      <c r="H2706" s="57">
        <f>IF(Q2705&gt;SetUp!$B$56,SetUp!$B$56,Q2705)</f>
        <v>8.7057261110272202E-17</v>
      </c>
      <c r="I2706" s="57">
        <f t="shared" si="831"/>
        <v>0.69015386774014775</v>
      </c>
      <c r="J2706" s="57">
        <f>MIN(F2706,H2706,(1-EXP(-SetUp!$B$52*H2706/SetUp!$B$56))*F2706)</f>
        <v>0</v>
      </c>
      <c r="K2706" s="57">
        <f t="shared" si="818"/>
        <v>8.7057261110272202E-17</v>
      </c>
      <c r="L2706" s="57">
        <f>IF(I2706&lt;=0,0,MIN(SetUp!$B$50*I2706^SetUp!$B$55,I2706))</f>
        <v>1.1030775894334603E-2</v>
      </c>
      <c r="M2706" s="57">
        <f t="shared" si="819"/>
        <v>0.6791230918458131</v>
      </c>
      <c r="N2706" s="57">
        <f>IF(SetUp!$B$62=0,X2706,(B2706-E2706)*(1-(H2706/SetUp!$B$66/SetUp!$B$56)))</f>
        <v>0</v>
      </c>
      <c r="O2706" s="57">
        <f>K2706*SetUp!$B$65</f>
        <v>0</v>
      </c>
      <c r="P2706" s="57">
        <f>MIN(SetUp!$B$54*L2706^SetUp!$B$51,L2706)</f>
        <v>6.112627295087901E-3</v>
      </c>
      <c r="Q2706" s="57">
        <f t="shared" si="820"/>
        <v>8.7057261110272202E-17</v>
      </c>
      <c r="R2706" s="57">
        <f>IF((H2706+N2706-O2706)&gt;SetUp!$B$56,T2705+H2706+N2706-O2706-SetUp!$B$56,T2705)</f>
        <v>0</v>
      </c>
      <c r="S2706" s="57">
        <f>R2706*SetUp!$B$65</f>
        <v>0</v>
      </c>
      <c r="T2706" s="57">
        <f>IF((R2706-S2706)&lt;SetUp!$B$53,R2706-S2706,SetUp!$B$53)</f>
        <v>0</v>
      </c>
      <c r="U2706" s="57">
        <f t="shared" si="821"/>
        <v>0.6791230918458131</v>
      </c>
      <c r="V2706" s="57">
        <f>(L2706-P2706)/1000*SetUp!$B$13*1000000/SetUp!$B$48</f>
        <v>0.27973289703151144</v>
      </c>
      <c r="W2706" s="57">
        <f t="shared" si="832"/>
        <v>-5.2041704279304213E-17</v>
      </c>
      <c r="X2706" s="57">
        <f>MAX((SetUp!$B$56*(1-($H2706/SetUp!$B$56)^2)*TANH(($B2706-$D2706)/SetUp!$B$56))/(1+$H2706/SetUp!$B$56*TANH(($B2706-$D2706)/SetUp!$B$56)),0)</f>
        <v>0</v>
      </c>
      <c r="AP2706" s="64">
        <v>31108</v>
      </c>
      <c r="AQ2706" s="55">
        <v>3</v>
      </c>
      <c r="AR2706" s="55">
        <v>62</v>
      </c>
      <c r="AS2706" s="66">
        <f t="shared" si="822"/>
        <v>53.481999999999999</v>
      </c>
      <c r="AT2706" s="66">
        <f t="shared" si="823"/>
        <v>27.881087298412289</v>
      </c>
      <c r="AU2706" s="55" t="str">
        <f>IF(OR($AP2706&lt;SetUp!$B$97,$AP2706&gt;SetUp!$B$98),"Não","Sim")</f>
        <v>Não</v>
      </c>
      <c r="AV2706" s="68">
        <f t="shared" si="824"/>
        <v>7.3131388609816508</v>
      </c>
      <c r="AW2706" s="68">
        <f t="shared" si="825"/>
        <v>5.2802544728840761</v>
      </c>
      <c r="AX2706" s="68">
        <f t="shared" si="826"/>
        <v>1.7282076396655419</v>
      </c>
      <c r="AY2706" s="68">
        <f t="shared" si="827"/>
        <v>1.4453097062442291</v>
      </c>
      <c r="AZ2706" s="68">
        <f t="shared" si="828"/>
        <v>-25.60091270158771</v>
      </c>
      <c r="BA2706" s="68">
        <f t="shared" si="829"/>
        <v>-2.0328843880975747</v>
      </c>
      <c r="BB2706" s="68">
        <f t="shared" si="830"/>
        <v>-0.28289793342131286</v>
      </c>
    </row>
    <row r="2707" spans="1:54" x14ac:dyDescent="0.3">
      <c r="A2707" s="64">
        <v>29369</v>
      </c>
      <c r="B2707" s="57">
        <v>0.17699999999999999</v>
      </c>
      <c r="C2707" s="57">
        <v>0</v>
      </c>
      <c r="D2707" s="57">
        <v>3.5880000000000001</v>
      </c>
      <c r="E2707" s="57">
        <f t="shared" si="815"/>
        <v>0.17699999999999999</v>
      </c>
      <c r="F2707" s="57">
        <f t="shared" si="816"/>
        <v>3.411</v>
      </c>
      <c r="G2707" s="57">
        <f t="shared" si="817"/>
        <v>0</v>
      </c>
      <c r="H2707" s="57">
        <f>IF(Q2706&gt;SetUp!$B$56,SetUp!$B$56,Q2706)</f>
        <v>8.7057261110272202E-17</v>
      </c>
      <c r="I2707" s="57">
        <f t="shared" si="831"/>
        <v>0.6791230918458131</v>
      </c>
      <c r="J2707" s="57">
        <f>MIN(F2707,H2707,(1-EXP(-SetUp!$B$52*H2707/SetUp!$B$56))*F2707)</f>
        <v>0</v>
      </c>
      <c r="K2707" s="57">
        <f t="shared" si="818"/>
        <v>8.7057261110272202E-17</v>
      </c>
      <c r="L2707" s="57">
        <f>IF(I2707&lt;=0,0,MIN(SetUp!$B$50*I2707^SetUp!$B$55,I2707))</f>
        <v>1.0738501464899804E-2</v>
      </c>
      <c r="M2707" s="57">
        <f t="shared" si="819"/>
        <v>0.66838459038091325</v>
      </c>
      <c r="N2707" s="57">
        <f>IF(SetUp!$B$62=0,X2707,(B2707-E2707)*(1-(H2707/SetUp!$B$66/SetUp!$B$56)))</f>
        <v>0</v>
      </c>
      <c r="O2707" s="57">
        <f>K2707*SetUp!$B$65</f>
        <v>0</v>
      </c>
      <c r="P2707" s="57">
        <f>MIN(SetUp!$B$54*L2707^SetUp!$B$51,L2707)</f>
        <v>5.9533845382301739E-3</v>
      </c>
      <c r="Q2707" s="57">
        <f t="shared" si="820"/>
        <v>8.7057261110272202E-17</v>
      </c>
      <c r="R2707" s="57">
        <f>IF((H2707+N2707-O2707)&gt;SetUp!$B$56,T2706+H2707+N2707-O2707-SetUp!$B$56,T2706)</f>
        <v>0</v>
      </c>
      <c r="S2707" s="57">
        <f>R2707*SetUp!$B$65</f>
        <v>0</v>
      </c>
      <c r="T2707" s="57">
        <f>IF((R2707-S2707)&lt;SetUp!$B$53,R2707-S2707,SetUp!$B$53)</f>
        <v>0</v>
      </c>
      <c r="U2707" s="57">
        <f t="shared" si="821"/>
        <v>0.66838459038091325</v>
      </c>
      <c r="V2707" s="57">
        <f>(L2707-P2707)/1000*SetUp!$B$13*1000000/SetUp!$B$48</f>
        <v>0.27216636372818021</v>
      </c>
      <c r="W2707" s="57">
        <f t="shared" si="832"/>
        <v>-4.8572257327350599E-17</v>
      </c>
      <c r="X2707" s="57">
        <f>MAX((SetUp!$B$56*(1-($H2707/SetUp!$B$56)^2)*TANH(($B2707-$D2707)/SetUp!$B$56))/(1+$H2707/SetUp!$B$56*TANH(($B2707-$D2707)/SetUp!$B$56)),0)</f>
        <v>0</v>
      </c>
      <c r="AP2707" s="64">
        <v>31109</v>
      </c>
      <c r="AQ2707" s="55">
        <v>3</v>
      </c>
      <c r="AR2707" s="55">
        <v>63</v>
      </c>
      <c r="AS2707" s="66">
        <f t="shared" si="822"/>
        <v>57.17</v>
      </c>
      <c r="AT2707" s="66">
        <f t="shared" si="823"/>
        <v>24.829831117505936</v>
      </c>
      <c r="AU2707" s="55" t="str">
        <f>IF(OR($AP2707&lt;SetUp!$B$97,$AP2707&gt;SetUp!$B$98),"Não","Sim")</f>
        <v>Não</v>
      </c>
      <c r="AV2707" s="68">
        <f t="shared" si="824"/>
        <v>7.5610845782863718</v>
      </c>
      <c r="AW2707" s="68">
        <f t="shared" si="825"/>
        <v>4.9829540553276166</v>
      </c>
      <c r="AX2707" s="68">
        <f t="shared" si="826"/>
        <v>1.7571681922142726</v>
      </c>
      <c r="AY2707" s="68">
        <f t="shared" si="827"/>
        <v>1.3949737656687531</v>
      </c>
      <c r="AZ2707" s="68">
        <f t="shared" si="828"/>
        <v>-32.340168882494069</v>
      </c>
      <c r="BA2707" s="68">
        <f t="shared" si="829"/>
        <v>-2.5781305229587552</v>
      </c>
      <c r="BB2707" s="68">
        <f t="shared" si="830"/>
        <v>-0.36219442654551948</v>
      </c>
    </row>
    <row r="2708" spans="1:54" x14ac:dyDescent="0.3">
      <c r="A2708" s="64">
        <v>29370</v>
      </c>
      <c r="B2708" s="57">
        <v>0</v>
      </c>
      <c r="C2708" s="57">
        <v>0</v>
      </c>
      <c r="D2708" s="57">
        <v>3.5880000000000001</v>
      </c>
      <c r="E2708" s="57">
        <f t="shared" si="815"/>
        <v>0</v>
      </c>
      <c r="F2708" s="57">
        <f t="shared" si="816"/>
        <v>3.5880000000000001</v>
      </c>
      <c r="G2708" s="57">
        <f t="shared" si="817"/>
        <v>0</v>
      </c>
      <c r="H2708" s="57">
        <f>IF(Q2707&gt;SetUp!$B$56,SetUp!$B$56,Q2707)</f>
        <v>8.7057261110272202E-17</v>
      </c>
      <c r="I2708" s="57">
        <f t="shared" si="831"/>
        <v>0.66838459038091325</v>
      </c>
      <c r="J2708" s="57">
        <f>MIN(F2708,H2708,(1-EXP(-SetUp!$B$52*H2708/SetUp!$B$56))*F2708)</f>
        <v>0</v>
      </c>
      <c r="K2708" s="57">
        <f t="shared" si="818"/>
        <v>8.7057261110272202E-17</v>
      </c>
      <c r="L2708" s="57">
        <f>IF(I2708&lt;=0,0,MIN(SetUp!$B$50*I2708^SetUp!$B$55,I2708))</f>
        <v>1.0456994963529882E-2</v>
      </c>
      <c r="M2708" s="57">
        <f t="shared" si="819"/>
        <v>0.65792759541738333</v>
      </c>
      <c r="N2708" s="57">
        <f>IF(SetUp!$B$62=0,X2708,(B2708-E2708)*(1-(H2708/SetUp!$B$66/SetUp!$B$56)))</f>
        <v>0</v>
      </c>
      <c r="O2708" s="57">
        <f>K2708*SetUp!$B$65</f>
        <v>0</v>
      </c>
      <c r="P2708" s="57">
        <f>MIN(SetUp!$B$54*L2708^SetUp!$B$51,L2708)</f>
        <v>5.7999388688347595E-3</v>
      </c>
      <c r="Q2708" s="57">
        <f t="shared" si="820"/>
        <v>8.7057261110272202E-17</v>
      </c>
      <c r="R2708" s="57">
        <f>IF((H2708+N2708-O2708)&gt;SetUp!$B$56,T2707+H2708+N2708-O2708-SetUp!$B$56,T2707)</f>
        <v>0</v>
      </c>
      <c r="S2708" s="57">
        <f>R2708*SetUp!$B$65</f>
        <v>0</v>
      </c>
      <c r="T2708" s="57">
        <f>IF((R2708-S2708)&lt;SetUp!$B$53,R2708-S2708,SetUp!$B$53)</f>
        <v>0</v>
      </c>
      <c r="U2708" s="57">
        <f t="shared" si="821"/>
        <v>0.65792759541738333</v>
      </c>
      <c r="V2708" s="57">
        <f>(L2708-P2708)/1000*SetUp!$B$13*1000000/SetUp!$B$48</f>
        <v>0.26488256032094248</v>
      </c>
      <c r="W2708" s="57">
        <f t="shared" si="832"/>
        <v>-3.8163916471489756E-17</v>
      </c>
      <c r="X2708" s="57">
        <f>MAX((SetUp!$B$56*(1-($H2708/SetUp!$B$56)^2)*TANH(($B2708-$D2708)/SetUp!$B$56))/(1+$H2708/SetUp!$B$56*TANH(($B2708-$D2708)/SetUp!$B$56)),0)</f>
        <v>0</v>
      </c>
      <c r="AP2708" s="64">
        <v>31110</v>
      </c>
      <c r="AQ2708" s="55">
        <v>3</v>
      </c>
      <c r="AR2708" s="55">
        <v>64</v>
      </c>
      <c r="AS2708" s="66">
        <f t="shared" si="822"/>
        <v>142.44</v>
      </c>
      <c r="AT2708" s="66">
        <f t="shared" si="823"/>
        <v>37.608374464345076</v>
      </c>
      <c r="AU2708" s="55" t="str">
        <f>IF(OR($AP2708&lt;SetUp!$B$97,$AP2708&gt;SetUp!$B$98),"Não","Sim")</f>
        <v>Não</v>
      </c>
      <c r="AV2708" s="68">
        <f t="shared" si="824"/>
        <v>11.934822998268555</v>
      </c>
      <c r="AW2708" s="68">
        <f t="shared" si="825"/>
        <v>6.1325667109575805</v>
      </c>
      <c r="AX2708" s="68">
        <f t="shared" si="826"/>
        <v>2.1536319650022162</v>
      </c>
      <c r="AY2708" s="68">
        <f t="shared" si="827"/>
        <v>1.5752845624460199</v>
      </c>
      <c r="AZ2708" s="68">
        <f t="shared" si="828"/>
        <v>-104.83162553565492</v>
      </c>
      <c r="BA2708" s="68">
        <f t="shared" si="829"/>
        <v>-5.802256287310974</v>
      </c>
      <c r="BB2708" s="68">
        <f t="shared" si="830"/>
        <v>-0.57834740255619632</v>
      </c>
    </row>
    <row r="2709" spans="1:54" x14ac:dyDescent="0.3">
      <c r="A2709" s="64">
        <v>29371</v>
      </c>
      <c r="B2709" s="57">
        <v>0</v>
      </c>
      <c r="C2709" s="57">
        <v>0</v>
      </c>
      <c r="D2709" s="57">
        <v>3.5880000000000001</v>
      </c>
      <c r="E2709" s="57">
        <f t="shared" si="815"/>
        <v>0</v>
      </c>
      <c r="F2709" s="57">
        <f t="shared" si="816"/>
        <v>3.5880000000000001</v>
      </c>
      <c r="G2709" s="57">
        <f t="shared" si="817"/>
        <v>0</v>
      </c>
      <c r="H2709" s="57">
        <f>IF(Q2708&gt;SetUp!$B$56,SetUp!$B$56,Q2708)</f>
        <v>8.7057261110272202E-17</v>
      </c>
      <c r="I2709" s="57">
        <f t="shared" si="831"/>
        <v>0.65792759541738333</v>
      </c>
      <c r="J2709" s="57">
        <f>MIN(F2709,H2709,(1-EXP(-SetUp!$B$52*H2709/SetUp!$B$56))*F2709)</f>
        <v>0</v>
      </c>
      <c r="K2709" s="57">
        <f t="shared" si="818"/>
        <v>8.7057261110272202E-17</v>
      </c>
      <c r="L2709" s="57">
        <f>IF(I2709&lt;=0,0,MIN(SetUp!$B$50*I2709^SetUp!$B$55,I2709))</f>
        <v>1.0185750212688933E-2</v>
      </c>
      <c r="M2709" s="57">
        <f t="shared" si="819"/>
        <v>0.64774184520469436</v>
      </c>
      <c r="N2709" s="57">
        <f>IF(SetUp!$B$62=0,X2709,(B2709-E2709)*(1-(H2709/SetUp!$B$66/SetUp!$B$56)))</f>
        <v>0</v>
      </c>
      <c r="O2709" s="57">
        <f>K2709*SetUp!$B$65</f>
        <v>0</v>
      </c>
      <c r="P2709" s="57">
        <f>MIN(SetUp!$B$54*L2709^SetUp!$B$51,L2709)</f>
        <v>5.6520202729133089E-3</v>
      </c>
      <c r="Q2709" s="57">
        <f t="shared" si="820"/>
        <v>8.7057261110272202E-17</v>
      </c>
      <c r="R2709" s="57">
        <f>IF((H2709+N2709-O2709)&gt;SetUp!$B$56,T2708+H2709+N2709-O2709-SetUp!$B$56,T2708)</f>
        <v>0</v>
      </c>
      <c r="S2709" s="57">
        <f>R2709*SetUp!$B$65</f>
        <v>0</v>
      </c>
      <c r="T2709" s="57">
        <f>IF((R2709-S2709)&lt;SetUp!$B$53,R2709-S2709,SetUp!$B$53)</f>
        <v>0</v>
      </c>
      <c r="U2709" s="57">
        <f t="shared" si="821"/>
        <v>0.64774184520469436</v>
      </c>
      <c r="V2709" s="57">
        <f>(L2709-P2709)/1000*SetUp!$B$13*1000000/SetUp!$B$48</f>
        <v>0.25786805437440147</v>
      </c>
      <c r="W2709" s="57">
        <f t="shared" si="832"/>
        <v>-3.8163916471489756E-17</v>
      </c>
      <c r="X2709" s="57">
        <f>MAX((SetUp!$B$56*(1-($H2709/SetUp!$B$56)^2)*TANH(($B2709-$D2709)/SetUp!$B$56))/(1+$H2709/SetUp!$B$56*TANH(($B2709-$D2709)/SetUp!$B$56)),0)</f>
        <v>0</v>
      </c>
      <c r="AP2709" s="64">
        <v>31111</v>
      </c>
      <c r="AQ2709" s="55">
        <v>3</v>
      </c>
      <c r="AR2709" s="55">
        <v>65</v>
      </c>
      <c r="AS2709" s="66">
        <f t="shared" si="822"/>
        <v>126.18300000000001</v>
      </c>
      <c r="AT2709" s="66">
        <f t="shared" si="823"/>
        <v>49.852769856373669</v>
      </c>
      <c r="AU2709" s="55" t="str">
        <f>IF(OR($AP2709&lt;SetUp!$B$97,$AP2709&gt;SetUp!$B$98),"Não","Sim")</f>
        <v>Não</v>
      </c>
      <c r="AV2709" s="68">
        <f t="shared" si="824"/>
        <v>11.233120670588383</v>
      </c>
      <c r="AW2709" s="68">
        <f t="shared" si="825"/>
        <v>7.060649393389653</v>
      </c>
      <c r="AX2709" s="68">
        <f t="shared" si="826"/>
        <v>2.1010008485411769</v>
      </c>
      <c r="AY2709" s="68">
        <f t="shared" si="827"/>
        <v>1.6976892930372474</v>
      </c>
      <c r="AZ2709" s="68">
        <f t="shared" si="828"/>
        <v>-76.330230143626338</v>
      </c>
      <c r="BA2709" s="68">
        <f t="shared" si="829"/>
        <v>-4.1724712771987296</v>
      </c>
      <c r="BB2709" s="68">
        <f t="shared" si="830"/>
        <v>-0.4033115555039295</v>
      </c>
    </row>
    <row r="2710" spans="1:54" x14ac:dyDescent="0.3">
      <c r="A2710" s="64">
        <v>29372</v>
      </c>
      <c r="B2710" s="57">
        <v>2.8000000000000001E-2</v>
      </c>
      <c r="C2710" s="57">
        <v>0</v>
      </c>
      <c r="D2710" s="57">
        <v>3.5880000000000001</v>
      </c>
      <c r="E2710" s="57">
        <f t="shared" si="815"/>
        <v>2.8000000000000001E-2</v>
      </c>
      <c r="F2710" s="57">
        <f t="shared" si="816"/>
        <v>3.56</v>
      </c>
      <c r="G2710" s="57">
        <f t="shared" si="817"/>
        <v>0</v>
      </c>
      <c r="H2710" s="57">
        <f>IF(Q2709&gt;SetUp!$B$56,SetUp!$B$56,Q2709)</f>
        <v>8.7057261110272202E-17</v>
      </c>
      <c r="I2710" s="57">
        <f t="shared" si="831"/>
        <v>0.64774184520469436</v>
      </c>
      <c r="J2710" s="57">
        <f>MIN(F2710,H2710,(1-EXP(-SetUp!$B$52*H2710/SetUp!$B$56))*F2710)</f>
        <v>0</v>
      </c>
      <c r="K2710" s="57">
        <f t="shared" si="818"/>
        <v>8.7057261110272202E-17</v>
      </c>
      <c r="L2710" s="57">
        <f>IF(I2710&lt;=0,0,MIN(SetUp!$B$50*I2710^SetUp!$B$55,I2710))</f>
        <v>9.9242898820754762E-3</v>
      </c>
      <c r="M2710" s="57">
        <f t="shared" si="819"/>
        <v>0.63781755532261886</v>
      </c>
      <c r="N2710" s="57">
        <f>IF(SetUp!$B$62=0,X2710,(B2710-E2710)*(1-(H2710/SetUp!$B$66/SetUp!$B$56)))</f>
        <v>0</v>
      </c>
      <c r="O2710" s="57">
        <f>K2710*SetUp!$B$65</f>
        <v>0</v>
      </c>
      <c r="P2710" s="57">
        <f>MIN(SetUp!$B$54*L2710^SetUp!$B$51,L2710)</f>
        <v>5.5093740104881234E-3</v>
      </c>
      <c r="Q2710" s="57">
        <f t="shared" si="820"/>
        <v>8.7057261110272202E-17</v>
      </c>
      <c r="R2710" s="57">
        <f>IF((H2710+N2710-O2710)&gt;SetUp!$B$56,T2709+H2710+N2710-O2710-SetUp!$B$56,T2709)</f>
        <v>0</v>
      </c>
      <c r="S2710" s="57">
        <f>R2710*SetUp!$B$65</f>
        <v>0</v>
      </c>
      <c r="T2710" s="57">
        <f>IF((R2710-S2710)&lt;SetUp!$B$53,R2710-S2710,SetUp!$B$53)</f>
        <v>0</v>
      </c>
      <c r="U2710" s="57">
        <f t="shared" si="821"/>
        <v>0.63781755532261886</v>
      </c>
      <c r="V2710" s="57">
        <f>(L2710-P2710)/1000*SetUp!$B$13*1000000/SetUp!$B$48</f>
        <v>0.25111018546667974</v>
      </c>
      <c r="W2710" s="57">
        <f t="shared" si="832"/>
        <v>-1.9081958235744878E-17</v>
      </c>
      <c r="X2710" s="57">
        <f>MAX((SetUp!$B$56*(1-($H2710/SetUp!$B$56)^2)*TANH(($B2710-$D2710)/SetUp!$B$56))/(1+$H2710/SetUp!$B$56*TANH(($B2710-$D2710)/SetUp!$B$56)),0)</f>
        <v>0</v>
      </c>
      <c r="AP2710" s="64">
        <v>31112</v>
      </c>
      <c r="AQ2710" s="55">
        <v>3</v>
      </c>
      <c r="AR2710" s="55">
        <v>66</v>
      </c>
      <c r="AS2710" s="66">
        <f t="shared" si="822"/>
        <v>87.616</v>
      </c>
      <c r="AT2710" s="66">
        <f t="shared" si="823"/>
        <v>39.966715334584961</v>
      </c>
      <c r="AU2710" s="55" t="str">
        <f>IF(OR($AP2710&lt;SetUp!$B$97,$AP2710&gt;SetUp!$B$98),"Não","Sim")</f>
        <v>Não</v>
      </c>
      <c r="AV2710" s="68">
        <f t="shared" si="824"/>
        <v>9.3603418740984026</v>
      </c>
      <c r="AW2710" s="68">
        <f t="shared" si="825"/>
        <v>6.3219233888576154</v>
      </c>
      <c r="AX2710" s="68">
        <f t="shared" si="826"/>
        <v>1.9425834221178773</v>
      </c>
      <c r="AY2710" s="68">
        <f t="shared" si="827"/>
        <v>1.6016984572247781</v>
      </c>
      <c r="AZ2710" s="68">
        <f t="shared" si="828"/>
        <v>-47.649284665415038</v>
      </c>
      <c r="BA2710" s="68">
        <f t="shared" si="829"/>
        <v>-3.0384184852407872</v>
      </c>
      <c r="BB2710" s="68">
        <f t="shared" si="830"/>
        <v>-0.34088496489309916</v>
      </c>
    </row>
    <row r="2711" spans="1:54" x14ac:dyDescent="0.3">
      <c r="A2711" s="64">
        <v>29373</v>
      </c>
      <c r="B2711" s="57">
        <v>0</v>
      </c>
      <c r="C2711" s="57">
        <v>0</v>
      </c>
      <c r="D2711" s="57">
        <v>3.4009999999999998</v>
      </c>
      <c r="E2711" s="57">
        <f t="shared" si="815"/>
        <v>0</v>
      </c>
      <c r="F2711" s="57">
        <f t="shared" si="816"/>
        <v>3.4009999999999998</v>
      </c>
      <c r="G2711" s="57">
        <f t="shared" si="817"/>
        <v>0</v>
      </c>
      <c r="H2711" s="57">
        <f>IF(Q2710&gt;SetUp!$B$56,SetUp!$B$56,Q2710)</f>
        <v>8.7057261110272202E-17</v>
      </c>
      <c r="I2711" s="57">
        <f t="shared" si="831"/>
        <v>0.63781755532261886</v>
      </c>
      <c r="J2711" s="57">
        <f>MIN(F2711,H2711,(1-EXP(-SetUp!$B$52*H2711/SetUp!$B$56))*F2711)</f>
        <v>0</v>
      </c>
      <c r="K2711" s="57">
        <f t="shared" si="818"/>
        <v>8.7057261110272202E-17</v>
      </c>
      <c r="L2711" s="57">
        <f>IF(I2711&lt;=0,0,MIN(SetUp!$B$50*I2711^SetUp!$B$55,I2711))</f>
        <v>9.6721635619526607E-3</v>
      </c>
      <c r="M2711" s="57">
        <f t="shared" si="819"/>
        <v>0.62814539176066619</v>
      </c>
      <c r="N2711" s="57">
        <f>IF(SetUp!$B$62=0,X2711,(B2711-E2711)*(1-(H2711/SetUp!$B$66/SetUp!$B$56)))</f>
        <v>0</v>
      </c>
      <c r="O2711" s="57">
        <f>K2711*SetUp!$B$65</f>
        <v>0</v>
      </c>
      <c r="P2711" s="57">
        <f>MIN(SetUp!$B$54*L2711^SetUp!$B$51,L2711)</f>
        <v>5.3717596018052326E-3</v>
      </c>
      <c r="Q2711" s="57">
        <f t="shared" si="820"/>
        <v>8.7057261110272202E-17</v>
      </c>
      <c r="R2711" s="57">
        <f>IF((H2711+N2711-O2711)&gt;SetUp!$B$56,T2710+H2711+N2711-O2711-SetUp!$B$56,T2710)</f>
        <v>0</v>
      </c>
      <c r="S2711" s="57">
        <f>R2711*SetUp!$B$65</f>
        <v>0</v>
      </c>
      <c r="T2711" s="57">
        <f>IF((R2711-S2711)&lt;SetUp!$B$53,R2711-S2711,SetUp!$B$53)</f>
        <v>0</v>
      </c>
      <c r="U2711" s="57">
        <f t="shared" si="821"/>
        <v>0.62814539176066619</v>
      </c>
      <c r="V2711" s="57">
        <f>(L2711-P2711)/1000*SetUp!$B$13*1000000/SetUp!$B$48</f>
        <v>0.24459701326675629</v>
      </c>
      <c r="W2711" s="57">
        <f t="shared" si="832"/>
        <v>0</v>
      </c>
      <c r="X2711" s="57">
        <f>MAX((SetUp!$B$56*(1-($H2711/SetUp!$B$56)^2)*TANH(($B2711-$D2711)/SetUp!$B$56))/(1+$H2711/SetUp!$B$56*TANH(($B2711-$D2711)/SetUp!$B$56)),0)</f>
        <v>0</v>
      </c>
      <c r="AP2711" s="64">
        <v>31113</v>
      </c>
      <c r="AQ2711" s="55">
        <v>3</v>
      </c>
      <c r="AR2711" s="55">
        <v>67</v>
      </c>
      <c r="AS2711" s="66">
        <f t="shared" si="822"/>
        <v>62.872</v>
      </c>
      <c r="AT2711" s="66">
        <f t="shared" si="823"/>
        <v>32.672239495515093</v>
      </c>
      <c r="AU2711" s="55" t="str">
        <f>IF(OR($AP2711&lt;SetUp!$B$97,$AP2711&gt;SetUp!$B$98),"Não","Sim")</f>
        <v>Não</v>
      </c>
      <c r="AV2711" s="68">
        <f t="shared" si="824"/>
        <v>7.9291865913219626</v>
      </c>
      <c r="AW2711" s="68">
        <f t="shared" si="825"/>
        <v>5.715963566671423</v>
      </c>
      <c r="AX2711" s="68">
        <f t="shared" si="826"/>
        <v>1.7984572757653055</v>
      </c>
      <c r="AY2711" s="68">
        <f t="shared" si="827"/>
        <v>1.5141789039033708</v>
      </c>
      <c r="AZ2711" s="68">
        <f t="shared" si="828"/>
        <v>-30.199760504484907</v>
      </c>
      <c r="BA2711" s="68">
        <f t="shared" si="829"/>
        <v>-2.2132230246505395</v>
      </c>
      <c r="BB2711" s="68">
        <f t="shared" si="830"/>
        <v>-0.28427837186193461</v>
      </c>
    </row>
    <row r="2712" spans="1:54" x14ac:dyDescent="0.3">
      <c r="A2712" s="64">
        <v>29374</v>
      </c>
      <c r="B2712" s="57">
        <v>0</v>
      </c>
      <c r="C2712" s="57">
        <v>0</v>
      </c>
      <c r="D2712" s="57">
        <v>3.4009999999999998</v>
      </c>
      <c r="E2712" s="57">
        <f t="shared" si="815"/>
        <v>0</v>
      </c>
      <c r="F2712" s="57">
        <f t="shared" si="816"/>
        <v>3.4009999999999998</v>
      </c>
      <c r="G2712" s="57">
        <f t="shared" si="817"/>
        <v>0</v>
      </c>
      <c r="H2712" s="57">
        <f>IF(Q2711&gt;SetUp!$B$56,SetUp!$B$56,Q2711)</f>
        <v>8.7057261110272202E-17</v>
      </c>
      <c r="I2712" s="57">
        <f t="shared" si="831"/>
        <v>0.62814539176066619</v>
      </c>
      <c r="J2712" s="57">
        <f>MIN(F2712,H2712,(1-EXP(-SetUp!$B$52*H2712/SetUp!$B$56))*F2712)</f>
        <v>0</v>
      </c>
      <c r="K2712" s="57">
        <f t="shared" si="818"/>
        <v>8.7057261110272202E-17</v>
      </c>
      <c r="L2712" s="57">
        <f>IF(I2712&lt;=0,0,MIN(SetUp!$B$50*I2712^SetUp!$B$55,I2712))</f>
        <v>9.4289459836844336E-3</v>
      </c>
      <c r="M2712" s="57">
        <f t="shared" si="819"/>
        <v>0.61871644577698182</v>
      </c>
      <c r="N2712" s="57">
        <f>IF(SetUp!$B$62=0,X2712,(B2712-E2712)*(1-(H2712/SetUp!$B$66/SetUp!$B$56)))</f>
        <v>0</v>
      </c>
      <c r="O2712" s="57">
        <f>K2712*SetUp!$B$65</f>
        <v>0</v>
      </c>
      <c r="P2712" s="57">
        <f>MIN(SetUp!$B$54*L2712^SetUp!$B$51,L2712)</f>
        <v>5.2389498905915507E-3</v>
      </c>
      <c r="Q2712" s="57">
        <f t="shared" si="820"/>
        <v>8.7057261110272202E-17</v>
      </c>
      <c r="R2712" s="57">
        <f>IF((H2712+N2712-O2712)&gt;SetUp!$B$56,T2711+H2712+N2712-O2712-SetUp!$B$56,T2711)</f>
        <v>0</v>
      </c>
      <c r="S2712" s="57">
        <f>R2712*SetUp!$B$65</f>
        <v>0</v>
      </c>
      <c r="T2712" s="57">
        <f>IF((R2712-S2712)&lt;SetUp!$B$53,R2712-S2712,SetUp!$B$53)</f>
        <v>0</v>
      </c>
      <c r="U2712" s="57">
        <f t="shared" si="821"/>
        <v>0.61871644577698182</v>
      </c>
      <c r="V2712" s="57">
        <f>(L2712-P2712)/1000*SetUp!$B$13*1000000/SetUp!$B$48</f>
        <v>0.23831726960244967</v>
      </c>
      <c r="W2712" s="57">
        <f t="shared" si="832"/>
        <v>5.5511151231257827E-17</v>
      </c>
      <c r="X2712" s="57">
        <f>MAX((SetUp!$B$56*(1-($H2712/SetUp!$B$56)^2)*TANH(($B2712-$D2712)/SetUp!$B$56))/(1+$H2712/SetUp!$B$56*TANH(($B2712-$D2712)/SetUp!$B$56)),0)</f>
        <v>0</v>
      </c>
      <c r="AP2712" s="64">
        <v>31114</v>
      </c>
      <c r="AQ2712" s="55">
        <v>3</v>
      </c>
      <c r="AR2712" s="55">
        <v>68</v>
      </c>
      <c r="AS2712" s="66">
        <f t="shared" si="822"/>
        <v>41.319000000000003</v>
      </c>
      <c r="AT2712" s="66">
        <f t="shared" si="823"/>
        <v>27.145164541107913</v>
      </c>
      <c r="AU2712" s="55" t="str">
        <f>IF(OR($AP2712&lt;SetUp!$B$97,$AP2712&gt;SetUp!$B$98),"Não","Sim")</f>
        <v>Não</v>
      </c>
      <c r="AV2712" s="68">
        <f t="shared" si="824"/>
        <v>6.4279856876007431</v>
      </c>
      <c r="AW2712" s="68">
        <f t="shared" si="825"/>
        <v>5.2101021622524746</v>
      </c>
      <c r="AX2712" s="68">
        <f t="shared" si="826"/>
        <v>1.6161498022053458</v>
      </c>
      <c r="AY2712" s="68">
        <f t="shared" si="827"/>
        <v>1.4336924784867673</v>
      </c>
      <c r="AZ2712" s="68">
        <f t="shared" si="828"/>
        <v>-14.173835458892089</v>
      </c>
      <c r="BA2712" s="68">
        <f t="shared" si="829"/>
        <v>-1.2178835253482685</v>
      </c>
      <c r="BB2712" s="68">
        <f t="shared" si="830"/>
        <v>-0.18245732371857848</v>
      </c>
    </row>
    <row r="2713" spans="1:54" x14ac:dyDescent="0.3">
      <c r="A2713" s="64">
        <v>29375</v>
      </c>
      <c r="B2713" s="57">
        <v>0</v>
      </c>
      <c r="C2713" s="57">
        <v>0</v>
      </c>
      <c r="D2713" s="57">
        <v>3.4009999999999998</v>
      </c>
      <c r="E2713" s="57">
        <f t="shared" si="815"/>
        <v>0</v>
      </c>
      <c r="F2713" s="57">
        <f t="shared" si="816"/>
        <v>3.4009999999999998</v>
      </c>
      <c r="G2713" s="57">
        <f t="shared" si="817"/>
        <v>0</v>
      </c>
      <c r="H2713" s="57">
        <f>IF(Q2712&gt;SetUp!$B$56,SetUp!$B$56,Q2712)</f>
        <v>8.7057261110272202E-17</v>
      </c>
      <c r="I2713" s="57">
        <f t="shared" si="831"/>
        <v>0.61871644577698182</v>
      </c>
      <c r="J2713" s="57">
        <f>MIN(F2713,H2713,(1-EXP(-SetUp!$B$52*H2713/SetUp!$B$56))*F2713)</f>
        <v>0</v>
      </c>
      <c r="K2713" s="57">
        <f t="shared" si="818"/>
        <v>8.7057261110272202E-17</v>
      </c>
      <c r="L2713" s="57">
        <f>IF(I2713&lt;=0,0,MIN(SetUp!$B$50*I2713^SetUp!$B$55,I2713))</f>
        <v>9.194235374841488E-3</v>
      </c>
      <c r="M2713" s="57">
        <f t="shared" si="819"/>
        <v>0.60952221040214027</v>
      </c>
      <c r="N2713" s="57">
        <f>IF(SetUp!$B$62=0,X2713,(B2713-E2713)*(1-(H2713/SetUp!$B$66/SetUp!$B$56)))</f>
        <v>0</v>
      </c>
      <c r="O2713" s="57">
        <f>K2713*SetUp!$B$65</f>
        <v>0</v>
      </c>
      <c r="P2713" s="57">
        <f>MIN(SetUp!$B$54*L2713^SetUp!$B$51,L2713)</f>
        <v>5.1107301777735675E-3</v>
      </c>
      <c r="Q2713" s="57">
        <f t="shared" si="820"/>
        <v>8.7057261110272202E-17</v>
      </c>
      <c r="R2713" s="57">
        <f>IF((H2713+N2713-O2713)&gt;SetUp!$B$56,T2712+H2713+N2713-O2713-SetUp!$B$56,T2712)</f>
        <v>0</v>
      </c>
      <c r="S2713" s="57">
        <f>R2713*SetUp!$B$65</f>
        <v>0</v>
      </c>
      <c r="T2713" s="57">
        <f>IF((R2713-S2713)&lt;SetUp!$B$53,R2713-S2713,SetUp!$B$53)</f>
        <v>0</v>
      </c>
      <c r="U2713" s="57">
        <f t="shared" si="821"/>
        <v>0.60952221040214027</v>
      </c>
      <c r="V2713" s="57">
        <f>(L2713-P2713)/1000*SetUp!$B$13*1000000/SetUp!$B$48</f>
        <v>0.23226031417472898</v>
      </c>
      <c r="W2713" s="57">
        <f t="shared" si="832"/>
        <v>-5.377642775528102E-17</v>
      </c>
      <c r="X2713" s="57">
        <f>MAX((SetUp!$B$56*(1-($H2713/SetUp!$B$56)^2)*TANH(($B2713-$D2713)/SetUp!$B$56))/(1+$H2713/SetUp!$B$56*TANH(($B2713-$D2713)/SetUp!$B$56)),0)</f>
        <v>0</v>
      </c>
      <c r="AP2713" s="64">
        <v>31115</v>
      </c>
      <c r="AQ2713" s="55">
        <v>3</v>
      </c>
      <c r="AR2713" s="55">
        <v>69</v>
      </c>
      <c r="AS2713" s="66">
        <f t="shared" si="822"/>
        <v>19.478999999999999</v>
      </c>
      <c r="AT2713" s="66">
        <f t="shared" si="823"/>
        <v>22.863753881578042</v>
      </c>
      <c r="AU2713" s="55" t="str">
        <f>IF(OR($AP2713&lt;SetUp!$B$97,$AP2713&gt;SetUp!$B$98),"Não","Sim")</f>
        <v>Não</v>
      </c>
      <c r="AV2713" s="68">
        <f t="shared" si="824"/>
        <v>4.4135020108752636</v>
      </c>
      <c r="AW2713" s="68">
        <f t="shared" si="825"/>
        <v>4.7816057848360982</v>
      </c>
      <c r="AX2713" s="68">
        <f t="shared" si="826"/>
        <v>1.2895666575924183</v>
      </c>
      <c r="AY2713" s="68">
        <f t="shared" si="827"/>
        <v>1.3591475364797918</v>
      </c>
      <c r="AZ2713" s="68">
        <f t="shared" si="828"/>
        <v>3.3847538815780425</v>
      </c>
      <c r="BA2713" s="68">
        <f t="shared" si="829"/>
        <v>0.3681037739608346</v>
      </c>
      <c r="BB2713" s="68">
        <f t="shared" si="830"/>
        <v>6.9580878887373521E-2</v>
      </c>
    </row>
    <row r="2714" spans="1:54" x14ac:dyDescent="0.3">
      <c r="A2714" s="64">
        <v>29376</v>
      </c>
      <c r="B2714" s="57">
        <v>6.4000000000000001E-2</v>
      </c>
      <c r="C2714" s="57">
        <v>0</v>
      </c>
      <c r="D2714" s="57">
        <v>3.4009999999999998</v>
      </c>
      <c r="E2714" s="57">
        <f t="shared" si="815"/>
        <v>6.4000000000000001E-2</v>
      </c>
      <c r="F2714" s="57">
        <f t="shared" si="816"/>
        <v>3.3369999999999997</v>
      </c>
      <c r="G2714" s="57">
        <f t="shared" si="817"/>
        <v>0</v>
      </c>
      <c r="H2714" s="57">
        <f>IF(Q2713&gt;SetUp!$B$56,SetUp!$B$56,Q2713)</f>
        <v>8.7057261110272202E-17</v>
      </c>
      <c r="I2714" s="57">
        <f t="shared" si="831"/>
        <v>0.60952221040214027</v>
      </c>
      <c r="J2714" s="57">
        <f>MIN(F2714,H2714,(1-EXP(-SetUp!$B$52*H2714/SetUp!$B$56))*F2714)</f>
        <v>0</v>
      </c>
      <c r="K2714" s="57">
        <f t="shared" si="818"/>
        <v>8.7057261110272202E-17</v>
      </c>
      <c r="L2714" s="57">
        <f>IF(I2714&lt;=0,0,MIN(SetUp!$B$50*I2714^SetUp!$B$55,I2714))</f>
        <v>8.967651937442634E-3</v>
      </c>
      <c r="M2714" s="57">
        <f t="shared" si="819"/>
        <v>0.60055455846469763</v>
      </c>
      <c r="N2714" s="57">
        <f>IF(SetUp!$B$62=0,X2714,(B2714-E2714)*(1-(H2714/SetUp!$B$66/SetUp!$B$56)))</f>
        <v>0</v>
      </c>
      <c r="O2714" s="57">
        <f>K2714*SetUp!$B$65</f>
        <v>0</v>
      </c>
      <c r="P2714" s="57">
        <f>MIN(SetUp!$B$54*L2714^SetUp!$B$51,L2714)</f>
        <v>4.986897419698484E-3</v>
      </c>
      <c r="Q2714" s="57">
        <f t="shared" si="820"/>
        <v>8.7057261110272202E-17</v>
      </c>
      <c r="R2714" s="57">
        <f>IF((H2714+N2714-O2714)&gt;SetUp!$B$56,T2713+H2714+N2714-O2714-SetUp!$B$56,T2713)</f>
        <v>0</v>
      </c>
      <c r="S2714" s="57">
        <f>R2714*SetUp!$B$65</f>
        <v>0</v>
      </c>
      <c r="T2714" s="57">
        <f>IF((R2714-S2714)&lt;SetUp!$B$53,R2714-S2714,SetUp!$B$53)</f>
        <v>0</v>
      </c>
      <c r="U2714" s="57">
        <f t="shared" si="821"/>
        <v>0.60055455846469763</v>
      </c>
      <c r="V2714" s="57">
        <f>(L2714-P2714)/1000*SetUp!$B$13*1000000/SetUp!$B$48</f>
        <v>0.22641609360693307</v>
      </c>
      <c r="W2714" s="57">
        <f t="shared" si="832"/>
        <v>0</v>
      </c>
      <c r="X2714" s="57">
        <f>MAX((SetUp!$B$56*(1-($H2714/SetUp!$B$56)^2)*TANH(($B2714-$D2714)/SetUp!$B$56))/(1+$H2714/SetUp!$B$56*TANH(($B2714-$D2714)/SetUp!$B$56)),0)</f>
        <v>0</v>
      </c>
      <c r="AP2714" s="64">
        <v>31116</v>
      </c>
      <c r="AQ2714" s="55">
        <v>3</v>
      </c>
      <c r="AR2714" s="55">
        <v>70</v>
      </c>
      <c r="AS2714" s="66">
        <f t="shared" si="822"/>
        <v>13.032</v>
      </c>
      <c r="AT2714" s="66">
        <f t="shared" si="823"/>
        <v>19.484719086977211</v>
      </c>
      <c r="AU2714" s="55" t="str">
        <f>IF(OR($AP2714&lt;SetUp!$B$97,$AP2714&gt;SetUp!$B$98),"Não","Sim")</f>
        <v>Não</v>
      </c>
      <c r="AV2714" s="68">
        <f t="shared" si="824"/>
        <v>3.6099861495579177</v>
      </c>
      <c r="AW2714" s="68">
        <f t="shared" si="825"/>
        <v>4.4141498713769574</v>
      </c>
      <c r="AX2714" s="68">
        <f t="shared" si="826"/>
        <v>1.1150110713004531</v>
      </c>
      <c r="AY2714" s="68">
        <f t="shared" si="827"/>
        <v>1.2896941489095599</v>
      </c>
      <c r="AZ2714" s="68">
        <f t="shared" si="828"/>
        <v>6.4527190869772113</v>
      </c>
      <c r="BA2714" s="68">
        <f t="shared" si="829"/>
        <v>0.80416372181903961</v>
      </c>
      <c r="BB2714" s="68">
        <f t="shared" si="830"/>
        <v>0.17468307760910684</v>
      </c>
    </row>
    <row r="2715" spans="1:54" x14ac:dyDescent="0.3">
      <c r="A2715" s="64">
        <v>29377</v>
      </c>
      <c r="B2715" s="57">
        <v>4.9000000000000002E-2</v>
      </c>
      <c r="C2715" s="57">
        <v>0</v>
      </c>
      <c r="D2715" s="57">
        <v>3.4009999999999998</v>
      </c>
      <c r="E2715" s="57">
        <f t="shared" si="815"/>
        <v>4.9000000000000002E-2</v>
      </c>
      <c r="F2715" s="57">
        <f t="shared" si="816"/>
        <v>3.3519999999999999</v>
      </c>
      <c r="G2715" s="57">
        <f t="shared" si="817"/>
        <v>0</v>
      </c>
      <c r="H2715" s="57">
        <f>IF(Q2714&gt;SetUp!$B$56,SetUp!$B$56,Q2714)</f>
        <v>8.7057261110272202E-17</v>
      </c>
      <c r="I2715" s="57">
        <f t="shared" si="831"/>
        <v>0.60055455846469763</v>
      </c>
      <c r="J2715" s="57">
        <f>MIN(F2715,H2715,(1-EXP(-SetUp!$B$52*H2715/SetUp!$B$56))*F2715)</f>
        <v>0</v>
      </c>
      <c r="K2715" s="57">
        <f t="shared" si="818"/>
        <v>8.7057261110272202E-17</v>
      </c>
      <c r="L2715" s="57">
        <f>IF(I2715&lt;=0,0,MIN(SetUp!$B$50*I2715^SetUp!$B$55,I2715))</f>
        <v>8.7488364389735861E-3</v>
      </c>
      <c r="M2715" s="57">
        <f t="shared" si="819"/>
        <v>0.59180572202572401</v>
      </c>
      <c r="N2715" s="57">
        <f>IF(SetUp!$B$62=0,X2715,(B2715-E2715)*(1-(H2715/SetUp!$B$66/SetUp!$B$56)))</f>
        <v>0</v>
      </c>
      <c r="O2715" s="57">
        <f>K2715*SetUp!$B$65</f>
        <v>0</v>
      </c>
      <c r="P2715" s="57">
        <f>MIN(SetUp!$B$54*L2715^SetUp!$B$51,L2715)</f>
        <v>4.8672594854572097E-3</v>
      </c>
      <c r="Q2715" s="57">
        <f t="shared" si="820"/>
        <v>8.7057261110272202E-17</v>
      </c>
      <c r="R2715" s="57">
        <f>IF((H2715+N2715-O2715)&gt;SetUp!$B$56,T2714+H2715+N2715-O2715-SetUp!$B$56,T2714)</f>
        <v>0</v>
      </c>
      <c r="S2715" s="57">
        <f>R2715*SetUp!$B$65</f>
        <v>0</v>
      </c>
      <c r="T2715" s="57">
        <f>IF((R2715-S2715)&lt;SetUp!$B$53,R2715-S2715,SetUp!$B$53)</f>
        <v>0</v>
      </c>
      <c r="U2715" s="57">
        <f t="shared" si="821"/>
        <v>0.59180572202572401</v>
      </c>
      <c r="V2715" s="57">
        <f>(L2715-P2715)/1000*SetUp!$B$13*1000000/SetUp!$B$48</f>
        <v>0.220775103546931</v>
      </c>
      <c r="W2715" s="57">
        <f t="shared" si="832"/>
        <v>-3.1225022567582528E-17</v>
      </c>
      <c r="X2715" s="57">
        <f>MAX((SetUp!$B$56*(1-($H2715/SetUp!$B$56)^2)*TANH(($B2715-$D2715)/SetUp!$B$56))/(1+$H2715/SetUp!$B$56*TANH(($B2715-$D2715)/SetUp!$B$56)),0)</f>
        <v>0</v>
      </c>
      <c r="AP2715" s="64">
        <v>31117</v>
      </c>
      <c r="AQ2715" s="55">
        <v>3</v>
      </c>
      <c r="AR2715" s="55">
        <v>71</v>
      </c>
      <c r="AS2715" s="66">
        <f t="shared" si="822"/>
        <v>11.081</v>
      </c>
      <c r="AT2715" s="66">
        <f t="shared" si="823"/>
        <v>16.774769915086676</v>
      </c>
      <c r="AU2715" s="55" t="str">
        <f>IF(OR($AP2715&lt;SetUp!$B$97,$AP2715&gt;SetUp!$B$98),"Não","Sim")</f>
        <v>Não</v>
      </c>
      <c r="AV2715" s="68">
        <f t="shared" si="824"/>
        <v>3.3288136024716071</v>
      </c>
      <c r="AW2715" s="68">
        <f t="shared" si="825"/>
        <v>4.0957013947658192</v>
      </c>
      <c r="AX2715" s="68">
        <f t="shared" si="826"/>
        <v>1.0445789548766127</v>
      </c>
      <c r="AY2715" s="68">
        <f t="shared" si="827"/>
        <v>1.2246565720426086</v>
      </c>
      <c r="AZ2715" s="68">
        <f t="shared" si="828"/>
        <v>5.6937699150866763</v>
      </c>
      <c r="BA2715" s="68">
        <f t="shared" si="829"/>
        <v>0.76688779229421211</v>
      </c>
      <c r="BB2715" s="68">
        <f t="shared" si="830"/>
        <v>0.18007761716599591</v>
      </c>
    </row>
    <row r="2716" spans="1:54" x14ac:dyDescent="0.3">
      <c r="A2716" s="64">
        <v>29378</v>
      </c>
      <c r="B2716" s="57">
        <v>0.245</v>
      </c>
      <c r="C2716" s="57">
        <v>0</v>
      </c>
      <c r="D2716" s="57">
        <v>3.4009999999999998</v>
      </c>
      <c r="E2716" s="57">
        <f t="shared" si="815"/>
        <v>0.245</v>
      </c>
      <c r="F2716" s="57">
        <f t="shared" si="816"/>
        <v>3.1559999999999997</v>
      </c>
      <c r="G2716" s="57">
        <f t="shared" si="817"/>
        <v>0</v>
      </c>
      <c r="H2716" s="57">
        <f>IF(Q2715&gt;SetUp!$B$56,SetUp!$B$56,Q2715)</f>
        <v>8.7057261110272202E-17</v>
      </c>
      <c r="I2716" s="57">
        <f t="shared" si="831"/>
        <v>0.59180572202572401</v>
      </c>
      <c r="J2716" s="57">
        <f>MIN(F2716,H2716,(1-EXP(-SetUp!$B$52*H2716/SetUp!$B$56))*F2716)</f>
        <v>0</v>
      </c>
      <c r="K2716" s="57">
        <f t="shared" si="818"/>
        <v>8.7057261110272202E-17</v>
      </c>
      <c r="L2716" s="57">
        <f>IF(I2716&lt;=0,0,MIN(SetUp!$B$50*I2716^SetUp!$B$55,I2716))</f>
        <v>8.5374489067906352E-3</v>
      </c>
      <c r="M2716" s="57">
        <f t="shared" si="819"/>
        <v>0.58326827311893337</v>
      </c>
      <c r="N2716" s="57">
        <f>IF(SetUp!$B$62=0,X2716,(B2716-E2716)*(1-(H2716/SetUp!$B$66/SetUp!$B$56)))</f>
        <v>0</v>
      </c>
      <c r="O2716" s="57">
        <f>K2716*SetUp!$B$65</f>
        <v>0</v>
      </c>
      <c r="P2716" s="57">
        <f>MIN(SetUp!$B$54*L2716^SetUp!$B$51,L2716)</f>
        <v>4.751634468410041E-3</v>
      </c>
      <c r="Q2716" s="57">
        <f t="shared" si="820"/>
        <v>8.7057261110272202E-17</v>
      </c>
      <c r="R2716" s="57">
        <f>IF((H2716+N2716-O2716)&gt;SetUp!$B$56,T2715+H2716+N2716-O2716-SetUp!$B$56,T2715)</f>
        <v>0</v>
      </c>
      <c r="S2716" s="57">
        <f>R2716*SetUp!$B$65</f>
        <v>0</v>
      </c>
      <c r="T2716" s="57">
        <f>IF((R2716-S2716)&lt;SetUp!$B$53,R2716-S2716,SetUp!$B$53)</f>
        <v>0</v>
      </c>
      <c r="U2716" s="57">
        <f t="shared" si="821"/>
        <v>0.58326827311893337</v>
      </c>
      <c r="V2716" s="57">
        <f>(L2716-P2716)/1000*SetUp!$B$13*1000000/SetUp!$B$48</f>
        <v>0.215328353566652</v>
      </c>
      <c r="W2716" s="57">
        <f t="shared" si="832"/>
        <v>0</v>
      </c>
      <c r="X2716" s="57">
        <f>MAX((SetUp!$B$56*(1-($H2716/SetUp!$B$56)^2)*TANH(($B2716-$D2716)/SetUp!$B$56))/(1+$H2716/SetUp!$B$56*TANH(($B2716-$D2716)/SetUp!$B$56)),0)</f>
        <v>0</v>
      </c>
      <c r="AP2716" s="64">
        <v>31118</v>
      </c>
      <c r="AQ2716" s="55">
        <v>3</v>
      </c>
      <c r="AR2716" s="55">
        <v>72</v>
      </c>
      <c r="AS2716" s="66">
        <f t="shared" si="822"/>
        <v>13.448</v>
      </c>
      <c r="AT2716" s="66">
        <f t="shared" si="823"/>
        <v>14.570954742817863</v>
      </c>
      <c r="AU2716" s="55" t="str">
        <f>IF(OR($AP2716&lt;SetUp!$B$97,$AP2716&gt;SetUp!$B$98),"Não","Sim")</f>
        <v>Não</v>
      </c>
      <c r="AV2716" s="68">
        <f t="shared" si="824"/>
        <v>3.667151483099655</v>
      </c>
      <c r="AW2716" s="68">
        <f t="shared" si="825"/>
        <v>3.8171919971122574</v>
      </c>
      <c r="AX2716" s="68">
        <f t="shared" si="826"/>
        <v>1.1286577004314147</v>
      </c>
      <c r="AY2716" s="68">
        <f t="shared" si="827"/>
        <v>1.163488009282192</v>
      </c>
      <c r="AZ2716" s="68">
        <f t="shared" si="828"/>
        <v>1.1229547428178623</v>
      </c>
      <c r="BA2716" s="68">
        <f t="shared" si="829"/>
        <v>0.15004051401260243</v>
      </c>
      <c r="BB2716" s="68">
        <f t="shared" si="830"/>
        <v>3.4830308850777314E-2</v>
      </c>
    </row>
    <row r="2717" spans="1:54" x14ac:dyDescent="0.3">
      <c r="A2717" s="64">
        <v>29379</v>
      </c>
      <c r="B2717" s="57">
        <v>0.48499999999999999</v>
      </c>
      <c r="C2717" s="57">
        <v>0</v>
      </c>
      <c r="D2717" s="57">
        <v>3.4009999999999998</v>
      </c>
      <c r="E2717" s="57">
        <f t="shared" si="815"/>
        <v>0.48499999999999999</v>
      </c>
      <c r="F2717" s="57">
        <f t="shared" si="816"/>
        <v>2.9159999999999999</v>
      </c>
      <c r="G2717" s="57">
        <f t="shared" si="817"/>
        <v>0</v>
      </c>
      <c r="H2717" s="57">
        <f>IF(Q2716&gt;SetUp!$B$56,SetUp!$B$56,Q2716)</f>
        <v>8.7057261110272202E-17</v>
      </c>
      <c r="I2717" s="57">
        <f t="shared" si="831"/>
        <v>0.58326827311893337</v>
      </c>
      <c r="J2717" s="57">
        <f>MIN(F2717,H2717,(1-EXP(-SetUp!$B$52*H2717/SetUp!$B$56))*F2717)</f>
        <v>0</v>
      </c>
      <c r="K2717" s="57">
        <f t="shared" si="818"/>
        <v>8.7057261110272202E-17</v>
      </c>
      <c r="L2717" s="57">
        <f>IF(I2717&lt;=0,0,MIN(SetUp!$B$50*I2717^SetUp!$B$55,I2717))</f>
        <v>8.3331674173835399E-3</v>
      </c>
      <c r="M2717" s="57">
        <f t="shared" si="819"/>
        <v>0.57493510570154982</v>
      </c>
      <c r="N2717" s="57">
        <f>IF(SetUp!$B$62=0,X2717,(B2717-E2717)*(1-(H2717/SetUp!$B$66/SetUp!$B$56)))</f>
        <v>0</v>
      </c>
      <c r="O2717" s="57">
        <f>K2717*SetUp!$B$65</f>
        <v>0</v>
      </c>
      <c r="P2717" s="57">
        <f>MIN(SetUp!$B$54*L2717^SetUp!$B$51,L2717)</f>
        <v>4.6398500474661456E-3</v>
      </c>
      <c r="Q2717" s="57">
        <f t="shared" si="820"/>
        <v>8.7057261110272202E-17</v>
      </c>
      <c r="R2717" s="57">
        <f>IF((H2717+N2717-O2717)&gt;SetUp!$B$56,T2716+H2717+N2717-O2717-SetUp!$B$56,T2716)</f>
        <v>0</v>
      </c>
      <c r="S2717" s="57">
        <f>R2717*SetUp!$B$65</f>
        <v>0</v>
      </c>
      <c r="T2717" s="57">
        <f>IF((R2717-S2717)&lt;SetUp!$B$53,R2717-S2717,SetUp!$B$53)</f>
        <v>0</v>
      </c>
      <c r="U2717" s="57">
        <f t="shared" si="821"/>
        <v>0.57493510570154982</v>
      </c>
      <c r="V2717" s="57">
        <f>(L2717-P2717)/1000*SetUp!$B$13*1000000/SetUp!$B$48</f>
        <v>0.21006733462710714</v>
      </c>
      <c r="W2717" s="57">
        <f t="shared" si="832"/>
        <v>0</v>
      </c>
      <c r="X2717" s="57">
        <f>MAX((SetUp!$B$56*(1-($H2717/SetUp!$B$56)^2)*TANH(($B2717-$D2717)/SetUp!$B$56))/(1+$H2717/SetUp!$B$56*TANH(($B2717-$D2717)/SetUp!$B$56)),0)</f>
        <v>0</v>
      </c>
      <c r="AP2717" s="64">
        <v>31119</v>
      </c>
      <c r="AQ2717" s="55">
        <v>3</v>
      </c>
      <c r="AR2717" s="55">
        <v>73</v>
      </c>
      <c r="AS2717" s="66">
        <f t="shared" si="822"/>
        <v>10.715999999999999</v>
      </c>
      <c r="AT2717" s="66">
        <f t="shared" si="823"/>
        <v>12.756728515552597</v>
      </c>
      <c r="AU2717" s="55" t="str">
        <f>IF(OR($AP2717&lt;SetUp!$B$97,$AP2717&gt;SetUp!$B$98),"Não","Sim")</f>
        <v>Não</v>
      </c>
      <c r="AV2717" s="68">
        <f t="shared" si="824"/>
        <v>3.273530204534548</v>
      </c>
      <c r="AW2717" s="68">
        <f t="shared" si="825"/>
        <v>3.5716562706330794</v>
      </c>
      <c r="AX2717" s="68">
        <f t="shared" si="826"/>
        <v>1.0300327049361713</v>
      </c>
      <c r="AY2717" s="68">
        <f t="shared" si="827"/>
        <v>1.1057393131148257</v>
      </c>
      <c r="AZ2717" s="68">
        <f t="shared" si="828"/>
        <v>2.0407285155525976</v>
      </c>
      <c r="BA2717" s="68">
        <f t="shared" si="829"/>
        <v>0.29812606609853143</v>
      </c>
      <c r="BB2717" s="68">
        <f t="shared" si="830"/>
        <v>7.5706608178654378E-2</v>
      </c>
    </row>
    <row r="2718" spans="1:54" x14ac:dyDescent="0.3">
      <c r="A2718" s="64">
        <v>29380</v>
      </c>
      <c r="B2718" s="57">
        <v>0</v>
      </c>
      <c r="C2718" s="57">
        <v>0</v>
      </c>
      <c r="D2718" s="57">
        <v>3.4009999999999998</v>
      </c>
      <c r="E2718" s="57">
        <f t="shared" si="815"/>
        <v>0</v>
      </c>
      <c r="F2718" s="57">
        <f t="shared" si="816"/>
        <v>3.4009999999999998</v>
      </c>
      <c r="G2718" s="57">
        <f t="shared" si="817"/>
        <v>0</v>
      </c>
      <c r="H2718" s="57">
        <f>IF(Q2717&gt;SetUp!$B$56,SetUp!$B$56,Q2717)</f>
        <v>8.7057261110272202E-17</v>
      </c>
      <c r="I2718" s="57">
        <f t="shared" si="831"/>
        <v>0.57493510570154982</v>
      </c>
      <c r="J2718" s="57">
        <f>MIN(F2718,H2718,(1-EXP(-SetUp!$B$52*H2718/SetUp!$B$56))*F2718)</f>
        <v>0</v>
      </c>
      <c r="K2718" s="57">
        <f t="shared" si="818"/>
        <v>8.7057261110272202E-17</v>
      </c>
      <c r="L2718" s="57">
        <f>IF(I2718&lt;=0,0,MIN(SetUp!$B$50*I2718^SetUp!$B$55,I2718))</f>
        <v>8.1356869727511171E-3</v>
      </c>
      <c r="M2718" s="57">
        <f t="shared" si="819"/>
        <v>0.56679941872879869</v>
      </c>
      <c r="N2718" s="57">
        <f>IF(SetUp!$B$62=0,X2718,(B2718-E2718)*(1-(H2718/SetUp!$B$66/SetUp!$B$56)))</f>
        <v>0</v>
      </c>
      <c r="O2718" s="57">
        <f>K2718*SetUp!$B$65</f>
        <v>0</v>
      </c>
      <c r="P2718" s="57">
        <f>MIN(SetUp!$B$54*L2718^SetUp!$B$51,L2718)</f>
        <v>4.5317428940727499E-3</v>
      </c>
      <c r="Q2718" s="57">
        <f t="shared" si="820"/>
        <v>8.7057261110272202E-17</v>
      </c>
      <c r="R2718" s="57">
        <f>IF((H2718+N2718-O2718)&gt;SetUp!$B$56,T2717+H2718+N2718-O2718-SetUp!$B$56,T2717)</f>
        <v>0</v>
      </c>
      <c r="S2718" s="57">
        <f>R2718*SetUp!$B$65</f>
        <v>0</v>
      </c>
      <c r="T2718" s="57">
        <f>IF((R2718-S2718)&lt;SetUp!$B$53,R2718-S2718,SetUp!$B$53)</f>
        <v>0</v>
      </c>
      <c r="U2718" s="57">
        <f t="shared" si="821"/>
        <v>0.56679941872879869</v>
      </c>
      <c r="V2718" s="57">
        <f>(L2718-P2718)/1000*SetUp!$B$13*1000000/SetUp!$B$48</f>
        <v>0.20498398889831737</v>
      </c>
      <c r="W2718" s="57">
        <f t="shared" si="832"/>
        <v>-1.5612511283791264E-17</v>
      </c>
      <c r="X2718" s="57">
        <f>MAX((SetUp!$B$56*(1-($H2718/SetUp!$B$56)^2)*TANH(($B2718-$D2718)/SetUp!$B$56))/(1+$H2718/SetUp!$B$56*TANH(($B2718-$D2718)/SetUp!$B$56)),0)</f>
        <v>0</v>
      </c>
      <c r="AP2718" s="64">
        <v>31120</v>
      </c>
      <c r="AQ2718" s="55">
        <v>3</v>
      </c>
      <c r="AR2718" s="55">
        <v>74</v>
      </c>
      <c r="AS2718" s="66">
        <f t="shared" si="822"/>
        <v>9.0090000000000003</v>
      </c>
      <c r="AT2718" s="66">
        <f t="shared" si="823"/>
        <v>11.247000974916638</v>
      </c>
      <c r="AU2718" s="55" t="str">
        <f>IF(OR($AP2718&lt;SetUp!$B$97,$AP2718&gt;SetUp!$B$98),"Não","Sim")</f>
        <v>Não</v>
      </c>
      <c r="AV2718" s="68">
        <f t="shared" si="824"/>
        <v>3.0014996251873831</v>
      </c>
      <c r="AW2718" s="68">
        <f t="shared" si="825"/>
        <v>3.353654868187339</v>
      </c>
      <c r="AX2718" s="68">
        <f t="shared" si="826"/>
        <v>0.95467658691864354</v>
      </c>
      <c r="AY2718" s="68">
        <f t="shared" si="827"/>
        <v>1.0510367327868873</v>
      </c>
      <c r="AZ2718" s="68">
        <f t="shared" si="828"/>
        <v>2.2380009749166376</v>
      </c>
      <c r="BA2718" s="68">
        <f t="shared" si="829"/>
        <v>0.35215524299995593</v>
      </c>
      <c r="BB2718" s="68">
        <f t="shared" si="830"/>
        <v>9.6360145868243707E-2</v>
      </c>
    </row>
    <row r="2719" spans="1:54" x14ac:dyDescent="0.3">
      <c r="A2719" s="64">
        <v>29381</v>
      </c>
      <c r="B2719" s="57">
        <v>4.95</v>
      </c>
      <c r="C2719" s="57">
        <v>0</v>
      </c>
      <c r="D2719" s="57">
        <v>3.4009999999999998</v>
      </c>
      <c r="E2719" s="57">
        <f t="shared" si="815"/>
        <v>3.4009999999999998</v>
      </c>
      <c r="F2719" s="57">
        <f t="shared" si="816"/>
        <v>0</v>
      </c>
      <c r="G2719" s="57">
        <f t="shared" si="817"/>
        <v>3.0239269839005267E-4</v>
      </c>
      <c r="H2719" s="57">
        <f>IF(Q2718&gt;SetUp!$B$56,SetUp!$B$56,Q2718)</f>
        <v>8.7057261110272202E-17</v>
      </c>
      <c r="I2719" s="57">
        <f t="shared" si="831"/>
        <v>0.56710181142718874</v>
      </c>
      <c r="J2719" s="57">
        <f>MIN(F2719,H2719,(1-EXP(-SetUp!$B$52*H2719/SetUp!$B$56))*F2719)</f>
        <v>0</v>
      </c>
      <c r="K2719" s="57">
        <f t="shared" si="818"/>
        <v>8.7057261110272202E-17</v>
      </c>
      <c r="L2719" s="57">
        <f>IF(I2719&lt;=0,0,MIN(SetUp!$B$50*I2719^SetUp!$B$55,I2719))</f>
        <v>7.9517840135648228E-3</v>
      </c>
      <c r="M2719" s="57">
        <f t="shared" si="819"/>
        <v>0.55915002741362396</v>
      </c>
      <c r="N2719" s="57">
        <f>IF(SetUp!$B$62=0,X2719,(B2719-E2719)*(1-(H2719/SetUp!$B$66/SetUp!$B$56)))</f>
        <v>1.5486976073016103</v>
      </c>
      <c r="O2719" s="57">
        <f>K2719*SetUp!$B$65</f>
        <v>0</v>
      </c>
      <c r="P2719" s="57">
        <f>MIN(SetUp!$B$54*L2719^SetUp!$B$51,L2719)</f>
        <v>4.4310283610524866E-3</v>
      </c>
      <c r="Q2719" s="57">
        <f t="shared" si="820"/>
        <v>1.5486976073016103</v>
      </c>
      <c r="R2719" s="57">
        <f>IF((H2719+N2719-O2719)&gt;SetUp!$B$56,T2718+H2719+N2719-O2719-SetUp!$B$56,T2718)</f>
        <v>0</v>
      </c>
      <c r="S2719" s="57">
        <f>R2719*SetUp!$B$65</f>
        <v>0</v>
      </c>
      <c r="T2719" s="57">
        <f>IF((R2719-S2719)&lt;SetUp!$B$53,R2719-S2719,SetUp!$B$53)</f>
        <v>0</v>
      </c>
      <c r="U2719" s="57">
        <f t="shared" si="821"/>
        <v>0.55915002741362396</v>
      </c>
      <c r="V2719" s="57">
        <f>(L2719-P2719)/1000*SetUp!$B$13*1000000/SetUp!$B$48</f>
        <v>0.20025242396461845</v>
      </c>
      <c r="W2719" s="57">
        <f t="shared" si="832"/>
        <v>-1.7694179454963432E-16</v>
      </c>
      <c r="X2719" s="57">
        <f>MAX((SetUp!$B$56*(1-($H2719/SetUp!$B$56)^2)*TANH(($B2719-$D2719)/SetUp!$B$56))/(1+$H2719/SetUp!$B$56*TANH(($B2719-$D2719)/SetUp!$B$56)),0)</f>
        <v>1.5486976073016103</v>
      </c>
      <c r="AP2719" s="64">
        <v>31121</v>
      </c>
      <c r="AQ2719" s="55">
        <v>3</v>
      </c>
      <c r="AR2719" s="55">
        <v>75</v>
      </c>
      <c r="AS2719" s="66">
        <f t="shared" si="822"/>
        <v>9.6679999999999993</v>
      </c>
      <c r="AT2719" s="66">
        <f t="shared" si="823"/>
        <v>9.9785105064708297</v>
      </c>
      <c r="AU2719" s="55" t="str">
        <f>IF(OR($AP2719&lt;SetUp!$B$97,$AP2719&gt;SetUp!$B$98),"Não","Sim")</f>
        <v>Não</v>
      </c>
      <c r="AV2719" s="68">
        <f t="shared" si="824"/>
        <v>3.1093407661432027</v>
      </c>
      <c r="AW2719" s="68">
        <f t="shared" si="825"/>
        <v>3.1588780455204075</v>
      </c>
      <c r="AX2719" s="68">
        <f t="shared" si="826"/>
        <v>0.98533664173561275</v>
      </c>
      <c r="AY2719" s="68">
        <f t="shared" si="827"/>
        <v>0.99906571893286322</v>
      </c>
      <c r="AZ2719" s="68">
        <f t="shared" si="828"/>
        <v>0.31051050647083045</v>
      </c>
      <c r="BA2719" s="68">
        <f t="shared" si="829"/>
        <v>4.9537279377204868E-2</v>
      </c>
      <c r="BB2719" s="68">
        <f t="shared" si="830"/>
        <v>1.3729077197250472E-2</v>
      </c>
    </row>
    <row r="2720" spans="1:54" x14ac:dyDescent="0.3">
      <c r="A2720" s="64">
        <v>29382</v>
      </c>
      <c r="B2720" s="57">
        <v>12.39</v>
      </c>
      <c r="C2720" s="57">
        <v>0</v>
      </c>
      <c r="D2720" s="57">
        <v>3.4009999999999998</v>
      </c>
      <c r="E2720" s="57">
        <f t="shared" si="815"/>
        <v>3.4009999999999998</v>
      </c>
      <c r="F2720" s="57">
        <f t="shared" si="816"/>
        <v>0</v>
      </c>
      <c r="G2720" s="57">
        <f t="shared" si="817"/>
        <v>9.3910329894633549E-2</v>
      </c>
      <c r="H2720" s="57">
        <f>IF(Q2719&gt;SetUp!$B$56,SetUp!$B$56,Q2719)</f>
        <v>1.5486976073016103</v>
      </c>
      <c r="I2720" s="57">
        <f t="shared" si="831"/>
        <v>0.65306035730825751</v>
      </c>
      <c r="J2720" s="57">
        <f>MIN(F2720,H2720,(1-EXP(-SetUp!$B$52*H2720/SetUp!$B$56))*F2720)</f>
        <v>0</v>
      </c>
      <c r="K2720" s="57">
        <f t="shared" si="818"/>
        <v>1.5486976073016103</v>
      </c>
      <c r="L2720" s="57">
        <f>IF(I2720&lt;=0,0,MIN(SetUp!$B$50*I2720^SetUp!$B$55,I2720))</f>
        <v>1.0060472703933869E-2</v>
      </c>
      <c r="M2720" s="57">
        <f t="shared" si="819"/>
        <v>0.64299988460432367</v>
      </c>
      <c r="N2720" s="57">
        <f>IF(SetUp!$B$62=0,X2720,(B2720-E2720)*(1-(H2720/SetUp!$B$66/SetUp!$B$56)))</f>
        <v>8.8950896701053672</v>
      </c>
      <c r="O2720" s="57">
        <f>K2720*SetUp!$B$65</f>
        <v>0</v>
      </c>
      <c r="P2720" s="57">
        <f>MIN(SetUp!$B$54*L2720^SetUp!$B$51,L2720)</f>
        <v>5.5836798483721592E-3</v>
      </c>
      <c r="Q2720" s="57">
        <f t="shared" si="820"/>
        <v>10.443787277406978</v>
      </c>
      <c r="R2720" s="57">
        <f>IF((H2720+N2720-O2720)&gt;SetUp!$B$56,T2719+H2720+N2720-O2720-SetUp!$B$56,T2719)</f>
        <v>0</v>
      </c>
      <c r="S2720" s="57">
        <f>R2720*SetUp!$B$65</f>
        <v>0</v>
      </c>
      <c r="T2720" s="57">
        <f>IF((R2720-S2720)&lt;SetUp!$B$53,R2720-S2720,SetUp!$B$53)</f>
        <v>0</v>
      </c>
      <c r="U2720" s="57">
        <f t="shared" si="821"/>
        <v>0.64299988460432367</v>
      </c>
      <c r="V2720" s="57">
        <f>(L2720-P2720)/1000*SetUp!$B$13*1000000/SetUp!$B$48</f>
        <v>0.25462960494688219</v>
      </c>
      <c r="W2720" s="57">
        <f t="shared" si="832"/>
        <v>-8.5001450322863548E-17</v>
      </c>
      <c r="X2720" s="57">
        <f>MAX((SetUp!$B$56*(1-($H2720/SetUp!$B$56)^2)*TANH(($B2720-$D2720)/SetUp!$B$56))/(1+$H2720/SetUp!$B$56*TANH(($B2720-$D2720)/SetUp!$B$56)),0)</f>
        <v>8.8950896701053672</v>
      </c>
      <c r="AP2720" s="64">
        <v>31122</v>
      </c>
      <c r="AQ2720" s="55">
        <v>3</v>
      </c>
      <c r="AR2720" s="55">
        <v>76</v>
      </c>
      <c r="AS2720" s="66">
        <f t="shared" si="822"/>
        <v>5.44</v>
      </c>
      <c r="AT2720" s="66">
        <f t="shared" si="823"/>
        <v>8.9034617002208698</v>
      </c>
      <c r="AU2720" s="55" t="str">
        <f>IF(OR($AP2720&lt;SetUp!$B$97,$AP2720&gt;SetUp!$B$98),"Não","Sim")</f>
        <v>Não</v>
      </c>
      <c r="AV2720" s="68">
        <f t="shared" si="824"/>
        <v>2.3323807579381204</v>
      </c>
      <c r="AW2720" s="68">
        <f t="shared" si="825"/>
        <v>2.983866903905211</v>
      </c>
      <c r="AX2720" s="68">
        <f t="shared" si="826"/>
        <v>0.73559889969817993</v>
      </c>
      <c r="AY2720" s="68">
        <f t="shared" si="827"/>
        <v>0.94955889484746436</v>
      </c>
      <c r="AZ2720" s="68">
        <f t="shared" si="828"/>
        <v>3.4634617002208694</v>
      </c>
      <c r="BA2720" s="68">
        <f t="shared" si="829"/>
        <v>0.65148614596709065</v>
      </c>
      <c r="BB2720" s="68">
        <f t="shared" si="830"/>
        <v>0.21395999514928443</v>
      </c>
    </row>
    <row r="2721" spans="1:54" x14ac:dyDescent="0.3">
      <c r="A2721" s="64">
        <v>29383</v>
      </c>
      <c r="B2721" s="57">
        <v>1.7330000000000001</v>
      </c>
      <c r="C2721" s="57">
        <v>0</v>
      </c>
      <c r="D2721" s="57">
        <v>3.4009999999999998</v>
      </c>
      <c r="E2721" s="57">
        <f t="shared" si="815"/>
        <v>1.7330000000000001</v>
      </c>
      <c r="F2721" s="57">
        <f t="shared" si="816"/>
        <v>1.6679999999999997</v>
      </c>
      <c r="G2721" s="57">
        <f t="shared" si="817"/>
        <v>0</v>
      </c>
      <c r="H2721" s="57">
        <f>IF(Q2720&gt;SetUp!$B$56,SetUp!$B$56,Q2720)</f>
        <v>10.443787277406978</v>
      </c>
      <c r="I2721" s="57">
        <f t="shared" si="831"/>
        <v>0.64299988460432367</v>
      </c>
      <c r="J2721" s="57">
        <f>MIN(F2721,H2721,(1-EXP(-SetUp!$B$52*H2721/SetUp!$B$56))*F2721)</f>
        <v>1.341790823657163</v>
      </c>
      <c r="K2721" s="57">
        <f t="shared" si="818"/>
        <v>9.1019964537498144</v>
      </c>
      <c r="L2721" s="57">
        <f>IF(I2721&lt;=0,0,MIN(SetUp!$B$50*I2721^SetUp!$B$55,I2721))</f>
        <v>9.8034967538760624E-3</v>
      </c>
      <c r="M2721" s="57">
        <f t="shared" si="819"/>
        <v>0.63319638785044763</v>
      </c>
      <c r="N2721" s="57">
        <f>IF(SetUp!$B$62=0,X2721,(B2721-E2721)*(1-(H2721/SetUp!$B$66/SetUp!$B$56)))</f>
        <v>0</v>
      </c>
      <c r="O2721" s="57">
        <f>K2721*SetUp!$B$65</f>
        <v>0</v>
      </c>
      <c r="P2721" s="57">
        <f>MIN(SetUp!$B$54*L2721^SetUp!$B$51,L2721)</f>
        <v>5.4434507860165607E-3</v>
      </c>
      <c r="Q2721" s="57">
        <f t="shared" si="820"/>
        <v>9.1019964537498144</v>
      </c>
      <c r="R2721" s="57">
        <f>IF((H2721+N2721-O2721)&gt;SetUp!$B$56,T2720+H2721+N2721-O2721-SetUp!$B$56,T2720)</f>
        <v>0</v>
      </c>
      <c r="S2721" s="57">
        <f>R2721*SetUp!$B$65</f>
        <v>0</v>
      </c>
      <c r="T2721" s="57">
        <f>IF((R2721-S2721)&lt;SetUp!$B$53,R2721-S2721,SetUp!$B$53)</f>
        <v>0</v>
      </c>
      <c r="U2721" s="57">
        <f t="shared" si="821"/>
        <v>0.63319638785044763</v>
      </c>
      <c r="V2721" s="57">
        <f>(L2721-P2721)/1000*SetUp!$B$13*1000000/SetUp!$B$48</f>
        <v>0.24798931247557432</v>
      </c>
      <c r="W2721" s="57">
        <f t="shared" si="832"/>
        <v>4.6664061503776111E-16</v>
      </c>
      <c r="X2721" s="57">
        <f>MAX((SetUp!$B$56*(1-($H2721/SetUp!$B$56)^2)*TANH(($B2721-$D2721)/SetUp!$B$56))/(1+$H2721/SetUp!$B$56*TANH(($B2721-$D2721)/SetUp!$B$56)),0)</f>
        <v>0</v>
      </c>
      <c r="AP2721" s="64">
        <v>31123</v>
      </c>
      <c r="AQ2721" s="55">
        <v>3</v>
      </c>
      <c r="AR2721" s="55">
        <v>77</v>
      </c>
      <c r="AS2721" s="66">
        <f t="shared" si="822"/>
        <v>3.9849999999999999</v>
      </c>
      <c r="AT2721" s="66">
        <f t="shared" si="823"/>
        <v>7.9852214025105264</v>
      </c>
      <c r="AU2721" s="55" t="str">
        <f>IF(OR($AP2721&lt;SetUp!$B$97,$AP2721&gt;SetUp!$B$98),"Não","Sim")</f>
        <v>Não</v>
      </c>
      <c r="AV2721" s="68">
        <f t="shared" si="824"/>
        <v>1.9962464777677129</v>
      </c>
      <c r="AW2721" s="68">
        <f t="shared" si="825"/>
        <v>2.8258134054658539</v>
      </c>
      <c r="AX2721" s="68">
        <f t="shared" si="826"/>
        <v>0.60042832573213112</v>
      </c>
      <c r="AY2721" s="68">
        <f t="shared" si="827"/>
        <v>0.90228696212203863</v>
      </c>
      <c r="AZ2721" s="68">
        <f t="shared" si="828"/>
        <v>4.000221402510526</v>
      </c>
      <c r="BA2721" s="68">
        <f t="shared" si="829"/>
        <v>0.829566927698141</v>
      </c>
      <c r="BB2721" s="68">
        <f t="shared" si="830"/>
        <v>0.30185863638990751</v>
      </c>
    </row>
    <row r="2722" spans="1:54" x14ac:dyDescent="0.3">
      <c r="A2722" s="64">
        <v>29384</v>
      </c>
      <c r="B2722" s="57">
        <v>2.4580000000000002</v>
      </c>
      <c r="C2722" s="57">
        <v>0</v>
      </c>
      <c r="D2722" s="57">
        <v>3.4009999999999998</v>
      </c>
      <c r="E2722" s="57">
        <f t="shared" si="815"/>
        <v>2.4580000000000002</v>
      </c>
      <c r="F2722" s="57">
        <f t="shared" si="816"/>
        <v>0.94299999999999962</v>
      </c>
      <c r="G2722" s="57">
        <f t="shared" si="817"/>
        <v>0</v>
      </c>
      <c r="H2722" s="57">
        <f>IF(Q2721&gt;SetUp!$B$56,SetUp!$B$56,Q2721)</f>
        <v>9.1019964537498144</v>
      </c>
      <c r="I2722" s="57">
        <f t="shared" si="831"/>
        <v>0.63319638785044763</v>
      </c>
      <c r="J2722" s="57">
        <f>MIN(F2722,H2722,(1-EXP(-SetUp!$B$52*H2722/SetUp!$B$56))*F2722)</f>
        <v>0.71556162177963178</v>
      </c>
      <c r="K2722" s="57">
        <f t="shared" si="818"/>
        <v>8.3864348319701829</v>
      </c>
      <c r="L2722" s="57">
        <f>IF(I2722&lt;=0,0,MIN(SetUp!$B$50*I2722^SetUp!$B$55,I2722))</f>
        <v>9.5556499563865405E-3</v>
      </c>
      <c r="M2722" s="57">
        <f t="shared" si="819"/>
        <v>0.62364073789406105</v>
      </c>
      <c r="N2722" s="57">
        <f>IF(SetUp!$B$62=0,X2722,(B2722-E2722)*(1-(H2722/SetUp!$B$66/SetUp!$B$56)))</f>
        <v>0</v>
      </c>
      <c r="O2722" s="57">
        <f>K2722*SetUp!$B$65</f>
        <v>0</v>
      </c>
      <c r="P2722" s="57">
        <f>MIN(SetUp!$B$54*L2722^SetUp!$B$51,L2722)</f>
        <v>5.3081441653869792E-3</v>
      </c>
      <c r="Q2722" s="57">
        <f t="shared" si="820"/>
        <v>8.3864348319701829</v>
      </c>
      <c r="R2722" s="57">
        <f>IF((H2722+N2722-O2722)&gt;SetUp!$B$56,T2721+H2722+N2722-O2722-SetUp!$B$56,T2721)</f>
        <v>0</v>
      </c>
      <c r="S2722" s="57">
        <f>R2722*SetUp!$B$65</f>
        <v>0</v>
      </c>
      <c r="T2722" s="57">
        <f>IF((R2722-S2722)&lt;SetUp!$B$53,R2722-S2722,SetUp!$B$53)</f>
        <v>0</v>
      </c>
      <c r="U2722" s="57">
        <f t="shared" si="821"/>
        <v>0.62364073789406105</v>
      </c>
      <c r="V2722" s="57">
        <f>(L2722-P2722)/1000*SetUp!$B$13*1000000/SetUp!$B$48</f>
        <v>0.24158828797007409</v>
      </c>
      <c r="W2722" s="57">
        <f t="shared" si="832"/>
        <v>-2.6194324487249787E-16</v>
      </c>
      <c r="X2722" s="57">
        <f>MAX((SetUp!$B$56*(1-($H2722/SetUp!$B$56)^2)*TANH(($B2722-$D2722)/SetUp!$B$56))/(1+$H2722/SetUp!$B$56*TANH(($B2722-$D2722)/SetUp!$B$56)),0)</f>
        <v>0</v>
      </c>
      <c r="AP2722" s="64">
        <v>31124</v>
      </c>
      <c r="AQ2722" s="55">
        <v>3</v>
      </c>
      <c r="AR2722" s="55">
        <v>78</v>
      </c>
      <c r="AS2722" s="66">
        <f t="shared" si="822"/>
        <v>3.45</v>
      </c>
      <c r="AT2722" s="66">
        <f t="shared" si="823"/>
        <v>7.195346552130033</v>
      </c>
      <c r="AU2722" s="55" t="str">
        <f>IF(OR($AP2722&lt;SetUp!$B$97,$AP2722&gt;SetUp!$B$98),"Não","Sim")</f>
        <v>Não</v>
      </c>
      <c r="AV2722" s="68">
        <f t="shared" si="824"/>
        <v>1.857417562100671</v>
      </c>
      <c r="AW2722" s="68">
        <f t="shared" si="825"/>
        <v>2.6824143140331684</v>
      </c>
      <c r="AX2722" s="68">
        <f t="shared" si="826"/>
        <v>0.53781909507327419</v>
      </c>
      <c r="AY2722" s="68">
        <f t="shared" si="827"/>
        <v>0.85705171586168261</v>
      </c>
      <c r="AZ2722" s="68">
        <f t="shared" si="828"/>
        <v>3.7453465521300329</v>
      </c>
      <c r="BA2722" s="68">
        <f t="shared" si="829"/>
        <v>0.82499675193249744</v>
      </c>
      <c r="BB2722" s="68">
        <f t="shared" si="830"/>
        <v>0.31923262078840842</v>
      </c>
    </row>
    <row r="2723" spans="1:54" x14ac:dyDescent="0.3">
      <c r="A2723" s="64">
        <v>29385</v>
      </c>
      <c r="B2723" s="57">
        <v>4.7050000000000001</v>
      </c>
      <c r="C2723" s="57">
        <v>0</v>
      </c>
      <c r="D2723" s="57">
        <v>3.4009999999999998</v>
      </c>
      <c r="E2723" s="57">
        <f t="shared" si="815"/>
        <v>3.4009999999999998</v>
      </c>
      <c r="F2723" s="57">
        <f t="shared" si="816"/>
        <v>0</v>
      </c>
      <c r="G2723" s="57">
        <f t="shared" si="817"/>
        <v>2.5979977264170673E-2</v>
      </c>
      <c r="H2723" s="57">
        <f>IF(Q2722&gt;SetUp!$B$56,SetUp!$B$56,Q2722)</f>
        <v>8.3864348319701829</v>
      </c>
      <c r="I2723" s="57">
        <f t="shared" si="831"/>
        <v>0.64962071515823172</v>
      </c>
      <c r="J2723" s="57">
        <f>MIN(F2723,H2723,(1-EXP(-SetUp!$B$52*H2723/SetUp!$B$56))*F2723)</f>
        <v>0</v>
      </c>
      <c r="K2723" s="57">
        <f t="shared" si="818"/>
        <v>8.3864348319701829</v>
      </c>
      <c r="L2723" s="57">
        <f>IF(I2723&lt;=0,0,MIN(SetUp!$B$50*I2723^SetUp!$B$55,I2723))</f>
        <v>9.9723143466603596E-3</v>
      </c>
      <c r="M2723" s="57">
        <f t="shared" si="819"/>
        <v>0.63964840081157137</v>
      </c>
      <c r="N2723" s="57">
        <f>IF(SetUp!$B$62=0,X2723,(B2723-E2723)*(1-(H2723/SetUp!$B$66/SetUp!$B$56)))</f>
        <v>1.2780200227358296</v>
      </c>
      <c r="O2723" s="57">
        <f>K2723*SetUp!$B$65</f>
        <v>0</v>
      </c>
      <c r="P2723" s="57">
        <f>MIN(SetUp!$B$54*L2723^SetUp!$B$51,L2723)</f>
        <v>5.535579709645389E-3</v>
      </c>
      <c r="Q2723" s="57">
        <f t="shared" si="820"/>
        <v>9.6644548547060118</v>
      </c>
      <c r="R2723" s="57">
        <f>IF((H2723+N2723-O2723)&gt;SetUp!$B$56,T2722+H2723+N2723-O2723-SetUp!$B$56,T2722)</f>
        <v>0</v>
      </c>
      <c r="S2723" s="57">
        <f>R2723*SetUp!$B$65</f>
        <v>0</v>
      </c>
      <c r="T2723" s="57">
        <f>IF((R2723-S2723)&lt;SetUp!$B$53,R2723-S2723,SetUp!$B$53)</f>
        <v>0</v>
      </c>
      <c r="U2723" s="57">
        <f t="shared" si="821"/>
        <v>0.63964840081157137</v>
      </c>
      <c r="V2723" s="57">
        <f>(L2723-P2723)/1000*SetUp!$B$13*1000000/SetUp!$B$48</f>
        <v>0.25235118629037451</v>
      </c>
      <c r="W2723" s="57">
        <f t="shared" si="832"/>
        <v>-2.1163626406917047E-16</v>
      </c>
      <c r="X2723" s="57">
        <f>MAX((SetUp!$B$56*(1-($H2723/SetUp!$B$56)^2)*TANH(($B2723-$D2723)/SetUp!$B$56))/(1+$H2723/SetUp!$B$56*TANH(($B2723-$D2723)/SetUp!$B$56)),0)</f>
        <v>1.2780200227358296</v>
      </c>
      <c r="AP2723" s="64">
        <v>31125</v>
      </c>
      <c r="AQ2723" s="55">
        <v>3</v>
      </c>
      <c r="AR2723" s="55">
        <v>79</v>
      </c>
      <c r="AS2723" s="66">
        <f t="shared" si="822"/>
        <v>84.298000000000002</v>
      </c>
      <c r="AT2723" s="66">
        <f t="shared" si="823"/>
        <v>7.8513057431248123</v>
      </c>
      <c r="AU2723" s="55" t="str">
        <f>IF(OR($AP2723&lt;SetUp!$B$97,$AP2723&gt;SetUp!$B$98),"Não","Sim")</f>
        <v>Não</v>
      </c>
      <c r="AV2723" s="68">
        <f t="shared" si="824"/>
        <v>9.1813942296363678</v>
      </c>
      <c r="AW2723" s="68">
        <f t="shared" si="825"/>
        <v>2.8020181553881502</v>
      </c>
      <c r="AX2723" s="68">
        <f t="shared" si="826"/>
        <v>1.9258172709560886</v>
      </c>
      <c r="AY2723" s="68">
        <f t="shared" si="827"/>
        <v>0.89494188985050804</v>
      </c>
      <c r="AZ2723" s="68">
        <f t="shared" si="828"/>
        <v>-76.44669425687519</v>
      </c>
      <c r="BA2723" s="68">
        <f t="shared" si="829"/>
        <v>-6.3793760742482171</v>
      </c>
      <c r="BB2723" s="68">
        <f t="shared" si="830"/>
        <v>-1.0308753811055804</v>
      </c>
    </row>
    <row r="2724" spans="1:54" x14ac:dyDescent="0.3">
      <c r="A2724" s="64">
        <v>29386</v>
      </c>
      <c r="B2724" s="57">
        <v>9.51</v>
      </c>
      <c r="C2724" s="57">
        <v>0</v>
      </c>
      <c r="D2724" s="57">
        <v>3.4009999999999998</v>
      </c>
      <c r="E2724" s="57">
        <f t="shared" si="815"/>
        <v>3.4009999999999998</v>
      </c>
      <c r="F2724" s="57">
        <f t="shared" si="816"/>
        <v>0</v>
      </c>
      <c r="G2724" s="57">
        <f t="shared" si="817"/>
        <v>0.24168528898247388</v>
      </c>
      <c r="H2724" s="57">
        <f>IF(Q2723&gt;SetUp!$B$56,SetUp!$B$56,Q2723)</f>
        <v>9.6644548547060118</v>
      </c>
      <c r="I2724" s="57">
        <f t="shared" si="831"/>
        <v>0.88133368979404525</v>
      </c>
      <c r="J2724" s="57">
        <f>MIN(F2724,H2724,(1-EXP(-SetUp!$B$52*H2724/SetUp!$B$56))*F2724)</f>
        <v>0</v>
      </c>
      <c r="K2724" s="57">
        <f t="shared" si="818"/>
        <v>9.6644548547060118</v>
      </c>
      <c r="L2724" s="57">
        <f>IF(I2724&lt;=0,0,MIN(SetUp!$B$50*I2724^SetUp!$B$55,I2724))</f>
        <v>1.6580468733030471E-2</v>
      </c>
      <c r="M2724" s="57">
        <f t="shared" si="819"/>
        <v>0.86475322106101482</v>
      </c>
      <c r="N2724" s="57">
        <f>IF(SetUp!$B$62=0,X2724,(B2724-E2724)*(1-(H2724/SetUp!$B$66/SetUp!$B$56)))</f>
        <v>5.8673147110175261</v>
      </c>
      <c r="O2724" s="57">
        <f>K2724*SetUp!$B$65</f>
        <v>0</v>
      </c>
      <c r="P2724" s="57">
        <f>MIN(SetUp!$B$54*L2724^SetUp!$B$51,L2724)</f>
        <v>9.1244712414480424E-3</v>
      </c>
      <c r="Q2724" s="57">
        <f t="shared" si="820"/>
        <v>15.531769565723538</v>
      </c>
      <c r="R2724" s="57">
        <f>IF((H2724+N2724-O2724)&gt;SetUp!$B$56,T2723+H2724+N2724-O2724-SetUp!$B$56,T2723)</f>
        <v>0</v>
      </c>
      <c r="S2724" s="57">
        <f>R2724*SetUp!$B$65</f>
        <v>0</v>
      </c>
      <c r="T2724" s="57">
        <f>IF((R2724-S2724)&lt;SetUp!$B$53,R2724-S2724,SetUp!$B$53)</f>
        <v>0</v>
      </c>
      <c r="U2724" s="57">
        <f t="shared" si="821"/>
        <v>0.86475322106101482</v>
      </c>
      <c r="V2724" s="57">
        <f>(L2724-P2724)/1000*SetUp!$B$13*1000000/SetUp!$B$48</f>
        <v>0.42407986186092328</v>
      </c>
      <c r="W2724" s="57">
        <f t="shared" si="832"/>
        <v>-1.7347234759768071E-15</v>
      </c>
      <c r="X2724" s="57">
        <f>MAX((SetUp!$B$56*(1-($H2724/SetUp!$B$56)^2)*TANH(($B2724-$D2724)/SetUp!$B$56))/(1+$H2724/SetUp!$B$56*TANH(($B2724-$D2724)/SetUp!$B$56)),0)</f>
        <v>5.8673147110175261</v>
      </c>
      <c r="AP2724" s="64">
        <v>31126</v>
      </c>
      <c r="AQ2724" s="55">
        <v>3</v>
      </c>
      <c r="AR2724" s="55">
        <v>80</v>
      </c>
      <c r="AS2724" s="66">
        <f t="shared" si="822"/>
        <v>134.70599999999999</v>
      </c>
      <c r="AT2724" s="66">
        <f t="shared" si="823"/>
        <v>9.4631893589247138</v>
      </c>
      <c r="AU2724" s="55" t="str">
        <f>IF(OR($AP2724&lt;SetUp!$B$97,$AP2724&gt;SetUp!$B$98),"Não","Sim")</f>
        <v>Não</v>
      </c>
      <c r="AV2724" s="68">
        <f t="shared" si="824"/>
        <v>11.606291397341357</v>
      </c>
      <c r="AW2724" s="68">
        <f t="shared" si="825"/>
        <v>3.0762297311684499</v>
      </c>
      <c r="AX2724" s="68">
        <f t="shared" si="826"/>
        <v>2.1293869402579393</v>
      </c>
      <c r="AY2724" s="68">
        <f t="shared" si="827"/>
        <v>0.97603753043386166</v>
      </c>
      <c r="AZ2724" s="68">
        <f t="shared" si="828"/>
        <v>-125.24281064107528</v>
      </c>
      <c r="BA2724" s="68">
        <f t="shared" si="829"/>
        <v>-8.530061666172907</v>
      </c>
      <c r="BB2724" s="68">
        <f t="shared" si="830"/>
        <v>-1.1533494098240777</v>
      </c>
    </row>
    <row r="2725" spans="1:54" x14ac:dyDescent="0.3">
      <c r="A2725" s="64">
        <v>29387</v>
      </c>
      <c r="B2725" s="57">
        <v>1.0209999999999999</v>
      </c>
      <c r="C2725" s="57">
        <v>6.3E-2</v>
      </c>
      <c r="D2725" s="57">
        <v>3.4009999999999998</v>
      </c>
      <c r="E2725" s="57">
        <f t="shared" si="815"/>
        <v>1.0209999999999999</v>
      </c>
      <c r="F2725" s="57">
        <f t="shared" si="816"/>
        <v>2.38</v>
      </c>
      <c r="G2725" s="57">
        <f t="shared" si="817"/>
        <v>0</v>
      </c>
      <c r="H2725" s="57">
        <f>IF(Q2724&gt;SetUp!$B$56,SetUp!$B$56,Q2724)</f>
        <v>15.531769565723538</v>
      </c>
      <c r="I2725" s="57">
        <f t="shared" si="831"/>
        <v>0.86475322106101482</v>
      </c>
      <c r="J2725" s="57">
        <f>MIN(F2725,H2725,(1-EXP(-SetUp!$B$52*H2725/SetUp!$B$56))*F2725)</f>
        <v>2.1698089724943239</v>
      </c>
      <c r="K2725" s="57">
        <f t="shared" si="818"/>
        <v>13.361960593229213</v>
      </c>
      <c r="L2725" s="57">
        <f>IF(I2725&lt;=0,0,MIN(SetUp!$B$50*I2725^SetUp!$B$55,I2725))</f>
        <v>1.6063857083800582E-2</v>
      </c>
      <c r="M2725" s="57">
        <f t="shared" si="819"/>
        <v>0.84868936397721428</v>
      </c>
      <c r="N2725" s="57">
        <f>IF(SetUp!$B$62=0,X2725,(B2725-E2725)*(1-(H2725/SetUp!$B$66/SetUp!$B$56)))</f>
        <v>0</v>
      </c>
      <c r="O2725" s="57">
        <f>K2725*SetUp!$B$65</f>
        <v>0</v>
      </c>
      <c r="P2725" s="57">
        <f>MIN(SetUp!$B$54*L2725^SetUp!$B$51,L2725)</f>
        <v>8.8449340039512738E-3</v>
      </c>
      <c r="Q2725" s="57">
        <f t="shared" si="820"/>
        <v>13.361960593229213</v>
      </c>
      <c r="R2725" s="57">
        <f>IF((H2725+N2725-O2725)&gt;SetUp!$B$56,T2724+H2725+N2725-O2725-SetUp!$B$56,T2724)</f>
        <v>0</v>
      </c>
      <c r="S2725" s="57">
        <f>R2725*SetUp!$B$65</f>
        <v>0</v>
      </c>
      <c r="T2725" s="57">
        <f>IF((R2725-S2725)&lt;SetUp!$B$53,R2725-S2725,SetUp!$B$53)</f>
        <v>0</v>
      </c>
      <c r="U2725" s="57">
        <f t="shared" si="821"/>
        <v>0.84868936397721428</v>
      </c>
      <c r="V2725" s="57">
        <f>(L2725-P2725)/1000*SetUp!$B$13*1000000/SetUp!$B$48</f>
        <v>0.41059561862022403</v>
      </c>
      <c r="W2725" s="57">
        <f t="shared" si="832"/>
        <v>-1.7694179454963432E-16</v>
      </c>
      <c r="X2725" s="57">
        <f>MAX((SetUp!$B$56*(1-($H2725/SetUp!$B$56)^2)*TANH(($B2725-$D2725)/SetUp!$B$56))/(1+$H2725/SetUp!$B$56*TANH(($B2725-$D2725)/SetUp!$B$56)),0)</f>
        <v>0</v>
      </c>
      <c r="AP2725" s="64">
        <v>31127</v>
      </c>
      <c r="AQ2725" s="55">
        <v>3</v>
      </c>
      <c r="AR2725" s="55">
        <v>81</v>
      </c>
      <c r="AS2725" s="66">
        <f t="shared" si="822"/>
        <v>97.141999999999996</v>
      </c>
      <c r="AT2725" s="66">
        <f t="shared" si="823"/>
        <v>9.1940136371177754</v>
      </c>
      <c r="AU2725" s="55" t="str">
        <f>IF(OR($AP2725&lt;SetUp!$B$97,$AP2725&gt;SetUp!$B$98),"Não","Sim")</f>
        <v>Não</v>
      </c>
      <c r="AV2725" s="68">
        <f t="shared" si="824"/>
        <v>9.8560641231680304</v>
      </c>
      <c r="AW2725" s="68">
        <f t="shared" si="825"/>
        <v>3.032163194341257</v>
      </c>
      <c r="AX2725" s="68">
        <f t="shared" si="826"/>
        <v>1.9874070406649389</v>
      </c>
      <c r="AY2725" s="68">
        <f t="shared" si="827"/>
        <v>0.96350514358664308</v>
      </c>
      <c r="AZ2725" s="68">
        <f t="shared" si="828"/>
        <v>-87.947986362882219</v>
      </c>
      <c r="BA2725" s="68">
        <f t="shared" si="829"/>
        <v>-6.8239009288267738</v>
      </c>
      <c r="BB2725" s="68">
        <f t="shared" si="830"/>
        <v>-1.0239018970782958</v>
      </c>
    </row>
    <row r="2726" spans="1:54" x14ac:dyDescent="0.3">
      <c r="A2726" s="64">
        <v>29388</v>
      </c>
      <c r="B2726" s="57">
        <v>3.5999999999999997E-2</v>
      </c>
      <c r="C2726" s="57">
        <v>6.3E-2</v>
      </c>
      <c r="D2726" s="57">
        <v>3.4009999999999998</v>
      </c>
      <c r="E2726" s="57">
        <f t="shared" si="815"/>
        <v>3.5999999999999997E-2</v>
      </c>
      <c r="F2726" s="57">
        <f t="shared" si="816"/>
        <v>3.3649999999999998</v>
      </c>
      <c r="G2726" s="57">
        <f t="shared" si="817"/>
        <v>0</v>
      </c>
      <c r="H2726" s="57">
        <f>IF(Q2725&gt;SetUp!$B$56,SetUp!$B$56,Q2725)</f>
        <v>13.361960593229213</v>
      </c>
      <c r="I2726" s="57">
        <f t="shared" si="831"/>
        <v>0.84868936397721428</v>
      </c>
      <c r="J2726" s="57">
        <f>MIN(F2726,H2726,(1-EXP(-SetUp!$B$52*H2726/SetUp!$B$56))*F2726)</f>
        <v>2.9478787698272262</v>
      </c>
      <c r="K2726" s="57">
        <f t="shared" si="818"/>
        <v>10.414081823401986</v>
      </c>
      <c r="L2726" s="57">
        <f>IF(I2726&lt;=0,0,MIN(SetUp!$B$50*I2726^SetUp!$B$55,I2726))</f>
        <v>1.5569599821741506E-2</v>
      </c>
      <c r="M2726" s="57">
        <f t="shared" si="819"/>
        <v>0.83311976415547273</v>
      </c>
      <c r="N2726" s="57">
        <f>IF(SetUp!$B$62=0,X2726,(B2726-E2726)*(1-(H2726/SetUp!$B$66/SetUp!$B$56)))</f>
        <v>0</v>
      </c>
      <c r="O2726" s="57">
        <f>K2726*SetUp!$B$65</f>
        <v>0</v>
      </c>
      <c r="P2726" s="57">
        <f>MIN(SetUp!$B$54*L2726^SetUp!$B$51,L2726)</f>
        <v>8.5773495207264305E-3</v>
      </c>
      <c r="Q2726" s="57">
        <f t="shared" si="820"/>
        <v>10.414081823401986</v>
      </c>
      <c r="R2726" s="57">
        <f>IF((H2726+N2726-O2726)&gt;SetUp!$B$56,T2725+H2726+N2726-O2726-SetUp!$B$56,T2725)</f>
        <v>0</v>
      </c>
      <c r="S2726" s="57">
        <f>R2726*SetUp!$B$65</f>
        <v>0</v>
      </c>
      <c r="T2726" s="57">
        <f>IF((R2726-S2726)&lt;SetUp!$B$53,R2726-S2726,SetUp!$B$53)</f>
        <v>0</v>
      </c>
      <c r="U2726" s="57">
        <f t="shared" si="821"/>
        <v>0.83311976415547273</v>
      </c>
      <c r="V2726" s="57">
        <f>(L2726-P2726)/1000*SetUp!$B$13*1000000/SetUp!$B$48</f>
        <v>0.39770299615834986</v>
      </c>
      <c r="W2726" s="57">
        <f t="shared" si="832"/>
        <v>-7.1297134862646772E-16</v>
      </c>
      <c r="X2726" s="57">
        <f>MAX((SetUp!$B$56*(1-($H2726/SetUp!$B$56)^2)*TANH(($B2726-$D2726)/SetUp!$B$56))/(1+$H2726/SetUp!$B$56*TANH(($B2726-$D2726)/SetUp!$B$56)),0)</f>
        <v>0</v>
      </c>
      <c r="AP2726" s="64">
        <v>31128</v>
      </c>
      <c r="AQ2726" s="55">
        <v>3</v>
      </c>
      <c r="AR2726" s="55">
        <v>82</v>
      </c>
      <c r="AS2726" s="66">
        <f t="shared" si="822"/>
        <v>33.369999999999997</v>
      </c>
      <c r="AT2726" s="66">
        <f t="shared" si="823"/>
        <v>8.2340671595835637</v>
      </c>
      <c r="AU2726" s="55" t="str">
        <f>IF(OR($AP2726&lt;SetUp!$B$97,$AP2726&gt;SetUp!$B$98),"Não","Sim")</f>
        <v>Não</v>
      </c>
      <c r="AV2726" s="68">
        <f t="shared" si="824"/>
        <v>5.7766772456144713</v>
      </c>
      <c r="AW2726" s="68">
        <f t="shared" si="825"/>
        <v>2.869506431354278</v>
      </c>
      <c r="AX2726" s="68">
        <f t="shared" si="826"/>
        <v>1.5233562066547928</v>
      </c>
      <c r="AY2726" s="68">
        <f t="shared" si="827"/>
        <v>0.91561440491524437</v>
      </c>
      <c r="AZ2726" s="68">
        <f t="shared" si="828"/>
        <v>-25.135932840416434</v>
      </c>
      <c r="BA2726" s="68">
        <f t="shared" si="829"/>
        <v>-2.9071708142601933</v>
      </c>
      <c r="BB2726" s="68">
        <f t="shared" si="830"/>
        <v>-0.60774180173954839</v>
      </c>
    </row>
    <row r="2727" spans="1:54" x14ac:dyDescent="0.3">
      <c r="A2727" s="64">
        <v>29389</v>
      </c>
      <c r="B2727" s="57">
        <v>4.4999999999999998E-2</v>
      </c>
      <c r="C2727" s="57">
        <v>6.3E-2</v>
      </c>
      <c r="D2727" s="57">
        <v>3.4009999999999998</v>
      </c>
      <c r="E2727" s="57">
        <f t="shared" si="815"/>
        <v>4.4999999999999998E-2</v>
      </c>
      <c r="F2727" s="57">
        <f t="shared" si="816"/>
        <v>3.3559999999999999</v>
      </c>
      <c r="G2727" s="57">
        <f t="shared" si="817"/>
        <v>0</v>
      </c>
      <c r="H2727" s="57">
        <f>IF(Q2726&gt;SetUp!$B$56,SetUp!$B$56,Q2726)</f>
        <v>10.414081823401986</v>
      </c>
      <c r="I2727" s="57">
        <f t="shared" si="831"/>
        <v>0.83311976415547273</v>
      </c>
      <c r="J2727" s="57">
        <f>MIN(F2727,H2727,(1-EXP(-SetUp!$B$52*H2727/SetUp!$B$56))*F2727)</f>
        <v>2.6966168461077151</v>
      </c>
      <c r="K2727" s="57">
        <f t="shared" si="818"/>
        <v>7.7174649772942709</v>
      </c>
      <c r="L2727" s="57">
        <f>IF(I2727&lt;=0,0,MIN(SetUp!$B$50*I2727^SetUp!$B$55,I2727))</f>
        <v>1.5096464382958894E-2</v>
      </c>
      <c r="M2727" s="57">
        <f t="shared" si="819"/>
        <v>0.81802329977251387</v>
      </c>
      <c r="N2727" s="57">
        <f>IF(SetUp!$B$62=0,X2727,(B2727-E2727)*(1-(H2727/SetUp!$B$66/SetUp!$B$56)))</f>
        <v>0</v>
      </c>
      <c r="O2727" s="57">
        <f>K2727*SetUp!$B$65</f>
        <v>0</v>
      </c>
      <c r="P2727" s="57">
        <f>MIN(SetUp!$B$54*L2727^SetUp!$B$51,L2727)</f>
        <v>8.3210647468338599E-3</v>
      </c>
      <c r="Q2727" s="57">
        <f t="shared" si="820"/>
        <v>7.7174649772942709</v>
      </c>
      <c r="R2727" s="57">
        <f>IF((H2727+N2727-O2727)&gt;SetUp!$B$56,T2726+H2727+N2727-O2727-SetUp!$B$56,T2726)</f>
        <v>0</v>
      </c>
      <c r="S2727" s="57">
        <f>R2727*SetUp!$B$65</f>
        <v>0</v>
      </c>
      <c r="T2727" s="57">
        <f>IF((R2727-S2727)&lt;SetUp!$B$53,R2727-S2727,SetUp!$B$53)</f>
        <v>0</v>
      </c>
      <c r="U2727" s="57">
        <f t="shared" si="821"/>
        <v>0.81802329977251387</v>
      </c>
      <c r="V2727" s="57">
        <f>(L2727-P2727)/1000*SetUp!$B$13*1000000/SetUp!$B$48</f>
        <v>0.38536903277989648</v>
      </c>
      <c r="W2727" s="57">
        <f t="shared" si="832"/>
        <v>-7.9797279894933126E-17</v>
      </c>
      <c r="X2727" s="57">
        <f>MAX((SetUp!$B$56*(1-($H2727/SetUp!$B$56)^2)*TANH(($B2727-$D2727)/SetUp!$B$56))/(1+$H2727/SetUp!$B$56*TANH(($B2727-$D2727)/SetUp!$B$56)),0)</f>
        <v>0</v>
      </c>
      <c r="AP2727" s="64">
        <v>31129</v>
      </c>
      <c r="AQ2727" s="55">
        <v>3</v>
      </c>
      <c r="AR2727" s="55">
        <v>83</v>
      </c>
      <c r="AS2727" s="66">
        <f t="shared" si="822"/>
        <v>23.350999999999999</v>
      </c>
      <c r="AT2727" s="66">
        <f t="shared" si="823"/>
        <v>13.301667228417275</v>
      </c>
      <c r="AU2727" s="55" t="str">
        <f>IF(OR($AP2727&lt;SetUp!$B$97,$AP2727&gt;SetUp!$B$98),"Não","Sim")</f>
        <v>Não</v>
      </c>
      <c r="AV2727" s="68">
        <f t="shared" si="824"/>
        <v>4.8322872431179009</v>
      </c>
      <c r="AW2727" s="68">
        <f t="shared" si="825"/>
        <v>3.647145079156747</v>
      </c>
      <c r="AX2727" s="68">
        <f t="shared" si="826"/>
        <v>1.368305483839283</v>
      </c>
      <c r="AY2727" s="68">
        <f t="shared" si="827"/>
        <v>1.1239060787657715</v>
      </c>
      <c r="AZ2727" s="68">
        <f t="shared" si="828"/>
        <v>-10.049332771582725</v>
      </c>
      <c r="BA2727" s="68">
        <f t="shared" si="829"/>
        <v>-1.1851421639611539</v>
      </c>
      <c r="BB2727" s="68">
        <f t="shared" si="830"/>
        <v>-0.24439940507351143</v>
      </c>
    </row>
    <row r="2728" spans="1:54" x14ac:dyDescent="0.3">
      <c r="A2728" s="64">
        <v>29390</v>
      </c>
      <c r="B2728" s="57">
        <v>0.34100000000000003</v>
      </c>
      <c r="C2728" s="57">
        <v>6.3E-2</v>
      </c>
      <c r="D2728" s="57">
        <v>3.4009999999999998</v>
      </c>
      <c r="E2728" s="57">
        <f t="shared" si="815"/>
        <v>0.34100000000000003</v>
      </c>
      <c r="F2728" s="57">
        <f t="shared" si="816"/>
        <v>3.0599999999999996</v>
      </c>
      <c r="G2728" s="57">
        <f t="shared" si="817"/>
        <v>0</v>
      </c>
      <c r="H2728" s="57">
        <f>IF(Q2727&gt;SetUp!$B$56,SetUp!$B$56,Q2727)</f>
        <v>7.7174649772942709</v>
      </c>
      <c r="I2728" s="57">
        <f t="shared" si="831"/>
        <v>0.81802329977251387</v>
      </c>
      <c r="J2728" s="57">
        <f>MIN(F2728,H2728,(1-EXP(-SetUp!$B$52*H2728/SetUp!$B$56))*F2728)</f>
        <v>2.1437252251416012</v>
      </c>
      <c r="K2728" s="57">
        <f t="shared" si="818"/>
        <v>5.5737397521526697</v>
      </c>
      <c r="L2728" s="57">
        <f>IF(I2728&lt;=0,0,MIN(SetUp!$B$50*I2728^SetUp!$B$55,I2728))</f>
        <v>1.4643300479938145E-2</v>
      </c>
      <c r="M2728" s="57">
        <f t="shared" si="819"/>
        <v>0.80337999929257575</v>
      </c>
      <c r="N2728" s="57">
        <f>IF(SetUp!$B$62=0,X2728,(B2728-E2728)*(1-(H2728/SetUp!$B$66/SetUp!$B$56)))</f>
        <v>0</v>
      </c>
      <c r="O2728" s="57">
        <f>K2728*SetUp!$B$65</f>
        <v>0</v>
      </c>
      <c r="P2728" s="57">
        <f>MIN(SetUp!$B$54*L2728^SetUp!$B$51,L2728)</f>
        <v>8.0754699084451143E-3</v>
      </c>
      <c r="Q2728" s="57">
        <f t="shared" si="820"/>
        <v>5.5737397521526697</v>
      </c>
      <c r="R2728" s="57">
        <f>IF((H2728+N2728-O2728)&gt;SetUp!$B$56,T2727+H2728+N2728-O2728-SetUp!$B$56,T2727)</f>
        <v>0</v>
      </c>
      <c r="S2728" s="57">
        <f>R2728*SetUp!$B$65</f>
        <v>0</v>
      </c>
      <c r="T2728" s="57">
        <f>IF((R2728-S2728)&lt;SetUp!$B$53,R2728-S2728,SetUp!$B$53)</f>
        <v>0</v>
      </c>
      <c r="U2728" s="57">
        <f t="shared" si="821"/>
        <v>0.80337999929257575</v>
      </c>
      <c r="V2728" s="57">
        <f>(L2728-P2728)/1000*SetUp!$B$13*1000000/SetUp!$B$48</f>
        <v>0.37356298531875937</v>
      </c>
      <c r="W2728" s="57">
        <f t="shared" si="832"/>
        <v>-8.1532003370909933E-17</v>
      </c>
      <c r="X2728" s="57">
        <f>MAX((SetUp!$B$56*(1-($H2728/SetUp!$B$56)^2)*TANH(($B2728-$D2728)/SetUp!$B$56))/(1+$H2728/SetUp!$B$56*TANH(($B2728-$D2728)/SetUp!$B$56)),0)</f>
        <v>0</v>
      </c>
      <c r="AP2728" s="64">
        <v>31130</v>
      </c>
      <c r="AQ2728" s="55">
        <v>3</v>
      </c>
      <c r="AR2728" s="55">
        <v>84</v>
      </c>
      <c r="AS2728" s="66">
        <f t="shared" si="822"/>
        <v>155.12</v>
      </c>
      <c r="AT2728" s="66">
        <f t="shared" si="823"/>
        <v>49.432497344919661</v>
      </c>
      <c r="AU2728" s="55" t="str">
        <f>IF(OR($AP2728&lt;SetUp!$B$97,$AP2728&gt;SetUp!$B$98),"Não","Sim")</f>
        <v>Não</v>
      </c>
      <c r="AV2728" s="68">
        <f t="shared" si="824"/>
        <v>12.454717981552212</v>
      </c>
      <c r="AW2728" s="68">
        <f t="shared" si="825"/>
        <v>7.0308247983376502</v>
      </c>
      <c r="AX2728" s="68">
        <f t="shared" si="826"/>
        <v>2.1906677960706489</v>
      </c>
      <c r="AY2728" s="68">
        <f t="shared" si="827"/>
        <v>1.6940125517053817</v>
      </c>
      <c r="AZ2728" s="68">
        <f t="shared" si="828"/>
        <v>-105.68750265508035</v>
      </c>
      <c r="BA2728" s="68">
        <f t="shared" si="829"/>
        <v>-5.4238931832145623</v>
      </c>
      <c r="BB2728" s="68">
        <f t="shared" si="830"/>
        <v>-0.4966552443652672</v>
      </c>
    </row>
    <row r="2729" spans="1:54" x14ac:dyDescent="0.3">
      <c r="A2729" s="64">
        <v>29391</v>
      </c>
      <c r="B2729" s="57">
        <v>0.13100000000000001</v>
      </c>
      <c r="C2729" s="57">
        <v>0.05</v>
      </c>
      <c r="D2729" s="57">
        <v>3.4009999999999998</v>
      </c>
      <c r="E2729" s="57">
        <f t="shared" si="815"/>
        <v>0.13100000000000001</v>
      </c>
      <c r="F2729" s="57">
        <f t="shared" si="816"/>
        <v>3.2699999999999996</v>
      </c>
      <c r="G2729" s="57">
        <f t="shared" si="817"/>
        <v>0</v>
      </c>
      <c r="H2729" s="57">
        <f>IF(Q2728&gt;SetUp!$B$56,SetUp!$B$56,Q2728)</f>
        <v>5.5737397521526697</v>
      </c>
      <c r="I2729" s="57">
        <f t="shared" si="831"/>
        <v>0.80337999929257575</v>
      </c>
      <c r="J2729" s="57">
        <f>MIN(F2729,H2729,(1-EXP(-SetUp!$B$52*H2729/SetUp!$B$56))*F2729)</f>
        <v>1.9012565233749126</v>
      </c>
      <c r="K2729" s="57">
        <f t="shared" si="818"/>
        <v>3.6724832287777573</v>
      </c>
      <c r="L2729" s="57">
        <f>IF(I2729&lt;=0,0,MIN(SetUp!$B$50*I2729^SetUp!$B$55,I2729))</f>
        <v>1.4209033674448351E-2</v>
      </c>
      <c r="M2729" s="57">
        <f t="shared" si="819"/>
        <v>0.78917096561812738</v>
      </c>
      <c r="N2729" s="57">
        <f>IF(SetUp!$B$62=0,X2729,(B2729-E2729)*(1-(H2729/SetUp!$B$66/SetUp!$B$56)))</f>
        <v>0</v>
      </c>
      <c r="O2729" s="57">
        <f>K2729*SetUp!$B$65</f>
        <v>0</v>
      </c>
      <c r="P2729" s="57">
        <f>MIN(SetUp!$B$54*L2729^SetUp!$B$51,L2729)</f>
        <v>7.8399951435143903E-3</v>
      </c>
      <c r="Q2729" s="57">
        <f t="shared" si="820"/>
        <v>3.6724832287777573</v>
      </c>
      <c r="R2729" s="57">
        <f>IF((H2729+N2729-O2729)&gt;SetUp!$B$56,T2728+H2729+N2729-O2729-SetUp!$B$56,T2728)</f>
        <v>0</v>
      </c>
      <c r="S2729" s="57">
        <f>R2729*SetUp!$B$65</f>
        <v>0</v>
      </c>
      <c r="T2729" s="57">
        <f>IF((R2729-S2729)&lt;SetUp!$B$53,R2729-S2729,SetUp!$B$53)</f>
        <v>0</v>
      </c>
      <c r="U2729" s="57">
        <f t="shared" si="821"/>
        <v>0.78917096561812738</v>
      </c>
      <c r="V2729" s="57">
        <f>(L2729-P2729)/1000*SetUp!$B$13*1000000/SetUp!$B$48</f>
        <v>0.3622561546506271</v>
      </c>
      <c r="W2729" s="57">
        <f t="shared" si="832"/>
        <v>9.3675067702747583E-17</v>
      </c>
      <c r="X2729" s="57">
        <f>MAX((SetUp!$B$56*(1-($H2729/SetUp!$B$56)^2)*TANH(($B2729-$D2729)/SetUp!$B$56))/(1+$H2729/SetUp!$B$56*TANH(($B2729-$D2729)/SetUp!$B$56)),0)</f>
        <v>0</v>
      </c>
      <c r="AP2729" s="64">
        <v>31131</v>
      </c>
      <c r="AQ2729" s="55">
        <v>3</v>
      </c>
      <c r="AR2729" s="55">
        <v>85</v>
      </c>
      <c r="AS2729" s="66">
        <f t="shared" si="822"/>
        <v>191.714</v>
      </c>
      <c r="AT2729" s="66">
        <f t="shared" si="823"/>
        <v>96.27884988576163</v>
      </c>
      <c r="AU2729" s="55" t="str">
        <f>IF(OR($AP2729&lt;SetUp!$B$97,$AP2729&gt;SetUp!$B$98),"Não","Sim")</f>
        <v>Não</v>
      </c>
      <c r="AV2729" s="68">
        <f t="shared" si="824"/>
        <v>13.846082478448553</v>
      </c>
      <c r="AW2729" s="68">
        <f t="shared" si="825"/>
        <v>9.8121786513374101</v>
      </c>
      <c r="AX2729" s="68">
        <f t="shared" si="826"/>
        <v>2.2826538285835367</v>
      </c>
      <c r="AY2729" s="68">
        <f t="shared" si="827"/>
        <v>1.9835308937005138</v>
      </c>
      <c r="AZ2729" s="68">
        <f t="shared" si="828"/>
        <v>-95.435150114238368</v>
      </c>
      <c r="BA2729" s="68">
        <f t="shared" si="829"/>
        <v>-4.0339038271111427</v>
      </c>
      <c r="BB2729" s="68">
        <f t="shared" si="830"/>
        <v>-0.29912293488302288</v>
      </c>
    </row>
    <row r="2730" spans="1:54" x14ac:dyDescent="0.3">
      <c r="A2730" s="64">
        <v>29392</v>
      </c>
      <c r="B2730" s="57">
        <v>0.126</v>
      </c>
      <c r="C2730" s="57">
        <v>0.05</v>
      </c>
      <c r="D2730" s="57">
        <v>3.4009999999999998</v>
      </c>
      <c r="E2730" s="57">
        <f t="shared" si="815"/>
        <v>0.126</v>
      </c>
      <c r="F2730" s="57">
        <f t="shared" si="816"/>
        <v>3.2749999999999999</v>
      </c>
      <c r="G2730" s="57">
        <f t="shared" si="817"/>
        <v>0</v>
      </c>
      <c r="H2730" s="57">
        <f>IF(Q2729&gt;SetUp!$B$56,SetUp!$B$56,Q2729)</f>
        <v>3.6724832287777573</v>
      </c>
      <c r="I2730" s="57">
        <f t="shared" si="831"/>
        <v>0.78917096561812738</v>
      </c>
      <c r="J2730" s="57">
        <f>MIN(F2730,H2730,(1-EXP(-SetUp!$B$52*H2730/SetUp!$B$56))*F2730)</f>
        <v>1.4299758541458216</v>
      </c>
      <c r="K2730" s="57">
        <f t="shared" si="818"/>
        <v>2.2425073746319359</v>
      </c>
      <c r="L2730" s="57">
        <f>IF(I2730&lt;=0,0,MIN(SetUp!$B$50*I2730^SetUp!$B$55,I2730))</f>
        <v>1.3792659523946149E-2</v>
      </c>
      <c r="M2730" s="57">
        <f t="shared" si="819"/>
        <v>0.77537830609418124</v>
      </c>
      <c r="N2730" s="57">
        <f>IF(SetUp!$B$62=0,X2730,(B2730-E2730)*(1-(H2730/SetUp!$B$66/SetUp!$B$56)))</f>
        <v>0</v>
      </c>
      <c r="O2730" s="57">
        <f>K2730*SetUp!$B$65</f>
        <v>0</v>
      </c>
      <c r="P2730" s="57">
        <f>MIN(SetUp!$B$54*L2730^SetUp!$B$51,L2730)</f>
        <v>7.6141074406244043E-3</v>
      </c>
      <c r="Q2730" s="57">
        <f t="shared" si="820"/>
        <v>2.2425073746319359</v>
      </c>
      <c r="R2730" s="57">
        <f>IF((H2730+N2730-O2730)&gt;SetUp!$B$56,T2729+H2730+N2730-O2730-SetUp!$B$56,T2729)</f>
        <v>0</v>
      </c>
      <c r="S2730" s="57">
        <f>R2730*SetUp!$B$65</f>
        <v>0</v>
      </c>
      <c r="T2730" s="57">
        <f>IF((R2730-S2730)&lt;SetUp!$B$53,R2730-S2730,SetUp!$B$53)</f>
        <v>0</v>
      </c>
      <c r="U2730" s="57">
        <f t="shared" si="821"/>
        <v>0.77537830609418124</v>
      </c>
      <c r="V2730" s="57">
        <f>(L2730-P2730)/1000*SetUp!$B$13*1000000/SetUp!$B$48</f>
        <v>0.35142172686534878</v>
      </c>
      <c r="W2730" s="57">
        <f t="shared" si="832"/>
        <v>-2.2204460492503131E-16</v>
      </c>
      <c r="X2730" s="57">
        <f>MAX((SetUp!$B$56*(1-($H2730/SetUp!$B$56)^2)*TANH(($B2730-$D2730)/SetUp!$B$56))/(1+$H2730/SetUp!$B$56*TANH(($B2730-$D2730)/SetUp!$B$56)),0)</f>
        <v>0</v>
      </c>
      <c r="AP2730" s="64">
        <v>31132</v>
      </c>
      <c r="AQ2730" s="55">
        <v>3</v>
      </c>
      <c r="AR2730" s="55">
        <v>86</v>
      </c>
      <c r="AS2730" s="66">
        <f t="shared" si="822"/>
        <v>246.875</v>
      </c>
      <c r="AT2730" s="66">
        <f t="shared" si="823"/>
        <v>109.57239904096834</v>
      </c>
      <c r="AU2730" s="55" t="str">
        <f>IF(OR($AP2730&lt;SetUp!$B$97,$AP2730&gt;SetUp!$B$98),"Não","Sim")</f>
        <v>Não</v>
      </c>
      <c r="AV2730" s="68">
        <f t="shared" si="824"/>
        <v>15.712256362470669</v>
      </c>
      <c r="AW2730" s="68">
        <f t="shared" si="825"/>
        <v>10.467683556593041</v>
      </c>
      <c r="AX2730" s="68">
        <f t="shared" si="826"/>
        <v>2.3924771129705356</v>
      </c>
      <c r="AY2730" s="68">
        <f t="shared" si="827"/>
        <v>2.0397011704456713</v>
      </c>
      <c r="AZ2730" s="68">
        <f t="shared" si="828"/>
        <v>-137.30260095903168</v>
      </c>
      <c r="BA2730" s="68">
        <f t="shared" si="829"/>
        <v>-5.2445728058776275</v>
      </c>
      <c r="BB2730" s="68">
        <f t="shared" si="830"/>
        <v>-0.35277594252486422</v>
      </c>
    </row>
    <row r="2731" spans="1:54" x14ac:dyDescent="0.3">
      <c r="A2731" s="64">
        <v>29393</v>
      </c>
      <c r="B2731" s="57">
        <v>5.8000000000000003E-2</v>
      </c>
      <c r="C2731" s="57">
        <v>4.4999999999999998E-2</v>
      </c>
      <c r="D2731" s="57">
        <v>3.4009999999999998</v>
      </c>
      <c r="E2731" s="57">
        <f t="shared" si="815"/>
        <v>5.8000000000000003E-2</v>
      </c>
      <c r="F2731" s="57">
        <f t="shared" si="816"/>
        <v>3.343</v>
      </c>
      <c r="G2731" s="57">
        <f t="shared" si="817"/>
        <v>0</v>
      </c>
      <c r="H2731" s="57">
        <f>IF(Q2730&gt;SetUp!$B$56,SetUp!$B$56,Q2730)</f>
        <v>2.2425073746319359</v>
      </c>
      <c r="I2731" s="57">
        <f t="shared" si="831"/>
        <v>0.77537830609418124</v>
      </c>
      <c r="J2731" s="57">
        <f>MIN(F2731,H2731,(1-EXP(-SetUp!$B$52*H2731/SetUp!$B$56))*F2731)</f>
        <v>0.98815047337325945</v>
      </c>
      <c r="K2731" s="57">
        <f t="shared" si="818"/>
        <v>1.2543569012586766</v>
      </c>
      <c r="L2731" s="57">
        <f>IF(I2731&lt;=0,0,MIN(SetUp!$B$50*I2731^SetUp!$B$55,I2731))</f>
        <v>1.3393238244070037E-2</v>
      </c>
      <c r="M2731" s="57">
        <f t="shared" si="819"/>
        <v>0.76198506785011122</v>
      </c>
      <c r="N2731" s="57">
        <f>IF(SetUp!$B$62=0,X2731,(B2731-E2731)*(1-(H2731/SetUp!$B$66/SetUp!$B$56)))</f>
        <v>0</v>
      </c>
      <c r="O2731" s="57">
        <f>K2731*SetUp!$B$65</f>
        <v>0</v>
      </c>
      <c r="P2731" s="57">
        <f>MIN(SetUp!$B$54*L2731^SetUp!$B$51,L2731)</f>
        <v>7.3973078462960364E-3</v>
      </c>
      <c r="Q2731" s="57">
        <f t="shared" si="820"/>
        <v>1.2543569012586766</v>
      </c>
      <c r="R2731" s="57">
        <f>IF((H2731+N2731-O2731)&gt;SetUp!$B$56,T2730+H2731+N2731-O2731-SetUp!$B$56,T2730)</f>
        <v>0</v>
      </c>
      <c r="S2731" s="57">
        <f>R2731*SetUp!$B$65</f>
        <v>0</v>
      </c>
      <c r="T2731" s="57">
        <f>IF((R2731-S2731)&lt;SetUp!$B$53,R2731-S2731,SetUp!$B$53)</f>
        <v>0</v>
      </c>
      <c r="U2731" s="57">
        <f t="shared" si="821"/>
        <v>0.76198506785011122</v>
      </c>
      <c r="V2731" s="57">
        <f>(L2731-P2731)/1000*SetUp!$B$13*1000000/SetUp!$B$48</f>
        <v>0.34103462852373445</v>
      </c>
      <c r="W2731" s="57">
        <f t="shared" si="832"/>
        <v>-9.0205620750793969E-17</v>
      </c>
      <c r="X2731" s="57">
        <f>MAX((SetUp!$B$56*(1-($H2731/SetUp!$B$56)^2)*TANH(($B2731-$D2731)/SetUp!$B$56))/(1+$H2731/SetUp!$B$56*TANH(($B2731-$D2731)/SetUp!$B$56)),0)</f>
        <v>0</v>
      </c>
      <c r="AP2731" s="64">
        <v>31133</v>
      </c>
      <c r="AQ2731" s="55">
        <v>3</v>
      </c>
      <c r="AR2731" s="55">
        <v>87</v>
      </c>
      <c r="AS2731" s="66">
        <f t="shared" si="822"/>
        <v>243.762</v>
      </c>
      <c r="AT2731" s="66">
        <f t="shared" si="823"/>
        <v>196.85800470562918</v>
      </c>
      <c r="AU2731" s="55" t="str">
        <f>IF(OR($AP2731&lt;SetUp!$B$97,$AP2731&gt;SetUp!$B$98),"Não","Sim")</f>
        <v>Não</v>
      </c>
      <c r="AV2731" s="68">
        <f t="shared" si="824"/>
        <v>15.612879298835304</v>
      </c>
      <c r="AW2731" s="68">
        <f t="shared" si="825"/>
        <v>14.030609562867509</v>
      </c>
      <c r="AX2731" s="68">
        <f t="shared" si="826"/>
        <v>2.3869660044957155</v>
      </c>
      <c r="AY2731" s="68">
        <f t="shared" si="827"/>
        <v>2.2941530789118914</v>
      </c>
      <c r="AZ2731" s="68">
        <f t="shared" si="828"/>
        <v>-46.903995294370816</v>
      </c>
      <c r="BA2731" s="68">
        <f t="shared" si="829"/>
        <v>-1.5822697359677953</v>
      </c>
      <c r="BB2731" s="68">
        <f t="shared" si="830"/>
        <v>-9.2812925583824146E-2</v>
      </c>
    </row>
    <row r="2732" spans="1:54" x14ac:dyDescent="0.3">
      <c r="A2732" s="64">
        <v>29394</v>
      </c>
      <c r="B2732" s="57">
        <v>2.484</v>
      </c>
      <c r="C2732" s="57">
        <v>0.04</v>
      </c>
      <c r="D2732" s="57">
        <v>3.4009999999999998</v>
      </c>
      <c r="E2732" s="57">
        <f t="shared" si="815"/>
        <v>2.484</v>
      </c>
      <c r="F2732" s="57">
        <f t="shared" si="816"/>
        <v>0.91699999999999982</v>
      </c>
      <c r="G2732" s="57">
        <f t="shared" si="817"/>
        <v>0</v>
      </c>
      <c r="H2732" s="57">
        <f>IF(Q2731&gt;SetUp!$B$56,SetUp!$B$56,Q2731)</f>
        <v>1.2543569012586766</v>
      </c>
      <c r="I2732" s="57">
        <f t="shared" si="831"/>
        <v>0.76198506785011122</v>
      </c>
      <c r="J2732" s="57">
        <f>MIN(F2732,H2732,(1-EXP(-SetUp!$B$52*H2732/SetUp!$B$56))*F2732)</f>
        <v>0.16320970465892112</v>
      </c>
      <c r="K2732" s="57">
        <f t="shared" si="818"/>
        <v>1.0911471965997555</v>
      </c>
      <c r="L2732" s="57">
        <f>IF(I2732&lt;=0,0,MIN(SetUp!$B$50*I2732^SetUp!$B$55,I2732))</f>
        <v>1.300988983617314E-2</v>
      </c>
      <c r="M2732" s="57">
        <f t="shared" si="819"/>
        <v>0.74897517801393809</v>
      </c>
      <c r="N2732" s="57">
        <f>IF(SetUp!$B$62=0,X2732,(B2732-E2732)*(1-(H2732/SetUp!$B$66/SetUp!$B$56)))</f>
        <v>0</v>
      </c>
      <c r="O2732" s="57">
        <f>K2732*SetUp!$B$65</f>
        <v>0</v>
      </c>
      <c r="P2732" s="57">
        <f>MIN(SetUp!$B$54*L2732^SetUp!$B$51,L2732)</f>
        <v>7.189128914327673E-3</v>
      </c>
      <c r="Q2732" s="57">
        <f t="shared" si="820"/>
        <v>1.0911471965997555</v>
      </c>
      <c r="R2732" s="57">
        <f>IF((H2732+N2732-O2732)&gt;SetUp!$B$56,T2731+H2732+N2732-O2732-SetUp!$B$56,T2731)</f>
        <v>0</v>
      </c>
      <c r="S2732" s="57">
        <f>R2732*SetUp!$B$65</f>
        <v>0</v>
      </c>
      <c r="T2732" s="57">
        <f>IF((R2732-S2732)&lt;SetUp!$B$53,R2732-S2732,SetUp!$B$53)</f>
        <v>0</v>
      </c>
      <c r="U2732" s="57">
        <f t="shared" si="821"/>
        <v>0.74897517801393809</v>
      </c>
      <c r="V2732" s="57">
        <f>(L2732-P2732)/1000*SetUp!$B$13*1000000/SetUp!$B$48</f>
        <v>0.33107139459857698</v>
      </c>
      <c r="W2732" s="57">
        <f t="shared" si="832"/>
        <v>-3.4867941867133823E-16</v>
      </c>
      <c r="X2732" s="57">
        <f>MAX((SetUp!$B$56*(1-($H2732/SetUp!$B$56)^2)*TANH(($B2732-$D2732)/SetUp!$B$56))/(1+$H2732/SetUp!$B$56*TANH(($B2732-$D2732)/SetUp!$B$56)),0)</f>
        <v>0</v>
      </c>
      <c r="AP2732" s="64">
        <v>31134</v>
      </c>
      <c r="AQ2732" s="55">
        <v>3</v>
      </c>
      <c r="AR2732" s="55">
        <v>88</v>
      </c>
      <c r="AS2732" s="66">
        <f t="shared" si="822"/>
        <v>620.26099999999997</v>
      </c>
      <c r="AT2732" s="66">
        <f t="shared" si="823"/>
        <v>320.72112586518801</v>
      </c>
      <c r="AU2732" s="55" t="str">
        <f>IF(OR($AP2732&lt;SetUp!$B$97,$AP2732&gt;SetUp!$B$98),"Não","Sim")</f>
        <v>Não</v>
      </c>
      <c r="AV2732" s="68">
        <f t="shared" si="824"/>
        <v>24.90503965064099</v>
      </c>
      <c r="AW2732" s="68">
        <f t="shared" si="825"/>
        <v>17.908688557937122</v>
      </c>
      <c r="AX2732" s="68">
        <f t="shared" si="826"/>
        <v>2.7925744749949355</v>
      </c>
      <c r="AY2732" s="68">
        <f t="shared" si="827"/>
        <v>2.5061275678002737</v>
      </c>
      <c r="AZ2732" s="68">
        <f t="shared" si="828"/>
        <v>-299.53987413481195</v>
      </c>
      <c r="BA2732" s="68">
        <f t="shared" si="829"/>
        <v>-6.9963510927038683</v>
      </c>
      <c r="BB2732" s="68">
        <f t="shared" si="830"/>
        <v>-0.28644690719466182</v>
      </c>
    </row>
    <row r="2733" spans="1:54" x14ac:dyDescent="0.3">
      <c r="A2733" s="64">
        <v>29395</v>
      </c>
      <c r="B2733" s="57">
        <v>0</v>
      </c>
      <c r="C2733" s="57">
        <v>0.04</v>
      </c>
      <c r="D2733" s="57">
        <v>3.4009999999999998</v>
      </c>
      <c r="E2733" s="57">
        <f t="shared" si="815"/>
        <v>0</v>
      </c>
      <c r="F2733" s="57">
        <f t="shared" si="816"/>
        <v>3.4009999999999998</v>
      </c>
      <c r="G2733" s="57">
        <f t="shared" si="817"/>
        <v>0</v>
      </c>
      <c r="H2733" s="57">
        <f>IF(Q2732&gt;SetUp!$B$56,SetUp!$B$56,Q2732)</f>
        <v>1.0911471965997555</v>
      </c>
      <c r="I2733" s="57">
        <f t="shared" si="831"/>
        <v>0.74897517801393809</v>
      </c>
      <c r="J2733" s="57">
        <f>MIN(F2733,H2733,(1-EXP(-SetUp!$B$52*H2733/SetUp!$B$56))*F2733)</f>
        <v>0.53310659062639065</v>
      </c>
      <c r="K2733" s="57">
        <f t="shared" si="818"/>
        <v>0.5580406059733648</v>
      </c>
      <c r="L2733" s="57">
        <f>IF(I2733&lt;=0,0,MIN(SetUp!$B$50*I2733^SetUp!$B$55,I2733))</f>
        <v>1.2641789634429672E-2</v>
      </c>
      <c r="M2733" s="57">
        <f t="shared" si="819"/>
        <v>0.73633338837950846</v>
      </c>
      <c r="N2733" s="57">
        <f>IF(SetUp!$B$62=0,X2733,(B2733-E2733)*(1-(H2733/SetUp!$B$66/SetUp!$B$56)))</f>
        <v>0</v>
      </c>
      <c r="O2733" s="57">
        <f>K2733*SetUp!$B$65</f>
        <v>0</v>
      </c>
      <c r="P2733" s="57">
        <f>MIN(SetUp!$B$54*L2733^SetUp!$B$51,L2733)</f>
        <v>6.9891323736114667E-3</v>
      </c>
      <c r="Q2733" s="57">
        <f t="shared" si="820"/>
        <v>0.5580406059733648</v>
      </c>
      <c r="R2733" s="57">
        <f>IF((H2733+N2733-O2733)&gt;SetUp!$B$56,T2732+H2733+N2733-O2733-SetUp!$B$56,T2732)</f>
        <v>0</v>
      </c>
      <c r="S2733" s="57">
        <f>R2733*SetUp!$B$65</f>
        <v>0</v>
      </c>
      <c r="T2733" s="57">
        <f>IF((R2733-S2733)&lt;SetUp!$B$53,R2733-S2733,SetUp!$B$53)</f>
        <v>0</v>
      </c>
      <c r="U2733" s="57">
        <f t="shared" si="821"/>
        <v>0.73633338837950846</v>
      </c>
      <c r="V2733" s="57">
        <f>(L2733-P2733)/1000*SetUp!$B$13*1000000/SetUp!$B$48</f>
        <v>0.32151004785359216</v>
      </c>
      <c r="W2733" s="57">
        <f t="shared" si="832"/>
        <v>-7.2858385991025898E-17</v>
      </c>
      <c r="X2733" s="57">
        <f>MAX((SetUp!$B$56*(1-($H2733/SetUp!$B$56)^2)*TANH(($B2733-$D2733)/SetUp!$B$56))/(1+$H2733/SetUp!$B$56*TANH(($B2733-$D2733)/SetUp!$B$56)),0)</f>
        <v>0</v>
      </c>
      <c r="AP2733" s="64">
        <v>31135</v>
      </c>
      <c r="AQ2733" s="55">
        <v>3</v>
      </c>
      <c r="AR2733" s="55">
        <v>89</v>
      </c>
      <c r="AS2733" s="66">
        <f t="shared" si="822"/>
        <v>474.54500000000002</v>
      </c>
      <c r="AT2733" s="66">
        <f t="shared" si="823"/>
        <v>221.23416654930739</v>
      </c>
      <c r="AU2733" s="55" t="str">
        <f>IF(OR($AP2733&lt;SetUp!$B$97,$AP2733&gt;SetUp!$B$98),"Não","Sim")</f>
        <v>Não</v>
      </c>
      <c r="AV2733" s="68">
        <f t="shared" si="824"/>
        <v>21.784053800888394</v>
      </c>
      <c r="AW2733" s="68">
        <f t="shared" si="825"/>
        <v>14.87394253549836</v>
      </c>
      <c r="AX2733" s="68">
        <f t="shared" si="826"/>
        <v>2.6762774018529547</v>
      </c>
      <c r="AY2733" s="68">
        <f t="shared" si="827"/>
        <v>2.3448521985729078</v>
      </c>
      <c r="AZ2733" s="68">
        <f t="shared" si="828"/>
        <v>-253.31083345069263</v>
      </c>
      <c r="BA2733" s="68">
        <f t="shared" si="829"/>
        <v>-6.9101112653900341</v>
      </c>
      <c r="BB2733" s="68">
        <f t="shared" si="830"/>
        <v>-0.33142520328004688</v>
      </c>
    </row>
    <row r="2734" spans="1:54" x14ac:dyDescent="0.3">
      <c r="A2734" s="64">
        <v>29396</v>
      </c>
      <c r="B2734" s="57">
        <v>0.21299999999999999</v>
      </c>
      <c r="C2734" s="57">
        <v>0.04</v>
      </c>
      <c r="D2734" s="57">
        <v>3.4009999999999998</v>
      </c>
      <c r="E2734" s="57">
        <f t="shared" si="815"/>
        <v>0.21299999999999999</v>
      </c>
      <c r="F2734" s="57">
        <f t="shared" si="816"/>
        <v>3.1879999999999997</v>
      </c>
      <c r="G2734" s="57">
        <f t="shared" si="817"/>
        <v>0</v>
      </c>
      <c r="H2734" s="57">
        <f>IF(Q2733&gt;SetUp!$B$56,SetUp!$B$56,Q2733)</f>
        <v>0.5580406059733648</v>
      </c>
      <c r="I2734" s="57">
        <f t="shared" si="831"/>
        <v>0.73633338837950846</v>
      </c>
      <c r="J2734" s="57">
        <f>MIN(F2734,H2734,(1-EXP(-SetUp!$B$52*H2734/SetUp!$B$56))*F2734)</f>
        <v>0.26619984944445235</v>
      </c>
      <c r="K2734" s="57">
        <f t="shared" si="818"/>
        <v>0.29184075652891245</v>
      </c>
      <c r="L2734" s="57">
        <f>IF(I2734&lt;=0,0,MIN(SetUp!$B$50*I2734^SetUp!$B$55,I2734))</f>
        <v>1.2288164231968535E-2</v>
      </c>
      <c r="M2734" s="57">
        <f t="shared" si="819"/>
        <v>0.72404522414753991</v>
      </c>
      <c r="N2734" s="57">
        <f>IF(SetUp!$B$62=0,X2734,(B2734-E2734)*(1-(H2734/SetUp!$B$66/SetUp!$B$56)))</f>
        <v>0</v>
      </c>
      <c r="O2734" s="57">
        <f>K2734*SetUp!$B$65</f>
        <v>0</v>
      </c>
      <c r="P2734" s="57">
        <f>MIN(SetUp!$B$54*L2734^SetUp!$B$51,L2734)</f>
        <v>6.7969069934109075E-3</v>
      </c>
      <c r="Q2734" s="57">
        <f t="shared" si="820"/>
        <v>0.29184075652891245</v>
      </c>
      <c r="R2734" s="57">
        <f>IF((H2734+N2734-O2734)&gt;SetUp!$B$56,T2733+H2734+N2734-O2734-SetUp!$B$56,T2733)</f>
        <v>0</v>
      </c>
      <c r="S2734" s="57">
        <f>R2734*SetUp!$B$65</f>
        <v>0</v>
      </c>
      <c r="T2734" s="57">
        <f>IF((R2734-S2734)&lt;SetUp!$B$53,R2734-S2734,SetUp!$B$53)</f>
        <v>0</v>
      </c>
      <c r="U2734" s="57">
        <f t="shared" si="821"/>
        <v>0.72404522414753991</v>
      </c>
      <c r="V2734" s="57">
        <f>(L2734-P2734)/1000*SetUp!$B$13*1000000/SetUp!$B$48</f>
        <v>0.31232998854940258</v>
      </c>
      <c r="W2734" s="57">
        <f t="shared" si="832"/>
        <v>4.5102810375396984E-17</v>
      </c>
      <c r="X2734" s="57">
        <f>MAX((SetUp!$B$56*(1-($H2734/SetUp!$B$56)^2)*TANH(($B2734-$D2734)/SetUp!$B$56))/(1+$H2734/SetUp!$B$56*TANH(($B2734-$D2734)/SetUp!$B$56)),0)</f>
        <v>0</v>
      </c>
      <c r="AP2734" s="64">
        <v>31136</v>
      </c>
      <c r="AQ2734" s="55">
        <v>3</v>
      </c>
      <c r="AR2734" s="55">
        <v>90</v>
      </c>
      <c r="AS2734" s="66">
        <f t="shared" si="822"/>
        <v>228.55</v>
      </c>
      <c r="AT2734" s="66">
        <f t="shared" si="823"/>
        <v>183.0242124973974</v>
      </c>
      <c r="AU2734" s="55" t="str">
        <f>IF(OR($AP2734&lt;SetUp!$B$97,$AP2734&gt;SetUp!$B$98),"Não","Sim")</f>
        <v>Não</v>
      </c>
      <c r="AV2734" s="68">
        <f t="shared" si="824"/>
        <v>15.117870220371652</v>
      </c>
      <c r="AW2734" s="68">
        <f t="shared" si="825"/>
        <v>13.528644148524174</v>
      </c>
      <c r="AX2734" s="68">
        <f t="shared" si="826"/>
        <v>2.3589812256253495</v>
      </c>
      <c r="AY2734" s="68">
        <f t="shared" si="827"/>
        <v>2.2625085468803614</v>
      </c>
      <c r="AZ2734" s="68">
        <f t="shared" si="828"/>
        <v>-45.525787502602611</v>
      </c>
      <c r="BA2734" s="68">
        <f t="shared" si="829"/>
        <v>-1.5892260718474773</v>
      </c>
      <c r="BB2734" s="68">
        <f t="shared" si="830"/>
        <v>-9.6472678744988105E-2</v>
      </c>
    </row>
    <row r="2735" spans="1:54" x14ac:dyDescent="0.3">
      <c r="A2735" s="64">
        <v>29397</v>
      </c>
      <c r="B2735" s="57">
        <v>2.4E-2</v>
      </c>
      <c r="C2735" s="57">
        <v>3.5000000000000003E-2</v>
      </c>
      <c r="D2735" s="57">
        <v>3.4009999999999998</v>
      </c>
      <c r="E2735" s="57">
        <f t="shared" si="815"/>
        <v>2.4E-2</v>
      </c>
      <c r="F2735" s="57">
        <f t="shared" si="816"/>
        <v>3.3769999999999998</v>
      </c>
      <c r="G2735" s="57">
        <f t="shared" si="817"/>
        <v>0</v>
      </c>
      <c r="H2735" s="57">
        <f>IF(Q2734&gt;SetUp!$B$56,SetUp!$B$56,Q2734)</f>
        <v>0.29184075652891245</v>
      </c>
      <c r="I2735" s="57">
        <f t="shared" si="831"/>
        <v>0.72404522414753991</v>
      </c>
      <c r="J2735" s="57">
        <f>MIN(F2735,H2735,(1-EXP(-SetUp!$B$52*H2735/SetUp!$B$56))*F2735)</f>
        <v>0.15053334634392704</v>
      </c>
      <c r="K2735" s="57">
        <f t="shared" si="818"/>
        <v>0.14130741018498541</v>
      </c>
      <c r="L2735" s="57">
        <f>IF(I2735&lt;=0,0,MIN(SetUp!$B$50*I2735^SetUp!$B$55,I2735))</f>
        <v>1.1948287749823556E-2</v>
      </c>
      <c r="M2735" s="57">
        <f t="shared" si="819"/>
        <v>0.71209693639771632</v>
      </c>
      <c r="N2735" s="57">
        <f>IF(SetUp!$B$62=0,X2735,(B2735-E2735)*(1-(H2735/SetUp!$B$66/SetUp!$B$56)))</f>
        <v>0</v>
      </c>
      <c r="O2735" s="57">
        <f>K2735*SetUp!$B$65</f>
        <v>0</v>
      </c>
      <c r="P2735" s="57">
        <f>MIN(SetUp!$B$54*L2735^SetUp!$B$51,L2735)</f>
        <v>6.6120666273227127E-3</v>
      </c>
      <c r="Q2735" s="57">
        <f t="shared" si="820"/>
        <v>0.14130741018498541</v>
      </c>
      <c r="R2735" s="57">
        <f>IF((H2735+N2735-O2735)&gt;SetUp!$B$56,T2734+H2735+N2735-O2735-SetUp!$B$56,T2734)</f>
        <v>0</v>
      </c>
      <c r="S2735" s="57">
        <f>R2735*SetUp!$B$65</f>
        <v>0</v>
      </c>
      <c r="T2735" s="57">
        <f>IF((R2735-S2735)&lt;SetUp!$B$53,R2735-S2735,SetUp!$B$53)</f>
        <v>0</v>
      </c>
      <c r="U2735" s="57">
        <f t="shared" si="821"/>
        <v>0.71209693639771632</v>
      </c>
      <c r="V2735" s="57">
        <f>(L2735-P2735)/1000*SetUp!$B$13*1000000/SetUp!$B$48</f>
        <v>0.30351189348498736</v>
      </c>
      <c r="W2735" s="57">
        <f t="shared" si="832"/>
        <v>-1.214306433183765E-16</v>
      </c>
      <c r="X2735" s="57">
        <f>MAX((SetUp!$B$56*(1-($H2735/SetUp!$B$56)^2)*TANH(($B2735-$D2735)/SetUp!$B$56))/(1+$H2735/SetUp!$B$56*TANH(($B2735-$D2735)/SetUp!$B$56)),0)</f>
        <v>0</v>
      </c>
      <c r="AP2735" s="64">
        <v>31137</v>
      </c>
      <c r="AQ2735" s="55">
        <v>3</v>
      </c>
      <c r="AR2735" s="55">
        <v>91</v>
      </c>
      <c r="AS2735" s="66">
        <f t="shared" si="822"/>
        <v>312.39800000000002</v>
      </c>
      <c r="AT2735" s="66">
        <f t="shared" si="823"/>
        <v>228.57007762455822</v>
      </c>
      <c r="AU2735" s="55" t="str">
        <f>IF(OR($AP2735&lt;SetUp!$B$97,$AP2735&gt;SetUp!$B$98),"Não","Sim")</f>
        <v>Não</v>
      </c>
      <c r="AV2735" s="68">
        <f t="shared" si="824"/>
        <v>17.674784298542374</v>
      </c>
      <c r="AW2735" s="68">
        <f t="shared" si="825"/>
        <v>15.118534241934904</v>
      </c>
      <c r="AX2735" s="68">
        <f t="shared" si="826"/>
        <v>2.4947082448219589</v>
      </c>
      <c r="AY2735" s="68">
        <f t="shared" si="827"/>
        <v>2.3590193757832085</v>
      </c>
      <c r="AZ2735" s="68">
        <f t="shared" si="828"/>
        <v>-83.827922375441801</v>
      </c>
      <c r="BA2735" s="68">
        <f t="shared" si="829"/>
        <v>-2.5562500566074693</v>
      </c>
      <c r="BB2735" s="68">
        <f t="shared" si="830"/>
        <v>-0.13568886903875033</v>
      </c>
    </row>
    <row r="2736" spans="1:54" x14ac:dyDescent="0.3">
      <c r="A2736" s="64">
        <v>29398</v>
      </c>
      <c r="B2736" s="57">
        <v>0.11</v>
      </c>
      <c r="C2736" s="57">
        <v>3.5000000000000003E-2</v>
      </c>
      <c r="D2736" s="57">
        <v>3.4009999999999998</v>
      </c>
      <c r="E2736" s="57">
        <f t="shared" si="815"/>
        <v>0.11</v>
      </c>
      <c r="F2736" s="57">
        <f t="shared" si="816"/>
        <v>3.2909999999999999</v>
      </c>
      <c r="G2736" s="57">
        <f t="shared" si="817"/>
        <v>0</v>
      </c>
      <c r="H2736" s="57">
        <f>IF(Q2735&gt;SetUp!$B$56,SetUp!$B$56,Q2735)</f>
        <v>0.14130741018498541</v>
      </c>
      <c r="I2736" s="57">
        <f t="shared" si="831"/>
        <v>0.71209693639771632</v>
      </c>
      <c r="J2736" s="57">
        <f>MIN(F2736,H2736,(1-EXP(-SetUp!$B$52*H2736/SetUp!$B$56))*F2736)</f>
        <v>7.1866618605434862E-2</v>
      </c>
      <c r="K2736" s="57">
        <f t="shared" si="818"/>
        <v>6.9440791579550548E-2</v>
      </c>
      <c r="L2736" s="57">
        <f>IF(I2736&lt;=0,0,MIN(SetUp!$B$50*I2736^SetUp!$B$55,I2736))</f>
        <v>1.1621478416318604E-2</v>
      </c>
      <c r="M2736" s="57">
        <f t="shared" si="819"/>
        <v>0.70047545798139776</v>
      </c>
      <c r="N2736" s="57">
        <f>IF(SetUp!$B$62=0,X2736,(B2736-E2736)*(1-(H2736/SetUp!$B$66/SetUp!$B$56)))</f>
        <v>0</v>
      </c>
      <c r="O2736" s="57">
        <f>K2736*SetUp!$B$65</f>
        <v>0</v>
      </c>
      <c r="P2736" s="57">
        <f>MIN(SetUp!$B$54*L2736^SetUp!$B$51,L2736)</f>
        <v>6.4342484191229343E-3</v>
      </c>
      <c r="Q2736" s="57">
        <f t="shared" si="820"/>
        <v>6.9440791579550548E-2</v>
      </c>
      <c r="R2736" s="57">
        <f>IF((H2736+N2736-O2736)&gt;SetUp!$B$56,T2735+H2736+N2736-O2736-SetUp!$B$56,T2735)</f>
        <v>0</v>
      </c>
      <c r="S2736" s="57">
        <f>R2736*SetUp!$B$65</f>
        <v>0</v>
      </c>
      <c r="T2736" s="57">
        <f>IF((R2736-S2736)&lt;SetUp!$B$53,R2736-S2736,SetUp!$B$53)</f>
        <v>0</v>
      </c>
      <c r="U2736" s="57">
        <f t="shared" si="821"/>
        <v>0.70047545798139776</v>
      </c>
      <c r="V2736" s="57">
        <f>(L2736-P2736)/1000*SetUp!$B$13*1000000/SetUp!$B$48</f>
        <v>0.29503762348834978</v>
      </c>
      <c r="W2736" s="57">
        <f t="shared" si="832"/>
        <v>6.4184768611141862E-17</v>
      </c>
      <c r="X2736" s="57">
        <f>MAX((SetUp!$B$56*(1-($H2736/SetUp!$B$56)^2)*TANH(($B2736-$D2736)/SetUp!$B$56))/(1+$H2736/SetUp!$B$56*TANH(($B2736-$D2736)/SetUp!$B$56)),0)</f>
        <v>0</v>
      </c>
      <c r="AP2736" s="64">
        <v>31138</v>
      </c>
      <c r="AQ2736" s="55">
        <v>4</v>
      </c>
      <c r="AR2736" s="55">
        <v>92</v>
      </c>
      <c r="AS2736" s="66">
        <f t="shared" si="822"/>
        <v>310.60199999999998</v>
      </c>
      <c r="AT2736" s="66">
        <f t="shared" si="823"/>
        <v>222.89791950300068</v>
      </c>
      <c r="AU2736" s="55" t="str">
        <f>IF(OR($AP2736&lt;SetUp!$B$97,$AP2736&gt;SetUp!$B$98),"Não","Sim")</f>
        <v>Não</v>
      </c>
      <c r="AV2736" s="68">
        <f t="shared" si="824"/>
        <v>17.623904221255856</v>
      </c>
      <c r="AW2736" s="68">
        <f t="shared" si="825"/>
        <v>14.929766223990271</v>
      </c>
      <c r="AX2736" s="68">
        <f t="shared" si="826"/>
        <v>2.4922042478708635</v>
      </c>
      <c r="AY2736" s="68">
        <f t="shared" si="827"/>
        <v>2.3481060148571635</v>
      </c>
      <c r="AZ2736" s="68">
        <f t="shared" si="828"/>
        <v>-87.704080496999296</v>
      </c>
      <c r="BA2736" s="68">
        <f t="shared" si="829"/>
        <v>-2.6941379972655852</v>
      </c>
      <c r="BB2736" s="68">
        <f t="shared" si="830"/>
        <v>-0.14409823301369995</v>
      </c>
    </row>
    <row r="2737" spans="1:54" x14ac:dyDescent="0.3">
      <c r="A2737" s="64">
        <v>29399</v>
      </c>
      <c r="B2737" s="57">
        <v>1.9730000000000001</v>
      </c>
      <c r="C2737" s="57">
        <v>3.5000000000000003E-2</v>
      </c>
      <c r="D2737" s="57">
        <v>3.4009999999999998</v>
      </c>
      <c r="E2737" s="57">
        <f t="shared" si="815"/>
        <v>1.9730000000000001</v>
      </c>
      <c r="F2737" s="57">
        <f t="shared" si="816"/>
        <v>1.4279999999999997</v>
      </c>
      <c r="G2737" s="57">
        <f t="shared" si="817"/>
        <v>0</v>
      </c>
      <c r="H2737" s="57">
        <f>IF(Q2736&gt;SetUp!$B$56,SetUp!$B$56,Q2736)</f>
        <v>6.9440791579550548E-2</v>
      </c>
      <c r="I2737" s="57">
        <f t="shared" si="831"/>
        <v>0.70047545798139776</v>
      </c>
      <c r="J2737" s="57">
        <f>MIN(F2737,H2737,(1-EXP(-SetUp!$B$52*H2737/SetUp!$B$56))*F2737)</f>
        <v>1.5410224022207103E-2</v>
      </c>
      <c r="K2737" s="57">
        <f t="shared" si="818"/>
        <v>5.4030567557343444E-2</v>
      </c>
      <c r="L2737" s="57">
        <f>IF(I2737&lt;=0,0,MIN(SetUp!$B$50*I2737^SetUp!$B$55,I2737))</f>
        <v>1.1307095427891349E-2</v>
      </c>
      <c r="M2737" s="57">
        <f t="shared" si="819"/>
        <v>0.68916836255350644</v>
      </c>
      <c r="N2737" s="57">
        <f>IF(SetUp!$B$62=0,X2737,(B2737-E2737)*(1-(H2737/SetUp!$B$66/SetUp!$B$56)))</f>
        <v>0</v>
      </c>
      <c r="O2737" s="57">
        <f>K2737*SetUp!$B$65</f>
        <v>0</v>
      </c>
      <c r="P2737" s="57">
        <f>MIN(SetUp!$B$54*L2737^SetUp!$B$51,L2737)</f>
        <v>6.2631111554466061E-3</v>
      </c>
      <c r="Q2737" s="57">
        <f t="shared" si="820"/>
        <v>5.4030567557343444E-2</v>
      </c>
      <c r="R2737" s="57">
        <f>IF((H2737+N2737-O2737)&gt;SetUp!$B$56,T2736+H2737+N2737-O2737-SetUp!$B$56,T2736)</f>
        <v>0</v>
      </c>
      <c r="S2737" s="57">
        <f>R2737*SetUp!$B$65</f>
        <v>0</v>
      </c>
      <c r="T2737" s="57">
        <f>IF((R2737-S2737)&lt;SetUp!$B$53,R2737-S2737,SetUp!$B$53)</f>
        <v>0</v>
      </c>
      <c r="U2737" s="57">
        <f t="shared" si="821"/>
        <v>0.68916836255350644</v>
      </c>
      <c r="V2737" s="57">
        <f>(L2737-P2737)/1000*SetUp!$B$13*1000000/SetUp!$B$48</f>
        <v>0.28689013856321094</v>
      </c>
      <c r="W2737" s="57">
        <f t="shared" si="832"/>
        <v>1.9775847626135601E-16</v>
      </c>
      <c r="X2737" s="57">
        <f>MAX((SetUp!$B$56*(1-($H2737/SetUp!$B$56)^2)*TANH(($B2737-$D2737)/SetUp!$B$56))/(1+$H2737/SetUp!$B$56*TANH(($B2737-$D2737)/SetUp!$B$56)),0)</f>
        <v>0</v>
      </c>
      <c r="AP2737" s="64">
        <v>31139</v>
      </c>
      <c r="AQ2737" s="55">
        <v>4</v>
      </c>
      <c r="AR2737" s="55">
        <v>93</v>
      </c>
      <c r="AS2737" s="66">
        <f t="shared" si="822"/>
        <v>221.16300000000001</v>
      </c>
      <c r="AT2737" s="66">
        <f t="shared" si="823"/>
        <v>201.43227856712255</v>
      </c>
      <c r="AU2737" s="55" t="str">
        <f>IF(OR($AP2737&lt;SetUp!$B$97,$AP2737&gt;SetUp!$B$98),"Não","Sim")</f>
        <v>Não</v>
      </c>
      <c r="AV2737" s="68">
        <f t="shared" si="824"/>
        <v>14.871550020088693</v>
      </c>
      <c r="AW2737" s="68">
        <f t="shared" si="825"/>
        <v>14.192683980386605</v>
      </c>
      <c r="AX2737" s="68">
        <f t="shared" si="826"/>
        <v>2.3447124723618744</v>
      </c>
      <c r="AY2737" s="68">
        <f t="shared" si="827"/>
        <v>2.3041290654248172</v>
      </c>
      <c r="AZ2737" s="68">
        <f t="shared" si="828"/>
        <v>-19.730721432877459</v>
      </c>
      <c r="BA2737" s="68">
        <f t="shared" si="829"/>
        <v>-0.67886603970208803</v>
      </c>
      <c r="BB2737" s="68">
        <f t="shared" si="830"/>
        <v>-4.0583406937057198E-2</v>
      </c>
    </row>
    <row r="2738" spans="1:54" x14ac:dyDescent="0.3">
      <c r="A2738" s="64">
        <v>29400</v>
      </c>
      <c r="B2738" s="57">
        <v>0.218</v>
      </c>
      <c r="C2738" s="57">
        <v>0.04</v>
      </c>
      <c r="D2738" s="57">
        <v>3.4009999999999998</v>
      </c>
      <c r="E2738" s="57">
        <f t="shared" si="815"/>
        <v>0.218</v>
      </c>
      <c r="F2738" s="57">
        <f t="shared" si="816"/>
        <v>3.1829999999999998</v>
      </c>
      <c r="G2738" s="57">
        <f t="shared" si="817"/>
        <v>0</v>
      </c>
      <c r="H2738" s="57">
        <f>IF(Q2737&gt;SetUp!$B$56,SetUp!$B$56,Q2737)</f>
        <v>5.4030567557343444E-2</v>
      </c>
      <c r="I2738" s="57">
        <f t="shared" si="831"/>
        <v>0.68916836255350644</v>
      </c>
      <c r="J2738" s="57">
        <f>MIN(F2738,H2738,(1-EXP(-SetUp!$B$52*H2738/SetUp!$B$56))*F2738)</f>
        <v>2.675865418074834E-2</v>
      </c>
      <c r="K2738" s="57">
        <f t="shared" si="818"/>
        <v>2.7271913376595104E-2</v>
      </c>
      <c r="L2738" s="57">
        <f>IF(I2738&lt;=0,0,MIN(SetUp!$B$50*I2738^SetUp!$B$55,I2738))</f>
        <v>1.1004536065357643E-2</v>
      </c>
      <c r="M2738" s="57">
        <f t="shared" si="819"/>
        <v>0.67816382648814877</v>
      </c>
      <c r="N2738" s="57">
        <f>IF(SetUp!$B$62=0,X2738,(B2738-E2738)*(1-(H2738/SetUp!$B$66/SetUp!$B$56)))</f>
        <v>0</v>
      </c>
      <c r="O2738" s="57">
        <f>K2738*SetUp!$B$65</f>
        <v>0</v>
      </c>
      <c r="P2738" s="57">
        <f>MIN(SetUp!$B$54*L2738^SetUp!$B$51,L2738)</f>
        <v>6.0983337518001196E-3</v>
      </c>
      <c r="Q2738" s="57">
        <f t="shared" si="820"/>
        <v>2.7271913376595104E-2</v>
      </c>
      <c r="R2738" s="57">
        <f>IF((H2738+N2738-O2738)&gt;SetUp!$B$56,T2737+H2738+N2738-O2738-SetUp!$B$56,T2737)</f>
        <v>0</v>
      </c>
      <c r="S2738" s="57">
        <f>R2738*SetUp!$B$65</f>
        <v>0</v>
      </c>
      <c r="T2738" s="57">
        <f>IF((R2738-S2738)&lt;SetUp!$B$53,R2738-S2738,SetUp!$B$53)</f>
        <v>0</v>
      </c>
      <c r="U2738" s="57">
        <f t="shared" si="821"/>
        <v>0.67816382648814877</v>
      </c>
      <c r="V2738" s="57">
        <f>(L2738-P2738)/1000*SetUp!$B$13*1000000/SetUp!$B$48</f>
        <v>0.27905341998091726</v>
      </c>
      <c r="W2738" s="57">
        <f t="shared" si="832"/>
        <v>-7.1123662515049091E-17</v>
      </c>
      <c r="X2738" s="57">
        <f>MAX((SetUp!$B$56*(1-($H2738/SetUp!$B$56)^2)*TANH(($B2738-$D2738)/SetUp!$B$56))/(1+$H2738/SetUp!$B$56*TANH(($B2738-$D2738)/SetUp!$B$56)),0)</f>
        <v>0</v>
      </c>
      <c r="AP2738" s="64">
        <v>31140</v>
      </c>
      <c r="AQ2738" s="55">
        <v>4</v>
      </c>
      <c r="AR2738" s="55">
        <v>94</v>
      </c>
      <c r="AS2738" s="66">
        <f t="shared" si="822"/>
        <v>161.1</v>
      </c>
      <c r="AT2738" s="66">
        <f t="shared" si="823"/>
        <v>176.21406886982166</v>
      </c>
      <c r="AU2738" s="55" t="str">
        <f>IF(OR($AP2738&lt;SetUp!$B$97,$AP2738&gt;SetUp!$B$98),"Não","Sim")</f>
        <v>Não</v>
      </c>
      <c r="AV2738" s="68">
        <f t="shared" si="824"/>
        <v>12.692517480783708</v>
      </c>
      <c r="AW2738" s="68">
        <f t="shared" si="825"/>
        <v>13.274564733723727</v>
      </c>
      <c r="AX2738" s="68">
        <f t="shared" si="826"/>
        <v>2.2070955404192181</v>
      </c>
      <c r="AY2738" s="68">
        <f t="shared" si="827"/>
        <v>2.2460405793802982</v>
      </c>
      <c r="AZ2738" s="68">
        <f t="shared" si="828"/>
        <v>15.114068869821665</v>
      </c>
      <c r="BA2738" s="68">
        <f t="shared" si="829"/>
        <v>0.58204725294001847</v>
      </c>
      <c r="BB2738" s="68">
        <f t="shared" si="830"/>
        <v>3.8945038961080147E-2</v>
      </c>
    </row>
    <row r="2739" spans="1:54" x14ac:dyDescent="0.3">
      <c r="A2739" s="64">
        <v>29401</v>
      </c>
      <c r="B2739" s="57">
        <v>0.30499999999999999</v>
      </c>
      <c r="C2739" s="57">
        <v>0.04</v>
      </c>
      <c r="D2739" s="57">
        <v>3.4009999999999998</v>
      </c>
      <c r="E2739" s="57">
        <f t="shared" si="815"/>
        <v>0.30499999999999999</v>
      </c>
      <c r="F2739" s="57">
        <f t="shared" si="816"/>
        <v>3.0959999999999996</v>
      </c>
      <c r="G2739" s="57">
        <f t="shared" si="817"/>
        <v>0</v>
      </c>
      <c r="H2739" s="57">
        <f>IF(Q2738&gt;SetUp!$B$56,SetUp!$B$56,Q2738)</f>
        <v>2.7271913376595104E-2</v>
      </c>
      <c r="I2739" s="57">
        <f t="shared" si="831"/>
        <v>0.67816382648814877</v>
      </c>
      <c r="J2739" s="57">
        <f>MIN(F2739,H2739,(1-EXP(-SetUp!$B$52*H2739/SetUp!$B$56))*F2739)</f>
        <v>1.3164719184648949E-2</v>
      </c>
      <c r="K2739" s="57">
        <f t="shared" si="818"/>
        <v>1.4107194191946155E-2</v>
      </c>
      <c r="L2739" s="57">
        <f>IF(I2739&lt;=0,0,MIN(SetUp!$B$50*I2739^SetUp!$B$55,I2739))</f>
        <v>1.0713233042277259E-2</v>
      </c>
      <c r="M2739" s="57">
        <f t="shared" si="819"/>
        <v>0.66745059344587154</v>
      </c>
      <c r="N2739" s="57">
        <f>IF(SetUp!$B$62=0,X2739,(B2739-E2739)*(1-(H2739/SetUp!$B$66/SetUp!$B$56)))</f>
        <v>0</v>
      </c>
      <c r="O2739" s="57">
        <f>K2739*SetUp!$B$65</f>
        <v>0</v>
      </c>
      <c r="P2739" s="57">
        <f>MIN(SetUp!$B$54*L2739^SetUp!$B$51,L2739)</f>
        <v>5.9396138597804541E-3</v>
      </c>
      <c r="Q2739" s="57">
        <f t="shared" si="820"/>
        <v>1.4107194191946155E-2</v>
      </c>
      <c r="R2739" s="57">
        <f>IF((H2739+N2739-O2739)&gt;SetUp!$B$56,T2738+H2739+N2739-O2739-SetUp!$B$56,T2738)</f>
        <v>0</v>
      </c>
      <c r="S2739" s="57">
        <f>R2739*SetUp!$B$65</f>
        <v>0</v>
      </c>
      <c r="T2739" s="57">
        <f>IF((R2739-S2739)&lt;SetUp!$B$53,R2739-S2739,SetUp!$B$53)</f>
        <v>0</v>
      </c>
      <c r="U2739" s="57">
        <f t="shared" si="821"/>
        <v>0.66745059344587154</v>
      </c>
      <c r="V2739" s="57">
        <f>(L2739-P2739)/1000*SetUp!$B$13*1000000/SetUp!$B$48</f>
        <v>0.27151239867977078</v>
      </c>
      <c r="W2739" s="57">
        <f t="shared" si="832"/>
        <v>8.3266726846886741E-17</v>
      </c>
      <c r="X2739" s="57">
        <f>MAX((SetUp!$B$56*(1-($H2739/SetUp!$B$56)^2)*TANH(($B2739-$D2739)/SetUp!$B$56))/(1+$H2739/SetUp!$B$56*TANH(($B2739-$D2739)/SetUp!$B$56)),0)</f>
        <v>0</v>
      </c>
      <c r="AP2739" s="64">
        <v>31141</v>
      </c>
      <c r="AQ2739" s="55">
        <v>4</v>
      </c>
      <c r="AR2739" s="55">
        <v>95</v>
      </c>
      <c r="AS2739" s="66">
        <f t="shared" si="822"/>
        <v>117.992</v>
      </c>
      <c r="AT2739" s="66">
        <f t="shared" si="823"/>
        <v>330.84507620449961</v>
      </c>
      <c r="AU2739" s="55" t="str">
        <f>IF(OR($AP2739&lt;SetUp!$B$97,$AP2739&gt;SetUp!$B$98),"Não","Sim")</f>
        <v>Não</v>
      </c>
      <c r="AV2739" s="68">
        <f t="shared" si="824"/>
        <v>10.862412255111661</v>
      </c>
      <c r="AW2739" s="68">
        <f t="shared" si="825"/>
        <v>18.189147209380092</v>
      </c>
      <c r="AX2739" s="68">
        <f t="shared" si="826"/>
        <v>2.0718525626143007</v>
      </c>
      <c r="AY2739" s="68">
        <f t="shared" si="827"/>
        <v>2.5196246756484131</v>
      </c>
      <c r="AZ2739" s="68">
        <f t="shared" si="828"/>
        <v>212.85307620449959</v>
      </c>
      <c r="BA2739" s="68">
        <f t="shared" si="829"/>
        <v>7.3267349542684315</v>
      </c>
      <c r="BB2739" s="68">
        <f t="shared" si="830"/>
        <v>0.44777211303411235</v>
      </c>
    </row>
    <row r="2740" spans="1:54" x14ac:dyDescent="0.3">
      <c r="A2740" s="64">
        <v>29402</v>
      </c>
      <c r="B2740" s="57">
        <v>0</v>
      </c>
      <c r="C2740" s="57">
        <v>0.04</v>
      </c>
      <c r="D2740" s="57">
        <v>3.4009999999999998</v>
      </c>
      <c r="E2740" s="57">
        <f t="shared" si="815"/>
        <v>0</v>
      </c>
      <c r="F2740" s="57">
        <f t="shared" si="816"/>
        <v>3.4009999999999998</v>
      </c>
      <c r="G2740" s="57">
        <f t="shared" si="817"/>
        <v>0</v>
      </c>
      <c r="H2740" s="57">
        <f>IF(Q2739&gt;SetUp!$B$56,SetUp!$B$56,Q2739)</f>
        <v>1.4107194191946155E-2</v>
      </c>
      <c r="I2740" s="57">
        <f t="shared" si="831"/>
        <v>0.66745059344587154</v>
      </c>
      <c r="J2740" s="57">
        <f>MIN(F2740,H2740,(1-EXP(-SetUp!$B$52*H2740/SetUp!$B$56))*F2740)</f>
        <v>7.4883949876386061E-3</v>
      </c>
      <c r="K2740" s="57">
        <f t="shared" si="818"/>
        <v>6.618799204307549E-3</v>
      </c>
      <c r="L2740" s="57">
        <f>IF(I2740&lt;=0,0,MIN(SetUp!$B$50*I2740^SetUp!$B$55,I2740))</f>
        <v>1.0432652064442919E-2</v>
      </c>
      <c r="M2740" s="57">
        <f t="shared" si="819"/>
        <v>0.65701794138142866</v>
      </c>
      <c r="N2740" s="57">
        <f>IF(SetUp!$B$62=0,X2740,(B2740-E2740)*(1-(H2740/SetUp!$B$66/SetUp!$B$56)))</f>
        <v>0</v>
      </c>
      <c r="O2740" s="57">
        <f>K2740*SetUp!$B$65</f>
        <v>0</v>
      </c>
      <c r="P2740" s="57">
        <f>MIN(SetUp!$B$54*L2740^SetUp!$B$51,L2740)</f>
        <v>5.786666584597101E-3</v>
      </c>
      <c r="Q2740" s="57">
        <f t="shared" si="820"/>
        <v>6.618799204307549E-3</v>
      </c>
      <c r="R2740" s="57">
        <f>IF((H2740+N2740-O2740)&gt;SetUp!$B$56,T2739+H2740+N2740-O2740-SetUp!$B$56,T2739)</f>
        <v>0</v>
      </c>
      <c r="S2740" s="57">
        <f>R2740*SetUp!$B$65</f>
        <v>0</v>
      </c>
      <c r="T2740" s="57">
        <f>IF((R2740-S2740)&lt;SetUp!$B$53,R2740-S2740,SetUp!$B$53)</f>
        <v>0</v>
      </c>
      <c r="U2740" s="57">
        <f t="shared" si="821"/>
        <v>0.65701794138142866</v>
      </c>
      <c r="V2740" s="57">
        <f>(L2740-P2740)/1000*SetUp!$B$13*1000000/SetUp!$B$48</f>
        <v>0.26425288939880109</v>
      </c>
      <c r="W2740" s="57">
        <f t="shared" si="832"/>
        <v>0</v>
      </c>
      <c r="X2740" s="57">
        <f>MAX((SetUp!$B$56*(1-($H2740/SetUp!$B$56)^2)*TANH(($B2740-$D2740)/SetUp!$B$56))/(1+$H2740/SetUp!$B$56*TANH(($B2740-$D2740)/SetUp!$B$56)),0)</f>
        <v>0</v>
      </c>
      <c r="AP2740" s="64">
        <v>31142</v>
      </c>
      <c r="AQ2740" s="55">
        <v>4</v>
      </c>
      <c r="AR2740" s="55">
        <v>96</v>
      </c>
      <c r="AS2740" s="66">
        <f t="shared" si="822"/>
        <v>389.43</v>
      </c>
      <c r="AT2740" s="66">
        <f t="shared" si="823"/>
        <v>326.50006133997226</v>
      </c>
      <c r="AU2740" s="55" t="str">
        <f>IF(OR($AP2740&lt;SetUp!$B$97,$AP2740&gt;SetUp!$B$98),"Não","Sim")</f>
        <v>Não</v>
      </c>
      <c r="AV2740" s="68">
        <f t="shared" si="824"/>
        <v>19.73398084523242</v>
      </c>
      <c r="AW2740" s="68">
        <f t="shared" si="825"/>
        <v>18.069312696944849</v>
      </c>
      <c r="AX2740" s="68">
        <f t="shared" si="826"/>
        <v>2.5904294046380492</v>
      </c>
      <c r="AY2740" s="68">
        <f t="shared" si="827"/>
        <v>2.5138832672025444</v>
      </c>
      <c r="AZ2740" s="68">
        <f t="shared" si="828"/>
        <v>-62.929938660027744</v>
      </c>
      <c r="BA2740" s="68">
        <f t="shared" si="829"/>
        <v>-1.6646681482875714</v>
      </c>
      <c r="BB2740" s="68">
        <f t="shared" si="830"/>
        <v>-7.6546137435504757E-2</v>
      </c>
    </row>
    <row r="2741" spans="1:54" x14ac:dyDescent="0.3">
      <c r="A2741" s="64">
        <v>29403</v>
      </c>
      <c r="B2741" s="57">
        <v>0.82199999999999995</v>
      </c>
      <c r="C2741" s="57">
        <v>0.04</v>
      </c>
      <c r="D2741" s="57">
        <v>3.4279999999999999</v>
      </c>
      <c r="E2741" s="57">
        <f t="shared" si="815"/>
        <v>0.82199999999999995</v>
      </c>
      <c r="F2741" s="57">
        <f t="shared" si="816"/>
        <v>2.6059999999999999</v>
      </c>
      <c r="G2741" s="57">
        <f t="shared" si="817"/>
        <v>0</v>
      </c>
      <c r="H2741" s="57">
        <f>IF(Q2740&gt;SetUp!$B$56,SetUp!$B$56,Q2740)</f>
        <v>6.618799204307549E-3</v>
      </c>
      <c r="I2741" s="57">
        <f t="shared" si="831"/>
        <v>0.65701794138142866</v>
      </c>
      <c r="J2741" s="57">
        <f>MIN(F2741,H2741,(1-EXP(-SetUp!$B$52*H2741/SetUp!$B$56))*F2741)</f>
        <v>2.6936991660824754E-3</v>
      </c>
      <c r="K2741" s="57">
        <f t="shared" si="818"/>
        <v>3.9251000382250732E-3</v>
      </c>
      <c r="L2741" s="57">
        <f>IF(I2741&lt;=0,0,MIN(SetUp!$B$50*I2741^SetUp!$B$55,I2741))</f>
        <v>1.0162289581614015E-2</v>
      </c>
      <c r="M2741" s="57">
        <f t="shared" si="819"/>
        <v>0.64685565179981463</v>
      </c>
      <c r="N2741" s="57">
        <f>IF(SetUp!$B$62=0,X2741,(B2741-E2741)*(1-(H2741/SetUp!$B$66/SetUp!$B$56)))</f>
        <v>0</v>
      </c>
      <c r="O2741" s="57">
        <f>K2741*SetUp!$B$65</f>
        <v>0</v>
      </c>
      <c r="P2741" s="57">
        <f>MIN(SetUp!$B$54*L2741^SetUp!$B$51,L2741)</f>
        <v>5.6392233030794145E-3</v>
      </c>
      <c r="Q2741" s="57">
        <f t="shared" si="820"/>
        <v>3.9251000382250732E-3</v>
      </c>
      <c r="R2741" s="57">
        <f>IF((H2741+N2741-O2741)&gt;SetUp!$B$56,T2740+H2741+N2741-O2741-SetUp!$B$56,T2740)</f>
        <v>0</v>
      </c>
      <c r="S2741" s="57">
        <f>R2741*SetUp!$B$65</f>
        <v>0</v>
      </c>
      <c r="T2741" s="57">
        <f>IF((R2741-S2741)&lt;SetUp!$B$53,R2741-S2741,SetUp!$B$53)</f>
        <v>0</v>
      </c>
      <c r="U2741" s="57">
        <f t="shared" si="821"/>
        <v>0.64685565179981463</v>
      </c>
      <c r="V2741" s="57">
        <f>(L2741-P2741)/1000*SetUp!$B$13*1000000/SetUp!$B$48</f>
        <v>0.25726153003059232</v>
      </c>
      <c r="W2741" s="57">
        <f t="shared" si="832"/>
        <v>4.5102810375396984E-17</v>
      </c>
      <c r="X2741" s="57">
        <f>MAX((SetUp!$B$56*(1-($H2741/SetUp!$B$56)^2)*TANH(($B2741-$D2741)/SetUp!$B$56))/(1+$H2741/SetUp!$B$56*TANH(($B2741-$D2741)/SetUp!$B$56)),0)</f>
        <v>0</v>
      </c>
      <c r="AP2741" s="64">
        <v>31143</v>
      </c>
      <c r="AQ2741" s="55">
        <v>4</v>
      </c>
      <c r="AR2741" s="55">
        <v>97</v>
      </c>
      <c r="AS2741" s="66">
        <f t="shared" si="822"/>
        <v>338.20400000000001</v>
      </c>
      <c r="AT2741" s="66">
        <f t="shared" si="823"/>
        <v>303.33504067742984</v>
      </c>
      <c r="AU2741" s="55" t="str">
        <f>IF(OR($AP2741&lt;SetUp!$B$97,$AP2741&gt;SetUp!$B$98),"Não","Sim")</f>
        <v>Não</v>
      </c>
      <c r="AV2741" s="68">
        <f t="shared" si="824"/>
        <v>18.390323542559006</v>
      </c>
      <c r="AW2741" s="68">
        <f t="shared" si="825"/>
        <v>17.416516318639324</v>
      </c>
      <c r="AX2741" s="68">
        <f t="shared" si="826"/>
        <v>2.5291787397716421</v>
      </c>
      <c r="AY2741" s="68">
        <f t="shared" si="827"/>
        <v>2.4819225820674742</v>
      </c>
      <c r="AZ2741" s="68">
        <f t="shared" si="828"/>
        <v>-34.868959322570163</v>
      </c>
      <c r="BA2741" s="68">
        <f t="shared" si="829"/>
        <v>-0.97380722391968177</v>
      </c>
      <c r="BB2741" s="68">
        <f t="shared" si="830"/>
        <v>-4.7256157704167912E-2</v>
      </c>
    </row>
    <row r="2742" spans="1:54" x14ac:dyDescent="0.3">
      <c r="A2742" s="64">
        <v>29404</v>
      </c>
      <c r="B2742" s="57">
        <v>3.6960000000000002</v>
      </c>
      <c r="C2742" s="57">
        <v>4.4999999999999998E-2</v>
      </c>
      <c r="D2742" s="57">
        <v>3.4279999999999999</v>
      </c>
      <c r="E2742" s="57">
        <f t="shared" si="815"/>
        <v>3.4279999999999999</v>
      </c>
      <c r="F2742" s="57">
        <f t="shared" si="816"/>
        <v>0</v>
      </c>
      <c r="G2742" s="57">
        <f t="shared" si="817"/>
        <v>1.6362974217809523E-6</v>
      </c>
      <c r="H2742" s="57">
        <f>IF(Q2741&gt;SetUp!$B$56,SetUp!$B$56,Q2741)</f>
        <v>3.9251000382250732E-3</v>
      </c>
      <c r="I2742" s="57">
        <f t="shared" si="831"/>
        <v>0.64685728809723642</v>
      </c>
      <c r="J2742" s="57">
        <f>MIN(F2742,H2742,(1-EXP(-SetUp!$B$52*H2742/SetUp!$B$56))*F2742)</f>
        <v>0</v>
      </c>
      <c r="K2742" s="57">
        <f t="shared" si="818"/>
        <v>3.9251000382250732E-3</v>
      </c>
      <c r="L2742" s="57">
        <f>IF(I2742&lt;=0,0,MIN(SetUp!$B$50*I2742^SetUp!$B$55,I2742))</f>
        <v>9.9017124602549366E-3</v>
      </c>
      <c r="M2742" s="57">
        <f t="shared" si="819"/>
        <v>0.63695557563698146</v>
      </c>
      <c r="N2742" s="57">
        <f>IF(SetUp!$B$62=0,X2742,(B2742-E2742)*(1-(H2742/SetUp!$B$66/SetUp!$B$56)))</f>
        <v>0.26799836370257846</v>
      </c>
      <c r="O2742" s="57">
        <f>K2742*SetUp!$B$65</f>
        <v>0</v>
      </c>
      <c r="P2742" s="57">
        <f>MIN(SetUp!$B$54*L2742^SetUp!$B$51,L2742)</f>
        <v>5.4970533547183285E-3</v>
      </c>
      <c r="Q2742" s="57">
        <f t="shared" si="820"/>
        <v>0.27192346374080351</v>
      </c>
      <c r="R2742" s="57">
        <f>IF((H2742+N2742-O2742)&gt;SetUp!$B$56,T2741+H2742+N2742-O2742-SetUp!$B$56,T2741)</f>
        <v>0</v>
      </c>
      <c r="S2742" s="57">
        <f>R2742*SetUp!$B$65</f>
        <v>0</v>
      </c>
      <c r="T2742" s="57">
        <f>IF((R2742-S2742)&lt;SetUp!$B$53,R2742-S2742,SetUp!$B$53)</f>
        <v>0</v>
      </c>
      <c r="U2742" s="57">
        <f t="shared" si="821"/>
        <v>0.63695557563698146</v>
      </c>
      <c r="V2742" s="57">
        <f>(L2742-P2742)/1000*SetUp!$B$13*1000000/SetUp!$B$48</f>
        <v>0.25052680437852209</v>
      </c>
      <c r="W2742" s="57">
        <f t="shared" si="832"/>
        <v>-1.5612511283791264E-17</v>
      </c>
      <c r="X2742" s="57">
        <f>MAX((SetUp!$B$56*(1-($H2742/SetUp!$B$56)^2)*TANH(($B2742-$D2742)/SetUp!$B$56))/(1+$H2742/SetUp!$B$56*TANH(($B2742-$D2742)/SetUp!$B$56)),0)</f>
        <v>0.26799836370257846</v>
      </c>
      <c r="AP2742" s="64">
        <v>31144</v>
      </c>
      <c r="AQ2742" s="55">
        <v>4</v>
      </c>
      <c r="AR2742" s="55">
        <v>98</v>
      </c>
      <c r="AS2742" s="66">
        <f t="shared" si="822"/>
        <v>296.45299999999997</v>
      </c>
      <c r="AT2742" s="66">
        <f t="shared" si="823"/>
        <v>228.84546523205316</v>
      </c>
      <c r="AU2742" s="55" t="str">
        <f>IF(OR($AP2742&lt;SetUp!$B$97,$AP2742&gt;SetUp!$B$98),"Não","Sim")</f>
        <v>Não</v>
      </c>
      <c r="AV2742" s="68">
        <f t="shared" si="824"/>
        <v>17.217810546059564</v>
      </c>
      <c r="AW2742" s="68">
        <f t="shared" si="825"/>
        <v>15.12763911626838</v>
      </c>
      <c r="AX2742" s="68">
        <f t="shared" si="826"/>
        <v>2.471955849610493</v>
      </c>
      <c r="AY2742" s="68">
        <f t="shared" si="827"/>
        <v>2.3595423109332603</v>
      </c>
      <c r="AZ2742" s="68">
        <f t="shared" si="828"/>
        <v>-67.607534767946817</v>
      </c>
      <c r="BA2742" s="68">
        <f t="shared" si="829"/>
        <v>-2.0901714297911838</v>
      </c>
      <c r="BB2742" s="68">
        <f t="shared" si="830"/>
        <v>-0.11241353867723269</v>
      </c>
    </row>
    <row r="2743" spans="1:54" x14ac:dyDescent="0.3">
      <c r="A2743" s="64">
        <v>29405</v>
      </c>
      <c r="B2743" s="57">
        <v>2.6680000000000001</v>
      </c>
      <c r="C2743" s="57">
        <v>0.04</v>
      </c>
      <c r="D2743" s="57">
        <v>3.4279999999999999</v>
      </c>
      <c r="E2743" s="57">
        <f t="shared" si="815"/>
        <v>2.6680000000000001</v>
      </c>
      <c r="F2743" s="57">
        <f t="shared" si="816"/>
        <v>0.75999999999999979</v>
      </c>
      <c r="G2743" s="57">
        <f t="shared" si="817"/>
        <v>0</v>
      </c>
      <c r="H2743" s="57">
        <f>IF(Q2742&gt;SetUp!$B$56,SetUp!$B$56,Q2742)</f>
        <v>0.27192346374080351</v>
      </c>
      <c r="I2743" s="57">
        <f t="shared" si="831"/>
        <v>0.63695557563698146</v>
      </c>
      <c r="J2743" s="57">
        <f>MIN(F2743,H2743,(1-EXP(-SetUp!$B$52*H2743/SetUp!$B$56))*F2743)</f>
        <v>3.161453564699325E-2</v>
      </c>
      <c r="K2743" s="57">
        <f t="shared" si="818"/>
        <v>0.24030892809381027</v>
      </c>
      <c r="L2743" s="57">
        <f>IF(I2743&lt;=0,0,MIN(SetUp!$B$50*I2743^SetUp!$B$55,I2743))</f>
        <v>9.6503876060796395E-3</v>
      </c>
      <c r="M2743" s="57">
        <f t="shared" si="819"/>
        <v>0.62730518803090185</v>
      </c>
      <c r="N2743" s="57">
        <f>IF(SetUp!$B$62=0,X2743,(B2743-E2743)*(1-(H2743/SetUp!$B$66/SetUp!$B$56)))</f>
        <v>0</v>
      </c>
      <c r="O2743" s="57">
        <f>K2743*SetUp!$B$65</f>
        <v>0</v>
      </c>
      <c r="P2743" s="57">
        <f>MIN(SetUp!$B$54*L2743^SetUp!$B$51,L2743)</f>
        <v>5.3598711106405397E-3</v>
      </c>
      <c r="Q2743" s="57">
        <f t="shared" si="820"/>
        <v>0.24030892809381027</v>
      </c>
      <c r="R2743" s="57">
        <f>IF((H2743+N2743-O2743)&gt;SetUp!$B$56,T2742+H2743+N2743-O2743-SetUp!$B$56,T2742)</f>
        <v>0</v>
      </c>
      <c r="S2743" s="57">
        <f>R2743*SetUp!$B$65</f>
        <v>0</v>
      </c>
      <c r="T2743" s="57">
        <f>IF((R2743-S2743)&lt;SetUp!$B$53,R2743-S2743,SetUp!$B$53)</f>
        <v>0</v>
      </c>
      <c r="U2743" s="57">
        <f t="shared" si="821"/>
        <v>0.62730518803090185</v>
      </c>
      <c r="V2743" s="57">
        <f>(L2743-P2743)/1000*SetUp!$B$13*1000000/SetUp!$B$48</f>
        <v>0.24403463718328836</v>
      </c>
      <c r="W2743" s="57">
        <f t="shared" si="832"/>
        <v>2.6194324487249787E-16</v>
      </c>
      <c r="X2743" s="57">
        <f>MAX((SetUp!$B$56*(1-($H2743/SetUp!$B$56)^2)*TANH(($B2743-$D2743)/SetUp!$B$56))/(1+$H2743/SetUp!$B$56*TANH(($B2743-$D2743)/SetUp!$B$56)),0)</f>
        <v>0</v>
      </c>
      <c r="AP2743" s="64">
        <v>31145</v>
      </c>
      <c r="AQ2743" s="55">
        <v>4</v>
      </c>
      <c r="AR2743" s="55">
        <v>99</v>
      </c>
      <c r="AS2743" s="66">
        <f t="shared" si="822"/>
        <v>194.411</v>
      </c>
      <c r="AT2743" s="66">
        <f t="shared" si="823"/>
        <v>261.5841417892637</v>
      </c>
      <c r="AU2743" s="55" t="str">
        <f>IF(OR($AP2743&lt;SetUp!$B$97,$AP2743&gt;SetUp!$B$98),"Não","Sim")</f>
        <v>Não</v>
      </c>
      <c r="AV2743" s="68">
        <f t="shared" si="824"/>
        <v>13.943134511292646</v>
      </c>
      <c r="AW2743" s="68">
        <f t="shared" si="825"/>
        <v>16.17356305176023</v>
      </c>
      <c r="AX2743" s="68">
        <f t="shared" si="826"/>
        <v>2.2887208341712615</v>
      </c>
      <c r="AY2743" s="68">
        <f t="shared" si="827"/>
        <v>2.4176114118916283</v>
      </c>
      <c r="AZ2743" s="68">
        <f t="shared" si="828"/>
        <v>67.173141789263696</v>
      </c>
      <c r="BA2743" s="68">
        <f t="shared" si="829"/>
        <v>2.2304285404675834</v>
      </c>
      <c r="BB2743" s="68">
        <f t="shared" si="830"/>
        <v>0.12889057772036683</v>
      </c>
    </row>
    <row r="2744" spans="1:54" x14ac:dyDescent="0.3">
      <c r="A2744" s="64">
        <v>29406</v>
      </c>
      <c r="B2744" s="57">
        <v>0.122</v>
      </c>
      <c r="C2744" s="57">
        <v>0.04</v>
      </c>
      <c r="D2744" s="57">
        <v>3.4279999999999999</v>
      </c>
      <c r="E2744" s="57">
        <f t="shared" si="815"/>
        <v>0.122</v>
      </c>
      <c r="F2744" s="57">
        <f t="shared" si="816"/>
        <v>3.306</v>
      </c>
      <c r="G2744" s="57">
        <f t="shared" si="817"/>
        <v>0</v>
      </c>
      <c r="H2744" s="57">
        <f>IF(Q2743&gt;SetUp!$B$56,SetUp!$B$56,Q2743)</f>
        <v>0.24030892809381027</v>
      </c>
      <c r="I2744" s="57">
        <f t="shared" si="831"/>
        <v>0.62730518803090185</v>
      </c>
      <c r="J2744" s="57">
        <f>MIN(F2744,H2744,(1-EXP(-SetUp!$B$52*H2744/SetUp!$B$56))*F2744)</f>
        <v>0.12183295851433394</v>
      </c>
      <c r="K2744" s="57">
        <f t="shared" si="818"/>
        <v>0.11847596957947633</v>
      </c>
      <c r="L2744" s="57">
        <f>IF(I2744&lt;=0,0,MIN(SetUp!$B$50*I2744^SetUp!$B$55,I2744))</f>
        <v>9.4079351823740959E-3</v>
      </c>
      <c r="M2744" s="57">
        <f t="shared" si="819"/>
        <v>0.6178972528485277</v>
      </c>
      <c r="N2744" s="57">
        <f>IF(SetUp!$B$62=0,X2744,(B2744-E2744)*(1-(H2744/SetUp!$B$66/SetUp!$B$56)))</f>
        <v>0</v>
      </c>
      <c r="O2744" s="57">
        <f>K2744*SetUp!$B$65</f>
        <v>0</v>
      </c>
      <c r="P2744" s="57">
        <f>MIN(SetUp!$B$54*L2744^SetUp!$B$51,L2744)</f>
        <v>5.2274741637502549E-3</v>
      </c>
      <c r="Q2744" s="57">
        <f t="shared" si="820"/>
        <v>0.11847596957947633</v>
      </c>
      <c r="R2744" s="57">
        <f>IF((H2744+N2744-O2744)&gt;SetUp!$B$56,T2743+H2744+N2744-O2744-SetUp!$B$56,T2743)</f>
        <v>0</v>
      </c>
      <c r="S2744" s="57">
        <f>R2744*SetUp!$B$65</f>
        <v>0</v>
      </c>
      <c r="T2744" s="57">
        <f>IF((R2744-S2744)&lt;SetUp!$B$53,R2744-S2744,SetUp!$B$53)</f>
        <v>0</v>
      </c>
      <c r="U2744" s="57">
        <f t="shared" si="821"/>
        <v>0.6178972528485277</v>
      </c>
      <c r="V2744" s="57">
        <f>(L2744-P2744)/1000*SetUp!$B$13*1000000/SetUp!$B$48</f>
        <v>0.23777493665930827</v>
      </c>
      <c r="W2744" s="57">
        <f t="shared" si="832"/>
        <v>0</v>
      </c>
      <c r="X2744" s="57">
        <f>MAX((SetUp!$B$56*(1-($H2744/SetUp!$B$56)^2)*TANH(($B2744-$D2744)/SetUp!$B$56))/(1+$H2744/SetUp!$B$56*TANH(($B2744-$D2744)/SetUp!$B$56)),0)</f>
        <v>0</v>
      </c>
      <c r="AP2744" s="64">
        <v>31146</v>
      </c>
      <c r="AQ2744" s="55">
        <v>4</v>
      </c>
      <c r="AR2744" s="55">
        <v>100</v>
      </c>
      <c r="AS2744" s="66">
        <f t="shared" si="822"/>
        <v>216.80099999999999</v>
      </c>
      <c r="AT2744" s="66">
        <f t="shared" si="823"/>
        <v>270.23491588394876</v>
      </c>
      <c r="AU2744" s="55" t="str">
        <f>IF(OR($AP2744&lt;SetUp!$B$97,$AP2744&gt;SetUp!$B$98),"Não","Sim")</f>
        <v>Não</v>
      </c>
      <c r="AV2744" s="68">
        <f t="shared" si="824"/>
        <v>14.724163813269669</v>
      </c>
      <c r="AW2744" s="68">
        <f t="shared" si="825"/>
        <v>16.438823433687361</v>
      </c>
      <c r="AX2744" s="68">
        <f t="shared" si="826"/>
        <v>2.3360612810650592</v>
      </c>
      <c r="AY2744" s="68">
        <f t="shared" si="827"/>
        <v>2.4317414616218542</v>
      </c>
      <c r="AZ2744" s="68">
        <f t="shared" si="828"/>
        <v>53.433915883948771</v>
      </c>
      <c r="BA2744" s="68">
        <f t="shared" si="829"/>
        <v>1.7146596204176916</v>
      </c>
      <c r="BB2744" s="68">
        <f t="shared" si="830"/>
        <v>9.5680180556795058E-2</v>
      </c>
    </row>
    <row r="2745" spans="1:54" x14ac:dyDescent="0.3">
      <c r="A2745" s="64">
        <v>29407</v>
      </c>
      <c r="B2745" s="57">
        <v>1.2E-2</v>
      </c>
      <c r="C2745" s="57">
        <v>0.04</v>
      </c>
      <c r="D2745" s="57">
        <v>3.4279999999999999</v>
      </c>
      <c r="E2745" s="57">
        <f t="shared" si="815"/>
        <v>1.2E-2</v>
      </c>
      <c r="F2745" s="57">
        <f t="shared" si="816"/>
        <v>3.4159999999999999</v>
      </c>
      <c r="G2745" s="57">
        <f t="shared" si="817"/>
        <v>0</v>
      </c>
      <c r="H2745" s="57">
        <f>IF(Q2744&gt;SetUp!$B$56,SetUp!$B$56,Q2744)</f>
        <v>0.11847596957947633</v>
      </c>
      <c r="I2745" s="57">
        <f t="shared" si="831"/>
        <v>0.6178972528485277</v>
      </c>
      <c r="J2745" s="57">
        <f>MIN(F2745,H2745,(1-EXP(-SetUp!$B$52*H2745/SetUp!$B$56))*F2745)</f>
        <v>6.2654830465433922E-2</v>
      </c>
      <c r="K2745" s="57">
        <f t="shared" si="818"/>
        <v>5.5821139114042406E-2</v>
      </c>
      <c r="L2745" s="57">
        <f>IF(I2745&lt;=0,0,MIN(SetUp!$B$50*I2745^SetUp!$B$55,I2745))</f>
        <v>9.1739554117662749E-3</v>
      </c>
      <c r="M2745" s="57">
        <f t="shared" si="819"/>
        <v>0.60872329743676146</v>
      </c>
      <c r="N2745" s="57">
        <f>IF(SetUp!$B$62=0,X2745,(B2745-E2745)*(1-(H2745/SetUp!$B$66/SetUp!$B$56)))</f>
        <v>0</v>
      </c>
      <c r="O2745" s="57">
        <f>K2745*SetUp!$B$65</f>
        <v>0</v>
      </c>
      <c r="P2745" s="57">
        <f>MIN(SetUp!$B$54*L2745^SetUp!$B$51,L2745)</f>
        <v>5.099648872963311E-3</v>
      </c>
      <c r="Q2745" s="57">
        <f t="shared" si="820"/>
        <v>5.5821139114042406E-2</v>
      </c>
      <c r="R2745" s="57">
        <f>IF((H2745+N2745-O2745)&gt;SetUp!$B$56,T2744+H2745+N2745-O2745-SetUp!$B$56,T2744)</f>
        <v>0</v>
      </c>
      <c r="S2745" s="57">
        <f>R2745*SetUp!$B$65</f>
        <v>0</v>
      </c>
      <c r="T2745" s="57">
        <f>IF((R2745-S2745)&lt;SetUp!$B$53,R2745-S2745,SetUp!$B$53)</f>
        <v>0</v>
      </c>
      <c r="U2745" s="57">
        <f t="shared" si="821"/>
        <v>0.60872329743676146</v>
      </c>
      <c r="V2745" s="57">
        <f>(L2745-P2745)/1000*SetUp!$B$13*1000000/SetUp!$B$48</f>
        <v>0.23173711580580345</v>
      </c>
      <c r="W2745" s="57">
        <f t="shared" si="832"/>
        <v>0</v>
      </c>
      <c r="X2745" s="57">
        <f>MAX((SetUp!$B$56*(1-($H2745/SetUp!$B$56)^2)*TANH(($B2745-$D2745)/SetUp!$B$56))/(1+$H2745/SetUp!$B$56*TANH(($B2745-$D2745)/SetUp!$B$56)),0)</f>
        <v>0</v>
      </c>
      <c r="AP2745" s="64">
        <v>31147</v>
      </c>
      <c r="AQ2745" s="55">
        <v>4</v>
      </c>
      <c r="AR2745" s="55">
        <v>101</v>
      </c>
      <c r="AS2745" s="66">
        <f t="shared" si="822"/>
        <v>231.54499999999999</v>
      </c>
      <c r="AT2745" s="66">
        <f t="shared" si="823"/>
        <v>241.74003303473143</v>
      </c>
      <c r="AU2745" s="55" t="str">
        <f>IF(OR($AP2745&lt;SetUp!$B$97,$AP2745&gt;SetUp!$B$98),"Não","Sim")</f>
        <v>Não</v>
      </c>
      <c r="AV2745" s="68">
        <f t="shared" si="824"/>
        <v>15.216602774601169</v>
      </c>
      <c r="AW2745" s="68">
        <f t="shared" si="825"/>
        <v>15.547991286167207</v>
      </c>
      <c r="AX2745" s="68">
        <f t="shared" si="826"/>
        <v>2.3646354072437328</v>
      </c>
      <c r="AY2745" s="68">
        <f t="shared" si="827"/>
        <v>2.383348577120084</v>
      </c>
      <c r="AZ2745" s="68">
        <f t="shared" si="828"/>
        <v>10.195033034731438</v>
      </c>
      <c r="BA2745" s="68">
        <f t="shared" si="829"/>
        <v>0.33138851156603799</v>
      </c>
      <c r="BB2745" s="68">
        <f t="shared" si="830"/>
        <v>1.8713169876351188E-2</v>
      </c>
    </row>
    <row r="2746" spans="1:54" x14ac:dyDescent="0.3">
      <c r="A2746" s="64">
        <v>29408</v>
      </c>
      <c r="B2746" s="57">
        <v>0</v>
      </c>
      <c r="C2746" s="57">
        <v>0.04</v>
      </c>
      <c r="D2746" s="57">
        <v>3.4279999999999999</v>
      </c>
      <c r="E2746" s="57">
        <f t="shared" si="815"/>
        <v>0</v>
      </c>
      <c r="F2746" s="57">
        <f t="shared" si="816"/>
        <v>3.4279999999999999</v>
      </c>
      <c r="G2746" s="57">
        <f t="shared" si="817"/>
        <v>0</v>
      </c>
      <c r="H2746" s="57">
        <f>IF(Q2745&gt;SetUp!$B$56,SetUp!$B$56,Q2745)</f>
        <v>5.5821139114042406E-2</v>
      </c>
      <c r="I2746" s="57">
        <f t="shared" si="831"/>
        <v>0.60872329743676146</v>
      </c>
      <c r="J2746" s="57">
        <f>MIN(F2746,H2746,(1-EXP(-SetUp!$B$52*H2746/SetUp!$B$56))*F2746)</f>
        <v>2.9769184712719519E-2</v>
      </c>
      <c r="K2746" s="57">
        <f t="shared" si="818"/>
        <v>2.6051954401322887E-2</v>
      </c>
      <c r="L2746" s="57">
        <f>IF(I2746&lt;=0,0,MIN(SetUp!$B$50*I2746^SetUp!$B$55,I2746))</f>
        <v>8.9480703628338782E-3</v>
      </c>
      <c r="M2746" s="57">
        <f t="shared" si="819"/>
        <v>0.59977522707392761</v>
      </c>
      <c r="N2746" s="57">
        <f>IF(SetUp!$B$62=0,X2746,(B2746-E2746)*(1-(H2746/SetUp!$B$66/SetUp!$B$56)))</f>
        <v>0</v>
      </c>
      <c r="O2746" s="57">
        <f>K2746*SetUp!$B$65</f>
        <v>0</v>
      </c>
      <c r="P2746" s="57">
        <f>MIN(SetUp!$B$54*L2746^SetUp!$B$51,L2746)</f>
        <v>4.9761931848974509E-3</v>
      </c>
      <c r="Q2746" s="57">
        <f t="shared" si="820"/>
        <v>2.6051954401322887E-2</v>
      </c>
      <c r="R2746" s="57">
        <f>IF((H2746+N2746-O2746)&gt;SetUp!$B$56,T2745+H2746+N2746-O2746-SetUp!$B$56,T2745)</f>
        <v>0</v>
      </c>
      <c r="S2746" s="57">
        <f>R2746*SetUp!$B$65</f>
        <v>0</v>
      </c>
      <c r="T2746" s="57">
        <f>IF((R2746-S2746)&lt;SetUp!$B$53,R2746-S2746,SetUp!$B$53)</f>
        <v>0</v>
      </c>
      <c r="U2746" s="57">
        <f t="shared" si="821"/>
        <v>0.59977522707392761</v>
      </c>
      <c r="V2746" s="57">
        <f>(L2746-P2746)/1000*SetUp!$B$13*1000000/SetUp!$B$48</f>
        <v>0.22591117108736389</v>
      </c>
      <c r="W2746" s="57">
        <f t="shared" si="832"/>
        <v>5.0306980803327406E-17</v>
      </c>
      <c r="X2746" s="57">
        <f>MAX((SetUp!$B$56*(1-($H2746/SetUp!$B$56)^2)*TANH(($B2746-$D2746)/SetUp!$B$56))/(1+$H2746/SetUp!$B$56*TANH(($B2746-$D2746)/SetUp!$B$56)),0)</f>
        <v>0</v>
      </c>
      <c r="AP2746" s="64">
        <v>31148</v>
      </c>
      <c r="AQ2746" s="55">
        <v>4</v>
      </c>
      <c r="AR2746" s="55">
        <v>102</v>
      </c>
      <c r="AS2746" s="66">
        <f t="shared" si="822"/>
        <v>178.57</v>
      </c>
      <c r="AT2746" s="66">
        <f t="shared" si="823"/>
        <v>434.5498725038986</v>
      </c>
      <c r="AU2746" s="55" t="str">
        <f>IF(OR($AP2746&lt;SetUp!$B$97,$AP2746&gt;SetUp!$B$98),"Não","Sim")</f>
        <v>Não</v>
      </c>
      <c r="AV2746" s="68">
        <f t="shared" si="824"/>
        <v>13.363008643265932</v>
      </c>
      <c r="AW2746" s="68">
        <f t="shared" si="825"/>
        <v>20.845859840838866</v>
      </c>
      <c r="AX2746" s="68">
        <f t="shared" si="826"/>
        <v>2.251808498624047</v>
      </c>
      <c r="AY2746" s="68">
        <f t="shared" si="827"/>
        <v>2.6380396268382915</v>
      </c>
      <c r="AZ2746" s="68">
        <f t="shared" si="828"/>
        <v>255.9798725038986</v>
      </c>
      <c r="BA2746" s="68">
        <f t="shared" si="829"/>
        <v>7.4828511975729342</v>
      </c>
      <c r="BB2746" s="68">
        <f t="shared" si="830"/>
        <v>0.38623112821424455</v>
      </c>
    </row>
    <row r="2747" spans="1:54" x14ac:dyDescent="0.3">
      <c r="A2747" s="64">
        <v>29409</v>
      </c>
      <c r="B2747" s="57">
        <v>2.1999999999999999E-2</v>
      </c>
      <c r="C2747" s="57">
        <v>3.5000000000000003E-2</v>
      </c>
      <c r="D2747" s="57">
        <v>3.4279999999999999</v>
      </c>
      <c r="E2747" s="57">
        <f t="shared" si="815"/>
        <v>2.1999999999999999E-2</v>
      </c>
      <c r="F2747" s="57">
        <f t="shared" si="816"/>
        <v>3.4060000000000001</v>
      </c>
      <c r="G2747" s="57">
        <f t="shared" si="817"/>
        <v>0</v>
      </c>
      <c r="H2747" s="57">
        <f>IF(Q2746&gt;SetUp!$B$56,SetUp!$B$56,Q2746)</f>
        <v>2.6051954401322887E-2</v>
      </c>
      <c r="I2747" s="57">
        <f t="shared" si="831"/>
        <v>0.59977522707392761</v>
      </c>
      <c r="J2747" s="57">
        <f>MIN(F2747,H2747,(1-EXP(-SetUp!$B$52*H2747/SetUp!$B$56))*F2747)</f>
        <v>1.3836344142457905E-2</v>
      </c>
      <c r="K2747" s="57">
        <f t="shared" si="818"/>
        <v>1.2215610258864982E-2</v>
      </c>
      <c r="L2747" s="57">
        <f>IF(I2747&lt;=0,0,MIN(SetUp!$B$50*I2747^SetUp!$B$55,I2747))</f>
        <v>8.7299225505938806E-3</v>
      </c>
      <c r="M2747" s="57">
        <f t="shared" si="819"/>
        <v>0.5910453045233337</v>
      </c>
      <c r="N2747" s="57">
        <f>IF(SetUp!$B$62=0,X2747,(B2747-E2747)*(1-(H2747/SetUp!$B$66/SetUp!$B$56)))</f>
        <v>0</v>
      </c>
      <c r="O2747" s="57">
        <f>K2747*SetUp!$B$65</f>
        <v>0</v>
      </c>
      <c r="P2747" s="57">
        <f>MIN(SetUp!$B$54*L2747^SetUp!$B$51,L2747)</f>
        <v>4.8569158961597469E-3</v>
      </c>
      <c r="Q2747" s="57">
        <f t="shared" si="820"/>
        <v>1.2215610258864982E-2</v>
      </c>
      <c r="R2747" s="57">
        <f>IF((H2747+N2747-O2747)&gt;SetUp!$B$56,T2746+H2747+N2747-O2747-SetUp!$B$56,T2746)</f>
        <v>0</v>
      </c>
      <c r="S2747" s="57">
        <f>R2747*SetUp!$B$65</f>
        <v>0</v>
      </c>
      <c r="T2747" s="57">
        <f>IF((R2747-S2747)&lt;SetUp!$B$53,R2747-S2747,SetUp!$B$53)</f>
        <v>0</v>
      </c>
      <c r="U2747" s="57">
        <f t="shared" si="821"/>
        <v>0.5910453045233337</v>
      </c>
      <c r="V2747" s="57">
        <f>(L2747-P2747)/1000*SetUp!$B$13*1000000/SetUp!$B$48</f>
        <v>0.2202876447924173</v>
      </c>
      <c r="W2747" s="57">
        <f t="shared" si="832"/>
        <v>-5.377642775528102E-17</v>
      </c>
      <c r="X2747" s="57">
        <f>MAX((SetUp!$B$56*(1-($H2747/SetUp!$B$56)^2)*TANH(($B2747-$D2747)/SetUp!$B$56))/(1+$H2747/SetUp!$B$56*TANH(($B2747-$D2747)/SetUp!$B$56)),0)</f>
        <v>0</v>
      </c>
      <c r="AP2747" s="64">
        <v>31149</v>
      </c>
      <c r="AQ2747" s="55">
        <v>4</v>
      </c>
      <c r="AR2747" s="55">
        <v>103</v>
      </c>
      <c r="AS2747" s="66">
        <f t="shared" si="822"/>
        <v>815.32799999999997</v>
      </c>
      <c r="AT2747" s="66">
        <f t="shared" si="823"/>
        <v>637.78986971284087</v>
      </c>
      <c r="AU2747" s="55" t="str">
        <f>IF(OR($AP2747&lt;SetUp!$B$97,$AP2747&gt;SetUp!$B$98),"Não","Sim")</f>
        <v>Não</v>
      </c>
      <c r="AV2747" s="68">
        <f t="shared" si="824"/>
        <v>28.553948938807046</v>
      </c>
      <c r="AW2747" s="68">
        <f t="shared" si="825"/>
        <v>25.254501969210182</v>
      </c>
      <c r="AX2747" s="68">
        <f t="shared" si="826"/>
        <v>2.9113323571243339</v>
      </c>
      <c r="AY2747" s="68">
        <f t="shared" si="827"/>
        <v>2.8046776168781649</v>
      </c>
      <c r="AZ2747" s="68">
        <f t="shared" si="828"/>
        <v>-177.53813028715911</v>
      </c>
      <c r="BA2747" s="68">
        <f t="shared" si="829"/>
        <v>-3.2994469695968647</v>
      </c>
      <c r="BB2747" s="68">
        <f t="shared" si="830"/>
        <v>-0.10665474024616906</v>
      </c>
    </row>
    <row r="2748" spans="1:54" x14ac:dyDescent="0.3">
      <c r="A2748" s="64">
        <v>29410</v>
      </c>
      <c r="B2748" s="57">
        <v>0.16300000000000001</v>
      </c>
      <c r="C2748" s="57">
        <v>3.5000000000000003E-2</v>
      </c>
      <c r="D2748" s="57">
        <v>3.4279999999999999</v>
      </c>
      <c r="E2748" s="57">
        <f t="shared" si="815"/>
        <v>0.16300000000000001</v>
      </c>
      <c r="F2748" s="57">
        <f t="shared" si="816"/>
        <v>3.2650000000000001</v>
      </c>
      <c r="G2748" s="57">
        <f t="shared" si="817"/>
        <v>0</v>
      </c>
      <c r="H2748" s="57">
        <f>IF(Q2747&gt;SetUp!$B$56,SetUp!$B$56,Q2747)</f>
        <v>1.2215610258864982E-2</v>
      </c>
      <c r="I2748" s="57">
        <f t="shared" si="831"/>
        <v>0.5910453045233337</v>
      </c>
      <c r="J2748" s="57">
        <f>MIN(F2748,H2748,(1-EXP(-SetUp!$B$52*H2748/SetUp!$B$56))*F2748)</f>
        <v>6.2259263520960239E-3</v>
      </c>
      <c r="K2748" s="57">
        <f t="shared" si="818"/>
        <v>5.9896839067689576E-3</v>
      </c>
      <c r="L2748" s="57">
        <f>IF(I2748&lt;=0,0,MIN(SetUp!$B$50*I2748^SetUp!$B$55,I2748))</f>
        <v>8.5191736395925054E-3</v>
      </c>
      <c r="M2748" s="57">
        <f t="shared" si="819"/>
        <v>0.58252613088374117</v>
      </c>
      <c r="N2748" s="57">
        <f>IF(SetUp!$B$62=0,X2748,(B2748-E2748)*(1-(H2748/SetUp!$B$66/SetUp!$B$56)))</f>
        <v>0</v>
      </c>
      <c r="O2748" s="57">
        <f>K2748*SetUp!$B$65</f>
        <v>0</v>
      </c>
      <c r="P2748" s="57">
        <f>MIN(SetUp!$B$54*L2748^SetUp!$B$51,L2748)</f>
        <v>4.7416359694273788E-3</v>
      </c>
      <c r="Q2748" s="57">
        <f t="shared" si="820"/>
        <v>5.9896839067689576E-3</v>
      </c>
      <c r="R2748" s="57">
        <f>IF((H2748+N2748-O2748)&gt;SetUp!$B$56,T2747+H2748+N2748-O2748-SetUp!$B$56,T2747)</f>
        <v>0</v>
      </c>
      <c r="S2748" s="57">
        <f>R2748*SetUp!$B$65</f>
        <v>0</v>
      </c>
      <c r="T2748" s="57">
        <f>IF((R2748-S2748)&lt;SetUp!$B$53,R2748-S2748,SetUp!$B$53)</f>
        <v>0</v>
      </c>
      <c r="U2748" s="57">
        <f t="shared" si="821"/>
        <v>0.58252613088374117</v>
      </c>
      <c r="V2748" s="57">
        <f>(L2748-P2748)/1000*SetUp!$B$13*1000000/SetUp!$B$48</f>
        <v>0.21485759016773276</v>
      </c>
      <c r="W2748" s="57">
        <f t="shared" si="832"/>
        <v>-7.4593109467002705E-17</v>
      </c>
      <c r="X2748" s="57">
        <f>MAX((SetUp!$B$56*(1-($H2748/SetUp!$B$56)^2)*TANH(($B2748-$D2748)/SetUp!$B$56))/(1+$H2748/SetUp!$B$56*TANH(($B2748-$D2748)/SetUp!$B$56)),0)</f>
        <v>0</v>
      </c>
      <c r="AP2748" s="64">
        <v>31150</v>
      </c>
      <c r="AQ2748" s="55">
        <v>4</v>
      </c>
      <c r="AR2748" s="55">
        <v>104</v>
      </c>
      <c r="AS2748" s="66">
        <f t="shared" si="822"/>
        <v>812.13199999999995</v>
      </c>
      <c r="AT2748" s="66">
        <f t="shared" si="823"/>
        <v>431.81430387904356</v>
      </c>
      <c r="AU2748" s="55" t="str">
        <f>IF(OR($AP2748&lt;SetUp!$B$97,$AP2748&gt;SetUp!$B$98),"Não","Sim")</f>
        <v>Não</v>
      </c>
      <c r="AV2748" s="68">
        <f t="shared" si="824"/>
        <v>28.497929749369515</v>
      </c>
      <c r="AW2748" s="68">
        <f t="shared" si="825"/>
        <v>20.780142056276794</v>
      </c>
      <c r="AX2748" s="68">
        <f t="shared" si="826"/>
        <v>2.9096266230989865</v>
      </c>
      <c r="AY2748" s="68">
        <f t="shared" si="827"/>
        <v>2.6352970242716007</v>
      </c>
      <c r="AZ2748" s="68">
        <f t="shared" si="828"/>
        <v>-380.31769612095638</v>
      </c>
      <c r="BA2748" s="68">
        <f t="shared" si="829"/>
        <v>-7.7177876930927205</v>
      </c>
      <c r="BB2748" s="68">
        <f t="shared" si="830"/>
        <v>-0.27432959882738572</v>
      </c>
    </row>
    <row r="2749" spans="1:54" x14ac:dyDescent="0.3">
      <c r="A2749" s="64">
        <v>29411</v>
      </c>
      <c r="B2749" s="57">
        <v>0</v>
      </c>
      <c r="C2749" s="57">
        <v>3.5000000000000003E-2</v>
      </c>
      <c r="D2749" s="57">
        <v>3.4279999999999999</v>
      </c>
      <c r="E2749" s="57">
        <f t="shared" si="815"/>
        <v>0</v>
      </c>
      <c r="F2749" s="57">
        <f t="shared" si="816"/>
        <v>3.4279999999999999</v>
      </c>
      <c r="G2749" s="57">
        <f t="shared" si="817"/>
        <v>0</v>
      </c>
      <c r="H2749" s="57">
        <f>IF(Q2748&gt;SetUp!$B$56,SetUp!$B$56,Q2748)</f>
        <v>5.9896839067689576E-3</v>
      </c>
      <c r="I2749" s="57">
        <f t="shared" si="831"/>
        <v>0.58252613088374117</v>
      </c>
      <c r="J2749" s="57">
        <f>MIN(F2749,H2749,(1-EXP(-SetUp!$B$52*H2749/SetUp!$B$56))*F2749)</f>
        <v>3.2067236412381649E-3</v>
      </c>
      <c r="K2749" s="57">
        <f t="shared" si="818"/>
        <v>2.7829602655307928E-3</v>
      </c>
      <c r="L2749" s="57">
        <f>IF(I2749&lt;=0,0,MIN(SetUp!$B$50*I2749^SetUp!$B$55,I2749))</f>
        <v>8.3155032411419572E-3</v>
      </c>
      <c r="M2749" s="57">
        <f t="shared" si="819"/>
        <v>0.57421062764259923</v>
      </c>
      <c r="N2749" s="57">
        <f>IF(SetUp!$B$62=0,X2749,(B2749-E2749)*(1-(H2749/SetUp!$B$66/SetUp!$B$56)))</f>
        <v>0</v>
      </c>
      <c r="O2749" s="57">
        <f>K2749*SetUp!$B$65</f>
        <v>0</v>
      </c>
      <c r="P2749" s="57">
        <f>MIN(SetUp!$B$54*L2749^SetUp!$B$51,L2749)</f>
        <v>4.6301818989103625E-3</v>
      </c>
      <c r="Q2749" s="57">
        <f t="shared" si="820"/>
        <v>2.7829602655307928E-3</v>
      </c>
      <c r="R2749" s="57">
        <f>IF((H2749+N2749-O2749)&gt;SetUp!$B$56,T2748+H2749+N2749-O2749-SetUp!$B$56,T2748)</f>
        <v>0</v>
      </c>
      <c r="S2749" s="57">
        <f>R2749*SetUp!$B$65</f>
        <v>0</v>
      </c>
      <c r="T2749" s="57">
        <f>IF((R2749-S2749)&lt;SetUp!$B$53,R2749-S2749,SetUp!$B$53)</f>
        <v>0</v>
      </c>
      <c r="U2749" s="57">
        <f t="shared" si="821"/>
        <v>0.57421062764259923</v>
      </c>
      <c r="V2749" s="57">
        <f>(L2749-P2749)/1000*SetUp!$B$13*1000000/SetUp!$B$48</f>
        <v>0.20961253909904287</v>
      </c>
      <c r="W2749" s="57">
        <f t="shared" si="832"/>
        <v>9.540979117872439E-17</v>
      </c>
      <c r="X2749" s="57">
        <f>MAX((SetUp!$B$56*(1-($H2749/SetUp!$B$56)^2)*TANH(($B2749-$D2749)/SetUp!$B$56))/(1+$H2749/SetUp!$B$56*TANH(($B2749-$D2749)/SetUp!$B$56)),0)</f>
        <v>0</v>
      </c>
      <c r="AP2749" s="64">
        <v>31151</v>
      </c>
      <c r="AQ2749" s="55">
        <v>4</v>
      </c>
      <c r="AR2749" s="55">
        <v>105</v>
      </c>
      <c r="AS2749" s="66">
        <f t="shared" si="822"/>
        <v>284.39699999999999</v>
      </c>
      <c r="AT2749" s="66">
        <f t="shared" si="823"/>
        <v>294.4873126700395</v>
      </c>
      <c r="AU2749" s="55" t="str">
        <f>IF(OR($AP2749&lt;SetUp!$B$97,$AP2749&gt;SetUp!$B$98),"Não","Sim")</f>
        <v>Não</v>
      </c>
      <c r="AV2749" s="68">
        <f t="shared" si="824"/>
        <v>16.8640742408233</v>
      </c>
      <c r="AW2749" s="68">
        <f t="shared" si="825"/>
        <v>17.160632641894047</v>
      </c>
      <c r="AX2749" s="68">
        <f t="shared" si="826"/>
        <v>2.4539250108681454</v>
      </c>
      <c r="AY2749" s="68">
        <f t="shared" si="827"/>
        <v>2.4690665889157044</v>
      </c>
      <c r="AZ2749" s="68">
        <f t="shared" si="828"/>
        <v>10.090312670039509</v>
      </c>
      <c r="BA2749" s="68">
        <f t="shared" si="829"/>
        <v>0.29655840107074738</v>
      </c>
      <c r="BB2749" s="68">
        <f t="shared" si="830"/>
        <v>1.5141578047559001E-2</v>
      </c>
    </row>
    <row r="2750" spans="1:54" x14ac:dyDescent="0.3">
      <c r="A2750" s="64">
        <v>29412</v>
      </c>
      <c r="B2750" s="57">
        <v>2.1000000000000001E-2</v>
      </c>
      <c r="C2750" s="57">
        <v>3.5000000000000003E-2</v>
      </c>
      <c r="D2750" s="57">
        <v>3.4279999999999999</v>
      </c>
      <c r="E2750" s="57">
        <f t="shared" si="815"/>
        <v>2.1000000000000001E-2</v>
      </c>
      <c r="F2750" s="57">
        <f t="shared" si="816"/>
        <v>3.407</v>
      </c>
      <c r="G2750" s="57">
        <f t="shared" si="817"/>
        <v>0</v>
      </c>
      <c r="H2750" s="57">
        <f>IF(Q2749&gt;SetUp!$B$56,SetUp!$B$56,Q2749)</f>
        <v>2.7829602655307928E-3</v>
      </c>
      <c r="I2750" s="57">
        <f t="shared" si="831"/>
        <v>0.57421062764259923</v>
      </c>
      <c r="J2750" s="57">
        <f>MIN(F2750,H2750,(1-EXP(-SetUp!$B$52*H2750/SetUp!$B$56))*F2750)</f>
        <v>1.4811694464747604E-3</v>
      </c>
      <c r="K2750" s="57">
        <f t="shared" si="818"/>
        <v>1.3017908190560324E-3</v>
      </c>
      <c r="L2750" s="57">
        <f>IF(I2750&lt;=0,0,MIN(SetUp!$B$50*I2750^SetUp!$B$55,I2750))</f>
        <v>8.11860779702216E-3</v>
      </c>
      <c r="M2750" s="57">
        <f t="shared" si="819"/>
        <v>0.56609201984557711</v>
      </c>
      <c r="N2750" s="57">
        <f>IF(SetUp!$B$62=0,X2750,(B2750-E2750)*(1-(H2750/SetUp!$B$66/SetUp!$B$56)))</f>
        <v>0</v>
      </c>
      <c r="O2750" s="57">
        <f>K2750*SetUp!$B$65</f>
        <v>0</v>
      </c>
      <c r="P2750" s="57">
        <f>MIN(SetUp!$B$54*L2750^SetUp!$B$51,L2750)</f>
        <v>4.5223911211858198E-3</v>
      </c>
      <c r="Q2750" s="57">
        <f t="shared" si="820"/>
        <v>1.3017908190560324E-3</v>
      </c>
      <c r="R2750" s="57">
        <f>IF((H2750+N2750-O2750)&gt;SetUp!$B$56,T2749+H2750+N2750-O2750-SetUp!$B$56,T2749)</f>
        <v>0</v>
      </c>
      <c r="S2750" s="57">
        <f>R2750*SetUp!$B$65</f>
        <v>0</v>
      </c>
      <c r="T2750" s="57">
        <f>IF((R2750-S2750)&lt;SetUp!$B$53,R2750-S2750,SetUp!$B$53)</f>
        <v>0</v>
      </c>
      <c r="U2750" s="57">
        <f t="shared" si="821"/>
        <v>0.56609201984557711</v>
      </c>
      <c r="V2750" s="57">
        <f>(L2750-P2750)/1000*SetUp!$B$13*1000000/SetUp!$B$48</f>
        <v>0.20454447212896618</v>
      </c>
      <c r="W2750" s="57">
        <f t="shared" si="832"/>
        <v>0</v>
      </c>
      <c r="X2750" s="57">
        <f>MAX((SetUp!$B$56*(1-($H2750/SetUp!$B$56)^2)*TANH(($B2750-$D2750)/SetUp!$B$56))/(1+$H2750/SetUp!$B$56*TANH(($B2750-$D2750)/SetUp!$B$56)),0)</f>
        <v>0</v>
      </c>
      <c r="AP2750" s="64">
        <v>31152</v>
      </c>
      <c r="AQ2750" s="55">
        <v>4</v>
      </c>
      <c r="AR2750" s="55">
        <v>106</v>
      </c>
      <c r="AS2750" s="66">
        <f t="shared" si="822"/>
        <v>179.85900000000001</v>
      </c>
      <c r="AT2750" s="66">
        <f t="shared" si="823"/>
        <v>210.99574676272687</v>
      </c>
      <c r="AU2750" s="55" t="str">
        <f>IF(OR($AP2750&lt;SetUp!$B$97,$AP2750&gt;SetUp!$B$98),"Não","Sim")</f>
        <v>Não</v>
      </c>
      <c r="AV2750" s="68">
        <f t="shared" si="824"/>
        <v>13.411152075791252</v>
      </c>
      <c r="AW2750" s="68">
        <f t="shared" si="825"/>
        <v>14.525692643131579</v>
      </c>
      <c r="AX2750" s="68">
        <f t="shared" si="826"/>
        <v>2.2549321744455648</v>
      </c>
      <c r="AY2750" s="68">
        <f t="shared" si="827"/>
        <v>2.3242737009086154</v>
      </c>
      <c r="AZ2750" s="68">
        <f t="shared" si="828"/>
        <v>31.136746762726858</v>
      </c>
      <c r="BA2750" s="68">
        <f t="shared" si="829"/>
        <v>1.1145405673403275</v>
      </c>
      <c r="BB2750" s="68">
        <f t="shared" si="830"/>
        <v>6.9341526463050585E-2</v>
      </c>
    </row>
    <row r="2751" spans="1:54" x14ac:dyDescent="0.3">
      <c r="A2751" s="64">
        <v>29413</v>
      </c>
      <c r="B2751" s="57">
        <v>8.0000000000000002E-3</v>
      </c>
      <c r="C2751" s="57">
        <v>3.5000000000000003E-2</v>
      </c>
      <c r="D2751" s="57">
        <v>3.4279999999999999</v>
      </c>
      <c r="E2751" s="57">
        <f t="shared" si="815"/>
        <v>8.0000000000000002E-3</v>
      </c>
      <c r="F2751" s="57">
        <f t="shared" si="816"/>
        <v>3.42</v>
      </c>
      <c r="G2751" s="57">
        <f t="shared" si="817"/>
        <v>0</v>
      </c>
      <c r="H2751" s="57">
        <f>IF(Q2750&gt;SetUp!$B$56,SetUp!$B$56,Q2750)</f>
        <v>1.3017908190560324E-3</v>
      </c>
      <c r="I2751" s="57">
        <f t="shared" si="831"/>
        <v>0.56609201984557711</v>
      </c>
      <c r="J2751" s="57">
        <f>MIN(F2751,H2751,(1-EXP(-SetUp!$B$52*H2751/SetUp!$B$56))*F2751)</f>
        <v>6.955737250122951E-4</v>
      </c>
      <c r="K2751" s="57">
        <f t="shared" si="818"/>
        <v>6.0621709404373725E-4</v>
      </c>
      <c r="L2751" s="57">
        <f>IF(I2751&lt;=0,0,MIN(SetUp!$B$50*I2751^SetUp!$B$55,I2751))</f>
        <v>7.9281995426604187E-3</v>
      </c>
      <c r="M2751" s="57">
        <f t="shared" si="819"/>
        <v>0.55816382030291667</v>
      </c>
      <c r="N2751" s="57">
        <f>IF(SetUp!$B$62=0,X2751,(B2751-E2751)*(1-(H2751/SetUp!$B$66/SetUp!$B$56)))</f>
        <v>0</v>
      </c>
      <c r="O2751" s="57">
        <f>K2751*SetUp!$B$65</f>
        <v>0</v>
      </c>
      <c r="P2751" s="57">
        <f>MIN(SetUp!$B$54*L2751^SetUp!$B$51,L2751)</f>
        <v>4.418109467754559E-3</v>
      </c>
      <c r="Q2751" s="57">
        <f t="shared" si="820"/>
        <v>6.0621709404373725E-4</v>
      </c>
      <c r="R2751" s="57">
        <f>IF((H2751+N2751-O2751)&gt;SetUp!$B$56,T2750+H2751+N2751-O2751-SetUp!$B$56,T2750)</f>
        <v>0</v>
      </c>
      <c r="S2751" s="57">
        <f>R2751*SetUp!$B$65</f>
        <v>0</v>
      </c>
      <c r="T2751" s="57">
        <f>IF((R2751-S2751)&lt;SetUp!$B$53,R2751-S2751,SetUp!$B$53)</f>
        <v>0</v>
      </c>
      <c r="U2751" s="57">
        <f t="shared" si="821"/>
        <v>0.55816382030291667</v>
      </c>
      <c r="V2751" s="57">
        <f>(L2751-P2751)/1000*SetUp!$B$13*1000000/SetUp!$B$48</f>
        <v>0.19964579062238255</v>
      </c>
      <c r="W2751" s="57">
        <f t="shared" si="832"/>
        <v>0</v>
      </c>
      <c r="X2751" s="57">
        <f>MAX((SetUp!$B$56*(1-($H2751/SetUp!$B$56)^2)*TANH(($B2751-$D2751)/SetUp!$B$56))/(1+$H2751/SetUp!$B$56*TANH(($B2751-$D2751)/SetUp!$B$56)),0)</f>
        <v>0</v>
      </c>
      <c r="AP2751" s="64">
        <v>31153</v>
      </c>
      <c r="AQ2751" s="55">
        <v>4</v>
      </c>
      <c r="AR2751" s="55">
        <v>107</v>
      </c>
      <c r="AS2751" s="66">
        <f t="shared" si="822"/>
        <v>206.82499999999999</v>
      </c>
      <c r="AT2751" s="66">
        <f t="shared" si="823"/>
        <v>151.82248868500318</v>
      </c>
      <c r="AU2751" s="55" t="str">
        <f>IF(OR($AP2751&lt;SetUp!$B$97,$AP2751&gt;SetUp!$B$98),"Não","Sim")</f>
        <v>Não</v>
      </c>
      <c r="AV2751" s="68">
        <f t="shared" si="824"/>
        <v>14.381411613607337</v>
      </c>
      <c r="AW2751" s="68">
        <f t="shared" si="825"/>
        <v>12.321626868437592</v>
      </c>
      <c r="AX2751" s="68">
        <f t="shared" si="826"/>
        <v>2.3156030329994124</v>
      </c>
      <c r="AY2751" s="68">
        <f t="shared" si="827"/>
        <v>2.1813361061340335</v>
      </c>
      <c r="AZ2751" s="68">
        <f t="shared" si="828"/>
        <v>-55.002511314996809</v>
      </c>
      <c r="BA2751" s="68">
        <f t="shared" si="829"/>
        <v>-2.0597847451697451</v>
      </c>
      <c r="BB2751" s="68">
        <f t="shared" si="830"/>
        <v>-0.13426692686537889</v>
      </c>
    </row>
    <row r="2752" spans="1:54" x14ac:dyDescent="0.3">
      <c r="A2752" s="64">
        <v>29414</v>
      </c>
      <c r="B2752" s="57">
        <v>0.19800000000000001</v>
      </c>
      <c r="C2752" s="57">
        <v>3.5000000000000003E-2</v>
      </c>
      <c r="D2752" s="57">
        <v>3.4279999999999999</v>
      </c>
      <c r="E2752" s="57">
        <f t="shared" si="815"/>
        <v>0.19800000000000001</v>
      </c>
      <c r="F2752" s="57">
        <f t="shared" si="816"/>
        <v>3.23</v>
      </c>
      <c r="G2752" s="57">
        <f t="shared" si="817"/>
        <v>0</v>
      </c>
      <c r="H2752" s="57">
        <f>IF(Q2751&gt;SetUp!$B$56,SetUp!$B$56,Q2751)</f>
        <v>6.0621709404373725E-4</v>
      </c>
      <c r="I2752" s="57">
        <f t="shared" si="831"/>
        <v>0.55816382030291667</v>
      </c>
      <c r="J2752" s="57">
        <f>MIN(F2752,H2752,(1-EXP(-SetUp!$B$52*H2752/SetUp!$B$56))*F2752)</f>
        <v>3.0593570008932036E-4</v>
      </c>
      <c r="K2752" s="57">
        <f t="shared" si="818"/>
        <v>3.0028139395441689E-4</v>
      </c>
      <c r="L2752" s="57">
        <f>IF(I2752&lt;=0,0,MIN(SetUp!$B$50*I2752^SetUp!$B$55,I2752))</f>
        <v>7.7440055434277767E-3</v>
      </c>
      <c r="M2752" s="57">
        <f t="shared" si="819"/>
        <v>0.55041981475948887</v>
      </c>
      <c r="N2752" s="57">
        <f>IF(SetUp!$B$62=0,X2752,(B2752-E2752)*(1-(H2752/SetUp!$B$66/SetUp!$B$56)))</f>
        <v>0</v>
      </c>
      <c r="O2752" s="57">
        <f>K2752*SetUp!$B$65</f>
        <v>0</v>
      </c>
      <c r="P2752" s="57">
        <f>MIN(SetUp!$B$54*L2752^SetUp!$B$51,L2752)</f>
        <v>4.3171906559963009E-3</v>
      </c>
      <c r="Q2752" s="57">
        <f t="shared" si="820"/>
        <v>3.0028139395441689E-4</v>
      </c>
      <c r="R2752" s="57">
        <f>IF((H2752+N2752-O2752)&gt;SetUp!$B$56,T2751+H2752+N2752-O2752-SetUp!$B$56,T2751)</f>
        <v>0</v>
      </c>
      <c r="S2752" s="57">
        <f>R2752*SetUp!$B$65</f>
        <v>0</v>
      </c>
      <c r="T2752" s="57">
        <f>IF((R2752-S2752)&lt;SetUp!$B$53,R2752-S2752,SetUp!$B$53)</f>
        <v>0</v>
      </c>
      <c r="U2752" s="57">
        <f t="shared" si="821"/>
        <v>0.55041981475948887</v>
      </c>
      <c r="V2752" s="57">
        <f>(L2752-P2752)/1000*SetUp!$B$13*1000000/SetUp!$B$48</f>
        <v>0.19490929090648954</v>
      </c>
      <c r="W2752" s="57">
        <f t="shared" si="832"/>
        <v>0</v>
      </c>
      <c r="X2752" s="57">
        <f>MAX((SetUp!$B$56*(1-($H2752/SetUp!$B$56)^2)*TANH(($B2752-$D2752)/SetUp!$B$56))/(1+$H2752/SetUp!$B$56*TANH(($B2752-$D2752)/SetUp!$B$56)),0)</f>
        <v>0</v>
      </c>
      <c r="AP2752" s="64">
        <v>31154</v>
      </c>
      <c r="AQ2752" s="55">
        <v>4</v>
      </c>
      <c r="AR2752" s="55">
        <v>108</v>
      </c>
      <c r="AS2752" s="66">
        <f t="shared" si="822"/>
        <v>151.59800000000001</v>
      </c>
      <c r="AT2752" s="66">
        <f t="shared" si="823"/>
        <v>106.37380932890979</v>
      </c>
      <c r="AU2752" s="55" t="str">
        <f>IF(OR($AP2752&lt;SetUp!$B$97,$AP2752&gt;SetUp!$B$98),"Não","Sim")</f>
        <v>Não</v>
      </c>
      <c r="AV2752" s="68">
        <f t="shared" si="824"/>
        <v>12.312513959382951</v>
      </c>
      <c r="AW2752" s="68">
        <f t="shared" si="825"/>
        <v>10.313767950119383</v>
      </c>
      <c r="AX2752" s="68">
        <f t="shared" si="826"/>
        <v>2.1806934717795881</v>
      </c>
      <c r="AY2752" s="68">
        <f t="shared" si="827"/>
        <v>2.0268347119431422</v>
      </c>
      <c r="AZ2752" s="68">
        <f t="shared" si="828"/>
        <v>-45.224190671090227</v>
      </c>
      <c r="BA2752" s="68">
        <f t="shared" si="829"/>
        <v>-1.9987460092635683</v>
      </c>
      <c r="BB2752" s="68">
        <f t="shared" si="830"/>
        <v>-0.15385875983644581</v>
      </c>
    </row>
    <row r="2753" spans="1:54" x14ac:dyDescent="0.3">
      <c r="A2753" s="64">
        <v>29415</v>
      </c>
      <c r="B2753" s="57">
        <v>0.113</v>
      </c>
      <c r="C2753" s="57">
        <v>0</v>
      </c>
      <c r="D2753" s="57">
        <v>3.4279999999999999</v>
      </c>
      <c r="E2753" s="57">
        <f t="shared" si="815"/>
        <v>0.113</v>
      </c>
      <c r="F2753" s="57">
        <f t="shared" si="816"/>
        <v>3.3149999999999999</v>
      </c>
      <c r="G2753" s="57">
        <f t="shared" si="817"/>
        <v>0</v>
      </c>
      <c r="H2753" s="57">
        <f>IF(Q2752&gt;SetUp!$B$56,SetUp!$B$56,Q2752)</f>
        <v>3.0028139395441689E-4</v>
      </c>
      <c r="I2753" s="57">
        <f t="shared" si="831"/>
        <v>0.55041981475948887</v>
      </c>
      <c r="J2753" s="57">
        <f>MIN(F2753,H2753,(1-EXP(-SetUp!$B$52*H2753/SetUp!$B$56))*F2753)</f>
        <v>1.5553272952882003E-4</v>
      </c>
      <c r="K2753" s="57">
        <f t="shared" si="818"/>
        <v>1.4474866442559686E-4</v>
      </c>
      <c r="L2753" s="57">
        <f>IF(I2753&lt;=0,0,MIN(SetUp!$B$50*I2753^SetUp!$B$55,I2753))</f>
        <v>7.5657667982552473E-3</v>
      </c>
      <c r="M2753" s="57">
        <f t="shared" si="819"/>
        <v>0.5428540479612336</v>
      </c>
      <c r="N2753" s="57">
        <f>IF(SetUp!$B$62=0,X2753,(B2753-E2753)*(1-(H2753/SetUp!$B$66/SetUp!$B$56)))</f>
        <v>0</v>
      </c>
      <c r="O2753" s="57">
        <f>K2753*SetUp!$B$65</f>
        <v>0</v>
      </c>
      <c r="P2753" s="57">
        <f>MIN(SetUp!$B$54*L2753^SetUp!$B$51,L2753)</f>
        <v>4.21949581549356E-3</v>
      </c>
      <c r="Q2753" s="57">
        <f t="shared" si="820"/>
        <v>1.4474866442559686E-4</v>
      </c>
      <c r="R2753" s="57">
        <f>IF((H2753+N2753-O2753)&gt;SetUp!$B$56,T2752+H2753+N2753-O2753-SetUp!$B$56,T2752)</f>
        <v>0</v>
      </c>
      <c r="S2753" s="57">
        <f>R2753*SetUp!$B$65</f>
        <v>0</v>
      </c>
      <c r="T2753" s="57">
        <f>IF((R2753-S2753)&lt;SetUp!$B$53,R2753-S2753,SetUp!$B$53)</f>
        <v>0</v>
      </c>
      <c r="U2753" s="57">
        <f t="shared" si="821"/>
        <v>0.5428540479612336</v>
      </c>
      <c r="V2753" s="57">
        <f>(L2753-P2753)/1000*SetUp!$B$13*1000000/SetUp!$B$48</f>
        <v>0.1903281402281711</v>
      </c>
      <c r="W2753" s="57">
        <f t="shared" si="832"/>
        <v>-4.163336342344337E-17</v>
      </c>
      <c r="X2753" s="57">
        <f>MAX((SetUp!$B$56*(1-($H2753/SetUp!$B$56)^2)*TANH(($B2753-$D2753)/SetUp!$B$56))/(1+$H2753/SetUp!$B$56*TANH(($B2753-$D2753)/SetUp!$B$56)),0)</f>
        <v>0</v>
      </c>
      <c r="AP2753" s="64">
        <v>31155</v>
      </c>
      <c r="AQ2753" s="55">
        <v>4</v>
      </c>
      <c r="AR2753" s="55">
        <v>109</v>
      </c>
      <c r="AS2753" s="66">
        <f t="shared" si="822"/>
        <v>121.02500000000001</v>
      </c>
      <c r="AT2753" s="66">
        <f t="shared" si="823"/>
        <v>78.41869477348159</v>
      </c>
      <c r="AU2753" s="55" t="str">
        <f>IF(OR($AP2753&lt;SetUp!$B$97,$AP2753&gt;SetUp!$B$98),"Não","Sim")</f>
        <v>Não</v>
      </c>
      <c r="AV2753" s="68">
        <f t="shared" si="824"/>
        <v>11.001136304945957</v>
      </c>
      <c r="AW2753" s="68">
        <f t="shared" si="825"/>
        <v>8.8554330652702458</v>
      </c>
      <c r="AX2753" s="68">
        <f t="shared" si="826"/>
        <v>2.0828750913129275</v>
      </c>
      <c r="AY2753" s="68">
        <f t="shared" si="827"/>
        <v>1.8944196094843104</v>
      </c>
      <c r="AZ2753" s="68">
        <f t="shared" si="828"/>
        <v>-42.606305226518415</v>
      </c>
      <c r="BA2753" s="68">
        <f t="shared" si="829"/>
        <v>-2.1457032396757114</v>
      </c>
      <c r="BB2753" s="68">
        <f t="shared" si="830"/>
        <v>-0.18845548182861704</v>
      </c>
    </row>
    <row r="2754" spans="1:54" x14ac:dyDescent="0.3">
      <c r="A2754" s="64">
        <v>29416</v>
      </c>
      <c r="B2754" s="57">
        <v>0.24099999999999999</v>
      </c>
      <c r="C2754" s="57">
        <v>0</v>
      </c>
      <c r="D2754" s="57">
        <v>3.4279999999999999</v>
      </c>
      <c r="E2754" s="57">
        <f t="shared" si="815"/>
        <v>0.24099999999999999</v>
      </c>
      <c r="F2754" s="57">
        <f t="shared" si="816"/>
        <v>3.1869999999999998</v>
      </c>
      <c r="G2754" s="57">
        <f t="shared" si="817"/>
        <v>0</v>
      </c>
      <c r="H2754" s="57">
        <f>IF(Q2753&gt;SetUp!$B$56,SetUp!$B$56,Q2753)</f>
        <v>1.4474866442559686E-4</v>
      </c>
      <c r="I2754" s="57">
        <f t="shared" si="831"/>
        <v>0.5428540479612336</v>
      </c>
      <c r="J2754" s="57">
        <f>MIN(F2754,H2754,(1-EXP(-SetUp!$B$52*H2754/SetUp!$B$56))*F2754)</f>
        <v>7.2079496374983121E-5</v>
      </c>
      <c r="K2754" s="57">
        <f t="shared" si="818"/>
        <v>7.266916805061374E-5</v>
      </c>
      <c r="L2754" s="57">
        <f>IF(I2754&lt;=0,0,MIN(SetUp!$B$50*I2754^SetUp!$B$55,I2754))</f>
        <v>7.3932374052824964E-3</v>
      </c>
      <c r="M2754" s="57">
        <f t="shared" si="819"/>
        <v>0.53546081055595107</v>
      </c>
      <c r="N2754" s="57">
        <f>IF(SetUp!$B$62=0,X2754,(B2754-E2754)*(1-(H2754/SetUp!$B$66/SetUp!$B$56)))</f>
        <v>0</v>
      </c>
      <c r="O2754" s="57">
        <f>K2754*SetUp!$B$65</f>
        <v>0</v>
      </c>
      <c r="P2754" s="57">
        <f>MIN(SetUp!$B$54*L2754^SetUp!$B$51,L2754)</f>
        <v>4.1248930469592032E-3</v>
      </c>
      <c r="Q2754" s="57">
        <f t="shared" si="820"/>
        <v>7.266916805061374E-5</v>
      </c>
      <c r="R2754" s="57">
        <f>IF((H2754+N2754-O2754)&gt;SetUp!$B$56,T2753+H2754+N2754-O2754-SetUp!$B$56,T2753)</f>
        <v>0</v>
      </c>
      <c r="S2754" s="57">
        <f>R2754*SetUp!$B$65</f>
        <v>0</v>
      </c>
      <c r="T2754" s="57">
        <f>IF((R2754-S2754)&lt;SetUp!$B$53,R2754-S2754,SetUp!$B$53)</f>
        <v>0</v>
      </c>
      <c r="U2754" s="57">
        <f t="shared" si="821"/>
        <v>0.53546081055595107</v>
      </c>
      <c r="V2754" s="57">
        <f>(L2754-P2754)/1000*SetUp!$B$13*1000000/SetUp!$B$48</f>
        <v>0.18589585438520628</v>
      </c>
      <c r="W2754" s="57">
        <f t="shared" si="832"/>
        <v>-4.6837533851373792E-17</v>
      </c>
      <c r="X2754" s="57">
        <f>MAX((SetUp!$B$56*(1-($H2754/SetUp!$B$56)^2)*TANH(($B2754-$D2754)/SetUp!$B$56))/(1+$H2754/SetUp!$B$56*TANH(($B2754-$D2754)/SetUp!$B$56)),0)</f>
        <v>0</v>
      </c>
      <c r="AP2754" s="64">
        <v>31156</v>
      </c>
      <c r="AQ2754" s="55">
        <v>4</v>
      </c>
      <c r="AR2754" s="55">
        <v>110</v>
      </c>
      <c r="AS2754" s="66">
        <f t="shared" si="822"/>
        <v>81.858999999999995</v>
      </c>
      <c r="AT2754" s="66">
        <f t="shared" si="823"/>
        <v>60.006224215966228</v>
      </c>
      <c r="AU2754" s="55" t="str">
        <f>IF(OR($AP2754&lt;SetUp!$B$97,$AP2754&gt;SetUp!$B$98),"Não","Sim")</f>
        <v>Não</v>
      </c>
      <c r="AV2754" s="68">
        <f t="shared" si="824"/>
        <v>9.0475963658863563</v>
      </c>
      <c r="AW2754" s="68">
        <f t="shared" si="825"/>
        <v>7.7463684534087474</v>
      </c>
      <c r="AX2754" s="68">
        <f t="shared" si="826"/>
        <v>1.9130664349447919</v>
      </c>
      <c r="AY2754" s="68">
        <f t="shared" si="827"/>
        <v>1.7781963004244792</v>
      </c>
      <c r="AZ2754" s="68">
        <f t="shared" si="828"/>
        <v>-21.852775784033767</v>
      </c>
      <c r="BA2754" s="68">
        <f t="shared" si="829"/>
        <v>-1.3012279124776089</v>
      </c>
      <c r="BB2754" s="68">
        <f t="shared" si="830"/>
        <v>-0.13487013452031271</v>
      </c>
    </row>
    <row r="2755" spans="1:54" x14ac:dyDescent="0.3">
      <c r="A2755" s="64">
        <v>29417</v>
      </c>
      <c r="B2755" s="57">
        <v>0.155</v>
      </c>
      <c r="C2755" s="57">
        <v>0</v>
      </c>
      <c r="D2755" s="57">
        <v>3.4279999999999999</v>
      </c>
      <c r="E2755" s="57">
        <f t="shared" ref="E2755:E2818" si="833">IF(B2755&gt;=D2755,D2755,B2755)</f>
        <v>0.155</v>
      </c>
      <c r="F2755" s="57">
        <f t="shared" ref="F2755:F2818" si="834">D2755-E2755</f>
        <v>3.2730000000000001</v>
      </c>
      <c r="G2755" s="57">
        <f t="shared" ref="G2755:G2818" si="835">MAX(B2755-D2755-N2755,0)</f>
        <v>0</v>
      </c>
      <c r="H2755" s="57">
        <f>IF(Q2754&gt;SetUp!$B$56,SetUp!$B$56,Q2754)</f>
        <v>7.266916805061374E-5</v>
      </c>
      <c r="I2755" s="57">
        <f t="shared" si="831"/>
        <v>0.53546081055595107</v>
      </c>
      <c r="J2755" s="57">
        <f>MIN(F2755,H2755,(1-EXP(-SetUp!$B$52*H2755/SetUp!$B$56))*F2755)</f>
        <v>3.7163255736689885E-5</v>
      </c>
      <c r="K2755" s="57">
        <f t="shared" ref="K2755:K2818" si="836">MAX(H2755-J2755,0)</f>
        <v>3.5505912313923856E-5</v>
      </c>
      <c r="L2755" s="57">
        <f>IF(I2755&lt;=0,0,MIN(SetUp!$B$50*I2755^SetUp!$B$55,I2755))</f>
        <v>7.2261837847121119E-3</v>
      </c>
      <c r="M2755" s="57">
        <f t="shared" ref="M2755:M2818" si="837">MAX(I2755-L2755,0)</f>
        <v>0.528234626771239</v>
      </c>
      <c r="N2755" s="57">
        <f>IF(SetUp!$B$62=0,X2755,(B2755-E2755)*(1-(H2755/SetUp!$B$66/SetUp!$B$56)))</f>
        <v>0</v>
      </c>
      <c r="O2755" s="57">
        <f>K2755*SetUp!$B$65</f>
        <v>0</v>
      </c>
      <c r="P2755" s="57">
        <f>MIN(SetUp!$B$54*L2755^SetUp!$B$51,L2755)</f>
        <v>4.0332570112427855E-3</v>
      </c>
      <c r="Q2755" s="57">
        <f t="shared" ref="Q2755:Q2818" si="838">IF((K2755+N2755-O2755)&lt;0,0,K2755+N2755-O2755)</f>
        <v>3.5505912313923856E-5</v>
      </c>
      <c r="R2755" s="57">
        <f>IF((H2755+N2755-O2755)&gt;SetUp!$B$56,T2754+H2755+N2755-O2755-SetUp!$B$56,T2754)</f>
        <v>0</v>
      </c>
      <c r="S2755" s="57">
        <f>R2755*SetUp!$B$65</f>
        <v>0</v>
      </c>
      <c r="T2755" s="57">
        <f>IF((R2755-S2755)&lt;SetUp!$B$53,R2755-S2755,SetUp!$B$53)</f>
        <v>0</v>
      </c>
      <c r="U2755" s="57">
        <f t="shared" ref="U2755:U2818" si="839">M2755+R2755-T2755</f>
        <v>0.528234626771239</v>
      </c>
      <c r="V2755" s="57">
        <f>(L2755-P2755)/1000*SetUp!$B$13*1000000/SetUp!$B$48</f>
        <v>0.18160627690038783</v>
      </c>
      <c r="W2755" s="57">
        <f t="shared" si="832"/>
        <v>7.1123662515049091E-17</v>
      </c>
      <c r="X2755" s="57">
        <f>MAX((SetUp!$B$56*(1-($H2755/SetUp!$B$56)^2)*TANH(($B2755-$D2755)/SetUp!$B$56))/(1+$H2755/SetUp!$B$56*TANH(($B2755-$D2755)/SetUp!$B$56)),0)</f>
        <v>0</v>
      </c>
      <c r="AP2755" s="64">
        <v>31157</v>
      </c>
      <c r="AQ2755" s="55">
        <v>4</v>
      </c>
      <c r="AR2755" s="55">
        <v>111</v>
      </c>
      <c r="AS2755" s="66">
        <f t="shared" ref="AS2755:AS2818" si="840">VLOOKUP($AP2755,$A:$C,3,FALSE)</f>
        <v>64.817999999999998</v>
      </c>
      <c r="AT2755" s="66">
        <f t="shared" ref="AT2755:AT2818" si="841">VLOOKUP($AP2755,$A:$V,22,FALSE)</f>
        <v>47.252507062679811</v>
      </c>
      <c r="AU2755" s="55" t="str">
        <f>IF(OR($AP2755&lt;SetUp!$B$97,$AP2755&gt;SetUp!$B$98),"Não","Sim")</f>
        <v>Não</v>
      </c>
      <c r="AV2755" s="68">
        <f t="shared" ref="AV2755:AV2818" si="842">IFERROR(SQRT(AS2755),0)</f>
        <v>8.0509626753575247</v>
      </c>
      <c r="AW2755" s="68">
        <f t="shared" ref="AW2755:AW2818" si="843">IFERROR(SQRT(AT2755),0)</f>
        <v>6.8740459019910398</v>
      </c>
      <c r="AX2755" s="68">
        <f t="shared" ref="AX2755:AX2818" si="844">IFERROR(LOG(AS2755),0)</f>
        <v>1.8116956264745914</v>
      </c>
      <c r="AY2755" s="68">
        <f t="shared" ref="AY2755:AY2818" si="845">IFERROR(LOG(AT2755),0)</f>
        <v>1.6744248556940213</v>
      </c>
      <c r="AZ2755" s="68">
        <f t="shared" ref="AZ2755:AZ2818" si="846">AT2755-AS2755</f>
        <v>-17.565492937320187</v>
      </c>
      <c r="BA2755" s="68">
        <f t="shared" ref="BA2755:BA2818" si="847">AW2755-AV2755</f>
        <v>-1.1769167733664849</v>
      </c>
      <c r="BB2755" s="68">
        <f t="shared" ref="BB2755:BB2818" si="848">AY2755-AX2755</f>
        <v>-0.13727077078057004</v>
      </c>
    </row>
    <row r="2756" spans="1:54" x14ac:dyDescent="0.3">
      <c r="A2756" s="64">
        <v>29418</v>
      </c>
      <c r="B2756" s="57">
        <v>0</v>
      </c>
      <c r="C2756" s="57">
        <v>0</v>
      </c>
      <c r="D2756" s="57">
        <v>3.4279999999999999</v>
      </c>
      <c r="E2756" s="57">
        <f t="shared" si="833"/>
        <v>0</v>
      </c>
      <c r="F2756" s="57">
        <f t="shared" si="834"/>
        <v>3.4279999999999999</v>
      </c>
      <c r="G2756" s="57">
        <f t="shared" si="835"/>
        <v>0</v>
      </c>
      <c r="H2756" s="57">
        <f>IF(Q2755&gt;SetUp!$B$56,SetUp!$B$56,Q2755)</f>
        <v>3.5505912313923856E-5</v>
      </c>
      <c r="I2756" s="57">
        <f t="shared" ref="I2756:I2819" si="849">U2755+G2756+O2756</f>
        <v>0.528234626771239</v>
      </c>
      <c r="J2756" s="57">
        <f>MIN(F2756,H2756,(1-EXP(-SetUp!$B$52*H2756/SetUp!$B$56))*F2756)</f>
        <v>1.9017801529473741E-5</v>
      </c>
      <c r="K2756" s="57">
        <f t="shared" si="836"/>
        <v>1.6488110784450114E-5</v>
      </c>
      <c r="L2756" s="57">
        <f>IF(I2756&lt;=0,0,MIN(SetUp!$B$50*I2756^SetUp!$B$55,I2756))</f>
        <v>7.0643839544589039E-3</v>
      </c>
      <c r="M2756" s="57">
        <f t="shared" si="837"/>
        <v>0.52117024281678015</v>
      </c>
      <c r="N2756" s="57">
        <f>IF(SetUp!$B$62=0,X2756,(B2756-E2756)*(1-(H2756/SetUp!$B$66/SetUp!$B$56)))</f>
        <v>0</v>
      </c>
      <c r="O2756" s="57">
        <f>K2756*SetUp!$B$65</f>
        <v>0</v>
      </c>
      <c r="P2756" s="57">
        <f>MIN(SetUp!$B$54*L2756^SetUp!$B$51,L2756)</f>
        <v>3.9444685461073915E-3</v>
      </c>
      <c r="Q2756" s="57">
        <f t="shared" si="838"/>
        <v>1.6488110784450114E-5</v>
      </c>
      <c r="R2756" s="57">
        <f>IF((H2756+N2756-O2756)&gt;SetUp!$B$56,T2755+H2756+N2756-O2756-SetUp!$B$56,T2755)</f>
        <v>0</v>
      </c>
      <c r="S2756" s="57">
        <f>R2756*SetUp!$B$65</f>
        <v>0</v>
      </c>
      <c r="T2756" s="57">
        <f>IF((R2756-S2756)&lt;SetUp!$B$53,R2756-S2756,SetUp!$B$53)</f>
        <v>0</v>
      </c>
      <c r="U2756" s="57">
        <f t="shared" si="839"/>
        <v>0.52117024281678015</v>
      </c>
      <c r="V2756" s="57">
        <f>(L2756-P2756)/1000*SetUp!$B$13*1000000/SetUp!$B$48</f>
        <v>0.17745355961897835</v>
      </c>
      <c r="W2756" s="57">
        <f t="shared" ref="W2756:W2819" si="850">Q2756+U2756+T2756-H2756-U2755-T2755-B2756+E2756+J2756+L2756</f>
        <v>6.0715321659188248E-17</v>
      </c>
      <c r="X2756" s="57">
        <f>MAX((SetUp!$B$56*(1-($H2756/SetUp!$B$56)^2)*TANH(($B2756-$D2756)/SetUp!$B$56))/(1+$H2756/SetUp!$B$56*TANH(($B2756-$D2756)/SetUp!$B$56)),0)</f>
        <v>0</v>
      </c>
      <c r="AP2756" s="64">
        <v>31158</v>
      </c>
      <c r="AQ2756" s="55">
        <v>4</v>
      </c>
      <c r="AR2756" s="55">
        <v>112</v>
      </c>
      <c r="AS2756" s="66">
        <f t="shared" si="840"/>
        <v>55.314999999999998</v>
      </c>
      <c r="AT2756" s="66">
        <f t="shared" si="841"/>
        <v>38.068379923713863</v>
      </c>
      <c r="AU2756" s="55" t="str">
        <f>IF(OR($AP2756&lt;SetUp!$B$97,$AP2756&gt;SetUp!$B$98),"Não","Sim")</f>
        <v>Não</v>
      </c>
      <c r="AV2756" s="68">
        <f t="shared" si="842"/>
        <v>7.4374054615840324</v>
      </c>
      <c r="AW2756" s="68">
        <f t="shared" si="843"/>
        <v>6.1699578542899189</v>
      </c>
      <c r="AX2756" s="68">
        <f t="shared" si="844"/>
        <v>1.7428429167274435</v>
      </c>
      <c r="AY2756" s="68">
        <f t="shared" si="845"/>
        <v>1.5805643949346071</v>
      </c>
      <c r="AZ2756" s="68">
        <f t="shared" si="846"/>
        <v>-17.246620076286135</v>
      </c>
      <c r="BA2756" s="68">
        <f t="shared" si="847"/>
        <v>-1.2674476072941134</v>
      </c>
      <c r="BB2756" s="68">
        <f t="shared" si="848"/>
        <v>-0.16227852179283642</v>
      </c>
    </row>
    <row r="2757" spans="1:54" x14ac:dyDescent="0.3">
      <c r="A2757" s="64">
        <v>29419</v>
      </c>
      <c r="B2757" s="57">
        <v>0</v>
      </c>
      <c r="C2757" s="57">
        <v>0</v>
      </c>
      <c r="D2757" s="57">
        <v>3.4279999999999999</v>
      </c>
      <c r="E2757" s="57">
        <f t="shared" si="833"/>
        <v>0</v>
      </c>
      <c r="F2757" s="57">
        <f t="shared" si="834"/>
        <v>3.4279999999999999</v>
      </c>
      <c r="G2757" s="57">
        <f t="shared" si="835"/>
        <v>0</v>
      </c>
      <c r="H2757" s="57">
        <f>IF(Q2756&gt;SetUp!$B$56,SetUp!$B$56,Q2756)</f>
        <v>1.6488110784450114E-5</v>
      </c>
      <c r="I2757" s="57">
        <f t="shared" si="849"/>
        <v>0.52117024281678015</v>
      </c>
      <c r="J2757" s="57">
        <f>MIN(F2757,H2757,(1-EXP(-SetUp!$B$52*H2757/SetUp!$B$56))*F2757)</f>
        <v>8.831432962765006E-6</v>
      </c>
      <c r="K2757" s="57">
        <f t="shared" si="836"/>
        <v>7.656677821685108E-6</v>
      </c>
      <c r="L2757" s="57">
        <f>IF(I2757&lt;=0,0,MIN(SetUp!$B$50*I2757^SetUp!$B$55,I2757))</f>
        <v>6.9076268545608275E-3</v>
      </c>
      <c r="M2757" s="57">
        <f t="shared" si="837"/>
        <v>0.51426261596221934</v>
      </c>
      <c r="N2757" s="57">
        <f>IF(SetUp!$B$62=0,X2757,(B2757-E2757)*(1-(H2757/SetUp!$B$66/SetUp!$B$56)))</f>
        <v>0</v>
      </c>
      <c r="O2757" s="57">
        <f>K2757*SetUp!$B$65</f>
        <v>0</v>
      </c>
      <c r="P2757" s="57">
        <f>MIN(SetUp!$B$54*L2757^SetUp!$B$51,L2757)</f>
        <v>3.8584143086653915E-3</v>
      </c>
      <c r="Q2757" s="57">
        <f t="shared" si="838"/>
        <v>7.656677821685108E-6</v>
      </c>
      <c r="R2757" s="57">
        <f>IF((H2757+N2757-O2757)&gt;SetUp!$B$56,T2756+H2757+N2757-O2757-SetUp!$B$56,T2756)</f>
        <v>0</v>
      </c>
      <c r="S2757" s="57">
        <f>R2757*SetUp!$B$65</f>
        <v>0</v>
      </c>
      <c r="T2757" s="57">
        <f>IF((R2757-S2757)&lt;SetUp!$B$53,R2757-S2757,SetUp!$B$53)</f>
        <v>0</v>
      </c>
      <c r="U2757" s="57">
        <f t="shared" si="839"/>
        <v>0.51426261596221934</v>
      </c>
      <c r="V2757" s="57">
        <f>(L2757-P2757)/1000*SetUp!$B$13*1000000/SetUp!$B$48</f>
        <v>0.17343214462019443</v>
      </c>
      <c r="W2757" s="57">
        <f t="shared" si="850"/>
        <v>-3.7296554733501353E-17</v>
      </c>
      <c r="X2757" s="57">
        <f>MAX((SetUp!$B$56*(1-($H2757/SetUp!$B$56)^2)*TANH(($B2757-$D2757)/SetUp!$B$56))/(1+$H2757/SetUp!$B$56*TANH(($B2757-$D2757)/SetUp!$B$56)),0)</f>
        <v>0</v>
      </c>
      <c r="AP2757" s="64">
        <v>31159</v>
      </c>
      <c r="AQ2757" s="55">
        <v>4</v>
      </c>
      <c r="AR2757" s="55">
        <v>113</v>
      </c>
      <c r="AS2757" s="66">
        <f t="shared" si="840"/>
        <v>44.673999999999999</v>
      </c>
      <c r="AT2757" s="66">
        <f t="shared" si="841"/>
        <v>31.246462671860456</v>
      </c>
      <c r="AU2757" s="55" t="str">
        <f>IF(OR($AP2757&lt;SetUp!$B$97,$AP2757&gt;SetUp!$B$98),"Não","Sim")</f>
        <v>Não</v>
      </c>
      <c r="AV2757" s="68">
        <f t="shared" si="842"/>
        <v>6.6838611595394468</v>
      </c>
      <c r="AW2757" s="68">
        <f t="shared" si="843"/>
        <v>5.5898535465484658</v>
      </c>
      <c r="AX2757" s="68">
        <f t="shared" si="844"/>
        <v>1.6500548398717485</v>
      </c>
      <c r="AY2757" s="68">
        <f t="shared" si="845"/>
        <v>1.4948008591506436</v>
      </c>
      <c r="AZ2757" s="68">
        <f t="shared" si="846"/>
        <v>-13.427537328139543</v>
      </c>
      <c r="BA2757" s="68">
        <f t="shared" si="847"/>
        <v>-1.094007612990981</v>
      </c>
      <c r="BB2757" s="68">
        <f t="shared" si="848"/>
        <v>-0.15525398072110486</v>
      </c>
    </row>
    <row r="2758" spans="1:54" x14ac:dyDescent="0.3">
      <c r="A2758" s="64">
        <v>29420</v>
      </c>
      <c r="B2758" s="57">
        <v>9.1999999999999998E-2</v>
      </c>
      <c r="C2758" s="57">
        <v>0</v>
      </c>
      <c r="D2758" s="57">
        <v>3.4279999999999999</v>
      </c>
      <c r="E2758" s="57">
        <f t="shared" si="833"/>
        <v>9.1999999999999998E-2</v>
      </c>
      <c r="F2758" s="57">
        <f t="shared" si="834"/>
        <v>3.3359999999999999</v>
      </c>
      <c r="G2758" s="57">
        <f t="shared" si="835"/>
        <v>0</v>
      </c>
      <c r="H2758" s="57">
        <f>IF(Q2757&gt;SetUp!$B$56,SetUp!$B$56,Q2757)</f>
        <v>7.656677821685108E-6</v>
      </c>
      <c r="I2758" s="57">
        <f t="shared" si="849"/>
        <v>0.51426261596221934</v>
      </c>
      <c r="J2758" s="57">
        <f>MIN(F2758,H2758,(1-EXP(-SetUp!$B$52*H2758/SetUp!$B$56))*F2758)</f>
        <v>3.9910409272572163E-6</v>
      </c>
      <c r="K2758" s="57">
        <f t="shared" si="836"/>
        <v>3.6656368944278917E-6</v>
      </c>
      <c r="L2758" s="57">
        <f>IF(I2758&lt;=0,0,MIN(SetUp!$B$50*I2758^SetUp!$B$55,I2758))</f>
        <v>6.7557117166598133E-3</v>
      </c>
      <c r="M2758" s="57">
        <f t="shared" si="837"/>
        <v>0.50750690424555955</v>
      </c>
      <c r="N2758" s="57">
        <f>IF(SetUp!$B$62=0,X2758,(B2758-E2758)*(1-(H2758/SetUp!$B$66/SetUp!$B$56)))</f>
        <v>0</v>
      </c>
      <c r="O2758" s="57">
        <f>K2758*SetUp!$B$65</f>
        <v>0</v>
      </c>
      <c r="P2758" s="57">
        <f>MIN(SetUp!$B$54*L2758^SetUp!$B$51,L2758)</f>
        <v>3.7749864415396865E-3</v>
      </c>
      <c r="Q2758" s="57">
        <f t="shared" si="838"/>
        <v>3.6656368944278917E-6</v>
      </c>
      <c r="R2758" s="57">
        <f>IF((H2758+N2758-O2758)&gt;SetUp!$B$56,T2757+H2758+N2758-O2758-SetUp!$B$56,T2757)</f>
        <v>0</v>
      </c>
      <c r="S2758" s="57">
        <f>R2758*SetUp!$B$65</f>
        <v>0</v>
      </c>
      <c r="T2758" s="57">
        <f>IF((R2758-S2758)&lt;SetUp!$B$53,R2758-S2758,SetUp!$B$53)</f>
        <v>0</v>
      </c>
      <c r="U2758" s="57">
        <f t="shared" si="839"/>
        <v>0.50750690424555955</v>
      </c>
      <c r="V2758" s="57">
        <f>(L2758-P2758)/1000*SetUp!$B$13*1000000/SetUp!$B$48</f>
        <v>0.16953674734271218</v>
      </c>
      <c r="W2758" s="57">
        <f t="shared" si="850"/>
        <v>9.8879238130678004E-17</v>
      </c>
      <c r="X2758" s="57">
        <f>MAX((SetUp!$B$56*(1-($H2758/SetUp!$B$56)^2)*TANH(($B2758-$D2758)/SetUp!$B$56))/(1+$H2758/SetUp!$B$56*TANH(($B2758-$D2758)/SetUp!$B$56)),0)</f>
        <v>0</v>
      </c>
      <c r="AP2758" s="64">
        <v>31160</v>
      </c>
      <c r="AQ2758" s="55">
        <v>4</v>
      </c>
      <c r="AR2758" s="55">
        <v>114</v>
      </c>
      <c r="AS2758" s="66">
        <f t="shared" si="840"/>
        <v>26.076000000000001</v>
      </c>
      <c r="AT2758" s="66">
        <f t="shared" si="841"/>
        <v>49.209289411995172</v>
      </c>
      <c r="AU2758" s="55" t="str">
        <f>IF(OR($AP2758&lt;SetUp!$B$97,$AP2758&gt;SetUp!$B$98),"Não","Sim")</f>
        <v>Não</v>
      </c>
      <c r="AV2758" s="68">
        <f t="shared" si="842"/>
        <v>5.1064664886788398</v>
      </c>
      <c r="AW2758" s="68">
        <f t="shared" si="843"/>
        <v>7.0149333148644519</v>
      </c>
      <c r="AX2758" s="68">
        <f t="shared" si="844"/>
        <v>1.4162409723681493</v>
      </c>
      <c r="AY2758" s="68">
        <f t="shared" si="845"/>
        <v>1.692047093815273</v>
      </c>
      <c r="AZ2758" s="68">
        <f t="shared" si="846"/>
        <v>23.133289411995172</v>
      </c>
      <c r="BA2758" s="68">
        <f t="shared" si="847"/>
        <v>1.9084668261856121</v>
      </c>
      <c r="BB2758" s="68">
        <f t="shared" si="848"/>
        <v>0.27580612144712369</v>
      </c>
    </row>
    <row r="2759" spans="1:54" x14ac:dyDescent="0.3">
      <c r="A2759" s="64">
        <v>29421</v>
      </c>
      <c r="B2759" s="57">
        <v>0</v>
      </c>
      <c r="C2759" s="57">
        <v>0</v>
      </c>
      <c r="D2759" s="57">
        <v>3.4279999999999999</v>
      </c>
      <c r="E2759" s="57">
        <f t="shared" si="833"/>
        <v>0</v>
      </c>
      <c r="F2759" s="57">
        <f t="shared" si="834"/>
        <v>3.4279999999999999</v>
      </c>
      <c r="G2759" s="57">
        <f t="shared" si="835"/>
        <v>0</v>
      </c>
      <c r="H2759" s="57">
        <f>IF(Q2758&gt;SetUp!$B$56,SetUp!$B$56,Q2758)</f>
        <v>3.6656368944278917E-6</v>
      </c>
      <c r="I2759" s="57">
        <f t="shared" si="849"/>
        <v>0.50750690424555955</v>
      </c>
      <c r="J2759" s="57">
        <f>MIN(F2759,H2759,(1-EXP(-SetUp!$B$52*H2759/SetUp!$B$56))*F2759)</f>
        <v>1.9634061992856998E-6</v>
      </c>
      <c r="K2759" s="57">
        <f t="shared" si="836"/>
        <v>1.7022306951421919E-6</v>
      </c>
      <c r="L2759" s="57">
        <f>IF(I2759&lt;=0,0,MIN(SetUp!$B$50*I2759^SetUp!$B$55,I2759))</f>
        <v>6.6084474751707265E-3</v>
      </c>
      <c r="M2759" s="57">
        <f t="shared" si="837"/>
        <v>0.5008984567703888</v>
      </c>
      <c r="N2759" s="57">
        <f>IF(SetUp!$B$62=0,X2759,(B2759-E2759)*(1-(H2759/SetUp!$B$66/SetUp!$B$56)))</f>
        <v>0</v>
      </c>
      <c r="O2759" s="57">
        <f>K2759*SetUp!$B$65</f>
        <v>0</v>
      </c>
      <c r="P2759" s="57">
        <f>MIN(SetUp!$B$54*L2759^SetUp!$B$51,L2759)</f>
        <v>3.6940822609785365E-3</v>
      </c>
      <c r="Q2759" s="57">
        <f t="shared" si="838"/>
        <v>1.7022306951421919E-6</v>
      </c>
      <c r="R2759" s="57">
        <f>IF((H2759+N2759-O2759)&gt;SetUp!$B$56,T2758+H2759+N2759-O2759-SetUp!$B$56,T2758)</f>
        <v>0</v>
      </c>
      <c r="S2759" s="57">
        <f>R2759*SetUp!$B$65</f>
        <v>0</v>
      </c>
      <c r="T2759" s="57">
        <f>IF((R2759-S2759)&lt;SetUp!$B$53,R2759-S2759,SetUp!$B$53)</f>
        <v>0</v>
      </c>
      <c r="U2759" s="57">
        <f t="shared" si="839"/>
        <v>0.5008984567703888</v>
      </c>
      <c r="V2759" s="57">
        <f>(L2759-P2759)/1000*SetUp!$B$13*1000000/SetUp!$B$48</f>
        <v>0.16576234083262775</v>
      </c>
      <c r="W2759" s="57">
        <f t="shared" si="850"/>
        <v>-3.1225022567582528E-17</v>
      </c>
      <c r="X2759" s="57">
        <f>MAX((SetUp!$B$56*(1-($H2759/SetUp!$B$56)^2)*TANH(($B2759-$D2759)/SetUp!$B$56))/(1+$H2759/SetUp!$B$56*TANH(($B2759-$D2759)/SetUp!$B$56)),0)</f>
        <v>0</v>
      </c>
      <c r="AP2759" s="64">
        <v>31161</v>
      </c>
      <c r="AQ2759" s="55">
        <v>4</v>
      </c>
      <c r="AR2759" s="55">
        <v>115</v>
      </c>
      <c r="AS2759" s="66">
        <f t="shared" si="840"/>
        <v>18.247</v>
      </c>
      <c r="AT2759" s="66">
        <f t="shared" si="841"/>
        <v>47.394157637711615</v>
      </c>
      <c r="AU2759" s="55" t="str">
        <f>IF(OR($AP2759&lt;SetUp!$B$97,$AP2759&gt;SetUp!$B$98),"Não","Sim")</f>
        <v>Não</v>
      </c>
      <c r="AV2759" s="68">
        <f t="shared" si="842"/>
        <v>4.2716507347862605</v>
      </c>
      <c r="AW2759" s="68">
        <f t="shared" si="843"/>
        <v>6.8843414817767146</v>
      </c>
      <c r="AX2759" s="68">
        <f t="shared" si="844"/>
        <v>1.2611914720503699</v>
      </c>
      <c r="AY2759" s="68">
        <f t="shared" si="845"/>
        <v>1.6757248087186885</v>
      </c>
      <c r="AZ2759" s="68">
        <f t="shared" si="846"/>
        <v>29.147157637711615</v>
      </c>
      <c r="BA2759" s="68">
        <f t="shared" si="847"/>
        <v>2.6126907469904541</v>
      </c>
      <c r="BB2759" s="68">
        <f t="shared" si="848"/>
        <v>0.4145333366683186</v>
      </c>
    </row>
    <row r="2760" spans="1:54" x14ac:dyDescent="0.3">
      <c r="A2760" s="64">
        <v>29422</v>
      </c>
      <c r="B2760" s="57">
        <v>0.28199999999999997</v>
      </c>
      <c r="C2760" s="57">
        <v>0</v>
      </c>
      <c r="D2760" s="57">
        <v>3.4279999999999999</v>
      </c>
      <c r="E2760" s="57">
        <f t="shared" si="833"/>
        <v>0.28199999999999997</v>
      </c>
      <c r="F2760" s="57">
        <f t="shared" si="834"/>
        <v>3.1459999999999999</v>
      </c>
      <c r="G2760" s="57">
        <f t="shared" si="835"/>
        <v>0</v>
      </c>
      <c r="H2760" s="57">
        <f>IF(Q2759&gt;SetUp!$B$56,SetUp!$B$56,Q2759)</f>
        <v>1.7022306951421919E-6</v>
      </c>
      <c r="I2760" s="57">
        <f t="shared" si="849"/>
        <v>0.5008984567703888</v>
      </c>
      <c r="J2760" s="57">
        <f>MIN(F2760,H2760,(1-EXP(-SetUp!$B$52*H2760/SetUp!$B$56))*F2760)</f>
        <v>8.3675266488647535E-7</v>
      </c>
      <c r="K2760" s="57">
        <f t="shared" si="836"/>
        <v>8.6547803025571654E-7</v>
      </c>
      <c r="L2760" s="57">
        <f>IF(I2760&lt;=0,0,MIN(SetUp!$B$50*I2760^SetUp!$B$55,I2760))</f>
        <v>6.4656522170381424E-3</v>
      </c>
      <c r="M2760" s="57">
        <f t="shared" si="837"/>
        <v>0.49443280455335065</v>
      </c>
      <c r="N2760" s="57">
        <f>IF(SetUp!$B$62=0,X2760,(B2760-E2760)*(1-(H2760/SetUp!$B$66/SetUp!$B$56)))</f>
        <v>0</v>
      </c>
      <c r="O2760" s="57">
        <f>K2760*SetUp!$B$65</f>
        <v>0</v>
      </c>
      <c r="P2760" s="57">
        <f>MIN(SetUp!$B$54*L2760^SetUp!$B$51,L2760)</f>
        <v>3.6156039652990245E-3</v>
      </c>
      <c r="Q2760" s="57">
        <f t="shared" si="838"/>
        <v>8.6547803025571654E-7</v>
      </c>
      <c r="R2760" s="57">
        <f>IF((H2760+N2760-O2760)&gt;SetUp!$B$56,T2759+H2760+N2760-O2760-SetUp!$B$56,T2759)</f>
        <v>0</v>
      </c>
      <c r="S2760" s="57">
        <f>R2760*SetUp!$B$65</f>
        <v>0</v>
      </c>
      <c r="T2760" s="57">
        <f>IF((R2760-S2760)&lt;SetUp!$B$53,R2760-S2760,SetUp!$B$53)</f>
        <v>0</v>
      </c>
      <c r="U2760" s="57">
        <f t="shared" si="839"/>
        <v>0.49443280455335065</v>
      </c>
      <c r="V2760" s="57">
        <f>(L2760-P2760)/1000*SetUp!$B$13*1000000/SetUp!$B$48</f>
        <v>0.16210414102995802</v>
      </c>
      <c r="W2760" s="57">
        <f t="shared" si="850"/>
        <v>0</v>
      </c>
      <c r="X2760" s="57">
        <f>MAX((SetUp!$B$56*(1-($H2760/SetUp!$B$56)^2)*TANH(($B2760-$D2760)/SetUp!$B$56))/(1+$H2760/SetUp!$B$56*TANH(($B2760-$D2760)/SetUp!$B$56)),0)</f>
        <v>0</v>
      </c>
      <c r="AP2760" s="64">
        <v>31162</v>
      </c>
      <c r="AQ2760" s="55">
        <v>4</v>
      </c>
      <c r="AR2760" s="55">
        <v>116</v>
      </c>
      <c r="AS2760" s="66">
        <f t="shared" si="840"/>
        <v>7.782</v>
      </c>
      <c r="AT2760" s="66">
        <f t="shared" si="841"/>
        <v>61.180320103664435</v>
      </c>
      <c r="AU2760" s="55" t="str">
        <f>IF(OR($AP2760&lt;SetUp!$B$97,$AP2760&gt;SetUp!$B$98),"Não","Sim")</f>
        <v>Não</v>
      </c>
      <c r="AV2760" s="68">
        <f t="shared" si="842"/>
        <v>2.7896236305279607</v>
      </c>
      <c r="AW2760" s="68">
        <f t="shared" si="843"/>
        <v>7.8217849691527848</v>
      </c>
      <c r="AX2760" s="68">
        <f t="shared" si="844"/>
        <v>0.89109122646772376</v>
      </c>
      <c r="AY2760" s="68">
        <f t="shared" si="845"/>
        <v>1.7866117449417527</v>
      </c>
      <c r="AZ2760" s="68">
        <f t="shared" si="846"/>
        <v>53.398320103664432</v>
      </c>
      <c r="BA2760" s="68">
        <f t="shared" si="847"/>
        <v>5.0321613386248245</v>
      </c>
      <c r="BB2760" s="68">
        <f t="shared" si="848"/>
        <v>0.89552051847402891</v>
      </c>
    </row>
    <row r="2761" spans="1:54" x14ac:dyDescent="0.3">
      <c r="A2761" s="64">
        <v>29423</v>
      </c>
      <c r="B2761" s="57">
        <v>5.0000000000000001E-3</v>
      </c>
      <c r="C2761" s="57">
        <v>0</v>
      </c>
      <c r="D2761" s="57">
        <v>3.4279999999999999</v>
      </c>
      <c r="E2761" s="57">
        <f t="shared" si="833"/>
        <v>5.0000000000000001E-3</v>
      </c>
      <c r="F2761" s="57">
        <f t="shared" si="834"/>
        <v>3.423</v>
      </c>
      <c r="G2761" s="57">
        <f t="shared" si="835"/>
        <v>0</v>
      </c>
      <c r="H2761" s="57">
        <f>IF(Q2760&gt;SetUp!$B$56,SetUp!$B$56,Q2760)</f>
        <v>8.6547803025571654E-7</v>
      </c>
      <c r="I2761" s="57">
        <f t="shared" si="849"/>
        <v>0.49443280455335065</v>
      </c>
      <c r="J2761" s="57">
        <f>MIN(F2761,H2761,(1-EXP(-SetUp!$B$52*H2761/SetUp!$B$56))*F2761)</f>
        <v>4.628954840635302E-7</v>
      </c>
      <c r="K2761" s="57">
        <f t="shared" si="836"/>
        <v>4.0258254619218634E-7</v>
      </c>
      <c r="L2761" s="57">
        <f>IF(I2761&lt;=0,0,MIN(SetUp!$B$50*I2761^SetUp!$B$55,I2761))</f>
        <v>6.3271526672363356E-3</v>
      </c>
      <c r="M2761" s="57">
        <f t="shared" si="837"/>
        <v>0.48810565188611432</v>
      </c>
      <c r="N2761" s="57">
        <f>IF(SetUp!$B$62=0,X2761,(B2761-E2761)*(1-(H2761/SetUp!$B$66/SetUp!$B$56)))</f>
        <v>0</v>
      </c>
      <c r="O2761" s="57">
        <f>K2761*SetUp!$B$65</f>
        <v>0</v>
      </c>
      <c r="P2761" s="57">
        <f>MIN(SetUp!$B$54*L2761^SetUp!$B$51,L2761)</f>
        <v>3.5394583621676566E-3</v>
      </c>
      <c r="Q2761" s="57">
        <f t="shared" si="838"/>
        <v>4.0258254619218634E-7</v>
      </c>
      <c r="R2761" s="57">
        <f>IF((H2761+N2761-O2761)&gt;SetUp!$B$56,T2760+H2761+N2761-O2761-SetUp!$B$56,T2760)</f>
        <v>0</v>
      </c>
      <c r="S2761" s="57">
        <f>R2761*SetUp!$B$65</f>
        <v>0</v>
      </c>
      <c r="T2761" s="57">
        <f>IF((R2761-S2761)&lt;SetUp!$B$53,R2761-S2761,SetUp!$B$53)</f>
        <v>0</v>
      </c>
      <c r="U2761" s="57">
        <f t="shared" si="839"/>
        <v>0.48810565188611432</v>
      </c>
      <c r="V2761" s="57">
        <f>(L2761-P2761)/1000*SetUp!$B$13*1000000/SetUp!$B$48</f>
        <v>0.15855759301671948</v>
      </c>
      <c r="W2761" s="57">
        <f t="shared" si="850"/>
        <v>1.9081958235744878E-17</v>
      </c>
      <c r="X2761" s="57">
        <f>MAX((SetUp!$B$56*(1-($H2761/SetUp!$B$56)^2)*TANH(($B2761-$D2761)/SetUp!$B$56))/(1+$H2761/SetUp!$B$56*TANH(($B2761-$D2761)/SetUp!$B$56)),0)</f>
        <v>0</v>
      </c>
      <c r="AP2761" s="64">
        <v>31163</v>
      </c>
      <c r="AQ2761" s="55">
        <v>4</v>
      </c>
      <c r="AR2761" s="55">
        <v>117</v>
      </c>
      <c r="AS2761" s="66">
        <f t="shared" si="840"/>
        <v>60.948999999999998</v>
      </c>
      <c r="AT2761" s="66">
        <f t="shared" si="841"/>
        <v>76.113001817091558</v>
      </c>
      <c r="AU2761" s="55" t="str">
        <f>IF(OR($AP2761&lt;SetUp!$B$97,$AP2761&gt;SetUp!$B$98),"Não","Sim")</f>
        <v>Não</v>
      </c>
      <c r="AV2761" s="68">
        <f t="shared" si="842"/>
        <v>7.8069840527568646</v>
      </c>
      <c r="AW2761" s="68">
        <f t="shared" si="843"/>
        <v>8.7242765784385554</v>
      </c>
      <c r="AX2761" s="68">
        <f t="shared" si="844"/>
        <v>1.7849665844737665</v>
      </c>
      <c r="AY2761" s="68">
        <f t="shared" si="845"/>
        <v>1.8814588503987637</v>
      </c>
      <c r="AZ2761" s="68">
        <f t="shared" si="846"/>
        <v>15.16400181709156</v>
      </c>
      <c r="BA2761" s="68">
        <f t="shared" si="847"/>
        <v>0.91729252568169084</v>
      </c>
      <c r="BB2761" s="68">
        <f t="shared" si="848"/>
        <v>9.6492265924997156E-2</v>
      </c>
    </row>
    <row r="2762" spans="1:54" x14ac:dyDescent="0.3">
      <c r="A2762" s="64">
        <v>29424</v>
      </c>
      <c r="B2762" s="57">
        <v>0</v>
      </c>
      <c r="C2762" s="57">
        <v>0</v>
      </c>
      <c r="D2762" s="57">
        <v>3.4279999999999999</v>
      </c>
      <c r="E2762" s="57">
        <f t="shared" si="833"/>
        <v>0</v>
      </c>
      <c r="F2762" s="57">
        <f t="shared" si="834"/>
        <v>3.4279999999999999</v>
      </c>
      <c r="G2762" s="57">
        <f t="shared" si="835"/>
        <v>0</v>
      </c>
      <c r="H2762" s="57">
        <f>IF(Q2761&gt;SetUp!$B$56,SetUp!$B$56,Q2761)</f>
        <v>4.0258254619218634E-7</v>
      </c>
      <c r="I2762" s="57">
        <f t="shared" si="849"/>
        <v>0.48810565188611432</v>
      </c>
      <c r="J2762" s="57">
        <f>MIN(F2762,H2762,(1-EXP(-SetUp!$B$52*H2762/SetUp!$B$56))*F2762)</f>
        <v>2.1563326942786176E-7</v>
      </c>
      <c r="K2762" s="57">
        <f t="shared" si="836"/>
        <v>1.8694927676432458E-7</v>
      </c>
      <c r="L2762" s="57">
        <f>IF(I2762&lt;=0,0,MIN(SetUp!$B$50*I2762^SetUp!$B$55,I2762))</f>
        <v>6.1927837074004935E-3</v>
      </c>
      <c r="M2762" s="57">
        <f t="shared" si="837"/>
        <v>0.48191286817871382</v>
      </c>
      <c r="N2762" s="57">
        <f>IF(SetUp!$B$62=0,X2762,(B2762-E2762)*(1-(H2762/SetUp!$B$66/SetUp!$B$56)))</f>
        <v>0</v>
      </c>
      <c r="O2762" s="57">
        <f>K2762*SetUp!$B$65</f>
        <v>0</v>
      </c>
      <c r="P2762" s="57">
        <f>MIN(SetUp!$B$54*L2762^SetUp!$B$51,L2762)</f>
        <v>3.4655566133480423E-3</v>
      </c>
      <c r="Q2762" s="57">
        <f t="shared" si="838"/>
        <v>1.8694927676432458E-7</v>
      </c>
      <c r="R2762" s="57">
        <f>IF((H2762+N2762-O2762)&gt;SetUp!$B$56,T2761+H2762+N2762-O2762-SetUp!$B$56,T2761)</f>
        <v>0</v>
      </c>
      <c r="S2762" s="57">
        <f>R2762*SetUp!$B$65</f>
        <v>0</v>
      </c>
      <c r="T2762" s="57">
        <f>IF((R2762-S2762)&lt;SetUp!$B$53,R2762-S2762,SetUp!$B$53)</f>
        <v>0</v>
      </c>
      <c r="U2762" s="57">
        <f t="shared" si="839"/>
        <v>0.48191286817871382</v>
      </c>
      <c r="V2762" s="57">
        <f>(L2762-P2762)/1000*SetUp!$B$13*1000000/SetUp!$B$48</f>
        <v>0.15511835815594771</v>
      </c>
      <c r="W2762" s="57">
        <f t="shared" si="850"/>
        <v>7.8062556418956319E-18</v>
      </c>
      <c r="X2762" s="57">
        <f>MAX((SetUp!$B$56*(1-($H2762/SetUp!$B$56)^2)*TANH(($B2762-$D2762)/SetUp!$B$56))/(1+$H2762/SetUp!$B$56*TANH(($B2762-$D2762)/SetUp!$B$56)),0)</f>
        <v>0</v>
      </c>
      <c r="AP2762" s="64">
        <v>31164</v>
      </c>
      <c r="AQ2762" s="55">
        <v>4</v>
      </c>
      <c r="AR2762" s="55">
        <v>118</v>
      </c>
      <c r="AS2762" s="66">
        <f t="shared" si="840"/>
        <v>88.457999999999998</v>
      </c>
      <c r="AT2762" s="66">
        <f t="shared" si="841"/>
        <v>109.16040711969737</v>
      </c>
      <c r="AU2762" s="55" t="str">
        <f>IF(OR($AP2762&lt;SetUp!$B$97,$AP2762&gt;SetUp!$B$98),"Não","Sim")</f>
        <v>Não</v>
      </c>
      <c r="AV2762" s="68">
        <f t="shared" si="842"/>
        <v>9.40521132138986</v>
      </c>
      <c r="AW2762" s="68">
        <f t="shared" si="843"/>
        <v>10.447985792472029</v>
      </c>
      <c r="AX2762" s="68">
        <f t="shared" si="844"/>
        <v>1.9467371159200539</v>
      </c>
      <c r="AY2762" s="68">
        <f t="shared" si="845"/>
        <v>2.0380651467258577</v>
      </c>
      <c r="AZ2762" s="68">
        <f t="shared" si="846"/>
        <v>20.702407119697369</v>
      </c>
      <c r="BA2762" s="68">
        <f t="shared" si="847"/>
        <v>1.0427744710821685</v>
      </c>
      <c r="BB2762" s="68">
        <f t="shared" si="848"/>
        <v>9.1328030805803762E-2</v>
      </c>
    </row>
    <row r="2763" spans="1:54" x14ac:dyDescent="0.3">
      <c r="A2763" s="64">
        <v>29425</v>
      </c>
      <c r="B2763" s="57">
        <v>0</v>
      </c>
      <c r="C2763" s="57">
        <v>0</v>
      </c>
      <c r="D2763" s="57">
        <v>3.4279999999999999</v>
      </c>
      <c r="E2763" s="57">
        <f t="shared" si="833"/>
        <v>0</v>
      </c>
      <c r="F2763" s="57">
        <f t="shared" si="834"/>
        <v>3.4279999999999999</v>
      </c>
      <c r="G2763" s="57">
        <f t="shared" si="835"/>
        <v>0</v>
      </c>
      <c r="H2763" s="57">
        <f>IF(Q2762&gt;SetUp!$B$56,SetUp!$B$56,Q2762)</f>
        <v>1.8694927676432458E-7</v>
      </c>
      <c r="I2763" s="57">
        <f t="shared" si="849"/>
        <v>0.48191286817871382</v>
      </c>
      <c r="J2763" s="57">
        <f>MIN(F2763,H2763,(1-EXP(-SetUp!$B$52*H2763/SetUp!$B$56))*F2763)</f>
        <v>1.0013470499048438E-7</v>
      </c>
      <c r="K2763" s="57">
        <f t="shared" si="836"/>
        <v>8.6814571773840201E-8</v>
      </c>
      <c r="L2763" s="57">
        <f>IF(I2763&lt;=0,0,MIN(SetUp!$B$50*I2763^SetUp!$B$55,I2763))</f>
        <v>6.0623879251889001E-3</v>
      </c>
      <c r="M2763" s="57">
        <f t="shared" si="837"/>
        <v>0.47585048025352494</v>
      </c>
      <c r="N2763" s="57">
        <f>IF(SetUp!$B$62=0,X2763,(B2763-E2763)*(1-(H2763/SetUp!$B$66/SetUp!$B$56)))</f>
        <v>0</v>
      </c>
      <c r="O2763" s="57">
        <f>K2763*SetUp!$B$65</f>
        <v>0</v>
      </c>
      <c r="P2763" s="57">
        <f>MIN(SetUp!$B$54*L2763^SetUp!$B$51,L2763)</f>
        <v>3.3938139956561403E-3</v>
      </c>
      <c r="Q2763" s="57">
        <f t="shared" si="838"/>
        <v>8.6814571773840201E-8</v>
      </c>
      <c r="R2763" s="57">
        <f>IF((H2763+N2763-O2763)&gt;SetUp!$B$56,T2762+H2763+N2763-O2763-SetUp!$B$56,T2762)</f>
        <v>0</v>
      </c>
      <c r="S2763" s="57">
        <f>R2763*SetUp!$B$65</f>
        <v>0</v>
      </c>
      <c r="T2763" s="57">
        <f>IF((R2763-S2763)&lt;SetUp!$B$53,R2763-S2763,SetUp!$B$53)</f>
        <v>0</v>
      </c>
      <c r="U2763" s="57">
        <f t="shared" si="839"/>
        <v>0.47585048025352494</v>
      </c>
      <c r="V2763" s="57">
        <f>(L2763-P2763)/1000*SetUp!$B$13*1000000/SetUp!$B$48</f>
        <v>0.15178230205677409</v>
      </c>
      <c r="W2763" s="57">
        <f t="shared" si="850"/>
        <v>-9.540979117872439E-18</v>
      </c>
      <c r="X2763" s="57">
        <f>MAX((SetUp!$B$56*(1-($H2763/SetUp!$B$56)^2)*TANH(($B2763-$D2763)/SetUp!$B$56))/(1+$H2763/SetUp!$B$56*TANH(($B2763-$D2763)/SetUp!$B$56)),0)</f>
        <v>0</v>
      </c>
      <c r="AP2763" s="64">
        <v>31165</v>
      </c>
      <c r="AQ2763" s="55">
        <v>4</v>
      </c>
      <c r="AR2763" s="55">
        <v>119</v>
      </c>
      <c r="AS2763" s="66">
        <f t="shared" si="840"/>
        <v>99.843000000000004</v>
      </c>
      <c r="AT2763" s="66">
        <f t="shared" si="841"/>
        <v>96.13128707654586</v>
      </c>
      <c r="AU2763" s="55" t="str">
        <f>IF(OR($AP2763&lt;SetUp!$B$97,$AP2763&gt;SetUp!$B$98),"Não","Sim")</f>
        <v>Não</v>
      </c>
      <c r="AV2763" s="68">
        <f t="shared" si="842"/>
        <v>9.9921469164539403</v>
      </c>
      <c r="AW2763" s="68">
        <f t="shared" si="843"/>
        <v>9.8046563976789045</v>
      </c>
      <c r="AX2763" s="68">
        <f t="shared" si="844"/>
        <v>1.9993176218562927</v>
      </c>
      <c r="AY2763" s="68">
        <f t="shared" si="845"/>
        <v>1.9828647570057161</v>
      </c>
      <c r="AZ2763" s="68">
        <f t="shared" si="846"/>
        <v>-3.7117129234541437</v>
      </c>
      <c r="BA2763" s="68">
        <f t="shared" si="847"/>
        <v>-0.18749051877503575</v>
      </c>
      <c r="BB2763" s="68">
        <f t="shared" si="848"/>
        <v>-1.6452864850576621E-2</v>
      </c>
    </row>
    <row r="2764" spans="1:54" x14ac:dyDescent="0.3">
      <c r="A2764" s="64">
        <v>29426</v>
      </c>
      <c r="B2764" s="57">
        <v>0</v>
      </c>
      <c r="C2764" s="57">
        <v>0</v>
      </c>
      <c r="D2764" s="57">
        <v>3.4279999999999999</v>
      </c>
      <c r="E2764" s="57">
        <f t="shared" si="833"/>
        <v>0</v>
      </c>
      <c r="F2764" s="57">
        <f t="shared" si="834"/>
        <v>3.4279999999999999</v>
      </c>
      <c r="G2764" s="57">
        <f t="shared" si="835"/>
        <v>0</v>
      </c>
      <c r="H2764" s="57">
        <f>IF(Q2763&gt;SetUp!$B$56,SetUp!$B$56,Q2763)</f>
        <v>8.6814571773840201E-8</v>
      </c>
      <c r="I2764" s="57">
        <f t="shared" si="849"/>
        <v>0.47585048025352494</v>
      </c>
      <c r="J2764" s="57">
        <f>MIN(F2764,H2764,(1-EXP(-SetUp!$B$52*H2764/SetUp!$B$56))*F2764)</f>
        <v>4.6500054686315907E-8</v>
      </c>
      <c r="K2764" s="57">
        <f t="shared" si="836"/>
        <v>4.0314517087524294E-8</v>
      </c>
      <c r="L2764" s="57">
        <f>IF(I2764&lt;=0,0,MIN(SetUp!$B$50*I2764^SetUp!$B$55,I2764))</f>
        <v>5.9358151921687745E-3</v>
      </c>
      <c r="M2764" s="57">
        <f t="shared" si="837"/>
        <v>0.46991466506135615</v>
      </c>
      <c r="N2764" s="57">
        <f>IF(SetUp!$B$62=0,X2764,(B2764-E2764)*(1-(H2764/SetUp!$B$66/SetUp!$B$56)))</f>
        <v>0</v>
      </c>
      <c r="O2764" s="57">
        <f>K2764*SetUp!$B$65</f>
        <v>0</v>
      </c>
      <c r="P2764" s="57">
        <f>MIN(SetUp!$B$54*L2764^SetUp!$B$51,L2764)</f>
        <v>3.3241496769645142E-3</v>
      </c>
      <c r="Q2764" s="57">
        <f t="shared" si="838"/>
        <v>4.0314517087524294E-8</v>
      </c>
      <c r="R2764" s="57">
        <f>IF((H2764+N2764-O2764)&gt;SetUp!$B$56,T2763+H2764+N2764-O2764-SetUp!$B$56,T2763)</f>
        <v>0</v>
      </c>
      <c r="S2764" s="57">
        <f>R2764*SetUp!$B$65</f>
        <v>0</v>
      </c>
      <c r="T2764" s="57">
        <f>IF((R2764-S2764)&lt;SetUp!$B$53,R2764-S2764,SetUp!$B$53)</f>
        <v>0</v>
      </c>
      <c r="U2764" s="57">
        <f t="shared" si="839"/>
        <v>0.46991466506135615</v>
      </c>
      <c r="V2764" s="57">
        <f>(L2764-P2764)/1000*SetUp!$B$13*1000000/SetUp!$B$48</f>
        <v>0.14854548330590939</v>
      </c>
      <c r="W2764" s="57">
        <f t="shared" si="850"/>
        <v>2.8622937353617317E-17</v>
      </c>
      <c r="X2764" s="57">
        <f>MAX((SetUp!$B$56*(1-($H2764/SetUp!$B$56)^2)*TANH(($B2764-$D2764)/SetUp!$B$56))/(1+$H2764/SetUp!$B$56*TANH(($B2764-$D2764)/SetUp!$B$56)),0)</f>
        <v>0</v>
      </c>
      <c r="AP2764" s="64">
        <v>31166</v>
      </c>
      <c r="AQ2764" s="55">
        <v>4</v>
      </c>
      <c r="AR2764" s="55">
        <v>120</v>
      </c>
      <c r="AS2764" s="66">
        <f t="shared" si="840"/>
        <v>99.843000000000004</v>
      </c>
      <c r="AT2764" s="66">
        <f t="shared" si="841"/>
        <v>93.489946747894024</v>
      </c>
      <c r="AU2764" s="55" t="str">
        <f>IF(OR($AP2764&lt;SetUp!$B$97,$AP2764&gt;SetUp!$B$98),"Não","Sim")</f>
        <v>Não</v>
      </c>
      <c r="AV2764" s="68">
        <f t="shared" si="842"/>
        <v>9.9921469164539403</v>
      </c>
      <c r="AW2764" s="68">
        <f t="shared" si="843"/>
        <v>9.6690199476417469</v>
      </c>
      <c r="AX2764" s="68">
        <f t="shared" si="844"/>
        <v>1.9993176218562927</v>
      </c>
      <c r="AY2764" s="68">
        <f t="shared" si="845"/>
        <v>1.9707649124056221</v>
      </c>
      <c r="AZ2764" s="68">
        <f t="shared" si="846"/>
        <v>-6.3530532521059797</v>
      </c>
      <c r="BA2764" s="68">
        <f t="shared" si="847"/>
        <v>-0.32312696881219338</v>
      </c>
      <c r="BB2764" s="68">
        <f t="shared" si="848"/>
        <v>-2.8552709450670566E-2</v>
      </c>
    </row>
    <row r="2765" spans="1:54" x14ac:dyDescent="0.3">
      <c r="A2765" s="64">
        <v>29427</v>
      </c>
      <c r="B2765" s="57">
        <v>0</v>
      </c>
      <c r="C2765" s="57">
        <v>0</v>
      </c>
      <c r="D2765" s="57">
        <v>3.4279999999999999</v>
      </c>
      <c r="E2765" s="57">
        <f t="shared" si="833"/>
        <v>0</v>
      </c>
      <c r="F2765" s="57">
        <f t="shared" si="834"/>
        <v>3.4279999999999999</v>
      </c>
      <c r="G2765" s="57">
        <f t="shared" si="835"/>
        <v>0</v>
      </c>
      <c r="H2765" s="57">
        <f>IF(Q2764&gt;SetUp!$B$56,SetUp!$B$56,Q2764)</f>
        <v>4.0314517087524294E-8</v>
      </c>
      <c r="I2765" s="57">
        <f t="shared" si="849"/>
        <v>0.46991466506135615</v>
      </c>
      <c r="J2765" s="57">
        <f>MIN(F2765,H2765,(1-EXP(-SetUp!$B$52*H2765/SetUp!$B$56))*F2765)</f>
        <v>2.1593463294333757E-8</v>
      </c>
      <c r="K2765" s="57">
        <f t="shared" si="836"/>
        <v>1.8721053793190537E-8</v>
      </c>
      <c r="L2765" s="57">
        <f>IF(I2765&lt;=0,0,MIN(SetUp!$B$50*I2765^SetUp!$B$55,I2765))</f>
        <v>5.8129222681942766E-3</v>
      </c>
      <c r="M2765" s="57">
        <f t="shared" si="837"/>
        <v>0.46410174279316185</v>
      </c>
      <c r="N2765" s="57">
        <f>IF(SetUp!$B$62=0,X2765,(B2765-E2765)*(1-(H2765/SetUp!$B$66/SetUp!$B$56)))</f>
        <v>0</v>
      </c>
      <c r="O2765" s="57">
        <f>K2765*SetUp!$B$65</f>
        <v>0</v>
      </c>
      <c r="P2765" s="57">
        <f>MIN(SetUp!$B$54*L2765^SetUp!$B$51,L2765)</f>
        <v>3.2564865061887691E-3</v>
      </c>
      <c r="Q2765" s="57">
        <f t="shared" si="838"/>
        <v>1.8721053793190537E-8</v>
      </c>
      <c r="R2765" s="57">
        <f>IF((H2765+N2765-O2765)&gt;SetUp!$B$56,T2764+H2765+N2765-O2765-SetUp!$B$56,T2764)</f>
        <v>0</v>
      </c>
      <c r="S2765" s="57">
        <f>R2765*SetUp!$B$65</f>
        <v>0</v>
      </c>
      <c r="T2765" s="57">
        <f>IF((R2765-S2765)&lt;SetUp!$B$53,R2765-S2765,SetUp!$B$53)</f>
        <v>0</v>
      </c>
      <c r="U2765" s="57">
        <f t="shared" si="839"/>
        <v>0.46410174279316185</v>
      </c>
      <c r="V2765" s="57">
        <f>(L2765-P2765)/1000*SetUp!$B$13*1000000/SetUp!$B$48</f>
        <v>0.14540414291066617</v>
      </c>
      <c r="W2765" s="57">
        <f t="shared" si="850"/>
        <v>-2.2551405187698492E-17</v>
      </c>
      <c r="X2765" s="57">
        <f>MAX((SetUp!$B$56*(1-($H2765/SetUp!$B$56)^2)*TANH(($B2765-$D2765)/SetUp!$B$56))/(1+$H2765/SetUp!$B$56*TANH(($B2765-$D2765)/SetUp!$B$56)),0)</f>
        <v>0</v>
      </c>
      <c r="AP2765" s="64">
        <v>31167</v>
      </c>
      <c r="AQ2765" s="55">
        <v>4</v>
      </c>
      <c r="AR2765" s="55">
        <v>121</v>
      </c>
      <c r="AS2765" s="66">
        <f t="shared" si="840"/>
        <v>68.775000000000006</v>
      </c>
      <c r="AT2765" s="66">
        <f t="shared" si="841"/>
        <v>145.95741538611099</v>
      </c>
      <c r="AU2765" s="55" t="str">
        <f>IF(OR($AP2765&lt;SetUp!$B$97,$AP2765&gt;SetUp!$B$98),"Não","Sim")</f>
        <v>Não</v>
      </c>
      <c r="AV2765" s="68">
        <f t="shared" si="842"/>
        <v>8.2930693955856896</v>
      </c>
      <c r="AW2765" s="68">
        <f t="shared" si="843"/>
        <v>12.081283681219931</v>
      </c>
      <c r="AX2765" s="68">
        <f t="shared" si="844"/>
        <v>1.8374305990617212</v>
      </c>
      <c r="AY2765" s="68">
        <f t="shared" si="845"/>
        <v>2.1642261642740834</v>
      </c>
      <c r="AZ2765" s="68">
        <f t="shared" si="846"/>
        <v>77.182415386110989</v>
      </c>
      <c r="BA2765" s="68">
        <f t="shared" si="847"/>
        <v>3.7882142856342416</v>
      </c>
      <c r="BB2765" s="68">
        <f t="shared" si="848"/>
        <v>0.32679556521236219</v>
      </c>
    </row>
    <row r="2766" spans="1:54" x14ac:dyDescent="0.3">
      <c r="A2766" s="64">
        <v>29428</v>
      </c>
      <c r="B2766" s="57">
        <v>0</v>
      </c>
      <c r="C2766" s="57">
        <v>0</v>
      </c>
      <c r="D2766" s="57">
        <v>3.4279999999999999</v>
      </c>
      <c r="E2766" s="57">
        <f t="shared" si="833"/>
        <v>0</v>
      </c>
      <c r="F2766" s="57">
        <f t="shared" si="834"/>
        <v>3.4279999999999999</v>
      </c>
      <c r="G2766" s="57">
        <f t="shared" si="835"/>
        <v>0</v>
      </c>
      <c r="H2766" s="57">
        <f>IF(Q2765&gt;SetUp!$B$56,SetUp!$B$56,Q2765)</f>
        <v>1.8721053793190537E-8</v>
      </c>
      <c r="I2766" s="57">
        <f t="shared" si="849"/>
        <v>0.46410174279316185</v>
      </c>
      <c r="J2766" s="57">
        <f>MIN(F2766,H2766,(1-EXP(-SetUp!$B$52*H2766/SetUp!$B$56))*F2766)</f>
        <v>1.0027464475204083E-8</v>
      </c>
      <c r="K2766" s="57">
        <f t="shared" si="836"/>
        <v>8.6935893179864532E-9</v>
      </c>
      <c r="L2766" s="57">
        <f>IF(I2766&lt;=0,0,MIN(SetUp!$B$50*I2766^SetUp!$B$55,I2766))</f>
        <v>5.6935724304058195E-3</v>
      </c>
      <c r="M2766" s="57">
        <f t="shared" si="837"/>
        <v>0.45840817036275605</v>
      </c>
      <c r="N2766" s="57">
        <f>IF(SetUp!$B$62=0,X2766,(B2766-E2766)*(1-(H2766/SetUp!$B$66/SetUp!$B$56)))</f>
        <v>0</v>
      </c>
      <c r="O2766" s="57">
        <f>K2766*SetUp!$B$65</f>
        <v>0</v>
      </c>
      <c r="P2766" s="57">
        <f>MIN(SetUp!$B$54*L2766^SetUp!$B$51,L2766)</f>
        <v>3.1907508162734729E-3</v>
      </c>
      <c r="Q2766" s="57">
        <f t="shared" si="838"/>
        <v>8.6935893179864532E-9</v>
      </c>
      <c r="R2766" s="57">
        <f>IF((H2766+N2766-O2766)&gt;SetUp!$B$56,T2765+H2766+N2766-O2766-SetUp!$B$56,T2765)</f>
        <v>0</v>
      </c>
      <c r="S2766" s="57">
        <f>R2766*SetUp!$B$65</f>
        <v>0</v>
      </c>
      <c r="T2766" s="57">
        <f>IF((R2766-S2766)&lt;SetUp!$B$53,R2766-S2766,SetUp!$B$53)</f>
        <v>0</v>
      </c>
      <c r="U2766" s="57">
        <f t="shared" si="839"/>
        <v>0.45840817036275605</v>
      </c>
      <c r="V2766" s="57">
        <f>(L2766-P2766)/1000*SetUp!$B$13*1000000/SetUp!$B$48</f>
        <v>0.14235469440300369</v>
      </c>
      <c r="W2766" s="57">
        <f t="shared" si="850"/>
        <v>-3.2959746043559335E-17</v>
      </c>
      <c r="X2766" s="57">
        <f>MAX((SetUp!$B$56*(1-($H2766/SetUp!$B$56)^2)*TANH(($B2766-$D2766)/SetUp!$B$56))/(1+$H2766/SetUp!$B$56*TANH(($B2766-$D2766)/SetUp!$B$56)),0)</f>
        <v>0</v>
      </c>
      <c r="AP2766" s="64">
        <v>31168</v>
      </c>
      <c r="AQ2766" s="55">
        <v>5</v>
      </c>
      <c r="AR2766" s="55">
        <v>122</v>
      </c>
      <c r="AS2766" s="66">
        <f t="shared" si="840"/>
        <v>98.037000000000006</v>
      </c>
      <c r="AT2766" s="66">
        <f t="shared" si="841"/>
        <v>102.88697001038658</v>
      </c>
      <c r="AU2766" s="55" t="str">
        <f>IF(OR($AP2766&lt;SetUp!$B$97,$AP2766&gt;SetUp!$B$98),"Não","Sim")</f>
        <v>Não</v>
      </c>
      <c r="AV2766" s="68">
        <f t="shared" si="842"/>
        <v>9.9013635424622208</v>
      </c>
      <c r="AW2766" s="68">
        <f t="shared" si="843"/>
        <v>10.143321448637353</v>
      </c>
      <c r="AX2766" s="68">
        <f t="shared" si="844"/>
        <v>1.9913900130718796</v>
      </c>
      <c r="AY2766" s="68">
        <f t="shared" si="845"/>
        <v>2.0123603775719339</v>
      </c>
      <c r="AZ2766" s="68">
        <f t="shared" si="846"/>
        <v>4.8499700103865706</v>
      </c>
      <c r="BA2766" s="68">
        <f t="shared" si="847"/>
        <v>0.24195790617513246</v>
      </c>
      <c r="BB2766" s="68">
        <f t="shared" si="848"/>
        <v>2.0970364500054295E-2</v>
      </c>
    </row>
    <row r="2767" spans="1:54" x14ac:dyDescent="0.3">
      <c r="A2767" s="64">
        <v>29429</v>
      </c>
      <c r="B2767" s="57">
        <v>0</v>
      </c>
      <c r="C2767" s="57">
        <v>0</v>
      </c>
      <c r="D2767" s="57">
        <v>3.4279999999999999</v>
      </c>
      <c r="E2767" s="57">
        <f t="shared" si="833"/>
        <v>0</v>
      </c>
      <c r="F2767" s="57">
        <f t="shared" si="834"/>
        <v>3.4279999999999999</v>
      </c>
      <c r="G2767" s="57">
        <f t="shared" si="835"/>
        <v>0</v>
      </c>
      <c r="H2767" s="57">
        <f>IF(Q2766&gt;SetUp!$B$56,SetUp!$B$56,Q2766)</f>
        <v>8.6935893179864532E-9</v>
      </c>
      <c r="I2767" s="57">
        <f t="shared" si="849"/>
        <v>0.45840817036275605</v>
      </c>
      <c r="J2767" s="57">
        <f>MIN(F2767,H2767,(1-EXP(-SetUp!$B$52*H2767/SetUp!$B$56))*F2767)</f>
        <v>4.6565036817547421E-9</v>
      </c>
      <c r="K2767" s="57">
        <f t="shared" si="836"/>
        <v>4.0370856362317111E-9</v>
      </c>
      <c r="L2767" s="57">
        <f>IF(I2767&lt;=0,0,MIN(SetUp!$B$50*I2767^SetUp!$B$55,I2767))</f>
        <v>5.5776351251263347E-3</v>
      </c>
      <c r="M2767" s="57">
        <f t="shared" si="837"/>
        <v>0.45283053523762973</v>
      </c>
      <c r="N2767" s="57">
        <f>IF(SetUp!$B$62=0,X2767,(B2767-E2767)*(1-(H2767/SetUp!$B$66/SetUp!$B$56)))</f>
        <v>0</v>
      </c>
      <c r="O2767" s="57">
        <f>K2767*SetUp!$B$65</f>
        <v>0</v>
      </c>
      <c r="P2767" s="57">
        <f>MIN(SetUp!$B$54*L2767^SetUp!$B$51,L2767)</f>
        <v>3.1268722392714604E-3</v>
      </c>
      <c r="Q2767" s="57">
        <f t="shared" si="838"/>
        <v>4.0370856362317111E-9</v>
      </c>
      <c r="R2767" s="57">
        <f>IF((H2767+N2767-O2767)&gt;SetUp!$B$56,T2766+H2767+N2767-O2767-SetUp!$B$56,T2766)</f>
        <v>0</v>
      </c>
      <c r="S2767" s="57">
        <f>R2767*SetUp!$B$65</f>
        <v>0</v>
      </c>
      <c r="T2767" s="57">
        <f>IF((R2767-S2767)&lt;SetUp!$B$53,R2767-S2767,SetUp!$B$53)</f>
        <v>0</v>
      </c>
      <c r="U2767" s="57">
        <f t="shared" si="839"/>
        <v>0.45283053523762973</v>
      </c>
      <c r="V2767" s="57">
        <f>(L2767-P2767)/1000*SetUp!$B$13*1000000/SetUp!$B$48</f>
        <v>0.13939371455805469</v>
      </c>
      <c r="W2767" s="57">
        <f t="shared" si="850"/>
        <v>1.0408340855860843E-17</v>
      </c>
      <c r="X2767" s="57">
        <f>MAX((SetUp!$B$56*(1-($H2767/SetUp!$B$56)^2)*TANH(($B2767-$D2767)/SetUp!$B$56))/(1+$H2767/SetUp!$B$56*TANH(($B2767-$D2767)/SetUp!$B$56)),0)</f>
        <v>0</v>
      </c>
      <c r="AP2767" s="64">
        <v>31169</v>
      </c>
      <c r="AQ2767" s="55">
        <v>5</v>
      </c>
      <c r="AR2767" s="55">
        <v>123</v>
      </c>
      <c r="AS2767" s="66">
        <f t="shared" si="840"/>
        <v>143.566</v>
      </c>
      <c r="AT2767" s="66">
        <f t="shared" si="841"/>
        <v>81.810514007717572</v>
      </c>
      <c r="AU2767" s="55" t="str">
        <f>IF(OR($AP2767&lt;SetUp!$B$97,$AP2767&gt;SetUp!$B$98),"Não","Sim")</f>
        <v>Não</v>
      </c>
      <c r="AV2767" s="68">
        <f t="shared" si="842"/>
        <v>11.981903020806003</v>
      </c>
      <c r="AW2767" s="68">
        <f t="shared" si="843"/>
        <v>9.0449164732305611</v>
      </c>
      <c r="AX2767" s="68">
        <f t="shared" si="844"/>
        <v>2.1570516003469069</v>
      </c>
      <c r="AY2767" s="68">
        <f t="shared" si="845"/>
        <v>1.9128091213009957</v>
      </c>
      <c r="AZ2767" s="68">
        <f t="shared" si="846"/>
        <v>-61.755485992282431</v>
      </c>
      <c r="BA2767" s="68">
        <f t="shared" si="847"/>
        <v>-2.936986547575442</v>
      </c>
      <c r="BB2767" s="68">
        <f t="shared" si="848"/>
        <v>-0.24424247904591123</v>
      </c>
    </row>
    <row r="2768" spans="1:54" x14ac:dyDescent="0.3">
      <c r="A2768" s="64">
        <v>29430</v>
      </c>
      <c r="B2768" s="57">
        <v>0</v>
      </c>
      <c r="C2768" s="57">
        <v>0</v>
      </c>
      <c r="D2768" s="57">
        <v>3.4279999999999999</v>
      </c>
      <c r="E2768" s="57">
        <f t="shared" si="833"/>
        <v>0</v>
      </c>
      <c r="F2768" s="57">
        <f t="shared" si="834"/>
        <v>3.4279999999999999</v>
      </c>
      <c r="G2768" s="57">
        <f t="shared" si="835"/>
        <v>0</v>
      </c>
      <c r="H2768" s="57">
        <f>IF(Q2767&gt;SetUp!$B$56,SetUp!$B$56,Q2767)</f>
        <v>4.0370856362317111E-9</v>
      </c>
      <c r="I2768" s="57">
        <f t="shared" si="849"/>
        <v>0.45283053523762973</v>
      </c>
      <c r="J2768" s="57">
        <f>MIN(F2768,H2768,(1-EXP(-SetUp!$B$52*H2768/SetUp!$B$56))*F2768)</f>
        <v>2.1623640216184013E-9</v>
      </c>
      <c r="K2768" s="57">
        <f t="shared" si="836"/>
        <v>1.8747216146133098E-9</v>
      </c>
      <c r="L2768" s="57">
        <f>IF(I2768&lt;=0,0,MIN(SetUp!$B$50*I2768^SetUp!$B$55,I2768))</f>
        <v>5.4649856410642107E-3</v>
      </c>
      <c r="M2768" s="57">
        <f t="shared" si="837"/>
        <v>0.44736554959656549</v>
      </c>
      <c r="N2768" s="57">
        <f>IF(SetUp!$B$62=0,X2768,(B2768-E2768)*(1-(H2768/SetUp!$B$66/SetUp!$B$56)))</f>
        <v>0</v>
      </c>
      <c r="O2768" s="57">
        <f>K2768*SetUp!$B$65</f>
        <v>0</v>
      </c>
      <c r="P2768" s="57">
        <f>MIN(SetUp!$B$54*L2768^SetUp!$B$51,L2768)</f>
        <v>3.0647835326804949E-3</v>
      </c>
      <c r="Q2768" s="57">
        <f t="shared" si="838"/>
        <v>1.8747216146133098E-9</v>
      </c>
      <c r="R2768" s="57">
        <f>IF((H2768+N2768-O2768)&gt;SetUp!$B$56,T2767+H2768+N2768-O2768-SetUp!$B$56,T2767)</f>
        <v>0</v>
      </c>
      <c r="S2768" s="57">
        <f>R2768*SetUp!$B$65</f>
        <v>0</v>
      </c>
      <c r="T2768" s="57">
        <f>IF((R2768-S2768)&lt;SetUp!$B$53,R2768-S2768,SetUp!$B$53)</f>
        <v>0</v>
      </c>
      <c r="U2768" s="57">
        <f t="shared" si="839"/>
        <v>0.44736554959656549</v>
      </c>
      <c r="V2768" s="57">
        <f>(L2768-P2768)/1000*SetUp!$B$13*1000000/SetUp!$B$48</f>
        <v>0.13651793468423407</v>
      </c>
      <c r="W2768" s="57">
        <f t="shared" si="850"/>
        <v>-1.3010426069826053E-17</v>
      </c>
      <c r="X2768" s="57">
        <f>MAX((SetUp!$B$56*(1-($H2768/SetUp!$B$56)^2)*TANH(($B2768-$D2768)/SetUp!$B$56))/(1+$H2768/SetUp!$B$56*TANH(($B2768-$D2768)/SetUp!$B$56)),0)</f>
        <v>0</v>
      </c>
      <c r="AP2768" s="64">
        <v>31170</v>
      </c>
      <c r="AQ2768" s="55">
        <v>5</v>
      </c>
      <c r="AR2768" s="55">
        <v>124</v>
      </c>
      <c r="AS2768" s="66">
        <f t="shared" si="840"/>
        <v>76.950999999999993</v>
      </c>
      <c r="AT2768" s="66">
        <f t="shared" si="841"/>
        <v>99.537205507759595</v>
      </c>
      <c r="AU2768" s="55" t="str">
        <f>IF(OR($AP2768&lt;SetUp!$B$97,$AP2768&gt;SetUp!$B$98),"Não","Sim")</f>
        <v>Não</v>
      </c>
      <c r="AV2768" s="68">
        <f t="shared" si="842"/>
        <v>8.7721719089402246</v>
      </c>
      <c r="AW2768" s="68">
        <f t="shared" si="843"/>
        <v>9.9768334409149872</v>
      </c>
      <c r="AX2768" s="68">
        <f t="shared" si="844"/>
        <v>1.8862142679837417</v>
      </c>
      <c r="AY2768" s="68">
        <f t="shared" si="845"/>
        <v>1.9979854438261695</v>
      </c>
      <c r="AZ2768" s="68">
        <f t="shared" si="846"/>
        <v>22.586205507759601</v>
      </c>
      <c r="BA2768" s="68">
        <f t="shared" si="847"/>
        <v>1.2046615319747627</v>
      </c>
      <c r="BB2768" s="68">
        <f t="shared" si="848"/>
        <v>0.11177117584242779</v>
      </c>
    </row>
    <row r="2769" spans="1:54" x14ac:dyDescent="0.3">
      <c r="A2769" s="64">
        <v>29431</v>
      </c>
      <c r="B2769" s="57">
        <v>0</v>
      </c>
      <c r="C2769" s="57">
        <v>0</v>
      </c>
      <c r="D2769" s="57">
        <v>3.4279999999999999</v>
      </c>
      <c r="E2769" s="57">
        <f t="shared" si="833"/>
        <v>0</v>
      </c>
      <c r="F2769" s="57">
        <f t="shared" si="834"/>
        <v>3.4279999999999999</v>
      </c>
      <c r="G2769" s="57">
        <f t="shared" si="835"/>
        <v>0</v>
      </c>
      <c r="H2769" s="57">
        <f>IF(Q2768&gt;SetUp!$B$56,SetUp!$B$56,Q2768)</f>
        <v>1.8747216146133098E-9</v>
      </c>
      <c r="I2769" s="57">
        <f t="shared" si="849"/>
        <v>0.44736554959656549</v>
      </c>
      <c r="J2769" s="57">
        <f>MIN(F2769,H2769,(1-EXP(-SetUp!$B$52*H2769/SetUp!$B$56))*F2769)</f>
        <v>1.0041477214173255E-9</v>
      </c>
      <c r="K2769" s="57">
        <f t="shared" si="836"/>
        <v>8.7057389319598433E-10</v>
      </c>
      <c r="L2769" s="57">
        <f>IF(I2769&lt;=0,0,MIN(SetUp!$B$50*I2769^SetUp!$B$55,I2769))</f>
        <v>5.3555048023551446E-3</v>
      </c>
      <c r="M2769" s="57">
        <f t="shared" si="837"/>
        <v>0.44201004479421035</v>
      </c>
      <c r="N2769" s="57">
        <f>IF(SetUp!$B$62=0,X2769,(B2769-E2769)*(1-(H2769/SetUp!$B$66/SetUp!$B$56)))</f>
        <v>0</v>
      </c>
      <c r="O2769" s="57">
        <f>K2769*SetUp!$B$65</f>
        <v>0</v>
      </c>
      <c r="P2769" s="57">
        <f>MIN(SetUp!$B$54*L2769^SetUp!$B$51,L2769)</f>
        <v>3.0044204162655744E-3</v>
      </c>
      <c r="Q2769" s="57">
        <f t="shared" si="838"/>
        <v>8.7057389319598433E-10</v>
      </c>
      <c r="R2769" s="57">
        <f>IF((H2769+N2769-O2769)&gt;SetUp!$B$56,T2768+H2769+N2769-O2769-SetUp!$B$56,T2768)</f>
        <v>0</v>
      </c>
      <c r="S2769" s="57">
        <f>R2769*SetUp!$B$65</f>
        <v>0</v>
      </c>
      <c r="T2769" s="57">
        <f>IF((R2769-S2769)&lt;SetUp!$B$53,R2769-S2769,SetUp!$B$53)</f>
        <v>0</v>
      </c>
      <c r="U2769" s="57">
        <f t="shared" si="839"/>
        <v>0.44201004479421035</v>
      </c>
      <c r="V2769" s="57">
        <f>(L2769-P2769)/1000*SetUp!$B$13*1000000/SetUp!$B$48</f>
        <v>0.13372423244533976</v>
      </c>
      <c r="W2769" s="57">
        <f t="shared" si="850"/>
        <v>1.9081958235744878E-17</v>
      </c>
      <c r="X2769" s="57">
        <f>MAX((SetUp!$B$56*(1-($H2769/SetUp!$B$56)^2)*TANH(($B2769-$D2769)/SetUp!$B$56))/(1+$H2769/SetUp!$B$56*TANH(($B2769-$D2769)/SetUp!$B$56)),0)</f>
        <v>0</v>
      </c>
      <c r="AP2769" s="64">
        <v>31171</v>
      </c>
      <c r="AQ2769" s="55">
        <v>5</v>
      </c>
      <c r="AR2769" s="55">
        <v>125</v>
      </c>
      <c r="AS2769" s="66">
        <f t="shared" si="840"/>
        <v>70.787000000000006</v>
      </c>
      <c r="AT2769" s="66">
        <f t="shared" si="841"/>
        <v>88.050157297246287</v>
      </c>
      <c r="AU2769" s="55" t="str">
        <f>IF(OR($AP2769&lt;SetUp!$B$97,$AP2769&gt;SetUp!$B$98),"Não","Sim")</f>
        <v>Não</v>
      </c>
      <c r="AV2769" s="68">
        <f t="shared" si="842"/>
        <v>8.4135010548522544</v>
      </c>
      <c r="AW2769" s="68">
        <f t="shared" si="843"/>
        <v>9.3835045317432595</v>
      </c>
      <c r="AX2769" s="68">
        <f t="shared" si="844"/>
        <v>1.8499535070307311</v>
      </c>
      <c r="AY2769" s="68">
        <f t="shared" si="845"/>
        <v>1.944730136149577</v>
      </c>
      <c r="AZ2769" s="68">
        <f t="shared" si="846"/>
        <v>17.263157297246281</v>
      </c>
      <c r="BA2769" s="68">
        <f t="shared" si="847"/>
        <v>0.97000347689100508</v>
      </c>
      <c r="BB2769" s="68">
        <f t="shared" si="848"/>
        <v>9.4776629118845879E-2</v>
      </c>
    </row>
    <row r="2770" spans="1:54" x14ac:dyDescent="0.3">
      <c r="A2770" s="64">
        <v>29432</v>
      </c>
      <c r="B2770" s="57">
        <v>0</v>
      </c>
      <c r="C2770" s="57">
        <v>0</v>
      </c>
      <c r="D2770" s="57">
        <v>3.4279999999999999</v>
      </c>
      <c r="E2770" s="57">
        <f t="shared" si="833"/>
        <v>0</v>
      </c>
      <c r="F2770" s="57">
        <f t="shared" si="834"/>
        <v>3.4279999999999999</v>
      </c>
      <c r="G2770" s="57">
        <f t="shared" si="835"/>
        <v>0</v>
      </c>
      <c r="H2770" s="57">
        <f>IF(Q2769&gt;SetUp!$B$56,SetUp!$B$56,Q2769)</f>
        <v>8.7057389319598433E-10</v>
      </c>
      <c r="I2770" s="57">
        <f t="shared" si="849"/>
        <v>0.44201004479421035</v>
      </c>
      <c r="J2770" s="57">
        <f>MIN(F2770,H2770,(1-EXP(-SetUp!$B$52*H2770/SetUp!$B$56))*F2770)</f>
        <v>4.6630120564827843E-10</v>
      </c>
      <c r="K2770" s="57">
        <f t="shared" si="836"/>
        <v>4.042726875477059E-10</v>
      </c>
      <c r="L2770" s="57">
        <f>IF(I2770&lt;=0,0,MIN(SetUp!$B$50*I2770^SetUp!$B$55,I2770))</f>
        <v>5.2490786800874073E-3</v>
      </c>
      <c r="M2770" s="57">
        <f t="shared" si="837"/>
        <v>0.43676096611412296</v>
      </c>
      <c r="N2770" s="57">
        <f>IF(SetUp!$B$62=0,X2770,(B2770-E2770)*(1-(H2770/SetUp!$B$66/SetUp!$B$56)))</f>
        <v>0</v>
      </c>
      <c r="O2770" s="57">
        <f>K2770*SetUp!$B$65</f>
        <v>0</v>
      </c>
      <c r="P2770" s="57">
        <f>MIN(SetUp!$B$54*L2770^SetUp!$B$51,L2770)</f>
        <v>2.9457214186537246E-3</v>
      </c>
      <c r="Q2770" s="57">
        <f t="shared" si="838"/>
        <v>4.042726875477059E-10</v>
      </c>
      <c r="R2770" s="57">
        <f>IF((H2770+N2770-O2770)&gt;SetUp!$B$56,T2769+H2770+N2770-O2770-SetUp!$B$56,T2769)</f>
        <v>0</v>
      </c>
      <c r="S2770" s="57">
        <f>R2770*SetUp!$B$65</f>
        <v>0</v>
      </c>
      <c r="T2770" s="57">
        <f>IF((R2770-S2770)&lt;SetUp!$B$53,R2770-S2770,SetUp!$B$53)</f>
        <v>0</v>
      </c>
      <c r="U2770" s="57">
        <f t="shared" si="839"/>
        <v>0.43676096611412296</v>
      </c>
      <c r="V2770" s="57">
        <f>(L2770-P2770)/1000*SetUp!$B$13*1000000/SetUp!$B$48</f>
        <v>0.1310096241781108</v>
      </c>
      <c r="W2770" s="57">
        <f t="shared" si="850"/>
        <v>0</v>
      </c>
      <c r="X2770" s="57">
        <f>MAX((SetUp!$B$56*(1-($H2770/SetUp!$B$56)^2)*TANH(($B2770-$D2770)/SetUp!$B$56))/(1+$H2770/SetUp!$B$56*TANH(($B2770-$D2770)/SetUp!$B$56)),0)</f>
        <v>0</v>
      </c>
      <c r="AP2770" s="64">
        <v>31172</v>
      </c>
      <c r="AQ2770" s="55">
        <v>5</v>
      </c>
      <c r="AR2770" s="55">
        <v>126</v>
      </c>
      <c r="AS2770" s="66">
        <f t="shared" si="840"/>
        <v>48.125999999999998</v>
      </c>
      <c r="AT2770" s="66">
        <f t="shared" si="841"/>
        <v>74.465796926084238</v>
      </c>
      <c r="AU2770" s="55" t="str">
        <f>IF(OR($AP2770&lt;SetUp!$B$97,$AP2770&gt;SetUp!$B$98),"Não","Sim")</f>
        <v>Não</v>
      </c>
      <c r="AV2770" s="68">
        <f t="shared" si="842"/>
        <v>6.9372905373784075</v>
      </c>
      <c r="AW2770" s="68">
        <f t="shared" si="843"/>
        <v>8.6293566924820198</v>
      </c>
      <c r="AX2770" s="68">
        <f t="shared" si="844"/>
        <v>1.6823797667237221</v>
      </c>
      <c r="AY2770" s="68">
        <f t="shared" si="845"/>
        <v>1.8719568416462105</v>
      </c>
      <c r="AZ2770" s="68">
        <f t="shared" si="846"/>
        <v>26.33979692608424</v>
      </c>
      <c r="BA2770" s="68">
        <f t="shared" si="847"/>
        <v>1.6920661551036122</v>
      </c>
      <c r="BB2770" s="68">
        <f t="shared" si="848"/>
        <v>0.18957707492248832</v>
      </c>
    </row>
    <row r="2771" spans="1:54" x14ac:dyDescent="0.3">
      <c r="A2771" s="64">
        <v>29433</v>
      </c>
      <c r="B2771" s="57">
        <v>0</v>
      </c>
      <c r="C2771" s="57">
        <v>0</v>
      </c>
      <c r="D2771" s="57">
        <v>3.4279999999999999</v>
      </c>
      <c r="E2771" s="57">
        <f t="shared" si="833"/>
        <v>0</v>
      </c>
      <c r="F2771" s="57">
        <f t="shared" si="834"/>
        <v>3.4279999999999999</v>
      </c>
      <c r="G2771" s="57">
        <f t="shared" si="835"/>
        <v>0</v>
      </c>
      <c r="H2771" s="57">
        <f>IF(Q2770&gt;SetUp!$B$56,SetUp!$B$56,Q2770)</f>
        <v>4.042726875477059E-10</v>
      </c>
      <c r="I2771" s="57">
        <f t="shared" si="849"/>
        <v>0.43676096611412296</v>
      </c>
      <c r="J2771" s="57">
        <f>MIN(F2771,H2771,(1-EXP(-SetUp!$B$52*H2771/SetUp!$B$56))*F2771)</f>
        <v>2.1653847204206043E-10</v>
      </c>
      <c r="K2771" s="57">
        <f t="shared" si="836"/>
        <v>1.8773421550564547E-10</v>
      </c>
      <c r="L2771" s="57">
        <f>IF(I2771&lt;=0,0,MIN(SetUp!$B$50*I2771^SetUp!$B$55,I2771))</f>
        <v>5.1455983210577675E-3</v>
      </c>
      <c r="M2771" s="57">
        <f t="shared" si="837"/>
        <v>0.4316153677930652</v>
      </c>
      <c r="N2771" s="57">
        <f>IF(SetUp!$B$62=0,X2771,(B2771-E2771)*(1-(H2771/SetUp!$B$66/SetUp!$B$56)))</f>
        <v>0</v>
      </c>
      <c r="O2771" s="57">
        <f>K2771*SetUp!$B$65</f>
        <v>0</v>
      </c>
      <c r="P2771" s="57">
        <f>MIN(SetUp!$B$54*L2771^SetUp!$B$51,L2771)</f>
        <v>2.8886277330421707E-3</v>
      </c>
      <c r="Q2771" s="57">
        <f t="shared" si="838"/>
        <v>1.8773421550564547E-10</v>
      </c>
      <c r="R2771" s="57">
        <f>IF((H2771+N2771-O2771)&gt;SetUp!$B$56,T2770+H2771+N2771-O2771-SetUp!$B$56,T2770)</f>
        <v>0</v>
      </c>
      <c r="S2771" s="57">
        <f>R2771*SetUp!$B$65</f>
        <v>0</v>
      </c>
      <c r="T2771" s="57">
        <f>IF((R2771-S2771)&lt;SetUp!$B$53,R2771-S2771,SetUp!$B$53)</f>
        <v>0</v>
      </c>
      <c r="U2771" s="57">
        <f t="shared" si="839"/>
        <v>0.4316153677930652</v>
      </c>
      <c r="V2771" s="57">
        <f>(L2771-P2771)/1000*SetUp!$B$13*1000000/SetUp!$B$48</f>
        <v>0.12837125767147795</v>
      </c>
      <c r="W2771" s="57">
        <f t="shared" si="850"/>
        <v>2.0816681711721685E-17</v>
      </c>
      <c r="X2771" s="57">
        <f>MAX((SetUp!$B$56*(1-($H2771/SetUp!$B$56)^2)*TANH(($B2771-$D2771)/SetUp!$B$56))/(1+$H2771/SetUp!$B$56*TANH(($B2771-$D2771)/SetUp!$B$56)),0)</f>
        <v>0</v>
      </c>
      <c r="AP2771" s="64">
        <v>31173</v>
      </c>
      <c r="AQ2771" s="55">
        <v>5</v>
      </c>
      <c r="AR2771" s="55">
        <v>127</v>
      </c>
      <c r="AS2771" s="66">
        <f t="shared" si="840"/>
        <v>33.369999999999997</v>
      </c>
      <c r="AT2771" s="66">
        <f t="shared" si="841"/>
        <v>68.857149033028762</v>
      </c>
      <c r="AU2771" s="55" t="str">
        <f>IF(OR($AP2771&lt;SetUp!$B$97,$AP2771&gt;SetUp!$B$98),"Não","Sim")</f>
        <v>Não</v>
      </c>
      <c r="AV2771" s="68">
        <f t="shared" si="842"/>
        <v>5.7766772456144713</v>
      </c>
      <c r="AW2771" s="68">
        <f t="shared" si="843"/>
        <v>8.2980207901058414</v>
      </c>
      <c r="AX2771" s="68">
        <f t="shared" si="844"/>
        <v>1.5233562066547928</v>
      </c>
      <c r="AY2771" s="68">
        <f t="shared" si="845"/>
        <v>1.8379490371770228</v>
      </c>
      <c r="AZ2771" s="68">
        <f t="shared" si="846"/>
        <v>35.487149033028764</v>
      </c>
      <c r="BA2771" s="68">
        <f t="shared" si="847"/>
        <v>2.5213435444913701</v>
      </c>
      <c r="BB2771" s="68">
        <f t="shared" si="848"/>
        <v>0.31459283052223008</v>
      </c>
    </row>
    <row r="2772" spans="1:54" x14ac:dyDescent="0.3">
      <c r="A2772" s="64">
        <v>29434</v>
      </c>
      <c r="B2772" s="57">
        <v>0</v>
      </c>
      <c r="C2772" s="57"/>
      <c r="D2772" s="57">
        <v>4.016</v>
      </c>
      <c r="E2772" s="57">
        <f t="shared" si="833"/>
        <v>0</v>
      </c>
      <c r="F2772" s="57">
        <f t="shared" si="834"/>
        <v>4.016</v>
      </c>
      <c r="G2772" s="57">
        <f t="shared" si="835"/>
        <v>0</v>
      </c>
      <c r="H2772" s="57">
        <f>IF(Q2771&gt;SetUp!$B$56,SetUp!$B$56,Q2771)</f>
        <v>1.8773421550564547E-10</v>
      </c>
      <c r="I2772" s="57">
        <f t="shared" si="849"/>
        <v>0.4316153677930652</v>
      </c>
      <c r="J2772" s="57">
        <f>MIN(F2772,H2772,(1-EXP(-SetUp!$B$52*H2772/SetUp!$B$56))*F2772)</f>
        <v>1.1780303310615636E-10</v>
      </c>
      <c r="K2772" s="57">
        <f t="shared" si="836"/>
        <v>6.9931182399489108E-11</v>
      </c>
      <c r="L2772" s="57">
        <f>IF(I2772&lt;=0,0,MIN(SetUp!$B$50*I2772^SetUp!$B$55,I2772))</f>
        <v>5.0449594925995739E-3</v>
      </c>
      <c r="M2772" s="57">
        <f t="shared" si="837"/>
        <v>0.42657040830046561</v>
      </c>
      <c r="N2772" s="57">
        <f>IF(SetUp!$B$62=0,X2772,(B2772-E2772)*(1-(H2772/SetUp!$B$66/SetUp!$B$56)))</f>
        <v>0</v>
      </c>
      <c r="O2772" s="57">
        <f>K2772*SetUp!$B$65</f>
        <v>0</v>
      </c>
      <c r="P2772" s="57">
        <f>MIN(SetUp!$B$54*L2772^SetUp!$B$51,L2772)</f>
        <v>2.8330830814099874E-3</v>
      </c>
      <c r="Q2772" s="57">
        <f t="shared" si="838"/>
        <v>6.9931182399489108E-11</v>
      </c>
      <c r="R2772" s="57">
        <f>IF((H2772+N2772-O2772)&gt;SetUp!$B$56,T2771+H2772+N2772-O2772-SetUp!$B$56,T2771)</f>
        <v>0</v>
      </c>
      <c r="S2772" s="57">
        <f>R2772*SetUp!$B$65</f>
        <v>0</v>
      </c>
      <c r="T2772" s="57">
        <f>IF((R2772-S2772)&lt;SetUp!$B$53,R2772-S2772,SetUp!$B$53)</f>
        <v>0</v>
      </c>
      <c r="U2772" s="57">
        <f t="shared" si="839"/>
        <v>0.42657040830046561</v>
      </c>
      <c r="V2772" s="57">
        <f>(L2772-P2772)/1000*SetUp!$B$13*1000000/SetUp!$B$48</f>
        <v>0.12580640537630264</v>
      </c>
      <c r="W2772" s="57">
        <f t="shared" si="850"/>
        <v>-2.6020852139652106E-17</v>
      </c>
      <c r="X2772" s="57">
        <f>MAX((SetUp!$B$56*(1-($H2772/SetUp!$B$56)^2)*TANH(($B2772-$D2772)/SetUp!$B$56))/(1+$H2772/SetUp!$B$56*TANH(($B2772-$D2772)/SetUp!$B$56)),0)</f>
        <v>0</v>
      </c>
      <c r="AP2772" s="64">
        <v>31174</v>
      </c>
      <c r="AQ2772" s="55">
        <v>5</v>
      </c>
      <c r="AR2772" s="55">
        <v>128</v>
      </c>
      <c r="AS2772" s="66">
        <f t="shared" si="840"/>
        <v>30.372</v>
      </c>
      <c r="AT2772" s="66">
        <f t="shared" si="841"/>
        <v>53.452243458456955</v>
      </c>
      <c r="AU2772" s="55" t="str">
        <f>IF(OR($AP2772&lt;SetUp!$B$97,$AP2772&gt;SetUp!$B$98),"Não","Sim")</f>
        <v>Não</v>
      </c>
      <c r="AV2772" s="68">
        <f t="shared" si="842"/>
        <v>5.5110797490147068</v>
      </c>
      <c r="AW2772" s="68">
        <f t="shared" si="843"/>
        <v>7.3111041203403033</v>
      </c>
      <c r="AX2772" s="68">
        <f t="shared" si="844"/>
        <v>1.482473391205879</v>
      </c>
      <c r="AY2772" s="68">
        <f t="shared" si="845"/>
        <v>1.7279659378175973</v>
      </c>
      <c r="AZ2772" s="68">
        <f t="shared" si="846"/>
        <v>23.080243458456955</v>
      </c>
      <c r="BA2772" s="68">
        <f t="shared" si="847"/>
        <v>1.8000243713255966</v>
      </c>
      <c r="BB2772" s="68">
        <f t="shared" si="848"/>
        <v>0.24549254661171838</v>
      </c>
    </row>
    <row r="2773" spans="1:54" x14ac:dyDescent="0.3">
      <c r="A2773" s="64">
        <v>29435</v>
      </c>
      <c r="B2773" s="57">
        <v>0</v>
      </c>
      <c r="C2773" s="57"/>
      <c r="D2773" s="57">
        <v>4.016</v>
      </c>
      <c r="E2773" s="57">
        <f t="shared" si="833"/>
        <v>0</v>
      </c>
      <c r="F2773" s="57">
        <f t="shared" si="834"/>
        <v>4.016</v>
      </c>
      <c r="G2773" s="57">
        <f t="shared" si="835"/>
        <v>0</v>
      </c>
      <c r="H2773" s="57">
        <f>IF(Q2772&gt;SetUp!$B$56,SetUp!$B$56,Q2772)</f>
        <v>6.9931182399489108E-11</v>
      </c>
      <c r="I2773" s="57">
        <f t="shared" si="849"/>
        <v>0.42657040830046561</v>
      </c>
      <c r="J2773" s="57">
        <f>MIN(F2773,H2773,(1-EXP(-SetUp!$B$52*H2773/SetUp!$B$56))*F2773)</f>
        <v>4.3881643208010249E-11</v>
      </c>
      <c r="K2773" s="57">
        <f t="shared" si="836"/>
        <v>2.6049539191478859E-11</v>
      </c>
      <c r="L2773" s="57">
        <f>IF(I2773&lt;=0,0,MIN(SetUp!$B$50*I2773^SetUp!$B$55,I2773))</f>
        <v>4.9470624424109762E-3</v>
      </c>
      <c r="M2773" s="57">
        <f t="shared" si="837"/>
        <v>0.42162334585805461</v>
      </c>
      <c r="N2773" s="57">
        <f>IF(SetUp!$B$62=0,X2773,(B2773-E2773)*(1-(H2773/SetUp!$B$66/SetUp!$B$56)))</f>
        <v>0</v>
      </c>
      <c r="O2773" s="57">
        <f>K2773*SetUp!$B$65</f>
        <v>0</v>
      </c>
      <c r="P2773" s="57">
        <f>MIN(SetUp!$B$54*L2773^SetUp!$B$51,L2773)</f>
        <v>2.7790335866687541E-3</v>
      </c>
      <c r="Q2773" s="57">
        <f t="shared" si="838"/>
        <v>2.6049539191478859E-11</v>
      </c>
      <c r="R2773" s="57">
        <f>IF((H2773+N2773-O2773)&gt;SetUp!$B$56,T2772+H2773+N2773-O2773-SetUp!$B$56,T2772)</f>
        <v>0</v>
      </c>
      <c r="S2773" s="57">
        <f>R2773*SetUp!$B$65</f>
        <v>0</v>
      </c>
      <c r="T2773" s="57">
        <f>IF((R2773-S2773)&lt;SetUp!$B$53,R2773-S2773,SetUp!$B$53)</f>
        <v>0</v>
      </c>
      <c r="U2773" s="57">
        <f t="shared" si="839"/>
        <v>0.42162334585805461</v>
      </c>
      <c r="V2773" s="57">
        <f>(L2773-P2773)/1000*SetUp!$B$13*1000000/SetUp!$B$48</f>
        <v>0.12331245801673733</v>
      </c>
      <c r="W2773" s="57">
        <f t="shared" si="850"/>
        <v>0</v>
      </c>
      <c r="X2773" s="57">
        <f>MAX((SetUp!$B$56*(1-($H2773/SetUp!$B$56)^2)*TANH(($B2773-$D2773)/SetUp!$B$56))/(1+$H2773/SetUp!$B$56*TANH(($B2773-$D2773)/SetUp!$B$56)),0)</f>
        <v>0</v>
      </c>
      <c r="AP2773" s="64">
        <v>31175</v>
      </c>
      <c r="AQ2773" s="55">
        <v>5</v>
      </c>
      <c r="AR2773" s="55">
        <v>129</v>
      </c>
      <c r="AS2773" s="66">
        <f t="shared" si="840"/>
        <v>31.858000000000001</v>
      </c>
      <c r="AT2773" s="66">
        <f t="shared" si="841"/>
        <v>42.572083795691888</v>
      </c>
      <c r="AU2773" s="55" t="str">
        <f>IF(OR($AP2773&lt;SetUp!$B$97,$AP2773&gt;SetUp!$B$98),"Não","Sim")</f>
        <v>Não</v>
      </c>
      <c r="AV2773" s="68">
        <f t="shared" si="842"/>
        <v>5.6442891492197669</v>
      </c>
      <c r="AW2773" s="68">
        <f t="shared" si="843"/>
        <v>6.5247286377053175</v>
      </c>
      <c r="AX2773" s="68">
        <f t="shared" si="844"/>
        <v>1.5032185079300333</v>
      </c>
      <c r="AY2773" s="68">
        <f t="shared" si="845"/>
        <v>1.6291249083124848</v>
      </c>
      <c r="AZ2773" s="68">
        <f t="shared" si="846"/>
        <v>10.714083795691888</v>
      </c>
      <c r="BA2773" s="68">
        <f t="shared" si="847"/>
        <v>0.88043948848555065</v>
      </c>
      <c r="BB2773" s="68">
        <f t="shared" si="848"/>
        <v>0.12590640038245149</v>
      </c>
    </row>
    <row r="2774" spans="1:54" x14ac:dyDescent="0.3">
      <c r="A2774" s="64">
        <v>29436</v>
      </c>
      <c r="B2774" s="57">
        <v>2E-3</v>
      </c>
      <c r="C2774" s="57"/>
      <c r="D2774" s="57">
        <v>4.016</v>
      </c>
      <c r="E2774" s="57">
        <f t="shared" si="833"/>
        <v>2E-3</v>
      </c>
      <c r="F2774" s="57">
        <f t="shared" si="834"/>
        <v>4.0140000000000002</v>
      </c>
      <c r="G2774" s="57">
        <f t="shared" si="835"/>
        <v>0</v>
      </c>
      <c r="H2774" s="57">
        <f>IF(Q2773&gt;SetUp!$B$56,SetUp!$B$56,Q2773)</f>
        <v>2.6049539191478859E-11</v>
      </c>
      <c r="I2774" s="57">
        <f t="shared" si="849"/>
        <v>0.42162334585805461</v>
      </c>
      <c r="J2774" s="57">
        <f>MIN(F2774,H2774,(1-EXP(-SetUp!$B$52*H2774/SetUp!$B$56))*F2774)</f>
        <v>1.6337737163141243E-11</v>
      </c>
      <c r="K2774" s="57">
        <f t="shared" si="836"/>
        <v>9.7118020283376158E-12</v>
      </c>
      <c r="L2774" s="57">
        <f>IF(I2774&lt;=0,0,MIN(SetUp!$B$50*I2774^SetUp!$B$55,I2774))</f>
        <v>4.8518116723905965E-3</v>
      </c>
      <c r="M2774" s="57">
        <f t="shared" si="837"/>
        <v>0.41677153418566404</v>
      </c>
      <c r="N2774" s="57">
        <f>IF(SetUp!$B$62=0,X2774,(B2774-E2774)*(1-(H2774/SetUp!$B$66/SetUp!$B$56)))</f>
        <v>0</v>
      </c>
      <c r="O2774" s="57">
        <f>K2774*SetUp!$B$65</f>
        <v>0</v>
      </c>
      <c r="P2774" s="57">
        <f>MIN(SetUp!$B$54*L2774^SetUp!$B$51,L2774)</f>
        <v>2.72642765222932E-3</v>
      </c>
      <c r="Q2774" s="57">
        <f t="shared" si="838"/>
        <v>9.7118020283376158E-12</v>
      </c>
      <c r="R2774" s="57">
        <f>IF((H2774+N2774-O2774)&gt;SetUp!$B$56,T2773+H2774+N2774-O2774-SetUp!$B$56,T2773)</f>
        <v>0</v>
      </c>
      <c r="S2774" s="57">
        <f>R2774*SetUp!$B$65</f>
        <v>0</v>
      </c>
      <c r="T2774" s="57">
        <f>IF((R2774-S2774)&lt;SetUp!$B$53,R2774-S2774,SetUp!$B$53)</f>
        <v>0</v>
      </c>
      <c r="U2774" s="57">
        <f t="shared" si="839"/>
        <v>0.41677153418566404</v>
      </c>
      <c r="V2774" s="57">
        <f>(L2774-P2774)/1000*SetUp!$B$13*1000000/SetUp!$B$48</f>
        <v>0.12088691857648588</v>
      </c>
      <c r="W2774" s="57">
        <f t="shared" si="850"/>
        <v>0</v>
      </c>
      <c r="X2774" s="57">
        <f>MAX((SetUp!$B$56*(1-($H2774/SetUp!$B$56)^2)*TANH(($B2774-$D2774)/SetUp!$B$56))/(1+$H2774/SetUp!$B$56*TANH(($B2774-$D2774)/SetUp!$B$56)),0)</f>
        <v>0</v>
      </c>
      <c r="AP2774" s="64">
        <v>31176</v>
      </c>
      <c r="AQ2774" s="55">
        <v>5</v>
      </c>
      <c r="AR2774" s="55">
        <v>130</v>
      </c>
      <c r="AS2774" s="66">
        <f t="shared" si="840"/>
        <v>64.817999999999998</v>
      </c>
      <c r="AT2774" s="66">
        <f t="shared" si="841"/>
        <v>35.54692551705115</v>
      </c>
      <c r="AU2774" s="55" t="str">
        <f>IF(OR($AP2774&lt;SetUp!$B$97,$AP2774&gt;SetUp!$B$98),"Não","Sim")</f>
        <v>Não</v>
      </c>
      <c r="AV2774" s="68">
        <f t="shared" si="842"/>
        <v>8.0509626753575247</v>
      </c>
      <c r="AW2774" s="68">
        <f t="shared" si="843"/>
        <v>5.9621242453551027</v>
      </c>
      <c r="AX2774" s="68">
        <f t="shared" si="844"/>
        <v>1.8116956264745914</v>
      </c>
      <c r="AY2774" s="68">
        <f t="shared" si="845"/>
        <v>1.5508020442016406</v>
      </c>
      <c r="AZ2774" s="68">
        <f t="shared" si="846"/>
        <v>-29.271074482948848</v>
      </c>
      <c r="BA2774" s="68">
        <f t="shared" si="847"/>
        <v>-2.0888384300024221</v>
      </c>
      <c r="BB2774" s="68">
        <f t="shared" si="848"/>
        <v>-0.26089358227295079</v>
      </c>
    </row>
    <row r="2775" spans="1:54" x14ac:dyDescent="0.3">
      <c r="A2775" s="64">
        <v>29437</v>
      </c>
      <c r="B2775" s="57">
        <v>0</v>
      </c>
      <c r="C2775" s="57"/>
      <c r="D2775" s="57">
        <v>4.016</v>
      </c>
      <c r="E2775" s="57">
        <f t="shared" si="833"/>
        <v>0</v>
      </c>
      <c r="F2775" s="57">
        <f t="shared" si="834"/>
        <v>4.016</v>
      </c>
      <c r="G2775" s="57">
        <f t="shared" si="835"/>
        <v>0</v>
      </c>
      <c r="H2775" s="57">
        <f>IF(Q2774&gt;SetUp!$B$56,SetUp!$B$56,Q2774)</f>
        <v>9.7118020283376158E-12</v>
      </c>
      <c r="I2775" s="57">
        <f t="shared" si="849"/>
        <v>0.41677153418566404</v>
      </c>
      <c r="J2775" s="57">
        <f>MIN(F2775,H2775,(1-EXP(-SetUp!$B$52*H2775/SetUp!$B$56))*F2775)</f>
        <v>6.0940905655115787E-12</v>
      </c>
      <c r="K2775" s="57">
        <f t="shared" si="836"/>
        <v>3.6177114628260372E-12</v>
      </c>
      <c r="L2775" s="57">
        <f>IF(I2775&lt;=0,0,MIN(SetUp!$B$50*I2775^SetUp!$B$55,I2775))</f>
        <v>4.7591157255609312E-3</v>
      </c>
      <c r="M2775" s="57">
        <f t="shared" si="837"/>
        <v>0.41201241846010311</v>
      </c>
      <c r="N2775" s="57">
        <f>IF(SetUp!$B$62=0,X2775,(B2775-E2775)*(1-(H2775/SetUp!$B$66/SetUp!$B$56)))</f>
        <v>0</v>
      </c>
      <c r="O2775" s="57">
        <f>K2775*SetUp!$B$65</f>
        <v>0</v>
      </c>
      <c r="P2775" s="57">
        <f>MIN(SetUp!$B$54*L2775^SetUp!$B$51,L2775)</f>
        <v>2.6752158485000553E-3</v>
      </c>
      <c r="Q2775" s="57">
        <f t="shared" si="838"/>
        <v>3.6177114628260372E-12</v>
      </c>
      <c r="R2775" s="57">
        <f>IF((H2775+N2775-O2775)&gt;SetUp!$B$56,T2774+H2775+N2775-O2775-SetUp!$B$56,T2774)</f>
        <v>0</v>
      </c>
      <c r="S2775" s="57">
        <f>R2775*SetUp!$B$65</f>
        <v>0</v>
      </c>
      <c r="T2775" s="57">
        <f>IF((R2775-S2775)&lt;SetUp!$B$53,R2775-S2775,SetUp!$B$53)</f>
        <v>0</v>
      </c>
      <c r="U2775" s="57">
        <f t="shared" si="839"/>
        <v>0.41201241846010311</v>
      </c>
      <c r="V2775" s="57">
        <f>(L2775-P2775)/1000*SetUp!$B$13*1000000/SetUp!$B$48</f>
        <v>0.11852739663521671</v>
      </c>
      <c r="W2775" s="57">
        <f t="shared" si="850"/>
        <v>2.688821387764051E-17</v>
      </c>
      <c r="X2775" s="57">
        <f>MAX((SetUp!$B$56*(1-($H2775/SetUp!$B$56)^2)*TANH(($B2775-$D2775)/SetUp!$B$56))/(1+$H2775/SetUp!$B$56*TANH(($B2775-$D2775)/SetUp!$B$56)),0)</f>
        <v>0</v>
      </c>
      <c r="AP2775" s="64">
        <v>31177</v>
      </c>
      <c r="AQ2775" s="55">
        <v>5</v>
      </c>
      <c r="AR2775" s="55">
        <v>131</v>
      </c>
      <c r="AS2775" s="66">
        <f t="shared" si="840"/>
        <v>27.481000000000002</v>
      </c>
      <c r="AT2775" s="66">
        <f t="shared" si="841"/>
        <v>29.339204013072912</v>
      </c>
      <c r="AU2775" s="55" t="str">
        <f>IF(OR($AP2775&lt;SetUp!$B$97,$AP2775&gt;SetUp!$B$98),"Não","Sim")</f>
        <v>Não</v>
      </c>
      <c r="AV2775" s="68">
        <f t="shared" si="842"/>
        <v>5.2422323489139622</v>
      </c>
      <c r="AW2775" s="68">
        <f t="shared" si="843"/>
        <v>5.4165675490178202</v>
      </c>
      <c r="AX2775" s="68">
        <f t="shared" si="844"/>
        <v>1.4390325321204125</v>
      </c>
      <c r="AY2775" s="68">
        <f t="shared" si="845"/>
        <v>1.4674483270457961</v>
      </c>
      <c r="AZ2775" s="68">
        <f t="shared" si="846"/>
        <v>1.8582040130729105</v>
      </c>
      <c r="BA2775" s="68">
        <f t="shared" si="847"/>
        <v>0.17433520010385806</v>
      </c>
      <c r="BB2775" s="68">
        <f t="shared" si="848"/>
        <v>2.8415794925383597E-2</v>
      </c>
    </row>
    <row r="2776" spans="1:54" x14ac:dyDescent="0.3">
      <c r="A2776" s="64">
        <v>29438</v>
      </c>
      <c r="B2776" s="57">
        <v>0</v>
      </c>
      <c r="C2776" s="57"/>
      <c r="D2776" s="57">
        <v>4.016</v>
      </c>
      <c r="E2776" s="57">
        <f t="shared" si="833"/>
        <v>0</v>
      </c>
      <c r="F2776" s="57">
        <f t="shared" si="834"/>
        <v>4.016</v>
      </c>
      <c r="G2776" s="57">
        <f t="shared" si="835"/>
        <v>0</v>
      </c>
      <c r="H2776" s="57">
        <f>IF(Q2775&gt;SetUp!$B$56,SetUp!$B$56,Q2775)</f>
        <v>3.6177114628260372E-12</v>
      </c>
      <c r="I2776" s="57">
        <f t="shared" si="849"/>
        <v>0.41201241846010311</v>
      </c>
      <c r="J2776" s="57">
        <f>MIN(F2776,H2776,(1-EXP(-SetUp!$B$52*H2776/SetUp!$B$56))*F2776)</f>
        <v>2.2699016000160553E-12</v>
      </c>
      <c r="K2776" s="57">
        <f t="shared" si="836"/>
        <v>1.3478098628099819E-12</v>
      </c>
      <c r="L2776" s="57">
        <f>IF(I2776&lt;=0,0,MIN(SetUp!$B$50*I2776^SetUp!$B$55,I2776))</f>
        <v>4.6688869852267592E-3</v>
      </c>
      <c r="M2776" s="57">
        <f t="shared" si="837"/>
        <v>0.40734353147487634</v>
      </c>
      <c r="N2776" s="57">
        <f>IF(SetUp!$B$62=0,X2776,(B2776-E2776)*(1-(H2776/SetUp!$B$66/SetUp!$B$56)))</f>
        <v>0</v>
      </c>
      <c r="O2776" s="57">
        <f>K2776*SetUp!$B$65</f>
        <v>0</v>
      </c>
      <c r="P2776" s="57">
        <f>MIN(SetUp!$B$54*L2776^SetUp!$B$51,L2776)</f>
        <v>2.6253508058670973E-3</v>
      </c>
      <c r="Q2776" s="57">
        <f t="shared" si="838"/>
        <v>1.3478098628099819E-12</v>
      </c>
      <c r="R2776" s="57">
        <f>IF((H2776+N2776-O2776)&gt;SetUp!$B$56,T2775+H2776+N2776-O2776-SetUp!$B$56,T2775)</f>
        <v>0</v>
      </c>
      <c r="S2776" s="57">
        <f>R2776*SetUp!$B$65</f>
        <v>0</v>
      </c>
      <c r="T2776" s="57">
        <f>IF((R2776-S2776)&lt;SetUp!$B$53,R2776-S2776,SetUp!$B$53)</f>
        <v>0</v>
      </c>
      <c r="U2776" s="57">
        <f t="shared" si="839"/>
        <v>0.40734353147487634</v>
      </c>
      <c r="V2776" s="57">
        <f>(L2776-P2776)/1000*SetUp!$B$13*1000000/SetUp!$B$48</f>
        <v>0.11623160303219421</v>
      </c>
      <c r="W2776" s="57">
        <f t="shared" si="850"/>
        <v>-1.8214596497756474E-17</v>
      </c>
      <c r="X2776" s="57">
        <f>MAX((SetUp!$B$56*(1-($H2776/SetUp!$B$56)^2)*TANH(($B2776-$D2776)/SetUp!$B$56))/(1+$H2776/SetUp!$B$56*TANH(($B2776-$D2776)/SetUp!$B$56)),0)</f>
        <v>0</v>
      </c>
      <c r="AP2776" s="64">
        <v>31178</v>
      </c>
      <c r="AQ2776" s="55">
        <v>5</v>
      </c>
      <c r="AR2776" s="55">
        <v>132</v>
      </c>
      <c r="AS2776" s="66">
        <f t="shared" si="840"/>
        <v>30.372</v>
      </c>
      <c r="AT2776" s="66">
        <f t="shared" si="841"/>
        <v>24.573665023681176</v>
      </c>
      <c r="AU2776" s="55" t="str">
        <f>IF(OR($AP2776&lt;SetUp!$B$97,$AP2776&gt;SetUp!$B$98),"Não","Sim")</f>
        <v>Não</v>
      </c>
      <c r="AV2776" s="68">
        <f t="shared" si="842"/>
        <v>5.5110797490147068</v>
      </c>
      <c r="AW2776" s="68">
        <f t="shared" si="843"/>
        <v>4.9571831743119175</v>
      </c>
      <c r="AX2776" s="68">
        <f t="shared" si="844"/>
        <v>1.482473391205879</v>
      </c>
      <c r="AY2776" s="68">
        <f t="shared" si="845"/>
        <v>1.390469933885794</v>
      </c>
      <c r="AZ2776" s="68">
        <f t="shared" si="846"/>
        <v>-5.7983349763188237</v>
      </c>
      <c r="BA2776" s="68">
        <f t="shared" si="847"/>
        <v>-0.5538965747027893</v>
      </c>
      <c r="BB2776" s="68">
        <f t="shared" si="848"/>
        <v>-9.2003457320084969E-2</v>
      </c>
    </row>
    <row r="2777" spans="1:54" x14ac:dyDescent="0.3">
      <c r="A2777" s="64">
        <v>29439</v>
      </c>
      <c r="B2777" s="57">
        <v>0</v>
      </c>
      <c r="C2777" s="57"/>
      <c r="D2777" s="57">
        <v>4.016</v>
      </c>
      <c r="E2777" s="57">
        <f t="shared" si="833"/>
        <v>0</v>
      </c>
      <c r="F2777" s="57">
        <f t="shared" si="834"/>
        <v>4.016</v>
      </c>
      <c r="G2777" s="57">
        <f t="shared" si="835"/>
        <v>0</v>
      </c>
      <c r="H2777" s="57">
        <f>IF(Q2776&gt;SetUp!$B$56,SetUp!$B$56,Q2776)</f>
        <v>1.3478098628099819E-12</v>
      </c>
      <c r="I2777" s="57">
        <f t="shared" si="849"/>
        <v>0.40734353147487634</v>
      </c>
      <c r="J2777" s="57">
        <f>MIN(F2777,H2777,(1-EXP(-SetUp!$B$52*H2777/SetUp!$B$56))*F2777)</f>
        <v>8.4580698000991104E-13</v>
      </c>
      <c r="K2777" s="57">
        <f t="shared" si="836"/>
        <v>5.0200288280007086E-13</v>
      </c>
      <c r="L2777" s="57">
        <f>IF(I2777&lt;=0,0,MIN(SetUp!$B$50*I2777^SetUp!$B$55,I2777))</f>
        <v>4.5810414855775687E-3</v>
      </c>
      <c r="M2777" s="57">
        <f t="shared" si="837"/>
        <v>0.40276248998929876</v>
      </c>
      <c r="N2777" s="57">
        <f>IF(SetUp!$B$62=0,X2777,(B2777-E2777)*(1-(H2777/SetUp!$B$66/SetUp!$B$56)))</f>
        <v>0</v>
      </c>
      <c r="O2777" s="57">
        <f>K2777*SetUp!$B$65</f>
        <v>0</v>
      </c>
      <c r="P2777" s="57">
        <f>MIN(SetUp!$B$54*L2777^SetUp!$B$51,L2777)</f>
        <v>2.5767871137395548E-3</v>
      </c>
      <c r="Q2777" s="57">
        <f t="shared" si="838"/>
        <v>5.0200288280007086E-13</v>
      </c>
      <c r="R2777" s="57">
        <f>IF((H2777+N2777-O2777)&gt;SetUp!$B$56,T2776+H2777+N2777-O2777-SetUp!$B$56,T2776)</f>
        <v>0</v>
      </c>
      <c r="S2777" s="57">
        <f>R2777*SetUp!$B$65</f>
        <v>0</v>
      </c>
      <c r="T2777" s="57">
        <f>IF((R2777-S2777)&lt;SetUp!$B$53,R2777-S2777,SetUp!$B$53)</f>
        <v>0</v>
      </c>
      <c r="U2777" s="57">
        <f t="shared" si="839"/>
        <v>0.40276248998929876</v>
      </c>
      <c r="V2777" s="57">
        <f>(L2777-P2777)/1000*SetUp!$B$13*1000000/SetUp!$B$48</f>
        <v>0.1139973448358583</v>
      </c>
      <c r="W2777" s="57">
        <f t="shared" si="850"/>
        <v>-3.3827107781547738E-17</v>
      </c>
      <c r="X2777" s="57">
        <f>MAX((SetUp!$B$56*(1-($H2777/SetUp!$B$56)^2)*TANH(($B2777-$D2777)/SetUp!$B$56))/(1+$H2777/SetUp!$B$56*TANH(($B2777-$D2777)/SetUp!$B$56)),0)</f>
        <v>0</v>
      </c>
      <c r="AP2777" s="64">
        <v>31179</v>
      </c>
      <c r="AQ2777" s="55">
        <v>5</v>
      </c>
      <c r="AR2777" s="55">
        <v>133</v>
      </c>
      <c r="AS2777" s="66">
        <f t="shared" si="840"/>
        <v>22.030999999999999</v>
      </c>
      <c r="AT2777" s="66">
        <f t="shared" si="841"/>
        <v>20.841223069566322</v>
      </c>
      <c r="AU2777" s="55" t="str">
        <f>IF(OR($AP2777&lt;SetUp!$B$97,$AP2777&gt;SetUp!$B$98),"Não","Sim")</f>
        <v>Não</v>
      </c>
      <c r="AV2777" s="68">
        <f t="shared" si="842"/>
        <v>4.6937192076220322</v>
      </c>
      <c r="AW2777" s="68">
        <f t="shared" si="843"/>
        <v>4.5652188413663506</v>
      </c>
      <c r="AX2777" s="68">
        <f t="shared" si="844"/>
        <v>1.3430342104791977</v>
      </c>
      <c r="AY2777" s="68">
        <f t="shared" si="845"/>
        <v>1.3189232019968427</v>
      </c>
      <c r="AZ2777" s="68">
        <f t="shared" si="846"/>
        <v>-1.1897769304336769</v>
      </c>
      <c r="BA2777" s="68">
        <f t="shared" si="847"/>
        <v>-0.12850036625568162</v>
      </c>
      <c r="BB2777" s="68">
        <f t="shared" si="848"/>
        <v>-2.4111008482355034E-2</v>
      </c>
    </row>
    <row r="2778" spans="1:54" x14ac:dyDescent="0.3">
      <c r="A2778" s="64">
        <v>29440</v>
      </c>
      <c r="B2778" s="57">
        <v>0</v>
      </c>
      <c r="C2778" s="57"/>
      <c r="D2778" s="57">
        <v>4.016</v>
      </c>
      <c r="E2778" s="57">
        <f t="shared" si="833"/>
        <v>0</v>
      </c>
      <c r="F2778" s="57">
        <f t="shared" si="834"/>
        <v>4.016</v>
      </c>
      <c r="G2778" s="57">
        <f t="shared" si="835"/>
        <v>0</v>
      </c>
      <c r="H2778" s="57">
        <f>IF(Q2777&gt;SetUp!$B$56,SetUp!$B$56,Q2777)</f>
        <v>5.0200288280007086E-13</v>
      </c>
      <c r="I2778" s="57">
        <f t="shared" si="849"/>
        <v>0.40276248998929876</v>
      </c>
      <c r="J2778" s="57">
        <f>MIN(F2778,H2778,(1-EXP(-SetUp!$B$52*H2778/SetUp!$B$56))*F2778)</f>
        <v>3.1522695564945024E-13</v>
      </c>
      <c r="K2778" s="57">
        <f t="shared" si="836"/>
        <v>1.8677592715062063E-13</v>
      </c>
      <c r="L2778" s="57">
        <f>IF(I2778&lt;=0,0,MIN(SetUp!$B$50*I2778^SetUp!$B$55,I2778))</f>
        <v>4.4954987329997344E-3</v>
      </c>
      <c r="M2778" s="57">
        <f t="shared" si="837"/>
        <v>0.398266991256299</v>
      </c>
      <c r="N2778" s="57">
        <f>IF(SetUp!$B$62=0,X2778,(B2778-E2778)*(1-(H2778/SetUp!$B$66/SetUp!$B$56)))</f>
        <v>0</v>
      </c>
      <c r="O2778" s="57">
        <f>K2778*SetUp!$B$65</f>
        <v>0</v>
      </c>
      <c r="P2778" s="57">
        <f>MIN(SetUp!$B$54*L2778^SetUp!$B$51,L2778)</f>
        <v>2.5294812252723469E-3</v>
      </c>
      <c r="Q2778" s="57">
        <f t="shared" si="838"/>
        <v>1.8677592715062063E-13</v>
      </c>
      <c r="R2778" s="57">
        <f>IF((H2778+N2778-O2778)&gt;SetUp!$B$56,T2777+H2778+N2778-O2778-SetUp!$B$56,T2777)</f>
        <v>0</v>
      </c>
      <c r="S2778" s="57">
        <f>R2778*SetUp!$B$65</f>
        <v>0</v>
      </c>
      <c r="T2778" s="57">
        <f>IF((R2778-S2778)&lt;SetUp!$B$53,R2778-S2778,SetUp!$B$53)</f>
        <v>0</v>
      </c>
      <c r="U2778" s="57">
        <f t="shared" si="839"/>
        <v>0.398266991256299</v>
      </c>
      <c r="V2778" s="57">
        <f>(L2778-P2778)/1000*SetUp!$B$13*1000000/SetUp!$B$48</f>
        <v>0.11182252059961947</v>
      </c>
      <c r="W2778" s="57">
        <f t="shared" si="850"/>
        <v>1.0408340855860843E-17</v>
      </c>
      <c r="X2778" s="57">
        <f>MAX((SetUp!$B$56*(1-($H2778/SetUp!$B$56)^2)*TANH(($B2778-$D2778)/SetUp!$B$56))/(1+$H2778/SetUp!$B$56*TANH(($B2778-$D2778)/SetUp!$B$56)),0)</f>
        <v>0</v>
      </c>
      <c r="AP2778" s="64">
        <v>31180</v>
      </c>
      <c r="AQ2778" s="55">
        <v>5</v>
      </c>
      <c r="AR2778" s="55">
        <v>134</v>
      </c>
      <c r="AS2778" s="66">
        <f t="shared" si="840"/>
        <v>15.875999999999999</v>
      </c>
      <c r="AT2778" s="66">
        <f t="shared" si="841"/>
        <v>17.867518209345651</v>
      </c>
      <c r="AU2778" s="55" t="str">
        <f>IF(OR($AP2778&lt;SetUp!$B$97,$AP2778&gt;SetUp!$B$98),"Não","Sim")</f>
        <v>Não</v>
      </c>
      <c r="AV2778" s="68">
        <f t="shared" si="842"/>
        <v>3.984469851812158</v>
      </c>
      <c r="AW2778" s="68">
        <f t="shared" si="843"/>
        <v>4.2269987236035043</v>
      </c>
      <c r="AX2778" s="68">
        <f t="shared" si="844"/>
        <v>1.2007410902351259</v>
      </c>
      <c r="AY2778" s="68">
        <f t="shared" si="845"/>
        <v>1.252064233376496</v>
      </c>
      <c r="AZ2778" s="68">
        <f t="shared" si="846"/>
        <v>1.9915182093456512</v>
      </c>
      <c r="BA2778" s="68">
        <f t="shared" si="847"/>
        <v>0.2425288717913463</v>
      </c>
      <c r="BB2778" s="68">
        <f t="shared" si="848"/>
        <v>5.1323143141370098E-2</v>
      </c>
    </row>
    <row r="2779" spans="1:54" x14ac:dyDescent="0.3">
      <c r="A2779" s="64">
        <v>29441</v>
      </c>
      <c r="B2779" s="57">
        <v>2E-3</v>
      </c>
      <c r="C2779" s="57"/>
      <c r="D2779" s="57">
        <v>4.016</v>
      </c>
      <c r="E2779" s="57">
        <f t="shared" si="833"/>
        <v>2E-3</v>
      </c>
      <c r="F2779" s="57">
        <f t="shared" si="834"/>
        <v>4.0140000000000002</v>
      </c>
      <c r="G2779" s="57">
        <f t="shared" si="835"/>
        <v>0</v>
      </c>
      <c r="H2779" s="57">
        <f>IF(Q2778&gt;SetUp!$B$56,SetUp!$B$56,Q2778)</f>
        <v>1.8677592715062063E-13</v>
      </c>
      <c r="I2779" s="57">
        <f t="shared" si="849"/>
        <v>0.398266991256299</v>
      </c>
      <c r="J2779" s="57">
        <f>MIN(F2779,H2779,(1-EXP(-SetUp!$B$52*H2779/SetUp!$B$56))*F2779)</f>
        <v>1.1720424630823345E-13</v>
      </c>
      <c r="K2779" s="57">
        <f t="shared" si="836"/>
        <v>6.9571680842387176E-14</v>
      </c>
      <c r="L2779" s="57">
        <f>IF(I2779&lt;=0,0,MIN(SetUp!$B$50*I2779^SetUp!$B$55,I2779))</f>
        <v>4.4121815374165299E-3</v>
      </c>
      <c r="M2779" s="57">
        <f t="shared" si="837"/>
        <v>0.39385480971888248</v>
      </c>
      <c r="N2779" s="57">
        <f>IF(SetUp!$B$62=0,X2779,(B2779-E2779)*(1-(H2779/SetUp!$B$66/SetUp!$B$56)))</f>
        <v>0</v>
      </c>
      <c r="O2779" s="57">
        <f>K2779*SetUp!$B$65</f>
        <v>0</v>
      </c>
      <c r="P2779" s="57">
        <f>MIN(SetUp!$B$54*L2779^SetUp!$B$51,L2779)</f>
        <v>2.483391367406918E-3</v>
      </c>
      <c r="Q2779" s="57">
        <f t="shared" si="838"/>
        <v>6.9571680842387176E-14</v>
      </c>
      <c r="R2779" s="57">
        <f>IF((H2779+N2779-O2779)&gt;SetUp!$B$56,T2778+H2779+N2779-O2779-SetUp!$B$56,T2778)</f>
        <v>0</v>
      </c>
      <c r="S2779" s="57">
        <f>R2779*SetUp!$B$65</f>
        <v>0</v>
      </c>
      <c r="T2779" s="57">
        <f>IF((R2779-S2779)&lt;SetUp!$B$53,R2779-S2779,SetUp!$B$53)</f>
        <v>0</v>
      </c>
      <c r="U2779" s="57">
        <f t="shared" si="839"/>
        <v>0.39385480971888248</v>
      </c>
      <c r="V2779" s="57">
        <f>(L2779-P2779)/1000*SetUp!$B$13*1000000/SetUp!$B$48</f>
        <v>0.109705115885545</v>
      </c>
      <c r="W2779" s="57">
        <f t="shared" si="850"/>
        <v>-2.0816681711721685E-17</v>
      </c>
      <c r="X2779" s="57">
        <f>MAX((SetUp!$B$56*(1-($H2779/SetUp!$B$56)^2)*TANH(($B2779-$D2779)/SetUp!$B$56))/(1+$H2779/SetUp!$B$56*TANH(($B2779-$D2779)/SetUp!$B$56)),0)</f>
        <v>0</v>
      </c>
      <c r="AP2779" s="64">
        <v>31181</v>
      </c>
      <c r="AQ2779" s="55">
        <v>5</v>
      </c>
      <c r="AR2779" s="55">
        <v>135</v>
      </c>
      <c r="AS2779" s="66">
        <f t="shared" si="840"/>
        <v>15.875999999999999</v>
      </c>
      <c r="AT2779" s="66">
        <f t="shared" si="841"/>
        <v>15.46305853833818</v>
      </c>
      <c r="AU2779" s="55" t="str">
        <f>IF(OR($AP2779&lt;SetUp!$B$97,$AP2779&gt;SetUp!$B$98),"Não","Sim")</f>
        <v>Não</v>
      </c>
      <c r="AV2779" s="68">
        <f t="shared" si="842"/>
        <v>3.984469851812158</v>
      </c>
      <c r="AW2779" s="68">
        <f t="shared" si="843"/>
        <v>3.9323095679686992</v>
      </c>
      <c r="AX2779" s="68">
        <f t="shared" si="844"/>
        <v>1.2007410902351259</v>
      </c>
      <c r="AY2779" s="68">
        <f t="shared" si="845"/>
        <v>1.1892953999928593</v>
      </c>
      <c r="AZ2779" s="68">
        <f t="shared" si="846"/>
        <v>-0.41294146166181989</v>
      </c>
      <c r="BA2779" s="68">
        <f t="shared" si="847"/>
        <v>-5.2160283843458721E-2</v>
      </c>
      <c r="BB2779" s="68">
        <f t="shared" si="848"/>
        <v>-1.1445690242266604E-2</v>
      </c>
    </row>
    <row r="2780" spans="1:54" x14ac:dyDescent="0.3">
      <c r="A2780" s="64">
        <v>29442</v>
      </c>
      <c r="B2780" s="57">
        <v>0</v>
      </c>
      <c r="C2780" s="57"/>
      <c r="D2780" s="57">
        <v>4.016</v>
      </c>
      <c r="E2780" s="57">
        <f t="shared" si="833"/>
        <v>0</v>
      </c>
      <c r="F2780" s="57">
        <f t="shared" si="834"/>
        <v>4.016</v>
      </c>
      <c r="G2780" s="57">
        <f t="shared" si="835"/>
        <v>0</v>
      </c>
      <c r="H2780" s="57">
        <f>IF(Q2779&gt;SetUp!$B$56,SetUp!$B$56,Q2779)</f>
        <v>6.9571680842387176E-14</v>
      </c>
      <c r="I2780" s="57">
        <f t="shared" si="849"/>
        <v>0.39385480971888248</v>
      </c>
      <c r="J2780" s="57">
        <f>MIN(F2780,H2780,(1-EXP(-SetUp!$B$52*H2780/SetUp!$B$56))*F2780)</f>
        <v>4.3694825535567359E-14</v>
      </c>
      <c r="K2780" s="57">
        <f t="shared" si="836"/>
        <v>2.5876855306819817E-14</v>
      </c>
      <c r="L2780" s="57">
        <f>IF(I2780&lt;=0,0,MIN(SetUp!$B$50*I2780^SetUp!$B$55,I2780))</f>
        <v>4.3310158530222506E-3</v>
      </c>
      <c r="M2780" s="57">
        <f t="shared" si="837"/>
        <v>0.38952379386586022</v>
      </c>
      <c r="N2780" s="57">
        <f>IF(SetUp!$B$62=0,X2780,(B2780-E2780)*(1-(H2780/SetUp!$B$66/SetUp!$B$56)))</f>
        <v>0</v>
      </c>
      <c r="O2780" s="57">
        <f>K2780*SetUp!$B$65</f>
        <v>0</v>
      </c>
      <c r="P2780" s="57">
        <f>MIN(SetUp!$B$54*L2780^SetUp!$B$51,L2780)</f>
        <v>2.4384774558953415E-3</v>
      </c>
      <c r="Q2780" s="57">
        <f t="shared" si="838"/>
        <v>2.5876855306819817E-14</v>
      </c>
      <c r="R2780" s="57">
        <f>IF((H2780+N2780-O2780)&gt;SetUp!$B$56,T2779+H2780+N2780-O2780-SetUp!$B$56,T2779)</f>
        <v>0</v>
      </c>
      <c r="S2780" s="57">
        <f>R2780*SetUp!$B$65</f>
        <v>0</v>
      </c>
      <c r="T2780" s="57">
        <f>IF((R2780-S2780)&lt;SetUp!$B$53,R2780-S2780,SetUp!$B$53)</f>
        <v>0</v>
      </c>
      <c r="U2780" s="57">
        <f t="shared" si="839"/>
        <v>0.38952379386586022</v>
      </c>
      <c r="V2780" s="57">
        <f>(L2780-P2780)/1000*SetUp!$B$13*1000000/SetUp!$B$48</f>
        <v>0.10764319903891695</v>
      </c>
      <c r="W2780" s="57">
        <f t="shared" si="850"/>
        <v>0</v>
      </c>
      <c r="X2780" s="57">
        <f>MAX((SetUp!$B$56*(1-($H2780/SetUp!$B$56)^2)*TANH(($B2780-$D2780)/SetUp!$B$56))/(1+$H2780/SetUp!$B$56*TANH(($B2780-$D2780)/SetUp!$B$56)),0)</f>
        <v>0</v>
      </c>
      <c r="AP2780" s="64">
        <v>31182</v>
      </c>
      <c r="AQ2780" s="55">
        <v>5</v>
      </c>
      <c r="AR2780" s="55">
        <v>136</v>
      </c>
      <c r="AS2780" s="66">
        <f t="shared" si="840"/>
        <v>14.737</v>
      </c>
      <c r="AT2780" s="66">
        <f t="shared" si="841"/>
        <v>13.493630606193509</v>
      </c>
      <c r="AU2780" s="55" t="str">
        <f>IF(OR($AP2780&lt;SetUp!$B$97,$AP2780&gt;SetUp!$B$98),"Não","Sim")</f>
        <v>Não</v>
      </c>
      <c r="AV2780" s="68">
        <f t="shared" si="842"/>
        <v>3.8388800450131284</v>
      </c>
      <c r="AW2780" s="68">
        <f t="shared" si="843"/>
        <v>3.6733677472033084</v>
      </c>
      <c r="AX2780" s="68">
        <f t="shared" si="844"/>
        <v>1.1684090835196261</v>
      </c>
      <c r="AY2780" s="68">
        <f t="shared" si="845"/>
        <v>1.1301288169881176</v>
      </c>
      <c r="AZ2780" s="68">
        <f t="shared" si="846"/>
        <v>-1.2433693938064909</v>
      </c>
      <c r="BA2780" s="68">
        <f t="shared" si="847"/>
        <v>-0.16551229780982002</v>
      </c>
      <c r="BB2780" s="68">
        <f t="shared" si="848"/>
        <v>-3.8280266531508511E-2</v>
      </c>
    </row>
    <row r="2781" spans="1:54" x14ac:dyDescent="0.3">
      <c r="A2781" s="64">
        <v>29443</v>
      </c>
      <c r="B2781" s="57">
        <v>0.13</v>
      </c>
      <c r="C2781" s="57"/>
      <c r="D2781" s="57">
        <v>4.016</v>
      </c>
      <c r="E2781" s="57">
        <f t="shared" si="833"/>
        <v>0.13</v>
      </c>
      <c r="F2781" s="57">
        <f t="shared" si="834"/>
        <v>3.8860000000000001</v>
      </c>
      <c r="G2781" s="57">
        <f t="shared" si="835"/>
        <v>0</v>
      </c>
      <c r="H2781" s="57">
        <f>IF(Q2780&gt;SetUp!$B$56,SetUp!$B$56,Q2780)</f>
        <v>2.5876855306819817E-14</v>
      </c>
      <c r="I2781" s="57">
        <f t="shared" si="849"/>
        <v>0.38952379386586022</v>
      </c>
      <c r="J2781" s="57">
        <f>MIN(F2781,H2781,(1-EXP(-SetUp!$B$52*H2781/SetUp!$B$56))*F2781)</f>
        <v>1.5531576025296092E-14</v>
      </c>
      <c r="K2781" s="57">
        <f t="shared" si="836"/>
        <v>1.0345279281523725E-14</v>
      </c>
      <c r="L2781" s="57">
        <f>IF(I2781&lt;=0,0,MIN(SetUp!$B$50*I2781^SetUp!$B$55,I2781))</f>
        <v>4.2519306278211858E-3</v>
      </c>
      <c r="M2781" s="57">
        <f t="shared" si="837"/>
        <v>0.38527186323803903</v>
      </c>
      <c r="N2781" s="57">
        <f>IF(SetUp!$B$62=0,X2781,(B2781-E2781)*(1-(H2781/SetUp!$B$66/SetUp!$B$56)))</f>
        <v>0</v>
      </c>
      <c r="O2781" s="57">
        <f>K2781*SetUp!$B$65</f>
        <v>0</v>
      </c>
      <c r="P2781" s="57">
        <f>MIN(SetUp!$B$54*L2781^SetUp!$B$51,L2781)</f>
        <v>2.3947010149967035E-3</v>
      </c>
      <c r="Q2781" s="57">
        <f t="shared" si="838"/>
        <v>1.0345279281523725E-14</v>
      </c>
      <c r="R2781" s="57">
        <f>IF((H2781+N2781-O2781)&gt;SetUp!$B$56,T2780+H2781+N2781-O2781-SetUp!$B$56,T2780)</f>
        <v>0</v>
      </c>
      <c r="S2781" s="57">
        <f>R2781*SetUp!$B$65</f>
        <v>0</v>
      </c>
      <c r="T2781" s="57">
        <f>IF((R2781-S2781)&lt;SetUp!$B$53,R2781-S2781,SetUp!$B$53)</f>
        <v>0</v>
      </c>
      <c r="U2781" s="57">
        <f t="shared" si="839"/>
        <v>0.38527186323803903</v>
      </c>
      <c r="V2781" s="57">
        <f>(L2781-P2781)/1000*SetUp!$B$13*1000000/SetUp!$B$48</f>
        <v>0.10563491719784134</v>
      </c>
      <c r="W2781" s="57">
        <f t="shared" si="850"/>
        <v>-2.4286128663675299E-17</v>
      </c>
      <c r="X2781" s="57">
        <f>MAX((SetUp!$B$56*(1-($H2781/SetUp!$B$56)^2)*TANH(($B2781-$D2781)/SetUp!$B$56))/(1+$H2781/SetUp!$B$56*TANH(($B2781-$D2781)/SetUp!$B$56)),0)</f>
        <v>0</v>
      </c>
      <c r="AP2781" s="64">
        <v>31183</v>
      </c>
      <c r="AQ2781" s="55">
        <v>5</v>
      </c>
      <c r="AR2781" s="55">
        <v>137</v>
      </c>
      <c r="AS2781" s="66">
        <f t="shared" si="840"/>
        <v>14.737</v>
      </c>
      <c r="AT2781" s="66">
        <f t="shared" si="841"/>
        <v>11.862074884410886</v>
      </c>
      <c r="AU2781" s="55" t="str">
        <f>IF(OR($AP2781&lt;SetUp!$B$97,$AP2781&gt;SetUp!$B$98),"Não","Sim")</f>
        <v>Não</v>
      </c>
      <c r="AV2781" s="68">
        <f t="shared" si="842"/>
        <v>3.8388800450131284</v>
      </c>
      <c r="AW2781" s="68">
        <f t="shared" si="843"/>
        <v>3.4441363045632913</v>
      </c>
      <c r="AX2781" s="68">
        <f t="shared" si="844"/>
        <v>1.1684090835196261</v>
      </c>
      <c r="AY2781" s="68">
        <f t="shared" si="845"/>
        <v>1.0741606613752601</v>
      </c>
      <c r="AZ2781" s="68">
        <f t="shared" si="846"/>
        <v>-2.8749251155891145</v>
      </c>
      <c r="BA2781" s="68">
        <f t="shared" si="847"/>
        <v>-0.39474374044983707</v>
      </c>
      <c r="BB2781" s="68">
        <f t="shared" si="848"/>
        <v>-9.4248422144366018E-2</v>
      </c>
    </row>
    <row r="2782" spans="1:54" x14ac:dyDescent="0.3">
      <c r="A2782" s="64">
        <v>29444</v>
      </c>
      <c r="B2782" s="57">
        <v>0.48499999999999999</v>
      </c>
      <c r="C2782" s="57"/>
      <c r="D2782" s="57">
        <v>4.016</v>
      </c>
      <c r="E2782" s="57">
        <f t="shared" si="833"/>
        <v>0.48499999999999999</v>
      </c>
      <c r="F2782" s="57">
        <f t="shared" si="834"/>
        <v>3.5310000000000001</v>
      </c>
      <c r="G2782" s="57">
        <f t="shared" si="835"/>
        <v>0</v>
      </c>
      <c r="H2782" s="57">
        <f>IF(Q2781&gt;SetUp!$B$56,SetUp!$B$56,Q2781)</f>
        <v>1.0345279281523725E-14</v>
      </c>
      <c r="I2782" s="57">
        <f t="shared" si="849"/>
        <v>0.38527186323803903</v>
      </c>
      <c r="J2782" s="57">
        <f>MIN(F2782,H2782,(1-EXP(-SetUp!$B$52*H2782/SetUp!$B$56))*F2782)</f>
        <v>5.880296249927142E-15</v>
      </c>
      <c r="K2782" s="57">
        <f t="shared" si="836"/>
        <v>4.4649830315965832E-15</v>
      </c>
      <c r="L2782" s="57">
        <f>IF(I2782&lt;=0,0,MIN(SetUp!$B$50*I2782^SetUp!$B$55,I2782))</f>
        <v>4.1748576614232639E-3</v>
      </c>
      <c r="M2782" s="57">
        <f t="shared" si="837"/>
        <v>0.38109700557661574</v>
      </c>
      <c r="N2782" s="57">
        <f>IF(SetUp!$B$62=0,X2782,(B2782-E2782)*(1-(H2782/SetUp!$B$66/SetUp!$B$56)))</f>
        <v>0</v>
      </c>
      <c r="O2782" s="57">
        <f>K2782*SetUp!$B$65</f>
        <v>0</v>
      </c>
      <c r="P2782" s="57">
        <f>MIN(SetUp!$B$54*L2782^SetUp!$B$51,L2782)</f>
        <v>2.3520251015562736E-3</v>
      </c>
      <c r="Q2782" s="57">
        <f t="shared" si="838"/>
        <v>4.4649830315965832E-15</v>
      </c>
      <c r="R2782" s="57">
        <f>IF((H2782+N2782-O2782)&gt;SetUp!$B$56,T2781+H2782+N2782-O2782-SetUp!$B$56,T2781)</f>
        <v>0</v>
      </c>
      <c r="S2782" s="57">
        <f>R2782*SetUp!$B$65</f>
        <v>0</v>
      </c>
      <c r="T2782" s="57">
        <f>IF((R2782-S2782)&lt;SetUp!$B$53,R2782-S2782,SetUp!$B$53)</f>
        <v>0</v>
      </c>
      <c r="U2782" s="57">
        <f t="shared" si="839"/>
        <v>0.38109700557661574</v>
      </c>
      <c r="V2782" s="57">
        <f>(L2782-P2782)/1000*SetUp!$B$13*1000000/SetUp!$B$48</f>
        <v>0.1036784925231946</v>
      </c>
      <c r="W2782" s="57">
        <f t="shared" si="850"/>
        <v>-2.0816681711721685E-17</v>
      </c>
      <c r="X2782" s="57">
        <f>MAX((SetUp!$B$56*(1-($H2782/SetUp!$B$56)^2)*TANH(($B2782-$D2782)/SetUp!$B$56))/(1+$H2782/SetUp!$B$56*TANH(($B2782-$D2782)/SetUp!$B$56)),0)</f>
        <v>0</v>
      </c>
      <c r="AP2782" s="64">
        <v>31184</v>
      </c>
      <c r="AQ2782" s="55">
        <v>5</v>
      </c>
      <c r="AR2782" s="55">
        <v>138</v>
      </c>
      <c r="AS2782" s="66">
        <f t="shared" si="840"/>
        <v>11.836</v>
      </c>
      <c r="AT2782" s="66">
        <f t="shared" si="841"/>
        <v>10.49669697562628</v>
      </c>
      <c r="AU2782" s="55" t="str">
        <f>IF(OR($AP2782&lt;SetUp!$B$97,$AP2782&gt;SetUp!$B$98),"Não","Sim")</f>
        <v>Não</v>
      </c>
      <c r="AV2782" s="68">
        <f t="shared" si="842"/>
        <v>3.4403488195239738</v>
      </c>
      <c r="AW2782" s="68">
        <f t="shared" si="843"/>
        <v>3.2398606413897313</v>
      </c>
      <c r="AX2782" s="68">
        <f t="shared" si="844"/>
        <v>1.0732049564885955</v>
      </c>
      <c r="AY2782" s="68">
        <f t="shared" si="845"/>
        <v>1.0210526599335448</v>
      </c>
      <c r="AZ2782" s="68">
        <f t="shared" si="846"/>
        <v>-1.3393030243737201</v>
      </c>
      <c r="BA2782" s="68">
        <f t="shared" si="847"/>
        <v>-0.20048817813424247</v>
      </c>
      <c r="BB2782" s="68">
        <f t="shared" si="848"/>
        <v>-5.2152296555050714E-2</v>
      </c>
    </row>
    <row r="2783" spans="1:54" x14ac:dyDescent="0.3">
      <c r="A2783" s="64">
        <v>29445</v>
      </c>
      <c r="B2783" s="57">
        <v>0</v>
      </c>
      <c r="C2783" s="57"/>
      <c r="D2783" s="57">
        <v>4.016</v>
      </c>
      <c r="E2783" s="57">
        <f t="shared" si="833"/>
        <v>0</v>
      </c>
      <c r="F2783" s="57">
        <f t="shared" si="834"/>
        <v>4.016</v>
      </c>
      <c r="G2783" s="57">
        <f t="shared" si="835"/>
        <v>0</v>
      </c>
      <c r="H2783" s="57">
        <f>IF(Q2782&gt;SetUp!$B$56,SetUp!$B$56,Q2782)</f>
        <v>4.4649830315965832E-15</v>
      </c>
      <c r="I2783" s="57">
        <f t="shared" si="849"/>
        <v>0.38109700557661574</v>
      </c>
      <c r="J2783" s="57">
        <f>MIN(F2783,H2783,(1-EXP(-SetUp!$B$52*H2783/SetUp!$B$56))*F2783)</f>
        <v>2.6751934001367772E-15</v>
      </c>
      <c r="K2783" s="57">
        <f t="shared" si="836"/>
        <v>1.7897896314598059E-15</v>
      </c>
      <c r="L2783" s="57">
        <f>IF(I2783&lt;=0,0,MIN(SetUp!$B$50*I2783^SetUp!$B$55,I2783))</f>
        <v>4.0997314705860507E-3</v>
      </c>
      <c r="M2783" s="57">
        <f t="shared" si="837"/>
        <v>0.37699727410602968</v>
      </c>
      <c r="N2783" s="57">
        <f>IF(SetUp!$B$62=0,X2783,(B2783-E2783)*(1-(H2783/SetUp!$B$66/SetUp!$B$56)))</f>
        <v>0</v>
      </c>
      <c r="O2783" s="57">
        <f>K2783*SetUp!$B$65</f>
        <v>0</v>
      </c>
      <c r="P2783" s="57">
        <f>MIN(SetUp!$B$54*L2783^SetUp!$B$51,L2783)</f>
        <v>2.3104142331978558E-3</v>
      </c>
      <c r="Q2783" s="57">
        <f t="shared" si="838"/>
        <v>1.7897896314598059E-15</v>
      </c>
      <c r="R2783" s="57">
        <f>IF((H2783+N2783-O2783)&gt;SetUp!$B$56,T2782+H2783+N2783-O2783-SetUp!$B$56,T2782)</f>
        <v>0</v>
      </c>
      <c r="S2783" s="57">
        <f>R2783*SetUp!$B$65</f>
        <v>0</v>
      </c>
      <c r="T2783" s="57">
        <f>IF((R2783-S2783)&lt;SetUp!$B$53,R2783-S2783,SetUp!$B$53)</f>
        <v>0</v>
      </c>
      <c r="U2783" s="57">
        <f t="shared" si="839"/>
        <v>0.37699727410602968</v>
      </c>
      <c r="V2783" s="57">
        <f>(L2783-P2783)/1000*SetUp!$B$13*1000000/SetUp!$B$48</f>
        <v>0.10177221863521675</v>
      </c>
      <c r="W2783" s="57">
        <f t="shared" si="850"/>
        <v>0</v>
      </c>
      <c r="X2783" s="57">
        <f>MAX((SetUp!$B$56*(1-($H2783/SetUp!$B$56)^2)*TANH(($B2783-$D2783)/SetUp!$B$56))/(1+$H2783/SetUp!$B$56*TANH(($B2783-$D2783)/SetUp!$B$56)),0)</f>
        <v>0</v>
      </c>
      <c r="AP2783" s="64">
        <v>31185</v>
      </c>
      <c r="AQ2783" s="55">
        <v>5</v>
      </c>
      <c r="AR2783" s="55">
        <v>139</v>
      </c>
      <c r="AS2783" s="66">
        <f t="shared" si="840"/>
        <v>9.3350000000000009</v>
      </c>
      <c r="AT2783" s="66">
        <f t="shared" si="841"/>
        <v>9.3436907139713181</v>
      </c>
      <c r="AU2783" s="55" t="str">
        <f>IF(OR($AP2783&lt;SetUp!$B$97,$AP2783&gt;SetUp!$B$98),"Não","Sim")</f>
        <v>Não</v>
      </c>
      <c r="AV2783" s="68">
        <f t="shared" si="842"/>
        <v>3.0553232234904382</v>
      </c>
      <c r="AW2783" s="68">
        <f t="shared" si="843"/>
        <v>3.0567451175999802</v>
      </c>
      <c r="AX2783" s="68">
        <f t="shared" si="844"/>
        <v>0.9701143222850972</v>
      </c>
      <c r="AY2783" s="68">
        <f t="shared" si="845"/>
        <v>0.97051845440031814</v>
      </c>
      <c r="AZ2783" s="68">
        <f t="shared" si="846"/>
        <v>8.6907139713172654E-3</v>
      </c>
      <c r="BA2783" s="68">
        <f t="shared" si="847"/>
        <v>1.4218941095420767E-3</v>
      </c>
      <c r="BB2783" s="68">
        <f t="shared" si="848"/>
        <v>4.0413211522094539E-4</v>
      </c>
    </row>
    <row r="2784" spans="1:54" x14ac:dyDescent="0.3">
      <c r="A2784" s="64">
        <v>29446</v>
      </c>
      <c r="B2784" s="57">
        <v>0</v>
      </c>
      <c r="C2784" s="57"/>
      <c r="D2784" s="57">
        <v>4.016</v>
      </c>
      <c r="E2784" s="57">
        <f t="shared" si="833"/>
        <v>0</v>
      </c>
      <c r="F2784" s="57">
        <f t="shared" si="834"/>
        <v>4.016</v>
      </c>
      <c r="G2784" s="57">
        <f t="shared" si="835"/>
        <v>0</v>
      </c>
      <c r="H2784" s="57">
        <f>IF(Q2783&gt;SetUp!$B$56,SetUp!$B$56,Q2783)</f>
        <v>1.7897896314598059E-15</v>
      </c>
      <c r="I2784" s="57">
        <f t="shared" si="849"/>
        <v>0.37699727410602968</v>
      </c>
      <c r="J2784" s="57">
        <f>MIN(F2784,H2784,(1-EXP(-SetUp!$B$52*H2784/SetUp!$B$56))*F2784)</f>
        <v>1.3375967000683886E-15</v>
      </c>
      <c r="K2784" s="57">
        <f t="shared" si="836"/>
        <v>4.5219293139141734E-16</v>
      </c>
      <c r="L2784" s="57">
        <f>IF(I2784&lt;=0,0,MIN(SetUp!$B$50*I2784^SetUp!$B$55,I2784))</f>
        <v>4.0264891620278272E-3</v>
      </c>
      <c r="M2784" s="57">
        <f t="shared" si="837"/>
        <v>0.37297078494400188</v>
      </c>
      <c r="N2784" s="57">
        <f>IF(SetUp!$B$62=0,X2784,(B2784-E2784)*(1-(H2784/SetUp!$B$66/SetUp!$B$56)))</f>
        <v>0</v>
      </c>
      <c r="O2784" s="57">
        <f>K2784*SetUp!$B$65</f>
        <v>0</v>
      </c>
      <c r="P2784" s="57">
        <f>MIN(SetUp!$B$54*L2784^SetUp!$B$51,L2784)</f>
        <v>2.2698343203781837E-3</v>
      </c>
      <c r="Q2784" s="57">
        <f t="shared" si="838"/>
        <v>4.5219293139141734E-16</v>
      </c>
      <c r="R2784" s="57">
        <f>IF((H2784+N2784-O2784)&gt;SetUp!$B$56,T2783+H2784+N2784-O2784-SetUp!$B$56,T2783)</f>
        <v>0</v>
      </c>
      <c r="S2784" s="57">
        <f>R2784*SetUp!$B$65</f>
        <v>0</v>
      </c>
      <c r="T2784" s="57">
        <f>IF((R2784-S2784)&lt;SetUp!$B$53,R2784-S2784,SetUp!$B$53)</f>
        <v>0</v>
      </c>
      <c r="U2784" s="57">
        <f t="shared" si="839"/>
        <v>0.37297078494400188</v>
      </c>
      <c r="V2784" s="57">
        <f>(L2784-P2784)/1000*SetUp!$B$13*1000000/SetUp!$B$48</f>
        <v>9.9914457244002566E-2</v>
      </c>
      <c r="W2784" s="57">
        <f t="shared" si="850"/>
        <v>3.0357660829594124E-17</v>
      </c>
      <c r="X2784" s="57">
        <f>MAX((SetUp!$B$56*(1-($H2784/SetUp!$B$56)^2)*TANH(($B2784-$D2784)/SetUp!$B$56))/(1+$H2784/SetUp!$B$56*TANH(($B2784-$D2784)/SetUp!$B$56)),0)</f>
        <v>0</v>
      </c>
      <c r="AP2784" s="64">
        <v>31186</v>
      </c>
      <c r="AQ2784" s="55">
        <v>5</v>
      </c>
      <c r="AR2784" s="55">
        <v>140</v>
      </c>
      <c r="AS2784" s="66">
        <f t="shared" si="840"/>
        <v>3.1219999999999999</v>
      </c>
      <c r="AT2784" s="66">
        <f t="shared" si="841"/>
        <v>8.3620617131907977</v>
      </c>
      <c r="AU2784" s="55" t="str">
        <f>IF(OR($AP2784&lt;SetUp!$B$97,$AP2784&gt;SetUp!$B$98),"Não","Sim")</f>
        <v>Não</v>
      </c>
      <c r="AV2784" s="68">
        <f t="shared" si="842"/>
        <v>1.7669182210843828</v>
      </c>
      <c r="AW2784" s="68">
        <f t="shared" si="843"/>
        <v>2.8917229661900183</v>
      </c>
      <c r="AX2784" s="68">
        <f t="shared" si="844"/>
        <v>0.49443289872639867</v>
      </c>
      <c r="AY2784" s="68">
        <f t="shared" si="845"/>
        <v>0.92231336838054323</v>
      </c>
      <c r="AZ2784" s="68">
        <f t="shared" si="846"/>
        <v>5.2400617131907978</v>
      </c>
      <c r="BA2784" s="68">
        <f t="shared" si="847"/>
        <v>1.1248047451056356</v>
      </c>
      <c r="BB2784" s="68">
        <f t="shared" si="848"/>
        <v>0.42788046965414456</v>
      </c>
    </row>
    <row r="2785" spans="1:54" x14ac:dyDescent="0.3">
      <c r="A2785" s="64">
        <v>29447</v>
      </c>
      <c r="B2785" s="57">
        <v>0</v>
      </c>
      <c r="C2785" s="57"/>
      <c r="D2785" s="57">
        <v>4.016</v>
      </c>
      <c r="E2785" s="57">
        <f t="shared" si="833"/>
        <v>0</v>
      </c>
      <c r="F2785" s="57">
        <f t="shared" si="834"/>
        <v>4.016</v>
      </c>
      <c r="G2785" s="57">
        <f t="shared" si="835"/>
        <v>0</v>
      </c>
      <c r="H2785" s="57">
        <f>IF(Q2784&gt;SetUp!$B$56,SetUp!$B$56,Q2784)</f>
        <v>4.5219293139141734E-16</v>
      </c>
      <c r="I2785" s="57">
        <f t="shared" si="849"/>
        <v>0.37297078494400188</v>
      </c>
      <c r="J2785" s="57">
        <f>MIN(F2785,H2785,(1-EXP(-SetUp!$B$52*H2785/SetUp!$B$56))*F2785)</f>
        <v>4.4586556668946287E-16</v>
      </c>
      <c r="K2785" s="57">
        <f t="shared" si="836"/>
        <v>6.3273647019544734E-18</v>
      </c>
      <c r="L2785" s="57">
        <f>IF(I2785&lt;=0,0,MIN(SetUp!$B$50*I2785^SetUp!$B$55,I2785))</f>
        <v>3.9550703120688775E-3</v>
      </c>
      <c r="M2785" s="57">
        <f t="shared" si="837"/>
        <v>0.369015714631933</v>
      </c>
      <c r="N2785" s="57">
        <f>IF(SetUp!$B$62=0,X2785,(B2785-E2785)*(1-(H2785/SetUp!$B$66/SetUp!$B$56)))</f>
        <v>0</v>
      </c>
      <c r="O2785" s="57">
        <f>K2785*SetUp!$B$65</f>
        <v>0</v>
      </c>
      <c r="P2785" s="57">
        <f>MIN(SetUp!$B$54*L2785^SetUp!$B$51,L2785)</f>
        <v>2.2302526020692021E-3</v>
      </c>
      <c r="Q2785" s="57">
        <f t="shared" si="838"/>
        <v>6.3273647019544734E-18</v>
      </c>
      <c r="R2785" s="57">
        <f>IF((H2785+N2785-O2785)&gt;SetUp!$B$56,T2784+H2785+N2785-O2785-SetUp!$B$56,T2784)</f>
        <v>0</v>
      </c>
      <c r="S2785" s="57">
        <f>R2785*SetUp!$B$65</f>
        <v>0</v>
      </c>
      <c r="T2785" s="57">
        <f>IF((R2785-S2785)&lt;SetUp!$B$53,R2785-S2785,SetUp!$B$53)</f>
        <v>0</v>
      </c>
      <c r="U2785" s="57">
        <f t="shared" si="839"/>
        <v>0.369015714631933</v>
      </c>
      <c r="V2785" s="57">
        <f>(L2785-P2785)/1000*SetUp!$B$13*1000000/SetUp!$B$48</f>
        <v>9.8103634962019612E-2</v>
      </c>
      <c r="W2785" s="57">
        <f t="shared" si="850"/>
        <v>0</v>
      </c>
      <c r="X2785" s="57">
        <f>MAX((SetUp!$B$56*(1-($H2785/SetUp!$B$56)^2)*TANH(($B2785-$D2785)/SetUp!$B$56))/(1+$H2785/SetUp!$B$56*TANH(($B2785-$D2785)/SetUp!$B$56)),0)</f>
        <v>0</v>
      </c>
      <c r="AP2785" s="64">
        <v>31187</v>
      </c>
      <c r="AQ2785" s="55">
        <v>5</v>
      </c>
      <c r="AR2785" s="55">
        <v>141</v>
      </c>
      <c r="AS2785" s="66">
        <f t="shared" si="840"/>
        <v>6.1589999999999998</v>
      </c>
      <c r="AT2785" s="66">
        <f t="shared" si="841"/>
        <v>7.5201516580427148</v>
      </c>
      <c r="AU2785" s="55" t="str">
        <f>IF(OR($AP2785&lt;SetUp!$B$97,$AP2785&gt;SetUp!$B$98),"Não","Sim")</f>
        <v>Não</v>
      </c>
      <c r="AV2785" s="68">
        <f t="shared" si="842"/>
        <v>2.4817332652805377</v>
      </c>
      <c r="AW2785" s="68">
        <f t="shared" si="843"/>
        <v>2.7422894920198915</v>
      </c>
      <c r="AX2785" s="68">
        <f t="shared" si="844"/>
        <v>0.7895102040902543</v>
      </c>
      <c r="AY2785" s="68">
        <f t="shared" si="845"/>
        <v>0.87622659904735289</v>
      </c>
      <c r="AZ2785" s="68">
        <f t="shared" si="846"/>
        <v>1.361151658042715</v>
      </c>
      <c r="BA2785" s="68">
        <f t="shared" si="847"/>
        <v>0.26055622673935375</v>
      </c>
      <c r="BB2785" s="68">
        <f t="shared" si="848"/>
        <v>8.6716394957098597E-2</v>
      </c>
    </row>
    <row r="2786" spans="1:54" x14ac:dyDescent="0.3">
      <c r="A2786" s="64">
        <v>29448</v>
      </c>
      <c r="B2786" s="57">
        <v>0</v>
      </c>
      <c r="C2786" s="57"/>
      <c r="D2786" s="57">
        <v>4.016</v>
      </c>
      <c r="E2786" s="57">
        <f t="shared" si="833"/>
        <v>0</v>
      </c>
      <c r="F2786" s="57">
        <f t="shared" si="834"/>
        <v>4.016</v>
      </c>
      <c r="G2786" s="57">
        <f t="shared" si="835"/>
        <v>0</v>
      </c>
      <c r="H2786" s="57">
        <f>IF(Q2785&gt;SetUp!$B$56,SetUp!$B$56,Q2785)</f>
        <v>6.3273647019544734E-18</v>
      </c>
      <c r="I2786" s="57">
        <f t="shared" si="849"/>
        <v>0.369015714631933</v>
      </c>
      <c r="J2786" s="57">
        <f>MIN(F2786,H2786,(1-EXP(-SetUp!$B$52*H2786/SetUp!$B$56))*F2786)</f>
        <v>0</v>
      </c>
      <c r="K2786" s="57">
        <f t="shared" si="836"/>
        <v>6.3273647019544734E-18</v>
      </c>
      <c r="L2786" s="57">
        <f>IF(I2786&lt;=0,0,MIN(SetUp!$B$50*I2786^SetUp!$B$55,I2786))</f>
        <v>3.8854168526880465E-3</v>
      </c>
      <c r="M2786" s="57">
        <f t="shared" si="837"/>
        <v>0.36513029777924494</v>
      </c>
      <c r="N2786" s="57">
        <f>IF(SetUp!$B$62=0,X2786,(B2786-E2786)*(1-(H2786/SetUp!$B$66/SetUp!$B$56)))</f>
        <v>0</v>
      </c>
      <c r="O2786" s="57">
        <f>K2786*SetUp!$B$65</f>
        <v>0</v>
      </c>
      <c r="P2786" s="57">
        <f>MIN(SetUp!$B$54*L2786^SetUp!$B$51,L2786)</f>
        <v>2.1916375848499369E-3</v>
      </c>
      <c r="Q2786" s="57">
        <f t="shared" si="838"/>
        <v>6.3273647019544734E-18</v>
      </c>
      <c r="R2786" s="57">
        <f>IF((H2786+N2786-O2786)&gt;SetUp!$B$56,T2785+H2786+N2786-O2786-SetUp!$B$56,T2785)</f>
        <v>0</v>
      </c>
      <c r="S2786" s="57">
        <f>R2786*SetUp!$B$65</f>
        <v>0</v>
      </c>
      <c r="T2786" s="57">
        <f>IF((R2786-S2786)&lt;SetUp!$B$53,R2786-S2786,SetUp!$B$53)</f>
        <v>0</v>
      </c>
      <c r="U2786" s="57">
        <f t="shared" si="839"/>
        <v>0.36513029777924494</v>
      </c>
      <c r="V2786" s="57">
        <f>(L2786-P2786)/1000*SetUp!$B$13*1000000/SetUp!$B$48</f>
        <v>9.6338240287582644E-2</v>
      </c>
      <c r="W2786" s="57">
        <f t="shared" si="850"/>
        <v>-1.5178830414797062E-17</v>
      </c>
      <c r="X2786" s="57">
        <f>MAX((SetUp!$B$56*(1-($H2786/SetUp!$B$56)^2)*TANH(($B2786-$D2786)/SetUp!$B$56))/(1+$H2786/SetUp!$B$56*TANH(($B2786-$D2786)/SetUp!$B$56)),0)</f>
        <v>0</v>
      </c>
      <c r="AP2786" s="64">
        <v>31188</v>
      </c>
      <c r="AQ2786" s="55">
        <v>5</v>
      </c>
      <c r="AR2786" s="55">
        <v>142</v>
      </c>
      <c r="AS2786" s="66">
        <f t="shared" si="840"/>
        <v>4.1740000000000004</v>
      </c>
      <c r="AT2786" s="66">
        <f t="shared" si="841"/>
        <v>6.7932120423541278</v>
      </c>
      <c r="AU2786" s="55" t="str">
        <f>IF(OR($AP2786&lt;SetUp!$B$97,$AP2786&gt;SetUp!$B$98),"Não","Sim")</f>
        <v>Não</v>
      </c>
      <c r="AV2786" s="68">
        <f t="shared" si="842"/>
        <v>2.043036955123426</v>
      </c>
      <c r="AW2786" s="68">
        <f t="shared" si="843"/>
        <v>2.6063791056471675</v>
      </c>
      <c r="AX2786" s="68">
        <f t="shared" si="844"/>
        <v>0.62055244472943527</v>
      </c>
      <c r="AY2786" s="68">
        <f t="shared" si="845"/>
        <v>0.83207517080846416</v>
      </c>
      <c r="AZ2786" s="68">
        <f t="shared" si="846"/>
        <v>2.6192120423541274</v>
      </c>
      <c r="BA2786" s="68">
        <f t="shared" si="847"/>
        <v>0.56334215052374148</v>
      </c>
      <c r="BB2786" s="68">
        <f t="shared" si="848"/>
        <v>0.21152272607902889</v>
      </c>
    </row>
    <row r="2787" spans="1:54" x14ac:dyDescent="0.3">
      <c r="A2787" s="64">
        <v>29449</v>
      </c>
      <c r="B2787" s="57">
        <v>0</v>
      </c>
      <c r="C2787" s="57"/>
      <c r="D2787" s="57">
        <v>4.016</v>
      </c>
      <c r="E2787" s="57">
        <f t="shared" si="833"/>
        <v>0</v>
      </c>
      <c r="F2787" s="57">
        <f t="shared" si="834"/>
        <v>4.016</v>
      </c>
      <c r="G2787" s="57">
        <f t="shared" si="835"/>
        <v>0</v>
      </c>
      <c r="H2787" s="57">
        <f>IF(Q2786&gt;SetUp!$B$56,SetUp!$B$56,Q2786)</f>
        <v>6.3273647019544734E-18</v>
      </c>
      <c r="I2787" s="57">
        <f t="shared" si="849"/>
        <v>0.36513029777924494</v>
      </c>
      <c r="J2787" s="57">
        <f>MIN(F2787,H2787,(1-EXP(-SetUp!$B$52*H2787/SetUp!$B$56))*F2787)</f>
        <v>0</v>
      </c>
      <c r="K2787" s="57">
        <f t="shared" si="836"/>
        <v>6.3273647019544734E-18</v>
      </c>
      <c r="L2787" s="57">
        <f>IF(I2787&lt;=0,0,MIN(SetUp!$B$50*I2787^SetUp!$B$55,I2787))</f>
        <v>3.817472963609399E-3</v>
      </c>
      <c r="M2787" s="57">
        <f t="shared" si="837"/>
        <v>0.36131282481563554</v>
      </c>
      <c r="N2787" s="57">
        <f>IF(SetUp!$B$62=0,X2787,(B2787-E2787)*(1-(H2787/SetUp!$B$66/SetUp!$B$56)))</f>
        <v>0</v>
      </c>
      <c r="O2787" s="57">
        <f>K2787*SetUp!$B$65</f>
        <v>0</v>
      </c>
      <c r="P2787" s="57">
        <f>MIN(SetUp!$B$54*L2787^SetUp!$B$51,L2787)</f>
        <v>2.1539589852041874E-3</v>
      </c>
      <c r="Q2787" s="57">
        <f t="shared" si="838"/>
        <v>6.3273647019544734E-18</v>
      </c>
      <c r="R2787" s="57">
        <f>IF((H2787+N2787-O2787)&gt;SetUp!$B$56,T2786+H2787+N2787-O2787-SetUp!$B$56,T2786)</f>
        <v>0</v>
      </c>
      <c r="S2787" s="57">
        <f>R2787*SetUp!$B$65</f>
        <v>0</v>
      </c>
      <c r="T2787" s="57">
        <f>IF((R2787-S2787)&lt;SetUp!$B$53,R2787-S2787,SetUp!$B$53)</f>
        <v>0</v>
      </c>
      <c r="U2787" s="57">
        <f t="shared" si="839"/>
        <v>0.36131282481563554</v>
      </c>
      <c r="V2787" s="57">
        <f>(L2787-P2787)/1000*SetUp!$B$13*1000000/SetUp!$B$48</f>
        <v>9.461682074896631E-2</v>
      </c>
      <c r="W2787" s="57">
        <f t="shared" si="850"/>
        <v>-3.903127820947816E-18</v>
      </c>
      <c r="X2787" s="57">
        <f>MAX((SetUp!$B$56*(1-($H2787/SetUp!$B$56)^2)*TANH(($B2787-$D2787)/SetUp!$B$56))/(1+$H2787/SetUp!$B$56*TANH(($B2787-$D2787)/SetUp!$B$56)),0)</f>
        <v>0</v>
      </c>
      <c r="AP2787" s="64">
        <v>31189</v>
      </c>
      <c r="AQ2787" s="55">
        <v>5</v>
      </c>
      <c r="AR2787" s="55">
        <v>143</v>
      </c>
      <c r="AS2787" s="66">
        <f t="shared" si="840"/>
        <v>7.782</v>
      </c>
      <c r="AT2787" s="66">
        <f t="shared" si="841"/>
        <v>6.1616807294153464</v>
      </c>
      <c r="AU2787" s="55" t="str">
        <f>IF(OR($AP2787&lt;SetUp!$B$97,$AP2787&gt;SetUp!$B$98),"Não","Sim")</f>
        <v>Não</v>
      </c>
      <c r="AV2787" s="68">
        <f t="shared" si="842"/>
        <v>2.7896236305279607</v>
      </c>
      <c r="AW2787" s="68">
        <f t="shared" si="843"/>
        <v>2.4822732986952398</v>
      </c>
      <c r="AX2787" s="68">
        <f t="shared" si="844"/>
        <v>0.89109122646772376</v>
      </c>
      <c r="AY2787" s="68">
        <f t="shared" si="845"/>
        <v>0.78969919137699618</v>
      </c>
      <c r="AZ2787" s="68">
        <f t="shared" si="846"/>
        <v>-1.6203192705846536</v>
      </c>
      <c r="BA2787" s="68">
        <f t="shared" si="847"/>
        <v>-0.30735033183272087</v>
      </c>
      <c r="BB2787" s="68">
        <f t="shared" si="848"/>
        <v>-0.10139203509072758</v>
      </c>
    </row>
    <row r="2788" spans="1:54" x14ac:dyDescent="0.3">
      <c r="A2788" s="64">
        <v>29450</v>
      </c>
      <c r="B2788" s="57">
        <v>0</v>
      </c>
      <c r="C2788" s="57"/>
      <c r="D2788" s="57">
        <v>4.016</v>
      </c>
      <c r="E2788" s="57">
        <f t="shared" si="833"/>
        <v>0</v>
      </c>
      <c r="F2788" s="57">
        <f t="shared" si="834"/>
        <v>4.016</v>
      </c>
      <c r="G2788" s="57">
        <f t="shared" si="835"/>
        <v>0</v>
      </c>
      <c r="H2788" s="57">
        <f>IF(Q2787&gt;SetUp!$B$56,SetUp!$B$56,Q2787)</f>
        <v>6.3273647019544734E-18</v>
      </c>
      <c r="I2788" s="57">
        <f t="shared" si="849"/>
        <v>0.36131282481563554</v>
      </c>
      <c r="J2788" s="57">
        <f>MIN(F2788,H2788,(1-EXP(-SetUp!$B$52*H2788/SetUp!$B$56))*F2788)</f>
        <v>0</v>
      </c>
      <c r="K2788" s="57">
        <f t="shared" si="836"/>
        <v>6.3273647019544734E-18</v>
      </c>
      <c r="L2788" s="57">
        <f>IF(I2788&lt;=0,0,MIN(SetUp!$B$50*I2788^SetUp!$B$55,I2788))</f>
        <v>3.7511849700594614E-3</v>
      </c>
      <c r="M2788" s="57">
        <f t="shared" si="837"/>
        <v>0.3575616398455761</v>
      </c>
      <c r="N2788" s="57">
        <f>IF(SetUp!$B$62=0,X2788,(B2788-E2788)*(1-(H2788/SetUp!$B$66/SetUp!$B$56)))</f>
        <v>0</v>
      </c>
      <c r="O2788" s="57">
        <f>K2788*SetUp!$B$65</f>
        <v>0</v>
      </c>
      <c r="P2788" s="57">
        <f>MIN(SetUp!$B$54*L2788^SetUp!$B$51,L2788)</f>
        <v>2.1171876748338207E-3</v>
      </c>
      <c r="Q2788" s="57">
        <f t="shared" si="838"/>
        <v>6.3273647019544734E-18</v>
      </c>
      <c r="R2788" s="57">
        <f>IF((H2788+N2788-O2788)&gt;SetUp!$B$56,T2787+H2788+N2788-O2788-SetUp!$B$56,T2787)</f>
        <v>0</v>
      </c>
      <c r="S2788" s="57">
        <f>R2788*SetUp!$B$65</f>
        <v>0</v>
      </c>
      <c r="T2788" s="57">
        <f>IF((R2788-S2788)&lt;SetUp!$B$53,R2788-S2788,SetUp!$B$53)</f>
        <v>0</v>
      </c>
      <c r="U2788" s="57">
        <f t="shared" si="839"/>
        <v>0.3575616398455761</v>
      </c>
      <c r="V2788" s="57">
        <f>(L2788-P2788)/1000*SetUp!$B$13*1000000/SetUp!$B$48</f>
        <v>9.2937980199527176E-2</v>
      </c>
      <c r="W2788" s="57">
        <f t="shared" si="850"/>
        <v>2.1250362580715887E-17</v>
      </c>
      <c r="X2788" s="57">
        <f>MAX((SetUp!$B$56*(1-($H2788/SetUp!$B$56)^2)*TANH(($B2788-$D2788)/SetUp!$B$56))/(1+$H2788/SetUp!$B$56*TANH(($B2788-$D2788)/SetUp!$B$56)),0)</f>
        <v>0</v>
      </c>
      <c r="AP2788" s="64">
        <v>31190</v>
      </c>
      <c r="AQ2788" s="55">
        <v>5</v>
      </c>
      <c r="AR2788" s="55">
        <v>144</v>
      </c>
      <c r="AS2788" s="66">
        <f t="shared" si="840"/>
        <v>6.9390000000000001</v>
      </c>
      <c r="AT2788" s="66">
        <f t="shared" si="841"/>
        <v>5.8072040332636252</v>
      </c>
      <c r="AU2788" s="55" t="str">
        <f>IF(OR($AP2788&lt;SetUp!$B$97,$AP2788&gt;SetUp!$B$98),"Não","Sim")</f>
        <v>Não</v>
      </c>
      <c r="AV2788" s="68">
        <f t="shared" si="842"/>
        <v>2.6341981702218229</v>
      </c>
      <c r="AW2788" s="68">
        <f t="shared" si="843"/>
        <v>2.4098141076156945</v>
      </c>
      <c r="AX2788" s="68">
        <f t="shared" si="844"/>
        <v>0.84129688749028186</v>
      </c>
      <c r="AY2788" s="68">
        <f t="shared" si="845"/>
        <v>0.76396708502486121</v>
      </c>
      <c r="AZ2788" s="68">
        <f t="shared" si="846"/>
        <v>-1.1317959667363748</v>
      </c>
      <c r="BA2788" s="68">
        <f t="shared" si="847"/>
        <v>-0.22438406260612842</v>
      </c>
      <c r="BB2788" s="68">
        <f t="shared" si="848"/>
        <v>-7.732980246542065E-2</v>
      </c>
    </row>
    <row r="2789" spans="1:54" x14ac:dyDescent="0.3">
      <c r="A2789" s="64">
        <v>29451</v>
      </c>
      <c r="B2789" s="57">
        <v>0</v>
      </c>
      <c r="C2789" s="57"/>
      <c r="D2789" s="57">
        <v>4.016</v>
      </c>
      <c r="E2789" s="57">
        <f t="shared" si="833"/>
        <v>0</v>
      </c>
      <c r="F2789" s="57">
        <f t="shared" si="834"/>
        <v>4.016</v>
      </c>
      <c r="G2789" s="57">
        <f t="shared" si="835"/>
        <v>0</v>
      </c>
      <c r="H2789" s="57">
        <f>IF(Q2788&gt;SetUp!$B$56,SetUp!$B$56,Q2788)</f>
        <v>6.3273647019544734E-18</v>
      </c>
      <c r="I2789" s="57">
        <f t="shared" si="849"/>
        <v>0.3575616398455761</v>
      </c>
      <c r="J2789" s="57">
        <f>MIN(F2789,H2789,(1-EXP(-SetUp!$B$52*H2789/SetUp!$B$56))*F2789)</f>
        <v>0</v>
      </c>
      <c r="K2789" s="57">
        <f t="shared" si="836"/>
        <v>6.3273647019544734E-18</v>
      </c>
      <c r="L2789" s="57">
        <f>IF(I2789&lt;=0,0,MIN(SetUp!$B$50*I2789^SetUp!$B$55,I2789))</f>
        <v>3.6865012458593802E-3</v>
      </c>
      <c r="M2789" s="57">
        <f t="shared" si="837"/>
        <v>0.3538751385997167</v>
      </c>
      <c r="N2789" s="57">
        <f>IF(SetUp!$B$62=0,X2789,(B2789-E2789)*(1-(H2789/SetUp!$B$66/SetUp!$B$56)))</f>
        <v>0</v>
      </c>
      <c r="O2789" s="57">
        <f>K2789*SetUp!$B$65</f>
        <v>0</v>
      </c>
      <c r="P2789" s="57">
        <f>MIN(SetUp!$B$54*L2789^SetUp!$B$51,L2789)</f>
        <v>2.0812956288100387E-3</v>
      </c>
      <c r="Q2789" s="57">
        <f t="shared" si="838"/>
        <v>6.3273647019544734E-18</v>
      </c>
      <c r="R2789" s="57">
        <f>IF((H2789+N2789-O2789)&gt;SetUp!$B$56,T2788+H2789+N2789-O2789-SetUp!$B$56,T2788)</f>
        <v>0</v>
      </c>
      <c r="S2789" s="57">
        <f>R2789*SetUp!$B$65</f>
        <v>0</v>
      </c>
      <c r="T2789" s="57">
        <f>IF((R2789-S2789)&lt;SetUp!$B$53,R2789-S2789,SetUp!$B$53)</f>
        <v>0</v>
      </c>
      <c r="U2789" s="57">
        <f t="shared" si="839"/>
        <v>0.3538751385997167</v>
      </c>
      <c r="V2789" s="57">
        <f>(L2789-P2789)/1000*SetUp!$B$13*1000000/SetUp!$B$48</f>
        <v>9.1300376254845897E-2</v>
      </c>
      <c r="W2789" s="57">
        <f t="shared" si="850"/>
        <v>-1.6913553890773869E-17</v>
      </c>
      <c r="X2789" s="57">
        <f>MAX((SetUp!$B$56*(1-($H2789/SetUp!$B$56)^2)*TANH(($B2789-$D2789)/SetUp!$B$56))/(1+$H2789/SetUp!$B$56*TANH(($B2789-$D2789)/SetUp!$B$56)),0)</f>
        <v>0</v>
      </c>
      <c r="AP2789" s="64">
        <v>31191</v>
      </c>
      <c r="AQ2789" s="55">
        <v>5</v>
      </c>
      <c r="AR2789" s="55">
        <v>145</v>
      </c>
      <c r="AS2789" s="66">
        <f t="shared" si="840"/>
        <v>6.1589999999999998</v>
      </c>
      <c r="AT2789" s="66">
        <f t="shared" si="841"/>
        <v>5.2989142597984031</v>
      </c>
      <c r="AU2789" s="55" t="str">
        <f>IF(OR($AP2789&lt;SetUp!$B$97,$AP2789&gt;SetUp!$B$98),"Não","Sim")</f>
        <v>Não</v>
      </c>
      <c r="AV2789" s="68">
        <f t="shared" si="842"/>
        <v>2.4817332652805377</v>
      </c>
      <c r="AW2789" s="68">
        <f t="shared" si="843"/>
        <v>2.301937066863124</v>
      </c>
      <c r="AX2789" s="68">
        <f t="shared" si="844"/>
        <v>0.7895102040902543</v>
      </c>
      <c r="AY2789" s="68">
        <f t="shared" si="845"/>
        <v>0.72418689237757061</v>
      </c>
      <c r="AZ2789" s="68">
        <f t="shared" si="846"/>
        <v>-0.86008574020159667</v>
      </c>
      <c r="BA2789" s="68">
        <f t="shared" si="847"/>
        <v>-0.17979619841741368</v>
      </c>
      <c r="BB2789" s="68">
        <f t="shared" si="848"/>
        <v>-6.5323311712683685E-2</v>
      </c>
    </row>
    <row r="2790" spans="1:54" x14ac:dyDescent="0.3">
      <c r="A2790" s="64">
        <v>29452</v>
      </c>
      <c r="B2790" s="57">
        <v>0</v>
      </c>
      <c r="C2790" s="57"/>
      <c r="D2790" s="57">
        <v>4.016</v>
      </c>
      <c r="E2790" s="57">
        <f t="shared" si="833"/>
        <v>0</v>
      </c>
      <c r="F2790" s="57">
        <f t="shared" si="834"/>
        <v>4.016</v>
      </c>
      <c r="G2790" s="57">
        <f t="shared" si="835"/>
        <v>0</v>
      </c>
      <c r="H2790" s="57">
        <f>IF(Q2789&gt;SetUp!$B$56,SetUp!$B$56,Q2789)</f>
        <v>6.3273647019544734E-18</v>
      </c>
      <c r="I2790" s="57">
        <f t="shared" si="849"/>
        <v>0.3538751385997167</v>
      </c>
      <c r="J2790" s="57">
        <f>MIN(F2790,H2790,(1-EXP(-SetUp!$B$52*H2790/SetUp!$B$56))*F2790)</f>
        <v>0</v>
      </c>
      <c r="K2790" s="57">
        <f t="shared" si="836"/>
        <v>6.3273647019544734E-18</v>
      </c>
      <c r="L2790" s="57">
        <f>IF(I2790&lt;=0,0,MIN(SetUp!$B$50*I2790^SetUp!$B$55,I2790))</f>
        <v>3.6233721215383503E-3</v>
      </c>
      <c r="M2790" s="57">
        <f t="shared" si="837"/>
        <v>0.35025176647817835</v>
      </c>
      <c r="N2790" s="57">
        <f>IF(SetUp!$B$62=0,X2790,(B2790-E2790)*(1-(H2790/SetUp!$B$66/SetUp!$B$56)))</f>
        <v>0</v>
      </c>
      <c r="O2790" s="57">
        <f>K2790*SetUp!$B$65</f>
        <v>0</v>
      </c>
      <c r="P2790" s="57">
        <f>MIN(SetUp!$B$54*L2790^SetUp!$B$51,L2790)</f>
        <v>2.0462558763965238E-3</v>
      </c>
      <c r="Q2790" s="57">
        <f t="shared" si="838"/>
        <v>6.3273647019544734E-18</v>
      </c>
      <c r="R2790" s="57">
        <f>IF((H2790+N2790-O2790)&gt;SetUp!$B$56,T2789+H2790+N2790-O2790-SetUp!$B$56,T2789)</f>
        <v>0</v>
      </c>
      <c r="S2790" s="57">
        <f>R2790*SetUp!$B$65</f>
        <v>0</v>
      </c>
      <c r="T2790" s="57">
        <f>IF((R2790-S2790)&lt;SetUp!$B$53,R2790-S2790,SetUp!$B$53)</f>
        <v>0</v>
      </c>
      <c r="U2790" s="57">
        <f t="shared" si="839"/>
        <v>0.35025176647817835</v>
      </c>
      <c r="V2790" s="57">
        <f>(L2790-P2790)/1000*SetUp!$B$13*1000000/SetUp!$B$48</f>
        <v>8.9702717863497525E-2</v>
      </c>
      <c r="W2790" s="57">
        <f t="shared" si="850"/>
        <v>0</v>
      </c>
      <c r="X2790" s="57">
        <f>MAX((SetUp!$B$56*(1-($H2790/SetUp!$B$56)^2)*TANH(($B2790-$D2790)/SetUp!$B$56))/(1+$H2790/SetUp!$B$56*TANH(($B2790-$D2790)/SetUp!$B$56)),0)</f>
        <v>0</v>
      </c>
      <c r="AP2790" s="64">
        <v>31192</v>
      </c>
      <c r="AQ2790" s="55">
        <v>5</v>
      </c>
      <c r="AR2790" s="55">
        <v>146</v>
      </c>
      <c r="AS2790" s="66">
        <f t="shared" si="840"/>
        <v>5.2140000000000004</v>
      </c>
      <c r="AT2790" s="66">
        <f t="shared" si="841"/>
        <v>4.8511706691557404</v>
      </c>
      <c r="AU2790" s="55" t="str">
        <f>IF(OR($AP2790&lt;SetUp!$B$97,$AP2790&gt;SetUp!$B$98),"Não","Sim")</f>
        <v>Não</v>
      </c>
      <c r="AV2790" s="68">
        <f t="shared" si="842"/>
        <v>2.2834184898962344</v>
      </c>
      <c r="AW2790" s="68">
        <f t="shared" si="843"/>
        <v>2.2025373252582443</v>
      </c>
      <c r="AX2790" s="68">
        <f t="shared" si="844"/>
        <v>0.71717102683231015</v>
      </c>
      <c r="AY2790" s="68">
        <f t="shared" si="845"/>
        <v>0.6858465538197831</v>
      </c>
      <c r="AZ2790" s="68">
        <f t="shared" si="846"/>
        <v>-0.36282933084426006</v>
      </c>
      <c r="BA2790" s="68">
        <f t="shared" si="847"/>
        <v>-8.0881164637990111E-2</v>
      </c>
      <c r="BB2790" s="68">
        <f t="shared" si="848"/>
        <v>-3.1324473012527054E-2</v>
      </c>
    </row>
    <row r="2791" spans="1:54" x14ac:dyDescent="0.3">
      <c r="A2791" s="64">
        <v>29453</v>
      </c>
      <c r="B2791" s="57">
        <v>0</v>
      </c>
      <c r="C2791" s="57"/>
      <c r="D2791" s="57">
        <v>4.016</v>
      </c>
      <c r="E2791" s="57">
        <f t="shared" si="833"/>
        <v>0</v>
      </c>
      <c r="F2791" s="57">
        <f t="shared" si="834"/>
        <v>4.016</v>
      </c>
      <c r="G2791" s="57">
        <f t="shared" si="835"/>
        <v>0</v>
      </c>
      <c r="H2791" s="57">
        <f>IF(Q2790&gt;SetUp!$B$56,SetUp!$B$56,Q2790)</f>
        <v>6.3273647019544734E-18</v>
      </c>
      <c r="I2791" s="57">
        <f t="shared" si="849"/>
        <v>0.35025176647817835</v>
      </c>
      <c r="J2791" s="57">
        <f>MIN(F2791,H2791,(1-EXP(-SetUp!$B$52*H2791/SetUp!$B$56))*F2791)</f>
        <v>0</v>
      </c>
      <c r="K2791" s="57">
        <f t="shared" si="836"/>
        <v>6.3273647019544734E-18</v>
      </c>
      <c r="L2791" s="57">
        <f>IF(I2791&lt;=0,0,MIN(SetUp!$B$50*I2791^SetUp!$B$55,I2791))</f>
        <v>3.5617497971752324E-3</v>
      </c>
      <c r="M2791" s="57">
        <f t="shared" si="837"/>
        <v>0.34669001668100313</v>
      </c>
      <c r="N2791" s="57">
        <f>IF(SetUp!$B$62=0,X2791,(B2791-E2791)*(1-(H2791/SetUp!$B$66/SetUp!$B$56)))</f>
        <v>0</v>
      </c>
      <c r="O2791" s="57">
        <f>K2791*SetUp!$B$65</f>
        <v>0</v>
      </c>
      <c r="P2791" s="57">
        <f>MIN(SetUp!$B$54*L2791^SetUp!$B$51,L2791)</f>
        <v>2.0120424543893017E-3</v>
      </c>
      <c r="Q2791" s="57">
        <f t="shared" si="838"/>
        <v>6.3273647019544734E-18</v>
      </c>
      <c r="R2791" s="57">
        <f>IF((H2791+N2791-O2791)&gt;SetUp!$B$56,T2790+H2791+N2791-O2791-SetUp!$B$56,T2790)</f>
        <v>0</v>
      </c>
      <c r="S2791" s="57">
        <f>R2791*SetUp!$B$65</f>
        <v>0</v>
      </c>
      <c r="T2791" s="57">
        <f>IF((R2791-S2791)&lt;SetUp!$B$53,R2791-S2791,SetUp!$B$53)</f>
        <v>0</v>
      </c>
      <c r="U2791" s="57">
        <f t="shared" si="839"/>
        <v>0.34669001668100313</v>
      </c>
      <c r="V2791" s="57">
        <f>(L2791-P2791)/1000*SetUp!$B$13*1000000/SetUp!$B$48</f>
        <v>8.8143763003605144E-2</v>
      </c>
      <c r="W2791" s="57">
        <f t="shared" si="850"/>
        <v>1.474514954580286E-17</v>
      </c>
      <c r="X2791" s="57">
        <f>MAX((SetUp!$B$56*(1-($H2791/SetUp!$B$56)^2)*TANH(($B2791-$D2791)/SetUp!$B$56))/(1+$H2791/SetUp!$B$56*TANH(($B2791-$D2791)/SetUp!$B$56)),0)</f>
        <v>0</v>
      </c>
      <c r="AP2791" s="64">
        <v>31193</v>
      </c>
      <c r="AQ2791" s="55">
        <v>5</v>
      </c>
      <c r="AR2791" s="55">
        <v>147</v>
      </c>
      <c r="AS2791" s="66">
        <f t="shared" si="840"/>
        <v>4.7789999999999999</v>
      </c>
      <c r="AT2791" s="66">
        <f t="shared" si="841"/>
        <v>4.4549544791127769</v>
      </c>
      <c r="AU2791" s="55" t="str">
        <f>IF(OR($AP2791&lt;SetUp!$B$97,$AP2791&gt;SetUp!$B$98),"Não","Sim")</f>
        <v>Não</v>
      </c>
      <c r="AV2791" s="68">
        <f t="shared" si="842"/>
        <v>2.1860924042684013</v>
      </c>
      <c r="AW2791" s="68">
        <f t="shared" si="843"/>
        <v>2.1106763084643694</v>
      </c>
      <c r="AX2791" s="68">
        <f t="shared" si="844"/>
        <v>0.67933703052079397</v>
      </c>
      <c r="AY2791" s="68">
        <f t="shared" si="845"/>
        <v>0.64884327075872195</v>
      </c>
      <c r="AZ2791" s="68">
        <f t="shared" si="846"/>
        <v>-0.32404552088722305</v>
      </c>
      <c r="BA2791" s="68">
        <f t="shared" si="847"/>
        <v>-7.5416095804031968E-2</v>
      </c>
      <c r="BB2791" s="68">
        <f t="shared" si="848"/>
        <v>-3.0493759762072026E-2</v>
      </c>
    </row>
    <row r="2792" spans="1:54" x14ac:dyDescent="0.3">
      <c r="A2792" s="64">
        <v>29454</v>
      </c>
      <c r="B2792" s="57">
        <v>0</v>
      </c>
      <c r="C2792" s="57"/>
      <c r="D2792" s="57">
        <v>4.016</v>
      </c>
      <c r="E2792" s="57">
        <f t="shared" si="833"/>
        <v>0</v>
      </c>
      <c r="F2792" s="57">
        <f t="shared" si="834"/>
        <v>4.016</v>
      </c>
      <c r="G2792" s="57">
        <f t="shared" si="835"/>
        <v>0</v>
      </c>
      <c r="H2792" s="57">
        <f>IF(Q2791&gt;SetUp!$B$56,SetUp!$B$56,Q2791)</f>
        <v>6.3273647019544734E-18</v>
      </c>
      <c r="I2792" s="57">
        <f t="shared" si="849"/>
        <v>0.34669001668100313</v>
      </c>
      <c r="J2792" s="57">
        <f>MIN(F2792,H2792,(1-EXP(-SetUp!$B$52*H2792/SetUp!$B$56))*F2792)</f>
        <v>0</v>
      </c>
      <c r="K2792" s="57">
        <f t="shared" si="836"/>
        <v>6.3273647019544734E-18</v>
      </c>
      <c r="L2792" s="57">
        <f>IF(I2792&lt;=0,0,MIN(SetUp!$B$50*I2792^SetUp!$B$55,I2792))</f>
        <v>3.5015882596941797E-3</v>
      </c>
      <c r="M2792" s="57">
        <f t="shared" si="837"/>
        <v>0.34318842842130898</v>
      </c>
      <c r="N2792" s="57">
        <f>IF(SetUp!$B$62=0,X2792,(B2792-E2792)*(1-(H2792/SetUp!$B$66/SetUp!$B$56)))</f>
        <v>0</v>
      </c>
      <c r="O2792" s="57">
        <f>K2792*SetUp!$B$65</f>
        <v>0</v>
      </c>
      <c r="P2792" s="57">
        <f>MIN(SetUp!$B$54*L2792^SetUp!$B$51,L2792)</f>
        <v>1.9786303628280487E-3</v>
      </c>
      <c r="Q2792" s="57">
        <f t="shared" si="838"/>
        <v>6.3273647019544734E-18</v>
      </c>
      <c r="R2792" s="57">
        <f>IF((H2792+N2792-O2792)&gt;SetUp!$B$56,T2791+H2792+N2792-O2792-SetUp!$B$56,T2791)</f>
        <v>0</v>
      </c>
      <c r="S2792" s="57">
        <f>R2792*SetUp!$B$65</f>
        <v>0</v>
      </c>
      <c r="T2792" s="57">
        <f>IF((R2792-S2792)&lt;SetUp!$B$53,R2792-S2792,SetUp!$B$53)</f>
        <v>0</v>
      </c>
      <c r="U2792" s="57">
        <f t="shared" si="839"/>
        <v>0.34318842842130898</v>
      </c>
      <c r="V2792" s="57">
        <f>(L2792-P2792)/1000*SetUp!$B$13*1000000/SetUp!$B$48</f>
        <v>8.6622316497844951E-2</v>
      </c>
      <c r="W2792" s="57">
        <f t="shared" si="850"/>
        <v>2.4719809532669501E-17</v>
      </c>
      <c r="X2792" s="57">
        <f>MAX((SetUp!$B$56*(1-($H2792/SetUp!$B$56)^2)*TANH(($B2792-$D2792)/SetUp!$B$56))/(1+$H2792/SetUp!$B$56*TANH(($B2792-$D2792)/SetUp!$B$56)),0)</f>
        <v>0</v>
      </c>
      <c r="AP2792" s="64">
        <v>31194</v>
      </c>
      <c r="AQ2792" s="55">
        <v>5</v>
      </c>
      <c r="AR2792" s="55">
        <v>148</v>
      </c>
      <c r="AS2792" s="66">
        <f t="shared" si="840"/>
        <v>4.5720000000000001</v>
      </c>
      <c r="AT2792" s="66">
        <f t="shared" si="841"/>
        <v>4.1028441139944016</v>
      </c>
      <c r="AU2792" s="55" t="str">
        <f>IF(OR($AP2792&lt;SetUp!$B$97,$AP2792&gt;SetUp!$B$98),"Não","Sim")</f>
        <v>Não</v>
      </c>
      <c r="AV2792" s="68">
        <f t="shared" si="842"/>
        <v>2.1382235617446552</v>
      </c>
      <c r="AW2792" s="68">
        <f t="shared" si="843"/>
        <v>2.0255478552713591</v>
      </c>
      <c r="AX2792" s="68">
        <f t="shared" si="844"/>
        <v>0.66010622172324418</v>
      </c>
      <c r="AY2792" s="68">
        <f t="shared" si="845"/>
        <v>0.61308501642629676</v>
      </c>
      <c r="AZ2792" s="68">
        <f t="shared" si="846"/>
        <v>-0.46915588600559843</v>
      </c>
      <c r="BA2792" s="68">
        <f t="shared" si="847"/>
        <v>-0.11267570647329617</v>
      </c>
      <c r="BB2792" s="68">
        <f t="shared" si="848"/>
        <v>-4.7021205296947421E-2</v>
      </c>
    </row>
    <row r="2793" spans="1:54" x14ac:dyDescent="0.3">
      <c r="A2793" s="64">
        <v>29455</v>
      </c>
      <c r="B2793" s="57">
        <v>0</v>
      </c>
      <c r="C2793" s="57"/>
      <c r="D2793" s="57">
        <v>4.016</v>
      </c>
      <c r="E2793" s="57">
        <f t="shared" si="833"/>
        <v>0</v>
      </c>
      <c r="F2793" s="57">
        <f t="shared" si="834"/>
        <v>4.016</v>
      </c>
      <c r="G2793" s="57">
        <f t="shared" si="835"/>
        <v>0</v>
      </c>
      <c r="H2793" s="57">
        <f>IF(Q2792&gt;SetUp!$B$56,SetUp!$B$56,Q2792)</f>
        <v>6.3273647019544734E-18</v>
      </c>
      <c r="I2793" s="57">
        <f t="shared" si="849"/>
        <v>0.34318842842130898</v>
      </c>
      <c r="J2793" s="57">
        <f>MIN(F2793,H2793,(1-EXP(-SetUp!$B$52*H2793/SetUp!$B$56))*F2793)</f>
        <v>0</v>
      </c>
      <c r="K2793" s="57">
        <f t="shared" si="836"/>
        <v>6.3273647019544734E-18</v>
      </c>
      <c r="L2793" s="57">
        <f>IF(I2793&lt;=0,0,MIN(SetUp!$B$50*I2793^SetUp!$B$55,I2793))</f>
        <v>3.4428432043578558E-3</v>
      </c>
      <c r="M2793" s="57">
        <f t="shared" si="837"/>
        <v>0.33974558521695114</v>
      </c>
      <c r="N2793" s="57">
        <f>IF(SetUp!$B$62=0,X2793,(B2793-E2793)*(1-(H2793/SetUp!$B$66/SetUp!$B$56)))</f>
        <v>0</v>
      </c>
      <c r="O2793" s="57">
        <f>K2793*SetUp!$B$65</f>
        <v>0</v>
      </c>
      <c r="P2793" s="57">
        <f>MIN(SetUp!$B$54*L2793^SetUp!$B$51,L2793)</f>
        <v>1.9459955229429819E-3</v>
      </c>
      <c r="Q2793" s="57">
        <f t="shared" si="838"/>
        <v>6.3273647019544734E-18</v>
      </c>
      <c r="R2793" s="57">
        <f>IF((H2793+N2793-O2793)&gt;SetUp!$B$56,T2792+H2793+N2793-O2793-SetUp!$B$56,T2792)</f>
        <v>0</v>
      </c>
      <c r="S2793" s="57">
        <f>R2793*SetUp!$B$65</f>
        <v>0</v>
      </c>
      <c r="T2793" s="57">
        <f>IF((R2793-S2793)&lt;SetUp!$B$53,R2793-S2793,SetUp!$B$53)</f>
        <v>0</v>
      </c>
      <c r="U2793" s="57">
        <f t="shared" si="839"/>
        <v>0.33974558521695114</v>
      </c>
      <c r="V2793" s="57">
        <f>(L2793-P2793)/1000*SetUp!$B$13*1000000/SetUp!$B$48</f>
        <v>8.5137227940045815E-2</v>
      </c>
      <c r="W2793" s="57">
        <f t="shared" si="850"/>
        <v>1.8648277366750676E-17</v>
      </c>
      <c r="X2793" s="57">
        <f>MAX((SetUp!$B$56*(1-($H2793/SetUp!$B$56)^2)*TANH(($B2793-$D2793)/SetUp!$B$56))/(1+$H2793/SetUp!$B$56*TANH(($B2793-$D2793)/SetUp!$B$56)),0)</f>
        <v>0</v>
      </c>
      <c r="AP2793" s="64">
        <v>31195</v>
      </c>
      <c r="AQ2793" s="55">
        <v>5</v>
      </c>
      <c r="AR2793" s="55">
        <v>149</v>
      </c>
      <c r="AS2793" s="66">
        <f t="shared" si="840"/>
        <v>3.8010000000000002</v>
      </c>
      <c r="AT2793" s="66">
        <f t="shared" si="841"/>
        <v>3.7886899691439968</v>
      </c>
      <c r="AU2793" s="55" t="str">
        <f>IF(OR($AP2793&lt;SetUp!$B$97,$AP2793&gt;SetUp!$B$98),"Não","Sim")</f>
        <v>Não</v>
      </c>
      <c r="AV2793" s="68">
        <f t="shared" si="842"/>
        <v>1.9496153466773902</v>
      </c>
      <c r="AW2793" s="68">
        <f t="shared" si="843"/>
        <v>1.946455745488193</v>
      </c>
      <c r="AX2793" s="68">
        <f t="shared" si="844"/>
        <v>0.57989786960310374</v>
      </c>
      <c r="AY2793" s="68">
        <f t="shared" si="845"/>
        <v>0.57848906814148537</v>
      </c>
      <c r="AZ2793" s="68">
        <f t="shared" si="846"/>
        <v>-1.2310030856003351E-2</v>
      </c>
      <c r="BA2793" s="68">
        <f t="shared" si="847"/>
        <v>-3.1596011891972253E-3</v>
      </c>
      <c r="BB2793" s="68">
        <f t="shared" si="848"/>
        <v>-1.4088014616183697E-3</v>
      </c>
    </row>
    <row r="2794" spans="1:54" x14ac:dyDescent="0.3">
      <c r="A2794" s="64">
        <v>29456</v>
      </c>
      <c r="B2794" s="57">
        <v>0</v>
      </c>
      <c r="C2794" s="57"/>
      <c r="D2794" s="57">
        <v>4.016</v>
      </c>
      <c r="E2794" s="57">
        <f t="shared" si="833"/>
        <v>0</v>
      </c>
      <c r="F2794" s="57">
        <f t="shared" si="834"/>
        <v>4.016</v>
      </c>
      <c r="G2794" s="57">
        <f t="shared" si="835"/>
        <v>0</v>
      </c>
      <c r="H2794" s="57">
        <f>IF(Q2793&gt;SetUp!$B$56,SetUp!$B$56,Q2793)</f>
        <v>6.3273647019544734E-18</v>
      </c>
      <c r="I2794" s="57">
        <f t="shared" si="849"/>
        <v>0.33974558521695114</v>
      </c>
      <c r="J2794" s="57">
        <f>MIN(F2794,H2794,(1-EXP(-SetUp!$B$52*H2794/SetUp!$B$56))*F2794)</f>
        <v>0</v>
      </c>
      <c r="K2794" s="57">
        <f t="shared" si="836"/>
        <v>6.3273647019544734E-18</v>
      </c>
      <c r="L2794" s="57">
        <f>IF(I2794&lt;=0,0,MIN(SetUp!$B$50*I2794^SetUp!$B$55,I2794))</f>
        <v>3.3854719602181673E-3</v>
      </c>
      <c r="M2794" s="57">
        <f t="shared" si="837"/>
        <v>0.33636011325673298</v>
      </c>
      <c r="N2794" s="57">
        <f>IF(SetUp!$B$62=0,X2794,(B2794-E2794)*(1-(H2794/SetUp!$B$66/SetUp!$B$56)))</f>
        <v>0</v>
      </c>
      <c r="O2794" s="57">
        <f>K2794*SetUp!$B$65</f>
        <v>0</v>
      </c>
      <c r="P2794" s="57">
        <f>MIN(SetUp!$B$54*L2794^SetUp!$B$51,L2794)</f>
        <v>1.9141147372100729E-3</v>
      </c>
      <c r="Q2794" s="57">
        <f t="shared" si="838"/>
        <v>6.3273647019544734E-18</v>
      </c>
      <c r="R2794" s="57">
        <f>IF((H2794+N2794-O2794)&gt;SetUp!$B$56,T2793+H2794+N2794-O2794-SetUp!$B$56,T2793)</f>
        <v>0</v>
      </c>
      <c r="S2794" s="57">
        <f>R2794*SetUp!$B$65</f>
        <v>0</v>
      </c>
      <c r="T2794" s="57">
        <f>IF((R2794-S2794)&lt;SetUp!$B$53,R2794-S2794,SetUp!$B$53)</f>
        <v>0</v>
      </c>
      <c r="U2794" s="57">
        <f t="shared" si="839"/>
        <v>0.33636011325673298</v>
      </c>
      <c r="V2794" s="57">
        <f>(L2794-P2794)/1000*SetUp!$B$13*1000000/SetUp!$B$48</f>
        <v>8.3687389726966654E-2</v>
      </c>
      <c r="W2794" s="57">
        <f t="shared" si="850"/>
        <v>1.1275702593849246E-17</v>
      </c>
      <c r="X2794" s="57">
        <f>MAX((SetUp!$B$56*(1-($H2794/SetUp!$B$56)^2)*TANH(($B2794-$D2794)/SetUp!$B$56))/(1+$H2794/SetUp!$B$56*TANH(($B2794-$D2794)/SetUp!$B$56)),0)</f>
        <v>0</v>
      </c>
      <c r="AP2794" s="64">
        <v>31196</v>
      </c>
      <c r="AQ2794" s="55">
        <v>5</v>
      </c>
      <c r="AR2794" s="55">
        <v>150</v>
      </c>
      <c r="AS2794" s="66">
        <f t="shared" si="840"/>
        <v>2.669</v>
      </c>
      <c r="AT2794" s="66">
        <f t="shared" si="841"/>
        <v>3.5073635395728506</v>
      </c>
      <c r="AU2794" s="55" t="str">
        <f>IF(OR($AP2794&lt;SetUp!$B$97,$AP2794&gt;SetUp!$B$98),"Não","Sim")</f>
        <v>Não</v>
      </c>
      <c r="AV2794" s="68">
        <f t="shared" si="842"/>
        <v>1.6337074401495515</v>
      </c>
      <c r="AW2794" s="68">
        <f t="shared" si="843"/>
        <v>1.8727956481081567</v>
      </c>
      <c r="AX2794" s="68">
        <f t="shared" si="844"/>
        <v>0.42634857378750768</v>
      </c>
      <c r="AY2794" s="68">
        <f t="shared" si="845"/>
        <v>0.54498078300378117</v>
      </c>
      <c r="AZ2794" s="68">
        <f t="shared" si="846"/>
        <v>0.83836353957285059</v>
      </c>
      <c r="BA2794" s="68">
        <f t="shared" si="847"/>
        <v>0.23908820795860519</v>
      </c>
      <c r="BB2794" s="68">
        <f t="shared" si="848"/>
        <v>0.11863220921627349</v>
      </c>
    </row>
    <row r="2795" spans="1:54" x14ac:dyDescent="0.3">
      <c r="A2795" s="64">
        <v>29457</v>
      </c>
      <c r="B2795" s="57">
        <v>0</v>
      </c>
      <c r="C2795" s="57"/>
      <c r="D2795" s="57">
        <v>4.016</v>
      </c>
      <c r="E2795" s="57">
        <f t="shared" si="833"/>
        <v>0</v>
      </c>
      <c r="F2795" s="57">
        <f t="shared" si="834"/>
        <v>4.016</v>
      </c>
      <c r="G2795" s="57">
        <f t="shared" si="835"/>
        <v>0</v>
      </c>
      <c r="H2795" s="57">
        <f>IF(Q2794&gt;SetUp!$B$56,SetUp!$B$56,Q2794)</f>
        <v>6.3273647019544734E-18</v>
      </c>
      <c r="I2795" s="57">
        <f t="shared" si="849"/>
        <v>0.33636011325673298</v>
      </c>
      <c r="J2795" s="57">
        <f>MIN(F2795,H2795,(1-EXP(-SetUp!$B$52*H2795/SetUp!$B$56))*F2795)</f>
        <v>0</v>
      </c>
      <c r="K2795" s="57">
        <f t="shared" si="836"/>
        <v>6.3273647019544734E-18</v>
      </c>
      <c r="L2795" s="57">
        <f>IF(I2795&lt;=0,0,MIN(SetUp!$B$50*I2795^SetUp!$B$55,I2795))</f>
        <v>3.3294334192997092E-3</v>
      </c>
      <c r="M2795" s="57">
        <f t="shared" si="837"/>
        <v>0.33303067983743329</v>
      </c>
      <c r="N2795" s="57">
        <f>IF(SetUp!$B$62=0,X2795,(B2795-E2795)*(1-(H2795/SetUp!$B$66/SetUp!$B$56)))</f>
        <v>0</v>
      </c>
      <c r="O2795" s="57">
        <f>K2795*SetUp!$B$65</f>
        <v>0</v>
      </c>
      <c r="P2795" s="57">
        <f>MIN(SetUp!$B$54*L2795^SetUp!$B$51,L2795)</f>
        <v>1.8829656513954136E-3</v>
      </c>
      <c r="Q2795" s="57">
        <f t="shared" si="838"/>
        <v>6.3273647019544734E-18</v>
      </c>
      <c r="R2795" s="57">
        <f>IF((H2795+N2795-O2795)&gt;SetUp!$B$56,T2794+H2795+N2795-O2795-SetUp!$B$56,T2794)</f>
        <v>0</v>
      </c>
      <c r="S2795" s="57">
        <f>R2795*SetUp!$B$65</f>
        <v>0</v>
      </c>
      <c r="T2795" s="57">
        <f>IF((R2795-S2795)&lt;SetUp!$B$53,R2795-S2795,SetUp!$B$53)</f>
        <v>0</v>
      </c>
      <c r="U2795" s="57">
        <f t="shared" si="839"/>
        <v>0.33303067983743329</v>
      </c>
      <c r="V2795" s="57">
        <f>(L2795-P2795)/1000*SetUp!$B$13*1000000/SetUp!$B$48</f>
        <v>8.22717351892433E-2</v>
      </c>
      <c r="W2795" s="57">
        <f t="shared" si="850"/>
        <v>1.0408340855860843E-17</v>
      </c>
      <c r="X2795" s="57">
        <f>MAX((SetUp!$B$56*(1-($H2795/SetUp!$B$56)^2)*TANH(($B2795-$D2795)/SetUp!$B$56))/(1+$H2795/SetUp!$B$56*TANH(($B2795-$D2795)/SetUp!$B$56)),0)</f>
        <v>0</v>
      </c>
      <c r="AP2795" s="64">
        <v>31197</v>
      </c>
      <c r="AQ2795" s="55">
        <v>5</v>
      </c>
      <c r="AR2795" s="55">
        <v>151</v>
      </c>
      <c r="AS2795" s="66">
        <f t="shared" si="840"/>
        <v>2.016</v>
      </c>
      <c r="AT2795" s="66">
        <f t="shared" si="841"/>
        <v>3.254562153811877</v>
      </c>
      <c r="AU2795" s="55" t="str">
        <f>IF(OR($AP2795&lt;SetUp!$B$97,$AP2795&gt;SetUp!$B$98),"Não","Sim")</f>
        <v>Não</v>
      </c>
      <c r="AV2795" s="68">
        <f t="shared" si="842"/>
        <v>1.4198591479439078</v>
      </c>
      <c r="AW2795" s="68">
        <f t="shared" si="843"/>
        <v>1.8040405078079254</v>
      </c>
      <c r="AX2795" s="68">
        <f t="shared" si="844"/>
        <v>0.30449052777348767</v>
      </c>
      <c r="AY2795" s="68">
        <f t="shared" si="845"/>
        <v>0.51249256987076619</v>
      </c>
      <c r="AZ2795" s="68">
        <f t="shared" si="846"/>
        <v>1.238562153811877</v>
      </c>
      <c r="BA2795" s="68">
        <f t="shared" si="847"/>
        <v>0.38418135986401758</v>
      </c>
      <c r="BB2795" s="68">
        <f t="shared" si="848"/>
        <v>0.20800204209727852</v>
      </c>
    </row>
    <row r="2796" spans="1:54" x14ac:dyDescent="0.3">
      <c r="A2796" s="64">
        <v>29458</v>
      </c>
      <c r="B2796" s="57">
        <v>8.9999999999999993E-3</v>
      </c>
      <c r="C2796" s="57"/>
      <c r="D2796" s="57">
        <v>4.016</v>
      </c>
      <c r="E2796" s="57">
        <f t="shared" si="833"/>
        <v>8.9999999999999993E-3</v>
      </c>
      <c r="F2796" s="57">
        <f t="shared" si="834"/>
        <v>4.0069999999999997</v>
      </c>
      <c r="G2796" s="57">
        <f t="shared" si="835"/>
        <v>0</v>
      </c>
      <c r="H2796" s="57">
        <f>IF(Q2795&gt;SetUp!$B$56,SetUp!$B$56,Q2795)</f>
        <v>6.3273647019544734E-18</v>
      </c>
      <c r="I2796" s="57">
        <f t="shared" si="849"/>
        <v>0.33303067983743329</v>
      </c>
      <c r="J2796" s="57">
        <f>MIN(F2796,H2796,(1-EXP(-SetUp!$B$52*H2796/SetUp!$B$56))*F2796)</f>
        <v>0</v>
      </c>
      <c r="K2796" s="57">
        <f t="shared" si="836"/>
        <v>6.3273647019544734E-18</v>
      </c>
      <c r="L2796" s="57">
        <f>IF(I2796&lt;=0,0,MIN(SetUp!$B$50*I2796^SetUp!$B$55,I2796))</f>
        <v>3.2746879693053132E-3</v>
      </c>
      <c r="M2796" s="57">
        <f t="shared" si="837"/>
        <v>0.32975599186812798</v>
      </c>
      <c r="N2796" s="57">
        <f>IF(SetUp!$B$62=0,X2796,(B2796-E2796)*(1-(H2796/SetUp!$B$66/SetUp!$B$56)))</f>
        <v>0</v>
      </c>
      <c r="O2796" s="57">
        <f>K2796*SetUp!$B$65</f>
        <v>0</v>
      </c>
      <c r="P2796" s="57">
        <f>MIN(SetUp!$B$54*L2796^SetUp!$B$51,L2796)</f>
        <v>1.8525267184770343E-3</v>
      </c>
      <c r="Q2796" s="57">
        <f t="shared" si="838"/>
        <v>6.3273647019544734E-18</v>
      </c>
      <c r="R2796" s="57">
        <f>IF((H2796+N2796-O2796)&gt;SetUp!$B$56,T2795+H2796+N2796-O2796-SetUp!$B$56,T2795)</f>
        <v>0</v>
      </c>
      <c r="S2796" s="57">
        <f>R2796*SetUp!$B$65</f>
        <v>0</v>
      </c>
      <c r="T2796" s="57">
        <f>IF((R2796-S2796)&lt;SetUp!$B$53,R2796-S2796,SetUp!$B$53)</f>
        <v>0</v>
      </c>
      <c r="U2796" s="57">
        <f t="shared" si="839"/>
        <v>0.32975599186812798</v>
      </c>
      <c r="V2796" s="57">
        <f>(L2796-P2796)/1000*SetUp!$B$13*1000000/SetUp!$B$48</f>
        <v>8.0889236815879464E-2</v>
      </c>
      <c r="W2796" s="57">
        <f t="shared" si="850"/>
        <v>1.214306433183765E-17</v>
      </c>
      <c r="X2796" s="57">
        <f>MAX((SetUp!$B$56*(1-($H2796/SetUp!$B$56)^2)*TANH(($B2796-$D2796)/SetUp!$B$56))/(1+$H2796/SetUp!$B$56*TANH(($B2796-$D2796)/SetUp!$B$56)),0)</f>
        <v>0</v>
      </c>
      <c r="AP2796" s="64">
        <v>31198</v>
      </c>
      <c r="AQ2796" s="55">
        <v>5</v>
      </c>
      <c r="AR2796" s="55">
        <v>152</v>
      </c>
      <c r="AS2796" s="66">
        <f t="shared" si="840"/>
        <v>1.788</v>
      </c>
      <c r="AT2796" s="66">
        <f t="shared" si="841"/>
        <v>3.0266557044540896</v>
      </c>
      <c r="AU2796" s="55" t="str">
        <f>IF(OR($AP2796&lt;SetUp!$B$97,$AP2796&gt;SetUp!$B$98),"Não","Sim")</f>
        <v>Não</v>
      </c>
      <c r="AV2796" s="68">
        <f t="shared" si="842"/>
        <v>1.3371611720357424</v>
      </c>
      <c r="AW2796" s="68">
        <f t="shared" si="843"/>
        <v>1.7397286295437255</v>
      </c>
      <c r="AX2796" s="68">
        <f t="shared" si="844"/>
        <v>0.25236751445989886</v>
      </c>
      <c r="AY2796" s="68">
        <f t="shared" si="845"/>
        <v>0.48096302083763853</v>
      </c>
      <c r="AZ2796" s="68">
        <f t="shared" si="846"/>
        <v>1.2386557044540896</v>
      </c>
      <c r="BA2796" s="68">
        <f t="shared" si="847"/>
        <v>0.40256745750798317</v>
      </c>
      <c r="BB2796" s="68">
        <f t="shared" si="848"/>
        <v>0.22859550637773968</v>
      </c>
    </row>
    <row r="2797" spans="1:54" x14ac:dyDescent="0.3">
      <c r="A2797" s="64">
        <v>29459</v>
      </c>
      <c r="B2797" s="57">
        <v>8.0000000000000002E-3</v>
      </c>
      <c r="C2797" s="57"/>
      <c r="D2797" s="57">
        <v>4.016</v>
      </c>
      <c r="E2797" s="57">
        <f t="shared" si="833"/>
        <v>8.0000000000000002E-3</v>
      </c>
      <c r="F2797" s="57">
        <f t="shared" si="834"/>
        <v>4.008</v>
      </c>
      <c r="G2797" s="57">
        <f t="shared" si="835"/>
        <v>0</v>
      </c>
      <c r="H2797" s="57">
        <f>IF(Q2796&gt;SetUp!$B$56,SetUp!$B$56,Q2796)</f>
        <v>6.3273647019544734E-18</v>
      </c>
      <c r="I2797" s="57">
        <f t="shared" si="849"/>
        <v>0.32975599186812798</v>
      </c>
      <c r="J2797" s="57">
        <f>MIN(F2797,H2797,(1-EXP(-SetUp!$B$52*H2797/SetUp!$B$56))*F2797)</f>
        <v>0</v>
      </c>
      <c r="K2797" s="57">
        <f t="shared" si="836"/>
        <v>6.3273647019544734E-18</v>
      </c>
      <c r="L2797" s="57">
        <f>IF(I2797&lt;=0,0,MIN(SetUp!$B$50*I2797^SetUp!$B$55,I2797))</f>
        <v>3.2211974296462976E-3</v>
      </c>
      <c r="M2797" s="57">
        <f t="shared" si="837"/>
        <v>0.32653479443848171</v>
      </c>
      <c r="N2797" s="57">
        <f>IF(SetUp!$B$62=0,X2797,(B2797-E2797)*(1-(H2797/SetUp!$B$66/SetUp!$B$56)))</f>
        <v>0</v>
      </c>
      <c r="O2797" s="57">
        <f>K2797*SetUp!$B$65</f>
        <v>0</v>
      </c>
      <c r="P2797" s="57">
        <f>MIN(SetUp!$B$54*L2797^SetUp!$B$51,L2797)</f>
        <v>1.8227771643394208E-3</v>
      </c>
      <c r="Q2797" s="57">
        <f t="shared" si="838"/>
        <v>6.3273647019544734E-18</v>
      </c>
      <c r="R2797" s="57">
        <f>IF((H2797+N2797-O2797)&gt;SetUp!$B$56,T2796+H2797+N2797-O2797-SetUp!$B$56,T2796)</f>
        <v>0</v>
      </c>
      <c r="S2797" s="57">
        <f>R2797*SetUp!$B$65</f>
        <v>0</v>
      </c>
      <c r="T2797" s="57">
        <f>IF((R2797-S2797)&lt;SetUp!$B$53,R2797-S2797,SetUp!$B$53)</f>
        <v>0</v>
      </c>
      <c r="U2797" s="57">
        <f t="shared" si="839"/>
        <v>0.32653479443848171</v>
      </c>
      <c r="V2797" s="57">
        <f>(L2797-P2797)/1000*SetUp!$B$13*1000000/SetUp!$B$48</f>
        <v>7.9538904567012056E-2</v>
      </c>
      <c r="W2797" s="57">
        <f t="shared" si="850"/>
        <v>2.5587171270657905E-17</v>
      </c>
      <c r="X2797" s="57">
        <f>MAX((SetUp!$B$56*(1-($H2797/SetUp!$B$56)^2)*TANH(($B2797-$D2797)/SetUp!$B$56))/(1+$H2797/SetUp!$B$56*TANH(($B2797-$D2797)/SetUp!$B$56)),0)</f>
        <v>0</v>
      </c>
      <c r="AP2797" s="64">
        <v>31199</v>
      </c>
      <c r="AQ2797" s="55">
        <v>6</v>
      </c>
      <c r="AR2797" s="55">
        <v>153</v>
      </c>
      <c r="AS2797" s="66">
        <f t="shared" si="840"/>
        <v>1.788</v>
      </c>
      <c r="AT2797" s="66">
        <f t="shared" si="841"/>
        <v>2.8205653946253677</v>
      </c>
      <c r="AU2797" s="55" t="str">
        <f>IF(OR($AP2797&lt;SetUp!$B$97,$AP2797&gt;SetUp!$B$98),"Não","Sim")</f>
        <v>Não</v>
      </c>
      <c r="AV2797" s="68">
        <f t="shared" si="842"/>
        <v>1.3371611720357424</v>
      </c>
      <c r="AW2797" s="68">
        <f t="shared" si="843"/>
        <v>1.6794538977374067</v>
      </c>
      <c r="AX2797" s="68">
        <f t="shared" si="844"/>
        <v>0.25236751445989886</v>
      </c>
      <c r="AY2797" s="68">
        <f t="shared" si="845"/>
        <v>0.45033617326747827</v>
      </c>
      <c r="AZ2797" s="68">
        <f t="shared" si="846"/>
        <v>1.0325653946253677</v>
      </c>
      <c r="BA2797" s="68">
        <f t="shared" si="847"/>
        <v>0.34229272570166436</v>
      </c>
      <c r="BB2797" s="68">
        <f t="shared" si="848"/>
        <v>0.19796865880757941</v>
      </c>
    </row>
    <row r="2798" spans="1:54" x14ac:dyDescent="0.3">
      <c r="A2798" s="64">
        <v>29460</v>
      </c>
      <c r="B2798" s="57">
        <v>2.4E-2</v>
      </c>
      <c r="C2798" s="57"/>
      <c r="D2798" s="57">
        <v>4.016</v>
      </c>
      <c r="E2798" s="57">
        <f t="shared" si="833"/>
        <v>2.4E-2</v>
      </c>
      <c r="F2798" s="57">
        <f t="shared" si="834"/>
        <v>3.992</v>
      </c>
      <c r="G2798" s="57">
        <f t="shared" si="835"/>
        <v>0</v>
      </c>
      <c r="H2798" s="57">
        <f>IF(Q2797&gt;SetUp!$B$56,SetUp!$B$56,Q2797)</f>
        <v>6.3273647019544734E-18</v>
      </c>
      <c r="I2798" s="57">
        <f t="shared" si="849"/>
        <v>0.32653479443848171</v>
      </c>
      <c r="J2798" s="57">
        <f>MIN(F2798,H2798,(1-EXP(-SetUp!$B$52*H2798/SetUp!$B$56))*F2798)</f>
        <v>0</v>
      </c>
      <c r="K2798" s="57">
        <f t="shared" si="836"/>
        <v>6.3273647019544734E-18</v>
      </c>
      <c r="L2798" s="57">
        <f>IF(I2798&lt;=0,0,MIN(SetUp!$B$50*I2798^SetUp!$B$55,I2798))</f>
        <v>3.1689249906122876E-3</v>
      </c>
      <c r="M2798" s="57">
        <f t="shared" si="837"/>
        <v>0.32336586944786944</v>
      </c>
      <c r="N2798" s="57">
        <f>IF(SetUp!$B$62=0,X2798,(B2798-E2798)*(1-(H2798/SetUp!$B$66/SetUp!$B$56)))</f>
        <v>0</v>
      </c>
      <c r="O2798" s="57">
        <f>K2798*SetUp!$B$65</f>
        <v>0</v>
      </c>
      <c r="P2798" s="57">
        <f>MIN(SetUp!$B$54*L2798^SetUp!$B$51,L2798)</f>
        <v>1.7936969551425412E-3</v>
      </c>
      <c r="Q2798" s="57">
        <f t="shared" si="838"/>
        <v>6.3273647019544734E-18</v>
      </c>
      <c r="R2798" s="57">
        <f>IF((H2798+N2798-O2798)&gt;SetUp!$B$56,T2797+H2798+N2798-O2798-SetUp!$B$56,T2797)</f>
        <v>0</v>
      </c>
      <c r="S2798" s="57">
        <f>R2798*SetUp!$B$65</f>
        <v>0</v>
      </c>
      <c r="T2798" s="57">
        <f>IF((R2798-S2798)&lt;SetUp!$B$53,R2798-S2798,SetUp!$B$53)</f>
        <v>0</v>
      </c>
      <c r="U2798" s="57">
        <f t="shared" si="839"/>
        <v>0.32336586944786944</v>
      </c>
      <c r="V2798" s="57">
        <f>(L2798-P2798)/1000*SetUp!$B$13*1000000/SetUp!$B$48</f>
        <v>7.8219784270005407E-2</v>
      </c>
      <c r="W2798" s="57">
        <f t="shared" si="850"/>
        <v>1.1275702593849246E-17</v>
      </c>
      <c r="X2798" s="57">
        <f>MAX((SetUp!$B$56*(1-($H2798/SetUp!$B$56)^2)*TANH(($B2798-$D2798)/SetUp!$B$56))/(1+$H2798/SetUp!$B$56*TANH(($B2798-$D2798)/SetUp!$B$56)),0)</f>
        <v>0</v>
      </c>
      <c r="AP2798" s="64">
        <v>31200</v>
      </c>
      <c r="AQ2798" s="55">
        <v>6</v>
      </c>
      <c r="AR2798" s="55">
        <v>154</v>
      </c>
      <c r="AS2798" s="66">
        <f t="shared" si="840"/>
        <v>2.016</v>
      </c>
      <c r="AT2798" s="66">
        <f t="shared" si="841"/>
        <v>2.63366710523061</v>
      </c>
      <c r="AU2798" s="55" t="str">
        <f>IF(OR($AP2798&lt;SetUp!$B$97,$AP2798&gt;SetUp!$B$98),"Não","Sim")</f>
        <v>Não</v>
      </c>
      <c r="AV2798" s="68">
        <f t="shared" si="842"/>
        <v>1.4198591479439078</v>
      </c>
      <c r="AW2798" s="68">
        <f t="shared" si="843"/>
        <v>1.6228576971597386</v>
      </c>
      <c r="AX2798" s="68">
        <f t="shared" si="844"/>
        <v>0.30449052777348767</v>
      </c>
      <c r="AY2798" s="68">
        <f t="shared" si="845"/>
        <v>0.42056087939642006</v>
      </c>
      <c r="AZ2798" s="68">
        <f t="shared" si="846"/>
        <v>0.61766710523060997</v>
      </c>
      <c r="BA2798" s="68">
        <f t="shared" si="847"/>
        <v>0.20299854921583083</v>
      </c>
      <c r="BB2798" s="68">
        <f t="shared" si="848"/>
        <v>0.11607035162293239</v>
      </c>
    </row>
    <row r="2799" spans="1:54" x14ac:dyDescent="0.3">
      <c r="A2799" s="64">
        <v>29461</v>
      </c>
      <c r="B2799" s="57">
        <v>0.28399999999999997</v>
      </c>
      <c r="C2799" s="57"/>
      <c r="D2799" s="57">
        <v>4.016</v>
      </c>
      <c r="E2799" s="57">
        <f t="shared" si="833"/>
        <v>0.28399999999999997</v>
      </c>
      <c r="F2799" s="57">
        <f t="shared" si="834"/>
        <v>3.7320000000000002</v>
      </c>
      <c r="G2799" s="57">
        <f t="shared" si="835"/>
        <v>0</v>
      </c>
      <c r="H2799" s="57">
        <f>IF(Q2798&gt;SetUp!$B$56,SetUp!$B$56,Q2798)</f>
        <v>6.3273647019544734E-18</v>
      </c>
      <c r="I2799" s="57">
        <f t="shared" si="849"/>
        <v>0.32336586944786944</v>
      </c>
      <c r="J2799" s="57">
        <f>MIN(F2799,H2799,(1-EXP(-SetUp!$B$52*H2799/SetUp!$B$56))*F2799)</f>
        <v>0</v>
      </c>
      <c r="K2799" s="57">
        <f t="shared" si="836"/>
        <v>6.3273647019544734E-18</v>
      </c>
      <c r="L2799" s="57">
        <f>IF(I2799&lt;=0,0,MIN(SetUp!$B$50*I2799^SetUp!$B$55,I2799))</f>
        <v>3.1178351555069803E-3</v>
      </c>
      <c r="M2799" s="57">
        <f t="shared" si="837"/>
        <v>0.32024803429236248</v>
      </c>
      <c r="N2799" s="57">
        <f>IF(SetUp!$B$62=0,X2799,(B2799-E2799)*(1-(H2799/SetUp!$B$66/SetUp!$B$56)))</f>
        <v>0</v>
      </c>
      <c r="O2799" s="57">
        <f>K2799*SetUp!$B$65</f>
        <v>0</v>
      </c>
      <c r="P2799" s="57">
        <f>MIN(SetUp!$B$54*L2799^SetUp!$B$51,L2799)</f>
        <v>1.7652667662732037E-3</v>
      </c>
      <c r="Q2799" s="57">
        <f t="shared" si="838"/>
        <v>6.3273647019544734E-18</v>
      </c>
      <c r="R2799" s="57">
        <f>IF((H2799+N2799-O2799)&gt;SetUp!$B$56,T2798+H2799+N2799-O2799-SetUp!$B$56,T2798)</f>
        <v>0</v>
      </c>
      <c r="S2799" s="57">
        <f>R2799*SetUp!$B$65</f>
        <v>0</v>
      </c>
      <c r="T2799" s="57">
        <f>IF((R2799-S2799)&lt;SetUp!$B$53,R2799-S2799,SetUp!$B$53)</f>
        <v>0</v>
      </c>
      <c r="U2799" s="57">
        <f t="shared" si="839"/>
        <v>0.32024803429236248</v>
      </c>
      <c r="V2799" s="57">
        <f>(L2799-P2799)/1000*SetUp!$B$13*1000000/SetUp!$B$48</f>
        <v>7.6930956094242706E-2</v>
      </c>
      <c r="W2799" s="57">
        <f t="shared" si="850"/>
        <v>2.6454533008646308E-17</v>
      </c>
      <c r="X2799" s="57">
        <f>MAX((SetUp!$B$56*(1-($H2799/SetUp!$B$56)^2)*TANH(($B2799-$D2799)/SetUp!$B$56))/(1+$H2799/SetUp!$B$56*TANH(($B2799-$D2799)/SetUp!$B$56)),0)</f>
        <v>0</v>
      </c>
      <c r="AP2799" s="64">
        <v>31201</v>
      </c>
      <c r="AQ2799" s="55">
        <v>6</v>
      </c>
      <c r="AR2799" s="55">
        <v>155</v>
      </c>
      <c r="AS2799" s="66">
        <f t="shared" si="840"/>
        <v>2.5289999999999999</v>
      </c>
      <c r="AT2799" s="66">
        <f t="shared" si="841"/>
        <v>2.4637138511077503</v>
      </c>
      <c r="AU2799" s="55" t="str">
        <f>IF(OR($AP2799&lt;SetUp!$B$97,$AP2799&gt;SetUp!$B$98),"Não","Sim")</f>
        <v>Não</v>
      </c>
      <c r="AV2799" s="68">
        <f t="shared" si="842"/>
        <v>1.5902829936838285</v>
      </c>
      <c r="AW2799" s="68">
        <f t="shared" si="843"/>
        <v>1.5696222001194269</v>
      </c>
      <c r="AX2799" s="68">
        <f t="shared" si="844"/>
        <v>0.40294882934440474</v>
      </c>
      <c r="AY2799" s="68">
        <f t="shared" si="845"/>
        <v>0.39159026513951212</v>
      </c>
      <c r="AZ2799" s="68">
        <f t="shared" si="846"/>
        <v>-6.5286148892249596E-2</v>
      </c>
      <c r="BA2799" s="68">
        <f t="shared" si="847"/>
        <v>-2.0660793564401647E-2</v>
      </c>
      <c r="BB2799" s="68">
        <f t="shared" si="848"/>
        <v>-1.1358564204892618E-2</v>
      </c>
    </row>
    <row r="2800" spans="1:54" x14ac:dyDescent="0.3">
      <c r="A2800" s="64">
        <v>29462</v>
      </c>
      <c r="B2800" s="57">
        <v>0</v>
      </c>
      <c r="C2800" s="57"/>
      <c r="D2800" s="57">
        <v>4.016</v>
      </c>
      <c r="E2800" s="57">
        <f t="shared" si="833"/>
        <v>0</v>
      </c>
      <c r="F2800" s="57">
        <f t="shared" si="834"/>
        <v>4.016</v>
      </c>
      <c r="G2800" s="57">
        <f t="shared" si="835"/>
        <v>0</v>
      </c>
      <c r="H2800" s="57">
        <f>IF(Q2799&gt;SetUp!$B$56,SetUp!$B$56,Q2799)</f>
        <v>6.3273647019544734E-18</v>
      </c>
      <c r="I2800" s="57">
        <f t="shared" si="849"/>
        <v>0.32024803429236248</v>
      </c>
      <c r="J2800" s="57">
        <f>MIN(F2800,H2800,(1-EXP(-SetUp!$B$52*H2800/SetUp!$B$56))*F2800)</f>
        <v>0</v>
      </c>
      <c r="K2800" s="57">
        <f t="shared" si="836"/>
        <v>6.3273647019544734E-18</v>
      </c>
      <c r="L2800" s="57">
        <f>IF(I2800&lt;=0,0,MIN(SetUp!$B$50*I2800^SetUp!$B$55,I2800))</f>
        <v>3.0678936855868207E-3</v>
      </c>
      <c r="M2800" s="57">
        <f t="shared" si="837"/>
        <v>0.31718014060677568</v>
      </c>
      <c r="N2800" s="57">
        <f>IF(SetUp!$B$62=0,X2800,(B2800-E2800)*(1-(H2800/SetUp!$B$66/SetUp!$B$56)))</f>
        <v>0</v>
      </c>
      <c r="O2800" s="57">
        <f>K2800*SetUp!$B$65</f>
        <v>0</v>
      </c>
      <c r="P2800" s="57">
        <f>MIN(SetUp!$B$54*L2800^SetUp!$B$51,L2800)</f>
        <v>1.7374679527921543E-3</v>
      </c>
      <c r="Q2800" s="57">
        <f t="shared" si="838"/>
        <v>6.3273647019544734E-18</v>
      </c>
      <c r="R2800" s="57">
        <f>IF((H2800+N2800-O2800)&gt;SetUp!$B$56,T2799+H2800+N2800-O2800-SetUp!$B$56,T2799)</f>
        <v>0</v>
      </c>
      <c r="S2800" s="57">
        <f>R2800*SetUp!$B$65</f>
        <v>0</v>
      </c>
      <c r="T2800" s="57">
        <f>IF((R2800-S2800)&lt;SetUp!$B$53,R2800-S2800,SetUp!$B$53)</f>
        <v>0</v>
      </c>
      <c r="U2800" s="57">
        <f t="shared" si="839"/>
        <v>0.31718014060677568</v>
      </c>
      <c r="V2800" s="57">
        <f>(L2800-P2800)/1000*SetUp!$B$13*1000000/SetUp!$B$48</f>
        <v>7.5671533100265975E-2</v>
      </c>
      <c r="W2800" s="57">
        <f t="shared" si="850"/>
        <v>2.2985086056692694E-17</v>
      </c>
      <c r="X2800" s="57">
        <f>MAX((SetUp!$B$56*(1-($H2800/SetUp!$B$56)^2)*TANH(($B2800-$D2800)/SetUp!$B$56))/(1+$H2800/SetUp!$B$56*TANH(($B2800-$D2800)/SetUp!$B$56)),0)</f>
        <v>0</v>
      </c>
      <c r="AP2800" s="64">
        <v>31202</v>
      </c>
      <c r="AQ2800" s="55">
        <v>6</v>
      </c>
      <c r="AR2800" s="55">
        <v>156</v>
      </c>
      <c r="AS2800" s="66">
        <f t="shared" si="840"/>
        <v>2.3940000000000001</v>
      </c>
      <c r="AT2800" s="66">
        <f t="shared" si="841"/>
        <v>2.3178504558811204</v>
      </c>
      <c r="AU2800" s="55" t="str">
        <f>IF(OR($AP2800&lt;SetUp!$B$97,$AP2800&gt;SetUp!$B$98),"Não","Sim")</f>
        <v>Não</v>
      </c>
      <c r="AV2800" s="68">
        <f t="shared" si="842"/>
        <v>1.5472556349873152</v>
      </c>
      <c r="AW2800" s="68">
        <f t="shared" si="843"/>
        <v>1.5224488352260381</v>
      </c>
      <c r="AX2800" s="68">
        <f t="shared" si="844"/>
        <v>0.37912414607039191</v>
      </c>
      <c r="AY2800" s="68">
        <f t="shared" si="845"/>
        <v>0.36508541252460092</v>
      </c>
      <c r="AZ2800" s="68">
        <f t="shared" si="846"/>
        <v>-7.6149544118879753E-2</v>
      </c>
      <c r="BA2800" s="68">
        <f t="shared" si="847"/>
        <v>-2.4806799761277087E-2</v>
      </c>
      <c r="BB2800" s="68">
        <f t="shared" si="848"/>
        <v>-1.4038733545790993E-2</v>
      </c>
    </row>
    <row r="2801" spans="1:54" x14ac:dyDescent="0.3">
      <c r="A2801" s="64">
        <v>29463</v>
      </c>
      <c r="B2801" s="57">
        <v>0.13300000000000001</v>
      </c>
      <c r="C2801" s="57"/>
      <c r="D2801" s="57">
        <v>4.016</v>
      </c>
      <c r="E2801" s="57">
        <f t="shared" si="833"/>
        <v>0.13300000000000001</v>
      </c>
      <c r="F2801" s="57">
        <f t="shared" si="834"/>
        <v>3.883</v>
      </c>
      <c r="G2801" s="57">
        <f t="shared" si="835"/>
        <v>0</v>
      </c>
      <c r="H2801" s="57">
        <f>IF(Q2800&gt;SetUp!$B$56,SetUp!$B$56,Q2800)</f>
        <v>6.3273647019544734E-18</v>
      </c>
      <c r="I2801" s="57">
        <f t="shared" si="849"/>
        <v>0.31718014060677568</v>
      </c>
      <c r="J2801" s="57">
        <f>MIN(F2801,H2801,(1-EXP(-SetUp!$B$52*H2801/SetUp!$B$56))*F2801)</f>
        <v>0</v>
      </c>
      <c r="K2801" s="57">
        <f t="shared" si="836"/>
        <v>6.3273647019544734E-18</v>
      </c>
      <c r="L2801" s="57">
        <f>IF(I2801&lt;=0,0,MIN(SetUp!$B$50*I2801^SetUp!$B$55,I2801))</f>
        <v>3.0190675476496121E-3</v>
      </c>
      <c r="M2801" s="57">
        <f t="shared" si="837"/>
        <v>0.31416107305912605</v>
      </c>
      <c r="N2801" s="57">
        <f>IF(SetUp!$B$62=0,X2801,(B2801-E2801)*(1-(H2801/SetUp!$B$66/SetUp!$B$56)))</f>
        <v>0</v>
      </c>
      <c r="O2801" s="57">
        <f>K2801*SetUp!$B$65</f>
        <v>0</v>
      </c>
      <c r="P2801" s="57">
        <f>MIN(SetUp!$B$54*L2801^SetUp!$B$51,L2801)</f>
        <v>1.7102825212957186E-3</v>
      </c>
      <c r="Q2801" s="57">
        <f t="shared" si="838"/>
        <v>6.3273647019544734E-18</v>
      </c>
      <c r="R2801" s="57">
        <f>IF((H2801+N2801-O2801)&gt;SetUp!$B$56,T2800+H2801+N2801-O2801-SetUp!$B$56,T2800)</f>
        <v>0</v>
      </c>
      <c r="S2801" s="57">
        <f>R2801*SetUp!$B$65</f>
        <v>0</v>
      </c>
      <c r="T2801" s="57">
        <f>IF((R2801-S2801)&lt;SetUp!$B$53,R2801-S2801,SetUp!$B$53)</f>
        <v>0</v>
      </c>
      <c r="U2801" s="57">
        <f t="shared" si="839"/>
        <v>0.31416107305912605</v>
      </c>
      <c r="V2801" s="57">
        <f>(L2801-P2801)/1000*SetUp!$B$13*1000000/SetUp!$B$48</f>
        <v>7.4440659859182315E-2</v>
      </c>
      <c r="W2801" s="57">
        <f t="shared" si="850"/>
        <v>-2.211772431870429E-17</v>
      </c>
      <c r="X2801" s="57">
        <f>MAX((SetUp!$B$56*(1-($H2801/SetUp!$B$56)^2)*TANH(($B2801-$D2801)/SetUp!$B$56))/(1+$H2801/SetUp!$B$56*TANH(($B2801-$D2801)/SetUp!$B$56)),0)</f>
        <v>0</v>
      </c>
      <c r="AP2801" s="64">
        <v>31203</v>
      </c>
      <c r="AQ2801" s="55">
        <v>6</v>
      </c>
      <c r="AR2801" s="55">
        <v>157</v>
      </c>
      <c r="AS2801" s="66">
        <f t="shared" si="840"/>
        <v>3.45</v>
      </c>
      <c r="AT2801" s="66">
        <f t="shared" si="841"/>
        <v>2.5797349665310372</v>
      </c>
      <c r="AU2801" s="55" t="str">
        <f>IF(OR($AP2801&lt;SetUp!$B$97,$AP2801&gt;SetUp!$B$98),"Não","Sim")</f>
        <v>Não</v>
      </c>
      <c r="AV2801" s="68">
        <f t="shared" si="842"/>
        <v>1.857417562100671</v>
      </c>
      <c r="AW2801" s="68">
        <f t="shared" si="843"/>
        <v>1.6061553369867552</v>
      </c>
      <c r="AX2801" s="68">
        <f t="shared" si="844"/>
        <v>0.53781909507327419</v>
      </c>
      <c r="AY2801" s="68">
        <f t="shared" si="845"/>
        <v>0.41157509027116917</v>
      </c>
      <c r="AZ2801" s="68">
        <f t="shared" si="846"/>
        <v>-0.870265033468963</v>
      </c>
      <c r="BA2801" s="68">
        <f t="shared" si="847"/>
        <v>-0.25126222511391583</v>
      </c>
      <c r="BB2801" s="68">
        <f t="shared" si="848"/>
        <v>-0.12624400480210501</v>
      </c>
    </row>
    <row r="2802" spans="1:54" x14ac:dyDescent="0.3">
      <c r="A2802" s="64">
        <v>29464</v>
      </c>
      <c r="B2802" s="57">
        <v>0</v>
      </c>
      <c r="C2802" s="57"/>
      <c r="D2802" s="57">
        <v>4.016</v>
      </c>
      <c r="E2802" s="57">
        <f t="shared" si="833"/>
        <v>0</v>
      </c>
      <c r="F2802" s="57">
        <f t="shared" si="834"/>
        <v>4.016</v>
      </c>
      <c r="G2802" s="57">
        <f t="shared" si="835"/>
        <v>0</v>
      </c>
      <c r="H2802" s="57">
        <f>IF(Q2801&gt;SetUp!$B$56,SetUp!$B$56,Q2801)</f>
        <v>6.3273647019544734E-18</v>
      </c>
      <c r="I2802" s="57">
        <f t="shared" si="849"/>
        <v>0.31416107305912605</v>
      </c>
      <c r="J2802" s="57">
        <f>MIN(F2802,H2802,(1-EXP(-SetUp!$B$52*H2802/SetUp!$B$56))*F2802)</f>
        <v>0</v>
      </c>
      <c r="K2802" s="57">
        <f t="shared" si="836"/>
        <v>6.3273647019544734E-18</v>
      </c>
      <c r="L2802" s="57">
        <f>IF(I2802&lt;=0,0,MIN(SetUp!$B$50*I2802^SetUp!$B$55,I2802))</f>
        <v>2.9713248641292812E-3</v>
      </c>
      <c r="M2802" s="57">
        <f t="shared" si="837"/>
        <v>0.31118974819499678</v>
      </c>
      <c r="N2802" s="57">
        <f>IF(SetUp!$B$62=0,X2802,(B2802-E2802)*(1-(H2802/SetUp!$B$66/SetUp!$B$56)))</f>
        <v>0</v>
      </c>
      <c r="O2802" s="57">
        <f>K2802*SetUp!$B$65</f>
        <v>0</v>
      </c>
      <c r="P2802" s="57">
        <f>MIN(SetUp!$B$54*L2802^SetUp!$B$51,L2802)</f>
        <v>1.6836931031155658E-3</v>
      </c>
      <c r="Q2802" s="57">
        <f t="shared" si="838"/>
        <v>6.3273647019544734E-18</v>
      </c>
      <c r="R2802" s="57">
        <f>IF((H2802+N2802-O2802)&gt;SetUp!$B$56,T2801+H2802+N2802-O2802-SetUp!$B$56,T2801)</f>
        <v>0</v>
      </c>
      <c r="S2802" s="57">
        <f>R2802*SetUp!$B$65</f>
        <v>0</v>
      </c>
      <c r="T2802" s="57">
        <f>IF((R2802-S2802)&lt;SetUp!$B$53,R2802-S2802,SetUp!$B$53)</f>
        <v>0</v>
      </c>
      <c r="U2802" s="57">
        <f t="shared" si="839"/>
        <v>0.31118974819499678</v>
      </c>
      <c r="V2802" s="57">
        <f>(L2802-P2802)/1000*SetUp!$B$13*1000000/SetUp!$B$48</f>
        <v>7.323751113850506E-2</v>
      </c>
      <c r="W2802" s="57">
        <f t="shared" si="850"/>
        <v>1.5612511283791264E-17</v>
      </c>
      <c r="X2802" s="57">
        <f>MAX((SetUp!$B$56*(1-($H2802/SetUp!$B$56)^2)*TANH(($B2802-$D2802)/SetUp!$B$56))/(1+$H2802/SetUp!$B$56*TANH(($B2802-$D2802)/SetUp!$B$56)),0)</f>
        <v>0</v>
      </c>
      <c r="AP2802" s="64">
        <v>31204</v>
      </c>
      <c r="AQ2802" s="55">
        <v>6</v>
      </c>
      <c r="AR2802" s="55">
        <v>158</v>
      </c>
      <c r="AS2802" s="66">
        <f t="shared" si="840"/>
        <v>8.6910000000000007</v>
      </c>
      <c r="AT2802" s="66">
        <f t="shared" si="841"/>
        <v>3.5285740069158562</v>
      </c>
      <c r="AU2802" s="55" t="str">
        <f>IF(OR($AP2802&lt;SetUp!$B$97,$AP2802&gt;SetUp!$B$98),"Não","Sim")</f>
        <v>Não</v>
      </c>
      <c r="AV2802" s="68">
        <f t="shared" si="842"/>
        <v>2.9480502031003475</v>
      </c>
      <c r="AW2802" s="68">
        <f t="shared" si="843"/>
        <v>1.8784498947046355</v>
      </c>
      <c r="AX2802" s="68">
        <f t="shared" si="844"/>
        <v>0.93906974992342429</v>
      </c>
      <c r="AY2802" s="68">
        <f t="shared" si="845"/>
        <v>0.54759923058639826</v>
      </c>
      <c r="AZ2802" s="68">
        <f t="shared" si="846"/>
        <v>-5.1624259930841445</v>
      </c>
      <c r="BA2802" s="68">
        <f t="shared" si="847"/>
        <v>-1.069600308395712</v>
      </c>
      <c r="BB2802" s="68">
        <f t="shared" si="848"/>
        <v>-0.39147051933702603</v>
      </c>
    </row>
    <row r="2803" spans="1:54" x14ac:dyDescent="0.3">
      <c r="A2803" s="64">
        <v>29465</v>
      </c>
      <c r="B2803" s="57">
        <v>0</v>
      </c>
      <c r="C2803" s="57"/>
      <c r="D2803" s="57">
        <v>4.7469999999999999</v>
      </c>
      <c r="E2803" s="57">
        <f t="shared" si="833"/>
        <v>0</v>
      </c>
      <c r="F2803" s="57">
        <f t="shared" si="834"/>
        <v>4.7469999999999999</v>
      </c>
      <c r="G2803" s="57">
        <f t="shared" si="835"/>
        <v>0</v>
      </c>
      <c r="H2803" s="57">
        <f>IF(Q2802&gt;SetUp!$B$56,SetUp!$B$56,Q2802)</f>
        <v>6.3273647019544734E-18</v>
      </c>
      <c r="I2803" s="57">
        <f t="shared" si="849"/>
        <v>0.31118974819499678</v>
      </c>
      <c r="J2803" s="57">
        <f>MIN(F2803,H2803,(1-EXP(-SetUp!$B$52*H2803/SetUp!$B$56))*F2803)</f>
        <v>0</v>
      </c>
      <c r="K2803" s="57">
        <f t="shared" si="836"/>
        <v>6.3273647019544734E-18</v>
      </c>
      <c r="L2803" s="57">
        <f>IF(I2803&lt;=0,0,MIN(SetUp!$B$50*I2803^SetUp!$B$55,I2803))</f>
        <v>2.924634865561731E-3</v>
      </c>
      <c r="M2803" s="57">
        <f t="shared" si="837"/>
        <v>0.30826511332943507</v>
      </c>
      <c r="N2803" s="57">
        <f>IF(SetUp!$B$62=0,X2803,(B2803-E2803)*(1-(H2803/SetUp!$B$66/SetUp!$B$56)))</f>
        <v>0</v>
      </c>
      <c r="O2803" s="57">
        <f>K2803*SetUp!$B$65</f>
        <v>0</v>
      </c>
      <c r="P2803" s="57">
        <f>MIN(SetUp!$B$54*L2803^SetUp!$B$51,L2803)</f>
        <v>1.6576829287848649E-3</v>
      </c>
      <c r="Q2803" s="57">
        <f t="shared" si="838"/>
        <v>6.3273647019544734E-18</v>
      </c>
      <c r="R2803" s="57">
        <f>IF((H2803+N2803-O2803)&gt;SetUp!$B$56,T2802+H2803+N2803-O2803-SetUp!$B$56,T2802)</f>
        <v>0</v>
      </c>
      <c r="S2803" s="57">
        <f>R2803*SetUp!$B$65</f>
        <v>0</v>
      </c>
      <c r="T2803" s="57">
        <f>IF((R2803-S2803)&lt;SetUp!$B$53,R2803-S2803,SetUp!$B$53)</f>
        <v>0</v>
      </c>
      <c r="U2803" s="57">
        <f t="shared" si="839"/>
        <v>0.30826511332943507</v>
      </c>
      <c r="V2803" s="57">
        <f>(L2803-P2803)/1000*SetUp!$B$13*1000000/SetUp!$B$48</f>
        <v>7.2061290650827559E-2</v>
      </c>
      <c r="W2803" s="57">
        <f t="shared" si="850"/>
        <v>1.6046192152785466E-17</v>
      </c>
      <c r="X2803" s="57">
        <f>MAX((SetUp!$B$56*(1-($H2803/SetUp!$B$56)^2)*TANH(($B2803-$D2803)/SetUp!$B$56))/(1+$H2803/SetUp!$B$56*TANH(($B2803-$D2803)/SetUp!$B$56)),0)</f>
        <v>0</v>
      </c>
      <c r="AP2803" s="64">
        <v>31205</v>
      </c>
      <c r="AQ2803" s="55">
        <v>6</v>
      </c>
      <c r="AR2803" s="55">
        <v>159</v>
      </c>
      <c r="AS2803" s="66">
        <f t="shared" si="840"/>
        <v>13.448</v>
      </c>
      <c r="AT2803" s="66">
        <f t="shared" si="841"/>
        <v>3.7960635250194286</v>
      </c>
      <c r="AU2803" s="55" t="str">
        <f>IF(OR($AP2803&lt;SetUp!$B$97,$AP2803&gt;SetUp!$B$98),"Não","Sim")</f>
        <v>Não</v>
      </c>
      <c r="AV2803" s="68">
        <f t="shared" si="842"/>
        <v>3.667151483099655</v>
      </c>
      <c r="AW2803" s="68">
        <f t="shared" si="843"/>
        <v>1.9483489228111655</v>
      </c>
      <c r="AX2803" s="68">
        <f t="shared" si="844"/>
        <v>1.1286577004314147</v>
      </c>
      <c r="AY2803" s="68">
        <f t="shared" si="845"/>
        <v>0.57933347149354786</v>
      </c>
      <c r="AZ2803" s="68">
        <f t="shared" si="846"/>
        <v>-9.6519364749805714</v>
      </c>
      <c r="BA2803" s="68">
        <f t="shared" si="847"/>
        <v>-1.7188025602884895</v>
      </c>
      <c r="BB2803" s="68">
        <f t="shared" si="848"/>
        <v>-0.54932422893786681</v>
      </c>
    </row>
    <row r="2804" spans="1:54" x14ac:dyDescent="0.3">
      <c r="A2804" s="64">
        <v>29466</v>
      </c>
      <c r="B2804" s="57">
        <v>0</v>
      </c>
      <c r="C2804" s="57"/>
      <c r="D2804" s="57">
        <v>4.7469999999999999</v>
      </c>
      <c r="E2804" s="57">
        <f t="shared" si="833"/>
        <v>0</v>
      </c>
      <c r="F2804" s="57">
        <f t="shared" si="834"/>
        <v>4.7469999999999999</v>
      </c>
      <c r="G2804" s="57">
        <f t="shared" si="835"/>
        <v>0</v>
      </c>
      <c r="H2804" s="57">
        <f>IF(Q2803&gt;SetUp!$B$56,SetUp!$B$56,Q2803)</f>
        <v>6.3273647019544734E-18</v>
      </c>
      <c r="I2804" s="57">
        <f t="shared" si="849"/>
        <v>0.30826511332943507</v>
      </c>
      <c r="J2804" s="57">
        <f>MIN(F2804,H2804,(1-EXP(-SetUp!$B$52*H2804/SetUp!$B$56))*F2804)</f>
        <v>0</v>
      </c>
      <c r="K2804" s="57">
        <f t="shared" si="836"/>
        <v>6.3273647019544734E-18</v>
      </c>
      <c r="L2804" s="57">
        <f>IF(I2804&lt;=0,0,MIN(SetUp!$B$50*I2804^SetUp!$B$55,I2804))</f>
        <v>2.8789678452947999E-3</v>
      </c>
      <c r="M2804" s="57">
        <f t="shared" si="837"/>
        <v>0.30538614548414028</v>
      </c>
      <c r="N2804" s="57">
        <f>IF(SetUp!$B$62=0,X2804,(B2804-E2804)*(1-(H2804/SetUp!$B$66/SetUp!$B$56)))</f>
        <v>0</v>
      </c>
      <c r="O2804" s="57">
        <f>K2804*SetUp!$B$65</f>
        <v>0</v>
      </c>
      <c r="P2804" s="57">
        <f>MIN(SetUp!$B$54*L2804^SetUp!$B$51,L2804)</f>
        <v>1.6322358037032783E-3</v>
      </c>
      <c r="Q2804" s="57">
        <f t="shared" si="838"/>
        <v>6.3273647019544734E-18</v>
      </c>
      <c r="R2804" s="57">
        <f>IF((H2804+N2804-O2804)&gt;SetUp!$B$56,T2803+H2804+N2804-O2804-SetUp!$B$56,T2803)</f>
        <v>0</v>
      </c>
      <c r="S2804" s="57">
        <f>R2804*SetUp!$B$65</f>
        <v>0</v>
      </c>
      <c r="T2804" s="57">
        <f>IF((R2804-S2804)&lt;SetUp!$B$53,R2804-S2804,SetUp!$B$53)</f>
        <v>0</v>
      </c>
      <c r="U2804" s="57">
        <f t="shared" si="839"/>
        <v>0.30538614548414028</v>
      </c>
      <c r="V2804" s="57">
        <f>(L2804-P2804)/1000*SetUp!$B$13*1000000/SetUp!$B$48</f>
        <v>7.0911229861949351E-2</v>
      </c>
      <c r="W2804" s="57">
        <f t="shared" si="850"/>
        <v>1.1275702593849246E-17</v>
      </c>
      <c r="X2804" s="57">
        <f>MAX((SetUp!$B$56*(1-($H2804/SetUp!$B$56)^2)*TANH(($B2804-$D2804)/SetUp!$B$56))/(1+$H2804/SetUp!$B$56*TANH(($B2804-$D2804)/SetUp!$B$56)),0)</f>
        <v>0</v>
      </c>
      <c r="AP2804" s="64">
        <v>31206</v>
      </c>
      <c r="AQ2804" s="55">
        <v>6</v>
      </c>
      <c r="AR2804" s="55">
        <v>160</v>
      </c>
      <c r="AS2804" s="66">
        <f t="shared" si="840"/>
        <v>14.737</v>
      </c>
      <c r="AT2804" s="66">
        <f t="shared" si="841"/>
        <v>3.5139781841190327</v>
      </c>
      <c r="AU2804" s="55" t="str">
        <f>IF(OR($AP2804&lt;SetUp!$B$97,$AP2804&gt;SetUp!$B$98),"Não","Sim")</f>
        <v>Não</v>
      </c>
      <c r="AV2804" s="68">
        <f t="shared" si="842"/>
        <v>3.8388800450131284</v>
      </c>
      <c r="AW2804" s="68">
        <f t="shared" si="843"/>
        <v>1.8745607976587564</v>
      </c>
      <c r="AX2804" s="68">
        <f t="shared" si="844"/>
        <v>1.1684090835196261</v>
      </c>
      <c r="AY2804" s="68">
        <f t="shared" si="845"/>
        <v>0.54579906093100861</v>
      </c>
      <c r="AZ2804" s="68">
        <f t="shared" si="846"/>
        <v>-11.223021815880967</v>
      </c>
      <c r="BA2804" s="68">
        <f t="shared" si="847"/>
        <v>-1.964319247354372</v>
      </c>
      <c r="BB2804" s="68">
        <f t="shared" si="848"/>
        <v>-0.62261002258861753</v>
      </c>
    </row>
    <row r="2805" spans="1:54" x14ac:dyDescent="0.3">
      <c r="A2805" s="64">
        <v>29467</v>
      </c>
      <c r="B2805" s="57">
        <v>0</v>
      </c>
      <c r="C2805" s="57"/>
      <c r="D2805" s="57">
        <v>4.7469999999999999</v>
      </c>
      <c r="E2805" s="57">
        <f t="shared" si="833"/>
        <v>0</v>
      </c>
      <c r="F2805" s="57">
        <f t="shared" si="834"/>
        <v>4.7469999999999999</v>
      </c>
      <c r="G2805" s="57">
        <f t="shared" si="835"/>
        <v>0</v>
      </c>
      <c r="H2805" s="57">
        <f>IF(Q2804&gt;SetUp!$B$56,SetUp!$B$56,Q2804)</f>
        <v>6.3273647019544734E-18</v>
      </c>
      <c r="I2805" s="57">
        <f t="shared" si="849"/>
        <v>0.30538614548414028</v>
      </c>
      <c r="J2805" s="57">
        <f>MIN(F2805,H2805,(1-EXP(-SetUp!$B$52*H2805/SetUp!$B$56))*F2805)</f>
        <v>0</v>
      </c>
      <c r="K2805" s="57">
        <f t="shared" si="836"/>
        <v>6.3273647019544734E-18</v>
      </c>
      <c r="L2805" s="57">
        <f>IF(I2805&lt;=0,0,MIN(SetUp!$B$50*I2805^SetUp!$B$55,I2805))</f>
        <v>2.8342951163228885E-3</v>
      </c>
      <c r="M2805" s="57">
        <f t="shared" si="837"/>
        <v>0.3025518503678174</v>
      </c>
      <c r="N2805" s="57">
        <f>IF(SetUp!$B$62=0,X2805,(B2805-E2805)*(1-(H2805/SetUp!$B$66/SetUp!$B$56)))</f>
        <v>0</v>
      </c>
      <c r="O2805" s="57">
        <f>K2805*SetUp!$B$65</f>
        <v>0</v>
      </c>
      <c r="P2805" s="57">
        <f>MIN(SetUp!$B$54*L2805^SetUp!$B$51,L2805)</f>
        <v>1.6073360849373605E-3</v>
      </c>
      <c r="Q2805" s="57">
        <f t="shared" si="838"/>
        <v>6.3273647019544734E-18</v>
      </c>
      <c r="R2805" s="57">
        <f>IF((H2805+N2805-O2805)&gt;SetUp!$B$56,T2804+H2805+N2805-O2805-SetUp!$B$56,T2804)</f>
        <v>0</v>
      </c>
      <c r="S2805" s="57">
        <f>R2805*SetUp!$B$65</f>
        <v>0</v>
      </c>
      <c r="T2805" s="57">
        <f>IF((R2805-S2805)&lt;SetUp!$B$53,R2805-S2805,SetUp!$B$53)</f>
        <v>0</v>
      </c>
      <c r="U2805" s="57">
        <f t="shared" si="839"/>
        <v>0.3025518503678174</v>
      </c>
      <c r="V2805" s="57">
        <f>(L2805-P2805)/1000*SetUp!$B$13*1000000/SetUp!$B$48</f>
        <v>6.978658685526927E-2</v>
      </c>
      <c r="W2805" s="57">
        <f t="shared" si="850"/>
        <v>6.0715321659188248E-18</v>
      </c>
      <c r="X2805" s="57">
        <f>MAX((SetUp!$B$56*(1-($H2805/SetUp!$B$56)^2)*TANH(($B2805-$D2805)/SetUp!$B$56))/(1+$H2805/SetUp!$B$56*TANH(($B2805-$D2805)/SetUp!$B$56)),0)</f>
        <v>0</v>
      </c>
      <c r="AP2805" s="64">
        <v>31207</v>
      </c>
      <c r="AQ2805" s="55">
        <v>6</v>
      </c>
      <c r="AR2805" s="55">
        <v>161</v>
      </c>
      <c r="AS2805" s="66">
        <f t="shared" si="840"/>
        <v>12.226000000000001</v>
      </c>
      <c r="AT2805" s="66">
        <f t="shared" si="841"/>
        <v>3.2605158843641253</v>
      </c>
      <c r="AU2805" s="55" t="str">
        <f>IF(OR($AP2805&lt;SetUp!$B$97,$AP2805&gt;SetUp!$B$98),"Não","Sim")</f>
        <v>Não</v>
      </c>
      <c r="AV2805" s="68">
        <f t="shared" si="842"/>
        <v>3.4965697476240911</v>
      </c>
      <c r="AW2805" s="68">
        <f t="shared" si="843"/>
        <v>1.8056898638371224</v>
      </c>
      <c r="AX2805" s="68">
        <f t="shared" si="844"/>
        <v>1.0872843914537615</v>
      </c>
      <c r="AY2805" s="68">
        <f t="shared" si="845"/>
        <v>0.51328632031556376</v>
      </c>
      <c r="AZ2805" s="68">
        <f t="shared" si="846"/>
        <v>-8.965484115635876</v>
      </c>
      <c r="BA2805" s="68">
        <f t="shared" si="847"/>
        <v>-1.6908798837869687</v>
      </c>
      <c r="BB2805" s="68">
        <f t="shared" si="848"/>
        <v>-0.57399807113819779</v>
      </c>
    </row>
    <row r="2806" spans="1:54" x14ac:dyDescent="0.3">
      <c r="A2806" s="64">
        <v>29468</v>
      </c>
      <c r="B2806" s="57">
        <v>0</v>
      </c>
      <c r="C2806" s="57"/>
      <c r="D2806" s="57">
        <v>4.7469999999999999</v>
      </c>
      <c r="E2806" s="57">
        <f t="shared" si="833"/>
        <v>0</v>
      </c>
      <c r="F2806" s="57">
        <f t="shared" si="834"/>
        <v>4.7469999999999999</v>
      </c>
      <c r="G2806" s="57">
        <f t="shared" si="835"/>
        <v>0</v>
      </c>
      <c r="H2806" s="57">
        <f>IF(Q2805&gt;SetUp!$B$56,SetUp!$B$56,Q2805)</f>
        <v>6.3273647019544734E-18</v>
      </c>
      <c r="I2806" s="57">
        <f t="shared" si="849"/>
        <v>0.3025518503678174</v>
      </c>
      <c r="J2806" s="57">
        <f>MIN(F2806,H2806,(1-EXP(-SetUp!$B$52*H2806/SetUp!$B$56))*F2806)</f>
        <v>0</v>
      </c>
      <c r="K2806" s="57">
        <f t="shared" si="836"/>
        <v>6.3273647019544734E-18</v>
      </c>
      <c r="L2806" s="57">
        <f>IF(I2806&lt;=0,0,MIN(SetUp!$B$50*I2806^SetUp!$B$55,I2806))</f>
        <v>2.7905889701339117E-3</v>
      </c>
      <c r="M2806" s="57">
        <f t="shared" si="837"/>
        <v>0.2997612613976835</v>
      </c>
      <c r="N2806" s="57">
        <f>IF(SetUp!$B$62=0,X2806,(B2806-E2806)*(1-(H2806/SetUp!$B$66/SetUp!$B$56)))</f>
        <v>0</v>
      </c>
      <c r="O2806" s="57">
        <f>K2806*SetUp!$B$65</f>
        <v>0</v>
      </c>
      <c r="P2806" s="57">
        <f>MIN(SetUp!$B$54*L2806^SetUp!$B$51,L2806)</f>
        <v>1.5829686590965698E-3</v>
      </c>
      <c r="Q2806" s="57">
        <f t="shared" si="838"/>
        <v>6.3273647019544734E-18</v>
      </c>
      <c r="R2806" s="57">
        <f>IF((H2806+N2806-O2806)&gt;SetUp!$B$56,T2805+H2806+N2806-O2806-SetUp!$B$56,T2805)</f>
        <v>0</v>
      </c>
      <c r="S2806" s="57">
        <f>R2806*SetUp!$B$65</f>
        <v>0</v>
      </c>
      <c r="T2806" s="57">
        <f>IF((R2806-S2806)&lt;SetUp!$B$53,R2806-S2806,SetUp!$B$53)</f>
        <v>0</v>
      </c>
      <c r="U2806" s="57">
        <f t="shared" si="839"/>
        <v>0.2997612613976835</v>
      </c>
      <c r="V2806" s="57">
        <f>(L2806-P2806)/1000*SetUp!$B$13*1000000/SetUp!$B$48</f>
        <v>6.8686645249456696E-2</v>
      </c>
      <c r="W2806" s="57">
        <f t="shared" si="850"/>
        <v>1.1275702593849246E-17</v>
      </c>
      <c r="X2806" s="57">
        <f>MAX((SetUp!$B$56*(1-($H2806/SetUp!$B$56)^2)*TANH(($B2806-$D2806)/SetUp!$B$56))/(1+$H2806/SetUp!$B$56*TANH(($B2806-$D2806)/SetUp!$B$56)),0)</f>
        <v>0</v>
      </c>
      <c r="AP2806" s="64">
        <v>31208</v>
      </c>
      <c r="AQ2806" s="55">
        <v>6</v>
      </c>
      <c r="AR2806" s="55">
        <v>162</v>
      </c>
      <c r="AS2806" s="66">
        <f t="shared" si="840"/>
        <v>12.226000000000001</v>
      </c>
      <c r="AT2806" s="66">
        <f t="shared" si="841"/>
        <v>3.0320314227241334</v>
      </c>
      <c r="AU2806" s="55" t="str">
        <f>IF(OR($AP2806&lt;SetUp!$B$97,$AP2806&gt;SetUp!$B$98),"Não","Sim")</f>
        <v>Não</v>
      </c>
      <c r="AV2806" s="68">
        <f t="shared" si="842"/>
        <v>3.4965697476240911</v>
      </c>
      <c r="AW2806" s="68">
        <f t="shared" si="843"/>
        <v>1.7412729317152247</v>
      </c>
      <c r="AX2806" s="68">
        <f t="shared" si="844"/>
        <v>1.0872843914537615</v>
      </c>
      <c r="AY2806" s="68">
        <f t="shared" si="845"/>
        <v>0.48173369783237174</v>
      </c>
      <c r="AZ2806" s="68">
        <f t="shared" si="846"/>
        <v>-9.1939685772758679</v>
      </c>
      <c r="BA2806" s="68">
        <f t="shared" si="847"/>
        <v>-1.7552968159088664</v>
      </c>
      <c r="BB2806" s="68">
        <f t="shared" si="848"/>
        <v>-0.6055506936213898</v>
      </c>
    </row>
    <row r="2807" spans="1:54" x14ac:dyDescent="0.3">
      <c r="A2807" s="64">
        <v>29469</v>
      </c>
      <c r="B2807" s="57">
        <v>0</v>
      </c>
      <c r="C2807" s="57"/>
      <c r="D2807" s="57">
        <v>4.7469999999999999</v>
      </c>
      <c r="E2807" s="57">
        <f t="shared" si="833"/>
        <v>0</v>
      </c>
      <c r="F2807" s="57">
        <f t="shared" si="834"/>
        <v>4.7469999999999999</v>
      </c>
      <c r="G2807" s="57">
        <f t="shared" si="835"/>
        <v>0</v>
      </c>
      <c r="H2807" s="57">
        <f>IF(Q2806&gt;SetUp!$B$56,SetUp!$B$56,Q2806)</f>
        <v>6.3273647019544734E-18</v>
      </c>
      <c r="I2807" s="57">
        <f t="shared" si="849"/>
        <v>0.2997612613976835</v>
      </c>
      <c r="J2807" s="57">
        <f>MIN(F2807,H2807,(1-EXP(-SetUp!$B$52*H2807/SetUp!$B$56))*F2807)</f>
        <v>0</v>
      </c>
      <c r="K2807" s="57">
        <f t="shared" si="836"/>
        <v>6.3273647019544734E-18</v>
      </c>
      <c r="L2807" s="57">
        <f>IF(I2807&lt;=0,0,MIN(SetUp!$B$50*I2807^SetUp!$B$55,I2807))</f>
        <v>2.7478226374627987E-3</v>
      </c>
      <c r="M2807" s="57">
        <f t="shared" si="837"/>
        <v>0.29701343876022068</v>
      </c>
      <c r="N2807" s="57">
        <f>IF(SetUp!$B$62=0,X2807,(B2807-E2807)*(1-(H2807/SetUp!$B$66/SetUp!$B$56)))</f>
        <v>0</v>
      </c>
      <c r="O2807" s="57">
        <f>K2807*SetUp!$B$65</f>
        <v>0</v>
      </c>
      <c r="P2807" s="57">
        <f>MIN(SetUp!$B$54*L2807^SetUp!$B$51,L2807)</f>
        <v>1.5591189212286296E-3</v>
      </c>
      <c r="Q2807" s="57">
        <f t="shared" si="838"/>
        <v>6.3273647019544734E-18</v>
      </c>
      <c r="R2807" s="57">
        <f>IF((H2807+N2807-O2807)&gt;SetUp!$B$56,T2806+H2807+N2807-O2807-SetUp!$B$56,T2806)</f>
        <v>0</v>
      </c>
      <c r="S2807" s="57">
        <f>R2807*SetUp!$B$65</f>
        <v>0</v>
      </c>
      <c r="T2807" s="57">
        <f>IF((R2807-S2807)&lt;SetUp!$B$53,R2807-S2807,SetUp!$B$53)</f>
        <v>0</v>
      </c>
      <c r="U2807" s="57">
        <f t="shared" si="839"/>
        <v>0.29701343876022068</v>
      </c>
      <c r="V2807" s="57">
        <f>(L2807-P2807)/1000*SetUp!$B$13*1000000/SetUp!$B$48</f>
        <v>6.761071316658443E-2</v>
      </c>
      <c r="W2807" s="57">
        <f t="shared" si="850"/>
        <v>-1.6913553890773869E-17</v>
      </c>
      <c r="X2807" s="57">
        <f>MAX((SetUp!$B$56*(1-($H2807/SetUp!$B$56)^2)*TANH(($B2807-$D2807)/SetUp!$B$56))/(1+$H2807/SetUp!$B$56*TANH(($B2807-$D2807)/SetUp!$B$56)),0)</f>
        <v>0</v>
      </c>
      <c r="AP2807" s="64">
        <v>31209</v>
      </c>
      <c r="AQ2807" s="55">
        <v>6</v>
      </c>
      <c r="AR2807" s="55">
        <v>163</v>
      </c>
      <c r="AS2807" s="66">
        <f t="shared" si="840"/>
        <v>5.2140000000000004</v>
      </c>
      <c r="AT2807" s="66">
        <f t="shared" si="841"/>
        <v>2.8254335893937155</v>
      </c>
      <c r="AU2807" s="55" t="str">
        <f>IF(OR($AP2807&lt;SetUp!$B$97,$AP2807&gt;SetUp!$B$98),"Não","Sim")</f>
        <v>Não</v>
      </c>
      <c r="AV2807" s="68">
        <f t="shared" si="842"/>
        <v>2.2834184898962344</v>
      </c>
      <c r="AW2807" s="68">
        <f t="shared" si="843"/>
        <v>1.6809026115137413</v>
      </c>
      <c r="AX2807" s="68">
        <f t="shared" si="844"/>
        <v>0.71717102683231015</v>
      </c>
      <c r="AY2807" s="68">
        <f t="shared" si="845"/>
        <v>0.45108510384810813</v>
      </c>
      <c r="AZ2807" s="68">
        <f t="shared" si="846"/>
        <v>-2.3885664106062849</v>
      </c>
      <c r="BA2807" s="68">
        <f t="shared" si="847"/>
        <v>-0.6025158783824931</v>
      </c>
      <c r="BB2807" s="68">
        <f t="shared" si="848"/>
        <v>-0.26608592298420203</v>
      </c>
    </row>
    <row r="2808" spans="1:54" x14ac:dyDescent="0.3">
      <c r="A2808" s="64">
        <v>29470</v>
      </c>
      <c r="B2808" s="57">
        <v>0</v>
      </c>
      <c r="C2808" s="57"/>
      <c r="D2808" s="57">
        <v>4.7469999999999999</v>
      </c>
      <c r="E2808" s="57">
        <f t="shared" si="833"/>
        <v>0</v>
      </c>
      <c r="F2808" s="57">
        <f t="shared" si="834"/>
        <v>4.7469999999999999</v>
      </c>
      <c r="G2808" s="57">
        <f t="shared" si="835"/>
        <v>0</v>
      </c>
      <c r="H2808" s="57">
        <f>IF(Q2807&gt;SetUp!$B$56,SetUp!$B$56,Q2807)</f>
        <v>6.3273647019544734E-18</v>
      </c>
      <c r="I2808" s="57">
        <f t="shared" si="849"/>
        <v>0.29701343876022068</v>
      </c>
      <c r="J2808" s="57">
        <f>MIN(F2808,H2808,(1-EXP(-SetUp!$B$52*H2808/SetUp!$B$56))*F2808)</f>
        <v>0</v>
      </c>
      <c r="K2808" s="57">
        <f t="shared" si="836"/>
        <v>6.3273647019544734E-18</v>
      </c>
      <c r="L2808" s="57">
        <f>IF(I2808&lt;=0,0,MIN(SetUp!$B$50*I2808^SetUp!$B$55,I2808))</f>
        <v>2.7059702508519792E-3</v>
      </c>
      <c r="M2808" s="57">
        <f t="shared" si="837"/>
        <v>0.29430746850936873</v>
      </c>
      <c r="N2808" s="57">
        <f>IF(SetUp!$B$62=0,X2808,(B2808-E2808)*(1-(H2808/SetUp!$B$66/SetUp!$B$56)))</f>
        <v>0</v>
      </c>
      <c r="O2808" s="57">
        <f>K2808*SetUp!$B$65</f>
        <v>0</v>
      </c>
      <c r="P2808" s="57">
        <f>MIN(SetUp!$B$54*L2808^SetUp!$B$51,L2808)</f>
        <v>1.5357727546812868E-3</v>
      </c>
      <c r="Q2808" s="57">
        <f t="shared" si="838"/>
        <v>6.3273647019544734E-18</v>
      </c>
      <c r="R2808" s="57">
        <f>IF((H2808+N2808-O2808)&gt;SetUp!$B$56,T2807+H2808+N2808-O2808-SetUp!$B$56,T2807)</f>
        <v>0</v>
      </c>
      <c r="S2808" s="57">
        <f>R2808*SetUp!$B$65</f>
        <v>0</v>
      </c>
      <c r="T2808" s="57">
        <f>IF((R2808-S2808)&lt;SetUp!$B$53,R2808-S2808,SetUp!$B$53)</f>
        <v>0</v>
      </c>
      <c r="U2808" s="57">
        <f t="shared" si="839"/>
        <v>0.29430746850936873</v>
      </c>
      <c r="V2808" s="57">
        <f>(L2808-P2808)/1000*SetUp!$B$13*1000000/SetUp!$B$48</f>
        <v>6.655812224807256E-2</v>
      </c>
      <c r="W2808" s="57">
        <f t="shared" si="850"/>
        <v>2.688821387764051E-17</v>
      </c>
      <c r="X2808" s="57">
        <f>MAX((SetUp!$B$56*(1-($H2808/SetUp!$B$56)^2)*TANH(($B2808-$D2808)/SetUp!$B$56))/(1+$H2808/SetUp!$B$56*TANH(($B2808-$D2808)/SetUp!$B$56)),0)</f>
        <v>0</v>
      </c>
      <c r="AP2808" s="64">
        <v>31210</v>
      </c>
      <c r="AQ2808" s="55">
        <v>6</v>
      </c>
      <c r="AR2808" s="55">
        <v>164</v>
      </c>
      <c r="AS2808" s="66">
        <f t="shared" si="840"/>
        <v>4.5720000000000001</v>
      </c>
      <c r="AT2808" s="66">
        <f t="shared" si="841"/>
        <v>2.8096288191659275</v>
      </c>
      <c r="AU2808" s="55" t="str">
        <f>IF(OR($AP2808&lt;SetUp!$B$97,$AP2808&gt;SetUp!$B$98),"Não","Sim")</f>
        <v>Não</v>
      </c>
      <c r="AV2808" s="68">
        <f t="shared" si="842"/>
        <v>2.1382235617446552</v>
      </c>
      <c r="AW2808" s="68">
        <f t="shared" si="843"/>
        <v>1.6761947438069145</v>
      </c>
      <c r="AX2808" s="68">
        <f t="shared" si="844"/>
        <v>0.66010622172324418</v>
      </c>
      <c r="AY2808" s="68">
        <f t="shared" si="845"/>
        <v>0.44864894893149865</v>
      </c>
      <c r="AZ2808" s="68">
        <f t="shared" si="846"/>
        <v>-1.7623711808340725</v>
      </c>
      <c r="BA2808" s="68">
        <f t="shared" si="847"/>
        <v>-0.46202881793774075</v>
      </c>
      <c r="BB2808" s="68">
        <f t="shared" si="848"/>
        <v>-0.21145727279174553</v>
      </c>
    </row>
    <row r="2809" spans="1:54" x14ac:dyDescent="0.3">
      <c r="A2809" s="64">
        <v>29471</v>
      </c>
      <c r="B2809" s="57">
        <v>0</v>
      </c>
      <c r="C2809" s="57"/>
      <c r="D2809" s="57">
        <v>4.7469999999999999</v>
      </c>
      <c r="E2809" s="57">
        <f t="shared" si="833"/>
        <v>0</v>
      </c>
      <c r="F2809" s="57">
        <f t="shared" si="834"/>
        <v>4.7469999999999999</v>
      </c>
      <c r="G2809" s="57">
        <f t="shared" si="835"/>
        <v>0</v>
      </c>
      <c r="H2809" s="57">
        <f>IF(Q2808&gt;SetUp!$B$56,SetUp!$B$56,Q2808)</f>
        <v>6.3273647019544734E-18</v>
      </c>
      <c r="I2809" s="57">
        <f t="shared" si="849"/>
        <v>0.29430746850936873</v>
      </c>
      <c r="J2809" s="57">
        <f>MIN(F2809,H2809,(1-EXP(-SetUp!$B$52*H2809/SetUp!$B$56))*F2809)</f>
        <v>0</v>
      </c>
      <c r="K2809" s="57">
        <f t="shared" si="836"/>
        <v>6.3273647019544734E-18</v>
      </c>
      <c r="L2809" s="57">
        <f>IF(I2809&lt;=0,0,MIN(SetUp!$B$50*I2809^SetUp!$B$55,I2809))</f>
        <v>2.6650068089250495E-3</v>
      </c>
      <c r="M2809" s="57">
        <f t="shared" si="837"/>
        <v>0.29164246170044367</v>
      </c>
      <c r="N2809" s="57">
        <f>IF(SetUp!$B$62=0,X2809,(B2809-E2809)*(1-(H2809/SetUp!$B$66/SetUp!$B$56)))</f>
        <v>0</v>
      </c>
      <c r="O2809" s="57">
        <f>K2809*SetUp!$B$65</f>
        <v>0</v>
      </c>
      <c r="P2809" s="57">
        <f>MIN(SetUp!$B$54*L2809^SetUp!$B$51,L2809)</f>
        <v>1.5129165118805137E-3</v>
      </c>
      <c r="Q2809" s="57">
        <f t="shared" si="838"/>
        <v>6.3273647019544734E-18</v>
      </c>
      <c r="R2809" s="57">
        <f>IF((H2809+N2809-O2809)&gt;SetUp!$B$56,T2808+H2809+N2809-O2809-SetUp!$B$56,T2808)</f>
        <v>0</v>
      </c>
      <c r="S2809" s="57">
        <f>R2809*SetUp!$B$65</f>
        <v>0</v>
      </c>
      <c r="T2809" s="57">
        <f>IF((R2809-S2809)&lt;SetUp!$B$53,R2809-S2809,SetUp!$B$53)</f>
        <v>0</v>
      </c>
      <c r="U2809" s="57">
        <f t="shared" si="839"/>
        <v>0.29164246170044367</v>
      </c>
      <c r="V2809" s="57">
        <f>(L2809-P2809)/1000*SetUp!$B$13*1000000/SetUp!$B$48</f>
        <v>6.5528226715948518E-2</v>
      </c>
      <c r="W2809" s="57">
        <f t="shared" si="850"/>
        <v>-1.3877787807814457E-17</v>
      </c>
      <c r="X2809" s="57">
        <f>MAX((SetUp!$B$56*(1-($H2809/SetUp!$B$56)^2)*TANH(($B2809-$D2809)/SetUp!$B$56))/(1+$H2809/SetUp!$B$56*TANH(($B2809-$D2809)/SetUp!$B$56)),0)</f>
        <v>0</v>
      </c>
      <c r="AP2809" s="64">
        <v>31211</v>
      </c>
      <c r="AQ2809" s="55">
        <v>6</v>
      </c>
      <c r="AR2809" s="55">
        <v>165</v>
      </c>
      <c r="AS2809" s="66">
        <f t="shared" si="840"/>
        <v>4.5720000000000001</v>
      </c>
      <c r="AT2809" s="66">
        <f t="shared" si="841"/>
        <v>2.9875086316136641</v>
      </c>
      <c r="AU2809" s="55" t="str">
        <f>IF(OR($AP2809&lt;SetUp!$B$97,$AP2809&gt;SetUp!$B$98),"Não","Sim")</f>
        <v>Não</v>
      </c>
      <c r="AV2809" s="68">
        <f t="shared" si="842"/>
        <v>2.1382235617446552</v>
      </c>
      <c r="AW2809" s="68">
        <f t="shared" si="843"/>
        <v>1.7284410986821808</v>
      </c>
      <c r="AX2809" s="68">
        <f t="shared" si="844"/>
        <v>0.66010622172324418</v>
      </c>
      <c r="AY2809" s="68">
        <f t="shared" si="845"/>
        <v>0.47530916873670248</v>
      </c>
      <c r="AZ2809" s="68">
        <f t="shared" si="846"/>
        <v>-1.584491368386336</v>
      </c>
      <c r="BA2809" s="68">
        <f t="shared" si="847"/>
        <v>-0.40978246306247446</v>
      </c>
      <c r="BB2809" s="68">
        <f t="shared" si="848"/>
        <v>-0.1847970529865417</v>
      </c>
    </row>
    <row r="2810" spans="1:54" x14ac:dyDescent="0.3">
      <c r="A2810" s="64">
        <v>29472</v>
      </c>
      <c r="B2810" s="57">
        <v>0</v>
      </c>
      <c r="C2810" s="57"/>
      <c r="D2810" s="57">
        <v>4.7469999999999999</v>
      </c>
      <c r="E2810" s="57">
        <f t="shared" si="833"/>
        <v>0</v>
      </c>
      <c r="F2810" s="57">
        <f t="shared" si="834"/>
        <v>4.7469999999999999</v>
      </c>
      <c r="G2810" s="57">
        <f t="shared" si="835"/>
        <v>0</v>
      </c>
      <c r="H2810" s="57">
        <f>IF(Q2809&gt;SetUp!$B$56,SetUp!$B$56,Q2809)</f>
        <v>6.3273647019544734E-18</v>
      </c>
      <c r="I2810" s="57">
        <f t="shared" si="849"/>
        <v>0.29164246170044367</v>
      </c>
      <c r="J2810" s="57">
        <f>MIN(F2810,H2810,(1-EXP(-SetUp!$B$52*H2810/SetUp!$B$56))*F2810)</f>
        <v>0</v>
      </c>
      <c r="K2810" s="57">
        <f t="shared" si="836"/>
        <v>6.3273647019544734E-18</v>
      </c>
      <c r="L2810" s="57">
        <f>IF(I2810&lt;=0,0,MIN(SetUp!$B$50*I2810^SetUp!$B$55,I2810))</f>
        <v>2.6249081422852431E-3</v>
      </c>
      <c r="M2810" s="57">
        <f t="shared" si="837"/>
        <v>0.28901755355815845</v>
      </c>
      <c r="N2810" s="57">
        <f>IF(SetUp!$B$62=0,X2810,(B2810-E2810)*(1-(H2810/SetUp!$B$66/SetUp!$B$56)))</f>
        <v>0</v>
      </c>
      <c r="O2810" s="57">
        <f>K2810*SetUp!$B$65</f>
        <v>0</v>
      </c>
      <c r="P2810" s="57">
        <f>MIN(SetUp!$B$54*L2810^SetUp!$B$51,L2810)</f>
        <v>1.490536995978122E-3</v>
      </c>
      <c r="Q2810" s="57">
        <f t="shared" si="838"/>
        <v>6.3273647019544734E-18</v>
      </c>
      <c r="R2810" s="57">
        <f>IF((H2810+N2810-O2810)&gt;SetUp!$B$56,T2809+H2810+N2810-O2810-SetUp!$B$56,T2809)</f>
        <v>0</v>
      </c>
      <c r="S2810" s="57">
        <f>R2810*SetUp!$B$65</f>
        <v>0</v>
      </c>
      <c r="T2810" s="57">
        <f>IF((R2810-S2810)&lt;SetUp!$B$53,R2810-S2810,SetUp!$B$53)</f>
        <v>0</v>
      </c>
      <c r="U2810" s="57">
        <f t="shared" si="839"/>
        <v>0.28901755355815845</v>
      </c>
      <c r="V2810" s="57">
        <f>(L2810-P2810)/1000*SetUp!$B$13*1000000/SetUp!$B$48</f>
        <v>6.4520402477072483E-2</v>
      </c>
      <c r="W2810" s="57">
        <f t="shared" si="850"/>
        <v>2.2551405187698492E-17</v>
      </c>
      <c r="X2810" s="57">
        <f>MAX((SetUp!$B$56*(1-($H2810/SetUp!$B$56)^2)*TANH(($B2810-$D2810)/SetUp!$B$56))/(1+$H2810/SetUp!$B$56*TANH(($B2810-$D2810)/SetUp!$B$56)),0)</f>
        <v>0</v>
      </c>
      <c r="AP2810" s="64">
        <v>31212</v>
      </c>
      <c r="AQ2810" s="55">
        <v>6</v>
      </c>
      <c r="AR2810" s="55">
        <v>166</v>
      </c>
      <c r="AS2810" s="66">
        <f t="shared" si="840"/>
        <v>87.616</v>
      </c>
      <c r="AT2810" s="66">
        <f t="shared" si="841"/>
        <v>2.7851037348718455</v>
      </c>
      <c r="AU2810" s="55" t="str">
        <f>IF(OR($AP2810&lt;SetUp!$B$97,$AP2810&gt;SetUp!$B$98),"Não","Sim")</f>
        <v>Não</v>
      </c>
      <c r="AV2810" s="68">
        <f t="shared" si="842"/>
        <v>9.3603418740984026</v>
      </c>
      <c r="AW2810" s="68">
        <f t="shared" si="843"/>
        <v>1.6688630066221271</v>
      </c>
      <c r="AX2810" s="68">
        <f t="shared" si="844"/>
        <v>1.9425834221178773</v>
      </c>
      <c r="AY2810" s="68">
        <f t="shared" si="845"/>
        <v>0.44484137568332471</v>
      </c>
      <c r="AZ2810" s="68">
        <f t="shared" si="846"/>
        <v>-84.83089626512816</v>
      </c>
      <c r="BA2810" s="68">
        <f t="shared" si="847"/>
        <v>-7.6914788674762757</v>
      </c>
      <c r="BB2810" s="68">
        <f t="shared" si="848"/>
        <v>-1.4977420464345526</v>
      </c>
    </row>
    <row r="2811" spans="1:54" x14ac:dyDescent="0.3">
      <c r="A2811" s="64">
        <v>29473</v>
      </c>
      <c r="B2811" s="57">
        <v>0</v>
      </c>
      <c r="C2811" s="57"/>
      <c r="D2811" s="57">
        <v>4.7469999999999999</v>
      </c>
      <c r="E2811" s="57">
        <f t="shared" si="833"/>
        <v>0</v>
      </c>
      <c r="F2811" s="57">
        <f t="shared" si="834"/>
        <v>4.7469999999999999</v>
      </c>
      <c r="G2811" s="57">
        <f t="shared" si="835"/>
        <v>0</v>
      </c>
      <c r="H2811" s="57">
        <f>IF(Q2810&gt;SetUp!$B$56,SetUp!$B$56,Q2810)</f>
        <v>6.3273647019544734E-18</v>
      </c>
      <c r="I2811" s="57">
        <f t="shared" si="849"/>
        <v>0.28901755355815845</v>
      </c>
      <c r="J2811" s="57">
        <f>MIN(F2811,H2811,(1-EXP(-SetUp!$B$52*H2811/SetUp!$B$56))*F2811)</f>
        <v>0</v>
      </c>
      <c r="K2811" s="57">
        <f t="shared" si="836"/>
        <v>6.3273647019544734E-18</v>
      </c>
      <c r="L2811" s="57">
        <f>IF(I2811&lt;=0,0,MIN(SetUp!$B$50*I2811^SetUp!$B$55,I2811))</f>
        <v>2.5856508809553877E-3</v>
      </c>
      <c r="M2811" s="57">
        <f t="shared" si="837"/>
        <v>0.28643190267720303</v>
      </c>
      <c r="N2811" s="57">
        <f>IF(SetUp!$B$62=0,X2811,(B2811-E2811)*(1-(H2811/SetUp!$B$66/SetUp!$B$56)))</f>
        <v>0</v>
      </c>
      <c r="O2811" s="57">
        <f>K2811*SetUp!$B$65</f>
        <v>0</v>
      </c>
      <c r="P2811" s="57">
        <f>MIN(SetUp!$B$54*L2811^SetUp!$B$51,L2811)</f>
        <v>1.4686214433244098E-3</v>
      </c>
      <c r="Q2811" s="57">
        <f t="shared" si="838"/>
        <v>6.3273647019544734E-18</v>
      </c>
      <c r="R2811" s="57">
        <f>IF((H2811+N2811-O2811)&gt;SetUp!$B$56,T2810+H2811+N2811-O2811-SetUp!$B$56,T2810)</f>
        <v>0</v>
      </c>
      <c r="S2811" s="57">
        <f>R2811*SetUp!$B$65</f>
        <v>0</v>
      </c>
      <c r="T2811" s="57">
        <f>IF((R2811-S2811)&lt;SetUp!$B$53,R2811-S2811,SetUp!$B$53)</f>
        <v>0</v>
      </c>
      <c r="U2811" s="57">
        <f t="shared" si="839"/>
        <v>0.28643190267720303</v>
      </c>
      <c r="V2811" s="57">
        <f>(L2811-P2811)/1000*SetUp!$B$13*1000000/SetUp!$B$48</f>
        <v>6.3534046268112668E-2</v>
      </c>
      <c r="W2811" s="57">
        <f t="shared" si="850"/>
        <v>-2.688821387764051E-17</v>
      </c>
      <c r="X2811" s="57">
        <f>MAX((SetUp!$B$56*(1-($H2811/SetUp!$B$56)^2)*TANH(($B2811-$D2811)/SetUp!$B$56))/(1+$H2811/SetUp!$B$56*TANH(($B2811-$D2811)/SetUp!$B$56)),0)</f>
        <v>0</v>
      </c>
      <c r="AP2811" s="64">
        <v>31213</v>
      </c>
      <c r="AQ2811" s="55">
        <v>6</v>
      </c>
      <c r="AR2811" s="55">
        <v>167</v>
      </c>
      <c r="AS2811" s="66">
        <f t="shared" si="840"/>
        <v>13.448</v>
      </c>
      <c r="AT2811" s="66">
        <f t="shared" si="841"/>
        <v>2.6014547714262783</v>
      </c>
      <c r="AU2811" s="55" t="str">
        <f>IF(OR($AP2811&lt;SetUp!$B$97,$AP2811&gt;SetUp!$B$98),"Não","Sim")</f>
        <v>Não</v>
      </c>
      <c r="AV2811" s="68">
        <f t="shared" si="842"/>
        <v>3.667151483099655</v>
      </c>
      <c r="AW2811" s="68">
        <f t="shared" si="843"/>
        <v>1.6129025920452476</v>
      </c>
      <c r="AX2811" s="68">
        <f t="shared" si="844"/>
        <v>1.1286577004314147</v>
      </c>
      <c r="AY2811" s="68">
        <f t="shared" si="845"/>
        <v>0.41521627970707292</v>
      </c>
      <c r="AZ2811" s="68">
        <f t="shared" si="846"/>
        <v>-10.846545228573722</v>
      </c>
      <c r="BA2811" s="68">
        <f t="shared" si="847"/>
        <v>-2.0542488910544074</v>
      </c>
      <c r="BB2811" s="68">
        <f t="shared" si="848"/>
        <v>-0.7134414207243418</v>
      </c>
    </row>
    <row r="2812" spans="1:54" x14ac:dyDescent="0.3">
      <c r="A2812" s="64">
        <v>29474</v>
      </c>
      <c r="B2812" s="57">
        <v>0</v>
      </c>
      <c r="C2812" s="57"/>
      <c r="D2812" s="57">
        <v>4.7469999999999999</v>
      </c>
      <c r="E2812" s="57">
        <f t="shared" si="833"/>
        <v>0</v>
      </c>
      <c r="F2812" s="57">
        <f t="shared" si="834"/>
        <v>4.7469999999999999</v>
      </c>
      <c r="G2812" s="57">
        <f t="shared" si="835"/>
        <v>0</v>
      </c>
      <c r="H2812" s="57">
        <f>IF(Q2811&gt;SetUp!$B$56,SetUp!$B$56,Q2811)</f>
        <v>6.3273647019544734E-18</v>
      </c>
      <c r="I2812" s="57">
        <f t="shared" si="849"/>
        <v>0.28643190267720303</v>
      </c>
      <c r="J2812" s="57">
        <f>MIN(F2812,H2812,(1-EXP(-SetUp!$B$52*H2812/SetUp!$B$56))*F2812)</f>
        <v>0</v>
      </c>
      <c r="K2812" s="57">
        <f t="shared" si="836"/>
        <v>6.3273647019544734E-18</v>
      </c>
      <c r="L2812" s="57">
        <f>IF(I2812&lt;=0,0,MIN(SetUp!$B$50*I2812^SetUp!$B$55,I2812))</f>
        <v>2.5472124232807799E-3</v>
      </c>
      <c r="M2812" s="57">
        <f t="shared" si="837"/>
        <v>0.28388469025392227</v>
      </c>
      <c r="N2812" s="57">
        <f>IF(SetUp!$B$62=0,X2812,(B2812-E2812)*(1-(H2812/SetUp!$B$66/SetUp!$B$56)))</f>
        <v>0</v>
      </c>
      <c r="O2812" s="57">
        <f>K2812*SetUp!$B$65</f>
        <v>0</v>
      </c>
      <c r="P2812" s="57">
        <f>MIN(SetUp!$B$54*L2812^SetUp!$B$51,L2812)</f>
        <v>1.4471575067239984E-3</v>
      </c>
      <c r="Q2812" s="57">
        <f t="shared" si="838"/>
        <v>6.3273647019544734E-18</v>
      </c>
      <c r="R2812" s="57">
        <f>IF((H2812+N2812-O2812)&gt;SetUp!$B$56,T2811+H2812+N2812-O2812-SetUp!$B$56,T2811)</f>
        <v>0</v>
      </c>
      <c r="S2812" s="57">
        <f>R2812*SetUp!$B$65</f>
        <v>0</v>
      </c>
      <c r="T2812" s="57">
        <f>IF((R2812-S2812)&lt;SetUp!$B$53,R2812-S2812,SetUp!$B$53)</f>
        <v>0</v>
      </c>
      <c r="U2812" s="57">
        <f t="shared" si="839"/>
        <v>0.28388469025392227</v>
      </c>
      <c r="V2812" s="57">
        <f>(L2812-P2812)/1000*SetUp!$B$13*1000000/SetUp!$B$48</f>
        <v>6.2568574839182128E-2</v>
      </c>
      <c r="W2812" s="57">
        <f t="shared" si="850"/>
        <v>1.5178830414797062E-17</v>
      </c>
      <c r="X2812" s="57">
        <f>MAX((SetUp!$B$56*(1-($H2812/SetUp!$B$56)^2)*TANH(($B2812-$D2812)/SetUp!$B$56))/(1+$H2812/SetUp!$B$56*TANH(($B2812-$D2812)/SetUp!$B$56)),0)</f>
        <v>0</v>
      </c>
      <c r="AP2812" s="64">
        <v>31214</v>
      </c>
      <c r="AQ2812" s="55">
        <v>6</v>
      </c>
      <c r="AR2812" s="55">
        <v>168</v>
      </c>
      <c r="AS2812" s="66">
        <f t="shared" si="840"/>
        <v>13.872999999999999</v>
      </c>
      <c r="AT2812" s="66">
        <f t="shared" si="841"/>
        <v>2.4343764282381843</v>
      </c>
      <c r="AU2812" s="55" t="str">
        <f>IF(OR($AP2812&lt;SetUp!$B$97,$AP2812&gt;SetUp!$B$98),"Não","Sim")</f>
        <v>Não</v>
      </c>
      <c r="AV2812" s="68">
        <f t="shared" si="842"/>
        <v>3.7246476343407302</v>
      </c>
      <c r="AW2812" s="68">
        <f t="shared" si="843"/>
        <v>1.5602488353587014</v>
      </c>
      <c r="AX2812" s="68">
        <f t="shared" si="844"/>
        <v>1.1421703862760955</v>
      </c>
      <c r="AY2812" s="68">
        <f t="shared" si="845"/>
        <v>0.38638773415143862</v>
      </c>
      <c r="AZ2812" s="68">
        <f t="shared" si="846"/>
        <v>-11.438623571761815</v>
      </c>
      <c r="BA2812" s="68">
        <f t="shared" si="847"/>
        <v>-2.1643987989820288</v>
      </c>
      <c r="BB2812" s="68">
        <f t="shared" si="848"/>
        <v>-0.7557826521246569</v>
      </c>
    </row>
    <row r="2813" spans="1:54" x14ac:dyDescent="0.3">
      <c r="A2813" s="64">
        <v>29475</v>
      </c>
      <c r="B2813" s="57">
        <v>0</v>
      </c>
      <c r="C2813" s="57"/>
      <c r="D2813" s="57">
        <v>4.7469999999999999</v>
      </c>
      <c r="E2813" s="57">
        <f t="shared" si="833"/>
        <v>0</v>
      </c>
      <c r="F2813" s="57">
        <f t="shared" si="834"/>
        <v>4.7469999999999999</v>
      </c>
      <c r="G2813" s="57">
        <f t="shared" si="835"/>
        <v>0</v>
      </c>
      <c r="H2813" s="57">
        <f>IF(Q2812&gt;SetUp!$B$56,SetUp!$B$56,Q2812)</f>
        <v>6.3273647019544734E-18</v>
      </c>
      <c r="I2813" s="57">
        <f t="shared" si="849"/>
        <v>0.28388469025392227</v>
      </c>
      <c r="J2813" s="57">
        <f>MIN(F2813,H2813,(1-EXP(-SetUp!$B$52*H2813/SetUp!$B$56))*F2813)</f>
        <v>0</v>
      </c>
      <c r="K2813" s="57">
        <f t="shared" si="836"/>
        <v>6.3273647019544734E-18</v>
      </c>
      <c r="L2813" s="57">
        <f>IF(I2813&lt;=0,0,MIN(SetUp!$B$50*I2813^SetUp!$B$55,I2813))</f>
        <v>2.509570906220877E-3</v>
      </c>
      <c r="M2813" s="57">
        <f t="shared" si="837"/>
        <v>0.28137511934770137</v>
      </c>
      <c r="N2813" s="57">
        <f>IF(SetUp!$B$62=0,X2813,(B2813-E2813)*(1-(H2813/SetUp!$B$66/SetUp!$B$56)))</f>
        <v>0</v>
      </c>
      <c r="O2813" s="57">
        <f>K2813*SetUp!$B$65</f>
        <v>0</v>
      </c>
      <c r="P2813" s="57">
        <f>MIN(SetUp!$B$54*L2813^SetUp!$B$51,L2813)</f>
        <v>1.4261332394353825E-3</v>
      </c>
      <c r="Q2813" s="57">
        <f t="shared" si="838"/>
        <v>6.3273647019544734E-18</v>
      </c>
      <c r="R2813" s="57">
        <f>IF((H2813+N2813-O2813)&gt;SetUp!$B$56,T2812+H2813+N2813-O2813-SetUp!$B$56,T2812)</f>
        <v>0</v>
      </c>
      <c r="S2813" s="57">
        <f>R2813*SetUp!$B$65</f>
        <v>0</v>
      </c>
      <c r="T2813" s="57">
        <f>IF((R2813-S2813)&lt;SetUp!$B$53,R2813-S2813,SetUp!$B$53)</f>
        <v>0</v>
      </c>
      <c r="U2813" s="57">
        <f t="shared" si="839"/>
        <v>0.28137511934770137</v>
      </c>
      <c r="V2813" s="57">
        <f>(L2813-P2813)/1000*SetUp!$B$13*1000000/SetUp!$B$48</f>
        <v>6.1623424174167593E-2</v>
      </c>
      <c r="W2813" s="57">
        <f t="shared" si="850"/>
        <v>-1.5612511283791264E-17</v>
      </c>
      <c r="X2813" s="57">
        <f>MAX((SetUp!$B$56*(1-($H2813/SetUp!$B$56)^2)*TANH(($B2813-$D2813)/SetUp!$B$56))/(1+$H2813/SetUp!$B$56*TANH(($B2813-$D2813)/SetUp!$B$56)),0)</f>
        <v>0</v>
      </c>
      <c r="AP2813" s="64">
        <v>31215</v>
      </c>
      <c r="AQ2813" s="55">
        <v>6</v>
      </c>
      <c r="AR2813" s="55">
        <v>169</v>
      </c>
      <c r="AS2813" s="66">
        <f t="shared" si="840"/>
        <v>6.9390000000000001</v>
      </c>
      <c r="AT2813" s="66">
        <f t="shared" si="841"/>
        <v>2.2819878150538186</v>
      </c>
      <c r="AU2813" s="55" t="str">
        <f>IF(OR($AP2813&lt;SetUp!$B$97,$AP2813&gt;SetUp!$B$98),"Não","Sim")</f>
        <v>Não</v>
      </c>
      <c r="AV2813" s="68">
        <f t="shared" si="842"/>
        <v>2.6341981702218229</v>
      </c>
      <c r="AW2813" s="68">
        <f t="shared" si="843"/>
        <v>1.5106249749867831</v>
      </c>
      <c r="AX2813" s="68">
        <f t="shared" si="844"/>
        <v>0.84129688749028186</v>
      </c>
      <c r="AY2813" s="68">
        <f t="shared" si="845"/>
        <v>0.35831332112118924</v>
      </c>
      <c r="AZ2813" s="68">
        <f t="shared" si="846"/>
        <v>-4.657012184946181</v>
      </c>
      <c r="BA2813" s="68">
        <f t="shared" si="847"/>
        <v>-1.1235731952350398</v>
      </c>
      <c r="BB2813" s="68">
        <f t="shared" si="848"/>
        <v>-0.48298356636909262</v>
      </c>
    </row>
    <row r="2814" spans="1:54" x14ac:dyDescent="0.3">
      <c r="A2814" s="64">
        <v>29476</v>
      </c>
      <c r="B2814" s="57">
        <v>0.14099999999999999</v>
      </c>
      <c r="C2814" s="57"/>
      <c r="D2814" s="57">
        <v>4.7469999999999999</v>
      </c>
      <c r="E2814" s="57">
        <f t="shared" si="833"/>
        <v>0.14099999999999999</v>
      </c>
      <c r="F2814" s="57">
        <f t="shared" si="834"/>
        <v>4.6059999999999999</v>
      </c>
      <c r="G2814" s="57">
        <f t="shared" si="835"/>
        <v>0</v>
      </c>
      <c r="H2814" s="57">
        <f>IF(Q2813&gt;SetUp!$B$56,SetUp!$B$56,Q2813)</f>
        <v>6.3273647019544734E-18</v>
      </c>
      <c r="I2814" s="57">
        <f t="shared" si="849"/>
        <v>0.28137511934770137</v>
      </c>
      <c r="J2814" s="57">
        <f>MIN(F2814,H2814,(1-EXP(-SetUp!$B$52*H2814/SetUp!$B$56))*F2814)</f>
        <v>0</v>
      </c>
      <c r="K2814" s="57">
        <f t="shared" si="836"/>
        <v>6.3273647019544734E-18</v>
      </c>
      <c r="L2814" s="57">
        <f>IF(I2814&lt;=0,0,MIN(SetUp!$B$50*I2814^SetUp!$B$55,I2814))</f>
        <v>2.4727051769598564E-3</v>
      </c>
      <c r="M2814" s="57">
        <f t="shared" si="837"/>
        <v>0.27890241417074152</v>
      </c>
      <c r="N2814" s="57">
        <f>IF(SetUp!$B$62=0,X2814,(B2814-E2814)*(1-(H2814/SetUp!$B$66/SetUp!$B$56)))</f>
        <v>0</v>
      </c>
      <c r="O2814" s="57">
        <f>K2814*SetUp!$B$65</f>
        <v>0</v>
      </c>
      <c r="P2814" s="57">
        <f>MIN(SetUp!$B$54*L2814^SetUp!$B$51,L2814)</f>
        <v>1.4055370798768973E-3</v>
      </c>
      <c r="Q2814" s="57">
        <f t="shared" si="838"/>
        <v>6.3273647019544734E-18</v>
      </c>
      <c r="R2814" s="57">
        <f>IF((H2814+N2814-O2814)&gt;SetUp!$B$56,T2813+H2814+N2814-O2814-SetUp!$B$56,T2813)</f>
        <v>0</v>
      </c>
      <c r="S2814" s="57">
        <f>R2814*SetUp!$B$65</f>
        <v>0</v>
      </c>
      <c r="T2814" s="57">
        <f>IF((R2814-S2814)&lt;SetUp!$B$53,R2814-S2814,SetUp!$B$53)</f>
        <v>0</v>
      </c>
      <c r="U2814" s="57">
        <f t="shared" si="839"/>
        <v>0.27890241417074152</v>
      </c>
      <c r="V2814" s="57">
        <f>(L2814-P2814)/1000*SetUp!$B$13*1000000/SetUp!$B$48</f>
        <v>6.0698048745892935E-2</v>
      </c>
      <c r="W2814" s="57">
        <f t="shared" si="850"/>
        <v>0</v>
      </c>
      <c r="X2814" s="57">
        <f>MAX((SetUp!$B$56*(1-($H2814/SetUp!$B$56)^2)*TANH(($B2814-$D2814)/SetUp!$B$56))/(1+$H2814/SetUp!$B$56*TANH(($B2814-$D2814)/SetUp!$B$56)),0)</f>
        <v>0</v>
      </c>
      <c r="AP2814" s="64">
        <v>31216</v>
      </c>
      <c r="AQ2814" s="55">
        <v>6</v>
      </c>
      <c r="AR2814" s="55">
        <v>170</v>
      </c>
      <c r="AS2814" s="66">
        <f t="shared" si="840"/>
        <v>6.9390000000000001</v>
      </c>
      <c r="AT2814" s="66">
        <f t="shared" si="841"/>
        <v>2.2356068408380989</v>
      </c>
      <c r="AU2814" s="55" t="str">
        <f>IF(OR($AP2814&lt;SetUp!$B$97,$AP2814&gt;SetUp!$B$98),"Não","Sim")</f>
        <v>Não</v>
      </c>
      <c r="AV2814" s="68">
        <f t="shared" si="842"/>
        <v>2.6341981702218229</v>
      </c>
      <c r="AW2814" s="68">
        <f t="shared" si="843"/>
        <v>1.4951945829349766</v>
      </c>
      <c r="AX2814" s="68">
        <f t="shared" si="844"/>
        <v>0.84129688749028186</v>
      </c>
      <c r="AY2814" s="68">
        <f t="shared" si="845"/>
        <v>0.3493954298639303</v>
      </c>
      <c r="AZ2814" s="68">
        <f t="shared" si="846"/>
        <v>-4.7033931591619016</v>
      </c>
      <c r="BA2814" s="68">
        <f t="shared" si="847"/>
        <v>-1.1390035872868463</v>
      </c>
      <c r="BB2814" s="68">
        <f t="shared" si="848"/>
        <v>-0.49190145762635157</v>
      </c>
    </row>
    <row r="2815" spans="1:54" x14ac:dyDescent="0.3">
      <c r="A2815" s="64">
        <v>29477</v>
      </c>
      <c r="B2815" s="57">
        <v>0</v>
      </c>
      <c r="C2815" s="57"/>
      <c r="D2815" s="57">
        <v>4.7469999999999999</v>
      </c>
      <c r="E2815" s="57">
        <f t="shared" si="833"/>
        <v>0</v>
      </c>
      <c r="F2815" s="57">
        <f t="shared" si="834"/>
        <v>4.7469999999999999</v>
      </c>
      <c r="G2815" s="57">
        <f t="shared" si="835"/>
        <v>0</v>
      </c>
      <c r="H2815" s="57">
        <f>IF(Q2814&gt;SetUp!$B$56,SetUp!$B$56,Q2814)</f>
        <v>6.3273647019544734E-18</v>
      </c>
      <c r="I2815" s="57">
        <f t="shared" si="849"/>
        <v>0.27890241417074152</v>
      </c>
      <c r="J2815" s="57">
        <f>MIN(F2815,H2815,(1-EXP(-SetUp!$B$52*H2815/SetUp!$B$56))*F2815)</f>
        <v>0</v>
      </c>
      <c r="K2815" s="57">
        <f t="shared" si="836"/>
        <v>6.3273647019544734E-18</v>
      </c>
      <c r="L2815" s="57">
        <f>IF(I2815&lt;=0,0,MIN(SetUp!$B$50*I2815^SetUp!$B$55,I2815))</f>
        <v>2.4365947657700219E-3</v>
      </c>
      <c r="M2815" s="57">
        <f t="shared" si="837"/>
        <v>0.2764658194049715</v>
      </c>
      <c r="N2815" s="57">
        <f>IF(SetUp!$B$62=0,X2815,(B2815-E2815)*(1-(H2815/SetUp!$B$66/SetUp!$B$56)))</f>
        <v>0</v>
      </c>
      <c r="O2815" s="57">
        <f>K2815*SetUp!$B$65</f>
        <v>0</v>
      </c>
      <c r="P2815" s="57">
        <f>MIN(SetUp!$B$54*L2815^SetUp!$B$51,L2815)</f>
        <v>1.3853578370039397E-3</v>
      </c>
      <c r="Q2815" s="57">
        <f t="shared" si="838"/>
        <v>6.3273647019544734E-18</v>
      </c>
      <c r="R2815" s="57">
        <f>IF((H2815+N2815-O2815)&gt;SetUp!$B$56,T2814+H2815+N2815-O2815-SetUp!$B$56,T2814)</f>
        <v>0</v>
      </c>
      <c r="S2815" s="57">
        <f>R2815*SetUp!$B$65</f>
        <v>0</v>
      </c>
      <c r="T2815" s="57">
        <f>IF((R2815-S2815)&lt;SetUp!$B$53,R2815-S2815,SetUp!$B$53)</f>
        <v>0</v>
      </c>
      <c r="U2815" s="57">
        <f t="shared" si="839"/>
        <v>0.2764658194049715</v>
      </c>
      <c r="V2815" s="57">
        <f>(L2815-P2815)/1000*SetUp!$B$13*1000000/SetUp!$B$48</f>
        <v>5.9791920804362422E-2</v>
      </c>
      <c r="W2815" s="57">
        <f t="shared" si="850"/>
        <v>4.7704895589362195E-18</v>
      </c>
      <c r="X2815" s="57">
        <f>MAX((SetUp!$B$56*(1-($H2815/SetUp!$B$56)^2)*TANH(($B2815-$D2815)/SetUp!$B$56))/(1+$H2815/SetUp!$B$56*TANH(($B2815-$D2815)/SetUp!$B$56)),0)</f>
        <v>0</v>
      </c>
      <c r="AP2815" s="64">
        <v>31217</v>
      </c>
      <c r="AQ2815" s="55">
        <v>6</v>
      </c>
      <c r="AR2815" s="55">
        <v>171</v>
      </c>
      <c r="AS2815" s="66">
        <f t="shared" si="840"/>
        <v>6.1589999999999998</v>
      </c>
      <c r="AT2815" s="66">
        <f t="shared" si="841"/>
        <v>2.498796572710495</v>
      </c>
      <c r="AU2815" s="55" t="str">
        <f>IF(OR($AP2815&lt;SetUp!$B$97,$AP2815&gt;SetUp!$B$98),"Não","Sim")</f>
        <v>Não</v>
      </c>
      <c r="AV2815" s="68">
        <f t="shared" si="842"/>
        <v>2.4817332652805377</v>
      </c>
      <c r="AW2815" s="68">
        <f t="shared" si="843"/>
        <v>1.5807582271525571</v>
      </c>
      <c r="AX2815" s="68">
        <f t="shared" si="844"/>
        <v>0.7895102040902543</v>
      </c>
      <c r="AY2815" s="68">
        <f t="shared" si="845"/>
        <v>0.3977309016064875</v>
      </c>
      <c r="AZ2815" s="68">
        <f t="shared" si="846"/>
        <v>-3.6602034272895048</v>
      </c>
      <c r="BA2815" s="68">
        <f t="shared" si="847"/>
        <v>-0.90097503812798063</v>
      </c>
      <c r="BB2815" s="68">
        <f t="shared" si="848"/>
        <v>-0.3917793024837668</v>
      </c>
    </row>
    <row r="2816" spans="1:54" x14ac:dyDescent="0.3">
      <c r="A2816" s="64">
        <v>29478</v>
      </c>
      <c r="B2816" s="57">
        <v>0</v>
      </c>
      <c r="C2816" s="57"/>
      <c r="D2816" s="57">
        <v>4.7469999999999999</v>
      </c>
      <c r="E2816" s="57">
        <f t="shared" si="833"/>
        <v>0</v>
      </c>
      <c r="F2816" s="57">
        <f t="shared" si="834"/>
        <v>4.7469999999999999</v>
      </c>
      <c r="G2816" s="57">
        <f t="shared" si="835"/>
        <v>0</v>
      </c>
      <c r="H2816" s="57">
        <f>IF(Q2815&gt;SetUp!$B$56,SetUp!$B$56,Q2815)</f>
        <v>6.3273647019544734E-18</v>
      </c>
      <c r="I2816" s="57">
        <f t="shared" si="849"/>
        <v>0.2764658194049715</v>
      </c>
      <c r="J2816" s="57">
        <f>MIN(F2816,H2816,(1-EXP(-SetUp!$B$52*H2816/SetUp!$B$56))*F2816)</f>
        <v>0</v>
      </c>
      <c r="K2816" s="57">
        <f t="shared" si="836"/>
        <v>6.3273647019544734E-18</v>
      </c>
      <c r="L2816" s="57">
        <f>IF(I2816&lt;=0,0,MIN(SetUp!$B$50*I2816^SetUp!$B$55,I2816))</f>
        <v>2.4012198600657235E-3</v>
      </c>
      <c r="M2816" s="57">
        <f t="shared" si="837"/>
        <v>0.27406459954490575</v>
      </c>
      <c r="N2816" s="57">
        <f>IF(SetUp!$B$62=0,X2816,(B2816-E2816)*(1-(H2816/SetUp!$B$66/SetUp!$B$56)))</f>
        <v>0</v>
      </c>
      <c r="O2816" s="57">
        <f>K2816*SetUp!$B$65</f>
        <v>0</v>
      </c>
      <c r="P2816" s="57">
        <f>MIN(SetUp!$B$54*L2816^SetUp!$B$51,L2816)</f>
        <v>1.3655846763241828E-3</v>
      </c>
      <c r="Q2816" s="57">
        <f t="shared" si="838"/>
        <v>6.3273647019544734E-18</v>
      </c>
      <c r="R2816" s="57">
        <f>IF((H2816+N2816-O2816)&gt;SetUp!$B$56,T2815+H2816+N2816-O2816-SetUp!$B$56,T2815)</f>
        <v>0</v>
      </c>
      <c r="S2816" s="57">
        <f>R2816*SetUp!$B$65</f>
        <v>0</v>
      </c>
      <c r="T2816" s="57">
        <f>IF((R2816-S2816)&lt;SetUp!$B$53,R2816-S2816,SetUp!$B$53)</f>
        <v>0</v>
      </c>
      <c r="U2816" s="57">
        <f t="shared" si="839"/>
        <v>0.27406459954490575</v>
      </c>
      <c r="V2816" s="57">
        <f>(L2816-P2816)/1000*SetUp!$B$13*1000000/SetUp!$B$48</f>
        <v>5.8904529696429966E-2</v>
      </c>
      <c r="W2816" s="57">
        <f t="shared" si="850"/>
        <v>-2.7321894746634712E-17</v>
      </c>
      <c r="X2816" s="57">
        <f>MAX((SetUp!$B$56*(1-($H2816/SetUp!$B$56)^2)*TANH(($B2816-$D2816)/SetUp!$B$56))/(1+$H2816/SetUp!$B$56*TANH(($B2816-$D2816)/SetUp!$B$56)),0)</f>
        <v>0</v>
      </c>
      <c r="AP2816" s="64">
        <v>31218</v>
      </c>
      <c r="AQ2816" s="55">
        <v>6</v>
      </c>
      <c r="AR2816" s="55">
        <v>172</v>
      </c>
      <c r="AS2816" s="66">
        <f t="shared" si="840"/>
        <v>4.9930000000000003</v>
      </c>
      <c r="AT2816" s="66">
        <f t="shared" si="841"/>
        <v>2.3407886018791451</v>
      </c>
      <c r="AU2816" s="55" t="str">
        <f>IF(OR($AP2816&lt;SetUp!$B$97,$AP2816&gt;SetUp!$B$98),"Não","Sim")</f>
        <v>Não</v>
      </c>
      <c r="AV2816" s="68">
        <f t="shared" si="842"/>
        <v>2.2345021816950639</v>
      </c>
      <c r="AW2816" s="68">
        <f t="shared" si="843"/>
        <v>1.5299635949522279</v>
      </c>
      <c r="AX2816" s="68">
        <f t="shared" si="844"/>
        <v>0.69836156605510979</v>
      </c>
      <c r="AY2816" s="68">
        <f t="shared" si="845"/>
        <v>0.36936219405420068</v>
      </c>
      <c r="AZ2816" s="68">
        <f t="shared" si="846"/>
        <v>-2.6522113981208553</v>
      </c>
      <c r="BA2816" s="68">
        <f t="shared" si="847"/>
        <v>-0.70453858674283598</v>
      </c>
      <c r="BB2816" s="68">
        <f t="shared" si="848"/>
        <v>-0.32899937200090912</v>
      </c>
    </row>
    <row r="2817" spans="1:54" x14ac:dyDescent="0.3">
      <c r="A2817" s="64">
        <v>29479</v>
      </c>
      <c r="B2817" s="57">
        <v>6.5000000000000002E-2</v>
      </c>
      <c r="C2817" s="57"/>
      <c r="D2817" s="57">
        <v>4.7469999999999999</v>
      </c>
      <c r="E2817" s="57">
        <f t="shared" si="833"/>
        <v>6.5000000000000002E-2</v>
      </c>
      <c r="F2817" s="57">
        <f t="shared" si="834"/>
        <v>4.6819999999999995</v>
      </c>
      <c r="G2817" s="57">
        <f t="shared" si="835"/>
        <v>0</v>
      </c>
      <c r="H2817" s="57">
        <f>IF(Q2816&gt;SetUp!$B$56,SetUp!$B$56,Q2816)</f>
        <v>6.3273647019544734E-18</v>
      </c>
      <c r="I2817" s="57">
        <f t="shared" si="849"/>
        <v>0.27406459954490575</v>
      </c>
      <c r="J2817" s="57">
        <f>MIN(F2817,H2817,(1-EXP(-SetUp!$B$52*H2817/SetUp!$B$56))*F2817)</f>
        <v>0</v>
      </c>
      <c r="K2817" s="57">
        <f t="shared" si="836"/>
        <v>6.3273647019544734E-18</v>
      </c>
      <c r="L2817" s="57">
        <f>IF(I2817&lt;=0,0,MIN(SetUp!$B$50*I2817^SetUp!$B$55,I2817))</f>
        <v>2.3665612795888699E-3</v>
      </c>
      <c r="M2817" s="57">
        <f t="shared" si="837"/>
        <v>0.27169803826531685</v>
      </c>
      <c r="N2817" s="57">
        <f>IF(SetUp!$B$62=0,X2817,(B2817-E2817)*(1-(H2817/SetUp!$B$66/SetUp!$B$56)))</f>
        <v>0</v>
      </c>
      <c r="O2817" s="57">
        <f>K2817*SetUp!$B$65</f>
        <v>0</v>
      </c>
      <c r="P2817" s="57">
        <f>MIN(SetUp!$B$54*L2817^SetUp!$B$51,L2817)</f>
        <v>1.3462071065193633E-3</v>
      </c>
      <c r="Q2817" s="57">
        <f t="shared" si="838"/>
        <v>6.3273647019544734E-18</v>
      </c>
      <c r="R2817" s="57">
        <f>IF((H2817+N2817-O2817)&gt;SetUp!$B$56,T2816+H2817+N2817-O2817-SetUp!$B$56,T2816)</f>
        <v>0</v>
      </c>
      <c r="S2817" s="57">
        <f>R2817*SetUp!$B$65</f>
        <v>0</v>
      </c>
      <c r="T2817" s="57">
        <f>IF((R2817-S2817)&lt;SetUp!$B$53,R2817-S2817,SetUp!$B$53)</f>
        <v>0</v>
      </c>
      <c r="U2817" s="57">
        <f t="shared" si="839"/>
        <v>0.27169803826531685</v>
      </c>
      <c r="V2817" s="57">
        <f>(L2817-P2817)/1000*SetUp!$B$13*1000000/SetUp!$B$48</f>
        <v>5.8035381215330341E-2</v>
      </c>
      <c r="W2817" s="57">
        <f t="shared" si="850"/>
        <v>-2.688821387764051E-17</v>
      </c>
      <c r="X2817" s="57">
        <f>MAX((SetUp!$B$56*(1-($H2817/SetUp!$B$56)^2)*TANH(($B2817-$D2817)/SetUp!$B$56))/(1+$H2817/SetUp!$B$56*TANH(($B2817-$D2817)/SetUp!$B$56)),0)</f>
        <v>0</v>
      </c>
      <c r="AP2817" s="64">
        <v>31219</v>
      </c>
      <c r="AQ2817" s="55">
        <v>6</v>
      </c>
      <c r="AR2817" s="55">
        <v>173</v>
      </c>
      <c r="AS2817" s="66">
        <f t="shared" si="840"/>
        <v>4.9930000000000003</v>
      </c>
      <c r="AT2817" s="66">
        <f t="shared" si="841"/>
        <v>2.1964618438150478</v>
      </c>
      <c r="AU2817" s="55" t="str">
        <f>IF(OR($AP2817&lt;SetUp!$B$97,$AP2817&gt;SetUp!$B$98),"Não","Sim")</f>
        <v>Não</v>
      </c>
      <c r="AV2817" s="68">
        <f t="shared" si="842"/>
        <v>2.2345021816950639</v>
      </c>
      <c r="AW2817" s="68">
        <f t="shared" si="843"/>
        <v>1.4820465052808052</v>
      </c>
      <c r="AX2817" s="68">
        <f t="shared" si="844"/>
        <v>0.69836156605510979</v>
      </c>
      <c r="AY2817" s="68">
        <f t="shared" si="845"/>
        <v>0.34172366325146103</v>
      </c>
      <c r="AZ2817" s="68">
        <f t="shared" si="846"/>
        <v>-2.7965381561849525</v>
      </c>
      <c r="BA2817" s="68">
        <f t="shared" si="847"/>
        <v>-0.7524556764142587</v>
      </c>
      <c r="BB2817" s="68">
        <f t="shared" si="848"/>
        <v>-0.35663790280364877</v>
      </c>
    </row>
    <row r="2818" spans="1:54" x14ac:dyDescent="0.3">
      <c r="A2818" s="64">
        <v>29480</v>
      </c>
      <c r="B2818" s="57">
        <v>0</v>
      </c>
      <c r="C2818" s="57"/>
      <c r="D2818" s="57">
        <v>4.7469999999999999</v>
      </c>
      <c r="E2818" s="57">
        <f t="shared" si="833"/>
        <v>0</v>
      </c>
      <c r="F2818" s="57">
        <f t="shared" si="834"/>
        <v>4.7469999999999999</v>
      </c>
      <c r="G2818" s="57">
        <f t="shared" si="835"/>
        <v>0</v>
      </c>
      <c r="H2818" s="57">
        <f>IF(Q2817&gt;SetUp!$B$56,SetUp!$B$56,Q2817)</f>
        <v>6.3273647019544734E-18</v>
      </c>
      <c r="I2818" s="57">
        <f t="shared" si="849"/>
        <v>0.27169803826531685</v>
      </c>
      <c r="J2818" s="57">
        <f>MIN(F2818,H2818,(1-EXP(-SetUp!$B$52*H2818/SetUp!$B$56))*F2818)</f>
        <v>0</v>
      </c>
      <c r="K2818" s="57">
        <f t="shared" si="836"/>
        <v>6.3273647019544734E-18</v>
      </c>
      <c r="L2818" s="57">
        <f>IF(I2818&lt;=0,0,MIN(SetUp!$B$50*I2818^SetUp!$B$55,I2818))</f>
        <v>2.3326004526704122E-3</v>
      </c>
      <c r="M2818" s="57">
        <f t="shared" si="837"/>
        <v>0.26936543781264644</v>
      </c>
      <c r="N2818" s="57">
        <f>IF(SetUp!$B$62=0,X2818,(B2818-E2818)*(1-(H2818/SetUp!$B$66/SetUp!$B$56)))</f>
        <v>0</v>
      </c>
      <c r="O2818" s="57">
        <f>K2818*SetUp!$B$65</f>
        <v>0</v>
      </c>
      <c r="P2818" s="57">
        <f>MIN(SetUp!$B$54*L2818^SetUp!$B$51,L2818)</f>
        <v>1.3272149666439892E-3</v>
      </c>
      <c r="Q2818" s="57">
        <f t="shared" si="838"/>
        <v>6.3273647019544734E-18</v>
      </c>
      <c r="R2818" s="57">
        <f>IF((H2818+N2818-O2818)&gt;SetUp!$B$56,T2817+H2818+N2818-O2818-SetUp!$B$56,T2817)</f>
        <v>0</v>
      </c>
      <c r="S2818" s="57">
        <f>R2818*SetUp!$B$65</f>
        <v>0</v>
      </c>
      <c r="T2818" s="57">
        <f>IF((R2818-S2818)&lt;SetUp!$B$53,R2818-S2818,SetUp!$B$53)</f>
        <v>0</v>
      </c>
      <c r="U2818" s="57">
        <f t="shared" si="839"/>
        <v>0.26936543781264644</v>
      </c>
      <c r="V2818" s="57">
        <f>(L2818-P2818)/1000*SetUp!$B$13*1000000/SetUp!$B$48</f>
        <v>5.7183996978595164E-2</v>
      </c>
      <c r="W2818" s="57">
        <f t="shared" si="850"/>
        <v>-6.9388939039072284E-18</v>
      </c>
      <c r="X2818" s="57">
        <f>MAX((SetUp!$B$56*(1-($H2818/SetUp!$B$56)^2)*TANH(($B2818-$D2818)/SetUp!$B$56))/(1+$H2818/SetUp!$B$56*TANH(($B2818-$D2818)/SetUp!$B$56)),0)</f>
        <v>0</v>
      </c>
      <c r="AP2818" s="64">
        <v>31220</v>
      </c>
      <c r="AQ2818" s="55">
        <v>6</v>
      </c>
      <c r="AR2818" s="55">
        <v>174</v>
      </c>
      <c r="AS2818" s="66">
        <f t="shared" si="840"/>
        <v>5.673</v>
      </c>
      <c r="AT2818" s="66">
        <f t="shared" si="841"/>
        <v>2.3222652572120994</v>
      </c>
      <c r="AU2818" s="55" t="str">
        <f>IF(OR($AP2818&lt;SetUp!$B$97,$AP2818&gt;SetUp!$B$98),"Não","Sim")</f>
        <v>Não</v>
      </c>
      <c r="AV2818" s="68">
        <f t="shared" si="842"/>
        <v>2.3818060374430154</v>
      </c>
      <c r="AW2818" s="68">
        <f t="shared" si="843"/>
        <v>1.5238980468561862</v>
      </c>
      <c r="AX2818" s="68">
        <f t="shared" si="844"/>
        <v>0.75381278356470216</v>
      </c>
      <c r="AY2818" s="68">
        <f t="shared" si="845"/>
        <v>0.36591182486163842</v>
      </c>
      <c r="AZ2818" s="68">
        <f t="shared" si="846"/>
        <v>-3.3507347427879006</v>
      </c>
      <c r="BA2818" s="68">
        <f t="shared" si="847"/>
        <v>-0.85790799058682921</v>
      </c>
      <c r="BB2818" s="68">
        <f t="shared" si="848"/>
        <v>-0.38790095870306374</v>
      </c>
    </row>
    <row r="2819" spans="1:54" x14ac:dyDescent="0.3">
      <c r="A2819" s="64">
        <v>29481</v>
      </c>
      <c r="B2819" s="57">
        <v>0.628</v>
      </c>
      <c r="C2819" s="57"/>
      <c r="D2819" s="57">
        <v>4.7469999999999999</v>
      </c>
      <c r="E2819" s="57">
        <f t="shared" ref="E2819:E2882" si="851">IF(B2819&gt;=D2819,D2819,B2819)</f>
        <v>0.628</v>
      </c>
      <c r="F2819" s="57">
        <f t="shared" ref="F2819:F2882" si="852">D2819-E2819</f>
        <v>4.1189999999999998</v>
      </c>
      <c r="G2819" s="57">
        <f t="shared" ref="G2819:G2882" si="853">MAX(B2819-D2819-N2819,0)</f>
        <v>0</v>
      </c>
      <c r="H2819" s="57">
        <f>IF(Q2818&gt;SetUp!$B$56,SetUp!$B$56,Q2818)</f>
        <v>6.3273647019544734E-18</v>
      </c>
      <c r="I2819" s="57">
        <f t="shared" si="849"/>
        <v>0.26936543781264644</v>
      </c>
      <c r="J2819" s="57">
        <f>MIN(F2819,H2819,(1-EXP(-SetUp!$B$52*H2819/SetUp!$B$56))*F2819)</f>
        <v>0</v>
      </c>
      <c r="K2819" s="57">
        <f t="shared" ref="K2819:K2882" si="854">MAX(H2819-J2819,0)</f>
        <v>6.3273647019544734E-18</v>
      </c>
      <c r="L2819" s="57">
        <f>IF(I2819&lt;=0,0,MIN(SetUp!$B$50*I2819^SetUp!$B$55,I2819))</f>
        <v>2.2993193935151326E-3</v>
      </c>
      <c r="M2819" s="57">
        <f t="shared" ref="M2819:M2882" si="855">MAX(I2819-L2819,0)</f>
        <v>0.2670661184191313</v>
      </c>
      <c r="N2819" s="57">
        <f>IF(SetUp!$B$62=0,X2819,(B2819-E2819)*(1-(H2819/SetUp!$B$66/SetUp!$B$56)))</f>
        <v>0</v>
      </c>
      <c r="O2819" s="57">
        <f>K2819*SetUp!$B$65</f>
        <v>0</v>
      </c>
      <c r="P2819" s="57">
        <f>MIN(SetUp!$B$54*L2819^SetUp!$B$51,L2819)</f>
        <v>1.3085984138728379E-3</v>
      </c>
      <c r="Q2819" s="57">
        <f t="shared" ref="Q2819:Q2882" si="856">IF((K2819+N2819-O2819)&lt;0,0,K2819+N2819-O2819)</f>
        <v>6.3273647019544734E-18</v>
      </c>
      <c r="R2819" s="57">
        <f>IF((H2819+N2819-O2819)&gt;SetUp!$B$56,T2818+H2819+N2819-O2819-SetUp!$B$56,T2818)</f>
        <v>0</v>
      </c>
      <c r="S2819" s="57">
        <f>R2819*SetUp!$B$65</f>
        <v>0</v>
      </c>
      <c r="T2819" s="57">
        <f>IF((R2819-S2819)&lt;SetUp!$B$53,R2819-S2819,SetUp!$B$53)</f>
        <v>0</v>
      </c>
      <c r="U2819" s="57">
        <f t="shared" ref="U2819:U2882" si="857">M2819+R2819-T2819</f>
        <v>0.2670661184191313</v>
      </c>
      <c r="V2819" s="57">
        <f>(L2819-P2819)/1000*SetUp!$B$13*1000000/SetUp!$B$48</f>
        <v>5.634991383295828E-2</v>
      </c>
      <c r="W2819" s="57">
        <f t="shared" si="850"/>
        <v>0</v>
      </c>
      <c r="X2819" s="57">
        <f>MAX((SetUp!$B$56*(1-($H2819/SetUp!$B$56)^2)*TANH(($B2819-$D2819)/SetUp!$B$56))/(1+$H2819/SetUp!$B$56*TANH(($B2819-$D2819)/SetUp!$B$56)),0)</f>
        <v>0</v>
      </c>
      <c r="AP2819" s="64">
        <v>31221</v>
      </c>
      <c r="AQ2819" s="55">
        <v>6</v>
      </c>
      <c r="AR2819" s="55">
        <v>175</v>
      </c>
      <c r="AS2819" s="66">
        <f t="shared" ref="AS2819:AS2882" si="858">VLOOKUP($AP2819,$A:$C,3,FALSE)</f>
        <v>4.9930000000000003</v>
      </c>
      <c r="AT2819" s="66">
        <f t="shared" ref="AT2819:AT2882" si="859">VLOOKUP($AP2819,$A:$V,22,FALSE)</f>
        <v>2.1795196250678379</v>
      </c>
      <c r="AU2819" s="55" t="str">
        <f>IF(OR($AP2819&lt;SetUp!$B$97,$AP2819&gt;SetUp!$B$98),"Não","Sim")</f>
        <v>Não</v>
      </c>
      <c r="AV2819" s="68">
        <f t="shared" ref="AV2819:AV2882" si="860">IFERROR(SQRT(AS2819),0)</f>
        <v>2.2345021816950639</v>
      </c>
      <c r="AW2819" s="68">
        <f t="shared" ref="AW2819:AW2882" si="861">IFERROR(SQRT(AT2819),0)</f>
        <v>1.4763196215819385</v>
      </c>
      <c r="AX2819" s="68">
        <f t="shared" ref="AX2819:AX2882" si="862">IFERROR(LOG(AS2819),0)</f>
        <v>0.69836156605510979</v>
      </c>
      <c r="AY2819" s="68">
        <f t="shared" ref="AY2819:AY2882" si="863">IFERROR(LOG(AT2819),0)</f>
        <v>0.33836078389295338</v>
      </c>
      <c r="AZ2819" s="68">
        <f t="shared" ref="AZ2819:AZ2882" si="864">AT2819-AS2819</f>
        <v>-2.8134803749321624</v>
      </c>
      <c r="BA2819" s="68">
        <f t="shared" ref="BA2819:BA2882" si="865">AW2819-AV2819</f>
        <v>-0.75818256011312535</v>
      </c>
      <c r="BB2819" s="68">
        <f t="shared" ref="BB2819:BB2882" si="866">AY2819-AX2819</f>
        <v>-0.36000078216215642</v>
      </c>
    </row>
    <row r="2820" spans="1:54" x14ac:dyDescent="0.3">
      <c r="A2820" s="64">
        <v>29482</v>
      </c>
      <c r="B2820" s="57">
        <v>9.7000000000000003E-2</v>
      </c>
      <c r="C2820" s="57"/>
      <c r="D2820" s="57">
        <v>4.7469999999999999</v>
      </c>
      <c r="E2820" s="57">
        <f t="shared" si="851"/>
        <v>9.7000000000000003E-2</v>
      </c>
      <c r="F2820" s="57">
        <f t="shared" si="852"/>
        <v>4.6499999999999995</v>
      </c>
      <c r="G2820" s="57">
        <f t="shared" si="853"/>
        <v>0</v>
      </c>
      <c r="H2820" s="57">
        <f>IF(Q2819&gt;SetUp!$B$56,SetUp!$B$56,Q2819)</f>
        <v>6.3273647019544734E-18</v>
      </c>
      <c r="I2820" s="57">
        <f t="shared" ref="I2820:I2883" si="867">U2819+G2820+O2820</f>
        <v>0.2670661184191313</v>
      </c>
      <c r="J2820" s="57">
        <f>MIN(F2820,H2820,(1-EXP(-SetUp!$B$52*H2820/SetUp!$B$56))*F2820)</f>
        <v>0</v>
      </c>
      <c r="K2820" s="57">
        <f t="shared" si="854"/>
        <v>6.3273647019544734E-18</v>
      </c>
      <c r="L2820" s="57">
        <f>IF(I2820&lt;=0,0,MIN(SetUp!$B$50*I2820^SetUp!$B$55,I2820))</f>
        <v>2.2667006804600498E-3</v>
      </c>
      <c r="M2820" s="57">
        <f t="shared" si="855"/>
        <v>0.26479941773867127</v>
      </c>
      <c r="N2820" s="57">
        <f>IF(SetUp!$B$62=0,X2820,(B2820-E2820)*(1-(H2820/SetUp!$B$66/SetUp!$B$56)))</f>
        <v>0</v>
      </c>
      <c r="O2820" s="57">
        <f>K2820*SetUp!$B$65</f>
        <v>0</v>
      </c>
      <c r="P2820" s="57">
        <f>MIN(SetUp!$B$54*L2820^SetUp!$B$51,L2820)</f>
        <v>1.2903479117707391E-3</v>
      </c>
      <c r="Q2820" s="57">
        <f t="shared" si="856"/>
        <v>6.3273647019544734E-18</v>
      </c>
      <c r="R2820" s="57">
        <f>IF((H2820+N2820-O2820)&gt;SetUp!$B$56,T2819+H2820+N2820-O2820-SetUp!$B$56,T2819)</f>
        <v>0</v>
      </c>
      <c r="S2820" s="57">
        <f>R2820*SetUp!$B$65</f>
        <v>0</v>
      </c>
      <c r="T2820" s="57">
        <f>IF((R2820-S2820)&lt;SetUp!$B$53,R2820-S2820,SetUp!$B$53)</f>
        <v>0</v>
      </c>
      <c r="U2820" s="57">
        <f t="shared" si="857"/>
        <v>0.26479941773867127</v>
      </c>
      <c r="V2820" s="57">
        <f>(L2820-P2820)/1000*SetUp!$B$13*1000000/SetUp!$B$48</f>
        <v>5.55326832849318E-2</v>
      </c>
      <c r="W2820" s="57">
        <f t="shared" ref="W2820:W2883" si="868">Q2820+U2820+T2820-H2820-U2819-T2819-B2820+E2820+J2820+L2820</f>
        <v>1.7780915628762273E-17</v>
      </c>
      <c r="X2820" s="57">
        <f>MAX((SetUp!$B$56*(1-($H2820/SetUp!$B$56)^2)*TANH(($B2820-$D2820)/SetUp!$B$56))/(1+$H2820/SetUp!$B$56*TANH(($B2820-$D2820)/SetUp!$B$56)),0)</f>
        <v>0</v>
      </c>
      <c r="AP2820" s="64">
        <v>31222</v>
      </c>
      <c r="AQ2820" s="55">
        <v>6</v>
      </c>
      <c r="AR2820" s="55">
        <v>176</v>
      </c>
      <c r="AS2820" s="66">
        <f t="shared" si="858"/>
        <v>4.7789999999999999</v>
      </c>
      <c r="AT2820" s="66">
        <f t="shared" si="859"/>
        <v>2.0487939501836503</v>
      </c>
      <c r="AU2820" s="55" t="str">
        <f>IF(OR($AP2820&lt;SetUp!$B$97,$AP2820&gt;SetUp!$B$98),"Não","Sim")</f>
        <v>Não</v>
      </c>
      <c r="AV2820" s="68">
        <f t="shared" si="860"/>
        <v>2.1860924042684013</v>
      </c>
      <c r="AW2820" s="68">
        <f t="shared" si="861"/>
        <v>1.4313608734989407</v>
      </c>
      <c r="AX2820" s="68">
        <f t="shared" si="862"/>
        <v>0.67933703052079397</v>
      </c>
      <c r="AY2820" s="68">
        <f t="shared" si="863"/>
        <v>0.31149828304835825</v>
      </c>
      <c r="AZ2820" s="68">
        <f t="shared" si="864"/>
        <v>-2.7302060498163496</v>
      </c>
      <c r="BA2820" s="68">
        <f t="shared" si="865"/>
        <v>-0.75473153076946065</v>
      </c>
      <c r="BB2820" s="68">
        <f t="shared" si="866"/>
        <v>-0.36783874747243572</v>
      </c>
    </row>
    <row r="2821" spans="1:54" x14ac:dyDescent="0.3">
      <c r="A2821" s="64">
        <v>29483</v>
      </c>
      <c r="B2821" s="57">
        <v>0</v>
      </c>
      <c r="C2821" s="57"/>
      <c r="D2821" s="57">
        <v>4.7469999999999999</v>
      </c>
      <c r="E2821" s="57">
        <f t="shared" si="851"/>
        <v>0</v>
      </c>
      <c r="F2821" s="57">
        <f t="shared" si="852"/>
        <v>4.7469999999999999</v>
      </c>
      <c r="G2821" s="57">
        <f t="shared" si="853"/>
        <v>0</v>
      </c>
      <c r="H2821" s="57">
        <f>IF(Q2820&gt;SetUp!$B$56,SetUp!$B$56,Q2820)</f>
        <v>6.3273647019544734E-18</v>
      </c>
      <c r="I2821" s="57">
        <f t="shared" si="867"/>
        <v>0.26479941773867127</v>
      </c>
      <c r="J2821" s="57">
        <f>MIN(F2821,H2821,(1-EXP(-SetUp!$B$52*H2821/SetUp!$B$56))*F2821)</f>
        <v>0</v>
      </c>
      <c r="K2821" s="57">
        <f t="shared" si="854"/>
        <v>6.3273647019544734E-18</v>
      </c>
      <c r="L2821" s="57">
        <f>IF(I2821&lt;=0,0,MIN(SetUp!$B$50*I2821^SetUp!$B$55,I2821))</f>
        <v>2.2347274351593289E-3</v>
      </c>
      <c r="M2821" s="57">
        <f t="shared" si="855"/>
        <v>0.26256469030351193</v>
      </c>
      <c r="N2821" s="57">
        <f>IF(SetUp!$B$62=0,X2821,(B2821-E2821)*(1-(H2821/SetUp!$B$66/SetUp!$B$56)))</f>
        <v>0</v>
      </c>
      <c r="O2821" s="57">
        <f>K2821*SetUp!$B$65</f>
        <v>0</v>
      </c>
      <c r="P2821" s="57">
        <f>MIN(SetUp!$B$54*L2821^SetUp!$B$51,L2821)</f>
        <v>1.2724542190595085E-3</v>
      </c>
      <c r="Q2821" s="57">
        <f t="shared" si="856"/>
        <v>6.3273647019544734E-18</v>
      </c>
      <c r="R2821" s="57">
        <f>IF((H2821+N2821-O2821)&gt;SetUp!$B$56,T2820+H2821+N2821-O2821-SetUp!$B$56,T2820)</f>
        <v>0</v>
      </c>
      <c r="S2821" s="57">
        <f>R2821*SetUp!$B$65</f>
        <v>0</v>
      </c>
      <c r="T2821" s="57">
        <f>IF((R2821-S2821)&lt;SetUp!$B$53,R2821-S2821,SetUp!$B$53)</f>
        <v>0</v>
      </c>
      <c r="U2821" s="57">
        <f t="shared" si="857"/>
        <v>0.26256469030351193</v>
      </c>
      <c r="V2821" s="57">
        <f>(L2821-P2821)/1000*SetUp!$B$13*1000000/SetUp!$B$48</f>
        <v>5.4731870955802717E-2</v>
      </c>
      <c r="W2821" s="57">
        <f t="shared" si="868"/>
        <v>-1.6046192152785466E-17</v>
      </c>
      <c r="X2821" s="57">
        <f>MAX((SetUp!$B$56*(1-($H2821/SetUp!$B$56)^2)*TANH(($B2821-$D2821)/SetUp!$B$56))/(1+$H2821/SetUp!$B$56*TANH(($B2821-$D2821)/SetUp!$B$56)),0)</f>
        <v>0</v>
      </c>
      <c r="AP2821" s="64">
        <v>31223</v>
      </c>
      <c r="AQ2821" s="55">
        <v>6</v>
      </c>
      <c r="AR2821" s="55">
        <v>177</v>
      </c>
      <c r="AS2821" s="66">
        <f t="shared" si="858"/>
        <v>4.7789999999999999</v>
      </c>
      <c r="AT2821" s="66">
        <f t="shared" si="859"/>
        <v>1.9288133992664029</v>
      </c>
      <c r="AU2821" s="55" t="str">
        <f>IF(OR($AP2821&lt;SetUp!$B$97,$AP2821&gt;SetUp!$B$98),"Não","Sim")</f>
        <v>Não</v>
      </c>
      <c r="AV2821" s="68">
        <f t="shared" si="860"/>
        <v>2.1860924042684013</v>
      </c>
      <c r="AW2821" s="68">
        <f t="shared" si="861"/>
        <v>1.3888172663336249</v>
      </c>
      <c r="AX2821" s="68">
        <f t="shared" si="862"/>
        <v>0.67933703052079397</v>
      </c>
      <c r="AY2821" s="68">
        <f t="shared" si="863"/>
        <v>0.28529021437854674</v>
      </c>
      <c r="AZ2821" s="68">
        <f t="shared" si="864"/>
        <v>-2.850186600733597</v>
      </c>
      <c r="BA2821" s="68">
        <f t="shared" si="865"/>
        <v>-0.79727513793477645</v>
      </c>
      <c r="BB2821" s="68">
        <f t="shared" si="866"/>
        <v>-0.39404681614224724</v>
      </c>
    </row>
    <row r="2822" spans="1:54" x14ac:dyDescent="0.3">
      <c r="A2822" s="64">
        <v>29484</v>
      </c>
      <c r="B2822" s="57">
        <v>0.17199999999999999</v>
      </c>
      <c r="C2822" s="57"/>
      <c r="D2822" s="57">
        <v>4.7469999999999999</v>
      </c>
      <c r="E2822" s="57">
        <f t="shared" si="851"/>
        <v>0.17199999999999999</v>
      </c>
      <c r="F2822" s="57">
        <f t="shared" si="852"/>
        <v>4.5750000000000002</v>
      </c>
      <c r="G2822" s="57">
        <f t="shared" si="853"/>
        <v>0</v>
      </c>
      <c r="H2822" s="57">
        <f>IF(Q2821&gt;SetUp!$B$56,SetUp!$B$56,Q2821)</f>
        <v>6.3273647019544734E-18</v>
      </c>
      <c r="I2822" s="57">
        <f t="shared" si="867"/>
        <v>0.26256469030351193</v>
      </c>
      <c r="J2822" s="57">
        <f>MIN(F2822,H2822,(1-EXP(-SetUp!$B$52*H2822/SetUp!$B$56))*F2822)</f>
        <v>0</v>
      </c>
      <c r="K2822" s="57">
        <f t="shared" si="854"/>
        <v>6.3273647019544734E-18</v>
      </c>
      <c r="L2822" s="57">
        <f>IF(I2822&lt;=0,0,MIN(SetUp!$B$50*I2822^SetUp!$B$55,I2822))</f>
        <v>2.2033833026511916E-3</v>
      </c>
      <c r="M2822" s="57">
        <f t="shared" si="855"/>
        <v>0.26036130700086074</v>
      </c>
      <c r="N2822" s="57">
        <f>IF(SetUp!$B$62=0,X2822,(B2822-E2822)*(1-(H2822/SetUp!$B$66/SetUp!$B$56)))</f>
        <v>0</v>
      </c>
      <c r="O2822" s="57">
        <f>K2822*SetUp!$B$65</f>
        <v>0</v>
      </c>
      <c r="P2822" s="57">
        <f>MIN(SetUp!$B$54*L2822^SetUp!$B$51,L2822)</f>
        <v>1.2549083788582205E-3</v>
      </c>
      <c r="Q2822" s="57">
        <f t="shared" si="856"/>
        <v>6.3273647019544734E-18</v>
      </c>
      <c r="R2822" s="57">
        <f>IF((H2822+N2822-O2822)&gt;SetUp!$B$56,T2821+H2822+N2822-O2822-SetUp!$B$56,T2821)</f>
        <v>0</v>
      </c>
      <c r="S2822" s="57">
        <f>R2822*SetUp!$B$65</f>
        <v>0</v>
      </c>
      <c r="T2822" s="57">
        <f>IF((R2822-S2822)&lt;SetUp!$B$53,R2822-S2822,SetUp!$B$53)</f>
        <v>0</v>
      </c>
      <c r="U2822" s="57">
        <f t="shared" si="857"/>
        <v>0.26036130700086074</v>
      </c>
      <c r="V2822" s="57">
        <f>(L2822-P2822)/1000*SetUp!$B$13*1000000/SetUp!$B$48</f>
        <v>5.3947056059873433E-2</v>
      </c>
      <c r="W2822" s="57">
        <f t="shared" si="868"/>
        <v>6.5052130349130266E-18</v>
      </c>
      <c r="X2822" s="57">
        <f>MAX((SetUp!$B$56*(1-($H2822/SetUp!$B$56)^2)*TANH(($B2822-$D2822)/SetUp!$B$56))/(1+$H2822/SetUp!$B$56*TANH(($B2822-$D2822)/SetUp!$B$56)),0)</f>
        <v>0</v>
      </c>
      <c r="AP2822" s="64">
        <v>31224</v>
      </c>
      <c r="AQ2822" s="55">
        <v>6</v>
      </c>
      <c r="AR2822" s="55">
        <v>178</v>
      </c>
      <c r="AS2822" s="66">
        <f t="shared" si="858"/>
        <v>4.37</v>
      </c>
      <c r="AT2822" s="66">
        <f t="shared" si="859"/>
        <v>1.8184650860499312</v>
      </c>
      <c r="AU2822" s="55" t="str">
        <f>IF(OR($AP2822&lt;SetUp!$B$97,$AP2822&gt;SetUp!$B$98),"Não","Sim")</f>
        <v>Não</v>
      </c>
      <c r="AV2822" s="68">
        <f t="shared" si="860"/>
        <v>2.0904544960366871</v>
      </c>
      <c r="AW2822" s="68">
        <f t="shared" si="861"/>
        <v>1.3485047593723691</v>
      </c>
      <c r="AX2822" s="68">
        <f t="shared" si="862"/>
        <v>0.64048143697042181</v>
      </c>
      <c r="AY2822" s="68">
        <f t="shared" si="863"/>
        <v>0.25970496715514252</v>
      </c>
      <c r="AZ2822" s="68">
        <f t="shared" si="864"/>
        <v>-2.5515349139500687</v>
      </c>
      <c r="BA2822" s="68">
        <f t="shared" si="865"/>
        <v>-0.74194973666431796</v>
      </c>
      <c r="BB2822" s="68">
        <f t="shared" si="866"/>
        <v>-0.38077646981527929</v>
      </c>
    </row>
    <row r="2823" spans="1:54" x14ac:dyDescent="0.3">
      <c r="A2823" s="64">
        <v>29485</v>
      </c>
      <c r="B2823" s="57">
        <v>8.4000000000000005E-2</v>
      </c>
      <c r="C2823" s="57"/>
      <c r="D2823" s="57">
        <v>4.7469999999999999</v>
      </c>
      <c r="E2823" s="57">
        <f t="shared" si="851"/>
        <v>8.4000000000000005E-2</v>
      </c>
      <c r="F2823" s="57">
        <f t="shared" si="852"/>
        <v>4.6630000000000003</v>
      </c>
      <c r="G2823" s="57">
        <f t="shared" si="853"/>
        <v>0</v>
      </c>
      <c r="H2823" s="57">
        <f>IF(Q2822&gt;SetUp!$B$56,SetUp!$B$56,Q2822)</f>
        <v>6.3273647019544734E-18</v>
      </c>
      <c r="I2823" s="57">
        <f t="shared" si="867"/>
        <v>0.26036130700086074</v>
      </c>
      <c r="J2823" s="57">
        <f>MIN(F2823,H2823,(1-EXP(-SetUp!$B$52*H2823/SetUp!$B$56))*F2823)</f>
        <v>0</v>
      </c>
      <c r="K2823" s="57">
        <f t="shared" si="854"/>
        <v>6.3273647019544734E-18</v>
      </c>
      <c r="L2823" s="57">
        <f>IF(I2823&lt;=0,0,MIN(SetUp!$B$50*I2823^SetUp!$B$55,I2823))</f>
        <v>2.1726524322646648E-3</v>
      </c>
      <c r="M2823" s="57">
        <f t="shared" si="855"/>
        <v>0.25818865456859608</v>
      </c>
      <c r="N2823" s="57">
        <f>IF(SetUp!$B$62=0,X2823,(B2823-E2823)*(1-(H2823/SetUp!$B$66/SetUp!$B$56)))</f>
        <v>0</v>
      </c>
      <c r="O2823" s="57">
        <f>K2823*SetUp!$B$65</f>
        <v>0</v>
      </c>
      <c r="P2823" s="57">
        <f>MIN(SetUp!$B$54*L2823^SetUp!$B$51,L2823)</f>
        <v>1.2377017083743547E-3</v>
      </c>
      <c r="Q2823" s="57">
        <f t="shared" si="856"/>
        <v>6.3273647019544734E-18</v>
      </c>
      <c r="R2823" s="57">
        <f>IF((H2823+N2823-O2823)&gt;SetUp!$B$56,T2822+H2823+N2823-O2823-SetUp!$B$56,T2822)</f>
        <v>0</v>
      </c>
      <c r="S2823" s="57">
        <f>R2823*SetUp!$B$65</f>
        <v>0</v>
      </c>
      <c r="T2823" s="57">
        <f>IF((R2823-S2823)&lt;SetUp!$B$53,R2823-S2823,SetUp!$B$53)</f>
        <v>0</v>
      </c>
      <c r="U2823" s="57">
        <f t="shared" si="857"/>
        <v>0.25818865456859608</v>
      </c>
      <c r="V2823" s="57">
        <f>(L2823-P2823)/1000*SetUp!$B$13*1000000/SetUp!$B$48</f>
        <v>5.3177830904825425E-2</v>
      </c>
      <c r="W2823" s="57">
        <f t="shared" si="868"/>
        <v>0</v>
      </c>
      <c r="X2823" s="57">
        <f>MAX((SetUp!$B$56*(1-($H2823/SetUp!$B$56)^2)*TANH(($B2823-$D2823)/SetUp!$B$56))/(1+$H2823/SetUp!$B$56*TANH(($B2823-$D2823)/SetUp!$B$56)),0)</f>
        <v>0</v>
      </c>
      <c r="AP2823" s="64">
        <v>31225</v>
      </c>
      <c r="AQ2823" s="55">
        <v>6</v>
      </c>
      <c r="AR2823" s="55">
        <v>179</v>
      </c>
      <c r="AS2823" s="66">
        <f t="shared" si="858"/>
        <v>3.6230000000000002</v>
      </c>
      <c r="AT2823" s="66">
        <f t="shared" si="859"/>
        <v>1.7167742404986539</v>
      </c>
      <c r="AU2823" s="55" t="str">
        <f>IF(OR($AP2823&lt;SetUp!$B$97,$AP2823&gt;SetUp!$B$98),"Não","Sim")</f>
        <v>Não</v>
      </c>
      <c r="AV2823" s="68">
        <f t="shared" si="860"/>
        <v>1.9034179782696181</v>
      </c>
      <c r="AW2823" s="68">
        <f t="shared" si="861"/>
        <v>1.310257318429725</v>
      </c>
      <c r="AX2823" s="68">
        <f t="shared" si="862"/>
        <v>0.55906833403453682</v>
      </c>
      <c r="AY2823" s="68">
        <f t="shared" si="863"/>
        <v>0.23471318825816401</v>
      </c>
      <c r="AZ2823" s="68">
        <f t="shared" si="864"/>
        <v>-1.9062257595013463</v>
      </c>
      <c r="BA2823" s="68">
        <f t="shared" si="865"/>
        <v>-0.59316065983989308</v>
      </c>
      <c r="BB2823" s="68">
        <f t="shared" si="866"/>
        <v>-0.32435514577637281</v>
      </c>
    </row>
    <row r="2824" spans="1:54" x14ac:dyDescent="0.3">
      <c r="A2824" s="64">
        <v>29486</v>
      </c>
      <c r="B2824" s="57">
        <v>0.29299999999999998</v>
      </c>
      <c r="C2824" s="57"/>
      <c r="D2824" s="57">
        <v>4.7469999999999999</v>
      </c>
      <c r="E2824" s="57">
        <f t="shared" si="851"/>
        <v>0.29299999999999998</v>
      </c>
      <c r="F2824" s="57">
        <f t="shared" si="852"/>
        <v>4.4539999999999997</v>
      </c>
      <c r="G2824" s="57">
        <f t="shared" si="853"/>
        <v>0</v>
      </c>
      <c r="H2824" s="57">
        <f>IF(Q2823&gt;SetUp!$B$56,SetUp!$B$56,Q2823)</f>
        <v>6.3273647019544734E-18</v>
      </c>
      <c r="I2824" s="57">
        <f t="shared" si="867"/>
        <v>0.25818865456859608</v>
      </c>
      <c r="J2824" s="57">
        <f>MIN(F2824,H2824,(1-EXP(-SetUp!$B$52*H2824/SetUp!$B$56))*F2824)</f>
        <v>0</v>
      </c>
      <c r="K2824" s="57">
        <f t="shared" si="854"/>
        <v>6.3273647019544734E-18</v>
      </c>
      <c r="L2824" s="57">
        <f>IF(I2824&lt;=0,0,MIN(SetUp!$B$50*I2824^SetUp!$B$55,I2824))</f>
        <v>2.1425194593262557E-3</v>
      </c>
      <c r="M2824" s="57">
        <f t="shared" si="855"/>
        <v>0.25604613510926982</v>
      </c>
      <c r="N2824" s="57">
        <f>IF(SetUp!$B$62=0,X2824,(B2824-E2824)*(1-(H2824/SetUp!$B$66/SetUp!$B$56)))</f>
        <v>0</v>
      </c>
      <c r="O2824" s="57">
        <f>K2824*SetUp!$B$65</f>
        <v>0</v>
      </c>
      <c r="P2824" s="57">
        <f>MIN(SetUp!$B$54*L2824^SetUp!$B$51,L2824)</f>
        <v>1.2208257890244593E-3</v>
      </c>
      <c r="Q2824" s="57">
        <f t="shared" si="856"/>
        <v>6.3273647019544734E-18</v>
      </c>
      <c r="R2824" s="57">
        <f>IF((H2824+N2824-O2824)&gt;SetUp!$B$56,T2823+H2824+N2824-O2824-SetUp!$B$56,T2823)</f>
        <v>0</v>
      </c>
      <c r="S2824" s="57">
        <f>R2824*SetUp!$B$65</f>
        <v>0</v>
      </c>
      <c r="T2824" s="57">
        <f>IF((R2824-S2824)&lt;SetUp!$B$53,R2824-S2824,SetUp!$B$53)</f>
        <v>0</v>
      </c>
      <c r="U2824" s="57">
        <f t="shared" si="857"/>
        <v>0.25604613510926982</v>
      </c>
      <c r="V2824" s="57">
        <f>(L2824-P2824)/1000*SetUp!$B$13*1000000/SetUp!$B$48</f>
        <v>5.24238004131512E-2</v>
      </c>
      <c r="W2824" s="57">
        <f t="shared" si="868"/>
        <v>0</v>
      </c>
      <c r="X2824" s="57">
        <f>MAX((SetUp!$B$56*(1-($H2824/SetUp!$B$56)^2)*TANH(($B2824-$D2824)/SetUp!$B$56))/(1+$H2824/SetUp!$B$56*TANH(($B2824-$D2824)/SetUp!$B$56)),0)</f>
        <v>0</v>
      </c>
      <c r="AP2824" s="64">
        <v>31226</v>
      </c>
      <c r="AQ2824" s="55">
        <v>6</v>
      </c>
      <c r="AR2824" s="55">
        <v>180</v>
      </c>
      <c r="AS2824" s="66">
        <f t="shared" si="858"/>
        <v>3.1219999999999999</v>
      </c>
      <c r="AT2824" s="66">
        <f t="shared" si="859"/>
        <v>1.6228843445618268</v>
      </c>
      <c r="AU2824" s="55" t="str">
        <f>IF(OR($AP2824&lt;SetUp!$B$97,$AP2824&gt;SetUp!$B$98),"Não","Sim")</f>
        <v>Não</v>
      </c>
      <c r="AV2824" s="68">
        <f t="shared" si="860"/>
        <v>1.7669182210843828</v>
      </c>
      <c r="AW2824" s="68">
        <f t="shared" si="861"/>
        <v>1.2739247797895397</v>
      </c>
      <c r="AX2824" s="68">
        <f t="shared" si="862"/>
        <v>0.49443289872639867</v>
      </c>
      <c r="AY2824" s="68">
        <f t="shared" si="863"/>
        <v>0.21028757077611793</v>
      </c>
      <c r="AZ2824" s="68">
        <f t="shared" si="864"/>
        <v>-1.499115655438173</v>
      </c>
      <c r="BA2824" s="68">
        <f t="shared" si="865"/>
        <v>-0.49299344129484313</v>
      </c>
      <c r="BB2824" s="68">
        <f t="shared" si="866"/>
        <v>-0.28414532795028075</v>
      </c>
    </row>
    <row r="2825" spans="1:54" x14ac:dyDescent="0.3">
      <c r="A2825" s="64">
        <v>29487</v>
      </c>
      <c r="B2825" s="57">
        <v>0</v>
      </c>
      <c r="C2825" s="57"/>
      <c r="D2825" s="57">
        <v>4.7469999999999999</v>
      </c>
      <c r="E2825" s="57">
        <f t="shared" si="851"/>
        <v>0</v>
      </c>
      <c r="F2825" s="57">
        <f t="shared" si="852"/>
        <v>4.7469999999999999</v>
      </c>
      <c r="G2825" s="57">
        <f t="shared" si="853"/>
        <v>0</v>
      </c>
      <c r="H2825" s="57">
        <f>IF(Q2824&gt;SetUp!$B$56,SetUp!$B$56,Q2824)</f>
        <v>6.3273647019544734E-18</v>
      </c>
      <c r="I2825" s="57">
        <f t="shared" si="867"/>
        <v>0.25604613510926982</v>
      </c>
      <c r="J2825" s="57">
        <f>MIN(F2825,H2825,(1-EXP(-SetUp!$B$52*H2825/SetUp!$B$56))*F2825)</f>
        <v>0</v>
      </c>
      <c r="K2825" s="57">
        <f t="shared" si="854"/>
        <v>6.3273647019544734E-18</v>
      </c>
      <c r="L2825" s="57">
        <f>IF(I2825&lt;=0,0,MIN(SetUp!$B$50*I2825^SetUp!$B$55,I2825))</f>
        <v>2.1129694876287596E-3</v>
      </c>
      <c r="M2825" s="57">
        <f t="shared" si="855"/>
        <v>0.25393316562164109</v>
      </c>
      <c r="N2825" s="57">
        <f>IF(SetUp!$B$62=0,X2825,(B2825-E2825)*(1-(H2825/SetUp!$B$66/SetUp!$B$56)))</f>
        <v>0</v>
      </c>
      <c r="O2825" s="57">
        <f>K2825*SetUp!$B$65</f>
        <v>0</v>
      </c>
      <c r="P2825" s="57">
        <f>MIN(SetUp!$B$54*L2825^SetUp!$B$51,L2825)</f>
        <v>1.2042724569641438E-3</v>
      </c>
      <c r="Q2825" s="57">
        <f t="shared" si="856"/>
        <v>6.3273647019544734E-18</v>
      </c>
      <c r="R2825" s="57">
        <f>IF((H2825+N2825-O2825)&gt;SetUp!$B$56,T2824+H2825+N2825-O2825-SetUp!$B$56,T2824)</f>
        <v>0</v>
      </c>
      <c r="S2825" s="57">
        <f>R2825*SetUp!$B$65</f>
        <v>0</v>
      </c>
      <c r="T2825" s="57">
        <f>IF((R2825-S2825)&lt;SetUp!$B$53,R2825-S2825,SetUp!$B$53)</f>
        <v>0</v>
      </c>
      <c r="U2825" s="57">
        <f t="shared" si="857"/>
        <v>0.25393316562164109</v>
      </c>
      <c r="V2825" s="57">
        <f>(L2825-P2825)/1000*SetUp!$B$13*1000000/SetUp!$B$48</f>
        <v>5.1684581663652675E-2</v>
      </c>
      <c r="W2825" s="57">
        <f t="shared" si="868"/>
        <v>2.4286128663675299E-17</v>
      </c>
      <c r="X2825" s="57">
        <f>MAX((SetUp!$B$56*(1-($H2825/SetUp!$B$56)^2)*TANH(($B2825-$D2825)/SetUp!$B$56))/(1+$H2825/SetUp!$B$56*TANH(($B2825-$D2825)/SetUp!$B$56)),0)</f>
        <v>0</v>
      </c>
      <c r="AP2825" s="64">
        <v>31227</v>
      </c>
      <c r="AQ2825" s="55">
        <v>6</v>
      </c>
      <c r="AR2825" s="55">
        <v>181</v>
      </c>
      <c r="AS2825" s="66">
        <f t="shared" si="858"/>
        <v>2.8149999999999999</v>
      </c>
      <c r="AT2825" s="66">
        <f t="shared" si="859"/>
        <v>1.53604050084719</v>
      </c>
      <c r="AU2825" s="55" t="str">
        <f>IF(OR($AP2825&lt;SetUp!$B$97,$AP2825&gt;SetUp!$B$98),"Não","Sim")</f>
        <v>Não</v>
      </c>
      <c r="AV2825" s="68">
        <f t="shared" si="860"/>
        <v>1.6777961735562517</v>
      </c>
      <c r="AW2825" s="68">
        <f t="shared" si="861"/>
        <v>1.2393710101689446</v>
      </c>
      <c r="AX2825" s="68">
        <f t="shared" si="862"/>
        <v>0.44947839918736504</v>
      </c>
      <c r="AY2825" s="68">
        <f t="shared" si="863"/>
        <v>0.18640266690809484</v>
      </c>
      <c r="AZ2825" s="68">
        <f t="shared" si="864"/>
        <v>-1.2789594991528099</v>
      </c>
      <c r="BA2825" s="68">
        <f t="shared" si="865"/>
        <v>-0.43842516338730708</v>
      </c>
      <c r="BB2825" s="68">
        <f t="shared" si="866"/>
        <v>-0.26307573227927017</v>
      </c>
    </row>
    <row r="2826" spans="1:54" x14ac:dyDescent="0.3">
      <c r="A2826" s="64">
        <v>29488</v>
      </c>
      <c r="B2826" s="57">
        <v>0</v>
      </c>
      <c r="C2826" s="57"/>
      <c r="D2826" s="57">
        <v>4.7469999999999999</v>
      </c>
      <c r="E2826" s="57">
        <f t="shared" si="851"/>
        <v>0</v>
      </c>
      <c r="F2826" s="57">
        <f t="shared" si="852"/>
        <v>4.7469999999999999</v>
      </c>
      <c r="G2826" s="57">
        <f t="shared" si="853"/>
        <v>0</v>
      </c>
      <c r="H2826" s="57">
        <f>IF(Q2825&gt;SetUp!$B$56,SetUp!$B$56,Q2825)</f>
        <v>6.3273647019544734E-18</v>
      </c>
      <c r="I2826" s="57">
        <f t="shared" si="867"/>
        <v>0.25393316562164109</v>
      </c>
      <c r="J2826" s="57">
        <f>MIN(F2826,H2826,(1-EXP(-SetUp!$B$52*H2826/SetUp!$B$56))*F2826)</f>
        <v>0</v>
      </c>
      <c r="K2826" s="57">
        <f t="shared" si="854"/>
        <v>6.3273647019544734E-18</v>
      </c>
      <c r="L2826" s="57">
        <f>IF(I2826&lt;=0,0,MIN(SetUp!$B$50*I2826^SetUp!$B$55,I2826))</f>
        <v>2.0839880726263838E-3</v>
      </c>
      <c r="M2826" s="57">
        <f t="shared" si="855"/>
        <v>0.2518491775490147</v>
      </c>
      <c r="N2826" s="57">
        <f>IF(SetUp!$B$62=0,X2826,(B2826-E2826)*(1-(H2826/SetUp!$B$66/SetUp!$B$56)))</f>
        <v>0</v>
      </c>
      <c r="O2826" s="57">
        <f>K2826*SetUp!$B$65</f>
        <v>0</v>
      </c>
      <c r="P2826" s="57">
        <f>MIN(SetUp!$B$54*L2826^SetUp!$B$51,L2826)</f>
        <v>1.1880337940082656E-3</v>
      </c>
      <c r="Q2826" s="57">
        <f t="shared" si="856"/>
        <v>6.3273647019544734E-18</v>
      </c>
      <c r="R2826" s="57">
        <f>IF((H2826+N2826-O2826)&gt;SetUp!$B$56,T2825+H2826+N2826-O2826-SetUp!$B$56,T2825)</f>
        <v>0</v>
      </c>
      <c r="S2826" s="57">
        <f>R2826*SetUp!$B$65</f>
        <v>0</v>
      </c>
      <c r="T2826" s="57">
        <f>IF((R2826-S2826)&lt;SetUp!$B$53,R2826-S2826,SetUp!$B$53)</f>
        <v>0</v>
      </c>
      <c r="U2826" s="57">
        <f t="shared" si="857"/>
        <v>0.2518491775490147</v>
      </c>
      <c r="V2826" s="57">
        <f>(L2826-P2826)/1000*SetUp!$B$13*1000000/SetUp!$B$48</f>
        <v>5.095980345205757E-2</v>
      </c>
      <c r="W2826" s="57">
        <f t="shared" si="868"/>
        <v>0</v>
      </c>
      <c r="X2826" s="57">
        <f>MAX((SetUp!$B$56*(1-($H2826/SetUp!$B$56)^2)*TANH(($B2826-$D2826)/SetUp!$B$56))/(1+$H2826/SetUp!$B$56*TANH(($B2826-$D2826)/SetUp!$B$56)),0)</f>
        <v>0</v>
      </c>
      <c r="AP2826" s="64">
        <v>31228</v>
      </c>
      <c r="AQ2826" s="55">
        <v>6</v>
      </c>
      <c r="AR2826" s="55">
        <v>182</v>
      </c>
      <c r="AS2826" s="66">
        <f t="shared" si="858"/>
        <v>2.5289999999999999</v>
      </c>
      <c r="AT2826" s="66">
        <f t="shared" si="859"/>
        <v>1.4555754492999264</v>
      </c>
      <c r="AU2826" s="55" t="str">
        <f>IF(OR($AP2826&lt;SetUp!$B$97,$AP2826&gt;SetUp!$B$98),"Não","Sim")</f>
        <v>Não</v>
      </c>
      <c r="AV2826" s="68">
        <f t="shared" si="860"/>
        <v>1.5902829936838285</v>
      </c>
      <c r="AW2826" s="68">
        <f t="shared" si="861"/>
        <v>1.2064723160105773</v>
      </c>
      <c r="AX2826" s="68">
        <f t="shared" si="862"/>
        <v>0.40294882934440474</v>
      </c>
      <c r="AY2826" s="68">
        <f t="shared" si="863"/>
        <v>0.16303472187745249</v>
      </c>
      <c r="AZ2826" s="68">
        <f t="shared" si="864"/>
        <v>-1.0734245507000735</v>
      </c>
      <c r="BA2826" s="68">
        <f t="shared" si="865"/>
        <v>-0.38381067767325128</v>
      </c>
      <c r="BB2826" s="68">
        <f t="shared" si="866"/>
        <v>-0.23991410746695224</v>
      </c>
    </row>
    <row r="2827" spans="1:54" x14ac:dyDescent="0.3">
      <c r="A2827" s="64">
        <v>29489</v>
      </c>
      <c r="B2827" s="57">
        <v>0.218</v>
      </c>
      <c r="C2827" s="57"/>
      <c r="D2827" s="57">
        <v>4.7469999999999999</v>
      </c>
      <c r="E2827" s="57">
        <f t="shared" si="851"/>
        <v>0.218</v>
      </c>
      <c r="F2827" s="57">
        <f t="shared" si="852"/>
        <v>4.5289999999999999</v>
      </c>
      <c r="G2827" s="57">
        <f t="shared" si="853"/>
        <v>0</v>
      </c>
      <c r="H2827" s="57">
        <f>IF(Q2826&gt;SetUp!$B$56,SetUp!$B$56,Q2826)</f>
        <v>6.3273647019544734E-18</v>
      </c>
      <c r="I2827" s="57">
        <f t="shared" si="867"/>
        <v>0.2518491775490147</v>
      </c>
      <c r="J2827" s="57">
        <f>MIN(F2827,H2827,(1-EXP(-SetUp!$B$52*H2827/SetUp!$B$56))*F2827)</f>
        <v>0</v>
      </c>
      <c r="K2827" s="57">
        <f t="shared" si="854"/>
        <v>6.3273647019544734E-18</v>
      </c>
      <c r="L2827" s="57">
        <f>IF(I2827&lt;=0,0,MIN(SetUp!$B$50*I2827^SetUp!$B$55,I2827))</f>
        <v>2.0555612053222302E-3</v>
      </c>
      <c r="M2827" s="57">
        <f t="shared" si="855"/>
        <v>0.24979361634369246</v>
      </c>
      <c r="N2827" s="57">
        <f>IF(SetUp!$B$62=0,X2827,(B2827-E2827)*(1-(H2827/SetUp!$B$66/SetUp!$B$56)))</f>
        <v>0</v>
      </c>
      <c r="O2827" s="57">
        <f>K2827*SetUp!$B$65</f>
        <v>0</v>
      </c>
      <c r="P2827" s="57">
        <f>MIN(SetUp!$B$54*L2827^SetUp!$B$51,L2827)</f>
        <v>1.172102118923135E-3</v>
      </c>
      <c r="Q2827" s="57">
        <f t="shared" si="856"/>
        <v>6.3273647019544734E-18</v>
      </c>
      <c r="R2827" s="57">
        <f>IF((H2827+N2827-O2827)&gt;SetUp!$B$56,T2826+H2827+N2827-O2827-SetUp!$B$56,T2826)</f>
        <v>0</v>
      </c>
      <c r="S2827" s="57">
        <f>R2827*SetUp!$B$65</f>
        <v>0</v>
      </c>
      <c r="T2827" s="57">
        <f>IF((R2827-S2827)&lt;SetUp!$B$53,R2827-S2827,SetUp!$B$53)</f>
        <v>0</v>
      </c>
      <c r="U2827" s="57">
        <f t="shared" si="857"/>
        <v>0.24979361634369246</v>
      </c>
      <c r="V2827" s="57">
        <f>(L2827-P2827)/1000*SetUp!$B$13*1000000/SetUp!$B$48</f>
        <v>5.0249105869855946E-2</v>
      </c>
      <c r="W2827" s="57">
        <f t="shared" si="868"/>
        <v>-1.2576745200831851E-17</v>
      </c>
      <c r="X2827" s="57">
        <f>MAX((SetUp!$B$56*(1-($H2827/SetUp!$B$56)^2)*TANH(($B2827-$D2827)/SetUp!$B$56))/(1+$H2827/SetUp!$B$56*TANH(($B2827-$D2827)/SetUp!$B$56)),0)</f>
        <v>0</v>
      </c>
      <c r="AP2827" s="64">
        <v>31229</v>
      </c>
      <c r="AQ2827" s="55">
        <v>7</v>
      </c>
      <c r="AR2827" s="55">
        <v>183</v>
      </c>
      <c r="AS2827" s="66">
        <f t="shared" si="858"/>
        <v>2.2629999999999999</v>
      </c>
      <c r="AT2827" s="66">
        <f t="shared" si="859"/>
        <v>1.3808977630076589</v>
      </c>
      <c r="AU2827" s="55" t="str">
        <f>IF(OR($AP2827&lt;SetUp!$B$97,$AP2827&gt;SetUp!$B$98),"Não","Sim")</f>
        <v>Não</v>
      </c>
      <c r="AV2827" s="68">
        <f t="shared" si="860"/>
        <v>1.5043270920913443</v>
      </c>
      <c r="AW2827" s="68">
        <f t="shared" si="861"/>
        <v>1.17511606363272</v>
      </c>
      <c r="AX2827" s="68">
        <f t="shared" si="862"/>
        <v>0.35468455395472859</v>
      </c>
      <c r="AY2827" s="68">
        <f t="shared" si="863"/>
        <v>0.14016152607665594</v>
      </c>
      <c r="AZ2827" s="68">
        <f t="shared" si="864"/>
        <v>-0.88210223699234103</v>
      </c>
      <c r="BA2827" s="68">
        <f t="shared" si="865"/>
        <v>-0.32921102845862427</v>
      </c>
      <c r="BB2827" s="68">
        <f t="shared" si="866"/>
        <v>-0.21452302787807265</v>
      </c>
    </row>
    <row r="2828" spans="1:54" x14ac:dyDescent="0.3">
      <c r="A2828" s="64">
        <v>29490</v>
      </c>
      <c r="B2828" s="57">
        <v>0.23699999999999999</v>
      </c>
      <c r="C2828" s="57"/>
      <c r="D2828" s="57">
        <v>4.7469999999999999</v>
      </c>
      <c r="E2828" s="57">
        <f t="shared" si="851"/>
        <v>0.23699999999999999</v>
      </c>
      <c r="F2828" s="57">
        <f t="shared" si="852"/>
        <v>4.51</v>
      </c>
      <c r="G2828" s="57">
        <f t="shared" si="853"/>
        <v>0</v>
      </c>
      <c r="H2828" s="57">
        <f>IF(Q2827&gt;SetUp!$B$56,SetUp!$B$56,Q2827)</f>
        <v>6.3273647019544734E-18</v>
      </c>
      <c r="I2828" s="57">
        <f t="shared" si="867"/>
        <v>0.24979361634369246</v>
      </c>
      <c r="J2828" s="57">
        <f>MIN(F2828,H2828,(1-EXP(-SetUp!$B$52*H2828/SetUp!$B$56))*F2828)</f>
        <v>0</v>
      </c>
      <c r="K2828" s="57">
        <f t="shared" si="854"/>
        <v>6.3273647019544734E-18</v>
      </c>
      <c r="L2828" s="57">
        <f>IF(I2828&lt;=0,0,MIN(SetUp!$B$50*I2828^SetUp!$B$55,I2828))</f>
        <v>2.0276752968159868E-3</v>
      </c>
      <c r="M2828" s="57">
        <f t="shared" si="855"/>
        <v>0.24776594104687646</v>
      </c>
      <c r="N2828" s="57">
        <f>IF(SetUp!$B$62=0,X2828,(B2828-E2828)*(1-(H2828/SetUp!$B$66/SetUp!$B$56)))</f>
        <v>0</v>
      </c>
      <c r="O2828" s="57">
        <f>K2828*SetUp!$B$65</f>
        <v>0</v>
      </c>
      <c r="P2828" s="57">
        <f>MIN(SetUp!$B$54*L2828^SetUp!$B$51,L2828)</f>
        <v>1.1564699790735814E-3</v>
      </c>
      <c r="Q2828" s="57">
        <f t="shared" si="856"/>
        <v>6.3273647019544734E-18</v>
      </c>
      <c r="R2828" s="57">
        <f>IF((H2828+N2828-O2828)&gt;SetUp!$B$56,T2827+H2828+N2828-O2828-SetUp!$B$56,T2827)</f>
        <v>0</v>
      </c>
      <c r="S2828" s="57">
        <f>R2828*SetUp!$B$65</f>
        <v>0</v>
      </c>
      <c r="T2828" s="57">
        <f>IF((R2828-S2828)&lt;SetUp!$B$53,R2828-S2828,SetUp!$B$53)</f>
        <v>0</v>
      </c>
      <c r="U2828" s="57">
        <f t="shared" si="857"/>
        <v>0.24776594104687646</v>
      </c>
      <c r="V2828" s="57">
        <f>(L2828-P2828)/1000*SetUp!$B$13*1000000/SetUp!$B$48</f>
        <v>4.9552139900504222E-2</v>
      </c>
      <c r="W2828" s="57">
        <f t="shared" si="868"/>
        <v>-8.2399365108898337E-18</v>
      </c>
      <c r="X2828" s="57">
        <f>MAX((SetUp!$B$56*(1-($H2828/SetUp!$B$56)^2)*TANH(($B2828-$D2828)/SetUp!$B$56))/(1+$H2828/SetUp!$B$56*TANH(($B2828-$D2828)/SetUp!$B$56)),0)</f>
        <v>0</v>
      </c>
      <c r="AP2828" s="64">
        <v>31230</v>
      </c>
      <c r="AQ2828" s="55">
        <v>7</v>
      </c>
      <c r="AR2828" s="55">
        <v>184</v>
      </c>
      <c r="AS2828" s="66">
        <f t="shared" si="858"/>
        <v>2.016</v>
      </c>
      <c r="AT2828" s="66">
        <f t="shared" si="859"/>
        <v>1.3114818453221004</v>
      </c>
      <c r="AU2828" s="55" t="str">
        <f>IF(OR($AP2828&lt;SetUp!$B$97,$AP2828&gt;SetUp!$B$98),"Não","Sim")</f>
        <v>Não</v>
      </c>
      <c r="AV2828" s="68">
        <f t="shared" si="860"/>
        <v>1.4198591479439078</v>
      </c>
      <c r="AW2828" s="68">
        <f t="shared" si="861"/>
        <v>1.145199478397585</v>
      </c>
      <c r="AX2828" s="68">
        <f t="shared" si="862"/>
        <v>0.30449052777348767</v>
      </c>
      <c r="AY2828" s="68">
        <f t="shared" si="863"/>
        <v>0.11776228308420372</v>
      </c>
      <c r="AZ2828" s="68">
        <f t="shared" si="864"/>
        <v>-0.70451815467789958</v>
      </c>
      <c r="BA2828" s="68">
        <f t="shared" si="865"/>
        <v>-0.27465966954632282</v>
      </c>
      <c r="BB2828" s="68">
        <f t="shared" si="866"/>
        <v>-0.18672824468928395</v>
      </c>
    </row>
    <row r="2829" spans="1:54" x14ac:dyDescent="0.3">
      <c r="A2829" s="64">
        <v>29491</v>
      </c>
      <c r="B2829" s="57">
        <v>0.26700000000000002</v>
      </c>
      <c r="C2829" s="57"/>
      <c r="D2829" s="57">
        <v>4.7469999999999999</v>
      </c>
      <c r="E2829" s="57">
        <f t="shared" si="851"/>
        <v>0.26700000000000002</v>
      </c>
      <c r="F2829" s="57">
        <f t="shared" si="852"/>
        <v>4.4799999999999995</v>
      </c>
      <c r="G2829" s="57">
        <f t="shared" si="853"/>
        <v>0</v>
      </c>
      <c r="H2829" s="57">
        <f>IF(Q2828&gt;SetUp!$B$56,SetUp!$B$56,Q2828)</f>
        <v>6.3273647019544734E-18</v>
      </c>
      <c r="I2829" s="57">
        <f t="shared" si="867"/>
        <v>0.24776594104687646</v>
      </c>
      <c r="J2829" s="57">
        <f>MIN(F2829,H2829,(1-EXP(-SetUp!$B$52*H2829/SetUp!$B$56))*F2829)</f>
        <v>0</v>
      </c>
      <c r="K2829" s="57">
        <f t="shared" si="854"/>
        <v>6.3273647019544734E-18</v>
      </c>
      <c r="L2829" s="57">
        <f>IF(I2829&lt;=0,0,MIN(SetUp!$B$50*I2829^SetUp!$B$55,I2829))</f>
        <v>2.0003171634812877E-3</v>
      </c>
      <c r="M2829" s="57">
        <f t="shared" si="855"/>
        <v>0.24576562388339518</v>
      </c>
      <c r="N2829" s="57">
        <f>IF(SetUp!$B$62=0,X2829,(B2829-E2829)*(1-(H2829/SetUp!$B$66/SetUp!$B$56)))</f>
        <v>0</v>
      </c>
      <c r="O2829" s="57">
        <f>K2829*SetUp!$B$65</f>
        <v>0</v>
      </c>
      <c r="P2829" s="57">
        <f>MIN(SetUp!$B$54*L2829^SetUp!$B$51,L2829)</f>
        <v>1.1411301424085014E-3</v>
      </c>
      <c r="Q2829" s="57">
        <f t="shared" si="856"/>
        <v>6.3273647019544734E-18</v>
      </c>
      <c r="R2829" s="57">
        <f>IF((H2829+N2829-O2829)&gt;SetUp!$B$56,T2828+H2829+N2829-O2829-SetUp!$B$56,T2828)</f>
        <v>0</v>
      </c>
      <c r="S2829" s="57">
        <f>R2829*SetUp!$B$65</f>
        <v>0</v>
      </c>
      <c r="T2829" s="57">
        <f>IF((R2829-S2829)&lt;SetUp!$B$53,R2829-S2829,SetUp!$B$53)</f>
        <v>0</v>
      </c>
      <c r="U2829" s="57">
        <f t="shared" si="857"/>
        <v>0.24576562388339518</v>
      </c>
      <c r="V2829" s="57">
        <f>(L2829-P2829)/1000*SetUp!$B$13*1000000/SetUp!$B$48</f>
        <v>4.886856703219121E-2</v>
      </c>
      <c r="W2829" s="57">
        <f t="shared" si="868"/>
        <v>2.9923979960599922E-17</v>
      </c>
      <c r="X2829" s="57">
        <f>MAX((SetUp!$B$56*(1-($H2829/SetUp!$B$56)^2)*TANH(($B2829-$D2829)/SetUp!$B$56))/(1+$H2829/SetUp!$B$56*TANH(($B2829-$D2829)/SetUp!$B$56)),0)</f>
        <v>0</v>
      </c>
      <c r="AP2829" s="64">
        <v>31231</v>
      </c>
      <c r="AQ2829" s="55">
        <v>7</v>
      </c>
      <c r="AR2829" s="55">
        <v>185</v>
      </c>
      <c r="AS2829" s="66">
        <f t="shared" si="858"/>
        <v>1.9</v>
      </c>
      <c r="AT2829" s="66">
        <f t="shared" si="859"/>
        <v>1.2468594223666136</v>
      </c>
      <c r="AU2829" s="55" t="str">
        <f>IF(OR($AP2829&lt;SetUp!$B$97,$AP2829&gt;SetUp!$B$98),"Não","Sim")</f>
        <v>Não</v>
      </c>
      <c r="AV2829" s="68">
        <f t="shared" si="860"/>
        <v>1.3784048752090221</v>
      </c>
      <c r="AW2829" s="68">
        <f t="shared" si="861"/>
        <v>1.1166285964306188</v>
      </c>
      <c r="AX2829" s="68">
        <f t="shared" si="862"/>
        <v>0.27875360095282892</v>
      </c>
      <c r="AY2829" s="68">
        <f t="shared" si="863"/>
        <v>9.5817491544300581E-2</v>
      </c>
      <c r="AZ2829" s="68">
        <f t="shared" si="864"/>
        <v>-0.65314057763338629</v>
      </c>
      <c r="BA2829" s="68">
        <f t="shared" si="865"/>
        <v>-0.26177627877840326</v>
      </c>
      <c r="BB2829" s="68">
        <f t="shared" si="866"/>
        <v>-0.18293610940852834</v>
      </c>
    </row>
    <row r="2830" spans="1:54" x14ac:dyDescent="0.3">
      <c r="A2830" s="64">
        <v>29492</v>
      </c>
      <c r="B2830" s="57">
        <v>0.32500000000000001</v>
      </c>
      <c r="C2830" s="57"/>
      <c r="D2830" s="57">
        <v>4.7469999999999999</v>
      </c>
      <c r="E2830" s="57">
        <f t="shared" si="851"/>
        <v>0.32500000000000001</v>
      </c>
      <c r="F2830" s="57">
        <f t="shared" si="852"/>
        <v>4.4219999999999997</v>
      </c>
      <c r="G2830" s="57">
        <f t="shared" si="853"/>
        <v>0</v>
      </c>
      <c r="H2830" s="57">
        <f>IF(Q2829&gt;SetUp!$B$56,SetUp!$B$56,Q2829)</f>
        <v>6.3273647019544734E-18</v>
      </c>
      <c r="I2830" s="57">
        <f t="shared" si="867"/>
        <v>0.24576562388339518</v>
      </c>
      <c r="J2830" s="57">
        <f>MIN(F2830,H2830,(1-EXP(-SetUp!$B$52*H2830/SetUp!$B$56))*F2830)</f>
        <v>0</v>
      </c>
      <c r="K2830" s="57">
        <f t="shared" si="854"/>
        <v>6.3273647019544734E-18</v>
      </c>
      <c r="L2830" s="57">
        <f>IF(I2830&lt;=0,0,MIN(SetUp!$B$50*I2830^SetUp!$B$55,I2830))</f>
        <v>1.9734740127438067E-3</v>
      </c>
      <c r="M2830" s="57">
        <f t="shared" si="855"/>
        <v>0.24379214987065137</v>
      </c>
      <c r="N2830" s="57">
        <f>IF(SetUp!$B$62=0,X2830,(B2830-E2830)*(1-(H2830/SetUp!$B$66/SetUp!$B$56)))</f>
        <v>0</v>
      </c>
      <c r="O2830" s="57">
        <f>K2830*SetUp!$B$65</f>
        <v>0</v>
      </c>
      <c r="P2830" s="57">
        <f>MIN(SetUp!$B$54*L2830^SetUp!$B$51,L2830)</f>
        <v>1.1260755897694544E-3</v>
      </c>
      <c r="Q2830" s="57">
        <f t="shared" si="856"/>
        <v>6.3273647019544734E-18</v>
      </c>
      <c r="R2830" s="57">
        <f>IF((H2830+N2830-O2830)&gt;SetUp!$B$56,T2829+H2830+N2830-O2830-SetUp!$B$56,T2829)</f>
        <v>0</v>
      </c>
      <c r="S2830" s="57">
        <f>R2830*SetUp!$B$65</f>
        <v>0</v>
      </c>
      <c r="T2830" s="57">
        <f>IF((R2830-S2830)&lt;SetUp!$B$53,R2830-S2830,SetUp!$B$53)</f>
        <v>0</v>
      </c>
      <c r="U2830" s="57">
        <f t="shared" si="857"/>
        <v>0.24379214987065137</v>
      </c>
      <c r="V2830" s="57">
        <f>(L2830-P2830)/1000*SetUp!$B$13*1000000/SetUp!$B$48</f>
        <v>4.8198058886398255E-2</v>
      </c>
      <c r="W2830" s="57">
        <f t="shared" si="868"/>
        <v>2.5587171270657905E-17</v>
      </c>
      <c r="X2830" s="57">
        <f>MAX((SetUp!$B$56*(1-($H2830/SetUp!$B$56)^2)*TANH(($B2830-$D2830)/SetUp!$B$56))/(1+$H2830/SetUp!$B$56*TANH(($B2830-$D2830)/SetUp!$B$56)),0)</f>
        <v>0</v>
      </c>
      <c r="AP2830" s="64">
        <v>31232</v>
      </c>
      <c r="AQ2830" s="55">
        <v>7</v>
      </c>
      <c r="AR2830" s="55">
        <v>186</v>
      </c>
      <c r="AS2830" s="66">
        <f t="shared" si="858"/>
        <v>1.681</v>
      </c>
      <c r="AT2830" s="66">
        <f t="shared" si="859"/>
        <v>1.186612282035211</v>
      </c>
      <c r="AU2830" s="55" t="str">
        <f>IF(OR($AP2830&lt;SetUp!$B$97,$AP2830&gt;SetUp!$B$98),"Não","Sim")</f>
        <v>Não</v>
      </c>
      <c r="AV2830" s="68">
        <f t="shared" si="860"/>
        <v>1.2965338406690357</v>
      </c>
      <c r="AW2830" s="68">
        <f t="shared" si="861"/>
        <v>1.0893173467980812</v>
      </c>
      <c r="AX2830" s="68">
        <f t="shared" si="862"/>
        <v>0.22556771343947099</v>
      </c>
      <c r="AY2830" s="68">
        <f t="shared" si="863"/>
        <v>7.4308839191485301E-2</v>
      </c>
      <c r="AZ2830" s="68">
        <f t="shared" si="864"/>
        <v>-0.49438771796478909</v>
      </c>
      <c r="BA2830" s="68">
        <f t="shared" si="865"/>
        <v>-0.20721649387095442</v>
      </c>
      <c r="BB2830" s="68">
        <f t="shared" si="866"/>
        <v>-0.15125887424798568</v>
      </c>
    </row>
    <row r="2831" spans="1:54" x14ac:dyDescent="0.3">
      <c r="A2831" s="64">
        <v>29493</v>
      </c>
      <c r="B2831" s="57">
        <v>0.33400000000000002</v>
      </c>
      <c r="C2831" s="57"/>
      <c r="D2831" s="57">
        <v>4.7469999999999999</v>
      </c>
      <c r="E2831" s="57">
        <f t="shared" si="851"/>
        <v>0.33400000000000002</v>
      </c>
      <c r="F2831" s="57">
        <f t="shared" si="852"/>
        <v>4.4130000000000003</v>
      </c>
      <c r="G2831" s="57">
        <f t="shared" si="853"/>
        <v>0</v>
      </c>
      <c r="H2831" s="57">
        <f>IF(Q2830&gt;SetUp!$B$56,SetUp!$B$56,Q2830)</f>
        <v>6.3273647019544734E-18</v>
      </c>
      <c r="I2831" s="57">
        <f t="shared" si="867"/>
        <v>0.24379214987065137</v>
      </c>
      <c r="J2831" s="57">
        <f>MIN(F2831,H2831,(1-EXP(-SetUp!$B$52*H2831/SetUp!$B$56))*F2831)</f>
        <v>0</v>
      </c>
      <c r="K2831" s="57">
        <f t="shared" si="854"/>
        <v>6.3273647019544734E-18</v>
      </c>
      <c r="L2831" s="57">
        <f>IF(I2831&lt;=0,0,MIN(SetUp!$B$50*I2831^SetUp!$B$55,I2831))</f>
        <v>1.9471334294326216E-3</v>
      </c>
      <c r="M2831" s="57">
        <f t="shared" si="855"/>
        <v>0.24184501644121875</v>
      </c>
      <c r="N2831" s="57">
        <f>IF(SetUp!$B$62=0,X2831,(B2831-E2831)*(1-(H2831/SetUp!$B$66/SetUp!$B$56)))</f>
        <v>0</v>
      </c>
      <c r="O2831" s="57">
        <f>K2831*SetUp!$B$65</f>
        <v>0</v>
      </c>
      <c r="P2831" s="57">
        <f>MIN(SetUp!$B$54*L2831^SetUp!$B$51,L2831)</f>
        <v>1.1112995075075679E-3</v>
      </c>
      <c r="Q2831" s="57">
        <f t="shared" si="856"/>
        <v>6.3273647019544734E-18</v>
      </c>
      <c r="R2831" s="57">
        <f>IF((H2831+N2831-O2831)&gt;SetUp!$B$56,T2830+H2831+N2831-O2831-SetUp!$B$56,T2830)</f>
        <v>0</v>
      </c>
      <c r="S2831" s="57">
        <f>R2831*SetUp!$B$65</f>
        <v>0</v>
      </c>
      <c r="T2831" s="57">
        <f>IF((R2831-S2831)&lt;SetUp!$B$53,R2831-S2831,SetUp!$B$53)</f>
        <v>0</v>
      </c>
      <c r="U2831" s="57">
        <f t="shared" si="857"/>
        <v>0.24184501644121875</v>
      </c>
      <c r="V2831" s="57">
        <f>(L2831-P2831)/1000*SetUp!$B$13*1000000/SetUp!$B$48</f>
        <v>4.7540296861529843E-2</v>
      </c>
      <c r="W2831" s="57">
        <f t="shared" si="868"/>
        <v>3.1225022567582528E-17</v>
      </c>
      <c r="X2831" s="57">
        <f>MAX((SetUp!$B$56*(1-($H2831/SetUp!$B$56)^2)*TANH(($B2831-$D2831)/SetUp!$B$56))/(1+$H2831/SetUp!$B$56*TANH(($B2831-$D2831)/SetUp!$B$56)),0)</f>
        <v>0</v>
      </c>
      <c r="AP2831" s="64">
        <v>31233</v>
      </c>
      <c r="AQ2831" s="55">
        <v>7</v>
      </c>
      <c r="AR2831" s="55">
        <v>187</v>
      </c>
      <c r="AS2831" s="66">
        <f t="shared" si="858"/>
        <v>1.681</v>
      </c>
      <c r="AT2831" s="66">
        <f t="shared" si="859"/>
        <v>1.1303660560794153</v>
      </c>
      <c r="AU2831" s="55" t="str">
        <f>IF(OR($AP2831&lt;SetUp!$B$97,$AP2831&gt;SetUp!$B$98),"Não","Sim")</f>
        <v>Não</v>
      </c>
      <c r="AV2831" s="68">
        <f t="shared" si="860"/>
        <v>1.2965338406690357</v>
      </c>
      <c r="AW2831" s="68">
        <f t="shared" si="861"/>
        <v>1.0631867456281683</v>
      </c>
      <c r="AX2831" s="68">
        <f t="shared" si="862"/>
        <v>0.22556771343947099</v>
      </c>
      <c r="AY2831" s="68">
        <f t="shared" si="863"/>
        <v>5.321910754649873E-2</v>
      </c>
      <c r="AZ2831" s="68">
        <f t="shared" si="864"/>
        <v>-0.55063394392058473</v>
      </c>
      <c r="BA2831" s="68">
        <f t="shared" si="865"/>
        <v>-0.23334709504086737</v>
      </c>
      <c r="BB2831" s="68">
        <f t="shared" si="866"/>
        <v>-0.17234860589297227</v>
      </c>
    </row>
    <row r="2832" spans="1:54" x14ac:dyDescent="0.3">
      <c r="A2832" s="64">
        <v>29494</v>
      </c>
      <c r="B2832" s="57">
        <v>0</v>
      </c>
      <c r="C2832" s="57"/>
      <c r="D2832" s="57">
        <v>4.7469999999999999</v>
      </c>
      <c r="E2832" s="57">
        <f t="shared" si="851"/>
        <v>0</v>
      </c>
      <c r="F2832" s="57">
        <f t="shared" si="852"/>
        <v>4.7469999999999999</v>
      </c>
      <c r="G2832" s="57">
        <f t="shared" si="853"/>
        <v>0</v>
      </c>
      <c r="H2832" s="57">
        <f>IF(Q2831&gt;SetUp!$B$56,SetUp!$B$56,Q2831)</f>
        <v>6.3273647019544734E-18</v>
      </c>
      <c r="I2832" s="57">
        <f t="shared" si="867"/>
        <v>0.24184501644121875</v>
      </c>
      <c r="J2832" s="57">
        <f>MIN(F2832,H2832,(1-EXP(-SetUp!$B$52*H2832/SetUp!$B$56))*F2832)</f>
        <v>0</v>
      </c>
      <c r="K2832" s="57">
        <f t="shared" si="854"/>
        <v>6.3273647019544734E-18</v>
      </c>
      <c r="L2832" s="57">
        <f>IF(I2832&lt;=0,0,MIN(SetUp!$B$50*I2832^SetUp!$B$55,I2832))</f>
        <v>1.9212833626787754E-3</v>
      </c>
      <c r="M2832" s="57">
        <f t="shared" si="855"/>
        <v>0.23992373307853998</v>
      </c>
      <c r="N2832" s="57">
        <f>IF(SetUp!$B$62=0,X2832,(B2832-E2832)*(1-(H2832/SetUp!$B$66/SetUp!$B$56)))</f>
        <v>0</v>
      </c>
      <c r="O2832" s="57">
        <f>K2832*SetUp!$B$65</f>
        <v>0</v>
      </c>
      <c r="P2832" s="57">
        <f>MIN(SetUp!$B$54*L2832^SetUp!$B$51,L2832)</f>
        <v>1.0967952803948296E-3</v>
      </c>
      <c r="Q2832" s="57">
        <f t="shared" si="856"/>
        <v>6.3273647019544734E-18</v>
      </c>
      <c r="R2832" s="57">
        <f>IF((H2832+N2832-O2832)&gt;SetUp!$B$56,T2831+H2832+N2832-O2832-SetUp!$B$56,T2831)</f>
        <v>0</v>
      </c>
      <c r="S2832" s="57">
        <f>R2832*SetUp!$B$65</f>
        <v>0</v>
      </c>
      <c r="T2832" s="57">
        <f>IF((R2832-S2832)&lt;SetUp!$B$53,R2832-S2832,SetUp!$B$53)</f>
        <v>0</v>
      </c>
      <c r="U2832" s="57">
        <f t="shared" si="857"/>
        <v>0.23992373307853998</v>
      </c>
      <c r="V2832" s="57">
        <f>(L2832-P2832)/1000*SetUp!$B$13*1000000/SetUp!$B$48</f>
        <v>4.6894971790923369E-2</v>
      </c>
      <c r="W2832" s="57">
        <f t="shared" si="868"/>
        <v>3.6862873864507151E-18</v>
      </c>
      <c r="X2832" s="57">
        <f>MAX((SetUp!$B$56*(1-($H2832/SetUp!$B$56)^2)*TANH(($B2832-$D2832)/SetUp!$B$56))/(1+$H2832/SetUp!$B$56*TANH(($B2832-$D2832)/SetUp!$B$56)),0)</f>
        <v>0</v>
      </c>
      <c r="AP2832" s="64">
        <v>31234</v>
      </c>
      <c r="AQ2832" s="55">
        <v>7</v>
      </c>
      <c r="AR2832" s="55">
        <v>188</v>
      </c>
      <c r="AS2832" s="66">
        <f t="shared" si="858"/>
        <v>1.48</v>
      </c>
      <c r="AT2832" s="66">
        <f t="shared" si="859"/>
        <v>1.0777848783396671</v>
      </c>
      <c r="AU2832" s="55" t="str">
        <f>IF(OR($AP2832&lt;SetUp!$B$97,$AP2832&gt;SetUp!$B$98),"Não","Sim")</f>
        <v>Não</v>
      </c>
      <c r="AV2832" s="68">
        <f t="shared" si="860"/>
        <v>1.2165525060596438</v>
      </c>
      <c r="AW2832" s="68">
        <f t="shared" si="861"/>
        <v>1.0381641866003986</v>
      </c>
      <c r="AX2832" s="68">
        <f t="shared" si="862"/>
        <v>0.17026171539495738</v>
      </c>
      <c r="AY2832" s="68">
        <f t="shared" si="863"/>
        <v>3.2532086014775682E-2</v>
      </c>
      <c r="AZ2832" s="68">
        <f t="shared" si="864"/>
        <v>-0.40221512166033291</v>
      </c>
      <c r="BA2832" s="68">
        <f t="shared" si="865"/>
        <v>-0.17838831945924527</v>
      </c>
      <c r="BB2832" s="68">
        <f t="shared" si="866"/>
        <v>-0.13772962938018168</v>
      </c>
    </row>
    <row r="2833" spans="1:54" x14ac:dyDescent="0.3">
      <c r="A2833" s="64">
        <v>29495</v>
      </c>
      <c r="B2833" s="57">
        <v>1.1919999999999999</v>
      </c>
      <c r="C2833" s="57"/>
      <c r="D2833" s="57">
        <v>5.2510000000000003</v>
      </c>
      <c r="E2833" s="57">
        <f t="shared" si="851"/>
        <v>1.1919999999999999</v>
      </c>
      <c r="F2833" s="57">
        <f t="shared" si="852"/>
        <v>4.0590000000000002</v>
      </c>
      <c r="G2833" s="57">
        <f t="shared" si="853"/>
        <v>0</v>
      </c>
      <c r="H2833" s="57">
        <f>IF(Q2832&gt;SetUp!$B$56,SetUp!$B$56,Q2832)</f>
        <v>6.3273647019544734E-18</v>
      </c>
      <c r="I2833" s="57">
        <f t="shared" si="867"/>
        <v>0.23992373307853998</v>
      </c>
      <c r="J2833" s="57">
        <f>MIN(F2833,H2833,(1-EXP(-SetUp!$B$52*H2833/SetUp!$B$56))*F2833)</f>
        <v>0</v>
      </c>
      <c r="K2833" s="57">
        <f t="shared" si="854"/>
        <v>6.3273647019544734E-18</v>
      </c>
      <c r="L2833" s="57">
        <f>IF(I2833&lt;=0,0,MIN(SetUp!$B$50*I2833^SetUp!$B$55,I2833))</f>
        <v>1.8959121133362822E-3</v>
      </c>
      <c r="M2833" s="57">
        <f t="shared" si="855"/>
        <v>0.2380278209652037</v>
      </c>
      <c r="N2833" s="57">
        <f>IF(SetUp!$B$62=0,X2833,(B2833-E2833)*(1-(H2833/SetUp!$B$66/SetUp!$B$56)))</f>
        <v>0</v>
      </c>
      <c r="O2833" s="57">
        <f>K2833*SetUp!$B$65</f>
        <v>0</v>
      </c>
      <c r="P2833" s="57">
        <f>MIN(SetUp!$B$54*L2833^SetUp!$B$51,L2833)</f>
        <v>1.0825564848164922E-3</v>
      </c>
      <c r="Q2833" s="57">
        <f t="shared" si="856"/>
        <v>6.3273647019544734E-18</v>
      </c>
      <c r="R2833" s="57">
        <f>IF((H2833+N2833-O2833)&gt;SetUp!$B$56,T2832+H2833+N2833-O2833-SetUp!$B$56,T2832)</f>
        <v>0</v>
      </c>
      <c r="S2833" s="57">
        <f>R2833*SetUp!$B$65</f>
        <v>0</v>
      </c>
      <c r="T2833" s="57">
        <f>IF((R2833-S2833)&lt;SetUp!$B$53,R2833-S2833,SetUp!$B$53)</f>
        <v>0</v>
      </c>
      <c r="U2833" s="57">
        <f t="shared" si="857"/>
        <v>0.2380278209652037</v>
      </c>
      <c r="V2833" s="57">
        <f>(L2833-P2833)/1000*SetUp!$B$13*1000000/SetUp!$B$48</f>
        <v>4.6261783614585286E-2</v>
      </c>
      <c r="W2833" s="57">
        <f t="shared" si="868"/>
        <v>-1.1319070680748666E-16</v>
      </c>
      <c r="X2833" s="57">
        <f>MAX((SetUp!$B$56*(1-($H2833/SetUp!$B$56)^2)*TANH(($B2833-$D2833)/SetUp!$B$56))/(1+$H2833/SetUp!$B$56*TANH(($B2833-$D2833)/SetUp!$B$56)),0)</f>
        <v>0</v>
      </c>
      <c r="AP2833" s="64">
        <v>31235</v>
      </c>
      <c r="AQ2833" s="55">
        <v>7</v>
      </c>
      <c r="AR2833" s="55">
        <v>189</v>
      </c>
      <c r="AS2833" s="66">
        <f t="shared" si="858"/>
        <v>1.48</v>
      </c>
      <c r="AT2833" s="66">
        <f t="shared" si="859"/>
        <v>1.0285667815375876</v>
      </c>
      <c r="AU2833" s="55" t="str">
        <f>IF(OR($AP2833&lt;SetUp!$B$97,$AP2833&gt;SetUp!$B$98),"Não","Sim")</f>
        <v>Não</v>
      </c>
      <c r="AV2833" s="68">
        <f t="shared" si="860"/>
        <v>1.2165525060596438</v>
      </c>
      <c r="AW2833" s="68">
        <f t="shared" si="861"/>
        <v>1.0141828146530525</v>
      </c>
      <c r="AX2833" s="68">
        <f t="shared" si="862"/>
        <v>0.17026171539495738</v>
      </c>
      <c r="AY2833" s="68">
        <f t="shared" si="863"/>
        <v>1.2232494292012517E-2</v>
      </c>
      <c r="AZ2833" s="68">
        <f t="shared" si="864"/>
        <v>-0.45143321846241236</v>
      </c>
      <c r="BA2833" s="68">
        <f t="shared" si="865"/>
        <v>-0.20236969140659133</v>
      </c>
      <c r="BB2833" s="68">
        <f t="shared" si="866"/>
        <v>-0.15802922110294487</v>
      </c>
    </row>
    <row r="2834" spans="1:54" x14ac:dyDescent="0.3">
      <c r="A2834" s="64">
        <v>29496</v>
      </c>
      <c r="B2834" s="57">
        <v>6.43</v>
      </c>
      <c r="C2834" s="57"/>
      <c r="D2834" s="57">
        <v>5.2510000000000003</v>
      </c>
      <c r="E2834" s="57">
        <f t="shared" si="851"/>
        <v>5.2510000000000003</v>
      </c>
      <c r="F2834" s="57">
        <f t="shared" si="852"/>
        <v>0</v>
      </c>
      <c r="G2834" s="57">
        <f t="shared" si="853"/>
        <v>1.3335253098789579E-4</v>
      </c>
      <c r="H2834" s="57">
        <f>IF(Q2833&gt;SetUp!$B$56,SetUp!$B$56,Q2833)</f>
        <v>6.3273647019544734E-18</v>
      </c>
      <c r="I2834" s="57">
        <f t="shared" si="867"/>
        <v>0.23816117349619159</v>
      </c>
      <c r="J2834" s="57">
        <f>MIN(F2834,H2834,(1-EXP(-SetUp!$B$52*H2834/SetUp!$B$56))*F2834)</f>
        <v>0</v>
      </c>
      <c r="K2834" s="57">
        <f t="shared" si="854"/>
        <v>6.3273647019544734E-18</v>
      </c>
      <c r="L2834" s="57">
        <f>IF(I2834&lt;=0,0,MIN(SetUp!$B$50*I2834^SetUp!$B$55,I2834))</f>
        <v>1.8727556686704485E-3</v>
      </c>
      <c r="M2834" s="57">
        <f t="shared" si="855"/>
        <v>0.23628841782752114</v>
      </c>
      <c r="N2834" s="57">
        <f>IF(SetUp!$B$62=0,X2834,(B2834-E2834)*(1-(H2834/SetUp!$B$66/SetUp!$B$56)))</f>
        <v>1.1788666474690115</v>
      </c>
      <c r="O2834" s="57">
        <f>K2834*SetUp!$B$65</f>
        <v>0</v>
      </c>
      <c r="P2834" s="57">
        <f>MIN(SetUp!$B$54*L2834^SetUp!$B$51,L2834)</f>
        <v>1.0695578482410831E-3</v>
      </c>
      <c r="Q2834" s="57">
        <f t="shared" si="856"/>
        <v>1.1788666474690115</v>
      </c>
      <c r="R2834" s="57">
        <f>IF((H2834+N2834-O2834)&gt;SetUp!$B$56,T2833+H2834+N2834-O2834-SetUp!$B$56,T2833)</f>
        <v>0</v>
      </c>
      <c r="S2834" s="57">
        <f>R2834*SetUp!$B$65</f>
        <v>0</v>
      </c>
      <c r="T2834" s="57">
        <f>IF((R2834-S2834)&lt;SetUp!$B$53,R2834-S2834,SetUp!$B$53)</f>
        <v>0</v>
      </c>
      <c r="U2834" s="57">
        <f t="shared" si="857"/>
        <v>0.23628841782752114</v>
      </c>
      <c r="V2834" s="57">
        <f>(L2834-P2834)/1000*SetUp!$B$13*1000000/SetUp!$B$48</f>
        <v>4.5684031025926247E-2</v>
      </c>
      <c r="W2834" s="57">
        <f t="shared" si="868"/>
        <v>4.7921736023859296E-17</v>
      </c>
      <c r="X2834" s="57">
        <f>MAX((SetUp!$B$56*(1-($H2834/SetUp!$B$56)^2)*TANH(($B2834-$D2834)/SetUp!$B$56))/(1+$H2834/SetUp!$B$56*TANH(($B2834-$D2834)/SetUp!$B$56)),0)</f>
        <v>1.1788666474690115</v>
      </c>
      <c r="AP2834" s="64">
        <v>31236</v>
      </c>
      <c r="AQ2834" s="55">
        <v>7</v>
      </c>
      <c r="AR2834" s="55">
        <v>190</v>
      </c>
      <c r="AS2834" s="66">
        <f t="shared" si="858"/>
        <v>1.385</v>
      </c>
      <c r="AT2834" s="66">
        <f t="shared" si="859"/>
        <v>0.98243971879326752</v>
      </c>
      <c r="AU2834" s="55" t="str">
        <f>IF(OR($AP2834&lt;SetUp!$B$97,$AP2834&gt;SetUp!$B$98),"Não","Sim")</f>
        <v>Não</v>
      </c>
      <c r="AV2834" s="68">
        <f t="shared" si="860"/>
        <v>1.1768602295939821</v>
      </c>
      <c r="AW2834" s="68">
        <f t="shared" si="861"/>
        <v>0.99118097176714781</v>
      </c>
      <c r="AX2834" s="68">
        <f t="shared" si="862"/>
        <v>0.14144977340046735</v>
      </c>
      <c r="AY2834" s="68">
        <f t="shared" si="863"/>
        <v>-7.6940878722393403E-3</v>
      </c>
      <c r="AZ2834" s="68">
        <f t="shared" si="864"/>
        <v>-0.40256028120673248</v>
      </c>
      <c r="BA2834" s="68">
        <f t="shared" si="865"/>
        <v>-0.18567925782683425</v>
      </c>
      <c r="BB2834" s="68">
        <f t="shared" si="866"/>
        <v>-0.14914386127270671</v>
      </c>
    </row>
    <row r="2835" spans="1:54" x14ac:dyDescent="0.3">
      <c r="A2835" s="64">
        <v>29497</v>
      </c>
      <c r="B2835" s="57">
        <v>1.4279999999999999</v>
      </c>
      <c r="C2835" s="57"/>
      <c r="D2835" s="57">
        <v>5.2510000000000003</v>
      </c>
      <c r="E2835" s="57">
        <f t="shared" si="851"/>
        <v>1.4279999999999999</v>
      </c>
      <c r="F2835" s="57">
        <f t="shared" si="852"/>
        <v>3.8230000000000004</v>
      </c>
      <c r="G2835" s="57">
        <f t="shared" si="853"/>
        <v>0</v>
      </c>
      <c r="H2835" s="57">
        <f>IF(Q2834&gt;SetUp!$B$56,SetUp!$B$56,Q2834)</f>
        <v>1.1788666474690115</v>
      </c>
      <c r="I2835" s="57">
        <f t="shared" si="867"/>
        <v>0.23628841782752114</v>
      </c>
      <c r="J2835" s="57">
        <f>MIN(F2835,H2835,(1-EXP(-SetUp!$B$52*H2835/SetUp!$B$56))*F2835)</f>
        <v>0.64313882223838392</v>
      </c>
      <c r="K2835" s="57">
        <f t="shared" si="854"/>
        <v>0.53572782523062756</v>
      </c>
      <c r="L2835" s="57">
        <f>IF(I2835&lt;=0,0,MIN(SetUp!$B$50*I2835^SetUp!$B$55,I2835))</f>
        <v>1.8482763575972251E-3</v>
      </c>
      <c r="M2835" s="57">
        <f t="shared" si="855"/>
        <v>0.23444014146992392</v>
      </c>
      <c r="N2835" s="57">
        <f>IF(SetUp!$B$62=0,X2835,(B2835-E2835)*(1-(H2835/SetUp!$B$66/SetUp!$B$56)))</f>
        <v>0</v>
      </c>
      <c r="O2835" s="57">
        <f>K2835*SetUp!$B$65</f>
        <v>0</v>
      </c>
      <c r="P2835" s="57">
        <f>MIN(SetUp!$B$54*L2835^SetUp!$B$51,L2835)</f>
        <v>1.0558136598116637E-3</v>
      </c>
      <c r="Q2835" s="57">
        <f t="shared" si="856"/>
        <v>0.53572782523062756</v>
      </c>
      <c r="R2835" s="57">
        <f>IF((H2835+N2835-O2835)&gt;SetUp!$B$56,T2834+H2835+N2835-O2835-SetUp!$B$56,T2834)</f>
        <v>0</v>
      </c>
      <c r="S2835" s="57">
        <f>R2835*SetUp!$B$65</f>
        <v>0</v>
      </c>
      <c r="T2835" s="57">
        <f>IF((R2835-S2835)&lt;SetUp!$B$53,R2835-S2835,SetUp!$B$53)</f>
        <v>0</v>
      </c>
      <c r="U2835" s="57">
        <f t="shared" si="857"/>
        <v>0.23444014146992392</v>
      </c>
      <c r="V2835" s="57">
        <f>(L2835-P2835)/1000*SetUp!$B$13*1000000/SetUp!$B$48</f>
        <v>4.5073442123102159E-2</v>
      </c>
      <c r="W2835" s="57">
        <f t="shared" si="868"/>
        <v>1.3444106938820255E-17</v>
      </c>
      <c r="X2835" s="57">
        <f>MAX((SetUp!$B$56*(1-($H2835/SetUp!$B$56)^2)*TANH(($B2835-$D2835)/SetUp!$B$56))/(1+$H2835/SetUp!$B$56*TANH(($B2835-$D2835)/SetUp!$B$56)),0)</f>
        <v>0</v>
      </c>
      <c r="AP2835" s="64">
        <v>31237</v>
      </c>
      <c r="AQ2835" s="55">
        <v>7</v>
      </c>
      <c r="AR2835" s="55">
        <v>191</v>
      </c>
      <c r="AS2835" s="66">
        <f t="shared" si="858"/>
        <v>1.385</v>
      </c>
      <c r="AT2835" s="66">
        <f t="shared" si="859"/>
        <v>0.93915811532339022</v>
      </c>
      <c r="AU2835" s="55" t="str">
        <f>IF(OR($AP2835&lt;SetUp!$B$97,$AP2835&gt;SetUp!$B$98),"Não","Sim")</f>
        <v>Não</v>
      </c>
      <c r="AV2835" s="68">
        <f t="shared" si="860"/>
        <v>1.1768602295939821</v>
      </c>
      <c r="AW2835" s="68">
        <f t="shared" si="861"/>
        <v>0.96910170535573315</v>
      </c>
      <c r="AX2835" s="68">
        <f t="shared" si="862"/>
        <v>0.14144977340046735</v>
      </c>
      <c r="AY2835" s="68">
        <f t="shared" si="863"/>
        <v>-2.7261284377495709E-2</v>
      </c>
      <c r="AZ2835" s="68">
        <f t="shared" si="864"/>
        <v>-0.44584188467660979</v>
      </c>
      <c r="BA2835" s="68">
        <f t="shared" si="865"/>
        <v>-0.20775852423824892</v>
      </c>
      <c r="BB2835" s="68">
        <f t="shared" si="866"/>
        <v>-0.16871105777796305</v>
      </c>
    </row>
    <row r="2836" spans="1:54" x14ac:dyDescent="0.3">
      <c r="A2836" s="64">
        <v>29498</v>
      </c>
      <c r="B2836" s="57">
        <v>0.154</v>
      </c>
      <c r="C2836" s="57"/>
      <c r="D2836" s="57">
        <v>5.2510000000000003</v>
      </c>
      <c r="E2836" s="57">
        <f t="shared" si="851"/>
        <v>0.154</v>
      </c>
      <c r="F2836" s="57">
        <f t="shared" si="852"/>
        <v>5.0970000000000004</v>
      </c>
      <c r="G2836" s="57">
        <f t="shared" si="853"/>
        <v>0</v>
      </c>
      <c r="H2836" s="57">
        <f>IF(Q2835&gt;SetUp!$B$56,SetUp!$B$56,Q2835)</f>
        <v>0.53572782523062756</v>
      </c>
      <c r="I2836" s="57">
        <f t="shared" si="867"/>
        <v>0.23444014146992392</v>
      </c>
      <c r="J2836" s="57">
        <f>MIN(F2836,H2836,(1-EXP(-SetUp!$B$52*H2836/SetUp!$B$56))*F2836)</f>
        <v>0.40928780440465895</v>
      </c>
      <c r="K2836" s="57">
        <f t="shared" si="854"/>
        <v>0.12644002082596861</v>
      </c>
      <c r="L2836" s="57">
        <f>IF(I2836&lt;=0,0,MIN(SetUp!$B$50*I2836^SetUp!$B$55,I2836))</f>
        <v>1.8242435064936228E-3</v>
      </c>
      <c r="M2836" s="57">
        <f t="shared" si="855"/>
        <v>0.2326158979634303</v>
      </c>
      <c r="N2836" s="57">
        <f>IF(SetUp!$B$62=0,X2836,(B2836-E2836)*(1-(H2836/SetUp!$B$66/SetUp!$B$56)))</f>
        <v>0</v>
      </c>
      <c r="O2836" s="57">
        <f>K2836*SetUp!$B$65</f>
        <v>0</v>
      </c>
      <c r="P2836" s="57">
        <f>MIN(SetUp!$B$54*L2836^SetUp!$B$51,L2836)</f>
        <v>1.0423171287088657E-3</v>
      </c>
      <c r="Q2836" s="57">
        <f t="shared" si="856"/>
        <v>0.12644002082596861</v>
      </c>
      <c r="R2836" s="57">
        <f>IF((H2836+N2836-O2836)&gt;SetUp!$B$56,T2835+H2836+N2836-O2836-SetUp!$B$56,T2835)</f>
        <v>0</v>
      </c>
      <c r="S2836" s="57">
        <f>R2836*SetUp!$B$65</f>
        <v>0</v>
      </c>
      <c r="T2836" s="57">
        <f>IF((R2836-S2836)&lt;SetUp!$B$53,R2836-S2836,SetUp!$B$53)</f>
        <v>0</v>
      </c>
      <c r="U2836" s="57">
        <f t="shared" si="857"/>
        <v>0.2326158979634303</v>
      </c>
      <c r="V2836" s="57">
        <f>(L2836-P2836)/1000*SetUp!$B$13*1000000/SetUp!$B$48</f>
        <v>4.4474160653988466E-2</v>
      </c>
      <c r="W2836" s="57">
        <f t="shared" si="868"/>
        <v>5.0306980803327406E-17</v>
      </c>
      <c r="X2836" s="57">
        <f>MAX((SetUp!$B$56*(1-($H2836/SetUp!$B$56)^2)*TANH(($B2836-$D2836)/SetUp!$B$56))/(1+$H2836/SetUp!$B$56*TANH(($B2836-$D2836)/SetUp!$B$56)),0)</f>
        <v>0</v>
      </c>
      <c r="AP2836" s="64">
        <v>31238</v>
      </c>
      <c r="AQ2836" s="55">
        <v>7</v>
      </c>
      <c r="AR2836" s="55">
        <v>192</v>
      </c>
      <c r="AS2836" s="66">
        <f t="shared" si="858"/>
        <v>1.2949999999999999</v>
      </c>
      <c r="AT2836" s="66">
        <f t="shared" si="859"/>
        <v>0.89849987151224853</v>
      </c>
      <c r="AU2836" s="55" t="str">
        <f>IF(OR($AP2836&lt;SetUp!$B$97,$AP2836&gt;SetUp!$B$98),"Não","Sim")</f>
        <v>Não</v>
      </c>
      <c r="AV2836" s="68">
        <f t="shared" si="860"/>
        <v>1.1379806676741042</v>
      </c>
      <c r="AW2836" s="68">
        <f t="shared" si="861"/>
        <v>0.9478923311812627</v>
      </c>
      <c r="AX2836" s="68">
        <f t="shared" si="862"/>
        <v>0.11226976841727061</v>
      </c>
      <c r="AY2836" s="68">
        <f t="shared" si="863"/>
        <v>-4.6481980660210989E-2</v>
      </c>
      <c r="AZ2836" s="68">
        <f t="shared" si="864"/>
        <v>-0.3965001284877514</v>
      </c>
      <c r="BA2836" s="68">
        <f t="shared" si="865"/>
        <v>-0.19008833649284151</v>
      </c>
      <c r="BB2836" s="68">
        <f t="shared" si="866"/>
        <v>-0.1587517490774816</v>
      </c>
    </row>
    <row r="2837" spans="1:54" x14ac:dyDescent="0.3">
      <c r="A2837" s="64">
        <v>29499</v>
      </c>
      <c r="B2837" s="57">
        <v>0.223</v>
      </c>
      <c r="C2837" s="57"/>
      <c r="D2837" s="57">
        <v>5.2510000000000003</v>
      </c>
      <c r="E2837" s="57">
        <f t="shared" si="851"/>
        <v>0.223</v>
      </c>
      <c r="F2837" s="57">
        <f t="shared" si="852"/>
        <v>5.0280000000000005</v>
      </c>
      <c r="G2837" s="57">
        <f t="shared" si="853"/>
        <v>0</v>
      </c>
      <c r="H2837" s="57">
        <f>IF(Q2836&gt;SetUp!$B$56,SetUp!$B$56,Q2836)</f>
        <v>0.12644002082596861</v>
      </c>
      <c r="I2837" s="57">
        <f t="shared" si="867"/>
        <v>0.2326158979634303</v>
      </c>
      <c r="J2837" s="57">
        <f>MIN(F2837,H2837,(1-EXP(-SetUp!$B$52*H2837/SetUp!$B$56))*F2837)</f>
        <v>9.835963324474413E-2</v>
      </c>
      <c r="K2837" s="57">
        <f t="shared" si="854"/>
        <v>2.8080387581224484E-2</v>
      </c>
      <c r="L2837" s="57">
        <f>IF(I2837&lt;=0,0,MIN(SetUp!$B$50*I2837^SetUp!$B$55,I2837))</f>
        <v>1.8006466856407811E-3</v>
      </c>
      <c r="M2837" s="57">
        <f t="shared" si="855"/>
        <v>0.23081525127778951</v>
      </c>
      <c r="N2837" s="57">
        <f>IF(SetUp!$B$62=0,X2837,(B2837-E2837)*(1-(H2837/SetUp!$B$66/SetUp!$B$56)))</f>
        <v>0</v>
      </c>
      <c r="O2837" s="57">
        <f>K2837*SetUp!$B$65</f>
        <v>0</v>
      </c>
      <c r="P2837" s="57">
        <f>MIN(SetUp!$B$54*L2837^SetUp!$B$51,L2837)</f>
        <v>1.0290625232605537E-3</v>
      </c>
      <c r="Q2837" s="57">
        <f t="shared" si="856"/>
        <v>2.8080387581224484E-2</v>
      </c>
      <c r="R2837" s="57">
        <f>IF((H2837+N2837-O2837)&gt;SetUp!$B$56,T2836+H2837+N2837-O2837-SetUp!$B$56,T2836)</f>
        <v>0</v>
      </c>
      <c r="S2837" s="57">
        <f>R2837*SetUp!$B$65</f>
        <v>0</v>
      </c>
      <c r="T2837" s="57">
        <f>IF((R2837-S2837)&lt;SetUp!$B$53,R2837-S2837,SetUp!$B$53)</f>
        <v>0</v>
      </c>
      <c r="U2837" s="57">
        <f t="shared" si="857"/>
        <v>0.23081525127778951</v>
      </c>
      <c r="V2837" s="57">
        <f>(L2837-P2837)/1000*SetUp!$B$13*1000000/SetUp!$B$48</f>
        <v>4.3885919404572753E-2</v>
      </c>
      <c r="W2837" s="57">
        <f t="shared" si="868"/>
        <v>3.9464959078472361E-17</v>
      </c>
      <c r="X2837" s="57">
        <f>MAX((SetUp!$B$56*(1-($H2837/SetUp!$B$56)^2)*TANH(($B2837-$D2837)/SetUp!$B$56))/(1+$H2837/SetUp!$B$56*TANH(($B2837-$D2837)/SetUp!$B$56)),0)</f>
        <v>0</v>
      </c>
      <c r="AP2837" s="64">
        <v>31239</v>
      </c>
      <c r="AQ2837" s="55">
        <v>7</v>
      </c>
      <c r="AR2837" s="55">
        <v>193</v>
      </c>
      <c r="AS2837" s="66">
        <f t="shared" si="858"/>
        <v>2.016</v>
      </c>
      <c r="AT2837" s="66">
        <f t="shared" si="859"/>
        <v>0.86026375143491096</v>
      </c>
      <c r="AU2837" s="55" t="str">
        <f>IF(OR($AP2837&lt;SetUp!$B$97,$AP2837&gt;SetUp!$B$98),"Não","Sim")</f>
        <v>Não</v>
      </c>
      <c r="AV2837" s="68">
        <f t="shared" si="860"/>
        <v>1.4198591479439078</v>
      </c>
      <c r="AW2837" s="68">
        <f t="shared" si="861"/>
        <v>0.92750404389140584</v>
      </c>
      <c r="AX2837" s="68">
        <f t="shared" si="862"/>
        <v>0.30449052777348767</v>
      </c>
      <c r="AY2837" s="68">
        <f t="shared" si="863"/>
        <v>-6.5368376394254801E-2</v>
      </c>
      <c r="AZ2837" s="68">
        <f t="shared" si="864"/>
        <v>-1.1557362485650891</v>
      </c>
      <c r="BA2837" s="68">
        <f t="shared" si="865"/>
        <v>-0.49235510405250194</v>
      </c>
      <c r="BB2837" s="68">
        <f t="shared" si="866"/>
        <v>-0.36985890416774247</v>
      </c>
    </row>
    <row r="2838" spans="1:54" x14ac:dyDescent="0.3">
      <c r="A2838" s="64">
        <v>29500</v>
      </c>
      <c r="B2838" s="57">
        <v>2.8000000000000001E-2</v>
      </c>
      <c r="C2838" s="57"/>
      <c r="D2838" s="57">
        <v>5.2510000000000003</v>
      </c>
      <c r="E2838" s="57">
        <f t="shared" si="851"/>
        <v>2.8000000000000001E-2</v>
      </c>
      <c r="F2838" s="57">
        <f t="shared" si="852"/>
        <v>5.2230000000000008</v>
      </c>
      <c r="G2838" s="57">
        <f t="shared" si="853"/>
        <v>0</v>
      </c>
      <c r="H2838" s="57">
        <f>IF(Q2837&gt;SetUp!$B$56,SetUp!$B$56,Q2837)</f>
        <v>2.8080387581224484E-2</v>
      </c>
      <c r="I2838" s="57">
        <f t="shared" si="867"/>
        <v>0.23081525127778951</v>
      </c>
      <c r="J2838" s="57">
        <f>MIN(F2838,H2838,(1-EXP(-SetUp!$B$52*H2838/SetUp!$B$56))*F2838)</f>
        <v>2.2866029076729345E-2</v>
      </c>
      <c r="K2838" s="57">
        <f t="shared" si="854"/>
        <v>5.2143585044951389E-3</v>
      </c>
      <c r="L2838" s="57">
        <f>IF(I2838&lt;=0,0,MIN(SetUp!$B$50*I2838^SetUp!$B$55,I2838))</f>
        <v>1.7774757619171905E-3</v>
      </c>
      <c r="M2838" s="57">
        <f t="shared" si="855"/>
        <v>0.22903777551587232</v>
      </c>
      <c r="N2838" s="57">
        <f>IF(SetUp!$B$62=0,X2838,(B2838-E2838)*(1-(H2838/SetUp!$B$66/SetUp!$B$56)))</f>
        <v>0</v>
      </c>
      <c r="O2838" s="57">
        <f>K2838*SetUp!$B$65</f>
        <v>0</v>
      </c>
      <c r="P2838" s="57">
        <f>MIN(SetUp!$B$54*L2838^SetUp!$B$51,L2838)</f>
        <v>1.0160442735551382E-3</v>
      </c>
      <c r="Q2838" s="57">
        <f t="shared" si="856"/>
        <v>5.2143585044951389E-3</v>
      </c>
      <c r="R2838" s="57">
        <f>IF((H2838+N2838-O2838)&gt;SetUp!$B$56,T2837+H2838+N2838-O2838-SetUp!$B$56,T2837)</f>
        <v>0</v>
      </c>
      <c r="S2838" s="57">
        <f>R2838*SetUp!$B$65</f>
        <v>0</v>
      </c>
      <c r="T2838" s="57">
        <f>IF((R2838-S2838)&lt;SetUp!$B$53,R2838-S2838,SetUp!$B$53)</f>
        <v>0</v>
      </c>
      <c r="U2838" s="57">
        <f t="shared" si="857"/>
        <v>0.22903777551587232</v>
      </c>
      <c r="V2838" s="57">
        <f>(L2838-P2838)/1000*SetUp!$B$13*1000000/SetUp!$B$48</f>
        <v>4.3308458830047677E-2</v>
      </c>
      <c r="W2838" s="57">
        <f t="shared" si="868"/>
        <v>1.474514954580286E-17</v>
      </c>
      <c r="X2838" s="57">
        <f>MAX((SetUp!$B$56*(1-($H2838/SetUp!$B$56)^2)*TANH(($B2838-$D2838)/SetUp!$B$56))/(1+$H2838/SetUp!$B$56*TANH(($B2838-$D2838)/SetUp!$B$56)),0)</f>
        <v>0</v>
      </c>
      <c r="AP2838" s="64">
        <v>31240</v>
      </c>
      <c r="AQ2838" s="55">
        <v>7</v>
      </c>
      <c r="AR2838" s="55">
        <v>194</v>
      </c>
      <c r="AS2838" s="66">
        <f t="shared" si="858"/>
        <v>2.2629999999999999</v>
      </c>
      <c r="AT2838" s="66">
        <f t="shared" si="859"/>
        <v>0.82426710150591165</v>
      </c>
      <c r="AU2838" s="55" t="str">
        <f>IF(OR($AP2838&lt;SetUp!$B$97,$AP2838&gt;SetUp!$B$98),"Não","Sim")</f>
        <v>Não</v>
      </c>
      <c r="AV2838" s="68">
        <f t="shared" si="860"/>
        <v>1.5043270920913443</v>
      </c>
      <c r="AW2838" s="68">
        <f t="shared" si="861"/>
        <v>0.90789156924486947</v>
      </c>
      <c r="AX2838" s="68">
        <f t="shared" si="862"/>
        <v>0.35468455395472859</v>
      </c>
      <c r="AY2838" s="68">
        <f t="shared" si="863"/>
        <v>-8.393203355380878E-2</v>
      </c>
      <c r="AZ2838" s="68">
        <f t="shared" si="864"/>
        <v>-1.4387328984940884</v>
      </c>
      <c r="BA2838" s="68">
        <f t="shared" si="865"/>
        <v>-0.59643552284647483</v>
      </c>
      <c r="BB2838" s="68">
        <f t="shared" si="866"/>
        <v>-0.43861658750853738</v>
      </c>
    </row>
    <row r="2839" spans="1:54" x14ac:dyDescent="0.3">
      <c r="A2839" s="64">
        <v>29501</v>
      </c>
      <c r="B2839" s="57">
        <v>0.22900000000000001</v>
      </c>
      <c r="C2839" s="57"/>
      <c r="D2839" s="57">
        <v>5.2510000000000003</v>
      </c>
      <c r="E2839" s="57">
        <f t="shared" si="851"/>
        <v>0.22900000000000001</v>
      </c>
      <c r="F2839" s="57">
        <f t="shared" si="852"/>
        <v>5.0220000000000002</v>
      </c>
      <c r="G2839" s="57">
        <f t="shared" si="853"/>
        <v>0</v>
      </c>
      <c r="H2839" s="57">
        <f>IF(Q2838&gt;SetUp!$B$56,SetUp!$B$56,Q2838)</f>
        <v>5.2143585044951389E-3</v>
      </c>
      <c r="I2839" s="57">
        <f t="shared" si="867"/>
        <v>0.22903777551587232</v>
      </c>
      <c r="J2839" s="57">
        <f>MIN(F2839,H2839,(1-EXP(-SetUp!$B$52*H2839/SetUp!$B$56))*F2839)</f>
        <v>4.0899755722101153E-3</v>
      </c>
      <c r="K2839" s="57">
        <f t="shared" si="854"/>
        <v>1.1243829322850236E-3</v>
      </c>
      <c r="L2839" s="57">
        <f>IF(I2839&lt;=0,0,MIN(SetUp!$B$50*I2839^SetUp!$B$55,I2839))</f>
        <v>1.7547208888722139E-3</v>
      </c>
      <c r="M2839" s="57">
        <f t="shared" si="855"/>
        <v>0.2272830546270001</v>
      </c>
      <c r="N2839" s="57">
        <f>IF(SetUp!$B$62=0,X2839,(B2839-E2839)*(1-(H2839/SetUp!$B$66/SetUp!$B$56)))</f>
        <v>0</v>
      </c>
      <c r="O2839" s="57">
        <f>K2839*SetUp!$B$65</f>
        <v>0</v>
      </c>
      <c r="P2839" s="57">
        <f>MIN(SetUp!$B$54*L2839^SetUp!$B$51,L2839)</f>
        <v>1.0032569660623379E-3</v>
      </c>
      <c r="Q2839" s="57">
        <f t="shared" si="856"/>
        <v>1.1243829322850236E-3</v>
      </c>
      <c r="R2839" s="57">
        <f>IF((H2839+N2839-O2839)&gt;SetUp!$B$56,T2838+H2839+N2839-O2839-SetUp!$B$56,T2838)</f>
        <v>0</v>
      </c>
      <c r="S2839" s="57">
        <f>R2839*SetUp!$B$65</f>
        <v>0</v>
      </c>
      <c r="T2839" s="57">
        <f>IF((R2839-S2839)&lt;SetUp!$B$53,R2839-S2839,SetUp!$B$53)</f>
        <v>0</v>
      </c>
      <c r="U2839" s="57">
        <f t="shared" si="857"/>
        <v>0.2272830546270001</v>
      </c>
      <c r="V2839" s="57">
        <f>(L2839-P2839)/1000*SetUp!$B$13*1000000/SetUp!$B$48</f>
        <v>4.2741526796174434E-2</v>
      </c>
      <c r="W2839" s="57">
        <f t="shared" si="868"/>
        <v>7.589415207398531E-18</v>
      </c>
      <c r="X2839" s="57">
        <f>MAX((SetUp!$B$56*(1-($H2839/SetUp!$B$56)^2)*TANH(($B2839-$D2839)/SetUp!$B$56))/(1+$H2839/SetUp!$B$56*TANH(($B2839-$D2839)/SetUp!$B$56)),0)</f>
        <v>0</v>
      </c>
      <c r="AP2839" s="64">
        <v>31241</v>
      </c>
      <c r="AQ2839" s="55">
        <v>7</v>
      </c>
      <c r="AR2839" s="55">
        <v>195</v>
      </c>
      <c r="AS2839" s="66">
        <f t="shared" si="858"/>
        <v>1.5780000000000001</v>
      </c>
      <c r="AT2839" s="66">
        <f t="shared" si="859"/>
        <v>0.79034385266798546</v>
      </c>
      <c r="AU2839" s="55" t="str">
        <f>IF(OR($AP2839&lt;SetUp!$B$97,$AP2839&gt;SetUp!$B$98),"Não","Sim")</f>
        <v>Não</v>
      </c>
      <c r="AV2839" s="68">
        <f t="shared" si="860"/>
        <v>1.2561846997953765</v>
      </c>
      <c r="AW2839" s="68">
        <f t="shared" si="861"/>
        <v>0.88901285292620236</v>
      </c>
      <c r="AX2839" s="68">
        <f t="shared" si="862"/>
        <v>0.19810699887340152</v>
      </c>
      <c r="AY2839" s="68">
        <f t="shared" si="863"/>
        <v>-0.10218392032149576</v>
      </c>
      <c r="AZ2839" s="68">
        <f t="shared" si="864"/>
        <v>-0.78765614733201461</v>
      </c>
      <c r="BA2839" s="68">
        <f t="shared" si="865"/>
        <v>-0.36717184686917415</v>
      </c>
      <c r="BB2839" s="68">
        <f t="shared" si="866"/>
        <v>-0.30029091919489725</v>
      </c>
    </row>
    <row r="2840" spans="1:54" x14ac:dyDescent="0.3">
      <c r="A2840" s="64">
        <v>29502</v>
      </c>
      <c r="B2840" s="57">
        <v>0.13800000000000001</v>
      </c>
      <c r="C2840" s="57"/>
      <c r="D2840" s="57">
        <v>5.2510000000000003</v>
      </c>
      <c r="E2840" s="57">
        <f t="shared" si="851"/>
        <v>0.13800000000000001</v>
      </c>
      <c r="F2840" s="57">
        <f t="shared" si="852"/>
        <v>5.1130000000000004</v>
      </c>
      <c r="G2840" s="57">
        <f t="shared" si="853"/>
        <v>0</v>
      </c>
      <c r="H2840" s="57">
        <f>IF(Q2839&gt;SetUp!$B$56,SetUp!$B$56,Q2839)</f>
        <v>1.1243829322850236E-3</v>
      </c>
      <c r="I2840" s="57">
        <f t="shared" si="867"/>
        <v>0.2272830546270001</v>
      </c>
      <c r="J2840" s="57">
        <f>MIN(F2840,H2840,(1-EXP(-SetUp!$B$52*H2840/SetUp!$B$56))*F2840)</f>
        <v>8.9819764983339932E-4</v>
      </c>
      <c r="K2840" s="57">
        <f t="shared" si="854"/>
        <v>2.2618528245162432E-4</v>
      </c>
      <c r="L2840" s="57">
        <f>IF(I2840&lt;=0,0,MIN(SetUp!$B$50*I2840^SetUp!$B$55,I2840))</f>
        <v>1.7323724971812834E-3</v>
      </c>
      <c r="M2840" s="57">
        <f t="shared" si="855"/>
        <v>0.22555068212981882</v>
      </c>
      <c r="N2840" s="57">
        <f>IF(SetUp!$B$62=0,X2840,(B2840-E2840)*(1-(H2840/SetUp!$B$66/SetUp!$B$56)))</f>
        <v>0</v>
      </c>
      <c r="O2840" s="57">
        <f>K2840*SetUp!$B$65</f>
        <v>0</v>
      </c>
      <c r="P2840" s="57">
        <f>MIN(SetUp!$B$54*L2840^SetUp!$B$51,L2840)</f>
        <v>9.9069533845965439E-4</v>
      </c>
      <c r="Q2840" s="57">
        <f t="shared" si="856"/>
        <v>2.2618528245162432E-4</v>
      </c>
      <c r="R2840" s="57">
        <f>IF((H2840+N2840-O2840)&gt;SetUp!$B$56,T2839+H2840+N2840-O2840-SetUp!$B$56,T2839)</f>
        <v>0</v>
      </c>
      <c r="S2840" s="57">
        <f>R2840*SetUp!$B$65</f>
        <v>0</v>
      </c>
      <c r="T2840" s="57">
        <f>IF((R2840-S2840)&lt;SetUp!$B$53,R2840-S2840,SetUp!$B$53)</f>
        <v>0</v>
      </c>
      <c r="U2840" s="57">
        <f t="shared" si="857"/>
        <v>0.22555068212981882</v>
      </c>
      <c r="V2840" s="57">
        <f>(L2840-P2840)/1000*SetUp!$B$13*1000000/SetUp!$B$48</f>
        <v>4.2184878330654582E-2</v>
      </c>
      <c r="W2840" s="57">
        <f t="shared" si="868"/>
        <v>5.6378512969246231E-18</v>
      </c>
      <c r="X2840" s="57">
        <f>MAX((SetUp!$B$56*(1-($H2840/SetUp!$B$56)^2)*TANH(($B2840-$D2840)/SetUp!$B$56))/(1+$H2840/SetUp!$B$56*TANH(($B2840-$D2840)/SetUp!$B$56)),0)</f>
        <v>0</v>
      </c>
      <c r="AP2840" s="64">
        <v>31242</v>
      </c>
      <c r="AQ2840" s="55">
        <v>7</v>
      </c>
      <c r="AR2840" s="55">
        <v>196</v>
      </c>
      <c r="AS2840" s="66">
        <f t="shared" si="858"/>
        <v>2.2629999999999999</v>
      </c>
      <c r="AT2840" s="66">
        <f t="shared" si="859"/>
        <v>0.75841086177623995</v>
      </c>
      <c r="AU2840" s="55" t="str">
        <f>IF(OR($AP2840&lt;SetUp!$B$97,$AP2840&gt;SetUp!$B$98),"Não","Sim")</f>
        <v>Não</v>
      </c>
      <c r="AV2840" s="68">
        <f t="shared" si="860"/>
        <v>1.5043270920913443</v>
      </c>
      <c r="AW2840" s="68">
        <f t="shared" si="861"/>
        <v>0.87086787848458391</v>
      </c>
      <c r="AX2840" s="68">
        <f t="shared" si="862"/>
        <v>0.35468455395472859</v>
      </c>
      <c r="AY2840" s="68">
        <f t="shared" si="863"/>
        <v>-0.12009545576531565</v>
      </c>
      <c r="AZ2840" s="68">
        <f t="shared" si="864"/>
        <v>-1.5045891382237599</v>
      </c>
      <c r="BA2840" s="68">
        <f t="shared" si="865"/>
        <v>-0.63345921360676039</v>
      </c>
      <c r="BB2840" s="68">
        <f t="shared" si="866"/>
        <v>-0.47478000972004425</v>
      </c>
    </row>
    <row r="2841" spans="1:54" x14ac:dyDescent="0.3">
      <c r="A2841" s="64">
        <v>29503</v>
      </c>
      <c r="B2841" s="57">
        <v>0</v>
      </c>
      <c r="C2841" s="57"/>
      <c r="D2841" s="57">
        <v>5.2510000000000003</v>
      </c>
      <c r="E2841" s="57">
        <f t="shared" si="851"/>
        <v>0</v>
      </c>
      <c r="F2841" s="57">
        <f t="shared" si="852"/>
        <v>5.2510000000000003</v>
      </c>
      <c r="G2841" s="57">
        <f t="shared" si="853"/>
        <v>0</v>
      </c>
      <c r="H2841" s="57">
        <f>IF(Q2840&gt;SetUp!$B$56,SetUp!$B$56,Q2840)</f>
        <v>2.2618528245162432E-4</v>
      </c>
      <c r="I2841" s="57">
        <f t="shared" si="867"/>
        <v>0.22555068212981882</v>
      </c>
      <c r="J2841" s="57">
        <f>MIN(F2841,H2841,(1-EXP(-SetUp!$B$52*H2841/SetUp!$B$56))*F2841)</f>
        <v>1.8557467670330297E-4</v>
      </c>
      <c r="K2841" s="57">
        <f t="shared" si="854"/>
        <v>4.0610605748321355E-5</v>
      </c>
      <c r="L2841" s="57">
        <f>IF(I2841&lt;=0,0,MIN(SetUp!$B$50*I2841^SetUp!$B$55,I2841))</f>
        <v>1.7104212854662266E-3</v>
      </c>
      <c r="M2841" s="57">
        <f t="shared" si="855"/>
        <v>0.2238402608443526</v>
      </c>
      <c r="N2841" s="57">
        <f>IF(SetUp!$B$62=0,X2841,(B2841-E2841)*(1-(H2841/SetUp!$B$66/SetUp!$B$56)))</f>
        <v>0</v>
      </c>
      <c r="O2841" s="57">
        <f>K2841*SetUp!$B$65</f>
        <v>0</v>
      </c>
      <c r="P2841" s="57">
        <f>MIN(SetUp!$B$54*L2841^SetUp!$B$51,L2841)</f>
        <v>9.7835427465564682E-4</v>
      </c>
      <c r="Q2841" s="57">
        <f t="shared" si="856"/>
        <v>4.0610605748321355E-5</v>
      </c>
      <c r="R2841" s="57">
        <f>IF((H2841+N2841-O2841)&gt;SetUp!$B$56,T2840+H2841+N2841-O2841-SetUp!$B$56,T2840)</f>
        <v>0</v>
      </c>
      <c r="S2841" s="57">
        <f>R2841*SetUp!$B$65</f>
        <v>0</v>
      </c>
      <c r="T2841" s="57">
        <f>IF((R2841-S2841)&lt;SetUp!$B$53,R2841-S2841,SetUp!$B$53)</f>
        <v>0</v>
      </c>
      <c r="U2841" s="57">
        <f t="shared" si="857"/>
        <v>0.2238402608443526</v>
      </c>
      <c r="V2841" s="57">
        <f>(L2841-P2841)/1000*SetUp!$B$13*1000000/SetUp!$B$48</f>
        <v>4.1638275384076093E-2</v>
      </c>
      <c r="W2841" s="57">
        <f t="shared" si="868"/>
        <v>-2.0383000842727483E-17</v>
      </c>
      <c r="X2841" s="57">
        <f>MAX((SetUp!$B$56*(1-($H2841/SetUp!$B$56)^2)*TANH(($B2841-$D2841)/SetUp!$B$56))/(1+$H2841/SetUp!$B$56*TANH(($B2841-$D2841)/SetUp!$B$56)),0)</f>
        <v>0</v>
      </c>
      <c r="AP2841" s="64">
        <v>31243</v>
      </c>
      <c r="AQ2841" s="55">
        <v>7</v>
      </c>
      <c r="AR2841" s="55">
        <v>197</v>
      </c>
      <c r="AS2841" s="66">
        <f t="shared" si="858"/>
        <v>2.9660000000000002</v>
      </c>
      <c r="AT2841" s="66">
        <f t="shared" si="859"/>
        <v>0.72819022265233613</v>
      </c>
      <c r="AU2841" s="55" t="str">
        <f>IF(OR($AP2841&lt;SetUp!$B$97,$AP2841&gt;SetUp!$B$98),"Não","Sim")</f>
        <v>Não</v>
      </c>
      <c r="AV2841" s="68">
        <f t="shared" si="860"/>
        <v>1.722207885244984</v>
      </c>
      <c r="AW2841" s="68">
        <f t="shared" si="861"/>
        <v>0.85334062522086462</v>
      </c>
      <c r="AX2841" s="68">
        <f t="shared" si="862"/>
        <v>0.47217114669236326</v>
      </c>
      <c r="AY2841" s="68">
        <f t="shared" si="863"/>
        <v>-0.13775515659768742</v>
      </c>
      <c r="AZ2841" s="68">
        <f t="shared" si="864"/>
        <v>-2.237809777347664</v>
      </c>
      <c r="BA2841" s="68">
        <f t="shared" si="865"/>
        <v>-0.8688672600241194</v>
      </c>
      <c r="BB2841" s="68">
        <f t="shared" si="866"/>
        <v>-0.60992630329005071</v>
      </c>
    </row>
    <row r="2842" spans="1:54" x14ac:dyDescent="0.3">
      <c r="A2842" s="64">
        <v>29504</v>
      </c>
      <c r="B2842" s="57">
        <v>0</v>
      </c>
      <c r="C2842" s="57"/>
      <c r="D2842" s="57">
        <v>5.2510000000000003</v>
      </c>
      <c r="E2842" s="57">
        <f t="shared" si="851"/>
        <v>0</v>
      </c>
      <c r="F2842" s="57">
        <f t="shared" si="852"/>
        <v>5.2510000000000003</v>
      </c>
      <c r="G2842" s="57">
        <f t="shared" si="853"/>
        <v>0</v>
      </c>
      <c r="H2842" s="57">
        <f>IF(Q2841&gt;SetUp!$B$56,SetUp!$B$56,Q2841)</f>
        <v>4.0610605748321355E-5</v>
      </c>
      <c r="I2842" s="57">
        <f t="shared" si="867"/>
        <v>0.2238402608443526</v>
      </c>
      <c r="J2842" s="57">
        <f>MIN(F2842,H2842,(1-EXP(-SetUp!$B$52*H2842/SetUp!$B$56))*F2842)</f>
        <v>3.3319627221856441E-5</v>
      </c>
      <c r="K2842" s="57">
        <f t="shared" si="854"/>
        <v>7.2909785264649139E-6</v>
      </c>
      <c r="L2842" s="57">
        <f>IF(I2842&lt;=0,0,MIN(SetUp!$B$50*I2842^SetUp!$B$55,I2842))</f>
        <v>1.6888582114649579E-3</v>
      </c>
      <c r="M2842" s="57">
        <f t="shared" si="855"/>
        <v>0.22215140263288766</v>
      </c>
      <c r="N2842" s="57">
        <f>IF(SetUp!$B$62=0,X2842,(B2842-E2842)*(1-(H2842/SetUp!$B$66/SetUp!$B$56)))</f>
        <v>0</v>
      </c>
      <c r="O2842" s="57">
        <f>K2842*SetUp!$B$65</f>
        <v>0</v>
      </c>
      <c r="P2842" s="57">
        <f>MIN(SetUp!$B$54*L2842^SetUp!$B$51,L2842)</f>
        <v>9.662288000015848E-4</v>
      </c>
      <c r="Q2842" s="57">
        <f t="shared" si="856"/>
        <v>7.2909785264649139E-6</v>
      </c>
      <c r="R2842" s="57">
        <f>IF((H2842+N2842-O2842)&gt;SetUp!$B$56,T2841+H2842+N2842-O2842-SetUp!$B$56,T2841)</f>
        <v>0</v>
      </c>
      <c r="S2842" s="57">
        <f>R2842*SetUp!$B$65</f>
        <v>0</v>
      </c>
      <c r="T2842" s="57">
        <f>IF((R2842-S2842)&lt;SetUp!$B$53,R2842-S2842,SetUp!$B$53)</f>
        <v>0</v>
      </c>
      <c r="U2842" s="57">
        <f t="shared" si="857"/>
        <v>0.22215140263288766</v>
      </c>
      <c r="V2842" s="57">
        <f>(L2842-P2842)/1000*SetUp!$B$13*1000000/SetUp!$B$48</f>
        <v>4.1101486600015932E-2</v>
      </c>
      <c r="W2842" s="57">
        <f t="shared" si="868"/>
        <v>3.6212352561015848E-17</v>
      </c>
      <c r="X2842" s="57">
        <f>MAX((SetUp!$B$56*(1-($H2842/SetUp!$B$56)^2)*TANH(($B2842-$D2842)/SetUp!$B$56))/(1+$H2842/SetUp!$B$56*TANH(($B2842-$D2842)/SetUp!$B$56)),0)</f>
        <v>0</v>
      </c>
      <c r="AP2842" s="64">
        <v>31244</v>
      </c>
      <c r="AQ2842" s="55">
        <v>7</v>
      </c>
      <c r="AR2842" s="55">
        <v>198</v>
      </c>
      <c r="AS2842" s="66">
        <f t="shared" si="858"/>
        <v>2.669</v>
      </c>
      <c r="AT2842" s="66">
        <f t="shared" si="859"/>
        <v>0.69962803828866793</v>
      </c>
      <c r="AU2842" s="55" t="str">
        <f>IF(OR($AP2842&lt;SetUp!$B$97,$AP2842&gt;SetUp!$B$98),"Não","Sim")</f>
        <v>Não</v>
      </c>
      <c r="AV2842" s="68">
        <f t="shared" si="860"/>
        <v>1.6337074401495515</v>
      </c>
      <c r="AW2842" s="68">
        <f t="shared" si="861"/>
        <v>0.83643770735702005</v>
      </c>
      <c r="AX2842" s="68">
        <f t="shared" si="862"/>
        <v>0.42634857378750768</v>
      </c>
      <c r="AY2842" s="68">
        <f t="shared" si="863"/>
        <v>-0.15513279406179009</v>
      </c>
      <c r="AZ2842" s="68">
        <f t="shared" si="864"/>
        <v>-1.9693719617113321</v>
      </c>
      <c r="BA2842" s="68">
        <f t="shared" si="865"/>
        <v>-0.79726973279253144</v>
      </c>
      <c r="BB2842" s="68">
        <f t="shared" si="866"/>
        <v>-0.58148136784929783</v>
      </c>
    </row>
    <row r="2843" spans="1:54" x14ac:dyDescent="0.3">
      <c r="A2843" s="64">
        <v>29505</v>
      </c>
      <c r="B2843" s="57">
        <v>0</v>
      </c>
      <c r="C2843" s="57"/>
      <c r="D2843" s="57">
        <v>5.2510000000000003</v>
      </c>
      <c r="E2843" s="57">
        <f t="shared" si="851"/>
        <v>0</v>
      </c>
      <c r="F2843" s="57">
        <f t="shared" si="852"/>
        <v>5.2510000000000003</v>
      </c>
      <c r="G2843" s="57">
        <f t="shared" si="853"/>
        <v>0</v>
      </c>
      <c r="H2843" s="57">
        <f>IF(Q2842&gt;SetUp!$B$56,SetUp!$B$56,Q2842)</f>
        <v>7.2909785264649139E-6</v>
      </c>
      <c r="I2843" s="57">
        <f t="shared" si="867"/>
        <v>0.22215140263288766</v>
      </c>
      <c r="J2843" s="57">
        <f>MIN(F2843,H2843,(1-EXP(-SetUp!$B$52*H2843/SetUp!$B$56))*F2843)</f>
        <v>5.9820166305690766E-6</v>
      </c>
      <c r="K2843" s="57">
        <f t="shared" si="854"/>
        <v>1.3089618958958373E-6</v>
      </c>
      <c r="L2843" s="57">
        <f>IF(I2843&lt;=0,0,MIN(SetUp!$B$50*I2843^SetUp!$B$55,I2843))</f>
        <v>1.6676744835355227E-3</v>
      </c>
      <c r="M2843" s="57">
        <f t="shared" si="855"/>
        <v>0.22048372814935213</v>
      </c>
      <c r="N2843" s="57">
        <f>IF(SetUp!$B$62=0,X2843,(B2843-E2843)*(1-(H2843/SetUp!$B$66/SetUp!$B$56)))</f>
        <v>0</v>
      </c>
      <c r="O2843" s="57">
        <f>K2843*SetUp!$B$65</f>
        <v>0</v>
      </c>
      <c r="P2843" s="57">
        <f>MIN(SetUp!$B$54*L2843^SetUp!$B$51,L2843)</f>
        <v>9.5431407668340566E-4</v>
      </c>
      <c r="Q2843" s="57">
        <f t="shared" si="856"/>
        <v>1.3089618958958373E-6</v>
      </c>
      <c r="R2843" s="57">
        <f>IF((H2843+N2843-O2843)&gt;SetUp!$B$56,T2842+H2843+N2843-O2843-SetUp!$B$56,T2842)</f>
        <v>0</v>
      </c>
      <c r="S2843" s="57">
        <f>R2843*SetUp!$B$65</f>
        <v>0</v>
      </c>
      <c r="T2843" s="57">
        <f>IF((R2843-S2843)&lt;SetUp!$B$53,R2843-S2843,SetUp!$B$53)</f>
        <v>0</v>
      </c>
      <c r="U2843" s="57">
        <f t="shared" si="857"/>
        <v>0.22048372814935213</v>
      </c>
      <c r="V2843" s="57">
        <f>(L2843-P2843)/1000*SetUp!$B$13*1000000/SetUp!$B$48</f>
        <v>4.0574287093904579E-2</v>
      </c>
      <c r="W2843" s="57">
        <f t="shared" si="868"/>
        <v>-6.7220534694101275E-18</v>
      </c>
      <c r="X2843" s="57">
        <f>MAX((SetUp!$B$56*(1-($H2843/SetUp!$B$56)^2)*TANH(($B2843-$D2843)/SetUp!$B$56))/(1+$H2843/SetUp!$B$56*TANH(($B2843-$D2843)/SetUp!$B$56)),0)</f>
        <v>0</v>
      </c>
      <c r="AP2843" s="64">
        <v>31245</v>
      </c>
      <c r="AQ2843" s="55">
        <v>7</v>
      </c>
      <c r="AR2843" s="55">
        <v>199</v>
      </c>
      <c r="AS2843" s="66">
        <f t="shared" si="858"/>
        <v>1.9</v>
      </c>
      <c r="AT2843" s="66">
        <f t="shared" si="859"/>
        <v>0.67260899042288658</v>
      </c>
      <c r="AU2843" s="55" t="str">
        <f>IF(OR($AP2843&lt;SetUp!$B$97,$AP2843&gt;SetUp!$B$98),"Não","Sim")</f>
        <v>Não</v>
      </c>
      <c r="AV2843" s="68">
        <f t="shared" si="860"/>
        <v>1.3784048752090221</v>
      </c>
      <c r="AW2843" s="68">
        <f t="shared" si="861"/>
        <v>0.82012742328426413</v>
      </c>
      <c r="AX2843" s="68">
        <f t="shared" si="862"/>
        <v>0.27875360095282892</v>
      </c>
      <c r="AY2843" s="68">
        <f t="shared" si="863"/>
        <v>-0.1722373319887415</v>
      </c>
      <c r="AZ2843" s="68">
        <f t="shared" si="864"/>
        <v>-1.2273910095771132</v>
      </c>
      <c r="BA2843" s="68">
        <f t="shared" si="865"/>
        <v>-0.55827745192475797</v>
      </c>
      <c r="BB2843" s="68">
        <f t="shared" si="866"/>
        <v>-0.45099093294157044</v>
      </c>
    </row>
    <row r="2844" spans="1:54" x14ac:dyDescent="0.3">
      <c r="A2844" s="64">
        <v>29506</v>
      </c>
      <c r="B2844" s="57">
        <v>0</v>
      </c>
      <c r="C2844" s="57"/>
      <c r="D2844" s="57">
        <v>5.2510000000000003</v>
      </c>
      <c r="E2844" s="57">
        <f t="shared" si="851"/>
        <v>0</v>
      </c>
      <c r="F2844" s="57">
        <f t="shared" si="852"/>
        <v>5.2510000000000003</v>
      </c>
      <c r="G2844" s="57">
        <f t="shared" si="853"/>
        <v>0</v>
      </c>
      <c r="H2844" s="57">
        <f>IF(Q2843&gt;SetUp!$B$56,SetUp!$B$56,Q2843)</f>
        <v>1.3089618958958373E-6</v>
      </c>
      <c r="I2844" s="57">
        <f t="shared" si="867"/>
        <v>0.22048372814935213</v>
      </c>
      <c r="J2844" s="57">
        <f>MIN(F2844,H2844,(1-EXP(-SetUp!$B$52*H2844/SetUp!$B$56))*F2844)</f>
        <v>1.0739622204499756E-6</v>
      </c>
      <c r="K2844" s="57">
        <f t="shared" si="854"/>
        <v>2.3499967544586169E-7</v>
      </c>
      <c r="L2844" s="57">
        <f>IF(I2844&lt;=0,0,MIN(SetUp!$B$50*I2844^SetUp!$B$55,I2844))</f>
        <v>1.6468615524802221E-3</v>
      </c>
      <c r="M2844" s="57">
        <f t="shared" si="855"/>
        <v>0.2188368665968719</v>
      </c>
      <c r="N2844" s="57">
        <f>IF(SetUp!$B$62=0,X2844,(B2844-E2844)*(1-(H2844/SetUp!$B$66/SetUp!$B$56)))</f>
        <v>0</v>
      </c>
      <c r="O2844" s="57">
        <f>K2844*SetUp!$B$65</f>
        <v>0</v>
      </c>
      <c r="P2844" s="57">
        <f>MIN(SetUp!$B$54*L2844^SetUp!$B$51,L2844)</f>
        <v>9.426053992863207E-4</v>
      </c>
      <c r="Q2844" s="57">
        <f t="shared" si="856"/>
        <v>2.3499967544586169E-7</v>
      </c>
      <c r="R2844" s="57">
        <f>IF((H2844+N2844-O2844)&gt;SetUp!$B$56,T2843+H2844+N2844-O2844-SetUp!$B$56,T2843)</f>
        <v>0</v>
      </c>
      <c r="S2844" s="57">
        <f>R2844*SetUp!$B$65</f>
        <v>0</v>
      </c>
      <c r="T2844" s="57">
        <f>IF((R2844-S2844)&lt;SetUp!$B$53,R2844-S2844,SetUp!$B$53)</f>
        <v>0</v>
      </c>
      <c r="U2844" s="57">
        <f t="shared" si="857"/>
        <v>0.2188368665968719</v>
      </c>
      <c r="V2844" s="57">
        <f>(L2844-P2844)/1000*SetUp!$B$13*1000000/SetUp!$B$48</f>
        <v>4.0056458240276108E-2</v>
      </c>
      <c r="W2844" s="57">
        <f t="shared" si="868"/>
        <v>-1.6046192152785466E-17</v>
      </c>
      <c r="X2844" s="57">
        <f>MAX((SetUp!$B$56*(1-($H2844/SetUp!$B$56)^2)*TANH(($B2844-$D2844)/SetUp!$B$56))/(1+$H2844/SetUp!$B$56*TANH(($B2844-$D2844)/SetUp!$B$56)),0)</f>
        <v>0</v>
      </c>
      <c r="AP2844" s="64">
        <v>31246</v>
      </c>
      <c r="AQ2844" s="55">
        <v>7</v>
      </c>
      <c r="AR2844" s="55">
        <v>200</v>
      </c>
      <c r="AS2844" s="66">
        <f t="shared" si="858"/>
        <v>1.681</v>
      </c>
      <c r="AT2844" s="66">
        <f t="shared" si="859"/>
        <v>0.64702742505356425</v>
      </c>
      <c r="AU2844" s="55" t="str">
        <f>IF(OR($AP2844&lt;SetUp!$B$97,$AP2844&gt;SetUp!$B$98),"Não","Sim")</f>
        <v>Não</v>
      </c>
      <c r="AV2844" s="68">
        <f t="shared" si="860"/>
        <v>1.2965338406690357</v>
      </c>
      <c r="AW2844" s="68">
        <f t="shared" si="861"/>
        <v>0.80438014958946136</v>
      </c>
      <c r="AX2844" s="68">
        <f t="shared" si="862"/>
        <v>0.22556771343947099</v>
      </c>
      <c r="AY2844" s="68">
        <f t="shared" si="863"/>
        <v>-0.18907731083515797</v>
      </c>
      <c r="AZ2844" s="68">
        <f t="shared" si="864"/>
        <v>-1.0339725749464357</v>
      </c>
      <c r="BA2844" s="68">
        <f t="shared" si="865"/>
        <v>-0.4921536910795743</v>
      </c>
      <c r="BB2844" s="68">
        <f t="shared" si="866"/>
        <v>-0.41464502427462896</v>
      </c>
    </row>
    <row r="2845" spans="1:54" x14ac:dyDescent="0.3">
      <c r="A2845" s="64">
        <v>29507</v>
      </c>
      <c r="B2845" s="57">
        <v>3.6999999999999998E-2</v>
      </c>
      <c r="C2845" s="57"/>
      <c r="D2845" s="57">
        <v>5.2510000000000003</v>
      </c>
      <c r="E2845" s="57">
        <f t="shared" si="851"/>
        <v>3.6999999999999998E-2</v>
      </c>
      <c r="F2845" s="57">
        <f t="shared" si="852"/>
        <v>5.2140000000000004</v>
      </c>
      <c r="G2845" s="57">
        <f t="shared" si="853"/>
        <v>0</v>
      </c>
      <c r="H2845" s="57">
        <f>IF(Q2844&gt;SetUp!$B$56,SetUp!$B$56,Q2844)</f>
        <v>2.3499967544586169E-7</v>
      </c>
      <c r="I2845" s="57">
        <f t="shared" si="867"/>
        <v>0.2188368665968719</v>
      </c>
      <c r="J2845" s="57">
        <f>MIN(F2845,H2845,(1-EXP(-SetUp!$B$52*H2845/SetUp!$B$56))*F2845)</f>
        <v>1.9145129469433365E-7</v>
      </c>
      <c r="K2845" s="57">
        <f t="shared" si="854"/>
        <v>4.354838075152804E-8</v>
      </c>
      <c r="L2845" s="57">
        <f>IF(I2845&lt;=0,0,MIN(SetUp!$B$50*I2845^SetUp!$B$55,I2845))</f>
        <v>1.6264111036761954E-3</v>
      </c>
      <c r="M2845" s="57">
        <f t="shared" si="855"/>
        <v>0.2172104554931957</v>
      </c>
      <c r="N2845" s="57">
        <f>IF(SetUp!$B$62=0,X2845,(B2845-E2845)*(1-(H2845/SetUp!$B$66/SetUp!$B$56)))</f>
        <v>0</v>
      </c>
      <c r="O2845" s="57">
        <f>K2845*SetUp!$B$65</f>
        <v>0</v>
      </c>
      <c r="P2845" s="57">
        <f>MIN(SetUp!$B$54*L2845^SetUp!$B$51,L2845)</f>
        <v>9.3109819052475601E-4</v>
      </c>
      <c r="Q2845" s="57">
        <f t="shared" si="856"/>
        <v>4.354838075152804E-8</v>
      </c>
      <c r="R2845" s="57">
        <f>IF((H2845+N2845-O2845)&gt;SetUp!$B$56,T2844+H2845+N2845-O2845-SetUp!$B$56,T2844)</f>
        <v>0</v>
      </c>
      <c r="S2845" s="57">
        <f>R2845*SetUp!$B$65</f>
        <v>0</v>
      </c>
      <c r="T2845" s="57">
        <f>IF((R2845-S2845)&lt;SetUp!$B$53,R2845-S2845,SetUp!$B$53)</f>
        <v>0</v>
      </c>
      <c r="U2845" s="57">
        <f t="shared" si="857"/>
        <v>0.2172104554931957</v>
      </c>
      <c r="V2845" s="57">
        <f>(L2845-P2845)/1000*SetUp!$B$13*1000000/SetUp!$B$48</f>
        <v>3.9547787468045006E-2</v>
      </c>
      <c r="W2845" s="57">
        <f t="shared" si="868"/>
        <v>1.0191500421363742E-17</v>
      </c>
      <c r="X2845" s="57">
        <f>MAX((SetUp!$B$56*(1-($H2845/SetUp!$B$56)^2)*TANH(($B2845-$D2845)/SetUp!$B$56))/(1+$H2845/SetUp!$B$56*TANH(($B2845-$D2845)/SetUp!$B$56)),0)</f>
        <v>0</v>
      </c>
      <c r="AP2845" s="64">
        <v>31247</v>
      </c>
      <c r="AQ2845" s="55">
        <v>7</v>
      </c>
      <c r="AR2845" s="55">
        <v>201</v>
      </c>
      <c r="AS2845" s="66">
        <f t="shared" si="858"/>
        <v>1.48</v>
      </c>
      <c r="AT2845" s="66">
        <f t="shared" si="859"/>
        <v>0.62278640829238929</v>
      </c>
      <c r="AU2845" s="55" t="str">
        <f>IF(OR($AP2845&lt;SetUp!$B$97,$AP2845&gt;SetUp!$B$98),"Não","Sim")</f>
        <v>Não</v>
      </c>
      <c r="AV2845" s="68">
        <f t="shared" si="860"/>
        <v>1.2165525060596438</v>
      </c>
      <c r="AW2845" s="68">
        <f t="shared" si="861"/>
        <v>0.78916817491101943</v>
      </c>
      <c r="AX2845" s="68">
        <f t="shared" si="862"/>
        <v>0.17026171539495738</v>
      </c>
      <c r="AY2845" s="68">
        <f t="shared" si="863"/>
        <v>-0.20566087405514721</v>
      </c>
      <c r="AZ2845" s="68">
        <f t="shared" si="864"/>
        <v>-0.85721359170761069</v>
      </c>
      <c r="BA2845" s="68">
        <f t="shared" si="865"/>
        <v>-0.4273843311486244</v>
      </c>
      <c r="BB2845" s="68">
        <f t="shared" si="866"/>
        <v>-0.37592258945010459</v>
      </c>
    </row>
    <row r="2846" spans="1:54" x14ac:dyDescent="0.3">
      <c r="A2846" s="64">
        <v>29508</v>
      </c>
      <c r="B2846" s="57">
        <v>0</v>
      </c>
      <c r="C2846" s="57"/>
      <c r="D2846" s="57">
        <v>5.2510000000000003</v>
      </c>
      <c r="E2846" s="57">
        <f t="shared" si="851"/>
        <v>0</v>
      </c>
      <c r="F2846" s="57">
        <f t="shared" si="852"/>
        <v>5.2510000000000003</v>
      </c>
      <c r="G2846" s="57">
        <f t="shared" si="853"/>
        <v>0</v>
      </c>
      <c r="H2846" s="57">
        <f>IF(Q2845&gt;SetUp!$B$56,SetUp!$B$56,Q2845)</f>
        <v>4.354838075152804E-8</v>
      </c>
      <c r="I2846" s="57">
        <f t="shared" si="867"/>
        <v>0.2172104554931957</v>
      </c>
      <c r="J2846" s="57">
        <f>MIN(F2846,H2846,(1-EXP(-SetUp!$B$52*H2846/SetUp!$B$56))*F2846)</f>
        <v>3.5730085351182163E-8</v>
      </c>
      <c r="K2846" s="57">
        <f t="shared" si="854"/>
        <v>7.8182954003458764E-9</v>
      </c>
      <c r="L2846" s="57">
        <f>IF(I2846&lt;=0,0,MIN(SetUp!$B$50*I2846^SetUp!$B$55,I2846))</f>
        <v>1.6063150494995105E-3</v>
      </c>
      <c r="M2846" s="57">
        <f t="shared" si="855"/>
        <v>0.21560414044369619</v>
      </c>
      <c r="N2846" s="57">
        <f>IF(SetUp!$B$62=0,X2846,(B2846-E2846)*(1-(H2846/SetUp!$B$66/SetUp!$B$56)))</f>
        <v>0</v>
      </c>
      <c r="O2846" s="57">
        <f>K2846*SetUp!$B$65</f>
        <v>0</v>
      </c>
      <c r="P2846" s="57">
        <f>MIN(SetUp!$B$54*L2846^SetUp!$B$51,L2846)</f>
        <v>9.1978799713068014E-4</v>
      </c>
      <c r="Q2846" s="57">
        <f t="shared" si="856"/>
        <v>7.8182954003458764E-9</v>
      </c>
      <c r="R2846" s="57">
        <f>IF((H2846+N2846-O2846)&gt;SetUp!$B$56,T2845+H2846+N2846-O2846-SetUp!$B$56,T2845)</f>
        <v>0</v>
      </c>
      <c r="S2846" s="57">
        <f>R2846*SetUp!$B$65</f>
        <v>0</v>
      </c>
      <c r="T2846" s="57">
        <f>IF((R2846-S2846)&lt;SetUp!$B$53,R2846-S2846,SetUp!$B$53)</f>
        <v>0</v>
      </c>
      <c r="U2846" s="57">
        <f t="shared" si="857"/>
        <v>0.21560414044369619</v>
      </c>
      <c r="V2846" s="57">
        <f>(L2846-P2846)/1000*SetUp!$B$13*1000000/SetUp!$B$48</f>
        <v>3.9048068063468409E-2</v>
      </c>
      <c r="W2846" s="57">
        <f t="shared" si="868"/>
        <v>-1.3660947373317356E-17</v>
      </c>
      <c r="X2846" s="57">
        <f>MAX((SetUp!$B$56*(1-($H2846/SetUp!$B$56)^2)*TANH(($B2846-$D2846)/SetUp!$B$56))/(1+$H2846/SetUp!$B$56*TANH(($B2846-$D2846)/SetUp!$B$56)),0)</f>
        <v>0</v>
      </c>
      <c r="AP2846" s="64">
        <v>31248</v>
      </c>
      <c r="AQ2846" s="55">
        <v>7</v>
      </c>
      <c r="AR2846" s="55">
        <v>202</v>
      </c>
      <c r="AS2846" s="66">
        <f t="shared" si="858"/>
        <v>1.2949999999999999</v>
      </c>
      <c r="AT2846" s="66">
        <f t="shared" si="859"/>
        <v>0.59979688721422464</v>
      </c>
      <c r="AU2846" s="55" t="str">
        <f>IF(OR($AP2846&lt;SetUp!$B$97,$AP2846&gt;SetUp!$B$98),"Não","Sim")</f>
        <v>Não</v>
      </c>
      <c r="AV2846" s="68">
        <f t="shared" si="860"/>
        <v>1.1379806676741042</v>
      </c>
      <c r="AW2846" s="68">
        <f t="shared" si="861"/>
        <v>0.77446554940437773</v>
      </c>
      <c r="AX2846" s="68">
        <f t="shared" si="862"/>
        <v>0.11226976841727061</v>
      </c>
      <c r="AY2846" s="68">
        <f t="shared" si="863"/>
        <v>-0.22199579244310302</v>
      </c>
      <c r="AZ2846" s="68">
        <f t="shared" si="864"/>
        <v>-0.69520311278577529</v>
      </c>
      <c r="BA2846" s="68">
        <f t="shared" si="865"/>
        <v>-0.36351511826972649</v>
      </c>
      <c r="BB2846" s="68">
        <f t="shared" si="866"/>
        <v>-0.33426556086037362</v>
      </c>
    </row>
    <row r="2847" spans="1:54" x14ac:dyDescent="0.3">
      <c r="A2847" s="64">
        <v>29509</v>
      </c>
      <c r="B2847" s="57">
        <v>0</v>
      </c>
      <c r="C2847" s="57"/>
      <c r="D2847" s="57">
        <v>5.2510000000000003</v>
      </c>
      <c r="E2847" s="57">
        <f t="shared" si="851"/>
        <v>0</v>
      </c>
      <c r="F2847" s="57">
        <f t="shared" si="852"/>
        <v>5.2510000000000003</v>
      </c>
      <c r="G2847" s="57">
        <f t="shared" si="853"/>
        <v>0</v>
      </c>
      <c r="H2847" s="57">
        <f>IF(Q2846&gt;SetUp!$B$56,SetUp!$B$56,Q2846)</f>
        <v>7.8182954003458764E-9</v>
      </c>
      <c r="I2847" s="57">
        <f t="shared" si="867"/>
        <v>0.21560414044369619</v>
      </c>
      <c r="J2847" s="57">
        <f>MIN(F2847,H2847,(1-EXP(-SetUp!$B$52*H2847/SetUp!$B$56))*F2847)</f>
        <v>6.4146672998921519E-9</v>
      </c>
      <c r="K2847" s="57">
        <f t="shared" si="854"/>
        <v>1.4036281004537245E-9</v>
      </c>
      <c r="L2847" s="57">
        <f>IF(I2847&lt;=0,0,MIN(SetUp!$B$50*I2847^SetUp!$B$55,I2847))</f>
        <v>1.5865655220303964E-3</v>
      </c>
      <c r="M2847" s="57">
        <f t="shared" si="855"/>
        <v>0.21401757492166579</v>
      </c>
      <c r="N2847" s="57">
        <f>IF(SetUp!$B$62=0,X2847,(B2847-E2847)*(1-(H2847/SetUp!$B$66/SetUp!$B$56)))</f>
        <v>0</v>
      </c>
      <c r="O2847" s="57">
        <f>K2847*SetUp!$B$65</f>
        <v>0</v>
      </c>
      <c r="P2847" s="57">
        <f>MIN(SetUp!$B$54*L2847^SetUp!$B$51,L2847)</f>
        <v>9.0867048589367391E-4</v>
      </c>
      <c r="Q2847" s="57">
        <f t="shared" si="856"/>
        <v>1.4036281004537245E-9</v>
      </c>
      <c r="R2847" s="57">
        <f>IF((H2847+N2847-O2847)&gt;SetUp!$B$56,T2846+H2847+N2847-O2847-SetUp!$B$56,T2846)</f>
        <v>0</v>
      </c>
      <c r="S2847" s="57">
        <f>R2847*SetUp!$B$65</f>
        <v>0</v>
      </c>
      <c r="T2847" s="57">
        <f>IF((R2847-S2847)&lt;SetUp!$B$53,R2847-S2847,SetUp!$B$53)</f>
        <v>0</v>
      </c>
      <c r="U2847" s="57">
        <f t="shared" si="857"/>
        <v>0.21401757492166579</v>
      </c>
      <c r="V2847" s="57">
        <f>(L2847-P2847)/1000*SetUp!$B$13*1000000/SetUp!$B$48</f>
        <v>3.8557098980468274E-2</v>
      </c>
      <c r="W2847" s="57">
        <f t="shared" si="868"/>
        <v>-4.1199682554449168E-18</v>
      </c>
      <c r="X2847" s="57">
        <f>MAX((SetUp!$B$56*(1-($H2847/SetUp!$B$56)^2)*TANH(($B2847-$D2847)/SetUp!$B$56))/(1+$H2847/SetUp!$B$56*TANH(($B2847-$D2847)/SetUp!$B$56)),0)</f>
        <v>0</v>
      </c>
      <c r="AP2847" s="64">
        <v>31249</v>
      </c>
      <c r="AQ2847" s="55">
        <v>7</v>
      </c>
      <c r="AR2847" s="55">
        <v>203</v>
      </c>
      <c r="AS2847" s="66">
        <f t="shared" si="858"/>
        <v>1.2090000000000001</v>
      </c>
      <c r="AT2847" s="66">
        <f t="shared" si="859"/>
        <v>0.57797694264778521</v>
      </c>
      <c r="AU2847" s="55" t="str">
        <f>IF(OR($AP2847&lt;SetUp!$B$97,$AP2847&gt;SetUp!$B$98),"Não","Sim")</f>
        <v>Não</v>
      </c>
      <c r="AV2847" s="68">
        <f t="shared" si="860"/>
        <v>1.0995453605922769</v>
      </c>
      <c r="AW2847" s="68">
        <f t="shared" si="861"/>
        <v>0.76024794813783303</v>
      </c>
      <c r="AX2847" s="68">
        <f t="shared" si="862"/>
        <v>8.2426300860771906E-2</v>
      </c>
      <c r="AY2847" s="68">
        <f t="shared" si="863"/>
        <v>-0.23808948663236099</v>
      </c>
      <c r="AZ2847" s="68">
        <f t="shared" si="864"/>
        <v>-0.63102305735221487</v>
      </c>
      <c r="BA2847" s="68">
        <f t="shared" si="865"/>
        <v>-0.33929741245444389</v>
      </c>
      <c r="BB2847" s="68">
        <f t="shared" si="866"/>
        <v>-0.32051578749313292</v>
      </c>
    </row>
    <row r="2848" spans="1:54" x14ac:dyDescent="0.3">
      <c r="A2848" s="64">
        <v>29510</v>
      </c>
      <c r="B2848" s="57">
        <v>4.4999999999999998E-2</v>
      </c>
      <c r="C2848" s="57"/>
      <c r="D2848" s="57">
        <v>5.2510000000000003</v>
      </c>
      <c r="E2848" s="57">
        <f t="shared" si="851"/>
        <v>4.4999999999999998E-2</v>
      </c>
      <c r="F2848" s="57">
        <f t="shared" si="852"/>
        <v>5.2060000000000004</v>
      </c>
      <c r="G2848" s="57">
        <f t="shared" si="853"/>
        <v>0</v>
      </c>
      <c r="H2848" s="57">
        <f>IF(Q2847&gt;SetUp!$B$56,SetUp!$B$56,Q2847)</f>
        <v>1.4036281004537245E-9</v>
      </c>
      <c r="I2848" s="57">
        <f t="shared" si="867"/>
        <v>0.21401757492166579</v>
      </c>
      <c r="J2848" s="57">
        <f>MIN(F2848,H2848,(1-EXP(-SetUp!$B$52*H2848/SetUp!$B$56))*F2848)</f>
        <v>1.1417637708621698E-9</v>
      </c>
      <c r="K2848" s="57">
        <f t="shared" si="854"/>
        <v>2.6186432959155478E-10</v>
      </c>
      <c r="L2848" s="57">
        <f>IF(I2848&lt;=0,0,MIN(SetUp!$B$50*I2848^SetUp!$B$55,I2848))</f>
        <v>1.567154866027855E-3</v>
      </c>
      <c r="M2848" s="57">
        <f t="shared" si="855"/>
        <v>0.21245042005563794</v>
      </c>
      <c r="N2848" s="57">
        <f>IF(SetUp!$B$62=0,X2848,(B2848-E2848)*(1-(H2848/SetUp!$B$66/SetUp!$B$56)))</f>
        <v>0</v>
      </c>
      <c r="O2848" s="57">
        <f>K2848*SetUp!$B$65</f>
        <v>0</v>
      </c>
      <c r="P2848" s="57">
        <f>MIN(SetUp!$B$54*L2848^SetUp!$B$51,L2848)</f>
        <v>8.9774143984642856E-4</v>
      </c>
      <c r="Q2848" s="57">
        <f t="shared" si="856"/>
        <v>2.6186432959155478E-10</v>
      </c>
      <c r="R2848" s="57">
        <f>IF((H2848+N2848-O2848)&gt;SetUp!$B$56,T2847+H2848+N2848-O2848-SetUp!$B$56,T2847)</f>
        <v>0</v>
      </c>
      <c r="S2848" s="57">
        <f>R2848*SetUp!$B$65</f>
        <v>0</v>
      </c>
      <c r="T2848" s="57">
        <f>IF((R2848-S2848)&lt;SetUp!$B$53,R2848-S2848,SetUp!$B$53)</f>
        <v>0</v>
      </c>
      <c r="U2848" s="57">
        <f t="shared" si="857"/>
        <v>0.21245042005563794</v>
      </c>
      <c r="V2848" s="57">
        <f>(L2848-P2848)/1000*SetUp!$B$13*1000000/SetUp!$B$48</f>
        <v>3.8074684658003587E-2</v>
      </c>
      <c r="W2848" s="57">
        <f t="shared" si="868"/>
        <v>1.1058862159352145E-17</v>
      </c>
      <c r="X2848" s="57">
        <f>MAX((SetUp!$B$56*(1-($H2848/SetUp!$B$56)^2)*TANH(($B2848-$D2848)/SetUp!$B$56))/(1+$H2848/SetUp!$B$56*TANH(($B2848-$D2848)/SetUp!$B$56)),0)</f>
        <v>0</v>
      </c>
      <c r="AP2848" s="64">
        <v>31250</v>
      </c>
      <c r="AQ2848" s="55">
        <v>7</v>
      </c>
      <c r="AR2848" s="55">
        <v>204</v>
      </c>
      <c r="AS2848" s="66">
        <f t="shared" si="858"/>
        <v>1.048</v>
      </c>
      <c r="AT2848" s="66">
        <f t="shared" si="859"/>
        <v>0.55725112264048393</v>
      </c>
      <c r="AU2848" s="55" t="str">
        <f>IF(OR($AP2848&lt;SetUp!$B$97,$AP2848&gt;SetUp!$B$98),"Não","Sim")</f>
        <v>Não</v>
      </c>
      <c r="AV2848" s="68">
        <f t="shared" si="860"/>
        <v>1.0237187113655781</v>
      </c>
      <c r="AW2848" s="68">
        <f t="shared" si="861"/>
        <v>0.7464925469423549</v>
      </c>
      <c r="AX2848" s="68">
        <f t="shared" si="862"/>
        <v>2.0361282647707864E-2</v>
      </c>
      <c r="AY2848" s="68">
        <f t="shared" si="863"/>
        <v>-0.25394904791533129</v>
      </c>
      <c r="AZ2848" s="68">
        <f t="shared" si="864"/>
        <v>-0.49074887735951611</v>
      </c>
      <c r="BA2848" s="68">
        <f t="shared" si="865"/>
        <v>-0.27722616442322323</v>
      </c>
      <c r="BB2848" s="68">
        <f t="shared" si="866"/>
        <v>-0.27431033056303916</v>
      </c>
    </row>
    <row r="2849" spans="1:54" x14ac:dyDescent="0.3">
      <c r="A2849" s="64">
        <v>29511</v>
      </c>
      <c r="B2849" s="57">
        <v>0</v>
      </c>
      <c r="C2849" s="57"/>
      <c r="D2849" s="57">
        <v>5.2510000000000003</v>
      </c>
      <c r="E2849" s="57">
        <f t="shared" si="851"/>
        <v>0</v>
      </c>
      <c r="F2849" s="57">
        <f t="shared" si="852"/>
        <v>5.2510000000000003</v>
      </c>
      <c r="G2849" s="57">
        <f t="shared" si="853"/>
        <v>0</v>
      </c>
      <c r="H2849" s="57">
        <f>IF(Q2848&gt;SetUp!$B$56,SetUp!$B$56,Q2848)</f>
        <v>2.6186432959155478E-10</v>
      </c>
      <c r="I2849" s="57">
        <f t="shared" si="867"/>
        <v>0.21245042005563794</v>
      </c>
      <c r="J2849" s="57">
        <f>MIN(F2849,H2849,(1-EXP(-SetUp!$B$52*H2849/SetUp!$B$56))*F2849)</f>
        <v>2.1485133572252126E-10</v>
      </c>
      <c r="K2849" s="57">
        <f t="shared" si="854"/>
        <v>4.7012993869033512E-11</v>
      </c>
      <c r="L2849" s="57">
        <f>IF(I2849&lt;=0,0,MIN(SetUp!$B$50*I2849^SetUp!$B$55,I2849))</f>
        <v>1.5480756321624137E-3</v>
      </c>
      <c r="M2849" s="57">
        <f t="shared" si="855"/>
        <v>0.21090234442347552</v>
      </c>
      <c r="N2849" s="57">
        <f>IF(SetUp!$B$62=0,X2849,(B2849-E2849)*(1-(H2849/SetUp!$B$66/SetUp!$B$56)))</f>
        <v>0</v>
      </c>
      <c r="O2849" s="57">
        <f>K2849*SetUp!$B$65</f>
        <v>0</v>
      </c>
      <c r="P2849" s="57">
        <f>MIN(SetUp!$B$54*L2849^SetUp!$B$51,L2849)</f>
        <v>8.8699675458962584E-4</v>
      </c>
      <c r="Q2849" s="57">
        <f t="shared" si="856"/>
        <v>4.7012993869033512E-11</v>
      </c>
      <c r="R2849" s="57">
        <f>IF((H2849+N2849-O2849)&gt;SetUp!$B$56,T2848+H2849+N2849-O2849-SetUp!$B$56,T2848)</f>
        <v>0</v>
      </c>
      <c r="S2849" s="57">
        <f>R2849*SetUp!$B$65</f>
        <v>0</v>
      </c>
      <c r="T2849" s="57">
        <f>IF((R2849-S2849)&lt;SetUp!$B$53,R2849-S2849,SetUp!$B$53)</f>
        <v>0</v>
      </c>
      <c r="U2849" s="57">
        <f t="shared" si="857"/>
        <v>0.21090234442347552</v>
      </c>
      <c r="V2849" s="57">
        <f>(L2849-P2849)/1000*SetUp!$B$13*1000000/SetUp!$B$48</f>
        <v>3.7600634844197324E-2</v>
      </c>
      <c r="W2849" s="57">
        <f t="shared" si="868"/>
        <v>2.6020852139652106E-18</v>
      </c>
      <c r="X2849" s="57">
        <f>MAX((SetUp!$B$56*(1-($H2849/SetUp!$B$56)^2)*TANH(($B2849-$D2849)/SetUp!$B$56))/(1+$H2849/SetUp!$B$56*TANH(($B2849-$D2849)/SetUp!$B$56)),0)</f>
        <v>0</v>
      </c>
      <c r="AP2849" s="64">
        <v>31251</v>
      </c>
      <c r="AQ2849" s="55">
        <v>7</v>
      </c>
      <c r="AR2849" s="55">
        <v>205</v>
      </c>
      <c r="AS2849" s="66">
        <f t="shared" si="858"/>
        <v>0.90200000000000002</v>
      </c>
      <c r="AT2849" s="66">
        <f t="shared" si="859"/>
        <v>0.53754984685388363</v>
      </c>
      <c r="AU2849" s="55" t="str">
        <f>IF(OR($AP2849&lt;SetUp!$B$97,$AP2849&gt;SetUp!$B$98),"Não","Sim")</f>
        <v>Não</v>
      </c>
      <c r="AV2849" s="68">
        <f t="shared" si="860"/>
        <v>0.94973680564670127</v>
      </c>
      <c r="AW2849" s="68">
        <f t="shared" si="861"/>
        <v>0.73317790941481842</v>
      </c>
      <c r="AX2849" s="68">
        <f t="shared" si="862"/>
        <v>-4.4793462458058257E-2</v>
      </c>
      <c r="AY2849" s="68">
        <f t="shared" si="863"/>
        <v>-0.26958125753359552</v>
      </c>
      <c r="AZ2849" s="68">
        <f t="shared" si="864"/>
        <v>-0.3644501531461164</v>
      </c>
      <c r="BA2849" s="68">
        <f t="shared" si="865"/>
        <v>-0.21655889623188285</v>
      </c>
      <c r="BB2849" s="68">
        <f t="shared" si="866"/>
        <v>-0.22478779507553726</v>
      </c>
    </row>
    <row r="2850" spans="1:54" x14ac:dyDescent="0.3">
      <c r="A2850" s="64">
        <v>29512</v>
      </c>
      <c r="B2850" s="57">
        <v>0</v>
      </c>
      <c r="C2850" s="57"/>
      <c r="D2850" s="57">
        <v>5.2510000000000003</v>
      </c>
      <c r="E2850" s="57">
        <f t="shared" si="851"/>
        <v>0</v>
      </c>
      <c r="F2850" s="57">
        <f t="shared" si="852"/>
        <v>5.2510000000000003</v>
      </c>
      <c r="G2850" s="57">
        <f t="shared" si="853"/>
        <v>0</v>
      </c>
      <c r="H2850" s="57">
        <f>IF(Q2849&gt;SetUp!$B$56,SetUp!$B$56,Q2849)</f>
        <v>4.7012993869033512E-11</v>
      </c>
      <c r="I2850" s="57">
        <f t="shared" si="867"/>
        <v>0.21090234442347552</v>
      </c>
      <c r="J2850" s="57">
        <f>MIN(F2850,H2850,(1-EXP(-SetUp!$B$52*H2850/SetUp!$B$56))*F2850)</f>
        <v>3.8572746663412265E-11</v>
      </c>
      <c r="K2850" s="57">
        <f t="shared" si="854"/>
        <v>8.4402472056212473E-12</v>
      </c>
      <c r="L2850" s="57">
        <f>IF(I2850&lt;=0,0,MIN(SetUp!$B$50*I2850^SetUp!$B$55,I2850))</f>
        <v>1.5293205704963206E-3</v>
      </c>
      <c r="M2850" s="57">
        <f t="shared" si="855"/>
        <v>0.20937302385297921</v>
      </c>
      <c r="N2850" s="57">
        <f>IF(SetUp!$B$62=0,X2850,(B2850-E2850)*(1-(H2850/SetUp!$B$66/SetUp!$B$56)))</f>
        <v>0</v>
      </c>
      <c r="O2850" s="57">
        <f>K2850*SetUp!$B$65</f>
        <v>0</v>
      </c>
      <c r="P2850" s="57">
        <f>MIN(SetUp!$B$54*L2850^SetUp!$B$51,L2850)</f>
        <v>8.7643243475045874E-4</v>
      </c>
      <c r="Q2850" s="57">
        <f t="shared" si="856"/>
        <v>8.4402472056212473E-12</v>
      </c>
      <c r="R2850" s="57">
        <f>IF((H2850+N2850-O2850)&gt;SetUp!$B$56,T2849+H2850+N2850-O2850-SetUp!$B$56,T2849)</f>
        <v>0</v>
      </c>
      <c r="S2850" s="57">
        <f>R2850*SetUp!$B$65</f>
        <v>0</v>
      </c>
      <c r="T2850" s="57">
        <f>IF((R2850-S2850)&lt;SetUp!$B$53,R2850-S2850,SetUp!$B$53)</f>
        <v>0</v>
      </c>
      <c r="U2850" s="57">
        <f t="shared" si="857"/>
        <v>0.20937302385297921</v>
      </c>
      <c r="V2850" s="57">
        <f>(L2850-P2850)/1000*SetUp!$B$13*1000000/SetUp!$B$48</f>
        <v>3.7134764426936216E-2</v>
      </c>
      <c r="W2850" s="57">
        <f t="shared" si="868"/>
        <v>-6.5052130349130266E-18</v>
      </c>
      <c r="X2850" s="57">
        <f>MAX((SetUp!$B$56*(1-($H2850/SetUp!$B$56)^2)*TANH(($B2850-$D2850)/SetUp!$B$56))/(1+$H2850/SetUp!$B$56*TANH(($B2850-$D2850)/SetUp!$B$56)),0)</f>
        <v>0</v>
      </c>
      <c r="AP2850" s="64">
        <v>31252</v>
      </c>
      <c r="AQ2850" s="55">
        <v>7</v>
      </c>
      <c r="AR2850" s="55">
        <v>206</v>
      </c>
      <c r="AS2850" s="66">
        <f t="shared" si="858"/>
        <v>0.83399999999999996</v>
      </c>
      <c r="AT2850" s="66">
        <f t="shared" si="859"/>
        <v>0.51880887344453086</v>
      </c>
      <c r="AU2850" s="55" t="str">
        <f>IF(OR($AP2850&lt;SetUp!$B$97,$AP2850&gt;SetUp!$B$98),"Não","Sim")</f>
        <v>Não</v>
      </c>
      <c r="AV2850" s="68">
        <f t="shared" si="860"/>
        <v>0.91323600454646991</v>
      </c>
      <c r="AW2850" s="68">
        <f t="shared" si="861"/>
        <v>0.72028388392669929</v>
      </c>
      <c r="AX2850" s="68">
        <f t="shared" si="862"/>
        <v>-7.8833949362261305E-2</v>
      </c>
      <c r="AY2850" s="68">
        <f t="shared" si="863"/>
        <v>-0.2849926045713051</v>
      </c>
      <c r="AZ2850" s="68">
        <f t="shared" si="864"/>
        <v>-0.3151911265554691</v>
      </c>
      <c r="BA2850" s="68">
        <f t="shared" si="865"/>
        <v>-0.19295212061977063</v>
      </c>
      <c r="BB2850" s="68">
        <f t="shared" si="866"/>
        <v>-0.20615865520904381</v>
      </c>
    </row>
    <row r="2851" spans="1:54" x14ac:dyDescent="0.3">
      <c r="A2851" s="64">
        <v>29513</v>
      </c>
      <c r="B2851" s="57">
        <v>0</v>
      </c>
      <c r="C2851" s="57"/>
      <c r="D2851" s="57">
        <v>5.2510000000000003</v>
      </c>
      <c r="E2851" s="57">
        <f t="shared" si="851"/>
        <v>0</v>
      </c>
      <c r="F2851" s="57">
        <f t="shared" si="852"/>
        <v>5.2510000000000003</v>
      </c>
      <c r="G2851" s="57">
        <f t="shared" si="853"/>
        <v>0</v>
      </c>
      <c r="H2851" s="57">
        <f>IF(Q2850&gt;SetUp!$B$56,SetUp!$B$56,Q2850)</f>
        <v>8.4402472056212473E-12</v>
      </c>
      <c r="I2851" s="57">
        <f t="shared" si="867"/>
        <v>0.20937302385297921</v>
      </c>
      <c r="J2851" s="57">
        <f>MIN(F2851,H2851,(1-EXP(-SetUp!$B$52*H2851/SetUp!$B$56))*F2851)</f>
        <v>6.9251969714301254E-12</v>
      </c>
      <c r="K2851" s="57">
        <f t="shared" si="854"/>
        <v>1.5150502341911219E-12</v>
      </c>
      <c r="L2851" s="57">
        <f>IF(I2851&lt;=0,0,MIN(SetUp!$B$50*I2851^SetUp!$B$55,I2851))</f>
        <v>1.5108826242009785E-3</v>
      </c>
      <c r="M2851" s="57">
        <f t="shared" si="855"/>
        <v>0.20786214122877822</v>
      </c>
      <c r="N2851" s="57">
        <f>IF(SetUp!$B$62=0,X2851,(B2851-E2851)*(1-(H2851/SetUp!$B$66/SetUp!$B$56)))</f>
        <v>0</v>
      </c>
      <c r="O2851" s="57">
        <f>K2851*SetUp!$B$65</f>
        <v>0</v>
      </c>
      <c r="P2851" s="57">
        <f>MIN(SetUp!$B$54*L2851^SetUp!$B$51,L2851)</f>
        <v>8.6604459056931259E-4</v>
      </c>
      <c r="Q2851" s="57">
        <f t="shared" si="856"/>
        <v>1.5150502341911219E-12</v>
      </c>
      <c r="R2851" s="57">
        <f>IF((H2851+N2851-O2851)&gt;SetUp!$B$56,T2850+H2851+N2851-O2851-SetUp!$B$56,T2850)</f>
        <v>0</v>
      </c>
      <c r="S2851" s="57">
        <f>R2851*SetUp!$B$65</f>
        <v>0</v>
      </c>
      <c r="T2851" s="57">
        <f>IF((R2851-S2851)&lt;SetUp!$B$53,R2851-S2851,SetUp!$B$53)</f>
        <v>0</v>
      </c>
      <c r="U2851" s="57">
        <f t="shared" si="857"/>
        <v>0.20786214122877822</v>
      </c>
      <c r="V2851" s="57">
        <f>(L2851-P2851)/1000*SetUp!$B$13*1000000/SetUp!$B$48</f>
        <v>3.6676893270674603E-2</v>
      </c>
      <c r="W2851" s="57">
        <f t="shared" si="868"/>
        <v>-2.2551405187698492E-17</v>
      </c>
      <c r="X2851" s="57">
        <f>MAX((SetUp!$B$56*(1-($H2851/SetUp!$B$56)^2)*TANH(($B2851-$D2851)/SetUp!$B$56))/(1+$H2851/SetUp!$B$56*TANH(($B2851-$D2851)/SetUp!$B$56)),0)</f>
        <v>0</v>
      </c>
      <c r="AP2851" s="64">
        <v>31253</v>
      </c>
      <c r="AQ2851" s="55">
        <v>7</v>
      </c>
      <c r="AR2851" s="55">
        <v>207</v>
      </c>
      <c r="AS2851" s="66">
        <f t="shared" si="858"/>
        <v>0.77</v>
      </c>
      <c r="AT2851" s="66">
        <f t="shared" si="859"/>
        <v>0.50096882109448404</v>
      </c>
      <c r="AU2851" s="55" t="str">
        <f>IF(OR($AP2851&lt;SetUp!$B$97,$AP2851&gt;SetUp!$B$98),"Não","Sim")</f>
        <v>Não</v>
      </c>
      <c r="AV2851" s="68">
        <f t="shared" si="860"/>
        <v>0.87749643873921224</v>
      </c>
      <c r="AW2851" s="68">
        <f t="shared" si="861"/>
        <v>0.70779150962305559</v>
      </c>
      <c r="AX2851" s="68">
        <f t="shared" si="862"/>
        <v>-0.11350927482751812</v>
      </c>
      <c r="AY2851" s="68">
        <f t="shared" si="863"/>
        <v>-0.30018930257183674</v>
      </c>
      <c r="AZ2851" s="68">
        <f t="shared" si="864"/>
        <v>-0.26903117890551598</v>
      </c>
      <c r="BA2851" s="68">
        <f t="shared" si="865"/>
        <v>-0.16970492911615664</v>
      </c>
      <c r="BB2851" s="68">
        <f t="shared" si="866"/>
        <v>-0.18668002774431863</v>
      </c>
    </row>
    <row r="2852" spans="1:54" x14ac:dyDescent="0.3">
      <c r="A2852" s="64">
        <v>29514</v>
      </c>
      <c r="B2852" s="57">
        <v>0</v>
      </c>
      <c r="C2852" s="57"/>
      <c r="D2852" s="57">
        <v>5.2510000000000003</v>
      </c>
      <c r="E2852" s="57">
        <f t="shared" si="851"/>
        <v>0</v>
      </c>
      <c r="F2852" s="57">
        <f t="shared" si="852"/>
        <v>5.2510000000000003</v>
      </c>
      <c r="G2852" s="57">
        <f t="shared" si="853"/>
        <v>0</v>
      </c>
      <c r="H2852" s="57">
        <f>IF(Q2851&gt;SetUp!$B$56,SetUp!$B$56,Q2851)</f>
        <v>1.5150502341911219E-12</v>
      </c>
      <c r="I2852" s="57">
        <f t="shared" si="867"/>
        <v>0.20786214122877822</v>
      </c>
      <c r="J2852" s="57">
        <f>MIN(F2852,H2852,(1-EXP(-SetUp!$B$52*H2852/SetUp!$B$56))*F2852)</f>
        <v>1.242909331011788E-12</v>
      </c>
      <c r="K2852" s="57">
        <f t="shared" si="854"/>
        <v>2.7214090317933392E-13</v>
      </c>
      <c r="L2852" s="57">
        <f>IF(I2852&lt;=0,0,MIN(SetUp!$B$50*I2852^SetUp!$B$55,I2852))</f>
        <v>1.4927549235018509E-3</v>
      </c>
      <c r="M2852" s="57">
        <f t="shared" si="855"/>
        <v>0.20636938630527638</v>
      </c>
      <c r="N2852" s="57">
        <f>IF(SetUp!$B$62=0,X2852,(B2852-E2852)*(1-(H2852/SetUp!$B$66/SetUp!$B$56)))</f>
        <v>0</v>
      </c>
      <c r="O2852" s="57">
        <f>K2852*SetUp!$B$65</f>
        <v>0</v>
      </c>
      <c r="P2852" s="57">
        <f>MIN(SetUp!$B$54*L2852^SetUp!$B$51,L2852)</f>
        <v>8.5582943460934115E-4</v>
      </c>
      <c r="Q2852" s="57">
        <f t="shared" si="856"/>
        <v>2.7214090317933392E-13</v>
      </c>
      <c r="R2852" s="57">
        <f>IF((H2852+N2852-O2852)&gt;SetUp!$B$56,T2851+H2852+N2852-O2852-SetUp!$B$56,T2851)</f>
        <v>0</v>
      </c>
      <c r="S2852" s="57">
        <f>R2852*SetUp!$B$65</f>
        <v>0</v>
      </c>
      <c r="T2852" s="57">
        <f>IF((R2852-S2852)&lt;SetUp!$B$53,R2852-S2852,SetUp!$B$53)</f>
        <v>0</v>
      </c>
      <c r="U2852" s="57">
        <f t="shared" si="857"/>
        <v>0.20636938630527638</v>
      </c>
      <c r="V2852" s="57">
        <f>(L2852-P2852)/1000*SetUp!$B$13*1000000/SetUp!$B$48</f>
        <v>3.6226846059186413E-2</v>
      </c>
      <c r="W2852" s="57">
        <f t="shared" si="868"/>
        <v>2.2334564753201391E-17</v>
      </c>
      <c r="X2852" s="57">
        <f>MAX((SetUp!$B$56*(1-($H2852/SetUp!$B$56)^2)*TANH(($B2852-$D2852)/SetUp!$B$56))/(1+$H2852/SetUp!$B$56*TANH(($B2852-$D2852)/SetUp!$B$56)),0)</f>
        <v>0</v>
      </c>
      <c r="AP2852" s="64">
        <v>31254</v>
      </c>
      <c r="AQ2852" s="55">
        <v>7</v>
      </c>
      <c r="AR2852" s="55">
        <v>208</v>
      </c>
      <c r="AS2852" s="66">
        <f t="shared" si="858"/>
        <v>0.70899999999999996</v>
      </c>
      <c r="AT2852" s="66">
        <f t="shared" si="859"/>
        <v>0.48397473980632177</v>
      </c>
      <c r="AU2852" s="55" t="str">
        <f>IF(OR($AP2852&lt;SetUp!$B$97,$AP2852&gt;SetUp!$B$98),"Não","Sim")</f>
        <v>Não</v>
      </c>
      <c r="AV2852" s="68">
        <f t="shared" si="860"/>
        <v>0.84202137740083538</v>
      </c>
      <c r="AW2852" s="68">
        <f t="shared" si="861"/>
        <v>0.69568293051240071</v>
      </c>
      <c r="AX2852" s="68">
        <f t="shared" si="862"/>
        <v>-0.14935376481693349</v>
      </c>
      <c r="AY2852" s="68">
        <f t="shared" si="863"/>
        <v>-0.31517730498577451</v>
      </c>
      <c r="AZ2852" s="68">
        <f t="shared" si="864"/>
        <v>-0.22502526019367819</v>
      </c>
      <c r="BA2852" s="68">
        <f t="shared" si="865"/>
        <v>-0.14633844688843467</v>
      </c>
      <c r="BB2852" s="68">
        <f t="shared" si="866"/>
        <v>-0.16582354016884102</v>
      </c>
    </row>
    <row r="2853" spans="1:54" x14ac:dyDescent="0.3">
      <c r="A2853" s="64">
        <v>29515</v>
      </c>
      <c r="B2853" s="57">
        <v>2.1999999999999999E-2</v>
      </c>
      <c r="C2853" s="57"/>
      <c r="D2853" s="57">
        <v>5.2510000000000003</v>
      </c>
      <c r="E2853" s="57">
        <f t="shared" si="851"/>
        <v>2.1999999999999999E-2</v>
      </c>
      <c r="F2853" s="57">
        <f t="shared" si="852"/>
        <v>5.2290000000000001</v>
      </c>
      <c r="G2853" s="57">
        <f t="shared" si="853"/>
        <v>0</v>
      </c>
      <c r="H2853" s="57">
        <f>IF(Q2852&gt;SetUp!$B$56,SetUp!$B$56,Q2852)</f>
        <v>2.7214090317933392E-13</v>
      </c>
      <c r="I2853" s="57">
        <f t="shared" si="867"/>
        <v>0.20636938630527638</v>
      </c>
      <c r="J2853" s="57">
        <f>MIN(F2853,H2853,(1-EXP(-SetUp!$B$52*H2853/SetUp!$B$56))*F2853)</f>
        <v>2.2234514229779735E-13</v>
      </c>
      <c r="K2853" s="57">
        <f t="shared" si="854"/>
        <v>4.9795760881536568E-14</v>
      </c>
      <c r="L2853" s="57">
        <f>IF(I2853&lt;=0,0,MIN(SetUp!$B$50*I2853^SetUp!$B$55,I2853))</f>
        <v>1.4749307798415765E-3</v>
      </c>
      <c r="M2853" s="57">
        <f t="shared" si="855"/>
        <v>0.20489445552543481</v>
      </c>
      <c r="N2853" s="57">
        <f>IF(SetUp!$B$62=0,X2853,(B2853-E2853)*(1-(H2853/SetUp!$B$66/SetUp!$B$56)))</f>
        <v>0</v>
      </c>
      <c r="O2853" s="57">
        <f>K2853*SetUp!$B$65</f>
        <v>0</v>
      </c>
      <c r="P2853" s="57">
        <f>MIN(SetUp!$B$54*L2853^SetUp!$B$51,L2853)</f>
        <v>8.457832785839734E-4</v>
      </c>
      <c r="Q2853" s="57">
        <f t="shared" si="856"/>
        <v>4.9795760881536568E-14</v>
      </c>
      <c r="R2853" s="57">
        <f>IF((H2853+N2853-O2853)&gt;SetUp!$B$56,T2852+H2853+N2853-O2853-SetUp!$B$56,T2852)</f>
        <v>0</v>
      </c>
      <c r="S2853" s="57">
        <f>R2853*SetUp!$B$65</f>
        <v>0</v>
      </c>
      <c r="T2853" s="57">
        <f>IF((R2853-S2853)&lt;SetUp!$B$53,R2853-S2853,SetUp!$B$53)</f>
        <v>0</v>
      </c>
      <c r="U2853" s="57">
        <f t="shared" si="857"/>
        <v>0.20489445552543481</v>
      </c>
      <c r="V2853" s="57">
        <f>(L2853-P2853)/1000*SetUp!$B$13*1000000/SetUp!$B$48</f>
        <v>3.5784452144020644E-2</v>
      </c>
      <c r="W2853" s="57">
        <f t="shared" si="868"/>
        <v>6.0715321659188248E-18</v>
      </c>
      <c r="X2853" s="57">
        <f>MAX((SetUp!$B$56*(1-($H2853/SetUp!$B$56)^2)*TANH(($B2853-$D2853)/SetUp!$B$56))/(1+$H2853/SetUp!$B$56*TANH(($B2853-$D2853)/SetUp!$B$56)),0)</f>
        <v>0</v>
      </c>
      <c r="AP2853" s="64">
        <v>31255</v>
      </c>
      <c r="AQ2853" s="55">
        <v>7</v>
      </c>
      <c r="AR2853" s="55">
        <v>209</v>
      </c>
      <c r="AS2853" s="66">
        <f t="shared" si="858"/>
        <v>0.65200000000000002</v>
      </c>
      <c r="AT2853" s="66">
        <f t="shared" si="859"/>
        <v>0.46777572489345259</v>
      </c>
      <c r="AU2853" s="55" t="str">
        <f>IF(OR($AP2853&lt;SetUp!$B$97,$AP2853&gt;SetUp!$B$98),"Não","Sim")</f>
        <v>Não</v>
      </c>
      <c r="AV2853" s="68">
        <f t="shared" si="860"/>
        <v>0.80746516952745395</v>
      </c>
      <c r="AW2853" s="68">
        <f t="shared" si="861"/>
        <v>0.68394131684922543</v>
      </c>
      <c r="AX2853" s="68">
        <f t="shared" si="862"/>
        <v>-0.18575240426807979</v>
      </c>
      <c r="AY2853" s="68">
        <f t="shared" si="863"/>
        <v>-0.32996231954774607</v>
      </c>
      <c r="AZ2853" s="68">
        <f t="shared" si="864"/>
        <v>-0.18422427510654743</v>
      </c>
      <c r="BA2853" s="68">
        <f t="shared" si="865"/>
        <v>-0.12352385267822852</v>
      </c>
      <c r="BB2853" s="68">
        <f t="shared" si="866"/>
        <v>-0.14420991527966628</v>
      </c>
    </row>
    <row r="2854" spans="1:54" x14ac:dyDescent="0.3">
      <c r="A2854" s="64">
        <v>29516</v>
      </c>
      <c r="B2854" s="57">
        <v>0</v>
      </c>
      <c r="C2854" s="57"/>
      <c r="D2854" s="57">
        <v>5.2510000000000003</v>
      </c>
      <c r="E2854" s="57">
        <f t="shared" si="851"/>
        <v>0</v>
      </c>
      <c r="F2854" s="57">
        <f t="shared" si="852"/>
        <v>5.2510000000000003</v>
      </c>
      <c r="G2854" s="57">
        <f t="shared" si="853"/>
        <v>0</v>
      </c>
      <c r="H2854" s="57">
        <f>IF(Q2853&gt;SetUp!$B$56,SetUp!$B$56,Q2853)</f>
        <v>4.9795760881536568E-14</v>
      </c>
      <c r="I2854" s="57">
        <f t="shared" si="867"/>
        <v>0.20489445552543481</v>
      </c>
      <c r="J2854" s="57">
        <f>MIN(F2854,H2854,(1-EXP(-SetUp!$B$52*H2854/SetUp!$B$56))*F2854)</f>
        <v>4.0808467716146885E-14</v>
      </c>
      <c r="K2854" s="57">
        <f t="shared" si="854"/>
        <v>8.9872931653896835E-15</v>
      </c>
      <c r="L2854" s="57">
        <f>IF(I2854&lt;=0,0,MIN(SetUp!$B$50*I2854^SetUp!$B$55,I2854))</f>
        <v>1.4574036802523845E-3</v>
      </c>
      <c r="M2854" s="57">
        <f t="shared" si="855"/>
        <v>0.20343705184518243</v>
      </c>
      <c r="N2854" s="57">
        <f>IF(SetUp!$B$62=0,X2854,(B2854-E2854)*(1-(H2854/SetUp!$B$66/SetUp!$B$56)))</f>
        <v>0</v>
      </c>
      <c r="O2854" s="57">
        <f>K2854*SetUp!$B$65</f>
        <v>0</v>
      </c>
      <c r="P2854" s="57">
        <f>MIN(SetUp!$B$54*L2854^SetUp!$B$51,L2854)</f>
        <v>8.3590253029755025E-4</v>
      </c>
      <c r="Q2854" s="57">
        <f t="shared" si="856"/>
        <v>8.9872931653896835E-15</v>
      </c>
      <c r="R2854" s="57">
        <f>IF((H2854+N2854-O2854)&gt;SetUp!$B$56,T2853+H2854+N2854-O2854-SetUp!$B$56,T2853)</f>
        <v>0</v>
      </c>
      <c r="S2854" s="57">
        <f>R2854*SetUp!$B$65</f>
        <v>0</v>
      </c>
      <c r="T2854" s="57">
        <f>IF((R2854-S2854)&lt;SetUp!$B$53,R2854-S2854,SetUp!$B$53)</f>
        <v>0</v>
      </c>
      <c r="U2854" s="57">
        <f t="shared" si="857"/>
        <v>0.20343705184518243</v>
      </c>
      <c r="V2854" s="57">
        <f>(L2854-P2854)/1000*SetUp!$B$13*1000000/SetUp!$B$48</f>
        <v>3.5349545398427031E-2</v>
      </c>
      <c r="W2854" s="57">
        <f t="shared" si="868"/>
        <v>1.4094628242311558E-17</v>
      </c>
      <c r="X2854" s="57">
        <f>MAX((SetUp!$B$56*(1-($H2854/SetUp!$B$56)^2)*TANH(($B2854-$D2854)/SetUp!$B$56))/(1+$H2854/SetUp!$B$56*TANH(($B2854-$D2854)/SetUp!$B$56)),0)</f>
        <v>0</v>
      </c>
      <c r="AP2854" s="64">
        <v>31256</v>
      </c>
      <c r="AQ2854" s="55">
        <v>7</v>
      </c>
      <c r="AR2854" s="55">
        <v>210</v>
      </c>
      <c r="AS2854" s="66">
        <f t="shared" si="858"/>
        <v>0.65200000000000002</v>
      </c>
      <c r="AT2854" s="66">
        <f t="shared" si="859"/>
        <v>0.45232456929873099</v>
      </c>
      <c r="AU2854" s="55" t="str">
        <f>IF(OR($AP2854&lt;SetUp!$B$97,$AP2854&gt;SetUp!$B$98),"Não","Sim")</f>
        <v>Não</v>
      </c>
      <c r="AV2854" s="68">
        <f t="shared" si="860"/>
        <v>0.80746516952745395</v>
      </c>
      <c r="AW2854" s="68">
        <f t="shared" si="861"/>
        <v>0.67255079309947363</v>
      </c>
      <c r="AX2854" s="68">
        <f t="shared" si="862"/>
        <v>-0.18575240426807979</v>
      </c>
      <c r="AY2854" s="68">
        <f t="shared" si="863"/>
        <v>-0.34454982167025716</v>
      </c>
      <c r="AZ2854" s="68">
        <f t="shared" si="864"/>
        <v>-0.19967543070126903</v>
      </c>
      <c r="BA2854" s="68">
        <f t="shared" si="865"/>
        <v>-0.13491437642798032</v>
      </c>
      <c r="BB2854" s="68">
        <f t="shared" si="866"/>
        <v>-0.15879741740217737</v>
      </c>
    </row>
    <row r="2855" spans="1:54" x14ac:dyDescent="0.3">
      <c r="A2855" s="64">
        <v>29517</v>
      </c>
      <c r="B2855" s="57">
        <v>0</v>
      </c>
      <c r="C2855" s="57"/>
      <c r="D2855" s="57">
        <v>5.2510000000000003</v>
      </c>
      <c r="E2855" s="57">
        <f t="shared" si="851"/>
        <v>0</v>
      </c>
      <c r="F2855" s="57">
        <f t="shared" si="852"/>
        <v>5.2510000000000003</v>
      </c>
      <c r="G2855" s="57">
        <f t="shared" si="853"/>
        <v>0</v>
      </c>
      <c r="H2855" s="57">
        <f>IF(Q2854&gt;SetUp!$B$56,SetUp!$B$56,Q2854)</f>
        <v>8.9872931653896835E-15</v>
      </c>
      <c r="I2855" s="57">
        <f t="shared" si="867"/>
        <v>0.20343705184518243</v>
      </c>
      <c r="J2855" s="57">
        <f>MIN(F2855,H2855,(1-EXP(-SetUp!$B$52*H2855/SetUp!$B$56))*F2855)</f>
        <v>7.5787154329987067E-15</v>
      </c>
      <c r="K2855" s="57">
        <f t="shared" si="854"/>
        <v>1.4085777323909768E-15</v>
      </c>
      <c r="L2855" s="57">
        <f>IF(I2855&lt;=0,0,MIN(SetUp!$B$50*I2855^SetUp!$B$55,I2855))</f>
        <v>1.4401672819293674E-3</v>
      </c>
      <c r="M2855" s="57">
        <f t="shared" si="855"/>
        <v>0.20199688456325307</v>
      </c>
      <c r="N2855" s="57">
        <f>IF(SetUp!$B$62=0,X2855,(B2855-E2855)*(1-(H2855/SetUp!$B$66/SetUp!$B$56)))</f>
        <v>0</v>
      </c>
      <c r="O2855" s="57">
        <f>K2855*SetUp!$B$65</f>
        <v>0</v>
      </c>
      <c r="P2855" s="57">
        <f>MIN(SetUp!$B$54*L2855^SetUp!$B$51,L2855)</f>
        <v>8.2618369069455036E-4</v>
      </c>
      <c r="Q2855" s="57">
        <f t="shared" si="856"/>
        <v>1.4085777323909768E-15</v>
      </c>
      <c r="R2855" s="57">
        <f>IF((H2855+N2855-O2855)&gt;SetUp!$B$56,T2854+H2855+N2855-O2855-SetUp!$B$56,T2854)</f>
        <v>0</v>
      </c>
      <c r="S2855" s="57">
        <f>R2855*SetUp!$B$65</f>
        <v>0</v>
      </c>
      <c r="T2855" s="57">
        <f>IF((R2855-S2855)&lt;SetUp!$B$53,R2855-S2855,SetUp!$B$53)</f>
        <v>0</v>
      </c>
      <c r="U2855" s="57">
        <f t="shared" si="857"/>
        <v>0.20199688456325307</v>
      </c>
      <c r="V2855" s="57">
        <f>(L2855-P2855)/1000*SetUp!$B$13*1000000/SetUp!$B$48</f>
        <v>3.4921964076529394E-2</v>
      </c>
      <c r="W2855" s="57">
        <f t="shared" si="868"/>
        <v>8.0230960763927328E-18</v>
      </c>
      <c r="X2855" s="57">
        <f>MAX((SetUp!$B$56*(1-($H2855/SetUp!$B$56)^2)*TANH(($B2855-$D2855)/SetUp!$B$56))/(1+$H2855/SetUp!$B$56*TANH(($B2855-$D2855)/SetUp!$B$56)),0)</f>
        <v>0</v>
      </c>
      <c r="AP2855" s="64">
        <v>31257</v>
      </c>
      <c r="AQ2855" s="55">
        <v>7</v>
      </c>
      <c r="AR2855" s="55">
        <v>211</v>
      </c>
      <c r="AS2855" s="66">
        <f t="shared" si="858"/>
        <v>0.65200000000000002</v>
      </c>
      <c r="AT2855" s="66">
        <f t="shared" si="859"/>
        <v>0.43757744997991493</v>
      </c>
      <c r="AU2855" s="55" t="str">
        <f>IF(OR($AP2855&lt;SetUp!$B$97,$AP2855&gt;SetUp!$B$98),"Não","Sim")</f>
        <v>Não</v>
      </c>
      <c r="AV2855" s="68">
        <f t="shared" si="860"/>
        <v>0.80746516952745395</v>
      </c>
      <c r="AW2855" s="68">
        <f t="shared" si="861"/>
        <v>0.66149637185695509</v>
      </c>
      <c r="AX2855" s="68">
        <f t="shared" si="862"/>
        <v>-0.18575240426807979</v>
      </c>
      <c r="AY2855" s="68">
        <f t="shared" si="863"/>
        <v>-0.35894506693429101</v>
      </c>
      <c r="AZ2855" s="68">
        <f t="shared" si="864"/>
        <v>-0.21442255002008509</v>
      </c>
      <c r="BA2855" s="68">
        <f t="shared" si="865"/>
        <v>-0.14596879767049886</v>
      </c>
      <c r="BB2855" s="68">
        <f t="shared" si="866"/>
        <v>-0.17319266266621122</v>
      </c>
    </row>
    <row r="2856" spans="1:54" x14ac:dyDescent="0.3">
      <c r="A2856" s="64">
        <v>29518</v>
      </c>
      <c r="B2856" s="57">
        <v>0.79800000000000004</v>
      </c>
      <c r="C2856" s="57"/>
      <c r="D2856" s="57">
        <v>5.2510000000000003</v>
      </c>
      <c r="E2856" s="57">
        <f t="shared" si="851"/>
        <v>0.79800000000000004</v>
      </c>
      <c r="F2856" s="57">
        <f t="shared" si="852"/>
        <v>4.4530000000000003</v>
      </c>
      <c r="G2856" s="57">
        <f t="shared" si="853"/>
        <v>0</v>
      </c>
      <c r="H2856" s="57">
        <f>IF(Q2855&gt;SetUp!$B$56,SetUp!$B$56,Q2855)</f>
        <v>1.4085777323909768E-15</v>
      </c>
      <c r="I2856" s="57">
        <f t="shared" si="867"/>
        <v>0.20199688456325307</v>
      </c>
      <c r="J2856" s="57">
        <f>MIN(F2856,H2856,(1-EXP(-SetUp!$B$52*H2856/SetUp!$B$56))*F2856)</f>
        <v>9.8876462573116448E-16</v>
      </c>
      <c r="K2856" s="57">
        <f t="shared" si="854"/>
        <v>4.198131066598123E-16</v>
      </c>
      <c r="L2856" s="57">
        <f>IF(I2856&lt;=0,0,MIN(SetUp!$B$50*I2856^SetUp!$B$55,I2856))</f>
        <v>1.423215406996496E-3</v>
      </c>
      <c r="M2856" s="57">
        <f t="shared" si="855"/>
        <v>0.20057366915625657</v>
      </c>
      <c r="N2856" s="57">
        <f>IF(SetUp!$B$62=0,X2856,(B2856-E2856)*(1-(H2856/SetUp!$B$66/SetUp!$B$56)))</f>
        <v>0</v>
      </c>
      <c r="O2856" s="57">
        <f>K2856*SetUp!$B$65</f>
        <v>0</v>
      </c>
      <c r="P2856" s="57">
        <f>MIN(SetUp!$B$54*L2856^SetUp!$B$51,L2856)</f>
        <v>8.1662335101304474E-4</v>
      </c>
      <c r="Q2856" s="57">
        <f t="shared" si="856"/>
        <v>4.198131066598123E-16</v>
      </c>
      <c r="R2856" s="57">
        <f>IF((H2856+N2856-O2856)&gt;SetUp!$B$56,T2855+H2856+N2856-O2856-SetUp!$B$56,T2855)</f>
        <v>0</v>
      </c>
      <c r="S2856" s="57">
        <f>R2856*SetUp!$B$65</f>
        <v>0</v>
      </c>
      <c r="T2856" s="57">
        <f>IF((R2856-S2856)&lt;SetUp!$B$53,R2856-S2856,SetUp!$B$53)</f>
        <v>0</v>
      </c>
      <c r="U2856" s="57">
        <f t="shared" si="857"/>
        <v>0.20057366915625657</v>
      </c>
      <c r="V2856" s="57">
        <f>(L2856-P2856)/1000*SetUp!$B$13*1000000/SetUp!$B$48</f>
        <v>3.4501550677533722E-2</v>
      </c>
      <c r="W2856" s="57">
        <f t="shared" si="868"/>
        <v>-3.9681799512969462E-17</v>
      </c>
      <c r="X2856" s="57">
        <f>MAX((SetUp!$B$56*(1-($H2856/SetUp!$B$56)^2)*TANH(($B2856-$D2856)/SetUp!$B$56))/(1+$H2856/SetUp!$B$56*TANH(($B2856-$D2856)/SetUp!$B$56)),0)</f>
        <v>0</v>
      </c>
      <c r="AP2856" s="64">
        <v>31258</v>
      </c>
      <c r="AQ2856" s="55">
        <v>7</v>
      </c>
      <c r="AR2856" s="55">
        <v>212</v>
      </c>
      <c r="AS2856" s="66">
        <f t="shared" si="858"/>
        <v>0.65200000000000002</v>
      </c>
      <c r="AT2856" s="66">
        <f t="shared" si="859"/>
        <v>0.42349364462373279</v>
      </c>
      <c r="AU2856" s="55" t="str">
        <f>IF(OR($AP2856&lt;SetUp!$B$97,$AP2856&gt;SetUp!$B$98),"Não","Sim")</f>
        <v>Não</v>
      </c>
      <c r="AV2856" s="68">
        <f t="shared" si="860"/>
        <v>0.80746516952745395</v>
      </c>
      <c r="AW2856" s="68">
        <f t="shared" si="861"/>
        <v>0.65076389314691763</v>
      </c>
      <c r="AX2856" s="68">
        <f t="shared" si="862"/>
        <v>-0.18575240426807979</v>
      </c>
      <c r="AY2856" s="68">
        <f t="shared" si="863"/>
        <v>-0.37315310274898533</v>
      </c>
      <c r="AZ2856" s="68">
        <f t="shared" si="864"/>
        <v>-0.22850635537626723</v>
      </c>
      <c r="BA2856" s="68">
        <f t="shared" si="865"/>
        <v>-0.15670127638053633</v>
      </c>
      <c r="BB2856" s="68">
        <f t="shared" si="866"/>
        <v>-0.18740069848090554</v>
      </c>
    </row>
    <row r="2857" spans="1:54" x14ac:dyDescent="0.3">
      <c r="A2857" s="64">
        <v>29519</v>
      </c>
      <c r="B2857" s="57">
        <v>1.0409999999999999</v>
      </c>
      <c r="C2857" s="57"/>
      <c r="D2857" s="57">
        <v>5.2510000000000003</v>
      </c>
      <c r="E2857" s="57">
        <f t="shared" si="851"/>
        <v>1.0409999999999999</v>
      </c>
      <c r="F2857" s="57">
        <f t="shared" si="852"/>
        <v>4.2100000000000009</v>
      </c>
      <c r="G2857" s="57">
        <f t="shared" si="853"/>
        <v>0</v>
      </c>
      <c r="H2857" s="57">
        <f>IF(Q2856&gt;SetUp!$B$56,SetUp!$B$56,Q2856)</f>
        <v>4.198131066598123E-16</v>
      </c>
      <c r="I2857" s="57">
        <f t="shared" si="867"/>
        <v>0.20057366915625657</v>
      </c>
      <c r="J2857" s="57">
        <f>MIN(F2857,H2857,(1-EXP(-SetUp!$B$52*H2857/SetUp!$B$56))*F2857)</f>
        <v>4.198131066598123E-16</v>
      </c>
      <c r="K2857" s="57">
        <f t="shared" si="854"/>
        <v>0</v>
      </c>
      <c r="L2857" s="57">
        <f>IF(I2857&lt;=0,0,MIN(SetUp!$B$50*I2857^SetUp!$B$55,I2857))</f>
        <v>1.4065420374576691E-3</v>
      </c>
      <c r="M2857" s="57">
        <f t="shared" si="855"/>
        <v>0.19916712711879891</v>
      </c>
      <c r="N2857" s="57">
        <f>IF(SetUp!$B$62=0,X2857,(B2857-E2857)*(1-(H2857/SetUp!$B$66/SetUp!$B$56)))</f>
        <v>0</v>
      </c>
      <c r="O2857" s="57">
        <f>K2857*SetUp!$B$65</f>
        <v>0</v>
      </c>
      <c r="P2857" s="57">
        <f>MIN(SetUp!$B$54*L2857^SetUp!$B$51,L2857)</f>
        <v>8.0721819003822751E-4</v>
      </c>
      <c r="Q2857" s="57">
        <f t="shared" si="856"/>
        <v>0</v>
      </c>
      <c r="R2857" s="57">
        <f>IF((H2857+N2857-O2857)&gt;SetUp!$B$56,T2856+H2857+N2857-O2857-SetUp!$B$56,T2856)</f>
        <v>0</v>
      </c>
      <c r="S2857" s="57">
        <f>R2857*SetUp!$B$65</f>
        <v>0</v>
      </c>
      <c r="T2857" s="57">
        <f>IF((R2857-S2857)&lt;SetUp!$B$53,R2857-S2857,SetUp!$B$53)</f>
        <v>0</v>
      </c>
      <c r="U2857" s="57">
        <f t="shared" si="857"/>
        <v>0.19916712711879891</v>
      </c>
      <c r="V2857" s="57">
        <f>(L2857-P2857)/1000*SetUp!$B$13*1000000/SetUp!$B$48</f>
        <v>3.4088151814768361E-2</v>
      </c>
      <c r="W2857" s="57">
        <f t="shared" si="868"/>
        <v>4.163336342344337E-17</v>
      </c>
      <c r="X2857" s="57">
        <f>MAX((SetUp!$B$56*(1-($H2857/SetUp!$B$56)^2)*TANH(($B2857-$D2857)/SetUp!$B$56))/(1+$H2857/SetUp!$B$56*TANH(($B2857-$D2857)/SetUp!$B$56)),0)</f>
        <v>0</v>
      </c>
      <c r="AP2857" s="64">
        <v>31259</v>
      </c>
      <c r="AQ2857" s="55">
        <v>7</v>
      </c>
      <c r="AR2857" s="55">
        <v>213</v>
      </c>
      <c r="AS2857" s="66">
        <f t="shared" si="858"/>
        <v>0.65200000000000002</v>
      </c>
      <c r="AT2857" s="66">
        <f t="shared" si="859"/>
        <v>0.41003527540341012</v>
      </c>
      <c r="AU2857" s="55" t="str">
        <f>IF(OR($AP2857&lt;SetUp!$B$97,$AP2857&gt;SetUp!$B$98),"Não","Sim")</f>
        <v>Não</v>
      </c>
      <c r="AV2857" s="68">
        <f t="shared" si="860"/>
        <v>0.80746516952745395</v>
      </c>
      <c r="AW2857" s="68">
        <f t="shared" si="861"/>
        <v>0.64033996861308773</v>
      </c>
      <c r="AX2857" s="68">
        <f t="shared" si="862"/>
        <v>-0.18575240426807979</v>
      </c>
      <c r="AY2857" s="68">
        <f t="shared" si="863"/>
        <v>-0.38717877924601651</v>
      </c>
      <c r="AZ2857" s="68">
        <f t="shared" si="864"/>
        <v>-0.24196472459658991</v>
      </c>
      <c r="BA2857" s="68">
        <f t="shared" si="865"/>
        <v>-0.16712520091436622</v>
      </c>
      <c r="BB2857" s="68">
        <f t="shared" si="866"/>
        <v>-0.20142637497793672</v>
      </c>
    </row>
    <row r="2858" spans="1:54" x14ac:dyDescent="0.3">
      <c r="A2858" s="64">
        <v>29520</v>
      </c>
      <c r="B2858" s="57">
        <v>9.4E-2</v>
      </c>
      <c r="C2858" s="57"/>
      <c r="D2858" s="57">
        <v>5.2510000000000003</v>
      </c>
      <c r="E2858" s="57">
        <f t="shared" si="851"/>
        <v>9.4E-2</v>
      </c>
      <c r="F2858" s="57">
        <f t="shared" si="852"/>
        <v>5.157</v>
      </c>
      <c r="G2858" s="57">
        <f t="shared" si="853"/>
        <v>0</v>
      </c>
      <c r="H2858" s="57">
        <f>IF(Q2857&gt;SetUp!$B$56,SetUp!$B$56,Q2857)</f>
        <v>0</v>
      </c>
      <c r="I2858" s="57">
        <f t="shared" si="867"/>
        <v>0.19916712711879891</v>
      </c>
      <c r="J2858" s="57">
        <f>MIN(F2858,H2858,(1-EXP(-SetUp!$B$52*H2858/SetUp!$B$56))*F2858)</f>
        <v>0</v>
      </c>
      <c r="K2858" s="57">
        <f t="shared" si="854"/>
        <v>0</v>
      </c>
      <c r="L2858" s="57">
        <f>IF(I2858&lt;=0,0,MIN(SetUp!$B$50*I2858^SetUp!$B$55,I2858))</f>
        <v>1.390141310325402E-3</v>
      </c>
      <c r="M2858" s="57">
        <f t="shared" si="855"/>
        <v>0.1977769858084735</v>
      </c>
      <c r="N2858" s="57">
        <f>IF(SetUp!$B$62=0,X2858,(B2858-E2858)*(1-(H2858/SetUp!$B$66/SetUp!$B$56)))</f>
        <v>0</v>
      </c>
      <c r="O2858" s="57">
        <f>K2858*SetUp!$B$65</f>
        <v>0</v>
      </c>
      <c r="P2858" s="57">
        <f>MIN(SetUp!$B$54*L2858^SetUp!$B$51,L2858)</f>
        <v>7.9796497145204215E-4</v>
      </c>
      <c r="Q2858" s="57">
        <f t="shared" si="856"/>
        <v>0</v>
      </c>
      <c r="R2858" s="57">
        <f>IF((H2858+N2858-O2858)&gt;SetUp!$B$56,T2857+H2858+N2858-O2858-SetUp!$B$56,T2857)</f>
        <v>0</v>
      </c>
      <c r="S2858" s="57">
        <f>R2858*SetUp!$B$65</f>
        <v>0</v>
      </c>
      <c r="T2858" s="57">
        <f>IF((R2858-S2858)&lt;SetUp!$B$53,R2858-S2858,SetUp!$B$53)</f>
        <v>0</v>
      </c>
      <c r="U2858" s="57">
        <f t="shared" si="857"/>
        <v>0.1977769858084735</v>
      </c>
      <c r="V2858" s="57">
        <f>(L2858-P2858)/1000*SetUp!$B$13*1000000/SetUp!$B$48</f>
        <v>3.3681618089362174E-2</v>
      </c>
      <c r="W2858" s="57">
        <f t="shared" si="868"/>
        <v>-1.3660947373317356E-17</v>
      </c>
      <c r="X2858" s="57">
        <f>MAX((SetUp!$B$56*(1-($H2858/SetUp!$B$56)^2)*TANH(($B2858-$D2858)/SetUp!$B$56))/(1+$H2858/SetUp!$B$56*TANH(($B2858-$D2858)/SetUp!$B$56)),0)</f>
        <v>0</v>
      </c>
      <c r="AP2858" s="64">
        <v>31260</v>
      </c>
      <c r="AQ2858" s="55">
        <v>8</v>
      </c>
      <c r="AR2858" s="55">
        <v>214</v>
      </c>
      <c r="AS2858" s="66">
        <f t="shared" si="858"/>
        <v>0.65200000000000002</v>
      </c>
      <c r="AT2858" s="66">
        <f t="shared" si="859"/>
        <v>0.39716707688760849</v>
      </c>
      <c r="AU2858" s="55" t="str">
        <f>IF(OR($AP2858&lt;SetUp!$B$97,$AP2858&gt;SetUp!$B$98),"Não","Sim")</f>
        <v>Não</v>
      </c>
      <c r="AV2858" s="68">
        <f t="shared" si="860"/>
        <v>0.80746516952745395</v>
      </c>
      <c r="AW2858" s="68">
        <f t="shared" si="861"/>
        <v>0.63021193013748045</v>
      </c>
      <c r="AX2858" s="68">
        <f t="shared" si="862"/>
        <v>-0.18575240426807979</v>
      </c>
      <c r="AY2858" s="68">
        <f t="shared" si="863"/>
        <v>-0.40102675946832628</v>
      </c>
      <c r="AZ2858" s="68">
        <f t="shared" si="864"/>
        <v>-0.25483292311239153</v>
      </c>
      <c r="BA2858" s="68">
        <f t="shared" si="865"/>
        <v>-0.1772532393899735</v>
      </c>
      <c r="BB2858" s="68">
        <f t="shared" si="866"/>
        <v>-0.21527435520024649</v>
      </c>
    </row>
    <row r="2859" spans="1:54" x14ac:dyDescent="0.3">
      <c r="A2859" s="64">
        <v>29521</v>
      </c>
      <c r="B2859" s="57">
        <v>8.5000000000000006E-2</v>
      </c>
      <c r="C2859" s="57"/>
      <c r="D2859" s="57">
        <v>5.2510000000000003</v>
      </c>
      <c r="E2859" s="57">
        <f t="shared" si="851"/>
        <v>8.5000000000000006E-2</v>
      </c>
      <c r="F2859" s="57">
        <f t="shared" si="852"/>
        <v>5.1660000000000004</v>
      </c>
      <c r="G2859" s="57">
        <f t="shared" si="853"/>
        <v>0</v>
      </c>
      <c r="H2859" s="57">
        <f>IF(Q2858&gt;SetUp!$B$56,SetUp!$B$56,Q2858)</f>
        <v>0</v>
      </c>
      <c r="I2859" s="57">
        <f t="shared" si="867"/>
        <v>0.1977769858084735</v>
      </c>
      <c r="J2859" s="57">
        <f>MIN(F2859,H2859,(1-EXP(-SetUp!$B$52*H2859/SetUp!$B$56))*F2859)</f>
        <v>0</v>
      </c>
      <c r="K2859" s="57">
        <f t="shared" si="854"/>
        <v>0</v>
      </c>
      <c r="L2859" s="57">
        <f>IF(I2859&lt;=0,0,MIN(SetUp!$B$50*I2859^SetUp!$B$55,I2859))</f>
        <v>1.374007512920097E-3</v>
      </c>
      <c r="M2859" s="57">
        <f t="shared" si="855"/>
        <v>0.19640297829555339</v>
      </c>
      <c r="N2859" s="57">
        <f>IF(SetUp!$B$62=0,X2859,(B2859-E2859)*(1-(H2859/SetUp!$B$66/SetUp!$B$56)))</f>
        <v>0</v>
      </c>
      <c r="O2859" s="57">
        <f>K2859*SetUp!$B$65</f>
        <v>0</v>
      </c>
      <c r="P2859" s="57">
        <f>MIN(SetUp!$B$54*L2859^SetUp!$B$51,L2859)</f>
        <v>7.8886054127510412E-4</v>
      </c>
      <c r="Q2859" s="57">
        <f t="shared" si="856"/>
        <v>0</v>
      </c>
      <c r="R2859" s="57">
        <f>IF((H2859+N2859-O2859)&gt;SetUp!$B$56,T2858+H2859+N2859-O2859-SetUp!$B$56,T2858)</f>
        <v>0</v>
      </c>
      <c r="S2859" s="57">
        <f>R2859*SetUp!$B$65</f>
        <v>0</v>
      </c>
      <c r="T2859" s="57">
        <f>IF((R2859-S2859)&lt;SetUp!$B$53,R2859-S2859,SetUp!$B$53)</f>
        <v>0</v>
      </c>
      <c r="U2859" s="57">
        <f t="shared" si="857"/>
        <v>0.19640297829555339</v>
      </c>
      <c r="V2859" s="57">
        <f>(L2859-P2859)/1000*SetUp!$B$13*1000000/SetUp!$B$48</f>
        <v>3.3281803968375545E-2</v>
      </c>
      <c r="W2859" s="57">
        <f t="shared" si="868"/>
        <v>-8.6736173798840355E-18</v>
      </c>
      <c r="X2859" s="57">
        <f>MAX((SetUp!$B$56*(1-($H2859/SetUp!$B$56)^2)*TANH(($B2859-$D2859)/SetUp!$B$56))/(1+$H2859/SetUp!$B$56*TANH(($B2859-$D2859)/SetUp!$B$56)),0)</f>
        <v>0</v>
      </c>
      <c r="AP2859" s="64">
        <v>31261</v>
      </c>
      <c r="AQ2859" s="55">
        <v>8</v>
      </c>
      <c r="AR2859" s="55">
        <v>215</v>
      </c>
      <c r="AS2859" s="66">
        <f t="shared" si="858"/>
        <v>0.65200000000000002</v>
      </c>
      <c r="AT2859" s="66">
        <f t="shared" si="859"/>
        <v>0.38485618555040479</v>
      </c>
      <c r="AU2859" s="55" t="str">
        <f>IF(OR($AP2859&lt;SetUp!$B$97,$AP2859&gt;SetUp!$B$98),"Não","Sim")</f>
        <v>Não</v>
      </c>
      <c r="AV2859" s="68">
        <f t="shared" si="860"/>
        <v>0.80746516952745395</v>
      </c>
      <c r="AW2859" s="68">
        <f t="shared" si="861"/>
        <v>0.62036778248906899</v>
      </c>
      <c r="AX2859" s="68">
        <f t="shared" si="862"/>
        <v>-0.18575240426807979</v>
      </c>
      <c r="AY2859" s="68">
        <f t="shared" si="863"/>
        <v>-0.41470152890748913</v>
      </c>
      <c r="AZ2859" s="68">
        <f t="shared" si="864"/>
        <v>-0.26714381444959523</v>
      </c>
      <c r="BA2859" s="68">
        <f t="shared" si="865"/>
        <v>-0.18709738703838497</v>
      </c>
      <c r="BB2859" s="68">
        <f t="shared" si="866"/>
        <v>-0.22894912463940933</v>
      </c>
    </row>
    <row r="2860" spans="1:54" x14ac:dyDescent="0.3">
      <c r="A2860" s="64">
        <v>29522</v>
      </c>
      <c r="B2860" s="57">
        <v>5.0000000000000001E-3</v>
      </c>
      <c r="C2860" s="57"/>
      <c r="D2860" s="57">
        <v>5.2510000000000003</v>
      </c>
      <c r="E2860" s="57">
        <f t="shared" si="851"/>
        <v>5.0000000000000001E-3</v>
      </c>
      <c r="F2860" s="57">
        <f t="shared" si="852"/>
        <v>5.2460000000000004</v>
      </c>
      <c r="G2860" s="57">
        <f t="shared" si="853"/>
        <v>0</v>
      </c>
      <c r="H2860" s="57">
        <f>IF(Q2859&gt;SetUp!$B$56,SetUp!$B$56,Q2859)</f>
        <v>0</v>
      </c>
      <c r="I2860" s="57">
        <f t="shared" si="867"/>
        <v>0.19640297829555339</v>
      </c>
      <c r="J2860" s="57">
        <f>MIN(F2860,H2860,(1-EXP(-SetUp!$B$52*H2860/SetUp!$B$56))*F2860)</f>
        <v>0</v>
      </c>
      <c r="K2860" s="57">
        <f t="shared" si="854"/>
        <v>0</v>
      </c>
      <c r="L2860" s="57">
        <f>IF(I2860&lt;=0,0,MIN(SetUp!$B$50*I2860^SetUp!$B$55,I2860))</f>
        <v>1.3581350783331682E-3</v>
      </c>
      <c r="M2860" s="57">
        <f t="shared" si="855"/>
        <v>0.19504484321722024</v>
      </c>
      <c r="N2860" s="57">
        <f>IF(SetUp!$B$62=0,X2860,(B2860-E2860)*(1-(H2860/SetUp!$B$66/SetUp!$B$56)))</f>
        <v>0</v>
      </c>
      <c r="O2860" s="57">
        <f>K2860*SetUp!$B$65</f>
        <v>0</v>
      </c>
      <c r="P2860" s="57">
        <f>MIN(SetUp!$B$54*L2860^SetUp!$B$51,L2860)</f>
        <v>7.7990182539730481E-4</v>
      </c>
      <c r="Q2860" s="57">
        <f t="shared" si="856"/>
        <v>0</v>
      </c>
      <c r="R2860" s="57">
        <f>IF((H2860+N2860-O2860)&gt;SetUp!$B$56,T2859+H2860+N2860-O2860-SetUp!$B$56,T2859)</f>
        <v>0</v>
      </c>
      <c r="S2860" s="57">
        <f>R2860*SetUp!$B$65</f>
        <v>0</v>
      </c>
      <c r="T2860" s="57">
        <f>IF((R2860-S2860)&lt;SetUp!$B$53,R2860-S2860,SetUp!$B$53)</f>
        <v>0</v>
      </c>
      <c r="U2860" s="57">
        <f t="shared" si="857"/>
        <v>0.19504484321722024</v>
      </c>
      <c r="V2860" s="57">
        <f>(L2860-P2860)/1000*SetUp!$B$13*1000000/SetUp!$B$48</f>
        <v>3.2888567667206853E-2</v>
      </c>
      <c r="W2860" s="57">
        <f t="shared" si="868"/>
        <v>1.2359904766334751E-17</v>
      </c>
      <c r="X2860" s="57">
        <f>MAX((SetUp!$B$56*(1-($H2860/SetUp!$B$56)^2)*TANH(($B2860-$D2860)/SetUp!$B$56))/(1+$H2860/SetUp!$B$56*TANH(($B2860-$D2860)/SetUp!$B$56)),0)</f>
        <v>0</v>
      </c>
      <c r="AP2860" s="64">
        <v>31262</v>
      </c>
      <c r="AQ2860" s="55">
        <v>8</v>
      </c>
      <c r="AR2860" s="55">
        <v>216</v>
      </c>
      <c r="AS2860" s="66">
        <f t="shared" si="858"/>
        <v>0.65200000000000002</v>
      </c>
      <c r="AT2860" s="66">
        <f t="shared" si="859"/>
        <v>0.37307194862955634</v>
      </c>
      <c r="AU2860" s="55" t="str">
        <f>IF(OR($AP2860&lt;SetUp!$B$97,$AP2860&gt;SetUp!$B$98),"Não","Sim")</f>
        <v>Não</v>
      </c>
      <c r="AV2860" s="68">
        <f t="shared" si="860"/>
        <v>0.80746516952745395</v>
      </c>
      <c r="AW2860" s="68">
        <f t="shared" si="861"/>
        <v>0.61079615963884082</v>
      </c>
      <c r="AX2860" s="68">
        <f t="shared" si="862"/>
        <v>-0.18575240426807979</v>
      </c>
      <c r="AY2860" s="68">
        <f t="shared" si="863"/>
        <v>-0.42820740443916738</v>
      </c>
      <c r="AZ2860" s="68">
        <f t="shared" si="864"/>
        <v>-0.27892805137044369</v>
      </c>
      <c r="BA2860" s="68">
        <f t="shared" si="865"/>
        <v>-0.19666900988861313</v>
      </c>
      <c r="BB2860" s="68">
        <f t="shared" si="866"/>
        <v>-0.24245500017108759</v>
      </c>
    </row>
    <row r="2861" spans="1:54" x14ac:dyDescent="0.3">
      <c r="A2861" s="64">
        <v>29523</v>
      </c>
      <c r="B2861" s="57">
        <v>0</v>
      </c>
      <c r="C2861" s="57"/>
      <c r="D2861" s="57">
        <v>5.2510000000000003</v>
      </c>
      <c r="E2861" s="57">
        <f t="shared" si="851"/>
        <v>0</v>
      </c>
      <c r="F2861" s="57">
        <f t="shared" si="852"/>
        <v>5.2510000000000003</v>
      </c>
      <c r="G2861" s="57">
        <f t="shared" si="853"/>
        <v>0</v>
      </c>
      <c r="H2861" s="57">
        <f>IF(Q2860&gt;SetUp!$B$56,SetUp!$B$56,Q2860)</f>
        <v>0</v>
      </c>
      <c r="I2861" s="57">
        <f t="shared" si="867"/>
        <v>0.19504484321722024</v>
      </c>
      <c r="J2861" s="57">
        <f>MIN(F2861,H2861,(1-EXP(-SetUp!$B$52*H2861/SetUp!$B$56))*F2861)</f>
        <v>0</v>
      </c>
      <c r="K2861" s="57">
        <f t="shared" si="854"/>
        <v>0</v>
      </c>
      <c r="L2861" s="57">
        <f>IF(I2861&lt;=0,0,MIN(SetUp!$B$50*I2861^SetUp!$B$55,I2861))</f>
        <v>1.3425185810475569E-3</v>
      </c>
      <c r="M2861" s="57">
        <f t="shared" si="855"/>
        <v>0.19370232463617268</v>
      </c>
      <c r="N2861" s="57">
        <f>IF(SetUp!$B$62=0,X2861,(B2861-E2861)*(1-(H2861/SetUp!$B$66/SetUp!$B$56)))</f>
        <v>0</v>
      </c>
      <c r="O2861" s="57">
        <f>K2861*SetUp!$B$65</f>
        <v>0</v>
      </c>
      <c r="P2861" s="57">
        <f>MIN(SetUp!$B$54*L2861^SetUp!$B$51,L2861)</f>
        <v>7.7108582719360031E-4</v>
      </c>
      <c r="Q2861" s="57">
        <f t="shared" si="856"/>
        <v>0</v>
      </c>
      <c r="R2861" s="57">
        <f>IF((H2861+N2861-O2861)&gt;SetUp!$B$56,T2860+H2861+N2861-O2861-SetUp!$B$56,T2860)</f>
        <v>0</v>
      </c>
      <c r="S2861" s="57">
        <f>R2861*SetUp!$B$65</f>
        <v>0</v>
      </c>
      <c r="T2861" s="57">
        <f>IF((R2861-S2861)&lt;SetUp!$B$53,R2861-S2861,SetUp!$B$53)</f>
        <v>0</v>
      </c>
      <c r="U2861" s="57">
        <f t="shared" si="857"/>
        <v>0.19370232463617268</v>
      </c>
      <c r="V2861" s="57">
        <f>(L2861-P2861)/1000*SetUp!$B$13*1000000/SetUp!$B$48</f>
        <v>3.250177103610602E-2</v>
      </c>
      <c r="W2861" s="57">
        <f t="shared" si="868"/>
        <v>0</v>
      </c>
      <c r="X2861" s="57">
        <f>MAX((SetUp!$B$56*(1-($H2861/SetUp!$B$56)^2)*TANH(($B2861-$D2861)/SetUp!$B$56))/(1+$H2861/SetUp!$B$56*TANH(($B2861-$D2861)/SetUp!$B$56)),0)</f>
        <v>0</v>
      </c>
      <c r="AP2861" s="64">
        <v>31263</v>
      </c>
      <c r="AQ2861" s="55">
        <v>8</v>
      </c>
      <c r="AR2861" s="55">
        <v>217</v>
      </c>
      <c r="AS2861" s="66">
        <f t="shared" si="858"/>
        <v>0.65200000000000002</v>
      </c>
      <c r="AT2861" s="66">
        <f t="shared" si="859"/>
        <v>0.36178575033992</v>
      </c>
      <c r="AU2861" s="55" t="str">
        <f>IF(OR($AP2861&lt;SetUp!$B$97,$AP2861&gt;SetUp!$B$98),"Não","Sim")</f>
        <v>Não</v>
      </c>
      <c r="AV2861" s="68">
        <f t="shared" si="860"/>
        <v>0.80746516952745395</v>
      </c>
      <c r="AW2861" s="68">
        <f t="shared" si="861"/>
        <v>0.60148628441546359</v>
      </c>
      <c r="AX2861" s="68">
        <f t="shared" si="862"/>
        <v>-0.18575240426807979</v>
      </c>
      <c r="AY2861" s="68">
        <f t="shared" si="863"/>
        <v>-0.44154854270178373</v>
      </c>
      <c r="AZ2861" s="68">
        <f t="shared" si="864"/>
        <v>-0.29021424966008003</v>
      </c>
      <c r="BA2861" s="68">
        <f t="shared" si="865"/>
        <v>-0.20597888511199036</v>
      </c>
      <c r="BB2861" s="68">
        <f t="shared" si="866"/>
        <v>-0.25579613843370397</v>
      </c>
    </row>
    <row r="2862" spans="1:54" x14ac:dyDescent="0.3">
      <c r="A2862" s="64">
        <v>29524</v>
      </c>
      <c r="B2862" s="57">
        <v>0</v>
      </c>
      <c r="C2862" s="57"/>
      <c r="D2862" s="57">
        <v>5.2510000000000003</v>
      </c>
      <c r="E2862" s="57">
        <f t="shared" si="851"/>
        <v>0</v>
      </c>
      <c r="F2862" s="57">
        <f t="shared" si="852"/>
        <v>5.2510000000000003</v>
      </c>
      <c r="G2862" s="57">
        <f t="shared" si="853"/>
        <v>0</v>
      </c>
      <c r="H2862" s="57">
        <f>IF(Q2861&gt;SetUp!$B$56,SetUp!$B$56,Q2861)</f>
        <v>0</v>
      </c>
      <c r="I2862" s="57">
        <f t="shared" si="867"/>
        <v>0.19370232463617268</v>
      </c>
      <c r="J2862" s="57">
        <f>MIN(F2862,H2862,(1-EXP(-SetUp!$B$52*H2862/SetUp!$B$56))*F2862)</f>
        <v>0</v>
      </c>
      <c r="K2862" s="57">
        <f t="shared" si="854"/>
        <v>0</v>
      </c>
      <c r="L2862" s="57">
        <f>IF(I2862&lt;=0,0,MIN(SetUp!$B$50*I2862^SetUp!$B$55,I2862))</f>
        <v>1.3271527327094771E-3</v>
      </c>
      <c r="M2862" s="57">
        <f t="shared" si="855"/>
        <v>0.1923751719034632</v>
      </c>
      <c r="N2862" s="57">
        <f>IF(SetUp!$B$62=0,X2862,(B2862-E2862)*(1-(H2862/SetUp!$B$66/SetUp!$B$56)))</f>
        <v>0</v>
      </c>
      <c r="O2862" s="57">
        <f>K2862*SetUp!$B$65</f>
        <v>0</v>
      </c>
      <c r="P2862" s="57">
        <f>MIN(SetUp!$B$54*L2862^SetUp!$B$51,L2862)</f>
        <v>7.6240962522168207E-4</v>
      </c>
      <c r="Q2862" s="57">
        <f t="shared" si="856"/>
        <v>0</v>
      </c>
      <c r="R2862" s="57">
        <f>IF((H2862+N2862-O2862)&gt;SetUp!$B$56,T2861+H2862+N2862-O2862-SetUp!$B$56,T2861)</f>
        <v>0</v>
      </c>
      <c r="S2862" s="57">
        <f>R2862*SetUp!$B$65</f>
        <v>0</v>
      </c>
      <c r="T2862" s="57">
        <f>IF((R2862-S2862)&lt;SetUp!$B$53,R2862-S2862,SetUp!$B$53)</f>
        <v>0</v>
      </c>
      <c r="U2862" s="57">
        <f t="shared" si="857"/>
        <v>0.1923751719034632</v>
      </c>
      <c r="V2862" s="57">
        <f>(L2862-P2862)/1000*SetUp!$B$13*1000000/SetUp!$B$48</f>
        <v>3.2121279450632312E-2</v>
      </c>
      <c r="W2862" s="57">
        <f t="shared" si="868"/>
        <v>2.6020852139652106E-18</v>
      </c>
      <c r="X2862" s="57">
        <f>MAX((SetUp!$B$56*(1-($H2862/SetUp!$B$56)^2)*TANH(($B2862-$D2862)/SetUp!$B$56))/(1+$H2862/SetUp!$B$56*TANH(($B2862-$D2862)/SetUp!$B$56)),0)</f>
        <v>0</v>
      </c>
      <c r="AP2862" s="64">
        <v>31264</v>
      </c>
      <c r="AQ2862" s="55">
        <v>8</v>
      </c>
      <c r="AR2862" s="55">
        <v>218</v>
      </c>
      <c r="AS2862" s="66">
        <f t="shared" si="858"/>
        <v>0.59699999999999998</v>
      </c>
      <c r="AT2862" s="66">
        <f t="shared" si="859"/>
        <v>0.35097085367582498</v>
      </c>
      <c r="AU2862" s="55" t="str">
        <f>IF(OR($AP2862&lt;SetUp!$B$97,$AP2862&gt;SetUp!$B$98),"Não","Sim")</f>
        <v>Não</v>
      </c>
      <c r="AV2862" s="68">
        <f t="shared" si="860"/>
        <v>0.77265775088327426</v>
      </c>
      <c r="AW2862" s="68">
        <f t="shared" si="861"/>
        <v>0.59242793120836645</v>
      </c>
      <c r="AX2862" s="68">
        <f t="shared" si="862"/>
        <v>-0.22402566887063094</v>
      </c>
      <c r="AY2862" s="68">
        <f t="shared" si="863"/>
        <v>-0.45472894795963736</v>
      </c>
      <c r="AZ2862" s="68">
        <f t="shared" si="864"/>
        <v>-0.246029146324175</v>
      </c>
      <c r="BA2862" s="68">
        <f t="shared" si="865"/>
        <v>-0.18022981967490781</v>
      </c>
      <c r="BB2862" s="68">
        <f t="shared" si="866"/>
        <v>-0.23070327908900642</v>
      </c>
    </row>
    <row r="2863" spans="1:54" x14ac:dyDescent="0.3">
      <c r="A2863" s="64">
        <v>29525</v>
      </c>
      <c r="B2863" s="57">
        <v>1.7999999999999999E-2</v>
      </c>
      <c r="C2863" s="57"/>
      <c r="D2863" s="57">
        <v>5.2510000000000003</v>
      </c>
      <c r="E2863" s="57">
        <f t="shared" si="851"/>
        <v>1.7999999999999999E-2</v>
      </c>
      <c r="F2863" s="57">
        <f t="shared" si="852"/>
        <v>5.2330000000000005</v>
      </c>
      <c r="G2863" s="57">
        <f t="shared" si="853"/>
        <v>0</v>
      </c>
      <c r="H2863" s="57">
        <f>IF(Q2862&gt;SetUp!$B$56,SetUp!$B$56,Q2862)</f>
        <v>0</v>
      </c>
      <c r="I2863" s="57">
        <f t="shared" si="867"/>
        <v>0.1923751719034632</v>
      </c>
      <c r="J2863" s="57">
        <f>MIN(F2863,H2863,(1-EXP(-SetUp!$B$52*H2863/SetUp!$B$56))*F2863)</f>
        <v>0</v>
      </c>
      <c r="K2863" s="57">
        <f t="shared" si="854"/>
        <v>0</v>
      </c>
      <c r="L2863" s="57">
        <f>IF(I2863&lt;=0,0,MIN(SetUp!$B$50*I2863^SetUp!$B$55,I2863))</f>
        <v>1.3120323780455095E-3</v>
      </c>
      <c r="M2863" s="57">
        <f t="shared" si="855"/>
        <v>0.1910631395254177</v>
      </c>
      <c r="N2863" s="57">
        <f>IF(SetUp!$B$62=0,X2863,(B2863-E2863)*(1-(H2863/SetUp!$B$66/SetUp!$B$56)))</f>
        <v>0</v>
      </c>
      <c r="O2863" s="57">
        <f>K2863*SetUp!$B$65</f>
        <v>0</v>
      </c>
      <c r="P2863" s="57">
        <f>MIN(SetUp!$B$54*L2863^SetUp!$B$51,L2863)</f>
        <v>7.5387037099835543E-4</v>
      </c>
      <c r="Q2863" s="57">
        <f t="shared" si="856"/>
        <v>0</v>
      </c>
      <c r="R2863" s="57">
        <f>IF((H2863+N2863-O2863)&gt;SetUp!$B$56,T2862+H2863+N2863-O2863-SetUp!$B$56,T2862)</f>
        <v>0</v>
      </c>
      <c r="S2863" s="57">
        <f>R2863*SetUp!$B$65</f>
        <v>0</v>
      </c>
      <c r="T2863" s="57">
        <f>IF((R2863-S2863)&lt;SetUp!$B$53,R2863-S2863,SetUp!$B$53)</f>
        <v>0</v>
      </c>
      <c r="U2863" s="57">
        <f t="shared" si="857"/>
        <v>0.1910631395254177</v>
      </c>
      <c r="V2863" s="57">
        <f>(L2863-P2863)/1000*SetUp!$B$13*1000000/SetUp!$B$48</f>
        <v>3.1746961705902549E-2</v>
      </c>
      <c r="W2863" s="57">
        <f t="shared" si="868"/>
        <v>7.1557343384043293E-18</v>
      </c>
      <c r="X2863" s="57">
        <f>MAX((SetUp!$B$56*(1-($H2863/SetUp!$B$56)^2)*TANH(($B2863-$D2863)/SetUp!$B$56))/(1+$H2863/SetUp!$B$56*TANH(($B2863-$D2863)/SetUp!$B$56)),0)</f>
        <v>0</v>
      </c>
      <c r="AP2863" s="64">
        <v>31265</v>
      </c>
      <c r="AQ2863" s="55">
        <v>8</v>
      </c>
      <c r="AR2863" s="55">
        <v>219</v>
      </c>
      <c r="AS2863" s="66">
        <f t="shared" si="858"/>
        <v>0.59699999999999998</v>
      </c>
      <c r="AT2863" s="66">
        <f t="shared" si="859"/>
        <v>0.3406022562349032</v>
      </c>
      <c r="AU2863" s="55" t="str">
        <f>IF(OR($AP2863&lt;SetUp!$B$97,$AP2863&gt;SetUp!$B$98),"Não","Sim")</f>
        <v>Não</v>
      </c>
      <c r="AV2863" s="68">
        <f t="shared" si="860"/>
        <v>0.77265775088327426</v>
      </c>
      <c r="AW2863" s="68">
        <f t="shared" si="861"/>
        <v>0.58361139145402496</v>
      </c>
      <c r="AX2863" s="68">
        <f t="shared" si="862"/>
        <v>-0.22402566887063094</v>
      </c>
      <c r="AY2863" s="68">
        <f t="shared" si="863"/>
        <v>-0.46775247948814802</v>
      </c>
      <c r="AZ2863" s="68">
        <f t="shared" si="864"/>
        <v>-0.25639774376509678</v>
      </c>
      <c r="BA2863" s="68">
        <f t="shared" si="865"/>
        <v>-0.1890463594292493</v>
      </c>
      <c r="BB2863" s="68">
        <f t="shared" si="866"/>
        <v>-0.24372681061751708</v>
      </c>
    </row>
    <row r="2864" spans="1:54" x14ac:dyDescent="0.3">
      <c r="A2864" s="64">
        <v>29526</v>
      </c>
      <c r="B2864" s="57">
        <v>0</v>
      </c>
      <c r="C2864" s="57">
        <v>0</v>
      </c>
      <c r="D2864" s="57">
        <v>5.415</v>
      </c>
      <c r="E2864" s="57">
        <f t="shared" si="851"/>
        <v>0</v>
      </c>
      <c r="F2864" s="57">
        <f t="shared" si="852"/>
        <v>5.415</v>
      </c>
      <c r="G2864" s="57">
        <f t="shared" si="853"/>
        <v>0</v>
      </c>
      <c r="H2864" s="57">
        <f>IF(Q2863&gt;SetUp!$B$56,SetUp!$B$56,Q2863)</f>
        <v>0</v>
      </c>
      <c r="I2864" s="57">
        <f t="shared" si="867"/>
        <v>0.1910631395254177</v>
      </c>
      <c r="J2864" s="57">
        <f>MIN(F2864,H2864,(1-EXP(-SetUp!$B$52*H2864/SetUp!$B$56))*F2864)</f>
        <v>0</v>
      </c>
      <c r="K2864" s="57">
        <f t="shared" si="854"/>
        <v>0</v>
      </c>
      <c r="L2864" s="57">
        <f>IF(I2864&lt;=0,0,MIN(SetUp!$B$50*I2864^SetUp!$B$55,I2864))</f>
        <v>1.2971524909193804E-3</v>
      </c>
      <c r="M2864" s="57">
        <f t="shared" si="855"/>
        <v>0.18976598703449832</v>
      </c>
      <c r="N2864" s="57">
        <f>IF(SetUp!$B$62=0,X2864,(B2864-E2864)*(1-(H2864/SetUp!$B$66/SetUp!$B$56)))</f>
        <v>0</v>
      </c>
      <c r="O2864" s="57">
        <f>K2864*SetUp!$B$65</f>
        <v>0</v>
      </c>
      <c r="P2864" s="57">
        <f>MIN(SetUp!$B$54*L2864^SetUp!$B$51,L2864)</f>
        <v>7.4546528685156762E-4</v>
      </c>
      <c r="Q2864" s="57">
        <f t="shared" si="856"/>
        <v>0</v>
      </c>
      <c r="R2864" s="57">
        <f>IF((H2864+N2864-O2864)&gt;SetUp!$B$56,T2863+H2864+N2864-O2864-SetUp!$B$56,T2863)</f>
        <v>0</v>
      </c>
      <c r="S2864" s="57">
        <f>R2864*SetUp!$B$65</f>
        <v>0</v>
      </c>
      <c r="T2864" s="57">
        <f>IF((R2864-S2864)&lt;SetUp!$B$53,R2864-S2864,SetUp!$B$53)</f>
        <v>0</v>
      </c>
      <c r="U2864" s="57">
        <f t="shared" si="857"/>
        <v>0.18976598703449832</v>
      </c>
      <c r="V2864" s="57">
        <f>(L2864-P2864)/1000*SetUp!$B$13*1000000/SetUp!$B$48</f>
        <v>3.137868991448152E-2</v>
      </c>
      <c r="W2864" s="57">
        <f t="shared" si="868"/>
        <v>-3.903127820947816E-18</v>
      </c>
      <c r="X2864" s="57">
        <f>MAX((SetUp!$B$56*(1-($H2864/SetUp!$B$56)^2)*TANH(($B2864-$D2864)/SetUp!$B$56))/(1+$H2864/SetUp!$B$56*TANH(($B2864-$D2864)/SetUp!$B$56)),0)</f>
        <v>0</v>
      </c>
      <c r="AP2864" s="64">
        <v>31266</v>
      </c>
      <c r="AQ2864" s="55">
        <v>8</v>
      </c>
      <c r="AR2864" s="55">
        <v>220</v>
      </c>
      <c r="AS2864" s="66">
        <f t="shared" si="858"/>
        <v>0.54600000000000004</v>
      </c>
      <c r="AT2864" s="66">
        <f t="shared" si="859"/>
        <v>0.33065655867011901</v>
      </c>
      <c r="AU2864" s="55" t="str">
        <f>IF(OR($AP2864&lt;SetUp!$B$97,$AP2864&gt;SetUp!$B$98),"Não","Sim")</f>
        <v>Não</v>
      </c>
      <c r="AV2864" s="68">
        <f t="shared" si="860"/>
        <v>0.73891812807644663</v>
      </c>
      <c r="AW2864" s="68">
        <f t="shared" si="861"/>
        <v>0.5750274416670208</v>
      </c>
      <c r="AX2864" s="68">
        <f t="shared" si="862"/>
        <v>-0.26280735729526272</v>
      </c>
      <c r="AY2864" s="68">
        <f t="shared" si="863"/>
        <v>-0.48062285851574804</v>
      </c>
      <c r="AZ2864" s="68">
        <f t="shared" si="864"/>
        <v>-0.21534344132988104</v>
      </c>
      <c r="BA2864" s="68">
        <f t="shared" si="865"/>
        <v>-0.16389068640942583</v>
      </c>
      <c r="BB2864" s="68">
        <f t="shared" si="866"/>
        <v>-0.21781550122048532</v>
      </c>
    </row>
    <row r="2865" spans="1:54" x14ac:dyDescent="0.3">
      <c r="A2865" s="64">
        <v>29527</v>
      </c>
      <c r="B2865" s="57">
        <v>0.246</v>
      </c>
      <c r="C2865" s="57">
        <v>0</v>
      </c>
      <c r="D2865" s="57">
        <v>5.415</v>
      </c>
      <c r="E2865" s="57">
        <f t="shared" si="851"/>
        <v>0.246</v>
      </c>
      <c r="F2865" s="57">
        <f t="shared" si="852"/>
        <v>5.1690000000000005</v>
      </c>
      <c r="G2865" s="57">
        <f t="shared" si="853"/>
        <v>0</v>
      </c>
      <c r="H2865" s="57">
        <f>IF(Q2864&gt;SetUp!$B$56,SetUp!$B$56,Q2864)</f>
        <v>0</v>
      </c>
      <c r="I2865" s="57">
        <f t="shared" si="867"/>
        <v>0.18976598703449832</v>
      </c>
      <c r="J2865" s="57">
        <f>MIN(F2865,H2865,(1-EXP(-SetUp!$B$52*H2865/SetUp!$B$56))*F2865)</f>
        <v>0</v>
      </c>
      <c r="K2865" s="57">
        <f t="shared" si="854"/>
        <v>0</v>
      </c>
      <c r="L2865" s="57">
        <f>IF(I2865&lt;=0,0,MIN(SetUp!$B$50*I2865^SetUp!$B$55,I2865))</f>
        <v>1.2825081705230539E-3</v>
      </c>
      <c r="M2865" s="57">
        <f t="shared" si="855"/>
        <v>0.18848347886397526</v>
      </c>
      <c r="N2865" s="57">
        <f>IF(SetUp!$B$62=0,X2865,(B2865-E2865)*(1-(H2865/SetUp!$B$66/SetUp!$B$56)))</f>
        <v>0</v>
      </c>
      <c r="O2865" s="57">
        <f>K2865*SetUp!$B$65</f>
        <v>0</v>
      </c>
      <c r="P2865" s="57">
        <f>MIN(SetUp!$B$54*L2865^SetUp!$B$51,L2865)</f>
        <v>7.371916638451968E-4</v>
      </c>
      <c r="Q2865" s="57">
        <f t="shared" si="856"/>
        <v>0</v>
      </c>
      <c r="R2865" s="57">
        <f>IF((H2865+N2865-O2865)&gt;SetUp!$B$56,T2864+H2865+N2865-O2865-SetUp!$B$56,T2864)</f>
        <v>0</v>
      </c>
      <c r="S2865" s="57">
        <f>R2865*SetUp!$B$65</f>
        <v>0</v>
      </c>
      <c r="T2865" s="57">
        <f>IF((R2865-S2865)&lt;SetUp!$B$53,R2865-S2865,SetUp!$B$53)</f>
        <v>0</v>
      </c>
      <c r="U2865" s="57">
        <f t="shared" si="857"/>
        <v>0.18848347886397526</v>
      </c>
      <c r="V2865" s="57">
        <f>(L2865-P2865)/1000*SetUp!$B$13*1000000/SetUp!$B$48</f>
        <v>3.1016339407773298E-2</v>
      </c>
      <c r="W2865" s="57">
        <f t="shared" si="868"/>
        <v>-1.7347234759768071E-18</v>
      </c>
      <c r="X2865" s="57">
        <f>MAX((SetUp!$B$56*(1-($H2865/SetUp!$B$56)^2)*TANH(($B2865-$D2865)/SetUp!$B$56))/(1+$H2865/SetUp!$B$56*TANH(($B2865-$D2865)/SetUp!$B$56)),0)</f>
        <v>0</v>
      </c>
      <c r="AP2865" s="64">
        <v>31267</v>
      </c>
      <c r="AQ2865" s="55">
        <v>8</v>
      </c>
      <c r="AR2865" s="55">
        <v>221</v>
      </c>
      <c r="AS2865" s="66">
        <f t="shared" si="858"/>
        <v>0.54600000000000004</v>
      </c>
      <c r="AT2865" s="66">
        <f t="shared" si="859"/>
        <v>0.32111184452981928</v>
      </c>
      <c r="AU2865" s="55" t="str">
        <f>IF(OR($AP2865&lt;SetUp!$B$97,$AP2865&gt;SetUp!$B$98),"Não","Sim")</f>
        <v>Não</v>
      </c>
      <c r="AV2865" s="68">
        <f t="shared" si="860"/>
        <v>0.73891812807644663</v>
      </c>
      <c r="AW2865" s="68">
        <f t="shared" si="861"/>
        <v>0.56666731380045143</v>
      </c>
      <c r="AX2865" s="68">
        <f t="shared" si="862"/>
        <v>-0.26280735729526272</v>
      </c>
      <c r="AY2865" s="68">
        <f t="shared" si="863"/>
        <v>-0.49334367475405483</v>
      </c>
      <c r="AZ2865" s="68">
        <f t="shared" si="864"/>
        <v>-0.22488815547018076</v>
      </c>
      <c r="BA2865" s="68">
        <f t="shared" si="865"/>
        <v>-0.1722508142759952</v>
      </c>
      <c r="BB2865" s="68">
        <f t="shared" si="866"/>
        <v>-0.23053631745879211</v>
      </c>
    </row>
    <row r="2866" spans="1:54" x14ac:dyDescent="0.3">
      <c r="A2866" s="64">
        <v>29528</v>
      </c>
      <c r="B2866" s="57">
        <v>0.249</v>
      </c>
      <c r="C2866" s="57">
        <v>0</v>
      </c>
      <c r="D2866" s="57">
        <v>5.415</v>
      </c>
      <c r="E2866" s="57">
        <f t="shared" si="851"/>
        <v>0.249</v>
      </c>
      <c r="F2866" s="57">
        <f t="shared" si="852"/>
        <v>5.1660000000000004</v>
      </c>
      <c r="G2866" s="57">
        <f t="shared" si="853"/>
        <v>0</v>
      </c>
      <c r="H2866" s="57">
        <f>IF(Q2865&gt;SetUp!$B$56,SetUp!$B$56,Q2865)</f>
        <v>0</v>
      </c>
      <c r="I2866" s="57">
        <f t="shared" si="867"/>
        <v>0.18848347886397526</v>
      </c>
      <c r="J2866" s="57">
        <f>MIN(F2866,H2866,(1-EXP(-SetUp!$B$52*H2866/SetUp!$B$56))*F2866)</f>
        <v>0</v>
      </c>
      <c r="K2866" s="57">
        <f t="shared" si="854"/>
        <v>0</v>
      </c>
      <c r="L2866" s="57">
        <f>IF(I2866&lt;=0,0,MIN(SetUp!$B$50*I2866^SetUp!$B$55,I2866))</f>
        <v>1.2680946376969549E-3</v>
      </c>
      <c r="M2866" s="57">
        <f t="shared" si="855"/>
        <v>0.18721538422627831</v>
      </c>
      <c r="N2866" s="57">
        <f>IF(SetUp!$B$62=0,X2866,(B2866-E2866)*(1-(H2866/SetUp!$B$66/SetUp!$B$56)))</f>
        <v>0</v>
      </c>
      <c r="O2866" s="57">
        <f>K2866*SetUp!$B$65</f>
        <v>0</v>
      </c>
      <c r="P2866" s="57">
        <f>MIN(SetUp!$B$54*L2866^SetUp!$B$51,L2866)</f>
        <v>7.2904685977381043E-4</v>
      </c>
      <c r="Q2866" s="57">
        <f t="shared" si="856"/>
        <v>0</v>
      </c>
      <c r="R2866" s="57">
        <f>IF((H2866+N2866-O2866)&gt;SetUp!$B$56,T2865+H2866+N2866-O2866-SetUp!$B$56,T2865)</f>
        <v>0</v>
      </c>
      <c r="S2866" s="57">
        <f>R2866*SetUp!$B$65</f>
        <v>0</v>
      </c>
      <c r="T2866" s="57">
        <f>IF((R2866-S2866)&lt;SetUp!$B$53,R2866-S2866,SetUp!$B$53)</f>
        <v>0</v>
      </c>
      <c r="U2866" s="57">
        <f t="shared" si="857"/>
        <v>0.18721538422627831</v>
      </c>
      <c r="V2866" s="57">
        <f>(L2866-P2866)/1000*SetUp!$B$13*1000000/SetUp!$B$48</f>
        <v>3.0659788640777539E-2</v>
      </c>
      <c r="W2866" s="57">
        <f t="shared" si="868"/>
        <v>6.7220534694101275E-18</v>
      </c>
      <c r="X2866" s="57">
        <f>MAX((SetUp!$B$56*(1-($H2866/SetUp!$B$56)^2)*TANH(($B2866-$D2866)/SetUp!$B$56))/(1+$H2866/SetUp!$B$56*TANH(($B2866-$D2866)/SetUp!$B$56)),0)</f>
        <v>0</v>
      </c>
      <c r="AP2866" s="64">
        <v>31268</v>
      </c>
      <c r="AQ2866" s="55">
        <v>8</v>
      </c>
      <c r="AR2866" s="55">
        <v>222</v>
      </c>
      <c r="AS2866" s="66">
        <f t="shared" si="858"/>
        <v>0.54600000000000004</v>
      </c>
      <c r="AT2866" s="66">
        <f t="shared" si="859"/>
        <v>0.31194757038030818</v>
      </c>
      <c r="AU2866" s="55" t="str">
        <f>IF(OR($AP2866&lt;SetUp!$B$97,$AP2866&gt;SetUp!$B$98),"Não","Sim")</f>
        <v>Não</v>
      </c>
      <c r="AV2866" s="68">
        <f t="shared" si="860"/>
        <v>0.73891812807644663</v>
      </c>
      <c r="AW2866" s="68">
        <f t="shared" si="861"/>
        <v>0.55852266774080728</v>
      </c>
      <c r="AX2866" s="68">
        <f t="shared" si="862"/>
        <v>-0.26280735729526272</v>
      </c>
      <c r="AY2866" s="68">
        <f t="shared" si="863"/>
        <v>-0.50591839254534865</v>
      </c>
      <c r="AZ2866" s="68">
        <f t="shared" si="864"/>
        <v>-0.23405242961969186</v>
      </c>
      <c r="BA2866" s="68">
        <f t="shared" si="865"/>
        <v>-0.18039546033563936</v>
      </c>
      <c r="BB2866" s="68">
        <f t="shared" si="866"/>
        <v>-0.24311103525008593</v>
      </c>
    </row>
    <row r="2867" spans="1:54" x14ac:dyDescent="0.3">
      <c r="A2867" s="64">
        <v>29529</v>
      </c>
      <c r="B2867" s="57">
        <v>1.7070000000000001</v>
      </c>
      <c r="C2867" s="57">
        <v>0</v>
      </c>
      <c r="D2867" s="57">
        <v>5.415</v>
      </c>
      <c r="E2867" s="57">
        <f t="shared" si="851"/>
        <v>1.7070000000000001</v>
      </c>
      <c r="F2867" s="57">
        <f t="shared" si="852"/>
        <v>3.7080000000000002</v>
      </c>
      <c r="G2867" s="57">
        <f t="shared" si="853"/>
        <v>0</v>
      </c>
      <c r="H2867" s="57">
        <f>IF(Q2866&gt;SetUp!$B$56,SetUp!$B$56,Q2866)</f>
        <v>0</v>
      </c>
      <c r="I2867" s="57">
        <f t="shared" si="867"/>
        <v>0.18721538422627831</v>
      </c>
      <c r="J2867" s="57">
        <f>MIN(F2867,H2867,(1-EXP(-SetUp!$B$52*H2867/SetUp!$B$56))*F2867)</f>
        <v>0</v>
      </c>
      <c r="K2867" s="57">
        <f t="shared" si="854"/>
        <v>0</v>
      </c>
      <c r="L2867" s="57">
        <f>IF(I2867&lt;=0,0,MIN(SetUp!$B$50*I2867^SetUp!$B$55,I2867))</f>
        <v>1.2539072313743874E-3</v>
      </c>
      <c r="M2867" s="57">
        <f t="shared" si="855"/>
        <v>0.18596147699490392</v>
      </c>
      <c r="N2867" s="57">
        <f>IF(SetUp!$B$62=0,X2867,(B2867-E2867)*(1-(H2867/SetUp!$B$66/SetUp!$B$56)))</f>
        <v>0</v>
      </c>
      <c r="O2867" s="57">
        <f>K2867*SetUp!$B$65</f>
        <v>0</v>
      </c>
      <c r="P2867" s="57">
        <f>MIN(SetUp!$B$54*L2867^SetUp!$B$51,L2867)</f>
        <v>7.2102829722472722E-4</v>
      </c>
      <c r="Q2867" s="57">
        <f t="shared" si="856"/>
        <v>0</v>
      </c>
      <c r="R2867" s="57">
        <f>IF((H2867+N2867-O2867)&gt;SetUp!$B$56,T2866+H2867+N2867-O2867-SetUp!$B$56,T2866)</f>
        <v>0</v>
      </c>
      <c r="S2867" s="57">
        <f>R2867*SetUp!$B$65</f>
        <v>0</v>
      </c>
      <c r="T2867" s="57">
        <f>IF((R2867-S2867)&lt;SetUp!$B$53,R2867-S2867,SetUp!$B$53)</f>
        <v>0</v>
      </c>
      <c r="U2867" s="57">
        <f t="shared" si="857"/>
        <v>0.18596147699490392</v>
      </c>
      <c r="V2867" s="57">
        <f>(L2867-P2867)/1000*SetUp!$B$13*1000000/SetUp!$B$48</f>
        <v>3.0308919100081707E-2</v>
      </c>
      <c r="W2867" s="57">
        <f t="shared" si="868"/>
        <v>-3.0791341698588326E-17</v>
      </c>
      <c r="X2867" s="57">
        <f>MAX((SetUp!$B$56*(1-($H2867/SetUp!$B$56)^2)*TANH(($B2867-$D2867)/SetUp!$B$56))/(1+$H2867/SetUp!$B$56*TANH(($B2867-$D2867)/SetUp!$B$56)),0)</f>
        <v>0</v>
      </c>
      <c r="AP2867" s="64">
        <v>31269</v>
      </c>
      <c r="AQ2867" s="55">
        <v>8</v>
      </c>
      <c r="AR2867" s="55">
        <v>223</v>
      </c>
      <c r="AS2867" s="66">
        <f t="shared" si="858"/>
        <v>0.54600000000000004</v>
      </c>
      <c r="AT2867" s="66">
        <f t="shared" si="859"/>
        <v>0.30314446522413752</v>
      </c>
      <c r="AU2867" s="55" t="str">
        <f>IF(OR($AP2867&lt;SetUp!$B$97,$AP2867&gt;SetUp!$B$98),"Não","Sim")</f>
        <v>Não</v>
      </c>
      <c r="AV2867" s="68">
        <f t="shared" si="860"/>
        <v>0.73891812807644663</v>
      </c>
      <c r="AW2867" s="68">
        <f t="shared" si="861"/>
        <v>0.55058556576079754</v>
      </c>
      <c r="AX2867" s="68">
        <f t="shared" si="862"/>
        <v>-0.26280735729526272</v>
      </c>
      <c r="AY2867" s="68">
        <f t="shared" si="863"/>
        <v>-0.51835035665401541</v>
      </c>
      <c r="AZ2867" s="68">
        <f t="shared" si="864"/>
        <v>-0.24285553477586252</v>
      </c>
      <c r="BA2867" s="68">
        <f t="shared" si="865"/>
        <v>-0.1883325623156491</v>
      </c>
      <c r="BB2867" s="68">
        <f t="shared" si="866"/>
        <v>-0.25554299935875269</v>
      </c>
    </row>
    <row r="2868" spans="1:54" x14ac:dyDescent="0.3">
      <c r="A2868" s="64">
        <v>29530</v>
      </c>
      <c r="B2868" s="57">
        <v>0</v>
      </c>
      <c r="C2868" s="57">
        <v>0</v>
      </c>
      <c r="D2868" s="57">
        <v>5.415</v>
      </c>
      <c r="E2868" s="57">
        <f t="shared" si="851"/>
        <v>0</v>
      </c>
      <c r="F2868" s="57">
        <f t="shared" si="852"/>
        <v>5.415</v>
      </c>
      <c r="G2868" s="57">
        <f t="shared" si="853"/>
        <v>0</v>
      </c>
      <c r="H2868" s="57">
        <f>IF(Q2867&gt;SetUp!$B$56,SetUp!$B$56,Q2867)</f>
        <v>0</v>
      </c>
      <c r="I2868" s="57">
        <f t="shared" si="867"/>
        <v>0.18596147699490392</v>
      </c>
      <c r="J2868" s="57">
        <f>MIN(F2868,H2868,(1-EXP(-SetUp!$B$52*H2868/SetUp!$B$56))*F2868)</f>
        <v>0</v>
      </c>
      <c r="K2868" s="57">
        <f t="shared" si="854"/>
        <v>0</v>
      </c>
      <c r="L2868" s="57">
        <f>IF(I2868&lt;=0,0,MIN(SetUp!$B$50*I2868^SetUp!$B$55,I2868))</f>
        <v>1.2399414051454205E-3</v>
      </c>
      <c r="M2868" s="57">
        <f t="shared" si="855"/>
        <v>0.18472153558975851</v>
      </c>
      <c r="N2868" s="57">
        <f>IF(SetUp!$B$62=0,X2868,(B2868-E2868)*(1-(H2868/SetUp!$B$66/SetUp!$B$56)))</f>
        <v>0</v>
      </c>
      <c r="O2868" s="57">
        <f>K2868*SetUp!$B$65</f>
        <v>0</v>
      </c>
      <c r="P2868" s="57">
        <f>MIN(SetUp!$B$54*L2868^SetUp!$B$51,L2868)</f>
        <v>7.1313346170482597E-4</v>
      </c>
      <c r="Q2868" s="57">
        <f t="shared" si="856"/>
        <v>0</v>
      </c>
      <c r="R2868" s="57">
        <f>IF((H2868+N2868-O2868)&gt;SetUp!$B$56,T2867+H2868+N2868-O2868-SetUp!$B$56,T2867)</f>
        <v>0</v>
      </c>
      <c r="S2868" s="57">
        <f>R2868*SetUp!$B$65</f>
        <v>0</v>
      </c>
      <c r="T2868" s="57">
        <f>IF((R2868-S2868)&lt;SetUp!$B$53,R2868-S2868,SetUp!$B$53)</f>
        <v>0</v>
      </c>
      <c r="U2868" s="57">
        <f t="shared" si="857"/>
        <v>0.18472153558975851</v>
      </c>
      <c r="V2868" s="57">
        <f>(L2868-P2868)/1000*SetUp!$B$13*1000000/SetUp!$B$48</f>
        <v>2.9963615214965576E-2</v>
      </c>
      <c r="W2868" s="57">
        <f t="shared" si="868"/>
        <v>8.8904578143811364E-18</v>
      </c>
      <c r="X2868" s="57">
        <f>MAX((SetUp!$B$56*(1-($H2868/SetUp!$B$56)^2)*TANH(($B2868-$D2868)/SetUp!$B$56))/(1+$H2868/SetUp!$B$56*TANH(($B2868-$D2868)/SetUp!$B$56)),0)</f>
        <v>0</v>
      </c>
      <c r="AP2868" s="64">
        <v>31270</v>
      </c>
      <c r="AQ2868" s="55">
        <v>8</v>
      </c>
      <c r="AR2868" s="55">
        <v>224</v>
      </c>
      <c r="AS2868" s="66">
        <f t="shared" si="858"/>
        <v>0.54600000000000004</v>
      </c>
      <c r="AT2868" s="66">
        <f t="shared" si="859"/>
        <v>0.29468443833204411</v>
      </c>
      <c r="AU2868" s="55" t="str">
        <f>IF(OR($AP2868&lt;SetUp!$B$97,$AP2868&gt;SetUp!$B$98),"Não","Sim")</f>
        <v>Não</v>
      </c>
      <c r="AV2868" s="68">
        <f t="shared" si="860"/>
        <v>0.73891812807644663</v>
      </c>
      <c r="AW2868" s="68">
        <f t="shared" si="861"/>
        <v>0.5428484487700449</v>
      </c>
      <c r="AX2868" s="68">
        <f t="shared" si="862"/>
        <v>-0.26280735729526272</v>
      </c>
      <c r="AY2868" s="68">
        <f t="shared" si="863"/>
        <v>-0.53064279772647927</v>
      </c>
      <c r="AZ2868" s="68">
        <f t="shared" si="864"/>
        <v>-0.25131556166795593</v>
      </c>
      <c r="BA2868" s="68">
        <f t="shared" si="865"/>
        <v>-0.19606967930640173</v>
      </c>
      <c r="BB2868" s="68">
        <f t="shared" si="866"/>
        <v>-0.26783544043121654</v>
      </c>
    </row>
    <row r="2869" spans="1:54" x14ac:dyDescent="0.3">
      <c r="A2869" s="64">
        <v>29531</v>
      </c>
      <c r="B2869" s="57">
        <v>0</v>
      </c>
      <c r="C2869" s="57">
        <v>0</v>
      </c>
      <c r="D2869" s="57">
        <v>5.415</v>
      </c>
      <c r="E2869" s="57">
        <f t="shared" si="851"/>
        <v>0</v>
      </c>
      <c r="F2869" s="57">
        <f t="shared" si="852"/>
        <v>5.415</v>
      </c>
      <c r="G2869" s="57">
        <f t="shared" si="853"/>
        <v>0</v>
      </c>
      <c r="H2869" s="57">
        <f>IF(Q2868&gt;SetUp!$B$56,SetUp!$B$56,Q2868)</f>
        <v>0</v>
      </c>
      <c r="I2869" s="57">
        <f t="shared" si="867"/>
        <v>0.18472153558975851</v>
      </c>
      <c r="J2869" s="57">
        <f>MIN(F2869,H2869,(1-EXP(-SetUp!$B$52*H2869/SetUp!$B$56))*F2869)</f>
        <v>0</v>
      </c>
      <c r="K2869" s="57">
        <f t="shared" si="854"/>
        <v>0</v>
      </c>
      <c r="L2869" s="57">
        <f>IF(I2869&lt;=0,0,MIN(SetUp!$B$50*I2869^SetUp!$B$55,I2869))</f>
        <v>1.2261927239357001E-3</v>
      </c>
      <c r="M2869" s="57">
        <f t="shared" si="855"/>
        <v>0.18349534286582281</v>
      </c>
      <c r="N2869" s="57">
        <f>IF(SetUp!$B$62=0,X2869,(B2869-E2869)*(1-(H2869/SetUp!$B$66/SetUp!$B$56)))</f>
        <v>0</v>
      </c>
      <c r="O2869" s="57">
        <f>K2869*SetUp!$B$65</f>
        <v>0</v>
      </c>
      <c r="P2869" s="57">
        <f>MIN(SetUp!$B$54*L2869^SetUp!$B$51,L2869)</f>
        <v>7.0535989982967401E-4</v>
      </c>
      <c r="Q2869" s="57">
        <f t="shared" si="856"/>
        <v>0</v>
      </c>
      <c r="R2869" s="57">
        <f>IF((H2869+N2869-O2869)&gt;SetUp!$B$56,T2868+H2869+N2869-O2869-SetUp!$B$56,T2868)</f>
        <v>0</v>
      </c>
      <c r="S2869" s="57">
        <f>R2869*SetUp!$B$65</f>
        <v>0</v>
      </c>
      <c r="T2869" s="57">
        <f>IF((R2869-S2869)&lt;SetUp!$B$53,R2869-S2869,SetUp!$B$53)</f>
        <v>0</v>
      </c>
      <c r="U2869" s="57">
        <f t="shared" si="857"/>
        <v>0.18349534286582281</v>
      </c>
      <c r="V2869" s="57">
        <f>(L2869-P2869)/1000*SetUp!$B$13*1000000/SetUp!$B$48</f>
        <v>2.9623764271497981E-2</v>
      </c>
      <c r="W2869" s="57">
        <f t="shared" si="868"/>
        <v>-3.903127820947816E-18</v>
      </c>
      <c r="X2869" s="57">
        <f>MAX((SetUp!$B$56*(1-($H2869/SetUp!$B$56)^2)*TANH(($B2869-$D2869)/SetUp!$B$56))/(1+$H2869/SetUp!$B$56*TANH(($B2869-$D2869)/SetUp!$B$56)),0)</f>
        <v>0</v>
      </c>
      <c r="AP2869" s="64">
        <v>31271</v>
      </c>
      <c r="AQ2869" s="55">
        <v>8</v>
      </c>
      <c r="AR2869" s="55">
        <v>225</v>
      </c>
      <c r="AS2869" s="66">
        <f t="shared" si="858"/>
        <v>0.498</v>
      </c>
      <c r="AT2869" s="66">
        <f t="shared" si="859"/>
        <v>0.28655049469907085</v>
      </c>
      <c r="AU2869" s="55" t="str">
        <f>IF(OR($AP2869&lt;SetUp!$B$97,$AP2869&gt;SetUp!$B$98),"Não","Sim")</f>
        <v>Não</v>
      </c>
      <c r="AV2869" s="68">
        <f t="shared" si="860"/>
        <v>0.70569115057509402</v>
      </c>
      <c r="AW2869" s="68">
        <f t="shared" si="861"/>
        <v>0.53530411421832991</v>
      </c>
      <c r="AX2869" s="68">
        <f t="shared" si="862"/>
        <v>-0.30277065724028246</v>
      </c>
      <c r="AY2869" s="68">
        <f t="shared" si="863"/>
        <v>-0.54279883744217228</v>
      </c>
      <c r="AZ2869" s="68">
        <f t="shared" si="864"/>
        <v>-0.21144950530092915</v>
      </c>
      <c r="BA2869" s="68">
        <f t="shared" si="865"/>
        <v>-0.17038703635676411</v>
      </c>
      <c r="BB2869" s="68">
        <f t="shared" si="866"/>
        <v>-0.24002818020188982</v>
      </c>
    </row>
    <row r="2870" spans="1:54" x14ac:dyDescent="0.3">
      <c r="A2870" s="64">
        <v>29532</v>
      </c>
      <c r="B2870" s="57">
        <v>0</v>
      </c>
      <c r="C2870" s="57">
        <v>0</v>
      </c>
      <c r="D2870" s="57">
        <v>5.415</v>
      </c>
      <c r="E2870" s="57">
        <f t="shared" si="851"/>
        <v>0</v>
      </c>
      <c r="F2870" s="57">
        <f t="shared" si="852"/>
        <v>5.415</v>
      </c>
      <c r="G2870" s="57">
        <f t="shared" si="853"/>
        <v>0</v>
      </c>
      <c r="H2870" s="57">
        <f>IF(Q2869&gt;SetUp!$B$56,SetUp!$B$56,Q2869)</f>
        <v>0</v>
      </c>
      <c r="I2870" s="57">
        <f t="shared" si="867"/>
        <v>0.18349534286582281</v>
      </c>
      <c r="J2870" s="57">
        <f>MIN(F2870,H2870,(1-EXP(-SetUp!$B$52*H2870/SetUp!$B$56))*F2870)</f>
        <v>0</v>
      </c>
      <c r="K2870" s="57">
        <f t="shared" si="854"/>
        <v>0</v>
      </c>
      <c r="L2870" s="57">
        <f>IF(I2870&lt;=0,0,MIN(SetUp!$B$50*I2870^SetUp!$B$55,I2870))</f>
        <v>1.2126568607958546E-3</v>
      </c>
      <c r="M2870" s="57">
        <f t="shared" si="855"/>
        <v>0.18228268600502695</v>
      </c>
      <c r="N2870" s="57">
        <f>IF(SetUp!$B$62=0,X2870,(B2870-E2870)*(1-(H2870/SetUp!$B$66/SetUp!$B$56)))</f>
        <v>0</v>
      </c>
      <c r="O2870" s="57">
        <f>K2870*SetUp!$B$65</f>
        <v>0</v>
      </c>
      <c r="P2870" s="57">
        <f>MIN(SetUp!$B$54*L2870^SetUp!$B$51,L2870)</f>
        <v>6.9770521757261136E-4</v>
      </c>
      <c r="Q2870" s="57">
        <f t="shared" si="856"/>
        <v>0</v>
      </c>
      <c r="R2870" s="57">
        <f>IF((H2870+N2870-O2870)&gt;SetUp!$B$56,T2869+H2870+N2870-O2870-SetUp!$B$56,T2869)</f>
        <v>0</v>
      </c>
      <c r="S2870" s="57">
        <f>R2870*SetUp!$B$65</f>
        <v>0</v>
      </c>
      <c r="T2870" s="57">
        <f>IF((R2870-S2870)&lt;SetUp!$B$53,R2870-S2870,SetUp!$B$53)</f>
        <v>0</v>
      </c>
      <c r="U2870" s="57">
        <f t="shared" si="857"/>
        <v>0.18228268600502695</v>
      </c>
      <c r="V2870" s="57">
        <f>(L2870-P2870)/1000*SetUp!$B$13*1000000/SetUp!$B$48</f>
        <v>2.9289256329513642E-2</v>
      </c>
      <c r="W2870" s="57">
        <f t="shared" si="868"/>
        <v>-3.0357660829594124E-18</v>
      </c>
      <c r="X2870" s="57">
        <f>MAX((SetUp!$B$56*(1-($H2870/SetUp!$B$56)^2)*TANH(($B2870-$D2870)/SetUp!$B$56))/(1+$H2870/SetUp!$B$56*TANH(($B2870-$D2870)/SetUp!$B$56)),0)</f>
        <v>0</v>
      </c>
      <c r="AP2870" s="64">
        <v>31272</v>
      </c>
      <c r="AQ2870" s="55">
        <v>8</v>
      </c>
      <c r="AR2870" s="55">
        <v>226</v>
      </c>
      <c r="AS2870" s="66">
        <f t="shared" si="858"/>
        <v>0.45300000000000001</v>
      </c>
      <c r="AT2870" s="66">
        <f t="shared" si="859"/>
        <v>0.27872665741733543</v>
      </c>
      <c r="AU2870" s="55" t="str">
        <f>IF(OR($AP2870&lt;SetUp!$B$97,$AP2870&gt;SetUp!$B$98),"Não","Sim")</f>
        <v>Não</v>
      </c>
      <c r="AV2870" s="68">
        <f t="shared" si="860"/>
        <v>0.67305274681855365</v>
      </c>
      <c r="AW2870" s="68">
        <f t="shared" si="861"/>
        <v>0.52794569551927917</v>
      </c>
      <c r="AX2870" s="68">
        <f t="shared" si="862"/>
        <v>-0.34390179798716813</v>
      </c>
      <c r="AY2870" s="68">
        <f t="shared" si="863"/>
        <v>-0.55482149337635245</v>
      </c>
      <c r="AZ2870" s="68">
        <f t="shared" si="864"/>
        <v>-0.17427334258266458</v>
      </c>
      <c r="BA2870" s="68">
        <f t="shared" si="865"/>
        <v>-0.14510705129927448</v>
      </c>
      <c r="BB2870" s="68">
        <f t="shared" si="866"/>
        <v>-0.21091969538918431</v>
      </c>
    </row>
    <row r="2871" spans="1:54" x14ac:dyDescent="0.3">
      <c r="A2871" s="64">
        <v>29533</v>
      </c>
      <c r="B2871" s="57">
        <v>0</v>
      </c>
      <c r="C2871" s="57">
        <v>0</v>
      </c>
      <c r="D2871" s="57">
        <v>5.415</v>
      </c>
      <c r="E2871" s="57">
        <f t="shared" si="851"/>
        <v>0</v>
      </c>
      <c r="F2871" s="57">
        <f t="shared" si="852"/>
        <v>5.415</v>
      </c>
      <c r="G2871" s="57">
        <f t="shared" si="853"/>
        <v>0</v>
      </c>
      <c r="H2871" s="57">
        <f>IF(Q2870&gt;SetUp!$B$56,SetUp!$B$56,Q2870)</f>
        <v>0</v>
      </c>
      <c r="I2871" s="57">
        <f t="shared" si="867"/>
        <v>0.18228268600502695</v>
      </c>
      <c r="J2871" s="57">
        <f>MIN(F2871,H2871,(1-EXP(-SetUp!$B$52*H2871/SetUp!$B$56))*F2871)</f>
        <v>0</v>
      </c>
      <c r="K2871" s="57">
        <f t="shared" si="854"/>
        <v>0</v>
      </c>
      <c r="L2871" s="57">
        <f>IF(I2871&lt;=0,0,MIN(SetUp!$B$50*I2871^SetUp!$B$55,I2871))</f>
        <v>1.1993295937973315E-3</v>
      </c>
      <c r="M2871" s="57">
        <f t="shared" si="855"/>
        <v>0.18108335641122961</v>
      </c>
      <c r="N2871" s="57">
        <f>IF(SetUp!$B$62=0,X2871,(B2871-E2871)*(1-(H2871/SetUp!$B$66/SetUp!$B$56)))</f>
        <v>0</v>
      </c>
      <c r="O2871" s="57">
        <f>K2871*SetUp!$B$65</f>
        <v>0</v>
      </c>
      <c r="P2871" s="57">
        <f>MIN(SetUp!$B$54*L2871^SetUp!$B$51,L2871)</f>
        <v>6.9016707857156158E-4</v>
      </c>
      <c r="Q2871" s="57">
        <f t="shared" si="856"/>
        <v>0</v>
      </c>
      <c r="R2871" s="57">
        <f>IF((H2871+N2871-O2871)&gt;SetUp!$B$56,T2870+H2871+N2871-O2871-SetUp!$B$56,T2870)</f>
        <v>0</v>
      </c>
      <c r="S2871" s="57">
        <f>R2871*SetUp!$B$65</f>
        <v>0</v>
      </c>
      <c r="T2871" s="57">
        <f>IF((R2871-S2871)&lt;SetUp!$B$53,R2871-S2871,SetUp!$B$53)</f>
        <v>0</v>
      </c>
      <c r="U2871" s="57">
        <f t="shared" si="857"/>
        <v>0.18108335641122961</v>
      </c>
      <c r="V2871" s="57">
        <f>(L2871-P2871)/1000*SetUp!$B$13*1000000/SetUp!$B$48</f>
        <v>2.8959984142360225E-2</v>
      </c>
      <c r="W2871" s="57">
        <f t="shared" si="868"/>
        <v>-1.214306433183765E-17</v>
      </c>
      <c r="X2871" s="57">
        <f>MAX((SetUp!$B$56*(1-($H2871/SetUp!$B$56)^2)*TANH(($B2871-$D2871)/SetUp!$B$56))/(1+$H2871/SetUp!$B$56*TANH(($B2871-$D2871)/SetUp!$B$56)),0)</f>
        <v>0</v>
      </c>
      <c r="AP2871" s="64">
        <v>31273</v>
      </c>
      <c r="AQ2871" s="55">
        <v>8</v>
      </c>
      <c r="AR2871" s="55">
        <v>227</v>
      </c>
      <c r="AS2871" s="66">
        <f t="shared" si="858"/>
        <v>0.45300000000000001</v>
      </c>
      <c r="AT2871" s="66">
        <f t="shared" si="859"/>
        <v>0.27119789633058045</v>
      </c>
      <c r="AU2871" s="55" t="str">
        <f>IF(OR($AP2871&lt;SetUp!$B$97,$AP2871&gt;SetUp!$B$98),"Não","Sim")</f>
        <v>Não</v>
      </c>
      <c r="AV2871" s="68">
        <f t="shared" si="860"/>
        <v>0.67305274681855365</v>
      </c>
      <c r="AW2871" s="68">
        <f t="shared" si="861"/>
        <v>0.52076664287431129</v>
      </c>
      <c r="AX2871" s="68">
        <f t="shared" si="862"/>
        <v>-0.34390179798716813</v>
      </c>
      <c r="AY2871" s="68">
        <f t="shared" si="863"/>
        <v>-0.56671368359392738</v>
      </c>
      <c r="AZ2871" s="68">
        <f t="shared" si="864"/>
        <v>-0.18180210366941957</v>
      </c>
      <c r="BA2871" s="68">
        <f t="shared" si="865"/>
        <v>-0.15228610394424236</v>
      </c>
      <c r="BB2871" s="68">
        <f t="shared" si="866"/>
        <v>-0.22281188560675924</v>
      </c>
    </row>
    <row r="2872" spans="1:54" x14ac:dyDescent="0.3">
      <c r="A2872" s="64">
        <v>29534</v>
      </c>
      <c r="B2872" s="57">
        <v>0</v>
      </c>
      <c r="C2872" s="57">
        <v>0</v>
      </c>
      <c r="D2872" s="57">
        <v>5.415</v>
      </c>
      <c r="E2872" s="57">
        <f t="shared" si="851"/>
        <v>0</v>
      </c>
      <c r="F2872" s="57">
        <f t="shared" si="852"/>
        <v>5.415</v>
      </c>
      <c r="G2872" s="57">
        <f t="shared" si="853"/>
        <v>0</v>
      </c>
      <c r="H2872" s="57">
        <f>IF(Q2871&gt;SetUp!$B$56,SetUp!$B$56,Q2871)</f>
        <v>0</v>
      </c>
      <c r="I2872" s="57">
        <f t="shared" si="867"/>
        <v>0.18108335641122961</v>
      </c>
      <c r="J2872" s="57">
        <f>MIN(F2872,H2872,(1-EXP(-SetUp!$B$52*H2872/SetUp!$B$56))*F2872)</f>
        <v>0</v>
      </c>
      <c r="K2872" s="57">
        <f t="shared" si="854"/>
        <v>0</v>
      </c>
      <c r="L2872" s="57">
        <f>IF(I2872&lt;=0,0,MIN(SetUp!$B$50*I2872^SetUp!$B$55,I2872))</f>
        <v>1.1862068030306851E-3</v>
      </c>
      <c r="M2872" s="57">
        <f t="shared" si="855"/>
        <v>0.17989714960819891</v>
      </c>
      <c r="N2872" s="57">
        <f>IF(SetUp!$B$62=0,X2872,(B2872-E2872)*(1-(H2872/SetUp!$B$66/SetUp!$B$56)))</f>
        <v>0</v>
      </c>
      <c r="O2872" s="57">
        <f>K2872*SetUp!$B$65</f>
        <v>0</v>
      </c>
      <c r="P2872" s="57">
        <f>MIN(SetUp!$B$54*L2872^SetUp!$B$51,L2872)</f>
        <v>6.8274320249141771E-4</v>
      </c>
      <c r="Q2872" s="57">
        <f t="shared" si="856"/>
        <v>0</v>
      </c>
      <c r="R2872" s="57">
        <f>IF((H2872+N2872-O2872)&gt;SetUp!$B$56,T2871+H2872+N2872-O2872-SetUp!$B$56,T2871)</f>
        <v>0</v>
      </c>
      <c r="S2872" s="57">
        <f>R2872*SetUp!$B$65</f>
        <v>0</v>
      </c>
      <c r="T2872" s="57">
        <f>IF((R2872-S2872)&lt;SetUp!$B$53,R2872-S2872,SetUp!$B$53)</f>
        <v>0</v>
      </c>
      <c r="U2872" s="57">
        <f t="shared" si="857"/>
        <v>0.17989714960819891</v>
      </c>
      <c r="V2872" s="57">
        <f>(L2872-P2872)/1000*SetUp!$B$13*1000000/SetUp!$B$48</f>
        <v>2.8635843079311631E-2</v>
      </c>
      <c r="W2872" s="57">
        <f t="shared" si="868"/>
        <v>-7.589415207398531E-18</v>
      </c>
      <c r="X2872" s="57">
        <f>MAX((SetUp!$B$56*(1-($H2872/SetUp!$B$56)^2)*TANH(($B2872-$D2872)/SetUp!$B$56))/(1+$H2872/SetUp!$B$56*TANH(($B2872-$D2872)/SetUp!$B$56)),0)</f>
        <v>0</v>
      </c>
      <c r="AP2872" s="64">
        <v>31274</v>
      </c>
      <c r="AQ2872" s="55">
        <v>8</v>
      </c>
      <c r="AR2872" s="55">
        <v>228</v>
      </c>
      <c r="AS2872" s="66">
        <f t="shared" si="858"/>
        <v>0.371</v>
      </c>
      <c r="AT2872" s="66">
        <f t="shared" si="859"/>
        <v>0.26395006240011037</v>
      </c>
      <c r="AU2872" s="55" t="str">
        <f>IF(OR($AP2872&lt;SetUp!$B$97,$AP2872&gt;SetUp!$B$98),"Não","Sim")</f>
        <v>Não</v>
      </c>
      <c r="AV2872" s="68">
        <f t="shared" si="860"/>
        <v>0.60909769331364239</v>
      </c>
      <c r="AW2872" s="68">
        <f t="shared" si="861"/>
        <v>0.51376070538735286</v>
      </c>
      <c r="AX2872" s="68">
        <f t="shared" si="862"/>
        <v>-0.43062609038495414</v>
      </c>
      <c r="AY2872" s="68">
        <f t="shared" si="863"/>
        <v>-0.57847823099198503</v>
      </c>
      <c r="AZ2872" s="68">
        <f t="shared" si="864"/>
        <v>-0.10704993759988962</v>
      </c>
      <c r="BA2872" s="68">
        <f t="shared" si="865"/>
        <v>-9.5336987926289529E-2</v>
      </c>
      <c r="BB2872" s="68">
        <f t="shared" si="866"/>
        <v>-0.14785214060703089</v>
      </c>
    </row>
    <row r="2873" spans="1:54" x14ac:dyDescent="0.3">
      <c r="A2873" s="64">
        <v>29535</v>
      </c>
      <c r="B2873" s="57">
        <v>0</v>
      </c>
      <c r="C2873" s="57">
        <v>0</v>
      </c>
      <c r="D2873" s="57">
        <v>5.415</v>
      </c>
      <c r="E2873" s="57">
        <f t="shared" si="851"/>
        <v>0</v>
      </c>
      <c r="F2873" s="57">
        <f t="shared" si="852"/>
        <v>5.415</v>
      </c>
      <c r="G2873" s="57">
        <f t="shared" si="853"/>
        <v>0</v>
      </c>
      <c r="H2873" s="57">
        <f>IF(Q2872&gt;SetUp!$B$56,SetUp!$B$56,Q2872)</f>
        <v>0</v>
      </c>
      <c r="I2873" s="57">
        <f t="shared" si="867"/>
        <v>0.17989714960819891</v>
      </c>
      <c r="J2873" s="57">
        <f>MIN(F2873,H2873,(1-EXP(-SetUp!$B$52*H2873/SetUp!$B$56))*F2873)</f>
        <v>0</v>
      </c>
      <c r="K2873" s="57">
        <f t="shared" si="854"/>
        <v>0</v>
      </c>
      <c r="L2873" s="57">
        <f>IF(I2873&lt;=0,0,MIN(SetUp!$B$50*I2873^SetUp!$B$55,I2873))</f>
        <v>1.1732844677024958E-3</v>
      </c>
      <c r="M2873" s="57">
        <f t="shared" si="855"/>
        <v>0.17872386514049643</v>
      </c>
      <c r="N2873" s="57">
        <f>IF(SetUp!$B$62=0,X2873,(B2873-E2873)*(1-(H2873/SetUp!$B$66/SetUp!$B$56)))</f>
        <v>0</v>
      </c>
      <c r="O2873" s="57">
        <f>K2873*SetUp!$B$65</f>
        <v>0</v>
      </c>
      <c r="P2873" s="57">
        <f>MIN(SetUp!$B$54*L2873^SetUp!$B$51,L2873)</f>
        <v>6.7543136343993688E-4</v>
      </c>
      <c r="Q2873" s="57">
        <f t="shared" si="856"/>
        <v>0</v>
      </c>
      <c r="R2873" s="57">
        <f>IF((H2873+N2873-O2873)&gt;SetUp!$B$56,T2872+H2873+N2873-O2873-SetUp!$B$56,T2872)</f>
        <v>0</v>
      </c>
      <c r="S2873" s="57">
        <f>R2873*SetUp!$B$65</f>
        <v>0</v>
      </c>
      <c r="T2873" s="57">
        <f>IF((R2873-S2873)&lt;SetUp!$B$53,R2873-S2873,SetUp!$B$53)</f>
        <v>0</v>
      </c>
      <c r="U2873" s="57">
        <f t="shared" si="857"/>
        <v>0.17872386514049643</v>
      </c>
      <c r="V2873" s="57">
        <f>(L2873-P2873)/1000*SetUp!$B$13*1000000/SetUp!$B$48</f>
        <v>2.8316731050547685E-2</v>
      </c>
      <c r="W2873" s="57">
        <f t="shared" si="868"/>
        <v>1.1275702593849246E-17</v>
      </c>
      <c r="X2873" s="57">
        <f>MAX((SetUp!$B$56*(1-($H2873/SetUp!$B$56)^2)*TANH(($B2873-$D2873)/SetUp!$B$56))/(1+$H2873/SetUp!$B$56*TANH(($B2873-$D2873)/SetUp!$B$56)),0)</f>
        <v>0</v>
      </c>
      <c r="AP2873" s="64">
        <v>31275</v>
      </c>
      <c r="AQ2873" s="55">
        <v>8</v>
      </c>
      <c r="AR2873" s="55">
        <v>229</v>
      </c>
      <c r="AS2873" s="66">
        <f t="shared" si="858"/>
        <v>0.371</v>
      </c>
      <c r="AT2873" s="66">
        <f t="shared" si="859"/>
        <v>0.25696982726903489</v>
      </c>
      <c r="AU2873" s="55" t="str">
        <f>IF(OR($AP2873&lt;SetUp!$B$97,$AP2873&gt;SetUp!$B$98),"Não","Sim")</f>
        <v>Não</v>
      </c>
      <c r="AV2873" s="68">
        <f t="shared" si="860"/>
        <v>0.60909769331364239</v>
      </c>
      <c r="AW2873" s="68">
        <f t="shared" si="861"/>
        <v>0.50692191437048262</v>
      </c>
      <c r="AX2873" s="68">
        <f t="shared" si="862"/>
        <v>-0.43062609038495414</v>
      </c>
      <c r="AY2873" s="68">
        <f t="shared" si="863"/>
        <v>-0.59011786740739058</v>
      </c>
      <c r="AZ2873" s="68">
        <f t="shared" si="864"/>
        <v>-0.11403017273096511</v>
      </c>
      <c r="BA2873" s="68">
        <f t="shared" si="865"/>
        <v>-0.10217577894315977</v>
      </c>
      <c r="BB2873" s="68">
        <f t="shared" si="866"/>
        <v>-0.15949177702243644</v>
      </c>
    </row>
    <row r="2874" spans="1:54" x14ac:dyDescent="0.3">
      <c r="A2874" s="64">
        <v>29536</v>
      </c>
      <c r="B2874" s="57">
        <v>0.94699999999999995</v>
      </c>
      <c r="C2874" s="57">
        <v>0</v>
      </c>
      <c r="D2874" s="57">
        <v>5.415</v>
      </c>
      <c r="E2874" s="57">
        <f t="shared" si="851"/>
        <v>0.94699999999999995</v>
      </c>
      <c r="F2874" s="57">
        <f t="shared" si="852"/>
        <v>4.468</v>
      </c>
      <c r="G2874" s="57">
        <f t="shared" si="853"/>
        <v>0</v>
      </c>
      <c r="H2874" s="57">
        <f>IF(Q2873&gt;SetUp!$B$56,SetUp!$B$56,Q2873)</f>
        <v>0</v>
      </c>
      <c r="I2874" s="57">
        <f t="shared" si="867"/>
        <v>0.17872386514049643</v>
      </c>
      <c r="J2874" s="57">
        <f>MIN(F2874,H2874,(1-EXP(-SetUp!$B$52*H2874/SetUp!$B$56))*F2874)</f>
        <v>0</v>
      </c>
      <c r="K2874" s="57">
        <f t="shared" si="854"/>
        <v>0</v>
      </c>
      <c r="L2874" s="57">
        <f>IF(I2874&lt;=0,0,MIN(SetUp!$B$50*I2874^SetUp!$B$55,I2874))</f>
        <v>1.1605586633272617E-3</v>
      </c>
      <c r="M2874" s="57">
        <f t="shared" si="855"/>
        <v>0.17756330647716917</v>
      </c>
      <c r="N2874" s="57">
        <f>IF(SetUp!$B$62=0,X2874,(B2874-E2874)*(1-(H2874/SetUp!$B$66/SetUp!$B$56)))</f>
        <v>0</v>
      </c>
      <c r="O2874" s="57">
        <f>K2874*SetUp!$B$65</f>
        <v>0</v>
      </c>
      <c r="P2874" s="57">
        <f>MIN(SetUp!$B$54*L2874^SetUp!$B$51,L2874)</f>
        <v>6.6822938843517151E-4</v>
      </c>
      <c r="Q2874" s="57">
        <f t="shared" si="856"/>
        <v>0</v>
      </c>
      <c r="R2874" s="57">
        <f>IF((H2874+N2874-O2874)&gt;SetUp!$B$56,T2873+H2874+N2874-O2874-SetUp!$B$56,T2873)</f>
        <v>0</v>
      </c>
      <c r="S2874" s="57">
        <f>R2874*SetUp!$B$65</f>
        <v>0</v>
      </c>
      <c r="T2874" s="57">
        <f>IF((R2874-S2874)&lt;SetUp!$B$53,R2874-S2874,SetUp!$B$53)</f>
        <v>0</v>
      </c>
      <c r="U2874" s="57">
        <f t="shared" si="857"/>
        <v>0.17756330647716917</v>
      </c>
      <c r="V2874" s="57">
        <f>(L2874-P2874)/1000*SetUp!$B$13*1000000/SetUp!$B$48</f>
        <v>2.8002548434604441E-2</v>
      </c>
      <c r="W2874" s="57">
        <f t="shared" si="868"/>
        <v>-5.3993268189778121E-17</v>
      </c>
      <c r="X2874" s="57">
        <f>MAX((SetUp!$B$56*(1-($H2874/SetUp!$B$56)^2)*TANH(($B2874-$D2874)/SetUp!$B$56))/(1+$H2874/SetUp!$B$56*TANH(($B2874-$D2874)/SetUp!$B$56)),0)</f>
        <v>0</v>
      </c>
      <c r="AP2874" s="64">
        <v>31276</v>
      </c>
      <c r="AQ2874" s="55">
        <v>8</v>
      </c>
      <c r="AR2874" s="55">
        <v>230</v>
      </c>
      <c r="AS2874" s="66">
        <f t="shared" si="858"/>
        <v>0.371</v>
      </c>
      <c r="AT2874" s="66">
        <f t="shared" si="859"/>
        <v>0.25024462756276095</v>
      </c>
      <c r="AU2874" s="55" t="str">
        <f>IF(OR($AP2874&lt;SetUp!$B$97,$AP2874&gt;SetUp!$B$98),"Não","Sim")</f>
        <v>Não</v>
      </c>
      <c r="AV2874" s="68">
        <f t="shared" si="860"/>
        <v>0.60909769331364239</v>
      </c>
      <c r="AW2874" s="68">
        <f t="shared" si="861"/>
        <v>0.50024456774937687</v>
      </c>
      <c r="AX2874" s="68">
        <f t="shared" si="862"/>
        <v>-0.43062609038495414</v>
      </c>
      <c r="AY2874" s="68">
        <f t="shared" si="863"/>
        <v>-0.60163523750455883</v>
      </c>
      <c r="AZ2874" s="68">
        <f t="shared" si="864"/>
        <v>-0.12075537243723905</v>
      </c>
      <c r="BA2874" s="68">
        <f t="shared" si="865"/>
        <v>-0.10885312556426552</v>
      </c>
      <c r="BB2874" s="68">
        <f t="shared" si="866"/>
        <v>-0.17100914711960469</v>
      </c>
    </row>
    <row r="2875" spans="1:54" x14ac:dyDescent="0.3">
      <c r="A2875" s="64">
        <v>29537</v>
      </c>
      <c r="B2875" s="57">
        <v>0.57499999999999996</v>
      </c>
      <c r="C2875" s="57">
        <v>0</v>
      </c>
      <c r="D2875" s="57">
        <v>5.415</v>
      </c>
      <c r="E2875" s="57">
        <f t="shared" si="851"/>
        <v>0.57499999999999996</v>
      </c>
      <c r="F2875" s="57">
        <f t="shared" si="852"/>
        <v>4.84</v>
      </c>
      <c r="G2875" s="57">
        <f t="shared" si="853"/>
        <v>0</v>
      </c>
      <c r="H2875" s="57">
        <f>IF(Q2874&gt;SetUp!$B$56,SetUp!$B$56,Q2874)</f>
        <v>0</v>
      </c>
      <c r="I2875" s="57">
        <f t="shared" si="867"/>
        <v>0.17756330647716917</v>
      </c>
      <c r="J2875" s="57">
        <f>MIN(F2875,H2875,(1-EXP(-SetUp!$B$52*H2875/SetUp!$B$56))*F2875)</f>
        <v>0</v>
      </c>
      <c r="K2875" s="57">
        <f t="shared" si="854"/>
        <v>0</v>
      </c>
      <c r="L2875" s="57">
        <f>IF(I2875&lt;=0,0,MIN(SetUp!$B$50*I2875^SetUp!$B$55,I2875))</f>
        <v>1.1480255590107526E-3</v>
      </c>
      <c r="M2875" s="57">
        <f t="shared" si="855"/>
        <v>0.17641528091815842</v>
      </c>
      <c r="N2875" s="57">
        <f>IF(SetUp!$B$62=0,X2875,(B2875-E2875)*(1-(H2875/SetUp!$B$66/SetUp!$B$56)))</f>
        <v>0</v>
      </c>
      <c r="O2875" s="57">
        <f>K2875*SetUp!$B$65</f>
        <v>0</v>
      </c>
      <c r="P2875" s="57">
        <f>MIN(SetUp!$B$54*L2875^SetUp!$B$51,L2875)</f>
        <v>6.611351559225471E-4</v>
      </c>
      <c r="Q2875" s="57">
        <f t="shared" si="856"/>
        <v>0</v>
      </c>
      <c r="R2875" s="57">
        <f>IF((H2875+N2875-O2875)&gt;SetUp!$B$56,T2874+H2875+N2875-O2875-SetUp!$B$56,T2874)</f>
        <v>0</v>
      </c>
      <c r="S2875" s="57">
        <f>R2875*SetUp!$B$65</f>
        <v>0</v>
      </c>
      <c r="T2875" s="57">
        <f>IF((R2875-S2875)&lt;SetUp!$B$53,R2875-S2875,SetUp!$B$53)</f>
        <v>0</v>
      </c>
      <c r="U2875" s="57">
        <f t="shared" si="857"/>
        <v>0.17641528091815842</v>
      </c>
      <c r="V2875" s="57">
        <f>(L2875-P2875)/1000*SetUp!$B$13*1000000/SetUp!$B$48</f>
        <v>2.7693198008202784E-2</v>
      </c>
      <c r="W2875" s="57">
        <f t="shared" si="868"/>
        <v>2.9056618222611519E-17</v>
      </c>
      <c r="X2875" s="57">
        <f>MAX((SetUp!$B$56*(1-($H2875/SetUp!$B$56)^2)*TANH(($B2875-$D2875)/SetUp!$B$56))/(1+$H2875/SetUp!$B$56*TANH(($B2875-$D2875)/SetUp!$B$56)),0)</f>
        <v>0</v>
      </c>
      <c r="AP2875" s="64">
        <v>31277</v>
      </c>
      <c r="AQ2875" s="55">
        <v>8</v>
      </c>
      <c r="AR2875" s="55">
        <v>231</v>
      </c>
      <c r="AS2875" s="66">
        <f t="shared" si="858"/>
        <v>0.371</v>
      </c>
      <c r="AT2875" s="66">
        <f t="shared" si="859"/>
        <v>0.24376261350912476</v>
      </c>
      <c r="AU2875" s="55" t="str">
        <f>IF(OR($AP2875&lt;SetUp!$B$97,$AP2875&gt;SetUp!$B$98),"Não","Sim")</f>
        <v>Não</v>
      </c>
      <c r="AV2875" s="68">
        <f t="shared" si="860"/>
        <v>0.60909769331364239</v>
      </c>
      <c r="AW2875" s="68">
        <f t="shared" si="861"/>
        <v>0.49372321548528053</v>
      </c>
      <c r="AX2875" s="68">
        <f t="shared" si="862"/>
        <v>-0.43062609038495414</v>
      </c>
      <c r="AY2875" s="68">
        <f t="shared" si="863"/>
        <v>-0.61303290245741016</v>
      </c>
      <c r="AZ2875" s="68">
        <f t="shared" si="864"/>
        <v>-0.12723738649087524</v>
      </c>
      <c r="BA2875" s="68">
        <f t="shared" si="865"/>
        <v>-0.11537447782836185</v>
      </c>
      <c r="BB2875" s="68">
        <f t="shared" si="866"/>
        <v>-0.18240681207245601</v>
      </c>
    </row>
    <row r="2876" spans="1:54" x14ac:dyDescent="0.3">
      <c r="A2876" s="64">
        <v>29538</v>
      </c>
      <c r="B2876" s="57">
        <v>0.42199999999999999</v>
      </c>
      <c r="C2876" s="57">
        <v>0</v>
      </c>
      <c r="D2876" s="57">
        <v>5.415</v>
      </c>
      <c r="E2876" s="57">
        <f t="shared" si="851"/>
        <v>0.42199999999999999</v>
      </c>
      <c r="F2876" s="57">
        <f t="shared" si="852"/>
        <v>4.9930000000000003</v>
      </c>
      <c r="G2876" s="57">
        <f t="shared" si="853"/>
        <v>0</v>
      </c>
      <c r="H2876" s="57">
        <f>IF(Q2875&gt;SetUp!$B$56,SetUp!$B$56,Q2875)</f>
        <v>0</v>
      </c>
      <c r="I2876" s="57">
        <f t="shared" si="867"/>
        <v>0.17641528091815842</v>
      </c>
      <c r="J2876" s="57">
        <f>MIN(F2876,H2876,(1-EXP(-SetUp!$B$52*H2876/SetUp!$B$56))*F2876)</f>
        <v>0</v>
      </c>
      <c r="K2876" s="57">
        <f t="shared" si="854"/>
        <v>0</v>
      </c>
      <c r="L2876" s="57">
        <f>IF(I2876&lt;=0,0,MIN(SetUp!$B$50*I2876^SetUp!$B$55,I2876))</f>
        <v>1.1356814148214673E-3</v>
      </c>
      <c r="M2876" s="57">
        <f t="shared" si="855"/>
        <v>0.17527959950333696</v>
      </c>
      <c r="N2876" s="57">
        <f>IF(SetUp!$B$62=0,X2876,(B2876-E2876)*(1-(H2876/SetUp!$B$66/SetUp!$B$56)))</f>
        <v>0</v>
      </c>
      <c r="O2876" s="57">
        <f>K2876*SetUp!$B$65</f>
        <v>0</v>
      </c>
      <c r="P2876" s="57">
        <f>MIN(SetUp!$B$54*L2876^SetUp!$B$51,L2876)</f>
        <v>6.541465943397574E-4</v>
      </c>
      <c r="Q2876" s="57">
        <f t="shared" si="856"/>
        <v>0</v>
      </c>
      <c r="R2876" s="57">
        <f>IF((H2876+N2876-O2876)&gt;SetUp!$B$56,T2875+H2876+N2876-O2876-SetUp!$B$56,T2875)</f>
        <v>0</v>
      </c>
      <c r="S2876" s="57">
        <f>R2876*SetUp!$B$65</f>
        <v>0</v>
      </c>
      <c r="T2876" s="57">
        <f>IF((R2876-S2876)&lt;SetUp!$B$53,R2876-S2876,SetUp!$B$53)</f>
        <v>0</v>
      </c>
      <c r="U2876" s="57">
        <f t="shared" si="857"/>
        <v>0.17527959950333696</v>
      </c>
      <c r="V2876" s="57">
        <f>(L2876-P2876)/1000*SetUp!$B$13*1000000/SetUp!$B$48</f>
        <v>2.7388584878368503E-2</v>
      </c>
      <c r="W2876" s="57">
        <f t="shared" si="868"/>
        <v>1.2793585635328952E-17</v>
      </c>
      <c r="X2876" s="57">
        <f>MAX((SetUp!$B$56*(1-($H2876/SetUp!$B$56)^2)*TANH(($B2876-$D2876)/SetUp!$B$56))/(1+$H2876/SetUp!$B$56*TANH(($B2876-$D2876)/SetUp!$B$56)),0)</f>
        <v>0</v>
      </c>
      <c r="AP2876" s="64">
        <v>31278</v>
      </c>
      <c r="AQ2876" s="55">
        <v>8</v>
      </c>
      <c r="AR2876" s="55">
        <v>232</v>
      </c>
      <c r="AS2876" s="66">
        <f t="shared" si="858"/>
        <v>0.33400000000000002</v>
      </c>
      <c r="AT2876" s="66">
        <f t="shared" si="859"/>
        <v>0.23751260150212769</v>
      </c>
      <c r="AU2876" s="55" t="str">
        <f>IF(OR($AP2876&lt;SetUp!$B$97,$AP2876&gt;SetUp!$B$98),"Não","Sim")</f>
        <v>Não</v>
      </c>
      <c r="AV2876" s="68">
        <f t="shared" si="860"/>
        <v>0.57792733107199556</v>
      </c>
      <c r="AW2876" s="68">
        <f t="shared" si="861"/>
        <v>0.48735264593734146</v>
      </c>
      <c r="AX2876" s="68">
        <f t="shared" si="862"/>
        <v>-0.4762535331884355</v>
      </c>
      <c r="AY2876" s="68">
        <f t="shared" si="863"/>
        <v>-0.624313343438469</v>
      </c>
      <c r="AZ2876" s="68">
        <f t="shared" si="864"/>
        <v>-9.6487398497872329E-2</v>
      </c>
      <c r="BA2876" s="68">
        <f t="shared" si="865"/>
        <v>-9.0574685134654109E-2</v>
      </c>
      <c r="BB2876" s="68">
        <f t="shared" si="866"/>
        <v>-0.14805981025003351</v>
      </c>
    </row>
    <row r="2877" spans="1:54" x14ac:dyDescent="0.3">
      <c r="A2877" s="64">
        <v>29539</v>
      </c>
      <c r="B2877" s="57">
        <v>0.496</v>
      </c>
      <c r="C2877" s="57">
        <v>0</v>
      </c>
      <c r="D2877" s="57">
        <v>5.415</v>
      </c>
      <c r="E2877" s="57">
        <f t="shared" si="851"/>
        <v>0.496</v>
      </c>
      <c r="F2877" s="57">
        <f t="shared" si="852"/>
        <v>4.9190000000000005</v>
      </c>
      <c r="G2877" s="57">
        <f t="shared" si="853"/>
        <v>0</v>
      </c>
      <c r="H2877" s="57">
        <f>IF(Q2876&gt;SetUp!$B$56,SetUp!$B$56,Q2876)</f>
        <v>0</v>
      </c>
      <c r="I2877" s="57">
        <f t="shared" si="867"/>
        <v>0.17527959950333696</v>
      </c>
      <c r="J2877" s="57">
        <f>MIN(F2877,H2877,(1-EXP(-SetUp!$B$52*H2877/SetUp!$B$56))*F2877)</f>
        <v>0</v>
      </c>
      <c r="K2877" s="57">
        <f t="shared" si="854"/>
        <v>0</v>
      </c>
      <c r="L2877" s="57">
        <f>IF(I2877&lt;=0,0,MIN(SetUp!$B$50*I2877^SetUp!$B$55,I2877))</f>
        <v>1.123522579246966E-3</v>
      </c>
      <c r="M2877" s="57">
        <f t="shared" si="855"/>
        <v>0.17415607692408999</v>
      </c>
      <c r="N2877" s="57">
        <f>IF(SetUp!$B$62=0,X2877,(B2877-E2877)*(1-(H2877/SetUp!$B$66/SetUp!$B$56)))</f>
        <v>0</v>
      </c>
      <c r="O2877" s="57">
        <f>K2877*SetUp!$B$65</f>
        <v>0</v>
      </c>
      <c r="P2877" s="57">
        <f>MIN(SetUp!$B$54*L2877^SetUp!$B$51,L2877)</f>
        <v>6.4726168072775021E-4</v>
      </c>
      <c r="Q2877" s="57">
        <f t="shared" si="856"/>
        <v>0</v>
      </c>
      <c r="R2877" s="57">
        <f>IF((H2877+N2877-O2877)&gt;SetUp!$B$56,T2876+H2877+N2877-O2877-SetUp!$B$56,T2876)</f>
        <v>0</v>
      </c>
      <c r="S2877" s="57">
        <f>R2877*SetUp!$B$65</f>
        <v>0</v>
      </c>
      <c r="T2877" s="57">
        <f>IF((R2877-S2877)&lt;SetUp!$B$53,R2877-S2877,SetUp!$B$53)</f>
        <v>0</v>
      </c>
      <c r="U2877" s="57">
        <f t="shared" si="857"/>
        <v>0.17415607692408999</v>
      </c>
      <c r="V2877" s="57">
        <f>(L2877-P2877)/1000*SetUp!$B$13*1000000/SetUp!$B$48</f>
        <v>2.708861641675827E-2</v>
      </c>
      <c r="W2877" s="57">
        <f t="shared" si="868"/>
        <v>-5.6378512969246231E-18</v>
      </c>
      <c r="X2877" s="57">
        <f>MAX((SetUp!$B$56*(1-($H2877/SetUp!$B$56)^2)*TANH(($B2877-$D2877)/SetUp!$B$56))/(1+$H2877/SetUp!$B$56*TANH(($B2877-$D2877)/SetUp!$B$56)),0)</f>
        <v>0</v>
      </c>
      <c r="AP2877" s="64">
        <v>31279</v>
      </c>
      <c r="AQ2877" s="55">
        <v>8</v>
      </c>
      <c r="AR2877" s="55">
        <v>233</v>
      </c>
      <c r="AS2877" s="66">
        <f t="shared" si="858"/>
        <v>0.33400000000000002</v>
      </c>
      <c r="AT2877" s="66">
        <f t="shared" si="859"/>
        <v>0.23148403026948017</v>
      </c>
      <c r="AU2877" s="55" t="str">
        <f>IF(OR($AP2877&lt;SetUp!$B$97,$AP2877&gt;SetUp!$B$98),"Não","Sim")</f>
        <v>Não</v>
      </c>
      <c r="AV2877" s="68">
        <f t="shared" si="860"/>
        <v>0.57792733107199556</v>
      </c>
      <c r="AW2877" s="68">
        <f t="shared" si="861"/>
        <v>0.4811278730955838</v>
      </c>
      <c r="AX2877" s="68">
        <f t="shared" si="862"/>
        <v>-0.4762535331884355</v>
      </c>
      <c r="AY2877" s="68">
        <f t="shared" si="863"/>
        <v>-0.63547896492712441</v>
      </c>
      <c r="AZ2877" s="68">
        <f t="shared" si="864"/>
        <v>-0.10251596973051985</v>
      </c>
      <c r="BA2877" s="68">
        <f t="shared" si="865"/>
        <v>-9.6799457976411762E-2</v>
      </c>
      <c r="BB2877" s="68">
        <f t="shared" si="866"/>
        <v>-0.15922543173868892</v>
      </c>
    </row>
    <row r="2878" spans="1:54" x14ac:dyDescent="0.3">
      <c r="A2878" s="64">
        <v>29540</v>
      </c>
      <c r="B2878" s="57">
        <v>3.59</v>
      </c>
      <c r="C2878" s="57">
        <v>0</v>
      </c>
      <c r="D2878" s="57">
        <v>5.415</v>
      </c>
      <c r="E2878" s="57">
        <f t="shared" si="851"/>
        <v>3.59</v>
      </c>
      <c r="F2878" s="57">
        <f t="shared" si="852"/>
        <v>1.8250000000000002</v>
      </c>
      <c r="G2878" s="57">
        <f t="shared" si="853"/>
        <v>0</v>
      </c>
      <c r="H2878" s="57">
        <f>IF(Q2877&gt;SetUp!$B$56,SetUp!$B$56,Q2877)</f>
        <v>0</v>
      </c>
      <c r="I2878" s="57">
        <f t="shared" si="867"/>
        <v>0.17415607692408999</v>
      </c>
      <c r="J2878" s="57">
        <f>MIN(F2878,H2878,(1-EXP(-SetUp!$B$52*H2878/SetUp!$B$56))*F2878)</f>
        <v>0</v>
      </c>
      <c r="K2878" s="57">
        <f t="shared" si="854"/>
        <v>0</v>
      </c>
      <c r="L2878" s="57">
        <f>IF(I2878&lt;=0,0,MIN(SetUp!$B$50*I2878^SetUp!$B$55,I2878))</f>
        <v>1.1115454867319777E-3</v>
      </c>
      <c r="M2878" s="57">
        <f t="shared" si="855"/>
        <v>0.17304453143735801</v>
      </c>
      <c r="N2878" s="57">
        <f>IF(SetUp!$B$62=0,X2878,(B2878-E2878)*(1-(H2878/SetUp!$B$66/SetUp!$B$56)))</f>
        <v>0</v>
      </c>
      <c r="O2878" s="57">
        <f>K2878*SetUp!$B$65</f>
        <v>0</v>
      </c>
      <c r="P2878" s="57">
        <f>MIN(SetUp!$B$54*L2878^SetUp!$B$51,L2878)</f>
        <v>6.4047843938611646E-4</v>
      </c>
      <c r="Q2878" s="57">
        <f t="shared" si="856"/>
        <v>0</v>
      </c>
      <c r="R2878" s="57">
        <f>IF((H2878+N2878-O2878)&gt;SetUp!$B$56,T2877+H2878+N2878-O2878-SetUp!$B$56,T2877)</f>
        <v>0</v>
      </c>
      <c r="S2878" s="57">
        <f>R2878*SetUp!$B$65</f>
        <v>0</v>
      </c>
      <c r="T2878" s="57">
        <f>IF((R2878-S2878)&lt;SetUp!$B$53,R2878-S2878,SetUp!$B$53)</f>
        <v>0</v>
      </c>
      <c r="U2878" s="57">
        <f t="shared" si="857"/>
        <v>0.17304453143735801</v>
      </c>
      <c r="V2878" s="57">
        <f>(L2878-P2878)/1000*SetUp!$B$13*1000000/SetUp!$B$48</f>
        <v>2.6793202196111192E-2</v>
      </c>
      <c r="W2878" s="57">
        <f t="shared" si="868"/>
        <v>-1.1297386637298956E-16</v>
      </c>
      <c r="X2878" s="57">
        <f>MAX((SetUp!$B$56*(1-($H2878/SetUp!$B$56)^2)*TANH(($B2878-$D2878)/SetUp!$B$56))/(1+$H2878/SetUp!$B$56*TANH(($B2878-$D2878)/SetUp!$B$56)),0)</f>
        <v>0</v>
      </c>
      <c r="AP2878" s="64">
        <v>31280</v>
      </c>
      <c r="AQ2878" s="55">
        <v>8</v>
      </c>
      <c r="AR2878" s="55">
        <v>234</v>
      </c>
      <c r="AS2878" s="66">
        <f t="shared" si="858"/>
        <v>0.29899999999999999</v>
      </c>
      <c r="AT2878" s="66">
        <f t="shared" si="859"/>
        <v>0.22566692033656552</v>
      </c>
      <c r="AU2878" s="55" t="str">
        <f>IF(OR($AP2878&lt;SetUp!$B$97,$AP2878&gt;SetUp!$B$98),"Não","Sim")</f>
        <v>Não</v>
      </c>
      <c r="AV2878" s="68">
        <f t="shared" si="860"/>
        <v>0.54680892457969266</v>
      </c>
      <c r="AW2878" s="68">
        <f t="shared" si="861"/>
        <v>0.47504412462061407</v>
      </c>
      <c r="AX2878" s="68">
        <f t="shared" si="862"/>
        <v>-0.52432881167557033</v>
      </c>
      <c r="AY2878" s="68">
        <f t="shared" si="863"/>
        <v>-0.64653209784821664</v>
      </c>
      <c r="AZ2878" s="68">
        <f t="shared" si="864"/>
        <v>-7.3333079663434469E-2</v>
      </c>
      <c r="BA2878" s="68">
        <f t="shared" si="865"/>
        <v>-7.1764799959078585E-2</v>
      </c>
      <c r="BB2878" s="68">
        <f t="shared" si="866"/>
        <v>-0.12220328617264631</v>
      </c>
    </row>
    <row r="2879" spans="1:54" x14ac:dyDescent="0.3">
      <c r="A2879" s="64">
        <v>29541</v>
      </c>
      <c r="B2879" s="57">
        <v>19.117999999999999</v>
      </c>
      <c r="C2879" s="57">
        <v>0</v>
      </c>
      <c r="D2879" s="57">
        <v>5.415</v>
      </c>
      <c r="E2879" s="57">
        <f t="shared" si="851"/>
        <v>5.415</v>
      </c>
      <c r="F2879" s="57">
        <f t="shared" si="852"/>
        <v>0</v>
      </c>
      <c r="G2879" s="57">
        <f t="shared" si="853"/>
        <v>0.20562499050638294</v>
      </c>
      <c r="H2879" s="57">
        <f>IF(Q2878&gt;SetUp!$B$56,SetUp!$B$56,Q2878)</f>
        <v>0</v>
      </c>
      <c r="I2879" s="57">
        <f t="shared" si="867"/>
        <v>0.37866952194374093</v>
      </c>
      <c r="J2879" s="57">
        <f>MIN(F2879,H2879,(1-EXP(-SetUp!$B$52*H2879/SetUp!$B$56))*F2879)</f>
        <v>0</v>
      </c>
      <c r="K2879" s="57">
        <f t="shared" si="854"/>
        <v>0</v>
      </c>
      <c r="L2879" s="57">
        <f>IF(I2879&lt;=0,0,MIN(SetUp!$B$50*I2879^SetUp!$B$55,I2879))</f>
        <v>4.0563003347669812E-3</v>
      </c>
      <c r="M2879" s="57">
        <f t="shared" si="855"/>
        <v>0.37461322160897392</v>
      </c>
      <c r="N2879" s="57">
        <f>IF(SetUp!$B$62=0,X2879,(B2879-E2879)*(1-(H2879/SetUp!$B$66/SetUp!$B$56)))</f>
        <v>13.497375009493616</v>
      </c>
      <c r="O2879" s="57">
        <f>K2879*SetUp!$B$65</f>
        <v>0</v>
      </c>
      <c r="P2879" s="57">
        <f>MIN(SetUp!$B$54*L2879^SetUp!$B$51,L2879)</f>
        <v>2.2863527080341775E-3</v>
      </c>
      <c r="Q2879" s="57">
        <f t="shared" si="856"/>
        <v>13.497375009493616</v>
      </c>
      <c r="R2879" s="57">
        <f>IF((H2879+N2879-O2879)&gt;SetUp!$B$56,T2878+H2879+N2879-O2879-SetUp!$B$56,T2878)</f>
        <v>0</v>
      </c>
      <c r="S2879" s="57">
        <f>R2879*SetUp!$B$65</f>
        <v>0</v>
      </c>
      <c r="T2879" s="57">
        <f>IF((R2879-S2879)&lt;SetUp!$B$53,R2879-S2879,SetUp!$B$53)</f>
        <v>0</v>
      </c>
      <c r="U2879" s="57">
        <f t="shared" si="857"/>
        <v>0.37461322160897392</v>
      </c>
      <c r="V2879" s="57">
        <f>(L2879-P2879)/1000*SetUp!$B$13*1000000/SetUp!$B$48</f>
        <v>0.10067052006030285</v>
      </c>
      <c r="W2879" s="57">
        <f t="shared" si="868"/>
        <v>2.5300941897121731E-15</v>
      </c>
      <c r="X2879" s="57">
        <f>MAX((SetUp!$B$56*(1-($H2879/SetUp!$B$56)^2)*TANH(($B2879-$D2879)/SetUp!$B$56))/(1+$H2879/SetUp!$B$56*TANH(($B2879-$D2879)/SetUp!$B$56)),0)</f>
        <v>13.497375009493616</v>
      </c>
      <c r="AP2879" s="64">
        <v>31281</v>
      </c>
      <c r="AQ2879" s="55">
        <v>8</v>
      </c>
      <c r="AR2879" s="55">
        <v>235</v>
      </c>
      <c r="AS2879" s="66">
        <f t="shared" si="858"/>
        <v>0.29899999999999999</v>
      </c>
      <c r="AT2879" s="66">
        <f t="shared" si="859"/>
        <v>0.22005183650848067</v>
      </c>
      <c r="AU2879" s="55" t="str">
        <f>IF(OR($AP2879&lt;SetUp!$B$97,$AP2879&gt;SetUp!$B$98),"Não","Sim")</f>
        <v>Não</v>
      </c>
      <c r="AV2879" s="68">
        <f t="shared" si="860"/>
        <v>0.54680892457969266</v>
      </c>
      <c r="AW2879" s="68">
        <f t="shared" si="861"/>
        <v>0.46909683063146002</v>
      </c>
      <c r="AX2879" s="68">
        <f t="shared" si="862"/>
        <v>-0.52432881167557033</v>
      </c>
      <c r="AY2879" s="68">
        <f t="shared" si="863"/>
        <v>-0.65747500255129343</v>
      </c>
      <c r="AZ2879" s="68">
        <f t="shared" si="864"/>
        <v>-7.8948163491519313E-2</v>
      </c>
      <c r="BA2879" s="68">
        <f t="shared" si="865"/>
        <v>-7.7712093948232641E-2</v>
      </c>
      <c r="BB2879" s="68">
        <f t="shared" si="866"/>
        <v>-0.1331461908757231</v>
      </c>
    </row>
    <row r="2880" spans="1:54" x14ac:dyDescent="0.3">
      <c r="A2880" s="64">
        <v>29542</v>
      </c>
      <c r="B2880" s="57">
        <v>9.2780000000000005</v>
      </c>
      <c r="C2880" s="57">
        <v>0.77</v>
      </c>
      <c r="D2880" s="57">
        <v>5.415</v>
      </c>
      <c r="E2880" s="57">
        <f t="shared" si="851"/>
        <v>5.415</v>
      </c>
      <c r="F2880" s="57">
        <f t="shared" si="852"/>
        <v>0</v>
      </c>
      <c r="G2880" s="57">
        <f t="shared" si="853"/>
        <v>0.22257689417108883</v>
      </c>
      <c r="H2880" s="57">
        <f>IF(Q2879&gt;SetUp!$B$56,SetUp!$B$56,Q2879)</f>
        <v>13.497375009493616</v>
      </c>
      <c r="I2880" s="57">
        <f t="shared" si="867"/>
        <v>0.59719011578006276</v>
      </c>
      <c r="J2880" s="57">
        <f>MIN(F2880,H2880,(1-EXP(-SetUp!$B$52*H2880/SetUp!$B$56))*F2880)</f>
        <v>0</v>
      </c>
      <c r="K2880" s="57">
        <f t="shared" si="854"/>
        <v>13.497375009493616</v>
      </c>
      <c r="L2880" s="57">
        <f>IF(I2880&lt;=0,0,MIN(SetUp!$B$50*I2880^SetUp!$B$55,I2880))</f>
        <v>8.6673008067253126E-3</v>
      </c>
      <c r="M2880" s="57">
        <f t="shared" si="855"/>
        <v>0.58852281497333747</v>
      </c>
      <c r="N2880" s="57">
        <f>IF(SetUp!$B$62=0,X2880,(B2880-E2880)*(1-(H2880/SetUp!$B$66/SetUp!$B$56)))</f>
        <v>3.6404231058289116</v>
      </c>
      <c r="O2880" s="57">
        <f>K2880*SetUp!$B$65</f>
        <v>0</v>
      </c>
      <c r="P2880" s="57">
        <f>MIN(SetUp!$B$54*L2880^SetUp!$B$51,L2880)</f>
        <v>4.8226667172615667E-3</v>
      </c>
      <c r="Q2880" s="57">
        <f t="shared" si="856"/>
        <v>17.137798115322529</v>
      </c>
      <c r="R2880" s="57">
        <f>IF((H2880+N2880-O2880)&gt;SetUp!$B$56,T2879+H2880+N2880-O2880-SetUp!$B$56,T2879)</f>
        <v>0</v>
      </c>
      <c r="S2880" s="57">
        <f>R2880*SetUp!$B$65</f>
        <v>0</v>
      </c>
      <c r="T2880" s="57">
        <f>IF((R2880-S2880)&lt;SetUp!$B$53,R2880-S2880,SetUp!$B$53)</f>
        <v>0</v>
      </c>
      <c r="U2880" s="57">
        <f t="shared" si="857"/>
        <v>0.58852281497333747</v>
      </c>
      <c r="V2880" s="57">
        <f>(L2880-P2880)/1000*SetUp!$B$13*1000000/SetUp!$B$48</f>
        <v>0.21867387903580779</v>
      </c>
      <c r="W2880" s="57">
        <f t="shared" si="868"/>
        <v>9.1419927183977734E-16</v>
      </c>
      <c r="X2880" s="57">
        <f>MAX((SetUp!$B$56*(1-($H2880/SetUp!$B$56)^2)*TANH(($B2880-$D2880)/SetUp!$B$56))/(1+$H2880/SetUp!$B$56*TANH(($B2880-$D2880)/SetUp!$B$56)),0)</f>
        <v>3.6404231058289116</v>
      </c>
      <c r="AP2880" s="64">
        <v>31282</v>
      </c>
      <c r="AQ2880" s="55">
        <v>8</v>
      </c>
      <c r="AR2880" s="55">
        <v>236</v>
      </c>
      <c r="AS2880" s="66">
        <f t="shared" si="858"/>
        <v>0.29899999999999999</v>
      </c>
      <c r="AT2880" s="66">
        <f t="shared" si="859"/>
        <v>0.21462985311782223</v>
      </c>
      <c r="AU2880" s="55" t="str">
        <f>IF(OR($AP2880&lt;SetUp!$B$97,$AP2880&gt;SetUp!$B$98),"Não","Sim")</f>
        <v>Não</v>
      </c>
      <c r="AV2880" s="68">
        <f t="shared" si="860"/>
        <v>0.54680892457969266</v>
      </c>
      <c r="AW2880" s="68">
        <f t="shared" si="861"/>
        <v>0.46328161318772648</v>
      </c>
      <c r="AX2880" s="68">
        <f t="shared" si="862"/>
        <v>-0.52432881167557033</v>
      </c>
      <c r="AY2880" s="68">
        <f t="shared" si="863"/>
        <v>-0.66830987164017774</v>
      </c>
      <c r="AZ2880" s="68">
        <f t="shared" si="864"/>
        <v>-8.4370146882177754E-2</v>
      </c>
      <c r="BA2880" s="68">
        <f t="shared" si="865"/>
        <v>-8.3527311391966175E-2</v>
      </c>
      <c r="BB2880" s="68">
        <f t="shared" si="866"/>
        <v>-0.14398105996460742</v>
      </c>
    </row>
    <row r="2881" spans="1:54" x14ac:dyDescent="0.3">
      <c r="A2881" s="64">
        <v>29543</v>
      </c>
      <c r="B2881" s="57">
        <v>0.84199999999999997</v>
      </c>
      <c r="C2881" s="57">
        <v>1.788</v>
      </c>
      <c r="D2881" s="57">
        <v>5.415</v>
      </c>
      <c r="E2881" s="57">
        <f t="shared" si="851"/>
        <v>0.84199999999999997</v>
      </c>
      <c r="F2881" s="57">
        <f t="shared" si="852"/>
        <v>4.5730000000000004</v>
      </c>
      <c r="G2881" s="57">
        <f t="shared" si="853"/>
        <v>0</v>
      </c>
      <c r="H2881" s="57">
        <f>IF(Q2880&gt;SetUp!$B$56,SetUp!$B$56,Q2880)</f>
        <v>17.137798115322529</v>
      </c>
      <c r="I2881" s="57">
        <f t="shared" si="867"/>
        <v>0.58852281497333747</v>
      </c>
      <c r="J2881" s="57">
        <f>MIN(F2881,H2881,(1-EXP(-SetUp!$B$52*H2881/SetUp!$B$56))*F2881)</f>
        <v>4.2587641658606108</v>
      </c>
      <c r="K2881" s="57">
        <f t="shared" si="854"/>
        <v>12.879033949461917</v>
      </c>
      <c r="L2881" s="57">
        <f>IF(I2881&lt;=0,0,MIN(SetUp!$B$50*I2881^SetUp!$B$55,I2881))</f>
        <v>8.4586623711719808E-3</v>
      </c>
      <c r="M2881" s="57">
        <f t="shared" si="855"/>
        <v>0.58006415260216548</v>
      </c>
      <c r="N2881" s="57">
        <f>IF(SetUp!$B$62=0,X2881,(B2881-E2881)*(1-(H2881/SetUp!$B$66/SetUp!$B$56)))</f>
        <v>0</v>
      </c>
      <c r="O2881" s="57">
        <f>K2881*SetUp!$B$65</f>
        <v>0</v>
      </c>
      <c r="P2881" s="57">
        <f>MIN(SetUp!$B$54*L2881^SetUp!$B$51,L2881)</f>
        <v>4.7085273136683349E-3</v>
      </c>
      <c r="Q2881" s="57">
        <f t="shared" si="856"/>
        <v>12.879033949461917</v>
      </c>
      <c r="R2881" s="57">
        <f>IF((H2881+N2881-O2881)&gt;SetUp!$B$56,T2880+H2881+N2881-O2881-SetUp!$B$56,T2880)</f>
        <v>0</v>
      </c>
      <c r="S2881" s="57">
        <f>R2881*SetUp!$B$65</f>
        <v>0</v>
      </c>
      <c r="T2881" s="57">
        <f>IF((R2881-S2881)&lt;SetUp!$B$53,R2881-S2881,SetUp!$B$53)</f>
        <v>0</v>
      </c>
      <c r="U2881" s="57">
        <f t="shared" si="857"/>
        <v>0.58006415260216548</v>
      </c>
      <c r="V2881" s="57">
        <f>(L2881-P2881)/1000*SetUp!$B$13*1000000/SetUp!$B$48</f>
        <v>0.21329899305108554</v>
      </c>
      <c r="W2881" s="57">
        <f t="shared" si="868"/>
        <v>-1.1171619185290638E-15</v>
      </c>
      <c r="X2881" s="57">
        <f>MAX((SetUp!$B$56*(1-($H2881/SetUp!$B$56)^2)*TANH(($B2881-$D2881)/SetUp!$B$56))/(1+$H2881/SetUp!$B$56*TANH(($B2881-$D2881)/SetUp!$B$56)),0)</f>
        <v>0</v>
      </c>
      <c r="AP2881" s="64">
        <v>31283</v>
      </c>
      <c r="AQ2881" s="55">
        <v>8</v>
      </c>
      <c r="AR2881" s="55">
        <v>237</v>
      </c>
      <c r="AS2881" s="66">
        <f t="shared" si="858"/>
        <v>0.26700000000000002</v>
      </c>
      <c r="AT2881" s="66">
        <f t="shared" si="859"/>
        <v>0.20939252180926132</v>
      </c>
      <c r="AU2881" s="55" t="str">
        <f>IF(OR($AP2881&lt;SetUp!$B$97,$AP2881&gt;SetUp!$B$98),"Não","Sim")</f>
        <v>Não</v>
      </c>
      <c r="AV2881" s="68">
        <f t="shared" si="860"/>
        <v>0.51672042731055257</v>
      </c>
      <c r="AW2881" s="68">
        <f t="shared" si="861"/>
        <v>0.45759427641663236</v>
      </c>
      <c r="AX2881" s="68">
        <f t="shared" si="862"/>
        <v>-0.57348873863542471</v>
      </c>
      <c r="AY2881" s="68">
        <f t="shared" si="863"/>
        <v>-0.67903883266179044</v>
      </c>
      <c r="AZ2881" s="68">
        <f t="shared" si="864"/>
        <v>-5.7607478190738692E-2</v>
      </c>
      <c r="BA2881" s="68">
        <f t="shared" si="865"/>
        <v>-5.9126150893920204E-2</v>
      </c>
      <c r="BB2881" s="68">
        <f t="shared" si="866"/>
        <v>-0.10555009402636573</v>
      </c>
    </row>
    <row r="2882" spans="1:54" x14ac:dyDescent="0.3">
      <c r="A2882" s="64">
        <v>29544</v>
      </c>
      <c r="B2882" s="57">
        <v>0</v>
      </c>
      <c r="C2882" s="57">
        <v>0.45300000000000001</v>
      </c>
      <c r="D2882" s="57">
        <v>5.415</v>
      </c>
      <c r="E2882" s="57">
        <f t="shared" si="851"/>
        <v>0</v>
      </c>
      <c r="F2882" s="57">
        <f t="shared" si="852"/>
        <v>5.415</v>
      </c>
      <c r="G2882" s="57">
        <f t="shared" si="853"/>
        <v>0</v>
      </c>
      <c r="H2882" s="57">
        <f>IF(Q2881&gt;SetUp!$B$56,SetUp!$B$56,Q2881)</f>
        <v>12.879033949461917</v>
      </c>
      <c r="I2882" s="57">
        <f t="shared" si="867"/>
        <v>0.58006415260216548</v>
      </c>
      <c r="J2882" s="57">
        <f>MIN(F2882,H2882,(1-EXP(-SetUp!$B$52*H2882/SetUp!$B$56))*F2882)</f>
        <v>4.6911536798763924</v>
      </c>
      <c r="K2882" s="57">
        <f t="shared" si="854"/>
        <v>8.1878802695855235</v>
      </c>
      <c r="L2882" s="57">
        <f>IF(I2882&lt;=0,0,MIN(SetUp!$B$50*I2882^SetUp!$B$55,I2882))</f>
        <v>8.257011635731254E-3</v>
      </c>
      <c r="M2882" s="57">
        <f t="shared" si="855"/>
        <v>0.57180714096643426</v>
      </c>
      <c r="N2882" s="57">
        <f>IF(SetUp!$B$62=0,X2882,(B2882-E2882)*(1-(H2882/SetUp!$B$66/SetUp!$B$56)))</f>
        <v>0</v>
      </c>
      <c r="O2882" s="57">
        <f>K2882*SetUp!$B$65</f>
        <v>0</v>
      </c>
      <c r="P2882" s="57">
        <f>MIN(SetUp!$B$54*L2882^SetUp!$B$51,L2882)</f>
        <v>4.5981651408142366E-3</v>
      </c>
      <c r="Q2882" s="57">
        <f t="shared" si="856"/>
        <v>8.1878802695855235</v>
      </c>
      <c r="R2882" s="57">
        <f>IF((H2882+N2882-O2882)&gt;SetUp!$B$56,T2881+H2882+N2882-O2882-SetUp!$B$56,T2881)</f>
        <v>0</v>
      </c>
      <c r="S2882" s="57">
        <f>R2882*SetUp!$B$65</f>
        <v>0</v>
      </c>
      <c r="T2882" s="57">
        <f>IF((R2882-S2882)&lt;SetUp!$B$53,R2882-S2882,SetUp!$B$53)</f>
        <v>0</v>
      </c>
      <c r="U2882" s="57">
        <f t="shared" si="857"/>
        <v>0.57180714096643426</v>
      </c>
      <c r="V2882" s="57">
        <f>(L2882-P2882)/1000*SetUp!$B$13*1000000/SetUp!$B$48</f>
        <v>0.20810671112570586</v>
      </c>
      <c r="W2882" s="57">
        <f t="shared" si="868"/>
        <v>-6.3837823915946501E-16</v>
      </c>
      <c r="X2882" s="57">
        <f>MAX((SetUp!$B$56*(1-($H2882/SetUp!$B$56)^2)*TANH(($B2882-$D2882)/SetUp!$B$56))/(1+$H2882/SetUp!$B$56*TANH(($B2882-$D2882)/SetUp!$B$56)),0)</f>
        <v>0</v>
      </c>
      <c r="AP2882" s="64">
        <v>31284</v>
      </c>
      <c r="AQ2882" s="55">
        <v>8</v>
      </c>
      <c r="AR2882" s="55">
        <v>238</v>
      </c>
      <c r="AS2882" s="66">
        <f t="shared" si="858"/>
        <v>0.26700000000000002</v>
      </c>
      <c r="AT2882" s="66">
        <f t="shared" si="859"/>
        <v>0.20433184165293783</v>
      </c>
      <c r="AU2882" s="55" t="str">
        <f>IF(OR($AP2882&lt;SetUp!$B$97,$AP2882&gt;SetUp!$B$98),"Não","Sim")</f>
        <v>Não</v>
      </c>
      <c r="AV2882" s="68">
        <f t="shared" si="860"/>
        <v>0.51672042731055257</v>
      </c>
      <c r="AW2882" s="68">
        <f t="shared" si="861"/>
        <v>0.45203079723945561</v>
      </c>
      <c r="AX2882" s="68">
        <f t="shared" si="862"/>
        <v>-0.57348873863542471</v>
      </c>
      <c r="AY2882" s="68">
        <f t="shared" si="863"/>
        <v>-0.68966395066256481</v>
      </c>
      <c r="AZ2882" s="68">
        <f t="shared" si="864"/>
        <v>-6.2668158347062186E-2</v>
      </c>
      <c r="BA2882" s="68">
        <f t="shared" si="865"/>
        <v>-6.468963007109696E-2</v>
      </c>
      <c r="BB2882" s="68">
        <f t="shared" si="866"/>
        <v>-0.1161752120271401</v>
      </c>
    </row>
    <row r="2883" spans="1:54" x14ac:dyDescent="0.3">
      <c r="A2883" s="64">
        <v>29545</v>
      </c>
      <c r="B2883" s="57">
        <v>0</v>
      </c>
      <c r="C2883" s="57">
        <v>0.21</v>
      </c>
      <c r="D2883" s="57">
        <v>5.415</v>
      </c>
      <c r="E2883" s="57">
        <f t="shared" ref="E2883:E2946" si="869">IF(B2883&gt;=D2883,D2883,B2883)</f>
        <v>0</v>
      </c>
      <c r="F2883" s="57">
        <f t="shared" ref="F2883:F2946" si="870">D2883-E2883</f>
        <v>5.415</v>
      </c>
      <c r="G2883" s="57">
        <f t="shared" ref="G2883:G2946" si="871">MAX(B2883-D2883-N2883,0)</f>
        <v>0</v>
      </c>
      <c r="H2883" s="57">
        <f>IF(Q2882&gt;SetUp!$B$56,SetUp!$B$56,Q2882)</f>
        <v>8.1878802695855235</v>
      </c>
      <c r="I2883" s="57">
        <f t="shared" si="867"/>
        <v>0.57180714096643426</v>
      </c>
      <c r="J2883" s="57">
        <f>MIN(F2883,H2883,(1-EXP(-SetUp!$B$52*H2883/SetUp!$B$56))*F2883)</f>
        <v>3.9084585575101687</v>
      </c>
      <c r="K2883" s="57">
        <f t="shared" ref="K2883:K2946" si="872">MAX(H2883-J2883,0)</f>
        <v>4.2794217120753544</v>
      </c>
      <c r="L2883" s="57">
        <f>IF(I2883&lt;=0,0,MIN(SetUp!$B$50*I2883^SetUp!$B$55,I2883))</f>
        <v>8.0620497828219929E-3</v>
      </c>
      <c r="M2883" s="57">
        <f t="shared" ref="M2883:M2946" si="873">MAX(I2883-L2883,0)</f>
        <v>0.56374509118361227</v>
      </c>
      <c r="N2883" s="57">
        <f>IF(SetUp!$B$62=0,X2883,(B2883-E2883)*(1-(H2883/SetUp!$B$66/SetUp!$B$56)))</f>
        <v>0</v>
      </c>
      <c r="O2883" s="57">
        <f>K2883*SetUp!$B$65</f>
        <v>0</v>
      </c>
      <c r="P2883" s="57">
        <f>MIN(SetUp!$B$54*L2883^SetUp!$B$51,L2883)</f>
        <v>4.4914201547478242E-3</v>
      </c>
      <c r="Q2883" s="57">
        <f t="shared" ref="Q2883:Q2946" si="874">IF((K2883+N2883-O2883)&lt;0,0,K2883+N2883-O2883)</f>
        <v>4.2794217120753544</v>
      </c>
      <c r="R2883" s="57">
        <f>IF((H2883+N2883-O2883)&gt;SetUp!$B$56,T2882+H2883+N2883-O2883-SetUp!$B$56,T2882)</f>
        <v>0</v>
      </c>
      <c r="S2883" s="57">
        <f>R2883*SetUp!$B$65</f>
        <v>0</v>
      </c>
      <c r="T2883" s="57">
        <f>IF((R2883-S2883)&lt;SetUp!$B$53,R2883-S2883,SetUp!$B$53)</f>
        <v>0</v>
      </c>
      <c r="U2883" s="57">
        <f t="shared" ref="U2883:U2946" si="875">M2883+R2883-T2883</f>
        <v>0.56374509118361227</v>
      </c>
      <c r="V2883" s="57">
        <f>(L2883-P2883)/1000*SetUp!$B$13*1000000/SetUp!$B$48</f>
        <v>0.20308914013714877</v>
      </c>
      <c r="W2883" s="57">
        <f t="shared" si="868"/>
        <v>-1.0755285551056204E-16</v>
      </c>
      <c r="X2883" s="57">
        <f>MAX((SetUp!$B$56*(1-($H2883/SetUp!$B$56)^2)*TANH(($B2883-$D2883)/SetUp!$B$56))/(1+$H2883/SetUp!$B$56*TANH(($B2883-$D2883)/SetUp!$B$56)),0)</f>
        <v>0</v>
      </c>
      <c r="AP2883" s="64">
        <v>31285</v>
      </c>
      <c r="AQ2883" s="55">
        <v>8</v>
      </c>
      <c r="AR2883" s="55">
        <v>239</v>
      </c>
      <c r="AS2883" s="66">
        <f t="shared" ref="AS2883:AS2949" si="876">VLOOKUP($AP2883,$A:$C,3,FALSE)</f>
        <v>0.26700000000000002</v>
      </c>
      <c r="AT2883" s="66">
        <f t="shared" ref="AT2883:AT2949" si="877">VLOOKUP($AP2883,$A:$V,22,FALSE)</f>
        <v>0.19944023139758757</v>
      </c>
      <c r="AU2883" s="55" t="str">
        <f>IF(OR($AP2883&lt;SetUp!$B$97,$AP2883&gt;SetUp!$B$98),"Não","Sim")</f>
        <v>Não</v>
      </c>
      <c r="AV2883" s="68">
        <f t="shared" ref="AV2883:AV2949" si="878">IFERROR(SQRT(AS2883),0)</f>
        <v>0.51672042731055257</v>
      </c>
      <c r="AW2883" s="68">
        <f t="shared" ref="AW2883:AW2949" si="879">IFERROR(SQRT(AT2883),0)</f>
        <v>0.44658731665553109</v>
      </c>
      <c r="AX2883" s="68">
        <f t="shared" ref="AX2883:AX2949" si="880">IFERROR(LOG(AS2883),0)</f>
        <v>-0.57348873863542471</v>
      </c>
      <c r="AY2883" s="68">
        <f t="shared" ref="AY2883:AY2949" si="881">IFERROR(LOG(AT2883),0)</f>
        <v>-0.70018723062022203</v>
      </c>
      <c r="AZ2883" s="68">
        <f t="shared" ref="AZ2883:AZ2949" si="882">AT2883-AS2883</f>
        <v>-6.7559768602412446E-2</v>
      </c>
      <c r="BA2883" s="68">
        <f t="shared" ref="BA2883:BA2949" si="883">AW2883-AV2883</f>
        <v>-7.013311065502148E-2</v>
      </c>
      <c r="BB2883" s="68">
        <f t="shared" ref="BB2883:BB2949" si="884">AY2883-AX2883</f>
        <v>-0.12669849198479732</v>
      </c>
    </row>
    <row r="2884" spans="1:54" x14ac:dyDescent="0.3">
      <c r="A2884" s="64">
        <v>29546</v>
      </c>
      <c r="B2884" s="57">
        <v>9.1999999999999998E-2</v>
      </c>
      <c r="C2884" s="57">
        <v>0.14099999999999999</v>
      </c>
      <c r="D2884" s="57">
        <v>5.415</v>
      </c>
      <c r="E2884" s="57">
        <f t="shared" si="869"/>
        <v>9.1999999999999998E-2</v>
      </c>
      <c r="F2884" s="57">
        <f t="shared" si="870"/>
        <v>5.3230000000000004</v>
      </c>
      <c r="G2884" s="57">
        <f t="shared" si="871"/>
        <v>0</v>
      </c>
      <c r="H2884" s="57">
        <f>IF(Q2883&gt;SetUp!$B$56,SetUp!$B$56,Q2883)</f>
        <v>4.2794217120753544</v>
      </c>
      <c r="I2884" s="57">
        <f t="shared" ref="I2884:I2947" si="885">U2883+G2884+O2884</f>
        <v>0.56374509118361227</v>
      </c>
      <c r="J2884" s="57">
        <f>MIN(F2884,H2884,(1-EXP(-SetUp!$B$52*H2884/SetUp!$B$56))*F2884)</f>
        <v>2.5955218936807558</v>
      </c>
      <c r="K2884" s="57">
        <f t="shared" si="872"/>
        <v>1.6838998183945986</v>
      </c>
      <c r="L2884" s="57">
        <f>IF(I2884&lt;=0,0,MIN(SetUp!$B$50*I2884^SetUp!$B$55,I2884))</f>
        <v>7.8734934982854238E-3</v>
      </c>
      <c r="M2884" s="57">
        <f t="shared" si="873"/>
        <v>0.55587159768532679</v>
      </c>
      <c r="N2884" s="57">
        <f>IF(SetUp!$B$62=0,X2884,(B2884-E2884)*(1-(H2884/SetUp!$B$66/SetUp!$B$56)))</f>
        <v>0</v>
      </c>
      <c r="O2884" s="57">
        <f>K2884*SetUp!$B$65</f>
        <v>0</v>
      </c>
      <c r="P2884" s="57">
        <f>MIN(SetUp!$B$54*L2884^SetUp!$B$51,L2884)</f>
        <v>4.3881405531611319E-3</v>
      </c>
      <c r="Q2884" s="57">
        <f t="shared" si="874"/>
        <v>1.6838998183945986</v>
      </c>
      <c r="R2884" s="57">
        <f>IF((H2884+N2884-O2884)&gt;SetUp!$B$56,T2883+H2884+N2884-O2884-SetUp!$B$56,T2883)</f>
        <v>0</v>
      </c>
      <c r="S2884" s="57">
        <f>R2884*SetUp!$B$65</f>
        <v>0</v>
      </c>
      <c r="T2884" s="57">
        <f>IF((R2884-S2884)&lt;SetUp!$B$53,R2884-S2884,SetUp!$B$53)</f>
        <v>0</v>
      </c>
      <c r="U2884" s="57">
        <f t="shared" si="875"/>
        <v>0.55587159768532679</v>
      </c>
      <c r="V2884" s="57">
        <f>(L2884-P2884)/1000*SetUp!$B$13*1000000/SetUp!$B$48</f>
        <v>0.19823879999605168</v>
      </c>
      <c r="W2884" s="57">
        <f t="shared" ref="W2884:W2947" si="886">Q2884+U2884+T2884-H2884-U2883-T2883-B2884+E2884+J2884+L2884</f>
        <v>5.7245874707234634E-17</v>
      </c>
      <c r="X2884" s="57">
        <f>MAX((SetUp!$B$56*(1-($H2884/SetUp!$B$56)^2)*TANH(($B2884-$D2884)/SetUp!$B$56))/(1+$H2884/SetUp!$B$56*TANH(($B2884-$D2884)/SetUp!$B$56)),0)</f>
        <v>0</v>
      </c>
      <c r="AP2884" s="64">
        <v>31286</v>
      </c>
      <c r="AQ2884" s="55">
        <v>8</v>
      </c>
      <c r="AR2884" s="55">
        <v>240</v>
      </c>
      <c r="AS2884" s="66">
        <f t="shared" si="876"/>
        <v>0.26700000000000002</v>
      </c>
      <c r="AT2884" s="66">
        <f t="shared" si="877"/>
        <v>0.19471050369133031</v>
      </c>
      <c r="AU2884" s="55" t="str">
        <f>IF(OR($AP2884&lt;SetUp!$B$97,$AP2884&gt;SetUp!$B$98),"Não","Sim")</f>
        <v>Não</v>
      </c>
      <c r="AV2884" s="68">
        <f t="shared" si="878"/>
        <v>0.51672042731055257</v>
      </c>
      <c r="AW2884" s="68">
        <f t="shared" si="879"/>
        <v>0.44126013154524885</v>
      </c>
      <c r="AX2884" s="68">
        <f t="shared" si="880"/>
        <v>-0.57348873863542471</v>
      </c>
      <c r="AY2884" s="68">
        <f t="shared" si="881"/>
        <v>-0.71061061975813244</v>
      </c>
      <c r="AZ2884" s="68">
        <f t="shared" si="882"/>
        <v>-7.228949630866971E-2</v>
      </c>
      <c r="BA2884" s="68">
        <f t="shared" si="883"/>
        <v>-7.546029576530372E-2</v>
      </c>
      <c r="BB2884" s="68">
        <f t="shared" si="884"/>
        <v>-0.13712188112270773</v>
      </c>
    </row>
    <row r="2885" spans="1:54" x14ac:dyDescent="0.3">
      <c r="A2885" s="64">
        <v>29547</v>
      </c>
      <c r="B2885" s="57">
        <v>0</v>
      </c>
      <c r="C2885" s="57">
        <v>0.104</v>
      </c>
      <c r="D2885" s="57">
        <v>5.415</v>
      </c>
      <c r="E2885" s="57">
        <f t="shared" si="869"/>
        <v>0</v>
      </c>
      <c r="F2885" s="57">
        <f t="shared" si="870"/>
        <v>5.415</v>
      </c>
      <c r="G2885" s="57">
        <f t="shared" si="871"/>
        <v>0</v>
      </c>
      <c r="H2885" s="57">
        <f>IF(Q2884&gt;SetUp!$B$56,SetUp!$B$56,Q2884)</f>
        <v>1.6838998183945986</v>
      </c>
      <c r="I2885" s="57">
        <f t="shared" si="885"/>
        <v>0.55587159768532679</v>
      </c>
      <c r="J2885" s="57">
        <f>MIN(F2885,H2885,(1-EXP(-SetUp!$B$52*H2885/SetUp!$B$56))*F2885)</f>
        <v>1.2527177824537945</v>
      </c>
      <c r="K2885" s="57">
        <f t="shared" si="872"/>
        <v>0.43118203594080406</v>
      </c>
      <c r="L2885" s="57">
        <f>IF(I2885&lt;=0,0,MIN(SetUp!$B$50*I2885^SetUp!$B$55,I2885))</f>
        <v>7.6910740280217776E-3</v>
      </c>
      <c r="M2885" s="57">
        <f t="shared" si="873"/>
        <v>0.54818052365730496</v>
      </c>
      <c r="N2885" s="57">
        <f>IF(SetUp!$B$62=0,X2885,(B2885-E2885)*(1-(H2885/SetUp!$B$66/SetUp!$B$56)))</f>
        <v>0</v>
      </c>
      <c r="O2885" s="57">
        <f>K2885*SetUp!$B$65</f>
        <v>0</v>
      </c>
      <c r="P2885" s="57">
        <f>MIN(SetUp!$B$54*L2885^SetUp!$B$51,L2885)</f>
        <v>4.2881822770298025E-3</v>
      </c>
      <c r="Q2885" s="57">
        <f t="shared" si="874"/>
        <v>0.43118203594080406</v>
      </c>
      <c r="R2885" s="57">
        <f>IF((H2885+N2885-O2885)&gt;SetUp!$B$56,T2884+H2885+N2885-O2885-SetUp!$B$56,T2884)</f>
        <v>0</v>
      </c>
      <c r="S2885" s="57">
        <f>R2885*SetUp!$B$65</f>
        <v>0</v>
      </c>
      <c r="T2885" s="57">
        <f>IF((R2885-S2885)&lt;SetUp!$B$53,R2885-S2885,SetUp!$B$53)</f>
        <v>0</v>
      </c>
      <c r="U2885" s="57">
        <f t="shared" si="875"/>
        <v>0.54818052365730496</v>
      </c>
      <c r="V2885" s="57">
        <f>(L2885-P2885)/1000*SetUp!$B$13*1000000/SetUp!$B$48</f>
        <v>0.19354859833544227</v>
      </c>
      <c r="W2885" s="57">
        <f t="shared" si="886"/>
        <v>-4.9439619065339002E-17</v>
      </c>
      <c r="X2885" s="57">
        <f>MAX((SetUp!$B$56*(1-($H2885/SetUp!$B$56)^2)*TANH(($B2885-$D2885)/SetUp!$B$56))/(1+$H2885/SetUp!$B$56*TANH(($B2885-$D2885)/SetUp!$B$56)),0)</f>
        <v>0</v>
      </c>
      <c r="AP2885" s="64">
        <v>31287</v>
      </c>
      <c r="AQ2885" s="55">
        <v>8</v>
      </c>
      <c r="AR2885" s="55">
        <v>241</v>
      </c>
      <c r="AS2885" s="66">
        <f t="shared" si="876"/>
        <v>0.26700000000000002</v>
      </c>
      <c r="AT2885" s="66">
        <f t="shared" si="877"/>
        <v>0.19013584111336668</v>
      </c>
      <c r="AU2885" s="55" t="str">
        <f>IF(OR($AP2885&lt;SetUp!$B$97,$AP2885&gt;SetUp!$B$98),"Não","Sim")</f>
        <v>Não</v>
      </c>
      <c r="AV2885" s="68">
        <f t="shared" si="878"/>
        <v>0.51672042731055257</v>
      </c>
      <c r="AW2885" s="68">
        <f t="shared" si="879"/>
        <v>0.43604568695650076</v>
      </c>
      <c r="AX2885" s="68">
        <f t="shared" si="880"/>
        <v>-0.57348873863542471</v>
      </c>
      <c r="AY2885" s="68">
        <f t="shared" si="881"/>
        <v>-0.72093600974902361</v>
      </c>
      <c r="AZ2885" s="68">
        <f t="shared" si="882"/>
        <v>-7.6864158886633338E-2</v>
      </c>
      <c r="BA2885" s="68">
        <f t="shared" si="883"/>
        <v>-8.067474035405181E-2</v>
      </c>
      <c r="BB2885" s="68">
        <f t="shared" si="884"/>
        <v>-0.1474472711135989</v>
      </c>
    </row>
    <row r="2886" spans="1:54" x14ac:dyDescent="0.3">
      <c r="A2886" s="64">
        <v>29548</v>
      </c>
      <c r="B2886" s="57">
        <v>0</v>
      </c>
      <c r="C2886" s="57">
        <v>7.4999999999999997E-2</v>
      </c>
      <c r="D2886" s="57">
        <v>5.415</v>
      </c>
      <c r="E2886" s="57">
        <f t="shared" si="869"/>
        <v>0</v>
      </c>
      <c r="F2886" s="57">
        <f t="shared" si="870"/>
        <v>5.415</v>
      </c>
      <c r="G2886" s="57">
        <f t="shared" si="871"/>
        <v>0</v>
      </c>
      <c r="H2886" s="57">
        <f>IF(Q2885&gt;SetUp!$B$56,SetUp!$B$56,Q2885)</f>
        <v>0.43118203594080406</v>
      </c>
      <c r="I2886" s="57">
        <f t="shared" si="885"/>
        <v>0.54818052365730496</v>
      </c>
      <c r="J2886" s="57">
        <f>MIN(F2886,H2886,(1-EXP(-SetUp!$B$52*H2886/SetUp!$B$56))*F2886)</f>
        <v>0.35280245051067982</v>
      </c>
      <c r="K2886" s="57">
        <f t="shared" si="872"/>
        <v>7.8379585430124243E-2</v>
      </c>
      <c r="L2886" s="57">
        <f>IF(I2886&lt;=0,0,MIN(SetUp!$B$50*I2886^SetUp!$B$55,I2886))</f>
        <v>7.5145363003440756E-3</v>
      </c>
      <c r="M2886" s="57">
        <f t="shared" si="873"/>
        <v>0.54066598735696092</v>
      </c>
      <c r="N2886" s="57">
        <f>IF(SetUp!$B$62=0,X2886,(B2886-E2886)*(1-(H2886/SetUp!$B$66/SetUp!$B$56)))</f>
        <v>0</v>
      </c>
      <c r="O2886" s="57">
        <f>K2886*SetUp!$B$65</f>
        <v>0</v>
      </c>
      <c r="P2886" s="57">
        <f>MIN(SetUp!$B$54*L2886^SetUp!$B$51,L2886)</f>
        <v>4.1914085467838914E-3</v>
      </c>
      <c r="Q2886" s="57">
        <f t="shared" si="874"/>
        <v>7.8379585430124243E-2</v>
      </c>
      <c r="R2886" s="57">
        <f>IF((H2886+N2886-O2886)&gt;SetUp!$B$56,T2885+H2886+N2886-O2886-SetUp!$B$56,T2885)</f>
        <v>0</v>
      </c>
      <c r="S2886" s="57">
        <f>R2886*SetUp!$B$65</f>
        <v>0</v>
      </c>
      <c r="T2886" s="57">
        <f>IF((R2886-S2886)&lt;SetUp!$B$53,R2886-S2886,SetUp!$B$53)</f>
        <v>0</v>
      </c>
      <c r="U2886" s="57">
        <f t="shared" si="875"/>
        <v>0.54066598735696092</v>
      </c>
      <c r="V2886" s="57">
        <f>(L2886-P2886)/1000*SetUp!$B$13*1000000/SetUp!$B$48</f>
        <v>0.18901180697378506</v>
      </c>
      <c r="W2886" s="57">
        <f t="shared" si="886"/>
        <v>3.2092384305570931E-17</v>
      </c>
      <c r="X2886" s="57">
        <f>MAX((SetUp!$B$56*(1-($H2886/SetUp!$B$56)^2)*TANH(($B2886-$D2886)/SetUp!$B$56))/(1+$H2886/SetUp!$B$56*TANH(($B2886-$D2886)/SetUp!$B$56)),0)</f>
        <v>0</v>
      </c>
      <c r="AP2886" s="64">
        <v>31288</v>
      </c>
      <c r="AQ2886" s="55">
        <v>8</v>
      </c>
      <c r="AR2886" s="55">
        <v>242</v>
      </c>
      <c r="AS2886" s="66">
        <f t="shared" si="876"/>
        <v>0.29899999999999999</v>
      </c>
      <c r="AT2886" s="66">
        <f t="shared" si="877"/>
        <v>0.18570977387367532</v>
      </c>
      <c r="AU2886" s="55" t="str">
        <f>IF(OR($AP2886&lt;SetUp!$B$97,$AP2886&gt;SetUp!$B$98),"Não","Sim")</f>
        <v>Não</v>
      </c>
      <c r="AV2886" s="68">
        <f t="shared" si="878"/>
        <v>0.54680892457969266</v>
      </c>
      <c r="AW2886" s="68">
        <f t="shared" si="879"/>
        <v>0.43094056884177812</v>
      </c>
      <c r="AX2886" s="68">
        <f t="shared" si="880"/>
        <v>-0.52432881167557033</v>
      </c>
      <c r="AY2886" s="68">
        <f t="shared" si="881"/>
        <v>-0.73116523881432782</v>
      </c>
      <c r="AZ2886" s="68">
        <f t="shared" si="882"/>
        <v>-0.11329022612632467</v>
      </c>
      <c r="BA2886" s="68">
        <f t="shared" si="883"/>
        <v>-0.11586835573791454</v>
      </c>
      <c r="BB2886" s="68">
        <f t="shared" si="884"/>
        <v>-0.20683642713875749</v>
      </c>
    </row>
    <row r="2887" spans="1:54" x14ac:dyDescent="0.3">
      <c r="A2887" s="64">
        <v>29549</v>
      </c>
      <c r="B2887" s="57">
        <v>0.123</v>
      </c>
      <c r="C2887" s="57">
        <v>6.3E-2</v>
      </c>
      <c r="D2887" s="57">
        <v>5.415</v>
      </c>
      <c r="E2887" s="57">
        <f t="shared" si="869"/>
        <v>0.123</v>
      </c>
      <c r="F2887" s="57">
        <f t="shared" si="870"/>
        <v>5.2919999999999998</v>
      </c>
      <c r="G2887" s="57">
        <f t="shared" si="871"/>
        <v>0</v>
      </c>
      <c r="H2887" s="57">
        <f>IF(Q2886&gt;SetUp!$B$56,SetUp!$B$56,Q2886)</f>
        <v>7.8379585430124243E-2</v>
      </c>
      <c r="I2887" s="57">
        <f t="shared" si="885"/>
        <v>0.54066598735696092</v>
      </c>
      <c r="J2887" s="57">
        <f>MIN(F2887,H2887,(1-EXP(-SetUp!$B$52*H2887/SetUp!$B$56))*F2887)</f>
        <v>6.4414876220225764E-2</v>
      </c>
      <c r="K2887" s="57">
        <f t="shared" si="872"/>
        <v>1.3964709209898479E-2</v>
      </c>
      <c r="L2887" s="57">
        <f>IF(I2887&lt;=0,0,MIN(SetUp!$B$50*I2887^SetUp!$B$55,I2887))</f>
        <v>7.3436381089016503E-3</v>
      </c>
      <c r="M2887" s="57">
        <f t="shared" si="873"/>
        <v>0.53332234924805932</v>
      </c>
      <c r="N2887" s="57">
        <f>IF(SetUp!$B$62=0,X2887,(B2887-E2887)*(1-(H2887/SetUp!$B$66/SetUp!$B$56)))</f>
        <v>0</v>
      </c>
      <c r="O2887" s="57">
        <f>K2887*SetUp!$B$65</f>
        <v>0</v>
      </c>
      <c r="P2887" s="57">
        <f>MIN(SetUp!$B$54*L2887^SetUp!$B$51,L2887)</f>
        <v>4.0976894303173224E-3</v>
      </c>
      <c r="Q2887" s="57">
        <f t="shared" si="874"/>
        <v>1.3964709209898479E-2</v>
      </c>
      <c r="R2887" s="57">
        <f>IF((H2887+N2887-O2887)&gt;SetUp!$B$56,T2886+H2887+N2887-O2887-SetUp!$B$56,T2886)</f>
        <v>0</v>
      </c>
      <c r="S2887" s="57">
        <f>R2887*SetUp!$B$65</f>
        <v>0</v>
      </c>
      <c r="T2887" s="57">
        <f>IF((R2887-S2887)&lt;SetUp!$B$53,R2887-S2887,SetUp!$B$53)</f>
        <v>0</v>
      </c>
      <c r="U2887" s="57">
        <f t="shared" si="875"/>
        <v>0.53332234924805932</v>
      </c>
      <c r="V2887" s="57">
        <f>(L2887-P2887)/1000*SetUp!$B$13*1000000/SetUp!$B$48</f>
        <v>0.18462204001218585</v>
      </c>
      <c r="W2887" s="57">
        <f t="shared" si="886"/>
        <v>2.688821387764051E-17</v>
      </c>
      <c r="X2887" s="57">
        <f>MAX((SetUp!$B$56*(1-($H2887/SetUp!$B$56)^2)*TANH(($B2887-$D2887)/SetUp!$B$56))/(1+$H2887/SetUp!$B$56*TANH(($B2887-$D2887)/SetUp!$B$56)),0)</f>
        <v>0</v>
      </c>
      <c r="AP2887" s="64">
        <v>31289</v>
      </c>
      <c r="AQ2887" s="55">
        <v>8</v>
      </c>
      <c r="AR2887" s="55">
        <v>243</v>
      </c>
      <c r="AS2887" s="66">
        <f t="shared" si="876"/>
        <v>0.21</v>
      </c>
      <c r="AT2887" s="66">
        <f t="shared" si="877"/>
        <v>0.18142615905028897</v>
      </c>
      <c r="AU2887" s="55" t="str">
        <f>IF(OR($AP2887&lt;SetUp!$B$97,$AP2887&gt;SetUp!$B$98),"Não","Sim")</f>
        <v>Não</v>
      </c>
      <c r="AV2887" s="68">
        <f t="shared" si="878"/>
        <v>0.45825756949558399</v>
      </c>
      <c r="AW2887" s="68">
        <f t="shared" si="879"/>
        <v>0.4259414972156258</v>
      </c>
      <c r="AX2887" s="68">
        <f t="shared" si="880"/>
        <v>-0.6777807052660807</v>
      </c>
      <c r="AY2887" s="68">
        <f t="shared" si="881"/>
        <v>-0.74130009372506522</v>
      </c>
      <c r="AZ2887" s="68">
        <f t="shared" si="882"/>
        <v>-2.8573840949711021E-2</v>
      </c>
      <c r="BA2887" s="68">
        <f t="shared" si="883"/>
        <v>-3.2316072279958197E-2</v>
      </c>
      <c r="BB2887" s="68">
        <f t="shared" si="884"/>
        <v>-6.3519388458984527E-2</v>
      </c>
    </row>
    <row r="2888" spans="1:54" x14ac:dyDescent="0.3">
      <c r="A2888" s="64">
        <v>29550</v>
      </c>
      <c r="B2888" s="57">
        <v>0.25900000000000001</v>
      </c>
      <c r="C2888" s="57">
        <v>6.3E-2</v>
      </c>
      <c r="D2888" s="57">
        <v>5.415</v>
      </c>
      <c r="E2888" s="57">
        <f t="shared" si="869"/>
        <v>0.25900000000000001</v>
      </c>
      <c r="F2888" s="57">
        <f t="shared" si="870"/>
        <v>5.1559999999999997</v>
      </c>
      <c r="G2888" s="57">
        <f t="shared" si="871"/>
        <v>0</v>
      </c>
      <c r="H2888" s="57">
        <f>IF(Q2887&gt;SetUp!$B$56,SetUp!$B$56,Q2887)</f>
        <v>1.3964709209898479E-2</v>
      </c>
      <c r="I2888" s="57">
        <f t="shared" si="885"/>
        <v>0.53332234924805932</v>
      </c>
      <c r="J2888" s="57">
        <f>MIN(F2888,H2888,(1-EXP(-SetUp!$B$52*H2888/SetUp!$B$56))*F2888)</f>
        <v>1.123805376152618E-2</v>
      </c>
      <c r="K2888" s="57">
        <f t="shared" si="872"/>
        <v>2.7266554483722991E-3</v>
      </c>
      <c r="L2888" s="57">
        <f>IF(I2888&lt;=0,0,MIN(SetUp!$B$50*I2888^SetUp!$B$55,I2888))</f>
        <v>7.1781493514731284E-3</v>
      </c>
      <c r="M2888" s="57">
        <f t="shared" si="873"/>
        <v>0.52614419989658623</v>
      </c>
      <c r="N2888" s="57">
        <f>IF(SetUp!$B$62=0,X2888,(B2888-E2888)*(1-(H2888/SetUp!$B$66/SetUp!$B$56)))</f>
        <v>0</v>
      </c>
      <c r="O2888" s="57">
        <f>K2888*SetUp!$B$65</f>
        <v>0</v>
      </c>
      <c r="P2888" s="57">
        <f>MIN(SetUp!$B$54*L2888^SetUp!$B$51,L2888)</f>
        <v>4.0069014403769287E-3</v>
      </c>
      <c r="Q2888" s="57">
        <f t="shared" si="874"/>
        <v>2.7266554483722991E-3</v>
      </c>
      <c r="R2888" s="57">
        <f>IF((H2888+N2888-O2888)&gt;SetUp!$B$56,T2887+H2888+N2888-O2888-SetUp!$B$56,T2887)</f>
        <v>0</v>
      </c>
      <c r="S2888" s="57">
        <f>R2888*SetUp!$B$65</f>
        <v>0</v>
      </c>
      <c r="T2888" s="57">
        <f>IF((R2888-S2888)&lt;SetUp!$B$53,R2888-S2888,SetUp!$B$53)</f>
        <v>0</v>
      </c>
      <c r="U2888" s="57">
        <f t="shared" si="875"/>
        <v>0.52614419989658623</v>
      </c>
      <c r="V2888" s="57">
        <f>(L2888-P2888)/1000*SetUp!$B$13*1000000/SetUp!$B$48</f>
        <v>0.18037323343827874</v>
      </c>
      <c r="W2888" s="57">
        <f t="shared" si="886"/>
        <v>1.214306433183765E-17</v>
      </c>
      <c r="X2888" s="57">
        <f>MAX((SetUp!$B$56*(1-($H2888/SetUp!$B$56)^2)*TANH(($B2888-$D2888)/SetUp!$B$56))/(1+$H2888/SetUp!$B$56*TANH(($B2888-$D2888)/SetUp!$B$56)),0)</f>
        <v>0</v>
      </c>
      <c r="AP2888" s="64">
        <v>31290</v>
      </c>
      <c r="AQ2888" s="55">
        <v>8</v>
      </c>
      <c r="AR2888" s="55">
        <v>244</v>
      </c>
      <c r="AS2888" s="66">
        <f t="shared" si="876"/>
        <v>0.185</v>
      </c>
      <c r="AT2888" s="66">
        <f t="shared" si="877"/>
        <v>0.17727916124503823</v>
      </c>
      <c r="AU2888" s="55" t="str">
        <f>IF(OR($AP2888&lt;SetUp!$B$97,$AP2888&gt;SetUp!$B$98),"Não","Sim")</f>
        <v>Não</v>
      </c>
      <c r="AV2888" s="68">
        <f t="shared" si="878"/>
        <v>0.43011626335213132</v>
      </c>
      <c r="AW2888" s="68">
        <f t="shared" si="879"/>
        <v>0.42104531970446868</v>
      </c>
      <c r="AX2888" s="68">
        <f t="shared" si="880"/>
        <v>-0.73282827159698616</v>
      </c>
      <c r="AY2888" s="68">
        <f t="shared" si="881"/>
        <v>-0.75134231170974919</v>
      </c>
      <c r="AZ2888" s="68">
        <f t="shared" si="882"/>
        <v>-7.7208387549617674E-3</v>
      </c>
      <c r="BA2888" s="68">
        <f t="shared" si="883"/>
        <v>-9.0709436476626437E-3</v>
      </c>
      <c r="BB2888" s="68">
        <f t="shared" si="884"/>
        <v>-1.8514040112763031E-2</v>
      </c>
    </row>
    <row r="2889" spans="1:54" x14ac:dyDescent="0.3">
      <c r="A2889" s="64">
        <v>29551</v>
      </c>
      <c r="B2889" s="57">
        <v>4.5999999999999999E-2</v>
      </c>
      <c r="C2889" s="57">
        <v>6.3E-2</v>
      </c>
      <c r="D2889" s="57">
        <v>5.415</v>
      </c>
      <c r="E2889" s="57">
        <f t="shared" si="869"/>
        <v>4.5999999999999999E-2</v>
      </c>
      <c r="F2889" s="57">
        <f t="shared" si="870"/>
        <v>5.3689999999999998</v>
      </c>
      <c r="G2889" s="57">
        <f t="shared" si="871"/>
        <v>0</v>
      </c>
      <c r="H2889" s="57">
        <f>IF(Q2888&gt;SetUp!$B$56,SetUp!$B$56,Q2888)</f>
        <v>2.7266554483722991E-3</v>
      </c>
      <c r="I2889" s="57">
        <f t="shared" si="885"/>
        <v>0.52614419989658623</v>
      </c>
      <c r="J2889" s="57">
        <f>MIN(F2889,H2889,(1-EXP(-SetUp!$B$52*H2889/SetUp!$B$56))*F2889)</f>
        <v>2.2869211028097428E-3</v>
      </c>
      <c r="K2889" s="57">
        <f t="shared" si="872"/>
        <v>4.3973434556255622E-4</v>
      </c>
      <c r="L2889" s="57">
        <f>IF(I2889&lt;=0,0,MIN(SetUp!$B$50*I2889^SetUp!$B$55,I2889))</f>
        <v>7.0178513203329107E-3</v>
      </c>
      <c r="M2889" s="57">
        <f t="shared" si="873"/>
        <v>0.51912634857625328</v>
      </c>
      <c r="N2889" s="57">
        <f>IF(SetUp!$B$62=0,X2889,(B2889-E2889)*(1-(H2889/SetUp!$B$66/SetUp!$B$56)))</f>
        <v>0</v>
      </c>
      <c r="O2889" s="57">
        <f>K2889*SetUp!$B$65</f>
        <v>0</v>
      </c>
      <c r="P2889" s="57">
        <f>MIN(SetUp!$B$54*L2889^SetUp!$B$51,L2889)</f>
        <v>3.9189271590826351E-3</v>
      </c>
      <c r="Q2889" s="57">
        <f t="shared" si="874"/>
        <v>4.3973434556255622E-4</v>
      </c>
      <c r="R2889" s="57">
        <f>IF((H2889+N2889-O2889)&gt;SetUp!$B$56,T2888+H2889+N2889-O2889-SetUp!$B$56,T2888)</f>
        <v>0</v>
      </c>
      <c r="S2889" s="57">
        <f>R2889*SetUp!$B$65</f>
        <v>0</v>
      </c>
      <c r="T2889" s="57">
        <f>IF((R2889-S2889)&lt;SetUp!$B$53,R2889-S2889,SetUp!$B$53)</f>
        <v>0</v>
      </c>
      <c r="U2889" s="57">
        <f t="shared" si="875"/>
        <v>0.51912634857625328</v>
      </c>
      <c r="V2889" s="57">
        <f>(L2889-P2889)/1000*SetUp!$B$13*1000000/SetUp!$B$48</f>
        <v>0.17625962612033769</v>
      </c>
      <c r="W2889" s="57">
        <f t="shared" si="886"/>
        <v>0</v>
      </c>
      <c r="X2889" s="57">
        <f>MAX((SetUp!$B$56*(1-($H2889/SetUp!$B$56)^2)*TANH(($B2889-$D2889)/SetUp!$B$56))/(1+$H2889/SetUp!$B$56*TANH(($B2889-$D2889)/SetUp!$B$56)),0)</f>
        <v>0</v>
      </c>
      <c r="AP2889" s="64">
        <v>31291</v>
      </c>
      <c r="AQ2889" s="55">
        <v>9</v>
      </c>
      <c r="AR2889" s="55">
        <v>245</v>
      </c>
      <c r="AS2889" s="66">
        <f t="shared" si="876"/>
        <v>0.14099999999999999</v>
      </c>
      <c r="AT2889" s="66">
        <f t="shared" si="877"/>
        <v>0.17326323454886711</v>
      </c>
      <c r="AU2889" s="55" t="str">
        <f>IF(OR($AP2889&lt;SetUp!$B$97,$AP2889&gt;SetUp!$B$98),"Não","Sim")</f>
        <v>Não</v>
      </c>
      <c r="AV2889" s="68">
        <f t="shared" si="878"/>
        <v>0.37549966711037175</v>
      </c>
      <c r="AW2889" s="68">
        <f t="shared" si="879"/>
        <v>0.41624900546291654</v>
      </c>
      <c r="AX2889" s="68">
        <f t="shared" si="880"/>
        <v>-0.8507808873446201</v>
      </c>
      <c r="AY2889" s="68">
        <f t="shared" si="881"/>
        <v>-0.76129358227447097</v>
      </c>
      <c r="AZ2889" s="68">
        <f t="shared" si="882"/>
        <v>3.226323454886712E-2</v>
      </c>
      <c r="BA2889" s="68">
        <f t="shared" si="883"/>
        <v>4.0749338352544795E-2</v>
      </c>
      <c r="BB2889" s="68">
        <f t="shared" si="884"/>
        <v>8.9487305070149126E-2</v>
      </c>
    </row>
    <row r="2890" spans="1:54" x14ac:dyDescent="0.3">
      <c r="A2890" s="64">
        <v>29552</v>
      </c>
      <c r="B2890" s="57">
        <v>0</v>
      </c>
      <c r="C2890" s="57">
        <v>5.6000000000000001E-2</v>
      </c>
      <c r="D2890" s="57">
        <v>5.415</v>
      </c>
      <c r="E2890" s="57">
        <f t="shared" si="869"/>
        <v>0</v>
      </c>
      <c r="F2890" s="57">
        <f t="shared" si="870"/>
        <v>5.415</v>
      </c>
      <c r="G2890" s="57">
        <f t="shared" si="871"/>
        <v>0</v>
      </c>
      <c r="H2890" s="57">
        <f>IF(Q2889&gt;SetUp!$B$56,SetUp!$B$56,Q2889)</f>
        <v>4.3973434556255622E-4</v>
      </c>
      <c r="I2890" s="57">
        <f t="shared" si="885"/>
        <v>0.51912634857625328</v>
      </c>
      <c r="J2890" s="57">
        <f>MIN(F2890,H2890,(1-EXP(-SetUp!$B$52*H2890/SetUp!$B$56))*F2890)</f>
        <v>3.7204370001347689E-4</v>
      </c>
      <c r="K2890" s="57">
        <f t="shared" si="872"/>
        <v>6.7690645549079332E-5</v>
      </c>
      <c r="L2890" s="57">
        <f>IF(I2890&lt;=0,0,MIN(SetUp!$B$50*I2890^SetUp!$B$55,I2890))</f>
        <v>6.8625360402615656E-3</v>
      </c>
      <c r="M2890" s="57">
        <f t="shared" si="873"/>
        <v>0.51226381253599174</v>
      </c>
      <c r="N2890" s="57">
        <f>IF(SetUp!$B$62=0,X2890,(B2890-E2890)*(1-(H2890/SetUp!$B$66/SetUp!$B$56)))</f>
        <v>0</v>
      </c>
      <c r="O2890" s="57">
        <f>K2890*SetUp!$B$65</f>
        <v>0</v>
      </c>
      <c r="P2890" s="57">
        <f>MIN(SetUp!$B$54*L2890^SetUp!$B$51,L2890)</f>
        <v>3.8336548875211865E-3</v>
      </c>
      <c r="Q2890" s="57">
        <f t="shared" si="874"/>
        <v>6.7690645549079332E-5</v>
      </c>
      <c r="R2890" s="57">
        <f>IF((H2890+N2890-O2890)&gt;SetUp!$B$56,T2889+H2890+N2890-O2890-SetUp!$B$56,T2889)</f>
        <v>0</v>
      </c>
      <c r="S2890" s="57">
        <f>R2890*SetUp!$B$65</f>
        <v>0</v>
      </c>
      <c r="T2890" s="57">
        <f>IF((R2890-S2890)&lt;SetUp!$B$53,R2890-S2890,SetUp!$B$53)</f>
        <v>0</v>
      </c>
      <c r="U2890" s="57">
        <f t="shared" si="875"/>
        <v>0.51226381253599174</v>
      </c>
      <c r="V2890" s="57">
        <f>(L2890-P2890)/1000*SetUp!$B$13*1000000/SetUp!$B$48</f>
        <v>0.17227574208513852</v>
      </c>
      <c r="W2890" s="57">
        <f t="shared" si="886"/>
        <v>7.1123662515049091E-17</v>
      </c>
      <c r="X2890" s="57">
        <f>MAX((SetUp!$B$56*(1-($H2890/SetUp!$B$56)^2)*TANH(($B2890-$D2890)/SetUp!$B$56))/(1+$H2890/SetUp!$B$56*TANH(($B2890-$D2890)/SetUp!$B$56)),0)</f>
        <v>0</v>
      </c>
      <c r="AP2890" s="64">
        <v>31292</v>
      </c>
      <c r="AQ2890" s="55">
        <v>9</v>
      </c>
      <c r="AR2890" s="55">
        <v>246</v>
      </c>
      <c r="AS2890" s="66">
        <f t="shared" si="876"/>
        <v>0.122</v>
      </c>
      <c r="AT2890" s="66">
        <f t="shared" si="877"/>
        <v>0.16937310571709283</v>
      </c>
      <c r="AU2890" s="55" t="str">
        <f>IF(OR($AP2890&lt;SetUp!$B$97,$AP2890&gt;SetUp!$B$98),"Não","Sim")</f>
        <v>Não</v>
      </c>
      <c r="AV2890" s="68">
        <f t="shared" si="878"/>
        <v>0.34928498393145962</v>
      </c>
      <c r="AW2890" s="68">
        <f t="shared" si="879"/>
        <v>0.41154963943258754</v>
      </c>
      <c r="AX2890" s="68">
        <f t="shared" si="880"/>
        <v>-0.91364016932525183</v>
      </c>
      <c r="AY2890" s="68">
        <f t="shared" si="881"/>
        <v>-0.77115554893997917</v>
      </c>
      <c r="AZ2890" s="68">
        <f t="shared" si="882"/>
        <v>4.7373105717092828E-2</v>
      </c>
      <c r="BA2890" s="68">
        <f t="shared" si="883"/>
        <v>6.2264655501127919E-2</v>
      </c>
      <c r="BB2890" s="68">
        <f t="shared" si="884"/>
        <v>0.14248462038527265</v>
      </c>
    </row>
    <row r="2891" spans="1:54" x14ac:dyDescent="0.3">
      <c r="A2891" s="64">
        <v>29553</v>
      </c>
      <c r="B2891" s="57">
        <v>0.60199999999999998</v>
      </c>
      <c r="C2891" s="57">
        <v>0.04</v>
      </c>
      <c r="D2891" s="57">
        <v>5.415</v>
      </c>
      <c r="E2891" s="57">
        <f t="shared" si="869"/>
        <v>0.60199999999999998</v>
      </c>
      <c r="F2891" s="57">
        <f t="shared" si="870"/>
        <v>4.8129999999999997</v>
      </c>
      <c r="G2891" s="57">
        <f t="shared" si="871"/>
        <v>0</v>
      </c>
      <c r="H2891" s="57">
        <f>IF(Q2890&gt;SetUp!$B$56,SetUp!$B$56,Q2890)</f>
        <v>6.7690645549079332E-5</v>
      </c>
      <c r="I2891" s="57">
        <f t="shared" si="885"/>
        <v>0.51226381253599174</v>
      </c>
      <c r="J2891" s="57">
        <f>MIN(F2891,H2891,(1-EXP(-SetUp!$B$52*H2891/SetUp!$B$56))*F2891)</f>
        <v>5.0905211581331321E-5</v>
      </c>
      <c r="K2891" s="57">
        <f t="shared" si="872"/>
        <v>1.6785433967748011E-5</v>
      </c>
      <c r="L2891" s="57">
        <f>IF(I2891&lt;=0,0,MIN(SetUp!$B$50*I2891^SetUp!$B$55,I2891))</f>
        <v>6.7120056506025294E-3</v>
      </c>
      <c r="M2891" s="57">
        <f t="shared" si="873"/>
        <v>0.50555180688538925</v>
      </c>
      <c r="N2891" s="57">
        <f>IF(SetUp!$B$62=0,X2891,(B2891-E2891)*(1-(H2891/SetUp!$B$66/SetUp!$B$56)))</f>
        <v>0</v>
      </c>
      <c r="O2891" s="57">
        <f>K2891*SetUp!$B$65</f>
        <v>0</v>
      </c>
      <c r="P2891" s="57">
        <f>MIN(SetUp!$B$54*L2891^SetUp!$B$51,L2891)</f>
        <v>3.750978318529186E-3</v>
      </c>
      <c r="Q2891" s="57">
        <f t="shared" si="874"/>
        <v>1.6785433967748011E-5</v>
      </c>
      <c r="R2891" s="57">
        <f>IF((H2891+N2891-O2891)&gt;SetUp!$B$56,T2890+H2891+N2891-O2891-SetUp!$B$56,T2890)</f>
        <v>0</v>
      </c>
      <c r="S2891" s="57">
        <f>R2891*SetUp!$B$65</f>
        <v>0</v>
      </c>
      <c r="T2891" s="57">
        <f>IF((R2891-S2891)&lt;SetUp!$B$53,R2891-S2891,SetUp!$B$53)</f>
        <v>0</v>
      </c>
      <c r="U2891" s="57">
        <f t="shared" si="875"/>
        <v>0.50555180688538925</v>
      </c>
      <c r="V2891" s="57">
        <f>(L2891-P2891)/1000*SetUp!$B$13*1000000/SetUp!$B$48</f>
        <v>0.16841637398211826</v>
      </c>
      <c r="W2891" s="57">
        <f t="shared" si="886"/>
        <v>2.5153490401663703E-17</v>
      </c>
      <c r="X2891" s="57">
        <f>MAX((SetUp!$B$56*(1-($H2891/SetUp!$B$56)^2)*TANH(($B2891-$D2891)/SetUp!$B$56))/(1+$H2891/SetUp!$B$56*TANH(($B2891-$D2891)/SetUp!$B$56)),0)</f>
        <v>0</v>
      </c>
      <c r="AP2891" s="64">
        <v>31293</v>
      </c>
      <c r="AQ2891" s="55">
        <v>9</v>
      </c>
      <c r="AR2891" s="55">
        <v>247</v>
      </c>
      <c r="AS2891" s="66">
        <f t="shared" si="876"/>
        <v>0.122</v>
      </c>
      <c r="AT2891" s="66">
        <f t="shared" si="877"/>
        <v>0.16560375846338607</v>
      </c>
      <c r="AU2891" s="55" t="str">
        <f>IF(OR($AP2891&lt;SetUp!$B$97,$AP2891&gt;SetUp!$B$98),"Não","Sim")</f>
        <v>Não</v>
      </c>
      <c r="AV2891" s="68">
        <f t="shared" si="878"/>
        <v>0.34928498393145962</v>
      </c>
      <c r="AW2891" s="68">
        <f t="shared" si="879"/>
        <v>0.40694441692126221</v>
      </c>
      <c r="AX2891" s="68">
        <f t="shared" si="880"/>
        <v>-0.91364016932525183</v>
      </c>
      <c r="AY2891" s="68">
        <f t="shared" si="881"/>
        <v>-0.78092981090025615</v>
      </c>
      <c r="AZ2891" s="68">
        <f t="shared" si="882"/>
        <v>4.3603758463386072E-2</v>
      </c>
      <c r="BA2891" s="68">
        <f t="shared" si="883"/>
        <v>5.7659432989802584E-2</v>
      </c>
      <c r="BB2891" s="68">
        <f t="shared" si="884"/>
        <v>0.13271035842499568</v>
      </c>
    </row>
    <row r="2892" spans="1:54" x14ac:dyDescent="0.3">
      <c r="A2892" s="64">
        <v>29554</v>
      </c>
      <c r="B2892" s="57">
        <v>0</v>
      </c>
      <c r="C2892" s="57">
        <v>0.04</v>
      </c>
      <c r="D2892" s="57">
        <v>5.415</v>
      </c>
      <c r="E2892" s="57">
        <f t="shared" si="869"/>
        <v>0</v>
      </c>
      <c r="F2892" s="57">
        <f t="shared" si="870"/>
        <v>5.415</v>
      </c>
      <c r="G2892" s="57">
        <f t="shared" si="871"/>
        <v>0</v>
      </c>
      <c r="H2892" s="57">
        <f>IF(Q2891&gt;SetUp!$B$56,SetUp!$B$56,Q2891)</f>
        <v>1.6785433967748011E-5</v>
      </c>
      <c r="I2892" s="57">
        <f t="shared" si="885"/>
        <v>0.50555180688538925</v>
      </c>
      <c r="J2892" s="57">
        <f>MIN(F2892,H2892,(1-EXP(-SetUp!$B$52*H2892/SetUp!$B$56))*F2892)</f>
        <v>1.4202032147165312E-5</v>
      </c>
      <c r="K2892" s="57">
        <f t="shared" si="872"/>
        <v>2.5834018205826993E-6</v>
      </c>
      <c r="L2892" s="57">
        <f>IF(I2892&lt;=0,0,MIN(SetUp!$B$50*I2892^SetUp!$B$55,I2892))</f>
        <v>6.5660718280688051E-3</v>
      </c>
      <c r="M2892" s="57">
        <f t="shared" si="873"/>
        <v>0.49898573505732047</v>
      </c>
      <c r="N2892" s="57">
        <f>IF(SetUp!$B$62=0,X2892,(B2892-E2892)*(1-(H2892/SetUp!$B$66/SetUp!$B$56)))</f>
        <v>0</v>
      </c>
      <c r="O2892" s="57">
        <f>K2892*SetUp!$B$65</f>
        <v>0</v>
      </c>
      <c r="P2892" s="57">
        <f>MIN(SetUp!$B$54*L2892^SetUp!$B$51,L2892)</f>
        <v>3.6707962309380279E-3</v>
      </c>
      <c r="Q2892" s="57">
        <f t="shared" si="874"/>
        <v>2.5834018205826993E-6</v>
      </c>
      <c r="R2892" s="57">
        <f>IF((H2892+N2892-O2892)&gt;SetUp!$B$56,T2891+H2892+N2892-O2892-SetUp!$B$56,T2891)</f>
        <v>0</v>
      </c>
      <c r="S2892" s="57">
        <f>R2892*SetUp!$B$65</f>
        <v>0</v>
      </c>
      <c r="T2892" s="57">
        <f>IF((R2892-S2892)&lt;SetUp!$B$53,R2892-S2892,SetUp!$B$53)</f>
        <v>0</v>
      </c>
      <c r="U2892" s="57">
        <f t="shared" si="875"/>
        <v>0.49898573505732047</v>
      </c>
      <c r="V2892" s="57">
        <f>(L2892-P2892)/1000*SetUp!$B$13*1000000/SetUp!$B$48</f>
        <v>0.1646765676445974</v>
      </c>
      <c r="W2892" s="57">
        <f t="shared" si="886"/>
        <v>-8.6736173798840355E-18</v>
      </c>
      <c r="X2892" s="57">
        <f>MAX((SetUp!$B$56*(1-($H2892/SetUp!$B$56)^2)*TANH(($B2892-$D2892)/SetUp!$B$56))/(1+$H2892/SetUp!$B$56*TANH(($B2892-$D2892)/SetUp!$B$56)),0)</f>
        <v>0</v>
      </c>
      <c r="AP2892" s="64">
        <v>31294</v>
      </c>
      <c r="AQ2892" s="55">
        <v>9</v>
      </c>
      <c r="AR2892" s="55">
        <v>248</v>
      </c>
      <c r="AS2892" s="66">
        <f t="shared" si="876"/>
        <v>7.4999999999999997E-2</v>
      </c>
      <c r="AT2892" s="66">
        <f t="shared" si="877"/>
        <v>0.16195041878886565</v>
      </c>
      <c r="AU2892" s="55" t="str">
        <f>IF(OR($AP2892&lt;SetUp!$B$97,$AP2892&gt;SetUp!$B$98),"Não","Sim")</f>
        <v>Não</v>
      </c>
      <c r="AV2892" s="68">
        <f t="shared" si="878"/>
        <v>0.27386127875258304</v>
      </c>
      <c r="AW2892" s="68">
        <f t="shared" si="879"/>
        <v>0.40243063848179561</v>
      </c>
      <c r="AX2892" s="68">
        <f t="shared" si="880"/>
        <v>-1.1249387366082999</v>
      </c>
      <c r="AY2892" s="68">
        <f t="shared" si="881"/>
        <v>-0.79061792460682512</v>
      </c>
      <c r="AZ2892" s="68">
        <f t="shared" si="882"/>
        <v>8.6950418788865655E-2</v>
      </c>
      <c r="BA2892" s="68">
        <f t="shared" si="883"/>
        <v>0.12856935972921257</v>
      </c>
      <c r="BB2892" s="68">
        <f t="shared" si="884"/>
        <v>0.33432081200147479</v>
      </c>
    </row>
    <row r="2893" spans="1:54" x14ac:dyDescent="0.3">
      <c r="A2893" s="64">
        <v>29555</v>
      </c>
      <c r="B2893" s="57">
        <v>0</v>
      </c>
      <c r="C2893" s="57">
        <v>3.5000000000000003E-2</v>
      </c>
      <c r="D2893" s="57">
        <v>5.415</v>
      </c>
      <c r="E2893" s="57">
        <f t="shared" si="869"/>
        <v>0</v>
      </c>
      <c r="F2893" s="57">
        <f t="shared" si="870"/>
        <v>5.415</v>
      </c>
      <c r="G2893" s="57">
        <f t="shared" si="871"/>
        <v>0</v>
      </c>
      <c r="H2893" s="57">
        <f>IF(Q2892&gt;SetUp!$B$56,SetUp!$B$56,Q2892)</f>
        <v>2.5834018205826993E-6</v>
      </c>
      <c r="I2893" s="57">
        <f t="shared" si="885"/>
        <v>0.49898573505732047</v>
      </c>
      <c r="J2893" s="57">
        <f>MIN(F2893,H2893,(1-EXP(-SetUp!$B$52*H2893/SetUp!$B$56))*F2893)</f>
        <v>2.1857996932156397E-6</v>
      </c>
      <c r="K2893" s="57">
        <f t="shared" si="872"/>
        <v>3.9760212736705961E-7</v>
      </c>
      <c r="L2893" s="57">
        <f>IF(I2893&lt;=0,0,MIN(SetUp!$B$50*I2893^SetUp!$B$55,I2893))</f>
        <v>6.4245552472769517E-3</v>
      </c>
      <c r="M2893" s="57">
        <f t="shared" si="873"/>
        <v>0.49256117981004349</v>
      </c>
      <c r="N2893" s="57">
        <f>IF(SetUp!$B$62=0,X2893,(B2893-E2893)*(1-(H2893/SetUp!$B$66/SetUp!$B$56)))</f>
        <v>0</v>
      </c>
      <c r="O2893" s="57">
        <f>K2893*SetUp!$B$65</f>
        <v>0</v>
      </c>
      <c r="P2893" s="57">
        <f>MIN(SetUp!$B$54*L2893^SetUp!$B$51,L2893)</f>
        <v>3.5930122036963853E-3</v>
      </c>
      <c r="Q2893" s="57">
        <f t="shared" si="874"/>
        <v>3.9760212736705961E-7</v>
      </c>
      <c r="R2893" s="57">
        <f>IF((H2893+N2893-O2893)&gt;SetUp!$B$56,T2892+H2893+N2893-O2893-SetUp!$B$56,T2892)</f>
        <v>0</v>
      </c>
      <c r="S2893" s="57">
        <f>R2893*SetUp!$B$65</f>
        <v>0</v>
      </c>
      <c r="T2893" s="57">
        <f>IF((R2893-S2893)&lt;SetUp!$B$53,R2893-S2893,SetUp!$B$53)</f>
        <v>0</v>
      </c>
      <c r="U2893" s="57">
        <f t="shared" si="875"/>
        <v>0.49256117981004349</v>
      </c>
      <c r="V2893" s="57">
        <f>(L2893-P2893)/1000*SetUp!$B$13*1000000/SetUp!$B$48</f>
        <v>0.1610516076662537</v>
      </c>
      <c r="W2893" s="57">
        <f t="shared" si="886"/>
        <v>0</v>
      </c>
      <c r="X2893" s="57">
        <f>MAX((SetUp!$B$56*(1-($H2893/SetUp!$B$56)^2)*TANH(($B2893-$D2893)/SetUp!$B$56))/(1+$H2893/SetUp!$B$56*TANH(($B2893-$D2893)/SetUp!$B$56)),0)</f>
        <v>0</v>
      </c>
      <c r="AP2893" s="64">
        <v>31295</v>
      </c>
      <c r="AQ2893" s="55">
        <v>9</v>
      </c>
      <c r="AR2893" s="55">
        <v>249</v>
      </c>
      <c r="AS2893" s="66">
        <f t="shared" si="876"/>
        <v>0.122</v>
      </c>
      <c r="AT2893" s="66">
        <f t="shared" si="877"/>
        <v>0.15840854126963125</v>
      </c>
      <c r="AU2893" s="55" t="str">
        <f>IF(OR($AP2893&lt;SetUp!$B$97,$AP2893&gt;SetUp!$B$98),"Não","Sim")</f>
        <v>Não</v>
      </c>
      <c r="AV2893" s="68">
        <f t="shared" si="878"/>
        <v>0.34928498393145962</v>
      </c>
      <c r="AW2893" s="68">
        <f t="shared" si="879"/>
        <v>0.39800570507171285</v>
      </c>
      <c r="AX2893" s="68">
        <f t="shared" si="880"/>
        <v>-0.91364016932525183</v>
      </c>
      <c r="AY2893" s="68">
        <f t="shared" si="881"/>
        <v>-0.80022140528274521</v>
      </c>
      <c r="AZ2893" s="68">
        <f t="shared" si="882"/>
        <v>3.640854126963125E-2</v>
      </c>
      <c r="BA2893" s="68">
        <f t="shared" si="883"/>
        <v>4.872072114025322E-2</v>
      </c>
      <c r="BB2893" s="68">
        <f t="shared" si="884"/>
        <v>0.11341876404250661</v>
      </c>
    </row>
    <row r="2894" spans="1:54" x14ac:dyDescent="0.3">
      <c r="A2894" s="64">
        <v>29556</v>
      </c>
      <c r="B2894" s="57">
        <v>0</v>
      </c>
      <c r="C2894" s="57"/>
      <c r="D2894" s="57">
        <v>5.4390000000000001</v>
      </c>
      <c r="E2894" s="57">
        <f t="shared" si="869"/>
        <v>0</v>
      </c>
      <c r="F2894" s="57">
        <f t="shared" si="870"/>
        <v>5.4390000000000001</v>
      </c>
      <c r="G2894" s="57">
        <f t="shared" si="871"/>
        <v>0</v>
      </c>
      <c r="H2894" s="57">
        <f>IF(Q2893&gt;SetUp!$B$56,SetUp!$B$56,Q2893)</f>
        <v>3.9760212736705961E-7</v>
      </c>
      <c r="I2894" s="57">
        <f t="shared" si="885"/>
        <v>0.49256117981004349</v>
      </c>
      <c r="J2894" s="57">
        <f>MIN(F2894,H2894,(1-EXP(-SetUp!$B$52*H2894/SetUp!$B$56))*F2894)</f>
        <v>3.3789967223918363E-7</v>
      </c>
      <c r="K2894" s="57">
        <f t="shared" si="872"/>
        <v>5.9702455127875979E-8</v>
      </c>
      <c r="L2894" s="57">
        <f>IF(I2894&lt;=0,0,MIN(SetUp!$B$50*I2894^SetUp!$B$55,I2894))</f>
        <v>6.2872850762343488E-3</v>
      </c>
      <c r="M2894" s="57">
        <f t="shared" si="873"/>
        <v>0.48627389473380916</v>
      </c>
      <c r="N2894" s="57">
        <f>IF(SetUp!$B$62=0,X2894,(B2894-E2894)*(1-(H2894/SetUp!$B$66/SetUp!$B$56)))</f>
        <v>0</v>
      </c>
      <c r="O2894" s="57">
        <f>K2894*SetUp!$B$65</f>
        <v>0</v>
      </c>
      <c r="P2894" s="57">
        <f>MIN(SetUp!$B$54*L2894^SetUp!$B$51,L2894)</f>
        <v>3.5175343484154984E-3</v>
      </c>
      <c r="Q2894" s="57">
        <f t="shared" si="874"/>
        <v>5.9702455127875979E-8</v>
      </c>
      <c r="R2894" s="57">
        <f>IF((H2894+N2894-O2894)&gt;SetUp!$B$56,T2893+H2894+N2894-O2894-SetUp!$B$56,T2893)</f>
        <v>0</v>
      </c>
      <c r="S2894" s="57">
        <f>R2894*SetUp!$B$65</f>
        <v>0</v>
      </c>
      <c r="T2894" s="57">
        <f>IF((R2894-S2894)&lt;SetUp!$B$53,R2894-S2894,SetUp!$B$53)</f>
        <v>0</v>
      </c>
      <c r="U2894" s="57">
        <f t="shared" si="875"/>
        <v>0.48627389473380916</v>
      </c>
      <c r="V2894" s="57">
        <f>(L2894-P2894)/1000*SetUp!$B$13*1000000/SetUp!$B$48</f>
        <v>0.15753700391781097</v>
      </c>
      <c r="W2894" s="57">
        <f t="shared" si="886"/>
        <v>1.7347234759768071E-17</v>
      </c>
      <c r="X2894" s="57">
        <f>MAX((SetUp!$B$56*(1-($H2894/SetUp!$B$56)^2)*TANH(($B2894-$D2894)/SetUp!$B$56))/(1+$H2894/SetUp!$B$56*TANH(($B2894-$D2894)/SetUp!$B$56)),0)</f>
        <v>0</v>
      </c>
      <c r="AP2894" s="64">
        <v>31296</v>
      </c>
      <c r="AQ2894" s="55">
        <v>9</v>
      </c>
      <c r="AR2894" s="55">
        <v>250</v>
      </c>
      <c r="AS2894" s="66">
        <f t="shared" si="876"/>
        <v>0.104</v>
      </c>
      <c r="AT2894" s="66">
        <f t="shared" si="877"/>
        <v>0.15497379623235033</v>
      </c>
      <c r="AU2894" s="55" t="str">
        <f>IF(OR($AP2894&lt;SetUp!$B$97,$AP2894&gt;SetUp!$B$98),"Não","Sim")</f>
        <v>Não</v>
      </c>
      <c r="AV2894" s="68">
        <f t="shared" si="878"/>
        <v>0.322490309931942</v>
      </c>
      <c r="AW2894" s="68">
        <f t="shared" si="879"/>
        <v>0.39366711347577704</v>
      </c>
      <c r="AX2894" s="68">
        <f t="shared" si="880"/>
        <v>-0.98296666070121963</v>
      </c>
      <c r="AY2894" s="68">
        <f t="shared" si="881"/>
        <v>-0.80974172837002101</v>
      </c>
      <c r="AZ2894" s="68">
        <f t="shared" si="882"/>
        <v>5.0973796232350335E-2</v>
      </c>
      <c r="BA2894" s="68">
        <f t="shared" si="883"/>
        <v>7.1176803543835043E-2</v>
      </c>
      <c r="BB2894" s="68">
        <f t="shared" si="884"/>
        <v>0.17322493233119862</v>
      </c>
    </row>
    <row r="2895" spans="1:54" x14ac:dyDescent="0.3">
      <c r="A2895" s="64">
        <v>29557</v>
      </c>
      <c r="B2895" s="57">
        <v>0</v>
      </c>
      <c r="C2895" s="57"/>
      <c r="D2895" s="57">
        <v>5.4390000000000001</v>
      </c>
      <c r="E2895" s="57">
        <f t="shared" si="869"/>
        <v>0</v>
      </c>
      <c r="F2895" s="57">
        <f t="shared" si="870"/>
        <v>5.4390000000000001</v>
      </c>
      <c r="G2895" s="57">
        <f t="shared" si="871"/>
        <v>0</v>
      </c>
      <c r="H2895" s="57">
        <f>IF(Q2894&gt;SetUp!$B$56,SetUp!$B$56,Q2894)</f>
        <v>5.9702455127875979E-8</v>
      </c>
      <c r="I2895" s="57">
        <f t="shared" si="885"/>
        <v>0.48627389473380916</v>
      </c>
      <c r="J2895" s="57">
        <f>MIN(F2895,H2895,(1-EXP(-SetUp!$B$52*H2895/SetUp!$B$56))*F2895)</f>
        <v>5.0737757846808231E-8</v>
      </c>
      <c r="K2895" s="57">
        <f t="shared" si="872"/>
        <v>8.9646972810677472E-9</v>
      </c>
      <c r="L2895" s="57">
        <f>IF(I2895&lt;=0,0,MIN(SetUp!$B$50*I2895^SetUp!$B$55,I2895))</f>
        <v>6.1540985042319706E-3</v>
      </c>
      <c r="M2895" s="57">
        <f t="shared" si="873"/>
        <v>0.48011979622957718</v>
      </c>
      <c r="N2895" s="57">
        <f>IF(SetUp!$B$62=0,X2895,(B2895-E2895)*(1-(H2895/SetUp!$B$66/SetUp!$B$56)))</f>
        <v>0</v>
      </c>
      <c r="O2895" s="57">
        <f>K2895*SetUp!$B$65</f>
        <v>0</v>
      </c>
      <c r="P2895" s="57">
        <f>MIN(SetUp!$B$54*L2895^SetUp!$B$51,L2895)</f>
        <v>3.444275059000784E-3</v>
      </c>
      <c r="Q2895" s="57">
        <f t="shared" si="874"/>
        <v>8.9646972810677472E-9</v>
      </c>
      <c r="R2895" s="57">
        <f>IF((H2895+N2895-O2895)&gt;SetUp!$B$56,T2894+H2895+N2895-O2895-SetUp!$B$56,T2894)</f>
        <v>0</v>
      </c>
      <c r="S2895" s="57">
        <f>R2895*SetUp!$B$65</f>
        <v>0</v>
      </c>
      <c r="T2895" s="57">
        <f>IF((R2895-S2895)&lt;SetUp!$B$53,R2895-S2895,SetUp!$B$53)</f>
        <v>0</v>
      </c>
      <c r="U2895" s="57">
        <f t="shared" si="875"/>
        <v>0.48011979622957718</v>
      </c>
      <c r="V2895" s="57">
        <f>(L2895-P2895)/1000*SetUp!$B$13*1000000/SetUp!$B$48</f>
        <v>0.154128478935048</v>
      </c>
      <c r="W2895" s="57">
        <f t="shared" si="886"/>
        <v>-5.2909066017292616E-17</v>
      </c>
      <c r="X2895" s="57">
        <f>MAX((SetUp!$B$56*(1-($H2895/SetUp!$B$56)^2)*TANH(($B2895-$D2895)/SetUp!$B$56))/(1+$H2895/SetUp!$B$56*TANH(($B2895-$D2895)/SetUp!$B$56)),0)</f>
        <v>0</v>
      </c>
      <c r="AP2895" s="64">
        <v>31297</v>
      </c>
      <c r="AQ2895" s="55">
        <v>9</v>
      </c>
      <c r="AR2895" s="55">
        <v>251</v>
      </c>
      <c r="AS2895" s="66">
        <f t="shared" si="876"/>
        <v>0.122</v>
      </c>
      <c r="AT2895" s="66">
        <f t="shared" si="877"/>
        <v>0.15164205775325135</v>
      </c>
      <c r="AU2895" s="55" t="str">
        <f>IF(OR($AP2895&lt;SetUp!$B$97,$AP2895&gt;SetUp!$B$98),"Não","Sim")</f>
        <v>Não</v>
      </c>
      <c r="AV2895" s="68">
        <f t="shared" si="878"/>
        <v>0.34928498393145962</v>
      </c>
      <c r="AW2895" s="68">
        <f t="shared" si="879"/>
        <v>0.38941245197508945</v>
      </c>
      <c r="AX2895" s="68">
        <f t="shared" si="880"/>
        <v>-0.91364016932525183</v>
      </c>
      <c r="AY2895" s="68">
        <f t="shared" si="881"/>
        <v>-0.81918033091390507</v>
      </c>
      <c r="AZ2895" s="68">
        <f t="shared" si="882"/>
        <v>2.964205775325135E-2</v>
      </c>
      <c r="BA2895" s="68">
        <f t="shared" si="883"/>
        <v>4.0127468043629821E-2</v>
      </c>
      <c r="BB2895" s="68">
        <f t="shared" si="884"/>
        <v>9.4459838411346753E-2</v>
      </c>
    </row>
    <row r="2896" spans="1:54" x14ac:dyDescent="0.3">
      <c r="A2896" s="64">
        <v>29558</v>
      </c>
      <c r="B2896" s="57">
        <v>8.0000000000000002E-3</v>
      </c>
      <c r="C2896" s="57"/>
      <c r="D2896" s="57">
        <v>5.4390000000000001</v>
      </c>
      <c r="E2896" s="57">
        <f t="shared" si="869"/>
        <v>8.0000000000000002E-3</v>
      </c>
      <c r="F2896" s="57">
        <f t="shared" si="870"/>
        <v>5.431</v>
      </c>
      <c r="G2896" s="57">
        <f t="shared" si="871"/>
        <v>0</v>
      </c>
      <c r="H2896" s="57">
        <f>IF(Q2895&gt;SetUp!$B$56,SetUp!$B$56,Q2895)</f>
        <v>8.9646972810677472E-9</v>
      </c>
      <c r="I2896" s="57">
        <f t="shared" si="885"/>
        <v>0.48011979622957718</v>
      </c>
      <c r="J2896" s="57">
        <f>MIN(F2896,H2896,(1-EXP(-SetUp!$B$52*H2896/SetUp!$B$56))*F2896)</f>
        <v>7.6073862087522315E-9</v>
      </c>
      <c r="K2896" s="57">
        <f t="shared" si="872"/>
        <v>1.3573110723155157E-9</v>
      </c>
      <c r="L2896" s="57">
        <f>IF(I2896&lt;=0,0,MIN(SetUp!$B$50*I2896^SetUp!$B$55,I2896))</f>
        <v>6.0248402998009194E-3</v>
      </c>
      <c r="M2896" s="57">
        <f t="shared" si="873"/>
        <v>0.47409495592977624</v>
      </c>
      <c r="N2896" s="57">
        <f>IF(SetUp!$B$62=0,X2896,(B2896-E2896)*(1-(H2896/SetUp!$B$66/SetUp!$B$56)))</f>
        <v>0</v>
      </c>
      <c r="O2896" s="57">
        <f>K2896*SetUp!$B$65</f>
        <v>0</v>
      </c>
      <c r="P2896" s="57">
        <f>MIN(SetUp!$B$54*L2896^SetUp!$B$51,L2896)</f>
        <v>3.3731507771408964E-3</v>
      </c>
      <c r="Q2896" s="57">
        <f t="shared" si="874"/>
        <v>1.3573110723155157E-9</v>
      </c>
      <c r="R2896" s="57">
        <f>IF((H2896+N2896-O2896)&gt;SetUp!$B$56,T2895+H2896+N2896-O2896-SetUp!$B$56,T2895)</f>
        <v>0</v>
      </c>
      <c r="S2896" s="57">
        <f>R2896*SetUp!$B$65</f>
        <v>0</v>
      </c>
      <c r="T2896" s="57">
        <f>IF((R2896-S2896)&lt;SetUp!$B$53,R2896-S2896,SetUp!$B$53)</f>
        <v>0</v>
      </c>
      <c r="U2896" s="57">
        <f t="shared" si="875"/>
        <v>0.47409495592977624</v>
      </c>
      <c r="V2896" s="57">
        <f>(L2896-P2896)/1000*SetUp!$B$13*1000000/SetUp!$B$48</f>
        <v>0.15082195611482901</v>
      </c>
      <c r="W2896" s="57">
        <f t="shared" si="886"/>
        <v>2.5153490401663703E-17</v>
      </c>
      <c r="X2896" s="57">
        <f>MAX((SetUp!$B$56*(1-($H2896/SetUp!$B$56)^2)*TANH(($B2896-$D2896)/SetUp!$B$56))/(1+$H2896/SetUp!$B$56*TANH(($B2896-$D2896)/SetUp!$B$56)),0)</f>
        <v>0</v>
      </c>
      <c r="AP2896" s="64">
        <v>31298</v>
      </c>
      <c r="AQ2896" s="55">
        <v>9</v>
      </c>
      <c r="AR2896" s="55">
        <v>252</v>
      </c>
      <c r="AS2896" s="66">
        <f t="shared" si="876"/>
        <v>0.122</v>
      </c>
      <c r="AT2896" s="66">
        <f t="shared" si="877"/>
        <v>0.14840939242108714</v>
      </c>
      <c r="AU2896" s="55" t="str">
        <f>IF(OR($AP2896&lt;SetUp!$B$97,$AP2896&gt;SetUp!$B$98),"Não","Sim")</f>
        <v>Não</v>
      </c>
      <c r="AV2896" s="68">
        <f t="shared" si="878"/>
        <v>0.34928498393145962</v>
      </c>
      <c r="AW2896" s="68">
        <f t="shared" si="879"/>
        <v>0.38523939624743359</v>
      </c>
      <c r="AX2896" s="68">
        <f t="shared" si="880"/>
        <v>-0.91364016932525183</v>
      </c>
      <c r="AY2896" s="68">
        <f t="shared" si="881"/>
        <v>-0.82853861288738007</v>
      </c>
      <c r="AZ2896" s="68">
        <f t="shared" si="882"/>
        <v>2.6409392421087141E-2</v>
      </c>
      <c r="BA2896" s="68">
        <f t="shared" si="883"/>
        <v>3.595441231597396E-2</v>
      </c>
      <c r="BB2896" s="68">
        <f t="shared" si="884"/>
        <v>8.5101556437871761E-2</v>
      </c>
    </row>
    <row r="2897" spans="1:54" x14ac:dyDescent="0.3">
      <c r="A2897" s="64">
        <v>29559</v>
      </c>
      <c r="B2897" s="57">
        <v>0</v>
      </c>
      <c r="C2897" s="57"/>
      <c r="D2897" s="57">
        <v>5.4390000000000001</v>
      </c>
      <c r="E2897" s="57">
        <f t="shared" si="869"/>
        <v>0</v>
      </c>
      <c r="F2897" s="57">
        <f t="shared" si="870"/>
        <v>5.4390000000000001</v>
      </c>
      <c r="G2897" s="57">
        <f t="shared" si="871"/>
        <v>0</v>
      </c>
      <c r="H2897" s="57">
        <f>IF(Q2896&gt;SetUp!$B$56,SetUp!$B$56,Q2896)</f>
        <v>1.3573110723155157E-9</v>
      </c>
      <c r="I2897" s="57">
        <f t="shared" si="885"/>
        <v>0.47409495592977624</v>
      </c>
      <c r="J2897" s="57">
        <f>MIN(F2897,H2897,(1-EXP(-SetUp!$B$52*H2897/SetUp!$B$56))*F2897)</f>
        <v>1.1535026260833804E-9</v>
      </c>
      <c r="K2897" s="57">
        <f t="shared" si="872"/>
        <v>2.038084462321353E-10</v>
      </c>
      <c r="L2897" s="57">
        <f>IF(I2897&lt;=0,0,MIN(SetUp!$B$50*I2897^SetUp!$B$55,I2897))</f>
        <v>5.8993623965787082E-3</v>
      </c>
      <c r="M2897" s="57">
        <f t="shared" si="873"/>
        <v>0.46819559353319751</v>
      </c>
      <c r="N2897" s="57">
        <f>IF(SetUp!$B$62=0,X2897,(B2897-E2897)*(1-(H2897/SetUp!$B$66/SetUp!$B$56)))</f>
        <v>0</v>
      </c>
      <c r="O2897" s="57">
        <f>K2897*SetUp!$B$65</f>
        <v>0</v>
      </c>
      <c r="P2897" s="57">
        <f>MIN(SetUp!$B$54*L2897^SetUp!$B$51,L2897)</f>
        <v>3.304081772523372E-3</v>
      </c>
      <c r="Q2897" s="57">
        <f t="shared" si="874"/>
        <v>2.038084462321353E-10</v>
      </c>
      <c r="R2897" s="57">
        <f>IF((H2897+N2897-O2897)&gt;SetUp!$B$56,T2896+H2897+N2897-O2897-SetUp!$B$56,T2896)</f>
        <v>0</v>
      </c>
      <c r="S2897" s="57">
        <f>R2897*SetUp!$B$65</f>
        <v>0</v>
      </c>
      <c r="T2897" s="57">
        <f>IF((R2897-S2897)&lt;SetUp!$B$53,R2897-S2897,SetUp!$B$53)</f>
        <v>0</v>
      </c>
      <c r="U2897" s="57">
        <f t="shared" si="875"/>
        <v>0.46819559353319751</v>
      </c>
      <c r="V2897" s="57">
        <f>(L2897-P2897)/1000*SetUp!$B$13*1000000/SetUp!$B$48</f>
        <v>0.14761354866096257</v>
      </c>
      <c r="W2897" s="57">
        <f t="shared" si="886"/>
        <v>-2.6020852139652106E-17</v>
      </c>
      <c r="X2897" s="57">
        <f>MAX((SetUp!$B$56*(1-($H2897/SetUp!$B$56)^2)*TANH(($B2897-$D2897)/SetUp!$B$56))/(1+$H2897/SetUp!$B$56*TANH(($B2897-$D2897)/SetUp!$B$56)),0)</f>
        <v>0</v>
      </c>
      <c r="AP2897" s="64">
        <v>31299</v>
      </c>
      <c r="AQ2897" s="55">
        <v>9</v>
      </c>
      <c r="AR2897" s="55">
        <v>253</v>
      </c>
      <c r="AS2897" s="66">
        <f t="shared" si="876"/>
        <v>0.122</v>
      </c>
      <c r="AT2897" s="66">
        <f t="shared" si="877"/>
        <v>0.14527204880939135</v>
      </c>
      <c r="AU2897" s="55" t="str">
        <f>IF(OR($AP2897&lt;SetUp!$B$97,$AP2897&gt;SetUp!$B$98),"Não","Sim")</f>
        <v>Não</v>
      </c>
      <c r="AV2897" s="68">
        <f t="shared" si="878"/>
        <v>0.34928498393145962</v>
      </c>
      <c r="AW2897" s="68">
        <f t="shared" si="879"/>
        <v>0.38114570548464971</v>
      </c>
      <c r="AX2897" s="68">
        <f t="shared" si="880"/>
        <v>-0.91364016932525183</v>
      </c>
      <c r="AY2897" s="68">
        <f t="shared" si="881"/>
        <v>-0.83781793845890151</v>
      </c>
      <c r="AZ2897" s="68">
        <f t="shared" si="882"/>
        <v>2.3272048809391349E-2</v>
      </c>
      <c r="BA2897" s="68">
        <f t="shared" si="883"/>
        <v>3.1860721553190086E-2</v>
      </c>
      <c r="BB2897" s="68">
        <f t="shared" si="884"/>
        <v>7.5822230866350315E-2</v>
      </c>
    </row>
    <row r="2898" spans="1:54" x14ac:dyDescent="0.3">
      <c r="A2898" s="64">
        <v>29560</v>
      </c>
      <c r="B2898" s="57">
        <v>0</v>
      </c>
      <c r="C2898" s="57"/>
      <c r="D2898" s="57">
        <v>5.4390000000000001</v>
      </c>
      <c r="E2898" s="57">
        <f t="shared" si="869"/>
        <v>0</v>
      </c>
      <c r="F2898" s="57">
        <f t="shared" si="870"/>
        <v>5.4390000000000001</v>
      </c>
      <c r="G2898" s="57">
        <f t="shared" si="871"/>
        <v>0</v>
      </c>
      <c r="H2898" s="57">
        <f>IF(Q2897&gt;SetUp!$B$56,SetUp!$B$56,Q2897)</f>
        <v>2.038084462321353E-10</v>
      </c>
      <c r="I2898" s="57">
        <f t="shared" si="885"/>
        <v>0.46819559353319751</v>
      </c>
      <c r="J2898" s="57">
        <f>MIN(F2898,H2898,(1-EXP(-SetUp!$B$52*H2898/SetUp!$B$56))*F2898)</f>
        <v>1.7320540168785924E-10</v>
      </c>
      <c r="K2898" s="57">
        <f t="shared" si="872"/>
        <v>3.0603044544276057E-11</v>
      </c>
      <c r="L2898" s="57">
        <f>IF(I2898&lt;=0,0,MIN(SetUp!$B$50*I2898^SetUp!$B$55,I2898))</f>
        <v>5.7775235051024968E-3</v>
      </c>
      <c r="M2898" s="57">
        <f t="shared" si="873"/>
        <v>0.46241807002809499</v>
      </c>
      <c r="N2898" s="57">
        <f>IF(SetUp!$B$62=0,X2898,(B2898-E2898)*(1-(H2898/SetUp!$B$66/SetUp!$B$56)))</f>
        <v>0</v>
      </c>
      <c r="O2898" s="57">
        <f>K2898*SetUp!$B$65</f>
        <v>0</v>
      </c>
      <c r="P2898" s="57">
        <f>MIN(SetUp!$B$54*L2898^SetUp!$B$51,L2898)</f>
        <v>3.236991936735694E-3</v>
      </c>
      <c r="Q2898" s="57">
        <f t="shared" si="874"/>
        <v>3.0603044544276057E-11</v>
      </c>
      <c r="R2898" s="57">
        <f>IF((H2898+N2898-O2898)&gt;SetUp!$B$56,T2897+H2898+N2898-O2898-SetUp!$B$56,T2897)</f>
        <v>0</v>
      </c>
      <c r="S2898" s="57">
        <f>R2898*SetUp!$B$65</f>
        <v>0</v>
      </c>
      <c r="T2898" s="57">
        <f>IF((R2898-S2898)&lt;SetUp!$B$53,R2898-S2898,SetUp!$B$53)</f>
        <v>0</v>
      </c>
      <c r="U2898" s="57">
        <f t="shared" si="875"/>
        <v>0.46241807002809499</v>
      </c>
      <c r="V2898" s="57">
        <f>(L2898-P2898)/1000*SetUp!$B$13*1000000/SetUp!$B$48</f>
        <v>0.14449954922633004</v>
      </c>
      <c r="W2898" s="57">
        <f t="shared" si="886"/>
        <v>-7.3725747729014302E-17</v>
      </c>
      <c r="X2898" s="57">
        <f>MAX((SetUp!$B$56*(1-($H2898/SetUp!$B$56)^2)*TANH(($B2898-$D2898)/SetUp!$B$56))/(1+$H2898/SetUp!$B$56*TANH(($B2898-$D2898)/SetUp!$B$56)),0)</f>
        <v>0</v>
      </c>
      <c r="AP2898" s="64">
        <v>31300</v>
      </c>
      <c r="AQ2898" s="55">
        <v>9</v>
      </c>
      <c r="AR2898" s="55">
        <v>254</v>
      </c>
      <c r="AS2898" s="66">
        <f t="shared" si="876"/>
        <v>0.104</v>
      </c>
      <c r="AT2898" s="66">
        <f t="shared" si="877"/>
        <v>0.14222644760769262</v>
      </c>
      <c r="AU2898" s="55" t="str">
        <f>IF(OR($AP2898&lt;SetUp!$B$97,$AP2898&gt;SetUp!$B$98),"Não","Sim")</f>
        <v>Não</v>
      </c>
      <c r="AV2898" s="68">
        <f t="shared" si="878"/>
        <v>0.322490309931942</v>
      </c>
      <c r="AW2898" s="68">
        <f t="shared" si="879"/>
        <v>0.37712921871381516</v>
      </c>
      <c r="AX2898" s="68">
        <f t="shared" si="880"/>
        <v>-0.98296666070121963</v>
      </c>
      <c r="AY2898" s="68">
        <f t="shared" si="881"/>
        <v>-0.84701963720629103</v>
      </c>
      <c r="AZ2898" s="68">
        <f t="shared" si="882"/>
        <v>3.8226447607692629E-2</v>
      </c>
      <c r="BA2898" s="68">
        <f t="shared" si="883"/>
        <v>5.4638908781873163E-2</v>
      </c>
      <c r="BB2898" s="68">
        <f t="shared" si="884"/>
        <v>0.1359470234949286</v>
      </c>
    </row>
    <row r="2899" spans="1:54" x14ac:dyDescent="0.3">
      <c r="A2899" s="64">
        <v>29561</v>
      </c>
      <c r="B2899" s="57">
        <v>0</v>
      </c>
      <c r="C2899" s="57"/>
      <c r="D2899" s="57">
        <v>5.4390000000000001</v>
      </c>
      <c r="E2899" s="57">
        <f t="shared" si="869"/>
        <v>0</v>
      </c>
      <c r="F2899" s="57">
        <f t="shared" si="870"/>
        <v>5.4390000000000001</v>
      </c>
      <c r="G2899" s="57">
        <f t="shared" si="871"/>
        <v>0</v>
      </c>
      <c r="H2899" s="57">
        <f>IF(Q2898&gt;SetUp!$B$56,SetUp!$B$56,Q2898)</f>
        <v>3.0603044544276057E-11</v>
      </c>
      <c r="I2899" s="57">
        <f t="shared" si="885"/>
        <v>0.46241807002809499</v>
      </c>
      <c r="J2899" s="57">
        <f>MIN(F2899,H2899,(1-EXP(-SetUp!$B$52*H2899/SetUp!$B$56))*F2899)</f>
        <v>2.6007832554242328E-11</v>
      </c>
      <c r="K2899" s="57">
        <f t="shared" si="872"/>
        <v>4.5952119900337282E-12</v>
      </c>
      <c r="L2899" s="57">
        <f>IF(I2899&lt;=0,0,MIN(SetUp!$B$50*I2899^SetUp!$B$55,I2899))</f>
        <v>5.6591887487028002E-3</v>
      </c>
      <c r="M2899" s="57">
        <f t="shared" si="873"/>
        <v>0.45675888127939218</v>
      </c>
      <c r="N2899" s="57">
        <f>IF(SetUp!$B$62=0,X2899,(B2899-E2899)*(1-(H2899/SetUp!$B$66/SetUp!$B$56)))</f>
        <v>0</v>
      </c>
      <c r="O2899" s="57">
        <f>K2899*SetUp!$B$65</f>
        <v>0</v>
      </c>
      <c r="P2899" s="57">
        <f>MIN(SetUp!$B$54*L2899^SetUp!$B$51,L2899)</f>
        <v>3.171808589892126E-3</v>
      </c>
      <c r="Q2899" s="57">
        <f t="shared" si="874"/>
        <v>4.5952119900337282E-12</v>
      </c>
      <c r="R2899" s="57">
        <f>IF((H2899+N2899-O2899)&gt;SetUp!$B$56,T2898+H2899+N2899-O2899-SetUp!$B$56,T2898)</f>
        <v>0</v>
      </c>
      <c r="S2899" s="57">
        <f>R2899*SetUp!$B$65</f>
        <v>0</v>
      </c>
      <c r="T2899" s="57">
        <f>IF((R2899-S2899)&lt;SetUp!$B$53,R2899-S2899,SetUp!$B$53)</f>
        <v>0</v>
      </c>
      <c r="U2899" s="57">
        <f t="shared" si="875"/>
        <v>0.45675888127939218</v>
      </c>
      <c r="V2899" s="57">
        <f>(L2899-P2899)/1000*SetUp!$B$13*1000000/SetUp!$B$48</f>
        <v>0.14147642020198103</v>
      </c>
      <c r="W2899" s="57">
        <f t="shared" si="886"/>
        <v>2.1684043449710089E-17</v>
      </c>
      <c r="X2899" s="57">
        <f>MAX((SetUp!$B$56*(1-($H2899/SetUp!$B$56)^2)*TANH(($B2899-$D2899)/SetUp!$B$56))/(1+$H2899/SetUp!$B$56*TANH(($B2899-$D2899)/SetUp!$B$56)),0)</f>
        <v>0</v>
      </c>
      <c r="AP2899" s="64">
        <v>31301</v>
      </c>
      <c r="AQ2899" s="55">
        <v>9</v>
      </c>
      <c r="AR2899" s="55">
        <v>255</v>
      </c>
      <c r="AS2899" s="66">
        <f t="shared" si="876"/>
        <v>0.122</v>
      </c>
      <c r="AT2899" s="66">
        <f t="shared" si="877"/>
        <v>0.13926917236530595</v>
      </c>
      <c r="AU2899" s="55" t="str">
        <f>IF(OR($AP2899&lt;SetUp!$B$97,$AP2899&gt;SetUp!$B$98),"Não","Sim")</f>
        <v>Não</v>
      </c>
      <c r="AV2899" s="68">
        <f t="shared" si="878"/>
        <v>0.34928498393145962</v>
      </c>
      <c r="AW2899" s="68">
        <f t="shared" si="879"/>
        <v>0.37318785130990795</v>
      </c>
      <c r="AX2899" s="68">
        <f t="shared" si="880"/>
        <v>-0.91364016932525183</v>
      </c>
      <c r="AY2899" s="68">
        <f t="shared" si="881"/>
        <v>-0.85614500527951676</v>
      </c>
      <c r="AZ2899" s="68">
        <f t="shared" si="882"/>
        <v>1.7269172365305951E-2</v>
      </c>
      <c r="BA2899" s="68">
        <f t="shared" si="883"/>
        <v>2.3902867378448323E-2</v>
      </c>
      <c r="BB2899" s="68">
        <f t="shared" si="884"/>
        <v>5.749516404573507E-2</v>
      </c>
    </row>
    <row r="2900" spans="1:54" x14ac:dyDescent="0.3">
      <c r="A2900" s="64">
        <v>29562</v>
      </c>
      <c r="B2900" s="57">
        <v>0</v>
      </c>
      <c r="C2900" s="57"/>
      <c r="D2900" s="57">
        <v>5.4390000000000001</v>
      </c>
      <c r="E2900" s="57">
        <f t="shared" si="869"/>
        <v>0</v>
      </c>
      <c r="F2900" s="57">
        <f t="shared" si="870"/>
        <v>5.4390000000000001</v>
      </c>
      <c r="G2900" s="57">
        <f t="shared" si="871"/>
        <v>0</v>
      </c>
      <c r="H2900" s="57">
        <f>IF(Q2899&gt;SetUp!$B$56,SetUp!$B$56,Q2899)</f>
        <v>4.5952119900337282E-12</v>
      </c>
      <c r="I2900" s="57">
        <f t="shared" si="885"/>
        <v>0.45675888127939218</v>
      </c>
      <c r="J2900" s="57">
        <f>MIN(F2900,H2900,(1-EXP(-SetUp!$B$52*H2900/SetUp!$B$56))*F2900)</f>
        <v>3.9050999101064575E-12</v>
      </c>
      <c r="K2900" s="57">
        <f t="shared" si="872"/>
        <v>6.9011207992727071E-13</v>
      </c>
      <c r="L2900" s="57">
        <f>IF(I2900&lt;=0,0,MIN(SetUp!$B$50*I2900^SetUp!$B$55,I2900))</f>
        <v>5.5442293218139318E-3</v>
      </c>
      <c r="M2900" s="57">
        <f t="shared" si="873"/>
        <v>0.45121465195757826</v>
      </c>
      <c r="N2900" s="57">
        <f>IF(SetUp!$B$62=0,X2900,(B2900-E2900)*(1-(H2900/SetUp!$B$66/SetUp!$B$56)))</f>
        <v>0</v>
      </c>
      <c r="O2900" s="57">
        <f>K2900*SetUp!$B$65</f>
        <v>0</v>
      </c>
      <c r="P2900" s="57">
        <f>MIN(SetUp!$B$54*L2900^SetUp!$B$51,L2900)</f>
        <v>3.108462299101525E-3</v>
      </c>
      <c r="Q2900" s="57">
        <f t="shared" si="874"/>
        <v>6.9011207992727071E-13</v>
      </c>
      <c r="R2900" s="57">
        <f>IF((H2900+N2900-O2900)&gt;SetUp!$B$56,T2899+H2900+N2900-O2900-SetUp!$B$56,T2899)</f>
        <v>0</v>
      </c>
      <c r="S2900" s="57">
        <f>R2900*SetUp!$B$65</f>
        <v>0</v>
      </c>
      <c r="T2900" s="57">
        <f>IF((R2900-S2900)&lt;SetUp!$B$53,R2900-S2900,SetUp!$B$53)</f>
        <v>0</v>
      </c>
      <c r="U2900" s="57">
        <f t="shared" si="875"/>
        <v>0.45121465195757826</v>
      </c>
      <c r="V2900" s="57">
        <f>(L2900-P2900)/1000*SetUp!$B$13*1000000/SetUp!$B$48</f>
        <v>0.13854078460775329</v>
      </c>
      <c r="W2900" s="57">
        <f t="shared" si="886"/>
        <v>1.3010426069826053E-17</v>
      </c>
      <c r="X2900" s="57">
        <f>MAX((SetUp!$B$56*(1-($H2900/SetUp!$B$56)^2)*TANH(($B2900-$D2900)/SetUp!$B$56))/(1+$H2900/SetUp!$B$56*TANH(($B2900-$D2900)/SetUp!$B$56)),0)</f>
        <v>0</v>
      </c>
      <c r="AP2900" s="64">
        <v>31302</v>
      </c>
      <c r="AQ2900" s="55">
        <v>9</v>
      </c>
      <c r="AR2900" s="55">
        <v>256</v>
      </c>
      <c r="AS2900" s="66">
        <f t="shared" si="876"/>
        <v>0.104</v>
      </c>
      <c r="AT2900" s="66">
        <f t="shared" si="877"/>
        <v>0.13639696080494781</v>
      </c>
      <c r="AU2900" s="55" t="str">
        <f>IF(OR($AP2900&lt;SetUp!$B$97,$AP2900&gt;SetUp!$B$98),"Não","Sim")</f>
        <v>Não</v>
      </c>
      <c r="AV2900" s="68">
        <f t="shared" si="878"/>
        <v>0.322490309931942</v>
      </c>
      <c r="AW2900" s="68">
        <f t="shared" si="879"/>
        <v>0.369319591688483</v>
      </c>
      <c r="AX2900" s="68">
        <f t="shared" si="880"/>
        <v>-0.98296666070121963</v>
      </c>
      <c r="AY2900" s="68">
        <f t="shared" si="881"/>
        <v>-0.86519530651491772</v>
      </c>
      <c r="AZ2900" s="68">
        <f t="shared" si="882"/>
        <v>3.2396960804947819E-2</v>
      </c>
      <c r="BA2900" s="68">
        <f t="shared" si="883"/>
        <v>4.6829281756540997E-2</v>
      </c>
      <c r="BB2900" s="68">
        <f t="shared" si="884"/>
        <v>0.11777135418630191</v>
      </c>
    </row>
    <row r="2901" spans="1:54" x14ac:dyDescent="0.3">
      <c r="A2901" s="64">
        <v>29563</v>
      </c>
      <c r="B2901" s="57">
        <v>0</v>
      </c>
      <c r="C2901" s="57"/>
      <c r="D2901" s="57">
        <v>5.4390000000000001</v>
      </c>
      <c r="E2901" s="57">
        <f t="shared" si="869"/>
        <v>0</v>
      </c>
      <c r="F2901" s="57">
        <f t="shared" si="870"/>
        <v>5.4390000000000001</v>
      </c>
      <c r="G2901" s="57">
        <f t="shared" si="871"/>
        <v>0</v>
      </c>
      <c r="H2901" s="57">
        <f>IF(Q2900&gt;SetUp!$B$56,SetUp!$B$56,Q2900)</f>
        <v>6.9011207992727071E-13</v>
      </c>
      <c r="I2901" s="57">
        <f t="shared" si="885"/>
        <v>0.45121465195757826</v>
      </c>
      <c r="J2901" s="57">
        <f>MIN(F2901,H2901,(1-EXP(-SetUp!$B$52*H2901/SetUp!$B$56))*F2901)</f>
        <v>5.8633864430390761E-13</v>
      </c>
      <c r="K2901" s="57">
        <f t="shared" si="872"/>
        <v>1.037734356233631E-13</v>
      </c>
      <c r="L2901" s="57">
        <f>IF(I2901&lt;=0,0,MIN(SetUp!$B$50*I2901^SetUp!$B$55,I2901))</f>
        <v>5.4325221691479937E-3</v>
      </c>
      <c r="M2901" s="57">
        <f t="shared" si="873"/>
        <v>0.44578212978843029</v>
      </c>
      <c r="N2901" s="57">
        <f>IF(SetUp!$B$62=0,X2901,(B2901-E2901)*(1-(H2901/SetUp!$B$66/SetUp!$B$56)))</f>
        <v>0</v>
      </c>
      <c r="O2901" s="57">
        <f>K2901*SetUp!$B$65</f>
        <v>0</v>
      </c>
      <c r="P2901" s="57">
        <f>MIN(SetUp!$B$54*L2901^SetUp!$B$51,L2901)</f>
        <v>3.0468867079595568E-3</v>
      </c>
      <c r="Q2901" s="57">
        <f t="shared" si="874"/>
        <v>1.037734356233631E-13</v>
      </c>
      <c r="R2901" s="57">
        <f>IF((H2901+N2901-O2901)&gt;SetUp!$B$56,T2900+H2901+N2901-O2901-SetUp!$B$56,T2900)</f>
        <v>0</v>
      </c>
      <c r="S2901" s="57">
        <f>R2901*SetUp!$B$65</f>
        <v>0</v>
      </c>
      <c r="T2901" s="57">
        <f>IF((R2901-S2901)&lt;SetUp!$B$53,R2901-S2901,SetUp!$B$53)</f>
        <v>0</v>
      </c>
      <c r="U2901" s="57">
        <f t="shared" si="875"/>
        <v>0.44578212978843029</v>
      </c>
      <c r="V2901" s="57">
        <f>(L2901-P2901)/1000*SetUp!$B$13*1000000/SetUp!$B$48</f>
        <v>0.13568941754252034</v>
      </c>
      <c r="W2901" s="57">
        <f t="shared" si="886"/>
        <v>0</v>
      </c>
      <c r="X2901" s="57">
        <f>MAX((SetUp!$B$56*(1-($H2901/SetUp!$B$56)^2)*TANH(($B2901-$D2901)/SetUp!$B$56))/(1+$H2901/SetUp!$B$56*TANH(($B2901-$D2901)/SetUp!$B$56)),0)</f>
        <v>0</v>
      </c>
      <c r="AP2901" s="64">
        <v>31303</v>
      </c>
      <c r="AQ2901" s="55">
        <v>9</v>
      </c>
      <c r="AR2901" s="55">
        <v>257</v>
      </c>
      <c r="AS2901" s="66">
        <f t="shared" si="876"/>
        <v>8.8999999999999996E-2</v>
      </c>
      <c r="AT2901" s="66">
        <f t="shared" si="877"/>
        <v>0.13360669666672623</v>
      </c>
      <c r="AU2901" s="55" t="str">
        <f>IF(OR($AP2901&lt;SetUp!$B$97,$AP2901&gt;SetUp!$B$98),"Não","Sim")</f>
        <v>Não</v>
      </c>
      <c r="AV2901" s="68">
        <f t="shared" si="878"/>
        <v>0.29832867780352595</v>
      </c>
      <c r="AW2901" s="68">
        <f t="shared" si="879"/>
        <v>0.36552249816765892</v>
      </c>
      <c r="AX2901" s="68">
        <f t="shared" si="880"/>
        <v>-1.0506099933550872</v>
      </c>
      <c r="AY2901" s="68">
        <f t="shared" si="881"/>
        <v>-0.87417177350329323</v>
      </c>
      <c r="AZ2901" s="68">
        <f t="shared" si="882"/>
        <v>4.4606696666726231E-2</v>
      </c>
      <c r="BA2901" s="68">
        <f t="shared" si="883"/>
        <v>6.7193820364132961E-2</v>
      </c>
      <c r="BB2901" s="68">
        <f t="shared" si="884"/>
        <v>0.17643821985179398</v>
      </c>
    </row>
    <row r="2902" spans="1:54" x14ac:dyDescent="0.3">
      <c r="A2902" s="64">
        <v>29564</v>
      </c>
      <c r="B2902" s="57">
        <v>0</v>
      </c>
      <c r="C2902" s="57"/>
      <c r="D2902" s="57">
        <v>5.4390000000000001</v>
      </c>
      <c r="E2902" s="57">
        <f t="shared" si="869"/>
        <v>0</v>
      </c>
      <c r="F2902" s="57">
        <f t="shared" si="870"/>
        <v>5.4390000000000001</v>
      </c>
      <c r="G2902" s="57">
        <f t="shared" si="871"/>
        <v>0</v>
      </c>
      <c r="H2902" s="57">
        <f>IF(Q2901&gt;SetUp!$B$56,SetUp!$B$56,Q2901)</f>
        <v>1.037734356233631E-13</v>
      </c>
      <c r="I2902" s="57">
        <f t="shared" si="885"/>
        <v>0.44578212978843029</v>
      </c>
      <c r="J2902" s="57">
        <f>MIN(F2902,H2902,(1-EXP(-SetUp!$B$52*H2902/SetUp!$B$56))*F2902)</f>
        <v>8.8162144251668911E-14</v>
      </c>
      <c r="K2902" s="57">
        <f t="shared" si="872"/>
        <v>1.5611291371694191E-14</v>
      </c>
      <c r="L2902" s="57">
        <f>IF(I2902&lt;=0,0,MIN(SetUp!$B$50*I2902^SetUp!$B$55,I2902))</f>
        <v>5.3239496842986834E-3</v>
      </c>
      <c r="M2902" s="57">
        <f t="shared" si="873"/>
        <v>0.44045818010413162</v>
      </c>
      <c r="N2902" s="57">
        <f>IF(SetUp!$B$62=0,X2902,(B2902-E2902)*(1-(H2902/SetUp!$B$66/SetUp!$B$56)))</f>
        <v>0</v>
      </c>
      <c r="O2902" s="57">
        <f>K2902*SetUp!$B$65</f>
        <v>0</v>
      </c>
      <c r="P2902" s="57">
        <f>MIN(SetUp!$B$54*L2902^SetUp!$B$51,L2902)</f>
        <v>2.9870183763113542E-3</v>
      </c>
      <c r="Q2902" s="57">
        <f t="shared" si="874"/>
        <v>1.5611291371694191E-14</v>
      </c>
      <c r="R2902" s="57">
        <f>IF((H2902+N2902-O2902)&gt;SetUp!$B$56,T2901+H2902+N2902-O2902-SetUp!$B$56,T2901)</f>
        <v>0</v>
      </c>
      <c r="S2902" s="57">
        <f>R2902*SetUp!$B$65</f>
        <v>0</v>
      </c>
      <c r="T2902" s="57">
        <f>IF((R2902-S2902)&lt;SetUp!$B$53,R2902-S2902,SetUp!$B$53)</f>
        <v>0</v>
      </c>
      <c r="U2902" s="57">
        <f t="shared" si="875"/>
        <v>0.44045818010413162</v>
      </c>
      <c r="V2902" s="57">
        <f>(L2902-P2902)/1000*SetUp!$B$13*1000000/SetUp!$B$48</f>
        <v>0.13291923815540316</v>
      </c>
      <c r="W2902" s="57">
        <f t="shared" si="886"/>
        <v>2.6020852139652106E-17</v>
      </c>
      <c r="X2902" s="57">
        <f>MAX((SetUp!$B$56*(1-($H2902/SetUp!$B$56)^2)*TANH(($B2902-$D2902)/SetUp!$B$56))/(1+$H2902/SetUp!$B$56*TANH(($B2902-$D2902)/SetUp!$B$56)),0)</f>
        <v>0</v>
      </c>
      <c r="AP2902" s="64">
        <v>31304</v>
      </c>
      <c r="AQ2902" s="55">
        <v>9</v>
      </c>
      <c r="AR2902" s="55">
        <v>258</v>
      </c>
      <c r="AS2902" s="66">
        <f t="shared" si="876"/>
        <v>0.104</v>
      </c>
      <c r="AT2902" s="66">
        <f t="shared" si="877"/>
        <v>0.13089540204608704</v>
      </c>
      <c r="AU2902" s="55" t="str">
        <f>IF(OR($AP2902&lt;SetUp!$B$97,$AP2902&gt;SetUp!$B$98),"Não","Sim")</f>
        <v>Não</v>
      </c>
      <c r="AV2902" s="68">
        <f t="shared" si="878"/>
        <v>0.322490309931942</v>
      </c>
      <c r="AW2902" s="68">
        <f t="shared" si="879"/>
        <v>0.36179469598943409</v>
      </c>
      <c r="AX2902" s="68">
        <f t="shared" si="880"/>
        <v>-0.98296666070121963</v>
      </c>
      <c r="AY2902" s="68">
        <f t="shared" si="881"/>
        <v>-0.88307560861413281</v>
      </c>
      <c r="AZ2902" s="68">
        <f t="shared" si="882"/>
        <v>2.689540204608705E-2</v>
      </c>
      <c r="BA2902" s="68">
        <f t="shared" si="883"/>
        <v>3.9304386057492091E-2</v>
      </c>
      <c r="BB2902" s="68">
        <f t="shared" si="884"/>
        <v>9.9891052087086818E-2</v>
      </c>
    </row>
    <row r="2903" spans="1:54" x14ac:dyDescent="0.3">
      <c r="A2903" s="64">
        <v>29565</v>
      </c>
      <c r="B2903" s="57">
        <v>0.105</v>
      </c>
      <c r="C2903" s="57"/>
      <c r="D2903" s="57">
        <v>5.4390000000000001</v>
      </c>
      <c r="E2903" s="57">
        <f t="shared" si="869"/>
        <v>0.105</v>
      </c>
      <c r="F2903" s="57">
        <f t="shared" si="870"/>
        <v>5.3339999999999996</v>
      </c>
      <c r="G2903" s="57">
        <f t="shared" si="871"/>
        <v>0</v>
      </c>
      <c r="H2903" s="57">
        <f>IF(Q2902&gt;SetUp!$B$56,SetUp!$B$56,Q2902)</f>
        <v>1.5611291371694191E-14</v>
      </c>
      <c r="I2903" s="57">
        <f t="shared" si="885"/>
        <v>0.44045818010413162</v>
      </c>
      <c r="J2903" s="57">
        <f>MIN(F2903,H2903,(1-EXP(-SetUp!$B$52*H2903/SetUp!$B$56))*F2903)</f>
        <v>1.3028245149371285E-14</v>
      </c>
      <c r="K2903" s="57">
        <f t="shared" si="872"/>
        <v>2.5830462223229058E-15</v>
      </c>
      <c r="L2903" s="57">
        <f>IF(I2903&lt;=0,0,MIN(SetUp!$B$50*I2903^SetUp!$B$55,I2903))</f>
        <v>5.218399426450443E-3</v>
      </c>
      <c r="M2903" s="57">
        <f t="shared" si="873"/>
        <v>0.43523978067768121</v>
      </c>
      <c r="N2903" s="57">
        <f>IF(SetUp!$B$62=0,X2903,(B2903-E2903)*(1-(H2903/SetUp!$B$66/SetUp!$B$56)))</f>
        <v>0</v>
      </c>
      <c r="O2903" s="57">
        <f>K2903*SetUp!$B$65</f>
        <v>0</v>
      </c>
      <c r="P2903" s="57">
        <f>MIN(SetUp!$B$54*L2903^SetUp!$B$51,L2903)</f>
        <v>2.9287966295877552E-3</v>
      </c>
      <c r="Q2903" s="57">
        <f t="shared" si="874"/>
        <v>2.5830462223229058E-15</v>
      </c>
      <c r="R2903" s="57">
        <f>IF((H2903+N2903-O2903)&gt;SetUp!$B$56,T2902+H2903+N2903-O2903-SetUp!$B$56,T2902)</f>
        <v>0</v>
      </c>
      <c r="S2903" s="57">
        <f>R2903*SetUp!$B$65</f>
        <v>0</v>
      </c>
      <c r="T2903" s="57">
        <f>IF((R2903-S2903)&lt;SetUp!$B$53,R2903-S2903,SetUp!$B$53)</f>
        <v>0</v>
      </c>
      <c r="U2903" s="57">
        <f t="shared" si="875"/>
        <v>0.43523978067768121</v>
      </c>
      <c r="V2903" s="57">
        <f>(L2903-P2903)/1000*SetUp!$B$13*1000000/SetUp!$B$48</f>
        <v>0.13022730210224856</v>
      </c>
      <c r="W2903" s="57">
        <f t="shared" si="886"/>
        <v>6.6786853825107073E-17</v>
      </c>
      <c r="X2903" s="57">
        <f>MAX((SetUp!$B$56*(1-($H2903/SetUp!$B$56)^2)*TANH(($B2903-$D2903)/SetUp!$B$56))/(1+$H2903/SetUp!$B$56*TANH(($B2903-$D2903)/SetUp!$B$56)),0)</f>
        <v>0</v>
      </c>
      <c r="AP2903" s="64">
        <v>31305</v>
      </c>
      <c r="AQ2903" s="55">
        <v>9</v>
      </c>
      <c r="AR2903" s="55">
        <v>259</v>
      </c>
      <c r="AS2903" s="66">
        <f t="shared" si="876"/>
        <v>8.8999999999999996E-2</v>
      </c>
      <c r="AT2903" s="66">
        <f t="shared" si="877"/>
        <v>0.1282602301920715</v>
      </c>
      <c r="AU2903" s="55" t="str">
        <f>IF(OR($AP2903&lt;SetUp!$B$97,$AP2903&gt;SetUp!$B$98),"Não","Sim")</f>
        <v>Não</v>
      </c>
      <c r="AV2903" s="68">
        <f t="shared" si="878"/>
        <v>0.29832867780352595</v>
      </c>
      <c r="AW2903" s="68">
        <f t="shared" si="879"/>
        <v>0.35813437449101632</v>
      </c>
      <c r="AX2903" s="68">
        <f t="shared" si="880"/>
        <v>-1.0506099933550872</v>
      </c>
      <c r="AY2903" s="68">
        <f t="shared" si="881"/>
        <v>-0.89190798497813784</v>
      </c>
      <c r="AZ2903" s="68">
        <f t="shared" si="882"/>
        <v>3.9260230192071505E-2</v>
      </c>
      <c r="BA2903" s="68">
        <f t="shared" si="883"/>
        <v>5.9805696687490362E-2</v>
      </c>
      <c r="BB2903" s="68">
        <f t="shared" si="884"/>
        <v>0.15870200837694937</v>
      </c>
    </row>
    <row r="2904" spans="1:54" x14ac:dyDescent="0.3">
      <c r="A2904" s="64">
        <v>29566</v>
      </c>
      <c r="B2904" s="57">
        <v>0</v>
      </c>
      <c r="C2904" s="57"/>
      <c r="D2904" s="57">
        <v>5.4390000000000001</v>
      </c>
      <c r="E2904" s="57">
        <f t="shared" si="869"/>
        <v>0</v>
      </c>
      <c r="F2904" s="57">
        <f t="shared" si="870"/>
        <v>5.4390000000000001</v>
      </c>
      <c r="G2904" s="57">
        <f t="shared" si="871"/>
        <v>0</v>
      </c>
      <c r="H2904" s="57">
        <f>IF(Q2903&gt;SetUp!$B$56,SetUp!$B$56,Q2903)</f>
        <v>2.5830462223229058E-15</v>
      </c>
      <c r="I2904" s="57">
        <f t="shared" si="885"/>
        <v>0.43523978067768121</v>
      </c>
      <c r="J2904" s="57">
        <f>MIN(F2904,H2904,(1-EXP(-SetUp!$B$52*H2904/SetUp!$B$56))*F2904)</f>
        <v>2.4154012123744906E-15</v>
      </c>
      <c r="K2904" s="57">
        <f t="shared" si="872"/>
        <v>1.6764500994841519E-16</v>
      </c>
      <c r="L2904" s="57">
        <f>IF(I2904&lt;=0,0,MIN(SetUp!$B$50*I2904^SetUp!$B$55,I2904))</f>
        <v>5.1157638539687921E-3</v>
      </c>
      <c r="M2904" s="57">
        <f t="shared" si="873"/>
        <v>0.43012401682371243</v>
      </c>
      <c r="N2904" s="57">
        <f>IF(SetUp!$B$62=0,X2904,(B2904-E2904)*(1-(H2904/SetUp!$B$66/SetUp!$B$56)))</f>
        <v>0</v>
      </c>
      <c r="O2904" s="57">
        <f>K2904*SetUp!$B$65</f>
        <v>0</v>
      </c>
      <c r="P2904" s="57">
        <f>MIN(SetUp!$B$54*L2904^SetUp!$B$51,L2904)</f>
        <v>2.8721634170709659E-3</v>
      </c>
      <c r="Q2904" s="57">
        <f t="shared" si="874"/>
        <v>1.6764500994841519E-16</v>
      </c>
      <c r="R2904" s="57">
        <f>IF((H2904+N2904-O2904)&gt;SetUp!$B$56,T2903+H2904+N2904-O2904-SetUp!$B$56,T2903)</f>
        <v>0</v>
      </c>
      <c r="S2904" s="57">
        <f>R2904*SetUp!$B$65</f>
        <v>0</v>
      </c>
      <c r="T2904" s="57">
        <f>IF((R2904-S2904)&lt;SetUp!$B$53,R2904-S2904,SetUp!$B$53)</f>
        <v>0</v>
      </c>
      <c r="U2904" s="57">
        <f t="shared" si="875"/>
        <v>0.43012401682371243</v>
      </c>
      <c r="V2904" s="57">
        <f>(L2904-P2904)/1000*SetUp!$B$13*1000000/SetUp!$B$48</f>
        <v>0.12761079445438525</v>
      </c>
      <c r="W2904" s="57">
        <f t="shared" si="886"/>
        <v>-1.474514954580286E-17</v>
      </c>
      <c r="X2904" s="57">
        <f>MAX((SetUp!$B$56*(1-($H2904/SetUp!$B$56)^2)*TANH(($B2904-$D2904)/SetUp!$B$56))/(1+$H2904/SetUp!$B$56*TANH(($B2904-$D2904)/SetUp!$B$56)),0)</f>
        <v>0</v>
      </c>
      <c r="AP2904" s="64">
        <v>31306</v>
      </c>
      <c r="AQ2904" s="55">
        <v>9</v>
      </c>
      <c r="AR2904" s="55">
        <v>260</v>
      </c>
      <c r="AS2904" s="66">
        <f t="shared" si="876"/>
        <v>8.8999999999999996E-2</v>
      </c>
      <c r="AT2904" s="66">
        <f t="shared" si="877"/>
        <v>0.12569845873478347</v>
      </c>
      <c r="AU2904" s="55" t="str">
        <f>IF(OR($AP2904&lt;SetUp!$B$97,$AP2904&gt;SetUp!$B$98),"Não","Sim")</f>
        <v>Não</v>
      </c>
      <c r="AV2904" s="68">
        <f t="shared" si="878"/>
        <v>0.29832867780352595</v>
      </c>
      <c r="AW2904" s="68">
        <f t="shared" si="879"/>
        <v>0.35453978441746631</v>
      </c>
      <c r="AX2904" s="68">
        <f t="shared" si="880"/>
        <v>-1.0506099933550872</v>
      </c>
      <c r="AY2904" s="68">
        <f t="shared" si="881"/>
        <v>-0.90067004743005186</v>
      </c>
      <c r="AZ2904" s="68">
        <f t="shared" si="882"/>
        <v>3.6698458734783473E-2</v>
      </c>
      <c r="BA2904" s="68">
        <f t="shared" si="883"/>
        <v>5.6211106613940354E-2</v>
      </c>
      <c r="BB2904" s="68">
        <f t="shared" si="884"/>
        <v>0.14993994592503535</v>
      </c>
    </row>
    <row r="2905" spans="1:54" x14ac:dyDescent="0.3">
      <c r="A2905" s="64">
        <v>29567</v>
      </c>
      <c r="B2905" s="57">
        <v>0</v>
      </c>
      <c r="C2905" s="57"/>
      <c r="D2905" s="57">
        <v>5.4390000000000001</v>
      </c>
      <c r="E2905" s="57">
        <f t="shared" si="869"/>
        <v>0</v>
      </c>
      <c r="F2905" s="57">
        <f t="shared" si="870"/>
        <v>5.4390000000000001</v>
      </c>
      <c r="G2905" s="57">
        <f t="shared" si="871"/>
        <v>0</v>
      </c>
      <c r="H2905" s="57">
        <f>IF(Q2904&gt;SetUp!$B$56,SetUp!$B$56,Q2904)</f>
        <v>1.6764500994841519E-16</v>
      </c>
      <c r="I2905" s="57">
        <f t="shared" si="885"/>
        <v>0.43012401682371243</v>
      </c>
      <c r="J2905" s="57">
        <f>MIN(F2905,H2905,(1-EXP(-SetUp!$B$52*H2905/SetUp!$B$56))*F2905)</f>
        <v>0</v>
      </c>
      <c r="K2905" s="57">
        <f t="shared" si="872"/>
        <v>1.6764500994841519E-16</v>
      </c>
      <c r="L2905" s="57">
        <f>IF(I2905&lt;=0,0,MIN(SetUp!$B$50*I2905^SetUp!$B$55,I2905))</f>
        <v>5.015940073739452E-3</v>
      </c>
      <c r="M2905" s="57">
        <f t="shared" si="873"/>
        <v>0.42510807674997297</v>
      </c>
      <c r="N2905" s="57">
        <f>IF(SetUp!$B$62=0,X2905,(B2905-E2905)*(1-(H2905/SetUp!$B$66/SetUp!$B$56)))</f>
        <v>0</v>
      </c>
      <c r="O2905" s="57">
        <f>K2905*SetUp!$B$65</f>
        <v>0</v>
      </c>
      <c r="P2905" s="57">
        <f>MIN(SetUp!$B$54*L2905^SetUp!$B$51,L2905)</f>
        <v>2.8170631784934608E-3</v>
      </c>
      <c r="Q2905" s="57">
        <f t="shared" si="874"/>
        <v>1.6764500994841519E-16</v>
      </c>
      <c r="R2905" s="57">
        <f>IF((H2905+N2905-O2905)&gt;SetUp!$B$56,T2904+H2905+N2905-O2905-SetUp!$B$56,T2904)</f>
        <v>0</v>
      </c>
      <c r="S2905" s="57">
        <f>R2905*SetUp!$B$65</f>
        <v>0</v>
      </c>
      <c r="T2905" s="57">
        <f>IF((R2905-S2905)&lt;SetUp!$B$53,R2905-S2905,SetUp!$B$53)</f>
        <v>0</v>
      </c>
      <c r="U2905" s="57">
        <f t="shared" si="875"/>
        <v>0.42510807674997297</v>
      </c>
      <c r="V2905" s="57">
        <f>(L2905-P2905)/1000*SetUp!$B$13*1000000/SetUp!$B$48</f>
        <v>0.12506702302915962</v>
      </c>
      <c r="W2905" s="57">
        <f t="shared" si="886"/>
        <v>0</v>
      </c>
      <c r="X2905" s="57">
        <f>MAX((SetUp!$B$56*(1-($H2905/SetUp!$B$56)^2)*TANH(($B2905-$D2905)/SetUp!$B$56))/(1+$H2905/SetUp!$B$56*TANH(($B2905-$D2905)/SetUp!$B$56)),0)</f>
        <v>0</v>
      </c>
      <c r="AP2905" s="64">
        <v>31307</v>
      </c>
      <c r="AQ2905" s="55">
        <v>9</v>
      </c>
      <c r="AR2905" s="55">
        <v>261</v>
      </c>
      <c r="AS2905" s="66">
        <f t="shared" si="876"/>
        <v>7.4999999999999997E-2</v>
      </c>
      <c r="AT2905" s="66">
        <f t="shared" si="877"/>
        <v>0.12320748331329205</v>
      </c>
      <c r="AU2905" s="55" t="str">
        <f>IF(OR($AP2905&lt;SetUp!$B$97,$AP2905&gt;SetUp!$B$98),"Não","Sim")</f>
        <v>Não</v>
      </c>
      <c r="AV2905" s="68">
        <f t="shared" si="878"/>
        <v>0.27386127875258304</v>
      </c>
      <c r="AW2905" s="68">
        <f t="shared" si="879"/>
        <v>0.35100923536752143</v>
      </c>
      <c r="AX2905" s="68">
        <f t="shared" si="880"/>
        <v>-1.1249387366082999</v>
      </c>
      <c r="AY2905" s="68">
        <f t="shared" si="881"/>
        <v>-0.90936291341372133</v>
      </c>
      <c r="AZ2905" s="68">
        <f t="shared" si="882"/>
        <v>4.8207483313292054E-2</v>
      </c>
      <c r="BA2905" s="68">
        <f t="shared" si="883"/>
        <v>7.7147956614938396E-2</v>
      </c>
      <c r="BB2905" s="68">
        <f t="shared" si="884"/>
        <v>0.21557582319457858</v>
      </c>
    </row>
    <row r="2906" spans="1:54" x14ac:dyDescent="0.3">
      <c r="A2906" s="64">
        <v>29568</v>
      </c>
      <c r="B2906" s="57">
        <v>0</v>
      </c>
      <c r="C2906" s="57"/>
      <c r="D2906" s="57">
        <v>5.4390000000000001</v>
      </c>
      <c r="E2906" s="57">
        <f t="shared" si="869"/>
        <v>0</v>
      </c>
      <c r="F2906" s="57">
        <f t="shared" si="870"/>
        <v>5.4390000000000001</v>
      </c>
      <c r="G2906" s="57">
        <f t="shared" si="871"/>
        <v>0</v>
      </c>
      <c r="H2906" s="57">
        <f>IF(Q2905&gt;SetUp!$B$56,SetUp!$B$56,Q2905)</f>
        <v>1.6764500994841519E-16</v>
      </c>
      <c r="I2906" s="57">
        <f t="shared" si="885"/>
        <v>0.42510807674997297</v>
      </c>
      <c r="J2906" s="57">
        <f>MIN(F2906,H2906,(1-EXP(-SetUp!$B$52*H2906/SetUp!$B$56))*F2906)</f>
        <v>0</v>
      </c>
      <c r="K2906" s="57">
        <f t="shared" si="872"/>
        <v>1.6764500994841519E-16</v>
      </c>
      <c r="L2906" s="57">
        <f>IF(I2906&lt;=0,0,MIN(SetUp!$B$50*I2906^SetUp!$B$55,I2906))</f>
        <v>4.9188296052082693E-3</v>
      </c>
      <c r="M2906" s="57">
        <f t="shared" si="873"/>
        <v>0.42018924714476469</v>
      </c>
      <c r="N2906" s="57">
        <f>IF(SetUp!$B$62=0,X2906,(B2906-E2906)*(1-(H2906/SetUp!$B$66/SetUp!$B$56)))</f>
        <v>0</v>
      </c>
      <c r="O2906" s="57">
        <f>K2906*SetUp!$B$65</f>
        <v>0</v>
      </c>
      <c r="P2906" s="57">
        <f>MIN(SetUp!$B$54*L2906^SetUp!$B$51,L2906)</f>
        <v>2.7634427184182186E-3</v>
      </c>
      <c r="Q2906" s="57">
        <f t="shared" si="874"/>
        <v>1.6764500994841519E-16</v>
      </c>
      <c r="R2906" s="57">
        <f>IF((H2906+N2906-O2906)&gt;SetUp!$B$56,T2905+H2906+N2906-O2906-SetUp!$B$56,T2905)</f>
        <v>0</v>
      </c>
      <c r="S2906" s="57">
        <f>R2906*SetUp!$B$65</f>
        <v>0</v>
      </c>
      <c r="T2906" s="57">
        <f>IF((R2906-S2906)&lt;SetUp!$B$53,R2906-S2906,SetUp!$B$53)</f>
        <v>0</v>
      </c>
      <c r="U2906" s="57">
        <f t="shared" si="875"/>
        <v>0.42018924714476469</v>
      </c>
      <c r="V2906" s="57">
        <f>(L2906-P2906)/1000*SetUp!$B$13*1000000/SetUp!$B$48</f>
        <v>0.12259341211403424</v>
      </c>
      <c r="W2906" s="57">
        <f t="shared" si="886"/>
        <v>-1.6479873021779667E-17</v>
      </c>
      <c r="X2906" s="57">
        <f>MAX((SetUp!$B$56*(1-($H2906/SetUp!$B$56)^2)*TANH(($B2906-$D2906)/SetUp!$B$56))/(1+$H2906/SetUp!$B$56*TANH(($B2906-$D2906)/SetUp!$B$56)),0)</f>
        <v>0</v>
      </c>
      <c r="AP2906" s="64">
        <v>31308</v>
      </c>
      <c r="AQ2906" s="55">
        <v>9</v>
      </c>
      <c r="AR2906" s="55">
        <v>262</v>
      </c>
      <c r="AS2906" s="66">
        <f t="shared" si="876"/>
        <v>7.0000000000000007E-2</v>
      </c>
      <c r="AT2906" s="66">
        <f t="shared" si="877"/>
        <v>0.12078481157733918</v>
      </c>
      <c r="AU2906" s="55" t="str">
        <f>IF(OR($AP2906&lt;SetUp!$B$97,$AP2906&gt;SetUp!$B$98),"Não","Sim")</f>
        <v>Não</v>
      </c>
      <c r="AV2906" s="68">
        <f t="shared" si="878"/>
        <v>0.26457513110645908</v>
      </c>
      <c r="AW2906" s="68">
        <f t="shared" si="879"/>
        <v>0.34754109336499933</v>
      </c>
      <c r="AX2906" s="68">
        <f t="shared" si="880"/>
        <v>-1.1549019599857431</v>
      </c>
      <c r="AY2906" s="68">
        <f t="shared" si="881"/>
        <v>-0.91798767385118518</v>
      </c>
      <c r="AZ2906" s="68">
        <f t="shared" si="882"/>
        <v>5.0784811577339176E-2</v>
      </c>
      <c r="BA2906" s="68">
        <f t="shared" si="883"/>
        <v>8.2965962258540249E-2</v>
      </c>
      <c r="BB2906" s="68">
        <f t="shared" si="884"/>
        <v>0.23691428613455789</v>
      </c>
    </row>
    <row r="2907" spans="1:54" x14ac:dyDescent="0.3">
      <c r="A2907" s="64">
        <v>29569</v>
      </c>
      <c r="B2907" s="57">
        <v>0</v>
      </c>
      <c r="C2907" s="57"/>
      <c r="D2907" s="57">
        <v>5.4390000000000001</v>
      </c>
      <c r="E2907" s="57">
        <f t="shared" si="869"/>
        <v>0</v>
      </c>
      <c r="F2907" s="57">
        <f t="shared" si="870"/>
        <v>5.4390000000000001</v>
      </c>
      <c r="G2907" s="57">
        <f t="shared" si="871"/>
        <v>0</v>
      </c>
      <c r="H2907" s="57">
        <f>IF(Q2906&gt;SetUp!$B$56,SetUp!$B$56,Q2906)</f>
        <v>1.6764500994841519E-16</v>
      </c>
      <c r="I2907" s="57">
        <f t="shared" si="885"/>
        <v>0.42018924714476469</v>
      </c>
      <c r="J2907" s="57">
        <f>MIN(F2907,H2907,(1-EXP(-SetUp!$B$52*H2907/SetUp!$B$56))*F2907)</f>
        <v>0</v>
      </c>
      <c r="K2907" s="57">
        <f t="shared" si="872"/>
        <v>1.6764500994841519E-16</v>
      </c>
      <c r="L2907" s="57">
        <f>IF(I2907&lt;=0,0,MIN(SetUp!$B$50*I2907^SetUp!$B$55,I2907))</f>
        <v>4.824338158151289E-3</v>
      </c>
      <c r="M2907" s="57">
        <f t="shared" si="873"/>
        <v>0.41536490898661338</v>
      </c>
      <c r="N2907" s="57">
        <f>IF(SetUp!$B$62=0,X2907,(B2907-E2907)*(1-(H2907/SetUp!$B$66/SetUp!$B$56)))</f>
        <v>0</v>
      </c>
      <c r="O2907" s="57">
        <f>K2907*SetUp!$B$65</f>
        <v>0</v>
      </c>
      <c r="P2907" s="57">
        <f>MIN(SetUp!$B$54*L2907^SetUp!$B$51,L2907)</f>
        <v>2.7112510878889696E-3</v>
      </c>
      <c r="Q2907" s="57">
        <f t="shared" si="874"/>
        <v>1.6764500994841519E-16</v>
      </c>
      <c r="R2907" s="57">
        <f>IF((H2907+N2907-O2907)&gt;SetUp!$B$56,T2906+H2907+N2907-O2907-SetUp!$B$56,T2906)</f>
        <v>0</v>
      </c>
      <c r="S2907" s="57">
        <f>R2907*SetUp!$B$65</f>
        <v>0</v>
      </c>
      <c r="T2907" s="57">
        <f>IF((R2907-S2907)&lt;SetUp!$B$53,R2907-S2907,SetUp!$B$53)</f>
        <v>0</v>
      </c>
      <c r="U2907" s="57">
        <f t="shared" si="875"/>
        <v>0.41536490898661338</v>
      </c>
      <c r="V2907" s="57">
        <f>(L2907-P2907)/1000*SetUp!$B$13*1000000/SetUp!$B$48</f>
        <v>0.12018749655812445</v>
      </c>
      <c r="W2907" s="57">
        <f t="shared" si="886"/>
        <v>-1.9949319973733282E-17</v>
      </c>
      <c r="X2907" s="57">
        <f>MAX((SetUp!$B$56*(1-($H2907/SetUp!$B$56)^2)*TANH(($B2907-$D2907)/SetUp!$B$56))/(1+$H2907/SetUp!$B$56*TANH(($B2907-$D2907)/SetUp!$B$56)),0)</f>
        <v>0</v>
      </c>
      <c r="AP2907" s="64">
        <v>31309</v>
      </c>
      <c r="AQ2907" s="55">
        <v>9</v>
      </c>
      <c r="AR2907" s="55">
        <v>263</v>
      </c>
      <c r="AS2907" s="66">
        <f t="shared" si="876"/>
        <v>6.3E-2</v>
      </c>
      <c r="AT2907" s="66">
        <f t="shared" si="877"/>
        <v>0.11842805753818585</v>
      </c>
      <c r="AU2907" s="55" t="str">
        <f>IF(OR($AP2907&lt;SetUp!$B$97,$AP2907&gt;SetUp!$B$98),"Não","Sim")</f>
        <v>Não</v>
      </c>
      <c r="AV2907" s="68">
        <f t="shared" si="878"/>
        <v>0.25099800796022265</v>
      </c>
      <c r="AW2907" s="68">
        <f t="shared" si="879"/>
        <v>0.34413377854867117</v>
      </c>
      <c r="AX2907" s="68">
        <f t="shared" si="880"/>
        <v>-1.2006594505464183</v>
      </c>
      <c r="AY2907" s="68">
        <f t="shared" si="881"/>
        <v>-0.92654539397749458</v>
      </c>
      <c r="AZ2907" s="68">
        <f t="shared" si="882"/>
        <v>5.5428057538185846E-2</v>
      </c>
      <c r="BA2907" s="68">
        <f t="shared" si="883"/>
        <v>9.3135770588448519E-2</v>
      </c>
      <c r="BB2907" s="68">
        <f t="shared" si="884"/>
        <v>0.27411405656892374</v>
      </c>
    </row>
    <row r="2908" spans="1:54" x14ac:dyDescent="0.3">
      <c r="A2908" s="64">
        <v>29570</v>
      </c>
      <c r="B2908" s="57">
        <v>0</v>
      </c>
      <c r="C2908" s="57"/>
      <c r="D2908" s="57">
        <v>5.4390000000000001</v>
      </c>
      <c r="E2908" s="57">
        <f t="shared" si="869"/>
        <v>0</v>
      </c>
      <c r="F2908" s="57">
        <f t="shared" si="870"/>
        <v>5.4390000000000001</v>
      </c>
      <c r="G2908" s="57">
        <f t="shared" si="871"/>
        <v>0</v>
      </c>
      <c r="H2908" s="57">
        <f>IF(Q2907&gt;SetUp!$B$56,SetUp!$B$56,Q2907)</f>
        <v>1.6764500994841519E-16</v>
      </c>
      <c r="I2908" s="57">
        <f t="shared" si="885"/>
        <v>0.41536490898661338</v>
      </c>
      <c r="J2908" s="57">
        <f>MIN(F2908,H2908,(1-EXP(-SetUp!$B$52*H2908/SetUp!$B$56))*F2908)</f>
        <v>0</v>
      </c>
      <c r="K2908" s="57">
        <f t="shared" si="872"/>
        <v>1.6764500994841519E-16</v>
      </c>
      <c r="L2908" s="57">
        <f>IF(I2908&lt;=0,0,MIN(SetUp!$B$50*I2908^SetUp!$B$55,I2908))</f>
        <v>4.7323754232755323E-3</v>
      </c>
      <c r="M2908" s="57">
        <f t="shared" si="873"/>
        <v>0.41063253356333784</v>
      </c>
      <c r="N2908" s="57">
        <f>IF(SetUp!$B$62=0,X2908,(B2908-E2908)*(1-(H2908/SetUp!$B$66/SetUp!$B$56)))</f>
        <v>0</v>
      </c>
      <c r="O2908" s="57">
        <f>K2908*SetUp!$B$65</f>
        <v>0</v>
      </c>
      <c r="P2908" s="57">
        <f>MIN(SetUp!$B$54*L2908^SetUp!$B$51,L2908)</f>
        <v>2.6604394728764746E-3</v>
      </c>
      <c r="Q2908" s="57">
        <f t="shared" si="874"/>
        <v>1.6764500994841519E-16</v>
      </c>
      <c r="R2908" s="57">
        <f>IF((H2908+N2908-O2908)&gt;SetUp!$B$56,T2907+H2908+N2908-O2908-SetUp!$B$56,T2907)</f>
        <v>0</v>
      </c>
      <c r="S2908" s="57">
        <f>R2908*SetUp!$B$65</f>
        <v>0</v>
      </c>
      <c r="T2908" s="57">
        <f>IF((R2908-S2908)&lt;SetUp!$B$53,R2908-S2908,SetUp!$B$53)</f>
        <v>0</v>
      </c>
      <c r="U2908" s="57">
        <f t="shared" si="875"/>
        <v>0.41063253356333784</v>
      </c>
      <c r="V2908" s="57">
        <f>(L2908-P2908)/1000*SetUp!$B$13*1000000/SetUp!$B$48</f>
        <v>0.11784691620697273</v>
      </c>
      <c r="W2908" s="57">
        <f t="shared" si="886"/>
        <v>0</v>
      </c>
      <c r="X2908" s="57">
        <f>MAX((SetUp!$B$56*(1-($H2908/SetUp!$B$56)^2)*TANH(($B2908-$D2908)/SetUp!$B$56))/(1+$H2908/SetUp!$B$56*TANH(($B2908-$D2908)/SetUp!$B$56)),0)</f>
        <v>0</v>
      </c>
      <c r="AP2908" s="64">
        <v>31310</v>
      </c>
      <c r="AQ2908" s="55">
        <v>9</v>
      </c>
      <c r="AR2908" s="55">
        <v>264</v>
      </c>
      <c r="AS2908" s="66">
        <f t="shared" si="876"/>
        <v>0</v>
      </c>
      <c r="AT2908" s="66">
        <f t="shared" si="877"/>
        <v>0.11613493624573271</v>
      </c>
      <c r="AU2908" s="55" t="str">
        <f>IF(OR($AP2908&lt;SetUp!$B$97,$AP2908&gt;SetUp!$B$98),"Não","Sim")</f>
        <v>Não</v>
      </c>
      <c r="AV2908" s="68">
        <f t="shared" si="878"/>
        <v>0</v>
      </c>
      <c r="AW2908" s="68">
        <f t="shared" si="879"/>
        <v>0.34078576297394336</v>
      </c>
      <c r="AX2908" s="68">
        <f t="shared" si="880"/>
        <v>0</v>
      </c>
      <c r="AY2908" s="68">
        <f t="shared" si="881"/>
        <v>-0.93503711414288371</v>
      </c>
      <c r="AZ2908" s="68">
        <f t="shared" si="882"/>
        <v>0.11613493624573271</v>
      </c>
      <c r="BA2908" s="68">
        <f t="shared" si="883"/>
        <v>0.34078576297394336</v>
      </c>
      <c r="BB2908" s="68">
        <f t="shared" si="884"/>
        <v>-0.93503711414288371</v>
      </c>
    </row>
    <row r="2909" spans="1:54" x14ac:dyDescent="0.3">
      <c r="A2909" s="64">
        <v>29571</v>
      </c>
      <c r="B2909" s="57">
        <v>0</v>
      </c>
      <c r="C2909" s="57"/>
      <c r="D2909" s="57">
        <v>5.4390000000000001</v>
      </c>
      <c r="E2909" s="57">
        <f t="shared" si="869"/>
        <v>0</v>
      </c>
      <c r="F2909" s="57">
        <f t="shared" si="870"/>
        <v>5.4390000000000001</v>
      </c>
      <c r="G2909" s="57">
        <f t="shared" si="871"/>
        <v>0</v>
      </c>
      <c r="H2909" s="57">
        <f>IF(Q2908&gt;SetUp!$B$56,SetUp!$B$56,Q2908)</f>
        <v>1.6764500994841519E-16</v>
      </c>
      <c r="I2909" s="57">
        <f t="shared" si="885"/>
        <v>0.41063253356333784</v>
      </c>
      <c r="J2909" s="57">
        <f>MIN(F2909,H2909,(1-EXP(-SetUp!$B$52*H2909/SetUp!$B$56))*F2909)</f>
        <v>0</v>
      </c>
      <c r="K2909" s="57">
        <f t="shared" si="872"/>
        <v>1.6764500994841519E-16</v>
      </c>
      <c r="L2909" s="57">
        <f>IF(I2909&lt;=0,0,MIN(SetUp!$B$50*I2909^SetUp!$B$55,I2909))</f>
        <v>4.6428548748163982E-3</v>
      </c>
      <c r="M2909" s="57">
        <f t="shared" si="873"/>
        <v>0.40598967868852143</v>
      </c>
      <c r="N2909" s="57">
        <f>IF(SetUp!$B$62=0,X2909,(B2909-E2909)*(1-(H2909/SetUp!$B$66/SetUp!$B$56)))</f>
        <v>0</v>
      </c>
      <c r="O2909" s="57">
        <f>K2909*SetUp!$B$65</f>
        <v>0</v>
      </c>
      <c r="P2909" s="57">
        <f>MIN(SetUp!$B$54*L2909^SetUp!$B$51,L2909)</f>
        <v>2.6109610890811107E-3</v>
      </c>
      <c r="Q2909" s="57">
        <f t="shared" si="874"/>
        <v>1.6764500994841519E-16</v>
      </c>
      <c r="R2909" s="57">
        <f>IF((H2909+N2909-O2909)&gt;SetUp!$B$56,T2908+H2909+N2909-O2909-SetUp!$B$56,T2908)</f>
        <v>0</v>
      </c>
      <c r="S2909" s="57">
        <f>R2909*SetUp!$B$65</f>
        <v>0</v>
      </c>
      <c r="T2909" s="57">
        <f>IF((R2909-S2909)&lt;SetUp!$B$53,R2909-S2909,SetUp!$B$53)</f>
        <v>0</v>
      </c>
      <c r="U2909" s="57">
        <f t="shared" si="875"/>
        <v>0.40598967868852143</v>
      </c>
      <c r="V2909" s="57">
        <f>(L2909-P2909)/1000*SetUp!$B$13*1000000/SetUp!$B$48</f>
        <v>0.11556941065813166</v>
      </c>
      <c r="W2909" s="57">
        <f t="shared" si="886"/>
        <v>-1.7347234759768071E-17</v>
      </c>
      <c r="X2909" s="57">
        <f>MAX((SetUp!$B$56*(1-($H2909/SetUp!$B$56)^2)*TANH(($B2909-$D2909)/SetUp!$B$56))/(1+$H2909/SetUp!$B$56*TANH(($B2909-$D2909)/SetUp!$B$56)),0)</f>
        <v>0</v>
      </c>
      <c r="AP2909" s="64">
        <v>31311</v>
      </c>
      <c r="AQ2909" s="55">
        <v>9</v>
      </c>
      <c r="AR2909" s="55">
        <v>265</v>
      </c>
      <c r="AS2909" s="66">
        <f t="shared" si="876"/>
        <v>0</v>
      </c>
      <c r="AT2909" s="66">
        <f t="shared" si="877"/>
        <v>0.11390325877071775</v>
      </c>
      <c r="AU2909" s="55" t="str">
        <f>IF(OR($AP2909&lt;SetUp!$B$97,$AP2909&gt;SetUp!$B$98),"Não","Sim")</f>
        <v>Não</v>
      </c>
      <c r="AV2909" s="68">
        <f t="shared" si="878"/>
        <v>0</v>
      </c>
      <c r="AW2909" s="68">
        <f t="shared" si="879"/>
        <v>0.33749556852011814</v>
      </c>
      <c r="AX2909" s="68">
        <f t="shared" si="880"/>
        <v>0</v>
      </c>
      <c r="AY2909" s="68">
        <f t="shared" si="881"/>
        <v>-0.94346385058380622</v>
      </c>
      <c r="AZ2909" s="68">
        <f t="shared" si="882"/>
        <v>0.11390325877071775</v>
      </c>
      <c r="BA2909" s="68">
        <f t="shared" si="883"/>
        <v>0.33749556852011814</v>
      </c>
      <c r="BB2909" s="68">
        <f t="shared" si="884"/>
        <v>-0.94346385058380622</v>
      </c>
    </row>
    <row r="2910" spans="1:54" x14ac:dyDescent="0.3">
      <c r="A2910" s="64">
        <v>29572</v>
      </c>
      <c r="B2910" s="57">
        <v>0.153</v>
      </c>
      <c r="C2910" s="57"/>
      <c r="D2910" s="57">
        <v>5.4390000000000001</v>
      </c>
      <c r="E2910" s="57">
        <f t="shared" si="869"/>
        <v>0.153</v>
      </c>
      <c r="F2910" s="57">
        <f t="shared" si="870"/>
        <v>5.2860000000000005</v>
      </c>
      <c r="G2910" s="57">
        <f t="shared" si="871"/>
        <v>0</v>
      </c>
      <c r="H2910" s="57">
        <f>IF(Q2909&gt;SetUp!$B$56,SetUp!$B$56,Q2909)</f>
        <v>1.6764500994841519E-16</v>
      </c>
      <c r="I2910" s="57">
        <f t="shared" si="885"/>
        <v>0.40598967868852143</v>
      </c>
      <c r="J2910" s="57">
        <f>MIN(F2910,H2910,(1-EXP(-SetUp!$B$52*H2910/SetUp!$B$56))*F2910)</f>
        <v>0</v>
      </c>
      <c r="K2910" s="57">
        <f t="shared" si="872"/>
        <v>1.6764500994841519E-16</v>
      </c>
      <c r="L2910" s="57">
        <f>IF(I2910&lt;=0,0,MIN(SetUp!$B$50*I2910^SetUp!$B$55,I2910))</f>
        <v>4.5556935843578516E-3</v>
      </c>
      <c r="M2910" s="57">
        <f t="shared" si="873"/>
        <v>0.40143398510416356</v>
      </c>
      <c r="N2910" s="57">
        <f>IF(SetUp!$B$62=0,X2910,(B2910-E2910)*(1-(H2910/SetUp!$B$66/SetUp!$B$56)))</f>
        <v>0</v>
      </c>
      <c r="O2910" s="57">
        <f>K2910*SetUp!$B$65</f>
        <v>0</v>
      </c>
      <c r="P2910" s="57">
        <f>MIN(SetUp!$B$54*L2910^SetUp!$B$51,L2910)</f>
        <v>2.5627710826837328E-3</v>
      </c>
      <c r="Q2910" s="57">
        <f t="shared" si="874"/>
        <v>1.6764500994841519E-16</v>
      </c>
      <c r="R2910" s="57">
        <f>IF((H2910+N2910-O2910)&gt;SetUp!$B$56,T2909+H2910+N2910-O2910-SetUp!$B$56,T2909)</f>
        <v>0</v>
      </c>
      <c r="S2910" s="57">
        <f>R2910*SetUp!$B$65</f>
        <v>0</v>
      </c>
      <c r="T2910" s="57">
        <f>IF((R2910-S2910)&lt;SetUp!$B$53,R2910-S2910,SetUp!$B$53)</f>
        <v>0</v>
      </c>
      <c r="U2910" s="57">
        <f t="shared" si="875"/>
        <v>0.40143398510416356</v>
      </c>
      <c r="V2910" s="57">
        <f>(L2910-P2910)/1000*SetUp!$B$13*1000000/SetUp!$B$48</f>
        <v>0.11335281431674854</v>
      </c>
      <c r="W2910" s="57">
        <f t="shared" si="886"/>
        <v>-1.5612511283791264E-17</v>
      </c>
      <c r="X2910" s="57">
        <f>MAX((SetUp!$B$56*(1-($H2910/SetUp!$B$56)^2)*TANH(($B2910-$D2910)/SetUp!$B$56))/(1+$H2910/SetUp!$B$56*TANH(($B2910-$D2910)/SetUp!$B$56)),0)</f>
        <v>0</v>
      </c>
      <c r="AP2910" s="64">
        <v>31312</v>
      </c>
      <c r="AQ2910" s="55">
        <v>9</v>
      </c>
      <c r="AR2910" s="55">
        <v>266</v>
      </c>
      <c r="AS2910" s="66">
        <f t="shared" si="876"/>
        <v>0</v>
      </c>
      <c r="AT2910" s="66">
        <f t="shared" si="877"/>
        <v>0.11173092747231646</v>
      </c>
      <c r="AU2910" s="55" t="str">
        <f>IF(OR($AP2910&lt;SetUp!$B$97,$AP2910&gt;SetUp!$B$98),"Não","Sim")</f>
        <v>Não</v>
      </c>
      <c r="AV2910" s="68">
        <f t="shared" si="878"/>
        <v>0</v>
      </c>
      <c r="AW2910" s="68">
        <f t="shared" si="879"/>
        <v>0.33426176489738768</v>
      </c>
      <c r="AX2910" s="68">
        <f t="shared" si="880"/>
        <v>0</v>
      </c>
      <c r="AY2910" s="68">
        <f t="shared" si="881"/>
        <v>-0.95182659616428433</v>
      </c>
      <c r="AZ2910" s="68">
        <f t="shared" si="882"/>
        <v>0.11173092747231646</v>
      </c>
      <c r="BA2910" s="68">
        <f t="shared" si="883"/>
        <v>0.33426176489738768</v>
      </c>
      <c r="BB2910" s="68">
        <f t="shared" si="884"/>
        <v>-0.95182659616428433</v>
      </c>
    </row>
    <row r="2911" spans="1:54" x14ac:dyDescent="0.3">
      <c r="A2911" s="64">
        <v>29573</v>
      </c>
      <c r="B2911" s="57">
        <v>0.80900000000000005</v>
      </c>
      <c r="C2911" s="57"/>
      <c r="D2911" s="57">
        <v>5.4390000000000001</v>
      </c>
      <c r="E2911" s="57">
        <f t="shared" si="869"/>
        <v>0.80900000000000005</v>
      </c>
      <c r="F2911" s="57">
        <f t="shared" si="870"/>
        <v>4.63</v>
      </c>
      <c r="G2911" s="57">
        <f t="shared" si="871"/>
        <v>0</v>
      </c>
      <c r="H2911" s="57">
        <f>IF(Q2910&gt;SetUp!$B$56,SetUp!$B$56,Q2910)</f>
        <v>1.6764500994841519E-16</v>
      </c>
      <c r="I2911" s="57">
        <f t="shared" si="885"/>
        <v>0.40143398510416356</v>
      </c>
      <c r="J2911" s="57">
        <f>MIN(F2911,H2911,(1-EXP(-SetUp!$B$52*H2911/SetUp!$B$56))*F2911)</f>
        <v>0</v>
      </c>
      <c r="K2911" s="57">
        <f t="shared" si="872"/>
        <v>1.6764500994841519E-16</v>
      </c>
      <c r="L2911" s="57">
        <f>IF(I2911&lt;=0,0,MIN(SetUp!$B$50*I2911^SetUp!$B$55,I2911))</f>
        <v>4.4708120451569279E-3</v>
      </c>
      <c r="M2911" s="57">
        <f t="shared" si="873"/>
        <v>0.39696317305900664</v>
      </c>
      <c r="N2911" s="57">
        <f>IF(SetUp!$B$62=0,X2911,(B2911-E2911)*(1-(H2911/SetUp!$B$66/SetUp!$B$56)))</f>
        <v>0</v>
      </c>
      <c r="O2911" s="57">
        <f>K2911*SetUp!$B$65</f>
        <v>0</v>
      </c>
      <c r="P2911" s="57">
        <f>MIN(SetUp!$B$54*L2911^SetUp!$B$51,L2911)</f>
        <v>2.5158264366658108E-3</v>
      </c>
      <c r="Q2911" s="57">
        <f t="shared" si="874"/>
        <v>1.6764500994841519E-16</v>
      </c>
      <c r="R2911" s="57">
        <f>IF((H2911+N2911-O2911)&gt;SetUp!$B$56,T2910+H2911+N2911-O2911-SetUp!$B$56,T2910)</f>
        <v>0</v>
      </c>
      <c r="S2911" s="57">
        <f>R2911*SetUp!$B$65</f>
        <v>0</v>
      </c>
      <c r="T2911" s="57">
        <f>IF((R2911-S2911)&lt;SetUp!$B$53,R2911-S2911,SetUp!$B$53)</f>
        <v>0</v>
      </c>
      <c r="U2911" s="57">
        <f t="shared" si="875"/>
        <v>0.39696317305900664</v>
      </c>
      <c r="V2911" s="57">
        <f>(L2911-P2911)/1000*SetUp!$B$13*1000000/SetUp!$B$48</f>
        <v>0.11119505173184385</v>
      </c>
      <c r="W2911" s="57">
        <f t="shared" si="886"/>
        <v>-5.2041704279304213E-17</v>
      </c>
      <c r="X2911" s="57">
        <f>MAX((SetUp!$B$56*(1-($H2911/SetUp!$B$56)^2)*TANH(($B2911-$D2911)/SetUp!$B$56))/(1+$H2911/SetUp!$B$56*TANH(($B2911-$D2911)/SetUp!$B$56)),0)</f>
        <v>0</v>
      </c>
      <c r="AP2911" s="64">
        <v>31313</v>
      </c>
      <c r="AQ2911" s="55">
        <v>9</v>
      </c>
      <c r="AR2911" s="55">
        <v>267</v>
      </c>
      <c r="AS2911" s="66">
        <f t="shared" si="876"/>
        <v>0</v>
      </c>
      <c r="AT2911" s="66">
        <f t="shared" si="877"/>
        <v>0.10961593153288296</v>
      </c>
      <c r="AU2911" s="55" t="str">
        <f>IF(OR($AP2911&lt;SetUp!$B$97,$AP2911&gt;SetUp!$B$98),"Não","Sim")</f>
        <v>Não</v>
      </c>
      <c r="AV2911" s="68">
        <f t="shared" si="878"/>
        <v>0</v>
      </c>
      <c r="AW2911" s="68">
        <f t="shared" si="879"/>
        <v>0.33108296774809026</v>
      </c>
      <c r="AX2911" s="68">
        <f t="shared" si="880"/>
        <v>0</v>
      </c>
      <c r="AY2911" s="68">
        <f t="shared" si="881"/>
        <v>-0.96012632108892704</v>
      </c>
      <c r="AZ2911" s="68">
        <f t="shared" si="882"/>
        <v>0.10961593153288296</v>
      </c>
      <c r="BA2911" s="68">
        <f t="shared" si="883"/>
        <v>0.33108296774809026</v>
      </c>
      <c r="BB2911" s="68">
        <f t="shared" si="884"/>
        <v>-0.96012632108892704</v>
      </c>
    </row>
    <row r="2912" spans="1:54" x14ac:dyDescent="0.3">
      <c r="A2912" s="64">
        <v>29574</v>
      </c>
      <c r="B2912" s="57">
        <v>2.1720000000000002</v>
      </c>
      <c r="C2912" s="57"/>
      <c r="D2912" s="57">
        <v>5.4390000000000001</v>
      </c>
      <c r="E2912" s="57">
        <f t="shared" si="869"/>
        <v>2.1720000000000002</v>
      </c>
      <c r="F2912" s="57">
        <f t="shared" si="870"/>
        <v>3.2669999999999999</v>
      </c>
      <c r="G2912" s="57">
        <f t="shared" si="871"/>
        <v>0</v>
      </c>
      <c r="H2912" s="57">
        <f>IF(Q2911&gt;SetUp!$B$56,SetUp!$B$56,Q2911)</f>
        <v>1.6764500994841519E-16</v>
      </c>
      <c r="I2912" s="57">
        <f t="shared" si="885"/>
        <v>0.39696317305900664</v>
      </c>
      <c r="J2912" s="57">
        <f>MIN(F2912,H2912,(1-EXP(-SetUp!$B$52*H2912/SetUp!$B$56))*F2912)</f>
        <v>0</v>
      </c>
      <c r="K2912" s="57">
        <f t="shared" si="872"/>
        <v>1.6764500994841519E-16</v>
      </c>
      <c r="L2912" s="57">
        <f>IF(I2912&lt;=0,0,MIN(SetUp!$B$50*I2912^SetUp!$B$55,I2912))</f>
        <v>4.3881340063052221E-3</v>
      </c>
      <c r="M2912" s="57">
        <f t="shared" si="873"/>
        <v>0.39257503905270141</v>
      </c>
      <c r="N2912" s="57">
        <f>IF(SetUp!$B$62=0,X2912,(B2912-E2912)*(1-(H2912/SetUp!$B$66/SetUp!$B$56)))</f>
        <v>0</v>
      </c>
      <c r="O2912" s="57">
        <f>K2912*SetUp!$B$65</f>
        <v>0</v>
      </c>
      <c r="P2912" s="57">
        <f>MIN(SetUp!$B$54*L2912^SetUp!$B$51,L2912)</f>
        <v>2.4700858823467212E-3</v>
      </c>
      <c r="Q2912" s="57">
        <f t="shared" si="874"/>
        <v>1.6764500994841519E-16</v>
      </c>
      <c r="R2912" s="57">
        <f>IF((H2912+N2912-O2912)&gt;SetUp!$B$56,T2911+H2912+N2912-O2912-SetUp!$B$56,T2911)</f>
        <v>0</v>
      </c>
      <c r="S2912" s="57">
        <f>R2912*SetUp!$B$65</f>
        <v>0</v>
      </c>
      <c r="T2912" s="57">
        <f>IF((R2912-S2912)&lt;SetUp!$B$53,R2912-S2912,SetUp!$B$53)</f>
        <v>0</v>
      </c>
      <c r="U2912" s="57">
        <f t="shared" si="875"/>
        <v>0.39257503905270141</v>
      </c>
      <c r="V2912" s="57">
        <f>(L2912-P2912)/1000*SetUp!$B$13*1000000/SetUp!$B$48</f>
        <v>0.10909413319535473</v>
      </c>
      <c r="W2912" s="57">
        <f t="shared" si="886"/>
        <v>0</v>
      </c>
      <c r="X2912" s="57">
        <f>MAX((SetUp!$B$56*(1-($H2912/SetUp!$B$56)^2)*TANH(($B2912-$D2912)/SetUp!$B$56))/(1+$H2912/SetUp!$B$56*TANH(($B2912-$D2912)/SetUp!$B$56)),0)</f>
        <v>0</v>
      </c>
      <c r="AP2912" s="64">
        <v>31314</v>
      </c>
      <c r="AQ2912" s="55">
        <v>9</v>
      </c>
      <c r="AR2912" s="55">
        <v>268</v>
      </c>
      <c r="AS2912" s="66">
        <f t="shared" si="876"/>
        <v>0</v>
      </c>
      <c r="AT2912" s="66">
        <f t="shared" si="877"/>
        <v>0.10755634274286181</v>
      </c>
      <c r="AU2912" s="55" t="str">
        <f>IF(OR($AP2912&lt;SetUp!$B$97,$AP2912&gt;SetUp!$B$98),"Não","Sim")</f>
        <v>Não</v>
      </c>
      <c r="AV2912" s="68">
        <f t="shared" si="878"/>
        <v>0</v>
      </c>
      <c r="AW2912" s="68">
        <f t="shared" si="879"/>
        <v>0.32795783683708768</v>
      </c>
      <c r="AX2912" s="68">
        <f t="shared" si="880"/>
        <v>0</v>
      </c>
      <c r="AY2912" s="68">
        <f t="shared" si="881"/>
        <v>-0.96836397358891624</v>
      </c>
      <c r="AZ2912" s="68">
        <f t="shared" si="882"/>
        <v>0.10755634274286181</v>
      </c>
      <c r="BA2912" s="68">
        <f t="shared" si="883"/>
        <v>0.32795783683708768</v>
      </c>
      <c r="BB2912" s="68">
        <f t="shared" si="884"/>
        <v>-0.96836397358891624</v>
      </c>
    </row>
    <row r="2913" spans="1:54" x14ac:dyDescent="0.3">
      <c r="A2913" s="64">
        <v>29575</v>
      </c>
      <c r="B2913" s="57">
        <v>1.625</v>
      </c>
      <c r="C2913" s="57"/>
      <c r="D2913" s="57">
        <v>5.4390000000000001</v>
      </c>
      <c r="E2913" s="57">
        <f t="shared" si="869"/>
        <v>1.625</v>
      </c>
      <c r="F2913" s="57">
        <f t="shared" si="870"/>
        <v>3.8140000000000001</v>
      </c>
      <c r="G2913" s="57">
        <f t="shared" si="871"/>
        <v>0</v>
      </c>
      <c r="H2913" s="57">
        <f>IF(Q2912&gt;SetUp!$B$56,SetUp!$B$56,Q2912)</f>
        <v>1.6764500994841519E-16</v>
      </c>
      <c r="I2913" s="57">
        <f t="shared" si="885"/>
        <v>0.39257503905270141</v>
      </c>
      <c r="J2913" s="57">
        <f>MIN(F2913,H2913,(1-EXP(-SetUp!$B$52*H2913/SetUp!$B$56))*F2913)</f>
        <v>0</v>
      </c>
      <c r="K2913" s="57">
        <f t="shared" si="872"/>
        <v>1.6764500994841519E-16</v>
      </c>
      <c r="L2913" s="57">
        <f>IF(I2913&lt;=0,0,MIN(SetUp!$B$50*I2913^SetUp!$B$55,I2913))</f>
        <v>4.3075863161070316E-3</v>
      </c>
      <c r="M2913" s="57">
        <f t="shared" si="873"/>
        <v>0.38826745273659435</v>
      </c>
      <c r="N2913" s="57">
        <f>IF(SetUp!$B$62=0,X2913,(B2913-E2913)*(1-(H2913/SetUp!$B$66/SetUp!$B$56)))</f>
        <v>0</v>
      </c>
      <c r="O2913" s="57">
        <f>K2913*SetUp!$B$65</f>
        <v>0</v>
      </c>
      <c r="P2913" s="57">
        <f>MIN(SetUp!$B$54*L2913^SetUp!$B$51,L2913)</f>
        <v>2.4255098158107264E-3</v>
      </c>
      <c r="Q2913" s="57">
        <f t="shared" si="874"/>
        <v>1.6764500994841519E-16</v>
      </c>
      <c r="R2913" s="57">
        <f>IF((H2913+N2913-O2913)&gt;SetUp!$B$56,T2912+H2913+N2913-O2913-SetUp!$B$56,T2912)</f>
        <v>0</v>
      </c>
      <c r="S2913" s="57">
        <f>R2913*SetUp!$B$65</f>
        <v>0</v>
      </c>
      <c r="T2913" s="57">
        <f>IF((R2913-S2913)&lt;SetUp!$B$53,R2913-S2913,SetUp!$B$53)</f>
        <v>0</v>
      </c>
      <c r="U2913" s="57">
        <f t="shared" si="875"/>
        <v>0.38826745273659435</v>
      </c>
      <c r="V2913" s="57">
        <f>(L2913-P2913)/1000*SetUp!$B$13*1000000/SetUp!$B$48</f>
        <v>0.1070481505872866</v>
      </c>
      <c r="W2913" s="57">
        <f t="shared" si="886"/>
        <v>-2.7755575615628914E-17</v>
      </c>
      <c r="X2913" s="57">
        <f>MAX((SetUp!$B$56*(1-($H2913/SetUp!$B$56)^2)*TANH(($B2913-$D2913)/SetUp!$B$56))/(1+$H2913/SetUp!$B$56*TANH(($B2913-$D2913)/SetUp!$B$56)),0)</f>
        <v>0</v>
      </c>
      <c r="AP2913" s="64">
        <v>31315</v>
      </c>
      <c r="AQ2913" s="55">
        <v>9</v>
      </c>
      <c r="AR2913" s="55">
        <v>269</v>
      </c>
      <c r="AS2913" s="66">
        <f t="shared" si="876"/>
        <v>0</v>
      </c>
      <c r="AT2913" s="66">
        <f t="shared" si="877"/>
        <v>0.10555031152010051</v>
      </c>
      <c r="AU2913" s="55" t="str">
        <f>IF(OR($AP2913&lt;SetUp!$B$97,$AP2913&gt;SetUp!$B$98),"Não","Sim")</f>
        <v>Não</v>
      </c>
      <c r="AV2913" s="68">
        <f t="shared" si="878"/>
        <v>0</v>
      </c>
      <c r="AW2913" s="68">
        <f t="shared" si="879"/>
        <v>0.32488507432644625</v>
      </c>
      <c r="AX2913" s="68">
        <f t="shared" si="880"/>
        <v>0</v>
      </c>
      <c r="AY2913" s="68">
        <f t="shared" si="881"/>
        <v>-0.97654048058217979</v>
      </c>
      <c r="AZ2913" s="68">
        <f t="shared" si="882"/>
        <v>0.10555031152010051</v>
      </c>
      <c r="BA2913" s="68">
        <f t="shared" si="883"/>
        <v>0.32488507432644625</v>
      </c>
      <c r="BB2913" s="68">
        <f t="shared" si="884"/>
        <v>-0.97654048058217979</v>
      </c>
    </row>
    <row r="2914" spans="1:54" x14ac:dyDescent="0.3">
      <c r="A2914" s="64">
        <v>29576</v>
      </c>
      <c r="B2914" s="57">
        <v>0.74099999999999999</v>
      </c>
      <c r="C2914" s="57"/>
      <c r="D2914" s="57">
        <v>5.4390000000000001</v>
      </c>
      <c r="E2914" s="57">
        <f t="shared" si="869"/>
        <v>0.74099999999999999</v>
      </c>
      <c r="F2914" s="57">
        <f t="shared" si="870"/>
        <v>4.6980000000000004</v>
      </c>
      <c r="G2914" s="57">
        <f t="shared" si="871"/>
        <v>0</v>
      </c>
      <c r="H2914" s="57">
        <f>IF(Q2913&gt;SetUp!$B$56,SetUp!$B$56,Q2913)</f>
        <v>1.6764500994841519E-16</v>
      </c>
      <c r="I2914" s="57">
        <f t="shared" si="885"/>
        <v>0.38826745273659435</v>
      </c>
      <c r="J2914" s="57">
        <f>MIN(F2914,H2914,(1-EXP(-SetUp!$B$52*H2914/SetUp!$B$56))*F2914)</f>
        <v>0</v>
      </c>
      <c r="K2914" s="57">
        <f t="shared" si="872"/>
        <v>1.6764500994841519E-16</v>
      </c>
      <c r="L2914" s="57">
        <f>IF(I2914&lt;=0,0,MIN(SetUp!$B$50*I2914^SetUp!$B$55,I2914))</f>
        <v>4.229098774097325E-3</v>
      </c>
      <c r="M2914" s="57">
        <f t="shared" si="873"/>
        <v>0.38403835396249703</v>
      </c>
      <c r="N2914" s="57">
        <f>IF(SetUp!$B$62=0,X2914,(B2914-E2914)*(1-(H2914/SetUp!$B$66/SetUp!$B$56)))</f>
        <v>0</v>
      </c>
      <c r="O2914" s="57">
        <f>K2914*SetUp!$B$65</f>
        <v>0</v>
      </c>
      <c r="P2914" s="57">
        <f>MIN(SetUp!$B$54*L2914^SetUp!$B$51,L2914)</f>
        <v>2.3820602189191177E-3</v>
      </c>
      <c r="Q2914" s="57">
        <f t="shared" si="874"/>
        <v>1.6764500994841519E-16</v>
      </c>
      <c r="R2914" s="57">
        <f>IF((H2914+N2914-O2914)&gt;SetUp!$B$56,T2913+H2914+N2914-O2914-SetUp!$B$56,T2913)</f>
        <v>0</v>
      </c>
      <c r="S2914" s="57">
        <f>R2914*SetUp!$B$65</f>
        <v>0</v>
      </c>
      <c r="T2914" s="57">
        <f>IF((R2914-S2914)&lt;SetUp!$B$53,R2914-S2914,SetUp!$B$53)</f>
        <v>0</v>
      </c>
      <c r="U2914" s="57">
        <f t="shared" si="875"/>
        <v>0.38403835396249703</v>
      </c>
      <c r="V2914" s="57">
        <f>(L2914-P2914)/1000*SetUp!$B$13*1000000/SetUp!$B$48</f>
        <v>0.10505527345148437</v>
      </c>
      <c r="W2914" s="57">
        <f t="shared" si="886"/>
        <v>5.2041704279304213E-17</v>
      </c>
      <c r="X2914" s="57">
        <f>MAX((SetUp!$B$56*(1-($H2914/SetUp!$B$56)^2)*TANH(($B2914-$D2914)/SetUp!$B$56))/(1+$H2914/SetUp!$B$56*TANH(($B2914-$D2914)/SetUp!$B$56)),0)</f>
        <v>0</v>
      </c>
      <c r="AP2914" s="64">
        <v>31316</v>
      </c>
      <c r="AQ2914" s="55">
        <v>9</v>
      </c>
      <c r="AR2914" s="55">
        <v>270</v>
      </c>
      <c r="AS2914" s="66">
        <f t="shared" si="876"/>
        <v>0</v>
      </c>
      <c r="AT2914" s="66">
        <f t="shared" si="877"/>
        <v>0.103596063148895</v>
      </c>
      <c r="AU2914" s="55" t="str">
        <f>IF(OR($AP2914&lt;SetUp!$B$97,$AP2914&gt;SetUp!$B$98),"Não","Sim")</f>
        <v>Não</v>
      </c>
      <c r="AV2914" s="68">
        <f t="shared" si="878"/>
        <v>0</v>
      </c>
      <c r="AW2914" s="68">
        <f t="shared" si="879"/>
        <v>0.3218634231298968</v>
      </c>
      <c r="AX2914" s="68">
        <f t="shared" si="880"/>
        <v>0</v>
      </c>
      <c r="AY2914" s="68">
        <f t="shared" si="881"/>
        <v>-0.98465674830890859</v>
      </c>
      <c r="AZ2914" s="68">
        <f t="shared" si="882"/>
        <v>0.103596063148895</v>
      </c>
      <c r="BA2914" s="68">
        <f t="shared" si="883"/>
        <v>0.3218634231298968</v>
      </c>
      <c r="BB2914" s="68">
        <f t="shared" si="884"/>
        <v>-0.98465674830890859</v>
      </c>
    </row>
    <row r="2915" spans="1:54" x14ac:dyDescent="0.3">
      <c r="A2915" s="64">
        <v>29577</v>
      </c>
      <c r="B2915" s="57">
        <v>0.18</v>
      </c>
      <c r="C2915" s="57"/>
      <c r="D2915" s="57">
        <v>5.4390000000000001</v>
      </c>
      <c r="E2915" s="57">
        <f t="shared" si="869"/>
        <v>0.18</v>
      </c>
      <c r="F2915" s="57">
        <f t="shared" si="870"/>
        <v>5.2590000000000003</v>
      </c>
      <c r="G2915" s="57">
        <f t="shared" si="871"/>
        <v>0</v>
      </c>
      <c r="H2915" s="57">
        <f>IF(Q2914&gt;SetUp!$B$56,SetUp!$B$56,Q2914)</f>
        <v>1.6764500994841519E-16</v>
      </c>
      <c r="I2915" s="57">
        <f t="shared" si="885"/>
        <v>0.38403835396249703</v>
      </c>
      <c r="J2915" s="57">
        <f>MIN(F2915,H2915,(1-EXP(-SetUp!$B$52*H2915/SetUp!$B$56))*F2915)</f>
        <v>0</v>
      </c>
      <c r="K2915" s="57">
        <f t="shared" si="872"/>
        <v>1.6764500994841519E-16</v>
      </c>
      <c r="L2915" s="57">
        <f>IF(I2915&lt;=0,0,MIN(SetUp!$B$50*I2915^SetUp!$B$55,I2915))</f>
        <v>4.1526039911627599E-3</v>
      </c>
      <c r="M2915" s="57">
        <f t="shared" si="873"/>
        <v>0.37988574997133429</v>
      </c>
      <c r="N2915" s="57">
        <f>IF(SetUp!$B$62=0,X2915,(B2915-E2915)*(1-(H2915/SetUp!$B$66/SetUp!$B$56)))</f>
        <v>0</v>
      </c>
      <c r="O2915" s="57">
        <f>K2915*SetUp!$B$65</f>
        <v>0</v>
      </c>
      <c r="P2915" s="57">
        <f>MIN(SetUp!$B$54*L2915^SetUp!$B$51,L2915)</f>
        <v>2.33970058462398E-3</v>
      </c>
      <c r="Q2915" s="57">
        <f t="shared" si="874"/>
        <v>1.6764500994841519E-16</v>
      </c>
      <c r="R2915" s="57">
        <f>IF((H2915+N2915-O2915)&gt;SetUp!$B$56,T2914+H2915+N2915-O2915-SetUp!$B$56,T2914)</f>
        <v>0</v>
      </c>
      <c r="S2915" s="57">
        <f>R2915*SetUp!$B$65</f>
        <v>0</v>
      </c>
      <c r="T2915" s="57">
        <f>IF((R2915-S2915)&lt;SetUp!$B$53,R2915-S2915,SetUp!$B$53)</f>
        <v>0</v>
      </c>
      <c r="U2915" s="57">
        <f t="shared" si="875"/>
        <v>0.37988574997133429</v>
      </c>
      <c r="V2915" s="57">
        <f>(L2915-P2915)/1000*SetUp!$B$13*1000000/SetUp!$B$48</f>
        <v>0.10311374528761987</v>
      </c>
      <c r="W2915" s="57">
        <f t="shared" si="886"/>
        <v>1.9949319973733282E-17</v>
      </c>
      <c r="X2915" s="57">
        <f>MAX((SetUp!$B$56*(1-($H2915/SetUp!$B$56)^2)*TANH(($B2915-$D2915)/SetUp!$B$56))/(1+$H2915/SetUp!$B$56*TANH(($B2915-$D2915)/SetUp!$B$56)),0)</f>
        <v>0</v>
      </c>
      <c r="AP2915" s="64">
        <v>31317</v>
      </c>
      <c r="AQ2915" s="55">
        <v>9</v>
      </c>
      <c r="AR2915" s="55">
        <v>271</v>
      </c>
      <c r="AS2915" s="66">
        <f t="shared" si="876"/>
        <v>0</v>
      </c>
      <c r="AT2915" s="66">
        <f t="shared" si="877"/>
        <v>0.10169189422511828</v>
      </c>
      <c r="AU2915" s="55" t="str">
        <f>IF(OR($AP2915&lt;SetUp!$B$97,$AP2915&gt;SetUp!$B$98),"Não","Sim")</f>
        <v>Não</v>
      </c>
      <c r="AV2915" s="68">
        <f t="shared" si="878"/>
        <v>0</v>
      </c>
      <c r="AW2915" s="68">
        <f t="shared" si="879"/>
        <v>0.31889166534282182</v>
      </c>
      <c r="AX2915" s="68">
        <f t="shared" si="880"/>
        <v>0</v>
      </c>
      <c r="AY2915" s="68">
        <f t="shared" si="881"/>
        <v>-0.99271366294351648</v>
      </c>
      <c r="AZ2915" s="68">
        <f t="shared" si="882"/>
        <v>0.10169189422511828</v>
      </c>
      <c r="BA2915" s="68">
        <f t="shared" si="883"/>
        <v>0.31889166534282182</v>
      </c>
      <c r="BB2915" s="68">
        <f t="shared" si="884"/>
        <v>-0.99271366294351648</v>
      </c>
    </row>
    <row r="2916" spans="1:54" x14ac:dyDescent="0.3">
      <c r="A2916" s="64">
        <v>29578</v>
      </c>
      <c r="B2916" s="57">
        <v>0.40300000000000002</v>
      </c>
      <c r="C2916" s="57"/>
      <c r="D2916" s="57">
        <v>5.4390000000000001</v>
      </c>
      <c r="E2916" s="57">
        <f t="shared" si="869"/>
        <v>0.40300000000000002</v>
      </c>
      <c r="F2916" s="57">
        <f t="shared" si="870"/>
        <v>5.0359999999999996</v>
      </c>
      <c r="G2916" s="57">
        <f t="shared" si="871"/>
        <v>0</v>
      </c>
      <c r="H2916" s="57">
        <f>IF(Q2915&gt;SetUp!$B$56,SetUp!$B$56,Q2915)</f>
        <v>1.6764500994841519E-16</v>
      </c>
      <c r="I2916" s="57">
        <f t="shared" si="885"/>
        <v>0.37988574997133429</v>
      </c>
      <c r="J2916" s="57">
        <f>MIN(F2916,H2916,(1-EXP(-SetUp!$B$52*H2916/SetUp!$B$56))*F2916)</f>
        <v>0</v>
      </c>
      <c r="K2916" s="57">
        <f t="shared" si="872"/>
        <v>1.6764500994841519E-16</v>
      </c>
      <c r="L2916" s="57">
        <f>IF(I2916&lt;=0,0,MIN(SetUp!$B$50*I2916^SetUp!$B$55,I2916))</f>
        <v>4.0780372572660284E-3</v>
      </c>
      <c r="M2916" s="57">
        <f t="shared" si="873"/>
        <v>0.37580771271406826</v>
      </c>
      <c r="N2916" s="57">
        <f>IF(SetUp!$B$62=0,X2916,(B2916-E2916)*(1-(H2916/SetUp!$B$66/SetUp!$B$56)))</f>
        <v>0</v>
      </c>
      <c r="O2916" s="57">
        <f>K2916*SetUp!$B$65</f>
        <v>0</v>
      </c>
      <c r="P2916" s="57">
        <f>MIN(SetUp!$B$54*L2916^SetUp!$B$51,L2916)</f>
        <v>2.2983958463195907E-3</v>
      </c>
      <c r="Q2916" s="57">
        <f t="shared" si="874"/>
        <v>1.6764500994841519E-16</v>
      </c>
      <c r="R2916" s="57">
        <f>IF((H2916+N2916-O2916)&gt;SetUp!$B$56,T2915+H2916+N2916-O2916-SetUp!$B$56,T2915)</f>
        <v>0</v>
      </c>
      <c r="S2916" s="57">
        <f>R2916*SetUp!$B$65</f>
        <v>0</v>
      </c>
      <c r="T2916" s="57">
        <f>IF((R2916-S2916)&lt;SetUp!$B$53,R2916-S2916,SetUp!$B$53)</f>
        <v>0</v>
      </c>
      <c r="U2916" s="57">
        <f t="shared" si="875"/>
        <v>0.37580771271406826</v>
      </c>
      <c r="V2916" s="57">
        <f>(L2916-P2916)/1000*SetUp!$B$13*1000000/SetUp!$B$48</f>
        <v>0.10122188004598799</v>
      </c>
      <c r="W2916" s="57">
        <f t="shared" si="886"/>
        <v>7.8062556418956319E-18</v>
      </c>
      <c r="X2916" s="57">
        <f>MAX((SetUp!$B$56*(1-($H2916/SetUp!$B$56)^2)*TANH(($B2916-$D2916)/SetUp!$B$56))/(1+$H2916/SetUp!$B$56*TANH(($B2916-$D2916)/SetUp!$B$56)),0)</f>
        <v>0</v>
      </c>
      <c r="AP2916" s="64">
        <v>31318</v>
      </c>
      <c r="AQ2916" s="55">
        <v>9</v>
      </c>
      <c r="AR2916" s="55">
        <v>272</v>
      </c>
      <c r="AS2916" s="66">
        <f t="shared" si="876"/>
        <v>0</v>
      </c>
      <c r="AT2916" s="66">
        <f t="shared" si="877"/>
        <v>9.9836169294722568E-2</v>
      </c>
      <c r="AU2916" s="55" t="str">
        <f>IF(OR($AP2916&lt;SetUp!$B$97,$AP2916&gt;SetUp!$B$98),"Não","Sim")</f>
        <v>Não</v>
      </c>
      <c r="AV2916" s="68">
        <f t="shared" si="878"/>
        <v>0</v>
      </c>
      <c r="AW2916" s="68">
        <f t="shared" si="879"/>
        <v>0.31596862074377347</v>
      </c>
      <c r="AX2916" s="68">
        <f t="shared" si="880"/>
        <v>0</v>
      </c>
      <c r="AY2916" s="68">
        <f t="shared" si="881"/>
        <v>-1.0007120911840923</v>
      </c>
      <c r="AZ2916" s="68">
        <f t="shared" si="882"/>
        <v>9.9836169294722568E-2</v>
      </c>
      <c r="BA2916" s="68">
        <f t="shared" si="883"/>
        <v>0.31596862074377347</v>
      </c>
      <c r="BB2916" s="68">
        <f t="shared" si="884"/>
        <v>-1.0007120911840923</v>
      </c>
    </row>
    <row r="2917" spans="1:54" x14ac:dyDescent="0.3">
      <c r="A2917" s="64">
        <v>29579</v>
      </c>
      <c r="B2917" s="57">
        <v>0.80400000000000005</v>
      </c>
      <c r="C2917" s="57"/>
      <c r="D2917" s="57">
        <v>5.4390000000000001</v>
      </c>
      <c r="E2917" s="57">
        <f t="shared" si="869"/>
        <v>0.80400000000000005</v>
      </c>
      <c r="F2917" s="57">
        <f t="shared" si="870"/>
        <v>4.6349999999999998</v>
      </c>
      <c r="G2917" s="57">
        <f t="shared" si="871"/>
        <v>0</v>
      </c>
      <c r="H2917" s="57">
        <f>IF(Q2916&gt;SetUp!$B$56,SetUp!$B$56,Q2916)</f>
        <v>1.6764500994841519E-16</v>
      </c>
      <c r="I2917" s="57">
        <f t="shared" si="885"/>
        <v>0.37580771271406826</v>
      </c>
      <c r="J2917" s="57">
        <f>MIN(F2917,H2917,(1-EXP(-SetUp!$B$52*H2917/SetUp!$B$56))*F2917)</f>
        <v>0</v>
      </c>
      <c r="K2917" s="57">
        <f t="shared" si="872"/>
        <v>1.6764500994841519E-16</v>
      </c>
      <c r="L2917" s="57">
        <f>IF(I2917&lt;=0,0,MIN(SetUp!$B$50*I2917^SetUp!$B$55,I2917))</f>
        <v>4.0053364163080167E-3</v>
      </c>
      <c r="M2917" s="57">
        <f t="shared" si="873"/>
        <v>0.37180237629776025</v>
      </c>
      <c r="N2917" s="57">
        <f>IF(SetUp!$B$62=0,X2917,(B2917-E2917)*(1-(H2917/SetUp!$B$66/SetUp!$B$56)))</f>
        <v>0</v>
      </c>
      <c r="O2917" s="57">
        <f>K2917*SetUp!$B$65</f>
        <v>0</v>
      </c>
      <c r="P2917" s="57">
        <f>MIN(SetUp!$B$54*L2917^SetUp!$B$51,L2917)</f>
        <v>2.2581123109853647E-3</v>
      </c>
      <c r="Q2917" s="57">
        <f t="shared" si="874"/>
        <v>1.6764500994841519E-16</v>
      </c>
      <c r="R2917" s="57">
        <f>IF((H2917+N2917-O2917)&gt;SetUp!$B$56,T2916+H2917+N2917-O2917-SetUp!$B$56,T2916)</f>
        <v>0</v>
      </c>
      <c r="S2917" s="57">
        <f>R2917*SetUp!$B$65</f>
        <v>0</v>
      </c>
      <c r="T2917" s="57">
        <f>IF((R2917-S2917)&lt;SetUp!$B$53,R2917-S2917,SetUp!$B$53)</f>
        <v>0</v>
      </c>
      <c r="U2917" s="57">
        <f t="shared" si="875"/>
        <v>0.37180237629776025</v>
      </c>
      <c r="V2917" s="57">
        <f>(L2917-P2917)/1000*SetUp!$B$13*1000000/SetUp!$B$48</f>
        <v>9.9378058812630704E-2</v>
      </c>
      <c r="W2917" s="57">
        <f t="shared" si="886"/>
        <v>5.8113236445223038E-17</v>
      </c>
      <c r="X2917" s="57">
        <f>MAX((SetUp!$B$56*(1-($H2917/SetUp!$B$56)^2)*TANH(($B2917-$D2917)/SetUp!$B$56))/(1+$H2917/SetUp!$B$56*TANH(($B2917-$D2917)/SetUp!$B$56)),0)</f>
        <v>0</v>
      </c>
      <c r="AP2917" s="64">
        <v>31319</v>
      </c>
      <c r="AQ2917" s="55">
        <v>9</v>
      </c>
      <c r="AR2917" s="55">
        <v>273</v>
      </c>
      <c r="AS2917" s="66">
        <f t="shared" si="876"/>
        <v>0</v>
      </c>
      <c r="AT2917" s="66">
        <f t="shared" si="877"/>
        <v>9.8027317673779507E-2</v>
      </c>
      <c r="AU2917" s="55" t="str">
        <f>IF(OR($AP2917&lt;SetUp!$B$97,$AP2917&gt;SetUp!$B$98),"Não","Sim")</f>
        <v>Não</v>
      </c>
      <c r="AV2917" s="68">
        <f t="shared" si="878"/>
        <v>0</v>
      </c>
      <c r="AW2917" s="68">
        <f t="shared" si="879"/>
        <v>0.31309314536377109</v>
      </c>
      <c r="AX2917" s="68">
        <f t="shared" si="880"/>
        <v>0</v>
      </c>
      <c r="AY2917" s="68">
        <f t="shared" si="881"/>
        <v>-1.0086528808203172</v>
      </c>
      <c r="AZ2917" s="68">
        <f t="shared" si="882"/>
        <v>9.8027317673779507E-2</v>
      </c>
      <c r="BA2917" s="68">
        <f t="shared" si="883"/>
        <v>0.31309314536377109</v>
      </c>
      <c r="BB2917" s="68">
        <f t="shared" si="884"/>
        <v>-1.0086528808203172</v>
      </c>
    </row>
    <row r="2918" spans="1:54" x14ac:dyDescent="0.3">
      <c r="A2918" s="64">
        <v>29580</v>
      </c>
      <c r="B2918" s="57">
        <v>2.8479999999999999</v>
      </c>
      <c r="C2918" s="57"/>
      <c r="D2918" s="57">
        <v>5.4390000000000001</v>
      </c>
      <c r="E2918" s="57">
        <f t="shared" si="869"/>
        <v>2.8479999999999999</v>
      </c>
      <c r="F2918" s="57">
        <f t="shared" si="870"/>
        <v>2.5910000000000002</v>
      </c>
      <c r="G2918" s="57">
        <f t="shared" si="871"/>
        <v>0</v>
      </c>
      <c r="H2918" s="57">
        <f>IF(Q2917&gt;SetUp!$B$56,SetUp!$B$56,Q2917)</f>
        <v>1.6764500994841519E-16</v>
      </c>
      <c r="I2918" s="57">
        <f t="shared" si="885"/>
        <v>0.37180237629776025</v>
      </c>
      <c r="J2918" s="57">
        <f>MIN(F2918,H2918,(1-EXP(-SetUp!$B$52*H2918/SetUp!$B$56))*F2918)</f>
        <v>0</v>
      </c>
      <c r="K2918" s="57">
        <f t="shared" si="872"/>
        <v>1.6764500994841519E-16</v>
      </c>
      <c r="L2918" s="57">
        <f>IF(I2918&lt;=0,0,MIN(SetUp!$B$50*I2918^SetUp!$B$55,I2918))</f>
        <v>3.934441747693954E-3</v>
      </c>
      <c r="M2918" s="57">
        <f t="shared" si="873"/>
        <v>0.36786793455006628</v>
      </c>
      <c r="N2918" s="57">
        <f>IF(SetUp!$B$62=0,X2918,(B2918-E2918)*(1-(H2918/SetUp!$B$66/SetUp!$B$56)))</f>
        <v>0</v>
      </c>
      <c r="O2918" s="57">
        <f>K2918*SetUp!$B$65</f>
        <v>0</v>
      </c>
      <c r="P2918" s="57">
        <f>MIN(SetUp!$B$54*L2918^SetUp!$B$51,L2918)</f>
        <v>2.2188175958910723E-3</v>
      </c>
      <c r="Q2918" s="57">
        <f t="shared" si="874"/>
        <v>1.6764500994841519E-16</v>
      </c>
      <c r="R2918" s="57">
        <f>IF((H2918+N2918-O2918)&gt;SetUp!$B$56,T2917+H2918+N2918-O2918-SetUp!$B$56,T2917)</f>
        <v>0</v>
      </c>
      <c r="S2918" s="57">
        <f>R2918*SetUp!$B$65</f>
        <v>0</v>
      </c>
      <c r="T2918" s="57">
        <f>IF((R2918-S2918)&lt;SetUp!$B$53,R2918-S2918,SetUp!$B$53)</f>
        <v>0</v>
      </c>
      <c r="U2918" s="57">
        <f t="shared" si="875"/>
        <v>0.36786793455006628</v>
      </c>
      <c r="V2918" s="57">
        <f>(L2918-P2918)/1000*SetUp!$B$13*1000000/SetUp!$B$48</f>
        <v>9.75807266731544E-2</v>
      </c>
      <c r="W2918" s="57">
        <f t="shared" si="886"/>
        <v>-1.3010426069826053E-16</v>
      </c>
      <c r="X2918" s="57">
        <f>MAX((SetUp!$B$56*(1-($H2918/SetUp!$B$56)^2)*TANH(($B2918-$D2918)/SetUp!$B$56))/(1+$H2918/SetUp!$B$56*TANH(($B2918-$D2918)/SetUp!$B$56)),0)</f>
        <v>0</v>
      </c>
      <c r="AP2918" s="64">
        <v>31320</v>
      </c>
      <c r="AQ2918" s="55">
        <v>9</v>
      </c>
      <c r="AR2918" s="55">
        <v>274</v>
      </c>
      <c r="AS2918" s="66">
        <f t="shared" si="876"/>
        <v>0</v>
      </c>
      <c r="AT2918" s="66">
        <f t="shared" si="877"/>
        <v>9.6263830439021023E-2</v>
      </c>
      <c r="AU2918" s="55" t="str">
        <f>IF(OR($AP2918&lt;SetUp!$B$97,$AP2918&gt;SetUp!$B$98),"Não","Sim")</f>
        <v>Não</v>
      </c>
      <c r="AV2918" s="68">
        <f t="shared" si="878"/>
        <v>0</v>
      </c>
      <c r="AW2918" s="68">
        <f t="shared" si="879"/>
        <v>0.31026413011984</v>
      </c>
      <c r="AX2918" s="68">
        <f t="shared" si="880"/>
        <v>0</v>
      </c>
      <c r="AY2918" s="68">
        <f t="shared" si="881"/>
        <v>-1.0165368612808015</v>
      </c>
      <c r="AZ2918" s="68">
        <f t="shared" si="882"/>
        <v>9.6263830439021023E-2</v>
      </c>
      <c r="BA2918" s="68">
        <f t="shared" si="883"/>
        <v>0.31026413011984</v>
      </c>
      <c r="BB2918" s="68">
        <f t="shared" si="884"/>
        <v>-1.0165368612808015</v>
      </c>
    </row>
    <row r="2919" spans="1:54" x14ac:dyDescent="0.3">
      <c r="A2919" s="64">
        <v>29581</v>
      </c>
      <c r="B2919" s="57">
        <v>0.245</v>
      </c>
      <c r="C2919" s="57"/>
      <c r="D2919" s="57">
        <v>5.4390000000000001</v>
      </c>
      <c r="E2919" s="57">
        <f t="shared" si="869"/>
        <v>0.245</v>
      </c>
      <c r="F2919" s="57">
        <f t="shared" si="870"/>
        <v>5.194</v>
      </c>
      <c r="G2919" s="57">
        <f t="shared" si="871"/>
        <v>0</v>
      </c>
      <c r="H2919" s="57">
        <f>IF(Q2918&gt;SetUp!$B$56,SetUp!$B$56,Q2918)</f>
        <v>1.6764500994841519E-16</v>
      </c>
      <c r="I2919" s="57">
        <f t="shared" si="885"/>
        <v>0.36786793455006628</v>
      </c>
      <c r="J2919" s="57">
        <f>MIN(F2919,H2919,(1-EXP(-SetUp!$B$52*H2919/SetUp!$B$56))*F2919)</f>
        <v>0</v>
      </c>
      <c r="K2919" s="57">
        <f t="shared" si="872"/>
        <v>1.6764500994841519E-16</v>
      </c>
      <c r="L2919" s="57">
        <f>IF(I2919&lt;=0,0,MIN(SetUp!$B$50*I2919^SetUp!$B$55,I2919))</f>
        <v>3.8652958541989702E-3</v>
      </c>
      <c r="M2919" s="57">
        <f t="shared" si="873"/>
        <v>0.3640026386958673</v>
      </c>
      <c r="N2919" s="57">
        <f>IF(SetUp!$B$62=0,X2919,(B2919-E2919)*(1-(H2919/SetUp!$B$66/SetUp!$B$56)))</f>
        <v>0</v>
      </c>
      <c r="O2919" s="57">
        <f>K2919*SetUp!$B$65</f>
        <v>0</v>
      </c>
      <c r="P2919" s="57">
        <f>MIN(SetUp!$B$54*L2919^SetUp!$B$51,L2919)</f>
        <v>2.1804805686503359E-3</v>
      </c>
      <c r="Q2919" s="57">
        <f t="shared" si="874"/>
        <v>1.6764500994841519E-16</v>
      </c>
      <c r="R2919" s="57">
        <f>IF((H2919+N2919-O2919)&gt;SetUp!$B$56,T2918+H2919+N2919-O2919-SetUp!$B$56,T2918)</f>
        <v>0</v>
      </c>
      <c r="S2919" s="57">
        <f>R2919*SetUp!$B$65</f>
        <v>0</v>
      </c>
      <c r="T2919" s="57">
        <f>IF((R2919-S2919)&lt;SetUp!$B$53,R2919-S2919,SetUp!$B$53)</f>
        <v>0</v>
      </c>
      <c r="U2919" s="57">
        <f t="shared" si="875"/>
        <v>0.3640026386958673</v>
      </c>
      <c r="V2919" s="57">
        <f>(L2919-P2919)/1000*SetUp!$B$13*1000000/SetUp!$B$48</f>
        <v>9.5828389744400971E-2</v>
      </c>
      <c r="W2919" s="57">
        <f t="shared" si="886"/>
        <v>-9.9746599868666408E-18</v>
      </c>
      <c r="X2919" s="57">
        <f>MAX((SetUp!$B$56*(1-($H2919/SetUp!$B$56)^2)*TANH(($B2919-$D2919)/SetUp!$B$56))/(1+$H2919/SetUp!$B$56*TANH(($B2919-$D2919)/SetUp!$B$56)),0)</f>
        <v>0</v>
      </c>
      <c r="AP2919" s="64">
        <v>31382</v>
      </c>
      <c r="AQ2919" s="55">
        <v>12</v>
      </c>
      <c r="AR2919" s="55">
        <v>336</v>
      </c>
      <c r="AS2919" s="66">
        <f t="shared" si="876"/>
        <v>0</v>
      </c>
      <c r="AT2919" s="66">
        <f t="shared" si="877"/>
        <v>3.8020471686495798E-2</v>
      </c>
      <c r="AU2919" s="55" t="str">
        <f>IF(OR($AP2919&lt;SetUp!$B$97,$AP2919&gt;SetUp!$B$98),"Não","Sim")</f>
        <v>Não</v>
      </c>
      <c r="AV2919" s="68">
        <f t="shared" si="878"/>
        <v>0</v>
      </c>
      <c r="AW2919" s="68">
        <f t="shared" si="879"/>
        <v>0.19498838859402834</v>
      </c>
      <c r="AX2919" s="68">
        <f t="shared" si="880"/>
        <v>0</v>
      </c>
      <c r="AY2919" s="68">
        <f t="shared" si="881"/>
        <v>-1.4199824995281347</v>
      </c>
      <c r="AZ2919" s="68">
        <f t="shared" si="882"/>
        <v>3.8020471686495798E-2</v>
      </c>
      <c r="BA2919" s="68">
        <f t="shared" si="883"/>
        <v>0.19498838859402834</v>
      </c>
      <c r="BB2919" s="68">
        <f t="shared" si="884"/>
        <v>-1.4199824995281347</v>
      </c>
    </row>
    <row r="2920" spans="1:54" x14ac:dyDescent="0.3">
      <c r="A2920" s="64">
        <v>29582</v>
      </c>
      <c r="B2920" s="57">
        <v>0.69399999999999995</v>
      </c>
      <c r="C2920" s="57"/>
      <c r="D2920" s="57">
        <v>5.4390000000000001</v>
      </c>
      <c r="E2920" s="57">
        <f t="shared" si="869"/>
        <v>0.69399999999999995</v>
      </c>
      <c r="F2920" s="57">
        <f t="shared" si="870"/>
        <v>4.7450000000000001</v>
      </c>
      <c r="G2920" s="57">
        <f t="shared" si="871"/>
        <v>0</v>
      </c>
      <c r="H2920" s="57">
        <f>IF(Q2919&gt;SetUp!$B$56,SetUp!$B$56,Q2919)</f>
        <v>1.6764500994841519E-16</v>
      </c>
      <c r="I2920" s="57">
        <f t="shared" si="885"/>
        <v>0.3640026386958673</v>
      </c>
      <c r="J2920" s="57">
        <f>MIN(F2920,H2920,(1-EXP(-SetUp!$B$52*H2920/SetUp!$B$56))*F2920)</f>
        <v>0</v>
      </c>
      <c r="K2920" s="57">
        <f t="shared" si="872"/>
        <v>1.6764500994841519E-16</v>
      </c>
      <c r="L2920" s="57">
        <f>IF(I2920&lt;=0,0,MIN(SetUp!$B$50*I2920^SetUp!$B$55,I2920))</f>
        <v>3.7978435557556359E-3</v>
      </c>
      <c r="M2920" s="57">
        <f t="shared" si="873"/>
        <v>0.36020479514011167</v>
      </c>
      <c r="N2920" s="57">
        <f>IF(SetUp!$B$62=0,X2920,(B2920-E2920)*(1-(H2920/SetUp!$B$66/SetUp!$B$56)))</f>
        <v>0</v>
      </c>
      <c r="O2920" s="57">
        <f>K2920*SetUp!$B$65</f>
        <v>0</v>
      </c>
      <c r="P2920" s="57">
        <f>MIN(SetUp!$B$54*L2920^SetUp!$B$51,L2920)</f>
        <v>2.1430712904227426E-3</v>
      </c>
      <c r="Q2920" s="57">
        <f t="shared" si="874"/>
        <v>1.6764500994841519E-16</v>
      </c>
      <c r="R2920" s="57">
        <f>IF((H2920+N2920-O2920)&gt;SetUp!$B$56,T2919+H2920+N2920-O2920-SetUp!$B$56,T2919)</f>
        <v>0</v>
      </c>
      <c r="S2920" s="57">
        <f>R2920*SetUp!$B$65</f>
        <v>0</v>
      </c>
      <c r="T2920" s="57">
        <f>IF((R2920-S2920)&lt;SetUp!$B$53,R2920-S2920,SetUp!$B$53)</f>
        <v>0</v>
      </c>
      <c r="U2920" s="57">
        <f t="shared" si="875"/>
        <v>0.36020479514011167</v>
      </c>
      <c r="V2920" s="57">
        <f>(L2920-P2920)/1000*SetUp!$B$13*1000000/SetUp!$B$48</f>
        <v>9.4119612363861335E-2</v>
      </c>
      <c r="W2920" s="57">
        <f t="shared" si="886"/>
        <v>4.7704895589362195E-18</v>
      </c>
      <c r="X2920" s="57">
        <f>MAX((SetUp!$B$56*(1-($H2920/SetUp!$B$56)^2)*TANH(($B2920-$D2920)/SetUp!$B$56))/(1+$H2920/SetUp!$B$56*TANH(($B2920-$D2920)/SetUp!$B$56)),0)</f>
        <v>0</v>
      </c>
      <c r="AP2920" s="64">
        <v>31383</v>
      </c>
      <c r="AQ2920" s="55">
        <v>12</v>
      </c>
      <c r="AR2920" s="55">
        <v>337</v>
      </c>
      <c r="AS2920" s="66">
        <f t="shared" si="876"/>
        <v>0</v>
      </c>
      <c r="AT2920" s="66">
        <f t="shared" si="877"/>
        <v>3.754735929722762E-2</v>
      </c>
      <c r="AU2920" s="55" t="str">
        <f>IF(OR($AP2920&lt;SetUp!$B$97,$AP2920&gt;SetUp!$B$98),"Não","Sim")</f>
        <v>Não</v>
      </c>
      <c r="AV2920" s="68">
        <f t="shared" si="878"/>
        <v>0</v>
      </c>
      <c r="AW2920" s="68">
        <f t="shared" si="879"/>
        <v>0.19377140990669295</v>
      </c>
      <c r="AX2920" s="68">
        <f t="shared" si="880"/>
        <v>0</v>
      </c>
      <c r="AY2920" s="68">
        <f t="shared" si="881"/>
        <v>-1.42542060148192</v>
      </c>
      <c r="AZ2920" s="68">
        <f t="shared" si="882"/>
        <v>3.754735929722762E-2</v>
      </c>
      <c r="BA2920" s="68">
        <f t="shared" si="883"/>
        <v>0.19377140990669295</v>
      </c>
      <c r="BB2920" s="68">
        <f t="shared" si="884"/>
        <v>-1.42542060148192</v>
      </c>
    </row>
    <row r="2921" spans="1:54" x14ac:dyDescent="0.3">
      <c r="A2921" s="64">
        <v>29583</v>
      </c>
      <c r="B2921" s="57">
        <v>0.01</v>
      </c>
      <c r="C2921" s="57"/>
      <c r="D2921" s="57">
        <v>5.4390000000000001</v>
      </c>
      <c r="E2921" s="57">
        <f t="shared" si="869"/>
        <v>0.01</v>
      </c>
      <c r="F2921" s="57">
        <f t="shared" si="870"/>
        <v>5.4290000000000003</v>
      </c>
      <c r="G2921" s="57">
        <f t="shared" si="871"/>
        <v>0</v>
      </c>
      <c r="H2921" s="57">
        <f>IF(Q2920&gt;SetUp!$B$56,SetUp!$B$56,Q2920)</f>
        <v>1.6764500994841519E-16</v>
      </c>
      <c r="I2921" s="57">
        <f t="shared" si="885"/>
        <v>0.36020479514011167</v>
      </c>
      <c r="J2921" s="57">
        <f>MIN(F2921,H2921,(1-EXP(-SetUp!$B$52*H2921/SetUp!$B$56))*F2921)</f>
        <v>0</v>
      </c>
      <c r="K2921" s="57">
        <f t="shared" si="872"/>
        <v>1.6764500994841519E-16</v>
      </c>
      <c r="L2921" s="57">
        <f>IF(I2921&lt;=0,0,MIN(SetUp!$B$50*I2921^SetUp!$B$55,I2921))</f>
        <v>3.7320317888111512E-3</v>
      </c>
      <c r="M2921" s="57">
        <f t="shared" si="873"/>
        <v>0.35647276335130051</v>
      </c>
      <c r="N2921" s="57">
        <f>IF(SetUp!$B$62=0,X2921,(B2921-E2921)*(1-(H2921/SetUp!$B$66/SetUp!$B$56)))</f>
        <v>0</v>
      </c>
      <c r="O2921" s="57">
        <f>K2921*SetUp!$B$65</f>
        <v>0</v>
      </c>
      <c r="P2921" s="57">
        <f>MIN(SetUp!$B$54*L2921^SetUp!$B$51,L2921)</f>
        <v>2.1065609620781753E-3</v>
      </c>
      <c r="Q2921" s="57">
        <f t="shared" si="874"/>
        <v>1.6764500994841519E-16</v>
      </c>
      <c r="R2921" s="57">
        <f>IF((H2921+N2921-O2921)&gt;SetUp!$B$56,T2920+H2921+N2921-O2921-SetUp!$B$56,T2920)</f>
        <v>0</v>
      </c>
      <c r="S2921" s="57">
        <f>R2921*SetUp!$B$65</f>
        <v>0</v>
      </c>
      <c r="T2921" s="57">
        <f>IF((R2921-S2921)&lt;SetUp!$B$53,R2921-S2921,SetUp!$B$53)</f>
        <v>0</v>
      </c>
      <c r="U2921" s="57">
        <f t="shared" si="875"/>
        <v>0.35647276335130051</v>
      </c>
      <c r="V2921" s="57">
        <f>(L2921-P2921)/1000*SetUp!$B$13*1000000/SetUp!$B$48</f>
        <v>9.2453014427393662E-2</v>
      </c>
      <c r="W2921" s="57">
        <f t="shared" si="886"/>
        <v>0</v>
      </c>
      <c r="X2921" s="57">
        <f>MAX((SetUp!$B$56*(1-($H2921/SetUp!$B$56)^2)*TANH(($B2921-$D2921)/SetUp!$B$56))/(1+$H2921/SetUp!$B$56*TANH(($B2921-$D2921)/SetUp!$B$56)),0)</f>
        <v>0</v>
      </c>
      <c r="AP2921" s="64">
        <v>31384</v>
      </c>
      <c r="AQ2921" s="55">
        <v>12</v>
      </c>
      <c r="AR2921" s="55">
        <v>338</v>
      </c>
      <c r="AS2921" s="66">
        <f t="shared" si="876"/>
        <v>0</v>
      </c>
      <c r="AT2921" s="66">
        <f t="shared" si="877"/>
        <v>3.7082405615171336E-2</v>
      </c>
      <c r="AU2921" s="55" t="str">
        <f>IF(OR($AP2921&lt;SetUp!$B$97,$AP2921&gt;SetUp!$B$98),"Não","Sim")</f>
        <v>Não</v>
      </c>
      <c r="AV2921" s="68">
        <f t="shared" si="878"/>
        <v>0</v>
      </c>
      <c r="AW2921" s="68">
        <f t="shared" si="879"/>
        <v>0.19256792467898526</v>
      </c>
      <c r="AX2921" s="68">
        <f t="shared" si="880"/>
        <v>0</v>
      </c>
      <c r="AY2921" s="68">
        <f t="shared" si="881"/>
        <v>-1.4308320999993225</v>
      </c>
      <c r="AZ2921" s="68">
        <f t="shared" si="882"/>
        <v>3.7082405615171336E-2</v>
      </c>
      <c r="BA2921" s="68">
        <f t="shared" si="883"/>
        <v>0.19256792467898526</v>
      </c>
      <c r="BB2921" s="68">
        <f t="shared" si="884"/>
        <v>-1.4308320999993225</v>
      </c>
    </row>
    <row r="2922" spans="1:54" x14ac:dyDescent="0.3">
      <c r="A2922" s="64">
        <v>29584</v>
      </c>
      <c r="B2922" s="57">
        <v>0.16500000000000001</v>
      </c>
      <c r="C2922" s="57"/>
      <c r="D2922" s="57">
        <v>5.4390000000000001</v>
      </c>
      <c r="E2922" s="57">
        <f t="shared" si="869"/>
        <v>0.16500000000000001</v>
      </c>
      <c r="F2922" s="57">
        <f t="shared" si="870"/>
        <v>5.274</v>
      </c>
      <c r="G2922" s="57">
        <f t="shared" si="871"/>
        <v>0</v>
      </c>
      <c r="H2922" s="57">
        <f>IF(Q2921&gt;SetUp!$B$56,SetUp!$B$56,Q2921)</f>
        <v>1.6764500994841519E-16</v>
      </c>
      <c r="I2922" s="57">
        <f t="shared" si="885"/>
        <v>0.35647276335130051</v>
      </c>
      <c r="J2922" s="57">
        <f>MIN(F2922,H2922,(1-EXP(-SetUp!$B$52*H2922/SetUp!$B$56))*F2922)</f>
        <v>0</v>
      </c>
      <c r="K2922" s="57">
        <f t="shared" si="872"/>
        <v>1.6764500994841519E-16</v>
      </c>
      <c r="L2922" s="57">
        <f>IF(I2922&lt;=0,0,MIN(SetUp!$B$50*I2922^SetUp!$B$55,I2922))</f>
        <v>3.66780951092517E-3</v>
      </c>
      <c r="M2922" s="57">
        <f t="shared" si="873"/>
        <v>0.35280495384037536</v>
      </c>
      <c r="N2922" s="57">
        <f>IF(SetUp!$B$62=0,X2922,(B2922-E2922)*(1-(H2922/SetUp!$B$66/SetUp!$B$56)))</f>
        <v>0</v>
      </c>
      <c r="O2922" s="57">
        <f>K2922*SetUp!$B$65</f>
        <v>0</v>
      </c>
      <c r="P2922" s="57">
        <f>MIN(SetUp!$B$54*L2922^SetUp!$B$51,L2922)</f>
        <v>2.070921873149157E-3</v>
      </c>
      <c r="Q2922" s="57">
        <f t="shared" si="874"/>
        <v>1.6764500994841519E-16</v>
      </c>
      <c r="R2922" s="57">
        <f>IF((H2922+N2922-O2922)&gt;SetUp!$B$56,T2921+H2922+N2922-O2922-SetUp!$B$56,T2921)</f>
        <v>0</v>
      </c>
      <c r="S2922" s="57">
        <f>R2922*SetUp!$B$65</f>
        <v>0</v>
      </c>
      <c r="T2922" s="57">
        <f>IF((R2922-S2922)&lt;SetUp!$B$53,R2922-S2922,SetUp!$B$53)</f>
        <v>0</v>
      </c>
      <c r="U2922" s="57">
        <f t="shared" si="875"/>
        <v>0.35280495384037536</v>
      </c>
      <c r="V2922" s="57">
        <f>(L2922-P2922)/1000*SetUp!$B$13*1000000/SetUp!$B$48</f>
        <v>9.0827268866441116E-2</v>
      </c>
      <c r="W2922" s="57">
        <f t="shared" si="886"/>
        <v>1.2576745200831851E-17</v>
      </c>
      <c r="X2922" s="57">
        <f>MAX((SetUp!$B$56*(1-($H2922/SetUp!$B$56)^2)*TANH(($B2922-$D2922)/SetUp!$B$56))/(1+$H2922/SetUp!$B$56*TANH(($B2922-$D2922)/SetUp!$B$56)),0)</f>
        <v>0</v>
      </c>
      <c r="AP2922" s="64">
        <v>31385</v>
      </c>
      <c r="AQ2922" s="55">
        <v>12</v>
      </c>
      <c r="AR2922" s="55">
        <v>339</v>
      </c>
      <c r="AS2922" s="66">
        <f t="shared" si="876"/>
        <v>0</v>
      </c>
      <c r="AT2922" s="66">
        <f t="shared" si="877"/>
        <v>3.6625431059484612E-2</v>
      </c>
      <c r="AU2922" s="55" t="str">
        <f>IF(OR($AP2922&lt;SetUp!$B$97,$AP2922&gt;SetUp!$B$98),"Não","Sim")</f>
        <v>Não</v>
      </c>
      <c r="AV2922" s="68">
        <f t="shared" si="878"/>
        <v>0</v>
      </c>
      <c r="AW2922" s="68">
        <f t="shared" si="879"/>
        <v>0.19137771829417502</v>
      </c>
      <c r="AX2922" s="68">
        <f t="shared" si="880"/>
        <v>0</v>
      </c>
      <c r="AY2922" s="68">
        <f t="shared" si="881"/>
        <v>-1.4362172552206633</v>
      </c>
      <c r="AZ2922" s="68">
        <f t="shared" si="882"/>
        <v>3.6625431059484612E-2</v>
      </c>
      <c r="BA2922" s="68">
        <f t="shared" si="883"/>
        <v>0.19137771829417502</v>
      </c>
      <c r="BB2922" s="68">
        <f t="shared" si="884"/>
        <v>-1.4362172552206633</v>
      </c>
    </row>
    <row r="2923" spans="1:54" x14ac:dyDescent="0.3">
      <c r="A2923" s="64">
        <v>29585</v>
      </c>
      <c r="B2923" s="57">
        <v>0.36799999999999999</v>
      </c>
      <c r="C2923" s="57"/>
      <c r="D2923" s="57">
        <v>5.4390000000000001</v>
      </c>
      <c r="E2923" s="57">
        <f t="shared" si="869"/>
        <v>0.36799999999999999</v>
      </c>
      <c r="F2923" s="57">
        <f t="shared" si="870"/>
        <v>5.0709999999999997</v>
      </c>
      <c r="G2923" s="57">
        <f t="shared" si="871"/>
        <v>0</v>
      </c>
      <c r="H2923" s="57">
        <f>IF(Q2922&gt;SetUp!$B$56,SetUp!$B$56,Q2922)</f>
        <v>1.6764500994841519E-16</v>
      </c>
      <c r="I2923" s="57">
        <f t="shared" si="885"/>
        <v>0.35280495384037536</v>
      </c>
      <c r="J2923" s="57">
        <f>MIN(F2923,H2923,(1-EXP(-SetUp!$B$52*H2923/SetUp!$B$56))*F2923)</f>
        <v>0</v>
      </c>
      <c r="K2923" s="57">
        <f t="shared" si="872"/>
        <v>1.6764500994841519E-16</v>
      </c>
      <c r="L2923" s="57">
        <f>IF(I2923&lt;=0,0,MIN(SetUp!$B$50*I2923^SetUp!$B$55,I2923))</f>
        <v>3.6051276103007939E-3</v>
      </c>
      <c r="M2923" s="57">
        <f t="shared" si="873"/>
        <v>0.34919982623007456</v>
      </c>
      <c r="N2923" s="57">
        <f>IF(SetUp!$B$62=0,X2923,(B2923-E2923)*(1-(H2923/SetUp!$B$66/SetUp!$B$56)))</f>
        <v>0</v>
      </c>
      <c r="O2923" s="57">
        <f>K2923*SetUp!$B$65</f>
        <v>0</v>
      </c>
      <c r="P2923" s="57">
        <f>MIN(SetUp!$B$54*L2923^SetUp!$B$51,L2923)</f>
        <v>2.0361273534084848E-3</v>
      </c>
      <c r="Q2923" s="57">
        <f t="shared" si="874"/>
        <v>1.6764500994841519E-16</v>
      </c>
      <c r="R2923" s="57">
        <f>IF((H2923+N2923-O2923)&gt;SetUp!$B$56,T2922+H2923+N2923-O2923-SetUp!$B$56,T2922)</f>
        <v>0</v>
      </c>
      <c r="S2923" s="57">
        <f>R2923*SetUp!$B$65</f>
        <v>0</v>
      </c>
      <c r="T2923" s="57">
        <f>IF((R2923-S2923)&lt;SetUp!$B$53,R2923-S2923,SetUp!$B$53)</f>
        <v>0</v>
      </c>
      <c r="U2923" s="57">
        <f t="shared" si="875"/>
        <v>0.34919982623007456</v>
      </c>
      <c r="V2923" s="57">
        <f>(L2923-P2923)/1000*SetUp!$B$13*1000000/SetUp!$B$48</f>
        <v>8.9241099256516257E-2</v>
      </c>
      <c r="W2923" s="57">
        <f t="shared" si="886"/>
        <v>0</v>
      </c>
      <c r="X2923" s="57">
        <f>MAX((SetUp!$B$56*(1-($H2923/SetUp!$B$56)^2)*TANH(($B2923-$D2923)/SetUp!$B$56))/(1+$H2923/SetUp!$B$56*TANH(($B2923-$D2923)/SetUp!$B$56)),0)</f>
        <v>0</v>
      </c>
      <c r="AP2923" s="64">
        <v>31386</v>
      </c>
      <c r="AQ2923" s="55">
        <v>12</v>
      </c>
      <c r="AR2923" s="55">
        <v>340</v>
      </c>
      <c r="AS2923" s="66">
        <f t="shared" si="876"/>
        <v>0</v>
      </c>
      <c r="AT2923" s="66">
        <f t="shared" si="877"/>
        <v>3.6176260851164647E-2</v>
      </c>
      <c r="AU2923" s="55" t="str">
        <f>IF(OR($AP2923&lt;SetUp!$B$97,$AP2923&gt;SetUp!$B$98),"Não","Sim")</f>
        <v>Não</v>
      </c>
      <c r="AV2923" s="68">
        <f t="shared" si="878"/>
        <v>0</v>
      </c>
      <c r="AW2923" s="68">
        <f t="shared" si="879"/>
        <v>0.19020058057525652</v>
      </c>
      <c r="AX2923" s="68">
        <f t="shared" si="880"/>
        <v>0</v>
      </c>
      <c r="AY2923" s="68">
        <f t="shared" si="881"/>
        <v>-1.4415763234802232</v>
      </c>
      <c r="AZ2923" s="68">
        <f t="shared" si="882"/>
        <v>3.6176260851164647E-2</v>
      </c>
      <c r="BA2923" s="68">
        <f t="shared" si="883"/>
        <v>0.19020058057525652</v>
      </c>
      <c r="BB2923" s="68">
        <f t="shared" si="884"/>
        <v>-1.4415763234802232</v>
      </c>
    </row>
    <row r="2924" spans="1:54" x14ac:dyDescent="0.3">
      <c r="A2924" s="64">
        <v>29586</v>
      </c>
      <c r="B2924" s="57">
        <v>1.0980000000000001</v>
      </c>
      <c r="C2924" s="57"/>
      <c r="D2924" s="57">
        <v>5.4390000000000001</v>
      </c>
      <c r="E2924" s="57">
        <f t="shared" si="869"/>
        <v>1.0980000000000001</v>
      </c>
      <c r="F2924" s="57">
        <f t="shared" si="870"/>
        <v>4.3410000000000002</v>
      </c>
      <c r="G2924" s="57">
        <f t="shared" si="871"/>
        <v>0</v>
      </c>
      <c r="H2924" s="57">
        <f>IF(Q2923&gt;SetUp!$B$56,SetUp!$B$56,Q2923)</f>
        <v>1.6764500994841519E-16</v>
      </c>
      <c r="I2924" s="57">
        <f t="shared" si="885"/>
        <v>0.34919982623007456</v>
      </c>
      <c r="J2924" s="57">
        <f>MIN(F2924,H2924,(1-EXP(-SetUp!$B$52*H2924/SetUp!$B$56))*F2924)</f>
        <v>0</v>
      </c>
      <c r="K2924" s="57">
        <f t="shared" si="872"/>
        <v>1.6764500994841519E-16</v>
      </c>
      <c r="L2924" s="57">
        <f>IF(I2924&lt;=0,0,MIN(SetUp!$B$50*I2924^SetUp!$B$55,I2924))</f>
        <v>3.5439388199613488E-3</v>
      </c>
      <c r="M2924" s="57">
        <f t="shared" si="873"/>
        <v>0.34565588741011322</v>
      </c>
      <c r="N2924" s="57">
        <f>IF(SetUp!$B$62=0,X2924,(B2924-E2924)*(1-(H2924/SetUp!$B$66/SetUp!$B$56)))</f>
        <v>0</v>
      </c>
      <c r="O2924" s="57">
        <f>K2924*SetUp!$B$65</f>
        <v>0</v>
      </c>
      <c r="P2924" s="57">
        <f>MIN(SetUp!$B$54*L2924^SetUp!$B$51,L2924)</f>
        <v>2.0021517269198878E-3</v>
      </c>
      <c r="Q2924" s="57">
        <f t="shared" si="874"/>
        <v>1.6764500994841519E-16</v>
      </c>
      <c r="R2924" s="57">
        <f>IF((H2924+N2924-O2924)&gt;SetUp!$B$56,T2923+H2924+N2924-O2924-SetUp!$B$56,T2923)</f>
        <v>0</v>
      </c>
      <c r="S2924" s="57">
        <f>R2924*SetUp!$B$65</f>
        <v>0</v>
      </c>
      <c r="T2924" s="57">
        <f>IF((R2924-S2924)&lt;SetUp!$B$53,R2924-S2924,SetUp!$B$53)</f>
        <v>0</v>
      </c>
      <c r="U2924" s="57">
        <f t="shared" si="875"/>
        <v>0.34565588741011322</v>
      </c>
      <c r="V2924" s="57">
        <f>(L2924-P2924)/1000*SetUp!$B$13*1000000/SetUp!$B$48</f>
        <v>8.7693277549267118E-2</v>
      </c>
      <c r="W2924" s="57">
        <f t="shared" si="886"/>
        <v>-5.2041704279304213E-17</v>
      </c>
      <c r="X2924" s="57">
        <f>MAX((SetUp!$B$56*(1-($H2924/SetUp!$B$56)^2)*TANH(($B2924-$D2924)/SetUp!$B$56))/(1+$H2924/SetUp!$B$56*TANH(($B2924-$D2924)/SetUp!$B$56)),0)</f>
        <v>0</v>
      </c>
      <c r="AP2924" s="64">
        <v>31387</v>
      </c>
      <c r="AQ2924" s="55">
        <v>12</v>
      </c>
      <c r="AR2924" s="55">
        <v>341</v>
      </c>
      <c r="AS2924" s="66">
        <f t="shared" si="876"/>
        <v>0</v>
      </c>
      <c r="AT2924" s="66">
        <f t="shared" si="877"/>
        <v>3.5734724862136205E-2</v>
      </c>
      <c r="AU2924" s="55" t="str">
        <f>IF(OR($AP2924&lt;SetUp!$B$97,$AP2924&gt;SetUp!$B$98),"Não","Sim")</f>
        <v>Não</v>
      </c>
      <c r="AV2924" s="68">
        <f t="shared" si="878"/>
        <v>0</v>
      </c>
      <c r="AW2924" s="68">
        <f t="shared" si="879"/>
        <v>0.18903630567204863</v>
      </c>
      <c r="AX2924" s="68">
        <f t="shared" si="880"/>
        <v>0</v>
      </c>
      <c r="AY2924" s="68">
        <f t="shared" si="881"/>
        <v>-1.4469095573802484</v>
      </c>
      <c r="AZ2924" s="68">
        <f t="shared" si="882"/>
        <v>3.5734724862136205E-2</v>
      </c>
      <c r="BA2924" s="68">
        <f t="shared" si="883"/>
        <v>0.18903630567204863</v>
      </c>
      <c r="BB2924" s="68">
        <f t="shared" si="884"/>
        <v>-1.4469095573802484</v>
      </c>
    </row>
    <row r="2925" spans="1:54" x14ac:dyDescent="0.3">
      <c r="A2925" s="64">
        <v>29587</v>
      </c>
      <c r="B2925" s="57">
        <v>0</v>
      </c>
      <c r="C2925" s="57"/>
      <c r="D2925" s="57">
        <v>5.1120000000000001</v>
      </c>
      <c r="E2925" s="57">
        <f t="shared" si="869"/>
        <v>0</v>
      </c>
      <c r="F2925" s="57">
        <f t="shared" si="870"/>
        <v>5.1120000000000001</v>
      </c>
      <c r="G2925" s="57">
        <f t="shared" si="871"/>
        <v>0</v>
      </c>
      <c r="H2925" s="57">
        <f>IF(Q2924&gt;SetUp!$B$56,SetUp!$B$56,Q2924)</f>
        <v>1.6764500994841519E-16</v>
      </c>
      <c r="I2925" s="57">
        <f t="shared" si="885"/>
        <v>0.34565588741011322</v>
      </c>
      <c r="J2925" s="57">
        <f>MIN(F2925,H2925,(1-EXP(-SetUp!$B$52*H2925/SetUp!$B$56))*F2925)</f>
        <v>0</v>
      </c>
      <c r="K2925" s="57">
        <f t="shared" si="872"/>
        <v>1.6764500994841519E-16</v>
      </c>
      <c r="L2925" s="57">
        <f>IF(I2925&lt;=0,0,MIN(SetUp!$B$50*I2925^SetUp!$B$55,I2925))</f>
        <v>3.4841976363041353E-3</v>
      </c>
      <c r="M2925" s="57">
        <f t="shared" si="873"/>
        <v>0.34217168977380907</v>
      </c>
      <c r="N2925" s="57">
        <f>IF(SetUp!$B$62=0,X2925,(B2925-E2925)*(1-(H2925/SetUp!$B$66/SetUp!$B$56)))</f>
        <v>0</v>
      </c>
      <c r="O2925" s="57">
        <f>K2925*SetUp!$B$65</f>
        <v>0</v>
      </c>
      <c r="P2925" s="57">
        <f>MIN(SetUp!$B$54*L2925^SetUp!$B$51,L2925)</f>
        <v>1.9689702684193141E-3</v>
      </c>
      <c r="Q2925" s="57">
        <f t="shared" si="874"/>
        <v>1.6764500994841519E-16</v>
      </c>
      <c r="R2925" s="57">
        <f>IF((H2925+N2925-O2925)&gt;SetUp!$B$56,T2924+H2925+N2925-O2925-SetUp!$B$56,T2924)</f>
        <v>0</v>
      </c>
      <c r="S2925" s="57">
        <f>R2925*SetUp!$B$65</f>
        <v>0</v>
      </c>
      <c r="T2925" s="57">
        <f>IF((R2925-S2925)&lt;SetUp!$B$53,R2925-S2925,SetUp!$B$53)</f>
        <v>0</v>
      </c>
      <c r="U2925" s="57">
        <f t="shared" si="875"/>
        <v>0.34217168977380907</v>
      </c>
      <c r="V2925" s="57">
        <f>(L2925-P2925)/1000*SetUp!$B$13*1000000/SetUp!$B$48</f>
        <v>8.6182621920934635E-2</v>
      </c>
      <c r="W2925" s="57">
        <f t="shared" si="886"/>
        <v>-7.3725747729014302E-18</v>
      </c>
      <c r="X2925" s="57">
        <f>MAX((SetUp!$B$56*(1-($H2925/SetUp!$B$56)^2)*TANH(($B2925-$D2925)/SetUp!$B$56))/(1+$H2925/SetUp!$B$56*TANH(($B2925-$D2925)/SetUp!$B$56)),0)</f>
        <v>0</v>
      </c>
      <c r="AP2925" s="64">
        <v>31388</v>
      </c>
      <c r="AQ2925" s="55">
        <v>12</v>
      </c>
      <c r="AR2925" s="55">
        <v>342</v>
      </c>
      <c r="AS2925" s="66">
        <f t="shared" si="876"/>
        <v>0</v>
      </c>
      <c r="AT2925" s="66">
        <f t="shared" si="877"/>
        <v>3.5300657469783635E-2</v>
      </c>
      <c r="AU2925" s="55" t="str">
        <f>IF(OR($AP2925&lt;SetUp!$B$97,$AP2925&gt;SetUp!$B$98),"Não","Sim")</f>
        <v>Não</v>
      </c>
      <c r="AV2925" s="68">
        <f t="shared" si="878"/>
        <v>0</v>
      </c>
      <c r="AW2925" s="68">
        <f t="shared" si="879"/>
        <v>0.18788469195169583</v>
      </c>
      <c r="AX2925" s="68">
        <f t="shared" si="880"/>
        <v>0</v>
      </c>
      <c r="AY2925" s="68">
        <f t="shared" si="881"/>
        <v>-1.4522172058631688</v>
      </c>
      <c r="AZ2925" s="68">
        <f t="shared" si="882"/>
        <v>3.5300657469783635E-2</v>
      </c>
      <c r="BA2925" s="68">
        <f t="shared" si="883"/>
        <v>0.18788469195169583</v>
      </c>
      <c r="BB2925" s="68">
        <f t="shared" si="884"/>
        <v>-1.4522172058631688</v>
      </c>
    </row>
    <row r="2926" spans="1:54" x14ac:dyDescent="0.3">
      <c r="A2926" s="64">
        <v>29588</v>
      </c>
      <c r="B2926" s="57">
        <v>5.8000000000000003E-2</v>
      </c>
      <c r="C2926" s="57"/>
      <c r="D2926" s="57">
        <v>5.1120000000000001</v>
      </c>
      <c r="E2926" s="57">
        <f t="shared" si="869"/>
        <v>5.8000000000000003E-2</v>
      </c>
      <c r="F2926" s="57">
        <f t="shared" si="870"/>
        <v>5.0540000000000003</v>
      </c>
      <c r="G2926" s="57">
        <f t="shared" si="871"/>
        <v>0</v>
      </c>
      <c r="H2926" s="57">
        <f>IF(Q2925&gt;SetUp!$B$56,SetUp!$B$56,Q2925)</f>
        <v>1.6764500994841519E-16</v>
      </c>
      <c r="I2926" s="57">
        <f t="shared" si="885"/>
        <v>0.34217168977380907</v>
      </c>
      <c r="J2926" s="57">
        <f>MIN(F2926,H2926,(1-EXP(-SetUp!$B$52*H2926/SetUp!$B$56))*F2926)</f>
        <v>0</v>
      </c>
      <c r="K2926" s="57">
        <f t="shared" si="872"/>
        <v>1.6764500994841519E-16</v>
      </c>
      <c r="L2926" s="57">
        <f>IF(I2926&lt;=0,0,MIN(SetUp!$B$50*I2926^SetUp!$B$55,I2926))</f>
        <v>3.4258602417796308E-3</v>
      </c>
      <c r="M2926" s="57">
        <f t="shared" si="873"/>
        <v>0.33874582953202942</v>
      </c>
      <c r="N2926" s="57">
        <f>IF(SetUp!$B$62=0,X2926,(B2926-E2926)*(1-(H2926/SetUp!$B$66/SetUp!$B$56)))</f>
        <v>0</v>
      </c>
      <c r="O2926" s="57">
        <f>K2926*SetUp!$B$65</f>
        <v>0</v>
      </c>
      <c r="P2926" s="57">
        <f>MIN(SetUp!$B$54*L2926^SetUp!$B$51,L2926)</f>
        <v>1.9365591618935995E-3</v>
      </c>
      <c r="Q2926" s="57">
        <f t="shared" si="874"/>
        <v>1.6764500994841519E-16</v>
      </c>
      <c r="R2926" s="57">
        <f>IF((H2926+N2926-O2926)&gt;SetUp!$B$56,T2925+H2926+N2926-O2926-SetUp!$B$56,T2925)</f>
        <v>0</v>
      </c>
      <c r="S2926" s="57">
        <f>R2926*SetUp!$B$65</f>
        <v>0</v>
      </c>
      <c r="T2926" s="57">
        <f>IF((R2926-S2926)&lt;SetUp!$B$53,R2926-S2926,SetUp!$B$53)</f>
        <v>0</v>
      </c>
      <c r="U2926" s="57">
        <f t="shared" si="875"/>
        <v>0.33874582953202942</v>
      </c>
      <c r="V2926" s="57">
        <f>(L2926-P2926)/1000*SetUp!$B$13*1000000/SetUp!$B$48</f>
        <v>8.4707994730474051E-2</v>
      </c>
      <c r="W2926" s="57">
        <f t="shared" si="886"/>
        <v>-2.3852447794681098E-17</v>
      </c>
      <c r="X2926" s="57">
        <f>MAX((SetUp!$B$56*(1-($H2926/SetUp!$B$56)^2)*TANH(($B2926-$D2926)/SetUp!$B$56))/(1+$H2926/SetUp!$B$56*TANH(($B2926-$D2926)/SetUp!$B$56)),0)</f>
        <v>0</v>
      </c>
      <c r="AP2926" s="64">
        <v>31389</v>
      </c>
      <c r="AQ2926" s="55">
        <v>12</v>
      </c>
      <c r="AR2926" s="55">
        <v>343</v>
      </c>
      <c r="AS2926" s="66">
        <f t="shared" si="876"/>
        <v>0</v>
      </c>
      <c r="AT2926" s="66">
        <f t="shared" si="877"/>
        <v>3.4873897416706261E-2</v>
      </c>
      <c r="AU2926" s="55" t="str">
        <f>IF(OR($AP2926&lt;SetUp!$B$97,$AP2926&gt;SetUp!$B$98),"Não","Sim")</f>
        <v>Não</v>
      </c>
      <c r="AV2926" s="68">
        <f t="shared" si="878"/>
        <v>0</v>
      </c>
      <c r="AW2926" s="68">
        <f t="shared" si="879"/>
        <v>0.1867455418924539</v>
      </c>
      <c r="AX2926" s="68">
        <f t="shared" si="880"/>
        <v>0</v>
      </c>
      <c r="AY2926" s="68">
        <f t="shared" si="881"/>
        <v>-1.4574995142820706</v>
      </c>
      <c r="AZ2926" s="68">
        <f t="shared" si="882"/>
        <v>3.4873897416706261E-2</v>
      </c>
      <c r="BA2926" s="68">
        <f t="shared" si="883"/>
        <v>0.1867455418924539</v>
      </c>
      <c r="BB2926" s="68">
        <f t="shared" si="884"/>
        <v>-1.4574995142820706</v>
      </c>
    </row>
    <row r="2927" spans="1:54" x14ac:dyDescent="0.3">
      <c r="A2927" s="64">
        <v>29589</v>
      </c>
      <c r="B2927" s="57">
        <v>8.1000000000000003E-2</v>
      </c>
      <c r="C2927" s="57"/>
      <c r="D2927" s="57">
        <v>5.1120000000000001</v>
      </c>
      <c r="E2927" s="57">
        <f t="shared" si="869"/>
        <v>8.1000000000000003E-2</v>
      </c>
      <c r="F2927" s="57">
        <f t="shared" si="870"/>
        <v>5.0309999999999997</v>
      </c>
      <c r="G2927" s="57">
        <f t="shared" si="871"/>
        <v>0</v>
      </c>
      <c r="H2927" s="57">
        <f>IF(Q2926&gt;SetUp!$B$56,SetUp!$B$56,Q2926)</f>
        <v>1.6764500994841519E-16</v>
      </c>
      <c r="I2927" s="57">
        <f t="shared" si="885"/>
        <v>0.33874582953202942</v>
      </c>
      <c r="J2927" s="57">
        <f>MIN(F2927,H2927,(1-EXP(-SetUp!$B$52*H2927/SetUp!$B$56))*F2927)</f>
        <v>0</v>
      </c>
      <c r="K2927" s="57">
        <f t="shared" si="872"/>
        <v>1.6764500994841519E-16</v>
      </c>
      <c r="L2927" s="57">
        <f>IF(I2927&lt;=0,0,MIN(SetUp!$B$50*I2927^SetUp!$B$55,I2927))</f>
        <v>3.368884431460687E-3</v>
      </c>
      <c r="M2927" s="57">
        <f t="shared" si="873"/>
        <v>0.33537694510056876</v>
      </c>
      <c r="N2927" s="57">
        <f>IF(SetUp!$B$62=0,X2927,(B2927-E2927)*(1-(H2927/SetUp!$B$66/SetUp!$B$56)))</f>
        <v>0</v>
      </c>
      <c r="O2927" s="57">
        <f>K2927*SetUp!$B$65</f>
        <v>0</v>
      </c>
      <c r="P2927" s="57">
        <f>MIN(SetUp!$B$54*L2927^SetUp!$B$51,L2927)</f>
        <v>1.9048954612316351E-3</v>
      </c>
      <c r="Q2927" s="57">
        <f t="shared" si="874"/>
        <v>1.6764500994841519E-16</v>
      </c>
      <c r="R2927" s="57">
        <f>IF((H2927+N2927-O2927)&gt;SetUp!$B$56,T2926+H2927+N2927-O2927-SetUp!$B$56,T2926)</f>
        <v>0</v>
      </c>
      <c r="S2927" s="57">
        <f>R2927*SetUp!$B$65</f>
        <v>0</v>
      </c>
      <c r="T2927" s="57">
        <f>IF((R2927-S2927)&lt;SetUp!$B$53,R2927-S2927,SetUp!$B$53)</f>
        <v>0</v>
      </c>
      <c r="U2927" s="57">
        <f t="shared" si="875"/>
        <v>0.33537694510056876</v>
      </c>
      <c r="V2927" s="57">
        <f>(L2927-P2927)/1000*SetUp!$B$13*1000000/SetUp!$B$48</f>
        <v>8.3268300581051502E-2</v>
      </c>
      <c r="W2927" s="57">
        <f t="shared" si="886"/>
        <v>2.5587171270657905E-17</v>
      </c>
      <c r="X2927" s="57">
        <f>MAX((SetUp!$B$56*(1-($H2927/SetUp!$B$56)^2)*TANH(($B2927-$D2927)/SetUp!$B$56))/(1+$H2927/SetUp!$B$56*TANH(($B2927-$D2927)/SetUp!$B$56)),0)</f>
        <v>0</v>
      </c>
      <c r="AP2927" s="64">
        <v>31390</v>
      </c>
      <c r="AQ2927" s="55">
        <v>12</v>
      </c>
      <c r="AR2927" s="55">
        <v>344</v>
      </c>
      <c r="AS2927" s="66">
        <f t="shared" si="876"/>
        <v>0</v>
      </c>
      <c r="AT2927" s="66">
        <f t="shared" si="877"/>
        <v>3.4454287675484634E-2</v>
      </c>
      <c r="AU2927" s="55" t="str">
        <f>IF(OR($AP2927&lt;SetUp!$B$97,$AP2927&gt;SetUp!$B$98),"Não","Sim")</f>
        <v>Não</v>
      </c>
      <c r="AV2927" s="68">
        <f t="shared" si="878"/>
        <v>0</v>
      </c>
      <c r="AW2927" s="68">
        <f t="shared" si="879"/>
        <v>0.18561866198064417</v>
      </c>
      <c r="AX2927" s="68">
        <f t="shared" si="880"/>
        <v>0</v>
      </c>
      <c r="AY2927" s="68">
        <f t="shared" si="881"/>
        <v>-1.4627567244694855</v>
      </c>
      <c r="AZ2927" s="68">
        <f t="shared" si="882"/>
        <v>3.4454287675484634E-2</v>
      </c>
      <c r="BA2927" s="68">
        <f t="shared" si="883"/>
        <v>0.18561866198064417</v>
      </c>
      <c r="BB2927" s="68">
        <f t="shared" si="884"/>
        <v>-1.4627567244694855</v>
      </c>
    </row>
    <row r="2928" spans="1:54" x14ac:dyDescent="0.3">
      <c r="A2928" s="64">
        <v>29590</v>
      </c>
      <c r="B2928" s="57">
        <v>0</v>
      </c>
      <c r="C2928" s="57"/>
      <c r="D2928" s="57">
        <v>5.1120000000000001</v>
      </c>
      <c r="E2928" s="57">
        <f t="shared" si="869"/>
        <v>0</v>
      </c>
      <c r="F2928" s="57">
        <f t="shared" si="870"/>
        <v>5.1120000000000001</v>
      </c>
      <c r="G2928" s="57">
        <f t="shared" si="871"/>
        <v>0</v>
      </c>
      <c r="H2928" s="57">
        <f>IF(Q2927&gt;SetUp!$B$56,SetUp!$B$56,Q2927)</f>
        <v>1.6764500994841519E-16</v>
      </c>
      <c r="I2928" s="57">
        <f t="shared" si="885"/>
        <v>0.33537694510056876</v>
      </c>
      <c r="J2928" s="57">
        <f>MIN(F2928,H2928,(1-EXP(-SetUp!$B$52*H2928/SetUp!$B$56))*F2928)</f>
        <v>0</v>
      </c>
      <c r="K2928" s="57">
        <f t="shared" si="872"/>
        <v>1.6764500994841519E-16</v>
      </c>
      <c r="L2928" s="57">
        <f>IF(I2928&lt;=0,0,MIN(SetUp!$B$50*I2928^SetUp!$B$55,I2928))</f>
        <v>3.3132295432811844E-3</v>
      </c>
      <c r="M2928" s="57">
        <f t="shared" si="873"/>
        <v>0.33206371555728759</v>
      </c>
      <c r="N2928" s="57">
        <f>IF(SetUp!$B$62=0,X2928,(B2928-E2928)*(1-(H2928/SetUp!$B$66/SetUp!$B$56)))</f>
        <v>0</v>
      </c>
      <c r="O2928" s="57">
        <f>K2928*SetUp!$B$65</f>
        <v>0</v>
      </c>
      <c r="P2928" s="57">
        <f>MIN(SetUp!$B$54*L2928^SetUp!$B$51,L2928)</f>
        <v>1.8739570528311571E-3</v>
      </c>
      <c r="Q2928" s="57">
        <f t="shared" si="874"/>
        <v>1.6764500994841519E-16</v>
      </c>
      <c r="R2928" s="57">
        <f>IF((H2928+N2928-O2928)&gt;SetUp!$B$56,T2927+H2928+N2928-O2928-SetUp!$B$56,T2927)</f>
        <v>0</v>
      </c>
      <c r="S2928" s="57">
        <f>R2928*SetUp!$B$65</f>
        <v>0</v>
      </c>
      <c r="T2928" s="57">
        <f>IF((R2928-S2928)&lt;SetUp!$B$53,R2928-S2928,SetUp!$B$53)</f>
        <v>0</v>
      </c>
      <c r="U2928" s="57">
        <f t="shared" si="875"/>
        <v>0.33206371555728759</v>
      </c>
      <c r="V2928" s="57">
        <f>(L2928-P2928)/1000*SetUp!$B$13*1000000/SetUp!$B$48</f>
        <v>8.1862484479019462E-2</v>
      </c>
      <c r="W2928" s="57">
        <f t="shared" si="886"/>
        <v>1.3444106938820255E-17</v>
      </c>
      <c r="X2928" s="57">
        <f>MAX((SetUp!$B$56*(1-($H2928/SetUp!$B$56)^2)*TANH(($B2928-$D2928)/SetUp!$B$56))/(1+$H2928/SetUp!$B$56*TANH(($B2928-$D2928)/SetUp!$B$56)),0)</f>
        <v>0</v>
      </c>
      <c r="AP2928" s="64">
        <v>31391</v>
      </c>
      <c r="AQ2928" s="55">
        <v>12</v>
      </c>
      <c r="AR2928" s="55">
        <v>345</v>
      </c>
      <c r="AS2928" s="66">
        <f t="shared" si="876"/>
        <v>0</v>
      </c>
      <c r="AT2928" s="66">
        <f t="shared" si="877"/>
        <v>3.404167531825681E-2</v>
      </c>
      <c r="AU2928" s="55" t="str">
        <f>IF(OR($AP2928&lt;SetUp!$B$97,$AP2928&gt;SetUp!$B$98),"Não","Sim")</f>
        <v>Não</v>
      </c>
      <c r="AV2928" s="68">
        <f t="shared" si="878"/>
        <v>0</v>
      </c>
      <c r="AW2928" s="68">
        <f t="shared" si="879"/>
        <v>0.18450386261066951</v>
      </c>
      <c r="AX2928" s="68">
        <f t="shared" si="880"/>
        <v>0</v>
      </c>
      <c r="AY2928" s="68">
        <f t="shared" si="881"/>
        <v>-1.4679890748045306</v>
      </c>
      <c r="AZ2928" s="68">
        <f t="shared" si="882"/>
        <v>3.404167531825681E-2</v>
      </c>
      <c r="BA2928" s="68">
        <f t="shared" si="883"/>
        <v>0.18450386261066951</v>
      </c>
      <c r="BB2928" s="68">
        <f t="shared" si="884"/>
        <v>-1.4679890748045306</v>
      </c>
    </row>
    <row r="2929" spans="1:54" x14ac:dyDescent="0.3">
      <c r="A2929" s="64">
        <v>29591</v>
      </c>
      <c r="B2929" s="57">
        <v>0.84199999999999997</v>
      </c>
      <c r="C2929" s="57"/>
      <c r="D2929" s="57">
        <v>5.1120000000000001</v>
      </c>
      <c r="E2929" s="57">
        <f t="shared" si="869"/>
        <v>0.84199999999999997</v>
      </c>
      <c r="F2929" s="57">
        <f t="shared" si="870"/>
        <v>4.2700000000000005</v>
      </c>
      <c r="G2929" s="57">
        <f t="shared" si="871"/>
        <v>0</v>
      </c>
      <c r="H2929" s="57">
        <f>IF(Q2928&gt;SetUp!$B$56,SetUp!$B$56,Q2928)</f>
        <v>1.6764500994841519E-16</v>
      </c>
      <c r="I2929" s="57">
        <f t="shared" si="885"/>
        <v>0.33206371555728759</v>
      </c>
      <c r="J2929" s="57">
        <f>MIN(F2929,H2929,(1-EXP(-SetUp!$B$52*H2929/SetUp!$B$56))*F2929)</f>
        <v>0</v>
      </c>
      <c r="K2929" s="57">
        <f t="shared" si="872"/>
        <v>1.6764500994841519E-16</v>
      </c>
      <c r="L2929" s="57">
        <f>IF(I2929&lt;=0,0,MIN(SetUp!$B$50*I2929^SetUp!$B$55,I2929))</f>
        <v>3.2588563917375067E-3</v>
      </c>
      <c r="M2929" s="57">
        <f t="shared" si="873"/>
        <v>0.32880485916555008</v>
      </c>
      <c r="N2929" s="57">
        <f>IF(SetUp!$B$62=0,X2929,(B2929-E2929)*(1-(H2929/SetUp!$B$66/SetUp!$B$56)))</f>
        <v>0</v>
      </c>
      <c r="O2929" s="57">
        <f>K2929*SetUp!$B$65</f>
        <v>0</v>
      </c>
      <c r="P2929" s="57">
        <f>MIN(SetUp!$B$54*L2929^SetUp!$B$51,L2929)</f>
        <v>1.8437226200515302E-3</v>
      </c>
      <c r="Q2929" s="57">
        <f t="shared" si="874"/>
        <v>1.6764500994841519E-16</v>
      </c>
      <c r="R2929" s="57">
        <f>IF((H2929+N2929-O2929)&gt;SetUp!$B$56,T2928+H2929+N2929-O2929-SetUp!$B$56,T2928)</f>
        <v>0</v>
      </c>
      <c r="S2929" s="57">
        <f>R2929*SetUp!$B$65</f>
        <v>0</v>
      </c>
      <c r="T2929" s="57">
        <f>IF((R2929-S2929)&lt;SetUp!$B$53,R2929-S2929,SetUp!$B$53)</f>
        <v>0</v>
      </c>
      <c r="U2929" s="57">
        <f t="shared" si="875"/>
        <v>0.32880485916555008</v>
      </c>
      <c r="V2929" s="57">
        <f>(L2929-P2929)/1000*SetUp!$B$13*1000000/SetUp!$B$48</f>
        <v>8.0489530084853517E-2</v>
      </c>
      <c r="W2929" s="57">
        <f t="shared" si="886"/>
        <v>0</v>
      </c>
      <c r="X2929" s="57">
        <f>MAX((SetUp!$B$56*(1-($H2929/SetUp!$B$56)^2)*TANH(($B2929-$D2929)/SetUp!$B$56))/(1+$H2929/SetUp!$B$56*TANH(($B2929-$D2929)/SetUp!$B$56)),0)</f>
        <v>0</v>
      </c>
      <c r="AP2929" s="64">
        <v>31392</v>
      </c>
      <c r="AQ2929" s="55">
        <v>12</v>
      </c>
      <c r="AR2929" s="55">
        <v>346</v>
      </c>
      <c r="AS2929" s="66">
        <f t="shared" si="876"/>
        <v>0</v>
      </c>
      <c r="AT2929" s="66">
        <f t="shared" si="877"/>
        <v>3.3635911390910968E-2</v>
      </c>
      <c r="AU2929" s="55" t="str">
        <f>IF(OR($AP2929&lt;SetUp!$B$97,$AP2929&gt;SetUp!$B$98),"Não","Sim")</f>
        <v>Não</v>
      </c>
      <c r="AV2929" s="68">
        <f t="shared" si="878"/>
        <v>0</v>
      </c>
      <c r="AW2929" s="68">
        <f t="shared" si="879"/>
        <v>0.18340095798798589</v>
      </c>
      <c r="AX2929" s="68">
        <f t="shared" si="880"/>
        <v>0</v>
      </c>
      <c r="AY2929" s="68">
        <f t="shared" si="881"/>
        <v>-1.4731968002784579</v>
      </c>
      <c r="AZ2929" s="68">
        <f t="shared" si="882"/>
        <v>3.3635911390910968E-2</v>
      </c>
      <c r="BA2929" s="68">
        <f t="shared" si="883"/>
        <v>0.18340095798798589</v>
      </c>
      <c r="BB2929" s="68">
        <f t="shared" si="884"/>
        <v>-1.4731968002784579</v>
      </c>
    </row>
    <row r="2930" spans="1:54" x14ac:dyDescent="0.3">
      <c r="A2930" s="64">
        <v>29592</v>
      </c>
      <c r="B2930" s="57">
        <v>0.92500000000000004</v>
      </c>
      <c r="C2930" s="57"/>
      <c r="D2930" s="57">
        <v>5.1120000000000001</v>
      </c>
      <c r="E2930" s="57">
        <f t="shared" si="869"/>
        <v>0.92500000000000004</v>
      </c>
      <c r="F2930" s="57">
        <f t="shared" si="870"/>
        <v>4.1870000000000003</v>
      </c>
      <c r="G2930" s="57">
        <f t="shared" si="871"/>
        <v>0</v>
      </c>
      <c r="H2930" s="57">
        <f>IF(Q2929&gt;SetUp!$B$56,SetUp!$B$56,Q2929)</f>
        <v>1.6764500994841519E-16</v>
      </c>
      <c r="I2930" s="57">
        <f t="shared" si="885"/>
        <v>0.32880485916555008</v>
      </c>
      <c r="J2930" s="57">
        <f>MIN(F2930,H2930,(1-EXP(-SetUp!$B$52*H2930/SetUp!$B$56))*F2930)</f>
        <v>0</v>
      </c>
      <c r="K2930" s="57">
        <f t="shared" si="872"/>
        <v>1.6764500994841519E-16</v>
      </c>
      <c r="L2930" s="57">
        <f>IF(I2930&lt;=0,0,MIN(SetUp!$B$50*I2930^SetUp!$B$55,I2930))</f>
        <v>3.2057272048591412E-3</v>
      </c>
      <c r="M2930" s="57">
        <f t="shared" si="873"/>
        <v>0.32559913196069096</v>
      </c>
      <c r="N2930" s="57">
        <f>IF(SetUp!$B$62=0,X2930,(B2930-E2930)*(1-(H2930/SetUp!$B$66/SetUp!$B$56)))</f>
        <v>0</v>
      </c>
      <c r="O2930" s="57">
        <f>K2930*SetUp!$B$65</f>
        <v>0</v>
      </c>
      <c r="P2930" s="57">
        <f>MIN(SetUp!$B$54*L2930^SetUp!$B$51,L2930)</f>
        <v>1.8141716094097595E-3</v>
      </c>
      <c r="Q2930" s="57">
        <f t="shared" si="874"/>
        <v>1.6764500994841519E-16</v>
      </c>
      <c r="R2930" s="57">
        <f>IF((H2930+N2930-O2930)&gt;SetUp!$B$56,T2929+H2930+N2930-O2930-SetUp!$B$56,T2929)</f>
        <v>0</v>
      </c>
      <c r="S2930" s="57">
        <f>R2930*SetUp!$B$65</f>
        <v>0</v>
      </c>
      <c r="T2930" s="57">
        <f>IF((R2930-S2930)&lt;SetUp!$B$53,R2930-S2930,SetUp!$B$53)</f>
        <v>0</v>
      </c>
      <c r="U2930" s="57">
        <f t="shared" si="875"/>
        <v>0.32559913196069096</v>
      </c>
      <c r="V2930" s="57">
        <f>(L2930-P2930)/1000*SetUp!$B$13*1000000/SetUp!$B$48</f>
        <v>7.9148458050878709E-2</v>
      </c>
      <c r="W2930" s="57">
        <f t="shared" si="886"/>
        <v>1.9949319973733282E-17</v>
      </c>
      <c r="X2930" s="57">
        <f>MAX((SetUp!$B$56*(1-($H2930/SetUp!$B$56)^2)*TANH(($B2930-$D2930)/SetUp!$B$56))/(1+$H2930/SetUp!$B$56*TANH(($B2930-$D2930)/SetUp!$B$56)),0)</f>
        <v>0</v>
      </c>
      <c r="AP2930" s="64">
        <v>31393</v>
      </c>
      <c r="AQ2930" s="55">
        <v>12</v>
      </c>
      <c r="AR2930" s="55">
        <v>347</v>
      </c>
      <c r="AS2930" s="66">
        <f t="shared" si="876"/>
        <v>0</v>
      </c>
      <c r="AT2930" s="66">
        <f t="shared" si="877"/>
        <v>3.3236850791710106E-2</v>
      </c>
      <c r="AU2930" s="55" t="str">
        <f>IF(OR($AP2930&lt;SetUp!$B$97,$AP2930&gt;SetUp!$B$98),"Não","Sim")</f>
        <v>Não</v>
      </c>
      <c r="AV2930" s="68">
        <f t="shared" si="878"/>
        <v>0</v>
      </c>
      <c r="AW2930" s="68">
        <f t="shared" si="879"/>
        <v>0.18230976603492777</v>
      </c>
      <c r="AX2930" s="68">
        <f t="shared" si="880"/>
        <v>0</v>
      </c>
      <c r="AY2930" s="68">
        <f t="shared" si="881"/>
        <v>-1.4783801325586541</v>
      </c>
      <c r="AZ2930" s="68">
        <f t="shared" si="882"/>
        <v>3.3236850791710106E-2</v>
      </c>
      <c r="BA2930" s="68">
        <f t="shared" si="883"/>
        <v>0.18230976603492777</v>
      </c>
      <c r="BB2930" s="68">
        <f t="shared" si="884"/>
        <v>-1.4783801325586541</v>
      </c>
    </row>
    <row r="2931" spans="1:54" x14ac:dyDescent="0.3">
      <c r="A2931" s="64">
        <v>29593</v>
      </c>
      <c r="B2931" s="57">
        <v>2.0099999999999998</v>
      </c>
      <c r="C2931" s="57"/>
      <c r="D2931" s="57">
        <v>5.1120000000000001</v>
      </c>
      <c r="E2931" s="57">
        <f t="shared" si="869"/>
        <v>2.0099999999999998</v>
      </c>
      <c r="F2931" s="57">
        <f t="shared" si="870"/>
        <v>3.1020000000000003</v>
      </c>
      <c r="G2931" s="57">
        <f t="shared" si="871"/>
        <v>0</v>
      </c>
      <c r="H2931" s="57">
        <f>IF(Q2930&gt;SetUp!$B$56,SetUp!$B$56,Q2930)</f>
        <v>1.6764500994841519E-16</v>
      </c>
      <c r="I2931" s="57">
        <f t="shared" si="885"/>
        <v>0.32559913196069096</v>
      </c>
      <c r="J2931" s="57">
        <f>MIN(F2931,H2931,(1-EXP(-SetUp!$B$52*H2931/SetUp!$B$56))*F2931)</f>
        <v>0</v>
      </c>
      <c r="K2931" s="57">
        <f t="shared" si="872"/>
        <v>1.6764500994841519E-16</v>
      </c>
      <c r="L2931" s="57">
        <f>IF(I2931&lt;=0,0,MIN(SetUp!$B$50*I2931^SetUp!$B$55,I2931))</f>
        <v>3.1538055642667171E-3</v>
      </c>
      <c r="M2931" s="57">
        <f t="shared" si="873"/>
        <v>0.32244532639642426</v>
      </c>
      <c r="N2931" s="57">
        <f>IF(SetUp!$B$62=0,X2931,(B2931-E2931)*(1-(H2931/SetUp!$B$66/SetUp!$B$56)))</f>
        <v>0</v>
      </c>
      <c r="O2931" s="57">
        <f>K2931*SetUp!$B$65</f>
        <v>0</v>
      </c>
      <c r="P2931" s="57">
        <f>MIN(SetUp!$B$54*L2931^SetUp!$B$51,L2931)</f>
        <v>1.7852841984233375E-3</v>
      </c>
      <c r="Q2931" s="57">
        <f t="shared" si="874"/>
        <v>1.6764500994841519E-16</v>
      </c>
      <c r="R2931" s="57">
        <f>IF((H2931+N2931-O2931)&gt;SetUp!$B$56,T2930+H2931+N2931-O2931-SetUp!$B$56,T2930)</f>
        <v>0</v>
      </c>
      <c r="S2931" s="57">
        <f>R2931*SetUp!$B$65</f>
        <v>0</v>
      </c>
      <c r="T2931" s="57">
        <f>IF((R2931-S2931)&lt;SetUp!$B$53,R2931-S2931,SetUp!$B$53)</f>
        <v>0</v>
      </c>
      <c r="U2931" s="57">
        <f t="shared" si="875"/>
        <v>0.32244532639642426</v>
      </c>
      <c r="V2931" s="57">
        <f>(L2931-P2931)/1000*SetUp!$B$13*1000000/SetUp!$B$48</f>
        <v>7.7838324440933929E-2</v>
      </c>
      <c r="W2931" s="57">
        <f t="shared" si="886"/>
        <v>1.2967057982926633E-16</v>
      </c>
      <c r="X2931" s="57">
        <f>MAX((SetUp!$B$56*(1-($H2931/SetUp!$B$56)^2)*TANH(($B2931-$D2931)/SetUp!$B$56))/(1+$H2931/SetUp!$B$56*TANH(($B2931-$D2931)/SetUp!$B$56)),0)</f>
        <v>0</v>
      </c>
      <c r="AP2931" s="64">
        <v>31394</v>
      </c>
      <c r="AQ2931" s="55">
        <v>12</v>
      </c>
      <c r="AR2931" s="55">
        <v>348</v>
      </c>
      <c r="AS2931" s="66">
        <f t="shared" si="876"/>
        <v>0</v>
      </c>
      <c r="AT2931" s="66">
        <f t="shared" si="877"/>
        <v>3.2844352154173445E-2</v>
      </c>
      <c r="AU2931" s="55" t="str">
        <f>IF(OR($AP2931&lt;SetUp!$B$97,$AP2931&gt;SetUp!$B$98),"Não","Sim")</f>
        <v>Não</v>
      </c>
      <c r="AV2931" s="68">
        <f t="shared" si="878"/>
        <v>0</v>
      </c>
      <c r="AW2931" s="68">
        <f t="shared" si="879"/>
        <v>0.18123010829929292</v>
      </c>
      <c r="AX2931" s="68">
        <f t="shared" si="880"/>
        <v>0</v>
      </c>
      <c r="AY2931" s="68">
        <f t="shared" si="881"/>
        <v>-1.4835393000511297</v>
      </c>
      <c r="AZ2931" s="68">
        <f t="shared" si="882"/>
        <v>3.2844352154173445E-2</v>
      </c>
      <c r="BA2931" s="68">
        <f t="shared" si="883"/>
        <v>0.18123010829929292</v>
      </c>
      <c r="BB2931" s="68">
        <f t="shared" si="884"/>
        <v>-1.4835393000511297</v>
      </c>
    </row>
    <row r="2932" spans="1:54" x14ac:dyDescent="0.3">
      <c r="A2932" s="64">
        <v>29594</v>
      </c>
      <c r="B2932" s="57">
        <v>3.2189999999999999</v>
      </c>
      <c r="C2932" s="57"/>
      <c r="D2932" s="57">
        <v>5.1120000000000001</v>
      </c>
      <c r="E2932" s="57">
        <f t="shared" si="869"/>
        <v>3.2189999999999999</v>
      </c>
      <c r="F2932" s="57">
        <f t="shared" si="870"/>
        <v>1.8930000000000002</v>
      </c>
      <c r="G2932" s="57">
        <f t="shared" si="871"/>
        <v>0</v>
      </c>
      <c r="H2932" s="57">
        <f>IF(Q2931&gt;SetUp!$B$56,SetUp!$B$56,Q2931)</f>
        <v>1.6764500994841519E-16</v>
      </c>
      <c r="I2932" s="57">
        <f t="shared" si="885"/>
        <v>0.32244532639642426</v>
      </c>
      <c r="J2932" s="57">
        <f>MIN(F2932,H2932,(1-EXP(-SetUp!$B$52*H2932/SetUp!$B$56))*F2932)</f>
        <v>0</v>
      </c>
      <c r="K2932" s="57">
        <f t="shared" si="872"/>
        <v>1.6764500994841519E-16</v>
      </c>
      <c r="L2932" s="57">
        <f>IF(I2932&lt;=0,0,MIN(SetUp!$B$50*I2932^SetUp!$B$55,I2932))</f>
        <v>3.1030563481470597E-3</v>
      </c>
      <c r="M2932" s="57">
        <f t="shared" si="873"/>
        <v>0.3193422700482772</v>
      </c>
      <c r="N2932" s="57">
        <f>IF(SetUp!$B$62=0,X2932,(B2932-E2932)*(1-(H2932/SetUp!$B$66/SetUp!$B$56)))</f>
        <v>0</v>
      </c>
      <c r="O2932" s="57">
        <f>K2932*SetUp!$B$65</f>
        <v>0</v>
      </c>
      <c r="P2932" s="57">
        <f>MIN(SetUp!$B$54*L2932^SetUp!$B$51,L2932)</f>
        <v>1.7570412650094284E-3</v>
      </c>
      <c r="Q2932" s="57">
        <f t="shared" si="874"/>
        <v>1.6764500994841519E-16</v>
      </c>
      <c r="R2932" s="57">
        <f>IF((H2932+N2932-O2932)&gt;SetUp!$B$56,T2931+H2932+N2932-O2932-SetUp!$B$56,T2931)</f>
        <v>0</v>
      </c>
      <c r="S2932" s="57">
        <f>R2932*SetUp!$B$65</f>
        <v>0</v>
      </c>
      <c r="T2932" s="57">
        <f>IF((R2932-S2932)&lt;SetUp!$B$53,R2932-S2932,SetUp!$B$53)</f>
        <v>0</v>
      </c>
      <c r="U2932" s="57">
        <f t="shared" si="875"/>
        <v>0.3193422700482772</v>
      </c>
      <c r="V2932" s="57">
        <f>(L2932-P2932)/1000*SetUp!$B$13*1000000/SetUp!$B$48</f>
        <v>7.6558219227428684E-2</v>
      </c>
      <c r="W2932" s="57">
        <f t="shared" si="886"/>
        <v>1.6653345369377348E-16</v>
      </c>
      <c r="X2932" s="57">
        <f>MAX((SetUp!$B$56*(1-($H2932/SetUp!$B$56)^2)*TANH(($B2932-$D2932)/SetUp!$B$56))/(1+$H2932/SetUp!$B$56*TANH(($B2932-$D2932)/SetUp!$B$56)),0)</f>
        <v>0</v>
      </c>
      <c r="AP2932" s="64">
        <v>31395</v>
      </c>
      <c r="AQ2932" s="55">
        <v>12</v>
      </c>
      <c r="AR2932" s="55">
        <v>349</v>
      </c>
      <c r="AS2932" s="66">
        <f t="shared" si="876"/>
        <v>0</v>
      </c>
      <c r="AT2932" s="66">
        <f t="shared" si="877"/>
        <v>3.5814018607246256E-2</v>
      </c>
      <c r="AU2932" s="55" t="str">
        <f>IF(OR($AP2932&lt;SetUp!$B$97,$AP2932&gt;SetUp!$B$98),"Não","Sim")</f>
        <v>Não</v>
      </c>
      <c r="AV2932" s="68">
        <f t="shared" si="878"/>
        <v>0</v>
      </c>
      <c r="AW2932" s="68">
        <f t="shared" si="879"/>
        <v>0.18924592097914886</v>
      </c>
      <c r="AX2932" s="68">
        <f t="shared" si="880"/>
        <v>0</v>
      </c>
      <c r="AY2932" s="68">
        <f t="shared" si="881"/>
        <v>-1.4459469450860414</v>
      </c>
      <c r="AZ2932" s="68">
        <f t="shared" si="882"/>
        <v>3.5814018607246256E-2</v>
      </c>
      <c r="BA2932" s="68">
        <f t="shared" si="883"/>
        <v>0.18924592097914886</v>
      </c>
      <c r="BB2932" s="68">
        <f t="shared" si="884"/>
        <v>-1.4459469450860414</v>
      </c>
    </row>
    <row r="2933" spans="1:54" x14ac:dyDescent="0.3">
      <c r="A2933" s="64">
        <v>29595</v>
      </c>
      <c r="B2933" s="57">
        <v>9.2650000000000006</v>
      </c>
      <c r="C2933" s="57"/>
      <c r="D2933" s="57">
        <v>5.1120000000000001</v>
      </c>
      <c r="E2933" s="57">
        <f t="shared" si="869"/>
        <v>5.1120000000000001</v>
      </c>
      <c r="F2933" s="57">
        <f t="shared" si="870"/>
        <v>0</v>
      </c>
      <c r="G2933" s="57">
        <f t="shared" si="871"/>
        <v>5.8193399859503003E-3</v>
      </c>
      <c r="H2933" s="57">
        <f>IF(Q2932&gt;SetUp!$B$56,SetUp!$B$56,Q2932)</f>
        <v>1.6764500994841519E-16</v>
      </c>
      <c r="I2933" s="57">
        <f t="shared" si="885"/>
        <v>0.3251616100342275</v>
      </c>
      <c r="J2933" s="57">
        <f>MIN(F2933,H2933,(1-EXP(-SetUp!$B$52*H2933/SetUp!$B$56))*F2933)</f>
        <v>0</v>
      </c>
      <c r="K2933" s="57">
        <f t="shared" si="872"/>
        <v>1.6764500994841519E-16</v>
      </c>
      <c r="L2933" s="57">
        <f>IF(I2933&lt;=0,0,MIN(SetUp!$B$50*I2933^SetUp!$B$55,I2933))</f>
        <v>3.1467455488506492E-3</v>
      </c>
      <c r="M2933" s="57">
        <f t="shared" si="873"/>
        <v>0.32201486448537686</v>
      </c>
      <c r="N2933" s="57">
        <f>IF(SetUp!$B$62=0,X2933,(B2933-E2933)*(1-(H2933/SetUp!$B$66/SetUp!$B$56)))</f>
        <v>4.1471806600140502</v>
      </c>
      <c r="O2933" s="57">
        <f>K2933*SetUp!$B$65</f>
        <v>0</v>
      </c>
      <c r="P2933" s="57">
        <f>MIN(SetUp!$B$54*L2933^SetUp!$B$51,L2933)</f>
        <v>1.7813556272759394E-3</v>
      </c>
      <c r="Q2933" s="57">
        <f t="shared" si="874"/>
        <v>4.1471806600140502</v>
      </c>
      <c r="R2933" s="57">
        <f>IF((H2933+N2933-O2933)&gt;SetUp!$B$56,T2932+H2933+N2933-O2933-SetUp!$B$56,T2932)</f>
        <v>0</v>
      </c>
      <c r="S2933" s="57">
        <f>R2933*SetUp!$B$65</f>
        <v>0</v>
      </c>
      <c r="T2933" s="57">
        <f>IF((R2933-S2933)&lt;SetUp!$B$53,R2933-S2933,SetUp!$B$53)</f>
        <v>0</v>
      </c>
      <c r="U2933" s="57">
        <f t="shared" si="875"/>
        <v>0.32201486448537686</v>
      </c>
      <c r="V2933" s="57">
        <f>(L2933-P2933)/1000*SetUp!$B$13*1000000/SetUp!$B$48</f>
        <v>7.7660215146452272E-2</v>
      </c>
      <c r="W2933" s="57">
        <f t="shared" si="886"/>
        <v>3.4434260998139621E-16</v>
      </c>
      <c r="X2933" s="57">
        <f>MAX((SetUp!$B$56*(1-($H2933/SetUp!$B$56)^2)*TANH(($B2933-$D2933)/SetUp!$B$56))/(1+$H2933/SetUp!$B$56*TANH(($B2933-$D2933)/SetUp!$B$56)),0)</f>
        <v>4.1471806600140502</v>
      </c>
      <c r="AP2933" s="64">
        <v>31396</v>
      </c>
      <c r="AQ2933" s="55">
        <v>12</v>
      </c>
      <c r="AR2933" s="55">
        <v>350</v>
      </c>
      <c r="AS2933" s="66">
        <f t="shared" si="876"/>
        <v>0</v>
      </c>
      <c r="AT2933" s="66">
        <f t="shared" si="877"/>
        <v>0.70118127235576067</v>
      </c>
      <c r="AU2933" s="55" t="str">
        <f>IF(OR($AP2933&lt;SetUp!$B$97,$AP2933&gt;SetUp!$B$98),"Não","Sim")</f>
        <v>Não</v>
      </c>
      <c r="AV2933" s="68">
        <f t="shared" si="878"/>
        <v>0</v>
      </c>
      <c r="AW2933" s="68">
        <f t="shared" si="879"/>
        <v>0.83736567421632513</v>
      </c>
      <c r="AX2933" s="68">
        <f t="shared" si="880"/>
        <v>0</v>
      </c>
      <c r="AY2933" s="68">
        <f t="shared" si="881"/>
        <v>-0.15416969186684271</v>
      </c>
      <c r="AZ2933" s="68">
        <f t="shared" si="882"/>
        <v>0.70118127235576067</v>
      </c>
      <c r="BA2933" s="68">
        <f t="shared" si="883"/>
        <v>0.83736567421632513</v>
      </c>
      <c r="BB2933" s="68">
        <f t="shared" si="884"/>
        <v>-0.15416969186684271</v>
      </c>
    </row>
    <row r="2934" spans="1:54" x14ac:dyDescent="0.3">
      <c r="A2934" s="64">
        <v>29596</v>
      </c>
      <c r="B2934" s="57">
        <v>2.6179999999999999</v>
      </c>
      <c r="C2934" s="57"/>
      <c r="D2934" s="57">
        <v>5.1120000000000001</v>
      </c>
      <c r="E2934" s="57">
        <f t="shared" si="869"/>
        <v>2.6179999999999999</v>
      </c>
      <c r="F2934" s="57">
        <f t="shared" si="870"/>
        <v>2.4940000000000002</v>
      </c>
      <c r="G2934" s="57">
        <f t="shared" si="871"/>
        <v>0</v>
      </c>
      <c r="H2934" s="57">
        <f>IF(Q2933&gt;SetUp!$B$56,SetUp!$B$56,Q2933)</f>
        <v>4.1471806600140502</v>
      </c>
      <c r="I2934" s="57">
        <f t="shared" si="885"/>
        <v>0.32201486448537686</v>
      </c>
      <c r="J2934" s="57">
        <f>MIN(F2934,H2934,(1-EXP(-SetUp!$B$52*H2934/SetUp!$B$56))*F2934)</f>
        <v>1.18940732041518</v>
      </c>
      <c r="K2934" s="57">
        <f t="shared" si="872"/>
        <v>2.9577733395988703</v>
      </c>
      <c r="L2934" s="57">
        <f>IF(I2934&lt;=0,0,MIN(SetUp!$B$50*I2934^SetUp!$B$55,I2934))</f>
        <v>3.0961551623018666E-3</v>
      </c>
      <c r="M2934" s="57">
        <f t="shared" si="873"/>
        <v>0.31891870932307498</v>
      </c>
      <c r="N2934" s="57">
        <f>IF(SetUp!$B$62=0,X2934,(B2934-E2934)*(1-(H2934/SetUp!$B$66/SetUp!$B$56)))</f>
        <v>0</v>
      </c>
      <c r="O2934" s="57">
        <f>K2934*SetUp!$B$65</f>
        <v>0</v>
      </c>
      <c r="P2934" s="57">
        <f>MIN(SetUp!$B$54*L2934^SetUp!$B$51,L2934)</f>
        <v>1.7532000156963135E-3</v>
      </c>
      <c r="Q2934" s="57">
        <f t="shared" si="874"/>
        <v>2.9577733395988703</v>
      </c>
      <c r="R2934" s="57">
        <f>IF((H2934+N2934-O2934)&gt;SetUp!$B$56,T2933+H2934+N2934-O2934-SetUp!$B$56,T2933)</f>
        <v>0</v>
      </c>
      <c r="S2934" s="57">
        <f>R2934*SetUp!$B$65</f>
        <v>0</v>
      </c>
      <c r="T2934" s="57">
        <f>IF((R2934-S2934)&lt;SetUp!$B$53,R2934-S2934,SetUp!$B$53)</f>
        <v>0</v>
      </c>
      <c r="U2934" s="57">
        <f t="shared" si="875"/>
        <v>0.31891870932307498</v>
      </c>
      <c r="V2934" s="57">
        <f>(L2934-P2934)/1000*SetUp!$B$13*1000000/SetUp!$B$48</f>
        <v>7.6384177127321762E-2</v>
      </c>
      <c r="W2934" s="57">
        <f t="shared" si="886"/>
        <v>2.0513105103425744E-16</v>
      </c>
      <c r="X2934" s="57">
        <f>MAX((SetUp!$B$56*(1-($H2934/SetUp!$B$56)^2)*TANH(($B2934-$D2934)/SetUp!$B$56))/(1+$H2934/SetUp!$B$56*TANH(($B2934-$D2934)/SetUp!$B$56)),0)</f>
        <v>0</v>
      </c>
      <c r="AP2934" s="64">
        <v>31397</v>
      </c>
      <c r="AQ2934" s="55">
        <v>12</v>
      </c>
      <c r="AR2934" s="55">
        <v>351</v>
      </c>
      <c r="AS2934" s="66">
        <f t="shared" si="876"/>
        <v>0</v>
      </c>
      <c r="AT2934" s="66">
        <f t="shared" si="877"/>
        <v>0.67407892475953468</v>
      </c>
      <c r="AU2934" s="55" t="str">
        <f>IF(OR($AP2934&lt;SetUp!$B$97,$AP2934&gt;SetUp!$B$98),"Não","Sim")</f>
        <v>Não</v>
      </c>
      <c r="AV2934" s="68">
        <f t="shared" si="878"/>
        <v>0</v>
      </c>
      <c r="AW2934" s="68">
        <f t="shared" si="879"/>
        <v>0.82102309636181048</v>
      </c>
      <c r="AX2934" s="68">
        <f t="shared" si="880"/>
        <v>0</v>
      </c>
      <c r="AY2934" s="68">
        <f t="shared" si="881"/>
        <v>-0.17128925097086684</v>
      </c>
      <c r="AZ2934" s="68">
        <f t="shared" si="882"/>
        <v>0.67407892475953468</v>
      </c>
      <c r="BA2934" s="68">
        <f t="shared" si="883"/>
        <v>0.82102309636181048</v>
      </c>
      <c r="BB2934" s="68">
        <f t="shared" si="884"/>
        <v>-0.17128925097086684</v>
      </c>
    </row>
    <row r="2935" spans="1:54" x14ac:dyDescent="0.3">
      <c r="A2935" s="64">
        <v>29597</v>
      </c>
      <c r="B2935" s="57">
        <v>0.93799999999999994</v>
      </c>
      <c r="C2935" s="57"/>
      <c r="D2935" s="57">
        <v>5.1120000000000001</v>
      </c>
      <c r="E2935" s="57">
        <f t="shared" si="869"/>
        <v>0.93799999999999994</v>
      </c>
      <c r="F2935" s="57">
        <f t="shared" si="870"/>
        <v>4.1740000000000004</v>
      </c>
      <c r="G2935" s="57">
        <f t="shared" si="871"/>
        <v>0</v>
      </c>
      <c r="H2935" s="57">
        <f>IF(Q2934&gt;SetUp!$B$56,SetUp!$B$56,Q2934)</f>
        <v>2.9577733395988703</v>
      </c>
      <c r="I2935" s="57">
        <f t="shared" si="885"/>
        <v>0.31891870932307498</v>
      </c>
      <c r="J2935" s="57">
        <f>MIN(F2935,H2935,(1-EXP(-SetUp!$B$52*H2935/SetUp!$B$56))*F2935)</f>
        <v>1.5446866608026073</v>
      </c>
      <c r="K2935" s="57">
        <f t="shared" si="872"/>
        <v>1.413086678796263</v>
      </c>
      <c r="L2935" s="57">
        <f>IF(I2935&lt;=0,0,MIN(SetUp!$B$50*I2935^SetUp!$B$55,I2935))</f>
        <v>3.046698747945038E-3</v>
      </c>
      <c r="M2935" s="57">
        <f t="shared" si="873"/>
        <v>0.31587201057512992</v>
      </c>
      <c r="N2935" s="57">
        <f>IF(SetUp!$B$62=0,X2935,(B2935-E2935)*(1-(H2935/SetUp!$B$66/SetUp!$B$56)))</f>
        <v>0</v>
      </c>
      <c r="O2935" s="57">
        <f>K2935*SetUp!$B$65</f>
        <v>0</v>
      </c>
      <c r="P2935" s="57">
        <f>MIN(SetUp!$B$54*L2935^SetUp!$B$51,L2935)</f>
        <v>1.7256679401526163E-3</v>
      </c>
      <c r="Q2935" s="57">
        <f t="shared" si="874"/>
        <v>1.413086678796263</v>
      </c>
      <c r="R2935" s="57">
        <f>IF((H2935+N2935-O2935)&gt;SetUp!$B$56,T2934+H2935+N2935-O2935-SetUp!$B$56,T2934)</f>
        <v>0</v>
      </c>
      <c r="S2935" s="57">
        <f>R2935*SetUp!$B$65</f>
        <v>0</v>
      </c>
      <c r="T2935" s="57">
        <f>IF((R2935-S2935)&lt;SetUp!$B$53,R2935-S2935,SetUp!$B$53)</f>
        <v>0</v>
      </c>
      <c r="U2935" s="57">
        <f t="shared" si="875"/>
        <v>0.31587201057512992</v>
      </c>
      <c r="V2935" s="57">
        <f>(L2935-P2935)/1000*SetUp!$B$13*1000000/SetUp!$B$48</f>
        <v>7.513717153407129E-2</v>
      </c>
      <c r="W2935" s="57">
        <f t="shared" si="886"/>
        <v>-3.4867941867133823E-16</v>
      </c>
      <c r="X2935" s="57">
        <f>MAX((SetUp!$B$56*(1-($H2935/SetUp!$B$56)^2)*TANH(($B2935-$D2935)/SetUp!$B$56))/(1+$H2935/SetUp!$B$56*TANH(($B2935-$D2935)/SetUp!$B$56)),0)</f>
        <v>0</v>
      </c>
      <c r="AP2935" s="64">
        <v>31398</v>
      </c>
      <c r="AQ2935" s="55">
        <v>12</v>
      </c>
      <c r="AR2935" s="55">
        <v>352</v>
      </c>
      <c r="AS2935" s="66">
        <f t="shared" si="876"/>
        <v>0</v>
      </c>
      <c r="AT2935" s="66">
        <f t="shared" si="877"/>
        <v>0.64841972133885573</v>
      </c>
      <c r="AU2935" s="55" t="str">
        <f>IF(OR($AP2935&lt;SetUp!$B$97,$AP2935&gt;SetUp!$B$98),"Não","Sim")</f>
        <v>Não</v>
      </c>
      <c r="AV2935" s="68">
        <f t="shared" si="878"/>
        <v>0</v>
      </c>
      <c r="AW2935" s="68">
        <f t="shared" si="879"/>
        <v>0.80524513121089758</v>
      </c>
      <c r="AX2935" s="68">
        <f t="shared" si="880"/>
        <v>0</v>
      </c>
      <c r="AY2935" s="68">
        <f t="shared" si="881"/>
        <v>-0.18814378478837226</v>
      </c>
      <c r="AZ2935" s="68">
        <f t="shared" si="882"/>
        <v>0.64841972133885573</v>
      </c>
      <c r="BA2935" s="68">
        <f t="shared" si="883"/>
        <v>0.80524513121089758</v>
      </c>
      <c r="BB2935" s="68">
        <f t="shared" si="884"/>
        <v>-0.18814378478837226</v>
      </c>
    </row>
    <row r="2936" spans="1:54" x14ac:dyDescent="0.3">
      <c r="A2936" s="64">
        <v>29598</v>
      </c>
      <c r="B2936" s="57">
        <v>0.23699999999999999</v>
      </c>
      <c r="C2936" s="57"/>
      <c r="D2936" s="57">
        <v>5.1120000000000001</v>
      </c>
      <c r="E2936" s="57">
        <f t="shared" si="869"/>
        <v>0.23699999999999999</v>
      </c>
      <c r="F2936" s="57">
        <f t="shared" si="870"/>
        <v>4.875</v>
      </c>
      <c r="G2936" s="57">
        <f t="shared" si="871"/>
        <v>0</v>
      </c>
      <c r="H2936" s="57">
        <f>IF(Q2935&gt;SetUp!$B$56,SetUp!$B$56,Q2935)</f>
        <v>1.413086678796263</v>
      </c>
      <c r="I2936" s="57">
        <f t="shared" si="885"/>
        <v>0.31587201057512992</v>
      </c>
      <c r="J2936" s="57">
        <f>MIN(F2936,H2936,(1-EXP(-SetUp!$B$52*H2936/SetUp!$B$56))*F2936)</f>
        <v>0.96582907884604996</v>
      </c>
      <c r="K2936" s="57">
        <f t="shared" si="872"/>
        <v>0.44725759995021308</v>
      </c>
      <c r="L2936" s="57">
        <f>IF(I2936&lt;=0,0,MIN(SetUp!$B$50*I2936^SetUp!$B$55,I2936))</f>
        <v>2.9983437770140175E-3</v>
      </c>
      <c r="M2936" s="57">
        <f t="shared" si="873"/>
        <v>0.3128736667981159</v>
      </c>
      <c r="N2936" s="57">
        <f>IF(SetUp!$B$62=0,X2936,(B2936-E2936)*(1-(H2936/SetUp!$B$66/SetUp!$B$56)))</f>
        <v>0</v>
      </c>
      <c r="O2936" s="57">
        <f>K2936*SetUp!$B$65</f>
        <v>0</v>
      </c>
      <c r="P2936" s="57">
        <f>MIN(SetUp!$B$54*L2936^SetUp!$B$51,L2936)</f>
        <v>1.6987416799176716E-3</v>
      </c>
      <c r="Q2936" s="57">
        <f t="shared" si="874"/>
        <v>0.44725759995021308</v>
      </c>
      <c r="R2936" s="57">
        <f>IF((H2936+N2936-O2936)&gt;SetUp!$B$56,T2935+H2936+N2936-O2936-SetUp!$B$56,T2935)</f>
        <v>0</v>
      </c>
      <c r="S2936" s="57">
        <f>R2936*SetUp!$B$65</f>
        <v>0</v>
      </c>
      <c r="T2936" s="57">
        <f>IF((R2936-S2936)&lt;SetUp!$B$53,R2936-S2936,SetUp!$B$53)</f>
        <v>0</v>
      </c>
      <c r="U2936" s="57">
        <f t="shared" si="875"/>
        <v>0.3128736667981159</v>
      </c>
      <c r="V2936" s="57">
        <f>(L2936-P2936)/1000*SetUp!$B$13*1000000/SetUp!$B$48</f>
        <v>7.3918356119754294E-2</v>
      </c>
      <c r="W2936" s="57">
        <f t="shared" si="886"/>
        <v>1.0538445116559103E-16</v>
      </c>
      <c r="X2936" s="57">
        <f>MAX((SetUp!$B$56*(1-($H2936/SetUp!$B$56)^2)*TANH(($B2936-$D2936)/SetUp!$B$56))/(1+$H2936/SetUp!$B$56*TANH(($B2936-$D2936)/SetUp!$B$56)),0)</f>
        <v>0</v>
      </c>
      <c r="AP2936" s="64">
        <v>31399</v>
      </c>
      <c r="AQ2936" s="55">
        <v>12</v>
      </c>
      <c r="AR2936" s="55">
        <v>353</v>
      </c>
      <c r="AS2936" s="66">
        <f t="shared" si="876"/>
        <v>0.45300000000000001</v>
      </c>
      <c r="AT2936" s="66">
        <f t="shared" si="877"/>
        <v>0.62410626429935701</v>
      </c>
      <c r="AU2936" s="55" t="str">
        <f>IF(OR($AP2936&lt;SetUp!$B$97,$AP2936&gt;SetUp!$B$98),"Não","Sim")</f>
        <v>Não</v>
      </c>
      <c r="AV2936" s="68">
        <f t="shared" si="878"/>
        <v>0.67305274681855365</v>
      </c>
      <c r="AW2936" s="68">
        <f t="shared" si="879"/>
        <v>0.79000396473647971</v>
      </c>
      <c r="AX2936" s="68">
        <f t="shared" si="880"/>
        <v>-0.34390179798716813</v>
      </c>
      <c r="AY2936" s="68">
        <f t="shared" si="881"/>
        <v>-0.20474145828277635</v>
      </c>
      <c r="AZ2936" s="68">
        <f t="shared" si="882"/>
        <v>0.17110626429935699</v>
      </c>
      <c r="BA2936" s="68">
        <f t="shared" si="883"/>
        <v>0.11695121791792606</v>
      </c>
      <c r="BB2936" s="68">
        <f t="shared" si="884"/>
        <v>0.13916033970439179</v>
      </c>
    </row>
    <row r="2937" spans="1:54" x14ac:dyDescent="0.3">
      <c r="A2937" s="64">
        <v>29599</v>
      </c>
      <c r="B2937" s="57">
        <v>0</v>
      </c>
      <c r="C2937" s="57"/>
      <c r="D2937" s="57">
        <v>5.1120000000000001</v>
      </c>
      <c r="E2937" s="57">
        <f t="shared" si="869"/>
        <v>0</v>
      </c>
      <c r="F2937" s="57">
        <f t="shared" si="870"/>
        <v>5.1120000000000001</v>
      </c>
      <c r="G2937" s="57">
        <f t="shared" si="871"/>
        <v>0</v>
      </c>
      <c r="H2937" s="57">
        <f>IF(Q2936&gt;SetUp!$B$56,SetUp!$B$56,Q2936)</f>
        <v>0.44725759995021308</v>
      </c>
      <c r="I2937" s="57">
        <f t="shared" si="885"/>
        <v>0.3128736667981159</v>
      </c>
      <c r="J2937" s="57">
        <f>MIN(F2937,H2937,(1-EXP(-SetUp!$B$52*H2937/SetUp!$B$56))*F2937)</f>
        <v>0.34504985845809555</v>
      </c>
      <c r="K2937" s="57">
        <f t="shared" si="872"/>
        <v>0.10220774149211753</v>
      </c>
      <c r="L2937" s="57">
        <f>IF(I2937&lt;=0,0,MIN(SetUp!$B$50*I2937^SetUp!$B$55,I2937))</f>
        <v>2.9510588555928217E-3</v>
      </c>
      <c r="M2937" s="57">
        <f t="shared" si="873"/>
        <v>0.30992260794252308</v>
      </c>
      <c r="N2937" s="57">
        <f>IF(SetUp!$B$62=0,X2937,(B2937-E2937)*(1-(H2937/SetUp!$B$66/SetUp!$B$56)))</f>
        <v>0</v>
      </c>
      <c r="O2937" s="57">
        <f>K2937*SetUp!$B$65</f>
        <v>0</v>
      </c>
      <c r="P2937" s="57">
        <f>MIN(SetUp!$B$54*L2937^SetUp!$B$51,L2937)</f>
        <v>1.6724041278349372E-3</v>
      </c>
      <c r="Q2937" s="57">
        <f t="shared" si="874"/>
        <v>0.10220774149211753</v>
      </c>
      <c r="R2937" s="57">
        <f>IF((H2937+N2937-O2937)&gt;SetUp!$B$56,T2936+H2937+N2937-O2937-SetUp!$B$56,T2936)</f>
        <v>0</v>
      </c>
      <c r="S2937" s="57">
        <f>R2937*SetUp!$B$65</f>
        <v>0</v>
      </c>
      <c r="T2937" s="57">
        <f>IF((R2937-S2937)&lt;SetUp!$B$53,R2937-S2937,SetUp!$B$53)</f>
        <v>0</v>
      </c>
      <c r="U2937" s="57">
        <f t="shared" si="875"/>
        <v>0.30992260794252308</v>
      </c>
      <c r="V2937" s="57">
        <f>(L2937-P2937)/1000*SetUp!$B$13*1000000/SetUp!$B$48</f>
        <v>7.2726918286596026E-2</v>
      </c>
      <c r="W2937" s="57">
        <f t="shared" si="886"/>
        <v>-3.4694469519536142E-18</v>
      </c>
      <c r="X2937" s="57">
        <f>MAX((SetUp!$B$56*(1-($H2937/SetUp!$B$56)^2)*TANH(($B2937-$D2937)/SetUp!$B$56))/(1+$H2937/SetUp!$B$56*TANH(($B2937-$D2937)/SetUp!$B$56)),0)</f>
        <v>0</v>
      </c>
      <c r="AP2937" s="64">
        <v>31400</v>
      </c>
      <c r="AQ2937" s="55">
        <v>12</v>
      </c>
      <c r="AR2937" s="55">
        <v>354</v>
      </c>
      <c r="AS2937" s="66">
        <f t="shared" si="876"/>
        <v>0.54600000000000004</v>
      </c>
      <c r="AT2937" s="66">
        <f t="shared" si="877"/>
        <v>0.60104908113251987</v>
      </c>
      <c r="AU2937" s="55" t="str">
        <f>IF(OR($AP2937&lt;SetUp!$B$97,$AP2937&gt;SetUp!$B$98),"Não","Sim")</f>
        <v>Não</v>
      </c>
      <c r="AV2937" s="68">
        <f t="shared" si="878"/>
        <v>0.73891812807644663</v>
      </c>
      <c r="AW2937" s="68">
        <f t="shared" si="879"/>
        <v>0.77527355245262941</v>
      </c>
      <c r="AX2937" s="68">
        <f t="shared" si="880"/>
        <v>-0.26280735729526272</v>
      </c>
      <c r="AY2937" s="68">
        <f t="shared" si="881"/>
        <v>-0.22109006244869783</v>
      </c>
      <c r="AZ2937" s="68">
        <f t="shared" si="882"/>
        <v>5.5049081132519828E-2</v>
      </c>
      <c r="BA2937" s="68">
        <f t="shared" si="883"/>
        <v>3.6355424376182777E-2</v>
      </c>
      <c r="BB2937" s="68">
        <f t="shared" si="884"/>
        <v>4.171729484656489E-2</v>
      </c>
    </row>
    <row r="2938" spans="1:54" x14ac:dyDescent="0.3">
      <c r="A2938" s="64">
        <v>29600</v>
      </c>
      <c r="B2938" s="57">
        <v>6.8000000000000005E-2</v>
      </c>
      <c r="C2938" s="57"/>
      <c r="D2938" s="57">
        <v>5.1120000000000001</v>
      </c>
      <c r="E2938" s="57">
        <f t="shared" si="869"/>
        <v>6.8000000000000005E-2</v>
      </c>
      <c r="F2938" s="57">
        <f t="shared" si="870"/>
        <v>5.0440000000000005</v>
      </c>
      <c r="G2938" s="57">
        <f t="shared" si="871"/>
        <v>0</v>
      </c>
      <c r="H2938" s="57">
        <f>IF(Q2937&gt;SetUp!$B$56,SetUp!$B$56,Q2937)</f>
        <v>0.10220774149211753</v>
      </c>
      <c r="I2938" s="57">
        <f t="shared" si="885"/>
        <v>0.30992260794252308</v>
      </c>
      <c r="J2938" s="57">
        <f>MIN(F2938,H2938,(1-EXP(-SetUp!$B$52*H2938/SetUp!$B$56))*F2938)</f>
        <v>7.9912676752576961E-2</v>
      </c>
      <c r="K2938" s="57">
        <f t="shared" si="872"/>
        <v>2.2295064739540571E-2</v>
      </c>
      <c r="L2938" s="57">
        <f>IF(I2938&lt;=0,0,MIN(SetUp!$B$50*I2938^SetUp!$B$55,I2938))</f>
        <v>2.9048136780645507E-3</v>
      </c>
      <c r="M2938" s="57">
        <f t="shared" si="873"/>
        <v>0.30701779426445852</v>
      </c>
      <c r="N2938" s="57">
        <f>IF(SetUp!$B$62=0,X2938,(B2938-E2938)*(1-(H2938/SetUp!$B$66/SetUp!$B$56)))</f>
        <v>0</v>
      </c>
      <c r="O2938" s="57">
        <f>K2938*SetUp!$B$65</f>
        <v>0</v>
      </c>
      <c r="P2938" s="57">
        <f>MIN(SetUp!$B$54*L2938^SetUp!$B$51,L2938)</f>
        <v>1.6466387653097901E-3</v>
      </c>
      <c r="Q2938" s="57">
        <f t="shared" si="874"/>
        <v>2.2295064739540571E-2</v>
      </c>
      <c r="R2938" s="57">
        <f>IF((H2938+N2938-O2938)&gt;SetUp!$B$56,T2937+H2938+N2938-O2938-SetUp!$B$56,T2937)</f>
        <v>0</v>
      </c>
      <c r="S2938" s="57">
        <f>R2938*SetUp!$B$65</f>
        <v>0</v>
      </c>
      <c r="T2938" s="57">
        <f>IF((R2938-S2938)&lt;SetUp!$B$53,R2938-S2938,SetUp!$B$53)</f>
        <v>0</v>
      </c>
      <c r="U2938" s="57">
        <f t="shared" si="875"/>
        <v>0.30701779426445852</v>
      </c>
      <c r="V2938" s="57">
        <f>(L2938-P2938)/1000*SetUp!$B$13*1000000/SetUp!$B$48</f>
        <v>7.156207386071374E-2</v>
      </c>
      <c r="W2938" s="57">
        <f t="shared" si="886"/>
        <v>-4.3368086899420177E-18</v>
      </c>
      <c r="X2938" s="57">
        <f>MAX((SetUp!$B$56*(1-($H2938/SetUp!$B$56)^2)*TANH(($B2938-$D2938)/SetUp!$B$56))/(1+$H2938/SetUp!$B$56*TANH(($B2938-$D2938)/SetUp!$B$56)),0)</f>
        <v>0</v>
      </c>
      <c r="AP2938" s="64">
        <v>31401</v>
      </c>
      <c r="AQ2938" s="55">
        <v>12</v>
      </c>
      <c r="AR2938" s="55">
        <v>355</v>
      </c>
      <c r="AS2938" s="66">
        <f t="shared" si="876"/>
        <v>0.83399999999999996</v>
      </c>
      <c r="AT2938" s="66">
        <f t="shared" si="877"/>
        <v>0.57916587258462293</v>
      </c>
      <c r="AU2938" s="55" t="str">
        <f>IF(OR($AP2938&lt;SetUp!$B$97,$AP2938&gt;SetUp!$B$98),"Não","Sim")</f>
        <v>Não</v>
      </c>
      <c r="AV2938" s="68">
        <f t="shared" si="878"/>
        <v>0.91323600454646991</v>
      </c>
      <c r="AW2938" s="68">
        <f t="shared" si="879"/>
        <v>0.76102948207321308</v>
      </c>
      <c r="AX2938" s="68">
        <f t="shared" si="880"/>
        <v>-7.8833949362261305E-2</v>
      </c>
      <c r="AY2938" s="68">
        <f t="shared" si="881"/>
        <v>-0.23719703690905544</v>
      </c>
      <c r="AZ2938" s="68">
        <f t="shared" si="882"/>
        <v>-0.25483412741537703</v>
      </c>
      <c r="BA2938" s="68">
        <f t="shared" si="883"/>
        <v>-0.15220652247325683</v>
      </c>
      <c r="BB2938" s="68">
        <f t="shared" si="884"/>
        <v>-0.15836308754679412</v>
      </c>
    </row>
    <row r="2939" spans="1:54" x14ac:dyDescent="0.3">
      <c r="A2939" s="64">
        <v>29601</v>
      </c>
      <c r="B2939" s="57">
        <v>1.2390000000000001</v>
      </c>
      <c r="C2939" s="57"/>
      <c r="D2939" s="57">
        <v>5.1120000000000001</v>
      </c>
      <c r="E2939" s="57">
        <f t="shared" si="869"/>
        <v>1.2390000000000001</v>
      </c>
      <c r="F2939" s="57">
        <f t="shared" si="870"/>
        <v>3.8730000000000002</v>
      </c>
      <c r="G2939" s="57">
        <f t="shared" si="871"/>
        <v>0</v>
      </c>
      <c r="H2939" s="57">
        <f>IF(Q2938&gt;SetUp!$B$56,SetUp!$B$56,Q2938)</f>
        <v>2.2295064739540571E-2</v>
      </c>
      <c r="I2939" s="57">
        <f t="shared" si="885"/>
        <v>0.30701779426445852</v>
      </c>
      <c r="J2939" s="57">
        <f>MIN(F2939,H2939,(1-EXP(-SetUp!$B$52*H2939/SetUp!$B$56))*F2939)</f>
        <v>1.3468524648424051E-2</v>
      </c>
      <c r="K2939" s="57">
        <f t="shared" si="872"/>
        <v>8.8265400911165196E-3</v>
      </c>
      <c r="L2939" s="57">
        <f>IF(I2939&lt;=0,0,MIN(SetUp!$B$50*I2939^SetUp!$B$55,I2939))</f>
        <v>2.8595789827519972E-3</v>
      </c>
      <c r="M2939" s="57">
        <f t="shared" si="873"/>
        <v>0.3041582152817065</v>
      </c>
      <c r="N2939" s="57">
        <f>IF(SetUp!$B$62=0,X2939,(B2939-E2939)*(1-(H2939/SetUp!$B$66/SetUp!$B$56)))</f>
        <v>0</v>
      </c>
      <c r="O2939" s="57">
        <f>K2939*SetUp!$B$65</f>
        <v>0</v>
      </c>
      <c r="P2939" s="57">
        <f>MIN(SetUp!$B$54*L2939^SetUp!$B$51,L2939)</f>
        <v>1.6214296384718164E-3</v>
      </c>
      <c r="Q2939" s="57">
        <f t="shared" si="874"/>
        <v>8.8265400911165196E-3</v>
      </c>
      <c r="R2939" s="57">
        <f>IF((H2939+N2939-O2939)&gt;SetUp!$B$56,T2938+H2939+N2939-O2939-SetUp!$B$56,T2938)</f>
        <v>0</v>
      </c>
      <c r="S2939" s="57">
        <f>R2939*SetUp!$B$65</f>
        <v>0</v>
      </c>
      <c r="T2939" s="57">
        <f>IF((R2939-S2939)&lt;SetUp!$B$53,R2939-S2939,SetUp!$B$53)</f>
        <v>0</v>
      </c>
      <c r="U2939" s="57">
        <f t="shared" si="875"/>
        <v>0.3041582152817065</v>
      </c>
      <c r="V2939" s="57">
        <f>(L2939-P2939)/1000*SetUp!$B$13*1000000/SetUp!$B$48</f>
        <v>7.0423065924891087E-2</v>
      </c>
      <c r="W2939" s="57">
        <f t="shared" si="886"/>
        <v>6.5485811218124468E-17</v>
      </c>
      <c r="X2939" s="57">
        <f>MAX((SetUp!$B$56*(1-($H2939/SetUp!$B$56)^2)*TANH(($B2939-$D2939)/SetUp!$B$56))/(1+$H2939/SetUp!$B$56*TANH(($B2939-$D2939)/SetUp!$B$56)),0)</f>
        <v>0</v>
      </c>
      <c r="AP2939" s="64">
        <v>31402</v>
      </c>
      <c r="AQ2939" s="55">
        <v>12</v>
      </c>
      <c r="AR2939" s="55">
        <v>356</v>
      </c>
      <c r="AS2939" s="66">
        <f t="shared" si="876"/>
        <v>0.65200000000000002</v>
      </c>
      <c r="AT2939" s="66">
        <f t="shared" si="877"/>
        <v>0.55838084188656689</v>
      </c>
      <c r="AU2939" s="55" t="str">
        <f>IF(OR($AP2939&lt;SetUp!$B$97,$AP2939&gt;SetUp!$B$98),"Não","Sim")</f>
        <v>Não</v>
      </c>
      <c r="AV2939" s="68">
        <f t="shared" si="878"/>
        <v>0.80746516952745395</v>
      </c>
      <c r="AW2939" s="68">
        <f t="shared" si="879"/>
        <v>0.74724884870206854</v>
      </c>
      <c r="AX2939" s="68">
        <f t="shared" si="880"/>
        <v>-0.18575240426807979</v>
      </c>
      <c r="AY2939" s="68">
        <f t="shared" si="881"/>
        <v>-0.25306949082486785</v>
      </c>
      <c r="AZ2939" s="68">
        <f t="shared" si="882"/>
        <v>-9.3619158113433132E-2</v>
      </c>
      <c r="BA2939" s="68">
        <f t="shared" si="883"/>
        <v>-6.0216320825385417E-2</v>
      </c>
      <c r="BB2939" s="68">
        <f t="shared" si="884"/>
        <v>-6.7317086556788058E-2</v>
      </c>
    </row>
    <row r="2940" spans="1:54" x14ac:dyDescent="0.3">
      <c r="A2940" s="64">
        <v>29602</v>
      </c>
      <c r="B2940" s="57">
        <v>1.4019999999999999</v>
      </c>
      <c r="C2940" s="57"/>
      <c r="D2940" s="57">
        <v>5.1120000000000001</v>
      </c>
      <c r="E2940" s="57">
        <f t="shared" si="869"/>
        <v>1.4019999999999999</v>
      </c>
      <c r="F2940" s="57">
        <f t="shared" si="870"/>
        <v>3.71</v>
      </c>
      <c r="G2940" s="57">
        <f t="shared" si="871"/>
        <v>0</v>
      </c>
      <c r="H2940" s="57">
        <f>IF(Q2939&gt;SetUp!$B$56,SetUp!$B$56,Q2939)</f>
        <v>8.8265400911165196E-3</v>
      </c>
      <c r="I2940" s="57">
        <f t="shared" si="885"/>
        <v>0.3041582152817065</v>
      </c>
      <c r="J2940" s="57">
        <f>MIN(F2940,H2940,(1-EXP(-SetUp!$B$52*H2940/SetUp!$B$56))*F2940)</f>
        <v>5.1131082849289111E-3</v>
      </c>
      <c r="K2940" s="57">
        <f t="shared" si="872"/>
        <v>3.7134318061876085E-3</v>
      </c>
      <c r="L2940" s="57">
        <f>IF(I2940&lt;=0,0,MIN(SetUp!$B$50*I2940^SetUp!$B$55,I2940))</f>
        <v>2.8153265096336269E-3</v>
      </c>
      <c r="M2940" s="57">
        <f t="shared" si="873"/>
        <v>0.30134288877207288</v>
      </c>
      <c r="N2940" s="57">
        <f>IF(SetUp!$B$62=0,X2940,(B2940-E2940)*(1-(H2940/SetUp!$B$66/SetUp!$B$56)))</f>
        <v>0</v>
      </c>
      <c r="O2940" s="57">
        <f>K2940*SetUp!$B$65</f>
        <v>0</v>
      </c>
      <c r="P2940" s="57">
        <f>MIN(SetUp!$B$54*L2940^SetUp!$B$51,L2940)</f>
        <v>1.5967613354462738E-3</v>
      </c>
      <c r="Q2940" s="57">
        <f t="shared" si="874"/>
        <v>3.7134318061876085E-3</v>
      </c>
      <c r="R2940" s="57">
        <f>IF((H2940+N2940-O2940)&gt;SetUp!$B$56,T2939+H2940+N2940-O2940-SetUp!$B$56,T2939)</f>
        <v>0</v>
      </c>
      <c r="S2940" s="57">
        <f>R2940*SetUp!$B$65</f>
        <v>0</v>
      </c>
      <c r="T2940" s="57">
        <f>IF((R2940-S2940)&lt;SetUp!$B$53,R2940-S2940,SetUp!$B$53)</f>
        <v>0</v>
      </c>
      <c r="U2940" s="57">
        <f t="shared" si="875"/>
        <v>0.30134288877207288</v>
      </c>
      <c r="V2940" s="57">
        <f>(L2940-P2940)/1000*SetUp!$B$13*1000000/SetUp!$B$48</f>
        <v>6.9309163706307506E-2</v>
      </c>
      <c r="W2940" s="57">
        <f t="shared" si="886"/>
        <v>2.688821387764051E-17</v>
      </c>
      <c r="X2940" s="57">
        <f>MAX((SetUp!$B$56*(1-($H2940/SetUp!$B$56)^2)*TANH(($B2940-$D2940)/SetUp!$B$56))/(1+$H2940/SetUp!$B$56*TANH(($B2940-$D2940)/SetUp!$B$56)),0)</f>
        <v>0</v>
      </c>
      <c r="AP2940" s="64">
        <v>31403</v>
      </c>
      <c r="AQ2940" s="55">
        <v>12</v>
      </c>
      <c r="AR2940" s="55">
        <v>357</v>
      </c>
      <c r="AS2940" s="66">
        <f t="shared" si="876"/>
        <v>0.45300000000000001</v>
      </c>
      <c r="AT2940" s="66">
        <f t="shared" si="877"/>
        <v>0.53862409542226031</v>
      </c>
      <c r="AU2940" s="55" t="str">
        <f>IF(OR($AP2940&lt;SetUp!$B$97,$AP2940&gt;SetUp!$B$98),"Não","Sim")</f>
        <v>Não</v>
      </c>
      <c r="AV2940" s="68">
        <f t="shared" si="878"/>
        <v>0.67305274681855365</v>
      </c>
      <c r="AW2940" s="68">
        <f t="shared" si="879"/>
        <v>0.73391014124500309</v>
      </c>
      <c r="AX2940" s="68">
        <f t="shared" si="880"/>
        <v>-0.34390179798716813</v>
      </c>
      <c r="AY2940" s="68">
        <f t="shared" si="881"/>
        <v>-0.2687142222671417</v>
      </c>
      <c r="AZ2940" s="68">
        <f t="shared" si="882"/>
        <v>8.5624095422260293E-2</v>
      </c>
      <c r="BA2940" s="68">
        <f t="shared" si="883"/>
        <v>6.085739442644944E-2</v>
      </c>
      <c r="BB2940" s="68">
        <f t="shared" si="884"/>
        <v>7.5187575720026434E-2</v>
      </c>
    </row>
    <row r="2941" spans="1:54" x14ac:dyDescent="0.3">
      <c r="A2941" s="64">
        <v>29603</v>
      </c>
      <c r="B2941" s="57">
        <v>0.84</v>
      </c>
      <c r="C2941" s="57"/>
      <c r="D2941" s="57">
        <v>5.1120000000000001</v>
      </c>
      <c r="E2941" s="57">
        <f t="shared" si="869"/>
        <v>0.84</v>
      </c>
      <c r="F2941" s="57">
        <f t="shared" si="870"/>
        <v>4.2720000000000002</v>
      </c>
      <c r="G2941" s="57">
        <f t="shared" si="871"/>
        <v>0</v>
      </c>
      <c r="H2941" s="57">
        <f>IF(Q2940&gt;SetUp!$B$56,SetUp!$B$56,Q2940)</f>
        <v>3.7134318061876085E-3</v>
      </c>
      <c r="I2941" s="57">
        <f t="shared" si="885"/>
        <v>0.30134288877207288</v>
      </c>
      <c r="J2941" s="57">
        <f>MIN(F2941,H2941,(1-EXP(-SetUp!$B$52*H2941/SetUp!$B$56))*F2941)</f>
        <v>2.4779967648600166E-3</v>
      </c>
      <c r="K2941" s="57">
        <f t="shared" si="872"/>
        <v>1.235435041327592E-3</v>
      </c>
      <c r="L2941" s="57">
        <f>IF(I2941&lt;=0,0,MIN(SetUp!$B$50*I2941^SetUp!$B$55,I2941))</f>
        <v>2.7720289600254777E-3</v>
      </c>
      <c r="M2941" s="57">
        <f t="shared" si="873"/>
        <v>0.2985708598120474</v>
      </c>
      <c r="N2941" s="57">
        <f>IF(SetUp!$B$62=0,X2941,(B2941-E2941)*(1-(H2941/SetUp!$B$66/SetUp!$B$56)))</f>
        <v>0</v>
      </c>
      <c r="O2941" s="57">
        <f>K2941*SetUp!$B$65</f>
        <v>0</v>
      </c>
      <c r="P2941" s="57">
        <f>MIN(SetUp!$B$54*L2941^SetUp!$B$51,L2941)</f>
        <v>1.572618964676467E-3</v>
      </c>
      <c r="Q2941" s="57">
        <f t="shared" si="874"/>
        <v>1.235435041327592E-3</v>
      </c>
      <c r="R2941" s="57">
        <f>IF((H2941+N2941-O2941)&gt;SetUp!$B$56,T2940+H2941+N2941-O2941-SetUp!$B$56,T2940)</f>
        <v>0</v>
      </c>
      <c r="S2941" s="57">
        <f>R2941*SetUp!$B$65</f>
        <v>0</v>
      </c>
      <c r="T2941" s="57">
        <f>IF((R2941-S2941)&lt;SetUp!$B$53,R2941-S2941,SetUp!$B$53)</f>
        <v>0</v>
      </c>
      <c r="U2941" s="57">
        <f t="shared" si="875"/>
        <v>0.2985708598120474</v>
      </c>
      <c r="V2941" s="57">
        <f>(L2941-P2941)/1000*SetUp!$B$13*1000000/SetUp!$B$48</f>
        <v>6.8219661516311272E-2</v>
      </c>
      <c r="W2941" s="57">
        <f t="shared" si="886"/>
        <v>7.32920668600201E-17</v>
      </c>
      <c r="X2941" s="57">
        <f>MAX((SetUp!$B$56*(1-($H2941/SetUp!$B$56)^2)*TANH(($B2941-$D2941)/SetUp!$B$56))/(1+$H2941/SetUp!$B$56*TANH(($B2941-$D2941)/SetUp!$B$56)),0)</f>
        <v>0</v>
      </c>
      <c r="AP2941" s="64">
        <v>31404</v>
      </c>
      <c r="AQ2941" s="55">
        <v>12</v>
      </c>
      <c r="AR2941" s="55">
        <v>358</v>
      </c>
      <c r="AS2941" s="66">
        <f t="shared" si="876"/>
        <v>1.48</v>
      </c>
      <c r="AT2941" s="66">
        <f t="shared" si="877"/>
        <v>0.55839077433338802</v>
      </c>
      <c r="AU2941" s="55" t="str">
        <f>IF(OR($AP2941&lt;SetUp!$B$97,$AP2941&gt;SetUp!$B$98),"Não","Sim")</f>
        <v>Não</v>
      </c>
      <c r="AV2941" s="68">
        <f t="shared" si="878"/>
        <v>1.2165525060596438</v>
      </c>
      <c r="AW2941" s="68">
        <f t="shared" si="879"/>
        <v>0.74725549468263397</v>
      </c>
      <c r="AX2941" s="68">
        <f t="shared" si="880"/>
        <v>0.17026171539495738</v>
      </c>
      <c r="AY2941" s="68">
        <f t="shared" si="881"/>
        <v>-0.25306176568790395</v>
      </c>
      <c r="AZ2941" s="68">
        <f t="shared" si="882"/>
        <v>-0.92160922566661196</v>
      </c>
      <c r="BA2941" s="68">
        <f t="shared" si="883"/>
        <v>-0.46929701137700985</v>
      </c>
      <c r="BB2941" s="68">
        <f t="shared" si="884"/>
        <v>-0.42332348108286133</v>
      </c>
    </row>
    <row r="2942" spans="1:54" x14ac:dyDescent="0.3">
      <c r="A2942" s="64">
        <v>29604</v>
      </c>
      <c r="B2942" s="57">
        <v>1</v>
      </c>
      <c r="C2942" s="57"/>
      <c r="D2942" s="57">
        <v>5.1120000000000001</v>
      </c>
      <c r="E2942" s="57">
        <f t="shared" si="869"/>
        <v>1</v>
      </c>
      <c r="F2942" s="57">
        <f t="shared" si="870"/>
        <v>4.1120000000000001</v>
      </c>
      <c r="G2942" s="57">
        <f t="shared" si="871"/>
        <v>0</v>
      </c>
      <c r="H2942" s="57">
        <f>IF(Q2941&gt;SetUp!$B$56,SetUp!$B$56,Q2941)</f>
        <v>1.235435041327592E-3</v>
      </c>
      <c r="I2942" s="57">
        <f t="shared" si="885"/>
        <v>0.2985708598120474</v>
      </c>
      <c r="J2942" s="57">
        <f>MIN(F2942,H2942,(1-EXP(-SetUp!$B$52*H2942/SetUp!$B$56))*F2942)</f>
        <v>7.9369040589014799E-4</v>
      </c>
      <c r="K2942" s="57">
        <f t="shared" si="872"/>
        <v>4.4174463543744397E-4</v>
      </c>
      <c r="L2942" s="57">
        <f>IF(I2942&lt;=0,0,MIN(SetUp!$B$50*I2942^SetUp!$B$55,I2942))</f>
        <v>2.7296599581259212E-3</v>
      </c>
      <c r="M2942" s="57">
        <f t="shared" si="873"/>
        <v>0.29584119985392149</v>
      </c>
      <c r="N2942" s="57">
        <f>IF(SetUp!$B$62=0,X2942,(B2942-E2942)*(1-(H2942/SetUp!$B$66/SetUp!$B$56)))</f>
        <v>0</v>
      </c>
      <c r="O2942" s="57">
        <f>K2942*SetUp!$B$65</f>
        <v>0</v>
      </c>
      <c r="P2942" s="57">
        <f>MIN(SetUp!$B$54*L2942^SetUp!$B$51,L2942)</f>
        <v>1.5489881342422697E-3</v>
      </c>
      <c r="Q2942" s="57">
        <f t="shared" si="874"/>
        <v>4.4174463543744397E-4</v>
      </c>
      <c r="R2942" s="57">
        <f>IF((H2942+N2942-O2942)&gt;SetUp!$B$56,T2941+H2942+N2942-O2942-SetUp!$B$56,T2941)</f>
        <v>0</v>
      </c>
      <c r="S2942" s="57">
        <f>R2942*SetUp!$B$65</f>
        <v>0</v>
      </c>
      <c r="T2942" s="57">
        <f>IF((R2942-S2942)&lt;SetUp!$B$53,R2942-S2942,SetUp!$B$53)</f>
        <v>0</v>
      </c>
      <c r="U2942" s="57">
        <f t="shared" si="875"/>
        <v>0.29584119985392149</v>
      </c>
      <c r="V2942" s="57">
        <f>(L2942-P2942)/1000*SetUp!$B$13*1000000/SetUp!$B$48</f>
        <v>6.715387773948904E-2</v>
      </c>
      <c r="W2942" s="57">
        <f t="shared" si="886"/>
        <v>1.0451708942760263E-16</v>
      </c>
      <c r="X2942" s="57">
        <f>MAX((SetUp!$B$56*(1-($H2942/SetUp!$B$56)^2)*TANH(($B2942-$D2942)/SetUp!$B$56))/(1+$H2942/SetUp!$B$56*TANH(($B2942-$D2942)/SetUp!$B$56)),0)</f>
        <v>0</v>
      </c>
      <c r="AP2942" s="64">
        <v>31405</v>
      </c>
      <c r="AQ2942" s="55">
        <v>12</v>
      </c>
      <c r="AR2942" s="55">
        <v>359</v>
      </c>
      <c r="AS2942" s="66">
        <f t="shared" si="876"/>
        <v>1.385</v>
      </c>
      <c r="AT2942" s="66">
        <f t="shared" si="877"/>
        <v>0.5386335399799721</v>
      </c>
      <c r="AU2942" s="55" t="str">
        <f>IF(OR($AP2942&lt;SetUp!$B$97,$AP2942&gt;SetUp!$B$98),"Não","Sim")</f>
        <v>Não</v>
      </c>
      <c r="AV2942" s="68">
        <f t="shared" si="878"/>
        <v>1.1768602295939821</v>
      </c>
      <c r="AW2942" s="68">
        <f t="shared" si="879"/>
        <v>0.73391657562693879</v>
      </c>
      <c r="AX2942" s="68">
        <f t="shared" si="880"/>
        <v>0.14144977340046735</v>
      </c>
      <c r="AY2942" s="68">
        <f t="shared" si="881"/>
        <v>-0.26870660715416678</v>
      </c>
      <c r="AZ2942" s="68">
        <f t="shared" si="882"/>
        <v>-0.84636646002002791</v>
      </c>
      <c r="BA2942" s="68">
        <f t="shared" si="883"/>
        <v>-0.44294365396704327</v>
      </c>
      <c r="BB2942" s="68">
        <f t="shared" si="884"/>
        <v>-0.4101563805546341</v>
      </c>
    </row>
    <row r="2943" spans="1:54" x14ac:dyDescent="0.3">
      <c r="A2943" s="64">
        <v>29605</v>
      </c>
      <c r="B2943" s="57">
        <v>3.6019999999999999</v>
      </c>
      <c r="C2943" s="57"/>
      <c r="D2943" s="57">
        <v>5.1120000000000001</v>
      </c>
      <c r="E2943" s="57">
        <f t="shared" si="869"/>
        <v>3.6019999999999999</v>
      </c>
      <c r="F2943" s="57">
        <f t="shared" si="870"/>
        <v>1.5100000000000002</v>
      </c>
      <c r="G2943" s="57">
        <f t="shared" si="871"/>
        <v>0</v>
      </c>
      <c r="H2943" s="57">
        <f>IF(Q2942&gt;SetUp!$B$56,SetUp!$B$56,Q2942)</f>
        <v>4.4174463543744397E-4</v>
      </c>
      <c r="I2943" s="57">
        <f t="shared" si="885"/>
        <v>0.29584119985392149</v>
      </c>
      <c r="J2943" s="57">
        <f>MIN(F2943,H2943,(1-EXP(-SetUp!$B$52*H2943/SetUp!$B$56))*F2943)</f>
        <v>1.0422052809624051E-4</v>
      </c>
      <c r="K2943" s="57">
        <f t="shared" si="872"/>
        <v>3.3752410734120349E-4</v>
      </c>
      <c r="L2943" s="57">
        <f>IF(I2943&lt;=0,0,MIN(SetUp!$B$50*I2943^SetUp!$B$55,I2943))</f>
        <v>2.6881940143262768E-3</v>
      </c>
      <c r="M2943" s="57">
        <f t="shared" si="873"/>
        <v>0.29315300583959519</v>
      </c>
      <c r="N2943" s="57">
        <f>IF(SetUp!$B$62=0,X2943,(B2943-E2943)*(1-(H2943/SetUp!$B$66/SetUp!$B$56)))</f>
        <v>0</v>
      </c>
      <c r="O2943" s="57">
        <f>K2943*SetUp!$B$65</f>
        <v>0</v>
      </c>
      <c r="P2943" s="57">
        <f>MIN(SetUp!$B$54*L2943^SetUp!$B$51,L2943)</f>
        <v>1.5258549321231171E-3</v>
      </c>
      <c r="Q2943" s="57">
        <f t="shared" si="874"/>
        <v>3.3752410734120349E-4</v>
      </c>
      <c r="R2943" s="57">
        <f>IF((H2943+N2943-O2943)&gt;SetUp!$B$56,T2942+H2943+N2943-O2943-SetUp!$B$56,T2942)</f>
        <v>0</v>
      </c>
      <c r="S2943" s="57">
        <f>R2943*SetUp!$B$65</f>
        <v>0</v>
      </c>
      <c r="T2943" s="57">
        <f>IF((R2943-S2943)&lt;SetUp!$B$53,R2943-S2943,SetUp!$B$53)</f>
        <v>0</v>
      </c>
      <c r="U2943" s="57">
        <f t="shared" si="875"/>
        <v>0.29315300583959519</v>
      </c>
      <c r="V2943" s="57">
        <f>(L2943-P2943)/1000*SetUp!$B$13*1000000/SetUp!$B$48</f>
        <v>6.6111153869453917E-2</v>
      </c>
      <c r="W2943" s="57">
        <f t="shared" si="886"/>
        <v>0</v>
      </c>
      <c r="X2943" s="57">
        <f>MAX((SetUp!$B$56*(1-($H2943/SetUp!$B$56)^2)*TANH(($B2943-$D2943)/SetUp!$B$56))/(1+$H2943/SetUp!$B$56*TANH(($B2943-$D2943)/SetUp!$B$56)),0)</f>
        <v>0</v>
      </c>
      <c r="AP2943" s="64">
        <v>31406</v>
      </c>
      <c r="AQ2943" s="55">
        <v>12</v>
      </c>
      <c r="AR2943" s="55">
        <v>360</v>
      </c>
      <c r="AS2943" s="66">
        <f t="shared" si="876"/>
        <v>1.385</v>
      </c>
      <c r="AT2943" s="66">
        <f t="shared" si="877"/>
        <v>0.51984009339177983</v>
      </c>
      <c r="AU2943" s="55" t="str">
        <f>IF(OR($AP2943&lt;SetUp!$B$97,$AP2943&gt;SetUp!$B$98),"Não","Sim")</f>
        <v>Não</v>
      </c>
      <c r="AV2943" s="68">
        <f t="shared" si="878"/>
        <v>1.1768602295939821</v>
      </c>
      <c r="AW2943" s="68">
        <f t="shared" si="879"/>
        <v>0.72099937128390057</v>
      </c>
      <c r="AX2943" s="68">
        <f t="shared" si="880"/>
        <v>0.14144977340046735</v>
      </c>
      <c r="AY2943" s="68">
        <f t="shared" si="881"/>
        <v>-0.28413022797598725</v>
      </c>
      <c r="AZ2943" s="68">
        <f t="shared" si="882"/>
        <v>-0.86515990660822017</v>
      </c>
      <c r="BA2943" s="68">
        <f t="shared" si="883"/>
        <v>-0.4558608583100815</v>
      </c>
      <c r="BB2943" s="68">
        <f t="shared" si="884"/>
        <v>-0.42558000137645458</v>
      </c>
    </row>
    <row r="2944" spans="1:54" x14ac:dyDescent="0.3">
      <c r="A2944" s="64">
        <v>29606</v>
      </c>
      <c r="B2944" s="57">
        <v>1.5149999999999999</v>
      </c>
      <c r="C2944" s="57"/>
      <c r="D2944" s="57">
        <v>5.1120000000000001</v>
      </c>
      <c r="E2944" s="57">
        <f t="shared" si="869"/>
        <v>1.5149999999999999</v>
      </c>
      <c r="F2944" s="57">
        <f t="shared" si="870"/>
        <v>3.5970000000000004</v>
      </c>
      <c r="G2944" s="57">
        <f t="shared" si="871"/>
        <v>0</v>
      </c>
      <c r="H2944" s="57">
        <f>IF(Q2943&gt;SetUp!$B$56,SetUp!$B$56,Q2943)</f>
        <v>3.3752410734120349E-4</v>
      </c>
      <c r="I2944" s="57">
        <f t="shared" si="885"/>
        <v>0.29315300583959519</v>
      </c>
      <c r="J2944" s="57">
        <f>MIN(F2944,H2944,(1-EXP(-SetUp!$B$52*H2944/SetUp!$B$56))*F2944)</f>
        <v>1.8969409385310822E-4</v>
      </c>
      <c r="K2944" s="57">
        <f t="shared" si="872"/>
        <v>1.4783001348809527E-4</v>
      </c>
      <c r="L2944" s="57">
        <f>IF(I2944&lt;=0,0,MIN(SetUp!$B$50*I2944^SetUp!$B$55,I2944))</f>
        <v>2.6476064901958308E-3</v>
      </c>
      <c r="M2944" s="57">
        <f t="shared" si="873"/>
        <v>0.29050539934939934</v>
      </c>
      <c r="N2944" s="57">
        <f>IF(SetUp!$B$62=0,X2944,(B2944-E2944)*(1-(H2944/SetUp!$B$66/SetUp!$B$56)))</f>
        <v>0</v>
      </c>
      <c r="O2944" s="57">
        <f>K2944*SetUp!$B$65</f>
        <v>0</v>
      </c>
      <c r="P2944" s="57">
        <f>MIN(SetUp!$B$54*L2944^SetUp!$B$51,L2944)</f>
        <v>1.5032059073568091E-3</v>
      </c>
      <c r="Q2944" s="57">
        <f t="shared" si="874"/>
        <v>1.4783001348809527E-4</v>
      </c>
      <c r="R2944" s="57">
        <f>IF((H2944+N2944-O2944)&gt;SetUp!$B$56,T2943+H2944+N2944-O2944-SetUp!$B$56,T2943)</f>
        <v>0</v>
      </c>
      <c r="S2944" s="57">
        <f>R2944*SetUp!$B$65</f>
        <v>0</v>
      </c>
      <c r="T2944" s="57">
        <f>IF((R2944-S2944)&lt;SetUp!$B$53,R2944-S2944,SetUp!$B$53)</f>
        <v>0</v>
      </c>
      <c r="U2944" s="57">
        <f t="shared" si="875"/>
        <v>0.29050539934939934</v>
      </c>
      <c r="V2944" s="57">
        <f>(L2944-P2944)/1000*SetUp!$B$13*1000000/SetUp!$B$48</f>
        <v>6.5090853588918099E-2</v>
      </c>
      <c r="W2944" s="57">
        <f t="shared" si="886"/>
        <v>-2.3852447794681098E-17</v>
      </c>
      <c r="X2944" s="57">
        <f>MAX((SetUp!$B$56*(1-($H2944/SetUp!$B$56)^2)*TANH(($B2944-$D2944)/SetUp!$B$56))/(1+$H2944/SetUp!$B$56*TANH(($B2944-$D2944)/SetUp!$B$56)),0)</f>
        <v>0</v>
      </c>
      <c r="AP2944" s="64">
        <v>31407</v>
      </c>
      <c r="AQ2944" s="55">
        <v>12</v>
      </c>
      <c r="AR2944" s="55">
        <v>361</v>
      </c>
      <c r="AS2944" s="66">
        <f t="shared" si="876"/>
        <v>1.48</v>
      </c>
      <c r="AT2944" s="66">
        <f t="shared" si="877"/>
        <v>0.50195079128940512</v>
      </c>
      <c r="AU2944" s="55" t="str">
        <f>IF(OR($AP2944&lt;SetUp!$B$97,$AP2944&gt;SetUp!$B$98),"Não","Sim")</f>
        <v>Não</v>
      </c>
      <c r="AV2944" s="68">
        <f t="shared" si="878"/>
        <v>1.2165525060596438</v>
      </c>
      <c r="AW2944" s="68">
        <f t="shared" si="879"/>
        <v>0.70848485607626444</v>
      </c>
      <c r="AX2944" s="68">
        <f t="shared" si="880"/>
        <v>0.17026171539495738</v>
      </c>
      <c r="AY2944" s="68">
        <f t="shared" si="881"/>
        <v>-0.29933885679720068</v>
      </c>
      <c r="AZ2944" s="68">
        <f t="shared" si="882"/>
        <v>-0.97804920871059486</v>
      </c>
      <c r="BA2944" s="68">
        <f t="shared" si="883"/>
        <v>-0.50806764998337939</v>
      </c>
      <c r="BB2944" s="68">
        <f t="shared" si="884"/>
        <v>-0.46960057219215806</v>
      </c>
    </row>
    <row r="2945" spans="1:54" x14ac:dyDescent="0.3">
      <c r="A2945" s="64">
        <v>29607</v>
      </c>
      <c r="B2945" s="57">
        <v>6.1470000000000002</v>
      </c>
      <c r="C2945" s="57"/>
      <c r="D2945" s="57">
        <v>5.1120000000000001</v>
      </c>
      <c r="E2945" s="57">
        <f t="shared" si="869"/>
        <v>5.1120000000000001</v>
      </c>
      <c r="F2945" s="57">
        <f t="shared" si="870"/>
        <v>0</v>
      </c>
      <c r="G2945" s="57">
        <f t="shared" si="871"/>
        <v>9.0256914462516491E-5</v>
      </c>
      <c r="H2945" s="57">
        <f>IF(Q2944&gt;SetUp!$B$56,SetUp!$B$56,Q2944)</f>
        <v>1.4783001348809527E-4</v>
      </c>
      <c r="I2945" s="57">
        <f t="shared" si="885"/>
        <v>0.29059565626386186</v>
      </c>
      <c r="J2945" s="57">
        <f>MIN(F2945,H2945,(1-EXP(-SetUp!$B$52*H2945/SetUp!$B$56))*F2945)</f>
        <v>0</v>
      </c>
      <c r="K2945" s="57">
        <f t="shared" si="872"/>
        <v>1.4783001348809527E-4</v>
      </c>
      <c r="L2945" s="57">
        <f>IF(I2945&lt;=0,0,MIN(SetUp!$B$50*I2945^SetUp!$B$55,I2945))</f>
        <v>2.6092241021852089E-3</v>
      </c>
      <c r="M2945" s="57">
        <f t="shared" si="873"/>
        <v>0.28798643216167663</v>
      </c>
      <c r="N2945" s="57">
        <f>IF(SetUp!$B$62=0,X2945,(B2945-E2945)*(1-(H2945/SetUp!$B$66/SetUp!$B$56)))</f>
        <v>1.0349097430855376</v>
      </c>
      <c r="O2945" s="57">
        <f>K2945*SetUp!$B$65</f>
        <v>0</v>
      </c>
      <c r="P2945" s="57">
        <f>MIN(SetUp!$B$54*L2945^SetUp!$B$51,L2945)</f>
        <v>1.4817819796095642E-3</v>
      </c>
      <c r="Q2945" s="57">
        <f t="shared" si="874"/>
        <v>1.0350575730990257</v>
      </c>
      <c r="R2945" s="57">
        <f>IF((H2945+N2945-O2945)&gt;SetUp!$B$56,T2944+H2945+N2945-O2945-SetUp!$B$56,T2944)</f>
        <v>0</v>
      </c>
      <c r="S2945" s="57">
        <f>R2945*SetUp!$B$65</f>
        <v>0</v>
      </c>
      <c r="T2945" s="57">
        <f>IF((R2945-S2945)&lt;SetUp!$B$53,R2945-S2945,SetUp!$B$53)</f>
        <v>0</v>
      </c>
      <c r="U2945" s="57">
        <f t="shared" si="875"/>
        <v>0.28798643216167663</v>
      </c>
      <c r="V2945" s="57">
        <f>(L2945-P2945)/1000*SetUp!$B$13*1000000/SetUp!$B$48</f>
        <v>6.4126295661694255E-2</v>
      </c>
      <c r="W2945" s="57">
        <f t="shared" si="886"/>
        <v>-1.2793585635328952E-16</v>
      </c>
      <c r="X2945" s="57">
        <f>MAX((SetUp!$B$56*(1-($H2945/SetUp!$B$56)^2)*TANH(($B2945-$D2945)/SetUp!$B$56))/(1+$H2945/SetUp!$B$56*TANH(($B2945-$D2945)/SetUp!$B$56)),0)</f>
        <v>1.0349097430855376</v>
      </c>
      <c r="AP2945" s="64">
        <v>31408</v>
      </c>
      <c r="AQ2945" s="55">
        <v>12</v>
      </c>
      <c r="AR2945" s="55">
        <v>362</v>
      </c>
      <c r="AS2945" s="66">
        <f t="shared" si="876"/>
        <v>0.59699999999999998</v>
      </c>
      <c r="AT2945" s="66">
        <f t="shared" si="877"/>
        <v>0.48491044469475059</v>
      </c>
      <c r="AU2945" s="55" t="str">
        <f>IF(OR($AP2945&lt;SetUp!$B$97,$AP2945&gt;SetUp!$B$98),"Não","Sim")</f>
        <v>Não</v>
      </c>
      <c r="AV2945" s="68">
        <f t="shared" si="878"/>
        <v>0.77265775088327426</v>
      </c>
      <c r="AW2945" s="68">
        <f t="shared" si="879"/>
        <v>0.69635511392877025</v>
      </c>
      <c r="AX2945" s="68">
        <f t="shared" si="880"/>
        <v>-0.22402566887063094</v>
      </c>
      <c r="AY2945" s="68">
        <f t="shared" si="881"/>
        <v>-0.31433846132798404</v>
      </c>
      <c r="AZ2945" s="68">
        <f t="shared" si="882"/>
        <v>-0.11208955530524939</v>
      </c>
      <c r="BA2945" s="68">
        <f t="shared" si="883"/>
        <v>-7.6302636954504011E-2</v>
      </c>
      <c r="BB2945" s="68">
        <f t="shared" si="884"/>
        <v>-9.0312792457353103E-2</v>
      </c>
    </row>
    <row r="2946" spans="1:54" x14ac:dyDescent="0.3">
      <c r="A2946" s="64">
        <v>29608</v>
      </c>
      <c r="B2946" s="57">
        <v>7.0000000000000001E-3</v>
      </c>
      <c r="C2946" s="57"/>
      <c r="D2946" s="57">
        <v>5.1120000000000001</v>
      </c>
      <c r="E2946" s="57">
        <f t="shared" si="869"/>
        <v>7.0000000000000001E-3</v>
      </c>
      <c r="F2946" s="57">
        <f t="shared" si="870"/>
        <v>5.1050000000000004</v>
      </c>
      <c r="G2946" s="57">
        <f t="shared" si="871"/>
        <v>0</v>
      </c>
      <c r="H2946" s="57">
        <f>IF(Q2945&gt;SetUp!$B$56,SetUp!$B$56,Q2945)</f>
        <v>1.0350575730990257</v>
      </c>
      <c r="I2946" s="57">
        <f t="shared" si="885"/>
        <v>0.28798643216167663</v>
      </c>
      <c r="J2946" s="57">
        <f>MIN(F2946,H2946,(1-EXP(-SetUp!$B$52*H2946/SetUp!$B$56))*F2946)</f>
        <v>0.76231549764322493</v>
      </c>
      <c r="K2946" s="57">
        <f t="shared" si="872"/>
        <v>0.27274207545580076</v>
      </c>
      <c r="L2946" s="57">
        <f>IF(I2946&lt;=0,0,MIN(SetUp!$B$50*I2946^SetUp!$B$55,I2946))</f>
        <v>2.5702945583756191E-3</v>
      </c>
      <c r="M2946" s="57">
        <f t="shared" si="873"/>
        <v>0.28541613760330103</v>
      </c>
      <c r="N2946" s="57">
        <f>IF(SetUp!$B$62=0,X2946,(B2946-E2946)*(1-(H2946/SetUp!$B$66/SetUp!$B$56)))</f>
        <v>0</v>
      </c>
      <c r="O2946" s="57">
        <f>K2946*SetUp!$B$65</f>
        <v>0</v>
      </c>
      <c r="P2946" s="57">
        <f>MIN(SetUp!$B$54*L2946^SetUp!$B$51,L2946)</f>
        <v>1.4600471676795084E-3</v>
      </c>
      <c r="Q2946" s="57">
        <f t="shared" si="874"/>
        <v>0.27274207545580076</v>
      </c>
      <c r="R2946" s="57">
        <f>IF((H2946+N2946-O2946)&gt;SetUp!$B$56,T2945+H2946+N2946-O2946-SetUp!$B$56,T2945)</f>
        <v>0</v>
      </c>
      <c r="S2946" s="57">
        <f>R2946*SetUp!$B$65</f>
        <v>0</v>
      </c>
      <c r="T2946" s="57">
        <f>IF((R2946-S2946)&lt;SetUp!$B$53,R2946-S2946,SetUp!$B$53)</f>
        <v>0</v>
      </c>
      <c r="U2946" s="57">
        <f t="shared" si="875"/>
        <v>0.28541613760330103</v>
      </c>
      <c r="V2946" s="57">
        <f>(L2946-P2946)/1000*SetUp!$B$13*1000000/SetUp!$B$48</f>
        <v>6.3148299152382029E-2</v>
      </c>
      <c r="W2946" s="57">
        <f t="shared" si="886"/>
        <v>7.8062556418956319E-17</v>
      </c>
      <c r="X2946" s="57">
        <f>MAX((SetUp!$B$56*(1-($H2946/SetUp!$B$56)^2)*TANH(($B2946-$D2946)/SetUp!$B$56))/(1+$H2946/SetUp!$B$56*TANH(($B2946-$D2946)/SetUp!$B$56)),0)</f>
        <v>0</v>
      </c>
      <c r="AP2946" s="64">
        <v>31409</v>
      </c>
      <c r="AQ2946" s="55">
        <v>12</v>
      </c>
      <c r="AR2946" s="55">
        <v>363</v>
      </c>
      <c r="AS2946" s="66">
        <f t="shared" si="876"/>
        <v>0.41</v>
      </c>
      <c r="AT2946" s="66">
        <f t="shared" si="877"/>
        <v>0.46866793062355522</v>
      </c>
      <c r="AU2946" s="55" t="str">
        <f>IF(OR($AP2946&lt;SetUp!$B$97,$AP2946&gt;SetUp!$B$98),"Não","Sim")</f>
        <v>Não</v>
      </c>
      <c r="AV2946" s="68">
        <f t="shared" si="878"/>
        <v>0.6403124237432849</v>
      </c>
      <c r="AW2946" s="68">
        <f t="shared" si="879"/>
        <v>0.68459325925950743</v>
      </c>
      <c r="AX2946" s="68">
        <f t="shared" si="880"/>
        <v>-0.38721614328026455</v>
      </c>
      <c r="AY2946" s="68">
        <f t="shared" si="881"/>
        <v>-0.32913476277960868</v>
      </c>
      <c r="AZ2946" s="68">
        <f t="shared" si="882"/>
        <v>5.8667930623555242E-2</v>
      </c>
      <c r="BA2946" s="68">
        <f t="shared" si="883"/>
        <v>4.4280835516222528E-2</v>
      </c>
      <c r="BB2946" s="68">
        <f t="shared" si="884"/>
        <v>5.8081380500655866E-2</v>
      </c>
    </row>
    <row r="2947" spans="1:54" x14ac:dyDescent="0.3">
      <c r="A2947" s="64">
        <v>29609</v>
      </c>
      <c r="B2947" s="57">
        <v>4.8000000000000001E-2</v>
      </c>
      <c r="C2947" s="57"/>
      <c r="D2947" s="57">
        <v>5.1120000000000001</v>
      </c>
      <c r="E2947" s="57">
        <f t="shared" ref="E2947:E3010" si="887">IF(B2947&gt;=D2947,D2947,B2947)</f>
        <v>4.8000000000000001E-2</v>
      </c>
      <c r="F2947" s="57">
        <f t="shared" ref="F2947:F3010" si="888">D2947-E2947</f>
        <v>5.0640000000000001</v>
      </c>
      <c r="G2947" s="57">
        <f t="shared" ref="G2947:G3010" si="889">MAX(B2947-D2947-N2947,0)</f>
        <v>0</v>
      </c>
      <c r="H2947" s="57">
        <f>IF(Q2946&gt;SetUp!$B$56,SetUp!$B$56,Q2946)</f>
        <v>0.27274207545580076</v>
      </c>
      <c r="I2947" s="57">
        <f t="shared" si="885"/>
        <v>0.28541613760330103</v>
      </c>
      <c r="J2947" s="57">
        <f>MIN(F2947,H2947,(1-EXP(-SetUp!$B$52*H2947/SetUp!$B$56))*F2947)</f>
        <v>0.21127338542916335</v>
      </c>
      <c r="K2947" s="57">
        <f t="shared" ref="K2947:K3010" si="890">MAX(H2947-J2947,0)</f>
        <v>6.1468690026637407E-2</v>
      </c>
      <c r="L2947" s="57">
        <f>IF(I2947&lt;=0,0,MIN(SetUp!$B$50*I2947^SetUp!$B$55,I2947))</f>
        <v>2.5321750520911675E-3</v>
      </c>
      <c r="M2947" s="57">
        <f t="shared" ref="M2947:M3010" si="891">MAX(I2947-L2947,0)</f>
        <v>0.28288396255120984</v>
      </c>
      <c r="N2947" s="57">
        <f>IF(SetUp!$B$62=0,X2947,(B2947-E2947)*(1-(H2947/SetUp!$B$66/SetUp!$B$56)))</f>
        <v>0</v>
      </c>
      <c r="O2947" s="57">
        <f>K2947*SetUp!$B$65</f>
        <v>0</v>
      </c>
      <c r="P2947" s="57">
        <f>MIN(SetUp!$B$54*L2947^SetUp!$B$51,L2947)</f>
        <v>1.4387591820427164E-3</v>
      </c>
      <c r="Q2947" s="57">
        <f t="shared" ref="Q2947:Q3010" si="892">IF((K2947+N2947-O2947)&lt;0,0,K2947+N2947-O2947)</f>
        <v>6.1468690026637407E-2</v>
      </c>
      <c r="R2947" s="57">
        <f>IF((H2947+N2947-O2947)&gt;SetUp!$B$56,T2946+H2947+N2947-O2947-SetUp!$B$56,T2946)</f>
        <v>0</v>
      </c>
      <c r="S2947" s="57">
        <f>R2947*SetUp!$B$65</f>
        <v>0</v>
      </c>
      <c r="T2947" s="57">
        <f>IF((R2947-S2947)&lt;SetUp!$B$53,R2947-S2947,SetUp!$B$53)</f>
        <v>0</v>
      </c>
      <c r="U2947" s="57">
        <f t="shared" ref="U2947:U3010" si="893">M2947+R2947-T2947</f>
        <v>0.28288396255120984</v>
      </c>
      <c r="V2947" s="57">
        <f>(L2947-P2947)/1000*SetUp!$B$13*1000000/SetUp!$B$48</f>
        <v>6.2190961256382571E-2</v>
      </c>
      <c r="W2947" s="57">
        <f t="shared" si="886"/>
        <v>-2.2551405187698492E-17</v>
      </c>
      <c r="X2947" s="57">
        <f>MAX((SetUp!$B$56*(1-($H2947/SetUp!$B$56)^2)*TANH(($B2947-$D2947)/SetUp!$B$56))/(1+$H2947/SetUp!$B$56*TANH(($B2947-$D2947)/SetUp!$B$56)),0)</f>
        <v>0</v>
      </c>
      <c r="AP2947" s="64">
        <v>31410</v>
      </c>
      <c r="AQ2947" s="55">
        <v>12</v>
      </c>
      <c r="AR2947" s="55">
        <v>364</v>
      </c>
      <c r="AS2947" s="66">
        <f t="shared" si="876"/>
        <v>0.54600000000000004</v>
      </c>
      <c r="AT2947" s="66">
        <f t="shared" si="877"/>
        <v>0.45317584236347136</v>
      </c>
      <c r="AU2947" s="55" t="str">
        <f>IF(OR($AP2947&lt;SetUp!$B$97,$AP2947&gt;SetUp!$B$98),"Não","Sim")</f>
        <v>Não</v>
      </c>
      <c r="AV2947" s="68">
        <f t="shared" si="878"/>
        <v>0.73891812807644663</v>
      </c>
      <c r="AW2947" s="68">
        <f t="shared" si="879"/>
        <v>0.67318336459204886</v>
      </c>
      <c r="AX2947" s="68">
        <f t="shared" si="880"/>
        <v>-0.26280735729526272</v>
      </c>
      <c r="AY2947" s="68">
        <f t="shared" si="881"/>
        <v>-0.34373324931145022</v>
      </c>
      <c r="AZ2947" s="68">
        <f t="shared" si="882"/>
        <v>-9.2824157636528681E-2</v>
      </c>
      <c r="BA2947" s="68">
        <f t="shared" si="883"/>
        <v>-6.5734763484397774E-2</v>
      </c>
      <c r="BB2947" s="68">
        <f t="shared" si="884"/>
        <v>-8.0925892016187495E-2</v>
      </c>
    </row>
    <row r="2948" spans="1:54" x14ac:dyDescent="0.3">
      <c r="A2948" s="64">
        <v>29610</v>
      </c>
      <c r="B2948" s="57">
        <v>8.2000000000000003E-2</v>
      </c>
      <c r="C2948" s="57"/>
      <c r="D2948" s="57">
        <v>5.1120000000000001</v>
      </c>
      <c r="E2948" s="57">
        <f t="shared" si="887"/>
        <v>8.2000000000000003E-2</v>
      </c>
      <c r="F2948" s="57">
        <f t="shared" si="888"/>
        <v>5.03</v>
      </c>
      <c r="G2948" s="57">
        <f t="shared" si="889"/>
        <v>0</v>
      </c>
      <c r="H2948" s="57">
        <f>IF(Q2947&gt;SetUp!$B$56,SetUp!$B$56,Q2947)</f>
        <v>6.1468690026637407E-2</v>
      </c>
      <c r="I2948" s="57">
        <f t="shared" ref="I2948:I3011" si="894">U2947+G2948+O2948</f>
        <v>0.28288396255120984</v>
      </c>
      <c r="J2948" s="57">
        <f>MIN(F2948,H2948,(1-EXP(-SetUp!$B$52*H2948/SetUp!$B$56))*F2948)</f>
        <v>4.8079290614226389E-2</v>
      </c>
      <c r="K2948" s="57">
        <f t="shared" si="890"/>
        <v>1.3389399412411018E-2</v>
      </c>
      <c r="L2948" s="57">
        <f>IF(I2948&lt;=0,0,MIN(SetUp!$B$50*I2948^SetUp!$B$55,I2948))</f>
        <v>2.494844005567768E-3</v>
      </c>
      <c r="M2948" s="57">
        <f t="shared" si="891"/>
        <v>0.28038911854564208</v>
      </c>
      <c r="N2948" s="57">
        <f>IF(SetUp!$B$62=0,X2948,(B2948-E2948)*(1-(H2948/SetUp!$B$66/SetUp!$B$56)))</f>
        <v>0</v>
      </c>
      <c r="O2948" s="57">
        <f>K2948*SetUp!$B$65</f>
        <v>0</v>
      </c>
      <c r="P2948" s="57">
        <f>MIN(SetUp!$B$54*L2948^SetUp!$B$51,L2948)</f>
        <v>1.4179062306533916E-3</v>
      </c>
      <c r="Q2948" s="57">
        <f t="shared" si="892"/>
        <v>1.3389399412411018E-2</v>
      </c>
      <c r="R2948" s="57">
        <f>IF((H2948+N2948-O2948)&gt;SetUp!$B$56,T2947+H2948+N2948-O2948-SetUp!$B$56,T2947)</f>
        <v>0</v>
      </c>
      <c r="S2948" s="57">
        <f>R2948*SetUp!$B$65</f>
        <v>0</v>
      </c>
      <c r="T2948" s="57">
        <f>IF((R2948-S2948)&lt;SetUp!$B$53,R2948-S2948,SetUp!$B$53)</f>
        <v>0</v>
      </c>
      <c r="U2948" s="57">
        <f t="shared" si="893"/>
        <v>0.28038911854564208</v>
      </c>
      <c r="V2948" s="57">
        <f>(L2948-P2948)/1000*SetUp!$B$13*1000000/SetUp!$B$48</f>
        <v>6.1253725384712972E-2</v>
      </c>
      <c r="W2948" s="57">
        <f t="shared" ref="W2948:W3011" si="895">Q2948+U2948+T2948-H2948-U2947-T2947-B2948+E2948+J2948+L2948</f>
        <v>-1.0408340855860843E-17</v>
      </c>
      <c r="X2948" s="57">
        <f>MAX((SetUp!$B$56*(1-($H2948/SetUp!$B$56)^2)*TANH(($B2948-$D2948)/SetUp!$B$56))/(1+$H2948/SetUp!$B$56*TANH(($B2948-$D2948)/SetUp!$B$56)),0)</f>
        <v>0</v>
      </c>
      <c r="AP2948" s="64">
        <v>31411</v>
      </c>
      <c r="AQ2948" s="55">
        <v>12</v>
      </c>
      <c r="AR2948" s="55">
        <v>365</v>
      </c>
      <c r="AS2948" s="66">
        <f t="shared" si="876"/>
        <v>0.45300000000000001</v>
      </c>
      <c r="AT2948" s="66">
        <f t="shared" si="877"/>
        <v>0.43839017404441116</v>
      </c>
      <c r="AU2948" s="55" t="str">
        <f>IF(OR($AP2948&lt;SetUp!$B$97,$AP2948&gt;SetUp!$B$98),"Não","Sim")</f>
        <v>Não</v>
      </c>
      <c r="AV2948" s="68">
        <f t="shared" si="878"/>
        <v>0.67305274681855365</v>
      </c>
      <c r="AW2948" s="68">
        <f t="shared" si="879"/>
        <v>0.66211039415222228</v>
      </c>
      <c r="AX2948" s="68">
        <f t="shared" si="880"/>
        <v>-0.34390179798716813</v>
      </c>
      <c r="AY2948" s="68">
        <f t="shared" si="881"/>
        <v>-0.35813918857048238</v>
      </c>
      <c r="AZ2948" s="68">
        <f t="shared" si="882"/>
        <v>-1.4609825955588851E-2</v>
      </c>
      <c r="BA2948" s="68">
        <f t="shared" si="883"/>
        <v>-1.0942352666331367E-2</v>
      </c>
      <c r="BB2948" s="68">
        <f t="shared" si="884"/>
        <v>-1.4237390583314247E-2</v>
      </c>
    </row>
    <row r="2949" spans="1:54" x14ac:dyDescent="0.3">
      <c r="A2949" s="64">
        <v>29611</v>
      </c>
      <c r="B2949" s="57">
        <v>0.48099999999999998</v>
      </c>
      <c r="C2949" s="57"/>
      <c r="D2949" s="57">
        <v>5.1120000000000001</v>
      </c>
      <c r="E2949" s="57">
        <f t="shared" si="887"/>
        <v>0.48099999999999998</v>
      </c>
      <c r="F2949" s="57">
        <f t="shared" si="888"/>
        <v>4.6310000000000002</v>
      </c>
      <c r="G2949" s="57">
        <f t="shared" si="889"/>
        <v>0</v>
      </c>
      <c r="H2949" s="57">
        <f>IF(Q2948&gt;SetUp!$B$56,SetUp!$B$56,Q2948)</f>
        <v>1.3389399412411018E-2</v>
      </c>
      <c r="I2949" s="57">
        <f t="shared" si="894"/>
        <v>0.28038911854564208</v>
      </c>
      <c r="J2949" s="57">
        <f>MIN(F2949,H2949,(1-EXP(-SetUp!$B$52*H2949/SetUp!$B$56))*F2949)</f>
        <v>9.678358185119083E-3</v>
      </c>
      <c r="K2949" s="57">
        <f t="shared" si="890"/>
        <v>3.7110412272919353E-3</v>
      </c>
      <c r="L2949" s="57">
        <f>IF(I2949&lt;=0,0,MIN(SetUp!$B$50*I2949^SetUp!$B$55,I2949))</f>
        <v>2.4582805403467892E-3</v>
      </c>
      <c r="M2949" s="57">
        <f t="shared" si="891"/>
        <v>0.27793083800529528</v>
      </c>
      <c r="N2949" s="57">
        <f>IF(SetUp!$B$62=0,X2949,(B2949-E2949)*(1-(H2949/SetUp!$B$66/SetUp!$B$56)))</f>
        <v>0</v>
      </c>
      <c r="O2949" s="57">
        <f>K2949*SetUp!$B$65</f>
        <v>0</v>
      </c>
      <c r="P2949" s="57">
        <f>MIN(SetUp!$B$54*L2949^SetUp!$B$51,L2949)</f>
        <v>1.3974769007420852E-3</v>
      </c>
      <c r="Q2949" s="57">
        <f t="shared" si="892"/>
        <v>3.7110412272919353E-3</v>
      </c>
      <c r="R2949" s="57">
        <f>IF((H2949+N2949-O2949)&gt;SetUp!$B$56,T2948+H2949+N2949-O2949-SetUp!$B$56,T2948)</f>
        <v>0</v>
      </c>
      <c r="S2949" s="57">
        <f>R2949*SetUp!$B$65</f>
        <v>0</v>
      </c>
      <c r="T2949" s="57">
        <f>IF((R2949-S2949)&lt;SetUp!$B$53,R2949-S2949,SetUp!$B$53)</f>
        <v>0</v>
      </c>
      <c r="U2949" s="57">
        <f t="shared" si="893"/>
        <v>0.27793083800529528</v>
      </c>
      <c r="V2949" s="57">
        <f>(L2949-P2949)/1000*SetUp!$B$13*1000000/SetUp!$B$48</f>
        <v>6.0336053150904428E-2</v>
      </c>
      <c r="W2949" s="57">
        <f t="shared" si="895"/>
        <v>-1.474514954580286E-17</v>
      </c>
      <c r="X2949" s="57">
        <f>MAX((SetUp!$B$56*(1-($H2949/SetUp!$B$56)^2)*TANH(($B2949-$D2949)/SetUp!$B$56))/(1+$H2949/SetUp!$B$56*TANH(($B2949-$D2949)/SetUp!$B$56)),0)</f>
        <v>0</v>
      </c>
      <c r="AP2949" s="64">
        <v>31412</v>
      </c>
      <c r="AQ2949" s="55">
        <v>12</v>
      </c>
      <c r="AR2949" s="55">
        <v>366</v>
      </c>
      <c r="AS2949" s="66">
        <f t="shared" si="876"/>
        <v>0.371</v>
      </c>
      <c r="AT2949" s="66">
        <f t="shared" si="877"/>
        <v>0.42427003573543265</v>
      </c>
      <c r="AU2949" s="55" t="str">
        <f>IF(OR($AP2949&lt;SetUp!$B$97,$AP2949&gt;SetUp!$B$98),"Não","Sim")</f>
        <v>Não</v>
      </c>
      <c r="AV2949" s="68">
        <f t="shared" si="878"/>
        <v>0.60909769331364239</v>
      </c>
      <c r="AW2949" s="68">
        <f t="shared" si="879"/>
        <v>0.65136014288213295</v>
      </c>
      <c r="AX2949" s="68">
        <f t="shared" si="880"/>
        <v>-0.43062609038495414</v>
      </c>
      <c r="AY2949" s="68">
        <f t="shared" si="881"/>
        <v>-0.37235763939595945</v>
      </c>
      <c r="AZ2949" s="68">
        <f t="shared" si="882"/>
        <v>5.3270035735432653E-2</v>
      </c>
      <c r="BA2949" s="68">
        <f t="shared" si="883"/>
        <v>4.2262449568490568E-2</v>
      </c>
      <c r="BB2949" s="68">
        <f t="shared" si="884"/>
        <v>5.8268450988994691E-2</v>
      </c>
    </row>
    <row r="2950" spans="1:54" x14ac:dyDescent="0.3">
      <c r="A2950" s="64">
        <v>29612</v>
      </c>
      <c r="B2950" s="57">
        <v>3.38</v>
      </c>
      <c r="C2950" s="57"/>
      <c r="D2950" s="57">
        <v>5.1120000000000001</v>
      </c>
      <c r="E2950" s="57">
        <f t="shared" si="887"/>
        <v>3.38</v>
      </c>
      <c r="F2950" s="57">
        <f t="shared" si="888"/>
        <v>1.7320000000000002</v>
      </c>
      <c r="G2950" s="57">
        <f t="shared" si="889"/>
        <v>0</v>
      </c>
      <c r="H2950" s="57">
        <f>IF(Q2949&gt;SetUp!$B$56,SetUp!$B$56,Q2949)</f>
        <v>3.7110412272919353E-3</v>
      </c>
      <c r="I2950" s="57">
        <f t="shared" si="894"/>
        <v>0.27793083800529528</v>
      </c>
      <c r="J2950" s="57">
        <f>MIN(F2950,H2950,(1-EXP(-SetUp!$B$52*H2950/SetUp!$B$56))*F2950)</f>
        <v>1.0040094164783483E-3</v>
      </c>
      <c r="K2950" s="57">
        <f t="shared" si="890"/>
        <v>2.7070318108135868E-3</v>
      </c>
      <c r="L2950" s="57">
        <f>IF(I2950&lt;=0,0,MIN(SetUp!$B$50*I2950^SetUp!$B$55,I2950))</f>
        <v>2.4224644506183435E-3</v>
      </c>
      <c r="M2950" s="57">
        <f t="shared" si="891"/>
        <v>0.27550837355467694</v>
      </c>
      <c r="N2950" s="57">
        <f>IF(SetUp!$B$62=0,X2950,(B2950-E2950)*(1-(H2950/SetUp!$B$66/SetUp!$B$56)))</f>
        <v>0</v>
      </c>
      <c r="O2950" s="57">
        <f>K2950*SetUp!$B$65</f>
        <v>0</v>
      </c>
      <c r="P2950" s="57">
        <f>MIN(SetUp!$B$54*L2950^SetUp!$B$51,L2950)</f>
        <v>1.377460144450062E-3</v>
      </c>
      <c r="Q2950" s="57">
        <f t="shared" si="892"/>
        <v>2.7070318108135868E-3</v>
      </c>
      <c r="R2950" s="57">
        <f>IF((H2950+N2950-O2950)&gt;SetUp!$B$56,T2949+H2950+N2950-O2950-SetUp!$B$56,T2949)</f>
        <v>0</v>
      </c>
      <c r="S2950" s="57">
        <f>R2950*SetUp!$B$65</f>
        <v>0</v>
      </c>
      <c r="T2950" s="57">
        <f>IF((R2950-S2950)&lt;SetUp!$B$53,R2950-S2950,SetUp!$B$53)</f>
        <v>0</v>
      </c>
      <c r="U2950" s="57">
        <f t="shared" si="893"/>
        <v>0.27550837355467694</v>
      </c>
      <c r="V2950" s="57">
        <f>(L2950-P2950)/1000*SetUp!$B$13*1000000/SetUp!$B$48</f>
        <v>5.9437423671914263E-2</v>
      </c>
      <c r="W2950" s="57">
        <f t="shared" si="895"/>
        <v>-1.3227266504323154E-16</v>
      </c>
      <c r="X2950" s="57">
        <f>MAX((SetUp!$B$56*(1-($H2950/SetUp!$B$56)^2)*TANH(($B2950-$D2950)/SetUp!$B$56))/(1+$H2950/SetUp!$B$56*TANH(($B2950-$D2950)/SetUp!$B$56)),0)</f>
        <v>0</v>
      </c>
    </row>
    <row r="2951" spans="1:54" x14ac:dyDescent="0.3">
      <c r="A2951" s="64">
        <v>29613</v>
      </c>
      <c r="B2951" s="57">
        <v>25.568000000000001</v>
      </c>
      <c r="C2951" s="57"/>
      <c r="D2951" s="57">
        <v>5.1120000000000001</v>
      </c>
      <c r="E2951" s="57">
        <f t="shared" si="887"/>
        <v>5.1120000000000001</v>
      </c>
      <c r="F2951" s="57">
        <f t="shared" si="888"/>
        <v>0</v>
      </c>
      <c r="G2951" s="57">
        <f t="shared" si="889"/>
        <v>0.66951927448862136</v>
      </c>
      <c r="H2951" s="57">
        <f>IF(Q2950&gt;SetUp!$B$56,SetUp!$B$56,Q2950)</f>
        <v>2.7070318108135868E-3</v>
      </c>
      <c r="I2951" s="57">
        <f t="shared" si="894"/>
        <v>0.94502764804329831</v>
      </c>
      <c r="J2951" s="57">
        <f>MIN(F2951,H2951,(1-EXP(-SetUp!$B$52*H2951/SetUp!$B$56))*F2951)</f>
        <v>0</v>
      </c>
      <c r="K2951" s="57">
        <f t="shared" si="890"/>
        <v>2.7070318108135868E-3</v>
      </c>
      <c r="L2951" s="57">
        <f>IF(I2951&lt;=0,0,MIN(SetUp!$B$50*I2951^SetUp!$B$55,I2951))</f>
        <v>1.8625318524822878E-2</v>
      </c>
      <c r="M2951" s="57">
        <f t="shared" si="891"/>
        <v>0.92640232951847545</v>
      </c>
      <c r="N2951" s="57">
        <f>IF(SetUp!$B$62=0,X2951,(B2951-E2951)*(1-(H2951/SetUp!$B$66/SetUp!$B$56)))</f>
        <v>19.786480725511382</v>
      </c>
      <c r="O2951" s="57">
        <f>K2951*SetUp!$B$65</f>
        <v>0</v>
      </c>
      <c r="P2951" s="57">
        <f>MIN(SetUp!$B$54*L2951^SetUp!$B$51,L2951)</f>
        <v>1.0229523208507698E-2</v>
      </c>
      <c r="Q2951" s="57">
        <f t="shared" si="892"/>
        <v>19.789187757322196</v>
      </c>
      <c r="R2951" s="57">
        <f>IF((H2951+N2951-O2951)&gt;SetUp!$B$56,T2950+H2951+N2951-O2951-SetUp!$B$56,T2950)</f>
        <v>0</v>
      </c>
      <c r="S2951" s="57">
        <f>R2951*SetUp!$B$65</f>
        <v>0</v>
      </c>
      <c r="T2951" s="57">
        <f>IF((R2951-S2951)&lt;SetUp!$B$53,R2951-S2951,SetUp!$B$53)</f>
        <v>0</v>
      </c>
      <c r="U2951" s="57">
        <f t="shared" si="893"/>
        <v>0.92640232951847545</v>
      </c>
      <c r="V2951" s="57">
        <f>(L2951-P2951)/1000*SetUp!$B$13*1000000/SetUp!$B$48</f>
        <v>0.47753338463099004</v>
      </c>
      <c r="W2951" s="57">
        <f t="shared" si="895"/>
        <v>2.0226875729889571E-15</v>
      </c>
      <c r="X2951" s="57">
        <f>MAX((SetUp!$B$56*(1-($H2951/SetUp!$B$56)^2)*TANH(($B2951-$D2951)/SetUp!$B$56))/(1+$H2951/SetUp!$B$56*TANH(($B2951-$D2951)/SetUp!$B$56)),0)</f>
        <v>19.786480725511382</v>
      </c>
    </row>
    <row r="2952" spans="1:54" x14ac:dyDescent="0.3">
      <c r="A2952" s="64">
        <v>29614</v>
      </c>
      <c r="B2952" s="57">
        <v>4.4320000000000004</v>
      </c>
      <c r="C2952" s="57"/>
      <c r="D2952" s="57">
        <v>5.1120000000000001</v>
      </c>
      <c r="E2952" s="57">
        <f t="shared" si="887"/>
        <v>4.4320000000000004</v>
      </c>
      <c r="F2952" s="57">
        <f t="shared" si="888"/>
        <v>0.67999999999999972</v>
      </c>
      <c r="G2952" s="57">
        <f t="shared" si="889"/>
        <v>0</v>
      </c>
      <c r="H2952" s="57">
        <f>IF(Q2951&gt;SetUp!$B$56,SetUp!$B$56,Q2951)</f>
        <v>19.789187757322196</v>
      </c>
      <c r="I2952" s="57">
        <f t="shared" si="894"/>
        <v>0.92640232951847545</v>
      </c>
      <c r="J2952" s="57">
        <f>MIN(F2952,H2952,(1-EXP(-SetUp!$B$52*H2952/SetUp!$B$56))*F2952)</f>
        <v>0.64912236266403045</v>
      </c>
      <c r="K2952" s="57">
        <f t="shared" si="890"/>
        <v>19.140065394658166</v>
      </c>
      <c r="L2952" s="57">
        <f>IF(I2952&lt;=0,0,MIN(SetUp!$B$50*I2952^SetUp!$B$55,I2952))</f>
        <v>1.8017543606538386E-2</v>
      </c>
      <c r="M2952" s="57">
        <f t="shared" si="891"/>
        <v>0.90838478591193705</v>
      </c>
      <c r="N2952" s="57">
        <f>IF(SetUp!$B$62=0,X2952,(B2952-E2952)*(1-(H2952/SetUp!$B$66/SetUp!$B$56)))</f>
        <v>0</v>
      </c>
      <c r="O2952" s="57">
        <f>K2952*SetUp!$B$65</f>
        <v>0</v>
      </c>
      <c r="P2952" s="57">
        <f>MIN(SetUp!$B$54*L2952^SetUp!$B$51,L2952)</f>
        <v>9.9013035481714719E-3</v>
      </c>
      <c r="Q2952" s="57">
        <f t="shared" si="892"/>
        <v>19.140065394658166</v>
      </c>
      <c r="R2952" s="57">
        <f>IF((H2952+N2952-O2952)&gt;SetUp!$B$56,T2951+H2952+N2952-O2952-SetUp!$B$56,T2951)</f>
        <v>0</v>
      </c>
      <c r="S2952" s="57">
        <f>R2952*SetUp!$B$65</f>
        <v>0</v>
      </c>
      <c r="T2952" s="57">
        <f>IF((R2952-S2952)&lt;SetUp!$B$53,R2952-S2952,SetUp!$B$53)</f>
        <v>0</v>
      </c>
      <c r="U2952" s="57">
        <f t="shared" si="893"/>
        <v>0.90838478591193705</v>
      </c>
      <c r="V2952" s="57">
        <f>(L2952-P2952)/1000*SetUp!$B$13*1000000/SetUp!$B$48</f>
        <v>0.46163292928520455</v>
      </c>
      <c r="W2952" s="57">
        <f t="shared" si="895"/>
        <v>1.2073675392798577E-15</v>
      </c>
      <c r="X2952" s="57">
        <f>MAX((SetUp!$B$56*(1-($H2952/SetUp!$B$56)^2)*TANH(($B2952-$D2952)/SetUp!$B$56))/(1+$H2952/SetUp!$B$56*TANH(($B2952-$D2952)/SetUp!$B$56)),0)</f>
        <v>0</v>
      </c>
    </row>
    <row r="2953" spans="1:54" x14ac:dyDescent="0.3">
      <c r="A2953" s="64">
        <v>29615</v>
      </c>
      <c r="B2953" s="57">
        <v>3.37</v>
      </c>
      <c r="C2953" s="57"/>
      <c r="D2953" s="57">
        <v>5.1120000000000001</v>
      </c>
      <c r="E2953" s="57">
        <f t="shared" si="887"/>
        <v>3.37</v>
      </c>
      <c r="F2953" s="57">
        <f t="shared" si="888"/>
        <v>1.742</v>
      </c>
      <c r="G2953" s="57">
        <f t="shared" si="889"/>
        <v>0</v>
      </c>
      <c r="H2953" s="57">
        <f>IF(Q2952&gt;SetUp!$B$56,SetUp!$B$56,Q2952)</f>
        <v>19.140065394658166</v>
      </c>
      <c r="I2953" s="57">
        <f t="shared" si="894"/>
        <v>0.90838478591193705</v>
      </c>
      <c r="J2953" s="57">
        <f>MIN(F2953,H2953,(1-EXP(-SetUp!$B$52*H2953/SetUp!$B$56))*F2953)</f>
        <v>1.6544549131011415</v>
      </c>
      <c r="K2953" s="57">
        <f t="shared" si="890"/>
        <v>17.485610481557025</v>
      </c>
      <c r="L2953" s="57">
        <f>IF(I2953&lt;=0,0,MIN(SetUp!$B$50*I2953^SetUp!$B$55,I2953))</f>
        <v>1.743730125827906E-2</v>
      </c>
      <c r="M2953" s="57">
        <f t="shared" si="891"/>
        <v>0.89094748465365803</v>
      </c>
      <c r="N2953" s="57">
        <f>IF(SetUp!$B$62=0,X2953,(B2953-E2953)*(1-(H2953/SetUp!$B$66/SetUp!$B$56)))</f>
        <v>0</v>
      </c>
      <c r="O2953" s="57">
        <f>K2953*SetUp!$B$65</f>
        <v>0</v>
      </c>
      <c r="P2953" s="57">
        <f>MIN(SetUp!$B$54*L2953^SetUp!$B$51,L2953)</f>
        <v>9.5877767002513527E-3</v>
      </c>
      <c r="Q2953" s="57">
        <f t="shared" si="892"/>
        <v>17.485610481557025</v>
      </c>
      <c r="R2953" s="57">
        <f>IF((H2953+N2953-O2953)&gt;SetUp!$B$56,T2952+H2953+N2953-O2953-SetUp!$B$56,T2952)</f>
        <v>0</v>
      </c>
      <c r="S2953" s="57">
        <f>R2953*SetUp!$B$65</f>
        <v>0</v>
      </c>
      <c r="T2953" s="57">
        <f>IF((R2953-S2953)&lt;SetUp!$B$53,R2953-S2953,SetUp!$B$53)</f>
        <v>0</v>
      </c>
      <c r="U2953" s="57">
        <f t="shared" si="893"/>
        <v>0.89094748465365803</v>
      </c>
      <c r="V2953" s="57">
        <f>(L2953-P2953)/1000*SetUp!$B$13*1000000/SetUp!$B$48</f>
        <v>0.44646276960265174</v>
      </c>
      <c r="W2953" s="57">
        <f t="shared" si="895"/>
        <v>8.1185058675714572E-16</v>
      </c>
      <c r="X2953" s="57">
        <f>MAX((SetUp!$B$56*(1-($H2953/SetUp!$B$56)^2)*TANH(($B2953-$D2953)/SetUp!$B$56))/(1+$H2953/SetUp!$B$56*TANH(($B2953-$D2953)/SetUp!$B$56)),0)</f>
        <v>0</v>
      </c>
    </row>
    <row r="2954" spans="1:54" x14ac:dyDescent="0.3">
      <c r="A2954" s="64">
        <v>29616</v>
      </c>
      <c r="B2954" s="57">
        <v>1.4830000000000001</v>
      </c>
      <c r="C2954" s="57"/>
      <c r="D2954" s="57">
        <v>5.1120000000000001</v>
      </c>
      <c r="E2954" s="57">
        <f t="shared" si="887"/>
        <v>1.4830000000000001</v>
      </c>
      <c r="F2954" s="57">
        <f t="shared" si="888"/>
        <v>3.629</v>
      </c>
      <c r="G2954" s="57">
        <f t="shared" si="889"/>
        <v>0</v>
      </c>
      <c r="H2954" s="57">
        <f>IF(Q2953&gt;SetUp!$B$56,SetUp!$B$56,Q2953)</f>
        <v>17.485610481557025</v>
      </c>
      <c r="I2954" s="57">
        <f t="shared" si="894"/>
        <v>0.89094748465365803</v>
      </c>
      <c r="J2954" s="57">
        <f>MIN(F2954,H2954,(1-EXP(-SetUp!$B$52*H2954/SetUp!$B$56))*F2954)</f>
        <v>3.3928219972957518</v>
      </c>
      <c r="K2954" s="57">
        <f t="shared" si="890"/>
        <v>14.092788484261273</v>
      </c>
      <c r="L2954" s="57">
        <f>IF(I2954&lt;=0,0,MIN(SetUp!$B$50*I2954^SetUp!$B$55,I2954))</f>
        <v>1.6883002877810336E-2</v>
      </c>
      <c r="M2954" s="57">
        <f t="shared" si="891"/>
        <v>0.87406448177584772</v>
      </c>
      <c r="N2954" s="57">
        <f>IF(SetUp!$B$62=0,X2954,(B2954-E2954)*(1-(H2954/SetUp!$B$66/SetUp!$B$56)))</f>
        <v>0</v>
      </c>
      <c r="O2954" s="57">
        <f>K2954*SetUp!$B$65</f>
        <v>0</v>
      </c>
      <c r="P2954" s="57">
        <f>MIN(SetUp!$B$54*L2954^SetUp!$B$51,L2954)</f>
        <v>9.2881026074107791E-3</v>
      </c>
      <c r="Q2954" s="57">
        <f t="shared" si="892"/>
        <v>14.092788484261273</v>
      </c>
      <c r="R2954" s="57">
        <f>IF((H2954+N2954-O2954)&gt;SetUp!$B$56,T2953+H2954+N2954-O2954-SetUp!$B$56,T2953)</f>
        <v>0</v>
      </c>
      <c r="S2954" s="57">
        <f>R2954*SetUp!$B$65</f>
        <v>0</v>
      </c>
      <c r="T2954" s="57">
        <f>IF((R2954-S2954)&lt;SetUp!$B$53,R2954-S2954,SetUp!$B$53)</f>
        <v>0</v>
      </c>
      <c r="U2954" s="57">
        <f t="shared" si="893"/>
        <v>0.87406448177584772</v>
      </c>
      <c r="V2954" s="57">
        <f>(L2954-P2954)/1000*SetUp!$B$13*1000000/SetUp!$B$48</f>
        <v>0.43198033008390341</v>
      </c>
      <c r="W2954" s="57">
        <f t="shared" si="895"/>
        <v>3.6429192995512949E-16</v>
      </c>
      <c r="X2954" s="57">
        <f>MAX((SetUp!$B$56*(1-($H2954/SetUp!$B$56)^2)*TANH(($B2954-$D2954)/SetUp!$B$56))/(1+$H2954/SetUp!$B$56*TANH(($B2954-$D2954)/SetUp!$B$56)),0)</f>
        <v>0</v>
      </c>
    </row>
    <row r="2955" spans="1:54" x14ac:dyDescent="0.3">
      <c r="A2955" s="64">
        <v>29617</v>
      </c>
      <c r="B2955" s="57">
        <v>2.121</v>
      </c>
      <c r="C2955" s="57"/>
      <c r="D2955" s="57">
        <v>5.1120000000000001</v>
      </c>
      <c r="E2955" s="57">
        <f t="shared" si="887"/>
        <v>2.121</v>
      </c>
      <c r="F2955" s="57">
        <f t="shared" si="888"/>
        <v>2.9910000000000001</v>
      </c>
      <c r="G2955" s="57">
        <f t="shared" si="889"/>
        <v>0</v>
      </c>
      <c r="H2955" s="57">
        <f>IF(Q2954&gt;SetUp!$B$56,SetUp!$B$56,Q2954)</f>
        <v>14.092788484261273</v>
      </c>
      <c r="I2955" s="57">
        <f t="shared" si="894"/>
        <v>0.87406448177584772</v>
      </c>
      <c r="J2955" s="57">
        <f>MIN(F2955,H2955,(1-EXP(-SetUp!$B$52*H2955/SetUp!$B$56))*F2955)</f>
        <v>2.6602493203182855</v>
      </c>
      <c r="K2955" s="57">
        <f t="shared" si="890"/>
        <v>11.432539163942987</v>
      </c>
      <c r="L2955" s="57">
        <f>IF(I2955&lt;=0,0,MIN(SetUp!$B$50*I2955^SetUp!$B$55,I2955))</f>
        <v>1.6353170782876306E-2</v>
      </c>
      <c r="M2955" s="57">
        <f t="shared" si="891"/>
        <v>0.85771131099297138</v>
      </c>
      <c r="N2955" s="57">
        <f>IF(SetUp!$B$62=0,X2955,(B2955-E2955)*(1-(H2955/SetUp!$B$66/SetUp!$B$56)))</f>
        <v>0</v>
      </c>
      <c r="O2955" s="57">
        <f>K2955*SetUp!$B$65</f>
        <v>0</v>
      </c>
      <c r="P2955" s="57">
        <f>MIN(SetUp!$B$54*L2955^SetUp!$B$51,L2955)</f>
        <v>9.0014994360759666E-3</v>
      </c>
      <c r="Q2955" s="57">
        <f t="shared" si="892"/>
        <v>11.432539163942987</v>
      </c>
      <c r="R2955" s="57">
        <f>IF((H2955+N2955-O2955)&gt;SetUp!$B$56,T2954+H2955+N2955-O2955-SetUp!$B$56,T2954)</f>
        <v>0</v>
      </c>
      <c r="S2955" s="57">
        <f>R2955*SetUp!$B$65</f>
        <v>0</v>
      </c>
      <c r="T2955" s="57">
        <f>IF((R2955-S2955)&lt;SetUp!$B$53,R2955-S2955,SetUp!$B$53)</f>
        <v>0</v>
      </c>
      <c r="U2955" s="57">
        <f t="shared" si="893"/>
        <v>0.85771131099297138</v>
      </c>
      <c r="V2955" s="57">
        <f>(L2955-P2955)/1000*SetUp!$B$13*1000000/SetUp!$B$48</f>
        <v>0.41814603246819365</v>
      </c>
      <c r="W2955" s="57">
        <f t="shared" si="895"/>
        <v>-4.163336342344337E-17</v>
      </c>
      <c r="X2955" s="57">
        <f>MAX((SetUp!$B$56*(1-($H2955/SetUp!$B$56)^2)*TANH(($B2955-$D2955)/SetUp!$B$56))/(1+$H2955/SetUp!$B$56*TANH(($B2955-$D2955)/SetUp!$B$56)),0)</f>
        <v>0</v>
      </c>
    </row>
    <row r="2956" spans="1:54" x14ac:dyDescent="0.3">
      <c r="A2956" s="64">
        <v>29618</v>
      </c>
      <c r="B2956" s="57">
        <v>1.544</v>
      </c>
      <c r="C2956" s="57"/>
      <c r="D2956" s="57">
        <v>4.8680000000000003</v>
      </c>
      <c r="E2956" s="57">
        <f t="shared" si="887"/>
        <v>1.544</v>
      </c>
      <c r="F2956" s="57">
        <f t="shared" si="888"/>
        <v>3.3240000000000003</v>
      </c>
      <c r="G2956" s="57">
        <f t="shared" si="889"/>
        <v>0</v>
      </c>
      <c r="H2956" s="57">
        <f>IF(Q2955&gt;SetUp!$B$56,SetUp!$B$56,Q2955)</f>
        <v>11.432539163942987</v>
      </c>
      <c r="I2956" s="57">
        <f t="shared" si="894"/>
        <v>0.85771131099297138</v>
      </c>
      <c r="J2956" s="57">
        <f>MIN(F2956,H2956,(1-EXP(-SetUp!$B$52*H2956/SetUp!$B$56))*F2956)</f>
        <v>2.7669862577036248</v>
      </c>
      <c r="K2956" s="57">
        <f t="shared" si="890"/>
        <v>8.6655529062393626</v>
      </c>
      <c r="L2956" s="57">
        <f>IF(I2956&lt;=0,0,MIN(SetUp!$B$50*I2956^SetUp!$B$55,I2956))</f>
        <v>1.5846429152192369E-2</v>
      </c>
      <c r="M2956" s="57">
        <f t="shared" si="891"/>
        <v>0.84186488184077901</v>
      </c>
      <c r="N2956" s="57">
        <f>IF(SetUp!$B$62=0,X2956,(B2956-E2956)*(1-(H2956/SetUp!$B$66/SetUp!$B$56)))</f>
        <v>0</v>
      </c>
      <c r="O2956" s="57">
        <f>K2956*SetUp!$B$65</f>
        <v>0</v>
      </c>
      <c r="P2956" s="57">
        <f>MIN(SetUp!$B$54*L2956^SetUp!$B$51,L2956)</f>
        <v>8.7272388504374895E-3</v>
      </c>
      <c r="Q2956" s="57">
        <f t="shared" si="892"/>
        <v>8.6655529062393626</v>
      </c>
      <c r="R2956" s="57">
        <f>IF((H2956+N2956-O2956)&gt;SetUp!$B$56,T2955+H2956+N2956-O2956-SetUp!$B$56,T2955)</f>
        <v>0</v>
      </c>
      <c r="S2956" s="57">
        <f>R2956*SetUp!$B$65</f>
        <v>0</v>
      </c>
      <c r="T2956" s="57">
        <f>IF((R2956-S2956)&lt;SetUp!$B$53,R2956-S2956,SetUp!$B$53)</f>
        <v>0</v>
      </c>
      <c r="U2956" s="57">
        <f t="shared" si="893"/>
        <v>0.84186488184077901</v>
      </c>
      <c r="V2956" s="57">
        <f>(L2956-P2956)/1000*SetUp!$B$13*1000000/SetUp!$B$48</f>
        <v>0.40492304928191059</v>
      </c>
      <c r="W2956" s="57">
        <f t="shared" si="895"/>
        <v>1.1449174941446927E-16</v>
      </c>
      <c r="X2956" s="57">
        <f>MAX((SetUp!$B$56*(1-($H2956/SetUp!$B$56)^2)*TANH(($B2956-$D2956)/SetUp!$B$56))/(1+$H2956/SetUp!$B$56*TANH(($B2956-$D2956)/SetUp!$B$56)),0)</f>
        <v>0</v>
      </c>
    </row>
    <row r="2957" spans="1:54" x14ac:dyDescent="0.3">
      <c r="A2957" s="64">
        <v>29619</v>
      </c>
      <c r="B2957" s="57">
        <v>0.28799999999999998</v>
      </c>
      <c r="C2957" s="57"/>
      <c r="D2957" s="57">
        <v>4.8680000000000003</v>
      </c>
      <c r="E2957" s="57">
        <f t="shared" si="887"/>
        <v>0.28799999999999998</v>
      </c>
      <c r="F2957" s="57">
        <f t="shared" si="888"/>
        <v>4.58</v>
      </c>
      <c r="G2957" s="57">
        <f t="shared" si="889"/>
        <v>0</v>
      </c>
      <c r="H2957" s="57">
        <f>IF(Q2956&gt;SetUp!$B$56,SetUp!$B$56,Q2956)</f>
        <v>8.6655529062393626</v>
      </c>
      <c r="I2957" s="57">
        <f t="shared" si="894"/>
        <v>0.84186488184077901</v>
      </c>
      <c r="J2957" s="57">
        <f>MIN(F2957,H2957,(1-EXP(-SetUp!$B$52*H2957/SetUp!$B$56))*F2957)</f>
        <v>3.397410699972589</v>
      </c>
      <c r="K2957" s="57">
        <f t="shared" si="890"/>
        <v>5.2681422062667735</v>
      </c>
      <c r="L2957" s="57">
        <f>IF(I2957&lt;=0,0,MIN(SetUp!$B$50*I2957^SetUp!$B$55,I2957))</f>
        <v>1.5361495811192408E-2</v>
      </c>
      <c r="M2957" s="57">
        <f t="shared" si="891"/>
        <v>0.82650338602958662</v>
      </c>
      <c r="N2957" s="57">
        <f>IF(SetUp!$B$62=0,X2957,(B2957-E2957)*(1-(H2957/SetUp!$B$66/SetUp!$B$56)))</f>
        <v>0</v>
      </c>
      <c r="O2957" s="57">
        <f>K2957*SetUp!$B$65</f>
        <v>0</v>
      </c>
      <c r="P2957" s="57">
        <f>MIN(SetUp!$B$54*L2957^SetUp!$B$51,L2957)</f>
        <v>8.4646417248316862E-3</v>
      </c>
      <c r="Q2957" s="57">
        <f t="shared" si="892"/>
        <v>5.2681422062667735</v>
      </c>
      <c r="R2957" s="57">
        <f>IF((H2957+N2957-O2957)&gt;SetUp!$B$56,T2956+H2957+N2957-O2957-SetUp!$B$56,T2956)</f>
        <v>0</v>
      </c>
      <c r="S2957" s="57">
        <f>R2957*SetUp!$B$65</f>
        <v>0</v>
      </c>
      <c r="T2957" s="57">
        <f>IF((R2957-S2957)&lt;SetUp!$B$53,R2957-S2957,SetUp!$B$53)</f>
        <v>0</v>
      </c>
      <c r="U2957" s="57">
        <f t="shared" si="893"/>
        <v>0.82650338602958662</v>
      </c>
      <c r="V2957" s="57">
        <f>(L2957-P2957)/1000*SetUp!$B$13*1000000/SetUp!$B$48</f>
        <v>0.39227708050074045</v>
      </c>
      <c r="W2957" s="57">
        <f t="shared" si="895"/>
        <v>-9.7144514654701197E-17</v>
      </c>
      <c r="X2957" s="57">
        <f>MAX((SetUp!$B$56*(1-($H2957/SetUp!$B$56)^2)*TANH(($B2957-$D2957)/SetUp!$B$56))/(1+$H2957/SetUp!$B$56*TANH(($B2957-$D2957)/SetUp!$B$56)),0)</f>
        <v>0</v>
      </c>
    </row>
    <row r="2958" spans="1:54" x14ac:dyDescent="0.3">
      <c r="A2958" s="64">
        <v>29620</v>
      </c>
      <c r="B2958" s="57">
        <v>0.36199999999999999</v>
      </c>
      <c r="C2958" s="57"/>
      <c r="D2958" s="57">
        <v>4.8680000000000003</v>
      </c>
      <c r="E2958" s="57">
        <f t="shared" si="887"/>
        <v>0.36199999999999999</v>
      </c>
      <c r="F2958" s="57">
        <f t="shared" si="888"/>
        <v>4.5060000000000002</v>
      </c>
      <c r="G2958" s="57">
        <f t="shared" si="889"/>
        <v>0</v>
      </c>
      <c r="H2958" s="57">
        <f>IF(Q2957&gt;SetUp!$B$56,SetUp!$B$56,Q2957)</f>
        <v>5.2681422062667735</v>
      </c>
      <c r="I2958" s="57">
        <f t="shared" si="894"/>
        <v>0.82650338602958662</v>
      </c>
      <c r="J2958" s="57">
        <f>MIN(F2958,H2958,(1-EXP(-SetUp!$B$52*H2958/SetUp!$B$56))*F2958)</f>
        <v>2.5276510716263969</v>
      </c>
      <c r="K2958" s="57">
        <f t="shared" si="890"/>
        <v>2.7404911346403766</v>
      </c>
      <c r="L2958" s="57">
        <f>IF(I2958&lt;=0,0,MIN(SetUp!$B$50*I2958^SetUp!$B$55,I2958))</f>
        <v>1.4897174774199957E-2</v>
      </c>
      <c r="M2958" s="57">
        <f t="shared" si="891"/>
        <v>0.81160621125538668</v>
      </c>
      <c r="N2958" s="57">
        <f>IF(SetUp!$B$62=0,X2958,(B2958-E2958)*(1-(H2958/SetUp!$B$66/SetUp!$B$56)))</f>
        <v>0</v>
      </c>
      <c r="O2958" s="57">
        <f>K2958*SetUp!$B$65</f>
        <v>0</v>
      </c>
      <c r="P2958" s="57">
        <f>MIN(SetUp!$B$54*L2958^SetUp!$B$51,L2958)</f>
        <v>8.2130742488740662E-3</v>
      </c>
      <c r="Q2958" s="57">
        <f t="shared" si="892"/>
        <v>2.7404911346403766</v>
      </c>
      <c r="R2958" s="57">
        <f>IF((H2958+N2958-O2958)&gt;SetUp!$B$56,T2957+H2958+N2958-O2958-SetUp!$B$56,T2957)</f>
        <v>0</v>
      </c>
      <c r="S2958" s="57">
        <f>R2958*SetUp!$B$65</f>
        <v>0</v>
      </c>
      <c r="T2958" s="57">
        <f>IF((R2958-S2958)&lt;SetUp!$B$53,R2958-S2958,SetUp!$B$53)</f>
        <v>0</v>
      </c>
      <c r="U2958" s="57">
        <f t="shared" si="893"/>
        <v>0.81160621125538668</v>
      </c>
      <c r="V2958" s="57">
        <f>(L2958-P2958)/1000*SetUp!$B$13*1000000/SetUp!$B$48</f>
        <v>0.38017615089662898</v>
      </c>
      <c r="W2958" s="57">
        <f t="shared" si="895"/>
        <v>1.7347234759768071E-17</v>
      </c>
      <c r="X2958" s="57">
        <f>MAX((SetUp!$B$56*(1-($H2958/SetUp!$B$56)^2)*TANH(($B2958-$D2958)/SetUp!$B$56))/(1+$H2958/SetUp!$B$56*TANH(($B2958-$D2958)/SetUp!$B$56)),0)</f>
        <v>0</v>
      </c>
    </row>
    <row r="2959" spans="1:54" x14ac:dyDescent="0.3">
      <c r="A2959" s="64">
        <v>29621</v>
      </c>
      <c r="B2959" s="57">
        <v>0.14499999999999999</v>
      </c>
      <c r="C2959" s="57"/>
      <c r="D2959" s="57">
        <v>4.8680000000000003</v>
      </c>
      <c r="E2959" s="57">
        <f t="shared" si="887"/>
        <v>0.14499999999999999</v>
      </c>
      <c r="F2959" s="57">
        <f t="shared" si="888"/>
        <v>4.7230000000000008</v>
      </c>
      <c r="G2959" s="57">
        <f t="shared" si="889"/>
        <v>0</v>
      </c>
      <c r="H2959" s="57">
        <f>IF(Q2958&gt;SetUp!$B$56,SetUp!$B$56,Q2958)</f>
        <v>2.7404911346403766</v>
      </c>
      <c r="I2959" s="57">
        <f t="shared" si="894"/>
        <v>0.81160621125538668</v>
      </c>
      <c r="J2959" s="57">
        <f>MIN(F2959,H2959,(1-EXP(-SetUp!$B$52*H2959/SetUp!$B$56))*F2959)</f>
        <v>1.6451156822715081</v>
      </c>
      <c r="K2959" s="57">
        <f t="shared" si="890"/>
        <v>1.0953754523688686</v>
      </c>
      <c r="L2959" s="57">
        <f>IF(I2959&lt;=0,0,MIN(SetUp!$B$50*I2959^SetUp!$B$55,I2959))</f>
        <v>1.445234946490531E-2</v>
      </c>
      <c r="M2959" s="57">
        <f t="shared" si="891"/>
        <v>0.79715386179048142</v>
      </c>
      <c r="N2959" s="57">
        <f>IF(SetUp!$B$62=0,X2959,(B2959-E2959)*(1-(H2959/SetUp!$B$66/SetUp!$B$56)))</f>
        <v>0</v>
      </c>
      <c r="O2959" s="57">
        <f>K2959*SetUp!$B$65</f>
        <v>0</v>
      </c>
      <c r="P2959" s="57">
        <f>MIN(SetUp!$B$54*L2959^SetUp!$B$51,L2959)</f>
        <v>7.9719443849704391E-3</v>
      </c>
      <c r="Q2959" s="57">
        <f t="shared" si="892"/>
        <v>1.0953754523688686</v>
      </c>
      <c r="R2959" s="57">
        <f>IF((H2959+N2959-O2959)&gt;SetUp!$B$56,T2958+H2959+N2959-O2959-SetUp!$B$56,T2958)</f>
        <v>0</v>
      </c>
      <c r="S2959" s="57">
        <f>R2959*SetUp!$B$65</f>
        <v>0</v>
      </c>
      <c r="T2959" s="57">
        <f>IF((R2959-S2959)&lt;SetUp!$B$53,R2959-S2959,SetUp!$B$53)</f>
        <v>0</v>
      </c>
      <c r="U2959" s="57">
        <f t="shared" si="893"/>
        <v>0.79715386179048142</v>
      </c>
      <c r="V2959" s="57">
        <f>(L2959-P2959)/1000*SetUp!$B$13*1000000/SetUp!$B$48</f>
        <v>0.36859042592278796</v>
      </c>
      <c r="W2959" s="57">
        <f t="shared" si="895"/>
        <v>1.6479873021779667E-16</v>
      </c>
      <c r="X2959" s="57">
        <f>MAX((SetUp!$B$56*(1-($H2959/SetUp!$B$56)^2)*TANH(($B2959-$D2959)/SetUp!$B$56))/(1+$H2959/SetUp!$B$56*TANH(($B2959-$D2959)/SetUp!$B$56)),0)</f>
        <v>0</v>
      </c>
    </row>
    <row r="2960" spans="1:54" x14ac:dyDescent="0.3">
      <c r="A2960" s="64">
        <v>29622</v>
      </c>
      <c r="B2960" s="57">
        <v>2.3319999999999999</v>
      </c>
      <c r="C2960" s="57"/>
      <c r="D2960" s="57">
        <v>4.8680000000000003</v>
      </c>
      <c r="E2960" s="57">
        <f t="shared" si="887"/>
        <v>2.3319999999999999</v>
      </c>
      <c r="F2960" s="57">
        <f t="shared" si="888"/>
        <v>2.5360000000000005</v>
      </c>
      <c r="G2960" s="57">
        <f t="shared" si="889"/>
        <v>0</v>
      </c>
      <c r="H2960" s="57">
        <f>IF(Q2959&gt;SetUp!$B$56,SetUp!$B$56,Q2959)</f>
        <v>1.0953754523688686</v>
      </c>
      <c r="I2960" s="57">
        <f t="shared" si="894"/>
        <v>0.79715386179048142</v>
      </c>
      <c r="J2960" s="57">
        <f>MIN(F2960,H2960,(1-EXP(-SetUp!$B$52*H2960/SetUp!$B$56))*F2960)</f>
        <v>0.39893023477523826</v>
      </c>
      <c r="K2960" s="57">
        <f t="shared" si="890"/>
        <v>0.69644521759363032</v>
      </c>
      <c r="L2960" s="57">
        <f>IF(I2960&lt;=0,0,MIN(SetUp!$B$50*I2960^SetUp!$B$55,I2960))</f>
        <v>1.4025976545952184E-2</v>
      </c>
      <c r="M2960" s="57">
        <f t="shared" si="891"/>
        <v>0.78312788524452925</v>
      </c>
      <c r="N2960" s="57">
        <f>IF(SetUp!$B$62=0,X2960,(B2960-E2960)*(1-(H2960/SetUp!$B$66/SetUp!$B$56)))</f>
        <v>0</v>
      </c>
      <c r="O2960" s="57">
        <f>K2960*SetUp!$B$65</f>
        <v>0</v>
      </c>
      <c r="P2960" s="57">
        <f>MIN(SetUp!$B$54*L2960^SetUp!$B$51,L2960)</f>
        <v>7.7406986424239828E-3</v>
      </c>
      <c r="Q2960" s="57">
        <f t="shared" si="892"/>
        <v>0.69644521759363032</v>
      </c>
      <c r="R2960" s="57">
        <f>IF((H2960+N2960-O2960)&gt;SetUp!$B$56,T2959+H2960+N2960-O2960-SetUp!$B$56,T2959)</f>
        <v>0</v>
      </c>
      <c r="S2960" s="57">
        <f>R2960*SetUp!$B$65</f>
        <v>0</v>
      </c>
      <c r="T2960" s="57">
        <f>IF((R2960-S2960)&lt;SetUp!$B$53,R2960-S2960,SetUp!$B$53)</f>
        <v>0</v>
      </c>
      <c r="U2960" s="57">
        <f t="shared" si="893"/>
        <v>0.78312788524452925</v>
      </c>
      <c r="V2960" s="57">
        <f>(L2960-P2960)/1000*SetUp!$B$13*1000000/SetUp!$B$48</f>
        <v>0.35749204423619618</v>
      </c>
      <c r="W2960" s="57">
        <f t="shared" si="895"/>
        <v>2.3765711620882257E-16</v>
      </c>
      <c r="X2960" s="57">
        <f>MAX((SetUp!$B$56*(1-($H2960/SetUp!$B$56)^2)*TANH(($B2960-$D2960)/SetUp!$B$56))/(1+$H2960/SetUp!$B$56*TANH(($B2960-$D2960)/SetUp!$B$56)),0)</f>
        <v>0</v>
      </c>
    </row>
    <row r="2961" spans="1:24" x14ac:dyDescent="0.3">
      <c r="A2961" s="64">
        <v>29623</v>
      </c>
      <c r="B2961" s="57">
        <v>8.3079999999999998</v>
      </c>
      <c r="C2961" s="57"/>
      <c r="D2961" s="57">
        <v>4.8680000000000003</v>
      </c>
      <c r="E2961" s="57">
        <f t="shared" si="887"/>
        <v>4.8680000000000003</v>
      </c>
      <c r="F2961" s="57">
        <f t="shared" si="888"/>
        <v>0</v>
      </c>
      <c r="G2961" s="57">
        <f t="shared" si="889"/>
        <v>5.7227246567208567E-3</v>
      </c>
      <c r="H2961" s="57">
        <f>IF(Q2960&gt;SetUp!$B$56,SetUp!$B$56,Q2960)</f>
        <v>0.69644521759363032</v>
      </c>
      <c r="I2961" s="57">
        <f t="shared" si="894"/>
        <v>0.78885060990125011</v>
      </c>
      <c r="J2961" s="57">
        <f>MIN(F2961,H2961,(1-EXP(-SetUp!$B$52*H2961/SetUp!$B$56))*F2961)</f>
        <v>0</v>
      </c>
      <c r="K2961" s="57">
        <f t="shared" si="890"/>
        <v>0.69644521759363032</v>
      </c>
      <c r="L2961" s="57">
        <f>IF(I2961&lt;=0,0,MIN(SetUp!$B$50*I2961^SetUp!$B$55,I2961))</f>
        <v>1.3783329143065733E-2</v>
      </c>
      <c r="M2961" s="57">
        <f t="shared" si="891"/>
        <v>0.77506728075818443</v>
      </c>
      <c r="N2961" s="57">
        <f>IF(SetUp!$B$62=0,X2961,(B2961-E2961)*(1-(H2961/SetUp!$B$66/SetUp!$B$56)))</f>
        <v>3.4342772753432786</v>
      </c>
      <c r="O2961" s="57">
        <f>K2961*SetUp!$B$65</f>
        <v>0</v>
      </c>
      <c r="P2961" s="57">
        <f>MIN(SetUp!$B$54*L2961^SetUp!$B$51,L2961)</f>
        <v>7.6090442869512871E-3</v>
      </c>
      <c r="Q2961" s="57">
        <f t="shared" si="892"/>
        <v>4.1307224929369086</v>
      </c>
      <c r="R2961" s="57">
        <f>IF((H2961+N2961-O2961)&gt;SetUp!$B$56,T2960+H2961+N2961-O2961-SetUp!$B$56,T2960)</f>
        <v>0</v>
      </c>
      <c r="S2961" s="57">
        <f>R2961*SetUp!$B$65</f>
        <v>0</v>
      </c>
      <c r="T2961" s="57">
        <f>IF((R2961-S2961)&lt;SetUp!$B$53,R2961-S2961,SetUp!$B$53)</f>
        <v>0</v>
      </c>
      <c r="U2961" s="57">
        <f t="shared" si="893"/>
        <v>0.77506728075818443</v>
      </c>
      <c r="V2961" s="57">
        <f>(L2961-P2961)/1000*SetUp!$B$13*1000000/SetUp!$B$48</f>
        <v>0.3511790168689139</v>
      </c>
      <c r="W2961" s="57">
        <f t="shared" si="895"/>
        <v>8.2919782151691379E-16</v>
      </c>
      <c r="X2961" s="57">
        <f>MAX((SetUp!$B$56*(1-($H2961/SetUp!$B$56)^2)*TANH(($B2961-$D2961)/SetUp!$B$56))/(1+$H2961/SetUp!$B$56*TANH(($B2961-$D2961)/SetUp!$B$56)),0)</f>
        <v>3.4342772753432786</v>
      </c>
    </row>
    <row r="2962" spans="1:24" x14ac:dyDescent="0.3">
      <c r="A2962" s="64">
        <v>29624</v>
      </c>
      <c r="B2962" s="57">
        <v>8.1379999999999999</v>
      </c>
      <c r="C2962" s="57"/>
      <c r="D2962" s="57">
        <v>4.8680000000000003</v>
      </c>
      <c r="E2962" s="57">
        <f t="shared" si="887"/>
        <v>4.8680000000000003</v>
      </c>
      <c r="F2962" s="57">
        <f t="shared" si="888"/>
        <v>0</v>
      </c>
      <c r="G2962" s="57">
        <f t="shared" si="889"/>
        <v>2.7137438452039753E-2</v>
      </c>
      <c r="H2962" s="57">
        <f>IF(Q2961&gt;SetUp!$B$56,SetUp!$B$56,Q2961)</f>
        <v>4.1307224929369086</v>
      </c>
      <c r="I2962" s="57">
        <f t="shared" si="894"/>
        <v>0.80220471921022418</v>
      </c>
      <c r="J2962" s="57">
        <f>MIN(F2962,H2962,(1-EXP(-SetUp!$B$52*H2962/SetUp!$B$56))*F2962)</f>
        <v>0</v>
      </c>
      <c r="K2962" s="57">
        <f t="shared" si="890"/>
        <v>4.1307224929369086</v>
      </c>
      <c r="L2962" s="57">
        <f>IF(I2962&lt;=0,0,MIN(SetUp!$B$50*I2962^SetUp!$B$55,I2962))</f>
        <v>1.4174406122581388E-2</v>
      </c>
      <c r="M2962" s="57">
        <f t="shared" si="891"/>
        <v>0.78803031308764282</v>
      </c>
      <c r="N2962" s="57">
        <f>IF(SetUp!$B$62=0,X2962,(B2962-E2962)*(1-(H2962/SetUp!$B$66/SetUp!$B$56)))</f>
        <v>3.2428625615479598</v>
      </c>
      <c r="O2962" s="57">
        <f>K2962*SetUp!$B$65</f>
        <v>0</v>
      </c>
      <c r="P2962" s="57">
        <f>MIN(SetUp!$B$54*L2962^SetUp!$B$51,L2962)</f>
        <v>7.8212136424080422E-3</v>
      </c>
      <c r="Q2962" s="57">
        <f t="shared" si="892"/>
        <v>7.3735850544848685</v>
      </c>
      <c r="R2962" s="57">
        <f>IF((H2962+N2962-O2962)&gt;SetUp!$B$56,T2961+H2962+N2962-O2962-SetUp!$B$56,T2961)</f>
        <v>0</v>
      </c>
      <c r="S2962" s="57">
        <f>R2962*SetUp!$B$65</f>
        <v>0</v>
      </c>
      <c r="T2962" s="57">
        <f>IF((R2962-S2962)&lt;SetUp!$B$53,R2962-S2962,SetUp!$B$53)</f>
        <v>0</v>
      </c>
      <c r="U2962" s="57">
        <f t="shared" si="893"/>
        <v>0.78803031308764282</v>
      </c>
      <c r="V2962" s="57">
        <f>(L2962-P2962)/1000*SetUp!$B$13*1000000/SetUp!$B$48</f>
        <v>0.36135486799848043</v>
      </c>
      <c r="W2962" s="57">
        <f t="shared" si="895"/>
        <v>-9.7317987002298878E-16</v>
      </c>
      <c r="X2962" s="57">
        <f>MAX((SetUp!$B$56*(1-($H2962/SetUp!$B$56)^2)*TANH(($B2962-$D2962)/SetUp!$B$56))/(1+$H2962/SetUp!$B$56*TANH(($B2962-$D2962)/SetUp!$B$56)),0)</f>
        <v>3.2428625615479598</v>
      </c>
    </row>
    <row r="2963" spans="1:24" x14ac:dyDescent="0.3">
      <c r="A2963" s="64">
        <v>29625</v>
      </c>
      <c r="B2963" s="57">
        <v>0.42099999999999999</v>
      </c>
      <c r="C2963" s="57"/>
      <c r="D2963" s="57">
        <v>4.8680000000000003</v>
      </c>
      <c r="E2963" s="57">
        <f t="shared" si="887"/>
        <v>0.42099999999999999</v>
      </c>
      <c r="F2963" s="57">
        <f t="shared" si="888"/>
        <v>4.4470000000000001</v>
      </c>
      <c r="G2963" s="57">
        <f t="shared" si="889"/>
        <v>0</v>
      </c>
      <c r="H2963" s="57">
        <f>IF(Q2962&gt;SetUp!$B$56,SetUp!$B$56,Q2962)</f>
        <v>7.3735850544848685</v>
      </c>
      <c r="I2963" s="57">
        <f t="shared" si="894"/>
        <v>0.78803031308764282</v>
      </c>
      <c r="J2963" s="57">
        <f>MIN(F2963,H2963,(1-EXP(-SetUp!$B$52*H2963/SetUp!$B$56))*F2963)</f>
        <v>3.0419020062914806</v>
      </c>
      <c r="K2963" s="57">
        <f t="shared" si="890"/>
        <v>4.3316830481933879</v>
      </c>
      <c r="L2963" s="57">
        <f>IF(I2963&lt;=0,0,MIN(SetUp!$B$50*I2963^SetUp!$B$55,I2963))</f>
        <v>1.3759449460106796E-2</v>
      </c>
      <c r="M2963" s="57">
        <f t="shared" si="891"/>
        <v>0.77427086362753605</v>
      </c>
      <c r="N2963" s="57">
        <f>IF(SetUp!$B$62=0,X2963,(B2963-E2963)*(1-(H2963/SetUp!$B$66/SetUp!$B$56)))</f>
        <v>0</v>
      </c>
      <c r="O2963" s="57">
        <f>K2963*SetUp!$B$65</f>
        <v>0</v>
      </c>
      <c r="P2963" s="57">
        <f>MIN(SetUp!$B$54*L2963^SetUp!$B$51,L2963)</f>
        <v>7.596085653765205E-3</v>
      </c>
      <c r="Q2963" s="57">
        <f t="shared" si="892"/>
        <v>4.3316830481933879</v>
      </c>
      <c r="R2963" s="57">
        <f>IF((H2963+N2963-O2963)&gt;SetUp!$B$56,T2962+H2963+N2963-O2963-SetUp!$B$56,T2962)</f>
        <v>0</v>
      </c>
      <c r="S2963" s="57">
        <f>R2963*SetUp!$B$65</f>
        <v>0</v>
      </c>
      <c r="T2963" s="57">
        <f>IF((R2963-S2963)&lt;SetUp!$B$53,R2963-S2963,SetUp!$B$53)</f>
        <v>0</v>
      </c>
      <c r="U2963" s="57">
        <f t="shared" si="893"/>
        <v>0.77427086362753605</v>
      </c>
      <c r="V2963" s="57">
        <f>(L2963-P2963)/1000*SetUp!$B$13*1000000/SetUp!$B$48</f>
        <v>0.35055785286178037</v>
      </c>
      <c r="W2963" s="57">
        <f t="shared" si="895"/>
        <v>3.1225022567582528E-17</v>
      </c>
      <c r="X2963" s="57">
        <f>MAX((SetUp!$B$56*(1-($H2963/SetUp!$B$56)^2)*TANH(($B2963-$D2963)/SetUp!$B$56))/(1+$H2963/SetUp!$B$56*TANH(($B2963-$D2963)/SetUp!$B$56)),0)</f>
        <v>0</v>
      </c>
    </row>
    <row r="2964" spans="1:24" x14ac:dyDescent="0.3">
      <c r="A2964" s="64">
        <v>29626</v>
      </c>
      <c r="B2964" s="57">
        <v>3.5000000000000003E-2</v>
      </c>
      <c r="C2964" s="57"/>
      <c r="D2964" s="57">
        <v>4.8680000000000003</v>
      </c>
      <c r="E2964" s="57">
        <f t="shared" si="887"/>
        <v>3.5000000000000003E-2</v>
      </c>
      <c r="F2964" s="57">
        <f t="shared" si="888"/>
        <v>4.8330000000000002</v>
      </c>
      <c r="G2964" s="57">
        <f t="shared" si="889"/>
        <v>0</v>
      </c>
      <c r="H2964" s="57">
        <f>IF(Q2963&gt;SetUp!$B$56,SetUp!$B$56,Q2963)</f>
        <v>4.3316830481933879</v>
      </c>
      <c r="I2964" s="57">
        <f t="shared" si="894"/>
        <v>0.77427086362753605</v>
      </c>
      <c r="J2964" s="57">
        <f>MIN(F2964,H2964,(1-EXP(-SetUp!$B$52*H2964/SetUp!$B$56))*F2964)</f>
        <v>2.3767349678334564</v>
      </c>
      <c r="K2964" s="57">
        <f t="shared" si="890"/>
        <v>1.9549480803599315</v>
      </c>
      <c r="L2964" s="57">
        <f>IF(I2964&lt;=0,0,MIN(SetUp!$B$50*I2964^SetUp!$B$55,I2964))</f>
        <v>1.3361371695566126E-2</v>
      </c>
      <c r="M2964" s="57">
        <f t="shared" si="891"/>
        <v>0.76090949193196988</v>
      </c>
      <c r="N2964" s="57">
        <f>IF(SetUp!$B$62=0,X2964,(B2964-E2964)*(1-(H2964/SetUp!$B$66/SetUp!$B$56)))</f>
        <v>0</v>
      </c>
      <c r="O2964" s="57">
        <f>K2964*SetUp!$B$65</f>
        <v>0</v>
      </c>
      <c r="P2964" s="57">
        <f>MIN(SetUp!$B$54*L2964^SetUp!$B$51,L2964)</f>
        <v>7.3800064890550436E-3</v>
      </c>
      <c r="Q2964" s="57">
        <f t="shared" si="892"/>
        <v>1.9549480803599315</v>
      </c>
      <c r="R2964" s="57">
        <f>IF((H2964+N2964-O2964)&gt;SetUp!$B$56,T2963+H2964+N2964-O2964-SetUp!$B$56,T2963)</f>
        <v>0</v>
      </c>
      <c r="S2964" s="57">
        <f>R2964*SetUp!$B$65</f>
        <v>0</v>
      </c>
      <c r="T2964" s="57">
        <f>IF((R2964-S2964)&lt;SetUp!$B$53,R2964-S2964,SetUp!$B$53)</f>
        <v>0</v>
      </c>
      <c r="U2964" s="57">
        <f t="shared" si="893"/>
        <v>0.76090949193196988</v>
      </c>
      <c r="V2964" s="57">
        <f>(L2964-P2964)/1000*SetUp!$B$13*1000000/SetUp!$B$48</f>
        <v>0.34020619419207998</v>
      </c>
      <c r="W2964" s="57">
        <f t="shared" si="895"/>
        <v>6.591949208711867E-17</v>
      </c>
      <c r="X2964" s="57">
        <f>MAX((SetUp!$B$56*(1-($H2964/SetUp!$B$56)^2)*TANH(($B2964-$D2964)/SetUp!$B$56))/(1+$H2964/SetUp!$B$56*TANH(($B2964-$D2964)/SetUp!$B$56)),0)</f>
        <v>0</v>
      </c>
    </row>
    <row r="2965" spans="1:24" x14ac:dyDescent="0.3">
      <c r="A2965" s="64">
        <v>29627</v>
      </c>
      <c r="B2965" s="57">
        <v>5.6000000000000001E-2</v>
      </c>
      <c r="C2965" s="57"/>
      <c r="D2965" s="57">
        <v>4.8680000000000003</v>
      </c>
      <c r="E2965" s="57">
        <f t="shared" si="887"/>
        <v>5.6000000000000001E-2</v>
      </c>
      <c r="F2965" s="57">
        <f t="shared" si="888"/>
        <v>4.8120000000000003</v>
      </c>
      <c r="G2965" s="57">
        <f t="shared" si="889"/>
        <v>0</v>
      </c>
      <c r="H2965" s="57">
        <f>IF(Q2964&gt;SetUp!$B$56,SetUp!$B$56,Q2964)</f>
        <v>1.9549480803599315</v>
      </c>
      <c r="I2965" s="57">
        <f t="shared" si="894"/>
        <v>0.76090949193196988</v>
      </c>
      <c r="J2965" s="57">
        <f>MIN(F2965,H2965,(1-EXP(-SetUp!$B$52*H2965/SetUp!$B$56))*F2965)</f>
        <v>1.2665958449353805</v>
      </c>
      <c r="K2965" s="57">
        <f t="shared" si="890"/>
        <v>0.68835223542455104</v>
      </c>
      <c r="L2965" s="57">
        <f>IF(I2965&lt;=0,0,MIN(SetUp!$B$50*I2965^SetUp!$B$55,I2965))</f>
        <v>1.2979297506153729E-2</v>
      </c>
      <c r="M2965" s="57">
        <f t="shared" si="891"/>
        <v>0.74793019442581621</v>
      </c>
      <c r="N2965" s="57">
        <f>IF(SetUp!$B$62=0,X2965,(B2965-E2965)*(1-(H2965/SetUp!$B$66/SetUp!$B$56)))</f>
        <v>0</v>
      </c>
      <c r="O2965" s="57">
        <f>K2965*SetUp!$B$65</f>
        <v>0</v>
      </c>
      <c r="P2965" s="57">
        <f>MIN(SetUp!$B$54*L2965^SetUp!$B$51,L2965)</f>
        <v>7.1725111669334674E-3</v>
      </c>
      <c r="Q2965" s="57">
        <f t="shared" si="892"/>
        <v>0.68835223542455104</v>
      </c>
      <c r="R2965" s="57">
        <f>IF((H2965+N2965-O2965)&gt;SetUp!$B$56,T2964+H2965+N2965-O2965-SetUp!$B$56,T2964)</f>
        <v>0</v>
      </c>
      <c r="S2965" s="57">
        <f>R2965*SetUp!$B$65</f>
        <v>0</v>
      </c>
      <c r="T2965" s="57">
        <f>IF((R2965-S2965)&lt;SetUp!$B$53,R2965-S2965,SetUp!$B$53)</f>
        <v>0</v>
      </c>
      <c r="U2965" s="57">
        <f t="shared" si="893"/>
        <v>0.74793019442581621</v>
      </c>
      <c r="V2965" s="57">
        <f>(L2965-P2965)/1000*SetUp!$B$13*1000000/SetUp!$B$48</f>
        <v>0.33027655271780226</v>
      </c>
      <c r="W2965" s="57">
        <f t="shared" si="895"/>
        <v>-5.7245874707234634E-17</v>
      </c>
      <c r="X2965" s="57">
        <f>MAX((SetUp!$B$56*(1-($H2965/SetUp!$B$56)^2)*TANH(($B2965-$D2965)/SetUp!$B$56))/(1+$H2965/SetUp!$B$56*TANH(($B2965-$D2965)/SetUp!$B$56)),0)</f>
        <v>0</v>
      </c>
    </row>
    <row r="2966" spans="1:24" x14ac:dyDescent="0.3">
      <c r="A2966" s="64">
        <v>29628</v>
      </c>
      <c r="B2966" s="57">
        <v>0</v>
      </c>
      <c r="C2966" s="57"/>
      <c r="D2966" s="57">
        <v>4.8680000000000003</v>
      </c>
      <c r="E2966" s="57">
        <f t="shared" si="887"/>
        <v>0</v>
      </c>
      <c r="F2966" s="57">
        <f t="shared" si="888"/>
        <v>4.8680000000000003</v>
      </c>
      <c r="G2966" s="57">
        <f t="shared" si="889"/>
        <v>0</v>
      </c>
      <c r="H2966" s="57">
        <f>IF(Q2965&gt;SetUp!$B$56,SetUp!$B$56,Q2965)</f>
        <v>0.68835223542455104</v>
      </c>
      <c r="I2966" s="57">
        <f t="shared" si="894"/>
        <v>0.74793019442581621</v>
      </c>
      <c r="J2966" s="57">
        <f>MIN(F2966,H2966,(1-EXP(-SetUp!$B$52*H2966/SetUp!$B$56))*F2966)</f>
        <v>0.49640409391486751</v>
      </c>
      <c r="K2966" s="57">
        <f t="shared" si="890"/>
        <v>0.19194814150968353</v>
      </c>
      <c r="L2966" s="57">
        <f>IF(I2966&lt;=0,0,MIN(SetUp!$B$50*I2966^SetUp!$B$55,I2966))</f>
        <v>1.2612406555830085E-2</v>
      </c>
      <c r="M2966" s="57">
        <f t="shared" si="891"/>
        <v>0.73531778786998614</v>
      </c>
      <c r="N2966" s="57">
        <f>IF(SetUp!$B$62=0,X2966,(B2966-E2966)*(1-(H2966/SetUp!$B$66/SetUp!$B$56)))</f>
        <v>0</v>
      </c>
      <c r="O2966" s="57">
        <f>K2966*SetUp!$B$65</f>
        <v>0</v>
      </c>
      <c r="P2966" s="57">
        <f>MIN(SetUp!$B$54*L2966^SetUp!$B$51,L2966)</f>
        <v>6.9731636998561532E-3</v>
      </c>
      <c r="Q2966" s="57">
        <f t="shared" si="892"/>
        <v>0.19194814150968353</v>
      </c>
      <c r="R2966" s="57">
        <f>IF((H2966+N2966-O2966)&gt;SetUp!$B$56,T2965+H2966+N2966-O2966-SetUp!$B$56,T2965)</f>
        <v>0</v>
      </c>
      <c r="S2966" s="57">
        <f>R2966*SetUp!$B$65</f>
        <v>0</v>
      </c>
      <c r="T2966" s="57">
        <f>IF((R2966-S2966)&lt;SetUp!$B$53,R2966-S2966,SetUp!$B$53)</f>
        <v>0</v>
      </c>
      <c r="U2966" s="57">
        <f t="shared" si="893"/>
        <v>0.73531778786998614</v>
      </c>
      <c r="V2966" s="57">
        <f>(L2966-P2966)/1000*SetUp!$B$13*1000000/SetUp!$B$48</f>
        <v>0.32074706758707133</v>
      </c>
      <c r="W2966" s="57">
        <f t="shared" si="895"/>
        <v>1.5612511283791264E-17</v>
      </c>
      <c r="X2966" s="57">
        <f>MAX((SetUp!$B$56*(1-($H2966/SetUp!$B$56)^2)*TANH(($B2966-$D2966)/SetUp!$B$56))/(1+$H2966/SetUp!$B$56*TANH(($B2966-$D2966)/SetUp!$B$56)),0)</f>
        <v>0</v>
      </c>
    </row>
    <row r="2967" spans="1:24" x14ac:dyDescent="0.3">
      <c r="A2967" s="64">
        <v>29629</v>
      </c>
      <c r="B2967" s="57">
        <v>0.17299999999999999</v>
      </c>
      <c r="C2967" s="57"/>
      <c r="D2967" s="57">
        <v>4.8680000000000003</v>
      </c>
      <c r="E2967" s="57">
        <f t="shared" si="887"/>
        <v>0.17299999999999999</v>
      </c>
      <c r="F2967" s="57">
        <f t="shared" si="888"/>
        <v>4.6950000000000003</v>
      </c>
      <c r="G2967" s="57">
        <f t="shared" si="889"/>
        <v>0</v>
      </c>
      <c r="H2967" s="57">
        <f>IF(Q2966&gt;SetUp!$B$56,SetUp!$B$56,Q2966)</f>
        <v>0.19194814150968353</v>
      </c>
      <c r="I2967" s="57">
        <f t="shared" si="894"/>
        <v>0.73531778786998614</v>
      </c>
      <c r="J2967" s="57">
        <f>MIN(F2967,H2967,(1-EXP(-SetUp!$B$52*H2967/SetUp!$B$56))*F2967)</f>
        <v>0.1387213011182688</v>
      </c>
      <c r="K2967" s="57">
        <f t="shared" si="890"/>
        <v>5.3226840391414731E-2</v>
      </c>
      <c r="L2967" s="57">
        <f>IF(I2967&lt;=0,0,MIN(SetUp!$B$50*I2967^SetUp!$B$55,I2967))</f>
        <v>1.225992945072623E-2</v>
      </c>
      <c r="M2967" s="57">
        <f t="shared" si="891"/>
        <v>0.72305785841925996</v>
      </c>
      <c r="N2967" s="57">
        <f>IF(SetUp!$B$62=0,X2967,(B2967-E2967)*(1-(H2967/SetUp!$B$66/SetUp!$B$56)))</f>
        <v>0</v>
      </c>
      <c r="O2967" s="57">
        <f>K2967*SetUp!$B$65</f>
        <v>0</v>
      </c>
      <c r="P2967" s="57">
        <f>MIN(SetUp!$B$54*L2967^SetUp!$B$51,L2967)</f>
        <v>6.7815549746094916E-3</v>
      </c>
      <c r="Q2967" s="57">
        <f t="shared" si="892"/>
        <v>5.3226840391414731E-2</v>
      </c>
      <c r="R2967" s="57">
        <f>IF((H2967+N2967-O2967)&gt;SetUp!$B$56,T2966+H2967+N2967-O2967-SetUp!$B$56,T2966)</f>
        <v>0</v>
      </c>
      <c r="S2967" s="57">
        <f>R2967*SetUp!$B$65</f>
        <v>0</v>
      </c>
      <c r="T2967" s="57">
        <f>IF((R2967-S2967)&lt;SetUp!$B$53,R2967-S2967,SetUp!$B$53)</f>
        <v>0</v>
      </c>
      <c r="U2967" s="57">
        <f t="shared" si="893"/>
        <v>0.72305785841925996</v>
      </c>
      <c r="V2967" s="57">
        <f>(L2967-P2967)/1000*SetUp!$B$13*1000000/SetUp!$B$48</f>
        <v>0.3115972468709769</v>
      </c>
      <c r="W2967" s="57">
        <f t="shared" si="895"/>
        <v>0</v>
      </c>
      <c r="X2967" s="57">
        <f>MAX((SetUp!$B$56*(1-($H2967/SetUp!$B$56)^2)*TANH(($B2967-$D2967)/SetUp!$B$56))/(1+$H2967/SetUp!$B$56*TANH(($B2967-$D2967)/SetUp!$B$56)),0)</f>
        <v>0</v>
      </c>
    </row>
    <row r="2968" spans="1:24" x14ac:dyDescent="0.3">
      <c r="A2968" s="64">
        <v>29630</v>
      </c>
      <c r="B2968" s="57">
        <v>0.55000000000000004</v>
      </c>
      <c r="C2968" s="57"/>
      <c r="D2968" s="57">
        <v>4.8680000000000003</v>
      </c>
      <c r="E2968" s="57">
        <f t="shared" si="887"/>
        <v>0.55000000000000004</v>
      </c>
      <c r="F2968" s="57">
        <f t="shared" si="888"/>
        <v>4.3180000000000005</v>
      </c>
      <c r="G2968" s="57">
        <f t="shared" si="889"/>
        <v>0</v>
      </c>
      <c r="H2968" s="57">
        <f>IF(Q2967&gt;SetUp!$B$56,SetUp!$B$56,Q2967)</f>
        <v>5.3226840391414731E-2</v>
      </c>
      <c r="I2968" s="57">
        <f t="shared" si="894"/>
        <v>0.72305785841925996</v>
      </c>
      <c r="J2968" s="57">
        <f>MIN(F2968,H2968,(1-EXP(-SetUp!$B$52*H2968/SetUp!$B$56))*F2968)</f>
        <v>3.576256459338549E-2</v>
      </c>
      <c r="K2968" s="57">
        <f t="shared" si="890"/>
        <v>1.7464275798029241E-2</v>
      </c>
      <c r="L2968" s="57">
        <f>IF(I2968&lt;=0,0,MIN(SetUp!$B$50*I2968^SetUp!$B$55,I2968))</f>
        <v>1.1921144034585891E-2</v>
      </c>
      <c r="M2968" s="57">
        <f t="shared" si="891"/>
        <v>0.71113671438467407</v>
      </c>
      <c r="N2968" s="57">
        <f>IF(SetUp!$B$62=0,X2968,(B2968-E2968)*(1-(H2968/SetUp!$B$66/SetUp!$B$56)))</f>
        <v>0</v>
      </c>
      <c r="O2968" s="57">
        <f>K2968*SetUp!$B$65</f>
        <v>0</v>
      </c>
      <c r="P2968" s="57">
        <f>MIN(SetUp!$B$54*L2968^SetUp!$B$51,L2968)</f>
        <v>6.5973008100843403E-3</v>
      </c>
      <c r="Q2968" s="57">
        <f t="shared" si="892"/>
        <v>1.7464275798029241E-2</v>
      </c>
      <c r="R2968" s="57">
        <f>IF((H2968+N2968-O2968)&gt;SetUp!$B$56,T2967+H2968+N2968-O2968-SetUp!$B$56,T2967)</f>
        <v>0</v>
      </c>
      <c r="S2968" s="57">
        <f>R2968*SetUp!$B$65</f>
        <v>0</v>
      </c>
      <c r="T2968" s="57">
        <f>IF((R2968-S2968)&lt;SetUp!$B$53,R2968-S2968,SetUp!$B$53)</f>
        <v>0</v>
      </c>
      <c r="U2968" s="57">
        <f t="shared" si="893"/>
        <v>0.71113671438467407</v>
      </c>
      <c r="V2968" s="57">
        <f>(L2968-P2968)/1000*SetUp!$B$13*1000000/SetUp!$B$48</f>
        <v>0.30280786732623466</v>
      </c>
      <c r="W2968" s="57">
        <f t="shared" si="895"/>
        <v>4.8572257327350599E-17</v>
      </c>
      <c r="X2968" s="57">
        <f>MAX((SetUp!$B$56*(1-($H2968/SetUp!$B$56)^2)*TANH(($B2968-$D2968)/SetUp!$B$56))/(1+$H2968/SetUp!$B$56*TANH(($B2968-$D2968)/SetUp!$B$56)),0)</f>
        <v>0</v>
      </c>
    </row>
    <row r="2969" spans="1:24" x14ac:dyDescent="0.3">
      <c r="A2969" s="64">
        <v>29631</v>
      </c>
      <c r="B2969" s="57">
        <v>0</v>
      </c>
      <c r="C2969" s="57"/>
      <c r="D2969" s="57">
        <v>4.8680000000000003</v>
      </c>
      <c r="E2969" s="57">
        <f t="shared" si="887"/>
        <v>0</v>
      </c>
      <c r="F2969" s="57">
        <f t="shared" si="888"/>
        <v>4.8680000000000003</v>
      </c>
      <c r="G2969" s="57">
        <f t="shared" si="889"/>
        <v>0</v>
      </c>
      <c r="H2969" s="57">
        <f>IF(Q2968&gt;SetUp!$B$56,SetUp!$B$56,Q2968)</f>
        <v>1.7464275798029241E-2</v>
      </c>
      <c r="I2969" s="57">
        <f t="shared" si="894"/>
        <v>0.71113671438467407</v>
      </c>
      <c r="J2969" s="57">
        <f>MIN(F2969,H2969,(1-EXP(-SetUp!$B$52*H2969/SetUp!$B$56))*F2969)</f>
        <v>1.3265656930685878E-2</v>
      </c>
      <c r="K2969" s="57">
        <f t="shared" si="890"/>
        <v>4.1986188673433632E-3</v>
      </c>
      <c r="L2969" s="57">
        <f>IF(I2969&lt;=0,0,MIN(SetUp!$B$50*I2969^SetUp!$B$55,I2969))</f>
        <v>1.1595371992155519E-2</v>
      </c>
      <c r="M2969" s="57">
        <f t="shared" si="891"/>
        <v>0.69954134239251853</v>
      </c>
      <c r="N2969" s="57">
        <f>IF(SetUp!$B$62=0,X2969,(B2969-E2969)*(1-(H2969/SetUp!$B$66/SetUp!$B$56)))</f>
        <v>0</v>
      </c>
      <c r="O2969" s="57">
        <f>K2969*SetUp!$B$65</f>
        <v>0</v>
      </c>
      <c r="P2969" s="57">
        <f>MIN(SetUp!$B$54*L2969^SetUp!$B$51,L2969)</f>
        <v>6.4200401756433585E-3</v>
      </c>
      <c r="Q2969" s="57">
        <f t="shared" si="892"/>
        <v>4.1986188673433632E-3</v>
      </c>
      <c r="R2969" s="57">
        <f>IF((H2969+N2969-O2969)&gt;SetUp!$B$56,T2968+H2969+N2969-O2969-SetUp!$B$56,T2968)</f>
        <v>0</v>
      </c>
      <c r="S2969" s="57">
        <f>R2969*SetUp!$B$65</f>
        <v>0</v>
      </c>
      <c r="T2969" s="57">
        <f>IF((R2969-S2969)&lt;SetUp!$B$53,R2969-S2969,SetUp!$B$53)</f>
        <v>0</v>
      </c>
      <c r="U2969" s="57">
        <f t="shared" si="893"/>
        <v>0.69954134239251853</v>
      </c>
      <c r="V2969" s="57">
        <f>(L2969-P2969)/1000*SetUp!$B$13*1000000/SetUp!$B$48</f>
        <v>0.29436088253901943</v>
      </c>
      <c r="W2969" s="57">
        <f t="shared" si="895"/>
        <v>3.1225022567582528E-17</v>
      </c>
      <c r="X2969" s="57">
        <f>MAX((SetUp!$B$56*(1-($H2969/SetUp!$B$56)^2)*TANH(($B2969-$D2969)/SetUp!$B$56))/(1+$H2969/SetUp!$B$56*TANH(($B2969-$D2969)/SetUp!$B$56)),0)</f>
        <v>0</v>
      </c>
    </row>
    <row r="2970" spans="1:24" x14ac:dyDescent="0.3">
      <c r="A2970" s="64">
        <v>29632</v>
      </c>
      <c r="B2970" s="57">
        <v>0</v>
      </c>
      <c r="C2970" s="57"/>
      <c r="D2970" s="57">
        <v>4.8680000000000003</v>
      </c>
      <c r="E2970" s="57">
        <f t="shared" si="887"/>
        <v>0</v>
      </c>
      <c r="F2970" s="57">
        <f t="shared" si="888"/>
        <v>4.8680000000000003</v>
      </c>
      <c r="G2970" s="57">
        <f t="shared" si="889"/>
        <v>0</v>
      </c>
      <c r="H2970" s="57">
        <f>IF(Q2969&gt;SetUp!$B$56,SetUp!$B$56,Q2969)</f>
        <v>4.1986188673433632E-3</v>
      </c>
      <c r="I2970" s="57">
        <f t="shared" si="894"/>
        <v>0.69954134239251853</v>
      </c>
      <c r="J2970" s="57">
        <f>MIN(F2970,H2970,(1-EXP(-SetUp!$B$52*H2970/SetUp!$B$56))*F2970)</f>
        <v>3.1925271579759814E-3</v>
      </c>
      <c r="K2970" s="57">
        <f t="shared" si="890"/>
        <v>1.0060917093673819E-3</v>
      </c>
      <c r="L2970" s="57">
        <f>IF(I2970&lt;=0,0,MIN(SetUp!$B$50*I2970^SetUp!$B$55,I2970))</f>
        <v>1.1281975731784463E-2</v>
      </c>
      <c r="M2970" s="57">
        <f t="shared" si="891"/>
        <v>0.68825936666073406</v>
      </c>
      <c r="N2970" s="57">
        <f>IF(SetUp!$B$62=0,X2970,(B2970-E2970)*(1-(H2970/SetUp!$B$66/SetUp!$B$56)))</f>
        <v>0</v>
      </c>
      <c r="O2970" s="57">
        <f>K2970*SetUp!$B$65</f>
        <v>0</v>
      </c>
      <c r="P2970" s="57">
        <f>MIN(SetUp!$B$54*L2970^SetUp!$B$51,L2970)</f>
        <v>6.2494335551649656E-3</v>
      </c>
      <c r="Q2970" s="57">
        <f t="shared" si="892"/>
        <v>1.0060917093673819E-3</v>
      </c>
      <c r="R2970" s="57">
        <f>IF((H2970+N2970-O2970)&gt;SetUp!$B$56,T2969+H2970+N2970-O2970-SetUp!$B$56,T2969)</f>
        <v>0</v>
      </c>
      <c r="S2970" s="57">
        <f>R2970*SetUp!$B$65</f>
        <v>0</v>
      </c>
      <c r="T2970" s="57">
        <f>IF((R2970-S2970)&lt;SetUp!$B$53,R2970-S2970,SetUp!$B$53)</f>
        <v>0</v>
      </c>
      <c r="U2970" s="57">
        <f t="shared" si="893"/>
        <v>0.68825936666073406</v>
      </c>
      <c r="V2970" s="57">
        <f>(L2970-P2970)/1000*SetUp!$B$13*1000000/SetUp!$B$48</f>
        <v>0.28623933866387524</v>
      </c>
      <c r="W2970" s="57">
        <f t="shared" si="895"/>
        <v>-4.3368086899420177E-17</v>
      </c>
      <c r="X2970" s="57">
        <f>MAX((SetUp!$B$56*(1-($H2970/SetUp!$B$56)^2)*TANH(($B2970-$D2970)/SetUp!$B$56))/(1+$H2970/SetUp!$B$56*TANH(($B2970-$D2970)/SetUp!$B$56)),0)</f>
        <v>0</v>
      </c>
    </row>
    <row r="2971" spans="1:24" x14ac:dyDescent="0.3">
      <c r="A2971" s="64">
        <v>29633</v>
      </c>
      <c r="B2971" s="57">
        <v>0.20100000000000001</v>
      </c>
      <c r="C2971" s="57"/>
      <c r="D2971" s="57">
        <v>4.8680000000000003</v>
      </c>
      <c r="E2971" s="57">
        <f t="shared" si="887"/>
        <v>0.20100000000000001</v>
      </c>
      <c r="F2971" s="57">
        <f t="shared" si="888"/>
        <v>4.6670000000000007</v>
      </c>
      <c r="G2971" s="57">
        <f t="shared" si="889"/>
        <v>0</v>
      </c>
      <c r="H2971" s="57">
        <f>IF(Q2970&gt;SetUp!$B$56,SetUp!$B$56,Q2970)</f>
        <v>1.0060917093673819E-3</v>
      </c>
      <c r="I2971" s="57">
        <f t="shared" si="894"/>
        <v>0.68825936666073406</v>
      </c>
      <c r="J2971" s="57">
        <f>MIN(F2971,H2971,(1-EXP(-SetUp!$B$52*H2971/SetUp!$B$56))*F2971)</f>
        <v>7.3360327529119944E-4</v>
      </c>
      <c r="K2971" s="57">
        <f t="shared" si="890"/>
        <v>2.7248843407618243E-4</v>
      </c>
      <c r="L2971" s="57">
        <f>IF(I2971&lt;=0,0,MIN(SetUp!$B$50*I2971^SetUp!$B$55,I2971))</f>
        <v>1.0980355521466246E-2</v>
      </c>
      <c r="M2971" s="57">
        <f t="shared" si="891"/>
        <v>0.67727901113926781</v>
      </c>
      <c r="N2971" s="57">
        <f>IF(SetUp!$B$62=0,X2971,(B2971-E2971)*(1-(H2971/SetUp!$B$66/SetUp!$B$56)))</f>
        <v>0</v>
      </c>
      <c r="O2971" s="57">
        <f>K2971*SetUp!$B$65</f>
        <v>0</v>
      </c>
      <c r="P2971" s="57">
        <f>MIN(SetUp!$B$54*L2971^SetUp!$B$51,L2971)</f>
        <v>6.0851614433813398E-3</v>
      </c>
      <c r="Q2971" s="57">
        <f t="shared" si="892"/>
        <v>2.7248843407618243E-4</v>
      </c>
      <c r="R2971" s="57">
        <f>IF((H2971+N2971-O2971)&gt;SetUp!$B$56,T2970+H2971+N2971-O2971-SetUp!$B$56,T2970)</f>
        <v>0</v>
      </c>
      <c r="S2971" s="57">
        <f>R2971*SetUp!$B$65</f>
        <v>0</v>
      </c>
      <c r="T2971" s="57">
        <f>IF((R2971-S2971)&lt;SetUp!$B$53,R2971-S2971,SetUp!$B$53)</f>
        <v>0</v>
      </c>
      <c r="U2971" s="57">
        <f t="shared" si="893"/>
        <v>0.67727901113926781</v>
      </c>
      <c r="V2971" s="57">
        <f>(L2971-P2971)/1000*SetUp!$B$13*1000000/SetUp!$B$48</f>
        <v>0.27842729705318953</v>
      </c>
      <c r="W2971" s="57">
        <f t="shared" si="895"/>
        <v>3.8163916471489756E-17</v>
      </c>
      <c r="X2971" s="57">
        <f>MAX((SetUp!$B$56*(1-($H2971/SetUp!$B$56)^2)*TANH(($B2971-$D2971)/SetUp!$B$56))/(1+$H2971/SetUp!$B$56*TANH(($B2971-$D2971)/SetUp!$B$56)),0)</f>
        <v>0</v>
      </c>
    </row>
    <row r="2972" spans="1:24" x14ac:dyDescent="0.3">
      <c r="A2972" s="64">
        <v>29634</v>
      </c>
      <c r="B2972" s="57">
        <v>1.6279999999999999</v>
      </c>
      <c r="C2972" s="57"/>
      <c r="D2972" s="57">
        <v>4.8680000000000003</v>
      </c>
      <c r="E2972" s="57">
        <f t="shared" si="887"/>
        <v>1.6279999999999999</v>
      </c>
      <c r="F2972" s="57">
        <f t="shared" si="888"/>
        <v>3.24</v>
      </c>
      <c r="G2972" s="57">
        <f t="shared" si="889"/>
        <v>0</v>
      </c>
      <c r="H2972" s="57">
        <f>IF(Q2971&gt;SetUp!$B$56,SetUp!$B$56,Q2971)</f>
        <v>2.7248843407618243E-4</v>
      </c>
      <c r="I2972" s="57">
        <f t="shared" si="894"/>
        <v>0.67727901113926781</v>
      </c>
      <c r="J2972" s="57">
        <f>MIN(F2972,H2972,(1-EXP(-SetUp!$B$52*H2972/SetUp!$B$56))*F2972)</f>
        <v>1.3794433314917587E-4</v>
      </c>
      <c r="K2972" s="57">
        <f t="shared" si="890"/>
        <v>1.3454410092700656E-4</v>
      </c>
      <c r="L2972" s="57">
        <f>IF(I2972&lt;=0,0,MIN(SetUp!$B$50*I2972^SetUp!$B$55,I2972))</f>
        <v>1.0689946855185005E-2</v>
      </c>
      <c r="M2972" s="57">
        <f t="shared" si="891"/>
        <v>0.66658906428408282</v>
      </c>
      <c r="N2972" s="57">
        <f>IF(SetUp!$B$62=0,X2972,(B2972-E2972)*(1-(H2972/SetUp!$B$66/SetUp!$B$56)))</f>
        <v>0</v>
      </c>
      <c r="O2972" s="57">
        <f>K2972*SetUp!$B$65</f>
        <v>0</v>
      </c>
      <c r="P2972" s="57">
        <f>MIN(SetUp!$B$54*L2972^SetUp!$B$51,L2972)</f>
        <v>5.9269229624897791E-3</v>
      </c>
      <c r="Q2972" s="57">
        <f t="shared" si="892"/>
        <v>1.3454410092700656E-4</v>
      </c>
      <c r="R2972" s="57">
        <f>IF((H2972+N2972-O2972)&gt;SetUp!$B$56,T2971+H2972+N2972-O2972-SetUp!$B$56,T2971)</f>
        <v>0</v>
      </c>
      <c r="S2972" s="57">
        <f>R2972*SetUp!$B$65</f>
        <v>0</v>
      </c>
      <c r="T2972" s="57">
        <f>IF((R2972-S2972)&lt;SetUp!$B$53,R2972-S2972,SetUp!$B$53)</f>
        <v>0</v>
      </c>
      <c r="U2972" s="57">
        <f t="shared" si="893"/>
        <v>0.66658906428408282</v>
      </c>
      <c r="V2972" s="57">
        <f>(L2972-P2972)/1000*SetUp!$B$13*1000000/SetUp!$B$48</f>
        <v>0.2709097631450213</v>
      </c>
      <c r="W2972" s="57">
        <f t="shared" si="895"/>
        <v>2.0816681711721685E-17</v>
      </c>
      <c r="X2972" s="57">
        <f>MAX((SetUp!$B$56*(1-($H2972/SetUp!$B$56)^2)*TANH(($B2972-$D2972)/SetUp!$B$56))/(1+$H2972/SetUp!$B$56*TANH(($B2972-$D2972)/SetUp!$B$56)),0)</f>
        <v>0</v>
      </c>
    </row>
    <row r="2973" spans="1:24" x14ac:dyDescent="0.3">
      <c r="A2973" s="64">
        <v>29635</v>
      </c>
      <c r="B2973" s="57">
        <v>1.51</v>
      </c>
      <c r="C2973" s="57"/>
      <c r="D2973" s="57">
        <v>4.8680000000000003</v>
      </c>
      <c r="E2973" s="57">
        <f t="shared" si="887"/>
        <v>1.51</v>
      </c>
      <c r="F2973" s="57">
        <f t="shared" si="888"/>
        <v>3.3580000000000005</v>
      </c>
      <c r="G2973" s="57">
        <f t="shared" si="889"/>
        <v>0</v>
      </c>
      <c r="H2973" s="57">
        <f>IF(Q2972&gt;SetUp!$B$56,SetUp!$B$56,Q2972)</f>
        <v>1.3454410092700656E-4</v>
      </c>
      <c r="I2973" s="57">
        <f t="shared" si="894"/>
        <v>0.66658906428408282</v>
      </c>
      <c r="J2973" s="57">
        <f>MIN(F2973,H2973,(1-EXP(-SetUp!$B$52*H2973/SetUp!$B$56))*F2973)</f>
        <v>7.0592865932619383E-5</v>
      </c>
      <c r="K2973" s="57">
        <f t="shared" si="890"/>
        <v>6.3951234994387174E-5</v>
      </c>
      <c r="L2973" s="57">
        <f>IF(I2973&lt;=0,0,MIN(SetUp!$B$50*I2973^SetUp!$B$55,I2973))</f>
        <v>1.0410218028769591E-2</v>
      </c>
      <c r="M2973" s="57">
        <f t="shared" si="891"/>
        <v>0.6561788462553132</v>
      </c>
      <c r="N2973" s="57">
        <f>IF(SetUp!$B$62=0,X2973,(B2973-E2973)*(1-(H2973/SetUp!$B$66/SetUp!$B$56)))</f>
        <v>0</v>
      </c>
      <c r="O2973" s="57">
        <f>K2973*SetUp!$B$65</f>
        <v>0</v>
      </c>
      <c r="P2973" s="57">
        <f>MIN(SetUp!$B$54*L2973^SetUp!$B$51,L2973)</f>
        <v>5.7744345882268719E-3</v>
      </c>
      <c r="Q2973" s="57">
        <f t="shared" si="892"/>
        <v>6.3951234994387174E-5</v>
      </c>
      <c r="R2973" s="57">
        <f>IF((H2973+N2973-O2973)&gt;SetUp!$B$56,T2972+H2973+N2973-O2973-SetUp!$B$56,T2972)</f>
        <v>0</v>
      </c>
      <c r="S2973" s="57">
        <f>R2973*SetUp!$B$65</f>
        <v>0</v>
      </c>
      <c r="T2973" s="57">
        <f>IF((R2973-S2973)&lt;SetUp!$B$53,R2973-S2973,SetUp!$B$53)</f>
        <v>0</v>
      </c>
      <c r="U2973" s="57">
        <f t="shared" si="893"/>
        <v>0.6561788462553132</v>
      </c>
      <c r="V2973" s="57">
        <f>(L2973-P2973)/1000*SetUp!$B$13*1000000/SetUp!$B$48</f>
        <v>0.26367262104124839</v>
      </c>
      <c r="W2973" s="57">
        <f t="shared" si="895"/>
        <v>-1.0928757898653885E-16</v>
      </c>
      <c r="X2973" s="57">
        <f>MAX((SetUp!$B$56*(1-($H2973/SetUp!$B$56)^2)*TANH(($B2973-$D2973)/SetUp!$B$56))/(1+$H2973/SetUp!$B$56*TANH(($B2973-$D2973)/SetUp!$B$56)),0)</f>
        <v>0</v>
      </c>
    </row>
    <row r="2974" spans="1:24" x14ac:dyDescent="0.3">
      <c r="A2974" s="64">
        <v>29636</v>
      </c>
      <c r="B2974" s="57">
        <v>1.879</v>
      </c>
      <c r="C2974" s="57"/>
      <c r="D2974" s="57">
        <v>4.8680000000000003</v>
      </c>
      <c r="E2974" s="57">
        <f t="shared" si="887"/>
        <v>1.879</v>
      </c>
      <c r="F2974" s="57">
        <f t="shared" si="888"/>
        <v>2.9890000000000003</v>
      </c>
      <c r="G2974" s="57">
        <f t="shared" si="889"/>
        <v>0</v>
      </c>
      <c r="H2974" s="57">
        <f>IF(Q2973&gt;SetUp!$B$56,SetUp!$B$56,Q2973)</f>
        <v>6.3951234994387174E-5</v>
      </c>
      <c r="I2974" s="57">
        <f t="shared" si="894"/>
        <v>0.6561788462553132</v>
      </c>
      <c r="J2974" s="57">
        <f>MIN(F2974,H2974,(1-EXP(-SetUp!$B$52*H2974/SetUp!$B$56))*F2974)</f>
        <v>2.9867075996665606E-5</v>
      </c>
      <c r="K2974" s="57">
        <f t="shared" si="890"/>
        <v>3.4084158997721572E-5</v>
      </c>
      <c r="L2974" s="57">
        <f>IF(I2974&lt;=0,0,MIN(SetUp!$B$50*I2974^SetUp!$B$55,I2974))</f>
        <v>1.0140667906537589E-2</v>
      </c>
      <c r="M2974" s="57">
        <f t="shared" si="891"/>
        <v>0.64603817834877564</v>
      </c>
      <c r="N2974" s="57">
        <f>IF(SetUp!$B$62=0,X2974,(B2974-E2974)*(1-(H2974/SetUp!$B$66/SetUp!$B$56)))</f>
        <v>0</v>
      </c>
      <c r="O2974" s="57">
        <f>K2974*SetUp!$B$65</f>
        <v>0</v>
      </c>
      <c r="P2974" s="57">
        <f>MIN(SetUp!$B$54*L2974^SetUp!$B$51,L2974)</f>
        <v>5.6274289756712975E-3</v>
      </c>
      <c r="Q2974" s="57">
        <f t="shared" si="892"/>
        <v>3.4084158997721572E-5</v>
      </c>
      <c r="R2974" s="57">
        <f>IF((H2974+N2974-O2974)&gt;SetUp!$B$56,T2973+H2974+N2974-O2974-SetUp!$B$56,T2973)</f>
        <v>0</v>
      </c>
      <c r="S2974" s="57">
        <f>R2974*SetUp!$B$65</f>
        <v>0</v>
      </c>
      <c r="T2974" s="57">
        <f>IF((R2974-S2974)&lt;SetUp!$B$53,R2974-S2974,SetUp!$B$53)</f>
        <v>0</v>
      </c>
      <c r="U2974" s="57">
        <f t="shared" si="893"/>
        <v>0.64603817834877564</v>
      </c>
      <c r="V2974" s="57">
        <f>(L2974-P2974)/1000*SetUp!$B$13*1000000/SetUp!$B$48</f>
        <v>0.25670257326507018</v>
      </c>
      <c r="W2974" s="57">
        <f t="shared" si="895"/>
        <v>-3.1225022567582528E-17</v>
      </c>
      <c r="X2974" s="57">
        <f>MAX((SetUp!$B$56*(1-($H2974/SetUp!$B$56)^2)*TANH(($B2974-$D2974)/SetUp!$B$56))/(1+$H2974/SetUp!$B$56*TANH(($B2974-$D2974)/SetUp!$B$56)),0)</f>
        <v>0</v>
      </c>
    </row>
    <row r="2975" spans="1:24" x14ac:dyDescent="0.3">
      <c r="A2975" s="64">
        <v>29637</v>
      </c>
      <c r="B2975" s="57">
        <v>0.85799999999999998</v>
      </c>
      <c r="C2975" s="57"/>
      <c r="D2975" s="57">
        <v>4.8680000000000003</v>
      </c>
      <c r="E2975" s="57">
        <f t="shared" si="887"/>
        <v>0.85799999999999998</v>
      </c>
      <c r="F2975" s="57">
        <f t="shared" si="888"/>
        <v>4.0100000000000007</v>
      </c>
      <c r="G2975" s="57">
        <f t="shared" si="889"/>
        <v>0</v>
      </c>
      <c r="H2975" s="57">
        <f>IF(Q2974&gt;SetUp!$B$56,SetUp!$B$56,Q2974)</f>
        <v>3.4084158997721572E-5</v>
      </c>
      <c r="I2975" s="57">
        <f t="shared" si="894"/>
        <v>0.64603817834877564</v>
      </c>
      <c r="J2975" s="57">
        <f>MIN(F2975,H2975,(1-EXP(-SetUp!$B$52*H2975/SetUp!$B$56))*F2975)</f>
        <v>2.1355799005159386E-5</v>
      </c>
      <c r="K2975" s="57">
        <f t="shared" si="890"/>
        <v>1.2728359992562186E-5</v>
      </c>
      <c r="L2975" s="57">
        <f>IF(I2975&lt;=0,0,MIN(SetUp!$B$50*I2975^SetUp!$B$55,I2975))</f>
        <v>9.8808238618634005E-3</v>
      </c>
      <c r="M2975" s="57">
        <f t="shared" si="891"/>
        <v>0.63615735448691224</v>
      </c>
      <c r="N2975" s="57">
        <f>IF(SetUp!$B$62=0,X2975,(B2975-E2975)*(1-(H2975/SetUp!$B$66/SetUp!$B$56)))</f>
        <v>0</v>
      </c>
      <c r="O2975" s="57">
        <f>K2975*SetUp!$B$65</f>
        <v>0</v>
      </c>
      <c r="P2975" s="57">
        <f>MIN(SetUp!$B$54*L2975^SetUp!$B$51,L2975)</f>
        <v>5.4856538760003608E-3</v>
      </c>
      <c r="Q2975" s="57">
        <f t="shared" si="892"/>
        <v>1.2728359992562186E-5</v>
      </c>
      <c r="R2975" s="57">
        <f>IF((H2975+N2975-O2975)&gt;SetUp!$B$56,T2974+H2975+N2975-O2975-SetUp!$B$56,T2974)</f>
        <v>0</v>
      </c>
      <c r="S2975" s="57">
        <f>R2975*SetUp!$B$65</f>
        <v>0</v>
      </c>
      <c r="T2975" s="57">
        <f>IF((R2975-S2975)&lt;SetUp!$B$53,R2975-S2975,SetUp!$B$53)</f>
        <v>0</v>
      </c>
      <c r="U2975" s="57">
        <f t="shared" si="893"/>
        <v>0.63615735448691224</v>
      </c>
      <c r="V2975" s="57">
        <f>(L2975-P2975)/1000*SetUp!$B$13*1000000/SetUp!$B$48</f>
        <v>0.24998708523767055</v>
      </c>
      <c r="W2975" s="57">
        <f t="shared" si="895"/>
        <v>-3.2959746043559335E-17</v>
      </c>
      <c r="X2975" s="57">
        <f>MAX((SetUp!$B$56*(1-($H2975/SetUp!$B$56)^2)*TANH(($B2975-$D2975)/SetUp!$B$56))/(1+$H2975/SetUp!$B$56*TANH(($B2975-$D2975)/SetUp!$B$56)),0)</f>
        <v>0</v>
      </c>
    </row>
    <row r="2976" spans="1:24" x14ac:dyDescent="0.3">
      <c r="A2976" s="64">
        <v>29638</v>
      </c>
      <c r="B2976" s="57">
        <v>0.24199999999999999</v>
      </c>
      <c r="C2976" s="57"/>
      <c r="D2976" s="57">
        <v>4.8680000000000003</v>
      </c>
      <c r="E2976" s="57">
        <f t="shared" si="887"/>
        <v>0.24199999999999999</v>
      </c>
      <c r="F2976" s="57">
        <f t="shared" si="888"/>
        <v>4.6260000000000003</v>
      </c>
      <c r="G2976" s="57">
        <f t="shared" si="889"/>
        <v>0</v>
      </c>
      <c r="H2976" s="57">
        <f>IF(Q2975&gt;SetUp!$B$56,SetUp!$B$56,Q2975)</f>
        <v>1.2728359992562186E-5</v>
      </c>
      <c r="I2976" s="57">
        <f t="shared" si="894"/>
        <v>0.63615735448691224</v>
      </c>
      <c r="J2976" s="57">
        <f>MIN(F2976,H2976,(1-EXP(-SetUp!$B$52*H2976/SetUp!$B$56))*F2976)</f>
        <v>9.2002085583768877E-6</v>
      </c>
      <c r="K2976" s="57">
        <f t="shared" si="890"/>
        <v>3.5281514341852979E-6</v>
      </c>
      <c r="L2976" s="57">
        <f>IF(I2976&lt;=0,0,MIN(SetUp!$B$50*I2976^SetUp!$B$55,I2976))</f>
        <v>9.6302398764559066E-3</v>
      </c>
      <c r="M2976" s="57">
        <f t="shared" si="891"/>
        <v>0.62652711461045629</v>
      </c>
      <c r="N2976" s="57">
        <f>IF(SetUp!$B$62=0,X2976,(B2976-E2976)*(1-(H2976/SetUp!$B$66/SetUp!$B$56)))</f>
        <v>0</v>
      </c>
      <c r="O2976" s="57">
        <f>K2976*SetUp!$B$65</f>
        <v>0</v>
      </c>
      <c r="P2976" s="57">
        <f>MIN(SetUp!$B$54*L2976^SetUp!$B$51,L2976)</f>
        <v>5.3488711362808441E-3</v>
      </c>
      <c r="Q2976" s="57">
        <f t="shared" si="892"/>
        <v>3.5281514341852979E-6</v>
      </c>
      <c r="R2976" s="57">
        <f>IF((H2976+N2976-O2976)&gt;SetUp!$B$56,T2975+H2976+N2976-O2976-SetUp!$B$56,T2975)</f>
        <v>0</v>
      </c>
      <c r="S2976" s="57">
        <f>R2976*SetUp!$B$65</f>
        <v>0</v>
      </c>
      <c r="T2976" s="57">
        <f>IF((R2976-S2976)&lt;SetUp!$B$53,R2976-S2976,SetUp!$B$53)</f>
        <v>0</v>
      </c>
      <c r="U2976" s="57">
        <f t="shared" si="893"/>
        <v>0.62652711461045629</v>
      </c>
      <c r="V2976" s="57">
        <f>(L2976-P2976)/1000*SetUp!$B$13*1000000/SetUp!$B$48</f>
        <v>0.24351433405911352</v>
      </c>
      <c r="W2976" s="57">
        <f t="shared" si="895"/>
        <v>0</v>
      </c>
      <c r="X2976" s="57">
        <f>MAX((SetUp!$B$56*(1-($H2976/SetUp!$B$56)^2)*TANH(($B2976-$D2976)/SetUp!$B$56))/(1+$H2976/SetUp!$B$56*TANH(($B2976-$D2976)/SetUp!$B$56)),0)</f>
        <v>0</v>
      </c>
    </row>
    <row r="2977" spans="1:24" x14ac:dyDescent="0.3">
      <c r="A2977" s="64">
        <v>29639</v>
      </c>
      <c r="B2977" s="57">
        <v>0</v>
      </c>
      <c r="C2977" s="57"/>
      <c r="D2977" s="57">
        <v>4.8680000000000003</v>
      </c>
      <c r="E2977" s="57">
        <f t="shared" si="887"/>
        <v>0</v>
      </c>
      <c r="F2977" s="57">
        <f t="shared" si="888"/>
        <v>4.8680000000000003</v>
      </c>
      <c r="G2977" s="57">
        <f t="shared" si="889"/>
        <v>0</v>
      </c>
      <c r="H2977" s="57">
        <f>IF(Q2976&gt;SetUp!$B$56,SetUp!$B$56,Q2976)</f>
        <v>3.5281514341852979E-6</v>
      </c>
      <c r="I2977" s="57">
        <f t="shared" si="894"/>
        <v>0.62652711461045629</v>
      </c>
      <c r="J2977" s="57">
        <f>MIN(F2977,H2977,(1-EXP(-SetUp!$B$52*H2977/SetUp!$B$56))*F2977)</f>
        <v>2.6835994448259907E-6</v>
      </c>
      <c r="K2977" s="57">
        <f t="shared" si="890"/>
        <v>8.4455198935930729E-7</v>
      </c>
      <c r="L2977" s="57">
        <f>IF(I2977&lt;=0,0,MIN(SetUp!$B$50*I2977^SetUp!$B$55,I2977))</f>
        <v>9.3884947846054351E-3</v>
      </c>
      <c r="M2977" s="57">
        <f t="shared" si="891"/>
        <v>0.61713861982585083</v>
      </c>
      <c r="N2977" s="57">
        <f>IF(SetUp!$B$62=0,X2977,(B2977-E2977)*(1-(H2977/SetUp!$B$66/SetUp!$B$56)))</f>
        <v>0</v>
      </c>
      <c r="O2977" s="57">
        <f>K2977*SetUp!$B$65</f>
        <v>0</v>
      </c>
      <c r="P2977" s="57">
        <f>MIN(SetUp!$B$54*L2977^SetUp!$B$51,L2977)</f>
        <v>5.216855775139119E-3</v>
      </c>
      <c r="Q2977" s="57">
        <f t="shared" si="892"/>
        <v>8.4455198935930729E-7</v>
      </c>
      <c r="R2977" s="57">
        <f>IF((H2977+N2977-O2977)&gt;SetUp!$B$56,T2976+H2977+N2977-O2977-SetUp!$B$56,T2976)</f>
        <v>0</v>
      </c>
      <c r="S2977" s="57">
        <f>R2977*SetUp!$B$65</f>
        <v>0</v>
      </c>
      <c r="T2977" s="57">
        <f>IF((R2977-S2977)&lt;SetUp!$B$53,R2977-S2977,SetUp!$B$53)</f>
        <v>0</v>
      </c>
      <c r="U2977" s="57">
        <f t="shared" si="893"/>
        <v>0.61713861982585083</v>
      </c>
      <c r="V2977" s="57">
        <f>(L2977-P2977)/1000*SetUp!$B$13*1000000/SetUp!$B$48</f>
        <v>0.23727316121892184</v>
      </c>
      <c r="W2977" s="57">
        <f t="shared" si="895"/>
        <v>-8.6736173798840355E-17</v>
      </c>
      <c r="X2977" s="57">
        <f>MAX((SetUp!$B$56*(1-($H2977/SetUp!$B$56)^2)*TANH(($B2977-$D2977)/SetUp!$B$56))/(1+$H2977/SetUp!$B$56*TANH(($B2977-$D2977)/SetUp!$B$56)),0)</f>
        <v>0</v>
      </c>
    </row>
    <row r="2978" spans="1:24" x14ac:dyDescent="0.3">
      <c r="A2978" s="64">
        <v>29640</v>
      </c>
      <c r="B2978" s="57">
        <v>1.913</v>
      </c>
      <c r="C2978" s="57"/>
      <c r="D2978" s="57">
        <v>4.8680000000000003</v>
      </c>
      <c r="E2978" s="57">
        <f t="shared" si="887"/>
        <v>1.913</v>
      </c>
      <c r="F2978" s="57">
        <f t="shared" si="888"/>
        <v>2.9550000000000001</v>
      </c>
      <c r="G2978" s="57">
        <f t="shared" si="889"/>
        <v>0</v>
      </c>
      <c r="H2978" s="57">
        <f>IF(Q2977&gt;SetUp!$B$56,SetUp!$B$56,Q2977)</f>
        <v>8.4455198935930729E-7</v>
      </c>
      <c r="I2978" s="57">
        <f t="shared" si="894"/>
        <v>0.61713861982585083</v>
      </c>
      <c r="J2978" s="57">
        <f>MIN(F2978,H2978,(1-EXP(-SetUp!$B$52*H2978/SetUp!$B$56))*F2978)</f>
        <v>3.8994546302462132E-7</v>
      </c>
      <c r="K2978" s="57">
        <f t="shared" si="890"/>
        <v>4.5460652633468597E-7</v>
      </c>
      <c r="L2978" s="57">
        <f>IF(I2978&lt;=0,0,MIN(SetUp!$B$50*I2978^SetUp!$B$55,I2978))</f>
        <v>9.1551906499774821E-3</v>
      </c>
      <c r="M2978" s="57">
        <f t="shared" si="891"/>
        <v>0.60798342917587334</v>
      </c>
      <c r="N2978" s="57">
        <f>IF(SetUp!$B$62=0,X2978,(B2978-E2978)*(1-(H2978/SetUp!$B$66/SetUp!$B$56)))</f>
        <v>0</v>
      </c>
      <c r="O2978" s="57">
        <f>K2978*SetUp!$B$65</f>
        <v>0</v>
      </c>
      <c r="P2978" s="57">
        <f>MIN(SetUp!$B$54*L2978^SetUp!$B$51,L2978)</f>
        <v>5.0893951278385974E-3</v>
      </c>
      <c r="Q2978" s="57">
        <f t="shared" si="892"/>
        <v>4.5460652633468597E-7</v>
      </c>
      <c r="R2978" s="57">
        <f>IF((H2978+N2978-O2978)&gt;SetUp!$B$56,T2977+H2978+N2978-O2978-SetUp!$B$56,T2977)</f>
        <v>0</v>
      </c>
      <c r="S2978" s="57">
        <f>R2978*SetUp!$B$65</f>
        <v>0</v>
      </c>
      <c r="T2978" s="57">
        <f>IF((R2978-S2978)&lt;SetUp!$B$53,R2978-S2978,SetUp!$B$53)</f>
        <v>0</v>
      </c>
      <c r="U2978" s="57">
        <f t="shared" si="893"/>
        <v>0.60798342917587334</v>
      </c>
      <c r="V2978" s="57">
        <f>(L2978-P2978)/1000*SetUp!$B$13*1000000/SetUp!$B$48</f>
        <v>0.23125302889787822</v>
      </c>
      <c r="W2978" s="57">
        <f t="shared" si="895"/>
        <v>-1.3183898417423734E-16</v>
      </c>
      <c r="X2978" s="57">
        <f>MAX((SetUp!$B$56*(1-($H2978/SetUp!$B$56)^2)*TANH(($B2978-$D2978)/SetUp!$B$56))/(1+$H2978/SetUp!$B$56*TANH(($B2978-$D2978)/SetUp!$B$56)),0)</f>
        <v>0</v>
      </c>
    </row>
    <row r="2979" spans="1:24" x14ac:dyDescent="0.3">
      <c r="A2979" s="64">
        <v>29641</v>
      </c>
      <c r="B2979" s="57">
        <v>2.048</v>
      </c>
      <c r="C2979" s="57"/>
      <c r="D2979" s="57">
        <v>4.8680000000000003</v>
      </c>
      <c r="E2979" s="57">
        <f t="shared" si="887"/>
        <v>2.048</v>
      </c>
      <c r="F2979" s="57">
        <f t="shared" si="888"/>
        <v>2.8200000000000003</v>
      </c>
      <c r="G2979" s="57">
        <f t="shared" si="889"/>
        <v>0</v>
      </c>
      <c r="H2979" s="57">
        <f>IF(Q2978&gt;SetUp!$B$56,SetUp!$B$56,Q2978)</f>
        <v>4.5460652633468597E-7</v>
      </c>
      <c r="I2979" s="57">
        <f t="shared" si="894"/>
        <v>0.60798342917587334</v>
      </c>
      <c r="J2979" s="57">
        <f>MIN(F2979,H2979,(1-EXP(-SetUp!$B$52*H2979/SetUp!$B$56))*F2979)</f>
        <v>2.0031099344564042E-7</v>
      </c>
      <c r="K2979" s="57">
        <f t="shared" si="890"/>
        <v>2.5429553288904556E-7</v>
      </c>
      <c r="L2979" s="57">
        <f>IF(I2979&lt;=0,0,MIN(SetUp!$B$50*I2979^SetUp!$B$55,I2979))</f>
        <v>8.9299512637100228E-3</v>
      </c>
      <c r="M2979" s="57">
        <f t="shared" si="891"/>
        <v>0.59905347791216335</v>
      </c>
      <c r="N2979" s="57">
        <f>IF(SetUp!$B$62=0,X2979,(B2979-E2979)*(1-(H2979/SetUp!$B$66/SetUp!$B$56)))</f>
        <v>0</v>
      </c>
      <c r="O2979" s="57">
        <f>K2979*SetUp!$B$65</f>
        <v>0</v>
      </c>
      <c r="P2979" s="57">
        <f>MIN(SetUp!$B$54*L2979^SetUp!$B$51,L2979)</f>
        <v>4.9662880549047215E-3</v>
      </c>
      <c r="Q2979" s="57">
        <f t="shared" si="892"/>
        <v>2.5429553288904556E-7</v>
      </c>
      <c r="R2979" s="57">
        <f>IF((H2979+N2979-O2979)&gt;SetUp!$B$56,T2978+H2979+N2979-O2979-SetUp!$B$56,T2978)</f>
        <v>0</v>
      </c>
      <c r="S2979" s="57">
        <f>R2979*SetUp!$B$65</f>
        <v>0</v>
      </c>
      <c r="T2979" s="57">
        <f>IF((R2979-S2979)&lt;SetUp!$B$53,R2979-S2979,SetUp!$B$53)</f>
        <v>0</v>
      </c>
      <c r="U2979" s="57">
        <f t="shared" si="893"/>
        <v>0.59905347791216335</v>
      </c>
      <c r="V2979" s="57">
        <f>(L2979-P2979)/1000*SetUp!$B$13*1000000/SetUp!$B$48</f>
        <v>0.22544397955485732</v>
      </c>
      <c r="W2979" s="57">
        <f t="shared" si="895"/>
        <v>1.3010426069826053E-16</v>
      </c>
      <c r="X2979" s="57">
        <f>MAX((SetUp!$B$56*(1-($H2979/SetUp!$B$56)^2)*TANH(($B2979-$D2979)/SetUp!$B$56))/(1+$H2979/SetUp!$B$56*TANH(($B2979-$D2979)/SetUp!$B$56)),0)</f>
        <v>0</v>
      </c>
    </row>
    <row r="2980" spans="1:24" x14ac:dyDescent="0.3">
      <c r="A2980" s="64">
        <v>29642</v>
      </c>
      <c r="B2980" s="57">
        <v>0.35099999999999998</v>
      </c>
      <c r="C2980" s="57"/>
      <c r="D2980" s="57">
        <v>4.8680000000000003</v>
      </c>
      <c r="E2980" s="57">
        <f t="shared" si="887"/>
        <v>0.35099999999999998</v>
      </c>
      <c r="F2980" s="57">
        <f t="shared" si="888"/>
        <v>4.5170000000000003</v>
      </c>
      <c r="G2980" s="57">
        <f t="shared" si="889"/>
        <v>0</v>
      </c>
      <c r="H2980" s="57">
        <f>IF(Q2979&gt;SetUp!$B$56,SetUp!$B$56,Q2979)</f>
        <v>2.5429553288904556E-7</v>
      </c>
      <c r="I2980" s="57">
        <f t="shared" si="894"/>
        <v>0.59905347791216335</v>
      </c>
      <c r="J2980" s="57">
        <f>MIN(F2980,H2980,(1-EXP(-SetUp!$B$52*H2980/SetUp!$B$56))*F2980)</f>
        <v>1.7947701556753072E-7</v>
      </c>
      <c r="K2980" s="57">
        <f t="shared" si="890"/>
        <v>7.4818517321514832E-8</v>
      </c>
      <c r="L2980" s="57">
        <f>IF(I2980&lt;=0,0,MIN(SetUp!$B$50*I2980^SetUp!$B$55,I2980))</f>
        <v>8.7124207536278444E-3</v>
      </c>
      <c r="M2980" s="57">
        <f t="shared" si="891"/>
        <v>0.59034105715853546</v>
      </c>
      <c r="N2980" s="57">
        <f>IF(SetUp!$B$62=0,X2980,(B2980-E2980)*(1-(H2980/SetUp!$B$66/SetUp!$B$56)))</f>
        <v>0</v>
      </c>
      <c r="O2980" s="57">
        <f>K2980*SetUp!$B$65</f>
        <v>0</v>
      </c>
      <c r="P2980" s="57">
        <f>MIN(SetUp!$B$54*L2980^SetUp!$B$51,L2980)</f>
        <v>4.8473442089858512E-3</v>
      </c>
      <c r="Q2980" s="57">
        <f t="shared" si="892"/>
        <v>7.4818517321514832E-8</v>
      </c>
      <c r="R2980" s="57">
        <f>IF((H2980+N2980-O2980)&gt;SetUp!$B$56,T2979+H2980+N2980-O2980-SetUp!$B$56,T2979)</f>
        <v>0</v>
      </c>
      <c r="S2980" s="57">
        <f>R2980*SetUp!$B$65</f>
        <v>0</v>
      </c>
      <c r="T2980" s="57">
        <f>IF((R2980-S2980)&lt;SetUp!$B$53,R2980-S2980,SetUp!$B$53)</f>
        <v>0</v>
      </c>
      <c r="U2980" s="57">
        <f t="shared" si="893"/>
        <v>0.59034105715853546</v>
      </c>
      <c r="V2980" s="57">
        <f>(L2980-P2980)/1000*SetUp!$B$13*1000000/SetUp!$B$48</f>
        <v>0.21983659852141335</v>
      </c>
      <c r="W2980" s="57">
        <f t="shared" si="895"/>
        <v>-5.2041704279304213E-17</v>
      </c>
      <c r="X2980" s="57">
        <f>MAX((SetUp!$B$56*(1-($H2980/SetUp!$B$56)^2)*TANH(($B2980-$D2980)/SetUp!$B$56))/(1+$H2980/SetUp!$B$56*TANH(($B2980-$D2980)/SetUp!$B$56)),0)</f>
        <v>0</v>
      </c>
    </row>
    <row r="2981" spans="1:24" x14ac:dyDescent="0.3">
      <c r="A2981" s="64">
        <v>29643</v>
      </c>
      <c r="B2981" s="57">
        <v>1.371</v>
      </c>
      <c r="C2981" s="57"/>
      <c r="D2981" s="57">
        <v>4.8680000000000003</v>
      </c>
      <c r="E2981" s="57">
        <f t="shared" si="887"/>
        <v>1.371</v>
      </c>
      <c r="F2981" s="57">
        <f t="shared" si="888"/>
        <v>3.4970000000000003</v>
      </c>
      <c r="G2981" s="57">
        <f t="shared" si="889"/>
        <v>0</v>
      </c>
      <c r="H2981" s="57">
        <f>IF(Q2980&gt;SetUp!$B$56,SetUp!$B$56,Q2980)</f>
        <v>7.4818517321514832E-8</v>
      </c>
      <c r="I2981" s="57">
        <f t="shared" si="894"/>
        <v>0.59034105715853546</v>
      </c>
      <c r="J2981" s="57">
        <f>MIN(F2981,H2981,(1-EXP(-SetUp!$B$52*H2981/SetUp!$B$56))*F2981)</f>
        <v>4.0881305051976293E-8</v>
      </c>
      <c r="K2981" s="57">
        <f t="shared" si="890"/>
        <v>3.3937212269538539E-8</v>
      </c>
      <c r="L2981" s="57">
        <f>IF(I2981&lt;=0,0,MIN(SetUp!$B$50*I2981^SetUp!$B$55,I2981))</f>
        <v>8.5022622953352493E-3</v>
      </c>
      <c r="M2981" s="57">
        <f t="shared" si="891"/>
        <v>0.58183879486320023</v>
      </c>
      <c r="N2981" s="57">
        <f>IF(SetUp!$B$62=0,X2981,(B2981-E2981)*(1-(H2981/SetUp!$B$66/SetUp!$B$56)))</f>
        <v>0</v>
      </c>
      <c r="O2981" s="57">
        <f>K2981*SetUp!$B$65</f>
        <v>0</v>
      </c>
      <c r="P2981" s="57">
        <f>MIN(SetUp!$B$54*L2981^SetUp!$B$51,L2981)</f>
        <v>4.7323833551308992E-3</v>
      </c>
      <c r="Q2981" s="57">
        <f t="shared" si="892"/>
        <v>3.3937212269538539E-8</v>
      </c>
      <c r="R2981" s="57">
        <f>IF((H2981+N2981-O2981)&gt;SetUp!$B$56,T2980+H2981+N2981-O2981-SetUp!$B$56,T2980)</f>
        <v>0</v>
      </c>
      <c r="S2981" s="57">
        <f>R2981*SetUp!$B$65</f>
        <v>0</v>
      </c>
      <c r="T2981" s="57">
        <f>IF((R2981-S2981)&lt;SetUp!$B$53,R2981-S2981,SetUp!$B$53)</f>
        <v>0</v>
      </c>
      <c r="U2981" s="57">
        <f t="shared" si="893"/>
        <v>0.58183879486320023</v>
      </c>
      <c r="V2981" s="57">
        <f>(L2981-P2981)/1000*SetUp!$B$13*1000000/SetUp!$B$48</f>
        <v>0.21442197935275287</v>
      </c>
      <c r="W2981" s="57">
        <f t="shared" si="895"/>
        <v>5.377642775528102E-17</v>
      </c>
      <c r="X2981" s="57">
        <f>MAX((SetUp!$B$56*(1-($H2981/SetUp!$B$56)^2)*TANH(($B2981-$D2981)/SetUp!$B$56))/(1+$H2981/SetUp!$B$56*TANH(($B2981-$D2981)/SetUp!$B$56)),0)</f>
        <v>0</v>
      </c>
    </row>
    <row r="2982" spans="1:24" x14ac:dyDescent="0.3">
      <c r="A2982" s="64">
        <v>29644</v>
      </c>
      <c r="B2982" s="57">
        <v>0</v>
      </c>
      <c r="C2982" s="57"/>
      <c r="D2982" s="57">
        <v>4.8680000000000003</v>
      </c>
      <c r="E2982" s="57">
        <f t="shared" si="887"/>
        <v>0</v>
      </c>
      <c r="F2982" s="57">
        <f t="shared" si="888"/>
        <v>4.8680000000000003</v>
      </c>
      <c r="G2982" s="57">
        <f t="shared" si="889"/>
        <v>0</v>
      </c>
      <c r="H2982" s="57">
        <f>IF(Q2981&gt;SetUp!$B$56,SetUp!$B$56,Q2981)</f>
        <v>3.3937212269538539E-8</v>
      </c>
      <c r="I2982" s="57">
        <f t="shared" si="894"/>
        <v>0.58183879486320023</v>
      </c>
      <c r="J2982" s="57">
        <f>MIN(F2982,H2982,(1-EXP(-SetUp!$B$52*H2982/SetUp!$B$56))*F2982)</f>
        <v>2.5813491992821014E-8</v>
      </c>
      <c r="K2982" s="57">
        <f t="shared" si="890"/>
        <v>8.123720276717525E-9</v>
      </c>
      <c r="L2982" s="57">
        <f>IF(I2982&lt;=0,0,MIN(SetUp!$B$50*I2982^SetUp!$B$55,I2982))</f>
        <v>8.2991569167996763E-3</v>
      </c>
      <c r="M2982" s="57">
        <f t="shared" si="891"/>
        <v>0.5735396379464005</v>
      </c>
      <c r="N2982" s="57">
        <f>IF(SetUp!$B$62=0,X2982,(B2982-E2982)*(1-(H2982/SetUp!$B$66/SetUp!$B$56)))</f>
        <v>0</v>
      </c>
      <c r="O2982" s="57">
        <f>K2982*SetUp!$B$65</f>
        <v>0</v>
      </c>
      <c r="P2982" s="57">
        <f>MIN(SetUp!$B$54*L2982^SetUp!$B$51,L2982)</f>
        <v>4.6212347401065352E-3</v>
      </c>
      <c r="Q2982" s="57">
        <f t="shared" si="892"/>
        <v>8.123720276717525E-9</v>
      </c>
      <c r="R2982" s="57">
        <f>IF((H2982+N2982-O2982)&gt;SetUp!$B$56,T2981+H2982+N2982-O2982-SetUp!$B$56,T2981)</f>
        <v>0</v>
      </c>
      <c r="S2982" s="57">
        <f>R2982*SetUp!$B$65</f>
        <v>0</v>
      </c>
      <c r="T2982" s="57">
        <f>IF((R2982-S2982)&lt;SetUp!$B$53,R2982-S2982,SetUp!$B$53)</f>
        <v>0</v>
      </c>
      <c r="U2982" s="57">
        <f t="shared" si="893"/>
        <v>0.5735396379464005</v>
      </c>
      <c r="V2982" s="57">
        <f>(L2982-P2982)/1000*SetUp!$B$13*1000000/SetUp!$B$48</f>
        <v>0.20919169170699689</v>
      </c>
      <c r="W2982" s="57">
        <f t="shared" si="895"/>
        <v>-6.2450045135165055E-17</v>
      </c>
      <c r="X2982" s="57">
        <f>MAX((SetUp!$B$56*(1-($H2982/SetUp!$B$56)^2)*TANH(($B2982-$D2982)/SetUp!$B$56))/(1+$H2982/SetUp!$B$56*TANH(($B2982-$D2982)/SetUp!$B$56)),0)</f>
        <v>0</v>
      </c>
    </row>
    <row r="2983" spans="1:24" x14ac:dyDescent="0.3">
      <c r="A2983" s="64">
        <v>29645</v>
      </c>
      <c r="B2983" s="57">
        <v>0</v>
      </c>
      <c r="C2983" s="57"/>
      <c r="D2983" s="57">
        <v>4.8680000000000003</v>
      </c>
      <c r="E2983" s="57">
        <f t="shared" si="887"/>
        <v>0</v>
      </c>
      <c r="F2983" s="57">
        <f t="shared" si="888"/>
        <v>4.8680000000000003</v>
      </c>
      <c r="G2983" s="57">
        <f t="shared" si="889"/>
        <v>0</v>
      </c>
      <c r="H2983" s="57">
        <f>IF(Q2982&gt;SetUp!$B$56,SetUp!$B$56,Q2982)</f>
        <v>8.123720276717525E-9</v>
      </c>
      <c r="I2983" s="57">
        <f t="shared" si="894"/>
        <v>0.5735396379464005</v>
      </c>
      <c r="J2983" s="57">
        <f>MIN(F2983,H2983,(1-EXP(-SetUp!$B$52*H2983/SetUp!$B$56))*F2983)</f>
        <v>6.179104801162794E-9</v>
      </c>
      <c r="K2983" s="57">
        <f t="shared" si="890"/>
        <v>1.944615475554731E-9</v>
      </c>
      <c r="L2983" s="57">
        <f>IF(I2983&lt;=0,0,MIN(SetUp!$B$50*I2983^SetUp!$B$55,I2983))</f>
        <v>8.1028023888040247E-3</v>
      </c>
      <c r="M2983" s="57">
        <f t="shared" si="891"/>
        <v>0.5654368355575965</v>
      </c>
      <c r="N2983" s="57">
        <f>IF(SetUp!$B$62=0,X2983,(B2983-E2983)*(1-(H2983/SetUp!$B$66/SetUp!$B$56)))</f>
        <v>0</v>
      </c>
      <c r="O2983" s="57">
        <f>K2983*SetUp!$B$65</f>
        <v>0</v>
      </c>
      <c r="P2983" s="57">
        <f>MIN(SetUp!$B$54*L2983^SetUp!$B$51,L2983)</f>
        <v>4.5137365067745069E-3</v>
      </c>
      <c r="Q2983" s="57">
        <f t="shared" si="892"/>
        <v>1.944615475554731E-9</v>
      </c>
      <c r="R2983" s="57">
        <f>IF((H2983+N2983-O2983)&gt;SetUp!$B$56,T2982+H2983+N2983-O2983-SetUp!$B$56,T2982)</f>
        <v>0</v>
      </c>
      <c r="S2983" s="57">
        <f>R2983*SetUp!$B$65</f>
        <v>0</v>
      </c>
      <c r="T2983" s="57">
        <f>IF((R2983-S2983)&lt;SetUp!$B$53,R2983-S2983,SetUp!$B$53)</f>
        <v>0</v>
      </c>
      <c r="U2983" s="57">
        <f t="shared" si="893"/>
        <v>0.5654368355575965</v>
      </c>
      <c r="V2983" s="57">
        <f>(L2983-P2983)/1000*SetUp!$B$13*1000000/SetUp!$B$48</f>
        <v>0.20413775154554101</v>
      </c>
      <c r="W2983" s="57">
        <f t="shared" si="895"/>
        <v>3.2959746043559335E-17</v>
      </c>
      <c r="X2983" s="57">
        <f>MAX((SetUp!$B$56*(1-($H2983/SetUp!$B$56)^2)*TANH(($B2983-$D2983)/SetUp!$B$56))/(1+$H2983/SetUp!$B$56*TANH(($B2983-$D2983)/SetUp!$B$56)),0)</f>
        <v>0</v>
      </c>
    </row>
    <row r="2984" spans="1:24" x14ac:dyDescent="0.3">
      <c r="A2984" s="64">
        <v>29646</v>
      </c>
      <c r="B2984" s="57">
        <v>0.126</v>
      </c>
      <c r="C2984" s="57">
        <v>0</v>
      </c>
      <c r="D2984" s="57">
        <v>4.6269999999999998</v>
      </c>
      <c r="E2984" s="57">
        <f t="shared" si="887"/>
        <v>0.126</v>
      </c>
      <c r="F2984" s="57">
        <f t="shared" si="888"/>
        <v>4.5009999999999994</v>
      </c>
      <c r="G2984" s="57">
        <f t="shared" si="889"/>
        <v>0</v>
      </c>
      <c r="H2984" s="57">
        <f>IF(Q2983&gt;SetUp!$B$56,SetUp!$B$56,Q2983)</f>
        <v>1.944615475554731E-9</v>
      </c>
      <c r="I2984" s="57">
        <f t="shared" si="894"/>
        <v>0.5654368355575965</v>
      </c>
      <c r="J2984" s="57">
        <f>MIN(F2984,H2984,(1-EXP(-SetUp!$B$52*H2984/SetUp!$B$56))*F2984)</f>
        <v>1.3676116131788873E-9</v>
      </c>
      <c r="K2984" s="57">
        <f t="shared" si="890"/>
        <v>5.7700386237584367E-10</v>
      </c>
      <c r="L2984" s="57">
        <f>IF(I2984&lt;=0,0,MIN(SetUp!$B$50*I2984^SetUp!$B$55,I2984))</f>
        <v>7.9129121943342946E-3</v>
      </c>
      <c r="M2984" s="57">
        <f t="shared" si="891"/>
        <v>0.55752392336326217</v>
      </c>
      <c r="N2984" s="57">
        <f>IF(SetUp!$B$62=0,X2984,(B2984-E2984)*(1-(H2984/SetUp!$B$66/SetUp!$B$56)))</f>
        <v>0</v>
      </c>
      <c r="O2984" s="57">
        <f>K2984*SetUp!$B$65</f>
        <v>0</v>
      </c>
      <c r="P2984" s="57">
        <f>MIN(SetUp!$B$54*L2984^SetUp!$B$51,L2984)</f>
        <v>4.4097351499079113E-3</v>
      </c>
      <c r="Q2984" s="57">
        <f t="shared" si="892"/>
        <v>5.7700386237584367E-10</v>
      </c>
      <c r="R2984" s="57">
        <f>IF((H2984+N2984-O2984)&gt;SetUp!$B$56,T2983+H2984+N2984-O2984-SetUp!$B$56,T2983)</f>
        <v>0</v>
      </c>
      <c r="S2984" s="57">
        <f>R2984*SetUp!$B$65</f>
        <v>0</v>
      </c>
      <c r="T2984" s="57">
        <f>IF((R2984-S2984)&lt;SetUp!$B$53,R2984-S2984,SetUp!$B$53)</f>
        <v>0</v>
      </c>
      <c r="U2984" s="57">
        <f t="shared" si="893"/>
        <v>0.55752392336326217</v>
      </c>
      <c r="V2984" s="57">
        <f>(L2984-P2984)/1000*SetUp!$B$13*1000000/SetUp!$B$48</f>
        <v>0.1992525934661219</v>
      </c>
      <c r="W2984" s="57">
        <f t="shared" si="895"/>
        <v>0</v>
      </c>
      <c r="X2984" s="57">
        <f>MAX((SetUp!$B$56*(1-($H2984/SetUp!$B$56)^2)*TANH(($B2984-$D2984)/SetUp!$B$56))/(1+$H2984/SetUp!$B$56*TANH(($B2984-$D2984)/SetUp!$B$56)),0)</f>
        <v>0</v>
      </c>
    </row>
    <row r="2985" spans="1:24" x14ac:dyDescent="0.3">
      <c r="A2985" s="64">
        <v>29647</v>
      </c>
      <c r="B2985" s="57">
        <v>0</v>
      </c>
      <c r="C2985" s="57">
        <v>0</v>
      </c>
      <c r="D2985" s="57">
        <v>4.6269999999999998</v>
      </c>
      <c r="E2985" s="57">
        <f t="shared" si="887"/>
        <v>0</v>
      </c>
      <c r="F2985" s="57">
        <f t="shared" si="888"/>
        <v>4.6269999999999998</v>
      </c>
      <c r="G2985" s="57">
        <f t="shared" si="889"/>
        <v>0</v>
      </c>
      <c r="H2985" s="57">
        <f>IF(Q2984&gt;SetUp!$B$56,SetUp!$B$56,Q2984)</f>
        <v>5.7700386237584367E-10</v>
      </c>
      <c r="I2985" s="57">
        <f t="shared" si="894"/>
        <v>0.55752392336326217</v>
      </c>
      <c r="J2985" s="57">
        <f>MIN(F2985,H2985,(1-EXP(-SetUp!$B$52*H2985/SetUp!$B$56))*F2985)</f>
        <v>4.171558928289798E-10</v>
      </c>
      <c r="K2985" s="57">
        <f t="shared" si="890"/>
        <v>1.5984796954686387E-10</v>
      </c>
      <c r="L2985" s="57">
        <f>IF(I2985&lt;=0,0,MIN(SetUp!$B$50*I2985^SetUp!$B$55,I2985))</f>
        <v>7.7292145705896292E-3</v>
      </c>
      <c r="M2985" s="57">
        <f t="shared" si="891"/>
        <v>0.54979470879267256</v>
      </c>
      <c r="N2985" s="57">
        <f>IF(SetUp!$B$62=0,X2985,(B2985-E2985)*(1-(H2985/SetUp!$B$66/SetUp!$B$56)))</f>
        <v>0</v>
      </c>
      <c r="O2985" s="57">
        <f>K2985*SetUp!$B$65</f>
        <v>0</v>
      </c>
      <c r="P2985" s="57">
        <f>MIN(SetUp!$B$54*L2985^SetUp!$B$51,L2985)</f>
        <v>4.3090850101477098E-3</v>
      </c>
      <c r="Q2985" s="57">
        <f t="shared" si="892"/>
        <v>1.5984796954686387E-10</v>
      </c>
      <c r="R2985" s="57">
        <f>IF((H2985+N2985-O2985)&gt;SetUp!$B$56,T2984+H2985+N2985-O2985-SetUp!$B$56,T2984)</f>
        <v>0</v>
      </c>
      <c r="S2985" s="57">
        <f>R2985*SetUp!$B$65</f>
        <v>0</v>
      </c>
      <c r="T2985" s="57">
        <f>IF((R2985-S2985)&lt;SetUp!$B$53,R2985-S2985,SetUp!$B$53)</f>
        <v>0</v>
      </c>
      <c r="U2985" s="57">
        <f t="shared" si="893"/>
        <v>0.54979470879267256</v>
      </c>
      <c r="V2985" s="57">
        <f>(L2985-P2985)/1000*SetUp!$B$13*1000000/SetUp!$B$48</f>
        <v>0.19452904499714915</v>
      </c>
      <c r="W2985" s="57">
        <f t="shared" si="895"/>
        <v>4.163336342344337E-17</v>
      </c>
      <c r="X2985" s="57">
        <f>MAX((SetUp!$B$56*(1-($H2985/SetUp!$B$56)^2)*TANH(($B2985-$D2985)/SetUp!$B$56))/(1+$H2985/SetUp!$B$56*TANH(($B2985-$D2985)/SetUp!$B$56)),0)</f>
        <v>0</v>
      </c>
    </row>
    <row r="2986" spans="1:24" x14ac:dyDescent="0.3">
      <c r="A2986" s="64">
        <v>29648</v>
      </c>
      <c r="B2986" s="57">
        <v>0</v>
      </c>
      <c r="C2986" s="57">
        <v>0</v>
      </c>
      <c r="D2986" s="57">
        <v>4.6269999999999998</v>
      </c>
      <c r="E2986" s="57">
        <f t="shared" si="887"/>
        <v>0</v>
      </c>
      <c r="F2986" s="57">
        <f t="shared" si="888"/>
        <v>4.6269999999999998</v>
      </c>
      <c r="G2986" s="57">
        <f t="shared" si="889"/>
        <v>0</v>
      </c>
      <c r="H2986" s="57">
        <f>IF(Q2985&gt;SetUp!$B$56,SetUp!$B$56,Q2985)</f>
        <v>1.5984796954686387E-10</v>
      </c>
      <c r="I2986" s="57">
        <f t="shared" si="894"/>
        <v>0.54979470879267256</v>
      </c>
      <c r="J2986" s="57">
        <f>MIN(F2986,H2986,(1-EXP(-SetUp!$B$52*H2986/SetUp!$B$56))*F2986)</f>
        <v>1.1556507772958468E-10</v>
      </c>
      <c r="K2986" s="57">
        <f t="shared" si="890"/>
        <v>4.4282891817279192E-11</v>
      </c>
      <c r="L2986" s="57">
        <f>IF(I2986&lt;=0,0,MIN(SetUp!$B$50*I2986^SetUp!$B$55,I2986))</f>
        <v>7.5514516178615525E-3</v>
      </c>
      <c r="M2986" s="57">
        <f t="shared" si="891"/>
        <v>0.54224325717481103</v>
      </c>
      <c r="N2986" s="57">
        <f>IF(SetUp!$B$62=0,X2986,(B2986-E2986)*(1-(H2986/SetUp!$B$66/SetUp!$B$56)))</f>
        <v>0</v>
      </c>
      <c r="O2986" s="57">
        <f>K2986*SetUp!$B$65</f>
        <v>0</v>
      </c>
      <c r="P2986" s="57">
        <f>MIN(SetUp!$B$54*L2986^SetUp!$B$51,L2986)</f>
        <v>4.2116478030922999E-3</v>
      </c>
      <c r="Q2986" s="57">
        <f t="shared" si="892"/>
        <v>4.4282891817279192E-11</v>
      </c>
      <c r="R2986" s="57">
        <f>IF((H2986+N2986-O2986)&gt;SetUp!$B$56,T2985+H2986+N2986-O2986-SetUp!$B$56,T2985)</f>
        <v>0</v>
      </c>
      <c r="S2986" s="57">
        <f>R2986*SetUp!$B$65</f>
        <v>0</v>
      </c>
      <c r="T2986" s="57">
        <f>IF((R2986-S2986)&lt;SetUp!$B$53,R2986-S2986,SetUp!$B$53)</f>
        <v>0</v>
      </c>
      <c r="U2986" s="57">
        <f t="shared" si="893"/>
        <v>0.54224325717481103</v>
      </c>
      <c r="V2986" s="57">
        <f>(L2986-P2986)/1000*SetUp!$B$13*1000000/SetUp!$B$48</f>
        <v>0.18996030269711514</v>
      </c>
      <c r="W2986" s="57">
        <f t="shared" si="895"/>
        <v>-9.540979117872439E-18</v>
      </c>
      <c r="X2986" s="57">
        <f>MAX((SetUp!$B$56*(1-($H2986/SetUp!$B$56)^2)*TANH(($B2986-$D2986)/SetUp!$B$56))/(1+$H2986/SetUp!$B$56*TANH(($B2986-$D2986)/SetUp!$B$56)),0)</f>
        <v>0</v>
      </c>
    </row>
    <row r="2987" spans="1:24" x14ac:dyDescent="0.3">
      <c r="A2987" s="64">
        <v>29649</v>
      </c>
      <c r="B2987" s="57">
        <v>0</v>
      </c>
      <c r="C2987" s="57">
        <v>0</v>
      </c>
      <c r="D2987" s="57">
        <v>4.6269999999999998</v>
      </c>
      <c r="E2987" s="57">
        <f t="shared" si="887"/>
        <v>0</v>
      </c>
      <c r="F2987" s="57">
        <f t="shared" si="888"/>
        <v>4.6269999999999998</v>
      </c>
      <c r="G2987" s="57">
        <f t="shared" si="889"/>
        <v>0</v>
      </c>
      <c r="H2987" s="57">
        <f>IF(Q2986&gt;SetUp!$B$56,SetUp!$B$56,Q2986)</f>
        <v>4.4282891817279192E-11</v>
      </c>
      <c r="I2987" s="57">
        <f t="shared" si="894"/>
        <v>0.54224325717481103</v>
      </c>
      <c r="J2987" s="57">
        <f>MIN(F2987,H2987,(1-EXP(-SetUp!$B$52*H2987/SetUp!$B$56))*F2987)</f>
        <v>3.2015337159130298E-11</v>
      </c>
      <c r="K2987" s="57">
        <f t="shared" si="890"/>
        <v>1.2267554658148894E-11</v>
      </c>
      <c r="L2987" s="57">
        <f>IF(I2987&lt;=0,0,MIN(SetUp!$B$50*I2987^SetUp!$B$55,I2987))</f>
        <v>7.3793784700344183E-3</v>
      </c>
      <c r="M2987" s="57">
        <f t="shared" si="891"/>
        <v>0.53486387870477659</v>
      </c>
      <c r="N2987" s="57">
        <f>IF(SetUp!$B$62=0,X2987,(B2987-E2987)*(1-(H2987/SetUp!$B$66/SetUp!$B$56)))</f>
        <v>0</v>
      </c>
      <c r="O2987" s="57">
        <f>K2987*SetUp!$B$65</f>
        <v>0</v>
      </c>
      <c r="P2987" s="57">
        <f>MIN(SetUp!$B$54*L2987^SetUp!$B$51,L2987)</f>
        <v>4.1172921807757111E-3</v>
      </c>
      <c r="Q2987" s="57">
        <f t="shared" si="892"/>
        <v>1.2267554658148894E-11</v>
      </c>
      <c r="R2987" s="57">
        <f>IF((H2987+N2987-O2987)&gt;SetUp!$B$56,T2986+H2987+N2987-O2987-SetUp!$B$56,T2986)</f>
        <v>0</v>
      </c>
      <c r="S2987" s="57">
        <f>R2987*SetUp!$B$65</f>
        <v>0</v>
      </c>
      <c r="T2987" s="57">
        <f>IF((R2987-S2987)&lt;SetUp!$B$53,R2987-S2987,SetUp!$B$53)</f>
        <v>0</v>
      </c>
      <c r="U2987" s="57">
        <f t="shared" si="893"/>
        <v>0.53486387870477659</v>
      </c>
      <c r="V2987" s="57">
        <f>(L2987-P2987)/1000*SetUp!$B$13*1000000/SetUp!$B$48</f>
        <v>0.18553990991668654</v>
      </c>
      <c r="W2987" s="57">
        <f t="shared" si="895"/>
        <v>-8.2399365108898337E-17</v>
      </c>
      <c r="X2987" s="57">
        <f>MAX((SetUp!$B$56*(1-($H2987/SetUp!$B$56)^2)*TANH(($B2987-$D2987)/SetUp!$B$56))/(1+$H2987/SetUp!$B$56*TANH(($B2987-$D2987)/SetUp!$B$56)),0)</f>
        <v>0</v>
      </c>
    </row>
    <row r="2988" spans="1:24" x14ac:dyDescent="0.3">
      <c r="A2988" s="64">
        <v>29650</v>
      </c>
      <c r="B2988" s="57">
        <v>0</v>
      </c>
      <c r="C2988" s="57">
        <v>0</v>
      </c>
      <c r="D2988" s="57">
        <v>4.6269999999999998</v>
      </c>
      <c r="E2988" s="57">
        <f t="shared" si="887"/>
        <v>0</v>
      </c>
      <c r="F2988" s="57">
        <f t="shared" si="888"/>
        <v>4.6269999999999998</v>
      </c>
      <c r="G2988" s="57">
        <f t="shared" si="889"/>
        <v>0</v>
      </c>
      <c r="H2988" s="57">
        <f>IF(Q2987&gt;SetUp!$B$56,SetUp!$B$56,Q2987)</f>
        <v>1.2267554658148894E-11</v>
      </c>
      <c r="I2988" s="57">
        <f t="shared" si="894"/>
        <v>0.53486387870477659</v>
      </c>
      <c r="J2988" s="57">
        <f>MIN(F2988,H2988,(1-EXP(-SetUp!$B$52*H2988/SetUp!$B$56))*F2988)</f>
        <v>8.8690338406749446E-12</v>
      </c>
      <c r="K2988" s="57">
        <f t="shared" si="890"/>
        <v>3.3985208174739497E-12</v>
      </c>
      <c r="L2988" s="57">
        <f>IF(I2988&lt;=0,0,MIN(SetUp!$B$50*I2988^SetUp!$B$55,I2988))</f>
        <v>7.2127625219158293E-3</v>
      </c>
      <c r="M2988" s="57">
        <f t="shared" si="891"/>
        <v>0.52765111618286076</v>
      </c>
      <c r="N2988" s="57">
        <f>IF(SetUp!$B$62=0,X2988,(B2988-E2988)*(1-(H2988/SetUp!$B$66/SetUp!$B$56)))</f>
        <v>0</v>
      </c>
      <c r="O2988" s="57">
        <f>K2988*SetUp!$B$65</f>
        <v>0</v>
      </c>
      <c r="P2988" s="57">
        <f>MIN(SetUp!$B$54*L2988^SetUp!$B$51,L2988)</f>
        <v>4.0258933230279629E-3</v>
      </c>
      <c r="Q2988" s="57">
        <f t="shared" si="892"/>
        <v>3.3985208174739497E-12</v>
      </c>
      <c r="R2988" s="57">
        <f>IF((H2988+N2988-O2988)&gt;SetUp!$B$56,T2987+H2988+N2988-O2988-SetUp!$B$56,T2987)</f>
        <v>0</v>
      </c>
      <c r="S2988" s="57">
        <f>R2988*SetUp!$B$65</f>
        <v>0</v>
      </c>
      <c r="T2988" s="57">
        <f>IF((R2988-S2988)&lt;SetUp!$B$53,R2988-S2988,SetUp!$B$53)</f>
        <v>0</v>
      </c>
      <c r="U2988" s="57">
        <f t="shared" si="893"/>
        <v>0.52765111618286076</v>
      </c>
      <c r="V2988" s="57">
        <f>(L2988-P2988)/1000*SetUp!$B$13*1000000/SetUp!$B$48</f>
        <v>0.18126173609352492</v>
      </c>
      <c r="W2988" s="57">
        <f t="shared" si="895"/>
        <v>1.9081958235744878E-17</v>
      </c>
      <c r="X2988" s="57">
        <f>MAX((SetUp!$B$56*(1-($H2988/SetUp!$B$56)^2)*TANH(($B2988-$D2988)/SetUp!$B$56))/(1+$H2988/SetUp!$B$56*TANH(($B2988-$D2988)/SetUp!$B$56)),0)</f>
        <v>0</v>
      </c>
    </row>
    <row r="2989" spans="1:24" x14ac:dyDescent="0.3">
      <c r="A2989" s="64">
        <v>29651</v>
      </c>
      <c r="B2989" s="57">
        <v>0.108</v>
      </c>
      <c r="C2989" s="57">
        <v>0</v>
      </c>
      <c r="D2989" s="57">
        <v>4.6269999999999998</v>
      </c>
      <c r="E2989" s="57">
        <f t="shared" si="887"/>
        <v>0.108</v>
      </c>
      <c r="F2989" s="57">
        <f t="shared" si="888"/>
        <v>4.5190000000000001</v>
      </c>
      <c r="G2989" s="57">
        <f t="shared" si="889"/>
        <v>0</v>
      </c>
      <c r="H2989" s="57">
        <f>IF(Q2988&gt;SetUp!$B$56,SetUp!$B$56,Q2988)</f>
        <v>3.3985208174739497E-12</v>
      </c>
      <c r="I2989" s="57">
        <f t="shared" si="894"/>
        <v>0.52765111618286076</v>
      </c>
      <c r="J2989" s="57">
        <f>MIN(F2989,H2989,(1-EXP(-SetUp!$B$52*H2989/SetUp!$B$56))*F2989)</f>
        <v>2.3996779008328418E-12</v>
      </c>
      <c r="K2989" s="57">
        <f t="shared" si="890"/>
        <v>9.9884291664110796E-13</v>
      </c>
      <c r="L2989" s="57">
        <f>IF(I2989&lt;=0,0,MIN(SetUp!$B$50*I2989^SetUp!$B$55,I2989))</f>
        <v>7.0513827090186998E-3</v>
      </c>
      <c r="M2989" s="57">
        <f t="shared" si="891"/>
        <v>0.52059973347384203</v>
      </c>
      <c r="N2989" s="57">
        <f>IF(SetUp!$B$62=0,X2989,(B2989-E2989)*(1-(H2989/SetUp!$B$66/SetUp!$B$56)))</f>
        <v>0</v>
      </c>
      <c r="O2989" s="57">
        <f>K2989*SetUp!$B$65</f>
        <v>0</v>
      </c>
      <c r="P2989" s="57">
        <f>MIN(SetUp!$B$54*L2989^SetUp!$B$51,L2989)</f>
        <v>3.9373325564262627E-3</v>
      </c>
      <c r="Q2989" s="57">
        <f t="shared" si="892"/>
        <v>9.9884291664110796E-13</v>
      </c>
      <c r="R2989" s="57">
        <f>IF((H2989+N2989-O2989)&gt;SetUp!$B$56,T2988+H2989+N2989-O2989-SetUp!$B$56,T2988)</f>
        <v>0</v>
      </c>
      <c r="S2989" s="57">
        <f>R2989*SetUp!$B$65</f>
        <v>0</v>
      </c>
      <c r="T2989" s="57">
        <f>IF((R2989-S2989)&lt;SetUp!$B$53,R2989-S2989,SetUp!$B$53)</f>
        <v>0</v>
      </c>
      <c r="U2989" s="57">
        <f t="shared" si="893"/>
        <v>0.52059973347384203</v>
      </c>
      <c r="V2989" s="57">
        <f>(L2989-P2989)/1000*SetUp!$B$13*1000000/SetUp!$B$48</f>
        <v>0.17711995746113218</v>
      </c>
      <c r="W2989" s="57">
        <f t="shared" si="895"/>
        <v>1.3877787807814457E-17</v>
      </c>
      <c r="X2989" s="57">
        <f>MAX((SetUp!$B$56*(1-($H2989/SetUp!$B$56)^2)*TANH(($B2989-$D2989)/SetUp!$B$56))/(1+$H2989/SetUp!$B$56*TANH(($B2989-$D2989)/SetUp!$B$56)),0)</f>
        <v>0</v>
      </c>
    </row>
    <row r="2990" spans="1:24" x14ac:dyDescent="0.3">
      <c r="A2990" s="64">
        <v>29652</v>
      </c>
      <c r="B2990" s="57">
        <v>0.17100000000000001</v>
      </c>
      <c r="C2990" s="57">
        <v>0</v>
      </c>
      <c r="D2990" s="57">
        <v>4.6269999999999998</v>
      </c>
      <c r="E2990" s="57">
        <f t="shared" si="887"/>
        <v>0.17100000000000001</v>
      </c>
      <c r="F2990" s="57">
        <f t="shared" si="888"/>
        <v>4.4559999999999995</v>
      </c>
      <c r="G2990" s="57">
        <f t="shared" si="889"/>
        <v>0</v>
      </c>
      <c r="H2990" s="57">
        <f>IF(Q2989&gt;SetUp!$B$56,SetUp!$B$56,Q2989)</f>
        <v>9.9884291664110796E-13</v>
      </c>
      <c r="I2990" s="57">
        <f t="shared" si="894"/>
        <v>0.52059973347384203</v>
      </c>
      <c r="J2990" s="57">
        <f>MIN(F2990,H2990,(1-EXP(-SetUp!$B$52*H2990/SetUp!$B$56))*F2990)</f>
        <v>6.9556982396079542E-13</v>
      </c>
      <c r="K2990" s="57">
        <f t="shared" si="890"/>
        <v>3.0327309268031254E-13</v>
      </c>
      <c r="L2990" s="57">
        <f>IF(I2990&lt;=0,0,MIN(SetUp!$B$50*I2990^SetUp!$B$55,I2990))</f>
        <v>6.8950288357907718E-3</v>
      </c>
      <c r="M2990" s="57">
        <f t="shared" si="891"/>
        <v>0.51370470463805129</v>
      </c>
      <c r="N2990" s="57">
        <f>IF(SetUp!$B$62=0,X2990,(B2990-E2990)*(1-(H2990/SetUp!$B$66/SetUp!$B$56)))</f>
        <v>0</v>
      </c>
      <c r="O2990" s="57">
        <f>K2990*SetUp!$B$65</f>
        <v>0</v>
      </c>
      <c r="P2990" s="57">
        <f>MIN(SetUp!$B$54*L2990^SetUp!$B$51,L2990)</f>
        <v>3.8514969987405675E-3</v>
      </c>
      <c r="Q2990" s="57">
        <f t="shared" si="892"/>
        <v>3.0327309268031254E-13</v>
      </c>
      <c r="R2990" s="57">
        <f>IF((H2990+N2990-O2990)&gt;SetUp!$B$56,T2989+H2990+N2990-O2990-SetUp!$B$56,T2989)</f>
        <v>0</v>
      </c>
      <c r="S2990" s="57">
        <f>R2990*SetUp!$B$65</f>
        <v>0</v>
      </c>
      <c r="T2990" s="57">
        <f>IF((R2990-S2990)&lt;SetUp!$B$53,R2990-S2990,SetUp!$B$53)</f>
        <v>0</v>
      </c>
      <c r="U2990" s="57">
        <f t="shared" si="893"/>
        <v>0.51370470463805129</v>
      </c>
      <c r="V2990" s="57">
        <f>(L2990-P2990)/1000*SetUp!$B$13*1000000/SetUp!$B$48</f>
        <v>0.17310903906321462</v>
      </c>
      <c r="W2990" s="57">
        <f t="shared" si="895"/>
        <v>4.6837533851373792E-17</v>
      </c>
      <c r="X2990" s="57">
        <f>MAX((SetUp!$B$56*(1-($H2990/SetUp!$B$56)^2)*TANH(($B2990-$D2990)/SetUp!$B$56))/(1+$H2990/SetUp!$B$56*TANH(($B2990-$D2990)/SetUp!$B$56)),0)</f>
        <v>0</v>
      </c>
    </row>
    <row r="2991" spans="1:24" x14ac:dyDescent="0.3">
      <c r="A2991" s="64">
        <v>29653</v>
      </c>
      <c r="B2991" s="57">
        <v>0</v>
      </c>
      <c r="C2991" s="57">
        <v>0</v>
      </c>
      <c r="D2991" s="57">
        <v>4.6269999999999998</v>
      </c>
      <c r="E2991" s="57">
        <f t="shared" si="887"/>
        <v>0</v>
      </c>
      <c r="F2991" s="57">
        <f t="shared" si="888"/>
        <v>4.6269999999999998</v>
      </c>
      <c r="G2991" s="57">
        <f t="shared" si="889"/>
        <v>0</v>
      </c>
      <c r="H2991" s="57">
        <f>IF(Q2990&gt;SetUp!$B$56,SetUp!$B$56,Q2990)</f>
        <v>3.0327309268031254E-13</v>
      </c>
      <c r="I2991" s="57">
        <f t="shared" si="894"/>
        <v>0.51370470463805129</v>
      </c>
      <c r="J2991" s="57">
        <f>MIN(F2991,H2991,(1-EXP(-SetUp!$B$52*H2991/SetUp!$B$56))*F2991)</f>
        <v>2.1934998262196357E-13</v>
      </c>
      <c r="K2991" s="57">
        <f t="shared" si="890"/>
        <v>8.3923110058348967E-14</v>
      </c>
      <c r="L2991" s="57">
        <f>IF(I2991&lt;=0,0,MIN(SetUp!$B$50*I2991^SetUp!$B$55,I2991))</f>
        <v>6.7435009486263601E-3</v>
      </c>
      <c r="M2991" s="57">
        <f t="shared" si="891"/>
        <v>0.50696120368942488</v>
      </c>
      <c r="N2991" s="57">
        <f>IF(SetUp!$B$62=0,X2991,(B2991-E2991)*(1-(H2991/SetUp!$B$66/SetUp!$B$56)))</f>
        <v>0</v>
      </c>
      <c r="O2991" s="57">
        <f>K2991*SetUp!$B$65</f>
        <v>0</v>
      </c>
      <c r="P2991" s="57">
        <f>MIN(SetUp!$B$54*L2991^SetUp!$B$51,L2991)</f>
        <v>3.768279226953939E-3</v>
      </c>
      <c r="Q2991" s="57">
        <f t="shared" si="892"/>
        <v>8.3923110058348967E-14</v>
      </c>
      <c r="R2991" s="57">
        <f>IF((H2991+N2991-O2991)&gt;SetUp!$B$56,T2990+H2991+N2991-O2991-SetUp!$B$56,T2990)</f>
        <v>0</v>
      </c>
      <c r="S2991" s="57">
        <f>R2991*SetUp!$B$65</f>
        <v>0</v>
      </c>
      <c r="T2991" s="57">
        <f>IF((R2991-S2991)&lt;SetUp!$B$53,R2991-S2991,SetUp!$B$53)</f>
        <v>0</v>
      </c>
      <c r="U2991" s="57">
        <f t="shared" si="893"/>
        <v>0.50696120368942488</v>
      </c>
      <c r="V2991" s="57">
        <f>(L2991-P2991)/1000*SetUp!$B$13*1000000/SetUp!$B$48</f>
        <v>0.16922371797427663</v>
      </c>
      <c r="W2991" s="57">
        <f t="shared" si="895"/>
        <v>-8.3266726846886741E-17</v>
      </c>
      <c r="X2991" s="57">
        <f>MAX((SetUp!$B$56*(1-($H2991/SetUp!$B$56)^2)*TANH(($B2991-$D2991)/SetUp!$B$56))/(1+$H2991/SetUp!$B$56*TANH(($B2991-$D2991)/SetUp!$B$56)),0)</f>
        <v>0</v>
      </c>
    </row>
    <row r="2992" spans="1:24" x14ac:dyDescent="0.3">
      <c r="A2992" s="64">
        <v>29654</v>
      </c>
      <c r="B2992" s="57">
        <v>0</v>
      </c>
      <c r="C2992" s="57">
        <v>0</v>
      </c>
      <c r="D2992" s="57">
        <v>4.6269999999999998</v>
      </c>
      <c r="E2992" s="57">
        <f t="shared" si="887"/>
        <v>0</v>
      </c>
      <c r="F2992" s="57">
        <f t="shared" si="888"/>
        <v>4.6269999999999998</v>
      </c>
      <c r="G2992" s="57">
        <f t="shared" si="889"/>
        <v>0</v>
      </c>
      <c r="H2992" s="57">
        <f>IF(Q2991&gt;SetUp!$B$56,SetUp!$B$56,Q2991)</f>
        <v>8.3923110058348967E-14</v>
      </c>
      <c r="I2992" s="57">
        <f t="shared" si="894"/>
        <v>0.50696120368942488</v>
      </c>
      <c r="J2992" s="57">
        <f>MIN(F2992,H2992,(1-EXP(-SetUp!$B$52*H2992/SetUp!$B$56))*F2992)</f>
        <v>6.0616622832299071E-14</v>
      </c>
      <c r="K2992" s="57">
        <f t="shared" si="890"/>
        <v>2.3306487226049896E-14</v>
      </c>
      <c r="L2992" s="57">
        <f>IF(I2992&lt;=0,0,MIN(SetUp!$B$50*I2992^SetUp!$B$55,I2992))</f>
        <v>6.5966087503025704E-3</v>
      </c>
      <c r="M2992" s="57">
        <f t="shared" si="891"/>
        <v>0.50036459493912233</v>
      </c>
      <c r="N2992" s="57">
        <f>IF(SetUp!$B$62=0,X2992,(B2992-E2992)*(1-(H2992/SetUp!$B$66/SetUp!$B$56)))</f>
        <v>0</v>
      </c>
      <c r="O2992" s="57">
        <f>K2992*SetUp!$B$65</f>
        <v>0</v>
      </c>
      <c r="P2992" s="57">
        <f>MIN(SetUp!$B$54*L2992^SetUp!$B$51,L2992)</f>
        <v>3.6875769670983213E-3</v>
      </c>
      <c r="Q2992" s="57">
        <f t="shared" si="892"/>
        <v>2.3306487226049896E-14</v>
      </c>
      <c r="R2992" s="57">
        <f>IF((H2992+N2992-O2992)&gt;SetUp!$B$56,T2991+H2992+N2992-O2992-SetUp!$B$56,T2991)</f>
        <v>0</v>
      </c>
      <c r="S2992" s="57">
        <f>R2992*SetUp!$B$65</f>
        <v>0</v>
      </c>
      <c r="T2992" s="57">
        <f>IF((R2992-S2992)&lt;SetUp!$B$53,R2992-S2992,SetUp!$B$53)</f>
        <v>0</v>
      </c>
      <c r="U2992" s="57">
        <f t="shared" si="893"/>
        <v>0.50036459493912233</v>
      </c>
      <c r="V2992" s="57">
        <f>(L2992-P2992)/1000*SetUp!$B$13*1000000/SetUp!$B$48</f>
        <v>0.16545898763553182</v>
      </c>
      <c r="W2992" s="57">
        <f t="shared" si="895"/>
        <v>2.2551405187698492E-17</v>
      </c>
      <c r="X2992" s="57">
        <f>MAX((SetUp!$B$56*(1-($H2992/SetUp!$B$56)^2)*TANH(($B2992-$D2992)/SetUp!$B$56))/(1+$H2992/SetUp!$B$56*TANH(($B2992-$D2992)/SetUp!$B$56)),0)</f>
        <v>0</v>
      </c>
    </row>
    <row r="2993" spans="1:24" x14ac:dyDescent="0.3">
      <c r="A2993" s="64">
        <v>29655</v>
      </c>
      <c r="B2993" s="57">
        <v>0</v>
      </c>
      <c r="C2993" s="57">
        <v>0</v>
      </c>
      <c r="D2993" s="57">
        <v>4.6269999999999998</v>
      </c>
      <c r="E2993" s="57">
        <f t="shared" si="887"/>
        <v>0</v>
      </c>
      <c r="F2993" s="57">
        <f t="shared" si="888"/>
        <v>4.6269999999999998</v>
      </c>
      <c r="G2993" s="57">
        <f t="shared" si="889"/>
        <v>0</v>
      </c>
      <c r="H2993" s="57">
        <f>IF(Q2992&gt;SetUp!$B$56,SetUp!$B$56,Q2992)</f>
        <v>2.3306487226049896E-14</v>
      </c>
      <c r="I2993" s="57">
        <f t="shared" si="894"/>
        <v>0.50036459493912233</v>
      </c>
      <c r="J2993" s="57">
        <f>MIN(F2993,H2993,(1-EXP(-SetUp!$B$52*H2993/SetUp!$B$56))*F2993)</f>
        <v>1.6952106385303978E-14</v>
      </c>
      <c r="K2993" s="57">
        <f t="shared" si="890"/>
        <v>6.3543808407459181E-15</v>
      </c>
      <c r="L2993" s="57">
        <f>IF(I2993&lt;=0,0,MIN(SetUp!$B$50*I2993^SetUp!$B$55,I2993))</f>
        <v>6.4541710527615381E-3</v>
      </c>
      <c r="M2993" s="57">
        <f t="shared" si="891"/>
        <v>0.49391042388636081</v>
      </c>
      <c r="N2993" s="57">
        <f>IF(SetUp!$B$62=0,X2993,(B2993-E2993)*(1-(H2993/SetUp!$B$66/SetUp!$B$56)))</f>
        <v>0</v>
      </c>
      <c r="O2993" s="57">
        <f>K2993*SetUp!$B$65</f>
        <v>0</v>
      </c>
      <c r="P2993" s="57">
        <f>MIN(SetUp!$B$54*L2993^SetUp!$B$51,L2993)</f>
        <v>3.6092928042921906E-3</v>
      </c>
      <c r="Q2993" s="57">
        <f t="shared" si="892"/>
        <v>6.3543808407459181E-15</v>
      </c>
      <c r="R2993" s="57">
        <f>IF((H2993+N2993-O2993)&gt;SetUp!$B$56,T2992+H2993+N2993-O2993-SetUp!$B$56,T2992)</f>
        <v>0</v>
      </c>
      <c r="S2993" s="57">
        <f>R2993*SetUp!$B$65</f>
        <v>0</v>
      </c>
      <c r="T2993" s="57">
        <f>IF((R2993-S2993)&lt;SetUp!$B$53,R2993-S2993,SetUp!$B$53)</f>
        <v>0</v>
      </c>
      <c r="U2993" s="57">
        <f t="shared" si="893"/>
        <v>0.49391042388636081</v>
      </c>
      <c r="V2993" s="57">
        <f>(L2993-P2993)/1000*SetUp!$B$13*1000000/SetUp!$B$48</f>
        <v>0.16181008322281146</v>
      </c>
      <c r="W2993" s="57">
        <f t="shared" si="895"/>
        <v>-2.2551405187698492E-17</v>
      </c>
      <c r="X2993" s="57">
        <f>MAX((SetUp!$B$56*(1-($H2993/SetUp!$B$56)^2)*TANH(($B2993-$D2993)/SetUp!$B$56))/(1+$H2993/SetUp!$B$56*TANH(($B2993-$D2993)/SetUp!$B$56)),0)</f>
        <v>0</v>
      </c>
    </row>
    <row r="2994" spans="1:24" x14ac:dyDescent="0.3">
      <c r="A2994" s="64">
        <v>29656</v>
      </c>
      <c r="B2994" s="57">
        <v>0.72399999999999998</v>
      </c>
      <c r="C2994" s="57">
        <v>0</v>
      </c>
      <c r="D2994" s="57">
        <v>4.6269999999999998</v>
      </c>
      <c r="E2994" s="57">
        <f t="shared" si="887"/>
        <v>0.72399999999999998</v>
      </c>
      <c r="F2994" s="57">
        <f t="shared" si="888"/>
        <v>3.9029999999999996</v>
      </c>
      <c r="G2994" s="57">
        <f t="shared" si="889"/>
        <v>0</v>
      </c>
      <c r="H2994" s="57">
        <f>IF(Q2993&gt;SetUp!$B$56,SetUp!$B$56,Q2993)</f>
        <v>6.3543808407459181E-15</v>
      </c>
      <c r="I2994" s="57">
        <f t="shared" si="894"/>
        <v>0.49391042388636081</v>
      </c>
      <c r="J2994" s="57">
        <f>MIN(F2994,H2994,(1-EXP(-SetUp!$B$52*H2994/SetUp!$B$56))*F2994)</f>
        <v>3.8998804186007869E-15</v>
      </c>
      <c r="K2994" s="57">
        <f t="shared" si="890"/>
        <v>2.4545004221451312E-15</v>
      </c>
      <c r="L2994" s="57">
        <f>IF(I2994&lt;=0,0,MIN(SetUp!$B$50*I2994^SetUp!$B$55,I2994))</f>
        <v>6.3160152654138909E-3</v>
      </c>
      <c r="M2994" s="57">
        <f t="shared" si="891"/>
        <v>0.48759440862094694</v>
      </c>
      <c r="N2994" s="57">
        <f>IF(SetUp!$B$62=0,X2994,(B2994-E2994)*(1-(H2994/SetUp!$B$66/SetUp!$B$56)))</f>
        <v>0</v>
      </c>
      <c r="O2994" s="57">
        <f>K2994*SetUp!$B$65</f>
        <v>0</v>
      </c>
      <c r="P2994" s="57">
        <f>MIN(SetUp!$B$54*L2994^SetUp!$B$51,L2994)</f>
        <v>3.5333339114989311E-3</v>
      </c>
      <c r="Q2994" s="57">
        <f t="shared" si="892"/>
        <v>2.4545004221451312E-15</v>
      </c>
      <c r="R2994" s="57">
        <f>IF((H2994+N2994-O2994)&gt;SetUp!$B$56,T2993+H2994+N2994-O2994-SetUp!$B$56,T2993)</f>
        <v>0</v>
      </c>
      <c r="S2994" s="57">
        <f>R2994*SetUp!$B$65</f>
        <v>0</v>
      </c>
      <c r="T2994" s="57">
        <f>IF((R2994-S2994)&lt;SetUp!$B$53,R2994-S2994,SetUp!$B$53)</f>
        <v>0</v>
      </c>
      <c r="U2994" s="57">
        <f t="shared" si="893"/>
        <v>0.48759440862094694</v>
      </c>
      <c r="V2994" s="57">
        <f>(L2994-P2994)/1000*SetUp!$B$13*1000000/SetUp!$B$48</f>
        <v>0.15827246797004602</v>
      </c>
      <c r="W2994" s="57">
        <f t="shared" si="895"/>
        <v>-1.6479873021779667E-17</v>
      </c>
      <c r="X2994" s="57">
        <f>MAX((SetUp!$B$56*(1-($H2994/SetUp!$B$56)^2)*TANH(($B2994-$D2994)/SetUp!$B$56))/(1+$H2994/SetUp!$B$56*TANH(($B2994-$D2994)/SetUp!$B$56)),0)</f>
        <v>0</v>
      </c>
    </row>
    <row r="2995" spans="1:24" x14ac:dyDescent="0.3">
      <c r="A2995" s="64">
        <v>29657</v>
      </c>
      <c r="B2995" s="57">
        <v>2.4359999999999999</v>
      </c>
      <c r="C2995" s="57">
        <v>0</v>
      </c>
      <c r="D2995" s="57">
        <v>4.6269999999999998</v>
      </c>
      <c r="E2995" s="57">
        <f t="shared" si="887"/>
        <v>2.4359999999999999</v>
      </c>
      <c r="F2995" s="57">
        <f t="shared" si="888"/>
        <v>2.1909999999999998</v>
      </c>
      <c r="G2995" s="57">
        <f t="shared" si="889"/>
        <v>0</v>
      </c>
      <c r="H2995" s="57">
        <f>IF(Q2994&gt;SetUp!$B$56,SetUp!$B$56,Q2994)</f>
        <v>2.4545004221451312E-15</v>
      </c>
      <c r="I2995" s="57">
        <f t="shared" si="894"/>
        <v>0.48759440862094694</v>
      </c>
      <c r="J2995" s="57">
        <f>MIN(F2995,H2995,(1-EXP(-SetUp!$B$52*H2995/SetUp!$B$56))*F2995)</f>
        <v>7.2974959408611534E-16</v>
      </c>
      <c r="K2995" s="57">
        <f t="shared" si="890"/>
        <v>1.7247508280590157E-15</v>
      </c>
      <c r="L2995" s="57">
        <f>IF(I2995&lt;=0,0,MIN(SetUp!$B$50*I2995^SetUp!$B$55,I2995))</f>
        <v>6.1819769163695658E-3</v>
      </c>
      <c r="M2995" s="57">
        <f t="shared" si="891"/>
        <v>0.48141243170457737</v>
      </c>
      <c r="N2995" s="57">
        <f>IF(SetUp!$B$62=0,X2995,(B2995-E2995)*(1-(H2995/SetUp!$B$66/SetUp!$B$56)))</f>
        <v>0</v>
      </c>
      <c r="O2995" s="57">
        <f>K2995*SetUp!$B$65</f>
        <v>0</v>
      </c>
      <c r="P2995" s="57">
        <f>MIN(SetUp!$B$54*L2995^SetUp!$B$51,L2995)</f>
        <v>3.4596117956453049E-3</v>
      </c>
      <c r="Q2995" s="57">
        <f t="shared" si="892"/>
        <v>1.7247508280590157E-15</v>
      </c>
      <c r="R2995" s="57">
        <f>IF((H2995+N2995-O2995)&gt;SetUp!$B$56,T2994+H2995+N2995-O2995-SetUp!$B$56,T2994)</f>
        <v>0</v>
      </c>
      <c r="S2995" s="57">
        <f>R2995*SetUp!$B$65</f>
        <v>0</v>
      </c>
      <c r="T2995" s="57">
        <f>IF((R2995-S2995)&lt;SetUp!$B$53,R2995-S2995,SetUp!$B$53)</f>
        <v>0</v>
      </c>
      <c r="U2995" s="57">
        <f t="shared" si="893"/>
        <v>0.48141243170457737</v>
      </c>
      <c r="V2995" s="57">
        <f>(L2995-P2995)/1000*SetUp!$B$13*1000000/SetUp!$B$48</f>
        <v>0.15484182037817643</v>
      </c>
      <c r="W2995" s="57">
        <f t="shared" si="895"/>
        <v>5.9847959921199845E-17</v>
      </c>
      <c r="X2995" s="57">
        <f>MAX((SetUp!$B$56*(1-($H2995/SetUp!$B$56)^2)*TANH(($B2995-$D2995)/SetUp!$B$56))/(1+$H2995/SetUp!$B$56*TANH(($B2995-$D2995)/SetUp!$B$56)),0)</f>
        <v>0</v>
      </c>
    </row>
    <row r="2996" spans="1:24" x14ac:dyDescent="0.3">
      <c r="A2996" s="64">
        <v>29658</v>
      </c>
      <c r="B2996" s="57">
        <v>22.367999999999999</v>
      </c>
      <c r="C2996" s="57">
        <v>0</v>
      </c>
      <c r="D2996" s="57">
        <v>4.6269999999999998</v>
      </c>
      <c r="E2996" s="57">
        <f t="shared" si="887"/>
        <v>4.6269999999999998</v>
      </c>
      <c r="F2996" s="57">
        <f t="shared" si="888"/>
        <v>0</v>
      </c>
      <c r="G2996" s="57">
        <f t="shared" si="889"/>
        <v>0.44086954390323996</v>
      </c>
      <c r="H2996" s="57">
        <f>IF(Q2995&gt;SetUp!$B$56,SetUp!$B$56,Q2995)</f>
        <v>1.7247508280590157E-15</v>
      </c>
      <c r="I2996" s="57">
        <f t="shared" si="894"/>
        <v>0.92228197560781733</v>
      </c>
      <c r="J2996" s="57">
        <f>MIN(F2996,H2996,(1-EXP(-SetUp!$B$52*H2996/SetUp!$B$56))*F2996)</f>
        <v>0</v>
      </c>
      <c r="K2996" s="57">
        <f t="shared" si="890"/>
        <v>1.7247508280590157E-15</v>
      </c>
      <c r="L2996" s="57">
        <f>IF(I2996&lt;=0,0,MIN(SetUp!$B$50*I2996^SetUp!$B$55,I2996))</f>
        <v>1.7884180855063075E-2</v>
      </c>
      <c r="M2996" s="57">
        <f t="shared" si="891"/>
        <v>0.90439779475275428</v>
      </c>
      <c r="N2996" s="57">
        <f>IF(SetUp!$B$62=0,X2996,(B2996-E2996)*(1-(H2996/SetUp!$B$66/SetUp!$B$56)))</f>
        <v>17.30013045609676</v>
      </c>
      <c r="O2996" s="57">
        <f>K2996*SetUp!$B$65</f>
        <v>0</v>
      </c>
      <c r="P2996" s="57">
        <f>MIN(SetUp!$B$54*L2996^SetUp!$B$51,L2996)</f>
        <v>9.8292580244028292E-3</v>
      </c>
      <c r="Q2996" s="57">
        <f t="shared" si="892"/>
        <v>17.30013045609676</v>
      </c>
      <c r="R2996" s="57">
        <f>IF((H2996+N2996-O2996)&gt;SetUp!$B$56,T2995+H2996+N2996-O2996-SetUp!$B$56,T2995)</f>
        <v>0</v>
      </c>
      <c r="S2996" s="57">
        <f>R2996*SetUp!$B$65</f>
        <v>0</v>
      </c>
      <c r="T2996" s="57">
        <f>IF((R2996-S2996)&lt;SetUp!$B$53,R2996-S2996,SetUp!$B$53)</f>
        <v>0</v>
      </c>
      <c r="U2996" s="57">
        <f t="shared" si="893"/>
        <v>0.90439779475275428</v>
      </c>
      <c r="V2996" s="57">
        <f>(L2996-P2996)/1000*SetUp!$B$13*1000000/SetUp!$B$48</f>
        <v>0.45814534744455931</v>
      </c>
      <c r="W2996" s="57">
        <f t="shared" si="895"/>
        <v>1.0269562977782698E-15</v>
      </c>
      <c r="X2996" s="57">
        <f>MAX((SetUp!$B$56*(1-($H2996/SetUp!$B$56)^2)*TANH(($B2996-$D2996)/SetUp!$B$56))/(1+$H2996/SetUp!$B$56*TANH(($B2996-$D2996)/SetUp!$B$56)),0)</f>
        <v>17.30013045609676</v>
      </c>
    </row>
    <row r="2997" spans="1:24" x14ac:dyDescent="0.3">
      <c r="A2997" s="64">
        <v>29659</v>
      </c>
      <c r="B2997" s="57">
        <v>38.228999999999999</v>
      </c>
      <c r="C2997" s="57">
        <v>0</v>
      </c>
      <c r="D2997" s="57">
        <v>4.6269999999999998</v>
      </c>
      <c r="E2997" s="57">
        <f t="shared" si="887"/>
        <v>4.6269999999999998</v>
      </c>
      <c r="F2997" s="57">
        <f t="shared" si="888"/>
        <v>0</v>
      </c>
      <c r="G2997" s="57">
        <f t="shared" si="889"/>
        <v>8.3239508416895163</v>
      </c>
      <c r="H2997" s="57">
        <f>IF(Q2996&gt;SetUp!$B$56,SetUp!$B$56,Q2996)</f>
        <v>17.30013045609676</v>
      </c>
      <c r="I2997" s="57">
        <f t="shared" si="894"/>
        <v>9.22834863644227</v>
      </c>
      <c r="J2997" s="57">
        <f>MIN(F2997,H2997,(1-EXP(-SetUp!$B$52*H2997/SetUp!$B$56))*F2997)</f>
        <v>0</v>
      </c>
      <c r="K2997" s="57">
        <f t="shared" si="890"/>
        <v>17.30013045609676</v>
      </c>
      <c r="L2997" s="57">
        <f>IF(I2997&lt;=0,0,MIN(SetUp!$B$50*I2997^SetUp!$B$55,I2997))</f>
        <v>0.83093969564324144</v>
      </c>
      <c r="M2997" s="57">
        <f t="shared" si="891"/>
        <v>8.3974089407990284</v>
      </c>
      <c r="N2997" s="57">
        <f>IF(SetUp!$B$62=0,X2997,(B2997-E2997)*(1-(H2997/SetUp!$B$66/SetUp!$B$56)))</f>
        <v>25.27804915831048</v>
      </c>
      <c r="O2997" s="57">
        <f>K2997*SetUp!$B$65</f>
        <v>0</v>
      </c>
      <c r="P2997" s="57">
        <f>MIN(SetUp!$B$54*L2997^SetUp!$B$51,L2997)</f>
        <v>0.42781953415184093</v>
      </c>
      <c r="Q2997" s="57">
        <f t="shared" si="892"/>
        <v>42.57817961440724</v>
      </c>
      <c r="R2997" s="57">
        <f>IF((H2997+N2997-O2997)&gt;SetUp!$B$56,T2996+H2997+N2997-O2997-SetUp!$B$56,T2996)</f>
        <v>0</v>
      </c>
      <c r="S2997" s="57">
        <f>R2997*SetUp!$B$65</f>
        <v>0</v>
      </c>
      <c r="T2997" s="57">
        <f>IF((R2997-S2997)&lt;SetUp!$B$53,R2997-S2997,SetUp!$B$53)</f>
        <v>0</v>
      </c>
      <c r="U2997" s="57">
        <f t="shared" si="893"/>
        <v>8.3974089407990284</v>
      </c>
      <c r="V2997" s="57">
        <f>(L2997-P2997)/1000*SetUp!$B$13*1000000/SetUp!$B$48</f>
        <v>22.928540760861157</v>
      </c>
      <c r="W2997" s="57">
        <f t="shared" si="895"/>
        <v>0</v>
      </c>
      <c r="X2997" s="57">
        <f>MAX((SetUp!$B$56*(1-($H2997/SetUp!$B$56)^2)*TANH(($B2997-$D2997)/SetUp!$B$56))/(1+$H2997/SetUp!$B$56*TANH(($B2997-$D2997)/SetUp!$B$56)),0)</f>
        <v>25.27804915831048</v>
      </c>
    </row>
    <row r="2998" spans="1:24" x14ac:dyDescent="0.3">
      <c r="A2998" s="64">
        <v>29660</v>
      </c>
      <c r="B2998" s="57">
        <v>21.765999999999998</v>
      </c>
      <c r="C2998" s="57">
        <v>0</v>
      </c>
      <c r="D2998" s="57">
        <v>4.6269999999999998</v>
      </c>
      <c r="E2998" s="57">
        <f t="shared" si="887"/>
        <v>4.6269999999999998</v>
      </c>
      <c r="F2998" s="57">
        <f t="shared" si="888"/>
        <v>0</v>
      </c>
      <c r="G2998" s="57">
        <f t="shared" si="889"/>
        <v>9.1909079899164574</v>
      </c>
      <c r="H2998" s="57">
        <f>IF(Q2997&gt;SetUp!$B$56,SetUp!$B$56,Q2997)</f>
        <v>42.57817961440724</v>
      </c>
      <c r="I2998" s="57">
        <f t="shared" si="894"/>
        <v>17.588316930715486</v>
      </c>
      <c r="J2998" s="57">
        <f>MIN(F2998,H2998,(1-EXP(-SetUp!$B$52*H2998/SetUp!$B$56))*F2998)</f>
        <v>0</v>
      </c>
      <c r="K2998" s="57">
        <f t="shared" si="890"/>
        <v>42.57817961440724</v>
      </c>
      <c r="L2998" s="57">
        <f>IF(I2998&lt;=0,0,MIN(SetUp!$B$50*I2998^SetUp!$B$55,I2998))</f>
        <v>2.4344638069528335</v>
      </c>
      <c r="M2998" s="57">
        <f t="shared" si="891"/>
        <v>15.153853123762651</v>
      </c>
      <c r="N2998" s="57">
        <f>IF(SetUp!$B$62=0,X2998,(B2998-E2998)*(1-(H2998/SetUp!$B$66/SetUp!$B$56)))</f>
        <v>7.948092010083541</v>
      </c>
      <c r="O2998" s="57">
        <f>K2998*SetUp!$B$65</f>
        <v>0</v>
      </c>
      <c r="P2998" s="57">
        <f>MIN(SetUp!$B$54*L2998^SetUp!$B$51,L2998)</f>
        <v>1.2307013780715803</v>
      </c>
      <c r="Q2998" s="57">
        <f t="shared" si="892"/>
        <v>50.526271624490782</v>
      </c>
      <c r="R2998" s="57">
        <f>IF((H2998+N2998-O2998)&gt;SetUp!$B$56,T2997+H2998+N2998-O2998-SetUp!$B$56,T2997)</f>
        <v>0</v>
      </c>
      <c r="S2998" s="57">
        <f>R2998*SetUp!$B$65</f>
        <v>0</v>
      </c>
      <c r="T2998" s="57">
        <f>IF((R2998-S2998)&lt;SetUp!$B$53,R2998-S2998,SetUp!$B$53)</f>
        <v>0</v>
      </c>
      <c r="U2998" s="57">
        <f t="shared" si="893"/>
        <v>15.153853123762651</v>
      </c>
      <c r="V2998" s="57">
        <f>(L2998-P2998)/1000*SetUp!$B$13*1000000/SetUp!$B$48</f>
        <v>68.467217851086872</v>
      </c>
      <c r="W2998" s="57">
        <f t="shared" si="895"/>
        <v>0</v>
      </c>
      <c r="X2998" s="57">
        <f>MAX((SetUp!$B$56*(1-($H2998/SetUp!$B$56)^2)*TANH(($B2998-$D2998)/SetUp!$B$56))/(1+$H2998/SetUp!$B$56*TANH(($B2998-$D2998)/SetUp!$B$56)),0)</f>
        <v>7.948092010083541</v>
      </c>
    </row>
    <row r="2999" spans="1:24" x14ac:dyDescent="0.3">
      <c r="A2999" s="64">
        <v>29661</v>
      </c>
      <c r="B2999" s="57">
        <v>30.678999999999998</v>
      </c>
      <c r="C2999" s="57">
        <v>85.12</v>
      </c>
      <c r="D2999" s="57">
        <v>4.6269999999999998</v>
      </c>
      <c r="E2999" s="57">
        <f t="shared" si="887"/>
        <v>4.6269999999999998</v>
      </c>
      <c r="F2999" s="57">
        <f t="shared" si="888"/>
        <v>0</v>
      </c>
      <c r="G2999" s="57">
        <f t="shared" si="889"/>
        <v>18.919259959563433</v>
      </c>
      <c r="H2999" s="57">
        <f>IF(Q2998&gt;SetUp!$B$56,SetUp!$B$56,Q2998)</f>
        <v>50.526271624490782</v>
      </c>
      <c r="I2999" s="57">
        <f t="shared" si="894"/>
        <v>34.073113083326085</v>
      </c>
      <c r="J2999" s="57">
        <f>MIN(F2999,H2999,(1-EXP(-SetUp!$B$52*H2999/SetUp!$B$56))*F2999)</f>
        <v>0</v>
      </c>
      <c r="K2999" s="57">
        <f t="shared" si="890"/>
        <v>50.526271624490782</v>
      </c>
      <c r="L2999" s="57">
        <f>IF(I2999&lt;=0,0,MIN(SetUp!$B$50*I2999^SetUp!$B$55,I2999))</f>
        <v>7.3290757223716971</v>
      </c>
      <c r="M2999" s="57">
        <f t="shared" si="891"/>
        <v>26.744037360954387</v>
      </c>
      <c r="N2999" s="57">
        <f>IF(SetUp!$B$62=0,X2999,(B2999-E2999)*(1-(H2999/SetUp!$B$66/SetUp!$B$56)))</f>
        <v>7.1327400404365644</v>
      </c>
      <c r="O2999" s="57">
        <f>K2999*SetUp!$B$65</f>
        <v>0</v>
      </c>
      <c r="P2999" s="57">
        <f>MIN(SetUp!$B$54*L2999^SetUp!$B$51,L2999)</f>
        <v>3.6362680332429496</v>
      </c>
      <c r="Q2999" s="57">
        <f t="shared" si="892"/>
        <v>57.659011664927348</v>
      </c>
      <c r="R2999" s="57">
        <f>IF((H2999+N2999-O2999)&gt;SetUp!$B$56,T2998+H2999+N2999-O2999-SetUp!$B$56,T2998)</f>
        <v>0</v>
      </c>
      <c r="S2999" s="57">
        <f>R2999*SetUp!$B$65</f>
        <v>0</v>
      </c>
      <c r="T2999" s="57">
        <f>IF((R2999-S2999)&lt;SetUp!$B$53,R2999-S2999,SetUp!$B$53)</f>
        <v>0</v>
      </c>
      <c r="U2999" s="57">
        <f t="shared" si="893"/>
        <v>26.744037360954387</v>
      </c>
      <c r="V2999" s="57">
        <f>(L2999-P2999)/1000*SetUp!$B$13*1000000/SetUp!$B$48</f>
        <v>210.0383451647734</v>
      </c>
      <c r="W2999" s="57">
        <f t="shared" si="895"/>
        <v>-7.1054273576010019E-15</v>
      </c>
      <c r="X2999" s="57">
        <f>MAX((SetUp!$B$56*(1-($H2999/SetUp!$B$56)^2)*TANH(($B2999-$D2999)/SetUp!$B$56))/(1+$H2999/SetUp!$B$56*TANH(($B2999-$D2999)/SetUp!$B$56)),0)</f>
        <v>7.1327400404365644</v>
      </c>
    </row>
    <row r="3000" spans="1:24" x14ac:dyDescent="0.3">
      <c r="A3000" s="64">
        <v>29662</v>
      </c>
      <c r="B3000" s="57">
        <v>17.265000000000001</v>
      </c>
      <c r="C3000" s="57">
        <v>70.787000000000006</v>
      </c>
      <c r="D3000" s="57">
        <v>4.6269999999999998</v>
      </c>
      <c r="E3000" s="57">
        <f t="shared" si="887"/>
        <v>4.6269999999999998</v>
      </c>
      <c r="F3000" s="57">
        <f t="shared" si="888"/>
        <v>0</v>
      </c>
      <c r="G3000" s="57">
        <f t="shared" si="889"/>
        <v>10.639261757056545</v>
      </c>
      <c r="H3000" s="57">
        <f>IF(Q2999&gt;SetUp!$B$56,SetUp!$B$56,Q2999)</f>
        <v>57.659011664927348</v>
      </c>
      <c r="I3000" s="57">
        <f t="shared" si="894"/>
        <v>37.383299118010932</v>
      </c>
      <c r="J3000" s="57">
        <f>MIN(F3000,H3000,(1-EXP(-SetUp!$B$52*H3000/SetUp!$B$56))*F3000)</f>
        <v>0</v>
      </c>
      <c r="K3000" s="57">
        <f t="shared" si="890"/>
        <v>57.659011664927348</v>
      </c>
      <c r="L3000" s="57">
        <f>IF(I3000&lt;=0,0,MIN(SetUp!$B$50*I3000^SetUp!$B$55,I3000))</f>
        <v>8.5537961060240928</v>
      </c>
      <c r="M3000" s="57">
        <f t="shared" si="891"/>
        <v>28.829503011986837</v>
      </c>
      <c r="N3000" s="57">
        <f>IF(SetUp!$B$62=0,X3000,(B3000-E3000)*(1-(H3000/SetUp!$B$66/SetUp!$B$56)))</f>
        <v>1.9987382429434561</v>
      </c>
      <c r="O3000" s="57">
        <f>K3000*SetUp!$B$65</f>
        <v>0</v>
      </c>
      <c r="P3000" s="57">
        <f>MIN(SetUp!$B$54*L3000^SetUp!$B$51,L3000)</f>
        <v>4.232762575220562</v>
      </c>
      <c r="Q3000" s="57">
        <f t="shared" si="892"/>
        <v>59.657749907870802</v>
      </c>
      <c r="R3000" s="57">
        <f>IF((H3000+N3000-O3000)&gt;SetUp!$B$56,T2999+H3000+N3000-O3000-SetUp!$B$56,T2999)</f>
        <v>0</v>
      </c>
      <c r="S3000" s="57">
        <f>R3000*SetUp!$B$65</f>
        <v>0</v>
      </c>
      <c r="T3000" s="57">
        <f>IF((R3000-S3000)&lt;SetUp!$B$53,R3000-S3000,SetUp!$B$53)</f>
        <v>0</v>
      </c>
      <c r="U3000" s="57">
        <f t="shared" si="893"/>
        <v>28.829503011986837</v>
      </c>
      <c r="V3000" s="57">
        <f>(L3000-P3000)/1000*SetUp!$B$13*1000000/SetUp!$B$48</f>
        <v>245.77037544719789</v>
      </c>
      <c r="W3000" s="57">
        <f t="shared" si="895"/>
        <v>0</v>
      </c>
      <c r="X3000" s="57">
        <f>MAX((SetUp!$B$56*(1-($H3000/SetUp!$B$56)^2)*TANH(($B3000-$D3000)/SetUp!$B$56))/(1+$H3000/SetUp!$B$56*TANH(($B3000-$D3000)/SetUp!$B$56)),0)</f>
        <v>1.9987382429434561</v>
      </c>
    </row>
    <row r="3001" spans="1:24" x14ac:dyDescent="0.3">
      <c r="A3001" s="64">
        <v>29663</v>
      </c>
      <c r="B3001" s="57">
        <v>12.882</v>
      </c>
      <c r="C3001" s="57">
        <v>109.16800000000001</v>
      </c>
      <c r="D3001" s="57">
        <v>4.6269999999999998</v>
      </c>
      <c r="E3001" s="57">
        <f t="shared" si="887"/>
        <v>4.6269999999999998</v>
      </c>
      <c r="F3001" s="57">
        <f t="shared" si="888"/>
        <v>0</v>
      </c>
      <c r="G3001" s="57">
        <f t="shared" si="889"/>
        <v>7.2937361122898112</v>
      </c>
      <c r="H3001" s="57">
        <f>IF(Q3000&gt;SetUp!$B$56,SetUp!$B$56,Q3000)</f>
        <v>59.657749907870802</v>
      </c>
      <c r="I3001" s="57">
        <f t="shared" si="894"/>
        <v>36.123239124276651</v>
      </c>
      <c r="J3001" s="57">
        <f>MIN(F3001,H3001,(1-EXP(-SetUp!$B$52*H3001/SetUp!$B$56))*F3001)</f>
        <v>0</v>
      </c>
      <c r="K3001" s="57">
        <f t="shared" si="890"/>
        <v>59.657749907870802</v>
      </c>
      <c r="L3001" s="57">
        <f>IF(I3001&lt;=0,0,MIN(SetUp!$B$50*I3001^SetUp!$B$55,I3001))</f>
        <v>8.0786847473289995</v>
      </c>
      <c r="M3001" s="57">
        <f t="shared" si="891"/>
        <v>28.044554376947652</v>
      </c>
      <c r="N3001" s="57">
        <f>IF(SetUp!$B$62=0,X3001,(B3001-E3001)*(1-(H3001/SetUp!$B$66/SetUp!$B$56)))</f>
        <v>0.96126388771018811</v>
      </c>
      <c r="O3001" s="57">
        <f>K3001*SetUp!$B$65</f>
        <v>0</v>
      </c>
      <c r="P3001" s="57">
        <f>MIN(SetUp!$B$54*L3001^SetUp!$B$51,L3001)</f>
        <v>4.0015466254663332</v>
      </c>
      <c r="Q3001" s="57">
        <f t="shared" si="892"/>
        <v>60.61901379558099</v>
      </c>
      <c r="R3001" s="57">
        <f>IF((H3001+N3001-O3001)&gt;SetUp!$B$56,T3000+H3001+N3001-O3001-SetUp!$B$56,T3000)</f>
        <v>0</v>
      </c>
      <c r="S3001" s="57">
        <f>R3001*SetUp!$B$65</f>
        <v>0</v>
      </c>
      <c r="T3001" s="57">
        <f>IF((R3001-S3001)&lt;SetUp!$B$53,R3001-S3001,SetUp!$B$53)</f>
        <v>0</v>
      </c>
      <c r="U3001" s="57">
        <f t="shared" si="893"/>
        <v>28.044554376947652</v>
      </c>
      <c r="V3001" s="57">
        <f>(L3001-P3001)/1000*SetUp!$B$13*1000000/SetUp!$B$48</f>
        <v>231.89816968949404</v>
      </c>
      <c r="W3001" s="57">
        <f t="shared" si="895"/>
        <v>0</v>
      </c>
      <c r="X3001" s="57">
        <f>MAX((SetUp!$B$56*(1-($H3001/SetUp!$B$56)^2)*TANH(($B3001-$D3001)/SetUp!$B$56))/(1+$H3001/SetUp!$B$56*TANH(($B3001-$D3001)/SetUp!$B$56)),0)</f>
        <v>0.96126388771018811</v>
      </c>
    </row>
    <row r="3002" spans="1:24" x14ac:dyDescent="0.3">
      <c r="A3002" s="64">
        <v>29664</v>
      </c>
      <c r="B3002" s="57">
        <v>4.3520000000000003</v>
      </c>
      <c r="C3002" s="57">
        <v>72.819999999999993</v>
      </c>
      <c r="D3002" s="57">
        <v>4.6269999999999998</v>
      </c>
      <c r="E3002" s="57">
        <f t="shared" si="887"/>
        <v>4.3520000000000003</v>
      </c>
      <c r="F3002" s="57">
        <f t="shared" si="888"/>
        <v>0.27499999999999947</v>
      </c>
      <c r="G3002" s="57">
        <f t="shared" si="889"/>
        <v>0</v>
      </c>
      <c r="H3002" s="57">
        <f>IF(Q3001&gt;SetUp!$B$56,SetUp!$B$56,Q3001)</f>
        <v>60.61901379558099</v>
      </c>
      <c r="I3002" s="57">
        <f t="shared" si="894"/>
        <v>28.044554376947652</v>
      </c>
      <c r="J3002" s="57">
        <f>MIN(F3002,H3002,(1-EXP(-SetUp!$B$52*H3002/SetUp!$B$56))*F3002)</f>
        <v>0.27497882533391493</v>
      </c>
      <c r="K3002" s="57">
        <f t="shared" si="890"/>
        <v>60.344034970247073</v>
      </c>
      <c r="L3002" s="57">
        <f>IF(I3002&lt;=0,0,MIN(SetUp!$B$50*I3002^SetUp!$B$55,I3002))</f>
        <v>5.2979813313319406</v>
      </c>
      <c r="M3002" s="57">
        <f t="shared" si="891"/>
        <v>22.746573045615712</v>
      </c>
      <c r="N3002" s="57">
        <f>IF(SetUp!$B$62=0,X3002,(B3002-E3002)*(1-(H3002/SetUp!$B$66/SetUp!$B$56)))</f>
        <v>0</v>
      </c>
      <c r="O3002" s="57">
        <f>K3002*SetUp!$B$65</f>
        <v>0</v>
      </c>
      <c r="P3002" s="57">
        <f>MIN(SetUp!$B$54*L3002^SetUp!$B$51,L3002)</f>
        <v>2.6431069836294108</v>
      </c>
      <c r="Q3002" s="57">
        <f t="shared" si="892"/>
        <v>60.344034970247073</v>
      </c>
      <c r="R3002" s="57">
        <f>IF((H3002+N3002-O3002)&gt;SetUp!$B$56,T3001+H3002+N3002-O3002-SetUp!$B$56,T3001)</f>
        <v>0</v>
      </c>
      <c r="S3002" s="57">
        <f>R3002*SetUp!$B$65</f>
        <v>0</v>
      </c>
      <c r="T3002" s="57">
        <f>IF((R3002-S3002)&lt;SetUp!$B$53,R3002-S3002,SetUp!$B$53)</f>
        <v>0</v>
      </c>
      <c r="U3002" s="57">
        <f t="shared" si="893"/>
        <v>22.746573045615712</v>
      </c>
      <c r="V3002" s="57">
        <f>(L3002-P3002)/1000*SetUp!$B$13*1000000/SetUp!$B$48</f>
        <v>151.00310158404389</v>
      </c>
      <c r="W3002" s="57">
        <f t="shared" si="895"/>
        <v>0</v>
      </c>
      <c r="X3002" s="57">
        <f>MAX((SetUp!$B$56*(1-($H3002/SetUp!$B$56)^2)*TANH(($B3002-$D3002)/SetUp!$B$56))/(1+$H3002/SetUp!$B$56*TANH(($B3002-$D3002)/SetUp!$B$56)),0)</f>
        <v>0</v>
      </c>
    </row>
    <row r="3003" spans="1:24" x14ac:dyDescent="0.3">
      <c r="A3003" s="64">
        <v>29665</v>
      </c>
      <c r="B3003" s="57">
        <v>15.539</v>
      </c>
      <c r="C3003" s="57">
        <v>62.872</v>
      </c>
      <c r="D3003" s="57">
        <v>4.6269999999999998</v>
      </c>
      <c r="E3003" s="57">
        <f t="shared" si="887"/>
        <v>4.6269999999999998</v>
      </c>
      <c r="F3003" s="57">
        <f t="shared" si="888"/>
        <v>0</v>
      </c>
      <c r="G3003" s="57">
        <f t="shared" si="889"/>
        <v>9.8772740371211043</v>
      </c>
      <c r="H3003" s="57">
        <f>IF(Q3002&gt;SetUp!$B$56,SetUp!$B$56,Q3002)</f>
        <v>60.344034970247073</v>
      </c>
      <c r="I3003" s="57">
        <f t="shared" si="894"/>
        <v>32.623847082736816</v>
      </c>
      <c r="J3003" s="57">
        <f>MIN(F3003,H3003,(1-EXP(-SetUp!$B$52*H3003/SetUp!$B$56))*F3003)</f>
        <v>0</v>
      </c>
      <c r="K3003" s="57">
        <f t="shared" si="890"/>
        <v>60.344034970247073</v>
      </c>
      <c r="L3003" s="57">
        <f>IF(I3003&lt;=0,0,MIN(SetUp!$B$50*I3003^SetUp!$B$55,I3003))</f>
        <v>6.8169190843067069</v>
      </c>
      <c r="M3003" s="57">
        <f t="shared" si="891"/>
        <v>25.806927998430108</v>
      </c>
      <c r="N3003" s="57">
        <f>IF(SetUp!$B$62=0,X3003,(B3003-E3003)*(1-(H3003/SetUp!$B$66/SetUp!$B$56)))</f>
        <v>1.034725962878895</v>
      </c>
      <c r="O3003" s="57">
        <f>K3003*SetUp!$B$65</f>
        <v>0</v>
      </c>
      <c r="P3003" s="57">
        <f>MIN(SetUp!$B$54*L3003^SetUp!$B$51,L3003)</f>
        <v>3.386335874505479</v>
      </c>
      <c r="Q3003" s="57">
        <f t="shared" si="892"/>
        <v>61.378760933125967</v>
      </c>
      <c r="R3003" s="57">
        <f>IF((H3003+N3003-O3003)&gt;SetUp!$B$56,T3002+H3003+N3003-O3003-SetUp!$B$56,T3002)</f>
        <v>0</v>
      </c>
      <c r="S3003" s="57">
        <f>R3003*SetUp!$B$65</f>
        <v>0</v>
      </c>
      <c r="T3003" s="57">
        <f>IF((R3003-S3003)&lt;SetUp!$B$53,R3003-S3003,SetUp!$B$53)</f>
        <v>0</v>
      </c>
      <c r="U3003" s="57">
        <f t="shared" si="893"/>
        <v>25.806927998430108</v>
      </c>
      <c r="V3003" s="57">
        <f>(L3003-P3003)/1000*SetUp!$B$13*1000000/SetUp!$B$48</f>
        <v>195.12362435172147</v>
      </c>
      <c r="W3003" s="57">
        <f t="shared" si="895"/>
        <v>0</v>
      </c>
      <c r="X3003" s="57">
        <f>MAX((SetUp!$B$56*(1-($H3003/SetUp!$B$56)^2)*TANH(($B3003-$D3003)/SetUp!$B$56))/(1+$H3003/SetUp!$B$56*TANH(($B3003-$D3003)/SetUp!$B$56)),0)</f>
        <v>1.034725962878895</v>
      </c>
    </row>
    <row r="3004" spans="1:24" x14ac:dyDescent="0.3">
      <c r="A3004" s="64">
        <v>29666</v>
      </c>
      <c r="B3004" s="57">
        <v>5.74</v>
      </c>
      <c r="C3004" s="57">
        <v>90.156000000000006</v>
      </c>
      <c r="D3004" s="57">
        <v>4.6269999999999998</v>
      </c>
      <c r="E3004" s="57">
        <f t="shared" si="887"/>
        <v>4.6269999999999998</v>
      </c>
      <c r="F3004" s="57">
        <f t="shared" si="888"/>
        <v>0</v>
      </c>
      <c r="G3004" s="57">
        <f t="shared" si="889"/>
        <v>1.0251707484412156</v>
      </c>
      <c r="H3004" s="57">
        <f>IF(Q3003&gt;SetUp!$B$56,SetUp!$B$56,Q3003)</f>
        <v>61.378760933125967</v>
      </c>
      <c r="I3004" s="57">
        <f t="shared" si="894"/>
        <v>26.832098746871324</v>
      </c>
      <c r="J3004" s="57">
        <f>MIN(F3004,H3004,(1-EXP(-SetUp!$B$52*H3004/SetUp!$B$56))*F3004)</f>
        <v>0</v>
      </c>
      <c r="K3004" s="57">
        <f t="shared" si="890"/>
        <v>61.378760933125967</v>
      </c>
      <c r="L3004" s="57">
        <f>IF(I3004&lt;=0,0,MIN(SetUp!$B$50*I3004^SetUp!$B$55,I3004))</f>
        <v>4.9217617899525399</v>
      </c>
      <c r="M3004" s="57">
        <f t="shared" si="891"/>
        <v>21.910336956918783</v>
      </c>
      <c r="N3004" s="57">
        <f>IF(SetUp!$B$62=0,X3004,(B3004-E3004)*(1-(H3004/SetUp!$B$66/SetUp!$B$56)))</f>
        <v>8.7829251558784779E-2</v>
      </c>
      <c r="O3004" s="57">
        <f>K3004*SetUp!$B$65</f>
        <v>0</v>
      </c>
      <c r="P3004" s="57">
        <f>MIN(SetUp!$B$54*L3004^SetUp!$B$51,L3004)</f>
        <v>2.4584937997191787</v>
      </c>
      <c r="Q3004" s="57">
        <f t="shared" si="892"/>
        <v>61.466590184684755</v>
      </c>
      <c r="R3004" s="57">
        <f>IF((H3004+N3004-O3004)&gt;SetUp!$B$56,T3003+H3004+N3004-O3004-SetUp!$B$56,T3003)</f>
        <v>0</v>
      </c>
      <c r="S3004" s="57">
        <f>R3004*SetUp!$B$65</f>
        <v>0</v>
      </c>
      <c r="T3004" s="57">
        <f>IF((R3004-S3004)&lt;SetUp!$B$53,R3004-S3004,SetUp!$B$53)</f>
        <v>0</v>
      </c>
      <c r="U3004" s="57">
        <f t="shared" si="893"/>
        <v>21.910336956918783</v>
      </c>
      <c r="V3004" s="57">
        <f>(L3004-P3004)/1000*SetUp!$B$13*1000000/SetUp!$B$48</f>
        <v>140.10497592092028</v>
      </c>
      <c r="W3004" s="57">
        <f t="shared" si="895"/>
        <v>8.8817841970012523E-15</v>
      </c>
      <c r="X3004" s="57">
        <f>MAX((SetUp!$B$56*(1-($H3004/SetUp!$B$56)^2)*TANH(($B3004-$D3004)/SetUp!$B$56))/(1+$H3004/SetUp!$B$56*TANH(($B3004-$D3004)/SetUp!$B$56)),0)</f>
        <v>8.7829251558784779E-2</v>
      </c>
    </row>
    <row r="3005" spans="1:24" x14ac:dyDescent="0.3">
      <c r="A3005" s="64">
        <v>29667</v>
      </c>
      <c r="B3005" s="57">
        <v>12.378</v>
      </c>
      <c r="C3005" s="57">
        <v>51.673000000000002</v>
      </c>
      <c r="D3005" s="57">
        <v>4.6269999999999998</v>
      </c>
      <c r="E3005" s="57">
        <f t="shared" si="887"/>
        <v>4.6269999999999998</v>
      </c>
      <c r="F3005" s="57">
        <f t="shared" si="888"/>
        <v>0</v>
      </c>
      <c r="G3005" s="57">
        <f t="shared" si="889"/>
        <v>7.2145263954750414</v>
      </c>
      <c r="H3005" s="57">
        <f>IF(Q3004&gt;SetUp!$B$56,SetUp!$B$56,Q3004)</f>
        <v>61.466590184684755</v>
      </c>
      <c r="I3005" s="57">
        <f t="shared" si="894"/>
        <v>29.124863352393824</v>
      </c>
      <c r="J3005" s="57">
        <f>MIN(F3005,H3005,(1-EXP(-SetUp!$B$52*H3005/SetUp!$B$56))*F3005)</f>
        <v>0</v>
      </c>
      <c r="K3005" s="57">
        <f t="shared" si="890"/>
        <v>61.466590184684755</v>
      </c>
      <c r="L3005" s="57">
        <f>IF(I3005&lt;=0,0,MIN(SetUp!$B$50*I3005^SetUp!$B$55,I3005))</f>
        <v>5.6424711226825996</v>
      </c>
      <c r="M3005" s="57">
        <f t="shared" si="891"/>
        <v>23.482392229711223</v>
      </c>
      <c r="N3005" s="57">
        <f>IF(SetUp!$B$62=0,X3005,(B3005-E3005)*(1-(H3005/SetUp!$B$66/SetUp!$B$56)))</f>
        <v>0.53647360452495874</v>
      </c>
      <c r="O3005" s="57">
        <f>K3005*SetUp!$B$65</f>
        <v>0</v>
      </c>
      <c r="P3005" s="57">
        <f>MIN(SetUp!$B$54*L3005^SetUp!$B$51,L3005)</f>
        <v>2.8119541553863132</v>
      </c>
      <c r="Q3005" s="57">
        <f t="shared" si="892"/>
        <v>62.003063789209712</v>
      </c>
      <c r="R3005" s="57">
        <f>IF((H3005+N3005-O3005)&gt;SetUp!$B$56,T3004+H3005+N3005-O3005-SetUp!$B$56,T3004)</f>
        <v>0</v>
      </c>
      <c r="S3005" s="57">
        <f>R3005*SetUp!$B$65</f>
        <v>0</v>
      </c>
      <c r="T3005" s="57">
        <f>IF((R3005-S3005)&lt;SetUp!$B$53,R3005-S3005,SetUp!$B$53)</f>
        <v>0</v>
      </c>
      <c r="U3005" s="57">
        <f t="shared" si="893"/>
        <v>23.482392229711223</v>
      </c>
      <c r="V3005" s="57">
        <f>(L3005-P3005)/1000*SetUp!$B$13*1000000/SetUp!$B$48</f>
        <v>160.99324682461079</v>
      </c>
      <c r="W3005" s="57">
        <f t="shared" si="895"/>
        <v>-1.0658141036401503E-14</v>
      </c>
      <c r="X3005" s="57">
        <f>MAX((SetUp!$B$56*(1-($H3005/SetUp!$B$56)^2)*TANH(($B3005-$D3005)/SetUp!$B$56))/(1+$H3005/SetUp!$B$56*TANH(($B3005-$D3005)/SetUp!$B$56)),0)</f>
        <v>0.53647360452495874</v>
      </c>
    </row>
    <row r="3006" spans="1:24" x14ac:dyDescent="0.3">
      <c r="A3006" s="64">
        <v>29668</v>
      </c>
      <c r="B3006" s="57">
        <v>30.774000000000001</v>
      </c>
      <c r="C3006" s="57">
        <v>107.26300000000001</v>
      </c>
      <c r="D3006" s="57">
        <v>4.6269999999999998</v>
      </c>
      <c r="E3006" s="57">
        <f t="shared" si="887"/>
        <v>4.6269999999999998</v>
      </c>
      <c r="F3006" s="57">
        <f t="shared" si="888"/>
        <v>0</v>
      </c>
      <c r="G3006" s="57">
        <f t="shared" si="889"/>
        <v>25.039887758737763</v>
      </c>
      <c r="H3006" s="57">
        <f>IF(Q3005&gt;SetUp!$B$56,SetUp!$B$56,Q3005)</f>
        <v>62.003063789209712</v>
      </c>
      <c r="I3006" s="57">
        <f t="shared" si="894"/>
        <v>48.522279988448986</v>
      </c>
      <c r="J3006" s="57">
        <f>MIN(F3006,H3006,(1-EXP(-SetUp!$B$52*H3006/SetUp!$B$56))*F3006)</f>
        <v>0</v>
      </c>
      <c r="K3006" s="57">
        <f t="shared" si="890"/>
        <v>62.003063789209712</v>
      </c>
      <c r="L3006" s="57">
        <f>IF(I3006&lt;=0,0,MIN(SetUp!$B$50*I3006^SetUp!$B$55,I3006))</f>
        <v>13.210872979928142</v>
      </c>
      <c r="M3006" s="57">
        <f t="shared" si="891"/>
        <v>35.311407008520845</v>
      </c>
      <c r="N3006" s="57">
        <f>IF(SetUp!$B$62=0,X3006,(B3006-E3006)*(1-(H3006/SetUp!$B$66/SetUp!$B$56)))</f>
        <v>1.1071122412622401</v>
      </c>
      <c r="O3006" s="57">
        <f>K3006*SetUp!$B$65</f>
        <v>0</v>
      </c>
      <c r="P3006" s="57">
        <f>MIN(SetUp!$B$54*L3006^SetUp!$B$51,L3006)</f>
        <v>6.4891101617535192</v>
      </c>
      <c r="Q3006" s="57">
        <f t="shared" si="892"/>
        <v>63.110176030471955</v>
      </c>
      <c r="R3006" s="57">
        <f>IF((H3006+N3006-O3006)&gt;SetUp!$B$56,T3005+H3006+N3006-O3006-SetUp!$B$56,T3005)</f>
        <v>0</v>
      </c>
      <c r="S3006" s="57">
        <f>R3006*SetUp!$B$65</f>
        <v>0</v>
      </c>
      <c r="T3006" s="57">
        <f>IF((R3006-S3006)&lt;SetUp!$B$53,R3006-S3006,SetUp!$B$53)</f>
        <v>0</v>
      </c>
      <c r="U3006" s="57">
        <f t="shared" si="893"/>
        <v>35.311407008520845</v>
      </c>
      <c r="V3006" s="57">
        <f>(L3006-P3006)/1000*SetUp!$B$13*1000000/SetUp!$B$48</f>
        <v>382.31829485076634</v>
      </c>
      <c r="W3006" s="57">
        <f t="shared" si="895"/>
        <v>0</v>
      </c>
      <c r="X3006" s="57">
        <f>MAX((SetUp!$B$56*(1-($H3006/SetUp!$B$56)^2)*TANH(($B3006-$D3006)/SetUp!$B$56))/(1+$H3006/SetUp!$B$56*TANH(($B3006-$D3006)/SetUp!$B$56)),0)</f>
        <v>1.1071122412622401</v>
      </c>
    </row>
    <row r="3007" spans="1:24" x14ac:dyDescent="0.3">
      <c r="A3007" s="64">
        <v>29669</v>
      </c>
      <c r="B3007" s="57">
        <v>23.654</v>
      </c>
      <c r="C3007" s="57">
        <v>261.178</v>
      </c>
      <c r="D3007" s="57">
        <v>4.6269999999999998</v>
      </c>
      <c r="E3007" s="57">
        <f t="shared" si="887"/>
        <v>4.6269999999999998</v>
      </c>
      <c r="F3007" s="57">
        <f t="shared" si="888"/>
        <v>0</v>
      </c>
      <c r="G3007" s="57">
        <f t="shared" si="889"/>
        <v>18.629703698293397</v>
      </c>
      <c r="H3007" s="57">
        <f>IF(Q3006&gt;SetUp!$B$56,SetUp!$B$56,Q3006)</f>
        <v>63.110176030471955</v>
      </c>
      <c r="I3007" s="57">
        <f t="shared" si="894"/>
        <v>53.941110706814243</v>
      </c>
      <c r="J3007" s="57">
        <f>MIN(F3007,H3007,(1-EXP(-SetUp!$B$52*H3007/SetUp!$B$56))*F3007)</f>
        <v>0</v>
      </c>
      <c r="K3007" s="57">
        <f t="shared" si="890"/>
        <v>63.110176030471955</v>
      </c>
      <c r="L3007" s="57">
        <f>IF(I3007&lt;=0,0,MIN(SetUp!$B$50*I3007^SetUp!$B$55,I3007))</f>
        <v>15.7602339163398</v>
      </c>
      <c r="M3007" s="57">
        <f t="shared" si="891"/>
        <v>38.180876790474443</v>
      </c>
      <c r="N3007" s="57">
        <f>IF(SetUp!$B$62=0,X3007,(B3007-E3007)*(1-(H3007/SetUp!$B$66/SetUp!$B$56)))</f>
        <v>0.39729630170660318</v>
      </c>
      <c r="O3007" s="57">
        <f>K3007*SetUp!$B$65</f>
        <v>0</v>
      </c>
      <c r="P3007" s="57">
        <f>MIN(SetUp!$B$54*L3007^SetUp!$B$51,L3007)</f>
        <v>7.7181398987801364</v>
      </c>
      <c r="Q3007" s="57">
        <f t="shared" si="892"/>
        <v>63.507472332178558</v>
      </c>
      <c r="R3007" s="57">
        <f>IF((H3007+N3007-O3007)&gt;SetUp!$B$56,T3006+H3007+N3007-O3007-SetUp!$B$56,T3006)</f>
        <v>0</v>
      </c>
      <c r="S3007" s="57">
        <f>R3007*SetUp!$B$65</f>
        <v>0</v>
      </c>
      <c r="T3007" s="57">
        <f>IF((R3007-S3007)&lt;SetUp!$B$53,R3007-S3007,SetUp!$B$53)</f>
        <v>0</v>
      </c>
      <c r="U3007" s="57">
        <f t="shared" si="893"/>
        <v>38.180876790474443</v>
      </c>
      <c r="V3007" s="57">
        <f>(L3007-P3007)/1000*SetUp!$B$13*1000000/SetUp!$B$48</f>
        <v>457.41567427961036</v>
      </c>
      <c r="W3007" s="57">
        <f t="shared" si="895"/>
        <v>0</v>
      </c>
      <c r="X3007" s="57">
        <f>MAX((SetUp!$B$56*(1-($H3007/SetUp!$B$56)^2)*TANH(($B3007-$D3007)/SetUp!$B$56))/(1+$H3007/SetUp!$B$56*TANH(($B3007-$D3007)/SetUp!$B$56)),0)</f>
        <v>0.39729630170660318</v>
      </c>
    </row>
    <row r="3008" spans="1:24" x14ac:dyDescent="0.3">
      <c r="A3008" s="64">
        <v>29670</v>
      </c>
      <c r="B3008" s="57">
        <v>9.49</v>
      </c>
      <c r="C3008" s="57">
        <v>199.87100000000001</v>
      </c>
      <c r="D3008" s="57">
        <v>4.6269999999999998</v>
      </c>
      <c r="E3008" s="57">
        <f t="shared" si="887"/>
        <v>4.6269999999999998</v>
      </c>
      <c r="F3008" s="57">
        <f t="shared" si="888"/>
        <v>0</v>
      </c>
      <c r="G3008" s="57">
        <f t="shared" si="889"/>
        <v>4.7937906948392364</v>
      </c>
      <c r="H3008" s="57">
        <f>IF(Q3007&gt;SetUp!$B$56,SetUp!$B$56,Q3007)</f>
        <v>63.507472332178558</v>
      </c>
      <c r="I3008" s="57">
        <f t="shared" si="894"/>
        <v>42.974667485313681</v>
      </c>
      <c r="J3008" s="57">
        <f>MIN(F3008,H3008,(1-EXP(-SetUp!$B$52*H3008/SetUp!$B$56))*F3008)</f>
        <v>0</v>
      </c>
      <c r="K3008" s="57">
        <f t="shared" si="890"/>
        <v>63.507472332178558</v>
      </c>
      <c r="L3008" s="57">
        <f>IF(I3008&lt;=0,0,MIN(SetUp!$B$50*I3008^SetUp!$B$55,I3008))</f>
        <v>10.790719236656711</v>
      </c>
      <c r="M3008" s="57">
        <f t="shared" si="891"/>
        <v>32.183948248656968</v>
      </c>
      <c r="N3008" s="57">
        <f>IF(SetUp!$B$62=0,X3008,(B3008-E3008)*(1-(H3008/SetUp!$B$66/SetUp!$B$56)))</f>
        <v>6.9209305160763693E-2</v>
      </c>
      <c r="O3008" s="57">
        <f>K3008*SetUp!$B$65</f>
        <v>0</v>
      </c>
      <c r="P3008" s="57">
        <f>MIN(SetUp!$B$54*L3008^SetUp!$B$51,L3008)</f>
        <v>5.3186210668920024</v>
      </c>
      <c r="Q3008" s="57">
        <f t="shared" si="892"/>
        <v>63.57668163733932</v>
      </c>
      <c r="R3008" s="57">
        <f>IF((H3008+N3008-O3008)&gt;SetUp!$B$56,T3007+H3008+N3008-O3008-SetUp!$B$56,T3007)</f>
        <v>0</v>
      </c>
      <c r="S3008" s="57">
        <f>R3008*SetUp!$B$65</f>
        <v>0</v>
      </c>
      <c r="T3008" s="57">
        <f>IF((R3008-S3008)&lt;SetUp!$B$53,R3008-S3008,SetUp!$B$53)</f>
        <v>0</v>
      </c>
      <c r="U3008" s="57">
        <f t="shared" si="893"/>
        <v>32.183948248656968</v>
      </c>
      <c r="V3008" s="57">
        <f>(L3008-P3008)/1000*SetUp!$B$13*1000000/SetUp!$B$48</f>
        <v>311.240265107803</v>
      </c>
      <c r="W3008" s="57">
        <f t="shared" si="895"/>
        <v>0</v>
      </c>
      <c r="X3008" s="57">
        <f>MAX((SetUp!$B$56*(1-($H3008/SetUp!$B$56)^2)*TANH(($B3008-$D3008)/SetUp!$B$56))/(1+$H3008/SetUp!$B$56*TANH(($B3008-$D3008)/SetUp!$B$56)),0)</f>
        <v>6.9209305160763693E-2</v>
      </c>
    </row>
    <row r="3009" spans="1:24" x14ac:dyDescent="0.3">
      <c r="A3009" s="64">
        <v>29671</v>
      </c>
      <c r="B3009" s="57">
        <v>17.8</v>
      </c>
      <c r="C3009" s="57">
        <v>243.762</v>
      </c>
      <c r="D3009" s="57">
        <v>4.6269999999999998</v>
      </c>
      <c r="E3009" s="57">
        <f t="shared" si="887"/>
        <v>4.6269999999999998</v>
      </c>
      <c r="F3009" s="57">
        <f t="shared" si="888"/>
        <v>0</v>
      </c>
      <c r="G3009" s="57">
        <f t="shared" si="889"/>
        <v>13.030465415130401</v>
      </c>
      <c r="H3009" s="57">
        <f>IF(Q3008&gt;SetUp!$B$56,SetUp!$B$56,Q3008)</f>
        <v>63.57668163733932</v>
      </c>
      <c r="I3009" s="57">
        <f t="shared" si="894"/>
        <v>45.214413663787369</v>
      </c>
      <c r="J3009" s="57">
        <f>MIN(F3009,H3009,(1-EXP(-SetUp!$B$52*H3009/SetUp!$B$56))*F3009)</f>
        <v>0</v>
      </c>
      <c r="K3009" s="57">
        <f t="shared" si="890"/>
        <v>63.57668163733932</v>
      </c>
      <c r="L3009" s="57">
        <f>IF(I3009&lt;=0,0,MIN(SetUp!$B$50*I3009^SetUp!$B$55,I3009))</f>
        <v>11.744224826563688</v>
      </c>
      <c r="M3009" s="57">
        <f t="shared" si="891"/>
        <v>33.470188837223681</v>
      </c>
      <c r="N3009" s="57">
        <f>IF(SetUp!$B$62=0,X3009,(B3009-E3009)*(1-(H3009/SetUp!$B$66/SetUp!$B$56)))</f>
        <v>0.14253458486960144</v>
      </c>
      <c r="O3009" s="57">
        <f>K3009*SetUp!$B$65</f>
        <v>0</v>
      </c>
      <c r="P3009" s="57">
        <f>MIN(SetUp!$B$54*L3009^SetUp!$B$51,L3009)</f>
        <v>5.7802605835344032</v>
      </c>
      <c r="Q3009" s="57">
        <f t="shared" si="892"/>
        <v>63.719216222208921</v>
      </c>
      <c r="R3009" s="57">
        <f>IF((H3009+N3009-O3009)&gt;SetUp!$B$56,T3008+H3009+N3009-O3009-SetUp!$B$56,T3008)</f>
        <v>0</v>
      </c>
      <c r="S3009" s="57">
        <f>R3009*SetUp!$B$65</f>
        <v>0</v>
      </c>
      <c r="T3009" s="57">
        <f>IF((R3009-S3009)&lt;SetUp!$B$53,R3009-S3009,SetUp!$B$53)</f>
        <v>0</v>
      </c>
      <c r="U3009" s="57">
        <f t="shared" si="893"/>
        <v>33.470188837223681</v>
      </c>
      <c r="V3009" s="57">
        <f>(L3009-P3009)/1000*SetUp!$B$13*1000000/SetUp!$B$48</f>
        <v>339.21646770706724</v>
      </c>
      <c r="W3009" s="57">
        <f t="shared" si="895"/>
        <v>0</v>
      </c>
      <c r="X3009" s="57">
        <f>MAX((SetUp!$B$56*(1-($H3009/SetUp!$B$56)^2)*TANH(($B3009-$D3009)/SetUp!$B$56))/(1+$H3009/SetUp!$B$56*TANH(($B3009-$D3009)/SetUp!$B$56)),0)</f>
        <v>0.14253458486960144</v>
      </c>
    </row>
    <row r="3010" spans="1:24" x14ac:dyDescent="0.3">
      <c r="A3010" s="64">
        <v>29672</v>
      </c>
      <c r="B3010" s="57">
        <v>3.798</v>
      </c>
      <c r="C3010" s="57">
        <v>264.423</v>
      </c>
      <c r="D3010" s="57">
        <v>4.6269999999999998</v>
      </c>
      <c r="E3010" s="57">
        <f t="shared" si="887"/>
        <v>3.798</v>
      </c>
      <c r="F3010" s="57">
        <f t="shared" si="888"/>
        <v>0.82899999999999974</v>
      </c>
      <c r="G3010" s="57">
        <f t="shared" si="889"/>
        <v>0</v>
      </c>
      <c r="H3010" s="57">
        <f>IF(Q3009&gt;SetUp!$B$56,SetUp!$B$56,Q3009)</f>
        <v>63.719216222208921</v>
      </c>
      <c r="I3010" s="57">
        <f t="shared" si="894"/>
        <v>33.470188837223681</v>
      </c>
      <c r="J3010" s="57">
        <f>MIN(F3010,H3010,(1-EXP(-SetUp!$B$52*H3010/SetUp!$B$56))*F3010)</f>
        <v>0.8289606754935076</v>
      </c>
      <c r="K3010" s="57">
        <f t="shared" si="890"/>
        <v>62.890255546715416</v>
      </c>
      <c r="L3010" s="57">
        <f>IF(I3010&lt;=0,0,MIN(SetUp!$B$50*I3010^SetUp!$B$55,I3010))</f>
        <v>7.1142063100412161</v>
      </c>
      <c r="M3010" s="57">
        <f t="shared" si="891"/>
        <v>26.355982527182466</v>
      </c>
      <c r="N3010" s="57">
        <f>IF(SetUp!$B$62=0,X3010,(B3010-E3010)*(1-(H3010/SetUp!$B$66/SetUp!$B$56)))</f>
        <v>0</v>
      </c>
      <c r="O3010" s="57">
        <f>K3010*SetUp!$B$65</f>
        <v>0</v>
      </c>
      <c r="P3010" s="57">
        <f>MIN(SetUp!$B$54*L3010^SetUp!$B$51,L3010)</f>
        <v>3.5314492999761238</v>
      </c>
      <c r="Q3010" s="57">
        <f t="shared" si="892"/>
        <v>62.890255546715416</v>
      </c>
      <c r="R3010" s="57">
        <f>IF((H3010+N3010-O3010)&gt;SetUp!$B$56,T3009+H3010+N3010-O3010-SetUp!$B$56,T3009)</f>
        <v>0</v>
      </c>
      <c r="S3010" s="57">
        <f>R3010*SetUp!$B$65</f>
        <v>0</v>
      </c>
      <c r="T3010" s="57">
        <f>IF((R3010-S3010)&lt;SetUp!$B$53,R3010-S3010,SetUp!$B$53)</f>
        <v>0</v>
      </c>
      <c r="U3010" s="57">
        <f t="shared" si="893"/>
        <v>26.355982527182466</v>
      </c>
      <c r="V3010" s="57">
        <f>(L3010-P3010)/1000*SetUp!$B$13*1000000/SetUp!$B$48</f>
        <v>203.77891752578813</v>
      </c>
      <c r="W3010" s="57">
        <f t="shared" si="895"/>
        <v>7.1054273576010019E-15</v>
      </c>
      <c r="X3010" s="57">
        <f>MAX((SetUp!$B$56*(1-($H3010/SetUp!$B$56)^2)*TANH(($B3010-$D3010)/SetUp!$B$56))/(1+$H3010/SetUp!$B$56*TANH(($B3010-$D3010)/SetUp!$B$56)),0)</f>
        <v>0</v>
      </c>
    </row>
    <row r="3011" spans="1:24" x14ac:dyDescent="0.3">
      <c r="A3011" s="64">
        <v>29673</v>
      </c>
      <c r="B3011" s="57">
        <v>3.7930000000000001</v>
      </c>
      <c r="C3011" s="57">
        <v>118.998</v>
      </c>
      <c r="D3011" s="57">
        <v>4.6269999999999998</v>
      </c>
      <c r="E3011" s="57">
        <f t="shared" ref="E3011:E3074" si="896">IF(B3011&gt;=D3011,D3011,B3011)</f>
        <v>3.7930000000000001</v>
      </c>
      <c r="F3011" s="57">
        <f t="shared" ref="F3011:F3074" si="897">D3011-E3011</f>
        <v>0.83399999999999963</v>
      </c>
      <c r="G3011" s="57">
        <f t="shared" ref="G3011:G3074" si="898">MAX(B3011-D3011-N3011,0)</f>
        <v>0</v>
      </c>
      <c r="H3011" s="57">
        <f>IF(Q3010&gt;SetUp!$B$56,SetUp!$B$56,Q3010)</f>
        <v>62.890255546715416</v>
      </c>
      <c r="I3011" s="57">
        <f t="shared" si="894"/>
        <v>26.355982527182466</v>
      </c>
      <c r="J3011" s="57">
        <f>MIN(F3011,H3011,(1-EXP(-SetUp!$B$52*H3011/SetUp!$B$56))*F3011)</f>
        <v>0.83395496741890274</v>
      </c>
      <c r="K3011" s="57">
        <f t="shared" ref="K3011:K3074" si="899">MAX(H3011-J3011,0)</f>
        <v>62.056300579296511</v>
      </c>
      <c r="L3011" s="57">
        <f>IF(I3011&lt;=0,0,MIN(SetUp!$B$50*I3011^SetUp!$B$55,I3011))</f>
        <v>4.7770692388571661</v>
      </c>
      <c r="M3011" s="57">
        <f t="shared" ref="M3011:M3074" si="900">MAX(I3011-L3011,0)</f>
        <v>21.5789132883253</v>
      </c>
      <c r="N3011" s="57">
        <f>IF(SetUp!$B$62=0,X3011,(B3011-E3011)*(1-(H3011/SetUp!$B$66/SetUp!$B$56)))</f>
        <v>0</v>
      </c>
      <c r="O3011" s="57">
        <f>K3011*SetUp!$B$65</f>
        <v>0</v>
      </c>
      <c r="P3011" s="57">
        <f>MIN(SetUp!$B$54*L3011^SetUp!$B$51,L3011)</f>
        <v>2.3874293106059628</v>
      </c>
      <c r="Q3011" s="57">
        <f t="shared" ref="Q3011:Q3074" si="901">IF((K3011+N3011-O3011)&lt;0,0,K3011+N3011-O3011)</f>
        <v>62.056300579296511</v>
      </c>
      <c r="R3011" s="57">
        <f>IF((H3011+N3011-O3011)&gt;SetUp!$B$56,T3010+H3011+N3011-O3011-SetUp!$B$56,T3010)</f>
        <v>0</v>
      </c>
      <c r="S3011" s="57">
        <f>R3011*SetUp!$B$65</f>
        <v>0</v>
      </c>
      <c r="T3011" s="57">
        <f>IF((R3011-S3011)&lt;SetUp!$B$53,R3011-S3011,SetUp!$B$53)</f>
        <v>0</v>
      </c>
      <c r="U3011" s="57">
        <f t="shared" ref="U3011:U3074" si="902">M3011+R3011-T3011</f>
        <v>21.5789132883253</v>
      </c>
      <c r="V3011" s="57">
        <f>(L3011-P3011)/1000*SetUp!$B$13*1000000/SetUp!$B$48</f>
        <v>135.91718235074643</v>
      </c>
      <c r="W3011" s="57">
        <f t="shared" si="895"/>
        <v>0</v>
      </c>
      <c r="X3011" s="57">
        <f>MAX((SetUp!$B$56*(1-($H3011/SetUp!$B$56)^2)*TANH(($B3011-$D3011)/SetUp!$B$56))/(1+$H3011/SetUp!$B$56*TANH(($B3011-$D3011)/SetUp!$B$56)),0)</f>
        <v>0</v>
      </c>
    </row>
    <row r="3012" spans="1:24" x14ac:dyDescent="0.3">
      <c r="A3012" s="64">
        <v>29674</v>
      </c>
      <c r="B3012" s="57">
        <v>7.9180000000000001</v>
      </c>
      <c r="C3012" s="57">
        <v>84.298000000000002</v>
      </c>
      <c r="D3012" s="57">
        <v>4.6269999999999998</v>
      </c>
      <c r="E3012" s="57">
        <f t="shared" si="896"/>
        <v>4.6269999999999998</v>
      </c>
      <c r="F3012" s="57">
        <f t="shared" si="897"/>
        <v>0</v>
      </c>
      <c r="G3012" s="57">
        <f t="shared" si="898"/>
        <v>3.1036448037008304</v>
      </c>
      <c r="H3012" s="57">
        <f>IF(Q3011&gt;SetUp!$B$56,SetUp!$B$56,Q3011)</f>
        <v>62.056300579296511</v>
      </c>
      <c r="I3012" s="57">
        <f t="shared" ref="I3012:I3075" si="903">U3011+G3012+O3012</f>
        <v>24.682558092026131</v>
      </c>
      <c r="J3012" s="57">
        <f>MIN(F3012,H3012,(1-EXP(-SetUp!$B$52*H3012/SetUp!$B$56))*F3012)</f>
        <v>0</v>
      </c>
      <c r="K3012" s="57">
        <f t="shared" si="899"/>
        <v>62.056300579296511</v>
      </c>
      <c r="L3012" s="57">
        <f>IF(I3012&lt;=0,0,MIN(SetUp!$B$50*I3012^SetUp!$B$55,I3012))</f>
        <v>4.2823267075387568</v>
      </c>
      <c r="M3012" s="57">
        <f t="shared" si="900"/>
        <v>20.400231384487373</v>
      </c>
      <c r="N3012" s="57">
        <f>IF(SetUp!$B$62=0,X3012,(B3012-E3012)*(1-(H3012/SetUp!$B$66/SetUp!$B$56)))</f>
        <v>0.18735519629917</v>
      </c>
      <c r="O3012" s="57">
        <f>K3012*SetUp!$B$65</f>
        <v>0</v>
      </c>
      <c r="P3012" s="57">
        <f>MIN(SetUp!$B$54*L3012^SetUp!$B$51,L3012)</f>
        <v>2.1441567836658133</v>
      </c>
      <c r="Q3012" s="57">
        <f t="shared" si="901"/>
        <v>62.243655775595684</v>
      </c>
      <c r="R3012" s="57">
        <f>IF((H3012+N3012-O3012)&gt;SetUp!$B$56,T3011+H3012+N3012-O3012-SetUp!$B$56,T3011)</f>
        <v>0</v>
      </c>
      <c r="S3012" s="57">
        <f>R3012*SetUp!$B$65</f>
        <v>0</v>
      </c>
      <c r="T3012" s="57">
        <f>IF((R3012-S3012)&lt;SetUp!$B$53,R3012-S3012,SetUp!$B$53)</f>
        <v>0</v>
      </c>
      <c r="U3012" s="57">
        <f t="shared" si="902"/>
        <v>20.400231384487373</v>
      </c>
      <c r="V3012" s="57">
        <f>(L3012-P3012)/1000*SetUp!$B$13*1000000/SetUp!$B$48</f>
        <v>121.61415115481391</v>
      </c>
      <c r="W3012" s="57">
        <f t="shared" ref="W3012:W3075" si="904">Q3012+U3012+T3012-H3012-U3011-T3011-B3012+E3012+J3012+L3012</f>
        <v>0</v>
      </c>
      <c r="X3012" s="57">
        <f>MAX((SetUp!$B$56*(1-($H3012/SetUp!$B$56)^2)*TANH(($B3012-$D3012)/SetUp!$B$56))/(1+$H3012/SetUp!$B$56*TANH(($B3012-$D3012)/SetUp!$B$56)),0)</f>
        <v>0.18735519629917</v>
      </c>
    </row>
    <row r="3013" spans="1:24" x14ac:dyDescent="0.3">
      <c r="A3013" s="64">
        <v>29675</v>
      </c>
      <c r="B3013" s="57">
        <v>18.725000000000001</v>
      </c>
      <c r="C3013" s="57">
        <v>68.775000000000006</v>
      </c>
      <c r="D3013" s="57">
        <v>4.6269999999999998</v>
      </c>
      <c r="E3013" s="57">
        <f t="shared" si="896"/>
        <v>4.6269999999999998</v>
      </c>
      <c r="F3013" s="57">
        <f t="shared" si="897"/>
        <v>0</v>
      </c>
      <c r="G3013" s="57">
        <f t="shared" si="898"/>
        <v>13.477723911633964</v>
      </c>
      <c r="H3013" s="57">
        <f>IF(Q3012&gt;SetUp!$B$56,SetUp!$B$56,Q3012)</f>
        <v>62.243655775595684</v>
      </c>
      <c r="I3013" s="57">
        <f t="shared" si="903"/>
        <v>33.877955296121335</v>
      </c>
      <c r="J3013" s="57">
        <f>MIN(F3013,H3013,(1-EXP(-SetUp!$B$52*H3013/SetUp!$B$56))*F3013)</f>
        <v>0</v>
      </c>
      <c r="K3013" s="57">
        <f t="shared" si="899"/>
        <v>62.243655775595684</v>
      </c>
      <c r="L3013" s="57">
        <f>IF(I3013&lt;=0,0,MIN(SetUp!$B$50*I3013^SetUp!$B$55,I3013))</f>
        <v>7.2592458016355348</v>
      </c>
      <c r="M3013" s="57">
        <f t="shared" si="900"/>
        <v>26.618709494485799</v>
      </c>
      <c r="N3013" s="57">
        <f>IF(SetUp!$B$62=0,X3013,(B3013-E3013)*(1-(H3013/SetUp!$B$66/SetUp!$B$56)))</f>
        <v>0.62027608836603809</v>
      </c>
      <c r="O3013" s="57">
        <f>K3013*SetUp!$B$65</f>
        <v>0</v>
      </c>
      <c r="P3013" s="57">
        <f>MIN(SetUp!$B$54*L3013^SetUp!$B$51,L3013)</f>
        <v>3.6022090413345285</v>
      </c>
      <c r="Q3013" s="57">
        <f t="shared" si="901"/>
        <v>62.863931863961724</v>
      </c>
      <c r="R3013" s="57">
        <f>IF((H3013+N3013-O3013)&gt;SetUp!$B$56,T3012+H3013+N3013-O3013-SetUp!$B$56,T3012)</f>
        <v>0</v>
      </c>
      <c r="S3013" s="57">
        <f>R3013*SetUp!$B$65</f>
        <v>0</v>
      </c>
      <c r="T3013" s="57">
        <f>IF((R3013-S3013)&lt;SetUp!$B$53,R3013-S3013,SetUp!$B$53)</f>
        <v>0</v>
      </c>
      <c r="U3013" s="57">
        <f t="shared" si="902"/>
        <v>26.618709494485799</v>
      </c>
      <c r="V3013" s="57">
        <f>(L3013-P3013)/1000*SetUp!$B$13*1000000/SetUp!$B$48</f>
        <v>208.00377761388145</v>
      </c>
      <c r="W3013" s="57">
        <f t="shared" si="904"/>
        <v>0</v>
      </c>
      <c r="X3013" s="57">
        <f>MAX((SetUp!$B$56*(1-($H3013/SetUp!$B$56)^2)*TANH(($B3013-$D3013)/SetUp!$B$56))/(1+$H3013/SetUp!$B$56*TANH(($B3013-$D3013)/SetUp!$B$56)),0)</f>
        <v>0.62027608836603809</v>
      </c>
    </row>
    <row r="3014" spans="1:24" x14ac:dyDescent="0.3">
      <c r="A3014" s="64">
        <v>29676</v>
      </c>
      <c r="B3014" s="57">
        <v>18.170999999999999</v>
      </c>
      <c r="C3014" s="57">
        <v>325.14699999999999</v>
      </c>
      <c r="D3014" s="57">
        <v>4.6269999999999998</v>
      </c>
      <c r="E3014" s="57">
        <f t="shared" si="896"/>
        <v>4.6269999999999998</v>
      </c>
      <c r="F3014" s="57">
        <f t="shared" si="897"/>
        <v>0</v>
      </c>
      <c r="G3014" s="57">
        <f t="shared" si="898"/>
        <v>13.154245615684497</v>
      </c>
      <c r="H3014" s="57">
        <f>IF(Q3013&gt;SetUp!$B$56,SetUp!$B$56,Q3013)</f>
        <v>62.863931863961724</v>
      </c>
      <c r="I3014" s="57">
        <f t="shared" si="903"/>
        <v>39.772955110170294</v>
      </c>
      <c r="J3014" s="57">
        <f>MIN(F3014,H3014,(1-EXP(-SetUp!$B$52*H3014/SetUp!$B$56))*F3014)</f>
        <v>0</v>
      </c>
      <c r="K3014" s="57">
        <f t="shared" si="899"/>
        <v>62.863931863961724</v>
      </c>
      <c r="L3014" s="57">
        <f>IF(I3014&lt;=0,0,MIN(SetUp!$B$50*I3014^SetUp!$B$55,I3014))</f>
        <v>9.4843873907066136</v>
      </c>
      <c r="M3014" s="57">
        <f t="shared" si="900"/>
        <v>30.288567719463678</v>
      </c>
      <c r="N3014" s="57">
        <f>IF(SetUp!$B$62=0,X3014,(B3014-E3014)*(1-(H3014/SetUp!$B$66/SetUp!$B$56)))</f>
        <v>0.3897543843155033</v>
      </c>
      <c r="O3014" s="57">
        <f>K3014*SetUp!$B$65</f>
        <v>0</v>
      </c>
      <c r="P3014" s="57">
        <f>MIN(SetUp!$B$54*L3014^SetUp!$B$51,L3014)</f>
        <v>4.6850184764134166</v>
      </c>
      <c r="Q3014" s="57">
        <f t="shared" si="901"/>
        <v>63.253686248277226</v>
      </c>
      <c r="R3014" s="57">
        <f>IF((H3014+N3014-O3014)&gt;SetUp!$B$56,T3013+H3014+N3014-O3014-SetUp!$B$56,T3013)</f>
        <v>0</v>
      </c>
      <c r="S3014" s="57">
        <f>R3014*SetUp!$B$65</f>
        <v>0</v>
      </c>
      <c r="T3014" s="57">
        <f>IF((R3014-S3014)&lt;SetUp!$B$53,R3014-S3014,SetUp!$B$53)</f>
        <v>0</v>
      </c>
      <c r="U3014" s="57">
        <f t="shared" si="902"/>
        <v>30.288567719463678</v>
      </c>
      <c r="V3014" s="57">
        <f>(L3014-P3014)/1000*SetUp!$B$13*1000000/SetUp!$B$48</f>
        <v>272.97698376251759</v>
      </c>
      <c r="W3014" s="57">
        <f t="shared" si="904"/>
        <v>0</v>
      </c>
      <c r="X3014" s="57">
        <f>MAX((SetUp!$B$56*(1-($H3014/SetUp!$B$56)^2)*TANH(($B3014-$D3014)/SetUp!$B$56))/(1+$H3014/SetUp!$B$56*TANH(($B3014-$D3014)/SetUp!$B$56)),0)</f>
        <v>0.3897543843155033</v>
      </c>
    </row>
    <row r="3015" spans="1:24" x14ac:dyDescent="0.3">
      <c r="A3015" s="64">
        <v>29677</v>
      </c>
      <c r="B3015" s="57">
        <v>18.25</v>
      </c>
      <c r="C3015" s="57">
        <v>336.32</v>
      </c>
      <c r="D3015" s="57">
        <v>4.2549999999999999</v>
      </c>
      <c r="E3015" s="57">
        <f t="shared" si="896"/>
        <v>4.2549999999999999</v>
      </c>
      <c r="F3015" s="57">
        <f t="shared" si="897"/>
        <v>0</v>
      </c>
      <c r="G3015" s="57">
        <f t="shared" si="898"/>
        <v>13.731615401198642</v>
      </c>
      <c r="H3015" s="57">
        <f>IF(Q3014&gt;SetUp!$B$56,SetUp!$B$56,Q3014)</f>
        <v>63.253686248277226</v>
      </c>
      <c r="I3015" s="57">
        <f t="shared" si="903"/>
        <v>44.020183120662324</v>
      </c>
      <c r="J3015" s="57">
        <f>MIN(F3015,H3015,(1-EXP(-SetUp!$B$52*H3015/SetUp!$B$56))*F3015)</f>
        <v>0</v>
      </c>
      <c r="K3015" s="57">
        <f t="shared" si="899"/>
        <v>63.253686248277226</v>
      </c>
      <c r="L3015" s="57">
        <f>IF(I3015&lt;=0,0,MIN(SetUp!$B$50*I3015^SetUp!$B$55,I3015))</f>
        <v>11.231797351731771</v>
      </c>
      <c r="M3015" s="57">
        <f t="shared" si="900"/>
        <v>32.788385768930553</v>
      </c>
      <c r="N3015" s="57">
        <f>IF(SetUp!$B$62=0,X3015,(B3015-E3015)*(1-(H3015/SetUp!$B$66/SetUp!$B$56)))</f>
        <v>0.26338459880135828</v>
      </c>
      <c r="O3015" s="57">
        <f>K3015*SetUp!$B$65</f>
        <v>0</v>
      </c>
      <c r="P3015" s="57">
        <f>MIN(SetUp!$B$54*L3015^SetUp!$B$51,L3015)</f>
        <v>5.5322516591663131</v>
      </c>
      <c r="Q3015" s="57">
        <f t="shared" si="901"/>
        <v>63.517070847078585</v>
      </c>
      <c r="R3015" s="57">
        <f>IF((H3015+N3015-O3015)&gt;SetUp!$B$56,T3014+H3015+N3015-O3015-SetUp!$B$56,T3014)</f>
        <v>0</v>
      </c>
      <c r="S3015" s="57">
        <f>R3015*SetUp!$B$65</f>
        <v>0</v>
      </c>
      <c r="T3015" s="57">
        <f>IF((R3015-S3015)&lt;SetUp!$B$53,R3015-S3015,SetUp!$B$53)</f>
        <v>0</v>
      </c>
      <c r="U3015" s="57">
        <f t="shared" si="902"/>
        <v>32.788385768930553</v>
      </c>
      <c r="V3015" s="57">
        <f>(L3015-P3015)/1000*SetUp!$B$13*1000000/SetUp!$B$48</f>
        <v>324.17695321141969</v>
      </c>
      <c r="W3015" s="57">
        <f t="shared" si="904"/>
        <v>0</v>
      </c>
      <c r="X3015" s="57">
        <f>MAX((SetUp!$B$56*(1-($H3015/SetUp!$B$56)^2)*TANH(($B3015-$D3015)/SetUp!$B$56))/(1+$H3015/SetUp!$B$56*TANH(($B3015-$D3015)/SetUp!$B$56)),0)</f>
        <v>0.26338459880135828</v>
      </c>
    </row>
    <row r="3016" spans="1:24" x14ac:dyDescent="0.3">
      <c r="A3016" s="64">
        <v>29678</v>
      </c>
      <c r="B3016" s="57">
        <v>12.599</v>
      </c>
      <c r="C3016" s="57">
        <v>359.34800000000001</v>
      </c>
      <c r="D3016" s="57">
        <v>4.2549999999999999</v>
      </c>
      <c r="E3016" s="57">
        <f t="shared" si="896"/>
        <v>4.2549999999999999</v>
      </c>
      <c r="F3016" s="57">
        <f t="shared" si="897"/>
        <v>0</v>
      </c>
      <c r="G3016" s="57">
        <f t="shared" si="898"/>
        <v>8.2334774639971293</v>
      </c>
      <c r="H3016" s="57">
        <f>IF(Q3015&gt;SetUp!$B$56,SetUp!$B$56,Q3015)</f>
        <v>63.517070847078585</v>
      </c>
      <c r="I3016" s="57">
        <f t="shared" si="903"/>
        <v>41.021863232927686</v>
      </c>
      <c r="J3016" s="57">
        <f>MIN(F3016,H3016,(1-EXP(-SetUp!$B$52*H3016/SetUp!$B$56))*F3016)</f>
        <v>0</v>
      </c>
      <c r="K3016" s="57">
        <f t="shared" si="899"/>
        <v>63.517070847078585</v>
      </c>
      <c r="L3016" s="57">
        <f>IF(I3016&lt;=0,0,MIN(SetUp!$B$50*I3016^SetUp!$B$55,I3016))</f>
        <v>9.9859293314288244</v>
      </c>
      <c r="M3016" s="57">
        <f t="shared" si="900"/>
        <v>31.035933901498861</v>
      </c>
      <c r="N3016" s="57">
        <f>IF(SetUp!$B$62=0,X3016,(B3016-E3016)*(1-(H3016/SetUp!$B$66/SetUp!$B$56)))</f>
        <v>0.11052253600287204</v>
      </c>
      <c r="O3016" s="57">
        <f>K3016*SetUp!$B$65</f>
        <v>0</v>
      </c>
      <c r="P3016" s="57">
        <f>MIN(SetUp!$B$54*L3016^SetUp!$B$51,L3016)</f>
        <v>4.9284436866901702</v>
      </c>
      <c r="Q3016" s="57">
        <f t="shared" si="901"/>
        <v>63.627593383081461</v>
      </c>
      <c r="R3016" s="57">
        <f>IF((H3016+N3016-O3016)&gt;SetUp!$B$56,T3015+H3016+N3016-O3016-SetUp!$B$56,T3015)</f>
        <v>0</v>
      </c>
      <c r="S3016" s="57">
        <f>R3016*SetUp!$B$65</f>
        <v>0</v>
      </c>
      <c r="T3016" s="57">
        <f>IF((R3016-S3016)&lt;SetUp!$B$53,R3016-S3016,SetUp!$B$53)</f>
        <v>0</v>
      </c>
      <c r="U3016" s="57">
        <f t="shared" si="902"/>
        <v>31.035933901498861</v>
      </c>
      <c r="V3016" s="57">
        <f>(L3016-P3016)/1000*SetUp!$B$13*1000000/SetUp!$B$48</f>
        <v>287.65806533676459</v>
      </c>
      <c r="W3016" s="57">
        <f t="shared" si="904"/>
        <v>0</v>
      </c>
      <c r="X3016" s="57">
        <f>MAX((SetUp!$B$56*(1-($H3016/SetUp!$B$56)^2)*TANH(($B3016-$D3016)/SetUp!$B$56))/(1+$H3016/SetUp!$B$56*TANH(($B3016-$D3016)/SetUp!$B$56)),0)</f>
        <v>0.11052253600287204</v>
      </c>
    </row>
    <row r="3017" spans="1:24" x14ac:dyDescent="0.3">
      <c r="A3017" s="64">
        <v>29679</v>
      </c>
      <c r="B3017" s="57">
        <v>6.39</v>
      </c>
      <c r="C3017" s="57">
        <v>254.762</v>
      </c>
      <c r="D3017" s="57">
        <v>4.2549999999999999</v>
      </c>
      <c r="E3017" s="57">
        <f t="shared" si="896"/>
        <v>4.2549999999999999</v>
      </c>
      <c r="F3017" s="57">
        <f t="shared" si="897"/>
        <v>0</v>
      </c>
      <c r="G3017" s="57">
        <f t="shared" si="898"/>
        <v>2.1110296588674546</v>
      </c>
      <c r="H3017" s="57">
        <f>IF(Q3016&gt;SetUp!$B$56,SetUp!$B$56,Q3016)</f>
        <v>63.627593383081461</v>
      </c>
      <c r="I3017" s="57">
        <f t="shared" si="903"/>
        <v>33.146963560366316</v>
      </c>
      <c r="J3017" s="57">
        <f>MIN(F3017,H3017,(1-EXP(-SetUp!$B$52*H3017/SetUp!$B$56))*F3017)</f>
        <v>0</v>
      </c>
      <c r="K3017" s="57">
        <f t="shared" si="899"/>
        <v>63.627593383081461</v>
      </c>
      <c r="L3017" s="57">
        <f>IF(I3017&lt;=0,0,MIN(SetUp!$B$50*I3017^SetUp!$B$55,I3017))</f>
        <v>7.0000708525323345</v>
      </c>
      <c r="M3017" s="57">
        <f t="shared" si="900"/>
        <v>26.146892707833981</v>
      </c>
      <c r="N3017" s="57">
        <f>IF(SetUp!$B$62=0,X3017,(B3017-E3017)*(1-(H3017/SetUp!$B$66/SetUp!$B$56)))</f>
        <v>2.3970341132545061E-2</v>
      </c>
      <c r="O3017" s="57">
        <f>K3017*SetUp!$B$65</f>
        <v>0</v>
      </c>
      <c r="P3017" s="57">
        <f>MIN(SetUp!$B$54*L3017^SetUp!$B$51,L3017)</f>
        <v>3.4757493324222564</v>
      </c>
      <c r="Q3017" s="57">
        <f t="shared" si="901"/>
        <v>63.651563724214007</v>
      </c>
      <c r="R3017" s="57">
        <f>IF((H3017+N3017-O3017)&gt;SetUp!$B$56,T3016+H3017+N3017-O3017-SetUp!$B$56,T3016)</f>
        <v>0</v>
      </c>
      <c r="S3017" s="57">
        <f>R3017*SetUp!$B$65</f>
        <v>0</v>
      </c>
      <c r="T3017" s="57">
        <f>IF((R3017-S3017)&lt;SetUp!$B$53,R3017-S3017,SetUp!$B$53)</f>
        <v>0</v>
      </c>
      <c r="U3017" s="57">
        <f t="shared" si="902"/>
        <v>26.146892707833981</v>
      </c>
      <c r="V3017" s="57">
        <f>(L3017-P3017)/1000*SetUp!$B$13*1000000/SetUp!$B$48</f>
        <v>200.4552422515039</v>
      </c>
      <c r="W3017" s="57">
        <f t="shared" si="904"/>
        <v>0</v>
      </c>
      <c r="X3017" s="57">
        <f>MAX((SetUp!$B$56*(1-($H3017/SetUp!$B$56)^2)*TANH(($B3017-$D3017)/SetUp!$B$56))/(1+$H3017/SetUp!$B$56*TANH(($B3017-$D3017)/SetUp!$B$56)),0)</f>
        <v>2.3970341132545061E-2</v>
      </c>
    </row>
    <row r="3018" spans="1:24" x14ac:dyDescent="0.3">
      <c r="A3018" s="64">
        <v>29680</v>
      </c>
      <c r="B3018" s="57">
        <v>4.718</v>
      </c>
      <c r="C3018" s="57">
        <v>159.893</v>
      </c>
      <c r="D3018" s="57">
        <v>4.2549999999999999</v>
      </c>
      <c r="E3018" s="57">
        <f t="shared" si="896"/>
        <v>4.2549999999999999</v>
      </c>
      <c r="F3018" s="57">
        <f t="shared" si="897"/>
        <v>0</v>
      </c>
      <c r="G3018" s="57">
        <f t="shared" si="898"/>
        <v>0.45800828861524329</v>
      </c>
      <c r="H3018" s="57">
        <f>IF(Q3017&gt;SetUp!$B$56,SetUp!$B$56,Q3017)</f>
        <v>63.651563724214007</v>
      </c>
      <c r="I3018" s="57">
        <f t="shared" si="903"/>
        <v>26.604900996449224</v>
      </c>
      <c r="J3018" s="57">
        <f>MIN(F3018,H3018,(1-EXP(-SetUp!$B$52*H3018/SetUp!$B$56))*F3018)</f>
        <v>0</v>
      </c>
      <c r="K3018" s="57">
        <f t="shared" si="899"/>
        <v>63.651563724214007</v>
      </c>
      <c r="L3018" s="57">
        <f>IF(I3018&lt;=0,0,MIN(SetUp!$B$50*I3018^SetUp!$B$55,I3018))</f>
        <v>4.8525005837450514</v>
      </c>
      <c r="M3018" s="57">
        <f t="shared" si="900"/>
        <v>21.752400412704173</v>
      </c>
      <c r="N3018" s="57">
        <f>IF(SetUp!$B$62=0,X3018,(B3018-E3018)*(1-(H3018/SetUp!$B$66/SetUp!$B$56)))</f>
        <v>4.9917113847568056E-3</v>
      </c>
      <c r="O3018" s="57">
        <f>K3018*SetUp!$B$65</f>
        <v>0</v>
      </c>
      <c r="P3018" s="57">
        <f>MIN(SetUp!$B$54*L3018^SetUp!$B$51,L3018)</f>
        <v>2.424481260081242</v>
      </c>
      <c r="Q3018" s="57">
        <f t="shared" si="901"/>
        <v>63.656555435598762</v>
      </c>
      <c r="R3018" s="57">
        <f>IF((H3018+N3018-O3018)&gt;SetUp!$B$56,T3017+H3018+N3018-O3018-SetUp!$B$56,T3017)</f>
        <v>0</v>
      </c>
      <c r="S3018" s="57">
        <f>R3018*SetUp!$B$65</f>
        <v>0</v>
      </c>
      <c r="T3018" s="57">
        <f>IF((R3018-S3018)&lt;SetUp!$B$53,R3018-S3018,SetUp!$B$53)</f>
        <v>0</v>
      </c>
      <c r="U3018" s="57">
        <f t="shared" si="902"/>
        <v>21.752400412704173</v>
      </c>
      <c r="V3018" s="57">
        <f>(L3018-P3018)/1000*SetUp!$B$13*1000000/SetUp!$B$48</f>
        <v>138.1001134371985</v>
      </c>
      <c r="W3018" s="57">
        <f t="shared" si="904"/>
        <v>0</v>
      </c>
      <c r="X3018" s="57">
        <f>MAX((SetUp!$B$56*(1-($H3018/SetUp!$B$56)^2)*TANH(($B3018-$D3018)/SetUp!$B$56))/(1+$H3018/SetUp!$B$56*TANH(($B3018-$D3018)/SetUp!$B$56)),0)</f>
        <v>4.9917113847568056E-3</v>
      </c>
    </row>
    <row r="3019" spans="1:24" x14ac:dyDescent="0.3">
      <c r="A3019" s="64">
        <v>29681</v>
      </c>
      <c r="B3019" s="57">
        <v>1.165</v>
      </c>
      <c r="C3019" s="57">
        <v>99.843000000000004</v>
      </c>
      <c r="D3019" s="57">
        <v>4.2549999999999999</v>
      </c>
      <c r="E3019" s="57">
        <f t="shared" si="896"/>
        <v>1.165</v>
      </c>
      <c r="F3019" s="57">
        <f t="shared" si="897"/>
        <v>3.09</v>
      </c>
      <c r="G3019" s="57">
        <f t="shared" si="898"/>
        <v>0</v>
      </c>
      <c r="H3019" s="57">
        <f>IF(Q3018&gt;SetUp!$B$56,SetUp!$B$56,Q3018)</f>
        <v>63.656555435598762</v>
      </c>
      <c r="I3019" s="57">
        <f t="shared" si="903"/>
        <v>21.752400412704173</v>
      </c>
      <c r="J3019" s="57">
        <f>MIN(F3019,H3019,(1-EXP(-SetUp!$B$52*H3019/SetUp!$B$56))*F3019)</f>
        <v>3.0898519803756308</v>
      </c>
      <c r="K3019" s="57">
        <f t="shared" si="899"/>
        <v>60.566703455223134</v>
      </c>
      <c r="L3019" s="57">
        <f>IF(I3019&lt;=0,0,MIN(SetUp!$B$50*I3019^SetUp!$B$55,I3019))</f>
        <v>3.4690308827213614</v>
      </c>
      <c r="M3019" s="57">
        <f t="shared" si="900"/>
        <v>18.28336952998281</v>
      </c>
      <c r="N3019" s="57">
        <f>IF(SetUp!$B$62=0,X3019,(B3019-E3019)*(1-(H3019/SetUp!$B$66/SetUp!$B$56)))</f>
        <v>0</v>
      </c>
      <c r="O3019" s="57">
        <f>K3019*SetUp!$B$65</f>
        <v>0</v>
      </c>
      <c r="P3019" s="57">
        <f>MIN(SetUp!$B$54*L3019^SetUp!$B$51,L3019)</f>
        <v>1.7431751056176767</v>
      </c>
      <c r="Q3019" s="57">
        <f t="shared" si="901"/>
        <v>60.566703455223134</v>
      </c>
      <c r="R3019" s="57">
        <f>IF((H3019+N3019-O3019)&gt;SetUp!$B$56,T3018+H3019+N3019-O3019-SetUp!$B$56,T3018)</f>
        <v>0</v>
      </c>
      <c r="S3019" s="57">
        <f>R3019*SetUp!$B$65</f>
        <v>0</v>
      </c>
      <c r="T3019" s="57">
        <f>IF((R3019-S3019)&lt;SetUp!$B$53,R3019-S3019,SetUp!$B$53)</f>
        <v>0</v>
      </c>
      <c r="U3019" s="57">
        <f t="shared" si="902"/>
        <v>18.28336952998281</v>
      </c>
      <c r="V3019" s="57">
        <f>(L3019-P3019)/1000*SetUp!$B$13*1000000/SetUp!$B$48</f>
        <v>98.162677813706154</v>
      </c>
      <c r="W3019" s="57">
        <f t="shared" si="904"/>
        <v>0</v>
      </c>
      <c r="X3019" s="57">
        <f>MAX((SetUp!$B$56*(1-($H3019/SetUp!$B$56)^2)*TANH(($B3019-$D3019)/SetUp!$B$56))/(1+$H3019/SetUp!$B$56*TANH(($B3019-$D3019)/SetUp!$B$56)),0)</f>
        <v>0</v>
      </c>
    </row>
    <row r="3020" spans="1:24" x14ac:dyDescent="0.3">
      <c r="A3020" s="64">
        <v>29682</v>
      </c>
      <c r="B3020" s="57">
        <v>0.20399999999999999</v>
      </c>
      <c r="C3020" s="57">
        <v>87.616</v>
      </c>
      <c r="D3020" s="57">
        <v>4.2549999999999999</v>
      </c>
      <c r="E3020" s="57">
        <f t="shared" si="896"/>
        <v>0.20399999999999999</v>
      </c>
      <c r="F3020" s="57">
        <f t="shared" si="897"/>
        <v>4.0510000000000002</v>
      </c>
      <c r="G3020" s="57">
        <f t="shared" si="898"/>
        <v>0</v>
      </c>
      <c r="H3020" s="57">
        <f>IF(Q3019&gt;SetUp!$B$56,SetUp!$B$56,Q3019)</f>
        <v>60.566703455223134</v>
      </c>
      <c r="I3020" s="57">
        <f t="shared" si="903"/>
        <v>18.28336952998281</v>
      </c>
      <c r="J3020" s="57">
        <f>MIN(F3020,H3020,(1-EXP(-SetUp!$B$52*H3020/SetUp!$B$56))*F3020)</f>
        <v>4.050685517979085</v>
      </c>
      <c r="K3020" s="57">
        <f t="shared" si="899"/>
        <v>56.516017937244051</v>
      </c>
      <c r="L3020" s="57">
        <f>IF(I3020&lt;=0,0,MIN(SetUp!$B$50*I3020^SetUp!$B$55,I3020))</f>
        <v>2.5969080904084159</v>
      </c>
      <c r="M3020" s="57">
        <f t="shared" si="900"/>
        <v>15.686461439574394</v>
      </c>
      <c r="N3020" s="57">
        <f>IF(SetUp!$B$62=0,X3020,(B3020-E3020)*(1-(H3020/SetUp!$B$66/SetUp!$B$56)))</f>
        <v>0</v>
      </c>
      <c r="O3020" s="57">
        <f>K3020*SetUp!$B$65</f>
        <v>0</v>
      </c>
      <c r="P3020" s="57">
        <f>MIN(SetUp!$B$54*L3020^SetUp!$B$51,L3020)</f>
        <v>1.3113804478644717</v>
      </c>
      <c r="Q3020" s="57">
        <f t="shared" si="901"/>
        <v>56.516017937244051</v>
      </c>
      <c r="R3020" s="57">
        <f>IF((H3020+N3020-O3020)&gt;SetUp!$B$56,T3019+H3020+N3020-O3020-SetUp!$B$56,T3019)</f>
        <v>0</v>
      </c>
      <c r="S3020" s="57">
        <f>R3020*SetUp!$B$65</f>
        <v>0</v>
      </c>
      <c r="T3020" s="57">
        <f>IF((R3020-S3020)&lt;SetUp!$B$53,R3020-S3020,SetUp!$B$53)</f>
        <v>0</v>
      </c>
      <c r="U3020" s="57">
        <f t="shared" si="902"/>
        <v>15.686461439574394</v>
      </c>
      <c r="V3020" s="57">
        <f>(L3020-P3020)/1000*SetUp!$B$13*1000000/SetUp!$B$48</f>
        <v>73.117833755162721</v>
      </c>
      <c r="W3020" s="57">
        <f t="shared" si="904"/>
        <v>0</v>
      </c>
      <c r="X3020" s="57">
        <f>MAX((SetUp!$B$56*(1-($H3020/SetUp!$B$56)^2)*TANH(($B3020-$D3020)/SetUp!$B$56))/(1+$H3020/SetUp!$B$56*TANH(($B3020-$D3020)/SetUp!$B$56)),0)</f>
        <v>0</v>
      </c>
    </row>
    <row r="3021" spans="1:24" x14ac:dyDescent="0.3">
      <c r="A3021" s="64">
        <v>29683</v>
      </c>
      <c r="B3021" s="57">
        <v>0.38500000000000001</v>
      </c>
      <c r="C3021" s="57">
        <v>59.048000000000002</v>
      </c>
      <c r="D3021" s="57">
        <v>4.2549999999999999</v>
      </c>
      <c r="E3021" s="57">
        <f t="shared" si="896"/>
        <v>0.38500000000000001</v>
      </c>
      <c r="F3021" s="57">
        <f t="shared" si="897"/>
        <v>3.87</v>
      </c>
      <c r="G3021" s="57">
        <f t="shared" si="898"/>
        <v>0</v>
      </c>
      <c r="H3021" s="57">
        <f>IF(Q3020&gt;SetUp!$B$56,SetUp!$B$56,Q3020)</f>
        <v>56.516017937244051</v>
      </c>
      <c r="I3021" s="57">
        <f t="shared" si="903"/>
        <v>15.686461439574394</v>
      </c>
      <c r="J3021" s="57">
        <f>MIN(F3021,H3021,(1-EXP(-SetUp!$B$52*H3021/SetUp!$B$56))*F3021)</f>
        <v>3.8694342584987469</v>
      </c>
      <c r="K3021" s="57">
        <f t="shared" si="899"/>
        <v>52.646583678745301</v>
      </c>
      <c r="L3021" s="57">
        <f>IF(I3021&lt;=0,0,MIN(SetUp!$B$50*I3021^SetUp!$B$55,I3021))</f>
        <v>2.0117368050803073</v>
      </c>
      <c r="M3021" s="57">
        <f t="shared" si="900"/>
        <v>13.674724634494087</v>
      </c>
      <c r="N3021" s="57">
        <f>IF(SetUp!$B$62=0,X3021,(B3021-E3021)*(1-(H3021/SetUp!$B$66/SetUp!$B$56)))</f>
        <v>0</v>
      </c>
      <c r="O3021" s="57">
        <f>K3021*SetUp!$B$65</f>
        <v>0</v>
      </c>
      <c r="P3021" s="57">
        <f>MIN(SetUp!$B$54*L3021^SetUp!$B$51,L3021)</f>
        <v>1.0203041665095152</v>
      </c>
      <c r="Q3021" s="57">
        <f t="shared" si="901"/>
        <v>52.646583678745301</v>
      </c>
      <c r="R3021" s="57">
        <f>IF((H3021+N3021-O3021)&gt;SetUp!$B$56,T3020+H3021+N3021-O3021-SetUp!$B$56,T3020)</f>
        <v>0</v>
      </c>
      <c r="S3021" s="57">
        <f>R3021*SetUp!$B$65</f>
        <v>0</v>
      </c>
      <c r="T3021" s="57">
        <f>IF((R3021-S3021)&lt;SetUp!$B$53,R3021-S3021,SetUp!$B$53)</f>
        <v>0</v>
      </c>
      <c r="U3021" s="57">
        <f t="shared" si="902"/>
        <v>13.674724634494087</v>
      </c>
      <c r="V3021" s="57">
        <f>(L3021-P3021)/1000*SetUp!$B$13*1000000/SetUp!$B$48</f>
        <v>56.390391343905691</v>
      </c>
      <c r="W3021" s="57">
        <f t="shared" si="904"/>
        <v>-6.2172489379008766E-15</v>
      </c>
      <c r="X3021" s="57">
        <f>MAX((SetUp!$B$56*(1-($H3021/SetUp!$B$56)^2)*TANH(($B3021-$D3021)/SetUp!$B$56))/(1+$H3021/SetUp!$B$56*TANH(($B3021-$D3021)/SetUp!$B$56)),0)</f>
        <v>0</v>
      </c>
    </row>
    <row r="3022" spans="1:24" x14ac:dyDescent="0.3">
      <c r="A3022" s="64">
        <v>29684</v>
      </c>
      <c r="B3022" s="57">
        <v>0.123</v>
      </c>
      <c r="C3022" s="57">
        <v>27.481000000000002</v>
      </c>
      <c r="D3022" s="57">
        <v>4.2549999999999999</v>
      </c>
      <c r="E3022" s="57">
        <f t="shared" si="896"/>
        <v>0.123</v>
      </c>
      <c r="F3022" s="57">
        <f t="shared" si="897"/>
        <v>4.1319999999999997</v>
      </c>
      <c r="G3022" s="57">
        <f t="shared" si="898"/>
        <v>0</v>
      </c>
      <c r="H3022" s="57">
        <f>IF(Q3021&gt;SetUp!$B$56,SetUp!$B$56,Q3021)</f>
        <v>52.646583678745301</v>
      </c>
      <c r="I3022" s="57">
        <f t="shared" si="903"/>
        <v>13.674724634494087</v>
      </c>
      <c r="J3022" s="57">
        <f>MIN(F3022,H3022,(1-EXP(-SetUp!$B$52*H3022/SetUp!$B$56))*F3022)</f>
        <v>4.1308942894826757</v>
      </c>
      <c r="K3022" s="57">
        <f t="shared" si="899"/>
        <v>48.515689389262626</v>
      </c>
      <c r="L3022" s="57">
        <f>IF(I3022&lt;=0,0,MIN(SetUp!$B$50*I3022^SetUp!$B$55,I3022))</f>
        <v>1.6003949318076554</v>
      </c>
      <c r="M3022" s="57">
        <f t="shared" si="900"/>
        <v>12.074329702686432</v>
      </c>
      <c r="N3022" s="57">
        <f>IF(SetUp!$B$62=0,X3022,(B3022-E3022)*(1-(H3022/SetUp!$B$66/SetUp!$B$56)))</f>
        <v>0</v>
      </c>
      <c r="O3022" s="57">
        <f>K3022*SetUp!$B$65</f>
        <v>0</v>
      </c>
      <c r="P3022" s="57">
        <f>MIN(SetUp!$B$54*L3022^SetUp!$B$51,L3022)</f>
        <v>0.81484630034672556</v>
      </c>
      <c r="Q3022" s="57">
        <f t="shared" si="901"/>
        <v>48.515689389262626</v>
      </c>
      <c r="R3022" s="57">
        <f>IF((H3022+N3022-O3022)&gt;SetUp!$B$56,T3021+H3022+N3022-O3022-SetUp!$B$56,T3021)</f>
        <v>0</v>
      </c>
      <c r="S3022" s="57">
        <f>R3022*SetUp!$B$65</f>
        <v>0</v>
      </c>
      <c r="T3022" s="57">
        <f>IF((R3022-S3022)&lt;SetUp!$B$53,R3022-S3022,SetUp!$B$53)</f>
        <v>0</v>
      </c>
      <c r="U3022" s="57">
        <f t="shared" si="902"/>
        <v>12.074329702686432</v>
      </c>
      <c r="V3022" s="57">
        <f>(L3022-P3022)/1000*SetUp!$B$13*1000000/SetUp!$B$48</f>
        <v>44.680186050369137</v>
      </c>
      <c r="W3022" s="57">
        <f t="shared" si="904"/>
        <v>2.4424906541753444E-15</v>
      </c>
      <c r="X3022" s="57">
        <f>MAX((SetUp!$B$56*(1-($H3022/SetUp!$B$56)^2)*TANH(($B3022-$D3022)/SetUp!$B$56))/(1+$H3022/SetUp!$B$56*TANH(($B3022-$D3022)/SetUp!$B$56)),0)</f>
        <v>0</v>
      </c>
    </row>
    <row r="3023" spans="1:24" x14ac:dyDescent="0.3">
      <c r="A3023" s="64">
        <v>29685</v>
      </c>
      <c r="B3023" s="57">
        <v>0</v>
      </c>
      <c r="C3023" s="57">
        <v>19.478999999999999</v>
      </c>
      <c r="D3023" s="57">
        <v>4.2549999999999999</v>
      </c>
      <c r="E3023" s="57">
        <f t="shared" si="896"/>
        <v>0</v>
      </c>
      <c r="F3023" s="57">
        <f t="shared" si="897"/>
        <v>4.2549999999999999</v>
      </c>
      <c r="G3023" s="57">
        <f t="shared" si="898"/>
        <v>0</v>
      </c>
      <c r="H3023" s="57">
        <f>IF(Q3022&gt;SetUp!$B$56,SetUp!$B$56,Q3022)</f>
        <v>48.515689389262626</v>
      </c>
      <c r="I3023" s="57">
        <f t="shared" si="903"/>
        <v>12.074329702686432</v>
      </c>
      <c r="J3023" s="57">
        <f>MIN(F3023,H3023,(1-EXP(-SetUp!$B$52*H3023/SetUp!$B$56))*F3023)</f>
        <v>4.252828813974153</v>
      </c>
      <c r="K3023" s="57">
        <f t="shared" si="899"/>
        <v>44.262860575288471</v>
      </c>
      <c r="L3023" s="57">
        <f>IF(I3023&lt;=0,0,MIN(SetUp!$B$50*I3023^SetUp!$B$55,I3023))</f>
        <v>1.3005725055498252</v>
      </c>
      <c r="M3023" s="57">
        <f t="shared" si="900"/>
        <v>10.773757197136607</v>
      </c>
      <c r="N3023" s="57">
        <f>IF(SetUp!$B$62=0,X3023,(B3023-E3023)*(1-(H3023/SetUp!$B$66/SetUp!$B$56)))</f>
        <v>0</v>
      </c>
      <c r="O3023" s="57">
        <f>K3023*SetUp!$B$65</f>
        <v>0</v>
      </c>
      <c r="P3023" s="57">
        <f>MIN(SetUp!$B$54*L3023^SetUp!$B$51,L3023)</f>
        <v>0.66453176820619897</v>
      </c>
      <c r="Q3023" s="57">
        <f t="shared" si="901"/>
        <v>44.262860575288471</v>
      </c>
      <c r="R3023" s="57">
        <f>IF((H3023+N3023-O3023)&gt;SetUp!$B$56,T3022+H3023+N3023-O3023-SetUp!$B$56,T3022)</f>
        <v>0</v>
      </c>
      <c r="S3023" s="57">
        <f>R3023*SetUp!$B$65</f>
        <v>0</v>
      </c>
      <c r="T3023" s="57">
        <f>IF((R3023-S3023)&lt;SetUp!$B$53,R3023-S3023,SetUp!$B$53)</f>
        <v>0</v>
      </c>
      <c r="U3023" s="57">
        <f t="shared" si="902"/>
        <v>10.773757197136607</v>
      </c>
      <c r="V3023" s="57">
        <f>(L3023-P3023)/1000*SetUp!$B$13*1000000/SetUp!$B$48</f>
        <v>36.176523441045049</v>
      </c>
      <c r="W3023" s="57">
        <f t="shared" si="904"/>
        <v>-5.1070259132757201E-15</v>
      </c>
      <c r="X3023" s="57">
        <f>MAX((SetUp!$B$56*(1-($H3023/SetUp!$B$56)^2)*TANH(($B3023-$D3023)/SetUp!$B$56))/(1+$H3023/SetUp!$B$56*TANH(($B3023-$D3023)/SetUp!$B$56)),0)</f>
        <v>0</v>
      </c>
    </row>
    <row r="3024" spans="1:24" x14ac:dyDescent="0.3">
      <c r="A3024" s="64">
        <v>29686</v>
      </c>
      <c r="B3024" s="57">
        <v>0.15</v>
      </c>
      <c r="C3024" s="57">
        <v>13.872999999999999</v>
      </c>
      <c r="D3024" s="57">
        <v>4.2549999999999999</v>
      </c>
      <c r="E3024" s="57">
        <f t="shared" si="896"/>
        <v>0.15</v>
      </c>
      <c r="F3024" s="57">
        <f t="shared" si="897"/>
        <v>4.1049999999999995</v>
      </c>
      <c r="G3024" s="57">
        <f t="shared" si="898"/>
        <v>0</v>
      </c>
      <c r="H3024" s="57">
        <f>IF(Q3023&gt;SetUp!$B$56,SetUp!$B$56,Q3023)</f>
        <v>44.262860575288471</v>
      </c>
      <c r="I3024" s="57">
        <f t="shared" si="903"/>
        <v>10.773757197136607</v>
      </c>
      <c r="J3024" s="57">
        <f>MIN(F3024,H3024,(1-EXP(-SetUp!$B$52*H3024/SetUp!$B$56))*F3024)</f>
        <v>4.1009289984225807</v>
      </c>
      <c r="K3024" s="57">
        <f t="shared" si="899"/>
        <v>40.161931576865889</v>
      </c>
      <c r="L3024" s="57">
        <f>IF(I3024&lt;=0,0,MIN(SetUp!$B$50*I3024^SetUp!$B$55,I3024))</f>
        <v>1.0755769604812164</v>
      </c>
      <c r="M3024" s="57">
        <f t="shared" si="900"/>
        <v>9.6981802366553911</v>
      </c>
      <c r="N3024" s="57">
        <f>IF(SetUp!$B$62=0,X3024,(B3024-E3024)*(1-(H3024/SetUp!$B$66/SetUp!$B$56)))</f>
        <v>0</v>
      </c>
      <c r="O3024" s="57">
        <f>K3024*SetUp!$B$65</f>
        <v>0</v>
      </c>
      <c r="P3024" s="57">
        <f>MIN(SetUp!$B$54*L3024^SetUp!$B$51,L3024)</f>
        <v>0.5513482940297606</v>
      </c>
      <c r="Q3024" s="57">
        <f t="shared" si="901"/>
        <v>40.161931576865889</v>
      </c>
      <c r="R3024" s="57">
        <f>IF((H3024+N3024-O3024)&gt;SetUp!$B$56,T3023+H3024+N3024-O3024-SetUp!$B$56,T3023)</f>
        <v>0</v>
      </c>
      <c r="S3024" s="57">
        <f>R3024*SetUp!$B$65</f>
        <v>0</v>
      </c>
      <c r="T3024" s="57">
        <f>IF((R3024-S3024)&lt;SetUp!$B$53,R3024-S3024,SetUp!$B$53)</f>
        <v>0</v>
      </c>
      <c r="U3024" s="57">
        <f t="shared" si="902"/>
        <v>9.6981802366553911</v>
      </c>
      <c r="V3024" s="57">
        <f>(L3024-P3024)/1000*SetUp!$B$13*1000000/SetUp!$B$48</f>
        <v>29.816911915978434</v>
      </c>
      <c r="W3024" s="57">
        <f t="shared" si="904"/>
        <v>-2.4424906541753444E-15</v>
      </c>
      <c r="X3024" s="57">
        <f>MAX((SetUp!$B$56*(1-($H3024/SetUp!$B$56)^2)*TANH(($B3024-$D3024)/SetUp!$B$56))/(1+$H3024/SetUp!$B$56*TANH(($B3024-$D3024)/SetUp!$B$56)),0)</f>
        <v>0</v>
      </c>
    </row>
    <row r="3025" spans="1:24" x14ac:dyDescent="0.3">
      <c r="A3025" s="64">
        <v>29687</v>
      </c>
      <c r="B3025" s="57">
        <v>0</v>
      </c>
      <c r="C3025" s="57">
        <v>10.715999999999999</v>
      </c>
      <c r="D3025" s="57">
        <v>4.2549999999999999</v>
      </c>
      <c r="E3025" s="57">
        <f t="shared" si="896"/>
        <v>0</v>
      </c>
      <c r="F3025" s="57">
        <f t="shared" si="897"/>
        <v>4.2549999999999999</v>
      </c>
      <c r="G3025" s="57">
        <f t="shared" si="898"/>
        <v>0</v>
      </c>
      <c r="H3025" s="57">
        <f>IF(Q3024&gt;SetUp!$B$56,SetUp!$B$56,Q3024)</f>
        <v>40.161931576865889</v>
      </c>
      <c r="I3025" s="57">
        <f t="shared" si="903"/>
        <v>9.6981802366553911</v>
      </c>
      <c r="J3025" s="57">
        <f>MIN(F3025,H3025,(1-EXP(-SetUp!$B$52*H3025/SetUp!$B$56))*F3025)</f>
        <v>4.2469911415755988</v>
      </c>
      <c r="K3025" s="57">
        <f t="shared" si="899"/>
        <v>35.914940435290291</v>
      </c>
      <c r="L3025" s="57">
        <f>IF(I3025&lt;=0,0,MIN(SetUp!$B$50*I3025^SetUp!$B$55,I3025))</f>
        <v>0.90263728628381679</v>
      </c>
      <c r="M3025" s="57">
        <f t="shared" si="900"/>
        <v>8.7955429503715745</v>
      </c>
      <c r="N3025" s="57">
        <f>IF(SetUp!$B$62=0,X3025,(B3025-E3025)*(1-(H3025/SetUp!$B$66/SetUp!$B$56)))</f>
        <v>0</v>
      </c>
      <c r="O3025" s="57">
        <f>K3025*SetUp!$B$65</f>
        <v>0</v>
      </c>
      <c r="P3025" s="57">
        <f>MIN(SetUp!$B$54*L3025^SetUp!$B$51,L3025)</f>
        <v>0.46408005183376572</v>
      </c>
      <c r="Q3025" s="57">
        <f t="shared" si="901"/>
        <v>35.914940435290291</v>
      </c>
      <c r="R3025" s="57">
        <f>IF((H3025+N3025-O3025)&gt;SetUp!$B$56,T3024+H3025+N3025-O3025-SetUp!$B$56,T3024)</f>
        <v>0</v>
      </c>
      <c r="S3025" s="57">
        <f>R3025*SetUp!$B$65</f>
        <v>0</v>
      </c>
      <c r="T3025" s="57">
        <f>IF((R3025-S3025)&lt;SetUp!$B$53,R3025-S3025,SetUp!$B$53)</f>
        <v>0</v>
      </c>
      <c r="U3025" s="57">
        <f t="shared" si="902"/>
        <v>8.7955429503715745</v>
      </c>
      <c r="V3025" s="57">
        <f>(L3025-P3025)/1000*SetUp!$B$13*1000000/SetUp!$B$48</f>
        <v>24.944119363459436</v>
      </c>
      <c r="W3025" s="57">
        <f t="shared" si="904"/>
        <v>1.9984014443252818E-15</v>
      </c>
      <c r="X3025" s="57">
        <f>MAX((SetUp!$B$56*(1-($H3025/SetUp!$B$56)^2)*TANH(($B3025-$D3025)/SetUp!$B$56))/(1+$H3025/SetUp!$B$56*TANH(($B3025-$D3025)/SetUp!$B$56)),0)</f>
        <v>0</v>
      </c>
    </row>
    <row r="3026" spans="1:24" x14ac:dyDescent="0.3">
      <c r="A3026" s="64">
        <v>29688</v>
      </c>
      <c r="B3026" s="57">
        <v>0.19500000000000001</v>
      </c>
      <c r="C3026" s="57">
        <v>8.6910000000000007</v>
      </c>
      <c r="D3026" s="57">
        <v>4.2549999999999999</v>
      </c>
      <c r="E3026" s="57">
        <f t="shared" si="896"/>
        <v>0.19500000000000001</v>
      </c>
      <c r="F3026" s="57">
        <f t="shared" si="897"/>
        <v>4.0599999999999996</v>
      </c>
      <c r="G3026" s="57">
        <f t="shared" si="898"/>
        <v>0</v>
      </c>
      <c r="H3026" s="57">
        <f>IF(Q3025&gt;SetUp!$B$56,SetUp!$B$56,Q3025)</f>
        <v>35.914940435290291</v>
      </c>
      <c r="I3026" s="57">
        <f t="shared" si="903"/>
        <v>8.7955429503715745</v>
      </c>
      <c r="J3026" s="57">
        <f>MIN(F3026,H3026,(1-EXP(-SetUp!$B$52*H3026/SetUp!$B$56))*F3026)</f>
        <v>4.0451614457634282</v>
      </c>
      <c r="K3026" s="57">
        <f t="shared" si="899"/>
        <v>31.869778989526864</v>
      </c>
      <c r="L3026" s="57">
        <f>IF(I3026&lt;=0,0,MIN(SetUp!$B$50*I3026^SetUp!$B$55,I3026))</f>
        <v>0.7670092601074564</v>
      </c>
      <c r="M3026" s="57">
        <f t="shared" si="900"/>
        <v>8.0285336902641173</v>
      </c>
      <c r="N3026" s="57">
        <f>IF(SetUp!$B$62=0,X3026,(B3026-E3026)*(1-(H3026/SetUp!$B$66/SetUp!$B$56)))</f>
        <v>0</v>
      </c>
      <c r="O3026" s="57">
        <f>K3026*SetUp!$B$65</f>
        <v>0</v>
      </c>
      <c r="P3026" s="57">
        <f>MIN(SetUp!$B$54*L3026^SetUp!$B$51,L3026)</f>
        <v>0.39544236684478667</v>
      </c>
      <c r="Q3026" s="57">
        <f t="shared" si="901"/>
        <v>31.869778989526864</v>
      </c>
      <c r="R3026" s="57">
        <f>IF((H3026+N3026-O3026)&gt;SetUp!$B$56,T3025+H3026+N3026-O3026-SetUp!$B$56,T3025)</f>
        <v>0</v>
      </c>
      <c r="S3026" s="57">
        <f>R3026*SetUp!$B$65</f>
        <v>0</v>
      </c>
      <c r="T3026" s="57">
        <f>IF((R3026-S3026)&lt;SetUp!$B$53,R3026-S3026,SetUp!$B$53)</f>
        <v>0</v>
      </c>
      <c r="U3026" s="57">
        <f t="shared" si="902"/>
        <v>8.0285336902641173</v>
      </c>
      <c r="V3026" s="57">
        <f>(L3026-P3026)/1000*SetUp!$B$13*1000000/SetUp!$B$48</f>
        <v>21.133863972569898</v>
      </c>
      <c r="W3026" s="57">
        <f t="shared" si="904"/>
        <v>2.7755575615628914E-15</v>
      </c>
      <c r="X3026" s="57">
        <f>MAX((SetUp!$B$56*(1-($H3026/SetUp!$B$56)^2)*TANH(($B3026-$D3026)/SetUp!$B$56))/(1+$H3026/SetUp!$B$56*TANH(($B3026-$D3026)/SetUp!$B$56)),0)</f>
        <v>0</v>
      </c>
    </row>
    <row r="3027" spans="1:24" x14ac:dyDescent="0.3">
      <c r="A3027" s="64">
        <v>29689</v>
      </c>
      <c r="B3027" s="57">
        <v>0.10199999999999999</v>
      </c>
      <c r="C3027" s="57">
        <v>7.4939999999999998</v>
      </c>
      <c r="D3027" s="57">
        <v>4.2549999999999999</v>
      </c>
      <c r="E3027" s="57">
        <f t="shared" si="896"/>
        <v>0.10199999999999999</v>
      </c>
      <c r="F3027" s="57">
        <f t="shared" si="897"/>
        <v>4.1529999999999996</v>
      </c>
      <c r="G3027" s="57">
        <f t="shared" si="898"/>
        <v>0</v>
      </c>
      <c r="H3027" s="57">
        <f>IF(Q3026&gt;SetUp!$B$56,SetUp!$B$56,Q3026)</f>
        <v>31.869778989526864</v>
      </c>
      <c r="I3027" s="57">
        <f t="shared" si="903"/>
        <v>8.0285336902641173</v>
      </c>
      <c r="J3027" s="57">
        <f>MIN(F3027,H3027,(1-EXP(-SetUp!$B$52*H3027/SetUp!$B$56))*F3027)</f>
        <v>4.1244421093909498</v>
      </c>
      <c r="K3027" s="57">
        <f t="shared" si="899"/>
        <v>27.745336880135916</v>
      </c>
      <c r="L3027" s="57">
        <f>IF(I3027&lt;=0,0,MIN(SetUp!$B$50*I3027^SetUp!$B$55,I3027))</f>
        <v>0.65880452679720902</v>
      </c>
      <c r="M3027" s="57">
        <f t="shared" si="900"/>
        <v>7.369729163466908</v>
      </c>
      <c r="N3027" s="57">
        <f>IF(SetUp!$B$62=0,X3027,(B3027-E3027)*(1-(H3027/SetUp!$B$66/SetUp!$B$56)))</f>
        <v>0</v>
      </c>
      <c r="O3027" s="57">
        <f>K3027*SetUp!$B$65</f>
        <v>0</v>
      </c>
      <c r="P3027" s="57">
        <f>MIN(SetUp!$B$54*L3027^SetUp!$B$51,L3027)</f>
        <v>0.34053574094533817</v>
      </c>
      <c r="Q3027" s="57">
        <f t="shared" si="901"/>
        <v>27.745336880135916</v>
      </c>
      <c r="R3027" s="57">
        <f>IF((H3027+N3027-O3027)&gt;SetUp!$B$56,T3026+H3027+N3027-O3027-SetUp!$B$56,T3026)</f>
        <v>0</v>
      </c>
      <c r="S3027" s="57">
        <f>R3027*SetUp!$B$65</f>
        <v>0</v>
      </c>
      <c r="T3027" s="57">
        <f>IF((R3027-S3027)&lt;SetUp!$B$53,R3027-S3027,SetUp!$B$53)</f>
        <v>0</v>
      </c>
      <c r="U3027" s="57">
        <f t="shared" si="902"/>
        <v>7.369729163466908</v>
      </c>
      <c r="V3027" s="57">
        <f>(L3027-P3027)/1000*SetUp!$B$13*1000000/SetUp!$B$48</f>
        <v>18.102391114144464</v>
      </c>
      <c r="W3027" s="57">
        <f t="shared" si="904"/>
        <v>0</v>
      </c>
      <c r="X3027" s="57">
        <f>MAX((SetUp!$B$56*(1-($H3027/SetUp!$B$56)^2)*TANH(($B3027-$D3027)/SetUp!$B$56))/(1+$H3027/SetUp!$B$56*TANH(($B3027-$D3027)/SetUp!$B$56)),0)</f>
        <v>0</v>
      </c>
    </row>
    <row r="3028" spans="1:24" x14ac:dyDescent="0.3">
      <c r="A3028" s="64">
        <v>29690</v>
      </c>
      <c r="B3028" s="57">
        <v>1.0409999999999999</v>
      </c>
      <c r="C3028" s="57">
        <v>5.44</v>
      </c>
      <c r="D3028" s="57">
        <v>4.2549999999999999</v>
      </c>
      <c r="E3028" s="57">
        <f t="shared" si="896"/>
        <v>1.0409999999999999</v>
      </c>
      <c r="F3028" s="57">
        <f t="shared" si="897"/>
        <v>3.214</v>
      </c>
      <c r="G3028" s="57">
        <f t="shared" si="898"/>
        <v>0</v>
      </c>
      <c r="H3028" s="57">
        <f>IF(Q3027&gt;SetUp!$B$56,SetUp!$B$56,Q3027)</f>
        <v>27.745336880135916</v>
      </c>
      <c r="I3028" s="57">
        <f t="shared" si="903"/>
        <v>7.369729163466908</v>
      </c>
      <c r="J3028" s="57">
        <f>MIN(F3028,H3028,(1-EXP(-SetUp!$B$52*H3028/SetUp!$B$56))*F3028)</f>
        <v>3.1718993719438155</v>
      </c>
      <c r="K3028" s="57">
        <f t="shared" si="899"/>
        <v>24.5734375081921</v>
      </c>
      <c r="L3028" s="57">
        <f>IF(I3028&lt;=0,0,MIN(SetUp!$B$50*I3028^SetUp!$B$55,I3028))</f>
        <v>0.5711919316670655</v>
      </c>
      <c r="M3028" s="57">
        <f t="shared" si="900"/>
        <v>6.7985372317998429</v>
      </c>
      <c r="N3028" s="57">
        <f>IF(SetUp!$B$62=0,X3028,(B3028-E3028)*(1-(H3028/SetUp!$B$66/SetUp!$B$56)))</f>
        <v>0</v>
      </c>
      <c r="O3028" s="57">
        <f>K3028*SetUp!$B$65</f>
        <v>0</v>
      </c>
      <c r="P3028" s="57">
        <f>MIN(SetUp!$B$54*L3028^SetUp!$B$51,L3028)</f>
        <v>0.29596645794349286</v>
      </c>
      <c r="Q3028" s="57">
        <f t="shared" si="901"/>
        <v>24.5734375081921</v>
      </c>
      <c r="R3028" s="57">
        <f>IF((H3028+N3028-O3028)&gt;SetUp!$B$56,T3027+H3028+N3028-O3028-SetUp!$B$56,T3027)</f>
        <v>0</v>
      </c>
      <c r="S3028" s="57">
        <f>R3028*SetUp!$B$65</f>
        <v>0</v>
      </c>
      <c r="T3028" s="57">
        <f>IF((R3028-S3028)&lt;SetUp!$B$53,R3028-S3028,SetUp!$B$53)</f>
        <v>0</v>
      </c>
      <c r="U3028" s="57">
        <f t="shared" si="902"/>
        <v>6.7985372317998429</v>
      </c>
      <c r="V3028" s="57">
        <f>(L3028-P3028)/1000*SetUp!$B$13*1000000/SetUp!$B$48</f>
        <v>15.654187251145151</v>
      </c>
      <c r="W3028" s="57">
        <f t="shared" si="904"/>
        <v>-1.3322676295501878E-15</v>
      </c>
      <c r="X3028" s="57">
        <f>MAX((SetUp!$B$56*(1-($H3028/SetUp!$B$56)^2)*TANH(($B3028-$D3028)/SetUp!$B$56))/(1+$H3028/SetUp!$B$56*TANH(($B3028-$D3028)/SetUp!$B$56)),0)</f>
        <v>0</v>
      </c>
    </row>
    <row r="3029" spans="1:24" x14ac:dyDescent="0.3">
      <c r="A3029" s="64">
        <v>29691</v>
      </c>
      <c r="B3029" s="57">
        <v>0.217</v>
      </c>
      <c r="C3029" s="57">
        <v>5.2140000000000004</v>
      </c>
      <c r="D3029" s="57">
        <v>4.2549999999999999</v>
      </c>
      <c r="E3029" s="57">
        <f t="shared" si="896"/>
        <v>0.217</v>
      </c>
      <c r="F3029" s="57">
        <f t="shared" si="897"/>
        <v>4.0380000000000003</v>
      </c>
      <c r="G3029" s="57">
        <f t="shared" si="898"/>
        <v>0</v>
      </c>
      <c r="H3029" s="57">
        <f>IF(Q3028&gt;SetUp!$B$56,SetUp!$B$56,Q3028)</f>
        <v>24.5734375081921</v>
      </c>
      <c r="I3029" s="57">
        <f t="shared" si="903"/>
        <v>6.7985372317998429</v>
      </c>
      <c r="J3029" s="57">
        <f>MIN(F3029,H3029,(1-EXP(-SetUp!$B$52*H3029/SetUp!$B$56))*F3029)</f>
        <v>3.9511740805541864</v>
      </c>
      <c r="K3029" s="57">
        <f t="shared" si="899"/>
        <v>20.622263427637915</v>
      </c>
      <c r="L3029" s="57">
        <f>IF(I3029&lt;=0,0,MIN(SetUp!$B$50*I3029^SetUp!$B$55,I3029))</f>
        <v>0.49933114062199291</v>
      </c>
      <c r="M3029" s="57">
        <f t="shared" si="900"/>
        <v>6.29920609117785</v>
      </c>
      <c r="N3029" s="57">
        <f>IF(SetUp!$B$62=0,X3029,(B3029-E3029)*(1-(H3029/SetUp!$B$66/SetUp!$B$56)))</f>
        <v>0</v>
      </c>
      <c r="O3029" s="57">
        <f>K3029*SetUp!$B$65</f>
        <v>0</v>
      </c>
      <c r="P3029" s="57">
        <f>MIN(SetUp!$B$54*L3029^SetUp!$B$51,L3029)</f>
        <v>0.25932385340550729</v>
      </c>
      <c r="Q3029" s="57">
        <f t="shared" si="901"/>
        <v>20.622263427637915</v>
      </c>
      <c r="R3029" s="57">
        <f>IF((H3029+N3029-O3029)&gt;SetUp!$B$56,T3028+H3029+N3029-O3029-SetUp!$B$56,T3028)</f>
        <v>0</v>
      </c>
      <c r="S3029" s="57">
        <f>R3029*SetUp!$B$65</f>
        <v>0</v>
      </c>
      <c r="T3029" s="57">
        <f>IF((R3029-S3029)&lt;SetUp!$B$53,R3029-S3029,SetUp!$B$53)</f>
        <v>0</v>
      </c>
      <c r="U3029" s="57">
        <f t="shared" si="902"/>
        <v>6.29920609117785</v>
      </c>
      <c r="V3029" s="57">
        <f>(L3029-P3029)/1000*SetUp!$B$13*1000000/SetUp!$B$48</f>
        <v>13.651058402754417</v>
      </c>
      <c r="W3029" s="57">
        <f t="shared" si="904"/>
        <v>1.7763568394002505E-15</v>
      </c>
      <c r="X3029" s="57">
        <f>MAX((SetUp!$B$56*(1-($H3029/SetUp!$B$56)^2)*TANH(($B3029-$D3029)/SetUp!$B$56))/(1+$H3029/SetUp!$B$56*TANH(($B3029-$D3029)/SetUp!$B$56)),0)</f>
        <v>0</v>
      </c>
    </row>
    <row r="3030" spans="1:24" x14ac:dyDescent="0.3">
      <c r="A3030" s="64">
        <v>29692</v>
      </c>
      <c r="B3030" s="57">
        <v>0</v>
      </c>
      <c r="C3030" s="57">
        <v>4.7789999999999999</v>
      </c>
      <c r="D3030" s="57">
        <v>4.2549999999999999</v>
      </c>
      <c r="E3030" s="57">
        <f t="shared" si="896"/>
        <v>0</v>
      </c>
      <c r="F3030" s="57">
        <f t="shared" si="897"/>
        <v>4.2549999999999999</v>
      </c>
      <c r="G3030" s="57">
        <f t="shared" si="898"/>
        <v>0</v>
      </c>
      <c r="H3030" s="57">
        <f>IF(Q3029&gt;SetUp!$B$56,SetUp!$B$56,Q3029)</f>
        <v>20.622263427637915</v>
      </c>
      <c r="I3030" s="57">
        <f t="shared" si="903"/>
        <v>6.29920609117785</v>
      </c>
      <c r="J3030" s="57">
        <f>MIN(F3030,H3030,(1-EXP(-SetUp!$B$52*H3030/SetUp!$B$56))*F3030)</f>
        <v>4.0853696970521831</v>
      </c>
      <c r="K3030" s="57">
        <f t="shared" si="899"/>
        <v>16.536893730585732</v>
      </c>
      <c r="L3030" s="57">
        <f>IF(I3030&lt;=0,0,MIN(SetUp!$B$50*I3030^SetUp!$B$55,I3030))</f>
        <v>0.43971628156646597</v>
      </c>
      <c r="M3030" s="57">
        <f t="shared" si="900"/>
        <v>5.8594898096113841</v>
      </c>
      <c r="N3030" s="57">
        <f>IF(SetUp!$B$62=0,X3030,(B3030-E3030)*(1-(H3030/SetUp!$B$66/SetUp!$B$56)))</f>
        <v>0</v>
      </c>
      <c r="O3030" s="57">
        <f>K3030*SetUp!$B$65</f>
        <v>0</v>
      </c>
      <c r="P3030" s="57">
        <f>MIN(SetUp!$B$54*L3030^SetUp!$B$51,L3030)</f>
        <v>0.22885778667157475</v>
      </c>
      <c r="Q3030" s="57">
        <f t="shared" si="901"/>
        <v>16.536893730585732</v>
      </c>
      <c r="R3030" s="57">
        <f>IF((H3030+N3030-O3030)&gt;SetUp!$B$56,T3029+H3030+N3030-O3030-SetUp!$B$56,T3029)</f>
        <v>0</v>
      </c>
      <c r="S3030" s="57">
        <f>R3030*SetUp!$B$65</f>
        <v>0</v>
      </c>
      <c r="T3030" s="57">
        <f>IF((R3030-S3030)&lt;SetUp!$B$53,R3030-S3030,SetUp!$B$53)</f>
        <v>0</v>
      </c>
      <c r="U3030" s="57">
        <f t="shared" si="902"/>
        <v>5.8594898096113841</v>
      </c>
      <c r="V3030" s="57">
        <f>(L3030-P3030)/1000*SetUp!$B$13*1000000/SetUp!$B$48</f>
        <v>11.993142632918106</v>
      </c>
      <c r="W3030" s="57">
        <f t="shared" si="904"/>
        <v>-1.7208456881689926E-15</v>
      </c>
      <c r="X3030" s="57">
        <f>MAX((SetUp!$B$56*(1-($H3030/SetUp!$B$56)^2)*TANH(($B3030-$D3030)/SetUp!$B$56))/(1+$H3030/SetUp!$B$56*TANH(($B3030-$D3030)/SetUp!$B$56)),0)</f>
        <v>0</v>
      </c>
    </row>
    <row r="3031" spans="1:24" x14ac:dyDescent="0.3">
      <c r="A3031" s="64">
        <v>29693</v>
      </c>
      <c r="B3031" s="57">
        <v>0.29499999999999998</v>
      </c>
      <c r="C3031" s="57">
        <v>4.37</v>
      </c>
      <c r="D3031" s="57">
        <v>4.2549999999999999</v>
      </c>
      <c r="E3031" s="57">
        <f t="shared" si="896"/>
        <v>0.29499999999999998</v>
      </c>
      <c r="F3031" s="57">
        <f t="shared" si="897"/>
        <v>3.96</v>
      </c>
      <c r="G3031" s="57">
        <f t="shared" si="898"/>
        <v>0</v>
      </c>
      <c r="H3031" s="57">
        <f>IF(Q3030&gt;SetUp!$B$56,SetUp!$B$56,Q3030)</f>
        <v>16.536893730585732</v>
      </c>
      <c r="I3031" s="57">
        <f t="shared" si="903"/>
        <v>5.8594898096113841</v>
      </c>
      <c r="J3031" s="57">
        <f>MIN(F3031,H3031,(1-EXP(-SetUp!$B$52*H3031/SetUp!$B$56))*F3031)</f>
        <v>3.6610998237820742</v>
      </c>
      <c r="K3031" s="57">
        <f t="shared" si="899"/>
        <v>12.875793906803658</v>
      </c>
      <c r="L3031" s="57">
        <f>IF(I3031&lt;=0,0,MIN(SetUp!$B$50*I3031^SetUp!$B$55,I3031))</f>
        <v>0.38975873454568649</v>
      </c>
      <c r="M3031" s="57">
        <f t="shared" si="900"/>
        <v>5.469731075065698</v>
      </c>
      <c r="N3031" s="57">
        <f>IF(SetUp!$B$62=0,X3031,(B3031-E3031)*(1-(H3031/SetUp!$B$66/SetUp!$B$56)))</f>
        <v>0</v>
      </c>
      <c r="O3031" s="57">
        <f>K3031*SetUp!$B$65</f>
        <v>0</v>
      </c>
      <c r="P3031" s="57">
        <f>MIN(SetUp!$B$54*L3031^SetUp!$B$51,L3031)</f>
        <v>0.20327315661730944</v>
      </c>
      <c r="Q3031" s="57">
        <f t="shared" si="901"/>
        <v>12.875793906803658</v>
      </c>
      <c r="R3031" s="57">
        <f>IF((H3031+N3031-O3031)&gt;SetUp!$B$56,T3030+H3031+N3031-O3031-SetUp!$B$56,T3030)</f>
        <v>0</v>
      </c>
      <c r="S3031" s="57">
        <f>R3031*SetUp!$B$65</f>
        <v>0</v>
      </c>
      <c r="T3031" s="57">
        <f>IF((R3031-S3031)&lt;SetUp!$B$53,R3031-S3031,SetUp!$B$53)</f>
        <v>0</v>
      </c>
      <c r="U3031" s="57">
        <f t="shared" si="902"/>
        <v>5.469731075065698</v>
      </c>
      <c r="V3031" s="57">
        <f>(L3031-P3031)/1000*SetUp!$B$13*1000000/SetUp!$B$48</f>
        <v>10.606867587630584</v>
      </c>
      <c r="W3031" s="57">
        <f t="shared" si="904"/>
        <v>1.7208456881689926E-15</v>
      </c>
      <c r="X3031" s="57">
        <f>MAX((SetUp!$B$56*(1-($H3031/SetUp!$B$56)^2)*TANH(($B3031-$D3031)/SetUp!$B$56))/(1+$H3031/SetUp!$B$56*TANH(($B3031-$D3031)/SetUp!$B$56)),0)</f>
        <v>0</v>
      </c>
    </row>
    <row r="3032" spans="1:24" x14ac:dyDescent="0.3">
      <c r="A3032" s="64">
        <v>29694</v>
      </c>
      <c r="B3032" s="57">
        <v>0</v>
      </c>
      <c r="C3032" s="57">
        <v>3.9849999999999999</v>
      </c>
      <c r="D3032" s="57">
        <v>4.2549999999999999</v>
      </c>
      <c r="E3032" s="57">
        <f t="shared" si="896"/>
        <v>0</v>
      </c>
      <c r="F3032" s="57">
        <f t="shared" si="897"/>
        <v>4.2549999999999999</v>
      </c>
      <c r="G3032" s="57">
        <f t="shared" si="898"/>
        <v>0</v>
      </c>
      <c r="H3032" s="57">
        <f>IF(Q3031&gt;SetUp!$B$56,SetUp!$B$56,Q3031)</f>
        <v>12.875793906803658</v>
      </c>
      <c r="I3032" s="57">
        <f t="shared" si="903"/>
        <v>5.469731075065698</v>
      </c>
      <c r="J3032" s="57">
        <f>MIN(F3032,H3032,(1-EXP(-SetUp!$B$52*H3032/SetUp!$B$56))*F3032)</f>
        <v>3.6859278411362943</v>
      </c>
      <c r="K3032" s="57">
        <f t="shared" si="899"/>
        <v>9.1898660656673634</v>
      </c>
      <c r="L3032" s="57">
        <f>IF(I3032&lt;=0,0,MIN(SetUp!$B$50*I3032^SetUp!$B$55,I3032))</f>
        <v>0.34751440244542775</v>
      </c>
      <c r="M3032" s="57">
        <f t="shared" si="900"/>
        <v>5.1222166726202705</v>
      </c>
      <c r="N3032" s="57">
        <f>IF(SetUp!$B$62=0,X3032,(B3032-E3032)*(1-(H3032/SetUp!$B$66/SetUp!$B$56)))</f>
        <v>0</v>
      </c>
      <c r="O3032" s="57">
        <f>K3032*SetUp!$B$65</f>
        <v>0</v>
      </c>
      <c r="P3032" s="57">
        <f>MIN(SetUp!$B$54*L3032^SetUp!$B$51,L3032)</f>
        <v>0.18159528524348456</v>
      </c>
      <c r="Q3032" s="57">
        <f t="shared" si="901"/>
        <v>9.1898660656673634</v>
      </c>
      <c r="R3032" s="57">
        <f>IF((H3032+N3032-O3032)&gt;SetUp!$B$56,T3031+H3032+N3032-O3032-SetUp!$B$56,T3031)</f>
        <v>0</v>
      </c>
      <c r="S3032" s="57">
        <f>R3032*SetUp!$B$65</f>
        <v>0</v>
      </c>
      <c r="T3032" s="57">
        <f>IF((R3032-S3032)&lt;SetUp!$B$53,R3032-S3032,SetUp!$B$53)</f>
        <v>0</v>
      </c>
      <c r="U3032" s="57">
        <f t="shared" si="902"/>
        <v>5.1222166726202705</v>
      </c>
      <c r="V3032" s="57">
        <f>(L3032-P3032)/1000*SetUp!$B$13*1000000/SetUp!$B$48</f>
        <v>9.4370949537635767</v>
      </c>
      <c r="W3032" s="57">
        <f t="shared" si="904"/>
        <v>0</v>
      </c>
      <c r="X3032" s="57">
        <f>MAX((SetUp!$B$56*(1-($H3032/SetUp!$B$56)^2)*TANH(($B3032-$D3032)/SetUp!$B$56))/(1+$H3032/SetUp!$B$56*TANH(($B3032-$D3032)/SetUp!$B$56)),0)</f>
        <v>0</v>
      </c>
    </row>
    <row r="3033" spans="1:24" x14ac:dyDescent="0.3">
      <c r="A3033" s="64">
        <v>29695</v>
      </c>
      <c r="B3033" s="57">
        <v>1.528</v>
      </c>
      <c r="C3033" s="57">
        <v>3.45</v>
      </c>
      <c r="D3033" s="57">
        <v>4.2549999999999999</v>
      </c>
      <c r="E3033" s="57">
        <f t="shared" si="896"/>
        <v>1.528</v>
      </c>
      <c r="F3033" s="57">
        <f t="shared" si="897"/>
        <v>2.7269999999999999</v>
      </c>
      <c r="G3033" s="57">
        <f t="shared" si="898"/>
        <v>0</v>
      </c>
      <c r="H3033" s="57">
        <f>IF(Q3032&gt;SetUp!$B$56,SetUp!$B$56,Q3032)</f>
        <v>9.1898660656673634</v>
      </c>
      <c r="I3033" s="57">
        <f t="shared" si="903"/>
        <v>5.1222166726202705</v>
      </c>
      <c r="J3033" s="57">
        <f>MIN(F3033,H3033,(1-EXP(-SetUp!$B$52*H3033/SetUp!$B$56))*F3033)</f>
        <v>2.0782542975620446</v>
      </c>
      <c r="K3033" s="57">
        <f t="shared" si="899"/>
        <v>7.1116117681053188</v>
      </c>
      <c r="L3033" s="57">
        <f>IF(I3033&lt;=0,0,MIN(SetUp!$B$50*I3033^SetUp!$B$55,I3033))</f>
        <v>0.31150098677883409</v>
      </c>
      <c r="M3033" s="57">
        <f t="shared" si="900"/>
        <v>4.8107156858414362</v>
      </c>
      <c r="N3033" s="57">
        <f>IF(SetUp!$B$62=0,X3033,(B3033-E3033)*(1-(H3033/SetUp!$B$66/SetUp!$B$56)))</f>
        <v>0</v>
      </c>
      <c r="O3033" s="57">
        <f>K3033*SetUp!$B$65</f>
        <v>0</v>
      </c>
      <c r="P3033" s="57">
        <f>MIN(SetUp!$B$54*L3033^SetUp!$B$51,L3033)</f>
        <v>0.16307954123878354</v>
      </c>
      <c r="Q3033" s="57">
        <f t="shared" si="901"/>
        <v>7.1116117681053188</v>
      </c>
      <c r="R3033" s="57">
        <f>IF((H3033+N3033-O3033)&gt;SetUp!$B$56,T3032+H3033+N3033-O3033-SetUp!$B$56,T3032)</f>
        <v>0</v>
      </c>
      <c r="S3033" s="57">
        <f>R3033*SetUp!$B$65</f>
        <v>0</v>
      </c>
      <c r="T3033" s="57">
        <f>IF((R3033-S3033)&lt;SetUp!$B$53,R3033-S3033,SetUp!$B$53)</f>
        <v>0</v>
      </c>
      <c r="U3033" s="57">
        <f t="shared" si="902"/>
        <v>4.8107156858414362</v>
      </c>
      <c r="V3033" s="57">
        <f>(L3033-P3033)/1000*SetUp!$B$13*1000000/SetUp!$B$48</f>
        <v>8.4418679315387664</v>
      </c>
      <c r="W3033" s="57">
        <f t="shared" si="904"/>
        <v>0</v>
      </c>
      <c r="X3033" s="57">
        <f>MAX((SetUp!$B$56*(1-($H3033/SetUp!$B$56)^2)*TANH(($B3033-$D3033)/SetUp!$B$56))/(1+$H3033/SetUp!$B$56*TANH(($B3033-$D3033)/SetUp!$B$56)),0)</f>
        <v>0</v>
      </c>
    </row>
    <row r="3034" spans="1:24" x14ac:dyDescent="0.3">
      <c r="A3034" s="64">
        <v>29696</v>
      </c>
      <c r="B3034" s="57">
        <v>7.1999999999999995E-2</v>
      </c>
      <c r="C3034" s="57">
        <v>2.8149999999999999</v>
      </c>
      <c r="D3034" s="57">
        <v>4.2549999999999999</v>
      </c>
      <c r="E3034" s="57">
        <f t="shared" si="896"/>
        <v>7.1999999999999995E-2</v>
      </c>
      <c r="F3034" s="57">
        <f t="shared" si="897"/>
        <v>4.1829999999999998</v>
      </c>
      <c r="G3034" s="57">
        <f t="shared" si="898"/>
        <v>0</v>
      </c>
      <c r="H3034" s="57">
        <f>IF(Q3033&gt;SetUp!$B$56,SetUp!$B$56,Q3033)</f>
        <v>7.1116117681053188</v>
      </c>
      <c r="I3034" s="57">
        <f t="shared" si="903"/>
        <v>4.8107156858414362</v>
      </c>
      <c r="J3034" s="57">
        <f>MIN(F3034,H3034,(1-EXP(-SetUp!$B$52*H3034/SetUp!$B$56))*F3034)</f>
        <v>2.8060934483838382</v>
      </c>
      <c r="K3034" s="57">
        <f t="shared" si="899"/>
        <v>4.3055183197214806</v>
      </c>
      <c r="L3034" s="57">
        <f>IF(I3034&lt;=0,0,MIN(SetUp!$B$50*I3034^SetUp!$B$55,I3034))</f>
        <v>0.28057286639650597</v>
      </c>
      <c r="M3034" s="57">
        <f t="shared" si="900"/>
        <v>4.5301428194449302</v>
      </c>
      <c r="N3034" s="57">
        <f>IF(SetUp!$B$62=0,X3034,(B3034-E3034)*(1-(H3034/SetUp!$B$66/SetUp!$B$56)))</f>
        <v>0</v>
      </c>
      <c r="O3034" s="57">
        <f>K3034*SetUp!$B$65</f>
        <v>0</v>
      </c>
      <c r="P3034" s="57">
        <f>MIN(SetUp!$B$54*L3034^SetUp!$B$51,L3034)</f>
        <v>0.14714933322196219</v>
      </c>
      <c r="Q3034" s="57">
        <f t="shared" si="901"/>
        <v>4.3055183197214806</v>
      </c>
      <c r="R3034" s="57">
        <f>IF((H3034+N3034-O3034)&gt;SetUp!$B$56,T3033+H3034+N3034-O3034-SetUp!$B$56,T3033)</f>
        <v>0</v>
      </c>
      <c r="S3034" s="57">
        <f>R3034*SetUp!$B$65</f>
        <v>0</v>
      </c>
      <c r="T3034" s="57">
        <f>IF((R3034-S3034)&lt;SetUp!$B$53,R3034-S3034,SetUp!$B$53)</f>
        <v>0</v>
      </c>
      <c r="U3034" s="57">
        <f t="shared" si="902"/>
        <v>4.5301428194449302</v>
      </c>
      <c r="V3034" s="57">
        <f>(L3034-P3034)/1000*SetUp!$B$13*1000000/SetUp!$B$48</f>
        <v>7.5888214261788969</v>
      </c>
      <c r="W3034" s="57">
        <f t="shared" si="904"/>
        <v>9.4368957093138306E-16</v>
      </c>
      <c r="X3034" s="57">
        <f>MAX((SetUp!$B$56*(1-($H3034/SetUp!$B$56)^2)*TANH(($B3034-$D3034)/SetUp!$B$56))/(1+$H3034/SetUp!$B$56*TANH(($B3034-$D3034)/SetUp!$B$56)),0)</f>
        <v>0</v>
      </c>
    </row>
    <row r="3035" spans="1:24" x14ac:dyDescent="0.3">
      <c r="A3035" s="64">
        <v>29697</v>
      </c>
      <c r="B3035" s="57">
        <v>1.7000000000000001E-2</v>
      </c>
      <c r="C3035" s="57">
        <v>2.669</v>
      </c>
      <c r="D3035" s="57">
        <v>4.2549999999999999</v>
      </c>
      <c r="E3035" s="57">
        <f t="shared" si="896"/>
        <v>1.7000000000000001E-2</v>
      </c>
      <c r="F3035" s="57">
        <f t="shared" si="897"/>
        <v>4.2379999999999995</v>
      </c>
      <c r="G3035" s="57">
        <f t="shared" si="898"/>
        <v>0</v>
      </c>
      <c r="H3035" s="57">
        <f>IF(Q3034&gt;SetUp!$B$56,SetUp!$B$56,Q3034)</f>
        <v>4.3055183197214806</v>
      </c>
      <c r="I3035" s="57">
        <f t="shared" si="903"/>
        <v>4.5301428194449302</v>
      </c>
      <c r="J3035" s="57">
        <f>MIN(F3035,H3035,(1-EXP(-SetUp!$B$52*H3035/SetUp!$B$56))*F3035)</f>
        <v>2.0753069610861652</v>
      </c>
      <c r="K3035" s="57">
        <f t="shared" si="899"/>
        <v>2.2302113586353154</v>
      </c>
      <c r="L3035" s="57">
        <f>IF(I3035&lt;=0,0,MIN(SetUp!$B$50*I3035^SetUp!$B$55,I3035))</f>
        <v>0.25383373552015898</v>
      </c>
      <c r="M3035" s="57">
        <f t="shared" si="900"/>
        <v>4.2763090839247715</v>
      </c>
      <c r="N3035" s="57">
        <f>IF(SetUp!$B$62=0,X3035,(B3035-E3035)*(1-(H3035/SetUp!$B$66/SetUp!$B$56)))</f>
        <v>0</v>
      </c>
      <c r="O3035" s="57">
        <f>K3035*SetUp!$B$65</f>
        <v>0</v>
      </c>
      <c r="P3035" s="57">
        <f>MIN(SetUp!$B$54*L3035^SetUp!$B$51,L3035)</f>
        <v>0.13335273478691148</v>
      </c>
      <c r="Q3035" s="57">
        <f t="shared" si="901"/>
        <v>2.2302113586353154</v>
      </c>
      <c r="R3035" s="57">
        <f>IF((H3035+N3035-O3035)&gt;SetUp!$B$56,T3034+H3035+N3035-O3035-SetUp!$B$56,T3034)</f>
        <v>0</v>
      </c>
      <c r="S3035" s="57">
        <f>R3035*SetUp!$B$65</f>
        <v>0</v>
      </c>
      <c r="T3035" s="57">
        <f>IF((R3035-S3035)&lt;SetUp!$B$53,R3035-S3035,SetUp!$B$53)</f>
        <v>0</v>
      </c>
      <c r="U3035" s="57">
        <f t="shared" si="902"/>
        <v>4.2763090839247715</v>
      </c>
      <c r="V3035" s="57">
        <f>(L3035-P3035)/1000*SetUp!$B$13*1000000/SetUp!$B$48</f>
        <v>6.8526801686165166</v>
      </c>
      <c r="W3035" s="57">
        <f t="shared" si="904"/>
        <v>0</v>
      </c>
      <c r="X3035" s="57">
        <f>MAX((SetUp!$B$56*(1-($H3035/SetUp!$B$56)^2)*TANH(($B3035-$D3035)/SetUp!$B$56))/(1+$H3035/SetUp!$B$56*TANH(($B3035-$D3035)/SetUp!$B$56)),0)</f>
        <v>0</v>
      </c>
    </row>
    <row r="3036" spans="1:24" x14ac:dyDescent="0.3">
      <c r="A3036" s="64">
        <v>29698</v>
      </c>
      <c r="B3036" s="57">
        <v>0</v>
      </c>
      <c r="C3036" s="57">
        <v>2.3940000000000001</v>
      </c>
      <c r="D3036" s="57">
        <v>4.2549999999999999</v>
      </c>
      <c r="E3036" s="57">
        <f t="shared" si="896"/>
        <v>0</v>
      </c>
      <c r="F3036" s="57">
        <f t="shared" si="897"/>
        <v>4.2549999999999999</v>
      </c>
      <c r="G3036" s="57">
        <f t="shared" si="898"/>
        <v>0</v>
      </c>
      <c r="H3036" s="57">
        <f>IF(Q3035&gt;SetUp!$B$56,SetUp!$B$56,Q3035)</f>
        <v>2.2302113586353154</v>
      </c>
      <c r="I3036" s="57">
        <f t="shared" si="903"/>
        <v>4.2763090839247715</v>
      </c>
      <c r="J3036" s="57">
        <f>MIN(F3036,H3036,(1-EXP(-SetUp!$B$52*H3036/SetUp!$B$56))*F3036)</f>
        <v>1.2519626177104881</v>
      </c>
      <c r="K3036" s="57">
        <f t="shared" si="899"/>
        <v>0.97824874092482728</v>
      </c>
      <c r="L3036" s="57">
        <f>IF(I3036&lt;=0,0,MIN(SetUp!$B$50*I3036^SetUp!$B$55,I3036))</f>
        <v>0.23057452920628396</v>
      </c>
      <c r="M3036" s="57">
        <f t="shared" si="900"/>
        <v>4.0457345547184875</v>
      </c>
      <c r="N3036" s="57">
        <f>IF(SetUp!$B$62=0,X3036,(B3036-E3036)*(1-(H3036/SetUp!$B$66/SetUp!$B$56)))</f>
        <v>0</v>
      </c>
      <c r="O3036" s="57">
        <f>K3036*SetUp!$B$65</f>
        <v>0</v>
      </c>
      <c r="P3036" s="57">
        <f>MIN(SetUp!$B$54*L3036^SetUp!$B$51,L3036)</f>
        <v>0.12133160979935742</v>
      </c>
      <c r="Q3036" s="57">
        <f t="shared" si="901"/>
        <v>0.97824874092482728</v>
      </c>
      <c r="R3036" s="57">
        <f>IF((H3036+N3036-O3036)&gt;SetUp!$B$56,T3035+H3036+N3036-O3036-SetUp!$B$56,T3035)</f>
        <v>0</v>
      </c>
      <c r="S3036" s="57">
        <f>R3036*SetUp!$B$65</f>
        <v>0</v>
      </c>
      <c r="T3036" s="57">
        <f>IF((R3036-S3036)&lt;SetUp!$B$53,R3036-S3036,SetUp!$B$53)</f>
        <v>0</v>
      </c>
      <c r="U3036" s="57">
        <f t="shared" si="902"/>
        <v>4.0457345547184875</v>
      </c>
      <c r="V3036" s="57">
        <f>(L3036-P3036)/1000*SetUp!$B$13*1000000/SetUp!$B$48</f>
        <v>6.2134841412803361</v>
      </c>
      <c r="W3036" s="57">
        <f t="shared" si="904"/>
        <v>-2.2204460492503131E-16</v>
      </c>
      <c r="X3036" s="57">
        <f>MAX((SetUp!$B$56*(1-($H3036/SetUp!$B$56)^2)*TANH(($B3036-$D3036)/SetUp!$B$56))/(1+$H3036/SetUp!$B$56*TANH(($B3036-$D3036)/SetUp!$B$56)),0)</f>
        <v>0</v>
      </c>
    </row>
    <row r="3037" spans="1:24" x14ac:dyDescent="0.3">
      <c r="A3037" s="64">
        <v>29699</v>
      </c>
      <c r="B3037" s="57">
        <v>0</v>
      </c>
      <c r="C3037" s="57">
        <v>2.137</v>
      </c>
      <c r="D3037" s="57">
        <v>4.2549999999999999</v>
      </c>
      <c r="E3037" s="57">
        <f t="shared" si="896"/>
        <v>0</v>
      </c>
      <c r="F3037" s="57">
        <f t="shared" si="897"/>
        <v>4.2549999999999999</v>
      </c>
      <c r="G3037" s="57">
        <f t="shared" si="898"/>
        <v>0</v>
      </c>
      <c r="H3037" s="57">
        <f>IF(Q3036&gt;SetUp!$B$56,SetUp!$B$56,Q3036)</f>
        <v>0.97824874092482728</v>
      </c>
      <c r="I3037" s="57">
        <f t="shared" si="903"/>
        <v>4.0457345547184875</v>
      </c>
      <c r="J3037" s="57">
        <f>MIN(F3037,H3037,(1-EXP(-SetUp!$B$52*H3037/SetUp!$B$56))*F3037)</f>
        <v>0.60311527895411332</v>
      </c>
      <c r="K3037" s="57">
        <f t="shared" si="899"/>
        <v>0.37513346197071396</v>
      </c>
      <c r="L3037" s="57">
        <f>IF(I3037&lt;=0,0,MIN(SetUp!$B$50*I3037^SetUp!$B$55,I3037))</f>
        <v>0.21022861335100124</v>
      </c>
      <c r="M3037" s="57">
        <f t="shared" si="900"/>
        <v>3.8355059413674861</v>
      </c>
      <c r="N3037" s="57">
        <f>IF(SetUp!$B$62=0,X3037,(B3037-E3037)*(1-(H3037/SetUp!$B$66/SetUp!$B$56)))</f>
        <v>0</v>
      </c>
      <c r="O3037" s="57">
        <f>K3037*SetUp!$B$65</f>
        <v>0</v>
      </c>
      <c r="P3037" s="57">
        <f>MIN(SetUp!$B$54*L3037^SetUp!$B$51,L3037)</f>
        <v>0.11079928675615368</v>
      </c>
      <c r="Q3037" s="57">
        <f t="shared" si="901"/>
        <v>0.37513346197071396</v>
      </c>
      <c r="R3037" s="57">
        <f>IF((H3037+N3037-O3037)&gt;SetUp!$B$56,T3036+H3037+N3037-O3037-SetUp!$B$56,T3036)</f>
        <v>0</v>
      </c>
      <c r="S3037" s="57">
        <f>R3037*SetUp!$B$65</f>
        <v>0</v>
      </c>
      <c r="T3037" s="57">
        <f>IF((R3037-S3037)&lt;SetUp!$B$53,R3037-S3037,SetUp!$B$53)</f>
        <v>0</v>
      </c>
      <c r="U3037" s="57">
        <f t="shared" si="902"/>
        <v>3.8355059413674861</v>
      </c>
      <c r="V3037" s="57">
        <f>(L3037-P3037)/1000*SetUp!$B$13*1000000/SetUp!$B$48</f>
        <v>5.6553097201107647</v>
      </c>
      <c r="W3037" s="57">
        <f t="shared" si="904"/>
        <v>-2.7755575615628914E-16</v>
      </c>
      <c r="X3037" s="57">
        <f>MAX((SetUp!$B$56*(1-($H3037/SetUp!$B$56)^2)*TANH(($B3037-$D3037)/SetUp!$B$56))/(1+$H3037/SetUp!$B$56*TANH(($B3037-$D3037)/SetUp!$B$56)),0)</f>
        <v>0</v>
      </c>
    </row>
    <row r="3038" spans="1:24" x14ac:dyDescent="0.3">
      <c r="A3038" s="64">
        <v>29700</v>
      </c>
      <c r="B3038" s="57">
        <v>0</v>
      </c>
      <c r="C3038" s="57">
        <v>1.9</v>
      </c>
      <c r="D3038" s="57">
        <v>4.2549999999999999</v>
      </c>
      <c r="E3038" s="57">
        <f t="shared" si="896"/>
        <v>0</v>
      </c>
      <c r="F3038" s="57">
        <f t="shared" si="897"/>
        <v>4.2549999999999999</v>
      </c>
      <c r="G3038" s="57">
        <f t="shared" si="898"/>
        <v>0</v>
      </c>
      <c r="H3038" s="57">
        <f>IF(Q3037&gt;SetUp!$B$56,SetUp!$B$56,Q3037)</f>
        <v>0.37513346197071396</v>
      </c>
      <c r="I3038" s="57">
        <f t="shared" si="903"/>
        <v>3.8355059413674861</v>
      </c>
      <c r="J3038" s="57">
        <f>MIN(F3038,H3038,(1-EXP(-SetUp!$B$52*H3038/SetUp!$B$56))*F3038)</f>
        <v>0.24223648992590352</v>
      </c>
      <c r="K3038" s="57">
        <f t="shared" si="899"/>
        <v>0.13289697204481044</v>
      </c>
      <c r="L3038" s="57">
        <f>IF(I3038&lt;=0,0,MIN(SetUp!$B$50*I3038^SetUp!$B$55,I3038))</f>
        <v>0.19233896915444837</v>
      </c>
      <c r="M3038" s="57">
        <f t="shared" si="900"/>
        <v>3.643166972213038</v>
      </c>
      <c r="N3038" s="57">
        <f>IF(SetUp!$B$62=0,X3038,(B3038-E3038)*(1-(H3038/SetUp!$B$66/SetUp!$B$56)))</f>
        <v>0</v>
      </c>
      <c r="O3038" s="57">
        <f>K3038*SetUp!$B$65</f>
        <v>0</v>
      </c>
      <c r="P3038" s="57">
        <f>MIN(SetUp!$B$54*L3038^SetUp!$B$51,L3038)</f>
        <v>0.10152418239808655</v>
      </c>
      <c r="Q3038" s="57">
        <f t="shared" si="901"/>
        <v>0.13289697204481044</v>
      </c>
      <c r="R3038" s="57">
        <f>IF((H3038+N3038-O3038)&gt;SetUp!$B$56,T3037+H3038+N3038-O3038-SetUp!$B$56,T3037)</f>
        <v>0</v>
      </c>
      <c r="S3038" s="57">
        <f>R3038*SetUp!$B$65</f>
        <v>0</v>
      </c>
      <c r="T3038" s="57">
        <f>IF((R3038-S3038)&lt;SetUp!$B$53,R3038-S3038,SetUp!$B$53)</f>
        <v>0</v>
      </c>
      <c r="U3038" s="57">
        <f t="shared" si="902"/>
        <v>3.643166972213038</v>
      </c>
      <c r="V3038" s="57">
        <f>(L3038-P3038)/1000*SetUp!$B$13*1000000/SetUp!$B$48</f>
        <v>5.1653346538872498</v>
      </c>
      <c r="W3038" s="57">
        <f t="shared" si="904"/>
        <v>2.2204460492503131E-16</v>
      </c>
      <c r="X3038" s="57">
        <f>MAX((SetUp!$B$56*(1-($H3038/SetUp!$B$56)^2)*TANH(($B3038-$D3038)/SetUp!$B$56))/(1+$H3038/SetUp!$B$56*TANH(($B3038-$D3038)/SetUp!$B$56)),0)</f>
        <v>0</v>
      </c>
    </row>
    <row r="3039" spans="1:24" x14ac:dyDescent="0.3">
      <c r="A3039" s="64">
        <v>29701</v>
      </c>
      <c r="B3039" s="57">
        <v>0.64400000000000002</v>
      </c>
      <c r="C3039" s="57">
        <v>1.681</v>
      </c>
      <c r="D3039" s="57">
        <v>4.2549999999999999</v>
      </c>
      <c r="E3039" s="57">
        <f t="shared" si="896"/>
        <v>0.64400000000000002</v>
      </c>
      <c r="F3039" s="57">
        <f t="shared" si="897"/>
        <v>3.6109999999999998</v>
      </c>
      <c r="G3039" s="57">
        <f t="shared" si="898"/>
        <v>0</v>
      </c>
      <c r="H3039" s="57">
        <f>IF(Q3038&gt;SetUp!$B$56,SetUp!$B$56,Q3038)</f>
        <v>0.13289697204481044</v>
      </c>
      <c r="I3039" s="57">
        <f t="shared" si="903"/>
        <v>3.643166972213038</v>
      </c>
      <c r="J3039" s="57">
        <f>MIN(F3039,H3039,(1-EXP(-SetUp!$B$52*H3039/SetUp!$B$56))*F3039)</f>
        <v>7.4209807945111284E-2</v>
      </c>
      <c r="K3039" s="57">
        <f t="shared" si="899"/>
        <v>5.8687164099699152E-2</v>
      </c>
      <c r="L3039" s="57">
        <f>IF(I3039&lt;=0,0,MIN(SetUp!$B$50*I3039^SetUp!$B$55,I3039))</f>
        <v>0.17653384396174707</v>
      </c>
      <c r="M3039" s="57">
        <f t="shared" si="900"/>
        <v>3.4666331282512908</v>
      </c>
      <c r="N3039" s="57">
        <f>IF(SetUp!$B$62=0,X3039,(B3039-E3039)*(1-(H3039/SetUp!$B$66/SetUp!$B$56)))</f>
        <v>0</v>
      </c>
      <c r="O3039" s="57">
        <f>K3039*SetUp!$B$65</f>
        <v>0</v>
      </c>
      <c r="P3039" s="57">
        <f>MIN(SetUp!$B$54*L3039^SetUp!$B$51,L3039)</f>
        <v>9.3317631322167124E-2</v>
      </c>
      <c r="Q3039" s="57">
        <f t="shared" si="901"/>
        <v>5.8687164099699152E-2</v>
      </c>
      <c r="R3039" s="57">
        <f>IF((H3039+N3039-O3039)&gt;SetUp!$B$56,T3038+H3039+N3039-O3039-SetUp!$B$56,T3038)</f>
        <v>0</v>
      </c>
      <c r="S3039" s="57">
        <f>R3039*SetUp!$B$65</f>
        <v>0</v>
      </c>
      <c r="T3039" s="57">
        <f>IF((R3039-S3039)&lt;SetUp!$B$53,R3039-S3039,SetUp!$B$53)</f>
        <v>0</v>
      </c>
      <c r="U3039" s="57">
        <f t="shared" si="902"/>
        <v>3.4666331282512908</v>
      </c>
      <c r="V3039" s="57">
        <f>(L3039-P3039)/1000*SetUp!$B$13*1000000/SetUp!$B$48</f>
        <v>4.7331453639333807</v>
      </c>
      <c r="W3039" s="57">
        <f t="shared" si="904"/>
        <v>-3.0531133177191805E-16</v>
      </c>
      <c r="X3039" s="57">
        <f>MAX((SetUp!$B$56*(1-($H3039/SetUp!$B$56)^2)*TANH(($B3039-$D3039)/SetUp!$B$56))/(1+$H3039/SetUp!$B$56*TANH(($B3039-$D3039)/SetUp!$B$56)),0)</f>
        <v>0</v>
      </c>
    </row>
    <row r="3040" spans="1:24" x14ac:dyDescent="0.3">
      <c r="A3040" s="64">
        <v>29702</v>
      </c>
      <c r="B3040" s="57">
        <v>0.13400000000000001</v>
      </c>
      <c r="C3040" s="57">
        <v>1.5780000000000001</v>
      </c>
      <c r="D3040" s="57">
        <v>4.2549999999999999</v>
      </c>
      <c r="E3040" s="57">
        <f t="shared" si="896"/>
        <v>0.13400000000000001</v>
      </c>
      <c r="F3040" s="57">
        <f t="shared" si="897"/>
        <v>4.1209999999999996</v>
      </c>
      <c r="G3040" s="57">
        <f t="shared" si="898"/>
        <v>0</v>
      </c>
      <c r="H3040" s="57">
        <f>IF(Q3039&gt;SetUp!$B$56,SetUp!$B$56,Q3039)</f>
        <v>5.8687164099699152E-2</v>
      </c>
      <c r="I3040" s="57">
        <f t="shared" si="903"/>
        <v>3.4666331282512908</v>
      </c>
      <c r="J3040" s="57">
        <f>MIN(F3040,H3040,(1-EXP(-SetUp!$B$52*H3040/SetUp!$B$56))*F3040)</f>
        <v>3.7616299895178985E-2</v>
      </c>
      <c r="K3040" s="57">
        <f t="shared" si="899"/>
        <v>2.1070864204520166E-2</v>
      </c>
      <c r="L3040" s="57">
        <f>IF(I3040&lt;=0,0,MIN(SetUp!$B$50*I3040^SetUp!$B$55,I3040))</f>
        <v>0.16250846544927264</v>
      </c>
      <c r="M3040" s="57">
        <f t="shared" si="900"/>
        <v>3.304124662802018</v>
      </c>
      <c r="N3040" s="57">
        <f>IF(SetUp!$B$62=0,X3040,(B3040-E3040)*(1-(H3040/SetUp!$B$66/SetUp!$B$56)))</f>
        <v>0</v>
      </c>
      <c r="O3040" s="57">
        <f>K3040*SetUp!$B$65</f>
        <v>0</v>
      </c>
      <c r="P3040" s="57">
        <f>MIN(SetUp!$B$54*L3040^SetUp!$B$51,L3040)</f>
        <v>8.6024732400948392E-2</v>
      </c>
      <c r="Q3040" s="57">
        <f t="shared" si="901"/>
        <v>2.1070864204520166E-2</v>
      </c>
      <c r="R3040" s="57">
        <f>IF((H3040+N3040-O3040)&gt;SetUp!$B$56,T3039+H3040+N3040-O3040-SetUp!$B$56,T3039)</f>
        <v>0</v>
      </c>
      <c r="S3040" s="57">
        <f>R3040*SetUp!$B$65</f>
        <v>0</v>
      </c>
      <c r="T3040" s="57">
        <f>IF((R3040-S3040)&lt;SetUp!$B$53,R3040-S3040,SetUp!$B$53)</f>
        <v>0</v>
      </c>
      <c r="U3040" s="57">
        <f t="shared" si="902"/>
        <v>3.304124662802018</v>
      </c>
      <c r="V3040" s="57">
        <f>(L3040-P3040)/1000*SetUp!$B$13*1000000/SetUp!$B$48</f>
        <v>4.3502175238604019</v>
      </c>
      <c r="W3040" s="57">
        <f t="shared" si="904"/>
        <v>0</v>
      </c>
      <c r="X3040" s="57">
        <f>MAX((SetUp!$B$56*(1-($H3040/SetUp!$B$56)^2)*TANH(($B3040-$D3040)/SetUp!$B$56))/(1+$H3040/SetUp!$B$56*TANH(($B3040-$D3040)/SetUp!$B$56)),0)</f>
        <v>0</v>
      </c>
    </row>
    <row r="3041" spans="1:24" x14ac:dyDescent="0.3">
      <c r="A3041" s="64">
        <v>29703</v>
      </c>
      <c r="B3041" s="57">
        <v>1.7000000000000001E-2</v>
      </c>
      <c r="C3041" s="57">
        <v>1.48</v>
      </c>
      <c r="D3041" s="57">
        <v>4.2549999999999999</v>
      </c>
      <c r="E3041" s="57">
        <f t="shared" si="896"/>
        <v>1.7000000000000001E-2</v>
      </c>
      <c r="F3041" s="57">
        <f t="shared" si="897"/>
        <v>4.2379999999999995</v>
      </c>
      <c r="G3041" s="57">
        <f t="shared" si="898"/>
        <v>0</v>
      </c>
      <c r="H3041" s="57">
        <f>IF(Q3040&gt;SetUp!$B$56,SetUp!$B$56,Q3040)</f>
        <v>2.1070864204520166E-2</v>
      </c>
      <c r="I3041" s="57">
        <f t="shared" si="903"/>
        <v>3.304124662802018</v>
      </c>
      <c r="J3041" s="57">
        <f>MIN(F3041,H3041,(1-EXP(-SetUp!$B$52*H3041/SetUp!$B$56))*F3041)</f>
        <v>1.3929919414005591E-2</v>
      </c>
      <c r="K3041" s="57">
        <f t="shared" si="899"/>
        <v>7.1409447905145754E-3</v>
      </c>
      <c r="L3041" s="57">
        <f>IF(I3041&lt;=0,0,MIN(SetUp!$B$50*I3041^SetUp!$B$55,I3041))</f>
        <v>0.15001115635564766</v>
      </c>
      <c r="M3041" s="57">
        <f t="shared" si="900"/>
        <v>3.1541135064463703</v>
      </c>
      <c r="N3041" s="57">
        <f>IF(SetUp!$B$62=0,X3041,(B3041-E3041)*(1-(H3041/SetUp!$B$66/SetUp!$B$56)))</f>
        <v>0</v>
      </c>
      <c r="O3041" s="57">
        <f>K3041*SetUp!$B$65</f>
        <v>0</v>
      </c>
      <c r="P3041" s="57">
        <f>MIN(SetUp!$B$54*L3041^SetUp!$B$51,L3041)</f>
        <v>7.9517387910864337E-2</v>
      </c>
      <c r="Q3041" s="57">
        <f t="shared" si="901"/>
        <v>7.1409447905145754E-3</v>
      </c>
      <c r="R3041" s="57">
        <f>IF((H3041+N3041-O3041)&gt;SetUp!$B$56,T3040+H3041+N3041-O3041-SetUp!$B$56,T3040)</f>
        <v>0</v>
      </c>
      <c r="S3041" s="57">
        <f>R3041*SetUp!$B$65</f>
        <v>0</v>
      </c>
      <c r="T3041" s="57">
        <f>IF((R3041-S3041)&lt;SetUp!$B$53,R3041-S3041,SetUp!$B$53)</f>
        <v>0</v>
      </c>
      <c r="U3041" s="57">
        <f t="shared" si="902"/>
        <v>3.1541135064463703</v>
      </c>
      <c r="V3041" s="57">
        <f>(L3041-P3041)/1000*SetUp!$B$13*1000000/SetUp!$B$48</f>
        <v>4.0095222158899677</v>
      </c>
      <c r="W3041" s="57">
        <f t="shared" si="904"/>
        <v>-3.0531133177191805E-16</v>
      </c>
      <c r="X3041" s="57">
        <f>MAX((SetUp!$B$56*(1-($H3041/SetUp!$B$56)^2)*TANH(($B3041-$D3041)/SetUp!$B$56))/(1+$H3041/SetUp!$B$56*TANH(($B3041-$D3041)/SetUp!$B$56)),0)</f>
        <v>0</v>
      </c>
    </row>
    <row r="3042" spans="1:24" x14ac:dyDescent="0.3">
      <c r="A3042" s="64">
        <v>29704</v>
      </c>
      <c r="B3042" s="57">
        <v>6.0000000000000001E-3</v>
      </c>
      <c r="C3042" s="57">
        <v>1.385</v>
      </c>
      <c r="D3042" s="57">
        <v>4.2549999999999999</v>
      </c>
      <c r="E3042" s="57">
        <f t="shared" si="896"/>
        <v>6.0000000000000001E-3</v>
      </c>
      <c r="F3042" s="57">
        <f t="shared" si="897"/>
        <v>4.2489999999999997</v>
      </c>
      <c r="G3042" s="57">
        <f t="shared" si="898"/>
        <v>0</v>
      </c>
      <c r="H3042" s="57">
        <f>IF(Q3041&gt;SetUp!$B$56,SetUp!$B$56,Q3041)</f>
        <v>7.1409447905145754E-3</v>
      </c>
      <c r="I3042" s="57">
        <f t="shared" si="903"/>
        <v>3.1541135064463703</v>
      </c>
      <c r="J3042" s="57">
        <f>MIN(F3042,H3042,(1-EXP(-SetUp!$B$52*H3042/SetUp!$B$56))*F3042)</f>
        <v>4.7382739675640266E-3</v>
      </c>
      <c r="K3042" s="57">
        <f t="shared" si="899"/>
        <v>2.4026708229505488E-3</v>
      </c>
      <c r="L3042" s="57">
        <f>IF(I3042&lt;=0,0,MIN(SetUp!$B$50*I3042^SetUp!$B$55,I3042))</f>
        <v>0.13883268235115159</v>
      </c>
      <c r="M3042" s="57">
        <f t="shared" si="900"/>
        <v>3.0152808240952189</v>
      </c>
      <c r="N3042" s="57">
        <f>IF(SetUp!$B$62=0,X3042,(B3042-E3042)*(1-(H3042/SetUp!$B$66/SetUp!$B$56)))</f>
        <v>0</v>
      </c>
      <c r="O3042" s="57">
        <f>K3042*SetUp!$B$65</f>
        <v>0</v>
      </c>
      <c r="P3042" s="57">
        <f>MIN(SetUp!$B$54*L3042^SetUp!$B$51,L3042)</f>
        <v>7.3688955962677299E-2</v>
      </c>
      <c r="Q3042" s="57">
        <f t="shared" si="901"/>
        <v>2.4026708229505488E-3</v>
      </c>
      <c r="R3042" s="57">
        <f>IF((H3042+N3042-O3042)&gt;SetUp!$B$56,T3041+H3042+N3042-O3042-SetUp!$B$56,T3041)</f>
        <v>0</v>
      </c>
      <c r="S3042" s="57">
        <f>R3042*SetUp!$B$65</f>
        <v>0</v>
      </c>
      <c r="T3042" s="57">
        <f>IF((R3042-S3042)&lt;SetUp!$B$53,R3042-S3042,SetUp!$B$53)</f>
        <v>0</v>
      </c>
      <c r="U3042" s="57">
        <f t="shared" si="902"/>
        <v>3.0152808240952189</v>
      </c>
      <c r="V3042" s="57">
        <f>(L3042-P3042)/1000*SetUp!$B$13*1000000/SetUp!$B$48</f>
        <v>3.7052242197129162</v>
      </c>
      <c r="W3042" s="57">
        <f t="shared" si="904"/>
        <v>3.0531133177191805E-16</v>
      </c>
      <c r="X3042" s="57">
        <f>MAX((SetUp!$B$56*(1-($H3042/SetUp!$B$56)^2)*TANH(($B3042-$D3042)/SetUp!$B$56))/(1+$H3042/SetUp!$B$56*TANH(($B3042-$D3042)/SetUp!$B$56)),0)</f>
        <v>0</v>
      </c>
    </row>
    <row r="3043" spans="1:24" x14ac:dyDescent="0.3">
      <c r="A3043" s="64">
        <v>29705</v>
      </c>
      <c r="B3043" s="57">
        <v>4.7E-2</v>
      </c>
      <c r="C3043" s="57">
        <v>1.2949999999999999</v>
      </c>
      <c r="D3043" s="57">
        <v>4.2549999999999999</v>
      </c>
      <c r="E3043" s="57">
        <f t="shared" si="896"/>
        <v>4.7E-2</v>
      </c>
      <c r="F3043" s="57">
        <f t="shared" si="897"/>
        <v>4.2080000000000002</v>
      </c>
      <c r="G3043" s="57">
        <f t="shared" si="898"/>
        <v>0</v>
      </c>
      <c r="H3043" s="57">
        <f>IF(Q3042&gt;SetUp!$B$56,SetUp!$B$56,Q3042)</f>
        <v>2.4026708229505488E-3</v>
      </c>
      <c r="I3043" s="57">
        <f t="shared" si="903"/>
        <v>3.0152808240952189</v>
      </c>
      <c r="J3043" s="57">
        <f>MIN(F3043,H3043,(1-EXP(-SetUp!$B$52*H3043/SetUp!$B$56))*F3043)</f>
        <v>1.5794595693035111E-3</v>
      </c>
      <c r="K3043" s="57">
        <f t="shared" si="899"/>
        <v>8.2321125364703774E-4</v>
      </c>
      <c r="L3043" s="57">
        <f>IF(I3043&lt;=0,0,MIN(SetUp!$B$50*I3043^SetUp!$B$55,I3043))</f>
        <v>0.12879800240505851</v>
      </c>
      <c r="M3043" s="57">
        <f t="shared" si="900"/>
        <v>2.8864828216901603</v>
      </c>
      <c r="N3043" s="57">
        <f>IF(SetUp!$B$62=0,X3043,(B3043-E3043)*(1-(H3043/SetUp!$B$66/SetUp!$B$56)))</f>
        <v>0</v>
      </c>
      <c r="O3043" s="57">
        <f>K3043*SetUp!$B$65</f>
        <v>0</v>
      </c>
      <c r="P3043" s="57">
        <f>MIN(SetUp!$B$54*L3043^SetUp!$B$51,L3043)</f>
        <v>6.8450103399246356E-2</v>
      </c>
      <c r="Q3043" s="57">
        <f t="shared" si="901"/>
        <v>8.2321125364703774E-4</v>
      </c>
      <c r="R3043" s="57">
        <f>IF((H3043+N3043-O3043)&gt;SetUp!$B$56,T3042+H3043+N3043-O3043-SetUp!$B$56,T3042)</f>
        <v>0</v>
      </c>
      <c r="S3043" s="57">
        <f>R3043*SetUp!$B$65</f>
        <v>0</v>
      </c>
      <c r="T3043" s="57">
        <f>IF((R3043-S3043)&lt;SetUp!$B$53,R3043-S3043,SetUp!$B$53)</f>
        <v>0</v>
      </c>
      <c r="U3043" s="57">
        <f t="shared" si="902"/>
        <v>2.8864828216901603</v>
      </c>
      <c r="V3043" s="57">
        <f>(L3043-P3043)/1000*SetUp!$B$13*1000000/SetUp!$B$48</f>
        <v>3.4324486700638852</v>
      </c>
      <c r="W3043" s="57">
        <f t="shared" si="904"/>
        <v>0</v>
      </c>
      <c r="X3043" s="57">
        <f>MAX((SetUp!$B$56*(1-($H3043/SetUp!$B$56)^2)*TANH(($B3043-$D3043)/SetUp!$B$56))/(1+$H3043/SetUp!$B$56*TANH(($B3043-$D3043)/SetUp!$B$56)),0)</f>
        <v>0</v>
      </c>
    </row>
    <row r="3044" spans="1:24" x14ac:dyDescent="0.3">
      <c r="A3044" s="64">
        <v>29706</v>
      </c>
      <c r="B3044" s="57">
        <v>0.21099999999999999</v>
      </c>
      <c r="C3044" s="57">
        <v>1.048</v>
      </c>
      <c r="D3044" s="57">
        <v>4.2549999999999999</v>
      </c>
      <c r="E3044" s="57">
        <f t="shared" si="896"/>
        <v>0.21099999999999999</v>
      </c>
      <c r="F3044" s="57">
        <f t="shared" si="897"/>
        <v>4.0439999999999996</v>
      </c>
      <c r="G3044" s="57">
        <f t="shared" si="898"/>
        <v>0</v>
      </c>
      <c r="H3044" s="57">
        <f>IF(Q3043&gt;SetUp!$B$56,SetUp!$B$56,Q3043)</f>
        <v>8.2321125364703774E-4</v>
      </c>
      <c r="I3044" s="57">
        <f t="shared" si="903"/>
        <v>2.8864828216901603</v>
      </c>
      <c r="J3044" s="57">
        <f>MIN(F3044,H3044,(1-EXP(-SetUp!$B$52*H3044/SetUp!$B$56))*F3044)</f>
        <v>5.2013315865993305E-4</v>
      </c>
      <c r="K3044" s="57">
        <f t="shared" si="899"/>
        <v>3.0307809498710469E-4</v>
      </c>
      <c r="L3044" s="57">
        <f>IF(I3044&lt;=0,0,MIN(SetUp!$B$50*I3044^SetUp!$B$55,I3044))</f>
        <v>0.11975982326964864</v>
      </c>
      <c r="M3044" s="57">
        <f t="shared" si="900"/>
        <v>2.7667229984205117</v>
      </c>
      <c r="N3044" s="57">
        <f>IF(SetUp!$B$62=0,X3044,(B3044-E3044)*(1-(H3044/SetUp!$B$66/SetUp!$B$56)))</f>
        <v>0</v>
      </c>
      <c r="O3044" s="57">
        <f>K3044*SetUp!$B$65</f>
        <v>0</v>
      </c>
      <c r="P3044" s="57">
        <f>MIN(SetUp!$B$54*L3044^SetUp!$B$51,L3044)</f>
        <v>6.3725561361918828E-2</v>
      </c>
      <c r="Q3044" s="57">
        <f t="shared" si="901"/>
        <v>3.0307809498710469E-4</v>
      </c>
      <c r="R3044" s="57">
        <f>IF((H3044+N3044-O3044)&gt;SetUp!$B$56,T3043+H3044+N3044-O3044-SetUp!$B$56,T3043)</f>
        <v>0</v>
      </c>
      <c r="S3044" s="57">
        <f>R3044*SetUp!$B$65</f>
        <v>0</v>
      </c>
      <c r="T3044" s="57">
        <f>IF((R3044-S3044)&lt;SetUp!$B$53,R3044-S3044,SetUp!$B$53)</f>
        <v>0</v>
      </c>
      <c r="U3044" s="57">
        <f t="shared" si="902"/>
        <v>2.7667229984205117</v>
      </c>
      <c r="V3044" s="57">
        <f>(L3044-P3044)/1000*SetUp!$B$13*1000000/SetUp!$B$48</f>
        <v>3.1870989865724186</v>
      </c>
      <c r="W3044" s="57">
        <f t="shared" si="904"/>
        <v>0</v>
      </c>
      <c r="X3044" s="57">
        <f>MAX((SetUp!$B$56*(1-($H3044/SetUp!$B$56)^2)*TANH(($B3044-$D3044)/SetUp!$B$56))/(1+$H3044/SetUp!$B$56*TANH(($B3044-$D3044)/SetUp!$B$56)),0)</f>
        <v>0</v>
      </c>
    </row>
    <row r="3045" spans="1:24" x14ac:dyDescent="0.3">
      <c r="A3045" s="64">
        <v>29707</v>
      </c>
      <c r="B3045" s="57">
        <v>0.157</v>
      </c>
      <c r="C3045" s="57">
        <v>0.90200000000000002</v>
      </c>
      <c r="D3045" s="57">
        <v>3.5880000000000001</v>
      </c>
      <c r="E3045" s="57">
        <f t="shared" si="896"/>
        <v>0.157</v>
      </c>
      <c r="F3045" s="57">
        <f t="shared" si="897"/>
        <v>3.431</v>
      </c>
      <c r="G3045" s="57">
        <f t="shared" si="898"/>
        <v>0</v>
      </c>
      <c r="H3045" s="57">
        <f>IF(Q3044&gt;SetUp!$B$56,SetUp!$B$56,Q3044)</f>
        <v>3.0307809498710469E-4</v>
      </c>
      <c r="I3045" s="57">
        <f t="shared" si="903"/>
        <v>2.7667229984205117</v>
      </c>
      <c r="J3045" s="57">
        <f>MIN(F3045,H3045,(1-EXP(-SetUp!$B$52*H3045/SetUp!$B$56))*F3045)</f>
        <v>1.6247442538856562E-4</v>
      </c>
      <c r="K3045" s="57">
        <f t="shared" si="899"/>
        <v>1.4060366959853907E-4</v>
      </c>
      <c r="L3045" s="57">
        <f>IF(I3045&lt;=0,0,MIN(SetUp!$B$50*I3045^SetUp!$B$55,I3045))</f>
        <v>0.11159352203780265</v>
      </c>
      <c r="M3045" s="57">
        <f t="shared" si="900"/>
        <v>2.6551294763827089</v>
      </c>
      <c r="N3045" s="57">
        <f>IF(SetUp!$B$62=0,X3045,(B3045-E3045)*(1-(H3045/SetUp!$B$66/SetUp!$B$56)))</f>
        <v>0</v>
      </c>
      <c r="O3045" s="57">
        <f>K3045*SetUp!$B$65</f>
        <v>0</v>
      </c>
      <c r="P3045" s="57">
        <f>MIN(SetUp!$B$54*L3045^SetUp!$B$51,L3045)</f>
        <v>5.9451566236796739E-2</v>
      </c>
      <c r="Q3045" s="57">
        <f t="shared" si="901"/>
        <v>1.4060366959853907E-4</v>
      </c>
      <c r="R3045" s="57">
        <f>IF((H3045+N3045-O3045)&gt;SetUp!$B$56,T3044+H3045+N3045-O3045-SetUp!$B$56,T3044)</f>
        <v>0</v>
      </c>
      <c r="S3045" s="57">
        <f>R3045*SetUp!$B$65</f>
        <v>0</v>
      </c>
      <c r="T3045" s="57">
        <f>IF((R3045-S3045)&lt;SetUp!$B$53,R3045-S3045,SetUp!$B$53)</f>
        <v>0</v>
      </c>
      <c r="U3045" s="57">
        <f t="shared" si="902"/>
        <v>2.6551294763827089</v>
      </c>
      <c r="V3045" s="57">
        <f>(L3045-P3045)/1000*SetUp!$B$13*1000000/SetUp!$B$48</f>
        <v>2.9657136336503687</v>
      </c>
      <c r="W3045" s="57">
        <f t="shared" si="904"/>
        <v>-3.7470027081099033E-16</v>
      </c>
      <c r="X3045" s="57">
        <f>MAX((SetUp!$B$56*(1-($H3045/SetUp!$B$56)^2)*TANH(($B3045-$D3045)/SetUp!$B$56))/(1+$H3045/SetUp!$B$56*TANH(($B3045-$D3045)/SetUp!$B$56)),0)</f>
        <v>0</v>
      </c>
    </row>
    <row r="3046" spans="1:24" x14ac:dyDescent="0.3">
      <c r="A3046" s="64">
        <v>29708</v>
      </c>
      <c r="B3046" s="57">
        <v>1.9359999999999999</v>
      </c>
      <c r="C3046" s="57">
        <v>0.83399999999999996</v>
      </c>
      <c r="D3046" s="57">
        <v>3.5880000000000001</v>
      </c>
      <c r="E3046" s="57">
        <f t="shared" si="896"/>
        <v>1.9359999999999999</v>
      </c>
      <c r="F3046" s="57">
        <f t="shared" si="897"/>
        <v>1.6520000000000001</v>
      </c>
      <c r="G3046" s="57">
        <f t="shared" si="898"/>
        <v>0</v>
      </c>
      <c r="H3046" s="57">
        <f>IF(Q3045&gt;SetUp!$B$56,SetUp!$B$56,Q3045)</f>
        <v>1.4060366959853907E-4</v>
      </c>
      <c r="I3046" s="57">
        <f t="shared" si="903"/>
        <v>2.6551294763827089</v>
      </c>
      <c r="J3046" s="57">
        <f>MIN(F3046,H3046,(1-EXP(-SetUp!$B$52*H3046/SetUp!$B$56))*F3046)</f>
        <v>3.6292923548231662E-5</v>
      </c>
      <c r="K3046" s="57">
        <f t="shared" si="899"/>
        <v>1.0431074605030741E-4</v>
      </c>
      <c r="L3046" s="57">
        <f>IF(I3046&lt;=0,0,MIN(SetUp!$B$50*I3046^SetUp!$B$55,I3046))</f>
        <v>0.10419311561431224</v>
      </c>
      <c r="M3046" s="57">
        <f t="shared" si="900"/>
        <v>2.5509363607683966</v>
      </c>
      <c r="N3046" s="57">
        <f>IF(SetUp!$B$62=0,X3046,(B3046-E3046)*(1-(H3046/SetUp!$B$66/SetUp!$B$56)))</f>
        <v>0</v>
      </c>
      <c r="O3046" s="57">
        <f>K3046*SetUp!$B$65</f>
        <v>0</v>
      </c>
      <c r="P3046" s="57">
        <f>MIN(SetUp!$B$54*L3046^SetUp!$B$51,L3046)</f>
        <v>5.5573825739494778E-2</v>
      </c>
      <c r="Q3046" s="57">
        <f t="shared" si="901"/>
        <v>1.0431074605030741E-4</v>
      </c>
      <c r="R3046" s="57">
        <f>IF((H3046+N3046-O3046)&gt;SetUp!$B$56,T3045+H3046+N3046-O3046-SetUp!$B$56,T3045)</f>
        <v>0</v>
      </c>
      <c r="S3046" s="57">
        <f>R3046*SetUp!$B$65</f>
        <v>0</v>
      </c>
      <c r="T3046" s="57">
        <f>IF((R3046-S3046)&lt;SetUp!$B$53,R3046-S3046,SetUp!$B$53)</f>
        <v>0</v>
      </c>
      <c r="U3046" s="57">
        <f t="shared" si="902"/>
        <v>2.5509363607683966</v>
      </c>
      <c r="V3046" s="57">
        <f>(L3046-P3046)/1000*SetUp!$B$13*1000000/SetUp!$B$48</f>
        <v>2.765352557745135</v>
      </c>
      <c r="W3046" s="57">
        <f t="shared" si="904"/>
        <v>0</v>
      </c>
      <c r="X3046" s="57">
        <f>MAX((SetUp!$B$56*(1-($H3046/SetUp!$B$56)^2)*TANH(($B3046-$D3046)/SetUp!$B$56))/(1+$H3046/SetUp!$B$56*TANH(($B3046-$D3046)/SetUp!$B$56)),0)</f>
        <v>0</v>
      </c>
    </row>
    <row r="3047" spans="1:24" x14ac:dyDescent="0.3">
      <c r="A3047" s="64">
        <v>29709</v>
      </c>
      <c r="B3047" s="57">
        <v>1E-3</v>
      </c>
      <c r="C3047" s="57">
        <v>0.77</v>
      </c>
      <c r="D3047" s="57">
        <v>3.5880000000000001</v>
      </c>
      <c r="E3047" s="57">
        <f t="shared" si="896"/>
        <v>1E-3</v>
      </c>
      <c r="F3047" s="57">
        <f t="shared" si="897"/>
        <v>3.5870000000000002</v>
      </c>
      <c r="G3047" s="57">
        <f t="shared" si="898"/>
        <v>0</v>
      </c>
      <c r="H3047" s="57">
        <f>IF(Q3046&gt;SetUp!$B$56,SetUp!$B$56,Q3046)</f>
        <v>1.0431074605030741E-4</v>
      </c>
      <c r="I3047" s="57">
        <f t="shared" si="903"/>
        <v>2.5509363607683966</v>
      </c>
      <c r="J3047" s="57">
        <f>MIN(F3047,H3047,(1-EXP(-SetUp!$B$52*H3047/SetUp!$B$56))*F3047)</f>
        <v>5.8462437022374198E-5</v>
      </c>
      <c r="K3047" s="57">
        <f t="shared" si="899"/>
        <v>4.5848309027933213E-5</v>
      </c>
      <c r="L3047" s="57">
        <f>IF(I3047&lt;=0,0,MIN(SetUp!$B$50*I3047^SetUp!$B$55,I3047))</f>
        <v>9.7468038186201367E-2</v>
      </c>
      <c r="M3047" s="57">
        <f t="shared" si="900"/>
        <v>2.4534683225821952</v>
      </c>
      <c r="N3047" s="57">
        <f>IF(SetUp!$B$62=0,X3047,(B3047-E3047)*(1-(H3047/SetUp!$B$66/SetUp!$B$56)))</f>
        <v>0</v>
      </c>
      <c r="O3047" s="57">
        <f>K3047*SetUp!$B$65</f>
        <v>0</v>
      </c>
      <c r="P3047" s="57">
        <f>MIN(SetUp!$B$54*L3047^SetUp!$B$51,L3047)</f>
        <v>5.2045890787533654E-2</v>
      </c>
      <c r="Q3047" s="57">
        <f t="shared" si="901"/>
        <v>4.5848309027933213E-5</v>
      </c>
      <c r="R3047" s="57">
        <f>IF((H3047+N3047-O3047)&gt;SetUp!$B$56,T3046+H3047+N3047-O3047-SetUp!$B$56,T3046)</f>
        <v>0</v>
      </c>
      <c r="S3047" s="57">
        <f>R3047*SetUp!$B$65</f>
        <v>0</v>
      </c>
      <c r="T3047" s="57">
        <f>IF((R3047-S3047)&lt;SetUp!$B$53,R3047-S3047,SetUp!$B$53)</f>
        <v>0</v>
      </c>
      <c r="U3047" s="57">
        <f t="shared" si="902"/>
        <v>2.4534683225821952</v>
      </c>
      <c r="V3047" s="57">
        <f>(L3047-P3047)/1000*SetUp!$B$13*1000000/SetUp!$B$48</f>
        <v>2.5835065014440191</v>
      </c>
      <c r="W3047" s="57">
        <f t="shared" si="904"/>
        <v>1.9428902930940239E-16</v>
      </c>
      <c r="X3047" s="57">
        <f>MAX((SetUp!$B$56*(1-($H3047/SetUp!$B$56)^2)*TANH(($B3047-$D3047)/SetUp!$B$56))/(1+$H3047/SetUp!$B$56*TANH(($B3047-$D3047)/SetUp!$B$56)),0)</f>
        <v>0</v>
      </c>
    </row>
    <row r="3048" spans="1:24" x14ac:dyDescent="0.3">
      <c r="A3048" s="64">
        <v>29710</v>
      </c>
      <c r="B3048" s="57">
        <v>0</v>
      </c>
      <c r="C3048" s="57">
        <v>1.1259999999999999</v>
      </c>
      <c r="D3048" s="57">
        <v>3.5880000000000001</v>
      </c>
      <c r="E3048" s="57">
        <f t="shared" si="896"/>
        <v>0</v>
      </c>
      <c r="F3048" s="57">
        <f t="shared" si="897"/>
        <v>3.5880000000000001</v>
      </c>
      <c r="G3048" s="57">
        <f t="shared" si="898"/>
        <v>0</v>
      </c>
      <c r="H3048" s="57">
        <f>IF(Q3047&gt;SetUp!$B$56,SetUp!$B$56,Q3047)</f>
        <v>4.5848309027933213E-5</v>
      </c>
      <c r="I3048" s="57">
        <f t="shared" si="903"/>
        <v>2.4534683225821952</v>
      </c>
      <c r="J3048" s="57">
        <f>MIN(F3048,H3048,(1-EXP(-SetUp!$B$52*H3048/SetUp!$B$56))*F3048)</f>
        <v>2.5703616180876577E-5</v>
      </c>
      <c r="K3048" s="57">
        <f t="shared" si="899"/>
        <v>2.0144692847056636E-5</v>
      </c>
      <c r="L3048" s="57">
        <f>IF(I3048&lt;=0,0,MIN(SetUp!$B$50*I3048^SetUp!$B$55,I3048))</f>
        <v>9.1340547295422583E-2</v>
      </c>
      <c r="M3048" s="57">
        <f t="shared" si="900"/>
        <v>2.3621277752867726</v>
      </c>
      <c r="N3048" s="57">
        <f>IF(SetUp!$B$62=0,X3048,(B3048-E3048)*(1-(H3048/SetUp!$B$66/SetUp!$B$56)))</f>
        <v>0</v>
      </c>
      <c r="O3048" s="57">
        <f>K3048*SetUp!$B$65</f>
        <v>0</v>
      </c>
      <c r="P3048" s="57">
        <f>MIN(SetUp!$B$54*L3048^SetUp!$B$51,L3048)</f>
        <v>4.8827843435918464E-2</v>
      </c>
      <c r="Q3048" s="57">
        <f t="shared" si="901"/>
        <v>2.0144692847056636E-5</v>
      </c>
      <c r="R3048" s="57">
        <f>IF((H3048+N3048-O3048)&gt;SetUp!$B$56,T3047+H3048+N3048-O3048-SetUp!$B$56,T3047)</f>
        <v>0</v>
      </c>
      <c r="S3048" s="57">
        <f>R3048*SetUp!$B$65</f>
        <v>0</v>
      </c>
      <c r="T3048" s="57">
        <f>IF((R3048-S3048)&lt;SetUp!$B$53,R3048-S3048,SetUp!$B$53)</f>
        <v>0</v>
      </c>
      <c r="U3048" s="57">
        <f t="shared" si="902"/>
        <v>2.3621277752867726</v>
      </c>
      <c r="V3048" s="57">
        <f>(L3048-P3048)/1000*SetUp!$B$13*1000000/SetUp!$B$48</f>
        <v>2.4180240940835533</v>
      </c>
      <c r="W3048" s="57">
        <f t="shared" si="904"/>
        <v>1.2490009027033011E-16</v>
      </c>
      <c r="X3048" s="57">
        <f>MAX((SetUp!$B$56*(1-($H3048/SetUp!$B$56)^2)*TANH(($B3048-$D3048)/SetUp!$B$56))/(1+$H3048/SetUp!$B$56*TANH(($B3048-$D3048)/SetUp!$B$56)),0)</f>
        <v>0</v>
      </c>
    </row>
    <row r="3049" spans="1:24" x14ac:dyDescent="0.3">
      <c r="A3049" s="64">
        <v>29711</v>
      </c>
      <c r="B3049" s="57">
        <v>0</v>
      </c>
      <c r="C3049" s="57">
        <v>1.9</v>
      </c>
      <c r="D3049" s="57">
        <v>3.5880000000000001</v>
      </c>
      <c r="E3049" s="57">
        <f t="shared" si="896"/>
        <v>0</v>
      </c>
      <c r="F3049" s="57">
        <f t="shared" si="897"/>
        <v>3.5880000000000001</v>
      </c>
      <c r="G3049" s="57">
        <f t="shared" si="898"/>
        <v>0</v>
      </c>
      <c r="H3049" s="57">
        <f>IF(Q3048&gt;SetUp!$B$56,SetUp!$B$56,Q3048)</f>
        <v>2.0144692847056636E-5</v>
      </c>
      <c r="I3049" s="57">
        <f t="shared" si="903"/>
        <v>2.3621277752867726</v>
      </c>
      <c r="J3049" s="57">
        <f>MIN(F3049,H3049,(1-EXP(-SetUp!$B$52*H3049/SetUp!$B$56))*F3049)</f>
        <v>1.1293600653553337E-5</v>
      </c>
      <c r="K3049" s="57">
        <f t="shared" si="899"/>
        <v>8.8510921935032983E-6</v>
      </c>
      <c r="L3049" s="57">
        <f>IF(I3049&lt;=0,0,MIN(SetUp!$B$50*I3049^SetUp!$B$55,I3049))</f>
        <v>8.5743622625568588E-2</v>
      </c>
      <c r="M3049" s="57">
        <f t="shared" si="900"/>
        <v>2.2763841526612039</v>
      </c>
      <c r="N3049" s="57">
        <f>IF(SetUp!$B$62=0,X3049,(B3049-E3049)*(1-(H3049/SetUp!$B$66/SetUp!$B$56)))</f>
        <v>0</v>
      </c>
      <c r="O3049" s="57">
        <f>K3049*SetUp!$B$65</f>
        <v>0</v>
      </c>
      <c r="P3049" s="57">
        <f>MIN(SetUp!$B$54*L3049^SetUp!$B$51,L3049)</f>
        <v>4.5885232833731915E-2</v>
      </c>
      <c r="Q3049" s="57">
        <f t="shared" si="901"/>
        <v>8.8510921935032983E-6</v>
      </c>
      <c r="R3049" s="57">
        <f>IF((H3049+N3049-O3049)&gt;SetUp!$B$56,T3048+H3049+N3049-O3049-SetUp!$B$56,T3048)</f>
        <v>0</v>
      </c>
      <c r="S3049" s="57">
        <f>R3049*SetUp!$B$65</f>
        <v>0</v>
      </c>
      <c r="T3049" s="57">
        <f>IF((R3049-S3049)&lt;SetUp!$B$53,R3049-S3049,SetUp!$B$53)</f>
        <v>0</v>
      </c>
      <c r="U3049" s="57">
        <f t="shared" si="902"/>
        <v>2.2763841526612039</v>
      </c>
      <c r="V3049" s="57">
        <f>(L3049-P3049)/1000*SetUp!$B$13*1000000/SetUp!$B$48</f>
        <v>2.267052859929743</v>
      </c>
      <c r="W3049" s="57">
        <f t="shared" si="904"/>
        <v>-4.163336342344337E-16</v>
      </c>
      <c r="X3049" s="57">
        <f>MAX((SetUp!$B$56*(1-($H3049/SetUp!$B$56)^2)*TANH(($B3049-$D3049)/SetUp!$B$56))/(1+$H3049/SetUp!$B$56*TANH(($B3049-$D3049)/SetUp!$B$56)),0)</f>
        <v>0</v>
      </c>
    </row>
    <row r="3050" spans="1:24" x14ac:dyDescent="0.3">
      <c r="A3050" s="64">
        <v>29712</v>
      </c>
      <c r="B3050" s="57">
        <v>0</v>
      </c>
      <c r="C3050" s="57">
        <v>1.788</v>
      </c>
      <c r="D3050" s="57">
        <v>3.5880000000000001</v>
      </c>
      <c r="E3050" s="57">
        <f t="shared" si="896"/>
        <v>0</v>
      </c>
      <c r="F3050" s="57">
        <f t="shared" si="897"/>
        <v>3.5880000000000001</v>
      </c>
      <c r="G3050" s="57">
        <f t="shared" si="898"/>
        <v>0</v>
      </c>
      <c r="H3050" s="57">
        <f>IF(Q3049&gt;SetUp!$B$56,SetUp!$B$56,Q3049)</f>
        <v>8.8510921935032983E-6</v>
      </c>
      <c r="I3050" s="57">
        <f t="shared" si="903"/>
        <v>2.2763841526612039</v>
      </c>
      <c r="J3050" s="57">
        <f>MIN(F3050,H3050,(1-EXP(-SetUp!$B$52*H3050/SetUp!$B$56))*F3050)</f>
        <v>4.9621401295527615E-6</v>
      </c>
      <c r="K3050" s="57">
        <f t="shared" si="899"/>
        <v>3.8889520639505368E-6</v>
      </c>
      <c r="L3050" s="57">
        <f>IF(I3050&lt;=0,0,MIN(SetUp!$B$50*I3050^SetUp!$B$55,I3050))</f>
        <v>8.0619253721811612E-2</v>
      </c>
      <c r="M3050" s="57">
        <f t="shared" si="900"/>
        <v>2.1957648989393923</v>
      </c>
      <c r="N3050" s="57">
        <f>IF(SetUp!$B$62=0,X3050,(B3050-E3050)*(1-(H3050/SetUp!$B$66/SetUp!$B$56)))</f>
        <v>0</v>
      </c>
      <c r="O3050" s="57">
        <f>K3050*SetUp!$B$65</f>
        <v>0</v>
      </c>
      <c r="P3050" s="57">
        <f>MIN(SetUp!$B$54*L3050^SetUp!$B$51,L3050)</f>
        <v>4.3188207178363462E-2</v>
      </c>
      <c r="Q3050" s="57">
        <f t="shared" si="901"/>
        <v>3.8889520639505368E-6</v>
      </c>
      <c r="R3050" s="57">
        <f>IF((H3050+N3050-O3050)&gt;SetUp!$B$56,T3049+H3050+N3050-O3050-SetUp!$B$56,T3049)</f>
        <v>0</v>
      </c>
      <c r="S3050" s="57">
        <f>R3050*SetUp!$B$65</f>
        <v>0</v>
      </c>
      <c r="T3050" s="57">
        <f>IF((R3050-S3050)&lt;SetUp!$B$53,R3050-S3050,SetUp!$B$53)</f>
        <v>0</v>
      </c>
      <c r="U3050" s="57">
        <f t="shared" si="902"/>
        <v>2.1957648989393923</v>
      </c>
      <c r="V3050" s="57">
        <f>(L3050-P3050)/1000*SetUp!$B$13*1000000/SetUp!$B$48</f>
        <v>2.1289912000877442</v>
      </c>
      <c r="W3050" s="57">
        <f t="shared" si="904"/>
        <v>1.5265566588595902E-16</v>
      </c>
      <c r="X3050" s="57">
        <f>MAX((SetUp!$B$56*(1-($H3050/SetUp!$B$56)^2)*TANH(($B3050-$D3050)/SetUp!$B$56))/(1+$H3050/SetUp!$B$56*TANH(($B3050-$D3050)/SetUp!$B$56)),0)</f>
        <v>0</v>
      </c>
    </row>
    <row r="3051" spans="1:24" x14ac:dyDescent="0.3">
      <c r="A3051" s="64">
        <v>29713</v>
      </c>
      <c r="B3051" s="57">
        <v>2E-3</v>
      </c>
      <c r="C3051" s="57">
        <v>1.2949999999999999</v>
      </c>
      <c r="D3051" s="57">
        <v>3.5880000000000001</v>
      </c>
      <c r="E3051" s="57">
        <f t="shared" si="896"/>
        <v>2E-3</v>
      </c>
      <c r="F3051" s="57">
        <f t="shared" si="897"/>
        <v>3.5860000000000003</v>
      </c>
      <c r="G3051" s="57">
        <f t="shared" si="898"/>
        <v>0</v>
      </c>
      <c r="H3051" s="57">
        <f>IF(Q3050&gt;SetUp!$B$56,SetUp!$B$56,Q3050)</f>
        <v>3.8889520639505368E-6</v>
      </c>
      <c r="I3051" s="57">
        <f t="shared" si="903"/>
        <v>2.1957648989393923</v>
      </c>
      <c r="J3051" s="57">
        <f>MIN(F3051,H3051,(1-EXP(-SetUp!$B$52*H3051/SetUp!$B$56))*F3051)</f>
        <v>2.1790277911903913E-6</v>
      </c>
      <c r="K3051" s="57">
        <f t="shared" si="899"/>
        <v>1.7099242727601455E-6</v>
      </c>
      <c r="L3051" s="57">
        <f>IF(I3051&lt;=0,0,MIN(SetUp!$B$50*I3051^SetUp!$B$55,I3051))</f>
        <v>7.5917036769394167E-2</v>
      </c>
      <c r="M3051" s="57">
        <f t="shared" si="900"/>
        <v>2.1198478621699981</v>
      </c>
      <c r="N3051" s="57">
        <f>IF(SetUp!$B$62=0,X3051,(B3051-E3051)*(1-(H3051/SetUp!$B$66/SetUp!$B$56)))</f>
        <v>0</v>
      </c>
      <c r="O3051" s="57">
        <f>K3051*SetUp!$B$65</f>
        <v>0</v>
      </c>
      <c r="P3051" s="57">
        <f>MIN(SetUp!$B$54*L3051^SetUp!$B$51,L3051)</f>
        <v>4.071080158407258E-2</v>
      </c>
      <c r="Q3051" s="57">
        <f t="shared" si="901"/>
        <v>1.7099242727601455E-6</v>
      </c>
      <c r="R3051" s="57">
        <f>IF((H3051+N3051-O3051)&gt;SetUp!$B$56,T3050+H3051+N3051-O3051-SetUp!$B$56,T3050)</f>
        <v>0</v>
      </c>
      <c r="S3051" s="57">
        <f>R3051*SetUp!$B$65</f>
        <v>0</v>
      </c>
      <c r="T3051" s="57">
        <f>IF((R3051-S3051)&lt;SetUp!$B$53,R3051-S3051,SetUp!$B$53)</f>
        <v>0</v>
      </c>
      <c r="U3051" s="57">
        <f t="shared" si="902"/>
        <v>2.1198478621699981</v>
      </c>
      <c r="V3051" s="57">
        <f>(L3051-P3051)/1000*SetUp!$B$13*1000000/SetUp!$B$48</f>
        <v>2.0024490848997889</v>
      </c>
      <c r="W3051" s="57">
        <f t="shared" si="904"/>
        <v>0</v>
      </c>
      <c r="X3051" s="57">
        <f>MAX((SetUp!$B$56*(1-($H3051/SetUp!$B$56)^2)*TANH(($B3051-$D3051)/SetUp!$B$56))/(1+$H3051/SetUp!$B$56*TANH(($B3051-$D3051)/SetUp!$B$56)),0)</f>
        <v>0</v>
      </c>
    </row>
    <row r="3052" spans="1:24" x14ac:dyDescent="0.3">
      <c r="A3052" s="64">
        <v>29714</v>
      </c>
      <c r="B3052" s="57">
        <v>8.4000000000000005E-2</v>
      </c>
      <c r="C3052" s="57">
        <v>1.048</v>
      </c>
      <c r="D3052" s="57">
        <v>3.5880000000000001</v>
      </c>
      <c r="E3052" s="57">
        <f t="shared" si="896"/>
        <v>8.4000000000000005E-2</v>
      </c>
      <c r="F3052" s="57">
        <f t="shared" si="897"/>
        <v>3.504</v>
      </c>
      <c r="G3052" s="57">
        <f t="shared" si="898"/>
        <v>0</v>
      </c>
      <c r="H3052" s="57">
        <f>IF(Q3051&gt;SetUp!$B$56,SetUp!$B$56,Q3051)</f>
        <v>1.7099242727601455E-6</v>
      </c>
      <c r="I3052" s="57">
        <f t="shared" si="903"/>
        <v>2.1198478621699981</v>
      </c>
      <c r="J3052" s="57">
        <f>MIN(F3052,H3052,(1-EXP(-SetUp!$B$52*H3052/SetUp!$B$56))*F3052)</f>
        <v>9.3618341435863788E-7</v>
      </c>
      <c r="K3052" s="57">
        <f t="shared" si="899"/>
        <v>7.7374085840150757E-7</v>
      </c>
      <c r="L3052" s="57">
        <f>IF(I3052&lt;=0,0,MIN(SetUp!$B$50*I3052^SetUp!$B$55,I3052))</f>
        <v>7.1593018505441017E-2</v>
      </c>
      <c r="M3052" s="57">
        <f t="shared" si="900"/>
        <v>2.0482548436645569</v>
      </c>
      <c r="N3052" s="57">
        <f>IF(SetUp!$B$62=0,X3052,(B3052-E3052)*(1-(H3052/SetUp!$B$66/SetUp!$B$56)))</f>
        <v>0</v>
      </c>
      <c r="O3052" s="57">
        <f>K3052*SetUp!$B$65</f>
        <v>0</v>
      </c>
      <c r="P3052" s="57">
        <f>MIN(SetUp!$B$54*L3052^SetUp!$B$51,L3052)</f>
        <v>3.8430350756137606E-2</v>
      </c>
      <c r="Q3052" s="57">
        <f t="shared" si="901"/>
        <v>7.7374085840150757E-7</v>
      </c>
      <c r="R3052" s="57">
        <f>IF((H3052+N3052-O3052)&gt;SetUp!$B$56,T3051+H3052+N3052-O3052-SetUp!$B$56,T3051)</f>
        <v>0</v>
      </c>
      <c r="S3052" s="57">
        <f>R3052*SetUp!$B$65</f>
        <v>0</v>
      </c>
      <c r="T3052" s="57">
        <f>IF((R3052-S3052)&lt;SetUp!$B$53,R3052-S3052,SetUp!$B$53)</f>
        <v>0</v>
      </c>
      <c r="U3052" s="57">
        <f t="shared" si="902"/>
        <v>2.0482548436645569</v>
      </c>
      <c r="V3052" s="57">
        <f>(L3052-P3052)/1000*SetUp!$B$13*1000000/SetUp!$B$48</f>
        <v>1.8862157040612804</v>
      </c>
      <c r="W3052" s="57">
        <f t="shared" si="904"/>
        <v>-1.8041124150158794E-16</v>
      </c>
      <c r="X3052" s="57">
        <f>MAX((SetUp!$B$56*(1-($H3052/SetUp!$B$56)^2)*TANH(($B3052-$D3052)/SetUp!$B$56))/(1+$H3052/SetUp!$B$56*TANH(($B3052-$D3052)/SetUp!$B$56)),0)</f>
        <v>0</v>
      </c>
    </row>
    <row r="3053" spans="1:24" x14ac:dyDescent="0.3">
      <c r="A3053" s="64">
        <v>29715</v>
      </c>
      <c r="B3053" s="57">
        <v>0</v>
      </c>
      <c r="C3053" s="57">
        <v>0.90200000000000002</v>
      </c>
      <c r="D3053" s="57">
        <v>3.5880000000000001</v>
      </c>
      <c r="E3053" s="57">
        <f t="shared" si="896"/>
        <v>0</v>
      </c>
      <c r="F3053" s="57">
        <f t="shared" si="897"/>
        <v>3.5880000000000001</v>
      </c>
      <c r="G3053" s="57">
        <f t="shared" si="898"/>
        <v>0</v>
      </c>
      <c r="H3053" s="57">
        <f>IF(Q3052&gt;SetUp!$B$56,SetUp!$B$56,Q3052)</f>
        <v>7.7374085840150757E-7</v>
      </c>
      <c r="I3053" s="57">
        <f t="shared" si="903"/>
        <v>2.0482548436645569</v>
      </c>
      <c r="J3053" s="57">
        <f>MIN(F3053,H3053,(1-EXP(-SetUp!$B$52*H3053/SetUp!$B$56))*F3053)</f>
        <v>4.3377844265224398E-7</v>
      </c>
      <c r="K3053" s="57">
        <f t="shared" si="899"/>
        <v>3.3996241574926359E-7</v>
      </c>
      <c r="L3053" s="57">
        <f>IF(I3053&lt;=0,0,MIN(SetUp!$B$50*I3053^SetUp!$B$55,I3053))</f>
        <v>6.7608738922888351E-2</v>
      </c>
      <c r="M3053" s="57">
        <f t="shared" si="900"/>
        <v>1.9806461047416686</v>
      </c>
      <c r="N3053" s="57">
        <f>IF(SetUp!$B$62=0,X3053,(B3053-E3053)*(1-(H3053/SetUp!$B$66/SetUp!$B$56)))</f>
        <v>0</v>
      </c>
      <c r="O3053" s="57">
        <f>K3053*SetUp!$B$65</f>
        <v>0</v>
      </c>
      <c r="P3053" s="57">
        <f>MIN(SetUp!$B$54*L3053^SetUp!$B$51,L3053)</f>
        <v>3.632700216079518E-2</v>
      </c>
      <c r="Q3053" s="57">
        <f t="shared" si="901"/>
        <v>3.3996241574926359E-7</v>
      </c>
      <c r="R3053" s="57">
        <f>IF((H3053+N3053-O3053)&gt;SetUp!$B$56,T3052+H3053+N3053-O3053-SetUp!$B$56,T3052)</f>
        <v>0</v>
      </c>
      <c r="S3053" s="57">
        <f>R3053*SetUp!$B$65</f>
        <v>0</v>
      </c>
      <c r="T3053" s="57">
        <f>IF((R3053-S3053)&lt;SetUp!$B$53,R3053-S3053,SetUp!$B$53)</f>
        <v>0</v>
      </c>
      <c r="U3053" s="57">
        <f t="shared" si="902"/>
        <v>1.9806461047416686</v>
      </c>
      <c r="V3053" s="57">
        <f>(L3053-P3053)/1000*SetUp!$B$13*1000000/SetUp!$B$48</f>
        <v>1.7792327076041878</v>
      </c>
      <c r="W3053" s="57">
        <f t="shared" si="904"/>
        <v>0</v>
      </c>
      <c r="X3053" s="57">
        <f>MAX((SetUp!$B$56*(1-($H3053/SetUp!$B$56)^2)*TANH(($B3053-$D3053)/SetUp!$B$56))/(1+$H3053/SetUp!$B$56*TANH(($B3053-$D3053)/SetUp!$B$56)),0)</f>
        <v>0</v>
      </c>
    </row>
    <row r="3054" spans="1:24" x14ac:dyDescent="0.3">
      <c r="A3054" s="64">
        <v>29716</v>
      </c>
      <c r="B3054" s="57">
        <v>0</v>
      </c>
      <c r="C3054" s="57">
        <v>0.77</v>
      </c>
      <c r="D3054" s="57">
        <v>3.5880000000000001</v>
      </c>
      <c r="E3054" s="57">
        <f t="shared" si="896"/>
        <v>0</v>
      </c>
      <c r="F3054" s="57">
        <f t="shared" si="897"/>
        <v>3.5880000000000001</v>
      </c>
      <c r="G3054" s="57">
        <f t="shared" si="898"/>
        <v>0</v>
      </c>
      <c r="H3054" s="57">
        <f>IF(Q3053&gt;SetUp!$B$56,SetUp!$B$56,Q3053)</f>
        <v>3.3996241574926359E-7</v>
      </c>
      <c r="I3054" s="57">
        <f t="shared" si="903"/>
        <v>1.9806461047416686</v>
      </c>
      <c r="J3054" s="57">
        <f>MIN(F3054,H3054,(1-EXP(-SetUp!$B$52*H3054/SetUp!$B$56))*F3054)</f>
        <v>1.9059142443866861E-7</v>
      </c>
      <c r="K3054" s="57">
        <f t="shared" si="899"/>
        <v>1.4937099131059498E-7</v>
      </c>
      <c r="L3054" s="57">
        <f>IF(I3054&lt;=0,0,MIN(SetUp!$B$50*I3054^SetUp!$B$55,I3054))</f>
        <v>6.3930434782771148E-2</v>
      </c>
      <c r="M3054" s="57">
        <f t="shared" si="900"/>
        <v>1.9167156699588974</v>
      </c>
      <c r="N3054" s="57">
        <f>IF(SetUp!$B$62=0,X3054,(B3054-E3054)*(1-(H3054/SetUp!$B$66/SetUp!$B$56)))</f>
        <v>0</v>
      </c>
      <c r="O3054" s="57">
        <f>K3054*SetUp!$B$65</f>
        <v>0</v>
      </c>
      <c r="P3054" s="57">
        <f>MIN(SetUp!$B$54*L3054^SetUp!$B$51,L3054)</f>
        <v>3.4383310570451533E-2</v>
      </c>
      <c r="Q3054" s="57">
        <f t="shared" si="901"/>
        <v>1.4937099131059498E-7</v>
      </c>
      <c r="R3054" s="57">
        <f>IF((H3054+N3054-O3054)&gt;SetUp!$B$56,T3053+H3054+N3054-O3054-SetUp!$B$56,T3053)</f>
        <v>0</v>
      </c>
      <c r="S3054" s="57">
        <f>R3054*SetUp!$B$65</f>
        <v>0</v>
      </c>
      <c r="T3054" s="57">
        <f>IF((R3054-S3054)&lt;SetUp!$B$53,R3054-S3054,SetUp!$B$53)</f>
        <v>0</v>
      </c>
      <c r="U3054" s="57">
        <f t="shared" si="902"/>
        <v>1.9167156699588974</v>
      </c>
      <c r="V3054" s="57">
        <f>(L3054-P3054)/1000*SetUp!$B$13*1000000/SetUp!$B$48</f>
        <v>1.680571964850361</v>
      </c>
      <c r="W3054" s="57">
        <f t="shared" si="904"/>
        <v>0</v>
      </c>
      <c r="X3054" s="57">
        <f>MAX((SetUp!$B$56*(1-($H3054/SetUp!$B$56)^2)*TANH(($B3054-$D3054)/SetUp!$B$56))/(1+$H3054/SetUp!$B$56*TANH(($B3054-$D3054)/SetUp!$B$56)),0)</f>
        <v>0</v>
      </c>
    </row>
    <row r="3055" spans="1:24" x14ac:dyDescent="0.3">
      <c r="A3055" s="64">
        <v>29717</v>
      </c>
      <c r="B3055" s="57">
        <v>0.20599999999999999</v>
      </c>
      <c r="C3055" s="57">
        <v>0.70899999999999996</v>
      </c>
      <c r="D3055" s="57">
        <v>3.5880000000000001</v>
      </c>
      <c r="E3055" s="57">
        <f t="shared" si="896"/>
        <v>0.20599999999999999</v>
      </c>
      <c r="F3055" s="57">
        <f t="shared" si="897"/>
        <v>3.3820000000000001</v>
      </c>
      <c r="G3055" s="57">
        <f t="shared" si="898"/>
        <v>0</v>
      </c>
      <c r="H3055" s="57">
        <f>IF(Q3054&gt;SetUp!$B$56,SetUp!$B$56,Q3054)</f>
        <v>1.4937099131059498E-7</v>
      </c>
      <c r="I3055" s="57">
        <f t="shared" si="903"/>
        <v>1.9167156699588974</v>
      </c>
      <c r="J3055" s="57">
        <f>MIN(F3055,H3055,(1-EXP(-SetUp!$B$52*H3055/SetUp!$B$56))*F3055)</f>
        <v>7.8933232281253046E-8</v>
      </c>
      <c r="K3055" s="57">
        <f t="shared" si="899"/>
        <v>7.0437759029341934E-8</v>
      </c>
      <c r="L3055" s="57">
        <f>IF(I3055&lt;=0,0,MIN(SetUp!$B$50*I3055^SetUp!$B$55,I3055))</f>
        <v>6.0528373904469038E-2</v>
      </c>
      <c r="M3055" s="57">
        <f t="shared" si="900"/>
        <v>1.8561872960544283</v>
      </c>
      <c r="N3055" s="57">
        <f>IF(SetUp!$B$62=0,X3055,(B3055-E3055)*(1-(H3055/SetUp!$B$66/SetUp!$B$56)))</f>
        <v>0</v>
      </c>
      <c r="O3055" s="57">
        <f>K3055*SetUp!$B$65</f>
        <v>0</v>
      </c>
      <c r="P3055" s="57">
        <f>MIN(SetUp!$B$54*L3055^SetUp!$B$51,L3055)</f>
        <v>3.2583898852377668E-2</v>
      </c>
      <c r="Q3055" s="57">
        <f t="shared" si="901"/>
        <v>7.0437759029341934E-8</v>
      </c>
      <c r="R3055" s="57">
        <f>IF((H3055+N3055-O3055)&gt;SetUp!$B$56,T3054+H3055+N3055-O3055-SetUp!$B$56,T3054)</f>
        <v>0</v>
      </c>
      <c r="S3055" s="57">
        <f>R3055*SetUp!$B$65</f>
        <v>0</v>
      </c>
      <c r="T3055" s="57">
        <f>IF((R3055-S3055)&lt;SetUp!$B$53,R3055-S3055,SetUp!$B$53)</f>
        <v>0</v>
      </c>
      <c r="U3055" s="57">
        <f t="shared" si="902"/>
        <v>1.8561872960544283</v>
      </c>
      <c r="V3055" s="57">
        <f>(L3055-P3055)/1000*SetUp!$B$13*1000000/SetUp!$B$48</f>
        <v>1.5894169939362179</v>
      </c>
      <c r="W3055" s="57">
        <f t="shared" si="904"/>
        <v>-1.2490009027033011E-16</v>
      </c>
      <c r="X3055" s="57">
        <f>MAX((SetUp!$B$56*(1-($H3055/SetUp!$B$56)^2)*TANH(($B3055-$D3055)/SetUp!$B$56))/(1+$H3055/SetUp!$B$56*TANH(($B3055-$D3055)/SetUp!$B$56)),0)</f>
        <v>0</v>
      </c>
    </row>
    <row r="3056" spans="1:24" x14ac:dyDescent="0.3">
      <c r="A3056" s="64">
        <v>29718</v>
      </c>
      <c r="B3056" s="57">
        <v>0</v>
      </c>
      <c r="C3056" s="57">
        <v>0.65200000000000002</v>
      </c>
      <c r="D3056" s="57">
        <v>3.5880000000000001</v>
      </c>
      <c r="E3056" s="57">
        <f t="shared" si="896"/>
        <v>0</v>
      </c>
      <c r="F3056" s="57">
        <f t="shared" si="897"/>
        <v>3.5880000000000001</v>
      </c>
      <c r="G3056" s="57">
        <f t="shared" si="898"/>
        <v>0</v>
      </c>
      <c r="H3056" s="57">
        <f>IF(Q3055&gt;SetUp!$B$56,SetUp!$B$56,Q3055)</f>
        <v>7.0437759029341934E-8</v>
      </c>
      <c r="I3056" s="57">
        <f t="shared" si="903"/>
        <v>1.8561872960544283</v>
      </c>
      <c r="J3056" s="57">
        <f>MIN(F3056,H3056,(1-EXP(-SetUp!$B$52*H3056/SetUp!$B$56))*F3056)</f>
        <v>3.948916829266125E-8</v>
      </c>
      <c r="K3056" s="57">
        <f t="shared" si="899"/>
        <v>3.0948590736680684E-8</v>
      </c>
      <c r="L3056" s="57">
        <f>IF(I3056&lt;=0,0,MIN(SetUp!$B$50*I3056^SetUp!$B$55,I3056))</f>
        <v>5.7376296351920007E-2</v>
      </c>
      <c r="M3056" s="57">
        <f t="shared" si="900"/>
        <v>1.7988109997025084</v>
      </c>
      <c r="N3056" s="57">
        <f>IF(SetUp!$B$62=0,X3056,(B3056-E3056)*(1-(H3056/SetUp!$B$66/SetUp!$B$56)))</f>
        <v>0</v>
      </c>
      <c r="O3056" s="57">
        <f>K3056*SetUp!$B$65</f>
        <v>0</v>
      </c>
      <c r="P3056" s="57">
        <f>MIN(SetUp!$B$54*L3056^SetUp!$B$51,L3056)</f>
        <v>3.0915172955603337E-2</v>
      </c>
      <c r="Q3056" s="57">
        <f t="shared" si="901"/>
        <v>3.0948590736680684E-8</v>
      </c>
      <c r="R3056" s="57">
        <f>IF((H3056+N3056-O3056)&gt;SetUp!$B$56,T3055+H3056+N3056-O3056-SetUp!$B$56,T3055)</f>
        <v>0</v>
      </c>
      <c r="S3056" s="57">
        <f>R3056*SetUp!$B$65</f>
        <v>0</v>
      </c>
      <c r="T3056" s="57">
        <f>IF((R3056-S3056)&lt;SetUp!$B$53,R3056-S3056,SetUp!$B$53)</f>
        <v>0</v>
      </c>
      <c r="U3056" s="57">
        <f t="shared" si="902"/>
        <v>1.7988109997025084</v>
      </c>
      <c r="V3056" s="57">
        <f>(L3056-P3056)/1000*SetUp!$B$13*1000000/SetUp!$B$48</f>
        <v>1.5050473886644493</v>
      </c>
      <c r="W3056" s="57">
        <f t="shared" si="904"/>
        <v>1.5265566588595902E-16</v>
      </c>
      <c r="X3056" s="57">
        <f>MAX((SetUp!$B$56*(1-($H3056/SetUp!$B$56)^2)*TANH(($B3056-$D3056)/SetUp!$B$56))/(1+$H3056/SetUp!$B$56*TANH(($B3056-$D3056)/SetUp!$B$56)),0)</f>
        <v>0</v>
      </c>
    </row>
    <row r="3057" spans="1:24" x14ac:dyDescent="0.3">
      <c r="A3057" s="64">
        <v>29719</v>
      </c>
      <c r="B3057" s="57">
        <v>5.0000000000000001E-3</v>
      </c>
      <c r="C3057" s="57">
        <v>0.54600000000000004</v>
      </c>
      <c r="D3057" s="57">
        <v>3.5880000000000001</v>
      </c>
      <c r="E3057" s="57">
        <f t="shared" si="896"/>
        <v>5.0000000000000001E-3</v>
      </c>
      <c r="F3057" s="57">
        <f t="shared" si="897"/>
        <v>3.5830000000000002</v>
      </c>
      <c r="G3057" s="57">
        <f t="shared" si="898"/>
        <v>0</v>
      </c>
      <c r="H3057" s="57">
        <f>IF(Q3056&gt;SetUp!$B$56,SetUp!$B$56,Q3056)</f>
        <v>3.0948590736680684E-8</v>
      </c>
      <c r="I3057" s="57">
        <f t="shared" si="903"/>
        <v>1.7988109997025084</v>
      </c>
      <c r="J3057" s="57">
        <f>MIN(F3057,H3057,(1-EXP(-SetUp!$B$52*H3057/SetUp!$B$56))*F3057)</f>
        <v>1.7326374982196138E-8</v>
      </c>
      <c r="K3057" s="57">
        <f t="shared" si="899"/>
        <v>1.3622215754484546E-8</v>
      </c>
      <c r="L3057" s="57">
        <f>IF(I3057&lt;=0,0,MIN(SetUp!$B$50*I3057^SetUp!$B$55,I3057))</f>
        <v>5.4450943417270671E-2</v>
      </c>
      <c r="M3057" s="57">
        <f t="shared" si="900"/>
        <v>1.7443600562852377</v>
      </c>
      <c r="N3057" s="57">
        <f>IF(SetUp!$B$62=0,X3057,(B3057-E3057)*(1-(H3057/SetUp!$B$66/SetUp!$B$56)))</f>
        <v>0</v>
      </c>
      <c r="O3057" s="57">
        <f>K3057*SetUp!$B$65</f>
        <v>0</v>
      </c>
      <c r="P3057" s="57">
        <f>MIN(SetUp!$B$54*L3057^SetUp!$B$51,L3057)</f>
        <v>2.9365081454292456E-2</v>
      </c>
      <c r="Q3057" s="57">
        <f t="shared" si="901"/>
        <v>1.3622215754484546E-8</v>
      </c>
      <c r="R3057" s="57">
        <f>IF((H3057+N3057-O3057)&gt;SetUp!$B$56,T3056+H3057+N3057-O3057-SetUp!$B$56,T3056)</f>
        <v>0</v>
      </c>
      <c r="S3057" s="57">
        <f>R3057*SetUp!$B$65</f>
        <v>0</v>
      </c>
      <c r="T3057" s="57">
        <f>IF((R3057-S3057)&lt;SetUp!$B$53,R3057-S3057,SetUp!$B$53)</f>
        <v>0</v>
      </c>
      <c r="U3057" s="57">
        <f t="shared" si="902"/>
        <v>1.7443600562852377</v>
      </c>
      <c r="V3057" s="57">
        <f>(L3057-P3057)/1000*SetUp!$B$13*1000000/SetUp!$B$48</f>
        <v>1.4268257048010544</v>
      </c>
      <c r="W3057" s="57">
        <f t="shared" si="904"/>
        <v>0</v>
      </c>
      <c r="X3057" s="57">
        <f>MAX((SetUp!$B$56*(1-($H3057/SetUp!$B$56)^2)*TANH(($B3057-$D3057)/SetUp!$B$56))/(1+$H3057/SetUp!$B$56*TANH(($B3057-$D3057)/SetUp!$B$56)),0)</f>
        <v>0</v>
      </c>
    </row>
    <row r="3058" spans="1:24" x14ac:dyDescent="0.3">
      <c r="A3058" s="64">
        <v>29720</v>
      </c>
      <c r="B3058" s="57">
        <v>7.0000000000000001E-3</v>
      </c>
      <c r="C3058" s="57">
        <v>0.45300000000000001</v>
      </c>
      <c r="D3058" s="57">
        <v>3.5880000000000001</v>
      </c>
      <c r="E3058" s="57">
        <f t="shared" si="896"/>
        <v>7.0000000000000001E-3</v>
      </c>
      <c r="F3058" s="57">
        <f t="shared" si="897"/>
        <v>3.581</v>
      </c>
      <c r="G3058" s="57">
        <f t="shared" si="898"/>
        <v>0</v>
      </c>
      <c r="H3058" s="57">
        <f>IF(Q3057&gt;SetUp!$B$56,SetUp!$B$56,Q3057)</f>
        <v>1.3622215754484546E-8</v>
      </c>
      <c r="I3058" s="57">
        <f t="shared" si="903"/>
        <v>1.7443600562852377</v>
      </c>
      <c r="J3058" s="57">
        <f>MIN(F3058,H3058,(1-EXP(-SetUp!$B$52*H3058/SetUp!$B$56))*F3058)</f>
        <v>7.6220552851502533E-9</v>
      </c>
      <c r="K3058" s="57">
        <f t="shared" si="899"/>
        <v>6.0001604693342928E-9</v>
      </c>
      <c r="L3058" s="57">
        <f>IF(I3058&lt;=0,0,MIN(SetUp!$B$50*I3058^SetUp!$B$55,I3058))</f>
        <v>5.1731659047574596E-2</v>
      </c>
      <c r="M3058" s="57">
        <f t="shared" si="900"/>
        <v>1.6926283972376632</v>
      </c>
      <c r="N3058" s="57">
        <f>IF(SetUp!$B$62=0,X3058,(B3058-E3058)*(1-(H3058/SetUp!$B$66/SetUp!$B$56)))</f>
        <v>0</v>
      </c>
      <c r="O3058" s="57">
        <f>K3058*SetUp!$B$65</f>
        <v>0</v>
      </c>
      <c r="P3058" s="57">
        <f>MIN(SetUp!$B$54*L3058^SetUp!$B$51,L3058)</f>
        <v>2.79229118889564E-2</v>
      </c>
      <c r="Q3058" s="57">
        <f t="shared" si="901"/>
        <v>6.0001604693342928E-9</v>
      </c>
      <c r="R3058" s="57">
        <f>IF((H3058+N3058-O3058)&gt;SetUp!$B$56,T3057+H3058+N3058-O3058-SetUp!$B$56,T3057)</f>
        <v>0</v>
      </c>
      <c r="S3058" s="57">
        <f>R3058*SetUp!$B$65</f>
        <v>0</v>
      </c>
      <c r="T3058" s="57">
        <f>IF((R3058-S3058)&lt;SetUp!$B$53,R3058-S3058,SetUp!$B$53)</f>
        <v>0</v>
      </c>
      <c r="U3058" s="57">
        <f t="shared" si="902"/>
        <v>1.6926283972376632</v>
      </c>
      <c r="V3058" s="57">
        <f>(L3058-P3058)/1000*SetUp!$B$13*1000000/SetUp!$B$48</f>
        <v>1.3541863737893443</v>
      </c>
      <c r="W3058" s="57">
        <f t="shared" si="904"/>
        <v>0</v>
      </c>
      <c r="X3058" s="57">
        <f>MAX((SetUp!$B$56*(1-($H3058/SetUp!$B$56)^2)*TANH(($B3058-$D3058)/SetUp!$B$56))/(1+$H3058/SetUp!$B$56*TANH(($B3058-$D3058)/SetUp!$B$56)),0)</f>
        <v>0</v>
      </c>
    </row>
    <row r="3059" spans="1:24" x14ac:dyDescent="0.3">
      <c r="A3059" s="64">
        <v>29721</v>
      </c>
      <c r="B3059" s="57">
        <v>0</v>
      </c>
      <c r="C3059" s="57">
        <v>0.45300000000000001</v>
      </c>
      <c r="D3059" s="57">
        <v>3.5880000000000001</v>
      </c>
      <c r="E3059" s="57">
        <f t="shared" si="896"/>
        <v>0</v>
      </c>
      <c r="F3059" s="57">
        <f t="shared" si="897"/>
        <v>3.5880000000000001</v>
      </c>
      <c r="G3059" s="57">
        <f t="shared" si="898"/>
        <v>0</v>
      </c>
      <c r="H3059" s="57">
        <f>IF(Q3058&gt;SetUp!$B$56,SetUp!$B$56,Q3058)</f>
        <v>6.0001604693342928E-9</v>
      </c>
      <c r="I3059" s="57">
        <f t="shared" si="903"/>
        <v>1.6926283972376632</v>
      </c>
      <c r="J3059" s="57">
        <f>MIN(F3059,H3059,(1-EXP(-SetUp!$B$52*H3059/SetUp!$B$56))*F3059)</f>
        <v>3.363839906622701E-9</v>
      </c>
      <c r="K3059" s="57">
        <f t="shared" si="899"/>
        <v>2.6363205627115918E-9</v>
      </c>
      <c r="L3059" s="57">
        <f>IF(I3059&lt;=0,0,MIN(SetUp!$B$50*I3059^SetUp!$B$55,I3059))</f>
        <v>4.9200051307742604E-2</v>
      </c>
      <c r="M3059" s="57">
        <f t="shared" si="900"/>
        <v>1.6434283459299206</v>
      </c>
      <c r="N3059" s="57">
        <f>IF(SetUp!$B$62=0,X3059,(B3059-E3059)*(1-(H3059/SetUp!$B$66/SetUp!$B$56)))</f>
        <v>0</v>
      </c>
      <c r="O3059" s="57">
        <f>K3059*SetUp!$B$65</f>
        <v>0</v>
      </c>
      <c r="P3059" s="57">
        <f>MIN(SetUp!$B$54*L3059^SetUp!$B$51,L3059)</f>
        <v>2.657911763066061E-2</v>
      </c>
      <c r="Q3059" s="57">
        <f t="shared" si="901"/>
        <v>2.6363205627115918E-9</v>
      </c>
      <c r="R3059" s="57">
        <f>IF((H3059+N3059-O3059)&gt;SetUp!$B$56,T3058+H3059+N3059-O3059-SetUp!$B$56,T3058)</f>
        <v>0</v>
      </c>
      <c r="S3059" s="57">
        <f>R3059*SetUp!$B$65</f>
        <v>0</v>
      </c>
      <c r="T3059" s="57">
        <f>IF((R3059-S3059)&lt;SetUp!$B$53,R3059-S3059,SetUp!$B$53)</f>
        <v>0</v>
      </c>
      <c r="U3059" s="57">
        <f t="shared" si="902"/>
        <v>1.6434283459299206</v>
      </c>
      <c r="V3059" s="57">
        <f>(L3059-P3059)/1000*SetUp!$B$13*1000000/SetUp!$B$48</f>
        <v>1.2866262951097165</v>
      </c>
      <c r="W3059" s="57">
        <f t="shared" si="904"/>
        <v>0</v>
      </c>
      <c r="X3059" s="57">
        <f>MAX((SetUp!$B$56*(1-($H3059/SetUp!$B$56)^2)*TANH(($B3059-$D3059)/SetUp!$B$56))/(1+$H3059/SetUp!$B$56*TANH(($B3059-$D3059)/SetUp!$B$56)),0)</f>
        <v>0</v>
      </c>
    </row>
    <row r="3060" spans="1:24" x14ac:dyDescent="0.3">
      <c r="A3060" s="64">
        <v>29722</v>
      </c>
      <c r="B3060" s="57">
        <v>0.27300000000000002</v>
      </c>
      <c r="C3060" s="57">
        <v>0.371</v>
      </c>
      <c r="D3060" s="57">
        <v>3.5880000000000001</v>
      </c>
      <c r="E3060" s="57">
        <f t="shared" si="896"/>
        <v>0.27300000000000002</v>
      </c>
      <c r="F3060" s="57">
        <f t="shared" si="897"/>
        <v>3.3149999999999999</v>
      </c>
      <c r="G3060" s="57">
        <f t="shared" si="898"/>
        <v>0</v>
      </c>
      <c r="H3060" s="57">
        <f>IF(Q3059&gt;SetUp!$B$56,SetUp!$B$56,Q3059)</f>
        <v>2.6363205627115918E-9</v>
      </c>
      <c r="I3060" s="57">
        <f t="shared" si="903"/>
        <v>1.6434283459299206</v>
      </c>
      <c r="J3060" s="57">
        <f>MIN(F3060,H3060,(1-EXP(-SetUp!$B$52*H3060/SetUp!$B$56))*F3060)</f>
        <v>1.3655315395100231E-9</v>
      </c>
      <c r="K3060" s="57">
        <f t="shared" si="899"/>
        <v>1.2707890232015687E-9</v>
      </c>
      <c r="L3060" s="57">
        <f>IF(I3060&lt;=0,0,MIN(SetUp!$B$50*I3060^SetUp!$B$55,I3060))</f>
        <v>4.6839703806246163E-2</v>
      </c>
      <c r="M3060" s="57">
        <f t="shared" si="900"/>
        <v>1.5965886421236744</v>
      </c>
      <c r="N3060" s="57">
        <f>IF(SetUp!$B$62=0,X3060,(B3060-E3060)*(1-(H3060/SetUp!$B$66/SetUp!$B$56)))</f>
        <v>0</v>
      </c>
      <c r="O3060" s="57">
        <f>K3060*SetUp!$B$65</f>
        <v>0</v>
      </c>
      <c r="P3060" s="57">
        <f>MIN(SetUp!$B$54*L3060^SetUp!$B$51,L3060)</f>
        <v>2.5325170168983772E-2</v>
      </c>
      <c r="Q3060" s="57">
        <f t="shared" si="901"/>
        <v>1.2707890232015687E-9</v>
      </c>
      <c r="R3060" s="57">
        <f>IF((H3060+N3060-O3060)&gt;SetUp!$B$56,T3059+H3060+N3060-O3060-SetUp!$B$56,T3059)</f>
        <v>0</v>
      </c>
      <c r="S3060" s="57">
        <f>R3060*SetUp!$B$65</f>
        <v>0</v>
      </c>
      <c r="T3060" s="57">
        <f>IF((R3060-S3060)&lt;SetUp!$B$53,R3060-S3060,SetUp!$B$53)</f>
        <v>0</v>
      </c>
      <c r="U3060" s="57">
        <f t="shared" si="902"/>
        <v>1.5965886421236744</v>
      </c>
      <c r="V3060" s="57">
        <f>(L3060-P3060)/1000*SetUp!$B$13*1000000/SetUp!$B$48</f>
        <v>1.2236968243609225</v>
      </c>
      <c r="W3060" s="57">
        <f t="shared" si="904"/>
        <v>0</v>
      </c>
      <c r="X3060" s="57">
        <f>MAX((SetUp!$B$56*(1-($H3060/SetUp!$B$56)^2)*TANH(($B3060-$D3060)/SetUp!$B$56))/(1+$H3060/SetUp!$B$56*TANH(($B3060-$D3060)/SetUp!$B$56)),0)</f>
        <v>0</v>
      </c>
    </row>
    <row r="3061" spans="1:24" x14ac:dyDescent="0.3">
      <c r="A3061" s="64">
        <v>29723</v>
      </c>
      <c r="B3061" s="57">
        <v>0.22800000000000001</v>
      </c>
      <c r="C3061" s="57">
        <v>0.371</v>
      </c>
      <c r="D3061" s="57">
        <v>3.5880000000000001</v>
      </c>
      <c r="E3061" s="57">
        <f t="shared" si="896"/>
        <v>0.22800000000000001</v>
      </c>
      <c r="F3061" s="57">
        <f t="shared" si="897"/>
        <v>3.36</v>
      </c>
      <c r="G3061" s="57">
        <f t="shared" si="898"/>
        <v>0</v>
      </c>
      <c r="H3061" s="57">
        <f>IF(Q3060&gt;SetUp!$B$56,SetUp!$B$56,Q3060)</f>
        <v>1.2707890232015687E-9</v>
      </c>
      <c r="I3061" s="57">
        <f t="shared" si="903"/>
        <v>1.5965886421236744</v>
      </c>
      <c r="J3061" s="57">
        <f>MIN(F3061,H3061,(1-EXP(-SetUp!$B$52*H3061/SetUp!$B$56))*F3061)</f>
        <v>6.6716440372260874E-10</v>
      </c>
      <c r="K3061" s="57">
        <f t="shared" si="899"/>
        <v>6.0362461947896E-10</v>
      </c>
      <c r="L3061" s="57">
        <f>IF(I3061&lt;=0,0,MIN(SetUp!$B$50*I3061^SetUp!$B$55,I3061))</f>
        <v>4.4635928866814806E-2</v>
      </c>
      <c r="M3061" s="57">
        <f t="shared" si="900"/>
        <v>1.5519527132568596</v>
      </c>
      <c r="N3061" s="57">
        <f>IF(SetUp!$B$62=0,X3061,(B3061-E3061)*(1-(H3061/SetUp!$B$66/SetUp!$B$56)))</f>
        <v>0</v>
      </c>
      <c r="O3061" s="57">
        <f>K3061*SetUp!$B$65</f>
        <v>0</v>
      </c>
      <c r="P3061" s="57">
        <f>MIN(SetUp!$B$54*L3061^SetUp!$B$51,L3061)</f>
        <v>2.4153432660795154E-2</v>
      </c>
      <c r="Q3061" s="57">
        <f t="shared" si="901"/>
        <v>6.0362461947896E-10</v>
      </c>
      <c r="R3061" s="57">
        <f>IF((H3061+N3061-O3061)&gt;SetUp!$B$56,T3060+H3061+N3061-O3061-SetUp!$B$56,T3060)</f>
        <v>0</v>
      </c>
      <c r="S3061" s="57">
        <f>R3061*SetUp!$B$65</f>
        <v>0</v>
      </c>
      <c r="T3061" s="57">
        <f>IF((R3061-S3061)&lt;SetUp!$B$53,R3061-S3061,SetUp!$B$53)</f>
        <v>0</v>
      </c>
      <c r="U3061" s="57">
        <f t="shared" si="902"/>
        <v>1.5519527132568596</v>
      </c>
      <c r="V3061" s="57">
        <f>(L3061-P3061)/1000*SetUp!$B$13*1000000/SetUp!$B$48</f>
        <v>1.1649969264906732</v>
      </c>
      <c r="W3061" s="57">
        <f t="shared" si="904"/>
        <v>1.3877787807814457E-16</v>
      </c>
      <c r="X3061" s="57">
        <f>MAX((SetUp!$B$56*(1-($H3061/SetUp!$B$56)^2)*TANH(($B3061-$D3061)/SetUp!$B$56))/(1+$H3061/SetUp!$B$56*TANH(($B3061-$D3061)/SetUp!$B$56)),0)</f>
        <v>0</v>
      </c>
    </row>
    <row r="3062" spans="1:24" x14ac:dyDescent="0.3">
      <c r="A3062" s="64">
        <v>29724</v>
      </c>
      <c r="B3062" s="57">
        <v>1.458</v>
      </c>
      <c r="C3062" s="57">
        <v>0.29899999999999999</v>
      </c>
      <c r="D3062" s="57">
        <v>3.5880000000000001</v>
      </c>
      <c r="E3062" s="57">
        <f t="shared" si="896"/>
        <v>1.458</v>
      </c>
      <c r="F3062" s="57">
        <f t="shared" si="897"/>
        <v>2.13</v>
      </c>
      <c r="G3062" s="57">
        <f t="shared" si="898"/>
        <v>0</v>
      </c>
      <c r="H3062" s="57">
        <f>IF(Q3061&gt;SetUp!$B$56,SetUp!$B$56,Q3061)</f>
        <v>6.0362461947896E-10</v>
      </c>
      <c r="I3062" s="57">
        <f t="shared" si="903"/>
        <v>1.5519527132568596</v>
      </c>
      <c r="J3062" s="57">
        <f>MIN(F3062,H3062,(1-EXP(-SetUp!$B$52*H3062/SetUp!$B$56))*F3062)</f>
        <v>2.0089378827137237E-10</v>
      </c>
      <c r="K3062" s="57">
        <f t="shared" si="899"/>
        <v>4.0273083120758763E-10</v>
      </c>
      <c r="L3062" s="57">
        <f>IF(I3062&lt;=0,0,MIN(SetUp!$B$50*I3062^SetUp!$B$55,I3062))</f>
        <v>4.2575555714307906E-2</v>
      </c>
      <c r="M3062" s="57">
        <f t="shared" si="900"/>
        <v>1.5093771575425516</v>
      </c>
      <c r="N3062" s="57">
        <f>IF(SetUp!$B$62=0,X3062,(B3062-E3062)*(1-(H3062/SetUp!$B$66/SetUp!$B$56)))</f>
        <v>0</v>
      </c>
      <c r="O3062" s="57">
        <f>K3062*SetUp!$B$65</f>
        <v>0</v>
      </c>
      <c r="P3062" s="57">
        <f>MIN(SetUp!$B$54*L3062^SetUp!$B$51,L3062)</f>
        <v>2.3057051326367775E-2</v>
      </c>
      <c r="Q3062" s="57">
        <f t="shared" si="901"/>
        <v>4.0273083120758763E-10</v>
      </c>
      <c r="R3062" s="57">
        <f>IF((H3062+N3062-O3062)&gt;SetUp!$B$56,T3061+H3062+N3062-O3062-SetUp!$B$56,T3061)</f>
        <v>0</v>
      </c>
      <c r="S3062" s="57">
        <f>R3062*SetUp!$B$65</f>
        <v>0</v>
      </c>
      <c r="T3062" s="57">
        <f>IF((R3062-S3062)&lt;SetUp!$B$53,R3062-S3062,SetUp!$B$53)</f>
        <v>0</v>
      </c>
      <c r="U3062" s="57">
        <f t="shared" si="902"/>
        <v>1.5093771575425516</v>
      </c>
      <c r="V3062" s="57">
        <f>(L3062-P3062)/1000*SetUp!$B$13*1000000/SetUp!$B$48</f>
        <v>1.1101673054362464</v>
      </c>
      <c r="W3062" s="57">
        <f t="shared" si="904"/>
        <v>-2.0816681711721685E-16</v>
      </c>
      <c r="X3062" s="57">
        <f>MAX((SetUp!$B$56*(1-($H3062/SetUp!$B$56)^2)*TANH(($B3062-$D3062)/SetUp!$B$56))/(1+$H3062/SetUp!$B$56*TANH(($B3062-$D3062)/SetUp!$B$56)),0)</f>
        <v>0</v>
      </c>
    </row>
    <row r="3063" spans="1:24" x14ac:dyDescent="0.3">
      <c r="A3063" s="64">
        <v>29725</v>
      </c>
      <c r="B3063" s="57">
        <v>0.80300000000000005</v>
      </c>
      <c r="C3063" s="57">
        <v>0.26700000000000002</v>
      </c>
      <c r="D3063" s="57">
        <v>3.5880000000000001</v>
      </c>
      <c r="E3063" s="57">
        <f t="shared" si="896"/>
        <v>0.80300000000000005</v>
      </c>
      <c r="F3063" s="57">
        <f t="shared" si="897"/>
        <v>2.7850000000000001</v>
      </c>
      <c r="G3063" s="57">
        <f t="shared" si="898"/>
        <v>0</v>
      </c>
      <c r="H3063" s="57">
        <f>IF(Q3062&gt;SetUp!$B$56,SetUp!$B$56,Q3062)</f>
        <v>4.0273083120758763E-10</v>
      </c>
      <c r="I3063" s="57">
        <f t="shared" si="903"/>
        <v>1.5093771575425516</v>
      </c>
      <c r="J3063" s="57">
        <f>MIN(F3063,H3063,(1-EXP(-SetUp!$B$52*H3063/SetUp!$B$56))*F3063)</f>
        <v>1.7525075890478804E-10</v>
      </c>
      <c r="K3063" s="57">
        <f t="shared" si="899"/>
        <v>2.2748007230279959E-10</v>
      </c>
      <c r="L3063" s="57">
        <f>IF(I3063&lt;=0,0,MIN(SetUp!$B$50*I3063^SetUp!$B$55,I3063))</f>
        <v>4.0646748136237608E-2</v>
      </c>
      <c r="M3063" s="57">
        <f t="shared" si="900"/>
        <v>1.4687304094063141</v>
      </c>
      <c r="N3063" s="57">
        <f>IF(SetUp!$B$62=0,X3063,(B3063-E3063)*(1-(H3063/SetUp!$B$66/SetUp!$B$56)))</f>
        <v>0</v>
      </c>
      <c r="O3063" s="57">
        <f>K3063*SetUp!$B$65</f>
        <v>0</v>
      </c>
      <c r="P3063" s="57">
        <f>MIN(SetUp!$B$54*L3063^SetUp!$B$51,L3063)</f>
        <v>2.2029861882103943E-2</v>
      </c>
      <c r="Q3063" s="57">
        <f t="shared" si="901"/>
        <v>2.2748007230279959E-10</v>
      </c>
      <c r="R3063" s="57">
        <f>IF((H3063+N3063-O3063)&gt;SetUp!$B$56,T3062+H3063+N3063-O3063-SetUp!$B$56,T3062)</f>
        <v>0</v>
      </c>
      <c r="S3063" s="57">
        <f>R3063*SetUp!$B$65</f>
        <v>0</v>
      </c>
      <c r="T3063" s="57">
        <f>IF((R3063-S3063)&lt;SetUp!$B$53,R3063-S3063,SetUp!$B$53)</f>
        <v>0</v>
      </c>
      <c r="U3063" s="57">
        <f t="shared" si="902"/>
        <v>1.4687304094063141</v>
      </c>
      <c r="V3063" s="57">
        <f>(L3063-P3063)/1000*SetUp!$B$13*1000000/SetUp!$B$48</f>
        <v>1.0588853550241628</v>
      </c>
      <c r="W3063" s="57">
        <f t="shared" si="904"/>
        <v>7.6327832942979512E-17</v>
      </c>
      <c r="X3063" s="57">
        <f>MAX((SetUp!$B$56*(1-($H3063/SetUp!$B$56)^2)*TANH(($B3063-$D3063)/SetUp!$B$56))/(1+$H3063/SetUp!$B$56*TANH(($B3063-$D3063)/SetUp!$B$56)),0)</f>
        <v>0</v>
      </c>
    </row>
    <row r="3064" spans="1:24" x14ac:dyDescent="0.3">
      <c r="A3064" s="64">
        <v>29726</v>
      </c>
      <c r="B3064" s="57">
        <v>0.36599999999999999</v>
      </c>
      <c r="C3064" s="57">
        <v>0.26700000000000002</v>
      </c>
      <c r="D3064" s="57">
        <v>3.5880000000000001</v>
      </c>
      <c r="E3064" s="57">
        <f t="shared" si="896"/>
        <v>0.36599999999999999</v>
      </c>
      <c r="F3064" s="57">
        <f t="shared" si="897"/>
        <v>3.222</v>
      </c>
      <c r="G3064" s="57">
        <f t="shared" si="898"/>
        <v>0</v>
      </c>
      <c r="H3064" s="57">
        <f>IF(Q3063&gt;SetUp!$B$56,SetUp!$B$56,Q3063)</f>
        <v>2.2748007230279959E-10</v>
      </c>
      <c r="I3064" s="57">
        <f t="shared" si="903"/>
        <v>1.4687304094063141</v>
      </c>
      <c r="J3064" s="57">
        <f>MIN(F3064,H3064,(1-EXP(-SetUp!$B$52*H3064/SetUp!$B$56))*F3064)</f>
        <v>1.1452209180973228E-10</v>
      </c>
      <c r="K3064" s="57">
        <f t="shared" si="899"/>
        <v>1.1295798049306731E-10</v>
      </c>
      <c r="L3064" s="57">
        <f>IF(I3064&lt;=0,0,MIN(SetUp!$B$50*I3064^SetUp!$B$55,I3064))</f>
        <v>3.8838847044762564E-2</v>
      </c>
      <c r="M3064" s="57">
        <f t="shared" si="900"/>
        <v>1.4298915623615516</v>
      </c>
      <c r="N3064" s="57">
        <f>IF(SetUp!$B$62=0,X3064,(B3064-E3064)*(1-(H3064/SetUp!$B$66/SetUp!$B$56)))</f>
        <v>0</v>
      </c>
      <c r="O3064" s="57">
        <f>K3064*SetUp!$B$65</f>
        <v>0</v>
      </c>
      <c r="P3064" s="57">
        <f>MIN(SetUp!$B$54*L3064^SetUp!$B$51,L3064)</f>
        <v>2.1066308686151149E-2</v>
      </c>
      <c r="Q3064" s="57">
        <f t="shared" si="901"/>
        <v>1.1295798049306731E-10</v>
      </c>
      <c r="R3064" s="57">
        <f>IF((H3064+N3064-O3064)&gt;SetUp!$B$56,T3063+H3064+N3064-O3064-SetUp!$B$56,T3063)</f>
        <v>0</v>
      </c>
      <c r="S3064" s="57">
        <f>R3064*SetUp!$B$65</f>
        <v>0</v>
      </c>
      <c r="T3064" s="57">
        <f>IF((R3064-S3064)&lt;SetUp!$B$53,R3064-S3064,SetUp!$B$53)</f>
        <v>0</v>
      </c>
      <c r="U3064" s="57">
        <f t="shared" si="902"/>
        <v>1.4298915623615516</v>
      </c>
      <c r="V3064" s="57">
        <f>(L3064-P3064)/1000*SetUp!$B$13*1000000/SetUp!$B$48</f>
        <v>1.0108608030712032</v>
      </c>
      <c r="W3064" s="57">
        <f t="shared" si="904"/>
        <v>2.2898349882893854E-16</v>
      </c>
      <c r="X3064" s="57">
        <f>MAX((SetUp!$B$56*(1-($H3064/SetUp!$B$56)^2)*TANH(($B3064-$D3064)/SetUp!$B$56))/(1+$H3064/SetUp!$B$56*TANH(($B3064-$D3064)/SetUp!$B$56)),0)</f>
        <v>0</v>
      </c>
    </row>
    <row r="3065" spans="1:24" x14ac:dyDescent="0.3">
      <c r="A3065" s="64">
        <v>29727</v>
      </c>
      <c r="B3065" s="57">
        <v>2E-3</v>
      </c>
      <c r="C3065" s="57">
        <v>0.23799999999999999</v>
      </c>
      <c r="D3065" s="57">
        <v>3.5880000000000001</v>
      </c>
      <c r="E3065" s="57">
        <f t="shared" si="896"/>
        <v>2E-3</v>
      </c>
      <c r="F3065" s="57">
        <f t="shared" si="897"/>
        <v>3.5860000000000003</v>
      </c>
      <c r="G3065" s="57">
        <f t="shared" si="898"/>
        <v>0</v>
      </c>
      <c r="H3065" s="57">
        <f>IF(Q3064&gt;SetUp!$B$56,SetUp!$B$56,Q3064)</f>
        <v>1.1295798049306731E-10</v>
      </c>
      <c r="I3065" s="57">
        <f t="shared" si="903"/>
        <v>1.4298915623615516</v>
      </c>
      <c r="J3065" s="57">
        <f>MIN(F3065,H3065,(1-EXP(-SetUp!$B$52*H3065/SetUp!$B$56))*F3065)</f>
        <v>6.3291679008870015E-11</v>
      </c>
      <c r="K3065" s="57">
        <f t="shared" si="899"/>
        <v>4.9666301484197292E-11</v>
      </c>
      <c r="L3065" s="57">
        <f>IF(I3065&lt;=0,0,MIN(SetUp!$B$50*I3065^SetUp!$B$55,I3065))</f>
        <v>3.7142234145101004E-2</v>
      </c>
      <c r="M3065" s="57">
        <f t="shared" si="900"/>
        <v>1.3927493282164505</v>
      </c>
      <c r="N3065" s="57">
        <f>IF(SetUp!$B$62=0,X3065,(B3065-E3065)*(1-(H3065/SetUp!$B$66/SetUp!$B$56)))</f>
        <v>0</v>
      </c>
      <c r="O3065" s="57">
        <f>K3065*SetUp!$B$65</f>
        <v>0</v>
      </c>
      <c r="P3065" s="57">
        <f>MIN(SetUp!$B$54*L3065^SetUp!$B$51,L3065)</f>
        <v>2.0161374668387407E-2</v>
      </c>
      <c r="Q3065" s="57">
        <f t="shared" si="901"/>
        <v>4.9666301484197292E-11</v>
      </c>
      <c r="R3065" s="57">
        <f>IF((H3065+N3065-O3065)&gt;SetUp!$B$56,T3064+H3065+N3065-O3065-SetUp!$B$56,T3064)</f>
        <v>0</v>
      </c>
      <c r="S3065" s="57">
        <f>R3065*SetUp!$B$65</f>
        <v>0</v>
      </c>
      <c r="T3065" s="57">
        <f>IF((R3065-S3065)&lt;SetUp!$B$53,R3065-S3065,SetUp!$B$53)</f>
        <v>0</v>
      </c>
      <c r="U3065" s="57">
        <f t="shared" si="902"/>
        <v>1.3927493282164505</v>
      </c>
      <c r="V3065" s="57">
        <f>(L3065-P3065)/1000*SetUp!$B$13*1000000/SetUp!$B$48</f>
        <v>0.96583194257970328</v>
      </c>
      <c r="W3065" s="57">
        <f t="shared" si="904"/>
        <v>-2.2898349882893854E-16</v>
      </c>
      <c r="X3065" s="57">
        <f>MAX((SetUp!$B$56*(1-($H3065/SetUp!$B$56)^2)*TANH(($B3065-$D3065)/SetUp!$B$56))/(1+$H3065/SetUp!$B$56*TANH(($B3065-$D3065)/SetUp!$B$56)),0)</f>
        <v>0</v>
      </c>
    </row>
    <row r="3066" spans="1:24" x14ac:dyDescent="0.3">
      <c r="A3066" s="64">
        <v>29728</v>
      </c>
      <c r="B3066" s="57">
        <v>2.1999999999999999E-2</v>
      </c>
      <c r="C3066" s="57">
        <v>0.23799999999999999</v>
      </c>
      <c r="D3066" s="57">
        <v>3.5880000000000001</v>
      </c>
      <c r="E3066" s="57">
        <f t="shared" si="896"/>
        <v>2.1999999999999999E-2</v>
      </c>
      <c r="F3066" s="57">
        <f t="shared" si="897"/>
        <v>3.5660000000000003</v>
      </c>
      <c r="G3066" s="57">
        <f t="shared" si="898"/>
        <v>0</v>
      </c>
      <c r="H3066" s="57">
        <f>IF(Q3065&gt;SetUp!$B$56,SetUp!$B$56,Q3065)</f>
        <v>4.9666301484197292E-11</v>
      </c>
      <c r="I3066" s="57">
        <f t="shared" si="903"/>
        <v>1.3927493282164505</v>
      </c>
      <c r="J3066" s="57">
        <f>MIN(F3066,H3066,(1-EXP(-SetUp!$B$52*H3066/SetUp!$B$56))*F3066)</f>
        <v>2.7673400682104447E-11</v>
      </c>
      <c r="K3066" s="57">
        <f t="shared" si="899"/>
        <v>2.1992900802092845E-11</v>
      </c>
      <c r="L3066" s="57">
        <f>IF(I3066&lt;=0,0,MIN(SetUp!$B$50*I3066^SetUp!$B$55,I3066))</f>
        <v>3.5548213552370513E-2</v>
      </c>
      <c r="M3066" s="57">
        <f t="shared" si="900"/>
        <v>1.3572011146640799</v>
      </c>
      <c r="N3066" s="57">
        <f>IF(SetUp!$B$62=0,X3066,(B3066-E3066)*(1-(H3066/SetUp!$B$66/SetUp!$B$56)))</f>
        <v>0</v>
      </c>
      <c r="O3066" s="57">
        <f>K3066*SetUp!$B$65</f>
        <v>0</v>
      </c>
      <c r="P3066" s="57">
        <f>MIN(SetUp!$B$54*L3066^SetUp!$B$51,L3066)</f>
        <v>1.9310520438313043E-2</v>
      </c>
      <c r="Q3066" s="57">
        <f t="shared" si="901"/>
        <v>2.1992900802092845E-11</v>
      </c>
      <c r="R3066" s="57">
        <f>IF((H3066+N3066-O3066)&gt;SetUp!$B$56,T3065+H3066+N3066-O3066-SetUp!$B$56,T3065)</f>
        <v>0</v>
      </c>
      <c r="S3066" s="57">
        <f>R3066*SetUp!$B$65</f>
        <v>0</v>
      </c>
      <c r="T3066" s="57">
        <f>IF((R3066-S3066)&lt;SetUp!$B$53,R3066-S3066,SetUp!$B$53)</f>
        <v>0</v>
      </c>
      <c r="U3066" s="57">
        <f t="shared" si="902"/>
        <v>1.3572011146640799</v>
      </c>
      <c r="V3066" s="57">
        <f>(L3066-P3066)/1000*SetUp!$B$13*1000000/SetUp!$B$48</f>
        <v>0.92356236177972295</v>
      </c>
      <c r="W3066" s="57">
        <f t="shared" si="904"/>
        <v>-9.7144514654701197E-17</v>
      </c>
      <c r="X3066" s="57">
        <f>MAX((SetUp!$B$56*(1-($H3066/SetUp!$B$56)^2)*TANH(($B3066-$D3066)/SetUp!$B$56))/(1+$H3066/SetUp!$B$56*TANH(($B3066-$D3066)/SetUp!$B$56)),0)</f>
        <v>0</v>
      </c>
    </row>
    <row r="3067" spans="1:24" x14ac:dyDescent="0.3">
      <c r="A3067" s="64">
        <v>29729</v>
      </c>
      <c r="B3067" s="57">
        <v>0</v>
      </c>
      <c r="C3067" s="57">
        <v>0.21</v>
      </c>
      <c r="D3067" s="57">
        <v>3.5880000000000001</v>
      </c>
      <c r="E3067" s="57">
        <f t="shared" si="896"/>
        <v>0</v>
      </c>
      <c r="F3067" s="57">
        <f t="shared" si="897"/>
        <v>3.5880000000000001</v>
      </c>
      <c r="G3067" s="57">
        <f t="shared" si="898"/>
        <v>0</v>
      </c>
      <c r="H3067" s="57">
        <f>IF(Q3066&gt;SetUp!$B$56,SetUp!$B$56,Q3066)</f>
        <v>2.1992900802092845E-11</v>
      </c>
      <c r="I3067" s="57">
        <f t="shared" si="903"/>
        <v>1.3572011146640799</v>
      </c>
      <c r="J3067" s="57">
        <f>MIN(F3067,H3067,(1-EXP(-SetUp!$B$52*H3067/SetUp!$B$56))*F3067)</f>
        <v>1.2329667953281387E-11</v>
      </c>
      <c r="K3067" s="57">
        <f t="shared" si="899"/>
        <v>9.6632328488114584E-12</v>
      </c>
      <c r="L3067" s="57">
        <f>IF(I3067&lt;=0,0,MIN(SetUp!$B$50*I3067^SetUp!$B$55,I3067))</f>
        <v>3.4048908718893087E-2</v>
      </c>
      <c r="M3067" s="57">
        <f t="shared" si="900"/>
        <v>1.3231522059451868</v>
      </c>
      <c r="N3067" s="57">
        <f>IF(SetUp!$B$62=0,X3067,(B3067-E3067)*(1-(H3067/SetUp!$B$66/SetUp!$B$56)))</f>
        <v>0</v>
      </c>
      <c r="O3067" s="57">
        <f>K3067*SetUp!$B$65</f>
        <v>0</v>
      </c>
      <c r="P3067" s="57">
        <f>MIN(SetUp!$B$54*L3067^SetUp!$B$51,L3067)</f>
        <v>1.8509631227896346E-2</v>
      </c>
      <c r="Q3067" s="57">
        <f t="shared" si="901"/>
        <v>9.6632328488114584E-12</v>
      </c>
      <c r="R3067" s="57">
        <f>IF((H3067+N3067-O3067)&gt;SetUp!$B$56,T3066+H3067+N3067-O3067-SetUp!$B$56,T3066)</f>
        <v>0</v>
      </c>
      <c r="S3067" s="57">
        <f>R3067*SetUp!$B$65</f>
        <v>0</v>
      </c>
      <c r="T3067" s="57">
        <f>IF((R3067-S3067)&lt;SetUp!$B$53,R3067-S3067,SetUp!$B$53)</f>
        <v>0</v>
      </c>
      <c r="U3067" s="57">
        <f t="shared" si="902"/>
        <v>1.3231522059451868</v>
      </c>
      <c r="V3067" s="57">
        <f>(L3067-P3067)/1000*SetUp!$B$13*1000000/SetUp!$B$48</f>
        <v>0.88383809936098079</v>
      </c>
      <c r="W3067" s="57">
        <f t="shared" si="904"/>
        <v>0</v>
      </c>
      <c r="X3067" s="57">
        <f>MAX((SetUp!$B$56*(1-($H3067/SetUp!$B$56)^2)*TANH(($B3067-$D3067)/SetUp!$B$56))/(1+$H3067/SetUp!$B$56*TANH(($B3067-$D3067)/SetUp!$B$56)),0)</f>
        <v>0</v>
      </c>
    </row>
    <row r="3068" spans="1:24" x14ac:dyDescent="0.3">
      <c r="A3068" s="64">
        <v>29730</v>
      </c>
      <c r="B3068" s="57">
        <v>0</v>
      </c>
      <c r="C3068" s="57">
        <v>0.21</v>
      </c>
      <c r="D3068" s="57">
        <v>3.5880000000000001</v>
      </c>
      <c r="E3068" s="57">
        <f t="shared" si="896"/>
        <v>0</v>
      </c>
      <c r="F3068" s="57">
        <f t="shared" si="897"/>
        <v>3.5880000000000001</v>
      </c>
      <c r="G3068" s="57">
        <f t="shared" si="898"/>
        <v>0</v>
      </c>
      <c r="H3068" s="57">
        <f>IF(Q3067&gt;SetUp!$B$56,SetUp!$B$56,Q3067)</f>
        <v>9.6632328488114584E-12</v>
      </c>
      <c r="I3068" s="57">
        <f t="shared" si="903"/>
        <v>1.3231522059451868</v>
      </c>
      <c r="J3068" s="57">
        <f>MIN(F3068,H3068,(1-EXP(-SetUp!$B$52*H3068/SetUp!$B$56))*F3068)</f>
        <v>5.4175330888028842E-12</v>
      </c>
      <c r="K3068" s="57">
        <f t="shared" si="899"/>
        <v>4.2456997600085742E-12</v>
      </c>
      <c r="L3068" s="57">
        <f>IF(I3068&lt;=0,0,MIN(SetUp!$B$50*I3068^SetUp!$B$55,I3068))</f>
        <v>3.2637172460829936E-2</v>
      </c>
      <c r="M3068" s="57">
        <f t="shared" si="900"/>
        <v>1.2905150334843569</v>
      </c>
      <c r="N3068" s="57">
        <f>IF(SetUp!$B$62=0,X3068,(B3068-E3068)*(1-(H3068/SetUp!$B$66/SetUp!$B$56)))</f>
        <v>0</v>
      </c>
      <c r="O3068" s="57">
        <f>K3068*SetUp!$B$65</f>
        <v>0</v>
      </c>
      <c r="P3068" s="57">
        <f>MIN(SetUp!$B$54*L3068^SetUp!$B$51,L3068)</f>
        <v>1.7754970542866903E-2</v>
      </c>
      <c r="Q3068" s="57">
        <f t="shared" si="901"/>
        <v>4.2456997600085742E-12</v>
      </c>
      <c r="R3068" s="57">
        <f>IF((H3068+N3068-O3068)&gt;SetUp!$B$56,T3067+H3068+N3068-O3068-SetUp!$B$56,T3067)</f>
        <v>0</v>
      </c>
      <c r="S3068" s="57">
        <f>R3068*SetUp!$B$65</f>
        <v>0</v>
      </c>
      <c r="T3068" s="57">
        <f>IF((R3068-S3068)&lt;SetUp!$B$53,R3068-S3068,SetUp!$B$53)</f>
        <v>0</v>
      </c>
      <c r="U3068" s="57">
        <f t="shared" si="902"/>
        <v>1.2905150334843569</v>
      </c>
      <c r="V3068" s="57">
        <f>(L3068-P3068)/1000*SetUp!$B$13*1000000/SetUp!$B$48</f>
        <v>0.84646516320335563</v>
      </c>
      <c r="W3068" s="57">
        <f t="shared" si="904"/>
        <v>1.5959455978986625E-16</v>
      </c>
      <c r="X3068" s="57">
        <f>MAX((SetUp!$B$56*(1-($H3068/SetUp!$B$56)^2)*TANH(($B3068-$D3068)/SetUp!$B$56))/(1+$H3068/SetUp!$B$56*TANH(($B3068-$D3068)/SetUp!$B$56)),0)</f>
        <v>0</v>
      </c>
    </row>
    <row r="3069" spans="1:24" x14ac:dyDescent="0.3">
      <c r="A3069" s="64">
        <v>29731</v>
      </c>
      <c r="B3069" s="57">
        <v>2E-3</v>
      </c>
      <c r="C3069" s="57">
        <v>0.21</v>
      </c>
      <c r="D3069" s="57">
        <v>3.5880000000000001</v>
      </c>
      <c r="E3069" s="57">
        <f t="shared" si="896"/>
        <v>2E-3</v>
      </c>
      <c r="F3069" s="57">
        <f t="shared" si="897"/>
        <v>3.5860000000000003</v>
      </c>
      <c r="G3069" s="57">
        <f t="shared" si="898"/>
        <v>0</v>
      </c>
      <c r="H3069" s="57">
        <f>IF(Q3068&gt;SetUp!$B$56,SetUp!$B$56,Q3068)</f>
        <v>4.2456997600085742E-12</v>
      </c>
      <c r="I3069" s="57">
        <f t="shared" si="903"/>
        <v>1.2905150334843569</v>
      </c>
      <c r="J3069" s="57">
        <f>MIN(F3069,H3069,(1-EXP(-SetUp!$B$52*H3069/SetUp!$B$56))*F3069)</f>
        <v>2.3788027103677225E-12</v>
      </c>
      <c r="K3069" s="57">
        <f t="shared" si="899"/>
        <v>1.8668970496408517E-12</v>
      </c>
      <c r="L3069" s="57">
        <f>IF(I3069&lt;=0,0,MIN(SetUp!$B$50*I3069^SetUp!$B$55,I3069))</f>
        <v>3.130650822465085E-2</v>
      </c>
      <c r="M3069" s="57">
        <f t="shared" si="900"/>
        <v>1.2592085252597061</v>
      </c>
      <c r="N3069" s="57">
        <f>IF(SetUp!$B$62=0,X3069,(B3069-E3069)*(1-(H3069/SetUp!$B$66/SetUp!$B$56)))</f>
        <v>0</v>
      </c>
      <c r="O3069" s="57">
        <f>K3069*SetUp!$B$65</f>
        <v>0</v>
      </c>
      <c r="P3069" s="57">
        <f>MIN(SetUp!$B$54*L3069^SetUp!$B$51,L3069)</f>
        <v>1.7043139574400162E-2</v>
      </c>
      <c r="Q3069" s="57">
        <f t="shared" si="901"/>
        <v>1.8668970496408517E-12</v>
      </c>
      <c r="R3069" s="57">
        <f>IF((H3069+N3069-O3069)&gt;SetUp!$B$56,T3068+H3069+N3069-O3069-SetUp!$B$56,T3068)</f>
        <v>0</v>
      </c>
      <c r="S3069" s="57">
        <f>R3069*SetUp!$B$65</f>
        <v>0</v>
      </c>
      <c r="T3069" s="57">
        <f>IF((R3069-S3069)&lt;SetUp!$B$53,R3069-S3069,SetUp!$B$53)</f>
        <v>0</v>
      </c>
      <c r="U3069" s="57">
        <f t="shared" si="902"/>
        <v>1.2592085252597061</v>
      </c>
      <c r="V3069" s="57">
        <f>(L3069-P3069)/1000*SetUp!$B$13*1000000/SetUp!$B$48</f>
        <v>0.81126736076542916</v>
      </c>
      <c r="W3069" s="57">
        <f t="shared" si="904"/>
        <v>0</v>
      </c>
      <c r="X3069" s="57">
        <f>MAX((SetUp!$B$56*(1-($H3069/SetUp!$B$56)^2)*TANH(($B3069-$D3069)/SetUp!$B$56))/(1+$H3069/SetUp!$B$56*TANH(($B3069-$D3069)/SetUp!$B$56)),0)</f>
        <v>0</v>
      </c>
    </row>
    <row r="3070" spans="1:24" x14ac:dyDescent="0.3">
      <c r="A3070" s="64">
        <v>29732</v>
      </c>
      <c r="B3070" s="57">
        <v>0</v>
      </c>
      <c r="C3070" s="57">
        <v>0.185</v>
      </c>
      <c r="D3070" s="57">
        <v>3.5880000000000001</v>
      </c>
      <c r="E3070" s="57">
        <f t="shared" si="896"/>
        <v>0</v>
      </c>
      <c r="F3070" s="57">
        <f t="shared" si="897"/>
        <v>3.5880000000000001</v>
      </c>
      <c r="G3070" s="57">
        <f t="shared" si="898"/>
        <v>0</v>
      </c>
      <c r="H3070" s="57">
        <f>IF(Q3069&gt;SetUp!$B$56,SetUp!$B$56,Q3069)</f>
        <v>1.8668970496408517E-12</v>
      </c>
      <c r="I3070" s="57">
        <f t="shared" si="903"/>
        <v>1.2592085252597061</v>
      </c>
      <c r="J3070" s="57">
        <f>MIN(F3070,H3070,(1-EXP(-SetUp!$B$52*H3070/SetUp!$B$56))*F3070)</f>
        <v>1.0464602517856746E-12</v>
      </c>
      <c r="K3070" s="57">
        <f t="shared" si="899"/>
        <v>8.2043679785517707E-13</v>
      </c>
      <c r="L3070" s="57">
        <f>IF(I3070&lt;=0,0,MIN(SetUp!$B$50*I3070^SetUp!$B$55,I3070))</f>
        <v>3.0051001024684335E-2</v>
      </c>
      <c r="M3070" s="57">
        <f t="shared" si="900"/>
        <v>1.2291575242350217</v>
      </c>
      <c r="N3070" s="57">
        <f>IF(SetUp!$B$62=0,X3070,(B3070-E3070)*(1-(H3070/SetUp!$B$66/SetUp!$B$56)))</f>
        <v>0</v>
      </c>
      <c r="O3070" s="57">
        <f>K3070*SetUp!$B$65</f>
        <v>0</v>
      </c>
      <c r="P3070" s="57">
        <f>MIN(SetUp!$B$54*L3070^SetUp!$B$51,L3070)</f>
        <v>1.6371041570790421E-2</v>
      </c>
      <c r="Q3070" s="57">
        <f t="shared" si="901"/>
        <v>8.2043679785517707E-13</v>
      </c>
      <c r="R3070" s="57">
        <f>IF((H3070+N3070-O3070)&gt;SetUp!$B$56,T3069+H3070+N3070-O3070-SetUp!$B$56,T3069)</f>
        <v>0</v>
      </c>
      <c r="S3070" s="57">
        <f>R3070*SetUp!$B$65</f>
        <v>0</v>
      </c>
      <c r="T3070" s="57">
        <f>IF((R3070-S3070)&lt;SetUp!$B$53,R3070-S3070,SetUp!$B$53)</f>
        <v>0</v>
      </c>
      <c r="U3070" s="57">
        <f t="shared" si="902"/>
        <v>1.2291575242350217</v>
      </c>
      <c r="V3070" s="57">
        <f>(L3070-P3070)/1000*SetUp!$B$13*1000000/SetUp!$B$48</f>
        <v>0.77808439742904201</v>
      </c>
      <c r="W3070" s="57">
        <f t="shared" si="904"/>
        <v>-8.6736173798840355E-17</v>
      </c>
      <c r="X3070" s="57">
        <f>MAX((SetUp!$B$56*(1-($H3070/SetUp!$B$56)^2)*TANH(($B3070-$D3070)/SetUp!$B$56))/(1+$H3070/SetUp!$B$56*TANH(($B3070-$D3070)/SetUp!$B$56)),0)</f>
        <v>0</v>
      </c>
    </row>
    <row r="3071" spans="1:24" x14ac:dyDescent="0.3">
      <c r="A3071" s="64">
        <v>29733</v>
      </c>
      <c r="B3071" s="57">
        <v>0</v>
      </c>
      <c r="C3071" s="57">
        <v>0.185</v>
      </c>
      <c r="D3071" s="57">
        <v>3.5880000000000001</v>
      </c>
      <c r="E3071" s="57">
        <f t="shared" si="896"/>
        <v>0</v>
      </c>
      <c r="F3071" s="57">
        <f t="shared" si="897"/>
        <v>3.5880000000000001</v>
      </c>
      <c r="G3071" s="57">
        <f t="shared" si="898"/>
        <v>0</v>
      </c>
      <c r="H3071" s="57">
        <f>IF(Q3070&gt;SetUp!$B$56,SetUp!$B$56,Q3070)</f>
        <v>8.2043679785517707E-13</v>
      </c>
      <c r="I3071" s="57">
        <f t="shared" si="903"/>
        <v>1.2291575242350217</v>
      </c>
      <c r="J3071" s="57">
        <f>MIN(F3071,H3071,(1-EXP(-SetUp!$B$52*H3071/SetUp!$B$56))*F3071)</f>
        <v>4.6009196452700966E-13</v>
      </c>
      <c r="K3071" s="57">
        <f t="shared" si="899"/>
        <v>3.6034483332816741E-13</v>
      </c>
      <c r="L3071" s="57">
        <f>IF(I3071&lt;=0,0,MIN(SetUp!$B$50*I3071^SetUp!$B$55,I3071))</f>
        <v>2.8865256724220342E-2</v>
      </c>
      <c r="M3071" s="57">
        <f t="shared" si="900"/>
        <v>1.2002922675108014</v>
      </c>
      <c r="N3071" s="57">
        <f>IF(SetUp!$B$62=0,X3071,(B3071-E3071)*(1-(H3071/SetUp!$B$66/SetUp!$B$56)))</f>
        <v>0</v>
      </c>
      <c r="O3071" s="57">
        <f>K3071*SetUp!$B$65</f>
        <v>0</v>
      </c>
      <c r="P3071" s="57">
        <f>MIN(SetUp!$B$54*L3071^SetUp!$B$51,L3071)</f>
        <v>1.573585049130357E-2</v>
      </c>
      <c r="Q3071" s="57">
        <f t="shared" si="901"/>
        <v>3.6034483332816741E-13</v>
      </c>
      <c r="R3071" s="57">
        <f>IF((H3071+N3071-O3071)&gt;SetUp!$B$56,T3070+H3071+N3071-O3071-SetUp!$B$56,T3070)</f>
        <v>0</v>
      </c>
      <c r="S3071" s="57">
        <f>R3071*SetUp!$B$65</f>
        <v>0</v>
      </c>
      <c r="T3071" s="57">
        <f>IF((R3071-S3071)&lt;SetUp!$B$53,R3071-S3071,SetUp!$B$53)</f>
        <v>0</v>
      </c>
      <c r="U3071" s="57">
        <f t="shared" si="902"/>
        <v>1.2002922675108014</v>
      </c>
      <c r="V3071" s="57">
        <f>(L3071-P3071)/1000*SetUp!$B$13*1000000/SetUp!$B$48</f>
        <v>0.74677020584533216</v>
      </c>
      <c r="W3071" s="57">
        <f t="shared" si="904"/>
        <v>1.1102230246251565E-16</v>
      </c>
      <c r="X3071" s="57">
        <f>MAX((SetUp!$B$56*(1-($H3071/SetUp!$B$56)^2)*TANH(($B3071-$D3071)/SetUp!$B$56))/(1+$H3071/SetUp!$B$56*TANH(($B3071-$D3071)/SetUp!$B$56)),0)</f>
        <v>0</v>
      </c>
    </row>
    <row r="3072" spans="1:24" x14ac:dyDescent="0.3">
      <c r="A3072" s="64">
        <v>29734</v>
      </c>
      <c r="B3072" s="57">
        <v>0</v>
      </c>
      <c r="C3072" s="57">
        <v>0.185</v>
      </c>
      <c r="D3072" s="57">
        <v>3.5880000000000001</v>
      </c>
      <c r="E3072" s="57">
        <f t="shared" si="896"/>
        <v>0</v>
      </c>
      <c r="F3072" s="57">
        <f t="shared" si="897"/>
        <v>3.5880000000000001</v>
      </c>
      <c r="G3072" s="57">
        <f t="shared" si="898"/>
        <v>0</v>
      </c>
      <c r="H3072" s="57">
        <f>IF(Q3071&gt;SetUp!$B$56,SetUp!$B$56,Q3071)</f>
        <v>3.6034483332816741E-13</v>
      </c>
      <c r="I3072" s="57">
        <f t="shared" si="903"/>
        <v>1.2002922675108014</v>
      </c>
      <c r="J3072" s="57">
        <f>MIN(F3072,H3072,(1-EXP(-SetUp!$B$52*H3072/SetUp!$B$56))*F3072)</f>
        <v>2.0196244676640162E-13</v>
      </c>
      <c r="K3072" s="57">
        <f t="shared" si="899"/>
        <v>1.5838238656176579E-13</v>
      </c>
      <c r="L3072" s="57">
        <f>IF(I3072&lt;=0,0,MIN(SetUp!$B$50*I3072^SetUp!$B$55,I3072))</f>
        <v>2.774434853344937E-2</v>
      </c>
      <c r="M3072" s="57">
        <f t="shared" si="900"/>
        <v>1.172547918977352</v>
      </c>
      <c r="N3072" s="57">
        <f>IF(SetUp!$B$62=0,X3072,(B3072-E3072)*(1-(H3072/SetUp!$B$66/SetUp!$B$56)))</f>
        <v>0</v>
      </c>
      <c r="O3072" s="57">
        <f>K3072*SetUp!$B$65</f>
        <v>0</v>
      </c>
      <c r="P3072" s="57">
        <f>MIN(SetUp!$B$54*L3072^SetUp!$B$51,L3072)</f>
        <v>1.5134983366527804E-2</v>
      </c>
      <c r="Q3072" s="57">
        <f t="shared" si="901"/>
        <v>1.5838238656176579E-13</v>
      </c>
      <c r="R3072" s="57">
        <f>IF((H3072+N3072-O3072)&gt;SetUp!$B$56,T3071+H3072+N3072-O3072-SetUp!$B$56,T3071)</f>
        <v>0</v>
      </c>
      <c r="S3072" s="57">
        <f>R3072*SetUp!$B$65</f>
        <v>0</v>
      </c>
      <c r="T3072" s="57">
        <f>IF((R3072-S3072)&lt;SetUp!$B$53,R3072-S3072,SetUp!$B$53)</f>
        <v>0</v>
      </c>
      <c r="U3072" s="57">
        <f t="shared" si="902"/>
        <v>1.172547918977352</v>
      </c>
      <c r="V3072" s="57">
        <f>(L3072-P3072)/1000*SetUp!$B$13*1000000/SetUp!$B$48</f>
        <v>0.71719147494068325</v>
      </c>
      <c r="W3072" s="57">
        <f t="shared" si="904"/>
        <v>-1.5265566588595902E-16</v>
      </c>
      <c r="X3072" s="57">
        <f>MAX((SetUp!$B$56*(1-($H3072/SetUp!$B$56)^2)*TANH(($B3072-$D3072)/SetUp!$B$56))/(1+$H3072/SetUp!$B$56*TANH(($B3072-$D3072)/SetUp!$B$56)),0)</f>
        <v>0</v>
      </c>
    </row>
    <row r="3073" spans="1:24" x14ac:dyDescent="0.3">
      <c r="A3073" s="64">
        <v>29735</v>
      </c>
      <c r="B3073" s="57">
        <v>0</v>
      </c>
      <c r="C3073" s="57">
        <v>0.185</v>
      </c>
      <c r="D3073" s="57">
        <v>3.5880000000000001</v>
      </c>
      <c r="E3073" s="57">
        <f t="shared" si="896"/>
        <v>0</v>
      </c>
      <c r="F3073" s="57">
        <f t="shared" si="897"/>
        <v>3.5880000000000001</v>
      </c>
      <c r="G3073" s="57">
        <f t="shared" si="898"/>
        <v>0</v>
      </c>
      <c r="H3073" s="57">
        <f>IF(Q3072&gt;SetUp!$B$56,SetUp!$B$56,Q3072)</f>
        <v>1.5838238656176579E-13</v>
      </c>
      <c r="I3073" s="57">
        <f t="shared" si="903"/>
        <v>1.172547918977352</v>
      </c>
      <c r="J3073" s="57">
        <f>MIN(F3073,H3073,(1-EXP(-SetUp!$B$52*H3073/SetUp!$B$56))*F3073)</f>
        <v>8.8831608735517878E-14</v>
      </c>
      <c r="K3073" s="57">
        <f t="shared" si="899"/>
        <v>6.9550777826247911E-14</v>
      </c>
      <c r="L3073" s="57">
        <f>IF(I3073&lt;=0,0,MIN(SetUp!$B$50*I3073^SetUp!$B$55,I3073))</f>
        <v>2.6683769765230087E-2</v>
      </c>
      <c r="M3073" s="57">
        <f t="shared" si="900"/>
        <v>1.145864149212122</v>
      </c>
      <c r="N3073" s="57">
        <f>IF(SetUp!$B$62=0,X3073,(B3073-E3073)*(1-(H3073/SetUp!$B$66/SetUp!$B$56)))</f>
        <v>0</v>
      </c>
      <c r="O3073" s="57">
        <f>K3073*SetUp!$B$65</f>
        <v>0</v>
      </c>
      <c r="P3073" s="57">
        <f>MIN(SetUp!$B$54*L3073^SetUp!$B$51,L3073)</f>
        <v>1.456607587489182E-2</v>
      </c>
      <c r="Q3073" s="57">
        <f t="shared" si="901"/>
        <v>6.9550777826247911E-14</v>
      </c>
      <c r="R3073" s="57">
        <f>IF((H3073+N3073-O3073)&gt;SetUp!$B$56,T3072+H3073+N3073-O3073-SetUp!$B$56,T3072)</f>
        <v>0</v>
      </c>
      <c r="S3073" s="57">
        <f>R3073*SetUp!$B$65</f>
        <v>0</v>
      </c>
      <c r="T3073" s="57">
        <f>IF((R3073-S3073)&lt;SetUp!$B$53,R3073-S3073,SetUp!$B$53)</f>
        <v>0</v>
      </c>
      <c r="U3073" s="57">
        <f t="shared" si="902"/>
        <v>1.145864149212122</v>
      </c>
      <c r="V3073" s="57">
        <f>(L3073-P3073)/1000*SetUp!$B$13*1000000/SetUp!$B$48</f>
        <v>0.68922635192530834</v>
      </c>
      <c r="W3073" s="57">
        <f t="shared" si="904"/>
        <v>8.6736173798840355E-17</v>
      </c>
      <c r="X3073" s="57">
        <f>MAX((SetUp!$B$56*(1-($H3073/SetUp!$B$56)^2)*TANH(($B3073-$D3073)/SetUp!$B$56))/(1+$H3073/SetUp!$B$56*TANH(($B3073-$D3073)/SetUp!$B$56)),0)</f>
        <v>0</v>
      </c>
    </row>
    <row r="3074" spans="1:24" x14ac:dyDescent="0.3">
      <c r="A3074" s="64">
        <v>29736</v>
      </c>
      <c r="B3074" s="57">
        <v>6.3E-2</v>
      </c>
      <c r="C3074" s="57">
        <v>0.185</v>
      </c>
      <c r="D3074" s="57">
        <v>3.5880000000000001</v>
      </c>
      <c r="E3074" s="57">
        <f t="shared" si="896"/>
        <v>6.3E-2</v>
      </c>
      <c r="F3074" s="57">
        <f t="shared" si="897"/>
        <v>3.5249999999999999</v>
      </c>
      <c r="G3074" s="57">
        <f t="shared" si="898"/>
        <v>0</v>
      </c>
      <c r="H3074" s="57">
        <f>IF(Q3073&gt;SetUp!$B$56,SetUp!$B$56,Q3073)</f>
        <v>6.9550777826247911E-14</v>
      </c>
      <c r="I3074" s="57">
        <f t="shared" si="903"/>
        <v>1.145864149212122</v>
      </c>
      <c r="J3074" s="57">
        <f>MIN(F3074,H3074,(1-EXP(-SetUp!$B$52*H3074/SetUp!$B$56))*F3074)</f>
        <v>3.8352654385676031E-14</v>
      </c>
      <c r="K3074" s="57">
        <f t="shared" si="899"/>
        <v>3.1198123440571879E-14</v>
      </c>
      <c r="L3074" s="57">
        <f>IF(I3074&lt;=0,0,MIN(SetUp!$B$50*I3074^SetUp!$B$55,I3074))</f>
        <v>2.5679392030176228E-2</v>
      </c>
      <c r="M3074" s="57">
        <f t="shared" si="900"/>
        <v>1.1201847571819457</v>
      </c>
      <c r="N3074" s="57">
        <f>IF(SetUp!$B$62=0,X3074,(B3074-E3074)*(1-(H3074/SetUp!$B$66/SetUp!$B$56)))</f>
        <v>0</v>
      </c>
      <c r="O3074" s="57">
        <f>K3074*SetUp!$B$65</f>
        <v>0</v>
      </c>
      <c r="P3074" s="57">
        <f>MIN(SetUp!$B$54*L3074^SetUp!$B$51,L3074)</f>
        <v>1.402696071657111E-2</v>
      </c>
      <c r="Q3074" s="57">
        <f t="shared" si="901"/>
        <v>3.1198123440571879E-14</v>
      </c>
      <c r="R3074" s="57">
        <f>IF((H3074+N3074-O3074)&gt;SetUp!$B$56,T3073+H3074+N3074-O3074-SetUp!$B$56,T3073)</f>
        <v>0</v>
      </c>
      <c r="S3074" s="57">
        <f>R3074*SetUp!$B$65</f>
        <v>0</v>
      </c>
      <c r="T3074" s="57">
        <f>IF((R3074-S3074)&lt;SetUp!$B$53,R3074-S3074,SetUp!$B$53)</f>
        <v>0</v>
      </c>
      <c r="U3074" s="57">
        <f t="shared" si="902"/>
        <v>1.1201847571819457</v>
      </c>
      <c r="V3074" s="57">
        <f>(L3074-P3074)/1000*SetUp!$B$13*1000000/SetUp!$B$48</f>
        <v>0.66276329456875682</v>
      </c>
      <c r="W3074" s="57">
        <f t="shared" si="904"/>
        <v>5.8980598183211441E-17</v>
      </c>
      <c r="X3074" s="57">
        <f>MAX((SetUp!$B$56*(1-($H3074/SetUp!$B$56)^2)*TANH(($B3074-$D3074)/SetUp!$B$56))/(1+$H3074/SetUp!$B$56*TANH(($B3074-$D3074)/SetUp!$B$56)),0)</f>
        <v>0</v>
      </c>
    </row>
    <row r="3075" spans="1:24" x14ac:dyDescent="0.3">
      <c r="A3075" s="64">
        <v>29737</v>
      </c>
      <c r="B3075" s="57">
        <v>0</v>
      </c>
      <c r="C3075" s="57">
        <v>0.185</v>
      </c>
      <c r="D3075" s="57">
        <v>3.5880000000000001</v>
      </c>
      <c r="E3075" s="57">
        <f t="shared" ref="E3075:E3138" si="905">IF(B3075&gt;=D3075,D3075,B3075)</f>
        <v>0</v>
      </c>
      <c r="F3075" s="57">
        <f t="shared" ref="F3075:F3138" si="906">D3075-E3075</f>
        <v>3.5880000000000001</v>
      </c>
      <c r="G3075" s="57">
        <f t="shared" ref="G3075:G3138" si="907">MAX(B3075-D3075-N3075,0)</f>
        <v>0</v>
      </c>
      <c r="H3075" s="57">
        <f>IF(Q3074&gt;SetUp!$B$56,SetUp!$B$56,Q3074)</f>
        <v>3.1198123440571879E-14</v>
      </c>
      <c r="I3075" s="57">
        <f t="shared" si="903"/>
        <v>1.1201847571819457</v>
      </c>
      <c r="J3075" s="57">
        <f>MIN(F3075,H3075,(1-EXP(-SetUp!$B$52*H3075/SetUp!$B$56))*F3075)</f>
        <v>1.7527312934362273E-14</v>
      </c>
      <c r="K3075" s="57">
        <f t="shared" ref="K3075:K3138" si="908">MAX(H3075-J3075,0)</f>
        <v>1.3670810506209606E-14</v>
      </c>
      <c r="L3075" s="57">
        <f>IF(I3075&lt;=0,0,MIN(SetUp!$B$50*I3075^SetUp!$B$55,I3075))</f>
        <v>2.4727428170610043E-2</v>
      </c>
      <c r="M3075" s="57">
        <f t="shared" ref="M3075:M3138" si="909">MAX(I3075-L3075,0)</f>
        <v>1.0954573290113356</v>
      </c>
      <c r="N3075" s="57">
        <f>IF(SetUp!$B$62=0,X3075,(B3075-E3075)*(1-(H3075/SetUp!$B$66/SetUp!$B$56)))</f>
        <v>0</v>
      </c>
      <c r="O3075" s="57">
        <f>K3075*SetUp!$B$65</f>
        <v>0</v>
      </c>
      <c r="P3075" s="57">
        <f>MIN(SetUp!$B$54*L3075^SetUp!$B$51,L3075)</f>
        <v>1.3515648426166288E-2</v>
      </c>
      <c r="Q3075" s="57">
        <f t="shared" ref="Q3075:Q3138" si="910">IF((K3075+N3075-O3075)&lt;0,0,K3075+N3075-O3075)</f>
        <v>1.3670810506209606E-14</v>
      </c>
      <c r="R3075" s="57">
        <f>IF((H3075+N3075-O3075)&gt;SetUp!$B$56,T3074+H3075+N3075-O3075-SetUp!$B$56,T3074)</f>
        <v>0</v>
      </c>
      <c r="S3075" s="57">
        <f>R3075*SetUp!$B$65</f>
        <v>0</v>
      </c>
      <c r="T3075" s="57">
        <f>IF((R3075-S3075)&lt;SetUp!$B$53,R3075-S3075,SetUp!$B$53)</f>
        <v>0</v>
      </c>
      <c r="U3075" s="57">
        <f t="shared" ref="U3075:U3138" si="911">M3075+R3075-T3075</f>
        <v>1.0954573290113356</v>
      </c>
      <c r="V3075" s="57">
        <f>(L3075-P3075)/1000*SetUp!$B$13*1000000/SetUp!$B$48</f>
        <v>0.63770005429946719</v>
      </c>
      <c r="W3075" s="57">
        <f t="shared" si="904"/>
        <v>0</v>
      </c>
      <c r="X3075" s="57">
        <f>MAX((SetUp!$B$56*(1-($H3075/SetUp!$B$56)^2)*TANH(($B3075-$D3075)/SetUp!$B$56))/(1+$H3075/SetUp!$B$56*TANH(($B3075-$D3075)/SetUp!$B$56)),0)</f>
        <v>0</v>
      </c>
    </row>
    <row r="3076" spans="1:24" x14ac:dyDescent="0.3">
      <c r="A3076" s="64">
        <v>29738</v>
      </c>
      <c r="B3076" s="57">
        <v>1E-3</v>
      </c>
      <c r="C3076" s="57">
        <v>0.14099999999999999</v>
      </c>
      <c r="D3076" s="57">
        <v>3.4009999999999998</v>
      </c>
      <c r="E3076" s="57">
        <f t="shared" si="905"/>
        <v>1E-3</v>
      </c>
      <c r="F3076" s="57">
        <f t="shared" si="906"/>
        <v>3.4</v>
      </c>
      <c r="G3076" s="57">
        <f t="shared" si="907"/>
        <v>0</v>
      </c>
      <c r="H3076" s="57">
        <f>IF(Q3075&gt;SetUp!$B$56,SetUp!$B$56,Q3075)</f>
        <v>1.3670810506209606E-14</v>
      </c>
      <c r="I3076" s="57">
        <f t="shared" ref="I3076:I3139" si="912">U3075+G3076+O3076</f>
        <v>1.0954573290113356</v>
      </c>
      <c r="J3076" s="57">
        <f>MIN(F3076,H3076,(1-EXP(-SetUp!$B$52*H3076/SetUp!$B$56))*F3076)</f>
        <v>7.1720407390785106E-15</v>
      </c>
      <c r="K3076" s="57">
        <f t="shared" si="908"/>
        <v>6.4987697671310956E-15</v>
      </c>
      <c r="L3076" s="57">
        <f>IF(I3076&lt;=0,0,MIN(SetUp!$B$50*I3076^SetUp!$B$55,I3076))</f>
        <v>2.3824399332417968E-2</v>
      </c>
      <c r="M3076" s="57">
        <f t="shared" si="909"/>
        <v>1.0716329296789178</v>
      </c>
      <c r="N3076" s="57">
        <f>IF(SetUp!$B$62=0,X3076,(B3076-E3076)*(1-(H3076/SetUp!$B$66/SetUp!$B$56)))</f>
        <v>0</v>
      </c>
      <c r="O3076" s="57">
        <f>K3076*SetUp!$B$65</f>
        <v>0</v>
      </c>
      <c r="P3076" s="57">
        <f>MIN(SetUp!$B$54*L3076^SetUp!$B$51,L3076)</f>
        <v>1.3030310316271096E-2</v>
      </c>
      <c r="Q3076" s="57">
        <f t="shared" si="910"/>
        <v>6.4987697671310956E-15</v>
      </c>
      <c r="R3076" s="57">
        <f>IF((H3076+N3076-O3076)&gt;SetUp!$B$56,T3075+H3076+N3076-O3076-SetUp!$B$56,T3075)</f>
        <v>0</v>
      </c>
      <c r="S3076" s="57">
        <f>R3076*SetUp!$B$65</f>
        <v>0</v>
      </c>
      <c r="T3076" s="57">
        <f>IF((R3076-S3076)&lt;SetUp!$B$53,R3076-S3076,SetUp!$B$53)</f>
        <v>0</v>
      </c>
      <c r="U3076" s="57">
        <f t="shared" si="911"/>
        <v>1.0716329296789178</v>
      </c>
      <c r="V3076" s="57">
        <f>(L3076-P3076)/1000*SetUp!$B$13*1000000/SetUp!$B$48</f>
        <v>0.61394277345854564</v>
      </c>
      <c r="W3076" s="57">
        <f t="shared" ref="W3076:W3139" si="913">Q3076+U3076+T3076-H3076-U3075-T3075-B3076+E3076+J3076+L3076</f>
        <v>-5.5511151231257827E-17</v>
      </c>
      <c r="X3076" s="57">
        <f>MAX((SetUp!$B$56*(1-($H3076/SetUp!$B$56)^2)*TANH(($B3076-$D3076)/SetUp!$B$56))/(1+$H3076/SetUp!$B$56*TANH(($B3076-$D3076)/SetUp!$B$56)),0)</f>
        <v>0</v>
      </c>
    </row>
    <row r="3077" spans="1:24" x14ac:dyDescent="0.3">
      <c r="A3077" s="64">
        <v>29739</v>
      </c>
      <c r="B3077" s="57">
        <v>3.0000000000000001E-3</v>
      </c>
      <c r="C3077" s="57">
        <v>0.14099999999999999</v>
      </c>
      <c r="D3077" s="57">
        <v>3.4009999999999998</v>
      </c>
      <c r="E3077" s="57">
        <f t="shared" si="905"/>
        <v>3.0000000000000001E-3</v>
      </c>
      <c r="F3077" s="57">
        <f t="shared" si="906"/>
        <v>3.3979999999999997</v>
      </c>
      <c r="G3077" s="57">
        <f t="shared" si="907"/>
        <v>0</v>
      </c>
      <c r="H3077" s="57">
        <f>IF(Q3076&gt;SetUp!$B$56,SetUp!$B$56,Q3076)</f>
        <v>6.4987697671310956E-15</v>
      </c>
      <c r="I3077" s="57">
        <f t="shared" si="912"/>
        <v>1.0716329296789178</v>
      </c>
      <c r="J3077" s="57">
        <f>MIN(F3077,H3077,(1-EXP(-SetUp!$B$52*H3077/SetUp!$B$56))*F3077)</f>
        <v>3.3952840539086534E-15</v>
      </c>
      <c r="K3077" s="57">
        <f t="shared" si="908"/>
        <v>3.1034857132224422E-15</v>
      </c>
      <c r="L3077" s="57">
        <f>IF(I3077&lt;=0,0,MIN(SetUp!$B$50*I3077^SetUp!$B$55,I3077))</f>
        <v>2.2967105657919564E-2</v>
      </c>
      <c r="M3077" s="57">
        <f t="shared" si="909"/>
        <v>1.0486658240209983</v>
      </c>
      <c r="N3077" s="57">
        <f>IF(SetUp!$B$62=0,X3077,(B3077-E3077)*(1-(H3077/SetUp!$B$66/SetUp!$B$56)))</f>
        <v>0</v>
      </c>
      <c r="O3077" s="57">
        <f>K3077*SetUp!$B$65</f>
        <v>0</v>
      </c>
      <c r="P3077" s="57">
        <f>MIN(SetUp!$B$54*L3077^SetUp!$B$51,L3077)</f>
        <v>1.2569263286949314E-2</v>
      </c>
      <c r="Q3077" s="57">
        <f t="shared" si="910"/>
        <v>3.1034857132224422E-15</v>
      </c>
      <c r="R3077" s="57">
        <f>IF((H3077+N3077-O3077)&gt;SetUp!$B$56,T3076+H3077+N3077-O3077-SetUp!$B$56,T3076)</f>
        <v>0</v>
      </c>
      <c r="S3077" s="57">
        <f>R3077*SetUp!$B$65</f>
        <v>0</v>
      </c>
      <c r="T3077" s="57">
        <f>IF((R3077-S3077)&lt;SetUp!$B$53,R3077-S3077,SetUp!$B$53)</f>
        <v>0</v>
      </c>
      <c r="U3077" s="57">
        <f t="shared" si="911"/>
        <v>1.0486658240209983</v>
      </c>
      <c r="V3077" s="57">
        <f>(L3077-P3077)/1000*SetUp!$B$13*1000000/SetUp!$B$48</f>
        <v>0.59140518237981099</v>
      </c>
      <c r="W3077" s="57">
        <f t="shared" si="913"/>
        <v>1.457167719820518E-16</v>
      </c>
      <c r="X3077" s="57">
        <f>MAX((SetUp!$B$56*(1-($H3077/SetUp!$B$56)^2)*TANH(($B3077-$D3077)/SetUp!$B$56))/(1+$H3077/SetUp!$B$56*TANH(($B3077-$D3077)/SetUp!$B$56)),0)</f>
        <v>0</v>
      </c>
    </row>
    <row r="3078" spans="1:24" x14ac:dyDescent="0.3">
      <c r="A3078" s="64">
        <v>29740</v>
      </c>
      <c r="B3078" s="57">
        <v>0</v>
      </c>
      <c r="C3078" s="57">
        <v>0.14099999999999999</v>
      </c>
      <c r="D3078" s="57">
        <v>3.4009999999999998</v>
      </c>
      <c r="E3078" s="57">
        <f t="shared" si="905"/>
        <v>0</v>
      </c>
      <c r="F3078" s="57">
        <f t="shared" si="906"/>
        <v>3.4009999999999998</v>
      </c>
      <c r="G3078" s="57">
        <f t="shared" si="907"/>
        <v>0</v>
      </c>
      <c r="H3078" s="57">
        <f>IF(Q3077&gt;SetUp!$B$56,SetUp!$B$56,Q3077)</f>
        <v>3.1034857132224422E-15</v>
      </c>
      <c r="I3078" s="57">
        <f t="shared" si="912"/>
        <v>1.0486658240209983</v>
      </c>
      <c r="J3078" s="57">
        <f>MIN(F3078,H3078,(1-EXP(-SetUp!$B$52*H3078/SetUp!$B$56))*F3078)</f>
        <v>1.5103474027000629E-15</v>
      </c>
      <c r="K3078" s="57">
        <f t="shared" si="908"/>
        <v>1.5931383105223794E-15</v>
      </c>
      <c r="L3078" s="57">
        <f>IF(I3078&lt;=0,0,MIN(SetUp!$B$50*I3078^SetUp!$B$55,I3078))</f>
        <v>2.2152600154104231E-2</v>
      </c>
      <c r="M3078" s="57">
        <f t="shared" si="909"/>
        <v>1.0265132238668941</v>
      </c>
      <c r="N3078" s="57">
        <f>IF(SetUp!$B$62=0,X3078,(B3078-E3078)*(1-(H3078/SetUp!$B$66/SetUp!$B$56)))</f>
        <v>0</v>
      </c>
      <c r="O3078" s="57">
        <f>K3078*SetUp!$B$65</f>
        <v>0</v>
      </c>
      <c r="P3078" s="57">
        <f>MIN(SetUp!$B$54*L3078^SetUp!$B$51,L3078)</f>
        <v>1.2130956272517212E-2</v>
      </c>
      <c r="Q3078" s="57">
        <f t="shared" si="910"/>
        <v>1.5931383105223794E-15</v>
      </c>
      <c r="R3078" s="57">
        <f>IF((H3078+N3078-O3078)&gt;SetUp!$B$56,T3077+H3078+N3078-O3078-SetUp!$B$56,T3077)</f>
        <v>0</v>
      </c>
      <c r="S3078" s="57">
        <f>R3078*SetUp!$B$65</f>
        <v>0</v>
      </c>
      <c r="T3078" s="57">
        <f>IF((R3078-S3078)&lt;SetUp!$B$53,R3078-S3078,SetUp!$B$53)</f>
        <v>0</v>
      </c>
      <c r="U3078" s="57">
        <f t="shared" si="911"/>
        <v>1.0265132238668941</v>
      </c>
      <c r="V3078" s="57">
        <f>(L3078-P3078)/1000*SetUp!$B$13*1000000/SetUp!$B$48</f>
        <v>0.57000788395125834</v>
      </c>
      <c r="W3078" s="57">
        <f t="shared" si="913"/>
        <v>4.5102810375396984E-17</v>
      </c>
      <c r="X3078" s="57">
        <f>MAX((SetUp!$B$56*(1-($H3078/SetUp!$B$56)^2)*TANH(($B3078-$D3078)/SetUp!$B$56))/(1+$H3078/SetUp!$B$56*TANH(($B3078-$D3078)/SetUp!$B$56)),0)</f>
        <v>0</v>
      </c>
    </row>
    <row r="3079" spans="1:24" x14ac:dyDescent="0.3">
      <c r="A3079" s="64">
        <v>29741</v>
      </c>
      <c r="B3079" s="57">
        <v>0.251</v>
      </c>
      <c r="C3079" s="57">
        <v>0.14099999999999999</v>
      </c>
      <c r="D3079" s="57">
        <v>3.4009999999999998</v>
      </c>
      <c r="E3079" s="57">
        <f t="shared" si="905"/>
        <v>0.251</v>
      </c>
      <c r="F3079" s="57">
        <f t="shared" si="906"/>
        <v>3.15</v>
      </c>
      <c r="G3079" s="57">
        <f t="shared" si="907"/>
        <v>0</v>
      </c>
      <c r="H3079" s="57">
        <f>IF(Q3078&gt;SetUp!$B$56,SetUp!$B$56,Q3078)</f>
        <v>1.5931383105223794E-15</v>
      </c>
      <c r="I3079" s="57">
        <f t="shared" si="912"/>
        <v>1.0265132238668941</v>
      </c>
      <c r="J3079" s="57">
        <f>MIN(F3079,H3079,(1-EXP(-SetUp!$B$52*H3079/SetUp!$B$56))*F3079)</f>
        <v>6.994405055138486E-16</v>
      </c>
      <c r="K3079" s="57">
        <f t="shared" si="908"/>
        <v>8.9369780500853065E-16</v>
      </c>
      <c r="L3079" s="57">
        <f>IF(I3079&lt;=0,0,MIN(SetUp!$B$50*I3079^SetUp!$B$55,I3079))</f>
        <v>2.1378165351119405E-2</v>
      </c>
      <c r="M3079" s="57">
        <f t="shared" si="909"/>
        <v>1.0051350585157748</v>
      </c>
      <c r="N3079" s="57">
        <f>IF(SetUp!$B$62=0,X3079,(B3079-E3079)*(1-(H3079/SetUp!$B$66/SetUp!$B$56)))</f>
        <v>0</v>
      </c>
      <c r="O3079" s="57">
        <f>K3079*SetUp!$B$65</f>
        <v>0</v>
      </c>
      <c r="P3079" s="57">
        <f>MIN(SetUp!$B$54*L3079^SetUp!$B$51,L3079)</f>
        <v>1.1713958127954026E-2</v>
      </c>
      <c r="Q3079" s="57">
        <f t="shared" si="910"/>
        <v>8.9369780500853065E-16</v>
      </c>
      <c r="R3079" s="57">
        <f>IF((H3079+N3079-O3079)&gt;SetUp!$B$56,T3078+H3079+N3079-O3079-SetUp!$B$56,T3078)</f>
        <v>0</v>
      </c>
      <c r="S3079" s="57">
        <f>R3079*SetUp!$B$65</f>
        <v>0</v>
      </c>
      <c r="T3079" s="57">
        <f>IF((R3079-S3079)&lt;SetUp!$B$53,R3079-S3079,SetUp!$B$53)</f>
        <v>0</v>
      </c>
      <c r="U3079" s="57">
        <f t="shared" si="911"/>
        <v>1.0051350585157748</v>
      </c>
      <c r="V3079" s="57">
        <f>(L3079-P3079)/1000*SetUp!$B$13*1000000/SetUp!$B$48</f>
        <v>0.54967771499685492</v>
      </c>
      <c r="W3079" s="57">
        <f t="shared" si="913"/>
        <v>7.9797279894933126E-17</v>
      </c>
      <c r="X3079" s="57">
        <f>MAX((SetUp!$B$56*(1-($H3079/SetUp!$B$56)^2)*TANH(($B3079-$D3079)/SetUp!$B$56))/(1+$H3079/SetUp!$B$56*TANH(($B3079-$D3079)/SetUp!$B$56)),0)</f>
        <v>0</v>
      </c>
    </row>
    <row r="3080" spans="1:24" x14ac:dyDescent="0.3">
      <c r="A3080" s="64">
        <v>29742</v>
      </c>
      <c r="B3080" s="57">
        <v>3.5000000000000003E-2</v>
      </c>
      <c r="C3080" s="57">
        <v>0.122</v>
      </c>
      <c r="D3080" s="57">
        <v>3.4009999999999998</v>
      </c>
      <c r="E3080" s="57">
        <f t="shared" si="905"/>
        <v>3.5000000000000003E-2</v>
      </c>
      <c r="F3080" s="57">
        <f t="shared" si="906"/>
        <v>3.3659999999999997</v>
      </c>
      <c r="G3080" s="57">
        <f t="shared" si="907"/>
        <v>0</v>
      </c>
      <c r="H3080" s="57">
        <f>IF(Q3079&gt;SetUp!$B$56,SetUp!$B$56,Q3079)</f>
        <v>8.9369780500853065E-16</v>
      </c>
      <c r="I3080" s="57">
        <f t="shared" si="912"/>
        <v>1.0051350585157748</v>
      </c>
      <c r="J3080" s="57">
        <f>MIN(F3080,H3080,(1-EXP(-SetUp!$B$52*H3080/SetUp!$B$56))*F3080)</f>
        <v>3.7370107008882765E-16</v>
      </c>
      <c r="K3080" s="57">
        <f t="shared" si="908"/>
        <v>5.19996734919703E-16</v>
      </c>
      <c r="L3080" s="57">
        <f>IF(I3080&lt;=0,0,MIN(SetUp!$B$50*I3080^SetUp!$B$55,I3080))</f>
        <v>2.0641292417450288E-2</v>
      </c>
      <c r="M3080" s="57">
        <f t="shared" si="909"/>
        <v>0.98449376609832451</v>
      </c>
      <c r="N3080" s="57">
        <f>IF(SetUp!$B$62=0,X3080,(B3080-E3080)*(1-(H3080/SetUp!$B$66/SetUp!$B$56)))</f>
        <v>0</v>
      </c>
      <c r="O3080" s="57">
        <f>K3080*SetUp!$B$65</f>
        <v>0</v>
      </c>
      <c r="P3080" s="57">
        <f>MIN(SetUp!$B$54*L3080^SetUp!$B$51,L3080)</f>
        <v>1.1316946783620585E-2</v>
      </c>
      <c r="Q3080" s="57">
        <f t="shared" si="910"/>
        <v>5.19996734919703E-16</v>
      </c>
      <c r="R3080" s="57">
        <f>IF((H3080+N3080-O3080)&gt;SetUp!$B$56,T3079+H3080+N3080-O3080-SetUp!$B$56,T3079)</f>
        <v>0</v>
      </c>
      <c r="S3080" s="57">
        <f>R3080*SetUp!$B$65</f>
        <v>0</v>
      </c>
      <c r="T3080" s="57">
        <f>IF((R3080-S3080)&lt;SetUp!$B$53,R3080-S3080,SetUp!$B$53)</f>
        <v>0</v>
      </c>
      <c r="U3080" s="57">
        <f t="shared" si="911"/>
        <v>0.98449376609832451</v>
      </c>
      <c r="V3080" s="57">
        <f>(L3080-P3080)/1000*SetUp!$B$13*1000000/SetUp!$B$48</f>
        <v>0.53034717525082853</v>
      </c>
      <c r="W3080" s="57">
        <f t="shared" si="913"/>
        <v>5.5511151231257827E-17</v>
      </c>
      <c r="X3080" s="57">
        <f>MAX((SetUp!$B$56*(1-($H3080/SetUp!$B$56)^2)*TANH(($B3080-$D3080)/SetUp!$B$56))/(1+$H3080/SetUp!$B$56*TANH(($B3080-$D3080)/SetUp!$B$56)),0)</f>
        <v>0</v>
      </c>
    </row>
    <row r="3081" spans="1:24" x14ac:dyDescent="0.3">
      <c r="A3081" s="64">
        <v>29743</v>
      </c>
      <c r="B3081" s="57">
        <v>3.3000000000000002E-2</v>
      </c>
      <c r="C3081" s="57">
        <v>0.122</v>
      </c>
      <c r="D3081" s="57">
        <v>3.4009999999999998</v>
      </c>
      <c r="E3081" s="57">
        <f t="shared" si="905"/>
        <v>3.3000000000000002E-2</v>
      </c>
      <c r="F3081" s="57">
        <f t="shared" si="906"/>
        <v>3.3679999999999999</v>
      </c>
      <c r="G3081" s="57">
        <f t="shared" si="907"/>
        <v>0</v>
      </c>
      <c r="H3081" s="57">
        <f>IF(Q3080&gt;SetUp!$B$56,SetUp!$B$56,Q3080)</f>
        <v>5.19996734919703E-16</v>
      </c>
      <c r="I3081" s="57">
        <f t="shared" si="912"/>
        <v>0.98449376609832451</v>
      </c>
      <c r="J3081" s="57">
        <f>MIN(F3081,H3081,(1-EXP(-SetUp!$B$52*H3081/SetUp!$B$56))*F3081)</f>
        <v>3.7392311469375271E-16</v>
      </c>
      <c r="K3081" s="57">
        <f t="shared" si="908"/>
        <v>1.4607362022595029E-16</v>
      </c>
      <c r="L3081" s="57">
        <f>IF(I3081&lt;=0,0,MIN(SetUp!$B$50*I3081^SetUp!$B$55,I3081))</f>
        <v>1.9939662442254077E-2</v>
      </c>
      <c r="M3081" s="57">
        <f t="shared" si="909"/>
        <v>0.96455410365607042</v>
      </c>
      <c r="N3081" s="57">
        <f>IF(SetUp!$B$62=0,X3081,(B3081-E3081)*(1-(H3081/SetUp!$B$66/SetUp!$B$56)))</f>
        <v>0</v>
      </c>
      <c r="O3081" s="57">
        <f>K3081*SetUp!$B$65</f>
        <v>0</v>
      </c>
      <c r="P3081" s="57">
        <f>MIN(SetUp!$B$54*L3081^SetUp!$B$51,L3081)</f>
        <v>1.0938699519486339E-2</v>
      </c>
      <c r="Q3081" s="57">
        <f t="shared" si="910"/>
        <v>1.4607362022595029E-16</v>
      </c>
      <c r="R3081" s="57">
        <f>IF((H3081+N3081-O3081)&gt;SetUp!$B$56,T3080+H3081+N3081-O3081-SetUp!$B$56,T3080)</f>
        <v>0</v>
      </c>
      <c r="S3081" s="57">
        <f>R3081*SetUp!$B$65</f>
        <v>0</v>
      </c>
      <c r="T3081" s="57">
        <f>IF((R3081-S3081)&lt;SetUp!$B$53,R3081-S3081,SetUp!$B$53)</f>
        <v>0</v>
      </c>
      <c r="U3081" s="57">
        <f t="shared" si="911"/>
        <v>0.96455410365607042</v>
      </c>
      <c r="V3081" s="57">
        <f>(L3081-P3081)/1000*SetUp!$B$13*1000000/SetUp!$B$48</f>
        <v>0.51195391591963968</v>
      </c>
      <c r="W3081" s="57">
        <f t="shared" si="913"/>
        <v>-8.3266726846886741E-17</v>
      </c>
      <c r="X3081" s="57">
        <f>MAX((SetUp!$B$56*(1-($H3081/SetUp!$B$56)^2)*TANH(($B3081-$D3081)/SetUp!$B$56))/(1+$H3081/SetUp!$B$56*TANH(($B3081-$D3081)/SetUp!$B$56)),0)</f>
        <v>0</v>
      </c>
    </row>
    <row r="3082" spans="1:24" x14ac:dyDescent="0.3">
      <c r="A3082" s="64">
        <v>29744</v>
      </c>
      <c r="B3082" s="57">
        <v>0.152</v>
      </c>
      <c r="C3082" s="57">
        <v>0.122</v>
      </c>
      <c r="D3082" s="57">
        <v>3.4009999999999998</v>
      </c>
      <c r="E3082" s="57">
        <f t="shared" si="905"/>
        <v>0.152</v>
      </c>
      <c r="F3082" s="57">
        <f t="shared" si="906"/>
        <v>3.2489999999999997</v>
      </c>
      <c r="G3082" s="57">
        <f t="shared" si="907"/>
        <v>0</v>
      </c>
      <c r="H3082" s="57">
        <f>IF(Q3081&gt;SetUp!$B$56,SetUp!$B$56,Q3081)</f>
        <v>1.4607362022595029E-16</v>
      </c>
      <c r="I3082" s="57">
        <f t="shared" si="912"/>
        <v>0.96455410365607042</v>
      </c>
      <c r="J3082" s="57">
        <f>MIN(F3082,H3082,(1-EXP(-SetUp!$B$52*H3082/SetUp!$B$56))*F3082)</f>
        <v>0</v>
      </c>
      <c r="K3082" s="57">
        <f t="shared" si="908"/>
        <v>1.4607362022595029E-16</v>
      </c>
      <c r="L3082" s="57">
        <f>IF(I3082&lt;=0,0,MIN(SetUp!$B$50*I3082^SetUp!$B$55,I3082))</f>
        <v>1.927112963299105E-2</v>
      </c>
      <c r="M3082" s="57">
        <f t="shared" si="909"/>
        <v>0.94528297402307937</v>
      </c>
      <c r="N3082" s="57">
        <f>IF(SetUp!$B$62=0,X3082,(B3082-E3082)*(1-(H3082/SetUp!$B$66/SetUp!$B$56)))</f>
        <v>0</v>
      </c>
      <c r="O3082" s="57">
        <f>K3082*SetUp!$B$65</f>
        <v>0</v>
      </c>
      <c r="P3082" s="57">
        <f>MIN(SetUp!$B$54*L3082^SetUp!$B$51,L3082)</f>
        <v>1.0578084229351893E-2</v>
      </c>
      <c r="Q3082" s="57">
        <f t="shared" si="910"/>
        <v>1.4607362022595029E-16</v>
      </c>
      <c r="R3082" s="57">
        <f>IF((H3082+N3082-O3082)&gt;SetUp!$B$56,T3081+H3082+N3082-O3082-SetUp!$B$56,T3081)</f>
        <v>0</v>
      </c>
      <c r="S3082" s="57">
        <f>R3082*SetUp!$B$65</f>
        <v>0</v>
      </c>
      <c r="T3082" s="57">
        <f>IF((R3082-S3082)&lt;SetUp!$B$53,R3082-S3082,SetUp!$B$53)</f>
        <v>0</v>
      </c>
      <c r="U3082" s="57">
        <f t="shared" si="911"/>
        <v>0.94528297402307937</v>
      </c>
      <c r="V3082" s="57">
        <f>(L3082-P3082)/1000*SetUp!$B$13*1000000/SetUp!$B$48</f>
        <v>0.49444028087295028</v>
      </c>
      <c r="W3082" s="57">
        <f t="shared" si="913"/>
        <v>0</v>
      </c>
      <c r="X3082" s="57">
        <f>MAX((SetUp!$B$56*(1-($H3082/SetUp!$B$56)^2)*TANH(($B3082-$D3082)/SetUp!$B$56))/(1+$H3082/SetUp!$B$56*TANH(($B3082-$D3082)/SetUp!$B$56)),0)</f>
        <v>0</v>
      </c>
    </row>
    <row r="3083" spans="1:24" x14ac:dyDescent="0.3">
      <c r="A3083" s="64">
        <v>29745</v>
      </c>
      <c r="B3083" s="57">
        <v>1.3660000000000001</v>
      </c>
      <c r="C3083" s="57">
        <v>0.104</v>
      </c>
      <c r="D3083" s="57">
        <v>3.4009999999999998</v>
      </c>
      <c r="E3083" s="57">
        <f t="shared" si="905"/>
        <v>1.3660000000000001</v>
      </c>
      <c r="F3083" s="57">
        <f t="shared" si="906"/>
        <v>2.0349999999999997</v>
      </c>
      <c r="G3083" s="57">
        <f t="shared" si="907"/>
        <v>0</v>
      </c>
      <c r="H3083" s="57">
        <f>IF(Q3082&gt;SetUp!$B$56,SetUp!$B$56,Q3082)</f>
        <v>1.4607362022595029E-16</v>
      </c>
      <c r="I3083" s="57">
        <f t="shared" si="912"/>
        <v>0.94528297402307937</v>
      </c>
      <c r="J3083" s="57">
        <f>MIN(F3083,H3083,(1-EXP(-SetUp!$B$52*H3083/SetUp!$B$56))*F3083)</f>
        <v>0</v>
      </c>
      <c r="K3083" s="57">
        <f t="shared" si="908"/>
        <v>1.4607362022595029E-16</v>
      </c>
      <c r="L3083" s="57">
        <f>IF(I3083&lt;=0,0,MIN(SetUp!$B$50*I3083^SetUp!$B$55,I3083))</f>
        <v>1.8633706208820329E-2</v>
      </c>
      <c r="M3083" s="57">
        <f t="shared" si="909"/>
        <v>0.92664926781425905</v>
      </c>
      <c r="N3083" s="57">
        <f>IF(SetUp!$B$62=0,X3083,(B3083-E3083)*(1-(H3083/SetUp!$B$66/SetUp!$B$56)))</f>
        <v>0</v>
      </c>
      <c r="O3083" s="57">
        <f>K3083*SetUp!$B$65</f>
        <v>0</v>
      </c>
      <c r="P3083" s="57">
        <f>MIN(SetUp!$B$54*L3083^SetUp!$B$51,L3083)</f>
        <v>1.0234051562109736E-2</v>
      </c>
      <c r="Q3083" s="57">
        <f t="shared" si="910"/>
        <v>1.4607362022595029E-16</v>
      </c>
      <c r="R3083" s="57">
        <f>IF((H3083+N3083-O3083)&gt;SetUp!$B$56,T3082+H3083+N3083-O3083-SetUp!$B$56,T3082)</f>
        <v>0</v>
      </c>
      <c r="S3083" s="57">
        <f>R3083*SetUp!$B$65</f>
        <v>0</v>
      </c>
      <c r="T3083" s="57">
        <f>IF((R3083-S3083)&lt;SetUp!$B$53,R3083-S3083,SetUp!$B$53)</f>
        <v>0</v>
      </c>
      <c r="U3083" s="57">
        <f t="shared" si="911"/>
        <v>0.92664926781425905</v>
      </c>
      <c r="V3083" s="57">
        <f>(L3083-P3083)/1000*SetUp!$B$13*1000000/SetUp!$B$48</f>
        <v>0.47775289440185709</v>
      </c>
      <c r="W3083" s="57">
        <f t="shared" si="913"/>
        <v>1.1796119636642288E-16</v>
      </c>
      <c r="X3083" s="57">
        <f>MAX((SetUp!$B$56*(1-($H3083/SetUp!$B$56)^2)*TANH(($B3083-$D3083)/SetUp!$B$56))/(1+$H3083/SetUp!$B$56*TANH(($B3083-$D3083)/SetUp!$B$56)),0)</f>
        <v>0</v>
      </c>
    </row>
    <row r="3084" spans="1:24" x14ac:dyDescent="0.3">
      <c r="A3084" s="64">
        <v>29746</v>
      </c>
      <c r="B3084" s="57">
        <v>1.9E-2</v>
      </c>
      <c r="C3084" s="57">
        <v>0.104</v>
      </c>
      <c r="D3084" s="57">
        <v>3.4009999999999998</v>
      </c>
      <c r="E3084" s="57">
        <f t="shared" si="905"/>
        <v>1.9E-2</v>
      </c>
      <c r="F3084" s="57">
        <f t="shared" si="906"/>
        <v>3.3819999999999997</v>
      </c>
      <c r="G3084" s="57">
        <f t="shared" si="907"/>
        <v>0</v>
      </c>
      <c r="H3084" s="57">
        <f>IF(Q3083&gt;SetUp!$B$56,SetUp!$B$56,Q3083)</f>
        <v>1.4607362022595029E-16</v>
      </c>
      <c r="I3084" s="57">
        <f t="shared" si="912"/>
        <v>0.92664926781425905</v>
      </c>
      <c r="J3084" s="57">
        <f>MIN(F3084,H3084,(1-EXP(-SetUp!$B$52*H3084/SetUp!$B$56))*F3084)</f>
        <v>0</v>
      </c>
      <c r="K3084" s="57">
        <f t="shared" si="908"/>
        <v>1.4607362022595029E-16</v>
      </c>
      <c r="L3084" s="57">
        <f>IF(I3084&lt;=0,0,MIN(SetUp!$B$50*I3084^SetUp!$B$55,I3084))</f>
        <v>1.8025548798022081E-2</v>
      </c>
      <c r="M3084" s="57">
        <f t="shared" si="909"/>
        <v>0.90862371901623695</v>
      </c>
      <c r="N3084" s="57">
        <f>IF(SetUp!$B$62=0,X3084,(B3084-E3084)*(1-(H3084/SetUp!$B$66/SetUp!$B$56)))</f>
        <v>0</v>
      </c>
      <c r="O3084" s="57">
        <f>K3084*SetUp!$B$65</f>
        <v>0</v>
      </c>
      <c r="P3084" s="57">
        <f>MIN(SetUp!$B$54*L3084^SetUp!$B$51,L3084)</f>
        <v>9.9056278413297734E-3</v>
      </c>
      <c r="Q3084" s="57">
        <f t="shared" si="910"/>
        <v>1.4607362022595029E-16</v>
      </c>
      <c r="R3084" s="57">
        <f>IF((H3084+N3084-O3084)&gt;SetUp!$B$56,T3083+H3084+N3084-O3084-SetUp!$B$56,T3083)</f>
        <v>0</v>
      </c>
      <c r="S3084" s="57">
        <f>R3084*SetUp!$B$65</f>
        <v>0</v>
      </c>
      <c r="T3084" s="57">
        <f>IF((R3084-S3084)&lt;SetUp!$B$53,R3084-S3084,SetUp!$B$53)</f>
        <v>0</v>
      </c>
      <c r="U3084" s="57">
        <f t="shared" si="911"/>
        <v>0.90862371901623695</v>
      </c>
      <c r="V3084" s="57">
        <f>(L3084-P3084)/1000*SetUp!$B$13*1000000/SetUp!$B$48</f>
        <v>0.46184229025335394</v>
      </c>
      <c r="W3084" s="57">
        <f t="shared" si="913"/>
        <v>0</v>
      </c>
      <c r="X3084" s="57">
        <f>MAX((SetUp!$B$56*(1-($H3084/SetUp!$B$56)^2)*TANH(($B3084-$D3084)/SetUp!$B$56))/(1+$H3084/SetUp!$B$56*TANH(($B3084-$D3084)/SetUp!$B$56)),0)</f>
        <v>0</v>
      </c>
    </row>
    <row r="3085" spans="1:24" x14ac:dyDescent="0.3">
      <c r="A3085" s="64">
        <v>29747</v>
      </c>
      <c r="B3085" s="57">
        <v>0</v>
      </c>
      <c r="C3085" s="57">
        <v>0.104</v>
      </c>
      <c r="D3085" s="57">
        <v>3.4009999999999998</v>
      </c>
      <c r="E3085" s="57">
        <f t="shared" si="905"/>
        <v>0</v>
      </c>
      <c r="F3085" s="57">
        <f t="shared" si="906"/>
        <v>3.4009999999999998</v>
      </c>
      <c r="G3085" s="57">
        <f t="shared" si="907"/>
        <v>0</v>
      </c>
      <c r="H3085" s="57">
        <f>IF(Q3084&gt;SetUp!$B$56,SetUp!$B$56,Q3084)</f>
        <v>1.4607362022595029E-16</v>
      </c>
      <c r="I3085" s="57">
        <f t="shared" si="912"/>
        <v>0.90862371901623695</v>
      </c>
      <c r="J3085" s="57">
        <f>MIN(F3085,H3085,(1-EXP(-SetUp!$B$52*H3085/SetUp!$B$56))*F3085)</f>
        <v>0</v>
      </c>
      <c r="K3085" s="57">
        <f t="shared" si="908"/>
        <v>1.4607362022595029E-16</v>
      </c>
      <c r="L3085" s="57">
        <f>IF(I3085&lt;=0,0,MIN(SetUp!$B$50*I3085^SetUp!$B$55,I3085))</f>
        <v>1.7444946171658555E-2</v>
      </c>
      <c r="M3085" s="57">
        <f t="shared" si="909"/>
        <v>0.89117877284457836</v>
      </c>
      <c r="N3085" s="57">
        <f>IF(SetUp!$B$62=0,X3085,(B3085-E3085)*(1-(H3085/SetUp!$B$66/SetUp!$B$56)))</f>
        <v>0</v>
      </c>
      <c r="O3085" s="57">
        <f>K3085*SetUp!$B$65</f>
        <v>0</v>
      </c>
      <c r="P3085" s="57">
        <f>MIN(SetUp!$B$54*L3085^SetUp!$B$51,L3085)</f>
        <v>9.591908676736741E-3</v>
      </c>
      <c r="Q3085" s="57">
        <f t="shared" si="910"/>
        <v>1.4607362022595029E-16</v>
      </c>
      <c r="R3085" s="57">
        <f>IF((H3085+N3085-O3085)&gt;SetUp!$B$56,T3084+H3085+N3085-O3085-SetUp!$B$56,T3084)</f>
        <v>0</v>
      </c>
      <c r="S3085" s="57">
        <f>R3085*SetUp!$B$65</f>
        <v>0</v>
      </c>
      <c r="T3085" s="57">
        <f>IF((R3085-S3085)&lt;SetUp!$B$53,R3085-S3085,SetUp!$B$53)</f>
        <v>0</v>
      </c>
      <c r="U3085" s="57">
        <f t="shared" si="911"/>
        <v>0.89117877284457836</v>
      </c>
      <c r="V3085" s="57">
        <f>(L3085-P3085)/1000*SetUp!$B$13*1000000/SetUp!$B$48</f>
        <v>0.44666257731375419</v>
      </c>
      <c r="W3085" s="57">
        <f t="shared" si="913"/>
        <v>-3.8163916471489756E-17</v>
      </c>
      <c r="X3085" s="57">
        <f>MAX((SetUp!$B$56*(1-($H3085/SetUp!$B$56)^2)*TANH(($B3085-$D3085)/SetUp!$B$56))/(1+$H3085/SetUp!$B$56*TANH(($B3085-$D3085)/SetUp!$B$56)),0)</f>
        <v>0</v>
      </c>
    </row>
    <row r="3086" spans="1:24" x14ac:dyDescent="0.3">
      <c r="A3086" s="64">
        <v>29748</v>
      </c>
      <c r="B3086" s="57">
        <v>0</v>
      </c>
      <c r="C3086" s="57">
        <v>7.4999999999999997E-2</v>
      </c>
      <c r="D3086" s="57">
        <v>3.4009999999999998</v>
      </c>
      <c r="E3086" s="57">
        <f t="shared" si="905"/>
        <v>0</v>
      </c>
      <c r="F3086" s="57">
        <f t="shared" si="906"/>
        <v>3.4009999999999998</v>
      </c>
      <c r="G3086" s="57">
        <f t="shared" si="907"/>
        <v>0</v>
      </c>
      <c r="H3086" s="57">
        <f>IF(Q3085&gt;SetUp!$B$56,SetUp!$B$56,Q3085)</f>
        <v>1.4607362022595029E-16</v>
      </c>
      <c r="I3086" s="57">
        <f t="shared" si="912"/>
        <v>0.89117877284457836</v>
      </c>
      <c r="J3086" s="57">
        <f>MIN(F3086,H3086,(1-EXP(-SetUp!$B$52*H3086/SetUp!$B$56))*F3086)</f>
        <v>0</v>
      </c>
      <c r="K3086" s="57">
        <f t="shared" si="908"/>
        <v>1.4607362022595029E-16</v>
      </c>
      <c r="L3086" s="57">
        <f>IF(I3086&lt;=0,0,MIN(SetUp!$B$50*I3086^SetUp!$B$55,I3086))</f>
        <v>1.6890308166368471E-2</v>
      </c>
      <c r="M3086" s="57">
        <f t="shared" si="909"/>
        <v>0.87428846467820986</v>
      </c>
      <c r="N3086" s="57">
        <f>IF(SetUp!$B$62=0,X3086,(B3086-E3086)*(1-(H3086/SetUp!$B$66/SetUp!$B$56)))</f>
        <v>0</v>
      </c>
      <c r="O3086" s="57">
        <f>K3086*SetUp!$B$65</f>
        <v>0</v>
      </c>
      <c r="P3086" s="57">
        <f>MIN(SetUp!$B$54*L3086^SetUp!$B$51,L3086)</f>
        <v>9.2920531917580606E-3</v>
      </c>
      <c r="Q3086" s="57">
        <f t="shared" si="910"/>
        <v>1.4607362022595029E-16</v>
      </c>
      <c r="R3086" s="57">
        <f>IF((H3086+N3086-O3086)&gt;SetUp!$B$56,T3085+H3086+N3086-O3086-SetUp!$B$56,T3085)</f>
        <v>0</v>
      </c>
      <c r="S3086" s="57">
        <f>R3086*SetUp!$B$65</f>
        <v>0</v>
      </c>
      <c r="T3086" s="57">
        <f>IF((R3086-S3086)&lt;SetUp!$B$53,R3086-S3086,SetUp!$B$53)</f>
        <v>0</v>
      </c>
      <c r="U3086" s="57">
        <f t="shared" si="911"/>
        <v>0.87428846467820986</v>
      </c>
      <c r="V3086" s="57">
        <f>(L3086-P3086)/1000*SetUp!$B$13*1000000/SetUp!$B$48</f>
        <v>0.43217113788660577</v>
      </c>
      <c r="W3086" s="57">
        <f t="shared" si="913"/>
        <v>0</v>
      </c>
      <c r="X3086" s="57">
        <f>MAX((SetUp!$B$56*(1-($H3086/SetUp!$B$56)^2)*TANH(($B3086-$D3086)/SetUp!$B$56))/(1+$H3086/SetUp!$B$56*TANH(($B3086-$D3086)/SetUp!$B$56)),0)</f>
        <v>0</v>
      </c>
    </row>
    <row r="3087" spans="1:24" x14ac:dyDescent="0.3">
      <c r="A3087" s="64">
        <v>29749</v>
      </c>
      <c r="B3087" s="57">
        <v>6.0000000000000001E-3</v>
      </c>
      <c r="C3087" s="57">
        <v>7.4999999999999997E-2</v>
      </c>
      <c r="D3087" s="57">
        <v>3.4009999999999998</v>
      </c>
      <c r="E3087" s="57">
        <f t="shared" si="905"/>
        <v>6.0000000000000001E-3</v>
      </c>
      <c r="F3087" s="57">
        <f t="shared" si="906"/>
        <v>3.395</v>
      </c>
      <c r="G3087" s="57">
        <f t="shared" si="907"/>
        <v>0</v>
      </c>
      <c r="H3087" s="57">
        <f>IF(Q3086&gt;SetUp!$B$56,SetUp!$B$56,Q3086)</f>
        <v>1.4607362022595029E-16</v>
      </c>
      <c r="I3087" s="57">
        <f t="shared" si="912"/>
        <v>0.87428846467820986</v>
      </c>
      <c r="J3087" s="57">
        <f>MIN(F3087,H3087,(1-EXP(-SetUp!$B$52*H3087/SetUp!$B$56))*F3087)</f>
        <v>0</v>
      </c>
      <c r="K3087" s="57">
        <f t="shared" si="908"/>
        <v>1.4607362022595029E-16</v>
      </c>
      <c r="L3087" s="57">
        <f>IF(I3087&lt;=0,0,MIN(SetUp!$B$50*I3087^SetUp!$B$55,I3087))</f>
        <v>1.6360155667085739E-2</v>
      </c>
      <c r="M3087" s="57">
        <f t="shared" si="909"/>
        <v>0.85792830901112416</v>
      </c>
      <c r="N3087" s="57">
        <f>IF(SetUp!$B$62=0,X3087,(B3087-E3087)*(1-(H3087/SetUp!$B$66/SetUp!$B$56)))</f>
        <v>0</v>
      </c>
      <c r="O3087" s="57">
        <f>K3087*SetUp!$B$65</f>
        <v>0</v>
      </c>
      <c r="P3087" s="57">
        <f>MIN(SetUp!$B$54*L3087^SetUp!$B$51,L3087)</f>
        <v>9.0052788005072059E-3</v>
      </c>
      <c r="Q3087" s="57">
        <f t="shared" si="910"/>
        <v>1.4607362022595029E-16</v>
      </c>
      <c r="R3087" s="57">
        <f>IF((H3087+N3087-O3087)&gt;SetUp!$B$56,T3086+H3087+N3087-O3087-SetUp!$B$56,T3086)</f>
        <v>0</v>
      </c>
      <c r="S3087" s="57">
        <f>R3087*SetUp!$B$65</f>
        <v>0</v>
      </c>
      <c r="T3087" s="57">
        <f>IF((R3087-S3087)&lt;SetUp!$B$53,R3087-S3087,SetUp!$B$53)</f>
        <v>0</v>
      </c>
      <c r="U3087" s="57">
        <f t="shared" si="911"/>
        <v>0.85792830901112416</v>
      </c>
      <c r="V3087" s="57">
        <f>(L3087-P3087)/1000*SetUp!$B$13*1000000/SetUp!$B$48</f>
        <v>0.41832835500602489</v>
      </c>
      <c r="W3087" s="57">
        <f t="shared" si="913"/>
        <v>3.1225022567582528E-17</v>
      </c>
      <c r="X3087" s="57">
        <f>MAX((SetUp!$B$56*(1-($H3087/SetUp!$B$56)^2)*TANH(($B3087-$D3087)/SetUp!$B$56))/(1+$H3087/SetUp!$B$56*TANH(($B3087-$D3087)/SetUp!$B$56)),0)</f>
        <v>0</v>
      </c>
    </row>
    <row r="3088" spans="1:24" x14ac:dyDescent="0.3">
      <c r="A3088" s="64">
        <v>29750</v>
      </c>
      <c r="B3088" s="57">
        <v>0.04</v>
      </c>
      <c r="C3088" s="57">
        <v>7.4999999999999997E-2</v>
      </c>
      <c r="D3088" s="57">
        <v>3.4009999999999998</v>
      </c>
      <c r="E3088" s="57">
        <f t="shared" si="905"/>
        <v>0.04</v>
      </c>
      <c r="F3088" s="57">
        <f t="shared" si="906"/>
        <v>3.3609999999999998</v>
      </c>
      <c r="G3088" s="57">
        <f t="shared" si="907"/>
        <v>0</v>
      </c>
      <c r="H3088" s="57">
        <f>IF(Q3087&gt;SetUp!$B$56,SetUp!$B$56,Q3087)</f>
        <v>1.4607362022595029E-16</v>
      </c>
      <c r="I3088" s="57">
        <f t="shared" si="912"/>
        <v>0.85792830901112416</v>
      </c>
      <c r="J3088" s="57">
        <f>MIN(F3088,H3088,(1-EXP(-SetUp!$B$52*H3088/SetUp!$B$56))*F3088)</f>
        <v>0</v>
      </c>
      <c r="K3088" s="57">
        <f t="shared" si="908"/>
        <v>1.4607362022595029E-16</v>
      </c>
      <c r="L3088" s="57">
        <f>IF(I3088&lt;=0,0,MIN(SetUp!$B$50*I3088^SetUp!$B$55,I3088))</f>
        <v>1.5853111535990876E-2</v>
      </c>
      <c r="M3088" s="57">
        <f t="shared" si="909"/>
        <v>0.84207519747513326</v>
      </c>
      <c r="N3088" s="57">
        <f>IF(SetUp!$B$62=0,X3088,(B3088-E3088)*(1-(H3088/SetUp!$B$66/SetUp!$B$56)))</f>
        <v>0</v>
      </c>
      <c r="O3088" s="57">
        <f>K3088*SetUp!$B$65</f>
        <v>0</v>
      </c>
      <c r="P3088" s="57">
        <f>MIN(SetUp!$B$54*L3088^SetUp!$B$51,L3088)</f>
        <v>8.7308564755382567E-3</v>
      </c>
      <c r="Q3088" s="57">
        <f t="shared" si="910"/>
        <v>1.4607362022595029E-16</v>
      </c>
      <c r="R3088" s="57">
        <f>IF((H3088+N3088-O3088)&gt;SetUp!$B$56,T3087+H3088+N3088-O3088-SetUp!$B$56,T3087)</f>
        <v>0</v>
      </c>
      <c r="S3088" s="57">
        <f>R3088*SetUp!$B$65</f>
        <v>0</v>
      </c>
      <c r="T3088" s="57">
        <f>IF((R3088-S3088)&lt;SetUp!$B$53,R3088-S3088,SetUp!$B$53)</f>
        <v>0</v>
      </c>
      <c r="U3088" s="57">
        <f t="shared" si="911"/>
        <v>0.84207519747513326</v>
      </c>
      <c r="V3088" s="57">
        <f>(L3088-P3088)/1000*SetUp!$B$13*1000000/SetUp!$B$48</f>
        <v>0.40509736565562754</v>
      </c>
      <c r="W3088" s="57">
        <f t="shared" si="913"/>
        <v>0</v>
      </c>
      <c r="X3088" s="57">
        <f>MAX((SetUp!$B$56*(1-($H3088/SetUp!$B$56)^2)*TANH(($B3088-$D3088)/SetUp!$B$56))/(1+$H3088/SetUp!$B$56*TANH(($B3088-$D3088)/SetUp!$B$56)),0)</f>
        <v>0</v>
      </c>
    </row>
    <row r="3089" spans="1:24" x14ac:dyDescent="0.3">
      <c r="A3089" s="64">
        <v>29751</v>
      </c>
      <c r="B3089" s="57">
        <v>2.9000000000000001E-2</v>
      </c>
      <c r="C3089" s="57">
        <v>7.4999999999999997E-2</v>
      </c>
      <c r="D3089" s="57">
        <v>3.4009999999999998</v>
      </c>
      <c r="E3089" s="57">
        <f t="shared" si="905"/>
        <v>2.9000000000000001E-2</v>
      </c>
      <c r="F3089" s="57">
        <f t="shared" si="906"/>
        <v>3.3719999999999999</v>
      </c>
      <c r="G3089" s="57">
        <f t="shared" si="907"/>
        <v>0</v>
      </c>
      <c r="H3089" s="57">
        <f>IF(Q3088&gt;SetUp!$B$56,SetUp!$B$56,Q3088)</f>
        <v>1.4607362022595029E-16</v>
      </c>
      <c r="I3089" s="57">
        <f t="shared" si="912"/>
        <v>0.84207519747513326</v>
      </c>
      <c r="J3089" s="57">
        <f>MIN(F3089,H3089,(1-EXP(-SetUp!$B$52*H3089/SetUp!$B$56))*F3089)</f>
        <v>0</v>
      </c>
      <c r="K3089" s="57">
        <f t="shared" si="908"/>
        <v>1.4607362022595029E-16</v>
      </c>
      <c r="L3089" s="57">
        <f>IF(I3089&lt;=0,0,MIN(SetUp!$B$50*I3089^SetUp!$B$55,I3089))</f>
        <v>1.5367892387483895E-2</v>
      </c>
      <c r="M3089" s="57">
        <f t="shared" si="909"/>
        <v>0.82670730508764934</v>
      </c>
      <c r="N3089" s="57">
        <f>IF(SetUp!$B$62=0,X3089,(B3089-E3089)*(1-(H3089/SetUp!$B$66/SetUp!$B$56)))</f>
        <v>0</v>
      </c>
      <c r="O3089" s="57">
        <f>K3089*SetUp!$B$65</f>
        <v>0</v>
      </c>
      <c r="P3089" s="57">
        <f>MIN(SetUp!$B$54*L3089^SetUp!$B$51,L3089)</f>
        <v>8.4681064546346246E-3</v>
      </c>
      <c r="Q3089" s="57">
        <f t="shared" si="910"/>
        <v>1.4607362022595029E-16</v>
      </c>
      <c r="R3089" s="57">
        <f>IF((H3089+N3089-O3089)&gt;SetUp!$B$56,T3088+H3089+N3089-O3089-SetUp!$B$56,T3088)</f>
        <v>0</v>
      </c>
      <c r="S3089" s="57">
        <f>R3089*SetUp!$B$65</f>
        <v>0</v>
      </c>
      <c r="T3089" s="57">
        <f>IF((R3089-S3089)&lt;SetUp!$B$53,R3089-S3089,SetUp!$B$53)</f>
        <v>0</v>
      </c>
      <c r="U3089" s="57">
        <f t="shared" si="911"/>
        <v>0.82670730508764934</v>
      </c>
      <c r="V3089" s="57">
        <f>(L3089-P3089)/1000*SetUp!$B$13*1000000/SetUp!$B$48</f>
        <v>0.3924438371359546</v>
      </c>
      <c r="W3089" s="57">
        <f t="shared" si="913"/>
        <v>-2.9490299091605721E-17</v>
      </c>
      <c r="X3089" s="57">
        <f>MAX((SetUp!$B$56*(1-($H3089/SetUp!$B$56)^2)*TANH(($B3089-$D3089)/SetUp!$B$56))/(1+$H3089/SetUp!$B$56*TANH(($B3089-$D3089)/SetUp!$B$56)),0)</f>
        <v>0</v>
      </c>
    </row>
    <row r="3090" spans="1:24" x14ac:dyDescent="0.3">
      <c r="A3090" s="64">
        <v>29752</v>
      </c>
      <c r="B3090" s="57">
        <v>0</v>
      </c>
      <c r="C3090" s="57">
        <v>7.0000000000000007E-2</v>
      </c>
      <c r="D3090" s="57">
        <v>3.4009999999999998</v>
      </c>
      <c r="E3090" s="57">
        <f t="shared" si="905"/>
        <v>0</v>
      </c>
      <c r="F3090" s="57">
        <f t="shared" si="906"/>
        <v>3.4009999999999998</v>
      </c>
      <c r="G3090" s="57">
        <f t="shared" si="907"/>
        <v>0</v>
      </c>
      <c r="H3090" s="57">
        <f>IF(Q3089&gt;SetUp!$B$56,SetUp!$B$56,Q3089)</f>
        <v>1.4607362022595029E-16</v>
      </c>
      <c r="I3090" s="57">
        <f t="shared" si="912"/>
        <v>0.82670730508764934</v>
      </c>
      <c r="J3090" s="57">
        <f>MIN(F3090,H3090,(1-EXP(-SetUp!$B$52*H3090/SetUp!$B$56))*F3090)</f>
        <v>0</v>
      </c>
      <c r="K3090" s="57">
        <f t="shared" si="908"/>
        <v>1.4607362022595029E-16</v>
      </c>
      <c r="L3090" s="57">
        <f>IF(I3090&lt;=0,0,MIN(SetUp!$B$50*I3090^SetUp!$B$55,I3090))</f>
        <v>1.4903301120700707E-2</v>
      </c>
      <c r="M3090" s="57">
        <f t="shared" si="909"/>
        <v>0.81180400396694863</v>
      </c>
      <c r="N3090" s="57">
        <f>IF(SetUp!$B$62=0,X3090,(B3090-E3090)*(1-(H3090/SetUp!$B$66/SetUp!$B$56)))</f>
        <v>0</v>
      </c>
      <c r="O3090" s="57">
        <f>K3090*SetUp!$B$65</f>
        <v>0</v>
      </c>
      <c r="P3090" s="57">
        <f>MIN(SetUp!$B$54*L3090^SetUp!$B$51,L3090)</f>
        <v>8.2163943409280446E-3</v>
      </c>
      <c r="Q3090" s="57">
        <f t="shared" si="910"/>
        <v>1.4607362022595029E-16</v>
      </c>
      <c r="R3090" s="57">
        <f>IF((H3090+N3090-O3090)&gt;SetUp!$B$56,T3089+H3090+N3090-O3090-SetUp!$B$56,T3089)</f>
        <v>0</v>
      </c>
      <c r="S3090" s="57">
        <f>R3090*SetUp!$B$65</f>
        <v>0</v>
      </c>
      <c r="T3090" s="57">
        <f>IF((R3090-S3090)&lt;SetUp!$B$53,R3090-S3090,SetUp!$B$53)</f>
        <v>0</v>
      </c>
      <c r="U3090" s="57">
        <f t="shared" si="911"/>
        <v>0.81180400396694863</v>
      </c>
      <c r="V3090" s="57">
        <f>(L3090-P3090)/1000*SetUp!$B$13*1000000/SetUp!$B$48</f>
        <v>0.38033576414750214</v>
      </c>
      <c r="W3090" s="57">
        <f t="shared" si="913"/>
        <v>0</v>
      </c>
      <c r="X3090" s="57">
        <f>MAX((SetUp!$B$56*(1-($H3090/SetUp!$B$56)^2)*TANH(($B3090-$D3090)/SetUp!$B$56))/(1+$H3090/SetUp!$B$56*TANH(($B3090-$D3090)/SetUp!$B$56)),0)</f>
        <v>0</v>
      </c>
    </row>
    <row r="3091" spans="1:24" x14ac:dyDescent="0.3">
      <c r="A3091" s="64">
        <v>29753</v>
      </c>
      <c r="B3091" s="57">
        <v>4.3999999999999997E-2</v>
      </c>
      <c r="C3091" s="57">
        <v>7.0000000000000007E-2</v>
      </c>
      <c r="D3091" s="57">
        <v>3.4009999999999998</v>
      </c>
      <c r="E3091" s="57">
        <f t="shared" si="905"/>
        <v>4.3999999999999997E-2</v>
      </c>
      <c r="F3091" s="57">
        <f t="shared" si="906"/>
        <v>3.3569999999999998</v>
      </c>
      <c r="G3091" s="57">
        <f t="shared" si="907"/>
        <v>0</v>
      </c>
      <c r="H3091" s="57">
        <f>IF(Q3090&gt;SetUp!$B$56,SetUp!$B$56,Q3090)</f>
        <v>1.4607362022595029E-16</v>
      </c>
      <c r="I3091" s="57">
        <f t="shared" si="912"/>
        <v>0.81180400396694863</v>
      </c>
      <c r="J3091" s="57">
        <f>MIN(F3091,H3091,(1-EXP(-SetUp!$B$52*H3091/SetUp!$B$56))*F3091)</f>
        <v>0</v>
      </c>
      <c r="K3091" s="57">
        <f t="shared" si="908"/>
        <v>1.4607362022595029E-16</v>
      </c>
      <c r="L3091" s="57">
        <f>IF(I3091&lt;=0,0,MIN(SetUp!$B$50*I3091^SetUp!$B$55,I3091))</f>
        <v>1.4458220131326444E-2</v>
      </c>
      <c r="M3091" s="57">
        <f t="shared" si="909"/>
        <v>0.79734578383562216</v>
      </c>
      <c r="N3091" s="57">
        <f>IF(SetUp!$B$62=0,X3091,(B3091-E3091)*(1-(H3091/SetUp!$B$66/SetUp!$B$56)))</f>
        <v>0</v>
      </c>
      <c r="O3091" s="57">
        <f>K3091*SetUp!$B$65</f>
        <v>0</v>
      </c>
      <c r="P3091" s="57">
        <f>MIN(SetUp!$B$54*L3091^SetUp!$B$51,L3091)</f>
        <v>7.975127555907742E-3</v>
      </c>
      <c r="Q3091" s="57">
        <f t="shared" si="910"/>
        <v>1.4607362022595029E-16</v>
      </c>
      <c r="R3091" s="57">
        <f>IF((H3091+N3091-O3091)&gt;SetUp!$B$56,T3090+H3091+N3091-O3091-SetUp!$B$56,T3090)</f>
        <v>0</v>
      </c>
      <c r="S3091" s="57">
        <f>R3091*SetUp!$B$65</f>
        <v>0</v>
      </c>
      <c r="T3091" s="57">
        <f>IF((R3091-S3091)&lt;SetUp!$B$53,R3091-S3091,SetUp!$B$53)</f>
        <v>0</v>
      </c>
      <c r="U3091" s="57">
        <f t="shared" si="911"/>
        <v>0.79734578383562216</v>
      </c>
      <c r="V3091" s="57">
        <f>(L3091-P3091)/1000*SetUp!$B$13*1000000/SetUp!$B$48</f>
        <v>0.36874328443901216</v>
      </c>
      <c r="W3091" s="57">
        <f t="shared" si="913"/>
        <v>-2.7755575615628914E-17</v>
      </c>
      <c r="X3091" s="57">
        <f>MAX((SetUp!$B$56*(1-($H3091/SetUp!$B$56)^2)*TANH(($B3091-$D3091)/SetUp!$B$56))/(1+$H3091/SetUp!$B$56*TANH(($B3091-$D3091)/SetUp!$B$56)),0)</f>
        <v>0</v>
      </c>
    </row>
    <row r="3092" spans="1:24" x14ac:dyDescent="0.3">
      <c r="A3092" s="64">
        <v>29754</v>
      </c>
      <c r="B3092" s="57">
        <v>3.3000000000000002E-2</v>
      </c>
      <c r="C3092" s="57">
        <v>6.3E-2</v>
      </c>
      <c r="D3092" s="57">
        <v>3.4009999999999998</v>
      </c>
      <c r="E3092" s="57">
        <f t="shared" si="905"/>
        <v>3.3000000000000002E-2</v>
      </c>
      <c r="F3092" s="57">
        <f t="shared" si="906"/>
        <v>3.3679999999999999</v>
      </c>
      <c r="G3092" s="57">
        <f t="shared" si="907"/>
        <v>0</v>
      </c>
      <c r="H3092" s="57">
        <f>IF(Q3091&gt;SetUp!$B$56,SetUp!$B$56,Q3091)</f>
        <v>1.4607362022595029E-16</v>
      </c>
      <c r="I3092" s="57">
        <f t="shared" si="912"/>
        <v>0.79734578383562216</v>
      </c>
      <c r="J3092" s="57">
        <f>MIN(F3092,H3092,(1-EXP(-SetUp!$B$52*H3092/SetUp!$B$56))*F3092)</f>
        <v>0</v>
      </c>
      <c r="K3092" s="57">
        <f t="shared" si="908"/>
        <v>1.4607362022595029E-16</v>
      </c>
      <c r="L3092" s="57">
        <f>IF(I3092&lt;=0,0,MIN(SetUp!$B$50*I3092^SetUp!$B$55,I3092))</f>
        <v>1.4031605133396676E-2</v>
      </c>
      <c r="M3092" s="57">
        <f t="shared" si="909"/>
        <v>0.78331417870222553</v>
      </c>
      <c r="N3092" s="57">
        <f>IF(SetUp!$B$62=0,X3092,(B3092-E3092)*(1-(H3092/SetUp!$B$66/SetUp!$B$56)))</f>
        <v>0</v>
      </c>
      <c r="O3092" s="57">
        <f>K3092*SetUp!$B$65</f>
        <v>0</v>
      </c>
      <c r="P3092" s="57">
        <f>MIN(SetUp!$B$54*L3092^SetUp!$B$51,L3092)</f>
        <v>7.7437521094798683E-3</v>
      </c>
      <c r="Q3092" s="57">
        <f t="shared" si="910"/>
        <v>1.4607362022595029E-16</v>
      </c>
      <c r="R3092" s="57">
        <f>IF((H3092+N3092-O3092)&gt;SetUp!$B$56,T3091+H3092+N3092-O3092-SetUp!$B$56,T3091)</f>
        <v>0</v>
      </c>
      <c r="S3092" s="57">
        <f>R3092*SetUp!$B$65</f>
        <v>0</v>
      </c>
      <c r="T3092" s="57">
        <f>IF((R3092-S3092)&lt;SetUp!$B$53,R3092-S3092,SetUp!$B$53)</f>
        <v>0</v>
      </c>
      <c r="U3092" s="57">
        <f t="shared" si="911"/>
        <v>0.78331417870222553</v>
      </c>
      <c r="V3092" s="57">
        <f>(L3092-P3092)/1000*SetUp!$B$13*1000000/SetUp!$B$48</f>
        <v>0.35763851111737588</v>
      </c>
      <c r="W3092" s="57">
        <f t="shared" si="913"/>
        <v>4.6837533851373792E-17</v>
      </c>
      <c r="X3092" s="57">
        <f>MAX((SetUp!$B$56*(1-($H3092/SetUp!$B$56)^2)*TANH(($B3092-$D3092)/SetUp!$B$56))/(1+$H3092/SetUp!$B$56*TANH(($B3092-$D3092)/SetUp!$B$56)),0)</f>
        <v>0</v>
      </c>
    </row>
    <row r="3093" spans="1:24" x14ac:dyDescent="0.3">
      <c r="A3093" s="64">
        <v>29755</v>
      </c>
      <c r="B3093" s="57">
        <v>0</v>
      </c>
      <c r="C3093" s="57">
        <v>6.3E-2</v>
      </c>
      <c r="D3093" s="57">
        <v>3.4009999999999998</v>
      </c>
      <c r="E3093" s="57">
        <f t="shared" si="905"/>
        <v>0</v>
      </c>
      <c r="F3093" s="57">
        <f t="shared" si="906"/>
        <v>3.4009999999999998</v>
      </c>
      <c r="G3093" s="57">
        <f t="shared" si="907"/>
        <v>0</v>
      </c>
      <c r="H3093" s="57">
        <f>IF(Q3092&gt;SetUp!$B$56,SetUp!$B$56,Q3092)</f>
        <v>1.4607362022595029E-16</v>
      </c>
      <c r="I3093" s="57">
        <f t="shared" si="912"/>
        <v>0.78331417870222553</v>
      </c>
      <c r="J3093" s="57">
        <f>MIN(F3093,H3093,(1-EXP(-SetUp!$B$52*H3093/SetUp!$B$56))*F3093)</f>
        <v>0</v>
      </c>
      <c r="K3093" s="57">
        <f t="shared" si="908"/>
        <v>1.4607362022595029E-16</v>
      </c>
      <c r="L3093" s="57">
        <f>IF(I3093&lt;=0,0,MIN(SetUp!$B$50*I3093^SetUp!$B$55,I3093))</f>
        <v>1.362247952959891E-2</v>
      </c>
      <c r="M3093" s="57">
        <f t="shared" si="909"/>
        <v>0.76969169917262659</v>
      </c>
      <c r="N3093" s="57">
        <f>IF(SetUp!$B$62=0,X3093,(B3093-E3093)*(1-(H3093/SetUp!$B$66/SetUp!$B$56)))</f>
        <v>0</v>
      </c>
      <c r="O3093" s="57">
        <f>K3093*SetUp!$B$65</f>
        <v>0</v>
      </c>
      <c r="P3093" s="57">
        <f>MIN(SetUp!$B$54*L3093^SetUp!$B$51,L3093)</f>
        <v>7.5217496552653631E-3</v>
      </c>
      <c r="Q3093" s="57">
        <f t="shared" si="910"/>
        <v>1.4607362022595029E-16</v>
      </c>
      <c r="R3093" s="57">
        <f>IF((H3093+N3093-O3093)&gt;SetUp!$B$56,T3092+H3093+N3093-O3093-SetUp!$B$56,T3092)</f>
        <v>0</v>
      </c>
      <c r="S3093" s="57">
        <f>R3093*SetUp!$B$65</f>
        <v>0</v>
      </c>
      <c r="T3093" s="57">
        <f>IF((R3093-S3093)&lt;SetUp!$B$53,R3093-S3093,SetUp!$B$53)</f>
        <v>0</v>
      </c>
      <c r="U3093" s="57">
        <f t="shared" si="911"/>
        <v>0.76969169917262659</v>
      </c>
      <c r="V3093" s="57">
        <f>(L3093-P3093)/1000*SetUp!$B$13*1000000/SetUp!$B$48</f>
        <v>0.34699537993126167</v>
      </c>
      <c r="W3093" s="57">
        <f t="shared" si="913"/>
        <v>-3.1225022567582528E-17</v>
      </c>
      <c r="X3093" s="57">
        <f>MAX((SetUp!$B$56*(1-($H3093/SetUp!$B$56)^2)*TANH(($B3093-$D3093)/SetUp!$B$56))/(1+$H3093/SetUp!$B$56*TANH(($B3093-$D3093)/SetUp!$B$56)),0)</f>
        <v>0</v>
      </c>
    </row>
    <row r="3094" spans="1:24" x14ac:dyDescent="0.3">
      <c r="A3094" s="64">
        <v>29756</v>
      </c>
      <c r="B3094" s="57">
        <v>0</v>
      </c>
      <c r="C3094" s="57">
        <v>6.3E-2</v>
      </c>
      <c r="D3094" s="57">
        <v>3.4009999999999998</v>
      </c>
      <c r="E3094" s="57">
        <f t="shared" si="905"/>
        <v>0</v>
      </c>
      <c r="F3094" s="57">
        <f t="shared" si="906"/>
        <v>3.4009999999999998</v>
      </c>
      <c r="G3094" s="57">
        <f t="shared" si="907"/>
        <v>0</v>
      </c>
      <c r="H3094" s="57">
        <f>IF(Q3093&gt;SetUp!$B$56,SetUp!$B$56,Q3093)</f>
        <v>1.4607362022595029E-16</v>
      </c>
      <c r="I3094" s="57">
        <f t="shared" si="912"/>
        <v>0.76969169917262659</v>
      </c>
      <c r="J3094" s="57">
        <f>MIN(F3094,H3094,(1-EXP(-SetUp!$B$52*H3094/SetUp!$B$56))*F3094)</f>
        <v>0</v>
      </c>
      <c r="K3094" s="57">
        <f t="shared" si="908"/>
        <v>1.4607362022595029E-16</v>
      </c>
      <c r="L3094" s="57">
        <f>IF(I3094&lt;=0,0,MIN(SetUp!$B$50*I3094^SetUp!$B$55,I3094))</f>
        <v>1.3229929275442505E-2</v>
      </c>
      <c r="M3094" s="57">
        <f t="shared" si="909"/>
        <v>0.75646176989718406</v>
      </c>
      <c r="N3094" s="57">
        <f>IF(SetUp!$B$62=0,X3094,(B3094-E3094)*(1-(H3094/SetUp!$B$66/SetUp!$B$56)))</f>
        <v>0</v>
      </c>
      <c r="O3094" s="57">
        <f>K3094*SetUp!$B$65</f>
        <v>0</v>
      </c>
      <c r="P3094" s="57">
        <f>MIN(SetUp!$B$54*L3094^SetUp!$B$51,L3094)</f>
        <v>7.3086348028569472E-3</v>
      </c>
      <c r="Q3094" s="57">
        <f t="shared" si="910"/>
        <v>1.4607362022595029E-16</v>
      </c>
      <c r="R3094" s="57">
        <f>IF((H3094+N3094-O3094)&gt;SetUp!$B$56,T3093+H3094+N3094-O3094-SetUp!$B$56,T3093)</f>
        <v>0</v>
      </c>
      <c r="S3094" s="57">
        <f>R3094*SetUp!$B$65</f>
        <v>0</v>
      </c>
      <c r="T3094" s="57">
        <f>IF((R3094-S3094)&lt;SetUp!$B$53,R3094-S3094,SetUp!$B$53)</f>
        <v>0</v>
      </c>
      <c r="U3094" s="57">
        <f t="shared" si="911"/>
        <v>0.75646176989718406</v>
      </c>
      <c r="V3094" s="57">
        <f>(L3094-P3094)/1000*SetUp!$B$13*1000000/SetUp!$B$48</f>
        <v>0.33678951002959456</v>
      </c>
      <c r="W3094" s="57">
        <f t="shared" si="913"/>
        <v>-2.6020852139652106E-17</v>
      </c>
      <c r="X3094" s="57">
        <f>MAX((SetUp!$B$56*(1-($H3094/SetUp!$B$56)^2)*TANH(($B3094-$D3094)/SetUp!$B$56))/(1+$H3094/SetUp!$B$56*TANH(($B3094-$D3094)/SetUp!$B$56)),0)</f>
        <v>0</v>
      </c>
    </row>
    <row r="3095" spans="1:24" x14ac:dyDescent="0.3">
      <c r="A3095" s="64">
        <v>29757</v>
      </c>
      <c r="B3095" s="57">
        <v>0</v>
      </c>
      <c r="C3095" s="57">
        <v>5.6000000000000001E-2</v>
      </c>
      <c r="D3095" s="57">
        <v>3.4009999999999998</v>
      </c>
      <c r="E3095" s="57">
        <f t="shared" si="905"/>
        <v>0</v>
      </c>
      <c r="F3095" s="57">
        <f t="shared" si="906"/>
        <v>3.4009999999999998</v>
      </c>
      <c r="G3095" s="57">
        <f t="shared" si="907"/>
        <v>0</v>
      </c>
      <c r="H3095" s="57">
        <f>IF(Q3094&gt;SetUp!$B$56,SetUp!$B$56,Q3094)</f>
        <v>1.4607362022595029E-16</v>
      </c>
      <c r="I3095" s="57">
        <f t="shared" si="912"/>
        <v>0.75646176989718406</v>
      </c>
      <c r="J3095" s="57">
        <f>MIN(F3095,H3095,(1-EXP(-SetUp!$B$52*H3095/SetUp!$B$56))*F3095)</f>
        <v>0</v>
      </c>
      <c r="K3095" s="57">
        <f t="shared" si="908"/>
        <v>1.4607362022595029E-16</v>
      </c>
      <c r="L3095" s="57">
        <f>IF(I3095&lt;=0,0,MIN(SetUp!$B$50*I3095^SetUp!$B$55,I3095))</f>
        <v>1.2853098188685146E-2</v>
      </c>
      <c r="M3095" s="57">
        <f t="shared" si="909"/>
        <v>0.74360867170849887</v>
      </c>
      <c r="N3095" s="57">
        <f>IF(SetUp!$B$62=0,X3095,(B3095-E3095)*(1-(H3095/SetUp!$B$66/SetUp!$B$56)))</f>
        <v>0</v>
      </c>
      <c r="O3095" s="57">
        <f>K3095*SetUp!$B$65</f>
        <v>0</v>
      </c>
      <c r="P3095" s="57">
        <f>MIN(SetUp!$B$54*L3095^SetUp!$B$51,L3095)</f>
        <v>7.103952661859262E-3</v>
      </c>
      <c r="Q3095" s="57">
        <f t="shared" si="910"/>
        <v>1.4607362022595029E-16</v>
      </c>
      <c r="R3095" s="57">
        <f>IF((H3095+N3095-O3095)&gt;SetUp!$B$56,T3094+H3095+N3095-O3095-SetUp!$B$56,T3094)</f>
        <v>0</v>
      </c>
      <c r="S3095" s="57">
        <f>R3095*SetUp!$B$65</f>
        <v>0</v>
      </c>
      <c r="T3095" s="57">
        <f>IF((R3095-S3095)&lt;SetUp!$B$53,R3095-S3095,SetUp!$B$53)</f>
        <v>0</v>
      </c>
      <c r="U3095" s="57">
        <f t="shared" si="911"/>
        <v>0.74360867170849887</v>
      </c>
      <c r="V3095" s="57">
        <f>(L3095-P3095)/1000*SetUp!$B$13*1000000/SetUp!$B$48</f>
        <v>0.32699807686190829</v>
      </c>
      <c r="W3095" s="57">
        <f t="shared" si="913"/>
        <v>-3.9898639947466563E-17</v>
      </c>
      <c r="X3095" s="57">
        <f>MAX((SetUp!$B$56*(1-($H3095/SetUp!$B$56)^2)*TANH(($B3095-$D3095)/SetUp!$B$56))/(1+$H3095/SetUp!$B$56*TANH(($B3095-$D3095)/SetUp!$B$56)),0)</f>
        <v>0</v>
      </c>
    </row>
    <row r="3096" spans="1:24" x14ac:dyDescent="0.3">
      <c r="A3096" s="64">
        <v>29758</v>
      </c>
      <c r="B3096" s="57">
        <v>0.03</v>
      </c>
      <c r="C3096" s="57">
        <v>5.6000000000000001E-2</v>
      </c>
      <c r="D3096" s="57">
        <v>3.4009999999999998</v>
      </c>
      <c r="E3096" s="57">
        <f t="shared" si="905"/>
        <v>0.03</v>
      </c>
      <c r="F3096" s="57">
        <f t="shared" si="906"/>
        <v>3.371</v>
      </c>
      <c r="G3096" s="57">
        <f t="shared" si="907"/>
        <v>0</v>
      </c>
      <c r="H3096" s="57">
        <f>IF(Q3095&gt;SetUp!$B$56,SetUp!$B$56,Q3095)</f>
        <v>1.4607362022595029E-16</v>
      </c>
      <c r="I3096" s="57">
        <f t="shared" si="912"/>
        <v>0.74360867170849887</v>
      </c>
      <c r="J3096" s="57">
        <f>MIN(F3096,H3096,(1-EXP(-SetUp!$B$52*H3096/SetUp!$B$56))*F3096)</f>
        <v>0</v>
      </c>
      <c r="K3096" s="57">
        <f t="shared" si="908"/>
        <v>1.4607362022595029E-16</v>
      </c>
      <c r="L3096" s="57">
        <f>IF(I3096&lt;=0,0,MIN(SetUp!$B$50*I3096^SetUp!$B$55,I3096))</f>
        <v>1.2491183660697867E-2</v>
      </c>
      <c r="M3096" s="57">
        <f t="shared" si="909"/>
        <v>0.73111748804780097</v>
      </c>
      <c r="N3096" s="57">
        <f>IF(SetUp!$B$62=0,X3096,(B3096-E3096)*(1-(H3096/SetUp!$B$66/SetUp!$B$56)))</f>
        <v>0</v>
      </c>
      <c r="O3096" s="57">
        <f>K3096*SetUp!$B$65</f>
        <v>0</v>
      </c>
      <c r="P3096" s="57">
        <f>MIN(SetUp!$B$54*L3096^SetUp!$B$51,L3096)</f>
        <v>6.9072765952668666E-3</v>
      </c>
      <c r="Q3096" s="57">
        <f t="shared" si="910"/>
        <v>1.4607362022595029E-16</v>
      </c>
      <c r="R3096" s="57">
        <f>IF((H3096+N3096-O3096)&gt;SetUp!$B$56,T3095+H3096+N3096-O3096-SetUp!$B$56,T3095)</f>
        <v>0</v>
      </c>
      <c r="S3096" s="57">
        <f>R3096*SetUp!$B$65</f>
        <v>0</v>
      </c>
      <c r="T3096" s="57">
        <f>IF((R3096-S3096)&lt;SetUp!$B$53,R3096-S3096,SetUp!$B$53)</f>
        <v>0</v>
      </c>
      <c r="U3096" s="57">
        <f t="shared" si="911"/>
        <v>0.73111748804780097</v>
      </c>
      <c r="V3096" s="57">
        <f>(L3096-P3096)/1000*SetUp!$B$13*1000000/SetUp!$B$48</f>
        <v>0.31759969603337862</v>
      </c>
      <c r="W3096" s="57">
        <f t="shared" si="913"/>
        <v>-3.4694469519536142E-17</v>
      </c>
      <c r="X3096" s="57">
        <f>MAX((SetUp!$B$56*(1-($H3096/SetUp!$B$56)^2)*TANH(($B3096-$D3096)/SetUp!$B$56))/(1+$H3096/SetUp!$B$56*TANH(($B3096-$D3096)/SetUp!$B$56)),0)</f>
        <v>0</v>
      </c>
    </row>
    <row r="3097" spans="1:24" x14ac:dyDescent="0.3">
      <c r="A3097" s="64">
        <v>29759</v>
      </c>
      <c r="B3097" s="57">
        <v>0</v>
      </c>
      <c r="C3097" s="57">
        <v>0.05</v>
      </c>
      <c r="D3097" s="57">
        <v>3.4009999999999998</v>
      </c>
      <c r="E3097" s="57">
        <f t="shared" si="905"/>
        <v>0</v>
      </c>
      <c r="F3097" s="57">
        <f t="shared" si="906"/>
        <v>3.4009999999999998</v>
      </c>
      <c r="G3097" s="57">
        <f t="shared" si="907"/>
        <v>0</v>
      </c>
      <c r="H3097" s="57">
        <f>IF(Q3096&gt;SetUp!$B$56,SetUp!$B$56,Q3096)</f>
        <v>1.4607362022595029E-16</v>
      </c>
      <c r="I3097" s="57">
        <f t="shared" si="912"/>
        <v>0.73111748804780097</v>
      </c>
      <c r="J3097" s="57">
        <f>MIN(F3097,H3097,(1-EXP(-SetUp!$B$52*H3097/SetUp!$B$56))*F3097)</f>
        <v>0</v>
      </c>
      <c r="K3097" s="57">
        <f t="shared" si="908"/>
        <v>1.4607362022595029E-16</v>
      </c>
      <c r="L3097" s="57">
        <f>IF(I3097&lt;=0,0,MIN(SetUp!$B$50*I3097^SetUp!$B$55,I3097))</f>
        <v>1.214343273111418E-2</v>
      </c>
      <c r="M3097" s="57">
        <f t="shared" si="909"/>
        <v>0.71897405531668679</v>
      </c>
      <c r="N3097" s="57">
        <f>IF(SetUp!$B$62=0,X3097,(B3097-E3097)*(1-(H3097/SetUp!$B$66/SetUp!$B$56)))</f>
        <v>0</v>
      </c>
      <c r="O3097" s="57">
        <f>K3097*SetUp!$B$65</f>
        <v>0</v>
      </c>
      <c r="P3097" s="57">
        <f>MIN(SetUp!$B$54*L3097^SetUp!$B$51,L3097)</f>
        <v>6.7182061621410922E-3</v>
      </c>
      <c r="Q3097" s="57">
        <f t="shared" si="910"/>
        <v>1.4607362022595029E-16</v>
      </c>
      <c r="R3097" s="57">
        <f>IF((H3097+N3097-O3097)&gt;SetUp!$B$56,T3096+H3097+N3097-O3097-SetUp!$B$56,T3096)</f>
        <v>0</v>
      </c>
      <c r="S3097" s="57">
        <f>R3097*SetUp!$B$65</f>
        <v>0</v>
      </c>
      <c r="T3097" s="57">
        <f>IF((R3097-S3097)&lt;SetUp!$B$53,R3097-S3097,SetUp!$B$53)</f>
        <v>0</v>
      </c>
      <c r="U3097" s="57">
        <f t="shared" si="911"/>
        <v>0.71897405531668679</v>
      </c>
      <c r="V3097" s="57">
        <f>(L3097-P3097)/1000*SetUp!$B$13*1000000/SetUp!$B$48</f>
        <v>0.30857431705573468</v>
      </c>
      <c r="W3097" s="57">
        <f t="shared" si="913"/>
        <v>0</v>
      </c>
      <c r="X3097" s="57">
        <f>MAX((SetUp!$B$56*(1-($H3097/SetUp!$B$56)^2)*TANH(($B3097-$D3097)/SetUp!$B$56))/(1+$H3097/SetUp!$B$56*TANH(($B3097-$D3097)/SetUp!$B$56)),0)</f>
        <v>0</v>
      </c>
    </row>
    <row r="3098" spans="1:24" x14ac:dyDescent="0.3">
      <c r="A3098" s="64">
        <v>29760</v>
      </c>
      <c r="B3098" s="57">
        <v>0</v>
      </c>
      <c r="C3098" s="57">
        <v>0.05</v>
      </c>
      <c r="D3098" s="57">
        <v>3.4009999999999998</v>
      </c>
      <c r="E3098" s="57">
        <f t="shared" si="905"/>
        <v>0</v>
      </c>
      <c r="F3098" s="57">
        <f t="shared" si="906"/>
        <v>3.4009999999999998</v>
      </c>
      <c r="G3098" s="57">
        <f t="shared" si="907"/>
        <v>0</v>
      </c>
      <c r="H3098" s="57">
        <f>IF(Q3097&gt;SetUp!$B$56,SetUp!$B$56,Q3097)</f>
        <v>1.4607362022595029E-16</v>
      </c>
      <c r="I3098" s="57">
        <f t="shared" si="912"/>
        <v>0.71897405531668679</v>
      </c>
      <c r="J3098" s="57">
        <f>MIN(F3098,H3098,(1-EXP(-SetUp!$B$52*H3098/SetUp!$B$56))*F3098)</f>
        <v>0</v>
      </c>
      <c r="K3098" s="57">
        <f t="shared" si="908"/>
        <v>1.4607362022595029E-16</v>
      </c>
      <c r="L3098" s="57">
        <f>IF(I3098&lt;=0,0,MIN(SetUp!$B$50*I3098^SetUp!$B$55,I3098))</f>
        <v>1.1809138491222611E-2</v>
      </c>
      <c r="M3098" s="57">
        <f t="shared" si="909"/>
        <v>0.70716491682546423</v>
      </c>
      <c r="N3098" s="57">
        <f>IF(SetUp!$B$62=0,X3098,(B3098-E3098)*(1-(H3098/SetUp!$B$66/SetUp!$B$56)))</f>
        <v>0</v>
      </c>
      <c r="O3098" s="57">
        <f>K3098*SetUp!$B$65</f>
        <v>0</v>
      </c>
      <c r="P3098" s="57">
        <f>MIN(SetUp!$B$54*L3098^SetUp!$B$51,L3098)</f>
        <v>6.5363652316706919E-3</v>
      </c>
      <c r="Q3098" s="57">
        <f t="shared" si="910"/>
        <v>1.4607362022595029E-16</v>
      </c>
      <c r="R3098" s="57">
        <f>IF((H3098+N3098-O3098)&gt;SetUp!$B$56,T3097+H3098+N3098-O3098-SetUp!$B$56,T3097)</f>
        <v>0</v>
      </c>
      <c r="S3098" s="57">
        <f>R3098*SetUp!$B$65</f>
        <v>0</v>
      </c>
      <c r="T3098" s="57">
        <f>IF((R3098-S3098)&lt;SetUp!$B$53,R3098-S3098,SetUp!$B$53)</f>
        <v>0</v>
      </c>
      <c r="U3098" s="57">
        <f t="shared" si="911"/>
        <v>0.70716491682546423</v>
      </c>
      <c r="V3098" s="57">
        <f>(L3098-P3098)/1000*SetUp!$B$13*1000000/SetUp!$B$48</f>
        <v>0.29990312604842001</v>
      </c>
      <c r="W3098" s="57">
        <f t="shared" si="913"/>
        <v>5.2041704279304213E-17</v>
      </c>
      <c r="X3098" s="57">
        <f>MAX((SetUp!$B$56*(1-($H3098/SetUp!$B$56)^2)*TANH(($B3098-$D3098)/SetUp!$B$56))/(1+$H3098/SetUp!$B$56*TANH(($B3098-$D3098)/SetUp!$B$56)),0)</f>
        <v>0</v>
      </c>
    </row>
    <row r="3099" spans="1:24" x14ac:dyDescent="0.3">
      <c r="A3099" s="64">
        <v>29761</v>
      </c>
      <c r="B3099" s="57">
        <v>0</v>
      </c>
      <c r="C3099" s="57">
        <v>4.4999999999999998E-2</v>
      </c>
      <c r="D3099" s="57">
        <v>3.4009999999999998</v>
      </c>
      <c r="E3099" s="57">
        <f t="shared" si="905"/>
        <v>0</v>
      </c>
      <c r="F3099" s="57">
        <f t="shared" si="906"/>
        <v>3.4009999999999998</v>
      </c>
      <c r="G3099" s="57">
        <f t="shared" si="907"/>
        <v>0</v>
      </c>
      <c r="H3099" s="57">
        <f>IF(Q3098&gt;SetUp!$B$56,SetUp!$B$56,Q3098)</f>
        <v>1.4607362022595029E-16</v>
      </c>
      <c r="I3099" s="57">
        <f t="shared" si="912"/>
        <v>0.70716491682546423</v>
      </c>
      <c r="J3099" s="57">
        <f>MIN(F3099,H3099,(1-EXP(-SetUp!$B$52*H3099/SetUp!$B$56))*F3099)</f>
        <v>0</v>
      </c>
      <c r="K3099" s="57">
        <f t="shared" si="908"/>
        <v>1.4607362022595029E-16</v>
      </c>
      <c r="L3099" s="57">
        <f>IF(I3099&lt;=0,0,MIN(SetUp!$B$50*I3099^SetUp!$B$55,I3099))</f>
        <v>1.1487636785196936E-2</v>
      </c>
      <c r="M3099" s="57">
        <f t="shared" si="909"/>
        <v>0.6956772800402673</v>
      </c>
      <c r="N3099" s="57">
        <f>IF(SetUp!$B$62=0,X3099,(B3099-E3099)*(1-(H3099/SetUp!$B$66/SetUp!$B$56)))</f>
        <v>0</v>
      </c>
      <c r="O3099" s="57">
        <f>K3099*SetUp!$B$65</f>
        <v>0</v>
      </c>
      <c r="P3099" s="57">
        <f>MIN(SetUp!$B$54*L3099^SetUp!$B$51,L3099)</f>
        <v>6.3614002525791578E-3</v>
      </c>
      <c r="Q3099" s="57">
        <f t="shared" si="910"/>
        <v>1.4607362022595029E-16</v>
      </c>
      <c r="R3099" s="57">
        <f>IF((H3099+N3099-O3099)&gt;SetUp!$B$56,T3098+H3099+N3099-O3099-SetUp!$B$56,T3098)</f>
        <v>0</v>
      </c>
      <c r="S3099" s="57">
        <f>R3099*SetUp!$B$65</f>
        <v>0</v>
      </c>
      <c r="T3099" s="57">
        <f>IF((R3099-S3099)&lt;SetUp!$B$53,R3099-S3099,SetUp!$B$53)</f>
        <v>0</v>
      </c>
      <c r="U3099" s="57">
        <f t="shared" si="911"/>
        <v>0.6956772800402673</v>
      </c>
      <c r="V3099" s="57">
        <f>(L3099-P3099)/1000*SetUp!$B$13*1000000/SetUp!$B$48</f>
        <v>0.29156845654431407</v>
      </c>
      <c r="W3099" s="57">
        <f t="shared" si="913"/>
        <v>0</v>
      </c>
      <c r="X3099" s="57">
        <f>MAX((SetUp!$B$56*(1-($H3099/SetUp!$B$56)^2)*TANH(($B3099-$D3099)/SetUp!$B$56))/(1+$H3099/SetUp!$B$56*TANH(($B3099-$D3099)/SetUp!$B$56)),0)</f>
        <v>0</v>
      </c>
    </row>
    <row r="3100" spans="1:24" x14ac:dyDescent="0.3">
      <c r="A3100" s="64">
        <v>29762</v>
      </c>
      <c r="B3100" s="57">
        <v>0</v>
      </c>
      <c r="C3100" s="57">
        <v>4.4999999999999998E-2</v>
      </c>
      <c r="D3100" s="57">
        <v>3.4009999999999998</v>
      </c>
      <c r="E3100" s="57">
        <f t="shared" si="905"/>
        <v>0</v>
      </c>
      <c r="F3100" s="57">
        <f t="shared" si="906"/>
        <v>3.4009999999999998</v>
      </c>
      <c r="G3100" s="57">
        <f t="shared" si="907"/>
        <v>0</v>
      </c>
      <c r="H3100" s="57">
        <f>IF(Q3099&gt;SetUp!$B$56,SetUp!$B$56,Q3099)</f>
        <v>1.4607362022595029E-16</v>
      </c>
      <c r="I3100" s="57">
        <f t="shared" si="912"/>
        <v>0.6956772800402673</v>
      </c>
      <c r="J3100" s="57">
        <f>MIN(F3100,H3100,(1-EXP(-SetUp!$B$52*H3100/SetUp!$B$56))*F3100)</f>
        <v>0</v>
      </c>
      <c r="K3100" s="57">
        <f t="shared" si="908"/>
        <v>1.4607362022595029E-16</v>
      </c>
      <c r="L3100" s="57">
        <f>IF(I3100&lt;=0,0,MIN(SetUp!$B$50*I3100^SetUp!$B$55,I3100))</f>
        <v>1.1178303181474449E-2</v>
      </c>
      <c r="M3100" s="57">
        <f t="shared" si="909"/>
        <v>0.6844989768587928</v>
      </c>
      <c r="N3100" s="57">
        <f>IF(SetUp!$B$62=0,X3100,(B3100-E3100)*(1-(H3100/SetUp!$B$66/SetUp!$B$56)))</f>
        <v>0</v>
      </c>
      <c r="O3100" s="57">
        <f>K3100*SetUp!$B$65</f>
        <v>0</v>
      </c>
      <c r="P3100" s="57">
        <f>MIN(SetUp!$B$54*L3100^SetUp!$B$51,L3100)</f>
        <v>6.1929786635028976E-3</v>
      </c>
      <c r="Q3100" s="57">
        <f t="shared" si="910"/>
        <v>1.4607362022595029E-16</v>
      </c>
      <c r="R3100" s="57">
        <f>IF((H3100+N3100-O3100)&gt;SetUp!$B$56,T3099+H3100+N3100-O3100-SetUp!$B$56,T3099)</f>
        <v>0</v>
      </c>
      <c r="S3100" s="57">
        <f>R3100*SetUp!$B$65</f>
        <v>0</v>
      </c>
      <c r="T3100" s="57">
        <f>IF((R3100-S3100)&lt;SetUp!$B$53,R3100-S3100,SetUp!$B$53)</f>
        <v>0</v>
      </c>
      <c r="U3100" s="57">
        <f t="shared" si="911"/>
        <v>0.6844989768587928</v>
      </c>
      <c r="V3100" s="57">
        <f>(L3100-P3100)/1000*SetUp!$B$13*1000000/SetUp!$B$48</f>
        <v>0.28355370764275112</v>
      </c>
      <c r="W3100" s="57">
        <f t="shared" si="913"/>
        <v>-5.377642775528102E-17</v>
      </c>
      <c r="X3100" s="57">
        <f>MAX((SetUp!$B$56*(1-($H3100/SetUp!$B$56)^2)*TANH(($B3100-$D3100)/SetUp!$B$56))/(1+$H3100/SetUp!$B$56*TANH(($B3100-$D3100)/SetUp!$B$56)),0)</f>
        <v>0</v>
      </c>
    </row>
    <row r="3101" spans="1:24" x14ac:dyDescent="0.3">
      <c r="A3101" s="64">
        <v>29763</v>
      </c>
      <c r="B3101" s="57">
        <v>4.0000000000000001E-3</v>
      </c>
      <c r="C3101" s="57">
        <v>4.4999999999999998E-2</v>
      </c>
      <c r="D3101" s="57">
        <v>3.4009999999999998</v>
      </c>
      <c r="E3101" s="57">
        <f t="shared" si="905"/>
        <v>4.0000000000000001E-3</v>
      </c>
      <c r="F3101" s="57">
        <f t="shared" si="906"/>
        <v>3.3969999999999998</v>
      </c>
      <c r="G3101" s="57">
        <f t="shared" si="907"/>
        <v>0</v>
      </c>
      <c r="H3101" s="57">
        <f>IF(Q3100&gt;SetUp!$B$56,SetUp!$B$56,Q3100)</f>
        <v>1.4607362022595029E-16</v>
      </c>
      <c r="I3101" s="57">
        <f t="shared" si="912"/>
        <v>0.6844989768587928</v>
      </c>
      <c r="J3101" s="57">
        <f>MIN(F3101,H3101,(1-EXP(-SetUp!$B$52*H3101/SetUp!$B$56))*F3101)</f>
        <v>0</v>
      </c>
      <c r="K3101" s="57">
        <f t="shared" si="908"/>
        <v>1.4607362022595029E-16</v>
      </c>
      <c r="L3101" s="57">
        <f>IF(I3101&lt;=0,0,MIN(SetUp!$B$50*I3101^SetUp!$B$55,I3101))</f>
        <v>1.0880550189442494E-2</v>
      </c>
      <c r="M3101" s="57">
        <f t="shared" si="909"/>
        <v>0.67361842666935035</v>
      </c>
      <c r="N3101" s="57">
        <f>IF(SetUp!$B$62=0,X3101,(B3101-E3101)*(1-(H3101/SetUp!$B$66/SetUp!$B$56)))</f>
        <v>0</v>
      </c>
      <c r="O3101" s="57">
        <f>K3101*SetUp!$B$65</f>
        <v>0</v>
      </c>
      <c r="P3101" s="57">
        <f>MIN(SetUp!$B$54*L3101^SetUp!$B$51,L3101)</f>
        <v>6.0307874314387538E-3</v>
      </c>
      <c r="Q3101" s="57">
        <f t="shared" si="910"/>
        <v>1.4607362022595029E-16</v>
      </c>
      <c r="R3101" s="57">
        <f>IF((H3101+N3101-O3101)&gt;SetUp!$B$56,T3100+H3101+N3101-O3101-SetUp!$B$56,T3100)</f>
        <v>0</v>
      </c>
      <c r="S3101" s="57">
        <f>R3101*SetUp!$B$65</f>
        <v>0</v>
      </c>
      <c r="T3101" s="57">
        <f>IF((R3101-S3101)&lt;SetUp!$B$53,R3101-S3101,SetUp!$B$53)</f>
        <v>0</v>
      </c>
      <c r="U3101" s="57">
        <f t="shared" si="911"/>
        <v>0.67361842666935035</v>
      </c>
      <c r="V3101" s="57">
        <f>(L3101-P3101)/1000*SetUp!$B$13*1000000/SetUp!$B$48</f>
        <v>0.275843268830818</v>
      </c>
      <c r="W3101" s="57">
        <f t="shared" si="913"/>
        <v>4.3368086899420177E-17</v>
      </c>
      <c r="X3101" s="57">
        <f>MAX((SetUp!$B$56*(1-($H3101/SetUp!$B$56)^2)*TANH(($B3101-$D3101)/SetUp!$B$56))/(1+$H3101/SetUp!$B$56*TANH(($B3101-$D3101)/SetUp!$B$56)),0)</f>
        <v>0</v>
      </c>
    </row>
    <row r="3102" spans="1:24" x14ac:dyDescent="0.3">
      <c r="A3102" s="64">
        <v>29764</v>
      </c>
      <c r="B3102" s="57">
        <v>3.5999999999999997E-2</v>
      </c>
      <c r="C3102" s="57">
        <v>0.04</v>
      </c>
      <c r="D3102" s="57">
        <v>3.4009999999999998</v>
      </c>
      <c r="E3102" s="57">
        <f t="shared" si="905"/>
        <v>3.5999999999999997E-2</v>
      </c>
      <c r="F3102" s="57">
        <f t="shared" si="906"/>
        <v>3.3649999999999998</v>
      </c>
      <c r="G3102" s="57">
        <f t="shared" si="907"/>
        <v>0</v>
      </c>
      <c r="H3102" s="57">
        <f>IF(Q3101&gt;SetUp!$B$56,SetUp!$B$56,Q3101)</f>
        <v>1.4607362022595029E-16</v>
      </c>
      <c r="I3102" s="57">
        <f t="shared" si="912"/>
        <v>0.67361842666935035</v>
      </c>
      <c r="J3102" s="57">
        <f>MIN(F3102,H3102,(1-EXP(-SetUp!$B$52*H3102/SetUp!$B$56))*F3102)</f>
        <v>0</v>
      </c>
      <c r="K3102" s="57">
        <f t="shared" si="908"/>
        <v>1.4607362022595029E-16</v>
      </c>
      <c r="L3102" s="57">
        <f>IF(I3102&lt;=0,0,MIN(SetUp!$B$50*I3102^SetUp!$B$55,I3102))</f>
        <v>1.059382469912218E-2</v>
      </c>
      <c r="M3102" s="57">
        <f t="shared" si="909"/>
        <v>0.66302460197022817</v>
      </c>
      <c r="N3102" s="57">
        <f>IF(SetUp!$B$62=0,X3102,(B3102-E3102)*(1-(H3102/SetUp!$B$66/SetUp!$B$56)))</f>
        <v>0</v>
      </c>
      <c r="O3102" s="57">
        <f>K3102*SetUp!$B$65</f>
        <v>0</v>
      </c>
      <c r="P3102" s="57">
        <f>MIN(SetUp!$B$54*L3102^SetUp!$B$51,L3102)</f>
        <v>5.8745317066666606E-3</v>
      </c>
      <c r="Q3102" s="57">
        <f t="shared" si="910"/>
        <v>1.4607362022595029E-16</v>
      </c>
      <c r="R3102" s="57">
        <f>IF((H3102+N3102-O3102)&gt;SetUp!$B$56,T3101+H3102+N3102-O3102-SetUp!$B$56,T3101)</f>
        <v>0</v>
      </c>
      <c r="S3102" s="57">
        <f>R3102*SetUp!$B$65</f>
        <v>0</v>
      </c>
      <c r="T3102" s="57">
        <f>IF((R3102-S3102)&lt;SetUp!$B$53,R3102-S3102,SetUp!$B$53)</f>
        <v>0</v>
      </c>
      <c r="U3102" s="57">
        <f t="shared" si="911"/>
        <v>0.66302460197022817</v>
      </c>
      <c r="V3102" s="57">
        <f>(L3102-P3102)/1000*SetUp!$B$13*1000000/SetUp!$B$48</f>
        <v>0.26842245086337885</v>
      </c>
      <c r="W3102" s="57">
        <f t="shared" si="913"/>
        <v>0</v>
      </c>
      <c r="X3102" s="57">
        <f>MAX((SetUp!$B$56*(1-($H3102/SetUp!$B$56)^2)*TANH(($B3102-$D3102)/SetUp!$B$56))/(1+$H3102/SetUp!$B$56*TANH(($B3102-$D3102)/SetUp!$B$56)),0)</f>
        <v>0</v>
      </c>
    </row>
    <row r="3103" spans="1:24" x14ac:dyDescent="0.3">
      <c r="A3103" s="64">
        <v>29765</v>
      </c>
      <c r="B3103" s="57">
        <v>9.5000000000000001E-2</v>
      </c>
      <c r="C3103" s="57">
        <v>0.04</v>
      </c>
      <c r="D3103" s="57">
        <v>3.4009999999999998</v>
      </c>
      <c r="E3103" s="57">
        <f t="shared" si="905"/>
        <v>9.5000000000000001E-2</v>
      </c>
      <c r="F3103" s="57">
        <f t="shared" si="906"/>
        <v>3.3059999999999996</v>
      </c>
      <c r="G3103" s="57">
        <f t="shared" si="907"/>
        <v>0</v>
      </c>
      <c r="H3103" s="57">
        <f>IF(Q3102&gt;SetUp!$B$56,SetUp!$B$56,Q3102)</f>
        <v>1.4607362022595029E-16</v>
      </c>
      <c r="I3103" s="57">
        <f t="shared" si="912"/>
        <v>0.66302460197022817</v>
      </c>
      <c r="J3103" s="57">
        <f>MIN(F3103,H3103,(1-EXP(-SetUp!$B$52*H3103/SetUp!$B$56))*F3103)</f>
        <v>0</v>
      </c>
      <c r="K3103" s="57">
        <f t="shared" si="908"/>
        <v>1.4607362022595029E-16</v>
      </c>
      <c r="L3103" s="57">
        <f>IF(I3103&lt;=0,0,MIN(SetUp!$B$50*I3103^SetUp!$B$55,I3103))</f>
        <v>1.0317605623785074E-2</v>
      </c>
      <c r="M3103" s="57">
        <f t="shared" si="909"/>
        <v>0.65270699634644314</v>
      </c>
      <c r="N3103" s="57">
        <f>IF(SetUp!$B$62=0,X3103,(B3103-E3103)*(1-(H3103/SetUp!$B$66/SetUp!$B$56)))</f>
        <v>0</v>
      </c>
      <c r="O3103" s="57">
        <f>K3103*SetUp!$B$65</f>
        <v>0</v>
      </c>
      <c r="P3103" s="57">
        <f>MIN(SetUp!$B$54*L3103^SetUp!$B$51,L3103)</f>
        <v>5.723933583716442E-3</v>
      </c>
      <c r="Q3103" s="57">
        <f t="shared" si="910"/>
        <v>1.4607362022595029E-16</v>
      </c>
      <c r="R3103" s="57">
        <f>IF((H3103+N3103-O3103)&gt;SetUp!$B$56,T3102+H3103+N3103-O3103-SetUp!$B$56,T3102)</f>
        <v>0</v>
      </c>
      <c r="S3103" s="57">
        <f>R3103*SetUp!$B$65</f>
        <v>0</v>
      </c>
      <c r="T3103" s="57">
        <f>IF((R3103-S3103)&lt;SetUp!$B$53,R3103-S3103,SetUp!$B$53)</f>
        <v>0</v>
      </c>
      <c r="U3103" s="57">
        <f t="shared" si="911"/>
        <v>0.65270699634644314</v>
      </c>
      <c r="V3103" s="57">
        <f>(L3103-P3103)/1000*SetUp!$B$13*1000000/SetUp!$B$48</f>
        <v>0.26127742215391203</v>
      </c>
      <c r="W3103" s="57">
        <f t="shared" si="913"/>
        <v>4.3368086899420177E-17</v>
      </c>
      <c r="X3103" s="57">
        <f>MAX((SetUp!$B$56*(1-($H3103/SetUp!$B$56)^2)*TANH(($B3103-$D3103)/SetUp!$B$56))/(1+$H3103/SetUp!$B$56*TANH(($B3103-$D3103)/SetUp!$B$56)),0)</f>
        <v>0</v>
      </c>
    </row>
    <row r="3104" spans="1:24" x14ac:dyDescent="0.3">
      <c r="A3104" s="64">
        <v>29766</v>
      </c>
      <c r="B3104" s="57">
        <v>1E-3</v>
      </c>
      <c r="C3104" s="57">
        <v>0.04</v>
      </c>
      <c r="D3104" s="57">
        <v>3.4009999999999998</v>
      </c>
      <c r="E3104" s="57">
        <f t="shared" si="905"/>
        <v>1E-3</v>
      </c>
      <c r="F3104" s="57">
        <f t="shared" si="906"/>
        <v>3.4</v>
      </c>
      <c r="G3104" s="57">
        <f t="shared" si="907"/>
        <v>0</v>
      </c>
      <c r="H3104" s="57">
        <f>IF(Q3103&gt;SetUp!$B$56,SetUp!$B$56,Q3103)</f>
        <v>1.4607362022595029E-16</v>
      </c>
      <c r="I3104" s="57">
        <f t="shared" si="912"/>
        <v>0.65270699634644314</v>
      </c>
      <c r="J3104" s="57">
        <f>MIN(F3104,H3104,(1-EXP(-SetUp!$B$52*H3104/SetUp!$B$56))*F3104)</f>
        <v>0</v>
      </c>
      <c r="K3104" s="57">
        <f t="shared" si="908"/>
        <v>1.4607362022595029E-16</v>
      </c>
      <c r="L3104" s="57">
        <f>IF(I3104&lt;=0,0,MIN(SetUp!$B$50*I3104^SetUp!$B$55,I3104))</f>
        <v>1.0051401727437872E-2</v>
      </c>
      <c r="M3104" s="57">
        <f t="shared" si="909"/>
        <v>0.64265559461900523</v>
      </c>
      <c r="N3104" s="57">
        <f>IF(SetUp!$B$62=0,X3104,(B3104-E3104)*(1-(H3104/SetUp!$B$66/SetUp!$B$56)))</f>
        <v>0</v>
      </c>
      <c r="O3104" s="57">
        <f>K3104*SetUp!$B$65</f>
        <v>0</v>
      </c>
      <c r="P3104" s="57">
        <f>MIN(SetUp!$B$54*L3104^SetUp!$B$51,L3104)</f>
        <v>5.5787309589826464E-3</v>
      </c>
      <c r="Q3104" s="57">
        <f t="shared" si="910"/>
        <v>1.4607362022595029E-16</v>
      </c>
      <c r="R3104" s="57">
        <f>IF((H3104+N3104-O3104)&gt;SetUp!$B$56,T3103+H3104+N3104-O3104-SetUp!$B$56,T3103)</f>
        <v>0</v>
      </c>
      <c r="S3104" s="57">
        <f>R3104*SetUp!$B$65</f>
        <v>0</v>
      </c>
      <c r="T3104" s="57">
        <f>IF((R3104-S3104)&lt;SetUp!$B$53,R3104-S3104,SetUp!$B$53)</f>
        <v>0</v>
      </c>
      <c r="U3104" s="57">
        <f t="shared" si="911"/>
        <v>0.64265559461900523</v>
      </c>
      <c r="V3104" s="57">
        <f>(L3104-P3104)/1000*SetUp!$B$13*1000000/SetUp!$B$48</f>
        <v>0.25439515018309372</v>
      </c>
      <c r="W3104" s="57">
        <f t="shared" si="913"/>
        <v>-3.1225022567582528E-17</v>
      </c>
      <c r="X3104" s="57">
        <f>MAX((SetUp!$B$56*(1-($H3104/SetUp!$B$56)^2)*TANH(($B3104-$D3104)/SetUp!$B$56))/(1+$H3104/SetUp!$B$56*TANH(($B3104-$D3104)/SetUp!$B$56)),0)</f>
        <v>0</v>
      </c>
    </row>
    <row r="3105" spans="1:24" x14ac:dyDescent="0.3">
      <c r="A3105" s="64">
        <v>29767</v>
      </c>
      <c r="B3105" s="57">
        <v>3.9E-2</v>
      </c>
      <c r="C3105" s="57">
        <v>0.04</v>
      </c>
      <c r="D3105" s="57">
        <v>3.4009999999999998</v>
      </c>
      <c r="E3105" s="57">
        <f t="shared" si="905"/>
        <v>3.9E-2</v>
      </c>
      <c r="F3105" s="57">
        <f t="shared" si="906"/>
        <v>3.3619999999999997</v>
      </c>
      <c r="G3105" s="57">
        <f t="shared" si="907"/>
        <v>0</v>
      </c>
      <c r="H3105" s="57">
        <f>IF(Q3104&gt;SetUp!$B$56,SetUp!$B$56,Q3104)</f>
        <v>1.4607362022595029E-16</v>
      </c>
      <c r="I3105" s="57">
        <f t="shared" si="912"/>
        <v>0.64265559461900523</v>
      </c>
      <c r="J3105" s="57">
        <f>MIN(F3105,H3105,(1-EXP(-SetUp!$B$52*H3105/SetUp!$B$56))*F3105)</f>
        <v>0</v>
      </c>
      <c r="K3105" s="57">
        <f t="shared" si="908"/>
        <v>1.4607362022595029E-16</v>
      </c>
      <c r="L3105" s="57">
        <f>IF(I3105&lt;=0,0,MIN(SetUp!$B$50*I3105^SetUp!$B$55,I3105))</f>
        <v>9.7947496208909413E-3</v>
      </c>
      <c r="M3105" s="57">
        <f t="shared" si="909"/>
        <v>0.63286084499811435</v>
      </c>
      <c r="N3105" s="57">
        <f>IF(SetUp!$B$62=0,X3105,(B3105-E3105)*(1-(H3105/SetUp!$B$66/SetUp!$B$56)))</f>
        <v>0</v>
      </c>
      <c r="O3105" s="57">
        <f>K3105*SetUp!$B$65</f>
        <v>0</v>
      </c>
      <c r="P3105" s="57">
        <f>MIN(SetUp!$B$54*L3105^SetUp!$B$51,L3105)</f>
        <v>5.4386764765138795E-3</v>
      </c>
      <c r="Q3105" s="57">
        <f t="shared" si="910"/>
        <v>1.4607362022595029E-16</v>
      </c>
      <c r="R3105" s="57">
        <f>IF((H3105+N3105-O3105)&gt;SetUp!$B$56,T3104+H3105+N3105-O3105-SetUp!$B$56,T3104)</f>
        <v>0</v>
      </c>
      <c r="S3105" s="57">
        <f>R3105*SetUp!$B$65</f>
        <v>0</v>
      </c>
      <c r="T3105" s="57">
        <f>IF((R3105-S3105)&lt;SetUp!$B$53,R3105-S3105,SetUp!$B$53)</f>
        <v>0</v>
      </c>
      <c r="U3105" s="57">
        <f t="shared" si="911"/>
        <v>0.63286084499811435</v>
      </c>
      <c r="V3105" s="57">
        <f>(L3105-P3105)/1000*SetUp!$B$13*1000000/SetUp!$B$48</f>
        <v>0.24776334748087936</v>
      </c>
      <c r="W3105" s="57">
        <f t="shared" si="913"/>
        <v>5.5511151231257827E-17</v>
      </c>
      <c r="X3105" s="57">
        <f>MAX((SetUp!$B$56*(1-($H3105/SetUp!$B$56)^2)*TANH(($B3105-$D3105)/SetUp!$B$56))/(1+$H3105/SetUp!$B$56*TANH(($B3105-$D3105)/SetUp!$B$56)),0)</f>
        <v>0</v>
      </c>
    </row>
    <row r="3106" spans="1:24" x14ac:dyDescent="0.3">
      <c r="A3106" s="64">
        <v>29768</v>
      </c>
      <c r="B3106" s="57">
        <v>8.0000000000000002E-3</v>
      </c>
      <c r="C3106" s="57">
        <v>0.04</v>
      </c>
      <c r="D3106" s="57">
        <v>3.4279999999999999</v>
      </c>
      <c r="E3106" s="57">
        <f t="shared" si="905"/>
        <v>8.0000000000000002E-3</v>
      </c>
      <c r="F3106" s="57">
        <f t="shared" si="906"/>
        <v>3.42</v>
      </c>
      <c r="G3106" s="57">
        <f t="shared" si="907"/>
        <v>0</v>
      </c>
      <c r="H3106" s="57">
        <f>IF(Q3105&gt;SetUp!$B$56,SetUp!$B$56,Q3105)</f>
        <v>1.4607362022595029E-16</v>
      </c>
      <c r="I3106" s="57">
        <f t="shared" si="912"/>
        <v>0.63286084499811435</v>
      </c>
      <c r="J3106" s="57">
        <f>MIN(F3106,H3106,(1-EXP(-SetUp!$B$52*H3106/SetUp!$B$56))*F3106)</f>
        <v>0</v>
      </c>
      <c r="K3106" s="57">
        <f t="shared" si="908"/>
        <v>1.4607362022595029E-16</v>
      </c>
      <c r="L3106" s="57">
        <f>IF(I3106&lt;=0,0,MIN(SetUp!$B$50*I3106^SetUp!$B$55,I3106))</f>
        <v>9.5472119117154652E-3</v>
      </c>
      <c r="M3106" s="57">
        <f t="shared" si="909"/>
        <v>0.62331363308639887</v>
      </c>
      <c r="N3106" s="57">
        <f>IF(SetUp!$B$62=0,X3106,(B3106-E3106)*(1-(H3106/SetUp!$B$66/SetUp!$B$56)))</f>
        <v>0</v>
      </c>
      <c r="O3106" s="57">
        <f>K3106*SetUp!$B$65</f>
        <v>0</v>
      </c>
      <c r="P3106" s="57">
        <f>MIN(SetUp!$B$54*L3106^SetUp!$B$51,L3106)</f>
        <v>5.3035365543263446E-3</v>
      </c>
      <c r="Q3106" s="57">
        <f t="shared" si="910"/>
        <v>1.4607362022595029E-16</v>
      </c>
      <c r="R3106" s="57">
        <f>IF((H3106+N3106-O3106)&gt;SetUp!$B$56,T3105+H3106+N3106-O3106-SetUp!$B$56,T3105)</f>
        <v>0</v>
      </c>
      <c r="S3106" s="57">
        <f>R3106*SetUp!$B$65</f>
        <v>0</v>
      </c>
      <c r="T3106" s="57">
        <f>IF((R3106-S3106)&lt;SetUp!$B$53,R3106-S3106,SetUp!$B$53)</f>
        <v>0</v>
      </c>
      <c r="U3106" s="57">
        <f t="shared" si="911"/>
        <v>0.62331363308639887</v>
      </c>
      <c r="V3106" s="57">
        <f>(L3106-P3106)/1000*SetUp!$B$13*1000000/SetUp!$B$48</f>
        <v>0.24137042178138279</v>
      </c>
      <c r="W3106" s="57">
        <f t="shared" si="913"/>
        <v>-1.5612511283791264E-17</v>
      </c>
      <c r="X3106" s="57">
        <f>MAX((SetUp!$B$56*(1-($H3106/SetUp!$B$56)^2)*TANH(($B3106-$D3106)/SetUp!$B$56))/(1+$H3106/SetUp!$B$56*TANH(($B3106-$D3106)/SetUp!$B$56)),0)</f>
        <v>0</v>
      </c>
    </row>
    <row r="3107" spans="1:24" x14ac:dyDescent="0.3">
      <c r="A3107" s="64">
        <v>29769</v>
      </c>
      <c r="B3107" s="57">
        <v>0</v>
      </c>
      <c r="C3107" s="57">
        <v>0.04</v>
      </c>
      <c r="D3107" s="57">
        <v>3.4279999999999999</v>
      </c>
      <c r="E3107" s="57">
        <f t="shared" si="905"/>
        <v>0</v>
      </c>
      <c r="F3107" s="57">
        <f t="shared" si="906"/>
        <v>3.4279999999999999</v>
      </c>
      <c r="G3107" s="57">
        <f t="shared" si="907"/>
        <v>0</v>
      </c>
      <c r="H3107" s="57">
        <f>IF(Q3106&gt;SetUp!$B$56,SetUp!$B$56,Q3106)</f>
        <v>1.4607362022595029E-16</v>
      </c>
      <c r="I3107" s="57">
        <f t="shared" si="912"/>
        <v>0.62331363308639887</v>
      </c>
      <c r="J3107" s="57">
        <f>MIN(F3107,H3107,(1-EXP(-SetUp!$B$52*H3107/SetUp!$B$56))*F3107)</f>
        <v>0</v>
      </c>
      <c r="K3107" s="57">
        <f t="shared" si="908"/>
        <v>1.4607362022595029E-16</v>
      </c>
      <c r="L3107" s="57">
        <f>IF(I3107&lt;=0,0,MIN(SetUp!$B$50*I3107^SetUp!$B$55,I3107))</f>
        <v>9.3083754948127054E-3</v>
      </c>
      <c r="M3107" s="57">
        <f t="shared" si="909"/>
        <v>0.6140052575915862</v>
      </c>
      <c r="N3107" s="57">
        <f>IF(SetUp!$B$62=0,X3107,(B3107-E3107)*(1-(H3107/SetUp!$B$66/SetUp!$B$56)))</f>
        <v>0</v>
      </c>
      <c r="O3107" s="57">
        <f>K3107*SetUp!$B$65</f>
        <v>0</v>
      </c>
      <c r="P3107" s="57">
        <f>MIN(SetUp!$B$54*L3107^SetUp!$B$51,L3107)</f>
        <v>5.173090484326885E-3</v>
      </c>
      <c r="Q3107" s="57">
        <f t="shared" si="910"/>
        <v>1.4607362022595029E-16</v>
      </c>
      <c r="R3107" s="57">
        <f>IF((H3107+N3107-O3107)&gt;SetUp!$B$56,T3106+H3107+N3107-O3107-SetUp!$B$56,T3106)</f>
        <v>0</v>
      </c>
      <c r="S3107" s="57">
        <f>R3107*SetUp!$B$65</f>
        <v>0</v>
      </c>
      <c r="T3107" s="57">
        <f>IF((R3107-S3107)&lt;SetUp!$B$53,R3107-S3107,SetUp!$B$53)</f>
        <v>0</v>
      </c>
      <c r="U3107" s="57">
        <f t="shared" si="911"/>
        <v>0.6140052575915862</v>
      </c>
      <c r="V3107" s="57">
        <f>(L3107-P3107)/1000*SetUp!$B$13*1000000/SetUp!$B$48</f>
        <v>0.23520542998870803</v>
      </c>
      <c r="W3107" s="57">
        <f t="shared" si="913"/>
        <v>3.4694469519536142E-17</v>
      </c>
      <c r="X3107" s="57">
        <f>MAX((SetUp!$B$56*(1-($H3107/SetUp!$B$56)^2)*TANH(($B3107-$D3107)/SetUp!$B$56))/(1+$H3107/SetUp!$B$56*TANH(($B3107-$D3107)/SetUp!$B$56)),0)</f>
        <v>0</v>
      </c>
    </row>
    <row r="3108" spans="1:24" x14ac:dyDescent="0.3">
      <c r="A3108" s="64">
        <v>29770</v>
      </c>
      <c r="B3108" s="57">
        <v>0</v>
      </c>
      <c r="C3108" s="57">
        <v>0.04</v>
      </c>
      <c r="D3108" s="57">
        <v>3.4279999999999999</v>
      </c>
      <c r="E3108" s="57">
        <f t="shared" si="905"/>
        <v>0</v>
      </c>
      <c r="F3108" s="57">
        <f t="shared" si="906"/>
        <v>3.4279999999999999</v>
      </c>
      <c r="G3108" s="57">
        <f t="shared" si="907"/>
        <v>0</v>
      </c>
      <c r="H3108" s="57">
        <f>IF(Q3107&gt;SetUp!$B$56,SetUp!$B$56,Q3107)</f>
        <v>1.4607362022595029E-16</v>
      </c>
      <c r="I3108" s="57">
        <f t="shared" si="912"/>
        <v>0.6140052575915862</v>
      </c>
      <c r="J3108" s="57">
        <f>MIN(F3108,H3108,(1-EXP(-SetUp!$B$52*H3108/SetUp!$B$56))*F3108)</f>
        <v>0</v>
      </c>
      <c r="K3108" s="57">
        <f t="shared" si="908"/>
        <v>1.4607362022595029E-16</v>
      </c>
      <c r="L3108" s="57">
        <f>IF(I3108&lt;=0,0,MIN(SetUp!$B$50*I3108^SetUp!$B$55,I3108))</f>
        <v>9.077849971587941E-3</v>
      </c>
      <c r="M3108" s="57">
        <f t="shared" si="909"/>
        <v>0.6049274076199983</v>
      </c>
      <c r="N3108" s="57">
        <f>IF(SetUp!$B$62=0,X3108,(B3108-E3108)*(1-(H3108/SetUp!$B$66/SetUp!$B$56)))</f>
        <v>0</v>
      </c>
      <c r="O3108" s="57">
        <f>K3108*SetUp!$B$65</f>
        <v>0</v>
      </c>
      <c r="P3108" s="57">
        <f>MIN(SetUp!$B$54*L3108^SetUp!$B$51,L3108)</f>
        <v>5.0471295995892073E-3</v>
      </c>
      <c r="Q3108" s="57">
        <f t="shared" si="910"/>
        <v>1.4607362022595029E-16</v>
      </c>
      <c r="R3108" s="57">
        <f>IF((H3108+N3108-O3108)&gt;SetUp!$B$56,T3107+H3108+N3108-O3108-SetUp!$B$56,T3107)</f>
        <v>0</v>
      </c>
      <c r="S3108" s="57">
        <f>R3108*SetUp!$B$65</f>
        <v>0</v>
      </c>
      <c r="T3108" s="57">
        <f>IF((R3108-S3108)&lt;SetUp!$B$53,R3108-S3108,SetUp!$B$53)</f>
        <v>0</v>
      </c>
      <c r="U3108" s="57">
        <f t="shared" si="911"/>
        <v>0.6049274076199983</v>
      </c>
      <c r="V3108" s="57">
        <f>(L3108-P3108)/1000*SetUp!$B$13*1000000/SetUp!$B$48</f>
        <v>0.22925803562662517</v>
      </c>
      <c r="W3108" s="57">
        <f t="shared" si="913"/>
        <v>4.8572257327350599E-17</v>
      </c>
      <c r="X3108" s="57">
        <f>MAX((SetUp!$B$56*(1-($H3108/SetUp!$B$56)^2)*TANH(($B3108-$D3108)/SetUp!$B$56))/(1+$H3108/SetUp!$B$56*TANH(($B3108-$D3108)/SetUp!$B$56)),0)</f>
        <v>0</v>
      </c>
    </row>
    <row r="3109" spans="1:24" x14ac:dyDescent="0.3">
      <c r="A3109" s="64">
        <v>29771</v>
      </c>
      <c r="B3109" s="57">
        <v>0</v>
      </c>
      <c r="C3109" s="57">
        <v>0.04</v>
      </c>
      <c r="D3109" s="57">
        <v>3.4279999999999999</v>
      </c>
      <c r="E3109" s="57">
        <f t="shared" si="905"/>
        <v>0</v>
      </c>
      <c r="F3109" s="57">
        <f t="shared" si="906"/>
        <v>3.4279999999999999</v>
      </c>
      <c r="G3109" s="57">
        <f t="shared" si="907"/>
        <v>0</v>
      </c>
      <c r="H3109" s="57">
        <f>IF(Q3108&gt;SetUp!$B$56,SetUp!$B$56,Q3108)</f>
        <v>1.4607362022595029E-16</v>
      </c>
      <c r="I3109" s="57">
        <f t="shared" si="912"/>
        <v>0.6049274076199983</v>
      </c>
      <c r="J3109" s="57">
        <f>MIN(F3109,H3109,(1-EXP(-SetUp!$B$52*H3109/SetUp!$B$56))*F3109)</f>
        <v>0</v>
      </c>
      <c r="K3109" s="57">
        <f t="shared" si="908"/>
        <v>1.4607362022595029E-16</v>
      </c>
      <c r="L3109" s="57">
        <f>IF(I3109&lt;=0,0,MIN(SetUp!$B$50*I3109^SetUp!$B$55,I3109))</f>
        <v>8.8552661868575213E-3</v>
      </c>
      <c r="M3109" s="57">
        <f t="shared" si="909"/>
        <v>0.5960721414331408</v>
      </c>
      <c r="N3109" s="57">
        <f>IF(SetUp!$B$62=0,X3109,(B3109-E3109)*(1-(H3109/SetUp!$B$66/SetUp!$B$56)))</f>
        <v>0</v>
      </c>
      <c r="O3109" s="57">
        <f>K3109*SetUp!$B$65</f>
        <v>0</v>
      </c>
      <c r="P3109" s="57">
        <f>MIN(SetUp!$B$54*L3109^SetUp!$B$51,L3109)</f>
        <v>4.9254565033160095E-3</v>
      </c>
      <c r="Q3109" s="57">
        <f t="shared" si="910"/>
        <v>1.4607362022595029E-16</v>
      </c>
      <c r="R3109" s="57">
        <f>IF((H3109+N3109-O3109)&gt;SetUp!$B$56,T3108+H3109+N3109-O3109-SetUp!$B$56,T3108)</f>
        <v>0</v>
      </c>
      <c r="S3109" s="57">
        <f>R3109*SetUp!$B$65</f>
        <v>0</v>
      </c>
      <c r="T3109" s="57">
        <f>IF((R3109-S3109)&lt;SetUp!$B$53,R3109-S3109,SetUp!$B$53)</f>
        <v>0</v>
      </c>
      <c r="U3109" s="57">
        <f t="shared" si="911"/>
        <v>0.5960721414331408</v>
      </c>
      <c r="V3109" s="57">
        <f>(L3109-P3109)/1000*SetUp!$B$13*1000000/SetUp!$B$48</f>
        <v>0.22351846947608098</v>
      </c>
      <c r="W3109" s="57">
        <f t="shared" si="913"/>
        <v>1.9081958235744878E-17</v>
      </c>
      <c r="X3109" s="57">
        <f>MAX((SetUp!$B$56*(1-($H3109/SetUp!$B$56)^2)*TANH(($B3109-$D3109)/SetUp!$B$56))/(1+$H3109/SetUp!$B$56*TANH(($B3109-$D3109)/SetUp!$B$56)),0)</f>
        <v>0</v>
      </c>
    </row>
    <row r="3110" spans="1:24" x14ac:dyDescent="0.3">
      <c r="A3110" s="64">
        <v>29772</v>
      </c>
      <c r="B3110" s="57">
        <v>1.4999999999999999E-2</v>
      </c>
      <c r="C3110" s="57">
        <v>3.5000000000000003E-2</v>
      </c>
      <c r="D3110" s="57">
        <v>3.4279999999999999</v>
      </c>
      <c r="E3110" s="57">
        <f t="shared" si="905"/>
        <v>1.4999999999999999E-2</v>
      </c>
      <c r="F3110" s="57">
        <f t="shared" si="906"/>
        <v>3.4129999999999998</v>
      </c>
      <c r="G3110" s="57">
        <f t="shared" si="907"/>
        <v>0</v>
      </c>
      <c r="H3110" s="57">
        <f>IF(Q3109&gt;SetUp!$B$56,SetUp!$B$56,Q3109)</f>
        <v>1.4607362022595029E-16</v>
      </c>
      <c r="I3110" s="57">
        <f t="shared" si="912"/>
        <v>0.5960721414331408</v>
      </c>
      <c r="J3110" s="57">
        <f>MIN(F3110,H3110,(1-EXP(-SetUp!$B$52*H3110/SetUp!$B$56))*F3110)</f>
        <v>0</v>
      </c>
      <c r="K3110" s="57">
        <f t="shared" si="908"/>
        <v>1.4607362022595029E-16</v>
      </c>
      <c r="L3110" s="57">
        <f>IF(I3110&lt;=0,0,MIN(SetUp!$B$50*I3110^SetUp!$B$55,I3110))</f>
        <v>8.6402748736358111E-3</v>
      </c>
      <c r="M3110" s="57">
        <f t="shared" si="909"/>
        <v>0.58743186655950497</v>
      </c>
      <c r="N3110" s="57">
        <f>IF(SetUp!$B$62=0,X3110,(B3110-E3110)*(1-(H3110/SetUp!$B$66/SetUp!$B$56)))</f>
        <v>0</v>
      </c>
      <c r="O3110" s="57">
        <f>K3110*SetUp!$B$65</f>
        <v>0</v>
      </c>
      <c r="P3110" s="57">
        <f>MIN(SetUp!$B$54*L3110^SetUp!$B$51,L3110)</f>
        <v>4.8078843543487354E-3</v>
      </c>
      <c r="Q3110" s="57">
        <f t="shared" si="910"/>
        <v>1.4607362022595029E-16</v>
      </c>
      <c r="R3110" s="57">
        <f>IF((H3110+N3110-O3110)&gt;SetUp!$B$56,T3109+H3110+N3110-O3110-SetUp!$B$56,T3109)</f>
        <v>0</v>
      </c>
      <c r="S3110" s="57">
        <f>R3110*SetUp!$B$65</f>
        <v>0</v>
      </c>
      <c r="T3110" s="57">
        <f>IF((R3110-S3110)&lt;SetUp!$B$53,R3110-S3110,SetUp!$B$53)</f>
        <v>0</v>
      </c>
      <c r="U3110" s="57">
        <f t="shared" si="911"/>
        <v>0.58743186655950497</v>
      </c>
      <c r="V3110" s="57">
        <f>(L3110-P3110)/1000*SetUp!$B$13*1000000/SetUp!$B$48</f>
        <v>0.21797749313236978</v>
      </c>
      <c r="W3110" s="57">
        <f t="shared" si="913"/>
        <v>-2.2551405187698492E-17</v>
      </c>
      <c r="X3110" s="57">
        <f>MAX((SetUp!$B$56*(1-($H3110/SetUp!$B$56)^2)*TANH(($B3110-$D3110)/SetUp!$B$56))/(1+$H3110/SetUp!$B$56*TANH(($B3110-$D3110)/SetUp!$B$56)),0)</f>
        <v>0</v>
      </c>
    </row>
    <row r="3111" spans="1:24" x14ac:dyDescent="0.3">
      <c r="A3111" s="64">
        <v>29773</v>
      </c>
      <c r="B3111" s="57">
        <v>6.0000000000000001E-3</v>
      </c>
      <c r="C3111" s="57">
        <v>3.5000000000000003E-2</v>
      </c>
      <c r="D3111" s="57">
        <v>3.4279999999999999</v>
      </c>
      <c r="E3111" s="57">
        <f t="shared" si="905"/>
        <v>6.0000000000000001E-3</v>
      </c>
      <c r="F3111" s="57">
        <f t="shared" si="906"/>
        <v>3.4220000000000002</v>
      </c>
      <c r="G3111" s="57">
        <f t="shared" si="907"/>
        <v>0</v>
      </c>
      <c r="H3111" s="57">
        <f>IF(Q3110&gt;SetUp!$B$56,SetUp!$B$56,Q3110)</f>
        <v>1.4607362022595029E-16</v>
      </c>
      <c r="I3111" s="57">
        <f t="shared" si="912"/>
        <v>0.58743186655950497</v>
      </c>
      <c r="J3111" s="57">
        <f>MIN(F3111,H3111,(1-EXP(-SetUp!$B$52*H3111/SetUp!$B$56))*F3111)</f>
        <v>0</v>
      </c>
      <c r="K3111" s="57">
        <f t="shared" si="908"/>
        <v>1.4607362022595029E-16</v>
      </c>
      <c r="L3111" s="57">
        <f>IF(I3111&lt;=0,0,MIN(SetUp!$B$50*I3111^SetUp!$B$55,I3111))</f>
        <v>8.4325453968625685E-3</v>
      </c>
      <c r="M3111" s="57">
        <f t="shared" si="909"/>
        <v>0.57899932116264241</v>
      </c>
      <c r="N3111" s="57">
        <f>IF(SetUp!$B$62=0,X3111,(B3111-E3111)*(1-(H3111/SetUp!$B$66/SetUp!$B$56)))</f>
        <v>0</v>
      </c>
      <c r="O3111" s="57">
        <f>K3111*SetUp!$B$65</f>
        <v>0</v>
      </c>
      <c r="P3111" s="57">
        <f>MIN(SetUp!$B$54*L3111^SetUp!$B$51,L3111)</f>
        <v>4.6942362045610409E-3</v>
      </c>
      <c r="Q3111" s="57">
        <f t="shared" si="910"/>
        <v>1.4607362022595029E-16</v>
      </c>
      <c r="R3111" s="57">
        <f>IF((H3111+N3111-O3111)&gt;SetUp!$B$56,T3110+H3111+N3111-O3111-SetUp!$B$56,T3110)</f>
        <v>0</v>
      </c>
      <c r="S3111" s="57">
        <f>R3111*SetUp!$B$65</f>
        <v>0</v>
      </c>
      <c r="T3111" s="57">
        <f>IF((R3111-S3111)&lt;SetUp!$B$53,R3111-S3111,SetUp!$B$53)</f>
        <v>0</v>
      </c>
      <c r="U3111" s="57">
        <f t="shared" si="911"/>
        <v>0.57899932116264241</v>
      </c>
      <c r="V3111" s="57">
        <f>(L3111-P3111)/1000*SetUp!$B$13*1000000/SetUp!$B$48</f>
        <v>0.21262636523878245</v>
      </c>
      <c r="W3111" s="57">
        <f t="shared" si="913"/>
        <v>0</v>
      </c>
      <c r="X3111" s="57">
        <f>MAX((SetUp!$B$56*(1-($H3111/SetUp!$B$56)^2)*TANH(($B3111-$D3111)/SetUp!$B$56))/(1+$H3111/SetUp!$B$56*TANH(($B3111-$D3111)/SetUp!$B$56)),0)</f>
        <v>0</v>
      </c>
    </row>
    <row r="3112" spans="1:24" x14ac:dyDescent="0.3">
      <c r="A3112" s="64">
        <v>29774</v>
      </c>
      <c r="B3112" s="57">
        <v>0.13600000000000001</v>
      </c>
      <c r="C3112" s="57">
        <v>3.5000000000000003E-2</v>
      </c>
      <c r="D3112" s="57">
        <v>3.4279999999999999</v>
      </c>
      <c r="E3112" s="57">
        <f t="shared" si="905"/>
        <v>0.13600000000000001</v>
      </c>
      <c r="F3112" s="57">
        <f t="shared" si="906"/>
        <v>3.2919999999999998</v>
      </c>
      <c r="G3112" s="57">
        <f t="shared" si="907"/>
        <v>0</v>
      </c>
      <c r="H3112" s="57">
        <f>IF(Q3111&gt;SetUp!$B$56,SetUp!$B$56,Q3111)</f>
        <v>1.4607362022595029E-16</v>
      </c>
      <c r="I3112" s="57">
        <f t="shared" si="912"/>
        <v>0.57899932116264241</v>
      </c>
      <c r="J3112" s="57">
        <f>MIN(F3112,H3112,(1-EXP(-SetUp!$B$52*H3112/SetUp!$B$56))*F3112)</f>
        <v>0</v>
      </c>
      <c r="K3112" s="57">
        <f t="shared" si="908"/>
        <v>1.4607362022595029E-16</v>
      </c>
      <c r="L3112" s="57">
        <f>IF(I3112&lt;=0,0,MIN(SetUp!$B$50*I3112^SetUp!$B$55,I3112))</f>
        <v>8.2317645879521964E-3</v>
      </c>
      <c r="M3112" s="57">
        <f t="shared" si="909"/>
        <v>0.57076755657469025</v>
      </c>
      <c r="N3112" s="57">
        <f>IF(SetUp!$B$62=0,X3112,(B3112-E3112)*(1-(H3112/SetUp!$B$66/SetUp!$B$56)))</f>
        <v>0</v>
      </c>
      <c r="O3112" s="57">
        <f>K3112*SetUp!$B$65</f>
        <v>0</v>
      </c>
      <c r="P3112" s="57">
        <f>MIN(SetUp!$B$54*L3112^SetUp!$B$51,L3112)</f>
        <v>4.5843443838984865E-3</v>
      </c>
      <c r="Q3112" s="57">
        <f t="shared" si="910"/>
        <v>1.4607362022595029E-16</v>
      </c>
      <c r="R3112" s="57">
        <f>IF((H3112+N3112-O3112)&gt;SetUp!$B$56,T3111+H3112+N3112-O3112-SetUp!$B$56,T3111)</f>
        <v>0</v>
      </c>
      <c r="S3112" s="57">
        <f>R3112*SetUp!$B$65</f>
        <v>0</v>
      </c>
      <c r="T3112" s="57">
        <f>IF((R3112-S3112)&lt;SetUp!$B$53,R3112-S3112,SetUp!$B$53)</f>
        <v>0</v>
      </c>
      <c r="U3112" s="57">
        <f t="shared" si="911"/>
        <v>0.57076755657469025</v>
      </c>
      <c r="V3112" s="57">
        <f>(L3112-P3112)/1000*SetUp!$B$13*1000000/SetUp!$B$48</f>
        <v>0.20745681017598527</v>
      </c>
      <c r="W3112" s="57">
        <f t="shared" si="913"/>
        <v>3.4694469519536142E-17</v>
      </c>
      <c r="X3112" s="57">
        <f>MAX((SetUp!$B$56*(1-($H3112/SetUp!$B$56)^2)*TANH(($B3112-$D3112)/SetUp!$B$56))/(1+$H3112/SetUp!$B$56*TANH(($B3112-$D3112)/SetUp!$B$56)),0)</f>
        <v>0</v>
      </c>
    </row>
    <row r="3113" spans="1:24" x14ac:dyDescent="0.3">
      <c r="A3113" s="64">
        <v>29775</v>
      </c>
      <c r="B3113" s="57">
        <v>7.8E-2</v>
      </c>
      <c r="C3113" s="57">
        <v>3.5000000000000003E-2</v>
      </c>
      <c r="D3113" s="57">
        <v>3.4279999999999999</v>
      </c>
      <c r="E3113" s="57">
        <f t="shared" si="905"/>
        <v>7.8E-2</v>
      </c>
      <c r="F3113" s="57">
        <f t="shared" si="906"/>
        <v>3.35</v>
      </c>
      <c r="G3113" s="57">
        <f t="shared" si="907"/>
        <v>0</v>
      </c>
      <c r="H3113" s="57">
        <f>IF(Q3112&gt;SetUp!$B$56,SetUp!$B$56,Q3112)</f>
        <v>1.4607362022595029E-16</v>
      </c>
      <c r="I3113" s="57">
        <f t="shared" si="912"/>
        <v>0.57076755657469025</v>
      </c>
      <c r="J3113" s="57">
        <f>MIN(F3113,H3113,(1-EXP(-SetUp!$B$52*H3113/SetUp!$B$56))*F3113)</f>
        <v>0</v>
      </c>
      <c r="K3113" s="57">
        <f t="shared" si="908"/>
        <v>1.4607362022595029E-16</v>
      </c>
      <c r="L3113" s="57">
        <f>IF(I3113&lt;=0,0,MIN(SetUp!$B$50*I3113^SetUp!$B$55,I3113))</f>
        <v>8.0376356627845941E-3</v>
      </c>
      <c r="M3113" s="57">
        <f t="shared" si="909"/>
        <v>0.56272992091190566</v>
      </c>
      <c r="N3113" s="57">
        <f>IF(SetUp!$B$62=0,X3113,(B3113-E3113)*(1-(H3113/SetUp!$B$66/SetUp!$B$56)))</f>
        <v>0</v>
      </c>
      <c r="O3113" s="57">
        <f>K3113*SetUp!$B$65</f>
        <v>0</v>
      </c>
      <c r="P3113" s="57">
        <f>MIN(SetUp!$B$54*L3113^SetUp!$B$51,L3113)</f>
        <v>4.4780499292109881E-3</v>
      </c>
      <c r="Q3113" s="57">
        <f t="shared" si="910"/>
        <v>1.4607362022595029E-16</v>
      </c>
      <c r="R3113" s="57">
        <f>IF((H3113+N3113-O3113)&gt;SetUp!$B$56,T3112+H3113+N3113-O3113-SetUp!$B$56,T3112)</f>
        <v>0</v>
      </c>
      <c r="S3113" s="57">
        <f>R3113*SetUp!$B$65</f>
        <v>0</v>
      </c>
      <c r="T3113" s="57">
        <f>IF((R3113-S3113)&lt;SetUp!$B$53,R3113-S3113,SetUp!$B$53)</f>
        <v>0</v>
      </c>
      <c r="U3113" s="57">
        <f t="shared" si="911"/>
        <v>0.56272992091190566</v>
      </c>
      <c r="V3113" s="57">
        <f>(L3113-P3113)/1000*SetUp!$B$13*1000000/SetUp!$B$48</f>
        <v>0.20246098900653306</v>
      </c>
      <c r="W3113" s="57">
        <f t="shared" si="913"/>
        <v>0</v>
      </c>
      <c r="X3113" s="57">
        <f>MAX((SetUp!$B$56*(1-($H3113/SetUp!$B$56)^2)*TANH(($B3113-$D3113)/SetUp!$B$56))/(1+$H3113/SetUp!$B$56*TANH(($B3113-$D3113)/SetUp!$B$56)),0)</f>
        <v>0</v>
      </c>
    </row>
    <row r="3114" spans="1:24" x14ac:dyDescent="0.3">
      <c r="A3114" s="64">
        <v>29776</v>
      </c>
      <c r="B3114" s="57">
        <v>8.9999999999999993E-3</v>
      </c>
      <c r="C3114" s="57">
        <v>3.5000000000000003E-2</v>
      </c>
      <c r="D3114" s="57">
        <v>3.4279999999999999</v>
      </c>
      <c r="E3114" s="57">
        <f t="shared" si="905"/>
        <v>8.9999999999999993E-3</v>
      </c>
      <c r="F3114" s="57">
        <f t="shared" si="906"/>
        <v>3.419</v>
      </c>
      <c r="G3114" s="57">
        <f t="shared" si="907"/>
        <v>0</v>
      </c>
      <c r="H3114" s="57">
        <f>IF(Q3113&gt;SetUp!$B$56,SetUp!$B$56,Q3113)</f>
        <v>1.4607362022595029E-16</v>
      </c>
      <c r="I3114" s="57">
        <f t="shared" si="912"/>
        <v>0.56272992091190566</v>
      </c>
      <c r="J3114" s="57">
        <f>MIN(F3114,H3114,(1-EXP(-SetUp!$B$52*H3114/SetUp!$B$56))*F3114)</f>
        <v>0</v>
      </c>
      <c r="K3114" s="57">
        <f t="shared" si="908"/>
        <v>1.4607362022595029E-16</v>
      </c>
      <c r="L3114" s="57">
        <f>IF(I3114&lt;=0,0,MIN(SetUp!$B$50*I3114^SetUp!$B$55,I3114))</f>
        <v>7.8498772164221093E-3</v>
      </c>
      <c r="M3114" s="57">
        <f t="shared" si="909"/>
        <v>0.55488004369548349</v>
      </c>
      <c r="N3114" s="57">
        <f>IF(SetUp!$B$62=0,X3114,(B3114-E3114)*(1-(H3114/SetUp!$B$66/SetUp!$B$56)))</f>
        <v>0</v>
      </c>
      <c r="O3114" s="57">
        <f>K3114*SetUp!$B$65</f>
        <v>0</v>
      </c>
      <c r="P3114" s="57">
        <f>MIN(SetUp!$B$54*L3114^SetUp!$B$51,L3114)</f>
        <v>4.3752020533698944E-3</v>
      </c>
      <c r="Q3114" s="57">
        <f t="shared" si="910"/>
        <v>1.4607362022595029E-16</v>
      </c>
      <c r="R3114" s="57">
        <f>IF((H3114+N3114-O3114)&gt;SetUp!$B$56,T3113+H3114+N3114-O3114-SetUp!$B$56,T3113)</f>
        <v>0</v>
      </c>
      <c r="S3114" s="57">
        <f>R3114*SetUp!$B$65</f>
        <v>0</v>
      </c>
      <c r="T3114" s="57">
        <f>IF((R3114-S3114)&lt;SetUp!$B$53,R3114-S3114,SetUp!$B$53)</f>
        <v>0</v>
      </c>
      <c r="U3114" s="57">
        <f t="shared" si="911"/>
        <v>0.55488004369548349</v>
      </c>
      <c r="V3114" s="57">
        <f>(L3114-P3114)/1000*SetUp!$B$13*1000000/SetUp!$B$48</f>
        <v>0.19763147249209001</v>
      </c>
      <c r="W3114" s="57">
        <f t="shared" si="913"/>
        <v>-5.5511151231257827E-17</v>
      </c>
      <c r="X3114" s="57">
        <f>MAX((SetUp!$B$56*(1-($H3114/SetUp!$B$56)^2)*TANH(($B3114-$D3114)/SetUp!$B$56))/(1+$H3114/SetUp!$B$56*TANH(($B3114-$D3114)/SetUp!$B$56)),0)</f>
        <v>0</v>
      </c>
    </row>
    <row r="3115" spans="1:24" x14ac:dyDescent="0.3">
      <c r="A3115" s="64">
        <v>29777</v>
      </c>
      <c r="B3115" s="57">
        <v>2E-3</v>
      </c>
      <c r="C3115" s="57">
        <v>3.5000000000000003E-2</v>
      </c>
      <c r="D3115" s="57">
        <v>3.4279999999999999</v>
      </c>
      <c r="E3115" s="57">
        <f t="shared" si="905"/>
        <v>2E-3</v>
      </c>
      <c r="F3115" s="57">
        <f t="shared" si="906"/>
        <v>3.4260000000000002</v>
      </c>
      <c r="G3115" s="57">
        <f t="shared" si="907"/>
        <v>0</v>
      </c>
      <c r="H3115" s="57">
        <f>IF(Q3114&gt;SetUp!$B$56,SetUp!$B$56,Q3114)</f>
        <v>1.4607362022595029E-16</v>
      </c>
      <c r="I3115" s="57">
        <f t="shared" si="912"/>
        <v>0.55488004369548349</v>
      </c>
      <c r="J3115" s="57">
        <f>MIN(F3115,H3115,(1-EXP(-SetUp!$B$52*H3115/SetUp!$B$56))*F3115)</f>
        <v>0</v>
      </c>
      <c r="K3115" s="57">
        <f t="shared" si="908"/>
        <v>1.4607362022595029E-16</v>
      </c>
      <c r="L3115" s="57">
        <f>IF(I3115&lt;=0,0,MIN(SetUp!$B$50*I3115^SetUp!$B$55,I3115))</f>
        <v>7.6682222884361488E-3</v>
      </c>
      <c r="M3115" s="57">
        <f t="shared" si="909"/>
        <v>0.54721182140704738</v>
      </c>
      <c r="N3115" s="57">
        <f>IF(SetUp!$B$62=0,X3115,(B3115-E3115)*(1-(H3115/SetUp!$B$66/SetUp!$B$56)))</f>
        <v>0</v>
      </c>
      <c r="O3115" s="57">
        <f>K3115*SetUp!$B$65</f>
        <v>0</v>
      </c>
      <c r="P3115" s="57">
        <f>MIN(SetUp!$B$54*L3115^SetUp!$B$51,L3115)</f>
        <v>4.2756576514734416E-3</v>
      </c>
      <c r="Q3115" s="57">
        <f t="shared" si="910"/>
        <v>1.4607362022595029E-16</v>
      </c>
      <c r="R3115" s="57">
        <f>IF((H3115+N3115-O3115)&gt;SetUp!$B$56,T3114+H3115+N3115-O3115-SetUp!$B$56,T3114)</f>
        <v>0</v>
      </c>
      <c r="S3115" s="57">
        <f>R3115*SetUp!$B$65</f>
        <v>0</v>
      </c>
      <c r="T3115" s="57">
        <f>IF((R3115-S3115)&lt;SetUp!$B$53,R3115-S3115,SetUp!$B$53)</f>
        <v>0</v>
      </c>
      <c r="U3115" s="57">
        <f t="shared" si="911"/>
        <v>0.54721182140704738</v>
      </c>
      <c r="V3115" s="57">
        <f>(L3115-P3115)/1000*SetUp!$B$13*1000000/SetUp!$B$48</f>
        <v>0.19296121601726171</v>
      </c>
      <c r="W3115" s="57">
        <f t="shared" si="913"/>
        <v>3.8163916471489756E-17</v>
      </c>
      <c r="X3115" s="57">
        <f>MAX((SetUp!$B$56*(1-($H3115/SetUp!$B$56)^2)*TANH(($B3115-$D3115)/SetUp!$B$56))/(1+$H3115/SetUp!$B$56*TANH(($B3115-$D3115)/SetUp!$B$56)),0)</f>
        <v>0</v>
      </c>
    </row>
    <row r="3116" spans="1:24" x14ac:dyDescent="0.3">
      <c r="A3116" s="64">
        <v>29778</v>
      </c>
      <c r="B3116" s="57">
        <v>0.02</v>
      </c>
      <c r="C3116" s="57">
        <v>3.5000000000000003E-2</v>
      </c>
      <c r="D3116" s="57">
        <v>3.4279999999999999</v>
      </c>
      <c r="E3116" s="57">
        <f t="shared" si="905"/>
        <v>0.02</v>
      </c>
      <c r="F3116" s="57">
        <f t="shared" si="906"/>
        <v>3.4079999999999999</v>
      </c>
      <c r="G3116" s="57">
        <f t="shared" si="907"/>
        <v>0</v>
      </c>
      <c r="H3116" s="57">
        <f>IF(Q3115&gt;SetUp!$B$56,SetUp!$B$56,Q3115)</f>
        <v>1.4607362022595029E-16</v>
      </c>
      <c r="I3116" s="57">
        <f t="shared" si="912"/>
        <v>0.54721182140704738</v>
      </c>
      <c r="J3116" s="57">
        <f>MIN(F3116,H3116,(1-EXP(-SetUp!$B$52*H3116/SetUp!$B$56))*F3116)</f>
        <v>0</v>
      </c>
      <c r="K3116" s="57">
        <f t="shared" si="908"/>
        <v>1.4607362022595029E-16</v>
      </c>
      <c r="L3116" s="57">
        <f>IF(I3116&lt;=0,0,MIN(SetUp!$B$50*I3116^SetUp!$B$55,I3116))</f>
        <v>7.4924174932675131E-3</v>
      </c>
      <c r="M3116" s="57">
        <f t="shared" si="909"/>
        <v>0.53971940391377982</v>
      </c>
      <c r="N3116" s="57">
        <f>IF(SetUp!$B$62=0,X3116,(B3116-E3116)*(1-(H3116/SetUp!$B$66/SetUp!$B$56)))</f>
        <v>0</v>
      </c>
      <c r="O3116" s="57">
        <f>K3116*SetUp!$B$65</f>
        <v>0</v>
      </c>
      <c r="P3116" s="57">
        <f>MIN(SetUp!$B$54*L3116^SetUp!$B$51,L3116)</f>
        <v>4.1792808412255064E-3</v>
      </c>
      <c r="Q3116" s="57">
        <f t="shared" si="910"/>
        <v>1.4607362022595029E-16</v>
      </c>
      <c r="R3116" s="57">
        <f>IF((H3116+N3116-O3116)&gt;SetUp!$B$56,T3115+H3116+N3116-O3116-SetUp!$B$56,T3115)</f>
        <v>0</v>
      </c>
      <c r="S3116" s="57">
        <f>R3116*SetUp!$B$65</f>
        <v>0</v>
      </c>
      <c r="T3116" s="57">
        <f>IF((R3116-S3116)&lt;SetUp!$B$53,R3116-S3116,SetUp!$B$53)</f>
        <v>0</v>
      </c>
      <c r="U3116" s="57">
        <f t="shared" si="911"/>
        <v>0.53971940391377982</v>
      </c>
      <c r="V3116" s="57">
        <f>(L3116-P3116)/1000*SetUp!$B$13*1000000/SetUp!$B$48</f>
        <v>0.1884435362686982</v>
      </c>
      <c r="W3116" s="57">
        <f t="shared" si="913"/>
        <v>-5.377642775528102E-17</v>
      </c>
      <c r="X3116" s="57">
        <f>MAX((SetUp!$B$56*(1-($H3116/SetUp!$B$56)^2)*TANH(($B3116-$D3116)/SetUp!$B$56))/(1+$H3116/SetUp!$B$56*TANH(($B3116-$D3116)/SetUp!$B$56)),0)</f>
        <v>0</v>
      </c>
    </row>
    <row r="3117" spans="1:24" x14ac:dyDescent="0.3">
      <c r="A3117" s="64">
        <v>29779</v>
      </c>
      <c r="B3117" s="57">
        <v>0</v>
      </c>
      <c r="C3117" s="57">
        <v>0.03</v>
      </c>
      <c r="D3117" s="57">
        <v>3.4279999999999999</v>
      </c>
      <c r="E3117" s="57">
        <f t="shared" si="905"/>
        <v>0</v>
      </c>
      <c r="F3117" s="57">
        <f t="shared" si="906"/>
        <v>3.4279999999999999</v>
      </c>
      <c r="G3117" s="57">
        <f t="shared" si="907"/>
        <v>0</v>
      </c>
      <c r="H3117" s="57">
        <f>IF(Q3116&gt;SetUp!$B$56,SetUp!$B$56,Q3116)</f>
        <v>1.4607362022595029E-16</v>
      </c>
      <c r="I3117" s="57">
        <f t="shared" si="912"/>
        <v>0.53971940391377982</v>
      </c>
      <c r="J3117" s="57">
        <f>MIN(F3117,H3117,(1-EXP(-SetUp!$B$52*H3117/SetUp!$B$56))*F3117)</f>
        <v>0</v>
      </c>
      <c r="K3117" s="57">
        <f t="shared" si="908"/>
        <v>1.4607362022595029E-16</v>
      </c>
      <c r="L3117" s="57">
        <f>IF(I3117&lt;=0,0,MIN(SetUp!$B$50*I3117^SetUp!$B$55,I3117))</f>
        <v>7.3222222105327117E-3</v>
      </c>
      <c r="M3117" s="57">
        <f t="shared" si="909"/>
        <v>0.53239718170324712</v>
      </c>
      <c r="N3117" s="57">
        <f>IF(SetUp!$B$62=0,X3117,(B3117-E3117)*(1-(H3117/SetUp!$B$66/SetUp!$B$56)))</f>
        <v>0</v>
      </c>
      <c r="O3117" s="57">
        <f>K3117*SetUp!$B$65</f>
        <v>0</v>
      </c>
      <c r="P3117" s="57">
        <f>MIN(SetUp!$B$54*L3117^SetUp!$B$51,L3117)</f>
        <v>4.0859425348267198E-3</v>
      </c>
      <c r="Q3117" s="57">
        <f t="shared" si="910"/>
        <v>1.4607362022595029E-16</v>
      </c>
      <c r="R3117" s="57">
        <f>IF((H3117+N3117-O3117)&gt;SetUp!$B$56,T3116+H3117+N3117-O3117-SetUp!$B$56,T3116)</f>
        <v>0</v>
      </c>
      <c r="S3117" s="57">
        <f>R3117*SetUp!$B$65</f>
        <v>0</v>
      </c>
      <c r="T3117" s="57">
        <f>IF((R3117-S3117)&lt;SetUp!$B$53,R3117-S3117,SetUp!$B$53)</f>
        <v>0</v>
      </c>
      <c r="U3117" s="57">
        <f t="shared" si="911"/>
        <v>0.53239718170324712</v>
      </c>
      <c r="V3117" s="57">
        <f>(L3117-P3117)/1000*SetUp!$B$13*1000000/SetUp!$B$48</f>
        <v>0.18407208953143436</v>
      </c>
      <c r="W3117" s="57">
        <f t="shared" si="913"/>
        <v>1.9949319973733282E-17</v>
      </c>
      <c r="X3117" s="57">
        <f>MAX((SetUp!$B$56*(1-($H3117/SetUp!$B$56)^2)*TANH(($B3117-$D3117)/SetUp!$B$56))/(1+$H3117/SetUp!$B$56*TANH(($B3117-$D3117)/SetUp!$B$56)),0)</f>
        <v>0</v>
      </c>
    </row>
    <row r="3118" spans="1:24" x14ac:dyDescent="0.3">
      <c r="A3118" s="64">
        <v>29780</v>
      </c>
      <c r="B3118" s="57">
        <v>0</v>
      </c>
      <c r="C3118" s="57">
        <v>0.03</v>
      </c>
      <c r="D3118" s="57">
        <v>3.4279999999999999</v>
      </c>
      <c r="E3118" s="57">
        <f t="shared" si="905"/>
        <v>0</v>
      </c>
      <c r="F3118" s="57">
        <f t="shared" si="906"/>
        <v>3.4279999999999999</v>
      </c>
      <c r="G3118" s="57">
        <f t="shared" si="907"/>
        <v>0</v>
      </c>
      <c r="H3118" s="57">
        <f>IF(Q3117&gt;SetUp!$B$56,SetUp!$B$56,Q3117)</f>
        <v>1.4607362022595029E-16</v>
      </c>
      <c r="I3118" s="57">
        <f t="shared" si="912"/>
        <v>0.53239718170324712</v>
      </c>
      <c r="J3118" s="57">
        <f>MIN(F3118,H3118,(1-EXP(-SetUp!$B$52*H3118/SetUp!$B$56))*F3118)</f>
        <v>0</v>
      </c>
      <c r="K3118" s="57">
        <f t="shared" si="908"/>
        <v>1.4607362022595029E-16</v>
      </c>
      <c r="L3118" s="57">
        <f>IF(I3118&lt;=0,0,MIN(SetUp!$B$50*I3118^SetUp!$B$55,I3118))</f>
        <v>7.1574078306297978E-3</v>
      </c>
      <c r="M3118" s="57">
        <f t="shared" si="909"/>
        <v>0.52523977387261733</v>
      </c>
      <c r="N3118" s="57">
        <f>IF(SetUp!$B$62=0,X3118,(B3118-E3118)*(1-(H3118/SetUp!$B$66/SetUp!$B$56)))</f>
        <v>0</v>
      </c>
      <c r="O3118" s="57">
        <f>K3118*SetUp!$B$65</f>
        <v>0</v>
      </c>
      <c r="P3118" s="57">
        <f>MIN(SetUp!$B$54*L3118^SetUp!$B$51,L3118)</f>
        <v>3.9955200399469379E-3</v>
      </c>
      <c r="Q3118" s="57">
        <f t="shared" si="910"/>
        <v>1.4607362022595029E-16</v>
      </c>
      <c r="R3118" s="57">
        <f>IF((H3118+N3118-O3118)&gt;SetUp!$B$56,T3117+H3118+N3118-O3118-SetUp!$B$56,T3117)</f>
        <v>0</v>
      </c>
      <c r="S3118" s="57">
        <f>R3118*SetUp!$B$65</f>
        <v>0</v>
      </c>
      <c r="T3118" s="57">
        <f>IF((R3118-S3118)&lt;SetUp!$B$53,R3118-S3118,SetUp!$B$53)</f>
        <v>0</v>
      </c>
      <c r="U3118" s="57">
        <f t="shared" si="911"/>
        <v>0.52523977387261733</v>
      </c>
      <c r="V3118" s="57">
        <f>(L3118-P3118)/1000*SetUp!$B$13*1000000/SetUp!$B$48</f>
        <v>0.17984085147645912</v>
      </c>
      <c r="W3118" s="57">
        <f t="shared" si="913"/>
        <v>0</v>
      </c>
      <c r="X3118" s="57">
        <f>MAX((SetUp!$B$56*(1-($H3118/SetUp!$B$56)^2)*TANH(($B3118-$D3118)/SetUp!$B$56))/(1+$H3118/SetUp!$B$56*TANH(($B3118-$D3118)/SetUp!$B$56)),0)</f>
        <v>0</v>
      </c>
    </row>
    <row r="3119" spans="1:24" x14ac:dyDescent="0.3">
      <c r="A3119" s="64">
        <v>29781</v>
      </c>
      <c r="B3119" s="57">
        <v>2.4E-2</v>
      </c>
      <c r="C3119" s="57">
        <v>0.03</v>
      </c>
      <c r="D3119" s="57">
        <v>3.4279999999999999</v>
      </c>
      <c r="E3119" s="57">
        <f t="shared" si="905"/>
        <v>2.4E-2</v>
      </c>
      <c r="F3119" s="57">
        <f t="shared" si="906"/>
        <v>3.4039999999999999</v>
      </c>
      <c r="G3119" s="57">
        <f t="shared" si="907"/>
        <v>0</v>
      </c>
      <c r="H3119" s="57">
        <f>IF(Q3118&gt;SetUp!$B$56,SetUp!$B$56,Q3118)</f>
        <v>1.4607362022595029E-16</v>
      </c>
      <c r="I3119" s="57">
        <f t="shared" si="912"/>
        <v>0.52523977387261733</v>
      </c>
      <c r="J3119" s="57">
        <f>MIN(F3119,H3119,(1-EXP(-SetUp!$B$52*H3119/SetUp!$B$56))*F3119)</f>
        <v>0</v>
      </c>
      <c r="K3119" s="57">
        <f t="shared" si="908"/>
        <v>1.4607362022595029E-16</v>
      </c>
      <c r="L3119" s="57">
        <f>IF(I3119&lt;=0,0,MIN(SetUp!$B$50*I3119^SetUp!$B$55,I3119))</f>
        <v>6.9977570513965791E-3</v>
      </c>
      <c r="M3119" s="57">
        <f t="shared" si="909"/>
        <v>0.51824201682122073</v>
      </c>
      <c r="N3119" s="57">
        <f>IF(SetUp!$B$62=0,X3119,(B3119-E3119)*(1-(H3119/SetUp!$B$66/SetUp!$B$56)))</f>
        <v>0</v>
      </c>
      <c r="O3119" s="57">
        <f>K3119*SetUp!$B$65</f>
        <v>0</v>
      </c>
      <c r="P3119" s="57">
        <f>MIN(SetUp!$B$54*L3119^SetUp!$B$51,L3119)</f>
        <v>3.9078966875559992E-3</v>
      </c>
      <c r="Q3119" s="57">
        <f t="shared" si="910"/>
        <v>1.4607362022595029E-16</v>
      </c>
      <c r="R3119" s="57">
        <f>IF((H3119+N3119-O3119)&gt;SetUp!$B$56,T3118+H3119+N3119-O3119-SetUp!$B$56,T3118)</f>
        <v>0</v>
      </c>
      <c r="S3119" s="57">
        <f>R3119*SetUp!$B$65</f>
        <v>0</v>
      </c>
      <c r="T3119" s="57">
        <f>IF((R3119-S3119)&lt;SetUp!$B$53,R3119-S3119,SetUp!$B$53)</f>
        <v>0</v>
      </c>
      <c r="U3119" s="57">
        <f t="shared" si="911"/>
        <v>0.51824201682122073</v>
      </c>
      <c r="V3119" s="57">
        <f>(L3119-P3119)/1000*SetUp!$B$13*1000000/SetUp!$B$48</f>
        <v>0.17574409832438836</v>
      </c>
      <c r="W3119" s="57">
        <f t="shared" si="913"/>
        <v>-2.3418766925686896E-17</v>
      </c>
      <c r="X3119" s="57">
        <f>MAX((SetUp!$B$56*(1-($H3119/SetUp!$B$56)^2)*TANH(($B3119-$D3119)/SetUp!$B$56))/(1+$H3119/SetUp!$B$56*TANH(($B3119-$D3119)/SetUp!$B$56)),0)</f>
        <v>0</v>
      </c>
    </row>
    <row r="3120" spans="1:24" x14ac:dyDescent="0.3">
      <c r="A3120" s="64">
        <v>29782</v>
      </c>
      <c r="B3120" s="57">
        <v>7.0999999999999994E-2</v>
      </c>
      <c r="C3120" s="57">
        <v>0.03</v>
      </c>
      <c r="D3120" s="57">
        <v>3.4279999999999999</v>
      </c>
      <c r="E3120" s="57">
        <f t="shared" si="905"/>
        <v>7.0999999999999994E-2</v>
      </c>
      <c r="F3120" s="57">
        <f t="shared" si="906"/>
        <v>3.3569999999999998</v>
      </c>
      <c r="G3120" s="57">
        <f t="shared" si="907"/>
        <v>0</v>
      </c>
      <c r="H3120" s="57">
        <f>IF(Q3119&gt;SetUp!$B$56,SetUp!$B$56,Q3119)</f>
        <v>1.4607362022595029E-16</v>
      </c>
      <c r="I3120" s="57">
        <f t="shared" si="912"/>
        <v>0.51824201682122073</v>
      </c>
      <c r="J3120" s="57">
        <f>MIN(F3120,H3120,(1-EXP(-SetUp!$B$52*H3120/SetUp!$B$56))*F3120)</f>
        <v>0</v>
      </c>
      <c r="K3120" s="57">
        <f t="shared" si="908"/>
        <v>1.4607362022595029E-16</v>
      </c>
      <c r="L3120" s="57">
        <f>IF(I3120&lt;=0,0,MIN(SetUp!$B$50*I3120^SetUp!$B$55,I3120))</f>
        <v>6.8430632219358238E-3</v>
      </c>
      <c r="M3120" s="57">
        <f t="shared" si="909"/>
        <v>0.51139895359928489</v>
      </c>
      <c r="N3120" s="57">
        <f>IF(SetUp!$B$62=0,X3120,(B3120-E3120)*(1-(H3120/SetUp!$B$66/SetUp!$B$56)))</f>
        <v>0</v>
      </c>
      <c r="O3120" s="57">
        <f>K3120*SetUp!$B$65</f>
        <v>0</v>
      </c>
      <c r="P3120" s="57">
        <f>MIN(SetUp!$B$54*L3120^SetUp!$B$51,L3120)</f>
        <v>3.822961484578342E-3</v>
      </c>
      <c r="Q3120" s="57">
        <f t="shared" si="910"/>
        <v>1.4607362022595029E-16</v>
      </c>
      <c r="R3120" s="57">
        <f>IF((H3120+N3120-O3120)&gt;SetUp!$B$56,T3119+H3120+N3120-O3120-SetUp!$B$56,T3119)</f>
        <v>0</v>
      </c>
      <c r="S3120" s="57">
        <f>R3120*SetUp!$B$65</f>
        <v>0</v>
      </c>
      <c r="T3120" s="57">
        <f>IF((R3120-S3120)&lt;SetUp!$B$53,R3120-S3120,SetUp!$B$53)</f>
        <v>0</v>
      </c>
      <c r="U3120" s="57">
        <f t="shared" si="911"/>
        <v>0.51139895359928489</v>
      </c>
      <c r="V3120" s="57">
        <f>(L3120-P3120)/1000*SetUp!$B$13*1000000/SetUp!$B$48</f>
        <v>0.17177638927996361</v>
      </c>
      <c r="W3120" s="57">
        <f t="shared" si="913"/>
        <v>-1.7347234759768071E-17</v>
      </c>
      <c r="X3120" s="57">
        <f>MAX((SetUp!$B$56*(1-($H3120/SetUp!$B$56)^2)*TANH(($B3120-$D3120)/SetUp!$B$56))/(1+$H3120/SetUp!$B$56*TANH(($B3120-$D3120)/SetUp!$B$56)),0)</f>
        <v>0</v>
      </c>
    </row>
    <row r="3121" spans="1:24" x14ac:dyDescent="0.3">
      <c r="A3121" s="64">
        <v>29783</v>
      </c>
      <c r="B3121" s="57">
        <v>4.0000000000000001E-3</v>
      </c>
      <c r="C3121" s="57">
        <v>0.03</v>
      </c>
      <c r="D3121" s="57">
        <v>3.4279999999999999</v>
      </c>
      <c r="E3121" s="57">
        <f t="shared" si="905"/>
        <v>4.0000000000000001E-3</v>
      </c>
      <c r="F3121" s="57">
        <f t="shared" si="906"/>
        <v>3.4239999999999999</v>
      </c>
      <c r="G3121" s="57">
        <f t="shared" si="907"/>
        <v>0</v>
      </c>
      <c r="H3121" s="57">
        <f>IF(Q3120&gt;SetUp!$B$56,SetUp!$B$56,Q3120)</f>
        <v>1.4607362022595029E-16</v>
      </c>
      <c r="I3121" s="57">
        <f t="shared" si="912"/>
        <v>0.51139895359928489</v>
      </c>
      <c r="J3121" s="57">
        <f>MIN(F3121,H3121,(1-EXP(-SetUp!$B$52*H3121/SetUp!$B$56))*F3121)</f>
        <v>0</v>
      </c>
      <c r="K3121" s="57">
        <f t="shared" si="908"/>
        <v>1.4607362022595029E-16</v>
      </c>
      <c r="L3121" s="57">
        <f>IF(I3121&lt;=0,0,MIN(SetUp!$B$50*I3121^SetUp!$B$55,I3121))</f>
        <v>6.6931297300499275E-3</v>
      </c>
      <c r="M3121" s="57">
        <f t="shared" si="909"/>
        <v>0.50470582386923502</v>
      </c>
      <c r="N3121" s="57">
        <f>IF(SetUp!$B$62=0,X3121,(B3121-E3121)*(1-(H3121/SetUp!$B$66/SetUp!$B$56)))</f>
        <v>0</v>
      </c>
      <c r="O3121" s="57">
        <f>K3121*SetUp!$B$65</f>
        <v>0</v>
      </c>
      <c r="P3121" s="57">
        <f>MIN(SetUp!$B$54*L3121^SetUp!$B$51,L3121)</f>
        <v>3.7406087895079667E-3</v>
      </c>
      <c r="Q3121" s="57">
        <f t="shared" si="910"/>
        <v>1.4607362022595029E-16</v>
      </c>
      <c r="R3121" s="57">
        <f>IF((H3121+N3121-O3121)&gt;SetUp!$B$56,T3120+H3121+N3121-O3121-SetUp!$B$56,T3120)</f>
        <v>0</v>
      </c>
      <c r="S3121" s="57">
        <f>R3121*SetUp!$B$65</f>
        <v>0</v>
      </c>
      <c r="T3121" s="57">
        <f>IF((R3121-S3121)&lt;SetUp!$B$53,R3121-S3121,SetUp!$B$53)</f>
        <v>0</v>
      </c>
      <c r="U3121" s="57">
        <f t="shared" si="911"/>
        <v>0.50470582386923502</v>
      </c>
      <c r="V3121" s="57">
        <f>(L3121-P3121)/1000*SetUp!$B$13*1000000/SetUp!$B$48</f>
        <v>0.16793255014102434</v>
      </c>
      <c r="W3121" s="57">
        <f t="shared" si="913"/>
        <v>5.377642775528102E-17</v>
      </c>
      <c r="X3121" s="57">
        <f>MAX((SetUp!$B$56*(1-($H3121/SetUp!$B$56)^2)*TANH(($B3121-$D3121)/SetUp!$B$56))/(1+$H3121/SetUp!$B$56*TANH(($B3121-$D3121)/SetUp!$B$56)),0)</f>
        <v>0</v>
      </c>
    </row>
    <row r="3122" spans="1:24" x14ac:dyDescent="0.3">
      <c r="A3122" s="64">
        <v>29784</v>
      </c>
      <c r="B3122" s="57">
        <v>0</v>
      </c>
      <c r="C3122" s="57">
        <v>0.03</v>
      </c>
      <c r="D3122" s="57">
        <v>3.4279999999999999</v>
      </c>
      <c r="E3122" s="57">
        <f t="shared" si="905"/>
        <v>0</v>
      </c>
      <c r="F3122" s="57">
        <f t="shared" si="906"/>
        <v>3.4279999999999999</v>
      </c>
      <c r="G3122" s="57">
        <f t="shared" si="907"/>
        <v>0</v>
      </c>
      <c r="H3122" s="57">
        <f>IF(Q3121&gt;SetUp!$B$56,SetUp!$B$56,Q3121)</f>
        <v>1.4607362022595029E-16</v>
      </c>
      <c r="I3122" s="57">
        <f t="shared" si="912"/>
        <v>0.50470582386923502</v>
      </c>
      <c r="J3122" s="57">
        <f>MIN(F3122,H3122,(1-EXP(-SetUp!$B$52*H3122/SetUp!$B$56))*F3122)</f>
        <v>0</v>
      </c>
      <c r="K3122" s="57">
        <f t="shared" si="908"/>
        <v>1.4607362022595029E-16</v>
      </c>
      <c r="L3122" s="57">
        <f>IF(I3122&lt;=0,0,MIN(SetUp!$B$50*I3122^SetUp!$B$55,I3122))</f>
        <v>6.547769430025145E-3</v>
      </c>
      <c r="M3122" s="57">
        <f t="shared" si="909"/>
        <v>0.49815805443920985</v>
      </c>
      <c r="N3122" s="57">
        <f>IF(SetUp!$B$62=0,X3122,(B3122-E3122)*(1-(H3122/SetUp!$B$66/SetUp!$B$56)))</f>
        <v>0</v>
      </c>
      <c r="O3122" s="57">
        <f>K3122*SetUp!$B$65</f>
        <v>0</v>
      </c>
      <c r="P3122" s="57">
        <f>MIN(SetUp!$B$54*L3122^SetUp!$B$51,L3122)</f>
        <v>3.6607380092755193E-3</v>
      </c>
      <c r="Q3122" s="57">
        <f t="shared" si="910"/>
        <v>1.4607362022595029E-16</v>
      </c>
      <c r="R3122" s="57">
        <f>IF((H3122+N3122-O3122)&gt;SetUp!$B$56,T3121+H3122+N3122-O3122-SetUp!$B$56,T3121)</f>
        <v>0</v>
      </c>
      <c r="S3122" s="57">
        <f>R3122*SetUp!$B$65</f>
        <v>0</v>
      </c>
      <c r="T3122" s="57">
        <f>IF((R3122-S3122)&lt;SetUp!$B$53,R3122-S3122,SetUp!$B$53)</f>
        <v>0</v>
      </c>
      <c r="U3122" s="57">
        <f t="shared" si="911"/>
        <v>0.49815805443920985</v>
      </c>
      <c r="V3122" s="57">
        <f>(L3122-P3122)/1000*SetUp!$B$13*1000000/SetUp!$B$48</f>
        <v>0.16420765799369919</v>
      </c>
      <c r="W3122" s="57">
        <f t="shared" si="913"/>
        <v>-1.8214596497756474E-17</v>
      </c>
      <c r="X3122" s="57">
        <f>MAX((SetUp!$B$56*(1-($H3122/SetUp!$B$56)^2)*TANH(($B3122-$D3122)/SetUp!$B$56))/(1+$H3122/SetUp!$B$56*TANH(($B3122-$D3122)/SetUp!$B$56)),0)</f>
        <v>0</v>
      </c>
    </row>
    <row r="3123" spans="1:24" x14ac:dyDescent="0.3">
      <c r="A3123" s="64">
        <v>29785</v>
      </c>
      <c r="B3123" s="57">
        <v>0.29899999999999999</v>
      </c>
      <c r="C3123" s="57">
        <v>0</v>
      </c>
      <c r="D3123" s="57">
        <v>3.4279999999999999</v>
      </c>
      <c r="E3123" s="57">
        <f t="shared" si="905"/>
        <v>0.29899999999999999</v>
      </c>
      <c r="F3123" s="57">
        <f t="shared" si="906"/>
        <v>3.129</v>
      </c>
      <c r="G3123" s="57">
        <f t="shared" si="907"/>
        <v>0</v>
      </c>
      <c r="H3123" s="57">
        <f>IF(Q3122&gt;SetUp!$B$56,SetUp!$B$56,Q3122)</f>
        <v>1.4607362022595029E-16</v>
      </c>
      <c r="I3123" s="57">
        <f t="shared" si="912"/>
        <v>0.49815805443920985</v>
      </c>
      <c r="J3123" s="57">
        <f>MIN(F3123,H3123,(1-EXP(-SetUp!$B$52*H3123/SetUp!$B$56))*F3123)</f>
        <v>0</v>
      </c>
      <c r="K3123" s="57">
        <f t="shared" si="908"/>
        <v>1.4607362022595029E-16</v>
      </c>
      <c r="L3123" s="57">
        <f>IF(I3123&lt;=0,0,MIN(SetUp!$B$50*I3123^SetUp!$B$55,I3123))</f>
        <v>6.4068041077757487E-3</v>
      </c>
      <c r="M3123" s="57">
        <f t="shared" si="909"/>
        <v>0.49175125033143408</v>
      </c>
      <c r="N3123" s="57">
        <f>IF(SetUp!$B$62=0,X3123,(B3123-E3123)*(1-(H3123/SetUp!$B$66/SetUp!$B$56)))</f>
        <v>0</v>
      </c>
      <c r="O3123" s="57">
        <f>K3123*SetUp!$B$65</f>
        <v>0</v>
      </c>
      <c r="P3123" s="57">
        <f>MIN(SetUp!$B$54*L3123^SetUp!$B$51,L3123)</f>
        <v>3.5832533158002338E-3</v>
      </c>
      <c r="Q3123" s="57">
        <f t="shared" si="910"/>
        <v>1.4607362022595029E-16</v>
      </c>
      <c r="R3123" s="57">
        <f>IF((H3123+N3123-O3123)&gt;SetUp!$B$56,T3122+H3123+N3123-O3123-SetUp!$B$56,T3122)</f>
        <v>0</v>
      </c>
      <c r="S3123" s="57">
        <f>R3123*SetUp!$B$65</f>
        <v>0</v>
      </c>
      <c r="T3123" s="57">
        <f>IF((R3123-S3123)&lt;SetUp!$B$53,R3123-S3123,SetUp!$B$53)</f>
        <v>0</v>
      </c>
      <c r="U3123" s="57">
        <f t="shared" si="911"/>
        <v>0.49175125033143408</v>
      </c>
      <c r="V3123" s="57">
        <f>(L3123-P3123)/1000*SetUp!$B$13*1000000/SetUp!$B$48</f>
        <v>0.16059702691291328</v>
      </c>
      <c r="W3123" s="57">
        <f t="shared" si="913"/>
        <v>-2.7755575615628914E-17</v>
      </c>
      <c r="X3123" s="57">
        <f>MAX((SetUp!$B$56*(1-($H3123/SetUp!$B$56)^2)*TANH(($B3123-$D3123)/SetUp!$B$56))/(1+$H3123/SetUp!$B$56*TANH(($B3123-$D3123)/SetUp!$B$56)),0)</f>
        <v>0</v>
      </c>
    </row>
    <row r="3124" spans="1:24" x14ac:dyDescent="0.3">
      <c r="A3124" s="64">
        <v>29786</v>
      </c>
      <c r="B3124" s="57">
        <v>0.32100000000000001</v>
      </c>
      <c r="C3124" s="57">
        <v>0</v>
      </c>
      <c r="D3124" s="57">
        <v>3.4279999999999999</v>
      </c>
      <c r="E3124" s="57">
        <f t="shared" si="905"/>
        <v>0.32100000000000001</v>
      </c>
      <c r="F3124" s="57">
        <f t="shared" si="906"/>
        <v>3.1069999999999998</v>
      </c>
      <c r="G3124" s="57">
        <f t="shared" si="907"/>
        <v>0</v>
      </c>
      <c r="H3124" s="57">
        <f>IF(Q3123&gt;SetUp!$B$56,SetUp!$B$56,Q3123)</f>
        <v>1.4607362022595029E-16</v>
      </c>
      <c r="I3124" s="57">
        <f t="shared" si="912"/>
        <v>0.49175125033143408</v>
      </c>
      <c r="J3124" s="57">
        <f>MIN(F3124,H3124,(1-EXP(-SetUp!$B$52*H3124/SetUp!$B$56))*F3124)</f>
        <v>0</v>
      </c>
      <c r="K3124" s="57">
        <f t="shared" si="908"/>
        <v>1.4607362022595029E-16</v>
      </c>
      <c r="L3124" s="57">
        <f>IF(I3124&lt;=0,0,MIN(SetUp!$B$50*I3124^SetUp!$B$55,I3124))</f>
        <v>6.270063980604164E-3</v>
      </c>
      <c r="M3124" s="57">
        <f t="shared" si="909"/>
        <v>0.48548118635082993</v>
      </c>
      <c r="N3124" s="57">
        <f>IF(SetUp!$B$62=0,X3124,(B3124-E3124)*(1-(H3124/SetUp!$B$66/SetUp!$B$56)))</f>
        <v>0</v>
      </c>
      <c r="O3124" s="57">
        <f>K3124*SetUp!$B$65</f>
        <v>0</v>
      </c>
      <c r="P3124" s="57">
        <f>MIN(SetUp!$B$54*L3124^SetUp!$B$51,L3124)</f>
        <v>3.5080633807878232E-3</v>
      </c>
      <c r="Q3124" s="57">
        <f t="shared" si="910"/>
        <v>1.4607362022595029E-16</v>
      </c>
      <c r="R3124" s="57">
        <f>IF((H3124+N3124-O3124)&gt;SetUp!$B$56,T3123+H3124+N3124-O3124-SetUp!$B$56,T3123)</f>
        <v>0</v>
      </c>
      <c r="S3124" s="57">
        <f>R3124*SetUp!$B$65</f>
        <v>0</v>
      </c>
      <c r="T3124" s="57">
        <f>IF((R3124-S3124)&lt;SetUp!$B$53,R3124-S3124,SetUp!$B$53)</f>
        <v>0</v>
      </c>
      <c r="U3124" s="57">
        <f t="shared" si="911"/>
        <v>0.48548118635082993</v>
      </c>
      <c r="V3124" s="57">
        <f>(L3124-P3124)/1000*SetUp!$B$13*1000000/SetUp!$B$48</f>
        <v>0.15709619459398552</v>
      </c>
      <c r="W3124" s="57">
        <f t="shared" si="913"/>
        <v>1.8214596497756474E-17</v>
      </c>
      <c r="X3124" s="57">
        <f>MAX((SetUp!$B$56*(1-($H3124/SetUp!$B$56)^2)*TANH(($B3124-$D3124)/SetUp!$B$56))/(1+$H3124/SetUp!$B$56*TANH(($B3124-$D3124)/SetUp!$B$56)),0)</f>
        <v>0</v>
      </c>
    </row>
    <row r="3125" spans="1:24" x14ac:dyDescent="0.3">
      <c r="A3125" s="64">
        <v>29787</v>
      </c>
      <c r="B3125" s="57">
        <v>0</v>
      </c>
      <c r="C3125" s="57">
        <v>0</v>
      </c>
      <c r="D3125" s="57">
        <v>3.4279999999999999</v>
      </c>
      <c r="E3125" s="57">
        <f t="shared" si="905"/>
        <v>0</v>
      </c>
      <c r="F3125" s="57">
        <f t="shared" si="906"/>
        <v>3.4279999999999999</v>
      </c>
      <c r="G3125" s="57">
        <f t="shared" si="907"/>
        <v>0</v>
      </c>
      <c r="H3125" s="57">
        <f>IF(Q3124&gt;SetUp!$B$56,SetUp!$B$56,Q3124)</f>
        <v>1.4607362022595029E-16</v>
      </c>
      <c r="I3125" s="57">
        <f t="shared" si="912"/>
        <v>0.48548118635082993</v>
      </c>
      <c r="J3125" s="57">
        <f>MIN(F3125,H3125,(1-EXP(-SetUp!$B$52*H3125/SetUp!$B$56))*F3125)</f>
        <v>0</v>
      </c>
      <c r="K3125" s="57">
        <f t="shared" si="908"/>
        <v>1.4607362022595029E-16</v>
      </c>
      <c r="L3125" s="57">
        <f>IF(I3125&lt;=0,0,MIN(SetUp!$B$50*I3125^SetUp!$B$55,I3125))</f>
        <v>6.1373872290566992E-3</v>
      </c>
      <c r="M3125" s="57">
        <f t="shared" si="909"/>
        <v>0.47934379912177322</v>
      </c>
      <c r="N3125" s="57">
        <f>IF(SetUp!$B$62=0,X3125,(B3125-E3125)*(1-(H3125/SetUp!$B$66/SetUp!$B$56)))</f>
        <v>0</v>
      </c>
      <c r="O3125" s="57">
        <f>K3125*SetUp!$B$65</f>
        <v>0</v>
      </c>
      <c r="P3125" s="57">
        <f>MIN(SetUp!$B$54*L3125^SetUp!$B$51,L3125)</f>
        <v>3.4350811274520623E-3</v>
      </c>
      <c r="Q3125" s="57">
        <f t="shared" si="910"/>
        <v>1.4607362022595029E-16</v>
      </c>
      <c r="R3125" s="57">
        <f>IF((H3125+N3125-O3125)&gt;SetUp!$B$56,T3124+H3125+N3125-O3125-SetUp!$B$56,T3124)</f>
        <v>0</v>
      </c>
      <c r="S3125" s="57">
        <f>R3125*SetUp!$B$65</f>
        <v>0</v>
      </c>
      <c r="T3125" s="57">
        <f>IF((R3125-S3125)&lt;SetUp!$B$53,R3125-S3125,SetUp!$B$53)</f>
        <v>0</v>
      </c>
      <c r="U3125" s="57">
        <f t="shared" si="911"/>
        <v>0.47934379912177322</v>
      </c>
      <c r="V3125" s="57">
        <f>(L3125-P3125)/1000*SetUp!$B$13*1000000/SetUp!$B$48</f>
        <v>0.15370090984716839</v>
      </c>
      <c r="W3125" s="57">
        <f t="shared" si="913"/>
        <v>-1.3010426069826053E-17</v>
      </c>
      <c r="X3125" s="57">
        <f>MAX((SetUp!$B$56*(1-($H3125/SetUp!$B$56)^2)*TANH(($B3125-$D3125)/SetUp!$B$56))/(1+$H3125/SetUp!$B$56*TANH(($B3125-$D3125)/SetUp!$B$56)),0)</f>
        <v>0</v>
      </c>
    </row>
    <row r="3126" spans="1:24" x14ac:dyDescent="0.3">
      <c r="A3126" s="64">
        <v>29788</v>
      </c>
      <c r="B3126" s="57">
        <v>0</v>
      </c>
      <c r="C3126" s="57">
        <v>0</v>
      </c>
      <c r="D3126" s="57">
        <v>3.4279999999999999</v>
      </c>
      <c r="E3126" s="57">
        <f t="shared" si="905"/>
        <v>0</v>
      </c>
      <c r="F3126" s="57">
        <f t="shared" si="906"/>
        <v>3.4279999999999999</v>
      </c>
      <c r="G3126" s="57">
        <f t="shared" si="907"/>
        <v>0</v>
      </c>
      <c r="H3126" s="57">
        <f>IF(Q3125&gt;SetUp!$B$56,SetUp!$B$56,Q3125)</f>
        <v>1.4607362022595029E-16</v>
      </c>
      <c r="I3126" s="57">
        <f t="shared" si="912"/>
        <v>0.47934379912177322</v>
      </c>
      <c r="J3126" s="57">
        <f>MIN(F3126,H3126,(1-EXP(-SetUp!$B$52*H3126/SetUp!$B$56))*F3126)</f>
        <v>0</v>
      </c>
      <c r="K3126" s="57">
        <f t="shared" si="908"/>
        <v>1.4607362022595029E-16</v>
      </c>
      <c r="L3126" s="57">
        <f>IF(I3126&lt;=0,0,MIN(SetUp!$B$50*I3126^SetUp!$B$55,I3126))</f>
        <v>6.0086195585580581E-3</v>
      </c>
      <c r="M3126" s="57">
        <f t="shared" si="909"/>
        <v>0.47333517956321514</v>
      </c>
      <c r="N3126" s="57">
        <f>IF(SetUp!$B$62=0,X3126,(B3126-E3126)*(1-(H3126/SetUp!$B$66/SetUp!$B$56)))</f>
        <v>0</v>
      </c>
      <c r="O3126" s="57">
        <f>K3126*SetUp!$B$65</f>
        <v>0</v>
      </c>
      <c r="P3126" s="57">
        <f>MIN(SetUp!$B$54*L3126^SetUp!$B$51,L3126)</f>
        <v>3.3642234979442084E-3</v>
      </c>
      <c r="Q3126" s="57">
        <f t="shared" si="910"/>
        <v>1.4607362022595029E-16</v>
      </c>
      <c r="R3126" s="57">
        <f>IF((H3126+N3126-O3126)&gt;SetUp!$B$56,T3125+H3126+N3126-O3126-SetUp!$B$56,T3125)</f>
        <v>0</v>
      </c>
      <c r="S3126" s="57">
        <f>R3126*SetUp!$B$65</f>
        <v>0</v>
      </c>
      <c r="T3126" s="57">
        <f>IF((R3126-S3126)&lt;SetUp!$B$53,R3126-S3126,SetUp!$B$53)</f>
        <v>0</v>
      </c>
      <c r="U3126" s="57">
        <f t="shared" si="911"/>
        <v>0.47333517956321514</v>
      </c>
      <c r="V3126" s="57">
        <f>(L3126-P3126)/1000*SetUp!$B$13*1000000/SetUp!$B$48</f>
        <v>0.15040712089251021</v>
      </c>
      <c r="W3126" s="57">
        <f t="shared" si="913"/>
        <v>-2.3418766925686896E-17</v>
      </c>
      <c r="X3126" s="57">
        <f>MAX((SetUp!$B$56*(1-($H3126/SetUp!$B$56)^2)*TANH(($B3126-$D3126)/SetUp!$B$56))/(1+$H3126/SetUp!$B$56*TANH(($B3126-$D3126)/SetUp!$B$56)),0)</f>
        <v>0</v>
      </c>
    </row>
    <row r="3127" spans="1:24" x14ac:dyDescent="0.3">
      <c r="A3127" s="64">
        <v>29789</v>
      </c>
      <c r="B3127" s="57">
        <v>0</v>
      </c>
      <c r="C3127" s="57">
        <v>0</v>
      </c>
      <c r="D3127" s="57">
        <v>3.4279999999999999</v>
      </c>
      <c r="E3127" s="57">
        <f t="shared" si="905"/>
        <v>0</v>
      </c>
      <c r="F3127" s="57">
        <f t="shared" si="906"/>
        <v>3.4279999999999999</v>
      </c>
      <c r="G3127" s="57">
        <f t="shared" si="907"/>
        <v>0</v>
      </c>
      <c r="H3127" s="57">
        <f>IF(Q3126&gt;SetUp!$B$56,SetUp!$B$56,Q3126)</f>
        <v>1.4607362022595029E-16</v>
      </c>
      <c r="I3127" s="57">
        <f t="shared" si="912"/>
        <v>0.47333517956321514</v>
      </c>
      <c r="J3127" s="57">
        <f>MIN(F3127,H3127,(1-EXP(-SetUp!$B$52*H3127/SetUp!$B$56))*F3127)</f>
        <v>0</v>
      </c>
      <c r="K3127" s="57">
        <f t="shared" si="908"/>
        <v>1.4607362022595029E-16</v>
      </c>
      <c r="L3127" s="57">
        <f>IF(I3127&lt;=0,0,MIN(SetUp!$B$50*I3127^SetUp!$B$55,I3127))</f>
        <v>5.8836137886933374E-3</v>
      </c>
      <c r="M3127" s="57">
        <f t="shared" si="909"/>
        <v>0.46745156577452179</v>
      </c>
      <c r="N3127" s="57">
        <f>IF(SetUp!$B$62=0,X3127,(B3127-E3127)*(1-(H3127/SetUp!$B$66/SetUp!$B$56)))</f>
        <v>0</v>
      </c>
      <c r="O3127" s="57">
        <f>K3127*SetUp!$B$65</f>
        <v>0</v>
      </c>
      <c r="P3127" s="57">
        <f>MIN(SetUp!$B$54*L3127^SetUp!$B$51,L3127)</f>
        <v>3.2954112353713754E-3</v>
      </c>
      <c r="Q3127" s="57">
        <f t="shared" si="910"/>
        <v>1.4607362022595029E-16</v>
      </c>
      <c r="R3127" s="57">
        <f>IF((H3127+N3127-O3127)&gt;SetUp!$B$56,T3126+H3127+N3127-O3127-SetUp!$B$56,T3126)</f>
        <v>0</v>
      </c>
      <c r="S3127" s="57">
        <f>R3127*SetUp!$B$65</f>
        <v>0</v>
      </c>
      <c r="T3127" s="57">
        <f>IF((R3127-S3127)&lt;SetUp!$B$53,R3127-S3127,SetUp!$B$53)</f>
        <v>0</v>
      </c>
      <c r="U3127" s="57">
        <f t="shared" si="911"/>
        <v>0.46745156577452179</v>
      </c>
      <c r="V3127" s="57">
        <f>(L3127-P3127)/1000*SetUp!$B$13*1000000/SetUp!$B$48</f>
        <v>0.1472109643974566</v>
      </c>
      <c r="W3127" s="57">
        <f t="shared" si="913"/>
        <v>0</v>
      </c>
      <c r="X3127" s="57">
        <f>MAX((SetUp!$B$56*(1-($H3127/SetUp!$B$56)^2)*TANH(($B3127-$D3127)/SetUp!$B$56))/(1+$H3127/SetUp!$B$56*TANH(($B3127-$D3127)/SetUp!$B$56)),0)</f>
        <v>0</v>
      </c>
    </row>
    <row r="3128" spans="1:24" x14ac:dyDescent="0.3">
      <c r="A3128" s="64">
        <v>29790</v>
      </c>
      <c r="B3128" s="57">
        <v>0</v>
      </c>
      <c r="C3128" s="57">
        <v>0</v>
      </c>
      <c r="D3128" s="57">
        <v>3.4279999999999999</v>
      </c>
      <c r="E3128" s="57">
        <f t="shared" si="905"/>
        <v>0</v>
      </c>
      <c r="F3128" s="57">
        <f t="shared" si="906"/>
        <v>3.4279999999999999</v>
      </c>
      <c r="G3128" s="57">
        <f t="shared" si="907"/>
        <v>0</v>
      </c>
      <c r="H3128" s="57">
        <f>IF(Q3127&gt;SetUp!$B$56,SetUp!$B$56,Q3127)</f>
        <v>1.4607362022595029E-16</v>
      </c>
      <c r="I3128" s="57">
        <f t="shared" si="912"/>
        <v>0.46745156577452179</v>
      </c>
      <c r="J3128" s="57">
        <f>MIN(F3128,H3128,(1-EXP(-SetUp!$B$52*H3128/SetUp!$B$56))*F3128)</f>
        <v>0</v>
      </c>
      <c r="K3128" s="57">
        <f t="shared" si="908"/>
        <v>1.4607362022595029E-16</v>
      </c>
      <c r="L3128" s="57">
        <f>IF(I3128&lt;=0,0,MIN(SetUp!$B$50*I3128^SetUp!$B$55,I3128))</f>
        <v>5.7622294681755129E-3</v>
      </c>
      <c r="M3128" s="57">
        <f t="shared" si="909"/>
        <v>0.46168933630634629</v>
      </c>
      <c r="N3128" s="57">
        <f>IF(SetUp!$B$62=0,X3128,(B3128-E3128)*(1-(H3128/SetUp!$B$66/SetUp!$B$56)))</f>
        <v>0</v>
      </c>
      <c r="O3128" s="57">
        <f>K3128*SetUp!$B$65</f>
        <v>0</v>
      </c>
      <c r="P3128" s="57">
        <f>MIN(SetUp!$B$54*L3128^SetUp!$B$51,L3128)</f>
        <v>3.2285686793734067E-3</v>
      </c>
      <c r="Q3128" s="57">
        <f t="shared" si="910"/>
        <v>1.4607362022595029E-16</v>
      </c>
      <c r="R3128" s="57">
        <f>IF((H3128+N3128-O3128)&gt;SetUp!$B$56,T3127+H3128+N3128-O3128-SetUp!$B$56,T3127)</f>
        <v>0</v>
      </c>
      <c r="S3128" s="57">
        <f>R3128*SetUp!$B$65</f>
        <v>0</v>
      </c>
      <c r="T3128" s="57">
        <f>IF((R3128-S3128)&lt;SetUp!$B$53,R3128-S3128,SetUp!$B$53)</f>
        <v>0</v>
      </c>
      <c r="U3128" s="57">
        <f t="shared" si="911"/>
        <v>0.46168933630634629</v>
      </c>
      <c r="V3128" s="57">
        <f>(L3128-P3128)/1000*SetUp!$B$13*1000000/SetUp!$B$48</f>
        <v>0.14410875520420721</v>
      </c>
      <c r="W3128" s="57">
        <f t="shared" si="913"/>
        <v>6.9388939039072284E-18</v>
      </c>
      <c r="X3128" s="57">
        <f>MAX((SetUp!$B$56*(1-($H3128/SetUp!$B$56)^2)*TANH(($B3128-$D3128)/SetUp!$B$56))/(1+$H3128/SetUp!$B$56*TANH(($B3128-$D3128)/SetUp!$B$56)),0)</f>
        <v>0</v>
      </c>
    </row>
    <row r="3129" spans="1:24" x14ac:dyDescent="0.3">
      <c r="A3129" s="64">
        <v>29791</v>
      </c>
      <c r="B3129" s="57">
        <v>0</v>
      </c>
      <c r="C3129" s="57">
        <v>0</v>
      </c>
      <c r="D3129" s="57">
        <v>3.4279999999999999</v>
      </c>
      <c r="E3129" s="57">
        <f t="shared" si="905"/>
        <v>0</v>
      </c>
      <c r="F3129" s="57">
        <f t="shared" si="906"/>
        <v>3.4279999999999999</v>
      </c>
      <c r="G3129" s="57">
        <f t="shared" si="907"/>
        <v>0</v>
      </c>
      <c r="H3129" s="57">
        <f>IF(Q3128&gt;SetUp!$B$56,SetUp!$B$56,Q3128)</f>
        <v>1.4607362022595029E-16</v>
      </c>
      <c r="I3129" s="57">
        <f t="shared" si="912"/>
        <v>0.46168933630634629</v>
      </c>
      <c r="J3129" s="57">
        <f>MIN(F3129,H3129,(1-EXP(-SetUp!$B$52*H3129/SetUp!$B$56))*F3129)</f>
        <v>0</v>
      </c>
      <c r="K3129" s="57">
        <f t="shared" si="908"/>
        <v>1.4607362022595029E-16</v>
      </c>
      <c r="L3129" s="57">
        <f>IF(I3129&lt;=0,0,MIN(SetUp!$B$50*I3129^SetUp!$B$55,I3129))</f>
        <v>5.6443325136908019E-3</v>
      </c>
      <c r="M3129" s="57">
        <f t="shared" si="909"/>
        <v>0.4560450037926555</v>
      </c>
      <c r="N3129" s="57">
        <f>IF(SetUp!$B$62=0,X3129,(B3129-E3129)*(1-(H3129/SetUp!$B$66/SetUp!$B$56)))</f>
        <v>0</v>
      </c>
      <c r="O3129" s="57">
        <f>K3129*SetUp!$B$65</f>
        <v>0</v>
      </c>
      <c r="P3129" s="57">
        <f>MIN(SetUp!$B$54*L3129^SetUp!$B$51,L3129)</f>
        <v>3.1636235743086032E-3</v>
      </c>
      <c r="Q3129" s="57">
        <f t="shared" si="910"/>
        <v>1.4607362022595029E-16</v>
      </c>
      <c r="R3129" s="57">
        <f>IF((H3129+N3129-O3129)&gt;SetUp!$B$56,T3128+H3129+N3129-O3129-SetUp!$B$56,T3128)</f>
        <v>0</v>
      </c>
      <c r="S3129" s="57">
        <f>R3129*SetUp!$B$65</f>
        <v>0</v>
      </c>
      <c r="T3129" s="57">
        <f>IF((R3129-S3129)&lt;SetUp!$B$53,R3129-S3129,SetUp!$B$53)</f>
        <v>0</v>
      </c>
      <c r="U3129" s="57">
        <f t="shared" si="911"/>
        <v>0.4560450037926555</v>
      </c>
      <c r="V3129" s="57">
        <f>(L3129-P3129)/1000*SetUp!$B$13*1000000/SetUp!$B$48</f>
        <v>0.14109697669802793</v>
      </c>
      <c r="W3129" s="57">
        <f t="shared" si="913"/>
        <v>1.5612511283791264E-17</v>
      </c>
      <c r="X3129" s="57">
        <f>MAX((SetUp!$B$56*(1-($H3129/SetUp!$B$56)^2)*TANH(($B3129-$D3129)/SetUp!$B$56))/(1+$H3129/SetUp!$B$56*TANH(($B3129-$D3129)/SetUp!$B$56)),0)</f>
        <v>0</v>
      </c>
    </row>
    <row r="3130" spans="1:24" x14ac:dyDescent="0.3">
      <c r="A3130" s="64">
        <v>29792</v>
      </c>
      <c r="B3130" s="57">
        <v>0</v>
      </c>
      <c r="C3130" s="57">
        <v>0</v>
      </c>
      <c r="D3130" s="57">
        <v>3.4279999999999999</v>
      </c>
      <c r="E3130" s="57">
        <f t="shared" si="905"/>
        <v>0</v>
      </c>
      <c r="F3130" s="57">
        <f t="shared" si="906"/>
        <v>3.4279999999999999</v>
      </c>
      <c r="G3130" s="57">
        <f t="shared" si="907"/>
        <v>0</v>
      </c>
      <c r="H3130" s="57">
        <f>IF(Q3129&gt;SetUp!$B$56,SetUp!$B$56,Q3129)</f>
        <v>1.4607362022595029E-16</v>
      </c>
      <c r="I3130" s="57">
        <f t="shared" si="912"/>
        <v>0.4560450037926555</v>
      </c>
      <c r="J3130" s="57">
        <f>MIN(F3130,H3130,(1-EXP(-SetUp!$B$52*H3130/SetUp!$B$56))*F3130)</f>
        <v>0</v>
      </c>
      <c r="K3130" s="57">
        <f t="shared" si="908"/>
        <v>1.4607362022595029E-16</v>
      </c>
      <c r="L3130" s="57">
        <f>IF(I3130&lt;=0,0,MIN(SetUp!$B$50*I3130^SetUp!$B$55,I3130))</f>
        <v>5.5297948709555527E-3</v>
      </c>
      <c r="M3130" s="57">
        <f t="shared" si="909"/>
        <v>0.45051520892169994</v>
      </c>
      <c r="N3130" s="57">
        <f>IF(SetUp!$B$62=0,X3130,(B3130-E3130)*(1-(H3130/SetUp!$B$66/SetUp!$B$56)))</f>
        <v>0</v>
      </c>
      <c r="O3130" s="57">
        <f>K3130*SetUp!$B$65</f>
        <v>0</v>
      </c>
      <c r="P3130" s="57">
        <f>MIN(SetUp!$B$54*L3130^SetUp!$B$51,L3130)</f>
        <v>3.1005068891725609E-3</v>
      </c>
      <c r="Q3130" s="57">
        <f t="shared" si="910"/>
        <v>1.4607362022595029E-16</v>
      </c>
      <c r="R3130" s="57">
        <f>IF((H3130+N3130-O3130)&gt;SetUp!$B$56,T3129+H3130+N3130-O3130-SetUp!$B$56,T3129)</f>
        <v>0</v>
      </c>
      <c r="S3130" s="57">
        <f>R3130*SetUp!$B$65</f>
        <v>0</v>
      </c>
      <c r="T3130" s="57">
        <f>IF((R3130-S3130)&lt;SetUp!$B$53,R3130-S3130,SetUp!$B$53)</f>
        <v>0</v>
      </c>
      <c r="U3130" s="57">
        <f t="shared" si="911"/>
        <v>0.45051520892169994</v>
      </c>
      <c r="V3130" s="57">
        <f>(L3130-P3130)/1000*SetUp!$B$13*1000000/SetUp!$B$48</f>
        <v>0.13817227177155134</v>
      </c>
      <c r="W3130" s="57">
        <f t="shared" si="913"/>
        <v>-9.540979117872439E-18</v>
      </c>
      <c r="X3130" s="57">
        <f>MAX((SetUp!$B$56*(1-($H3130/SetUp!$B$56)^2)*TANH(($B3130-$D3130)/SetUp!$B$56))/(1+$H3130/SetUp!$B$56*TANH(($B3130-$D3130)/SetUp!$B$56)),0)</f>
        <v>0</v>
      </c>
    </row>
    <row r="3131" spans="1:24" x14ac:dyDescent="0.3">
      <c r="A3131" s="64">
        <v>29793</v>
      </c>
      <c r="B3131" s="57">
        <v>0</v>
      </c>
      <c r="C3131" s="57">
        <v>0</v>
      </c>
      <c r="D3131" s="57">
        <v>3.4279999999999999</v>
      </c>
      <c r="E3131" s="57">
        <f t="shared" si="905"/>
        <v>0</v>
      </c>
      <c r="F3131" s="57">
        <f t="shared" si="906"/>
        <v>3.4279999999999999</v>
      </c>
      <c r="G3131" s="57">
        <f t="shared" si="907"/>
        <v>0</v>
      </c>
      <c r="H3131" s="57">
        <f>IF(Q3130&gt;SetUp!$B$56,SetUp!$B$56,Q3130)</f>
        <v>1.4607362022595029E-16</v>
      </c>
      <c r="I3131" s="57">
        <f t="shared" si="912"/>
        <v>0.45051520892169994</v>
      </c>
      <c r="J3131" s="57">
        <f>MIN(F3131,H3131,(1-EXP(-SetUp!$B$52*H3131/SetUp!$B$56))*F3131)</f>
        <v>0</v>
      </c>
      <c r="K3131" s="57">
        <f t="shared" si="908"/>
        <v>1.4607362022595029E-16</v>
      </c>
      <c r="L3131" s="57">
        <f>IF(I3131&lt;=0,0,MIN(SetUp!$B$50*I3131^SetUp!$B$55,I3131))</f>
        <v>5.4184941964472806E-3</v>
      </c>
      <c r="M3131" s="57">
        <f t="shared" si="909"/>
        <v>0.44509671472525264</v>
      </c>
      <c r="N3131" s="57">
        <f>IF(SetUp!$B$62=0,X3131,(B3131-E3131)*(1-(H3131/SetUp!$B$66/SetUp!$B$56)))</f>
        <v>0</v>
      </c>
      <c r="O3131" s="57">
        <f>K3131*SetUp!$B$65</f>
        <v>0</v>
      </c>
      <c r="P3131" s="57">
        <f>MIN(SetUp!$B$54*L3131^SetUp!$B$51,L3131)</f>
        <v>3.0391526484418166E-3</v>
      </c>
      <c r="Q3131" s="57">
        <f t="shared" si="910"/>
        <v>1.4607362022595029E-16</v>
      </c>
      <c r="R3131" s="57">
        <f>IF((H3131+N3131-O3131)&gt;SetUp!$B$56,T3130+H3131+N3131-O3131-SetUp!$B$56,T3130)</f>
        <v>0</v>
      </c>
      <c r="S3131" s="57">
        <f>R3131*SetUp!$B$65</f>
        <v>0</v>
      </c>
      <c r="T3131" s="57">
        <f>IF((R3131-S3131)&lt;SetUp!$B$53,R3131-S3131,SetUp!$B$53)</f>
        <v>0</v>
      </c>
      <c r="U3131" s="57">
        <f t="shared" si="911"/>
        <v>0.44509671472525264</v>
      </c>
      <c r="V3131" s="57">
        <f>(L3131-P3131)/1000*SetUp!$B$13*1000000/SetUp!$B$48</f>
        <v>0.13533143434359718</v>
      </c>
      <c r="W3131" s="57">
        <f t="shared" si="913"/>
        <v>-1.8214596497756474E-17</v>
      </c>
      <c r="X3131" s="57">
        <f>MAX((SetUp!$B$56*(1-($H3131/SetUp!$B$56)^2)*TANH(($B3131-$D3131)/SetUp!$B$56))/(1+$H3131/SetUp!$B$56*TANH(($B3131-$D3131)/SetUp!$B$56)),0)</f>
        <v>0</v>
      </c>
    </row>
    <row r="3132" spans="1:24" x14ac:dyDescent="0.3">
      <c r="A3132" s="64">
        <v>29794</v>
      </c>
      <c r="B3132" s="57">
        <v>0</v>
      </c>
      <c r="C3132" s="57">
        <v>0</v>
      </c>
      <c r="D3132" s="57">
        <v>3.4279999999999999</v>
      </c>
      <c r="E3132" s="57">
        <f t="shared" si="905"/>
        <v>0</v>
      </c>
      <c r="F3132" s="57">
        <f t="shared" si="906"/>
        <v>3.4279999999999999</v>
      </c>
      <c r="G3132" s="57">
        <f t="shared" si="907"/>
        <v>0</v>
      </c>
      <c r="H3132" s="57">
        <f>IF(Q3131&gt;SetUp!$B$56,SetUp!$B$56,Q3131)</f>
        <v>1.4607362022595029E-16</v>
      </c>
      <c r="I3132" s="57">
        <f t="shared" si="912"/>
        <v>0.44509671472525264</v>
      </c>
      <c r="J3132" s="57">
        <f>MIN(F3132,H3132,(1-EXP(-SetUp!$B$52*H3132/SetUp!$B$56))*F3132)</f>
        <v>0</v>
      </c>
      <c r="K3132" s="57">
        <f t="shared" si="908"/>
        <v>1.4607362022595029E-16</v>
      </c>
      <c r="L3132" s="57">
        <f>IF(I3132&lt;=0,0,MIN(SetUp!$B$50*I3132^SetUp!$B$55,I3132))</f>
        <v>5.3103135583905808E-3</v>
      </c>
      <c r="M3132" s="57">
        <f t="shared" si="909"/>
        <v>0.43978640116686207</v>
      </c>
      <c r="N3132" s="57">
        <f>IF(SetUp!$B$62=0,X3132,(B3132-E3132)*(1-(H3132/SetUp!$B$66/SetUp!$B$56)))</f>
        <v>0</v>
      </c>
      <c r="O3132" s="57">
        <f>K3132*SetUp!$B$65</f>
        <v>0</v>
      </c>
      <c r="P3132" s="57">
        <f>MIN(SetUp!$B$54*L3132^SetUp!$B$51,L3132)</f>
        <v>2.9794977730958992E-3</v>
      </c>
      <c r="Q3132" s="57">
        <f t="shared" si="910"/>
        <v>1.4607362022595029E-16</v>
      </c>
      <c r="R3132" s="57">
        <f>IF((H3132+N3132-O3132)&gt;SetUp!$B$56,T3131+H3132+N3132-O3132-SetUp!$B$56,T3131)</f>
        <v>0</v>
      </c>
      <c r="S3132" s="57">
        <f>R3132*SetUp!$B$65</f>
        <v>0</v>
      </c>
      <c r="T3132" s="57">
        <f>IF((R3132-S3132)&lt;SetUp!$B$53,R3132-S3132,SetUp!$B$53)</f>
        <v>0</v>
      </c>
      <c r="U3132" s="57">
        <f t="shared" si="911"/>
        <v>0.43978640116686207</v>
      </c>
      <c r="V3132" s="57">
        <f>(L3132-P3132)/1000*SetUp!$B$13*1000000/SetUp!$B$48</f>
        <v>0.13257140139424098</v>
      </c>
      <c r="W3132" s="57">
        <f t="shared" si="913"/>
        <v>1.3877787807814457E-17</v>
      </c>
      <c r="X3132" s="57">
        <f>MAX((SetUp!$B$56*(1-($H3132/SetUp!$B$56)^2)*TANH(($B3132-$D3132)/SetUp!$B$56))/(1+$H3132/SetUp!$B$56*TANH(($B3132-$D3132)/SetUp!$B$56)),0)</f>
        <v>0</v>
      </c>
    </row>
    <row r="3133" spans="1:24" x14ac:dyDescent="0.3">
      <c r="A3133" s="64">
        <v>29795</v>
      </c>
      <c r="B3133" s="57">
        <v>0</v>
      </c>
      <c r="C3133" s="57">
        <v>0</v>
      </c>
      <c r="D3133" s="57">
        <v>3.4279999999999999</v>
      </c>
      <c r="E3133" s="57">
        <f t="shared" si="905"/>
        <v>0</v>
      </c>
      <c r="F3133" s="57">
        <f t="shared" si="906"/>
        <v>3.4279999999999999</v>
      </c>
      <c r="G3133" s="57">
        <f t="shared" si="907"/>
        <v>0</v>
      </c>
      <c r="H3133" s="57">
        <f>IF(Q3132&gt;SetUp!$B$56,SetUp!$B$56,Q3132)</f>
        <v>1.4607362022595029E-16</v>
      </c>
      <c r="I3133" s="57">
        <f t="shared" si="912"/>
        <v>0.43978640116686207</v>
      </c>
      <c r="J3133" s="57">
        <f>MIN(F3133,H3133,(1-EXP(-SetUp!$B$52*H3133/SetUp!$B$56))*F3133)</f>
        <v>0</v>
      </c>
      <c r="K3133" s="57">
        <f t="shared" si="908"/>
        <v>1.4607362022595029E-16</v>
      </c>
      <c r="L3133" s="57">
        <f>IF(I3133&lt;=0,0,MIN(SetUp!$B$50*I3133^SetUp!$B$55,I3133))</f>
        <v>5.2051411556867907E-3</v>
      </c>
      <c r="M3133" s="57">
        <f t="shared" si="909"/>
        <v>0.43458126001117531</v>
      </c>
      <c r="N3133" s="57">
        <f>IF(SetUp!$B$62=0,X3133,(B3133-E3133)*(1-(H3133/SetUp!$B$66/SetUp!$B$56)))</f>
        <v>0</v>
      </c>
      <c r="O3133" s="57">
        <f>K3133*SetUp!$B$65</f>
        <v>0</v>
      </c>
      <c r="P3133" s="57">
        <f>MIN(SetUp!$B$54*L3133^SetUp!$B$51,L3133)</f>
        <v>2.921481931127947E-3</v>
      </c>
      <c r="Q3133" s="57">
        <f t="shared" si="910"/>
        <v>1.4607362022595029E-16</v>
      </c>
      <c r="R3133" s="57">
        <f>IF((H3133+N3133-O3133)&gt;SetUp!$B$56,T3132+H3133+N3133-O3133-SetUp!$B$56,T3132)</f>
        <v>0</v>
      </c>
      <c r="S3133" s="57">
        <f>R3133*SetUp!$B$65</f>
        <v>0</v>
      </c>
      <c r="T3133" s="57">
        <f>IF((R3133-S3133)&lt;SetUp!$B$53,R3133-S3133,SetUp!$B$53)</f>
        <v>0</v>
      </c>
      <c r="U3133" s="57">
        <f t="shared" si="911"/>
        <v>0.43458126001117531</v>
      </c>
      <c r="V3133" s="57">
        <f>(L3133-P3133)/1000*SetUp!$B$13*1000000/SetUp!$B$48</f>
        <v>0.12988924548079445</v>
      </c>
      <c r="W3133" s="57">
        <f t="shared" si="913"/>
        <v>2.5153490401663703E-17</v>
      </c>
      <c r="X3133" s="57">
        <f>MAX((SetUp!$B$56*(1-($H3133/SetUp!$B$56)^2)*TANH(($B3133-$D3133)/SetUp!$B$56))/(1+$H3133/SetUp!$B$56*TANH(($B3133-$D3133)/SetUp!$B$56)),0)</f>
        <v>0</v>
      </c>
    </row>
    <row r="3134" spans="1:24" x14ac:dyDescent="0.3">
      <c r="A3134" s="64">
        <v>29796</v>
      </c>
      <c r="B3134" s="57">
        <v>5.2999999999999999E-2</v>
      </c>
      <c r="C3134" s="57">
        <v>0</v>
      </c>
      <c r="D3134" s="57">
        <v>3.4279999999999999</v>
      </c>
      <c r="E3134" s="57">
        <f t="shared" si="905"/>
        <v>5.2999999999999999E-2</v>
      </c>
      <c r="F3134" s="57">
        <f t="shared" si="906"/>
        <v>3.375</v>
      </c>
      <c r="G3134" s="57">
        <f t="shared" si="907"/>
        <v>0</v>
      </c>
      <c r="H3134" s="57">
        <f>IF(Q3133&gt;SetUp!$B$56,SetUp!$B$56,Q3133)</f>
        <v>1.4607362022595029E-16</v>
      </c>
      <c r="I3134" s="57">
        <f t="shared" si="912"/>
        <v>0.43458126001117531</v>
      </c>
      <c r="J3134" s="57">
        <f>MIN(F3134,H3134,(1-EXP(-SetUp!$B$52*H3134/SetUp!$B$56))*F3134)</f>
        <v>0</v>
      </c>
      <c r="K3134" s="57">
        <f t="shared" si="908"/>
        <v>1.4607362022595029E-16</v>
      </c>
      <c r="L3134" s="57">
        <f>IF(I3134&lt;=0,0,MIN(SetUp!$B$50*I3134^SetUp!$B$55,I3134))</f>
        <v>5.1028700535753566E-3</v>
      </c>
      <c r="M3134" s="57">
        <f t="shared" si="909"/>
        <v>0.42947838995759996</v>
      </c>
      <c r="N3134" s="57">
        <f>IF(SetUp!$B$62=0,X3134,(B3134-E3134)*(1-(H3134/SetUp!$B$66/SetUp!$B$56)))</f>
        <v>0</v>
      </c>
      <c r="O3134" s="57">
        <f>K3134*SetUp!$B$65</f>
        <v>0</v>
      </c>
      <c r="P3134" s="57">
        <f>MIN(SetUp!$B$54*L3134^SetUp!$B$51,L3134)</f>
        <v>2.8650473969060912E-3</v>
      </c>
      <c r="Q3134" s="57">
        <f t="shared" si="910"/>
        <v>1.4607362022595029E-16</v>
      </c>
      <c r="R3134" s="57">
        <f>IF((H3134+N3134-O3134)&gt;SetUp!$B$56,T3133+H3134+N3134-O3134-SetUp!$B$56,T3133)</f>
        <v>0</v>
      </c>
      <c r="S3134" s="57">
        <f>R3134*SetUp!$B$65</f>
        <v>0</v>
      </c>
      <c r="T3134" s="57">
        <f>IF((R3134-S3134)&lt;SetUp!$B$53,R3134-S3134,SetUp!$B$53)</f>
        <v>0</v>
      </c>
      <c r="U3134" s="57">
        <f t="shared" si="911"/>
        <v>0.42947838995759996</v>
      </c>
      <c r="V3134" s="57">
        <f>(L3134-P3134)/1000*SetUp!$B$13*1000000/SetUp!$B$48</f>
        <v>0.12728216770203493</v>
      </c>
      <c r="W3134" s="57">
        <f t="shared" si="913"/>
        <v>8.6736173798840355E-18</v>
      </c>
      <c r="X3134" s="57">
        <f>MAX((SetUp!$B$56*(1-($H3134/SetUp!$B$56)^2)*TANH(($B3134-$D3134)/SetUp!$B$56))/(1+$H3134/SetUp!$B$56*TANH(($B3134-$D3134)/SetUp!$B$56)),0)</f>
        <v>0</v>
      </c>
    </row>
    <row r="3135" spans="1:24" x14ac:dyDescent="0.3">
      <c r="A3135" s="64">
        <v>29797</v>
      </c>
      <c r="B3135" s="57">
        <v>2.7E-2</v>
      </c>
      <c r="C3135" s="57">
        <v>0</v>
      </c>
      <c r="D3135" s="57">
        <v>3.4279999999999999</v>
      </c>
      <c r="E3135" s="57">
        <f t="shared" si="905"/>
        <v>2.7E-2</v>
      </c>
      <c r="F3135" s="57">
        <f t="shared" si="906"/>
        <v>3.4009999999999998</v>
      </c>
      <c r="G3135" s="57">
        <f t="shared" si="907"/>
        <v>0</v>
      </c>
      <c r="H3135" s="57">
        <f>IF(Q3134&gt;SetUp!$B$56,SetUp!$B$56,Q3134)</f>
        <v>1.4607362022595029E-16</v>
      </c>
      <c r="I3135" s="57">
        <f t="shared" si="912"/>
        <v>0.42947838995759996</v>
      </c>
      <c r="J3135" s="57">
        <f>MIN(F3135,H3135,(1-EXP(-SetUp!$B$52*H3135/SetUp!$B$56))*F3135)</f>
        <v>0</v>
      </c>
      <c r="K3135" s="57">
        <f t="shared" si="908"/>
        <v>1.4607362022595029E-16</v>
      </c>
      <c r="L3135" s="57">
        <f>IF(I3135&lt;=0,0,MIN(SetUp!$B$50*I3135^SetUp!$B$55,I3135))</f>
        <v>5.0033979349057142E-3</v>
      </c>
      <c r="M3135" s="57">
        <f t="shared" si="909"/>
        <v>0.42447499202269423</v>
      </c>
      <c r="N3135" s="57">
        <f>IF(SetUp!$B$62=0,X3135,(B3135-E3135)*(1-(H3135/SetUp!$B$66/SetUp!$B$56)))</f>
        <v>0</v>
      </c>
      <c r="O3135" s="57">
        <f>K3135*SetUp!$B$65</f>
        <v>0</v>
      </c>
      <c r="P3135" s="57">
        <f>MIN(SetUp!$B$54*L3135^SetUp!$B$51,L3135)</f>
        <v>2.8101389187952185E-3</v>
      </c>
      <c r="Q3135" s="57">
        <f t="shared" si="910"/>
        <v>1.4607362022595029E-16</v>
      </c>
      <c r="R3135" s="57">
        <f>IF((H3135+N3135-O3135)&gt;SetUp!$B$56,T3134+H3135+N3135-O3135-SetUp!$B$56,T3134)</f>
        <v>0</v>
      </c>
      <c r="S3135" s="57">
        <f>R3135*SetUp!$B$65</f>
        <v>0</v>
      </c>
      <c r="T3135" s="57">
        <f>IF((R3135-S3135)&lt;SetUp!$B$53,R3135-S3135,SetUp!$B$53)</f>
        <v>0</v>
      </c>
      <c r="U3135" s="57">
        <f t="shared" si="911"/>
        <v>0.42447499202269423</v>
      </c>
      <c r="V3135" s="57">
        <f>(L3135-P3135)/1000*SetUp!$B$13*1000000/SetUp!$B$48</f>
        <v>0.12474749108049385</v>
      </c>
      <c r="W3135" s="57">
        <f t="shared" si="913"/>
        <v>-1.1275702593849246E-17</v>
      </c>
      <c r="X3135" s="57">
        <f>MAX((SetUp!$B$56*(1-($H3135/SetUp!$B$56)^2)*TANH(($B3135-$D3135)/SetUp!$B$56))/(1+$H3135/SetUp!$B$56*TANH(($B3135-$D3135)/SetUp!$B$56)),0)</f>
        <v>0</v>
      </c>
    </row>
    <row r="3136" spans="1:24" x14ac:dyDescent="0.3">
      <c r="A3136" s="64">
        <v>29798</v>
      </c>
      <c r="B3136" s="57">
        <v>0</v>
      </c>
      <c r="C3136" s="57">
        <v>0</v>
      </c>
      <c r="D3136" s="57">
        <v>3.4279999999999999</v>
      </c>
      <c r="E3136" s="57">
        <f t="shared" si="905"/>
        <v>0</v>
      </c>
      <c r="F3136" s="57">
        <f t="shared" si="906"/>
        <v>3.4279999999999999</v>
      </c>
      <c r="G3136" s="57">
        <f t="shared" si="907"/>
        <v>0</v>
      </c>
      <c r="H3136" s="57">
        <f>IF(Q3135&gt;SetUp!$B$56,SetUp!$B$56,Q3135)</f>
        <v>1.4607362022595029E-16</v>
      </c>
      <c r="I3136" s="57">
        <f t="shared" si="912"/>
        <v>0.42447499202269423</v>
      </c>
      <c r="J3136" s="57">
        <f>MIN(F3136,H3136,(1-EXP(-SetUp!$B$52*H3136/SetUp!$B$56))*F3136)</f>
        <v>0</v>
      </c>
      <c r="K3136" s="57">
        <f t="shared" si="908"/>
        <v>1.4607362022595029E-16</v>
      </c>
      <c r="L3136" s="57">
        <f>IF(I3136&lt;=0,0,MIN(SetUp!$B$50*I3136^SetUp!$B$55,I3136))</f>
        <v>4.9066268659819076E-3</v>
      </c>
      <c r="M3136" s="57">
        <f t="shared" si="909"/>
        <v>0.41956836515671231</v>
      </c>
      <c r="N3136" s="57">
        <f>IF(SetUp!$B$62=0,X3136,(B3136-E3136)*(1-(H3136/SetUp!$B$66/SetUp!$B$56)))</f>
        <v>0</v>
      </c>
      <c r="O3136" s="57">
        <f>K3136*SetUp!$B$65</f>
        <v>0</v>
      </c>
      <c r="P3136" s="57">
        <f>MIN(SetUp!$B$54*L3136^SetUp!$B$51,L3136)</f>
        <v>2.7567035944926462E-3</v>
      </c>
      <c r="Q3136" s="57">
        <f t="shared" si="910"/>
        <v>1.4607362022595029E-16</v>
      </c>
      <c r="R3136" s="57">
        <f>IF((H3136+N3136-O3136)&gt;SetUp!$B$56,T3135+H3136+N3136-O3136-SetUp!$B$56,T3135)</f>
        <v>0</v>
      </c>
      <c r="S3136" s="57">
        <f>R3136*SetUp!$B$65</f>
        <v>0</v>
      </c>
      <c r="T3136" s="57">
        <f>IF((R3136-S3136)&lt;SetUp!$B$53,R3136-S3136,SetUp!$B$53)</f>
        <v>0</v>
      </c>
      <c r="U3136" s="57">
        <f t="shared" si="911"/>
        <v>0.41956836515671231</v>
      </c>
      <c r="V3136" s="57">
        <f>(L3136-P3136)/1000*SetUp!$B$13*1000000/SetUp!$B$48</f>
        <v>0.12228265433485905</v>
      </c>
      <c r="W3136" s="57">
        <f t="shared" si="913"/>
        <v>-1.474514954580286E-17</v>
      </c>
      <c r="X3136" s="57">
        <f>MAX((SetUp!$B$56*(1-($H3136/SetUp!$B$56)^2)*TANH(($B3136-$D3136)/SetUp!$B$56))/(1+$H3136/SetUp!$B$56*TANH(($B3136-$D3136)/SetUp!$B$56)),0)</f>
        <v>0</v>
      </c>
    </row>
    <row r="3137" spans="1:24" x14ac:dyDescent="0.3">
      <c r="A3137" s="64">
        <v>29799</v>
      </c>
      <c r="B3137" s="57">
        <v>0</v>
      </c>
      <c r="C3137" s="57"/>
      <c r="D3137" s="57">
        <v>4.016</v>
      </c>
      <c r="E3137" s="57">
        <f t="shared" si="905"/>
        <v>0</v>
      </c>
      <c r="F3137" s="57">
        <f t="shared" si="906"/>
        <v>4.016</v>
      </c>
      <c r="G3137" s="57">
        <f t="shared" si="907"/>
        <v>0</v>
      </c>
      <c r="H3137" s="57">
        <f>IF(Q3136&gt;SetUp!$B$56,SetUp!$B$56,Q3136)</f>
        <v>1.4607362022595029E-16</v>
      </c>
      <c r="I3137" s="57">
        <f t="shared" si="912"/>
        <v>0.41956836515671231</v>
      </c>
      <c r="J3137" s="57">
        <f>MIN(F3137,H3137,(1-EXP(-SetUp!$B$52*H3137/SetUp!$B$56))*F3137)</f>
        <v>0</v>
      </c>
      <c r="K3137" s="57">
        <f t="shared" si="908"/>
        <v>1.4607362022595029E-16</v>
      </c>
      <c r="L3137" s="57">
        <f>IF(I3137&lt;=0,0,MIN(SetUp!$B$50*I3137^SetUp!$B$55,I3137))</f>
        <v>4.812463076018768E-3</v>
      </c>
      <c r="M3137" s="57">
        <f t="shared" si="909"/>
        <v>0.41475590208069352</v>
      </c>
      <c r="N3137" s="57">
        <f>IF(SetUp!$B$62=0,X3137,(B3137-E3137)*(1-(H3137/SetUp!$B$66/SetUp!$B$56)))</f>
        <v>0</v>
      </c>
      <c r="O3137" s="57">
        <f>K3137*SetUp!$B$65</f>
        <v>0</v>
      </c>
      <c r="P3137" s="57">
        <f>MIN(SetUp!$B$54*L3137^SetUp!$B$51,L3137)</f>
        <v>2.7046907535713408E-3</v>
      </c>
      <c r="Q3137" s="57">
        <f t="shared" si="910"/>
        <v>1.4607362022595029E-16</v>
      </c>
      <c r="R3137" s="57">
        <f>IF((H3137+N3137-O3137)&gt;SetUp!$B$56,T3136+H3137+N3137-O3137-SetUp!$B$56,T3136)</f>
        <v>0</v>
      </c>
      <c r="S3137" s="57">
        <f>R3137*SetUp!$B$65</f>
        <v>0</v>
      </c>
      <c r="T3137" s="57">
        <f>IF((R3137-S3137)&lt;SetUp!$B$53,R3137-S3137,SetUp!$B$53)</f>
        <v>0</v>
      </c>
      <c r="U3137" s="57">
        <f t="shared" si="911"/>
        <v>0.41475590208069352</v>
      </c>
      <c r="V3137" s="57">
        <f>(L3137-P3137)/1000*SetUp!$B$13*1000000/SetUp!$B$48</f>
        <v>0.11988520601662281</v>
      </c>
      <c r="W3137" s="57">
        <f t="shared" si="913"/>
        <v>-2.3418766925686896E-17</v>
      </c>
      <c r="X3137" s="57">
        <f>MAX((SetUp!$B$56*(1-($H3137/SetUp!$B$56)^2)*TANH(($B3137-$D3137)/SetUp!$B$56))/(1+$H3137/SetUp!$B$56*TANH(($B3137-$D3137)/SetUp!$B$56)),0)</f>
        <v>0</v>
      </c>
    </row>
    <row r="3138" spans="1:24" x14ac:dyDescent="0.3">
      <c r="A3138" s="64">
        <v>29800</v>
      </c>
      <c r="B3138" s="57">
        <v>1E-3</v>
      </c>
      <c r="C3138" s="57"/>
      <c r="D3138" s="57">
        <v>4.016</v>
      </c>
      <c r="E3138" s="57">
        <f t="shared" si="905"/>
        <v>1E-3</v>
      </c>
      <c r="F3138" s="57">
        <f t="shared" si="906"/>
        <v>4.0149999999999997</v>
      </c>
      <c r="G3138" s="57">
        <f t="shared" si="907"/>
        <v>0</v>
      </c>
      <c r="H3138" s="57">
        <f>IF(Q3137&gt;SetUp!$B$56,SetUp!$B$56,Q3137)</f>
        <v>1.4607362022595029E-16</v>
      </c>
      <c r="I3138" s="57">
        <f t="shared" si="912"/>
        <v>0.41475590208069352</v>
      </c>
      <c r="J3138" s="57">
        <f>MIN(F3138,H3138,(1-EXP(-SetUp!$B$52*H3138/SetUp!$B$56))*F3138)</f>
        <v>0</v>
      </c>
      <c r="K3138" s="57">
        <f t="shared" si="908"/>
        <v>1.4607362022595029E-16</v>
      </c>
      <c r="L3138" s="57">
        <f>IF(I3138&lt;=0,0,MIN(SetUp!$B$50*I3138^SetUp!$B$55,I3138))</f>
        <v>4.7208167493187842E-3</v>
      </c>
      <c r="M3138" s="57">
        <f t="shared" si="909"/>
        <v>0.41003508533137473</v>
      </c>
      <c r="N3138" s="57">
        <f>IF(SetUp!$B$62=0,X3138,(B3138-E3138)*(1-(H3138/SetUp!$B$66/SetUp!$B$56)))</f>
        <v>0</v>
      </c>
      <c r="O3138" s="57">
        <f>K3138*SetUp!$B$65</f>
        <v>0</v>
      </c>
      <c r="P3138" s="57">
        <f>MIN(SetUp!$B$54*L3138^SetUp!$B$51,L3138)</f>
        <v>2.6540518467611193E-3</v>
      </c>
      <c r="Q3138" s="57">
        <f t="shared" si="910"/>
        <v>1.4607362022595029E-16</v>
      </c>
      <c r="R3138" s="57">
        <f>IF((H3138+N3138-O3138)&gt;SetUp!$B$56,T3137+H3138+N3138-O3138-SetUp!$B$56,T3137)</f>
        <v>0</v>
      </c>
      <c r="S3138" s="57">
        <f>R3138*SetUp!$B$65</f>
        <v>0</v>
      </c>
      <c r="T3138" s="57">
        <f>IF((R3138-S3138)&lt;SetUp!$B$53,R3138-S3138,SetUp!$B$53)</f>
        <v>0</v>
      </c>
      <c r="U3138" s="57">
        <f t="shared" si="911"/>
        <v>0.41003508533137473</v>
      </c>
      <c r="V3138" s="57">
        <f>(L3138-P3138)/1000*SetUp!$B$13*1000000/SetUp!$B$48</f>
        <v>0.11755279898701257</v>
      </c>
      <c r="W3138" s="57">
        <f t="shared" si="913"/>
        <v>0</v>
      </c>
      <c r="X3138" s="57">
        <f>MAX((SetUp!$B$56*(1-($H3138/SetUp!$B$56)^2)*TANH(($B3138-$D3138)/SetUp!$B$56))/(1+$H3138/SetUp!$B$56*TANH(($B3138-$D3138)/SetUp!$B$56)),0)</f>
        <v>0</v>
      </c>
    </row>
    <row r="3139" spans="1:24" x14ac:dyDescent="0.3">
      <c r="A3139" s="64">
        <v>29801</v>
      </c>
      <c r="B3139" s="57">
        <v>0</v>
      </c>
      <c r="C3139" s="57"/>
      <c r="D3139" s="57">
        <v>4.016</v>
      </c>
      <c r="E3139" s="57">
        <f t="shared" ref="E3139:E3202" si="914">IF(B3139&gt;=D3139,D3139,B3139)</f>
        <v>0</v>
      </c>
      <c r="F3139" s="57">
        <f t="shared" ref="F3139:F3202" si="915">D3139-E3139</f>
        <v>4.016</v>
      </c>
      <c r="G3139" s="57">
        <f t="shared" ref="G3139:G3202" si="916">MAX(B3139-D3139-N3139,0)</f>
        <v>0</v>
      </c>
      <c r="H3139" s="57">
        <f>IF(Q3138&gt;SetUp!$B$56,SetUp!$B$56,Q3138)</f>
        <v>1.4607362022595029E-16</v>
      </c>
      <c r="I3139" s="57">
        <f t="shared" si="912"/>
        <v>0.41003508533137473</v>
      </c>
      <c r="J3139" s="57">
        <f>MIN(F3139,H3139,(1-EXP(-SetUp!$B$52*H3139/SetUp!$B$56))*F3139)</f>
        <v>0</v>
      </c>
      <c r="K3139" s="57">
        <f t="shared" ref="K3139:K3202" si="917">MAX(H3139-J3139,0)</f>
        <v>1.4607362022595029E-16</v>
      </c>
      <c r="L3139" s="57">
        <f>IF(I3139&lt;=0,0,MIN(SetUp!$B$50*I3139^SetUp!$B$55,I3139))</f>
        <v>4.6316018293436267E-3</v>
      </c>
      <c r="M3139" s="57">
        <f t="shared" ref="M3139:M3202" si="918">MAX(I3139-L3139,0)</f>
        <v>0.40540348350203109</v>
      </c>
      <c r="N3139" s="57">
        <f>IF(SetUp!$B$62=0,X3139,(B3139-E3139)*(1-(H3139/SetUp!$B$66/SetUp!$B$56)))</f>
        <v>0</v>
      </c>
      <c r="O3139" s="57">
        <f>K3139*SetUp!$B$65</f>
        <v>0</v>
      </c>
      <c r="P3139" s="57">
        <f>MIN(SetUp!$B$54*L3139^SetUp!$B$51,L3139)</f>
        <v>2.6047403415324663E-3</v>
      </c>
      <c r="Q3139" s="57">
        <f t="shared" ref="Q3139:Q3202" si="919">IF((K3139+N3139-O3139)&lt;0,0,K3139+N3139-O3139)</f>
        <v>1.4607362022595029E-16</v>
      </c>
      <c r="R3139" s="57">
        <f>IF((H3139+N3139-O3139)&gt;SetUp!$B$56,T3138+H3139+N3139-O3139-SetUp!$B$56,T3138)</f>
        <v>0</v>
      </c>
      <c r="S3139" s="57">
        <f>R3139*SetUp!$B$65</f>
        <v>0</v>
      </c>
      <c r="T3139" s="57">
        <f>IF((R3139-S3139)&lt;SetUp!$B$53,R3139-S3139,SetUp!$B$53)</f>
        <v>0</v>
      </c>
      <c r="U3139" s="57">
        <f t="shared" ref="U3139:U3202" si="920">M3139+R3139-T3139</f>
        <v>0.40540348350203109</v>
      </c>
      <c r="V3139" s="57">
        <f>(L3139-P3139)/1000*SetUp!$B$13*1000000/SetUp!$B$48</f>
        <v>0.11528318521198362</v>
      </c>
      <c r="W3139" s="57">
        <f t="shared" si="913"/>
        <v>-7.8062556418956319E-18</v>
      </c>
      <c r="X3139" s="57">
        <f>MAX((SetUp!$B$56*(1-($H3139/SetUp!$B$56)^2)*TANH(($B3139-$D3139)/SetUp!$B$56))/(1+$H3139/SetUp!$B$56*TANH(($B3139-$D3139)/SetUp!$B$56)),0)</f>
        <v>0</v>
      </c>
    </row>
    <row r="3140" spans="1:24" x14ac:dyDescent="0.3">
      <c r="A3140" s="64">
        <v>29802</v>
      </c>
      <c r="B3140" s="57">
        <v>0</v>
      </c>
      <c r="C3140" s="57"/>
      <c r="D3140" s="57">
        <v>4.016</v>
      </c>
      <c r="E3140" s="57">
        <f t="shared" si="914"/>
        <v>0</v>
      </c>
      <c r="F3140" s="57">
        <f t="shared" si="915"/>
        <v>4.016</v>
      </c>
      <c r="G3140" s="57">
        <f t="shared" si="916"/>
        <v>0</v>
      </c>
      <c r="H3140" s="57">
        <f>IF(Q3139&gt;SetUp!$B$56,SetUp!$B$56,Q3139)</f>
        <v>1.4607362022595029E-16</v>
      </c>
      <c r="I3140" s="57">
        <f t="shared" ref="I3140:I3203" si="921">U3139+G3140+O3140</f>
        <v>0.40540348350203109</v>
      </c>
      <c r="J3140" s="57">
        <f>MIN(F3140,H3140,(1-EXP(-SetUp!$B$52*H3140/SetUp!$B$56))*F3140)</f>
        <v>0</v>
      </c>
      <c r="K3140" s="57">
        <f t="shared" si="917"/>
        <v>1.4607362022595029E-16</v>
      </c>
      <c r="L3140" s="57">
        <f>IF(I3140&lt;=0,0,MIN(SetUp!$B$50*I3140^SetUp!$B$55,I3140))</f>
        <v>4.5447358339137647E-3</v>
      </c>
      <c r="M3140" s="57">
        <f t="shared" si="918"/>
        <v>0.40085874766811735</v>
      </c>
      <c r="N3140" s="57">
        <f>IF(SetUp!$B$62=0,X3140,(B3140-E3140)*(1-(H3140/SetUp!$B$66/SetUp!$B$56)))</f>
        <v>0</v>
      </c>
      <c r="O3140" s="57">
        <f>K3140*SetUp!$B$65</f>
        <v>0</v>
      </c>
      <c r="P3140" s="57">
        <f>MIN(SetUp!$B$54*L3140^SetUp!$B$51,L3140)</f>
        <v>2.5567116235786528E-3</v>
      </c>
      <c r="Q3140" s="57">
        <f t="shared" si="919"/>
        <v>1.4607362022595029E-16</v>
      </c>
      <c r="R3140" s="57">
        <f>IF((H3140+N3140-O3140)&gt;SetUp!$B$56,T3139+H3140+N3140-O3140-SetUp!$B$56,T3139)</f>
        <v>0</v>
      </c>
      <c r="S3140" s="57">
        <f>R3140*SetUp!$B$65</f>
        <v>0</v>
      </c>
      <c r="T3140" s="57">
        <f>IF((R3140-S3140)&lt;SetUp!$B$53,R3140-S3140,SetUp!$B$53)</f>
        <v>0</v>
      </c>
      <c r="U3140" s="57">
        <f t="shared" si="920"/>
        <v>0.40085874766811735</v>
      </c>
      <c r="V3140" s="57">
        <f>(L3140-P3140)/1000*SetUp!$B$13*1000000/SetUp!$B$48</f>
        <v>0.11307421085467044</v>
      </c>
      <c r="W3140" s="57">
        <f t="shared" ref="W3140:W3203" si="922">Q3140+U3140+T3140-H3140-U3139-T3139-B3140+E3140+J3140+L3140</f>
        <v>2.688821387764051E-17</v>
      </c>
      <c r="X3140" s="57">
        <f>MAX((SetUp!$B$56*(1-($H3140/SetUp!$B$56)^2)*TANH(($B3140-$D3140)/SetUp!$B$56))/(1+$H3140/SetUp!$B$56*TANH(($B3140-$D3140)/SetUp!$B$56)),0)</f>
        <v>0</v>
      </c>
    </row>
    <row r="3141" spans="1:24" x14ac:dyDescent="0.3">
      <c r="A3141" s="64">
        <v>29803</v>
      </c>
      <c r="B3141" s="57">
        <v>5.5E-2</v>
      </c>
      <c r="C3141" s="57"/>
      <c r="D3141" s="57">
        <v>4.016</v>
      </c>
      <c r="E3141" s="57">
        <f t="shared" si="914"/>
        <v>5.5E-2</v>
      </c>
      <c r="F3141" s="57">
        <f t="shared" si="915"/>
        <v>3.9609999999999999</v>
      </c>
      <c r="G3141" s="57">
        <f t="shared" si="916"/>
        <v>0</v>
      </c>
      <c r="H3141" s="57">
        <f>IF(Q3140&gt;SetUp!$B$56,SetUp!$B$56,Q3140)</f>
        <v>1.4607362022595029E-16</v>
      </c>
      <c r="I3141" s="57">
        <f t="shared" si="921"/>
        <v>0.40085874766811735</v>
      </c>
      <c r="J3141" s="57">
        <f>MIN(F3141,H3141,(1-EXP(-SetUp!$B$52*H3141/SetUp!$B$56))*F3141)</f>
        <v>0</v>
      </c>
      <c r="K3141" s="57">
        <f t="shared" si="917"/>
        <v>1.4607362022595029E-16</v>
      </c>
      <c r="L3141" s="57">
        <f>IF(I3141&lt;=0,0,MIN(SetUp!$B$50*I3141^SetUp!$B$55,I3141))</f>
        <v>4.460139680824482E-3</v>
      </c>
      <c r="M3141" s="57">
        <f t="shared" si="918"/>
        <v>0.39639860798729287</v>
      </c>
      <c r="N3141" s="57">
        <f>IF(SetUp!$B$62=0,X3141,(B3141-E3141)*(1-(H3141/SetUp!$B$66/SetUp!$B$56)))</f>
        <v>0</v>
      </c>
      <c r="O3141" s="57">
        <f>K3141*SetUp!$B$65</f>
        <v>0</v>
      </c>
      <c r="P3141" s="57">
        <f>MIN(SetUp!$B$54*L3141^SetUp!$B$51,L3141)</f>
        <v>2.509922903820727E-3</v>
      </c>
      <c r="Q3141" s="57">
        <f t="shared" si="919"/>
        <v>1.4607362022595029E-16</v>
      </c>
      <c r="R3141" s="57">
        <f>IF((H3141+N3141-O3141)&gt;SetUp!$B$56,T3140+H3141+N3141-O3141-SetUp!$B$56,T3140)</f>
        <v>0</v>
      </c>
      <c r="S3141" s="57">
        <f>R3141*SetUp!$B$65</f>
        <v>0</v>
      </c>
      <c r="T3141" s="57">
        <f>IF((R3141-S3141)&lt;SetUp!$B$53,R3141-S3141,SetUp!$B$53)</f>
        <v>0</v>
      </c>
      <c r="U3141" s="57">
        <f t="shared" si="920"/>
        <v>0.39639860798729287</v>
      </c>
      <c r="V3141" s="57">
        <f>(L3141-P3141)/1000*SetUp!$B$13*1000000/SetUp!$B$48</f>
        <v>0.11092381164617031</v>
      </c>
      <c r="W3141" s="57">
        <f t="shared" si="922"/>
        <v>0</v>
      </c>
      <c r="X3141" s="57">
        <f>MAX((SetUp!$B$56*(1-($H3141/SetUp!$B$56)^2)*TANH(($B3141-$D3141)/SetUp!$B$56))/(1+$H3141/SetUp!$B$56*TANH(($B3141-$D3141)/SetUp!$B$56)),0)</f>
        <v>0</v>
      </c>
    </row>
    <row r="3142" spans="1:24" x14ac:dyDescent="0.3">
      <c r="A3142" s="64">
        <v>29804</v>
      </c>
      <c r="B3142" s="57">
        <v>1.421</v>
      </c>
      <c r="C3142" s="57"/>
      <c r="D3142" s="57">
        <v>4.016</v>
      </c>
      <c r="E3142" s="57">
        <f t="shared" si="914"/>
        <v>1.421</v>
      </c>
      <c r="F3142" s="57">
        <f t="shared" si="915"/>
        <v>2.5949999999999998</v>
      </c>
      <c r="G3142" s="57">
        <f t="shared" si="916"/>
        <v>0</v>
      </c>
      <c r="H3142" s="57">
        <f>IF(Q3141&gt;SetUp!$B$56,SetUp!$B$56,Q3141)</f>
        <v>1.4607362022595029E-16</v>
      </c>
      <c r="I3142" s="57">
        <f t="shared" si="921"/>
        <v>0.39639860798729287</v>
      </c>
      <c r="J3142" s="57">
        <f>MIN(F3142,H3142,(1-EXP(-SetUp!$B$52*H3142/SetUp!$B$56))*F3142)</f>
        <v>0</v>
      </c>
      <c r="K3142" s="57">
        <f t="shared" si="917"/>
        <v>1.4607362022595029E-16</v>
      </c>
      <c r="L3142" s="57">
        <f>IF(I3142&lt;=0,0,MIN(SetUp!$B$50*I3142^SetUp!$B$55,I3142))</f>
        <v>4.3777375232171645E-3</v>
      </c>
      <c r="M3142" s="57">
        <f t="shared" si="918"/>
        <v>0.39202087046407569</v>
      </c>
      <c r="N3142" s="57">
        <f>IF(SetUp!$B$62=0,X3142,(B3142-E3142)*(1-(H3142/SetUp!$B$66/SetUp!$B$56)))</f>
        <v>0</v>
      </c>
      <c r="O3142" s="57">
        <f>K3142*SetUp!$B$65</f>
        <v>0</v>
      </c>
      <c r="P3142" s="57">
        <f>MIN(SetUp!$B$54*L3142^SetUp!$B$51,L3142)</f>
        <v>2.4643331305865563E-3</v>
      </c>
      <c r="Q3142" s="57">
        <f t="shared" si="919"/>
        <v>1.4607362022595029E-16</v>
      </c>
      <c r="R3142" s="57">
        <f>IF((H3142+N3142-O3142)&gt;SetUp!$B$56,T3141+H3142+N3142-O3142-SetUp!$B$56,T3141)</f>
        <v>0</v>
      </c>
      <c r="S3142" s="57">
        <f>R3142*SetUp!$B$65</f>
        <v>0</v>
      </c>
      <c r="T3142" s="57">
        <f>IF((R3142-S3142)&lt;SetUp!$B$53,R3142-S3142,SetUp!$B$53)</f>
        <v>0</v>
      </c>
      <c r="U3142" s="57">
        <f t="shared" si="920"/>
        <v>0.39202087046407569</v>
      </c>
      <c r="V3142" s="57">
        <f>(L3142-P3142)/1000*SetUp!$B$13*1000000/SetUp!$B$48</f>
        <v>0.10883000851689617</v>
      </c>
      <c r="W3142" s="57">
        <f t="shared" si="922"/>
        <v>-7.5460471204991109E-17</v>
      </c>
      <c r="X3142" s="57">
        <f>MAX((SetUp!$B$56*(1-($H3142/SetUp!$B$56)^2)*TANH(($B3142-$D3142)/SetUp!$B$56))/(1+$H3142/SetUp!$B$56*TANH(($B3142-$D3142)/SetUp!$B$56)),0)</f>
        <v>0</v>
      </c>
    </row>
    <row r="3143" spans="1:24" x14ac:dyDescent="0.3">
      <c r="A3143" s="64">
        <v>29805</v>
      </c>
      <c r="B3143" s="57">
        <v>1.4E-2</v>
      </c>
      <c r="C3143" s="57"/>
      <c r="D3143" s="57">
        <v>4.016</v>
      </c>
      <c r="E3143" s="57">
        <f t="shared" si="914"/>
        <v>1.4E-2</v>
      </c>
      <c r="F3143" s="57">
        <f t="shared" si="915"/>
        <v>4.0019999999999998</v>
      </c>
      <c r="G3143" s="57">
        <f t="shared" si="916"/>
        <v>0</v>
      </c>
      <c r="H3143" s="57">
        <f>IF(Q3142&gt;SetUp!$B$56,SetUp!$B$56,Q3142)</f>
        <v>1.4607362022595029E-16</v>
      </c>
      <c r="I3143" s="57">
        <f t="shared" si="921"/>
        <v>0.39202087046407569</v>
      </c>
      <c r="J3143" s="57">
        <f>MIN(F3143,H3143,(1-EXP(-SetUp!$B$52*H3143/SetUp!$B$56))*F3143)</f>
        <v>0</v>
      </c>
      <c r="K3143" s="57">
        <f t="shared" si="917"/>
        <v>1.4607362022595029E-16</v>
      </c>
      <c r="L3143" s="57">
        <f>IF(I3143&lt;=0,0,MIN(SetUp!$B$50*I3143^SetUp!$B$55,I3143))</f>
        <v>4.297456594091289E-3</v>
      </c>
      <c r="M3143" s="57">
        <f t="shared" si="918"/>
        <v>0.38772341386998438</v>
      </c>
      <c r="N3143" s="57">
        <f>IF(SetUp!$B$62=0,X3143,(B3143-E3143)*(1-(H3143/SetUp!$B$66/SetUp!$B$56)))</f>
        <v>0</v>
      </c>
      <c r="O3143" s="57">
        <f>K3143*SetUp!$B$65</f>
        <v>0</v>
      </c>
      <c r="P3143" s="57">
        <f>MIN(SetUp!$B$54*L3143^SetUp!$B$51,L3143)</f>
        <v>2.4199029066394621E-3</v>
      </c>
      <c r="Q3143" s="57">
        <f t="shared" si="919"/>
        <v>1.4607362022595029E-16</v>
      </c>
      <c r="R3143" s="57">
        <f>IF((H3143+N3143-O3143)&gt;SetUp!$B$56,T3142+H3143+N3143-O3143-SetUp!$B$56,T3142)</f>
        <v>0</v>
      </c>
      <c r="S3143" s="57">
        <f>R3143*SetUp!$B$65</f>
        <v>0</v>
      </c>
      <c r="T3143" s="57">
        <f>IF((R3143-S3143)&lt;SetUp!$B$53,R3143-S3143,SetUp!$B$53)</f>
        <v>0</v>
      </c>
      <c r="U3143" s="57">
        <f t="shared" si="920"/>
        <v>0.38772341386998438</v>
      </c>
      <c r="V3143" s="57">
        <f>(L3143-P3143)/1000*SetUp!$B$13*1000000/SetUp!$B$48</f>
        <v>0.10679090347199795</v>
      </c>
      <c r="W3143" s="57">
        <f t="shared" si="922"/>
        <v>-1.8214596497756474E-17</v>
      </c>
      <c r="X3143" s="57">
        <f>MAX((SetUp!$B$56*(1-($H3143/SetUp!$B$56)^2)*TANH(($B3143-$D3143)/SetUp!$B$56))/(1+$H3143/SetUp!$B$56*TANH(($B3143-$D3143)/SetUp!$B$56)),0)</f>
        <v>0</v>
      </c>
    </row>
    <row r="3144" spans="1:24" x14ac:dyDescent="0.3">
      <c r="A3144" s="64">
        <v>29806</v>
      </c>
      <c r="B3144" s="57">
        <v>1.9E-2</v>
      </c>
      <c r="C3144" s="57"/>
      <c r="D3144" s="57">
        <v>4.016</v>
      </c>
      <c r="E3144" s="57">
        <f t="shared" si="914"/>
        <v>1.9E-2</v>
      </c>
      <c r="F3144" s="57">
        <f t="shared" si="915"/>
        <v>3.9969999999999999</v>
      </c>
      <c r="G3144" s="57">
        <f t="shared" si="916"/>
        <v>0</v>
      </c>
      <c r="H3144" s="57">
        <f>IF(Q3143&gt;SetUp!$B$56,SetUp!$B$56,Q3143)</f>
        <v>1.4607362022595029E-16</v>
      </c>
      <c r="I3144" s="57">
        <f t="shared" si="921"/>
        <v>0.38772341386998438</v>
      </c>
      <c r="J3144" s="57">
        <f>MIN(F3144,H3144,(1-EXP(-SetUp!$B$52*H3144/SetUp!$B$56))*F3144)</f>
        <v>0</v>
      </c>
      <c r="K3144" s="57">
        <f t="shared" si="917"/>
        <v>1.4607362022595029E-16</v>
      </c>
      <c r="L3144" s="57">
        <f>IF(I3144&lt;=0,0,MIN(SetUp!$B$50*I3144^SetUp!$B$55,I3144))</f>
        <v>4.2192270593855753E-3</v>
      </c>
      <c r="M3144" s="57">
        <f t="shared" si="918"/>
        <v>0.38350418681059878</v>
      </c>
      <c r="N3144" s="57">
        <f>IF(SetUp!$B$62=0,X3144,(B3144-E3144)*(1-(H3144/SetUp!$B$66/SetUp!$B$56)))</f>
        <v>0</v>
      </c>
      <c r="O3144" s="57">
        <f>K3144*SetUp!$B$65</f>
        <v>0</v>
      </c>
      <c r="P3144" s="57">
        <f>MIN(SetUp!$B$54*L3144^SetUp!$B$51,L3144)</f>
        <v>2.3765944107546942E-3</v>
      </c>
      <c r="Q3144" s="57">
        <f t="shared" si="919"/>
        <v>1.4607362022595029E-16</v>
      </c>
      <c r="R3144" s="57">
        <f>IF((H3144+N3144-O3144)&gt;SetUp!$B$56,T3143+H3144+N3144-O3144-SetUp!$B$56,T3143)</f>
        <v>0</v>
      </c>
      <c r="S3144" s="57">
        <f>R3144*SetUp!$B$65</f>
        <v>0</v>
      </c>
      <c r="T3144" s="57">
        <f>IF((R3144-S3144)&lt;SetUp!$B$53,R3144-S3144,SetUp!$B$53)</f>
        <v>0</v>
      </c>
      <c r="U3144" s="57">
        <f t="shared" si="920"/>
        <v>0.38350418681059878</v>
      </c>
      <c r="V3144" s="57">
        <f>(L3144-P3144)/1000*SetUp!$B$13*1000000/SetUp!$B$48</f>
        <v>0.10480467569550717</v>
      </c>
      <c r="W3144" s="57">
        <f t="shared" si="922"/>
        <v>-2.4286128663675299E-17</v>
      </c>
      <c r="X3144" s="57">
        <f>MAX((SetUp!$B$56*(1-($H3144/SetUp!$B$56)^2)*TANH(($B3144-$D3144)/SetUp!$B$56))/(1+$H3144/SetUp!$B$56*TANH(($B3144-$D3144)/SetUp!$B$56)),0)</f>
        <v>0</v>
      </c>
    </row>
    <row r="3145" spans="1:24" x14ac:dyDescent="0.3">
      <c r="A3145" s="64">
        <v>29807</v>
      </c>
      <c r="B3145" s="57">
        <v>4.5999999999999999E-2</v>
      </c>
      <c r="C3145" s="57"/>
      <c r="D3145" s="57">
        <v>4.016</v>
      </c>
      <c r="E3145" s="57">
        <f t="shared" si="914"/>
        <v>4.5999999999999999E-2</v>
      </c>
      <c r="F3145" s="57">
        <f t="shared" si="915"/>
        <v>3.97</v>
      </c>
      <c r="G3145" s="57">
        <f t="shared" si="916"/>
        <v>0</v>
      </c>
      <c r="H3145" s="57">
        <f>IF(Q3144&gt;SetUp!$B$56,SetUp!$B$56,Q3144)</f>
        <v>1.4607362022595029E-16</v>
      </c>
      <c r="I3145" s="57">
        <f t="shared" si="921"/>
        <v>0.38350418681059878</v>
      </c>
      <c r="J3145" s="57">
        <f>MIN(F3145,H3145,(1-EXP(-SetUp!$B$52*H3145/SetUp!$B$56))*F3145)</f>
        <v>0</v>
      </c>
      <c r="K3145" s="57">
        <f t="shared" si="917"/>
        <v>1.4607362022595029E-16</v>
      </c>
      <c r="L3145" s="57">
        <f>IF(I3145&lt;=0,0,MIN(SetUp!$B$50*I3145^SetUp!$B$55,I3145))</f>
        <v>4.1429818790963977E-3</v>
      </c>
      <c r="M3145" s="57">
        <f t="shared" si="918"/>
        <v>0.37936120493150238</v>
      </c>
      <c r="N3145" s="57">
        <f>IF(SetUp!$B$62=0,X3145,(B3145-E3145)*(1-(H3145/SetUp!$B$66/SetUp!$B$56)))</f>
        <v>0</v>
      </c>
      <c r="O3145" s="57">
        <f>K3145*SetUp!$B$65</f>
        <v>0</v>
      </c>
      <c r="P3145" s="57">
        <f>MIN(SetUp!$B$54*L3145^SetUp!$B$51,L3145)</f>
        <v>2.3343713235627751E-3</v>
      </c>
      <c r="Q3145" s="57">
        <f t="shared" si="919"/>
        <v>1.4607362022595029E-16</v>
      </c>
      <c r="R3145" s="57">
        <f>IF((H3145+N3145-O3145)&gt;SetUp!$B$56,T3144+H3145+N3145-O3145-SetUp!$B$56,T3144)</f>
        <v>0</v>
      </c>
      <c r="S3145" s="57">
        <f>R3145*SetUp!$B$65</f>
        <v>0</v>
      </c>
      <c r="T3145" s="57">
        <f>IF((R3145-S3145)&lt;SetUp!$B$53,R3145-S3145,SetUp!$B$53)</f>
        <v>0</v>
      </c>
      <c r="U3145" s="57">
        <f t="shared" si="920"/>
        <v>0.37936120493150238</v>
      </c>
      <c r="V3145" s="57">
        <f>(L3145-P3145)/1000*SetUp!$B$13*1000000/SetUp!$B$48</f>
        <v>0.10286957786893282</v>
      </c>
      <c r="W3145" s="57">
        <f t="shared" si="922"/>
        <v>0</v>
      </c>
      <c r="X3145" s="57">
        <f>MAX((SetUp!$B$56*(1-($H3145/SetUp!$B$56)^2)*TANH(($B3145-$D3145)/SetUp!$B$56))/(1+$H3145/SetUp!$B$56*TANH(($B3145-$D3145)/SetUp!$B$56)),0)</f>
        <v>0</v>
      </c>
    </row>
    <row r="3146" spans="1:24" x14ac:dyDescent="0.3">
      <c r="A3146" s="64">
        <v>29808</v>
      </c>
      <c r="B3146" s="57">
        <v>0</v>
      </c>
      <c r="C3146" s="57"/>
      <c r="D3146" s="57">
        <v>4.016</v>
      </c>
      <c r="E3146" s="57">
        <f t="shared" si="914"/>
        <v>0</v>
      </c>
      <c r="F3146" s="57">
        <f t="shared" si="915"/>
        <v>4.016</v>
      </c>
      <c r="G3146" s="57">
        <f t="shared" si="916"/>
        <v>0</v>
      </c>
      <c r="H3146" s="57">
        <f>IF(Q3145&gt;SetUp!$B$56,SetUp!$B$56,Q3145)</f>
        <v>1.4607362022595029E-16</v>
      </c>
      <c r="I3146" s="57">
        <f t="shared" si="921"/>
        <v>0.37936120493150238</v>
      </c>
      <c r="J3146" s="57">
        <f>MIN(F3146,H3146,(1-EXP(-SetUp!$B$52*H3146/SetUp!$B$56))*F3146)</f>
        <v>0</v>
      </c>
      <c r="K3146" s="57">
        <f t="shared" si="917"/>
        <v>1.4607362022595029E-16</v>
      </c>
      <c r="L3146" s="57">
        <f>IF(I3146&lt;=0,0,MIN(SetUp!$B$50*I3146^SetUp!$B$55,I3146))</f>
        <v>4.0686566759382779E-3</v>
      </c>
      <c r="M3146" s="57">
        <f t="shared" si="918"/>
        <v>0.37529254825556413</v>
      </c>
      <c r="N3146" s="57">
        <f>IF(SetUp!$B$62=0,X3146,(B3146-E3146)*(1-(H3146/SetUp!$B$66/SetUp!$B$56)))</f>
        <v>0</v>
      </c>
      <c r="O3146" s="57">
        <f>K3146*SetUp!$B$65</f>
        <v>0</v>
      </c>
      <c r="P3146" s="57">
        <f>MIN(SetUp!$B$54*L3146^SetUp!$B$51,L3146)</f>
        <v>2.2931987573980863E-3</v>
      </c>
      <c r="Q3146" s="57">
        <f t="shared" si="919"/>
        <v>1.4607362022595029E-16</v>
      </c>
      <c r="R3146" s="57">
        <f>IF((H3146+N3146-O3146)&gt;SetUp!$B$56,T3145+H3146+N3146-O3146-SetUp!$B$56,T3145)</f>
        <v>0</v>
      </c>
      <c r="S3146" s="57">
        <f>R3146*SetUp!$B$65</f>
        <v>0</v>
      </c>
      <c r="T3146" s="57">
        <f>IF((R3146-S3146)&lt;SetUp!$B$53,R3146-S3146,SetUp!$B$53)</f>
        <v>0</v>
      </c>
      <c r="U3146" s="57">
        <f t="shared" si="920"/>
        <v>0.37529254825556413</v>
      </c>
      <c r="V3146" s="57">
        <f>(L3146-P3146)/1000*SetUp!$B$13*1000000/SetUp!$B$48</f>
        <v>0.10098393269102444</v>
      </c>
      <c r="W3146" s="57">
        <f t="shared" si="922"/>
        <v>2.4286128663675299E-17</v>
      </c>
      <c r="X3146" s="57">
        <f>MAX((SetUp!$B$56*(1-($H3146/SetUp!$B$56)^2)*TANH(($B3146-$D3146)/SetUp!$B$56))/(1+$H3146/SetUp!$B$56*TANH(($B3146-$D3146)/SetUp!$B$56)),0)</f>
        <v>0</v>
      </c>
    </row>
    <row r="3147" spans="1:24" x14ac:dyDescent="0.3">
      <c r="A3147" s="64">
        <v>29809</v>
      </c>
      <c r="B3147" s="57">
        <v>0</v>
      </c>
      <c r="C3147" s="57"/>
      <c r="D3147" s="57">
        <v>4.016</v>
      </c>
      <c r="E3147" s="57">
        <f t="shared" si="914"/>
        <v>0</v>
      </c>
      <c r="F3147" s="57">
        <f t="shared" si="915"/>
        <v>4.016</v>
      </c>
      <c r="G3147" s="57">
        <f t="shared" si="916"/>
        <v>0</v>
      </c>
      <c r="H3147" s="57">
        <f>IF(Q3146&gt;SetUp!$B$56,SetUp!$B$56,Q3146)</f>
        <v>1.4607362022595029E-16</v>
      </c>
      <c r="I3147" s="57">
        <f t="shared" si="921"/>
        <v>0.37529254825556413</v>
      </c>
      <c r="J3147" s="57">
        <f>MIN(F3147,H3147,(1-EXP(-SetUp!$B$52*H3147/SetUp!$B$56))*F3147)</f>
        <v>0</v>
      </c>
      <c r="K3147" s="57">
        <f t="shared" si="917"/>
        <v>1.4607362022595029E-16</v>
      </c>
      <c r="L3147" s="57">
        <f>IF(I3147&lt;=0,0,MIN(SetUp!$B$50*I3147^SetUp!$B$55,I3147))</f>
        <v>3.9961896110851172E-3</v>
      </c>
      <c r="M3147" s="57">
        <f t="shared" si="918"/>
        <v>0.37129635864447902</v>
      </c>
      <c r="N3147" s="57">
        <f>IF(SetUp!$B$62=0,X3147,(B3147-E3147)*(1-(H3147/SetUp!$B$66/SetUp!$B$56)))</f>
        <v>0</v>
      </c>
      <c r="O3147" s="57">
        <f>K3147*SetUp!$B$65</f>
        <v>0</v>
      </c>
      <c r="P3147" s="57">
        <f>MIN(SetUp!$B$54*L3147^SetUp!$B$51,L3147)</f>
        <v>2.2530431899088904E-3</v>
      </c>
      <c r="Q3147" s="57">
        <f t="shared" si="919"/>
        <v>1.4607362022595029E-16</v>
      </c>
      <c r="R3147" s="57">
        <f>IF((H3147+N3147-O3147)&gt;SetUp!$B$56,T3146+H3147+N3147-O3147-SetUp!$B$56,T3146)</f>
        <v>0</v>
      </c>
      <c r="S3147" s="57">
        <f>R3147*SetUp!$B$65</f>
        <v>0</v>
      </c>
      <c r="T3147" s="57">
        <f>IF((R3147-S3147)&lt;SetUp!$B$53,R3147-S3147,SetUp!$B$53)</f>
        <v>0</v>
      </c>
      <c r="U3147" s="57">
        <f t="shared" si="920"/>
        <v>0.37129635864447902</v>
      </c>
      <c r="V3147" s="57">
        <f>(L3147-P3147)/1000*SetUp!$B$13*1000000/SetUp!$B$48</f>
        <v>9.9146129586329221E-2</v>
      </c>
      <c r="W3147" s="57">
        <f t="shared" si="922"/>
        <v>6.9388939039072284E-18</v>
      </c>
      <c r="X3147" s="57">
        <f>MAX((SetUp!$B$56*(1-($H3147/SetUp!$B$56)^2)*TANH(($B3147-$D3147)/SetUp!$B$56))/(1+$H3147/SetUp!$B$56*TANH(($B3147-$D3147)/SetUp!$B$56)),0)</f>
        <v>0</v>
      </c>
    </row>
    <row r="3148" spans="1:24" x14ac:dyDescent="0.3">
      <c r="A3148" s="64">
        <v>29810</v>
      </c>
      <c r="B3148" s="57">
        <v>0</v>
      </c>
      <c r="C3148" s="57"/>
      <c r="D3148" s="57">
        <v>4.016</v>
      </c>
      <c r="E3148" s="57">
        <f t="shared" si="914"/>
        <v>0</v>
      </c>
      <c r="F3148" s="57">
        <f t="shared" si="915"/>
        <v>4.016</v>
      </c>
      <c r="G3148" s="57">
        <f t="shared" si="916"/>
        <v>0</v>
      </c>
      <c r="H3148" s="57">
        <f>IF(Q3147&gt;SetUp!$B$56,SetUp!$B$56,Q3147)</f>
        <v>1.4607362022595029E-16</v>
      </c>
      <c r="I3148" s="57">
        <f t="shared" si="921"/>
        <v>0.37129635864447902</v>
      </c>
      <c r="J3148" s="57">
        <f>MIN(F3148,H3148,(1-EXP(-SetUp!$B$52*H3148/SetUp!$B$56))*F3148)</f>
        <v>0</v>
      </c>
      <c r="K3148" s="57">
        <f t="shared" si="917"/>
        <v>1.4607362022595029E-16</v>
      </c>
      <c r="L3148" s="57">
        <f>IF(I3148&lt;=0,0,MIN(SetUp!$B$50*I3148^SetUp!$B$55,I3148))</f>
        <v>3.9255212665621963E-3</v>
      </c>
      <c r="M3148" s="57">
        <f t="shared" si="918"/>
        <v>0.36737083737791681</v>
      </c>
      <c r="N3148" s="57">
        <f>IF(SetUp!$B$62=0,X3148,(B3148-E3148)*(1-(H3148/SetUp!$B$66/SetUp!$B$56)))</f>
        <v>0</v>
      </c>
      <c r="O3148" s="57">
        <f>K3148*SetUp!$B$65</f>
        <v>0</v>
      </c>
      <c r="P3148" s="57">
        <f>MIN(SetUp!$B$54*L3148^SetUp!$B$51,L3148)</f>
        <v>2.2138724012014336E-3</v>
      </c>
      <c r="Q3148" s="57">
        <f t="shared" si="919"/>
        <v>1.4607362022595029E-16</v>
      </c>
      <c r="R3148" s="57">
        <f>IF((H3148+N3148-O3148)&gt;SetUp!$B$56,T3147+H3148+N3148-O3148-SetUp!$B$56,T3147)</f>
        <v>0</v>
      </c>
      <c r="S3148" s="57">
        <f>R3148*SetUp!$B$65</f>
        <v>0</v>
      </c>
      <c r="T3148" s="57">
        <f>IF((R3148-S3148)&lt;SetUp!$B$53,R3148-S3148,SetUp!$B$53)</f>
        <v>0</v>
      </c>
      <c r="U3148" s="57">
        <f t="shared" si="920"/>
        <v>0.36737083737791681</v>
      </c>
      <c r="V3148" s="57">
        <f>(L3148-P3148)/1000*SetUp!$B$13*1000000/SetUp!$B$48</f>
        <v>9.7354621591019583E-2</v>
      </c>
      <c r="W3148" s="57">
        <f t="shared" si="922"/>
        <v>-7.8062556418956319E-18</v>
      </c>
      <c r="X3148" s="57">
        <f>MAX((SetUp!$B$56*(1-($H3148/SetUp!$B$56)^2)*TANH(($B3148-$D3148)/SetUp!$B$56))/(1+$H3148/SetUp!$B$56*TANH(($B3148-$D3148)/SetUp!$B$56)),0)</f>
        <v>0</v>
      </c>
    </row>
    <row r="3149" spans="1:24" x14ac:dyDescent="0.3">
      <c r="A3149" s="64">
        <v>29811</v>
      </c>
      <c r="B3149" s="57">
        <v>0</v>
      </c>
      <c r="C3149" s="57"/>
      <c r="D3149" s="57">
        <v>4.016</v>
      </c>
      <c r="E3149" s="57">
        <f t="shared" si="914"/>
        <v>0</v>
      </c>
      <c r="F3149" s="57">
        <f t="shared" si="915"/>
        <v>4.016</v>
      </c>
      <c r="G3149" s="57">
        <f t="shared" si="916"/>
        <v>0</v>
      </c>
      <c r="H3149" s="57">
        <f>IF(Q3148&gt;SetUp!$B$56,SetUp!$B$56,Q3148)</f>
        <v>1.4607362022595029E-16</v>
      </c>
      <c r="I3149" s="57">
        <f t="shared" si="921"/>
        <v>0.36737083737791681</v>
      </c>
      <c r="J3149" s="57">
        <f>MIN(F3149,H3149,(1-EXP(-SetUp!$B$52*H3149/SetUp!$B$56))*F3149)</f>
        <v>0</v>
      </c>
      <c r="K3149" s="57">
        <f t="shared" si="917"/>
        <v>1.4607362022595029E-16</v>
      </c>
      <c r="L3149" s="57">
        <f>IF(I3149&lt;=0,0,MIN(SetUp!$B$50*I3149^SetUp!$B$55,I3149))</f>
        <v>3.8565945338879561E-3</v>
      </c>
      <c r="M3149" s="57">
        <f t="shared" si="918"/>
        <v>0.36351424284402883</v>
      </c>
      <c r="N3149" s="57">
        <f>IF(SetUp!$B$62=0,X3149,(B3149-E3149)*(1-(H3149/SetUp!$B$66/SetUp!$B$56)))</f>
        <v>0</v>
      </c>
      <c r="O3149" s="57">
        <f>K3149*SetUp!$B$65</f>
        <v>0</v>
      </c>
      <c r="P3149" s="57">
        <f>MIN(SetUp!$B$54*L3149^SetUp!$B$51,L3149)</f>
        <v>2.1756554143060897E-3</v>
      </c>
      <c r="Q3149" s="57">
        <f t="shared" si="919"/>
        <v>1.4607362022595029E-16</v>
      </c>
      <c r="R3149" s="57">
        <f>IF((H3149+N3149-O3149)&gt;SetUp!$B$56,T3148+H3149+N3149-O3149-SetUp!$B$56,T3148)</f>
        <v>0</v>
      </c>
      <c r="S3149" s="57">
        <f>R3149*SetUp!$B$65</f>
        <v>0</v>
      </c>
      <c r="T3149" s="57">
        <f>IF((R3149-S3149)&lt;SetUp!$B$53,R3149-S3149,SetUp!$B$53)</f>
        <v>0</v>
      </c>
      <c r="U3149" s="57">
        <f t="shared" si="920"/>
        <v>0.36351424284402883</v>
      </c>
      <c r="V3149" s="57">
        <f>(L3149-P3149)/1000*SetUp!$B$13*1000000/SetUp!$B$48</f>
        <v>9.5607922405243101E-2</v>
      </c>
      <c r="W3149" s="57">
        <f t="shared" si="922"/>
        <v>-2.4286128663675299E-17</v>
      </c>
      <c r="X3149" s="57">
        <f>MAX((SetUp!$B$56*(1-($H3149/SetUp!$B$56)^2)*TANH(($B3149-$D3149)/SetUp!$B$56))/(1+$H3149/SetUp!$B$56*TANH(($B3149-$D3149)/SetUp!$B$56)),0)</f>
        <v>0</v>
      </c>
    </row>
    <row r="3150" spans="1:24" x14ac:dyDescent="0.3">
      <c r="A3150" s="64">
        <v>29812</v>
      </c>
      <c r="B3150" s="57">
        <v>0</v>
      </c>
      <c r="C3150" s="57"/>
      <c r="D3150" s="57">
        <v>4.016</v>
      </c>
      <c r="E3150" s="57">
        <f t="shared" si="914"/>
        <v>0</v>
      </c>
      <c r="F3150" s="57">
        <f t="shared" si="915"/>
        <v>4.016</v>
      </c>
      <c r="G3150" s="57">
        <f t="shared" si="916"/>
        <v>0</v>
      </c>
      <c r="H3150" s="57">
        <f>IF(Q3149&gt;SetUp!$B$56,SetUp!$B$56,Q3149)</f>
        <v>1.4607362022595029E-16</v>
      </c>
      <c r="I3150" s="57">
        <f t="shared" si="921"/>
        <v>0.36351424284402883</v>
      </c>
      <c r="J3150" s="57">
        <f>MIN(F3150,H3150,(1-EXP(-SetUp!$B$52*H3150/SetUp!$B$56))*F3150)</f>
        <v>0</v>
      </c>
      <c r="K3150" s="57">
        <f t="shared" si="917"/>
        <v>1.4607362022595029E-16</v>
      </c>
      <c r="L3150" s="57">
        <f>IF(I3150&lt;=0,0,MIN(SetUp!$B$50*I3150^SetUp!$B$55,I3150))</f>
        <v>3.789354508591435E-3</v>
      </c>
      <c r="M3150" s="57">
        <f t="shared" si="918"/>
        <v>0.35972488833543742</v>
      </c>
      <c r="N3150" s="57">
        <f>IF(SetUp!$B$62=0,X3150,(B3150-E3150)*(1-(H3150/SetUp!$B$66/SetUp!$B$56)))</f>
        <v>0</v>
      </c>
      <c r="O3150" s="57">
        <f>K3150*SetUp!$B$65</f>
        <v>0</v>
      </c>
      <c r="P3150" s="57">
        <f>MIN(SetUp!$B$54*L3150^SetUp!$B$51,L3150)</f>
        <v>2.1383624387676355E-3</v>
      </c>
      <c r="Q3150" s="57">
        <f t="shared" si="919"/>
        <v>1.4607362022595029E-16</v>
      </c>
      <c r="R3150" s="57">
        <f>IF((H3150+N3150-O3150)&gt;SetUp!$B$56,T3149+H3150+N3150-O3150-SetUp!$B$56,T3149)</f>
        <v>0</v>
      </c>
      <c r="S3150" s="57">
        <f>R3150*SetUp!$B$65</f>
        <v>0</v>
      </c>
      <c r="T3150" s="57">
        <f>IF((R3150-S3150)&lt;SetUp!$B$53,R3150-S3150,SetUp!$B$53)</f>
        <v>0</v>
      </c>
      <c r="U3150" s="57">
        <f t="shared" si="920"/>
        <v>0.35972488833543742</v>
      </c>
      <c r="V3150" s="57">
        <f>(L3150-P3150)/1000*SetUp!$B$13*1000000/SetUp!$B$48</f>
        <v>9.3904603601973516E-2</v>
      </c>
      <c r="W3150" s="57">
        <f t="shared" si="922"/>
        <v>2.1250362580715887E-17</v>
      </c>
      <c r="X3150" s="57">
        <f>MAX((SetUp!$B$56*(1-($H3150/SetUp!$B$56)^2)*TANH(($B3150-$D3150)/SetUp!$B$56))/(1+$H3150/SetUp!$B$56*TANH(($B3150-$D3150)/SetUp!$B$56)),0)</f>
        <v>0</v>
      </c>
    </row>
    <row r="3151" spans="1:24" x14ac:dyDescent="0.3">
      <c r="A3151" s="64">
        <v>29813</v>
      </c>
      <c r="B3151" s="57">
        <v>0</v>
      </c>
      <c r="C3151" s="57"/>
      <c r="D3151" s="57">
        <v>4.016</v>
      </c>
      <c r="E3151" s="57">
        <f t="shared" si="914"/>
        <v>0</v>
      </c>
      <c r="F3151" s="57">
        <f t="shared" si="915"/>
        <v>4.016</v>
      </c>
      <c r="G3151" s="57">
        <f t="shared" si="916"/>
        <v>0</v>
      </c>
      <c r="H3151" s="57">
        <f>IF(Q3150&gt;SetUp!$B$56,SetUp!$B$56,Q3150)</f>
        <v>1.4607362022595029E-16</v>
      </c>
      <c r="I3151" s="57">
        <f t="shared" si="921"/>
        <v>0.35972488833543742</v>
      </c>
      <c r="J3151" s="57">
        <f>MIN(F3151,H3151,(1-EXP(-SetUp!$B$52*H3151/SetUp!$B$56))*F3151)</f>
        <v>0</v>
      </c>
      <c r="K3151" s="57">
        <f t="shared" si="917"/>
        <v>1.4607362022595029E-16</v>
      </c>
      <c r="L3151" s="57">
        <f>IF(I3151&lt;=0,0,MIN(SetUp!$B$50*I3151^SetUp!$B$55,I3151))</f>
        <v>3.7237483902561159E-3</v>
      </c>
      <c r="M3151" s="57">
        <f t="shared" si="918"/>
        <v>0.35600113994518129</v>
      </c>
      <c r="N3151" s="57">
        <f>IF(SetUp!$B$62=0,X3151,(B3151-E3151)*(1-(H3151/SetUp!$B$66/SetUp!$B$56)))</f>
        <v>0</v>
      </c>
      <c r="O3151" s="57">
        <f>K3151*SetUp!$B$65</f>
        <v>0</v>
      </c>
      <c r="P3151" s="57">
        <f>MIN(SetUp!$B$54*L3151^SetUp!$B$51,L3151)</f>
        <v>2.1019648171748113E-3</v>
      </c>
      <c r="Q3151" s="57">
        <f t="shared" si="919"/>
        <v>1.4607362022595029E-16</v>
      </c>
      <c r="R3151" s="57">
        <f>IF((H3151+N3151-O3151)&gt;SetUp!$B$56,T3150+H3151+N3151-O3151-SetUp!$B$56,T3150)</f>
        <v>0</v>
      </c>
      <c r="S3151" s="57">
        <f>R3151*SetUp!$B$65</f>
        <v>0</v>
      </c>
      <c r="T3151" s="57">
        <f>IF((R3151-S3151)&lt;SetUp!$B$53,R3151-S3151,SetUp!$B$53)</f>
        <v>0</v>
      </c>
      <c r="U3151" s="57">
        <f t="shared" si="920"/>
        <v>0.35600113994518129</v>
      </c>
      <c r="V3151" s="57">
        <f>(L3151-P3151)/1000*SetUp!$B$13*1000000/SetUp!$B$48</f>
        <v>9.2243291983010831E-2</v>
      </c>
      <c r="W3151" s="57">
        <f t="shared" si="922"/>
        <v>-1.6046192152785466E-17</v>
      </c>
      <c r="X3151" s="57">
        <f>MAX((SetUp!$B$56*(1-($H3151/SetUp!$B$56)^2)*TANH(($B3151-$D3151)/SetUp!$B$56))/(1+$H3151/SetUp!$B$56*TANH(($B3151-$D3151)/SetUp!$B$56)),0)</f>
        <v>0</v>
      </c>
    </row>
    <row r="3152" spans="1:24" x14ac:dyDescent="0.3">
      <c r="A3152" s="64">
        <v>29814</v>
      </c>
      <c r="B3152" s="57">
        <v>0</v>
      </c>
      <c r="C3152" s="57"/>
      <c r="D3152" s="57">
        <v>4.016</v>
      </c>
      <c r="E3152" s="57">
        <f t="shared" si="914"/>
        <v>0</v>
      </c>
      <c r="F3152" s="57">
        <f t="shared" si="915"/>
        <v>4.016</v>
      </c>
      <c r="G3152" s="57">
        <f t="shared" si="916"/>
        <v>0</v>
      </c>
      <c r="H3152" s="57">
        <f>IF(Q3151&gt;SetUp!$B$56,SetUp!$B$56,Q3151)</f>
        <v>1.4607362022595029E-16</v>
      </c>
      <c r="I3152" s="57">
        <f t="shared" si="921"/>
        <v>0.35600113994518129</v>
      </c>
      <c r="J3152" s="57">
        <f>MIN(F3152,H3152,(1-EXP(-SetUp!$B$52*H3152/SetUp!$B$56))*F3152)</f>
        <v>0</v>
      </c>
      <c r="K3152" s="57">
        <f t="shared" si="917"/>
        <v>1.4607362022595029E-16</v>
      </c>
      <c r="L3152" s="57">
        <f>IF(I3152&lt;=0,0,MIN(SetUp!$B$50*I3152^SetUp!$B$55,I3152))</f>
        <v>3.6597253877639862E-3</v>
      </c>
      <c r="M3152" s="57">
        <f t="shared" si="918"/>
        <v>0.3523414145574173</v>
      </c>
      <c r="N3152" s="57">
        <f>IF(SetUp!$B$62=0,X3152,(B3152-E3152)*(1-(H3152/SetUp!$B$66/SetUp!$B$56)))</f>
        <v>0</v>
      </c>
      <c r="O3152" s="57">
        <f>K3152*SetUp!$B$65</f>
        <v>0</v>
      </c>
      <c r="P3152" s="57">
        <f>MIN(SetUp!$B$54*L3152^SetUp!$B$51,L3152)</f>
        <v>2.0664349744565517E-3</v>
      </c>
      <c r="Q3152" s="57">
        <f t="shared" si="919"/>
        <v>1.4607362022595029E-16</v>
      </c>
      <c r="R3152" s="57">
        <f>IF((H3152+N3152-O3152)&gt;SetUp!$B$56,T3151+H3152+N3152-O3152-SetUp!$B$56,T3151)</f>
        <v>0</v>
      </c>
      <c r="S3152" s="57">
        <f>R3152*SetUp!$B$65</f>
        <v>0</v>
      </c>
      <c r="T3152" s="57">
        <f>IF((R3152-S3152)&lt;SetUp!$B$53,R3152-S3152,SetUp!$B$53)</f>
        <v>0</v>
      </c>
      <c r="U3152" s="57">
        <f t="shared" si="920"/>
        <v>0.3523414145574173</v>
      </c>
      <c r="V3152" s="57">
        <f>(L3152-P3152)/1000*SetUp!$B$13*1000000/SetUp!$B$48</f>
        <v>9.0622667073396029E-2</v>
      </c>
      <c r="W3152" s="57">
        <f t="shared" si="922"/>
        <v>-3.903127820947816E-18</v>
      </c>
      <c r="X3152" s="57">
        <f>MAX((SetUp!$B$56*(1-($H3152/SetUp!$B$56)^2)*TANH(($B3152-$D3152)/SetUp!$B$56))/(1+$H3152/SetUp!$B$56*TANH(($B3152-$D3152)/SetUp!$B$56)),0)</f>
        <v>0</v>
      </c>
    </row>
    <row r="3153" spans="1:24" x14ac:dyDescent="0.3">
      <c r="A3153" s="64">
        <v>29815</v>
      </c>
      <c r="B3153" s="57">
        <v>0</v>
      </c>
      <c r="C3153" s="57"/>
      <c r="D3153" s="57">
        <v>4.016</v>
      </c>
      <c r="E3153" s="57">
        <f t="shared" si="914"/>
        <v>0</v>
      </c>
      <c r="F3153" s="57">
        <f t="shared" si="915"/>
        <v>4.016</v>
      </c>
      <c r="G3153" s="57">
        <f t="shared" si="916"/>
        <v>0</v>
      </c>
      <c r="H3153" s="57">
        <f>IF(Q3152&gt;SetUp!$B$56,SetUp!$B$56,Q3152)</f>
        <v>1.4607362022595029E-16</v>
      </c>
      <c r="I3153" s="57">
        <f t="shared" si="921"/>
        <v>0.3523414145574173</v>
      </c>
      <c r="J3153" s="57">
        <f>MIN(F3153,H3153,(1-EXP(-SetUp!$B$52*H3153/SetUp!$B$56))*F3153)</f>
        <v>0</v>
      </c>
      <c r="K3153" s="57">
        <f t="shared" si="917"/>
        <v>1.4607362022595029E-16</v>
      </c>
      <c r="L3153" s="57">
        <f>IF(I3153&lt;=0,0,MIN(SetUp!$B$50*I3153^SetUp!$B$55,I3153))</f>
        <v>3.5972366294350229E-3</v>
      </c>
      <c r="M3153" s="57">
        <f t="shared" si="918"/>
        <v>0.34874417792798229</v>
      </c>
      <c r="N3153" s="57">
        <f>IF(SetUp!$B$62=0,X3153,(B3153-E3153)*(1-(H3153/SetUp!$B$66/SetUp!$B$56)))</f>
        <v>0</v>
      </c>
      <c r="O3153" s="57">
        <f>K3153*SetUp!$B$65</f>
        <v>0</v>
      </c>
      <c r="P3153" s="57">
        <f>MIN(SetUp!$B$54*L3153^SetUp!$B$51,L3153)</f>
        <v>2.0317463697834765E-3</v>
      </c>
      <c r="Q3153" s="57">
        <f t="shared" si="919"/>
        <v>1.4607362022595029E-16</v>
      </c>
      <c r="R3153" s="57">
        <f>IF((H3153+N3153-O3153)&gt;SetUp!$B$56,T3152+H3153+N3153-O3153-SetUp!$B$56,T3152)</f>
        <v>0</v>
      </c>
      <c r="S3153" s="57">
        <f>R3153*SetUp!$B$65</f>
        <v>0</v>
      </c>
      <c r="T3153" s="57">
        <f>IF((R3153-S3153)&lt;SetUp!$B$53,R3153-S3153,SetUp!$B$53)</f>
        <v>0</v>
      </c>
      <c r="U3153" s="57">
        <f t="shared" si="920"/>
        <v>0.34874417792798229</v>
      </c>
      <c r="V3153" s="57">
        <f>(L3153-P3153)/1000*SetUp!$B$13*1000000/SetUp!$B$48</f>
        <v>8.9041458746084823E-2</v>
      </c>
      <c r="W3153" s="57">
        <f t="shared" si="922"/>
        <v>1.5178830414797062E-17</v>
      </c>
      <c r="X3153" s="57">
        <f>MAX((SetUp!$B$56*(1-($H3153/SetUp!$B$56)^2)*TANH(($B3153-$D3153)/SetUp!$B$56))/(1+$H3153/SetUp!$B$56*TANH(($B3153-$D3153)/SetUp!$B$56)),0)</f>
        <v>0</v>
      </c>
    </row>
    <row r="3154" spans="1:24" x14ac:dyDescent="0.3">
      <c r="A3154" s="64">
        <v>29816</v>
      </c>
      <c r="B3154" s="57">
        <v>2E-3</v>
      </c>
      <c r="C3154" s="57"/>
      <c r="D3154" s="57">
        <v>4.016</v>
      </c>
      <c r="E3154" s="57">
        <f t="shared" si="914"/>
        <v>2E-3</v>
      </c>
      <c r="F3154" s="57">
        <f t="shared" si="915"/>
        <v>4.0140000000000002</v>
      </c>
      <c r="G3154" s="57">
        <f t="shared" si="916"/>
        <v>0</v>
      </c>
      <c r="H3154" s="57">
        <f>IF(Q3153&gt;SetUp!$B$56,SetUp!$B$56,Q3153)</f>
        <v>1.4607362022595029E-16</v>
      </c>
      <c r="I3154" s="57">
        <f t="shared" si="921"/>
        <v>0.34874417792798229</v>
      </c>
      <c r="J3154" s="57">
        <f>MIN(F3154,H3154,(1-EXP(-SetUp!$B$52*H3154/SetUp!$B$56))*F3154)</f>
        <v>0</v>
      </c>
      <c r="K3154" s="57">
        <f t="shared" si="917"/>
        <v>1.4607362022595029E-16</v>
      </c>
      <c r="L3154" s="57">
        <f>IF(I3154&lt;=0,0,MIN(SetUp!$B$50*I3154^SetUp!$B$55,I3154))</f>
        <v>3.5362350777771415E-3</v>
      </c>
      <c r="M3154" s="57">
        <f t="shared" si="918"/>
        <v>0.34520794285020517</v>
      </c>
      <c r="N3154" s="57">
        <f>IF(SetUp!$B$62=0,X3154,(B3154-E3154)*(1-(H3154/SetUp!$B$66/SetUp!$B$56)))</f>
        <v>0</v>
      </c>
      <c r="O3154" s="57">
        <f>K3154*SetUp!$B$65</f>
        <v>0</v>
      </c>
      <c r="P3154" s="57">
        <f>MIN(SetUp!$B$54*L3154^SetUp!$B$51,L3154)</f>
        <v>1.9978734509237105E-3</v>
      </c>
      <c r="Q3154" s="57">
        <f t="shared" si="919"/>
        <v>1.4607362022595029E-16</v>
      </c>
      <c r="R3154" s="57">
        <f>IF((H3154+N3154-O3154)&gt;SetUp!$B$56,T3153+H3154+N3154-O3154-SetUp!$B$56,T3153)</f>
        <v>0</v>
      </c>
      <c r="S3154" s="57">
        <f>R3154*SetUp!$B$65</f>
        <v>0</v>
      </c>
      <c r="T3154" s="57">
        <f>IF((R3154-S3154)&lt;SetUp!$B$53,R3154-S3154,SetUp!$B$53)</f>
        <v>0</v>
      </c>
      <c r="U3154" s="57">
        <f t="shared" si="920"/>
        <v>0.34520794285020517</v>
      </c>
      <c r="V3154" s="57">
        <f>(L3154-P3154)/1000*SetUp!$B$13*1000000/SetUp!$B$48</f>
        <v>8.7498444969257655E-2</v>
      </c>
      <c r="W3154" s="57">
        <f t="shared" si="922"/>
        <v>2.4719809532669501E-17</v>
      </c>
      <c r="X3154" s="57">
        <f>MAX((SetUp!$B$56*(1-($H3154/SetUp!$B$56)^2)*TANH(($B3154-$D3154)/SetUp!$B$56))/(1+$H3154/SetUp!$B$56*TANH(($B3154-$D3154)/SetUp!$B$56)),0)</f>
        <v>0</v>
      </c>
    </row>
    <row r="3155" spans="1:24" x14ac:dyDescent="0.3">
      <c r="A3155" s="64">
        <v>29817</v>
      </c>
      <c r="B3155" s="57">
        <v>0</v>
      </c>
      <c r="C3155" s="57"/>
      <c r="D3155" s="57">
        <v>4.016</v>
      </c>
      <c r="E3155" s="57">
        <f t="shared" si="914"/>
        <v>0</v>
      </c>
      <c r="F3155" s="57">
        <f t="shared" si="915"/>
        <v>4.016</v>
      </c>
      <c r="G3155" s="57">
        <f t="shared" si="916"/>
        <v>0</v>
      </c>
      <c r="H3155" s="57">
        <f>IF(Q3154&gt;SetUp!$B$56,SetUp!$B$56,Q3154)</f>
        <v>1.4607362022595029E-16</v>
      </c>
      <c r="I3155" s="57">
        <f t="shared" si="921"/>
        <v>0.34520794285020517</v>
      </c>
      <c r="J3155" s="57">
        <f>MIN(F3155,H3155,(1-EXP(-SetUp!$B$52*H3155/SetUp!$B$56))*F3155)</f>
        <v>0</v>
      </c>
      <c r="K3155" s="57">
        <f t="shared" si="917"/>
        <v>1.4607362022595029E-16</v>
      </c>
      <c r="L3155" s="57">
        <f>IF(I3155&lt;=0,0,MIN(SetUp!$B$50*I3155^SetUp!$B$55,I3155))</f>
        <v>3.4766754485800791E-3</v>
      </c>
      <c r="M3155" s="57">
        <f t="shared" si="918"/>
        <v>0.34173126740162507</v>
      </c>
      <c r="N3155" s="57">
        <f>IF(SetUp!$B$62=0,X3155,(B3155-E3155)*(1-(H3155/SetUp!$B$66/SetUp!$B$56)))</f>
        <v>0</v>
      </c>
      <c r="O3155" s="57">
        <f>K3155*SetUp!$B$65</f>
        <v>0</v>
      </c>
      <c r="P3155" s="57">
        <f>MIN(SetUp!$B$54*L3155^SetUp!$B$51,L3155)</f>
        <v>1.9647916109118402E-3</v>
      </c>
      <c r="Q3155" s="57">
        <f t="shared" si="919"/>
        <v>1.4607362022595029E-16</v>
      </c>
      <c r="R3155" s="57">
        <f>IF((H3155+N3155-O3155)&gt;SetUp!$B$56,T3154+H3155+N3155-O3155-SetUp!$B$56,T3154)</f>
        <v>0</v>
      </c>
      <c r="S3155" s="57">
        <f>R3155*SetUp!$B$65</f>
        <v>0</v>
      </c>
      <c r="T3155" s="57">
        <f>IF((R3155-S3155)&lt;SetUp!$B$53,R3155-S3155,SetUp!$B$53)</f>
        <v>0</v>
      </c>
      <c r="U3155" s="57">
        <f t="shared" si="920"/>
        <v>0.34173126740162507</v>
      </c>
      <c r="V3155" s="57">
        <f>(L3155-P3155)/1000*SetUp!$B$13*1000000/SetUp!$B$48</f>
        <v>8.5992449669136412E-2</v>
      </c>
      <c r="W3155" s="57">
        <f t="shared" si="922"/>
        <v>-2.2985086056692694E-17</v>
      </c>
      <c r="X3155" s="57">
        <f>MAX((SetUp!$B$56*(1-($H3155/SetUp!$B$56)^2)*TANH(($B3155-$D3155)/SetUp!$B$56))/(1+$H3155/SetUp!$B$56*TANH(($B3155-$D3155)/SetUp!$B$56)),0)</f>
        <v>0</v>
      </c>
    </row>
    <row r="3156" spans="1:24" x14ac:dyDescent="0.3">
      <c r="A3156" s="64">
        <v>29818</v>
      </c>
      <c r="B3156" s="57">
        <v>0</v>
      </c>
      <c r="C3156" s="57"/>
      <c r="D3156" s="57">
        <v>4.016</v>
      </c>
      <c r="E3156" s="57">
        <f t="shared" si="914"/>
        <v>0</v>
      </c>
      <c r="F3156" s="57">
        <f t="shared" si="915"/>
        <v>4.016</v>
      </c>
      <c r="G3156" s="57">
        <f t="shared" si="916"/>
        <v>0</v>
      </c>
      <c r="H3156" s="57">
        <f>IF(Q3155&gt;SetUp!$B$56,SetUp!$B$56,Q3155)</f>
        <v>1.4607362022595029E-16</v>
      </c>
      <c r="I3156" s="57">
        <f t="shared" si="921"/>
        <v>0.34173126740162507</v>
      </c>
      <c r="J3156" s="57">
        <f>MIN(F3156,H3156,(1-EXP(-SetUp!$B$52*H3156/SetUp!$B$56))*F3156)</f>
        <v>0</v>
      </c>
      <c r="K3156" s="57">
        <f t="shared" si="917"/>
        <v>1.4607362022595029E-16</v>
      </c>
      <c r="L3156" s="57">
        <f>IF(I3156&lt;=0,0,MIN(SetUp!$B$50*I3156^SetUp!$B$55,I3156))</f>
        <v>3.4185141341038228E-3</v>
      </c>
      <c r="M3156" s="57">
        <f t="shared" si="918"/>
        <v>0.33831275326752125</v>
      </c>
      <c r="N3156" s="57">
        <f>IF(SetUp!$B$62=0,X3156,(B3156-E3156)*(1-(H3156/SetUp!$B$66/SetUp!$B$56)))</f>
        <v>0</v>
      </c>
      <c r="O3156" s="57">
        <f>K3156*SetUp!$B$65</f>
        <v>0</v>
      </c>
      <c r="P3156" s="57">
        <f>MIN(SetUp!$B$54*L3156^SetUp!$B$51,L3156)</f>
        <v>1.9324771468988337E-3</v>
      </c>
      <c r="Q3156" s="57">
        <f t="shared" si="919"/>
        <v>1.4607362022595029E-16</v>
      </c>
      <c r="R3156" s="57">
        <f>IF((H3156+N3156-O3156)&gt;SetUp!$B$56,T3155+H3156+N3156-O3156-SetUp!$B$56,T3155)</f>
        <v>0</v>
      </c>
      <c r="S3156" s="57">
        <f>R3156*SetUp!$B$65</f>
        <v>0</v>
      </c>
      <c r="T3156" s="57">
        <f>IF((R3156-S3156)&lt;SetUp!$B$53,R3156-S3156,SetUp!$B$53)</f>
        <v>0</v>
      </c>
      <c r="U3156" s="57">
        <f t="shared" si="920"/>
        <v>0.33831275326752125</v>
      </c>
      <c r="V3156" s="57">
        <f>(L3156-P3156)/1000*SetUp!$B$13*1000000/SetUp!$B$48</f>
        <v>8.4522340701641496E-2</v>
      </c>
      <c r="W3156" s="57">
        <f t="shared" si="922"/>
        <v>0</v>
      </c>
      <c r="X3156" s="57">
        <f>MAX((SetUp!$B$56*(1-($H3156/SetUp!$B$56)^2)*TANH(($B3156-$D3156)/SetUp!$B$56))/(1+$H3156/SetUp!$B$56*TANH(($B3156-$D3156)/SetUp!$B$56)),0)</f>
        <v>0</v>
      </c>
    </row>
    <row r="3157" spans="1:24" x14ac:dyDescent="0.3">
      <c r="A3157" s="64">
        <v>29819</v>
      </c>
      <c r="B3157" s="57">
        <v>0</v>
      </c>
      <c r="C3157" s="57"/>
      <c r="D3157" s="57">
        <v>4.016</v>
      </c>
      <c r="E3157" s="57">
        <f t="shared" si="914"/>
        <v>0</v>
      </c>
      <c r="F3157" s="57">
        <f t="shared" si="915"/>
        <v>4.016</v>
      </c>
      <c r="G3157" s="57">
        <f t="shared" si="916"/>
        <v>0</v>
      </c>
      <c r="H3157" s="57">
        <f>IF(Q3156&gt;SetUp!$B$56,SetUp!$B$56,Q3156)</f>
        <v>1.4607362022595029E-16</v>
      </c>
      <c r="I3157" s="57">
        <f t="shared" si="921"/>
        <v>0.33831275326752125</v>
      </c>
      <c r="J3157" s="57">
        <f>MIN(F3157,H3157,(1-EXP(-SetUp!$B$52*H3157/SetUp!$B$56))*F3157)</f>
        <v>0</v>
      </c>
      <c r="K3157" s="57">
        <f t="shared" si="917"/>
        <v>1.4607362022595029E-16</v>
      </c>
      <c r="L3157" s="57">
        <f>IF(I3157&lt;=0,0,MIN(SetUp!$B$50*I3157^SetUp!$B$55,I3157))</f>
        <v>3.3617091301280742E-3</v>
      </c>
      <c r="M3157" s="57">
        <f t="shared" si="918"/>
        <v>0.33495104413739318</v>
      </c>
      <c r="N3157" s="57">
        <f>IF(SetUp!$B$62=0,X3157,(B3157-E3157)*(1-(H3157/SetUp!$B$66/SetUp!$B$56)))</f>
        <v>0</v>
      </c>
      <c r="O3157" s="57">
        <f>K3157*SetUp!$B$65</f>
        <v>0</v>
      </c>
      <c r="P3157" s="57">
        <f>MIN(SetUp!$B$54*L3157^SetUp!$B$51,L3157)</f>
        <v>1.9009072210591539E-3</v>
      </c>
      <c r="Q3157" s="57">
        <f t="shared" si="919"/>
        <v>1.4607362022595029E-16</v>
      </c>
      <c r="R3157" s="57">
        <f>IF((H3157+N3157-O3157)&gt;SetUp!$B$56,T3156+H3157+N3157-O3157-SetUp!$B$56,T3156)</f>
        <v>0</v>
      </c>
      <c r="S3157" s="57">
        <f>R3157*SetUp!$B$65</f>
        <v>0</v>
      </c>
      <c r="T3157" s="57">
        <f>IF((R3157-S3157)&lt;SetUp!$B$53,R3157-S3157,SetUp!$B$53)</f>
        <v>0</v>
      </c>
      <c r="U3157" s="57">
        <f t="shared" si="920"/>
        <v>0.33495104413739318</v>
      </c>
      <c r="V3157" s="57">
        <f>(L3157-P3157)/1000*SetUp!$B$13*1000000/SetUp!$B$48</f>
        <v>8.3087027926647211E-2</v>
      </c>
      <c r="W3157" s="57">
        <f t="shared" si="922"/>
        <v>8.6736173798840355E-18</v>
      </c>
      <c r="X3157" s="57">
        <f>MAX((SetUp!$B$56*(1-($H3157/SetUp!$B$56)^2)*TANH(($B3157-$D3157)/SetUp!$B$56))/(1+$H3157/SetUp!$B$56*TANH(($B3157-$D3157)/SetUp!$B$56)),0)</f>
        <v>0</v>
      </c>
    </row>
    <row r="3158" spans="1:24" x14ac:dyDescent="0.3">
      <c r="A3158" s="64">
        <v>29820</v>
      </c>
      <c r="B3158" s="57">
        <v>0</v>
      </c>
      <c r="C3158" s="57"/>
      <c r="D3158" s="57">
        <v>4.016</v>
      </c>
      <c r="E3158" s="57">
        <f t="shared" si="914"/>
        <v>0</v>
      </c>
      <c r="F3158" s="57">
        <f t="shared" si="915"/>
        <v>4.016</v>
      </c>
      <c r="G3158" s="57">
        <f t="shared" si="916"/>
        <v>0</v>
      </c>
      <c r="H3158" s="57">
        <f>IF(Q3157&gt;SetUp!$B$56,SetUp!$B$56,Q3157)</f>
        <v>1.4607362022595029E-16</v>
      </c>
      <c r="I3158" s="57">
        <f t="shared" si="921"/>
        <v>0.33495104413739318</v>
      </c>
      <c r="J3158" s="57">
        <f>MIN(F3158,H3158,(1-EXP(-SetUp!$B$52*H3158/SetUp!$B$56))*F3158)</f>
        <v>0</v>
      </c>
      <c r="K3158" s="57">
        <f t="shared" si="917"/>
        <v>1.4607362022595029E-16</v>
      </c>
      <c r="L3158" s="57">
        <f>IF(I3158&lt;=0,0,MIN(SetUp!$B$50*I3158^SetUp!$B$55,I3158))</f>
        <v>3.3062199666440413E-3</v>
      </c>
      <c r="M3158" s="57">
        <f t="shared" si="918"/>
        <v>0.33164482417074914</v>
      </c>
      <c r="N3158" s="57">
        <f>IF(SetUp!$B$62=0,X3158,(B3158-E3158)*(1-(H3158/SetUp!$B$66/SetUp!$B$56)))</f>
        <v>0</v>
      </c>
      <c r="O3158" s="57">
        <f>K3158*SetUp!$B$65</f>
        <v>0</v>
      </c>
      <c r="P3158" s="57">
        <f>MIN(SetUp!$B$54*L3158^SetUp!$B$51,L3158)</f>
        <v>1.8700598234390683E-3</v>
      </c>
      <c r="Q3158" s="57">
        <f t="shared" si="919"/>
        <v>1.4607362022595029E-16</v>
      </c>
      <c r="R3158" s="57">
        <f>IF((H3158+N3158-O3158)&gt;SetUp!$B$56,T3157+H3158+N3158-O3158-SetUp!$B$56,T3157)</f>
        <v>0</v>
      </c>
      <c r="S3158" s="57">
        <f>R3158*SetUp!$B$65</f>
        <v>0</v>
      </c>
      <c r="T3158" s="57">
        <f>IF((R3158-S3158)&lt;SetUp!$B$53,R3158-S3158,SetUp!$B$53)</f>
        <v>0</v>
      </c>
      <c r="U3158" s="57">
        <f t="shared" si="920"/>
        <v>0.33164482417074914</v>
      </c>
      <c r="V3158" s="57">
        <f>(L3158-P3158)/1000*SetUp!$B$13*1000000/SetUp!$B$48</f>
        <v>8.1685461378993476E-2</v>
      </c>
      <c r="W3158" s="57">
        <f t="shared" si="922"/>
        <v>0</v>
      </c>
      <c r="X3158" s="57">
        <f>MAX((SetUp!$B$56*(1-($H3158/SetUp!$B$56)^2)*TANH(($B3158-$D3158)/SetUp!$B$56))/(1+$H3158/SetUp!$B$56*TANH(($B3158-$D3158)/SetUp!$B$56)),0)</f>
        <v>0</v>
      </c>
    </row>
    <row r="3159" spans="1:24" x14ac:dyDescent="0.3">
      <c r="A3159" s="64">
        <v>29821</v>
      </c>
      <c r="B3159" s="57">
        <v>0</v>
      </c>
      <c r="C3159" s="57"/>
      <c r="D3159" s="57">
        <v>4.016</v>
      </c>
      <c r="E3159" s="57">
        <f t="shared" si="914"/>
        <v>0</v>
      </c>
      <c r="F3159" s="57">
        <f t="shared" si="915"/>
        <v>4.016</v>
      </c>
      <c r="G3159" s="57">
        <f t="shared" si="916"/>
        <v>0</v>
      </c>
      <c r="H3159" s="57">
        <f>IF(Q3158&gt;SetUp!$B$56,SetUp!$B$56,Q3158)</f>
        <v>1.4607362022595029E-16</v>
      </c>
      <c r="I3159" s="57">
        <f t="shared" si="921"/>
        <v>0.33164482417074914</v>
      </c>
      <c r="J3159" s="57">
        <f>MIN(F3159,H3159,(1-EXP(-SetUp!$B$52*H3159/SetUp!$B$56))*F3159)</f>
        <v>0</v>
      </c>
      <c r="K3159" s="57">
        <f t="shared" si="917"/>
        <v>1.4607362022595029E-16</v>
      </c>
      <c r="L3159" s="57">
        <f>IF(I3159&lt;=0,0,MIN(SetUp!$B$50*I3159^SetUp!$B$55,I3159))</f>
        <v>3.2520076419836458E-3</v>
      </c>
      <c r="M3159" s="57">
        <f t="shared" si="918"/>
        <v>0.32839281652876551</v>
      </c>
      <c r="N3159" s="57">
        <f>IF(SetUp!$B$62=0,X3159,(B3159-E3159)*(1-(H3159/SetUp!$B$66/SetUp!$B$56)))</f>
        <v>0</v>
      </c>
      <c r="O3159" s="57">
        <f>K3159*SetUp!$B$65</f>
        <v>0</v>
      </c>
      <c r="P3159" s="57">
        <f>MIN(SetUp!$B$54*L3159^SetUp!$B$51,L3159)</f>
        <v>1.8399137366374909E-3</v>
      </c>
      <c r="Q3159" s="57">
        <f t="shared" si="919"/>
        <v>1.4607362022595029E-16</v>
      </c>
      <c r="R3159" s="57">
        <f>IF((H3159+N3159-O3159)&gt;SetUp!$B$56,T3158+H3159+N3159-O3159-SetUp!$B$56,T3158)</f>
        <v>0</v>
      </c>
      <c r="S3159" s="57">
        <f>R3159*SetUp!$B$65</f>
        <v>0</v>
      </c>
      <c r="T3159" s="57">
        <f>IF((R3159-S3159)&lt;SetUp!$B$53,R3159-S3159,SetUp!$B$53)</f>
        <v>0</v>
      </c>
      <c r="U3159" s="57">
        <f t="shared" si="920"/>
        <v>0.32839281652876551</v>
      </c>
      <c r="V3159" s="57">
        <f>(L3159-P3159)/1000*SetUp!$B$13*1000000/SetUp!$B$48</f>
        <v>8.0316629530779768E-2</v>
      </c>
      <c r="W3159" s="57">
        <f t="shared" si="922"/>
        <v>1.1709383462843448E-17</v>
      </c>
      <c r="X3159" s="57">
        <f>MAX((SetUp!$B$56*(1-($H3159/SetUp!$B$56)^2)*TANH(($B3159-$D3159)/SetUp!$B$56))/(1+$H3159/SetUp!$B$56*TANH(($B3159-$D3159)/SetUp!$B$56)),0)</f>
        <v>0</v>
      </c>
    </row>
    <row r="3160" spans="1:24" x14ac:dyDescent="0.3">
      <c r="A3160" s="64">
        <v>29822</v>
      </c>
      <c r="B3160" s="57">
        <v>7.0000000000000001E-3</v>
      </c>
      <c r="C3160" s="57"/>
      <c r="D3160" s="57">
        <v>4.016</v>
      </c>
      <c r="E3160" s="57">
        <f t="shared" si="914"/>
        <v>7.0000000000000001E-3</v>
      </c>
      <c r="F3160" s="57">
        <f t="shared" si="915"/>
        <v>4.0090000000000003</v>
      </c>
      <c r="G3160" s="57">
        <f t="shared" si="916"/>
        <v>0</v>
      </c>
      <c r="H3160" s="57">
        <f>IF(Q3159&gt;SetUp!$B$56,SetUp!$B$56,Q3159)</f>
        <v>1.4607362022595029E-16</v>
      </c>
      <c r="I3160" s="57">
        <f t="shared" si="921"/>
        <v>0.32839281652876551</v>
      </c>
      <c r="J3160" s="57">
        <f>MIN(F3160,H3160,(1-EXP(-SetUp!$B$52*H3160/SetUp!$B$56))*F3160)</f>
        <v>0</v>
      </c>
      <c r="K3160" s="57">
        <f t="shared" si="917"/>
        <v>1.4607362022595029E-16</v>
      </c>
      <c r="L3160" s="57">
        <f>IF(I3160&lt;=0,0,MIN(SetUp!$B$50*I3160^SetUp!$B$55,I3160))</f>
        <v>3.1990345601940013E-3</v>
      </c>
      <c r="M3160" s="57">
        <f t="shared" si="918"/>
        <v>0.32519378196857152</v>
      </c>
      <c r="N3160" s="57">
        <f>IF(SetUp!$B$62=0,X3160,(B3160-E3160)*(1-(H3160/SetUp!$B$66/SetUp!$B$56)))</f>
        <v>0</v>
      </c>
      <c r="O3160" s="57">
        <f>K3160*SetUp!$B$65</f>
        <v>0</v>
      </c>
      <c r="P3160" s="57">
        <f>MIN(SetUp!$B$54*L3160^SetUp!$B$51,L3160)</f>
        <v>1.8104485022174051E-3</v>
      </c>
      <c r="Q3160" s="57">
        <f t="shared" si="919"/>
        <v>1.4607362022595029E-16</v>
      </c>
      <c r="R3160" s="57">
        <f>IF((H3160+N3160-O3160)&gt;SetUp!$B$56,T3159+H3160+N3160-O3160-SetUp!$B$56,T3159)</f>
        <v>0</v>
      </c>
      <c r="S3160" s="57">
        <f>R3160*SetUp!$B$65</f>
        <v>0</v>
      </c>
      <c r="T3160" s="57">
        <f>IF((R3160-S3160)&lt;SetUp!$B$53,R3160-S3160,SetUp!$B$53)</f>
        <v>0</v>
      </c>
      <c r="U3160" s="57">
        <f t="shared" si="920"/>
        <v>0.32519378196857152</v>
      </c>
      <c r="V3160" s="57">
        <f>(L3160-P3160)/1000*SetUp!$B$13*1000000/SetUp!$B$48</f>
        <v>7.897955763981078E-2</v>
      </c>
      <c r="W3160" s="57">
        <f t="shared" si="922"/>
        <v>1.0408340855860843E-17</v>
      </c>
      <c r="X3160" s="57">
        <f>MAX((SetUp!$B$56*(1-($H3160/SetUp!$B$56)^2)*TANH(($B3160-$D3160)/SetUp!$B$56))/(1+$H3160/SetUp!$B$56*TANH(($B3160-$D3160)/SetUp!$B$56)),0)</f>
        <v>0</v>
      </c>
    </row>
    <row r="3161" spans="1:24" x14ac:dyDescent="0.3">
      <c r="A3161" s="64">
        <v>29823</v>
      </c>
      <c r="B3161" s="57">
        <v>0.48799999999999999</v>
      </c>
      <c r="C3161" s="57"/>
      <c r="D3161" s="57">
        <v>4.016</v>
      </c>
      <c r="E3161" s="57">
        <f t="shared" si="914"/>
        <v>0.48799999999999999</v>
      </c>
      <c r="F3161" s="57">
        <f t="shared" si="915"/>
        <v>3.528</v>
      </c>
      <c r="G3161" s="57">
        <f t="shared" si="916"/>
        <v>0</v>
      </c>
      <c r="H3161" s="57">
        <f>IF(Q3160&gt;SetUp!$B$56,SetUp!$B$56,Q3160)</f>
        <v>1.4607362022595029E-16</v>
      </c>
      <c r="I3161" s="57">
        <f t="shared" si="921"/>
        <v>0.32519378196857152</v>
      </c>
      <c r="J3161" s="57">
        <f>MIN(F3161,H3161,(1-EXP(-SetUp!$B$52*H3161/SetUp!$B$56))*F3161)</f>
        <v>0</v>
      </c>
      <c r="K3161" s="57">
        <f t="shared" si="917"/>
        <v>1.4607362022595029E-16</v>
      </c>
      <c r="L3161" s="57">
        <f>IF(I3161&lt;=0,0,MIN(SetUp!$B$50*I3161^SetUp!$B$55,I3161))</f>
        <v>3.1472644714769845E-3</v>
      </c>
      <c r="M3161" s="57">
        <f t="shared" si="918"/>
        <v>0.32204651749709451</v>
      </c>
      <c r="N3161" s="57">
        <f>IF(SetUp!$B$62=0,X3161,(B3161-E3161)*(1-(H3161/SetUp!$B$66/SetUp!$B$56)))</f>
        <v>0</v>
      </c>
      <c r="O3161" s="57">
        <f>K3161*SetUp!$B$65</f>
        <v>0</v>
      </c>
      <c r="P3161" s="57">
        <f>MIN(SetUp!$B$54*L3161^SetUp!$B$51,L3161)</f>
        <v>1.7816443887522322E-3</v>
      </c>
      <c r="Q3161" s="57">
        <f t="shared" si="919"/>
        <v>1.4607362022595029E-16</v>
      </c>
      <c r="R3161" s="57">
        <f>IF((H3161+N3161-O3161)&gt;SetUp!$B$56,T3160+H3161+N3161-O3161-SetUp!$B$56,T3160)</f>
        <v>0</v>
      </c>
      <c r="S3161" s="57">
        <f>R3161*SetUp!$B$65</f>
        <v>0</v>
      </c>
      <c r="T3161" s="57">
        <f>IF((R3161-S3161)&lt;SetUp!$B$53,R3161-S3161,SetUp!$B$53)</f>
        <v>0</v>
      </c>
      <c r="U3161" s="57">
        <f t="shared" si="920"/>
        <v>0.32204651749709451</v>
      </c>
      <c r="V3161" s="57">
        <f>(L3161-P3161)/1000*SetUp!$B$13*1000000/SetUp!$B$48</f>
        <v>7.7673306179385948E-2</v>
      </c>
      <c r="W3161" s="57">
        <f t="shared" si="922"/>
        <v>-2.2551405187698492E-17</v>
      </c>
      <c r="X3161" s="57">
        <f>MAX((SetUp!$B$56*(1-($H3161/SetUp!$B$56)^2)*TANH(($B3161-$D3161)/SetUp!$B$56))/(1+$H3161/SetUp!$B$56*TANH(($B3161-$D3161)/SetUp!$B$56)),0)</f>
        <v>0</v>
      </c>
    </row>
    <row r="3162" spans="1:24" x14ac:dyDescent="0.3">
      <c r="A3162" s="64">
        <v>29824</v>
      </c>
      <c r="B3162" s="57">
        <v>0.114</v>
      </c>
      <c r="C3162" s="57"/>
      <c r="D3162" s="57">
        <v>4.016</v>
      </c>
      <c r="E3162" s="57">
        <f t="shared" si="914"/>
        <v>0.114</v>
      </c>
      <c r="F3162" s="57">
        <f t="shared" si="915"/>
        <v>3.9020000000000001</v>
      </c>
      <c r="G3162" s="57">
        <f t="shared" si="916"/>
        <v>0</v>
      </c>
      <c r="H3162" s="57">
        <f>IF(Q3161&gt;SetUp!$B$56,SetUp!$B$56,Q3161)</f>
        <v>1.4607362022595029E-16</v>
      </c>
      <c r="I3162" s="57">
        <f t="shared" si="921"/>
        <v>0.32204651749709451</v>
      </c>
      <c r="J3162" s="57">
        <f>MIN(F3162,H3162,(1-EXP(-SetUp!$B$52*H3162/SetUp!$B$56))*F3162)</f>
        <v>0</v>
      </c>
      <c r="K3162" s="57">
        <f t="shared" si="917"/>
        <v>1.4607362022595029E-16</v>
      </c>
      <c r="L3162" s="57">
        <f>IF(I3162&lt;=0,0,MIN(SetUp!$B$50*I3162^SetUp!$B$55,I3162))</f>
        <v>3.0966624155248233E-3</v>
      </c>
      <c r="M3162" s="57">
        <f t="shared" si="918"/>
        <v>0.3189498550815697</v>
      </c>
      <c r="N3162" s="57">
        <f>IF(SetUp!$B$62=0,X3162,(B3162-E3162)*(1-(H3162/SetUp!$B$66/SetUp!$B$56)))</f>
        <v>0</v>
      </c>
      <c r="O3162" s="57">
        <f>K3162*SetUp!$B$65</f>
        <v>0</v>
      </c>
      <c r="P3162" s="57">
        <f>MIN(SetUp!$B$54*L3162^SetUp!$B$51,L3162)</f>
        <v>1.7534823614174207E-3</v>
      </c>
      <c r="Q3162" s="57">
        <f t="shared" si="919"/>
        <v>1.4607362022595029E-16</v>
      </c>
      <c r="R3162" s="57">
        <f>IF((H3162+N3162-O3162)&gt;SetUp!$B$56,T3161+H3162+N3162-O3162-SetUp!$B$56,T3161)</f>
        <v>0</v>
      </c>
      <c r="S3162" s="57">
        <f>R3162*SetUp!$B$65</f>
        <v>0</v>
      </c>
      <c r="T3162" s="57">
        <f>IF((R3162-S3162)&lt;SetUp!$B$53,R3162-S3162,SetUp!$B$53)</f>
        <v>0</v>
      </c>
      <c r="U3162" s="57">
        <f t="shared" si="920"/>
        <v>0.3189498550815697</v>
      </c>
      <c r="V3162" s="57">
        <f>(L3162-P3162)/1000*SetUp!$B$13*1000000/SetUp!$B$48</f>
        <v>7.639696934491888E-2</v>
      </c>
      <c r="W3162" s="57">
        <f t="shared" si="922"/>
        <v>1.4311468676808659E-17</v>
      </c>
      <c r="X3162" s="57">
        <f>MAX((SetUp!$B$56*(1-($H3162/SetUp!$B$56)^2)*TANH(($B3162-$D3162)/SetUp!$B$56))/(1+$H3162/SetUp!$B$56*TANH(($B3162-$D3162)/SetUp!$B$56)),0)</f>
        <v>0</v>
      </c>
    </row>
    <row r="3163" spans="1:24" x14ac:dyDescent="0.3">
      <c r="A3163" s="64">
        <v>29825</v>
      </c>
      <c r="B3163" s="57">
        <v>0.91700000000000004</v>
      </c>
      <c r="C3163" s="57"/>
      <c r="D3163" s="57">
        <v>4.016</v>
      </c>
      <c r="E3163" s="57">
        <f t="shared" si="914"/>
        <v>0.91700000000000004</v>
      </c>
      <c r="F3163" s="57">
        <f t="shared" si="915"/>
        <v>3.0990000000000002</v>
      </c>
      <c r="G3163" s="57">
        <f t="shared" si="916"/>
        <v>0</v>
      </c>
      <c r="H3163" s="57">
        <f>IF(Q3162&gt;SetUp!$B$56,SetUp!$B$56,Q3162)</f>
        <v>1.4607362022595029E-16</v>
      </c>
      <c r="I3163" s="57">
        <f t="shared" si="921"/>
        <v>0.3189498550815697</v>
      </c>
      <c r="J3163" s="57">
        <f>MIN(F3163,H3163,(1-EXP(-SetUp!$B$52*H3163/SetUp!$B$56))*F3163)</f>
        <v>0</v>
      </c>
      <c r="K3163" s="57">
        <f t="shared" si="917"/>
        <v>1.4607362022595029E-16</v>
      </c>
      <c r="L3163" s="57">
        <f>IF(I3163&lt;=0,0,MIN(SetUp!$B$50*I3163^SetUp!$B$55,I3163))</f>
        <v>3.0471946675930043E-3</v>
      </c>
      <c r="M3163" s="57">
        <f t="shared" si="918"/>
        <v>0.31590266041397669</v>
      </c>
      <c r="N3163" s="57">
        <f>IF(SetUp!$B$62=0,X3163,(B3163-E3163)*(1-(H3163/SetUp!$B$66/SetUp!$B$56)))</f>
        <v>0</v>
      </c>
      <c r="O3163" s="57">
        <f>K3163*SetUp!$B$65</f>
        <v>0</v>
      </c>
      <c r="P3163" s="57">
        <f>MIN(SetUp!$B$54*L3163^SetUp!$B$51,L3163)</f>
        <v>1.7259440530429406E-3</v>
      </c>
      <c r="Q3163" s="57">
        <f t="shared" si="919"/>
        <v>1.4607362022595029E-16</v>
      </c>
      <c r="R3163" s="57">
        <f>IF((H3163+N3163-O3163)&gt;SetUp!$B$56,T3162+H3163+N3163-O3163-SetUp!$B$56,T3162)</f>
        <v>0</v>
      </c>
      <c r="S3163" s="57">
        <f>R3163*SetUp!$B$65</f>
        <v>0</v>
      </c>
      <c r="T3163" s="57">
        <f>IF((R3163-S3163)&lt;SetUp!$B$53,R3163-S3163,SetUp!$B$53)</f>
        <v>0</v>
      </c>
      <c r="U3163" s="57">
        <f t="shared" si="920"/>
        <v>0.31590266041397669</v>
      </c>
      <c r="V3163" s="57">
        <f>(L3163-P3163)/1000*SetUp!$B$13*1000000/SetUp!$B$48</f>
        <v>7.514967363315625E-2</v>
      </c>
      <c r="W3163" s="57">
        <f t="shared" si="922"/>
        <v>4.8138576458356397E-17</v>
      </c>
      <c r="X3163" s="57">
        <f>MAX((SetUp!$B$56*(1-($H3163/SetUp!$B$56)^2)*TANH(($B3163-$D3163)/SetUp!$B$56))/(1+$H3163/SetUp!$B$56*TANH(($B3163-$D3163)/SetUp!$B$56)),0)</f>
        <v>0</v>
      </c>
    </row>
    <row r="3164" spans="1:24" x14ac:dyDescent="0.3">
      <c r="A3164" s="64">
        <v>29826</v>
      </c>
      <c r="B3164" s="57">
        <v>0</v>
      </c>
      <c r="C3164" s="57"/>
      <c r="D3164" s="57">
        <v>4.016</v>
      </c>
      <c r="E3164" s="57">
        <f t="shared" si="914"/>
        <v>0</v>
      </c>
      <c r="F3164" s="57">
        <f t="shared" si="915"/>
        <v>4.016</v>
      </c>
      <c r="G3164" s="57">
        <f t="shared" si="916"/>
        <v>0</v>
      </c>
      <c r="H3164" s="57">
        <f>IF(Q3163&gt;SetUp!$B$56,SetUp!$B$56,Q3163)</f>
        <v>1.4607362022595029E-16</v>
      </c>
      <c r="I3164" s="57">
        <f t="shared" si="921"/>
        <v>0.31590266041397669</v>
      </c>
      <c r="J3164" s="57">
        <f>MIN(F3164,H3164,(1-EXP(-SetUp!$B$52*H3164/SetUp!$B$56))*F3164)</f>
        <v>0</v>
      </c>
      <c r="K3164" s="57">
        <f t="shared" si="917"/>
        <v>1.4607362022595029E-16</v>
      </c>
      <c r="L3164" s="57">
        <f>IF(I3164&lt;=0,0,MIN(SetUp!$B$50*I3164^SetUp!$B$55,I3164))</f>
        <v>2.9988286871614361E-3</v>
      </c>
      <c r="M3164" s="57">
        <f t="shared" si="918"/>
        <v>0.31290383172681524</v>
      </c>
      <c r="N3164" s="57">
        <f>IF(SetUp!$B$62=0,X3164,(B3164-E3164)*(1-(H3164/SetUp!$B$66/SetUp!$B$56)))</f>
        <v>0</v>
      </c>
      <c r="O3164" s="57">
        <f>K3164*SetUp!$B$65</f>
        <v>0</v>
      </c>
      <c r="P3164" s="57">
        <f>MIN(SetUp!$B$54*L3164^SetUp!$B$51,L3164)</f>
        <v>1.6990117365475773E-3</v>
      </c>
      <c r="Q3164" s="57">
        <f t="shared" si="919"/>
        <v>1.4607362022595029E-16</v>
      </c>
      <c r="R3164" s="57">
        <f>IF((H3164+N3164-O3164)&gt;SetUp!$B$56,T3163+H3164+N3164-O3164-SetUp!$B$56,T3163)</f>
        <v>0</v>
      </c>
      <c r="S3164" s="57">
        <f>R3164*SetUp!$B$65</f>
        <v>0</v>
      </c>
      <c r="T3164" s="57">
        <f>IF((R3164-S3164)&lt;SetUp!$B$53,R3164-S3164,SetUp!$B$53)</f>
        <v>0</v>
      </c>
      <c r="U3164" s="57">
        <f t="shared" si="920"/>
        <v>0.31290383172681524</v>
      </c>
      <c r="V3164" s="57">
        <f>(L3164-P3164)/1000*SetUp!$B$13*1000000/SetUp!$B$48</f>
        <v>7.3930576490017302E-2</v>
      </c>
      <c r="W3164" s="57">
        <f t="shared" si="922"/>
        <v>-1.1709383462843448E-17</v>
      </c>
      <c r="X3164" s="57">
        <f>MAX((SetUp!$B$56*(1-($H3164/SetUp!$B$56)^2)*TANH(($B3164-$D3164)/SetUp!$B$56))/(1+$H3164/SetUp!$B$56*TANH(($B3164-$D3164)/SetUp!$B$56)),0)</f>
        <v>0</v>
      </c>
    </row>
    <row r="3165" spans="1:24" x14ac:dyDescent="0.3">
      <c r="A3165" s="64">
        <v>29827</v>
      </c>
      <c r="B3165" s="57">
        <v>0</v>
      </c>
      <c r="C3165" s="57"/>
      <c r="D3165" s="57">
        <v>4.016</v>
      </c>
      <c r="E3165" s="57">
        <f t="shared" si="914"/>
        <v>0</v>
      </c>
      <c r="F3165" s="57">
        <f t="shared" si="915"/>
        <v>4.016</v>
      </c>
      <c r="G3165" s="57">
        <f t="shared" si="916"/>
        <v>0</v>
      </c>
      <c r="H3165" s="57">
        <f>IF(Q3164&gt;SetUp!$B$56,SetUp!$B$56,Q3164)</f>
        <v>1.4607362022595029E-16</v>
      </c>
      <c r="I3165" s="57">
        <f t="shared" si="921"/>
        <v>0.31290383172681524</v>
      </c>
      <c r="J3165" s="57">
        <f>MIN(F3165,H3165,(1-EXP(-SetUp!$B$52*H3165/SetUp!$B$56))*F3165)</f>
        <v>0</v>
      </c>
      <c r="K3165" s="57">
        <f t="shared" si="917"/>
        <v>1.4607362022595029E-16</v>
      </c>
      <c r="L3165" s="57">
        <f>IF(I3165&lt;=0,0,MIN(SetUp!$B$50*I3165^SetUp!$B$55,I3165))</f>
        <v>2.9515330690438814E-3</v>
      </c>
      <c r="M3165" s="57">
        <f t="shared" si="918"/>
        <v>0.30995229865777135</v>
      </c>
      <c r="N3165" s="57">
        <f>IF(SetUp!$B$62=0,X3165,(B3165-E3165)*(1-(H3165/SetUp!$B$66/SetUp!$B$56)))</f>
        <v>0</v>
      </c>
      <c r="O3165" s="57">
        <f>K3165*SetUp!$B$65</f>
        <v>0</v>
      </c>
      <c r="P3165" s="57">
        <f>MIN(SetUp!$B$54*L3165^SetUp!$B$51,L3165)</f>
        <v>1.6726682986805553E-3</v>
      </c>
      <c r="Q3165" s="57">
        <f t="shared" si="919"/>
        <v>1.4607362022595029E-16</v>
      </c>
      <c r="R3165" s="57">
        <f>IF((H3165+N3165-O3165)&gt;SetUp!$B$56,T3164+H3165+N3165-O3165-SetUp!$B$56,T3164)</f>
        <v>0</v>
      </c>
      <c r="S3165" s="57">
        <f>R3165*SetUp!$B$65</f>
        <v>0</v>
      </c>
      <c r="T3165" s="57">
        <f>IF((R3165-S3165)&lt;SetUp!$B$53,R3165-S3165,SetUp!$B$53)</f>
        <v>0</v>
      </c>
      <c r="U3165" s="57">
        <f t="shared" si="920"/>
        <v>0.30995229865777135</v>
      </c>
      <c r="V3165" s="57">
        <f>(L3165-P3165)/1000*SetUp!$B$13*1000000/SetUp!$B$48</f>
        <v>7.2738865023327243E-2</v>
      </c>
      <c r="W3165" s="57">
        <f t="shared" si="922"/>
        <v>-6.5052130349130266E-18</v>
      </c>
      <c r="X3165" s="57">
        <f>MAX((SetUp!$B$56*(1-($H3165/SetUp!$B$56)^2)*TANH(($B3165-$D3165)/SetUp!$B$56))/(1+$H3165/SetUp!$B$56*TANH(($B3165-$D3165)/SetUp!$B$56)),0)</f>
        <v>0</v>
      </c>
    </row>
    <row r="3166" spans="1:24" x14ac:dyDescent="0.3">
      <c r="A3166" s="64">
        <v>29828</v>
      </c>
      <c r="B3166" s="57">
        <v>0.67300000000000004</v>
      </c>
      <c r="C3166" s="57"/>
      <c r="D3166" s="57">
        <v>4.016</v>
      </c>
      <c r="E3166" s="57">
        <f t="shared" si="914"/>
        <v>0.67300000000000004</v>
      </c>
      <c r="F3166" s="57">
        <f t="shared" si="915"/>
        <v>3.343</v>
      </c>
      <c r="G3166" s="57">
        <f t="shared" si="916"/>
        <v>0</v>
      </c>
      <c r="H3166" s="57">
        <f>IF(Q3165&gt;SetUp!$B$56,SetUp!$B$56,Q3165)</f>
        <v>1.4607362022595029E-16</v>
      </c>
      <c r="I3166" s="57">
        <f t="shared" si="921"/>
        <v>0.30995229865777135</v>
      </c>
      <c r="J3166" s="57">
        <f>MIN(F3166,H3166,(1-EXP(-SetUp!$B$52*H3166/SetUp!$B$56))*F3166)</f>
        <v>0</v>
      </c>
      <c r="K3166" s="57">
        <f t="shared" si="917"/>
        <v>1.4607362022595029E-16</v>
      </c>
      <c r="L3166" s="57">
        <f>IF(I3166&lt;=0,0,MIN(SetUp!$B$50*I3166^SetUp!$B$55,I3166))</f>
        <v>2.905277496814023E-3</v>
      </c>
      <c r="M3166" s="57">
        <f t="shared" si="918"/>
        <v>0.30704702116095733</v>
      </c>
      <c r="N3166" s="57">
        <f>IF(SetUp!$B$62=0,X3166,(B3166-E3166)*(1-(H3166/SetUp!$B$66/SetUp!$B$56)))</f>
        <v>0</v>
      </c>
      <c r="O3166" s="57">
        <f>K3166*SetUp!$B$65</f>
        <v>0</v>
      </c>
      <c r="P3166" s="57">
        <f>MIN(SetUp!$B$54*L3166^SetUp!$B$51,L3166)</f>
        <v>1.6468972150006365E-3</v>
      </c>
      <c r="Q3166" s="57">
        <f t="shared" si="919"/>
        <v>1.4607362022595029E-16</v>
      </c>
      <c r="R3166" s="57">
        <f>IF((H3166+N3166-O3166)&gt;SetUp!$B$56,T3165+H3166+N3166-O3166-SetUp!$B$56,T3165)</f>
        <v>0</v>
      </c>
      <c r="S3166" s="57">
        <f>R3166*SetUp!$B$65</f>
        <v>0</v>
      </c>
      <c r="T3166" s="57">
        <f>IF((R3166-S3166)&lt;SetUp!$B$53,R3166-S3166,SetUp!$B$53)</f>
        <v>0</v>
      </c>
      <c r="U3166" s="57">
        <f t="shared" si="920"/>
        <v>0.30704702116095733</v>
      </c>
      <c r="V3166" s="57">
        <f>(L3166-P3166)/1000*SetUp!$B$13*1000000/SetUp!$B$48</f>
        <v>7.1573754776930634E-2</v>
      </c>
      <c r="W3166" s="57">
        <f t="shared" si="922"/>
        <v>4.7704895589362195E-18</v>
      </c>
      <c r="X3166" s="57">
        <f>MAX((SetUp!$B$56*(1-($H3166/SetUp!$B$56)^2)*TANH(($B3166-$D3166)/SetUp!$B$56))/(1+$H3166/SetUp!$B$56*TANH(($B3166-$D3166)/SetUp!$B$56)),0)</f>
        <v>0</v>
      </c>
    </row>
    <row r="3167" spans="1:24" x14ac:dyDescent="0.3">
      <c r="A3167" s="64">
        <v>29829</v>
      </c>
      <c r="B3167" s="57">
        <v>0</v>
      </c>
      <c r="C3167" s="57"/>
      <c r="D3167" s="57">
        <v>4.016</v>
      </c>
      <c r="E3167" s="57">
        <f t="shared" si="914"/>
        <v>0</v>
      </c>
      <c r="F3167" s="57">
        <f t="shared" si="915"/>
        <v>4.016</v>
      </c>
      <c r="G3167" s="57">
        <f t="shared" si="916"/>
        <v>0</v>
      </c>
      <c r="H3167" s="57">
        <f>IF(Q3166&gt;SetUp!$B$56,SetUp!$B$56,Q3166)</f>
        <v>1.4607362022595029E-16</v>
      </c>
      <c r="I3167" s="57">
        <f t="shared" si="921"/>
        <v>0.30704702116095733</v>
      </c>
      <c r="J3167" s="57">
        <f>MIN(F3167,H3167,(1-EXP(-SetUp!$B$52*H3167/SetUp!$B$56))*F3167)</f>
        <v>0</v>
      </c>
      <c r="K3167" s="57">
        <f t="shared" si="917"/>
        <v>1.4607362022595029E-16</v>
      </c>
      <c r="L3167" s="57">
        <f>IF(I3167&lt;=0,0,MIN(SetUp!$B$50*I3167^SetUp!$B$55,I3167))</f>
        <v>2.8600326984244456E-3</v>
      </c>
      <c r="M3167" s="57">
        <f t="shared" si="918"/>
        <v>0.30418698846253289</v>
      </c>
      <c r="N3167" s="57">
        <f>IF(SetUp!$B$62=0,X3167,(B3167-E3167)*(1-(H3167/SetUp!$B$66/SetUp!$B$56)))</f>
        <v>0</v>
      </c>
      <c r="O3167" s="57">
        <f>K3167*SetUp!$B$65</f>
        <v>0</v>
      </c>
      <c r="P3167" s="57">
        <f>MIN(SetUp!$B$54*L3167^SetUp!$B$51,L3167)</f>
        <v>1.6216825260268442E-3</v>
      </c>
      <c r="Q3167" s="57">
        <f t="shared" si="919"/>
        <v>1.4607362022595029E-16</v>
      </c>
      <c r="R3167" s="57">
        <f>IF((H3167+N3167-O3167)&gt;SetUp!$B$56,T3166+H3167+N3167-O3167-SetUp!$B$56,T3166)</f>
        <v>0</v>
      </c>
      <c r="S3167" s="57">
        <f>R3167*SetUp!$B$65</f>
        <v>0</v>
      </c>
      <c r="T3167" s="57">
        <f>IF((R3167-S3167)&lt;SetUp!$B$53,R3167-S3167,SetUp!$B$53)</f>
        <v>0</v>
      </c>
      <c r="U3167" s="57">
        <f t="shared" si="920"/>
        <v>0.30418698846253289</v>
      </c>
      <c r="V3167" s="57">
        <f>(L3167-P3167)/1000*SetUp!$B$13*1000000/SetUp!$B$48</f>
        <v>7.0434488562893527E-2</v>
      </c>
      <c r="W3167" s="57">
        <f t="shared" si="922"/>
        <v>3.903127820947816E-18</v>
      </c>
      <c r="X3167" s="57">
        <f>MAX((SetUp!$B$56*(1-($H3167/SetUp!$B$56)^2)*TANH(($B3167-$D3167)/SetUp!$B$56))/(1+$H3167/SetUp!$B$56*TANH(($B3167-$D3167)/SetUp!$B$56)),0)</f>
        <v>0</v>
      </c>
    </row>
    <row r="3168" spans="1:24" x14ac:dyDescent="0.3">
      <c r="A3168" s="64">
        <v>29830</v>
      </c>
      <c r="B3168" s="57">
        <v>1.0999999999999999E-2</v>
      </c>
      <c r="C3168" s="57"/>
      <c r="D3168" s="57">
        <v>4.7469999999999999</v>
      </c>
      <c r="E3168" s="57">
        <f t="shared" si="914"/>
        <v>1.0999999999999999E-2</v>
      </c>
      <c r="F3168" s="57">
        <f t="shared" si="915"/>
        <v>4.7359999999999998</v>
      </c>
      <c r="G3168" s="57">
        <f t="shared" si="916"/>
        <v>0</v>
      </c>
      <c r="H3168" s="57">
        <f>IF(Q3167&gt;SetUp!$B$56,SetUp!$B$56,Q3167)</f>
        <v>1.4607362022595029E-16</v>
      </c>
      <c r="I3168" s="57">
        <f t="shared" si="921"/>
        <v>0.30418698846253289</v>
      </c>
      <c r="J3168" s="57">
        <f>MIN(F3168,H3168,(1-EXP(-SetUp!$B$52*H3168/SetUp!$B$56))*F3168)</f>
        <v>0</v>
      </c>
      <c r="K3168" s="57">
        <f t="shared" si="917"/>
        <v>1.4607362022595029E-16</v>
      </c>
      <c r="L3168" s="57">
        <f>IF(I3168&lt;=0,0,MIN(SetUp!$B$50*I3168^SetUp!$B$55,I3168))</f>
        <v>2.8157704039021335E-3</v>
      </c>
      <c r="M3168" s="57">
        <f t="shared" si="918"/>
        <v>0.30137121805863076</v>
      </c>
      <c r="N3168" s="57">
        <f>IF(SetUp!$B$62=0,X3168,(B3168-E3168)*(1-(H3168/SetUp!$B$66/SetUp!$B$56)))</f>
        <v>0</v>
      </c>
      <c r="O3168" s="57">
        <f>K3168*SetUp!$B$65</f>
        <v>0</v>
      </c>
      <c r="P3168" s="57">
        <f>MIN(SetUp!$B$54*L3168^SetUp!$B$51,L3168)</f>
        <v>1.5970088144989726E-3</v>
      </c>
      <c r="Q3168" s="57">
        <f t="shared" si="919"/>
        <v>1.4607362022595029E-16</v>
      </c>
      <c r="R3168" s="57">
        <f>IF((H3168+N3168-O3168)&gt;SetUp!$B$56,T3167+H3168+N3168-O3168-SetUp!$B$56,T3167)</f>
        <v>0</v>
      </c>
      <c r="S3168" s="57">
        <f>R3168*SetUp!$B$65</f>
        <v>0</v>
      </c>
      <c r="T3168" s="57">
        <f>IF((R3168-S3168)&lt;SetUp!$B$53,R3168-S3168,SetUp!$B$53)</f>
        <v>0</v>
      </c>
      <c r="U3168" s="57">
        <f t="shared" si="920"/>
        <v>0.30137121805863076</v>
      </c>
      <c r="V3168" s="57">
        <f>(L3168-P3168)/1000*SetUp!$B$13*1000000/SetUp!$B$48</f>
        <v>6.9320335348690865E-2</v>
      </c>
      <c r="W3168" s="57">
        <f t="shared" si="922"/>
        <v>4.3368086899420177E-18</v>
      </c>
      <c r="X3168" s="57">
        <f>MAX((SetUp!$B$56*(1-($H3168/SetUp!$B$56)^2)*TANH(($B3168-$D3168)/SetUp!$B$56))/(1+$H3168/SetUp!$B$56*TANH(($B3168-$D3168)/SetUp!$B$56)),0)</f>
        <v>0</v>
      </c>
    </row>
    <row r="3169" spans="1:24" x14ac:dyDescent="0.3">
      <c r="A3169" s="64">
        <v>29831</v>
      </c>
      <c r="B3169" s="57">
        <v>0</v>
      </c>
      <c r="C3169" s="57"/>
      <c r="D3169" s="57">
        <v>4.7469999999999999</v>
      </c>
      <c r="E3169" s="57">
        <f t="shared" si="914"/>
        <v>0</v>
      </c>
      <c r="F3169" s="57">
        <f t="shared" si="915"/>
        <v>4.7469999999999999</v>
      </c>
      <c r="G3169" s="57">
        <f t="shared" si="916"/>
        <v>0</v>
      </c>
      <c r="H3169" s="57">
        <f>IF(Q3168&gt;SetUp!$B$56,SetUp!$B$56,Q3168)</f>
        <v>1.4607362022595029E-16</v>
      </c>
      <c r="I3169" s="57">
        <f t="shared" si="921"/>
        <v>0.30137121805863076</v>
      </c>
      <c r="J3169" s="57">
        <f>MIN(F3169,H3169,(1-EXP(-SetUp!$B$52*H3169/SetUp!$B$56))*F3169)</f>
        <v>0</v>
      </c>
      <c r="K3169" s="57">
        <f t="shared" si="917"/>
        <v>1.4607362022595029E-16</v>
      </c>
      <c r="L3169" s="57">
        <f>IF(I3169&lt;=0,0,MIN(SetUp!$B$50*I3169^SetUp!$B$55,I3169))</f>
        <v>2.7724633050109594E-3</v>
      </c>
      <c r="M3169" s="57">
        <f t="shared" si="918"/>
        <v>0.2985987547536198</v>
      </c>
      <c r="N3169" s="57">
        <f>IF(SetUp!$B$62=0,X3169,(B3169-E3169)*(1-(H3169/SetUp!$B$66/SetUp!$B$56)))</f>
        <v>0</v>
      </c>
      <c r="O3169" s="57">
        <f>K3169*SetUp!$B$65</f>
        <v>0</v>
      </c>
      <c r="P3169" s="57">
        <f>MIN(SetUp!$B$54*L3169^SetUp!$B$51,L3169)</f>
        <v>1.5728611836895929E-3</v>
      </c>
      <c r="Q3169" s="57">
        <f t="shared" si="919"/>
        <v>1.4607362022595029E-16</v>
      </c>
      <c r="R3169" s="57">
        <f>IF((H3169+N3169-O3169)&gt;SetUp!$B$56,T3168+H3169+N3169-O3169-SetUp!$B$56,T3168)</f>
        <v>0</v>
      </c>
      <c r="S3169" s="57">
        <f>R3169*SetUp!$B$65</f>
        <v>0</v>
      </c>
      <c r="T3169" s="57">
        <f>IF((R3169-S3169)&lt;SetUp!$B$53,R3169-S3169,SetUp!$B$53)</f>
        <v>0</v>
      </c>
      <c r="U3169" s="57">
        <f t="shared" si="920"/>
        <v>0.2985987547536198</v>
      </c>
      <c r="V3169" s="57">
        <f>(L3169-P3169)/1000*SetUp!$B$13*1000000/SetUp!$B$48</f>
        <v>6.8230589196465199E-2</v>
      </c>
      <c r="W3169" s="57">
        <f t="shared" si="922"/>
        <v>-4.3368086899420177E-18</v>
      </c>
      <c r="X3169" s="57">
        <f>MAX((SetUp!$B$56*(1-($H3169/SetUp!$B$56)^2)*TANH(($B3169-$D3169)/SetUp!$B$56))/(1+$H3169/SetUp!$B$56*TANH(($B3169-$D3169)/SetUp!$B$56)),0)</f>
        <v>0</v>
      </c>
    </row>
    <row r="3170" spans="1:24" x14ac:dyDescent="0.3">
      <c r="A3170" s="64">
        <v>29832</v>
      </c>
      <c r="B3170" s="57">
        <v>0</v>
      </c>
      <c r="C3170" s="57"/>
      <c r="D3170" s="57">
        <v>4.7469999999999999</v>
      </c>
      <c r="E3170" s="57">
        <f t="shared" si="914"/>
        <v>0</v>
      </c>
      <c r="F3170" s="57">
        <f t="shared" si="915"/>
        <v>4.7469999999999999</v>
      </c>
      <c r="G3170" s="57">
        <f t="shared" si="916"/>
        <v>0</v>
      </c>
      <c r="H3170" s="57">
        <f>IF(Q3169&gt;SetUp!$B$56,SetUp!$B$56,Q3169)</f>
        <v>1.4607362022595029E-16</v>
      </c>
      <c r="I3170" s="57">
        <f t="shared" si="921"/>
        <v>0.2985987547536198</v>
      </c>
      <c r="J3170" s="57">
        <f>MIN(F3170,H3170,(1-EXP(-SetUp!$B$52*H3170/SetUp!$B$56))*F3170)</f>
        <v>0</v>
      </c>
      <c r="K3170" s="57">
        <f t="shared" si="917"/>
        <v>1.4607362022595029E-16</v>
      </c>
      <c r="L3170" s="57">
        <f>IF(I3170&lt;=0,0,MIN(SetUp!$B$50*I3170^SetUp!$B$55,I3170))</f>
        <v>2.7300850167780578E-3</v>
      </c>
      <c r="M3170" s="57">
        <f t="shared" si="918"/>
        <v>0.29586866973684173</v>
      </c>
      <c r="N3170" s="57">
        <f>IF(SetUp!$B$62=0,X3170,(B3170-E3170)*(1-(H3170/SetUp!$B$66/SetUp!$B$56)))</f>
        <v>0</v>
      </c>
      <c r="O3170" s="57">
        <f>K3170*SetUp!$B$65</f>
        <v>0</v>
      </c>
      <c r="P3170" s="57">
        <f>MIN(SetUp!$B$54*L3170^SetUp!$B$51,L3170)</f>
        <v>1.5492252367127399E-3</v>
      </c>
      <c r="Q3170" s="57">
        <f t="shared" si="919"/>
        <v>1.4607362022595029E-16</v>
      </c>
      <c r="R3170" s="57">
        <f>IF((H3170+N3170-O3170)&gt;SetUp!$B$56,T3169+H3170+N3170-O3170-SetUp!$B$56,T3169)</f>
        <v>0</v>
      </c>
      <c r="S3170" s="57">
        <f>R3170*SetUp!$B$65</f>
        <v>0</v>
      </c>
      <c r="T3170" s="57">
        <f>IF((R3170-S3170)&lt;SetUp!$B$53,R3170-S3170,SetUp!$B$53)</f>
        <v>0</v>
      </c>
      <c r="U3170" s="57">
        <f t="shared" si="920"/>
        <v>0.29586866973684173</v>
      </c>
      <c r="V3170" s="57">
        <f>(L3170-P3170)/1000*SetUp!$B$13*1000000/SetUp!$B$48</f>
        <v>6.7164568251609907E-2</v>
      </c>
      <c r="W3170" s="57">
        <f t="shared" si="922"/>
        <v>-1.4311468676808659E-17</v>
      </c>
      <c r="X3170" s="57">
        <f>MAX((SetUp!$B$56*(1-($H3170/SetUp!$B$56)^2)*TANH(($B3170-$D3170)/SetUp!$B$56))/(1+$H3170/SetUp!$B$56*TANH(($B3170-$D3170)/SetUp!$B$56)),0)</f>
        <v>0</v>
      </c>
    </row>
    <row r="3171" spans="1:24" x14ac:dyDescent="0.3">
      <c r="A3171" s="64">
        <v>29833</v>
      </c>
      <c r="B3171" s="57">
        <v>0</v>
      </c>
      <c r="C3171" s="57"/>
      <c r="D3171" s="57">
        <v>4.7469999999999999</v>
      </c>
      <c r="E3171" s="57">
        <f t="shared" si="914"/>
        <v>0</v>
      </c>
      <c r="F3171" s="57">
        <f t="shared" si="915"/>
        <v>4.7469999999999999</v>
      </c>
      <c r="G3171" s="57">
        <f t="shared" si="916"/>
        <v>0</v>
      </c>
      <c r="H3171" s="57">
        <f>IF(Q3170&gt;SetUp!$B$56,SetUp!$B$56,Q3170)</f>
        <v>1.4607362022595029E-16</v>
      </c>
      <c r="I3171" s="57">
        <f t="shared" si="921"/>
        <v>0.29586866973684173</v>
      </c>
      <c r="J3171" s="57">
        <f>MIN(F3171,H3171,(1-EXP(-SetUp!$B$52*H3171/SetUp!$B$56))*F3171)</f>
        <v>0</v>
      </c>
      <c r="K3171" s="57">
        <f t="shared" si="917"/>
        <v>1.4607362022595029E-16</v>
      </c>
      <c r="L3171" s="57">
        <f>IF(I3171&lt;=0,0,MIN(SetUp!$B$50*I3171^SetUp!$B$55,I3171))</f>
        <v>2.6886100407869954E-3</v>
      </c>
      <c r="M3171" s="57">
        <f t="shared" si="918"/>
        <v>0.29318005969605471</v>
      </c>
      <c r="N3171" s="57">
        <f>IF(SetUp!$B$62=0,X3171,(B3171-E3171)*(1-(H3171/SetUp!$B$66/SetUp!$B$56)))</f>
        <v>0</v>
      </c>
      <c r="O3171" s="57">
        <f>K3171*SetUp!$B$65</f>
        <v>0</v>
      </c>
      <c r="P3171" s="57">
        <f>MIN(SetUp!$B$54*L3171^SetUp!$B$51,L3171)</f>
        <v>1.5260870567775679E-3</v>
      </c>
      <c r="Q3171" s="57">
        <f t="shared" si="919"/>
        <v>1.4607362022595029E-16</v>
      </c>
      <c r="R3171" s="57">
        <f>IF((H3171+N3171-O3171)&gt;SetUp!$B$56,T3170+H3171+N3171-O3171-SetUp!$B$56,T3170)</f>
        <v>0</v>
      </c>
      <c r="S3171" s="57">
        <f>R3171*SetUp!$B$65</f>
        <v>0</v>
      </c>
      <c r="T3171" s="57">
        <f>IF((R3171-S3171)&lt;SetUp!$B$53,R3171-S3171,SetUp!$B$53)</f>
        <v>0</v>
      </c>
      <c r="U3171" s="57">
        <f t="shared" si="920"/>
        <v>0.29318005969605471</v>
      </c>
      <c r="V3171" s="57">
        <f>(L3171-P3171)/1000*SetUp!$B$13*1000000/SetUp!$B$48</f>
        <v>6.6121613778096069E-2</v>
      </c>
      <c r="W3171" s="57">
        <f t="shared" si="922"/>
        <v>-2.5153490401663703E-17</v>
      </c>
      <c r="X3171" s="57">
        <f>MAX((SetUp!$B$56*(1-($H3171/SetUp!$B$56)^2)*TANH(($B3171-$D3171)/SetUp!$B$56))/(1+$H3171/SetUp!$B$56*TANH(($B3171-$D3171)/SetUp!$B$56)),0)</f>
        <v>0</v>
      </c>
    </row>
    <row r="3172" spans="1:24" x14ac:dyDescent="0.3">
      <c r="A3172" s="64">
        <v>29834</v>
      </c>
      <c r="B3172" s="57">
        <v>2.4E-2</v>
      </c>
      <c r="C3172" s="57"/>
      <c r="D3172" s="57">
        <v>4.7469999999999999</v>
      </c>
      <c r="E3172" s="57">
        <f t="shared" si="914"/>
        <v>2.4E-2</v>
      </c>
      <c r="F3172" s="57">
        <f t="shared" si="915"/>
        <v>4.7229999999999999</v>
      </c>
      <c r="G3172" s="57">
        <f t="shared" si="916"/>
        <v>0</v>
      </c>
      <c r="H3172" s="57">
        <f>IF(Q3171&gt;SetUp!$B$56,SetUp!$B$56,Q3171)</f>
        <v>1.4607362022595029E-16</v>
      </c>
      <c r="I3172" s="57">
        <f t="shared" si="921"/>
        <v>0.29318005969605471</v>
      </c>
      <c r="J3172" s="57">
        <f>MIN(F3172,H3172,(1-EXP(-SetUp!$B$52*H3172/SetUp!$B$56))*F3172)</f>
        <v>0</v>
      </c>
      <c r="K3172" s="57">
        <f t="shared" si="917"/>
        <v>1.4607362022595029E-16</v>
      </c>
      <c r="L3172" s="57">
        <f>IF(I3172&lt;=0,0,MIN(SetUp!$B$50*I3172^SetUp!$B$55,I3172))</f>
        <v>2.6480137301462549E-3</v>
      </c>
      <c r="M3172" s="57">
        <f t="shared" si="918"/>
        <v>0.29053204596590843</v>
      </c>
      <c r="N3172" s="57">
        <f>IF(SetUp!$B$62=0,X3172,(B3172-E3172)*(1-(H3172/SetUp!$B$66/SetUp!$B$56)))</f>
        <v>0</v>
      </c>
      <c r="O3172" s="57">
        <f>K3172*SetUp!$B$65</f>
        <v>0</v>
      </c>
      <c r="P3172" s="57">
        <f>MIN(SetUp!$B$54*L3172^SetUp!$B$51,L3172)</f>
        <v>1.5034331883383124E-3</v>
      </c>
      <c r="Q3172" s="57">
        <f t="shared" si="919"/>
        <v>1.4607362022595029E-16</v>
      </c>
      <c r="R3172" s="57">
        <f>IF((H3172+N3172-O3172)&gt;SetUp!$B$56,T3171+H3172+N3172-O3172-SetUp!$B$56,T3171)</f>
        <v>0</v>
      </c>
      <c r="S3172" s="57">
        <f>R3172*SetUp!$B$65</f>
        <v>0</v>
      </c>
      <c r="T3172" s="57">
        <f>IF((R3172-S3172)&lt;SetUp!$B$53,R3172-S3172,SetUp!$B$53)</f>
        <v>0</v>
      </c>
      <c r="U3172" s="57">
        <f t="shared" si="920"/>
        <v>0.29053204596590843</v>
      </c>
      <c r="V3172" s="57">
        <f>(L3172-P3172)/1000*SetUp!$B$13*1000000/SetUp!$B$48</f>
        <v>6.5101089238107465E-2</v>
      </c>
      <c r="W3172" s="57">
        <f t="shared" si="922"/>
        <v>-2.6454533008646308E-17</v>
      </c>
      <c r="X3172" s="57">
        <f>MAX((SetUp!$B$56*(1-($H3172/SetUp!$B$56)^2)*TANH(($B3172-$D3172)/SetUp!$B$56))/(1+$H3172/SetUp!$B$56*TANH(($B3172-$D3172)/SetUp!$B$56)),0)</f>
        <v>0</v>
      </c>
    </row>
    <row r="3173" spans="1:24" x14ac:dyDescent="0.3">
      <c r="A3173" s="64">
        <v>29835</v>
      </c>
      <c r="B3173" s="57">
        <v>0</v>
      </c>
      <c r="C3173" s="57"/>
      <c r="D3173" s="57">
        <v>4.7469999999999999</v>
      </c>
      <c r="E3173" s="57">
        <f t="shared" si="914"/>
        <v>0</v>
      </c>
      <c r="F3173" s="57">
        <f t="shared" si="915"/>
        <v>4.7469999999999999</v>
      </c>
      <c r="G3173" s="57">
        <f t="shared" si="916"/>
        <v>0</v>
      </c>
      <c r="H3173" s="57">
        <f>IF(Q3172&gt;SetUp!$B$56,SetUp!$B$56,Q3172)</f>
        <v>1.4607362022595029E-16</v>
      </c>
      <c r="I3173" s="57">
        <f t="shared" si="921"/>
        <v>0.29053204596590843</v>
      </c>
      <c r="J3173" s="57">
        <f>MIN(F3173,H3173,(1-EXP(-SetUp!$B$52*H3173/SetUp!$B$56))*F3173)</f>
        <v>0</v>
      </c>
      <c r="K3173" s="57">
        <f t="shared" si="917"/>
        <v>1.4607362022595029E-16</v>
      </c>
      <c r="L3173" s="57">
        <f>IF(I3173&lt;=0,0,MIN(SetUp!$B$50*I3173^SetUp!$B$55,I3173))</f>
        <v>2.6082722560468361E-3</v>
      </c>
      <c r="M3173" s="57">
        <f t="shared" si="918"/>
        <v>0.28792377370986161</v>
      </c>
      <c r="N3173" s="57">
        <f>IF(SetUp!$B$62=0,X3173,(B3173-E3173)*(1-(H3173/SetUp!$B$66/SetUp!$B$56)))</f>
        <v>0</v>
      </c>
      <c r="O3173" s="57">
        <f>K3173*SetUp!$B$65</f>
        <v>0</v>
      </c>
      <c r="P3173" s="57">
        <f>MIN(SetUp!$B$54*L3173^SetUp!$B$51,L3173)</f>
        <v>1.4812506190946652E-3</v>
      </c>
      <c r="Q3173" s="57">
        <f t="shared" si="919"/>
        <v>1.4607362022595029E-16</v>
      </c>
      <c r="R3173" s="57">
        <f>IF((H3173+N3173-O3173)&gt;SetUp!$B$56,T3172+H3173+N3173-O3173-SetUp!$B$56,T3172)</f>
        <v>0</v>
      </c>
      <c r="S3173" s="57">
        <f>R3173*SetUp!$B$65</f>
        <v>0</v>
      </c>
      <c r="T3173" s="57">
        <f>IF((R3173-S3173)&lt;SetUp!$B$53,R3173-S3173,SetUp!$B$53)</f>
        <v>0</v>
      </c>
      <c r="U3173" s="57">
        <f t="shared" si="920"/>
        <v>0.28792377370986161</v>
      </c>
      <c r="V3173" s="57">
        <f>(L3173-P3173)/1000*SetUp!$B$13*1000000/SetUp!$B$48</f>
        <v>6.4102379413691402E-2</v>
      </c>
      <c r="W3173" s="57">
        <f t="shared" si="922"/>
        <v>1.8648277366750676E-17</v>
      </c>
      <c r="X3173" s="57">
        <f>MAX((SetUp!$B$56*(1-($H3173/SetUp!$B$56)^2)*TANH(($B3173-$D3173)/SetUp!$B$56))/(1+$H3173/SetUp!$B$56*TANH(($B3173-$D3173)/SetUp!$B$56)),0)</f>
        <v>0</v>
      </c>
    </row>
    <row r="3174" spans="1:24" x14ac:dyDescent="0.3">
      <c r="A3174" s="64">
        <v>29836</v>
      </c>
      <c r="B3174" s="57">
        <v>0</v>
      </c>
      <c r="C3174" s="57"/>
      <c r="D3174" s="57">
        <v>4.7469999999999999</v>
      </c>
      <c r="E3174" s="57">
        <f t="shared" si="914"/>
        <v>0</v>
      </c>
      <c r="F3174" s="57">
        <f t="shared" si="915"/>
        <v>4.7469999999999999</v>
      </c>
      <c r="G3174" s="57">
        <f t="shared" si="916"/>
        <v>0</v>
      </c>
      <c r="H3174" s="57">
        <f>IF(Q3173&gt;SetUp!$B$56,SetUp!$B$56,Q3173)</f>
        <v>1.4607362022595029E-16</v>
      </c>
      <c r="I3174" s="57">
        <f t="shared" si="921"/>
        <v>0.28792377370986161</v>
      </c>
      <c r="J3174" s="57">
        <f>MIN(F3174,H3174,(1-EXP(-SetUp!$B$52*H3174/SetUp!$B$56))*F3174)</f>
        <v>0</v>
      </c>
      <c r="K3174" s="57">
        <f t="shared" si="917"/>
        <v>1.4607362022595029E-16</v>
      </c>
      <c r="L3174" s="57">
        <f>IF(I3174&lt;=0,0,MIN(SetUp!$B$50*I3174^SetUp!$B$55,I3174))</f>
        <v>2.5693625758276832E-3</v>
      </c>
      <c r="M3174" s="57">
        <f t="shared" si="918"/>
        <v>0.28535441113403393</v>
      </c>
      <c r="N3174" s="57">
        <f>IF(SetUp!$B$62=0,X3174,(B3174-E3174)*(1-(H3174/SetUp!$B$66/SetUp!$B$56)))</f>
        <v>0</v>
      </c>
      <c r="O3174" s="57">
        <f>K3174*SetUp!$B$65</f>
        <v>0</v>
      </c>
      <c r="P3174" s="57">
        <f>MIN(SetUp!$B$54*L3174^SetUp!$B$51,L3174)</f>
        <v>1.4595267627992509E-3</v>
      </c>
      <c r="Q3174" s="57">
        <f t="shared" si="919"/>
        <v>1.4607362022595029E-16</v>
      </c>
      <c r="R3174" s="57">
        <f>IF((H3174+N3174-O3174)&gt;SetUp!$B$56,T3173+H3174+N3174-O3174-SetUp!$B$56,T3173)</f>
        <v>0</v>
      </c>
      <c r="S3174" s="57">
        <f>R3174*SetUp!$B$65</f>
        <v>0</v>
      </c>
      <c r="T3174" s="57">
        <f>IF((R3174-S3174)&lt;SetUp!$B$53,R3174-S3174,SetUp!$B$53)</f>
        <v>0</v>
      </c>
      <c r="U3174" s="57">
        <f t="shared" si="920"/>
        <v>0.28535441113403393</v>
      </c>
      <c r="V3174" s="57">
        <f>(L3174-P3174)/1000*SetUp!$B$13*1000000/SetUp!$B$48</f>
        <v>6.3124889568265202E-2</v>
      </c>
      <c r="W3174" s="57">
        <f t="shared" si="922"/>
        <v>0</v>
      </c>
      <c r="X3174" s="57">
        <f>MAX((SetUp!$B$56*(1-($H3174/SetUp!$B$56)^2)*TANH(($B3174-$D3174)/SetUp!$B$56))/(1+$H3174/SetUp!$B$56*TANH(($B3174-$D3174)/SetUp!$B$56)),0)</f>
        <v>0</v>
      </c>
    </row>
    <row r="3175" spans="1:24" x14ac:dyDescent="0.3">
      <c r="A3175" s="64">
        <v>29837</v>
      </c>
      <c r="B3175" s="57">
        <v>0</v>
      </c>
      <c r="C3175" s="57"/>
      <c r="D3175" s="57">
        <v>4.7469999999999999</v>
      </c>
      <c r="E3175" s="57">
        <f t="shared" si="914"/>
        <v>0</v>
      </c>
      <c r="F3175" s="57">
        <f t="shared" si="915"/>
        <v>4.7469999999999999</v>
      </c>
      <c r="G3175" s="57">
        <f t="shared" si="916"/>
        <v>0</v>
      </c>
      <c r="H3175" s="57">
        <f>IF(Q3174&gt;SetUp!$B$56,SetUp!$B$56,Q3174)</f>
        <v>1.4607362022595029E-16</v>
      </c>
      <c r="I3175" s="57">
        <f t="shared" si="921"/>
        <v>0.28535441113403393</v>
      </c>
      <c r="J3175" s="57">
        <f>MIN(F3175,H3175,(1-EXP(-SetUp!$B$52*H3175/SetUp!$B$56))*F3175)</f>
        <v>0</v>
      </c>
      <c r="K3175" s="57">
        <f t="shared" si="917"/>
        <v>1.4607362022595029E-16</v>
      </c>
      <c r="L3175" s="57">
        <f>IF(I3175&lt;=0,0,MIN(SetUp!$B$50*I3175^SetUp!$B$55,I3175))</f>
        <v>2.5312624024723005E-3</v>
      </c>
      <c r="M3175" s="57">
        <f t="shared" si="918"/>
        <v>0.28282314873156161</v>
      </c>
      <c r="N3175" s="57">
        <f>IF(SetUp!$B$62=0,X3175,(B3175-E3175)*(1-(H3175/SetUp!$B$66/SetUp!$B$56)))</f>
        <v>0</v>
      </c>
      <c r="O3175" s="57">
        <f>K3175*SetUp!$B$65</f>
        <v>0</v>
      </c>
      <c r="P3175" s="57">
        <f>MIN(SetUp!$B$54*L3175^SetUp!$B$51,L3175)</f>
        <v>1.438249442831377E-3</v>
      </c>
      <c r="Q3175" s="57">
        <f t="shared" si="919"/>
        <v>1.4607362022595029E-16</v>
      </c>
      <c r="R3175" s="57">
        <f>IF((H3175+N3175-O3175)&gt;SetUp!$B$56,T3174+H3175+N3175-O3175-SetUp!$B$56,T3174)</f>
        <v>0</v>
      </c>
      <c r="S3175" s="57">
        <f>R3175*SetUp!$B$65</f>
        <v>0</v>
      </c>
      <c r="T3175" s="57">
        <f>IF((R3175-S3175)&lt;SetUp!$B$53,R3175-S3175,SetUp!$B$53)</f>
        <v>0</v>
      </c>
      <c r="U3175" s="57">
        <f t="shared" si="920"/>
        <v>0.28282314873156161</v>
      </c>
      <c r="V3175" s="57">
        <f>(L3175-P3175)/1000*SetUp!$B$13*1000000/SetUp!$B$48</f>
        <v>6.2168044645941181E-2</v>
      </c>
      <c r="W3175" s="57">
        <f t="shared" si="922"/>
        <v>-1.1275702593849246E-17</v>
      </c>
      <c r="X3175" s="57">
        <f>MAX((SetUp!$B$56*(1-($H3175/SetUp!$B$56)^2)*TANH(($B3175-$D3175)/SetUp!$B$56))/(1+$H3175/SetUp!$B$56*TANH(($B3175-$D3175)/SetUp!$B$56)),0)</f>
        <v>0</v>
      </c>
    </row>
    <row r="3176" spans="1:24" x14ac:dyDescent="0.3">
      <c r="A3176" s="64">
        <v>29838</v>
      </c>
      <c r="B3176" s="57">
        <v>0.14499999999999999</v>
      </c>
      <c r="C3176" s="57"/>
      <c r="D3176" s="57">
        <v>4.7469999999999999</v>
      </c>
      <c r="E3176" s="57">
        <f t="shared" si="914"/>
        <v>0.14499999999999999</v>
      </c>
      <c r="F3176" s="57">
        <f t="shared" si="915"/>
        <v>4.6020000000000003</v>
      </c>
      <c r="G3176" s="57">
        <f t="shared" si="916"/>
        <v>0</v>
      </c>
      <c r="H3176" s="57">
        <f>IF(Q3175&gt;SetUp!$B$56,SetUp!$B$56,Q3175)</f>
        <v>1.4607362022595029E-16</v>
      </c>
      <c r="I3176" s="57">
        <f t="shared" si="921"/>
        <v>0.28282314873156161</v>
      </c>
      <c r="J3176" s="57">
        <f>MIN(F3176,H3176,(1-EXP(-SetUp!$B$52*H3176/SetUp!$B$56))*F3176)</f>
        <v>0</v>
      </c>
      <c r="K3176" s="57">
        <f t="shared" si="917"/>
        <v>1.4607362022595029E-16</v>
      </c>
      <c r="L3176" s="57">
        <f>IF(I3176&lt;=0,0,MIN(SetUp!$B$50*I3176^SetUp!$B$55,I3176))</f>
        <v>2.4939501754642308E-3</v>
      </c>
      <c r="M3176" s="57">
        <f t="shared" si="918"/>
        <v>0.28032919855609739</v>
      </c>
      <c r="N3176" s="57">
        <f>IF(SetUp!$B$62=0,X3176,(B3176-E3176)*(1-(H3176/SetUp!$B$66/SetUp!$B$56)))</f>
        <v>0</v>
      </c>
      <c r="O3176" s="57">
        <f>K3176*SetUp!$B$65</f>
        <v>0</v>
      </c>
      <c r="P3176" s="57">
        <f>MIN(SetUp!$B$54*L3176^SetUp!$B$51,L3176)</f>
        <v>1.4174068764985471E-3</v>
      </c>
      <c r="Q3176" s="57">
        <f t="shared" si="919"/>
        <v>1.4607362022595029E-16</v>
      </c>
      <c r="R3176" s="57">
        <f>IF((H3176+N3176-O3176)&gt;SetUp!$B$56,T3175+H3176+N3176-O3176-SetUp!$B$56,T3175)</f>
        <v>0</v>
      </c>
      <c r="S3176" s="57">
        <f>R3176*SetUp!$B$65</f>
        <v>0</v>
      </c>
      <c r="T3176" s="57">
        <f>IF((R3176-S3176)&lt;SetUp!$B$53,R3176-S3176,SetUp!$B$53)</f>
        <v>0</v>
      </c>
      <c r="U3176" s="57">
        <f t="shared" si="920"/>
        <v>0.28032919855609739</v>
      </c>
      <c r="V3176" s="57">
        <f>(L3176-P3176)/1000*SetUp!$B$13*1000000/SetUp!$B$48</f>
        <v>6.1231288506747569E-2</v>
      </c>
      <c r="W3176" s="57">
        <f t="shared" si="922"/>
        <v>9.540979117872439E-18</v>
      </c>
      <c r="X3176" s="57">
        <f>MAX((SetUp!$B$56*(1-($H3176/SetUp!$B$56)^2)*TANH(($B3176-$D3176)/SetUp!$B$56))/(1+$H3176/SetUp!$B$56*TANH(($B3176-$D3176)/SetUp!$B$56)),0)</f>
        <v>0</v>
      </c>
    </row>
    <row r="3177" spans="1:24" x14ac:dyDescent="0.3">
      <c r="A3177" s="64">
        <v>29839</v>
      </c>
      <c r="B3177" s="57">
        <v>0.255</v>
      </c>
      <c r="C3177" s="57"/>
      <c r="D3177" s="57">
        <v>4.7469999999999999</v>
      </c>
      <c r="E3177" s="57">
        <f t="shared" si="914"/>
        <v>0.255</v>
      </c>
      <c r="F3177" s="57">
        <f t="shared" si="915"/>
        <v>4.492</v>
      </c>
      <c r="G3177" s="57">
        <f t="shared" si="916"/>
        <v>0</v>
      </c>
      <c r="H3177" s="57">
        <f>IF(Q3176&gt;SetUp!$B$56,SetUp!$B$56,Q3176)</f>
        <v>1.4607362022595029E-16</v>
      </c>
      <c r="I3177" s="57">
        <f t="shared" si="921"/>
        <v>0.28032919855609739</v>
      </c>
      <c r="J3177" s="57">
        <f>MIN(F3177,H3177,(1-EXP(-SetUp!$B$52*H3177/SetUp!$B$56))*F3177)</f>
        <v>0</v>
      </c>
      <c r="K3177" s="57">
        <f t="shared" si="917"/>
        <v>1.4607362022595029E-16</v>
      </c>
      <c r="L3177" s="57">
        <f>IF(I3177&lt;=0,0,MIN(SetUp!$B$50*I3177^SetUp!$B$55,I3177))</f>
        <v>2.4574050329331169E-3</v>
      </c>
      <c r="M3177" s="57">
        <f t="shared" si="918"/>
        <v>0.27787179352316427</v>
      </c>
      <c r="N3177" s="57">
        <f>IF(SetUp!$B$62=0,X3177,(B3177-E3177)*(1-(H3177/SetUp!$B$66/SetUp!$B$56)))</f>
        <v>0</v>
      </c>
      <c r="O3177" s="57">
        <f>K3177*SetUp!$B$65</f>
        <v>0</v>
      </c>
      <c r="P3177" s="57">
        <f>MIN(SetUp!$B$54*L3177^SetUp!$B$51,L3177)</f>
        <v>1.3969876600293299E-3</v>
      </c>
      <c r="Q3177" s="57">
        <f t="shared" si="919"/>
        <v>1.4607362022595029E-16</v>
      </c>
      <c r="R3177" s="57">
        <f>IF((H3177+N3177-O3177)&gt;SetUp!$B$56,T3176+H3177+N3177-O3177-SetUp!$B$56,T3176)</f>
        <v>0</v>
      </c>
      <c r="S3177" s="57">
        <f>R3177*SetUp!$B$65</f>
        <v>0</v>
      </c>
      <c r="T3177" s="57">
        <f>IF((R3177-S3177)&lt;SetUp!$B$53,R3177-S3177,SetUp!$B$53)</f>
        <v>0</v>
      </c>
      <c r="U3177" s="57">
        <f t="shared" si="920"/>
        <v>0.27787179352316427</v>
      </c>
      <c r="V3177" s="57">
        <f>(L3177-P3177)/1000*SetUp!$B$13*1000000/SetUp!$B$48</f>
        <v>6.0314083195931782E-2</v>
      </c>
      <c r="W3177" s="57">
        <f t="shared" si="922"/>
        <v>-7.3725747729014302E-18</v>
      </c>
      <c r="X3177" s="57">
        <f>MAX((SetUp!$B$56*(1-($H3177/SetUp!$B$56)^2)*TANH(($B3177-$D3177)/SetUp!$B$56))/(1+$H3177/SetUp!$B$56*TANH(($B3177-$D3177)/SetUp!$B$56)),0)</f>
        <v>0</v>
      </c>
    </row>
    <row r="3178" spans="1:24" x14ac:dyDescent="0.3">
      <c r="A3178" s="64">
        <v>29840</v>
      </c>
      <c r="B3178" s="57">
        <v>2E-3</v>
      </c>
      <c r="C3178" s="57"/>
      <c r="D3178" s="57">
        <v>4.7469999999999999</v>
      </c>
      <c r="E3178" s="57">
        <f t="shared" si="914"/>
        <v>2E-3</v>
      </c>
      <c r="F3178" s="57">
        <f t="shared" si="915"/>
        <v>4.7450000000000001</v>
      </c>
      <c r="G3178" s="57">
        <f t="shared" si="916"/>
        <v>0</v>
      </c>
      <c r="H3178" s="57">
        <f>IF(Q3177&gt;SetUp!$B$56,SetUp!$B$56,Q3177)</f>
        <v>1.4607362022595029E-16</v>
      </c>
      <c r="I3178" s="57">
        <f t="shared" si="921"/>
        <v>0.27787179352316427</v>
      </c>
      <c r="J3178" s="57">
        <f>MIN(F3178,H3178,(1-EXP(-SetUp!$B$52*H3178/SetUp!$B$56))*F3178)</f>
        <v>0</v>
      </c>
      <c r="K3178" s="57">
        <f t="shared" si="917"/>
        <v>1.4607362022595029E-16</v>
      </c>
      <c r="L3178" s="57">
        <f>IF(I3178&lt;=0,0,MIN(SetUp!$B$50*I3178^SetUp!$B$55,I3178))</f>
        <v>2.4216067850269473E-3</v>
      </c>
      <c r="M3178" s="57">
        <f t="shared" si="918"/>
        <v>0.27545018673813731</v>
      </c>
      <c r="N3178" s="57">
        <f>IF(SetUp!$B$62=0,X3178,(B3178-E3178)*(1-(H3178/SetUp!$B$66/SetUp!$B$56)))</f>
        <v>0</v>
      </c>
      <c r="O3178" s="57">
        <f>K3178*SetUp!$B$65</f>
        <v>0</v>
      </c>
      <c r="P3178" s="57">
        <f>MIN(SetUp!$B$54*L3178^SetUp!$B$51,L3178)</f>
        <v>1.376980754223225E-3</v>
      </c>
      <c r="Q3178" s="57">
        <f t="shared" si="919"/>
        <v>1.4607362022595029E-16</v>
      </c>
      <c r="R3178" s="57">
        <f>IF((H3178+N3178-O3178)&gt;SetUp!$B$56,T3177+H3178+N3178-O3178-SetUp!$B$56,T3177)</f>
        <v>0</v>
      </c>
      <c r="S3178" s="57">
        <f>R3178*SetUp!$B$65</f>
        <v>0</v>
      </c>
      <c r="T3178" s="57">
        <f>IF((R3178-S3178)&lt;SetUp!$B$53,R3178-S3178,SetUp!$B$53)</f>
        <v>0</v>
      </c>
      <c r="U3178" s="57">
        <f t="shared" si="920"/>
        <v>0.27545018673813731</v>
      </c>
      <c r="V3178" s="57">
        <f>(L3178-P3178)/1000*SetUp!$B$13*1000000/SetUp!$B$48</f>
        <v>5.9415908245637805E-2</v>
      </c>
      <c r="W3178" s="57">
        <f t="shared" si="922"/>
        <v>-5.6378512969246231E-18</v>
      </c>
      <c r="X3178" s="57">
        <f>MAX((SetUp!$B$56*(1-($H3178/SetUp!$B$56)^2)*TANH(($B3178-$D3178)/SetUp!$B$56))/(1+$H3178/SetUp!$B$56*TANH(($B3178-$D3178)/SetUp!$B$56)),0)</f>
        <v>0</v>
      </c>
    </row>
    <row r="3179" spans="1:24" x14ac:dyDescent="0.3">
      <c r="A3179" s="64">
        <v>29841</v>
      </c>
      <c r="B3179" s="57">
        <v>0</v>
      </c>
      <c r="C3179" s="57"/>
      <c r="D3179" s="57">
        <v>4.7469999999999999</v>
      </c>
      <c r="E3179" s="57">
        <f t="shared" si="914"/>
        <v>0</v>
      </c>
      <c r="F3179" s="57">
        <f t="shared" si="915"/>
        <v>4.7469999999999999</v>
      </c>
      <c r="G3179" s="57">
        <f t="shared" si="916"/>
        <v>0</v>
      </c>
      <c r="H3179" s="57">
        <f>IF(Q3178&gt;SetUp!$B$56,SetUp!$B$56,Q3178)</f>
        <v>1.4607362022595029E-16</v>
      </c>
      <c r="I3179" s="57">
        <f t="shared" si="921"/>
        <v>0.27545018673813731</v>
      </c>
      <c r="J3179" s="57">
        <f>MIN(F3179,H3179,(1-EXP(-SetUp!$B$52*H3179/SetUp!$B$56))*F3179)</f>
        <v>0</v>
      </c>
      <c r="K3179" s="57">
        <f t="shared" si="917"/>
        <v>1.4607362022595029E-16</v>
      </c>
      <c r="L3179" s="57">
        <f>IF(I3179&lt;=0,0,MIN(SetUp!$B$50*I3179^SetUp!$B$55,I3179))</f>
        <v>2.3865358884495643E-3</v>
      </c>
      <c r="M3179" s="57">
        <f t="shared" si="918"/>
        <v>0.27306365084968776</v>
      </c>
      <c r="N3179" s="57">
        <f>IF(SetUp!$B$62=0,X3179,(B3179-E3179)*(1-(H3179/SetUp!$B$66/SetUp!$B$56)))</f>
        <v>0</v>
      </c>
      <c r="O3179" s="57">
        <f>K3179*SetUp!$B$65</f>
        <v>0</v>
      </c>
      <c r="P3179" s="57">
        <f>MIN(SetUp!$B$54*L3179^SetUp!$B$51,L3179)</f>
        <v>1.3573754707251016E-3</v>
      </c>
      <c r="Q3179" s="57">
        <f t="shared" si="919"/>
        <v>1.4607362022595029E-16</v>
      </c>
      <c r="R3179" s="57">
        <f>IF((H3179+N3179-O3179)&gt;SetUp!$B$56,T3178+H3179+N3179-O3179-SetUp!$B$56,T3178)</f>
        <v>0</v>
      </c>
      <c r="S3179" s="57">
        <f>R3179*SetUp!$B$65</f>
        <v>0</v>
      </c>
      <c r="T3179" s="57">
        <f>IF((R3179-S3179)&lt;SetUp!$B$53,R3179-S3179,SetUp!$B$53)</f>
        <v>0</v>
      </c>
      <c r="U3179" s="57">
        <f t="shared" si="920"/>
        <v>0.27306365084968776</v>
      </c>
      <c r="V3179" s="57">
        <f>(L3179-P3179)/1000*SetUp!$B$13*1000000/SetUp!$B$48</f>
        <v>5.8536260007336839E-2</v>
      </c>
      <c r="W3179" s="57">
        <f t="shared" si="922"/>
        <v>5.2041704279304213E-18</v>
      </c>
      <c r="X3179" s="57">
        <f>MAX((SetUp!$B$56*(1-($H3179/SetUp!$B$56)^2)*TANH(($B3179-$D3179)/SetUp!$B$56))/(1+$H3179/SetUp!$B$56*TANH(($B3179-$D3179)/SetUp!$B$56)),0)</f>
        <v>0</v>
      </c>
    </row>
    <row r="3180" spans="1:24" x14ac:dyDescent="0.3">
      <c r="A3180" s="64">
        <v>29842</v>
      </c>
      <c r="B3180" s="57">
        <v>6.0000000000000001E-3</v>
      </c>
      <c r="C3180" s="57"/>
      <c r="D3180" s="57">
        <v>4.7469999999999999</v>
      </c>
      <c r="E3180" s="57">
        <f t="shared" si="914"/>
        <v>6.0000000000000001E-3</v>
      </c>
      <c r="F3180" s="57">
        <f t="shared" si="915"/>
        <v>4.7409999999999997</v>
      </c>
      <c r="G3180" s="57">
        <f t="shared" si="916"/>
        <v>0</v>
      </c>
      <c r="H3180" s="57">
        <f>IF(Q3179&gt;SetUp!$B$56,SetUp!$B$56,Q3179)</f>
        <v>1.4607362022595029E-16</v>
      </c>
      <c r="I3180" s="57">
        <f t="shared" si="921"/>
        <v>0.27306365084968776</v>
      </c>
      <c r="J3180" s="57">
        <f>MIN(F3180,H3180,(1-EXP(-SetUp!$B$52*H3180/SetUp!$B$56))*F3180)</f>
        <v>0</v>
      </c>
      <c r="K3180" s="57">
        <f t="shared" si="917"/>
        <v>1.4607362022595029E-16</v>
      </c>
      <c r="L3180" s="57">
        <f>IF(I3180&lt;=0,0,MIN(SetUp!$B$50*I3180^SetUp!$B$55,I3180))</f>
        <v>2.3521734221059682E-3</v>
      </c>
      <c r="M3180" s="57">
        <f t="shared" si="918"/>
        <v>0.27071147742758178</v>
      </c>
      <c r="N3180" s="57">
        <f>IF(SetUp!$B$62=0,X3180,(B3180-E3180)*(1-(H3180/SetUp!$B$66/SetUp!$B$56)))</f>
        <v>0</v>
      </c>
      <c r="O3180" s="57">
        <f>K3180*SetUp!$B$65</f>
        <v>0</v>
      </c>
      <c r="P3180" s="57">
        <f>MIN(SetUp!$B$54*L3180^SetUp!$B$51,L3180)</f>
        <v>1.3381614588934821E-3</v>
      </c>
      <c r="Q3180" s="57">
        <f t="shared" si="919"/>
        <v>1.4607362022595029E-16</v>
      </c>
      <c r="R3180" s="57">
        <f>IF((H3180+N3180-O3180)&gt;SetUp!$B$56,T3179+H3180+N3180-O3180-SetUp!$B$56,T3179)</f>
        <v>0</v>
      </c>
      <c r="S3180" s="57">
        <f>R3180*SetUp!$B$65</f>
        <v>0</v>
      </c>
      <c r="T3180" s="57">
        <f>IF((R3180-S3180)&lt;SetUp!$B$53,R3180-S3180,SetUp!$B$53)</f>
        <v>0</v>
      </c>
      <c r="U3180" s="57">
        <f t="shared" si="920"/>
        <v>0.27071147742758178</v>
      </c>
      <c r="V3180" s="57">
        <f>(L3180-P3180)/1000*SetUp!$B$13*1000000/SetUp!$B$48</f>
        <v>5.7674651013490189E-2</v>
      </c>
      <c r="W3180" s="57">
        <f t="shared" si="922"/>
        <v>-6.0715321659188248E-18</v>
      </c>
      <c r="X3180" s="57">
        <f>MAX((SetUp!$B$56*(1-($H3180/SetUp!$B$56)^2)*TANH(($B3180-$D3180)/SetUp!$B$56))/(1+$H3180/SetUp!$B$56*TANH(($B3180-$D3180)/SetUp!$B$56)),0)</f>
        <v>0</v>
      </c>
    </row>
    <row r="3181" spans="1:24" x14ac:dyDescent="0.3">
      <c r="A3181" s="64">
        <v>29843</v>
      </c>
      <c r="B3181" s="57">
        <v>0</v>
      </c>
      <c r="C3181" s="57"/>
      <c r="D3181" s="57">
        <v>4.7469999999999999</v>
      </c>
      <c r="E3181" s="57">
        <f t="shared" si="914"/>
        <v>0</v>
      </c>
      <c r="F3181" s="57">
        <f t="shared" si="915"/>
        <v>4.7469999999999999</v>
      </c>
      <c r="G3181" s="57">
        <f t="shared" si="916"/>
        <v>0</v>
      </c>
      <c r="H3181" s="57">
        <f>IF(Q3180&gt;SetUp!$B$56,SetUp!$B$56,Q3180)</f>
        <v>1.4607362022595029E-16</v>
      </c>
      <c r="I3181" s="57">
        <f t="shared" si="921"/>
        <v>0.27071147742758178</v>
      </c>
      <c r="J3181" s="57">
        <f>MIN(F3181,H3181,(1-EXP(-SetUp!$B$52*H3181/SetUp!$B$56))*F3181)</f>
        <v>0</v>
      </c>
      <c r="K3181" s="57">
        <f t="shared" si="917"/>
        <v>1.4607362022595029E-16</v>
      </c>
      <c r="L3181" s="57">
        <f>IF(I3181&lt;=0,0,MIN(SetUp!$B$50*I3181^SetUp!$B$55,I3181))</f>
        <v>2.3185010638010488E-3</v>
      </c>
      <c r="M3181" s="57">
        <f t="shared" si="918"/>
        <v>0.26839297636378073</v>
      </c>
      <c r="N3181" s="57">
        <f>IF(SetUp!$B$62=0,X3181,(B3181-E3181)*(1-(H3181/SetUp!$B$66/SetUp!$B$56)))</f>
        <v>0</v>
      </c>
      <c r="O3181" s="57">
        <f>K3181*SetUp!$B$65</f>
        <v>0</v>
      </c>
      <c r="P3181" s="57">
        <f>MIN(SetUp!$B$54*L3181^SetUp!$B$51,L3181)</f>
        <v>1.3193286932337428E-3</v>
      </c>
      <c r="Q3181" s="57">
        <f t="shared" si="919"/>
        <v>1.4607362022595029E-16</v>
      </c>
      <c r="R3181" s="57">
        <f>IF((H3181+N3181-O3181)&gt;SetUp!$B$56,T3180+H3181+N3181-O3181-SetUp!$B$56,T3180)</f>
        <v>0</v>
      </c>
      <c r="S3181" s="57">
        <f>R3181*SetUp!$B$65</f>
        <v>0</v>
      </c>
      <c r="T3181" s="57">
        <f>IF((R3181-S3181)&lt;SetUp!$B$53,R3181-S3181,SetUp!$B$53)</f>
        <v>0</v>
      </c>
      <c r="U3181" s="57">
        <f t="shared" si="920"/>
        <v>0.26839297636378073</v>
      </c>
      <c r="V3181" s="57">
        <f>(L3181-P3181)/1000*SetUp!$B$13*1000000/SetUp!$B$48</f>
        <v>5.6830609366997527E-2</v>
      </c>
      <c r="W3181" s="57">
        <f t="shared" si="922"/>
        <v>0</v>
      </c>
      <c r="X3181" s="57">
        <f>MAX((SetUp!$B$56*(1-($H3181/SetUp!$B$56)^2)*TANH(($B3181-$D3181)/SetUp!$B$56))/(1+$H3181/SetUp!$B$56*TANH(($B3181-$D3181)/SetUp!$B$56)),0)</f>
        <v>0</v>
      </c>
    </row>
    <row r="3182" spans="1:24" x14ac:dyDescent="0.3">
      <c r="A3182" s="64">
        <v>29844</v>
      </c>
      <c r="B3182" s="57">
        <v>0</v>
      </c>
      <c r="C3182" s="57"/>
      <c r="D3182" s="57">
        <v>4.7469999999999999</v>
      </c>
      <c r="E3182" s="57">
        <f t="shared" si="914"/>
        <v>0</v>
      </c>
      <c r="F3182" s="57">
        <f t="shared" si="915"/>
        <v>4.7469999999999999</v>
      </c>
      <c r="G3182" s="57">
        <f t="shared" si="916"/>
        <v>0</v>
      </c>
      <c r="H3182" s="57">
        <f>IF(Q3181&gt;SetUp!$B$56,SetUp!$B$56,Q3181)</f>
        <v>1.4607362022595029E-16</v>
      </c>
      <c r="I3182" s="57">
        <f t="shared" si="921"/>
        <v>0.26839297636378073</v>
      </c>
      <c r="J3182" s="57">
        <f>MIN(F3182,H3182,(1-EXP(-SetUp!$B$52*H3182/SetUp!$B$56))*F3182)</f>
        <v>0</v>
      </c>
      <c r="K3182" s="57">
        <f t="shared" si="917"/>
        <v>1.4607362022595029E-16</v>
      </c>
      <c r="L3182" s="57">
        <f>IF(I3182&lt;=0,0,MIN(SetUp!$B$50*I3182^SetUp!$B$55,I3182))</f>
        <v>2.2855010679403531E-3</v>
      </c>
      <c r="M3182" s="57">
        <f t="shared" si="918"/>
        <v>0.26610747529584039</v>
      </c>
      <c r="N3182" s="57">
        <f>IF(SetUp!$B$62=0,X3182,(B3182-E3182)*(1-(H3182/SetUp!$B$66/SetUp!$B$56)))</f>
        <v>0</v>
      </c>
      <c r="O3182" s="57">
        <f>K3182*SetUp!$B$65</f>
        <v>0</v>
      </c>
      <c r="P3182" s="57">
        <f>MIN(SetUp!$B$54*L3182^SetUp!$B$51,L3182)</f>
        <v>1.3008674613687334E-3</v>
      </c>
      <c r="Q3182" s="57">
        <f t="shared" si="919"/>
        <v>1.4607362022595029E-16</v>
      </c>
      <c r="R3182" s="57">
        <f>IF((H3182+N3182-O3182)&gt;SetUp!$B$56,T3181+H3182+N3182-O3182-SetUp!$B$56,T3181)</f>
        <v>0</v>
      </c>
      <c r="S3182" s="57">
        <f>R3182*SetUp!$B$65</f>
        <v>0</v>
      </c>
      <c r="T3182" s="57">
        <f>IF((R3182-S3182)&lt;SetUp!$B$53,R3182-S3182,SetUp!$B$53)</f>
        <v>0</v>
      </c>
      <c r="U3182" s="57">
        <f t="shared" si="920"/>
        <v>0.26610747529584039</v>
      </c>
      <c r="V3182" s="57">
        <f>(L3182-P3182)/1000*SetUp!$B$13*1000000/SetUp!$B$48</f>
        <v>5.6003678157071572E-2</v>
      </c>
      <c r="W3182" s="57">
        <f t="shared" si="922"/>
        <v>9.9746599868666408E-18</v>
      </c>
      <c r="X3182" s="57">
        <f>MAX((SetUp!$B$56*(1-($H3182/SetUp!$B$56)^2)*TANH(($B3182-$D3182)/SetUp!$B$56))/(1+$H3182/SetUp!$B$56*TANH(($B3182-$D3182)/SetUp!$B$56)),0)</f>
        <v>0</v>
      </c>
    </row>
    <row r="3183" spans="1:24" x14ac:dyDescent="0.3">
      <c r="A3183" s="64">
        <v>29845</v>
      </c>
      <c r="B3183" s="57">
        <v>0</v>
      </c>
      <c r="C3183" s="57"/>
      <c r="D3183" s="57">
        <v>4.7469999999999999</v>
      </c>
      <c r="E3183" s="57">
        <f t="shared" si="914"/>
        <v>0</v>
      </c>
      <c r="F3183" s="57">
        <f t="shared" si="915"/>
        <v>4.7469999999999999</v>
      </c>
      <c r="G3183" s="57">
        <f t="shared" si="916"/>
        <v>0</v>
      </c>
      <c r="H3183" s="57">
        <f>IF(Q3182&gt;SetUp!$B$56,SetUp!$B$56,Q3182)</f>
        <v>1.4607362022595029E-16</v>
      </c>
      <c r="I3183" s="57">
        <f t="shared" si="921"/>
        <v>0.26610747529584039</v>
      </c>
      <c r="J3183" s="57">
        <f>MIN(F3183,H3183,(1-EXP(-SetUp!$B$52*H3183/SetUp!$B$56))*F3183)</f>
        <v>0</v>
      </c>
      <c r="K3183" s="57">
        <f t="shared" si="917"/>
        <v>1.4607362022595029E-16</v>
      </c>
      <c r="L3183" s="57">
        <f>IF(I3183&lt;=0,0,MIN(SetUp!$B$50*I3183^SetUp!$B$55,I3183))</f>
        <v>2.2531562441843135E-3</v>
      </c>
      <c r="M3183" s="57">
        <f t="shared" si="918"/>
        <v>0.26385431905165607</v>
      </c>
      <c r="N3183" s="57">
        <f>IF(SetUp!$B$62=0,X3183,(B3183-E3183)*(1-(H3183/SetUp!$B$66/SetUp!$B$56)))</f>
        <v>0</v>
      </c>
      <c r="O3183" s="57">
        <f>K3183*SetUp!$B$65</f>
        <v>0</v>
      </c>
      <c r="P3183" s="57">
        <f>MIN(SetUp!$B$54*L3183^SetUp!$B$51,L3183)</f>
        <v>1.2827683525209383E-3</v>
      </c>
      <c r="Q3183" s="57">
        <f t="shared" si="919"/>
        <v>1.4607362022595029E-16</v>
      </c>
      <c r="R3183" s="57">
        <f>IF((H3183+N3183-O3183)&gt;SetUp!$B$56,T3182+H3183+N3183-O3183-SetUp!$B$56,T3182)</f>
        <v>0</v>
      </c>
      <c r="S3183" s="57">
        <f>R3183*SetUp!$B$65</f>
        <v>0</v>
      </c>
      <c r="T3183" s="57">
        <f>IF((R3183-S3183)&lt;SetUp!$B$53,R3183-S3183,SetUp!$B$53)</f>
        <v>0</v>
      </c>
      <c r="U3183" s="57">
        <f t="shared" si="920"/>
        <v>0.26385431905165607</v>
      </c>
      <c r="V3183" s="57">
        <f>(L3183-P3183)/1000*SetUp!$B$13*1000000/SetUp!$B$48</f>
        <v>5.5193414900247914E-2</v>
      </c>
      <c r="W3183" s="57">
        <f t="shared" si="922"/>
        <v>-4.3368086899420177E-18</v>
      </c>
      <c r="X3183" s="57">
        <f>MAX((SetUp!$B$56*(1-($H3183/SetUp!$B$56)^2)*TANH(($B3183-$D3183)/SetUp!$B$56))/(1+$H3183/SetUp!$B$56*TANH(($B3183-$D3183)/SetUp!$B$56)),0)</f>
        <v>0</v>
      </c>
    </row>
    <row r="3184" spans="1:24" x14ac:dyDescent="0.3">
      <c r="A3184" s="64">
        <v>29846</v>
      </c>
      <c r="B3184" s="57">
        <v>0</v>
      </c>
      <c r="C3184" s="57"/>
      <c r="D3184" s="57">
        <v>4.7469999999999999</v>
      </c>
      <c r="E3184" s="57">
        <f t="shared" si="914"/>
        <v>0</v>
      </c>
      <c r="F3184" s="57">
        <f t="shared" si="915"/>
        <v>4.7469999999999999</v>
      </c>
      <c r="G3184" s="57">
        <f t="shared" si="916"/>
        <v>0</v>
      </c>
      <c r="H3184" s="57">
        <f>IF(Q3183&gt;SetUp!$B$56,SetUp!$B$56,Q3183)</f>
        <v>1.4607362022595029E-16</v>
      </c>
      <c r="I3184" s="57">
        <f t="shared" si="921"/>
        <v>0.26385431905165607</v>
      </c>
      <c r="J3184" s="57">
        <f>MIN(F3184,H3184,(1-EXP(-SetUp!$B$52*H3184/SetUp!$B$56))*F3184)</f>
        <v>0</v>
      </c>
      <c r="K3184" s="57">
        <f t="shared" si="917"/>
        <v>1.4607362022595029E-16</v>
      </c>
      <c r="L3184" s="57">
        <f>IF(I3184&lt;=0,0,MIN(SetUp!$B$50*I3184^SetUp!$B$55,I3184))</f>
        <v>2.2214499370099249E-3</v>
      </c>
      <c r="M3184" s="57">
        <f t="shared" si="918"/>
        <v>0.26163286911464617</v>
      </c>
      <c r="N3184" s="57">
        <f>IF(SetUp!$B$62=0,X3184,(B3184-E3184)*(1-(H3184/SetUp!$B$66/SetUp!$B$56)))</f>
        <v>0</v>
      </c>
      <c r="O3184" s="57">
        <f>K3184*SetUp!$B$65</f>
        <v>0</v>
      </c>
      <c r="P3184" s="57">
        <f>MIN(SetUp!$B$54*L3184^SetUp!$B$51,L3184)</f>
        <v>1.2650222464816001E-3</v>
      </c>
      <c r="Q3184" s="57">
        <f t="shared" si="919"/>
        <v>1.4607362022595029E-16</v>
      </c>
      <c r="R3184" s="57">
        <f>IF((H3184+N3184-O3184)&gt;SetUp!$B$56,T3183+H3184+N3184-O3184-SetUp!$B$56,T3183)</f>
        <v>0</v>
      </c>
      <c r="S3184" s="57">
        <f>R3184*SetUp!$B$65</f>
        <v>0</v>
      </c>
      <c r="T3184" s="57">
        <f>IF((R3184-S3184)&lt;SetUp!$B$53,R3184-S3184,SetUp!$B$53)</f>
        <v>0</v>
      </c>
      <c r="U3184" s="57">
        <f t="shared" si="920"/>
        <v>0.26163286911464617</v>
      </c>
      <c r="V3184" s="57">
        <f>(L3184-P3184)/1000*SetUp!$B$13*1000000/SetUp!$B$48</f>
        <v>5.4399391005311451E-2</v>
      </c>
      <c r="W3184" s="57">
        <f t="shared" si="922"/>
        <v>2.4286128663675299E-17</v>
      </c>
      <c r="X3184" s="57">
        <f>MAX((SetUp!$B$56*(1-($H3184/SetUp!$B$56)^2)*TANH(($B3184-$D3184)/SetUp!$B$56))/(1+$H3184/SetUp!$B$56*TANH(($B3184-$D3184)/SetUp!$B$56)),0)</f>
        <v>0</v>
      </c>
    </row>
    <row r="3185" spans="1:24" x14ac:dyDescent="0.3">
      <c r="A3185" s="64">
        <v>29847</v>
      </c>
      <c r="B3185" s="57">
        <v>0</v>
      </c>
      <c r="C3185" s="57"/>
      <c r="D3185" s="57">
        <v>4.7469999999999999</v>
      </c>
      <c r="E3185" s="57">
        <f t="shared" si="914"/>
        <v>0</v>
      </c>
      <c r="F3185" s="57">
        <f t="shared" si="915"/>
        <v>4.7469999999999999</v>
      </c>
      <c r="G3185" s="57">
        <f t="shared" si="916"/>
        <v>0</v>
      </c>
      <c r="H3185" s="57">
        <f>IF(Q3184&gt;SetUp!$B$56,SetUp!$B$56,Q3184)</f>
        <v>1.4607362022595029E-16</v>
      </c>
      <c r="I3185" s="57">
        <f t="shared" si="921"/>
        <v>0.26163286911464617</v>
      </c>
      <c r="J3185" s="57">
        <f>MIN(F3185,H3185,(1-EXP(-SetUp!$B$52*H3185/SetUp!$B$56))*F3185)</f>
        <v>0</v>
      </c>
      <c r="K3185" s="57">
        <f t="shared" si="917"/>
        <v>1.4607362022595029E-16</v>
      </c>
      <c r="L3185" s="57">
        <f>IF(I3185&lt;=0,0,MIN(SetUp!$B$50*I3185^SetUp!$B$55,I3185))</f>
        <v>2.1903660061363935E-3</v>
      </c>
      <c r="M3185" s="57">
        <f t="shared" si="918"/>
        <v>0.2594425031085098</v>
      </c>
      <c r="N3185" s="57">
        <f>IF(SetUp!$B$62=0,X3185,(B3185-E3185)*(1-(H3185/SetUp!$B$66/SetUp!$B$56)))</f>
        <v>0</v>
      </c>
      <c r="O3185" s="57">
        <f>K3185*SetUp!$B$65</f>
        <v>0</v>
      </c>
      <c r="P3185" s="57">
        <f>MIN(SetUp!$B$54*L3185^SetUp!$B$51,L3185)</f>
        <v>1.2476203030435667E-3</v>
      </c>
      <c r="Q3185" s="57">
        <f t="shared" si="919"/>
        <v>1.4607362022595029E-16</v>
      </c>
      <c r="R3185" s="57">
        <f>IF((H3185+N3185-O3185)&gt;SetUp!$B$56,T3184+H3185+N3185-O3185-SetUp!$B$56,T3184)</f>
        <v>0</v>
      </c>
      <c r="S3185" s="57">
        <f>R3185*SetUp!$B$65</f>
        <v>0</v>
      </c>
      <c r="T3185" s="57">
        <f>IF((R3185-S3185)&lt;SetUp!$B$53,R3185-S3185,SetUp!$B$53)</f>
        <v>0</v>
      </c>
      <c r="U3185" s="57">
        <f t="shared" si="920"/>
        <v>0.2594425031085098</v>
      </c>
      <c r="V3185" s="57">
        <f>(L3185-P3185)/1000*SetUp!$B$13*1000000/SetUp!$B$48</f>
        <v>5.3621191260987577E-2</v>
      </c>
      <c r="W3185" s="57">
        <f t="shared" si="922"/>
        <v>2.5153490401663703E-17</v>
      </c>
      <c r="X3185" s="57">
        <f>MAX((SetUp!$B$56*(1-($H3185/SetUp!$B$56)^2)*TANH(($B3185-$D3185)/SetUp!$B$56))/(1+$H3185/SetUp!$B$56*TANH(($B3185-$D3185)/SetUp!$B$56)),0)</f>
        <v>0</v>
      </c>
    </row>
    <row r="3186" spans="1:24" x14ac:dyDescent="0.3">
      <c r="A3186" s="64">
        <v>29848</v>
      </c>
      <c r="B3186" s="57">
        <v>0</v>
      </c>
      <c r="C3186" s="57"/>
      <c r="D3186" s="57">
        <v>4.7469999999999999</v>
      </c>
      <c r="E3186" s="57">
        <f t="shared" si="914"/>
        <v>0</v>
      </c>
      <c r="F3186" s="57">
        <f t="shared" si="915"/>
        <v>4.7469999999999999</v>
      </c>
      <c r="G3186" s="57">
        <f t="shared" si="916"/>
        <v>0</v>
      </c>
      <c r="H3186" s="57">
        <f>IF(Q3185&gt;SetUp!$B$56,SetUp!$B$56,Q3185)</f>
        <v>1.4607362022595029E-16</v>
      </c>
      <c r="I3186" s="57">
        <f t="shared" si="921"/>
        <v>0.2594425031085098</v>
      </c>
      <c r="J3186" s="57">
        <f>MIN(F3186,H3186,(1-EXP(-SetUp!$B$52*H3186/SetUp!$B$56))*F3186)</f>
        <v>0</v>
      </c>
      <c r="K3186" s="57">
        <f t="shared" si="917"/>
        <v>1.4607362022595029E-16</v>
      </c>
      <c r="L3186" s="57">
        <f>IF(I3186&lt;=0,0,MIN(SetUp!$B$50*I3186^SetUp!$B$55,I3186))</f>
        <v>2.1598888077735451E-3</v>
      </c>
      <c r="M3186" s="57">
        <f t="shared" si="918"/>
        <v>0.25728261430073623</v>
      </c>
      <c r="N3186" s="57">
        <f>IF(SetUp!$B$62=0,X3186,(B3186-E3186)*(1-(H3186/SetUp!$B$66/SetUp!$B$56)))</f>
        <v>0</v>
      </c>
      <c r="O3186" s="57">
        <f>K3186*SetUp!$B$65</f>
        <v>0</v>
      </c>
      <c r="P3186" s="57">
        <f>MIN(SetUp!$B$54*L3186^SetUp!$B$51,L3186)</f>
        <v>1.2305539518758805E-3</v>
      </c>
      <c r="Q3186" s="57">
        <f t="shared" si="919"/>
        <v>1.4607362022595029E-16</v>
      </c>
      <c r="R3186" s="57">
        <f>IF((H3186+N3186-O3186)&gt;SetUp!$B$56,T3185+H3186+N3186-O3186-SetUp!$B$56,T3185)</f>
        <v>0</v>
      </c>
      <c r="S3186" s="57">
        <f>R3186*SetUp!$B$65</f>
        <v>0</v>
      </c>
      <c r="T3186" s="57">
        <f>IF((R3186-S3186)&lt;SetUp!$B$53,R3186-S3186,SetUp!$B$53)</f>
        <v>0</v>
      </c>
      <c r="U3186" s="57">
        <f t="shared" si="920"/>
        <v>0.25728261430073623</v>
      </c>
      <c r="V3186" s="57">
        <f>(L3186-P3186)/1000*SetUp!$B$13*1000000/SetUp!$B$48</f>
        <v>5.2858413345305201E-2</v>
      </c>
      <c r="W3186" s="57">
        <f t="shared" si="922"/>
        <v>-2.3852447794681098E-17</v>
      </c>
      <c r="X3186" s="57">
        <f>MAX((SetUp!$B$56*(1-($H3186/SetUp!$B$56)^2)*TANH(($B3186-$D3186)/SetUp!$B$56))/(1+$H3186/SetUp!$B$56*TANH(($B3186-$D3186)/SetUp!$B$56)),0)</f>
        <v>0</v>
      </c>
    </row>
    <row r="3187" spans="1:24" x14ac:dyDescent="0.3">
      <c r="A3187" s="64">
        <v>29849</v>
      </c>
      <c r="B3187" s="57">
        <v>0</v>
      </c>
      <c r="C3187" s="57"/>
      <c r="D3187" s="57">
        <v>4.7469999999999999</v>
      </c>
      <c r="E3187" s="57">
        <f t="shared" si="914"/>
        <v>0</v>
      </c>
      <c r="F3187" s="57">
        <f t="shared" si="915"/>
        <v>4.7469999999999999</v>
      </c>
      <c r="G3187" s="57">
        <f t="shared" si="916"/>
        <v>0</v>
      </c>
      <c r="H3187" s="57">
        <f>IF(Q3186&gt;SetUp!$B$56,SetUp!$B$56,Q3186)</f>
        <v>1.4607362022595029E-16</v>
      </c>
      <c r="I3187" s="57">
        <f t="shared" si="921"/>
        <v>0.25728261430073623</v>
      </c>
      <c r="J3187" s="57">
        <f>MIN(F3187,H3187,(1-EXP(-SetUp!$B$52*H3187/SetUp!$B$56))*F3187)</f>
        <v>0</v>
      </c>
      <c r="K3187" s="57">
        <f t="shared" si="917"/>
        <v>1.4607362022595029E-16</v>
      </c>
      <c r="L3187" s="57">
        <f>IF(I3187&lt;=0,0,MIN(SetUp!$B$50*I3187^SetUp!$B$55,I3187))</f>
        <v>2.1300031766539875E-3</v>
      </c>
      <c r="M3187" s="57">
        <f t="shared" si="918"/>
        <v>0.25515261112408227</v>
      </c>
      <c r="N3187" s="57">
        <f>IF(SetUp!$B$62=0,X3187,(B3187-E3187)*(1-(H3187/SetUp!$B$66/SetUp!$B$56)))</f>
        <v>0</v>
      </c>
      <c r="O3187" s="57">
        <f>K3187*SetUp!$B$65</f>
        <v>0</v>
      </c>
      <c r="P3187" s="57">
        <f>MIN(SetUp!$B$54*L3187^SetUp!$B$51,L3187)</f>
        <v>1.2138148828192369E-3</v>
      </c>
      <c r="Q3187" s="57">
        <f t="shared" si="919"/>
        <v>1.4607362022595029E-16</v>
      </c>
      <c r="R3187" s="57">
        <f>IF((H3187+N3187-O3187)&gt;SetUp!$B$56,T3186+H3187+N3187-O3187-SetUp!$B$56,T3186)</f>
        <v>0</v>
      </c>
      <c r="S3187" s="57">
        <f>R3187*SetUp!$B$65</f>
        <v>0</v>
      </c>
      <c r="T3187" s="57">
        <f>IF((R3187-S3187)&lt;SetUp!$B$53,R3187-S3187,SetUp!$B$53)</f>
        <v>0</v>
      </c>
      <c r="U3187" s="57">
        <f t="shared" si="920"/>
        <v>0.25515261112408227</v>
      </c>
      <c r="V3187" s="57">
        <f>(L3187-P3187)/1000*SetUp!$B$13*1000000/SetUp!$B$48</f>
        <v>5.2110667355599487E-2</v>
      </c>
      <c r="W3187" s="57">
        <f t="shared" si="922"/>
        <v>2.688821387764051E-17</v>
      </c>
      <c r="X3187" s="57">
        <f>MAX((SetUp!$B$56*(1-($H3187/SetUp!$B$56)^2)*TANH(($B3187-$D3187)/SetUp!$B$56))/(1+$H3187/SetUp!$B$56*TANH(($B3187-$D3187)/SetUp!$B$56)),0)</f>
        <v>0</v>
      </c>
    </row>
    <row r="3188" spans="1:24" x14ac:dyDescent="0.3">
      <c r="A3188" s="64">
        <v>29850</v>
      </c>
      <c r="B3188" s="57">
        <v>0</v>
      </c>
      <c r="C3188" s="57"/>
      <c r="D3188" s="57">
        <v>4.7469999999999999</v>
      </c>
      <c r="E3188" s="57">
        <f t="shared" si="914"/>
        <v>0</v>
      </c>
      <c r="F3188" s="57">
        <f t="shared" si="915"/>
        <v>4.7469999999999999</v>
      </c>
      <c r="G3188" s="57">
        <f t="shared" si="916"/>
        <v>0</v>
      </c>
      <c r="H3188" s="57">
        <f>IF(Q3187&gt;SetUp!$B$56,SetUp!$B$56,Q3187)</f>
        <v>1.4607362022595029E-16</v>
      </c>
      <c r="I3188" s="57">
        <f t="shared" si="921"/>
        <v>0.25515261112408227</v>
      </c>
      <c r="J3188" s="57">
        <f>MIN(F3188,H3188,(1-EXP(-SetUp!$B$52*H3188/SetUp!$B$56))*F3188)</f>
        <v>0</v>
      </c>
      <c r="K3188" s="57">
        <f t="shared" si="917"/>
        <v>1.4607362022595029E-16</v>
      </c>
      <c r="L3188" s="57">
        <f>IF(I3188&lt;=0,0,MIN(SetUp!$B$50*I3188^SetUp!$B$55,I3188))</f>
        <v>2.1006944088120933E-3</v>
      </c>
      <c r="M3188" s="57">
        <f t="shared" si="918"/>
        <v>0.25305191671527016</v>
      </c>
      <c r="N3188" s="57">
        <f>IF(SetUp!$B$62=0,X3188,(B3188-E3188)*(1-(H3188/SetUp!$B$66/SetUp!$B$56)))</f>
        <v>0</v>
      </c>
      <c r="O3188" s="57">
        <f>K3188*SetUp!$B$65</f>
        <v>0</v>
      </c>
      <c r="P3188" s="57">
        <f>MIN(SetUp!$B$54*L3188^SetUp!$B$51,L3188)</f>
        <v>1.1973950365826074E-3</v>
      </c>
      <c r="Q3188" s="57">
        <f t="shared" si="919"/>
        <v>1.4607362022595029E-16</v>
      </c>
      <c r="R3188" s="57">
        <f>IF((H3188+N3188-O3188)&gt;SetUp!$B$56,T3187+H3188+N3188-O3188-SetUp!$B$56,T3187)</f>
        <v>0</v>
      </c>
      <c r="S3188" s="57">
        <f>R3188*SetUp!$B$65</f>
        <v>0</v>
      </c>
      <c r="T3188" s="57">
        <f>IF((R3188-S3188)&lt;SetUp!$B$53,R3188-S3188,SetUp!$B$53)</f>
        <v>0</v>
      </c>
      <c r="U3188" s="57">
        <f t="shared" si="920"/>
        <v>0.25305191671527016</v>
      </c>
      <c r="V3188" s="57">
        <f>(L3188-P3188)/1000*SetUp!$B$13*1000000/SetUp!$B$48</f>
        <v>5.137757535817488E-2</v>
      </c>
      <c r="W3188" s="57">
        <f t="shared" si="922"/>
        <v>-1.6046192152785466E-17</v>
      </c>
      <c r="X3188" s="57">
        <f>MAX((SetUp!$B$56*(1-($H3188/SetUp!$B$56)^2)*TANH(($B3188-$D3188)/SetUp!$B$56))/(1+$H3188/SetUp!$B$56*TANH(($B3188-$D3188)/SetUp!$B$56)),0)</f>
        <v>0</v>
      </c>
    </row>
    <row r="3189" spans="1:24" x14ac:dyDescent="0.3">
      <c r="A3189" s="64">
        <v>29851</v>
      </c>
      <c r="B3189" s="57">
        <v>0</v>
      </c>
      <c r="C3189" s="57"/>
      <c r="D3189" s="57">
        <v>4.7469999999999999</v>
      </c>
      <c r="E3189" s="57">
        <f t="shared" si="914"/>
        <v>0</v>
      </c>
      <c r="F3189" s="57">
        <f t="shared" si="915"/>
        <v>4.7469999999999999</v>
      </c>
      <c r="G3189" s="57">
        <f t="shared" si="916"/>
        <v>0</v>
      </c>
      <c r="H3189" s="57">
        <f>IF(Q3188&gt;SetUp!$B$56,SetUp!$B$56,Q3188)</f>
        <v>1.4607362022595029E-16</v>
      </c>
      <c r="I3189" s="57">
        <f t="shared" si="921"/>
        <v>0.25305191671527016</v>
      </c>
      <c r="J3189" s="57">
        <f>MIN(F3189,H3189,(1-EXP(-SetUp!$B$52*H3189/SetUp!$B$56))*F3189)</f>
        <v>0</v>
      </c>
      <c r="K3189" s="57">
        <f t="shared" si="917"/>
        <v>1.4607362022595029E-16</v>
      </c>
      <c r="L3189" s="57">
        <f>IF(I3189&lt;=0,0,MIN(SetUp!$B$50*I3189^SetUp!$B$55,I3189))</f>
        <v>2.0719482450747609E-3</v>
      </c>
      <c r="M3189" s="57">
        <f t="shared" si="918"/>
        <v>0.25097996847019538</v>
      </c>
      <c r="N3189" s="57">
        <f>IF(SetUp!$B$62=0,X3189,(B3189-E3189)*(1-(H3189/SetUp!$B$66/SetUp!$B$56)))</f>
        <v>0</v>
      </c>
      <c r="O3189" s="57">
        <f>K3189*SetUp!$B$65</f>
        <v>0</v>
      </c>
      <c r="P3189" s="57">
        <f>MIN(SetUp!$B$54*L3189^SetUp!$B$51,L3189)</f>
        <v>1.1812865958222636E-3</v>
      </c>
      <c r="Q3189" s="57">
        <f t="shared" si="919"/>
        <v>1.4607362022595029E-16</v>
      </c>
      <c r="R3189" s="57">
        <f>IF((H3189+N3189-O3189)&gt;SetUp!$B$56,T3188+H3189+N3189-O3189-SetUp!$B$56,T3188)</f>
        <v>0</v>
      </c>
      <c r="S3189" s="57">
        <f>R3189*SetUp!$B$65</f>
        <v>0</v>
      </c>
      <c r="T3189" s="57">
        <f>IF((R3189-S3189)&lt;SetUp!$B$53,R3189-S3189,SetUp!$B$53)</f>
        <v>0</v>
      </c>
      <c r="U3189" s="57">
        <f t="shared" si="920"/>
        <v>0.25097996847019538</v>
      </c>
      <c r="V3189" s="57">
        <f>(L3189-P3189)/1000*SetUp!$B$13*1000000/SetUp!$B$48</f>
        <v>5.0658770956702313E-2</v>
      </c>
      <c r="W3189" s="57">
        <f t="shared" si="922"/>
        <v>-2.2985086056692694E-17</v>
      </c>
      <c r="X3189" s="57">
        <f>MAX((SetUp!$B$56*(1-($H3189/SetUp!$B$56)^2)*TANH(($B3189-$D3189)/SetUp!$B$56))/(1+$H3189/SetUp!$B$56*TANH(($B3189-$D3189)/SetUp!$B$56)),0)</f>
        <v>0</v>
      </c>
    </row>
    <row r="3190" spans="1:24" x14ac:dyDescent="0.3">
      <c r="A3190" s="64">
        <v>29852</v>
      </c>
      <c r="B3190" s="57">
        <v>0</v>
      </c>
      <c r="C3190" s="57"/>
      <c r="D3190" s="57">
        <v>4.7469999999999999</v>
      </c>
      <c r="E3190" s="57">
        <f t="shared" si="914"/>
        <v>0</v>
      </c>
      <c r="F3190" s="57">
        <f t="shared" si="915"/>
        <v>4.7469999999999999</v>
      </c>
      <c r="G3190" s="57">
        <f t="shared" si="916"/>
        <v>0</v>
      </c>
      <c r="H3190" s="57">
        <f>IF(Q3189&gt;SetUp!$B$56,SetUp!$B$56,Q3189)</f>
        <v>1.4607362022595029E-16</v>
      </c>
      <c r="I3190" s="57">
        <f t="shared" si="921"/>
        <v>0.25097996847019538</v>
      </c>
      <c r="J3190" s="57">
        <f>MIN(F3190,H3190,(1-EXP(-SetUp!$B$52*H3190/SetUp!$B$56))*F3190)</f>
        <v>0</v>
      </c>
      <c r="K3190" s="57">
        <f t="shared" si="917"/>
        <v>1.4607362022595029E-16</v>
      </c>
      <c r="L3190" s="57">
        <f>IF(I3190&lt;=0,0,MIN(SetUp!$B$50*I3190^SetUp!$B$55,I3190))</f>
        <v>2.0437508552308046E-3</v>
      </c>
      <c r="M3190" s="57">
        <f t="shared" si="918"/>
        <v>0.24893621761496457</v>
      </c>
      <c r="N3190" s="57">
        <f>IF(SetUp!$B$62=0,X3190,(B3190-E3190)*(1-(H3190/SetUp!$B$66/SetUp!$B$56)))</f>
        <v>0</v>
      </c>
      <c r="O3190" s="57">
        <f>K3190*SetUp!$B$65</f>
        <v>0</v>
      </c>
      <c r="P3190" s="57">
        <f>MIN(SetUp!$B$54*L3190^SetUp!$B$51,L3190)</f>
        <v>1.1654819765854966E-3</v>
      </c>
      <c r="Q3190" s="57">
        <f t="shared" si="919"/>
        <v>1.4607362022595029E-16</v>
      </c>
      <c r="R3190" s="57">
        <f>IF((H3190+N3190-O3190)&gt;SetUp!$B$56,T3189+H3190+N3190-O3190-SetUp!$B$56,T3189)</f>
        <v>0</v>
      </c>
      <c r="S3190" s="57">
        <f>R3190*SetUp!$B$65</f>
        <v>0</v>
      </c>
      <c r="T3190" s="57">
        <f>IF((R3190-S3190)&lt;SetUp!$B$53,R3190-S3190,SetUp!$B$53)</f>
        <v>0</v>
      </c>
      <c r="U3190" s="57">
        <f t="shared" si="920"/>
        <v>0.24893621761496457</v>
      </c>
      <c r="V3190" s="57">
        <f>(L3190-P3190)/1000*SetUp!$B$13*1000000/SetUp!$B$48</f>
        <v>4.995389887847209E-2</v>
      </c>
      <c r="W3190" s="57">
        <f t="shared" si="922"/>
        <v>-9.1072982488782372E-18</v>
      </c>
      <c r="X3190" s="57">
        <f>MAX((SetUp!$B$56*(1-($H3190/SetUp!$B$56)^2)*TANH(($B3190-$D3190)/SetUp!$B$56))/(1+$H3190/SetUp!$B$56*TANH(($B3190-$D3190)/SetUp!$B$56)),0)</f>
        <v>0</v>
      </c>
    </row>
    <row r="3191" spans="1:24" x14ac:dyDescent="0.3">
      <c r="A3191" s="64">
        <v>29853</v>
      </c>
      <c r="B3191" s="57">
        <v>0</v>
      </c>
      <c r="C3191" s="57"/>
      <c r="D3191" s="57">
        <v>4.7469999999999999</v>
      </c>
      <c r="E3191" s="57">
        <f t="shared" si="914"/>
        <v>0</v>
      </c>
      <c r="F3191" s="57">
        <f t="shared" si="915"/>
        <v>4.7469999999999999</v>
      </c>
      <c r="G3191" s="57">
        <f t="shared" si="916"/>
        <v>0</v>
      </c>
      <c r="H3191" s="57">
        <f>IF(Q3190&gt;SetUp!$B$56,SetUp!$B$56,Q3190)</f>
        <v>1.4607362022595029E-16</v>
      </c>
      <c r="I3191" s="57">
        <f t="shared" si="921"/>
        <v>0.24893621761496457</v>
      </c>
      <c r="J3191" s="57">
        <f>MIN(F3191,H3191,(1-EXP(-SetUp!$B$52*H3191/SetUp!$B$56))*F3191)</f>
        <v>0</v>
      </c>
      <c r="K3191" s="57">
        <f t="shared" si="917"/>
        <v>1.4607362022595029E-16</v>
      </c>
      <c r="L3191" s="57">
        <f>IF(I3191&lt;=0,0,MIN(SetUp!$B$50*I3191^SetUp!$B$55,I3191))</f>
        <v>2.0160888228474678E-3</v>
      </c>
      <c r="M3191" s="57">
        <f t="shared" si="918"/>
        <v>0.24692012879211711</v>
      </c>
      <c r="N3191" s="57">
        <f>IF(SetUp!$B$62=0,X3191,(B3191-E3191)*(1-(H3191/SetUp!$B$66/SetUp!$B$56)))</f>
        <v>0</v>
      </c>
      <c r="O3191" s="57">
        <f>K3191*SetUp!$B$65</f>
        <v>0</v>
      </c>
      <c r="P3191" s="57">
        <f>MIN(SetUp!$B$54*L3191^SetUp!$B$51,L3191)</f>
        <v>1.1499738201021816E-3</v>
      </c>
      <c r="Q3191" s="57">
        <f t="shared" si="919"/>
        <v>1.4607362022595029E-16</v>
      </c>
      <c r="R3191" s="57">
        <f>IF((H3191+N3191-O3191)&gt;SetUp!$B$56,T3190+H3191+N3191-O3191-SetUp!$B$56,T3190)</f>
        <v>0</v>
      </c>
      <c r="S3191" s="57">
        <f>R3191*SetUp!$B$65</f>
        <v>0</v>
      </c>
      <c r="T3191" s="57">
        <f>IF((R3191-S3191)&lt;SetUp!$B$53,R3191-S3191,SetUp!$B$53)</f>
        <v>0</v>
      </c>
      <c r="U3191" s="57">
        <f t="shared" si="920"/>
        <v>0.24692012879211711</v>
      </c>
      <c r="V3191" s="57">
        <f>(L3191-P3191)/1000*SetUp!$B$13*1000000/SetUp!$B$48</f>
        <v>4.9262614577669284E-2</v>
      </c>
      <c r="W3191" s="57">
        <f t="shared" si="922"/>
        <v>1.1709383462843448E-17</v>
      </c>
      <c r="X3191" s="57">
        <f>MAX((SetUp!$B$56*(1-($H3191/SetUp!$B$56)^2)*TANH(($B3191-$D3191)/SetUp!$B$56))/(1+$H3191/SetUp!$B$56*TANH(($B3191-$D3191)/SetUp!$B$56)),0)</f>
        <v>0</v>
      </c>
    </row>
    <row r="3192" spans="1:24" x14ac:dyDescent="0.3">
      <c r="A3192" s="64">
        <v>29854</v>
      </c>
      <c r="B3192" s="57">
        <v>0</v>
      </c>
      <c r="C3192" s="57"/>
      <c r="D3192" s="57">
        <v>4.7469999999999999</v>
      </c>
      <c r="E3192" s="57">
        <f t="shared" si="914"/>
        <v>0</v>
      </c>
      <c r="F3192" s="57">
        <f t="shared" si="915"/>
        <v>4.7469999999999999</v>
      </c>
      <c r="G3192" s="57">
        <f t="shared" si="916"/>
        <v>0</v>
      </c>
      <c r="H3192" s="57">
        <f>IF(Q3191&gt;SetUp!$B$56,SetUp!$B$56,Q3191)</f>
        <v>1.4607362022595029E-16</v>
      </c>
      <c r="I3192" s="57">
        <f t="shared" si="921"/>
        <v>0.24692012879211711</v>
      </c>
      <c r="J3192" s="57">
        <f>MIN(F3192,H3192,(1-EXP(-SetUp!$B$52*H3192/SetUp!$B$56))*F3192)</f>
        <v>0</v>
      </c>
      <c r="K3192" s="57">
        <f t="shared" si="917"/>
        <v>1.4607362022595029E-16</v>
      </c>
      <c r="L3192" s="57">
        <f>IF(I3192&lt;=0,0,MIN(SetUp!$B$50*I3192^SetUp!$B$55,I3192))</f>
        <v>1.9889491307042576E-3</v>
      </c>
      <c r="M3192" s="57">
        <f t="shared" si="918"/>
        <v>0.24493117966141284</v>
      </c>
      <c r="N3192" s="57">
        <f>IF(SetUp!$B$62=0,X3192,(B3192-E3192)*(1-(H3192/SetUp!$B$66/SetUp!$B$56)))</f>
        <v>0</v>
      </c>
      <c r="O3192" s="57">
        <f>K3192*SetUp!$B$65</f>
        <v>0</v>
      </c>
      <c r="P3192" s="57">
        <f>MIN(SetUp!$B$54*L3192^SetUp!$B$51,L3192)</f>
        <v>1.1347549849082357E-3</v>
      </c>
      <c r="Q3192" s="57">
        <f t="shared" si="919"/>
        <v>1.4607362022595029E-16</v>
      </c>
      <c r="R3192" s="57">
        <f>IF((H3192+N3192-O3192)&gt;SetUp!$B$56,T3191+H3192+N3192-O3192-SetUp!$B$56,T3191)</f>
        <v>0</v>
      </c>
      <c r="S3192" s="57">
        <f>R3192*SetUp!$B$65</f>
        <v>0</v>
      </c>
      <c r="T3192" s="57">
        <f>IF((R3192-S3192)&lt;SetUp!$B$53,R3192-S3192,SetUp!$B$53)</f>
        <v>0</v>
      </c>
      <c r="U3192" s="57">
        <f t="shared" si="920"/>
        <v>0.24493117966141284</v>
      </c>
      <c r="V3192" s="57">
        <f>(L3192-P3192)/1000*SetUp!$B$13*1000000/SetUp!$B$48</f>
        <v>4.8584583854883338E-2</v>
      </c>
      <c r="W3192" s="57">
        <f t="shared" si="922"/>
        <v>-1.3010426069826053E-17</v>
      </c>
      <c r="X3192" s="57">
        <f>MAX((SetUp!$B$56*(1-($H3192/SetUp!$B$56)^2)*TANH(($B3192-$D3192)/SetUp!$B$56))/(1+$H3192/SetUp!$B$56*TANH(($B3192-$D3192)/SetUp!$B$56)),0)</f>
        <v>0</v>
      </c>
    </row>
    <row r="3193" spans="1:24" x14ac:dyDescent="0.3">
      <c r="A3193" s="64">
        <v>29855</v>
      </c>
      <c r="B3193" s="57">
        <v>0</v>
      </c>
      <c r="C3193" s="57"/>
      <c r="D3193" s="57">
        <v>4.7469999999999999</v>
      </c>
      <c r="E3193" s="57">
        <f t="shared" si="914"/>
        <v>0</v>
      </c>
      <c r="F3193" s="57">
        <f t="shared" si="915"/>
        <v>4.7469999999999999</v>
      </c>
      <c r="G3193" s="57">
        <f t="shared" si="916"/>
        <v>0</v>
      </c>
      <c r="H3193" s="57">
        <f>IF(Q3192&gt;SetUp!$B$56,SetUp!$B$56,Q3192)</f>
        <v>1.4607362022595029E-16</v>
      </c>
      <c r="I3193" s="57">
        <f t="shared" si="921"/>
        <v>0.24493117966141284</v>
      </c>
      <c r="J3193" s="57">
        <f>MIN(F3193,H3193,(1-EXP(-SetUp!$B$52*H3193/SetUp!$B$56))*F3193)</f>
        <v>0</v>
      </c>
      <c r="K3193" s="57">
        <f t="shared" si="917"/>
        <v>1.4607362022595029E-16</v>
      </c>
      <c r="L3193" s="57">
        <f>IF(I3193&lt;=0,0,MIN(SetUp!$B$50*I3193^SetUp!$B$55,I3193))</f>
        <v>1.9623191468157468E-3</v>
      </c>
      <c r="M3193" s="57">
        <f t="shared" si="918"/>
        <v>0.2429688605145971</v>
      </c>
      <c r="N3193" s="57">
        <f>IF(SetUp!$B$62=0,X3193,(B3193-E3193)*(1-(H3193/SetUp!$B$66/SetUp!$B$56)))</f>
        <v>0</v>
      </c>
      <c r="O3193" s="57">
        <f>K3193*SetUp!$B$65</f>
        <v>0</v>
      </c>
      <c r="P3193" s="57">
        <f>MIN(SetUp!$B$54*L3193^SetUp!$B$51,L3193)</f>
        <v>1.1198185392858136E-3</v>
      </c>
      <c r="Q3193" s="57">
        <f t="shared" si="919"/>
        <v>1.4607362022595029E-16</v>
      </c>
      <c r="R3193" s="57">
        <f>IF((H3193+N3193-O3193)&gt;SetUp!$B$56,T3192+H3193+N3193-O3193-SetUp!$B$56,T3192)</f>
        <v>0</v>
      </c>
      <c r="S3193" s="57">
        <f>R3193*SetUp!$B$65</f>
        <v>0</v>
      </c>
      <c r="T3193" s="57">
        <f>IF((R3193-S3193)&lt;SetUp!$B$53,R3193-S3193,SetUp!$B$53)</f>
        <v>0</v>
      </c>
      <c r="U3193" s="57">
        <f t="shared" si="920"/>
        <v>0.2429688605145971</v>
      </c>
      <c r="V3193" s="57">
        <f>(L3193-P3193)/1000*SetUp!$B$13*1000000/SetUp!$B$48</f>
        <v>4.7919482492101657E-2</v>
      </c>
      <c r="W3193" s="57">
        <f t="shared" si="922"/>
        <v>0</v>
      </c>
      <c r="X3193" s="57">
        <f>MAX((SetUp!$B$56*(1-($H3193/SetUp!$B$56)^2)*TANH(($B3193-$D3193)/SetUp!$B$56))/(1+$H3193/SetUp!$B$56*TANH(($B3193-$D3193)/SetUp!$B$56)),0)</f>
        <v>0</v>
      </c>
    </row>
    <row r="3194" spans="1:24" x14ac:dyDescent="0.3">
      <c r="A3194" s="64">
        <v>29856</v>
      </c>
      <c r="B3194" s="57">
        <v>0</v>
      </c>
      <c r="C3194" s="57"/>
      <c r="D3194" s="57">
        <v>4.7469999999999999</v>
      </c>
      <c r="E3194" s="57">
        <f t="shared" si="914"/>
        <v>0</v>
      </c>
      <c r="F3194" s="57">
        <f t="shared" si="915"/>
        <v>4.7469999999999999</v>
      </c>
      <c r="G3194" s="57">
        <f t="shared" si="916"/>
        <v>0</v>
      </c>
      <c r="H3194" s="57">
        <f>IF(Q3193&gt;SetUp!$B$56,SetUp!$B$56,Q3193)</f>
        <v>1.4607362022595029E-16</v>
      </c>
      <c r="I3194" s="57">
        <f t="shared" si="921"/>
        <v>0.2429688605145971</v>
      </c>
      <c r="J3194" s="57">
        <f>MIN(F3194,H3194,(1-EXP(-SetUp!$B$52*H3194/SetUp!$B$56))*F3194)</f>
        <v>0</v>
      </c>
      <c r="K3194" s="57">
        <f t="shared" si="917"/>
        <v>1.4607362022595029E-16</v>
      </c>
      <c r="L3194" s="57">
        <f>IF(I3194&lt;=0,0,MIN(SetUp!$B$50*I3194^SetUp!$B$55,I3194))</f>
        <v>1.9361866110165177E-3</v>
      </c>
      <c r="M3194" s="57">
        <f t="shared" si="918"/>
        <v>0.24103267390358057</v>
      </c>
      <c r="N3194" s="57">
        <f>IF(SetUp!$B$62=0,X3194,(B3194-E3194)*(1-(H3194/SetUp!$B$66/SetUp!$B$56)))</f>
        <v>0</v>
      </c>
      <c r="O3194" s="57">
        <f>K3194*SetUp!$B$65</f>
        <v>0</v>
      </c>
      <c r="P3194" s="57">
        <f>MIN(SetUp!$B$54*L3194^SetUp!$B$51,L3194)</f>
        <v>1.1051577540058634E-3</v>
      </c>
      <c r="Q3194" s="57">
        <f t="shared" si="919"/>
        <v>1.4607362022595029E-16</v>
      </c>
      <c r="R3194" s="57">
        <f>IF((H3194+N3194-O3194)&gt;SetUp!$B$56,T3193+H3194+N3194-O3194-SetUp!$B$56,T3193)</f>
        <v>0</v>
      </c>
      <c r="S3194" s="57">
        <f>R3194*SetUp!$B$65</f>
        <v>0</v>
      </c>
      <c r="T3194" s="57">
        <f>IF((R3194-S3194)&lt;SetUp!$B$53,R3194-S3194,SetUp!$B$53)</f>
        <v>0</v>
      </c>
      <c r="U3194" s="57">
        <f t="shared" si="920"/>
        <v>0.24103267390358057</v>
      </c>
      <c r="V3194" s="57">
        <f>(L3194-P3194)/1000*SetUp!$B$13*1000000/SetUp!$B$48</f>
        <v>4.7266995902478848E-2</v>
      </c>
      <c r="W3194" s="57">
        <f t="shared" si="922"/>
        <v>-3.903127820947816E-18</v>
      </c>
      <c r="X3194" s="57">
        <f>MAX((SetUp!$B$56*(1-($H3194/SetUp!$B$56)^2)*TANH(($B3194-$D3194)/SetUp!$B$56))/(1+$H3194/SetUp!$B$56*TANH(($B3194-$D3194)/SetUp!$B$56)),0)</f>
        <v>0</v>
      </c>
    </row>
    <row r="3195" spans="1:24" x14ac:dyDescent="0.3">
      <c r="A3195" s="64">
        <v>29857</v>
      </c>
      <c r="B3195" s="57">
        <v>0.04</v>
      </c>
      <c r="C3195" s="57"/>
      <c r="D3195" s="57">
        <v>4.7469999999999999</v>
      </c>
      <c r="E3195" s="57">
        <f t="shared" si="914"/>
        <v>0.04</v>
      </c>
      <c r="F3195" s="57">
        <f t="shared" si="915"/>
        <v>4.7069999999999999</v>
      </c>
      <c r="G3195" s="57">
        <f t="shared" si="916"/>
        <v>0</v>
      </c>
      <c r="H3195" s="57">
        <f>IF(Q3194&gt;SetUp!$B$56,SetUp!$B$56,Q3194)</f>
        <v>1.4607362022595029E-16</v>
      </c>
      <c r="I3195" s="57">
        <f t="shared" si="921"/>
        <v>0.24103267390358057</v>
      </c>
      <c r="J3195" s="57">
        <f>MIN(F3195,H3195,(1-EXP(-SetUp!$B$52*H3195/SetUp!$B$56))*F3195)</f>
        <v>0</v>
      </c>
      <c r="K3195" s="57">
        <f t="shared" si="917"/>
        <v>1.4607362022595029E-16</v>
      </c>
      <c r="L3195" s="57">
        <f>IF(I3195&lt;=0,0,MIN(SetUp!$B$50*I3195^SetUp!$B$55,I3195))</f>
        <v>1.9105396220827108E-3</v>
      </c>
      <c r="M3195" s="57">
        <f t="shared" si="918"/>
        <v>0.23912213428149787</v>
      </c>
      <c r="N3195" s="57">
        <f>IF(SetUp!$B$62=0,X3195,(B3195-E3195)*(1-(H3195/SetUp!$B$66/SetUp!$B$56)))</f>
        <v>0</v>
      </c>
      <c r="O3195" s="57">
        <f>K3195*SetUp!$B$65</f>
        <v>0</v>
      </c>
      <c r="P3195" s="57">
        <f>MIN(SetUp!$B$54*L3195^SetUp!$B$51,L3195)</f>
        <v>1.0907660953593998E-3</v>
      </c>
      <c r="Q3195" s="57">
        <f t="shared" si="919"/>
        <v>1.4607362022595029E-16</v>
      </c>
      <c r="R3195" s="57">
        <f>IF((H3195+N3195-O3195)&gt;SetUp!$B$56,T3194+H3195+N3195-O3195-SetUp!$B$56,T3194)</f>
        <v>0</v>
      </c>
      <c r="S3195" s="57">
        <f>R3195*SetUp!$B$65</f>
        <v>0</v>
      </c>
      <c r="T3195" s="57">
        <f>IF((R3195-S3195)&lt;SetUp!$B$53,R3195-S3195,SetUp!$B$53)</f>
        <v>0</v>
      </c>
      <c r="U3195" s="57">
        <f t="shared" si="920"/>
        <v>0.23912213428149787</v>
      </c>
      <c r="V3195" s="57">
        <f>(L3195-P3195)/1000*SetUp!$B$13*1000000/SetUp!$B$48</f>
        <v>4.6626818794205369E-2</v>
      </c>
      <c r="W3195" s="57">
        <f t="shared" si="922"/>
        <v>3.2526065174565133E-18</v>
      </c>
      <c r="X3195" s="57">
        <f>MAX((SetUp!$B$56*(1-($H3195/SetUp!$B$56)^2)*TANH(($B3195-$D3195)/SetUp!$B$56))/(1+$H3195/SetUp!$B$56*TANH(($B3195-$D3195)/SetUp!$B$56)),0)</f>
        <v>0</v>
      </c>
    </row>
    <row r="3196" spans="1:24" x14ac:dyDescent="0.3">
      <c r="A3196" s="64">
        <v>29858</v>
      </c>
      <c r="B3196" s="57">
        <v>2.4E-2</v>
      </c>
      <c r="C3196" s="57"/>
      <c r="D3196" s="57">
        <v>4.7469999999999999</v>
      </c>
      <c r="E3196" s="57">
        <f t="shared" si="914"/>
        <v>2.4E-2</v>
      </c>
      <c r="F3196" s="57">
        <f t="shared" si="915"/>
        <v>4.7229999999999999</v>
      </c>
      <c r="G3196" s="57">
        <f t="shared" si="916"/>
        <v>0</v>
      </c>
      <c r="H3196" s="57">
        <f>IF(Q3195&gt;SetUp!$B$56,SetUp!$B$56,Q3195)</f>
        <v>1.4607362022595029E-16</v>
      </c>
      <c r="I3196" s="57">
        <f t="shared" si="921"/>
        <v>0.23912213428149787</v>
      </c>
      <c r="J3196" s="57">
        <f>MIN(F3196,H3196,(1-EXP(-SetUp!$B$52*H3196/SetUp!$B$56))*F3196)</f>
        <v>0</v>
      </c>
      <c r="K3196" s="57">
        <f t="shared" si="917"/>
        <v>1.4607362022595029E-16</v>
      </c>
      <c r="L3196" s="57">
        <f>IF(I3196&lt;=0,0,MIN(SetUp!$B$50*I3196^SetUp!$B$55,I3196))</f>
        <v>1.8853666253659767E-3</v>
      </c>
      <c r="M3196" s="57">
        <f t="shared" si="918"/>
        <v>0.23723676765613189</v>
      </c>
      <c r="N3196" s="57">
        <f>IF(SetUp!$B$62=0,X3196,(B3196-E3196)*(1-(H3196/SetUp!$B$66/SetUp!$B$56)))</f>
        <v>0</v>
      </c>
      <c r="O3196" s="57">
        <f>K3196*SetUp!$B$65</f>
        <v>0</v>
      </c>
      <c r="P3196" s="57">
        <f>MIN(SetUp!$B$54*L3196^SetUp!$B$51,L3196)</f>
        <v>1.0766372184645072E-3</v>
      </c>
      <c r="Q3196" s="57">
        <f t="shared" si="919"/>
        <v>1.4607362022595029E-16</v>
      </c>
      <c r="R3196" s="57">
        <f>IF((H3196+N3196-O3196)&gt;SetUp!$B$56,T3195+H3196+N3196-O3196-SetUp!$B$56,T3195)</f>
        <v>0</v>
      </c>
      <c r="S3196" s="57">
        <f>R3196*SetUp!$B$65</f>
        <v>0</v>
      </c>
      <c r="T3196" s="57">
        <f>IF((R3196-S3196)&lt;SetUp!$B$53,R3196-S3196,SetUp!$B$53)</f>
        <v>0</v>
      </c>
      <c r="U3196" s="57">
        <f t="shared" si="920"/>
        <v>0.23723676765613189</v>
      </c>
      <c r="V3196" s="57">
        <f>(L3196-P3196)/1000*SetUp!$B$13*1000000/SetUp!$B$48</f>
        <v>4.5998654847837411E-2</v>
      </c>
      <c r="W3196" s="57">
        <f t="shared" si="922"/>
        <v>-3.903127820947816E-18</v>
      </c>
      <c r="X3196" s="57">
        <f>MAX((SetUp!$B$56*(1-($H3196/SetUp!$B$56)^2)*TANH(($B3196-$D3196)/SetUp!$B$56))/(1+$H3196/SetUp!$B$56*TANH(($B3196-$D3196)/SetUp!$B$56)),0)</f>
        <v>0</v>
      </c>
    </row>
    <row r="3197" spans="1:24" x14ac:dyDescent="0.3">
      <c r="A3197" s="64">
        <v>29859</v>
      </c>
      <c r="B3197" s="57">
        <v>0</v>
      </c>
      <c r="C3197" s="57"/>
      <c r="D3197" s="57">
        <v>4.7469999999999999</v>
      </c>
      <c r="E3197" s="57">
        <f t="shared" si="914"/>
        <v>0</v>
      </c>
      <c r="F3197" s="57">
        <f t="shared" si="915"/>
        <v>4.7469999999999999</v>
      </c>
      <c r="G3197" s="57">
        <f t="shared" si="916"/>
        <v>0</v>
      </c>
      <c r="H3197" s="57">
        <f>IF(Q3196&gt;SetUp!$B$56,SetUp!$B$56,Q3196)</f>
        <v>1.4607362022595029E-16</v>
      </c>
      <c r="I3197" s="57">
        <f t="shared" si="921"/>
        <v>0.23723676765613189</v>
      </c>
      <c r="J3197" s="57">
        <f>MIN(F3197,H3197,(1-EXP(-SetUp!$B$52*H3197/SetUp!$B$56))*F3197)</f>
        <v>0</v>
      </c>
      <c r="K3197" s="57">
        <f t="shared" si="917"/>
        <v>1.4607362022595029E-16</v>
      </c>
      <c r="L3197" s="57">
        <f>IF(I3197&lt;=0,0,MIN(SetUp!$B$50*I3197^SetUp!$B$55,I3197))</f>
        <v>1.8606564009168332E-3</v>
      </c>
      <c r="M3197" s="57">
        <f t="shared" si="918"/>
        <v>0.23537611125521504</v>
      </c>
      <c r="N3197" s="57">
        <f>IF(SetUp!$B$62=0,X3197,(B3197-E3197)*(1-(H3197/SetUp!$B$66/SetUp!$B$56)))</f>
        <v>0</v>
      </c>
      <c r="O3197" s="57">
        <f>K3197*SetUp!$B$65</f>
        <v>0</v>
      </c>
      <c r="P3197" s="57">
        <f>MIN(SetUp!$B$54*L3197^SetUp!$B$51,L3197)</f>
        <v>1.0627649608367885E-3</v>
      </c>
      <c r="Q3197" s="57">
        <f t="shared" si="919"/>
        <v>1.4607362022595029E-16</v>
      </c>
      <c r="R3197" s="57">
        <f>IF((H3197+N3197-O3197)&gt;SetUp!$B$56,T3196+H3197+N3197-O3197-SetUp!$B$56,T3196)</f>
        <v>0</v>
      </c>
      <c r="S3197" s="57">
        <f>R3197*SetUp!$B$65</f>
        <v>0</v>
      </c>
      <c r="T3197" s="57">
        <f>IF((R3197-S3197)&lt;SetUp!$B$53,R3197-S3197,SetUp!$B$53)</f>
        <v>0</v>
      </c>
      <c r="U3197" s="57">
        <f t="shared" si="920"/>
        <v>0.23537611125521504</v>
      </c>
      <c r="V3197" s="57">
        <f>(L3197-P3197)/1000*SetUp!$B$13*1000000/SetUp!$B$48</f>
        <v>4.5382216406479027E-2</v>
      </c>
      <c r="W3197" s="57">
        <f t="shared" si="922"/>
        <v>-1.0408340855860843E-17</v>
      </c>
      <c r="X3197" s="57">
        <f>MAX((SetUp!$B$56*(1-($H3197/SetUp!$B$56)^2)*TANH(($B3197-$D3197)/SetUp!$B$56))/(1+$H3197/SetUp!$B$56*TANH(($B3197-$D3197)/SetUp!$B$56)),0)</f>
        <v>0</v>
      </c>
    </row>
    <row r="3198" spans="1:24" x14ac:dyDescent="0.3">
      <c r="A3198" s="64">
        <v>29860</v>
      </c>
      <c r="B3198" s="57">
        <v>0</v>
      </c>
      <c r="C3198" s="57"/>
      <c r="D3198" s="57">
        <v>5.2510000000000003</v>
      </c>
      <c r="E3198" s="57">
        <f t="shared" si="914"/>
        <v>0</v>
      </c>
      <c r="F3198" s="57">
        <f t="shared" si="915"/>
        <v>5.2510000000000003</v>
      </c>
      <c r="G3198" s="57">
        <f t="shared" si="916"/>
        <v>0</v>
      </c>
      <c r="H3198" s="57">
        <f>IF(Q3197&gt;SetUp!$B$56,SetUp!$B$56,Q3197)</f>
        <v>1.4607362022595029E-16</v>
      </c>
      <c r="I3198" s="57">
        <f t="shared" si="921"/>
        <v>0.23537611125521504</v>
      </c>
      <c r="J3198" s="57">
        <f>MIN(F3198,H3198,(1-EXP(-SetUp!$B$52*H3198/SetUp!$B$56))*F3198)</f>
        <v>0</v>
      </c>
      <c r="K3198" s="57">
        <f t="shared" si="917"/>
        <v>1.4607362022595029E-16</v>
      </c>
      <c r="L3198" s="57">
        <f>IF(I3198&lt;=0,0,MIN(SetUp!$B$50*I3198^SetUp!$B$55,I3198))</f>
        <v>1.8363980520755584E-3</v>
      </c>
      <c r="M3198" s="57">
        <f t="shared" si="918"/>
        <v>0.23353971320313949</v>
      </c>
      <c r="N3198" s="57">
        <f>IF(SetUp!$B$62=0,X3198,(B3198-E3198)*(1-(H3198/SetUp!$B$66/SetUp!$B$56)))</f>
        <v>0</v>
      </c>
      <c r="O3198" s="57">
        <f>K3198*SetUp!$B$65</f>
        <v>0</v>
      </c>
      <c r="P3198" s="57">
        <f>MIN(SetUp!$B$54*L3198^SetUp!$B$51,L3198)</f>
        <v>1.0491433362115083E-3</v>
      </c>
      <c r="Q3198" s="57">
        <f t="shared" si="919"/>
        <v>1.4607362022595029E-16</v>
      </c>
      <c r="R3198" s="57">
        <f>IF((H3198+N3198-O3198)&gt;SetUp!$B$56,T3197+H3198+N3198-O3198-SetUp!$B$56,T3197)</f>
        <v>0</v>
      </c>
      <c r="S3198" s="57">
        <f>R3198*SetUp!$B$65</f>
        <v>0</v>
      </c>
      <c r="T3198" s="57">
        <f>IF((R3198-S3198)&lt;SetUp!$B$53,R3198-S3198,SetUp!$B$53)</f>
        <v>0</v>
      </c>
      <c r="U3198" s="57">
        <f t="shared" si="920"/>
        <v>0.23353971320313949</v>
      </c>
      <c r="V3198" s="57">
        <f>(L3198-P3198)/1000*SetUp!$B$13*1000000/SetUp!$B$48</f>
        <v>4.4777224178240711E-2</v>
      </c>
      <c r="W3198" s="57">
        <f t="shared" si="922"/>
        <v>3.2526065174565133E-18</v>
      </c>
      <c r="X3198" s="57">
        <f>MAX((SetUp!$B$56*(1-($H3198/SetUp!$B$56)^2)*TANH(($B3198-$D3198)/SetUp!$B$56))/(1+$H3198/SetUp!$B$56*TANH(($B3198-$D3198)/SetUp!$B$56)),0)</f>
        <v>0</v>
      </c>
    </row>
    <row r="3199" spans="1:24" x14ac:dyDescent="0.3">
      <c r="A3199" s="64">
        <v>29861</v>
      </c>
      <c r="B3199" s="57">
        <v>0</v>
      </c>
      <c r="C3199" s="57"/>
      <c r="D3199" s="57">
        <v>5.2510000000000003</v>
      </c>
      <c r="E3199" s="57">
        <f t="shared" si="914"/>
        <v>0</v>
      </c>
      <c r="F3199" s="57">
        <f t="shared" si="915"/>
        <v>5.2510000000000003</v>
      </c>
      <c r="G3199" s="57">
        <f t="shared" si="916"/>
        <v>0</v>
      </c>
      <c r="H3199" s="57">
        <f>IF(Q3198&gt;SetUp!$B$56,SetUp!$B$56,Q3198)</f>
        <v>1.4607362022595029E-16</v>
      </c>
      <c r="I3199" s="57">
        <f t="shared" si="921"/>
        <v>0.23353971320313949</v>
      </c>
      <c r="J3199" s="57">
        <f>MIN(F3199,H3199,(1-EXP(-SetUp!$B$52*H3199/SetUp!$B$56))*F3199)</f>
        <v>0</v>
      </c>
      <c r="K3199" s="57">
        <f t="shared" si="917"/>
        <v>1.4607362022595029E-16</v>
      </c>
      <c r="L3199" s="57">
        <f>IF(I3199&lt;=0,0,MIN(SetUp!$B$50*I3199^SetUp!$B$55,I3199))</f>
        <v>1.8125809945098833E-3</v>
      </c>
      <c r="M3199" s="57">
        <f t="shared" si="918"/>
        <v>0.23172713220862962</v>
      </c>
      <c r="N3199" s="57">
        <f>IF(SetUp!$B$62=0,X3199,(B3199-E3199)*(1-(H3199/SetUp!$B$66/SetUp!$B$56)))</f>
        <v>0</v>
      </c>
      <c r="O3199" s="57">
        <f>K3199*SetUp!$B$65</f>
        <v>0</v>
      </c>
      <c r="P3199" s="57">
        <f>MIN(SetUp!$B$54*L3199^SetUp!$B$51,L3199)</f>
        <v>1.0357665286063519E-3</v>
      </c>
      <c r="Q3199" s="57">
        <f t="shared" si="919"/>
        <v>1.4607362022595029E-16</v>
      </c>
      <c r="R3199" s="57">
        <f>IF((H3199+N3199-O3199)&gt;SetUp!$B$56,T3198+H3199+N3199-O3199-SetUp!$B$56,T3198)</f>
        <v>0</v>
      </c>
      <c r="S3199" s="57">
        <f>R3199*SetUp!$B$65</f>
        <v>0</v>
      </c>
      <c r="T3199" s="57">
        <f>IF((R3199-S3199)&lt;SetUp!$B$53,R3199-S3199,SetUp!$B$53)</f>
        <v>0</v>
      </c>
      <c r="U3199" s="57">
        <f t="shared" si="920"/>
        <v>0.23172713220862962</v>
      </c>
      <c r="V3199" s="57">
        <f>(L3199-P3199)/1000*SetUp!$B$13*1000000/SetUp!$B$48</f>
        <v>4.4183406950425289E-2</v>
      </c>
      <c r="W3199" s="57">
        <f t="shared" si="922"/>
        <v>1.1926223897340549E-17</v>
      </c>
      <c r="X3199" s="57">
        <f>MAX((SetUp!$B$56*(1-($H3199/SetUp!$B$56)^2)*TANH(($B3199-$D3199)/SetUp!$B$56))/(1+$H3199/SetUp!$B$56*TANH(($B3199-$D3199)/SetUp!$B$56)),0)</f>
        <v>0</v>
      </c>
    </row>
    <row r="3200" spans="1:24" x14ac:dyDescent="0.3">
      <c r="A3200" s="64">
        <v>29862</v>
      </c>
      <c r="B3200" s="57">
        <v>0</v>
      </c>
      <c r="C3200" s="57"/>
      <c r="D3200" s="57">
        <v>5.2510000000000003</v>
      </c>
      <c r="E3200" s="57">
        <f t="shared" si="914"/>
        <v>0</v>
      </c>
      <c r="F3200" s="57">
        <f t="shared" si="915"/>
        <v>5.2510000000000003</v>
      </c>
      <c r="G3200" s="57">
        <f t="shared" si="916"/>
        <v>0</v>
      </c>
      <c r="H3200" s="57">
        <f>IF(Q3199&gt;SetUp!$B$56,SetUp!$B$56,Q3199)</f>
        <v>1.4607362022595029E-16</v>
      </c>
      <c r="I3200" s="57">
        <f t="shared" si="921"/>
        <v>0.23172713220862962</v>
      </c>
      <c r="J3200" s="57">
        <f>MIN(F3200,H3200,(1-EXP(-SetUp!$B$52*H3200/SetUp!$B$56))*F3200)</f>
        <v>0</v>
      </c>
      <c r="K3200" s="57">
        <f t="shared" si="917"/>
        <v>1.4607362022595029E-16</v>
      </c>
      <c r="L3200" s="57">
        <f>IF(I3200&lt;=0,0,MIN(SetUp!$B$50*I3200^SetUp!$B$55,I3200))</f>
        <v>1.7891949456797069E-3</v>
      </c>
      <c r="M3200" s="57">
        <f t="shared" si="918"/>
        <v>0.22993793726294992</v>
      </c>
      <c r="N3200" s="57">
        <f>IF(SetUp!$B$62=0,X3200,(B3200-E3200)*(1-(H3200/SetUp!$B$66/SetUp!$B$56)))</f>
        <v>0</v>
      </c>
      <c r="O3200" s="57">
        <f>K3200*SetUp!$B$65</f>
        <v>0</v>
      </c>
      <c r="P3200" s="57">
        <f>MIN(SetUp!$B$54*L3200^SetUp!$B$51,L3200)</f>
        <v>1.022628886614192E-3</v>
      </c>
      <c r="Q3200" s="57">
        <f t="shared" si="919"/>
        <v>1.4607362022595029E-16</v>
      </c>
      <c r="R3200" s="57">
        <f>IF((H3200+N3200-O3200)&gt;SetUp!$B$56,T3199+H3200+N3200-O3200-SetUp!$B$56,T3199)</f>
        <v>0</v>
      </c>
      <c r="S3200" s="57">
        <f>R3200*SetUp!$B$65</f>
        <v>0</v>
      </c>
      <c r="T3200" s="57">
        <f>IF((R3200-S3200)&lt;SetUp!$B$53,R3200-S3200,SetUp!$B$53)</f>
        <v>0</v>
      </c>
      <c r="U3200" s="57">
        <f t="shared" si="920"/>
        <v>0.22993793726294992</v>
      </c>
      <c r="V3200" s="57">
        <f>(L3200-P3200)/1000*SetUp!$B$13*1000000/SetUp!$B$48</f>
        <v>4.3600501314919465E-2</v>
      </c>
      <c r="W3200" s="57">
        <f t="shared" si="922"/>
        <v>1.1709383462843448E-17</v>
      </c>
      <c r="X3200" s="57">
        <f>MAX((SetUp!$B$56*(1-($H3200/SetUp!$B$56)^2)*TANH(($B3200-$D3200)/SetUp!$B$56))/(1+$H3200/SetUp!$B$56*TANH(($B3200-$D3200)/SetUp!$B$56)),0)</f>
        <v>0</v>
      </c>
    </row>
    <row r="3201" spans="1:24" x14ac:dyDescent="0.3">
      <c r="A3201" s="64">
        <v>29863</v>
      </c>
      <c r="B3201" s="57">
        <v>0</v>
      </c>
      <c r="C3201" s="57"/>
      <c r="D3201" s="57">
        <v>5.2510000000000003</v>
      </c>
      <c r="E3201" s="57">
        <f t="shared" si="914"/>
        <v>0</v>
      </c>
      <c r="F3201" s="57">
        <f t="shared" si="915"/>
        <v>5.2510000000000003</v>
      </c>
      <c r="G3201" s="57">
        <f t="shared" si="916"/>
        <v>0</v>
      </c>
      <c r="H3201" s="57">
        <f>IF(Q3200&gt;SetUp!$B$56,SetUp!$B$56,Q3200)</f>
        <v>1.4607362022595029E-16</v>
      </c>
      <c r="I3201" s="57">
        <f t="shared" si="921"/>
        <v>0.22993793726294992</v>
      </c>
      <c r="J3201" s="57">
        <f>MIN(F3201,H3201,(1-EXP(-SetUp!$B$52*H3201/SetUp!$B$56))*F3201)</f>
        <v>0</v>
      </c>
      <c r="K3201" s="57">
        <f t="shared" si="917"/>
        <v>1.4607362022595029E-16</v>
      </c>
      <c r="L3201" s="57">
        <f>IF(I3201&lt;=0,0,MIN(SetUp!$B$50*I3201^SetUp!$B$55,I3201))</f>
        <v>1.7662299147100883E-3</v>
      </c>
      <c r="M3201" s="57">
        <f t="shared" si="918"/>
        <v>0.22817170734823983</v>
      </c>
      <c r="N3201" s="57">
        <f>IF(SetUp!$B$62=0,X3201,(B3201-E3201)*(1-(H3201/SetUp!$B$66/SetUp!$B$56)))</f>
        <v>0</v>
      </c>
      <c r="O3201" s="57">
        <f>K3201*SetUp!$B$65</f>
        <v>0</v>
      </c>
      <c r="P3201" s="57">
        <f>MIN(SetUp!$B$54*L3201^SetUp!$B$51,L3201)</f>
        <v>1.0097249179157968E-3</v>
      </c>
      <c r="Q3201" s="57">
        <f t="shared" si="919"/>
        <v>1.4607362022595029E-16</v>
      </c>
      <c r="R3201" s="57">
        <f>IF((H3201+N3201-O3201)&gt;SetUp!$B$56,T3200+H3201+N3201-O3201-SetUp!$B$56,T3200)</f>
        <v>0</v>
      </c>
      <c r="S3201" s="57">
        <f>R3201*SetUp!$B$65</f>
        <v>0</v>
      </c>
      <c r="T3201" s="57">
        <f>IF((R3201-S3201)&lt;SetUp!$B$53,R3201-S3201,SetUp!$B$53)</f>
        <v>0</v>
      </c>
      <c r="U3201" s="57">
        <f t="shared" si="920"/>
        <v>0.22817170734823983</v>
      </c>
      <c r="V3201" s="57">
        <f>(L3201-P3201)/1000*SetUp!$B$13*1000000/SetUp!$B$48</f>
        <v>4.3028251404297647E-2</v>
      </c>
      <c r="W3201" s="57">
        <f t="shared" si="922"/>
        <v>-5.2041704279304213E-18</v>
      </c>
      <c r="X3201" s="57">
        <f>MAX((SetUp!$B$56*(1-($H3201/SetUp!$B$56)^2)*TANH(($B3201-$D3201)/SetUp!$B$56))/(1+$H3201/SetUp!$B$56*TANH(($B3201-$D3201)/SetUp!$B$56)),0)</f>
        <v>0</v>
      </c>
    </row>
    <row r="3202" spans="1:24" x14ac:dyDescent="0.3">
      <c r="A3202" s="64">
        <v>29864</v>
      </c>
      <c r="B3202" s="57">
        <v>0</v>
      </c>
      <c r="C3202" s="57"/>
      <c r="D3202" s="57">
        <v>5.2510000000000003</v>
      </c>
      <c r="E3202" s="57">
        <f t="shared" si="914"/>
        <v>0</v>
      </c>
      <c r="F3202" s="57">
        <f t="shared" si="915"/>
        <v>5.2510000000000003</v>
      </c>
      <c r="G3202" s="57">
        <f t="shared" si="916"/>
        <v>0</v>
      </c>
      <c r="H3202" s="57">
        <f>IF(Q3201&gt;SetUp!$B$56,SetUp!$B$56,Q3201)</f>
        <v>1.4607362022595029E-16</v>
      </c>
      <c r="I3202" s="57">
        <f t="shared" si="921"/>
        <v>0.22817170734823983</v>
      </c>
      <c r="J3202" s="57">
        <f>MIN(F3202,H3202,(1-EXP(-SetUp!$B$52*H3202/SetUp!$B$56))*F3202)</f>
        <v>0</v>
      </c>
      <c r="K3202" s="57">
        <f t="shared" si="917"/>
        <v>1.4607362022595029E-16</v>
      </c>
      <c r="L3202" s="57">
        <f>IF(I3202&lt;=0,0,MIN(SetUp!$B$50*I3202^SetUp!$B$55,I3202))</f>
        <v>1.743676192654665E-3</v>
      </c>
      <c r="M3202" s="57">
        <f t="shared" si="918"/>
        <v>0.22642803115558516</v>
      </c>
      <c r="N3202" s="57">
        <f>IF(SetUp!$B$62=0,X3202,(B3202-E3202)*(1-(H3202/SetUp!$B$66/SetUp!$B$56)))</f>
        <v>0</v>
      </c>
      <c r="O3202" s="57">
        <f>K3202*SetUp!$B$65</f>
        <v>0</v>
      </c>
      <c r="P3202" s="57">
        <f>MIN(SetUp!$B$54*L3202^SetUp!$B$51,L3202)</f>
        <v>9.9704928400294688E-4</v>
      </c>
      <c r="Q3202" s="57">
        <f t="shared" si="919"/>
        <v>1.4607362022595029E-16</v>
      </c>
      <c r="R3202" s="57">
        <f>IF((H3202+N3202-O3202)&gt;SetUp!$B$56,T3201+H3202+N3202-O3202-SetUp!$B$56,T3201)</f>
        <v>0</v>
      </c>
      <c r="S3202" s="57">
        <f>R3202*SetUp!$B$65</f>
        <v>0</v>
      </c>
      <c r="T3202" s="57">
        <f>IF((R3202-S3202)&lt;SetUp!$B$53,R3202-S3202,SetUp!$B$53)</f>
        <v>0</v>
      </c>
      <c r="U3202" s="57">
        <f t="shared" si="920"/>
        <v>0.22642803115558516</v>
      </c>
      <c r="V3202" s="57">
        <f>(L3202-P3202)/1000*SetUp!$B$13*1000000/SetUp!$B$48</f>
        <v>4.2466408638164491E-2</v>
      </c>
      <c r="W3202" s="57">
        <f t="shared" si="922"/>
        <v>-4.5536491244391186E-18</v>
      </c>
      <c r="X3202" s="57">
        <f>MAX((SetUp!$B$56*(1-($H3202/SetUp!$B$56)^2)*TANH(($B3202-$D3202)/SetUp!$B$56))/(1+$H3202/SetUp!$B$56*TANH(($B3202-$D3202)/SetUp!$B$56)),0)</f>
        <v>0</v>
      </c>
    </row>
    <row r="3203" spans="1:24" x14ac:dyDescent="0.3">
      <c r="A3203" s="64">
        <v>29865</v>
      </c>
      <c r="B3203" s="57">
        <v>0</v>
      </c>
      <c r="C3203" s="57"/>
      <c r="D3203" s="57">
        <v>5.2510000000000003</v>
      </c>
      <c r="E3203" s="57">
        <f t="shared" ref="E3203:E3266" si="923">IF(B3203&gt;=D3203,D3203,B3203)</f>
        <v>0</v>
      </c>
      <c r="F3203" s="57">
        <f t="shared" ref="F3203:F3266" si="924">D3203-E3203</f>
        <v>5.2510000000000003</v>
      </c>
      <c r="G3203" s="57">
        <f t="shared" ref="G3203:G3266" si="925">MAX(B3203-D3203-N3203,0)</f>
        <v>0</v>
      </c>
      <c r="H3203" s="57">
        <f>IF(Q3202&gt;SetUp!$B$56,SetUp!$B$56,Q3202)</f>
        <v>1.4607362022595029E-16</v>
      </c>
      <c r="I3203" s="57">
        <f t="shared" si="921"/>
        <v>0.22642803115558516</v>
      </c>
      <c r="J3203" s="57">
        <f>MIN(F3203,H3203,(1-EXP(-SetUp!$B$52*H3203/SetUp!$B$56))*F3203)</f>
        <v>0</v>
      </c>
      <c r="K3203" s="57">
        <f t="shared" ref="K3203:K3266" si="926">MAX(H3203-J3203,0)</f>
        <v>1.4607362022595029E-16</v>
      </c>
      <c r="L3203" s="57">
        <f>IF(I3203&lt;=0,0,MIN(SetUp!$B$50*I3203^SetUp!$B$55,I3203))</f>
        <v>1.7215243431324902E-3</v>
      </c>
      <c r="M3203" s="57">
        <f t="shared" ref="M3203:M3266" si="927">MAX(I3203-L3203,0)</f>
        <v>0.22470650681245266</v>
      </c>
      <c r="N3203" s="57">
        <f>IF(SetUp!$B$62=0,X3203,(B3203-E3203)*(1-(H3203/SetUp!$B$66/SetUp!$B$56)))</f>
        <v>0</v>
      </c>
      <c r="O3203" s="57">
        <f>K3203*SetUp!$B$65</f>
        <v>0</v>
      </c>
      <c r="P3203" s="57">
        <f>MIN(SetUp!$B$54*L3203^SetUp!$B$51,L3203)</f>
        <v>9.8459679510279449E-4</v>
      </c>
      <c r="Q3203" s="57">
        <f t="shared" ref="Q3203:Q3266" si="928">IF((K3203+N3203-O3203)&lt;0,0,K3203+N3203-O3203)</f>
        <v>1.4607362022595029E-16</v>
      </c>
      <c r="R3203" s="57">
        <f>IF((H3203+N3203-O3203)&gt;SetUp!$B$56,T3202+H3203+N3203-O3203-SetUp!$B$56,T3202)</f>
        <v>0</v>
      </c>
      <c r="S3203" s="57">
        <f>R3203*SetUp!$B$65</f>
        <v>0</v>
      </c>
      <c r="T3203" s="57">
        <f>IF((R3203-S3203)&lt;SetUp!$B$53,R3203-S3203,SetUp!$B$53)</f>
        <v>0</v>
      </c>
      <c r="U3203" s="57">
        <f t="shared" ref="U3203:U3266" si="929">M3203+R3203-T3203</f>
        <v>0.22470650681245266</v>
      </c>
      <c r="V3203" s="57">
        <f>(L3203-P3203)/1000*SetUp!$B$13*1000000/SetUp!$B$48</f>
        <v>4.1914731479290666E-2</v>
      </c>
      <c r="W3203" s="57">
        <f t="shared" si="922"/>
        <v>-6.5052130349130266E-18</v>
      </c>
      <c r="X3203" s="57">
        <f>MAX((SetUp!$B$56*(1-($H3203/SetUp!$B$56)^2)*TANH(($B3203-$D3203)/SetUp!$B$56))/(1+$H3203/SetUp!$B$56*TANH(($B3203-$D3203)/SetUp!$B$56)),0)</f>
        <v>0</v>
      </c>
    </row>
    <row r="3204" spans="1:24" x14ac:dyDescent="0.3">
      <c r="A3204" s="64">
        <v>29866</v>
      </c>
      <c r="B3204" s="57">
        <v>0</v>
      </c>
      <c r="C3204" s="57"/>
      <c r="D3204" s="57">
        <v>5.2510000000000003</v>
      </c>
      <c r="E3204" s="57">
        <f t="shared" si="923"/>
        <v>0</v>
      </c>
      <c r="F3204" s="57">
        <f t="shared" si="924"/>
        <v>5.2510000000000003</v>
      </c>
      <c r="G3204" s="57">
        <f t="shared" si="925"/>
        <v>0</v>
      </c>
      <c r="H3204" s="57">
        <f>IF(Q3203&gt;SetUp!$B$56,SetUp!$B$56,Q3203)</f>
        <v>1.4607362022595029E-16</v>
      </c>
      <c r="I3204" s="57">
        <f t="shared" ref="I3204:I3267" si="930">U3203+G3204+O3204</f>
        <v>0.22470650681245266</v>
      </c>
      <c r="J3204" s="57">
        <f>MIN(F3204,H3204,(1-EXP(-SetUp!$B$52*H3204/SetUp!$B$56))*F3204)</f>
        <v>0</v>
      </c>
      <c r="K3204" s="57">
        <f t="shared" si="926"/>
        <v>1.4607362022595029E-16</v>
      </c>
      <c r="L3204" s="57">
        <f>IF(I3204&lt;=0,0,MIN(SetUp!$B$50*I3204^SetUp!$B$55,I3204))</f>
        <v>1.6997651933221606E-3</v>
      </c>
      <c r="M3204" s="57">
        <f t="shared" si="927"/>
        <v>0.22300674161913051</v>
      </c>
      <c r="N3204" s="57">
        <f>IF(SetUp!$B$62=0,X3204,(B3204-E3204)*(1-(H3204/SetUp!$B$66/SetUp!$B$56)))</f>
        <v>0</v>
      </c>
      <c r="O3204" s="57">
        <f>K3204*SetUp!$B$65</f>
        <v>0</v>
      </c>
      <c r="P3204" s="57">
        <f>MIN(SetUp!$B$54*L3204^SetUp!$B$51,L3204)</f>
        <v>9.7236240529486001E-4</v>
      </c>
      <c r="Q3204" s="57">
        <f t="shared" si="928"/>
        <v>1.4607362022595029E-16</v>
      </c>
      <c r="R3204" s="57">
        <f>IF((H3204+N3204-O3204)&gt;SetUp!$B$56,T3203+H3204+N3204-O3204-SetUp!$B$56,T3203)</f>
        <v>0</v>
      </c>
      <c r="S3204" s="57">
        <f>R3204*SetUp!$B$65</f>
        <v>0</v>
      </c>
      <c r="T3204" s="57">
        <f>IF((R3204-S3204)&lt;SetUp!$B$53,R3204-S3204,SetUp!$B$53)</f>
        <v>0</v>
      </c>
      <c r="U3204" s="57">
        <f t="shared" si="929"/>
        <v>0.22300674161913051</v>
      </c>
      <c r="V3204" s="57">
        <f>(L3204-P3204)/1000*SetUp!$B$13*1000000/SetUp!$B$48</f>
        <v>4.1372985199113622E-2</v>
      </c>
      <c r="W3204" s="57">
        <f t="shared" ref="W3204:W3267" si="931">Q3204+U3204+T3204-H3204-U3203-T3203-B3204+E3204+J3204+L3204</f>
        <v>4.7704895589362195E-18</v>
      </c>
      <c r="X3204" s="57">
        <f>MAX((SetUp!$B$56*(1-($H3204/SetUp!$B$56)^2)*TANH(($B3204-$D3204)/SetUp!$B$56))/(1+$H3204/SetUp!$B$56*TANH(($B3204-$D3204)/SetUp!$B$56)),0)</f>
        <v>0</v>
      </c>
    </row>
    <row r="3205" spans="1:24" x14ac:dyDescent="0.3">
      <c r="A3205" s="64">
        <v>29867</v>
      </c>
      <c r="B3205" s="57">
        <v>0</v>
      </c>
      <c r="C3205" s="57"/>
      <c r="D3205" s="57">
        <v>5.2510000000000003</v>
      </c>
      <c r="E3205" s="57">
        <f t="shared" si="923"/>
        <v>0</v>
      </c>
      <c r="F3205" s="57">
        <f t="shared" si="924"/>
        <v>5.2510000000000003</v>
      </c>
      <c r="G3205" s="57">
        <f t="shared" si="925"/>
        <v>0</v>
      </c>
      <c r="H3205" s="57">
        <f>IF(Q3204&gt;SetUp!$B$56,SetUp!$B$56,Q3204)</f>
        <v>1.4607362022595029E-16</v>
      </c>
      <c r="I3205" s="57">
        <f t="shared" si="930"/>
        <v>0.22300674161913051</v>
      </c>
      <c r="J3205" s="57">
        <f>MIN(F3205,H3205,(1-EXP(-SetUp!$B$52*H3205/SetUp!$B$56))*F3205)</f>
        <v>0</v>
      </c>
      <c r="K3205" s="57">
        <f t="shared" si="926"/>
        <v>1.4607362022595029E-16</v>
      </c>
      <c r="L3205" s="57">
        <f>IF(I3205&lt;=0,0,MIN(SetUp!$B$50*I3205^SetUp!$B$55,I3205))</f>
        <v>1.6783898252978175E-3</v>
      </c>
      <c r="M3205" s="57">
        <f t="shared" si="927"/>
        <v>0.2213283517938327</v>
      </c>
      <c r="N3205" s="57">
        <f>IF(SetUp!$B$62=0,X3205,(B3205-E3205)*(1-(H3205/SetUp!$B$66/SetUp!$B$56)))</f>
        <v>0</v>
      </c>
      <c r="O3205" s="57">
        <f>K3205*SetUp!$B$65</f>
        <v>0</v>
      </c>
      <c r="P3205" s="57">
        <f>MIN(SetUp!$B$54*L3205^SetUp!$B$51,L3205)</f>
        <v>9.6034120781235161E-4</v>
      </c>
      <c r="Q3205" s="57">
        <f t="shared" si="928"/>
        <v>1.4607362022595029E-16</v>
      </c>
      <c r="R3205" s="57">
        <f>IF((H3205+N3205-O3205)&gt;SetUp!$B$56,T3204+H3205+N3205-O3205-SetUp!$B$56,T3204)</f>
        <v>0</v>
      </c>
      <c r="S3205" s="57">
        <f>R3205*SetUp!$B$65</f>
        <v>0</v>
      </c>
      <c r="T3205" s="57">
        <f>IF((R3205-S3205)&lt;SetUp!$B$53,R3205-S3205,SetUp!$B$53)</f>
        <v>0</v>
      </c>
      <c r="U3205" s="57">
        <f t="shared" si="929"/>
        <v>0.2213283517938327</v>
      </c>
      <c r="V3205" s="57">
        <f>(L3205-P3205)/1000*SetUp!$B$13*1000000/SetUp!$B$48</f>
        <v>4.0840941652199432E-2</v>
      </c>
      <c r="W3205" s="57">
        <f t="shared" si="931"/>
        <v>1.2793585635328952E-17</v>
      </c>
      <c r="X3205" s="57">
        <f>MAX((SetUp!$B$56*(1-($H3205/SetUp!$B$56)^2)*TANH(($B3205-$D3205)/SetUp!$B$56))/(1+$H3205/SetUp!$B$56*TANH(($B3205-$D3205)/SetUp!$B$56)),0)</f>
        <v>0</v>
      </c>
    </row>
    <row r="3206" spans="1:24" x14ac:dyDescent="0.3">
      <c r="A3206" s="64">
        <v>29868</v>
      </c>
      <c r="B3206" s="57">
        <v>0</v>
      </c>
      <c r="C3206" s="57"/>
      <c r="D3206" s="57">
        <v>5.2510000000000003</v>
      </c>
      <c r="E3206" s="57">
        <f t="shared" si="923"/>
        <v>0</v>
      </c>
      <c r="F3206" s="57">
        <f t="shared" si="924"/>
        <v>5.2510000000000003</v>
      </c>
      <c r="G3206" s="57">
        <f t="shared" si="925"/>
        <v>0</v>
      </c>
      <c r="H3206" s="57">
        <f>IF(Q3205&gt;SetUp!$B$56,SetUp!$B$56,Q3205)</f>
        <v>1.4607362022595029E-16</v>
      </c>
      <c r="I3206" s="57">
        <f t="shared" si="930"/>
        <v>0.2213283517938327</v>
      </c>
      <c r="J3206" s="57">
        <f>MIN(F3206,H3206,(1-EXP(-SetUp!$B$52*H3206/SetUp!$B$56))*F3206)</f>
        <v>0</v>
      </c>
      <c r="K3206" s="57">
        <f t="shared" si="926"/>
        <v>1.4607362022595029E-16</v>
      </c>
      <c r="L3206" s="57">
        <f>IF(I3206&lt;=0,0,MIN(SetUp!$B$50*I3206^SetUp!$B$55,I3206))</f>
        <v>1.6573895676924065E-3</v>
      </c>
      <c r="M3206" s="57">
        <f t="shared" si="927"/>
        <v>0.2196709622261403</v>
      </c>
      <c r="N3206" s="57">
        <f>IF(SetUp!$B$62=0,X3206,(B3206-E3206)*(1-(H3206/SetUp!$B$66/SetUp!$B$56)))</f>
        <v>0</v>
      </c>
      <c r="O3206" s="57">
        <f>K3206*SetUp!$B$65</f>
        <v>0</v>
      </c>
      <c r="P3206" s="57">
        <f>MIN(SetUp!$B$54*L3206^SetUp!$B$51,L3206)</f>
        <v>9.4852843052000855E-4</v>
      </c>
      <c r="Q3206" s="57">
        <f t="shared" si="928"/>
        <v>1.4607362022595029E-16</v>
      </c>
      <c r="R3206" s="57">
        <f>IF((H3206+N3206-O3206)&gt;SetUp!$B$56,T3205+H3206+N3206-O3206-SetUp!$B$56,T3205)</f>
        <v>0</v>
      </c>
      <c r="S3206" s="57">
        <f>R3206*SetUp!$B$65</f>
        <v>0</v>
      </c>
      <c r="T3206" s="57">
        <f>IF((R3206-S3206)&lt;SetUp!$B$53,R3206-S3206,SetUp!$B$53)</f>
        <v>0</v>
      </c>
      <c r="U3206" s="57">
        <f t="shared" si="929"/>
        <v>0.2196709622261403</v>
      </c>
      <c r="V3206" s="57">
        <f>(L3206-P3206)/1000*SetUp!$B$13*1000000/SetUp!$B$48</f>
        <v>4.0318379059278167E-2</v>
      </c>
      <c r="W3206" s="57">
        <f t="shared" si="931"/>
        <v>4.3368086899420177E-18</v>
      </c>
      <c r="X3206" s="57">
        <f>MAX((SetUp!$B$56*(1-($H3206/SetUp!$B$56)^2)*TANH(($B3206-$D3206)/SetUp!$B$56))/(1+$H3206/SetUp!$B$56*TANH(($B3206-$D3206)/SetUp!$B$56)),0)</f>
        <v>0</v>
      </c>
    </row>
    <row r="3207" spans="1:24" x14ac:dyDescent="0.3">
      <c r="A3207" s="64">
        <v>29869</v>
      </c>
      <c r="B3207" s="57">
        <v>0.26500000000000001</v>
      </c>
      <c r="C3207" s="57"/>
      <c r="D3207" s="57">
        <v>5.2510000000000003</v>
      </c>
      <c r="E3207" s="57">
        <f t="shared" si="923"/>
        <v>0.26500000000000001</v>
      </c>
      <c r="F3207" s="57">
        <f t="shared" si="924"/>
        <v>4.9860000000000007</v>
      </c>
      <c r="G3207" s="57">
        <f t="shared" si="925"/>
        <v>0</v>
      </c>
      <c r="H3207" s="57">
        <f>IF(Q3206&gt;SetUp!$B$56,SetUp!$B$56,Q3206)</f>
        <v>1.4607362022595029E-16</v>
      </c>
      <c r="I3207" s="57">
        <f t="shared" si="930"/>
        <v>0.2196709622261403</v>
      </c>
      <c r="J3207" s="57">
        <f>MIN(F3207,H3207,(1-EXP(-SetUp!$B$52*H3207/SetUp!$B$56))*F3207)</f>
        <v>0</v>
      </c>
      <c r="K3207" s="57">
        <f t="shared" si="926"/>
        <v>1.4607362022595029E-16</v>
      </c>
      <c r="L3207" s="57">
        <f>IF(I3207&lt;=0,0,MIN(SetUp!$B$50*I3207^SetUp!$B$55,I3207))</f>
        <v>1.6367559876742219E-3</v>
      </c>
      <c r="M3207" s="57">
        <f t="shared" si="927"/>
        <v>0.21803420623846609</v>
      </c>
      <c r="N3207" s="57">
        <f>IF(SetUp!$B$62=0,X3207,(B3207-E3207)*(1-(H3207/SetUp!$B$66/SetUp!$B$56)))</f>
        <v>0</v>
      </c>
      <c r="O3207" s="57">
        <f>K3207*SetUp!$B$65</f>
        <v>0</v>
      </c>
      <c r="P3207" s="57">
        <f>MIN(SetUp!$B$54*L3207^SetUp!$B$51,L3207)</f>
        <v>9.3691943156092646E-4</v>
      </c>
      <c r="Q3207" s="57">
        <f t="shared" si="928"/>
        <v>1.4607362022595029E-16</v>
      </c>
      <c r="R3207" s="57">
        <f>IF((H3207+N3207-O3207)&gt;SetUp!$B$56,T3206+H3207+N3207-O3207-SetUp!$B$56,T3206)</f>
        <v>0</v>
      </c>
      <c r="S3207" s="57">
        <f>R3207*SetUp!$B$65</f>
        <v>0</v>
      </c>
      <c r="T3207" s="57">
        <f>IF((R3207-S3207)&lt;SetUp!$B$53,R3207-S3207,SetUp!$B$53)</f>
        <v>0</v>
      </c>
      <c r="U3207" s="57">
        <f t="shared" si="929"/>
        <v>0.21803420623846609</v>
      </c>
      <c r="V3207" s="57">
        <f>(L3207-P3207)/1000*SetUp!$B$13*1000000/SetUp!$B$48</f>
        <v>3.9805081798486762E-2</v>
      </c>
      <c r="W3207" s="57">
        <f t="shared" si="931"/>
        <v>1.1926223897340549E-17</v>
      </c>
      <c r="X3207" s="57">
        <f>MAX((SetUp!$B$56*(1-($H3207/SetUp!$B$56)^2)*TANH(($B3207-$D3207)/SetUp!$B$56))/(1+$H3207/SetUp!$B$56*TANH(($B3207-$D3207)/SetUp!$B$56)),0)</f>
        <v>0</v>
      </c>
    </row>
    <row r="3208" spans="1:24" x14ac:dyDescent="0.3">
      <c r="A3208" s="64">
        <v>29870</v>
      </c>
      <c r="B3208" s="57">
        <v>0</v>
      </c>
      <c r="C3208" s="57"/>
      <c r="D3208" s="57">
        <v>5.2510000000000003</v>
      </c>
      <c r="E3208" s="57">
        <f t="shared" si="923"/>
        <v>0</v>
      </c>
      <c r="F3208" s="57">
        <f t="shared" si="924"/>
        <v>5.2510000000000003</v>
      </c>
      <c r="G3208" s="57">
        <f t="shared" si="925"/>
        <v>0</v>
      </c>
      <c r="H3208" s="57">
        <f>IF(Q3207&gt;SetUp!$B$56,SetUp!$B$56,Q3207)</f>
        <v>1.4607362022595029E-16</v>
      </c>
      <c r="I3208" s="57">
        <f t="shared" si="930"/>
        <v>0.21803420623846609</v>
      </c>
      <c r="J3208" s="57">
        <f>MIN(F3208,H3208,(1-EXP(-SetUp!$B$52*H3208/SetUp!$B$56))*F3208)</f>
        <v>0</v>
      </c>
      <c r="K3208" s="57">
        <f t="shared" si="926"/>
        <v>1.4607362022595029E-16</v>
      </c>
      <c r="L3208" s="57">
        <f>IF(I3208&lt;=0,0,MIN(SetUp!$B$50*I3208^SetUp!$B$55,I3208))</f>
        <v>1.6164808832234657E-3</v>
      </c>
      <c r="M3208" s="57">
        <f t="shared" si="927"/>
        <v>0.21641772535524262</v>
      </c>
      <c r="N3208" s="57">
        <f>IF(SetUp!$B$62=0,X3208,(B3208-E3208)*(1-(H3208/SetUp!$B$66/SetUp!$B$56)))</f>
        <v>0</v>
      </c>
      <c r="O3208" s="57">
        <f>K3208*SetUp!$B$65</f>
        <v>0</v>
      </c>
      <c r="P3208" s="57">
        <f>MIN(SetUp!$B$54*L3208^SetUp!$B$51,L3208)</f>
        <v>9.2550969516527152E-4</v>
      </c>
      <c r="Q3208" s="57">
        <f t="shared" si="928"/>
        <v>1.4607362022595029E-16</v>
      </c>
      <c r="R3208" s="57">
        <f>IF((H3208+N3208-O3208)&gt;SetUp!$B$56,T3207+H3208+N3208-O3208-SetUp!$B$56,T3207)</f>
        <v>0</v>
      </c>
      <c r="S3208" s="57">
        <f>R3208*SetUp!$B$65</f>
        <v>0</v>
      </c>
      <c r="T3208" s="57">
        <f>IF((R3208-S3208)&lt;SetUp!$B$53,R3208-S3208,SetUp!$B$53)</f>
        <v>0</v>
      </c>
      <c r="U3208" s="57">
        <f t="shared" si="929"/>
        <v>0.21641772535524262</v>
      </c>
      <c r="V3208" s="57">
        <f>(L3208-P3208)/1000*SetUp!$B$13*1000000/SetUp!$B$48</f>
        <v>3.9300840204468238E-2</v>
      </c>
      <c r="W3208" s="57">
        <f t="shared" si="931"/>
        <v>-4.3368086899420177E-18</v>
      </c>
      <c r="X3208" s="57">
        <f>MAX((SetUp!$B$56*(1-($H3208/SetUp!$B$56)^2)*TANH(($B3208-$D3208)/SetUp!$B$56))/(1+$H3208/SetUp!$B$56*TANH(($B3208-$D3208)/SetUp!$B$56)),0)</f>
        <v>0</v>
      </c>
    </row>
    <row r="3209" spans="1:24" x14ac:dyDescent="0.3">
      <c r="A3209" s="64">
        <v>29871</v>
      </c>
      <c r="B3209" s="57">
        <v>0</v>
      </c>
      <c r="C3209" s="57"/>
      <c r="D3209" s="57">
        <v>5.2510000000000003</v>
      </c>
      <c r="E3209" s="57">
        <f t="shared" si="923"/>
        <v>0</v>
      </c>
      <c r="F3209" s="57">
        <f t="shared" si="924"/>
        <v>5.2510000000000003</v>
      </c>
      <c r="G3209" s="57">
        <f t="shared" si="925"/>
        <v>0</v>
      </c>
      <c r="H3209" s="57">
        <f>IF(Q3208&gt;SetUp!$B$56,SetUp!$B$56,Q3208)</f>
        <v>1.4607362022595029E-16</v>
      </c>
      <c r="I3209" s="57">
        <f t="shared" si="930"/>
        <v>0.21641772535524262</v>
      </c>
      <c r="J3209" s="57">
        <f>MIN(F3209,H3209,(1-EXP(-SetUp!$B$52*H3209/SetUp!$B$56))*F3209)</f>
        <v>0</v>
      </c>
      <c r="K3209" s="57">
        <f t="shared" si="926"/>
        <v>1.4607362022595029E-16</v>
      </c>
      <c r="L3209" s="57">
        <f>IF(I3209&lt;=0,0,MIN(SetUp!$B$50*I3209^SetUp!$B$55,I3209))</f>
        <v>1.5965562756961563E-3</v>
      </c>
      <c r="M3209" s="57">
        <f t="shared" si="927"/>
        <v>0.21482116907954646</v>
      </c>
      <c r="N3209" s="57">
        <f>IF(SetUp!$B$62=0,X3209,(B3209-E3209)*(1-(H3209/SetUp!$B$66/SetUp!$B$56)))</f>
        <v>0</v>
      </c>
      <c r="O3209" s="57">
        <f>K3209*SetUp!$B$65</f>
        <v>0</v>
      </c>
      <c r="P3209" s="57">
        <f>MIN(SetUp!$B$54*L3209^SetUp!$B$51,L3209)</f>
        <v>9.1429482761406773E-4</v>
      </c>
      <c r="Q3209" s="57">
        <f t="shared" si="928"/>
        <v>1.4607362022595029E-16</v>
      </c>
      <c r="R3209" s="57">
        <f>IF((H3209+N3209-O3209)&gt;SetUp!$B$56,T3208+H3209+N3209-O3209-SetUp!$B$56,T3208)</f>
        <v>0</v>
      </c>
      <c r="S3209" s="57">
        <f>R3209*SetUp!$B$65</f>
        <v>0</v>
      </c>
      <c r="T3209" s="57">
        <f>IF((R3209-S3209)&lt;SetUp!$B$53,R3209-S3209,SetUp!$B$53)</f>
        <v>0</v>
      </c>
      <c r="U3209" s="57">
        <f t="shared" si="929"/>
        <v>0.21482116907954646</v>
      </c>
      <c r="V3209" s="57">
        <f>(L3209-P3209)/1000*SetUp!$B$13*1000000/SetUp!$B$48</f>
        <v>3.8805450374994527E-2</v>
      </c>
      <c r="W3209" s="57">
        <f t="shared" si="931"/>
        <v>-3.0357660829594124E-18</v>
      </c>
      <c r="X3209" s="57">
        <f>MAX((SetUp!$B$56*(1-($H3209/SetUp!$B$56)^2)*TANH(($B3209-$D3209)/SetUp!$B$56))/(1+$H3209/SetUp!$B$56*TANH(($B3209-$D3209)/SetUp!$B$56)),0)</f>
        <v>0</v>
      </c>
    </row>
    <row r="3210" spans="1:24" x14ac:dyDescent="0.3">
      <c r="A3210" s="64">
        <v>29872</v>
      </c>
      <c r="B3210" s="57">
        <v>0</v>
      </c>
      <c r="C3210" s="57"/>
      <c r="D3210" s="57">
        <v>5.2510000000000003</v>
      </c>
      <c r="E3210" s="57">
        <f t="shared" si="923"/>
        <v>0</v>
      </c>
      <c r="F3210" s="57">
        <f t="shared" si="924"/>
        <v>5.2510000000000003</v>
      </c>
      <c r="G3210" s="57">
        <f t="shared" si="925"/>
        <v>0</v>
      </c>
      <c r="H3210" s="57">
        <f>IF(Q3209&gt;SetUp!$B$56,SetUp!$B$56,Q3209)</f>
        <v>1.4607362022595029E-16</v>
      </c>
      <c r="I3210" s="57">
        <f t="shared" si="930"/>
        <v>0.21482116907954646</v>
      </c>
      <c r="J3210" s="57">
        <f>MIN(F3210,H3210,(1-EXP(-SetUp!$B$52*H3210/SetUp!$B$56))*F3210)</f>
        <v>0</v>
      </c>
      <c r="K3210" s="57">
        <f t="shared" si="926"/>
        <v>1.4607362022595029E-16</v>
      </c>
      <c r="L3210" s="57">
        <f>IF(I3210&lt;=0,0,MIN(SetUp!$B$50*I3210^SetUp!$B$55,I3210))</f>
        <v>1.5769744026633197E-3</v>
      </c>
      <c r="M3210" s="57">
        <f t="shared" si="927"/>
        <v>0.21324419467688313</v>
      </c>
      <c r="N3210" s="57">
        <f>IF(SetUp!$B$62=0,X3210,(B3210-E3210)*(1-(H3210/SetUp!$B$66/SetUp!$B$56)))</f>
        <v>0</v>
      </c>
      <c r="O3210" s="57">
        <f>K3210*SetUp!$B$65</f>
        <v>0</v>
      </c>
      <c r="P3210" s="57">
        <f>MIN(SetUp!$B$54*L3210^SetUp!$B$51,L3210)</f>
        <v>9.0327055335158175E-4</v>
      </c>
      <c r="Q3210" s="57">
        <f t="shared" si="928"/>
        <v>1.4607362022595029E-16</v>
      </c>
      <c r="R3210" s="57">
        <f>IF((H3210+N3210-O3210)&gt;SetUp!$B$56,T3209+H3210+N3210-O3210-SetUp!$B$56,T3209)</f>
        <v>0</v>
      </c>
      <c r="S3210" s="57">
        <f>R3210*SetUp!$B$65</f>
        <v>0</v>
      </c>
      <c r="T3210" s="57">
        <f>IF((R3210-S3210)&lt;SetUp!$B$53,R3210-S3210,SetUp!$B$53)</f>
        <v>0</v>
      </c>
      <c r="U3210" s="57">
        <f t="shared" si="929"/>
        <v>0.21324419467688313</v>
      </c>
      <c r="V3210" s="57">
        <f>(L3210-P3210)/1000*SetUp!$B$13*1000000/SetUp!$B$48</f>
        <v>3.8318713984794743E-2</v>
      </c>
      <c r="W3210" s="57">
        <f t="shared" si="931"/>
        <v>-8.4567769453869346E-18</v>
      </c>
      <c r="X3210" s="57">
        <f>MAX((SetUp!$B$56*(1-($H3210/SetUp!$B$56)^2)*TANH(($B3210-$D3210)/SetUp!$B$56))/(1+$H3210/SetUp!$B$56*TANH(($B3210-$D3210)/SetUp!$B$56)),0)</f>
        <v>0</v>
      </c>
    </row>
    <row r="3211" spans="1:24" x14ac:dyDescent="0.3">
      <c r="A3211" s="64">
        <v>29873</v>
      </c>
      <c r="B3211" s="57">
        <v>0</v>
      </c>
      <c r="C3211" s="57"/>
      <c r="D3211" s="57">
        <v>5.2510000000000003</v>
      </c>
      <c r="E3211" s="57">
        <f t="shared" si="923"/>
        <v>0</v>
      </c>
      <c r="F3211" s="57">
        <f t="shared" si="924"/>
        <v>5.2510000000000003</v>
      </c>
      <c r="G3211" s="57">
        <f t="shared" si="925"/>
        <v>0</v>
      </c>
      <c r="H3211" s="57">
        <f>IF(Q3210&gt;SetUp!$B$56,SetUp!$B$56,Q3210)</f>
        <v>1.4607362022595029E-16</v>
      </c>
      <c r="I3211" s="57">
        <f t="shared" si="930"/>
        <v>0.21324419467688313</v>
      </c>
      <c r="J3211" s="57">
        <f>MIN(F3211,H3211,(1-EXP(-SetUp!$B$52*H3211/SetUp!$B$56))*F3211)</f>
        <v>0</v>
      </c>
      <c r="K3211" s="57">
        <f t="shared" si="926"/>
        <v>1.4607362022595029E-16</v>
      </c>
      <c r="L3211" s="57">
        <f>IF(I3211&lt;=0,0,MIN(SetUp!$B$50*I3211^SetUp!$B$55,I3211))</f>
        <v>1.5577277110139667E-3</v>
      </c>
      <c r="M3211" s="57">
        <f t="shared" si="927"/>
        <v>0.21168646696586915</v>
      </c>
      <c r="N3211" s="57">
        <f>IF(SetUp!$B$62=0,X3211,(B3211-E3211)*(1-(H3211/SetUp!$B$66/SetUp!$B$56)))</f>
        <v>0</v>
      </c>
      <c r="O3211" s="57">
        <f>K3211*SetUp!$B$65</f>
        <v>0</v>
      </c>
      <c r="P3211" s="57">
        <f>MIN(SetUp!$B$54*L3211^SetUp!$B$51,L3211)</f>
        <v>8.9243271124012861E-4</v>
      </c>
      <c r="Q3211" s="57">
        <f t="shared" si="928"/>
        <v>1.4607362022595029E-16</v>
      </c>
      <c r="R3211" s="57">
        <f>IF((H3211+N3211-O3211)&gt;SetUp!$B$56,T3210+H3211+N3211-O3211-SetUp!$B$56,T3210)</f>
        <v>0</v>
      </c>
      <c r="S3211" s="57">
        <f>R3211*SetUp!$B$65</f>
        <v>0</v>
      </c>
      <c r="T3211" s="57">
        <f>IF((R3211-S3211)&lt;SetUp!$B$53,R3211-S3211,SetUp!$B$53)</f>
        <v>0</v>
      </c>
      <c r="U3211" s="57">
        <f t="shared" si="929"/>
        <v>0.21168646696586915</v>
      </c>
      <c r="V3211" s="57">
        <f>(L3211-P3211)/1000*SetUp!$B$13*1000000/SetUp!$B$48</f>
        <v>3.7840438106286504E-2</v>
      </c>
      <c r="W3211" s="57">
        <f t="shared" si="931"/>
        <v>-1.1926223897340549E-17</v>
      </c>
      <c r="X3211" s="57">
        <f>MAX((SetUp!$B$56*(1-($H3211/SetUp!$B$56)^2)*TANH(($B3211-$D3211)/SetUp!$B$56))/(1+$H3211/SetUp!$B$56*TANH(($B3211-$D3211)/SetUp!$B$56)),0)</f>
        <v>0</v>
      </c>
    </row>
    <row r="3212" spans="1:24" x14ac:dyDescent="0.3">
      <c r="A3212" s="64">
        <v>29874</v>
      </c>
      <c r="B3212" s="57">
        <v>0</v>
      </c>
      <c r="C3212" s="57"/>
      <c r="D3212" s="57">
        <v>5.2510000000000003</v>
      </c>
      <c r="E3212" s="57">
        <f t="shared" si="923"/>
        <v>0</v>
      </c>
      <c r="F3212" s="57">
        <f t="shared" si="924"/>
        <v>5.2510000000000003</v>
      </c>
      <c r="G3212" s="57">
        <f t="shared" si="925"/>
        <v>0</v>
      </c>
      <c r="H3212" s="57">
        <f>IF(Q3211&gt;SetUp!$B$56,SetUp!$B$56,Q3211)</f>
        <v>1.4607362022595029E-16</v>
      </c>
      <c r="I3212" s="57">
        <f t="shared" si="930"/>
        <v>0.21168646696586915</v>
      </c>
      <c r="J3212" s="57">
        <f>MIN(F3212,H3212,(1-EXP(-SetUp!$B$52*H3212/SetUp!$B$56))*F3212)</f>
        <v>0</v>
      </c>
      <c r="K3212" s="57">
        <f t="shared" si="926"/>
        <v>1.4607362022595029E-16</v>
      </c>
      <c r="L3212" s="57">
        <f>IF(I3212&lt;=0,0,MIN(SetUp!$B$50*I3212^SetUp!$B$55,I3212))</f>
        <v>1.5388088503108831E-3</v>
      </c>
      <c r="M3212" s="57">
        <f t="shared" si="927"/>
        <v>0.21014765811555827</v>
      </c>
      <c r="N3212" s="57">
        <f>IF(SetUp!$B$62=0,X3212,(B3212-E3212)*(1-(H3212/SetUp!$B$66/SetUp!$B$56)))</f>
        <v>0</v>
      </c>
      <c r="O3212" s="57">
        <f>K3212*SetUp!$B$65</f>
        <v>0</v>
      </c>
      <c r="P3212" s="57">
        <f>MIN(SetUp!$B$54*L3212^SetUp!$B$51,L3212)</f>
        <v>8.8177725095140108E-4</v>
      </c>
      <c r="Q3212" s="57">
        <f t="shared" si="928"/>
        <v>1.4607362022595029E-16</v>
      </c>
      <c r="R3212" s="57">
        <f>IF((H3212+N3212-O3212)&gt;SetUp!$B$56,T3211+H3212+N3212-O3212-SetUp!$B$56,T3211)</f>
        <v>0</v>
      </c>
      <c r="S3212" s="57">
        <f>R3212*SetUp!$B$65</f>
        <v>0</v>
      </c>
      <c r="T3212" s="57">
        <f>IF((R3212-S3212)&lt;SetUp!$B$53,R3212-S3212,SetUp!$B$53)</f>
        <v>0</v>
      </c>
      <c r="U3212" s="57">
        <f t="shared" si="929"/>
        <v>0.21014765811555827</v>
      </c>
      <c r="V3212" s="57">
        <f>(L3212-P3212)/1000*SetUp!$B$13*1000000/SetUp!$B$48</f>
        <v>3.7370435036921473E-2</v>
      </c>
      <c r="W3212" s="57">
        <f t="shared" si="931"/>
        <v>3.2526065174565133E-18</v>
      </c>
      <c r="X3212" s="57">
        <f>MAX((SetUp!$B$56*(1-($H3212/SetUp!$B$56)^2)*TANH(($B3212-$D3212)/SetUp!$B$56))/(1+$H3212/SetUp!$B$56*TANH(($B3212-$D3212)/SetUp!$B$56)),0)</f>
        <v>0</v>
      </c>
    </row>
    <row r="3213" spans="1:24" x14ac:dyDescent="0.3">
      <c r="A3213" s="64">
        <v>29875</v>
      </c>
      <c r="B3213" s="57">
        <v>0</v>
      </c>
      <c r="C3213" s="57"/>
      <c r="D3213" s="57">
        <v>5.2510000000000003</v>
      </c>
      <c r="E3213" s="57">
        <f t="shared" si="923"/>
        <v>0</v>
      </c>
      <c r="F3213" s="57">
        <f t="shared" si="924"/>
        <v>5.2510000000000003</v>
      </c>
      <c r="G3213" s="57">
        <f t="shared" si="925"/>
        <v>0</v>
      </c>
      <c r="H3213" s="57">
        <f>IF(Q3212&gt;SetUp!$B$56,SetUp!$B$56,Q3212)</f>
        <v>1.4607362022595029E-16</v>
      </c>
      <c r="I3213" s="57">
        <f t="shared" si="930"/>
        <v>0.21014765811555827</v>
      </c>
      <c r="J3213" s="57">
        <f>MIN(F3213,H3213,(1-EXP(-SetUp!$B$52*H3213/SetUp!$B$56))*F3213)</f>
        <v>0</v>
      </c>
      <c r="K3213" s="57">
        <f t="shared" si="926"/>
        <v>1.4607362022595029E-16</v>
      </c>
      <c r="L3213" s="57">
        <f>IF(I3213&lt;=0,0,MIN(SetUp!$B$50*I3213^SetUp!$B$55,I3213))</f>
        <v>1.5202106663887846E-3</v>
      </c>
      <c r="M3213" s="57">
        <f t="shared" si="927"/>
        <v>0.2086274474491695</v>
      </c>
      <c r="N3213" s="57">
        <f>IF(SetUp!$B$62=0,X3213,(B3213-E3213)*(1-(H3213/SetUp!$B$66/SetUp!$B$56)))</f>
        <v>0</v>
      </c>
      <c r="O3213" s="57">
        <f>K3213*SetUp!$B$65</f>
        <v>0</v>
      </c>
      <c r="P3213" s="57">
        <f>MIN(SetUp!$B$54*L3213^SetUp!$B$51,L3213)</f>
        <v>8.713002294887071E-4</v>
      </c>
      <c r="Q3213" s="57">
        <f t="shared" si="928"/>
        <v>1.4607362022595029E-16</v>
      </c>
      <c r="R3213" s="57">
        <f>IF((H3213+N3213-O3213)&gt;SetUp!$B$56,T3212+H3213+N3213-O3213-SetUp!$B$56,T3212)</f>
        <v>0</v>
      </c>
      <c r="S3213" s="57">
        <f>R3213*SetUp!$B$65</f>
        <v>0</v>
      </c>
      <c r="T3213" s="57">
        <f>IF((R3213-S3213)&lt;SetUp!$B$53,R3213-S3213,SetUp!$B$53)</f>
        <v>0</v>
      </c>
      <c r="U3213" s="57">
        <f t="shared" si="929"/>
        <v>0.2086274474491695</v>
      </c>
      <c r="V3213" s="57">
        <f>(L3213-P3213)/1000*SetUp!$B$13*1000000/SetUp!$B$48</f>
        <v>3.6908522132870394E-2</v>
      </c>
      <c r="W3213" s="57">
        <f t="shared" si="931"/>
        <v>1.3010426069826053E-17</v>
      </c>
      <c r="X3213" s="57">
        <f>MAX((SetUp!$B$56*(1-($H3213/SetUp!$B$56)^2)*TANH(($B3213-$D3213)/SetUp!$B$56))/(1+$H3213/SetUp!$B$56*TANH(($B3213-$D3213)/SetUp!$B$56)),0)</f>
        <v>0</v>
      </c>
    </row>
    <row r="3214" spans="1:24" x14ac:dyDescent="0.3">
      <c r="A3214" s="64">
        <v>29876</v>
      </c>
      <c r="B3214" s="57">
        <v>0</v>
      </c>
      <c r="C3214" s="57"/>
      <c r="D3214" s="57">
        <v>5.2510000000000003</v>
      </c>
      <c r="E3214" s="57">
        <f t="shared" si="923"/>
        <v>0</v>
      </c>
      <c r="F3214" s="57">
        <f t="shared" si="924"/>
        <v>5.2510000000000003</v>
      </c>
      <c r="G3214" s="57">
        <f t="shared" si="925"/>
        <v>0</v>
      </c>
      <c r="H3214" s="57">
        <f>IF(Q3213&gt;SetUp!$B$56,SetUp!$B$56,Q3213)</f>
        <v>1.4607362022595029E-16</v>
      </c>
      <c r="I3214" s="57">
        <f t="shared" si="930"/>
        <v>0.2086274474491695</v>
      </c>
      <c r="J3214" s="57">
        <f>MIN(F3214,H3214,(1-EXP(-SetUp!$B$52*H3214/SetUp!$B$56))*F3214)</f>
        <v>0</v>
      </c>
      <c r="K3214" s="57">
        <f t="shared" si="926"/>
        <v>1.4607362022595029E-16</v>
      </c>
      <c r="L3214" s="57">
        <f>IF(I3214&lt;=0,0,MIN(SetUp!$B$50*I3214^SetUp!$B$55,I3214))</f>
        <v>1.5019261951848433E-3</v>
      </c>
      <c r="M3214" s="57">
        <f t="shared" si="927"/>
        <v>0.20712552125398465</v>
      </c>
      <c r="N3214" s="57">
        <f>IF(SetUp!$B$62=0,X3214,(B3214-E3214)*(1-(H3214/SetUp!$B$66/SetUp!$B$56)))</f>
        <v>0</v>
      </c>
      <c r="O3214" s="57">
        <f>K3214*SetUp!$B$65</f>
        <v>0</v>
      </c>
      <c r="P3214" s="57">
        <f>MIN(SetUp!$B$54*L3214^SetUp!$B$51,L3214)</f>
        <v>8.6099780783474914E-4</v>
      </c>
      <c r="Q3214" s="57">
        <f t="shared" si="928"/>
        <v>1.4607362022595029E-16</v>
      </c>
      <c r="R3214" s="57">
        <f>IF((H3214+N3214-O3214)&gt;SetUp!$B$56,T3213+H3214+N3214-O3214-SetUp!$B$56,T3213)</f>
        <v>0</v>
      </c>
      <c r="S3214" s="57">
        <f>R3214*SetUp!$B$65</f>
        <v>0</v>
      </c>
      <c r="T3214" s="57">
        <f>IF((R3214-S3214)&lt;SetUp!$B$53,R3214-S3214,SetUp!$B$53)</f>
        <v>0</v>
      </c>
      <c r="U3214" s="57">
        <f t="shared" si="929"/>
        <v>0.20712552125398465</v>
      </c>
      <c r="V3214" s="57">
        <f>(L3214-P3214)/1000*SetUp!$B$13*1000000/SetUp!$B$48</f>
        <v>3.6454521648784197E-2</v>
      </c>
      <c r="W3214" s="57">
        <f t="shared" si="931"/>
        <v>-1.1709383462843448E-17</v>
      </c>
      <c r="X3214" s="57">
        <f>MAX((SetUp!$B$56*(1-($H3214/SetUp!$B$56)^2)*TANH(($B3214-$D3214)/SetUp!$B$56))/(1+$H3214/SetUp!$B$56*TANH(($B3214-$D3214)/SetUp!$B$56)),0)</f>
        <v>0</v>
      </c>
    </row>
    <row r="3215" spans="1:24" x14ac:dyDescent="0.3">
      <c r="A3215" s="64">
        <v>29877</v>
      </c>
      <c r="B3215" s="57">
        <v>0</v>
      </c>
      <c r="C3215" s="57"/>
      <c r="D3215" s="57">
        <v>5.2510000000000003</v>
      </c>
      <c r="E3215" s="57">
        <f t="shared" si="923"/>
        <v>0</v>
      </c>
      <c r="F3215" s="57">
        <f t="shared" si="924"/>
        <v>5.2510000000000003</v>
      </c>
      <c r="G3215" s="57">
        <f t="shared" si="925"/>
        <v>0</v>
      </c>
      <c r="H3215" s="57">
        <f>IF(Q3214&gt;SetUp!$B$56,SetUp!$B$56,Q3214)</f>
        <v>1.4607362022595029E-16</v>
      </c>
      <c r="I3215" s="57">
        <f t="shared" si="930"/>
        <v>0.20712552125398465</v>
      </c>
      <c r="J3215" s="57">
        <f>MIN(F3215,H3215,(1-EXP(-SetUp!$B$52*H3215/SetUp!$B$56))*F3215)</f>
        <v>0</v>
      </c>
      <c r="K3215" s="57">
        <f t="shared" si="926"/>
        <v>1.4607362022595029E-16</v>
      </c>
      <c r="L3215" s="57">
        <f>IF(I3215&lt;=0,0,MIN(SetUp!$B$50*I3215^SetUp!$B$55,I3215))</f>
        <v>1.4839486567920811E-3</v>
      </c>
      <c r="M3215" s="57">
        <f t="shared" si="927"/>
        <v>0.20564157259719257</v>
      </c>
      <c r="N3215" s="57">
        <f>IF(SetUp!$B$62=0,X3215,(B3215-E3215)*(1-(H3215/SetUp!$B$66/SetUp!$B$56)))</f>
        <v>0</v>
      </c>
      <c r="O3215" s="57">
        <f>K3215*SetUp!$B$65</f>
        <v>0</v>
      </c>
      <c r="P3215" s="57">
        <f>MIN(SetUp!$B$54*L3215^SetUp!$B$51,L3215)</f>
        <v>8.5086624771983242E-4</v>
      </c>
      <c r="Q3215" s="57">
        <f t="shared" si="928"/>
        <v>1.4607362022595029E-16</v>
      </c>
      <c r="R3215" s="57">
        <f>IF((H3215+N3215-O3215)&gt;SetUp!$B$56,T3214+H3215+N3215-O3215-SetUp!$B$56,T3214)</f>
        <v>0</v>
      </c>
      <c r="S3215" s="57">
        <f>R3215*SetUp!$B$65</f>
        <v>0</v>
      </c>
      <c r="T3215" s="57">
        <f>IF((R3215-S3215)&lt;SetUp!$B$53,R3215-S3215,SetUp!$B$53)</f>
        <v>0</v>
      </c>
      <c r="U3215" s="57">
        <f t="shared" si="929"/>
        <v>0.20564157259719257</v>
      </c>
      <c r="V3215" s="57">
        <f>(L3215-P3215)/1000*SetUp!$B$13*1000000/SetUp!$B$48</f>
        <v>3.6008260583381621E-2</v>
      </c>
      <c r="W3215" s="57">
        <f t="shared" si="931"/>
        <v>3.2526065174565133E-18</v>
      </c>
      <c r="X3215" s="57">
        <f>MAX((SetUp!$B$56*(1-($H3215/SetUp!$B$56)^2)*TANH(($B3215-$D3215)/SetUp!$B$56))/(1+$H3215/SetUp!$B$56*TANH(($B3215-$D3215)/SetUp!$B$56)),0)</f>
        <v>0</v>
      </c>
    </row>
    <row r="3216" spans="1:24" x14ac:dyDescent="0.3">
      <c r="A3216" s="64">
        <v>29878</v>
      </c>
      <c r="B3216" s="57">
        <v>0</v>
      </c>
      <c r="C3216" s="57"/>
      <c r="D3216" s="57">
        <v>5.2510000000000003</v>
      </c>
      <c r="E3216" s="57">
        <f t="shared" si="923"/>
        <v>0</v>
      </c>
      <c r="F3216" s="57">
        <f t="shared" si="924"/>
        <v>5.2510000000000003</v>
      </c>
      <c r="G3216" s="57">
        <f t="shared" si="925"/>
        <v>0</v>
      </c>
      <c r="H3216" s="57">
        <f>IF(Q3215&gt;SetUp!$B$56,SetUp!$B$56,Q3215)</f>
        <v>1.4607362022595029E-16</v>
      </c>
      <c r="I3216" s="57">
        <f t="shared" si="930"/>
        <v>0.20564157259719257</v>
      </c>
      <c r="J3216" s="57">
        <f>MIN(F3216,H3216,(1-EXP(-SetUp!$B$52*H3216/SetUp!$B$56))*F3216)</f>
        <v>0</v>
      </c>
      <c r="K3216" s="57">
        <f t="shared" si="926"/>
        <v>1.4607362022595029E-16</v>
      </c>
      <c r="L3216" s="57">
        <f>IF(I3216&lt;=0,0,MIN(SetUp!$B$50*I3216^SetUp!$B$55,I3216))</f>
        <v>1.4662714497265352E-3</v>
      </c>
      <c r="M3216" s="57">
        <f t="shared" si="927"/>
        <v>0.20417530114746604</v>
      </c>
      <c r="N3216" s="57">
        <f>IF(SetUp!$B$62=0,X3216,(B3216-E3216)*(1-(H3216/SetUp!$B$66/SetUp!$B$56)))</f>
        <v>0</v>
      </c>
      <c r="O3216" s="57">
        <f>K3216*SetUp!$B$65</f>
        <v>0</v>
      </c>
      <c r="P3216" s="57">
        <f>MIN(SetUp!$B$54*L3216^SetUp!$B$51,L3216)</f>
        <v>8.4090190850560269E-4</v>
      </c>
      <c r="Q3216" s="57">
        <f t="shared" si="928"/>
        <v>1.4607362022595029E-16</v>
      </c>
      <c r="R3216" s="57">
        <f>IF((H3216+N3216-O3216)&gt;SetUp!$B$56,T3215+H3216+N3216-O3216-SetUp!$B$56,T3215)</f>
        <v>0</v>
      </c>
      <c r="S3216" s="57">
        <f>R3216*SetUp!$B$65</f>
        <v>0</v>
      </c>
      <c r="T3216" s="57">
        <f>IF((R3216-S3216)&lt;SetUp!$B$53,R3216-S3216,SetUp!$B$53)</f>
        <v>0</v>
      </c>
      <c r="U3216" s="57">
        <f t="shared" si="929"/>
        <v>0.20417530114746604</v>
      </c>
      <c r="V3216" s="57">
        <f>(L3216-P3216)/1000*SetUp!$B$13*1000000/SetUp!$B$48</f>
        <v>3.5569570530624699E-2</v>
      </c>
      <c r="W3216" s="57">
        <f t="shared" si="931"/>
        <v>1.0191500421363742E-17</v>
      </c>
      <c r="X3216" s="57">
        <f>MAX((SetUp!$B$56*(1-($H3216/SetUp!$B$56)^2)*TANH(($B3216-$D3216)/SetUp!$B$56))/(1+$H3216/SetUp!$B$56*TANH(($B3216-$D3216)/SetUp!$B$56)),0)</f>
        <v>0</v>
      </c>
    </row>
    <row r="3217" spans="1:24" x14ac:dyDescent="0.3">
      <c r="A3217" s="64">
        <v>29879</v>
      </c>
      <c r="B3217" s="57">
        <v>0</v>
      </c>
      <c r="C3217" s="57"/>
      <c r="D3217" s="57">
        <v>5.2510000000000003</v>
      </c>
      <c r="E3217" s="57">
        <f t="shared" si="923"/>
        <v>0</v>
      </c>
      <c r="F3217" s="57">
        <f t="shared" si="924"/>
        <v>5.2510000000000003</v>
      </c>
      <c r="G3217" s="57">
        <f t="shared" si="925"/>
        <v>0</v>
      </c>
      <c r="H3217" s="57">
        <f>IF(Q3216&gt;SetUp!$B$56,SetUp!$B$56,Q3216)</f>
        <v>1.4607362022595029E-16</v>
      </c>
      <c r="I3217" s="57">
        <f t="shared" si="930"/>
        <v>0.20417530114746604</v>
      </c>
      <c r="J3217" s="57">
        <f>MIN(F3217,H3217,(1-EXP(-SetUp!$B$52*H3217/SetUp!$B$56))*F3217)</f>
        <v>0</v>
      </c>
      <c r="K3217" s="57">
        <f t="shared" si="926"/>
        <v>1.4607362022595029E-16</v>
      </c>
      <c r="L3217" s="57">
        <f>IF(I3217&lt;=0,0,MIN(SetUp!$B$50*I3217^SetUp!$B$55,I3217))</f>
        <v>1.4488881453995175E-3</v>
      </c>
      <c r="M3217" s="57">
        <f t="shared" si="927"/>
        <v>0.20272641300206654</v>
      </c>
      <c r="N3217" s="57">
        <f>IF(SetUp!$B$62=0,X3217,(B3217-E3217)*(1-(H3217/SetUp!$B$66/SetUp!$B$56)))</f>
        <v>0</v>
      </c>
      <c r="O3217" s="57">
        <f>K3217*SetUp!$B$65</f>
        <v>0</v>
      </c>
      <c r="P3217" s="57">
        <f>MIN(SetUp!$B$54*L3217^SetUp!$B$51,L3217)</f>
        <v>8.3110124417966563E-4</v>
      </c>
      <c r="Q3217" s="57">
        <f t="shared" si="928"/>
        <v>1.4607362022595029E-16</v>
      </c>
      <c r="R3217" s="57">
        <f>IF((H3217+N3217-O3217)&gt;SetUp!$B$56,T3216+H3217+N3217-O3217-SetUp!$B$56,T3216)</f>
        <v>0</v>
      </c>
      <c r="S3217" s="57">
        <f>R3217*SetUp!$B$65</f>
        <v>0</v>
      </c>
      <c r="T3217" s="57">
        <f>IF((R3217-S3217)&lt;SetUp!$B$53,R3217-S3217,SetUp!$B$53)</f>
        <v>0</v>
      </c>
      <c r="U3217" s="57">
        <f t="shared" si="929"/>
        <v>0.20272641300206654</v>
      </c>
      <c r="V3217" s="57">
        <f>(L3217-P3217)/1000*SetUp!$B$13*1000000/SetUp!$B$48</f>
        <v>3.5138287536252755E-2</v>
      </c>
      <c r="W3217" s="57">
        <f t="shared" si="931"/>
        <v>1.0191500421363742E-17</v>
      </c>
      <c r="X3217" s="57">
        <f>MAX((SetUp!$B$56*(1-($H3217/SetUp!$B$56)^2)*TANH(($B3217-$D3217)/SetUp!$B$56))/(1+$H3217/SetUp!$B$56*TANH(($B3217-$D3217)/SetUp!$B$56)),0)</f>
        <v>0</v>
      </c>
    </row>
    <row r="3218" spans="1:24" x14ac:dyDescent="0.3">
      <c r="A3218" s="64">
        <v>29880</v>
      </c>
      <c r="B3218" s="57">
        <v>0</v>
      </c>
      <c r="C3218" s="57"/>
      <c r="D3218" s="57">
        <v>5.2510000000000003</v>
      </c>
      <c r="E3218" s="57">
        <f t="shared" si="923"/>
        <v>0</v>
      </c>
      <c r="F3218" s="57">
        <f t="shared" si="924"/>
        <v>5.2510000000000003</v>
      </c>
      <c r="G3218" s="57">
        <f t="shared" si="925"/>
        <v>0</v>
      </c>
      <c r="H3218" s="57">
        <f>IF(Q3217&gt;SetUp!$B$56,SetUp!$B$56,Q3217)</f>
        <v>1.4607362022595029E-16</v>
      </c>
      <c r="I3218" s="57">
        <f t="shared" si="930"/>
        <v>0.20272641300206654</v>
      </c>
      <c r="J3218" s="57">
        <f>MIN(F3218,H3218,(1-EXP(-SetUp!$B$52*H3218/SetUp!$B$56))*F3218)</f>
        <v>0</v>
      </c>
      <c r="K3218" s="57">
        <f t="shared" si="926"/>
        <v>1.4607362022595029E-16</v>
      </c>
      <c r="L3218" s="57">
        <f>IF(I3218&lt;=0,0,MIN(SetUp!$B$50*I3218^SetUp!$B$55,I3218))</f>
        <v>1.4317924827867044E-3</v>
      </c>
      <c r="M3218" s="57">
        <f t="shared" si="927"/>
        <v>0.20129462051927982</v>
      </c>
      <c r="N3218" s="57">
        <f>IF(SetUp!$B$62=0,X3218,(B3218-E3218)*(1-(H3218/SetUp!$B$66/SetUp!$B$56)))</f>
        <v>0</v>
      </c>
      <c r="O3218" s="57">
        <f>K3218*SetUp!$B$65</f>
        <v>0</v>
      </c>
      <c r="P3218" s="57">
        <f>MIN(SetUp!$B$54*L3218^SetUp!$B$51,L3218)</f>
        <v>8.2146080045662241E-4</v>
      </c>
      <c r="Q3218" s="57">
        <f t="shared" si="928"/>
        <v>1.4607362022595029E-16</v>
      </c>
      <c r="R3218" s="57">
        <f>IF((H3218+N3218-O3218)&gt;SetUp!$B$56,T3217+H3218+N3218-O3218-SetUp!$B$56,T3217)</f>
        <v>0</v>
      </c>
      <c r="S3218" s="57">
        <f>R3218*SetUp!$B$65</f>
        <v>0</v>
      </c>
      <c r="T3218" s="57">
        <f>IF((R3218-S3218)&lt;SetUp!$B$53,R3218-S3218,SetUp!$B$53)</f>
        <v>0</v>
      </c>
      <c r="U3218" s="57">
        <f t="shared" si="929"/>
        <v>0.20129462051927982</v>
      </c>
      <c r="V3218" s="57">
        <f>(L3218-P3218)/1000*SetUp!$B$13*1000000/SetUp!$B$48</f>
        <v>3.4714251959458917E-2</v>
      </c>
      <c r="W3218" s="57">
        <f t="shared" si="931"/>
        <v>-1.0191500421363742E-17</v>
      </c>
      <c r="X3218" s="57">
        <f>MAX((SetUp!$B$56*(1-($H3218/SetUp!$B$56)^2)*TANH(($B3218-$D3218)/SetUp!$B$56))/(1+$H3218/SetUp!$B$56*TANH(($B3218-$D3218)/SetUp!$B$56)),0)</f>
        <v>0</v>
      </c>
    </row>
    <row r="3219" spans="1:24" x14ac:dyDescent="0.3">
      <c r="A3219" s="64">
        <v>29881</v>
      </c>
      <c r="B3219" s="57">
        <v>0</v>
      </c>
      <c r="C3219" s="57"/>
      <c r="D3219" s="57">
        <v>5.2510000000000003</v>
      </c>
      <c r="E3219" s="57">
        <f t="shared" si="923"/>
        <v>0</v>
      </c>
      <c r="F3219" s="57">
        <f t="shared" si="924"/>
        <v>5.2510000000000003</v>
      </c>
      <c r="G3219" s="57">
        <f t="shared" si="925"/>
        <v>0</v>
      </c>
      <c r="H3219" s="57">
        <f>IF(Q3218&gt;SetUp!$B$56,SetUp!$B$56,Q3218)</f>
        <v>1.4607362022595029E-16</v>
      </c>
      <c r="I3219" s="57">
        <f t="shared" si="930"/>
        <v>0.20129462051927982</v>
      </c>
      <c r="J3219" s="57">
        <f>MIN(F3219,H3219,(1-EXP(-SetUp!$B$52*H3219/SetUp!$B$56))*F3219)</f>
        <v>0</v>
      </c>
      <c r="K3219" s="57">
        <f t="shared" si="926"/>
        <v>1.4607362022595029E-16</v>
      </c>
      <c r="L3219" s="57">
        <f>IF(I3219&lt;=0,0,MIN(SetUp!$B$50*I3219^SetUp!$B$55,I3219))</f>
        <v>1.414978363286119E-3</v>
      </c>
      <c r="M3219" s="57">
        <f t="shared" si="927"/>
        <v>0.19987964215599371</v>
      </c>
      <c r="N3219" s="57">
        <f>IF(SetUp!$B$62=0,X3219,(B3219-E3219)*(1-(H3219/SetUp!$B$66/SetUp!$B$56)))</f>
        <v>0</v>
      </c>
      <c r="O3219" s="57">
        <f>K3219*SetUp!$B$65</f>
        <v>0</v>
      </c>
      <c r="P3219" s="57">
        <f>MIN(SetUp!$B$54*L3219^SetUp!$B$51,L3219)</f>
        <v>8.1197721198126107E-4</v>
      </c>
      <c r="Q3219" s="57">
        <f t="shared" si="928"/>
        <v>1.4607362022595029E-16</v>
      </c>
      <c r="R3219" s="57">
        <f>IF((H3219+N3219-O3219)&gt;SetUp!$B$56,T3218+H3219+N3219-O3219-SetUp!$B$56,T3218)</f>
        <v>0</v>
      </c>
      <c r="S3219" s="57">
        <f>R3219*SetUp!$B$65</f>
        <v>0</v>
      </c>
      <c r="T3219" s="57">
        <f>IF((R3219-S3219)&lt;SetUp!$B$53,R3219-S3219,SetUp!$B$53)</f>
        <v>0</v>
      </c>
      <c r="U3219" s="57">
        <f t="shared" si="929"/>
        <v>0.19987964215599371</v>
      </c>
      <c r="V3219" s="57">
        <f>(L3219-P3219)/1000*SetUp!$B$13*1000000/SetUp!$B$48</f>
        <v>3.42973083395001E-2</v>
      </c>
      <c r="W3219" s="57">
        <f t="shared" si="931"/>
        <v>1.214306433183765E-17</v>
      </c>
      <c r="X3219" s="57">
        <f>MAX((SetUp!$B$56*(1-($H3219/SetUp!$B$56)^2)*TANH(($B3219-$D3219)/SetUp!$B$56))/(1+$H3219/SetUp!$B$56*TANH(($B3219-$D3219)/SetUp!$B$56)),0)</f>
        <v>0</v>
      </c>
    </row>
    <row r="3220" spans="1:24" x14ac:dyDescent="0.3">
      <c r="A3220" s="64">
        <v>29882</v>
      </c>
      <c r="B3220" s="57">
        <v>0</v>
      </c>
      <c r="C3220" s="57"/>
      <c r="D3220" s="57">
        <v>5.2510000000000003</v>
      </c>
      <c r="E3220" s="57">
        <f t="shared" si="923"/>
        <v>0</v>
      </c>
      <c r="F3220" s="57">
        <f t="shared" si="924"/>
        <v>5.2510000000000003</v>
      </c>
      <c r="G3220" s="57">
        <f t="shared" si="925"/>
        <v>0</v>
      </c>
      <c r="H3220" s="57">
        <f>IF(Q3219&gt;SetUp!$B$56,SetUp!$B$56,Q3219)</f>
        <v>1.4607362022595029E-16</v>
      </c>
      <c r="I3220" s="57">
        <f t="shared" si="930"/>
        <v>0.19987964215599371</v>
      </c>
      <c r="J3220" s="57">
        <f>MIN(F3220,H3220,(1-EXP(-SetUp!$B$52*H3220/SetUp!$B$56))*F3220)</f>
        <v>0</v>
      </c>
      <c r="K3220" s="57">
        <f t="shared" si="926"/>
        <v>1.4607362022595029E-16</v>
      </c>
      <c r="L3220" s="57">
        <f>IF(I3220&lt;=0,0,MIN(SetUp!$B$50*I3220^SetUp!$B$55,I3220))</f>
        <v>1.3984398457574734E-3</v>
      </c>
      <c r="M3220" s="57">
        <f t="shared" si="927"/>
        <v>0.19848120231023625</v>
      </c>
      <c r="N3220" s="57">
        <f>IF(SetUp!$B$62=0,X3220,(B3220-E3220)*(1-(H3220/SetUp!$B$66/SetUp!$B$56)))</f>
        <v>0</v>
      </c>
      <c r="O3220" s="57">
        <f>K3220*SetUp!$B$65</f>
        <v>0</v>
      </c>
      <c r="P3220" s="57">
        <f>MIN(SetUp!$B$54*L3220^SetUp!$B$51,L3220)</f>
        <v>8.0264719962984626E-4</v>
      </c>
      <c r="Q3220" s="57">
        <f t="shared" si="928"/>
        <v>1.4607362022595029E-16</v>
      </c>
      <c r="R3220" s="57">
        <f>IF((H3220+N3220-O3220)&gt;SetUp!$B$56,T3219+H3220+N3220-O3220-SetUp!$B$56,T3219)</f>
        <v>0</v>
      </c>
      <c r="S3220" s="57">
        <f>R3220*SetUp!$B$65</f>
        <v>0</v>
      </c>
      <c r="T3220" s="57">
        <f>IF((R3220-S3220)&lt;SetUp!$B$53,R3220-S3220,SetUp!$B$53)</f>
        <v>0</v>
      </c>
      <c r="U3220" s="57">
        <f t="shared" si="929"/>
        <v>0.19848120231023625</v>
      </c>
      <c r="V3220" s="57">
        <f>(L3220-P3220)/1000*SetUp!$B$13*1000000/SetUp!$B$48</f>
        <v>3.3887305267042658E-2</v>
      </c>
      <c r="W3220" s="57">
        <f t="shared" si="931"/>
        <v>8.0230960763927328E-18</v>
      </c>
      <c r="X3220" s="57">
        <f>MAX((SetUp!$B$56*(1-($H3220/SetUp!$B$56)^2)*TANH(($B3220-$D3220)/SetUp!$B$56))/(1+$H3220/SetUp!$B$56*TANH(($B3220-$D3220)/SetUp!$B$56)),0)</f>
        <v>0</v>
      </c>
    </row>
    <row r="3221" spans="1:24" x14ac:dyDescent="0.3">
      <c r="A3221" s="64">
        <v>29883</v>
      </c>
      <c r="B3221" s="57">
        <v>0</v>
      </c>
      <c r="C3221" s="57"/>
      <c r="D3221" s="57">
        <v>5.2510000000000003</v>
      </c>
      <c r="E3221" s="57">
        <f t="shared" si="923"/>
        <v>0</v>
      </c>
      <c r="F3221" s="57">
        <f t="shared" si="924"/>
        <v>5.2510000000000003</v>
      </c>
      <c r="G3221" s="57">
        <f t="shared" si="925"/>
        <v>0</v>
      </c>
      <c r="H3221" s="57">
        <f>IF(Q3220&gt;SetUp!$B$56,SetUp!$B$56,Q3220)</f>
        <v>1.4607362022595029E-16</v>
      </c>
      <c r="I3221" s="57">
        <f t="shared" si="930"/>
        <v>0.19848120231023625</v>
      </c>
      <c r="J3221" s="57">
        <f>MIN(F3221,H3221,(1-EXP(-SetUp!$B$52*H3221/SetUp!$B$56))*F3221)</f>
        <v>0</v>
      </c>
      <c r="K3221" s="57">
        <f t="shared" si="926"/>
        <v>1.4607362022595029E-16</v>
      </c>
      <c r="L3221" s="57">
        <f>IF(I3221&lt;=0,0,MIN(SetUp!$B$50*I3221^SetUp!$B$55,I3221))</f>
        <v>1.3821711417356421E-3</v>
      </c>
      <c r="M3221" s="57">
        <f t="shared" si="927"/>
        <v>0.19709903116850061</v>
      </c>
      <c r="N3221" s="57">
        <f>IF(SetUp!$B$62=0,X3221,(B3221-E3221)*(1-(H3221/SetUp!$B$66/SetUp!$B$56)))</f>
        <v>0</v>
      </c>
      <c r="O3221" s="57">
        <f>K3221*SetUp!$B$65</f>
        <v>0</v>
      </c>
      <c r="P3221" s="57">
        <f>MIN(SetUp!$B$54*L3221^SetUp!$B$51,L3221)</f>
        <v>7.934675679056232E-4</v>
      </c>
      <c r="Q3221" s="57">
        <f t="shared" si="928"/>
        <v>1.4607362022595029E-16</v>
      </c>
      <c r="R3221" s="57">
        <f>IF((H3221+N3221-O3221)&gt;SetUp!$B$56,T3220+H3221+N3221-O3221-SetUp!$B$56,T3220)</f>
        <v>0</v>
      </c>
      <c r="S3221" s="57">
        <f>R3221*SetUp!$B$65</f>
        <v>0</v>
      </c>
      <c r="T3221" s="57">
        <f>IF((R3221-S3221)&lt;SetUp!$B$53,R3221-S3221,SetUp!$B$53)</f>
        <v>0</v>
      </c>
      <c r="U3221" s="57">
        <f t="shared" si="929"/>
        <v>0.19709903116850061</v>
      </c>
      <c r="V3221" s="57">
        <f>(L3221-P3221)/1000*SetUp!$B$13*1000000/SetUp!$B$48</f>
        <v>3.348409526005354E-2</v>
      </c>
      <c r="W3221" s="57">
        <f t="shared" si="931"/>
        <v>3.4694469519536142E-18</v>
      </c>
      <c r="X3221" s="57">
        <f>MAX((SetUp!$B$56*(1-($H3221/SetUp!$B$56)^2)*TANH(($B3221-$D3221)/SetUp!$B$56))/(1+$H3221/SetUp!$B$56*TANH(($B3221-$D3221)/SetUp!$B$56)),0)</f>
        <v>0</v>
      </c>
    </row>
    <row r="3222" spans="1:24" x14ac:dyDescent="0.3">
      <c r="A3222" s="64">
        <v>29884</v>
      </c>
      <c r="B3222" s="57">
        <v>0</v>
      </c>
      <c r="C3222" s="57"/>
      <c r="D3222" s="57">
        <v>5.2510000000000003</v>
      </c>
      <c r="E3222" s="57">
        <f t="shared" si="923"/>
        <v>0</v>
      </c>
      <c r="F3222" s="57">
        <f t="shared" si="924"/>
        <v>5.2510000000000003</v>
      </c>
      <c r="G3222" s="57">
        <f t="shared" si="925"/>
        <v>0</v>
      </c>
      <c r="H3222" s="57">
        <f>IF(Q3221&gt;SetUp!$B$56,SetUp!$B$56,Q3221)</f>
        <v>1.4607362022595029E-16</v>
      </c>
      <c r="I3222" s="57">
        <f t="shared" si="930"/>
        <v>0.19709903116850061</v>
      </c>
      <c r="J3222" s="57">
        <f>MIN(F3222,H3222,(1-EXP(-SetUp!$B$52*H3222/SetUp!$B$56))*F3222)</f>
        <v>0</v>
      </c>
      <c r="K3222" s="57">
        <f t="shared" si="926"/>
        <v>1.4607362022595029E-16</v>
      </c>
      <c r="L3222" s="57">
        <f>IF(I3222&lt;=0,0,MIN(SetUp!$B$50*I3222^SetUp!$B$55,I3222))</f>
        <v>1.3661666108113633E-3</v>
      </c>
      <c r="M3222" s="57">
        <f t="shared" si="927"/>
        <v>0.19573286455768923</v>
      </c>
      <c r="N3222" s="57">
        <f>IF(SetUp!$B$62=0,X3222,(B3222-E3222)*(1-(H3222/SetUp!$B$66/SetUp!$B$56)))</f>
        <v>0</v>
      </c>
      <c r="O3222" s="57">
        <f>K3222*SetUp!$B$65</f>
        <v>0</v>
      </c>
      <c r="P3222" s="57">
        <f>MIN(SetUp!$B$54*L3222^SetUp!$B$51,L3222)</f>
        <v>7.844352024248064E-4</v>
      </c>
      <c r="Q3222" s="57">
        <f t="shared" si="928"/>
        <v>1.4607362022595029E-16</v>
      </c>
      <c r="R3222" s="57">
        <f>IF((H3222+N3222-O3222)&gt;SetUp!$B$56,T3221+H3222+N3222-O3222-SetUp!$B$56,T3221)</f>
        <v>0</v>
      </c>
      <c r="S3222" s="57">
        <f>R3222*SetUp!$B$65</f>
        <v>0</v>
      </c>
      <c r="T3222" s="57">
        <f>IF((R3222-S3222)&lt;SetUp!$B$53,R3222-S3222,SetUp!$B$53)</f>
        <v>0</v>
      </c>
      <c r="U3222" s="57">
        <f t="shared" si="929"/>
        <v>0.19573286455768923</v>
      </c>
      <c r="V3222" s="57">
        <f>(L3222-P3222)/1000*SetUp!$B$13*1000000/SetUp!$B$48</f>
        <v>3.3087534644056428E-2</v>
      </c>
      <c r="W3222" s="57">
        <f t="shared" si="931"/>
        <v>-1.2359904766334751E-17</v>
      </c>
      <c r="X3222" s="57">
        <f>MAX((SetUp!$B$56*(1-($H3222/SetUp!$B$56)^2)*TANH(($B3222-$D3222)/SetUp!$B$56))/(1+$H3222/SetUp!$B$56*TANH(($B3222-$D3222)/SetUp!$B$56)),0)</f>
        <v>0</v>
      </c>
    </row>
    <row r="3223" spans="1:24" x14ac:dyDescent="0.3">
      <c r="A3223" s="64">
        <v>29885</v>
      </c>
      <c r="B3223" s="57">
        <v>0</v>
      </c>
      <c r="C3223" s="57"/>
      <c r="D3223" s="57">
        <v>5.2510000000000003</v>
      </c>
      <c r="E3223" s="57">
        <f t="shared" si="923"/>
        <v>0</v>
      </c>
      <c r="F3223" s="57">
        <f t="shared" si="924"/>
        <v>5.2510000000000003</v>
      </c>
      <c r="G3223" s="57">
        <f t="shared" si="925"/>
        <v>0</v>
      </c>
      <c r="H3223" s="57">
        <f>IF(Q3222&gt;SetUp!$B$56,SetUp!$B$56,Q3222)</f>
        <v>1.4607362022595029E-16</v>
      </c>
      <c r="I3223" s="57">
        <f t="shared" si="930"/>
        <v>0.19573286455768923</v>
      </c>
      <c r="J3223" s="57">
        <f>MIN(F3223,H3223,(1-EXP(-SetUp!$B$52*H3223/SetUp!$B$56))*F3223)</f>
        <v>0</v>
      </c>
      <c r="K3223" s="57">
        <f t="shared" si="926"/>
        <v>1.4607362022595029E-16</v>
      </c>
      <c r="L3223" s="57">
        <f>IF(I3223&lt;=0,0,MIN(SetUp!$B$50*I3223^SetUp!$B$55,I3223))</f>
        <v>1.3504207561725831E-3</v>
      </c>
      <c r="M3223" s="57">
        <f t="shared" si="927"/>
        <v>0.19438244380151665</v>
      </c>
      <c r="N3223" s="57">
        <f>IF(SetUp!$B$62=0,X3223,(B3223-E3223)*(1-(H3223/SetUp!$B$66/SetUp!$B$56)))</f>
        <v>0</v>
      </c>
      <c r="O3223" s="57">
        <f>K3223*SetUp!$B$65</f>
        <v>0</v>
      </c>
      <c r="P3223" s="57">
        <f>MIN(SetUp!$B$54*L3223^SetUp!$B$51,L3223)</f>
        <v>7.7554706748951346E-4</v>
      </c>
      <c r="Q3223" s="57">
        <f t="shared" si="928"/>
        <v>1.4607362022595029E-16</v>
      </c>
      <c r="R3223" s="57">
        <f>IF((H3223+N3223-O3223)&gt;SetUp!$B$56,T3222+H3223+N3223-O3223-SetUp!$B$56,T3222)</f>
        <v>0</v>
      </c>
      <c r="S3223" s="57">
        <f>R3223*SetUp!$B$65</f>
        <v>0</v>
      </c>
      <c r="T3223" s="57">
        <f>IF((R3223-S3223)&lt;SetUp!$B$53,R3223-S3223,SetUp!$B$53)</f>
        <v>0</v>
      </c>
      <c r="U3223" s="57">
        <f t="shared" si="929"/>
        <v>0.19438244380151665</v>
      </c>
      <c r="V3223" s="57">
        <f>(L3223-P3223)/1000*SetUp!$B$13*1000000/SetUp!$B$48</f>
        <v>3.2697483436579619E-2</v>
      </c>
      <c r="W3223" s="57">
        <f t="shared" si="931"/>
        <v>-4.7704895589362195E-18</v>
      </c>
      <c r="X3223" s="57">
        <f>MAX((SetUp!$B$56*(1-($H3223/SetUp!$B$56)^2)*TANH(($B3223-$D3223)/SetUp!$B$56))/(1+$H3223/SetUp!$B$56*TANH(($B3223-$D3223)/SetUp!$B$56)),0)</f>
        <v>0</v>
      </c>
    </row>
    <row r="3224" spans="1:24" x14ac:dyDescent="0.3">
      <c r="A3224" s="64">
        <v>29886</v>
      </c>
      <c r="B3224" s="57">
        <v>0</v>
      </c>
      <c r="C3224" s="57"/>
      <c r="D3224" s="57">
        <v>5.2510000000000003</v>
      </c>
      <c r="E3224" s="57">
        <f t="shared" si="923"/>
        <v>0</v>
      </c>
      <c r="F3224" s="57">
        <f t="shared" si="924"/>
        <v>5.2510000000000003</v>
      </c>
      <c r="G3224" s="57">
        <f t="shared" si="925"/>
        <v>0</v>
      </c>
      <c r="H3224" s="57">
        <f>IF(Q3223&gt;SetUp!$B$56,SetUp!$B$56,Q3223)</f>
        <v>1.4607362022595029E-16</v>
      </c>
      <c r="I3224" s="57">
        <f t="shared" si="930"/>
        <v>0.19438244380151665</v>
      </c>
      <c r="J3224" s="57">
        <f>MIN(F3224,H3224,(1-EXP(-SetUp!$B$52*H3224/SetUp!$B$56))*F3224)</f>
        <v>0</v>
      </c>
      <c r="K3224" s="57">
        <f t="shared" si="926"/>
        <v>1.4607362022595029E-16</v>
      </c>
      <c r="L3224" s="57">
        <f>IF(I3224&lt;=0,0,MIN(SetUp!$B$50*I3224^SetUp!$B$55,I3224))</f>
        <v>1.3349282203001201E-3</v>
      </c>
      <c r="M3224" s="57">
        <f t="shared" si="927"/>
        <v>0.19304751558121652</v>
      </c>
      <c r="N3224" s="57">
        <f>IF(SetUp!$B$62=0,X3224,(B3224-E3224)*(1-(H3224/SetUp!$B$66/SetUp!$B$56)))</f>
        <v>0</v>
      </c>
      <c r="O3224" s="57">
        <f>K3224*SetUp!$B$65</f>
        <v>0</v>
      </c>
      <c r="P3224" s="57">
        <f>MIN(SetUp!$B$54*L3224^SetUp!$B$51,L3224)</f>
        <v>7.6680020374424629E-4</v>
      </c>
      <c r="Q3224" s="57">
        <f t="shared" si="928"/>
        <v>1.4607362022595029E-16</v>
      </c>
      <c r="R3224" s="57">
        <f>IF((H3224+N3224-O3224)&gt;SetUp!$B$56,T3223+H3224+N3224-O3224-SetUp!$B$56,T3223)</f>
        <v>0</v>
      </c>
      <c r="S3224" s="57">
        <f>R3224*SetUp!$B$65</f>
        <v>0</v>
      </c>
      <c r="T3224" s="57">
        <f>IF((R3224-S3224)&lt;SetUp!$B$53,R3224-S3224,SetUp!$B$53)</f>
        <v>0</v>
      </c>
      <c r="U3224" s="57">
        <f t="shared" si="929"/>
        <v>0.19304751558121652</v>
      </c>
      <c r="V3224" s="57">
        <f>(L3224-P3224)/1000*SetUp!$B$13*1000000/SetUp!$B$48</f>
        <v>3.2313805235629323E-2</v>
      </c>
      <c r="W3224" s="57">
        <f t="shared" si="931"/>
        <v>-4.3368086899420177E-18</v>
      </c>
      <c r="X3224" s="57">
        <f>MAX((SetUp!$B$56*(1-($H3224/SetUp!$B$56)^2)*TANH(($B3224-$D3224)/SetUp!$B$56))/(1+$H3224/SetUp!$B$56*TANH(($B3224-$D3224)/SetUp!$B$56)),0)</f>
        <v>0</v>
      </c>
    </row>
    <row r="3225" spans="1:24" x14ac:dyDescent="0.3">
      <c r="A3225" s="64">
        <v>29887</v>
      </c>
      <c r="B3225" s="57">
        <v>0</v>
      </c>
      <c r="C3225" s="57"/>
      <c r="D3225" s="57">
        <v>5.2510000000000003</v>
      </c>
      <c r="E3225" s="57">
        <f t="shared" si="923"/>
        <v>0</v>
      </c>
      <c r="F3225" s="57">
        <f t="shared" si="924"/>
        <v>5.2510000000000003</v>
      </c>
      <c r="G3225" s="57">
        <f t="shared" si="925"/>
        <v>0</v>
      </c>
      <c r="H3225" s="57">
        <f>IF(Q3224&gt;SetUp!$B$56,SetUp!$B$56,Q3224)</f>
        <v>1.4607362022595029E-16</v>
      </c>
      <c r="I3225" s="57">
        <f t="shared" si="930"/>
        <v>0.19304751558121652</v>
      </c>
      <c r="J3225" s="57">
        <f>MIN(F3225,H3225,(1-EXP(-SetUp!$B$52*H3225/SetUp!$B$56))*F3225)</f>
        <v>0</v>
      </c>
      <c r="K3225" s="57">
        <f t="shared" si="926"/>
        <v>1.4607362022595029E-16</v>
      </c>
      <c r="L3225" s="57">
        <f>IF(I3225&lt;=0,0,MIN(SetUp!$B$50*I3225^SetUp!$B$55,I3225))</f>
        <v>1.3196837808116403E-3</v>
      </c>
      <c r="M3225" s="57">
        <f t="shared" si="927"/>
        <v>0.19172783180040487</v>
      </c>
      <c r="N3225" s="57">
        <f>IF(SetUp!$B$62=0,X3225,(B3225-E3225)*(1-(H3225/SetUp!$B$66/SetUp!$B$56)))</f>
        <v>0</v>
      </c>
      <c r="O3225" s="57">
        <f>K3225*SetUp!$B$65</f>
        <v>0</v>
      </c>
      <c r="P3225" s="57">
        <f>MIN(SetUp!$B$54*L3225^SetUp!$B$51,L3225)</f>
        <v>7.5819172591267033E-4</v>
      </c>
      <c r="Q3225" s="57">
        <f t="shared" si="928"/>
        <v>1.4607362022595029E-16</v>
      </c>
      <c r="R3225" s="57">
        <f>IF((H3225+N3225-O3225)&gt;SetUp!$B$56,T3224+H3225+N3225-O3225-SetUp!$B$56,T3224)</f>
        <v>0</v>
      </c>
      <c r="S3225" s="57">
        <f>R3225*SetUp!$B$65</f>
        <v>0</v>
      </c>
      <c r="T3225" s="57">
        <f>IF((R3225-S3225)&lt;SetUp!$B$53,R3225-S3225,SetUp!$B$53)</f>
        <v>0</v>
      </c>
      <c r="U3225" s="57">
        <f t="shared" si="929"/>
        <v>0.19172783180040487</v>
      </c>
      <c r="V3225" s="57">
        <f>(L3225-P3225)/1000*SetUp!$B$13*1000000/SetUp!$B$48</f>
        <v>3.1936367112031329E-2</v>
      </c>
      <c r="W3225" s="57">
        <f t="shared" si="931"/>
        <v>-1.3227266504323154E-17</v>
      </c>
      <c r="X3225" s="57">
        <f>MAX((SetUp!$B$56*(1-($H3225/SetUp!$B$56)^2)*TANH(($B3225-$D3225)/SetUp!$B$56))/(1+$H3225/SetUp!$B$56*TANH(($B3225-$D3225)/SetUp!$B$56)),0)</f>
        <v>0</v>
      </c>
    </row>
    <row r="3226" spans="1:24" x14ac:dyDescent="0.3">
      <c r="A3226" s="64">
        <v>29888</v>
      </c>
      <c r="B3226" s="57">
        <v>4.4999999999999998E-2</v>
      </c>
      <c r="C3226" s="57"/>
      <c r="D3226" s="57">
        <v>5.2510000000000003</v>
      </c>
      <c r="E3226" s="57">
        <f t="shared" si="923"/>
        <v>4.4999999999999998E-2</v>
      </c>
      <c r="F3226" s="57">
        <f t="shared" si="924"/>
        <v>5.2060000000000004</v>
      </c>
      <c r="G3226" s="57">
        <f t="shared" si="925"/>
        <v>0</v>
      </c>
      <c r="H3226" s="57">
        <f>IF(Q3225&gt;SetUp!$B$56,SetUp!$B$56,Q3225)</f>
        <v>1.4607362022595029E-16</v>
      </c>
      <c r="I3226" s="57">
        <f t="shared" si="930"/>
        <v>0.19172783180040487</v>
      </c>
      <c r="J3226" s="57">
        <f>MIN(F3226,H3226,(1-EXP(-SetUp!$B$52*H3226/SetUp!$B$56))*F3226)</f>
        <v>0</v>
      </c>
      <c r="K3226" s="57">
        <f t="shared" si="926"/>
        <v>1.4607362022595029E-16</v>
      </c>
      <c r="L3226" s="57">
        <f>IF(I3226&lt;=0,0,MIN(SetUp!$B$50*I3226^SetUp!$B$55,I3226))</f>
        <v>1.3046823464481555E-3</v>
      </c>
      <c r="M3226" s="57">
        <f t="shared" si="927"/>
        <v>0.19042314945395672</v>
      </c>
      <c r="N3226" s="57">
        <f>IF(SetUp!$B$62=0,X3226,(B3226-E3226)*(1-(H3226/SetUp!$B$66/SetUp!$B$56)))</f>
        <v>0</v>
      </c>
      <c r="O3226" s="57">
        <f>K3226*SetUp!$B$65</f>
        <v>0</v>
      </c>
      <c r="P3226" s="57">
        <f>MIN(SetUp!$B$54*L3226^SetUp!$B$51,L3226)</f>
        <v>7.4971882061157795E-4</v>
      </c>
      <c r="Q3226" s="57">
        <f t="shared" si="928"/>
        <v>1.4607362022595029E-16</v>
      </c>
      <c r="R3226" s="57">
        <f>IF((H3226+N3226-O3226)&gt;SetUp!$B$56,T3225+H3226+N3226-O3226-SetUp!$B$56,T3225)</f>
        <v>0</v>
      </c>
      <c r="S3226" s="57">
        <f>R3226*SetUp!$B$65</f>
        <v>0</v>
      </c>
      <c r="T3226" s="57">
        <f>IF((R3226-S3226)&lt;SetUp!$B$53,R3226-S3226,SetUp!$B$53)</f>
        <v>0</v>
      </c>
      <c r="U3226" s="57">
        <f t="shared" si="929"/>
        <v>0.19042314945395672</v>
      </c>
      <c r="V3226" s="57">
        <f>(L3226-P3226)/1000*SetUp!$B$13*1000000/SetUp!$B$48</f>
        <v>3.156503950548907E-2</v>
      </c>
      <c r="W3226" s="57">
        <f t="shared" si="931"/>
        <v>6.0715321659188248E-18</v>
      </c>
      <c r="X3226" s="57">
        <f>MAX((SetUp!$B$56*(1-($H3226/SetUp!$B$56)^2)*TANH(($B3226-$D3226)/SetUp!$B$56))/(1+$H3226/SetUp!$B$56*TANH(($B3226-$D3226)/SetUp!$B$56)),0)</f>
        <v>0</v>
      </c>
    </row>
    <row r="3227" spans="1:24" x14ac:dyDescent="0.3">
      <c r="A3227" s="64">
        <v>29889</v>
      </c>
      <c r="B3227" s="57">
        <v>0</v>
      </c>
      <c r="C3227" s="57"/>
      <c r="D3227" s="57">
        <v>5.2510000000000003</v>
      </c>
      <c r="E3227" s="57">
        <f t="shared" si="923"/>
        <v>0</v>
      </c>
      <c r="F3227" s="57">
        <f t="shared" si="924"/>
        <v>5.2510000000000003</v>
      </c>
      <c r="G3227" s="57">
        <f t="shared" si="925"/>
        <v>0</v>
      </c>
      <c r="H3227" s="57">
        <f>IF(Q3226&gt;SetUp!$B$56,SetUp!$B$56,Q3226)</f>
        <v>1.4607362022595029E-16</v>
      </c>
      <c r="I3227" s="57">
        <f t="shared" si="930"/>
        <v>0.19042314945395672</v>
      </c>
      <c r="J3227" s="57">
        <f>MIN(F3227,H3227,(1-EXP(-SetUp!$B$52*H3227/SetUp!$B$56))*F3227)</f>
        <v>0</v>
      </c>
      <c r="K3227" s="57">
        <f t="shared" si="926"/>
        <v>1.4607362022595029E-16</v>
      </c>
      <c r="L3227" s="57">
        <f>IF(I3227&lt;=0,0,MIN(SetUp!$B$50*I3227^SetUp!$B$55,I3227))</f>
        <v>1.2899189531975456E-3</v>
      </c>
      <c r="M3227" s="57">
        <f t="shared" si="927"/>
        <v>0.18913323050075917</v>
      </c>
      <c r="N3227" s="57">
        <f>IF(SetUp!$B$62=0,X3227,(B3227-E3227)*(1-(H3227/SetUp!$B$66/SetUp!$B$56)))</f>
        <v>0</v>
      </c>
      <c r="O3227" s="57">
        <f>K3227*SetUp!$B$65</f>
        <v>0</v>
      </c>
      <c r="P3227" s="57">
        <f>MIN(SetUp!$B$54*L3227^SetUp!$B$51,L3227)</f>
        <v>7.4137874423907228E-4</v>
      </c>
      <c r="Q3227" s="57">
        <f t="shared" si="928"/>
        <v>1.4607362022595029E-16</v>
      </c>
      <c r="R3227" s="57">
        <f>IF((H3227+N3227-O3227)&gt;SetUp!$B$56,T3226+H3227+N3227-O3227-SetUp!$B$56,T3226)</f>
        <v>0</v>
      </c>
      <c r="S3227" s="57">
        <f>R3227*SetUp!$B$65</f>
        <v>0</v>
      </c>
      <c r="T3227" s="57">
        <f>IF((R3227-S3227)&lt;SetUp!$B$53,R3227-S3227,SetUp!$B$53)</f>
        <v>0</v>
      </c>
      <c r="U3227" s="57">
        <f t="shared" si="929"/>
        <v>0.18913323050075917</v>
      </c>
      <c r="V3227" s="57">
        <f>(L3227-P3227)/1000*SetUp!$B$13*1000000/SetUp!$B$48</f>
        <v>3.1199696124213694E-2</v>
      </c>
      <c r="W3227" s="57">
        <f t="shared" si="931"/>
        <v>-4.1199682554449168E-18</v>
      </c>
      <c r="X3227" s="57">
        <f>MAX((SetUp!$B$56*(1-($H3227/SetUp!$B$56)^2)*TANH(($B3227-$D3227)/SetUp!$B$56))/(1+$H3227/SetUp!$B$56*TANH(($B3227-$D3227)/SetUp!$B$56)),0)</f>
        <v>0</v>
      </c>
    </row>
    <row r="3228" spans="1:24" x14ac:dyDescent="0.3">
      <c r="A3228" s="64">
        <v>29890</v>
      </c>
      <c r="B3228" s="57">
        <v>0</v>
      </c>
      <c r="C3228" s="57"/>
      <c r="D3228" s="57">
        <v>5.2510000000000003</v>
      </c>
      <c r="E3228" s="57">
        <f t="shared" si="923"/>
        <v>0</v>
      </c>
      <c r="F3228" s="57">
        <f t="shared" si="924"/>
        <v>5.2510000000000003</v>
      </c>
      <c r="G3228" s="57">
        <f t="shared" si="925"/>
        <v>0</v>
      </c>
      <c r="H3228" s="57">
        <f>IF(Q3227&gt;SetUp!$B$56,SetUp!$B$56,Q3227)</f>
        <v>1.4607362022595029E-16</v>
      </c>
      <c r="I3228" s="57">
        <f t="shared" si="930"/>
        <v>0.18913323050075917</v>
      </c>
      <c r="J3228" s="57">
        <f>MIN(F3228,H3228,(1-EXP(-SetUp!$B$52*H3228/SetUp!$B$56))*F3228)</f>
        <v>0</v>
      </c>
      <c r="K3228" s="57">
        <f t="shared" si="926"/>
        <v>1.4607362022595029E-16</v>
      </c>
      <c r="L3228" s="57">
        <f>IF(I3228&lt;=0,0,MIN(SetUp!$B$50*I3228^SetUp!$B$55,I3228))</f>
        <v>1.2753887605498006E-3</v>
      </c>
      <c r="M3228" s="57">
        <f t="shared" si="927"/>
        <v>0.18785784174020936</v>
      </c>
      <c r="N3228" s="57">
        <f>IF(SetUp!$B$62=0,X3228,(B3228-E3228)*(1-(H3228/SetUp!$B$66/SetUp!$B$56)))</f>
        <v>0</v>
      </c>
      <c r="O3228" s="57">
        <f>K3228*SetUp!$B$65</f>
        <v>0</v>
      </c>
      <c r="P3228" s="57">
        <f>MIN(SetUp!$B$54*L3228^SetUp!$B$51,L3228)</f>
        <v>7.331688209341133E-4</v>
      </c>
      <c r="Q3228" s="57">
        <f t="shared" si="928"/>
        <v>1.4607362022595029E-16</v>
      </c>
      <c r="R3228" s="57">
        <f>IF((H3228+N3228-O3228)&gt;SetUp!$B$56,T3227+H3228+N3228-O3228-SetUp!$B$56,T3227)</f>
        <v>0</v>
      </c>
      <c r="S3228" s="57">
        <f>R3228*SetUp!$B$65</f>
        <v>0</v>
      </c>
      <c r="T3228" s="57">
        <f>IF((R3228-S3228)&lt;SetUp!$B$53,R3228-S3228,SetUp!$B$53)</f>
        <v>0</v>
      </c>
      <c r="U3228" s="57">
        <f t="shared" si="929"/>
        <v>0.18785784174020936</v>
      </c>
      <c r="V3228" s="57">
        <f>(L3228-P3228)/1000*SetUp!$B$13*1000000/SetUp!$B$48</f>
        <v>3.0840213847987283E-2</v>
      </c>
      <c r="W3228" s="57">
        <f t="shared" si="931"/>
        <v>-5.4210108624275222E-18</v>
      </c>
      <c r="X3228" s="57">
        <f>MAX((SetUp!$B$56*(1-($H3228/SetUp!$B$56)^2)*TANH(($B3228-$D3228)/SetUp!$B$56))/(1+$H3228/SetUp!$B$56*TANH(($B3228-$D3228)/SetUp!$B$56)),0)</f>
        <v>0</v>
      </c>
    </row>
    <row r="3229" spans="1:24" x14ac:dyDescent="0.3">
      <c r="A3229" s="64">
        <v>29891</v>
      </c>
      <c r="B3229" s="57">
        <v>0.59499999999999997</v>
      </c>
      <c r="C3229" s="57"/>
      <c r="D3229" s="57">
        <v>5.415</v>
      </c>
      <c r="E3229" s="57">
        <f t="shared" si="923"/>
        <v>0.59499999999999997</v>
      </c>
      <c r="F3229" s="57">
        <f t="shared" si="924"/>
        <v>4.82</v>
      </c>
      <c r="G3229" s="57">
        <f t="shared" si="925"/>
        <v>0</v>
      </c>
      <c r="H3229" s="57">
        <f>IF(Q3228&gt;SetUp!$B$56,SetUp!$B$56,Q3228)</f>
        <v>1.4607362022595029E-16</v>
      </c>
      <c r="I3229" s="57">
        <f t="shared" si="930"/>
        <v>0.18785784174020936</v>
      </c>
      <c r="J3229" s="57">
        <f>MIN(F3229,H3229,(1-EXP(-SetUp!$B$52*H3229/SetUp!$B$56))*F3229)</f>
        <v>0</v>
      </c>
      <c r="K3229" s="57">
        <f t="shared" si="926"/>
        <v>1.4607362022595029E-16</v>
      </c>
      <c r="L3229" s="57">
        <f>IF(I3229&lt;=0,0,MIN(SetUp!$B$50*I3229^SetUp!$B$55,I3229))</f>
        <v>1.2610870478789518E-3</v>
      </c>
      <c r="M3229" s="57">
        <f t="shared" si="927"/>
        <v>0.18659675469233042</v>
      </c>
      <c r="N3229" s="57">
        <f>IF(SetUp!$B$62=0,X3229,(B3229-E3229)*(1-(H3229/SetUp!$B$66/SetUp!$B$56)))</f>
        <v>0</v>
      </c>
      <c r="O3229" s="57">
        <f>K3229*SetUp!$B$65</f>
        <v>0</v>
      </c>
      <c r="P3229" s="57">
        <f>MIN(SetUp!$B$54*L3229^SetUp!$B$51,L3229)</f>
        <v>7.2508644060471558E-4</v>
      </c>
      <c r="Q3229" s="57">
        <f t="shared" si="928"/>
        <v>1.4607362022595029E-16</v>
      </c>
      <c r="R3229" s="57">
        <f>IF((H3229+N3229-O3229)&gt;SetUp!$B$56,T3228+H3229+N3229-O3229-SetUp!$B$56,T3228)</f>
        <v>0</v>
      </c>
      <c r="S3229" s="57">
        <f>R3229*SetUp!$B$65</f>
        <v>0</v>
      </c>
      <c r="T3229" s="57">
        <f>IF((R3229-S3229)&lt;SetUp!$B$53,R3229-S3229,SetUp!$B$53)</f>
        <v>0</v>
      </c>
      <c r="U3229" s="57">
        <f t="shared" si="929"/>
        <v>0.18659675469233042</v>
      </c>
      <c r="V3229" s="57">
        <f>(L3229-P3229)/1000*SetUp!$B$13*1000000/SetUp!$B$48</f>
        <v>3.0486472634526928E-2</v>
      </c>
      <c r="W3229" s="57">
        <f t="shared" si="931"/>
        <v>-2.0816681711721685E-17</v>
      </c>
      <c r="X3229" s="57">
        <f>MAX((SetUp!$B$56*(1-($H3229/SetUp!$B$56)^2)*TANH(($B3229-$D3229)/SetUp!$B$56))/(1+$H3229/SetUp!$B$56*TANH(($B3229-$D3229)/SetUp!$B$56)),0)</f>
        <v>0</v>
      </c>
    </row>
    <row r="3230" spans="1:24" x14ac:dyDescent="0.3">
      <c r="A3230" s="64">
        <v>29892</v>
      </c>
      <c r="B3230" s="57">
        <v>1.0999999999999999E-2</v>
      </c>
      <c r="C3230" s="57"/>
      <c r="D3230" s="57">
        <v>5.415</v>
      </c>
      <c r="E3230" s="57">
        <f t="shared" si="923"/>
        <v>1.0999999999999999E-2</v>
      </c>
      <c r="F3230" s="57">
        <f t="shared" si="924"/>
        <v>5.4039999999999999</v>
      </c>
      <c r="G3230" s="57">
        <f t="shared" si="925"/>
        <v>0</v>
      </c>
      <c r="H3230" s="57">
        <f>IF(Q3229&gt;SetUp!$B$56,SetUp!$B$56,Q3229)</f>
        <v>1.4607362022595029E-16</v>
      </c>
      <c r="I3230" s="57">
        <f t="shared" si="930"/>
        <v>0.18659675469233042</v>
      </c>
      <c r="J3230" s="57">
        <f>MIN(F3230,H3230,(1-EXP(-SetUp!$B$52*H3230/SetUp!$B$56))*F3230)</f>
        <v>0</v>
      </c>
      <c r="K3230" s="57">
        <f t="shared" si="926"/>
        <v>1.4607362022595029E-16</v>
      </c>
      <c r="L3230" s="57">
        <f>IF(I3230&lt;=0,0,MIN(SetUp!$B$50*I3230^SetUp!$B$55,I3230))</f>
        <v>1.2470092109468421E-3</v>
      </c>
      <c r="M3230" s="57">
        <f t="shared" si="927"/>
        <v>0.18534974548138358</v>
      </c>
      <c r="N3230" s="57">
        <f>IF(SetUp!$B$62=0,X3230,(B3230-E3230)*(1-(H3230/SetUp!$B$66/SetUp!$B$56)))</f>
        <v>0</v>
      </c>
      <c r="O3230" s="57">
        <f>K3230*SetUp!$B$65</f>
        <v>0</v>
      </c>
      <c r="P3230" s="57">
        <f>MIN(SetUp!$B$54*L3230^SetUp!$B$51,L3230)</f>
        <v>7.1712905702217664E-4</v>
      </c>
      <c r="Q3230" s="57">
        <f t="shared" si="928"/>
        <v>1.4607362022595029E-16</v>
      </c>
      <c r="R3230" s="57">
        <f>IF((H3230+N3230-O3230)&gt;SetUp!$B$56,T3229+H3230+N3230-O3230-SetUp!$B$56,T3229)</f>
        <v>0</v>
      </c>
      <c r="S3230" s="57">
        <f>R3230*SetUp!$B$65</f>
        <v>0</v>
      </c>
      <c r="T3230" s="57">
        <f>IF((R3230-S3230)&lt;SetUp!$B$53,R3230-S3230,SetUp!$B$53)</f>
        <v>0</v>
      </c>
      <c r="U3230" s="57">
        <f t="shared" si="929"/>
        <v>0.18534974548138358</v>
      </c>
      <c r="V3230" s="57">
        <f>(L3230-P3230)/1000*SetUp!$B$13*1000000/SetUp!$B$48</f>
        <v>3.0138355429023243E-2</v>
      </c>
      <c r="W3230" s="57">
        <f t="shared" si="931"/>
        <v>5.4210108624275222E-18</v>
      </c>
      <c r="X3230" s="57">
        <f>MAX((SetUp!$B$56*(1-($H3230/SetUp!$B$56)^2)*TANH(($B3230-$D3230)/SetUp!$B$56))/(1+$H3230/SetUp!$B$56*TANH(($B3230-$D3230)/SetUp!$B$56)),0)</f>
        <v>0</v>
      </c>
    </row>
    <row r="3231" spans="1:24" x14ac:dyDescent="0.3">
      <c r="A3231" s="64">
        <v>29893</v>
      </c>
      <c r="B3231" s="57">
        <v>0.06</v>
      </c>
      <c r="C3231" s="57"/>
      <c r="D3231" s="57">
        <v>5.415</v>
      </c>
      <c r="E3231" s="57">
        <f t="shared" si="923"/>
        <v>0.06</v>
      </c>
      <c r="F3231" s="57">
        <f t="shared" si="924"/>
        <v>5.3550000000000004</v>
      </c>
      <c r="G3231" s="57">
        <f t="shared" si="925"/>
        <v>0</v>
      </c>
      <c r="H3231" s="57">
        <f>IF(Q3230&gt;SetUp!$B$56,SetUp!$B$56,Q3230)</f>
        <v>1.4607362022595029E-16</v>
      </c>
      <c r="I3231" s="57">
        <f t="shared" si="930"/>
        <v>0.18534974548138358</v>
      </c>
      <c r="J3231" s="57">
        <f>MIN(F3231,H3231,(1-EXP(-SetUp!$B$52*H3231/SetUp!$B$56))*F3231)</f>
        <v>0</v>
      </c>
      <c r="K3231" s="57">
        <f t="shared" si="926"/>
        <v>1.4607362022595029E-16</v>
      </c>
      <c r="L3231" s="57">
        <f>IF(I3231&lt;=0,0,MIN(SetUp!$B$50*I3231^SetUp!$B$55,I3231))</f>
        <v>1.2331507585241028E-3</v>
      </c>
      <c r="M3231" s="57">
        <f t="shared" si="927"/>
        <v>0.18411659472285949</v>
      </c>
      <c r="N3231" s="57">
        <f>IF(SetUp!$B$62=0,X3231,(B3231-E3231)*(1-(H3231/SetUp!$B$66/SetUp!$B$56)))</f>
        <v>0</v>
      </c>
      <c r="O3231" s="57">
        <f>K3231*SetUp!$B$65</f>
        <v>0</v>
      </c>
      <c r="P3231" s="57">
        <f>MIN(SetUp!$B$54*L3231^SetUp!$B$51,L3231)</f>
        <v>7.0929418597884058E-4</v>
      </c>
      <c r="Q3231" s="57">
        <f t="shared" si="928"/>
        <v>1.4607362022595029E-16</v>
      </c>
      <c r="R3231" s="57">
        <f>IF((H3231+N3231-O3231)&gt;SetUp!$B$56,T3230+H3231+N3231-O3231-SetUp!$B$56,T3230)</f>
        <v>0</v>
      </c>
      <c r="S3231" s="57">
        <f>R3231*SetUp!$B$65</f>
        <v>0</v>
      </c>
      <c r="T3231" s="57">
        <f>IF((R3231-S3231)&lt;SetUp!$B$53,R3231-S3231,SetUp!$B$53)</f>
        <v>0</v>
      </c>
      <c r="U3231" s="57">
        <f t="shared" si="929"/>
        <v>0.18411659472285949</v>
      </c>
      <c r="V3231" s="57">
        <f>(L3231-P3231)/1000*SetUp!$B$13*1000000/SetUp!$B$48</f>
        <v>2.9795748076731441E-2</v>
      </c>
      <c r="W3231" s="57">
        <f t="shared" si="931"/>
        <v>9.7578195523695399E-18</v>
      </c>
      <c r="X3231" s="57">
        <f>MAX((SetUp!$B$56*(1-($H3231/SetUp!$B$56)^2)*TANH(($B3231-$D3231)/SetUp!$B$56))/(1+$H3231/SetUp!$B$56*TANH(($B3231-$D3231)/SetUp!$B$56)),0)</f>
        <v>0</v>
      </c>
    </row>
    <row r="3232" spans="1:24" x14ac:dyDescent="0.3">
      <c r="A3232" s="64">
        <v>29894</v>
      </c>
      <c r="B3232" s="57">
        <v>0.12</v>
      </c>
      <c r="C3232" s="57"/>
      <c r="D3232" s="57">
        <v>5.415</v>
      </c>
      <c r="E3232" s="57">
        <f t="shared" si="923"/>
        <v>0.12</v>
      </c>
      <c r="F3232" s="57">
        <f t="shared" si="924"/>
        <v>5.2949999999999999</v>
      </c>
      <c r="G3232" s="57">
        <f t="shared" si="925"/>
        <v>0</v>
      </c>
      <c r="H3232" s="57">
        <f>IF(Q3231&gt;SetUp!$B$56,SetUp!$B$56,Q3231)</f>
        <v>1.4607362022595029E-16</v>
      </c>
      <c r="I3232" s="57">
        <f t="shared" si="930"/>
        <v>0.18411659472285949</v>
      </c>
      <c r="J3232" s="57">
        <f>MIN(F3232,H3232,(1-EXP(-SetUp!$B$52*H3232/SetUp!$B$56))*F3232)</f>
        <v>0</v>
      </c>
      <c r="K3232" s="57">
        <f t="shared" si="926"/>
        <v>1.4607362022595029E-16</v>
      </c>
      <c r="L3232" s="57">
        <f>IF(I3232&lt;=0,0,MIN(SetUp!$B$50*I3232^SetUp!$B$55,I3232))</f>
        <v>1.2195073091239058E-3</v>
      </c>
      <c r="M3232" s="57">
        <f t="shared" si="927"/>
        <v>0.18289708741373559</v>
      </c>
      <c r="N3232" s="57">
        <f>IF(SetUp!$B$62=0,X3232,(B3232-E3232)*(1-(H3232/SetUp!$B$66/SetUp!$B$56)))</f>
        <v>0</v>
      </c>
      <c r="O3232" s="57">
        <f>K3232*SetUp!$B$65</f>
        <v>0</v>
      </c>
      <c r="P3232" s="57">
        <f>MIN(SetUp!$B$54*L3232^SetUp!$B$51,L3232)</f>
        <v>7.0157940350701093E-4</v>
      </c>
      <c r="Q3232" s="57">
        <f t="shared" si="928"/>
        <v>1.4607362022595029E-16</v>
      </c>
      <c r="R3232" s="57">
        <f>IF((H3232+N3232-O3232)&gt;SetUp!$B$56,T3231+H3232+N3232-O3232-SetUp!$B$56,T3231)</f>
        <v>0</v>
      </c>
      <c r="S3232" s="57">
        <f>R3232*SetUp!$B$65</f>
        <v>0</v>
      </c>
      <c r="T3232" s="57">
        <f>IF((R3232-S3232)&lt;SetUp!$B$53,R3232-S3232,SetUp!$B$53)</f>
        <v>0</v>
      </c>
      <c r="U3232" s="57">
        <f t="shared" si="929"/>
        <v>0.18289708741373559</v>
      </c>
      <c r="V3232" s="57">
        <f>(L3232-P3232)/1000*SetUp!$B$13*1000000/SetUp!$B$48</f>
        <v>2.9458539238498872E-2</v>
      </c>
      <c r="W3232" s="57">
        <f t="shared" si="931"/>
        <v>4.1199682554449168E-18</v>
      </c>
      <c r="X3232" s="57">
        <f>MAX((SetUp!$B$56*(1-($H3232/SetUp!$B$56)^2)*TANH(($B3232-$D3232)/SetUp!$B$56))/(1+$H3232/SetUp!$B$56*TANH(($B3232-$D3232)/SetUp!$B$56)),0)</f>
        <v>0</v>
      </c>
    </row>
    <row r="3233" spans="1:24" x14ac:dyDescent="0.3">
      <c r="A3233" s="64">
        <v>29895</v>
      </c>
      <c r="B3233" s="57">
        <v>0.25</v>
      </c>
      <c r="C3233" s="57"/>
      <c r="D3233" s="57">
        <v>5.415</v>
      </c>
      <c r="E3233" s="57">
        <f t="shared" si="923"/>
        <v>0.25</v>
      </c>
      <c r="F3233" s="57">
        <f t="shared" si="924"/>
        <v>5.165</v>
      </c>
      <c r="G3233" s="57">
        <f t="shared" si="925"/>
        <v>0</v>
      </c>
      <c r="H3233" s="57">
        <f>IF(Q3232&gt;SetUp!$B$56,SetUp!$B$56,Q3232)</f>
        <v>1.4607362022595029E-16</v>
      </c>
      <c r="I3233" s="57">
        <f t="shared" si="930"/>
        <v>0.18289708741373559</v>
      </c>
      <c r="J3233" s="57">
        <f>MIN(F3233,H3233,(1-EXP(-SetUp!$B$52*H3233/SetUp!$B$56))*F3233)</f>
        <v>0</v>
      </c>
      <c r="K3233" s="57">
        <f t="shared" si="926"/>
        <v>1.4607362022595029E-16</v>
      </c>
      <c r="L3233" s="57">
        <f>IF(I3233&lt;=0,0,MIN(SetUp!$B$50*I3233^SetUp!$B$55,I3233))</f>
        <v>1.2060745878442348E-3</v>
      </c>
      <c r="M3233" s="57">
        <f t="shared" si="927"/>
        <v>0.18169101282589134</v>
      </c>
      <c r="N3233" s="57">
        <f>IF(SetUp!$B$62=0,X3233,(B3233-E3233)*(1-(H3233/SetUp!$B$66/SetUp!$B$56)))</f>
        <v>0</v>
      </c>
      <c r="O3233" s="57">
        <f>K3233*SetUp!$B$65</f>
        <v>0</v>
      </c>
      <c r="P3233" s="57">
        <f>MIN(SetUp!$B$54*L3233^SetUp!$B$51,L3233)</f>
        <v>6.9398234415670433E-4</v>
      </c>
      <c r="Q3233" s="57">
        <f t="shared" si="928"/>
        <v>1.4607362022595029E-16</v>
      </c>
      <c r="R3233" s="57">
        <f>IF((H3233+N3233-O3233)&gt;SetUp!$B$56,T3232+H3233+N3233-O3233-SetUp!$B$56,T3232)</f>
        <v>0</v>
      </c>
      <c r="S3233" s="57">
        <f>R3233*SetUp!$B$65</f>
        <v>0</v>
      </c>
      <c r="T3233" s="57">
        <f>IF((R3233-S3233)&lt;SetUp!$B$53,R3233-S3233,SetUp!$B$53)</f>
        <v>0</v>
      </c>
      <c r="U3233" s="57">
        <f t="shared" si="929"/>
        <v>0.18169101282589134</v>
      </c>
      <c r="V3233" s="57">
        <f>(L3233-P3233)/1000*SetUp!$B$13*1000000/SetUp!$B$48</f>
        <v>2.9126620309118074E-2</v>
      </c>
      <c r="W3233" s="57">
        <f t="shared" si="931"/>
        <v>-3.9898639947466563E-17</v>
      </c>
      <c r="X3233" s="57">
        <f>MAX((SetUp!$B$56*(1-($H3233/SetUp!$B$56)^2)*TANH(($B3233-$D3233)/SetUp!$B$56))/(1+$H3233/SetUp!$B$56*TANH(($B3233-$D3233)/SetUp!$B$56)),0)</f>
        <v>0</v>
      </c>
    </row>
    <row r="3234" spans="1:24" x14ac:dyDescent="0.3">
      <c r="A3234" s="64">
        <v>29896</v>
      </c>
      <c r="B3234" s="57">
        <v>0.67900000000000005</v>
      </c>
      <c r="C3234" s="57"/>
      <c r="D3234" s="57">
        <v>5.415</v>
      </c>
      <c r="E3234" s="57">
        <f t="shared" si="923"/>
        <v>0.67900000000000005</v>
      </c>
      <c r="F3234" s="57">
        <f t="shared" si="924"/>
        <v>4.7359999999999998</v>
      </c>
      <c r="G3234" s="57">
        <f t="shared" si="925"/>
        <v>0</v>
      </c>
      <c r="H3234" s="57">
        <f>IF(Q3233&gt;SetUp!$B$56,SetUp!$B$56,Q3233)</f>
        <v>1.4607362022595029E-16</v>
      </c>
      <c r="I3234" s="57">
        <f t="shared" si="930"/>
        <v>0.18169101282589134</v>
      </c>
      <c r="J3234" s="57">
        <f>MIN(F3234,H3234,(1-EXP(-SetUp!$B$52*H3234/SetUp!$B$56))*F3234)</f>
        <v>0</v>
      </c>
      <c r="K3234" s="57">
        <f t="shared" si="926"/>
        <v>1.4607362022595029E-16</v>
      </c>
      <c r="L3234" s="57">
        <f>IF(I3234&lt;=0,0,MIN(SetUp!$B$50*I3234^SetUp!$B$55,I3234))</f>
        <v>1.1928484233146143E-3</v>
      </c>
      <c r="M3234" s="57">
        <f t="shared" si="927"/>
        <v>0.18049816440257674</v>
      </c>
      <c r="N3234" s="57">
        <f>IF(SetUp!$B$62=0,X3234,(B3234-E3234)*(1-(H3234/SetUp!$B$66/SetUp!$B$56)))</f>
        <v>0</v>
      </c>
      <c r="O3234" s="57">
        <f>K3234*SetUp!$B$65</f>
        <v>0</v>
      </c>
      <c r="P3234" s="57">
        <f>MIN(SetUp!$B$54*L3234^SetUp!$B$51,L3234)</f>
        <v>6.8650069933007024E-4</v>
      </c>
      <c r="Q3234" s="57">
        <f t="shared" si="928"/>
        <v>1.4607362022595029E-16</v>
      </c>
      <c r="R3234" s="57">
        <f>IF((H3234+N3234-O3234)&gt;SetUp!$B$56,T3233+H3234+N3234-O3234-SetUp!$B$56,T3233)</f>
        <v>0</v>
      </c>
      <c r="S3234" s="57">
        <f>R3234*SetUp!$B$65</f>
        <v>0</v>
      </c>
      <c r="T3234" s="57">
        <f>IF((R3234-S3234)&lt;SetUp!$B$53,R3234-S3234,SetUp!$B$53)</f>
        <v>0</v>
      </c>
      <c r="U3234" s="57">
        <f t="shared" si="929"/>
        <v>0.18049816440257674</v>
      </c>
      <c r="V3234" s="57">
        <f>(L3234-P3234)/1000*SetUp!$B$13*1000000/SetUp!$B$48</f>
        <v>2.8799885338398175E-2</v>
      </c>
      <c r="W3234" s="57">
        <f t="shared" si="931"/>
        <v>4.0115480381963664E-17</v>
      </c>
      <c r="X3234" s="57">
        <f>MAX((SetUp!$B$56*(1-($H3234/SetUp!$B$56)^2)*TANH(($B3234-$D3234)/SetUp!$B$56))/(1+$H3234/SetUp!$B$56*TANH(($B3234-$D3234)/SetUp!$B$56)),0)</f>
        <v>0</v>
      </c>
    </row>
    <row r="3235" spans="1:24" x14ac:dyDescent="0.3">
      <c r="A3235" s="64">
        <v>29897</v>
      </c>
      <c r="B3235" s="57">
        <v>6.52</v>
      </c>
      <c r="C3235" s="57"/>
      <c r="D3235" s="57">
        <v>5.415</v>
      </c>
      <c r="E3235" s="57">
        <f t="shared" si="923"/>
        <v>5.415</v>
      </c>
      <c r="F3235" s="57">
        <f t="shared" si="924"/>
        <v>0</v>
      </c>
      <c r="G3235" s="57">
        <f t="shared" si="925"/>
        <v>1.0978774096148669E-4</v>
      </c>
      <c r="H3235" s="57">
        <f>IF(Q3234&gt;SetUp!$B$56,SetUp!$B$56,Q3234)</f>
        <v>1.4607362022595029E-16</v>
      </c>
      <c r="I3235" s="57">
        <f t="shared" si="930"/>
        <v>0.18060795214353823</v>
      </c>
      <c r="J3235" s="57">
        <f>MIN(F3235,H3235,(1-EXP(-SetUp!$B$52*H3235/SetUp!$B$56))*F3235)</f>
        <v>0</v>
      </c>
      <c r="K3235" s="57">
        <f t="shared" si="926"/>
        <v>1.4607362022595029E-16</v>
      </c>
      <c r="L3235" s="57">
        <f>IF(I3235&lt;=0,0,MIN(SetUp!$B$50*I3235^SetUp!$B$55,I3235))</f>
        <v>1.1810210316448152E-3</v>
      </c>
      <c r="M3235" s="57">
        <f t="shared" si="927"/>
        <v>0.17942693111189342</v>
      </c>
      <c r="N3235" s="57">
        <f>IF(SetUp!$B$62=0,X3235,(B3235-E3235)*(1-(H3235/SetUp!$B$66/SetUp!$B$56)))</f>
        <v>1.1048902122590381</v>
      </c>
      <c r="O3235" s="57">
        <f>K3235*SetUp!$B$65</f>
        <v>0</v>
      </c>
      <c r="P3235" s="57">
        <f>MIN(SetUp!$B$54*L3235^SetUp!$B$51,L3235)</f>
        <v>6.7980910347056553E-4</v>
      </c>
      <c r="Q3235" s="57">
        <f t="shared" si="928"/>
        <v>1.1048902122590383</v>
      </c>
      <c r="R3235" s="57">
        <f>IF((H3235+N3235-O3235)&gt;SetUp!$B$56,T3234+H3235+N3235-O3235-SetUp!$B$56,T3234)</f>
        <v>0</v>
      </c>
      <c r="S3235" s="57">
        <f>R3235*SetUp!$B$65</f>
        <v>0</v>
      </c>
      <c r="T3235" s="57">
        <f>IF((R3235-S3235)&lt;SetUp!$B$53,R3235-S3235,SetUp!$B$53)</f>
        <v>0</v>
      </c>
      <c r="U3235" s="57">
        <f t="shared" si="929"/>
        <v>0.17942693111189342</v>
      </c>
      <c r="V3235" s="57">
        <f>(L3235-P3235)/1000*SetUp!$B$13*1000000/SetUp!$B$48</f>
        <v>2.8507773172288357E-2</v>
      </c>
      <c r="W3235" s="57">
        <f t="shared" si="931"/>
        <v>6.852157730108388E-17</v>
      </c>
      <c r="X3235" s="57">
        <f>MAX((SetUp!$B$56*(1-($H3235/SetUp!$B$56)^2)*TANH(($B3235-$D3235)/SetUp!$B$56))/(1+$H3235/SetUp!$B$56*TANH(($B3235-$D3235)/SetUp!$B$56)),0)</f>
        <v>1.1048902122590381</v>
      </c>
    </row>
    <row r="3236" spans="1:24" x14ac:dyDescent="0.3">
      <c r="A3236" s="64">
        <v>29898</v>
      </c>
      <c r="B3236" s="57">
        <v>17.689</v>
      </c>
      <c r="C3236" s="57"/>
      <c r="D3236" s="57">
        <v>5.415</v>
      </c>
      <c r="E3236" s="57">
        <f t="shared" si="923"/>
        <v>5.415</v>
      </c>
      <c r="F3236" s="57">
        <f t="shared" si="924"/>
        <v>0</v>
      </c>
      <c r="G3236" s="57">
        <f t="shared" si="925"/>
        <v>0.19143278882602743</v>
      </c>
      <c r="H3236" s="57">
        <f>IF(Q3235&gt;SetUp!$B$56,SetUp!$B$56,Q3235)</f>
        <v>1.1048902122590383</v>
      </c>
      <c r="I3236" s="57">
        <f t="shared" si="930"/>
        <v>0.37085971993792088</v>
      </c>
      <c r="J3236" s="57">
        <f>MIN(F3236,H3236,(1-EXP(-SetUp!$B$52*H3236/SetUp!$B$56))*F3236)</f>
        <v>0</v>
      </c>
      <c r="K3236" s="57">
        <f t="shared" si="926"/>
        <v>1.1048902122590383</v>
      </c>
      <c r="L3236" s="57">
        <f>IF(I3236&lt;=0,0,MIN(SetUp!$B$50*I3236^SetUp!$B$55,I3236))</f>
        <v>3.9178303636482684E-3</v>
      </c>
      <c r="M3236" s="57">
        <f t="shared" si="927"/>
        <v>0.3669418895742726</v>
      </c>
      <c r="N3236" s="57">
        <f>IF(SetUp!$B$62=0,X3236,(B3236-E3236)*(1-(H3236/SetUp!$B$66/SetUp!$B$56)))</f>
        <v>12.082567211173973</v>
      </c>
      <c r="O3236" s="57">
        <f>K3236*SetUp!$B$65</f>
        <v>0</v>
      </c>
      <c r="P3236" s="57">
        <f>MIN(SetUp!$B$54*L3236^SetUp!$B$51,L3236)</f>
        <v>2.2096086871108553E-3</v>
      </c>
      <c r="Q3236" s="57">
        <f t="shared" si="928"/>
        <v>13.187457423433012</v>
      </c>
      <c r="R3236" s="57">
        <f>IF((H3236+N3236-O3236)&gt;SetUp!$B$56,T3235+H3236+N3236-O3236-SetUp!$B$56,T3235)</f>
        <v>0</v>
      </c>
      <c r="S3236" s="57">
        <f>R3236*SetUp!$B$65</f>
        <v>0</v>
      </c>
      <c r="T3236" s="57">
        <f>IF((R3236-S3236)&lt;SetUp!$B$53,R3236-S3236,SetUp!$B$53)</f>
        <v>0</v>
      </c>
      <c r="U3236" s="57">
        <f t="shared" si="929"/>
        <v>0.3669418895742726</v>
      </c>
      <c r="V3236" s="57">
        <f>(L3236-P3236)/1000*SetUp!$B$13*1000000/SetUp!$B$48</f>
        <v>9.7159691031504444E-2</v>
      </c>
      <c r="W3236" s="57">
        <f t="shared" si="931"/>
        <v>1.5890067039947553E-15</v>
      </c>
      <c r="X3236" s="57">
        <f>MAX((SetUp!$B$56*(1-($H3236/SetUp!$B$56)^2)*TANH(($B3236-$D3236)/SetUp!$B$56))/(1+$H3236/SetUp!$B$56*TANH(($B3236-$D3236)/SetUp!$B$56)),0)</f>
        <v>12.082567211173973</v>
      </c>
    </row>
    <row r="3237" spans="1:24" x14ac:dyDescent="0.3">
      <c r="A3237" s="64">
        <v>29899</v>
      </c>
      <c r="B3237" s="57">
        <v>0.34899999999999998</v>
      </c>
      <c r="C3237" s="57"/>
      <c r="D3237" s="57">
        <v>5.415</v>
      </c>
      <c r="E3237" s="57">
        <f t="shared" si="923"/>
        <v>0.34899999999999998</v>
      </c>
      <c r="F3237" s="57">
        <f t="shared" si="924"/>
        <v>5.0659999999999998</v>
      </c>
      <c r="G3237" s="57">
        <f t="shared" si="925"/>
        <v>0</v>
      </c>
      <c r="H3237" s="57">
        <f>IF(Q3236&gt;SetUp!$B$56,SetUp!$B$56,Q3236)</f>
        <v>13.187457423433012</v>
      </c>
      <c r="I3237" s="57">
        <f t="shared" si="930"/>
        <v>0.3669418895742726</v>
      </c>
      <c r="J3237" s="57">
        <f>MIN(F3237,H3237,(1-EXP(-SetUp!$B$52*H3237/SetUp!$B$56))*F3237)</f>
        <v>4.4206669060970345</v>
      </c>
      <c r="K3237" s="57">
        <f t="shared" si="926"/>
        <v>8.766790517335977</v>
      </c>
      <c r="L3237" s="57">
        <f>IF(I3237&lt;=0,0,MIN(SetUp!$B$50*I3237^SetUp!$B$55,I3237))</f>
        <v>3.8490924240772053E-3</v>
      </c>
      <c r="M3237" s="57">
        <f t="shared" si="927"/>
        <v>0.36309279715019538</v>
      </c>
      <c r="N3237" s="57">
        <f>IF(SetUp!$B$62=0,X3237,(B3237-E3237)*(1-(H3237/SetUp!$B$66/SetUp!$B$56)))</f>
        <v>0</v>
      </c>
      <c r="O3237" s="57">
        <f>K3237*SetUp!$B$65</f>
        <v>0</v>
      </c>
      <c r="P3237" s="57">
        <f>MIN(SetUp!$B$54*L3237^SetUp!$B$51,L3237)</f>
        <v>2.171495111041507E-3</v>
      </c>
      <c r="Q3237" s="57">
        <f t="shared" si="928"/>
        <v>8.766790517335977</v>
      </c>
      <c r="R3237" s="57">
        <f>IF((H3237+N3237-O3237)&gt;SetUp!$B$56,T3236+H3237+N3237-O3237-SetUp!$B$56,T3236)</f>
        <v>0</v>
      </c>
      <c r="S3237" s="57">
        <f>R3237*SetUp!$B$65</f>
        <v>0</v>
      </c>
      <c r="T3237" s="57">
        <f>IF((R3237-S3237)&lt;SetUp!$B$53,R3237-S3237,SetUp!$B$53)</f>
        <v>0</v>
      </c>
      <c r="U3237" s="57">
        <f t="shared" si="929"/>
        <v>0.36309279715019538</v>
      </c>
      <c r="V3237" s="57">
        <f>(L3237-P3237)/1000*SetUp!$B$13*1000000/SetUp!$B$48</f>
        <v>9.541784819182432E-2</v>
      </c>
      <c r="W3237" s="57">
        <f t="shared" si="931"/>
        <v>-7.324869877312068E-16</v>
      </c>
      <c r="X3237" s="57">
        <f>MAX((SetUp!$B$56*(1-($H3237/SetUp!$B$56)^2)*TANH(($B3237-$D3237)/SetUp!$B$56))/(1+$H3237/SetUp!$B$56*TANH(($B3237-$D3237)/SetUp!$B$56)),0)</f>
        <v>0</v>
      </c>
    </row>
    <row r="3238" spans="1:24" x14ac:dyDescent="0.3">
      <c r="A3238" s="64">
        <v>29900</v>
      </c>
      <c r="B3238" s="57">
        <v>1.0529999999999999</v>
      </c>
      <c r="C3238" s="57"/>
      <c r="D3238" s="57">
        <v>5.415</v>
      </c>
      <c r="E3238" s="57">
        <f t="shared" si="923"/>
        <v>1.0529999999999999</v>
      </c>
      <c r="F3238" s="57">
        <f t="shared" si="924"/>
        <v>4.3620000000000001</v>
      </c>
      <c r="G3238" s="57">
        <f t="shared" si="925"/>
        <v>0</v>
      </c>
      <c r="H3238" s="57">
        <f>IF(Q3237&gt;SetUp!$B$56,SetUp!$B$56,Q3237)</f>
        <v>8.766790517335977</v>
      </c>
      <c r="I3238" s="57">
        <f t="shared" si="930"/>
        <v>0.36309279715019538</v>
      </c>
      <c r="J3238" s="57">
        <f>MIN(F3238,H3238,(1-EXP(-SetUp!$B$52*H3238/SetUp!$B$56))*F3238)</f>
        <v>3.2533759526064512</v>
      </c>
      <c r="K3238" s="57">
        <f t="shared" si="926"/>
        <v>5.5134145647295263</v>
      </c>
      <c r="L3238" s="57">
        <f>IF(I3238&lt;=0,0,MIN(SetUp!$B$50*I3238^SetUp!$B$55,I3238))</f>
        <v>3.7820352635616239E-3</v>
      </c>
      <c r="M3238" s="57">
        <f t="shared" si="927"/>
        <v>0.35931076188663374</v>
      </c>
      <c r="N3238" s="57">
        <f>IF(SetUp!$B$62=0,X3238,(B3238-E3238)*(1-(H3238/SetUp!$B$66/SetUp!$B$56)))</f>
        <v>0</v>
      </c>
      <c r="O3238" s="57">
        <f>K3238*SetUp!$B$65</f>
        <v>0</v>
      </c>
      <c r="P3238" s="57">
        <f>MIN(SetUp!$B$54*L3238^SetUp!$B$51,L3238)</f>
        <v>2.1343023291585891E-3</v>
      </c>
      <c r="Q3238" s="57">
        <f t="shared" si="928"/>
        <v>5.5134145647295263</v>
      </c>
      <c r="R3238" s="57">
        <f>IF((H3238+N3238-O3238)&gt;SetUp!$B$56,T3237+H3238+N3238-O3238-SetUp!$B$56,T3237)</f>
        <v>0</v>
      </c>
      <c r="S3238" s="57">
        <f>R3238*SetUp!$B$65</f>
        <v>0</v>
      </c>
      <c r="T3238" s="57">
        <f>IF((R3238-S3238)&lt;SetUp!$B$53,R3238-S3238,SetUp!$B$53)</f>
        <v>0</v>
      </c>
      <c r="U3238" s="57">
        <f t="shared" si="929"/>
        <v>0.35931076188663374</v>
      </c>
      <c r="V3238" s="57">
        <f>(L3238-P3238)/1000*SetUp!$B$13*1000000/SetUp!$B$48</f>
        <v>9.3719231530619632E-2</v>
      </c>
      <c r="W3238" s="57">
        <f t="shared" si="931"/>
        <v>4.5536491244391186E-17</v>
      </c>
      <c r="X3238" s="57">
        <f>MAX((SetUp!$B$56*(1-($H3238/SetUp!$B$56)^2)*TANH(($B3238-$D3238)/SetUp!$B$56))/(1+$H3238/SetUp!$B$56*TANH(($B3238-$D3238)/SetUp!$B$56)),0)</f>
        <v>0</v>
      </c>
    </row>
    <row r="3239" spans="1:24" x14ac:dyDescent="0.3">
      <c r="A3239" s="64">
        <v>29901</v>
      </c>
      <c r="B3239" s="57">
        <v>0</v>
      </c>
      <c r="C3239" s="57"/>
      <c r="D3239" s="57">
        <v>5.415</v>
      </c>
      <c r="E3239" s="57">
        <f t="shared" si="923"/>
        <v>0</v>
      </c>
      <c r="F3239" s="57">
        <f t="shared" si="924"/>
        <v>5.415</v>
      </c>
      <c r="G3239" s="57">
        <f t="shared" si="925"/>
        <v>0</v>
      </c>
      <c r="H3239" s="57">
        <f>IF(Q3238&gt;SetUp!$B$56,SetUp!$B$56,Q3238)</f>
        <v>5.5134145647295263</v>
      </c>
      <c r="I3239" s="57">
        <f t="shared" si="930"/>
        <v>0.35931076188663374</v>
      </c>
      <c r="J3239" s="57">
        <f>MIN(F3239,H3239,(1-EXP(-SetUp!$B$52*H3239/SetUp!$B$56))*F3239)</f>
        <v>3.1269455879756163</v>
      </c>
      <c r="K3239" s="57">
        <f t="shared" si="926"/>
        <v>2.38646897675391</v>
      </c>
      <c r="L3239" s="57">
        <f>IF(I3239&lt;=0,0,MIN(SetUp!$B$50*I3239^SetUp!$B$55,I3239))</f>
        <v>3.7166063079815616E-3</v>
      </c>
      <c r="M3239" s="57">
        <f t="shared" si="927"/>
        <v>0.3555941555786522</v>
      </c>
      <c r="N3239" s="57">
        <f>IF(SetUp!$B$62=0,X3239,(B3239-E3239)*(1-(H3239/SetUp!$B$66/SetUp!$B$56)))</f>
        <v>0</v>
      </c>
      <c r="O3239" s="57">
        <f>K3239*SetUp!$B$65</f>
        <v>0</v>
      </c>
      <c r="P3239" s="57">
        <f>MIN(SetUp!$B$54*L3239^SetUp!$B$51,L3239)</f>
        <v>2.0980018059330433E-3</v>
      </c>
      <c r="Q3239" s="57">
        <f t="shared" si="928"/>
        <v>2.38646897675391</v>
      </c>
      <c r="R3239" s="57">
        <f>IF((H3239+N3239-O3239)&gt;SetUp!$B$56,T3238+H3239+N3239-O3239-SetUp!$B$56,T3238)</f>
        <v>0</v>
      </c>
      <c r="S3239" s="57">
        <f>R3239*SetUp!$B$65</f>
        <v>0</v>
      </c>
      <c r="T3239" s="57">
        <f>IF((R3239-S3239)&lt;SetUp!$B$53,R3239-S3239,SetUp!$B$53)</f>
        <v>0</v>
      </c>
      <c r="U3239" s="57">
        <f t="shared" si="929"/>
        <v>0.3555941555786522</v>
      </c>
      <c r="V3239" s="57">
        <f>(L3239-P3239)/1000*SetUp!$B$13*1000000/SetUp!$B$48</f>
        <v>9.2062473788536908E-2</v>
      </c>
      <c r="W3239" s="57">
        <f t="shared" si="931"/>
        <v>1.3227266504323154E-16</v>
      </c>
      <c r="X3239" s="57">
        <f>MAX((SetUp!$B$56*(1-($H3239/SetUp!$B$56)^2)*TANH(($B3239-$D3239)/SetUp!$B$56))/(1+$H3239/SetUp!$B$56*TANH(($B3239-$D3239)/SetUp!$B$56)),0)</f>
        <v>0</v>
      </c>
    </row>
    <row r="3240" spans="1:24" x14ac:dyDescent="0.3">
      <c r="A3240" s="64">
        <v>29902</v>
      </c>
      <c r="B3240" s="57">
        <v>8.0000000000000002E-3</v>
      </c>
      <c r="C3240" s="57"/>
      <c r="D3240" s="57">
        <v>5.415</v>
      </c>
      <c r="E3240" s="57">
        <f t="shared" si="923"/>
        <v>8.0000000000000002E-3</v>
      </c>
      <c r="F3240" s="57">
        <f t="shared" si="924"/>
        <v>5.407</v>
      </c>
      <c r="G3240" s="57">
        <f t="shared" si="925"/>
        <v>0</v>
      </c>
      <c r="H3240" s="57">
        <f>IF(Q3239&gt;SetUp!$B$56,SetUp!$B$56,Q3239)</f>
        <v>2.38646897675391</v>
      </c>
      <c r="I3240" s="57">
        <f t="shared" si="930"/>
        <v>0.3555941555786522</v>
      </c>
      <c r="J3240" s="57">
        <f>MIN(F3240,H3240,(1-EXP(-SetUp!$B$52*H3240/SetUp!$B$56))*F3240)</f>
        <v>1.6829617417838456</v>
      </c>
      <c r="K3240" s="57">
        <f t="shared" si="926"/>
        <v>0.7035072349700644</v>
      </c>
      <c r="L3240" s="57">
        <f>IF(I3240&lt;=0,0,MIN(SetUp!$B$50*I3240^SetUp!$B$55,I3240))</f>
        <v>3.6527549823640111E-3</v>
      </c>
      <c r="M3240" s="57">
        <f t="shared" si="927"/>
        <v>0.3519414005962882</v>
      </c>
      <c r="N3240" s="57">
        <f>IF(SetUp!$B$62=0,X3240,(B3240-E3240)*(1-(H3240/SetUp!$B$66/SetUp!$B$56)))</f>
        <v>0</v>
      </c>
      <c r="O3240" s="57">
        <f>K3240*SetUp!$B$65</f>
        <v>0</v>
      </c>
      <c r="P3240" s="57">
        <f>MIN(SetUp!$B$54*L3240^SetUp!$B$51,L3240)</f>
        <v>2.0625660827430213E-3</v>
      </c>
      <c r="Q3240" s="57">
        <f t="shared" si="928"/>
        <v>0.7035072349700644</v>
      </c>
      <c r="R3240" s="57">
        <f>IF((H3240+N3240-O3240)&gt;SetUp!$B$56,T3239+H3240+N3240-O3240-SetUp!$B$56,T3239)</f>
        <v>0</v>
      </c>
      <c r="S3240" s="57">
        <f>R3240*SetUp!$B$65</f>
        <v>0</v>
      </c>
      <c r="T3240" s="57">
        <f>IF((R3240-S3240)&lt;SetUp!$B$53,R3240-S3240,SetUp!$B$53)</f>
        <v>0</v>
      </c>
      <c r="U3240" s="57">
        <f t="shared" si="929"/>
        <v>0.3519414005962882</v>
      </c>
      <c r="V3240" s="57">
        <f>(L3240-P3240)/1000*SetUp!$B$13*1000000/SetUp!$B$48</f>
        <v>9.0446260161082537E-2</v>
      </c>
      <c r="W3240" s="57">
        <f t="shared" si="931"/>
        <v>6.2883726004159257E-17</v>
      </c>
      <c r="X3240" s="57">
        <f>MAX((SetUp!$B$56*(1-($H3240/SetUp!$B$56)^2)*TANH(($B3240-$D3240)/SetUp!$B$56))/(1+$H3240/SetUp!$B$56*TANH(($B3240-$D3240)/SetUp!$B$56)),0)</f>
        <v>0</v>
      </c>
    </row>
    <row r="3241" spans="1:24" x14ac:dyDescent="0.3">
      <c r="A3241" s="64">
        <v>29903</v>
      </c>
      <c r="B3241" s="57">
        <v>0</v>
      </c>
      <c r="C3241" s="57"/>
      <c r="D3241" s="57">
        <v>5.415</v>
      </c>
      <c r="E3241" s="57">
        <f t="shared" si="923"/>
        <v>0</v>
      </c>
      <c r="F3241" s="57">
        <f t="shared" si="924"/>
        <v>5.415</v>
      </c>
      <c r="G3241" s="57">
        <f t="shared" si="925"/>
        <v>0</v>
      </c>
      <c r="H3241" s="57">
        <f>IF(Q3240&gt;SetUp!$B$56,SetUp!$B$56,Q3240)</f>
        <v>0.7035072349700644</v>
      </c>
      <c r="I3241" s="57">
        <f t="shared" si="930"/>
        <v>0.3519414005962882</v>
      </c>
      <c r="J3241" s="57">
        <f>MIN(F3241,H3241,(1-EXP(-SetUp!$B$52*H3241/SetUp!$B$56))*F3241)</f>
        <v>0.56368464697436971</v>
      </c>
      <c r="K3241" s="57">
        <f t="shared" si="926"/>
        <v>0.13982258799569469</v>
      </c>
      <c r="L3241" s="57">
        <f>IF(I3241&lt;=0,0,MIN(SetUp!$B$50*I3241^SetUp!$B$55,I3241))</f>
        <v>3.5904326215448444E-3</v>
      </c>
      <c r="M3241" s="57">
        <f t="shared" si="927"/>
        <v>0.34835096797474335</v>
      </c>
      <c r="N3241" s="57">
        <f>IF(SetUp!$B$62=0,X3241,(B3241-E3241)*(1-(H3241/SetUp!$B$66/SetUp!$B$56)))</f>
        <v>0</v>
      </c>
      <c r="O3241" s="57">
        <f>K3241*SetUp!$B$65</f>
        <v>0</v>
      </c>
      <c r="P3241" s="57">
        <f>MIN(SetUp!$B$54*L3241^SetUp!$B$51,L3241)</f>
        <v>2.0279687300534563E-3</v>
      </c>
      <c r="Q3241" s="57">
        <f t="shared" si="928"/>
        <v>0.13982258799569469</v>
      </c>
      <c r="R3241" s="57">
        <f>IF((H3241+N3241-O3241)&gt;SetUp!$B$56,T3240+H3241+N3241-O3241-SetUp!$B$56,T3240)</f>
        <v>0</v>
      </c>
      <c r="S3241" s="57">
        <f>R3241*SetUp!$B$65</f>
        <v>0</v>
      </c>
      <c r="T3241" s="57">
        <f>IF((R3241-S3241)&lt;SetUp!$B$53,R3241-S3241,SetUp!$B$53)</f>
        <v>0</v>
      </c>
      <c r="U3241" s="57">
        <f t="shared" si="929"/>
        <v>0.34835096797474335</v>
      </c>
      <c r="V3241" s="57">
        <f>(L3241-P3241)/1000*SetUp!$B$13*1000000/SetUp!$B$48</f>
        <v>8.8869325937195182E-2</v>
      </c>
      <c r="W3241" s="57">
        <f t="shared" si="931"/>
        <v>5.2041704279304213E-17</v>
      </c>
      <c r="X3241" s="57">
        <f>MAX((SetUp!$B$56*(1-($H3241/SetUp!$B$56)^2)*TANH(($B3241-$D3241)/SetUp!$B$56))/(1+$H3241/SetUp!$B$56*TANH(($B3241-$D3241)/SetUp!$B$56)),0)</f>
        <v>0</v>
      </c>
    </row>
    <row r="3242" spans="1:24" x14ac:dyDescent="0.3">
      <c r="A3242" s="64">
        <v>29904</v>
      </c>
      <c r="B3242" s="57">
        <v>0.18099999999999999</v>
      </c>
      <c r="C3242" s="57"/>
      <c r="D3242" s="57">
        <v>5.415</v>
      </c>
      <c r="E3242" s="57">
        <f t="shared" si="923"/>
        <v>0.18099999999999999</v>
      </c>
      <c r="F3242" s="57">
        <f t="shared" si="924"/>
        <v>5.234</v>
      </c>
      <c r="G3242" s="57">
        <f t="shared" si="925"/>
        <v>0</v>
      </c>
      <c r="H3242" s="57">
        <f>IF(Q3241&gt;SetUp!$B$56,SetUp!$B$56,Q3241)</f>
        <v>0.13982258799569469</v>
      </c>
      <c r="I3242" s="57">
        <f t="shared" si="930"/>
        <v>0.34835096797474335</v>
      </c>
      <c r="J3242" s="57">
        <f>MIN(F3242,H3242,(1-EXP(-SetUp!$B$52*H3242/SetUp!$B$56))*F3242)</f>
        <v>0.11310860371966901</v>
      </c>
      <c r="K3242" s="57">
        <f t="shared" si="926"/>
        <v>2.6713984276025685E-2</v>
      </c>
      <c r="L3242" s="57">
        <f>IF(I3242&lt;=0,0,MIN(SetUp!$B$50*I3242^SetUp!$B$55,I3242))</f>
        <v>3.5295923854108922E-3</v>
      </c>
      <c r="M3242" s="57">
        <f t="shared" si="927"/>
        <v>0.34482137558933246</v>
      </c>
      <c r="N3242" s="57">
        <f>IF(SetUp!$B$62=0,X3242,(B3242-E3242)*(1-(H3242/SetUp!$B$66/SetUp!$B$56)))</f>
        <v>0</v>
      </c>
      <c r="O3242" s="57">
        <f>K3242*SetUp!$B$65</f>
        <v>0</v>
      </c>
      <c r="P3242" s="57">
        <f>MIN(SetUp!$B$54*L3242^SetUp!$B$51,L3242)</f>
        <v>1.9941843020339E-3</v>
      </c>
      <c r="Q3242" s="57">
        <f t="shared" si="928"/>
        <v>2.6713984276025685E-2</v>
      </c>
      <c r="R3242" s="57">
        <f>IF((H3242+N3242-O3242)&gt;SetUp!$B$56,T3241+H3242+N3242-O3242-SetUp!$B$56,T3241)</f>
        <v>0</v>
      </c>
      <c r="S3242" s="57">
        <f>R3242*SetUp!$B$65</f>
        <v>0</v>
      </c>
      <c r="T3242" s="57">
        <f>IF((R3242-S3242)&lt;SetUp!$B$53,R3242-S3242,SetUp!$B$53)</f>
        <v>0</v>
      </c>
      <c r="U3242" s="57">
        <f t="shared" si="929"/>
        <v>0.34482137558933246</v>
      </c>
      <c r="V3242" s="57">
        <f>(L3242-P3242)/1000*SetUp!$B$13*1000000/SetUp!$B$48</f>
        <v>8.733045425964403E-2</v>
      </c>
      <c r="W3242" s="57">
        <f t="shared" si="931"/>
        <v>-1.7347234759768071E-17</v>
      </c>
      <c r="X3242" s="57">
        <f>MAX((SetUp!$B$56*(1-($H3242/SetUp!$B$56)^2)*TANH(($B3242-$D3242)/SetUp!$B$56))/(1+$H3242/SetUp!$B$56*TANH(($B3242-$D3242)/SetUp!$B$56)),0)</f>
        <v>0</v>
      </c>
    </row>
    <row r="3243" spans="1:24" x14ac:dyDescent="0.3">
      <c r="A3243" s="64">
        <v>29905</v>
      </c>
      <c r="B3243" s="57">
        <v>0.08</v>
      </c>
      <c r="C3243" s="57"/>
      <c r="D3243" s="57">
        <v>5.415</v>
      </c>
      <c r="E3243" s="57">
        <f t="shared" si="923"/>
        <v>0.08</v>
      </c>
      <c r="F3243" s="57">
        <f t="shared" si="924"/>
        <v>5.335</v>
      </c>
      <c r="G3243" s="57">
        <f t="shared" si="925"/>
        <v>0</v>
      </c>
      <c r="H3243" s="57">
        <f>IF(Q3242&gt;SetUp!$B$56,SetUp!$B$56,Q3242)</f>
        <v>2.6713984276025685E-2</v>
      </c>
      <c r="I3243" s="57">
        <f t="shared" si="930"/>
        <v>0.34482137558933246</v>
      </c>
      <c r="J3243" s="57">
        <f>MIN(F3243,H3243,(1-EXP(-SetUp!$B$52*H3243/SetUp!$B$56))*F3243)</f>
        <v>2.2222199667881012E-2</v>
      </c>
      <c r="K3243" s="57">
        <f t="shared" si="926"/>
        <v>4.4917846081446722E-3</v>
      </c>
      <c r="L3243" s="57">
        <f>IF(I3243&lt;=0,0,MIN(SetUp!$B$50*I3243^SetUp!$B$55,I3243))</f>
        <v>3.4701891784576283E-3</v>
      </c>
      <c r="M3243" s="57">
        <f t="shared" si="927"/>
        <v>0.34135118641087481</v>
      </c>
      <c r="N3243" s="57">
        <f>IF(SetUp!$B$62=0,X3243,(B3243-E3243)*(1-(H3243/SetUp!$B$66/SetUp!$B$56)))</f>
        <v>0</v>
      </c>
      <c r="O3243" s="57">
        <f>K3243*SetUp!$B$65</f>
        <v>0</v>
      </c>
      <c r="P3243" s="57">
        <f>MIN(SetUp!$B$54*L3243^SetUp!$B$51,L3243)</f>
        <v>1.9611882934745029E-3</v>
      </c>
      <c r="Q3243" s="57">
        <f t="shared" si="928"/>
        <v>4.4917846081446722E-3</v>
      </c>
      <c r="R3243" s="57">
        <f>IF((H3243+N3243-O3243)&gt;SetUp!$B$56,T3242+H3243+N3243-O3243-SetUp!$B$56,T3242)</f>
        <v>0</v>
      </c>
      <c r="S3243" s="57">
        <f>R3243*SetUp!$B$65</f>
        <v>0</v>
      </c>
      <c r="T3243" s="57">
        <f>IF((R3243-S3243)&lt;SetUp!$B$53,R3243-S3243,SetUp!$B$53)</f>
        <v>0</v>
      </c>
      <c r="U3243" s="57">
        <f t="shared" si="929"/>
        <v>0.34135118641087481</v>
      </c>
      <c r="V3243" s="57">
        <f>(L3243-P3243)/1000*SetUp!$B$13*1000000/SetUp!$B$48</f>
        <v>8.5828474000175334E-2</v>
      </c>
      <c r="W3243" s="57">
        <f t="shared" si="931"/>
        <v>1.9949319973733282E-17</v>
      </c>
      <c r="X3243" s="57">
        <f>MAX((SetUp!$B$56*(1-($H3243/SetUp!$B$56)^2)*TANH(($B3243-$D3243)/SetUp!$B$56))/(1+$H3243/SetUp!$B$56*TANH(($B3243-$D3243)/SetUp!$B$56)),0)</f>
        <v>0</v>
      </c>
    </row>
    <row r="3244" spans="1:24" x14ac:dyDescent="0.3">
      <c r="A3244" s="64">
        <v>29906</v>
      </c>
      <c r="B3244" s="57">
        <v>0</v>
      </c>
      <c r="C3244" s="57"/>
      <c r="D3244" s="57">
        <v>5.415</v>
      </c>
      <c r="E3244" s="57">
        <f t="shared" si="923"/>
        <v>0</v>
      </c>
      <c r="F3244" s="57">
        <f t="shared" si="924"/>
        <v>5.415</v>
      </c>
      <c r="G3244" s="57">
        <f t="shared" si="925"/>
        <v>0</v>
      </c>
      <c r="H3244" s="57">
        <f>IF(Q3243&gt;SetUp!$B$56,SetUp!$B$56,Q3243)</f>
        <v>4.4917846081446722E-3</v>
      </c>
      <c r="I3244" s="57">
        <f t="shared" si="930"/>
        <v>0.34135118641087481</v>
      </c>
      <c r="J3244" s="57">
        <f>MIN(F3244,H3244,(1-EXP(-SetUp!$B$52*H3244/SetUp!$B$56))*F3244)</f>
        <v>3.799137531450949E-3</v>
      </c>
      <c r="K3244" s="57">
        <f t="shared" si="926"/>
        <v>6.9264707669372321E-4</v>
      </c>
      <c r="L3244" s="57">
        <f>IF(I3244&lt;=0,0,MIN(SetUp!$B$50*I3244^SetUp!$B$55,I3244))</f>
        <v>3.4121795734148698E-3</v>
      </c>
      <c r="M3244" s="57">
        <f t="shared" si="927"/>
        <v>0.33793900683745992</v>
      </c>
      <c r="N3244" s="57">
        <f>IF(SetUp!$B$62=0,X3244,(B3244-E3244)*(1-(H3244/SetUp!$B$66/SetUp!$B$56)))</f>
        <v>0</v>
      </c>
      <c r="O3244" s="57">
        <f>K3244*SetUp!$B$65</f>
        <v>0</v>
      </c>
      <c r="P3244" s="57">
        <f>MIN(SetUp!$B$54*L3244^SetUp!$B$51,L3244)</f>
        <v>1.9289570988688836E-3</v>
      </c>
      <c r="Q3244" s="57">
        <f t="shared" si="928"/>
        <v>6.9264707669372321E-4</v>
      </c>
      <c r="R3244" s="57">
        <f>IF((H3244+N3244-O3244)&gt;SetUp!$B$56,T3243+H3244+N3244-O3244-SetUp!$B$56,T3243)</f>
        <v>0</v>
      </c>
      <c r="S3244" s="57">
        <f>R3244*SetUp!$B$65</f>
        <v>0</v>
      </c>
      <c r="T3244" s="57">
        <f>IF((R3244-S3244)&lt;SetUp!$B$53,R3244-S3244,SetUp!$B$53)</f>
        <v>0</v>
      </c>
      <c r="U3244" s="57">
        <f t="shared" si="929"/>
        <v>0.33793900683745992</v>
      </c>
      <c r="V3244" s="57">
        <f>(L3244-P3244)/1000*SetUp!$B$13*1000000/SetUp!$B$48</f>
        <v>8.4362257742790825E-2</v>
      </c>
      <c r="W3244" s="57">
        <f t="shared" si="931"/>
        <v>-6.9822619908066486E-17</v>
      </c>
      <c r="X3244" s="57">
        <f>MAX((SetUp!$B$56*(1-($H3244/SetUp!$B$56)^2)*TANH(($B3244-$D3244)/SetUp!$B$56))/(1+$H3244/SetUp!$B$56*TANH(($B3244-$D3244)/SetUp!$B$56)),0)</f>
        <v>0</v>
      </c>
    </row>
    <row r="3245" spans="1:24" x14ac:dyDescent="0.3">
      <c r="A3245" s="64">
        <v>29907</v>
      </c>
      <c r="B3245" s="57">
        <v>0</v>
      </c>
      <c r="C3245" s="57"/>
      <c r="D3245" s="57">
        <v>5.415</v>
      </c>
      <c r="E3245" s="57">
        <f t="shared" si="923"/>
        <v>0</v>
      </c>
      <c r="F3245" s="57">
        <f t="shared" si="924"/>
        <v>5.415</v>
      </c>
      <c r="G3245" s="57">
        <f t="shared" si="925"/>
        <v>0</v>
      </c>
      <c r="H3245" s="57">
        <f>IF(Q3244&gt;SetUp!$B$56,SetUp!$B$56,Q3244)</f>
        <v>6.9264707669372321E-4</v>
      </c>
      <c r="I3245" s="57">
        <f t="shared" si="930"/>
        <v>0.33793900683745992</v>
      </c>
      <c r="J3245" s="57">
        <f>MIN(F3245,H3245,(1-EXP(-SetUp!$B$52*H3245/SetUp!$B$56))*F3245)</f>
        <v>5.8601265104052554E-4</v>
      </c>
      <c r="K3245" s="57">
        <f t="shared" si="926"/>
        <v>1.0663442565319768E-4</v>
      </c>
      <c r="L3245" s="57">
        <f>IF(I3245&lt;=0,0,MIN(SetUp!$B$50*I3245^SetUp!$B$55,I3245))</f>
        <v>3.3555217387086604E-3</v>
      </c>
      <c r="M3245" s="57">
        <f t="shared" si="927"/>
        <v>0.33458348509875124</v>
      </c>
      <c r="N3245" s="57">
        <f>IF(SetUp!$B$62=0,X3245,(B3245-E3245)*(1-(H3245/SetUp!$B$66/SetUp!$B$56)))</f>
        <v>0</v>
      </c>
      <c r="O3245" s="57">
        <f>K3245*SetUp!$B$65</f>
        <v>0</v>
      </c>
      <c r="P3245" s="57">
        <f>MIN(SetUp!$B$54*L3245^SetUp!$B$51,L3245)</f>
        <v>1.897467973541006E-3</v>
      </c>
      <c r="Q3245" s="57">
        <f t="shared" si="928"/>
        <v>1.0663442565319768E-4</v>
      </c>
      <c r="R3245" s="57">
        <f>IF((H3245+N3245-O3245)&gt;SetUp!$B$56,T3244+H3245+N3245-O3245-SetUp!$B$56,T3244)</f>
        <v>0</v>
      </c>
      <c r="S3245" s="57">
        <f>R3245*SetUp!$B$65</f>
        <v>0</v>
      </c>
      <c r="T3245" s="57">
        <f>IF((R3245-S3245)&lt;SetUp!$B$53,R3245-S3245,SetUp!$B$53)</f>
        <v>0</v>
      </c>
      <c r="U3245" s="57">
        <f t="shared" si="929"/>
        <v>0.33458348509875124</v>
      </c>
      <c r="V3245" s="57">
        <f>(L3245-P3245)/1000*SetUp!$B$13*1000000/SetUp!$B$48</f>
        <v>8.2930719868960973E-2</v>
      </c>
      <c r="W3245" s="57">
        <f t="shared" si="931"/>
        <v>-1.5612511283791264E-17</v>
      </c>
      <c r="X3245" s="57">
        <f>MAX((SetUp!$B$56*(1-($H3245/SetUp!$B$56)^2)*TANH(($B3245-$D3245)/SetUp!$B$56))/(1+$H3245/SetUp!$B$56*TANH(($B3245-$D3245)/SetUp!$B$56)),0)</f>
        <v>0</v>
      </c>
    </row>
    <row r="3246" spans="1:24" x14ac:dyDescent="0.3">
      <c r="A3246" s="64">
        <v>29908</v>
      </c>
      <c r="B3246" s="57">
        <v>4.0000000000000001E-3</v>
      </c>
      <c r="C3246" s="57"/>
      <c r="D3246" s="57">
        <v>5.415</v>
      </c>
      <c r="E3246" s="57">
        <f t="shared" si="923"/>
        <v>4.0000000000000001E-3</v>
      </c>
      <c r="F3246" s="57">
        <f t="shared" si="924"/>
        <v>5.4110000000000005</v>
      </c>
      <c r="G3246" s="57">
        <f t="shared" si="925"/>
        <v>0</v>
      </c>
      <c r="H3246" s="57">
        <f>IF(Q3245&gt;SetUp!$B$56,SetUp!$B$56,Q3245)</f>
        <v>1.0663442565319768E-4</v>
      </c>
      <c r="I3246" s="57">
        <f t="shared" si="930"/>
        <v>0.33458348509875124</v>
      </c>
      <c r="J3246" s="57">
        <f>MIN(F3246,H3246,(1-EXP(-SetUp!$B$52*H3246/SetUp!$B$56))*F3246)</f>
        <v>9.0155323494839348E-5</v>
      </c>
      <c r="K3246" s="57">
        <f t="shared" si="926"/>
        <v>1.6479102158358327E-5</v>
      </c>
      <c r="L3246" s="57">
        <f>IF(I3246&lt;=0,0,MIN(SetUp!$B$50*I3246^SetUp!$B$55,I3246))</f>
        <v>3.3001753695422291E-3</v>
      </c>
      <c r="M3246" s="57">
        <f t="shared" si="927"/>
        <v>0.331283309729209</v>
      </c>
      <c r="N3246" s="57">
        <f>IF(SetUp!$B$62=0,X3246,(B3246-E3246)*(1-(H3246/SetUp!$B$66/SetUp!$B$56)))</f>
        <v>0</v>
      </c>
      <c r="O3246" s="57">
        <f>K3246*SetUp!$B$65</f>
        <v>0</v>
      </c>
      <c r="P3246" s="57">
        <f>MIN(SetUp!$B$54*L3246^SetUp!$B$51,L3246)</f>
        <v>1.8666989967009505E-3</v>
      </c>
      <c r="Q3246" s="57">
        <f t="shared" si="928"/>
        <v>1.6479102158358327E-5</v>
      </c>
      <c r="R3246" s="57">
        <f>IF((H3246+N3246-O3246)&gt;SetUp!$B$56,T3245+H3246+N3246-O3246-SetUp!$B$56,T3245)</f>
        <v>0</v>
      </c>
      <c r="S3246" s="57">
        <f>R3246*SetUp!$B$65</f>
        <v>0</v>
      </c>
      <c r="T3246" s="57">
        <f>IF((R3246-S3246)&lt;SetUp!$B$53,R3246-S3246,SetUp!$B$53)</f>
        <v>0</v>
      </c>
      <c r="U3246" s="57">
        <f t="shared" si="929"/>
        <v>0.331283309729209</v>
      </c>
      <c r="V3246" s="57">
        <f>(L3246-P3246)/1000*SetUp!$B$13*1000000/SetUp!$B$48</f>
        <v>8.153281473897156E-2</v>
      </c>
      <c r="W3246" s="57">
        <f t="shared" si="931"/>
        <v>0</v>
      </c>
      <c r="X3246" s="57">
        <f>MAX((SetUp!$B$56*(1-($H3246/SetUp!$B$56)^2)*TANH(($B3246-$D3246)/SetUp!$B$56))/(1+$H3246/SetUp!$B$56*TANH(($B3246-$D3246)/SetUp!$B$56)),0)</f>
        <v>0</v>
      </c>
    </row>
    <row r="3247" spans="1:24" x14ac:dyDescent="0.3">
      <c r="A3247" s="64">
        <v>29909</v>
      </c>
      <c r="B3247" s="57">
        <v>0</v>
      </c>
      <c r="C3247" s="57"/>
      <c r="D3247" s="57">
        <v>5.415</v>
      </c>
      <c r="E3247" s="57">
        <f t="shared" si="923"/>
        <v>0</v>
      </c>
      <c r="F3247" s="57">
        <f t="shared" si="924"/>
        <v>5.415</v>
      </c>
      <c r="G3247" s="57">
        <f t="shared" si="925"/>
        <v>0</v>
      </c>
      <c r="H3247" s="57">
        <f>IF(Q3246&gt;SetUp!$B$56,SetUp!$B$56,Q3246)</f>
        <v>1.6479102158358327E-5</v>
      </c>
      <c r="I3247" s="57">
        <f t="shared" si="930"/>
        <v>0.331283309729209</v>
      </c>
      <c r="J3247" s="57">
        <f>MIN(F3247,H3247,(1-EXP(-SetUp!$B$52*H3247/SetUp!$B$56))*F3247)</f>
        <v>1.3942847391484325E-5</v>
      </c>
      <c r="K3247" s="57">
        <f t="shared" si="926"/>
        <v>2.5362547668740018E-6</v>
      </c>
      <c r="L3247" s="57">
        <f>IF(I3247&lt;=0,0,MIN(SetUp!$B$50*I3247^SetUp!$B$55,I3247))</f>
        <v>3.2461016223925272E-3</v>
      </c>
      <c r="M3247" s="57">
        <f t="shared" si="927"/>
        <v>0.32803720810681647</v>
      </c>
      <c r="N3247" s="57">
        <f>IF(SetUp!$B$62=0,X3247,(B3247-E3247)*(1-(H3247/SetUp!$B$66/SetUp!$B$56)))</f>
        <v>0</v>
      </c>
      <c r="O3247" s="57">
        <f>K3247*SetUp!$B$65</f>
        <v>0</v>
      </c>
      <c r="P3247" s="57">
        <f>MIN(SetUp!$B$54*L3247^SetUp!$B$51,L3247)</f>
        <v>1.8366290363215935E-3</v>
      </c>
      <c r="Q3247" s="57">
        <f t="shared" si="928"/>
        <v>2.5362547668740018E-6</v>
      </c>
      <c r="R3247" s="57">
        <f>IF((H3247+N3247-O3247)&gt;SetUp!$B$56,T3246+H3247+N3247-O3247-SetUp!$B$56,T3246)</f>
        <v>0</v>
      </c>
      <c r="S3247" s="57">
        <f>R3247*SetUp!$B$65</f>
        <v>0</v>
      </c>
      <c r="T3247" s="57">
        <f>IF((R3247-S3247)&lt;SetUp!$B$53,R3247-S3247,SetUp!$B$53)</f>
        <v>0</v>
      </c>
      <c r="U3247" s="57">
        <f t="shared" si="929"/>
        <v>0.32803720810681647</v>
      </c>
      <c r="V3247" s="57">
        <f>(L3247-P3247)/1000*SetUp!$B$13*1000000/SetUp!$B$48</f>
        <v>8.0167534963971734E-2</v>
      </c>
      <c r="W3247" s="57">
        <f t="shared" si="931"/>
        <v>4.7704895589362195E-18</v>
      </c>
      <c r="X3247" s="57">
        <f>MAX((SetUp!$B$56*(1-($H3247/SetUp!$B$56)^2)*TANH(($B3247-$D3247)/SetUp!$B$56))/(1+$H3247/SetUp!$B$56*TANH(($B3247-$D3247)/SetUp!$B$56)),0)</f>
        <v>0</v>
      </c>
    </row>
    <row r="3248" spans="1:24" x14ac:dyDescent="0.3">
      <c r="A3248" s="64">
        <v>29910</v>
      </c>
      <c r="B3248" s="57">
        <v>0.57599999999999996</v>
      </c>
      <c r="C3248" s="57"/>
      <c r="D3248" s="57">
        <v>5.415</v>
      </c>
      <c r="E3248" s="57">
        <f t="shared" si="923"/>
        <v>0.57599999999999996</v>
      </c>
      <c r="F3248" s="57">
        <f t="shared" si="924"/>
        <v>4.8390000000000004</v>
      </c>
      <c r="G3248" s="57">
        <f t="shared" si="925"/>
        <v>0</v>
      </c>
      <c r="H3248" s="57">
        <f>IF(Q3247&gt;SetUp!$B$56,SetUp!$B$56,Q3247)</f>
        <v>2.5362547668740018E-6</v>
      </c>
      <c r="I3248" s="57">
        <f t="shared" si="930"/>
        <v>0.32803720810681647</v>
      </c>
      <c r="J3248" s="57">
        <f>MIN(F3248,H3248,(1-EXP(-SetUp!$B$52*H3248/SetUp!$B$56))*F3248)</f>
        <v>1.9176459977121586E-6</v>
      </c>
      <c r="K3248" s="57">
        <f t="shared" si="926"/>
        <v>6.1860876916184326E-7</v>
      </c>
      <c r="L3248" s="57">
        <f>IF(I3248&lt;=0,0,MIN(SetUp!$B$50*I3248^SetUp!$B$55,I3248))</f>
        <v>3.1932630527315977E-3</v>
      </c>
      <c r="M3248" s="57">
        <f t="shared" si="927"/>
        <v>0.32484394505408487</v>
      </c>
      <c r="N3248" s="57">
        <f>IF(SetUp!$B$62=0,X3248,(B3248-E3248)*(1-(H3248/SetUp!$B$66/SetUp!$B$56)))</f>
        <v>0</v>
      </c>
      <c r="O3248" s="57">
        <f>K3248*SetUp!$B$65</f>
        <v>0</v>
      </c>
      <c r="P3248" s="57">
        <f>MIN(SetUp!$B$54*L3248^SetUp!$B$51,L3248)</f>
        <v>1.8072377157350595E-3</v>
      </c>
      <c r="Q3248" s="57">
        <f t="shared" si="928"/>
        <v>6.1860876916184326E-7</v>
      </c>
      <c r="R3248" s="57">
        <f>IF((H3248+N3248-O3248)&gt;SetUp!$B$56,T3247+H3248+N3248-O3248-SetUp!$B$56,T3247)</f>
        <v>0</v>
      </c>
      <c r="S3248" s="57">
        <f>R3248*SetUp!$B$65</f>
        <v>0</v>
      </c>
      <c r="T3248" s="57">
        <f>IF((R3248-S3248)&lt;SetUp!$B$53,R3248-S3248,SetUp!$B$53)</f>
        <v>0</v>
      </c>
      <c r="U3248" s="57">
        <f t="shared" si="929"/>
        <v>0.32484394505408487</v>
      </c>
      <c r="V3248" s="57">
        <f>(L3248-P3248)/1000*SetUp!$B$13*1000000/SetUp!$B$48</f>
        <v>7.8833909763626087E-2</v>
      </c>
      <c r="W3248" s="57">
        <f t="shared" si="931"/>
        <v>4.90059381963448E-17</v>
      </c>
      <c r="X3248" s="57">
        <f>MAX((SetUp!$B$56*(1-($H3248/SetUp!$B$56)^2)*TANH(($B3248-$D3248)/SetUp!$B$56))/(1+$H3248/SetUp!$B$56*TANH(($B3248-$D3248)/SetUp!$B$56)),0)</f>
        <v>0</v>
      </c>
    </row>
    <row r="3249" spans="1:24" x14ac:dyDescent="0.3">
      <c r="A3249" s="64">
        <v>29911</v>
      </c>
      <c r="B3249" s="57">
        <v>0.29399999999999998</v>
      </c>
      <c r="C3249" s="57"/>
      <c r="D3249" s="57">
        <v>5.415</v>
      </c>
      <c r="E3249" s="57">
        <f t="shared" si="923"/>
        <v>0.29399999999999998</v>
      </c>
      <c r="F3249" s="57">
        <f t="shared" si="924"/>
        <v>5.1210000000000004</v>
      </c>
      <c r="G3249" s="57">
        <f t="shared" si="925"/>
        <v>0</v>
      </c>
      <c r="H3249" s="57">
        <f>IF(Q3248&gt;SetUp!$B$56,SetUp!$B$56,Q3248)</f>
        <v>6.1860876916184326E-7</v>
      </c>
      <c r="I3249" s="57">
        <f t="shared" si="930"/>
        <v>0.32484394505408487</v>
      </c>
      <c r="J3249" s="57">
        <f>MIN(F3249,H3249,(1-EXP(-SetUp!$B$52*H3249/SetUp!$B$56))*F3249)</f>
        <v>4.94983648806846E-7</v>
      </c>
      <c r="K3249" s="57">
        <f t="shared" si="926"/>
        <v>1.2362512035499726E-7</v>
      </c>
      <c r="L3249" s="57">
        <f>IF(I3249&lt;=0,0,MIN(SetUp!$B$50*I3249^SetUp!$B$55,I3249))</f>
        <v>3.1416235557938442E-3</v>
      </c>
      <c r="M3249" s="57">
        <f t="shared" si="927"/>
        <v>0.32170232149829103</v>
      </c>
      <c r="N3249" s="57">
        <f>IF(SetUp!$B$62=0,X3249,(B3249-E3249)*(1-(H3249/SetUp!$B$66/SetUp!$B$56)))</f>
        <v>0</v>
      </c>
      <c r="O3249" s="57">
        <f>K3249*SetUp!$B$65</f>
        <v>0</v>
      </c>
      <c r="P3249" s="57">
        <f>MIN(SetUp!$B$54*L3249^SetUp!$B$51,L3249)</f>
        <v>1.7785053818539099E-3</v>
      </c>
      <c r="Q3249" s="57">
        <f t="shared" si="928"/>
        <v>1.2362512035499726E-7</v>
      </c>
      <c r="R3249" s="57">
        <f>IF((H3249+N3249-O3249)&gt;SetUp!$B$56,T3248+H3249+N3249-O3249-SetUp!$B$56,T3248)</f>
        <v>0</v>
      </c>
      <c r="S3249" s="57">
        <f>R3249*SetUp!$B$65</f>
        <v>0</v>
      </c>
      <c r="T3249" s="57">
        <f>IF((R3249-S3249)&lt;SetUp!$B$53,R3249-S3249,SetUp!$B$53)</f>
        <v>0</v>
      </c>
      <c r="U3249" s="57">
        <f t="shared" si="929"/>
        <v>0.32170232149829103</v>
      </c>
      <c r="V3249" s="57">
        <f>(L3249-P3249)/1000*SetUp!$B$13*1000000/SetUp!$B$48</f>
        <v>7.7531003404599341E-2</v>
      </c>
      <c r="W3249" s="57">
        <f t="shared" si="931"/>
        <v>2.211772431870429E-17</v>
      </c>
      <c r="X3249" s="57">
        <f>MAX((SetUp!$B$56*(1-($H3249/SetUp!$B$56)^2)*TANH(($B3249-$D3249)/SetUp!$B$56))/(1+$H3249/SetUp!$B$56*TANH(($B3249-$D3249)/SetUp!$B$56)),0)</f>
        <v>0</v>
      </c>
    </row>
    <row r="3250" spans="1:24" x14ac:dyDescent="0.3">
      <c r="A3250" s="64">
        <v>29912</v>
      </c>
      <c r="B3250" s="57">
        <v>5.7000000000000002E-2</v>
      </c>
      <c r="C3250" s="57"/>
      <c r="D3250" s="57">
        <v>5.415</v>
      </c>
      <c r="E3250" s="57">
        <f t="shared" si="923"/>
        <v>5.7000000000000002E-2</v>
      </c>
      <c r="F3250" s="57">
        <f t="shared" si="924"/>
        <v>5.3579999999999997</v>
      </c>
      <c r="G3250" s="57">
        <f t="shared" si="925"/>
        <v>0</v>
      </c>
      <c r="H3250" s="57">
        <f>IF(Q3249&gt;SetUp!$B$56,SetUp!$B$56,Q3249)</f>
        <v>1.2362512035499726E-7</v>
      </c>
      <c r="I3250" s="57">
        <f t="shared" si="930"/>
        <v>0.32170232149829103</v>
      </c>
      <c r="J3250" s="57">
        <f>MIN(F3250,H3250,(1-EXP(-SetUp!$B$52*H3250/SetUp!$B$56))*F3250)</f>
        <v>1.0349740463588829E-7</v>
      </c>
      <c r="K3250" s="57">
        <f t="shared" si="926"/>
        <v>2.0127715719108968E-8</v>
      </c>
      <c r="L3250" s="57">
        <f>IF(I3250&lt;=0,0,MIN(SetUp!$B$50*I3250^SetUp!$B$55,I3250))</f>
        <v>3.0911483102212976E-3</v>
      </c>
      <c r="M3250" s="57">
        <f t="shared" si="927"/>
        <v>0.31861117318806975</v>
      </c>
      <c r="N3250" s="57">
        <f>IF(SetUp!$B$62=0,X3250,(B3250-E3250)*(1-(H3250/SetUp!$B$66/SetUp!$B$56)))</f>
        <v>0</v>
      </c>
      <c r="O3250" s="57">
        <f>K3250*SetUp!$B$65</f>
        <v>0</v>
      </c>
      <c r="P3250" s="57">
        <f>MIN(SetUp!$B$54*L3250^SetUp!$B$51,L3250)</f>
        <v>1.7504130749279861E-3</v>
      </c>
      <c r="Q3250" s="57">
        <f t="shared" si="928"/>
        <v>2.0127715719108968E-8</v>
      </c>
      <c r="R3250" s="57">
        <f>IF((H3250+N3250-O3250)&gt;SetUp!$B$56,T3249+H3250+N3250-O3250-SetUp!$B$56,T3249)</f>
        <v>0</v>
      </c>
      <c r="S3250" s="57">
        <f>R3250*SetUp!$B$65</f>
        <v>0</v>
      </c>
      <c r="T3250" s="57">
        <f>IF((R3250-S3250)&lt;SetUp!$B$53,R3250-S3250,SetUp!$B$53)</f>
        <v>0</v>
      </c>
      <c r="U3250" s="57">
        <f t="shared" si="929"/>
        <v>0.31861117318806975</v>
      </c>
      <c r="V3250" s="57">
        <f>(L3250-P3250)/1000*SetUp!$B$13*1000000/SetUp!$B$48</f>
        <v>7.625791371539041E-2</v>
      </c>
      <c r="W3250" s="57">
        <f t="shared" si="931"/>
        <v>5.6378512969246231E-18</v>
      </c>
      <c r="X3250" s="57">
        <f>MAX((SetUp!$B$56*(1-($H3250/SetUp!$B$56)^2)*TANH(($B3250-$D3250)/SetUp!$B$56))/(1+$H3250/SetUp!$B$56*TANH(($B3250-$D3250)/SetUp!$B$56)),0)</f>
        <v>0</v>
      </c>
    </row>
    <row r="3251" spans="1:24" x14ac:dyDescent="0.3">
      <c r="A3251" s="64">
        <v>29913</v>
      </c>
      <c r="B3251" s="57">
        <v>0</v>
      </c>
      <c r="C3251" s="57"/>
      <c r="D3251" s="57">
        <v>5.415</v>
      </c>
      <c r="E3251" s="57">
        <f t="shared" si="923"/>
        <v>0</v>
      </c>
      <c r="F3251" s="57">
        <f t="shared" si="924"/>
        <v>5.415</v>
      </c>
      <c r="G3251" s="57">
        <f t="shared" si="925"/>
        <v>0</v>
      </c>
      <c r="H3251" s="57">
        <f>IF(Q3250&gt;SetUp!$B$56,SetUp!$B$56,Q3250)</f>
        <v>2.0127715719108968E-8</v>
      </c>
      <c r="I3251" s="57">
        <f t="shared" si="930"/>
        <v>0.31861117318806975</v>
      </c>
      <c r="J3251" s="57">
        <f>MIN(F3251,H3251,(1-EXP(-SetUp!$B$52*H3251/SetUp!$B$56))*F3251)</f>
        <v>1.7029934732404329E-8</v>
      </c>
      <c r="K3251" s="57">
        <f t="shared" si="926"/>
        <v>3.0977809867046387E-9</v>
      </c>
      <c r="L3251" s="57">
        <f>IF(I3251&lt;=0,0,MIN(SetUp!$B$50*I3251^SetUp!$B$55,I3251))</f>
        <v>3.0418037244293039E-3</v>
      </c>
      <c r="M3251" s="57">
        <f t="shared" si="927"/>
        <v>0.31556936946364045</v>
      </c>
      <c r="N3251" s="57">
        <f>IF(SetUp!$B$62=0,X3251,(B3251-E3251)*(1-(H3251/SetUp!$B$66/SetUp!$B$56)))</f>
        <v>0</v>
      </c>
      <c r="O3251" s="57">
        <f>K3251*SetUp!$B$65</f>
        <v>0</v>
      </c>
      <c r="P3251" s="57">
        <f>MIN(SetUp!$B$54*L3251^SetUp!$B$51,L3251)</f>
        <v>1.7229424997531964E-3</v>
      </c>
      <c r="Q3251" s="57">
        <f t="shared" si="928"/>
        <v>3.0977809867046387E-9</v>
      </c>
      <c r="R3251" s="57">
        <f>IF((H3251+N3251-O3251)&gt;SetUp!$B$56,T3250+H3251+N3251-O3251-SetUp!$B$56,T3250)</f>
        <v>0</v>
      </c>
      <c r="S3251" s="57">
        <f>R3251*SetUp!$B$65</f>
        <v>0</v>
      </c>
      <c r="T3251" s="57">
        <f>IF((R3251-S3251)&lt;SetUp!$B$53,R3251-S3251,SetUp!$B$53)</f>
        <v>0</v>
      </c>
      <c r="U3251" s="57">
        <f t="shared" si="929"/>
        <v>0.31556936946364045</v>
      </c>
      <c r="V3251" s="57">
        <f>(L3251-P3251)/1000*SetUp!$B$13*1000000/SetUp!$B$48</f>
        <v>7.5013770673314425E-2</v>
      </c>
      <c r="W3251" s="57">
        <f t="shared" si="931"/>
        <v>-7.8062556418956319E-18</v>
      </c>
      <c r="X3251" s="57">
        <f>MAX((SetUp!$B$56*(1-($H3251/SetUp!$B$56)^2)*TANH(($B3251-$D3251)/SetUp!$B$56))/(1+$H3251/SetUp!$B$56*TANH(($B3251-$D3251)/SetUp!$B$56)),0)</f>
        <v>0</v>
      </c>
    </row>
    <row r="3252" spans="1:24" x14ac:dyDescent="0.3">
      <c r="A3252" s="64">
        <v>29914</v>
      </c>
      <c r="B3252" s="57">
        <v>0</v>
      </c>
      <c r="C3252" s="57"/>
      <c r="D3252" s="57">
        <v>5.415</v>
      </c>
      <c r="E3252" s="57">
        <f t="shared" si="923"/>
        <v>0</v>
      </c>
      <c r="F3252" s="57">
        <f t="shared" si="924"/>
        <v>5.415</v>
      </c>
      <c r="G3252" s="57">
        <f t="shared" si="925"/>
        <v>0</v>
      </c>
      <c r="H3252" s="57">
        <f>IF(Q3251&gt;SetUp!$B$56,SetUp!$B$56,Q3251)</f>
        <v>3.0977809867046387E-9</v>
      </c>
      <c r="I3252" s="57">
        <f t="shared" si="930"/>
        <v>0.31556936946364045</v>
      </c>
      <c r="J3252" s="57">
        <f>MIN(F3252,H3252,(1-EXP(-SetUp!$B$52*H3252/SetUp!$B$56))*F3252)</f>
        <v>2.6210130382731121E-9</v>
      </c>
      <c r="K3252" s="57">
        <f t="shared" si="926"/>
        <v>4.7676794843152656E-10</v>
      </c>
      <c r="L3252" s="57">
        <f>IF(I3252&lt;=0,0,MIN(SetUp!$B$50*I3252^SetUp!$B$55,I3252))</f>
        <v>2.9935573855445845E-3</v>
      </c>
      <c r="M3252" s="57">
        <f t="shared" si="927"/>
        <v>0.31257581207809587</v>
      </c>
      <c r="N3252" s="57">
        <f>IF(SetUp!$B$62=0,X3252,(B3252-E3252)*(1-(H3252/SetUp!$B$66/SetUp!$B$56)))</f>
        <v>0</v>
      </c>
      <c r="O3252" s="57">
        <f>K3252*SetUp!$B$65</f>
        <v>0</v>
      </c>
      <c r="P3252" s="57">
        <f>MIN(SetUp!$B$54*L3252^SetUp!$B$51,L3252)</f>
        <v>1.6960759982536445E-3</v>
      </c>
      <c r="Q3252" s="57">
        <f t="shared" si="928"/>
        <v>4.7676794843152656E-10</v>
      </c>
      <c r="R3252" s="57">
        <f>IF((H3252+N3252-O3252)&gt;SetUp!$B$56,T3251+H3252+N3252-O3252-SetUp!$B$56,T3251)</f>
        <v>0</v>
      </c>
      <c r="S3252" s="57">
        <f>R3252*SetUp!$B$65</f>
        <v>0</v>
      </c>
      <c r="T3252" s="57">
        <f>IF((R3252-S3252)&lt;SetUp!$B$53,R3252-S3252,SetUp!$B$53)</f>
        <v>0</v>
      </c>
      <c r="U3252" s="57">
        <f t="shared" si="929"/>
        <v>0.31257581207809587</v>
      </c>
      <c r="V3252" s="57">
        <f>(L3252-P3252)/1000*SetUp!$B$13*1000000/SetUp!$B$48</f>
        <v>7.3797735059682984E-2</v>
      </c>
      <c r="W3252" s="57">
        <f t="shared" si="931"/>
        <v>2.8622937353617317E-17</v>
      </c>
      <c r="X3252" s="57">
        <f>MAX((SetUp!$B$56*(1-($H3252/SetUp!$B$56)^2)*TANH(($B3252-$D3252)/SetUp!$B$56))/(1+$H3252/SetUp!$B$56*TANH(($B3252-$D3252)/SetUp!$B$56)),0)</f>
        <v>0</v>
      </c>
    </row>
    <row r="3253" spans="1:24" x14ac:dyDescent="0.3">
      <c r="A3253" s="64">
        <v>29915</v>
      </c>
      <c r="B3253" s="57">
        <v>0</v>
      </c>
      <c r="C3253" s="57"/>
      <c r="D3253" s="57">
        <v>5.415</v>
      </c>
      <c r="E3253" s="57">
        <f t="shared" si="923"/>
        <v>0</v>
      </c>
      <c r="F3253" s="57">
        <f t="shared" si="924"/>
        <v>5.415</v>
      </c>
      <c r="G3253" s="57">
        <f t="shared" si="925"/>
        <v>0</v>
      </c>
      <c r="H3253" s="57">
        <f>IF(Q3252&gt;SetUp!$B$56,SetUp!$B$56,Q3252)</f>
        <v>4.7676794843152656E-10</v>
      </c>
      <c r="I3253" s="57">
        <f t="shared" si="930"/>
        <v>0.31257581207809587</v>
      </c>
      <c r="J3253" s="57">
        <f>MIN(F3253,H3253,(1-EXP(-SetUp!$B$52*H3253/SetUp!$B$56))*F3253)</f>
        <v>4.0339023954505394E-10</v>
      </c>
      <c r="K3253" s="57">
        <f t="shared" si="926"/>
        <v>7.3377708886472613E-11</v>
      </c>
      <c r="L3253" s="57">
        <f>IF(I3253&lt;=0,0,MIN(SetUp!$B$50*I3253^SetUp!$B$55,I3253))</f>
        <v>2.9463780107766247E-3</v>
      </c>
      <c r="M3253" s="57">
        <f t="shared" si="927"/>
        <v>0.30962943406731924</v>
      </c>
      <c r="N3253" s="57">
        <f>IF(SetUp!$B$62=0,X3253,(B3253-E3253)*(1-(H3253/SetUp!$B$66/SetUp!$B$56)))</f>
        <v>0</v>
      </c>
      <c r="O3253" s="57">
        <f>K3253*SetUp!$B$65</f>
        <v>0</v>
      </c>
      <c r="P3253" s="57">
        <f>MIN(SetUp!$B$54*L3253^SetUp!$B$51,L3253)</f>
        <v>1.6697965233631725E-3</v>
      </c>
      <c r="Q3253" s="57">
        <f t="shared" si="928"/>
        <v>7.3377708886472613E-11</v>
      </c>
      <c r="R3253" s="57">
        <f>IF((H3253+N3253-O3253)&gt;SetUp!$B$56,T3252+H3253+N3253-O3253-SetUp!$B$56,T3252)</f>
        <v>0</v>
      </c>
      <c r="S3253" s="57">
        <f>R3253*SetUp!$B$65</f>
        <v>0</v>
      </c>
      <c r="T3253" s="57">
        <f>IF((R3253-S3253)&lt;SetUp!$B$53,R3253-S3253,SetUp!$B$53)</f>
        <v>0</v>
      </c>
      <c r="U3253" s="57">
        <f t="shared" si="929"/>
        <v>0.30962943406731924</v>
      </c>
      <c r="V3253" s="57">
        <f>(L3253-P3253)/1000*SetUp!$B$13*1000000/SetUp!$B$48</f>
        <v>7.2608997179478718E-2</v>
      </c>
      <c r="W3253" s="57">
        <f t="shared" si="931"/>
        <v>-3.0357660829594124E-17</v>
      </c>
      <c r="X3253" s="57">
        <f>MAX((SetUp!$B$56*(1-($H3253/SetUp!$B$56)^2)*TANH(($B3253-$D3253)/SetUp!$B$56))/(1+$H3253/SetUp!$B$56*TANH(($B3253-$D3253)/SetUp!$B$56)),0)</f>
        <v>0</v>
      </c>
    </row>
    <row r="3254" spans="1:24" x14ac:dyDescent="0.3">
      <c r="A3254" s="64">
        <v>29916</v>
      </c>
      <c r="B3254" s="57">
        <v>0</v>
      </c>
      <c r="C3254" s="57"/>
      <c r="D3254" s="57">
        <v>5.415</v>
      </c>
      <c r="E3254" s="57">
        <f t="shared" si="923"/>
        <v>0</v>
      </c>
      <c r="F3254" s="57">
        <f t="shared" si="924"/>
        <v>5.415</v>
      </c>
      <c r="G3254" s="57">
        <f t="shared" si="925"/>
        <v>0</v>
      </c>
      <c r="H3254" s="57">
        <f>IF(Q3253&gt;SetUp!$B$56,SetUp!$B$56,Q3253)</f>
        <v>7.3377708886472613E-11</v>
      </c>
      <c r="I3254" s="57">
        <f t="shared" si="930"/>
        <v>0.30962943406731924</v>
      </c>
      <c r="J3254" s="57">
        <f>MIN(F3254,H3254,(1-EXP(-SetUp!$B$52*H3254/SetUp!$B$56))*F3254)</f>
        <v>6.208445424427112E-11</v>
      </c>
      <c r="K3254" s="57">
        <f t="shared" si="926"/>
        <v>1.1293254642201493E-11</v>
      </c>
      <c r="L3254" s="57">
        <f>IF(I3254&lt;=0,0,MIN(SetUp!$B$50*I3254^SetUp!$B$55,I3254))</f>
        <v>2.9002354010916878E-3</v>
      </c>
      <c r="M3254" s="57">
        <f t="shared" si="927"/>
        <v>0.30672919866622755</v>
      </c>
      <c r="N3254" s="57">
        <f>IF(SetUp!$B$62=0,X3254,(B3254-E3254)*(1-(H3254/SetUp!$B$66/SetUp!$B$56)))</f>
        <v>0</v>
      </c>
      <c r="O3254" s="57">
        <f>K3254*SetUp!$B$65</f>
        <v>0</v>
      </c>
      <c r="P3254" s="57">
        <f>MIN(SetUp!$B$54*L3254^SetUp!$B$51,L3254)</f>
        <v>1.6440876141369119E-3</v>
      </c>
      <c r="Q3254" s="57">
        <f t="shared" si="928"/>
        <v>1.1293254642201493E-11</v>
      </c>
      <c r="R3254" s="57">
        <f>IF((H3254+N3254-O3254)&gt;SetUp!$B$56,T3253+H3254+N3254-O3254-SetUp!$B$56,T3253)</f>
        <v>0</v>
      </c>
      <c r="S3254" s="57">
        <f>R3254*SetUp!$B$65</f>
        <v>0</v>
      </c>
      <c r="T3254" s="57">
        <f>IF((R3254-S3254)&lt;SetUp!$B$53,R3254-S3254,SetUp!$B$53)</f>
        <v>0</v>
      </c>
      <c r="U3254" s="57">
        <f t="shared" si="929"/>
        <v>0.30672919866622755</v>
      </c>
      <c r="V3254" s="57">
        <f>(L3254-P3254)/1000*SetUp!$B$13*1000000/SetUp!$B$48</f>
        <v>7.1446775642037719E-2</v>
      </c>
      <c r="W3254" s="57">
        <f t="shared" si="931"/>
        <v>4.7704895589362195E-18</v>
      </c>
      <c r="X3254" s="57">
        <f>MAX((SetUp!$B$56*(1-($H3254/SetUp!$B$56)^2)*TANH(($B3254-$D3254)/SetUp!$B$56))/(1+$H3254/SetUp!$B$56*TANH(($B3254-$D3254)/SetUp!$B$56)),0)</f>
        <v>0</v>
      </c>
    </row>
    <row r="3255" spans="1:24" x14ac:dyDescent="0.3">
      <c r="A3255" s="64">
        <v>29917</v>
      </c>
      <c r="B3255" s="57">
        <v>0</v>
      </c>
      <c r="C3255" s="57"/>
      <c r="D3255" s="57">
        <v>5.415</v>
      </c>
      <c r="E3255" s="57">
        <f t="shared" si="923"/>
        <v>0</v>
      </c>
      <c r="F3255" s="57">
        <f t="shared" si="924"/>
        <v>5.415</v>
      </c>
      <c r="G3255" s="57">
        <f t="shared" si="925"/>
        <v>0</v>
      </c>
      <c r="H3255" s="57">
        <f>IF(Q3254&gt;SetUp!$B$56,SetUp!$B$56,Q3254)</f>
        <v>1.1293254642201493E-11</v>
      </c>
      <c r="I3255" s="57">
        <f t="shared" si="930"/>
        <v>0.30672919866622755</v>
      </c>
      <c r="J3255" s="57">
        <f>MIN(F3255,H3255,(1-EXP(-SetUp!$B$52*H3255/SetUp!$B$56))*F3255)</f>
        <v>9.5552465939618963E-12</v>
      </c>
      <c r="K3255" s="57">
        <f t="shared" si="926"/>
        <v>1.7380080482395972E-12</v>
      </c>
      <c r="L3255" s="57">
        <f>IF(I3255&lt;=0,0,MIN(SetUp!$B$50*I3255^SetUp!$B$55,I3255))</f>
        <v>2.8551003970665231E-3</v>
      </c>
      <c r="M3255" s="57">
        <f t="shared" si="927"/>
        <v>0.30387409826916101</v>
      </c>
      <c r="N3255" s="57">
        <f>IF(SetUp!$B$62=0,X3255,(B3255-E3255)*(1-(H3255/SetUp!$B$66/SetUp!$B$56)))</f>
        <v>0</v>
      </c>
      <c r="O3255" s="57">
        <f>K3255*SetUp!$B$65</f>
        <v>0</v>
      </c>
      <c r="P3255" s="57">
        <f>MIN(SetUp!$B$54*L3255^SetUp!$B$51,L3255)</f>
        <v>1.6189333720274402E-3</v>
      </c>
      <c r="Q3255" s="57">
        <f t="shared" si="928"/>
        <v>1.7380080482395972E-12</v>
      </c>
      <c r="R3255" s="57">
        <f>IF((H3255+N3255-O3255)&gt;SetUp!$B$56,T3254+H3255+N3255-O3255-SetUp!$B$56,T3254)</f>
        <v>0</v>
      </c>
      <c r="S3255" s="57">
        <f>R3255*SetUp!$B$65</f>
        <v>0</v>
      </c>
      <c r="T3255" s="57">
        <f>IF((R3255-S3255)&lt;SetUp!$B$53,R3255-S3255,SetUp!$B$53)</f>
        <v>0</v>
      </c>
      <c r="U3255" s="57">
        <f t="shared" si="929"/>
        <v>0.30387409826916101</v>
      </c>
      <c r="V3255" s="57">
        <f>(L3255-P3255)/1000*SetUp!$B$13*1000000/SetUp!$B$48</f>
        <v>7.0310316199468273E-2</v>
      </c>
      <c r="W3255" s="57">
        <f t="shared" si="931"/>
        <v>-2.1250362580715887E-17</v>
      </c>
      <c r="X3255" s="57">
        <f>MAX((SetUp!$B$56*(1-($H3255/SetUp!$B$56)^2)*TANH(($B3255-$D3255)/SetUp!$B$56))/(1+$H3255/SetUp!$B$56*TANH(($B3255-$D3255)/SetUp!$B$56)),0)</f>
        <v>0</v>
      </c>
    </row>
    <row r="3256" spans="1:24" x14ac:dyDescent="0.3">
      <c r="A3256" s="64">
        <v>29918</v>
      </c>
      <c r="B3256" s="57">
        <v>0</v>
      </c>
      <c r="C3256" s="57"/>
      <c r="D3256" s="57">
        <v>5.415</v>
      </c>
      <c r="E3256" s="57">
        <f t="shared" si="923"/>
        <v>0</v>
      </c>
      <c r="F3256" s="57">
        <f t="shared" si="924"/>
        <v>5.415</v>
      </c>
      <c r="G3256" s="57">
        <f t="shared" si="925"/>
        <v>0</v>
      </c>
      <c r="H3256" s="57">
        <f>IF(Q3255&gt;SetUp!$B$56,SetUp!$B$56,Q3255)</f>
        <v>1.7380080482395972E-12</v>
      </c>
      <c r="I3256" s="57">
        <f t="shared" si="930"/>
        <v>0.30387409826916101</v>
      </c>
      <c r="J3256" s="57">
        <f>MIN(F3256,H3256,(1-EXP(-SetUp!$B$52*H3256/SetUp!$B$56))*F3256)</f>
        <v>1.4705003881232415E-12</v>
      </c>
      <c r="K3256" s="57">
        <f t="shared" si="926"/>
        <v>2.6750766011635568E-13</v>
      </c>
      <c r="L3256" s="57">
        <f>IF(I3256&lt;=0,0,MIN(SetUp!$B$50*I3256^SetUp!$B$55,I3256))</f>
        <v>2.8109448368062E-3</v>
      </c>
      <c r="M3256" s="57">
        <f t="shared" si="927"/>
        <v>0.30106315343235479</v>
      </c>
      <c r="N3256" s="57">
        <f>IF(SetUp!$B$62=0,X3256,(B3256-E3256)*(1-(H3256/SetUp!$B$66/SetUp!$B$56)))</f>
        <v>0</v>
      </c>
      <c r="O3256" s="57">
        <f>K3256*SetUp!$B$65</f>
        <v>0</v>
      </c>
      <c r="P3256" s="57">
        <f>MIN(SetUp!$B$54*L3256^SetUp!$B$51,L3256)</f>
        <v>1.5943184382641335E-3</v>
      </c>
      <c r="Q3256" s="57">
        <f t="shared" si="928"/>
        <v>2.6750766011635568E-13</v>
      </c>
      <c r="R3256" s="57">
        <f>IF((H3256+N3256-O3256)&gt;SetUp!$B$56,T3255+H3256+N3256-O3256-SetUp!$B$56,T3255)</f>
        <v>0</v>
      </c>
      <c r="S3256" s="57">
        <f>R3256*SetUp!$B$65</f>
        <v>0</v>
      </c>
      <c r="T3256" s="57">
        <f>IF((R3256-S3256)&lt;SetUp!$B$53,R3256-S3256,SetUp!$B$53)</f>
        <v>0</v>
      </c>
      <c r="U3256" s="57">
        <f t="shared" si="929"/>
        <v>0.30106315343235479</v>
      </c>
      <c r="V3256" s="57">
        <f>(L3256-P3256)/1000*SetUp!$B$13*1000000/SetUp!$B$48</f>
        <v>6.9198890639724439E-2</v>
      </c>
      <c r="W3256" s="57">
        <f t="shared" si="931"/>
        <v>-7.3725747729014302E-18</v>
      </c>
      <c r="X3256" s="57">
        <f>MAX((SetUp!$B$56*(1-($H3256/SetUp!$B$56)^2)*TANH(($B3256-$D3256)/SetUp!$B$56))/(1+$H3256/SetUp!$B$56*TANH(($B3256-$D3256)/SetUp!$B$56)),0)</f>
        <v>0</v>
      </c>
    </row>
    <row r="3257" spans="1:24" x14ac:dyDescent="0.3">
      <c r="A3257" s="64">
        <v>29919</v>
      </c>
      <c r="B3257" s="57">
        <v>0.113</v>
      </c>
      <c r="C3257" s="57"/>
      <c r="D3257" s="57">
        <v>5.415</v>
      </c>
      <c r="E3257" s="57">
        <f t="shared" si="923"/>
        <v>0.113</v>
      </c>
      <c r="F3257" s="57">
        <f t="shared" si="924"/>
        <v>5.3019999999999996</v>
      </c>
      <c r="G3257" s="57">
        <f t="shared" si="925"/>
        <v>0</v>
      </c>
      <c r="H3257" s="57">
        <f>IF(Q3256&gt;SetUp!$B$56,SetUp!$B$56,Q3256)</f>
        <v>2.6750766011635568E-13</v>
      </c>
      <c r="I3257" s="57">
        <f t="shared" si="930"/>
        <v>0.30106315343235479</v>
      </c>
      <c r="J3257" s="57">
        <f>MIN(F3257,H3257,(1-EXP(-SetUp!$B$52*H3257/SetUp!$B$56))*F3257)</f>
        <v>2.21328733118753E-13</v>
      </c>
      <c r="K3257" s="57">
        <f t="shared" si="926"/>
        <v>4.6178926997602679E-14</v>
      </c>
      <c r="L3257" s="57">
        <f>IF(I3257&lt;=0,0,MIN(SetUp!$B$50*I3257^SetUp!$B$55,I3257))</f>
        <v>2.7677415158172259E-3</v>
      </c>
      <c r="M3257" s="57">
        <f t="shared" si="927"/>
        <v>0.29829541191653758</v>
      </c>
      <c r="N3257" s="57">
        <f>IF(SetUp!$B$62=0,X3257,(B3257-E3257)*(1-(H3257/SetUp!$B$66/SetUp!$B$56)))</f>
        <v>0</v>
      </c>
      <c r="O3257" s="57">
        <f>K3257*SetUp!$B$65</f>
        <v>0</v>
      </c>
      <c r="P3257" s="57">
        <f>MIN(SetUp!$B$54*L3257^SetUp!$B$51,L3257)</f>
        <v>1.5702279722777934E-3</v>
      </c>
      <c r="Q3257" s="57">
        <f t="shared" si="928"/>
        <v>4.6178926997602679E-14</v>
      </c>
      <c r="R3257" s="57">
        <f>IF((H3257+N3257-O3257)&gt;SetUp!$B$56,T3256+H3257+N3257-O3257-SetUp!$B$56,T3256)</f>
        <v>0</v>
      </c>
      <c r="S3257" s="57">
        <f>R3257*SetUp!$B$65</f>
        <v>0</v>
      </c>
      <c r="T3257" s="57">
        <f>IF((R3257-S3257)&lt;SetUp!$B$53,R3257-S3257,SetUp!$B$53)</f>
        <v>0</v>
      </c>
      <c r="U3257" s="57">
        <f t="shared" si="929"/>
        <v>0.29829541191653758</v>
      </c>
      <c r="V3257" s="57">
        <f>(L3257-P3257)/1000*SetUp!$B$13*1000000/SetUp!$B$48</f>
        <v>6.8111795731439453E-2</v>
      </c>
      <c r="W3257" s="57">
        <f t="shared" si="931"/>
        <v>1.9081958235744878E-17</v>
      </c>
      <c r="X3257" s="57">
        <f>MAX((SetUp!$B$56*(1-($H3257/SetUp!$B$56)^2)*TANH(($B3257-$D3257)/SetUp!$B$56))/(1+$H3257/SetUp!$B$56*TANH(($B3257-$D3257)/SetUp!$B$56)),0)</f>
        <v>0</v>
      </c>
    </row>
    <row r="3258" spans="1:24" x14ac:dyDescent="0.3">
      <c r="A3258" s="64">
        <v>29920</v>
      </c>
      <c r="B3258" s="57">
        <v>0</v>
      </c>
      <c r="C3258" s="57"/>
      <c r="D3258" s="57">
        <v>5.415</v>
      </c>
      <c r="E3258" s="57">
        <f t="shared" si="923"/>
        <v>0</v>
      </c>
      <c r="F3258" s="57">
        <f t="shared" si="924"/>
        <v>5.415</v>
      </c>
      <c r="G3258" s="57">
        <f t="shared" si="925"/>
        <v>0</v>
      </c>
      <c r="H3258" s="57">
        <f>IF(Q3257&gt;SetUp!$B$56,SetUp!$B$56,Q3257)</f>
        <v>4.6178926997602679E-14</v>
      </c>
      <c r="I3258" s="57">
        <f t="shared" si="930"/>
        <v>0.29829541191653758</v>
      </c>
      <c r="J3258" s="57">
        <f>MIN(F3258,H3258,(1-EXP(-SetUp!$B$52*H3258/SetUp!$B$56))*F3258)</f>
        <v>3.907707490924395E-14</v>
      </c>
      <c r="K3258" s="57">
        <f t="shared" si="926"/>
        <v>7.1018520883587296E-15</v>
      </c>
      <c r="L3258" s="57">
        <f>IF(I3258&lt;=0,0,MIN(SetUp!$B$50*I3258^SetUp!$B$55,I3258))</f>
        <v>2.725464148733561E-3</v>
      </c>
      <c r="M3258" s="57">
        <f t="shared" si="927"/>
        <v>0.29556994776780404</v>
      </c>
      <c r="N3258" s="57">
        <f>IF(SetUp!$B$62=0,X3258,(B3258-E3258)*(1-(H3258/SetUp!$B$66/SetUp!$B$56)))</f>
        <v>0</v>
      </c>
      <c r="O3258" s="57">
        <f>K3258*SetUp!$B$65</f>
        <v>0</v>
      </c>
      <c r="P3258" s="57">
        <f>MIN(SetUp!$B$54*L3258^SetUp!$B$51,L3258)</f>
        <v>1.5466476311160892E-3</v>
      </c>
      <c r="Q3258" s="57">
        <f t="shared" si="928"/>
        <v>7.1018520883587296E-15</v>
      </c>
      <c r="R3258" s="57">
        <f>IF((H3258+N3258-O3258)&gt;SetUp!$B$56,T3257+H3258+N3258-O3258-SetUp!$B$56,T3257)</f>
        <v>0</v>
      </c>
      <c r="S3258" s="57">
        <f>R3258*SetUp!$B$65</f>
        <v>0</v>
      </c>
      <c r="T3258" s="57">
        <f>IF((R3258-S3258)&lt;SetUp!$B$53,R3258-S3258,SetUp!$B$53)</f>
        <v>0</v>
      </c>
      <c r="U3258" s="57">
        <f t="shared" si="929"/>
        <v>0.29556994776780404</v>
      </c>
      <c r="V3258" s="57">
        <f>(L3258-P3258)/1000*SetUp!$B$13*1000000/SetUp!$B$48</f>
        <v>6.7048352217791957E-2</v>
      </c>
      <c r="W3258" s="57">
        <f t="shared" si="931"/>
        <v>2.211772431870429E-17</v>
      </c>
      <c r="X3258" s="57">
        <f>MAX((SetUp!$B$56*(1-($H3258/SetUp!$B$56)^2)*TANH(($B3258-$D3258)/SetUp!$B$56))/(1+$H3258/SetUp!$B$56*TANH(($B3258-$D3258)/SetUp!$B$56)),0)</f>
        <v>0</v>
      </c>
    </row>
    <row r="3259" spans="1:24" x14ac:dyDescent="0.3">
      <c r="A3259" s="64">
        <v>29921</v>
      </c>
      <c r="B3259" s="57">
        <v>0</v>
      </c>
      <c r="C3259" s="57"/>
      <c r="D3259" s="57">
        <v>5.4390000000000001</v>
      </c>
      <c r="E3259" s="57">
        <f t="shared" si="923"/>
        <v>0</v>
      </c>
      <c r="F3259" s="57">
        <f t="shared" si="924"/>
        <v>5.4390000000000001</v>
      </c>
      <c r="G3259" s="57">
        <f t="shared" si="925"/>
        <v>0</v>
      </c>
      <c r="H3259" s="57">
        <f>IF(Q3258&gt;SetUp!$B$56,SetUp!$B$56,Q3258)</f>
        <v>7.1018520883587296E-15</v>
      </c>
      <c r="I3259" s="57">
        <f t="shared" si="930"/>
        <v>0.29556994776780404</v>
      </c>
      <c r="J3259" s="57">
        <f>MIN(F3259,H3259,(1-EXP(-SetUp!$B$52*H3259/SetUp!$B$56))*F3259)</f>
        <v>6.0385030309362265E-15</v>
      </c>
      <c r="K3259" s="57">
        <f t="shared" si="926"/>
        <v>1.0633490574225031E-15</v>
      </c>
      <c r="L3259" s="57">
        <f>IF(I3259&lt;=0,0,MIN(SetUp!$B$50*I3259^SetUp!$B$55,I3259))</f>
        <v>2.6840873327990547E-3</v>
      </c>
      <c r="M3259" s="57">
        <f t="shared" si="927"/>
        <v>0.29288586043500497</v>
      </c>
      <c r="N3259" s="57">
        <f>IF(SetUp!$B$62=0,X3259,(B3259-E3259)*(1-(H3259/SetUp!$B$66/SetUp!$B$56)))</f>
        <v>0</v>
      </c>
      <c r="O3259" s="57">
        <f>K3259*SetUp!$B$65</f>
        <v>0</v>
      </c>
      <c r="P3259" s="57">
        <f>MIN(SetUp!$B$54*L3259^SetUp!$B$51,L3259)</f>
        <v>1.5235635497984682E-3</v>
      </c>
      <c r="Q3259" s="57">
        <f t="shared" si="928"/>
        <v>1.0633490574225031E-15</v>
      </c>
      <c r="R3259" s="57">
        <f>IF((H3259+N3259-O3259)&gt;SetUp!$B$56,T3258+H3259+N3259-O3259-SetUp!$B$56,T3258)</f>
        <v>0</v>
      </c>
      <c r="S3259" s="57">
        <f>R3259*SetUp!$B$65</f>
        <v>0</v>
      </c>
      <c r="T3259" s="57">
        <f>IF((R3259-S3259)&lt;SetUp!$B$53,R3259-S3259,SetUp!$B$53)</f>
        <v>0</v>
      </c>
      <c r="U3259" s="57">
        <f t="shared" si="929"/>
        <v>0.29288586043500497</v>
      </c>
      <c r="V3259" s="57">
        <f>(L3259-P3259)/1000*SetUp!$B$13*1000000/SetUp!$B$48</f>
        <v>6.6007903856838884E-2</v>
      </c>
      <c r="W3259" s="57">
        <f t="shared" si="931"/>
        <v>-2.5153490401663703E-17</v>
      </c>
      <c r="X3259" s="57">
        <f>MAX((SetUp!$B$56*(1-($H3259/SetUp!$B$56)^2)*TANH(($B3259-$D3259)/SetUp!$B$56))/(1+$H3259/SetUp!$B$56*TANH(($B3259-$D3259)/SetUp!$B$56)),0)</f>
        <v>0</v>
      </c>
    </row>
    <row r="3260" spans="1:24" x14ac:dyDescent="0.3">
      <c r="A3260" s="64">
        <v>29922</v>
      </c>
      <c r="B3260" s="57">
        <v>4.3999999999999997E-2</v>
      </c>
      <c r="C3260" s="57"/>
      <c r="D3260" s="57">
        <v>5.4390000000000001</v>
      </c>
      <c r="E3260" s="57">
        <f t="shared" si="923"/>
        <v>4.3999999999999997E-2</v>
      </c>
      <c r="F3260" s="57">
        <f t="shared" si="924"/>
        <v>5.3950000000000005</v>
      </c>
      <c r="G3260" s="57">
        <f t="shared" si="925"/>
        <v>0</v>
      </c>
      <c r="H3260" s="57">
        <f>IF(Q3259&gt;SetUp!$B$56,SetUp!$B$56,Q3259)</f>
        <v>1.0633490574225031E-15</v>
      </c>
      <c r="I3260" s="57">
        <f t="shared" si="930"/>
        <v>0.29288586043500497</v>
      </c>
      <c r="J3260" s="57">
        <f>MIN(F3260,H3260,(1-EXP(-SetUp!$B$52*H3260/SetUp!$B$56))*F3260)</f>
        <v>5.98965321785272E-16</v>
      </c>
      <c r="K3260" s="57">
        <f t="shared" si="926"/>
        <v>4.6438373563723107E-16</v>
      </c>
      <c r="L3260" s="57">
        <f>IF(I3260&lt;=0,0,MIN(SetUp!$B$50*I3260^SetUp!$B$55,I3260))</f>
        <v>2.6435865130154399E-3</v>
      </c>
      <c r="M3260" s="57">
        <f t="shared" si="927"/>
        <v>0.29024227392198954</v>
      </c>
      <c r="N3260" s="57">
        <f>IF(SetUp!$B$62=0,X3260,(B3260-E3260)*(1-(H3260/SetUp!$B$66/SetUp!$B$56)))</f>
        <v>0</v>
      </c>
      <c r="O3260" s="57">
        <f>K3260*SetUp!$B$65</f>
        <v>0</v>
      </c>
      <c r="P3260" s="57">
        <f>MIN(SetUp!$B$54*L3260^SetUp!$B$51,L3260)</f>
        <v>1.5009623225621734E-3</v>
      </c>
      <c r="Q3260" s="57">
        <f t="shared" si="928"/>
        <v>4.6438373563723107E-16</v>
      </c>
      <c r="R3260" s="57">
        <f>IF((H3260+N3260-O3260)&gt;SetUp!$B$56,T3259+H3260+N3260-O3260-SetUp!$B$56,T3259)</f>
        <v>0</v>
      </c>
      <c r="S3260" s="57">
        <f>R3260*SetUp!$B$65</f>
        <v>0</v>
      </c>
      <c r="T3260" s="57">
        <f>IF((R3260-S3260)&lt;SetUp!$B$53,R3260-S3260,SetUp!$B$53)</f>
        <v>0</v>
      </c>
      <c r="U3260" s="57">
        <f t="shared" si="929"/>
        <v>0.29024227392198954</v>
      </c>
      <c r="V3260" s="57">
        <f>(L3260-P3260)/1000*SetUp!$B$13*1000000/SetUp!$B$48</f>
        <v>6.4989816505897038E-2</v>
      </c>
      <c r="W3260" s="57">
        <f t="shared" si="931"/>
        <v>-1.0842021724855044E-17</v>
      </c>
      <c r="X3260" s="57">
        <f>MAX((SetUp!$B$56*(1-($H3260/SetUp!$B$56)^2)*TANH(($B3260-$D3260)/SetUp!$B$56))/(1+$H3260/SetUp!$B$56*TANH(($B3260-$D3260)/SetUp!$B$56)),0)</f>
        <v>0</v>
      </c>
    </row>
    <row r="3261" spans="1:24" x14ac:dyDescent="0.3">
      <c r="A3261" s="64">
        <v>29923</v>
      </c>
      <c r="B3261" s="57">
        <v>0</v>
      </c>
      <c r="C3261" s="57"/>
      <c r="D3261" s="57">
        <v>5.4390000000000001</v>
      </c>
      <c r="E3261" s="57">
        <f t="shared" si="923"/>
        <v>0</v>
      </c>
      <c r="F3261" s="57">
        <f t="shared" si="924"/>
        <v>5.4390000000000001</v>
      </c>
      <c r="G3261" s="57">
        <f t="shared" si="925"/>
        <v>0</v>
      </c>
      <c r="H3261" s="57">
        <f>IF(Q3260&gt;SetUp!$B$56,SetUp!$B$56,Q3260)</f>
        <v>4.6438373563723107E-16</v>
      </c>
      <c r="I3261" s="57">
        <f t="shared" si="930"/>
        <v>0.29024227392198954</v>
      </c>
      <c r="J3261" s="57">
        <f>MIN(F3261,H3261,(1-EXP(-SetUp!$B$52*H3261/SetUp!$B$56))*F3261)</f>
        <v>4.6438373563723107E-16</v>
      </c>
      <c r="K3261" s="57">
        <f t="shared" si="926"/>
        <v>0</v>
      </c>
      <c r="L3261" s="57">
        <f>IF(I3261&lt;=0,0,MIN(SetUp!$B$50*I3261^SetUp!$B$55,I3261))</f>
        <v>2.6039379488702373E-3</v>
      </c>
      <c r="M3261" s="57">
        <f t="shared" si="927"/>
        <v>0.28763833597311927</v>
      </c>
      <c r="N3261" s="57">
        <f>IF(SetUp!$B$62=0,X3261,(B3261-E3261)*(1-(H3261/SetUp!$B$66/SetUp!$B$56)))</f>
        <v>0</v>
      </c>
      <c r="O3261" s="57">
        <f>K3261*SetUp!$B$65</f>
        <v>0</v>
      </c>
      <c r="P3261" s="57">
        <f>MIN(SetUp!$B$54*L3261^SetUp!$B$51,L3261)</f>
        <v>1.4788309849537613E-3</v>
      </c>
      <c r="Q3261" s="57">
        <f t="shared" si="928"/>
        <v>0</v>
      </c>
      <c r="R3261" s="57">
        <f>IF((H3261+N3261-O3261)&gt;SetUp!$B$56,T3260+H3261+N3261-O3261-SetUp!$B$56,T3260)</f>
        <v>0</v>
      </c>
      <c r="S3261" s="57">
        <f>R3261*SetUp!$B$65</f>
        <v>0</v>
      </c>
      <c r="T3261" s="57">
        <f>IF((R3261-S3261)&lt;SetUp!$B$53,R3261-S3261,SetUp!$B$53)</f>
        <v>0</v>
      </c>
      <c r="U3261" s="57">
        <f t="shared" si="929"/>
        <v>0.28763833597311927</v>
      </c>
      <c r="V3261" s="57">
        <f>(L3261-P3261)/1000*SetUp!$B$13*1000000/SetUp!$B$48</f>
        <v>6.3993477247696468E-2</v>
      </c>
      <c r="W3261" s="57">
        <f t="shared" si="931"/>
        <v>0</v>
      </c>
      <c r="X3261" s="57">
        <f>MAX((SetUp!$B$56*(1-($H3261/SetUp!$B$56)^2)*TANH(($B3261-$D3261)/SetUp!$B$56))/(1+$H3261/SetUp!$B$56*TANH(($B3261-$D3261)/SetUp!$B$56)),0)</f>
        <v>0</v>
      </c>
    </row>
    <row r="3262" spans="1:24" x14ac:dyDescent="0.3">
      <c r="A3262" s="64">
        <v>29924</v>
      </c>
      <c r="B3262" s="57">
        <v>0.41</v>
      </c>
      <c r="C3262" s="57"/>
      <c r="D3262" s="57">
        <v>5.4390000000000001</v>
      </c>
      <c r="E3262" s="57">
        <f t="shared" si="923"/>
        <v>0.41</v>
      </c>
      <c r="F3262" s="57">
        <f t="shared" si="924"/>
        <v>5.0289999999999999</v>
      </c>
      <c r="G3262" s="57">
        <f t="shared" si="925"/>
        <v>0</v>
      </c>
      <c r="H3262" s="57">
        <f>IF(Q3261&gt;SetUp!$B$56,SetUp!$B$56,Q3261)</f>
        <v>0</v>
      </c>
      <c r="I3262" s="57">
        <f t="shared" si="930"/>
        <v>0.28763833597311927</v>
      </c>
      <c r="J3262" s="57">
        <f>MIN(F3262,H3262,(1-EXP(-SetUp!$B$52*H3262/SetUp!$B$56))*F3262)</f>
        <v>0</v>
      </c>
      <c r="K3262" s="57">
        <f t="shared" si="926"/>
        <v>0</v>
      </c>
      <c r="L3262" s="57">
        <f>IF(I3262&lt;=0,0,MIN(SetUp!$B$50*I3262^SetUp!$B$55,I3262))</f>
        <v>2.5651186825637919E-3</v>
      </c>
      <c r="M3262" s="57">
        <f t="shared" si="927"/>
        <v>0.28507321729055546</v>
      </c>
      <c r="N3262" s="57">
        <f>IF(SetUp!$B$62=0,X3262,(B3262-E3262)*(1-(H3262/SetUp!$B$66/SetUp!$B$56)))</f>
        <v>0</v>
      </c>
      <c r="O3262" s="57">
        <f>K3262*SetUp!$B$65</f>
        <v>0</v>
      </c>
      <c r="P3262" s="57">
        <f>MIN(SetUp!$B$54*L3262^SetUp!$B$51,L3262)</f>
        <v>1.4571569967230967E-3</v>
      </c>
      <c r="Q3262" s="57">
        <f t="shared" si="928"/>
        <v>0</v>
      </c>
      <c r="R3262" s="57">
        <f>IF((H3262+N3262-O3262)&gt;SetUp!$B$56,T3261+H3262+N3262-O3262-SetUp!$B$56,T3261)</f>
        <v>0</v>
      </c>
      <c r="S3262" s="57">
        <f>R3262*SetUp!$B$65</f>
        <v>0</v>
      </c>
      <c r="T3262" s="57">
        <f>IF((R3262-S3262)&lt;SetUp!$B$53,R3262-S3262,SetUp!$B$53)</f>
        <v>0</v>
      </c>
      <c r="U3262" s="57">
        <f t="shared" si="929"/>
        <v>0.28507321729055546</v>
      </c>
      <c r="V3262" s="57">
        <f>(L3262-P3262)/1000*SetUp!$B$13*1000000/SetUp!$B$48</f>
        <v>6.3018293556157817E-2</v>
      </c>
      <c r="W3262" s="57">
        <f t="shared" si="931"/>
        <v>-2.4286128663675299E-17</v>
      </c>
      <c r="X3262" s="57">
        <f>MAX((SetUp!$B$56*(1-($H3262/SetUp!$B$56)^2)*TANH(($B3262-$D3262)/SetUp!$B$56))/(1+$H3262/SetUp!$B$56*TANH(($B3262-$D3262)/SetUp!$B$56)),0)</f>
        <v>0</v>
      </c>
    </row>
    <row r="3263" spans="1:24" x14ac:dyDescent="0.3">
      <c r="A3263" s="64">
        <v>29925</v>
      </c>
      <c r="B3263" s="57">
        <v>0.85699999999999998</v>
      </c>
      <c r="C3263" s="57"/>
      <c r="D3263" s="57">
        <v>5.4390000000000001</v>
      </c>
      <c r="E3263" s="57">
        <f t="shared" si="923"/>
        <v>0.85699999999999998</v>
      </c>
      <c r="F3263" s="57">
        <f t="shared" si="924"/>
        <v>4.5819999999999999</v>
      </c>
      <c r="G3263" s="57">
        <f t="shared" si="925"/>
        <v>0</v>
      </c>
      <c r="H3263" s="57">
        <f>IF(Q3262&gt;SetUp!$B$56,SetUp!$B$56,Q3262)</f>
        <v>0</v>
      </c>
      <c r="I3263" s="57">
        <f t="shared" si="930"/>
        <v>0.28507321729055546</v>
      </c>
      <c r="J3263" s="57">
        <f>MIN(F3263,H3263,(1-EXP(-SetUp!$B$52*H3263/SetUp!$B$56))*F3263)</f>
        <v>0</v>
      </c>
      <c r="K3263" s="57">
        <f t="shared" si="926"/>
        <v>0</v>
      </c>
      <c r="L3263" s="57">
        <f>IF(I3263&lt;=0,0,MIN(SetUp!$B$50*I3263^SetUp!$B$55,I3263))</f>
        <v>2.5271065086593368E-3</v>
      </c>
      <c r="M3263" s="57">
        <f t="shared" si="927"/>
        <v>0.28254611078189612</v>
      </c>
      <c r="N3263" s="57">
        <f>IF(SetUp!$B$62=0,X3263,(B3263-E3263)*(1-(H3263/SetUp!$B$66/SetUp!$B$56)))</f>
        <v>0</v>
      </c>
      <c r="O3263" s="57">
        <f>K3263*SetUp!$B$65</f>
        <v>0</v>
      </c>
      <c r="P3263" s="57">
        <f>MIN(SetUp!$B$54*L3263^SetUp!$B$51,L3263)</f>
        <v>1.4359282254792782E-3</v>
      </c>
      <c r="Q3263" s="57">
        <f t="shared" si="928"/>
        <v>0</v>
      </c>
      <c r="R3263" s="57">
        <f>IF((H3263+N3263-O3263)&gt;SetUp!$B$56,T3262+H3263+N3263-O3263-SetUp!$B$56,T3262)</f>
        <v>0</v>
      </c>
      <c r="S3263" s="57">
        <f>R3263*SetUp!$B$65</f>
        <v>0</v>
      </c>
      <c r="T3263" s="57">
        <f>IF((R3263-S3263)&lt;SetUp!$B$53,R3263-S3263,SetUp!$B$53)</f>
        <v>0</v>
      </c>
      <c r="U3263" s="57">
        <f t="shared" si="929"/>
        <v>0.28254611078189612</v>
      </c>
      <c r="V3263" s="57">
        <f>(L3263-P3263)/1000*SetUp!$B$13*1000000/SetUp!$B$48</f>
        <v>6.2063692499771402E-2</v>
      </c>
      <c r="W3263" s="57">
        <f t="shared" si="931"/>
        <v>-5.6812193838240432E-17</v>
      </c>
      <c r="X3263" s="57">
        <f>MAX((SetUp!$B$56*(1-($H3263/SetUp!$B$56)^2)*TANH(($B3263-$D3263)/SetUp!$B$56))/(1+$H3263/SetUp!$B$56*TANH(($B3263-$D3263)/SetUp!$B$56)),0)</f>
        <v>0</v>
      </c>
    </row>
    <row r="3264" spans="1:24" x14ac:dyDescent="0.3">
      <c r="A3264" s="64">
        <v>29926</v>
      </c>
      <c r="B3264" s="57">
        <v>1.2909999999999999</v>
      </c>
      <c r="C3264" s="57"/>
      <c r="D3264" s="57">
        <v>5.4390000000000001</v>
      </c>
      <c r="E3264" s="57">
        <f t="shared" si="923"/>
        <v>1.2909999999999999</v>
      </c>
      <c r="F3264" s="57">
        <f t="shared" si="924"/>
        <v>4.1479999999999997</v>
      </c>
      <c r="G3264" s="57">
        <f t="shared" si="925"/>
        <v>0</v>
      </c>
      <c r="H3264" s="57">
        <f>IF(Q3263&gt;SetUp!$B$56,SetUp!$B$56,Q3263)</f>
        <v>0</v>
      </c>
      <c r="I3264" s="57">
        <f t="shared" si="930"/>
        <v>0.28254611078189612</v>
      </c>
      <c r="J3264" s="57">
        <f>MIN(F3264,H3264,(1-EXP(-SetUp!$B$52*H3264/SetUp!$B$56))*F3264)</f>
        <v>0</v>
      </c>
      <c r="K3264" s="57">
        <f t="shared" si="926"/>
        <v>0</v>
      </c>
      <c r="L3264" s="57">
        <f>IF(I3264&lt;=0,0,MIN(SetUp!$B$50*I3264^SetUp!$B$55,I3264))</f>
        <v>2.4898799450841572E-3</v>
      </c>
      <c r="M3264" s="57">
        <f t="shared" si="927"/>
        <v>0.28005623083681197</v>
      </c>
      <c r="N3264" s="57">
        <f>IF(SetUp!$B$62=0,X3264,(B3264-E3264)*(1-(H3264/SetUp!$B$66/SetUp!$B$56)))</f>
        <v>0</v>
      </c>
      <c r="O3264" s="57">
        <f>K3264*SetUp!$B$65</f>
        <v>0</v>
      </c>
      <c r="P3264" s="57">
        <f>MIN(SetUp!$B$54*L3264^SetUp!$B$51,L3264)</f>
        <v>1.4151329310701875E-3</v>
      </c>
      <c r="Q3264" s="57">
        <f t="shared" si="928"/>
        <v>0</v>
      </c>
      <c r="R3264" s="57">
        <f>IF((H3264+N3264-O3264)&gt;SetUp!$B$56,T3263+H3264+N3264-O3264-SetUp!$B$56,T3263)</f>
        <v>0</v>
      </c>
      <c r="S3264" s="57">
        <f>R3264*SetUp!$B$65</f>
        <v>0</v>
      </c>
      <c r="T3264" s="57">
        <f>IF((R3264-S3264)&lt;SetUp!$B$53,R3264-S3264,SetUp!$B$53)</f>
        <v>0</v>
      </c>
      <c r="U3264" s="57">
        <f t="shared" si="929"/>
        <v>0.28005623083681197</v>
      </c>
      <c r="V3264" s="57">
        <f>(L3264-P3264)/1000*SetUp!$B$13*1000000/SetUp!$B$48</f>
        <v>6.11291199806656E-2</v>
      </c>
      <c r="W3264" s="57">
        <f t="shared" si="931"/>
        <v>6.2450045135165055E-17</v>
      </c>
      <c r="X3264" s="57">
        <f>MAX((SetUp!$B$56*(1-($H3264/SetUp!$B$56)^2)*TANH(($B3264-$D3264)/SetUp!$B$56))/(1+$H3264/SetUp!$B$56*TANH(($B3264-$D3264)/SetUp!$B$56)),0)</f>
        <v>0</v>
      </c>
    </row>
    <row r="3265" spans="1:24" x14ac:dyDescent="0.3">
      <c r="A3265" s="64">
        <v>29927</v>
      </c>
      <c r="B3265" s="57">
        <v>0</v>
      </c>
      <c r="C3265" s="57"/>
      <c r="D3265" s="57">
        <v>5.4390000000000001</v>
      </c>
      <c r="E3265" s="57">
        <f t="shared" si="923"/>
        <v>0</v>
      </c>
      <c r="F3265" s="57">
        <f t="shared" si="924"/>
        <v>5.4390000000000001</v>
      </c>
      <c r="G3265" s="57">
        <f t="shared" si="925"/>
        <v>0</v>
      </c>
      <c r="H3265" s="57">
        <f>IF(Q3264&gt;SetUp!$B$56,SetUp!$B$56,Q3264)</f>
        <v>0</v>
      </c>
      <c r="I3265" s="57">
        <f t="shared" si="930"/>
        <v>0.28005623083681197</v>
      </c>
      <c r="J3265" s="57">
        <f>MIN(F3265,H3265,(1-EXP(-SetUp!$B$52*H3265/SetUp!$B$56))*F3265)</f>
        <v>0</v>
      </c>
      <c r="K3265" s="57">
        <f t="shared" si="926"/>
        <v>0</v>
      </c>
      <c r="L3265" s="57">
        <f>IF(I3265&lt;=0,0,MIN(SetUp!$B$50*I3265^SetUp!$B$55,I3265))</f>
        <v>2.4534182054140779E-3</v>
      </c>
      <c r="M3265" s="57">
        <f t="shared" si="927"/>
        <v>0.27760281263139791</v>
      </c>
      <c r="N3265" s="57">
        <f>IF(SetUp!$B$62=0,X3265,(B3265-E3265)*(1-(H3265/SetUp!$B$66/SetUp!$B$56)))</f>
        <v>0</v>
      </c>
      <c r="O3265" s="57">
        <f>K3265*SetUp!$B$65</f>
        <v>0</v>
      </c>
      <c r="P3265" s="57">
        <f>MIN(SetUp!$B$54*L3265^SetUp!$B$51,L3265)</f>
        <v>1.3947597506495067E-3</v>
      </c>
      <c r="Q3265" s="57">
        <f t="shared" si="928"/>
        <v>0</v>
      </c>
      <c r="R3265" s="57">
        <f>IF((H3265+N3265-O3265)&gt;SetUp!$B$56,T3264+H3265+N3265-O3265-SetUp!$B$56,T3264)</f>
        <v>0</v>
      </c>
      <c r="S3265" s="57">
        <f>R3265*SetUp!$B$65</f>
        <v>0</v>
      </c>
      <c r="T3265" s="57">
        <f>IF((R3265-S3265)&lt;SetUp!$B$53,R3265-S3265,SetUp!$B$53)</f>
        <v>0</v>
      </c>
      <c r="U3265" s="57">
        <f t="shared" si="929"/>
        <v>0.27760281263139791</v>
      </c>
      <c r="V3265" s="57">
        <f>(L3265-P3265)/1000*SetUp!$B$13*1000000/SetUp!$B$48</f>
        <v>6.0214040007566243E-2</v>
      </c>
      <c r="W3265" s="57">
        <f t="shared" si="931"/>
        <v>1.8214596497756474E-17</v>
      </c>
      <c r="X3265" s="57">
        <f>MAX((SetUp!$B$56*(1-($H3265/SetUp!$B$56)^2)*TANH(($B3265-$D3265)/SetUp!$B$56))/(1+$H3265/SetUp!$B$56*TANH(($B3265-$D3265)/SetUp!$B$56)),0)</f>
        <v>0</v>
      </c>
    </row>
    <row r="3266" spans="1:24" x14ac:dyDescent="0.3">
      <c r="A3266" s="64">
        <v>29928</v>
      </c>
      <c r="B3266" s="57">
        <v>5.5E-2</v>
      </c>
      <c r="C3266" s="57"/>
      <c r="D3266" s="57">
        <v>5.4390000000000001</v>
      </c>
      <c r="E3266" s="57">
        <f t="shared" si="923"/>
        <v>5.5E-2</v>
      </c>
      <c r="F3266" s="57">
        <f t="shared" si="924"/>
        <v>5.3840000000000003</v>
      </c>
      <c r="G3266" s="57">
        <f t="shared" si="925"/>
        <v>0</v>
      </c>
      <c r="H3266" s="57">
        <f>IF(Q3265&gt;SetUp!$B$56,SetUp!$B$56,Q3265)</f>
        <v>0</v>
      </c>
      <c r="I3266" s="57">
        <f t="shared" si="930"/>
        <v>0.27760281263139791</v>
      </c>
      <c r="J3266" s="57">
        <f>MIN(F3266,H3266,(1-EXP(-SetUp!$B$52*H3266/SetUp!$B$56))*F3266)</f>
        <v>0</v>
      </c>
      <c r="K3266" s="57">
        <f t="shared" si="926"/>
        <v>0</v>
      </c>
      <c r="L3266" s="57">
        <f>IF(I3266&lt;=0,0,MIN(SetUp!$B$50*I3266^SetUp!$B$55,I3266))</f>
        <v>2.4177011723772158E-3</v>
      </c>
      <c r="M3266" s="57">
        <f t="shared" si="927"/>
        <v>0.27518511145902069</v>
      </c>
      <c r="N3266" s="57">
        <f>IF(SetUp!$B$62=0,X3266,(B3266-E3266)*(1-(H3266/SetUp!$B$66/SetUp!$B$56)))</f>
        <v>0</v>
      </c>
      <c r="O3266" s="57">
        <f>K3266*SetUp!$B$65</f>
        <v>0</v>
      </c>
      <c r="P3266" s="57">
        <f>MIN(SetUp!$B$54*L3266^SetUp!$B$51,L3266)</f>
        <v>1.3747976843970862E-3</v>
      </c>
      <c r="Q3266" s="57">
        <f t="shared" si="928"/>
        <v>0</v>
      </c>
      <c r="R3266" s="57">
        <f>IF((H3266+N3266-O3266)&gt;SetUp!$B$56,T3265+H3266+N3266-O3266-SetUp!$B$56,T3265)</f>
        <v>0</v>
      </c>
      <c r="S3266" s="57">
        <f>R3266*SetUp!$B$65</f>
        <v>0</v>
      </c>
      <c r="T3266" s="57">
        <f>IF((R3266-S3266)&lt;SetUp!$B$53,R3266-S3266,SetUp!$B$53)</f>
        <v>0</v>
      </c>
      <c r="U3266" s="57">
        <f t="shared" si="929"/>
        <v>0.27518511145902069</v>
      </c>
      <c r="V3266" s="57">
        <f>(L3266-P3266)/1000*SetUp!$B$13*1000000/SetUp!$B$48</f>
        <v>5.931793400094372E-2</v>
      </c>
      <c r="W3266" s="57">
        <f t="shared" si="931"/>
        <v>0</v>
      </c>
      <c r="X3266" s="57">
        <f>MAX((SetUp!$B$56*(1-($H3266/SetUp!$B$56)^2)*TANH(($B3266-$D3266)/SetUp!$B$56))/(1+$H3266/SetUp!$B$56*TANH(($B3266-$D3266)/SetUp!$B$56)),0)</f>
        <v>0</v>
      </c>
    </row>
    <row r="3267" spans="1:24" x14ac:dyDescent="0.3">
      <c r="A3267" s="64">
        <v>29929</v>
      </c>
      <c r="B3267" s="57">
        <v>2.5000000000000001E-2</v>
      </c>
      <c r="C3267" s="57"/>
      <c r="D3267" s="57">
        <v>5.4390000000000001</v>
      </c>
      <c r="E3267" s="57">
        <f t="shared" ref="E3267:E3330" si="932">IF(B3267&gt;=D3267,D3267,B3267)</f>
        <v>2.5000000000000001E-2</v>
      </c>
      <c r="F3267" s="57">
        <f t="shared" ref="F3267:F3330" si="933">D3267-E3267</f>
        <v>5.4139999999999997</v>
      </c>
      <c r="G3267" s="57">
        <f t="shared" ref="G3267:G3330" si="934">MAX(B3267-D3267-N3267,0)</f>
        <v>0</v>
      </c>
      <c r="H3267" s="57">
        <f>IF(Q3266&gt;SetUp!$B$56,SetUp!$B$56,Q3266)</f>
        <v>0</v>
      </c>
      <c r="I3267" s="57">
        <f t="shared" si="930"/>
        <v>0.27518511145902069</v>
      </c>
      <c r="J3267" s="57">
        <f>MIN(F3267,H3267,(1-EXP(-SetUp!$B$52*H3267/SetUp!$B$56))*F3267)</f>
        <v>0</v>
      </c>
      <c r="K3267" s="57">
        <f t="shared" ref="K3267:K3330" si="935">MAX(H3267-J3267,0)</f>
        <v>0</v>
      </c>
      <c r="L3267" s="57">
        <f>IF(I3267&lt;=0,0,MIN(SetUp!$B$50*I3267^SetUp!$B$55,I3267))</f>
        <v>2.3827093725165096E-3</v>
      </c>
      <c r="M3267" s="57">
        <f t="shared" ref="M3267:M3330" si="936">MAX(I3267-L3267,0)</f>
        <v>0.27280240208650419</v>
      </c>
      <c r="N3267" s="57">
        <f>IF(SetUp!$B$62=0,X3267,(B3267-E3267)*(1-(H3267/SetUp!$B$66/SetUp!$B$56)))</f>
        <v>0</v>
      </c>
      <c r="O3267" s="57">
        <f>K3267*SetUp!$B$65</f>
        <v>0</v>
      </c>
      <c r="P3267" s="57">
        <f>MIN(SetUp!$B$54*L3267^SetUp!$B$51,L3267)</f>
        <v>1.3552360818603673E-3</v>
      </c>
      <c r="Q3267" s="57">
        <f t="shared" ref="Q3267:Q3330" si="937">IF((K3267+N3267-O3267)&lt;0,0,K3267+N3267-O3267)</f>
        <v>0</v>
      </c>
      <c r="R3267" s="57">
        <f>IF((H3267+N3267-O3267)&gt;SetUp!$B$56,T3266+H3267+N3267-O3267-SetUp!$B$56,T3266)</f>
        <v>0</v>
      </c>
      <c r="S3267" s="57">
        <f>R3267*SetUp!$B$65</f>
        <v>0</v>
      </c>
      <c r="T3267" s="57">
        <f>IF((R3267-S3267)&lt;SetUp!$B$53,R3267-S3267,SetUp!$B$53)</f>
        <v>0</v>
      </c>
      <c r="U3267" s="57">
        <f t="shared" ref="U3267:U3330" si="938">M3267+R3267-T3267</f>
        <v>0.27280240208650419</v>
      </c>
      <c r="V3267" s="57">
        <f>(L3267-P3267)/1000*SetUp!$B$13*1000000/SetUp!$B$48</f>
        <v>5.8440300128744738E-2</v>
      </c>
      <c r="W3267" s="57">
        <f t="shared" si="931"/>
        <v>9.1072982488782372E-18</v>
      </c>
      <c r="X3267" s="57">
        <f>MAX((SetUp!$B$56*(1-($H3267/SetUp!$B$56)^2)*TANH(($B3267-$D3267)/SetUp!$B$56))/(1+$H3267/SetUp!$B$56*TANH(($B3267-$D3267)/SetUp!$B$56)),0)</f>
        <v>0</v>
      </c>
    </row>
    <row r="3268" spans="1:24" x14ac:dyDescent="0.3">
      <c r="A3268" s="64">
        <v>29930</v>
      </c>
      <c r="B3268" s="57">
        <v>8.1000000000000003E-2</v>
      </c>
      <c r="C3268" s="57"/>
      <c r="D3268" s="57">
        <v>5.4390000000000001</v>
      </c>
      <c r="E3268" s="57">
        <f t="shared" si="932"/>
        <v>8.1000000000000003E-2</v>
      </c>
      <c r="F3268" s="57">
        <f t="shared" si="933"/>
        <v>5.3579999999999997</v>
      </c>
      <c r="G3268" s="57">
        <f t="shared" si="934"/>
        <v>0</v>
      </c>
      <c r="H3268" s="57">
        <f>IF(Q3267&gt;SetUp!$B$56,SetUp!$B$56,Q3267)</f>
        <v>0</v>
      </c>
      <c r="I3268" s="57">
        <f t="shared" ref="I3268:I3331" si="939">U3267+G3268+O3268</f>
        <v>0.27280240208650419</v>
      </c>
      <c r="J3268" s="57">
        <f>MIN(F3268,H3268,(1-EXP(-SetUp!$B$52*H3268/SetUp!$B$56))*F3268)</f>
        <v>0</v>
      </c>
      <c r="K3268" s="57">
        <f t="shared" si="935"/>
        <v>0</v>
      </c>
      <c r="L3268" s="57">
        <f>IF(I3268&lt;=0,0,MIN(SetUp!$B$50*I3268^SetUp!$B$55,I3268))</f>
        <v>2.3484239519538878E-3</v>
      </c>
      <c r="M3268" s="57">
        <f t="shared" si="936"/>
        <v>0.2704539781345503</v>
      </c>
      <c r="N3268" s="57">
        <f>IF(SetUp!$B$62=0,X3268,(B3268-E3268)*(1-(H3268/SetUp!$B$66/SetUp!$B$56)))</f>
        <v>0</v>
      </c>
      <c r="O3268" s="57">
        <f>K3268*SetUp!$B$65</f>
        <v>0</v>
      </c>
      <c r="P3268" s="57">
        <f>MIN(SetUp!$B$54*L3268^SetUp!$B$51,L3268)</f>
        <v>1.33606462888643E-3</v>
      </c>
      <c r="Q3268" s="57">
        <f t="shared" si="937"/>
        <v>0</v>
      </c>
      <c r="R3268" s="57">
        <f>IF((H3268+N3268-O3268)&gt;SetUp!$B$56,T3267+H3268+N3268-O3268-SetUp!$B$56,T3267)</f>
        <v>0</v>
      </c>
      <c r="S3268" s="57">
        <f>R3268*SetUp!$B$65</f>
        <v>0</v>
      </c>
      <c r="T3268" s="57">
        <f>IF((R3268-S3268)&lt;SetUp!$B$53,R3268-S3268,SetUp!$B$53)</f>
        <v>0</v>
      </c>
      <c r="U3268" s="57">
        <f t="shared" si="938"/>
        <v>0.2704539781345503</v>
      </c>
      <c r="V3268" s="57">
        <f>(L3268-P3268)/1000*SetUp!$B$13*1000000/SetUp!$B$48</f>
        <v>5.7580652671189142E-2</v>
      </c>
      <c r="W3268" s="57">
        <f t="shared" ref="W3268:W3331" si="940">Q3268+U3268+T3268-H3268-U3267-T3267-B3268+E3268+J3268+L3268</f>
        <v>-5.2041704279304213E-18</v>
      </c>
      <c r="X3268" s="57">
        <f>MAX((SetUp!$B$56*(1-($H3268/SetUp!$B$56)^2)*TANH(($B3268-$D3268)/SetUp!$B$56))/(1+$H3268/SetUp!$B$56*TANH(($B3268-$D3268)/SetUp!$B$56)),0)</f>
        <v>0</v>
      </c>
    </row>
    <row r="3269" spans="1:24" x14ac:dyDescent="0.3">
      <c r="A3269" s="64">
        <v>29931</v>
      </c>
      <c r="B3269" s="57">
        <v>0</v>
      </c>
      <c r="C3269" s="57"/>
      <c r="D3269" s="57">
        <v>5.4390000000000001</v>
      </c>
      <c r="E3269" s="57">
        <f t="shared" si="932"/>
        <v>0</v>
      </c>
      <c r="F3269" s="57">
        <f t="shared" si="933"/>
        <v>5.4390000000000001</v>
      </c>
      <c r="G3269" s="57">
        <f t="shared" si="934"/>
        <v>0</v>
      </c>
      <c r="H3269" s="57">
        <f>IF(Q3268&gt;SetUp!$B$56,SetUp!$B$56,Q3268)</f>
        <v>0</v>
      </c>
      <c r="I3269" s="57">
        <f t="shared" si="939"/>
        <v>0.2704539781345503</v>
      </c>
      <c r="J3269" s="57">
        <f>MIN(F3269,H3269,(1-EXP(-SetUp!$B$52*H3269/SetUp!$B$56))*F3269)</f>
        <v>0</v>
      </c>
      <c r="K3269" s="57">
        <f t="shared" si="935"/>
        <v>0</v>
      </c>
      <c r="L3269" s="57">
        <f>IF(I3269&lt;=0,0,MIN(SetUp!$B$50*I3269^SetUp!$B$55,I3269))</f>
        <v>2.3148266532020466E-3</v>
      </c>
      <c r="M3269" s="57">
        <f t="shared" si="936"/>
        <v>0.26813915148134826</v>
      </c>
      <c r="N3269" s="57">
        <f>IF(SetUp!$B$62=0,X3269,(B3269-E3269)*(1-(H3269/SetUp!$B$66/SetUp!$B$56)))</f>
        <v>0</v>
      </c>
      <c r="O3269" s="57">
        <f>K3269*SetUp!$B$65</f>
        <v>0</v>
      </c>
      <c r="P3269" s="57">
        <f>MIN(SetUp!$B$54*L3269^SetUp!$B$51,L3269)</f>
        <v>1.3172733351157913E-3</v>
      </c>
      <c r="Q3269" s="57">
        <f t="shared" si="937"/>
        <v>0</v>
      </c>
      <c r="R3269" s="57">
        <f>IF((H3269+N3269-O3269)&gt;SetUp!$B$56,T3268+H3269+N3269-O3269-SetUp!$B$56,T3268)</f>
        <v>0</v>
      </c>
      <c r="S3269" s="57">
        <f>R3269*SetUp!$B$65</f>
        <v>0</v>
      </c>
      <c r="T3269" s="57">
        <f>IF((R3269-S3269)&lt;SetUp!$B$53,R3269-S3269,SetUp!$B$53)</f>
        <v>0</v>
      </c>
      <c r="U3269" s="57">
        <f t="shared" si="938"/>
        <v>0.26813915148134826</v>
      </c>
      <c r="V3269" s="57">
        <f>(L3269-P3269)/1000*SetUp!$B$13*1000000/SetUp!$B$48</f>
        <v>5.67385214132013E-2</v>
      </c>
      <c r="W3269" s="57">
        <f t="shared" si="940"/>
        <v>6.5052130349130266E-18</v>
      </c>
      <c r="X3269" s="57">
        <f>MAX((SetUp!$B$56*(1-($H3269/SetUp!$B$56)^2)*TANH(($B3269-$D3269)/SetUp!$B$56))/(1+$H3269/SetUp!$B$56*TANH(($B3269-$D3269)/SetUp!$B$56)),0)</f>
        <v>0</v>
      </c>
    </row>
    <row r="3270" spans="1:24" x14ac:dyDescent="0.3">
      <c r="A3270" s="64">
        <v>29932</v>
      </c>
      <c r="B3270" s="57">
        <v>0</v>
      </c>
      <c r="C3270" s="57"/>
      <c r="D3270" s="57">
        <v>5.4390000000000001</v>
      </c>
      <c r="E3270" s="57">
        <f t="shared" si="932"/>
        <v>0</v>
      </c>
      <c r="F3270" s="57">
        <f t="shared" si="933"/>
        <v>5.4390000000000001</v>
      </c>
      <c r="G3270" s="57">
        <f t="shared" si="934"/>
        <v>0</v>
      </c>
      <c r="H3270" s="57">
        <f>IF(Q3269&gt;SetUp!$B$56,SetUp!$B$56,Q3269)</f>
        <v>0</v>
      </c>
      <c r="I3270" s="57">
        <f t="shared" si="939"/>
        <v>0.26813915148134826</v>
      </c>
      <c r="J3270" s="57">
        <f>MIN(F3270,H3270,(1-EXP(-SetUp!$B$52*H3270/SetUp!$B$56))*F3270)</f>
        <v>0</v>
      </c>
      <c r="K3270" s="57">
        <f t="shared" si="935"/>
        <v>0</v>
      </c>
      <c r="L3270" s="57">
        <f>IF(I3270&lt;=0,0,MIN(SetUp!$B$50*I3270^SetUp!$B$55,I3270))</f>
        <v>2.281899792972776E-3</v>
      </c>
      <c r="M3270" s="57">
        <f t="shared" si="936"/>
        <v>0.26585725168837548</v>
      </c>
      <c r="N3270" s="57">
        <f>IF(SetUp!$B$62=0,X3270,(B3270-E3270)*(1-(H3270/SetUp!$B$66/SetUp!$B$56)))</f>
        <v>0</v>
      </c>
      <c r="O3270" s="57">
        <f>K3270*SetUp!$B$65</f>
        <v>0</v>
      </c>
      <c r="P3270" s="57">
        <f>MIN(SetUp!$B$54*L3270^SetUp!$B$51,L3270)</f>
        <v>1.2988525220107385E-3</v>
      </c>
      <c r="Q3270" s="57">
        <f t="shared" si="937"/>
        <v>0</v>
      </c>
      <c r="R3270" s="57">
        <f>IF((H3270+N3270-O3270)&gt;SetUp!$B$56,T3269+H3270+N3270-O3270-SetUp!$B$56,T3269)</f>
        <v>0</v>
      </c>
      <c r="S3270" s="57">
        <f>R3270*SetUp!$B$65</f>
        <v>0</v>
      </c>
      <c r="T3270" s="57">
        <f>IF((R3270-S3270)&lt;SetUp!$B$53,R3270-S3270,SetUp!$B$53)</f>
        <v>0</v>
      </c>
      <c r="U3270" s="57">
        <f t="shared" si="938"/>
        <v>0.26585725168837548</v>
      </c>
      <c r="V3270" s="57">
        <f>(L3270-P3270)/1000*SetUp!$B$13*1000000/SetUp!$B$48</f>
        <v>5.5913451063119853E-2</v>
      </c>
      <c r="W3270" s="57">
        <f t="shared" si="940"/>
        <v>0</v>
      </c>
      <c r="X3270" s="57">
        <f>MAX((SetUp!$B$56*(1-($H3270/SetUp!$B$56)^2)*TANH(($B3270-$D3270)/SetUp!$B$56))/(1+$H3270/SetUp!$B$56*TANH(($B3270-$D3270)/SetUp!$B$56)),0)</f>
        <v>0</v>
      </c>
    </row>
    <row r="3271" spans="1:24" x14ac:dyDescent="0.3">
      <c r="A3271" s="64">
        <v>29933</v>
      </c>
      <c r="B3271" s="57">
        <v>0.121</v>
      </c>
      <c r="C3271" s="57"/>
      <c r="D3271" s="57">
        <v>5.4390000000000001</v>
      </c>
      <c r="E3271" s="57">
        <f t="shared" si="932"/>
        <v>0.121</v>
      </c>
      <c r="F3271" s="57">
        <f t="shared" si="933"/>
        <v>5.3179999999999996</v>
      </c>
      <c r="G3271" s="57">
        <f t="shared" si="934"/>
        <v>0</v>
      </c>
      <c r="H3271" s="57">
        <f>IF(Q3270&gt;SetUp!$B$56,SetUp!$B$56,Q3270)</f>
        <v>0</v>
      </c>
      <c r="I3271" s="57">
        <f t="shared" si="939"/>
        <v>0.26585725168837548</v>
      </c>
      <c r="J3271" s="57">
        <f>MIN(F3271,H3271,(1-EXP(-SetUp!$B$52*H3271/SetUp!$B$56))*F3271)</f>
        <v>0</v>
      </c>
      <c r="K3271" s="57">
        <f t="shared" si="935"/>
        <v>0</v>
      </c>
      <c r="L3271" s="57">
        <f>IF(I3271&lt;=0,0,MIN(SetUp!$B$50*I3271^SetUp!$B$55,I3271))</f>
        <v>2.2496262409335416E-3</v>
      </c>
      <c r="M3271" s="57">
        <f t="shared" si="936"/>
        <v>0.26360762544744193</v>
      </c>
      <c r="N3271" s="57">
        <f>IF(SetUp!$B$62=0,X3271,(B3271-E3271)*(1-(H3271/SetUp!$B$66/SetUp!$B$56)))</f>
        <v>0</v>
      </c>
      <c r="O3271" s="57">
        <f>K3271*SetUp!$B$65</f>
        <v>0</v>
      </c>
      <c r="P3271" s="57">
        <f>MIN(SetUp!$B$54*L3271^SetUp!$B$51,L3271)</f>
        <v>1.2807928113924135E-3</v>
      </c>
      <c r="Q3271" s="57">
        <f t="shared" si="937"/>
        <v>0</v>
      </c>
      <c r="R3271" s="57">
        <f>IF((H3271+N3271-O3271)&gt;SetUp!$B$56,T3270+H3271+N3271-O3271-SetUp!$B$56,T3270)</f>
        <v>0</v>
      </c>
      <c r="S3271" s="57">
        <f>R3271*SetUp!$B$65</f>
        <v>0</v>
      </c>
      <c r="T3271" s="57">
        <f>IF((R3271-S3271)&lt;SetUp!$B$53,R3271-S3271,SetUp!$B$53)</f>
        <v>0</v>
      </c>
      <c r="U3271" s="57">
        <f t="shared" si="938"/>
        <v>0.26360762544744193</v>
      </c>
      <c r="V3271" s="57">
        <f>(L3271-P3271)/1000*SetUp!$B$13*1000000/SetUp!$B$48</f>
        <v>5.5105000696405337E-2</v>
      </c>
      <c r="W3271" s="57">
        <f t="shared" si="940"/>
        <v>-1.3877787807814457E-17</v>
      </c>
      <c r="X3271" s="57">
        <f>MAX((SetUp!$B$56*(1-($H3271/SetUp!$B$56)^2)*TANH(($B3271-$D3271)/SetUp!$B$56))/(1+$H3271/SetUp!$B$56*TANH(($B3271-$D3271)/SetUp!$B$56)),0)</f>
        <v>0</v>
      </c>
    </row>
    <row r="3272" spans="1:24" x14ac:dyDescent="0.3">
      <c r="A3272" s="64">
        <v>29934</v>
      </c>
      <c r="B3272" s="57">
        <v>0</v>
      </c>
      <c r="C3272" s="57"/>
      <c r="D3272" s="57">
        <v>5.4390000000000001</v>
      </c>
      <c r="E3272" s="57">
        <f t="shared" si="932"/>
        <v>0</v>
      </c>
      <c r="F3272" s="57">
        <f t="shared" si="933"/>
        <v>5.4390000000000001</v>
      </c>
      <c r="G3272" s="57">
        <f t="shared" si="934"/>
        <v>0</v>
      </c>
      <c r="H3272" s="57">
        <f>IF(Q3271&gt;SetUp!$B$56,SetUp!$B$56,Q3271)</f>
        <v>0</v>
      </c>
      <c r="I3272" s="57">
        <f t="shared" si="939"/>
        <v>0.26360762544744193</v>
      </c>
      <c r="J3272" s="57">
        <f>MIN(F3272,H3272,(1-EXP(-SetUp!$B$52*H3272/SetUp!$B$56))*F3272)</f>
        <v>0</v>
      </c>
      <c r="K3272" s="57">
        <f t="shared" si="935"/>
        <v>0</v>
      </c>
      <c r="L3272" s="57">
        <f>IF(I3272&lt;=0,0,MIN(SetUp!$B$50*I3272^SetUp!$B$55,I3272))</f>
        <v>2.2179893993665954E-3</v>
      </c>
      <c r="M3272" s="57">
        <f t="shared" si="936"/>
        <v>0.26138963604807536</v>
      </c>
      <c r="N3272" s="57">
        <f>IF(SetUp!$B$62=0,X3272,(B3272-E3272)*(1-(H3272/SetUp!$B$66/SetUp!$B$56)))</f>
        <v>0</v>
      </c>
      <c r="O3272" s="57">
        <f>K3272*SetUp!$B$65</f>
        <v>0</v>
      </c>
      <c r="P3272" s="57">
        <f>MIN(SetUp!$B$54*L3272^SetUp!$B$51,L3272)</f>
        <v>1.2630851144622131E-3</v>
      </c>
      <c r="Q3272" s="57">
        <f t="shared" si="937"/>
        <v>0</v>
      </c>
      <c r="R3272" s="57">
        <f>IF((H3272+N3272-O3272)&gt;SetUp!$B$56,T3271+H3272+N3272-O3272-SetUp!$B$56,T3271)</f>
        <v>0</v>
      </c>
      <c r="S3272" s="57">
        <f>R3272*SetUp!$B$65</f>
        <v>0</v>
      </c>
      <c r="T3272" s="57">
        <f>IF((R3272-S3272)&lt;SetUp!$B$53,R3272-S3272,SetUp!$B$53)</f>
        <v>0</v>
      </c>
      <c r="U3272" s="57">
        <f t="shared" si="938"/>
        <v>0.26138963604807536</v>
      </c>
      <c r="V3272" s="57">
        <f>(L3272-P3272)/1000*SetUp!$B$13*1000000/SetUp!$B$48</f>
        <v>5.4312743223134882E-2</v>
      </c>
      <c r="W3272" s="57">
        <f t="shared" si="940"/>
        <v>2.4286128663675299E-17</v>
      </c>
      <c r="X3272" s="57">
        <f>MAX((SetUp!$B$56*(1-($H3272/SetUp!$B$56)^2)*TANH(($B3272-$D3272)/SetUp!$B$56))/(1+$H3272/SetUp!$B$56*TANH(($B3272-$D3272)/SetUp!$B$56)),0)</f>
        <v>0</v>
      </c>
    </row>
    <row r="3273" spans="1:24" x14ac:dyDescent="0.3">
      <c r="A3273" s="64">
        <v>29935</v>
      </c>
      <c r="B3273" s="57">
        <v>0.53500000000000003</v>
      </c>
      <c r="C3273" s="57"/>
      <c r="D3273" s="57">
        <v>5.4390000000000001</v>
      </c>
      <c r="E3273" s="57">
        <f t="shared" si="932"/>
        <v>0.53500000000000003</v>
      </c>
      <c r="F3273" s="57">
        <f t="shared" si="933"/>
        <v>4.9039999999999999</v>
      </c>
      <c r="G3273" s="57">
        <f t="shared" si="934"/>
        <v>0</v>
      </c>
      <c r="H3273" s="57">
        <f>IF(Q3272&gt;SetUp!$B$56,SetUp!$B$56,Q3272)</f>
        <v>0</v>
      </c>
      <c r="I3273" s="57">
        <f t="shared" si="939"/>
        <v>0.26138963604807536</v>
      </c>
      <c r="J3273" s="57">
        <f>MIN(F3273,H3273,(1-EXP(-SetUp!$B$52*H3273/SetUp!$B$56))*F3273)</f>
        <v>0</v>
      </c>
      <c r="K3273" s="57">
        <f t="shared" si="935"/>
        <v>0</v>
      </c>
      <c r="L3273" s="57">
        <f>IF(I3273&lt;=0,0,MIN(SetUp!$B$50*I3273^SetUp!$B$55,I3273))</f>
        <v>2.1869731836874056E-3</v>
      </c>
      <c r="M3273" s="57">
        <f t="shared" si="936"/>
        <v>0.25920266286438798</v>
      </c>
      <c r="N3273" s="57">
        <f>IF(SetUp!$B$62=0,X3273,(B3273-E3273)*(1-(H3273/SetUp!$B$66/SetUp!$B$56)))</f>
        <v>0</v>
      </c>
      <c r="O3273" s="57">
        <f>K3273*SetUp!$B$65</f>
        <v>0</v>
      </c>
      <c r="P3273" s="57">
        <f>MIN(SetUp!$B$54*L3273^SetUp!$B$51,L3273)</f>
        <v>1.2457206212844606E-3</v>
      </c>
      <c r="Q3273" s="57">
        <f t="shared" si="937"/>
        <v>0</v>
      </c>
      <c r="R3273" s="57">
        <f>IF((H3273+N3273-O3273)&gt;SetUp!$B$56,T3272+H3273+N3273-O3273-SetUp!$B$56,T3272)</f>
        <v>0</v>
      </c>
      <c r="S3273" s="57">
        <f>R3273*SetUp!$B$65</f>
        <v>0</v>
      </c>
      <c r="T3273" s="57">
        <f>IF((R3273-S3273)&lt;SetUp!$B$53,R3273-S3273,SetUp!$B$53)</f>
        <v>0</v>
      </c>
      <c r="U3273" s="57">
        <f t="shared" si="938"/>
        <v>0.25920266286438798</v>
      </c>
      <c r="V3273" s="57">
        <f>(L3273-P3273)/1000*SetUp!$B$13*1000000/SetUp!$B$48</f>
        <v>5.3536264878136883E-2</v>
      </c>
      <c r="W3273" s="57">
        <f t="shared" si="940"/>
        <v>8.1532003370909933E-17</v>
      </c>
      <c r="X3273" s="57">
        <f>MAX((SetUp!$B$56*(1-($H3273/SetUp!$B$56)^2)*TANH(($B3273-$D3273)/SetUp!$B$56))/(1+$H3273/SetUp!$B$56*TANH(($B3273-$D3273)/SetUp!$B$56)),0)</f>
        <v>0</v>
      </c>
    </row>
    <row r="3274" spans="1:24" x14ac:dyDescent="0.3">
      <c r="A3274" s="64">
        <v>29936</v>
      </c>
      <c r="B3274" s="57">
        <v>0.311</v>
      </c>
      <c r="C3274" s="57"/>
      <c r="D3274" s="57">
        <v>5.4390000000000001</v>
      </c>
      <c r="E3274" s="57">
        <f t="shared" si="932"/>
        <v>0.311</v>
      </c>
      <c r="F3274" s="57">
        <f t="shared" si="933"/>
        <v>5.1280000000000001</v>
      </c>
      <c r="G3274" s="57">
        <f t="shared" si="934"/>
        <v>0</v>
      </c>
      <c r="H3274" s="57">
        <f>IF(Q3273&gt;SetUp!$B$56,SetUp!$B$56,Q3273)</f>
        <v>0</v>
      </c>
      <c r="I3274" s="57">
        <f t="shared" si="939"/>
        <v>0.25920266286438798</v>
      </c>
      <c r="J3274" s="57">
        <f>MIN(F3274,H3274,(1-EXP(-SetUp!$B$52*H3274/SetUp!$B$56))*F3274)</f>
        <v>0</v>
      </c>
      <c r="K3274" s="57">
        <f t="shared" si="935"/>
        <v>0</v>
      </c>
      <c r="L3274" s="57">
        <f>IF(I3274&lt;=0,0,MIN(SetUp!$B$50*I3274^SetUp!$B$55,I3274))</f>
        <v>2.1565620037814264E-3</v>
      </c>
      <c r="M3274" s="57">
        <f t="shared" si="936"/>
        <v>0.25704610086060653</v>
      </c>
      <c r="N3274" s="57">
        <f>IF(SetUp!$B$62=0,X3274,(B3274-E3274)*(1-(H3274/SetUp!$B$66/SetUp!$B$56)))</f>
        <v>0</v>
      </c>
      <c r="O3274" s="57">
        <f>K3274*SetUp!$B$65</f>
        <v>0</v>
      </c>
      <c r="P3274" s="57">
        <f>MIN(SetUp!$B$54*L3274^SetUp!$B$51,L3274)</f>
        <v>1.2286907907084255E-3</v>
      </c>
      <c r="Q3274" s="57">
        <f t="shared" si="937"/>
        <v>0</v>
      </c>
      <c r="R3274" s="57">
        <f>IF((H3274+N3274-O3274)&gt;SetUp!$B$56,T3273+H3274+N3274-O3274-SetUp!$B$56,T3273)</f>
        <v>0</v>
      </c>
      <c r="S3274" s="57">
        <f>R3274*SetUp!$B$65</f>
        <v>0</v>
      </c>
      <c r="T3274" s="57">
        <f>IF((R3274-S3274)&lt;SetUp!$B$53,R3274-S3274,SetUp!$B$53)</f>
        <v>0</v>
      </c>
      <c r="U3274" s="57">
        <f t="shared" si="938"/>
        <v>0.25704610086060653</v>
      </c>
      <c r="V3274" s="57">
        <f>(L3274-P3274)/1000*SetUp!$B$13*1000000/SetUp!$B$48</f>
        <v>5.277516473268188E-2</v>
      </c>
      <c r="W3274" s="57">
        <f t="shared" si="940"/>
        <v>-2.1684043449710089E-17</v>
      </c>
      <c r="X3274" s="57">
        <f>MAX((SetUp!$B$56*(1-($H3274/SetUp!$B$56)^2)*TANH(($B3274-$D3274)/SetUp!$B$56))/(1+$H3274/SetUp!$B$56*TANH(($B3274-$D3274)/SetUp!$B$56)),0)</f>
        <v>0</v>
      </c>
    </row>
    <row r="3275" spans="1:24" x14ac:dyDescent="0.3">
      <c r="A3275" s="64">
        <v>29937</v>
      </c>
      <c r="B3275" s="57">
        <v>0.11</v>
      </c>
      <c r="C3275" s="57"/>
      <c r="D3275" s="57">
        <v>5.4390000000000001</v>
      </c>
      <c r="E3275" s="57">
        <f t="shared" si="932"/>
        <v>0.11</v>
      </c>
      <c r="F3275" s="57">
        <f t="shared" si="933"/>
        <v>5.3289999999999997</v>
      </c>
      <c r="G3275" s="57">
        <f t="shared" si="934"/>
        <v>0</v>
      </c>
      <c r="H3275" s="57">
        <f>IF(Q3274&gt;SetUp!$B$56,SetUp!$B$56,Q3274)</f>
        <v>0</v>
      </c>
      <c r="I3275" s="57">
        <f t="shared" si="939"/>
        <v>0.25704610086060653</v>
      </c>
      <c r="J3275" s="57">
        <f>MIN(F3275,H3275,(1-EXP(-SetUp!$B$52*H3275/SetUp!$B$56))*F3275)</f>
        <v>0</v>
      </c>
      <c r="K3275" s="57">
        <f t="shared" si="935"/>
        <v>0</v>
      </c>
      <c r="L3275" s="57">
        <f>IF(I3275&lt;=0,0,MIN(SetUp!$B$50*I3275^SetUp!$B$55,I3275))</f>
        <v>2.1267407461204608E-3</v>
      </c>
      <c r="M3275" s="57">
        <f t="shared" si="936"/>
        <v>0.25491936011448607</v>
      </c>
      <c r="N3275" s="57">
        <f>IF(SetUp!$B$62=0,X3275,(B3275-E3275)*(1-(H3275/SetUp!$B$66/SetUp!$B$56)))</f>
        <v>0</v>
      </c>
      <c r="O3275" s="57">
        <f>K3275*SetUp!$B$65</f>
        <v>0</v>
      </c>
      <c r="P3275" s="57">
        <f>MIN(SetUp!$B$54*L3275^SetUp!$B$51,L3275)</f>
        <v>1.2119873407090199E-3</v>
      </c>
      <c r="Q3275" s="57">
        <f t="shared" si="937"/>
        <v>0</v>
      </c>
      <c r="R3275" s="57">
        <f>IF((H3275+N3275-O3275)&gt;SetUp!$B$56,T3274+H3275+N3275-O3275-SetUp!$B$56,T3274)</f>
        <v>0</v>
      </c>
      <c r="S3275" s="57">
        <f>R3275*SetUp!$B$65</f>
        <v>0</v>
      </c>
      <c r="T3275" s="57">
        <f>IF((R3275-S3275)&lt;SetUp!$B$53,R3275-S3275,SetUp!$B$53)</f>
        <v>0</v>
      </c>
      <c r="U3275" s="57">
        <f t="shared" si="938"/>
        <v>0.25491936011448607</v>
      </c>
      <c r="V3275" s="57">
        <f>(L3275-P3275)/1000*SetUp!$B$13*1000000/SetUp!$B$48</f>
        <v>5.2029054226701579E-2</v>
      </c>
      <c r="W3275" s="57">
        <f t="shared" si="940"/>
        <v>0</v>
      </c>
      <c r="X3275" s="57">
        <f>MAX((SetUp!$B$56*(1-($H3275/SetUp!$B$56)^2)*TANH(($B3275-$D3275)/SetUp!$B$56))/(1+$H3275/SetUp!$B$56*TANH(($B3275-$D3275)/SetUp!$B$56)),0)</f>
        <v>0</v>
      </c>
    </row>
    <row r="3276" spans="1:24" x14ac:dyDescent="0.3">
      <c r="A3276" s="64">
        <v>29938</v>
      </c>
      <c r="B3276" s="57">
        <v>0.753</v>
      </c>
      <c r="C3276" s="57"/>
      <c r="D3276" s="57">
        <v>5.4390000000000001</v>
      </c>
      <c r="E3276" s="57">
        <f t="shared" si="932"/>
        <v>0.753</v>
      </c>
      <c r="F3276" s="57">
        <f t="shared" si="933"/>
        <v>4.6859999999999999</v>
      </c>
      <c r="G3276" s="57">
        <f t="shared" si="934"/>
        <v>0</v>
      </c>
      <c r="H3276" s="57">
        <f>IF(Q3275&gt;SetUp!$B$56,SetUp!$B$56,Q3275)</f>
        <v>0</v>
      </c>
      <c r="I3276" s="57">
        <f t="shared" si="939"/>
        <v>0.25491936011448607</v>
      </c>
      <c r="J3276" s="57">
        <f>MIN(F3276,H3276,(1-EXP(-SetUp!$B$52*H3276/SetUp!$B$56))*F3276)</f>
        <v>0</v>
      </c>
      <c r="K3276" s="57">
        <f t="shared" si="935"/>
        <v>0</v>
      </c>
      <c r="L3276" s="57">
        <f>IF(I3276&lt;=0,0,MIN(SetUp!$B$50*I3276^SetUp!$B$55,I3276))</f>
        <v>2.097494756621869E-3</v>
      </c>
      <c r="M3276" s="57">
        <f t="shared" si="936"/>
        <v>0.25282186535786422</v>
      </c>
      <c r="N3276" s="57">
        <f>IF(SetUp!$B$62=0,X3276,(B3276-E3276)*(1-(H3276/SetUp!$B$66/SetUp!$B$56)))</f>
        <v>0</v>
      </c>
      <c r="O3276" s="57">
        <f>K3276*SetUp!$B$65</f>
        <v>0</v>
      </c>
      <c r="P3276" s="57">
        <f>MIN(SetUp!$B$54*L3276^SetUp!$B$51,L3276)</f>
        <v>1.1956022391265042E-3</v>
      </c>
      <c r="Q3276" s="57">
        <f t="shared" si="937"/>
        <v>0</v>
      </c>
      <c r="R3276" s="57">
        <f>IF((H3276+N3276-O3276)&gt;SetUp!$B$56,T3275+H3276+N3276-O3276-SetUp!$B$56,T3275)</f>
        <v>0</v>
      </c>
      <c r="S3276" s="57">
        <f>R3276*SetUp!$B$65</f>
        <v>0</v>
      </c>
      <c r="T3276" s="57">
        <f>IF((R3276-S3276)&lt;SetUp!$B$53,R3276-S3276,SetUp!$B$53)</f>
        <v>0</v>
      </c>
      <c r="U3276" s="57">
        <f t="shared" si="938"/>
        <v>0.25282186535786422</v>
      </c>
      <c r="V3276" s="57">
        <f>(L3276-P3276)/1000*SetUp!$B$13*1000000/SetUp!$B$48</f>
        <v>5.1297556720564276E-2</v>
      </c>
      <c r="W3276" s="57">
        <f t="shared" si="940"/>
        <v>7.0689981646054889E-17</v>
      </c>
      <c r="X3276" s="57">
        <f>MAX((SetUp!$B$56*(1-($H3276/SetUp!$B$56)^2)*TANH(($B3276-$D3276)/SetUp!$B$56))/(1+$H3276/SetUp!$B$56*TANH(($B3276-$D3276)/SetUp!$B$56)),0)</f>
        <v>0</v>
      </c>
    </row>
    <row r="3277" spans="1:24" x14ac:dyDescent="0.3">
      <c r="A3277" s="64">
        <v>29939</v>
      </c>
      <c r="B3277" s="57">
        <v>0.57099999999999995</v>
      </c>
      <c r="C3277" s="57"/>
      <c r="D3277" s="57">
        <v>5.4390000000000001</v>
      </c>
      <c r="E3277" s="57">
        <f t="shared" si="932"/>
        <v>0.57099999999999995</v>
      </c>
      <c r="F3277" s="57">
        <f t="shared" si="933"/>
        <v>4.8680000000000003</v>
      </c>
      <c r="G3277" s="57">
        <f t="shared" si="934"/>
        <v>0</v>
      </c>
      <c r="H3277" s="57">
        <f>IF(Q3276&gt;SetUp!$B$56,SetUp!$B$56,Q3276)</f>
        <v>0</v>
      </c>
      <c r="I3277" s="57">
        <f t="shared" si="939"/>
        <v>0.25282186535786422</v>
      </c>
      <c r="J3277" s="57">
        <f>MIN(F3277,H3277,(1-EXP(-SetUp!$B$52*H3277/SetUp!$B$56))*F3277)</f>
        <v>0</v>
      </c>
      <c r="K3277" s="57">
        <f t="shared" si="935"/>
        <v>0</v>
      </c>
      <c r="L3277" s="57">
        <f>IF(I3277&lt;=0,0,MIN(SetUp!$B$50*I3277^SetUp!$B$55,I3277))</f>
        <v>2.0688098242158258E-3</v>
      </c>
      <c r="M3277" s="57">
        <f t="shared" si="936"/>
        <v>0.25075305553364841</v>
      </c>
      <c r="N3277" s="57">
        <f>IF(SetUp!$B$62=0,X3277,(B3277-E3277)*(1-(H3277/SetUp!$B$66/SetUp!$B$56)))</f>
        <v>0</v>
      </c>
      <c r="O3277" s="57">
        <f>K3277*SetUp!$B$65</f>
        <v>0</v>
      </c>
      <c r="P3277" s="57">
        <f>MIN(SetUp!$B$54*L3277^SetUp!$B$51,L3277)</f>
        <v>1.1795276947866287E-3</v>
      </c>
      <c r="Q3277" s="57">
        <f t="shared" si="937"/>
        <v>0</v>
      </c>
      <c r="R3277" s="57">
        <f>IF((H3277+N3277-O3277)&gt;SetUp!$B$56,T3276+H3277+N3277-O3277-SetUp!$B$56,T3276)</f>
        <v>0</v>
      </c>
      <c r="S3277" s="57">
        <f>R3277*SetUp!$B$65</f>
        <v>0</v>
      </c>
      <c r="T3277" s="57">
        <f>IF((R3277-S3277)&lt;SetUp!$B$53,R3277-S3277,SetUp!$B$53)</f>
        <v>0</v>
      </c>
      <c r="U3277" s="57">
        <f t="shared" si="938"/>
        <v>0.25075305553364841</v>
      </c>
      <c r="V3277" s="57">
        <f>(L3277-P3277)/1000*SetUp!$B$13*1000000/SetUp!$B$48</f>
        <v>5.0580307065484532E-2</v>
      </c>
      <c r="W3277" s="57">
        <f t="shared" si="940"/>
        <v>-4.1199682554449168E-17</v>
      </c>
      <c r="X3277" s="57">
        <f>MAX((SetUp!$B$56*(1-($H3277/SetUp!$B$56)^2)*TANH(($B3277-$D3277)/SetUp!$B$56))/(1+$H3277/SetUp!$B$56*TANH(($B3277-$D3277)/SetUp!$B$56)),0)</f>
        <v>0</v>
      </c>
    </row>
    <row r="3278" spans="1:24" x14ac:dyDescent="0.3">
      <c r="A3278" s="64">
        <v>29940</v>
      </c>
      <c r="B3278" s="57">
        <v>2.702</v>
      </c>
      <c r="C3278" s="57"/>
      <c r="D3278" s="57">
        <v>5.4390000000000001</v>
      </c>
      <c r="E3278" s="57">
        <f t="shared" si="932"/>
        <v>2.702</v>
      </c>
      <c r="F3278" s="57">
        <f t="shared" si="933"/>
        <v>2.7370000000000001</v>
      </c>
      <c r="G3278" s="57">
        <f t="shared" si="934"/>
        <v>0</v>
      </c>
      <c r="H3278" s="57">
        <f>IF(Q3277&gt;SetUp!$B$56,SetUp!$B$56,Q3277)</f>
        <v>0</v>
      </c>
      <c r="I3278" s="57">
        <f t="shared" si="939"/>
        <v>0.25075305553364841</v>
      </c>
      <c r="J3278" s="57">
        <f>MIN(F3278,H3278,(1-EXP(-SetUp!$B$52*H3278/SetUp!$B$56))*F3278)</f>
        <v>0</v>
      </c>
      <c r="K3278" s="57">
        <f t="shared" si="935"/>
        <v>0</v>
      </c>
      <c r="L3278" s="57">
        <f>IF(I3278&lt;=0,0,MIN(SetUp!$B$50*I3278^SetUp!$B$55,I3278))</f>
        <v>2.0406721650876262E-3</v>
      </c>
      <c r="M3278" s="57">
        <f t="shared" si="936"/>
        <v>0.24871238336856077</v>
      </c>
      <c r="N3278" s="57">
        <f>IF(SetUp!$B$62=0,X3278,(B3278-E3278)*(1-(H3278/SetUp!$B$66/SetUp!$B$56)))</f>
        <v>0</v>
      </c>
      <c r="O3278" s="57">
        <f>K3278*SetUp!$B$65</f>
        <v>0</v>
      </c>
      <c r="P3278" s="57">
        <f>MIN(SetUp!$B$54*L3278^SetUp!$B$51,L3278)</f>
        <v>1.1637561489835366E-3</v>
      </c>
      <c r="Q3278" s="57">
        <f t="shared" si="937"/>
        <v>0</v>
      </c>
      <c r="R3278" s="57">
        <f>IF((H3278+N3278-O3278)&gt;SetUp!$B$56,T3277+H3278+N3278-O3278-SetUp!$B$56,T3277)</f>
        <v>0</v>
      </c>
      <c r="S3278" s="57">
        <f>R3278*SetUp!$B$65</f>
        <v>0</v>
      </c>
      <c r="T3278" s="57">
        <f>IF((R3278-S3278)&lt;SetUp!$B$53,R3278-S3278,SetUp!$B$53)</f>
        <v>0</v>
      </c>
      <c r="U3278" s="57">
        <f t="shared" si="938"/>
        <v>0.24871238336856077</v>
      </c>
      <c r="V3278" s="57">
        <f>(L3278-P3278)/1000*SetUp!$B$13*1000000/SetUp!$B$48</f>
        <v>4.987695119169451E-2</v>
      </c>
      <c r="W3278" s="57">
        <f t="shared" si="940"/>
        <v>-5.2041704279304213E-18</v>
      </c>
      <c r="X3278" s="57">
        <f>MAX((SetUp!$B$56*(1-($H3278/SetUp!$B$56)^2)*TANH(($B3278-$D3278)/SetUp!$B$56))/(1+$H3278/SetUp!$B$56*TANH(($B3278-$D3278)/SetUp!$B$56)),0)</f>
        <v>0</v>
      </c>
    </row>
    <row r="3279" spans="1:24" x14ac:dyDescent="0.3">
      <c r="A3279" s="64">
        <v>29941</v>
      </c>
      <c r="B3279" s="57">
        <v>5.0019999999999998</v>
      </c>
      <c r="C3279" s="57"/>
      <c r="D3279" s="57">
        <v>5.4390000000000001</v>
      </c>
      <c r="E3279" s="57">
        <f t="shared" si="932"/>
        <v>5.0019999999999998</v>
      </c>
      <c r="F3279" s="57">
        <f t="shared" si="933"/>
        <v>0.43700000000000028</v>
      </c>
      <c r="G3279" s="57">
        <f t="shared" si="934"/>
        <v>0</v>
      </c>
      <c r="H3279" s="57">
        <f>IF(Q3278&gt;SetUp!$B$56,SetUp!$B$56,Q3278)</f>
        <v>0</v>
      </c>
      <c r="I3279" s="57">
        <f t="shared" si="939"/>
        <v>0.24871238336856077</v>
      </c>
      <c r="J3279" s="57">
        <f>MIN(F3279,H3279,(1-EXP(-SetUp!$B$52*H3279/SetUp!$B$56))*F3279)</f>
        <v>0</v>
      </c>
      <c r="K3279" s="57">
        <f t="shared" si="935"/>
        <v>0</v>
      </c>
      <c r="L3279" s="57">
        <f>IF(I3279&lt;=0,0,MIN(SetUp!$B$50*I3279^SetUp!$B$55,I3279))</f>
        <v>2.0130684075637738E-3</v>
      </c>
      <c r="M3279" s="57">
        <f t="shared" si="936"/>
        <v>0.24669931496099701</v>
      </c>
      <c r="N3279" s="57">
        <f>IF(SetUp!$B$62=0,X3279,(B3279-E3279)*(1-(H3279/SetUp!$B$66/SetUp!$B$56)))</f>
        <v>0</v>
      </c>
      <c r="O3279" s="57">
        <f>K3279*SetUp!$B$65</f>
        <v>0</v>
      </c>
      <c r="P3279" s="57">
        <f>MIN(SetUp!$B$54*L3279^SetUp!$B$51,L3279)</f>
        <v>1.1482802673087272E-3</v>
      </c>
      <c r="Q3279" s="57">
        <f t="shared" si="937"/>
        <v>0</v>
      </c>
      <c r="R3279" s="57">
        <f>IF((H3279+N3279-O3279)&gt;SetUp!$B$56,T3278+H3279+N3279-O3279-SetUp!$B$56,T3278)</f>
        <v>0</v>
      </c>
      <c r="S3279" s="57">
        <f>R3279*SetUp!$B$65</f>
        <v>0</v>
      </c>
      <c r="T3279" s="57">
        <f>IF((R3279-S3279)&lt;SetUp!$B$53,R3279-S3279,SetUp!$B$53)</f>
        <v>0</v>
      </c>
      <c r="U3279" s="57">
        <f t="shared" si="938"/>
        <v>0.24669931496099701</v>
      </c>
      <c r="V3279" s="57">
        <f>(L3279-P3279)/1000*SetUp!$B$13*1000000/SetUp!$B$48</f>
        <v>4.9187145713549554E-2</v>
      </c>
      <c r="W3279" s="57">
        <f t="shared" si="940"/>
        <v>-1.0451708942760263E-16</v>
      </c>
      <c r="X3279" s="57">
        <f>MAX((SetUp!$B$56*(1-($H3279/SetUp!$B$56)^2)*TANH(($B3279-$D3279)/SetUp!$B$56))/(1+$H3279/SetUp!$B$56*TANH(($B3279-$D3279)/SetUp!$B$56)),0)</f>
        <v>0</v>
      </c>
    </row>
    <row r="3280" spans="1:24" x14ac:dyDescent="0.3">
      <c r="A3280" s="64">
        <v>29942</v>
      </c>
      <c r="B3280" s="57">
        <v>5.1139999999999999</v>
      </c>
      <c r="C3280" s="57"/>
      <c r="D3280" s="57">
        <v>5.4390000000000001</v>
      </c>
      <c r="E3280" s="57">
        <f t="shared" si="932"/>
        <v>5.1139999999999999</v>
      </c>
      <c r="F3280" s="57">
        <f t="shared" si="933"/>
        <v>0.32500000000000018</v>
      </c>
      <c r="G3280" s="57">
        <f t="shared" si="934"/>
        <v>0</v>
      </c>
      <c r="H3280" s="57">
        <f>IF(Q3279&gt;SetUp!$B$56,SetUp!$B$56,Q3279)</f>
        <v>0</v>
      </c>
      <c r="I3280" s="57">
        <f t="shared" si="939"/>
        <v>0.24669931496099701</v>
      </c>
      <c r="J3280" s="57">
        <f>MIN(F3280,H3280,(1-EXP(-SetUp!$B$52*H3280/SetUp!$B$56))*F3280)</f>
        <v>0</v>
      </c>
      <c r="K3280" s="57">
        <f t="shared" si="935"/>
        <v>0</v>
      </c>
      <c r="L3280" s="57">
        <f>IF(I3280&lt;=0,0,MIN(SetUp!$B$50*I3280^SetUp!$B$55,I3280))</f>
        <v>1.9859855776121591E-3</v>
      </c>
      <c r="M3280" s="57">
        <f t="shared" si="936"/>
        <v>0.24471332938338486</v>
      </c>
      <c r="N3280" s="57">
        <f>IF(SetUp!$B$62=0,X3280,(B3280-E3280)*(1-(H3280/SetUp!$B$66/SetUp!$B$56)))</f>
        <v>0</v>
      </c>
      <c r="O3280" s="57">
        <f>K3280*SetUp!$B$65</f>
        <v>0</v>
      </c>
      <c r="P3280" s="57">
        <f>MIN(SetUp!$B$54*L3280^SetUp!$B$51,L3280)</f>
        <v>1.1330929318102E-3</v>
      </c>
      <c r="Q3280" s="57">
        <f t="shared" si="937"/>
        <v>0</v>
      </c>
      <c r="R3280" s="57">
        <f>IF((H3280+N3280-O3280)&gt;SetUp!$B$56,T3279+H3280+N3280-O3280-SetUp!$B$56,T3279)</f>
        <v>0</v>
      </c>
      <c r="S3280" s="57">
        <f>R3280*SetUp!$B$65</f>
        <v>0</v>
      </c>
      <c r="T3280" s="57">
        <f>IF((R3280-S3280)&lt;SetUp!$B$53,R3280-S3280,SetUp!$B$53)</f>
        <v>0</v>
      </c>
      <c r="U3280" s="57">
        <f t="shared" si="938"/>
        <v>0.24471332938338486</v>
      </c>
      <c r="V3280" s="57">
        <f>(L3280-P3280)/1000*SetUp!$B$13*1000000/SetUp!$B$48</f>
        <v>4.8510557550781548E-2</v>
      </c>
      <c r="W3280" s="57">
        <f t="shared" si="940"/>
        <v>2.8839777788114418E-16</v>
      </c>
      <c r="X3280" s="57">
        <f>MAX((SetUp!$B$56*(1-($H3280/SetUp!$B$56)^2)*TANH(($B3280-$D3280)/SetUp!$B$56))/(1+$H3280/SetUp!$B$56*TANH(($B3280-$D3280)/SetUp!$B$56)),0)</f>
        <v>0</v>
      </c>
    </row>
    <row r="3281" spans="1:24" x14ac:dyDescent="0.3">
      <c r="A3281" s="64">
        <v>29943</v>
      </c>
      <c r="B3281" s="57">
        <v>11.558999999999999</v>
      </c>
      <c r="C3281" s="57"/>
      <c r="D3281" s="57">
        <v>5.4390000000000001</v>
      </c>
      <c r="E3281" s="57">
        <f t="shared" si="932"/>
        <v>5.4390000000000001</v>
      </c>
      <c r="F3281" s="57">
        <f t="shared" si="933"/>
        <v>0</v>
      </c>
      <c r="G3281" s="57">
        <f t="shared" si="934"/>
        <v>1.858606838475918E-2</v>
      </c>
      <c r="H3281" s="57">
        <f>IF(Q3280&gt;SetUp!$B$56,SetUp!$B$56,Q3280)</f>
        <v>0</v>
      </c>
      <c r="I3281" s="57">
        <f t="shared" si="939"/>
        <v>0.26329939776814404</v>
      </c>
      <c r="J3281" s="57">
        <f>MIN(F3281,H3281,(1-EXP(-SetUp!$B$52*H3281/SetUp!$B$56))*F3281)</f>
        <v>0</v>
      </c>
      <c r="K3281" s="57">
        <f t="shared" si="935"/>
        <v>0</v>
      </c>
      <c r="L3281" s="57">
        <f>IF(I3281&lt;=0,0,MIN(SetUp!$B$50*I3281^SetUp!$B$55,I3281))</f>
        <v>2.2136687148220095E-3</v>
      </c>
      <c r="M3281" s="57">
        <f t="shared" si="936"/>
        <v>0.261085729053322</v>
      </c>
      <c r="N3281" s="57">
        <f>IF(SetUp!$B$62=0,X3281,(B3281-E3281)*(1-(H3281/SetUp!$B$66/SetUp!$B$56)))</f>
        <v>6.10141393161524</v>
      </c>
      <c r="O3281" s="57">
        <f>K3281*SetUp!$B$65</f>
        <v>0</v>
      </c>
      <c r="P3281" s="57">
        <f>MIN(SetUp!$B$54*L3281^SetUp!$B$51,L3281)</f>
        <v>1.2606664191505961E-3</v>
      </c>
      <c r="Q3281" s="57">
        <f t="shared" si="937"/>
        <v>6.10141393161524</v>
      </c>
      <c r="R3281" s="57">
        <f>IF((H3281+N3281-O3281)&gt;SetUp!$B$56,T3280+H3281+N3281-O3281-SetUp!$B$56,T3280)</f>
        <v>0</v>
      </c>
      <c r="S3281" s="57">
        <f>R3281*SetUp!$B$65</f>
        <v>0</v>
      </c>
      <c r="T3281" s="57">
        <f>IF((R3281-S3281)&lt;SetUp!$B$53,R3281-S3281,SetUp!$B$53)</f>
        <v>0</v>
      </c>
      <c r="U3281" s="57">
        <f t="shared" si="938"/>
        <v>0.261085729053322</v>
      </c>
      <c r="V3281" s="57">
        <f>(L3281-P3281)/1000*SetUp!$B$13*1000000/SetUp!$B$48</f>
        <v>5.4204562482450758E-2</v>
      </c>
      <c r="W3281" s="57">
        <f t="shared" si="940"/>
        <v>4.7227846633468573E-16</v>
      </c>
      <c r="X3281" s="57">
        <f>MAX((SetUp!$B$56*(1-($H3281/SetUp!$B$56)^2)*TANH(($B3281-$D3281)/SetUp!$B$56))/(1+$H3281/SetUp!$B$56*TANH(($B3281-$D3281)/SetUp!$B$56)),0)</f>
        <v>6.10141393161524</v>
      </c>
    </row>
    <row r="3282" spans="1:24" x14ac:dyDescent="0.3">
      <c r="A3282" s="64">
        <v>29944</v>
      </c>
      <c r="B3282" s="57">
        <v>2.4020000000000001</v>
      </c>
      <c r="C3282" s="57"/>
      <c r="D3282" s="57">
        <v>5.4390000000000001</v>
      </c>
      <c r="E3282" s="57">
        <f t="shared" si="932"/>
        <v>2.4020000000000001</v>
      </c>
      <c r="F3282" s="57">
        <f t="shared" si="933"/>
        <v>3.0369999999999999</v>
      </c>
      <c r="G3282" s="57">
        <f t="shared" si="934"/>
        <v>0</v>
      </c>
      <c r="H3282" s="57">
        <f>IF(Q3281&gt;SetUp!$B$56,SetUp!$B$56,Q3281)</f>
        <v>6.10141393161524</v>
      </c>
      <c r="I3282" s="57">
        <f t="shared" si="939"/>
        <v>0.261085729053322</v>
      </c>
      <c r="J3282" s="57">
        <f>MIN(F3282,H3282,(1-EXP(-SetUp!$B$52*H3282/SetUp!$B$56))*F3282)</f>
        <v>1.8663908442640864</v>
      </c>
      <c r="K3282" s="57">
        <f t="shared" si="935"/>
        <v>4.2350230873511538</v>
      </c>
      <c r="L3282" s="57">
        <f>IF(I3282&lt;=0,0,MIN(SetUp!$B$50*I3282^SetUp!$B$55,I3282))</f>
        <v>2.182736986448277E-3</v>
      </c>
      <c r="M3282" s="57">
        <f t="shared" si="936"/>
        <v>0.25890299206687373</v>
      </c>
      <c r="N3282" s="57">
        <f>IF(SetUp!$B$62=0,X3282,(B3282-E3282)*(1-(H3282/SetUp!$B$66/SetUp!$B$56)))</f>
        <v>0</v>
      </c>
      <c r="O3282" s="57">
        <f>K3282*SetUp!$B$65</f>
        <v>0</v>
      </c>
      <c r="P3282" s="57">
        <f>MIN(SetUp!$B$54*L3282^SetUp!$B$51,L3282)</f>
        <v>1.243348653531103E-3</v>
      </c>
      <c r="Q3282" s="57">
        <f t="shared" si="937"/>
        <v>4.2350230873511538</v>
      </c>
      <c r="R3282" s="57">
        <f>IF((H3282+N3282-O3282)&gt;SetUp!$B$56,T3281+H3282+N3282-O3282-SetUp!$B$56,T3281)</f>
        <v>0</v>
      </c>
      <c r="S3282" s="57">
        <f>R3282*SetUp!$B$65</f>
        <v>0</v>
      </c>
      <c r="T3282" s="57">
        <f>IF((R3282-S3282)&lt;SetUp!$B$53,R3282-S3282,SetUp!$B$53)</f>
        <v>0</v>
      </c>
      <c r="U3282" s="57">
        <f t="shared" si="938"/>
        <v>0.25890299206687373</v>
      </c>
      <c r="V3282" s="57">
        <f>(L3282-P3282)/1000*SetUp!$B$13*1000000/SetUp!$B$48</f>
        <v>5.3430231824384472E-2</v>
      </c>
      <c r="W3282" s="57">
        <f t="shared" si="940"/>
        <v>2.7972416050126014E-16</v>
      </c>
      <c r="X3282" s="57">
        <f>MAX((SetUp!$B$56*(1-($H3282/SetUp!$B$56)^2)*TANH(($B3282-$D3282)/SetUp!$B$56))/(1+$H3282/SetUp!$B$56*TANH(($B3282-$D3282)/SetUp!$B$56)),0)</f>
        <v>0</v>
      </c>
    </row>
    <row r="3283" spans="1:24" x14ac:dyDescent="0.3">
      <c r="A3283" s="64">
        <v>29945</v>
      </c>
      <c r="B3283" s="57">
        <v>0.26600000000000001</v>
      </c>
      <c r="C3283" s="57"/>
      <c r="D3283" s="57">
        <v>5.4390000000000001</v>
      </c>
      <c r="E3283" s="57">
        <f t="shared" si="932"/>
        <v>0.26600000000000001</v>
      </c>
      <c r="F3283" s="57">
        <f t="shared" si="933"/>
        <v>5.173</v>
      </c>
      <c r="G3283" s="57">
        <f t="shared" si="934"/>
        <v>0</v>
      </c>
      <c r="H3283" s="57">
        <f>IF(Q3282&gt;SetUp!$B$56,SetUp!$B$56,Q3282)</f>
        <v>4.2350230873511538</v>
      </c>
      <c r="I3283" s="57">
        <f t="shared" si="939"/>
        <v>0.25890299206687373</v>
      </c>
      <c r="J3283" s="57">
        <f>MIN(F3283,H3283,(1-EXP(-SetUp!$B$52*H3283/SetUp!$B$56))*F3283)</f>
        <v>2.5039291018765675</v>
      </c>
      <c r="K3283" s="57">
        <f t="shared" si="935"/>
        <v>1.7310939854745864</v>
      </c>
      <c r="L3283" s="57">
        <f>IF(I3283&lt;=0,0,MIN(SetUp!$B$50*I3283^SetUp!$B$55,I3283))</f>
        <v>2.152408178325637E-3</v>
      </c>
      <c r="M3283" s="57">
        <f t="shared" si="936"/>
        <v>0.2567505838885481</v>
      </c>
      <c r="N3283" s="57">
        <f>IF(SetUp!$B$62=0,X3283,(B3283-E3283)*(1-(H3283/SetUp!$B$66/SetUp!$B$56)))</f>
        <v>0</v>
      </c>
      <c r="O3283" s="57">
        <f>K3283*SetUp!$B$65</f>
        <v>0</v>
      </c>
      <c r="P3283" s="57">
        <f>MIN(SetUp!$B$54*L3283^SetUp!$B$51,L3283)</f>
        <v>1.2263643913517873E-3</v>
      </c>
      <c r="Q3283" s="57">
        <f t="shared" si="937"/>
        <v>1.7310939854745864</v>
      </c>
      <c r="R3283" s="57">
        <f>IF((H3283+N3283-O3283)&gt;SetUp!$B$56,T3282+H3283+N3283-O3283-SetUp!$B$56,T3282)</f>
        <v>0</v>
      </c>
      <c r="S3283" s="57">
        <f>R3283*SetUp!$B$65</f>
        <v>0</v>
      </c>
      <c r="T3283" s="57">
        <f>IF((R3283-S3283)&lt;SetUp!$B$53,R3283-S3283,SetUp!$B$53)</f>
        <v>0</v>
      </c>
      <c r="U3283" s="57">
        <f t="shared" si="938"/>
        <v>0.2567505838885481</v>
      </c>
      <c r="V3283" s="57">
        <f>(L3283-P3283)/1000*SetUp!$B$13*1000000/SetUp!$B$48</f>
        <v>5.2671224970287381E-2</v>
      </c>
      <c r="W3283" s="57">
        <f t="shared" si="940"/>
        <v>-3.2265856653168612E-16</v>
      </c>
      <c r="X3283" s="57">
        <f>MAX((SetUp!$B$56*(1-($H3283/SetUp!$B$56)^2)*TANH(($B3283-$D3283)/SetUp!$B$56))/(1+$H3283/SetUp!$B$56*TANH(($B3283-$D3283)/SetUp!$B$56)),0)</f>
        <v>0</v>
      </c>
    </row>
    <row r="3284" spans="1:24" x14ac:dyDescent="0.3">
      <c r="A3284" s="64">
        <v>29946</v>
      </c>
      <c r="B3284" s="57">
        <v>1.7000000000000001E-2</v>
      </c>
      <c r="C3284" s="57"/>
      <c r="D3284" s="57">
        <v>5.4390000000000001</v>
      </c>
      <c r="E3284" s="57">
        <f t="shared" si="932"/>
        <v>1.7000000000000001E-2</v>
      </c>
      <c r="F3284" s="57">
        <f t="shared" si="933"/>
        <v>5.4219999999999997</v>
      </c>
      <c r="G3284" s="57">
        <f t="shared" si="934"/>
        <v>0</v>
      </c>
      <c r="H3284" s="57">
        <f>IF(Q3283&gt;SetUp!$B$56,SetUp!$B$56,Q3283)</f>
        <v>1.7310939854745864</v>
      </c>
      <c r="I3284" s="57">
        <f t="shared" si="939"/>
        <v>0.2567505838885481</v>
      </c>
      <c r="J3284" s="57">
        <f>MIN(F3284,H3284,(1-EXP(-SetUp!$B$52*H3284/SetUp!$B$56))*F3284)</f>
        <v>1.2849568576216166</v>
      </c>
      <c r="K3284" s="57">
        <f t="shared" si="935"/>
        <v>0.44613712785296977</v>
      </c>
      <c r="L3284" s="57">
        <f>IF(I3284&lt;=0,0,MIN(SetUp!$B$50*I3284^SetUp!$B$55,I3284))</f>
        <v>2.1226672413905199E-3</v>
      </c>
      <c r="M3284" s="57">
        <f t="shared" si="936"/>
        <v>0.25462791664715756</v>
      </c>
      <c r="N3284" s="57">
        <f>IF(SetUp!$B$62=0,X3284,(B3284-E3284)*(1-(H3284/SetUp!$B$66/SetUp!$B$56)))</f>
        <v>0</v>
      </c>
      <c r="O3284" s="57">
        <f>K3284*SetUp!$B$65</f>
        <v>0</v>
      </c>
      <c r="P3284" s="57">
        <f>MIN(SetUp!$B$54*L3284^SetUp!$B$51,L3284)</f>
        <v>1.2097053856425142E-3</v>
      </c>
      <c r="Q3284" s="57">
        <f t="shared" si="937"/>
        <v>0.44613712785296977</v>
      </c>
      <c r="R3284" s="57">
        <f>IF((H3284+N3284-O3284)&gt;SetUp!$B$56,T3283+H3284+N3284-O3284-SetUp!$B$56,T3283)</f>
        <v>0</v>
      </c>
      <c r="S3284" s="57">
        <f>R3284*SetUp!$B$65</f>
        <v>0</v>
      </c>
      <c r="T3284" s="57">
        <f>IF((R3284-S3284)&lt;SetUp!$B$53,R3284-S3284,SetUp!$B$53)</f>
        <v>0</v>
      </c>
      <c r="U3284" s="57">
        <f t="shared" si="938"/>
        <v>0.25462791664715756</v>
      </c>
      <c r="V3284" s="57">
        <f>(L3284-P3284)/1000*SetUp!$B$13*1000000/SetUp!$B$48</f>
        <v>5.1927155032845305E-2</v>
      </c>
      <c r="W3284" s="57">
        <f t="shared" si="940"/>
        <v>-2.1250362580715887E-17</v>
      </c>
      <c r="X3284" s="57">
        <f>MAX((SetUp!$B$56*(1-($H3284/SetUp!$B$56)^2)*TANH(($B3284-$D3284)/SetUp!$B$56))/(1+$H3284/SetUp!$B$56*TANH(($B3284-$D3284)/SetUp!$B$56)),0)</f>
        <v>0</v>
      </c>
    </row>
    <row r="3285" spans="1:24" x14ac:dyDescent="0.3">
      <c r="A3285" s="64">
        <v>29947</v>
      </c>
      <c r="B3285" s="57">
        <v>0</v>
      </c>
      <c r="C3285" s="57"/>
      <c r="D3285" s="57">
        <v>5.4390000000000001</v>
      </c>
      <c r="E3285" s="57">
        <f t="shared" si="932"/>
        <v>0</v>
      </c>
      <c r="F3285" s="57">
        <f t="shared" si="933"/>
        <v>5.4390000000000001</v>
      </c>
      <c r="G3285" s="57">
        <f t="shared" si="934"/>
        <v>0</v>
      </c>
      <c r="H3285" s="57">
        <f>IF(Q3284&gt;SetUp!$B$56,SetUp!$B$56,Q3284)</f>
        <v>0.44613712785296977</v>
      </c>
      <c r="I3285" s="57">
        <f t="shared" si="939"/>
        <v>0.25462791664715756</v>
      </c>
      <c r="J3285" s="57">
        <f>MIN(F3285,H3285,(1-EXP(-SetUp!$B$52*H3285/SetUp!$B$56))*F3285)</f>
        <v>0.36623367917066069</v>
      </c>
      <c r="K3285" s="57">
        <f t="shared" si="935"/>
        <v>7.9903448682309086E-2</v>
      </c>
      <c r="L3285" s="57">
        <f>IF(I3285&lt;=0,0,MIN(SetUp!$B$50*I3285^SetUp!$B$55,I3285))</f>
        <v>2.0934995837137661E-3</v>
      </c>
      <c r="M3285" s="57">
        <f t="shared" si="936"/>
        <v>0.25253441706344382</v>
      </c>
      <c r="N3285" s="57">
        <f>IF(SetUp!$B$62=0,X3285,(B3285-E3285)*(1-(H3285/SetUp!$B$66/SetUp!$B$56)))</f>
        <v>0</v>
      </c>
      <c r="O3285" s="57">
        <f>K3285*SetUp!$B$65</f>
        <v>0</v>
      </c>
      <c r="P3285" s="57">
        <f>MIN(SetUp!$B$54*L3285^SetUp!$B$51,L3285)</f>
        <v>1.1933636380497359E-3</v>
      </c>
      <c r="Q3285" s="57">
        <f t="shared" si="937"/>
        <v>7.9903448682309086E-2</v>
      </c>
      <c r="R3285" s="57">
        <f>IF((H3285+N3285-O3285)&gt;SetUp!$B$56,T3284+H3285+N3285-O3285-SetUp!$B$56,T3284)</f>
        <v>0</v>
      </c>
      <c r="S3285" s="57">
        <f>R3285*SetUp!$B$65</f>
        <v>0</v>
      </c>
      <c r="T3285" s="57">
        <f>IF((R3285-S3285)&lt;SetUp!$B$53,R3285-S3285,SetUp!$B$53)</f>
        <v>0</v>
      </c>
      <c r="U3285" s="57">
        <f t="shared" si="938"/>
        <v>0.25253441706344382</v>
      </c>
      <c r="V3285" s="57">
        <f>(L3285-P3285)/1000*SetUp!$B$13*1000000/SetUp!$B$48</f>
        <v>5.119764698475468E-2</v>
      </c>
      <c r="W3285" s="57">
        <f t="shared" si="940"/>
        <v>2.3418766925686896E-17</v>
      </c>
      <c r="X3285" s="57">
        <f>MAX((SetUp!$B$56*(1-($H3285/SetUp!$B$56)^2)*TANH(($B3285-$D3285)/SetUp!$B$56))/(1+$H3285/SetUp!$B$56*TANH(($B3285-$D3285)/SetUp!$B$56)),0)</f>
        <v>0</v>
      </c>
    </row>
    <row r="3286" spans="1:24" x14ac:dyDescent="0.3">
      <c r="A3286" s="64">
        <v>29948</v>
      </c>
      <c r="B3286" s="57">
        <v>0.161</v>
      </c>
      <c r="C3286" s="57"/>
      <c r="D3286" s="57">
        <v>5.4390000000000001</v>
      </c>
      <c r="E3286" s="57">
        <f t="shared" si="932"/>
        <v>0.161</v>
      </c>
      <c r="F3286" s="57">
        <f t="shared" si="933"/>
        <v>5.2780000000000005</v>
      </c>
      <c r="G3286" s="57">
        <f t="shared" si="934"/>
        <v>0</v>
      </c>
      <c r="H3286" s="57">
        <f>IF(Q3285&gt;SetUp!$B$56,SetUp!$B$56,Q3285)</f>
        <v>7.9903448682309086E-2</v>
      </c>
      <c r="I3286" s="57">
        <f t="shared" si="939"/>
        <v>0.25253441706344382</v>
      </c>
      <c r="J3286" s="57">
        <f>MIN(F3286,H3286,(1-EXP(-SetUp!$B$52*H3286/SetUp!$B$56))*F3286)</f>
        <v>6.5485732848801131E-2</v>
      </c>
      <c r="K3286" s="57">
        <f t="shared" si="935"/>
        <v>1.4417715833507955E-2</v>
      </c>
      <c r="L3286" s="57">
        <f>IF(I3286&lt;=0,0,MIN(SetUp!$B$50*I3286^SetUp!$B$55,I3286))</f>
        <v>2.0648910541630496E-3</v>
      </c>
      <c r="M3286" s="57">
        <f t="shared" si="936"/>
        <v>0.25046952600928074</v>
      </c>
      <c r="N3286" s="57">
        <f>IF(SetUp!$B$62=0,X3286,(B3286-E3286)*(1-(H3286/SetUp!$B$66/SetUp!$B$56)))</f>
        <v>0</v>
      </c>
      <c r="O3286" s="57">
        <f>K3286*SetUp!$B$65</f>
        <v>0</v>
      </c>
      <c r="P3286" s="57">
        <f>MIN(SetUp!$B$54*L3286^SetUp!$B$51,L3286)</f>
        <v>1.1773313900077633E-3</v>
      </c>
      <c r="Q3286" s="57">
        <f t="shared" si="937"/>
        <v>1.4417715833507955E-2</v>
      </c>
      <c r="R3286" s="57">
        <f>IF((H3286+N3286-O3286)&gt;SetUp!$B$56,T3285+H3286+N3286-O3286-SetUp!$B$56,T3285)</f>
        <v>0</v>
      </c>
      <c r="S3286" s="57">
        <f>R3286*SetUp!$B$65</f>
        <v>0</v>
      </c>
      <c r="T3286" s="57">
        <f>IF((R3286-S3286)&lt;SetUp!$B$53,R3286-S3286,SetUp!$B$53)</f>
        <v>0</v>
      </c>
      <c r="U3286" s="57">
        <f t="shared" si="938"/>
        <v>0.25046952600928074</v>
      </c>
      <c r="V3286" s="57">
        <f>(L3286-P3286)/1000*SetUp!$B$13*1000000/SetUp!$B$48</f>
        <v>5.048233723163667E-2</v>
      </c>
      <c r="W3286" s="57">
        <f t="shared" si="940"/>
        <v>-5.4210108624275222E-17</v>
      </c>
      <c r="X3286" s="57">
        <f>MAX((SetUp!$B$56*(1-($H3286/SetUp!$B$56)^2)*TANH(($B3286-$D3286)/SetUp!$B$56))/(1+$H3286/SetUp!$B$56*TANH(($B3286-$D3286)/SetUp!$B$56)),0)</f>
        <v>0</v>
      </c>
    </row>
    <row r="3287" spans="1:24" x14ac:dyDescent="0.3">
      <c r="A3287" s="64">
        <v>29949</v>
      </c>
      <c r="B3287" s="57">
        <v>0.29099999999999998</v>
      </c>
      <c r="C3287" s="57"/>
      <c r="D3287" s="57">
        <v>5.4390000000000001</v>
      </c>
      <c r="E3287" s="57">
        <f t="shared" si="932"/>
        <v>0.29099999999999998</v>
      </c>
      <c r="F3287" s="57">
        <f t="shared" si="933"/>
        <v>5.1479999999999997</v>
      </c>
      <c r="G3287" s="57">
        <f t="shared" si="934"/>
        <v>0</v>
      </c>
      <c r="H3287" s="57">
        <f>IF(Q3286&gt;SetUp!$B$56,SetUp!$B$56,Q3286)</f>
        <v>1.4417715833507955E-2</v>
      </c>
      <c r="I3287" s="57">
        <f t="shared" si="939"/>
        <v>0.25046952600928074</v>
      </c>
      <c r="J3287" s="57">
        <f>MIN(F3287,H3287,(1-EXP(-SetUp!$B$52*H3287/SetUp!$B$56))*F3287)</f>
        <v>1.1584197019713952E-2</v>
      </c>
      <c r="K3287" s="57">
        <f t="shared" si="935"/>
        <v>2.8335188137940028E-3</v>
      </c>
      <c r="L3287" s="57">
        <f>IF(I3287&lt;=0,0,MIN(SetUp!$B$50*I3287^SetUp!$B$55,I3287))</f>
        <v>2.0368279267359295E-3</v>
      </c>
      <c r="M3287" s="57">
        <f t="shared" si="936"/>
        <v>0.24843269808254481</v>
      </c>
      <c r="N3287" s="57">
        <f>IF(SetUp!$B$62=0,X3287,(B3287-E3287)*(1-(H3287/SetUp!$B$66/SetUp!$B$56)))</f>
        <v>0</v>
      </c>
      <c r="O3287" s="57">
        <f>K3287*SetUp!$B$65</f>
        <v>0</v>
      </c>
      <c r="P3287" s="57">
        <f>MIN(SetUp!$B$54*L3287^SetUp!$B$51,L3287)</f>
        <v>1.1616011142704548E-3</v>
      </c>
      <c r="Q3287" s="57">
        <f t="shared" si="937"/>
        <v>2.8335188137940028E-3</v>
      </c>
      <c r="R3287" s="57">
        <f>IF((H3287+N3287-O3287)&gt;SetUp!$B$56,T3286+H3287+N3287-O3287-SetUp!$B$56,T3286)</f>
        <v>0</v>
      </c>
      <c r="S3287" s="57">
        <f>R3287*SetUp!$B$65</f>
        <v>0</v>
      </c>
      <c r="T3287" s="57">
        <f>IF((R3287-S3287)&lt;SetUp!$B$53,R3287-S3287,SetUp!$B$53)</f>
        <v>0</v>
      </c>
      <c r="U3287" s="57">
        <f t="shared" si="938"/>
        <v>0.24843269808254481</v>
      </c>
      <c r="V3287" s="57">
        <f>(L3287-P3287)/1000*SetUp!$B$13*1000000/SetUp!$B$48</f>
        <v>4.9780873202595464E-2</v>
      </c>
      <c r="W3287" s="57">
        <f t="shared" si="940"/>
        <v>3.6862873864507151E-17</v>
      </c>
      <c r="X3287" s="57">
        <f>MAX((SetUp!$B$56*(1-($H3287/SetUp!$B$56)^2)*TANH(($B3287-$D3287)/SetUp!$B$56))/(1+$H3287/SetUp!$B$56*TANH(($B3287-$D3287)/SetUp!$B$56)),0)</f>
        <v>0</v>
      </c>
    </row>
    <row r="3288" spans="1:24" x14ac:dyDescent="0.3">
      <c r="A3288" s="64">
        <v>29950</v>
      </c>
      <c r="B3288" s="57">
        <v>1.2789999999999999</v>
      </c>
      <c r="C3288" s="57"/>
      <c r="D3288" s="57">
        <v>5.4390000000000001</v>
      </c>
      <c r="E3288" s="57">
        <f t="shared" si="932"/>
        <v>1.2789999999999999</v>
      </c>
      <c r="F3288" s="57">
        <f t="shared" si="933"/>
        <v>4.16</v>
      </c>
      <c r="G3288" s="57">
        <f t="shared" si="934"/>
        <v>0</v>
      </c>
      <c r="H3288" s="57">
        <f>IF(Q3287&gt;SetUp!$B$56,SetUp!$B$56,Q3287)</f>
        <v>2.8335188137940028E-3</v>
      </c>
      <c r="I3288" s="57">
        <f t="shared" si="939"/>
        <v>0.24843269808254481</v>
      </c>
      <c r="J3288" s="57">
        <f>MIN(F3288,H3288,(1-EXP(-SetUp!$B$52*H3288/SetUp!$B$56))*F3288)</f>
        <v>1.8413795751635932E-3</v>
      </c>
      <c r="K3288" s="57">
        <f t="shared" si="935"/>
        <v>9.9213923863040966E-4</v>
      </c>
      <c r="L3288" s="57">
        <f>IF(I3288&lt;=0,0,MIN(SetUp!$B$50*I3288^SetUp!$B$55,I3288))</f>
        <v>2.0092968855324926E-3</v>
      </c>
      <c r="M3288" s="57">
        <f t="shared" si="936"/>
        <v>0.24642340119701231</v>
      </c>
      <c r="N3288" s="57">
        <f>IF(SetUp!$B$62=0,X3288,(B3288-E3288)*(1-(H3288/SetUp!$B$66/SetUp!$B$56)))</f>
        <v>0</v>
      </c>
      <c r="O3288" s="57">
        <f>K3288*SetUp!$B$65</f>
        <v>0</v>
      </c>
      <c r="P3288" s="57">
        <f>MIN(SetUp!$B$54*L3288^SetUp!$B$51,L3288)</f>
        <v>1.146165506786704E-3</v>
      </c>
      <c r="Q3288" s="57">
        <f t="shared" si="937"/>
        <v>9.9213923863040966E-4</v>
      </c>
      <c r="R3288" s="57">
        <f>IF((H3288+N3288-O3288)&gt;SetUp!$B$56,T3287+H3288+N3288-O3288-SetUp!$B$56,T3287)</f>
        <v>0</v>
      </c>
      <c r="S3288" s="57">
        <f>R3288*SetUp!$B$65</f>
        <v>0</v>
      </c>
      <c r="T3288" s="57">
        <f>IF((R3288-S3288)&lt;SetUp!$B$53,R3288-S3288,SetUp!$B$53)</f>
        <v>0</v>
      </c>
      <c r="U3288" s="57">
        <f t="shared" si="938"/>
        <v>0.24642340119701231</v>
      </c>
      <c r="V3288" s="57">
        <f>(L3288-P3288)/1000*SetUp!$B$13*1000000/SetUp!$B$48</f>
        <v>4.90929129576003E-2</v>
      </c>
      <c r="W3288" s="57">
        <f t="shared" si="940"/>
        <v>5.1608023410310011E-17</v>
      </c>
      <c r="X3288" s="57">
        <f>MAX((SetUp!$B$56*(1-($H3288/SetUp!$B$56)^2)*TANH(($B3288-$D3288)/SetUp!$B$56))/(1+$H3288/SetUp!$B$56*TANH(($B3288-$D3288)/SetUp!$B$56)),0)</f>
        <v>0</v>
      </c>
    </row>
    <row r="3289" spans="1:24" x14ac:dyDescent="0.3">
      <c r="A3289" s="64">
        <v>29951</v>
      </c>
      <c r="B3289" s="57">
        <v>0</v>
      </c>
      <c r="C3289" s="57"/>
      <c r="D3289" s="57">
        <v>5.4390000000000001</v>
      </c>
      <c r="E3289" s="57">
        <f t="shared" si="932"/>
        <v>0</v>
      </c>
      <c r="F3289" s="57">
        <f t="shared" si="933"/>
        <v>5.4390000000000001</v>
      </c>
      <c r="G3289" s="57">
        <f t="shared" si="934"/>
        <v>0</v>
      </c>
      <c r="H3289" s="57">
        <f>IF(Q3288&gt;SetUp!$B$56,SetUp!$B$56,Q3288)</f>
        <v>9.9213923863040966E-4</v>
      </c>
      <c r="I3289" s="57">
        <f t="shared" si="939"/>
        <v>0.24642340119701231</v>
      </c>
      <c r="J3289" s="57">
        <f>MIN(F3289,H3289,(1-EXP(-SetUp!$B$52*H3289/SetUp!$B$56))*F3289)</f>
        <v>8.4309798012644703E-4</v>
      </c>
      <c r="K3289" s="57">
        <f t="shared" si="935"/>
        <v>1.4904125850396263E-4</v>
      </c>
      <c r="L3289" s="57">
        <f>IF(I3289&lt;=0,0,MIN(SetUp!$B$50*I3289^SetUp!$B$55,I3289))</f>
        <v>1.9822850103381048E-3</v>
      </c>
      <c r="M3289" s="57">
        <f t="shared" si="936"/>
        <v>0.24444111618667422</v>
      </c>
      <c r="N3289" s="57">
        <f>IF(SetUp!$B$62=0,X3289,(B3289-E3289)*(1-(H3289/SetUp!$B$66/SetUp!$B$56)))</f>
        <v>0</v>
      </c>
      <c r="O3289" s="57">
        <f>K3289*SetUp!$B$65</f>
        <v>0</v>
      </c>
      <c r="P3289" s="57">
        <f>MIN(SetUp!$B$54*L3289^SetUp!$B$51,L3289)</f>
        <v>1.1310174789039855E-3</v>
      </c>
      <c r="Q3289" s="57">
        <f t="shared" si="937"/>
        <v>1.4904125850396263E-4</v>
      </c>
      <c r="R3289" s="57">
        <f>IF((H3289+N3289-O3289)&gt;SetUp!$B$56,T3288+H3289+N3289-O3289-SetUp!$B$56,T3288)</f>
        <v>0</v>
      </c>
      <c r="S3289" s="57">
        <f>R3289*SetUp!$B$65</f>
        <v>0</v>
      </c>
      <c r="T3289" s="57">
        <f>IF((R3289-S3289)&lt;SetUp!$B$53,R3289-S3289,SetUp!$B$53)</f>
        <v>0</v>
      </c>
      <c r="U3289" s="57">
        <f t="shared" si="938"/>
        <v>0.24444111618667422</v>
      </c>
      <c r="V3289" s="57">
        <f>(L3289-P3289)/1000*SetUp!$B$13*1000000/SetUp!$B$48</f>
        <v>4.8418124810910082E-2</v>
      </c>
      <c r="W3289" s="57">
        <f t="shared" si="940"/>
        <v>2.0816681711721685E-17</v>
      </c>
      <c r="X3289" s="57">
        <f>MAX((SetUp!$B$56*(1-($H3289/SetUp!$B$56)^2)*TANH(($B3289-$D3289)/SetUp!$B$56))/(1+$H3289/SetUp!$B$56*TANH(($B3289-$D3289)/SetUp!$B$56)),0)</f>
        <v>0</v>
      </c>
    </row>
    <row r="3290" spans="1:24" x14ac:dyDescent="0.3">
      <c r="A3290" s="64">
        <v>29952</v>
      </c>
      <c r="B3290" s="57">
        <v>1.2E-2</v>
      </c>
      <c r="C3290" s="57"/>
      <c r="D3290" s="57">
        <v>5.1120000000000001</v>
      </c>
      <c r="E3290" s="57">
        <f t="shared" si="932"/>
        <v>1.2E-2</v>
      </c>
      <c r="F3290" s="57">
        <f t="shared" si="933"/>
        <v>5.1000000000000005</v>
      </c>
      <c r="G3290" s="57">
        <f t="shared" si="934"/>
        <v>0</v>
      </c>
      <c r="H3290" s="57">
        <f>IF(Q3289&gt;SetUp!$B$56,SetUp!$B$56,Q3289)</f>
        <v>1.4904125850396263E-4</v>
      </c>
      <c r="I3290" s="57">
        <f t="shared" si="939"/>
        <v>0.24444111618667422</v>
      </c>
      <c r="J3290" s="57">
        <f>MIN(F3290,H3290,(1-EXP(-SetUp!$B$52*H3290/SetUp!$B$56))*F3290)</f>
        <v>1.1876586997331408E-4</v>
      </c>
      <c r="K3290" s="57">
        <f t="shared" si="935"/>
        <v>3.0275388530648549E-5</v>
      </c>
      <c r="L3290" s="57">
        <f>IF(I3290&lt;=0,0,MIN(SetUp!$B$50*I3290^SetUp!$B$55,I3290))</f>
        <v>1.955779762788365E-3</v>
      </c>
      <c r="M3290" s="57">
        <f t="shared" si="936"/>
        <v>0.24248533642388587</v>
      </c>
      <c r="N3290" s="57">
        <f>IF(SetUp!$B$62=0,X3290,(B3290-E3290)*(1-(H3290/SetUp!$B$66/SetUp!$B$56)))</f>
        <v>0</v>
      </c>
      <c r="O3290" s="57">
        <f>K3290*SetUp!$B$65</f>
        <v>0</v>
      </c>
      <c r="P3290" s="57">
        <f>MIN(SetUp!$B$54*L3290^SetUp!$B$51,L3290)</f>
        <v>1.1161501498849944E-3</v>
      </c>
      <c r="Q3290" s="57">
        <f t="shared" si="937"/>
        <v>3.0275388530648549E-5</v>
      </c>
      <c r="R3290" s="57">
        <f>IF((H3290+N3290-O3290)&gt;SetUp!$B$56,T3289+H3290+N3290-O3290-SetUp!$B$56,T3289)</f>
        <v>0</v>
      </c>
      <c r="S3290" s="57">
        <f>R3290*SetUp!$B$65</f>
        <v>0</v>
      </c>
      <c r="T3290" s="57">
        <f>IF((R3290-S3290)&lt;SetUp!$B$53,R3290-S3290,SetUp!$B$53)</f>
        <v>0</v>
      </c>
      <c r="U3290" s="57">
        <f t="shared" si="938"/>
        <v>0.24248533642388587</v>
      </c>
      <c r="V3290" s="57">
        <f>(L3290-P3290)/1000*SetUp!$B$13*1000000/SetUp!$B$48</f>
        <v>4.7756186969804243E-2</v>
      </c>
      <c r="W3290" s="57">
        <f t="shared" si="940"/>
        <v>1.951563910473908E-17</v>
      </c>
      <c r="X3290" s="57">
        <f>MAX((SetUp!$B$56*(1-($H3290/SetUp!$B$56)^2)*TANH(($B3290-$D3290)/SetUp!$B$56))/(1+$H3290/SetUp!$B$56*TANH(($B3290-$D3290)/SetUp!$B$56)),0)</f>
        <v>0</v>
      </c>
    </row>
    <row r="3291" spans="1:24" x14ac:dyDescent="0.3">
      <c r="A3291" s="64">
        <v>29953</v>
      </c>
      <c r="B3291" s="57">
        <v>7.0000000000000001E-3</v>
      </c>
      <c r="C3291" s="57"/>
      <c r="D3291" s="57">
        <v>5.1120000000000001</v>
      </c>
      <c r="E3291" s="57">
        <f t="shared" si="932"/>
        <v>7.0000000000000001E-3</v>
      </c>
      <c r="F3291" s="57">
        <f t="shared" si="933"/>
        <v>5.1050000000000004</v>
      </c>
      <c r="G3291" s="57">
        <f t="shared" si="934"/>
        <v>0</v>
      </c>
      <c r="H3291" s="57">
        <f>IF(Q3290&gt;SetUp!$B$56,SetUp!$B$56,Q3290)</f>
        <v>3.0275388530648549E-5</v>
      </c>
      <c r="I3291" s="57">
        <f t="shared" si="939"/>
        <v>0.24248533642388587</v>
      </c>
      <c r="J3291" s="57">
        <f>MIN(F3291,H3291,(1-EXP(-SetUp!$B$52*H3291/SetUp!$B$56))*F3291)</f>
        <v>2.4149295763202241E-5</v>
      </c>
      <c r="K3291" s="57">
        <f t="shared" si="935"/>
        <v>6.1260927674463078E-6</v>
      </c>
      <c r="L3291" s="57">
        <f>IF(I3291&lt;=0,0,MIN(SetUp!$B$50*I3291^SetUp!$B$55,I3291))</f>
        <v>1.9297689730896994E-3</v>
      </c>
      <c r="M3291" s="57">
        <f t="shared" si="936"/>
        <v>0.24055556745079618</v>
      </c>
      <c r="N3291" s="57">
        <f>IF(SetUp!$B$62=0,X3291,(B3291-E3291)*(1-(H3291/SetUp!$B$66/SetUp!$B$56)))</f>
        <v>0</v>
      </c>
      <c r="O3291" s="57">
        <f>K3291*SetUp!$B$65</f>
        <v>0</v>
      </c>
      <c r="P3291" s="57">
        <f>MIN(SetUp!$B$54*L3291^SetUp!$B$51,L3291)</f>
        <v>1.1015568397231914E-3</v>
      </c>
      <c r="Q3291" s="57">
        <f t="shared" si="937"/>
        <v>6.1260927674463078E-6</v>
      </c>
      <c r="R3291" s="57">
        <f>IF((H3291+N3291-O3291)&gt;SetUp!$B$56,T3290+H3291+N3291-O3291-SetUp!$B$56,T3290)</f>
        <v>0</v>
      </c>
      <c r="S3291" s="57">
        <f>R3291*SetUp!$B$65</f>
        <v>0</v>
      </c>
      <c r="T3291" s="57">
        <f>IF((R3291-S3291)&lt;SetUp!$B$53,R3291-S3291,SetUp!$B$53)</f>
        <v>0</v>
      </c>
      <c r="U3291" s="57">
        <f t="shared" si="938"/>
        <v>0.24055556745079618</v>
      </c>
      <c r="V3291" s="57">
        <f>(L3291-P3291)/1000*SetUp!$B$13*1000000/SetUp!$B$48</f>
        <v>4.7106787187916048E-2</v>
      </c>
      <c r="W3291" s="57">
        <f t="shared" si="940"/>
        <v>1.9298798670241979E-17</v>
      </c>
      <c r="X3291" s="57">
        <f>MAX((SetUp!$B$56*(1-($H3291/SetUp!$B$56)^2)*TANH(($B3291-$D3291)/SetUp!$B$56))/(1+$H3291/SetUp!$B$56*TANH(($B3291-$D3291)/SetUp!$B$56)),0)</f>
        <v>0</v>
      </c>
    </row>
    <row r="3292" spans="1:24" x14ac:dyDescent="0.3">
      <c r="A3292" s="64">
        <v>29954</v>
      </c>
      <c r="B3292" s="57">
        <v>0.20100000000000001</v>
      </c>
      <c r="C3292" s="57"/>
      <c r="D3292" s="57">
        <v>5.1120000000000001</v>
      </c>
      <c r="E3292" s="57">
        <f t="shared" si="932"/>
        <v>0.20100000000000001</v>
      </c>
      <c r="F3292" s="57">
        <f t="shared" si="933"/>
        <v>4.9110000000000005</v>
      </c>
      <c r="G3292" s="57">
        <f t="shared" si="934"/>
        <v>0</v>
      </c>
      <c r="H3292" s="57">
        <f>IF(Q3291&gt;SetUp!$B$56,SetUp!$B$56,Q3291)</f>
        <v>6.1260927674463078E-6</v>
      </c>
      <c r="I3292" s="57">
        <f t="shared" si="939"/>
        <v>0.24055556745079618</v>
      </c>
      <c r="J3292" s="57">
        <f>MIN(F3292,H3292,(1-EXP(-SetUp!$B$52*H3292/SetUp!$B$56))*F3292)</f>
        <v>4.7008167472782917E-6</v>
      </c>
      <c r="K3292" s="57">
        <f t="shared" si="935"/>
        <v>1.4252760201680162E-6</v>
      </c>
      <c r="L3292" s="57">
        <f>IF(I3292&lt;=0,0,MIN(SetUp!$B$50*I3292^SetUp!$B$55,I3292))</f>
        <v>1.9042408272704546E-3</v>
      </c>
      <c r="M3292" s="57">
        <f t="shared" si="936"/>
        <v>0.23865132662352573</v>
      </c>
      <c r="N3292" s="57">
        <f>IF(SetUp!$B$62=0,X3292,(B3292-E3292)*(1-(H3292/SetUp!$B$66/SetUp!$B$56)))</f>
        <v>0</v>
      </c>
      <c r="O3292" s="57">
        <f>K3292*SetUp!$B$65</f>
        <v>0</v>
      </c>
      <c r="P3292" s="57">
        <f>MIN(SetUp!$B$54*L3292^SetUp!$B$51,L3292)</f>
        <v>1.0872310622437732E-3</v>
      </c>
      <c r="Q3292" s="57">
        <f t="shared" si="937"/>
        <v>1.4252760201680162E-6</v>
      </c>
      <c r="R3292" s="57">
        <f>IF((H3292+N3292-O3292)&gt;SetUp!$B$56,T3291+H3292+N3292-O3292-SetUp!$B$56,T3291)</f>
        <v>0</v>
      </c>
      <c r="S3292" s="57">
        <f>R3292*SetUp!$B$65</f>
        <v>0</v>
      </c>
      <c r="T3292" s="57">
        <f>IF((R3292-S3292)&lt;SetUp!$B$53,R3292-S3292,SetUp!$B$53)</f>
        <v>0</v>
      </c>
      <c r="U3292" s="57">
        <f t="shared" si="938"/>
        <v>0.23865132662352573</v>
      </c>
      <c r="V3292" s="57">
        <f>(L3292-P3292)/1000*SetUp!$B$13*1000000/SetUp!$B$48</f>
        <v>4.6469622432505082E-2</v>
      </c>
      <c r="W3292" s="57">
        <f t="shared" si="940"/>
        <v>7.589415207398531E-18</v>
      </c>
      <c r="X3292" s="57">
        <f>MAX((SetUp!$B$56*(1-($H3292/SetUp!$B$56)^2)*TANH(($B3292-$D3292)/SetUp!$B$56))/(1+$H3292/SetUp!$B$56*TANH(($B3292-$D3292)/SetUp!$B$56)),0)</f>
        <v>0</v>
      </c>
    </row>
    <row r="3293" spans="1:24" x14ac:dyDescent="0.3">
      <c r="A3293" s="64">
        <v>29955</v>
      </c>
      <c r="B3293" s="57">
        <v>0.375</v>
      </c>
      <c r="C3293" s="57"/>
      <c r="D3293" s="57">
        <v>5.1120000000000001</v>
      </c>
      <c r="E3293" s="57">
        <f t="shared" si="932"/>
        <v>0.375</v>
      </c>
      <c r="F3293" s="57">
        <f t="shared" si="933"/>
        <v>4.7370000000000001</v>
      </c>
      <c r="G3293" s="57">
        <f t="shared" si="934"/>
        <v>0</v>
      </c>
      <c r="H3293" s="57">
        <f>IF(Q3292&gt;SetUp!$B$56,SetUp!$B$56,Q3292)</f>
        <v>1.4252760201680162E-6</v>
      </c>
      <c r="I3293" s="57">
        <f t="shared" si="939"/>
        <v>0.23865132662352573</v>
      </c>
      <c r="J3293" s="57">
        <f>MIN(F3293,H3293,(1-EXP(-SetUp!$B$52*H3293/SetUp!$B$56))*F3293)</f>
        <v>1.0549268370685371E-6</v>
      </c>
      <c r="K3293" s="57">
        <f t="shared" si="935"/>
        <v>3.7034918309947902E-7</v>
      </c>
      <c r="L3293" s="57">
        <f>IF(I3293&lt;=0,0,MIN(SetUp!$B$50*I3293^SetUp!$B$55,I3293))</f>
        <v>1.8791838549385548E-3</v>
      </c>
      <c r="M3293" s="57">
        <f t="shared" si="936"/>
        <v>0.23677214276858718</v>
      </c>
      <c r="N3293" s="57">
        <f>IF(SetUp!$B$62=0,X3293,(B3293-E3293)*(1-(H3293/SetUp!$B$66/SetUp!$B$56)))</f>
        <v>0</v>
      </c>
      <c r="O3293" s="57">
        <f>K3293*SetUp!$B$65</f>
        <v>0</v>
      </c>
      <c r="P3293" s="57">
        <f>MIN(SetUp!$B$54*L3293^SetUp!$B$51,L3293)</f>
        <v>1.0731665184772637E-3</v>
      </c>
      <c r="Q3293" s="57">
        <f t="shared" si="937"/>
        <v>3.7034918309947902E-7</v>
      </c>
      <c r="R3293" s="57">
        <f>IF((H3293+N3293-O3293)&gt;SetUp!$B$56,T3292+H3293+N3293-O3293-SetUp!$B$56,T3292)</f>
        <v>0</v>
      </c>
      <c r="S3293" s="57">
        <f>R3293*SetUp!$B$65</f>
        <v>0</v>
      </c>
      <c r="T3293" s="57">
        <f>IF((R3293-S3293)&lt;SetUp!$B$53,R3293-S3293,SetUp!$B$53)</f>
        <v>0</v>
      </c>
      <c r="U3293" s="57">
        <f t="shared" si="938"/>
        <v>0.23677214276858718</v>
      </c>
      <c r="V3293" s="57">
        <f>(L3293-P3293)/1000*SetUp!$B$13*1000000/SetUp!$B$48</f>
        <v>4.5844398565036033E-2</v>
      </c>
      <c r="W3293" s="57">
        <f t="shared" si="940"/>
        <v>0</v>
      </c>
      <c r="X3293" s="57">
        <f>MAX((SetUp!$B$56*(1-($H3293/SetUp!$B$56)^2)*TANH(($B3293-$D3293)/SetUp!$B$56))/(1+$H3293/SetUp!$B$56*TANH(($B3293-$D3293)/SetUp!$B$56)),0)</f>
        <v>0</v>
      </c>
    </row>
    <row r="3294" spans="1:24" x14ac:dyDescent="0.3">
      <c r="A3294" s="64">
        <v>29956</v>
      </c>
      <c r="B3294" s="57">
        <v>0.20100000000000001</v>
      </c>
      <c r="C3294" s="57"/>
      <c r="D3294" s="57">
        <v>5.1120000000000001</v>
      </c>
      <c r="E3294" s="57">
        <f t="shared" si="932"/>
        <v>0.20100000000000001</v>
      </c>
      <c r="F3294" s="57">
        <f t="shared" si="933"/>
        <v>4.9110000000000005</v>
      </c>
      <c r="G3294" s="57">
        <f t="shared" si="934"/>
        <v>0</v>
      </c>
      <c r="H3294" s="57">
        <f>IF(Q3293&gt;SetUp!$B$56,SetUp!$B$56,Q3293)</f>
        <v>3.7034918309947902E-7</v>
      </c>
      <c r="I3294" s="57">
        <f t="shared" si="939"/>
        <v>0.23677214276858718</v>
      </c>
      <c r="J3294" s="57">
        <f>MIN(F3294,H3294,(1-EXP(-SetUp!$B$52*H3294/SetUp!$B$56))*F3294)</f>
        <v>2.8418512255135036E-7</v>
      </c>
      <c r="K3294" s="57">
        <f t="shared" si="935"/>
        <v>8.6164060548128661E-8</v>
      </c>
      <c r="L3294" s="57">
        <f>IF(I3294&lt;=0,0,MIN(SetUp!$B$50*I3294^SetUp!$B$55,I3294))</f>
        <v>1.8545869175230281E-3</v>
      </c>
      <c r="M3294" s="57">
        <f t="shared" si="936"/>
        <v>0.23491755585106416</v>
      </c>
      <c r="N3294" s="57">
        <f>IF(SetUp!$B$62=0,X3294,(B3294-E3294)*(1-(H3294/SetUp!$B$66/SetUp!$B$56)))</f>
        <v>0</v>
      </c>
      <c r="O3294" s="57">
        <f>K3294*SetUp!$B$65</f>
        <v>0</v>
      </c>
      <c r="P3294" s="57">
        <f>MIN(SetUp!$B$54*L3294^SetUp!$B$51,L3294)</f>
        <v>1.0593570902935651E-3</v>
      </c>
      <c r="Q3294" s="57">
        <f t="shared" si="937"/>
        <v>8.6164060548128661E-8</v>
      </c>
      <c r="R3294" s="57">
        <f>IF((H3294+N3294-O3294)&gt;SetUp!$B$56,T3293+H3294+N3294-O3294-SetUp!$B$56,T3293)</f>
        <v>0</v>
      </c>
      <c r="S3294" s="57">
        <f>R3294*SetUp!$B$65</f>
        <v>0</v>
      </c>
      <c r="T3294" s="57">
        <f>IF((R3294-S3294)&lt;SetUp!$B$53,R3294-S3294,SetUp!$B$53)</f>
        <v>0</v>
      </c>
      <c r="U3294" s="57">
        <f t="shared" si="938"/>
        <v>0.23491755585106416</v>
      </c>
      <c r="V3294" s="57">
        <f>(L3294-P3294)/1000*SetUp!$B$13*1000000/SetUp!$B$48</f>
        <v>4.5230830034464251E-2</v>
      </c>
      <c r="W3294" s="57">
        <f t="shared" si="940"/>
        <v>1.2793585635328952E-17</v>
      </c>
      <c r="X3294" s="57">
        <f>MAX((SetUp!$B$56*(1-($H3294/SetUp!$B$56)^2)*TANH(($B3294-$D3294)/SetUp!$B$56))/(1+$H3294/SetUp!$B$56*TANH(($B3294-$D3294)/SetUp!$B$56)),0)</f>
        <v>0</v>
      </c>
    </row>
    <row r="3295" spans="1:24" x14ac:dyDescent="0.3">
      <c r="A3295" s="64">
        <v>29957</v>
      </c>
      <c r="B3295" s="57">
        <v>0.96599999999999997</v>
      </c>
      <c r="C3295" s="57"/>
      <c r="D3295" s="57">
        <v>5.1120000000000001</v>
      </c>
      <c r="E3295" s="57">
        <f t="shared" si="932"/>
        <v>0.96599999999999997</v>
      </c>
      <c r="F3295" s="57">
        <f t="shared" si="933"/>
        <v>4.1459999999999999</v>
      </c>
      <c r="G3295" s="57">
        <f t="shared" si="934"/>
        <v>0</v>
      </c>
      <c r="H3295" s="57">
        <f>IF(Q3294&gt;SetUp!$B$56,SetUp!$B$56,Q3294)</f>
        <v>8.6164060548128661E-8</v>
      </c>
      <c r="I3295" s="57">
        <f t="shared" si="939"/>
        <v>0.23491755585106416</v>
      </c>
      <c r="J3295" s="57">
        <f>MIN(F3295,H3295,(1-EXP(-SetUp!$B$52*H3295/SetUp!$B$56))*F3295)</f>
        <v>5.5818155160647366E-8</v>
      </c>
      <c r="K3295" s="57">
        <f t="shared" si="935"/>
        <v>3.0345905387481295E-8</v>
      </c>
      <c r="L3295" s="57">
        <f>IF(I3295&lt;=0,0,MIN(SetUp!$B$50*I3295^SetUp!$B$55,I3295))</f>
        <v>1.8304391969778239E-3</v>
      </c>
      <c r="M3295" s="57">
        <f t="shared" si="936"/>
        <v>0.23308711665408635</v>
      </c>
      <c r="N3295" s="57">
        <f>IF(SetUp!$B$62=0,X3295,(B3295-E3295)*(1-(H3295/SetUp!$B$66/SetUp!$B$56)))</f>
        <v>0</v>
      </c>
      <c r="O3295" s="57">
        <f>K3295*SetUp!$B$65</f>
        <v>0</v>
      </c>
      <c r="P3295" s="57">
        <f>MIN(SetUp!$B$54*L3295^SetUp!$B$51,L3295)</f>
        <v>1.0457968342849223E-3</v>
      </c>
      <c r="Q3295" s="57">
        <f t="shared" si="937"/>
        <v>3.0345905387481295E-8</v>
      </c>
      <c r="R3295" s="57">
        <f>IF((H3295+N3295-O3295)&gt;SetUp!$B$56,T3294+H3295+N3295-O3295-SetUp!$B$56,T3294)</f>
        <v>0</v>
      </c>
      <c r="S3295" s="57">
        <f>R3295*SetUp!$B$65</f>
        <v>0</v>
      </c>
      <c r="T3295" s="57">
        <f>IF((R3295-S3295)&lt;SetUp!$B$53,R3295-S3295,SetUp!$B$53)</f>
        <v>0</v>
      </c>
      <c r="U3295" s="57">
        <f t="shared" si="938"/>
        <v>0.23308711665408635</v>
      </c>
      <c r="V3295" s="57">
        <f>(L3295-P3295)/1000*SetUp!$B$13*1000000/SetUp!$B$48</f>
        <v>4.4628639582657989E-2</v>
      </c>
      <c r="W3295" s="57">
        <f t="shared" si="940"/>
        <v>-8.8904578143811364E-18</v>
      </c>
      <c r="X3295" s="57">
        <f>MAX((SetUp!$B$56*(1-($H3295/SetUp!$B$56)^2)*TANH(($B3295-$D3295)/SetUp!$B$56))/(1+$H3295/SetUp!$B$56*TANH(($B3295-$D3295)/SetUp!$B$56)),0)</f>
        <v>0</v>
      </c>
    </row>
    <row r="3296" spans="1:24" x14ac:dyDescent="0.3">
      <c r="A3296" s="64">
        <v>29958</v>
      </c>
      <c r="B3296" s="57">
        <v>1.222</v>
      </c>
      <c r="C3296" s="57"/>
      <c r="D3296" s="57">
        <v>5.1120000000000001</v>
      </c>
      <c r="E3296" s="57">
        <f t="shared" si="932"/>
        <v>1.222</v>
      </c>
      <c r="F3296" s="57">
        <f t="shared" si="933"/>
        <v>3.89</v>
      </c>
      <c r="G3296" s="57">
        <f t="shared" si="934"/>
        <v>0</v>
      </c>
      <c r="H3296" s="57">
        <f>IF(Q3295&gt;SetUp!$B$56,SetUp!$B$56,Q3295)</f>
        <v>3.0345905387481295E-8</v>
      </c>
      <c r="I3296" s="57">
        <f t="shared" si="939"/>
        <v>0.23308711665408635</v>
      </c>
      <c r="J3296" s="57">
        <f>MIN(F3296,H3296,(1-EXP(-SetUp!$B$52*H3296/SetUp!$B$56))*F3296)</f>
        <v>1.8444620591973048E-8</v>
      </c>
      <c r="K3296" s="57">
        <f t="shared" si="935"/>
        <v>1.1901284795508247E-8</v>
      </c>
      <c r="L3296" s="57">
        <f>IF(I3296&lt;=0,0,MIN(SetUp!$B$50*I3296^SetUp!$B$55,I3296))</f>
        <v>1.8067301849274092E-3</v>
      </c>
      <c r="M3296" s="57">
        <f t="shared" si="936"/>
        <v>0.23128038646915894</v>
      </c>
      <c r="N3296" s="57">
        <f>IF(SetUp!$B$62=0,X3296,(B3296-E3296)*(1-(H3296/SetUp!$B$66/SetUp!$B$56)))</f>
        <v>0</v>
      </c>
      <c r="O3296" s="57">
        <f>K3296*SetUp!$B$65</f>
        <v>0</v>
      </c>
      <c r="P3296" s="57">
        <f>MIN(SetUp!$B$54*L3296^SetUp!$B$51,L3296)</f>
        <v>1.0324799758867872E-3</v>
      </c>
      <c r="Q3296" s="57">
        <f t="shared" si="937"/>
        <v>1.1901284795508247E-8</v>
      </c>
      <c r="R3296" s="57">
        <f>IF((H3296+N3296-O3296)&gt;SetUp!$B$56,T3295+H3296+N3296-O3296-SetUp!$B$56,T3295)</f>
        <v>0</v>
      </c>
      <c r="S3296" s="57">
        <f>R3296*SetUp!$B$65</f>
        <v>0</v>
      </c>
      <c r="T3296" s="57">
        <f>IF((R3296-S3296)&lt;SetUp!$B$53,R3296-S3296,SetUp!$B$53)</f>
        <v>0</v>
      </c>
      <c r="U3296" s="57">
        <f t="shared" si="938"/>
        <v>0.23128038646915894</v>
      </c>
      <c r="V3296" s="57">
        <f>(L3296-P3296)/1000*SetUp!$B$13*1000000/SetUp!$B$48</f>
        <v>4.4037557961416611E-2</v>
      </c>
      <c r="W3296" s="57">
        <f t="shared" si="940"/>
        <v>-1.0386656812411132E-16</v>
      </c>
      <c r="X3296" s="57">
        <f>MAX((SetUp!$B$56*(1-($H3296/SetUp!$B$56)^2)*TANH(($B3296-$D3296)/SetUp!$B$56))/(1+$H3296/SetUp!$B$56*TANH(($B3296-$D3296)/SetUp!$B$56)),0)</f>
        <v>0</v>
      </c>
    </row>
    <row r="3297" spans="1:24" x14ac:dyDescent="0.3">
      <c r="A3297" s="64">
        <v>29959</v>
      </c>
      <c r="B3297" s="57">
        <v>1.1910000000000001</v>
      </c>
      <c r="C3297" s="57"/>
      <c r="D3297" s="57">
        <v>5.1120000000000001</v>
      </c>
      <c r="E3297" s="57">
        <f t="shared" si="932"/>
        <v>1.1910000000000001</v>
      </c>
      <c r="F3297" s="57">
        <f t="shared" si="933"/>
        <v>3.9210000000000003</v>
      </c>
      <c r="G3297" s="57">
        <f t="shared" si="934"/>
        <v>0</v>
      </c>
      <c r="H3297" s="57">
        <f>IF(Q3296&gt;SetUp!$B$56,SetUp!$B$56,Q3296)</f>
        <v>1.1901284795508247E-8</v>
      </c>
      <c r="I3297" s="57">
        <f t="shared" si="939"/>
        <v>0.23128038646915894</v>
      </c>
      <c r="J3297" s="57">
        <f>MIN(F3297,H3297,(1-EXP(-SetUp!$B$52*H3297/SetUp!$B$56))*F3297)</f>
        <v>7.2913963810039564E-9</v>
      </c>
      <c r="K3297" s="57">
        <f t="shared" si="935"/>
        <v>4.6098884145042907E-9</v>
      </c>
      <c r="L3297" s="57">
        <f>IF(I3297&lt;=0,0,MIN(SetUp!$B$50*I3297^SetUp!$B$55,I3297))</f>
        <v>1.7834496722346515E-3</v>
      </c>
      <c r="M3297" s="57">
        <f t="shared" si="936"/>
        <v>0.22949693679692429</v>
      </c>
      <c r="N3297" s="57">
        <f>IF(SetUp!$B$62=0,X3297,(B3297-E3297)*(1-(H3297/SetUp!$B$66/SetUp!$B$56)))</f>
        <v>0</v>
      </c>
      <c r="O3297" s="57">
        <f>K3297*SetUp!$B$65</f>
        <v>0</v>
      </c>
      <c r="P3297" s="57">
        <f>MIN(SetUp!$B$54*L3297^SetUp!$B$51,L3297)</f>
        <v>1.0194009037261611E-3</v>
      </c>
      <c r="Q3297" s="57">
        <f t="shared" si="937"/>
        <v>4.6098884145042907E-9</v>
      </c>
      <c r="R3297" s="57">
        <f>IF((H3297+N3297-O3297)&gt;SetUp!$B$56,T3296+H3297+N3297-O3297-SetUp!$B$56,T3296)</f>
        <v>0</v>
      </c>
      <c r="S3297" s="57">
        <f>R3297*SetUp!$B$65</f>
        <v>0</v>
      </c>
      <c r="T3297" s="57">
        <f>IF((R3297-S3297)&lt;SetUp!$B$53,R3297-S3297,SetUp!$B$53)</f>
        <v>0</v>
      </c>
      <c r="U3297" s="57">
        <f t="shared" si="938"/>
        <v>0.22949693679692429</v>
      </c>
      <c r="V3297" s="57">
        <f>(L3297-P3297)/1000*SetUp!$B$13*1000000/SetUp!$B$48</f>
        <v>4.345732366056914E-2</v>
      </c>
      <c r="W3297" s="57">
        <f t="shared" si="940"/>
        <v>7.589415207398531E-18</v>
      </c>
      <c r="X3297" s="57">
        <f>MAX((SetUp!$B$56*(1-($H3297/SetUp!$B$56)^2)*TANH(($B3297-$D3297)/SetUp!$B$56))/(1+$H3297/SetUp!$B$56*TANH(($B3297-$D3297)/SetUp!$B$56)),0)</f>
        <v>0</v>
      </c>
    </row>
    <row r="3298" spans="1:24" x14ac:dyDescent="0.3">
      <c r="A3298" s="64">
        <v>29960</v>
      </c>
      <c r="B3298" s="57">
        <v>0.42399999999999999</v>
      </c>
      <c r="C3298" s="57"/>
      <c r="D3298" s="57">
        <v>5.1120000000000001</v>
      </c>
      <c r="E3298" s="57">
        <f t="shared" si="932"/>
        <v>0.42399999999999999</v>
      </c>
      <c r="F3298" s="57">
        <f t="shared" si="933"/>
        <v>4.6879999999999997</v>
      </c>
      <c r="G3298" s="57">
        <f t="shared" si="934"/>
        <v>0</v>
      </c>
      <c r="H3298" s="57">
        <f>IF(Q3297&gt;SetUp!$B$56,SetUp!$B$56,Q3297)</f>
        <v>4.6098884145042907E-9</v>
      </c>
      <c r="I3298" s="57">
        <f t="shared" si="939"/>
        <v>0.22949693679692429</v>
      </c>
      <c r="J3298" s="57">
        <f>MIN(F3298,H3298,(1-EXP(-SetUp!$B$52*H3298/SetUp!$B$56))*F3298)</f>
        <v>3.3767431748543685E-9</v>
      </c>
      <c r="K3298" s="57">
        <f t="shared" si="935"/>
        <v>1.2331452396499222E-9</v>
      </c>
      <c r="L3298" s="57">
        <f>IF(I3298&lt;=0,0,MIN(SetUp!$B$50*I3298^SetUp!$B$55,I3298))</f>
        <v>1.7605877389724588E-3</v>
      </c>
      <c r="M3298" s="57">
        <f t="shared" si="936"/>
        <v>0.22773634905795184</v>
      </c>
      <c r="N3298" s="57">
        <f>IF(SetUp!$B$62=0,X3298,(B3298-E3298)*(1-(H3298/SetUp!$B$66/SetUp!$B$56)))</f>
        <v>0</v>
      </c>
      <c r="O3298" s="57">
        <f>K3298*SetUp!$B$65</f>
        <v>0</v>
      </c>
      <c r="P3298" s="57">
        <f>MIN(SetUp!$B$54*L3298^SetUp!$B$51,L3298)</f>
        <v>1.006554164187464E-3</v>
      </c>
      <c r="Q3298" s="57">
        <f t="shared" si="937"/>
        <v>1.2331452396499222E-9</v>
      </c>
      <c r="R3298" s="57">
        <f>IF((H3298+N3298-O3298)&gt;SetUp!$B$56,T3297+H3298+N3298-O3298-SetUp!$B$56,T3297)</f>
        <v>0</v>
      </c>
      <c r="S3298" s="57">
        <f>R3298*SetUp!$B$65</f>
        <v>0</v>
      </c>
      <c r="T3298" s="57">
        <f>IF((R3298-S3298)&lt;SetUp!$B$53,R3298-S3298,SetUp!$B$53)</f>
        <v>0</v>
      </c>
      <c r="U3298" s="57">
        <f t="shared" si="938"/>
        <v>0.22773634905795184</v>
      </c>
      <c r="V3298" s="57">
        <f>(L3298-P3298)/1000*SetUp!$B$13*1000000/SetUp!$B$48</f>
        <v>4.2887682646665183E-2</v>
      </c>
      <c r="W3298" s="57">
        <f t="shared" si="940"/>
        <v>-3.6862873864507151E-18</v>
      </c>
      <c r="X3298" s="57">
        <f>MAX((SetUp!$B$56*(1-($H3298/SetUp!$B$56)^2)*TANH(($B3298-$D3298)/SetUp!$B$56))/(1+$H3298/SetUp!$B$56*TANH(($B3298-$D3298)/SetUp!$B$56)),0)</f>
        <v>0</v>
      </c>
    </row>
    <row r="3299" spans="1:24" x14ac:dyDescent="0.3">
      <c r="A3299" s="64">
        <v>29961</v>
      </c>
      <c r="B3299" s="57">
        <v>1.3979999999999999</v>
      </c>
      <c r="C3299" s="57"/>
      <c r="D3299" s="57">
        <v>5.1120000000000001</v>
      </c>
      <c r="E3299" s="57">
        <f t="shared" si="932"/>
        <v>1.3979999999999999</v>
      </c>
      <c r="F3299" s="57">
        <f t="shared" si="933"/>
        <v>3.7140000000000004</v>
      </c>
      <c r="G3299" s="57">
        <f t="shared" si="934"/>
        <v>0</v>
      </c>
      <c r="H3299" s="57">
        <f>IF(Q3298&gt;SetUp!$B$56,SetUp!$B$56,Q3298)</f>
        <v>1.2331452396499222E-9</v>
      </c>
      <c r="I3299" s="57">
        <f t="shared" si="939"/>
        <v>0.22773634905795184</v>
      </c>
      <c r="J3299" s="57">
        <f>MIN(F3299,H3299,(1-EXP(-SetUp!$B$52*H3299/SetUp!$B$56))*F3299)</f>
        <v>7.1560974612694402E-10</v>
      </c>
      <c r="K3299" s="57">
        <f t="shared" si="935"/>
        <v>5.1753549352297818E-10</v>
      </c>
      <c r="L3299" s="57">
        <f>IF(I3299&lt;=0,0,MIN(SetUp!$B$50*I3299^SetUp!$B$55,I3299))</f>
        <v>1.7381347447815345E-3</v>
      </c>
      <c r="M3299" s="57">
        <f t="shared" si="936"/>
        <v>0.2259982143131703</v>
      </c>
      <c r="N3299" s="57">
        <f>IF(SetUp!$B$62=0,X3299,(B3299-E3299)*(1-(H3299/SetUp!$B$66/SetUp!$B$56)))</f>
        <v>0</v>
      </c>
      <c r="O3299" s="57">
        <f>K3299*SetUp!$B$65</f>
        <v>0</v>
      </c>
      <c r="P3299" s="57">
        <f>MIN(SetUp!$B$54*L3299^SetUp!$B$51,L3299)</f>
        <v>9.9393445618648087E-4</v>
      </c>
      <c r="Q3299" s="57">
        <f t="shared" si="937"/>
        <v>5.1753549352297818E-10</v>
      </c>
      <c r="R3299" s="57">
        <f>IF((H3299+N3299-O3299)&gt;SetUp!$B$56,T3298+H3299+N3299-O3299-SetUp!$B$56,T3298)</f>
        <v>0</v>
      </c>
      <c r="S3299" s="57">
        <f>R3299*SetUp!$B$65</f>
        <v>0</v>
      </c>
      <c r="T3299" s="57">
        <f>IF((R3299-S3299)&lt;SetUp!$B$53,R3299-S3299,SetUp!$B$53)</f>
        <v>0</v>
      </c>
      <c r="U3299" s="57">
        <f t="shared" si="938"/>
        <v>0.2259982143131703</v>
      </c>
      <c r="V3299" s="57">
        <f>(L3299-P3299)/1000*SetUp!$B$13*1000000/SetUp!$B$48</f>
        <v>4.2328388111792133E-2</v>
      </c>
      <c r="W3299" s="57">
        <f t="shared" si="940"/>
        <v>-8.5001450322863548E-17</v>
      </c>
      <c r="X3299" s="57">
        <f>MAX((SetUp!$B$56*(1-($H3299/SetUp!$B$56)^2)*TANH(($B3299-$D3299)/SetUp!$B$56))/(1+$H3299/SetUp!$B$56*TANH(($B3299-$D3299)/SetUp!$B$56)),0)</f>
        <v>0</v>
      </c>
    </row>
    <row r="3300" spans="1:24" x14ac:dyDescent="0.3">
      <c r="A3300" s="64">
        <v>29962</v>
      </c>
      <c r="B3300" s="57">
        <v>1.353</v>
      </c>
      <c r="C3300" s="57"/>
      <c r="D3300" s="57">
        <v>5.1120000000000001</v>
      </c>
      <c r="E3300" s="57">
        <f t="shared" si="932"/>
        <v>1.353</v>
      </c>
      <c r="F3300" s="57">
        <f t="shared" si="933"/>
        <v>3.7590000000000003</v>
      </c>
      <c r="G3300" s="57">
        <f t="shared" si="934"/>
        <v>0</v>
      </c>
      <c r="H3300" s="57">
        <f>IF(Q3299&gt;SetUp!$B$56,SetUp!$B$56,Q3299)</f>
        <v>5.1753549352297818E-10</v>
      </c>
      <c r="I3300" s="57">
        <f t="shared" si="939"/>
        <v>0.2259982143131703</v>
      </c>
      <c r="J3300" s="57">
        <f>MIN(F3300,H3300,(1-EXP(-SetUp!$B$52*H3300/SetUp!$B$56))*F3300)</f>
        <v>3.0397104766599628E-10</v>
      </c>
      <c r="K3300" s="57">
        <f t="shared" si="935"/>
        <v>2.135644458569819E-10</v>
      </c>
      <c r="L3300" s="57">
        <f>IF(I3300&lt;=0,0,MIN(SetUp!$B$50*I3300^SetUp!$B$55,I3300))</f>
        <v>1.7160813195974721E-3</v>
      </c>
      <c r="M3300" s="57">
        <f t="shared" si="936"/>
        <v>0.22428213299357283</v>
      </c>
      <c r="N3300" s="57">
        <f>IF(SetUp!$B$62=0,X3300,(B3300-E3300)*(1-(H3300/SetUp!$B$66/SetUp!$B$56)))</f>
        <v>0</v>
      </c>
      <c r="O3300" s="57">
        <f>K3300*SetUp!$B$65</f>
        <v>0</v>
      </c>
      <c r="P3300" s="57">
        <f>MIN(SetUp!$B$54*L3300^SetUp!$B$51,L3300)</f>
        <v>9.8153662614338896E-4</v>
      </c>
      <c r="Q3300" s="57">
        <f t="shared" si="937"/>
        <v>2.135644458569819E-10</v>
      </c>
      <c r="R3300" s="57">
        <f>IF((H3300+N3300-O3300)&gt;SetUp!$B$56,T3299+H3300+N3300-O3300-SetUp!$B$56,T3299)</f>
        <v>0</v>
      </c>
      <c r="S3300" s="57">
        <f>R3300*SetUp!$B$65</f>
        <v>0</v>
      </c>
      <c r="T3300" s="57">
        <f>IF((R3300-S3300)&lt;SetUp!$B$53,R3300-S3300,SetUp!$B$53)</f>
        <v>0</v>
      </c>
      <c r="U3300" s="57">
        <f t="shared" si="938"/>
        <v>0.22428213299357283</v>
      </c>
      <c r="V3300" s="57">
        <f>(L3300-P3300)/1000*SetUp!$B$13*1000000/SetUp!$B$48</f>
        <v>4.177920023207643E-2</v>
      </c>
      <c r="W3300" s="57">
        <f t="shared" si="940"/>
        <v>-1.0169816377914032E-16</v>
      </c>
      <c r="X3300" s="57">
        <f>MAX((SetUp!$B$56*(1-($H3300/SetUp!$B$56)^2)*TANH(($B3300-$D3300)/SetUp!$B$56))/(1+$H3300/SetUp!$B$56*TANH(($B3300-$D3300)/SetUp!$B$56)),0)</f>
        <v>0</v>
      </c>
    </row>
    <row r="3301" spans="1:24" x14ac:dyDescent="0.3">
      <c r="A3301" s="64">
        <v>29963</v>
      </c>
      <c r="B3301" s="57">
        <v>0.94199999999999995</v>
      </c>
      <c r="C3301" s="57"/>
      <c r="D3301" s="57">
        <v>5.1120000000000001</v>
      </c>
      <c r="E3301" s="57">
        <f t="shared" si="932"/>
        <v>0.94199999999999995</v>
      </c>
      <c r="F3301" s="57">
        <f t="shared" si="933"/>
        <v>4.17</v>
      </c>
      <c r="G3301" s="57">
        <f t="shared" si="934"/>
        <v>0</v>
      </c>
      <c r="H3301" s="57">
        <f>IF(Q3300&gt;SetUp!$B$56,SetUp!$B$56,Q3300)</f>
        <v>2.135644458569819E-10</v>
      </c>
      <c r="I3301" s="57">
        <f t="shared" si="939"/>
        <v>0.22428213299357283</v>
      </c>
      <c r="J3301" s="57">
        <f>MIN(F3301,H3301,(1-EXP(-SetUp!$B$52*H3301/SetUp!$B$56))*F3301)</f>
        <v>1.391504744763239E-10</v>
      </c>
      <c r="K3301" s="57">
        <f t="shared" si="935"/>
        <v>7.4413971380658E-11</v>
      </c>
      <c r="L3301" s="57">
        <f>IF(I3301&lt;=0,0,MIN(SetUp!$B$50*I3301^SetUp!$B$55,I3301))</f>
        <v>1.6944183547312399E-3</v>
      </c>
      <c r="M3301" s="57">
        <f t="shared" si="936"/>
        <v>0.22258771463884158</v>
      </c>
      <c r="N3301" s="57">
        <f>IF(SetUp!$B$62=0,X3301,(B3301-E3301)*(1-(H3301/SetUp!$B$66/SetUp!$B$56)))</f>
        <v>0</v>
      </c>
      <c r="O3301" s="57">
        <f>K3301*SetUp!$B$65</f>
        <v>0</v>
      </c>
      <c r="P3301" s="57">
        <f>MIN(SetUp!$B$54*L3301^SetUp!$B$51,L3301)</f>
        <v>9.6935566314630326E-4</v>
      </c>
      <c r="Q3301" s="57">
        <f t="shared" si="937"/>
        <v>7.4413971380658E-11</v>
      </c>
      <c r="R3301" s="57">
        <f>IF((H3301+N3301-O3301)&gt;SetUp!$B$56,T3300+H3301+N3301-O3301-SetUp!$B$56,T3300)</f>
        <v>0</v>
      </c>
      <c r="S3301" s="57">
        <f>R3301*SetUp!$B$65</f>
        <v>0</v>
      </c>
      <c r="T3301" s="57">
        <f>IF((R3301-S3301)&lt;SetUp!$B$53,R3301-S3301,SetUp!$B$53)</f>
        <v>0</v>
      </c>
      <c r="U3301" s="57">
        <f t="shared" si="938"/>
        <v>0.22258771463884158</v>
      </c>
      <c r="V3301" s="57">
        <f>(L3301-P3301)/1000*SetUp!$B$13*1000000/SetUp!$B$48</f>
        <v>4.1239885935448459E-2</v>
      </c>
      <c r="W3301" s="57">
        <f t="shared" si="940"/>
        <v>-2.9707139526102821E-17</v>
      </c>
      <c r="X3301" s="57">
        <f>MAX((SetUp!$B$56*(1-($H3301/SetUp!$B$56)^2)*TANH(($B3301-$D3301)/SetUp!$B$56))/(1+$H3301/SetUp!$B$56*TANH(($B3301-$D3301)/SetUp!$B$56)),0)</f>
        <v>0</v>
      </c>
    </row>
    <row r="3302" spans="1:24" x14ac:dyDescent="0.3">
      <c r="A3302" s="64">
        <v>29964</v>
      </c>
      <c r="B3302" s="57">
        <v>0.42099999999999999</v>
      </c>
      <c r="C3302" s="57"/>
      <c r="D3302" s="57">
        <v>5.1120000000000001</v>
      </c>
      <c r="E3302" s="57">
        <f t="shared" si="932"/>
        <v>0.42099999999999999</v>
      </c>
      <c r="F3302" s="57">
        <f t="shared" si="933"/>
        <v>4.6909999999999998</v>
      </c>
      <c r="G3302" s="57">
        <f t="shared" si="934"/>
        <v>0</v>
      </c>
      <c r="H3302" s="57">
        <f>IF(Q3301&gt;SetUp!$B$56,SetUp!$B$56,Q3301)</f>
        <v>7.4413971380658E-11</v>
      </c>
      <c r="I3302" s="57">
        <f t="shared" si="939"/>
        <v>0.22258771463884158</v>
      </c>
      <c r="J3302" s="57">
        <f>MIN(F3302,H3302,(1-EXP(-SetUp!$B$52*H3302/SetUp!$B$56))*F3302)</f>
        <v>5.4542931060552747E-11</v>
      </c>
      <c r="K3302" s="57">
        <f t="shared" si="935"/>
        <v>1.9871040320105253E-11</v>
      </c>
      <c r="L3302" s="57">
        <f>IF(I3302&lt;=0,0,MIN(SetUp!$B$50*I3302^SetUp!$B$55,I3302))</f>
        <v>1.6731369942878406E-3</v>
      </c>
      <c r="M3302" s="57">
        <f t="shared" si="936"/>
        <v>0.22091457764455374</v>
      </c>
      <c r="N3302" s="57">
        <f>IF(SetUp!$B$62=0,X3302,(B3302-E3302)*(1-(H3302/SetUp!$B$66/SetUp!$B$56)))</f>
        <v>0</v>
      </c>
      <c r="O3302" s="57">
        <f>K3302*SetUp!$B$65</f>
        <v>0</v>
      </c>
      <c r="P3302" s="57">
        <f>MIN(SetUp!$B$54*L3302^SetUp!$B$51,L3302)</f>
        <v>9.5738669429718296E-4</v>
      </c>
      <c r="Q3302" s="57">
        <f t="shared" si="937"/>
        <v>1.9871040320105253E-11</v>
      </c>
      <c r="R3302" s="57">
        <f>IF((H3302+N3302-O3302)&gt;SetUp!$B$56,T3301+H3302+N3302-O3302-SetUp!$B$56,T3301)</f>
        <v>0</v>
      </c>
      <c r="S3302" s="57">
        <f>R3302*SetUp!$B$65</f>
        <v>0</v>
      </c>
      <c r="T3302" s="57">
        <f>IF((R3302-S3302)&lt;SetUp!$B$53,R3302-S3302,SetUp!$B$53)</f>
        <v>0</v>
      </c>
      <c r="U3302" s="57">
        <f t="shared" si="938"/>
        <v>0.22091457764455374</v>
      </c>
      <c r="V3302" s="57">
        <f>(L3302-P3302)/1000*SetUp!$B$13*1000000/SetUp!$B$48</f>
        <v>4.0710218678269905E-2</v>
      </c>
      <c r="W3302" s="57">
        <f t="shared" si="940"/>
        <v>7.8062556418956319E-18</v>
      </c>
      <c r="X3302" s="57">
        <f>MAX((SetUp!$B$56*(1-($H3302/SetUp!$B$56)^2)*TANH(($B3302-$D3302)/SetUp!$B$56))/(1+$H3302/SetUp!$B$56*TANH(($B3302-$D3302)/SetUp!$B$56)),0)</f>
        <v>0</v>
      </c>
    </row>
    <row r="3303" spans="1:24" x14ac:dyDescent="0.3">
      <c r="A3303" s="64">
        <v>29965</v>
      </c>
      <c r="B3303" s="57">
        <v>0</v>
      </c>
      <c r="C3303" s="57"/>
      <c r="D3303" s="57">
        <v>5.1120000000000001</v>
      </c>
      <c r="E3303" s="57">
        <f t="shared" si="932"/>
        <v>0</v>
      </c>
      <c r="F3303" s="57">
        <f t="shared" si="933"/>
        <v>5.1120000000000001</v>
      </c>
      <c r="G3303" s="57">
        <f t="shared" si="934"/>
        <v>0</v>
      </c>
      <c r="H3303" s="57">
        <f>IF(Q3302&gt;SetUp!$B$56,SetUp!$B$56,Q3302)</f>
        <v>1.9871040320105253E-11</v>
      </c>
      <c r="I3303" s="57">
        <f t="shared" si="939"/>
        <v>0.22091457764455374</v>
      </c>
      <c r="J3303" s="57">
        <f>MIN(F3303,H3303,(1-EXP(-SetUp!$B$52*H3303/SetUp!$B$56))*F3303)</f>
        <v>1.5871991720928237E-11</v>
      </c>
      <c r="K3303" s="57">
        <f t="shared" si="935"/>
        <v>3.9990485991770159E-12</v>
      </c>
      <c r="L3303" s="57">
        <f>IF(I3303&lt;=0,0,MIN(SetUp!$B$50*I3303^SetUp!$B$55,I3303))</f>
        <v>1.6522286269086861E-3</v>
      </c>
      <c r="M3303" s="57">
        <f t="shared" si="936"/>
        <v>0.21926234901764505</v>
      </c>
      <c r="N3303" s="57">
        <f>IF(SetUp!$B$62=0,X3303,(B3303-E3303)*(1-(H3303/SetUp!$B$66/SetUp!$B$56)))</f>
        <v>0</v>
      </c>
      <c r="O3303" s="57">
        <f>K3303*SetUp!$B$65</f>
        <v>0</v>
      </c>
      <c r="P3303" s="57">
        <f>MIN(SetUp!$B$54*L3303^SetUp!$B$51,L3303)</f>
        <v>9.4562498023234218E-4</v>
      </c>
      <c r="Q3303" s="57">
        <f t="shared" si="937"/>
        <v>3.9990485991770159E-12</v>
      </c>
      <c r="R3303" s="57">
        <f>IF((H3303+N3303-O3303)&gt;SetUp!$B$56,T3302+H3303+N3303-O3303-SetUp!$B$56,T3302)</f>
        <v>0</v>
      </c>
      <c r="S3303" s="57">
        <f>R3303*SetUp!$B$65</f>
        <v>0</v>
      </c>
      <c r="T3303" s="57">
        <f>IF((R3303-S3303)&lt;SetUp!$B$53,R3303-S3303,SetUp!$B$53)</f>
        <v>0</v>
      </c>
      <c r="U3303" s="57">
        <f t="shared" si="938"/>
        <v>0.21926234901764505</v>
      </c>
      <c r="V3303" s="57">
        <f>(L3303-P3303)/1000*SetUp!$B$13*1000000/SetUp!$B$48</f>
        <v>4.018997823044209E-2</v>
      </c>
      <c r="W3303" s="57">
        <f t="shared" si="940"/>
        <v>-1.7564075194265172E-17</v>
      </c>
      <c r="X3303" s="57">
        <f>MAX((SetUp!$B$56*(1-($H3303/SetUp!$B$56)^2)*TANH(($B3303-$D3303)/SetUp!$B$56))/(1+$H3303/SetUp!$B$56*TANH(($B3303-$D3303)/SetUp!$B$56)),0)</f>
        <v>0</v>
      </c>
    </row>
    <row r="3304" spans="1:24" x14ac:dyDescent="0.3">
      <c r="A3304" s="64">
        <v>29966</v>
      </c>
      <c r="B3304" s="57">
        <v>0.379</v>
      </c>
      <c r="C3304" s="57"/>
      <c r="D3304" s="57">
        <v>5.1120000000000001</v>
      </c>
      <c r="E3304" s="57">
        <f t="shared" si="932"/>
        <v>0.379</v>
      </c>
      <c r="F3304" s="57">
        <f t="shared" si="933"/>
        <v>4.7330000000000005</v>
      </c>
      <c r="G3304" s="57">
        <f t="shared" si="934"/>
        <v>0</v>
      </c>
      <c r="H3304" s="57">
        <f>IF(Q3303&gt;SetUp!$B$56,SetUp!$B$56,Q3303)</f>
        <v>3.9990485991770159E-12</v>
      </c>
      <c r="I3304" s="57">
        <f t="shared" si="939"/>
        <v>0.21926234901764505</v>
      </c>
      <c r="J3304" s="57">
        <f>MIN(F3304,H3304,(1-EXP(-SetUp!$B$52*H3304/SetUp!$B$56))*F3304)</f>
        <v>2.9573370419200278E-12</v>
      </c>
      <c r="K3304" s="57">
        <f t="shared" si="935"/>
        <v>1.0417115572569881E-12</v>
      </c>
      <c r="L3304" s="57">
        <f>IF(I3304&lt;=0,0,MIN(SetUp!$B$50*I3304^SetUp!$B$55,I3304))</f>
        <v>1.6316848778239136E-3</v>
      </c>
      <c r="M3304" s="57">
        <f t="shared" si="936"/>
        <v>0.21763066413982113</v>
      </c>
      <c r="N3304" s="57">
        <f>IF(SetUp!$B$62=0,X3304,(B3304-E3304)*(1-(H3304/SetUp!$B$66/SetUp!$B$56)))</f>
        <v>0</v>
      </c>
      <c r="O3304" s="57">
        <f>K3304*SetUp!$B$65</f>
        <v>0</v>
      </c>
      <c r="P3304" s="57">
        <f>MIN(SetUp!$B$54*L3304^SetUp!$B$51,L3304)</f>
        <v>9.3406591081015894E-4</v>
      </c>
      <c r="Q3304" s="57">
        <f t="shared" si="937"/>
        <v>1.0417115572569881E-12</v>
      </c>
      <c r="R3304" s="57">
        <f>IF((H3304+N3304-O3304)&gt;SetUp!$B$56,T3303+H3304+N3304-O3304-SetUp!$B$56,T3303)</f>
        <v>0</v>
      </c>
      <c r="S3304" s="57">
        <f>R3304*SetUp!$B$65</f>
        <v>0</v>
      </c>
      <c r="T3304" s="57">
        <f>IF((R3304-S3304)&lt;SetUp!$B$53,R3304-S3304,SetUp!$B$53)</f>
        <v>0</v>
      </c>
      <c r="U3304" s="57">
        <f t="shared" si="938"/>
        <v>0.21763066413982113</v>
      </c>
      <c r="V3304" s="57">
        <f>(L3304-P3304)/1000*SetUp!$B$13*1000000/SetUp!$B$48</f>
        <v>3.9678950468633276E-2</v>
      </c>
      <c r="W3304" s="57">
        <f t="shared" si="940"/>
        <v>2.8189256484623115E-18</v>
      </c>
      <c r="X3304" s="57">
        <f>MAX((SetUp!$B$56*(1-($H3304/SetUp!$B$56)^2)*TANH(($B3304-$D3304)/SetUp!$B$56))/(1+$H3304/SetUp!$B$56*TANH(($B3304-$D3304)/SetUp!$B$56)),0)</f>
        <v>0</v>
      </c>
    </row>
    <row r="3305" spans="1:24" x14ac:dyDescent="0.3">
      <c r="A3305" s="64">
        <v>29967</v>
      </c>
      <c r="B3305" s="57">
        <v>6.7000000000000004E-2</v>
      </c>
      <c r="C3305" s="57"/>
      <c r="D3305" s="57">
        <v>5.1120000000000001</v>
      </c>
      <c r="E3305" s="57">
        <f t="shared" si="932"/>
        <v>6.7000000000000004E-2</v>
      </c>
      <c r="F3305" s="57">
        <f t="shared" si="933"/>
        <v>5.0449999999999999</v>
      </c>
      <c r="G3305" s="57">
        <f t="shared" si="934"/>
        <v>0</v>
      </c>
      <c r="H3305" s="57">
        <f>IF(Q3304&gt;SetUp!$B$56,SetUp!$B$56,Q3304)</f>
        <v>1.0417115572569881E-12</v>
      </c>
      <c r="I3305" s="57">
        <f t="shared" si="939"/>
        <v>0.21763066413982113</v>
      </c>
      <c r="J3305" s="57">
        <f>MIN(F3305,H3305,(1-EXP(-SetUp!$B$52*H3305/SetUp!$B$56))*F3305)</f>
        <v>8.2111761834369193E-13</v>
      </c>
      <c r="K3305" s="57">
        <f t="shared" si="935"/>
        <v>2.2059393891329616E-13</v>
      </c>
      <c r="L3305" s="57">
        <f>IF(I3305&lt;=0,0,MIN(SetUp!$B$50*I3305^SetUp!$B$55,I3305))</f>
        <v>1.6114976012014974E-3</v>
      </c>
      <c r="M3305" s="57">
        <f t="shared" si="936"/>
        <v>0.21601916653861963</v>
      </c>
      <c r="N3305" s="57">
        <f>IF(SetUp!$B$62=0,X3305,(B3305-E3305)*(1-(H3305/SetUp!$B$66/SetUp!$B$56)))</f>
        <v>0</v>
      </c>
      <c r="O3305" s="57">
        <f>K3305*SetUp!$B$65</f>
        <v>0</v>
      </c>
      <c r="P3305" s="57">
        <f>MIN(SetUp!$B$54*L3305^SetUp!$B$51,L3305)</f>
        <v>9.2270500095894235E-4</v>
      </c>
      <c r="Q3305" s="57">
        <f t="shared" si="937"/>
        <v>2.2059393891329616E-13</v>
      </c>
      <c r="R3305" s="57">
        <f>IF((H3305+N3305-O3305)&gt;SetUp!$B$56,T3304+H3305+N3305-O3305-SetUp!$B$56,T3304)</f>
        <v>0</v>
      </c>
      <c r="S3305" s="57">
        <f>R3305*SetUp!$B$65</f>
        <v>0</v>
      </c>
      <c r="T3305" s="57">
        <f>IF((R3305-S3305)&lt;SetUp!$B$53,R3305-S3305,SetUp!$B$53)</f>
        <v>0</v>
      </c>
      <c r="U3305" s="57">
        <f t="shared" si="938"/>
        <v>0.21601916653861963</v>
      </c>
      <c r="V3305" s="57">
        <f>(L3305-P3305)/1000*SetUp!$B$13*1000000/SetUp!$B$48</f>
        <v>3.9176927177277554E-2</v>
      </c>
      <c r="W3305" s="57">
        <f t="shared" si="940"/>
        <v>0</v>
      </c>
      <c r="X3305" s="57">
        <f>MAX((SetUp!$B$56*(1-($H3305/SetUp!$B$56)^2)*TANH(($B3305-$D3305)/SetUp!$B$56))/(1+$H3305/SetUp!$B$56*TANH(($B3305-$D3305)/SetUp!$B$56)),0)</f>
        <v>0</v>
      </c>
    </row>
    <row r="3306" spans="1:24" x14ac:dyDescent="0.3">
      <c r="A3306" s="64">
        <v>29968</v>
      </c>
      <c r="B3306" s="57">
        <v>0</v>
      </c>
      <c r="C3306" s="57"/>
      <c r="D3306" s="57">
        <v>5.1120000000000001</v>
      </c>
      <c r="E3306" s="57">
        <f t="shared" si="932"/>
        <v>0</v>
      </c>
      <c r="F3306" s="57">
        <f t="shared" si="933"/>
        <v>5.1120000000000001</v>
      </c>
      <c r="G3306" s="57">
        <f t="shared" si="934"/>
        <v>0</v>
      </c>
      <c r="H3306" s="57">
        <f>IF(Q3305&gt;SetUp!$B$56,SetUp!$B$56,Q3305)</f>
        <v>2.2059393891329616E-13</v>
      </c>
      <c r="I3306" s="57">
        <f t="shared" si="939"/>
        <v>0.21601916653861963</v>
      </c>
      <c r="J3306" s="57">
        <f>MIN(F3306,H3306,(1-EXP(-SetUp!$B$52*H3306/SetUp!$B$56))*F3306)</f>
        <v>1.7593926315839781E-13</v>
      </c>
      <c r="K3306" s="57">
        <f t="shared" si="935"/>
        <v>4.465467575489835E-14</v>
      </c>
      <c r="L3306" s="57">
        <f>IF(I3306&lt;=0,0,MIN(SetUp!$B$50*I3306^SetUp!$B$55,I3306))</f>
        <v>1.591658872780663E-3</v>
      </c>
      <c r="M3306" s="57">
        <f t="shared" si="936"/>
        <v>0.21442750766583896</v>
      </c>
      <c r="N3306" s="57">
        <f>IF(SetUp!$B$62=0,X3306,(B3306-E3306)*(1-(H3306/SetUp!$B$66/SetUp!$B$56)))</f>
        <v>0</v>
      </c>
      <c r="O3306" s="57">
        <f>K3306*SetUp!$B$65</f>
        <v>0</v>
      </c>
      <c r="P3306" s="57">
        <f>MIN(SetUp!$B$54*L3306^SetUp!$B$51,L3306)</f>
        <v>9.1153788667823693E-4</v>
      </c>
      <c r="Q3306" s="57">
        <f t="shared" si="937"/>
        <v>4.465467575489835E-14</v>
      </c>
      <c r="R3306" s="57">
        <f>IF((H3306+N3306-O3306)&gt;SetUp!$B$56,T3305+H3306+N3306-O3306-SetUp!$B$56,T3305)</f>
        <v>0</v>
      </c>
      <c r="S3306" s="57">
        <f>R3306*SetUp!$B$65</f>
        <v>0</v>
      </c>
      <c r="T3306" s="57">
        <f>IF((R3306-S3306)&lt;SetUp!$B$53,R3306-S3306,SetUp!$B$53)</f>
        <v>0</v>
      </c>
      <c r="U3306" s="57">
        <f t="shared" si="938"/>
        <v>0.21442750766583896</v>
      </c>
      <c r="V3306" s="57">
        <f>(L3306-P3306)/1000*SetUp!$B$13*1000000/SetUp!$B$48</f>
        <v>3.8683705857017074E-2</v>
      </c>
      <c r="W3306" s="57">
        <f t="shared" si="940"/>
        <v>-1.713039432527097E-17</v>
      </c>
      <c r="X3306" s="57">
        <f>MAX((SetUp!$B$56*(1-($H3306/SetUp!$B$56)^2)*TANH(($B3306-$D3306)/SetUp!$B$56))/(1+$H3306/SetUp!$B$56*TANH(($B3306-$D3306)/SetUp!$B$56)),0)</f>
        <v>0</v>
      </c>
    </row>
    <row r="3307" spans="1:24" x14ac:dyDescent="0.3">
      <c r="A3307" s="64">
        <v>29969</v>
      </c>
      <c r="B3307" s="57">
        <v>0</v>
      </c>
      <c r="C3307" s="57"/>
      <c r="D3307" s="57">
        <v>5.1120000000000001</v>
      </c>
      <c r="E3307" s="57">
        <f t="shared" si="932"/>
        <v>0</v>
      </c>
      <c r="F3307" s="57">
        <f t="shared" si="933"/>
        <v>5.1120000000000001</v>
      </c>
      <c r="G3307" s="57">
        <f t="shared" si="934"/>
        <v>0</v>
      </c>
      <c r="H3307" s="57">
        <f>IF(Q3306&gt;SetUp!$B$56,SetUp!$B$56,Q3306)</f>
        <v>4.465467575489835E-14</v>
      </c>
      <c r="I3307" s="57">
        <f t="shared" si="939"/>
        <v>0.21442750766583896</v>
      </c>
      <c r="J3307" s="57">
        <f>MIN(F3307,H3307,(1-EXP(-SetUp!$B$52*H3307/SetUp!$B$56))*F3307)</f>
        <v>3.575539864186794E-14</v>
      </c>
      <c r="K3307" s="57">
        <f t="shared" si="935"/>
        <v>8.8992771130304102E-15</v>
      </c>
      <c r="L3307" s="57">
        <f>IF(I3307&lt;=0,0,MIN(SetUp!$B$50*I3307^SetUp!$B$55,I3307))</f>
        <v>1.5721609827776828E-3</v>
      </c>
      <c r="M3307" s="57">
        <f t="shared" si="936"/>
        <v>0.21285534668306128</v>
      </c>
      <c r="N3307" s="57">
        <f>IF(SetUp!$B$62=0,X3307,(B3307-E3307)*(1-(H3307/SetUp!$B$66/SetUp!$B$56)))</f>
        <v>0</v>
      </c>
      <c r="O3307" s="57">
        <f>K3307*SetUp!$B$65</f>
        <v>0</v>
      </c>
      <c r="P3307" s="57">
        <f>MIN(SetUp!$B$54*L3307^SetUp!$B$51,L3307)</f>
        <v>9.0056032118716043E-4</v>
      </c>
      <c r="Q3307" s="57">
        <f t="shared" si="937"/>
        <v>8.8992771130304102E-15</v>
      </c>
      <c r="R3307" s="57">
        <f>IF((H3307+N3307-O3307)&gt;SetUp!$B$56,T3306+H3307+N3307-O3307-SetUp!$B$56,T3306)</f>
        <v>0</v>
      </c>
      <c r="S3307" s="57">
        <f>R3307*SetUp!$B$65</f>
        <v>0</v>
      </c>
      <c r="T3307" s="57">
        <f>IF((R3307-S3307)&lt;SetUp!$B$53,R3307-S3307,SetUp!$B$53)</f>
        <v>0</v>
      </c>
      <c r="U3307" s="57">
        <f t="shared" si="938"/>
        <v>0.21285534668306128</v>
      </c>
      <c r="V3307" s="57">
        <f>(L3307-P3307)/1000*SetUp!$B$13*1000000/SetUp!$B$48</f>
        <v>3.819908954027372E-2</v>
      </c>
      <c r="W3307" s="57">
        <f t="shared" si="940"/>
        <v>7.3725747729014302E-18</v>
      </c>
      <c r="X3307" s="57">
        <f>MAX((SetUp!$B$56*(1-($H3307/SetUp!$B$56)^2)*TANH(($B3307-$D3307)/SetUp!$B$56))/(1+$H3307/SetUp!$B$56*TANH(($B3307-$D3307)/SetUp!$B$56)),0)</f>
        <v>0</v>
      </c>
    </row>
    <row r="3308" spans="1:24" x14ac:dyDescent="0.3">
      <c r="A3308" s="64">
        <v>29970</v>
      </c>
      <c r="B3308" s="57">
        <v>0</v>
      </c>
      <c r="C3308" s="57"/>
      <c r="D3308" s="57">
        <v>5.1120000000000001</v>
      </c>
      <c r="E3308" s="57">
        <f t="shared" si="932"/>
        <v>0</v>
      </c>
      <c r="F3308" s="57">
        <f t="shared" si="933"/>
        <v>5.1120000000000001</v>
      </c>
      <c r="G3308" s="57">
        <f t="shared" si="934"/>
        <v>0</v>
      </c>
      <c r="H3308" s="57">
        <f>IF(Q3307&gt;SetUp!$B$56,SetUp!$B$56,Q3307)</f>
        <v>8.8992771130304102E-15</v>
      </c>
      <c r="I3308" s="57">
        <f t="shared" si="939"/>
        <v>0.21285534668306128</v>
      </c>
      <c r="J3308" s="57">
        <f>MIN(F3308,H3308,(1-EXP(-SetUp!$B$52*H3308/SetUp!$B$56))*F3308)</f>
        <v>7.3780981324489406E-15</v>
      </c>
      <c r="K3308" s="57">
        <f t="shared" si="935"/>
        <v>1.5211789805814696E-15</v>
      </c>
      <c r="L3308" s="57">
        <f>IF(I3308&lt;=0,0,MIN(SetUp!$B$50*I3308^SetUp!$B$55,I3308))</f>
        <v>1.5529964290526693E-3</v>
      </c>
      <c r="M3308" s="57">
        <f t="shared" si="936"/>
        <v>0.21130235025400862</v>
      </c>
      <c r="N3308" s="57">
        <f>IF(SetUp!$B$62=0,X3308,(B3308-E3308)*(1-(H3308/SetUp!$B$66/SetUp!$B$56)))</f>
        <v>0</v>
      </c>
      <c r="O3308" s="57">
        <f>K3308*SetUp!$B$65</f>
        <v>0</v>
      </c>
      <c r="P3308" s="57">
        <f>MIN(SetUp!$B$54*L3308^SetUp!$B$51,L3308)</f>
        <v>8.8976817121367289E-4</v>
      </c>
      <c r="Q3308" s="57">
        <f t="shared" si="937"/>
        <v>1.5211789805814696E-15</v>
      </c>
      <c r="R3308" s="57">
        <f>IF((H3308+N3308-O3308)&gt;SetUp!$B$56,T3307+H3308+N3308-O3308-SetUp!$B$56,T3307)</f>
        <v>0</v>
      </c>
      <c r="S3308" s="57">
        <f>R3308*SetUp!$B$65</f>
        <v>0</v>
      </c>
      <c r="T3308" s="57">
        <f>IF((R3308-S3308)&lt;SetUp!$B$53,R3308-S3308,SetUp!$B$53)</f>
        <v>0</v>
      </c>
      <c r="U3308" s="57">
        <f t="shared" si="938"/>
        <v>0.21130235025400862</v>
      </c>
      <c r="V3308" s="57">
        <f>(L3308-P3308)/1000*SetUp!$B$13*1000000/SetUp!$B$48</f>
        <v>3.7722886613649954E-2</v>
      </c>
      <c r="W3308" s="57">
        <f t="shared" si="940"/>
        <v>8.8904578143811364E-18</v>
      </c>
      <c r="X3308" s="57">
        <f>MAX((SetUp!$B$56*(1-($H3308/SetUp!$B$56)^2)*TANH(($B3308-$D3308)/SetUp!$B$56))/(1+$H3308/SetUp!$B$56*TANH(($B3308-$D3308)/SetUp!$B$56)),0)</f>
        <v>0</v>
      </c>
    </row>
    <row r="3309" spans="1:24" x14ac:dyDescent="0.3">
      <c r="A3309" s="64">
        <v>29971</v>
      </c>
      <c r="B3309" s="57">
        <v>0.217</v>
      </c>
      <c r="C3309" s="57"/>
      <c r="D3309" s="57">
        <v>5.1120000000000001</v>
      </c>
      <c r="E3309" s="57">
        <f t="shared" si="932"/>
        <v>0.217</v>
      </c>
      <c r="F3309" s="57">
        <f t="shared" si="933"/>
        <v>4.8950000000000005</v>
      </c>
      <c r="G3309" s="57">
        <f t="shared" si="934"/>
        <v>0</v>
      </c>
      <c r="H3309" s="57">
        <f>IF(Q3308&gt;SetUp!$B$56,SetUp!$B$56,Q3308)</f>
        <v>1.5211789805814696E-15</v>
      </c>
      <c r="I3309" s="57">
        <f t="shared" si="939"/>
        <v>0.21130235025400862</v>
      </c>
      <c r="J3309" s="57">
        <f>MIN(F3309,H3309,(1-EXP(-SetUp!$B$52*H3309/SetUp!$B$56))*F3309)</f>
        <v>1.0869083411080284E-15</v>
      </c>
      <c r="K3309" s="57">
        <f t="shared" si="935"/>
        <v>4.342706394734412E-16</v>
      </c>
      <c r="L3309" s="57">
        <f>IF(I3309&lt;=0,0,MIN(SetUp!$B$50*I3309^SetUp!$B$55,I3309))</f>
        <v>1.5341579105265471E-3</v>
      </c>
      <c r="M3309" s="57">
        <f t="shared" si="936"/>
        <v>0.20976819234348207</v>
      </c>
      <c r="N3309" s="57">
        <f>IF(SetUp!$B$62=0,X3309,(B3309-E3309)*(1-(H3309/SetUp!$B$66/SetUp!$B$56)))</f>
        <v>0</v>
      </c>
      <c r="O3309" s="57">
        <f>K3309*SetUp!$B$65</f>
        <v>0</v>
      </c>
      <c r="P3309" s="57">
        <f>MIN(SetUp!$B$54*L3309^SetUp!$B$51,L3309)</f>
        <v>8.7915741341894793E-4</v>
      </c>
      <c r="Q3309" s="57">
        <f t="shared" si="937"/>
        <v>4.342706394734412E-16</v>
      </c>
      <c r="R3309" s="57">
        <f>IF((H3309+N3309-O3309)&gt;SetUp!$B$56,T3308+H3309+N3309-O3309-SetUp!$B$56,T3308)</f>
        <v>0</v>
      </c>
      <c r="S3309" s="57">
        <f>R3309*SetUp!$B$65</f>
        <v>0</v>
      </c>
      <c r="T3309" s="57">
        <f>IF((R3309-S3309)&lt;SetUp!$B$53,R3309-S3309,SetUp!$B$53)</f>
        <v>0</v>
      </c>
      <c r="U3309" s="57">
        <f t="shared" si="938"/>
        <v>0.20976819234348207</v>
      </c>
      <c r="V3309" s="57">
        <f>(L3309-P3309)/1000*SetUp!$B$13*1000000/SetUp!$B$48</f>
        <v>3.7254910646874903E-2</v>
      </c>
      <c r="W3309" s="57">
        <f t="shared" si="940"/>
        <v>0</v>
      </c>
      <c r="X3309" s="57">
        <f>MAX((SetUp!$B$56*(1-($H3309/SetUp!$B$56)^2)*TANH(($B3309-$D3309)/SetUp!$B$56))/(1+$H3309/SetUp!$B$56*TANH(($B3309-$D3309)/SetUp!$B$56)),0)</f>
        <v>0</v>
      </c>
    </row>
    <row r="3310" spans="1:24" x14ac:dyDescent="0.3">
      <c r="A3310" s="64">
        <v>29972</v>
      </c>
      <c r="B3310" s="57">
        <v>0.31900000000000001</v>
      </c>
      <c r="C3310" s="57"/>
      <c r="D3310" s="57">
        <v>5.1120000000000001</v>
      </c>
      <c r="E3310" s="57">
        <f t="shared" si="932"/>
        <v>0.31900000000000001</v>
      </c>
      <c r="F3310" s="57">
        <f t="shared" si="933"/>
        <v>4.7930000000000001</v>
      </c>
      <c r="G3310" s="57">
        <f t="shared" si="934"/>
        <v>0</v>
      </c>
      <c r="H3310" s="57">
        <f>IF(Q3309&gt;SetUp!$B$56,SetUp!$B$56,Q3309)</f>
        <v>4.342706394734412E-16</v>
      </c>
      <c r="I3310" s="57">
        <f t="shared" si="939"/>
        <v>0.20976819234348207</v>
      </c>
      <c r="J3310" s="57">
        <f>MIN(F3310,H3310,(1-EXP(-SetUp!$B$52*H3310/SetUp!$B$56))*F3310)</f>
        <v>4.342706394734412E-16</v>
      </c>
      <c r="K3310" s="57">
        <f t="shared" si="935"/>
        <v>0</v>
      </c>
      <c r="L3310" s="57">
        <f>IF(I3310&lt;=0,0,MIN(SetUp!$B$50*I3310^SetUp!$B$55,I3310))</f>
        <v>1.5156383208378649E-3</v>
      </c>
      <c r="M3310" s="57">
        <f t="shared" si="936"/>
        <v>0.2082525540226442</v>
      </c>
      <c r="N3310" s="57">
        <f>IF(SetUp!$B$62=0,X3310,(B3310-E3310)*(1-(H3310/SetUp!$B$66/SetUp!$B$56)))</f>
        <v>0</v>
      </c>
      <c r="O3310" s="57">
        <f>K3310*SetUp!$B$65</f>
        <v>0</v>
      </c>
      <c r="P3310" s="57">
        <f>MIN(SetUp!$B$54*L3310^SetUp!$B$51,L3310)</f>
        <v>8.687241309512972E-4</v>
      </c>
      <c r="Q3310" s="57">
        <f t="shared" si="937"/>
        <v>0</v>
      </c>
      <c r="R3310" s="57">
        <f>IF((H3310+N3310-O3310)&gt;SetUp!$B$56,T3309+H3310+N3310-O3310-SetUp!$B$56,T3309)</f>
        <v>0</v>
      </c>
      <c r="S3310" s="57">
        <f>R3310*SetUp!$B$65</f>
        <v>0</v>
      </c>
      <c r="T3310" s="57">
        <f>IF((R3310-S3310)&lt;SetUp!$B$53,R3310-S3310,SetUp!$B$53)</f>
        <v>0</v>
      </c>
      <c r="U3310" s="57">
        <f t="shared" si="938"/>
        <v>0.2082525540226442</v>
      </c>
      <c r="V3310" s="57">
        <f>(L3310-P3310)/1000*SetUp!$B$13*1000000/SetUp!$B$48</f>
        <v>3.6794980228023293E-2</v>
      </c>
      <c r="W3310" s="57">
        <f t="shared" si="940"/>
        <v>1.3010426069826053E-17</v>
      </c>
      <c r="X3310" s="57">
        <f>MAX((SetUp!$B$56*(1-($H3310/SetUp!$B$56)^2)*TANH(($B3310-$D3310)/SetUp!$B$56))/(1+$H3310/SetUp!$B$56*TANH(($B3310-$D3310)/SetUp!$B$56)),0)</f>
        <v>0</v>
      </c>
    </row>
    <row r="3311" spans="1:24" x14ac:dyDescent="0.3">
      <c r="A3311" s="64">
        <v>29973</v>
      </c>
      <c r="B3311" s="57">
        <v>2.1789999999999998</v>
      </c>
      <c r="C3311" s="57"/>
      <c r="D3311" s="57">
        <v>5.1120000000000001</v>
      </c>
      <c r="E3311" s="57">
        <f t="shared" si="932"/>
        <v>2.1789999999999998</v>
      </c>
      <c r="F3311" s="57">
        <f t="shared" si="933"/>
        <v>2.9330000000000003</v>
      </c>
      <c r="G3311" s="57">
        <f t="shared" si="934"/>
        <v>0</v>
      </c>
      <c r="H3311" s="57">
        <f>IF(Q3310&gt;SetUp!$B$56,SetUp!$B$56,Q3310)</f>
        <v>0</v>
      </c>
      <c r="I3311" s="57">
        <f t="shared" si="939"/>
        <v>0.2082525540226442</v>
      </c>
      <c r="J3311" s="57">
        <f>MIN(F3311,H3311,(1-EXP(-SetUp!$B$52*H3311/SetUp!$B$56))*F3311)</f>
        <v>0</v>
      </c>
      <c r="K3311" s="57">
        <f t="shared" si="935"/>
        <v>0</v>
      </c>
      <c r="L3311" s="57">
        <f>IF(I3311&lt;=0,0,MIN(SetUp!$B$50*I3311^SetUp!$B$55,I3311))</f>
        <v>1.497430742229565E-3</v>
      </c>
      <c r="M3311" s="57">
        <f t="shared" si="936"/>
        <v>0.20675512328041462</v>
      </c>
      <c r="N3311" s="57">
        <f>IF(SetUp!$B$62=0,X3311,(B3311-E3311)*(1-(H3311/SetUp!$B$66/SetUp!$B$56)))</f>
        <v>0</v>
      </c>
      <c r="O3311" s="57">
        <f>K3311*SetUp!$B$65</f>
        <v>0</v>
      </c>
      <c r="P3311" s="57">
        <f>MIN(SetUp!$B$54*L3311^SetUp!$B$51,L3311)</f>
        <v>8.5846451012434335E-4</v>
      </c>
      <c r="Q3311" s="57">
        <f t="shared" si="937"/>
        <v>0</v>
      </c>
      <c r="R3311" s="57">
        <f>IF((H3311+N3311-O3311)&gt;SetUp!$B$56,T3310+H3311+N3311-O3311-SetUp!$B$56,T3310)</f>
        <v>0</v>
      </c>
      <c r="S3311" s="57">
        <f>R3311*SetUp!$B$65</f>
        <v>0</v>
      </c>
      <c r="T3311" s="57">
        <f>IF((R3311-S3311)&lt;SetUp!$B$53,R3311-S3311,SetUp!$B$53)</f>
        <v>0</v>
      </c>
      <c r="U3311" s="57">
        <f t="shared" si="938"/>
        <v>0.20675512328041462</v>
      </c>
      <c r="V3311" s="57">
        <f>(L3311-P3311)/1000*SetUp!$B$13*1000000/SetUp!$B$48</f>
        <v>3.6342918804746945E-2</v>
      </c>
      <c r="W3311" s="57">
        <f t="shared" si="940"/>
        <v>4.3151246464923076E-17</v>
      </c>
      <c r="X3311" s="57">
        <f>MAX((SetUp!$B$56*(1-($H3311/SetUp!$B$56)^2)*TANH(($B3311-$D3311)/SetUp!$B$56))/(1+$H3311/SetUp!$B$56*TANH(($B3311-$D3311)/SetUp!$B$56)),0)</f>
        <v>0</v>
      </c>
    </row>
    <row r="3312" spans="1:24" x14ac:dyDescent="0.3">
      <c r="A3312" s="64">
        <v>29974</v>
      </c>
      <c r="B3312" s="57">
        <v>0.22800000000000001</v>
      </c>
      <c r="C3312" s="57"/>
      <c r="D3312" s="57">
        <v>5.1120000000000001</v>
      </c>
      <c r="E3312" s="57">
        <f t="shared" si="932"/>
        <v>0.22800000000000001</v>
      </c>
      <c r="F3312" s="57">
        <f t="shared" si="933"/>
        <v>4.8840000000000003</v>
      </c>
      <c r="G3312" s="57">
        <f t="shared" si="934"/>
        <v>0</v>
      </c>
      <c r="H3312" s="57">
        <f>IF(Q3311&gt;SetUp!$B$56,SetUp!$B$56,Q3311)</f>
        <v>0</v>
      </c>
      <c r="I3312" s="57">
        <f t="shared" si="939"/>
        <v>0.20675512328041462</v>
      </c>
      <c r="J3312" s="57">
        <f>MIN(F3312,H3312,(1-EXP(-SetUp!$B$52*H3312/SetUp!$B$56))*F3312)</f>
        <v>0</v>
      </c>
      <c r="K3312" s="57">
        <f t="shared" si="935"/>
        <v>0</v>
      </c>
      <c r="L3312" s="57">
        <f>IF(I3312&lt;=0,0,MIN(SetUp!$B$50*I3312^SetUp!$B$55,I3312))</f>
        <v>1.4795284396563338E-3</v>
      </c>
      <c r="M3312" s="57">
        <f t="shared" si="936"/>
        <v>0.20527559484075827</v>
      </c>
      <c r="N3312" s="57">
        <f>IF(SetUp!$B$62=0,X3312,(B3312-E3312)*(1-(H3312/SetUp!$B$66/SetUp!$B$56)))</f>
        <v>0</v>
      </c>
      <c r="O3312" s="57">
        <f>K3312*SetUp!$B$65</f>
        <v>0</v>
      </c>
      <c r="P3312" s="57">
        <f>MIN(SetUp!$B$54*L3312^SetUp!$B$51,L3312)</f>
        <v>8.4837483721437611E-4</v>
      </c>
      <c r="Q3312" s="57">
        <f t="shared" si="937"/>
        <v>0</v>
      </c>
      <c r="R3312" s="57">
        <f>IF((H3312+N3312-O3312)&gt;SetUp!$B$56,T3311+H3312+N3312-O3312-SetUp!$B$56,T3311)</f>
        <v>0</v>
      </c>
      <c r="S3312" s="57">
        <f>R3312*SetUp!$B$65</f>
        <v>0</v>
      </c>
      <c r="T3312" s="57">
        <f>IF((R3312-S3312)&lt;SetUp!$B$53,R3312-S3312,SetUp!$B$53)</f>
        <v>0</v>
      </c>
      <c r="U3312" s="57">
        <f t="shared" si="938"/>
        <v>0.20527559484075827</v>
      </c>
      <c r="V3312" s="57">
        <f>(L3312-P3312)/1000*SetUp!$B$13*1000000/SetUp!$B$48</f>
        <v>3.5898554531273406E-2</v>
      </c>
      <c r="W3312" s="57">
        <f t="shared" si="940"/>
        <v>-1.3010426069826053E-17</v>
      </c>
      <c r="X3312" s="57">
        <f>MAX((SetUp!$B$56*(1-($H3312/SetUp!$B$56)^2)*TANH(($B3312-$D3312)/SetUp!$B$56))/(1+$H3312/SetUp!$B$56*TANH(($B3312-$D3312)/SetUp!$B$56)),0)</f>
        <v>0</v>
      </c>
    </row>
    <row r="3313" spans="1:24" x14ac:dyDescent="0.3">
      <c r="A3313" s="64">
        <v>29975</v>
      </c>
      <c r="B3313" s="57">
        <v>4.1000000000000002E-2</v>
      </c>
      <c r="C3313" s="57"/>
      <c r="D3313" s="57">
        <v>5.1120000000000001</v>
      </c>
      <c r="E3313" s="57">
        <f t="shared" si="932"/>
        <v>4.1000000000000002E-2</v>
      </c>
      <c r="F3313" s="57">
        <f t="shared" si="933"/>
        <v>5.0709999999999997</v>
      </c>
      <c r="G3313" s="57">
        <f t="shared" si="934"/>
        <v>0</v>
      </c>
      <c r="H3313" s="57">
        <f>IF(Q3312&gt;SetUp!$B$56,SetUp!$B$56,Q3312)</f>
        <v>0</v>
      </c>
      <c r="I3313" s="57">
        <f t="shared" si="939"/>
        <v>0.20527559484075827</v>
      </c>
      <c r="J3313" s="57">
        <f>MIN(F3313,H3313,(1-EXP(-SetUp!$B$52*H3313/SetUp!$B$56))*F3313)</f>
        <v>0</v>
      </c>
      <c r="K3313" s="57">
        <f t="shared" si="935"/>
        <v>0</v>
      </c>
      <c r="L3313" s="57">
        <f>IF(I3313&lt;=0,0,MIN(SetUp!$B$50*I3313^SetUp!$B$55,I3313))</f>
        <v>1.4619248551035172E-3</v>
      </c>
      <c r="M3313" s="57">
        <f t="shared" si="936"/>
        <v>0.20381366998565476</v>
      </c>
      <c r="N3313" s="57">
        <f>IF(SetUp!$B$62=0,X3313,(B3313-E3313)*(1-(H3313/SetUp!$B$66/SetUp!$B$56)))</f>
        <v>0</v>
      </c>
      <c r="O3313" s="57">
        <f>K3313*SetUp!$B$65</f>
        <v>0</v>
      </c>
      <c r="P3313" s="57">
        <f>MIN(SetUp!$B$54*L3313^SetUp!$B$51,L3313)</f>
        <v>8.3845149537208085E-4</v>
      </c>
      <c r="Q3313" s="57">
        <f t="shared" si="937"/>
        <v>0</v>
      </c>
      <c r="R3313" s="57">
        <f>IF((H3313+N3313-O3313)&gt;SetUp!$B$56,T3312+H3313+N3313-O3313-SetUp!$B$56,T3312)</f>
        <v>0</v>
      </c>
      <c r="S3313" s="57">
        <f>R3313*SetUp!$B$65</f>
        <v>0</v>
      </c>
      <c r="T3313" s="57">
        <f>IF((R3313-S3313)&lt;SetUp!$B$53,R3313-S3313,SetUp!$B$53)</f>
        <v>0</v>
      </c>
      <c r="U3313" s="57">
        <f t="shared" si="938"/>
        <v>0.20381366998565476</v>
      </c>
      <c r="V3313" s="57">
        <f>(L3313-P3313)/1000*SetUp!$B$13*1000000/SetUp!$B$48</f>
        <v>3.5461720120932828E-2</v>
      </c>
      <c r="W3313" s="57">
        <f t="shared" si="940"/>
        <v>-1.951563910473908E-18</v>
      </c>
      <c r="X3313" s="57">
        <f>MAX((SetUp!$B$56*(1-($H3313/SetUp!$B$56)^2)*TANH(($B3313-$D3313)/SetUp!$B$56))/(1+$H3313/SetUp!$B$56*TANH(($B3313-$D3313)/SetUp!$B$56)),0)</f>
        <v>0</v>
      </c>
    </row>
    <row r="3314" spans="1:24" x14ac:dyDescent="0.3">
      <c r="A3314" s="64">
        <v>29976</v>
      </c>
      <c r="B3314" s="57">
        <v>0</v>
      </c>
      <c r="C3314" s="57"/>
      <c r="D3314" s="57">
        <v>5.1120000000000001</v>
      </c>
      <c r="E3314" s="57">
        <f t="shared" si="932"/>
        <v>0</v>
      </c>
      <c r="F3314" s="57">
        <f t="shared" si="933"/>
        <v>5.1120000000000001</v>
      </c>
      <c r="G3314" s="57">
        <f t="shared" si="934"/>
        <v>0</v>
      </c>
      <c r="H3314" s="57">
        <f>IF(Q3313&gt;SetUp!$B$56,SetUp!$B$56,Q3313)</f>
        <v>0</v>
      </c>
      <c r="I3314" s="57">
        <f t="shared" si="939"/>
        <v>0.20381366998565476</v>
      </c>
      <c r="J3314" s="57">
        <f>MIN(F3314,H3314,(1-EXP(-SetUp!$B$52*H3314/SetUp!$B$56))*F3314)</f>
        <v>0</v>
      </c>
      <c r="K3314" s="57">
        <f t="shared" si="935"/>
        <v>0</v>
      </c>
      <c r="L3314" s="57">
        <f>IF(I3314&lt;=0,0,MIN(SetUp!$B$50*I3314^SetUp!$B$55,I3314))</f>
        <v>1.444613602109052E-3</v>
      </c>
      <c r="M3314" s="57">
        <f t="shared" si="936"/>
        <v>0.20236905638354571</v>
      </c>
      <c r="N3314" s="57">
        <f>IF(SetUp!$B$62=0,X3314,(B3314-E3314)*(1-(H3314/SetUp!$B$66/SetUp!$B$56)))</f>
        <v>0</v>
      </c>
      <c r="O3314" s="57">
        <f>K3314*SetUp!$B$65</f>
        <v>0</v>
      </c>
      <c r="P3314" s="57">
        <f>MIN(SetUp!$B$54*L3314^SetUp!$B$51,L3314)</f>
        <v>8.2869096164399619E-4</v>
      </c>
      <c r="Q3314" s="57">
        <f t="shared" si="937"/>
        <v>0</v>
      </c>
      <c r="R3314" s="57">
        <f>IF((H3314+N3314-O3314)&gt;SetUp!$B$56,T3313+H3314+N3314-O3314-SetUp!$B$56,T3313)</f>
        <v>0</v>
      </c>
      <c r="S3314" s="57">
        <f>R3314*SetUp!$B$65</f>
        <v>0</v>
      </c>
      <c r="T3314" s="57">
        <f>IF((R3314-S3314)&lt;SetUp!$B$53,R3314-S3314,SetUp!$B$53)</f>
        <v>0</v>
      </c>
      <c r="U3314" s="57">
        <f t="shared" si="938"/>
        <v>0.20236905638354571</v>
      </c>
      <c r="V3314" s="57">
        <f>(L3314-P3314)/1000*SetUp!$B$13*1000000/SetUp!$B$48</f>
        <v>3.5032252703990657E-2</v>
      </c>
      <c r="W3314" s="57">
        <f t="shared" si="940"/>
        <v>1.1492543028346347E-17</v>
      </c>
      <c r="X3314" s="57">
        <f>MAX((SetUp!$B$56*(1-($H3314/SetUp!$B$56)^2)*TANH(($B3314-$D3314)/SetUp!$B$56))/(1+$H3314/SetUp!$B$56*TANH(($B3314-$D3314)/SetUp!$B$56)),0)</f>
        <v>0</v>
      </c>
    </row>
    <row r="3315" spans="1:24" x14ac:dyDescent="0.3">
      <c r="A3315" s="64">
        <v>29977</v>
      </c>
      <c r="B3315" s="57">
        <v>0.28499999999999998</v>
      </c>
      <c r="C3315" s="57"/>
      <c r="D3315" s="57">
        <v>5.1120000000000001</v>
      </c>
      <c r="E3315" s="57">
        <f t="shared" si="932"/>
        <v>0.28499999999999998</v>
      </c>
      <c r="F3315" s="57">
        <f t="shared" si="933"/>
        <v>4.827</v>
      </c>
      <c r="G3315" s="57">
        <f t="shared" si="934"/>
        <v>0</v>
      </c>
      <c r="H3315" s="57">
        <f>IF(Q3314&gt;SetUp!$B$56,SetUp!$B$56,Q3314)</f>
        <v>0</v>
      </c>
      <c r="I3315" s="57">
        <f t="shared" si="939"/>
        <v>0.20236905638354571</v>
      </c>
      <c r="J3315" s="57">
        <f>MIN(F3315,H3315,(1-EXP(-SetUp!$B$52*H3315/SetUp!$B$56))*F3315)</f>
        <v>0</v>
      </c>
      <c r="K3315" s="57">
        <f t="shared" si="935"/>
        <v>0</v>
      </c>
      <c r="L3315" s="57">
        <f>IF(I3315&lt;=0,0,MIN(SetUp!$B$50*I3315^SetUp!$B$55,I3315))</f>
        <v>1.4275884604802109E-3</v>
      </c>
      <c r="M3315" s="57">
        <f t="shared" si="936"/>
        <v>0.2009414679230655</v>
      </c>
      <c r="N3315" s="57">
        <f>IF(SetUp!$B$62=0,X3315,(B3315-E3315)*(1-(H3315/SetUp!$B$66/SetUp!$B$56)))</f>
        <v>0</v>
      </c>
      <c r="O3315" s="57">
        <f>K3315*SetUp!$B$65</f>
        <v>0</v>
      </c>
      <c r="P3315" s="57">
        <f>MIN(SetUp!$B$54*L3315^SetUp!$B$51,L3315)</f>
        <v>8.1908980409933047E-4</v>
      </c>
      <c r="Q3315" s="57">
        <f t="shared" si="937"/>
        <v>0</v>
      </c>
      <c r="R3315" s="57">
        <f>IF((H3315+N3315-O3315)&gt;SetUp!$B$56,T3314+H3315+N3315-O3315-SetUp!$B$56,T3314)</f>
        <v>0</v>
      </c>
      <c r="S3315" s="57">
        <f>R3315*SetUp!$B$65</f>
        <v>0</v>
      </c>
      <c r="T3315" s="57">
        <f>IF((R3315-S3315)&lt;SetUp!$B$53,R3315-S3315,SetUp!$B$53)</f>
        <v>0</v>
      </c>
      <c r="U3315" s="57">
        <f t="shared" si="938"/>
        <v>0.2009414679230655</v>
      </c>
      <c r="V3315" s="57">
        <f>(L3315-P3315)/1000*SetUp!$B$13*1000000/SetUp!$B$48</f>
        <v>3.4609993690568337E-2</v>
      </c>
      <c r="W3315" s="57">
        <f t="shared" si="940"/>
        <v>-3.3827107781547738E-17</v>
      </c>
      <c r="X3315" s="57">
        <f>MAX((SetUp!$B$56*(1-($H3315/SetUp!$B$56)^2)*TANH(($B3315-$D3315)/SetUp!$B$56))/(1+$H3315/SetUp!$B$56*TANH(($B3315-$D3315)/SetUp!$B$56)),0)</f>
        <v>0</v>
      </c>
    </row>
    <row r="3316" spans="1:24" x14ac:dyDescent="0.3">
      <c r="A3316" s="64">
        <v>29978</v>
      </c>
      <c r="B3316" s="57">
        <v>0.10100000000000001</v>
      </c>
      <c r="C3316" s="57"/>
      <c r="D3316" s="57">
        <v>5.1120000000000001</v>
      </c>
      <c r="E3316" s="57">
        <f t="shared" si="932"/>
        <v>0.10100000000000001</v>
      </c>
      <c r="F3316" s="57">
        <f t="shared" si="933"/>
        <v>5.0110000000000001</v>
      </c>
      <c r="G3316" s="57">
        <f t="shared" si="934"/>
        <v>0</v>
      </c>
      <c r="H3316" s="57">
        <f>IF(Q3315&gt;SetUp!$B$56,SetUp!$B$56,Q3315)</f>
        <v>0</v>
      </c>
      <c r="I3316" s="57">
        <f t="shared" si="939"/>
        <v>0.2009414679230655</v>
      </c>
      <c r="J3316" s="57">
        <f>MIN(F3316,H3316,(1-EXP(-SetUp!$B$52*H3316/SetUp!$B$56))*F3316)</f>
        <v>0</v>
      </c>
      <c r="K3316" s="57">
        <f t="shared" si="935"/>
        <v>0</v>
      </c>
      <c r="L3316" s="57">
        <f>IF(I3316&lt;=0,0,MIN(SetUp!$B$50*I3316^SetUp!$B$55,I3316))</f>
        <v>1.410843371197343E-3</v>
      </c>
      <c r="M3316" s="57">
        <f t="shared" si="936"/>
        <v>0.19953062455186815</v>
      </c>
      <c r="N3316" s="57">
        <f>IF(SetUp!$B$62=0,X3316,(B3316-E3316)*(1-(H3316/SetUp!$B$66/SetUp!$B$56)))</f>
        <v>0</v>
      </c>
      <c r="O3316" s="57">
        <f>K3316*SetUp!$B$65</f>
        <v>0</v>
      </c>
      <c r="P3316" s="57">
        <f>MIN(SetUp!$B$54*L3316^SetUp!$B$51,L3316)</f>
        <v>8.0964467905789725E-4</v>
      </c>
      <c r="Q3316" s="57">
        <f t="shared" si="937"/>
        <v>0</v>
      </c>
      <c r="R3316" s="57">
        <f>IF((H3316+N3316-O3316)&gt;SetUp!$B$56,T3315+H3316+N3316-O3316-SetUp!$B$56,T3315)</f>
        <v>0</v>
      </c>
      <c r="S3316" s="57">
        <f>R3316*SetUp!$B$65</f>
        <v>0</v>
      </c>
      <c r="T3316" s="57">
        <f>IF((R3316-S3316)&lt;SetUp!$B$53,R3316-S3316,SetUp!$B$53)</f>
        <v>0</v>
      </c>
      <c r="U3316" s="57">
        <f t="shared" si="938"/>
        <v>0.19953062455186815</v>
      </c>
      <c r="V3316" s="57">
        <f>(L3316-P3316)/1000*SetUp!$B$13*1000000/SetUp!$B$48</f>
        <v>3.4194788638448582E-2</v>
      </c>
      <c r="W3316" s="57">
        <f t="shared" si="940"/>
        <v>-2.6020852139652106E-18</v>
      </c>
      <c r="X3316" s="57">
        <f>MAX((SetUp!$B$56*(1-($H3316/SetUp!$B$56)^2)*TANH(($B3316-$D3316)/SetUp!$B$56))/(1+$H3316/SetUp!$B$56*TANH(($B3316-$D3316)/SetUp!$B$56)),0)</f>
        <v>0</v>
      </c>
    </row>
    <row r="3317" spans="1:24" x14ac:dyDescent="0.3">
      <c r="A3317" s="64">
        <v>29979</v>
      </c>
      <c r="B3317" s="57">
        <v>2.2509999999999999</v>
      </c>
      <c r="C3317" s="57"/>
      <c r="D3317" s="57">
        <v>5.1120000000000001</v>
      </c>
      <c r="E3317" s="57">
        <f t="shared" si="932"/>
        <v>2.2509999999999999</v>
      </c>
      <c r="F3317" s="57">
        <f t="shared" si="933"/>
        <v>2.8610000000000002</v>
      </c>
      <c r="G3317" s="57">
        <f t="shared" si="934"/>
        <v>0</v>
      </c>
      <c r="H3317" s="57">
        <f>IF(Q3316&gt;SetUp!$B$56,SetUp!$B$56,Q3316)</f>
        <v>0</v>
      </c>
      <c r="I3317" s="57">
        <f t="shared" si="939"/>
        <v>0.19953062455186815</v>
      </c>
      <c r="J3317" s="57">
        <f>MIN(F3317,H3317,(1-EXP(-SetUp!$B$52*H3317/SetUp!$B$56))*F3317)</f>
        <v>0</v>
      </c>
      <c r="K3317" s="57">
        <f t="shared" si="935"/>
        <v>0</v>
      </c>
      <c r="L3317" s="57">
        <f>IF(I3317&lt;=0,0,MIN(SetUp!$B$50*I3317^SetUp!$B$55,I3317))</f>
        <v>1.394372431497151E-3</v>
      </c>
      <c r="M3317" s="57">
        <f t="shared" si="936"/>
        <v>0.198136252120371</v>
      </c>
      <c r="N3317" s="57">
        <f>IF(SetUp!$B$62=0,X3317,(B3317-E3317)*(1-(H3317/SetUp!$B$66/SetUp!$B$56)))</f>
        <v>0</v>
      </c>
      <c r="O3317" s="57">
        <f>K3317*SetUp!$B$65</f>
        <v>0</v>
      </c>
      <c r="P3317" s="57">
        <f>MIN(SetUp!$B$54*L3317^SetUp!$B$51,L3317)</f>
        <v>8.0035232841517792E-4</v>
      </c>
      <c r="Q3317" s="57">
        <f t="shared" si="937"/>
        <v>0</v>
      </c>
      <c r="R3317" s="57">
        <f>IF((H3317+N3317-O3317)&gt;SetUp!$B$56,T3316+H3317+N3317-O3317-SetUp!$B$56,T3316)</f>
        <v>0</v>
      </c>
      <c r="S3317" s="57">
        <f>R3317*SetUp!$B$65</f>
        <v>0</v>
      </c>
      <c r="T3317" s="57">
        <f>IF((R3317-S3317)&lt;SetUp!$B$53,R3317-S3317,SetUp!$B$53)</f>
        <v>0</v>
      </c>
      <c r="U3317" s="57">
        <f t="shared" si="938"/>
        <v>0.198136252120371</v>
      </c>
      <c r="V3317" s="57">
        <f>(L3317-P3317)/1000*SetUp!$B$13*1000000/SetUp!$B$48</f>
        <v>3.3786487125567671E-2</v>
      </c>
      <c r="W3317" s="57">
        <f t="shared" si="940"/>
        <v>5.8113236445223038E-17</v>
      </c>
      <c r="X3317" s="57">
        <f>MAX((SetUp!$B$56*(1-($H3317/SetUp!$B$56)^2)*TANH(($B3317-$D3317)/SetUp!$B$56))/(1+$H3317/SetUp!$B$56*TANH(($B3317-$D3317)/SetUp!$B$56)),0)</f>
        <v>0</v>
      </c>
    </row>
    <row r="3318" spans="1:24" x14ac:dyDescent="0.3">
      <c r="A3318" s="64">
        <v>29980</v>
      </c>
      <c r="B3318" s="57">
        <v>0.39600000000000002</v>
      </c>
      <c r="C3318" s="57"/>
      <c r="D3318" s="57">
        <v>5.1120000000000001</v>
      </c>
      <c r="E3318" s="57">
        <f t="shared" si="932"/>
        <v>0.39600000000000002</v>
      </c>
      <c r="F3318" s="57">
        <f t="shared" si="933"/>
        <v>4.7160000000000002</v>
      </c>
      <c r="G3318" s="57">
        <f t="shared" si="934"/>
        <v>0</v>
      </c>
      <c r="H3318" s="57">
        <f>IF(Q3317&gt;SetUp!$B$56,SetUp!$B$56,Q3317)</f>
        <v>0</v>
      </c>
      <c r="I3318" s="57">
        <f t="shared" si="939"/>
        <v>0.198136252120371</v>
      </c>
      <c r="J3318" s="57">
        <f>MIN(F3318,H3318,(1-EXP(-SetUp!$B$52*H3318/SetUp!$B$56))*F3318)</f>
        <v>0</v>
      </c>
      <c r="K3318" s="57">
        <f t="shared" si="935"/>
        <v>0</v>
      </c>
      <c r="L3318" s="57">
        <f>IF(I3318&lt;=0,0,MIN(SetUp!$B$50*I3318^SetUp!$B$55,I3318))</f>
        <v>1.3781698901283394E-3</v>
      </c>
      <c r="M3318" s="57">
        <f t="shared" si="936"/>
        <v>0.19675808223024266</v>
      </c>
      <c r="N3318" s="57">
        <f>IF(SetUp!$B$62=0,X3318,(B3318-E3318)*(1-(H3318/SetUp!$B$66/SetUp!$B$56)))</f>
        <v>0</v>
      </c>
      <c r="O3318" s="57">
        <f>K3318*SetUp!$B$65</f>
        <v>0</v>
      </c>
      <c r="P3318" s="57">
        <f>MIN(SetUp!$B$54*L3318^SetUp!$B$51,L3318)</f>
        <v>7.912095770606385E-4</v>
      </c>
      <c r="Q3318" s="57">
        <f t="shared" si="937"/>
        <v>0</v>
      </c>
      <c r="R3318" s="57">
        <f>IF((H3318+N3318-O3318)&gt;SetUp!$B$56,T3317+H3318+N3318-O3318-SetUp!$B$56,T3317)</f>
        <v>0</v>
      </c>
      <c r="S3318" s="57">
        <f>R3318*SetUp!$B$65</f>
        <v>0</v>
      </c>
      <c r="T3318" s="57">
        <f>IF((R3318-S3318)&lt;SetUp!$B$53,R3318-S3318,SetUp!$B$53)</f>
        <v>0</v>
      </c>
      <c r="U3318" s="57">
        <f t="shared" si="938"/>
        <v>0.19675808223024266</v>
      </c>
      <c r="V3318" s="57">
        <f>(L3318-P3318)/1000*SetUp!$B$13*1000000/SetUp!$B$48</f>
        <v>3.3384942627007995E-2</v>
      </c>
      <c r="W3318" s="57">
        <f t="shared" si="940"/>
        <v>-5.2041704279304213E-18</v>
      </c>
      <c r="X3318" s="57">
        <f>MAX((SetUp!$B$56*(1-($H3318/SetUp!$B$56)^2)*TANH(($B3318-$D3318)/SetUp!$B$56))/(1+$H3318/SetUp!$B$56*TANH(($B3318-$D3318)/SetUp!$B$56)),0)</f>
        <v>0</v>
      </c>
    </row>
    <row r="3319" spans="1:24" x14ac:dyDescent="0.3">
      <c r="A3319" s="64">
        <v>29981</v>
      </c>
      <c r="B3319" s="57">
        <v>0.29699999999999999</v>
      </c>
      <c r="C3319" s="57"/>
      <c r="D3319" s="57">
        <v>5.1120000000000001</v>
      </c>
      <c r="E3319" s="57">
        <f t="shared" si="932"/>
        <v>0.29699999999999999</v>
      </c>
      <c r="F3319" s="57">
        <f t="shared" si="933"/>
        <v>4.8150000000000004</v>
      </c>
      <c r="G3319" s="57">
        <f t="shared" si="934"/>
        <v>0</v>
      </c>
      <c r="H3319" s="57">
        <f>IF(Q3318&gt;SetUp!$B$56,SetUp!$B$56,Q3318)</f>
        <v>0</v>
      </c>
      <c r="I3319" s="57">
        <f t="shared" si="939"/>
        <v>0.19675808223024266</v>
      </c>
      <c r="J3319" s="57">
        <f>MIN(F3319,H3319,(1-EXP(-SetUp!$B$52*H3319/SetUp!$B$56))*F3319)</f>
        <v>0</v>
      </c>
      <c r="K3319" s="57">
        <f t="shared" si="935"/>
        <v>0</v>
      </c>
      <c r="L3319" s="57">
        <f>IF(I3319&lt;=0,0,MIN(SetUp!$B$50*I3319^SetUp!$B$55,I3319))</f>
        <v>1.3622301427728474E-3</v>
      </c>
      <c r="M3319" s="57">
        <f t="shared" si="936"/>
        <v>0.19539585208746982</v>
      </c>
      <c r="N3319" s="57">
        <f>IF(SetUp!$B$62=0,X3319,(B3319-E3319)*(1-(H3319/SetUp!$B$66/SetUp!$B$56)))</f>
        <v>0</v>
      </c>
      <c r="O3319" s="57">
        <f>K3319*SetUp!$B$65</f>
        <v>0</v>
      </c>
      <c r="P3319" s="57">
        <f>MIN(SetUp!$B$54*L3319^SetUp!$B$51,L3319)</f>
        <v>7.8221333038565875E-4</v>
      </c>
      <c r="Q3319" s="57">
        <f t="shared" si="937"/>
        <v>0</v>
      </c>
      <c r="R3319" s="57">
        <f>IF((H3319+N3319-O3319)&gt;SetUp!$B$56,T3318+H3319+N3319-O3319-SetUp!$B$56,T3318)</f>
        <v>0</v>
      </c>
      <c r="S3319" s="57">
        <f>R3319*SetUp!$B$65</f>
        <v>0</v>
      </c>
      <c r="T3319" s="57">
        <f>IF((R3319-S3319)&lt;SetUp!$B$53,R3319-S3319,SetUp!$B$53)</f>
        <v>0</v>
      </c>
      <c r="U3319" s="57">
        <f t="shared" si="938"/>
        <v>0.19539585208746982</v>
      </c>
      <c r="V3319" s="57">
        <f>(L3319-P3319)/1000*SetUp!$B$13*1000000/SetUp!$B$48</f>
        <v>3.2990012396311538E-2</v>
      </c>
      <c r="W3319" s="57">
        <f t="shared" si="940"/>
        <v>-2.1467203015212988E-17</v>
      </c>
      <c r="X3319" s="57">
        <f>MAX((SetUp!$B$56*(1-($H3319/SetUp!$B$56)^2)*TANH(($B3319-$D3319)/SetUp!$B$56))/(1+$H3319/SetUp!$B$56*TANH(($B3319-$D3319)/SetUp!$B$56)),0)</f>
        <v>0</v>
      </c>
    </row>
    <row r="3320" spans="1:24" x14ac:dyDescent="0.3">
      <c r="A3320" s="64">
        <v>29982</v>
      </c>
      <c r="B3320" s="57">
        <v>0.40400000000000003</v>
      </c>
      <c r="C3320" s="57"/>
      <c r="D3320" s="57">
        <v>5.1120000000000001</v>
      </c>
      <c r="E3320" s="57">
        <f t="shared" si="932"/>
        <v>0.40400000000000003</v>
      </c>
      <c r="F3320" s="57">
        <f t="shared" si="933"/>
        <v>4.7080000000000002</v>
      </c>
      <c r="G3320" s="57">
        <f t="shared" si="934"/>
        <v>0</v>
      </c>
      <c r="H3320" s="57">
        <f>IF(Q3319&gt;SetUp!$B$56,SetUp!$B$56,Q3319)</f>
        <v>0</v>
      </c>
      <c r="I3320" s="57">
        <f t="shared" si="939"/>
        <v>0.19539585208746982</v>
      </c>
      <c r="J3320" s="57">
        <f>MIN(F3320,H3320,(1-EXP(-SetUp!$B$52*H3320/SetUp!$B$56))*F3320)</f>
        <v>0</v>
      </c>
      <c r="K3320" s="57">
        <f t="shared" si="935"/>
        <v>0</v>
      </c>
      <c r="L3320" s="57">
        <f>IF(I3320&lt;=0,0,MIN(SetUp!$B$50*I3320^SetUp!$B$55,I3320))</f>
        <v>1.3465477276261057E-3</v>
      </c>
      <c r="M3320" s="57">
        <f t="shared" si="936"/>
        <v>0.19404930435984372</v>
      </c>
      <c r="N3320" s="57">
        <f>IF(SetUp!$B$62=0,X3320,(B3320-E3320)*(1-(H3320/SetUp!$B$66/SetUp!$B$56)))</f>
        <v>0</v>
      </c>
      <c r="O3320" s="57">
        <f>K3320*SetUp!$B$65</f>
        <v>0</v>
      </c>
      <c r="P3320" s="57">
        <f>MIN(SetUp!$B$54*L3320^SetUp!$B$51,L3320)</f>
        <v>7.7336057187753107E-4</v>
      </c>
      <c r="Q3320" s="57">
        <f t="shared" si="937"/>
        <v>0</v>
      </c>
      <c r="R3320" s="57">
        <f>IF((H3320+N3320-O3320)&gt;SetUp!$B$56,T3319+H3320+N3320-O3320-SetUp!$B$56,T3319)</f>
        <v>0</v>
      </c>
      <c r="S3320" s="57">
        <f>R3320*SetUp!$B$65</f>
        <v>0</v>
      </c>
      <c r="T3320" s="57">
        <f>IF((R3320-S3320)&lt;SetUp!$B$53,R3320-S3320,SetUp!$B$53)</f>
        <v>0</v>
      </c>
      <c r="U3320" s="57">
        <f t="shared" si="938"/>
        <v>0.19404930435984372</v>
      </c>
      <c r="V3320" s="57">
        <f>(L3320-P3320)/1000*SetUp!$B$13*1000000/SetUp!$B$48</f>
        <v>3.260155735094291E-2</v>
      </c>
      <c r="W3320" s="57">
        <f t="shared" si="940"/>
        <v>3.903127820947816E-18</v>
      </c>
      <c r="X3320" s="57">
        <f>MAX((SetUp!$B$56*(1-($H3320/SetUp!$B$56)^2)*TANH(($B3320-$D3320)/SetUp!$B$56))/(1+$H3320/SetUp!$B$56*TANH(($B3320-$D3320)/SetUp!$B$56)),0)</f>
        <v>0</v>
      </c>
    </row>
    <row r="3321" spans="1:24" x14ac:dyDescent="0.3">
      <c r="A3321" s="64">
        <v>29983</v>
      </c>
      <c r="B3321" s="57">
        <v>5.5E-2</v>
      </c>
      <c r="C3321" s="57"/>
      <c r="D3321" s="57">
        <v>4.8680000000000003</v>
      </c>
      <c r="E3321" s="57">
        <f t="shared" si="932"/>
        <v>5.5E-2</v>
      </c>
      <c r="F3321" s="57">
        <f t="shared" si="933"/>
        <v>4.8130000000000006</v>
      </c>
      <c r="G3321" s="57">
        <f t="shared" si="934"/>
        <v>0</v>
      </c>
      <c r="H3321" s="57">
        <f>IF(Q3320&gt;SetUp!$B$56,SetUp!$B$56,Q3320)</f>
        <v>0</v>
      </c>
      <c r="I3321" s="57">
        <f t="shared" si="939"/>
        <v>0.19404930435984372</v>
      </c>
      <c r="J3321" s="57">
        <f>MIN(F3321,H3321,(1-EXP(-SetUp!$B$52*H3321/SetUp!$B$56))*F3321)</f>
        <v>0</v>
      </c>
      <c r="K3321" s="57">
        <f t="shared" si="935"/>
        <v>0</v>
      </c>
      <c r="L3321" s="57">
        <f>IF(I3321&lt;=0,0,MIN(SetUp!$B$50*I3321^SetUp!$B$55,I3321))</f>
        <v>1.3311173211301153E-3</v>
      </c>
      <c r="M3321" s="57">
        <f t="shared" si="936"/>
        <v>0.1927181870387136</v>
      </c>
      <c r="N3321" s="57">
        <f>IF(SetUp!$B$62=0,X3321,(B3321-E3321)*(1-(H3321/SetUp!$B$66/SetUp!$B$56)))</f>
        <v>0</v>
      </c>
      <c r="O3321" s="57">
        <f>K3321*SetUp!$B$65</f>
        <v>0</v>
      </c>
      <c r="P3321" s="57">
        <f>MIN(SetUp!$B$54*L3321^SetUp!$B$51,L3321)</f>
        <v>7.646483607961944E-4</v>
      </c>
      <c r="Q3321" s="57">
        <f t="shared" si="937"/>
        <v>0</v>
      </c>
      <c r="R3321" s="57">
        <f>IF((H3321+N3321-O3321)&gt;SetUp!$B$56,T3320+H3321+N3321-O3321-SetUp!$B$56,T3320)</f>
        <v>0</v>
      </c>
      <c r="S3321" s="57">
        <f>R3321*SetUp!$B$65</f>
        <v>0</v>
      </c>
      <c r="T3321" s="57">
        <f>IF((R3321-S3321)&lt;SetUp!$B$53,R3321-S3321,SetUp!$B$53)</f>
        <v>0</v>
      </c>
      <c r="U3321" s="57">
        <f t="shared" si="938"/>
        <v>0.1927181870387136</v>
      </c>
      <c r="V3321" s="57">
        <f>(L3321-P3321)/1000*SetUp!$B$13*1000000/SetUp!$B$48</f>
        <v>3.2219441961738787E-2</v>
      </c>
      <c r="W3321" s="57">
        <f t="shared" si="940"/>
        <v>0</v>
      </c>
      <c r="X3321" s="57">
        <f>MAX((SetUp!$B$56*(1-($H3321/SetUp!$B$56)^2)*TANH(($B3321-$D3321)/SetUp!$B$56))/(1+$H3321/SetUp!$B$56*TANH(($B3321-$D3321)/SetUp!$B$56)),0)</f>
        <v>0</v>
      </c>
    </row>
    <row r="3322" spans="1:24" x14ac:dyDescent="0.3">
      <c r="A3322" s="64">
        <v>29984</v>
      </c>
      <c r="B3322" s="57">
        <v>4.2999999999999997E-2</v>
      </c>
      <c r="C3322" s="57"/>
      <c r="D3322" s="57">
        <v>4.8680000000000003</v>
      </c>
      <c r="E3322" s="57">
        <f t="shared" si="932"/>
        <v>4.2999999999999997E-2</v>
      </c>
      <c r="F3322" s="57">
        <f t="shared" si="933"/>
        <v>4.8250000000000002</v>
      </c>
      <c r="G3322" s="57">
        <f t="shared" si="934"/>
        <v>0</v>
      </c>
      <c r="H3322" s="57">
        <f>IF(Q3321&gt;SetUp!$B$56,SetUp!$B$56,Q3321)</f>
        <v>0</v>
      </c>
      <c r="I3322" s="57">
        <f t="shared" si="939"/>
        <v>0.1927181870387136</v>
      </c>
      <c r="J3322" s="57">
        <f>MIN(F3322,H3322,(1-EXP(-SetUp!$B$52*H3322/SetUp!$B$56))*F3322)</f>
        <v>0</v>
      </c>
      <c r="K3322" s="57">
        <f t="shared" si="935"/>
        <v>0</v>
      </c>
      <c r="L3322" s="57">
        <f>IF(I3322&lt;=0,0,MIN(SetUp!$B$50*I3322^SetUp!$B$55,I3322))</f>
        <v>1.3159337338533605E-3</v>
      </c>
      <c r="M3322" s="57">
        <f t="shared" si="936"/>
        <v>0.19140225330486024</v>
      </c>
      <c r="N3322" s="57">
        <f>IF(SetUp!$B$62=0,X3322,(B3322-E3322)*(1-(H3322/SetUp!$B$66/SetUp!$B$56)))</f>
        <v>0</v>
      </c>
      <c r="O3322" s="57">
        <f>K3322*SetUp!$B$65</f>
        <v>0</v>
      </c>
      <c r="P3322" s="57">
        <f>MIN(SetUp!$B$54*L3322^SetUp!$B$51,L3322)</f>
        <v>7.5607382993047505E-4</v>
      </c>
      <c r="Q3322" s="57">
        <f t="shared" si="937"/>
        <v>0</v>
      </c>
      <c r="R3322" s="57">
        <f>IF((H3322+N3322-O3322)&gt;SetUp!$B$56,T3321+H3322+N3322-O3322-SetUp!$B$56,T3321)</f>
        <v>0</v>
      </c>
      <c r="S3322" s="57">
        <f>R3322*SetUp!$B$65</f>
        <v>0</v>
      </c>
      <c r="T3322" s="57">
        <f>IF((R3322-S3322)&lt;SetUp!$B$53,R3322-S3322,SetUp!$B$53)</f>
        <v>0</v>
      </c>
      <c r="U3322" s="57">
        <f t="shared" si="938"/>
        <v>0.19140225330486024</v>
      </c>
      <c r="V3322" s="57">
        <f>(L3322-P3322)/1000*SetUp!$B$13*1000000/SetUp!$B$48</f>
        <v>3.1843534146186646E-2</v>
      </c>
      <c r="W3322" s="57">
        <f t="shared" si="940"/>
        <v>2.1684043449710089E-18</v>
      </c>
      <c r="X3322" s="57">
        <f>MAX((SetUp!$B$56*(1-($H3322/SetUp!$B$56)^2)*TANH(($B3322-$D3322)/SetUp!$B$56))/(1+$H3322/SetUp!$B$56*TANH(($B3322-$D3322)/SetUp!$B$56)),0)</f>
        <v>0</v>
      </c>
    </row>
    <row r="3323" spans="1:24" x14ac:dyDescent="0.3">
      <c r="A3323" s="64">
        <v>29985</v>
      </c>
      <c r="B3323" s="57">
        <v>0.11700000000000001</v>
      </c>
      <c r="C3323" s="57"/>
      <c r="D3323" s="57">
        <v>4.8680000000000003</v>
      </c>
      <c r="E3323" s="57">
        <f t="shared" si="932"/>
        <v>0.11700000000000001</v>
      </c>
      <c r="F3323" s="57">
        <f t="shared" si="933"/>
        <v>4.7510000000000003</v>
      </c>
      <c r="G3323" s="57">
        <f t="shared" si="934"/>
        <v>0</v>
      </c>
      <c r="H3323" s="57">
        <f>IF(Q3322&gt;SetUp!$B$56,SetUp!$B$56,Q3322)</f>
        <v>0</v>
      </c>
      <c r="I3323" s="57">
        <f t="shared" si="939"/>
        <v>0.19140225330486024</v>
      </c>
      <c r="J3323" s="57">
        <f>MIN(F3323,H3323,(1-EXP(-SetUp!$B$52*H3323/SetUp!$B$56))*F3323)</f>
        <v>0</v>
      </c>
      <c r="K3323" s="57">
        <f t="shared" si="935"/>
        <v>0</v>
      </c>
      <c r="L3323" s="57">
        <f>IF(I3323&lt;=0,0,MIN(SetUp!$B$50*I3323^SetUp!$B$55,I3323))</f>
        <v>1.3009919065118606E-3</v>
      </c>
      <c r="M3323" s="57">
        <f t="shared" si="936"/>
        <v>0.19010126139834838</v>
      </c>
      <c r="N3323" s="57">
        <f>IF(SetUp!$B$62=0,X3323,(B3323-E3323)*(1-(H3323/SetUp!$B$66/SetUp!$B$56)))</f>
        <v>0</v>
      </c>
      <c r="O3323" s="57">
        <f>K3323*SetUp!$B$65</f>
        <v>0</v>
      </c>
      <c r="P3323" s="57">
        <f>MIN(SetUp!$B$54*L3323^SetUp!$B$51,L3323)</f>
        <v>7.4763418343076575E-4</v>
      </c>
      <c r="Q3323" s="57">
        <f t="shared" si="937"/>
        <v>0</v>
      </c>
      <c r="R3323" s="57">
        <f>IF((H3323+N3323-O3323)&gt;SetUp!$B$56,T3322+H3323+N3323-O3323-SetUp!$B$56,T3322)</f>
        <v>0</v>
      </c>
      <c r="S3323" s="57">
        <f>R3323*SetUp!$B$65</f>
        <v>0</v>
      </c>
      <c r="T3323" s="57">
        <f>IF((R3323-S3323)&lt;SetUp!$B$53,R3323-S3323,SetUp!$B$53)</f>
        <v>0</v>
      </c>
      <c r="U3323" s="57">
        <f t="shared" si="938"/>
        <v>0.19010126139834838</v>
      </c>
      <c r="V3323" s="57">
        <f>(L3323-P3323)/1000*SetUp!$B$13*1000000/SetUp!$B$48</f>
        <v>3.1473705165383697E-2</v>
      </c>
      <c r="W3323" s="57">
        <f t="shared" si="940"/>
        <v>-6.2883726004159257E-18</v>
      </c>
      <c r="X3323" s="57">
        <f>MAX((SetUp!$B$56*(1-($H3323/SetUp!$B$56)^2)*TANH(($B3323-$D3323)/SetUp!$B$56))/(1+$H3323/SetUp!$B$56*TANH(($B3323-$D3323)/SetUp!$B$56)),0)</f>
        <v>0</v>
      </c>
    </row>
    <row r="3324" spans="1:24" x14ac:dyDescent="0.3">
      <c r="A3324" s="64">
        <v>29986</v>
      </c>
      <c r="B3324" s="57">
        <v>0.13300000000000001</v>
      </c>
      <c r="C3324" s="57"/>
      <c r="D3324" s="57">
        <v>4.8680000000000003</v>
      </c>
      <c r="E3324" s="57">
        <f t="shared" si="932"/>
        <v>0.13300000000000001</v>
      </c>
      <c r="F3324" s="57">
        <f t="shared" si="933"/>
        <v>4.7350000000000003</v>
      </c>
      <c r="G3324" s="57">
        <f t="shared" si="934"/>
        <v>0</v>
      </c>
      <c r="H3324" s="57">
        <f>IF(Q3323&gt;SetUp!$B$56,SetUp!$B$56,Q3323)</f>
        <v>0</v>
      </c>
      <c r="I3324" s="57">
        <f t="shared" si="939"/>
        <v>0.19010126139834838</v>
      </c>
      <c r="J3324" s="57">
        <f>MIN(F3324,H3324,(1-EXP(-SetUp!$B$52*H3324/SetUp!$B$56))*F3324)</f>
        <v>0</v>
      </c>
      <c r="K3324" s="57">
        <f t="shared" si="935"/>
        <v>0</v>
      </c>
      <c r="L3324" s="57">
        <f>IF(I3324&lt;=0,0,MIN(SetUp!$B$50*I3324^SetUp!$B$55,I3324))</f>
        <v>1.2862869061259054E-3</v>
      </c>
      <c r="M3324" s="57">
        <f t="shared" si="936"/>
        <v>0.18881497449222248</v>
      </c>
      <c r="N3324" s="57">
        <f>IF(SetUp!$B$62=0,X3324,(B3324-E3324)*(1-(H3324/SetUp!$B$66/SetUp!$B$56)))</f>
        <v>0</v>
      </c>
      <c r="O3324" s="57">
        <f>K3324*SetUp!$B$65</f>
        <v>0</v>
      </c>
      <c r="P3324" s="57">
        <f>MIN(SetUp!$B$54*L3324^SetUp!$B$51,L3324)</f>
        <v>7.3932669471520323E-4</v>
      </c>
      <c r="Q3324" s="57">
        <f t="shared" si="937"/>
        <v>0</v>
      </c>
      <c r="R3324" s="57">
        <f>IF((H3324+N3324-O3324)&gt;SetUp!$B$56,T3323+H3324+N3324-O3324-SetUp!$B$56,T3323)</f>
        <v>0</v>
      </c>
      <c r="S3324" s="57">
        <f>R3324*SetUp!$B$65</f>
        <v>0</v>
      </c>
      <c r="T3324" s="57">
        <f>IF((R3324-S3324)&lt;SetUp!$B$53,R3324-S3324,SetUp!$B$53)</f>
        <v>0</v>
      </c>
      <c r="U3324" s="57">
        <f t="shared" si="938"/>
        <v>0.18881497449222248</v>
      </c>
      <c r="V3324" s="57">
        <f>(L3324-P3324)/1000*SetUp!$B$13*1000000/SetUp!$B$48</f>
        <v>3.1109829524532593E-2</v>
      </c>
      <c r="W3324" s="57">
        <f t="shared" si="940"/>
        <v>1.1275702593849246E-17</v>
      </c>
      <c r="X3324" s="57">
        <f>MAX((SetUp!$B$56*(1-($H3324/SetUp!$B$56)^2)*TANH(($B3324-$D3324)/SetUp!$B$56))/(1+$H3324/SetUp!$B$56*TANH(($B3324-$D3324)/SetUp!$B$56)),0)</f>
        <v>0</v>
      </c>
    </row>
    <row r="3325" spans="1:24" x14ac:dyDescent="0.3">
      <c r="A3325" s="64">
        <v>29987</v>
      </c>
      <c r="B3325" s="57">
        <v>0.153</v>
      </c>
      <c r="C3325" s="57"/>
      <c r="D3325" s="57">
        <v>4.8680000000000003</v>
      </c>
      <c r="E3325" s="57">
        <f t="shared" si="932"/>
        <v>0.153</v>
      </c>
      <c r="F3325" s="57">
        <f t="shared" si="933"/>
        <v>4.7150000000000007</v>
      </c>
      <c r="G3325" s="57">
        <f t="shared" si="934"/>
        <v>0</v>
      </c>
      <c r="H3325" s="57">
        <f>IF(Q3324&gt;SetUp!$B$56,SetUp!$B$56,Q3324)</f>
        <v>0</v>
      </c>
      <c r="I3325" s="57">
        <f t="shared" si="939"/>
        <v>0.18881497449222248</v>
      </c>
      <c r="J3325" s="57">
        <f>MIN(F3325,H3325,(1-EXP(-SetUp!$B$52*H3325/SetUp!$B$56))*F3325)</f>
        <v>0</v>
      </c>
      <c r="K3325" s="57">
        <f t="shared" si="935"/>
        <v>0</v>
      </c>
      <c r="L3325" s="57">
        <f>IF(I3325&lt;=0,0,MIN(SetUp!$B$50*I3325^SetUp!$B$55,I3325))</f>
        <v>1.271813922307245E-3</v>
      </c>
      <c r="M3325" s="57">
        <f t="shared" si="936"/>
        <v>0.18754316056991524</v>
      </c>
      <c r="N3325" s="57">
        <f>IF(SetUp!$B$62=0,X3325,(B3325-E3325)*(1-(H3325/SetUp!$B$66/SetUp!$B$56)))</f>
        <v>0</v>
      </c>
      <c r="O3325" s="57">
        <f>K3325*SetUp!$B$65</f>
        <v>0</v>
      </c>
      <c r="P3325" s="57">
        <f>MIN(SetUp!$B$54*L3325^SetUp!$B$51,L3325)</f>
        <v>7.3114870444652372E-4</v>
      </c>
      <c r="Q3325" s="57">
        <f t="shared" si="937"/>
        <v>0</v>
      </c>
      <c r="R3325" s="57">
        <f>IF((H3325+N3325-O3325)&gt;SetUp!$B$56,T3324+H3325+N3325-O3325-SetUp!$B$56,T3324)</f>
        <v>0</v>
      </c>
      <c r="S3325" s="57">
        <f>R3325*SetUp!$B$65</f>
        <v>0</v>
      </c>
      <c r="T3325" s="57">
        <f>IF((R3325-S3325)&lt;SetUp!$B$53,R3325-S3325,SetUp!$B$53)</f>
        <v>0</v>
      </c>
      <c r="U3325" s="57">
        <f t="shared" si="938"/>
        <v>0.18754316056991524</v>
      </c>
      <c r="V3325" s="57">
        <f>(L3325-P3325)/1000*SetUp!$B$13*1000000/SetUp!$B$48</f>
        <v>3.0751784876837211E-2</v>
      </c>
      <c r="W3325" s="57">
        <f t="shared" si="940"/>
        <v>3.903127820947816E-18</v>
      </c>
      <c r="X3325" s="57">
        <f>MAX((SetUp!$B$56*(1-($H3325/SetUp!$B$56)^2)*TANH(($B3325-$D3325)/SetUp!$B$56))/(1+$H3325/SetUp!$B$56*TANH(($B3325-$D3325)/SetUp!$B$56)),0)</f>
        <v>0</v>
      </c>
    </row>
    <row r="3326" spans="1:24" x14ac:dyDescent="0.3">
      <c r="A3326" s="64">
        <v>29988</v>
      </c>
      <c r="B3326" s="57">
        <v>0</v>
      </c>
      <c r="C3326" s="57"/>
      <c r="D3326" s="57">
        <v>4.8680000000000003</v>
      </c>
      <c r="E3326" s="57">
        <f t="shared" si="932"/>
        <v>0</v>
      </c>
      <c r="F3326" s="57">
        <f t="shared" si="933"/>
        <v>4.8680000000000003</v>
      </c>
      <c r="G3326" s="57">
        <f t="shared" si="934"/>
        <v>0</v>
      </c>
      <c r="H3326" s="57">
        <f>IF(Q3325&gt;SetUp!$B$56,SetUp!$B$56,Q3325)</f>
        <v>0</v>
      </c>
      <c r="I3326" s="57">
        <f t="shared" si="939"/>
        <v>0.18754316056991524</v>
      </c>
      <c r="J3326" s="57">
        <f>MIN(F3326,H3326,(1-EXP(-SetUp!$B$52*H3326/SetUp!$B$56))*F3326)</f>
        <v>0</v>
      </c>
      <c r="K3326" s="57">
        <f t="shared" si="935"/>
        <v>0</v>
      </c>
      <c r="L3326" s="57">
        <f>IF(I3326&lt;=0,0,MIN(SetUp!$B$50*I3326^SetUp!$B$55,I3326))</f>
        <v>1.2575682636717332E-3</v>
      </c>
      <c r="M3326" s="57">
        <f t="shared" si="936"/>
        <v>0.1862855923062435</v>
      </c>
      <c r="N3326" s="57">
        <f>IF(SetUp!$B$62=0,X3326,(B3326-E3326)*(1-(H3326/SetUp!$B$66/SetUp!$B$56)))</f>
        <v>0</v>
      </c>
      <c r="O3326" s="57">
        <f>K3326*SetUp!$B$65</f>
        <v>0</v>
      </c>
      <c r="P3326" s="57">
        <f>MIN(SetUp!$B$54*L3326^SetUp!$B$51,L3326)</f>
        <v>7.2309761857690467E-4</v>
      </c>
      <c r="Q3326" s="57">
        <f t="shared" si="937"/>
        <v>0</v>
      </c>
      <c r="R3326" s="57">
        <f>IF((H3326+N3326-O3326)&gt;SetUp!$B$56,T3325+H3326+N3326-O3326-SetUp!$B$56,T3325)</f>
        <v>0</v>
      </c>
      <c r="S3326" s="57">
        <f>R3326*SetUp!$B$65</f>
        <v>0</v>
      </c>
      <c r="T3326" s="57">
        <f>IF((R3326-S3326)&lt;SetUp!$B$53,R3326-S3326,SetUp!$B$53)</f>
        <v>0</v>
      </c>
      <c r="U3326" s="57">
        <f t="shared" si="938"/>
        <v>0.1862855923062435</v>
      </c>
      <c r="V3326" s="57">
        <f>(L3326-P3326)/1000*SetUp!$B$13*1000000/SetUp!$B$48</f>
        <v>3.0399451930666961E-2</v>
      </c>
      <c r="W3326" s="57">
        <f t="shared" si="940"/>
        <v>-4.5536491244391186E-18</v>
      </c>
      <c r="X3326" s="57">
        <f>MAX((SetUp!$B$56*(1-($H3326/SetUp!$B$56)^2)*TANH(($B3326-$D3326)/SetUp!$B$56))/(1+$H3326/SetUp!$B$56*TANH(($B3326-$D3326)/SetUp!$B$56)),0)</f>
        <v>0</v>
      </c>
    </row>
    <row r="3327" spans="1:24" x14ac:dyDescent="0.3">
      <c r="A3327" s="64">
        <v>29989</v>
      </c>
      <c r="B3327" s="57">
        <v>0</v>
      </c>
      <c r="C3327" s="57"/>
      <c r="D3327" s="57">
        <v>4.8680000000000003</v>
      </c>
      <c r="E3327" s="57">
        <f t="shared" si="932"/>
        <v>0</v>
      </c>
      <c r="F3327" s="57">
        <f t="shared" si="933"/>
        <v>4.8680000000000003</v>
      </c>
      <c r="G3327" s="57">
        <f t="shared" si="934"/>
        <v>0</v>
      </c>
      <c r="H3327" s="57">
        <f>IF(Q3326&gt;SetUp!$B$56,SetUp!$B$56,Q3326)</f>
        <v>0</v>
      </c>
      <c r="I3327" s="57">
        <f t="shared" si="939"/>
        <v>0.1862855923062435</v>
      </c>
      <c r="J3327" s="57">
        <f>MIN(F3327,H3327,(1-EXP(-SetUp!$B$52*H3327/SetUp!$B$56))*F3327)</f>
        <v>0</v>
      </c>
      <c r="K3327" s="57">
        <f t="shared" si="935"/>
        <v>0</v>
      </c>
      <c r="L3327" s="57">
        <f>IF(I3327&lt;=0,0,MIN(SetUp!$B$50*I3327^SetUp!$B$55,I3327))</f>
        <v>1.2435453543726488E-3</v>
      </c>
      <c r="M3327" s="57">
        <f t="shared" si="936"/>
        <v>0.18504204695187085</v>
      </c>
      <c r="N3327" s="57">
        <f>IF(SetUp!$B$62=0,X3327,(B3327-E3327)*(1-(H3327/SetUp!$B$66/SetUp!$B$56)))</f>
        <v>0</v>
      </c>
      <c r="O3327" s="57">
        <f>K3327*SetUp!$B$65</f>
        <v>0</v>
      </c>
      <c r="P3327" s="57">
        <f>MIN(SetUp!$B$54*L3327^SetUp!$B$51,L3327)</f>
        <v>7.1517090645820743E-4</v>
      </c>
      <c r="Q3327" s="57">
        <f t="shared" si="937"/>
        <v>0</v>
      </c>
      <c r="R3327" s="57">
        <f>IF((H3327+N3327-O3327)&gt;SetUp!$B$56,T3326+H3327+N3327-O3327-SetUp!$B$56,T3326)</f>
        <v>0</v>
      </c>
      <c r="S3327" s="57">
        <f>R3327*SetUp!$B$65</f>
        <v>0</v>
      </c>
      <c r="T3327" s="57">
        <f>IF((R3327-S3327)&lt;SetUp!$B$53,R3327-S3327,SetUp!$B$53)</f>
        <v>0</v>
      </c>
      <c r="U3327" s="57">
        <f t="shared" si="938"/>
        <v>0.18504204695187085</v>
      </c>
      <c r="V3327" s="57">
        <f>(L3327-P3327)/1000*SetUp!$B$13*1000000/SetUp!$B$48</f>
        <v>3.0052714359865167E-2</v>
      </c>
      <c r="W3327" s="57">
        <f t="shared" si="940"/>
        <v>-6.0715321659188248E-18</v>
      </c>
      <c r="X3327" s="57">
        <f>MAX((SetUp!$B$56*(1-($H3327/SetUp!$B$56)^2)*TANH(($B3327-$D3327)/SetUp!$B$56))/(1+$H3327/SetUp!$B$56*TANH(($B3327-$D3327)/SetUp!$B$56)),0)</f>
        <v>0</v>
      </c>
    </row>
    <row r="3328" spans="1:24" x14ac:dyDescent="0.3">
      <c r="A3328" s="64">
        <v>29990</v>
      </c>
      <c r="B3328" s="57">
        <v>2.5779999999999998</v>
      </c>
      <c r="C3328" s="57"/>
      <c r="D3328" s="57">
        <v>4.8680000000000003</v>
      </c>
      <c r="E3328" s="57">
        <f t="shared" si="932"/>
        <v>2.5779999999999998</v>
      </c>
      <c r="F3328" s="57">
        <f t="shared" si="933"/>
        <v>2.2900000000000005</v>
      </c>
      <c r="G3328" s="57">
        <f t="shared" si="934"/>
        <v>0</v>
      </c>
      <c r="H3328" s="57">
        <f>IF(Q3327&gt;SetUp!$B$56,SetUp!$B$56,Q3327)</f>
        <v>0</v>
      </c>
      <c r="I3328" s="57">
        <f t="shared" si="939"/>
        <v>0.18504204695187085</v>
      </c>
      <c r="J3328" s="57">
        <f>MIN(F3328,H3328,(1-EXP(-SetUp!$B$52*H3328/SetUp!$B$56))*F3328)</f>
        <v>0</v>
      </c>
      <c r="K3328" s="57">
        <f t="shared" si="935"/>
        <v>0</v>
      </c>
      <c r="L3328" s="57">
        <f>IF(I3328&lt;=0,0,MIN(SetUp!$B$50*I3328^SetUp!$B$55,I3328))</f>
        <v>1.2297407307501034E-3</v>
      </c>
      <c r="M3328" s="57">
        <f t="shared" si="936"/>
        <v>0.18381230622112074</v>
      </c>
      <c r="N3328" s="57">
        <f>IF(SetUp!$B$62=0,X3328,(B3328-E3328)*(1-(H3328/SetUp!$B$66/SetUp!$B$56)))</f>
        <v>0</v>
      </c>
      <c r="O3328" s="57">
        <f>K3328*SetUp!$B$65</f>
        <v>0</v>
      </c>
      <c r="P3328" s="57">
        <f>MIN(SetUp!$B$54*L3328^SetUp!$B$51,L3328)</f>
        <v>7.0736609901516387E-4</v>
      </c>
      <c r="Q3328" s="57">
        <f t="shared" si="937"/>
        <v>0</v>
      </c>
      <c r="R3328" s="57">
        <f>IF((H3328+N3328-O3328)&gt;SetUp!$B$56,T3327+H3328+N3328-O3328-SetUp!$B$56,T3327)</f>
        <v>0</v>
      </c>
      <c r="S3328" s="57">
        <f>R3328*SetUp!$B$65</f>
        <v>0</v>
      </c>
      <c r="T3328" s="57">
        <f>IF((R3328-S3328)&lt;SetUp!$B$53,R3328-S3328,SetUp!$B$53)</f>
        <v>0</v>
      </c>
      <c r="U3328" s="57">
        <f t="shared" si="938"/>
        <v>0.18381230622112074</v>
      </c>
      <c r="V3328" s="57">
        <f>(L3328-P3328)/1000*SetUp!$B$13*1000000/SetUp!$B$48</f>
        <v>2.9711458717080065E-2</v>
      </c>
      <c r="W3328" s="57">
        <f t="shared" si="940"/>
        <v>1.0820337681405334E-16</v>
      </c>
      <c r="X3328" s="57">
        <f>MAX((SetUp!$B$56*(1-($H3328/SetUp!$B$56)^2)*TANH(($B3328-$D3328)/SetUp!$B$56))/(1+$H3328/SetUp!$B$56*TANH(($B3328-$D3328)/SetUp!$B$56)),0)</f>
        <v>0</v>
      </c>
    </row>
    <row r="3329" spans="1:24" x14ac:dyDescent="0.3">
      <c r="A3329" s="64">
        <v>29991</v>
      </c>
      <c r="B3329" s="57">
        <v>4.1749999999999998</v>
      </c>
      <c r="C3329" s="57"/>
      <c r="D3329" s="57">
        <v>4.8680000000000003</v>
      </c>
      <c r="E3329" s="57">
        <f t="shared" si="932"/>
        <v>4.1749999999999998</v>
      </c>
      <c r="F3329" s="57">
        <f t="shared" si="933"/>
        <v>0.6930000000000005</v>
      </c>
      <c r="G3329" s="57">
        <f t="shared" si="934"/>
        <v>0</v>
      </c>
      <c r="H3329" s="57">
        <f>IF(Q3328&gt;SetUp!$B$56,SetUp!$B$56,Q3328)</f>
        <v>0</v>
      </c>
      <c r="I3329" s="57">
        <f t="shared" si="939"/>
        <v>0.18381230622112074</v>
      </c>
      <c r="J3329" s="57">
        <f>MIN(F3329,H3329,(1-EXP(-SetUp!$B$52*H3329/SetUp!$B$56))*F3329)</f>
        <v>0</v>
      </c>
      <c r="K3329" s="57">
        <f t="shared" si="935"/>
        <v>0</v>
      </c>
      <c r="L3329" s="57">
        <f>IF(I3329&lt;=0,0,MIN(SetUp!$B$50*I3329^SetUp!$B$55,I3329))</f>
        <v>1.216150038092143E-3</v>
      </c>
      <c r="M3329" s="57">
        <f t="shared" si="936"/>
        <v>0.1825961561830286</v>
      </c>
      <c r="N3329" s="57">
        <f>IF(SetUp!$B$62=0,X3329,(B3329-E3329)*(1-(H3329/SetUp!$B$66/SetUp!$B$56)))</f>
        <v>0</v>
      </c>
      <c r="O3329" s="57">
        <f>K3329*SetUp!$B$65</f>
        <v>0</v>
      </c>
      <c r="P3329" s="57">
        <f>MIN(SetUp!$B$54*L3329^SetUp!$B$51,L3329)</f>
        <v>6.996807869791078E-4</v>
      </c>
      <c r="Q3329" s="57">
        <f t="shared" si="937"/>
        <v>0</v>
      </c>
      <c r="R3329" s="57">
        <f>IF((H3329+N3329-O3329)&gt;SetUp!$B$56,T3328+H3329+N3329-O3329-SetUp!$B$56,T3328)</f>
        <v>0</v>
      </c>
      <c r="S3329" s="57">
        <f>R3329*SetUp!$B$65</f>
        <v>0</v>
      </c>
      <c r="T3329" s="57">
        <f>IF((R3329-S3329)&lt;SetUp!$B$53,R3329-S3329,SetUp!$B$53)</f>
        <v>0</v>
      </c>
      <c r="U3329" s="57">
        <f t="shared" si="938"/>
        <v>0.1825961561830286</v>
      </c>
      <c r="V3329" s="57">
        <f>(L3329-P3329)/1000*SetUp!$B$13*1000000/SetUp!$B$48</f>
        <v>2.9375574350005013E-2</v>
      </c>
      <c r="W3329" s="57">
        <f t="shared" si="940"/>
        <v>-3.5756987648571936E-16</v>
      </c>
      <c r="X3329" s="57">
        <f>MAX((SetUp!$B$56*(1-($H3329/SetUp!$B$56)^2)*TANH(($B3329-$D3329)/SetUp!$B$56))/(1+$H3329/SetUp!$B$56*TANH(($B3329-$D3329)/SetUp!$B$56)),0)</f>
        <v>0</v>
      </c>
    </row>
    <row r="3330" spans="1:24" x14ac:dyDescent="0.3">
      <c r="A3330" s="64">
        <v>29992</v>
      </c>
      <c r="B3330" s="57">
        <v>1.4E-2</v>
      </c>
      <c r="C3330" s="57"/>
      <c r="D3330" s="57">
        <v>4.8680000000000003</v>
      </c>
      <c r="E3330" s="57">
        <f t="shared" si="932"/>
        <v>1.4E-2</v>
      </c>
      <c r="F3330" s="57">
        <f t="shared" si="933"/>
        <v>4.8540000000000001</v>
      </c>
      <c r="G3330" s="57">
        <f t="shared" si="934"/>
        <v>0</v>
      </c>
      <c r="H3330" s="57">
        <f>IF(Q3329&gt;SetUp!$B$56,SetUp!$B$56,Q3329)</f>
        <v>0</v>
      </c>
      <c r="I3330" s="57">
        <f t="shared" si="939"/>
        <v>0.1825961561830286</v>
      </c>
      <c r="J3330" s="57">
        <f>MIN(F3330,H3330,(1-EXP(-SetUp!$B$52*H3330/SetUp!$B$56))*F3330)</f>
        <v>0</v>
      </c>
      <c r="K3330" s="57">
        <f t="shared" si="935"/>
        <v>0</v>
      </c>
      <c r="L3330" s="57">
        <f>IF(I3330&lt;=0,0,MIN(SetUp!$B$50*I3330^SetUp!$B$55,I3330))</f>
        <v>1.2027690275033531E-3</v>
      </c>
      <c r="M3330" s="57">
        <f t="shared" si="936"/>
        <v>0.18139338715552525</v>
      </c>
      <c r="N3330" s="57">
        <f>IF(SetUp!$B$62=0,X3330,(B3330-E3330)*(1-(H3330/SetUp!$B$66/SetUp!$B$56)))</f>
        <v>0</v>
      </c>
      <c r="O3330" s="57">
        <f>K3330*SetUp!$B$65</f>
        <v>0</v>
      </c>
      <c r="P3330" s="57">
        <f>MIN(SetUp!$B$54*L3330^SetUp!$B$51,L3330)</f>
        <v>6.9211261918002078E-4</v>
      </c>
      <c r="Q3330" s="57">
        <f t="shared" si="937"/>
        <v>0</v>
      </c>
      <c r="R3330" s="57">
        <f>IF((H3330+N3330-O3330)&gt;SetUp!$B$56,T3329+H3330+N3330-O3330-SetUp!$B$56,T3329)</f>
        <v>0</v>
      </c>
      <c r="S3330" s="57">
        <f>R3330*SetUp!$B$65</f>
        <v>0</v>
      </c>
      <c r="T3330" s="57">
        <f>IF((R3330-S3330)&lt;SetUp!$B$53,R3330-S3330,SetUp!$B$53)</f>
        <v>0</v>
      </c>
      <c r="U3330" s="57">
        <f t="shared" si="938"/>
        <v>0.18139338715552525</v>
      </c>
      <c r="V3330" s="57">
        <f>(L3330-P3330)/1000*SetUp!$B$13*1000000/SetUp!$B$48</f>
        <v>2.9044953320416483E-2</v>
      </c>
      <c r="W3330" s="57">
        <f t="shared" si="940"/>
        <v>0</v>
      </c>
      <c r="X3330" s="57">
        <f>MAX((SetUp!$B$56*(1-($H3330/SetUp!$B$56)^2)*TANH(($B3330-$D3330)/SetUp!$B$56))/(1+$H3330/SetUp!$B$56*TANH(($B3330-$D3330)/SetUp!$B$56)),0)</f>
        <v>0</v>
      </c>
    </row>
    <row r="3331" spans="1:24" x14ac:dyDescent="0.3">
      <c r="A3331" s="64">
        <v>29993</v>
      </c>
      <c r="B3331" s="57">
        <v>0</v>
      </c>
      <c r="C3331" s="57"/>
      <c r="D3331" s="57">
        <v>4.8680000000000003</v>
      </c>
      <c r="E3331" s="57">
        <f t="shared" ref="E3331:E3394" si="941">IF(B3331&gt;=D3331,D3331,B3331)</f>
        <v>0</v>
      </c>
      <c r="F3331" s="57">
        <f t="shared" ref="F3331:F3394" si="942">D3331-E3331</f>
        <v>4.8680000000000003</v>
      </c>
      <c r="G3331" s="57">
        <f t="shared" ref="G3331:G3394" si="943">MAX(B3331-D3331-N3331,0)</f>
        <v>0</v>
      </c>
      <c r="H3331" s="57">
        <f>IF(Q3330&gt;SetUp!$B$56,SetUp!$B$56,Q3330)</f>
        <v>0</v>
      </c>
      <c r="I3331" s="57">
        <f t="shared" si="939"/>
        <v>0.18139338715552525</v>
      </c>
      <c r="J3331" s="57">
        <f>MIN(F3331,H3331,(1-EXP(-SetUp!$B$52*H3331/SetUp!$B$56))*F3331)</f>
        <v>0</v>
      </c>
      <c r="K3331" s="57">
        <f t="shared" ref="K3331:K3394" si="944">MAX(H3331-J3331,0)</f>
        <v>0</v>
      </c>
      <c r="L3331" s="57">
        <f>IF(I3331&lt;=0,0,MIN(SetUp!$B$50*I3331^SetUp!$B$55,I3331))</f>
        <v>1.1895935528769264E-3</v>
      </c>
      <c r="M3331" s="57">
        <f t="shared" ref="M3331:M3394" si="945">MAX(I3331-L3331,0)</f>
        <v>0.18020379360264832</v>
      </c>
      <c r="N3331" s="57">
        <f>IF(SetUp!$B$62=0,X3331,(B3331-E3331)*(1-(H3331/SetUp!$B$66/SetUp!$B$56)))</f>
        <v>0</v>
      </c>
      <c r="O3331" s="57">
        <f>K3331*SetUp!$B$65</f>
        <v>0</v>
      </c>
      <c r="P3331" s="57">
        <f>MIN(SetUp!$B$54*L3331^SetUp!$B$51,L3331)</f>
        <v>6.8465930089469166E-4</v>
      </c>
      <c r="Q3331" s="57">
        <f t="shared" ref="Q3331:Q3394" si="946">IF((K3331+N3331-O3331)&lt;0,0,K3331+N3331-O3331)</f>
        <v>0</v>
      </c>
      <c r="R3331" s="57">
        <f>IF((H3331+N3331-O3331)&gt;SetUp!$B$56,T3330+H3331+N3331-O3331-SetUp!$B$56,T3330)</f>
        <v>0</v>
      </c>
      <c r="S3331" s="57">
        <f>R3331*SetUp!$B$65</f>
        <v>0</v>
      </c>
      <c r="T3331" s="57">
        <f>IF((R3331-S3331)&lt;SetUp!$B$53,R3331-S3331,SetUp!$B$53)</f>
        <v>0</v>
      </c>
      <c r="U3331" s="57">
        <f t="shared" ref="U3331:U3394" si="947">M3331+R3331-T3331</f>
        <v>0.18020379360264832</v>
      </c>
      <c r="V3331" s="57">
        <f>(L3331-P3331)/1000*SetUp!$B$13*1000000/SetUp!$B$48</f>
        <v>2.8719490325905171E-2</v>
      </c>
      <c r="W3331" s="57">
        <f t="shared" si="940"/>
        <v>0</v>
      </c>
      <c r="X3331" s="57">
        <f>MAX((SetUp!$B$56*(1-($H3331/SetUp!$B$56)^2)*TANH(($B3331-$D3331)/SetUp!$B$56))/(1+$H3331/SetUp!$B$56*TANH(($B3331-$D3331)/SetUp!$B$56)),0)</f>
        <v>0</v>
      </c>
    </row>
    <row r="3332" spans="1:24" x14ac:dyDescent="0.3">
      <c r="A3332" s="64">
        <v>29994</v>
      </c>
      <c r="B3332" s="57">
        <v>0</v>
      </c>
      <c r="C3332" s="57"/>
      <c r="D3332" s="57">
        <v>4.8680000000000003</v>
      </c>
      <c r="E3332" s="57">
        <f t="shared" si="941"/>
        <v>0</v>
      </c>
      <c r="F3332" s="57">
        <f t="shared" si="942"/>
        <v>4.8680000000000003</v>
      </c>
      <c r="G3332" s="57">
        <f t="shared" si="943"/>
        <v>0</v>
      </c>
      <c r="H3332" s="57">
        <f>IF(Q3331&gt;SetUp!$B$56,SetUp!$B$56,Q3331)</f>
        <v>0</v>
      </c>
      <c r="I3332" s="57">
        <f t="shared" ref="I3332:I3395" si="948">U3331+G3332+O3332</f>
        <v>0.18020379360264832</v>
      </c>
      <c r="J3332" s="57">
        <f>MIN(F3332,H3332,(1-EXP(-SetUp!$B$52*H3332/SetUp!$B$56))*F3332)</f>
        <v>0</v>
      </c>
      <c r="K3332" s="57">
        <f t="shared" si="944"/>
        <v>0</v>
      </c>
      <c r="L3332" s="57">
        <f>IF(I3332&lt;=0,0,MIN(SetUp!$B$50*I3332^SetUp!$B$55,I3332))</f>
        <v>1.1766195679663385E-3</v>
      </c>
      <c r="M3332" s="57">
        <f t="shared" si="945"/>
        <v>0.17902717403468199</v>
      </c>
      <c r="N3332" s="57">
        <f>IF(SetUp!$B$62=0,X3332,(B3332-E3332)*(1-(H3332/SetUp!$B$66/SetUp!$B$56)))</f>
        <v>0</v>
      </c>
      <c r="O3332" s="57">
        <f>K3332*SetUp!$B$65</f>
        <v>0</v>
      </c>
      <c r="P3332" s="57">
        <f>MIN(SetUp!$B$54*L3332^SetUp!$B$51,L3332)</f>
        <v>6.7731859224891592E-4</v>
      </c>
      <c r="Q3332" s="57">
        <f t="shared" si="946"/>
        <v>0</v>
      </c>
      <c r="R3332" s="57">
        <f>IF((H3332+N3332-O3332)&gt;SetUp!$B$56,T3331+H3332+N3332-O3332-SetUp!$B$56,T3331)</f>
        <v>0</v>
      </c>
      <c r="S3332" s="57">
        <f>R3332*SetUp!$B$65</f>
        <v>0</v>
      </c>
      <c r="T3332" s="57">
        <f>IF((R3332-S3332)&lt;SetUp!$B$53,R3332-S3332,SetUp!$B$53)</f>
        <v>0</v>
      </c>
      <c r="U3332" s="57">
        <f t="shared" si="947"/>
        <v>0.17902717403468199</v>
      </c>
      <c r="V3332" s="57">
        <f>(L3332-P3332)/1000*SetUp!$B$13*1000000/SetUp!$B$48</f>
        <v>2.8399082624198858E-2</v>
      </c>
      <c r="W3332" s="57">
        <f t="shared" ref="W3332:W3395" si="949">Q3332+U3332+T3332-H3332-U3331-T3331-B3332+E3332+J3332+L3332</f>
        <v>8.0230960763927328E-18</v>
      </c>
      <c r="X3332" s="57">
        <f>MAX((SetUp!$B$56*(1-($H3332/SetUp!$B$56)^2)*TANH(($B3332-$D3332)/SetUp!$B$56))/(1+$H3332/SetUp!$B$56*TANH(($B3332-$D3332)/SetUp!$B$56)),0)</f>
        <v>0</v>
      </c>
    </row>
    <row r="3333" spans="1:24" x14ac:dyDescent="0.3">
      <c r="A3333" s="64">
        <v>29995</v>
      </c>
      <c r="B3333" s="57">
        <v>4.1000000000000002E-2</v>
      </c>
      <c r="C3333" s="57"/>
      <c r="D3333" s="57">
        <v>4.8680000000000003</v>
      </c>
      <c r="E3333" s="57">
        <f t="shared" si="941"/>
        <v>4.1000000000000002E-2</v>
      </c>
      <c r="F3333" s="57">
        <f t="shared" si="942"/>
        <v>4.827</v>
      </c>
      <c r="G3333" s="57">
        <f t="shared" si="943"/>
        <v>0</v>
      </c>
      <c r="H3333" s="57">
        <f>IF(Q3332&gt;SetUp!$B$56,SetUp!$B$56,Q3332)</f>
        <v>0</v>
      </c>
      <c r="I3333" s="57">
        <f t="shared" si="948"/>
        <v>0.17902717403468199</v>
      </c>
      <c r="J3333" s="57">
        <f>MIN(F3333,H3333,(1-EXP(-SetUp!$B$52*H3333/SetUp!$B$56))*F3333)</f>
        <v>0</v>
      </c>
      <c r="K3333" s="57">
        <f t="shared" si="944"/>
        <v>0</v>
      </c>
      <c r="L3333" s="57">
        <f>IF(I3333&lt;=0,0,MIN(SetUp!$B$50*I3333^SetUp!$B$55,I3333))</f>
        <v>1.1638431235529315E-3</v>
      </c>
      <c r="M3333" s="57">
        <f t="shared" si="945"/>
        <v>0.17786333091112905</v>
      </c>
      <c r="N3333" s="57">
        <f>IF(SetUp!$B$62=0,X3333,(B3333-E3333)*(1-(H3333/SetUp!$B$66/SetUp!$B$56)))</f>
        <v>0</v>
      </c>
      <c r="O3333" s="57">
        <f>K3333*SetUp!$B$65</f>
        <v>0</v>
      </c>
      <c r="P3333" s="57">
        <f>MIN(SetUp!$B$54*L3333^SetUp!$B$51,L3333)</f>
        <v>6.7008830667173423E-4</v>
      </c>
      <c r="Q3333" s="57">
        <f t="shared" si="946"/>
        <v>0</v>
      </c>
      <c r="R3333" s="57">
        <f>IF((H3333+N3333-O3333)&gt;SetUp!$B$56,T3332+H3333+N3333-O3333-SetUp!$B$56,T3332)</f>
        <v>0</v>
      </c>
      <c r="S3333" s="57">
        <f>R3333*SetUp!$B$65</f>
        <v>0</v>
      </c>
      <c r="T3333" s="57">
        <f>IF((R3333-S3333)&lt;SetUp!$B$53,R3333-S3333,SetUp!$B$53)</f>
        <v>0</v>
      </c>
      <c r="U3333" s="57">
        <f t="shared" si="947"/>
        <v>0.17786333091112905</v>
      </c>
      <c r="V3333" s="57">
        <f>(L3333-P3333)/1000*SetUp!$B$13*1000000/SetUp!$B$48</f>
        <v>2.8083629959980479E-2</v>
      </c>
      <c r="W3333" s="57">
        <f t="shared" si="949"/>
        <v>-1.1926223897340549E-17</v>
      </c>
      <c r="X3333" s="57">
        <f>MAX((SetUp!$B$56*(1-($H3333/SetUp!$B$56)^2)*TANH(($B3333-$D3333)/SetUp!$B$56))/(1+$H3333/SetUp!$B$56*TANH(($B3333-$D3333)/SetUp!$B$56)),0)</f>
        <v>0</v>
      </c>
    </row>
    <row r="3334" spans="1:24" x14ac:dyDescent="0.3">
      <c r="A3334" s="64">
        <v>29996</v>
      </c>
      <c r="B3334" s="57">
        <v>0.33400000000000002</v>
      </c>
      <c r="C3334" s="57"/>
      <c r="D3334" s="57">
        <v>4.8680000000000003</v>
      </c>
      <c r="E3334" s="57">
        <f t="shared" si="941"/>
        <v>0.33400000000000002</v>
      </c>
      <c r="F3334" s="57">
        <f t="shared" si="942"/>
        <v>4.5340000000000007</v>
      </c>
      <c r="G3334" s="57">
        <f t="shared" si="943"/>
        <v>0</v>
      </c>
      <c r="H3334" s="57">
        <f>IF(Q3333&gt;SetUp!$B$56,SetUp!$B$56,Q3333)</f>
        <v>0</v>
      </c>
      <c r="I3334" s="57">
        <f t="shared" si="948"/>
        <v>0.17786333091112905</v>
      </c>
      <c r="J3334" s="57">
        <f>MIN(F3334,H3334,(1-EXP(-SetUp!$B$52*H3334/SetUp!$B$56))*F3334)</f>
        <v>0</v>
      </c>
      <c r="K3334" s="57">
        <f t="shared" si="944"/>
        <v>0</v>
      </c>
      <c r="L3334" s="57">
        <f>IF(I3334&lt;=0,0,MIN(SetUp!$B$50*I3334^SetUp!$B$55,I3334))</f>
        <v>1.1512603647058574E-3</v>
      </c>
      <c r="M3334" s="57">
        <f t="shared" si="945"/>
        <v>0.17671207054642318</v>
      </c>
      <c r="N3334" s="57">
        <f>IF(SetUp!$B$62=0,X3334,(B3334-E3334)*(1-(H3334/SetUp!$B$66/SetUp!$B$56)))</f>
        <v>0</v>
      </c>
      <c r="O3334" s="57">
        <f>K3334*SetUp!$B$65</f>
        <v>0</v>
      </c>
      <c r="P3334" s="57">
        <f>MIN(SetUp!$B$54*L3334^SetUp!$B$51,L3334)</f>
        <v>6.6296630939980392E-4</v>
      </c>
      <c r="Q3334" s="57">
        <f t="shared" si="946"/>
        <v>0</v>
      </c>
      <c r="R3334" s="57">
        <f>IF((H3334+N3334-O3334)&gt;SetUp!$B$56,T3333+H3334+N3334-O3334-SetUp!$B$56,T3333)</f>
        <v>0</v>
      </c>
      <c r="S3334" s="57">
        <f>R3334*SetUp!$B$65</f>
        <v>0</v>
      </c>
      <c r="T3334" s="57">
        <f>IF((R3334-S3334)&lt;SetUp!$B$53,R3334-S3334,SetUp!$B$53)</f>
        <v>0</v>
      </c>
      <c r="U3334" s="57">
        <f t="shared" si="947"/>
        <v>0.17671207054642318</v>
      </c>
      <c r="V3334" s="57">
        <f>(L3334-P3334)/1000*SetUp!$B$13*1000000/SetUp!$B$48</f>
        <v>2.7773034494107961E-2</v>
      </c>
      <c r="W3334" s="57">
        <f t="shared" si="949"/>
        <v>-6.5052130349130266E-18</v>
      </c>
      <c r="X3334" s="57">
        <f>MAX((SetUp!$B$56*(1-($H3334/SetUp!$B$56)^2)*TANH(($B3334-$D3334)/SetUp!$B$56))/(1+$H3334/SetUp!$B$56*TANH(($B3334-$D3334)/SetUp!$B$56)),0)</f>
        <v>0</v>
      </c>
    </row>
    <row r="3335" spans="1:24" x14ac:dyDescent="0.3">
      <c r="A3335" s="64">
        <v>29997</v>
      </c>
      <c r="B3335" s="57">
        <v>1.268</v>
      </c>
      <c r="C3335" s="57"/>
      <c r="D3335" s="57">
        <v>4.8680000000000003</v>
      </c>
      <c r="E3335" s="57">
        <f t="shared" si="941"/>
        <v>1.268</v>
      </c>
      <c r="F3335" s="57">
        <f t="shared" si="942"/>
        <v>3.6000000000000005</v>
      </c>
      <c r="G3335" s="57">
        <f t="shared" si="943"/>
        <v>0</v>
      </c>
      <c r="H3335" s="57">
        <f>IF(Q3334&gt;SetUp!$B$56,SetUp!$B$56,Q3334)</f>
        <v>0</v>
      </c>
      <c r="I3335" s="57">
        <f t="shared" si="948"/>
        <v>0.17671207054642318</v>
      </c>
      <c r="J3335" s="57">
        <f>MIN(F3335,H3335,(1-EXP(-SetUp!$B$52*H3335/SetUp!$B$56))*F3335)</f>
        <v>0</v>
      </c>
      <c r="K3335" s="57">
        <f t="shared" si="944"/>
        <v>0</v>
      </c>
      <c r="L3335" s="57">
        <f>IF(I3335&lt;=0,0,MIN(SetUp!$B$50*I3335^SetUp!$B$55,I3335))</f>
        <v>1.1388675281309827E-3</v>
      </c>
      <c r="M3335" s="57">
        <f t="shared" si="945"/>
        <v>0.17557320301829221</v>
      </c>
      <c r="N3335" s="57">
        <f>IF(SetUp!$B$62=0,X3335,(B3335-E3335)*(1-(H3335/SetUp!$B$66/SetUp!$B$56)))</f>
        <v>0</v>
      </c>
      <c r="O3335" s="57">
        <f>K3335*SetUp!$B$65</f>
        <v>0</v>
      </c>
      <c r="P3335" s="57">
        <f>MIN(SetUp!$B$54*L3335^SetUp!$B$51,L3335)</f>
        <v>6.5595051603004875E-4</v>
      </c>
      <c r="Q3335" s="57">
        <f t="shared" si="946"/>
        <v>0</v>
      </c>
      <c r="R3335" s="57">
        <f>IF((H3335+N3335-O3335)&gt;SetUp!$B$56,T3334+H3335+N3335-O3335-SetUp!$B$56,T3334)</f>
        <v>0</v>
      </c>
      <c r="S3335" s="57">
        <f>R3335*SetUp!$B$65</f>
        <v>0</v>
      </c>
      <c r="T3335" s="57">
        <f>IF((R3335-S3335)&lt;SetUp!$B$53,R3335-S3335,SetUp!$B$53)</f>
        <v>0</v>
      </c>
      <c r="U3335" s="57">
        <f t="shared" si="947"/>
        <v>0.17557320301829221</v>
      </c>
      <c r="V3335" s="57">
        <f>(L3335-P3335)/1000*SetUp!$B$13*1000000/SetUp!$B$48</f>
        <v>2.7467200735147919E-2</v>
      </c>
      <c r="W3335" s="57">
        <f t="shared" si="949"/>
        <v>1.1492543028346347E-17</v>
      </c>
      <c r="X3335" s="57">
        <f>MAX((SetUp!$B$56*(1-($H3335/SetUp!$B$56)^2)*TANH(($B3335-$D3335)/SetUp!$B$56))/(1+$H3335/SetUp!$B$56*TANH(($B3335-$D3335)/SetUp!$B$56)),0)</f>
        <v>0</v>
      </c>
    </row>
    <row r="3336" spans="1:24" x14ac:dyDescent="0.3">
      <c r="A3336" s="64">
        <v>29998</v>
      </c>
      <c r="B3336" s="57">
        <v>9.6000000000000002E-2</v>
      </c>
      <c r="C3336" s="57"/>
      <c r="D3336" s="57">
        <v>4.8680000000000003</v>
      </c>
      <c r="E3336" s="57">
        <f t="shared" si="941"/>
        <v>9.6000000000000002E-2</v>
      </c>
      <c r="F3336" s="57">
        <f t="shared" si="942"/>
        <v>4.7720000000000002</v>
      </c>
      <c r="G3336" s="57">
        <f t="shared" si="943"/>
        <v>0</v>
      </c>
      <c r="H3336" s="57">
        <f>IF(Q3335&gt;SetUp!$B$56,SetUp!$B$56,Q3335)</f>
        <v>0</v>
      </c>
      <c r="I3336" s="57">
        <f t="shared" si="948"/>
        <v>0.17557320301829221</v>
      </c>
      <c r="J3336" s="57">
        <f>MIN(F3336,H3336,(1-EXP(-SetUp!$B$52*H3336/SetUp!$B$56))*F3336)</f>
        <v>0</v>
      </c>
      <c r="K3336" s="57">
        <f t="shared" si="944"/>
        <v>0</v>
      </c>
      <c r="L3336" s="57">
        <f>IF(I3336&lt;=0,0,MIN(SetUp!$B$50*I3336^SetUp!$B$55,I3336))</f>
        <v>1.1266609396054924E-3</v>
      </c>
      <c r="M3336" s="57">
        <f t="shared" si="945"/>
        <v>0.17444654207868671</v>
      </c>
      <c r="N3336" s="57">
        <f>IF(SetUp!$B$62=0,X3336,(B3336-E3336)*(1-(H3336/SetUp!$B$66/SetUp!$B$56)))</f>
        <v>0</v>
      </c>
      <c r="O3336" s="57">
        <f>K3336*SetUp!$B$65</f>
        <v>0</v>
      </c>
      <c r="P3336" s="57">
        <f>MIN(SetUp!$B$54*L3336^SetUp!$B$51,L3336)</f>
        <v>6.4903889111885048E-4</v>
      </c>
      <c r="Q3336" s="57">
        <f t="shared" si="946"/>
        <v>0</v>
      </c>
      <c r="R3336" s="57">
        <f>IF((H3336+N3336-O3336)&gt;SetUp!$B$56,T3335+H3336+N3336-O3336-SetUp!$B$56,T3335)</f>
        <v>0</v>
      </c>
      <c r="S3336" s="57">
        <f>R3336*SetUp!$B$65</f>
        <v>0</v>
      </c>
      <c r="T3336" s="57">
        <f>IF((R3336-S3336)&lt;SetUp!$B$53,R3336-S3336,SetUp!$B$53)</f>
        <v>0</v>
      </c>
      <c r="U3336" s="57">
        <f t="shared" si="947"/>
        <v>0.17444654207868671</v>
      </c>
      <c r="V3336" s="57">
        <f>(L3336-P3336)/1000*SetUp!$B$13*1000000/SetUp!$B$48</f>
        <v>2.7166035473136681E-2</v>
      </c>
      <c r="W3336" s="57">
        <f t="shared" si="949"/>
        <v>-1.3660947373317356E-17</v>
      </c>
      <c r="X3336" s="57">
        <f>MAX((SetUp!$B$56*(1-($H3336/SetUp!$B$56)^2)*TANH(($B3336-$D3336)/SetUp!$B$56))/(1+$H3336/SetUp!$B$56*TANH(($B3336-$D3336)/SetUp!$B$56)),0)</f>
        <v>0</v>
      </c>
    </row>
    <row r="3337" spans="1:24" x14ac:dyDescent="0.3">
      <c r="A3337" s="64">
        <v>29999</v>
      </c>
      <c r="B3337" s="57">
        <v>3.702</v>
      </c>
      <c r="C3337" s="57"/>
      <c r="D3337" s="57">
        <v>4.8680000000000003</v>
      </c>
      <c r="E3337" s="57">
        <f t="shared" si="941"/>
        <v>3.702</v>
      </c>
      <c r="F3337" s="57">
        <f t="shared" si="942"/>
        <v>1.1660000000000004</v>
      </c>
      <c r="G3337" s="57">
        <f t="shared" si="943"/>
        <v>0</v>
      </c>
      <c r="H3337" s="57">
        <f>IF(Q3336&gt;SetUp!$B$56,SetUp!$B$56,Q3336)</f>
        <v>0</v>
      </c>
      <c r="I3337" s="57">
        <f t="shared" si="948"/>
        <v>0.17444654207868671</v>
      </c>
      <c r="J3337" s="57">
        <f>MIN(F3337,H3337,(1-EXP(-SetUp!$B$52*H3337/SetUp!$B$56))*F3337)</f>
        <v>0</v>
      </c>
      <c r="K3337" s="57">
        <f t="shared" si="944"/>
        <v>0</v>
      </c>
      <c r="L3337" s="57">
        <f>IF(I3337&lt;=0,0,MIN(SetUp!$B$50*I3337^SetUp!$B$55,I3337))</f>
        <v>1.1146370114950613E-3</v>
      </c>
      <c r="M3337" s="57">
        <f t="shared" si="945"/>
        <v>0.17333190506719165</v>
      </c>
      <c r="N3337" s="57">
        <f>IF(SetUp!$B$62=0,X3337,(B3337-E3337)*(1-(H3337/SetUp!$B$66/SetUp!$B$56)))</f>
        <v>0</v>
      </c>
      <c r="O3337" s="57">
        <f>K3337*SetUp!$B$65</f>
        <v>0</v>
      </c>
      <c r="P3337" s="57">
        <f>MIN(SetUp!$B$54*L3337^SetUp!$B$51,L3337)</f>
        <v>6.4222944682606467E-4</v>
      </c>
      <c r="Q3337" s="57">
        <f t="shared" si="946"/>
        <v>0</v>
      </c>
      <c r="R3337" s="57">
        <f>IF((H3337+N3337-O3337)&gt;SetUp!$B$56,T3336+H3337+N3337-O3337-SetUp!$B$56,T3336)</f>
        <v>0</v>
      </c>
      <c r="S3337" s="57">
        <f>R3337*SetUp!$B$65</f>
        <v>0</v>
      </c>
      <c r="T3337" s="57">
        <f>IF((R3337-S3337)&lt;SetUp!$B$53,R3337-S3337,SetUp!$B$53)</f>
        <v>0</v>
      </c>
      <c r="U3337" s="57">
        <f t="shared" si="947"/>
        <v>0.17333190506719165</v>
      </c>
      <c r="V3337" s="57">
        <f>(L3337-P3337)/1000*SetUp!$B$13*1000000/SetUp!$B$48</f>
        <v>2.6869447715487941E-2</v>
      </c>
      <c r="W3337" s="57">
        <f t="shared" si="949"/>
        <v>1.1579279202145187E-16</v>
      </c>
      <c r="X3337" s="57">
        <f>MAX((SetUp!$B$56*(1-($H3337/SetUp!$B$56)^2)*TANH(($B3337-$D3337)/SetUp!$B$56))/(1+$H3337/SetUp!$B$56*TANH(($B3337-$D3337)/SetUp!$B$56)),0)</f>
        <v>0</v>
      </c>
    </row>
    <row r="3338" spans="1:24" x14ac:dyDescent="0.3">
      <c r="A3338" s="64">
        <v>30000</v>
      </c>
      <c r="B3338" s="57">
        <v>7.8369999999999997</v>
      </c>
      <c r="C3338" s="57"/>
      <c r="D3338" s="57">
        <v>4.8680000000000003</v>
      </c>
      <c r="E3338" s="57">
        <f t="shared" si="941"/>
        <v>4.8680000000000003</v>
      </c>
      <c r="F3338" s="57">
        <f t="shared" si="942"/>
        <v>0</v>
      </c>
      <c r="G3338" s="57">
        <f t="shared" si="943"/>
        <v>2.1280199661504184E-3</v>
      </c>
      <c r="H3338" s="57">
        <f>IF(Q3337&gt;SetUp!$B$56,SetUp!$B$56,Q3337)</f>
        <v>0</v>
      </c>
      <c r="I3338" s="57">
        <f t="shared" si="948"/>
        <v>0.17545992503334207</v>
      </c>
      <c r="J3338" s="57">
        <f>MIN(F3338,H3338,(1-EXP(-SetUp!$B$52*H3338/SetUp!$B$56))*F3338)</f>
        <v>0</v>
      </c>
      <c r="K3338" s="57">
        <f t="shared" si="944"/>
        <v>0</v>
      </c>
      <c r="L3338" s="57">
        <f>IF(I3338&lt;=0,0,MIN(SetUp!$B$50*I3338^SetUp!$B$55,I3338))</f>
        <v>1.1254496838522103E-3</v>
      </c>
      <c r="M3338" s="57">
        <f t="shared" si="945"/>
        <v>0.17433447534948987</v>
      </c>
      <c r="N3338" s="57">
        <f>IF(SetUp!$B$62=0,X3338,(B3338-E3338)*(1-(H3338/SetUp!$B$66/SetUp!$B$56)))</f>
        <v>2.966871980033849</v>
      </c>
      <c r="O3338" s="57">
        <f>K3338*SetUp!$B$65</f>
        <v>0</v>
      </c>
      <c r="P3338" s="57">
        <f>MIN(SetUp!$B$54*L3338^SetUp!$B$51,L3338)</f>
        <v>6.4835298360485256E-4</v>
      </c>
      <c r="Q3338" s="57">
        <f t="shared" si="946"/>
        <v>2.966871980033849</v>
      </c>
      <c r="R3338" s="57">
        <f>IF((H3338+N3338-O3338)&gt;SetUp!$B$56,T3337+H3338+N3338-O3338-SetUp!$B$56,T3337)</f>
        <v>0</v>
      </c>
      <c r="S3338" s="57">
        <f>R3338*SetUp!$B$65</f>
        <v>0</v>
      </c>
      <c r="T3338" s="57">
        <f>IF((R3338-S3338)&lt;SetUp!$B$53,R3338-S3338,SetUp!$B$53)</f>
        <v>0</v>
      </c>
      <c r="U3338" s="57">
        <f t="shared" si="947"/>
        <v>0.17433447534948987</v>
      </c>
      <c r="V3338" s="57">
        <f>(L3338-P3338)/1000*SetUp!$B$13*1000000/SetUp!$B$48</f>
        <v>2.7136154882512004E-2</v>
      </c>
      <c r="W3338" s="57">
        <f t="shared" si="949"/>
        <v>2.3462135012586316E-16</v>
      </c>
      <c r="X3338" s="57">
        <f>MAX((SetUp!$B$56*(1-($H3338/SetUp!$B$56)^2)*TANH(($B3338-$D3338)/SetUp!$B$56))/(1+$H3338/SetUp!$B$56*TANH(($B3338-$D3338)/SetUp!$B$56)),0)</f>
        <v>2.966871980033849</v>
      </c>
    </row>
    <row r="3339" spans="1:24" x14ac:dyDescent="0.3">
      <c r="A3339" s="64">
        <v>30001</v>
      </c>
      <c r="B3339" s="57">
        <v>0.95199999999999996</v>
      </c>
      <c r="C3339" s="57"/>
      <c r="D3339" s="57">
        <v>4.8680000000000003</v>
      </c>
      <c r="E3339" s="57">
        <f t="shared" si="941"/>
        <v>0.95199999999999996</v>
      </c>
      <c r="F3339" s="57">
        <f t="shared" si="942"/>
        <v>3.9160000000000004</v>
      </c>
      <c r="G3339" s="57">
        <f t="shared" si="943"/>
        <v>0</v>
      </c>
      <c r="H3339" s="57">
        <f>IF(Q3338&gt;SetUp!$B$56,SetUp!$B$56,Q3338)</f>
        <v>2.966871980033849</v>
      </c>
      <c r="I3339" s="57">
        <f t="shared" si="948"/>
        <v>0.17433447534948987</v>
      </c>
      <c r="J3339" s="57">
        <f>MIN(F3339,H3339,(1-EXP(-SetUp!$B$52*H3339/SetUp!$B$56))*F3339)</f>
        <v>1.4527121603281488</v>
      </c>
      <c r="K3339" s="57">
        <f t="shared" si="944"/>
        <v>1.5141598197057002</v>
      </c>
      <c r="L3339" s="57">
        <f>IF(I3339&lt;=0,0,MIN(SetUp!$B$50*I3339^SetUp!$B$55,I3339))</f>
        <v>1.1134438381978815E-3</v>
      </c>
      <c r="M3339" s="57">
        <f t="shared" si="945"/>
        <v>0.17322103151129198</v>
      </c>
      <c r="N3339" s="57">
        <f>IF(SetUp!$B$62=0,X3339,(B3339-E3339)*(1-(H3339/SetUp!$B$66/SetUp!$B$56)))</f>
        <v>0</v>
      </c>
      <c r="O3339" s="57">
        <f>K3339*SetUp!$B$65</f>
        <v>0</v>
      </c>
      <c r="P3339" s="57">
        <f>MIN(SetUp!$B$54*L3339^SetUp!$B$51,L3339)</f>
        <v>6.4155365569527304E-4</v>
      </c>
      <c r="Q3339" s="57">
        <f t="shared" si="946"/>
        <v>1.5141598197057002</v>
      </c>
      <c r="R3339" s="57">
        <f>IF((H3339+N3339-O3339)&gt;SetUp!$B$56,T3338+H3339+N3339-O3339-SetUp!$B$56,T3338)</f>
        <v>0</v>
      </c>
      <c r="S3339" s="57">
        <f>R3339*SetUp!$B$65</f>
        <v>0</v>
      </c>
      <c r="T3339" s="57">
        <f>IF((R3339-S3339)&lt;SetUp!$B$53,R3339-S3339,SetUp!$B$53)</f>
        <v>0</v>
      </c>
      <c r="U3339" s="57">
        <f t="shared" si="947"/>
        <v>0.17322103151129198</v>
      </c>
      <c r="V3339" s="57">
        <f>(L3339-P3339)/1000*SetUp!$B$13*1000000/SetUp!$B$48</f>
        <v>2.6840020216632305E-2</v>
      </c>
      <c r="W3339" s="57">
        <f t="shared" si="949"/>
        <v>-2.3223610534639505E-16</v>
      </c>
      <c r="X3339" s="57">
        <f>MAX((SetUp!$B$56*(1-($H3339/SetUp!$B$56)^2)*TANH(($B3339-$D3339)/SetUp!$B$56))/(1+$H3339/SetUp!$B$56*TANH(($B3339-$D3339)/SetUp!$B$56)),0)</f>
        <v>0</v>
      </c>
    </row>
    <row r="3340" spans="1:24" x14ac:dyDescent="0.3">
      <c r="A3340" s="64">
        <v>30002</v>
      </c>
      <c r="B3340" s="57">
        <v>0.80200000000000005</v>
      </c>
      <c r="C3340" s="57"/>
      <c r="D3340" s="57">
        <v>4.8680000000000003</v>
      </c>
      <c r="E3340" s="57">
        <f t="shared" si="941"/>
        <v>0.80200000000000005</v>
      </c>
      <c r="F3340" s="57">
        <f t="shared" si="942"/>
        <v>4.0660000000000007</v>
      </c>
      <c r="G3340" s="57">
        <f t="shared" si="943"/>
        <v>0</v>
      </c>
      <c r="H3340" s="57">
        <f>IF(Q3339&gt;SetUp!$B$56,SetUp!$B$56,Q3339)</f>
        <v>1.5141598197057002</v>
      </c>
      <c r="I3340" s="57">
        <f t="shared" si="948"/>
        <v>0.17322103151129198</v>
      </c>
      <c r="J3340" s="57">
        <f>MIN(F3340,H3340,(1-EXP(-SetUp!$B$52*H3340/SetUp!$B$56))*F3340)</f>
        <v>0.85663774362502199</v>
      </c>
      <c r="K3340" s="57">
        <f t="shared" si="944"/>
        <v>0.65752207608067825</v>
      </c>
      <c r="L3340" s="57">
        <f>IF(I3340&lt;=0,0,MIN(SetUp!$B$50*I3340^SetUp!$B$55,I3340))</f>
        <v>1.1016168035042238E-3</v>
      </c>
      <c r="M3340" s="57">
        <f t="shared" si="945"/>
        <v>0.17211941470778774</v>
      </c>
      <c r="N3340" s="57">
        <f>IF(SetUp!$B$62=0,X3340,(B3340-E3340)*(1-(H3340/SetUp!$B$66/SetUp!$B$56)))</f>
        <v>0</v>
      </c>
      <c r="O3340" s="57">
        <f>K3340*SetUp!$B$65</f>
        <v>0</v>
      </c>
      <c r="P3340" s="57">
        <f>MIN(SetUp!$B$54*L3340^SetUp!$B$51,L3340)</f>
        <v>6.3485437508538497E-4</v>
      </c>
      <c r="Q3340" s="57">
        <f t="shared" si="946"/>
        <v>0.65752207608067825</v>
      </c>
      <c r="R3340" s="57">
        <f>IF((H3340+N3340-O3340)&gt;SetUp!$B$56,T3339+H3340+N3340-O3340-SetUp!$B$56,T3339)</f>
        <v>0</v>
      </c>
      <c r="S3340" s="57">
        <f>R3340*SetUp!$B$65</f>
        <v>0</v>
      </c>
      <c r="T3340" s="57">
        <f>IF((R3340-S3340)&lt;SetUp!$B$53,R3340-S3340,SetUp!$B$53)</f>
        <v>0</v>
      </c>
      <c r="U3340" s="57">
        <f t="shared" si="947"/>
        <v>0.17211941470778774</v>
      </c>
      <c r="V3340" s="57">
        <f>(L3340-P3340)/1000*SetUp!$B$13*1000000/SetUp!$B$48</f>
        <v>2.6548365445294615E-2</v>
      </c>
      <c r="W3340" s="57">
        <f t="shared" si="949"/>
        <v>4.4235448637408581E-17</v>
      </c>
      <c r="X3340" s="57">
        <f>MAX((SetUp!$B$56*(1-($H3340/SetUp!$B$56)^2)*TANH(($B3340-$D3340)/SetUp!$B$56))/(1+$H3340/SetUp!$B$56*TANH(($B3340-$D3340)/SetUp!$B$56)),0)</f>
        <v>0</v>
      </c>
    </row>
    <row r="3341" spans="1:24" x14ac:dyDescent="0.3">
      <c r="A3341" s="64">
        <v>30003</v>
      </c>
      <c r="B3341" s="57">
        <v>0</v>
      </c>
      <c r="C3341" s="57"/>
      <c r="D3341" s="57">
        <v>4.8680000000000003</v>
      </c>
      <c r="E3341" s="57">
        <f t="shared" si="941"/>
        <v>0</v>
      </c>
      <c r="F3341" s="57">
        <f t="shared" si="942"/>
        <v>4.8680000000000003</v>
      </c>
      <c r="G3341" s="57">
        <f t="shared" si="943"/>
        <v>0</v>
      </c>
      <c r="H3341" s="57">
        <f>IF(Q3340&gt;SetUp!$B$56,SetUp!$B$56,Q3340)</f>
        <v>0.65752207608067825</v>
      </c>
      <c r="I3341" s="57">
        <f t="shared" si="948"/>
        <v>0.17211941470778774</v>
      </c>
      <c r="J3341" s="57">
        <f>MIN(F3341,H3341,(1-EXP(-SetUp!$B$52*H3341/SetUp!$B$56))*F3341)</f>
        <v>0.47529438376240191</v>
      </c>
      <c r="K3341" s="57">
        <f t="shared" si="944"/>
        <v>0.18222769231827635</v>
      </c>
      <c r="L3341" s="57">
        <f>IF(I3341&lt;=0,0,MIN(SetUp!$B$50*I3341^SetUp!$B$55,I3341))</f>
        <v>1.0899651662462609E-3</v>
      </c>
      <c r="M3341" s="57">
        <f t="shared" si="945"/>
        <v>0.17102944954154148</v>
      </c>
      <c r="N3341" s="57">
        <f>IF(SetUp!$B$62=0,X3341,(B3341-E3341)*(1-(H3341/SetUp!$B$66/SetUp!$B$56)))</f>
        <v>0</v>
      </c>
      <c r="O3341" s="57">
        <f>K3341*SetUp!$B$65</f>
        <v>0</v>
      </c>
      <c r="P3341" s="57">
        <f>MIN(SetUp!$B$54*L3341^SetUp!$B$51,L3341)</f>
        <v>6.2825324968154882E-4</v>
      </c>
      <c r="Q3341" s="57">
        <f t="shared" si="946"/>
        <v>0.18222769231827635</v>
      </c>
      <c r="R3341" s="57">
        <f>IF((H3341+N3341-O3341)&gt;SetUp!$B$56,T3340+H3341+N3341-O3341-SetUp!$B$56,T3340)</f>
        <v>0</v>
      </c>
      <c r="S3341" s="57">
        <f>R3341*SetUp!$B$65</f>
        <v>0</v>
      </c>
      <c r="T3341" s="57">
        <f>IF((R3341-S3341)&lt;SetUp!$B$53,R3341-S3341,SetUp!$B$53)</f>
        <v>0</v>
      </c>
      <c r="U3341" s="57">
        <f t="shared" si="947"/>
        <v>0.17102944954154148</v>
      </c>
      <c r="V3341" s="57">
        <f>(L3341-P3341)/1000*SetUp!$B$13*1000000/SetUp!$B$48</f>
        <v>2.6261104033009665E-2</v>
      </c>
      <c r="W3341" s="57">
        <f t="shared" si="949"/>
        <v>-4.1199682554449168E-18</v>
      </c>
      <c r="X3341" s="57">
        <f>MAX((SetUp!$B$56*(1-($H3341/SetUp!$B$56)^2)*TANH(($B3341-$D3341)/SetUp!$B$56))/(1+$H3341/SetUp!$B$56*TANH(($B3341-$D3341)/SetUp!$B$56)),0)</f>
        <v>0</v>
      </c>
    </row>
    <row r="3342" spans="1:24" x14ac:dyDescent="0.3">
      <c r="A3342" s="64">
        <v>30004</v>
      </c>
      <c r="B3342" s="57">
        <v>0</v>
      </c>
      <c r="C3342" s="57"/>
      <c r="D3342" s="57">
        <v>4.8680000000000003</v>
      </c>
      <c r="E3342" s="57">
        <f t="shared" si="941"/>
        <v>0</v>
      </c>
      <c r="F3342" s="57">
        <f t="shared" si="942"/>
        <v>4.8680000000000003</v>
      </c>
      <c r="G3342" s="57">
        <f t="shared" si="943"/>
        <v>0</v>
      </c>
      <c r="H3342" s="57">
        <f>IF(Q3341&gt;SetUp!$B$56,SetUp!$B$56,Q3341)</f>
        <v>0.18222769231827635</v>
      </c>
      <c r="I3342" s="57">
        <f t="shared" si="948"/>
        <v>0.17102944954154148</v>
      </c>
      <c r="J3342" s="57">
        <f>MIN(F3342,H3342,(1-EXP(-SetUp!$B$52*H3342/SetUp!$B$56))*F3342)</f>
        <v>0.13665225137979409</v>
      </c>
      <c r="K3342" s="57">
        <f t="shared" si="944"/>
        <v>4.5575440938482259E-2</v>
      </c>
      <c r="L3342" s="57">
        <f>IF(I3342&lt;=0,0,MIN(SetUp!$B$50*I3342^SetUp!$B$55,I3342))</f>
        <v>1.0784855922836183E-3</v>
      </c>
      <c r="M3342" s="57">
        <f t="shared" si="945"/>
        <v>0.16995096394925785</v>
      </c>
      <c r="N3342" s="57">
        <f>IF(SetUp!$B$62=0,X3342,(B3342-E3342)*(1-(H3342/SetUp!$B$66/SetUp!$B$56)))</f>
        <v>0</v>
      </c>
      <c r="O3342" s="57">
        <f>K3342*SetUp!$B$65</f>
        <v>0</v>
      </c>
      <c r="P3342" s="57">
        <f>MIN(SetUp!$B$54*L3342^SetUp!$B$51,L3342)</f>
        <v>6.2174843105778797E-4</v>
      </c>
      <c r="Q3342" s="57">
        <f t="shared" si="946"/>
        <v>4.5575440938482259E-2</v>
      </c>
      <c r="R3342" s="57">
        <f>IF((H3342+N3342-O3342)&gt;SetUp!$B$56,T3341+H3342+N3342-O3342-SetUp!$B$56,T3341)</f>
        <v>0</v>
      </c>
      <c r="S3342" s="57">
        <f>R3342*SetUp!$B$65</f>
        <v>0</v>
      </c>
      <c r="T3342" s="57">
        <f>IF((R3342-S3342)&lt;SetUp!$B$53,R3342-S3342,SetUp!$B$53)</f>
        <v>0</v>
      </c>
      <c r="U3342" s="57">
        <f t="shared" si="947"/>
        <v>0.16995096394925785</v>
      </c>
      <c r="V3342" s="57">
        <f>(L3342-P3342)/1000*SetUp!$B$13*1000000/SetUp!$B$48</f>
        <v>2.5978151475784875E-2</v>
      </c>
      <c r="W3342" s="57">
        <f t="shared" si="949"/>
        <v>-1.0625181290357943E-17</v>
      </c>
      <c r="X3342" s="57">
        <f>MAX((SetUp!$B$56*(1-($H3342/SetUp!$B$56)^2)*TANH(($B3342-$D3342)/SetUp!$B$56))/(1+$H3342/SetUp!$B$56*TANH(($B3342-$D3342)/SetUp!$B$56)),0)</f>
        <v>0</v>
      </c>
    </row>
    <row r="3343" spans="1:24" x14ac:dyDescent="0.3">
      <c r="A3343" s="64">
        <v>30005</v>
      </c>
      <c r="B3343" s="57">
        <v>0</v>
      </c>
      <c r="C3343" s="57"/>
      <c r="D3343" s="57">
        <v>4.8680000000000003</v>
      </c>
      <c r="E3343" s="57">
        <f t="shared" si="941"/>
        <v>0</v>
      </c>
      <c r="F3343" s="57">
        <f t="shared" si="942"/>
        <v>4.8680000000000003</v>
      </c>
      <c r="G3343" s="57">
        <f t="shared" si="943"/>
        <v>0</v>
      </c>
      <c r="H3343" s="57">
        <f>IF(Q3342&gt;SetUp!$B$56,SetUp!$B$56,Q3342)</f>
        <v>4.5575440938482259E-2</v>
      </c>
      <c r="I3343" s="57">
        <f t="shared" si="948"/>
        <v>0.16995096394925785</v>
      </c>
      <c r="J3343" s="57">
        <f>MIN(F3343,H3343,(1-EXP(-SetUp!$B$52*H3343/SetUp!$B$56))*F3343)</f>
        <v>3.454268176204494E-2</v>
      </c>
      <c r="K3343" s="57">
        <f t="shared" si="944"/>
        <v>1.1032759176437319E-2</v>
      </c>
      <c r="L3343" s="57">
        <f>IF(I3343&lt;=0,0,MIN(SetUp!$B$50*I3343^SetUp!$B$55,I3343))</f>
        <v>1.0671748246861453E-3</v>
      </c>
      <c r="M3343" s="57">
        <f t="shared" si="945"/>
        <v>0.16888378912457169</v>
      </c>
      <c r="N3343" s="57">
        <f>IF(SetUp!$B$62=0,X3343,(B3343-E3343)*(1-(H3343/SetUp!$B$66/SetUp!$B$56)))</f>
        <v>0</v>
      </c>
      <c r="O3343" s="57">
        <f>K3343*SetUp!$B$65</f>
        <v>0</v>
      </c>
      <c r="P3343" s="57">
        <f>MIN(SetUp!$B$54*L3343^SetUp!$B$51,L3343)</f>
        <v>6.1533811326738407E-4</v>
      </c>
      <c r="Q3343" s="57">
        <f t="shared" si="946"/>
        <v>1.1032759176437319E-2</v>
      </c>
      <c r="R3343" s="57">
        <f>IF((H3343+N3343-O3343)&gt;SetUp!$B$56,T3342+H3343+N3343-O3343-SetUp!$B$56,T3342)</f>
        <v>0</v>
      </c>
      <c r="S3343" s="57">
        <f>R3343*SetUp!$B$65</f>
        <v>0</v>
      </c>
      <c r="T3343" s="57">
        <f>IF((R3343-S3343)&lt;SetUp!$B$53,R3343-S3343,SetUp!$B$53)</f>
        <v>0</v>
      </c>
      <c r="U3343" s="57">
        <f t="shared" si="947"/>
        <v>0.16888378912457169</v>
      </c>
      <c r="V3343" s="57">
        <f>(L3343-P3343)/1000*SetUp!$B$13*1000000/SetUp!$B$48</f>
        <v>2.5699425245044524E-2</v>
      </c>
      <c r="W3343" s="57">
        <f t="shared" si="949"/>
        <v>-1.8431436932253575E-17</v>
      </c>
      <c r="X3343" s="57">
        <f>MAX((SetUp!$B$56*(1-($H3343/SetUp!$B$56)^2)*TANH(($B3343-$D3343)/SetUp!$B$56))/(1+$H3343/SetUp!$B$56*TANH(($B3343-$D3343)/SetUp!$B$56)),0)</f>
        <v>0</v>
      </c>
    </row>
    <row r="3344" spans="1:24" x14ac:dyDescent="0.3">
      <c r="A3344" s="64">
        <v>30006</v>
      </c>
      <c r="B3344" s="57">
        <v>0.28399999999999997</v>
      </c>
      <c r="C3344" s="57"/>
      <c r="D3344" s="57">
        <v>4.8680000000000003</v>
      </c>
      <c r="E3344" s="57">
        <f t="shared" si="941"/>
        <v>0.28399999999999997</v>
      </c>
      <c r="F3344" s="57">
        <f t="shared" si="942"/>
        <v>4.5840000000000005</v>
      </c>
      <c r="G3344" s="57">
        <f t="shared" si="943"/>
        <v>0</v>
      </c>
      <c r="H3344" s="57">
        <f>IF(Q3343&gt;SetUp!$B$56,SetUp!$B$56,Q3343)</f>
        <v>1.1032759176437319E-2</v>
      </c>
      <c r="I3344" s="57">
        <f t="shared" si="948"/>
        <v>0.16888378912457169</v>
      </c>
      <c r="J3344" s="57">
        <f>MIN(F3344,H3344,(1-EXP(-SetUp!$B$52*H3344/SetUp!$B$56))*F3344)</f>
        <v>7.8954064831321495E-3</v>
      </c>
      <c r="K3344" s="57">
        <f t="shared" si="944"/>
        <v>3.1373526933051697E-3</v>
      </c>
      <c r="L3344" s="57">
        <f>IF(I3344&lt;=0,0,MIN(SetUp!$B$50*I3344^SetUp!$B$55,I3344))</f>
        <v>1.0560296816280168E-3</v>
      </c>
      <c r="M3344" s="57">
        <f t="shared" si="945"/>
        <v>0.16782775944294367</v>
      </c>
      <c r="N3344" s="57">
        <f>IF(SetUp!$B$62=0,X3344,(B3344-E3344)*(1-(H3344/SetUp!$B$66/SetUp!$B$56)))</f>
        <v>0</v>
      </c>
      <c r="O3344" s="57">
        <f>K3344*SetUp!$B$65</f>
        <v>0</v>
      </c>
      <c r="P3344" s="57">
        <f>MIN(SetUp!$B$54*L3344^SetUp!$B$51,L3344)</f>
        <v>6.0902053169168953E-4</v>
      </c>
      <c r="Q3344" s="57">
        <f t="shared" si="946"/>
        <v>3.1373526933051697E-3</v>
      </c>
      <c r="R3344" s="57">
        <f>IF((H3344+N3344-O3344)&gt;SetUp!$B$56,T3343+H3344+N3344-O3344-SetUp!$B$56,T3343)</f>
        <v>0</v>
      </c>
      <c r="S3344" s="57">
        <f>R3344*SetUp!$B$65</f>
        <v>0</v>
      </c>
      <c r="T3344" s="57">
        <f>IF((R3344-S3344)&lt;SetUp!$B$53,R3344-S3344,SetUp!$B$53)</f>
        <v>0</v>
      </c>
      <c r="U3344" s="57">
        <f t="shared" si="947"/>
        <v>0.16782775944294367</v>
      </c>
      <c r="V3344" s="57">
        <f>(L3344-P3344)/1000*SetUp!$B$13*1000000/SetUp!$B$48</f>
        <v>2.5424844733328022E-2</v>
      </c>
      <c r="W3344" s="57">
        <f t="shared" si="949"/>
        <v>-1.8431436932253575E-17</v>
      </c>
      <c r="X3344" s="57">
        <f>MAX((SetUp!$B$56*(1-($H3344/SetUp!$B$56)^2)*TANH(($B3344-$D3344)/SetUp!$B$56))/(1+$H3344/SetUp!$B$56*TANH(($B3344-$D3344)/SetUp!$B$56)),0)</f>
        <v>0</v>
      </c>
    </row>
    <row r="3345" spans="1:24" x14ac:dyDescent="0.3">
      <c r="A3345" s="64">
        <v>30007</v>
      </c>
      <c r="B3345" s="57">
        <v>0.84399999999999997</v>
      </c>
      <c r="C3345" s="57"/>
      <c r="D3345" s="57">
        <v>4.8680000000000003</v>
      </c>
      <c r="E3345" s="57">
        <f t="shared" si="941"/>
        <v>0.84399999999999997</v>
      </c>
      <c r="F3345" s="57">
        <f t="shared" si="942"/>
        <v>4.024</v>
      </c>
      <c r="G3345" s="57">
        <f t="shared" si="943"/>
        <v>0</v>
      </c>
      <c r="H3345" s="57">
        <f>IF(Q3344&gt;SetUp!$B$56,SetUp!$B$56,Q3344)</f>
        <v>3.1373526933051697E-3</v>
      </c>
      <c r="I3345" s="57">
        <f t="shared" si="948"/>
        <v>0.16782775944294367</v>
      </c>
      <c r="J3345" s="57">
        <f>MIN(F3345,H3345,(1-EXP(-SetUp!$B$52*H3345/SetUp!$B$56))*F3345)</f>
        <v>1.9721270868735632E-3</v>
      </c>
      <c r="K3345" s="57">
        <f t="shared" si="944"/>
        <v>1.1652256064316065E-3</v>
      </c>
      <c r="L3345" s="57">
        <f>IF(I3345&lt;=0,0,MIN(SetUp!$B$50*I3345^SetUp!$B$55,I3345))</f>
        <v>1.0450470543478846E-3</v>
      </c>
      <c r="M3345" s="57">
        <f t="shared" si="945"/>
        <v>0.16678271238859579</v>
      </c>
      <c r="N3345" s="57">
        <f>IF(SetUp!$B$62=0,X3345,(B3345-E3345)*(1-(H3345/SetUp!$B$66/SetUp!$B$56)))</f>
        <v>0</v>
      </c>
      <c r="O3345" s="57">
        <f>K3345*SetUp!$B$65</f>
        <v>0</v>
      </c>
      <c r="P3345" s="57">
        <f>MIN(SetUp!$B$54*L3345^SetUp!$B$51,L3345)</f>
        <v>6.0279396192484654E-4</v>
      </c>
      <c r="Q3345" s="57">
        <f t="shared" si="946"/>
        <v>1.1652256064316065E-3</v>
      </c>
      <c r="R3345" s="57">
        <f>IF((H3345+N3345-O3345)&gt;SetUp!$B$56,T3344+H3345+N3345-O3345-SetUp!$B$56,T3344)</f>
        <v>0</v>
      </c>
      <c r="S3345" s="57">
        <f>R3345*SetUp!$B$65</f>
        <v>0</v>
      </c>
      <c r="T3345" s="57">
        <f>IF((R3345-S3345)&lt;SetUp!$B$53,R3345-S3345,SetUp!$B$53)</f>
        <v>0</v>
      </c>
      <c r="U3345" s="57">
        <f t="shared" si="947"/>
        <v>0.16678271238859579</v>
      </c>
      <c r="V3345" s="57">
        <f>(L3345-P3345)/1000*SetUp!$B$13*1000000/SetUp!$B$48</f>
        <v>2.5154331201702591E-2</v>
      </c>
      <c r="W3345" s="57">
        <f t="shared" si="949"/>
        <v>6.852157730108388E-17</v>
      </c>
      <c r="X3345" s="57">
        <f>MAX((SetUp!$B$56*(1-($H3345/SetUp!$B$56)^2)*TANH(($B3345-$D3345)/SetUp!$B$56))/(1+$H3345/SetUp!$B$56*TANH(($B3345-$D3345)/SetUp!$B$56)),0)</f>
        <v>0</v>
      </c>
    </row>
    <row r="3346" spans="1:24" x14ac:dyDescent="0.3">
      <c r="A3346" s="64">
        <v>30008</v>
      </c>
      <c r="B3346" s="57">
        <v>1.6950000000000001</v>
      </c>
      <c r="C3346" s="57"/>
      <c r="D3346" s="57">
        <v>4.8680000000000003</v>
      </c>
      <c r="E3346" s="57">
        <f t="shared" si="941"/>
        <v>1.6950000000000001</v>
      </c>
      <c r="F3346" s="57">
        <f t="shared" si="942"/>
        <v>3.173</v>
      </c>
      <c r="G3346" s="57">
        <f t="shared" si="943"/>
        <v>0</v>
      </c>
      <c r="H3346" s="57">
        <f>IF(Q3345&gt;SetUp!$B$56,SetUp!$B$56,Q3345)</f>
        <v>1.1652256064316065E-3</v>
      </c>
      <c r="I3346" s="57">
        <f t="shared" si="948"/>
        <v>0.16678271238859579</v>
      </c>
      <c r="J3346" s="57">
        <f>MIN(F3346,H3346,(1-EXP(-SetUp!$B$52*H3346/SetUp!$B$56))*F3346)</f>
        <v>5.7764442124377422E-4</v>
      </c>
      <c r="K3346" s="57">
        <f t="shared" si="944"/>
        <v>5.875811851878323E-4</v>
      </c>
      <c r="L3346" s="57">
        <f>IF(I3346&lt;=0,0,MIN(SetUp!$B$50*I3346^SetUp!$B$55,I3346))</f>
        <v>1.0342239051727197E-3</v>
      </c>
      <c r="M3346" s="57">
        <f t="shared" si="945"/>
        <v>0.16574848848342308</v>
      </c>
      <c r="N3346" s="57">
        <f>IF(SetUp!$B$62=0,X3346,(B3346-E3346)*(1-(H3346/SetUp!$B$66/SetUp!$B$56)))</f>
        <v>0</v>
      </c>
      <c r="O3346" s="57">
        <f>K3346*SetUp!$B$65</f>
        <v>0</v>
      </c>
      <c r="P3346" s="57">
        <f>MIN(SetUp!$B$54*L3346^SetUp!$B$51,L3346)</f>
        <v>5.9665671869313548E-4</v>
      </c>
      <c r="Q3346" s="57">
        <f t="shared" si="946"/>
        <v>5.875811851878323E-4</v>
      </c>
      <c r="R3346" s="57">
        <f>IF((H3346+N3346-O3346)&gt;SetUp!$B$56,T3345+H3346+N3346-O3346-SetUp!$B$56,T3345)</f>
        <v>0</v>
      </c>
      <c r="S3346" s="57">
        <f>R3346*SetUp!$B$65</f>
        <v>0</v>
      </c>
      <c r="T3346" s="57">
        <f>IF((R3346-S3346)&lt;SetUp!$B$53,R3346-S3346,SetUp!$B$53)</f>
        <v>0</v>
      </c>
      <c r="U3346" s="57">
        <f t="shared" si="947"/>
        <v>0.16574848848342308</v>
      </c>
      <c r="V3346" s="57">
        <f>(L3346-P3346)/1000*SetUp!$B$13*1000000/SetUp!$B$48</f>
        <v>2.4887807728829023E-2</v>
      </c>
      <c r="W3346" s="57">
        <f t="shared" si="949"/>
        <v>-8.2833045977892539E-17</v>
      </c>
      <c r="X3346" s="57">
        <f>MAX((SetUp!$B$56*(1-($H3346/SetUp!$B$56)^2)*TANH(($B3346-$D3346)/SetUp!$B$56))/(1+$H3346/SetUp!$B$56*TANH(($B3346-$D3346)/SetUp!$B$56)),0)</f>
        <v>0</v>
      </c>
    </row>
    <row r="3347" spans="1:24" x14ac:dyDescent="0.3">
      <c r="A3347" s="64">
        <v>30009</v>
      </c>
      <c r="B3347" s="57">
        <v>5.0979999999999999</v>
      </c>
      <c r="C3347" s="57"/>
      <c r="D3347" s="57">
        <v>4.8680000000000003</v>
      </c>
      <c r="E3347" s="57">
        <f t="shared" si="941"/>
        <v>4.8680000000000003</v>
      </c>
      <c r="F3347" s="57">
        <f t="shared" si="942"/>
        <v>0</v>
      </c>
      <c r="G3347" s="57">
        <f t="shared" si="943"/>
        <v>9.9775583464745132E-7</v>
      </c>
      <c r="H3347" s="57">
        <f>IF(Q3346&gt;SetUp!$B$56,SetUp!$B$56,Q3346)</f>
        <v>5.875811851878323E-4</v>
      </c>
      <c r="I3347" s="57">
        <f t="shared" si="948"/>
        <v>0.16574948623925773</v>
      </c>
      <c r="J3347" s="57">
        <f>MIN(F3347,H3347,(1-EXP(-SetUp!$B$52*H3347/SetUp!$B$56))*F3347)</f>
        <v>0</v>
      </c>
      <c r="K3347" s="57">
        <f t="shared" si="944"/>
        <v>5.875811851878323E-4</v>
      </c>
      <c r="L3347" s="57">
        <f>IF(I3347&lt;=0,0,MIN(SetUp!$B$50*I3347^SetUp!$B$55,I3347))</f>
        <v>1.0235675347996704E-3</v>
      </c>
      <c r="M3347" s="57">
        <f t="shared" si="945"/>
        <v>0.16472591870445805</v>
      </c>
      <c r="N3347" s="57">
        <f>IF(SetUp!$B$62=0,X3347,(B3347-E3347)*(1-(H3347/SetUp!$B$66/SetUp!$B$56)))</f>
        <v>0.22999900224416489</v>
      </c>
      <c r="O3347" s="57">
        <f>K3347*SetUp!$B$65</f>
        <v>0</v>
      </c>
      <c r="P3347" s="57">
        <f>MIN(SetUp!$B$54*L3347^SetUp!$B$51,L3347)</f>
        <v>5.9061297947659783E-4</v>
      </c>
      <c r="Q3347" s="57">
        <f t="shared" si="946"/>
        <v>0.23058658342935273</v>
      </c>
      <c r="R3347" s="57">
        <f>IF((H3347+N3347-O3347)&gt;SetUp!$B$56,T3346+H3347+N3347-O3347-SetUp!$B$56,T3346)</f>
        <v>0</v>
      </c>
      <c r="S3347" s="57">
        <f>R3347*SetUp!$B$65</f>
        <v>0</v>
      </c>
      <c r="T3347" s="57">
        <f>IF((R3347-S3347)&lt;SetUp!$B$53,R3347-S3347,SetUp!$B$53)</f>
        <v>0</v>
      </c>
      <c r="U3347" s="57">
        <f t="shared" si="947"/>
        <v>0.16472591870445805</v>
      </c>
      <c r="V3347" s="57">
        <f>(L3347-P3347)/1000*SetUp!$B$13*1000000/SetUp!$B$48</f>
        <v>2.4625451956059887E-2</v>
      </c>
      <c r="W3347" s="57">
        <f t="shared" si="949"/>
        <v>7.3942588163511402E-17</v>
      </c>
      <c r="X3347" s="57">
        <f>MAX((SetUp!$B$56*(1-($H3347/SetUp!$B$56)^2)*TANH(($B3347-$D3347)/SetUp!$B$56))/(1+$H3347/SetUp!$B$56*TANH(($B3347-$D3347)/SetUp!$B$56)),0)</f>
        <v>0.22999900224416489</v>
      </c>
    </row>
    <row r="3348" spans="1:24" x14ac:dyDescent="0.3">
      <c r="A3348" s="64">
        <v>30010</v>
      </c>
      <c r="B3348" s="57">
        <v>1.298</v>
      </c>
      <c r="C3348" s="57"/>
      <c r="D3348" s="57">
        <v>4.8680000000000003</v>
      </c>
      <c r="E3348" s="57">
        <f t="shared" si="941"/>
        <v>1.298</v>
      </c>
      <c r="F3348" s="57">
        <f t="shared" si="942"/>
        <v>3.5700000000000003</v>
      </c>
      <c r="G3348" s="57">
        <f t="shared" si="943"/>
        <v>0</v>
      </c>
      <c r="H3348" s="57">
        <f>IF(Q3347&gt;SetUp!$B$56,SetUp!$B$56,Q3347)</f>
        <v>0.23058658342935273</v>
      </c>
      <c r="I3348" s="57">
        <f t="shared" si="948"/>
        <v>0.16472591870445805</v>
      </c>
      <c r="J3348" s="57">
        <f>MIN(F3348,H3348,(1-EXP(-SetUp!$B$52*H3348/SetUp!$B$56))*F3348)</f>
        <v>0.12633454918329964</v>
      </c>
      <c r="K3348" s="57">
        <f t="shared" si="944"/>
        <v>0.10425203424605309</v>
      </c>
      <c r="L3348" s="57">
        <f>IF(I3348&lt;=0,0,MIN(SetUp!$B$50*I3348^SetUp!$B$55,I3348))</f>
        <v>1.0130543560754059E-3</v>
      </c>
      <c r="M3348" s="57">
        <f t="shared" si="945"/>
        <v>0.16371286434838264</v>
      </c>
      <c r="N3348" s="57">
        <f>IF(SetUp!$B$62=0,X3348,(B3348-E3348)*(1-(H3348/SetUp!$B$66/SetUp!$B$56)))</f>
        <v>0</v>
      </c>
      <c r="O3348" s="57">
        <f>K3348*SetUp!$B$65</f>
        <v>0</v>
      </c>
      <c r="P3348" s="57">
        <f>MIN(SetUp!$B$54*L3348^SetUp!$B$51,L3348)</f>
        <v>5.846494021205077E-4</v>
      </c>
      <c r="Q3348" s="57">
        <f t="shared" si="946"/>
        <v>0.10425203424605309</v>
      </c>
      <c r="R3348" s="57">
        <f>IF((H3348+N3348-O3348)&gt;SetUp!$B$56,T3347+H3348+N3348-O3348-SetUp!$B$56,T3347)</f>
        <v>0</v>
      </c>
      <c r="S3348" s="57">
        <f>R3348*SetUp!$B$65</f>
        <v>0</v>
      </c>
      <c r="T3348" s="57">
        <f>IF((R3348-S3348)&lt;SetUp!$B$53,R3348-S3348,SetUp!$B$53)</f>
        <v>0</v>
      </c>
      <c r="U3348" s="57">
        <f t="shared" si="947"/>
        <v>0.16371286434838264</v>
      </c>
      <c r="V3348" s="57">
        <f>(L3348-P3348)/1000*SetUp!$B$13*1000000/SetUp!$B$48</f>
        <v>2.436668117161208E-2</v>
      </c>
      <c r="W3348" s="57">
        <f t="shared" si="949"/>
        <v>2.9056618222611519E-17</v>
      </c>
      <c r="X3348" s="57">
        <f>MAX((SetUp!$B$56*(1-($H3348/SetUp!$B$56)^2)*TANH(($B3348-$D3348)/SetUp!$B$56))/(1+$H3348/SetUp!$B$56*TANH(($B3348-$D3348)/SetUp!$B$56)),0)</f>
        <v>0</v>
      </c>
    </row>
    <row r="3349" spans="1:24" x14ac:dyDescent="0.3">
      <c r="A3349" s="64">
        <v>30011</v>
      </c>
      <c r="B3349" s="57">
        <v>0.73299999999999998</v>
      </c>
      <c r="C3349" s="57">
        <v>0</v>
      </c>
      <c r="D3349" s="57">
        <v>4.6269999999999998</v>
      </c>
      <c r="E3349" s="57">
        <f t="shared" si="941"/>
        <v>0.73299999999999998</v>
      </c>
      <c r="F3349" s="57">
        <f t="shared" si="942"/>
        <v>3.8939999999999997</v>
      </c>
      <c r="G3349" s="57">
        <f t="shared" si="943"/>
        <v>0</v>
      </c>
      <c r="H3349" s="57">
        <f>IF(Q3348&gt;SetUp!$B$56,SetUp!$B$56,Q3348)</f>
        <v>0.10425203424605309</v>
      </c>
      <c r="I3349" s="57">
        <f t="shared" si="948"/>
        <v>0.16371286434838264</v>
      </c>
      <c r="J3349" s="57">
        <f>MIN(F3349,H3349,(1-EXP(-SetUp!$B$52*H3349/SetUp!$B$56))*F3349)</f>
        <v>6.2917016267865139E-2</v>
      </c>
      <c r="K3349" s="57">
        <f t="shared" si="944"/>
        <v>4.1335017978187949E-2</v>
      </c>
      <c r="L3349" s="57">
        <f>IF(I3349&lt;=0,0,MIN(SetUp!$B$50*I3349^SetUp!$B$55,I3349))</f>
        <v>1.0026919528331923E-3</v>
      </c>
      <c r="M3349" s="57">
        <f t="shared" si="945"/>
        <v>0.16271017239554944</v>
      </c>
      <c r="N3349" s="57">
        <f>IF(SetUp!$B$62=0,X3349,(B3349-E3349)*(1-(H3349/SetUp!$B$66/SetUp!$B$56)))</f>
        <v>0</v>
      </c>
      <c r="O3349" s="57">
        <f>K3349*SetUp!$B$65</f>
        <v>0</v>
      </c>
      <c r="P3349" s="57">
        <f>MIN(SetUp!$B$54*L3349^SetUp!$B$51,L3349)</f>
        <v>5.7877032146838971E-4</v>
      </c>
      <c r="Q3349" s="57">
        <f t="shared" si="946"/>
        <v>4.1335017978187949E-2</v>
      </c>
      <c r="R3349" s="57">
        <f>IF((H3349+N3349-O3349)&gt;SetUp!$B$56,T3348+H3349+N3349-O3349-SetUp!$B$56,T3348)</f>
        <v>0</v>
      </c>
      <c r="S3349" s="57">
        <f>R3349*SetUp!$B$65</f>
        <v>0</v>
      </c>
      <c r="T3349" s="57">
        <f>IF((R3349-S3349)&lt;SetUp!$B$53,R3349-S3349,SetUp!$B$53)</f>
        <v>0</v>
      </c>
      <c r="U3349" s="57">
        <f t="shared" si="947"/>
        <v>0.16271017239554944</v>
      </c>
      <c r="V3349" s="57">
        <f>(L3349-P3349)/1000*SetUp!$B$13*1000000/SetUp!$B$48</f>
        <v>2.4111680170494226E-2</v>
      </c>
      <c r="W3349" s="57">
        <f t="shared" si="949"/>
        <v>-3.664603343001005E-17</v>
      </c>
      <c r="X3349" s="57">
        <f>MAX((SetUp!$B$56*(1-($H3349/SetUp!$B$56)^2)*TANH(($B3349-$D3349)/SetUp!$B$56))/(1+$H3349/SetUp!$B$56*TANH(($B3349-$D3349)/SetUp!$B$56)),0)</f>
        <v>0</v>
      </c>
    </row>
    <row r="3350" spans="1:24" x14ac:dyDescent="0.3">
      <c r="A3350" s="64">
        <v>30012</v>
      </c>
      <c r="B3350" s="57">
        <v>0.55900000000000005</v>
      </c>
      <c r="C3350" s="57">
        <v>0</v>
      </c>
      <c r="D3350" s="57">
        <v>4.6269999999999998</v>
      </c>
      <c r="E3350" s="57">
        <f t="shared" si="941"/>
        <v>0.55900000000000005</v>
      </c>
      <c r="F3350" s="57">
        <f t="shared" si="942"/>
        <v>4.0679999999999996</v>
      </c>
      <c r="G3350" s="57">
        <f t="shared" si="943"/>
        <v>0</v>
      </c>
      <c r="H3350" s="57">
        <f>IF(Q3349&gt;SetUp!$B$56,SetUp!$B$56,Q3349)</f>
        <v>4.1335017978187949E-2</v>
      </c>
      <c r="I3350" s="57">
        <f t="shared" si="948"/>
        <v>0.16271017239554944</v>
      </c>
      <c r="J3350" s="57">
        <f>MIN(F3350,H3350,(1-EXP(-SetUp!$B$52*H3350/SetUp!$B$56))*F3350)</f>
        <v>2.6188907971143368E-2</v>
      </c>
      <c r="K3350" s="57">
        <f t="shared" si="944"/>
        <v>1.5146110007044581E-2</v>
      </c>
      <c r="L3350" s="57">
        <f>IF(I3350&lt;=0,0,MIN(SetUp!$B$50*I3350^SetUp!$B$55,I3350))</f>
        <v>9.9247755312804062E-4</v>
      </c>
      <c r="M3350" s="57">
        <f t="shared" si="945"/>
        <v>0.16171769484242141</v>
      </c>
      <c r="N3350" s="57">
        <f>IF(SetUp!$B$62=0,X3350,(B3350-E3350)*(1-(H3350/SetUp!$B$66/SetUp!$B$56)))</f>
        <v>0</v>
      </c>
      <c r="O3350" s="57">
        <f>K3350*SetUp!$B$65</f>
        <v>0</v>
      </c>
      <c r="P3350" s="57">
        <f>MIN(SetUp!$B$54*L3350^SetUp!$B$51,L3350)</f>
        <v>5.7297419858617828E-4</v>
      </c>
      <c r="Q3350" s="57">
        <f t="shared" si="946"/>
        <v>1.5146110007044581E-2</v>
      </c>
      <c r="R3350" s="57">
        <f>IF((H3350+N3350-O3350)&gt;SetUp!$B$56,T3349+H3350+N3350-O3350-SetUp!$B$56,T3349)</f>
        <v>0</v>
      </c>
      <c r="S3350" s="57">
        <f>R3350*SetUp!$B$65</f>
        <v>0</v>
      </c>
      <c r="T3350" s="57">
        <f>IF((R3350-S3350)&lt;SetUp!$B$53,R3350-S3350,SetUp!$B$53)</f>
        <v>0</v>
      </c>
      <c r="U3350" s="57">
        <f t="shared" si="947"/>
        <v>0.16171769484242141</v>
      </c>
      <c r="V3350" s="57">
        <f>(L3350-P3350)/1000*SetUp!$B$13*1000000/SetUp!$B$48</f>
        <v>2.3860378821901885E-2</v>
      </c>
      <c r="W3350" s="57">
        <f t="shared" si="949"/>
        <v>2.1684043449710089E-18</v>
      </c>
      <c r="X3350" s="57">
        <f>MAX((SetUp!$B$56*(1-($H3350/SetUp!$B$56)^2)*TANH(($B3350-$D3350)/SetUp!$B$56))/(1+$H3350/SetUp!$B$56*TANH(($B3350-$D3350)/SetUp!$B$56)),0)</f>
        <v>0</v>
      </c>
    </row>
    <row r="3351" spans="1:24" x14ac:dyDescent="0.3">
      <c r="A3351" s="64">
        <v>30013</v>
      </c>
      <c r="B3351" s="57">
        <v>3.6779999999999999</v>
      </c>
      <c r="C3351" s="57">
        <v>0</v>
      </c>
      <c r="D3351" s="57">
        <v>4.6269999999999998</v>
      </c>
      <c r="E3351" s="57">
        <f t="shared" si="941"/>
        <v>3.6779999999999999</v>
      </c>
      <c r="F3351" s="57">
        <f t="shared" si="942"/>
        <v>0.94899999999999984</v>
      </c>
      <c r="G3351" s="57">
        <f t="shared" si="943"/>
        <v>0</v>
      </c>
      <c r="H3351" s="57">
        <f>IF(Q3350&gt;SetUp!$B$56,SetUp!$B$56,Q3350)</f>
        <v>1.5146110007044581E-2</v>
      </c>
      <c r="I3351" s="57">
        <f t="shared" si="948"/>
        <v>0.16171769484242141</v>
      </c>
      <c r="J3351" s="57">
        <f>MIN(F3351,H3351,(1-EXP(-SetUp!$B$52*H3351/SetUp!$B$56))*F3351)</f>
        <v>2.2432286877867181E-3</v>
      </c>
      <c r="K3351" s="57">
        <f t="shared" si="944"/>
        <v>1.2902881319257863E-2</v>
      </c>
      <c r="L3351" s="57">
        <f>IF(I3351&lt;=0,0,MIN(SetUp!$B$50*I3351^SetUp!$B$55,I3351))</f>
        <v>9.8240844710408329E-4</v>
      </c>
      <c r="M3351" s="57">
        <f t="shared" si="945"/>
        <v>0.16073528639531731</v>
      </c>
      <c r="N3351" s="57">
        <f>IF(SetUp!$B$62=0,X3351,(B3351-E3351)*(1-(H3351/SetUp!$B$66/SetUp!$B$56)))</f>
        <v>0</v>
      </c>
      <c r="O3351" s="57">
        <f>K3351*SetUp!$B$65</f>
        <v>0</v>
      </c>
      <c r="P3351" s="57">
        <f>MIN(SetUp!$B$54*L3351^SetUp!$B$51,L3351)</f>
        <v>5.6725952874822931E-4</v>
      </c>
      <c r="Q3351" s="57">
        <f t="shared" si="946"/>
        <v>1.2902881319257863E-2</v>
      </c>
      <c r="R3351" s="57">
        <f>IF((H3351+N3351-O3351)&gt;SetUp!$B$56,T3350+H3351+N3351-O3351-SetUp!$B$56,T3350)</f>
        <v>0</v>
      </c>
      <c r="S3351" s="57">
        <f>R3351*SetUp!$B$65</f>
        <v>0</v>
      </c>
      <c r="T3351" s="57">
        <f>IF((R3351-S3351)&lt;SetUp!$B$53,R3351-S3351,SetUp!$B$53)</f>
        <v>0</v>
      </c>
      <c r="U3351" s="57">
        <f t="shared" si="947"/>
        <v>0.16073528639531731</v>
      </c>
      <c r="V3351" s="57">
        <f>(L3351-P3351)/1000*SetUp!$B$13*1000000/SetUp!$B$48</f>
        <v>2.3612708580820201E-2</v>
      </c>
      <c r="W3351" s="57">
        <f t="shared" si="949"/>
        <v>1.4376520807157789E-16</v>
      </c>
      <c r="X3351" s="57">
        <f>MAX((SetUp!$B$56*(1-($H3351/SetUp!$B$56)^2)*TANH(($B3351-$D3351)/SetUp!$B$56))/(1+$H3351/SetUp!$B$56*TANH(($B3351-$D3351)/SetUp!$B$56)),0)</f>
        <v>0</v>
      </c>
    </row>
    <row r="3352" spans="1:24" x14ac:dyDescent="0.3">
      <c r="A3352" s="64">
        <v>30014</v>
      </c>
      <c r="B3352" s="57">
        <v>6.3070000000000004</v>
      </c>
      <c r="C3352" s="57">
        <v>0</v>
      </c>
      <c r="D3352" s="57">
        <v>4.6269999999999998</v>
      </c>
      <c r="E3352" s="57">
        <f t="shared" si="941"/>
        <v>4.6269999999999998</v>
      </c>
      <c r="F3352" s="57">
        <f t="shared" si="942"/>
        <v>0</v>
      </c>
      <c r="G3352" s="57">
        <f t="shared" si="943"/>
        <v>3.9472370339277418E-4</v>
      </c>
      <c r="H3352" s="57">
        <f>IF(Q3351&gt;SetUp!$B$56,SetUp!$B$56,Q3351)</f>
        <v>1.2902881319257863E-2</v>
      </c>
      <c r="I3352" s="57">
        <f t="shared" si="948"/>
        <v>0.16113001009871009</v>
      </c>
      <c r="J3352" s="57">
        <f>MIN(F3352,H3352,(1-EXP(-SetUp!$B$52*H3352/SetUp!$B$56))*F3352)</f>
        <v>0</v>
      </c>
      <c r="K3352" s="57">
        <f t="shared" si="944"/>
        <v>1.2902881319257863E-2</v>
      </c>
      <c r="L3352" s="57">
        <f>IF(I3352&lt;=0,0,MIN(SetUp!$B$50*I3352^SetUp!$B$55,I3352))</f>
        <v>9.7646551043145343E-4</v>
      </c>
      <c r="M3352" s="57">
        <f t="shared" si="945"/>
        <v>0.16015354458827863</v>
      </c>
      <c r="N3352" s="57">
        <f>IF(SetUp!$B$62=0,X3352,(B3352-E3352)*(1-(H3352/SetUp!$B$66/SetUp!$B$56)))</f>
        <v>1.6796052762966078</v>
      </c>
      <c r="O3352" s="57">
        <f>K3352*SetUp!$B$65</f>
        <v>0</v>
      </c>
      <c r="P3352" s="57">
        <f>MIN(SetUp!$B$54*L3352^SetUp!$B$51,L3352)</f>
        <v>5.6388617832311928E-4</v>
      </c>
      <c r="Q3352" s="57">
        <f t="shared" si="946"/>
        <v>1.6925081576158656</v>
      </c>
      <c r="R3352" s="57">
        <f>IF((H3352+N3352-O3352)&gt;SetUp!$B$56,T3351+H3352+N3352-O3352-SetUp!$B$56,T3351)</f>
        <v>0</v>
      </c>
      <c r="S3352" s="57">
        <f>R3352*SetUp!$B$65</f>
        <v>0</v>
      </c>
      <c r="T3352" s="57">
        <f>IF((R3352-S3352)&lt;SetUp!$B$53,R3352-S3352,SetUp!$B$53)</f>
        <v>0</v>
      </c>
      <c r="U3352" s="57">
        <f t="shared" si="947"/>
        <v>0.16015354458827863</v>
      </c>
      <c r="V3352" s="57">
        <f>(L3352-P3352)/1000*SetUp!$B$13*1000000/SetUp!$B$48</f>
        <v>2.3466556468763004E-2</v>
      </c>
      <c r="W3352" s="57">
        <f t="shared" si="949"/>
        <v>-1.6989448042847854E-16</v>
      </c>
      <c r="X3352" s="57">
        <f>MAX((SetUp!$B$56*(1-($H3352/SetUp!$B$56)^2)*TANH(($B3352-$D3352)/SetUp!$B$56))/(1+$H3352/SetUp!$B$56*TANH(($B3352-$D3352)/SetUp!$B$56)),0)</f>
        <v>1.6796052762966078</v>
      </c>
    </row>
    <row r="3353" spans="1:24" x14ac:dyDescent="0.3">
      <c r="A3353" s="64">
        <v>30015</v>
      </c>
      <c r="B3353" s="57">
        <v>4.4420000000000002</v>
      </c>
      <c r="C3353" s="57">
        <v>0</v>
      </c>
      <c r="D3353" s="57">
        <v>4.6269999999999998</v>
      </c>
      <c r="E3353" s="57">
        <f t="shared" si="941"/>
        <v>4.4420000000000002</v>
      </c>
      <c r="F3353" s="57">
        <f t="shared" si="942"/>
        <v>0.18499999999999961</v>
      </c>
      <c r="G3353" s="57">
        <f t="shared" si="943"/>
        <v>0</v>
      </c>
      <c r="H3353" s="57">
        <f>IF(Q3352&gt;SetUp!$B$56,SetUp!$B$56,Q3352)</f>
        <v>1.6925081576158656</v>
      </c>
      <c r="I3353" s="57">
        <f t="shared" si="948"/>
        <v>0.16015354458827863</v>
      </c>
      <c r="J3353" s="57">
        <f>MIN(F3353,H3353,(1-EXP(-SetUp!$B$52*H3353/SetUp!$B$56))*F3353)</f>
        <v>4.2989439372678129E-2</v>
      </c>
      <c r="K3353" s="57">
        <f t="shared" si="944"/>
        <v>1.6495187182431874</v>
      </c>
      <c r="L3353" s="57">
        <f>IF(I3353&lt;=0,0,MIN(SetUp!$B$50*I3353^SetUp!$B$55,I3353))</f>
        <v>9.6662296652708817E-4</v>
      </c>
      <c r="M3353" s="57">
        <f t="shared" si="945"/>
        <v>0.15918692162175155</v>
      </c>
      <c r="N3353" s="57">
        <f>IF(SetUp!$B$62=0,X3353,(B3353-E3353)*(1-(H3353/SetUp!$B$66/SetUp!$B$56)))</f>
        <v>0</v>
      </c>
      <c r="O3353" s="57">
        <f>K3353*SetUp!$B$65</f>
        <v>0</v>
      </c>
      <c r="P3353" s="57">
        <f>MIN(SetUp!$B$54*L3353^SetUp!$B$51,L3353)</f>
        <v>5.5829854992988921E-4</v>
      </c>
      <c r="Q3353" s="57">
        <f t="shared" si="946"/>
        <v>1.6495187182431874</v>
      </c>
      <c r="R3353" s="57">
        <f>IF((H3353+N3353-O3353)&gt;SetUp!$B$56,T3352+H3353+N3353-O3353-SetUp!$B$56,T3352)</f>
        <v>0</v>
      </c>
      <c r="S3353" s="57">
        <f>R3353*SetUp!$B$65</f>
        <v>0</v>
      </c>
      <c r="T3353" s="57">
        <f>IF((R3353-S3353)&lt;SetUp!$B$53,R3353-S3353,SetUp!$B$53)</f>
        <v>0</v>
      </c>
      <c r="U3353" s="57">
        <f t="shared" si="947"/>
        <v>0.15918692162175155</v>
      </c>
      <c r="V3353" s="57">
        <f>(L3353-P3353)/1000*SetUp!$B$13*1000000/SetUp!$B$48</f>
        <v>2.3224546733079846E-2</v>
      </c>
      <c r="W3353" s="57">
        <f t="shared" si="949"/>
        <v>-2.4253602598500734E-16</v>
      </c>
      <c r="X3353" s="57">
        <f>MAX((SetUp!$B$56*(1-($H3353/SetUp!$B$56)^2)*TANH(($B3353-$D3353)/SetUp!$B$56))/(1+$H3353/SetUp!$B$56*TANH(($B3353-$D3353)/SetUp!$B$56)),0)</f>
        <v>0</v>
      </c>
    </row>
    <row r="3354" spans="1:24" x14ac:dyDescent="0.3">
      <c r="A3354" s="64">
        <v>30016</v>
      </c>
      <c r="B3354" s="57">
        <v>1.732</v>
      </c>
      <c r="C3354" s="57">
        <v>1.2949999999999999</v>
      </c>
      <c r="D3354" s="57">
        <v>4.6269999999999998</v>
      </c>
      <c r="E3354" s="57">
        <f t="shared" si="941"/>
        <v>1.732</v>
      </c>
      <c r="F3354" s="57">
        <f t="shared" si="942"/>
        <v>2.8949999999999996</v>
      </c>
      <c r="G3354" s="57">
        <f t="shared" si="943"/>
        <v>0</v>
      </c>
      <c r="H3354" s="57">
        <f>IF(Q3353&gt;SetUp!$B$56,SetUp!$B$56,Q3353)</f>
        <v>1.6495187182431874</v>
      </c>
      <c r="I3354" s="57">
        <f t="shared" si="948"/>
        <v>0.15918692162175155</v>
      </c>
      <c r="J3354" s="57">
        <f>MIN(F3354,H3354,(1-EXP(-SetUp!$B$52*H3354/SetUp!$B$56))*F3354)</f>
        <v>0.65774915383021004</v>
      </c>
      <c r="K3354" s="57">
        <f t="shared" si="944"/>
        <v>0.99176956441297737</v>
      </c>
      <c r="L3354" s="57">
        <f>IF(I3354&lt;=0,0,MIN(SetUp!$B$50*I3354^SetUp!$B$55,I3354))</f>
        <v>9.5691895726397497E-4</v>
      </c>
      <c r="M3354" s="57">
        <f t="shared" si="945"/>
        <v>0.15823000266448758</v>
      </c>
      <c r="N3354" s="57">
        <f>IF(SetUp!$B$62=0,X3354,(B3354-E3354)*(1-(H3354/SetUp!$B$66/SetUp!$B$56)))</f>
        <v>0</v>
      </c>
      <c r="O3354" s="57">
        <f>K3354*SetUp!$B$65</f>
        <v>0</v>
      </c>
      <c r="P3354" s="57">
        <f>MIN(SetUp!$B$54*L3354^SetUp!$B$51,L3354)</f>
        <v>5.527886202662004E-4</v>
      </c>
      <c r="Q3354" s="57">
        <f t="shared" si="946"/>
        <v>0.99176956441297737</v>
      </c>
      <c r="R3354" s="57">
        <f>IF((H3354+N3354-O3354)&gt;SetUp!$B$56,T3353+H3354+N3354-O3354-SetUp!$B$56,T3353)</f>
        <v>0</v>
      </c>
      <c r="S3354" s="57">
        <f>R3354*SetUp!$B$65</f>
        <v>0</v>
      </c>
      <c r="T3354" s="57">
        <f>IF((R3354-S3354)&lt;SetUp!$B$53,R3354-S3354,SetUp!$B$53)</f>
        <v>0</v>
      </c>
      <c r="U3354" s="57">
        <f t="shared" si="947"/>
        <v>0.15823000266448758</v>
      </c>
      <c r="V3354" s="57">
        <f>(L3354-P3354)/1000*SetUp!$B$13*1000000/SetUp!$B$48</f>
        <v>2.2985997203098699E-2</v>
      </c>
      <c r="W3354" s="57">
        <f t="shared" si="949"/>
        <v>-4.412702842016003E-17</v>
      </c>
      <c r="X3354" s="57">
        <f>MAX((SetUp!$B$56*(1-($H3354/SetUp!$B$56)^2)*TANH(($B3354-$D3354)/SetUp!$B$56))/(1+$H3354/SetUp!$B$56*TANH(($B3354-$D3354)/SetUp!$B$56)),0)</f>
        <v>0</v>
      </c>
    </row>
    <row r="3355" spans="1:24" x14ac:dyDescent="0.3">
      <c r="A3355" s="64">
        <v>30017</v>
      </c>
      <c r="B3355" s="57">
        <v>0.72899999999999998</v>
      </c>
      <c r="C3355" s="57">
        <v>0.498</v>
      </c>
      <c r="D3355" s="57">
        <v>4.6269999999999998</v>
      </c>
      <c r="E3355" s="57">
        <f t="shared" si="941"/>
        <v>0.72899999999999998</v>
      </c>
      <c r="F3355" s="57">
        <f t="shared" si="942"/>
        <v>3.8979999999999997</v>
      </c>
      <c r="G3355" s="57">
        <f t="shared" si="943"/>
        <v>0</v>
      </c>
      <c r="H3355" s="57">
        <f>IF(Q3354&gt;SetUp!$B$56,SetUp!$B$56,Q3354)</f>
        <v>0.99176956441297737</v>
      </c>
      <c r="I3355" s="57">
        <f t="shared" si="948"/>
        <v>0.15823000266448758</v>
      </c>
      <c r="J3355" s="57">
        <f>MIN(F3355,H3355,(1-EXP(-SetUp!$B$52*H3355/SetUp!$B$56))*F3355)</f>
        <v>0.55957343841337159</v>
      </c>
      <c r="K3355" s="57">
        <f t="shared" si="944"/>
        <v>0.43219612599960577</v>
      </c>
      <c r="L3355" s="57">
        <f>IF(I3355&lt;=0,0,MIN(SetUp!$B$50*I3355^SetUp!$B$55,I3355))</f>
        <v>9.473509829267038E-4</v>
      </c>
      <c r="M3355" s="57">
        <f t="shared" si="945"/>
        <v>0.15728265168156089</v>
      </c>
      <c r="N3355" s="57">
        <f>IF(SetUp!$B$62=0,X3355,(B3355-E3355)*(1-(H3355/SetUp!$B$66/SetUp!$B$56)))</f>
        <v>0</v>
      </c>
      <c r="O3355" s="57">
        <f>K3355*SetUp!$B$65</f>
        <v>0</v>
      </c>
      <c r="P3355" s="57">
        <f>MIN(SetUp!$B$54*L3355^SetUp!$B$51,L3355)</f>
        <v>5.4735500043030035E-4</v>
      </c>
      <c r="Q3355" s="57">
        <f t="shared" si="946"/>
        <v>0.43219612599960577</v>
      </c>
      <c r="R3355" s="57">
        <f>IF((H3355+N3355-O3355)&gt;SetUp!$B$56,T3354+H3355+N3355-O3355-SetUp!$B$56,T3354)</f>
        <v>0</v>
      </c>
      <c r="S3355" s="57">
        <f>R3355*SetUp!$B$65</f>
        <v>0</v>
      </c>
      <c r="T3355" s="57">
        <f>IF((R3355-S3355)&lt;SetUp!$B$53,R3355-S3355,SetUp!$B$53)</f>
        <v>0</v>
      </c>
      <c r="U3355" s="57">
        <f t="shared" si="947"/>
        <v>0.15728265168156089</v>
      </c>
      <c r="V3355" s="57">
        <f>(L3355-P3355)/1000*SetUp!$B$13*1000000/SetUp!$B$48</f>
        <v>2.2750844698312459E-2</v>
      </c>
      <c r="W3355" s="57">
        <f t="shared" si="949"/>
        <v>-4.9656459499836103E-17</v>
      </c>
      <c r="X3355" s="57">
        <f>MAX((SetUp!$B$56*(1-($H3355/SetUp!$B$56)^2)*TANH(($B3355-$D3355)/SetUp!$B$56))/(1+$H3355/SetUp!$B$56*TANH(($B3355-$D3355)/SetUp!$B$56)),0)</f>
        <v>0</v>
      </c>
    </row>
    <row r="3356" spans="1:24" x14ac:dyDescent="0.3">
      <c r="A3356" s="64">
        <v>30018</v>
      </c>
      <c r="B3356" s="57">
        <v>3.226</v>
      </c>
      <c r="C3356" s="57">
        <v>0.23799999999999999</v>
      </c>
      <c r="D3356" s="57">
        <v>4.6269999999999998</v>
      </c>
      <c r="E3356" s="57">
        <f t="shared" si="941"/>
        <v>3.226</v>
      </c>
      <c r="F3356" s="57">
        <f t="shared" si="942"/>
        <v>1.4009999999999998</v>
      </c>
      <c r="G3356" s="57">
        <f t="shared" si="943"/>
        <v>0</v>
      </c>
      <c r="H3356" s="57">
        <f>IF(Q3355&gt;SetUp!$B$56,SetUp!$B$56,Q3355)</f>
        <v>0.43219612599960577</v>
      </c>
      <c r="I3356" s="57">
        <f t="shared" si="948"/>
        <v>0.15728265168156089</v>
      </c>
      <c r="J3356" s="57">
        <f>MIN(F3356,H3356,(1-EXP(-SetUp!$B$52*H3356/SetUp!$B$56))*F3356)</f>
        <v>9.1486593660865242E-2</v>
      </c>
      <c r="K3356" s="57">
        <f t="shared" si="944"/>
        <v>0.34070953233874052</v>
      </c>
      <c r="L3356" s="57">
        <f>IF(I3356&lt;=0,0,MIN(SetUp!$B$50*I3356^SetUp!$B$55,I3356))</f>
        <v>9.3791659875714717E-4</v>
      </c>
      <c r="M3356" s="57">
        <f t="shared" si="945"/>
        <v>0.15634473508280375</v>
      </c>
      <c r="N3356" s="57">
        <f>IF(SetUp!$B$62=0,X3356,(B3356-E3356)*(1-(H3356/SetUp!$B$66/SetUp!$B$56)))</f>
        <v>0</v>
      </c>
      <c r="O3356" s="57">
        <f>K3356*SetUp!$B$65</f>
        <v>0</v>
      </c>
      <c r="P3356" s="57">
        <f>MIN(SetUp!$B$54*L3356^SetUp!$B$51,L3356)</f>
        <v>5.4199633182355495E-4</v>
      </c>
      <c r="Q3356" s="57">
        <f t="shared" si="946"/>
        <v>0.34070953233874052</v>
      </c>
      <c r="R3356" s="57">
        <f>IF((H3356+N3356-O3356)&gt;SetUp!$B$56,T3355+H3356+N3356-O3356-SetUp!$B$56,T3355)</f>
        <v>0</v>
      </c>
      <c r="S3356" s="57">
        <f>R3356*SetUp!$B$65</f>
        <v>0</v>
      </c>
      <c r="T3356" s="57">
        <f>IF((R3356-S3356)&lt;SetUp!$B$53,R3356-S3356,SetUp!$B$53)</f>
        <v>0</v>
      </c>
      <c r="U3356" s="57">
        <f t="shared" si="947"/>
        <v>0.15634473508280375</v>
      </c>
      <c r="V3356" s="57">
        <f>(L3356-P3356)/1000*SetUp!$B$13*1000000/SetUp!$B$48</f>
        <v>2.2519027440485756E-2</v>
      </c>
      <c r="W3356" s="57">
        <f t="shared" si="949"/>
        <v>-4.7704895589362195E-18</v>
      </c>
      <c r="X3356" s="57">
        <f>MAX((SetUp!$B$56*(1-($H3356/SetUp!$B$56)^2)*TANH(($B3356-$D3356)/SetUp!$B$56))/(1+$H3356/SetUp!$B$56*TANH(($B3356-$D3356)/SetUp!$B$56)),0)</f>
        <v>0</v>
      </c>
    </row>
    <row r="3357" spans="1:24" x14ac:dyDescent="0.3">
      <c r="A3357" s="64">
        <v>30019</v>
      </c>
      <c r="B3357" s="57">
        <v>0.81399999999999995</v>
      </c>
      <c r="C3357" s="57">
        <v>0.185</v>
      </c>
      <c r="D3357" s="57">
        <v>4.6269999999999998</v>
      </c>
      <c r="E3357" s="57">
        <f t="shared" si="941"/>
        <v>0.81399999999999995</v>
      </c>
      <c r="F3357" s="57">
        <f t="shared" si="942"/>
        <v>3.8129999999999997</v>
      </c>
      <c r="G3357" s="57">
        <f t="shared" si="943"/>
        <v>0</v>
      </c>
      <c r="H3357" s="57">
        <f>IF(Q3356&gt;SetUp!$B$56,SetUp!$B$56,Q3356)</f>
        <v>0.34070953233874052</v>
      </c>
      <c r="I3357" s="57">
        <f t="shared" si="948"/>
        <v>0.15634473508280375</v>
      </c>
      <c r="J3357" s="57">
        <f>MIN(F3357,H3357,(1-EXP(-SetUp!$B$52*H3357/SetUp!$B$56))*F3357)</f>
        <v>0.19767983839839415</v>
      </c>
      <c r="K3357" s="57">
        <f t="shared" si="944"/>
        <v>0.14302969394034637</v>
      </c>
      <c r="L3357" s="57">
        <f>IF(I3357&lt;=0,0,MIN(SetUp!$B$50*I3357^SetUp!$B$55,I3357))</f>
        <v>9.2861341353112569E-4</v>
      </c>
      <c r="M3357" s="57">
        <f t="shared" si="945"/>
        <v>0.15541612166927263</v>
      </c>
      <c r="N3357" s="57">
        <f>IF(SetUp!$B$62=0,X3357,(B3357-E3357)*(1-(H3357/SetUp!$B$66/SetUp!$B$56)))</f>
        <v>0</v>
      </c>
      <c r="O3357" s="57">
        <f>K3357*SetUp!$B$65</f>
        <v>0</v>
      </c>
      <c r="P3357" s="57">
        <f>MIN(SetUp!$B$54*L3357^SetUp!$B$51,L3357)</f>
        <v>5.3671128537066985E-4</v>
      </c>
      <c r="Q3357" s="57">
        <f t="shared" si="946"/>
        <v>0.14302969394034637</v>
      </c>
      <c r="R3357" s="57">
        <f>IF((H3357+N3357-O3357)&gt;SetUp!$B$56,T3356+H3357+N3357-O3357-SetUp!$B$56,T3356)</f>
        <v>0</v>
      </c>
      <c r="S3357" s="57">
        <f>R3357*SetUp!$B$65</f>
        <v>0</v>
      </c>
      <c r="T3357" s="57">
        <f>IF((R3357-S3357)&lt;SetUp!$B$53,R3357-S3357,SetUp!$B$53)</f>
        <v>0</v>
      </c>
      <c r="U3357" s="57">
        <f t="shared" si="947"/>
        <v>0.15541612166927263</v>
      </c>
      <c r="V3357" s="57">
        <f>(L3357-P3357)/1000*SetUp!$B$13*1000000/SetUp!$B$48</f>
        <v>2.2290485017051002E-2</v>
      </c>
      <c r="W3357" s="57">
        <f t="shared" si="949"/>
        <v>6.0390061007442597E-17</v>
      </c>
      <c r="X3357" s="57">
        <f>MAX((SetUp!$B$56*(1-($H3357/SetUp!$B$56)^2)*TANH(($B3357-$D3357)/SetUp!$B$56))/(1+$H3357/SetUp!$B$56*TANH(($B3357-$D3357)/SetUp!$B$56)),0)</f>
        <v>0</v>
      </c>
    </row>
    <row r="3358" spans="1:24" x14ac:dyDescent="0.3">
      <c r="A3358" s="64">
        <v>30020</v>
      </c>
      <c r="B3358" s="57">
        <v>1.42</v>
      </c>
      <c r="C3358" s="57">
        <v>0.14099999999999999</v>
      </c>
      <c r="D3358" s="57">
        <v>4.6269999999999998</v>
      </c>
      <c r="E3358" s="57">
        <f t="shared" si="941"/>
        <v>1.42</v>
      </c>
      <c r="F3358" s="57">
        <f t="shared" si="942"/>
        <v>3.2069999999999999</v>
      </c>
      <c r="G3358" s="57">
        <f t="shared" si="943"/>
        <v>0</v>
      </c>
      <c r="H3358" s="57">
        <f>IF(Q3357&gt;SetUp!$B$56,SetUp!$B$56,Q3357)</f>
        <v>0.14302969394034637</v>
      </c>
      <c r="I3358" s="57">
        <f t="shared" si="948"/>
        <v>0.15541612166927263</v>
      </c>
      <c r="J3358" s="57">
        <f>MIN(F3358,H3358,(1-EXP(-SetUp!$B$52*H3358/SetUp!$B$56))*F3358)</f>
        <v>7.0876349646231046E-2</v>
      </c>
      <c r="K3358" s="57">
        <f t="shared" si="944"/>
        <v>7.2153344294115324E-2</v>
      </c>
      <c r="L3358" s="57">
        <f>IF(I3358&lt;=0,0,MIN(SetUp!$B$50*I3358^SetUp!$B$55,I3358))</f>
        <v>9.1943908817747029E-4</v>
      </c>
      <c r="M3358" s="57">
        <f t="shared" si="945"/>
        <v>0.15449668258109517</v>
      </c>
      <c r="N3358" s="57">
        <f>IF(SetUp!$B$62=0,X3358,(B3358-E3358)*(1-(H3358/SetUp!$B$66/SetUp!$B$56)))</f>
        <v>0</v>
      </c>
      <c r="O3358" s="57">
        <f>K3358*SetUp!$B$65</f>
        <v>0</v>
      </c>
      <c r="P3358" s="57">
        <f>MIN(SetUp!$B$54*L3358^SetUp!$B$51,L3358)</f>
        <v>5.3149856076300324E-4</v>
      </c>
      <c r="Q3358" s="57">
        <f t="shared" si="946"/>
        <v>7.2153344294115324E-2</v>
      </c>
      <c r="R3358" s="57">
        <f>IF((H3358+N3358-O3358)&gt;SetUp!$B$56,T3357+H3358+N3358-O3358-SetUp!$B$56,T3357)</f>
        <v>0</v>
      </c>
      <c r="S3358" s="57">
        <f>R3358*SetUp!$B$65</f>
        <v>0</v>
      </c>
      <c r="T3358" s="57">
        <f>IF((R3358-S3358)&lt;SetUp!$B$53,R3358-S3358,SetUp!$B$53)</f>
        <v>0</v>
      </c>
      <c r="U3358" s="57">
        <f t="shared" si="947"/>
        <v>0.15449668258109517</v>
      </c>
      <c r="V3358" s="57">
        <f>(L3358-P3358)/1000*SetUp!$B$13*1000000/SetUp!$B$48</f>
        <v>2.2065158345602444E-2</v>
      </c>
      <c r="W3358" s="57">
        <f t="shared" si="949"/>
        <v>1.0842021724855044E-17</v>
      </c>
      <c r="X3358" s="57">
        <f>MAX((SetUp!$B$56*(1-($H3358/SetUp!$B$56)^2)*TANH(($B3358-$D3358)/SetUp!$B$56))/(1+$H3358/SetUp!$B$56*TANH(($B3358-$D3358)/SetUp!$B$56)),0)</f>
        <v>0</v>
      </c>
    </row>
    <row r="3359" spans="1:24" x14ac:dyDescent="0.3">
      <c r="A3359" s="64">
        <v>30021</v>
      </c>
      <c r="B3359" s="57">
        <v>2.5840000000000001</v>
      </c>
      <c r="C3359" s="57">
        <v>0.122</v>
      </c>
      <c r="D3359" s="57">
        <v>4.6269999999999998</v>
      </c>
      <c r="E3359" s="57">
        <f t="shared" si="941"/>
        <v>2.5840000000000001</v>
      </c>
      <c r="F3359" s="57">
        <f t="shared" si="942"/>
        <v>2.0429999999999997</v>
      </c>
      <c r="G3359" s="57">
        <f t="shared" si="943"/>
        <v>0</v>
      </c>
      <c r="H3359" s="57">
        <f>IF(Q3358&gt;SetUp!$B$56,SetUp!$B$56,Q3358)</f>
        <v>7.2153344294115324E-2</v>
      </c>
      <c r="I3359" s="57">
        <f t="shared" si="948"/>
        <v>0.15449668258109517</v>
      </c>
      <c r="J3359" s="57">
        <f>MIN(F3359,H3359,(1-EXP(-SetUp!$B$52*H3359/SetUp!$B$56))*F3359)</f>
        <v>2.2903352047627504E-2</v>
      </c>
      <c r="K3359" s="57">
        <f t="shared" si="944"/>
        <v>4.9249992246487823E-2</v>
      </c>
      <c r="L3359" s="57">
        <f>IF(I3359&lt;=0,0,MIN(SetUp!$B$50*I3359^SetUp!$B$55,I3359))</f>
        <v>9.1039133443804798E-4</v>
      </c>
      <c r="M3359" s="57">
        <f t="shared" si="945"/>
        <v>0.15358629124665713</v>
      </c>
      <c r="N3359" s="57">
        <f>IF(SetUp!$B$62=0,X3359,(B3359-E3359)*(1-(H3359/SetUp!$B$66/SetUp!$B$56)))</f>
        <v>0</v>
      </c>
      <c r="O3359" s="57">
        <f>K3359*SetUp!$B$65</f>
        <v>0</v>
      </c>
      <c r="P3359" s="57">
        <f>MIN(SetUp!$B$54*L3359^SetUp!$B$51,L3359)</f>
        <v>5.2635688572420943E-4</v>
      </c>
      <c r="Q3359" s="57">
        <f t="shared" si="946"/>
        <v>4.9249992246487823E-2</v>
      </c>
      <c r="R3359" s="57">
        <f>IF((H3359+N3359-O3359)&gt;SetUp!$B$56,T3358+H3359+N3359-O3359-SetUp!$B$56,T3358)</f>
        <v>0</v>
      </c>
      <c r="S3359" s="57">
        <f>R3359*SetUp!$B$65</f>
        <v>0</v>
      </c>
      <c r="T3359" s="57">
        <f>IF((R3359-S3359)&lt;SetUp!$B$53,R3359-S3359,SetUp!$B$53)</f>
        <v>0</v>
      </c>
      <c r="U3359" s="57">
        <f t="shared" si="947"/>
        <v>0.15358629124665713</v>
      </c>
      <c r="V3359" s="57">
        <f>(L3359-P3359)/1000*SetUp!$B$13*1000000/SetUp!$B$48</f>
        <v>2.1842989639450045E-2</v>
      </c>
      <c r="W3359" s="57">
        <f t="shared" si="949"/>
        <v>2.3028454143592114E-16</v>
      </c>
      <c r="X3359" s="57">
        <f>MAX((SetUp!$B$56*(1-($H3359/SetUp!$B$56)^2)*TANH(($B3359-$D3359)/SetUp!$B$56))/(1+$H3359/SetUp!$B$56*TANH(($B3359-$D3359)/SetUp!$B$56)),0)</f>
        <v>0</v>
      </c>
    </row>
    <row r="3360" spans="1:24" x14ac:dyDescent="0.3">
      <c r="A3360" s="64">
        <v>30022</v>
      </c>
      <c r="B3360" s="57">
        <v>1.6859999999999999</v>
      </c>
      <c r="C3360" s="57">
        <v>0.104</v>
      </c>
      <c r="D3360" s="57">
        <v>4.6269999999999998</v>
      </c>
      <c r="E3360" s="57">
        <f t="shared" si="941"/>
        <v>1.6859999999999999</v>
      </c>
      <c r="F3360" s="57">
        <f t="shared" si="942"/>
        <v>2.9409999999999998</v>
      </c>
      <c r="G3360" s="57">
        <f t="shared" si="943"/>
        <v>0</v>
      </c>
      <c r="H3360" s="57">
        <f>IF(Q3359&gt;SetUp!$B$56,SetUp!$B$56,Q3359)</f>
        <v>4.9249992246487823E-2</v>
      </c>
      <c r="I3360" s="57">
        <f t="shared" si="948"/>
        <v>0.15358629124665713</v>
      </c>
      <c r="J3360" s="57">
        <f>MIN(F3360,H3360,(1-EXP(-SetUp!$B$52*H3360/SetUp!$B$56))*F3360)</f>
        <v>2.2545053641000717E-2</v>
      </c>
      <c r="K3360" s="57">
        <f t="shared" si="944"/>
        <v>2.6704938605487106E-2</v>
      </c>
      <c r="L3360" s="57">
        <f>IF(I3360&lt;=0,0,MIN(SetUp!$B$50*I3360^SetUp!$B$55,I3360))</f>
        <v>9.0146791356738253E-4</v>
      </c>
      <c r="M3360" s="57">
        <f t="shared" si="945"/>
        <v>0.15268482333308975</v>
      </c>
      <c r="N3360" s="57">
        <f>IF(SetUp!$B$62=0,X3360,(B3360-E3360)*(1-(H3360/SetUp!$B$66/SetUp!$B$56)))</f>
        <v>0</v>
      </c>
      <c r="O3360" s="57">
        <f>K3360*SetUp!$B$65</f>
        <v>0</v>
      </c>
      <c r="P3360" s="57">
        <f>MIN(SetUp!$B$54*L3360^SetUp!$B$51,L3360)</f>
        <v>5.2128501529745625E-4</v>
      </c>
      <c r="Q3360" s="57">
        <f t="shared" si="946"/>
        <v>2.6704938605487106E-2</v>
      </c>
      <c r="R3360" s="57">
        <f>IF((H3360+N3360-O3360)&gt;SetUp!$B$56,T3359+H3360+N3360-O3360-SetUp!$B$56,T3359)</f>
        <v>0</v>
      </c>
      <c r="S3360" s="57">
        <f>R3360*SetUp!$B$65</f>
        <v>0</v>
      </c>
      <c r="T3360" s="57">
        <f>IF((R3360-S3360)&lt;SetUp!$B$53,R3360-S3360,SetUp!$B$53)</f>
        <v>0</v>
      </c>
      <c r="U3360" s="57">
        <f t="shared" si="947"/>
        <v>0.15268482333308975</v>
      </c>
      <c r="V3360" s="57">
        <f>(L3360-P3360)/1000*SetUp!$B$13*1000000/SetUp!$B$48</f>
        <v>2.1623922374198318E-2</v>
      </c>
      <c r="W3360" s="57">
        <f t="shared" si="949"/>
        <v>4.3151246464923076E-17</v>
      </c>
      <c r="X3360" s="57">
        <f>MAX((SetUp!$B$56*(1-($H3360/SetUp!$B$56)^2)*TANH(($B3360-$D3360)/SetUp!$B$56))/(1+$H3360/SetUp!$B$56*TANH(($B3360-$D3360)/SetUp!$B$56)),0)</f>
        <v>0</v>
      </c>
    </row>
    <row r="3361" spans="1:24" x14ac:dyDescent="0.3">
      <c r="A3361" s="64">
        <v>30023</v>
      </c>
      <c r="B3361" s="57">
        <v>2.1999999999999999E-2</v>
      </c>
      <c r="C3361" s="57">
        <v>7.0000000000000007E-2</v>
      </c>
      <c r="D3361" s="57">
        <v>4.6269999999999998</v>
      </c>
      <c r="E3361" s="57">
        <f t="shared" si="941"/>
        <v>2.1999999999999999E-2</v>
      </c>
      <c r="F3361" s="57">
        <f t="shared" si="942"/>
        <v>4.6049999999999995</v>
      </c>
      <c r="G3361" s="57">
        <f t="shared" si="943"/>
        <v>0</v>
      </c>
      <c r="H3361" s="57">
        <f>IF(Q3360&gt;SetUp!$B$56,SetUp!$B$56,Q3360)</f>
        <v>2.6704938605487106E-2</v>
      </c>
      <c r="I3361" s="57">
        <f t="shared" si="948"/>
        <v>0.15268482333308975</v>
      </c>
      <c r="J3361" s="57">
        <f>MIN(F3361,H3361,(1-EXP(-SetUp!$B$52*H3361/SetUp!$B$56))*F3361)</f>
        <v>1.9175004774898245E-2</v>
      </c>
      <c r="K3361" s="57">
        <f t="shared" si="944"/>
        <v>7.5299338305888606E-3</v>
      </c>
      <c r="L3361" s="57">
        <f>IF(I3361&lt;=0,0,MIN(SetUp!$B$50*I3361^SetUp!$B$55,I3361))</f>
        <v>8.9266663507054961E-4</v>
      </c>
      <c r="M3361" s="57">
        <f t="shared" si="945"/>
        <v>0.15179215669801921</v>
      </c>
      <c r="N3361" s="57">
        <f>IF(SetUp!$B$62=0,X3361,(B3361-E3361)*(1-(H3361/SetUp!$B$66/SetUp!$B$56)))</f>
        <v>0</v>
      </c>
      <c r="O3361" s="57">
        <f>K3361*SetUp!$B$65</f>
        <v>0</v>
      </c>
      <c r="P3361" s="57">
        <f>MIN(SetUp!$B$54*L3361^SetUp!$B$51,L3361)</f>
        <v>5.1628173115350498E-4</v>
      </c>
      <c r="Q3361" s="57">
        <f t="shared" si="946"/>
        <v>7.5299338305888606E-3</v>
      </c>
      <c r="R3361" s="57">
        <f>IF((H3361+N3361-O3361)&gt;SetUp!$B$56,T3360+H3361+N3361-O3361-SetUp!$B$56,T3360)</f>
        <v>0</v>
      </c>
      <c r="S3361" s="57">
        <f>R3361*SetUp!$B$65</f>
        <v>0</v>
      </c>
      <c r="T3361" s="57">
        <f>IF((R3361-S3361)&lt;SetUp!$B$53,R3361-S3361,SetUp!$B$53)</f>
        <v>0</v>
      </c>
      <c r="U3361" s="57">
        <f t="shared" si="947"/>
        <v>0.15179215669801921</v>
      </c>
      <c r="V3361" s="57">
        <f>(L3361-P3361)/1000*SetUp!$B$13*1000000/SetUp!$B$48</f>
        <v>2.1407901255315567E-2</v>
      </c>
      <c r="W3361" s="57">
        <f t="shared" si="949"/>
        <v>4.5536491244391186E-18</v>
      </c>
      <c r="X3361" s="57">
        <f>MAX((SetUp!$B$56*(1-($H3361/SetUp!$B$56)^2)*TANH(($B3361-$D3361)/SetUp!$B$56))/(1+$H3361/SetUp!$B$56*TANH(($B3361-$D3361)/SetUp!$B$56)),0)</f>
        <v>0</v>
      </c>
    </row>
    <row r="3362" spans="1:24" x14ac:dyDescent="0.3">
      <c r="A3362" s="64">
        <v>30024</v>
      </c>
      <c r="B3362" s="57">
        <v>0</v>
      </c>
      <c r="C3362" s="57">
        <v>5.6000000000000001E-2</v>
      </c>
      <c r="D3362" s="57">
        <v>4.6269999999999998</v>
      </c>
      <c r="E3362" s="57">
        <f t="shared" si="941"/>
        <v>0</v>
      </c>
      <c r="F3362" s="57">
        <f t="shared" si="942"/>
        <v>4.6269999999999998</v>
      </c>
      <c r="G3362" s="57">
        <f t="shared" si="943"/>
        <v>0</v>
      </c>
      <c r="H3362" s="57">
        <f>IF(Q3361&gt;SetUp!$B$56,SetUp!$B$56,Q3361)</f>
        <v>7.5299338305888606E-3</v>
      </c>
      <c r="I3362" s="57">
        <f t="shared" si="948"/>
        <v>0.15179215669801921</v>
      </c>
      <c r="J3362" s="57">
        <f>MIN(F3362,H3362,(1-EXP(-SetUp!$B$52*H3362/SetUp!$B$56))*F3362)</f>
        <v>5.4407055845075375E-3</v>
      </c>
      <c r="K3362" s="57">
        <f t="shared" si="944"/>
        <v>2.0892282460813231E-3</v>
      </c>
      <c r="L3362" s="57">
        <f>IF(I3362&lt;=0,0,MIN(SetUp!$B$50*I3362^SetUp!$B$55,I3362))</f>
        <v>8.8398535547806777E-4</v>
      </c>
      <c r="M3362" s="57">
        <f t="shared" si="945"/>
        <v>0.15090817134254114</v>
      </c>
      <c r="N3362" s="57">
        <f>IF(SetUp!$B$62=0,X3362,(B3362-E3362)*(1-(H3362/SetUp!$B$66/SetUp!$B$56)))</f>
        <v>0</v>
      </c>
      <c r="O3362" s="57">
        <f>K3362*SetUp!$B$65</f>
        <v>0</v>
      </c>
      <c r="P3362" s="57">
        <f>MIN(SetUp!$B$54*L3362^SetUp!$B$51,L3362)</f>
        <v>5.1134584091896355E-4</v>
      </c>
      <c r="Q3362" s="57">
        <f t="shared" si="946"/>
        <v>2.0892282460813231E-3</v>
      </c>
      <c r="R3362" s="57">
        <f>IF((H3362+N3362-O3362)&gt;SetUp!$B$56,T3361+H3362+N3362-O3362-SetUp!$B$56,T3361)</f>
        <v>0</v>
      </c>
      <c r="S3362" s="57">
        <f>R3362*SetUp!$B$65</f>
        <v>0</v>
      </c>
      <c r="T3362" s="57">
        <f>IF((R3362-S3362)&lt;SetUp!$B$53,R3362-S3362,SetUp!$B$53)</f>
        <v>0</v>
      </c>
      <c r="U3362" s="57">
        <f t="shared" si="947"/>
        <v>0.15090817134254114</v>
      </c>
      <c r="V3362" s="57">
        <f>(L3362-P3362)/1000*SetUp!$B$13*1000000/SetUp!$B$48</f>
        <v>2.1194872186659906E-2</v>
      </c>
      <c r="W3362" s="57">
        <f t="shared" si="949"/>
        <v>-5.7462715141731735E-18</v>
      </c>
      <c r="X3362" s="57">
        <f>MAX((SetUp!$B$56*(1-($H3362/SetUp!$B$56)^2)*TANH(($B3362-$D3362)/SetUp!$B$56))/(1+$H3362/SetUp!$B$56*TANH(($B3362-$D3362)/SetUp!$B$56)),0)</f>
        <v>0</v>
      </c>
    </row>
    <row r="3363" spans="1:24" x14ac:dyDescent="0.3">
      <c r="A3363" s="64">
        <v>30025</v>
      </c>
      <c r="B3363" s="57">
        <v>2.1960000000000002</v>
      </c>
      <c r="C3363" s="57">
        <v>0.03</v>
      </c>
      <c r="D3363" s="57">
        <v>4.6269999999999998</v>
      </c>
      <c r="E3363" s="57">
        <f t="shared" si="941"/>
        <v>2.1960000000000002</v>
      </c>
      <c r="F3363" s="57">
        <f t="shared" si="942"/>
        <v>2.4309999999999996</v>
      </c>
      <c r="G3363" s="57">
        <f t="shared" si="943"/>
        <v>0</v>
      </c>
      <c r="H3363" s="57">
        <f>IF(Q3362&gt;SetUp!$B$56,SetUp!$B$56,Q3362)</f>
        <v>2.0892282460813231E-3</v>
      </c>
      <c r="I3363" s="57">
        <f t="shared" si="948"/>
        <v>0.15090817134254114</v>
      </c>
      <c r="J3363" s="57">
        <f>MIN(F3363,H3363,(1-EXP(-SetUp!$B$52*H3363/SetUp!$B$56))*F3363)</f>
        <v>7.9345077675635001E-4</v>
      </c>
      <c r="K3363" s="57">
        <f t="shared" si="944"/>
        <v>1.2957774693249731E-3</v>
      </c>
      <c r="L3363" s="57">
        <f>IF(I3363&lt;=0,0,MIN(SetUp!$B$50*I3363^SetUp!$B$55,I3363))</f>
        <v>8.754219771565675E-4</v>
      </c>
      <c r="M3363" s="57">
        <f t="shared" si="945"/>
        <v>0.15003274936538458</v>
      </c>
      <c r="N3363" s="57">
        <f>IF(SetUp!$B$62=0,X3363,(B3363-E3363)*(1-(H3363/SetUp!$B$66/SetUp!$B$56)))</f>
        <v>0</v>
      </c>
      <c r="O3363" s="57">
        <f>K3363*SetUp!$B$65</f>
        <v>0</v>
      </c>
      <c r="P3363" s="57">
        <f>MIN(SetUp!$B$54*L3363^SetUp!$B$51,L3363)</f>
        <v>5.0647617752404576E-4</v>
      </c>
      <c r="Q3363" s="57">
        <f t="shared" si="946"/>
        <v>1.2957774693249731E-3</v>
      </c>
      <c r="R3363" s="57">
        <f>IF((H3363+N3363-O3363)&gt;SetUp!$B$56,T3362+H3363+N3363-O3363-SetUp!$B$56,T3362)</f>
        <v>0</v>
      </c>
      <c r="S3363" s="57">
        <f>R3363*SetUp!$B$65</f>
        <v>0</v>
      </c>
      <c r="T3363" s="57">
        <f>IF((R3363-S3363)&lt;SetUp!$B$53,R3363-S3363,SetUp!$B$53)</f>
        <v>0</v>
      </c>
      <c r="U3363" s="57">
        <f t="shared" si="947"/>
        <v>0.15003274936538458</v>
      </c>
      <c r="V3363" s="57">
        <f>(L3363-P3363)/1000*SetUp!$B$13*1000000/SetUp!$B$48</f>
        <v>2.0984782239930822E-2</v>
      </c>
      <c r="W3363" s="57">
        <f t="shared" si="949"/>
        <v>2.1955093992831465E-16</v>
      </c>
      <c r="X3363" s="57">
        <f>MAX((SetUp!$B$56*(1-($H3363/SetUp!$B$56)^2)*TANH(($B3363-$D3363)/SetUp!$B$56))/(1+$H3363/SetUp!$B$56*TANH(($B3363-$D3363)/SetUp!$B$56)),0)</f>
        <v>0</v>
      </c>
    </row>
    <row r="3364" spans="1:24" x14ac:dyDescent="0.3">
      <c r="A3364" s="64">
        <v>30026</v>
      </c>
      <c r="B3364" s="57">
        <v>6.2910000000000004</v>
      </c>
      <c r="C3364" s="57">
        <v>2.3E-2</v>
      </c>
      <c r="D3364" s="57">
        <v>4.6269999999999998</v>
      </c>
      <c r="E3364" s="57">
        <f t="shared" si="941"/>
        <v>4.6269999999999998</v>
      </c>
      <c r="F3364" s="57">
        <f t="shared" si="942"/>
        <v>0</v>
      </c>
      <c r="G3364" s="57">
        <f t="shared" si="943"/>
        <v>3.7572953911491069E-4</v>
      </c>
      <c r="H3364" s="57">
        <f>IF(Q3363&gt;SetUp!$B$56,SetUp!$B$56,Q3363)</f>
        <v>1.2957774693249731E-3</v>
      </c>
      <c r="I3364" s="57">
        <f t="shared" si="948"/>
        <v>0.15040847890449949</v>
      </c>
      <c r="J3364" s="57">
        <f>MIN(F3364,H3364,(1-EXP(-SetUp!$B$52*H3364/SetUp!$B$56))*F3364)</f>
        <v>0</v>
      </c>
      <c r="K3364" s="57">
        <f t="shared" si="944"/>
        <v>1.2957774693249731E-3</v>
      </c>
      <c r="L3364" s="57">
        <f>IF(I3364&lt;=0,0,MIN(SetUp!$B$50*I3364^SetUp!$B$55,I3364))</f>
        <v>8.7059609821084469E-4</v>
      </c>
      <c r="M3364" s="57">
        <f t="shared" si="945"/>
        <v>0.14953788280628863</v>
      </c>
      <c r="N3364" s="57">
        <f>IF(SetUp!$B$62=0,X3364,(B3364-E3364)*(1-(H3364/SetUp!$B$66/SetUp!$B$56)))</f>
        <v>1.6636242704608857</v>
      </c>
      <c r="O3364" s="57">
        <f>K3364*SetUp!$B$65</f>
        <v>0</v>
      </c>
      <c r="P3364" s="57">
        <f>MIN(SetUp!$B$54*L3364^SetUp!$B$51,L3364)</f>
        <v>5.0373152952048778E-4</v>
      </c>
      <c r="Q3364" s="57">
        <f t="shared" si="946"/>
        <v>1.6649200479302106</v>
      </c>
      <c r="R3364" s="57">
        <f>IF((H3364+N3364-O3364)&gt;SetUp!$B$56,T3363+H3364+N3364-O3364-SetUp!$B$56,T3363)</f>
        <v>0</v>
      </c>
      <c r="S3364" s="57">
        <f>R3364*SetUp!$B$65</f>
        <v>0</v>
      </c>
      <c r="T3364" s="57">
        <f>IF((R3364-S3364)&lt;SetUp!$B$53,R3364-S3364,SetUp!$B$53)</f>
        <v>0</v>
      </c>
      <c r="U3364" s="57">
        <f t="shared" si="947"/>
        <v>0.14953788280628863</v>
      </c>
      <c r="V3364" s="57">
        <f>(L3364-P3364)/1000*SetUp!$B$13*1000000/SetUp!$B$48</f>
        <v>2.0866406646128603E-2</v>
      </c>
      <c r="W3364" s="57">
        <f t="shared" si="949"/>
        <v>1.2609271266006417E-16</v>
      </c>
      <c r="X3364" s="57">
        <f>MAX((SetUp!$B$56*(1-($H3364/SetUp!$B$56)^2)*TANH(($B3364-$D3364)/SetUp!$B$56))/(1+$H3364/SetUp!$B$56*TANH(($B3364-$D3364)/SetUp!$B$56)),0)</f>
        <v>1.6636242704608857</v>
      </c>
    </row>
    <row r="3365" spans="1:24" x14ac:dyDescent="0.3">
      <c r="A3365" s="64">
        <v>30027</v>
      </c>
      <c r="B3365" s="57">
        <v>7.9340000000000002</v>
      </c>
      <c r="C3365" s="57">
        <v>1.7000000000000001E-2</v>
      </c>
      <c r="D3365" s="57">
        <v>4.6269999999999998</v>
      </c>
      <c r="E3365" s="57">
        <f t="shared" si="941"/>
        <v>4.6269999999999998</v>
      </c>
      <c r="F3365" s="57">
        <f t="shared" si="942"/>
        <v>0</v>
      </c>
      <c r="G3365" s="57">
        <f t="shared" si="943"/>
        <v>9.6045425966351239E-3</v>
      </c>
      <c r="H3365" s="57">
        <f>IF(Q3364&gt;SetUp!$B$56,SetUp!$B$56,Q3364)</f>
        <v>1.6649200479302106</v>
      </c>
      <c r="I3365" s="57">
        <f t="shared" si="948"/>
        <v>0.15914242540292375</v>
      </c>
      <c r="J3365" s="57">
        <f>MIN(F3365,H3365,(1-EXP(-SetUp!$B$52*H3365/SetUp!$B$56))*F3365)</f>
        <v>0</v>
      </c>
      <c r="K3365" s="57">
        <f t="shared" si="944"/>
        <v>1.6649200479302106</v>
      </c>
      <c r="L3365" s="57">
        <f>IF(I3365&lt;=0,0,MIN(SetUp!$B$50*I3365^SetUp!$B$55,I3365))</f>
        <v>9.5647319924684819E-4</v>
      </c>
      <c r="M3365" s="57">
        <f t="shared" si="945"/>
        <v>0.1581859522036769</v>
      </c>
      <c r="N3365" s="57">
        <f>IF(SetUp!$B$62=0,X3365,(B3365-E3365)*(1-(H3365/SetUp!$B$66/SetUp!$B$56)))</f>
        <v>3.2973954574033653</v>
      </c>
      <c r="O3365" s="57">
        <f>K3365*SetUp!$B$65</f>
        <v>0</v>
      </c>
      <c r="P3365" s="57">
        <f>MIN(SetUp!$B$54*L3365^SetUp!$B$51,L3365)</f>
        <v>5.5253549641395068E-4</v>
      </c>
      <c r="Q3365" s="57">
        <f t="shared" si="946"/>
        <v>4.9623155053335761</v>
      </c>
      <c r="R3365" s="57">
        <f>IF((H3365+N3365-O3365)&gt;SetUp!$B$56,T3364+H3365+N3365-O3365-SetUp!$B$56,T3364)</f>
        <v>0</v>
      </c>
      <c r="S3365" s="57">
        <f>R3365*SetUp!$B$65</f>
        <v>0</v>
      </c>
      <c r="T3365" s="57">
        <f>IF((R3365-S3365)&lt;SetUp!$B$53,R3365-S3365,SetUp!$B$53)</f>
        <v>0</v>
      </c>
      <c r="U3365" s="57">
        <f t="shared" si="947"/>
        <v>0.1581859522036769</v>
      </c>
      <c r="V3365" s="57">
        <f>(L3365-P3365)/1000*SetUp!$B$13*1000000/SetUp!$B$48</f>
        <v>2.2975040618131631E-2</v>
      </c>
      <c r="W3365" s="57">
        <f t="shared" si="949"/>
        <v>4.3780083724964669E-16</v>
      </c>
      <c r="X3365" s="57">
        <f>MAX((SetUp!$B$56*(1-($H3365/SetUp!$B$56)^2)*TANH(($B3365-$D3365)/SetUp!$B$56))/(1+$H3365/SetUp!$B$56*TANH(($B3365-$D3365)/SetUp!$B$56)),0)</f>
        <v>3.2973954574033653</v>
      </c>
    </row>
    <row r="3366" spans="1:24" x14ac:dyDescent="0.3">
      <c r="A3366" s="64">
        <v>30028</v>
      </c>
      <c r="B3366" s="57">
        <v>11.712999999999999</v>
      </c>
      <c r="C3366" s="57">
        <v>87.616</v>
      </c>
      <c r="D3366" s="57">
        <v>4.6269999999999998</v>
      </c>
      <c r="E3366" s="57">
        <f t="shared" si="941"/>
        <v>4.6269999999999998</v>
      </c>
      <c r="F3366" s="57">
        <f t="shared" si="942"/>
        <v>0</v>
      </c>
      <c r="G3366" s="57">
        <f t="shared" si="943"/>
        <v>0.13070681725040334</v>
      </c>
      <c r="H3366" s="57">
        <f>IF(Q3365&gt;SetUp!$B$56,SetUp!$B$56,Q3365)</f>
        <v>4.9623155053335761</v>
      </c>
      <c r="I3366" s="57">
        <f t="shared" si="948"/>
        <v>0.28889276945408027</v>
      </c>
      <c r="J3366" s="57">
        <f>MIN(F3366,H3366,(1-EXP(-SetUp!$B$52*H3366/SetUp!$B$56))*F3366)</f>
        <v>0</v>
      </c>
      <c r="K3366" s="57">
        <f t="shared" si="944"/>
        <v>4.9623155053335761</v>
      </c>
      <c r="L3366" s="57">
        <f>IF(I3366&lt;=0,0,MIN(SetUp!$B$50*I3366^SetUp!$B$55,I3366))</f>
        <v>2.5837905459012963E-3</v>
      </c>
      <c r="M3366" s="57">
        <f t="shared" si="945"/>
        <v>0.28630897890817897</v>
      </c>
      <c r="N3366" s="57">
        <f>IF(SetUp!$B$62=0,X3366,(B3366-E3366)*(1-(H3366/SetUp!$B$66/SetUp!$B$56)))</f>
        <v>6.9552931827495961</v>
      </c>
      <c r="O3366" s="57">
        <f>K3366*SetUp!$B$65</f>
        <v>0</v>
      </c>
      <c r="P3366" s="57">
        <f>MIN(SetUp!$B$54*L3366^SetUp!$B$51,L3366)</f>
        <v>1.4675827626304931E-3</v>
      </c>
      <c r="Q3366" s="57">
        <f t="shared" si="946"/>
        <v>11.917608688083172</v>
      </c>
      <c r="R3366" s="57">
        <f>IF((H3366+N3366-O3366)&gt;SetUp!$B$56,T3365+H3366+N3366-O3366-SetUp!$B$56,T3365)</f>
        <v>0</v>
      </c>
      <c r="S3366" s="57">
        <f>R3366*SetUp!$B$65</f>
        <v>0</v>
      </c>
      <c r="T3366" s="57">
        <f>IF((R3366-S3366)&lt;SetUp!$B$53,R3366-S3366,SetUp!$B$53)</f>
        <v>0</v>
      </c>
      <c r="U3366" s="57">
        <f t="shared" si="947"/>
        <v>0.28630897890817897</v>
      </c>
      <c r="V3366" s="57">
        <f>(L3366-P3366)/1000*SetUp!$B$13*1000000/SetUp!$B$48</f>
        <v>6.3487312471869603E-2</v>
      </c>
      <c r="W3366" s="57">
        <f t="shared" si="949"/>
        <v>1.0842021724855044E-16</v>
      </c>
      <c r="X3366" s="57">
        <f>MAX((SetUp!$B$56*(1-($H3366/SetUp!$B$56)^2)*TANH(($B3366-$D3366)/SetUp!$B$56))/(1+$H3366/SetUp!$B$56*TANH(($B3366-$D3366)/SetUp!$B$56)),0)</f>
        <v>6.9552931827495961</v>
      </c>
    </row>
    <row r="3367" spans="1:24" x14ac:dyDescent="0.3">
      <c r="A3367" s="64">
        <v>30029</v>
      </c>
      <c r="B3367" s="57">
        <v>2.39</v>
      </c>
      <c r="C3367" s="57">
        <v>2.2629999999999999</v>
      </c>
      <c r="D3367" s="57">
        <v>4.6269999999999998</v>
      </c>
      <c r="E3367" s="57">
        <f t="shared" si="941"/>
        <v>2.39</v>
      </c>
      <c r="F3367" s="57">
        <f t="shared" si="942"/>
        <v>2.2369999999999997</v>
      </c>
      <c r="G3367" s="57">
        <f t="shared" si="943"/>
        <v>0</v>
      </c>
      <c r="H3367" s="57">
        <f>IF(Q3366&gt;SetUp!$B$56,SetUp!$B$56,Q3366)</f>
        <v>11.917608688083172</v>
      </c>
      <c r="I3367" s="57">
        <f t="shared" si="948"/>
        <v>0.28630897890817897</v>
      </c>
      <c r="J3367" s="57">
        <f>MIN(F3367,H3367,(1-EXP(-SetUp!$B$52*H3367/SetUp!$B$56))*F3367)</f>
        <v>1.8895000212071291</v>
      </c>
      <c r="K3367" s="57">
        <f t="shared" si="944"/>
        <v>10.028108666876044</v>
      </c>
      <c r="L3367" s="57">
        <f>IF(I3367&lt;=0,0,MIN(SetUp!$B$50*I3367^SetUp!$B$55,I3367))</f>
        <v>2.5453907677368773E-3</v>
      </c>
      <c r="M3367" s="57">
        <f t="shared" si="945"/>
        <v>0.28376358814044211</v>
      </c>
      <c r="N3367" s="57">
        <f>IF(SetUp!$B$62=0,X3367,(B3367-E3367)*(1-(H3367/SetUp!$B$66/SetUp!$B$56)))</f>
        <v>0</v>
      </c>
      <c r="O3367" s="57">
        <f>K3367*SetUp!$B$65</f>
        <v>0</v>
      </c>
      <c r="P3367" s="57">
        <f>MIN(SetUp!$B$54*L3367^SetUp!$B$51,L3367)</f>
        <v>1.4461401628096161E-3</v>
      </c>
      <c r="Q3367" s="57">
        <f t="shared" si="946"/>
        <v>10.028108666876044</v>
      </c>
      <c r="R3367" s="57">
        <f>IF((H3367+N3367-O3367)&gt;SetUp!$B$56,T3366+H3367+N3367-O3367-SetUp!$B$56,T3366)</f>
        <v>0</v>
      </c>
      <c r="S3367" s="57">
        <f>R3367*SetUp!$B$65</f>
        <v>0</v>
      </c>
      <c r="T3367" s="57">
        <f>IF((R3367-S3367)&lt;SetUp!$B$53,R3367-S3367,SetUp!$B$53)</f>
        <v>0</v>
      </c>
      <c r="U3367" s="57">
        <f t="shared" si="947"/>
        <v>0.28376358814044211</v>
      </c>
      <c r="V3367" s="57">
        <f>(L3367-P3367)/1000*SetUp!$B$13*1000000/SetUp!$B$48</f>
        <v>6.2522827457275804E-2</v>
      </c>
      <c r="W3367" s="57">
        <f t="shared" si="949"/>
        <v>2.445960101127298E-16</v>
      </c>
      <c r="X3367" s="57">
        <f>MAX((SetUp!$B$56*(1-($H3367/SetUp!$B$56)^2)*TANH(($B3367-$D3367)/SetUp!$B$56))/(1+$H3367/SetUp!$B$56*TANH(($B3367-$D3367)/SetUp!$B$56)),0)</f>
        <v>0</v>
      </c>
    </row>
    <row r="3368" spans="1:24" x14ac:dyDescent="0.3">
      <c r="A3368" s="64">
        <v>30030</v>
      </c>
      <c r="B3368" s="57">
        <v>0.41</v>
      </c>
      <c r="C3368" s="57">
        <v>1.048</v>
      </c>
      <c r="D3368" s="57">
        <v>4.6269999999999998</v>
      </c>
      <c r="E3368" s="57">
        <f t="shared" si="941"/>
        <v>0.41</v>
      </c>
      <c r="F3368" s="57">
        <f t="shared" si="942"/>
        <v>4.2169999999999996</v>
      </c>
      <c r="G3368" s="57">
        <f t="shared" si="943"/>
        <v>0</v>
      </c>
      <c r="H3368" s="57">
        <f>IF(Q3367&gt;SetUp!$B$56,SetUp!$B$56,Q3367)</f>
        <v>10.028108666876044</v>
      </c>
      <c r="I3368" s="57">
        <f t="shared" si="948"/>
        <v>0.28376358814044211</v>
      </c>
      <c r="J3368" s="57">
        <f>MIN(F3368,H3368,(1-EXP(-SetUp!$B$52*H3368/SetUp!$B$56))*F3368)</f>
        <v>3.3369424750939682</v>
      </c>
      <c r="K3368" s="57">
        <f t="shared" si="944"/>
        <v>6.6911661917820755</v>
      </c>
      <c r="L3368" s="57">
        <f>IF(I3368&lt;=0,0,MIN(SetUp!$B$50*I3368^SetUp!$B$55,I3368))</f>
        <v>2.5077869006396177E-3</v>
      </c>
      <c r="M3368" s="57">
        <f t="shared" si="945"/>
        <v>0.28125580123980248</v>
      </c>
      <c r="N3368" s="57">
        <f>IF(SetUp!$B$62=0,X3368,(B3368-E3368)*(1-(H3368/SetUp!$B$66/SetUp!$B$56)))</f>
        <v>0</v>
      </c>
      <c r="O3368" s="57">
        <f>K3368*SetUp!$B$65</f>
        <v>0</v>
      </c>
      <c r="P3368" s="57">
        <f>MIN(SetUp!$B$54*L3368^SetUp!$B$51,L3368)</f>
        <v>1.4251366696438983E-3</v>
      </c>
      <c r="Q3368" s="57">
        <f t="shared" si="946"/>
        <v>6.6911661917820755</v>
      </c>
      <c r="R3368" s="57">
        <f>IF((H3368+N3368-O3368)&gt;SetUp!$B$56,T3367+H3368+N3368-O3368-SetUp!$B$56,T3367)</f>
        <v>0</v>
      </c>
      <c r="S3368" s="57">
        <f>R3368*SetUp!$B$65</f>
        <v>0</v>
      </c>
      <c r="T3368" s="57">
        <f>IF((R3368-S3368)&lt;SetUp!$B$53,R3368-S3368,SetUp!$B$53)</f>
        <v>0</v>
      </c>
      <c r="U3368" s="57">
        <f t="shared" si="947"/>
        <v>0.28125580123980248</v>
      </c>
      <c r="V3368" s="57">
        <f>(L3368-P3368)/1000*SetUp!$B$13*1000000/SetUp!$B$48</f>
        <v>6.1578636650924834E-2</v>
      </c>
      <c r="W3368" s="57">
        <f t="shared" si="949"/>
        <v>-1.7911019889460533E-16</v>
      </c>
      <c r="X3368" s="57">
        <f>MAX((SetUp!$B$56*(1-($H3368/SetUp!$B$56)^2)*TANH(($B3368-$D3368)/SetUp!$B$56))/(1+$H3368/SetUp!$B$56*TANH(($B3368-$D3368)/SetUp!$B$56)),0)</f>
        <v>0</v>
      </c>
    </row>
    <row r="3369" spans="1:24" x14ac:dyDescent="0.3">
      <c r="A3369" s="64">
        <v>30031</v>
      </c>
      <c r="B3369" s="57">
        <v>0.65200000000000002</v>
      </c>
      <c r="C3369" s="57">
        <v>0.65200000000000002</v>
      </c>
      <c r="D3369" s="57">
        <v>4.6269999999999998</v>
      </c>
      <c r="E3369" s="57">
        <f t="shared" si="941"/>
        <v>0.65200000000000002</v>
      </c>
      <c r="F3369" s="57">
        <f t="shared" si="942"/>
        <v>3.9749999999999996</v>
      </c>
      <c r="G3369" s="57">
        <f t="shared" si="943"/>
        <v>0</v>
      </c>
      <c r="H3369" s="57">
        <f>IF(Q3368&gt;SetUp!$B$56,SetUp!$B$56,Q3368)</f>
        <v>6.6911661917820755</v>
      </c>
      <c r="I3369" s="57">
        <f t="shared" si="948"/>
        <v>0.28125580123980248</v>
      </c>
      <c r="J3369" s="57">
        <f>MIN(F3369,H3369,(1-EXP(-SetUp!$B$52*H3369/SetUp!$B$56))*F3369)</f>
        <v>2.5777164495670077</v>
      </c>
      <c r="K3369" s="57">
        <f t="shared" si="944"/>
        <v>4.1134497422150673</v>
      </c>
      <c r="L3369" s="57">
        <f>IF(I3369&lt;=0,0,MIN(SetUp!$B$50*I3369^SetUp!$B$55,I3369))</f>
        <v>2.4709578251341313E-3</v>
      </c>
      <c r="M3369" s="57">
        <f t="shared" si="945"/>
        <v>0.27878484341466836</v>
      </c>
      <c r="N3369" s="57">
        <f>IF(SetUp!$B$62=0,X3369,(B3369-E3369)*(1-(H3369/SetUp!$B$66/SetUp!$B$56)))</f>
        <v>0</v>
      </c>
      <c r="O3369" s="57">
        <f>K3369*SetUp!$B$65</f>
        <v>0</v>
      </c>
      <c r="P3369" s="57">
        <f>MIN(SetUp!$B$54*L3369^SetUp!$B$51,L3369)</f>
        <v>1.4045607396348456E-3</v>
      </c>
      <c r="Q3369" s="57">
        <f t="shared" si="946"/>
        <v>4.1134497422150673</v>
      </c>
      <c r="R3369" s="57">
        <f>IF((H3369+N3369-O3369)&gt;SetUp!$B$56,T3368+H3369+N3369-O3369-SetUp!$B$56,T3368)</f>
        <v>0</v>
      </c>
      <c r="S3369" s="57">
        <f>R3369*SetUp!$B$65</f>
        <v>0</v>
      </c>
      <c r="T3369" s="57">
        <f>IF((R3369-S3369)&lt;SetUp!$B$53,R3369-S3369,SetUp!$B$53)</f>
        <v>0</v>
      </c>
      <c r="U3369" s="57">
        <f t="shared" si="947"/>
        <v>0.27878484341466836</v>
      </c>
      <c r="V3369" s="57">
        <f>(L3369-P3369)/1000*SetUp!$B$13*1000000/SetUp!$B$48</f>
        <v>6.0654195393438561E-2</v>
      </c>
      <c r="W3369" s="57">
        <f t="shared" si="949"/>
        <v>6.3317406873153459E-17</v>
      </c>
      <c r="X3369" s="57">
        <f>MAX((SetUp!$B$56*(1-($H3369/SetUp!$B$56)^2)*TANH(($B3369-$D3369)/SetUp!$B$56))/(1+$H3369/SetUp!$B$56*TANH(($B3369-$D3369)/SetUp!$B$56)),0)</f>
        <v>0</v>
      </c>
    </row>
    <row r="3370" spans="1:24" x14ac:dyDescent="0.3">
      <c r="A3370" s="64">
        <v>30032</v>
      </c>
      <c r="B3370" s="57">
        <v>0.95199999999999996</v>
      </c>
      <c r="C3370" s="57">
        <v>0.41</v>
      </c>
      <c r="D3370" s="57">
        <v>4.6269999999999998</v>
      </c>
      <c r="E3370" s="57">
        <f t="shared" si="941"/>
        <v>0.95199999999999996</v>
      </c>
      <c r="F3370" s="57">
        <f t="shared" si="942"/>
        <v>3.6749999999999998</v>
      </c>
      <c r="G3370" s="57">
        <f t="shared" si="943"/>
        <v>0</v>
      </c>
      <c r="H3370" s="57">
        <f>IF(Q3369&gt;SetUp!$B$56,SetUp!$B$56,Q3369)</f>
        <v>4.1134497422150673</v>
      </c>
      <c r="I3370" s="57">
        <f t="shared" si="948"/>
        <v>0.27878484341466836</v>
      </c>
      <c r="J3370" s="57">
        <f>MIN(F3370,H3370,(1-EXP(-SetUp!$B$52*H3370/SetUp!$B$56))*F3370)</f>
        <v>1.7424765992848967</v>
      </c>
      <c r="K3370" s="57">
        <f t="shared" si="944"/>
        <v>2.3709731429301706</v>
      </c>
      <c r="L3370" s="57">
        <f>IF(I3370&lt;=0,0,MIN(SetUp!$B$50*I3370^SetUp!$B$55,I3370))</f>
        <v>2.4348831035632432E-3</v>
      </c>
      <c r="M3370" s="57">
        <f t="shared" si="945"/>
        <v>0.27634996031110509</v>
      </c>
      <c r="N3370" s="57">
        <f>IF(SetUp!$B$62=0,X3370,(B3370-E3370)*(1-(H3370/SetUp!$B$66/SetUp!$B$56)))</f>
        <v>0</v>
      </c>
      <c r="O3370" s="57">
        <f>K3370*SetUp!$B$65</f>
        <v>0</v>
      </c>
      <c r="P3370" s="57">
        <f>MIN(SetUp!$B$54*L3370^SetUp!$B$51,L3370)</f>
        <v>1.3844011991366208E-3</v>
      </c>
      <c r="Q3370" s="57">
        <f t="shared" si="946"/>
        <v>2.3709731429301706</v>
      </c>
      <c r="R3370" s="57">
        <f>IF((H3370+N3370-O3370)&gt;SetUp!$B$56,T3369+H3370+N3370-O3370-SetUp!$B$56,T3369)</f>
        <v>0</v>
      </c>
      <c r="S3370" s="57">
        <f>R3370*SetUp!$B$65</f>
        <v>0</v>
      </c>
      <c r="T3370" s="57">
        <f>IF((R3370-S3370)&lt;SetUp!$B$53,R3370-S3370,SetUp!$B$53)</f>
        <v>0</v>
      </c>
      <c r="U3370" s="57">
        <f t="shared" si="947"/>
        <v>0.27634996031110509</v>
      </c>
      <c r="V3370" s="57">
        <f>(L3370-P3370)/1000*SetUp!$B$13*1000000/SetUp!$B$48</f>
        <v>5.974897676931664E-2</v>
      </c>
      <c r="W3370" s="57">
        <f t="shared" si="949"/>
        <v>3.0791341698588326E-17</v>
      </c>
      <c r="X3370" s="57">
        <f>MAX((SetUp!$B$56*(1-($H3370/SetUp!$B$56)^2)*TANH(($B3370-$D3370)/SetUp!$B$56))/(1+$H3370/SetUp!$B$56*TANH(($B3370-$D3370)/SetUp!$B$56)),0)</f>
        <v>0</v>
      </c>
    </row>
    <row r="3371" spans="1:24" x14ac:dyDescent="0.3">
      <c r="A3371" s="64">
        <v>30033</v>
      </c>
      <c r="B3371" s="57">
        <v>0.627</v>
      </c>
      <c r="C3371" s="57">
        <v>0.26700000000000002</v>
      </c>
      <c r="D3371" s="57">
        <v>4.6269999999999998</v>
      </c>
      <c r="E3371" s="57">
        <f t="shared" si="941"/>
        <v>0.627</v>
      </c>
      <c r="F3371" s="57">
        <f t="shared" si="942"/>
        <v>4</v>
      </c>
      <c r="G3371" s="57">
        <f t="shared" si="943"/>
        <v>0</v>
      </c>
      <c r="H3371" s="57">
        <f>IF(Q3370&gt;SetUp!$B$56,SetUp!$B$56,Q3370)</f>
        <v>2.3709731429301706</v>
      </c>
      <c r="I3371" s="57">
        <f t="shared" si="948"/>
        <v>0.27634996031110509</v>
      </c>
      <c r="J3371" s="57">
        <f>MIN(F3371,H3371,(1-EXP(-SetUp!$B$52*H3371/SetUp!$B$56))*F3371)</f>
        <v>1.2383459117942976</v>
      </c>
      <c r="K3371" s="57">
        <f t="shared" si="944"/>
        <v>1.1326272311358729</v>
      </c>
      <c r="L3371" s="57">
        <f>IF(I3371&lt;=0,0,MIN(SetUp!$B$50*I3371^SetUp!$B$55,I3371))</f>
        <v>2.3995429541974413E-3</v>
      </c>
      <c r="M3371" s="57">
        <f t="shared" si="945"/>
        <v>0.27395041735690767</v>
      </c>
      <c r="N3371" s="57">
        <f>IF(SetUp!$B$62=0,X3371,(B3371-E3371)*(1-(H3371/SetUp!$B$66/SetUp!$B$56)))</f>
        <v>0</v>
      </c>
      <c r="O3371" s="57">
        <f>K3371*SetUp!$B$65</f>
        <v>0</v>
      </c>
      <c r="P3371" s="57">
        <f>MIN(SetUp!$B$54*L3371^SetUp!$B$51,L3371)</f>
        <v>1.3646472304010345E-3</v>
      </c>
      <c r="Q3371" s="57">
        <f t="shared" si="946"/>
        <v>1.1326272311358729</v>
      </c>
      <c r="R3371" s="57">
        <f>IF((H3371+N3371-O3371)&gt;SetUp!$B$56,T3370+H3371+N3371-O3371-SetUp!$B$56,T3370)</f>
        <v>0</v>
      </c>
      <c r="S3371" s="57">
        <f>R3371*SetUp!$B$65</f>
        <v>0</v>
      </c>
      <c r="T3371" s="57">
        <f>IF((R3371-S3371)&lt;SetUp!$B$53,R3371-S3371,SetUp!$B$53)</f>
        <v>0</v>
      </c>
      <c r="U3371" s="57">
        <f t="shared" si="947"/>
        <v>0.27395041735690767</v>
      </c>
      <c r="V3371" s="57">
        <f>(L3371-P3371)/1000*SetUp!$B$13*1000000/SetUp!$B$48</f>
        <v>5.8862470928070926E-2</v>
      </c>
      <c r="W3371" s="57">
        <f t="shared" si="949"/>
        <v>2.1250362580715887E-17</v>
      </c>
      <c r="X3371" s="57">
        <f>MAX((SetUp!$B$56*(1-($H3371/SetUp!$B$56)^2)*TANH(($B3371-$D3371)/SetUp!$B$56))/(1+$H3371/SetUp!$B$56*TANH(($B3371-$D3371)/SetUp!$B$56)),0)</f>
        <v>0</v>
      </c>
    </row>
    <row r="3372" spans="1:24" x14ac:dyDescent="0.3">
      <c r="A3372" s="64">
        <v>30034</v>
      </c>
      <c r="B3372" s="57">
        <v>0.32700000000000001</v>
      </c>
      <c r="C3372" s="57">
        <v>0.21</v>
      </c>
      <c r="D3372" s="57">
        <v>4.6269999999999998</v>
      </c>
      <c r="E3372" s="57">
        <f t="shared" si="941"/>
        <v>0.32700000000000001</v>
      </c>
      <c r="F3372" s="57">
        <f t="shared" si="942"/>
        <v>4.3</v>
      </c>
      <c r="G3372" s="57">
        <f t="shared" si="943"/>
        <v>0</v>
      </c>
      <c r="H3372" s="57">
        <f>IF(Q3371&gt;SetUp!$B$56,SetUp!$B$56,Q3371)</f>
        <v>1.1326272311358729</v>
      </c>
      <c r="I3372" s="57">
        <f t="shared" si="948"/>
        <v>0.27395041735690767</v>
      </c>
      <c r="J3372" s="57">
        <f>MIN(F3372,H3372,(1-EXP(-SetUp!$B$52*H3372/SetUp!$B$56))*F3372)</f>
        <v>0.69744967653137291</v>
      </c>
      <c r="K3372" s="57">
        <f t="shared" si="944"/>
        <v>0.43517755460450003</v>
      </c>
      <c r="L3372" s="57">
        <f>IF(I3372&lt;=0,0,MIN(SetUp!$B$50*I3372^SetUp!$B$55,I3372))</f>
        <v>2.3649182264732032E-3</v>
      </c>
      <c r="M3372" s="57">
        <f t="shared" si="945"/>
        <v>0.27158549913043445</v>
      </c>
      <c r="N3372" s="57">
        <f>IF(SetUp!$B$62=0,X3372,(B3372-E3372)*(1-(H3372/SetUp!$B$66/SetUp!$B$56)))</f>
        <v>0</v>
      </c>
      <c r="O3372" s="57">
        <f>K3372*SetUp!$B$65</f>
        <v>0</v>
      </c>
      <c r="P3372" s="57">
        <f>MIN(SetUp!$B$54*L3372^SetUp!$B$51,L3372)</f>
        <v>1.3452883582276436E-3</v>
      </c>
      <c r="Q3372" s="57">
        <f t="shared" si="946"/>
        <v>0.43517755460450003</v>
      </c>
      <c r="R3372" s="57">
        <f>IF((H3372+N3372-O3372)&gt;SetUp!$B$56,T3371+H3372+N3372-O3372-SetUp!$B$56,T3371)</f>
        <v>0</v>
      </c>
      <c r="S3372" s="57">
        <f>R3372*SetUp!$B$65</f>
        <v>0</v>
      </c>
      <c r="T3372" s="57">
        <f>IF((R3372-S3372)&lt;SetUp!$B$53,R3372-S3372,SetUp!$B$53)</f>
        <v>0</v>
      </c>
      <c r="U3372" s="57">
        <f t="shared" si="947"/>
        <v>0.27158549913043445</v>
      </c>
      <c r="V3372" s="57">
        <f>(L3372-P3372)/1000*SetUp!$B$13*1000000/SetUp!$B$48</f>
        <v>5.7994184435150163E-2</v>
      </c>
      <c r="W3372" s="57">
        <f t="shared" si="949"/>
        <v>9.1506663357776574E-17</v>
      </c>
      <c r="X3372" s="57">
        <f>MAX((SetUp!$B$56*(1-($H3372/SetUp!$B$56)^2)*TANH(($B3372-$D3372)/SetUp!$B$56))/(1+$H3372/SetUp!$B$56*TANH(($B3372-$D3372)/SetUp!$B$56)),0)</f>
        <v>0</v>
      </c>
    </row>
    <row r="3373" spans="1:24" x14ac:dyDescent="0.3">
      <c r="A3373" s="64">
        <v>30035</v>
      </c>
      <c r="B3373" s="57">
        <v>4.4999999999999998E-2</v>
      </c>
      <c r="C3373" s="57">
        <v>0.16200000000000001</v>
      </c>
      <c r="D3373" s="57">
        <v>4.6269999999999998</v>
      </c>
      <c r="E3373" s="57">
        <f t="shared" si="941"/>
        <v>4.4999999999999998E-2</v>
      </c>
      <c r="F3373" s="57">
        <f t="shared" si="942"/>
        <v>4.5819999999999999</v>
      </c>
      <c r="G3373" s="57">
        <f t="shared" si="943"/>
        <v>0</v>
      </c>
      <c r="H3373" s="57">
        <f>IF(Q3372&gt;SetUp!$B$56,SetUp!$B$56,Q3372)</f>
        <v>0.43517755460450003</v>
      </c>
      <c r="I3373" s="57">
        <f t="shared" si="948"/>
        <v>0.27158549913043445</v>
      </c>
      <c r="J3373" s="57">
        <f>MIN(F3373,H3373,(1-EXP(-SetUp!$B$52*H3373/SetUp!$B$56))*F3373)</f>
        <v>0.30120349694388276</v>
      </c>
      <c r="K3373" s="57">
        <f t="shared" si="944"/>
        <v>0.13397405766061726</v>
      </c>
      <c r="L3373" s="57">
        <f>IF(I3373&lt;=0,0,MIN(SetUp!$B$50*I3373^SetUp!$B$55,I3373))</f>
        <v>2.3309903773046673E-3</v>
      </c>
      <c r="M3373" s="57">
        <f t="shared" si="945"/>
        <v>0.26925450875312978</v>
      </c>
      <c r="N3373" s="57">
        <f>IF(SetUp!$B$62=0,X3373,(B3373-E3373)*(1-(H3373/SetUp!$B$66/SetUp!$B$56)))</f>
        <v>0</v>
      </c>
      <c r="O3373" s="57">
        <f>K3373*SetUp!$B$65</f>
        <v>0</v>
      </c>
      <c r="P3373" s="57">
        <f>MIN(SetUp!$B$54*L3373^SetUp!$B$51,L3373)</f>
        <v>1.3263144371893701E-3</v>
      </c>
      <c r="Q3373" s="57">
        <f t="shared" si="946"/>
        <v>0.13397405766061726</v>
      </c>
      <c r="R3373" s="57">
        <f>IF((H3373+N3373-O3373)&gt;SetUp!$B$56,T3372+H3373+N3373-O3373-SetUp!$B$56,T3372)</f>
        <v>0</v>
      </c>
      <c r="S3373" s="57">
        <f>R3373*SetUp!$B$65</f>
        <v>0</v>
      </c>
      <c r="T3373" s="57">
        <f>IF((R3373-S3373)&lt;SetUp!$B$53,R3373-S3373,SetUp!$B$53)</f>
        <v>0</v>
      </c>
      <c r="U3373" s="57">
        <f t="shared" si="947"/>
        <v>0.26925450875312978</v>
      </c>
      <c r="V3373" s="57">
        <f>(L3373-P3373)/1000*SetUp!$B$13*1000000/SetUp!$B$48</f>
        <v>5.7143639651180043E-2</v>
      </c>
      <c r="W3373" s="57">
        <f t="shared" si="949"/>
        <v>0</v>
      </c>
      <c r="X3373" s="57">
        <f>MAX((SetUp!$B$56*(1-($H3373/SetUp!$B$56)^2)*TANH(($B3373-$D3373)/SetUp!$B$56))/(1+$H3373/SetUp!$B$56*TANH(($B3373-$D3373)/SetUp!$B$56)),0)</f>
        <v>0</v>
      </c>
    </row>
    <row r="3374" spans="1:24" x14ac:dyDescent="0.3">
      <c r="A3374" s="64">
        <v>30036</v>
      </c>
      <c r="B3374" s="57">
        <v>0.78700000000000003</v>
      </c>
      <c r="C3374" s="57">
        <v>0.104</v>
      </c>
      <c r="D3374" s="57">
        <v>4.6269999999999998</v>
      </c>
      <c r="E3374" s="57">
        <f t="shared" si="941"/>
        <v>0.78700000000000003</v>
      </c>
      <c r="F3374" s="57">
        <f t="shared" si="942"/>
        <v>3.84</v>
      </c>
      <c r="G3374" s="57">
        <f t="shared" si="943"/>
        <v>0</v>
      </c>
      <c r="H3374" s="57">
        <f>IF(Q3373&gt;SetUp!$B$56,SetUp!$B$56,Q3373)</f>
        <v>0.13397405766061726</v>
      </c>
      <c r="I3374" s="57">
        <f t="shared" si="948"/>
        <v>0.26925450875312978</v>
      </c>
      <c r="J3374" s="57">
        <f>MIN(F3374,H3374,(1-EXP(-SetUp!$B$52*H3374/SetUp!$B$56))*F3374)</f>
        <v>7.954891323551351E-2</v>
      </c>
      <c r="K3374" s="57">
        <f t="shared" si="944"/>
        <v>5.4425144425103752E-2</v>
      </c>
      <c r="L3374" s="57">
        <f>IF(I3374&lt;=0,0,MIN(SetUp!$B$50*I3374^SetUp!$B$55,I3374))</f>
        <v>2.2977414484162116E-3</v>
      </c>
      <c r="M3374" s="57">
        <f t="shared" si="945"/>
        <v>0.26695676730471357</v>
      </c>
      <c r="N3374" s="57">
        <f>IF(SetUp!$B$62=0,X3374,(B3374-E3374)*(1-(H3374/SetUp!$B$66/SetUp!$B$56)))</f>
        <v>0</v>
      </c>
      <c r="O3374" s="57">
        <f>K3374*SetUp!$B$65</f>
        <v>0</v>
      </c>
      <c r="P3374" s="57">
        <f>MIN(SetUp!$B$54*L3374^SetUp!$B$51,L3374)</f>
        <v>1.3077156394056318E-3</v>
      </c>
      <c r="Q3374" s="57">
        <f t="shared" si="946"/>
        <v>5.4425144425103752E-2</v>
      </c>
      <c r="R3374" s="57">
        <f>IF((H3374+N3374-O3374)&gt;SetUp!$B$56,T3373+H3374+N3374-O3374-SetUp!$B$56,T3373)</f>
        <v>0</v>
      </c>
      <c r="S3374" s="57">
        <f>R3374*SetUp!$B$65</f>
        <v>0</v>
      </c>
      <c r="T3374" s="57">
        <f>IF((R3374-S3374)&lt;SetUp!$B$53,R3374-S3374,SetUp!$B$53)</f>
        <v>0</v>
      </c>
      <c r="U3374" s="57">
        <f t="shared" si="947"/>
        <v>0.26695676730471357</v>
      </c>
      <c r="V3374" s="57">
        <f>(L3374-P3374)/1000*SetUp!$B$13*1000000/SetUp!$B$48</f>
        <v>5.6310374138128678E-2</v>
      </c>
      <c r="W3374" s="57">
        <f t="shared" si="949"/>
        <v>1.2576745200831851E-17</v>
      </c>
      <c r="X3374" s="57">
        <f>MAX((SetUp!$B$56*(1-($H3374/SetUp!$B$56)^2)*TANH(($B3374-$D3374)/SetUp!$B$56))/(1+$H3374/SetUp!$B$56*TANH(($B3374-$D3374)/SetUp!$B$56)),0)</f>
        <v>0</v>
      </c>
    </row>
    <row r="3375" spans="1:24" x14ac:dyDescent="0.3">
      <c r="A3375" s="64">
        <v>30037</v>
      </c>
      <c r="B3375" s="57">
        <v>6.2E-2</v>
      </c>
      <c r="C3375" s="57">
        <v>8.8999999999999996E-2</v>
      </c>
      <c r="D3375" s="57">
        <v>4.6269999999999998</v>
      </c>
      <c r="E3375" s="57">
        <f t="shared" si="941"/>
        <v>6.2E-2</v>
      </c>
      <c r="F3375" s="57">
        <f t="shared" si="942"/>
        <v>4.5649999999999995</v>
      </c>
      <c r="G3375" s="57">
        <f t="shared" si="943"/>
        <v>0</v>
      </c>
      <c r="H3375" s="57">
        <f>IF(Q3374&gt;SetUp!$B$56,SetUp!$B$56,Q3374)</f>
        <v>5.4425144425103752E-2</v>
      </c>
      <c r="I3375" s="57">
        <f t="shared" si="948"/>
        <v>0.26695676730471357</v>
      </c>
      <c r="J3375" s="57">
        <f>MIN(F3375,H3375,(1-EXP(-SetUp!$B$52*H3375/SetUp!$B$56))*F3375)</f>
        <v>3.8655838840764498E-2</v>
      </c>
      <c r="K3375" s="57">
        <f t="shared" si="944"/>
        <v>1.5769305584339255E-2</v>
      </c>
      <c r="L3375" s="57">
        <f>IF(I3375&lt;=0,0,MIN(SetUp!$B$50*I3375^SetUp!$B$55,I3375))</f>
        <v>2.2651540446462924E-3</v>
      </c>
      <c r="M3375" s="57">
        <f t="shared" si="945"/>
        <v>0.26469161326006729</v>
      </c>
      <c r="N3375" s="57">
        <f>IF(SetUp!$B$62=0,X3375,(B3375-E3375)*(1-(H3375/SetUp!$B$66/SetUp!$B$56)))</f>
        <v>0</v>
      </c>
      <c r="O3375" s="57">
        <f>K3375*SetUp!$B$65</f>
        <v>0</v>
      </c>
      <c r="P3375" s="57">
        <f>MIN(SetUp!$B$54*L3375^SetUp!$B$51,L3375)</f>
        <v>1.2894824428365099E-3</v>
      </c>
      <c r="Q3375" s="57">
        <f t="shared" si="946"/>
        <v>1.5769305584339255E-2</v>
      </c>
      <c r="R3375" s="57">
        <f>IF((H3375+N3375-O3375)&gt;SetUp!$B$56,T3374+H3375+N3375-O3375-SetUp!$B$56,T3374)</f>
        <v>0</v>
      </c>
      <c r="S3375" s="57">
        <f>R3375*SetUp!$B$65</f>
        <v>0</v>
      </c>
      <c r="T3375" s="57">
        <f>IF((R3375-S3375)&lt;SetUp!$B$53,R3375-S3375,SetUp!$B$53)</f>
        <v>0</v>
      </c>
      <c r="U3375" s="57">
        <f t="shared" si="947"/>
        <v>0.26469161326006729</v>
      </c>
      <c r="V3375" s="57">
        <f>(L3375-P3375)/1000*SetUp!$B$13*1000000/SetUp!$B$48</f>
        <v>5.5493940091080045E-2</v>
      </c>
      <c r="W3375" s="57">
        <f t="shared" si="949"/>
        <v>0</v>
      </c>
      <c r="X3375" s="57">
        <f>MAX((SetUp!$B$56*(1-($H3375/SetUp!$B$56)^2)*TANH(($B3375-$D3375)/SetUp!$B$56))/(1+$H3375/SetUp!$B$56*TANH(($B3375-$D3375)/SetUp!$B$56)),0)</f>
        <v>0</v>
      </c>
    </row>
    <row r="3376" spans="1:24" x14ac:dyDescent="0.3">
      <c r="A3376" s="64">
        <v>30038</v>
      </c>
      <c r="B3376" s="57">
        <v>7.0999999999999994E-2</v>
      </c>
      <c r="C3376" s="57">
        <v>8.8999999999999996E-2</v>
      </c>
      <c r="D3376" s="57">
        <v>4.6269999999999998</v>
      </c>
      <c r="E3376" s="57">
        <f t="shared" si="941"/>
        <v>7.0999999999999994E-2</v>
      </c>
      <c r="F3376" s="57">
        <f t="shared" si="942"/>
        <v>4.556</v>
      </c>
      <c r="G3376" s="57">
        <f t="shared" si="943"/>
        <v>0</v>
      </c>
      <c r="H3376" s="57">
        <f>IF(Q3375&gt;SetUp!$B$56,SetUp!$B$56,Q3375)</f>
        <v>1.5769305584339255E-2</v>
      </c>
      <c r="I3376" s="57">
        <f t="shared" si="948"/>
        <v>0.26469161326006729</v>
      </c>
      <c r="J3376" s="57">
        <f>MIN(F3376,H3376,(1-EXP(-SetUp!$B$52*H3376/SetUp!$B$56))*F3376)</f>
        <v>1.1211955868730382E-2</v>
      </c>
      <c r="K3376" s="57">
        <f t="shared" si="944"/>
        <v>4.557349715608873E-3</v>
      </c>
      <c r="L3376" s="57">
        <f>IF(I3376&lt;=0,0,MIN(SetUp!$B$50*I3376^SetUp!$B$55,I3376))</f>
        <v>2.2332113131756119E-3</v>
      </c>
      <c r="M3376" s="57">
        <f t="shared" si="945"/>
        <v>0.26245840194689168</v>
      </c>
      <c r="N3376" s="57">
        <f>IF(SetUp!$B$62=0,X3376,(B3376-E3376)*(1-(H3376/SetUp!$B$66/SetUp!$B$56)))</f>
        <v>0</v>
      </c>
      <c r="O3376" s="57">
        <f>K3376*SetUp!$B$65</f>
        <v>0</v>
      </c>
      <c r="P3376" s="57">
        <f>MIN(SetUp!$B$54*L3376^SetUp!$B$51,L3376)</f>
        <v>1.271605620072877E-3</v>
      </c>
      <c r="Q3376" s="57">
        <f t="shared" si="946"/>
        <v>4.557349715608873E-3</v>
      </c>
      <c r="R3376" s="57">
        <f>IF((H3376+N3376-O3376)&gt;SetUp!$B$56,T3375+H3376+N3376-O3376-SetUp!$B$56,T3375)</f>
        <v>0</v>
      </c>
      <c r="S3376" s="57">
        <f>R3376*SetUp!$B$65</f>
        <v>0</v>
      </c>
      <c r="T3376" s="57">
        <f>IF((R3376-S3376)&lt;SetUp!$B$53,R3376-S3376,SetUp!$B$53)</f>
        <v>0</v>
      </c>
      <c r="U3376" s="57">
        <f t="shared" si="947"/>
        <v>0.26245840194689168</v>
      </c>
      <c r="V3376" s="57">
        <f>(L3376-P3376)/1000*SetUp!$B$13*1000000/SetUp!$B$48</f>
        <v>5.4693903794371578E-2</v>
      </c>
      <c r="W3376" s="57">
        <f t="shared" si="949"/>
        <v>2.3418766925686896E-17</v>
      </c>
      <c r="X3376" s="57">
        <f>MAX((SetUp!$B$56*(1-($H3376/SetUp!$B$56)^2)*TANH(($B3376-$D3376)/SetUp!$B$56))/(1+$H3376/SetUp!$B$56*TANH(($B3376-$D3376)/SetUp!$B$56)),0)</f>
        <v>0</v>
      </c>
    </row>
    <row r="3377" spans="1:24" x14ac:dyDescent="0.3">
      <c r="A3377" s="64">
        <v>30039</v>
      </c>
      <c r="B3377" s="57">
        <v>0.20300000000000001</v>
      </c>
      <c r="C3377" s="57">
        <v>7.0000000000000007E-2</v>
      </c>
      <c r="D3377" s="57">
        <v>4.6269999999999998</v>
      </c>
      <c r="E3377" s="57">
        <f t="shared" si="941"/>
        <v>0.20300000000000001</v>
      </c>
      <c r="F3377" s="57">
        <f t="shared" si="942"/>
        <v>4.4239999999999995</v>
      </c>
      <c r="G3377" s="57">
        <f t="shared" si="943"/>
        <v>0</v>
      </c>
      <c r="H3377" s="57">
        <f>IF(Q3376&gt;SetUp!$B$56,SetUp!$B$56,Q3376)</f>
        <v>4.557349715608873E-3</v>
      </c>
      <c r="I3377" s="57">
        <f t="shared" si="948"/>
        <v>0.26245840194689168</v>
      </c>
      <c r="J3377" s="57">
        <f>MIN(F3377,H3377,(1-EXP(-SetUp!$B$52*H3377/SetUp!$B$56))*F3377)</f>
        <v>3.1491466264019683E-3</v>
      </c>
      <c r="K3377" s="57">
        <f t="shared" si="944"/>
        <v>1.4082030892069047E-3</v>
      </c>
      <c r="L3377" s="57">
        <f>IF(I3377&lt;=0,0,MIN(SetUp!$B$50*I3377^SetUp!$B$55,I3377))</f>
        <v>2.2018969236352235E-3</v>
      </c>
      <c r="M3377" s="57">
        <f t="shared" si="945"/>
        <v>0.26025650502325648</v>
      </c>
      <c r="N3377" s="57">
        <f>IF(SetUp!$B$62=0,X3377,(B3377-E3377)*(1-(H3377/SetUp!$B$66/SetUp!$B$56)))</f>
        <v>0</v>
      </c>
      <c r="O3377" s="57">
        <f>K3377*SetUp!$B$65</f>
        <v>0</v>
      </c>
      <c r="P3377" s="57">
        <f>MIN(SetUp!$B$54*L3377^SetUp!$B$51,L3377)</f>
        <v>1.254076227598804E-3</v>
      </c>
      <c r="Q3377" s="57">
        <f t="shared" si="946"/>
        <v>1.4082030892069047E-3</v>
      </c>
      <c r="R3377" s="57">
        <f>IF((H3377+N3377-O3377)&gt;SetUp!$B$56,T3376+H3377+N3377-O3377-SetUp!$B$56,T3376)</f>
        <v>0</v>
      </c>
      <c r="S3377" s="57">
        <f>R3377*SetUp!$B$65</f>
        <v>0</v>
      </c>
      <c r="T3377" s="57">
        <f>IF((R3377-S3377)&lt;SetUp!$B$53,R3377-S3377,SetUp!$B$53)</f>
        <v>0</v>
      </c>
      <c r="U3377" s="57">
        <f t="shared" si="947"/>
        <v>0.26025650502325648</v>
      </c>
      <c r="V3377" s="57">
        <f>(L3377-P3377)/1000*SetUp!$B$13*1000000/SetUp!$B$48</f>
        <v>5.3909845100918959E-2</v>
      </c>
      <c r="W3377" s="57">
        <f t="shared" si="949"/>
        <v>9.540979117872439E-18</v>
      </c>
      <c r="X3377" s="57">
        <f>MAX((SetUp!$B$56*(1-($H3377/SetUp!$B$56)^2)*TANH(($B3377-$D3377)/SetUp!$B$56))/(1+$H3377/SetUp!$B$56*TANH(($B3377-$D3377)/SetUp!$B$56)),0)</f>
        <v>0</v>
      </c>
    </row>
    <row r="3378" spans="1:24" x14ac:dyDescent="0.3">
      <c r="A3378" s="64">
        <v>30040</v>
      </c>
      <c r="B3378" s="57">
        <v>0</v>
      </c>
      <c r="C3378" s="57">
        <v>6.3E-2</v>
      </c>
      <c r="D3378" s="57">
        <v>4.6269999999999998</v>
      </c>
      <c r="E3378" s="57">
        <f t="shared" si="941"/>
        <v>0</v>
      </c>
      <c r="F3378" s="57">
        <f t="shared" si="942"/>
        <v>4.6269999999999998</v>
      </c>
      <c r="G3378" s="57">
        <f t="shared" si="943"/>
        <v>0</v>
      </c>
      <c r="H3378" s="57">
        <f>IF(Q3377&gt;SetUp!$B$56,SetUp!$B$56,Q3377)</f>
        <v>1.4082030892069047E-3</v>
      </c>
      <c r="I3378" s="57">
        <f t="shared" si="948"/>
        <v>0.26025650502325648</v>
      </c>
      <c r="J3378" s="57">
        <f>MIN(F3378,H3378,(1-EXP(-SetUp!$B$52*H3378/SetUp!$B$56))*F3378)</f>
        <v>1.0179748296600983E-3</v>
      </c>
      <c r="K3378" s="57">
        <f t="shared" si="944"/>
        <v>3.9022825954680642E-4</v>
      </c>
      <c r="L3378" s="57">
        <f>IF(I3378&lt;=0,0,MIN(SetUp!$B$50*I3378^SetUp!$B$55,I3378))</f>
        <v>2.1711950490524916E-3</v>
      </c>
      <c r="M3378" s="57">
        <f t="shared" si="945"/>
        <v>0.25808530997420398</v>
      </c>
      <c r="N3378" s="57">
        <f>IF(SetUp!$B$62=0,X3378,(B3378-E3378)*(1-(H3378/SetUp!$B$66/SetUp!$B$56)))</f>
        <v>0</v>
      </c>
      <c r="O3378" s="57">
        <f>K3378*SetUp!$B$65</f>
        <v>0</v>
      </c>
      <c r="P3378" s="57">
        <f>MIN(SetUp!$B$54*L3378^SetUp!$B$51,L3378)</f>
        <v>1.2368855955037473E-3</v>
      </c>
      <c r="Q3378" s="57">
        <f t="shared" si="946"/>
        <v>3.9022825954680642E-4</v>
      </c>
      <c r="R3378" s="57">
        <f>IF((H3378+N3378-O3378)&gt;SetUp!$B$56,T3377+H3378+N3378-O3378-SetUp!$B$56,T3377)</f>
        <v>0</v>
      </c>
      <c r="S3378" s="57">
        <f>R3378*SetUp!$B$65</f>
        <v>0</v>
      </c>
      <c r="T3378" s="57">
        <f>IF((R3378-S3378)&lt;SetUp!$B$53,R3378-S3378,SetUp!$B$53)</f>
        <v>0</v>
      </c>
      <c r="U3378" s="57">
        <f t="shared" si="947"/>
        <v>0.25808530997420398</v>
      </c>
      <c r="V3378" s="57">
        <f>(L3378-P3378)/1000*SetUp!$B$13*1000000/SetUp!$B$48</f>
        <v>5.314135693361316E-2</v>
      </c>
      <c r="W3378" s="57">
        <f t="shared" si="949"/>
        <v>-4.7704895589362195E-18</v>
      </c>
      <c r="X3378" s="57">
        <f>MAX((SetUp!$B$56*(1-($H3378/SetUp!$B$56)^2)*TANH(($B3378-$D3378)/SetUp!$B$56))/(1+$H3378/SetUp!$B$56*TANH(($B3378-$D3378)/SetUp!$B$56)),0)</f>
        <v>0</v>
      </c>
    </row>
    <row r="3379" spans="1:24" x14ac:dyDescent="0.3">
      <c r="A3379" s="64">
        <v>30041</v>
      </c>
      <c r="B3379" s="57">
        <v>1.2230000000000001</v>
      </c>
      <c r="C3379" s="57">
        <v>5.6000000000000001E-2</v>
      </c>
      <c r="D3379" s="57">
        <v>4.6269999999999998</v>
      </c>
      <c r="E3379" s="57">
        <f t="shared" si="941"/>
        <v>1.2230000000000001</v>
      </c>
      <c r="F3379" s="57">
        <f t="shared" si="942"/>
        <v>3.4039999999999999</v>
      </c>
      <c r="G3379" s="57">
        <f t="shared" si="943"/>
        <v>0</v>
      </c>
      <c r="H3379" s="57">
        <f>IF(Q3378&gt;SetUp!$B$56,SetUp!$B$56,Q3378)</f>
        <v>3.9022825954680642E-4</v>
      </c>
      <c r="I3379" s="57">
        <f t="shared" si="948"/>
        <v>0.25808530997420398</v>
      </c>
      <c r="J3379" s="57">
        <f>MIN(F3379,H3379,(1-EXP(-SetUp!$B$52*H3379/SetUp!$B$56))*F3379)</f>
        <v>2.0754632810399175E-4</v>
      </c>
      <c r="K3379" s="57">
        <f t="shared" si="944"/>
        <v>1.8268193144281466E-4</v>
      </c>
      <c r="L3379" s="57">
        <f>IF(I3379&lt;=0,0,MIN(SetUp!$B$50*I3379^SetUp!$B$55,I3379))</f>
        <v>2.1410903475951389E-3</v>
      </c>
      <c r="M3379" s="57">
        <f t="shared" si="945"/>
        <v>0.25594421962660885</v>
      </c>
      <c r="N3379" s="57">
        <f>IF(SetUp!$B$62=0,X3379,(B3379-E3379)*(1-(H3379/SetUp!$B$66/SetUp!$B$56)))</f>
        <v>0</v>
      </c>
      <c r="O3379" s="57">
        <f>K3379*SetUp!$B$65</f>
        <v>0</v>
      </c>
      <c r="P3379" s="57">
        <f>MIN(SetUp!$B$54*L3379^SetUp!$B$51,L3379)</f>
        <v>1.2200253176232782E-3</v>
      </c>
      <c r="Q3379" s="57">
        <f t="shared" si="946"/>
        <v>1.8268193144281466E-4</v>
      </c>
      <c r="R3379" s="57">
        <f>IF((H3379+N3379-O3379)&gt;SetUp!$B$56,T3378+H3379+N3379-O3379-SetUp!$B$56,T3378)</f>
        <v>0</v>
      </c>
      <c r="S3379" s="57">
        <f>R3379*SetUp!$B$65</f>
        <v>0</v>
      </c>
      <c r="T3379" s="57">
        <f>IF((R3379-S3379)&lt;SetUp!$B$53,R3379-S3379,SetUp!$B$53)</f>
        <v>0</v>
      </c>
      <c r="U3379" s="57">
        <f t="shared" si="947"/>
        <v>0.25594421962660885</v>
      </c>
      <c r="V3379" s="57">
        <f>(L3379-P3379)/1000*SetUp!$B$13*1000000/SetUp!$B$48</f>
        <v>5.2388044807736865E-2</v>
      </c>
      <c r="W3379" s="57">
        <f t="shared" si="949"/>
        <v>6.3317406873153459E-17</v>
      </c>
      <c r="X3379" s="57">
        <f>MAX((SetUp!$B$56*(1-($H3379/SetUp!$B$56)^2)*TANH(($B3379-$D3379)/SetUp!$B$56))/(1+$H3379/SetUp!$B$56*TANH(($B3379-$D3379)/SetUp!$B$56)),0)</f>
        <v>0</v>
      </c>
    </row>
    <row r="3380" spans="1:24" x14ac:dyDescent="0.3">
      <c r="A3380" s="64">
        <v>30042</v>
      </c>
      <c r="B3380" s="57">
        <v>2.5939999999999999</v>
      </c>
      <c r="C3380" s="57">
        <v>5.6000000000000001E-2</v>
      </c>
      <c r="D3380" s="57">
        <v>4.2549999999999999</v>
      </c>
      <c r="E3380" s="57">
        <f t="shared" si="941"/>
        <v>2.5939999999999999</v>
      </c>
      <c r="F3380" s="57">
        <f t="shared" si="942"/>
        <v>1.661</v>
      </c>
      <c r="G3380" s="57">
        <f t="shared" si="943"/>
        <v>0</v>
      </c>
      <c r="H3380" s="57">
        <f>IF(Q3379&gt;SetUp!$B$56,SetUp!$B$56,Q3379)</f>
        <v>1.8268193144281466E-4</v>
      </c>
      <c r="I3380" s="57">
        <f t="shared" si="948"/>
        <v>0.25594421962660885</v>
      </c>
      <c r="J3380" s="57">
        <f>MIN(F3380,H3380,(1-EXP(-SetUp!$B$52*H3380/SetUp!$B$56))*F3380)</f>
        <v>4.741099336568422E-5</v>
      </c>
      <c r="K3380" s="57">
        <f t="shared" si="944"/>
        <v>1.3527093807713046E-4</v>
      </c>
      <c r="L3380" s="57">
        <f>IF(I3380&lt;=0,0,MIN(SetUp!$B$50*I3380^SetUp!$B$55,I3380))</f>
        <v>2.1115679450756587E-3</v>
      </c>
      <c r="M3380" s="57">
        <f t="shared" si="945"/>
        <v>0.25383265168153318</v>
      </c>
      <c r="N3380" s="57">
        <f>IF(SetUp!$B$62=0,X3380,(B3380-E3380)*(1-(H3380/SetUp!$B$66/SetUp!$B$56)))</f>
        <v>0</v>
      </c>
      <c r="O3380" s="57">
        <f>K3380*SetUp!$B$65</f>
        <v>0</v>
      </c>
      <c r="P3380" s="57">
        <f>MIN(SetUp!$B$54*L3380^SetUp!$B$51,L3380)</f>
        <v>1.203487242088213E-3</v>
      </c>
      <c r="Q3380" s="57">
        <f t="shared" si="946"/>
        <v>1.3527093807713046E-4</v>
      </c>
      <c r="R3380" s="57">
        <f>IF((H3380+N3380-O3380)&gt;SetUp!$B$56,T3379+H3380+N3380-O3380-SetUp!$B$56,T3379)</f>
        <v>0</v>
      </c>
      <c r="S3380" s="57">
        <f>R3380*SetUp!$B$65</f>
        <v>0</v>
      </c>
      <c r="T3380" s="57">
        <f>IF((R3380-S3380)&lt;SetUp!$B$53,R3380-S3380,SetUp!$B$53)</f>
        <v>0</v>
      </c>
      <c r="U3380" s="57">
        <f t="shared" si="947"/>
        <v>0.25383265168153318</v>
      </c>
      <c r="V3380" s="57">
        <f>(L3380-P3380)/1000*SetUp!$B$13*1000000/SetUp!$B$48</f>
        <v>5.1649526373399361E-2</v>
      </c>
      <c r="W3380" s="57">
        <f t="shared" si="949"/>
        <v>-1.8171228410857054E-16</v>
      </c>
      <c r="X3380" s="57">
        <f>MAX((SetUp!$B$56*(1-($H3380/SetUp!$B$56)^2)*TANH(($B3380-$D3380)/SetUp!$B$56))/(1+$H3380/SetUp!$B$56*TANH(($B3380-$D3380)/SetUp!$B$56)),0)</f>
        <v>0</v>
      </c>
    </row>
    <row r="3381" spans="1:24" x14ac:dyDescent="0.3">
      <c r="A3381" s="64">
        <v>30043</v>
      </c>
      <c r="B3381" s="57">
        <v>0.66200000000000003</v>
      </c>
      <c r="C3381" s="57">
        <v>0.05</v>
      </c>
      <c r="D3381" s="57">
        <v>4.2549999999999999</v>
      </c>
      <c r="E3381" s="57">
        <f t="shared" si="941"/>
        <v>0.66200000000000003</v>
      </c>
      <c r="F3381" s="57">
        <f t="shared" si="942"/>
        <v>3.593</v>
      </c>
      <c r="G3381" s="57">
        <f t="shared" si="943"/>
        <v>0</v>
      </c>
      <c r="H3381" s="57">
        <f>IF(Q3380&gt;SetUp!$B$56,SetUp!$B$56,Q3380)</f>
        <v>1.3527093807713046E-4</v>
      </c>
      <c r="I3381" s="57">
        <f t="shared" si="948"/>
        <v>0.25383265168153318</v>
      </c>
      <c r="J3381" s="57">
        <f>MIN(F3381,H3381,(1-EXP(-SetUp!$B$52*H3381/SetUp!$B$56))*F3381)</f>
        <v>7.5941147527670673E-5</v>
      </c>
      <c r="K3381" s="57">
        <f t="shared" si="944"/>
        <v>5.9329790549459785E-5</v>
      </c>
      <c r="L3381" s="57">
        <f>IF(I3381&lt;=0,0,MIN(SetUp!$B$50*I3381^SetUp!$B$55,I3381))</f>
        <v>2.082613418180365E-3</v>
      </c>
      <c r="M3381" s="57">
        <f t="shared" si="945"/>
        <v>0.25175003826335279</v>
      </c>
      <c r="N3381" s="57">
        <f>IF(SetUp!$B$62=0,X3381,(B3381-E3381)*(1-(H3381/SetUp!$B$66/SetUp!$B$56)))</f>
        <v>0</v>
      </c>
      <c r="O3381" s="57">
        <f>K3381*SetUp!$B$65</f>
        <v>0</v>
      </c>
      <c r="P3381" s="57">
        <f>MIN(SetUp!$B$54*L3381^SetUp!$B$51,L3381)</f>
        <v>1.1872634622630126E-3</v>
      </c>
      <c r="Q3381" s="57">
        <f t="shared" si="946"/>
        <v>5.9329790549459785E-5</v>
      </c>
      <c r="R3381" s="57">
        <f>IF((H3381+N3381-O3381)&gt;SetUp!$B$56,T3380+H3381+N3381-O3381-SetUp!$B$56,T3380)</f>
        <v>0</v>
      </c>
      <c r="S3381" s="57">
        <f>R3381*SetUp!$B$65</f>
        <v>0</v>
      </c>
      <c r="T3381" s="57">
        <f>IF((R3381-S3381)&lt;SetUp!$B$53,R3381-S3381,SetUp!$B$53)</f>
        <v>0</v>
      </c>
      <c r="U3381" s="57">
        <f t="shared" si="947"/>
        <v>0.25175003826335279</v>
      </c>
      <c r="V3381" s="57">
        <f>(L3381-P3381)/1000*SetUp!$B$13*1000000/SetUp!$B$48</f>
        <v>5.0925430977046736E-2</v>
      </c>
      <c r="W3381" s="57">
        <f t="shared" si="949"/>
        <v>2.0383000842727483E-17</v>
      </c>
      <c r="X3381" s="57">
        <f>MAX((SetUp!$B$56*(1-($H3381/SetUp!$B$56)^2)*TANH(($B3381-$D3381)/SetUp!$B$56))/(1+$H3381/SetUp!$B$56*TANH(($B3381-$D3381)/SetUp!$B$56)),0)</f>
        <v>0</v>
      </c>
    </row>
    <row r="3382" spans="1:24" x14ac:dyDescent="0.3">
      <c r="A3382" s="64">
        <v>30044</v>
      </c>
      <c r="B3382" s="57">
        <v>0</v>
      </c>
      <c r="C3382" s="57">
        <v>4.4999999999999998E-2</v>
      </c>
      <c r="D3382" s="57">
        <v>4.2549999999999999</v>
      </c>
      <c r="E3382" s="57">
        <f t="shared" si="941"/>
        <v>0</v>
      </c>
      <c r="F3382" s="57">
        <f t="shared" si="942"/>
        <v>4.2549999999999999</v>
      </c>
      <c r="G3382" s="57">
        <f t="shared" si="943"/>
        <v>0</v>
      </c>
      <c r="H3382" s="57">
        <f>IF(Q3381&gt;SetUp!$B$56,SetUp!$B$56,Q3381)</f>
        <v>5.9329790549459785E-5</v>
      </c>
      <c r="I3382" s="57">
        <f t="shared" si="948"/>
        <v>0.25175003826335279</v>
      </c>
      <c r="J3382" s="57">
        <f>MIN(F3382,H3382,(1-EXP(-SetUp!$B$52*H3382/SetUp!$B$56))*F3382)</f>
        <v>3.9444857602786153E-5</v>
      </c>
      <c r="K3382" s="57">
        <f t="shared" si="944"/>
        <v>1.9884932946673632E-5</v>
      </c>
      <c r="L3382" s="57">
        <f>IF(I3382&lt;=0,0,MIN(SetUp!$B$50*I3382^SetUp!$B$55,I3382))</f>
        <v>2.0542127783892421E-3</v>
      </c>
      <c r="M3382" s="57">
        <f t="shared" si="945"/>
        <v>0.24969582548496355</v>
      </c>
      <c r="N3382" s="57">
        <f>IF(SetUp!$B$62=0,X3382,(B3382-E3382)*(1-(H3382/SetUp!$B$66/SetUp!$B$56)))</f>
        <v>0</v>
      </c>
      <c r="O3382" s="57">
        <f>K3382*SetUp!$B$65</f>
        <v>0</v>
      </c>
      <c r="P3382" s="57">
        <f>MIN(SetUp!$B$54*L3382^SetUp!$B$51,L3382)</f>
        <v>1.1713463080553976E-3</v>
      </c>
      <c r="Q3382" s="57">
        <f t="shared" si="946"/>
        <v>1.9884932946673632E-5</v>
      </c>
      <c r="R3382" s="57">
        <f>IF((H3382+N3382-O3382)&gt;SetUp!$B$56,T3381+H3382+N3382-O3382-SetUp!$B$56,T3381)</f>
        <v>0</v>
      </c>
      <c r="S3382" s="57">
        <f>R3382*SetUp!$B$65</f>
        <v>0</v>
      </c>
      <c r="T3382" s="57">
        <f>IF((R3382-S3382)&lt;SetUp!$B$53,R3382-S3382,SetUp!$B$53)</f>
        <v>0</v>
      </c>
      <c r="U3382" s="57">
        <f t="shared" si="947"/>
        <v>0.24969582548496355</v>
      </c>
      <c r="V3382" s="57">
        <f>(L3382-P3382)/1000*SetUp!$B$13*1000000/SetUp!$B$48</f>
        <v>5.0215399241149088E-2</v>
      </c>
      <c r="W3382" s="57">
        <f t="shared" si="949"/>
        <v>-7.3725747729014302E-18</v>
      </c>
      <c r="X3382" s="57">
        <f>MAX((SetUp!$B$56*(1-($H3382/SetUp!$B$56)^2)*TANH(($B3382-$D3382)/SetUp!$B$56))/(1+$H3382/SetUp!$B$56*TANH(($B3382-$D3382)/SetUp!$B$56)),0)</f>
        <v>0</v>
      </c>
    </row>
    <row r="3383" spans="1:24" x14ac:dyDescent="0.3">
      <c r="A3383" s="64">
        <v>30045</v>
      </c>
      <c r="B3383" s="57">
        <v>0.20499999999999999</v>
      </c>
      <c r="C3383" s="57">
        <v>0.04</v>
      </c>
      <c r="D3383" s="57">
        <v>4.2549999999999999</v>
      </c>
      <c r="E3383" s="57">
        <f t="shared" si="941"/>
        <v>0.20499999999999999</v>
      </c>
      <c r="F3383" s="57">
        <f t="shared" si="942"/>
        <v>4.05</v>
      </c>
      <c r="G3383" s="57">
        <f t="shared" si="943"/>
        <v>0</v>
      </c>
      <c r="H3383" s="57">
        <f>IF(Q3382&gt;SetUp!$B$56,SetUp!$B$56,Q3382)</f>
        <v>1.9884932946673632E-5</v>
      </c>
      <c r="I3383" s="57">
        <f t="shared" si="948"/>
        <v>0.24969582548496355</v>
      </c>
      <c r="J3383" s="57">
        <f>MIN(F3383,H3383,(1-EXP(-SetUp!$B$52*H3383/SetUp!$B$56))*F3383)</f>
        <v>1.258341458162393E-5</v>
      </c>
      <c r="K3383" s="57">
        <f t="shared" si="944"/>
        <v>7.3015183650497013E-6</v>
      </c>
      <c r="L3383" s="57">
        <f>IF(I3383&lt;=0,0,MIN(SetUp!$B$50*I3383^SetUp!$B$55,I3383))</f>
        <v>2.0263524565544842E-3</v>
      </c>
      <c r="M3383" s="57">
        <f t="shared" si="945"/>
        <v>0.24766947302840905</v>
      </c>
      <c r="N3383" s="57">
        <f>IF(SetUp!$B$62=0,X3383,(B3383-E3383)*(1-(H3383/SetUp!$B$66/SetUp!$B$56)))</f>
        <v>0</v>
      </c>
      <c r="O3383" s="57">
        <f>K3383*SetUp!$B$65</f>
        <v>0</v>
      </c>
      <c r="P3383" s="57">
        <f>MIN(SetUp!$B$54*L3383^SetUp!$B$51,L3383)</f>
        <v>1.1557283375799822E-3</v>
      </c>
      <c r="Q3383" s="57">
        <f t="shared" si="946"/>
        <v>7.3015183650497013E-6</v>
      </c>
      <c r="R3383" s="57">
        <f>IF((H3383+N3383-O3383)&gt;SetUp!$B$56,T3382+H3383+N3383-O3383-SetUp!$B$56,T3382)</f>
        <v>0</v>
      </c>
      <c r="S3383" s="57">
        <f>R3383*SetUp!$B$65</f>
        <v>0</v>
      </c>
      <c r="T3383" s="57">
        <f>IF((R3383-S3383)&lt;SetUp!$B$53,R3383-S3383,SetUp!$B$53)</f>
        <v>0</v>
      </c>
      <c r="U3383" s="57">
        <f t="shared" si="947"/>
        <v>0.24766947302840905</v>
      </c>
      <c r="V3383" s="57">
        <f>(L3383-P3383)/1000*SetUp!$B$13*1000000/SetUp!$B$48</f>
        <v>4.951908266121674E-2</v>
      </c>
      <c r="W3383" s="57">
        <f t="shared" si="949"/>
        <v>8.6736173798840355E-18</v>
      </c>
      <c r="X3383" s="57">
        <f>MAX((SetUp!$B$56*(1-($H3383/SetUp!$B$56)^2)*TANH(($B3383-$D3383)/SetUp!$B$56))/(1+$H3383/SetUp!$B$56*TANH(($B3383-$D3383)/SetUp!$B$56)),0)</f>
        <v>0</v>
      </c>
    </row>
    <row r="3384" spans="1:24" x14ac:dyDescent="0.3">
      <c r="A3384" s="64">
        <v>30046</v>
      </c>
      <c r="B3384" s="57">
        <v>5.5E-2</v>
      </c>
      <c r="C3384" s="57">
        <v>3.5000000000000003E-2</v>
      </c>
      <c r="D3384" s="57">
        <v>4.2549999999999999</v>
      </c>
      <c r="E3384" s="57">
        <f t="shared" si="941"/>
        <v>5.5E-2</v>
      </c>
      <c r="F3384" s="57">
        <f t="shared" si="942"/>
        <v>4.2</v>
      </c>
      <c r="G3384" s="57">
        <f t="shared" si="943"/>
        <v>0</v>
      </c>
      <c r="H3384" s="57">
        <f>IF(Q3383&gt;SetUp!$B$56,SetUp!$B$56,Q3383)</f>
        <v>7.3015183650497013E-6</v>
      </c>
      <c r="I3384" s="57">
        <f t="shared" si="948"/>
        <v>0.24766947302840905</v>
      </c>
      <c r="J3384" s="57">
        <f>MIN(F3384,H3384,(1-EXP(-SetUp!$B$52*H3384/SetUp!$B$56))*F3384)</f>
        <v>4.7916186937557727E-6</v>
      </c>
      <c r="K3384" s="57">
        <f t="shared" si="944"/>
        <v>2.5098996712939286E-6</v>
      </c>
      <c r="L3384" s="57">
        <f>IF(I3384&lt;=0,0,MIN(SetUp!$B$50*I3384^SetUp!$B$55,I3384))</f>
        <v>1.9990192881072883E-3</v>
      </c>
      <c r="M3384" s="57">
        <f t="shared" si="945"/>
        <v>0.24567045374030178</v>
      </c>
      <c r="N3384" s="57">
        <f>IF(SetUp!$B$62=0,X3384,(B3384-E3384)*(1-(H3384/SetUp!$B$66/SetUp!$B$56)))</f>
        <v>0</v>
      </c>
      <c r="O3384" s="57">
        <f>K3384*SetUp!$B$65</f>
        <v>0</v>
      </c>
      <c r="P3384" s="57">
        <f>MIN(SetUp!$B$54*L3384^SetUp!$B$51,L3384)</f>
        <v>1.1404023291596585E-3</v>
      </c>
      <c r="Q3384" s="57">
        <f t="shared" si="946"/>
        <v>2.5098996712939286E-6</v>
      </c>
      <c r="R3384" s="57">
        <f>IF((H3384+N3384-O3384)&gt;SetUp!$B$56,T3383+H3384+N3384-O3384-SetUp!$B$56,T3383)</f>
        <v>0</v>
      </c>
      <c r="S3384" s="57">
        <f>R3384*SetUp!$B$65</f>
        <v>0</v>
      </c>
      <c r="T3384" s="57">
        <f>IF((R3384-S3384)&lt;SetUp!$B$53,R3384-S3384,SetUp!$B$53)</f>
        <v>0</v>
      </c>
      <c r="U3384" s="57">
        <f t="shared" si="947"/>
        <v>0.24567045374030178</v>
      </c>
      <c r="V3384" s="57">
        <f>(L3384-P3384)/1000*SetUp!$B$13*1000000/SetUp!$B$48</f>
        <v>4.8836143219339684E-2</v>
      </c>
      <c r="W3384" s="57">
        <f t="shared" si="949"/>
        <v>0</v>
      </c>
      <c r="X3384" s="57">
        <f>MAX((SetUp!$B$56*(1-($H3384/SetUp!$B$56)^2)*TANH(($B3384-$D3384)/SetUp!$B$56))/(1+$H3384/SetUp!$B$56*TANH(($B3384-$D3384)/SetUp!$B$56)),0)</f>
        <v>0</v>
      </c>
    </row>
    <row r="3385" spans="1:24" x14ac:dyDescent="0.3">
      <c r="A3385" s="64">
        <v>30047</v>
      </c>
      <c r="B3385" s="57">
        <v>0.114</v>
      </c>
      <c r="C3385" s="57">
        <v>0.03</v>
      </c>
      <c r="D3385" s="57">
        <v>4.2549999999999999</v>
      </c>
      <c r="E3385" s="57">
        <f t="shared" si="941"/>
        <v>0.114</v>
      </c>
      <c r="F3385" s="57">
        <f t="shared" si="942"/>
        <v>4.141</v>
      </c>
      <c r="G3385" s="57">
        <f t="shared" si="943"/>
        <v>0</v>
      </c>
      <c r="H3385" s="57">
        <f>IF(Q3384&gt;SetUp!$B$56,SetUp!$B$56,Q3384)</f>
        <v>2.5098996712939286E-6</v>
      </c>
      <c r="I3385" s="57">
        <f t="shared" si="948"/>
        <v>0.24567045374030178</v>
      </c>
      <c r="J3385" s="57">
        <f>MIN(F3385,H3385,(1-EXP(-SetUp!$B$52*H3385/SetUp!$B$56))*F3385)</f>
        <v>1.6239832032655111E-6</v>
      </c>
      <c r="K3385" s="57">
        <f t="shared" si="944"/>
        <v>8.8591646802841741E-7</v>
      </c>
      <c r="L3385" s="57">
        <f>IF(I3385&lt;=0,0,MIN(SetUp!$B$50*I3385^SetUp!$B$55,I3385))</f>
        <v>1.9722004988640359E-3</v>
      </c>
      <c r="M3385" s="57">
        <f t="shared" si="945"/>
        <v>0.24369825324143773</v>
      </c>
      <c r="N3385" s="57">
        <f>IF(SetUp!$B$62=0,X3385,(B3385-E3385)*(1-(H3385/SetUp!$B$66/SetUp!$B$56)))</f>
        <v>0</v>
      </c>
      <c r="O3385" s="57">
        <f>K3385*SetUp!$B$65</f>
        <v>0</v>
      </c>
      <c r="P3385" s="57">
        <f>MIN(SetUp!$B$54*L3385^SetUp!$B$51,L3385)</f>
        <v>1.1253612736492893E-3</v>
      </c>
      <c r="Q3385" s="57">
        <f t="shared" si="946"/>
        <v>8.8591646802841741E-7</v>
      </c>
      <c r="R3385" s="57">
        <f>IF((H3385+N3385-O3385)&gt;SetUp!$B$56,T3384+H3385+N3385-O3385-SetUp!$B$56,T3384)</f>
        <v>0</v>
      </c>
      <c r="S3385" s="57">
        <f>R3385*SetUp!$B$65</f>
        <v>0</v>
      </c>
      <c r="T3385" s="57">
        <f>IF((R3385-S3385)&lt;SetUp!$B$53,R3385-S3385,SetUp!$B$53)</f>
        <v>0</v>
      </c>
      <c r="U3385" s="57">
        <f t="shared" si="947"/>
        <v>0.24369825324143773</v>
      </c>
      <c r="V3385" s="57">
        <f>(L3385-P3385)/1000*SetUp!$B$13*1000000/SetUp!$B$48</f>
        <v>4.8166253013486655E-2</v>
      </c>
      <c r="W3385" s="57">
        <f t="shared" si="949"/>
        <v>-1.4311468676808659E-17</v>
      </c>
      <c r="X3385" s="57">
        <f>MAX((SetUp!$B$56*(1-($H3385/SetUp!$B$56)^2)*TANH(($B3385-$D3385)/SetUp!$B$56))/(1+$H3385/SetUp!$B$56*TANH(($B3385-$D3385)/SetUp!$B$56)),0)</f>
        <v>0</v>
      </c>
    </row>
    <row r="3386" spans="1:24" x14ac:dyDescent="0.3">
      <c r="A3386" s="64">
        <v>30048</v>
      </c>
      <c r="B3386" s="57">
        <v>0</v>
      </c>
      <c r="C3386" s="57">
        <v>2.7E-2</v>
      </c>
      <c r="D3386" s="57">
        <v>4.2549999999999999</v>
      </c>
      <c r="E3386" s="57">
        <f t="shared" si="941"/>
        <v>0</v>
      </c>
      <c r="F3386" s="57">
        <f t="shared" si="942"/>
        <v>4.2549999999999999</v>
      </c>
      <c r="G3386" s="57">
        <f t="shared" si="943"/>
        <v>0</v>
      </c>
      <c r="H3386" s="57">
        <f>IF(Q3385&gt;SetUp!$B$56,SetUp!$B$56,Q3385)</f>
        <v>8.8591646802841741E-7</v>
      </c>
      <c r="I3386" s="57">
        <f t="shared" si="948"/>
        <v>0.24369825324143773</v>
      </c>
      <c r="J3386" s="57">
        <f>MIN(F3386,H3386,(1-EXP(-SetUp!$B$52*H3386/SetUp!$B$56))*F3386)</f>
        <v>5.8899598615047566E-7</v>
      </c>
      <c r="K3386" s="57">
        <f t="shared" si="944"/>
        <v>2.9692048187794175E-7</v>
      </c>
      <c r="L3386" s="57">
        <f>IF(I3386&lt;=0,0,MIN(SetUp!$B$50*I3386^SetUp!$B$55,I3386))</f>
        <v>1.9458836914044552E-3</v>
      </c>
      <c r="M3386" s="57">
        <f t="shared" si="945"/>
        <v>0.24175236955003329</v>
      </c>
      <c r="N3386" s="57">
        <f>IF(SetUp!$B$62=0,X3386,(B3386-E3386)*(1-(H3386/SetUp!$B$66/SetUp!$B$56)))</f>
        <v>0</v>
      </c>
      <c r="O3386" s="57">
        <f>K3386*SetUp!$B$65</f>
        <v>0</v>
      </c>
      <c r="P3386" s="57">
        <f>MIN(SetUp!$B$54*L3386^SetUp!$B$51,L3386)</f>
        <v>1.110598367067033E-3</v>
      </c>
      <c r="Q3386" s="57">
        <f t="shared" si="946"/>
        <v>2.9692048187794175E-7</v>
      </c>
      <c r="R3386" s="57">
        <f>IF((H3386+N3386-O3386)&gt;SetUp!$B$56,T3385+H3386+N3386-O3386-SetUp!$B$56,T3385)</f>
        <v>0</v>
      </c>
      <c r="S3386" s="57">
        <f>R3386*SetUp!$B$65</f>
        <v>0</v>
      </c>
      <c r="T3386" s="57">
        <f>IF((R3386-S3386)&lt;SetUp!$B$53,R3386-S3386,SetUp!$B$53)</f>
        <v>0</v>
      </c>
      <c r="U3386" s="57">
        <f t="shared" si="947"/>
        <v>0.24175236955003329</v>
      </c>
      <c r="V3386" s="57">
        <f>(L3386-P3386)/1000*SetUp!$B$13*1000000/SetUp!$B$48</f>
        <v>4.7509093901839661E-2</v>
      </c>
      <c r="W3386" s="57">
        <f t="shared" si="949"/>
        <v>1.214306433183765E-17</v>
      </c>
      <c r="X3386" s="57">
        <f>MAX((SetUp!$B$56*(1-($H3386/SetUp!$B$56)^2)*TANH(($B3386-$D3386)/SetUp!$B$56))/(1+$H3386/SetUp!$B$56*TANH(($B3386-$D3386)/SetUp!$B$56)),0)</f>
        <v>0</v>
      </c>
    </row>
    <row r="3387" spans="1:24" x14ac:dyDescent="0.3">
      <c r="A3387" s="64">
        <v>30049</v>
      </c>
      <c r="B3387" s="57">
        <v>0.192</v>
      </c>
      <c r="C3387" s="57">
        <v>2.7E-2</v>
      </c>
      <c r="D3387" s="57">
        <v>4.2549999999999999</v>
      </c>
      <c r="E3387" s="57">
        <f t="shared" si="941"/>
        <v>0.192</v>
      </c>
      <c r="F3387" s="57">
        <f t="shared" si="942"/>
        <v>4.0629999999999997</v>
      </c>
      <c r="G3387" s="57">
        <f t="shared" si="943"/>
        <v>0</v>
      </c>
      <c r="H3387" s="57">
        <f>IF(Q3386&gt;SetUp!$B$56,SetUp!$B$56,Q3386)</f>
        <v>2.9692048187794175E-7</v>
      </c>
      <c r="I3387" s="57">
        <f t="shared" si="948"/>
        <v>0.24175236955003329</v>
      </c>
      <c r="J3387" s="57">
        <f>MIN(F3387,H3387,(1-EXP(-SetUp!$B$52*H3387/SetUp!$B$56))*F3387)</f>
        <v>1.8849810783339025E-7</v>
      </c>
      <c r="K3387" s="57">
        <f t="shared" si="944"/>
        <v>1.0842237404455149E-7</v>
      </c>
      <c r="L3387" s="57">
        <f>IF(I3387&lt;=0,0,MIN(SetUp!$B$50*I3387^SetUp!$B$55,I3387))</f>
        <v>1.9200568319957766E-3</v>
      </c>
      <c r="M3387" s="57">
        <f t="shared" si="945"/>
        <v>0.23983231271803751</v>
      </c>
      <c r="N3387" s="57">
        <f>IF(SetUp!$B$62=0,X3387,(B3387-E3387)*(1-(H3387/SetUp!$B$66/SetUp!$B$56)))</f>
        <v>0</v>
      </c>
      <c r="O3387" s="57">
        <f>K3387*SetUp!$B$65</f>
        <v>0</v>
      </c>
      <c r="P3387" s="57">
        <f>MIN(SetUp!$B$54*L3387^SetUp!$B$51,L3387)</f>
        <v>1.0961070035194027E-3</v>
      </c>
      <c r="Q3387" s="57">
        <f t="shared" si="946"/>
        <v>1.0842237404455149E-7</v>
      </c>
      <c r="R3387" s="57">
        <f>IF((H3387+N3387-O3387)&gt;SetUp!$B$56,T3386+H3387+N3387-O3387-SetUp!$B$56,T3386)</f>
        <v>0</v>
      </c>
      <c r="S3387" s="57">
        <f>R3387*SetUp!$B$65</f>
        <v>0</v>
      </c>
      <c r="T3387" s="57">
        <f>IF((R3387-S3387)&lt;SetUp!$B$53,R3387-S3387,SetUp!$B$53)</f>
        <v>0</v>
      </c>
      <c r="U3387" s="57">
        <f t="shared" si="947"/>
        <v>0.23983231271803751</v>
      </c>
      <c r="V3387" s="57">
        <f>(L3387-P3387)/1000*SetUp!$B$13*1000000/SetUp!$B$48</f>
        <v>4.6864357161476543E-2</v>
      </c>
      <c r="W3387" s="57">
        <f t="shared" si="949"/>
        <v>1.1709383462843448E-17</v>
      </c>
      <c r="X3387" s="57">
        <f>MAX((SetUp!$B$56*(1-($H3387/SetUp!$B$56)^2)*TANH(($B3387-$D3387)/SetUp!$B$56))/(1+$H3387/SetUp!$B$56*TANH(($B3387-$D3387)/SetUp!$B$56)),0)</f>
        <v>0</v>
      </c>
    </row>
    <row r="3388" spans="1:24" x14ac:dyDescent="0.3">
      <c r="A3388" s="64">
        <v>30050</v>
      </c>
      <c r="B3388" s="57">
        <v>0.112</v>
      </c>
      <c r="C3388" s="57">
        <v>2.3E-2</v>
      </c>
      <c r="D3388" s="57">
        <v>4.2549999999999999</v>
      </c>
      <c r="E3388" s="57">
        <f t="shared" si="941"/>
        <v>0.112</v>
      </c>
      <c r="F3388" s="57">
        <f t="shared" si="942"/>
        <v>4.1429999999999998</v>
      </c>
      <c r="G3388" s="57">
        <f t="shared" si="943"/>
        <v>0</v>
      </c>
      <c r="H3388" s="57">
        <f>IF(Q3387&gt;SetUp!$B$56,SetUp!$B$56,Q3387)</f>
        <v>1.0842237404455149E-7</v>
      </c>
      <c r="I3388" s="57">
        <f t="shared" si="948"/>
        <v>0.23983231271803751</v>
      </c>
      <c r="J3388" s="57">
        <f>MIN(F3388,H3388,(1-EXP(-SetUp!$B$52*H3388/SetUp!$B$56))*F3388)</f>
        <v>7.0186545716999224E-8</v>
      </c>
      <c r="K3388" s="57">
        <f t="shared" si="944"/>
        <v>3.823582832755227E-8</v>
      </c>
      <c r="L3388" s="57">
        <f>IF(I3388&lt;=0,0,MIN(SetUp!$B$50*I3388^SetUp!$B$55,I3388))</f>
        <v>1.8947082380381653E-3</v>
      </c>
      <c r="M3388" s="57">
        <f t="shared" si="945"/>
        <v>0.23793760447999934</v>
      </c>
      <c r="N3388" s="57">
        <f>IF(SetUp!$B$62=0,X3388,(B3388-E3388)*(1-(H3388/SetUp!$B$66/SetUp!$B$56)))</f>
        <v>0</v>
      </c>
      <c r="O3388" s="57">
        <f>K3388*SetUp!$B$65</f>
        <v>0</v>
      </c>
      <c r="P3388" s="57">
        <f>MIN(SetUp!$B$54*L3388^SetUp!$B$51,L3388)</f>
        <v>1.0818807684068177E-3</v>
      </c>
      <c r="Q3388" s="57">
        <f t="shared" si="946"/>
        <v>3.823582832755227E-8</v>
      </c>
      <c r="R3388" s="57">
        <f>IF((H3388+N3388-O3388)&gt;SetUp!$B$56,T3387+H3388+N3388-O3388-SetUp!$B$56,T3387)</f>
        <v>0</v>
      </c>
      <c r="S3388" s="57">
        <f>R3388*SetUp!$B$65</f>
        <v>0</v>
      </c>
      <c r="T3388" s="57">
        <f>IF((R3388-S3388)&lt;SetUp!$B$53,R3388-S3388,SetUp!$B$53)</f>
        <v>0</v>
      </c>
      <c r="U3388" s="57">
        <f t="shared" si="947"/>
        <v>0.23793760447999934</v>
      </c>
      <c r="V3388" s="57">
        <f>(L3388-P3388)/1000*SetUp!$B$13*1000000/SetUp!$B$48</f>
        <v>4.6231743160748746E-2</v>
      </c>
      <c r="W3388" s="57">
        <f t="shared" si="949"/>
        <v>0</v>
      </c>
      <c r="X3388" s="57">
        <f>MAX((SetUp!$B$56*(1-($H3388/SetUp!$B$56)^2)*TANH(($B3388-$D3388)/SetUp!$B$56))/(1+$H3388/SetUp!$B$56*TANH(($B3388-$D3388)/SetUp!$B$56)),0)</f>
        <v>0</v>
      </c>
    </row>
    <row r="3389" spans="1:24" x14ac:dyDescent="0.3">
      <c r="A3389" s="64">
        <v>30051</v>
      </c>
      <c r="B3389" s="57">
        <v>0.32900000000000001</v>
      </c>
      <c r="C3389" s="57">
        <v>2.3E-2</v>
      </c>
      <c r="D3389" s="57">
        <v>4.2549999999999999</v>
      </c>
      <c r="E3389" s="57">
        <f t="shared" si="941"/>
        <v>0.32900000000000001</v>
      </c>
      <c r="F3389" s="57">
        <f t="shared" si="942"/>
        <v>3.9259999999999997</v>
      </c>
      <c r="G3389" s="57">
        <f t="shared" si="943"/>
        <v>0</v>
      </c>
      <c r="H3389" s="57">
        <f>IF(Q3388&gt;SetUp!$B$56,SetUp!$B$56,Q3388)</f>
        <v>3.823582832755227E-8</v>
      </c>
      <c r="I3389" s="57">
        <f t="shared" si="948"/>
        <v>0.23793760447999934</v>
      </c>
      <c r="J3389" s="57">
        <f>MIN(F3389,H3389,(1-EXP(-SetUp!$B$52*H3389/SetUp!$B$56))*F3389)</f>
        <v>2.3455290747875777E-8</v>
      </c>
      <c r="K3389" s="57">
        <f t="shared" si="944"/>
        <v>1.4780537579676493E-8</v>
      </c>
      <c r="L3389" s="57">
        <f>IF(I3389&lt;=0,0,MIN(SetUp!$B$50*I3389^SetUp!$B$55,I3389))</f>
        <v>1.8698265660080239E-3</v>
      </c>
      <c r="M3389" s="57">
        <f t="shared" si="945"/>
        <v>0.23606777791399131</v>
      </c>
      <c r="N3389" s="57">
        <f>IF(SetUp!$B$62=0,X3389,(B3389-E3389)*(1-(H3389/SetUp!$B$66/SetUp!$B$56)))</f>
        <v>0</v>
      </c>
      <c r="O3389" s="57">
        <f>K3389*SetUp!$B$65</f>
        <v>0</v>
      </c>
      <c r="P3389" s="57">
        <f>MIN(SetUp!$B$54*L3389^SetUp!$B$51,L3389)</f>
        <v>1.0679134318971233E-3</v>
      </c>
      <c r="Q3389" s="57">
        <f t="shared" si="946"/>
        <v>1.4780537579676493E-8</v>
      </c>
      <c r="R3389" s="57">
        <f>IF((H3389+N3389-O3389)&gt;SetUp!$B$56,T3388+H3389+N3389-O3389-SetUp!$B$56,T3388)</f>
        <v>0</v>
      </c>
      <c r="S3389" s="57">
        <f>R3389*SetUp!$B$65</f>
        <v>0</v>
      </c>
      <c r="T3389" s="57">
        <f>IF((R3389-S3389)&lt;SetUp!$B$53,R3389-S3389,SetUp!$B$53)</f>
        <v>0</v>
      </c>
      <c r="U3389" s="57">
        <f t="shared" si="947"/>
        <v>0.23606777791399131</v>
      </c>
      <c r="V3389" s="57">
        <f>(L3389-P3389)/1000*SetUp!$B$13*1000000/SetUp!$B$48</f>
        <v>4.5610961044735374E-2</v>
      </c>
      <c r="W3389" s="57">
        <f t="shared" si="949"/>
        <v>-3.0574501264091225E-17</v>
      </c>
      <c r="X3389" s="57">
        <f>MAX((SetUp!$B$56*(1-($H3389/SetUp!$B$56)^2)*TANH(($B3389-$D3389)/SetUp!$B$56))/(1+$H3389/SetUp!$B$56*TANH(($B3389-$D3389)/SetUp!$B$56)),0)</f>
        <v>0</v>
      </c>
    </row>
    <row r="3390" spans="1:24" x14ac:dyDescent="0.3">
      <c r="A3390" s="64">
        <v>30052</v>
      </c>
      <c r="B3390" s="57">
        <v>0.08</v>
      </c>
      <c r="C3390" s="57">
        <v>0</v>
      </c>
      <c r="D3390" s="57">
        <v>4.2549999999999999</v>
      </c>
      <c r="E3390" s="57">
        <f t="shared" si="941"/>
        <v>0.08</v>
      </c>
      <c r="F3390" s="57">
        <f t="shared" si="942"/>
        <v>4.1749999999999998</v>
      </c>
      <c r="G3390" s="57">
        <f t="shared" si="943"/>
        <v>0</v>
      </c>
      <c r="H3390" s="57">
        <f>IF(Q3389&gt;SetUp!$B$56,SetUp!$B$56,Q3389)</f>
        <v>1.4780537579676493E-8</v>
      </c>
      <c r="I3390" s="57">
        <f t="shared" si="948"/>
        <v>0.23606777791399131</v>
      </c>
      <c r="J3390" s="57">
        <f>MIN(F3390,H3390,(1-EXP(-SetUp!$B$52*H3390/SetUp!$B$56))*F3390)</f>
        <v>9.641991147169015E-9</v>
      </c>
      <c r="K3390" s="57">
        <f t="shared" si="944"/>
        <v>5.1385464325074783E-9</v>
      </c>
      <c r="L3390" s="57">
        <f>IF(I3390&lt;=0,0,MIN(SetUp!$B$50*I3390^SetUp!$B$55,I3390))</f>
        <v>1.8454007998768482E-3</v>
      </c>
      <c r="M3390" s="57">
        <f t="shared" si="945"/>
        <v>0.23422237711411445</v>
      </c>
      <c r="N3390" s="57">
        <f>IF(SetUp!$B$62=0,X3390,(B3390-E3390)*(1-(H3390/SetUp!$B$66/SetUp!$B$56)))</f>
        <v>0</v>
      </c>
      <c r="O3390" s="57">
        <f>K3390*SetUp!$B$65</f>
        <v>0</v>
      </c>
      <c r="P3390" s="57">
        <f>MIN(SetUp!$B$54*L3390^SetUp!$B$51,L3390)</f>
        <v>1.0541989426551112E-3</v>
      </c>
      <c r="Q3390" s="57">
        <f t="shared" si="946"/>
        <v>5.1385464325074783E-9</v>
      </c>
      <c r="R3390" s="57">
        <f>IF((H3390+N3390-O3390)&gt;SetUp!$B$56,T3389+H3390+N3390-O3390-SetUp!$B$56,T3389)</f>
        <v>0</v>
      </c>
      <c r="S3390" s="57">
        <f>R3390*SetUp!$B$65</f>
        <v>0</v>
      </c>
      <c r="T3390" s="57">
        <f>IF((R3390-S3390)&lt;SetUp!$B$53,R3390-S3390,SetUp!$B$53)</f>
        <v>0</v>
      </c>
      <c r="U3390" s="57">
        <f t="shared" si="947"/>
        <v>0.23422237711411445</v>
      </c>
      <c r="V3390" s="57">
        <f>(L3390-P3390)/1000*SetUp!$B$13*1000000/SetUp!$B$48</f>
        <v>4.5001728433184895E-2</v>
      </c>
      <c r="W3390" s="57">
        <f t="shared" si="949"/>
        <v>-1.0842021724855044E-17</v>
      </c>
      <c r="X3390" s="57">
        <f>MAX((SetUp!$B$56*(1-($H3390/SetUp!$B$56)^2)*TANH(($B3390-$D3390)/SetUp!$B$56))/(1+$H3390/SetUp!$B$56*TANH(($B3390-$D3390)/SetUp!$B$56)),0)</f>
        <v>0</v>
      </c>
    </row>
    <row r="3391" spans="1:24" x14ac:dyDescent="0.3">
      <c r="A3391" s="64">
        <v>30053</v>
      </c>
      <c r="B3391" s="57">
        <v>1.286</v>
      </c>
      <c r="C3391" s="57">
        <v>0</v>
      </c>
      <c r="D3391" s="57">
        <v>4.2549999999999999</v>
      </c>
      <c r="E3391" s="57">
        <f t="shared" si="941"/>
        <v>1.286</v>
      </c>
      <c r="F3391" s="57">
        <f t="shared" si="942"/>
        <v>2.9689999999999999</v>
      </c>
      <c r="G3391" s="57">
        <f t="shared" si="943"/>
        <v>0</v>
      </c>
      <c r="H3391" s="57">
        <f>IF(Q3390&gt;SetUp!$B$56,SetUp!$B$56,Q3390)</f>
        <v>5.1385464325074783E-9</v>
      </c>
      <c r="I3391" s="57">
        <f t="shared" si="948"/>
        <v>0.23422237711411445</v>
      </c>
      <c r="J3391" s="57">
        <f>MIN(F3391,H3391,(1-EXP(-SetUp!$B$52*H3391/SetUp!$B$56))*F3391)</f>
        <v>2.3838037442880378E-9</v>
      </c>
      <c r="K3391" s="57">
        <f t="shared" si="944"/>
        <v>2.7547426882194405E-9</v>
      </c>
      <c r="L3391" s="57">
        <f>IF(I3391&lt;=0,0,MIN(SetUp!$B$50*I3391^SetUp!$B$55,I3391))</f>
        <v>1.8214202399845056E-3</v>
      </c>
      <c r="M3391" s="57">
        <f t="shared" si="945"/>
        <v>0.23240095687412995</v>
      </c>
      <c r="N3391" s="57">
        <f>IF(SetUp!$B$62=0,X3391,(B3391-E3391)*(1-(H3391/SetUp!$B$66/SetUp!$B$56)))</f>
        <v>0</v>
      </c>
      <c r="O3391" s="57">
        <f>K3391*SetUp!$B$65</f>
        <v>0</v>
      </c>
      <c r="P3391" s="57">
        <f>MIN(SetUp!$B$54*L3391^SetUp!$B$51,L3391)</f>
        <v>1.0407314218167298E-3</v>
      </c>
      <c r="Q3391" s="57">
        <f t="shared" si="946"/>
        <v>2.7547426882194405E-9</v>
      </c>
      <c r="R3391" s="57">
        <f>IF((H3391+N3391-O3391)&gt;SetUp!$B$56,T3390+H3391+N3391-O3391-SetUp!$B$56,T3390)</f>
        <v>0</v>
      </c>
      <c r="S3391" s="57">
        <f>R3391*SetUp!$B$65</f>
        <v>0</v>
      </c>
      <c r="T3391" s="57">
        <f>IF((R3391-S3391)&lt;SetUp!$B$53,R3391-S3391,SetUp!$B$53)</f>
        <v>0</v>
      </c>
      <c r="U3391" s="57">
        <f t="shared" si="947"/>
        <v>0.23240095687412995</v>
      </c>
      <c r="V3391" s="57">
        <f>(L3391-P3391)/1000*SetUp!$B$13*1000000/SetUp!$B$48</f>
        <v>4.4403771130385947E-2</v>
      </c>
      <c r="W3391" s="57">
        <f t="shared" si="949"/>
        <v>-1.0408340855860843E-17</v>
      </c>
      <c r="X3391" s="57">
        <f>MAX((SetUp!$B$56*(1-($H3391/SetUp!$B$56)^2)*TANH(($B3391-$D3391)/SetUp!$B$56))/(1+$H3391/SetUp!$B$56*TANH(($B3391-$D3391)/SetUp!$B$56)),0)</f>
        <v>0</v>
      </c>
    </row>
    <row r="3392" spans="1:24" x14ac:dyDescent="0.3">
      <c r="A3392" s="64">
        <v>30054</v>
      </c>
      <c r="B3392" s="57">
        <v>3.05</v>
      </c>
      <c r="C3392" s="57">
        <v>0</v>
      </c>
      <c r="D3392" s="57">
        <v>4.2549999999999999</v>
      </c>
      <c r="E3392" s="57">
        <f t="shared" si="941"/>
        <v>3.05</v>
      </c>
      <c r="F3392" s="57">
        <f t="shared" si="942"/>
        <v>1.2050000000000001</v>
      </c>
      <c r="G3392" s="57">
        <f t="shared" si="943"/>
        <v>0</v>
      </c>
      <c r="H3392" s="57">
        <f>IF(Q3391&gt;SetUp!$B$56,SetUp!$B$56,Q3391)</f>
        <v>2.7547426882194405E-9</v>
      </c>
      <c r="I3392" s="57">
        <f t="shared" si="948"/>
        <v>0.23240095687412995</v>
      </c>
      <c r="J3392" s="57">
        <f>MIN(F3392,H3392,(1-EXP(-SetUp!$B$52*H3392/SetUp!$B$56))*F3392)</f>
        <v>5.1866644090736718E-10</v>
      </c>
      <c r="K3392" s="57">
        <f t="shared" si="944"/>
        <v>2.2360762473120733E-9</v>
      </c>
      <c r="L3392" s="57">
        <f>IF(I3392&lt;=0,0,MIN(SetUp!$B$50*I3392^SetUp!$B$55,I3392))</f>
        <v>1.7978744923468027E-3</v>
      </c>
      <c r="M3392" s="57">
        <f t="shared" si="945"/>
        <v>0.23060308238178315</v>
      </c>
      <c r="N3392" s="57">
        <f>IF(SetUp!$B$62=0,X3392,(B3392-E3392)*(1-(H3392/SetUp!$B$66/SetUp!$B$56)))</f>
        <v>0</v>
      </c>
      <c r="O3392" s="57">
        <f>K3392*SetUp!$B$65</f>
        <v>0</v>
      </c>
      <c r="P3392" s="57">
        <f>MIN(SetUp!$B$54*L3392^SetUp!$B$51,L3392)</f>
        <v>1.0275051571972031E-3</v>
      </c>
      <c r="Q3392" s="57">
        <f t="shared" si="946"/>
        <v>2.2360762473120733E-9</v>
      </c>
      <c r="R3392" s="57">
        <f>IF((H3392+N3392-O3392)&gt;SetUp!$B$56,T3391+H3392+N3392-O3392-SetUp!$B$56,T3391)</f>
        <v>0</v>
      </c>
      <c r="S3392" s="57">
        <f>R3392*SetUp!$B$65</f>
        <v>0</v>
      </c>
      <c r="T3392" s="57">
        <f>IF((R3392-S3392)&lt;SetUp!$B$53,R3392-S3392,SetUp!$B$53)</f>
        <v>0</v>
      </c>
      <c r="U3392" s="57">
        <f t="shared" si="947"/>
        <v>0.23060308238178315</v>
      </c>
      <c r="V3392" s="57">
        <f>(L3392-P3392)/1000*SetUp!$B$13*1000000/SetUp!$B$48</f>
        <v>4.3816822846435344E-2</v>
      </c>
      <c r="W3392" s="57">
        <f t="shared" si="949"/>
        <v>-6.5052130349130266E-18</v>
      </c>
      <c r="X3392" s="57">
        <f>MAX((SetUp!$B$56*(1-($H3392/SetUp!$B$56)^2)*TANH(($B3392-$D3392)/SetUp!$B$56))/(1+$H3392/SetUp!$B$56*TANH(($B3392-$D3392)/SetUp!$B$56)),0)</f>
        <v>0</v>
      </c>
    </row>
    <row r="3393" spans="1:24" x14ac:dyDescent="0.3">
      <c r="A3393" s="64">
        <v>30055</v>
      </c>
      <c r="B3393" s="57">
        <v>9.5120000000000005</v>
      </c>
      <c r="C3393" s="57">
        <v>0</v>
      </c>
      <c r="D3393" s="57">
        <v>4.2549999999999999</v>
      </c>
      <c r="E3393" s="57">
        <f t="shared" si="941"/>
        <v>4.2549999999999999</v>
      </c>
      <c r="F3393" s="57">
        <f t="shared" si="942"/>
        <v>0</v>
      </c>
      <c r="G3393" s="57">
        <f t="shared" si="943"/>
        <v>1.1791315420984105E-2</v>
      </c>
      <c r="H3393" s="57">
        <f>IF(Q3392&gt;SetUp!$B$56,SetUp!$B$56,Q3392)</f>
        <v>2.2360762473120733E-9</v>
      </c>
      <c r="I3393" s="57">
        <f t="shared" si="948"/>
        <v>0.24239439780276725</v>
      </c>
      <c r="J3393" s="57">
        <f>MIN(F3393,H3393,(1-EXP(-SetUp!$B$52*H3393/SetUp!$B$56))*F3393)</f>
        <v>0</v>
      </c>
      <c r="K3393" s="57">
        <f t="shared" si="944"/>
        <v>2.2360762473120733E-9</v>
      </c>
      <c r="L3393" s="57">
        <f>IF(I3393&lt;=0,0,MIN(SetUp!$B$50*I3393^SetUp!$B$55,I3393))</f>
        <v>1.928562930467009E-3</v>
      </c>
      <c r="M3393" s="57">
        <f t="shared" si="945"/>
        <v>0.24046583487230025</v>
      </c>
      <c r="N3393" s="57">
        <f>IF(SetUp!$B$62=0,X3393,(B3393-E3393)*(1-(H3393/SetUp!$B$66/SetUp!$B$56)))</f>
        <v>5.2452086845790165</v>
      </c>
      <c r="O3393" s="57">
        <f>K3393*SetUp!$B$65</f>
        <v>0</v>
      </c>
      <c r="P3393" s="57">
        <f>MIN(SetUp!$B$54*L3393^SetUp!$B$51,L3393)</f>
        <v>1.100880110689802E-3</v>
      </c>
      <c r="Q3393" s="57">
        <f t="shared" si="946"/>
        <v>5.2452086868150927</v>
      </c>
      <c r="R3393" s="57">
        <f>IF((H3393+N3393-O3393)&gt;SetUp!$B$56,T3392+H3393+N3393-O3393-SetUp!$B$56,T3392)</f>
        <v>0</v>
      </c>
      <c r="S3393" s="57">
        <f>R3393*SetUp!$B$65</f>
        <v>0</v>
      </c>
      <c r="T3393" s="57">
        <f>IF((R3393-S3393)&lt;SetUp!$B$53,R3393-S3393,SetUp!$B$53)</f>
        <v>0</v>
      </c>
      <c r="U3393" s="57">
        <f t="shared" si="947"/>
        <v>0.24046583487230025</v>
      </c>
      <c r="V3393" s="57">
        <f>(L3393-P3393)/1000*SetUp!$B$13*1000000/SetUp!$B$48</f>
        <v>4.7076681057370097E-2</v>
      </c>
      <c r="W3393" s="57">
        <f t="shared" si="949"/>
        <v>-5.0306980803327406E-17</v>
      </c>
      <c r="X3393" s="57">
        <f>MAX((SetUp!$B$56*(1-($H3393/SetUp!$B$56)^2)*TANH(($B3393-$D3393)/SetUp!$B$56))/(1+$H3393/SetUp!$B$56*TANH(($B3393-$D3393)/SetUp!$B$56)),0)</f>
        <v>5.2452086845790165</v>
      </c>
    </row>
    <row r="3394" spans="1:24" x14ac:dyDescent="0.3">
      <c r="A3394" s="64">
        <v>30056</v>
      </c>
      <c r="B3394" s="57">
        <v>11.371</v>
      </c>
      <c r="C3394" s="57">
        <v>0</v>
      </c>
      <c r="D3394" s="57">
        <v>4.2549999999999999</v>
      </c>
      <c r="E3394" s="57">
        <f t="shared" si="941"/>
        <v>4.2549999999999999</v>
      </c>
      <c r="F3394" s="57">
        <f t="shared" si="942"/>
        <v>0</v>
      </c>
      <c r="G3394" s="57">
        <f t="shared" si="943"/>
        <v>0.14008854675039117</v>
      </c>
      <c r="H3394" s="57">
        <f>IF(Q3393&gt;SetUp!$B$56,SetUp!$B$56,Q3393)</f>
        <v>5.2452086868150927</v>
      </c>
      <c r="I3394" s="57">
        <f t="shared" si="948"/>
        <v>0.3805543816226914</v>
      </c>
      <c r="J3394" s="57">
        <f>MIN(F3394,H3394,(1-EXP(-SetUp!$B$52*H3394/SetUp!$B$56))*F3394)</f>
        <v>0</v>
      </c>
      <c r="K3394" s="57">
        <f t="shared" si="944"/>
        <v>5.2452086868150927</v>
      </c>
      <c r="L3394" s="57">
        <f>IF(I3394&lt;=0,0,MIN(SetUp!$B$50*I3394^SetUp!$B$55,I3394))</f>
        <v>4.0900071026659327E-3</v>
      </c>
      <c r="M3394" s="57">
        <f t="shared" si="945"/>
        <v>0.37646437452002546</v>
      </c>
      <c r="N3394" s="57">
        <f>IF(SetUp!$B$62=0,X3394,(B3394-E3394)*(1-(H3394/SetUp!$B$66/SetUp!$B$56)))</f>
        <v>6.9759114532496094</v>
      </c>
      <c r="O3394" s="57">
        <f>K3394*SetUp!$B$65</f>
        <v>0</v>
      </c>
      <c r="P3394" s="57">
        <f>MIN(SetUp!$B$54*L3394^SetUp!$B$51,L3394)</f>
        <v>2.3050271604236933E-3</v>
      </c>
      <c r="Q3394" s="57">
        <f t="shared" si="946"/>
        <v>12.221120140064702</v>
      </c>
      <c r="R3394" s="57">
        <f>IF((H3394+N3394-O3394)&gt;SetUp!$B$56,T3393+H3394+N3394-O3394-SetUp!$B$56,T3393)</f>
        <v>0</v>
      </c>
      <c r="S3394" s="57">
        <f>R3394*SetUp!$B$65</f>
        <v>0</v>
      </c>
      <c r="T3394" s="57">
        <f>IF((R3394-S3394)&lt;SetUp!$B$53,R3394-S3394,SetUp!$B$53)</f>
        <v>0</v>
      </c>
      <c r="U3394" s="57">
        <f t="shared" si="947"/>
        <v>0.37646437452002546</v>
      </c>
      <c r="V3394" s="57">
        <f>(L3394-P3394)/1000*SetUp!$B$13*1000000/SetUp!$B$48</f>
        <v>0.1015255233367777</v>
      </c>
      <c r="W3394" s="57">
        <f t="shared" si="949"/>
        <v>2.1684043449710089E-16</v>
      </c>
      <c r="X3394" s="57">
        <f>MAX((SetUp!$B$56*(1-($H3394/SetUp!$B$56)^2)*TANH(($B3394-$D3394)/SetUp!$B$56))/(1+$H3394/SetUp!$B$56*TANH(($B3394-$D3394)/SetUp!$B$56)),0)</f>
        <v>6.9759114532496094</v>
      </c>
    </row>
    <row r="3395" spans="1:24" x14ac:dyDescent="0.3">
      <c r="A3395" s="64">
        <v>30057</v>
      </c>
      <c r="B3395" s="57">
        <v>11.776999999999999</v>
      </c>
      <c r="C3395" s="57">
        <v>8.3810000000000002</v>
      </c>
      <c r="D3395" s="57">
        <v>4.2549999999999999</v>
      </c>
      <c r="E3395" s="57">
        <f t="shared" ref="E3395:E3458" si="950">IF(B3395&gt;=D3395,D3395,B3395)</f>
        <v>4.2549999999999999</v>
      </c>
      <c r="F3395" s="57">
        <f t="shared" ref="F3395:F3458" si="951">D3395-E3395</f>
        <v>0</v>
      </c>
      <c r="G3395" s="57">
        <f t="shared" ref="G3395:G3458" si="952">MAX(B3395-D3395-N3395,0)</f>
        <v>0.46512328286112403</v>
      </c>
      <c r="H3395" s="57">
        <f>IF(Q3394&gt;SetUp!$B$56,SetUp!$B$56,Q3394)</f>
        <v>12.221120140064702</v>
      </c>
      <c r="I3395" s="57">
        <f t="shared" si="948"/>
        <v>0.84158765738114949</v>
      </c>
      <c r="J3395" s="57">
        <f>MIN(F3395,H3395,(1-EXP(-SetUp!$B$52*H3395/SetUp!$B$56))*F3395)</f>
        <v>0</v>
      </c>
      <c r="K3395" s="57">
        <f t="shared" ref="K3395:K3458" si="953">MAX(H3395-J3395,0)</f>
        <v>12.221120140064702</v>
      </c>
      <c r="L3395" s="57">
        <f>IF(I3395&lt;=0,0,MIN(SetUp!$B$50*I3395^SetUp!$B$55,I3395))</f>
        <v>1.5353065885752498E-2</v>
      </c>
      <c r="M3395" s="57">
        <f t="shared" ref="M3395:M3458" si="954">MAX(I3395-L3395,0)</f>
        <v>0.82623459149539702</v>
      </c>
      <c r="N3395" s="57">
        <f>IF(SetUp!$B$62=0,X3395,(B3395-E3395)*(1-(H3395/SetUp!$B$66/SetUp!$B$56)))</f>
        <v>7.0568767171388753</v>
      </c>
      <c r="O3395" s="57">
        <f>K3395*SetUp!$B$65</f>
        <v>0</v>
      </c>
      <c r="P3395" s="57">
        <f>MIN(SetUp!$B$54*L3395^SetUp!$B$51,L3395)</f>
        <v>8.4600755862641683E-3</v>
      </c>
      <c r="Q3395" s="57">
        <f t="shared" ref="Q3395:Q3458" si="955">IF((K3395+N3395-O3395)&lt;0,0,K3395+N3395-O3395)</f>
        <v>19.277996857203576</v>
      </c>
      <c r="R3395" s="57">
        <f>IF((H3395+N3395-O3395)&gt;SetUp!$B$56,T3394+H3395+N3395-O3395-SetUp!$B$56,T3394)</f>
        <v>0</v>
      </c>
      <c r="S3395" s="57">
        <f>R3395*SetUp!$B$65</f>
        <v>0</v>
      </c>
      <c r="T3395" s="57">
        <f>IF((R3395-S3395)&lt;SetUp!$B$53,R3395-S3395,SetUp!$B$53)</f>
        <v>0</v>
      </c>
      <c r="U3395" s="57">
        <f t="shared" ref="U3395:U3458" si="956">M3395+R3395-T3395</f>
        <v>0.82623459149539702</v>
      </c>
      <c r="V3395" s="57">
        <f>(L3395-P3395)/1000*SetUp!$B$13*1000000/SetUp!$B$48</f>
        <v>0.39205731725578852</v>
      </c>
      <c r="W3395" s="57">
        <f t="shared" si="949"/>
        <v>-2.3037127760971998E-15</v>
      </c>
      <c r="X3395" s="57">
        <f>MAX((SetUp!$B$56*(1-($H3395/SetUp!$B$56)^2)*TANH(($B3395-$D3395)/SetUp!$B$56))/(1+$H3395/SetUp!$B$56*TANH(($B3395-$D3395)/SetUp!$B$56)),0)</f>
        <v>7.0568767171388753</v>
      </c>
    </row>
    <row r="3396" spans="1:24" x14ac:dyDescent="0.3">
      <c r="A3396" s="64">
        <v>30058</v>
      </c>
      <c r="B3396" s="57">
        <v>2.33</v>
      </c>
      <c r="C3396" s="57">
        <v>2.5289999999999999</v>
      </c>
      <c r="D3396" s="57">
        <v>4.2549999999999999</v>
      </c>
      <c r="E3396" s="57">
        <f t="shared" si="950"/>
        <v>2.33</v>
      </c>
      <c r="F3396" s="57">
        <f t="shared" si="951"/>
        <v>1.9249999999999998</v>
      </c>
      <c r="G3396" s="57">
        <f t="shared" si="952"/>
        <v>0</v>
      </c>
      <c r="H3396" s="57">
        <f>IF(Q3395&gt;SetUp!$B$56,SetUp!$B$56,Q3395)</f>
        <v>19.277996857203576</v>
      </c>
      <c r="I3396" s="57">
        <f t="shared" ref="I3396:I3459" si="957">U3395+G3396+O3396</f>
        <v>0.82623459149539702</v>
      </c>
      <c r="J3396" s="57">
        <f>MIN(F3396,H3396,(1-EXP(-SetUp!$B$52*H3396/SetUp!$B$56))*F3396)</f>
        <v>1.8303208092134318</v>
      </c>
      <c r="K3396" s="57">
        <f t="shared" si="953"/>
        <v>17.447676047990143</v>
      </c>
      <c r="L3396" s="57">
        <f>IF(I3396&lt;=0,0,MIN(SetUp!$B$50*I3396^SetUp!$B$55,I3396))</f>
        <v>1.488910091123086E-2</v>
      </c>
      <c r="M3396" s="57">
        <f t="shared" si="954"/>
        <v>0.81134549058416616</v>
      </c>
      <c r="N3396" s="57">
        <f>IF(SetUp!$B$62=0,X3396,(B3396-E3396)*(1-(H3396/SetUp!$B$66/SetUp!$B$56)))</f>
        <v>0</v>
      </c>
      <c r="O3396" s="57">
        <f>K3396*SetUp!$B$65</f>
        <v>0</v>
      </c>
      <c r="P3396" s="57">
        <f>MIN(SetUp!$B$54*L3396^SetUp!$B$51,L3396)</f>
        <v>8.2086986906782216E-3</v>
      </c>
      <c r="Q3396" s="57">
        <f t="shared" si="955"/>
        <v>17.447676047990143</v>
      </c>
      <c r="R3396" s="57">
        <f>IF((H3396+N3396-O3396)&gt;SetUp!$B$56,T3395+H3396+N3396-O3396-SetUp!$B$56,T3395)</f>
        <v>0</v>
      </c>
      <c r="S3396" s="57">
        <f>R3396*SetUp!$B$65</f>
        <v>0</v>
      </c>
      <c r="T3396" s="57">
        <f>IF((R3396-S3396)&lt;SetUp!$B$53,R3396-S3396,SetUp!$B$53)</f>
        <v>0</v>
      </c>
      <c r="U3396" s="57">
        <f t="shared" si="956"/>
        <v>0.81134549058416616</v>
      </c>
      <c r="V3396" s="57">
        <f>(L3396-P3396)/1000*SetUp!$B$13*1000000/SetUp!$B$48</f>
        <v>0.37996579989005602</v>
      </c>
      <c r="W3396" s="57">
        <f t="shared" ref="W3396:W3459" si="958">Q3396+U3396+T3396-H3396-U3395-T3395-B3396+E3396+J3396+L3396</f>
        <v>-6.6266436782314031E-16</v>
      </c>
      <c r="X3396" s="57">
        <f>MAX((SetUp!$B$56*(1-($H3396/SetUp!$B$56)^2)*TANH(($B3396-$D3396)/SetUp!$B$56))/(1+$H3396/SetUp!$B$56*TANH(($B3396-$D3396)/SetUp!$B$56)),0)</f>
        <v>0</v>
      </c>
    </row>
    <row r="3397" spans="1:24" x14ac:dyDescent="0.3">
      <c r="A3397" s="64">
        <v>30059</v>
      </c>
      <c r="B3397" s="57">
        <v>5.4530000000000003</v>
      </c>
      <c r="C3397" s="57">
        <v>5.44</v>
      </c>
      <c r="D3397" s="57">
        <v>4.2549999999999999</v>
      </c>
      <c r="E3397" s="57">
        <f t="shared" si="950"/>
        <v>4.2549999999999999</v>
      </c>
      <c r="F3397" s="57">
        <f t="shared" si="951"/>
        <v>0</v>
      </c>
      <c r="G3397" s="57">
        <f t="shared" si="952"/>
        <v>9.4795927386948087E-2</v>
      </c>
      <c r="H3397" s="57">
        <f>IF(Q3396&gt;SetUp!$B$56,SetUp!$B$56,Q3396)</f>
        <v>17.447676047990143</v>
      </c>
      <c r="I3397" s="57">
        <f t="shared" si="957"/>
        <v>0.90614141797111425</v>
      </c>
      <c r="J3397" s="57">
        <f>MIN(F3397,H3397,(1-EXP(-SetUp!$B$52*H3397/SetUp!$B$56))*F3397)</f>
        <v>0</v>
      </c>
      <c r="K3397" s="57">
        <f t="shared" si="953"/>
        <v>17.447676047990143</v>
      </c>
      <c r="L3397" s="57">
        <f>IF(I3397&lt;=0,0,MIN(SetUp!$B$50*I3397^SetUp!$B$55,I3397))</f>
        <v>1.7365587758468054E-2</v>
      </c>
      <c r="M3397" s="57">
        <f t="shared" si="954"/>
        <v>0.88877583021264617</v>
      </c>
      <c r="N3397" s="57">
        <f>IF(SetUp!$B$62=0,X3397,(B3397-E3397)*(1-(H3397/SetUp!$B$66/SetUp!$B$56)))</f>
        <v>1.1032040726130523</v>
      </c>
      <c r="O3397" s="57">
        <f>K3397*SetUp!$B$65</f>
        <v>0</v>
      </c>
      <c r="P3397" s="57">
        <f>MIN(SetUp!$B$54*L3397^SetUp!$B$51,L3397)</f>
        <v>9.549014981784433E-3</v>
      </c>
      <c r="Q3397" s="57">
        <f t="shared" si="955"/>
        <v>18.550880120603196</v>
      </c>
      <c r="R3397" s="57">
        <f>IF((H3397+N3397-O3397)&gt;SetUp!$B$56,T3396+H3397+N3397-O3397-SetUp!$B$56,T3396)</f>
        <v>0</v>
      </c>
      <c r="S3397" s="57">
        <f>R3397*SetUp!$B$65</f>
        <v>0</v>
      </c>
      <c r="T3397" s="57">
        <f>IF((R3397-S3397)&lt;SetUp!$B$53,R3397-S3397,SetUp!$B$53)</f>
        <v>0</v>
      </c>
      <c r="U3397" s="57">
        <f t="shared" si="956"/>
        <v>0.88877583021264617</v>
      </c>
      <c r="V3397" s="57">
        <f>(L3397-P3397)/1000*SetUp!$B$13*1000000/SetUp!$B$48</f>
        <v>0.44458854862869784</v>
      </c>
      <c r="W3397" s="57">
        <f t="shared" si="958"/>
        <v>2.3037127760971998E-15</v>
      </c>
      <c r="X3397" s="57">
        <f>MAX((SetUp!$B$56*(1-($H3397/SetUp!$B$56)^2)*TANH(($B3397-$D3397)/SetUp!$B$56))/(1+$H3397/SetUp!$B$56*TANH(($B3397-$D3397)/SetUp!$B$56)),0)</f>
        <v>1.1032040726130523</v>
      </c>
    </row>
    <row r="3398" spans="1:24" x14ac:dyDescent="0.3">
      <c r="A3398" s="64">
        <v>30060</v>
      </c>
      <c r="B3398" s="57">
        <v>7.92</v>
      </c>
      <c r="C3398" s="57">
        <v>3.6230000000000002</v>
      </c>
      <c r="D3398" s="57">
        <v>4.2549999999999999</v>
      </c>
      <c r="E3398" s="57">
        <f t="shared" si="950"/>
        <v>4.2549999999999999</v>
      </c>
      <c r="F3398" s="57">
        <f t="shared" si="951"/>
        <v>0</v>
      </c>
      <c r="G3398" s="57">
        <f t="shared" si="952"/>
        <v>0.36628372770430451</v>
      </c>
      <c r="H3398" s="57">
        <f>IF(Q3397&gt;SetUp!$B$56,SetUp!$B$56,Q3397)</f>
        <v>18.550880120603196</v>
      </c>
      <c r="I3398" s="57">
        <f t="shared" si="957"/>
        <v>1.2550595579169506</v>
      </c>
      <c r="J3398" s="57">
        <f>MIN(F3398,H3398,(1-EXP(-SetUp!$B$52*H3398/SetUp!$B$56))*F3398)</f>
        <v>0</v>
      </c>
      <c r="K3398" s="57">
        <f t="shared" si="953"/>
        <v>18.550880120603196</v>
      </c>
      <c r="L3398" s="57">
        <f>IF(I3398&lt;=0,0,MIN(SetUp!$B$50*I3398^SetUp!$B$55,I3398))</f>
        <v>2.9886157219472881E-2</v>
      </c>
      <c r="M3398" s="57">
        <f t="shared" si="954"/>
        <v>1.2251734006974777</v>
      </c>
      <c r="N3398" s="57">
        <f>IF(SetUp!$B$62=0,X3398,(B3398-E3398)*(1-(H3398/SetUp!$B$66/SetUp!$B$56)))</f>
        <v>3.2987162722956955</v>
      </c>
      <c r="O3398" s="57">
        <f>K3398*SetUp!$B$65</f>
        <v>0</v>
      </c>
      <c r="P3398" s="57">
        <f>MIN(SetUp!$B$54*L3398^SetUp!$B$51,L3398)</f>
        <v>1.628276233764336E-2</v>
      </c>
      <c r="Q3398" s="57">
        <f t="shared" si="955"/>
        <v>21.849596392898892</v>
      </c>
      <c r="R3398" s="57">
        <f>IF((H3398+N3398-O3398)&gt;SetUp!$B$56,T3397+H3398+N3398-O3398-SetUp!$B$56,T3397)</f>
        <v>0</v>
      </c>
      <c r="S3398" s="57">
        <f>R3398*SetUp!$B$65</f>
        <v>0</v>
      </c>
      <c r="T3398" s="57">
        <f>IF((R3398-S3398)&lt;SetUp!$B$53,R3398-S3398,SetUp!$B$53)</f>
        <v>0</v>
      </c>
      <c r="U3398" s="57">
        <f t="shared" si="956"/>
        <v>1.2251734006974777</v>
      </c>
      <c r="V3398" s="57">
        <f>(L3398-P3398)/1000*SetUp!$B$13*1000000/SetUp!$B$48</f>
        <v>0.77372958196925079</v>
      </c>
      <c r="W3398" s="57">
        <f t="shared" si="958"/>
        <v>1.3600232051658168E-15</v>
      </c>
      <c r="X3398" s="57">
        <f>MAX((SetUp!$B$56*(1-($H3398/SetUp!$B$56)^2)*TANH(($B3398-$D3398)/SetUp!$B$56))/(1+$H3398/SetUp!$B$56*TANH(($B3398-$D3398)/SetUp!$B$56)),0)</f>
        <v>3.2987162722956955</v>
      </c>
    </row>
    <row r="3399" spans="1:24" x14ac:dyDescent="0.3">
      <c r="A3399" s="64">
        <v>30061</v>
      </c>
      <c r="B3399" s="57">
        <v>6.4909999999999997</v>
      </c>
      <c r="C3399" s="57">
        <v>2.5289999999999999</v>
      </c>
      <c r="D3399" s="57">
        <v>4.2549999999999999</v>
      </c>
      <c r="E3399" s="57">
        <f t="shared" si="950"/>
        <v>4.2549999999999999</v>
      </c>
      <c r="F3399" s="57">
        <f t="shared" si="951"/>
        <v>0</v>
      </c>
      <c r="G3399" s="57">
        <f t="shared" si="952"/>
        <v>0.28468309415939097</v>
      </c>
      <c r="H3399" s="57">
        <f>IF(Q3398&gt;SetUp!$B$56,SetUp!$B$56,Q3398)</f>
        <v>21.849596392898892</v>
      </c>
      <c r="I3399" s="57">
        <f t="shared" si="957"/>
        <v>1.5098564948568687</v>
      </c>
      <c r="J3399" s="57">
        <f>MIN(F3399,H3399,(1-EXP(-SetUp!$B$52*H3399/SetUp!$B$56))*F3399)</f>
        <v>0</v>
      </c>
      <c r="K3399" s="57">
        <f t="shared" si="953"/>
        <v>21.849596392898892</v>
      </c>
      <c r="L3399" s="57">
        <f>IF(I3399&lt;=0,0,MIN(SetUp!$B$50*I3399^SetUp!$B$55,I3399))</f>
        <v>4.0668264257854254E-2</v>
      </c>
      <c r="M3399" s="57">
        <f t="shared" si="954"/>
        <v>1.4691882305990145</v>
      </c>
      <c r="N3399" s="57">
        <f>IF(SetUp!$B$62=0,X3399,(B3399-E3399)*(1-(H3399/SetUp!$B$66/SetUp!$B$56)))</f>
        <v>1.9513169058406088</v>
      </c>
      <c r="O3399" s="57">
        <f>K3399*SetUp!$B$65</f>
        <v>0</v>
      </c>
      <c r="P3399" s="57">
        <f>MIN(SetUp!$B$54*L3399^SetUp!$B$51,L3399)</f>
        <v>2.2041324828324223E-2</v>
      </c>
      <c r="Q3399" s="57">
        <f t="shared" si="955"/>
        <v>23.800913298739502</v>
      </c>
      <c r="R3399" s="57">
        <f>IF((H3399+N3399-O3399)&gt;SetUp!$B$56,T3398+H3399+N3399-O3399-SetUp!$B$56,T3398)</f>
        <v>0</v>
      </c>
      <c r="S3399" s="57">
        <f>R3399*SetUp!$B$65</f>
        <v>0</v>
      </c>
      <c r="T3399" s="57">
        <f>IF((R3399-S3399)&lt;SetUp!$B$53,R3399-S3399,SetUp!$B$53)</f>
        <v>0</v>
      </c>
      <c r="U3399" s="57">
        <f t="shared" si="956"/>
        <v>1.4691882305990145</v>
      </c>
      <c r="V3399" s="57">
        <f>(L3399-P3399)/1000*SetUp!$B$13*1000000/SetUp!$B$48</f>
        <v>1.0594571563476165</v>
      </c>
      <c r="W3399" s="57">
        <f t="shared" si="958"/>
        <v>2.9490299091605721E-15</v>
      </c>
      <c r="X3399" s="57">
        <f>MAX((SetUp!$B$56*(1-($H3399/SetUp!$B$56)^2)*TANH(($B3399-$D3399)/SetUp!$B$56))/(1+$H3399/SetUp!$B$56*TANH(($B3399-$D3399)/SetUp!$B$56)),0)</f>
        <v>1.9513169058406088</v>
      </c>
    </row>
    <row r="3400" spans="1:24" x14ac:dyDescent="0.3">
      <c r="A3400" s="64">
        <v>30062</v>
      </c>
      <c r="B3400" s="57">
        <v>2.0619999999999998</v>
      </c>
      <c r="C3400" s="57">
        <v>1.48</v>
      </c>
      <c r="D3400" s="57">
        <v>4.2549999999999999</v>
      </c>
      <c r="E3400" s="57">
        <f t="shared" si="950"/>
        <v>2.0619999999999998</v>
      </c>
      <c r="F3400" s="57">
        <f t="shared" si="951"/>
        <v>2.1930000000000001</v>
      </c>
      <c r="G3400" s="57">
        <f t="shared" si="952"/>
        <v>0</v>
      </c>
      <c r="H3400" s="57">
        <f>IF(Q3399&gt;SetUp!$B$56,SetUp!$B$56,Q3399)</f>
        <v>23.800913298739502</v>
      </c>
      <c r="I3400" s="57">
        <f t="shared" si="957"/>
        <v>1.4691882305990145</v>
      </c>
      <c r="J3400" s="57">
        <f>MIN(F3400,H3400,(1-EXP(-SetUp!$B$52*H3400/SetUp!$B$56))*F3400)</f>
        <v>2.1397960285174009</v>
      </c>
      <c r="K3400" s="57">
        <f t="shared" si="953"/>
        <v>21.6611172702221</v>
      </c>
      <c r="L3400" s="57">
        <f>IF(I3400&lt;=0,0,MIN(SetUp!$B$50*I3400^SetUp!$B$55,I3400))</f>
        <v>3.8859026712230467E-2</v>
      </c>
      <c r="M3400" s="57">
        <f t="shared" si="954"/>
        <v>1.4303292038867841</v>
      </c>
      <c r="N3400" s="57">
        <f>IF(SetUp!$B$62=0,X3400,(B3400-E3400)*(1-(H3400/SetUp!$B$66/SetUp!$B$56)))</f>
        <v>0</v>
      </c>
      <c r="O3400" s="57">
        <f>K3400*SetUp!$B$65</f>
        <v>0</v>
      </c>
      <c r="P3400" s="57">
        <f>MIN(SetUp!$B$54*L3400^SetUp!$B$51,L3400)</f>
        <v>2.1077067947392954E-2</v>
      </c>
      <c r="Q3400" s="57">
        <f t="shared" si="955"/>
        <v>21.6611172702221</v>
      </c>
      <c r="R3400" s="57">
        <f>IF((H3400+N3400-O3400)&gt;SetUp!$B$56,T3399+H3400+N3400-O3400-SetUp!$B$56,T3399)</f>
        <v>0</v>
      </c>
      <c r="S3400" s="57">
        <f>R3400*SetUp!$B$65</f>
        <v>0</v>
      </c>
      <c r="T3400" s="57">
        <f>IF((R3400-S3400)&lt;SetUp!$B$53,R3400-S3400,SetUp!$B$53)</f>
        <v>0</v>
      </c>
      <c r="U3400" s="57">
        <f t="shared" si="956"/>
        <v>1.4303292038867841</v>
      </c>
      <c r="V3400" s="57">
        <f>(L3400-P3400)/1000*SetUp!$B$13*1000000/SetUp!$B$48</f>
        <v>1.0113966139503709</v>
      </c>
      <c r="W3400" s="57">
        <f t="shared" si="958"/>
        <v>2.8449465006019636E-16</v>
      </c>
      <c r="X3400" s="57">
        <f>MAX((SetUp!$B$56*(1-($H3400/SetUp!$B$56)^2)*TANH(($B3400-$D3400)/SetUp!$B$56))/(1+$H3400/SetUp!$B$56*TANH(($B3400-$D3400)/SetUp!$B$56)),0)</f>
        <v>0</v>
      </c>
    </row>
    <row r="3401" spans="1:24" x14ac:dyDescent="0.3">
      <c r="A3401" s="64">
        <v>30063</v>
      </c>
      <c r="B3401" s="57">
        <v>0.53800000000000003</v>
      </c>
      <c r="C3401" s="57">
        <v>1.1259999999999999</v>
      </c>
      <c r="D3401" s="57">
        <v>4.2549999999999999</v>
      </c>
      <c r="E3401" s="57">
        <f t="shared" si="950"/>
        <v>0.53800000000000003</v>
      </c>
      <c r="F3401" s="57">
        <f t="shared" si="951"/>
        <v>3.7169999999999996</v>
      </c>
      <c r="G3401" s="57">
        <f t="shared" si="952"/>
        <v>0</v>
      </c>
      <c r="H3401" s="57">
        <f>IF(Q3400&gt;SetUp!$B$56,SetUp!$B$56,Q3400)</f>
        <v>21.6611172702221</v>
      </c>
      <c r="I3401" s="57">
        <f t="shared" si="957"/>
        <v>1.4303292038867841</v>
      </c>
      <c r="J3401" s="57">
        <f>MIN(F3401,H3401,(1-EXP(-SetUp!$B$52*H3401/SetUp!$B$56))*F3401)</f>
        <v>3.5910200714770926</v>
      </c>
      <c r="K3401" s="57">
        <f t="shared" si="953"/>
        <v>18.070097198745007</v>
      </c>
      <c r="L3401" s="57">
        <f>IF(I3401&lt;=0,0,MIN(SetUp!$B$50*I3401^SetUp!$B$55,I3401))</f>
        <v>3.7161182717543581E-2</v>
      </c>
      <c r="M3401" s="57">
        <f t="shared" si="954"/>
        <v>1.3931680211692405</v>
      </c>
      <c r="N3401" s="57">
        <f>IF(SetUp!$B$62=0,X3401,(B3401-E3401)*(1-(H3401/SetUp!$B$66/SetUp!$B$56)))</f>
        <v>0</v>
      </c>
      <c r="O3401" s="57">
        <f>K3401*SetUp!$B$65</f>
        <v>0</v>
      </c>
      <c r="P3401" s="57">
        <f>MIN(SetUp!$B$54*L3401^SetUp!$B$51,L3401)</f>
        <v>2.0171485223032637E-2</v>
      </c>
      <c r="Q3401" s="57">
        <f t="shared" si="955"/>
        <v>18.070097198745007</v>
      </c>
      <c r="R3401" s="57">
        <f>IF((H3401+N3401-O3401)&gt;SetUp!$B$56,T3400+H3401+N3401-O3401-SetUp!$B$56,T3400)</f>
        <v>0</v>
      </c>
      <c r="S3401" s="57">
        <f>R3401*SetUp!$B$65</f>
        <v>0</v>
      </c>
      <c r="T3401" s="57">
        <f>IF((R3401-S3401)&lt;SetUp!$B$53,R3401-S3401,SetUp!$B$53)</f>
        <v>0</v>
      </c>
      <c r="U3401" s="57">
        <f t="shared" si="956"/>
        <v>1.3931680211692405</v>
      </c>
      <c r="V3401" s="57">
        <f>(L3401-P3401)/1000*SetUp!$B$13*1000000/SetUp!$B$48</f>
        <v>0.96633462855443109</v>
      </c>
      <c r="W3401" s="57">
        <f t="shared" si="958"/>
        <v>4.8572257327350599E-16</v>
      </c>
      <c r="X3401" s="57">
        <f>MAX((SetUp!$B$56*(1-($H3401/SetUp!$B$56)^2)*TANH(($B3401-$D3401)/SetUp!$B$56))/(1+$H3401/SetUp!$B$56*TANH(($B3401-$D3401)/SetUp!$B$56)),0)</f>
        <v>0</v>
      </c>
    </row>
    <row r="3402" spans="1:24" x14ac:dyDescent="0.3">
      <c r="A3402" s="64">
        <v>30064</v>
      </c>
      <c r="B3402" s="57">
        <v>20.582999999999998</v>
      </c>
      <c r="C3402" s="57">
        <v>0.70899999999999996</v>
      </c>
      <c r="D3402" s="57">
        <v>4.2549999999999999</v>
      </c>
      <c r="E3402" s="57">
        <f t="shared" si="950"/>
        <v>4.2549999999999999</v>
      </c>
      <c r="F3402" s="57">
        <f t="shared" si="951"/>
        <v>0</v>
      </c>
      <c r="G3402" s="57">
        <f t="shared" si="952"/>
        <v>2.5881905531094951</v>
      </c>
      <c r="H3402" s="57">
        <f>IF(Q3401&gt;SetUp!$B$56,SetUp!$B$56,Q3401)</f>
        <v>18.070097198745007</v>
      </c>
      <c r="I3402" s="57">
        <f t="shared" si="957"/>
        <v>3.9813585742787359</v>
      </c>
      <c r="J3402" s="57">
        <f>MIN(F3402,H3402,(1-EXP(-SetUp!$B$52*H3402/SetUp!$B$56))*F3402)</f>
        <v>0</v>
      </c>
      <c r="K3402" s="57">
        <f t="shared" si="953"/>
        <v>18.070097198745007</v>
      </c>
      <c r="L3402" s="57">
        <f>IF(I3402&lt;=0,0,MIN(SetUp!$B$50*I3402^SetUp!$B$55,I3402))</f>
        <v>0.20468295267030406</v>
      </c>
      <c r="M3402" s="57">
        <f t="shared" si="954"/>
        <v>3.7766756216084318</v>
      </c>
      <c r="N3402" s="57">
        <f>IF(SetUp!$B$62=0,X3402,(B3402-E3402)*(1-(H3402/SetUp!$B$66/SetUp!$B$56)))</f>
        <v>13.739809446890504</v>
      </c>
      <c r="O3402" s="57">
        <f>K3402*SetUp!$B$65</f>
        <v>0</v>
      </c>
      <c r="P3402" s="57">
        <f>MIN(SetUp!$B$54*L3402^SetUp!$B$51,L3402)</f>
        <v>0.10792556310024531</v>
      </c>
      <c r="Q3402" s="57">
        <f t="shared" si="955"/>
        <v>31.809906645635511</v>
      </c>
      <c r="R3402" s="57">
        <f>IF((H3402+N3402-O3402)&gt;SetUp!$B$56,T3401+H3402+N3402-O3402-SetUp!$B$56,T3401)</f>
        <v>0</v>
      </c>
      <c r="S3402" s="57">
        <f>R3402*SetUp!$B$65</f>
        <v>0</v>
      </c>
      <c r="T3402" s="57">
        <f>IF((R3402-S3402)&lt;SetUp!$B$53,R3402-S3402,SetUp!$B$53)</f>
        <v>0</v>
      </c>
      <c r="U3402" s="57">
        <f t="shared" si="956"/>
        <v>3.7766756216084318</v>
      </c>
      <c r="V3402" s="57">
        <f>(L3402-P3402)/1000*SetUp!$B$13*1000000/SetUp!$B$48</f>
        <v>5.5033361329880783</v>
      </c>
      <c r="W3402" s="57">
        <f t="shared" si="958"/>
        <v>-2.1649348980190553E-15</v>
      </c>
      <c r="X3402" s="57">
        <f>MAX((SetUp!$B$56*(1-($H3402/SetUp!$B$56)^2)*TANH(($B3402-$D3402)/SetUp!$B$56))/(1+$H3402/SetUp!$B$56*TANH(($B3402-$D3402)/SetUp!$B$56)),0)</f>
        <v>13.739809446890504</v>
      </c>
    </row>
    <row r="3403" spans="1:24" x14ac:dyDescent="0.3">
      <c r="A3403" s="64">
        <v>30065</v>
      </c>
      <c r="B3403" s="57">
        <v>31.024999999999999</v>
      </c>
      <c r="C3403" s="57">
        <v>33.369999999999997</v>
      </c>
      <c r="D3403" s="57">
        <v>4.2549999999999999</v>
      </c>
      <c r="E3403" s="57">
        <f t="shared" si="950"/>
        <v>4.2549999999999999</v>
      </c>
      <c r="F3403" s="57">
        <f t="shared" si="951"/>
        <v>0</v>
      </c>
      <c r="G3403" s="57">
        <f t="shared" si="952"/>
        <v>10.842700266384917</v>
      </c>
      <c r="H3403" s="57">
        <f>IF(Q3402&gt;SetUp!$B$56,SetUp!$B$56,Q3402)</f>
        <v>31.809906645635511</v>
      </c>
      <c r="I3403" s="57">
        <f t="shared" si="957"/>
        <v>14.619375887993348</v>
      </c>
      <c r="J3403" s="57">
        <f>MIN(F3403,H3403,(1-EXP(-SetUp!$B$52*H3403/SetUp!$B$56))*F3403)</f>
        <v>0</v>
      </c>
      <c r="K3403" s="57">
        <f t="shared" si="953"/>
        <v>31.809906645635511</v>
      </c>
      <c r="L3403" s="57">
        <f>IF(I3403&lt;=0,0,MIN(SetUp!$B$50*I3403^SetUp!$B$55,I3403))</f>
        <v>1.7888650214259245</v>
      </c>
      <c r="M3403" s="57">
        <f t="shared" si="954"/>
        <v>12.830510866567423</v>
      </c>
      <c r="N3403" s="57">
        <f>IF(SetUp!$B$62=0,X3403,(B3403-E3403)*(1-(H3403/SetUp!$B$66/SetUp!$B$56)))</f>
        <v>15.927299733615083</v>
      </c>
      <c r="O3403" s="57">
        <f>K3403*SetUp!$B$65</f>
        <v>0</v>
      </c>
      <c r="P3403" s="57">
        <f>MIN(SetUp!$B$54*L3403^SetUp!$B$51,L3403)</f>
        <v>0.90908306949633477</v>
      </c>
      <c r="Q3403" s="57">
        <f t="shared" si="955"/>
        <v>47.737206379250594</v>
      </c>
      <c r="R3403" s="57">
        <f>IF((H3403+N3403-O3403)&gt;SetUp!$B$56,T3402+H3403+N3403-O3403-SetUp!$B$56,T3402)</f>
        <v>0</v>
      </c>
      <c r="S3403" s="57">
        <f>R3403*SetUp!$B$65</f>
        <v>0</v>
      </c>
      <c r="T3403" s="57">
        <f>IF((R3403-S3403)&lt;SetUp!$B$53,R3403-S3403,SetUp!$B$53)</f>
        <v>0</v>
      </c>
      <c r="U3403" s="57">
        <f t="shared" si="956"/>
        <v>12.830510866567423</v>
      </c>
      <c r="V3403" s="57">
        <f>(L3403-P3403)/1000*SetUp!$B$13*1000000/SetUp!$B$48</f>
        <v>50.039958981108683</v>
      </c>
      <c r="W3403" s="57">
        <f t="shared" si="958"/>
        <v>-1.7763568394002505E-15</v>
      </c>
      <c r="X3403" s="57">
        <f>MAX((SetUp!$B$56*(1-($H3403/SetUp!$B$56)^2)*TANH(($B3403-$D3403)/SetUp!$B$56))/(1+$H3403/SetUp!$B$56*TANH(($B3403-$D3403)/SetUp!$B$56)),0)</f>
        <v>15.927299733615083</v>
      </c>
    </row>
    <row r="3404" spans="1:24" x14ac:dyDescent="0.3">
      <c r="A3404" s="64">
        <v>30066</v>
      </c>
      <c r="B3404" s="57">
        <v>7.6020000000000003</v>
      </c>
      <c r="C3404" s="57">
        <v>17.045999999999999</v>
      </c>
      <c r="D3404" s="57">
        <v>4.2549999999999999</v>
      </c>
      <c r="E3404" s="57">
        <f t="shared" si="950"/>
        <v>4.2549999999999999</v>
      </c>
      <c r="F3404" s="57">
        <f t="shared" si="951"/>
        <v>0</v>
      </c>
      <c r="G3404" s="57">
        <f t="shared" si="952"/>
        <v>1.9191287748979429</v>
      </c>
      <c r="H3404" s="57">
        <f>IF(Q3403&gt;SetUp!$B$56,SetUp!$B$56,Q3403)</f>
        <v>47.737206379250594</v>
      </c>
      <c r="I3404" s="57">
        <f t="shared" si="957"/>
        <v>14.749639641465365</v>
      </c>
      <c r="J3404" s="57">
        <f>MIN(F3404,H3404,(1-EXP(-SetUp!$B$52*H3404/SetUp!$B$56))*F3404)</f>
        <v>0</v>
      </c>
      <c r="K3404" s="57">
        <f t="shared" si="953"/>
        <v>47.737206379250594</v>
      </c>
      <c r="L3404" s="57">
        <f>IF(I3404&lt;=0,0,MIN(SetUp!$B$50*I3404^SetUp!$B$55,I3404))</f>
        <v>1.8155095353013628</v>
      </c>
      <c r="M3404" s="57">
        <f t="shared" si="954"/>
        <v>12.934130106164002</v>
      </c>
      <c r="N3404" s="57">
        <f>IF(SetUp!$B$62=0,X3404,(B3404-E3404)*(1-(H3404/SetUp!$B$66/SetUp!$B$56)))</f>
        <v>1.4278712251020576</v>
      </c>
      <c r="O3404" s="57">
        <f>K3404*SetUp!$B$65</f>
        <v>0</v>
      </c>
      <c r="P3404" s="57">
        <f>MIN(SetUp!$B$54*L3404^SetUp!$B$51,L3404)</f>
        <v>0.92239151407334785</v>
      </c>
      <c r="Q3404" s="57">
        <f t="shared" si="955"/>
        <v>49.165077604352653</v>
      </c>
      <c r="R3404" s="57">
        <f>IF((H3404+N3404-O3404)&gt;SetUp!$B$56,T3403+H3404+N3404-O3404-SetUp!$B$56,T3403)</f>
        <v>0</v>
      </c>
      <c r="S3404" s="57">
        <f>R3404*SetUp!$B$65</f>
        <v>0</v>
      </c>
      <c r="T3404" s="57">
        <f>IF((R3404-S3404)&lt;SetUp!$B$53,R3404-S3404,SetUp!$B$53)</f>
        <v>0</v>
      </c>
      <c r="U3404" s="57">
        <f t="shared" si="956"/>
        <v>12.934130106164002</v>
      </c>
      <c r="V3404" s="57">
        <f>(L3404-P3404)/1000*SetUp!$B$13*1000000/SetUp!$B$48</f>
        <v>50.798483703284184</v>
      </c>
      <c r="W3404" s="57">
        <f t="shared" si="958"/>
        <v>-2.6645352591003757E-15</v>
      </c>
      <c r="X3404" s="57">
        <f>MAX((SetUp!$B$56*(1-($H3404/SetUp!$B$56)^2)*TANH(($B3404-$D3404)/SetUp!$B$56))/(1+$H3404/SetUp!$B$56*TANH(($B3404-$D3404)/SetUp!$B$56)),0)</f>
        <v>1.4278712251020576</v>
      </c>
    </row>
    <row r="3405" spans="1:24" x14ac:dyDescent="0.3">
      <c r="A3405" s="64">
        <v>30067</v>
      </c>
      <c r="B3405" s="57">
        <v>11.173999999999999</v>
      </c>
      <c r="C3405" s="57">
        <v>39.679000000000002</v>
      </c>
      <c r="D3405" s="57">
        <v>4.2549999999999999</v>
      </c>
      <c r="E3405" s="57">
        <f t="shared" si="950"/>
        <v>4.2549999999999999</v>
      </c>
      <c r="F3405" s="57">
        <f t="shared" si="951"/>
        <v>0</v>
      </c>
      <c r="G3405" s="57">
        <f t="shared" si="952"/>
        <v>4.3099984210283697</v>
      </c>
      <c r="H3405" s="57">
        <f>IF(Q3404&gt;SetUp!$B$56,SetUp!$B$56,Q3404)</f>
        <v>49.165077604352653</v>
      </c>
      <c r="I3405" s="57">
        <f t="shared" si="957"/>
        <v>17.244128527192373</v>
      </c>
      <c r="J3405" s="57">
        <f>MIN(F3405,H3405,(1-EXP(-SetUp!$B$52*H3405/SetUp!$B$56))*F3405)</f>
        <v>0</v>
      </c>
      <c r="K3405" s="57">
        <f t="shared" si="953"/>
        <v>49.165077604352653</v>
      </c>
      <c r="L3405" s="57">
        <f>IF(I3405&lt;=0,0,MIN(SetUp!$B$50*I3405^SetUp!$B$55,I3405))</f>
        <v>2.3555822312296288</v>
      </c>
      <c r="M3405" s="57">
        <f t="shared" si="954"/>
        <v>14.888546295962744</v>
      </c>
      <c r="N3405" s="57">
        <f>IF(SetUp!$B$62=0,X3405,(B3405-E3405)*(1-(H3405/SetUp!$B$66/SetUp!$B$56)))</f>
        <v>2.6090015789716294</v>
      </c>
      <c r="O3405" s="57">
        <f>K3405*SetUp!$B$65</f>
        <v>0</v>
      </c>
      <c r="P3405" s="57">
        <f>MIN(SetUp!$B$54*L3405^SetUp!$B$51,L3405)</f>
        <v>1.1914916157622406</v>
      </c>
      <c r="Q3405" s="57">
        <f t="shared" si="955"/>
        <v>51.774079183324282</v>
      </c>
      <c r="R3405" s="57">
        <f>IF((H3405+N3405-O3405)&gt;SetUp!$B$56,T3404+H3405+N3405-O3405-SetUp!$B$56,T3404)</f>
        <v>0</v>
      </c>
      <c r="S3405" s="57">
        <f>R3405*SetUp!$B$65</f>
        <v>0</v>
      </c>
      <c r="T3405" s="57">
        <f>IF((R3405-S3405)&lt;SetUp!$B$53,R3405-S3405,SetUp!$B$53)</f>
        <v>0</v>
      </c>
      <c r="U3405" s="57">
        <f t="shared" si="956"/>
        <v>14.888546295962744</v>
      </c>
      <c r="V3405" s="57">
        <f>(L3405-P3405)/1000*SetUp!$B$13*1000000/SetUp!$B$48</f>
        <v>66.210777023240851</v>
      </c>
      <c r="W3405" s="57">
        <f t="shared" si="958"/>
        <v>3.9968028886505635E-15</v>
      </c>
      <c r="X3405" s="57">
        <f>MAX((SetUp!$B$56*(1-($H3405/SetUp!$B$56)^2)*TANH(($B3405-$D3405)/SetUp!$B$56))/(1+$H3405/SetUp!$B$56*TANH(($B3405-$D3405)/SetUp!$B$56)),0)</f>
        <v>2.6090015789716294</v>
      </c>
    </row>
    <row r="3406" spans="1:24" x14ac:dyDescent="0.3">
      <c r="A3406" s="64">
        <v>30068</v>
      </c>
      <c r="B3406" s="57">
        <v>4.1449999999999996</v>
      </c>
      <c r="C3406" s="57">
        <v>112.06399999999999</v>
      </c>
      <c r="D3406" s="57">
        <v>4.2549999999999999</v>
      </c>
      <c r="E3406" s="57">
        <f t="shared" si="950"/>
        <v>4.1449999999999996</v>
      </c>
      <c r="F3406" s="57">
        <f t="shared" si="951"/>
        <v>0.11000000000000032</v>
      </c>
      <c r="G3406" s="57">
        <f t="shared" si="952"/>
        <v>0</v>
      </c>
      <c r="H3406" s="57">
        <f>IF(Q3405&gt;SetUp!$B$56,SetUp!$B$56,Q3405)</f>
        <v>51.774079183324282</v>
      </c>
      <c r="I3406" s="57">
        <f t="shared" si="957"/>
        <v>14.888546295962744</v>
      </c>
      <c r="J3406" s="57">
        <f>MIN(F3406,H3406,(1-EXP(-SetUp!$B$52*H3406/SetUp!$B$56))*F3406)</f>
        <v>0.10996626500343114</v>
      </c>
      <c r="K3406" s="57">
        <f t="shared" si="953"/>
        <v>51.664112918320853</v>
      </c>
      <c r="L3406" s="57">
        <f>IF(I3406&lt;=0,0,MIN(SetUp!$B$50*I3406^SetUp!$B$55,I3406))</f>
        <v>1.8440952275686389</v>
      </c>
      <c r="M3406" s="57">
        <f t="shared" si="954"/>
        <v>13.044451068394105</v>
      </c>
      <c r="N3406" s="57">
        <f>IF(SetUp!$B$62=0,X3406,(B3406-E3406)*(1-(H3406/SetUp!$B$66/SetUp!$B$56)))</f>
        <v>0</v>
      </c>
      <c r="O3406" s="57">
        <f>K3406*SetUp!$B$65</f>
        <v>0</v>
      </c>
      <c r="P3406" s="57">
        <f>MIN(SetUp!$B$54*L3406^SetUp!$B$51,L3406)</f>
        <v>0.93666584858766067</v>
      </c>
      <c r="Q3406" s="57">
        <f t="shared" si="955"/>
        <v>51.664112918320853</v>
      </c>
      <c r="R3406" s="57">
        <f>IF((H3406+N3406-O3406)&gt;SetUp!$B$56,T3405+H3406+N3406-O3406-SetUp!$B$56,T3405)</f>
        <v>0</v>
      </c>
      <c r="S3406" s="57">
        <f>R3406*SetUp!$B$65</f>
        <v>0</v>
      </c>
      <c r="T3406" s="57">
        <f>IF((R3406-S3406)&lt;SetUp!$B$53,R3406-S3406,SetUp!$B$53)</f>
        <v>0</v>
      </c>
      <c r="U3406" s="57">
        <f t="shared" si="956"/>
        <v>13.044451068394105</v>
      </c>
      <c r="V3406" s="57">
        <f>(L3406-P3406)/1000*SetUp!$B$13*1000000/SetUp!$B$48</f>
        <v>51.612480573021706</v>
      </c>
      <c r="W3406" s="57">
        <f t="shared" si="958"/>
        <v>7.5495165674510645E-15</v>
      </c>
      <c r="X3406" s="57">
        <f>MAX((SetUp!$B$56*(1-($H3406/SetUp!$B$56)^2)*TANH(($B3406-$D3406)/SetUp!$B$56))/(1+$H3406/SetUp!$B$56*TANH(($B3406-$D3406)/SetUp!$B$56)),0)</f>
        <v>0</v>
      </c>
    </row>
    <row r="3407" spans="1:24" x14ac:dyDescent="0.3">
      <c r="A3407" s="64">
        <v>30069</v>
      </c>
      <c r="B3407" s="57">
        <v>2.8580000000000001</v>
      </c>
      <c r="C3407" s="57">
        <v>93.61</v>
      </c>
      <c r="D3407" s="57">
        <v>4.2549999999999999</v>
      </c>
      <c r="E3407" s="57">
        <f t="shared" si="950"/>
        <v>2.8580000000000001</v>
      </c>
      <c r="F3407" s="57">
        <f t="shared" si="951"/>
        <v>1.3969999999999998</v>
      </c>
      <c r="G3407" s="57">
        <f t="shared" si="952"/>
        <v>0</v>
      </c>
      <c r="H3407" s="57">
        <f>IF(Q3406&gt;SetUp!$B$56,SetUp!$B$56,Q3406)</f>
        <v>51.664112918320853</v>
      </c>
      <c r="I3407" s="57">
        <f t="shared" si="957"/>
        <v>13.044451068394105</v>
      </c>
      <c r="J3407" s="57">
        <f>MIN(F3407,H3407,(1-EXP(-SetUp!$B$52*H3407/SetUp!$B$56))*F3407)</f>
        <v>1.3965641404777527</v>
      </c>
      <c r="K3407" s="57">
        <f t="shared" si="953"/>
        <v>50.267548777843103</v>
      </c>
      <c r="L3407" s="57">
        <f>IF(I3407&lt;=0,0,MIN(SetUp!$B$50*I3407^SetUp!$B$55,I3407))</f>
        <v>1.4793554331683345</v>
      </c>
      <c r="M3407" s="57">
        <f t="shared" si="954"/>
        <v>11.56509563522577</v>
      </c>
      <c r="N3407" s="57">
        <f>IF(SetUp!$B$62=0,X3407,(B3407-E3407)*(1-(H3407/SetUp!$B$66/SetUp!$B$56)))</f>
        <v>0</v>
      </c>
      <c r="O3407" s="57">
        <f>K3407*SetUp!$B$65</f>
        <v>0</v>
      </c>
      <c r="P3407" s="57">
        <f>MIN(SetUp!$B$54*L3407^SetUp!$B$51,L3407)</f>
        <v>0.75422703883467324</v>
      </c>
      <c r="Q3407" s="57">
        <f t="shared" si="955"/>
        <v>50.267548777843103</v>
      </c>
      <c r="R3407" s="57">
        <f>IF((H3407+N3407-O3407)&gt;SetUp!$B$56,T3406+H3407+N3407-O3407-SetUp!$B$56,T3406)</f>
        <v>0</v>
      </c>
      <c r="S3407" s="57">
        <f>R3407*SetUp!$B$65</f>
        <v>0</v>
      </c>
      <c r="T3407" s="57">
        <f>IF((R3407-S3407)&lt;SetUp!$B$53,R3407-S3407,SetUp!$B$53)</f>
        <v>0</v>
      </c>
      <c r="U3407" s="57">
        <f t="shared" si="956"/>
        <v>11.56509563522577</v>
      </c>
      <c r="V3407" s="57">
        <f>(L3407-P3407)/1000*SetUp!$B$13*1000000/SetUp!$B$48</f>
        <v>41.243622955563396</v>
      </c>
      <c r="W3407" s="57">
        <f t="shared" si="958"/>
        <v>5.3290705182007514E-15</v>
      </c>
      <c r="X3407" s="57">
        <f>MAX((SetUp!$B$56*(1-($H3407/SetUp!$B$56)^2)*TANH(($B3407-$D3407)/SetUp!$B$56))/(1+$H3407/SetUp!$B$56*TANH(($B3407-$D3407)/SetUp!$B$56)),0)</f>
        <v>0</v>
      </c>
    </row>
    <row r="3408" spans="1:24" x14ac:dyDescent="0.3">
      <c r="A3408" s="64">
        <v>30070</v>
      </c>
      <c r="B3408" s="57">
        <v>0.48299999999999998</v>
      </c>
      <c r="C3408" s="57">
        <v>17.045999999999999</v>
      </c>
      <c r="D3408" s="57">
        <v>4.2549999999999999</v>
      </c>
      <c r="E3408" s="57">
        <f t="shared" si="950"/>
        <v>0.48299999999999998</v>
      </c>
      <c r="F3408" s="57">
        <f t="shared" si="951"/>
        <v>3.7719999999999998</v>
      </c>
      <c r="G3408" s="57">
        <f t="shared" si="952"/>
        <v>0</v>
      </c>
      <c r="H3408" s="57">
        <f>IF(Q3407&gt;SetUp!$B$56,SetUp!$B$56,Q3407)</f>
        <v>50.267548777843103</v>
      </c>
      <c r="I3408" s="57">
        <f t="shared" si="957"/>
        <v>11.56509563522577</v>
      </c>
      <c r="J3408" s="57">
        <f>MIN(F3408,H3408,(1-EXP(-SetUp!$B$52*H3408/SetUp!$B$56))*F3408)</f>
        <v>3.7705361702069307</v>
      </c>
      <c r="K3408" s="57">
        <f t="shared" si="953"/>
        <v>46.497012607636172</v>
      </c>
      <c r="L3408" s="57">
        <f>IF(I3408&lt;=0,0,MIN(SetUp!$B$50*I3408^SetUp!$B$55,I3408))</f>
        <v>1.2104445474394367</v>
      </c>
      <c r="M3408" s="57">
        <f t="shared" si="954"/>
        <v>10.354651087786333</v>
      </c>
      <c r="N3408" s="57">
        <f>IF(SetUp!$B$62=0,X3408,(B3408-E3408)*(1-(H3408/SetUp!$B$66/SetUp!$B$56)))</f>
        <v>0</v>
      </c>
      <c r="O3408" s="57">
        <f>K3408*SetUp!$B$65</f>
        <v>0</v>
      </c>
      <c r="P3408" s="57">
        <f>MIN(SetUp!$B$54*L3408^SetUp!$B$51,L3408)</f>
        <v>0.61923667972793062</v>
      </c>
      <c r="Q3408" s="57">
        <f t="shared" si="955"/>
        <v>46.497012607636172</v>
      </c>
      <c r="R3408" s="57">
        <f>IF((H3408+N3408-O3408)&gt;SetUp!$B$56,T3407+H3408+N3408-O3408-SetUp!$B$56,T3407)</f>
        <v>0</v>
      </c>
      <c r="S3408" s="57">
        <f>R3408*SetUp!$B$65</f>
        <v>0</v>
      </c>
      <c r="T3408" s="57">
        <f>IF((R3408-S3408)&lt;SetUp!$B$53,R3408-S3408,SetUp!$B$53)</f>
        <v>0</v>
      </c>
      <c r="U3408" s="57">
        <f t="shared" si="956"/>
        <v>10.354651087786333</v>
      </c>
      <c r="V3408" s="57">
        <f>(L3408-P3408)/1000*SetUp!$B$13*1000000/SetUp!$B$48</f>
        <v>33.626533693612465</v>
      </c>
      <c r="W3408" s="57">
        <f t="shared" si="958"/>
        <v>-3.9968028886505635E-15</v>
      </c>
      <c r="X3408" s="57">
        <f>MAX((SetUp!$B$56*(1-($H3408/SetUp!$B$56)^2)*TANH(($B3408-$D3408)/SetUp!$B$56))/(1+$H3408/SetUp!$B$56*TANH(($B3408-$D3408)/SetUp!$B$56)),0)</f>
        <v>0</v>
      </c>
    </row>
    <row r="3409" spans="1:24" x14ac:dyDescent="0.3">
      <c r="A3409" s="64">
        <v>30071</v>
      </c>
      <c r="B3409" s="57">
        <v>6.7000000000000004E-2</v>
      </c>
      <c r="C3409" s="57">
        <v>13.032</v>
      </c>
      <c r="D3409" s="57">
        <v>4.2549999999999999</v>
      </c>
      <c r="E3409" s="57">
        <f t="shared" si="950"/>
        <v>6.7000000000000004E-2</v>
      </c>
      <c r="F3409" s="57">
        <f t="shared" si="951"/>
        <v>4.1879999999999997</v>
      </c>
      <c r="G3409" s="57">
        <f t="shared" si="952"/>
        <v>0</v>
      </c>
      <c r="H3409" s="57">
        <f>IF(Q3408&gt;SetUp!$B$56,SetUp!$B$56,Q3408)</f>
        <v>46.497012607636172</v>
      </c>
      <c r="I3409" s="57">
        <f t="shared" si="957"/>
        <v>10.354651087786333</v>
      </c>
      <c r="J3409" s="57">
        <f>MIN(F3409,H3409,(1-EXP(-SetUp!$B$52*H3409/SetUp!$B$56))*F3409)</f>
        <v>4.1850705334194149</v>
      </c>
      <c r="K3409" s="57">
        <f t="shared" si="953"/>
        <v>42.311942074216759</v>
      </c>
      <c r="L3409" s="57">
        <f>IF(I3409&lt;=0,0,MIN(SetUp!$B$50*I3409^SetUp!$B$55,I3409))</f>
        <v>1.0067507614311666</v>
      </c>
      <c r="M3409" s="57">
        <f t="shared" si="954"/>
        <v>9.3479003263551661</v>
      </c>
      <c r="N3409" s="57">
        <f>IF(SetUp!$B$62=0,X3409,(B3409-E3409)*(1-(H3409/SetUp!$B$66/SetUp!$B$56)))</f>
        <v>0</v>
      </c>
      <c r="O3409" s="57">
        <f>K3409*SetUp!$B$65</f>
        <v>0</v>
      </c>
      <c r="P3409" s="57">
        <f>MIN(SetUp!$B$54*L3409^SetUp!$B$51,L3409)</f>
        <v>0.51664839588742439</v>
      </c>
      <c r="Q3409" s="57">
        <f t="shared" si="955"/>
        <v>42.311942074216759</v>
      </c>
      <c r="R3409" s="57">
        <f>IF((H3409+N3409-O3409)&gt;SetUp!$B$56,T3408+H3409+N3409-O3409-SetUp!$B$56,T3408)</f>
        <v>0</v>
      </c>
      <c r="S3409" s="57">
        <f>R3409*SetUp!$B$65</f>
        <v>0</v>
      </c>
      <c r="T3409" s="57">
        <f>IF((R3409-S3409)&lt;SetUp!$B$53,R3409-S3409,SetUp!$B$53)</f>
        <v>0</v>
      </c>
      <c r="U3409" s="57">
        <f t="shared" si="956"/>
        <v>9.3479003263551661</v>
      </c>
      <c r="V3409" s="57">
        <f>(L3409-P3409)/1000*SetUp!$B$13*1000000/SetUp!$B$48</f>
        <v>27.875886990593703</v>
      </c>
      <c r="W3409" s="57">
        <f t="shared" si="958"/>
        <v>0</v>
      </c>
      <c r="X3409" s="57">
        <f>MAX((SetUp!$B$56*(1-($H3409/SetUp!$B$56)^2)*TANH(($B3409-$D3409)/SetUp!$B$56))/(1+$H3409/SetUp!$B$56*TANH(($B3409-$D3409)/SetUp!$B$56)),0)</f>
        <v>0</v>
      </c>
    </row>
    <row r="3410" spans="1:24" x14ac:dyDescent="0.3">
      <c r="A3410" s="64">
        <v>30072</v>
      </c>
      <c r="B3410" s="57">
        <v>1.244</v>
      </c>
      <c r="C3410" s="57">
        <v>6.6719999999999997</v>
      </c>
      <c r="D3410" s="57">
        <v>3.5880000000000001</v>
      </c>
      <c r="E3410" s="57">
        <f t="shared" si="950"/>
        <v>1.244</v>
      </c>
      <c r="F3410" s="57">
        <f t="shared" si="951"/>
        <v>2.3440000000000003</v>
      </c>
      <c r="G3410" s="57">
        <f t="shared" si="952"/>
        <v>0</v>
      </c>
      <c r="H3410" s="57">
        <f>IF(Q3409&gt;SetUp!$B$56,SetUp!$B$56,Q3409)</f>
        <v>42.311942074216759</v>
      </c>
      <c r="I3410" s="57">
        <f t="shared" si="957"/>
        <v>9.3479003263551661</v>
      </c>
      <c r="J3410" s="57">
        <f>MIN(F3410,H3410,(1-EXP(-SetUp!$B$52*H3410/SetUp!$B$56))*F3410)</f>
        <v>2.3408469406567103</v>
      </c>
      <c r="K3410" s="57">
        <f t="shared" si="953"/>
        <v>39.971095133560048</v>
      </c>
      <c r="L3410" s="57">
        <f>IF(I3410&lt;=0,0,MIN(SetUp!$B$50*I3410^SetUp!$B$55,I3410))</f>
        <v>0.84895819721864363</v>
      </c>
      <c r="M3410" s="57">
        <f t="shared" si="954"/>
        <v>8.4989421291365232</v>
      </c>
      <c r="N3410" s="57">
        <f>IF(SetUp!$B$62=0,X3410,(B3410-E3410)*(1-(H3410/SetUp!$B$66/SetUp!$B$56)))</f>
        <v>0</v>
      </c>
      <c r="O3410" s="57">
        <f>K3410*SetUp!$B$65</f>
        <v>0</v>
      </c>
      <c r="P3410" s="57">
        <f>MIN(SetUp!$B$54*L3410^SetUp!$B$51,L3410)</f>
        <v>0.43693709139008258</v>
      </c>
      <c r="Q3410" s="57">
        <f t="shared" si="955"/>
        <v>39.971095133560048</v>
      </c>
      <c r="R3410" s="57">
        <f>IF((H3410+N3410-O3410)&gt;SetUp!$B$56,T3409+H3410+N3410-O3410-SetUp!$B$56,T3409)</f>
        <v>0</v>
      </c>
      <c r="S3410" s="57">
        <f>R3410*SetUp!$B$65</f>
        <v>0</v>
      </c>
      <c r="T3410" s="57">
        <f>IF((R3410-S3410)&lt;SetUp!$B$53,R3410-S3410,SetUp!$B$53)</f>
        <v>0</v>
      </c>
      <c r="U3410" s="57">
        <f t="shared" si="956"/>
        <v>8.4989421291365232</v>
      </c>
      <c r="V3410" s="57">
        <f>(L3410-P3410)/1000*SetUp!$B$13*1000000/SetUp!$B$48</f>
        <v>23.434805851373369</v>
      </c>
      <c r="W3410" s="57">
        <f t="shared" si="958"/>
        <v>0</v>
      </c>
      <c r="X3410" s="57">
        <f>MAX((SetUp!$B$56*(1-($H3410/SetUp!$B$56)^2)*TANH(($B3410-$D3410)/SetUp!$B$56))/(1+$H3410/SetUp!$B$56*TANH(($B3410-$D3410)/SetUp!$B$56)),0)</f>
        <v>0</v>
      </c>
    </row>
    <row r="3411" spans="1:24" x14ac:dyDescent="0.3">
      <c r="A3411" s="64">
        <v>30073</v>
      </c>
      <c r="B3411" s="57">
        <v>7.5750000000000002</v>
      </c>
      <c r="C3411" s="57">
        <v>4.5720000000000001</v>
      </c>
      <c r="D3411" s="57">
        <v>3.5880000000000001</v>
      </c>
      <c r="E3411" s="57">
        <f t="shared" si="950"/>
        <v>3.5880000000000001</v>
      </c>
      <c r="F3411" s="57">
        <f t="shared" si="951"/>
        <v>0</v>
      </c>
      <c r="G3411" s="57">
        <f t="shared" si="952"/>
        <v>1.6491548692328517</v>
      </c>
      <c r="H3411" s="57">
        <f>IF(Q3410&gt;SetUp!$B$56,SetUp!$B$56,Q3410)</f>
        <v>39.971095133560048</v>
      </c>
      <c r="I3411" s="57">
        <f t="shared" si="957"/>
        <v>10.148096998369375</v>
      </c>
      <c r="J3411" s="57">
        <f>MIN(F3411,H3411,(1-EXP(-SetUp!$B$52*H3411/SetUp!$B$56))*F3411)</f>
        <v>0</v>
      </c>
      <c r="K3411" s="57">
        <f t="shared" si="953"/>
        <v>39.971095133560048</v>
      </c>
      <c r="L3411" s="57">
        <f>IF(I3411&lt;=0,0,MIN(SetUp!$B$50*I3411^SetUp!$B$55,I3411))</f>
        <v>0.97350279002043894</v>
      </c>
      <c r="M3411" s="57">
        <f t="shared" si="954"/>
        <v>9.1745942083489371</v>
      </c>
      <c r="N3411" s="57">
        <f>IF(SetUp!$B$62=0,X3411,(B3411-E3411)*(1-(H3411/SetUp!$B$66/SetUp!$B$56)))</f>
        <v>2.3378451307671484</v>
      </c>
      <c r="O3411" s="57">
        <f>K3411*SetUp!$B$65</f>
        <v>0</v>
      </c>
      <c r="P3411" s="57">
        <f>MIN(SetUp!$B$54*L3411^SetUp!$B$51,L3411)</f>
        <v>0.49987156635709606</v>
      </c>
      <c r="Q3411" s="57">
        <f t="shared" si="955"/>
        <v>42.308940264327198</v>
      </c>
      <c r="R3411" s="57">
        <f>IF((H3411+N3411-O3411)&gt;SetUp!$B$56,T3410+H3411+N3411-O3411-SetUp!$B$56,T3410)</f>
        <v>0</v>
      </c>
      <c r="S3411" s="57">
        <f>R3411*SetUp!$B$65</f>
        <v>0</v>
      </c>
      <c r="T3411" s="57">
        <f>IF((R3411-S3411)&lt;SetUp!$B$53,R3411-S3411,SetUp!$B$53)</f>
        <v>0</v>
      </c>
      <c r="U3411" s="57">
        <f t="shared" si="956"/>
        <v>9.1745942083489371</v>
      </c>
      <c r="V3411" s="57">
        <f>(L3411-P3411)/1000*SetUp!$B$13*1000000/SetUp!$B$48</f>
        <v>26.939046603882559</v>
      </c>
      <c r="W3411" s="57">
        <f t="shared" si="958"/>
        <v>0</v>
      </c>
      <c r="X3411" s="57">
        <f>MAX((SetUp!$B$56*(1-($H3411/SetUp!$B$56)^2)*TANH(($B3411-$D3411)/SetUp!$B$56))/(1+$H3411/SetUp!$B$56*TANH(($B3411-$D3411)/SetUp!$B$56)),0)</f>
        <v>2.3378451307671484</v>
      </c>
    </row>
    <row r="3412" spans="1:24" x14ac:dyDescent="0.3">
      <c r="A3412" s="64">
        <v>30074</v>
      </c>
      <c r="B3412" s="57">
        <v>9.6859999999999999</v>
      </c>
      <c r="C3412" s="57">
        <v>59.048000000000002</v>
      </c>
      <c r="D3412" s="57">
        <v>3.5880000000000001</v>
      </c>
      <c r="E3412" s="57">
        <f t="shared" si="950"/>
        <v>3.5880000000000001</v>
      </c>
      <c r="F3412" s="57">
        <f t="shared" si="951"/>
        <v>0</v>
      </c>
      <c r="G3412" s="57">
        <f t="shared" si="952"/>
        <v>2.8775564423409614</v>
      </c>
      <c r="H3412" s="57">
        <f>IF(Q3411&gt;SetUp!$B$56,SetUp!$B$56,Q3411)</f>
        <v>42.308940264327198</v>
      </c>
      <c r="I3412" s="57">
        <f t="shared" si="957"/>
        <v>12.052150650689899</v>
      </c>
      <c r="J3412" s="57">
        <f>MIN(F3412,H3412,(1-EXP(-SetUp!$B$52*H3412/SetUp!$B$56))*F3412)</f>
        <v>0</v>
      </c>
      <c r="K3412" s="57">
        <f t="shared" si="953"/>
        <v>42.308940264327198</v>
      </c>
      <c r="L3412" s="57">
        <f>IF(I3412&lt;=0,0,MIN(SetUp!$B$50*I3412^SetUp!$B$55,I3412))</f>
        <v>1.2965932922826802</v>
      </c>
      <c r="M3412" s="57">
        <f t="shared" si="954"/>
        <v>10.75555735840722</v>
      </c>
      <c r="N3412" s="57">
        <f>IF(SetUp!$B$62=0,X3412,(B3412-E3412)*(1-(H3412/SetUp!$B$66/SetUp!$B$56)))</f>
        <v>3.2204435576590384</v>
      </c>
      <c r="O3412" s="57">
        <f>K3412*SetUp!$B$65</f>
        <v>0</v>
      </c>
      <c r="P3412" s="57">
        <f>MIN(SetUp!$B$54*L3412^SetUp!$B$51,L3412)</f>
        <v>0.66253311262660841</v>
      </c>
      <c r="Q3412" s="57">
        <f t="shared" si="955"/>
        <v>45.529383821986237</v>
      </c>
      <c r="R3412" s="57">
        <f>IF((H3412+N3412-O3412)&gt;SetUp!$B$56,T3411+H3412+N3412-O3412-SetUp!$B$56,T3411)</f>
        <v>0</v>
      </c>
      <c r="S3412" s="57">
        <f>R3412*SetUp!$B$65</f>
        <v>0</v>
      </c>
      <c r="T3412" s="57">
        <f>IF((R3412-S3412)&lt;SetUp!$B$53,R3412-S3412,SetUp!$B$53)</f>
        <v>0</v>
      </c>
      <c r="U3412" s="57">
        <f t="shared" si="956"/>
        <v>10.75555735840722</v>
      </c>
      <c r="V3412" s="57">
        <f>(L3412-P3412)/1000*SetUp!$B$13*1000000/SetUp!$B$48</f>
        <v>36.063873908706299</v>
      </c>
      <c r="W3412" s="57">
        <f t="shared" si="958"/>
        <v>5.1070259132757201E-15</v>
      </c>
      <c r="X3412" s="57">
        <f>MAX((SetUp!$B$56*(1-($H3412/SetUp!$B$56)^2)*TANH(($B3412-$D3412)/SetUp!$B$56))/(1+$H3412/SetUp!$B$56*TANH(($B3412-$D3412)/SetUp!$B$56)),0)</f>
        <v>3.2204435576590384</v>
      </c>
    </row>
    <row r="3413" spans="1:24" x14ac:dyDescent="0.3">
      <c r="A3413" s="64">
        <v>30075</v>
      </c>
      <c r="B3413" s="57">
        <v>2.9329999999999998</v>
      </c>
      <c r="C3413" s="57">
        <v>146.976</v>
      </c>
      <c r="D3413" s="57">
        <v>3.5880000000000001</v>
      </c>
      <c r="E3413" s="57">
        <f t="shared" si="950"/>
        <v>2.9329999999999998</v>
      </c>
      <c r="F3413" s="57">
        <f t="shared" si="951"/>
        <v>0.65500000000000025</v>
      </c>
      <c r="G3413" s="57">
        <f t="shared" si="952"/>
        <v>0</v>
      </c>
      <c r="H3413" s="57">
        <f>IF(Q3412&gt;SetUp!$B$56,SetUp!$B$56,Q3412)</f>
        <v>45.529383821986237</v>
      </c>
      <c r="I3413" s="57">
        <f t="shared" si="957"/>
        <v>10.75555735840722</v>
      </c>
      <c r="J3413" s="57">
        <f>MIN(F3413,H3413,(1-EXP(-SetUp!$B$52*H3413/SetUp!$B$56))*F3413)</f>
        <v>0.65446705176870013</v>
      </c>
      <c r="K3413" s="57">
        <f t="shared" si="953"/>
        <v>44.874916770217538</v>
      </c>
      <c r="L3413" s="57">
        <f>IF(I3413&lt;=0,0,MIN(SetUp!$B$50*I3413^SetUp!$B$55,I3413))</f>
        <v>1.0725504238561454</v>
      </c>
      <c r="M3413" s="57">
        <f t="shared" si="954"/>
        <v>9.6830069345510736</v>
      </c>
      <c r="N3413" s="57">
        <f>IF(SetUp!$B$62=0,X3413,(B3413-E3413)*(1-(H3413/SetUp!$B$66/SetUp!$B$56)))</f>
        <v>0</v>
      </c>
      <c r="O3413" s="57">
        <f>K3413*SetUp!$B$65</f>
        <v>0</v>
      </c>
      <c r="P3413" s="57">
        <f>MIN(SetUp!$B$54*L3413^SetUp!$B$51,L3413)</f>
        <v>0.54982322629021851</v>
      </c>
      <c r="Q3413" s="57">
        <f t="shared" si="955"/>
        <v>44.874916770217538</v>
      </c>
      <c r="R3413" s="57">
        <f>IF((H3413+N3413-O3413)&gt;SetUp!$B$56,T3412+H3413+N3413-O3413-SetUp!$B$56,T3412)</f>
        <v>0</v>
      </c>
      <c r="S3413" s="57">
        <f>R3413*SetUp!$B$65</f>
        <v>0</v>
      </c>
      <c r="T3413" s="57">
        <f>IF((R3413-S3413)&lt;SetUp!$B$53,R3413-S3413,SetUp!$B$53)</f>
        <v>0</v>
      </c>
      <c r="U3413" s="57">
        <f t="shared" si="956"/>
        <v>9.6830069345510736</v>
      </c>
      <c r="V3413" s="57">
        <f>(L3413-P3413)/1000*SetUp!$B$13*1000000/SetUp!$B$48</f>
        <v>29.731511844655657</v>
      </c>
      <c r="W3413" s="57">
        <f t="shared" si="958"/>
        <v>0</v>
      </c>
      <c r="X3413" s="57">
        <f>MAX((SetUp!$B$56*(1-($H3413/SetUp!$B$56)^2)*TANH(($B3413-$D3413)/SetUp!$B$56))/(1+$H3413/SetUp!$B$56*TANH(($B3413-$D3413)/SetUp!$B$56)),0)</f>
        <v>0</v>
      </c>
    </row>
    <row r="3414" spans="1:24" x14ac:dyDescent="0.3">
      <c r="A3414" s="64">
        <v>30076</v>
      </c>
      <c r="B3414" s="57">
        <v>2.077</v>
      </c>
      <c r="C3414" s="57">
        <v>66.786000000000001</v>
      </c>
      <c r="D3414" s="57">
        <v>3.5880000000000001</v>
      </c>
      <c r="E3414" s="57">
        <f t="shared" si="950"/>
        <v>2.077</v>
      </c>
      <c r="F3414" s="57">
        <f t="shared" si="951"/>
        <v>1.5110000000000001</v>
      </c>
      <c r="G3414" s="57">
        <f t="shared" si="952"/>
        <v>0</v>
      </c>
      <c r="H3414" s="57">
        <f>IF(Q3413&gt;SetUp!$B$56,SetUp!$B$56,Q3413)</f>
        <v>44.874916770217538</v>
      </c>
      <c r="I3414" s="57">
        <f t="shared" si="957"/>
        <v>9.6830069345510736</v>
      </c>
      <c r="J3414" s="57">
        <f>MIN(F3414,H3414,(1-EXP(-SetUp!$B$52*H3414/SetUp!$B$56))*F3414)</f>
        <v>1.5096381811214272</v>
      </c>
      <c r="K3414" s="57">
        <f t="shared" si="953"/>
        <v>43.365278589096114</v>
      </c>
      <c r="L3414" s="57">
        <f>IF(I3414&lt;=0,0,MIN(SetUp!$B$50*I3414^SetUp!$B$55,I3414))</f>
        <v>0.90028480984558856</v>
      </c>
      <c r="M3414" s="57">
        <f t="shared" si="954"/>
        <v>8.7827221247054847</v>
      </c>
      <c r="N3414" s="57">
        <f>IF(SetUp!$B$62=0,X3414,(B3414-E3414)*(1-(H3414/SetUp!$B$66/SetUp!$B$56)))</f>
        <v>0</v>
      </c>
      <c r="O3414" s="57">
        <f>K3414*SetUp!$B$65</f>
        <v>0</v>
      </c>
      <c r="P3414" s="57">
        <f>MIN(SetUp!$B$54*L3414^SetUp!$B$51,L3414)</f>
        <v>0.46289110399551253</v>
      </c>
      <c r="Q3414" s="57">
        <f t="shared" si="955"/>
        <v>43.365278589096114</v>
      </c>
      <c r="R3414" s="57">
        <f>IF((H3414+N3414-O3414)&gt;SetUp!$B$56,T3413+H3414+N3414-O3414-SetUp!$B$56,T3413)</f>
        <v>0</v>
      </c>
      <c r="S3414" s="57">
        <f>R3414*SetUp!$B$65</f>
        <v>0</v>
      </c>
      <c r="T3414" s="57">
        <f>IF((R3414-S3414)&lt;SetUp!$B$53,R3414-S3414,SetUp!$B$53)</f>
        <v>0</v>
      </c>
      <c r="U3414" s="57">
        <f t="shared" si="956"/>
        <v>8.7827221247054847</v>
      </c>
      <c r="V3414" s="57">
        <f>(L3414-P3414)/1000*SetUp!$B$13*1000000/SetUp!$B$48</f>
        <v>24.877940552575215</v>
      </c>
      <c r="W3414" s="57">
        <f t="shared" si="958"/>
        <v>4.3298697960381105E-15</v>
      </c>
      <c r="X3414" s="57">
        <f>MAX((SetUp!$B$56*(1-($H3414/SetUp!$B$56)^2)*TANH(($B3414-$D3414)/SetUp!$B$56))/(1+$H3414/SetUp!$B$56*TANH(($B3414-$D3414)/SetUp!$B$56)),0)</f>
        <v>0</v>
      </c>
    </row>
    <row r="3415" spans="1:24" x14ac:dyDescent="0.3">
      <c r="A3415" s="64">
        <v>30077</v>
      </c>
      <c r="B3415" s="57">
        <v>3.165</v>
      </c>
      <c r="C3415" s="57">
        <v>36.472999999999999</v>
      </c>
      <c r="D3415" s="57">
        <v>3.5880000000000001</v>
      </c>
      <c r="E3415" s="57">
        <f t="shared" si="950"/>
        <v>3.165</v>
      </c>
      <c r="F3415" s="57">
        <f t="shared" si="951"/>
        <v>0.42300000000000004</v>
      </c>
      <c r="G3415" s="57">
        <f t="shared" si="952"/>
        <v>0</v>
      </c>
      <c r="H3415" s="57">
        <f>IF(Q3414&gt;SetUp!$B$56,SetUp!$B$56,Q3414)</f>
        <v>43.365278589096114</v>
      </c>
      <c r="I3415" s="57">
        <f t="shared" si="957"/>
        <v>8.7827221247054847</v>
      </c>
      <c r="J3415" s="57">
        <f>MIN(F3415,H3415,(1-EXP(-SetUp!$B$52*H3415/SetUp!$B$56))*F3415)</f>
        <v>0.42251734472692948</v>
      </c>
      <c r="K3415" s="57">
        <f t="shared" si="953"/>
        <v>42.942761244369187</v>
      </c>
      <c r="L3415" s="57">
        <f>IF(I3415&lt;=0,0,MIN(SetUp!$B$50*I3415^SetUp!$B$55,I3415))</f>
        <v>0.76514678020118143</v>
      </c>
      <c r="M3415" s="57">
        <f t="shared" si="954"/>
        <v>8.0175753445043032</v>
      </c>
      <c r="N3415" s="57">
        <f>IF(SetUp!$B$62=0,X3415,(B3415-E3415)*(1-(H3415/SetUp!$B$66/SetUp!$B$56)))</f>
        <v>0</v>
      </c>
      <c r="O3415" s="57">
        <f>K3415*SetUp!$B$65</f>
        <v>0</v>
      </c>
      <c r="P3415" s="57">
        <f>MIN(SetUp!$B$54*L3415^SetUp!$B$51,L3415)</f>
        <v>0.39449845504607517</v>
      </c>
      <c r="Q3415" s="57">
        <f t="shared" si="955"/>
        <v>42.942761244369187</v>
      </c>
      <c r="R3415" s="57">
        <f>IF((H3415+N3415-O3415)&gt;SetUp!$B$56,T3414+H3415+N3415-O3415-SetUp!$B$56,T3414)</f>
        <v>0</v>
      </c>
      <c r="S3415" s="57">
        <f>R3415*SetUp!$B$65</f>
        <v>0</v>
      </c>
      <c r="T3415" s="57">
        <f>IF((R3415-S3415)&lt;SetUp!$B$53,R3415-S3415,SetUp!$B$53)</f>
        <v>0</v>
      </c>
      <c r="U3415" s="57">
        <f t="shared" si="956"/>
        <v>8.0175753445043032</v>
      </c>
      <c r="V3415" s="57">
        <f>(L3415-P3415)/1000*SetUp!$B$13*1000000/SetUp!$B$48</f>
        <v>21.081617946923409</v>
      </c>
      <c r="W3415" s="57">
        <f t="shared" si="958"/>
        <v>0</v>
      </c>
      <c r="X3415" s="57">
        <f>MAX((SetUp!$B$56*(1-($H3415/SetUp!$B$56)^2)*TANH(($B3415-$D3415)/SetUp!$B$56))/(1+$H3415/SetUp!$B$56*TANH(($B3415-$D3415)/SetUp!$B$56)),0)</f>
        <v>0</v>
      </c>
    </row>
    <row r="3416" spans="1:24" x14ac:dyDescent="0.3">
      <c r="A3416" s="64">
        <v>30078</v>
      </c>
      <c r="B3416" s="57">
        <v>4.2859999999999996</v>
      </c>
      <c r="C3416" s="57">
        <v>28.913</v>
      </c>
      <c r="D3416" s="57">
        <v>3.5880000000000001</v>
      </c>
      <c r="E3416" s="57">
        <f t="shared" si="950"/>
        <v>3.5880000000000001</v>
      </c>
      <c r="F3416" s="57">
        <f t="shared" si="951"/>
        <v>0</v>
      </c>
      <c r="G3416" s="57">
        <f t="shared" si="952"/>
        <v>0.3170529176087572</v>
      </c>
      <c r="H3416" s="57">
        <f>IF(Q3415&gt;SetUp!$B$56,SetUp!$B$56,Q3415)</f>
        <v>42.942761244369187</v>
      </c>
      <c r="I3416" s="57">
        <f t="shared" si="957"/>
        <v>8.3346282621130605</v>
      </c>
      <c r="J3416" s="57">
        <f>MIN(F3416,H3416,(1-EXP(-SetUp!$B$52*H3416/SetUp!$B$56))*F3416)</f>
        <v>0</v>
      </c>
      <c r="K3416" s="57">
        <f t="shared" si="953"/>
        <v>42.942761244369187</v>
      </c>
      <c r="L3416" s="57">
        <f>IF(I3416&lt;=0,0,MIN(SetUp!$B$50*I3416^SetUp!$B$55,I3416))</f>
        <v>0.70119677233134459</v>
      </c>
      <c r="M3416" s="57">
        <f t="shared" si="954"/>
        <v>7.6334314897817155</v>
      </c>
      <c r="N3416" s="57">
        <f>IF(SetUp!$B$62=0,X3416,(B3416-E3416)*(1-(H3416/SetUp!$B$66/SetUp!$B$56)))</f>
        <v>0.38094708239124231</v>
      </c>
      <c r="O3416" s="57">
        <f>K3416*SetUp!$B$65</f>
        <v>0</v>
      </c>
      <c r="P3416" s="57">
        <f>MIN(SetUp!$B$54*L3416^SetUp!$B$51,L3416)</f>
        <v>0.36206395759997062</v>
      </c>
      <c r="Q3416" s="57">
        <f t="shared" si="955"/>
        <v>43.323708326760432</v>
      </c>
      <c r="R3416" s="57">
        <f>IF((H3416+N3416-O3416)&gt;SetUp!$B$56,T3415+H3416+N3416-O3416-SetUp!$B$56,T3415)</f>
        <v>0</v>
      </c>
      <c r="S3416" s="57">
        <f>R3416*SetUp!$B$65</f>
        <v>0</v>
      </c>
      <c r="T3416" s="57">
        <f>IF((R3416-S3416)&lt;SetUp!$B$53,R3416-S3416,SetUp!$B$53)</f>
        <v>0</v>
      </c>
      <c r="U3416" s="57">
        <f t="shared" si="956"/>
        <v>7.6334314897817155</v>
      </c>
      <c r="V3416" s="57">
        <f>(L3416-P3416)/1000*SetUp!$B$13*1000000/SetUp!$B$48</f>
        <v>19.289088735096069</v>
      </c>
      <c r="W3416" s="57">
        <f t="shared" si="958"/>
        <v>0</v>
      </c>
      <c r="X3416" s="57">
        <f>MAX((SetUp!$B$56*(1-($H3416/SetUp!$B$56)^2)*TANH(($B3416-$D3416)/SetUp!$B$56))/(1+$H3416/SetUp!$B$56*TANH(($B3416-$D3416)/SetUp!$B$56)),0)</f>
        <v>0.38094708239124231</v>
      </c>
    </row>
    <row r="3417" spans="1:24" x14ac:dyDescent="0.3">
      <c r="A3417" s="64">
        <v>30079</v>
      </c>
      <c r="B3417" s="57">
        <v>10.366</v>
      </c>
      <c r="C3417" s="57">
        <v>31.858000000000001</v>
      </c>
      <c r="D3417" s="57">
        <v>3.5880000000000001</v>
      </c>
      <c r="E3417" s="57">
        <f t="shared" si="950"/>
        <v>3.5880000000000001</v>
      </c>
      <c r="F3417" s="57">
        <f t="shared" si="951"/>
        <v>0</v>
      </c>
      <c r="G3417" s="57">
        <f t="shared" si="952"/>
        <v>3.3634862931252809</v>
      </c>
      <c r="H3417" s="57">
        <f>IF(Q3416&gt;SetUp!$B$56,SetUp!$B$56,Q3416)</f>
        <v>43.323708326760432</v>
      </c>
      <c r="I3417" s="57">
        <f t="shared" si="957"/>
        <v>10.996917782906996</v>
      </c>
      <c r="J3417" s="57">
        <f>MIN(F3417,H3417,(1-EXP(-SetUp!$B$52*H3417/SetUp!$B$56))*F3417)</f>
        <v>0</v>
      </c>
      <c r="K3417" s="57">
        <f t="shared" si="953"/>
        <v>43.323708326760432</v>
      </c>
      <c r="L3417" s="57">
        <f>IF(I3417&lt;=0,0,MIN(SetUp!$B$50*I3417^SetUp!$B$55,I3417))</f>
        <v>1.1129640796492315</v>
      </c>
      <c r="M3417" s="57">
        <f t="shared" si="954"/>
        <v>9.8839537032577649</v>
      </c>
      <c r="N3417" s="57">
        <f>IF(SetUp!$B$62=0,X3417,(B3417-E3417)*(1-(H3417/SetUp!$B$66/SetUp!$B$56)))</f>
        <v>3.4145137068747187</v>
      </c>
      <c r="O3417" s="57">
        <f>K3417*SetUp!$B$65</f>
        <v>0</v>
      </c>
      <c r="P3417" s="57">
        <f>MIN(SetUp!$B$54*L3417^SetUp!$B$51,L3417)</f>
        <v>0.57018165628502993</v>
      </c>
      <c r="Q3417" s="57">
        <f t="shared" si="955"/>
        <v>46.738222033635154</v>
      </c>
      <c r="R3417" s="57">
        <f>IF((H3417+N3417-O3417)&gt;SetUp!$B$56,T3416+H3417+N3417-O3417-SetUp!$B$56,T3416)</f>
        <v>0</v>
      </c>
      <c r="S3417" s="57">
        <f>R3417*SetUp!$B$65</f>
        <v>0</v>
      </c>
      <c r="T3417" s="57">
        <f>IF((R3417-S3417)&lt;SetUp!$B$53,R3417-S3417,SetUp!$B$53)</f>
        <v>0</v>
      </c>
      <c r="U3417" s="57">
        <f t="shared" si="956"/>
        <v>9.8839537032577649</v>
      </c>
      <c r="V3417" s="57">
        <f>(L3417-P3417)/1000*SetUp!$B$13*1000000/SetUp!$B$48</f>
        <v>30.87220662033441</v>
      </c>
      <c r="W3417" s="57">
        <f t="shared" si="958"/>
        <v>4.8849813083506888E-15</v>
      </c>
      <c r="X3417" s="57">
        <f>MAX((SetUp!$B$56*(1-($H3417/SetUp!$B$56)^2)*TANH(($B3417-$D3417)/SetUp!$B$56))/(1+$H3417/SetUp!$B$56*TANH(($B3417-$D3417)/SetUp!$B$56)),0)</f>
        <v>3.4145137068747187</v>
      </c>
    </row>
    <row r="3418" spans="1:24" x14ac:dyDescent="0.3">
      <c r="A3418" s="64">
        <v>30080</v>
      </c>
      <c r="B3418" s="57">
        <v>1.1830000000000001</v>
      </c>
      <c r="C3418" s="57">
        <v>26.076000000000001</v>
      </c>
      <c r="D3418" s="57">
        <v>3.5880000000000001</v>
      </c>
      <c r="E3418" s="57">
        <f t="shared" si="950"/>
        <v>1.1830000000000001</v>
      </c>
      <c r="F3418" s="57">
        <f t="shared" si="951"/>
        <v>2.4050000000000002</v>
      </c>
      <c r="G3418" s="57">
        <f t="shared" si="952"/>
        <v>0</v>
      </c>
      <c r="H3418" s="57">
        <f>IF(Q3417&gt;SetUp!$B$56,SetUp!$B$56,Q3417)</f>
        <v>46.738222033635154</v>
      </c>
      <c r="I3418" s="57">
        <f t="shared" si="957"/>
        <v>9.8839537032577649</v>
      </c>
      <c r="J3418" s="57">
        <f>MIN(F3418,H3418,(1-EXP(-SetUp!$B$52*H3418/SetUp!$B$56))*F3418)</f>
        <v>2.4033799484175042</v>
      </c>
      <c r="K3418" s="57">
        <f t="shared" si="953"/>
        <v>44.334842085217652</v>
      </c>
      <c r="L3418" s="57">
        <f>IF(I3418&lt;=0,0,MIN(SetUp!$B$50*I3418^SetUp!$B$55,I3418))</f>
        <v>0.9316383449828004</v>
      </c>
      <c r="M3418" s="57">
        <f t="shared" si="954"/>
        <v>8.9523153582749639</v>
      </c>
      <c r="N3418" s="57">
        <f>IF(SetUp!$B$62=0,X3418,(B3418-E3418)*(1-(H3418/SetUp!$B$66/SetUp!$B$56)))</f>
        <v>0</v>
      </c>
      <c r="O3418" s="57">
        <f>K3418*SetUp!$B$65</f>
        <v>0</v>
      </c>
      <c r="P3418" s="57">
        <f>MIN(SetUp!$B$54*L3418^SetUp!$B$51,L3418)</f>
        <v>0.4787329760498783</v>
      </c>
      <c r="Q3418" s="57">
        <f t="shared" si="955"/>
        <v>44.334842085217652</v>
      </c>
      <c r="R3418" s="57">
        <f>IF((H3418+N3418-O3418)&gt;SetUp!$B$56,T3417+H3418+N3418-O3418-SetUp!$B$56,T3417)</f>
        <v>0</v>
      </c>
      <c r="S3418" s="57">
        <f>R3418*SetUp!$B$65</f>
        <v>0</v>
      </c>
      <c r="T3418" s="57">
        <f>IF((R3418-S3418)&lt;SetUp!$B$53,R3418-S3418,SetUp!$B$53)</f>
        <v>0</v>
      </c>
      <c r="U3418" s="57">
        <f t="shared" si="956"/>
        <v>8.9523153582749639</v>
      </c>
      <c r="V3418" s="57">
        <f>(L3418-P3418)/1000*SetUp!$B$13*1000000/SetUp!$B$48</f>
        <v>25.76020800838285</v>
      </c>
      <c r="W3418" s="57">
        <f t="shared" si="958"/>
        <v>3.4416913763379853E-15</v>
      </c>
      <c r="X3418" s="57">
        <f>MAX((SetUp!$B$56*(1-($H3418/SetUp!$B$56)^2)*TANH(($B3418-$D3418)/SetUp!$B$56))/(1+$H3418/SetUp!$B$56*TANH(($B3418-$D3418)/SetUp!$B$56)),0)</f>
        <v>0</v>
      </c>
    </row>
    <row r="3419" spans="1:24" x14ac:dyDescent="0.3">
      <c r="A3419" s="64">
        <v>30081</v>
      </c>
      <c r="B3419" s="57">
        <v>2.4020000000000001</v>
      </c>
      <c r="C3419" s="57">
        <v>10.715999999999999</v>
      </c>
      <c r="D3419" s="57">
        <v>3.5880000000000001</v>
      </c>
      <c r="E3419" s="57">
        <f t="shared" si="950"/>
        <v>2.4020000000000001</v>
      </c>
      <c r="F3419" s="57">
        <f t="shared" si="951"/>
        <v>1.1859999999999999</v>
      </c>
      <c r="G3419" s="57">
        <f t="shared" si="952"/>
        <v>0</v>
      </c>
      <c r="H3419" s="57">
        <f>IF(Q3418&gt;SetUp!$B$56,SetUp!$B$56,Q3418)</f>
        <v>44.334842085217652</v>
      </c>
      <c r="I3419" s="57">
        <f t="shared" si="957"/>
        <v>8.9523153582749639</v>
      </c>
      <c r="J3419" s="57">
        <f>MIN(F3419,H3419,(1-EXP(-SetUp!$B$52*H3419/SetUp!$B$56))*F3419)</f>
        <v>1.1848369771698464</v>
      </c>
      <c r="K3419" s="57">
        <f t="shared" si="953"/>
        <v>43.150005108047807</v>
      </c>
      <c r="L3419" s="57">
        <f>IF(I3419&lt;=0,0,MIN(SetUp!$B$50*I3419^SetUp!$B$55,I3419))</f>
        <v>0.78992975264138054</v>
      </c>
      <c r="M3419" s="57">
        <f t="shared" si="954"/>
        <v>8.1623856056335828</v>
      </c>
      <c r="N3419" s="57">
        <f>IF(SetUp!$B$62=0,X3419,(B3419-E3419)*(1-(H3419/SetUp!$B$66/SetUp!$B$56)))</f>
        <v>0</v>
      </c>
      <c r="O3419" s="57">
        <f>K3419*SetUp!$B$65</f>
        <v>0</v>
      </c>
      <c r="P3419" s="57">
        <f>MIN(SetUp!$B$54*L3419^SetUp!$B$51,L3419)</f>
        <v>0.40705539515760303</v>
      </c>
      <c r="Q3419" s="57">
        <f t="shared" si="955"/>
        <v>43.150005108047807</v>
      </c>
      <c r="R3419" s="57">
        <f>IF((H3419+N3419-O3419)&gt;SetUp!$B$56,T3418+H3419+N3419-O3419-SetUp!$B$56,T3418)</f>
        <v>0</v>
      </c>
      <c r="S3419" s="57">
        <f>R3419*SetUp!$B$65</f>
        <v>0</v>
      </c>
      <c r="T3419" s="57">
        <f>IF((R3419-S3419)&lt;SetUp!$B$53,R3419-S3419,SetUp!$B$53)</f>
        <v>0</v>
      </c>
      <c r="U3419" s="57">
        <f t="shared" si="956"/>
        <v>8.1623856056335828</v>
      </c>
      <c r="V3419" s="57">
        <f>(L3419-P3419)/1000*SetUp!$B$13*1000000/SetUp!$B$48</f>
        <v>21.777006338202185</v>
      </c>
      <c r="W3419" s="57">
        <f t="shared" si="958"/>
        <v>0</v>
      </c>
      <c r="X3419" s="57">
        <f>MAX((SetUp!$B$56*(1-($H3419/SetUp!$B$56)^2)*TANH(($B3419-$D3419)/SetUp!$B$56))/(1+$H3419/SetUp!$B$56*TANH(($B3419-$D3419)/SetUp!$B$56)),0)</f>
        <v>0</v>
      </c>
    </row>
    <row r="3420" spans="1:24" x14ac:dyDescent="0.3">
      <c r="A3420" s="64">
        <v>30082</v>
      </c>
      <c r="B3420" s="57">
        <v>2.9830000000000001</v>
      </c>
      <c r="C3420" s="57">
        <v>7.782</v>
      </c>
      <c r="D3420" s="57">
        <v>3.5880000000000001</v>
      </c>
      <c r="E3420" s="57">
        <f t="shared" si="950"/>
        <v>2.9830000000000001</v>
      </c>
      <c r="F3420" s="57">
        <f t="shared" si="951"/>
        <v>0.60499999999999998</v>
      </c>
      <c r="G3420" s="57">
        <f t="shared" si="952"/>
        <v>0</v>
      </c>
      <c r="H3420" s="57">
        <f>IF(Q3419&gt;SetUp!$B$56,SetUp!$B$56,Q3419)</f>
        <v>43.150005108047807</v>
      </c>
      <c r="I3420" s="57">
        <f t="shared" si="957"/>
        <v>8.1623856056335828</v>
      </c>
      <c r="J3420" s="57">
        <f>MIN(F3420,H3420,(1-EXP(-SetUp!$B$52*H3420/SetUp!$B$56))*F3420)</f>
        <v>0.60428606248901506</v>
      </c>
      <c r="K3420" s="57">
        <f t="shared" si="953"/>
        <v>42.545719045558791</v>
      </c>
      <c r="L3420" s="57">
        <f>IF(I3420&lt;=0,0,MIN(SetUp!$B$50*I3420^SetUp!$B$55,I3420))</f>
        <v>0.67721208149897272</v>
      </c>
      <c r="M3420" s="57">
        <f t="shared" si="954"/>
        <v>7.48517352413461</v>
      </c>
      <c r="N3420" s="57">
        <f>IF(SetUp!$B$62=0,X3420,(B3420-E3420)*(1-(H3420/SetUp!$B$66/SetUp!$B$56)))</f>
        <v>0</v>
      </c>
      <c r="O3420" s="57">
        <f>K3420*SetUp!$B$65</f>
        <v>0</v>
      </c>
      <c r="P3420" s="57">
        <f>MIN(SetUp!$B$54*L3420^SetUp!$B$51,L3420)</f>
        <v>0.3498865289893624</v>
      </c>
      <c r="Q3420" s="57">
        <f t="shared" si="955"/>
        <v>42.545719045558791</v>
      </c>
      <c r="R3420" s="57">
        <f>IF((H3420+N3420-O3420)&gt;SetUp!$B$56,T3419+H3420+N3420-O3420-SetUp!$B$56,T3419)</f>
        <v>0</v>
      </c>
      <c r="S3420" s="57">
        <f>R3420*SetUp!$B$65</f>
        <v>0</v>
      </c>
      <c r="T3420" s="57">
        <f>IF((R3420-S3420)&lt;SetUp!$B$53,R3420-S3420,SetUp!$B$53)</f>
        <v>0</v>
      </c>
      <c r="U3420" s="57">
        <f t="shared" si="956"/>
        <v>7.48517352413461</v>
      </c>
      <c r="V3420" s="57">
        <f>(L3420-P3420)/1000*SetUp!$B$13*1000000/SetUp!$B$48</f>
        <v>18.617519017212686</v>
      </c>
      <c r="W3420" s="57">
        <f t="shared" si="958"/>
        <v>-3.1086244689504383E-15</v>
      </c>
      <c r="X3420" s="57">
        <f>MAX((SetUp!$B$56*(1-($H3420/SetUp!$B$56)^2)*TANH(($B3420-$D3420)/SetUp!$B$56))/(1+$H3420/SetUp!$B$56*TANH(($B3420-$D3420)/SetUp!$B$56)),0)</f>
        <v>0</v>
      </c>
    </row>
    <row r="3421" spans="1:24" x14ac:dyDescent="0.3">
      <c r="A3421" s="64">
        <v>30083</v>
      </c>
      <c r="B3421" s="57">
        <v>8.2460000000000004</v>
      </c>
      <c r="C3421" s="57">
        <v>6.4130000000000003</v>
      </c>
      <c r="D3421" s="57">
        <v>3.5880000000000001</v>
      </c>
      <c r="E3421" s="57">
        <f t="shared" si="950"/>
        <v>3.5880000000000001</v>
      </c>
      <c r="F3421" s="57">
        <f t="shared" si="951"/>
        <v>0</v>
      </c>
      <c r="G3421" s="57">
        <f t="shared" si="952"/>
        <v>2.1826373058494473</v>
      </c>
      <c r="H3421" s="57">
        <f>IF(Q3420&gt;SetUp!$B$56,SetUp!$B$56,Q3420)</f>
        <v>42.545719045558791</v>
      </c>
      <c r="I3421" s="57">
        <f t="shared" si="957"/>
        <v>9.6678108299840577</v>
      </c>
      <c r="J3421" s="57">
        <f>MIN(F3421,H3421,(1-EXP(-SetUp!$B$52*H3421/SetUp!$B$56))*F3421)</f>
        <v>0</v>
      </c>
      <c r="K3421" s="57">
        <f t="shared" si="953"/>
        <v>42.545719045558791</v>
      </c>
      <c r="L3421" s="57">
        <f>IF(I3421&lt;=0,0,MIN(SetUp!$B$50*I3421^SetUp!$B$55,I3421))</f>
        <v>0.89793125991842926</v>
      </c>
      <c r="M3421" s="57">
        <f t="shared" si="954"/>
        <v>8.769879570065628</v>
      </c>
      <c r="N3421" s="57">
        <f>IF(SetUp!$B$62=0,X3421,(B3421-E3421)*(1-(H3421/SetUp!$B$66/SetUp!$B$56)))</f>
        <v>2.4753626941505531</v>
      </c>
      <c r="O3421" s="57">
        <f>K3421*SetUp!$B$65</f>
        <v>0</v>
      </c>
      <c r="P3421" s="57">
        <f>MIN(SetUp!$B$54*L3421^SetUp!$B$51,L3421)</f>
        <v>0.46170156072365703</v>
      </c>
      <c r="Q3421" s="57">
        <f t="shared" si="955"/>
        <v>45.021081739709345</v>
      </c>
      <c r="R3421" s="57">
        <f>IF((H3421+N3421-O3421)&gt;SetUp!$B$56,T3420+H3421+N3421-O3421-SetUp!$B$56,T3420)</f>
        <v>0</v>
      </c>
      <c r="S3421" s="57">
        <f>R3421*SetUp!$B$65</f>
        <v>0</v>
      </c>
      <c r="T3421" s="57">
        <f>IF((R3421-S3421)&lt;SetUp!$B$53,R3421-S3421,SetUp!$B$53)</f>
        <v>0</v>
      </c>
      <c r="U3421" s="57">
        <f t="shared" si="956"/>
        <v>8.769879570065628</v>
      </c>
      <c r="V3421" s="57">
        <f>(L3421-P3421)/1000*SetUp!$B$13*1000000/SetUp!$B$48</f>
        <v>24.811734551011543</v>
      </c>
      <c r="W3421" s="57">
        <f t="shared" si="958"/>
        <v>0</v>
      </c>
      <c r="X3421" s="57">
        <f>MAX((SetUp!$B$56*(1-($H3421/SetUp!$B$56)^2)*TANH(($B3421-$D3421)/SetUp!$B$56))/(1+$H3421/SetUp!$B$56*TANH(($B3421-$D3421)/SetUp!$B$56)),0)</f>
        <v>2.4753626941505531</v>
      </c>
    </row>
    <row r="3422" spans="1:24" x14ac:dyDescent="0.3">
      <c r="A3422" s="64">
        <v>30084</v>
      </c>
      <c r="B3422" s="57">
        <v>5.4770000000000003</v>
      </c>
      <c r="C3422" s="57">
        <v>9.3350000000000009</v>
      </c>
      <c r="D3422" s="57">
        <v>3.5880000000000001</v>
      </c>
      <c r="E3422" s="57">
        <f t="shared" si="950"/>
        <v>3.5880000000000001</v>
      </c>
      <c r="F3422" s="57">
        <f t="shared" si="951"/>
        <v>0</v>
      </c>
      <c r="G3422" s="57">
        <f t="shared" si="952"/>
        <v>0.95444352325575443</v>
      </c>
      <c r="H3422" s="57">
        <f>IF(Q3421&gt;SetUp!$B$56,SetUp!$B$56,Q3421)</f>
        <v>45.021081739709345</v>
      </c>
      <c r="I3422" s="57">
        <f t="shared" si="957"/>
        <v>9.7243230933213827</v>
      </c>
      <c r="J3422" s="57">
        <f>MIN(F3422,H3422,(1-EXP(-SetUp!$B$52*H3422/SetUp!$B$56))*F3422)</f>
        <v>0</v>
      </c>
      <c r="K3422" s="57">
        <f t="shared" si="953"/>
        <v>45.021081739709345</v>
      </c>
      <c r="L3422" s="57">
        <f>IF(I3422&lt;=0,0,MIN(SetUp!$B$50*I3422^SetUp!$B$55,I3422))</f>
        <v>0.90669624610747268</v>
      </c>
      <c r="M3422" s="57">
        <f t="shared" si="954"/>
        <v>8.8176268472139103</v>
      </c>
      <c r="N3422" s="57">
        <f>IF(SetUp!$B$62=0,X3422,(B3422-E3422)*(1-(H3422/SetUp!$B$66/SetUp!$B$56)))</f>
        <v>0.9345564767442458</v>
      </c>
      <c r="O3422" s="57">
        <f>K3422*SetUp!$B$65</f>
        <v>0</v>
      </c>
      <c r="P3422" s="57">
        <f>MIN(SetUp!$B$54*L3422^SetUp!$B$51,L3422)</f>
        <v>0.46613133704622534</v>
      </c>
      <c r="Q3422" s="57">
        <f t="shared" si="955"/>
        <v>45.955638216453593</v>
      </c>
      <c r="R3422" s="57">
        <f>IF((H3422+N3422-O3422)&gt;SetUp!$B$56,T3421+H3422+N3422-O3422-SetUp!$B$56,T3421)</f>
        <v>0</v>
      </c>
      <c r="S3422" s="57">
        <f>R3422*SetUp!$B$65</f>
        <v>0</v>
      </c>
      <c r="T3422" s="57">
        <f>IF((R3422-S3422)&lt;SetUp!$B$53,R3422-S3422,SetUp!$B$53)</f>
        <v>0</v>
      </c>
      <c r="U3422" s="57">
        <f t="shared" si="956"/>
        <v>8.8176268472139103</v>
      </c>
      <c r="V3422" s="57">
        <f>(L3422-P3422)/1000*SetUp!$B$13*1000000/SetUp!$B$48</f>
        <v>25.058311243585333</v>
      </c>
      <c r="W3422" s="57">
        <f t="shared" si="958"/>
        <v>1.2212453270876722E-15</v>
      </c>
      <c r="X3422" s="57">
        <f>MAX((SetUp!$B$56*(1-($H3422/SetUp!$B$56)^2)*TANH(($B3422-$D3422)/SetUp!$B$56))/(1+$H3422/SetUp!$B$56*TANH(($B3422-$D3422)/SetUp!$B$56)),0)</f>
        <v>0.9345564767442458</v>
      </c>
    </row>
    <row r="3423" spans="1:24" x14ac:dyDescent="0.3">
      <c r="A3423" s="64">
        <v>30085</v>
      </c>
      <c r="B3423" s="57">
        <v>0.24299999999999999</v>
      </c>
      <c r="C3423" s="57">
        <v>6.6719999999999997</v>
      </c>
      <c r="D3423" s="57">
        <v>3.5880000000000001</v>
      </c>
      <c r="E3423" s="57">
        <f t="shared" si="950"/>
        <v>0.24299999999999999</v>
      </c>
      <c r="F3423" s="57">
        <f t="shared" si="951"/>
        <v>3.3450000000000002</v>
      </c>
      <c r="G3423" s="57">
        <f t="shared" si="952"/>
        <v>0</v>
      </c>
      <c r="H3423" s="57">
        <f>IF(Q3422&gt;SetUp!$B$56,SetUp!$B$56,Q3422)</f>
        <v>45.955638216453593</v>
      </c>
      <c r="I3423" s="57">
        <f t="shared" si="957"/>
        <v>8.8176268472139103</v>
      </c>
      <c r="J3423" s="57">
        <f>MIN(F3423,H3423,(1-EXP(-SetUp!$B$52*H3423/SetUp!$B$56))*F3423)</f>
        <v>3.342453668995669</v>
      </c>
      <c r="K3423" s="57">
        <f t="shared" si="953"/>
        <v>42.613184547457926</v>
      </c>
      <c r="L3423" s="57">
        <f>IF(I3423&lt;=0,0,MIN(SetUp!$B$50*I3423^SetUp!$B$55,I3423))</f>
        <v>0.7702216306591968</v>
      </c>
      <c r="M3423" s="57">
        <f t="shared" si="954"/>
        <v>8.0474052165547132</v>
      </c>
      <c r="N3423" s="57">
        <f>IF(SetUp!$B$62=0,X3423,(B3423-E3423)*(1-(H3423/SetUp!$B$66/SetUp!$B$56)))</f>
        <v>0</v>
      </c>
      <c r="O3423" s="57">
        <f>K3423*SetUp!$B$65</f>
        <v>0</v>
      </c>
      <c r="P3423" s="57">
        <f>MIN(SetUp!$B$54*L3423^SetUp!$B$51,L3423)</f>
        <v>0.3970703167150888</v>
      </c>
      <c r="Q3423" s="57">
        <f t="shared" si="955"/>
        <v>42.613184547457926</v>
      </c>
      <c r="R3423" s="57">
        <f>IF((H3423+N3423-O3423)&gt;SetUp!$B$56,T3422+H3423+N3423-O3423-SetUp!$B$56,T3422)</f>
        <v>0</v>
      </c>
      <c r="S3423" s="57">
        <f>R3423*SetUp!$B$65</f>
        <v>0</v>
      </c>
      <c r="T3423" s="57">
        <f>IF((R3423-S3423)&lt;SetUp!$B$53,R3423-S3423,SetUp!$B$53)</f>
        <v>0</v>
      </c>
      <c r="U3423" s="57">
        <f t="shared" si="956"/>
        <v>8.0474052165547132</v>
      </c>
      <c r="V3423" s="57">
        <f>(L3423-P3423)/1000*SetUp!$B$13*1000000/SetUp!$B$48</f>
        <v>21.223982149845643</v>
      </c>
      <c r="W3423" s="57">
        <f t="shared" si="958"/>
        <v>3.6637359812630166E-15</v>
      </c>
      <c r="X3423" s="57">
        <f>MAX((SetUp!$B$56*(1-($H3423/SetUp!$B$56)^2)*TANH(($B3423-$D3423)/SetUp!$B$56))/(1+$H3423/SetUp!$B$56*TANH(($B3423-$D3423)/SetUp!$B$56)),0)</f>
        <v>0</v>
      </c>
    </row>
    <row r="3424" spans="1:24" x14ac:dyDescent="0.3">
      <c r="A3424" s="64">
        <v>30086</v>
      </c>
      <c r="B3424" s="57">
        <v>1.37</v>
      </c>
      <c r="C3424" s="57">
        <v>6.6719999999999997</v>
      </c>
      <c r="D3424" s="57">
        <v>3.5880000000000001</v>
      </c>
      <c r="E3424" s="57">
        <f t="shared" si="950"/>
        <v>1.37</v>
      </c>
      <c r="F3424" s="57">
        <f t="shared" si="951"/>
        <v>2.218</v>
      </c>
      <c r="G3424" s="57">
        <f t="shared" si="952"/>
        <v>0</v>
      </c>
      <c r="H3424" s="57">
        <f>IF(Q3423&gt;SetUp!$B$56,SetUp!$B$56,Q3423)</f>
        <v>42.613184547457926</v>
      </c>
      <c r="I3424" s="57">
        <f t="shared" si="957"/>
        <v>8.0474052165547132</v>
      </c>
      <c r="J3424" s="57">
        <f>MIN(F3424,H3424,(1-EXP(-SetUp!$B$52*H3424/SetUp!$B$56))*F3424)</f>
        <v>2.2151536112590819</v>
      </c>
      <c r="K3424" s="57">
        <f t="shared" si="953"/>
        <v>40.398030936198843</v>
      </c>
      <c r="L3424" s="57">
        <f>IF(I3424&lt;=0,0,MIN(SetUp!$B$50*I3424^SetUp!$B$55,I3424))</f>
        <v>0.66138747782764296</v>
      </c>
      <c r="M3424" s="57">
        <f t="shared" si="954"/>
        <v>7.3860177387270705</v>
      </c>
      <c r="N3424" s="57">
        <f>IF(SetUp!$B$62=0,X3424,(B3424-E3424)*(1-(H3424/SetUp!$B$66/SetUp!$B$56)))</f>
        <v>0</v>
      </c>
      <c r="O3424" s="57">
        <f>K3424*SetUp!$B$65</f>
        <v>0</v>
      </c>
      <c r="P3424" s="57">
        <f>MIN(SetUp!$B$54*L3424^SetUp!$B$51,L3424)</f>
        <v>0.34184811031442225</v>
      </c>
      <c r="Q3424" s="57">
        <f t="shared" si="955"/>
        <v>40.398030936198843</v>
      </c>
      <c r="R3424" s="57">
        <f>IF((H3424+N3424-O3424)&gt;SetUp!$B$56,T3423+H3424+N3424-O3424-SetUp!$B$56,T3423)</f>
        <v>0</v>
      </c>
      <c r="S3424" s="57">
        <f>R3424*SetUp!$B$65</f>
        <v>0</v>
      </c>
      <c r="T3424" s="57">
        <f>IF((R3424-S3424)&lt;SetUp!$B$53,R3424-S3424,SetUp!$B$53)</f>
        <v>0</v>
      </c>
      <c r="U3424" s="57">
        <f t="shared" si="956"/>
        <v>7.3860177387270705</v>
      </c>
      <c r="V3424" s="57">
        <f>(L3424-P3424)/1000*SetUp!$B$13*1000000/SetUp!$B$48</f>
        <v>18.174658855118974</v>
      </c>
      <c r="W3424" s="57">
        <f t="shared" si="958"/>
        <v>-1.9984014443252818E-15</v>
      </c>
      <c r="X3424" s="57">
        <f>MAX((SetUp!$B$56*(1-($H3424/SetUp!$B$56)^2)*TANH(($B3424-$D3424)/SetUp!$B$56))/(1+$H3424/SetUp!$B$56*TANH(($B3424-$D3424)/SetUp!$B$56)),0)</f>
        <v>0</v>
      </c>
    </row>
    <row r="3425" spans="1:24" x14ac:dyDescent="0.3">
      <c r="A3425" s="64">
        <v>30087</v>
      </c>
      <c r="B3425" s="57">
        <v>1.325</v>
      </c>
      <c r="C3425" s="57">
        <v>4.9930000000000003</v>
      </c>
      <c r="D3425" s="57">
        <v>3.5880000000000001</v>
      </c>
      <c r="E3425" s="57">
        <f t="shared" si="950"/>
        <v>1.325</v>
      </c>
      <c r="F3425" s="57">
        <f t="shared" si="951"/>
        <v>2.2629999999999999</v>
      </c>
      <c r="G3425" s="57">
        <f t="shared" si="952"/>
        <v>0</v>
      </c>
      <c r="H3425" s="57">
        <f>IF(Q3424&gt;SetUp!$B$56,SetUp!$B$56,Q3424)</f>
        <v>40.398030936198843</v>
      </c>
      <c r="I3425" s="57">
        <f t="shared" si="957"/>
        <v>7.3860177387270705</v>
      </c>
      <c r="J3425" s="57">
        <f>MIN(F3425,H3425,(1-EXP(-SetUp!$B$52*H3425/SetUp!$B$56))*F3425)</f>
        <v>2.2588948006196263</v>
      </c>
      <c r="K3425" s="57">
        <f t="shared" si="953"/>
        <v>38.139136135579214</v>
      </c>
      <c r="L3425" s="57">
        <f>IF(I3425&lt;=0,0,MIN(SetUp!$B$50*I3425^SetUp!$B$55,I3425))</f>
        <v>0.57329756209427296</v>
      </c>
      <c r="M3425" s="57">
        <f t="shared" si="954"/>
        <v>6.8127201766327978</v>
      </c>
      <c r="N3425" s="57">
        <f>IF(SetUp!$B$62=0,X3425,(B3425-E3425)*(1-(H3425/SetUp!$B$66/SetUp!$B$56)))</f>
        <v>0</v>
      </c>
      <c r="O3425" s="57">
        <f>K3425*SetUp!$B$65</f>
        <v>0</v>
      </c>
      <c r="P3425" s="57">
        <f>MIN(SetUp!$B$54*L3425^SetUp!$B$51,L3425)</f>
        <v>0.29703890837704944</v>
      </c>
      <c r="Q3425" s="57">
        <f t="shared" si="955"/>
        <v>38.139136135579214</v>
      </c>
      <c r="R3425" s="57">
        <f>IF((H3425+N3425-O3425)&gt;SetUp!$B$56,T3424+H3425+N3425-O3425-SetUp!$B$56,T3424)</f>
        <v>0</v>
      </c>
      <c r="S3425" s="57">
        <f>R3425*SetUp!$B$65</f>
        <v>0</v>
      </c>
      <c r="T3425" s="57">
        <f>IF((R3425-S3425)&lt;SetUp!$B$53,R3425-S3425,SetUp!$B$53)</f>
        <v>0</v>
      </c>
      <c r="U3425" s="57">
        <f t="shared" si="956"/>
        <v>6.8127201766327978</v>
      </c>
      <c r="V3425" s="57">
        <f>(L3425-P3425)/1000*SetUp!$B$13*1000000/SetUp!$B$48</f>
        <v>15.71295213531787</v>
      </c>
      <c r="W3425" s="57">
        <f t="shared" si="958"/>
        <v>1.2212453270876722E-15</v>
      </c>
      <c r="X3425" s="57">
        <f>MAX((SetUp!$B$56*(1-($H3425/SetUp!$B$56)^2)*TANH(($B3425-$D3425)/SetUp!$B$56))/(1+$H3425/SetUp!$B$56*TANH(($B3425-$D3425)/SetUp!$B$56)),0)</f>
        <v>0</v>
      </c>
    </row>
    <row r="3426" spans="1:24" x14ac:dyDescent="0.3">
      <c r="A3426" s="64">
        <v>30088</v>
      </c>
      <c r="B3426" s="57">
        <v>0.746</v>
      </c>
      <c r="C3426" s="57">
        <v>4.1740000000000004</v>
      </c>
      <c r="D3426" s="57">
        <v>3.5880000000000001</v>
      </c>
      <c r="E3426" s="57">
        <f t="shared" si="950"/>
        <v>0.746</v>
      </c>
      <c r="F3426" s="57">
        <f t="shared" si="951"/>
        <v>2.8420000000000001</v>
      </c>
      <c r="G3426" s="57">
        <f t="shared" si="952"/>
        <v>0</v>
      </c>
      <c r="H3426" s="57">
        <f>IF(Q3425&gt;SetUp!$B$56,SetUp!$B$56,Q3425)</f>
        <v>38.139136135579214</v>
      </c>
      <c r="I3426" s="57">
        <f t="shared" si="957"/>
        <v>6.8127201766327978</v>
      </c>
      <c r="J3426" s="57">
        <f>MIN(F3426,H3426,(1-EXP(-SetUp!$B$52*H3426/SetUp!$B$56))*F3426)</f>
        <v>2.8346623158094255</v>
      </c>
      <c r="K3426" s="57">
        <f t="shared" si="953"/>
        <v>35.30447381976979</v>
      </c>
      <c r="L3426" s="57">
        <f>IF(I3426&lt;=0,0,MIN(SetUp!$B$50*I3426^SetUp!$B$55,I3426))</f>
        <v>0.50106850200693154</v>
      </c>
      <c r="M3426" s="57">
        <f t="shared" si="954"/>
        <v>6.3116516746258666</v>
      </c>
      <c r="N3426" s="57">
        <f>IF(SetUp!$B$62=0,X3426,(B3426-E3426)*(1-(H3426/SetUp!$B$66/SetUp!$B$56)))</f>
        <v>0</v>
      </c>
      <c r="O3426" s="57">
        <f>K3426*SetUp!$B$65</f>
        <v>0</v>
      </c>
      <c r="P3426" s="57">
        <f>MIN(SetUp!$B$54*L3426^SetUp!$B$51,L3426)</f>
        <v>0.26021076308123159</v>
      </c>
      <c r="Q3426" s="57">
        <f t="shared" si="955"/>
        <v>35.30447381976979</v>
      </c>
      <c r="R3426" s="57">
        <f>IF((H3426+N3426-O3426)&gt;SetUp!$B$56,T3425+H3426+N3426-O3426-SetUp!$B$56,T3425)</f>
        <v>0</v>
      </c>
      <c r="S3426" s="57">
        <f>R3426*SetUp!$B$65</f>
        <v>0</v>
      </c>
      <c r="T3426" s="57">
        <f>IF((R3426-S3426)&lt;SetUp!$B$53,R3426-S3426,SetUp!$B$53)</f>
        <v>0</v>
      </c>
      <c r="U3426" s="57">
        <f t="shared" si="956"/>
        <v>6.3116516746258666</v>
      </c>
      <c r="V3426" s="57">
        <f>(L3426-P3426)/1000*SetUp!$B$13*1000000/SetUp!$B$48</f>
        <v>13.699430125487718</v>
      </c>
      <c r="W3426" s="57">
        <f t="shared" si="958"/>
        <v>-1.8873791418627661E-15</v>
      </c>
      <c r="X3426" s="57">
        <f>MAX((SetUp!$B$56*(1-($H3426/SetUp!$B$56)^2)*TANH(($B3426-$D3426)/SetUp!$B$56))/(1+$H3426/SetUp!$B$56*TANH(($B3426-$D3426)/SetUp!$B$56)),0)</f>
        <v>0</v>
      </c>
    </row>
    <row r="3427" spans="1:24" x14ac:dyDescent="0.3">
      <c r="A3427" s="64">
        <v>30089</v>
      </c>
      <c r="B3427" s="57">
        <v>1.3640000000000001</v>
      </c>
      <c r="C3427" s="57">
        <v>3.8010000000000002</v>
      </c>
      <c r="D3427" s="57">
        <v>3.5880000000000001</v>
      </c>
      <c r="E3427" s="57">
        <f t="shared" si="950"/>
        <v>1.3640000000000001</v>
      </c>
      <c r="F3427" s="57">
        <f t="shared" si="951"/>
        <v>2.2240000000000002</v>
      </c>
      <c r="G3427" s="57">
        <f t="shared" si="952"/>
        <v>0</v>
      </c>
      <c r="H3427" s="57">
        <f>IF(Q3426&gt;SetUp!$B$56,SetUp!$B$56,Q3426)</f>
        <v>35.30447381976979</v>
      </c>
      <c r="I3427" s="57">
        <f t="shared" si="957"/>
        <v>6.3116516746258666</v>
      </c>
      <c r="J3427" s="57">
        <f>MIN(F3427,H3427,(1-EXP(-SetUp!$B$52*H3427/SetUp!$B$56))*F3427)</f>
        <v>2.2150581847110224</v>
      </c>
      <c r="K3427" s="57">
        <f t="shared" si="953"/>
        <v>33.089415635058771</v>
      </c>
      <c r="L3427" s="57">
        <f>IF(I3427&lt;=0,0,MIN(SetUp!$B$50*I3427^SetUp!$B$55,I3427))</f>
        <v>0.44116517552199386</v>
      </c>
      <c r="M3427" s="57">
        <f t="shared" si="954"/>
        <v>5.8704864991038725</v>
      </c>
      <c r="N3427" s="57">
        <f>IF(SetUp!$B$62=0,X3427,(B3427-E3427)*(1-(H3427/SetUp!$B$66/SetUp!$B$56)))</f>
        <v>0</v>
      </c>
      <c r="O3427" s="57">
        <f>K3427*SetUp!$B$65</f>
        <v>0</v>
      </c>
      <c r="P3427" s="57">
        <f>MIN(SetUp!$B$54*L3427^SetUp!$B$51,L3427)</f>
        <v>0.22959903860680614</v>
      </c>
      <c r="Q3427" s="57">
        <f t="shared" si="955"/>
        <v>33.089415635058771</v>
      </c>
      <c r="R3427" s="57">
        <f>IF((H3427+N3427-O3427)&gt;SetUp!$B$56,T3426+H3427+N3427-O3427-SetUp!$B$56,T3426)</f>
        <v>0</v>
      </c>
      <c r="S3427" s="57">
        <f>R3427*SetUp!$B$65</f>
        <v>0</v>
      </c>
      <c r="T3427" s="57">
        <f>IF((R3427-S3427)&lt;SetUp!$B$53,R3427-S3427,SetUp!$B$53)</f>
        <v>0</v>
      </c>
      <c r="U3427" s="57">
        <f t="shared" si="956"/>
        <v>5.8704864991038725</v>
      </c>
      <c r="V3427" s="57">
        <f>(L3427-P3427)/1000*SetUp!$B$13*1000000/SetUp!$B$48</f>
        <v>12.033391671434162</v>
      </c>
      <c r="W3427" s="57">
        <f t="shared" si="958"/>
        <v>6.8833827526759706E-15</v>
      </c>
      <c r="X3427" s="57">
        <f>MAX((SetUp!$B$56*(1-($H3427/SetUp!$B$56)^2)*TANH(($B3427-$D3427)/SetUp!$B$56))/(1+$H3427/SetUp!$B$56*TANH(($B3427-$D3427)/SetUp!$B$56)),0)</f>
        <v>0</v>
      </c>
    </row>
    <row r="3428" spans="1:24" x14ac:dyDescent="0.3">
      <c r="A3428" s="64">
        <v>30090</v>
      </c>
      <c r="B3428" s="57">
        <v>1.4999999999999999E-2</v>
      </c>
      <c r="C3428" s="57">
        <v>2.669</v>
      </c>
      <c r="D3428" s="57">
        <v>3.5880000000000001</v>
      </c>
      <c r="E3428" s="57">
        <f t="shared" si="950"/>
        <v>1.4999999999999999E-2</v>
      </c>
      <c r="F3428" s="57">
        <f t="shared" si="951"/>
        <v>3.573</v>
      </c>
      <c r="G3428" s="57">
        <f t="shared" si="952"/>
        <v>0</v>
      </c>
      <c r="H3428" s="57">
        <f>IF(Q3427&gt;SetUp!$B$56,SetUp!$B$56,Q3427)</f>
        <v>33.089415635058771</v>
      </c>
      <c r="I3428" s="57">
        <f t="shared" si="957"/>
        <v>5.8704864991038725</v>
      </c>
      <c r="J3428" s="57">
        <f>MIN(F3428,H3428,(1-EXP(-SetUp!$B$52*H3428/SetUp!$B$56))*F3428)</f>
        <v>3.5526935277547929</v>
      </c>
      <c r="K3428" s="57">
        <f t="shared" si="953"/>
        <v>29.536722107303977</v>
      </c>
      <c r="L3428" s="57">
        <f>IF(I3428&lt;=0,0,MIN(SetUp!$B$50*I3428^SetUp!$B$55,I3428))</f>
        <v>0.39097861790871535</v>
      </c>
      <c r="M3428" s="57">
        <f t="shared" si="954"/>
        <v>5.4795078811951576</v>
      </c>
      <c r="N3428" s="57">
        <f>IF(SetUp!$B$62=0,X3428,(B3428-E3428)*(1-(H3428/SetUp!$B$66/SetUp!$B$56)))</f>
        <v>0</v>
      </c>
      <c r="O3428" s="57">
        <f>K3428*SetUp!$B$65</f>
        <v>0</v>
      </c>
      <c r="P3428" s="57">
        <f>MIN(SetUp!$B$54*L3428^SetUp!$B$51,L3428)</f>
        <v>0.20389852970087807</v>
      </c>
      <c r="Q3428" s="57">
        <f t="shared" si="955"/>
        <v>29.536722107303977</v>
      </c>
      <c r="R3428" s="57">
        <f>IF((H3428+N3428-O3428)&gt;SetUp!$B$56,T3427+H3428+N3428-O3428-SetUp!$B$56,T3427)</f>
        <v>0</v>
      </c>
      <c r="S3428" s="57">
        <f>R3428*SetUp!$B$65</f>
        <v>0</v>
      </c>
      <c r="T3428" s="57">
        <f>IF((R3428-S3428)&lt;SetUp!$B$53,R3428-S3428,SetUp!$B$53)</f>
        <v>0</v>
      </c>
      <c r="U3428" s="57">
        <f t="shared" si="956"/>
        <v>5.4795078811951576</v>
      </c>
      <c r="V3428" s="57">
        <f>(L3428-P3428)/1000*SetUp!$B$13*1000000/SetUp!$B$48</f>
        <v>10.640681954852813</v>
      </c>
      <c r="W3428" s="57">
        <f t="shared" si="958"/>
        <v>-8.8817841970012523E-16</v>
      </c>
      <c r="X3428" s="57">
        <f>MAX((SetUp!$B$56*(1-($H3428/SetUp!$B$56)^2)*TANH(($B3428-$D3428)/SetUp!$B$56))/(1+$H3428/SetUp!$B$56*TANH(($B3428-$D3428)/SetUp!$B$56)),0)</f>
        <v>0</v>
      </c>
    </row>
    <row r="3429" spans="1:24" x14ac:dyDescent="0.3">
      <c r="A3429" s="64">
        <v>30091</v>
      </c>
      <c r="B3429" s="57">
        <v>2.5000000000000001E-2</v>
      </c>
      <c r="C3429" s="57">
        <v>2.137</v>
      </c>
      <c r="D3429" s="57">
        <v>3.5880000000000001</v>
      </c>
      <c r="E3429" s="57">
        <f t="shared" si="950"/>
        <v>2.5000000000000001E-2</v>
      </c>
      <c r="F3429" s="57">
        <f t="shared" si="951"/>
        <v>3.5630000000000002</v>
      </c>
      <c r="G3429" s="57">
        <f t="shared" si="952"/>
        <v>0</v>
      </c>
      <c r="H3429" s="57">
        <f>IF(Q3428&gt;SetUp!$B$56,SetUp!$B$56,Q3428)</f>
        <v>29.536722107303977</v>
      </c>
      <c r="I3429" s="57">
        <f t="shared" si="957"/>
        <v>5.4795078811951576</v>
      </c>
      <c r="J3429" s="57">
        <f>MIN(F3429,H3429,(1-EXP(-SetUp!$B$52*H3429/SetUp!$B$56))*F3429)</f>
        <v>3.5277225010798512</v>
      </c>
      <c r="K3429" s="57">
        <f t="shared" si="953"/>
        <v>26.008999606224126</v>
      </c>
      <c r="L3429" s="57">
        <f>IF(I3429&lt;=0,0,MIN(SetUp!$B$50*I3429^SetUp!$B$55,I3429))</f>
        <v>0.34855028666392857</v>
      </c>
      <c r="M3429" s="57">
        <f t="shared" si="954"/>
        <v>5.1309575945312291</v>
      </c>
      <c r="N3429" s="57">
        <f>IF(SetUp!$B$62=0,X3429,(B3429-E3429)*(1-(H3429/SetUp!$B$66/SetUp!$B$56)))</f>
        <v>0</v>
      </c>
      <c r="O3429" s="57">
        <f>K3429*SetUp!$B$65</f>
        <v>0</v>
      </c>
      <c r="P3429" s="57">
        <f>MIN(SetUp!$B$54*L3429^SetUp!$B$51,L3429)</f>
        <v>0.18212736927861947</v>
      </c>
      <c r="Q3429" s="57">
        <f t="shared" si="955"/>
        <v>26.008999606224126</v>
      </c>
      <c r="R3429" s="57">
        <f>IF((H3429+N3429-O3429)&gt;SetUp!$B$56,T3428+H3429+N3429-O3429-SetUp!$B$56,T3428)</f>
        <v>0</v>
      </c>
      <c r="S3429" s="57">
        <f>R3429*SetUp!$B$65</f>
        <v>0</v>
      </c>
      <c r="T3429" s="57">
        <f>IF((R3429-S3429)&lt;SetUp!$B$53,R3429-S3429,SetUp!$B$53)</f>
        <v>0</v>
      </c>
      <c r="U3429" s="57">
        <f t="shared" si="956"/>
        <v>5.1309575945312291</v>
      </c>
      <c r="V3429" s="57">
        <f>(L3429-P3429)/1000*SetUp!$B$13*1000000/SetUp!$B$48</f>
        <v>9.4657499408942094</v>
      </c>
      <c r="W3429" s="57">
        <f t="shared" si="958"/>
        <v>0</v>
      </c>
      <c r="X3429" s="57">
        <f>MAX((SetUp!$B$56*(1-($H3429/SetUp!$B$56)^2)*TANH(($B3429-$D3429)/SetUp!$B$56))/(1+$H3429/SetUp!$B$56*TANH(($B3429-$D3429)/SetUp!$B$56)),0)</f>
        <v>0</v>
      </c>
    </row>
    <row r="3430" spans="1:24" x14ac:dyDescent="0.3">
      <c r="A3430" s="64">
        <v>30092</v>
      </c>
      <c r="B3430" s="57">
        <v>0.63400000000000001</v>
      </c>
      <c r="C3430" s="57">
        <v>1.788</v>
      </c>
      <c r="D3430" s="57">
        <v>3.5880000000000001</v>
      </c>
      <c r="E3430" s="57">
        <f t="shared" si="950"/>
        <v>0.63400000000000001</v>
      </c>
      <c r="F3430" s="57">
        <f t="shared" si="951"/>
        <v>2.9540000000000002</v>
      </c>
      <c r="G3430" s="57">
        <f t="shared" si="952"/>
        <v>0</v>
      </c>
      <c r="H3430" s="57">
        <f>IF(Q3429&gt;SetUp!$B$56,SetUp!$B$56,Q3429)</f>
        <v>26.008999606224126</v>
      </c>
      <c r="I3430" s="57">
        <f t="shared" si="957"/>
        <v>5.1309575945312291</v>
      </c>
      <c r="J3430" s="57">
        <f>MIN(F3430,H3430,(1-EXP(-SetUp!$B$52*H3430/SetUp!$B$56))*F3430)</f>
        <v>2.9032450436806272</v>
      </c>
      <c r="K3430" s="57">
        <f t="shared" si="953"/>
        <v>23.105754562543499</v>
      </c>
      <c r="L3430" s="57">
        <f>IF(I3430&lt;=0,0,MIN(SetUp!$B$50*I3430^SetUp!$B$55,I3430))</f>
        <v>0.31238743707922512</v>
      </c>
      <c r="M3430" s="57">
        <f t="shared" si="954"/>
        <v>4.8185701574520037</v>
      </c>
      <c r="N3430" s="57">
        <f>IF(SetUp!$B$62=0,X3430,(B3430-E3430)*(1-(H3430/SetUp!$B$66/SetUp!$B$56)))</f>
        <v>0</v>
      </c>
      <c r="O3430" s="57">
        <f>K3430*SetUp!$B$65</f>
        <v>0</v>
      </c>
      <c r="P3430" s="57">
        <f>MIN(SetUp!$B$54*L3430^SetUp!$B$51,L3430)</f>
        <v>0.16353571698914351</v>
      </c>
      <c r="Q3430" s="57">
        <f t="shared" si="955"/>
        <v>23.105754562543499</v>
      </c>
      <c r="R3430" s="57">
        <f>IF((H3430+N3430-O3430)&gt;SetUp!$B$56,T3429+H3430+N3430-O3430-SetUp!$B$56,T3429)</f>
        <v>0</v>
      </c>
      <c r="S3430" s="57">
        <f>R3430*SetUp!$B$65</f>
        <v>0</v>
      </c>
      <c r="T3430" s="57">
        <f>IF((R3430-S3430)&lt;SetUp!$B$53,R3430-S3430,SetUp!$B$53)</f>
        <v>0</v>
      </c>
      <c r="U3430" s="57">
        <f t="shared" si="956"/>
        <v>4.8185701574520037</v>
      </c>
      <c r="V3430" s="57">
        <f>(L3430-P3430)/1000*SetUp!$B$13*1000000/SetUp!$B$48</f>
        <v>8.4663409510033585</v>
      </c>
      <c r="W3430" s="57">
        <f t="shared" si="958"/>
        <v>5.5511151231257827E-16</v>
      </c>
      <c r="X3430" s="57">
        <f>MAX((SetUp!$B$56*(1-($H3430/SetUp!$B$56)^2)*TANH(($B3430-$D3430)/SetUp!$B$56))/(1+$H3430/SetUp!$B$56*TANH(($B3430-$D3430)/SetUp!$B$56)),0)</f>
        <v>0</v>
      </c>
    </row>
    <row r="3431" spans="1:24" x14ac:dyDescent="0.3">
      <c r="A3431" s="64">
        <v>30093</v>
      </c>
      <c r="B3431" s="57">
        <v>0.83399999999999996</v>
      </c>
      <c r="C3431" s="57">
        <v>1.5780000000000001</v>
      </c>
      <c r="D3431" s="57">
        <v>3.5880000000000001</v>
      </c>
      <c r="E3431" s="57">
        <f t="shared" si="950"/>
        <v>0.83399999999999996</v>
      </c>
      <c r="F3431" s="57">
        <f t="shared" si="951"/>
        <v>2.754</v>
      </c>
      <c r="G3431" s="57">
        <f t="shared" si="952"/>
        <v>0</v>
      </c>
      <c r="H3431" s="57">
        <f>IF(Q3430&gt;SetUp!$B$56,SetUp!$B$56,Q3430)</f>
        <v>23.105754562543499</v>
      </c>
      <c r="I3431" s="57">
        <f t="shared" si="957"/>
        <v>4.8185701574520037</v>
      </c>
      <c r="J3431" s="57">
        <f>MIN(F3431,H3431,(1-EXP(-SetUp!$B$52*H3431/SetUp!$B$56))*F3431)</f>
        <v>2.6795196353508097</v>
      </c>
      <c r="K3431" s="57">
        <f t="shared" si="953"/>
        <v>20.426234927192688</v>
      </c>
      <c r="L3431" s="57">
        <f>IF(I3431&lt;=0,0,MIN(SetUp!$B$50*I3431^SetUp!$B$55,I3431))</f>
        <v>0.28133676893474435</v>
      </c>
      <c r="M3431" s="57">
        <f t="shared" si="954"/>
        <v>4.5372333885172598</v>
      </c>
      <c r="N3431" s="57">
        <f>IF(SetUp!$B$62=0,X3431,(B3431-E3431)*(1-(H3431/SetUp!$B$66/SetUp!$B$56)))</f>
        <v>0</v>
      </c>
      <c r="O3431" s="57">
        <f>K3431*SetUp!$B$65</f>
        <v>0</v>
      </c>
      <c r="P3431" s="57">
        <f>MIN(SetUp!$B$54*L3431^SetUp!$B$51,L3431)</f>
        <v>0.14754314507698099</v>
      </c>
      <c r="Q3431" s="57">
        <f t="shared" si="955"/>
        <v>20.426234927192688</v>
      </c>
      <c r="R3431" s="57">
        <f>IF((H3431+N3431-O3431)&gt;SetUp!$B$56,T3430+H3431+N3431-O3431-SetUp!$B$56,T3430)</f>
        <v>0</v>
      </c>
      <c r="S3431" s="57">
        <f>R3431*SetUp!$B$65</f>
        <v>0</v>
      </c>
      <c r="T3431" s="57">
        <f>IF((R3431-S3431)&lt;SetUp!$B$53,R3431-S3431,SetUp!$B$53)</f>
        <v>0</v>
      </c>
      <c r="U3431" s="57">
        <f t="shared" si="956"/>
        <v>4.5372333885172598</v>
      </c>
      <c r="V3431" s="57">
        <f>(L3431-P3431)/1000*SetUp!$B$13*1000000/SetUp!$B$48</f>
        <v>7.6098713267445772</v>
      </c>
      <c r="W3431" s="57">
        <f t="shared" si="958"/>
        <v>-2.6645352591003757E-15</v>
      </c>
      <c r="X3431" s="57">
        <f>MAX((SetUp!$B$56*(1-($H3431/SetUp!$B$56)^2)*TANH(($B3431-$D3431)/SetUp!$B$56))/(1+$H3431/SetUp!$B$56*TANH(($B3431-$D3431)/SetUp!$B$56)),0)</f>
        <v>0</v>
      </c>
    </row>
    <row r="3432" spans="1:24" x14ac:dyDescent="0.3">
      <c r="A3432" s="64">
        <v>30094</v>
      </c>
      <c r="B3432" s="57">
        <v>2.4E-2</v>
      </c>
      <c r="C3432" s="57">
        <v>1.48</v>
      </c>
      <c r="D3432" s="57">
        <v>3.5880000000000001</v>
      </c>
      <c r="E3432" s="57">
        <f t="shared" si="950"/>
        <v>2.4E-2</v>
      </c>
      <c r="F3432" s="57">
        <f t="shared" si="951"/>
        <v>3.5640000000000001</v>
      </c>
      <c r="G3432" s="57">
        <f t="shared" si="952"/>
        <v>0</v>
      </c>
      <c r="H3432" s="57">
        <f>IF(Q3431&gt;SetUp!$B$56,SetUp!$B$56,Q3431)</f>
        <v>20.426234927192688</v>
      </c>
      <c r="I3432" s="57">
        <f t="shared" si="957"/>
        <v>4.5372333885172598</v>
      </c>
      <c r="J3432" s="57">
        <f>MIN(F3432,H3432,(1-EXP(-SetUp!$B$52*H3432/SetUp!$B$56))*F3432)</f>
        <v>3.4174979266060292</v>
      </c>
      <c r="K3432" s="57">
        <f t="shared" si="953"/>
        <v>17.00873700058666</v>
      </c>
      <c r="L3432" s="57">
        <f>IF(I3432&lt;=0,0,MIN(SetUp!$B$50*I3432^SetUp!$B$55,I3432))</f>
        <v>0.25449624756109029</v>
      </c>
      <c r="M3432" s="57">
        <f t="shared" si="954"/>
        <v>4.2827371409561694</v>
      </c>
      <c r="N3432" s="57">
        <f>IF(SetUp!$B$62=0,X3432,(B3432-E3432)*(1-(H3432/SetUp!$B$66/SetUp!$B$56)))</f>
        <v>0</v>
      </c>
      <c r="O3432" s="57">
        <f>K3432*SetUp!$B$65</f>
        <v>0</v>
      </c>
      <c r="P3432" s="57">
        <f>MIN(SetUp!$B$54*L3432^SetUp!$B$51,L3432)</f>
        <v>0.13369485992034058</v>
      </c>
      <c r="Q3432" s="57">
        <f t="shared" si="955"/>
        <v>17.00873700058666</v>
      </c>
      <c r="R3432" s="57">
        <f>IF((H3432+N3432-O3432)&gt;SetUp!$B$56,T3431+H3432+N3432-O3432-SetUp!$B$56,T3431)</f>
        <v>0</v>
      </c>
      <c r="S3432" s="57">
        <f>R3432*SetUp!$B$65</f>
        <v>0</v>
      </c>
      <c r="T3432" s="57">
        <f>IF((R3432-S3432)&lt;SetUp!$B$53,R3432-S3432,SetUp!$B$53)</f>
        <v>0</v>
      </c>
      <c r="U3432" s="57">
        <f t="shared" si="956"/>
        <v>4.2827371409561694</v>
      </c>
      <c r="V3432" s="57">
        <f>(L3432-P3432)/1000*SetUp!$B$13*1000000/SetUp!$B$48</f>
        <v>6.8709030335824695</v>
      </c>
      <c r="W3432" s="57">
        <f t="shared" si="958"/>
        <v>0</v>
      </c>
      <c r="X3432" s="57">
        <f>MAX((SetUp!$B$56*(1-($H3432/SetUp!$B$56)^2)*TANH(($B3432-$D3432)/SetUp!$B$56))/(1+$H3432/SetUp!$B$56*TANH(($B3432-$D3432)/SetUp!$B$56)),0)</f>
        <v>0</v>
      </c>
    </row>
    <row r="3433" spans="1:24" x14ac:dyDescent="0.3">
      <c r="A3433" s="64">
        <v>30095</v>
      </c>
      <c r="B3433" s="57">
        <v>0.1</v>
      </c>
      <c r="C3433" s="57">
        <v>1.1259999999999999</v>
      </c>
      <c r="D3433" s="57">
        <v>3.5880000000000001</v>
      </c>
      <c r="E3433" s="57">
        <f t="shared" si="950"/>
        <v>0.1</v>
      </c>
      <c r="F3433" s="57">
        <f t="shared" si="951"/>
        <v>3.488</v>
      </c>
      <c r="G3433" s="57">
        <f t="shared" si="952"/>
        <v>0</v>
      </c>
      <c r="H3433" s="57">
        <f>IF(Q3432&gt;SetUp!$B$56,SetUp!$B$56,Q3432)</f>
        <v>17.00873700058666</v>
      </c>
      <c r="I3433" s="57">
        <f t="shared" si="957"/>
        <v>4.2827371409561694</v>
      </c>
      <c r="J3433" s="57">
        <f>MIN(F3433,H3433,(1-EXP(-SetUp!$B$52*H3433/SetUp!$B$56))*F3433)</f>
        <v>3.2434380554701221</v>
      </c>
      <c r="K3433" s="57">
        <f t="shared" si="953"/>
        <v>13.765298945116538</v>
      </c>
      <c r="L3433" s="57">
        <f>IF(I3433&lt;=0,0,MIN(SetUp!$B$50*I3433^SetUp!$B$55,I3433))</f>
        <v>0.23115247649456003</v>
      </c>
      <c r="M3433" s="57">
        <f t="shared" si="954"/>
        <v>4.0515846644616094</v>
      </c>
      <c r="N3433" s="57">
        <f>IF(SetUp!$B$62=0,X3433,(B3433-E3433)*(1-(H3433/SetUp!$B$66/SetUp!$B$56)))</f>
        <v>0</v>
      </c>
      <c r="O3433" s="57">
        <f>K3433*SetUp!$B$65</f>
        <v>0</v>
      </c>
      <c r="P3433" s="57">
        <f>MIN(SetUp!$B$54*L3433^SetUp!$B$51,L3433)</f>
        <v>0.12163055381195854</v>
      </c>
      <c r="Q3433" s="57">
        <f t="shared" si="955"/>
        <v>13.765298945116538</v>
      </c>
      <c r="R3433" s="57">
        <f>IF((H3433+N3433-O3433)&gt;SetUp!$B$56,T3432+H3433+N3433-O3433-SetUp!$B$56,T3432)</f>
        <v>0</v>
      </c>
      <c r="S3433" s="57">
        <f>R3433*SetUp!$B$65</f>
        <v>0</v>
      </c>
      <c r="T3433" s="57">
        <f>IF((R3433-S3433)&lt;SetUp!$B$53,R3433-S3433,SetUp!$B$53)</f>
        <v>0</v>
      </c>
      <c r="U3433" s="57">
        <f t="shared" si="956"/>
        <v>4.0515846644616094</v>
      </c>
      <c r="V3433" s="57">
        <f>(L3433-P3433)/1000*SetUp!$B$13*1000000/SetUp!$B$48</f>
        <v>6.2293532011533506</v>
      </c>
      <c r="W3433" s="57">
        <f t="shared" si="958"/>
        <v>1.7486012637846216E-15</v>
      </c>
      <c r="X3433" s="57">
        <f>MAX((SetUp!$B$56*(1-($H3433/SetUp!$B$56)^2)*TANH(($B3433-$D3433)/SetUp!$B$56))/(1+$H3433/SetUp!$B$56*TANH(($B3433-$D3433)/SetUp!$B$56)),0)</f>
        <v>0</v>
      </c>
    </row>
    <row r="3434" spans="1:24" x14ac:dyDescent="0.3">
      <c r="A3434" s="64">
        <v>30096</v>
      </c>
      <c r="B3434" s="57">
        <v>9.2999999999999999E-2</v>
      </c>
      <c r="C3434" s="57">
        <v>0.90200000000000002</v>
      </c>
      <c r="D3434" s="57">
        <v>3.5880000000000001</v>
      </c>
      <c r="E3434" s="57">
        <f t="shared" si="950"/>
        <v>9.2999999999999999E-2</v>
      </c>
      <c r="F3434" s="57">
        <f t="shared" si="951"/>
        <v>3.4950000000000001</v>
      </c>
      <c r="G3434" s="57">
        <f t="shared" si="952"/>
        <v>0</v>
      </c>
      <c r="H3434" s="57">
        <f>IF(Q3433&gt;SetUp!$B$56,SetUp!$B$56,Q3433)</f>
        <v>13.765298945116538</v>
      </c>
      <c r="I3434" s="57">
        <f t="shared" si="957"/>
        <v>4.0515846644616094</v>
      </c>
      <c r="J3434" s="57">
        <f>MIN(F3434,H3434,(1-EXP(-SetUp!$B$52*H3434/SetUp!$B$56))*F3434)</f>
        <v>3.0882248017101279</v>
      </c>
      <c r="K3434" s="57">
        <f t="shared" si="953"/>
        <v>10.67707414340641</v>
      </c>
      <c r="L3434" s="57">
        <f>IF(I3434&lt;=0,0,MIN(SetUp!$B$50*I3434^SetUp!$B$55,I3434))</f>
        <v>0.21073550653190562</v>
      </c>
      <c r="M3434" s="57">
        <f t="shared" si="954"/>
        <v>3.8408491579297039</v>
      </c>
      <c r="N3434" s="57">
        <f>IF(SetUp!$B$62=0,X3434,(B3434-E3434)*(1-(H3434/SetUp!$B$66/SetUp!$B$56)))</f>
        <v>0</v>
      </c>
      <c r="O3434" s="57">
        <f>K3434*SetUp!$B$65</f>
        <v>0</v>
      </c>
      <c r="P3434" s="57">
        <f>MIN(SetUp!$B$54*L3434^SetUp!$B$51,L3434)</f>
        <v>0.11106189051589052</v>
      </c>
      <c r="Q3434" s="57">
        <f t="shared" si="955"/>
        <v>10.67707414340641</v>
      </c>
      <c r="R3434" s="57">
        <f>IF((H3434+N3434-O3434)&gt;SetUp!$B$56,T3433+H3434+N3434-O3434-SetUp!$B$56,T3433)</f>
        <v>0</v>
      </c>
      <c r="S3434" s="57">
        <f>R3434*SetUp!$B$65</f>
        <v>0</v>
      </c>
      <c r="T3434" s="57">
        <f>IF((R3434-S3434)&lt;SetUp!$B$53,R3434-S3434,SetUp!$B$53)</f>
        <v>0</v>
      </c>
      <c r="U3434" s="57">
        <f t="shared" si="956"/>
        <v>3.8408491579297039</v>
      </c>
      <c r="V3434" s="57">
        <f>(L3434-P3434)/1000*SetUp!$B$13*1000000/SetUp!$B$48</f>
        <v>5.6692043363709992</v>
      </c>
      <c r="W3434" s="57">
        <f t="shared" si="958"/>
        <v>-2.4980018054066022E-16</v>
      </c>
      <c r="X3434" s="57">
        <f>MAX((SetUp!$B$56*(1-($H3434/SetUp!$B$56)^2)*TANH(($B3434-$D3434)/SetUp!$B$56))/(1+$H3434/SetUp!$B$56*TANH(($B3434-$D3434)/SetUp!$B$56)),0)</f>
        <v>0</v>
      </c>
    </row>
    <row r="3435" spans="1:24" x14ac:dyDescent="0.3">
      <c r="A3435" s="64">
        <v>30097</v>
      </c>
      <c r="B3435" s="57">
        <v>0</v>
      </c>
      <c r="C3435" s="57">
        <v>0.77</v>
      </c>
      <c r="D3435" s="57">
        <v>3.5880000000000001</v>
      </c>
      <c r="E3435" s="57">
        <f t="shared" si="950"/>
        <v>0</v>
      </c>
      <c r="F3435" s="57">
        <f t="shared" si="951"/>
        <v>3.5880000000000001</v>
      </c>
      <c r="G3435" s="57">
        <f t="shared" si="952"/>
        <v>0</v>
      </c>
      <c r="H3435" s="57">
        <f>IF(Q3434&gt;SetUp!$B$56,SetUp!$B$56,Q3434)</f>
        <v>10.67707414340641</v>
      </c>
      <c r="I3435" s="57">
        <f t="shared" si="957"/>
        <v>3.8408491579297039</v>
      </c>
      <c r="J3435" s="57">
        <f>MIN(F3435,H3435,(1-EXP(-SetUp!$B$52*H3435/SetUp!$B$56))*F3435)</f>
        <v>2.9114154723627497</v>
      </c>
      <c r="K3435" s="57">
        <f t="shared" si="953"/>
        <v>7.7656586710436599</v>
      </c>
      <c r="L3435" s="57">
        <f>IF(I3435&lt;=0,0,MIN(SetUp!$B$50*I3435^SetUp!$B$55,I3435))</f>
        <v>0.19278575328963651</v>
      </c>
      <c r="M3435" s="57">
        <f t="shared" si="954"/>
        <v>3.6480634046400673</v>
      </c>
      <c r="N3435" s="57">
        <f>IF(SetUp!$B$62=0,X3435,(B3435-E3435)*(1-(H3435/SetUp!$B$66/SetUp!$B$56)))</f>
        <v>0</v>
      </c>
      <c r="O3435" s="57">
        <f>K3435*SetUp!$B$65</f>
        <v>0</v>
      </c>
      <c r="P3435" s="57">
        <f>MIN(SetUp!$B$54*L3435^SetUp!$B$51,L3435)</f>
        <v>0.10175599638551955</v>
      </c>
      <c r="Q3435" s="57">
        <f t="shared" si="955"/>
        <v>7.7656586710436599</v>
      </c>
      <c r="R3435" s="57">
        <f>IF((H3435+N3435-O3435)&gt;SetUp!$B$56,T3434+H3435+N3435-O3435-SetUp!$B$56,T3434)</f>
        <v>0</v>
      </c>
      <c r="S3435" s="57">
        <f>R3435*SetUp!$B$65</f>
        <v>0</v>
      </c>
      <c r="T3435" s="57">
        <f>IF((R3435-S3435)&lt;SetUp!$B$53,R3435-S3435,SetUp!$B$53)</f>
        <v>0</v>
      </c>
      <c r="U3435" s="57">
        <f t="shared" si="956"/>
        <v>3.6480634046400673</v>
      </c>
      <c r="V3435" s="57">
        <f>(L3435-P3435)/1000*SetUp!$B$13*1000000/SetUp!$B$48</f>
        <v>5.1775616578082069</v>
      </c>
      <c r="W3435" s="57">
        <f t="shared" si="958"/>
        <v>3.0531133177191805E-16</v>
      </c>
      <c r="X3435" s="57">
        <f>MAX((SetUp!$B$56*(1-($H3435/SetUp!$B$56)^2)*TANH(($B3435-$D3435)/SetUp!$B$56))/(1+$H3435/SetUp!$B$56*TANH(($B3435-$D3435)/SetUp!$B$56)),0)</f>
        <v>0</v>
      </c>
    </row>
    <row r="3436" spans="1:24" x14ac:dyDescent="0.3">
      <c r="A3436" s="64">
        <v>30098</v>
      </c>
      <c r="B3436" s="57">
        <v>2.3E-2</v>
      </c>
      <c r="C3436" s="57">
        <v>0.65200000000000002</v>
      </c>
      <c r="D3436" s="57">
        <v>3.5880000000000001</v>
      </c>
      <c r="E3436" s="57">
        <f t="shared" si="950"/>
        <v>2.3E-2</v>
      </c>
      <c r="F3436" s="57">
        <f t="shared" si="951"/>
        <v>3.5649999999999999</v>
      </c>
      <c r="G3436" s="57">
        <f t="shared" si="952"/>
        <v>0</v>
      </c>
      <c r="H3436" s="57">
        <f>IF(Q3435&gt;SetUp!$B$56,SetUp!$B$56,Q3435)</f>
        <v>7.7656586710436599</v>
      </c>
      <c r="I3436" s="57">
        <f t="shared" si="957"/>
        <v>3.6480634046400673</v>
      </c>
      <c r="J3436" s="57">
        <f>MIN(F3436,H3436,(1-EXP(-SetUp!$B$52*H3436/SetUp!$B$56))*F3436)</f>
        <v>2.5055182361801127</v>
      </c>
      <c r="K3436" s="57">
        <f t="shared" si="953"/>
        <v>5.2601404348635477</v>
      </c>
      <c r="L3436" s="57">
        <f>IF(I3436&lt;=0,0,MIN(SetUp!$B$50*I3436^SetUp!$B$55,I3436))</f>
        <v>0.17692945819566624</v>
      </c>
      <c r="M3436" s="57">
        <f t="shared" si="954"/>
        <v>3.4711339464444011</v>
      </c>
      <c r="N3436" s="57">
        <f>IF(SetUp!$B$62=0,X3436,(B3436-E3436)*(1-(H3436/SetUp!$B$66/SetUp!$B$56)))</f>
        <v>0</v>
      </c>
      <c r="O3436" s="57">
        <f>K3436*SetUp!$B$65</f>
        <v>0</v>
      </c>
      <c r="P3436" s="57">
        <f>MIN(SetUp!$B$54*L3436^SetUp!$B$51,L3436)</f>
        <v>9.3523195585803617E-2</v>
      </c>
      <c r="Q3436" s="57">
        <f t="shared" si="955"/>
        <v>5.2601404348635477</v>
      </c>
      <c r="R3436" s="57">
        <f>IF((H3436+N3436-O3436)&gt;SetUp!$B$56,T3435+H3436+N3436-O3436-SetUp!$B$56,T3435)</f>
        <v>0</v>
      </c>
      <c r="S3436" s="57">
        <f>R3436*SetUp!$B$65</f>
        <v>0</v>
      </c>
      <c r="T3436" s="57">
        <f>IF((R3436-S3436)&lt;SetUp!$B$53,R3436-S3436,SetUp!$B$53)</f>
        <v>0</v>
      </c>
      <c r="U3436" s="57">
        <f t="shared" si="956"/>
        <v>3.4711339464444011</v>
      </c>
      <c r="V3436" s="57">
        <f>(L3436-P3436)/1000*SetUp!$B$13*1000000/SetUp!$B$48</f>
        <v>4.7439549658994675</v>
      </c>
      <c r="W3436" s="57">
        <f t="shared" si="958"/>
        <v>-3.8857805861880479E-16</v>
      </c>
      <c r="X3436" s="57">
        <f>MAX((SetUp!$B$56*(1-($H3436/SetUp!$B$56)^2)*TANH(($B3436-$D3436)/SetUp!$B$56))/(1+$H3436/SetUp!$B$56*TANH(($B3436-$D3436)/SetUp!$B$56)),0)</f>
        <v>0</v>
      </c>
    </row>
    <row r="3437" spans="1:24" x14ac:dyDescent="0.3">
      <c r="A3437" s="64">
        <v>30099</v>
      </c>
      <c r="B3437" s="57">
        <v>0</v>
      </c>
      <c r="C3437" s="57">
        <v>0.59699999999999998</v>
      </c>
      <c r="D3437" s="57">
        <v>3.5880000000000001</v>
      </c>
      <c r="E3437" s="57">
        <f t="shared" si="950"/>
        <v>0</v>
      </c>
      <c r="F3437" s="57">
        <f t="shared" si="951"/>
        <v>3.5880000000000001</v>
      </c>
      <c r="G3437" s="57">
        <f t="shared" si="952"/>
        <v>0</v>
      </c>
      <c r="H3437" s="57">
        <f>IF(Q3436&gt;SetUp!$B$56,SetUp!$B$56,Q3436)</f>
        <v>5.2601404348635477</v>
      </c>
      <c r="I3437" s="57">
        <f t="shared" si="957"/>
        <v>3.4711339464444011</v>
      </c>
      <c r="J3437" s="57">
        <f>MIN(F3437,H3437,(1-EXP(-SetUp!$B$52*H3437/SetUp!$B$56))*F3437)</f>
        <v>2.0107260619261074</v>
      </c>
      <c r="K3437" s="57">
        <f t="shared" si="953"/>
        <v>3.2494143729374403</v>
      </c>
      <c r="L3437" s="57">
        <f>IF(I3437&lt;=0,0,MIN(SetUp!$B$50*I3437^SetUp!$B$55,I3437))</f>
        <v>0.16286026575328696</v>
      </c>
      <c r="M3437" s="57">
        <f t="shared" si="954"/>
        <v>3.3082736806911139</v>
      </c>
      <c r="N3437" s="57">
        <f>IF(SetUp!$B$62=0,X3437,(B3437-E3437)*(1-(H3437/SetUp!$B$66/SetUp!$B$56)))</f>
        <v>0</v>
      </c>
      <c r="O3437" s="57">
        <f>K3437*SetUp!$B$65</f>
        <v>0</v>
      </c>
      <c r="P3437" s="57">
        <f>MIN(SetUp!$B$54*L3437^SetUp!$B$51,L3437)</f>
        <v>8.6207788335037241E-2</v>
      </c>
      <c r="Q3437" s="57">
        <f t="shared" si="955"/>
        <v>3.2494143729374403</v>
      </c>
      <c r="R3437" s="57">
        <f>IF((H3437+N3437-O3437)&gt;SetUp!$B$56,T3436+H3437+N3437-O3437-SetUp!$B$56,T3436)</f>
        <v>0</v>
      </c>
      <c r="S3437" s="57">
        <f>R3437*SetUp!$B$65</f>
        <v>0</v>
      </c>
      <c r="T3437" s="57">
        <f>IF((R3437-S3437)&lt;SetUp!$B$53,R3437-S3437,SetUp!$B$53)</f>
        <v>0</v>
      </c>
      <c r="U3437" s="57">
        <f t="shared" si="956"/>
        <v>3.3082736806911139</v>
      </c>
      <c r="V3437" s="57">
        <f>(L3437-P3437)/1000*SetUp!$B$13*1000000/SetUp!$B$48</f>
        <v>4.3598153126430015</v>
      </c>
      <c r="W3437" s="57">
        <f t="shared" si="958"/>
        <v>2.4980018054066022E-16</v>
      </c>
      <c r="X3437" s="57">
        <f>MAX((SetUp!$B$56*(1-($H3437/SetUp!$B$56)^2)*TANH(($B3437-$D3437)/SetUp!$B$56))/(1+$H3437/SetUp!$B$56*TANH(($B3437-$D3437)/SetUp!$B$56)),0)</f>
        <v>0</v>
      </c>
    </row>
    <row r="3438" spans="1:24" x14ac:dyDescent="0.3">
      <c r="A3438" s="64">
        <v>30100</v>
      </c>
      <c r="B3438" s="57">
        <v>0</v>
      </c>
      <c r="C3438" s="57">
        <v>0.54600000000000004</v>
      </c>
      <c r="D3438" s="57">
        <v>3.5880000000000001</v>
      </c>
      <c r="E3438" s="57">
        <f t="shared" si="950"/>
        <v>0</v>
      </c>
      <c r="F3438" s="57">
        <f t="shared" si="951"/>
        <v>3.5880000000000001</v>
      </c>
      <c r="G3438" s="57">
        <f t="shared" si="952"/>
        <v>0</v>
      </c>
      <c r="H3438" s="57">
        <f>IF(Q3437&gt;SetUp!$B$56,SetUp!$B$56,Q3437)</f>
        <v>3.2494143729374403</v>
      </c>
      <c r="I3438" s="57">
        <f t="shared" si="957"/>
        <v>3.3082736806911139</v>
      </c>
      <c r="J3438" s="57">
        <f>MIN(F3438,H3438,(1-EXP(-SetUp!$B$52*H3438/SetUp!$B$56))*F3438)</f>
        <v>1.4285059709953034</v>
      </c>
      <c r="K3438" s="57">
        <f t="shared" si="953"/>
        <v>1.8209084019421369</v>
      </c>
      <c r="L3438" s="57">
        <f>IF(I3438&lt;=0,0,MIN(SetUp!$B$50*I3438^SetUp!$B$55,I3438))</f>
        <v>0.15032523825617636</v>
      </c>
      <c r="M3438" s="57">
        <f t="shared" si="954"/>
        <v>3.1579484424349378</v>
      </c>
      <c r="N3438" s="57">
        <f>IF(SetUp!$B$62=0,X3438,(B3438-E3438)*(1-(H3438/SetUp!$B$66/SetUp!$B$56)))</f>
        <v>0</v>
      </c>
      <c r="O3438" s="57">
        <f>K3438*SetUp!$B$65</f>
        <v>0</v>
      </c>
      <c r="P3438" s="57">
        <f>MIN(SetUp!$B$54*L3438^SetUp!$B$51,L3438)</f>
        <v>7.9681040160411568E-2</v>
      </c>
      <c r="Q3438" s="57">
        <f t="shared" si="955"/>
        <v>1.8209084019421369</v>
      </c>
      <c r="R3438" s="57">
        <f>IF((H3438+N3438-O3438)&gt;SetUp!$B$56,T3437+H3438+N3438-O3438-SetUp!$B$56,T3437)</f>
        <v>0</v>
      </c>
      <c r="S3438" s="57">
        <f>R3438*SetUp!$B$65</f>
        <v>0</v>
      </c>
      <c r="T3438" s="57">
        <f>IF((R3438-S3438)&lt;SetUp!$B$53,R3438-S3438,SetUp!$B$53)</f>
        <v>0</v>
      </c>
      <c r="U3438" s="57">
        <f t="shared" si="956"/>
        <v>3.1579484424349378</v>
      </c>
      <c r="V3438" s="57">
        <f>(L3438-P3438)/1000*SetUp!$B$13*1000000/SetUp!$B$48</f>
        <v>4.0180783058940266</v>
      </c>
      <c r="W3438" s="57">
        <f t="shared" si="958"/>
        <v>0</v>
      </c>
      <c r="X3438" s="57">
        <f>MAX((SetUp!$B$56*(1-($H3438/SetUp!$B$56)^2)*TANH(($B3438-$D3438)/SetUp!$B$56))/(1+$H3438/SetUp!$B$56*TANH(($B3438-$D3438)/SetUp!$B$56)),0)</f>
        <v>0</v>
      </c>
    </row>
    <row r="3439" spans="1:24" x14ac:dyDescent="0.3">
      <c r="A3439" s="64">
        <v>30101</v>
      </c>
      <c r="B3439" s="57">
        <v>4.3999999999999997E-2</v>
      </c>
      <c r="C3439" s="57">
        <v>0.498</v>
      </c>
      <c r="D3439" s="57">
        <v>3.5880000000000001</v>
      </c>
      <c r="E3439" s="57">
        <f t="shared" si="950"/>
        <v>4.3999999999999997E-2</v>
      </c>
      <c r="F3439" s="57">
        <f t="shared" si="951"/>
        <v>3.544</v>
      </c>
      <c r="G3439" s="57">
        <f t="shared" si="952"/>
        <v>0</v>
      </c>
      <c r="H3439" s="57">
        <f>IF(Q3438&gt;SetUp!$B$56,SetUp!$B$56,Q3438)</f>
        <v>1.8209084019421369</v>
      </c>
      <c r="I3439" s="57">
        <f t="shared" si="957"/>
        <v>3.1579484424349378</v>
      </c>
      <c r="J3439" s="57">
        <f>MIN(F3439,H3439,(1-EXP(-SetUp!$B$52*H3439/SetUp!$B$56))*F3439)</f>
        <v>0.87757374402195676</v>
      </c>
      <c r="K3439" s="57">
        <f t="shared" si="953"/>
        <v>0.94333465792018012</v>
      </c>
      <c r="L3439" s="57">
        <f>IF(I3439&lt;=0,0,MIN(SetUp!$B$50*I3439^SetUp!$B$55,I3439))</f>
        <v>0.1391141297366118</v>
      </c>
      <c r="M3439" s="57">
        <f t="shared" si="954"/>
        <v>3.0188343126983259</v>
      </c>
      <c r="N3439" s="57">
        <f>IF(SetUp!$B$62=0,X3439,(B3439-E3439)*(1-(H3439/SetUp!$B$66/SetUp!$B$56)))</f>
        <v>0</v>
      </c>
      <c r="O3439" s="57">
        <f>K3439*SetUp!$B$65</f>
        <v>0</v>
      </c>
      <c r="P3439" s="57">
        <f>MIN(SetUp!$B$54*L3439^SetUp!$B$51,L3439)</f>
        <v>7.3835797416387725E-2</v>
      </c>
      <c r="Q3439" s="57">
        <f t="shared" si="955"/>
        <v>0.94333465792018012</v>
      </c>
      <c r="R3439" s="57">
        <f>IF((H3439+N3439-O3439)&gt;SetUp!$B$56,T3438+H3439+N3439-O3439-SetUp!$B$56,T3438)</f>
        <v>0</v>
      </c>
      <c r="S3439" s="57">
        <f>R3439*SetUp!$B$65</f>
        <v>0</v>
      </c>
      <c r="T3439" s="57">
        <f>IF((R3439-S3439)&lt;SetUp!$B$53,R3439-S3439,SetUp!$B$53)</f>
        <v>0</v>
      </c>
      <c r="U3439" s="57">
        <f t="shared" si="956"/>
        <v>3.0188343126983259</v>
      </c>
      <c r="V3439" s="57">
        <f>(L3439-P3439)/1000*SetUp!$B$13*1000000/SetUp!$B$48</f>
        <v>3.7128802932304517</v>
      </c>
      <c r="W3439" s="57">
        <f t="shared" si="958"/>
        <v>0</v>
      </c>
      <c r="X3439" s="57">
        <f>MAX((SetUp!$B$56*(1-($H3439/SetUp!$B$56)^2)*TANH(($B3439-$D3439)/SetUp!$B$56))/(1+$H3439/SetUp!$B$56*TANH(($B3439-$D3439)/SetUp!$B$56)),0)</f>
        <v>0</v>
      </c>
    </row>
    <row r="3440" spans="1:24" x14ac:dyDescent="0.3">
      <c r="A3440" s="64">
        <v>30102</v>
      </c>
      <c r="B3440" s="57">
        <v>0.36699999999999999</v>
      </c>
      <c r="C3440" s="57">
        <v>0.45300000000000001</v>
      </c>
      <c r="D3440" s="57">
        <v>3.5880000000000001</v>
      </c>
      <c r="E3440" s="57">
        <f t="shared" si="950"/>
        <v>0.36699999999999999</v>
      </c>
      <c r="F3440" s="57">
        <f t="shared" si="951"/>
        <v>3.2210000000000001</v>
      </c>
      <c r="G3440" s="57">
        <f t="shared" si="952"/>
        <v>0</v>
      </c>
      <c r="H3440" s="57">
        <f>IF(Q3439&gt;SetUp!$B$56,SetUp!$B$56,Q3439)</f>
        <v>0.94333465792018012</v>
      </c>
      <c r="I3440" s="57">
        <f t="shared" si="957"/>
        <v>3.0188343126983259</v>
      </c>
      <c r="J3440" s="57">
        <f>MIN(F3440,H3440,(1-EXP(-SetUp!$B$52*H3440/SetUp!$B$56))*F3440)</f>
        <v>0.44143113804164991</v>
      </c>
      <c r="K3440" s="57">
        <f t="shared" si="953"/>
        <v>0.50190351987853021</v>
      </c>
      <c r="L3440" s="57">
        <f>IF(I3440&lt;=0,0,MIN(SetUp!$B$50*I3440^SetUp!$B$55,I3440))</f>
        <v>0.12905108110024469</v>
      </c>
      <c r="M3440" s="57">
        <f t="shared" si="954"/>
        <v>2.8897832315980811</v>
      </c>
      <c r="N3440" s="57">
        <f>IF(SetUp!$B$62=0,X3440,(B3440-E3440)*(1-(H3440/SetUp!$B$66/SetUp!$B$56)))</f>
        <v>0</v>
      </c>
      <c r="O3440" s="57">
        <f>K3440*SetUp!$B$65</f>
        <v>0</v>
      </c>
      <c r="P3440" s="57">
        <f>MIN(SetUp!$B$54*L3440^SetUp!$B$51,L3440)</f>
        <v>6.8582312565249992E-2</v>
      </c>
      <c r="Q3440" s="57">
        <f t="shared" si="955"/>
        <v>0.50190351987853021</v>
      </c>
      <c r="R3440" s="57">
        <f>IF((H3440+N3440-O3440)&gt;SetUp!$B$56,T3439+H3440+N3440-O3440-SetUp!$B$56,T3439)</f>
        <v>0</v>
      </c>
      <c r="S3440" s="57">
        <f>R3440*SetUp!$B$65</f>
        <v>0</v>
      </c>
      <c r="T3440" s="57">
        <f>IF((R3440-S3440)&lt;SetUp!$B$53,R3440-S3440,SetUp!$B$53)</f>
        <v>0</v>
      </c>
      <c r="U3440" s="57">
        <f t="shared" si="956"/>
        <v>2.8897832315980811</v>
      </c>
      <c r="V3440" s="57">
        <f>(L3440-P3440)/1000*SetUp!$B$13*1000000/SetUp!$B$48</f>
        <v>3.4393234488304816</v>
      </c>
      <c r="W3440" s="57">
        <f t="shared" si="958"/>
        <v>0</v>
      </c>
      <c r="X3440" s="57">
        <f>MAX((SetUp!$B$56*(1-($H3440/SetUp!$B$56)^2)*TANH(($B3440-$D3440)/SetUp!$B$56))/(1+$H3440/SetUp!$B$56*TANH(($B3440-$D3440)/SetUp!$B$56)),0)</f>
        <v>0</v>
      </c>
    </row>
    <row r="3441" spans="1:24" x14ac:dyDescent="0.3">
      <c r="A3441" s="64">
        <v>30103</v>
      </c>
      <c r="B3441" s="57">
        <v>0.35299999999999998</v>
      </c>
      <c r="C3441" s="57">
        <v>0.371</v>
      </c>
      <c r="D3441" s="57">
        <v>3.4009999999999998</v>
      </c>
      <c r="E3441" s="57">
        <f t="shared" si="950"/>
        <v>0.35299999999999998</v>
      </c>
      <c r="F3441" s="57">
        <f t="shared" si="951"/>
        <v>3.048</v>
      </c>
      <c r="G3441" s="57">
        <f t="shared" si="952"/>
        <v>0</v>
      </c>
      <c r="H3441" s="57">
        <f>IF(Q3440&gt;SetUp!$B$56,SetUp!$B$56,Q3440)</f>
        <v>0.50190351987853021</v>
      </c>
      <c r="I3441" s="57">
        <f t="shared" si="957"/>
        <v>2.8897832315980811</v>
      </c>
      <c r="J3441" s="57">
        <f>MIN(F3441,H3441,(1-EXP(-SetUp!$B$52*H3441/SetUp!$B$56))*F3441)</f>
        <v>0.2298991155783128</v>
      </c>
      <c r="K3441" s="57">
        <f t="shared" si="953"/>
        <v>0.27200440430021744</v>
      </c>
      <c r="L3441" s="57">
        <f>IF(I3441&lt;=0,0,MIN(SetUp!$B$50*I3441^SetUp!$B$55,I3441))</f>
        <v>0.11998813292206614</v>
      </c>
      <c r="M3441" s="57">
        <f t="shared" si="954"/>
        <v>2.7697950986760151</v>
      </c>
      <c r="N3441" s="57">
        <f>IF(SetUp!$B$62=0,X3441,(B3441-E3441)*(1-(H3441/SetUp!$B$66/SetUp!$B$56)))</f>
        <v>0</v>
      </c>
      <c r="O3441" s="57">
        <f>K3441*SetUp!$B$65</f>
        <v>0</v>
      </c>
      <c r="P3441" s="57">
        <f>MIN(SetUp!$B$54*L3441^SetUp!$B$51,L3441)</f>
        <v>6.3844978871564706E-2</v>
      </c>
      <c r="Q3441" s="57">
        <f t="shared" si="955"/>
        <v>0.27200440430021744</v>
      </c>
      <c r="R3441" s="57">
        <f>IF((H3441+N3441-O3441)&gt;SetUp!$B$56,T3440+H3441+N3441-O3441-SetUp!$B$56,T3440)</f>
        <v>0</v>
      </c>
      <c r="S3441" s="57">
        <f>R3441*SetUp!$B$65</f>
        <v>0</v>
      </c>
      <c r="T3441" s="57">
        <f>IF((R3441-S3441)&lt;SetUp!$B$53,R3441-S3441,SetUp!$B$53)</f>
        <v>0</v>
      </c>
      <c r="U3441" s="57">
        <f t="shared" si="956"/>
        <v>2.7697950986760151</v>
      </c>
      <c r="V3441" s="57">
        <f>(L3441-P3441)/1000*SetUp!$B$13*1000000/SetUp!$B$48</f>
        <v>3.1932925193514285</v>
      </c>
      <c r="W3441" s="57">
        <f t="shared" si="958"/>
        <v>1.6653345369377348E-16</v>
      </c>
      <c r="X3441" s="57">
        <f>MAX((SetUp!$B$56*(1-($H3441/SetUp!$B$56)^2)*TANH(($B3441-$D3441)/SetUp!$B$56))/(1+$H3441/SetUp!$B$56*TANH(($B3441-$D3441)/SetUp!$B$56)),0)</f>
        <v>0</v>
      </c>
    </row>
    <row r="3442" spans="1:24" x14ac:dyDescent="0.3">
      <c r="A3442" s="64">
        <v>30104</v>
      </c>
      <c r="B3442" s="57">
        <v>4.7E-2</v>
      </c>
      <c r="C3442" s="57">
        <v>0.185</v>
      </c>
      <c r="D3442" s="57">
        <v>3.4009999999999998</v>
      </c>
      <c r="E3442" s="57">
        <f t="shared" si="950"/>
        <v>4.7E-2</v>
      </c>
      <c r="F3442" s="57">
        <f t="shared" si="951"/>
        <v>3.3539999999999996</v>
      </c>
      <c r="G3442" s="57">
        <f t="shared" si="952"/>
        <v>0</v>
      </c>
      <c r="H3442" s="57">
        <f>IF(Q3441&gt;SetUp!$B$56,SetUp!$B$56,Q3441)</f>
        <v>0.27200440430021744</v>
      </c>
      <c r="I3442" s="57">
        <f t="shared" si="957"/>
        <v>2.7697950986760151</v>
      </c>
      <c r="J3442" s="57">
        <f>MIN(F3442,H3442,(1-EXP(-SetUp!$B$52*H3442/SetUp!$B$56))*F3442)</f>
        <v>0.13956059073040974</v>
      </c>
      <c r="K3442" s="57">
        <f t="shared" si="953"/>
        <v>0.13244381356980769</v>
      </c>
      <c r="L3442" s="57">
        <f>IF(I3442&lt;=0,0,MIN(SetUp!$B$50*I3442^SetUp!$B$55,I3442))</f>
        <v>0.11180011624135068</v>
      </c>
      <c r="M3442" s="57">
        <f t="shared" si="954"/>
        <v>2.6579949824346643</v>
      </c>
      <c r="N3442" s="57">
        <f>IF(SetUp!$B$62=0,X3442,(B3442-E3442)*(1-(H3442/SetUp!$B$66/SetUp!$B$56)))</f>
        <v>0</v>
      </c>
      <c r="O3442" s="57">
        <f>K3442*SetUp!$B$65</f>
        <v>0</v>
      </c>
      <c r="P3442" s="57">
        <f>MIN(SetUp!$B$54*L3442^SetUp!$B$51,L3442)</f>
        <v>5.9559755425745639E-2</v>
      </c>
      <c r="Q3442" s="57">
        <f t="shared" si="955"/>
        <v>0.13244381356980769</v>
      </c>
      <c r="R3442" s="57">
        <f>IF((H3442+N3442-O3442)&gt;SetUp!$B$56,T3441+H3442+N3442-O3442-SetUp!$B$56,T3441)</f>
        <v>0</v>
      </c>
      <c r="S3442" s="57">
        <f>R3442*SetUp!$B$65</f>
        <v>0</v>
      </c>
      <c r="T3442" s="57">
        <f>IF((R3442-S3442)&lt;SetUp!$B$53,R3442-S3442,SetUp!$B$53)</f>
        <v>0</v>
      </c>
      <c r="U3442" s="57">
        <f t="shared" si="956"/>
        <v>2.6579949824346643</v>
      </c>
      <c r="V3442" s="57">
        <f>(L3442-P3442)/1000*SetUp!$B$13*1000000/SetUp!$B$48</f>
        <v>2.971310682877482</v>
      </c>
      <c r="W3442" s="57">
        <f t="shared" si="958"/>
        <v>1.5265566588595902E-16</v>
      </c>
      <c r="X3442" s="57">
        <f>MAX((SetUp!$B$56*(1-($H3442/SetUp!$B$56)^2)*TANH(($B3442-$D3442)/SetUp!$B$56))/(1+$H3442/SetUp!$B$56*TANH(($B3442-$D3442)/SetUp!$B$56)),0)</f>
        <v>0</v>
      </c>
    </row>
    <row r="3443" spans="1:24" x14ac:dyDescent="0.3">
      <c r="A3443" s="64">
        <v>30105</v>
      </c>
      <c r="B3443" s="57">
        <v>0.311</v>
      </c>
      <c r="C3443" s="57">
        <v>0.23799999999999999</v>
      </c>
      <c r="D3443" s="57">
        <v>3.4009999999999998</v>
      </c>
      <c r="E3443" s="57">
        <f t="shared" si="950"/>
        <v>0.311</v>
      </c>
      <c r="F3443" s="57">
        <f t="shared" si="951"/>
        <v>3.09</v>
      </c>
      <c r="G3443" s="57">
        <f t="shared" si="952"/>
        <v>0</v>
      </c>
      <c r="H3443" s="57">
        <f>IF(Q3442&gt;SetUp!$B$56,SetUp!$B$56,Q3442)</f>
        <v>0.13244381356980769</v>
      </c>
      <c r="I3443" s="57">
        <f t="shared" si="957"/>
        <v>2.6579949824346643</v>
      </c>
      <c r="J3443" s="57">
        <f>MIN(F3443,H3443,(1-EXP(-SetUp!$B$52*H3443/SetUp!$B$56))*F3443)</f>
        <v>6.328841395465544E-2</v>
      </c>
      <c r="K3443" s="57">
        <f t="shared" si="953"/>
        <v>6.9155399615152255E-2</v>
      </c>
      <c r="L3443" s="57">
        <f>IF(I3443&lt;=0,0,MIN(SetUp!$B$50*I3443^SetUp!$B$55,I3443))</f>
        <v>0.10438059761890973</v>
      </c>
      <c r="M3443" s="57">
        <f t="shared" si="954"/>
        <v>2.5536143848157544</v>
      </c>
      <c r="N3443" s="57">
        <f>IF(SetUp!$B$62=0,X3443,(B3443-E3443)*(1-(H3443/SetUp!$B$66/SetUp!$B$56)))</f>
        <v>0</v>
      </c>
      <c r="O3443" s="57">
        <f>K3443*SetUp!$B$65</f>
        <v>0</v>
      </c>
      <c r="P3443" s="57">
        <f>MIN(SetUp!$B$54*L3443^SetUp!$B$51,L3443)</f>
        <v>5.5672120974968896E-2</v>
      </c>
      <c r="Q3443" s="57">
        <f t="shared" si="955"/>
        <v>6.9155399615152255E-2</v>
      </c>
      <c r="R3443" s="57">
        <f>IF((H3443+N3443-O3443)&gt;SetUp!$B$56,T3442+H3443+N3443-O3443-SetUp!$B$56,T3442)</f>
        <v>0</v>
      </c>
      <c r="S3443" s="57">
        <f>R3443*SetUp!$B$65</f>
        <v>0</v>
      </c>
      <c r="T3443" s="57">
        <f>IF((R3443-S3443)&lt;SetUp!$B$53,R3443-S3443,SetUp!$B$53)</f>
        <v>0</v>
      </c>
      <c r="U3443" s="57">
        <f t="shared" si="956"/>
        <v>2.5536143848157544</v>
      </c>
      <c r="V3443" s="57">
        <f>(L3443-P3443)/1000*SetUp!$B$13*1000000/SetUp!$B$48</f>
        <v>2.7704252945281556</v>
      </c>
      <c r="W3443" s="57">
        <f t="shared" si="958"/>
        <v>-1.1102230246251565E-16</v>
      </c>
      <c r="X3443" s="57">
        <f>MAX((SetUp!$B$56*(1-($H3443/SetUp!$B$56)^2)*TANH(($B3443-$D3443)/SetUp!$B$56))/(1+$H3443/SetUp!$B$56*TANH(($B3443-$D3443)/SetUp!$B$56)),0)</f>
        <v>0</v>
      </c>
    </row>
    <row r="3444" spans="1:24" x14ac:dyDescent="0.3">
      <c r="A3444" s="64">
        <v>30106</v>
      </c>
      <c r="B3444" s="57">
        <v>0.46600000000000003</v>
      </c>
      <c r="C3444" s="57">
        <v>0.23799999999999999</v>
      </c>
      <c r="D3444" s="57">
        <v>3.4009999999999998</v>
      </c>
      <c r="E3444" s="57">
        <f t="shared" si="950"/>
        <v>0.46600000000000003</v>
      </c>
      <c r="F3444" s="57">
        <f t="shared" si="951"/>
        <v>2.9349999999999996</v>
      </c>
      <c r="G3444" s="57">
        <f t="shared" si="952"/>
        <v>0</v>
      </c>
      <c r="H3444" s="57">
        <f>IF(Q3443&gt;SetUp!$B$56,SetUp!$B$56,Q3443)</f>
        <v>6.9155399615152255E-2</v>
      </c>
      <c r="I3444" s="57">
        <f t="shared" si="957"/>
        <v>2.5536143848157544</v>
      </c>
      <c r="J3444" s="57">
        <f>MIN(F3444,H3444,(1-EXP(-SetUp!$B$52*H3444/SetUp!$B$56))*F3444)</f>
        <v>3.1543504962503285E-2</v>
      </c>
      <c r="K3444" s="57">
        <f t="shared" si="953"/>
        <v>3.7611894652648969E-2</v>
      </c>
      <c r="L3444" s="57">
        <f>IF(I3444&lt;=0,0,MIN(SetUp!$B$50*I3444^SetUp!$B$55,I3444))</f>
        <v>9.7638637686727689E-2</v>
      </c>
      <c r="M3444" s="57">
        <f t="shared" si="954"/>
        <v>2.4559757471290267</v>
      </c>
      <c r="N3444" s="57">
        <f>IF(SetUp!$B$62=0,X3444,(B3444-E3444)*(1-(H3444/SetUp!$B$66/SetUp!$B$56)))</f>
        <v>0</v>
      </c>
      <c r="O3444" s="57">
        <f>K3444*SetUp!$B$65</f>
        <v>0</v>
      </c>
      <c r="P3444" s="57">
        <f>MIN(SetUp!$B$54*L3444^SetUp!$B$51,L3444)</f>
        <v>5.2135436287634215E-2</v>
      </c>
      <c r="Q3444" s="57">
        <f t="shared" si="955"/>
        <v>3.7611894652648969E-2</v>
      </c>
      <c r="R3444" s="57">
        <f>IF((H3444+N3444-O3444)&gt;SetUp!$B$56,T3443+H3444+N3444-O3444-SetUp!$B$56,T3443)</f>
        <v>0</v>
      </c>
      <c r="S3444" s="57">
        <f>R3444*SetUp!$B$65</f>
        <v>0</v>
      </c>
      <c r="T3444" s="57">
        <f>IF((R3444-S3444)&lt;SetUp!$B$53,R3444-S3444,SetUp!$B$53)</f>
        <v>0</v>
      </c>
      <c r="U3444" s="57">
        <f t="shared" si="956"/>
        <v>2.4559757471290267</v>
      </c>
      <c r="V3444" s="57">
        <f>(L3444-P3444)/1000*SetUp!$B$13*1000000/SetUp!$B$48</f>
        <v>2.5881166651870511</v>
      </c>
      <c r="W3444" s="57">
        <f t="shared" si="958"/>
        <v>-1.9428902930940239E-16</v>
      </c>
      <c r="X3444" s="57">
        <f>MAX((SetUp!$B$56*(1-($H3444/SetUp!$B$56)^2)*TANH(($B3444-$D3444)/SetUp!$B$56))/(1+$H3444/SetUp!$B$56*TANH(($B3444-$D3444)/SetUp!$B$56)),0)</f>
        <v>0</v>
      </c>
    </row>
    <row r="3445" spans="1:24" x14ac:dyDescent="0.3">
      <c r="A3445" s="64">
        <v>30107</v>
      </c>
      <c r="B3445" s="57">
        <v>0.95299999999999996</v>
      </c>
      <c r="C3445" s="57">
        <v>0.23799999999999999</v>
      </c>
      <c r="D3445" s="57">
        <v>3.4009999999999998</v>
      </c>
      <c r="E3445" s="57">
        <f t="shared" si="950"/>
        <v>0.95299999999999996</v>
      </c>
      <c r="F3445" s="57">
        <f t="shared" si="951"/>
        <v>2.448</v>
      </c>
      <c r="G3445" s="57">
        <f t="shared" si="952"/>
        <v>0</v>
      </c>
      <c r="H3445" s="57">
        <f>IF(Q3444&gt;SetUp!$B$56,SetUp!$B$56,Q3444)</f>
        <v>3.7611894652648969E-2</v>
      </c>
      <c r="I3445" s="57">
        <f t="shared" si="957"/>
        <v>2.4559757471290267</v>
      </c>
      <c r="J3445" s="57">
        <f>MIN(F3445,H3445,(1-EXP(-SetUp!$B$52*H3445/SetUp!$B$56))*F3445)</f>
        <v>1.4344358536864979E-2</v>
      </c>
      <c r="K3445" s="57">
        <f t="shared" si="953"/>
        <v>2.3267536115783992E-2</v>
      </c>
      <c r="L3445" s="57">
        <f>IF(I3445&lt;=0,0,MIN(SetUp!$B$50*I3445^SetUp!$B$55,I3445))</f>
        <v>9.1496182443664226E-2</v>
      </c>
      <c r="M3445" s="57">
        <f t="shared" si="954"/>
        <v>2.3644795646853622</v>
      </c>
      <c r="N3445" s="57">
        <f>IF(SetUp!$B$62=0,X3445,(B3445-E3445)*(1-(H3445/SetUp!$B$66/SetUp!$B$56)))</f>
        <v>0</v>
      </c>
      <c r="O3445" s="57">
        <f>K3445*SetUp!$B$65</f>
        <v>0</v>
      </c>
      <c r="P3445" s="57">
        <f>MIN(SetUp!$B$54*L3445^SetUp!$B$51,L3445)</f>
        <v>4.8909624654686228E-2</v>
      </c>
      <c r="Q3445" s="57">
        <f t="shared" si="955"/>
        <v>2.3267536115783992E-2</v>
      </c>
      <c r="R3445" s="57">
        <f>IF((H3445+N3445-O3445)&gt;SetUp!$B$56,T3444+H3445+N3445-O3445-SetUp!$B$56,T3444)</f>
        <v>0</v>
      </c>
      <c r="S3445" s="57">
        <f>R3445*SetUp!$B$65</f>
        <v>0</v>
      </c>
      <c r="T3445" s="57">
        <f>IF((R3445-S3445)&lt;SetUp!$B$53,R3445-S3445,SetUp!$B$53)</f>
        <v>0</v>
      </c>
      <c r="U3445" s="57">
        <f t="shared" si="956"/>
        <v>2.3644795646853622</v>
      </c>
      <c r="V3445" s="57">
        <f>(L3445-P3445)/1000*SetUp!$B$13*1000000/SetUp!$B$48</f>
        <v>2.4222247344733243</v>
      </c>
      <c r="W3445" s="57">
        <f t="shared" si="958"/>
        <v>0</v>
      </c>
      <c r="X3445" s="57">
        <f>MAX((SetUp!$B$56*(1-($H3445/SetUp!$B$56)^2)*TANH(($B3445-$D3445)/SetUp!$B$56))/(1+$H3445/SetUp!$B$56*TANH(($B3445-$D3445)/SetUp!$B$56)),0)</f>
        <v>0</v>
      </c>
    </row>
    <row r="3446" spans="1:24" x14ac:dyDescent="0.3">
      <c r="A3446" s="64">
        <v>30108</v>
      </c>
      <c r="B3446" s="57">
        <v>1.9990000000000001</v>
      </c>
      <c r="C3446" s="57">
        <v>0.23799999999999999</v>
      </c>
      <c r="D3446" s="57">
        <v>3.4009999999999998</v>
      </c>
      <c r="E3446" s="57">
        <f t="shared" si="950"/>
        <v>1.9990000000000001</v>
      </c>
      <c r="F3446" s="57">
        <f t="shared" si="951"/>
        <v>1.4019999999999997</v>
      </c>
      <c r="G3446" s="57">
        <f t="shared" si="952"/>
        <v>0</v>
      </c>
      <c r="H3446" s="57">
        <f>IF(Q3445&gt;SetUp!$B$56,SetUp!$B$56,Q3445)</f>
        <v>2.3267536115783992E-2</v>
      </c>
      <c r="I3446" s="57">
        <f t="shared" si="957"/>
        <v>2.3644795646853622</v>
      </c>
      <c r="J3446" s="57">
        <f>MIN(F3446,H3446,(1-EXP(-SetUp!$B$52*H3446/SetUp!$B$56))*F3446)</f>
        <v>5.0877905615912935E-3</v>
      </c>
      <c r="K3446" s="57">
        <f t="shared" si="953"/>
        <v>1.8179745554192699E-2</v>
      </c>
      <c r="L3446" s="57">
        <f>IF(I3446&lt;=0,0,MIN(SetUp!$B$50*I3446^SetUp!$B$55,I3446))</f>
        <v>8.5885950417336057E-2</v>
      </c>
      <c r="M3446" s="57">
        <f t="shared" si="954"/>
        <v>2.2785936142680261</v>
      </c>
      <c r="N3446" s="57">
        <f>IF(SetUp!$B$62=0,X3446,(B3446-E3446)*(1-(H3446/SetUp!$B$66/SetUp!$B$56)))</f>
        <v>0</v>
      </c>
      <c r="O3446" s="57">
        <f>K3446*SetUp!$B$65</f>
        <v>0</v>
      </c>
      <c r="P3446" s="57">
        <f>MIN(SetUp!$B$54*L3446^SetUp!$B$51,L3446)</f>
        <v>4.596010199121308E-2</v>
      </c>
      <c r="Q3446" s="57">
        <f t="shared" si="955"/>
        <v>1.8179745554192699E-2</v>
      </c>
      <c r="R3446" s="57">
        <f>IF((H3446+N3446-O3446)&gt;SetUp!$B$56,T3445+H3446+N3446-O3446-SetUp!$B$56,T3445)</f>
        <v>0</v>
      </c>
      <c r="S3446" s="57">
        <f>R3446*SetUp!$B$65</f>
        <v>0</v>
      </c>
      <c r="T3446" s="57">
        <f>IF((R3446-S3446)&lt;SetUp!$B$53,R3446-S3446,SetUp!$B$53)</f>
        <v>0</v>
      </c>
      <c r="U3446" s="57">
        <f t="shared" si="956"/>
        <v>2.2785936142680261</v>
      </c>
      <c r="V3446" s="57">
        <f>(L3446-P3446)/1000*SetUp!$B$13*1000000/SetUp!$B$48</f>
        <v>2.2708897507470693</v>
      </c>
      <c r="W3446" s="57">
        <f t="shared" si="958"/>
        <v>-1.6653345369377348E-16</v>
      </c>
      <c r="X3446" s="57">
        <f>MAX((SetUp!$B$56*(1-($H3446/SetUp!$B$56)^2)*TANH(($B3446-$D3446)/SetUp!$B$56))/(1+$H3446/SetUp!$B$56*TANH(($B3446-$D3446)/SetUp!$B$56)),0)</f>
        <v>0</v>
      </c>
    </row>
    <row r="3447" spans="1:24" x14ac:dyDescent="0.3">
      <c r="A3447" s="64">
        <v>30109</v>
      </c>
      <c r="B3447" s="57">
        <v>0.14499999999999999</v>
      </c>
      <c r="C3447" s="57">
        <v>0.23799999999999999</v>
      </c>
      <c r="D3447" s="57">
        <v>3.4009999999999998</v>
      </c>
      <c r="E3447" s="57">
        <f t="shared" si="950"/>
        <v>0.14499999999999999</v>
      </c>
      <c r="F3447" s="57">
        <f t="shared" si="951"/>
        <v>3.2559999999999998</v>
      </c>
      <c r="G3447" s="57">
        <f t="shared" si="952"/>
        <v>0</v>
      </c>
      <c r="H3447" s="57">
        <f>IF(Q3446&gt;SetUp!$B$56,SetUp!$B$56,Q3446)</f>
        <v>1.8179745554192699E-2</v>
      </c>
      <c r="I3447" s="57">
        <f t="shared" si="957"/>
        <v>2.2785936142680261</v>
      </c>
      <c r="J3447" s="57">
        <f>MIN(F3447,H3447,(1-EXP(-SetUp!$B$52*H3447/SetUp!$B$56))*F3447)</f>
        <v>9.2358217709200031E-3</v>
      </c>
      <c r="K3447" s="57">
        <f t="shared" si="953"/>
        <v>8.9439237832726962E-3</v>
      </c>
      <c r="L3447" s="57">
        <f>IF(I3447&lt;=0,0,MIN(SetUp!$B$50*I3447^SetUp!$B$55,I3447))</f>
        <v>8.0749711176273622E-2</v>
      </c>
      <c r="M3447" s="57">
        <f t="shared" si="954"/>
        <v>2.1978439030917523</v>
      </c>
      <c r="N3447" s="57">
        <f>IF(SetUp!$B$62=0,X3447,(B3447-E3447)*(1-(H3447/SetUp!$B$66/SetUp!$B$56)))</f>
        <v>0</v>
      </c>
      <c r="O3447" s="57">
        <f>K3447*SetUp!$B$65</f>
        <v>0</v>
      </c>
      <c r="P3447" s="57">
        <f>MIN(SetUp!$B$54*L3447^SetUp!$B$51,L3447)</f>
        <v>4.3256904147978302E-2</v>
      </c>
      <c r="Q3447" s="57">
        <f t="shared" si="955"/>
        <v>8.9439237832726962E-3</v>
      </c>
      <c r="R3447" s="57">
        <f>IF((H3447+N3447-O3447)&gt;SetUp!$B$56,T3446+H3447+N3447-O3447-SetUp!$B$56,T3446)</f>
        <v>0</v>
      </c>
      <c r="S3447" s="57">
        <f>R3447*SetUp!$B$65</f>
        <v>0</v>
      </c>
      <c r="T3447" s="57">
        <f>IF((R3447-S3447)&lt;SetUp!$B$53,R3447-S3447,SetUp!$B$53)</f>
        <v>0</v>
      </c>
      <c r="U3447" s="57">
        <f t="shared" si="956"/>
        <v>2.1978439030917523</v>
      </c>
      <c r="V3447" s="57">
        <f>(L3447-P3447)/1000*SetUp!$B$13*1000000/SetUp!$B$48</f>
        <v>2.1325039933675192</v>
      </c>
      <c r="W3447" s="57">
        <f t="shared" si="958"/>
        <v>1.5265566588595902E-16</v>
      </c>
      <c r="X3447" s="57">
        <f>MAX((SetUp!$B$56*(1-($H3447/SetUp!$B$56)^2)*TANH(($B3447-$D3447)/SetUp!$B$56))/(1+$H3447/SetUp!$B$56*TANH(($B3447-$D3447)/SetUp!$B$56)),0)</f>
        <v>0</v>
      </c>
    </row>
    <row r="3448" spans="1:24" x14ac:dyDescent="0.3">
      <c r="A3448" s="64">
        <v>30110</v>
      </c>
      <c r="B3448" s="57">
        <v>0</v>
      </c>
      <c r="C3448" s="57">
        <v>0.23799999999999999</v>
      </c>
      <c r="D3448" s="57">
        <v>3.4009999999999998</v>
      </c>
      <c r="E3448" s="57">
        <f t="shared" si="950"/>
        <v>0</v>
      </c>
      <c r="F3448" s="57">
        <f t="shared" si="951"/>
        <v>3.4009999999999998</v>
      </c>
      <c r="G3448" s="57">
        <f t="shared" si="952"/>
        <v>0</v>
      </c>
      <c r="H3448" s="57">
        <f>IF(Q3447&gt;SetUp!$B$56,SetUp!$B$56,Q3447)</f>
        <v>8.9439237832726962E-3</v>
      </c>
      <c r="I3448" s="57">
        <f t="shared" si="957"/>
        <v>2.1978439030917523</v>
      </c>
      <c r="J3448" s="57">
        <f>MIN(F3448,H3448,(1-EXP(-SetUp!$B$52*H3448/SetUp!$B$56))*F3448)</f>
        <v>4.7495375139210427E-3</v>
      </c>
      <c r="K3448" s="57">
        <f t="shared" si="953"/>
        <v>4.1943862693516534E-3</v>
      </c>
      <c r="L3448" s="57">
        <f>IF(I3448&lt;=0,0,MIN(SetUp!$B$50*I3448^SetUp!$B$55,I3448))</f>
        <v>7.6036874767939647E-2</v>
      </c>
      <c r="M3448" s="57">
        <f t="shared" si="954"/>
        <v>2.1218070283238126</v>
      </c>
      <c r="N3448" s="57">
        <f>IF(SetUp!$B$62=0,X3448,(B3448-E3448)*(1-(H3448/SetUp!$B$66/SetUp!$B$56)))</f>
        <v>0</v>
      </c>
      <c r="O3448" s="57">
        <f>K3448*SetUp!$B$65</f>
        <v>0</v>
      </c>
      <c r="P3448" s="57">
        <f>MIN(SetUp!$B$54*L3448^SetUp!$B$51,L3448)</f>
        <v>4.0773971074863254E-2</v>
      </c>
      <c r="Q3448" s="57">
        <f t="shared" si="955"/>
        <v>4.1943862693516534E-3</v>
      </c>
      <c r="R3448" s="57">
        <f>IF((H3448+N3448-O3448)&gt;SetUp!$B$56,T3447+H3448+N3448-O3448-SetUp!$B$56,T3447)</f>
        <v>0</v>
      </c>
      <c r="S3448" s="57">
        <f>R3448*SetUp!$B$65</f>
        <v>0</v>
      </c>
      <c r="T3448" s="57">
        <f>IF((R3448-S3448)&lt;SetUp!$B$53,R3448-S3448,SetUp!$B$53)</f>
        <v>0</v>
      </c>
      <c r="U3448" s="57">
        <f t="shared" si="956"/>
        <v>2.1218070283238126</v>
      </c>
      <c r="V3448" s="57">
        <f>(L3448-P3448)/1000*SetUp!$B$13*1000000/SetUp!$B$48</f>
        <v>2.0056722583206033</v>
      </c>
      <c r="W3448" s="57">
        <f t="shared" si="958"/>
        <v>-2.0816681711721685E-16</v>
      </c>
      <c r="X3448" s="57">
        <f>MAX((SetUp!$B$56*(1-($H3448/SetUp!$B$56)^2)*TANH(($B3448-$D3448)/SetUp!$B$56))/(1+$H3448/SetUp!$B$56*TANH(($B3448-$D3448)/SetUp!$B$56)),0)</f>
        <v>0</v>
      </c>
    </row>
    <row r="3449" spans="1:24" x14ac:dyDescent="0.3">
      <c r="A3449" s="64">
        <v>30111</v>
      </c>
      <c r="B3449" s="57">
        <v>1.0999999999999999E-2</v>
      </c>
      <c r="C3449" s="57">
        <v>0.185</v>
      </c>
      <c r="D3449" s="57">
        <v>3.4009999999999998</v>
      </c>
      <c r="E3449" s="57">
        <f t="shared" si="950"/>
        <v>1.0999999999999999E-2</v>
      </c>
      <c r="F3449" s="57">
        <f t="shared" si="951"/>
        <v>3.3899999999999997</v>
      </c>
      <c r="G3449" s="57">
        <f t="shared" si="952"/>
        <v>0</v>
      </c>
      <c r="H3449" s="57">
        <f>IF(Q3448&gt;SetUp!$B$56,SetUp!$B$56,Q3448)</f>
        <v>4.1943862693516534E-3</v>
      </c>
      <c r="I3449" s="57">
        <f t="shared" si="957"/>
        <v>2.1218070283238126</v>
      </c>
      <c r="J3449" s="57">
        <f>MIN(F3449,H3449,(1-EXP(-SetUp!$B$52*H3449/SetUp!$B$56))*F3449)</f>
        <v>2.2209861105483061E-3</v>
      </c>
      <c r="K3449" s="57">
        <f t="shared" si="953"/>
        <v>1.9734001588033474E-3</v>
      </c>
      <c r="L3449" s="57">
        <f>IF(I3449&lt;=0,0,MIN(SetUp!$B$50*I3449^SetUp!$B$55,I3449))</f>
        <v>7.1703329742921415E-2</v>
      </c>
      <c r="M3449" s="57">
        <f t="shared" si="954"/>
        <v>2.0501036985808914</v>
      </c>
      <c r="N3449" s="57">
        <f>IF(SetUp!$B$62=0,X3449,(B3449-E3449)*(1-(H3449/SetUp!$B$66/SetUp!$B$56)))</f>
        <v>0</v>
      </c>
      <c r="O3449" s="57">
        <f>K3449*SetUp!$B$65</f>
        <v>0</v>
      </c>
      <c r="P3449" s="57">
        <f>MIN(SetUp!$B$54*L3449^SetUp!$B$51,L3449)</f>
        <v>3.8488556520136101E-2</v>
      </c>
      <c r="Q3449" s="57">
        <f t="shared" si="955"/>
        <v>1.9734001588033474E-3</v>
      </c>
      <c r="R3449" s="57">
        <f>IF((H3449+N3449-O3449)&gt;SetUp!$B$56,T3448+H3449+N3449-O3449-SetUp!$B$56,T3448)</f>
        <v>0</v>
      </c>
      <c r="S3449" s="57">
        <f>R3449*SetUp!$B$65</f>
        <v>0</v>
      </c>
      <c r="T3449" s="57">
        <f>IF((R3449-S3449)&lt;SetUp!$B$53,R3449-S3449,SetUp!$B$53)</f>
        <v>0</v>
      </c>
      <c r="U3449" s="57">
        <f t="shared" si="956"/>
        <v>2.0501036985808914</v>
      </c>
      <c r="V3449" s="57">
        <f>(L3449-P3449)/1000*SetUp!$B$13*1000000/SetUp!$B$48</f>
        <v>1.8891793426651491</v>
      </c>
      <c r="W3449" s="57">
        <f t="shared" si="958"/>
        <v>2.3592239273284576E-16</v>
      </c>
      <c r="X3449" s="57">
        <f>MAX((SetUp!$B$56*(1-($H3449/SetUp!$B$56)^2)*TANH(($B3449-$D3449)/SetUp!$B$56))/(1+$H3449/SetUp!$B$56*TANH(($B3449-$D3449)/SetUp!$B$56)),0)</f>
        <v>0</v>
      </c>
    </row>
    <row r="3450" spans="1:24" x14ac:dyDescent="0.3">
      <c r="A3450" s="64">
        <v>30112</v>
      </c>
      <c r="B3450" s="57">
        <v>0.376</v>
      </c>
      <c r="C3450" s="57">
        <v>0.185</v>
      </c>
      <c r="D3450" s="57">
        <v>3.4009999999999998</v>
      </c>
      <c r="E3450" s="57">
        <f t="shared" si="950"/>
        <v>0.376</v>
      </c>
      <c r="F3450" s="57">
        <f t="shared" si="951"/>
        <v>3.0249999999999999</v>
      </c>
      <c r="G3450" s="57">
        <f t="shared" si="952"/>
        <v>0</v>
      </c>
      <c r="H3450" s="57">
        <f>IF(Q3449&gt;SetUp!$B$56,SetUp!$B$56,Q3449)</f>
        <v>1.9734001588033474E-3</v>
      </c>
      <c r="I3450" s="57">
        <f t="shared" si="957"/>
        <v>2.0501036985808914</v>
      </c>
      <c r="J3450" s="57">
        <f>MIN(F3450,H3450,(1-EXP(-SetUp!$B$52*H3450/SetUp!$B$56))*F3450)</f>
        <v>9.3259613131455585E-4</v>
      </c>
      <c r="K3450" s="57">
        <f t="shared" si="953"/>
        <v>1.0408040274887914E-3</v>
      </c>
      <c r="L3450" s="57">
        <f>IF(I3450&lt;=0,0,MIN(SetUp!$B$50*I3450^SetUp!$B$55,I3450))</f>
        <v>6.7710481109213266E-2</v>
      </c>
      <c r="M3450" s="57">
        <f t="shared" si="954"/>
        <v>1.9823932174716781</v>
      </c>
      <c r="N3450" s="57">
        <f>IF(SetUp!$B$62=0,X3450,(B3450-E3450)*(1-(H3450/SetUp!$B$66/SetUp!$B$56)))</f>
        <v>0</v>
      </c>
      <c r="O3450" s="57">
        <f>K3450*SetUp!$B$65</f>
        <v>0</v>
      </c>
      <c r="P3450" s="57">
        <f>MIN(SetUp!$B$54*L3450^SetUp!$B$51,L3450)</f>
        <v>3.6380738798069176E-2</v>
      </c>
      <c r="Q3450" s="57">
        <f t="shared" si="955"/>
        <v>1.0408040274887914E-3</v>
      </c>
      <c r="R3450" s="57">
        <f>IF((H3450+N3450-O3450)&gt;SetUp!$B$56,T3449+H3450+N3450-O3450-SetUp!$B$56,T3449)</f>
        <v>0</v>
      </c>
      <c r="S3450" s="57">
        <f>R3450*SetUp!$B$65</f>
        <v>0</v>
      </c>
      <c r="T3450" s="57">
        <f>IF((R3450-S3450)&lt;SetUp!$B$53,R3450-S3450,SetUp!$B$53)</f>
        <v>0</v>
      </c>
      <c r="U3450" s="57">
        <f t="shared" si="956"/>
        <v>1.9823932174716781</v>
      </c>
      <c r="V3450" s="57">
        <f>(L3450-P3450)/1000*SetUp!$B$13*1000000/SetUp!$B$48</f>
        <v>1.7819631520059005</v>
      </c>
      <c r="W3450" s="57">
        <f t="shared" si="958"/>
        <v>-1.6653345369377348E-16</v>
      </c>
      <c r="X3450" s="57">
        <f>MAX((SetUp!$B$56*(1-($H3450/SetUp!$B$56)^2)*TANH(($B3450-$D3450)/SetUp!$B$56))/(1+$H3450/SetUp!$B$56*TANH(($B3450-$D3450)/SetUp!$B$56)),0)</f>
        <v>0</v>
      </c>
    </row>
    <row r="3451" spans="1:24" x14ac:dyDescent="0.3">
      <c r="A3451" s="64">
        <v>30113</v>
      </c>
      <c r="B3451" s="57">
        <v>1.046</v>
      </c>
      <c r="C3451" s="57">
        <v>0.185</v>
      </c>
      <c r="D3451" s="57">
        <v>3.4009999999999998</v>
      </c>
      <c r="E3451" s="57">
        <f t="shared" si="950"/>
        <v>1.046</v>
      </c>
      <c r="F3451" s="57">
        <f t="shared" si="951"/>
        <v>2.3549999999999995</v>
      </c>
      <c r="G3451" s="57">
        <f t="shared" si="952"/>
        <v>0</v>
      </c>
      <c r="H3451" s="57">
        <f>IF(Q3450&gt;SetUp!$B$56,SetUp!$B$56,Q3450)</f>
        <v>1.0408040274887914E-3</v>
      </c>
      <c r="I3451" s="57">
        <f t="shared" si="957"/>
        <v>1.9823932174716781</v>
      </c>
      <c r="J3451" s="57">
        <f>MIN(F3451,H3451,(1-EXP(-SetUp!$B$52*H3451/SetUp!$B$56))*F3451)</f>
        <v>3.829522172234572E-4</v>
      </c>
      <c r="K3451" s="57">
        <f t="shared" si="953"/>
        <v>6.578518102653342E-4</v>
      </c>
      <c r="L3451" s="57">
        <f>IF(I3451&lt;=0,0,MIN(SetUp!$B$50*I3451^SetUp!$B$55,I3451))</f>
        <v>6.4024449991862936E-2</v>
      </c>
      <c r="M3451" s="57">
        <f t="shared" si="954"/>
        <v>1.9183687674798151</v>
      </c>
      <c r="N3451" s="57">
        <f>IF(SetUp!$B$62=0,X3451,(B3451-E3451)*(1-(H3451/SetUp!$B$66/SetUp!$B$56)))</f>
        <v>0</v>
      </c>
      <c r="O3451" s="57">
        <f>K3451*SetUp!$B$65</f>
        <v>0</v>
      </c>
      <c r="P3451" s="57">
        <f>MIN(SetUp!$B$54*L3451^SetUp!$B$51,L3451)</f>
        <v>3.4433013383595834E-2</v>
      </c>
      <c r="Q3451" s="57">
        <f t="shared" si="955"/>
        <v>6.578518102653342E-4</v>
      </c>
      <c r="R3451" s="57">
        <f>IF((H3451+N3451-O3451)&gt;SetUp!$B$56,T3450+H3451+N3451-O3451-SetUp!$B$56,T3450)</f>
        <v>0</v>
      </c>
      <c r="S3451" s="57">
        <f>R3451*SetUp!$B$65</f>
        <v>0</v>
      </c>
      <c r="T3451" s="57">
        <f>IF((R3451-S3451)&lt;SetUp!$B$53,R3451-S3451,SetUp!$B$53)</f>
        <v>0</v>
      </c>
      <c r="U3451" s="57">
        <f t="shared" si="956"/>
        <v>1.9183687674798151</v>
      </c>
      <c r="V3451" s="57">
        <f>(L3451-P3451)/1000*SetUp!$B$13*1000000/SetUp!$B$48</f>
        <v>1.6830923512605434</v>
      </c>
      <c r="W3451" s="57">
        <f t="shared" si="958"/>
        <v>0</v>
      </c>
      <c r="X3451" s="57">
        <f>MAX((SetUp!$B$56*(1-($H3451/SetUp!$B$56)^2)*TANH(($B3451-$D3451)/SetUp!$B$56))/(1+$H3451/SetUp!$B$56*TANH(($B3451-$D3451)/SetUp!$B$56)),0)</f>
        <v>0</v>
      </c>
    </row>
    <row r="3452" spans="1:24" x14ac:dyDescent="0.3">
      <c r="A3452" s="64">
        <v>30114</v>
      </c>
      <c r="B3452" s="57">
        <v>0.191</v>
      </c>
      <c r="C3452" s="57">
        <v>0.185</v>
      </c>
      <c r="D3452" s="57">
        <v>3.4009999999999998</v>
      </c>
      <c r="E3452" s="57">
        <f t="shared" si="950"/>
        <v>0.191</v>
      </c>
      <c r="F3452" s="57">
        <f t="shared" si="951"/>
        <v>3.21</v>
      </c>
      <c r="G3452" s="57">
        <f t="shared" si="952"/>
        <v>0</v>
      </c>
      <c r="H3452" s="57">
        <f>IF(Q3451&gt;SetUp!$B$56,SetUp!$B$56,Q3451)</f>
        <v>6.578518102653342E-4</v>
      </c>
      <c r="I3452" s="57">
        <f t="shared" si="957"/>
        <v>1.9183687674798151</v>
      </c>
      <c r="J3452" s="57">
        <f>MIN(F3452,H3452,(1-EXP(-SetUp!$B$52*H3452/SetUp!$B$56))*F3452)</f>
        <v>3.2993684129989706E-4</v>
      </c>
      <c r="K3452" s="57">
        <f t="shared" si="953"/>
        <v>3.2791496896543713E-4</v>
      </c>
      <c r="L3452" s="57">
        <f>IF(I3452&lt;=0,0,MIN(SetUp!$B$50*I3452^SetUp!$B$55,I3452))</f>
        <v>6.061540478190177E-2</v>
      </c>
      <c r="M3452" s="57">
        <f t="shared" si="954"/>
        <v>1.8577533626979132</v>
      </c>
      <c r="N3452" s="57">
        <f>IF(SetUp!$B$62=0,X3452,(B3452-E3452)*(1-(H3452/SetUp!$B$66/SetUp!$B$56)))</f>
        <v>0</v>
      </c>
      <c r="O3452" s="57">
        <f>K3452*SetUp!$B$65</f>
        <v>0</v>
      </c>
      <c r="P3452" s="57">
        <f>MIN(SetUp!$B$54*L3452^SetUp!$B$51,L3452)</f>
        <v>3.2629952109050876E-2</v>
      </c>
      <c r="Q3452" s="57">
        <f t="shared" si="955"/>
        <v>3.2791496896543713E-4</v>
      </c>
      <c r="R3452" s="57">
        <f>IF((H3452+N3452-O3452)&gt;SetUp!$B$56,T3451+H3452+N3452-O3452-SetUp!$B$56,T3451)</f>
        <v>0</v>
      </c>
      <c r="S3452" s="57">
        <f>R3452*SetUp!$B$65</f>
        <v>0</v>
      </c>
      <c r="T3452" s="57">
        <f>IF((R3452-S3452)&lt;SetUp!$B$53,R3452-S3452,SetUp!$B$53)</f>
        <v>0</v>
      </c>
      <c r="U3452" s="57">
        <f t="shared" si="956"/>
        <v>1.8577533626979132</v>
      </c>
      <c r="V3452" s="57">
        <f>(L3452-P3452)/1000*SetUp!$B$13*1000000/SetUp!$B$48</f>
        <v>1.5917477060603449</v>
      </c>
      <c r="W3452" s="57">
        <f t="shared" si="958"/>
        <v>-9.0205620750793969E-17</v>
      </c>
      <c r="X3452" s="57">
        <f>MAX((SetUp!$B$56*(1-($H3452/SetUp!$B$56)^2)*TANH(($B3452-$D3452)/SetUp!$B$56))/(1+$H3452/SetUp!$B$56*TANH(($B3452-$D3452)/SetUp!$B$56)),0)</f>
        <v>0</v>
      </c>
    </row>
    <row r="3453" spans="1:24" x14ac:dyDescent="0.3">
      <c r="A3453" s="64">
        <v>30115</v>
      </c>
      <c r="B3453" s="57">
        <v>7.3999999999999996E-2</v>
      </c>
      <c r="C3453" s="57">
        <v>0.21</v>
      </c>
      <c r="D3453" s="57">
        <v>3.4009999999999998</v>
      </c>
      <c r="E3453" s="57">
        <f t="shared" si="950"/>
        <v>7.3999999999999996E-2</v>
      </c>
      <c r="F3453" s="57">
        <f t="shared" si="951"/>
        <v>3.327</v>
      </c>
      <c r="G3453" s="57">
        <f t="shared" si="952"/>
        <v>0</v>
      </c>
      <c r="H3453" s="57">
        <f>IF(Q3452&gt;SetUp!$B$56,SetUp!$B$56,Q3452)</f>
        <v>3.2791496896543713E-4</v>
      </c>
      <c r="I3453" s="57">
        <f t="shared" si="957"/>
        <v>1.8577533626979132</v>
      </c>
      <c r="J3453" s="57">
        <f>MIN(F3453,H3453,(1-EXP(-SetUp!$B$52*H3453/SetUp!$B$56))*F3453)</f>
        <v>1.7046018020092611E-4</v>
      </c>
      <c r="K3453" s="57">
        <f t="shared" si="953"/>
        <v>1.5745478876451102E-4</v>
      </c>
      <c r="L3453" s="57">
        <f>IF(I3453&lt;=0,0,MIN(SetUp!$B$50*I3453^SetUp!$B$55,I3453))</f>
        <v>5.7456999748554165E-2</v>
      </c>
      <c r="M3453" s="57">
        <f t="shared" si="954"/>
        <v>1.8002963629493591</v>
      </c>
      <c r="N3453" s="57">
        <f>IF(SetUp!$B$62=0,X3453,(B3453-E3453)*(1-(H3453/SetUp!$B$66/SetUp!$B$56)))</f>
        <v>0</v>
      </c>
      <c r="O3453" s="57">
        <f>K3453*SetUp!$B$65</f>
        <v>0</v>
      </c>
      <c r="P3453" s="57">
        <f>MIN(SetUp!$B$54*L3453^SetUp!$B$51,L3453)</f>
        <v>3.0957916845379997E-2</v>
      </c>
      <c r="Q3453" s="57">
        <f t="shared" si="955"/>
        <v>1.5745478876451102E-4</v>
      </c>
      <c r="R3453" s="57">
        <f>IF((H3453+N3453-O3453)&gt;SetUp!$B$56,T3452+H3453+N3453-O3453-SetUp!$B$56,T3452)</f>
        <v>0</v>
      </c>
      <c r="S3453" s="57">
        <f>R3453*SetUp!$B$65</f>
        <v>0</v>
      </c>
      <c r="T3453" s="57">
        <f>IF((R3453-S3453)&lt;SetUp!$B$53,R3453-S3453,SetUp!$B$53)</f>
        <v>0</v>
      </c>
      <c r="U3453" s="57">
        <f t="shared" si="956"/>
        <v>1.8002963629493591</v>
      </c>
      <c r="V3453" s="57">
        <f>(L3453-P3453)/1000*SetUp!$B$13*1000000/SetUp!$B$48</f>
        <v>1.5072064374627641</v>
      </c>
      <c r="W3453" s="57">
        <f t="shared" si="958"/>
        <v>1.2490009027033011E-16</v>
      </c>
      <c r="X3453" s="57">
        <f>MAX((SetUp!$B$56*(1-($H3453/SetUp!$B$56)^2)*TANH(($B3453-$D3453)/SetUp!$B$56))/(1+$H3453/SetUp!$B$56*TANH(($B3453-$D3453)/SetUp!$B$56)),0)</f>
        <v>0</v>
      </c>
    </row>
    <row r="3454" spans="1:24" x14ac:dyDescent="0.3">
      <c r="A3454" s="64">
        <v>30116</v>
      </c>
      <c r="B3454" s="57">
        <v>0.75900000000000001</v>
      </c>
      <c r="C3454" s="57">
        <v>0.21</v>
      </c>
      <c r="D3454" s="57">
        <v>3.4009999999999998</v>
      </c>
      <c r="E3454" s="57">
        <f t="shared" si="950"/>
        <v>0.75900000000000001</v>
      </c>
      <c r="F3454" s="57">
        <f t="shared" si="951"/>
        <v>2.6419999999999999</v>
      </c>
      <c r="G3454" s="57">
        <f t="shared" si="952"/>
        <v>0</v>
      </c>
      <c r="H3454" s="57">
        <f>IF(Q3453&gt;SetUp!$B$56,SetUp!$B$56,Q3453)</f>
        <v>1.5745478876451102E-4</v>
      </c>
      <c r="I3454" s="57">
        <f t="shared" si="957"/>
        <v>1.8002963629493591</v>
      </c>
      <c r="J3454" s="57">
        <f>MIN(F3454,H3454,(1-EXP(-SetUp!$B$52*H3454/SetUp!$B$56))*F3454)</f>
        <v>6.4998505426759666E-5</v>
      </c>
      <c r="K3454" s="57">
        <f t="shared" si="953"/>
        <v>9.2456283337751357E-5</v>
      </c>
      <c r="L3454" s="57">
        <f>IF(I3454&lt;=0,0,MIN(SetUp!$B$50*I3454^SetUp!$B$55,I3454))</f>
        <v>5.4525901903801438E-2</v>
      </c>
      <c r="M3454" s="57">
        <f t="shared" si="954"/>
        <v>1.7457704610455578</v>
      </c>
      <c r="N3454" s="57">
        <f>IF(SetUp!$B$62=0,X3454,(B3454-E3454)*(1-(H3454/SetUp!$B$66/SetUp!$B$56)))</f>
        <v>0</v>
      </c>
      <c r="O3454" s="57">
        <f>K3454*SetUp!$B$65</f>
        <v>0</v>
      </c>
      <c r="P3454" s="57">
        <f>MIN(SetUp!$B$54*L3454^SetUp!$B$51,L3454)</f>
        <v>2.9404817969598675E-2</v>
      </c>
      <c r="Q3454" s="57">
        <f t="shared" si="955"/>
        <v>9.2456283337751357E-5</v>
      </c>
      <c r="R3454" s="57">
        <f>IF((H3454+N3454-O3454)&gt;SetUp!$B$56,T3453+H3454+N3454-O3454-SetUp!$B$56,T3453)</f>
        <v>0</v>
      </c>
      <c r="S3454" s="57">
        <f>R3454*SetUp!$B$65</f>
        <v>0</v>
      </c>
      <c r="T3454" s="57">
        <f>IF((R3454-S3454)&lt;SetUp!$B$53,R3454-S3454,SetUp!$B$53)</f>
        <v>0</v>
      </c>
      <c r="U3454" s="57">
        <f t="shared" si="956"/>
        <v>1.7457704610455578</v>
      </c>
      <c r="V3454" s="57">
        <f>(L3454-P3454)/1000*SetUp!$B$13*1000000/SetUp!$B$48</f>
        <v>1.4288290489154052</v>
      </c>
      <c r="W3454" s="57">
        <f t="shared" si="958"/>
        <v>0</v>
      </c>
      <c r="X3454" s="57">
        <f>MAX((SetUp!$B$56*(1-($H3454/SetUp!$B$56)^2)*TANH(($B3454-$D3454)/SetUp!$B$56))/(1+$H3454/SetUp!$B$56*TANH(($B3454-$D3454)/SetUp!$B$56)),0)</f>
        <v>0</v>
      </c>
    </row>
    <row r="3455" spans="1:24" x14ac:dyDescent="0.3">
      <c r="A3455" s="64">
        <v>30117</v>
      </c>
      <c r="B3455" s="57">
        <v>0.55800000000000005</v>
      </c>
      <c r="C3455" s="57">
        <v>0.21</v>
      </c>
      <c r="D3455" s="57">
        <v>3.4009999999999998</v>
      </c>
      <c r="E3455" s="57">
        <f t="shared" si="950"/>
        <v>0.55800000000000005</v>
      </c>
      <c r="F3455" s="57">
        <f t="shared" si="951"/>
        <v>2.843</v>
      </c>
      <c r="G3455" s="57">
        <f t="shared" si="952"/>
        <v>0</v>
      </c>
      <c r="H3455" s="57">
        <f>IF(Q3454&gt;SetUp!$B$56,SetUp!$B$56,Q3454)</f>
        <v>9.2456283337751357E-5</v>
      </c>
      <c r="I3455" s="57">
        <f t="shared" si="957"/>
        <v>1.7457704610455578</v>
      </c>
      <c r="J3455" s="57">
        <f>MIN(F3455,H3455,(1-EXP(-SetUp!$B$52*H3455/SetUp!$B$56))*F3455)</f>
        <v>4.1070517954784333E-5</v>
      </c>
      <c r="K3455" s="57">
        <f t="shared" si="953"/>
        <v>5.1385765382967024E-5</v>
      </c>
      <c r="L3455" s="57">
        <f>IF(I3455&lt;=0,0,MIN(SetUp!$B$50*I3455^SetUp!$B$55,I3455))</f>
        <v>5.18013906766761E-2</v>
      </c>
      <c r="M3455" s="57">
        <f t="shared" si="954"/>
        <v>1.6939690703688817</v>
      </c>
      <c r="N3455" s="57">
        <f>IF(SetUp!$B$62=0,X3455,(B3455-E3455)*(1-(H3455/SetUp!$B$66/SetUp!$B$56)))</f>
        <v>0</v>
      </c>
      <c r="O3455" s="57">
        <f>K3455*SetUp!$B$65</f>
        <v>0</v>
      </c>
      <c r="P3455" s="57">
        <f>MIN(SetUp!$B$54*L3455^SetUp!$B$51,L3455)</f>
        <v>2.7959909815460114E-2</v>
      </c>
      <c r="Q3455" s="57">
        <f t="shared" si="955"/>
        <v>5.1385765382967024E-5</v>
      </c>
      <c r="R3455" s="57">
        <f>IF((H3455+N3455-O3455)&gt;SetUp!$B$56,T3454+H3455+N3455-O3455-SetUp!$B$56,T3454)</f>
        <v>0</v>
      </c>
      <c r="S3455" s="57">
        <f>R3455*SetUp!$B$65</f>
        <v>0</v>
      </c>
      <c r="T3455" s="57">
        <f>IF((R3455-S3455)&lt;SetUp!$B$53,R3455-S3455,SetUp!$B$53)</f>
        <v>0</v>
      </c>
      <c r="U3455" s="57">
        <f t="shared" si="956"/>
        <v>1.6939690703688817</v>
      </c>
      <c r="V3455" s="57">
        <f>(L3455-P3455)/1000*SetUp!$B$13*1000000/SetUp!$B$48</f>
        <v>1.3560481909494948</v>
      </c>
      <c r="W3455" s="57">
        <f t="shared" si="958"/>
        <v>0</v>
      </c>
      <c r="X3455" s="57">
        <f>MAX((SetUp!$B$56*(1-($H3455/SetUp!$B$56)^2)*TANH(($B3455-$D3455)/SetUp!$B$56))/(1+$H3455/SetUp!$B$56*TANH(($B3455-$D3455)/SetUp!$B$56)),0)</f>
        <v>0</v>
      </c>
    </row>
    <row r="3456" spans="1:24" x14ac:dyDescent="0.3">
      <c r="A3456" s="64">
        <v>30118</v>
      </c>
      <c r="B3456" s="57">
        <v>0.106</v>
      </c>
      <c r="C3456" s="57">
        <v>0.16200000000000001</v>
      </c>
      <c r="D3456" s="57">
        <v>3.4009999999999998</v>
      </c>
      <c r="E3456" s="57">
        <f t="shared" si="950"/>
        <v>0.106</v>
      </c>
      <c r="F3456" s="57">
        <f t="shared" si="951"/>
        <v>3.2949999999999999</v>
      </c>
      <c r="G3456" s="57">
        <f t="shared" si="952"/>
        <v>0</v>
      </c>
      <c r="H3456" s="57">
        <f>IF(Q3455&gt;SetUp!$B$56,SetUp!$B$56,Q3455)</f>
        <v>5.1385765382967024E-5</v>
      </c>
      <c r="I3456" s="57">
        <f t="shared" si="957"/>
        <v>1.6939690703688817</v>
      </c>
      <c r="J3456" s="57">
        <f>MIN(F3456,H3456,(1-EXP(-SetUp!$B$52*H3456/SetUp!$B$56))*F3456)</f>
        <v>2.6455533940080155E-5</v>
      </c>
      <c r="K3456" s="57">
        <f t="shared" si="953"/>
        <v>2.4930231442886869E-5</v>
      </c>
      <c r="L3456" s="57">
        <f>IF(I3456&lt;=0,0,MIN(SetUp!$B$50*I3456^SetUp!$B$55,I3456))</f>
        <v>4.9265017920831058E-2</v>
      </c>
      <c r="M3456" s="57">
        <f t="shared" si="954"/>
        <v>1.6447040524480505</v>
      </c>
      <c r="N3456" s="57">
        <f>IF(SetUp!$B$62=0,X3456,(B3456-E3456)*(1-(H3456/SetUp!$B$66/SetUp!$B$56)))</f>
        <v>0</v>
      </c>
      <c r="O3456" s="57">
        <f>K3456*SetUp!$B$65</f>
        <v>0</v>
      </c>
      <c r="P3456" s="57">
        <f>MIN(SetUp!$B$54*L3456^SetUp!$B$51,L3456)</f>
        <v>2.6613616797405291E-2</v>
      </c>
      <c r="Q3456" s="57">
        <f t="shared" si="955"/>
        <v>2.4930231442886869E-5</v>
      </c>
      <c r="R3456" s="57">
        <f>IF((H3456+N3456-O3456)&gt;SetUp!$B$56,T3455+H3456+N3456-O3456-SetUp!$B$56,T3455)</f>
        <v>0</v>
      </c>
      <c r="S3456" s="57">
        <f>R3456*SetUp!$B$65</f>
        <v>0</v>
      </c>
      <c r="T3456" s="57">
        <f>IF((R3456-S3456)&lt;SetUp!$B$53,R3456-S3456,SetUp!$B$53)</f>
        <v>0</v>
      </c>
      <c r="U3456" s="57">
        <f t="shared" si="956"/>
        <v>1.6447040524480505</v>
      </c>
      <c r="V3456" s="57">
        <f>(L3456-P3456)/1000*SetUp!$B$13*1000000/SetUp!$B$48</f>
        <v>1.2883592128650283</v>
      </c>
      <c r="W3456" s="57">
        <f t="shared" si="958"/>
        <v>-2.0816681711721685E-16</v>
      </c>
      <c r="X3456" s="57">
        <f>MAX((SetUp!$B$56*(1-($H3456/SetUp!$B$56)^2)*TANH(($B3456-$D3456)/SetUp!$B$56))/(1+$H3456/SetUp!$B$56*TANH(($B3456-$D3456)/SetUp!$B$56)),0)</f>
        <v>0</v>
      </c>
    </row>
    <row r="3457" spans="1:24" x14ac:dyDescent="0.3">
      <c r="A3457" s="64">
        <v>30119</v>
      </c>
      <c r="B3457" s="57">
        <v>7.0000000000000007E-2</v>
      </c>
      <c r="C3457" s="57">
        <v>0.122</v>
      </c>
      <c r="D3457" s="57">
        <v>3.4009999999999998</v>
      </c>
      <c r="E3457" s="57">
        <f t="shared" si="950"/>
        <v>7.0000000000000007E-2</v>
      </c>
      <c r="F3457" s="57">
        <f t="shared" si="951"/>
        <v>3.331</v>
      </c>
      <c r="G3457" s="57">
        <f t="shared" si="952"/>
        <v>0</v>
      </c>
      <c r="H3457" s="57">
        <f>IF(Q3456&gt;SetUp!$B$56,SetUp!$B$56,Q3456)</f>
        <v>2.4930231442886869E-5</v>
      </c>
      <c r="I3457" s="57">
        <f t="shared" si="957"/>
        <v>1.6447040524480505</v>
      </c>
      <c r="J3457" s="57">
        <f>MIN(F3457,H3457,(1-EXP(-SetUp!$B$52*H3457/SetUp!$B$56))*F3457)</f>
        <v>1.2975381124633367E-5</v>
      </c>
      <c r="K3457" s="57">
        <f t="shared" si="953"/>
        <v>1.1954850318253502E-5</v>
      </c>
      <c r="L3457" s="57">
        <f>IF(I3457&lt;=0,0,MIN(SetUp!$B$50*I3457^SetUp!$B$55,I3457))</f>
        <v>4.6900318126592837E-2</v>
      </c>
      <c r="M3457" s="57">
        <f t="shared" si="954"/>
        <v>1.5978037343214577</v>
      </c>
      <c r="N3457" s="57">
        <f>IF(SetUp!$B$62=0,X3457,(B3457-E3457)*(1-(H3457/SetUp!$B$66/SetUp!$B$56)))</f>
        <v>0</v>
      </c>
      <c r="O3457" s="57">
        <f>K3457*SetUp!$B$65</f>
        <v>0</v>
      </c>
      <c r="P3457" s="57">
        <f>MIN(SetUp!$B$54*L3457^SetUp!$B$51,L3457)</f>
        <v>2.535738508068407E-2</v>
      </c>
      <c r="Q3457" s="57">
        <f t="shared" si="955"/>
        <v>1.1954850318253502E-5</v>
      </c>
      <c r="R3457" s="57">
        <f>IF((H3457+N3457-O3457)&gt;SetUp!$B$56,T3456+H3457+N3457-O3457-SetUp!$B$56,T3456)</f>
        <v>0</v>
      </c>
      <c r="S3457" s="57">
        <f>R3457*SetUp!$B$65</f>
        <v>0</v>
      </c>
      <c r="T3457" s="57">
        <f>IF((R3457-S3457)&lt;SetUp!$B$53,R3457-S3457,SetUp!$B$53)</f>
        <v>0</v>
      </c>
      <c r="U3457" s="57">
        <f t="shared" si="956"/>
        <v>1.5978037343214577</v>
      </c>
      <c r="V3457" s="57">
        <f>(L3457-P3457)/1000*SetUp!$B$13*1000000/SetUp!$B$48</f>
        <v>1.2253121169236258</v>
      </c>
      <c r="W3457" s="57">
        <f t="shared" si="958"/>
        <v>2.4286128663675299E-16</v>
      </c>
      <c r="X3457" s="57">
        <f>MAX((SetUp!$B$56*(1-($H3457/SetUp!$B$56)^2)*TANH(($B3457-$D3457)/SetUp!$B$56))/(1+$H3457/SetUp!$B$56*TANH(($B3457-$D3457)/SetUp!$B$56)),0)</f>
        <v>0</v>
      </c>
    </row>
    <row r="3458" spans="1:24" x14ac:dyDescent="0.3">
      <c r="A3458" s="64">
        <v>30120</v>
      </c>
      <c r="B3458" s="57">
        <v>5.8999999999999997E-2</v>
      </c>
      <c r="C3458" s="57">
        <v>0.122</v>
      </c>
      <c r="D3458" s="57">
        <v>3.4009999999999998</v>
      </c>
      <c r="E3458" s="57">
        <f t="shared" si="950"/>
        <v>5.8999999999999997E-2</v>
      </c>
      <c r="F3458" s="57">
        <f t="shared" si="951"/>
        <v>3.3419999999999996</v>
      </c>
      <c r="G3458" s="57">
        <f t="shared" si="952"/>
        <v>0</v>
      </c>
      <c r="H3458" s="57">
        <f>IF(Q3457&gt;SetUp!$B$56,SetUp!$B$56,Q3457)</f>
        <v>1.1954850318253502E-5</v>
      </c>
      <c r="I3458" s="57">
        <f t="shared" si="957"/>
        <v>1.5978037343214577</v>
      </c>
      <c r="J3458" s="57">
        <f>MIN(F3458,H3458,(1-EXP(-SetUp!$B$52*H3458/SetUp!$B$56))*F3458)</f>
        <v>6.2426675702622603E-6</v>
      </c>
      <c r="K3458" s="57">
        <f t="shared" si="953"/>
        <v>5.7121827479912415E-6</v>
      </c>
      <c r="L3458" s="57">
        <f>IF(I3458&lt;=0,0,MIN(SetUp!$B$50*I3458^SetUp!$B$55,I3458))</f>
        <v>4.4692560576628203E-2</v>
      </c>
      <c r="M3458" s="57">
        <f t="shared" si="954"/>
        <v>1.5531111737448295</v>
      </c>
      <c r="N3458" s="57">
        <f>IF(SetUp!$B$62=0,X3458,(B3458-E3458)*(1-(H3458/SetUp!$B$66/SetUp!$B$56)))</f>
        <v>0</v>
      </c>
      <c r="O3458" s="57">
        <f>K3458*SetUp!$B$65</f>
        <v>0</v>
      </c>
      <c r="P3458" s="57">
        <f>MIN(SetUp!$B$54*L3458^SetUp!$B$51,L3458)</f>
        <v>2.4183555612459096E-2</v>
      </c>
      <c r="Q3458" s="57">
        <f t="shared" si="955"/>
        <v>5.7121827479912415E-6</v>
      </c>
      <c r="R3458" s="57">
        <f>IF((H3458+N3458-O3458)&gt;SetUp!$B$56,T3457+H3458+N3458-O3458-SetUp!$B$56,T3457)</f>
        <v>0</v>
      </c>
      <c r="S3458" s="57">
        <f>R3458*SetUp!$B$65</f>
        <v>0</v>
      </c>
      <c r="T3458" s="57">
        <f>IF((R3458-S3458)&lt;SetUp!$B$53,R3458-S3458,SetUp!$B$53)</f>
        <v>0</v>
      </c>
      <c r="U3458" s="57">
        <f t="shared" si="956"/>
        <v>1.5531111737448295</v>
      </c>
      <c r="V3458" s="57">
        <f>(L3458-P3458)/1000*SetUp!$B$13*1000000/SetUp!$B$48</f>
        <v>1.1665046832337271</v>
      </c>
      <c r="W3458" s="57">
        <f t="shared" si="958"/>
        <v>-1.5265566588595902E-16</v>
      </c>
      <c r="X3458" s="57">
        <f>MAX((SetUp!$B$56*(1-($H3458/SetUp!$B$56)^2)*TANH(($B3458-$D3458)/SetUp!$B$56))/(1+$H3458/SetUp!$B$56*TANH(($B3458-$D3458)/SetUp!$B$56)),0)</f>
        <v>0</v>
      </c>
    </row>
    <row r="3459" spans="1:24" x14ac:dyDescent="0.3">
      <c r="A3459" s="64">
        <v>30121</v>
      </c>
      <c r="B3459" s="57">
        <v>0.68899999999999995</v>
      </c>
      <c r="C3459" s="57">
        <v>0.122</v>
      </c>
      <c r="D3459" s="57">
        <v>3.4009999999999998</v>
      </c>
      <c r="E3459" s="57">
        <f t="shared" ref="E3459:E3522" si="959">IF(B3459&gt;=D3459,D3459,B3459)</f>
        <v>0.68899999999999995</v>
      </c>
      <c r="F3459" s="57">
        <f t="shared" ref="F3459:F3522" si="960">D3459-E3459</f>
        <v>2.7119999999999997</v>
      </c>
      <c r="G3459" s="57">
        <f t="shared" ref="G3459:G3522" si="961">MAX(B3459-D3459-N3459,0)</f>
        <v>0</v>
      </c>
      <c r="H3459" s="57">
        <f>IF(Q3458&gt;SetUp!$B$56,SetUp!$B$56,Q3458)</f>
        <v>5.7121827479912415E-6</v>
      </c>
      <c r="I3459" s="57">
        <f t="shared" si="957"/>
        <v>1.5531111737448295</v>
      </c>
      <c r="J3459" s="57">
        <f>MIN(F3459,H3459,(1-EXP(-SetUp!$B$52*H3459/SetUp!$B$56))*F3459)</f>
        <v>2.4205363592049166E-6</v>
      </c>
      <c r="K3459" s="57">
        <f t="shared" ref="K3459:K3522" si="962">MAX(H3459-J3459,0)</f>
        <v>3.2916463887863249E-6</v>
      </c>
      <c r="L3459" s="57">
        <f>IF(I3459&lt;=0,0,MIN(SetUp!$B$50*I3459^SetUp!$B$55,I3459))</f>
        <v>4.2628536678039057E-2</v>
      </c>
      <c r="M3459" s="57">
        <f t="shared" ref="M3459:M3522" si="963">MAX(I3459-L3459,0)</f>
        <v>1.5104826370667905</v>
      </c>
      <c r="N3459" s="57">
        <f>IF(SetUp!$B$62=0,X3459,(B3459-E3459)*(1-(H3459/SetUp!$B$66/SetUp!$B$56)))</f>
        <v>0</v>
      </c>
      <c r="O3459" s="57">
        <f>K3459*SetUp!$B$65</f>
        <v>0</v>
      </c>
      <c r="P3459" s="57">
        <f>MIN(SetUp!$B$54*L3459^SetUp!$B$51,L3459)</f>
        <v>2.3085255082553501E-2</v>
      </c>
      <c r="Q3459" s="57">
        <f t="shared" ref="Q3459:Q3522" si="964">IF((K3459+N3459-O3459)&lt;0,0,K3459+N3459-O3459)</f>
        <v>3.2916463887863249E-6</v>
      </c>
      <c r="R3459" s="57">
        <f>IF((H3459+N3459-O3459)&gt;SetUp!$B$56,T3458+H3459+N3459-O3459-SetUp!$B$56,T3458)</f>
        <v>0</v>
      </c>
      <c r="S3459" s="57">
        <f>R3459*SetUp!$B$65</f>
        <v>0</v>
      </c>
      <c r="T3459" s="57">
        <f>IF((R3459-S3459)&lt;SetUp!$B$53,R3459-S3459,SetUp!$B$53)</f>
        <v>0</v>
      </c>
      <c r="U3459" s="57">
        <f t="shared" ref="U3459:U3522" si="965">M3459+R3459-T3459</f>
        <v>1.5104826370667905</v>
      </c>
      <c r="V3459" s="57">
        <f>(L3459-P3459)/1000*SetUp!$B$13*1000000/SetUp!$B$48</f>
        <v>1.1115765755929257</v>
      </c>
      <c r="W3459" s="57">
        <f t="shared" si="958"/>
        <v>1.2490009027033011E-16</v>
      </c>
      <c r="X3459" s="57">
        <f>MAX((SetUp!$B$56*(1-($H3459/SetUp!$B$56)^2)*TANH(($B3459-$D3459)/SetUp!$B$56))/(1+$H3459/SetUp!$B$56*TANH(($B3459-$D3459)/SetUp!$B$56)),0)</f>
        <v>0</v>
      </c>
    </row>
    <row r="3460" spans="1:24" x14ac:dyDescent="0.3">
      <c r="A3460" s="64">
        <v>30122</v>
      </c>
      <c r="B3460" s="57">
        <v>0.76</v>
      </c>
      <c r="C3460" s="57">
        <v>0.104</v>
      </c>
      <c r="D3460" s="57">
        <v>3.4009999999999998</v>
      </c>
      <c r="E3460" s="57">
        <f t="shared" si="959"/>
        <v>0.76</v>
      </c>
      <c r="F3460" s="57">
        <f t="shared" si="960"/>
        <v>2.641</v>
      </c>
      <c r="G3460" s="57">
        <f t="shared" si="961"/>
        <v>0</v>
      </c>
      <c r="H3460" s="57">
        <f>IF(Q3459&gt;SetUp!$B$56,SetUp!$B$56,Q3459)</f>
        <v>3.2916463887863249E-6</v>
      </c>
      <c r="I3460" s="57">
        <f t="shared" ref="I3460:I3523" si="966">U3459+G3460+O3460</f>
        <v>1.5104826370667905</v>
      </c>
      <c r="J3460" s="57">
        <f>MIN(F3460,H3460,(1-EXP(-SetUp!$B$52*H3460/SetUp!$B$56))*F3460)</f>
        <v>1.358318105875389E-6</v>
      </c>
      <c r="K3460" s="57">
        <f t="shared" si="962"/>
        <v>1.9333282829109362E-6</v>
      </c>
      <c r="L3460" s="57">
        <f>IF(I3460&lt;=0,0,MIN(SetUp!$B$50*I3460^SetUp!$B$55,I3460))</f>
        <v>4.0696376903876105E-2</v>
      </c>
      <c r="M3460" s="57">
        <f t="shared" si="963"/>
        <v>1.4697862601629144</v>
      </c>
      <c r="N3460" s="57">
        <f>IF(SetUp!$B$62=0,X3460,(B3460-E3460)*(1-(H3460/SetUp!$B$66/SetUp!$B$56)))</f>
        <v>0</v>
      </c>
      <c r="O3460" s="57">
        <f>K3460*SetUp!$B$65</f>
        <v>0</v>
      </c>
      <c r="P3460" s="57">
        <f>MIN(SetUp!$B$54*L3460^SetUp!$B$51,L3460)</f>
        <v>2.2056301988723975E-2</v>
      </c>
      <c r="Q3460" s="57">
        <f t="shared" si="964"/>
        <v>1.9333282829109362E-6</v>
      </c>
      <c r="R3460" s="57">
        <f>IF((H3460+N3460-O3460)&gt;SetUp!$B$56,T3459+H3460+N3460-O3460-SetUp!$B$56,T3459)</f>
        <v>0</v>
      </c>
      <c r="S3460" s="57">
        <f>R3460*SetUp!$B$65</f>
        <v>0</v>
      </c>
      <c r="T3460" s="57">
        <f>IF((R3460-S3460)&lt;SetUp!$B$53,R3460-S3460,SetUp!$B$53)</f>
        <v>0</v>
      </c>
      <c r="U3460" s="57">
        <f t="shared" si="965"/>
        <v>1.4697862601629144</v>
      </c>
      <c r="V3460" s="57">
        <f>(L3460-P3460)/1000*SetUp!$B$13*1000000/SetUp!$B$48</f>
        <v>1.0602042723350327</v>
      </c>
      <c r="W3460" s="57">
        <f t="shared" ref="W3460:W3523" si="967">Q3460+U3460+T3460-H3460-U3459-T3459-B3460+E3460+J3460+L3460</f>
        <v>0</v>
      </c>
      <c r="X3460" s="57">
        <f>MAX((SetUp!$B$56*(1-($H3460/SetUp!$B$56)^2)*TANH(($B3460-$D3460)/SetUp!$B$56))/(1+$H3460/SetUp!$B$56*TANH(($B3460-$D3460)/SetUp!$B$56)),0)</f>
        <v>0</v>
      </c>
    </row>
    <row r="3461" spans="1:24" x14ac:dyDescent="0.3">
      <c r="A3461" s="64">
        <v>30123</v>
      </c>
      <c r="B3461" s="57">
        <v>1.819</v>
      </c>
      <c r="C3461" s="57">
        <v>0.104</v>
      </c>
      <c r="D3461" s="57">
        <v>3.4009999999999998</v>
      </c>
      <c r="E3461" s="57">
        <f t="shared" si="959"/>
        <v>1.819</v>
      </c>
      <c r="F3461" s="57">
        <f t="shared" si="960"/>
        <v>1.5819999999999999</v>
      </c>
      <c r="G3461" s="57">
        <f t="shared" si="961"/>
        <v>0</v>
      </c>
      <c r="H3461" s="57">
        <f>IF(Q3460&gt;SetUp!$B$56,SetUp!$B$56,Q3460)</f>
        <v>1.9333282829109362E-6</v>
      </c>
      <c r="I3461" s="57">
        <f t="shared" si="966"/>
        <v>1.4697862601629144</v>
      </c>
      <c r="J3461" s="57">
        <f>MIN(F3461,H3461,(1-EXP(-SetUp!$B$52*H3461/SetUp!$B$56))*F3461)</f>
        <v>4.7789451273949619E-7</v>
      </c>
      <c r="K3461" s="57">
        <f t="shared" si="962"/>
        <v>1.4554337701714399E-6</v>
      </c>
      <c r="L3461" s="57">
        <f>IF(I3461&lt;=0,0,MIN(SetUp!$B$50*I3461^SetUp!$B$55,I3461))</f>
        <v>3.8885392745841581E-2</v>
      </c>
      <c r="M3461" s="57">
        <f t="shared" si="963"/>
        <v>1.4309008674170727</v>
      </c>
      <c r="N3461" s="57">
        <f>IF(SetUp!$B$62=0,X3461,(B3461-E3461)*(1-(H3461/SetUp!$B$66/SetUp!$B$56)))</f>
        <v>0</v>
      </c>
      <c r="O3461" s="57">
        <f>K3461*SetUp!$B$65</f>
        <v>0</v>
      </c>
      <c r="P3461" s="57">
        <f>MIN(SetUp!$B$54*L3461^SetUp!$B$51,L3461)</f>
        <v>2.1091125471080264E-2</v>
      </c>
      <c r="Q3461" s="57">
        <f t="shared" si="964"/>
        <v>1.4554337701714399E-6</v>
      </c>
      <c r="R3461" s="57">
        <f>IF((H3461+N3461-O3461)&gt;SetUp!$B$56,T3460+H3461+N3461-O3461-SetUp!$B$56,T3460)</f>
        <v>0</v>
      </c>
      <c r="S3461" s="57">
        <f>R3461*SetUp!$B$65</f>
        <v>0</v>
      </c>
      <c r="T3461" s="57">
        <f>IF((R3461-S3461)&lt;SetUp!$B$53,R3461-S3461,SetUp!$B$53)</f>
        <v>0</v>
      </c>
      <c r="U3461" s="57">
        <f t="shared" si="965"/>
        <v>1.4309008674170727</v>
      </c>
      <c r="V3461" s="57">
        <f>(L3461-P3461)/1000*SetUp!$B$13*1000000/SetUp!$B$48</f>
        <v>1.0120966934761613</v>
      </c>
      <c r="W3461" s="57">
        <f t="shared" si="967"/>
        <v>-2.1510571102112408E-16</v>
      </c>
      <c r="X3461" s="57">
        <f>MAX((SetUp!$B$56*(1-($H3461/SetUp!$B$56)^2)*TANH(($B3461-$D3461)/SetUp!$B$56))/(1+$H3461/SetUp!$B$56*TANH(($B3461-$D3461)/SetUp!$B$56)),0)</f>
        <v>0</v>
      </c>
    </row>
    <row r="3462" spans="1:24" x14ac:dyDescent="0.3">
      <c r="A3462" s="64">
        <v>30124</v>
      </c>
      <c r="B3462" s="57">
        <v>1.595</v>
      </c>
      <c r="C3462" s="57">
        <v>0.104</v>
      </c>
      <c r="D3462" s="57">
        <v>3.4009999999999998</v>
      </c>
      <c r="E3462" s="57">
        <f t="shared" si="959"/>
        <v>1.595</v>
      </c>
      <c r="F3462" s="57">
        <f t="shared" si="960"/>
        <v>1.8059999999999998</v>
      </c>
      <c r="G3462" s="57">
        <f t="shared" si="961"/>
        <v>0</v>
      </c>
      <c r="H3462" s="57">
        <f>IF(Q3461&gt;SetUp!$B$56,SetUp!$B$56,Q3461)</f>
        <v>1.4554337701714399E-6</v>
      </c>
      <c r="I3462" s="57">
        <f t="shared" si="966"/>
        <v>1.4309008674170727</v>
      </c>
      <c r="J3462" s="57">
        <f>MIN(F3462,H3462,(1-EXP(-SetUp!$B$52*H3462/SetUp!$B$56))*F3462)</f>
        <v>4.1070517033947593E-7</v>
      </c>
      <c r="K3462" s="57">
        <f t="shared" si="962"/>
        <v>1.0447285998319638E-6</v>
      </c>
      <c r="L3462" s="57">
        <f>IF(I3462&lt;=0,0,MIN(SetUp!$B$50*I3462^SetUp!$B$55,I3462))</f>
        <v>3.7185939865400731E-2</v>
      </c>
      <c r="M3462" s="57">
        <f t="shared" si="963"/>
        <v>1.393714927551672</v>
      </c>
      <c r="N3462" s="57">
        <f>IF(SetUp!$B$62=0,X3462,(B3462-E3462)*(1-(H3462/SetUp!$B$66/SetUp!$B$56)))</f>
        <v>0</v>
      </c>
      <c r="O3462" s="57">
        <f>K3462*SetUp!$B$65</f>
        <v>0</v>
      </c>
      <c r="P3462" s="57">
        <f>MIN(SetUp!$B$54*L3462^SetUp!$B$51,L3462)</f>
        <v>2.0184694977651085E-2</v>
      </c>
      <c r="Q3462" s="57">
        <f t="shared" si="964"/>
        <v>1.0447285998319638E-6</v>
      </c>
      <c r="R3462" s="57">
        <f>IF((H3462+N3462-O3462)&gt;SetUp!$B$56,T3461+H3462+N3462-O3462-SetUp!$B$56,T3461)</f>
        <v>0</v>
      </c>
      <c r="S3462" s="57">
        <f>R3462*SetUp!$B$65</f>
        <v>0</v>
      </c>
      <c r="T3462" s="57">
        <f>IF((R3462-S3462)&lt;SetUp!$B$53,R3462-S3462,SetUp!$B$53)</f>
        <v>0</v>
      </c>
      <c r="U3462" s="57">
        <f t="shared" si="965"/>
        <v>1.393714927551672</v>
      </c>
      <c r="V3462" s="57">
        <f>(L3462-P3462)/1000*SetUp!$B$13*1000000/SetUp!$B$48</f>
        <v>0.9669914175266715</v>
      </c>
      <c r="W3462" s="57">
        <f t="shared" si="967"/>
        <v>1.1102230246251565E-16</v>
      </c>
      <c r="X3462" s="57">
        <f>MAX((SetUp!$B$56*(1-($H3462/SetUp!$B$56)^2)*TANH(($B3462-$D3462)/SetUp!$B$56))/(1+$H3462/SetUp!$B$56*TANH(($B3462-$D3462)/SetUp!$B$56)),0)</f>
        <v>0</v>
      </c>
    </row>
    <row r="3463" spans="1:24" x14ac:dyDescent="0.3">
      <c r="A3463" s="64">
        <v>30125</v>
      </c>
      <c r="B3463" s="57">
        <v>2.33</v>
      </c>
      <c r="C3463" s="57">
        <v>0.104</v>
      </c>
      <c r="D3463" s="57">
        <v>3.4009999999999998</v>
      </c>
      <c r="E3463" s="57">
        <f t="shared" si="959"/>
        <v>2.33</v>
      </c>
      <c r="F3463" s="57">
        <f t="shared" si="960"/>
        <v>1.0709999999999997</v>
      </c>
      <c r="G3463" s="57">
        <f t="shared" si="961"/>
        <v>0</v>
      </c>
      <c r="H3463" s="57">
        <f>IF(Q3462&gt;SetUp!$B$56,SetUp!$B$56,Q3462)</f>
        <v>1.0447285998319638E-6</v>
      </c>
      <c r="I3463" s="57">
        <f t="shared" si="966"/>
        <v>1.393714927551672</v>
      </c>
      <c r="J3463" s="57">
        <f>MIN(F3463,H3463,(1-EXP(-SetUp!$B$52*H3463/SetUp!$B$56))*F3463)</f>
        <v>1.7482878741503778E-7</v>
      </c>
      <c r="K3463" s="57">
        <f t="shared" si="962"/>
        <v>8.6989981241692601E-7</v>
      </c>
      <c r="L3463" s="57">
        <f>IF(I3463&lt;=0,0,MIN(SetUp!$B$50*I3463^SetUp!$B$55,I3463))</f>
        <v>3.5589299270026464E-2</v>
      </c>
      <c r="M3463" s="57">
        <f t="shared" si="963"/>
        <v>1.3581256282816456</v>
      </c>
      <c r="N3463" s="57">
        <f>IF(SetUp!$B$62=0,X3463,(B3463-E3463)*(1-(H3463/SetUp!$B$66/SetUp!$B$56)))</f>
        <v>0</v>
      </c>
      <c r="O3463" s="57">
        <f>K3463*SetUp!$B$65</f>
        <v>0</v>
      </c>
      <c r="P3463" s="57">
        <f>MIN(SetUp!$B$54*L3463^SetUp!$B$51,L3463)</f>
        <v>1.9332459146891551E-2</v>
      </c>
      <c r="Q3463" s="57">
        <f t="shared" si="964"/>
        <v>8.6989981241692601E-7</v>
      </c>
      <c r="R3463" s="57">
        <f>IF((H3463+N3463-O3463)&gt;SetUp!$B$56,T3462+H3463+N3463-O3463-SetUp!$B$56,T3462)</f>
        <v>0</v>
      </c>
      <c r="S3463" s="57">
        <f>R3463*SetUp!$B$65</f>
        <v>0</v>
      </c>
      <c r="T3463" s="57">
        <f>IF((R3463-S3463)&lt;SetUp!$B$53,R3463-S3463,SetUp!$B$53)</f>
        <v>0</v>
      </c>
      <c r="U3463" s="57">
        <f t="shared" si="965"/>
        <v>1.3581256282816456</v>
      </c>
      <c r="V3463" s="57">
        <f>(L3463-P3463)/1000*SetUp!$B$13*1000000/SetUp!$B$48</f>
        <v>0.9246513992926485</v>
      </c>
      <c r="W3463" s="57">
        <f t="shared" si="967"/>
        <v>0</v>
      </c>
      <c r="X3463" s="57">
        <f>MAX((SetUp!$B$56*(1-($H3463/SetUp!$B$56)^2)*TANH(($B3463-$D3463)/SetUp!$B$56))/(1+$H3463/SetUp!$B$56*TANH(($B3463-$D3463)/SetUp!$B$56)),0)</f>
        <v>0</v>
      </c>
    </row>
    <row r="3464" spans="1:24" x14ac:dyDescent="0.3">
      <c r="A3464" s="64">
        <v>30126</v>
      </c>
      <c r="B3464" s="57">
        <v>0.252</v>
      </c>
      <c r="C3464" s="57">
        <v>0.104</v>
      </c>
      <c r="D3464" s="57">
        <v>3.4009999999999998</v>
      </c>
      <c r="E3464" s="57">
        <f t="shared" si="959"/>
        <v>0.252</v>
      </c>
      <c r="F3464" s="57">
        <f t="shared" si="960"/>
        <v>3.149</v>
      </c>
      <c r="G3464" s="57">
        <f t="shared" si="961"/>
        <v>0</v>
      </c>
      <c r="H3464" s="57">
        <f>IF(Q3463&gt;SetUp!$B$56,SetUp!$B$56,Q3463)</f>
        <v>8.6989981241692601E-7</v>
      </c>
      <c r="I3464" s="57">
        <f t="shared" si="966"/>
        <v>1.3581256282816456</v>
      </c>
      <c r="J3464" s="57">
        <f>MIN(F3464,H3464,(1-EXP(-SetUp!$B$52*H3464/SetUp!$B$56))*F3464)</f>
        <v>4.2801786298962699E-7</v>
      </c>
      <c r="K3464" s="57">
        <f t="shared" si="962"/>
        <v>4.4188194942729902E-7</v>
      </c>
      <c r="L3464" s="57">
        <f>IF(I3464&lt;=0,0,MIN(SetUp!$B$50*I3464^SetUp!$B$55,I3464))</f>
        <v>3.4087573864095971E-2</v>
      </c>
      <c r="M3464" s="57">
        <f t="shared" si="963"/>
        <v>1.3240380544175496</v>
      </c>
      <c r="N3464" s="57">
        <f>IF(SetUp!$B$62=0,X3464,(B3464-E3464)*(1-(H3464/SetUp!$B$66/SetUp!$B$56)))</f>
        <v>0</v>
      </c>
      <c r="O3464" s="57">
        <f>K3464*SetUp!$B$65</f>
        <v>0</v>
      </c>
      <c r="P3464" s="57">
        <f>MIN(SetUp!$B$54*L3464^SetUp!$B$51,L3464)</f>
        <v>1.8530292557833943E-2</v>
      </c>
      <c r="Q3464" s="57">
        <f t="shared" si="964"/>
        <v>4.4188194942729902E-7</v>
      </c>
      <c r="R3464" s="57">
        <f>IF((H3464+N3464-O3464)&gt;SetUp!$B$56,T3463+H3464+N3464-O3464-SetUp!$B$56,T3463)</f>
        <v>0</v>
      </c>
      <c r="S3464" s="57">
        <f>R3464*SetUp!$B$65</f>
        <v>0</v>
      </c>
      <c r="T3464" s="57">
        <f>IF((R3464-S3464)&lt;SetUp!$B$53,R3464-S3464,SetUp!$B$53)</f>
        <v>0</v>
      </c>
      <c r="U3464" s="57">
        <f t="shared" si="965"/>
        <v>1.3240380544175496</v>
      </c>
      <c r="V3464" s="57">
        <f>(L3464-P3464)/1000*SetUp!$B$13*1000000/SetUp!$B$48</f>
        <v>0.88486211465863784</v>
      </c>
      <c r="W3464" s="57">
        <f t="shared" si="967"/>
        <v>0</v>
      </c>
      <c r="X3464" s="57">
        <f>MAX((SetUp!$B$56*(1-($H3464/SetUp!$B$56)^2)*TANH(($B3464-$D3464)/SetUp!$B$56))/(1+$H3464/SetUp!$B$56*TANH(($B3464-$D3464)/SetUp!$B$56)),0)</f>
        <v>0</v>
      </c>
    </row>
    <row r="3465" spans="1:24" x14ac:dyDescent="0.3">
      <c r="A3465" s="64">
        <v>30127</v>
      </c>
      <c r="B3465" s="57">
        <v>9.0999999999999998E-2</v>
      </c>
      <c r="C3465" s="57">
        <v>0.104</v>
      </c>
      <c r="D3465" s="57">
        <v>3.4009999999999998</v>
      </c>
      <c r="E3465" s="57">
        <f t="shared" si="959"/>
        <v>9.0999999999999998E-2</v>
      </c>
      <c r="F3465" s="57">
        <f t="shared" si="960"/>
        <v>3.3099999999999996</v>
      </c>
      <c r="G3465" s="57">
        <f t="shared" si="961"/>
        <v>0</v>
      </c>
      <c r="H3465" s="57">
        <f>IF(Q3464&gt;SetUp!$B$56,SetUp!$B$56,Q3464)</f>
        <v>4.4188194942729902E-7</v>
      </c>
      <c r="I3465" s="57">
        <f t="shared" si="966"/>
        <v>1.3240380544175496</v>
      </c>
      <c r="J3465" s="57">
        <f>MIN(F3465,H3465,(1-EXP(-SetUp!$B$52*H3465/SetUp!$B$56))*F3465)</f>
        <v>2.2853581295834145E-7</v>
      </c>
      <c r="K3465" s="57">
        <f t="shared" si="962"/>
        <v>2.1334613646895757E-7</v>
      </c>
      <c r="L3465" s="57">
        <f>IF(I3465&lt;=0,0,MIN(SetUp!$B$50*I3465^SetUp!$B$55,I3465))</f>
        <v>3.2673598153008875E-2</v>
      </c>
      <c r="M3465" s="57">
        <f t="shared" si="963"/>
        <v>1.2913644562645408</v>
      </c>
      <c r="N3465" s="57">
        <f>IF(SetUp!$B$62=0,X3465,(B3465-E3465)*(1-(H3465/SetUp!$B$66/SetUp!$B$56)))</f>
        <v>0</v>
      </c>
      <c r="O3465" s="57">
        <f>K3465*SetUp!$B$65</f>
        <v>0</v>
      </c>
      <c r="P3465" s="57">
        <f>MIN(SetUp!$B$54*L3465^SetUp!$B$51,L3465)</f>
        <v>1.7774449216152181E-2</v>
      </c>
      <c r="Q3465" s="57">
        <f t="shared" si="964"/>
        <v>2.1334613646895757E-7</v>
      </c>
      <c r="R3465" s="57">
        <f>IF((H3465+N3465-O3465)&gt;SetUp!$B$56,T3464+H3465+N3465-O3465-SetUp!$B$56,T3464)</f>
        <v>0</v>
      </c>
      <c r="S3465" s="57">
        <f>R3465*SetUp!$B$65</f>
        <v>0</v>
      </c>
      <c r="T3465" s="57">
        <f>IF((R3465-S3465)&lt;SetUp!$B$53,R3465-S3465,SetUp!$B$53)</f>
        <v>0</v>
      </c>
      <c r="U3465" s="57">
        <f t="shared" si="965"/>
        <v>1.2913644562645408</v>
      </c>
      <c r="V3465" s="57">
        <f>(L3465-P3465)/1000*SetUp!$B$13*1000000/SetUp!$B$48</f>
        <v>0.84742907037197968</v>
      </c>
      <c r="W3465" s="57">
        <f t="shared" si="967"/>
        <v>0</v>
      </c>
      <c r="X3465" s="57">
        <f>MAX((SetUp!$B$56*(1-($H3465/SetUp!$B$56)^2)*TANH(($B3465-$D3465)/SetUp!$B$56))/(1+$H3465/SetUp!$B$56*TANH(($B3465-$D3465)/SetUp!$B$56)),0)</f>
        <v>0</v>
      </c>
    </row>
    <row r="3466" spans="1:24" x14ac:dyDescent="0.3">
      <c r="A3466" s="64">
        <v>30128</v>
      </c>
      <c r="B3466" s="57">
        <v>0.442</v>
      </c>
      <c r="C3466" s="57">
        <v>8.8999999999999996E-2</v>
      </c>
      <c r="D3466" s="57">
        <v>3.4009999999999998</v>
      </c>
      <c r="E3466" s="57">
        <f t="shared" si="959"/>
        <v>0.442</v>
      </c>
      <c r="F3466" s="57">
        <f t="shared" si="960"/>
        <v>2.9589999999999996</v>
      </c>
      <c r="G3466" s="57">
        <f t="shared" si="961"/>
        <v>0</v>
      </c>
      <c r="H3466" s="57">
        <f>IF(Q3465&gt;SetUp!$B$56,SetUp!$B$56,Q3465)</f>
        <v>2.1334613646895757E-7</v>
      </c>
      <c r="I3466" s="57">
        <f t="shared" si="966"/>
        <v>1.2913644562645408</v>
      </c>
      <c r="J3466" s="57">
        <f>MIN(F3466,H3466,(1-EXP(-SetUp!$B$52*H3466/SetUp!$B$56))*F3466)</f>
        <v>9.8639251150500746E-8</v>
      </c>
      <c r="K3466" s="57">
        <f t="shared" si="962"/>
        <v>1.1470688531845682E-7</v>
      </c>
      <c r="L3466" s="57">
        <f>IF(I3466&lt;=0,0,MIN(SetUp!$B$50*I3466^SetUp!$B$55,I3466))</f>
        <v>3.1340859232534053E-2</v>
      </c>
      <c r="M3466" s="57">
        <f t="shared" si="963"/>
        <v>1.2600235970320066</v>
      </c>
      <c r="N3466" s="57">
        <f>IF(SetUp!$B$62=0,X3466,(B3466-E3466)*(1-(H3466/SetUp!$B$66/SetUp!$B$56)))</f>
        <v>0</v>
      </c>
      <c r="O3466" s="57">
        <f>K3466*SetUp!$B$65</f>
        <v>0</v>
      </c>
      <c r="P3466" s="57">
        <f>MIN(SetUp!$B$54*L3466^SetUp!$B$51,L3466)</f>
        <v>1.706152182377027E-2</v>
      </c>
      <c r="Q3466" s="57">
        <f t="shared" si="964"/>
        <v>1.1470688531845682E-7</v>
      </c>
      <c r="R3466" s="57">
        <f>IF((H3466+N3466-O3466)&gt;SetUp!$B$56,T3465+H3466+N3466-O3466-SetUp!$B$56,T3465)</f>
        <v>0</v>
      </c>
      <c r="S3466" s="57">
        <f>R3466*SetUp!$B$65</f>
        <v>0</v>
      </c>
      <c r="T3466" s="57">
        <f>IF((R3466-S3466)&lt;SetUp!$B$53,R3466-S3466,SetUp!$B$53)</f>
        <v>0</v>
      </c>
      <c r="U3466" s="57">
        <f t="shared" si="965"/>
        <v>1.2600235970320066</v>
      </c>
      <c r="V3466" s="57">
        <f>(L3466-P3466)/1000*SetUp!$B$13*1000000/SetUp!$B$48</f>
        <v>0.81217562675022437</v>
      </c>
      <c r="W3466" s="57">
        <f t="shared" si="967"/>
        <v>-1.6653345369377348E-16</v>
      </c>
      <c r="X3466" s="57">
        <f>MAX((SetUp!$B$56*(1-($H3466/SetUp!$B$56)^2)*TANH(($B3466-$D3466)/SetUp!$B$56))/(1+$H3466/SetUp!$B$56*TANH(($B3466-$D3466)/SetUp!$B$56)),0)</f>
        <v>0</v>
      </c>
    </row>
    <row r="3467" spans="1:24" x14ac:dyDescent="0.3">
      <c r="A3467" s="64">
        <v>30129</v>
      </c>
      <c r="B3467" s="57">
        <v>0.51500000000000001</v>
      </c>
      <c r="C3467" s="57">
        <v>8.8999999999999996E-2</v>
      </c>
      <c r="D3467" s="57">
        <v>3.4009999999999998</v>
      </c>
      <c r="E3467" s="57">
        <f t="shared" si="959"/>
        <v>0.51500000000000001</v>
      </c>
      <c r="F3467" s="57">
        <f t="shared" si="960"/>
        <v>2.8859999999999997</v>
      </c>
      <c r="G3467" s="57">
        <f t="shared" si="961"/>
        <v>0</v>
      </c>
      <c r="H3467" s="57">
        <f>IF(Q3466&gt;SetUp!$B$56,SetUp!$B$56,Q3466)</f>
        <v>1.1470688531845682E-7</v>
      </c>
      <c r="I3467" s="57">
        <f t="shared" si="966"/>
        <v>1.2600235970320066</v>
      </c>
      <c r="J3467" s="57">
        <f>MIN(F3467,H3467,(1-EXP(-SetUp!$B$52*H3467/SetUp!$B$56))*F3467)</f>
        <v>5.1725635660027073E-8</v>
      </c>
      <c r="K3467" s="57">
        <f t="shared" si="962"/>
        <v>6.2981249658429749E-8</v>
      </c>
      <c r="L3467" s="57">
        <f>IF(I3467&lt;=0,0,MIN(SetUp!$B$50*I3467^SetUp!$B$55,I3467))</f>
        <v>3.0083427487593201E-2</v>
      </c>
      <c r="M3467" s="57">
        <f t="shared" si="963"/>
        <v>1.2299401695444134</v>
      </c>
      <c r="N3467" s="57">
        <f>IF(SetUp!$B$62=0,X3467,(B3467-E3467)*(1-(H3467/SetUp!$B$66/SetUp!$B$56)))</f>
        <v>0</v>
      </c>
      <c r="O3467" s="57">
        <f>K3467*SetUp!$B$65</f>
        <v>0</v>
      </c>
      <c r="P3467" s="57">
        <f>MIN(SetUp!$B$54*L3467^SetUp!$B$51,L3467)</f>
        <v>1.6388406028035898E-2</v>
      </c>
      <c r="Q3467" s="57">
        <f t="shared" si="964"/>
        <v>6.2981249658429749E-8</v>
      </c>
      <c r="R3467" s="57">
        <f>IF((H3467+N3467-O3467)&gt;SetUp!$B$56,T3466+H3467+N3467-O3467-SetUp!$B$56,T3466)</f>
        <v>0</v>
      </c>
      <c r="S3467" s="57">
        <f>R3467*SetUp!$B$65</f>
        <v>0</v>
      </c>
      <c r="T3467" s="57">
        <f>IF((R3467-S3467)&lt;SetUp!$B$53,R3467-S3467,SetUp!$B$53)</f>
        <v>0</v>
      </c>
      <c r="U3467" s="57">
        <f t="shared" si="965"/>
        <v>1.2299401695444134</v>
      </c>
      <c r="V3467" s="57">
        <f>(L3467-P3467)/1000*SetUp!$B$13*1000000/SetUp!$B$48</f>
        <v>0.77894108941268214</v>
      </c>
      <c r="W3467" s="57">
        <f t="shared" si="967"/>
        <v>-9.7144514654701197E-17</v>
      </c>
      <c r="X3467" s="57">
        <f>MAX((SetUp!$B$56*(1-($H3467/SetUp!$B$56)^2)*TANH(($B3467-$D3467)/SetUp!$B$56))/(1+$H3467/SetUp!$B$56*TANH(($B3467-$D3467)/SetUp!$B$56)),0)</f>
        <v>0</v>
      </c>
    </row>
    <row r="3468" spans="1:24" x14ac:dyDescent="0.3">
      <c r="A3468" s="64">
        <v>30130</v>
      </c>
      <c r="B3468" s="57">
        <v>6.9000000000000006E-2</v>
      </c>
      <c r="C3468" s="57">
        <v>7.4999999999999997E-2</v>
      </c>
      <c r="D3468" s="57">
        <v>3.4009999999999998</v>
      </c>
      <c r="E3468" s="57">
        <f t="shared" si="959"/>
        <v>6.9000000000000006E-2</v>
      </c>
      <c r="F3468" s="57">
        <f t="shared" si="960"/>
        <v>3.3319999999999999</v>
      </c>
      <c r="G3468" s="57">
        <f t="shared" si="961"/>
        <v>0</v>
      </c>
      <c r="H3468" s="57">
        <f>IF(Q3467&gt;SetUp!$B$56,SetUp!$B$56,Q3467)</f>
        <v>6.2981249658429749E-8</v>
      </c>
      <c r="I3468" s="57">
        <f t="shared" si="966"/>
        <v>1.2299401695444134</v>
      </c>
      <c r="J3468" s="57">
        <f>MIN(F3468,H3468,(1-EXP(-SetUp!$B$52*H3468/SetUp!$B$56))*F3468)</f>
        <v>3.2789612768979735E-8</v>
      </c>
      <c r="K3468" s="57">
        <f t="shared" si="962"/>
        <v>3.0191636889450014E-8</v>
      </c>
      <c r="L3468" s="57">
        <f>IF(I3468&lt;=0,0,MIN(SetUp!$B$50*I3468^SetUp!$B$55,I3468))</f>
        <v>2.889589566710371E-2</v>
      </c>
      <c r="M3468" s="57">
        <f t="shared" si="963"/>
        <v>1.2010442738773097</v>
      </c>
      <c r="N3468" s="57">
        <f>IF(SetUp!$B$62=0,X3468,(B3468-E3468)*(1-(H3468/SetUp!$B$66/SetUp!$B$56)))</f>
        <v>0</v>
      </c>
      <c r="O3468" s="57">
        <f>K3468*SetUp!$B$65</f>
        <v>0</v>
      </c>
      <c r="P3468" s="57">
        <f>MIN(SetUp!$B$54*L3468^SetUp!$B$51,L3468)</f>
        <v>1.5752268969676922E-2</v>
      </c>
      <c r="Q3468" s="57">
        <f t="shared" si="964"/>
        <v>3.0191636889450014E-8</v>
      </c>
      <c r="R3468" s="57">
        <f>IF((H3468+N3468-O3468)&gt;SetUp!$B$56,T3467+H3468+N3468-O3468-SetUp!$B$56,T3467)</f>
        <v>0</v>
      </c>
      <c r="S3468" s="57">
        <f>R3468*SetUp!$B$65</f>
        <v>0</v>
      </c>
      <c r="T3468" s="57">
        <f>IF((R3468-S3468)&lt;SetUp!$B$53,R3468-S3468,SetUp!$B$53)</f>
        <v>0</v>
      </c>
      <c r="U3468" s="57">
        <f t="shared" si="965"/>
        <v>1.2010442738773097</v>
      </c>
      <c r="V3468" s="57">
        <f>(L3468-P3468)/1000*SetUp!$B$13*1000000/SetUp!$B$48</f>
        <v>0.74757903291800942</v>
      </c>
      <c r="W3468" s="57">
        <f t="shared" si="967"/>
        <v>1.8735013540549517E-16</v>
      </c>
      <c r="X3468" s="57">
        <f>MAX((SetUp!$B$56*(1-($H3468/SetUp!$B$56)^2)*TANH(($B3468-$D3468)/SetUp!$B$56))/(1+$H3468/SetUp!$B$56*TANH(($B3468-$D3468)/SetUp!$B$56)),0)</f>
        <v>0</v>
      </c>
    </row>
    <row r="3469" spans="1:24" x14ac:dyDescent="0.3">
      <c r="A3469" s="64">
        <v>30131</v>
      </c>
      <c r="B3469" s="57">
        <v>2E-3</v>
      </c>
      <c r="C3469" s="57">
        <v>7.4999999999999997E-2</v>
      </c>
      <c r="D3469" s="57">
        <v>3.4009999999999998</v>
      </c>
      <c r="E3469" s="57">
        <f t="shared" si="959"/>
        <v>2E-3</v>
      </c>
      <c r="F3469" s="57">
        <f t="shared" si="960"/>
        <v>3.399</v>
      </c>
      <c r="G3469" s="57">
        <f t="shared" si="961"/>
        <v>0</v>
      </c>
      <c r="H3469" s="57">
        <f>IF(Q3468&gt;SetUp!$B$56,SetUp!$B$56,Q3468)</f>
        <v>3.0191636889450014E-8</v>
      </c>
      <c r="I3469" s="57">
        <f t="shared" si="966"/>
        <v>1.2010442738773097</v>
      </c>
      <c r="J3469" s="57">
        <f>MIN(F3469,H3469,(1-EXP(-SetUp!$B$52*H3469/SetUp!$B$56))*F3469)</f>
        <v>1.6034589483848727E-8</v>
      </c>
      <c r="K3469" s="57">
        <f t="shared" si="962"/>
        <v>1.4157047405601287E-8</v>
      </c>
      <c r="L3469" s="57">
        <f>IF(I3469&lt;=0,0,MIN(SetUp!$B$50*I3469^SetUp!$B$55,I3469))</f>
        <v>2.77733252032871E-2</v>
      </c>
      <c r="M3469" s="57">
        <f t="shared" si="963"/>
        <v>1.1732709486740227</v>
      </c>
      <c r="N3469" s="57">
        <f>IF(SetUp!$B$62=0,X3469,(B3469-E3469)*(1-(H3469/SetUp!$B$66/SetUp!$B$56)))</f>
        <v>0</v>
      </c>
      <c r="O3469" s="57">
        <f>K3469*SetUp!$B$65</f>
        <v>0</v>
      </c>
      <c r="P3469" s="57">
        <f>MIN(SetUp!$B$54*L3469^SetUp!$B$51,L3469)</f>
        <v>1.515052155137755E-2</v>
      </c>
      <c r="Q3469" s="57">
        <f t="shared" si="964"/>
        <v>1.4157047405601287E-8</v>
      </c>
      <c r="R3469" s="57">
        <f>IF((H3469+N3469-O3469)&gt;SetUp!$B$56,T3468+H3469+N3469-O3469-SetUp!$B$56,T3468)</f>
        <v>0</v>
      </c>
      <c r="S3469" s="57">
        <f>R3469*SetUp!$B$65</f>
        <v>0</v>
      </c>
      <c r="T3469" s="57">
        <f>IF((R3469-S3469)&lt;SetUp!$B$53,R3469-S3469,SetUp!$B$53)</f>
        <v>0</v>
      </c>
      <c r="U3469" s="57">
        <f t="shared" si="965"/>
        <v>1.1732709486740227</v>
      </c>
      <c r="V3469" s="57">
        <f>(L3469-P3469)/1000*SetUp!$B$13*1000000/SetUp!$B$48</f>
        <v>0.71795582482998488</v>
      </c>
      <c r="W3469" s="57">
        <f t="shared" si="967"/>
        <v>-8.6736173798840355E-17</v>
      </c>
      <c r="X3469" s="57">
        <f>MAX((SetUp!$B$56*(1-($H3469/SetUp!$B$56)^2)*TANH(($B3469-$D3469)/SetUp!$B$56))/(1+$H3469/SetUp!$B$56*TANH(($B3469-$D3469)/SetUp!$B$56)),0)</f>
        <v>0</v>
      </c>
    </row>
    <row r="3470" spans="1:24" x14ac:dyDescent="0.3">
      <c r="A3470" s="64">
        <v>30132</v>
      </c>
      <c r="B3470" s="57">
        <v>2.5999999999999999E-2</v>
      </c>
      <c r="C3470" s="57">
        <v>7.4999999999999997E-2</v>
      </c>
      <c r="D3470" s="57">
        <v>3.4009999999999998</v>
      </c>
      <c r="E3470" s="57">
        <f t="shared" si="959"/>
        <v>2.5999999999999999E-2</v>
      </c>
      <c r="F3470" s="57">
        <f t="shared" si="960"/>
        <v>3.375</v>
      </c>
      <c r="G3470" s="57">
        <f t="shared" si="961"/>
        <v>0</v>
      </c>
      <c r="H3470" s="57">
        <f>IF(Q3469&gt;SetUp!$B$56,SetUp!$B$56,Q3469)</f>
        <v>1.4157047405601287E-8</v>
      </c>
      <c r="I3470" s="57">
        <f t="shared" si="966"/>
        <v>1.1732709486740227</v>
      </c>
      <c r="J3470" s="57">
        <f>MIN(F3470,H3470,(1-EXP(-SetUp!$B$52*H3470/SetUp!$B$56))*F3470)</f>
        <v>7.4656304888121028E-9</v>
      </c>
      <c r="K3470" s="57">
        <f t="shared" si="962"/>
        <v>6.6914169167891847E-9</v>
      </c>
      <c r="L3470" s="57">
        <f>IF(I3470&lt;=0,0,MIN(SetUp!$B$50*I3470^SetUp!$B$55,I3470))</f>
        <v>2.6711198812355442E-2</v>
      </c>
      <c r="M3470" s="57">
        <f t="shared" si="963"/>
        <v>1.1465597498616673</v>
      </c>
      <c r="N3470" s="57">
        <f>IF(SetUp!$B$62=0,X3470,(B3470-E3470)*(1-(H3470/SetUp!$B$66/SetUp!$B$56)))</f>
        <v>0</v>
      </c>
      <c r="O3470" s="57">
        <f>K3470*SetUp!$B$65</f>
        <v>0</v>
      </c>
      <c r="P3470" s="57">
        <f>MIN(SetUp!$B$54*L3470^SetUp!$B$51,L3470)</f>
        <v>1.4580793934566618E-2</v>
      </c>
      <c r="Q3470" s="57">
        <f t="shared" si="964"/>
        <v>6.6914169167891847E-9</v>
      </c>
      <c r="R3470" s="57">
        <f>IF((H3470+N3470-O3470)&gt;SetUp!$B$56,T3469+H3470+N3470-O3470-SetUp!$B$56,T3469)</f>
        <v>0</v>
      </c>
      <c r="S3470" s="57">
        <f>R3470*SetUp!$B$65</f>
        <v>0</v>
      </c>
      <c r="T3470" s="57">
        <f>IF((R3470-S3470)&lt;SetUp!$B$53,R3470-S3470,SetUp!$B$53)</f>
        <v>0</v>
      </c>
      <c r="U3470" s="57">
        <f t="shared" si="965"/>
        <v>1.1465597498616673</v>
      </c>
      <c r="V3470" s="57">
        <f>(L3470-P3470)/1000*SetUp!$B$13*1000000/SetUp!$B$48</f>
        <v>0.68994932344028448</v>
      </c>
      <c r="W3470" s="57">
        <f t="shared" si="967"/>
        <v>2.0122792321330962E-16</v>
      </c>
      <c r="X3470" s="57">
        <f>MAX((SetUp!$B$56*(1-($H3470/SetUp!$B$56)^2)*TANH(($B3470-$D3470)/SetUp!$B$56))/(1+$H3470/SetUp!$B$56*TANH(($B3470-$D3470)/SetUp!$B$56)),0)</f>
        <v>0</v>
      </c>
    </row>
    <row r="3471" spans="1:24" x14ac:dyDescent="0.3">
      <c r="A3471" s="64">
        <v>30133</v>
      </c>
      <c r="B3471" s="57">
        <v>7.5999999999999998E-2</v>
      </c>
      <c r="C3471" s="57">
        <v>7.0000000000000007E-2</v>
      </c>
      <c r="D3471" s="57">
        <v>3.4279999999999999</v>
      </c>
      <c r="E3471" s="57">
        <f t="shared" si="959"/>
        <v>7.5999999999999998E-2</v>
      </c>
      <c r="F3471" s="57">
        <f t="shared" si="960"/>
        <v>3.3519999999999999</v>
      </c>
      <c r="G3471" s="57">
        <f t="shared" si="961"/>
        <v>0</v>
      </c>
      <c r="H3471" s="57">
        <f>IF(Q3470&gt;SetUp!$B$56,SetUp!$B$56,Q3470)</f>
        <v>6.6914169167891847E-9</v>
      </c>
      <c r="I3471" s="57">
        <f t="shared" si="966"/>
        <v>1.1465597498616673</v>
      </c>
      <c r="J3471" s="57">
        <f>MIN(F3471,H3471,(1-EXP(-SetUp!$B$52*H3471/SetUp!$B$56))*F3471)</f>
        <v>3.5046295714380449E-9</v>
      </c>
      <c r="K3471" s="57">
        <f t="shared" si="962"/>
        <v>3.1867873453511398E-9</v>
      </c>
      <c r="L3471" s="57">
        <f>IF(I3471&lt;=0,0,MIN(SetUp!$B$50*I3471^SetUp!$B$55,I3471))</f>
        <v>2.5705378554643322E-2</v>
      </c>
      <c r="M3471" s="57">
        <f t="shared" si="963"/>
        <v>1.120854371307024</v>
      </c>
      <c r="N3471" s="57">
        <f>IF(SetUp!$B$62=0,X3471,(B3471-E3471)*(1-(H3471/SetUp!$B$66/SetUp!$B$56)))</f>
        <v>0</v>
      </c>
      <c r="O3471" s="57">
        <f>K3471*SetUp!$B$65</f>
        <v>0</v>
      </c>
      <c r="P3471" s="57">
        <f>MIN(SetUp!$B$54*L3471^SetUp!$B$51,L3471)</f>
        <v>1.4040913843894777E-2</v>
      </c>
      <c r="Q3471" s="57">
        <f t="shared" si="964"/>
        <v>3.1867873453511398E-9</v>
      </c>
      <c r="R3471" s="57">
        <f>IF((H3471+N3471-O3471)&gt;SetUp!$B$56,T3470+H3471+N3471-O3471-SetUp!$B$56,T3470)</f>
        <v>0</v>
      </c>
      <c r="S3471" s="57">
        <f>R3471*SetUp!$B$65</f>
        <v>0</v>
      </c>
      <c r="T3471" s="57">
        <f>IF((R3471-S3471)&lt;SetUp!$B$53,R3471-S3471,SetUp!$B$53)</f>
        <v>0</v>
      </c>
      <c r="U3471" s="57">
        <f t="shared" si="965"/>
        <v>1.120854371307024</v>
      </c>
      <c r="V3471" s="57">
        <f>(L3471-P3471)/1000*SetUp!$B$13*1000000/SetUp!$B$48</f>
        <v>0.66344772631703219</v>
      </c>
      <c r="W3471" s="57">
        <f t="shared" si="967"/>
        <v>-7.9797279894933126E-17</v>
      </c>
      <c r="X3471" s="57">
        <f>MAX((SetUp!$B$56*(1-($H3471/SetUp!$B$56)^2)*TANH(($B3471-$D3471)/SetUp!$B$56))/(1+$H3471/SetUp!$B$56*TANH(($B3471-$D3471)/SetUp!$B$56)),0)</f>
        <v>0</v>
      </c>
    </row>
    <row r="3472" spans="1:24" x14ac:dyDescent="0.3">
      <c r="A3472" s="64">
        <v>30134</v>
      </c>
      <c r="B3472" s="57">
        <v>3.7999999999999999E-2</v>
      </c>
      <c r="C3472" s="57">
        <v>7.0000000000000007E-2</v>
      </c>
      <c r="D3472" s="57">
        <v>3.4279999999999999</v>
      </c>
      <c r="E3472" s="57">
        <f t="shared" si="959"/>
        <v>3.7999999999999999E-2</v>
      </c>
      <c r="F3472" s="57">
        <f t="shared" si="960"/>
        <v>3.39</v>
      </c>
      <c r="G3472" s="57">
        <f t="shared" si="961"/>
        <v>0</v>
      </c>
      <c r="H3472" s="57">
        <f>IF(Q3471&gt;SetUp!$B$56,SetUp!$B$56,Q3471)</f>
        <v>3.1867873453511398E-9</v>
      </c>
      <c r="I3472" s="57">
        <f t="shared" si="966"/>
        <v>1.120854371307024</v>
      </c>
      <c r="J3472" s="57">
        <f>MIN(F3472,H3472,(1-EXP(-SetUp!$B$52*H3472/SetUp!$B$56))*F3472)</f>
        <v>1.6880012454478788E-9</v>
      </c>
      <c r="K3472" s="57">
        <f t="shared" si="962"/>
        <v>1.498786099903261E-9</v>
      </c>
      <c r="L3472" s="57">
        <f>IF(I3472&lt;=0,0,MIN(SetUp!$B$50*I3472^SetUp!$B$55,I3472))</f>
        <v>2.4752068650852246E-2</v>
      </c>
      <c r="M3472" s="57">
        <f t="shared" si="963"/>
        <v>1.0961023026561718</v>
      </c>
      <c r="N3472" s="57">
        <f>IF(SetUp!$B$62=0,X3472,(B3472-E3472)*(1-(H3472/SetUp!$B$66/SetUp!$B$56)))</f>
        <v>0</v>
      </c>
      <c r="O3472" s="57">
        <f>K3472*SetUp!$B$65</f>
        <v>0</v>
      </c>
      <c r="P3472" s="57">
        <f>MIN(SetUp!$B$54*L3472^SetUp!$B$51,L3472)</f>
        <v>1.3528887319316256E-2</v>
      </c>
      <c r="Q3472" s="57">
        <f t="shared" si="964"/>
        <v>1.498786099903261E-9</v>
      </c>
      <c r="R3472" s="57">
        <f>IF((H3472+N3472-O3472)&gt;SetUp!$B$56,T3471+H3472+N3472-O3472-SetUp!$B$56,T3471)</f>
        <v>0</v>
      </c>
      <c r="S3472" s="57">
        <f>R3472*SetUp!$B$65</f>
        <v>0</v>
      </c>
      <c r="T3472" s="57">
        <f>IF((R3472-S3472)&lt;SetUp!$B$53,R3472-S3472,SetUp!$B$53)</f>
        <v>0</v>
      </c>
      <c r="U3472" s="57">
        <f t="shared" si="965"/>
        <v>1.0961023026561718</v>
      </c>
      <c r="V3472" s="57">
        <f>(L3472-P3472)/1000*SetUp!$B$13*1000000/SetUp!$B$48</f>
        <v>0.63834855015592751</v>
      </c>
      <c r="W3472" s="57">
        <f t="shared" si="967"/>
        <v>1.9081958235744878E-16</v>
      </c>
      <c r="X3472" s="57">
        <f>MAX((SetUp!$B$56*(1-($H3472/SetUp!$B$56)^2)*TANH(($B3472-$D3472)/SetUp!$B$56))/(1+$H3472/SetUp!$B$56*TANH(($B3472-$D3472)/SetUp!$B$56)),0)</f>
        <v>0</v>
      </c>
    </row>
    <row r="3473" spans="1:24" x14ac:dyDescent="0.3">
      <c r="A3473" s="64">
        <v>30135</v>
      </c>
      <c r="B3473" s="57">
        <v>0</v>
      </c>
      <c r="C3473" s="57">
        <v>6.3E-2</v>
      </c>
      <c r="D3473" s="57">
        <v>3.4279999999999999</v>
      </c>
      <c r="E3473" s="57">
        <f t="shared" si="959"/>
        <v>0</v>
      </c>
      <c r="F3473" s="57">
        <f t="shared" si="960"/>
        <v>3.4279999999999999</v>
      </c>
      <c r="G3473" s="57">
        <f t="shared" si="961"/>
        <v>0</v>
      </c>
      <c r="H3473" s="57">
        <f>IF(Q3472&gt;SetUp!$B$56,SetUp!$B$56,Q3472)</f>
        <v>1.498786099903261E-9</v>
      </c>
      <c r="I3473" s="57">
        <f t="shared" si="966"/>
        <v>1.0961023026561718</v>
      </c>
      <c r="J3473" s="57">
        <f>MIN(F3473,H3473,(1-EXP(-SetUp!$B$52*H3473/SetUp!$B$56))*F3473)</f>
        <v>8.0278733793903713E-10</v>
      </c>
      <c r="K3473" s="57">
        <f t="shared" si="962"/>
        <v>6.9599876196422384E-10</v>
      </c>
      <c r="L3473" s="57">
        <f>IF(I3473&lt;=0,0,MIN(SetUp!$B$50*I3473^SetUp!$B$55,I3473))</f>
        <v>2.3847782451012097E-2</v>
      </c>
      <c r="M3473" s="57">
        <f t="shared" si="963"/>
        <v>1.0722545202051597</v>
      </c>
      <c r="N3473" s="57">
        <f>IF(SetUp!$B$62=0,X3473,(B3473-E3473)*(1-(H3473/SetUp!$B$66/SetUp!$B$56)))</f>
        <v>0</v>
      </c>
      <c r="O3473" s="57">
        <f>K3473*SetUp!$B$65</f>
        <v>0</v>
      </c>
      <c r="P3473" s="57">
        <f>MIN(SetUp!$B$54*L3473^SetUp!$B$51,L3473)</f>
        <v>1.3042881606652408E-2</v>
      </c>
      <c r="Q3473" s="57">
        <f t="shared" si="964"/>
        <v>6.9599876196422384E-10</v>
      </c>
      <c r="R3473" s="57">
        <f>IF((H3473+N3473-O3473)&gt;SetUp!$B$56,T3472+H3473+N3473-O3473-SetUp!$B$56,T3472)</f>
        <v>0</v>
      </c>
      <c r="S3473" s="57">
        <f>R3473*SetUp!$B$65</f>
        <v>0</v>
      </c>
      <c r="T3473" s="57">
        <f>IF((R3473-S3473)&lt;SetUp!$B$53,R3473-S3473,SetUp!$B$53)</f>
        <v>0</v>
      </c>
      <c r="U3473" s="57">
        <f t="shared" si="965"/>
        <v>1.0722545202051597</v>
      </c>
      <c r="V3473" s="57">
        <f>(L3473-P3473)/1000*SetUp!$B$13*1000000/SetUp!$B$48</f>
        <v>0.61455772519640928</v>
      </c>
      <c r="W3473" s="57">
        <f t="shared" si="967"/>
        <v>-1.1449174941446927E-16</v>
      </c>
      <c r="X3473" s="57">
        <f>MAX((SetUp!$B$56*(1-($H3473/SetUp!$B$56)^2)*TANH(($B3473-$D3473)/SetUp!$B$56))/(1+$H3473/SetUp!$B$56*TANH(($B3473-$D3473)/SetUp!$B$56)),0)</f>
        <v>0</v>
      </c>
    </row>
    <row r="3474" spans="1:24" x14ac:dyDescent="0.3">
      <c r="A3474" s="64">
        <v>30136</v>
      </c>
      <c r="B3474" s="57">
        <v>1E-3</v>
      </c>
      <c r="C3474" s="57">
        <v>6.3E-2</v>
      </c>
      <c r="D3474" s="57">
        <v>3.4279999999999999</v>
      </c>
      <c r="E3474" s="57">
        <f t="shared" si="959"/>
        <v>1E-3</v>
      </c>
      <c r="F3474" s="57">
        <f t="shared" si="960"/>
        <v>3.427</v>
      </c>
      <c r="G3474" s="57">
        <f t="shared" si="961"/>
        <v>0</v>
      </c>
      <c r="H3474" s="57">
        <f>IF(Q3473&gt;SetUp!$B$56,SetUp!$B$56,Q3473)</f>
        <v>6.9599876196422384E-10</v>
      </c>
      <c r="I3474" s="57">
        <f t="shared" si="966"/>
        <v>1.0722545202051597</v>
      </c>
      <c r="J3474" s="57">
        <f>MIN(F3474,H3474,(1-EXP(-SetUp!$B$52*H3474/SetUp!$B$56))*F3474)</f>
        <v>3.7268551988933754E-10</v>
      </c>
      <c r="K3474" s="57">
        <f t="shared" si="962"/>
        <v>3.2331324207488631E-10</v>
      </c>
      <c r="L3474" s="57">
        <f>IF(I3474&lt;=0,0,MIN(SetUp!$B$50*I3474^SetUp!$B$55,I3474))</f>
        <v>2.2989313037213521E-2</v>
      </c>
      <c r="M3474" s="57">
        <f t="shared" si="963"/>
        <v>1.049265207167946</v>
      </c>
      <c r="N3474" s="57">
        <f>IF(SetUp!$B$62=0,X3474,(B3474-E3474)*(1-(H3474/SetUp!$B$66/SetUp!$B$56)))</f>
        <v>0</v>
      </c>
      <c r="O3474" s="57">
        <f>K3474*SetUp!$B$65</f>
        <v>0</v>
      </c>
      <c r="P3474" s="57">
        <f>MIN(SetUp!$B$54*L3474^SetUp!$B$51,L3474)</f>
        <v>1.2581209920606542E-2</v>
      </c>
      <c r="Q3474" s="57">
        <f t="shared" si="964"/>
        <v>3.2331324207488631E-10</v>
      </c>
      <c r="R3474" s="57">
        <f>IF((H3474+N3474-O3474)&gt;SetUp!$B$56,T3473+H3474+N3474-O3474-SetUp!$B$56,T3473)</f>
        <v>0</v>
      </c>
      <c r="S3474" s="57">
        <f>R3474*SetUp!$B$65</f>
        <v>0</v>
      </c>
      <c r="T3474" s="57">
        <f>IF((R3474-S3474)&lt;SetUp!$B$53,R3474-S3474,SetUp!$B$53)</f>
        <v>0</v>
      </c>
      <c r="U3474" s="57">
        <f t="shared" si="965"/>
        <v>1.049265207167946</v>
      </c>
      <c r="V3474" s="57">
        <f>(L3474-P3474)/1000*SetUp!$B$13*1000000/SetUp!$B$48</f>
        <v>0.59198878981759873</v>
      </c>
      <c r="W3474" s="57">
        <f t="shared" si="967"/>
        <v>-2.4980018054066022E-16</v>
      </c>
      <c r="X3474" s="57">
        <f>MAX((SetUp!$B$56*(1-($H3474/SetUp!$B$56)^2)*TANH(($B3474-$D3474)/SetUp!$B$56))/(1+$H3474/SetUp!$B$56*TANH(($B3474-$D3474)/SetUp!$B$56)),0)</f>
        <v>0</v>
      </c>
    </row>
    <row r="3475" spans="1:24" x14ac:dyDescent="0.3">
      <c r="A3475" s="64">
        <v>30137</v>
      </c>
      <c r="B3475" s="57">
        <v>8.3000000000000004E-2</v>
      </c>
      <c r="C3475" s="57">
        <v>6.3E-2</v>
      </c>
      <c r="D3475" s="57">
        <v>3.4279999999999999</v>
      </c>
      <c r="E3475" s="57">
        <f t="shared" si="959"/>
        <v>8.3000000000000004E-2</v>
      </c>
      <c r="F3475" s="57">
        <f t="shared" si="960"/>
        <v>3.3449999999999998</v>
      </c>
      <c r="G3475" s="57">
        <f t="shared" si="961"/>
        <v>0</v>
      </c>
      <c r="H3475" s="57">
        <f>IF(Q3474&gt;SetUp!$B$56,SetUp!$B$56,Q3474)</f>
        <v>3.2331324207488631E-10</v>
      </c>
      <c r="I3475" s="57">
        <f t="shared" si="966"/>
        <v>1.049265207167946</v>
      </c>
      <c r="J3475" s="57">
        <f>MIN(F3475,H3475,(1-EXP(-SetUp!$B$52*H3475/SetUp!$B$56))*F3475)</f>
        <v>1.689817102912272E-10</v>
      </c>
      <c r="K3475" s="57">
        <f t="shared" si="962"/>
        <v>1.5433153178365911E-10</v>
      </c>
      <c r="L3475" s="57">
        <f>IF(I3475&lt;=0,0,MIN(SetUp!$B$50*I3475^SetUp!$B$55,I3475))</f>
        <v>2.2173707012720416E-2</v>
      </c>
      <c r="M3475" s="57">
        <f t="shared" si="963"/>
        <v>1.0270915001552257</v>
      </c>
      <c r="N3475" s="57">
        <f>IF(SetUp!$B$62=0,X3475,(B3475-E3475)*(1-(H3475/SetUp!$B$66/SetUp!$B$56)))</f>
        <v>0</v>
      </c>
      <c r="O3475" s="57">
        <f>K3475*SetUp!$B$65</f>
        <v>0</v>
      </c>
      <c r="P3475" s="57">
        <f>MIN(SetUp!$B$54*L3475^SetUp!$B$51,L3475)</f>
        <v>1.2142317850735062E-2</v>
      </c>
      <c r="Q3475" s="57">
        <f t="shared" si="964"/>
        <v>1.5433153178365911E-10</v>
      </c>
      <c r="R3475" s="57">
        <f>IF((H3475+N3475-O3475)&gt;SetUp!$B$56,T3474+H3475+N3475-O3475-SetUp!$B$56,T3474)</f>
        <v>0</v>
      </c>
      <c r="S3475" s="57">
        <f>R3475*SetUp!$B$65</f>
        <v>0</v>
      </c>
      <c r="T3475" s="57">
        <f>IF((R3475-S3475)&lt;SetUp!$B$53,R3475-S3475,SetUp!$B$53)</f>
        <v>0</v>
      </c>
      <c r="U3475" s="57">
        <f t="shared" si="965"/>
        <v>1.0270915001552257</v>
      </c>
      <c r="V3475" s="57">
        <f>(L3475-P3475)/1000*SetUp!$B$13*1000000/SetUp!$B$48</f>
        <v>0.57056217292061329</v>
      </c>
      <c r="W3475" s="57">
        <f t="shared" si="967"/>
        <v>4.163336342344337E-17</v>
      </c>
      <c r="X3475" s="57">
        <f>MAX((SetUp!$B$56*(1-($H3475/SetUp!$B$56)^2)*TANH(($B3475-$D3475)/SetUp!$B$56))/(1+$H3475/SetUp!$B$56*TANH(($B3475-$D3475)/SetUp!$B$56)),0)</f>
        <v>0</v>
      </c>
    </row>
    <row r="3476" spans="1:24" x14ac:dyDescent="0.3">
      <c r="A3476" s="64">
        <v>30138</v>
      </c>
      <c r="B3476" s="57">
        <v>0.105</v>
      </c>
      <c r="C3476" s="57">
        <v>5.6000000000000001E-2</v>
      </c>
      <c r="D3476" s="57">
        <v>3.4279999999999999</v>
      </c>
      <c r="E3476" s="57">
        <f t="shared" si="959"/>
        <v>0.105</v>
      </c>
      <c r="F3476" s="57">
        <f t="shared" si="960"/>
        <v>3.323</v>
      </c>
      <c r="G3476" s="57">
        <f t="shared" si="961"/>
        <v>0</v>
      </c>
      <c r="H3476" s="57">
        <f>IF(Q3475&gt;SetUp!$B$56,SetUp!$B$56,Q3475)</f>
        <v>1.5433153178365911E-10</v>
      </c>
      <c r="I3476" s="57">
        <f t="shared" si="966"/>
        <v>1.0270915001552257</v>
      </c>
      <c r="J3476" s="57">
        <f>MIN(F3476,H3476,(1-EXP(-SetUp!$B$52*H3476/SetUp!$B$56))*F3476)</f>
        <v>8.0131706381436634E-11</v>
      </c>
      <c r="K3476" s="57">
        <f t="shared" si="962"/>
        <v>7.4199825402222475E-11</v>
      </c>
      <c r="L3476" s="57">
        <f>IF(I3476&lt;=0,0,MIN(SetUp!$B$50*I3476^SetUp!$B$55,I3476))</f>
        <v>2.1398241090861116E-2</v>
      </c>
      <c r="M3476" s="57">
        <f t="shared" si="963"/>
        <v>1.0056932590643646</v>
      </c>
      <c r="N3476" s="57">
        <f>IF(SetUp!$B$62=0,X3476,(B3476-E3476)*(1-(H3476/SetUp!$B$66/SetUp!$B$56)))</f>
        <v>0</v>
      </c>
      <c r="O3476" s="57">
        <f>K3476*SetUp!$B$65</f>
        <v>0</v>
      </c>
      <c r="P3476" s="57">
        <f>MIN(SetUp!$B$54*L3476^SetUp!$B$51,L3476)</f>
        <v>1.172477121193833E-2</v>
      </c>
      <c r="Q3476" s="57">
        <f t="shared" si="964"/>
        <v>7.4199825402222475E-11</v>
      </c>
      <c r="R3476" s="57">
        <f>IF((H3476+N3476-O3476)&gt;SetUp!$B$56,T3475+H3476+N3476-O3476-SetUp!$B$56,T3475)</f>
        <v>0</v>
      </c>
      <c r="S3476" s="57">
        <f>R3476*SetUp!$B$65</f>
        <v>0</v>
      </c>
      <c r="T3476" s="57">
        <f>IF((R3476-S3476)&lt;SetUp!$B$53,R3476-S3476,SetUp!$B$53)</f>
        <v>0</v>
      </c>
      <c r="U3476" s="57">
        <f t="shared" si="965"/>
        <v>1.0056932590643646</v>
      </c>
      <c r="V3476" s="57">
        <f>(L3476-P3476)/1000*SetUp!$B$13*1000000/SetUp!$B$48</f>
        <v>0.55020455339486962</v>
      </c>
      <c r="W3476" s="57">
        <f t="shared" si="967"/>
        <v>7.6327832942979512E-17</v>
      </c>
      <c r="X3476" s="57">
        <f>MAX((SetUp!$B$56*(1-($H3476/SetUp!$B$56)^2)*TANH(($B3476-$D3476)/SetUp!$B$56))/(1+$H3476/SetUp!$B$56*TANH(($B3476-$D3476)/SetUp!$B$56)),0)</f>
        <v>0</v>
      </c>
    </row>
    <row r="3477" spans="1:24" x14ac:dyDescent="0.3">
      <c r="A3477" s="64">
        <v>30139</v>
      </c>
      <c r="B3477" s="57">
        <v>0.67</v>
      </c>
      <c r="C3477" s="57">
        <v>5.6000000000000001E-2</v>
      </c>
      <c r="D3477" s="57">
        <v>3.4279999999999999</v>
      </c>
      <c r="E3477" s="57">
        <f t="shared" si="959"/>
        <v>0.67</v>
      </c>
      <c r="F3477" s="57">
        <f t="shared" si="960"/>
        <v>2.758</v>
      </c>
      <c r="G3477" s="57">
        <f t="shared" si="961"/>
        <v>0</v>
      </c>
      <c r="H3477" s="57">
        <f>IF(Q3476&gt;SetUp!$B$56,SetUp!$B$56,Q3476)</f>
        <v>7.4199825402222475E-11</v>
      </c>
      <c r="I3477" s="57">
        <f t="shared" si="966"/>
        <v>1.0056932590643646</v>
      </c>
      <c r="J3477" s="57">
        <f>MIN(F3477,H3477,(1-EXP(-SetUp!$B$52*H3477/SetUp!$B$56))*F3477)</f>
        <v>3.1975496250780114E-11</v>
      </c>
      <c r="K3477" s="57">
        <f t="shared" si="962"/>
        <v>4.2224329151442361E-11</v>
      </c>
      <c r="L3477" s="57">
        <f>IF(I3477&lt;=0,0,MIN(SetUp!$B$50*I3477^SetUp!$B$55,I3477))</f>
        <v>2.0660401148872104E-2</v>
      </c>
      <c r="M3477" s="57">
        <f t="shared" si="963"/>
        <v>0.98503285791549244</v>
      </c>
      <c r="N3477" s="57">
        <f>IF(SetUp!$B$62=0,X3477,(B3477-E3477)*(1-(H3477/SetUp!$B$66/SetUp!$B$56)))</f>
        <v>0</v>
      </c>
      <c r="O3477" s="57">
        <f>K3477*SetUp!$B$65</f>
        <v>0</v>
      </c>
      <c r="P3477" s="57">
        <f>MIN(SetUp!$B$54*L3477^SetUp!$B$51,L3477)</f>
        <v>1.1327245167503979E-2</v>
      </c>
      <c r="Q3477" s="57">
        <f t="shared" si="964"/>
        <v>4.2224329151442361E-11</v>
      </c>
      <c r="R3477" s="57">
        <f>IF((H3477+N3477-O3477)&gt;SetUp!$B$56,T3476+H3477+N3477-O3477-SetUp!$B$56,T3476)</f>
        <v>0</v>
      </c>
      <c r="S3477" s="57">
        <f>R3477*SetUp!$B$65</f>
        <v>0</v>
      </c>
      <c r="T3477" s="57">
        <f>IF((R3477-S3477)&lt;SetUp!$B$53,R3477-S3477,SetUp!$B$53)</f>
        <v>0</v>
      </c>
      <c r="U3477" s="57">
        <f t="shared" si="965"/>
        <v>0.98503285791549244</v>
      </c>
      <c r="V3477" s="57">
        <f>(L3477-P3477)/1000*SetUp!$B$13*1000000/SetUp!$B$48</f>
        <v>0.53084828740534018</v>
      </c>
      <c r="W3477" s="57">
        <f t="shared" si="967"/>
        <v>-6.591949208711867E-17</v>
      </c>
      <c r="X3477" s="57">
        <f>MAX((SetUp!$B$56*(1-($H3477/SetUp!$B$56)^2)*TANH(($B3477-$D3477)/SetUp!$B$56))/(1+$H3477/SetUp!$B$56*TANH(($B3477-$D3477)/SetUp!$B$56)),0)</f>
        <v>0</v>
      </c>
    </row>
    <row r="3478" spans="1:24" x14ac:dyDescent="0.3">
      <c r="A3478" s="64">
        <v>30140</v>
      </c>
      <c r="B3478" s="57">
        <v>0</v>
      </c>
      <c r="C3478" s="57">
        <v>0.05</v>
      </c>
      <c r="D3478" s="57">
        <v>3.4279999999999999</v>
      </c>
      <c r="E3478" s="57">
        <f t="shared" si="959"/>
        <v>0</v>
      </c>
      <c r="F3478" s="57">
        <f t="shared" si="960"/>
        <v>3.4279999999999999</v>
      </c>
      <c r="G3478" s="57">
        <f t="shared" si="961"/>
        <v>0</v>
      </c>
      <c r="H3478" s="57">
        <f>IF(Q3477&gt;SetUp!$B$56,SetUp!$B$56,Q3477)</f>
        <v>4.2224329151442361E-11</v>
      </c>
      <c r="I3478" s="57">
        <f t="shared" si="966"/>
        <v>0.98503285791549244</v>
      </c>
      <c r="J3478" s="57">
        <f>MIN(F3478,H3478,(1-EXP(-SetUp!$B$52*H3478/SetUp!$B$56))*F3478)</f>
        <v>2.2616231110106354E-11</v>
      </c>
      <c r="K3478" s="57">
        <f t="shared" si="962"/>
        <v>1.9608098041336007E-11</v>
      </c>
      <c r="L3478" s="57">
        <f>IF(I3478&lt;=0,0,MIN(SetUp!$B$50*I3478^SetUp!$B$55,I3478))</f>
        <v>1.995786345607458E-2</v>
      </c>
      <c r="M3478" s="57">
        <f t="shared" si="963"/>
        <v>0.96507499445941791</v>
      </c>
      <c r="N3478" s="57">
        <f>IF(SetUp!$B$62=0,X3478,(B3478-E3478)*(1-(H3478/SetUp!$B$66/SetUp!$B$56)))</f>
        <v>0</v>
      </c>
      <c r="O3478" s="57">
        <f>K3478*SetUp!$B$65</f>
        <v>0</v>
      </c>
      <c r="P3478" s="57">
        <f>MIN(SetUp!$B$54*L3478^SetUp!$B$51,L3478)</f>
        <v>1.094851447534885E-2</v>
      </c>
      <c r="Q3478" s="57">
        <f t="shared" si="964"/>
        <v>1.9608098041336007E-11</v>
      </c>
      <c r="R3478" s="57">
        <f>IF((H3478+N3478-O3478)&gt;SetUp!$B$56,T3477+H3478+N3478-O3478-SetUp!$B$56,T3477)</f>
        <v>0</v>
      </c>
      <c r="S3478" s="57">
        <f>R3478*SetUp!$B$65</f>
        <v>0</v>
      </c>
      <c r="T3478" s="57">
        <f>IF((R3478-S3478)&lt;SetUp!$B$53,R3478-S3478,SetUp!$B$53)</f>
        <v>0</v>
      </c>
      <c r="U3478" s="57">
        <f t="shared" si="965"/>
        <v>0.96507499445941791</v>
      </c>
      <c r="V3478" s="57">
        <f>(L3478-P3478)/1000*SetUp!$B$13*1000000/SetUp!$B$48</f>
        <v>0.5124308954658906</v>
      </c>
      <c r="W3478" s="57">
        <f t="shared" si="967"/>
        <v>3.8163916471489756E-17</v>
      </c>
      <c r="X3478" s="57">
        <f>MAX((SetUp!$B$56*(1-($H3478/SetUp!$B$56)^2)*TANH(($B3478-$D3478)/SetUp!$B$56))/(1+$H3478/SetUp!$B$56*TANH(($B3478-$D3478)/SetUp!$B$56)),0)</f>
        <v>0</v>
      </c>
    </row>
    <row r="3479" spans="1:24" x14ac:dyDescent="0.3">
      <c r="A3479" s="64">
        <v>30141</v>
      </c>
      <c r="B3479" s="57">
        <v>6.0000000000000001E-3</v>
      </c>
      <c r="C3479" s="57">
        <v>0</v>
      </c>
      <c r="D3479" s="57">
        <v>3.4279999999999999</v>
      </c>
      <c r="E3479" s="57">
        <f t="shared" si="959"/>
        <v>6.0000000000000001E-3</v>
      </c>
      <c r="F3479" s="57">
        <f t="shared" si="960"/>
        <v>3.4220000000000002</v>
      </c>
      <c r="G3479" s="57">
        <f t="shared" si="961"/>
        <v>0</v>
      </c>
      <c r="H3479" s="57">
        <f>IF(Q3478&gt;SetUp!$B$56,SetUp!$B$56,Q3478)</f>
        <v>1.9608098041336007E-11</v>
      </c>
      <c r="I3479" s="57">
        <f t="shared" si="966"/>
        <v>0.96507499445941791</v>
      </c>
      <c r="J3479" s="57">
        <f>MIN(F3479,H3479,(1-EXP(-SetUp!$B$52*H3479/SetUp!$B$56))*F3479)</f>
        <v>1.0484225931861602E-11</v>
      </c>
      <c r="K3479" s="57">
        <f t="shared" si="962"/>
        <v>9.1238721094744047E-12</v>
      </c>
      <c r="L3479" s="57">
        <f>IF(I3479&lt;=0,0,MIN(SetUp!$B$50*I3479^SetUp!$B$55,I3479))</f>
        <v>1.9288477823598525E-2</v>
      </c>
      <c r="M3479" s="57">
        <f t="shared" si="963"/>
        <v>0.94578651663581936</v>
      </c>
      <c r="N3479" s="57">
        <f>IF(SetUp!$B$62=0,X3479,(B3479-E3479)*(1-(H3479/SetUp!$B$66/SetUp!$B$56)))</f>
        <v>0</v>
      </c>
      <c r="O3479" s="57">
        <f>K3479*SetUp!$B$65</f>
        <v>0</v>
      </c>
      <c r="P3479" s="57">
        <f>MIN(SetUp!$B$54*L3479^SetUp!$B$51,L3479)</f>
        <v>1.0587444727471598E-2</v>
      </c>
      <c r="Q3479" s="57">
        <f t="shared" si="964"/>
        <v>9.1238721094744047E-12</v>
      </c>
      <c r="R3479" s="57">
        <f>IF((H3479+N3479-O3479)&gt;SetUp!$B$56,T3478+H3479+N3479-O3479-SetUp!$B$56,T3478)</f>
        <v>0</v>
      </c>
      <c r="S3479" s="57">
        <f>R3479*SetUp!$B$65</f>
        <v>0</v>
      </c>
      <c r="T3479" s="57">
        <f>IF((R3479-S3479)&lt;SetUp!$B$53,R3479-S3479,SetUp!$B$53)</f>
        <v>0</v>
      </c>
      <c r="U3479" s="57">
        <f t="shared" si="965"/>
        <v>0.94578651663581936</v>
      </c>
      <c r="V3479" s="57">
        <f>(L3479-P3479)/1000*SetUp!$B$13*1000000/SetUp!$B$48</f>
        <v>0.49489460231426308</v>
      </c>
      <c r="W3479" s="57">
        <f t="shared" si="967"/>
        <v>3.1225022567582528E-17</v>
      </c>
      <c r="X3479" s="57">
        <f>MAX((SetUp!$B$56*(1-($H3479/SetUp!$B$56)^2)*TANH(($B3479-$D3479)/SetUp!$B$56))/(1+$H3479/SetUp!$B$56*TANH(($B3479-$D3479)/SetUp!$B$56)),0)</f>
        <v>0</v>
      </c>
    </row>
    <row r="3480" spans="1:24" x14ac:dyDescent="0.3">
      <c r="A3480" s="64">
        <v>30142</v>
      </c>
      <c r="B3480" s="57">
        <v>2.7E-2</v>
      </c>
      <c r="C3480" s="57">
        <v>0</v>
      </c>
      <c r="D3480" s="57">
        <v>3.4279999999999999</v>
      </c>
      <c r="E3480" s="57">
        <f t="shared" si="959"/>
        <v>2.7E-2</v>
      </c>
      <c r="F3480" s="57">
        <f t="shared" si="960"/>
        <v>3.4009999999999998</v>
      </c>
      <c r="G3480" s="57">
        <f t="shared" si="961"/>
        <v>0</v>
      </c>
      <c r="H3480" s="57">
        <f>IF(Q3479&gt;SetUp!$B$56,SetUp!$B$56,Q3479)</f>
        <v>9.1238721094744047E-12</v>
      </c>
      <c r="I3480" s="57">
        <f t="shared" si="966"/>
        <v>0.94578651663581936</v>
      </c>
      <c r="J3480" s="57">
        <f>MIN(F3480,H3480,(1-EXP(-SetUp!$B$52*H3480/SetUp!$B$56))*F3480)</f>
        <v>4.8485927495178765E-12</v>
      </c>
      <c r="K3480" s="57">
        <f t="shared" si="962"/>
        <v>4.2752793599565282E-12</v>
      </c>
      <c r="L3480" s="57">
        <f>IF(I3480&lt;=0,0,MIN(SetUp!$B$50*I3480^SetUp!$B$55,I3480))</f>
        <v>1.8650252455325252E-2</v>
      </c>
      <c r="M3480" s="57">
        <f t="shared" si="963"/>
        <v>0.92713626418049411</v>
      </c>
      <c r="N3480" s="57">
        <f>IF(SetUp!$B$62=0,X3480,(B3480-E3480)*(1-(H3480/SetUp!$B$66/SetUp!$B$56)))</f>
        <v>0</v>
      </c>
      <c r="O3480" s="57">
        <f>K3480*SetUp!$B$65</f>
        <v>0</v>
      </c>
      <c r="P3480" s="57">
        <f>MIN(SetUp!$B$54*L3480^SetUp!$B$51,L3480)</f>
        <v>1.0242984469250576E-2</v>
      </c>
      <c r="Q3480" s="57">
        <f t="shared" si="964"/>
        <v>4.2752793599565282E-12</v>
      </c>
      <c r="R3480" s="57">
        <f>IF((H3480+N3480-O3480)&gt;SetUp!$B$56,T3479+H3480+N3480-O3480-SetUp!$B$56,T3479)</f>
        <v>0</v>
      </c>
      <c r="S3480" s="57">
        <f>R3480*SetUp!$B$65</f>
        <v>0</v>
      </c>
      <c r="T3480" s="57">
        <f>IF((R3480-S3480)&lt;SetUp!$B$53,R3480-S3480,SetUp!$B$53)</f>
        <v>0</v>
      </c>
      <c r="U3480" s="57">
        <f t="shared" si="965"/>
        <v>0.92713626418049411</v>
      </c>
      <c r="V3480" s="57">
        <f>(L3480-P3480)/1000*SetUp!$B$13*1000000/SetUp!$B$48</f>
        <v>0.47818592350486649</v>
      </c>
      <c r="W3480" s="57">
        <f t="shared" si="967"/>
        <v>-8.3266726846886741E-17</v>
      </c>
      <c r="X3480" s="57">
        <f>MAX((SetUp!$B$56*(1-($H3480/SetUp!$B$56)^2)*TANH(($B3480-$D3480)/SetUp!$B$56))/(1+$H3480/SetUp!$B$56*TANH(($B3480-$D3480)/SetUp!$B$56)),0)</f>
        <v>0</v>
      </c>
    </row>
    <row r="3481" spans="1:24" x14ac:dyDescent="0.3">
      <c r="A3481" s="64">
        <v>30143</v>
      </c>
      <c r="B3481" s="57">
        <v>0</v>
      </c>
      <c r="C3481" s="57">
        <v>0</v>
      </c>
      <c r="D3481" s="57">
        <v>3.4279999999999999</v>
      </c>
      <c r="E3481" s="57">
        <f t="shared" si="959"/>
        <v>0</v>
      </c>
      <c r="F3481" s="57">
        <f t="shared" si="960"/>
        <v>3.4279999999999999</v>
      </c>
      <c r="G3481" s="57">
        <f t="shared" si="961"/>
        <v>0</v>
      </c>
      <c r="H3481" s="57">
        <f>IF(Q3480&gt;SetUp!$B$56,SetUp!$B$56,Q3480)</f>
        <v>4.2752793599565282E-12</v>
      </c>
      <c r="I3481" s="57">
        <f t="shared" si="966"/>
        <v>0.92713626418049411</v>
      </c>
      <c r="J3481" s="57">
        <f>MIN(F3481,H3481,(1-EXP(-SetUp!$B$52*H3481/SetUp!$B$56))*F3481)</f>
        <v>2.2899766527473273E-12</v>
      </c>
      <c r="K3481" s="57">
        <f t="shared" si="962"/>
        <v>1.9853027072092009E-12</v>
      </c>
      <c r="L3481" s="57">
        <f>IF(I3481&lt;=0,0,MIN(SetUp!$B$50*I3481^SetUp!$B$55,I3481))</f>
        <v>1.8041340307624439E-2</v>
      </c>
      <c r="M3481" s="57">
        <f t="shared" si="963"/>
        <v>0.90909492387286972</v>
      </c>
      <c r="N3481" s="57">
        <f>IF(SetUp!$B$62=0,X3481,(B3481-E3481)*(1-(H3481/SetUp!$B$66/SetUp!$B$56)))</f>
        <v>0</v>
      </c>
      <c r="O3481" s="57">
        <f>K3481*SetUp!$B$65</f>
        <v>0</v>
      </c>
      <c r="P3481" s="57">
        <f>MIN(SetUp!$B$54*L3481^SetUp!$B$51,L3481)</f>
        <v>9.9141580995218883E-3</v>
      </c>
      <c r="Q3481" s="57">
        <f t="shared" si="964"/>
        <v>1.9853027072092009E-12</v>
      </c>
      <c r="R3481" s="57">
        <f>IF((H3481+N3481-O3481)&gt;SetUp!$B$56,T3480+H3481+N3481-O3481-SetUp!$B$56,T3480)</f>
        <v>0</v>
      </c>
      <c r="S3481" s="57">
        <f>R3481*SetUp!$B$65</f>
        <v>0</v>
      </c>
      <c r="T3481" s="57">
        <f>IF((R3481-S3481)&lt;SetUp!$B$53,R3481-S3481,SetUp!$B$53)</f>
        <v>0</v>
      </c>
      <c r="U3481" s="57">
        <f t="shared" si="965"/>
        <v>0.90909492387286972</v>
      </c>
      <c r="V3481" s="57">
        <f>(L3481-P3481)/1000*SetUp!$B$13*1000000/SetUp!$B$48</f>
        <v>0.46225529340933269</v>
      </c>
      <c r="W3481" s="57">
        <f t="shared" si="967"/>
        <v>8.3266726846886741E-17</v>
      </c>
      <c r="X3481" s="57">
        <f>MAX((SetUp!$B$56*(1-($H3481/SetUp!$B$56)^2)*TANH(($B3481-$D3481)/SetUp!$B$56))/(1+$H3481/SetUp!$B$56*TANH(($B3481-$D3481)/SetUp!$B$56)),0)</f>
        <v>0</v>
      </c>
    </row>
    <row r="3482" spans="1:24" x14ac:dyDescent="0.3">
      <c r="A3482" s="64">
        <v>30144</v>
      </c>
      <c r="B3482" s="57">
        <v>0</v>
      </c>
      <c r="C3482" s="57">
        <v>0</v>
      </c>
      <c r="D3482" s="57">
        <v>3.4279999999999999</v>
      </c>
      <c r="E3482" s="57">
        <f t="shared" si="959"/>
        <v>0</v>
      </c>
      <c r="F3482" s="57">
        <f t="shared" si="960"/>
        <v>3.4279999999999999</v>
      </c>
      <c r="G3482" s="57">
        <f t="shared" si="961"/>
        <v>0</v>
      </c>
      <c r="H3482" s="57">
        <f>IF(Q3481&gt;SetUp!$B$56,SetUp!$B$56,Q3481)</f>
        <v>1.9853027072092009E-12</v>
      </c>
      <c r="I3482" s="57">
        <f t="shared" si="966"/>
        <v>0.90909492387286972</v>
      </c>
      <c r="J3482" s="57">
        <f>MIN(F3482,H3482,(1-EXP(-SetUp!$B$52*H3482/SetUp!$B$56))*F3482)</f>
        <v>1.0633529612391613E-12</v>
      </c>
      <c r="K3482" s="57">
        <f t="shared" si="962"/>
        <v>9.2194974597003965E-13</v>
      </c>
      <c r="L3482" s="57">
        <f>IF(I3482&lt;=0,0,MIN(SetUp!$B$50*I3482^SetUp!$B$55,I3482))</f>
        <v>1.746002678950638E-2</v>
      </c>
      <c r="M3482" s="57">
        <f t="shared" si="963"/>
        <v>0.8916348970833633</v>
      </c>
      <c r="N3482" s="57">
        <f>IF(SetUp!$B$62=0,X3482,(B3482-E3482)*(1-(H3482/SetUp!$B$66/SetUp!$B$56)))</f>
        <v>0</v>
      </c>
      <c r="O3482" s="57">
        <f>K3482*SetUp!$B$65</f>
        <v>0</v>
      </c>
      <c r="P3482" s="57">
        <f>MIN(SetUp!$B$54*L3482^SetUp!$B$51,L3482)</f>
        <v>9.6000594647014537E-3</v>
      </c>
      <c r="Q3482" s="57">
        <f t="shared" si="964"/>
        <v>9.2194974597003965E-13</v>
      </c>
      <c r="R3482" s="57">
        <f>IF((H3482+N3482-O3482)&gt;SetUp!$B$56,T3481+H3482+N3482-O3482-SetUp!$B$56,T3481)</f>
        <v>0</v>
      </c>
      <c r="S3482" s="57">
        <f>R3482*SetUp!$B$65</f>
        <v>0</v>
      </c>
      <c r="T3482" s="57">
        <f>IF((R3482-S3482)&lt;SetUp!$B$53,R3482-S3482,SetUp!$B$53)</f>
        <v>0</v>
      </c>
      <c r="U3482" s="57">
        <f t="shared" si="965"/>
        <v>0.8916348970833633</v>
      </c>
      <c r="V3482" s="57">
        <f>(L3482-P3482)/1000*SetUp!$B$13*1000000/SetUp!$B$48</f>
        <v>0.44705672998116974</v>
      </c>
      <c r="W3482" s="57">
        <f t="shared" si="967"/>
        <v>-5.8980598183211441E-17</v>
      </c>
      <c r="X3482" s="57">
        <f>MAX((SetUp!$B$56*(1-($H3482/SetUp!$B$56)^2)*TANH(($B3482-$D3482)/SetUp!$B$56))/(1+$H3482/SetUp!$B$56*TANH(($B3482-$D3482)/SetUp!$B$56)),0)</f>
        <v>0</v>
      </c>
    </row>
    <row r="3483" spans="1:24" x14ac:dyDescent="0.3">
      <c r="A3483" s="64">
        <v>30145</v>
      </c>
      <c r="B3483" s="57">
        <v>0.311</v>
      </c>
      <c r="C3483" s="57">
        <v>0</v>
      </c>
      <c r="D3483" s="57">
        <v>3.4279999999999999</v>
      </c>
      <c r="E3483" s="57">
        <f t="shared" si="959"/>
        <v>0.311</v>
      </c>
      <c r="F3483" s="57">
        <f t="shared" si="960"/>
        <v>3.117</v>
      </c>
      <c r="G3483" s="57">
        <f t="shared" si="961"/>
        <v>0</v>
      </c>
      <c r="H3483" s="57">
        <f>IF(Q3482&gt;SetUp!$B$56,SetUp!$B$56,Q3482)</f>
        <v>9.2194974597003965E-13</v>
      </c>
      <c r="I3483" s="57">
        <f t="shared" si="966"/>
        <v>0.8916348970833633</v>
      </c>
      <c r="J3483" s="57">
        <f>MIN(F3483,H3483,(1-EXP(-SetUp!$B$52*H3483/SetUp!$B$56))*F3483)</f>
        <v>4.4918135877480836E-13</v>
      </c>
      <c r="K3483" s="57">
        <f t="shared" si="962"/>
        <v>4.7276838719523129E-13</v>
      </c>
      <c r="L3483" s="57">
        <f>IF(I3483&lt;=0,0,MIN(SetUp!$B$50*I3483^SetUp!$B$55,I3483))</f>
        <v>1.6904718655572474E-2</v>
      </c>
      <c r="M3483" s="57">
        <f t="shared" si="963"/>
        <v>0.87473017842779077</v>
      </c>
      <c r="N3483" s="57">
        <f>IF(SetUp!$B$62=0,X3483,(B3483-E3483)*(1-(H3483/SetUp!$B$66/SetUp!$B$56)))</f>
        <v>0</v>
      </c>
      <c r="O3483" s="57">
        <f>K3483*SetUp!$B$65</f>
        <v>0</v>
      </c>
      <c r="P3483" s="57">
        <f>MIN(SetUp!$B$54*L3483^SetUp!$B$51,L3483)</f>
        <v>9.2998460708668355E-3</v>
      </c>
      <c r="Q3483" s="57">
        <f t="shared" si="964"/>
        <v>4.7276838719523129E-13</v>
      </c>
      <c r="R3483" s="57">
        <f>IF((H3483+N3483-O3483)&gt;SetUp!$B$56,T3482+H3483+N3483-O3483-SetUp!$B$56,T3482)</f>
        <v>0</v>
      </c>
      <c r="S3483" s="57">
        <f>R3483*SetUp!$B$65</f>
        <v>0</v>
      </c>
      <c r="T3483" s="57">
        <f>IF((R3483-S3483)&lt;SetUp!$B$53,R3483-S3483,SetUp!$B$53)</f>
        <v>0</v>
      </c>
      <c r="U3483" s="57">
        <f t="shared" si="965"/>
        <v>0.87473017842779077</v>
      </c>
      <c r="V3483" s="57">
        <f>(L3483-P3483)/1000*SetUp!$B$13*1000000/SetUp!$B$48</f>
        <v>0.43254753221589598</v>
      </c>
      <c r="W3483" s="57">
        <f t="shared" si="967"/>
        <v>-6.591949208711867E-17</v>
      </c>
      <c r="X3483" s="57">
        <f>MAX((SetUp!$B$56*(1-($H3483/SetUp!$B$56)^2)*TANH(($B3483-$D3483)/SetUp!$B$56))/(1+$H3483/SetUp!$B$56*TANH(($B3483-$D3483)/SetUp!$B$56)),0)</f>
        <v>0</v>
      </c>
    </row>
    <row r="3484" spans="1:24" x14ac:dyDescent="0.3">
      <c r="A3484" s="64">
        <v>30146</v>
      </c>
      <c r="B3484" s="57">
        <v>0.84899999999999998</v>
      </c>
      <c r="C3484" s="57">
        <v>0</v>
      </c>
      <c r="D3484" s="57">
        <v>3.4279999999999999</v>
      </c>
      <c r="E3484" s="57">
        <f t="shared" si="959"/>
        <v>0.84899999999999998</v>
      </c>
      <c r="F3484" s="57">
        <f t="shared" si="960"/>
        <v>2.5789999999999997</v>
      </c>
      <c r="G3484" s="57">
        <f t="shared" si="961"/>
        <v>0</v>
      </c>
      <c r="H3484" s="57">
        <f>IF(Q3483&gt;SetUp!$B$56,SetUp!$B$56,Q3483)</f>
        <v>4.7276838719523129E-13</v>
      </c>
      <c r="I3484" s="57">
        <f t="shared" si="966"/>
        <v>0.87473017842779077</v>
      </c>
      <c r="J3484" s="57">
        <f>MIN(F3484,H3484,(1-EXP(-SetUp!$B$52*H3484/SetUp!$B$56))*F3484)</f>
        <v>1.9040713450380052E-13</v>
      </c>
      <c r="K3484" s="57">
        <f t="shared" si="962"/>
        <v>2.8236125269143077E-13</v>
      </c>
      <c r="L3484" s="57">
        <f>IF(I3484&lt;=0,0,MIN(SetUp!$B$50*I3484^SetUp!$B$55,I3484))</f>
        <v>1.637393396211204E-2</v>
      </c>
      <c r="M3484" s="57">
        <f t="shared" si="963"/>
        <v>0.85835624446567871</v>
      </c>
      <c r="N3484" s="57">
        <f>IF(SetUp!$B$62=0,X3484,(B3484-E3484)*(1-(H3484/SetUp!$B$66/SetUp!$B$56)))</f>
        <v>0</v>
      </c>
      <c r="O3484" s="57">
        <f>K3484*SetUp!$B$65</f>
        <v>0</v>
      </c>
      <c r="P3484" s="57">
        <f>MIN(SetUp!$B$54*L3484^SetUp!$B$51,L3484)</f>
        <v>9.0127338469368559E-3</v>
      </c>
      <c r="Q3484" s="57">
        <f t="shared" si="964"/>
        <v>2.8236125269143077E-13</v>
      </c>
      <c r="R3484" s="57">
        <f>IF((H3484+N3484-O3484)&gt;SetUp!$B$56,T3483+H3484+N3484-O3484-SetUp!$B$56,T3483)</f>
        <v>0</v>
      </c>
      <c r="S3484" s="57">
        <f>R3484*SetUp!$B$65</f>
        <v>0</v>
      </c>
      <c r="T3484" s="57">
        <f>IF((R3484-S3484)&lt;SetUp!$B$53,R3484-S3484,SetUp!$B$53)</f>
        <v>0</v>
      </c>
      <c r="U3484" s="57">
        <f t="shared" si="965"/>
        <v>0.85835624446567871</v>
      </c>
      <c r="V3484" s="57">
        <f>(L3484-P3484)/1000*SetUp!$B$13*1000000/SetUp!$B$48</f>
        <v>0.4186880067353082</v>
      </c>
      <c r="W3484" s="57">
        <f t="shared" si="967"/>
        <v>0</v>
      </c>
      <c r="X3484" s="57">
        <f>MAX((SetUp!$B$56*(1-($H3484/SetUp!$B$56)^2)*TANH(($B3484-$D3484)/SetUp!$B$56))/(1+$H3484/SetUp!$B$56*TANH(($B3484-$D3484)/SetUp!$B$56)),0)</f>
        <v>0</v>
      </c>
    </row>
    <row r="3485" spans="1:24" x14ac:dyDescent="0.3">
      <c r="A3485" s="64">
        <v>30147</v>
      </c>
      <c r="B3485" s="57">
        <v>0</v>
      </c>
      <c r="C3485" s="57">
        <v>0</v>
      </c>
      <c r="D3485" s="57">
        <v>3.4279999999999999</v>
      </c>
      <c r="E3485" s="57">
        <f t="shared" si="959"/>
        <v>0</v>
      </c>
      <c r="F3485" s="57">
        <f t="shared" si="960"/>
        <v>3.4279999999999999</v>
      </c>
      <c r="G3485" s="57">
        <f t="shared" si="961"/>
        <v>0</v>
      </c>
      <c r="H3485" s="57">
        <f>IF(Q3484&gt;SetUp!$B$56,SetUp!$B$56,Q3484)</f>
        <v>2.8236125269143077E-13</v>
      </c>
      <c r="I3485" s="57">
        <f t="shared" si="966"/>
        <v>0.85835624446567871</v>
      </c>
      <c r="J3485" s="57">
        <f>MIN(F3485,H3485,(1-EXP(-SetUp!$B$52*H3485/SetUp!$B$56))*F3485)</f>
        <v>1.5109202777807695E-13</v>
      </c>
      <c r="K3485" s="57">
        <f t="shared" si="962"/>
        <v>1.3126922491335383E-13</v>
      </c>
      <c r="L3485" s="57">
        <f>IF(I3485&lt;=0,0,MIN(SetUp!$B$50*I3485^SetUp!$B$55,I3485))</f>
        <v>1.5866292972269287E-2</v>
      </c>
      <c r="M3485" s="57">
        <f t="shared" si="963"/>
        <v>0.84248995149340944</v>
      </c>
      <c r="N3485" s="57">
        <f>IF(SetUp!$B$62=0,X3485,(B3485-E3485)*(1-(H3485/SetUp!$B$66/SetUp!$B$56)))</f>
        <v>0</v>
      </c>
      <c r="O3485" s="57">
        <f>K3485*SetUp!$B$65</f>
        <v>0</v>
      </c>
      <c r="P3485" s="57">
        <f>MIN(SetUp!$B$54*L3485^SetUp!$B$51,L3485)</f>
        <v>8.737992400086745E-3</v>
      </c>
      <c r="Q3485" s="57">
        <f t="shared" si="964"/>
        <v>1.3126922491335383E-13</v>
      </c>
      <c r="R3485" s="57">
        <f>IF((H3485+N3485-O3485)&gt;SetUp!$B$56,T3484+H3485+N3485-O3485-SetUp!$B$56,T3484)</f>
        <v>0</v>
      </c>
      <c r="S3485" s="57">
        <f>R3485*SetUp!$B$65</f>
        <v>0</v>
      </c>
      <c r="T3485" s="57">
        <f>IF((R3485-S3485)&lt;SetUp!$B$53,R3485-S3485,SetUp!$B$53)</f>
        <v>0</v>
      </c>
      <c r="U3485" s="57">
        <f t="shared" si="965"/>
        <v>0.84248995149340944</v>
      </c>
      <c r="V3485" s="57">
        <f>(L3485-P3485)/1000*SetUp!$B$13*1000000/SetUp!$B$48</f>
        <v>0.4054412203554445</v>
      </c>
      <c r="W3485" s="57">
        <f t="shared" si="967"/>
        <v>0</v>
      </c>
      <c r="X3485" s="57">
        <f>MAX((SetUp!$B$56*(1-($H3485/SetUp!$B$56)^2)*TANH(($B3485-$D3485)/SetUp!$B$56))/(1+$H3485/SetUp!$B$56*TANH(($B3485-$D3485)/SetUp!$B$56)),0)</f>
        <v>0</v>
      </c>
    </row>
    <row r="3486" spans="1:24" x14ac:dyDescent="0.3">
      <c r="A3486" s="64">
        <v>30148</v>
      </c>
      <c r="B3486" s="57">
        <v>7.6999999999999999E-2</v>
      </c>
      <c r="C3486" s="57">
        <v>0</v>
      </c>
      <c r="D3486" s="57">
        <v>3.4279999999999999</v>
      </c>
      <c r="E3486" s="57">
        <f t="shared" si="959"/>
        <v>7.6999999999999999E-2</v>
      </c>
      <c r="F3486" s="57">
        <f t="shared" si="960"/>
        <v>3.351</v>
      </c>
      <c r="G3486" s="57">
        <f t="shared" si="961"/>
        <v>0</v>
      </c>
      <c r="H3486" s="57">
        <f>IF(Q3485&gt;SetUp!$B$56,SetUp!$B$56,Q3485)</f>
        <v>1.3126922491335383E-13</v>
      </c>
      <c r="I3486" s="57">
        <f t="shared" si="966"/>
        <v>0.84248995149340944</v>
      </c>
      <c r="J3486" s="57">
        <f>MIN(F3486,H3486,(1-EXP(-SetUp!$B$52*H3486/SetUp!$B$56))*F3486)</f>
        <v>6.8826611077099636E-14</v>
      </c>
      <c r="K3486" s="57">
        <f t="shared" si="962"/>
        <v>6.2442613836254192E-14</v>
      </c>
      <c r="L3486" s="57">
        <f>IF(I3486&lt;=0,0,MIN(SetUp!$B$50*I3486^SetUp!$B$55,I3486))</f>
        <v>1.5380509909734903E-2</v>
      </c>
      <c r="M3486" s="57">
        <f t="shared" si="963"/>
        <v>0.8271094415836745</v>
      </c>
      <c r="N3486" s="57">
        <f>IF(SetUp!$B$62=0,X3486,(B3486-E3486)*(1-(H3486/SetUp!$B$66/SetUp!$B$56)))</f>
        <v>0</v>
      </c>
      <c r="O3486" s="57">
        <f>K3486*SetUp!$B$65</f>
        <v>0</v>
      </c>
      <c r="P3486" s="57">
        <f>MIN(SetUp!$B$54*L3486^SetUp!$B$51,L3486)</f>
        <v>8.4749407114902385E-3</v>
      </c>
      <c r="Q3486" s="57">
        <f t="shared" si="964"/>
        <v>6.2442613836254192E-14</v>
      </c>
      <c r="R3486" s="57">
        <f>IF((H3486+N3486-O3486)&gt;SetUp!$B$56,T3485+H3486+N3486-O3486-SetUp!$B$56,T3485)</f>
        <v>0</v>
      </c>
      <c r="S3486" s="57">
        <f>R3486*SetUp!$B$65</f>
        <v>0</v>
      </c>
      <c r="T3486" s="57">
        <f>IF((R3486-S3486)&lt;SetUp!$B$53,R3486-S3486,SetUp!$B$53)</f>
        <v>0</v>
      </c>
      <c r="U3486" s="57">
        <f t="shared" si="965"/>
        <v>0.8271094415836745</v>
      </c>
      <c r="V3486" s="57">
        <f>(L3486-P3486)/1000*SetUp!$B$13*1000000/SetUp!$B$48</f>
        <v>0.3927727758718853</v>
      </c>
      <c r="W3486" s="57">
        <f t="shared" si="967"/>
        <v>-4.5102810375396984E-17</v>
      </c>
      <c r="X3486" s="57">
        <f>MAX((SetUp!$B$56*(1-($H3486/SetUp!$B$56)^2)*TANH(($B3486-$D3486)/SetUp!$B$56))/(1+$H3486/SetUp!$B$56*TANH(($B3486-$D3486)/SetUp!$B$56)),0)</f>
        <v>0</v>
      </c>
    </row>
    <row r="3487" spans="1:24" x14ac:dyDescent="0.3">
      <c r="A3487" s="64">
        <v>30149</v>
      </c>
      <c r="B3487" s="57">
        <v>0.19700000000000001</v>
      </c>
      <c r="C3487" s="57">
        <v>0</v>
      </c>
      <c r="D3487" s="57">
        <v>3.4279999999999999</v>
      </c>
      <c r="E3487" s="57">
        <f t="shared" si="959"/>
        <v>0.19700000000000001</v>
      </c>
      <c r="F3487" s="57">
        <f t="shared" si="960"/>
        <v>3.2309999999999999</v>
      </c>
      <c r="G3487" s="57">
        <f t="shared" si="961"/>
        <v>0</v>
      </c>
      <c r="H3487" s="57">
        <f>IF(Q3486&gt;SetUp!$B$56,SetUp!$B$56,Q3486)</f>
        <v>6.2442613836254192E-14</v>
      </c>
      <c r="I3487" s="57">
        <f t="shared" si="966"/>
        <v>0.8271094415836745</v>
      </c>
      <c r="J3487" s="57">
        <f>MIN(F3487,H3487,(1-EXP(-SetUp!$B$52*H3487/SetUp!$B$56))*F3487)</f>
        <v>3.1566749214562148E-14</v>
      </c>
      <c r="K3487" s="57">
        <f t="shared" si="962"/>
        <v>3.0875864621692043E-14</v>
      </c>
      <c r="L3487" s="57">
        <f>IF(I3487&lt;=0,0,MIN(SetUp!$B$50*I3487^SetUp!$B$55,I3487))</f>
        <v>1.4915385472193033E-2</v>
      </c>
      <c r="M3487" s="57">
        <f t="shared" si="963"/>
        <v>0.81219405611148143</v>
      </c>
      <c r="N3487" s="57">
        <f>IF(SetUp!$B$62=0,X3487,(B3487-E3487)*(1-(H3487/SetUp!$B$66/SetUp!$B$56)))</f>
        <v>0</v>
      </c>
      <c r="O3487" s="57">
        <f>K3487*SetUp!$B$65</f>
        <v>0</v>
      </c>
      <c r="P3487" s="57">
        <f>MIN(SetUp!$B$54*L3487^SetUp!$B$51,L3487)</f>
        <v>8.2229432265347284E-3</v>
      </c>
      <c r="Q3487" s="57">
        <f t="shared" si="964"/>
        <v>3.0875864621692043E-14</v>
      </c>
      <c r="R3487" s="57">
        <f>IF((H3487+N3487-O3487)&gt;SetUp!$B$56,T3486+H3487+N3487-O3487-SetUp!$B$56,T3486)</f>
        <v>0</v>
      </c>
      <c r="S3487" s="57">
        <f>R3487*SetUp!$B$65</f>
        <v>0</v>
      </c>
      <c r="T3487" s="57">
        <f>IF((R3487-S3487)&lt;SetUp!$B$53,R3487-S3487,SetUp!$B$53)</f>
        <v>0</v>
      </c>
      <c r="U3487" s="57">
        <f t="shared" si="965"/>
        <v>0.81219405611148143</v>
      </c>
      <c r="V3487" s="57">
        <f>(L3487-P3487)/1000*SetUp!$B$13*1000000/SetUp!$B$48</f>
        <v>0.38065060862146682</v>
      </c>
      <c r="W3487" s="57">
        <f t="shared" si="967"/>
        <v>0</v>
      </c>
      <c r="X3487" s="57">
        <f>MAX((SetUp!$B$56*(1-($H3487/SetUp!$B$56)^2)*TANH(($B3487-$D3487)/SetUp!$B$56))/(1+$H3487/SetUp!$B$56*TANH(($B3487-$D3487)/SetUp!$B$56)),0)</f>
        <v>0</v>
      </c>
    </row>
    <row r="3488" spans="1:24" x14ac:dyDescent="0.3">
      <c r="A3488" s="64">
        <v>30150</v>
      </c>
      <c r="B3488" s="57">
        <v>0.85799999999999998</v>
      </c>
      <c r="C3488" s="57">
        <v>0</v>
      </c>
      <c r="D3488" s="57">
        <v>3.4279999999999999</v>
      </c>
      <c r="E3488" s="57">
        <f t="shared" si="959"/>
        <v>0.85799999999999998</v>
      </c>
      <c r="F3488" s="57">
        <f t="shared" si="960"/>
        <v>2.57</v>
      </c>
      <c r="G3488" s="57">
        <f t="shared" si="961"/>
        <v>0</v>
      </c>
      <c r="H3488" s="57">
        <f>IF(Q3487&gt;SetUp!$B$56,SetUp!$B$56,Q3487)</f>
        <v>3.0875864621692043E-14</v>
      </c>
      <c r="I3488" s="57">
        <f t="shared" si="966"/>
        <v>0.81219405611148143</v>
      </c>
      <c r="J3488" s="57">
        <f>MIN(F3488,H3488,(1-EXP(-SetUp!$B$52*H3488/SetUp!$B$56))*F3488)</f>
        <v>1.2269074645132604E-14</v>
      </c>
      <c r="K3488" s="57">
        <f t="shared" si="962"/>
        <v>1.860678997655944E-14</v>
      </c>
      <c r="L3488" s="57">
        <f>IF(I3488&lt;=0,0,MIN(SetUp!$B$50*I3488^SetUp!$B$55,I3488))</f>
        <v>1.4469800026022868E-2</v>
      </c>
      <c r="M3488" s="57">
        <f t="shared" si="963"/>
        <v>0.79772425608545861</v>
      </c>
      <c r="N3488" s="57">
        <f>IF(SetUp!$B$62=0,X3488,(B3488-E3488)*(1-(H3488/SetUp!$B$66/SetUp!$B$56)))</f>
        <v>0</v>
      </c>
      <c r="O3488" s="57">
        <f>K3488*SetUp!$B$65</f>
        <v>0</v>
      </c>
      <c r="P3488" s="57">
        <f>MIN(SetUp!$B$54*L3488^SetUp!$B$51,L3488)</f>
        <v>7.9814062989387851E-3</v>
      </c>
      <c r="Q3488" s="57">
        <f t="shared" si="964"/>
        <v>1.860678997655944E-14</v>
      </c>
      <c r="R3488" s="57">
        <f>IF((H3488+N3488-O3488)&gt;SetUp!$B$56,T3487+H3488+N3488-O3488-SetUp!$B$56,T3487)</f>
        <v>0</v>
      </c>
      <c r="S3488" s="57">
        <f>R3488*SetUp!$B$65</f>
        <v>0</v>
      </c>
      <c r="T3488" s="57">
        <f>IF((R3488-S3488)&lt;SetUp!$B$53,R3488-S3488,SetUp!$B$53)</f>
        <v>0</v>
      </c>
      <c r="U3488" s="57">
        <f t="shared" si="965"/>
        <v>0.79772425608545861</v>
      </c>
      <c r="V3488" s="57">
        <f>(L3488-P3488)/1000*SetUp!$B$13*1000000/SetUp!$B$48</f>
        <v>0.36904480166303172</v>
      </c>
      <c r="W3488" s="57">
        <f t="shared" si="967"/>
        <v>9.7144514654701197E-17</v>
      </c>
      <c r="X3488" s="57">
        <f>MAX((SetUp!$B$56*(1-($H3488/SetUp!$B$56)^2)*TANH(($B3488-$D3488)/SetUp!$B$56))/(1+$H3488/SetUp!$B$56*TANH(($B3488-$D3488)/SetUp!$B$56)),0)</f>
        <v>0</v>
      </c>
    </row>
    <row r="3489" spans="1:24" x14ac:dyDescent="0.3">
      <c r="A3489" s="64">
        <v>30151</v>
      </c>
      <c r="B3489" s="57">
        <v>5.8140000000000001</v>
      </c>
      <c r="C3489" s="57">
        <v>0</v>
      </c>
      <c r="D3489" s="57">
        <v>3.4279999999999999</v>
      </c>
      <c r="E3489" s="57">
        <f t="shared" si="959"/>
        <v>3.4279999999999999</v>
      </c>
      <c r="F3489" s="57">
        <f t="shared" si="960"/>
        <v>0</v>
      </c>
      <c r="G3489" s="57">
        <f t="shared" si="961"/>
        <v>1.1048128964414872E-3</v>
      </c>
      <c r="H3489" s="57">
        <f>IF(Q3488&gt;SetUp!$B$56,SetUp!$B$56,Q3488)</f>
        <v>1.860678997655944E-14</v>
      </c>
      <c r="I3489" s="57">
        <f t="shared" si="966"/>
        <v>0.79882906898190009</v>
      </c>
      <c r="J3489" s="57">
        <f>MIN(F3489,H3489,(1-EXP(-SetUp!$B$52*H3489/SetUp!$B$56))*F3489)</f>
        <v>0</v>
      </c>
      <c r="K3489" s="57">
        <f t="shared" si="962"/>
        <v>1.860678997655944E-14</v>
      </c>
      <c r="L3489" s="57">
        <f>IF(I3489&lt;=0,0,MIN(SetUp!$B$50*I3489^SetUp!$B$55,I3489))</f>
        <v>1.4075136591435007E-2</v>
      </c>
      <c r="M3489" s="57">
        <f t="shared" si="963"/>
        <v>0.78475393239046509</v>
      </c>
      <c r="N3489" s="57">
        <f>IF(SetUp!$B$62=0,X3489,(B3489-E3489)*(1-(H3489/SetUp!$B$66/SetUp!$B$56)))</f>
        <v>2.3848951871035586</v>
      </c>
      <c r="O3489" s="57">
        <f>K3489*SetUp!$B$65</f>
        <v>0</v>
      </c>
      <c r="P3489" s="57">
        <f>MIN(SetUp!$B$54*L3489^SetUp!$B$51,L3489)</f>
        <v>7.7673669003628593E-3</v>
      </c>
      <c r="Q3489" s="57">
        <f t="shared" si="964"/>
        <v>2.3848951871035773</v>
      </c>
      <c r="R3489" s="57">
        <f>IF((H3489+N3489-O3489)&gt;SetUp!$B$56,T3488+H3489+N3489-O3489-SetUp!$B$56,T3488)</f>
        <v>0</v>
      </c>
      <c r="S3489" s="57">
        <f>R3489*SetUp!$B$65</f>
        <v>0</v>
      </c>
      <c r="T3489" s="57">
        <f>IF((R3489-S3489)&lt;SetUp!$B$53,R3489-S3489,SetUp!$B$53)</f>
        <v>0</v>
      </c>
      <c r="U3489" s="57">
        <f t="shared" si="965"/>
        <v>0.78475393239046509</v>
      </c>
      <c r="V3489" s="57">
        <f>(L3489-P3489)/1000*SetUp!$B$13*1000000/SetUp!$B$48</f>
        <v>0.3587713249984833</v>
      </c>
      <c r="W3489" s="57">
        <f t="shared" si="967"/>
        <v>-1.0408340855860843E-16</v>
      </c>
      <c r="X3489" s="57">
        <f>MAX((SetUp!$B$56*(1-($H3489/SetUp!$B$56)^2)*TANH(($B3489-$D3489)/SetUp!$B$56))/(1+$H3489/SetUp!$B$56*TANH(($B3489-$D3489)/SetUp!$B$56)),0)</f>
        <v>2.3848951871035586</v>
      </c>
    </row>
    <row r="3490" spans="1:24" x14ac:dyDescent="0.3">
      <c r="A3490" s="64">
        <v>30152</v>
      </c>
      <c r="B3490" s="57">
        <v>2.3460000000000001</v>
      </c>
      <c r="C3490" s="57">
        <v>0</v>
      </c>
      <c r="D3490" s="57">
        <v>3.4279999999999999</v>
      </c>
      <c r="E3490" s="57">
        <f t="shared" si="959"/>
        <v>2.3460000000000001</v>
      </c>
      <c r="F3490" s="57">
        <f t="shared" si="960"/>
        <v>1.0819999999999999</v>
      </c>
      <c r="G3490" s="57">
        <f t="shared" si="961"/>
        <v>0</v>
      </c>
      <c r="H3490" s="57">
        <f>IF(Q3489&gt;SetUp!$B$56,SetUp!$B$56,Q3489)</f>
        <v>2.3848951871035773</v>
      </c>
      <c r="I3490" s="57">
        <f t="shared" si="966"/>
        <v>0.78475393239046509</v>
      </c>
      <c r="J3490" s="57">
        <f>MIN(F3490,H3490,(1-EXP(-SetUp!$B$52*H3490/SetUp!$B$56))*F3490)</f>
        <v>0.33659582621319462</v>
      </c>
      <c r="K3490" s="57">
        <f t="shared" si="962"/>
        <v>2.0482993608903826</v>
      </c>
      <c r="L3490" s="57">
        <f>IF(I3490&lt;=0,0,MIN(SetUp!$B$50*I3490^SetUp!$B$55,I3490))</f>
        <v>1.3664235931761396E-2</v>
      </c>
      <c r="M3490" s="57">
        <f t="shared" si="963"/>
        <v>0.77108969645870373</v>
      </c>
      <c r="N3490" s="57">
        <f>IF(SetUp!$B$62=0,X3490,(B3490-E3490)*(1-(H3490/SetUp!$B$66/SetUp!$B$56)))</f>
        <v>0</v>
      </c>
      <c r="O3490" s="57">
        <f>K3490*SetUp!$B$65</f>
        <v>0</v>
      </c>
      <c r="P3490" s="57">
        <f>MIN(SetUp!$B$54*L3490^SetUp!$B$51,L3490)</f>
        <v>7.5444129330758608E-3</v>
      </c>
      <c r="Q3490" s="57">
        <f t="shared" si="964"/>
        <v>2.0482993608903826</v>
      </c>
      <c r="R3490" s="57">
        <f>IF((H3490+N3490-O3490)&gt;SetUp!$B$56,T3489+H3490+N3490-O3490-SetUp!$B$56,T3489)</f>
        <v>0</v>
      </c>
      <c r="S3490" s="57">
        <f>R3490*SetUp!$B$65</f>
        <v>0</v>
      </c>
      <c r="T3490" s="57">
        <f>IF((R3490-S3490)&lt;SetUp!$B$53,R3490-S3490,SetUp!$B$53)</f>
        <v>0</v>
      </c>
      <c r="U3490" s="57">
        <f t="shared" si="965"/>
        <v>0.77108969645870373</v>
      </c>
      <c r="V3490" s="57">
        <f>(L3490-P3490)/1000*SetUp!$B$13*1000000/SetUp!$B$48</f>
        <v>0.3480813526058536</v>
      </c>
      <c r="W3490" s="57">
        <f t="shared" si="967"/>
        <v>1.474514954580286E-16</v>
      </c>
      <c r="X3490" s="57">
        <f>MAX((SetUp!$B$56*(1-($H3490/SetUp!$B$56)^2)*TANH(($B3490-$D3490)/SetUp!$B$56))/(1+$H3490/SetUp!$B$56*TANH(($B3490-$D3490)/SetUp!$B$56)),0)</f>
        <v>0</v>
      </c>
    </row>
    <row r="3491" spans="1:24" x14ac:dyDescent="0.3">
      <c r="A3491" s="64">
        <v>30153</v>
      </c>
      <c r="B3491" s="57">
        <v>3.0000000000000001E-3</v>
      </c>
      <c r="C3491" s="57">
        <v>0</v>
      </c>
      <c r="D3491" s="57">
        <v>3.4279999999999999</v>
      </c>
      <c r="E3491" s="57">
        <f t="shared" si="959"/>
        <v>3.0000000000000001E-3</v>
      </c>
      <c r="F3491" s="57">
        <f t="shared" si="960"/>
        <v>3.4249999999999998</v>
      </c>
      <c r="G3491" s="57">
        <f t="shared" si="961"/>
        <v>0</v>
      </c>
      <c r="H3491" s="57">
        <f>IF(Q3490&gt;SetUp!$B$56,SetUp!$B$56,Q3490)</f>
        <v>2.0482993608903826</v>
      </c>
      <c r="I3491" s="57">
        <f t="shared" si="966"/>
        <v>0.77108969645870373</v>
      </c>
      <c r="J3491" s="57">
        <f>MIN(F3491,H3491,(1-EXP(-SetUp!$B$52*H3491/SetUp!$B$56))*F3491)</f>
        <v>0.938055877900561</v>
      </c>
      <c r="K3491" s="57">
        <f t="shared" si="962"/>
        <v>1.1102434829898216</v>
      </c>
      <c r="L3491" s="57">
        <f>IF(I3491&lt;=0,0,MIN(SetUp!$B$50*I3491^SetUp!$B$55,I3491))</f>
        <v>1.3270002897925364E-2</v>
      </c>
      <c r="M3491" s="57">
        <f t="shared" si="963"/>
        <v>0.75781969356077838</v>
      </c>
      <c r="N3491" s="57">
        <f>IF(SetUp!$B$62=0,X3491,(B3491-E3491)*(1-(H3491/SetUp!$B$66/SetUp!$B$56)))</f>
        <v>0</v>
      </c>
      <c r="O3491" s="57">
        <f>K3491*SetUp!$B$65</f>
        <v>0</v>
      </c>
      <c r="P3491" s="57">
        <f>MIN(SetUp!$B$54*L3491^SetUp!$B$51,L3491)</f>
        <v>7.3303955806992569E-3</v>
      </c>
      <c r="Q3491" s="57">
        <f t="shared" si="964"/>
        <v>1.1102434829898216</v>
      </c>
      <c r="R3491" s="57">
        <f>IF((H3491+N3491-O3491)&gt;SetUp!$B$56,T3490+H3491+N3491-O3491-SetUp!$B$56,T3490)</f>
        <v>0</v>
      </c>
      <c r="S3491" s="57">
        <f>R3491*SetUp!$B$65</f>
        <v>0</v>
      </c>
      <c r="T3491" s="57">
        <f>IF((R3491-S3491)&lt;SetUp!$B$53,R3491-S3491,SetUp!$B$53)</f>
        <v>0</v>
      </c>
      <c r="U3491" s="57">
        <f t="shared" si="965"/>
        <v>0.75781969356077838</v>
      </c>
      <c r="V3491" s="57">
        <f>(L3491-P3491)/1000*SetUp!$B$13*1000000/SetUp!$B$48</f>
        <v>0.33783110220209894</v>
      </c>
      <c r="W3491" s="57">
        <f t="shared" si="967"/>
        <v>1.5612511283791264E-17</v>
      </c>
      <c r="X3491" s="57">
        <f>MAX((SetUp!$B$56*(1-($H3491/SetUp!$B$56)^2)*TANH(($B3491-$D3491)/SetUp!$B$56))/(1+$H3491/SetUp!$B$56*TANH(($B3491-$D3491)/SetUp!$B$56)),0)</f>
        <v>0</v>
      </c>
    </row>
    <row r="3492" spans="1:24" x14ac:dyDescent="0.3">
      <c r="A3492" s="64">
        <v>30154</v>
      </c>
      <c r="B3492" s="57">
        <v>6.0000000000000001E-3</v>
      </c>
      <c r="C3492" s="57">
        <v>0</v>
      </c>
      <c r="D3492" s="57">
        <v>3.4279999999999999</v>
      </c>
      <c r="E3492" s="57">
        <f t="shared" si="959"/>
        <v>6.0000000000000001E-3</v>
      </c>
      <c r="F3492" s="57">
        <f t="shared" si="960"/>
        <v>3.4220000000000002</v>
      </c>
      <c r="G3492" s="57">
        <f t="shared" si="961"/>
        <v>0</v>
      </c>
      <c r="H3492" s="57">
        <f>IF(Q3491&gt;SetUp!$B$56,SetUp!$B$56,Q3491)</f>
        <v>1.1102434829898216</v>
      </c>
      <c r="I3492" s="57">
        <f t="shared" si="966"/>
        <v>0.75781969356077838</v>
      </c>
      <c r="J3492" s="57">
        <f>MIN(F3492,H3492,(1-EXP(-SetUp!$B$52*H3492/SetUp!$B$56))*F3492)</f>
        <v>0.5449955501883269</v>
      </c>
      <c r="K3492" s="57">
        <f t="shared" si="962"/>
        <v>0.56524793280149466</v>
      </c>
      <c r="L3492" s="57">
        <f>IF(I3492&lt;=0,0,MIN(SetUp!$B$50*I3492^SetUp!$B$55,I3492))</f>
        <v>1.2891575497113601E-2</v>
      </c>
      <c r="M3492" s="57">
        <f t="shared" si="963"/>
        <v>0.74492811806366477</v>
      </c>
      <c r="N3492" s="57">
        <f>IF(SetUp!$B$62=0,X3492,(B3492-E3492)*(1-(H3492/SetUp!$B$66/SetUp!$B$56)))</f>
        <v>0</v>
      </c>
      <c r="O3492" s="57">
        <f>K3492*SetUp!$B$65</f>
        <v>0</v>
      </c>
      <c r="P3492" s="57">
        <f>MIN(SetUp!$B$54*L3492^SetUp!$B$51,L3492)</f>
        <v>7.1248568893116154E-3</v>
      </c>
      <c r="Q3492" s="57">
        <f t="shared" si="964"/>
        <v>0.56524793280149466</v>
      </c>
      <c r="R3492" s="57">
        <f>IF((H3492+N3492-O3492)&gt;SetUp!$B$56,T3491+H3492+N3492-O3492-SetUp!$B$56,T3491)</f>
        <v>0</v>
      </c>
      <c r="S3492" s="57">
        <f>R3492*SetUp!$B$65</f>
        <v>0</v>
      </c>
      <c r="T3492" s="57">
        <f>IF((R3492-S3492)&lt;SetUp!$B$53,R3492-S3492,SetUp!$B$53)</f>
        <v>0</v>
      </c>
      <c r="U3492" s="57">
        <f t="shared" si="965"/>
        <v>0.74492811806366477</v>
      </c>
      <c r="V3492" s="57">
        <f>(L3492-P3492)/1000*SetUp!$B$13*1000000/SetUp!$B$48</f>
        <v>0.32799759299120279</v>
      </c>
      <c r="W3492" s="57">
        <f t="shared" si="967"/>
        <v>-1.5612511283791264E-17</v>
      </c>
      <c r="X3492" s="57">
        <f>MAX((SetUp!$B$56*(1-($H3492/SetUp!$B$56)^2)*TANH(($B3492-$D3492)/SetUp!$B$56))/(1+$H3492/SetUp!$B$56*TANH(($B3492-$D3492)/SetUp!$B$56)),0)</f>
        <v>0</v>
      </c>
    </row>
    <row r="3493" spans="1:24" x14ac:dyDescent="0.3">
      <c r="A3493" s="64">
        <v>30155</v>
      </c>
      <c r="B3493" s="57">
        <v>3.0000000000000001E-3</v>
      </c>
      <c r="C3493" s="57">
        <v>0</v>
      </c>
      <c r="D3493" s="57">
        <v>3.4279999999999999</v>
      </c>
      <c r="E3493" s="57">
        <f t="shared" si="959"/>
        <v>3.0000000000000001E-3</v>
      </c>
      <c r="F3493" s="57">
        <f t="shared" si="960"/>
        <v>3.4249999999999998</v>
      </c>
      <c r="G3493" s="57">
        <f t="shared" si="961"/>
        <v>0</v>
      </c>
      <c r="H3493" s="57">
        <f>IF(Q3492&gt;SetUp!$B$56,SetUp!$B$56,Q3492)</f>
        <v>0.56524793280149466</v>
      </c>
      <c r="I3493" s="57">
        <f t="shared" si="966"/>
        <v>0.74492811806366477</v>
      </c>
      <c r="J3493" s="57">
        <f>MIN(F3493,H3493,(1-EXP(-SetUp!$B$52*H3493/SetUp!$B$56))*F3493)</f>
        <v>0.28952247765101757</v>
      </c>
      <c r="K3493" s="57">
        <f t="shared" si="962"/>
        <v>0.27572545515047708</v>
      </c>
      <c r="L3493" s="57">
        <f>IF(I3493&lt;=0,0,MIN(SetUp!$B$50*I3493^SetUp!$B$55,I3493))</f>
        <v>1.2528145738537045E-2</v>
      </c>
      <c r="M3493" s="57">
        <f t="shared" si="963"/>
        <v>0.73239997232512777</v>
      </c>
      <c r="N3493" s="57">
        <f>IF(SetUp!$B$62=0,X3493,(B3493-E3493)*(1-(H3493/SetUp!$B$66/SetUp!$B$56)))</f>
        <v>0</v>
      </c>
      <c r="O3493" s="57">
        <f>K3493*SetUp!$B$65</f>
        <v>0</v>
      </c>
      <c r="P3493" s="57">
        <f>MIN(SetUp!$B$54*L3493^SetUp!$B$51,L3493)</f>
        <v>6.9273673828568992E-3</v>
      </c>
      <c r="Q3493" s="57">
        <f t="shared" si="964"/>
        <v>0.27572545515047708</v>
      </c>
      <c r="R3493" s="57">
        <f>IF((H3493+N3493-O3493)&gt;SetUp!$B$56,T3492+H3493+N3493-O3493-SetUp!$B$56,T3492)</f>
        <v>0</v>
      </c>
      <c r="S3493" s="57">
        <f>R3493*SetUp!$B$65</f>
        <v>0</v>
      </c>
      <c r="T3493" s="57">
        <f>IF((R3493-S3493)&lt;SetUp!$B$53,R3493-S3493,SetUp!$B$53)</f>
        <v>0</v>
      </c>
      <c r="U3493" s="57">
        <f t="shared" si="965"/>
        <v>0.73239997232512777</v>
      </c>
      <c r="V3493" s="57">
        <f>(L3493-P3493)/1000*SetUp!$B$13*1000000/SetUp!$B$48</f>
        <v>0.31855929593216487</v>
      </c>
      <c r="W3493" s="57">
        <f t="shared" si="967"/>
        <v>4.5102810375396984E-17</v>
      </c>
      <c r="X3493" s="57">
        <f>MAX((SetUp!$B$56*(1-($H3493/SetUp!$B$56)^2)*TANH(($B3493-$D3493)/SetUp!$B$56))/(1+$H3493/SetUp!$B$56*TANH(($B3493-$D3493)/SetUp!$B$56)),0)</f>
        <v>0</v>
      </c>
    </row>
    <row r="3494" spans="1:24" x14ac:dyDescent="0.3">
      <c r="A3494" s="64">
        <v>30156</v>
      </c>
      <c r="B3494" s="57">
        <v>0.04</v>
      </c>
      <c r="C3494" s="57">
        <v>0</v>
      </c>
      <c r="D3494" s="57">
        <v>3.4279999999999999</v>
      </c>
      <c r="E3494" s="57">
        <f t="shared" si="959"/>
        <v>0.04</v>
      </c>
      <c r="F3494" s="57">
        <f t="shared" si="960"/>
        <v>3.3879999999999999</v>
      </c>
      <c r="G3494" s="57">
        <f t="shared" si="961"/>
        <v>0</v>
      </c>
      <c r="H3494" s="57">
        <f>IF(Q3493&gt;SetUp!$B$56,SetUp!$B$56,Q3493)</f>
        <v>0.27572545515047708</v>
      </c>
      <c r="I3494" s="57">
        <f t="shared" si="966"/>
        <v>0.73239997232512777</v>
      </c>
      <c r="J3494" s="57">
        <f>MIN(F3494,H3494,(1-EXP(-SetUp!$B$52*H3494/SetUp!$B$56))*F3494)</f>
        <v>0.14286265484873578</v>
      </c>
      <c r="K3494" s="57">
        <f t="shared" si="962"/>
        <v>0.1328628003017413</v>
      </c>
      <c r="L3494" s="57">
        <f>IF(I3494&lt;=0,0,MIN(SetUp!$B$50*I3494^SetUp!$B$55,I3494))</f>
        <v>1.2178955671978711E-2</v>
      </c>
      <c r="M3494" s="57">
        <f t="shared" si="963"/>
        <v>0.72022101665314908</v>
      </c>
      <c r="N3494" s="57">
        <f>IF(SetUp!$B$62=0,X3494,(B3494-E3494)*(1-(H3494/SetUp!$B$66/SetUp!$B$56)))</f>
        <v>0</v>
      </c>
      <c r="O3494" s="57">
        <f>K3494*SetUp!$B$65</f>
        <v>0</v>
      </c>
      <c r="P3494" s="57">
        <f>MIN(SetUp!$B$54*L3494^SetUp!$B$51,L3494)</f>
        <v>6.7375239870055212E-3</v>
      </c>
      <c r="Q3494" s="57">
        <f t="shared" si="964"/>
        <v>0.1328628003017413</v>
      </c>
      <c r="R3494" s="57">
        <f>IF((H3494+N3494-O3494)&gt;SetUp!$B$56,T3493+H3494+N3494-O3494-SetUp!$B$56,T3493)</f>
        <v>0</v>
      </c>
      <c r="S3494" s="57">
        <f>R3494*SetUp!$B$65</f>
        <v>0</v>
      </c>
      <c r="T3494" s="57">
        <f>IF((R3494-S3494)&lt;SetUp!$B$53,R3494-S3494,SetUp!$B$53)</f>
        <v>0</v>
      </c>
      <c r="U3494" s="57">
        <f t="shared" si="965"/>
        <v>0.72022101665314908</v>
      </c>
      <c r="V3494" s="57">
        <f>(L3494-P3494)/1000*SetUp!$B$13*1000000/SetUp!$B$48</f>
        <v>0.30949602650675334</v>
      </c>
      <c r="W3494" s="57">
        <f t="shared" si="967"/>
        <v>7.9797279894933126E-17</v>
      </c>
      <c r="X3494" s="57">
        <f>MAX((SetUp!$B$56*(1-($H3494/SetUp!$B$56)^2)*TANH(($B3494-$D3494)/SetUp!$B$56))/(1+$H3494/SetUp!$B$56*TANH(($B3494-$D3494)/SetUp!$B$56)),0)</f>
        <v>0</v>
      </c>
    </row>
    <row r="3495" spans="1:24" x14ac:dyDescent="0.3">
      <c r="A3495" s="64">
        <v>30157</v>
      </c>
      <c r="B3495" s="57">
        <v>5.0000000000000001E-3</v>
      </c>
      <c r="C3495" s="57">
        <v>0</v>
      </c>
      <c r="D3495" s="57">
        <v>3.4279999999999999</v>
      </c>
      <c r="E3495" s="57">
        <f t="shared" si="959"/>
        <v>5.0000000000000001E-3</v>
      </c>
      <c r="F3495" s="57">
        <f t="shared" si="960"/>
        <v>3.423</v>
      </c>
      <c r="G3495" s="57">
        <f t="shared" si="961"/>
        <v>0</v>
      </c>
      <c r="H3495" s="57">
        <f>IF(Q3494&gt;SetUp!$B$56,SetUp!$B$56,Q3494)</f>
        <v>0.1328628003017413</v>
      </c>
      <c r="I3495" s="57">
        <f t="shared" si="966"/>
        <v>0.72022101665314908</v>
      </c>
      <c r="J3495" s="57">
        <f>MIN(F3495,H3495,(1-EXP(-SetUp!$B$52*H3495/SetUp!$B$56))*F3495)</f>
        <v>7.032831130567381E-2</v>
      </c>
      <c r="K3495" s="57">
        <f t="shared" si="962"/>
        <v>6.2534488996067492E-2</v>
      </c>
      <c r="L3495" s="57">
        <f>IF(I3495&lt;=0,0,MIN(SetUp!$B$50*I3495^SetUp!$B$55,I3495))</f>
        <v>1.1843293758499662E-2</v>
      </c>
      <c r="M3495" s="57">
        <f t="shared" si="963"/>
        <v>0.7083777228946494</v>
      </c>
      <c r="N3495" s="57">
        <f>IF(SetUp!$B$62=0,X3495,(B3495-E3495)*(1-(H3495/SetUp!$B$66/SetUp!$B$56)))</f>
        <v>0</v>
      </c>
      <c r="O3495" s="57">
        <f>K3495*SetUp!$B$65</f>
        <v>0</v>
      </c>
      <c r="P3495" s="57">
        <f>MIN(SetUp!$B$54*L3495^SetUp!$B$51,L3495)</f>
        <v>6.5549481261708495E-3</v>
      </c>
      <c r="Q3495" s="57">
        <f t="shared" si="964"/>
        <v>6.2534488996067492E-2</v>
      </c>
      <c r="R3495" s="57">
        <f>IF((H3495+N3495-O3495)&gt;SetUp!$B$56,T3494+H3495+N3495-O3495-SetUp!$B$56,T3494)</f>
        <v>0</v>
      </c>
      <c r="S3495" s="57">
        <f>R3495*SetUp!$B$65</f>
        <v>0</v>
      </c>
      <c r="T3495" s="57">
        <f>IF((R3495-S3495)&lt;SetUp!$B$53,R3495-S3495,SetUp!$B$53)</f>
        <v>0</v>
      </c>
      <c r="U3495" s="57">
        <f t="shared" si="965"/>
        <v>0.7083777228946494</v>
      </c>
      <c r="V3495" s="57">
        <f>(L3495-P3495)/1000*SetUp!$B$13*1000000/SetUp!$B$48</f>
        <v>0.30078884653096138</v>
      </c>
      <c r="W3495" s="57">
        <f t="shared" si="967"/>
        <v>4.6837533851373792E-17</v>
      </c>
      <c r="X3495" s="57">
        <f>MAX((SetUp!$B$56*(1-($H3495/SetUp!$B$56)^2)*TANH(($B3495-$D3495)/SetUp!$B$56))/(1+$H3495/SetUp!$B$56*TANH(($B3495-$D3495)/SetUp!$B$56)),0)</f>
        <v>0</v>
      </c>
    </row>
    <row r="3496" spans="1:24" x14ac:dyDescent="0.3">
      <c r="A3496" s="64">
        <v>30158</v>
      </c>
      <c r="B3496" s="57">
        <v>0.183</v>
      </c>
      <c r="C3496" s="57">
        <v>0</v>
      </c>
      <c r="D3496" s="57">
        <v>3.4279999999999999</v>
      </c>
      <c r="E3496" s="57">
        <f t="shared" si="959"/>
        <v>0.183</v>
      </c>
      <c r="F3496" s="57">
        <f t="shared" si="960"/>
        <v>3.2450000000000001</v>
      </c>
      <c r="G3496" s="57">
        <f t="shared" si="961"/>
        <v>0</v>
      </c>
      <c r="H3496" s="57">
        <f>IF(Q3495&gt;SetUp!$B$56,SetUp!$B$56,Q3495)</f>
        <v>6.2534488996067492E-2</v>
      </c>
      <c r="I3496" s="57">
        <f t="shared" si="966"/>
        <v>0.7083777228946494</v>
      </c>
      <c r="J3496" s="57">
        <f>MIN(F3496,H3496,(1-EXP(-SetUp!$B$52*H3496/SetUp!$B$56))*F3496)</f>
        <v>3.1552538941932891E-2</v>
      </c>
      <c r="K3496" s="57">
        <f t="shared" si="962"/>
        <v>3.0981950054134601E-2</v>
      </c>
      <c r="L3496" s="57">
        <f>IF(I3496&lt;=0,0,MIN(SetUp!$B$50*I3496^SetUp!$B$55,I3496))</f>
        <v>1.1520491542039947E-2</v>
      </c>
      <c r="M3496" s="57">
        <f t="shared" si="963"/>
        <v>0.69685723135260946</v>
      </c>
      <c r="N3496" s="57">
        <f>IF(SetUp!$B$62=0,X3496,(B3496-E3496)*(1-(H3496/SetUp!$B$66/SetUp!$B$56)))</f>
        <v>0</v>
      </c>
      <c r="O3496" s="57">
        <f>K3496*SetUp!$B$65</f>
        <v>0</v>
      </c>
      <c r="P3496" s="57">
        <f>MIN(SetUp!$B$54*L3496^SetUp!$B$51,L3496)</f>
        <v>6.3792839774589518E-3</v>
      </c>
      <c r="Q3496" s="57">
        <f t="shared" si="964"/>
        <v>3.0981950054134601E-2</v>
      </c>
      <c r="R3496" s="57">
        <f>IF((H3496+N3496-O3496)&gt;SetUp!$B$56,T3495+H3496+N3496-O3496-SetUp!$B$56,T3495)</f>
        <v>0</v>
      </c>
      <c r="S3496" s="57">
        <f>R3496*SetUp!$B$65</f>
        <v>0</v>
      </c>
      <c r="T3496" s="57">
        <f>IF((R3496-S3496)&lt;SetUp!$B$53,R3496-S3496,SetUp!$B$53)</f>
        <v>0</v>
      </c>
      <c r="U3496" s="57">
        <f t="shared" si="965"/>
        <v>0.69685723135260946</v>
      </c>
      <c r="V3496" s="57">
        <f>(L3496-P3496)/1000*SetUp!$B$13*1000000/SetUp!$B$48</f>
        <v>0.29241997415467325</v>
      </c>
      <c r="W3496" s="57">
        <f t="shared" si="967"/>
        <v>1.9081958235744878E-17</v>
      </c>
      <c r="X3496" s="57">
        <f>MAX((SetUp!$B$56*(1-($H3496/SetUp!$B$56)^2)*TANH(($B3496-$D3496)/SetUp!$B$56))/(1+$H3496/SetUp!$B$56*TANH(($B3496-$D3496)/SetUp!$B$56)),0)</f>
        <v>0</v>
      </c>
    </row>
    <row r="3497" spans="1:24" x14ac:dyDescent="0.3">
      <c r="A3497" s="64">
        <v>30159</v>
      </c>
      <c r="B3497" s="57">
        <v>2E-3</v>
      </c>
      <c r="C3497" s="57">
        <v>0</v>
      </c>
      <c r="D3497" s="57">
        <v>3.4279999999999999</v>
      </c>
      <c r="E3497" s="57">
        <f t="shared" si="959"/>
        <v>2E-3</v>
      </c>
      <c r="F3497" s="57">
        <f t="shared" si="960"/>
        <v>3.4260000000000002</v>
      </c>
      <c r="G3497" s="57">
        <f t="shared" si="961"/>
        <v>0</v>
      </c>
      <c r="H3497" s="57">
        <f>IF(Q3496&gt;SetUp!$B$56,SetUp!$B$56,Q3496)</f>
        <v>3.0981950054134601E-2</v>
      </c>
      <c r="I3497" s="57">
        <f t="shared" si="966"/>
        <v>0.69685723135260946</v>
      </c>
      <c r="J3497" s="57">
        <f>MIN(F3497,H3497,(1-EXP(-SetUp!$B$52*H3497/SetUp!$B$56))*F3497)</f>
        <v>1.6544946366923208E-2</v>
      </c>
      <c r="K3497" s="57">
        <f t="shared" si="962"/>
        <v>1.4437003687211392E-2</v>
      </c>
      <c r="L3497" s="57">
        <f>IF(I3497&lt;=0,0,MIN(SetUp!$B$50*I3497^SetUp!$B$55,I3497))</f>
        <v>1.1209920593908285E-2</v>
      </c>
      <c r="M3497" s="57">
        <f t="shared" si="963"/>
        <v>0.68564731075870122</v>
      </c>
      <c r="N3497" s="57">
        <f>IF(SetUp!$B$62=0,X3497,(B3497-E3497)*(1-(H3497/SetUp!$B$66/SetUp!$B$56)))</f>
        <v>0</v>
      </c>
      <c r="O3497" s="57">
        <f>K3497*SetUp!$B$65</f>
        <v>0</v>
      </c>
      <c r="P3497" s="57">
        <f>MIN(SetUp!$B$54*L3497^SetUp!$B$51,L3497)</f>
        <v>6.2101968670126555E-3</v>
      </c>
      <c r="Q3497" s="57">
        <f t="shared" si="964"/>
        <v>1.4437003687211392E-2</v>
      </c>
      <c r="R3497" s="57">
        <f>IF((H3497+N3497-O3497)&gt;SetUp!$B$56,T3496+H3497+N3497-O3497-SetUp!$B$56,T3496)</f>
        <v>0</v>
      </c>
      <c r="S3497" s="57">
        <f>R3497*SetUp!$B$65</f>
        <v>0</v>
      </c>
      <c r="T3497" s="57">
        <f>IF((R3497-S3497)&lt;SetUp!$B$53,R3497-S3497,SetUp!$B$53)</f>
        <v>0</v>
      </c>
      <c r="U3497" s="57">
        <f t="shared" si="965"/>
        <v>0.68564731075870122</v>
      </c>
      <c r="V3497" s="57">
        <f>(L3497-P3497)/1000*SetUp!$B$13*1000000/SetUp!$B$48</f>
        <v>0.28437270128355152</v>
      </c>
      <c r="W3497" s="57">
        <f t="shared" si="967"/>
        <v>-2.0816681711721685E-17</v>
      </c>
      <c r="X3497" s="57">
        <f>MAX((SetUp!$B$56*(1-($H3497/SetUp!$B$56)^2)*TANH(($B3497-$D3497)/SetUp!$B$56))/(1+$H3497/SetUp!$B$56*TANH(($B3497-$D3497)/SetUp!$B$56)),0)</f>
        <v>0</v>
      </c>
    </row>
    <row r="3498" spans="1:24" x14ac:dyDescent="0.3">
      <c r="A3498" s="64">
        <v>30160</v>
      </c>
      <c r="B3498" s="57">
        <v>0.03</v>
      </c>
      <c r="C3498" s="57">
        <v>0</v>
      </c>
      <c r="D3498" s="57">
        <v>3.4279999999999999</v>
      </c>
      <c r="E3498" s="57">
        <f t="shared" si="959"/>
        <v>0.03</v>
      </c>
      <c r="F3498" s="57">
        <f t="shared" si="960"/>
        <v>3.3980000000000001</v>
      </c>
      <c r="G3498" s="57">
        <f t="shared" si="961"/>
        <v>0</v>
      </c>
      <c r="H3498" s="57">
        <f>IF(Q3497&gt;SetUp!$B$56,SetUp!$B$56,Q3497)</f>
        <v>1.4437003687211392E-2</v>
      </c>
      <c r="I3498" s="57">
        <f t="shared" si="966"/>
        <v>0.68564731075870122</v>
      </c>
      <c r="J3498" s="57">
        <f>MIN(F3498,H3498,(1-EXP(-SetUp!$B$52*H3498/SetUp!$B$56))*F3498)</f>
        <v>7.6565076930151582E-3</v>
      </c>
      <c r="K3498" s="57">
        <f t="shared" si="962"/>
        <v>6.7804959941962341E-3</v>
      </c>
      <c r="L3498" s="57">
        <f>IF(I3498&lt;=0,0,MIN(SetUp!$B$50*I3498^SetUp!$B$55,I3498))</f>
        <v>1.0910989705040041E-2</v>
      </c>
      <c r="M3498" s="57">
        <f t="shared" si="963"/>
        <v>0.67473632105366121</v>
      </c>
      <c r="N3498" s="57">
        <f>IF(SetUp!$B$62=0,X3498,(B3498-E3498)*(1-(H3498/SetUp!$B$66/SetUp!$B$56)))</f>
        <v>0</v>
      </c>
      <c r="O3498" s="57">
        <f>K3498*SetUp!$B$65</f>
        <v>0</v>
      </c>
      <c r="P3498" s="57">
        <f>MIN(SetUp!$B$54*L3498^SetUp!$B$51,L3498)</f>
        <v>6.047371795702714E-3</v>
      </c>
      <c r="Q3498" s="57">
        <f t="shared" si="964"/>
        <v>6.7804959941962341E-3</v>
      </c>
      <c r="R3498" s="57">
        <f>IF((H3498+N3498-O3498)&gt;SetUp!$B$56,T3497+H3498+N3498-O3498-SetUp!$B$56,T3497)</f>
        <v>0</v>
      </c>
      <c r="S3498" s="57">
        <f>R3498*SetUp!$B$65</f>
        <v>0</v>
      </c>
      <c r="T3498" s="57">
        <f>IF((R3498-S3498)&lt;SetUp!$B$53,R3498-S3498,SetUp!$B$53)</f>
        <v>0</v>
      </c>
      <c r="U3498" s="57">
        <f t="shared" si="965"/>
        <v>0.67473632105366121</v>
      </c>
      <c r="V3498" s="57">
        <f>(L3498-P3498)/1000*SetUp!$B$13*1000000/SetUp!$B$48</f>
        <v>0.27663131773644645</v>
      </c>
      <c r="W3498" s="57">
        <f t="shared" si="967"/>
        <v>1.231653667943533E-16</v>
      </c>
      <c r="X3498" s="57">
        <f>MAX((SetUp!$B$56*(1-($H3498/SetUp!$B$56)^2)*TANH(($B3498-$D3498)/SetUp!$B$56))/(1+$H3498/SetUp!$B$56*TANH(($B3498-$D3498)/SetUp!$B$56)),0)</f>
        <v>0</v>
      </c>
    </row>
    <row r="3499" spans="1:24" x14ac:dyDescent="0.3">
      <c r="A3499" s="64">
        <v>30161</v>
      </c>
      <c r="B3499" s="57">
        <v>0.39600000000000002</v>
      </c>
      <c r="C3499" s="57">
        <v>0</v>
      </c>
      <c r="D3499" s="57">
        <v>3.4279999999999999</v>
      </c>
      <c r="E3499" s="57">
        <f t="shared" si="959"/>
        <v>0.39600000000000002</v>
      </c>
      <c r="F3499" s="57">
        <f t="shared" si="960"/>
        <v>3.032</v>
      </c>
      <c r="G3499" s="57">
        <f t="shared" si="961"/>
        <v>0</v>
      </c>
      <c r="H3499" s="57">
        <f>IF(Q3498&gt;SetUp!$B$56,SetUp!$B$56,Q3498)</f>
        <v>6.7804959941962341E-3</v>
      </c>
      <c r="I3499" s="57">
        <f t="shared" si="966"/>
        <v>0.67473632105366121</v>
      </c>
      <c r="J3499" s="57">
        <f>MIN(F3499,H3499,(1-EXP(-SetUp!$B$52*H3499/SetUp!$B$56))*F3499)</f>
        <v>3.2105589595889388E-3</v>
      </c>
      <c r="K3499" s="57">
        <f t="shared" si="962"/>
        <v>3.5699370346072954E-3</v>
      </c>
      <c r="L3499" s="57">
        <f>IF(I3499&lt;=0,0,MIN(SetUp!$B$50*I3499^SetUp!$B$55,I3499))</f>
        <v>1.0623142303463203E-2</v>
      </c>
      <c r="M3499" s="57">
        <f t="shared" si="963"/>
        <v>0.66411317875019804</v>
      </c>
      <c r="N3499" s="57">
        <f>IF(SetUp!$B$62=0,X3499,(B3499-E3499)*(1-(H3499/SetUp!$B$66/SetUp!$B$56)))</f>
        <v>0</v>
      </c>
      <c r="O3499" s="57">
        <f>K3499*SetUp!$B$65</f>
        <v>0</v>
      </c>
      <c r="P3499" s="57">
        <f>MIN(SetUp!$B$54*L3499^SetUp!$B$51,L3499)</f>
        <v>5.8905120824433608E-3</v>
      </c>
      <c r="Q3499" s="57">
        <f t="shared" si="964"/>
        <v>3.5699370346072954E-3</v>
      </c>
      <c r="R3499" s="57">
        <f>IF((H3499+N3499-O3499)&gt;SetUp!$B$56,T3498+H3499+N3499-O3499-SetUp!$B$56,T3498)</f>
        <v>0</v>
      </c>
      <c r="S3499" s="57">
        <f>R3499*SetUp!$B$65</f>
        <v>0</v>
      </c>
      <c r="T3499" s="57">
        <f>IF((R3499-S3499)&lt;SetUp!$B$53,R3499-S3499,SetUp!$B$53)</f>
        <v>0</v>
      </c>
      <c r="U3499" s="57">
        <f t="shared" si="965"/>
        <v>0.66411317875019804</v>
      </c>
      <c r="V3499" s="57">
        <f>(L3499-P3499)/1000*SetUp!$B$13*1000000/SetUp!$B$48</f>
        <v>0.26918104152191263</v>
      </c>
      <c r="W3499" s="57">
        <f t="shared" si="967"/>
        <v>-2.6020852139652106E-17</v>
      </c>
      <c r="X3499" s="57">
        <f>MAX((SetUp!$B$56*(1-($H3499/SetUp!$B$56)^2)*TANH(($B3499-$D3499)/SetUp!$B$56))/(1+$H3499/SetUp!$B$56*TANH(($B3499-$D3499)/SetUp!$B$56)),0)</f>
        <v>0</v>
      </c>
    </row>
    <row r="3500" spans="1:24" x14ac:dyDescent="0.3">
      <c r="A3500" s="64">
        <v>30162</v>
      </c>
      <c r="B3500" s="57">
        <v>0.627</v>
      </c>
      <c r="C3500" s="57">
        <v>0</v>
      </c>
      <c r="D3500" s="57">
        <v>3.4279999999999999</v>
      </c>
      <c r="E3500" s="57">
        <f t="shared" si="959"/>
        <v>0.627</v>
      </c>
      <c r="F3500" s="57">
        <f t="shared" si="960"/>
        <v>2.8010000000000002</v>
      </c>
      <c r="G3500" s="57">
        <f t="shared" si="961"/>
        <v>0</v>
      </c>
      <c r="H3500" s="57">
        <f>IF(Q3499&gt;SetUp!$B$56,SetUp!$B$56,Q3499)</f>
        <v>3.5699370346072954E-3</v>
      </c>
      <c r="I3500" s="57">
        <f t="shared" si="966"/>
        <v>0.66411317875019804</v>
      </c>
      <c r="J3500" s="57">
        <f>MIN(F3500,H3500,(1-EXP(-SetUp!$B$52*H3500/SetUp!$B$56))*F3500)</f>
        <v>1.5619695794080776E-3</v>
      </c>
      <c r="K3500" s="57">
        <f t="shared" si="962"/>
        <v>2.007967455199218E-3</v>
      </c>
      <c r="L3500" s="57">
        <f>IF(I3500&lt;=0,0,MIN(SetUp!$B$50*I3500^SetUp!$B$55,I3500))</f>
        <v>1.0345854076686712E-2</v>
      </c>
      <c r="M3500" s="57">
        <f t="shared" si="963"/>
        <v>0.65376732467351129</v>
      </c>
      <c r="N3500" s="57">
        <f>IF(SetUp!$B$62=0,X3500,(B3500-E3500)*(1-(H3500/SetUp!$B$66/SetUp!$B$56)))</f>
        <v>0</v>
      </c>
      <c r="O3500" s="57">
        <f>K3500*SetUp!$B$65</f>
        <v>0</v>
      </c>
      <c r="P3500" s="57">
        <f>MIN(SetUp!$B$54*L3500^SetUp!$B$51,L3500)</f>
        <v>5.7393381145864316E-3</v>
      </c>
      <c r="Q3500" s="57">
        <f t="shared" si="964"/>
        <v>2.007967455199218E-3</v>
      </c>
      <c r="R3500" s="57">
        <f>IF((H3500+N3500-O3500)&gt;SetUp!$B$56,T3499+H3500+N3500-O3500-SetUp!$B$56,T3499)</f>
        <v>0</v>
      </c>
      <c r="S3500" s="57">
        <f>R3500*SetUp!$B$65</f>
        <v>0</v>
      </c>
      <c r="T3500" s="57">
        <f>IF((R3500-S3500)&lt;SetUp!$B$53,R3500-S3500,SetUp!$B$53)</f>
        <v>0</v>
      </c>
      <c r="U3500" s="57">
        <f t="shared" si="965"/>
        <v>0.65376732467351129</v>
      </c>
      <c r="V3500" s="57">
        <f>(L3500-P3500)/1000*SetUp!$B$13*1000000/SetUp!$B$48</f>
        <v>0.26200795467985288</v>
      </c>
      <c r="W3500" s="57">
        <f t="shared" si="967"/>
        <v>1.5612511283791264E-17</v>
      </c>
      <c r="X3500" s="57">
        <f>MAX((SetUp!$B$56*(1-($H3500/SetUp!$B$56)^2)*TANH(($B3500-$D3500)/SetUp!$B$56))/(1+$H3500/SetUp!$B$56*TANH(($B3500-$D3500)/SetUp!$B$56)),0)</f>
        <v>0</v>
      </c>
    </row>
    <row r="3501" spans="1:24" x14ac:dyDescent="0.3">
      <c r="A3501" s="64">
        <v>30163</v>
      </c>
      <c r="B3501" s="57">
        <v>0.106</v>
      </c>
      <c r="C3501" s="57">
        <v>0</v>
      </c>
      <c r="D3501" s="57">
        <v>3.4279999999999999</v>
      </c>
      <c r="E3501" s="57">
        <f t="shared" si="959"/>
        <v>0.106</v>
      </c>
      <c r="F3501" s="57">
        <f t="shared" si="960"/>
        <v>3.3220000000000001</v>
      </c>
      <c r="G3501" s="57">
        <f t="shared" si="961"/>
        <v>0</v>
      </c>
      <c r="H3501" s="57">
        <f>IF(Q3500&gt;SetUp!$B$56,SetUp!$B$56,Q3500)</f>
        <v>2.007967455199218E-3</v>
      </c>
      <c r="I3501" s="57">
        <f t="shared" si="966"/>
        <v>0.65376732467351129</v>
      </c>
      <c r="J3501" s="57">
        <f>MIN(F3501,H3501,(1-EXP(-SetUp!$B$52*H3501/SetUp!$B$56))*F3501)</f>
        <v>1.0420971223295181E-3</v>
      </c>
      <c r="K3501" s="57">
        <f t="shared" si="962"/>
        <v>9.6587033286969987E-4</v>
      </c>
      <c r="L3501" s="57">
        <f>IF(I3501&lt;=0,0,MIN(SetUp!$B$50*I3501^SetUp!$B$55,I3501))</f>
        <v>1.0078630780748736E-2</v>
      </c>
      <c r="M3501" s="57">
        <f t="shared" si="963"/>
        <v>0.64368869389276251</v>
      </c>
      <c r="N3501" s="57">
        <f>IF(SetUp!$B$62=0,X3501,(B3501-E3501)*(1-(H3501/SetUp!$B$66/SetUp!$B$56)))</f>
        <v>0</v>
      </c>
      <c r="O3501" s="57">
        <f>K3501*SetUp!$B$65</f>
        <v>0</v>
      </c>
      <c r="P3501" s="57">
        <f>MIN(SetUp!$B$54*L3501^SetUp!$B$51,L3501)</f>
        <v>5.5935861958957738E-3</v>
      </c>
      <c r="Q3501" s="57">
        <f t="shared" si="964"/>
        <v>9.6587033286969987E-4</v>
      </c>
      <c r="R3501" s="57">
        <f>IF((H3501+N3501-O3501)&gt;SetUp!$B$56,T3500+H3501+N3501-O3501-SetUp!$B$56,T3500)</f>
        <v>0</v>
      </c>
      <c r="S3501" s="57">
        <f>R3501*SetUp!$B$65</f>
        <v>0</v>
      </c>
      <c r="T3501" s="57">
        <f>IF((R3501-S3501)&lt;SetUp!$B$53,R3501-S3501,SetUp!$B$53)</f>
        <v>0</v>
      </c>
      <c r="U3501" s="57">
        <f t="shared" si="965"/>
        <v>0.64368869389276251</v>
      </c>
      <c r="V3501" s="57">
        <f>(L3501-P3501)/1000*SetUp!$B$13*1000000/SetUp!$B$48</f>
        <v>0.25509894418980694</v>
      </c>
      <c r="W3501" s="57">
        <f t="shared" si="967"/>
        <v>-1.3183898417423734E-16</v>
      </c>
      <c r="X3501" s="57">
        <f>MAX((SetUp!$B$56*(1-($H3501/SetUp!$B$56)^2)*TANH(($B3501-$D3501)/SetUp!$B$56))/(1+$H3501/SetUp!$B$56*TANH(($B3501-$D3501)/SetUp!$B$56)),0)</f>
        <v>0</v>
      </c>
    </row>
    <row r="3502" spans="1:24" x14ac:dyDescent="0.3">
      <c r="A3502" s="64">
        <v>30164</v>
      </c>
      <c r="B3502" s="57">
        <v>4.9000000000000002E-2</v>
      </c>
      <c r="C3502" s="57"/>
      <c r="D3502" s="57">
        <v>4.016</v>
      </c>
      <c r="E3502" s="57">
        <f t="shared" si="959"/>
        <v>4.9000000000000002E-2</v>
      </c>
      <c r="F3502" s="57">
        <f t="shared" si="960"/>
        <v>3.9670000000000001</v>
      </c>
      <c r="G3502" s="57">
        <f t="shared" si="961"/>
        <v>0</v>
      </c>
      <c r="H3502" s="57">
        <f>IF(Q3501&gt;SetUp!$B$56,SetUp!$B$56,Q3501)</f>
        <v>9.6587033286969987E-4</v>
      </c>
      <c r="I3502" s="57">
        <f t="shared" si="966"/>
        <v>0.64368869389276251</v>
      </c>
      <c r="J3502" s="57">
        <f>MIN(F3502,H3502,(1-EXP(-SetUp!$B$52*H3502/SetUp!$B$56))*F3502)</f>
        <v>5.9864351518989557E-4</v>
      </c>
      <c r="K3502" s="57">
        <f t="shared" si="962"/>
        <v>3.672268176798043E-4</v>
      </c>
      <c r="L3502" s="57">
        <f>IF(I3502&lt;=0,0,MIN(SetUp!$B$50*I3502^SetUp!$B$55,I3502))</f>
        <v>9.8210062194650817E-3</v>
      </c>
      <c r="M3502" s="57">
        <f t="shared" si="963"/>
        <v>0.63386768767329738</v>
      </c>
      <c r="N3502" s="57">
        <f>IF(SetUp!$B$62=0,X3502,(B3502-E3502)*(1-(H3502/SetUp!$B$66/SetUp!$B$56)))</f>
        <v>0</v>
      </c>
      <c r="O3502" s="57">
        <f>K3502*SetUp!$B$65</f>
        <v>0</v>
      </c>
      <c r="P3502" s="57">
        <f>MIN(SetUp!$B$54*L3502^SetUp!$B$51,L3502)</f>
        <v>5.4530074835373154E-3</v>
      </c>
      <c r="Q3502" s="57">
        <f t="shared" si="964"/>
        <v>3.672268176798043E-4</v>
      </c>
      <c r="R3502" s="57">
        <f>IF((H3502+N3502-O3502)&gt;SetUp!$B$56,T3501+H3502+N3502-O3502-SetUp!$B$56,T3501)</f>
        <v>0</v>
      </c>
      <c r="S3502" s="57">
        <f>R3502*SetUp!$B$65</f>
        <v>0</v>
      </c>
      <c r="T3502" s="57">
        <f>IF((R3502-S3502)&lt;SetUp!$B$53,R3502-S3502,SetUp!$B$53)</f>
        <v>0</v>
      </c>
      <c r="U3502" s="57">
        <f t="shared" si="965"/>
        <v>0.63386768767329738</v>
      </c>
      <c r="V3502" s="57">
        <f>(L3502-P3502)/1000*SetUp!$B$13*1000000/SetUp!$B$48</f>
        <v>0.24844164749682524</v>
      </c>
      <c r="W3502" s="57">
        <f t="shared" si="967"/>
        <v>-5.7245874707234634E-17</v>
      </c>
      <c r="X3502" s="57">
        <f>MAX((SetUp!$B$56*(1-($H3502/SetUp!$B$56)^2)*TANH(($B3502-$D3502)/SetUp!$B$56))/(1+$H3502/SetUp!$B$56*TANH(($B3502-$D3502)/SetUp!$B$56)),0)</f>
        <v>0</v>
      </c>
    </row>
    <row r="3503" spans="1:24" x14ac:dyDescent="0.3">
      <c r="A3503" s="64">
        <v>30165</v>
      </c>
      <c r="B3503" s="57">
        <v>5.5E-2</v>
      </c>
      <c r="C3503" s="57"/>
      <c r="D3503" s="57">
        <v>4.016</v>
      </c>
      <c r="E3503" s="57">
        <f t="shared" si="959"/>
        <v>5.5E-2</v>
      </c>
      <c r="F3503" s="57">
        <f t="shared" si="960"/>
        <v>3.9609999999999999</v>
      </c>
      <c r="G3503" s="57">
        <f t="shared" si="961"/>
        <v>0</v>
      </c>
      <c r="H3503" s="57">
        <f>IF(Q3502&gt;SetUp!$B$56,SetUp!$B$56,Q3502)</f>
        <v>3.672268176798043E-4</v>
      </c>
      <c r="I3503" s="57">
        <f t="shared" si="966"/>
        <v>0.63386768767329738</v>
      </c>
      <c r="J3503" s="57">
        <f>MIN(F3503,H3503,(1-EXP(-SetUp!$B$52*H3503/SetUp!$B$56))*F3503)</f>
        <v>2.2727245221247137E-4</v>
      </c>
      <c r="K3503" s="57">
        <f t="shared" si="962"/>
        <v>1.3995436546733293E-4</v>
      </c>
      <c r="L3503" s="57">
        <f>IF(I3503&lt;=0,0,MIN(SetUp!$B$50*I3503^SetUp!$B$55,I3503))</f>
        <v>9.57254037902543E-3</v>
      </c>
      <c r="M3503" s="57">
        <f t="shared" si="963"/>
        <v>0.62429514729427193</v>
      </c>
      <c r="N3503" s="57">
        <f>IF(SetUp!$B$62=0,X3503,(B3503-E3503)*(1-(H3503/SetUp!$B$66/SetUp!$B$56)))</f>
        <v>0</v>
      </c>
      <c r="O3503" s="57">
        <f>K3503*SetUp!$B$65</f>
        <v>0</v>
      </c>
      <c r="P3503" s="57">
        <f>MIN(SetUp!$B$54*L3503^SetUp!$B$51,L3503)</f>
        <v>5.3173670063531939E-3</v>
      </c>
      <c r="Q3503" s="57">
        <f t="shared" si="964"/>
        <v>1.3995436546733293E-4</v>
      </c>
      <c r="R3503" s="57">
        <f>IF((H3503+N3503-O3503)&gt;SetUp!$B$56,T3502+H3503+N3503-O3503-SetUp!$B$56,T3502)</f>
        <v>0</v>
      </c>
      <c r="S3503" s="57">
        <f>R3503*SetUp!$B$65</f>
        <v>0</v>
      </c>
      <c r="T3503" s="57">
        <f>IF((R3503-S3503)&lt;SetUp!$B$53,R3503-S3503,SetUp!$B$53)</f>
        <v>0</v>
      </c>
      <c r="U3503" s="57">
        <f t="shared" si="965"/>
        <v>0.62429514729427193</v>
      </c>
      <c r="V3503" s="57">
        <f>(L3503-P3503)/1000*SetUp!$B$13*1000000/SetUp!$B$48</f>
        <v>0.24202440224991742</v>
      </c>
      <c r="W3503" s="57">
        <f t="shared" si="967"/>
        <v>3.2959746043559335E-17</v>
      </c>
      <c r="X3503" s="57">
        <f>MAX((SetUp!$B$56*(1-($H3503/SetUp!$B$56)^2)*TANH(($B3503-$D3503)/SetUp!$B$56))/(1+$H3503/SetUp!$B$56*TANH(($B3503-$D3503)/SetUp!$B$56)),0)</f>
        <v>0</v>
      </c>
    </row>
    <row r="3504" spans="1:24" x14ac:dyDescent="0.3">
      <c r="A3504" s="64">
        <v>30166</v>
      </c>
      <c r="B3504" s="57">
        <v>9.2999999999999999E-2</v>
      </c>
      <c r="C3504" s="57"/>
      <c r="D3504" s="57">
        <v>4.016</v>
      </c>
      <c r="E3504" s="57">
        <f t="shared" si="959"/>
        <v>9.2999999999999999E-2</v>
      </c>
      <c r="F3504" s="57">
        <f t="shared" si="960"/>
        <v>3.923</v>
      </c>
      <c r="G3504" s="57">
        <f t="shared" si="961"/>
        <v>0</v>
      </c>
      <c r="H3504" s="57">
        <f>IF(Q3503&gt;SetUp!$B$56,SetUp!$B$56,Q3503)</f>
        <v>1.3995436546733293E-4</v>
      </c>
      <c r="I3504" s="57">
        <f t="shared" si="966"/>
        <v>0.62429514729427193</v>
      </c>
      <c r="J3504" s="57">
        <f>MIN(F3504,H3504,(1-EXP(-SetUp!$B$52*H3504/SetUp!$B$56))*F3504)</f>
        <v>8.5786714467810389E-5</v>
      </c>
      <c r="K3504" s="57">
        <f t="shared" si="962"/>
        <v>5.4167650999522544E-5</v>
      </c>
      <c r="L3504" s="57">
        <f>IF(I3504&lt;=0,0,MIN(SetUp!$B$50*I3504^SetUp!$B$55,I3504))</f>
        <v>9.3328177045207961E-3</v>
      </c>
      <c r="M3504" s="57">
        <f t="shared" si="963"/>
        <v>0.61496232958975117</v>
      </c>
      <c r="N3504" s="57">
        <f>IF(SetUp!$B$62=0,X3504,(B3504-E3504)*(1-(H3504/SetUp!$B$66/SetUp!$B$56)))</f>
        <v>0</v>
      </c>
      <c r="O3504" s="57">
        <f>K3504*SetUp!$B$65</f>
        <v>0</v>
      </c>
      <c r="P3504" s="57">
        <f>MIN(SetUp!$B$54*L3504^SetUp!$B$51,L3504)</f>
        <v>5.1864427574325987E-3</v>
      </c>
      <c r="Q3504" s="57">
        <f t="shared" si="964"/>
        <v>5.4167650999522544E-5</v>
      </c>
      <c r="R3504" s="57">
        <f>IF((H3504+N3504-O3504)&gt;SetUp!$B$56,T3503+H3504+N3504-O3504-SetUp!$B$56,T3503)</f>
        <v>0</v>
      </c>
      <c r="S3504" s="57">
        <f>R3504*SetUp!$B$65</f>
        <v>0</v>
      </c>
      <c r="T3504" s="57">
        <f>IF((R3504-S3504)&lt;SetUp!$B$53,R3504-S3504,SetUp!$B$53)</f>
        <v>0</v>
      </c>
      <c r="U3504" s="57">
        <f t="shared" si="965"/>
        <v>0.61496232958975117</v>
      </c>
      <c r="V3504" s="57">
        <f>(L3504-P3504)/1000*SetUp!$B$13*1000000/SetUp!$B$48</f>
        <v>0.23583619988739585</v>
      </c>
      <c r="W3504" s="57">
        <f t="shared" si="967"/>
        <v>4.3368086899420177E-17</v>
      </c>
      <c r="X3504" s="57">
        <f>MAX((SetUp!$B$56*(1-($H3504/SetUp!$B$56)^2)*TANH(($B3504-$D3504)/SetUp!$B$56))/(1+$H3504/SetUp!$B$56*TANH(($B3504-$D3504)/SetUp!$B$56)),0)</f>
        <v>0</v>
      </c>
    </row>
    <row r="3505" spans="1:24" x14ac:dyDescent="0.3">
      <c r="A3505" s="64">
        <v>30167</v>
      </c>
      <c r="B3505" s="57">
        <v>0</v>
      </c>
      <c r="C3505" s="57"/>
      <c r="D3505" s="57">
        <v>4.016</v>
      </c>
      <c r="E3505" s="57">
        <f t="shared" si="959"/>
        <v>0</v>
      </c>
      <c r="F3505" s="57">
        <f t="shared" si="960"/>
        <v>4.016</v>
      </c>
      <c r="G3505" s="57">
        <f t="shared" si="961"/>
        <v>0</v>
      </c>
      <c r="H3505" s="57">
        <f>IF(Q3504&gt;SetUp!$B$56,SetUp!$B$56,Q3504)</f>
        <v>5.4167650999522544E-5</v>
      </c>
      <c r="I3505" s="57">
        <f t="shared" si="966"/>
        <v>0.61496232958975117</v>
      </c>
      <c r="J3505" s="57">
        <f>MIN(F3505,H3505,(1-EXP(-SetUp!$B$52*H3505/SetUp!$B$56))*F3505)</f>
        <v>3.3990057161149781E-5</v>
      </c>
      <c r="K3505" s="57">
        <f t="shared" si="962"/>
        <v>2.0177593838372763E-5</v>
      </c>
      <c r="L3505" s="57">
        <f>IF(I3505&lt;=0,0,MIN(SetUp!$B$50*I3505^SetUp!$B$55,I3505))</f>
        <v>9.1014455062691599E-3</v>
      </c>
      <c r="M3505" s="57">
        <f t="shared" si="963"/>
        <v>0.60586088408348204</v>
      </c>
      <c r="N3505" s="57">
        <f>IF(SetUp!$B$62=0,X3505,(B3505-E3505)*(1-(H3505/SetUp!$B$66/SetUp!$B$56)))</f>
        <v>0</v>
      </c>
      <c r="O3505" s="57">
        <f>K3505*SetUp!$B$65</f>
        <v>0</v>
      </c>
      <c r="P3505" s="57">
        <f>MIN(SetUp!$B$54*L3505^SetUp!$B$51,L3505)</f>
        <v>5.0600248546576326E-3</v>
      </c>
      <c r="Q3505" s="57">
        <f t="shared" si="964"/>
        <v>2.0177593838372763E-5</v>
      </c>
      <c r="R3505" s="57">
        <f>IF((H3505+N3505-O3505)&gt;SetUp!$B$56,T3504+H3505+N3505-O3505-SetUp!$B$56,T3504)</f>
        <v>0</v>
      </c>
      <c r="S3505" s="57">
        <f>R3505*SetUp!$B$65</f>
        <v>0</v>
      </c>
      <c r="T3505" s="57">
        <f>IF((R3505-S3505)&lt;SetUp!$B$53,R3505-S3505,SetUp!$B$53)</f>
        <v>0</v>
      </c>
      <c r="U3505" s="57">
        <f t="shared" si="965"/>
        <v>0.60586088408348204</v>
      </c>
      <c r="V3505" s="57">
        <f>(L3505-P3505)/1000*SetUp!$B$13*1000000/SetUp!$B$48</f>
        <v>0.22986664273857632</v>
      </c>
      <c r="W3505" s="57">
        <f t="shared" si="967"/>
        <v>-1.7347234759768071E-17</v>
      </c>
      <c r="X3505" s="57">
        <f>MAX((SetUp!$B$56*(1-($H3505/SetUp!$B$56)^2)*TANH(($B3505-$D3505)/SetUp!$B$56))/(1+$H3505/SetUp!$B$56*TANH(($B3505-$D3505)/SetUp!$B$56)),0)</f>
        <v>0</v>
      </c>
    </row>
    <row r="3506" spans="1:24" x14ac:dyDescent="0.3">
      <c r="A3506" s="64">
        <v>30168</v>
      </c>
      <c r="B3506" s="57">
        <v>0</v>
      </c>
      <c r="C3506" s="57"/>
      <c r="D3506" s="57">
        <v>4.016</v>
      </c>
      <c r="E3506" s="57">
        <f t="shared" si="959"/>
        <v>0</v>
      </c>
      <c r="F3506" s="57">
        <f t="shared" si="960"/>
        <v>4.016</v>
      </c>
      <c r="G3506" s="57">
        <f t="shared" si="961"/>
        <v>0</v>
      </c>
      <c r="H3506" s="57">
        <f>IF(Q3505&gt;SetUp!$B$56,SetUp!$B$56,Q3505)</f>
        <v>2.0177593838372763E-5</v>
      </c>
      <c r="I3506" s="57">
        <f t="shared" si="966"/>
        <v>0.60586088408348204</v>
      </c>
      <c r="J3506" s="57">
        <f>MIN(F3506,H3506,(1-EXP(-SetUp!$B$52*H3506/SetUp!$B$56))*F3506)</f>
        <v>1.266142017455607E-5</v>
      </c>
      <c r="K3506" s="57">
        <f t="shared" si="962"/>
        <v>7.5161736638166922E-6</v>
      </c>
      <c r="L3506" s="57">
        <f>IF(I3506&lt;=0,0,MIN(SetUp!$B$50*I3506^SetUp!$B$55,I3506))</f>
        <v>8.8780524849553996E-3</v>
      </c>
      <c r="M3506" s="57">
        <f t="shared" si="963"/>
        <v>0.59698283159852661</v>
      </c>
      <c r="N3506" s="57">
        <f>IF(SetUp!$B$62=0,X3506,(B3506-E3506)*(1-(H3506/SetUp!$B$66/SetUp!$B$56)))</f>
        <v>0</v>
      </c>
      <c r="O3506" s="57">
        <f>K3506*SetUp!$B$65</f>
        <v>0</v>
      </c>
      <c r="P3506" s="57">
        <f>MIN(SetUp!$B$54*L3506^SetUp!$B$51,L3506)</f>
        <v>4.9379147634989722E-3</v>
      </c>
      <c r="Q3506" s="57">
        <f t="shared" si="964"/>
        <v>7.5161736638166922E-6</v>
      </c>
      <c r="R3506" s="57">
        <f>IF((H3506+N3506-O3506)&gt;SetUp!$B$56,T3505+H3506+N3506-O3506-SetUp!$B$56,T3505)</f>
        <v>0</v>
      </c>
      <c r="S3506" s="57">
        <f>R3506*SetUp!$B$65</f>
        <v>0</v>
      </c>
      <c r="T3506" s="57">
        <f>IF((R3506-S3506)&lt;SetUp!$B$53,R3506-S3506,SetUp!$B$53)</f>
        <v>0</v>
      </c>
      <c r="U3506" s="57">
        <f t="shared" si="965"/>
        <v>0.59698283159852661</v>
      </c>
      <c r="V3506" s="57">
        <f>(L3506-P3506)/1000*SetUp!$B$13*1000000/SetUp!$B$48</f>
        <v>0.2241059043427365</v>
      </c>
      <c r="W3506" s="57">
        <f t="shared" si="967"/>
        <v>0</v>
      </c>
      <c r="X3506" s="57">
        <f>MAX((SetUp!$B$56*(1-($H3506/SetUp!$B$56)^2)*TANH(($B3506-$D3506)/SetUp!$B$56))/(1+$H3506/SetUp!$B$56*TANH(($B3506-$D3506)/SetUp!$B$56)),0)</f>
        <v>0</v>
      </c>
    </row>
    <row r="3507" spans="1:24" x14ac:dyDescent="0.3">
      <c r="A3507" s="64">
        <v>30169</v>
      </c>
      <c r="B3507" s="57">
        <v>0.371</v>
      </c>
      <c r="C3507" s="57"/>
      <c r="D3507" s="57">
        <v>4.016</v>
      </c>
      <c r="E3507" s="57">
        <f t="shared" si="959"/>
        <v>0.371</v>
      </c>
      <c r="F3507" s="57">
        <f t="shared" si="960"/>
        <v>3.645</v>
      </c>
      <c r="G3507" s="57">
        <f t="shared" si="961"/>
        <v>0</v>
      </c>
      <c r="H3507" s="57">
        <f>IF(Q3506&gt;SetUp!$B$56,SetUp!$B$56,Q3506)</f>
        <v>7.5161736638166922E-6</v>
      </c>
      <c r="I3507" s="57">
        <f t="shared" si="966"/>
        <v>0.59698283159852661</v>
      </c>
      <c r="J3507" s="57">
        <f>MIN(F3507,H3507,(1-EXP(-SetUp!$B$52*H3507/SetUp!$B$56))*F3507)</f>
        <v>4.2806932681699327E-6</v>
      </c>
      <c r="K3507" s="57">
        <f t="shared" si="962"/>
        <v>3.2354803956467595E-6</v>
      </c>
      <c r="L3507" s="57">
        <f>IF(I3507&lt;=0,0,MIN(SetUp!$B$50*I3507^SetUp!$B$55,I3507))</f>
        <v>8.6622873656314655E-3</v>
      </c>
      <c r="M3507" s="57">
        <f t="shared" si="963"/>
        <v>0.58832054423289515</v>
      </c>
      <c r="N3507" s="57">
        <f>IF(SetUp!$B$62=0,X3507,(B3507-E3507)*(1-(H3507/SetUp!$B$66/SetUp!$B$56)))</f>
        <v>0</v>
      </c>
      <c r="O3507" s="57">
        <f>K3507*SetUp!$B$65</f>
        <v>0</v>
      </c>
      <c r="P3507" s="57">
        <f>MIN(SetUp!$B$54*L3507^SetUp!$B$51,L3507)</f>
        <v>4.8199245768703524E-3</v>
      </c>
      <c r="Q3507" s="57">
        <f t="shared" si="964"/>
        <v>3.2354803956467595E-6</v>
      </c>
      <c r="R3507" s="57">
        <f>IF((H3507+N3507-O3507)&gt;SetUp!$B$56,T3506+H3507+N3507-O3507-SetUp!$B$56,T3506)</f>
        <v>0</v>
      </c>
      <c r="S3507" s="57">
        <f>R3507*SetUp!$B$65</f>
        <v>0</v>
      </c>
      <c r="T3507" s="57">
        <f>IF((R3507-S3507)&lt;SetUp!$B$53,R3507-S3507,SetUp!$B$53)</f>
        <v>0</v>
      </c>
      <c r="U3507" s="57">
        <f t="shared" si="965"/>
        <v>0.58832054423289515</v>
      </c>
      <c r="V3507" s="57">
        <f>(L3507-P3507)/1000*SetUp!$B$13*1000000/SetUp!$B$48</f>
        <v>0.21854469271441956</v>
      </c>
      <c r="W3507" s="57">
        <f t="shared" si="967"/>
        <v>-1.3877787807814457E-17</v>
      </c>
      <c r="X3507" s="57">
        <f>MAX((SetUp!$B$56*(1-($H3507/SetUp!$B$56)^2)*TANH(($B3507-$D3507)/SetUp!$B$56))/(1+$H3507/SetUp!$B$56*TANH(($B3507-$D3507)/SetUp!$B$56)),0)</f>
        <v>0</v>
      </c>
    </row>
    <row r="3508" spans="1:24" x14ac:dyDescent="0.3">
      <c r="A3508" s="64">
        <v>30170</v>
      </c>
      <c r="B3508" s="57">
        <v>0.29899999999999999</v>
      </c>
      <c r="C3508" s="57"/>
      <c r="D3508" s="57">
        <v>4.016</v>
      </c>
      <c r="E3508" s="57">
        <f t="shared" si="959"/>
        <v>0.29899999999999999</v>
      </c>
      <c r="F3508" s="57">
        <f t="shared" si="960"/>
        <v>3.7170000000000001</v>
      </c>
      <c r="G3508" s="57">
        <f t="shared" si="961"/>
        <v>0</v>
      </c>
      <c r="H3508" s="57">
        <f>IF(Q3507&gt;SetUp!$B$56,SetUp!$B$56,Q3507)</f>
        <v>3.2354803956467595E-6</v>
      </c>
      <c r="I3508" s="57">
        <f t="shared" si="966"/>
        <v>0.58832054423289515</v>
      </c>
      <c r="J3508" s="57">
        <f>MIN(F3508,H3508,(1-EXP(-SetUp!$B$52*H3508/SetUp!$B$56))*F3508)</f>
        <v>1.8791058735254662E-6</v>
      </c>
      <c r="K3508" s="57">
        <f t="shared" si="962"/>
        <v>1.3563745221212934E-6</v>
      </c>
      <c r="L3508" s="57">
        <f>IF(I3508&lt;=0,0,MIN(SetUp!$B$50*I3508^SetUp!$B$55,I3508))</f>
        <v>8.4538176315468085E-3</v>
      </c>
      <c r="M3508" s="57">
        <f t="shared" si="963"/>
        <v>0.5798667266013483</v>
      </c>
      <c r="N3508" s="57">
        <f>IF(SetUp!$B$62=0,X3508,(B3508-E3508)*(1-(H3508/SetUp!$B$66/SetUp!$B$56)))</f>
        <v>0</v>
      </c>
      <c r="O3508" s="57">
        <f>K3508*SetUp!$B$65</f>
        <v>0</v>
      </c>
      <c r="P3508" s="57">
        <f>MIN(SetUp!$B$54*L3508^SetUp!$B$51,L3508)</f>
        <v>4.7058763473311581E-3</v>
      </c>
      <c r="Q3508" s="57">
        <f t="shared" si="964"/>
        <v>1.3563745221212934E-6</v>
      </c>
      <c r="R3508" s="57">
        <f>IF((H3508+N3508-O3508)&gt;SetUp!$B$56,T3507+H3508+N3508-O3508-SetUp!$B$56,T3507)</f>
        <v>0</v>
      </c>
      <c r="S3508" s="57">
        <f>R3508*SetUp!$B$65</f>
        <v>0</v>
      </c>
      <c r="T3508" s="57">
        <f>IF((R3508-S3508)&lt;SetUp!$B$53,R3508-S3508,SetUp!$B$53)</f>
        <v>0</v>
      </c>
      <c r="U3508" s="57">
        <f t="shared" si="965"/>
        <v>0.5798667266013483</v>
      </c>
      <c r="V3508" s="57">
        <f>(L3508-P3508)/1000*SetUp!$B$13*1000000/SetUp!$B$48</f>
        <v>0.21317421630941183</v>
      </c>
      <c r="W3508" s="57">
        <f t="shared" si="967"/>
        <v>2.9490299091605721E-17</v>
      </c>
      <c r="X3508" s="57">
        <f>MAX((SetUp!$B$56*(1-($H3508/SetUp!$B$56)^2)*TANH(($B3508-$D3508)/SetUp!$B$56))/(1+$H3508/SetUp!$B$56*TANH(($B3508-$D3508)/SetUp!$B$56)),0)</f>
        <v>0</v>
      </c>
    </row>
    <row r="3509" spans="1:24" x14ac:dyDescent="0.3">
      <c r="A3509" s="64">
        <v>30171</v>
      </c>
      <c r="B3509" s="57">
        <v>0.41</v>
      </c>
      <c r="C3509" s="57"/>
      <c r="D3509" s="57">
        <v>4.016</v>
      </c>
      <c r="E3509" s="57">
        <f t="shared" si="959"/>
        <v>0.41</v>
      </c>
      <c r="F3509" s="57">
        <f t="shared" si="960"/>
        <v>3.6059999999999999</v>
      </c>
      <c r="G3509" s="57">
        <f t="shared" si="961"/>
        <v>0</v>
      </c>
      <c r="H3509" s="57">
        <f>IF(Q3508&gt;SetUp!$B$56,SetUp!$B$56,Q3508)</f>
        <v>1.3563745221212934E-6</v>
      </c>
      <c r="I3509" s="57">
        <f t="shared" si="966"/>
        <v>0.5798667266013483</v>
      </c>
      <c r="J3509" s="57">
        <f>MIN(F3509,H3509,(1-EXP(-SetUp!$B$52*H3509/SetUp!$B$56))*F3509)</f>
        <v>7.6423218888765909E-7</v>
      </c>
      <c r="K3509" s="57">
        <f t="shared" si="962"/>
        <v>5.9214233323363429E-7</v>
      </c>
      <c r="L3509" s="57">
        <f>IF(I3509&lt;=0,0,MIN(SetUp!$B$50*I3509^SetUp!$B$55,I3509))</f>
        <v>8.2523283496091799E-3</v>
      </c>
      <c r="M3509" s="57">
        <f t="shared" si="963"/>
        <v>0.5716143982517391</v>
      </c>
      <c r="N3509" s="57">
        <f>IF(SetUp!$B$62=0,X3509,(B3509-E3509)*(1-(H3509/SetUp!$B$66/SetUp!$B$56)))</f>
        <v>0</v>
      </c>
      <c r="O3509" s="57">
        <f>K3509*SetUp!$B$65</f>
        <v>0</v>
      </c>
      <c r="P3509" s="57">
        <f>MIN(SetUp!$B$54*L3509^SetUp!$B$51,L3509)</f>
        <v>4.5956014673573234E-3</v>
      </c>
      <c r="Q3509" s="57">
        <f t="shared" si="964"/>
        <v>5.9214233323363429E-7</v>
      </c>
      <c r="R3509" s="57">
        <f>IF((H3509+N3509-O3509)&gt;SetUp!$B$56,T3508+H3509+N3509-O3509-SetUp!$B$56,T3508)</f>
        <v>0</v>
      </c>
      <c r="S3509" s="57">
        <f>R3509*SetUp!$B$65</f>
        <v>0</v>
      </c>
      <c r="T3509" s="57">
        <f>IF((R3509-S3509)&lt;SetUp!$B$53,R3509-S3509,SetUp!$B$53)</f>
        <v>0</v>
      </c>
      <c r="U3509" s="57">
        <f t="shared" si="965"/>
        <v>0.5716143982517391</v>
      </c>
      <c r="V3509" s="57">
        <f>(L3509-P3509)/1000*SetUp!$B$13*1000000/SetUp!$B$48</f>
        <v>0.20798615246842966</v>
      </c>
      <c r="W3509" s="57">
        <f t="shared" si="967"/>
        <v>0</v>
      </c>
      <c r="X3509" s="57">
        <f>MAX((SetUp!$B$56*(1-($H3509/SetUp!$B$56)^2)*TANH(($B3509-$D3509)/SetUp!$B$56))/(1+$H3509/SetUp!$B$56*TANH(($B3509-$D3509)/SetUp!$B$56)),0)</f>
        <v>0</v>
      </c>
    </row>
    <row r="3510" spans="1:24" x14ac:dyDescent="0.3">
      <c r="A3510" s="64">
        <v>30172</v>
      </c>
      <c r="B3510" s="57">
        <v>0.13900000000000001</v>
      </c>
      <c r="C3510" s="57"/>
      <c r="D3510" s="57">
        <v>4.016</v>
      </c>
      <c r="E3510" s="57">
        <f t="shared" si="959"/>
        <v>0.13900000000000001</v>
      </c>
      <c r="F3510" s="57">
        <f t="shared" si="960"/>
        <v>3.8769999999999998</v>
      </c>
      <c r="G3510" s="57">
        <f t="shared" si="961"/>
        <v>0</v>
      </c>
      <c r="H3510" s="57">
        <f>IF(Q3509&gt;SetUp!$B$56,SetUp!$B$56,Q3509)</f>
        <v>5.9214233323363429E-7</v>
      </c>
      <c r="I3510" s="57">
        <f t="shared" si="966"/>
        <v>0.5716143982517391</v>
      </c>
      <c r="J3510" s="57">
        <f>MIN(F3510,H3510,(1-EXP(-SetUp!$B$52*H3510/SetUp!$B$56))*F3510)</f>
        <v>3.5870870632648263E-7</v>
      </c>
      <c r="K3510" s="57">
        <f t="shared" si="962"/>
        <v>2.3343362690715166E-7</v>
      </c>
      <c r="L3510" s="57">
        <f>IF(I3510&lt;=0,0,MIN(SetUp!$B$50*I3510^SetUp!$B$55,I3510))</f>
        <v>8.0575210800223323E-3</v>
      </c>
      <c r="M3510" s="57">
        <f t="shared" si="963"/>
        <v>0.56355687717171676</v>
      </c>
      <c r="N3510" s="57">
        <f>IF(SetUp!$B$62=0,X3510,(B3510-E3510)*(1-(H3510/SetUp!$B$66/SetUp!$B$56)))</f>
        <v>0</v>
      </c>
      <c r="O3510" s="57">
        <f>K3510*SetUp!$B$65</f>
        <v>0</v>
      </c>
      <c r="P3510" s="57">
        <f>MIN(SetUp!$B$54*L3510^SetUp!$B$51,L3510)</f>
        <v>4.4889400937889491E-3</v>
      </c>
      <c r="Q3510" s="57">
        <f t="shared" si="964"/>
        <v>2.3343362690715166E-7</v>
      </c>
      <c r="R3510" s="57">
        <f>IF((H3510+N3510-O3510)&gt;SetUp!$B$56,T3509+H3510+N3510-O3510-SetUp!$B$56,T3509)</f>
        <v>0</v>
      </c>
      <c r="S3510" s="57">
        <f>R3510*SetUp!$B$65</f>
        <v>0</v>
      </c>
      <c r="T3510" s="57">
        <f>IF((R3510-S3510)&lt;SetUp!$B$53,R3510-S3510,SetUp!$B$53)</f>
        <v>0</v>
      </c>
      <c r="U3510" s="57">
        <f t="shared" si="965"/>
        <v>0.56355687717171676</v>
      </c>
      <c r="V3510" s="57">
        <f>(L3510-P3510)/1000*SetUp!$B$13*1000000/SetUp!$B$48</f>
        <v>0.2029726181359244</v>
      </c>
      <c r="W3510" s="57">
        <f t="shared" si="967"/>
        <v>-7.9797279894933126E-17</v>
      </c>
      <c r="X3510" s="57">
        <f>MAX((SetUp!$B$56*(1-($H3510/SetUp!$B$56)^2)*TANH(($B3510-$D3510)/SetUp!$B$56))/(1+$H3510/SetUp!$B$56*TANH(($B3510-$D3510)/SetUp!$B$56)),0)</f>
        <v>0</v>
      </c>
    </row>
    <row r="3511" spans="1:24" x14ac:dyDescent="0.3">
      <c r="A3511" s="64">
        <v>30173</v>
      </c>
      <c r="B3511" s="57">
        <v>4.2999999999999997E-2</v>
      </c>
      <c r="C3511" s="57"/>
      <c r="D3511" s="57">
        <v>4.016</v>
      </c>
      <c r="E3511" s="57">
        <f t="shared" si="959"/>
        <v>4.2999999999999997E-2</v>
      </c>
      <c r="F3511" s="57">
        <f t="shared" si="960"/>
        <v>3.9729999999999999</v>
      </c>
      <c r="G3511" s="57">
        <f t="shared" si="961"/>
        <v>0</v>
      </c>
      <c r="H3511" s="57">
        <f>IF(Q3510&gt;SetUp!$B$56,SetUp!$B$56,Q3510)</f>
        <v>2.3343362690715166E-7</v>
      </c>
      <c r="I3511" s="57">
        <f t="shared" si="966"/>
        <v>0.56355687717171676</v>
      </c>
      <c r="J3511" s="57">
        <f>MIN(F3511,H3511,(1-EXP(-SetUp!$B$52*H3511/SetUp!$B$56))*F3511)</f>
        <v>1.4491121584259135E-7</v>
      </c>
      <c r="K3511" s="57">
        <f t="shared" si="962"/>
        <v>8.8522411064560307E-8</v>
      </c>
      <c r="L3511" s="57">
        <f>IF(I3511&lt;=0,0,MIN(SetUp!$B$50*I3511^SetUp!$B$55,I3511))</f>
        <v>7.8691128633191672E-3</v>
      </c>
      <c r="M3511" s="57">
        <f t="shared" si="963"/>
        <v>0.55568776430839761</v>
      </c>
      <c r="N3511" s="57">
        <f>IF(SetUp!$B$62=0,X3511,(B3511-E3511)*(1-(H3511/SetUp!$B$66/SetUp!$B$56)))</f>
        <v>0</v>
      </c>
      <c r="O3511" s="57">
        <f>K3511*SetUp!$B$65</f>
        <v>0</v>
      </c>
      <c r="P3511" s="57">
        <f>MIN(SetUp!$B$54*L3511^SetUp!$B$51,L3511)</f>
        <v>4.3857406129122929E-3</v>
      </c>
      <c r="Q3511" s="57">
        <f t="shared" si="964"/>
        <v>8.8522411064560307E-8</v>
      </c>
      <c r="R3511" s="57">
        <f>IF((H3511+N3511-O3511)&gt;SetUp!$B$56,T3510+H3511+N3511-O3511-SetUp!$B$56,T3510)</f>
        <v>0</v>
      </c>
      <c r="S3511" s="57">
        <f>R3511*SetUp!$B$65</f>
        <v>0</v>
      </c>
      <c r="T3511" s="57">
        <f>IF((R3511-S3511)&lt;SetUp!$B$53,R3511-S3511,SetUp!$B$53)</f>
        <v>0</v>
      </c>
      <c r="U3511" s="57">
        <f t="shared" si="965"/>
        <v>0.55568776430839761</v>
      </c>
      <c r="V3511" s="57">
        <f>(L3511-P3511)/1000*SetUp!$B$13*1000000/SetUp!$B$48</f>
        <v>0.1981261426697718</v>
      </c>
      <c r="W3511" s="57">
        <f t="shared" si="967"/>
        <v>5.5511151231257827E-17</v>
      </c>
      <c r="X3511" s="57">
        <f>MAX((SetUp!$B$56*(1-($H3511/SetUp!$B$56)^2)*TANH(($B3511-$D3511)/SetUp!$B$56))/(1+$H3511/SetUp!$B$56*TANH(($B3511-$D3511)/SetUp!$B$56)),0)</f>
        <v>0</v>
      </c>
    </row>
    <row r="3512" spans="1:24" x14ac:dyDescent="0.3">
      <c r="A3512" s="64">
        <v>30174</v>
      </c>
      <c r="B3512" s="57">
        <v>5.2999999999999999E-2</v>
      </c>
      <c r="C3512" s="57"/>
      <c r="D3512" s="57">
        <v>4.016</v>
      </c>
      <c r="E3512" s="57">
        <f t="shared" si="959"/>
        <v>5.2999999999999999E-2</v>
      </c>
      <c r="F3512" s="57">
        <f t="shared" si="960"/>
        <v>3.9630000000000001</v>
      </c>
      <c r="G3512" s="57">
        <f t="shared" si="961"/>
        <v>0</v>
      </c>
      <c r="H3512" s="57">
        <f>IF(Q3511&gt;SetUp!$B$56,SetUp!$B$56,Q3511)</f>
        <v>8.8522411064560307E-8</v>
      </c>
      <c r="I3512" s="57">
        <f t="shared" si="966"/>
        <v>0.55568776430839761</v>
      </c>
      <c r="J3512" s="57">
        <f>MIN(F3512,H3512,(1-EXP(-SetUp!$B$52*H3512/SetUp!$B$56))*F3512)</f>
        <v>5.4814736302311042E-8</v>
      </c>
      <c r="K3512" s="57">
        <f t="shared" si="962"/>
        <v>3.3707674762249266E-8</v>
      </c>
      <c r="L3512" s="57">
        <f>IF(I3512&lt;=0,0,MIN(SetUp!$B$50*I3512^SetUp!$B$55,I3512))</f>
        <v>7.6868352786144331E-3</v>
      </c>
      <c r="M3512" s="57">
        <f t="shared" si="963"/>
        <v>0.54800092902978315</v>
      </c>
      <c r="N3512" s="57">
        <f>IF(SetUp!$B$62=0,X3512,(B3512-E3512)*(1-(H3512/SetUp!$B$66/SetUp!$B$56)))</f>
        <v>0</v>
      </c>
      <c r="O3512" s="57">
        <f>K3512*SetUp!$B$65</f>
        <v>0</v>
      </c>
      <c r="P3512" s="57">
        <f>MIN(SetUp!$B$54*L3512^SetUp!$B$51,L3512)</f>
        <v>4.2858591429489161E-3</v>
      </c>
      <c r="Q3512" s="57">
        <f t="shared" si="964"/>
        <v>3.3707674762249266E-8</v>
      </c>
      <c r="R3512" s="57">
        <f>IF((H3512+N3512-O3512)&gt;SetUp!$B$56,T3511+H3512+N3512-O3512-SetUp!$B$56,T3511)</f>
        <v>0</v>
      </c>
      <c r="S3512" s="57">
        <f>R3512*SetUp!$B$65</f>
        <v>0</v>
      </c>
      <c r="T3512" s="57">
        <f>IF((R3512-S3512)&lt;SetUp!$B$53,R3512-S3512,SetUp!$B$53)</f>
        <v>0</v>
      </c>
      <c r="U3512" s="57">
        <f t="shared" si="965"/>
        <v>0.54800092902978315</v>
      </c>
      <c r="V3512" s="57">
        <f>(L3512-P3512)/1000*SetUp!$B$13*1000000/SetUp!$B$48</f>
        <v>0.19343964257413193</v>
      </c>
      <c r="W3512" s="57">
        <f t="shared" si="967"/>
        <v>-3.8163916471489756E-17</v>
      </c>
      <c r="X3512" s="57">
        <f>MAX((SetUp!$B$56*(1-($H3512/SetUp!$B$56)^2)*TANH(($B3512-$D3512)/SetUp!$B$56))/(1+$H3512/SetUp!$B$56*TANH(($B3512-$D3512)/SetUp!$B$56)),0)</f>
        <v>0</v>
      </c>
    </row>
    <row r="3513" spans="1:24" x14ac:dyDescent="0.3">
      <c r="A3513" s="64">
        <v>30175</v>
      </c>
      <c r="B3513" s="57">
        <v>4.8000000000000001E-2</v>
      </c>
      <c r="C3513" s="57"/>
      <c r="D3513" s="57">
        <v>4.016</v>
      </c>
      <c r="E3513" s="57">
        <f t="shared" si="959"/>
        <v>4.8000000000000001E-2</v>
      </c>
      <c r="F3513" s="57">
        <f t="shared" si="960"/>
        <v>3.968</v>
      </c>
      <c r="G3513" s="57">
        <f t="shared" si="961"/>
        <v>0</v>
      </c>
      <c r="H3513" s="57">
        <f>IF(Q3512&gt;SetUp!$B$56,SetUp!$B$56,Q3512)</f>
        <v>3.3707674762249266E-8</v>
      </c>
      <c r="I3513" s="57">
        <f t="shared" si="966"/>
        <v>0.54800092902978315</v>
      </c>
      <c r="J3513" s="57">
        <f>MIN(F3513,H3513,(1-EXP(-SetUp!$B$52*H3513/SetUp!$B$56))*F3513)</f>
        <v>2.0898758421594721E-8</v>
      </c>
      <c r="K3513" s="57">
        <f t="shared" si="962"/>
        <v>1.2808916340654545E-8</v>
      </c>
      <c r="L3513" s="57">
        <f>IF(I3513&lt;=0,0,MIN(SetUp!$B$50*I3513^SetUp!$B$55,I3513))</f>
        <v>7.5104335674473837E-3</v>
      </c>
      <c r="M3513" s="57">
        <f t="shared" si="963"/>
        <v>0.54049049546233574</v>
      </c>
      <c r="N3513" s="57">
        <f>IF(SetUp!$B$62=0,X3513,(B3513-E3513)*(1-(H3513/SetUp!$B$66/SetUp!$B$56)))</f>
        <v>0</v>
      </c>
      <c r="O3513" s="57">
        <f>K3513*SetUp!$B$65</f>
        <v>0</v>
      </c>
      <c r="P3513" s="57">
        <f>MIN(SetUp!$B$54*L3513^SetUp!$B$51,L3513)</f>
        <v>4.1891590710089405E-3</v>
      </c>
      <c r="Q3513" s="57">
        <f t="shared" si="964"/>
        <v>1.2808916340654545E-8</v>
      </c>
      <c r="R3513" s="57">
        <f>IF((H3513+N3513-O3513)&gt;SetUp!$B$56,T3512+H3513+N3513-O3513-SetUp!$B$56,T3512)</f>
        <v>0</v>
      </c>
      <c r="S3513" s="57">
        <f>R3513*SetUp!$B$65</f>
        <v>0</v>
      </c>
      <c r="T3513" s="57">
        <f>IF((R3513-S3513)&lt;SetUp!$B$53,R3513-S3513,SetUp!$B$53)</f>
        <v>0</v>
      </c>
      <c r="U3513" s="57">
        <f t="shared" si="965"/>
        <v>0.54049049546233574</v>
      </c>
      <c r="V3513" s="57">
        <f>(L3513-P3513)/1000*SetUp!$B$13*1000000/SetUp!$B$48</f>
        <v>0.18890639800267581</v>
      </c>
      <c r="W3513" s="57">
        <f t="shared" si="967"/>
        <v>9.540979117872439E-18</v>
      </c>
      <c r="X3513" s="57">
        <f>MAX((SetUp!$B$56*(1-($H3513/SetUp!$B$56)^2)*TANH(($B3513-$D3513)/SetUp!$B$56))/(1+$H3513/SetUp!$B$56*TANH(($B3513-$D3513)/SetUp!$B$56)),0)</f>
        <v>0</v>
      </c>
    </row>
    <row r="3514" spans="1:24" x14ac:dyDescent="0.3">
      <c r="A3514" s="64">
        <v>30176</v>
      </c>
      <c r="B3514" s="57">
        <v>0</v>
      </c>
      <c r="C3514" s="57"/>
      <c r="D3514" s="57">
        <v>4.016</v>
      </c>
      <c r="E3514" s="57">
        <f t="shared" si="959"/>
        <v>0</v>
      </c>
      <c r="F3514" s="57">
        <f t="shared" si="960"/>
        <v>4.016</v>
      </c>
      <c r="G3514" s="57">
        <f t="shared" si="961"/>
        <v>0</v>
      </c>
      <c r="H3514" s="57">
        <f>IF(Q3513&gt;SetUp!$B$56,SetUp!$B$56,Q3513)</f>
        <v>1.2808916340654545E-8</v>
      </c>
      <c r="I3514" s="57">
        <f t="shared" si="966"/>
        <v>0.54049049546233574</v>
      </c>
      <c r="J3514" s="57">
        <f>MIN(F3514,H3514,(1-EXP(-SetUp!$B$52*H3514/SetUp!$B$56))*F3514)</f>
        <v>8.037594939835912E-9</v>
      </c>
      <c r="K3514" s="57">
        <f t="shared" si="962"/>
        <v>4.7713214008186326E-9</v>
      </c>
      <c r="L3514" s="57">
        <f>IF(I3514&lt;=0,0,MIN(SetUp!$B$50*I3514^SetUp!$B$55,I3514))</f>
        <v>7.3396658180781681E-3</v>
      </c>
      <c r="M3514" s="57">
        <f t="shared" si="963"/>
        <v>0.53315082964425753</v>
      </c>
      <c r="N3514" s="57">
        <f>IF(SetUp!$B$62=0,X3514,(B3514-E3514)*(1-(H3514/SetUp!$B$66/SetUp!$B$56)))</f>
        <v>0</v>
      </c>
      <c r="O3514" s="57">
        <f>K3514*SetUp!$B$65</f>
        <v>0</v>
      </c>
      <c r="P3514" s="57">
        <f>MIN(SetUp!$B$54*L3514^SetUp!$B$51,L3514)</f>
        <v>4.0955106218223403E-3</v>
      </c>
      <c r="Q3514" s="57">
        <f t="shared" si="964"/>
        <v>4.7713214008186326E-9</v>
      </c>
      <c r="R3514" s="57">
        <f>IF((H3514+N3514-O3514)&gt;SetUp!$B$56,T3513+H3514+N3514-O3514-SetUp!$B$56,T3513)</f>
        <v>0</v>
      </c>
      <c r="S3514" s="57">
        <f>R3514*SetUp!$B$65</f>
        <v>0</v>
      </c>
      <c r="T3514" s="57">
        <f>IF((R3514-S3514)&lt;SetUp!$B$53,R3514-S3514,SetUp!$B$53)</f>
        <v>0</v>
      </c>
      <c r="U3514" s="57">
        <f t="shared" si="965"/>
        <v>0.53315082964425753</v>
      </c>
      <c r="V3514" s="57">
        <f>(L3514-P3514)/1000*SetUp!$B$13*1000000/SetUp!$B$48</f>
        <v>0.18452003089281865</v>
      </c>
      <c r="W3514" s="57">
        <f t="shared" si="967"/>
        <v>-2.688821387764051E-17</v>
      </c>
      <c r="X3514" s="57">
        <f>MAX((SetUp!$B$56*(1-($H3514/SetUp!$B$56)^2)*TANH(($B3514-$D3514)/SetUp!$B$56))/(1+$H3514/SetUp!$B$56*TANH(($B3514-$D3514)/SetUp!$B$56)),0)</f>
        <v>0</v>
      </c>
    </row>
    <row r="3515" spans="1:24" x14ac:dyDescent="0.3">
      <c r="A3515" s="64">
        <v>30177</v>
      </c>
      <c r="B3515" s="57">
        <v>3.0000000000000001E-3</v>
      </c>
      <c r="C3515" s="57"/>
      <c r="D3515" s="57">
        <v>4.016</v>
      </c>
      <c r="E3515" s="57">
        <f t="shared" si="959"/>
        <v>3.0000000000000001E-3</v>
      </c>
      <c r="F3515" s="57">
        <f t="shared" si="960"/>
        <v>4.0129999999999999</v>
      </c>
      <c r="G3515" s="57">
        <f t="shared" si="961"/>
        <v>0</v>
      </c>
      <c r="H3515" s="57">
        <f>IF(Q3514&gt;SetUp!$B$56,SetUp!$B$56,Q3514)</f>
        <v>4.7713214008186326E-9</v>
      </c>
      <c r="I3515" s="57">
        <f t="shared" si="966"/>
        <v>0.53315082964425753</v>
      </c>
      <c r="J3515" s="57">
        <f>MIN(F3515,H3515,(1-EXP(-SetUp!$B$52*H3515/SetUp!$B$56))*F3515)</f>
        <v>2.9917676662716274E-9</v>
      </c>
      <c r="K3515" s="57">
        <f t="shared" si="962"/>
        <v>1.7795537345470052E-9</v>
      </c>
      <c r="L3515" s="57">
        <f>IF(I3515&lt;=0,0,MIN(SetUp!$B$50*I3515^SetUp!$B$55,I3515))</f>
        <v>7.1743022055476089E-3</v>
      </c>
      <c r="M3515" s="57">
        <f t="shared" si="963"/>
        <v>0.52597652743870993</v>
      </c>
      <c r="N3515" s="57">
        <f>IF(SetUp!$B$62=0,X3515,(B3515-E3515)*(1-(H3515/SetUp!$B$66/SetUp!$B$56)))</f>
        <v>0</v>
      </c>
      <c r="O3515" s="57">
        <f>K3515*SetUp!$B$65</f>
        <v>0</v>
      </c>
      <c r="P3515" s="57">
        <f>MIN(SetUp!$B$54*L3515^SetUp!$B$51,L3515)</f>
        <v>4.004790455794249E-3</v>
      </c>
      <c r="Q3515" s="57">
        <f t="shared" si="964"/>
        <v>1.7795537345470052E-9</v>
      </c>
      <c r="R3515" s="57">
        <f>IF((H3515+N3515-O3515)&gt;SetUp!$B$56,T3514+H3515+N3515-O3515-SetUp!$B$56,T3514)</f>
        <v>0</v>
      </c>
      <c r="S3515" s="57">
        <f>R3515*SetUp!$B$65</f>
        <v>0</v>
      </c>
      <c r="T3515" s="57">
        <f>IF((R3515-S3515)&lt;SetUp!$B$53,R3515-S3515,SetUp!$B$53)</f>
        <v>0</v>
      </c>
      <c r="U3515" s="57">
        <f t="shared" si="965"/>
        <v>0.52597652743870993</v>
      </c>
      <c r="V3515" s="57">
        <f>(L3515-P3515)/1000*SetUp!$B$13*1000000/SetUp!$B$48</f>
        <v>0.18027448460376386</v>
      </c>
      <c r="W3515" s="57">
        <f t="shared" si="967"/>
        <v>-4.6837533851373792E-17</v>
      </c>
      <c r="X3515" s="57">
        <f>MAX((SetUp!$B$56*(1-($H3515/SetUp!$B$56)^2)*TANH(($B3515-$D3515)/SetUp!$B$56))/(1+$H3515/SetUp!$B$56*TANH(($B3515-$D3515)/SetUp!$B$56)),0)</f>
        <v>0</v>
      </c>
    </row>
    <row r="3516" spans="1:24" x14ac:dyDescent="0.3">
      <c r="A3516" s="64">
        <v>30178</v>
      </c>
      <c r="B3516" s="57">
        <v>0.1</v>
      </c>
      <c r="C3516" s="57"/>
      <c r="D3516" s="57">
        <v>4.016</v>
      </c>
      <c r="E3516" s="57">
        <f t="shared" si="959"/>
        <v>0.1</v>
      </c>
      <c r="F3516" s="57">
        <f t="shared" si="960"/>
        <v>3.9159999999999999</v>
      </c>
      <c r="G3516" s="57">
        <f t="shared" si="961"/>
        <v>0</v>
      </c>
      <c r="H3516" s="57">
        <f>IF(Q3515&gt;SetUp!$B$56,SetUp!$B$56,Q3515)</f>
        <v>1.7795537345470052E-9</v>
      </c>
      <c r="I3516" s="57">
        <f t="shared" si="966"/>
        <v>0.52597652743870993</v>
      </c>
      <c r="J3516" s="57">
        <f>MIN(F3516,H3516,(1-EXP(-SetUp!$B$52*H3516/SetUp!$B$56))*F3516)</f>
        <v>1.0888643413586863E-9</v>
      </c>
      <c r="K3516" s="57">
        <f t="shared" si="962"/>
        <v>6.9068939318831886E-10</v>
      </c>
      <c r="L3516" s="57">
        <f>IF(I3516&lt;=0,0,MIN(SetUp!$B$50*I3516^SetUp!$B$55,I3516))</f>
        <v>7.0141242832135508E-3</v>
      </c>
      <c r="M3516" s="57">
        <f t="shared" si="963"/>
        <v>0.51896240315549635</v>
      </c>
      <c r="N3516" s="57">
        <f>IF(SetUp!$B$62=0,X3516,(B3516-E3516)*(1-(H3516/SetUp!$B$66/SetUp!$B$56)))</f>
        <v>0</v>
      </c>
      <c r="O3516" s="57">
        <f>K3516*SetUp!$B$65</f>
        <v>0</v>
      </c>
      <c r="P3516" s="57">
        <f>MIN(SetUp!$B$54*L3516^SetUp!$B$51,L3516)</f>
        <v>3.9168812941406889E-3</v>
      </c>
      <c r="Q3516" s="57">
        <f t="shared" si="964"/>
        <v>6.9068939318831886E-10</v>
      </c>
      <c r="R3516" s="57">
        <f>IF((H3516+N3516-O3516)&gt;SetUp!$B$56,T3515+H3516+N3516-O3516-SetUp!$B$56,T3515)</f>
        <v>0</v>
      </c>
      <c r="S3516" s="57">
        <f>R3516*SetUp!$B$65</f>
        <v>0</v>
      </c>
      <c r="T3516" s="57">
        <f>IF((R3516-S3516)&lt;SetUp!$B$53,R3516-S3516,SetUp!$B$53)</f>
        <v>0</v>
      </c>
      <c r="U3516" s="57">
        <f t="shared" si="965"/>
        <v>0.51896240315549635</v>
      </c>
      <c r="V3516" s="57">
        <f>(L3516-P3516)/1000*SetUp!$B$13*1000000/SetUp!$B$48</f>
        <v>0.17616400494214299</v>
      </c>
      <c r="W3516" s="57">
        <f t="shared" si="967"/>
        <v>-1.3877787807814457E-17</v>
      </c>
      <c r="X3516" s="57">
        <f>MAX((SetUp!$B$56*(1-($H3516/SetUp!$B$56)^2)*TANH(($B3516-$D3516)/SetUp!$B$56))/(1+$H3516/SetUp!$B$56*TANH(($B3516-$D3516)/SetUp!$B$56)),0)</f>
        <v>0</v>
      </c>
    </row>
    <row r="3517" spans="1:24" x14ac:dyDescent="0.3">
      <c r="A3517" s="64">
        <v>30179</v>
      </c>
      <c r="B3517" s="57">
        <v>5.3999999999999999E-2</v>
      </c>
      <c r="C3517" s="57"/>
      <c r="D3517" s="57">
        <v>4.016</v>
      </c>
      <c r="E3517" s="57">
        <f t="shared" si="959"/>
        <v>5.3999999999999999E-2</v>
      </c>
      <c r="F3517" s="57">
        <f t="shared" si="960"/>
        <v>3.9620000000000002</v>
      </c>
      <c r="G3517" s="57">
        <f t="shared" si="961"/>
        <v>0</v>
      </c>
      <c r="H3517" s="57">
        <f>IF(Q3516&gt;SetUp!$B$56,SetUp!$B$56,Q3516)</f>
        <v>6.9068939318831886E-10</v>
      </c>
      <c r="I3517" s="57">
        <f t="shared" si="966"/>
        <v>0.51896240315549635</v>
      </c>
      <c r="J3517" s="57">
        <f>MIN(F3517,H3517,(1-EXP(-SetUp!$B$52*H3517/SetUp!$B$56))*F3517)</f>
        <v>4.2757994456188446E-10</v>
      </c>
      <c r="K3517" s="57">
        <f t="shared" si="962"/>
        <v>2.631094486264344E-10</v>
      </c>
      <c r="L3517" s="57">
        <f>IF(I3517&lt;=0,0,MIN(SetUp!$B$50*I3517^SetUp!$B$55,I3517))</f>
        <v>6.8589243218423997E-3</v>
      </c>
      <c r="M3517" s="57">
        <f t="shared" si="963"/>
        <v>0.51210347883365392</v>
      </c>
      <c r="N3517" s="57">
        <f>IF(SetUp!$B$62=0,X3517,(B3517-E3517)*(1-(H3517/SetUp!$B$66/SetUp!$B$56)))</f>
        <v>0</v>
      </c>
      <c r="O3517" s="57">
        <f>K3517*SetUp!$B$65</f>
        <v>0</v>
      </c>
      <c r="P3517" s="57">
        <f>MIN(SetUp!$B$54*L3517^SetUp!$B$51,L3517)</f>
        <v>3.8316715690514267E-3</v>
      </c>
      <c r="Q3517" s="57">
        <f t="shared" si="964"/>
        <v>2.631094486264344E-10</v>
      </c>
      <c r="R3517" s="57">
        <f>IF((H3517+N3517-O3517)&gt;SetUp!$B$56,T3516+H3517+N3517-O3517-SetUp!$B$56,T3516)</f>
        <v>0</v>
      </c>
      <c r="S3517" s="57">
        <f>R3517*SetUp!$B$65</f>
        <v>0</v>
      </c>
      <c r="T3517" s="57">
        <f>IF((R3517-S3517)&lt;SetUp!$B$53,R3517-S3517,SetUp!$B$53)</f>
        <v>0</v>
      </c>
      <c r="U3517" s="57">
        <f t="shared" si="965"/>
        <v>0.51210347883365392</v>
      </c>
      <c r="V3517" s="57">
        <f>(L3517-P3517)/1000*SetUp!$B$13*1000000/SetUp!$B$48</f>
        <v>0.17218312246900022</v>
      </c>
      <c r="W3517" s="57">
        <f t="shared" si="967"/>
        <v>-5.7245874707234634E-17</v>
      </c>
      <c r="X3517" s="57">
        <f>MAX((SetUp!$B$56*(1-($H3517/SetUp!$B$56)^2)*TANH(($B3517-$D3517)/SetUp!$B$56))/(1+$H3517/SetUp!$B$56*TANH(($B3517-$D3517)/SetUp!$B$56)),0)</f>
        <v>0</v>
      </c>
    </row>
    <row r="3518" spans="1:24" x14ac:dyDescent="0.3">
      <c r="A3518" s="64">
        <v>30180</v>
      </c>
      <c r="B3518" s="57">
        <v>5.6000000000000001E-2</v>
      </c>
      <c r="C3518" s="57"/>
      <c r="D3518" s="57">
        <v>4.016</v>
      </c>
      <c r="E3518" s="57">
        <f t="shared" si="959"/>
        <v>5.6000000000000001E-2</v>
      </c>
      <c r="F3518" s="57">
        <f t="shared" si="960"/>
        <v>3.96</v>
      </c>
      <c r="G3518" s="57">
        <f t="shared" si="961"/>
        <v>0</v>
      </c>
      <c r="H3518" s="57">
        <f>IF(Q3517&gt;SetUp!$B$56,SetUp!$B$56,Q3517)</f>
        <v>2.631094486264344E-10</v>
      </c>
      <c r="I3518" s="57">
        <f t="shared" si="966"/>
        <v>0.51210347883365392</v>
      </c>
      <c r="J3518" s="57">
        <f>MIN(F3518,H3518,(1-EXP(-SetUp!$B$52*H3518/SetUp!$B$56))*F3518)</f>
        <v>1.6279913417349689E-10</v>
      </c>
      <c r="K3518" s="57">
        <f t="shared" si="962"/>
        <v>1.0031031445293751E-10</v>
      </c>
      <c r="L3518" s="57">
        <f>IF(I3518&lt;=0,0,MIN(SetUp!$B$50*I3518^SetUp!$B$55,I3518))</f>
        <v>6.7085046926657118E-3</v>
      </c>
      <c r="M3518" s="57">
        <f t="shared" si="963"/>
        <v>0.50539497414098822</v>
      </c>
      <c r="N3518" s="57">
        <f>IF(SetUp!$B$62=0,X3518,(B3518-E3518)*(1-(H3518/SetUp!$B$66/SetUp!$B$56)))</f>
        <v>0</v>
      </c>
      <c r="O3518" s="57">
        <f>K3518*SetUp!$B$65</f>
        <v>0</v>
      </c>
      <c r="P3518" s="57">
        <f>MIN(SetUp!$B$54*L3518^SetUp!$B$51,L3518)</f>
        <v>3.7490550969994842E-3</v>
      </c>
      <c r="Q3518" s="57">
        <f t="shared" si="964"/>
        <v>1.0031031445293751E-10</v>
      </c>
      <c r="R3518" s="57">
        <f>IF((H3518+N3518-O3518)&gt;SetUp!$B$56,T3517+H3518+N3518-O3518-SetUp!$B$56,T3517)</f>
        <v>0</v>
      </c>
      <c r="S3518" s="57">
        <f>R3518*SetUp!$B$65</f>
        <v>0</v>
      </c>
      <c r="T3518" s="57">
        <f>IF((R3518-S3518)&lt;SetUp!$B$53,R3518-S3518,SetUp!$B$53)</f>
        <v>0</v>
      </c>
      <c r="U3518" s="57">
        <f t="shared" si="965"/>
        <v>0.50539497414098822</v>
      </c>
      <c r="V3518" s="57">
        <f>(L3518-P3518)/1000*SetUp!$B$13*1000000/SetUp!$B$48</f>
        <v>0.16832663599087858</v>
      </c>
      <c r="W3518" s="57">
        <f t="shared" si="967"/>
        <v>3.903127820947816E-17</v>
      </c>
      <c r="X3518" s="57">
        <f>MAX((SetUp!$B$56*(1-($H3518/SetUp!$B$56)^2)*TANH(($B3518-$D3518)/SetUp!$B$56))/(1+$H3518/SetUp!$B$56*TANH(($B3518-$D3518)/SetUp!$B$56)),0)</f>
        <v>0</v>
      </c>
    </row>
    <row r="3519" spans="1:24" x14ac:dyDescent="0.3">
      <c r="A3519" s="64">
        <v>30181</v>
      </c>
      <c r="B3519" s="57">
        <v>0</v>
      </c>
      <c r="C3519" s="57"/>
      <c r="D3519" s="57">
        <v>4.016</v>
      </c>
      <c r="E3519" s="57">
        <f t="shared" si="959"/>
        <v>0</v>
      </c>
      <c r="F3519" s="57">
        <f t="shared" si="960"/>
        <v>4.016</v>
      </c>
      <c r="G3519" s="57">
        <f t="shared" si="961"/>
        <v>0</v>
      </c>
      <c r="H3519" s="57">
        <f>IF(Q3518&gt;SetUp!$B$56,SetUp!$B$56,Q3518)</f>
        <v>1.0031031445293751E-10</v>
      </c>
      <c r="I3519" s="57">
        <f t="shared" si="966"/>
        <v>0.50539497414098822</v>
      </c>
      <c r="J3519" s="57">
        <f>MIN(F3519,H3519,(1-EXP(-SetUp!$B$52*H3519/SetUp!$B$56))*F3519)</f>
        <v>6.2944625511818229E-11</v>
      </c>
      <c r="K3519" s="57">
        <f t="shared" si="962"/>
        <v>3.7365688941119276E-11</v>
      </c>
      <c r="L3519" s="57">
        <f>IF(I3519&lt;=0,0,MIN(SetUp!$B$50*I3519^SetUp!$B$55,I3519))</f>
        <v>6.5626772911123055E-3</v>
      </c>
      <c r="M3519" s="57">
        <f t="shared" si="963"/>
        <v>0.4988322968498759</v>
      </c>
      <c r="N3519" s="57">
        <f>IF(SetUp!$B$62=0,X3519,(B3519-E3519)*(1-(H3519/SetUp!$B$66/SetUp!$B$56)))</f>
        <v>0</v>
      </c>
      <c r="O3519" s="57">
        <f>K3519*SetUp!$B$65</f>
        <v>0</v>
      </c>
      <c r="P3519" s="57">
        <f>MIN(SetUp!$B$54*L3519^SetUp!$B$51,L3519)</f>
        <v>3.6689307734735959E-3</v>
      </c>
      <c r="Q3519" s="57">
        <f t="shared" si="964"/>
        <v>3.7365688941119276E-11</v>
      </c>
      <c r="R3519" s="57">
        <f>IF((H3519+N3519-O3519)&gt;SetUp!$B$56,T3518+H3519+N3519-O3519-SetUp!$B$56,T3518)</f>
        <v>0</v>
      </c>
      <c r="S3519" s="57">
        <f>R3519*SetUp!$B$65</f>
        <v>0</v>
      </c>
      <c r="T3519" s="57">
        <f>IF((R3519-S3519)&lt;SetUp!$B$53,R3519-S3519,SetUp!$B$53)</f>
        <v>0</v>
      </c>
      <c r="U3519" s="57">
        <f t="shared" si="965"/>
        <v>0.4988322968498759</v>
      </c>
      <c r="V3519" s="57">
        <f>(L3519-P3519)/1000*SetUp!$B$13*1000000/SetUp!$B$48</f>
        <v>0.16458959714594817</v>
      </c>
      <c r="W3519" s="57">
        <f t="shared" si="967"/>
        <v>-3.6429192995512949E-17</v>
      </c>
      <c r="X3519" s="57">
        <f>MAX((SetUp!$B$56*(1-($H3519/SetUp!$B$56)^2)*TANH(($B3519-$D3519)/SetUp!$B$56))/(1+$H3519/SetUp!$B$56*TANH(($B3519-$D3519)/SetUp!$B$56)),0)</f>
        <v>0</v>
      </c>
    </row>
    <row r="3520" spans="1:24" x14ac:dyDescent="0.3">
      <c r="A3520" s="64">
        <v>30182</v>
      </c>
      <c r="B3520" s="57">
        <v>0</v>
      </c>
      <c r="C3520" s="57"/>
      <c r="D3520" s="57">
        <v>4.016</v>
      </c>
      <c r="E3520" s="57">
        <f t="shared" si="959"/>
        <v>0</v>
      </c>
      <c r="F3520" s="57">
        <f t="shared" si="960"/>
        <v>4.016</v>
      </c>
      <c r="G3520" s="57">
        <f t="shared" si="961"/>
        <v>0</v>
      </c>
      <c r="H3520" s="57">
        <f>IF(Q3519&gt;SetUp!$B$56,SetUp!$B$56,Q3519)</f>
        <v>3.7365688941119276E-11</v>
      </c>
      <c r="I3520" s="57">
        <f t="shared" si="966"/>
        <v>0.4988322968498759</v>
      </c>
      <c r="J3520" s="57">
        <f>MIN(F3520,H3520,(1-EXP(-SetUp!$B$52*H3520/SetUp!$B$56))*F3520)</f>
        <v>2.3447178421065473E-11</v>
      </c>
      <c r="K3520" s="57">
        <f t="shared" si="962"/>
        <v>1.3918510520053803E-11</v>
      </c>
      <c r="L3520" s="57">
        <f>IF(I3520&lt;=0,0,MIN(SetUp!$B$50*I3520^SetUp!$B$55,I3520))</f>
        <v>6.4212629981993032E-3</v>
      </c>
      <c r="M3520" s="57">
        <f t="shared" si="963"/>
        <v>0.49241103385167662</v>
      </c>
      <c r="N3520" s="57">
        <f>IF(SetUp!$B$62=0,X3520,(B3520-E3520)*(1-(H3520/SetUp!$B$66/SetUp!$B$56)))</f>
        <v>0</v>
      </c>
      <c r="O3520" s="57">
        <f>K3520*SetUp!$B$65</f>
        <v>0</v>
      </c>
      <c r="P3520" s="57">
        <f>MIN(SetUp!$B$54*L3520^SetUp!$B$51,L3520)</f>
        <v>3.5912022875523291E-3</v>
      </c>
      <c r="Q3520" s="57">
        <f t="shared" si="964"/>
        <v>1.3918510520053803E-11</v>
      </c>
      <c r="R3520" s="57">
        <f>IF((H3520+N3520-O3520)&gt;SetUp!$B$56,T3519+H3520+N3520-O3520-SetUp!$B$56,T3519)</f>
        <v>0</v>
      </c>
      <c r="S3520" s="57">
        <f>R3520*SetUp!$B$65</f>
        <v>0</v>
      </c>
      <c r="T3520" s="57">
        <f>IF((R3520-S3520)&lt;SetUp!$B$53,R3520-S3520,SetUp!$B$53)</f>
        <v>0</v>
      </c>
      <c r="U3520" s="57">
        <f t="shared" si="965"/>
        <v>0.49241103385167662</v>
      </c>
      <c r="V3520" s="57">
        <f>(L3520-P3520)/1000*SetUp!$B$13*1000000/SetUp!$B$48</f>
        <v>0.16096729600353929</v>
      </c>
      <c r="W3520" s="57">
        <f t="shared" si="967"/>
        <v>6.4184768611141862E-17</v>
      </c>
      <c r="X3520" s="57">
        <f>MAX((SetUp!$B$56*(1-($H3520/SetUp!$B$56)^2)*TANH(($B3520-$D3520)/SetUp!$B$56))/(1+$H3520/SetUp!$B$56*TANH(($B3520-$D3520)/SetUp!$B$56)),0)</f>
        <v>0</v>
      </c>
    </row>
    <row r="3521" spans="1:24" x14ac:dyDescent="0.3">
      <c r="A3521" s="64">
        <v>30183</v>
      </c>
      <c r="B3521" s="57">
        <v>0</v>
      </c>
      <c r="C3521" s="57"/>
      <c r="D3521" s="57">
        <v>4.016</v>
      </c>
      <c r="E3521" s="57">
        <f t="shared" si="959"/>
        <v>0</v>
      </c>
      <c r="F3521" s="57">
        <f t="shared" si="960"/>
        <v>4.016</v>
      </c>
      <c r="G3521" s="57">
        <f t="shared" si="961"/>
        <v>0</v>
      </c>
      <c r="H3521" s="57">
        <f>IF(Q3520&gt;SetUp!$B$56,SetUp!$B$56,Q3520)</f>
        <v>1.3918510520053803E-11</v>
      </c>
      <c r="I3521" s="57">
        <f t="shared" si="966"/>
        <v>0.49241103385167662</v>
      </c>
      <c r="J3521" s="57">
        <f>MIN(F3521,H3521,(1-EXP(-SetUp!$B$52*H3521/SetUp!$B$56))*F3521)</f>
        <v>8.734060585879888E-12</v>
      </c>
      <c r="K3521" s="57">
        <f t="shared" si="962"/>
        <v>5.1844499341739154E-12</v>
      </c>
      <c r="L3521" s="57">
        <f>IF(I3521&lt;=0,0,MIN(SetUp!$B$50*I3521^SetUp!$B$55,I3521))</f>
        <v>6.284091176813748E-3</v>
      </c>
      <c r="M3521" s="57">
        <f t="shared" si="963"/>
        <v>0.48612694267486289</v>
      </c>
      <c r="N3521" s="57">
        <f>IF(SetUp!$B$62=0,X3521,(B3521-E3521)*(1-(H3521/SetUp!$B$66/SetUp!$B$56)))</f>
        <v>0</v>
      </c>
      <c r="O3521" s="57">
        <f>K3521*SetUp!$B$65</f>
        <v>0</v>
      </c>
      <c r="P3521" s="57">
        <f>MIN(SetUp!$B$54*L3521^SetUp!$B$51,L3521)</f>
        <v>3.5157778548681167E-3</v>
      </c>
      <c r="Q3521" s="57">
        <f t="shared" si="964"/>
        <v>5.1844499341739154E-12</v>
      </c>
      <c r="R3521" s="57">
        <f>IF((H3521+N3521-O3521)&gt;SetUp!$B$56,T3520+H3521+N3521-O3521-SetUp!$B$56,T3520)</f>
        <v>0</v>
      </c>
      <c r="S3521" s="57">
        <f>R3521*SetUp!$B$65</f>
        <v>0</v>
      </c>
      <c r="T3521" s="57">
        <f>IF((R3521-S3521)&lt;SetUp!$B$53,R3521-S3521,SetUp!$B$53)</f>
        <v>0</v>
      </c>
      <c r="U3521" s="57">
        <f t="shared" si="965"/>
        <v>0.48612694267486289</v>
      </c>
      <c r="V3521" s="57">
        <f>(L3521-P3521)/1000*SetUp!$B$13*1000000/SetUp!$B$48</f>
        <v>0.15745524760219512</v>
      </c>
      <c r="W3521" s="57">
        <f t="shared" si="967"/>
        <v>1.7347234759768071E-17</v>
      </c>
      <c r="X3521" s="57">
        <f>MAX((SetUp!$B$56*(1-($H3521/SetUp!$B$56)^2)*TANH(($B3521-$D3521)/SetUp!$B$56))/(1+$H3521/SetUp!$B$56*TANH(($B3521-$D3521)/SetUp!$B$56)),0)</f>
        <v>0</v>
      </c>
    </row>
    <row r="3522" spans="1:24" x14ac:dyDescent="0.3">
      <c r="A3522" s="64">
        <v>30184</v>
      </c>
      <c r="B3522" s="57">
        <v>0</v>
      </c>
      <c r="C3522" s="57"/>
      <c r="D3522" s="57">
        <v>4.016</v>
      </c>
      <c r="E3522" s="57">
        <f t="shared" si="959"/>
        <v>0</v>
      </c>
      <c r="F3522" s="57">
        <f t="shared" si="960"/>
        <v>4.016</v>
      </c>
      <c r="G3522" s="57">
        <f t="shared" si="961"/>
        <v>0</v>
      </c>
      <c r="H3522" s="57">
        <f>IF(Q3521&gt;SetUp!$B$56,SetUp!$B$56,Q3521)</f>
        <v>5.1844499341739154E-12</v>
      </c>
      <c r="I3522" s="57">
        <f t="shared" si="966"/>
        <v>0.48612694267486289</v>
      </c>
      <c r="J3522" s="57">
        <f>MIN(F3522,H3522,(1-EXP(-SetUp!$B$52*H3522/SetUp!$B$56))*F3522)</f>
        <v>3.2530351745663212E-12</v>
      </c>
      <c r="K3522" s="57">
        <f t="shared" si="962"/>
        <v>1.9314147596075942E-12</v>
      </c>
      <c r="L3522" s="57">
        <f>IF(I3522&lt;=0,0,MIN(SetUp!$B$50*I3522^SetUp!$B$55,I3522))</f>
        <v>6.1509992003420761E-3</v>
      </c>
      <c r="M3522" s="57">
        <f t="shared" si="963"/>
        <v>0.47997594347452083</v>
      </c>
      <c r="N3522" s="57">
        <f>IF(SetUp!$B$62=0,X3522,(B3522-E3522)*(1-(H3522/SetUp!$B$66/SetUp!$B$56)))</f>
        <v>0</v>
      </c>
      <c r="O3522" s="57">
        <f>K3522*SetUp!$B$65</f>
        <v>0</v>
      </c>
      <c r="P3522" s="57">
        <f>MIN(SetUp!$B$54*L3522^SetUp!$B$51,L3522)</f>
        <v>3.4425699676274065E-3</v>
      </c>
      <c r="Q3522" s="57">
        <f t="shared" si="964"/>
        <v>1.9314147596075942E-12</v>
      </c>
      <c r="R3522" s="57">
        <f>IF((H3522+N3522-O3522)&gt;SetUp!$B$56,T3521+H3522+N3522-O3522-SetUp!$B$56,T3521)</f>
        <v>0</v>
      </c>
      <c r="S3522" s="57">
        <f>R3522*SetUp!$B$65</f>
        <v>0</v>
      </c>
      <c r="T3522" s="57">
        <f>IF((R3522-S3522)&lt;SetUp!$B$53,R3522-S3522,SetUp!$B$53)</f>
        <v>0</v>
      </c>
      <c r="U3522" s="57">
        <f t="shared" si="965"/>
        <v>0.47997594347452083</v>
      </c>
      <c r="V3522" s="57">
        <f>(L3522-P3522)/1000*SetUp!$B$13*1000000/SetUp!$B$48</f>
        <v>0.15404917935748286</v>
      </c>
      <c r="W3522" s="57">
        <f t="shared" si="967"/>
        <v>-1.9949319973733282E-17</v>
      </c>
      <c r="X3522" s="57">
        <f>MAX((SetUp!$B$56*(1-($H3522/SetUp!$B$56)^2)*TANH(($B3522-$D3522)/SetUp!$B$56))/(1+$H3522/SetUp!$B$56*TANH(($B3522-$D3522)/SetUp!$B$56)),0)</f>
        <v>0</v>
      </c>
    </row>
    <row r="3523" spans="1:24" x14ac:dyDescent="0.3">
      <c r="A3523" s="64">
        <v>30185</v>
      </c>
      <c r="B3523" s="57">
        <v>0</v>
      </c>
      <c r="C3523" s="57"/>
      <c r="D3523" s="57">
        <v>4.016</v>
      </c>
      <c r="E3523" s="57">
        <f t="shared" ref="E3523:E3586" si="968">IF(B3523&gt;=D3523,D3523,B3523)</f>
        <v>0</v>
      </c>
      <c r="F3523" s="57">
        <f t="shared" ref="F3523:F3586" si="969">D3523-E3523</f>
        <v>4.016</v>
      </c>
      <c r="G3523" s="57">
        <f t="shared" ref="G3523:G3586" si="970">MAX(B3523-D3523-N3523,0)</f>
        <v>0</v>
      </c>
      <c r="H3523" s="57">
        <f>IF(Q3522&gt;SetUp!$B$56,SetUp!$B$56,Q3522)</f>
        <v>1.9314147596075942E-12</v>
      </c>
      <c r="I3523" s="57">
        <f t="shared" si="966"/>
        <v>0.47997594347452083</v>
      </c>
      <c r="J3523" s="57">
        <f>MIN(F3523,H3523,(1-EXP(-SetUp!$B$52*H3523/SetUp!$B$56))*F3523)</f>
        <v>1.21186261026196E-12</v>
      </c>
      <c r="K3523" s="57">
        <f t="shared" ref="K3523:K3586" si="971">MAX(H3523-J3523,0)</f>
        <v>7.1955214934563423E-13</v>
      </c>
      <c r="L3523" s="57">
        <f>IF(I3523&lt;=0,0,MIN(SetUp!$B$50*I3523^SetUp!$B$55,I3523))</f>
        <v>6.0218320113103446E-3</v>
      </c>
      <c r="M3523" s="57">
        <f t="shared" ref="M3523:M3586" si="972">MAX(I3523-L3523,0)</f>
        <v>0.47395411146321048</v>
      </c>
      <c r="N3523" s="57">
        <f>IF(SetUp!$B$62=0,X3523,(B3523-E3523)*(1-(H3523/SetUp!$B$66/SetUp!$B$56)))</f>
        <v>0</v>
      </c>
      <c r="O3523" s="57">
        <f>K3523*SetUp!$B$65</f>
        <v>0</v>
      </c>
      <c r="P3523" s="57">
        <f>MIN(SetUp!$B$54*L3523^SetUp!$B$51,L3523)</f>
        <v>3.3714951604603811E-3</v>
      </c>
      <c r="Q3523" s="57">
        <f t="shared" ref="Q3523:Q3586" si="973">IF((K3523+N3523-O3523)&lt;0,0,K3523+N3523-O3523)</f>
        <v>7.1955214934563423E-13</v>
      </c>
      <c r="R3523" s="57">
        <f>IF((H3523+N3523-O3523)&gt;SetUp!$B$56,T3522+H3523+N3523-O3523-SetUp!$B$56,T3522)</f>
        <v>0</v>
      </c>
      <c r="S3523" s="57">
        <f>R3523*SetUp!$B$65</f>
        <v>0</v>
      </c>
      <c r="T3523" s="57">
        <f>IF((R3523-S3523)&lt;SetUp!$B$53,R3523-S3523,SetUp!$B$53)</f>
        <v>0</v>
      </c>
      <c r="U3523" s="57">
        <f t="shared" ref="U3523:U3586" si="974">M3523+R3523-T3523</f>
        <v>0.47395411146321048</v>
      </c>
      <c r="V3523" s="57">
        <f>(L3523-P3523)/1000*SetUp!$B$13*1000000/SetUp!$B$48</f>
        <v>0.15074501927639783</v>
      </c>
      <c r="W3523" s="57">
        <f t="shared" si="967"/>
        <v>0</v>
      </c>
      <c r="X3523" s="57">
        <f>MAX((SetUp!$B$56*(1-($H3523/SetUp!$B$56)^2)*TANH(($B3523-$D3523)/SetUp!$B$56))/(1+$H3523/SetUp!$B$56*TANH(($B3523-$D3523)/SetUp!$B$56)),0)</f>
        <v>0</v>
      </c>
    </row>
    <row r="3524" spans="1:24" x14ac:dyDescent="0.3">
      <c r="A3524" s="64">
        <v>30186</v>
      </c>
      <c r="B3524" s="57">
        <v>2.3E-2</v>
      </c>
      <c r="C3524" s="57"/>
      <c r="D3524" s="57">
        <v>4.016</v>
      </c>
      <c r="E3524" s="57">
        <f t="shared" si="968"/>
        <v>2.3E-2</v>
      </c>
      <c r="F3524" s="57">
        <f t="shared" si="969"/>
        <v>3.9929999999999999</v>
      </c>
      <c r="G3524" s="57">
        <f t="shared" si="970"/>
        <v>0</v>
      </c>
      <c r="H3524" s="57">
        <f>IF(Q3523&gt;SetUp!$B$56,SetUp!$B$56,Q3523)</f>
        <v>7.1955214934563423E-13</v>
      </c>
      <c r="I3524" s="57">
        <f t="shared" ref="I3524:I3587" si="975">U3523+G3524+O3524</f>
        <v>0.47395411146321048</v>
      </c>
      <c r="J3524" s="57">
        <f>MIN(F3524,H3524,(1-EXP(-SetUp!$B$52*H3524/SetUp!$B$56))*F3524)</f>
        <v>4.4907511043135174E-13</v>
      </c>
      <c r="K3524" s="57">
        <f t="shared" si="971"/>
        <v>2.7047703891428248E-13</v>
      </c>
      <c r="L3524" s="57">
        <f>IF(I3524&lt;=0,0,MIN(SetUp!$B$50*I3524^SetUp!$B$55,I3524))</f>
        <v>5.8964417078854392E-3</v>
      </c>
      <c r="M3524" s="57">
        <f t="shared" si="972"/>
        <v>0.46805766975532503</v>
      </c>
      <c r="N3524" s="57">
        <f>IF(SetUp!$B$62=0,X3524,(B3524-E3524)*(1-(H3524/SetUp!$B$66/SetUp!$B$56)))</f>
        <v>0</v>
      </c>
      <c r="O3524" s="57">
        <f>K3524*SetUp!$B$65</f>
        <v>0</v>
      </c>
      <c r="P3524" s="57">
        <f>MIN(SetUp!$B$54*L3524^SetUp!$B$51,L3524)</f>
        <v>3.3024737909717211E-3</v>
      </c>
      <c r="Q3524" s="57">
        <f t="shared" si="973"/>
        <v>2.7047703891428248E-13</v>
      </c>
      <c r="R3524" s="57">
        <f>IF((H3524+N3524-O3524)&gt;SetUp!$B$56,T3523+H3524+N3524-O3524-SetUp!$B$56,T3523)</f>
        <v>0</v>
      </c>
      <c r="S3524" s="57">
        <f>R3524*SetUp!$B$65</f>
        <v>0</v>
      </c>
      <c r="T3524" s="57">
        <f>IF((R3524-S3524)&lt;SetUp!$B$53,R3524-S3524,SetUp!$B$53)</f>
        <v>0</v>
      </c>
      <c r="U3524" s="57">
        <f t="shared" si="974"/>
        <v>0.46805766975532503</v>
      </c>
      <c r="V3524" s="57">
        <f>(L3524-P3524)/1000*SetUp!$B$13*1000000/SetUp!$B$48</f>
        <v>0.14753888492027467</v>
      </c>
      <c r="W3524" s="57">
        <f t="shared" ref="W3524:W3587" si="976">Q3524+U3524+T3524-H3524-U3523-T3523-B3524+E3524+J3524+L3524</f>
        <v>-1.8214596497756474E-17</v>
      </c>
      <c r="X3524" s="57">
        <f>MAX((SetUp!$B$56*(1-($H3524/SetUp!$B$56)^2)*TANH(($B3524-$D3524)/SetUp!$B$56))/(1+$H3524/SetUp!$B$56*TANH(($B3524-$D3524)/SetUp!$B$56)),0)</f>
        <v>0</v>
      </c>
    </row>
    <row r="3525" spans="1:24" x14ac:dyDescent="0.3">
      <c r="A3525" s="64">
        <v>30187</v>
      </c>
      <c r="B3525" s="57">
        <v>4.0000000000000001E-3</v>
      </c>
      <c r="C3525" s="57"/>
      <c r="D3525" s="57">
        <v>4.016</v>
      </c>
      <c r="E3525" s="57">
        <f t="shared" si="968"/>
        <v>4.0000000000000001E-3</v>
      </c>
      <c r="F3525" s="57">
        <f t="shared" si="969"/>
        <v>4.0120000000000005</v>
      </c>
      <c r="G3525" s="57">
        <f t="shared" si="970"/>
        <v>0</v>
      </c>
      <c r="H3525" s="57">
        <f>IF(Q3524&gt;SetUp!$B$56,SetUp!$B$56,Q3524)</f>
        <v>2.7047703891428248E-13</v>
      </c>
      <c r="I3525" s="57">
        <f t="shared" si="975"/>
        <v>0.46805766975532503</v>
      </c>
      <c r="J3525" s="57">
        <f>MIN(F3525,H3525,(1-EXP(-SetUp!$B$52*H3525/SetUp!$B$56))*F3525)</f>
        <v>1.6970558291973249E-13</v>
      </c>
      <c r="K3525" s="57">
        <f t="shared" si="971"/>
        <v>1.0077145599454999E-13</v>
      </c>
      <c r="L3525" s="57">
        <f>IF(I3525&lt;=0,0,MIN(SetUp!$B$50*I3525^SetUp!$B$55,I3525))</f>
        <v>5.7746871562583341E-3</v>
      </c>
      <c r="M3525" s="57">
        <f t="shared" si="972"/>
        <v>0.46228298259906669</v>
      </c>
      <c r="N3525" s="57">
        <f>IF(SetUp!$B$62=0,X3525,(B3525-E3525)*(1-(H3525/SetUp!$B$66/SetUp!$B$56)))</f>
        <v>0</v>
      </c>
      <c r="O3525" s="57">
        <f>K3525*SetUp!$B$65</f>
        <v>0</v>
      </c>
      <c r="P3525" s="57">
        <f>MIN(SetUp!$B$54*L3525^SetUp!$B$51,L3525)</f>
        <v>3.2354298339531203E-3</v>
      </c>
      <c r="Q3525" s="57">
        <f t="shared" si="973"/>
        <v>1.0077145599454999E-13</v>
      </c>
      <c r="R3525" s="57">
        <f>IF((H3525+N3525-O3525)&gt;SetUp!$B$56,T3524+H3525+N3525-O3525-SetUp!$B$56,T3524)</f>
        <v>0</v>
      </c>
      <c r="S3525" s="57">
        <f>R3525*SetUp!$B$65</f>
        <v>0</v>
      </c>
      <c r="T3525" s="57">
        <f>IF((R3525-S3525)&lt;SetUp!$B$53,R3525-S3525,SetUp!$B$53)</f>
        <v>0</v>
      </c>
      <c r="U3525" s="57">
        <f t="shared" si="974"/>
        <v>0.46228298259906669</v>
      </c>
      <c r="V3525" s="57">
        <f>(L3525-P3525)/1000*SetUp!$B$13*1000000/SetUp!$B$48</f>
        <v>0.14442707306276034</v>
      </c>
      <c r="W3525" s="57">
        <f t="shared" si="976"/>
        <v>0</v>
      </c>
      <c r="X3525" s="57">
        <f>MAX((SetUp!$B$56*(1-($H3525/SetUp!$B$56)^2)*TANH(($B3525-$D3525)/SetUp!$B$56))/(1+$H3525/SetUp!$B$56*TANH(($B3525-$D3525)/SetUp!$B$56)),0)</f>
        <v>0</v>
      </c>
    </row>
    <row r="3526" spans="1:24" x14ac:dyDescent="0.3">
      <c r="A3526" s="64">
        <v>30188</v>
      </c>
      <c r="B3526" s="57">
        <v>0</v>
      </c>
      <c r="C3526" s="57"/>
      <c r="D3526" s="57">
        <v>4.016</v>
      </c>
      <c r="E3526" s="57">
        <f t="shared" si="968"/>
        <v>0</v>
      </c>
      <c r="F3526" s="57">
        <f t="shared" si="969"/>
        <v>4.016</v>
      </c>
      <c r="G3526" s="57">
        <f t="shared" si="970"/>
        <v>0</v>
      </c>
      <c r="H3526" s="57">
        <f>IF(Q3525&gt;SetUp!$B$56,SetUp!$B$56,Q3525)</f>
        <v>1.0077145599454999E-13</v>
      </c>
      <c r="I3526" s="57">
        <f t="shared" si="975"/>
        <v>0.46228298259906669</v>
      </c>
      <c r="J3526" s="57">
        <f>MIN(F3526,H3526,(1-EXP(-SetUp!$B$52*H3526/SetUp!$B$56))*F3526)</f>
        <v>6.3312910469903732E-14</v>
      </c>
      <c r="K3526" s="57">
        <f t="shared" si="971"/>
        <v>3.745854552464626E-14</v>
      </c>
      <c r="L3526" s="57">
        <f>IF(I3526&lt;=0,0,MIN(SetUp!$B$50*I3526^SetUp!$B$55,I3526))</f>
        <v>5.6564336270864216E-3</v>
      </c>
      <c r="M3526" s="57">
        <f t="shared" si="972"/>
        <v>0.4566265489719803</v>
      </c>
      <c r="N3526" s="57">
        <f>IF(SetUp!$B$62=0,X3526,(B3526-E3526)*(1-(H3526/SetUp!$B$66/SetUp!$B$56)))</f>
        <v>0</v>
      </c>
      <c r="O3526" s="57">
        <f>K3526*SetUp!$B$65</f>
        <v>0</v>
      </c>
      <c r="P3526" s="57">
        <f>MIN(SetUp!$B$54*L3526^SetUp!$B$51,L3526)</f>
        <v>3.1702906882999093E-3</v>
      </c>
      <c r="Q3526" s="57">
        <f t="shared" si="973"/>
        <v>3.745854552464626E-14</v>
      </c>
      <c r="R3526" s="57">
        <f>IF((H3526+N3526-O3526)&gt;SetUp!$B$56,T3525+H3526+N3526-O3526-SetUp!$B$56,T3525)</f>
        <v>0</v>
      </c>
      <c r="S3526" s="57">
        <f>R3526*SetUp!$B$65</f>
        <v>0</v>
      </c>
      <c r="T3526" s="57">
        <f>IF((R3526-S3526)&lt;SetUp!$B$53,R3526-S3526,SetUp!$B$53)</f>
        <v>0</v>
      </c>
      <c r="U3526" s="57">
        <f t="shared" si="974"/>
        <v>0.4566265489719803</v>
      </c>
      <c r="V3526" s="57">
        <f>(L3526-P3526)/1000*SetUp!$B$13*1000000/SetUp!$B$48</f>
        <v>0.14140604999363127</v>
      </c>
      <c r="W3526" s="57">
        <f t="shared" si="976"/>
        <v>5.2909066017292616E-17</v>
      </c>
      <c r="X3526" s="57">
        <f>MAX((SetUp!$B$56*(1-($H3526/SetUp!$B$56)^2)*TANH(($B3526-$D3526)/SetUp!$B$56))/(1+$H3526/SetUp!$B$56*TANH(($B3526-$D3526)/SetUp!$B$56)),0)</f>
        <v>0</v>
      </c>
    </row>
    <row r="3527" spans="1:24" x14ac:dyDescent="0.3">
      <c r="A3527" s="64">
        <v>30189</v>
      </c>
      <c r="B3527" s="57">
        <v>0</v>
      </c>
      <c r="C3527" s="57"/>
      <c r="D3527" s="57">
        <v>4.016</v>
      </c>
      <c r="E3527" s="57">
        <f t="shared" si="968"/>
        <v>0</v>
      </c>
      <c r="F3527" s="57">
        <f t="shared" si="969"/>
        <v>4.016</v>
      </c>
      <c r="G3527" s="57">
        <f t="shared" si="970"/>
        <v>0</v>
      </c>
      <c r="H3527" s="57">
        <f>IF(Q3526&gt;SetUp!$B$56,SetUp!$B$56,Q3526)</f>
        <v>3.745854552464626E-14</v>
      </c>
      <c r="I3527" s="57">
        <f t="shared" si="975"/>
        <v>0.4566265489719803</v>
      </c>
      <c r="J3527" s="57">
        <f>MIN(F3527,H3527,(1-EXP(-SetUp!$B$52*H3527/SetUp!$B$56))*F3527)</f>
        <v>2.3630875034541533E-14</v>
      </c>
      <c r="K3527" s="57">
        <f t="shared" si="971"/>
        <v>1.3827670490104727E-14</v>
      </c>
      <c r="L3527" s="57">
        <f>IF(I3527&lt;=0,0,MIN(SetUp!$B$50*I3527^SetUp!$B$55,I3527))</f>
        <v>5.5415524543144358E-3</v>
      </c>
      <c r="M3527" s="57">
        <f t="shared" si="972"/>
        <v>0.45108499651766587</v>
      </c>
      <c r="N3527" s="57">
        <f>IF(SetUp!$B$62=0,X3527,(B3527-E3527)*(1-(H3527/SetUp!$B$66/SetUp!$B$56)))</f>
        <v>0</v>
      </c>
      <c r="O3527" s="57">
        <f>K3527*SetUp!$B$65</f>
        <v>0</v>
      </c>
      <c r="P3527" s="57">
        <f>MIN(SetUp!$B$54*L3527^SetUp!$B$51,L3527)</f>
        <v>3.1069869957485313E-3</v>
      </c>
      <c r="Q3527" s="57">
        <f t="shared" si="973"/>
        <v>1.3827670490104727E-14</v>
      </c>
      <c r="R3527" s="57">
        <f>IF((H3527+N3527-O3527)&gt;SetUp!$B$56,T3526+H3527+N3527-O3527-SetUp!$B$56,T3526)</f>
        <v>0</v>
      </c>
      <c r="S3527" s="57">
        <f>R3527*SetUp!$B$65</f>
        <v>0</v>
      </c>
      <c r="T3527" s="57">
        <f>IF((R3527-S3527)&lt;SetUp!$B$53,R3527-S3527,SetUp!$B$53)</f>
        <v>0</v>
      </c>
      <c r="U3527" s="57">
        <f t="shared" si="974"/>
        <v>0.45108499651766587</v>
      </c>
      <c r="V3527" s="57">
        <f>(L3527-P3527)/1000*SetUp!$B$13*1000000/SetUp!$B$48</f>
        <v>0.13847244242311052</v>
      </c>
      <c r="W3527" s="57">
        <f t="shared" si="976"/>
        <v>0</v>
      </c>
      <c r="X3527" s="57">
        <f>MAX((SetUp!$B$56*(1-($H3527/SetUp!$B$56)^2)*TANH(($B3527-$D3527)/SetUp!$B$56))/(1+$H3527/SetUp!$B$56*TANH(($B3527-$D3527)/SetUp!$B$56)),0)</f>
        <v>0</v>
      </c>
    </row>
    <row r="3528" spans="1:24" x14ac:dyDescent="0.3">
      <c r="A3528" s="64">
        <v>30190</v>
      </c>
      <c r="B3528" s="57">
        <v>0</v>
      </c>
      <c r="C3528" s="57"/>
      <c r="D3528" s="57">
        <v>4.016</v>
      </c>
      <c r="E3528" s="57">
        <f t="shared" si="968"/>
        <v>0</v>
      </c>
      <c r="F3528" s="57">
        <f t="shared" si="969"/>
        <v>4.016</v>
      </c>
      <c r="G3528" s="57">
        <f t="shared" si="970"/>
        <v>0</v>
      </c>
      <c r="H3528" s="57">
        <f>IF(Q3527&gt;SetUp!$B$56,SetUp!$B$56,Q3527)</f>
        <v>1.3827670490104727E-14</v>
      </c>
      <c r="I3528" s="57">
        <f t="shared" si="975"/>
        <v>0.45108499651766587</v>
      </c>
      <c r="J3528" s="57">
        <f>MIN(F3528,H3528,(1-EXP(-SetUp!$B$52*H3528/SetUp!$B$56))*F3528)</f>
        <v>8.4714457670997947E-15</v>
      </c>
      <c r="K3528" s="57">
        <f t="shared" si="971"/>
        <v>5.3562247230049321E-15</v>
      </c>
      <c r="L3528" s="57">
        <f>IF(I3528&lt;=0,0,MIN(SetUp!$B$50*I3528^SetUp!$B$55,I3528))</f>
        <v>5.4299207148236807E-3</v>
      </c>
      <c r="M3528" s="57">
        <f t="shared" si="972"/>
        <v>0.44565507580284219</v>
      </c>
      <c r="N3528" s="57">
        <f>IF(SetUp!$B$62=0,X3528,(B3528-E3528)*(1-(H3528/SetUp!$B$66/SetUp!$B$56)))</f>
        <v>0</v>
      </c>
      <c r="O3528" s="57">
        <f>K3528*SetUp!$B$65</f>
        <v>0</v>
      </c>
      <c r="P3528" s="57">
        <f>MIN(SetUp!$B$54*L3528^SetUp!$B$51,L3528)</f>
        <v>3.045452470619942E-3</v>
      </c>
      <c r="Q3528" s="57">
        <f t="shared" si="973"/>
        <v>5.3562247230049321E-15</v>
      </c>
      <c r="R3528" s="57">
        <f>IF((H3528+N3528-O3528)&gt;SetUp!$B$56,T3527+H3528+N3528-O3528-SetUp!$B$56,T3527)</f>
        <v>0</v>
      </c>
      <c r="S3528" s="57">
        <f>R3528*SetUp!$B$65</f>
        <v>0</v>
      </c>
      <c r="T3528" s="57">
        <f>IF((R3528-S3528)&lt;SetUp!$B$53,R3528-S3528,SetUp!$B$53)</f>
        <v>0</v>
      </c>
      <c r="U3528" s="57">
        <f t="shared" si="974"/>
        <v>0.44565507580284219</v>
      </c>
      <c r="V3528" s="57">
        <f>(L3528-P3528)/1000*SetUp!$B$13*1000000/SetUp!$B$48</f>
        <v>0.135623028944859</v>
      </c>
      <c r="W3528" s="57">
        <f t="shared" si="976"/>
        <v>-1.8214596497756474E-17</v>
      </c>
      <c r="X3528" s="57">
        <f>MAX((SetUp!$B$56*(1-($H3528/SetUp!$B$56)^2)*TANH(($B3528-$D3528)/SetUp!$B$56))/(1+$H3528/SetUp!$B$56*TANH(($B3528-$D3528)/SetUp!$B$56)),0)</f>
        <v>0</v>
      </c>
    </row>
    <row r="3529" spans="1:24" x14ac:dyDescent="0.3">
      <c r="A3529" s="64">
        <v>30191</v>
      </c>
      <c r="B3529" s="57">
        <v>5.3999999999999999E-2</v>
      </c>
      <c r="C3529" s="57"/>
      <c r="D3529" s="57">
        <v>4.016</v>
      </c>
      <c r="E3529" s="57">
        <f t="shared" si="968"/>
        <v>5.3999999999999999E-2</v>
      </c>
      <c r="F3529" s="57">
        <f t="shared" si="969"/>
        <v>3.9620000000000002</v>
      </c>
      <c r="G3529" s="57">
        <f t="shared" si="970"/>
        <v>0</v>
      </c>
      <c r="H3529" s="57">
        <f>IF(Q3528&gt;SetUp!$B$56,SetUp!$B$56,Q3528)</f>
        <v>5.3562247230049321E-15</v>
      </c>
      <c r="I3529" s="57">
        <f t="shared" si="975"/>
        <v>0.44565507580284219</v>
      </c>
      <c r="J3529" s="57">
        <f>MIN(F3529,H3529,(1-EXP(-SetUp!$B$52*H3529/SetUp!$B$56))*F3529)</f>
        <v>3.5189628988518963E-15</v>
      </c>
      <c r="K3529" s="57">
        <f t="shared" si="971"/>
        <v>1.8372618241530358E-15</v>
      </c>
      <c r="L3529" s="57">
        <f>IF(I3529&lt;=0,0,MIN(SetUp!$B$50*I3529^SetUp!$B$55,I3529))</f>
        <v>5.3214209274785674E-3</v>
      </c>
      <c r="M3529" s="57">
        <f t="shared" si="972"/>
        <v>0.44033365487536363</v>
      </c>
      <c r="N3529" s="57">
        <f>IF(SetUp!$B$62=0,X3529,(B3529-E3529)*(1-(H3529/SetUp!$B$66/SetUp!$B$56)))</f>
        <v>0</v>
      </c>
      <c r="O3529" s="57">
        <f>K3529*SetUp!$B$65</f>
        <v>0</v>
      </c>
      <c r="P3529" s="57">
        <f>MIN(SetUp!$B$54*L3529^SetUp!$B$51,L3529)</f>
        <v>2.9856237398163117E-3</v>
      </c>
      <c r="Q3529" s="57">
        <f t="shared" si="973"/>
        <v>1.8372618241530358E-15</v>
      </c>
      <c r="R3529" s="57">
        <f>IF((H3529+N3529-O3529)&gt;SetUp!$B$56,T3528+H3529+N3529-O3529-SetUp!$B$56,T3528)</f>
        <v>0</v>
      </c>
      <c r="S3529" s="57">
        <f>R3529*SetUp!$B$65</f>
        <v>0</v>
      </c>
      <c r="T3529" s="57">
        <f>IF((R3529-S3529)&lt;SetUp!$B$53,R3529-S3529,SetUp!$B$53)</f>
        <v>0</v>
      </c>
      <c r="U3529" s="57">
        <f t="shared" si="974"/>
        <v>0.44033365487536363</v>
      </c>
      <c r="V3529" s="57">
        <f>(L3529-P3529)/1000*SetUp!$B$13*1000000/SetUp!$B$48</f>
        <v>0.1328547320190567</v>
      </c>
      <c r="W3529" s="57">
        <f t="shared" si="976"/>
        <v>2.9490299091605721E-17</v>
      </c>
      <c r="X3529" s="57">
        <f>MAX((SetUp!$B$56*(1-($H3529/SetUp!$B$56)^2)*TANH(($B3529-$D3529)/SetUp!$B$56))/(1+$H3529/SetUp!$B$56*TANH(($B3529-$D3529)/SetUp!$B$56)),0)</f>
        <v>0</v>
      </c>
    </row>
    <row r="3530" spans="1:24" x14ac:dyDescent="0.3">
      <c r="A3530" s="64">
        <v>30192</v>
      </c>
      <c r="B3530" s="57">
        <v>0.36899999999999999</v>
      </c>
      <c r="C3530" s="57"/>
      <c r="D3530" s="57">
        <v>4.016</v>
      </c>
      <c r="E3530" s="57">
        <f t="shared" si="968"/>
        <v>0.36899999999999999</v>
      </c>
      <c r="F3530" s="57">
        <f t="shared" si="969"/>
        <v>3.6470000000000002</v>
      </c>
      <c r="G3530" s="57">
        <f t="shared" si="970"/>
        <v>0</v>
      </c>
      <c r="H3530" s="57">
        <f>IF(Q3529&gt;SetUp!$B$56,SetUp!$B$56,Q3529)</f>
        <v>1.8372618241530358E-15</v>
      </c>
      <c r="I3530" s="57">
        <f t="shared" si="975"/>
        <v>0.44033365487536363</v>
      </c>
      <c r="J3530" s="57">
        <f>MIN(F3530,H3530,(1-EXP(-SetUp!$B$52*H3530/SetUp!$B$56))*F3530)</f>
        <v>1.2146950112423839E-15</v>
      </c>
      <c r="K3530" s="57">
        <f t="shared" si="971"/>
        <v>6.2256681291065196E-16</v>
      </c>
      <c r="L3530" s="57">
        <f>IF(I3530&lt;=0,0,MIN(SetUp!$B$50*I3530^SetUp!$B$55,I3530))</f>
        <v>5.2159407702484419E-3</v>
      </c>
      <c r="M3530" s="57">
        <f t="shared" si="972"/>
        <v>0.43511771410511518</v>
      </c>
      <c r="N3530" s="57">
        <f>IF(SetUp!$B$62=0,X3530,(B3530-E3530)*(1-(H3530/SetUp!$B$66/SetUp!$B$56)))</f>
        <v>0</v>
      </c>
      <c r="O3530" s="57">
        <f>K3530*SetUp!$B$65</f>
        <v>0</v>
      </c>
      <c r="P3530" s="57">
        <f>MIN(SetUp!$B$54*L3530^SetUp!$B$51,L3530)</f>
        <v>2.9274401923755355E-3</v>
      </c>
      <c r="Q3530" s="57">
        <f t="shared" si="973"/>
        <v>6.2256681291065196E-16</v>
      </c>
      <c r="R3530" s="57">
        <f>IF((H3530+N3530-O3530)&gt;SetUp!$B$56,T3529+H3530+N3530-O3530-SetUp!$B$56,T3529)</f>
        <v>0</v>
      </c>
      <c r="S3530" s="57">
        <f>R3530*SetUp!$B$65</f>
        <v>0</v>
      </c>
      <c r="T3530" s="57">
        <f>IF((R3530-S3530)&lt;SetUp!$B$53,R3530-S3530,SetUp!$B$53)</f>
        <v>0</v>
      </c>
      <c r="U3530" s="57">
        <f t="shared" si="974"/>
        <v>0.43511771410511518</v>
      </c>
      <c r="V3530" s="57">
        <f>(L3530-P3530)/1000*SetUp!$B$13*1000000/SetUp!$B$48</f>
        <v>0.13016461043993849</v>
      </c>
      <c r="W3530" s="57">
        <f t="shared" si="976"/>
        <v>-1.5612511283791264E-17</v>
      </c>
      <c r="X3530" s="57">
        <f>MAX((SetUp!$B$56*(1-($H3530/SetUp!$B$56)^2)*TANH(($B3530-$D3530)/SetUp!$B$56))/(1+$H3530/SetUp!$B$56*TANH(($B3530-$D3530)/SetUp!$B$56)),0)</f>
        <v>0</v>
      </c>
    </row>
    <row r="3531" spans="1:24" x14ac:dyDescent="0.3">
      <c r="A3531" s="64">
        <v>30193</v>
      </c>
      <c r="B3531" s="57">
        <v>1E-3</v>
      </c>
      <c r="C3531" s="57"/>
      <c r="D3531" s="57">
        <v>4.016</v>
      </c>
      <c r="E3531" s="57">
        <f t="shared" si="968"/>
        <v>1E-3</v>
      </c>
      <c r="F3531" s="57">
        <f t="shared" si="969"/>
        <v>4.0149999999999997</v>
      </c>
      <c r="G3531" s="57">
        <f t="shared" si="970"/>
        <v>0</v>
      </c>
      <c r="H3531" s="57">
        <f>IF(Q3530&gt;SetUp!$B$56,SetUp!$B$56,Q3530)</f>
        <v>6.2256681291065196E-16</v>
      </c>
      <c r="I3531" s="57">
        <f t="shared" si="975"/>
        <v>0.43511771410511518</v>
      </c>
      <c r="J3531" s="57">
        <f>MIN(F3531,H3531,(1-EXP(-SetUp!$B$52*H3531/SetUp!$B$56))*F3531)</f>
        <v>4.4575454438700032E-16</v>
      </c>
      <c r="K3531" s="57">
        <f t="shared" si="971"/>
        <v>1.7681226852365164E-16</v>
      </c>
      <c r="L3531" s="57">
        <f>IF(I3531&lt;=0,0,MIN(SetUp!$B$50*I3531^SetUp!$B$55,I3531))</f>
        <v>5.1133728141828016E-3</v>
      </c>
      <c r="M3531" s="57">
        <f t="shared" si="972"/>
        <v>0.4300043412909324</v>
      </c>
      <c r="N3531" s="57">
        <f>IF(SetUp!$B$62=0,X3531,(B3531-E3531)*(1-(H3531/SetUp!$B$66/SetUp!$B$56)))</f>
        <v>0</v>
      </c>
      <c r="O3531" s="57">
        <f>K3531*SetUp!$B$65</f>
        <v>0</v>
      </c>
      <c r="P3531" s="57">
        <f>MIN(SetUp!$B$54*L3531^SetUp!$B$51,L3531)</f>
        <v>2.8708438379405122E-3</v>
      </c>
      <c r="Q3531" s="57">
        <f t="shared" si="973"/>
        <v>1.7681226852365164E-16</v>
      </c>
      <c r="R3531" s="57">
        <f>IF((H3531+N3531-O3531)&gt;SetUp!$B$56,T3530+H3531+N3531-O3531-SetUp!$B$56,T3530)</f>
        <v>0</v>
      </c>
      <c r="S3531" s="57">
        <f>R3531*SetUp!$B$65</f>
        <v>0</v>
      </c>
      <c r="T3531" s="57">
        <f>IF((R3531-S3531)&lt;SetUp!$B$53,R3531-S3531,SetUp!$B$53)</f>
        <v>0</v>
      </c>
      <c r="U3531" s="57">
        <f t="shared" si="974"/>
        <v>0.4300043412909324</v>
      </c>
      <c r="V3531" s="57">
        <f>(L3531-P3531)/1000*SetUp!$B$13*1000000/SetUp!$B$48</f>
        <v>0.12754985225486032</v>
      </c>
      <c r="W3531" s="57">
        <f t="shared" si="976"/>
        <v>2.1684043449710089E-17</v>
      </c>
      <c r="X3531" s="57">
        <f>MAX((SetUp!$B$56*(1-($H3531/SetUp!$B$56)^2)*TANH(($B3531-$D3531)/SetUp!$B$56))/(1+$H3531/SetUp!$B$56*TANH(($B3531-$D3531)/SetUp!$B$56)),0)</f>
        <v>0</v>
      </c>
    </row>
    <row r="3532" spans="1:24" x14ac:dyDescent="0.3">
      <c r="A3532" s="64">
        <v>30194</v>
      </c>
      <c r="B3532" s="57">
        <v>0</v>
      </c>
      <c r="C3532" s="57"/>
      <c r="D3532" s="57">
        <v>4.016</v>
      </c>
      <c r="E3532" s="57">
        <f t="shared" si="968"/>
        <v>0</v>
      </c>
      <c r="F3532" s="57">
        <f t="shared" si="969"/>
        <v>4.016</v>
      </c>
      <c r="G3532" s="57">
        <f t="shared" si="970"/>
        <v>0</v>
      </c>
      <c r="H3532" s="57">
        <f>IF(Q3531&gt;SetUp!$B$56,SetUp!$B$56,Q3531)</f>
        <v>1.7681226852365164E-16</v>
      </c>
      <c r="I3532" s="57">
        <f t="shared" si="975"/>
        <v>0.4300043412909324</v>
      </c>
      <c r="J3532" s="57">
        <f>MIN(F3532,H3532,(1-EXP(-SetUp!$B$52*H3532/SetUp!$B$56))*F3532)</f>
        <v>0</v>
      </c>
      <c r="K3532" s="57">
        <f t="shared" si="971"/>
        <v>1.7681226852365164E-16</v>
      </c>
      <c r="L3532" s="57">
        <f>IF(I3532&lt;=0,0,MIN(SetUp!$B$50*I3532^SetUp!$B$55,I3532))</f>
        <v>5.013614273109597E-3</v>
      </c>
      <c r="M3532" s="57">
        <f t="shared" si="972"/>
        <v>0.42499072701782281</v>
      </c>
      <c r="N3532" s="57">
        <f>IF(SetUp!$B$62=0,X3532,(B3532-E3532)*(1-(H3532/SetUp!$B$66/SetUp!$B$56)))</f>
        <v>0</v>
      </c>
      <c r="O3532" s="57">
        <f>K3532*SetUp!$B$65</f>
        <v>0</v>
      </c>
      <c r="P3532" s="57">
        <f>MIN(SetUp!$B$54*L3532^SetUp!$B$51,L3532)</f>
        <v>2.8157791735481247E-3</v>
      </c>
      <c r="Q3532" s="57">
        <f t="shared" si="973"/>
        <v>1.7681226852365164E-16</v>
      </c>
      <c r="R3532" s="57">
        <f>IF((H3532+N3532-O3532)&gt;SetUp!$B$56,T3531+H3532+N3532-O3532-SetUp!$B$56,T3531)</f>
        <v>0</v>
      </c>
      <c r="S3532" s="57">
        <f>R3532*SetUp!$B$65</f>
        <v>0</v>
      </c>
      <c r="T3532" s="57">
        <f>IF((R3532-S3532)&lt;SetUp!$B$53,R3532-S3532,SetUp!$B$53)</f>
        <v>0</v>
      </c>
      <c r="U3532" s="57">
        <f t="shared" si="974"/>
        <v>0.42499072701782281</v>
      </c>
      <c r="V3532" s="57">
        <f>(L3532-P3532)/1000*SetUp!$B$13*1000000/SetUp!$B$48</f>
        <v>0.1250077681044528</v>
      </c>
      <c r="W3532" s="57">
        <f t="shared" si="976"/>
        <v>6.9388939039072284E-18</v>
      </c>
      <c r="X3532" s="57">
        <f>MAX((SetUp!$B$56*(1-($H3532/SetUp!$B$56)^2)*TANH(($B3532-$D3532)/SetUp!$B$56))/(1+$H3532/SetUp!$B$56*TANH(($B3532-$D3532)/SetUp!$B$56)),0)</f>
        <v>0</v>
      </c>
    </row>
    <row r="3533" spans="1:24" x14ac:dyDescent="0.3">
      <c r="A3533" s="64">
        <v>30195</v>
      </c>
      <c r="B3533" s="57">
        <v>1.6E-2</v>
      </c>
      <c r="C3533" s="57"/>
      <c r="D3533" s="57">
        <v>4.7469999999999999</v>
      </c>
      <c r="E3533" s="57">
        <f t="shared" si="968"/>
        <v>1.6E-2</v>
      </c>
      <c r="F3533" s="57">
        <f t="shared" si="969"/>
        <v>4.7309999999999999</v>
      </c>
      <c r="G3533" s="57">
        <f t="shared" si="970"/>
        <v>0</v>
      </c>
      <c r="H3533" s="57">
        <f>IF(Q3532&gt;SetUp!$B$56,SetUp!$B$56,Q3532)</f>
        <v>1.7681226852365164E-16</v>
      </c>
      <c r="I3533" s="57">
        <f t="shared" si="975"/>
        <v>0.42499072701782281</v>
      </c>
      <c r="J3533" s="57">
        <f>MIN(F3533,H3533,(1-EXP(-SetUp!$B$52*H3533/SetUp!$B$56))*F3533)</f>
        <v>0</v>
      </c>
      <c r="K3533" s="57">
        <f t="shared" si="971"/>
        <v>1.7681226852365164E-16</v>
      </c>
      <c r="L3533" s="57">
        <f>IF(I3533&lt;=0,0,MIN(SetUp!$B$50*I3533^SetUp!$B$55,I3533))</f>
        <v>4.9165667680105239E-3</v>
      </c>
      <c r="M3533" s="57">
        <f t="shared" si="972"/>
        <v>0.42007416024981231</v>
      </c>
      <c r="N3533" s="57">
        <f>IF(SetUp!$B$62=0,X3533,(B3533-E3533)*(1-(H3533/SetUp!$B$66/SetUp!$B$56)))</f>
        <v>0</v>
      </c>
      <c r="O3533" s="57">
        <f>K3533*SetUp!$B$65</f>
        <v>0</v>
      </c>
      <c r="P3533" s="57">
        <f>MIN(SetUp!$B$54*L3533^SetUp!$B$51,L3533)</f>
        <v>2.762193058187029E-3</v>
      </c>
      <c r="Q3533" s="57">
        <f t="shared" si="973"/>
        <v>1.7681226852365164E-16</v>
      </c>
      <c r="R3533" s="57">
        <f>IF((H3533+N3533-O3533)&gt;SetUp!$B$56,T3532+H3533+N3533-O3533-SetUp!$B$56,T3532)</f>
        <v>0</v>
      </c>
      <c r="S3533" s="57">
        <f>R3533*SetUp!$B$65</f>
        <v>0</v>
      </c>
      <c r="T3533" s="57">
        <f>IF((R3533-S3533)&lt;SetUp!$B$53,R3533-S3533,SetUp!$B$53)</f>
        <v>0</v>
      </c>
      <c r="U3533" s="57">
        <f t="shared" si="974"/>
        <v>0.42007416024981231</v>
      </c>
      <c r="V3533" s="57">
        <f>(L3533-P3533)/1000*SetUp!$B$13*1000000/SetUp!$B$48</f>
        <v>0.12253578495569593</v>
      </c>
      <c r="W3533" s="57">
        <f t="shared" si="976"/>
        <v>2.4286128663675299E-17</v>
      </c>
      <c r="X3533" s="57">
        <f>MAX((SetUp!$B$56*(1-($H3533/SetUp!$B$56)^2)*TANH(($B3533-$D3533)/SetUp!$B$56))/(1+$H3533/SetUp!$B$56*TANH(($B3533-$D3533)/SetUp!$B$56)),0)</f>
        <v>0</v>
      </c>
    </row>
    <row r="3534" spans="1:24" x14ac:dyDescent="0.3">
      <c r="A3534" s="64">
        <v>30196</v>
      </c>
      <c r="B3534" s="57">
        <v>0</v>
      </c>
      <c r="C3534" s="57"/>
      <c r="D3534" s="57">
        <v>4.7469999999999999</v>
      </c>
      <c r="E3534" s="57">
        <f t="shared" si="968"/>
        <v>0</v>
      </c>
      <c r="F3534" s="57">
        <f t="shared" si="969"/>
        <v>4.7469999999999999</v>
      </c>
      <c r="G3534" s="57">
        <f t="shared" si="970"/>
        <v>0</v>
      </c>
      <c r="H3534" s="57">
        <f>IF(Q3533&gt;SetUp!$B$56,SetUp!$B$56,Q3533)</f>
        <v>1.7681226852365164E-16</v>
      </c>
      <c r="I3534" s="57">
        <f t="shared" si="975"/>
        <v>0.42007416024981231</v>
      </c>
      <c r="J3534" s="57">
        <f>MIN(F3534,H3534,(1-EXP(-SetUp!$B$52*H3534/SetUp!$B$56))*F3534)</f>
        <v>0</v>
      </c>
      <c r="K3534" s="57">
        <f t="shared" si="971"/>
        <v>1.7681226852365164E-16</v>
      </c>
      <c r="L3534" s="57">
        <f>IF(I3534&lt;=0,0,MIN(SetUp!$B$50*I3534^SetUp!$B$55,I3534))</f>
        <v>4.822136105104422E-3</v>
      </c>
      <c r="M3534" s="57">
        <f t="shared" si="972"/>
        <v>0.41525202414470791</v>
      </c>
      <c r="N3534" s="57">
        <f>IF(SetUp!$B$62=0,X3534,(B3534-E3534)*(1-(H3534/SetUp!$B$66/SetUp!$B$56)))</f>
        <v>0</v>
      </c>
      <c r="O3534" s="57">
        <f>K3534*SetUp!$B$65</f>
        <v>0</v>
      </c>
      <c r="P3534" s="57">
        <f>MIN(SetUp!$B$54*L3534^SetUp!$B$51,L3534)</f>
        <v>2.7100345946138417E-3</v>
      </c>
      <c r="Q3534" s="57">
        <f t="shared" si="973"/>
        <v>1.7681226852365164E-16</v>
      </c>
      <c r="R3534" s="57">
        <f>IF((H3534+N3534-O3534)&gt;SetUp!$B$56,T3533+H3534+N3534-O3534-SetUp!$B$56,T3533)</f>
        <v>0</v>
      </c>
      <c r="S3534" s="57">
        <f>R3534*SetUp!$B$65</f>
        <v>0</v>
      </c>
      <c r="T3534" s="57">
        <f>IF((R3534-S3534)&lt;SetUp!$B$53,R3534-S3534,SetUp!$B$53)</f>
        <v>0</v>
      </c>
      <c r="U3534" s="57">
        <f t="shared" si="974"/>
        <v>0.41525202414470791</v>
      </c>
      <c r="V3534" s="57">
        <f>(L3534-P3534)/1000*SetUp!$B$13*1000000/SetUp!$B$48</f>
        <v>0.12013144020183854</v>
      </c>
      <c r="W3534" s="57">
        <f t="shared" si="976"/>
        <v>1.9949319973733282E-17</v>
      </c>
      <c r="X3534" s="57">
        <f>MAX((SetUp!$B$56*(1-($H3534/SetUp!$B$56)^2)*TANH(($B3534-$D3534)/SetUp!$B$56))/(1+$H3534/SetUp!$B$56*TANH(($B3534-$D3534)/SetUp!$B$56)),0)</f>
        <v>0</v>
      </c>
    </row>
    <row r="3535" spans="1:24" x14ac:dyDescent="0.3">
      <c r="A3535" s="64">
        <v>30197</v>
      </c>
      <c r="B3535" s="57">
        <v>0</v>
      </c>
      <c r="C3535" s="57"/>
      <c r="D3535" s="57">
        <v>4.7469999999999999</v>
      </c>
      <c r="E3535" s="57">
        <f t="shared" si="968"/>
        <v>0</v>
      </c>
      <c r="F3535" s="57">
        <f t="shared" si="969"/>
        <v>4.7469999999999999</v>
      </c>
      <c r="G3535" s="57">
        <f t="shared" si="970"/>
        <v>0</v>
      </c>
      <c r="H3535" s="57">
        <f>IF(Q3534&gt;SetUp!$B$56,SetUp!$B$56,Q3534)</f>
        <v>1.7681226852365164E-16</v>
      </c>
      <c r="I3535" s="57">
        <f t="shared" si="975"/>
        <v>0.41525202414470791</v>
      </c>
      <c r="J3535" s="57">
        <f>MIN(F3535,H3535,(1-EXP(-SetUp!$B$52*H3535/SetUp!$B$56))*F3535)</f>
        <v>0</v>
      </c>
      <c r="K3535" s="57">
        <f t="shared" si="971"/>
        <v>1.7681226852365164E-16</v>
      </c>
      <c r="L3535" s="57">
        <f>IF(I3535&lt;=0,0,MIN(SetUp!$B$50*I3535^SetUp!$B$55,I3535))</f>
        <v>4.7302320667409192E-3</v>
      </c>
      <c r="M3535" s="57">
        <f t="shared" si="972"/>
        <v>0.41052179207796702</v>
      </c>
      <c r="N3535" s="57">
        <f>IF(SetUp!$B$62=0,X3535,(B3535-E3535)*(1-(H3535/SetUp!$B$66/SetUp!$B$56)))</f>
        <v>0</v>
      </c>
      <c r="O3535" s="57">
        <f>K3535*SetUp!$B$65</f>
        <v>0</v>
      </c>
      <c r="P3535" s="57">
        <f>MIN(SetUp!$B$54*L3535^SetUp!$B$51,L3535)</f>
        <v>2.6592550179545434E-3</v>
      </c>
      <c r="Q3535" s="57">
        <f t="shared" si="973"/>
        <v>1.7681226852365164E-16</v>
      </c>
      <c r="R3535" s="57">
        <f>IF((H3535+N3535-O3535)&gt;SetUp!$B$56,T3534+H3535+N3535-O3535-SetUp!$B$56,T3534)</f>
        <v>0</v>
      </c>
      <c r="S3535" s="57">
        <f>R3535*SetUp!$B$65</f>
        <v>0</v>
      </c>
      <c r="T3535" s="57">
        <f>IF((R3535-S3535)&lt;SetUp!$B$53,R3535-S3535,SetUp!$B$53)</f>
        <v>0</v>
      </c>
      <c r="U3535" s="57">
        <f t="shared" si="974"/>
        <v>0.41052179207796702</v>
      </c>
      <c r="V3535" s="57">
        <f>(L3535-P3535)/1000*SetUp!$B$13*1000000/SetUp!$B$48</f>
        <v>0.11779237610500738</v>
      </c>
      <c r="W3535" s="57">
        <f t="shared" si="976"/>
        <v>2.7755575615628914E-17</v>
      </c>
      <c r="X3535" s="57">
        <f>MAX((SetUp!$B$56*(1-($H3535/SetUp!$B$56)^2)*TANH(($B3535-$D3535)/SetUp!$B$56))/(1+$H3535/SetUp!$B$56*TANH(($B3535-$D3535)/SetUp!$B$56)),0)</f>
        <v>0</v>
      </c>
    </row>
    <row r="3536" spans="1:24" x14ac:dyDescent="0.3">
      <c r="A3536" s="64">
        <v>30198</v>
      </c>
      <c r="B3536" s="57">
        <v>0</v>
      </c>
      <c r="C3536" s="57"/>
      <c r="D3536" s="57">
        <v>4.7469999999999999</v>
      </c>
      <c r="E3536" s="57">
        <f t="shared" si="968"/>
        <v>0</v>
      </c>
      <c r="F3536" s="57">
        <f t="shared" si="969"/>
        <v>4.7469999999999999</v>
      </c>
      <c r="G3536" s="57">
        <f t="shared" si="970"/>
        <v>0</v>
      </c>
      <c r="H3536" s="57">
        <f>IF(Q3535&gt;SetUp!$B$56,SetUp!$B$56,Q3535)</f>
        <v>1.7681226852365164E-16</v>
      </c>
      <c r="I3536" s="57">
        <f t="shared" si="975"/>
        <v>0.41052179207796702</v>
      </c>
      <c r="J3536" s="57">
        <f>MIN(F3536,H3536,(1-EXP(-SetUp!$B$52*H3536/SetUp!$B$56))*F3536)</f>
        <v>0</v>
      </c>
      <c r="K3536" s="57">
        <f t="shared" si="971"/>
        <v>1.7681226852365164E-16</v>
      </c>
      <c r="L3536" s="57">
        <f>IF(I3536&lt;=0,0,MIN(SetUp!$B$50*I3536^SetUp!$B$55,I3536))</f>
        <v>4.640768214271754E-3</v>
      </c>
      <c r="M3536" s="57">
        <f t="shared" si="972"/>
        <v>0.40588102386369529</v>
      </c>
      <c r="N3536" s="57">
        <f>IF(SetUp!$B$62=0,X3536,(B3536-E3536)*(1-(H3536/SetUp!$B$66/SetUp!$B$56)))</f>
        <v>0</v>
      </c>
      <c r="O3536" s="57">
        <f>K3536*SetUp!$B$65</f>
        <v>0</v>
      </c>
      <c r="P3536" s="57">
        <f>MIN(SetUp!$B$54*L3536^SetUp!$B$51,L3536)</f>
        <v>2.6098075906522446E-3</v>
      </c>
      <c r="Q3536" s="57">
        <f t="shared" si="973"/>
        <v>1.7681226852365164E-16</v>
      </c>
      <c r="R3536" s="57">
        <f>IF((H3536+N3536-O3536)&gt;SetUp!$B$56,T3535+H3536+N3536-O3536-SetUp!$B$56,T3535)</f>
        <v>0</v>
      </c>
      <c r="S3536" s="57">
        <f>R3536*SetUp!$B$65</f>
        <v>0</v>
      </c>
      <c r="T3536" s="57">
        <f>IF((R3536-S3536)&lt;SetUp!$B$53,R3536-S3536,SetUp!$B$53)</f>
        <v>0</v>
      </c>
      <c r="U3536" s="57">
        <f t="shared" si="974"/>
        <v>0.40588102386369529</v>
      </c>
      <c r="V3536" s="57">
        <f>(L3536-P3536)/1000*SetUp!$B$13*1000000/SetUp!$B$48</f>
        <v>0.11551633455911209</v>
      </c>
      <c r="W3536" s="57">
        <f t="shared" si="976"/>
        <v>2.5153490401663703E-17</v>
      </c>
      <c r="X3536" s="57">
        <f>MAX((SetUp!$B$56*(1-($H3536/SetUp!$B$56)^2)*TANH(($B3536-$D3536)/SetUp!$B$56))/(1+$H3536/SetUp!$B$56*TANH(($B3536-$D3536)/SetUp!$B$56)),0)</f>
        <v>0</v>
      </c>
    </row>
    <row r="3537" spans="1:24" x14ac:dyDescent="0.3">
      <c r="A3537" s="64">
        <v>30199</v>
      </c>
      <c r="B3537" s="57">
        <v>0</v>
      </c>
      <c r="C3537" s="57"/>
      <c r="D3537" s="57">
        <v>4.7469999999999999</v>
      </c>
      <c r="E3537" s="57">
        <f t="shared" si="968"/>
        <v>0</v>
      </c>
      <c r="F3537" s="57">
        <f t="shared" si="969"/>
        <v>4.7469999999999999</v>
      </c>
      <c r="G3537" s="57">
        <f t="shared" si="970"/>
        <v>0</v>
      </c>
      <c r="H3537" s="57">
        <f>IF(Q3536&gt;SetUp!$B$56,SetUp!$B$56,Q3536)</f>
        <v>1.7681226852365164E-16</v>
      </c>
      <c r="I3537" s="57">
        <f t="shared" si="975"/>
        <v>0.40588102386369529</v>
      </c>
      <c r="J3537" s="57">
        <f>MIN(F3537,H3537,(1-EXP(-SetUp!$B$52*H3537/SetUp!$B$56))*F3537)</f>
        <v>0</v>
      </c>
      <c r="K3537" s="57">
        <f t="shared" si="971"/>
        <v>1.7681226852365164E-16</v>
      </c>
      <c r="L3537" s="57">
        <f>IF(I3537&lt;=0,0,MIN(SetUp!$B$50*I3537^SetUp!$B$55,I3537))</f>
        <v>4.5536617021272709E-3</v>
      </c>
      <c r="M3537" s="57">
        <f t="shared" si="972"/>
        <v>0.401327362161568</v>
      </c>
      <c r="N3537" s="57">
        <f>IF(SetUp!$B$62=0,X3537,(B3537-E3537)*(1-(H3537/SetUp!$B$66/SetUp!$B$56)))</f>
        <v>0</v>
      </c>
      <c r="O3537" s="57">
        <f>K3537*SetUp!$B$65</f>
        <v>0</v>
      </c>
      <c r="P3537" s="57">
        <f>MIN(SetUp!$B$54*L3537^SetUp!$B$51,L3537)</f>
        <v>2.5616475033539117E-3</v>
      </c>
      <c r="Q3537" s="57">
        <f t="shared" si="973"/>
        <v>1.7681226852365164E-16</v>
      </c>
      <c r="R3537" s="57">
        <f>IF((H3537+N3537-O3537)&gt;SetUp!$B$56,T3536+H3537+N3537-O3537-SetUp!$B$56,T3536)</f>
        <v>0</v>
      </c>
      <c r="S3537" s="57">
        <f>R3537*SetUp!$B$65</f>
        <v>0</v>
      </c>
      <c r="T3537" s="57">
        <f>IF((R3537-S3537)&lt;SetUp!$B$53,R3537-S3537,SetUp!$B$53)</f>
        <v>0</v>
      </c>
      <c r="U3537" s="57">
        <f t="shared" si="974"/>
        <v>0.401327362161568</v>
      </c>
      <c r="V3537" s="57">
        <f>(L3537-P3537)/1000*SetUp!$B$13*1000000/SetUp!$B$48</f>
        <v>0.11330115215228069</v>
      </c>
      <c r="W3537" s="57">
        <f t="shared" si="976"/>
        <v>-1.6479873021779667E-17</v>
      </c>
      <c r="X3537" s="57">
        <f>MAX((SetUp!$B$56*(1-($H3537/SetUp!$B$56)^2)*TANH(($B3537-$D3537)/SetUp!$B$56))/(1+$H3537/SetUp!$B$56*TANH(($B3537-$D3537)/SetUp!$B$56)),0)</f>
        <v>0</v>
      </c>
    </row>
    <row r="3538" spans="1:24" x14ac:dyDescent="0.3">
      <c r="A3538" s="64">
        <v>30200</v>
      </c>
      <c r="B3538" s="57">
        <v>0</v>
      </c>
      <c r="C3538" s="57"/>
      <c r="D3538" s="57">
        <v>4.7469999999999999</v>
      </c>
      <c r="E3538" s="57">
        <f t="shared" si="968"/>
        <v>0</v>
      </c>
      <c r="F3538" s="57">
        <f t="shared" si="969"/>
        <v>4.7469999999999999</v>
      </c>
      <c r="G3538" s="57">
        <f t="shared" si="970"/>
        <v>0</v>
      </c>
      <c r="H3538" s="57">
        <f>IF(Q3537&gt;SetUp!$B$56,SetUp!$B$56,Q3537)</f>
        <v>1.7681226852365164E-16</v>
      </c>
      <c r="I3538" s="57">
        <f t="shared" si="975"/>
        <v>0.401327362161568</v>
      </c>
      <c r="J3538" s="57">
        <f>MIN(F3538,H3538,(1-EXP(-SetUp!$B$52*H3538/SetUp!$B$56))*F3538)</f>
        <v>0</v>
      </c>
      <c r="K3538" s="57">
        <f t="shared" si="971"/>
        <v>1.7681226852365164E-16</v>
      </c>
      <c r="L3538" s="57">
        <f>IF(I3538&lt;=0,0,MIN(SetUp!$B$50*I3538^SetUp!$B$55,I3538))</f>
        <v>4.4688331023809025E-3</v>
      </c>
      <c r="M3538" s="57">
        <f t="shared" si="972"/>
        <v>0.39685852905918712</v>
      </c>
      <c r="N3538" s="57">
        <f>IF(SetUp!$B$62=0,X3538,(B3538-E3538)*(1-(H3538/SetUp!$B$66/SetUp!$B$56)))</f>
        <v>0</v>
      </c>
      <c r="O3538" s="57">
        <f>K3538*SetUp!$B$65</f>
        <v>0</v>
      </c>
      <c r="P3538" s="57">
        <f>MIN(SetUp!$B$54*L3538^SetUp!$B$51,L3538)</f>
        <v>2.5147317813577681E-3</v>
      </c>
      <c r="Q3538" s="57">
        <f t="shared" si="973"/>
        <v>1.7681226852365164E-16</v>
      </c>
      <c r="R3538" s="57">
        <f>IF((H3538+N3538-O3538)&gt;SetUp!$B$56,T3537+H3538+N3538-O3538-SetUp!$B$56,T3537)</f>
        <v>0</v>
      </c>
      <c r="S3538" s="57">
        <f>R3538*SetUp!$B$65</f>
        <v>0</v>
      </c>
      <c r="T3538" s="57">
        <f>IF((R3538-S3538)&lt;SetUp!$B$53,R3538-S3538,SetUp!$B$53)</f>
        <v>0</v>
      </c>
      <c r="U3538" s="57">
        <f t="shared" si="974"/>
        <v>0.39685852905918712</v>
      </c>
      <c r="V3538" s="57">
        <f>(L3538-P3538)/1000*SetUp!$B$13*1000000/SetUp!$B$48</f>
        <v>0.11114475550954887</v>
      </c>
      <c r="W3538" s="57">
        <f t="shared" si="976"/>
        <v>1.5612511283791264E-17</v>
      </c>
      <c r="X3538" s="57">
        <f>MAX((SetUp!$B$56*(1-($H3538/SetUp!$B$56)^2)*TANH(($B3538-$D3538)/SetUp!$B$56))/(1+$H3538/SetUp!$B$56*TANH(($B3538-$D3538)/SetUp!$B$56)),0)</f>
        <v>0</v>
      </c>
    </row>
    <row r="3539" spans="1:24" x14ac:dyDescent="0.3">
      <c r="A3539" s="64">
        <v>30201</v>
      </c>
      <c r="B3539" s="57">
        <v>6.4000000000000001E-2</v>
      </c>
      <c r="C3539" s="57"/>
      <c r="D3539" s="57">
        <v>4.7469999999999999</v>
      </c>
      <c r="E3539" s="57">
        <f t="shared" si="968"/>
        <v>6.4000000000000001E-2</v>
      </c>
      <c r="F3539" s="57">
        <f t="shared" si="969"/>
        <v>4.6829999999999998</v>
      </c>
      <c r="G3539" s="57">
        <f t="shared" si="970"/>
        <v>0</v>
      </c>
      <c r="H3539" s="57">
        <f>IF(Q3538&gt;SetUp!$B$56,SetUp!$B$56,Q3538)</f>
        <v>1.7681226852365164E-16</v>
      </c>
      <c r="I3539" s="57">
        <f t="shared" si="975"/>
        <v>0.39685852905918712</v>
      </c>
      <c r="J3539" s="57">
        <f>MIN(F3539,H3539,(1-EXP(-SetUp!$B$52*H3539/SetUp!$B$56))*F3539)</f>
        <v>0</v>
      </c>
      <c r="K3539" s="57">
        <f t="shared" si="971"/>
        <v>1.7681226852365164E-16</v>
      </c>
      <c r="L3539" s="57">
        <f>IF(I3539&lt;=0,0,MIN(SetUp!$B$50*I3539^SetUp!$B$55,I3539))</f>
        <v>4.3862062391354329E-3</v>
      </c>
      <c r="M3539" s="57">
        <f t="shared" si="972"/>
        <v>0.39247232282005168</v>
      </c>
      <c r="N3539" s="57">
        <f>IF(SetUp!$B$62=0,X3539,(B3539-E3539)*(1-(H3539/SetUp!$B$66/SetUp!$B$56)))</f>
        <v>0</v>
      </c>
      <c r="O3539" s="57">
        <f>K3539*SetUp!$B$65</f>
        <v>0</v>
      </c>
      <c r="P3539" s="57">
        <f>MIN(SetUp!$B$54*L3539^SetUp!$B$51,L3539)</f>
        <v>2.4690191962697902E-3</v>
      </c>
      <c r="Q3539" s="57">
        <f t="shared" si="973"/>
        <v>1.7681226852365164E-16</v>
      </c>
      <c r="R3539" s="57">
        <f>IF((H3539+N3539-O3539)&gt;SetUp!$B$56,T3538+H3539+N3539-O3539-SetUp!$B$56,T3538)</f>
        <v>0</v>
      </c>
      <c r="S3539" s="57">
        <f>R3539*SetUp!$B$65</f>
        <v>0</v>
      </c>
      <c r="T3539" s="57">
        <f>IF((R3539-S3539)&lt;SetUp!$B$53,R3539-S3539,SetUp!$B$53)</f>
        <v>0</v>
      </c>
      <c r="U3539" s="57">
        <f t="shared" si="974"/>
        <v>0.39247232282005168</v>
      </c>
      <c r="V3539" s="57">
        <f>(L3539-P3539)/1000*SetUp!$B$13*1000000/SetUp!$B$48</f>
        <v>0.10904515689790795</v>
      </c>
      <c r="W3539" s="57">
        <f t="shared" si="976"/>
        <v>0</v>
      </c>
      <c r="X3539" s="57">
        <f>MAX((SetUp!$B$56*(1-($H3539/SetUp!$B$56)^2)*TANH(($B3539-$D3539)/SetUp!$B$56))/(1+$H3539/SetUp!$B$56*TANH(($B3539-$D3539)/SetUp!$B$56)),0)</f>
        <v>0</v>
      </c>
    </row>
    <row r="3540" spans="1:24" x14ac:dyDescent="0.3">
      <c r="A3540" s="64">
        <v>30202</v>
      </c>
      <c r="B3540" s="57">
        <v>2.4260000000000002</v>
      </c>
      <c r="C3540" s="57"/>
      <c r="D3540" s="57">
        <v>4.7469999999999999</v>
      </c>
      <c r="E3540" s="57">
        <f t="shared" si="968"/>
        <v>2.4260000000000002</v>
      </c>
      <c r="F3540" s="57">
        <f t="shared" si="969"/>
        <v>2.3209999999999997</v>
      </c>
      <c r="G3540" s="57">
        <f t="shared" si="970"/>
        <v>0</v>
      </c>
      <c r="H3540" s="57">
        <f>IF(Q3539&gt;SetUp!$B$56,SetUp!$B$56,Q3539)</f>
        <v>1.7681226852365164E-16</v>
      </c>
      <c r="I3540" s="57">
        <f t="shared" si="975"/>
        <v>0.39247232282005168</v>
      </c>
      <c r="J3540" s="57">
        <f>MIN(F3540,H3540,(1-EXP(-SetUp!$B$52*H3540/SetUp!$B$56))*F3540)</f>
        <v>0</v>
      </c>
      <c r="K3540" s="57">
        <f t="shared" si="971"/>
        <v>1.7681226852365164E-16</v>
      </c>
      <c r="L3540" s="57">
        <f>IF(I3540&lt;=0,0,MIN(SetUp!$B$50*I3540^SetUp!$B$55,I3540))</f>
        <v>4.3057080321118116E-3</v>
      </c>
      <c r="M3540" s="57">
        <f t="shared" si="972"/>
        <v>0.38816661478793985</v>
      </c>
      <c r="N3540" s="57">
        <f>IF(SetUp!$B$62=0,X3540,(B3540-E3540)*(1-(H3540/SetUp!$B$66/SetUp!$B$56)))</f>
        <v>0</v>
      </c>
      <c r="O3540" s="57">
        <f>K3540*SetUp!$B$65</f>
        <v>0</v>
      </c>
      <c r="P3540" s="57">
        <f>MIN(SetUp!$B$54*L3540^SetUp!$B$51,L3540)</f>
        <v>2.4244701825425E-3</v>
      </c>
      <c r="Q3540" s="57">
        <f t="shared" si="973"/>
        <v>1.7681226852365164E-16</v>
      </c>
      <c r="R3540" s="57">
        <f>IF((H3540+N3540-O3540)&gt;SetUp!$B$56,T3539+H3540+N3540-O3540-SetUp!$B$56,T3539)</f>
        <v>0</v>
      </c>
      <c r="S3540" s="57">
        <f>R3540*SetUp!$B$65</f>
        <v>0</v>
      </c>
      <c r="T3540" s="57">
        <f>IF((R3540-S3540)&lt;SetUp!$B$53,R3540-S3540,SetUp!$B$53)</f>
        <v>0</v>
      </c>
      <c r="U3540" s="57">
        <f t="shared" si="974"/>
        <v>0.38816661478793985</v>
      </c>
      <c r="V3540" s="57">
        <f>(L3540-P3540)/1000*SetUp!$B$13*1000000/SetUp!$B$48</f>
        <v>0.10700045007707931</v>
      </c>
      <c r="W3540" s="57">
        <f t="shared" si="976"/>
        <v>2.0122792321330962E-16</v>
      </c>
      <c r="X3540" s="57">
        <f>MAX((SetUp!$B$56*(1-($H3540/SetUp!$B$56)^2)*TANH(($B3540-$D3540)/SetUp!$B$56))/(1+$H3540/SetUp!$B$56*TANH(($B3540-$D3540)/SetUp!$B$56)),0)</f>
        <v>0</v>
      </c>
    </row>
    <row r="3541" spans="1:24" x14ac:dyDescent="0.3">
      <c r="A3541" s="64">
        <v>30203</v>
      </c>
      <c r="B3541" s="57">
        <v>0.36399999999999999</v>
      </c>
      <c r="C3541" s="57"/>
      <c r="D3541" s="57">
        <v>4.7469999999999999</v>
      </c>
      <c r="E3541" s="57">
        <f t="shared" si="968"/>
        <v>0.36399999999999999</v>
      </c>
      <c r="F3541" s="57">
        <f t="shared" si="969"/>
        <v>4.383</v>
      </c>
      <c r="G3541" s="57">
        <f t="shared" si="970"/>
        <v>0</v>
      </c>
      <c r="H3541" s="57">
        <f>IF(Q3540&gt;SetUp!$B$56,SetUp!$B$56,Q3540)</f>
        <v>1.7681226852365164E-16</v>
      </c>
      <c r="I3541" s="57">
        <f t="shared" si="975"/>
        <v>0.38816661478793985</v>
      </c>
      <c r="J3541" s="57">
        <f>MIN(F3541,H3541,(1-EXP(-SetUp!$B$52*H3541/SetUp!$B$56))*F3541)</f>
        <v>0</v>
      </c>
      <c r="K3541" s="57">
        <f t="shared" si="971"/>
        <v>1.7681226852365164E-16</v>
      </c>
      <c r="L3541" s="57">
        <f>IF(I3541&lt;=0,0,MIN(SetUp!$B$50*I3541^SetUp!$B$55,I3541))</f>
        <v>4.2272683488646439E-3</v>
      </c>
      <c r="M3541" s="57">
        <f t="shared" si="972"/>
        <v>0.38393934643907518</v>
      </c>
      <c r="N3541" s="57">
        <f>IF(SetUp!$B$62=0,X3541,(B3541-E3541)*(1-(H3541/SetUp!$B$66/SetUp!$B$56)))</f>
        <v>0</v>
      </c>
      <c r="O3541" s="57">
        <f>K3541*SetUp!$B$65</f>
        <v>0</v>
      </c>
      <c r="P3541" s="57">
        <f>MIN(SetUp!$B$54*L3541^SetUp!$B$51,L3541)</f>
        <v>2.3810467585919383E-3</v>
      </c>
      <c r="Q3541" s="57">
        <f t="shared" si="973"/>
        <v>1.7681226852365164E-16</v>
      </c>
      <c r="R3541" s="57">
        <f>IF((H3541+N3541-O3541)&gt;SetUp!$B$56,T3540+H3541+N3541-O3541-SetUp!$B$56,T3540)</f>
        <v>0</v>
      </c>
      <c r="S3541" s="57">
        <f>R3541*SetUp!$B$65</f>
        <v>0</v>
      </c>
      <c r="T3541" s="57">
        <f>IF((R3541-S3541)&lt;SetUp!$B$53,R3541-S3541,SetUp!$B$53)</f>
        <v>0</v>
      </c>
      <c r="U3541" s="57">
        <f t="shared" si="974"/>
        <v>0.38393934643907518</v>
      </c>
      <c r="V3541" s="57">
        <f>(L3541-P3541)/1000*SetUp!$B$13*1000000/SetUp!$B$48</f>
        <v>0.10500880638055772</v>
      </c>
      <c r="W3541" s="57">
        <f t="shared" si="976"/>
        <v>-2.1684043449710089E-17</v>
      </c>
      <c r="X3541" s="57">
        <f>MAX((SetUp!$B$56*(1-($H3541/SetUp!$B$56)^2)*TANH(($B3541-$D3541)/SetUp!$B$56))/(1+$H3541/SetUp!$B$56*TANH(($B3541-$D3541)/SetUp!$B$56)),0)</f>
        <v>0</v>
      </c>
    </row>
    <row r="3542" spans="1:24" x14ac:dyDescent="0.3">
      <c r="A3542" s="64">
        <v>30204</v>
      </c>
      <c r="B3542" s="57">
        <v>0</v>
      </c>
      <c r="C3542" s="57"/>
      <c r="D3542" s="57">
        <v>4.7469999999999999</v>
      </c>
      <c r="E3542" s="57">
        <f t="shared" si="968"/>
        <v>0</v>
      </c>
      <c r="F3542" s="57">
        <f t="shared" si="969"/>
        <v>4.7469999999999999</v>
      </c>
      <c r="G3542" s="57">
        <f t="shared" si="970"/>
        <v>0</v>
      </c>
      <c r="H3542" s="57">
        <f>IF(Q3541&gt;SetUp!$B$56,SetUp!$B$56,Q3541)</f>
        <v>1.7681226852365164E-16</v>
      </c>
      <c r="I3542" s="57">
        <f t="shared" si="975"/>
        <v>0.38393934643907518</v>
      </c>
      <c r="J3542" s="57">
        <f>MIN(F3542,H3542,(1-EXP(-SetUp!$B$52*H3542/SetUp!$B$56))*F3542)</f>
        <v>0</v>
      </c>
      <c r="K3542" s="57">
        <f t="shared" si="971"/>
        <v>1.7681226852365164E-16</v>
      </c>
      <c r="L3542" s="57">
        <f>IF(I3542&lt;=0,0,MIN(SetUp!$B$50*I3542^SetUp!$B$55,I3542))</f>
        <v>4.1508198650885208E-3</v>
      </c>
      <c r="M3542" s="57">
        <f t="shared" si="972"/>
        <v>0.37978852657398665</v>
      </c>
      <c r="N3542" s="57">
        <f>IF(SetUp!$B$62=0,X3542,(B3542-E3542)*(1-(H3542/SetUp!$B$66/SetUp!$B$56)))</f>
        <v>0</v>
      </c>
      <c r="O3542" s="57">
        <f>K3542*SetUp!$B$65</f>
        <v>0</v>
      </c>
      <c r="P3542" s="57">
        <f>MIN(SetUp!$B$54*L3542^SetUp!$B$51,L3542)</f>
        <v>2.3387124522098305E-3</v>
      </c>
      <c r="Q3542" s="57">
        <f t="shared" si="973"/>
        <v>1.7681226852365164E-16</v>
      </c>
      <c r="R3542" s="57">
        <f>IF((H3542+N3542-O3542)&gt;SetUp!$B$56,T3541+H3542+N3542-O3542-SetUp!$B$56,T3541)</f>
        <v>0</v>
      </c>
      <c r="S3542" s="57">
        <f>R3542*SetUp!$B$65</f>
        <v>0</v>
      </c>
      <c r="T3542" s="57">
        <f>IF((R3542-S3542)&lt;SetUp!$B$53,R3542-S3542,SetUp!$B$53)</f>
        <v>0</v>
      </c>
      <c r="U3542" s="57">
        <f t="shared" si="974"/>
        <v>0.37978852657398665</v>
      </c>
      <c r="V3542" s="57">
        <f>(L3542-P3542)/1000*SetUp!$B$13*1000000/SetUp!$B$48</f>
        <v>0.1030684710125421</v>
      </c>
      <c r="W3542" s="57">
        <f t="shared" si="976"/>
        <v>-7.8062556418956319E-18</v>
      </c>
      <c r="X3542" s="57">
        <f>MAX((SetUp!$B$56*(1-($H3542/SetUp!$B$56)^2)*TANH(($B3542-$D3542)/SetUp!$B$56))/(1+$H3542/SetUp!$B$56*TANH(($B3542-$D3542)/SetUp!$B$56)),0)</f>
        <v>0</v>
      </c>
    </row>
    <row r="3543" spans="1:24" x14ac:dyDescent="0.3">
      <c r="A3543" s="64">
        <v>30205</v>
      </c>
      <c r="B3543" s="57">
        <v>0.40799999999999997</v>
      </c>
      <c r="C3543" s="57"/>
      <c r="D3543" s="57">
        <v>4.7469999999999999</v>
      </c>
      <c r="E3543" s="57">
        <f t="shared" si="968"/>
        <v>0.40799999999999997</v>
      </c>
      <c r="F3543" s="57">
        <f t="shared" si="969"/>
        <v>4.3389999999999995</v>
      </c>
      <c r="G3543" s="57">
        <f t="shared" si="970"/>
        <v>0</v>
      </c>
      <c r="H3543" s="57">
        <f>IF(Q3542&gt;SetUp!$B$56,SetUp!$B$56,Q3542)</f>
        <v>1.7681226852365164E-16</v>
      </c>
      <c r="I3543" s="57">
        <f t="shared" si="975"/>
        <v>0.37978852657398665</v>
      </c>
      <c r="J3543" s="57">
        <f>MIN(F3543,H3543,(1-EXP(-SetUp!$B$52*H3543/SetUp!$B$56))*F3543)</f>
        <v>0</v>
      </c>
      <c r="K3543" s="57">
        <f t="shared" si="971"/>
        <v>1.7681226852365164E-16</v>
      </c>
      <c r="L3543" s="57">
        <f>IF(I3543&lt;=0,0,MIN(SetUp!$B$50*I3543^SetUp!$B$55,I3543))</f>
        <v>4.0762979325162764E-3</v>
      </c>
      <c r="M3543" s="57">
        <f t="shared" si="972"/>
        <v>0.37571222864147036</v>
      </c>
      <c r="N3543" s="57">
        <f>IF(SetUp!$B$62=0,X3543,(B3543-E3543)*(1-(H3543/SetUp!$B$66/SetUp!$B$56)))</f>
        <v>0</v>
      </c>
      <c r="O3543" s="57">
        <f>K3543*SetUp!$B$65</f>
        <v>0</v>
      </c>
      <c r="P3543" s="57">
        <f>MIN(SetUp!$B$54*L3543^SetUp!$B$51,L3543)</f>
        <v>2.2974322300073281E-3</v>
      </c>
      <c r="Q3543" s="57">
        <f t="shared" si="973"/>
        <v>1.7681226852365164E-16</v>
      </c>
      <c r="R3543" s="57">
        <f>IF((H3543+N3543-O3543)&gt;SetUp!$B$56,T3542+H3543+N3543-O3543-SetUp!$B$56,T3542)</f>
        <v>0</v>
      </c>
      <c r="S3543" s="57">
        <f>R3543*SetUp!$B$65</f>
        <v>0</v>
      </c>
      <c r="T3543" s="57">
        <f>IF((R3543-S3543)&lt;SetUp!$B$53,R3543-S3543,SetUp!$B$53)</f>
        <v>0</v>
      </c>
      <c r="U3543" s="57">
        <f t="shared" si="974"/>
        <v>0.37571222864147036</v>
      </c>
      <c r="V3543" s="57">
        <f>(L3543-P3543)/1000*SetUp!$B$13*1000000/SetUp!$B$48</f>
        <v>0.10117775954737113</v>
      </c>
      <c r="W3543" s="57">
        <f t="shared" si="976"/>
        <v>-1.6479873021779667E-17</v>
      </c>
      <c r="X3543" s="57">
        <f>MAX((SetUp!$B$56*(1-($H3543/SetUp!$B$56)^2)*TANH(($B3543-$D3543)/SetUp!$B$56))/(1+$H3543/SetUp!$B$56*TANH(($B3543-$D3543)/SetUp!$B$56)),0)</f>
        <v>0</v>
      </c>
    </row>
    <row r="3544" spans="1:24" x14ac:dyDescent="0.3">
      <c r="A3544" s="64">
        <v>30206</v>
      </c>
      <c r="B3544" s="57">
        <v>5.0000000000000001E-3</v>
      </c>
      <c r="C3544" s="57"/>
      <c r="D3544" s="57">
        <v>4.7469999999999999</v>
      </c>
      <c r="E3544" s="57">
        <f t="shared" si="968"/>
        <v>5.0000000000000001E-3</v>
      </c>
      <c r="F3544" s="57">
        <f t="shared" si="969"/>
        <v>4.742</v>
      </c>
      <c r="G3544" s="57">
        <f t="shared" si="970"/>
        <v>0</v>
      </c>
      <c r="H3544" s="57">
        <f>IF(Q3543&gt;SetUp!$B$56,SetUp!$B$56,Q3543)</f>
        <v>1.7681226852365164E-16</v>
      </c>
      <c r="I3544" s="57">
        <f t="shared" si="975"/>
        <v>0.37571222864147036</v>
      </c>
      <c r="J3544" s="57">
        <f>MIN(F3544,H3544,(1-EXP(-SetUp!$B$52*H3544/SetUp!$B$56))*F3544)</f>
        <v>0</v>
      </c>
      <c r="K3544" s="57">
        <f t="shared" si="971"/>
        <v>1.7681226852365164E-16</v>
      </c>
      <c r="L3544" s="57">
        <f>IF(I3544&lt;=0,0,MIN(SetUp!$B$50*I3544^SetUp!$B$55,I3544))</f>
        <v>4.0036404539444655E-3</v>
      </c>
      <c r="M3544" s="57">
        <f t="shared" si="972"/>
        <v>0.37170858818752589</v>
      </c>
      <c r="N3544" s="57">
        <f>IF(SetUp!$B$62=0,X3544,(B3544-E3544)*(1-(H3544/SetUp!$B$66/SetUp!$B$56)))</f>
        <v>0</v>
      </c>
      <c r="O3544" s="57">
        <f>K3544*SetUp!$B$65</f>
        <v>0</v>
      </c>
      <c r="P3544" s="57">
        <f>MIN(SetUp!$B$54*L3544^SetUp!$B$51,L3544)</f>
        <v>2.2571724306447508E-3</v>
      </c>
      <c r="Q3544" s="57">
        <f t="shared" si="973"/>
        <v>1.7681226852365164E-16</v>
      </c>
      <c r="R3544" s="57">
        <f>IF((H3544+N3544-O3544)&gt;SetUp!$B$56,T3543+H3544+N3544-O3544-SetUp!$B$56,T3543)</f>
        <v>0</v>
      </c>
      <c r="S3544" s="57">
        <f>R3544*SetUp!$B$65</f>
        <v>0</v>
      </c>
      <c r="T3544" s="57">
        <f>IF((R3544-S3544)&lt;SetUp!$B$53,R3544-S3544,SetUp!$B$53)</f>
        <v>0</v>
      </c>
      <c r="U3544" s="57">
        <f t="shared" si="974"/>
        <v>0.37170858818752589</v>
      </c>
      <c r="V3544" s="57">
        <f>(L3544-P3544)/1000*SetUp!$B$13*1000000/SetUp!$B$48</f>
        <v>9.9335054618999372E-2</v>
      </c>
      <c r="W3544" s="57">
        <f t="shared" si="976"/>
        <v>0</v>
      </c>
      <c r="X3544" s="57">
        <f>MAX((SetUp!$B$56*(1-($H3544/SetUp!$B$56)^2)*TANH(($B3544-$D3544)/SetUp!$B$56))/(1+$H3544/SetUp!$B$56*TANH(($B3544-$D3544)/SetUp!$B$56)),0)</f>
        <v>0</v>
      </c>
    </row>
    <row r="3545" spans="1:24" x14ac:dyDescent="0.3">
      <c r="A3545" s="64">
        <v>30207</v>
      </c>
      <c r="B3545" s="57">
        <v>0.157</v>
      </c>
      <c r="C3545" s="57"/>
      <c r="D3545" s="57">
        <v>4.7469999999999999</v>
      </c>
      <c r="E3545" s="57">
        <f t="shared" si="968"/>
        <v>0.157</v>
      </c>
      <c r="F3545" s="57">
        <f t="shared" si="969"/>
        <v>4.59</v>
      </c>
      <c r="G3545" s="57">
        <f t="shared" si="970"/>
        <v>0</v>
      </c>
      <c r="H3545" s="57">
        <f>IF(Q3544&gt;SetUp!$B$56,SetUp!$B$56,Q3544)</f>
        <v>1.7681226852365164E-16</v>
      </c>
      <c r="I3545" s="57">
        <f t="shared" si="975"/>
        <v>0.37170858818752589</v>
      </c>
      <c r="J3545" s="57">
        <f>MIN(F3545,H3545,(1-EXP(-SetUp!$B$52*H3545/SetUp!$B$56))*F3545)</f>
        <v>0</v>
      </c>
      <c r="K3545" s="57">
        <f t="shared" si="971"/>
        <v>1.7681226852365164E-16</v>
      </c>
      <c r="L3545" s="57">
        <f>IF(I3545&lt;=0,0,MIN(SetUp!$B$50*I3545^SetUp!$B$55,I3545))</f>
        <v>3.9327877649529275E-3</v>
      </c>
      <c r="M3545" s="57">
        <f t="shared" si="972"/>
        <v>0.36777580042257296</v>
      </c>
      <c r="N3545" s="57">
        <f>IF(SetUp!$B$62=0,X3545,(B3545-E3545)*(1-(H3545/SetUp!$B$66/SetUp!$B$56)))</f>
        <v>0</v>
      </c>
      <c r="O3545" s="57">
        <f>K3545*SetUp!$B$65</f>
        <v>0</v>
      </c>
      <c r="P3545" s="57">
        <f>MIN(SetUp!$B$54*L3545^SetUp!$B$51,L3545)</f>
        <v>2.2179007016183247E-3</v>
      </c>
      <c r="Q3545" s="57">
        <f t="shared" si="973"/>
        <v>1.7681226852365164E-16</v>
      </c>
      <c r="R3545" s="57">
        <f>IF((H3545+N3545-O3545)&gt;SetUp!$B$56,T3544+H3545+N3545-O3545-SetUp!$B$56,T3544)</f>
        <v>0</v>
      </c>
      <c r="S3545" s="57">
        <f>R3545*SetUp!$B$65</f>
        <v>0</v>
      </c>
      <c r="T3545" s="57">
        <f>IF((R3545-S3545)&lt;SetUp!$B$53,R3545-S3545,SetUp!$B$53)</f>
        <v>0</v>
      </c>
      <c r="U3545" s="57">
        <f t="shared" si="974"/>
        <v>0.36777580042257296</v>
      </c>
      <c r="V3545" s="57">
        <f>(L3545-P3545)/1000*SetUp!$B$13*1000000/SetUp!$B$48</f>
        <v>9.7538802788904172E-2</v>
      </c>
      <c r="W3545" s="57">
        <f t="shared" si="976"/>
        <v>0</v>
      </c>
      <c r="X3545" s="57">
        <f>MAX((SetUp!$B$56*(1-($H3545/SetUp!$B$56)^2)*TANH(($B3545-$D3545)/SetUp!$B$56))/(1+$H3545/SetUp!$B$56*TANH(($B3545-$D3545)/SetUp!$B$56)),0)</f>
        <v>0</v>
      </c>
    </row>
    <row r="3546" spans="1:24" x14ac:dyDescent="0.3">
      <c r="A3546" s="64">
        <v>30208</v>
      </c>
      <c r="B3546" s="57">
        <v>0</v>
      </c>
      <c r="C3546" s="57"/>
      <c r="D3546" s="57">
        <v>4.7469999999999999</v>
      </c>
      <c r="E3546" s="57">
        <f t="shared" si="968"/>
        <v>0</v>
      </c>
      <c r="F3546" s="57">
        <f t="shared" si="969"/>
        <v>4.7469999999999999</v>
      </c>
      <c r="G3546" s="57">
        <f t="shared" si="970"/>
        <v>0</v>
      </c>
      <c r="H3546" s="57">
        <f>IF(Q3545&gt;SetUp!$B$56,SetUp!$B$56,Q3545)</f>
        <v>1.7681226852365164E-16</v>
      </c>
      <c r="I3546" s="57">
        <f t="shared" si="975"/>
        <v>0.36777580042257296</v>
      </c>
      <c r="J3546" s="57">
        <f>MIN(F3546,H3546,(1-EXP(-SetUp!$B$52*H3546/SetUp!$B$56))*F3546)</f>
        <v>0</v>
      </c>
      <c r="K3546" s="57">
        <f t="shared" si="971"/>
        <v>1.7681226852365164E-16</v>
      </c>
      <c r="L3546" s="57">
        <f>IF(I3546&lt;=0,0,MIN(SetUp!$B$50*I3546^SetUp!$B$55,I3546))</f>
        <v>3.8636825219145474E-3</v>
      </c>
      <c r="M3546" s="57">
        <f t="shared" si="972"/>
        <v>0.36391211790065842</v>
      </c>
      <c r="N3546" s="57">
        <f>IF(SetUp!$B$62=0,X3546,(B3546-E3546)*(1-(H3546/SetUp!$B$66/SetUp!$B$56)))</f>
        <v>0</v>
      </c>
      <c r="O3546" s="57">
        <f>K3546*SetUp!$B$65</f>
        <v>0</v>
      </c>
      <c r="P3546" s="57">
        <f>MIN(SetUp!$B$54*L3546^SetUp!$B$51,L3546)</f>
        <v>2.179585939390332E-3</v>
      </c>
      <c r="Q3546" s="57">
        <f t="shared" si="973"/>
        <v>1.7681226852365164E-16</v>
      </c>
      <c r="R3546" s="57">
        <f>IF((H3546+N3546-O3546)&gt;SetUp!$B$56,T3545+H3546+N3546-O3546-SetUp!$B$56,T3545)</f>
        <v>0</v>
      </c>
      <c r="S3546" s="57">
        <f>R3546*SetUp!$B$65</f>
        <v>0</v>
      </c>
      <c r="T3546" s="57">
        <f>IF((R3546-S3546)&lt;SetUp!$B$53,R3546-S3546,SetUp!$B$53)</f>
        <v>0</v>
      </c>
      <c r="U3546" s="57">
        <f t="shared" si="974"/>
        <v>0.36391211790065842</v>
      </c>
      <c r="V3546" s="57">
        <f>(L3546-P3546)/1000*SetUp!$B$13*1000000/SetUp!$B$48</f>
        <v>9.5787511581598636E-2</v>
      </c>
      <c r="W3546" s="57">
        <f t="shared" si="976"/>
        <v>0</v>
      </c>
      <c r="X3546" s="57">
        <f>MAX((SetUp!$B$56*(1-($H3546/SetUp!$B$56)^2)*TANH(($B3546-$D3546)/SetUp!$B$56))/(1+$H3546/SetUp!$B$56*TANH(($B3546-$D3546)/SetUp!$B$56)),0)</f>
        <v>0</v>
      </c>
    </row>
    <row r="3547" spans="1:24" x14ac:dyDescent="0.3">
      <c r="A3547" s="64">
        <v>30209</v>
      </c>
      <c r="B3547" s="57">
        <v>0</v>
      </c>
      <c r="C3547" s="57"/>
      <c r="D3547" s="57">
        <v>4.7469999999999999</v>
      </c>
      <c r="E3547" s="57">
        <f t="shared" si="968"/>
        <v>0</v>
      </c>
      <c r="F3547" s="57">
        <f t="shared" si="969"/>
        <v>4.7469999999999999</v>
      </c>
      <c r="G3547" s="57">
        <f t="shared" si="970"/>
        <v>0</v>
      </c>
      <c r="H3547" s="57">
        <f>IF(Q3546&gt;SetUp!$B$56,SetUp!$B$56,Q3546)</f>
        <v>1.7681226852365164E-16</v>
      </c>
      <c r="I3547" s="57">
        <f t="shared" si="975"/>
        <v>0.36391211790065842</v>
      </c>
      <c r="J3547" s="57">
        <f>MIN(F3547,H3547,(1-EXP(-SetUp!$B$52*H3547/SetUp!$B$56))*F3547)</f>
        <v>0</v>
      </c>
      <c r="K3547" s="57">
        <f t="shared" si="971"/>
        <v>1.7681226852365164E-16</v>
      </c>
      <c r="L3547" s="57">
        <f>IF(I3547&lt;=0,0,MIN(SetUp!$B$50*I3547^SetUp!$B$55,I3547))</f>
        <v>3.796269595918382E-3</v>
      </c>
      <c r="M3547" s="57">
        <f t="shared" si="972"/>
        <v>0.36011584830474003</v>
      </c>
      <c r="N3547" s="57">
        <f>IF(SetUp!$B$62=0,X3547,(B3547-E3547)*(1-(H3547/SetUp!$B$66/SetUp!$B$56)))</f>
        <v>0</v>
      </c>
      <c r="O3547" s="57">
        <f>K3547*SetUp!$B$65</f>
        <v>0</v>
      </c>
      <c r="P3547" s="57">
        <f>MIN(SetUp!$B$54*L3547^SetUp!$B$51,L3547)</f>
        <v>2.1421982326633305E-3</v>
      </c>
      <c r="Q3547" s="57">
        <f t="shared" si="973"/>
        <v>1.7681226852365164E-16</v>
      </c>
      <c r="R3547" s="57">
        <f>IF((H3547+N3547-O3547)&gt;SetUp!$B$56,T3546+H3547+N3547-O3547-SetUp!$B$56,T3546)</f>
        <v>0</v>
      </c>
      <c r="S3547" s="57">
        <f>R3547*SetUp!$B$65</f>
        <v>0</v>
      </c>
      <c r="T3547" s="57">
        <f>IF((R3547-S3547)&lt;SetUp!$B$53,R3547-S3547,SetUp!$B$53)</f>
        <v>0</v>
      </c>
      <c r="U3547" s="57">
        <f t="shared" si="974"/>
        <v>0.36011584830474003</v>
      </c>
      <c r="V3547" s="57">
        <f>(L3547-P3547)/1000*SetUp!$B$13*1000000/SetUp!$B$48</f>
        <v>9.4079746677655715E-2</v>
      </c>
      <c r="W3547" s="57">
        <f t="shared" si="976"/>
        <v>-6.9388939039072284E-18</v>
      </c>
      <c r="X3547" s="57">
        <f>MAX((SetUp!$B$56*(1-($H3547/SetUp!$B$56)^2)*TANH(($B3547-$D3547)/SetUp!$B$56))/(1+$H3547/SetUp!$B$56*TANH(($B3547-$D3547)/SetUp!$B$56)),0)</f>
        <v>0</v>
      </c>
    </row>
    <row r="3548" spans="1:24" x14ac:dyDescent="0.3">
      <c r="A3548" s="64">
        <v>30210</v>
      </c>
      <c r="B3548" s="57">
        <v>0.26200000000000001</v>
      </c>
      <c r="C3548" s="57"/>
      <c r="D3548" s="57">
        <v>4.7469999999999999</v>
      </c>
      <c r="E3548" s="57">
        <f t="shared" si="968"/>
        <v>0.26200000000000001</v>
      </c>
      <c r="F3548" s="57">
        <f t="shared" si="969"/>
        <v>4.4849999999999994</v>
      </c>
      <c r="G3548" s="57">
        <f t="shared" si="970"/>
        <v>0</v>
      </c>
      <c r="H3548" s="57">
        <f>IF(Q3547&gt;SetUp!$B$56,SetUp!$B$56,Q3547)</f>
        <v>1.7681226852365164E-16</v>
      </c>
      <c r="I3548" s="57">
        <f t="shared" si="975"/>
        <v>0.36011584830474003</v>
      </c>
      <c r="J3548" s="57">
        <f>MIN(F3548,H3548,(1-EXP(-SetUp!$B$52*H3548/SetUp!$B$56))*F3548)</f>
        <v>0</v>
      </c>
      <c r="K3548" s="57">
        <f t="shared" si="971"/>
        <v>1.7681226852365164E-16</v>
      </c>
      <c r="L3548" s="57">
        <f>IF(I3548&lt;=0,0,MIN(SetUp!$B$50*I3548^SetUp!$B$55,I3548))</f>
        <v>3.7304959722544023E-3</v>
      </c>
      <c r="M3548" s="57">
        <f t="shared" si="972"/>
        <v>0.35638535233248564</v>
      </c>
      <c r="N3548" s="57">
        <f>IF(SetUp!$B$62=0,X3548,(B3548-E3548)*(1-(H3548/SetUp!$B$66/SetUp!$B$56)))</f>
        <v>0</v>
      </c>
      <c r="O3548" s="57">
        <f>K3548*SetUp!$B$65</f>
        <v>0</v>
      </c>
      <c r="P3548" s="57">
        <f>MIN(SetUp!$B$54*L3548^SetUp!$B$51,L3548)</f>
        <v>2.1057088086123385E-3</v>
      </c>
      <c r="Q3548" s="57">
        <f t="shared" si="973"/>
        <v>1.7681226852365164E-16</v>
      </c>
      <c r="R3548" s="57">
        <f>IF((H3548+N3548-O3548)&gt;SetUp!$B$56,T3547+H3548+N3548-O3548-SetUp!$B$56,T3547)</f>
        <v>0</v>
      </c>
      <c r="S3548" s="57">
        <f>R3548*SetUp!$B$65</f>
        <v>0</v>
      </c>
      <c r="T3548" s="57">
        <f>IF((R3548-S3548)&lt;SetUp!$B$53,R3548-S3548,SetUp!$B$53)</f>
        <v>0</v>
      </c>
      <c r="U3548" s="57">
        <f t="shared" si="974"/>
        <v>0.35638535233248564</v>
      </c>
      <c r="V3548" s="57">
        <f>(L3548-P3548)/1000*SetUp!$B$13*1000000/SetUp!$B$48</f>
        <v>9.2414129254822105E-2</v>
      </c>
      <c r="W3548" s="57">
        <f t="shared" si="976"/>
        <v>1.3877787807814457E-17</v>
      </c>
      <c r="X3548" s="57">
        <f>MAX((SetUp!$B$56*(1-($H3548/SetUp!$B$56)^2)*TANH(($B3548-$D3548)/SetUp!$B$56))/(1+$H3548/SetUp!$B$56*TANH(($B3548-$D3548)/SetUp!$B$56)),0)</f>
        <v>0</v>
      </c>
    </row>
    <row r="3549" spans="1:24" x14ac:dyDescent="0.3">
      <c r="A3549" s="64">
        <v>30211</v>
      </c>
      <c r="B3549" s="57">
        <v>0.65200000000000002</v>
      </c>
      <c r="C3549" s="57"/>
      <c r="D3549" s="57">
        <v>4.7469999999999999</v>
      </c>
      <c r="E3549" s="57">
        <f t="shared" si="968"/>
        <v>0.65200000000000002</v>
      </c>
      <c r="F3549" s="57">
        <f t="shared" si="969"/>
        <v>4.0949999999999998</v>
      </c>
      <c r="G3549" s="57">
        <f t="shared" si="970"/>
        <v>0</v>
      </c>
      <c r="H3549" s="57">
        <f>IF(Q3548&gt;SetUp!$B$56,SetUp!$B$56,Q3548)</f>
        <v>1.7681226852365164E-16</v>
      </c>
      <c r="I3549" s="57">
        <f t="shared" si="975"/>
        <v>0.35638535233248564</v>
      </c>
      <c r="J3549" s="57">
        <f>MIN(F3549,H3549,(1-EXP(-SetUp!$B$52*H3549/SetUp!$B$56))*F3549)</f>
        <v>0</v>
      </c>
      <c r="K3549" s="57">
        <f t="shared" si="971"/>
        <v>1.7681226852365164E-16</v>
      </c>
      <c r="L3549" s="57">
        <f>IF(I3549&lt;=0,0,MIN(SetUp!$B$50*I3549^SetUp!$B$55,I3549))</f>
        <v>3.6663106551313609E-3</v>
      </c>
      <c r="M3549" s="57">
        <f t="shared" si="972"/>
        <v>0.35271904167735429</v>
      </c>
      <c r="N3549" s="57">
        <f>IF(SetUp!$B$62=0,X3549,(B3549-E3549)*(1-(H3549/SetUp!$B$66/SetUp!$B$56)))</f>
        <v>0</v>
      </c>
      <c r="O3549" s="57">
        <f>K3549*SetUp!$B$65</f>
        <v>0</v>
      </c>
      <c r="P3549" s="57">
        <f>MIN(SetUp!$B$54*L3549^SetUp!$B$51,L3549)</f>
        <v>2.0700899819010468E-3</v>
      </c>
      <c r="Q3549" s="57">
        <f t="shared" si="973"/>
        <v>1.7681226852365164E-16</v>
      </c>
      <c r="R3549" s="57">
        <f>IF((H3549+N3549-O3549)&gt;SetUp!$B$56,T3548+H3549+N3549-O3549-SetUp!$B$56,T3548)</f>
        <v>0</v>
      </c>
      <c r="S3549" s="57">
        <f>R3549*SetUp!$B$65</f>
        <v>0</v>
      </c>
      <c r="T3549" s="57">
        <f>IF((R3549-S3549)&lt;SetUp!$B$53,R3549-S3549,SetUp!$B$53)</f>
        <v>0</v>
      </c>
      <c r="U3549" s="57">
        <f t="shared" si="974"/>
        <v>0.35271904167735429</v>
      </c>
      <c r="V3549" s="57">
        <f>(L3549-P3549)/1000*SetUp!$B$13*1000000/SetUp!$B$48</f>
        <v>9.0789333468430933E-2</v>
      </c>
      <c r="W3549" s="57">
        <f t="shared" si="976"/>
        <v>1.6913553890773869E-17</v>
      </c>
      <c r="X3549" s="57">
        <f>MAX((SetUp!$B$56*(1-($H3549/SetUp!$B$56)^2)*TANH(($B3549-$D3549)/SetUp!$B$56))/(1+$H3549/SetUp!$B$56*TANH(($B3549-$D3549)/SetUp!$B$56)),0)</f>
        <v>0</v>
      </c>
    </row>
    <row r="3550" spans="1:24" x14ac:dyDescent="0.3">
      <c r="A3550" s="64">
        <v>30212</v>
      </c>
      <c r="B3550" s="57">
        <v>4.0000000000000001E-3</v>
      </c>
      <c r="C3550" s="57"/>
      <c r="D3550" s="57">
        <v>4.7469999999999999</v>
      </c>
      <c r="E3550" s="57">
        <f t="shared" si="968"/>
        <v>4.0000000000000001E-3</v>
      </c>
      <c r="F3550" s="57">
        <f t="shared" si="969"/>
        <v>4.7430000000000003</v>
      </c>
      <c r="G3550" s="57">
        <f t="shared" si="970"/>
        <v>0</v>
      </c>
      <c r="H3550" s="57">
        <f>IF(Q3549&gt;SetUp!$B$56,SetUp!$B$56,Q3549)</f>
        <v>1.7681226852365164E-16</v>
      </c>
      <c r="I3550" s="57">
        <f t="shared" si="975"/>
        <v>0.35271904167735429</v>
      </c>
      <c r="J3550" s="57">
        <f>MIN(F3550,H3550,(1-EXP(-SetUp!$B$52*H3550/SetUp!$B$56))*F3550)</f>
        <v>0</v>
      </c>
      <c r="K3550" s="57">
        <f t="shared" si="971"/>
        <v>1.7681226852365164E-16</v>
      </c>
      <c r="L3550" s="57">
        <f>IF(I3550&lt;=0,0,MIN(SetUp!$B$50*I3550^SetUp!$B$55,I3550))</f>
        <v>3.603664577320813E-3</v>
      </c>
      <c r="M3550" s="57">
        <f t="shared" si="972"/>
        <v>0.34911537710003349</v>
      </c>
      <c r="N3550" s="57">
        <f>IF(SetUp!$B$62=0,X3550,(B3550-E3550)*(1-(H3550/SetUp!$B$66/SetUp!$B$56)))</f>
        <v>0</v>
      </c>
      <c r="O3550" s="57">
        <f>K3550*SetUp!$B$65</f>
        <v>0</v>
      </c>
      <c r="P3550" s="57">
        <f>MIN(SetUp!$B$54*L3550^SetUp!$B$51,L3550)</f>
        <v>2.0353151063196065E-3</v>
      </c>
      <c r="Q3550" s="57">
        <f t="shared" si="973"/>
        <v>1.7681226852365164E-16</v>
      </c>
      <c r="R3550" s="57">
        <f>IF((H3550+N3550-O3550)&gt;SetUp!$B$56,T3549+H3550+N3550-O3550-SetUp!$B$56,T3549)</f>
        <v>0</v>
      </c>
      <c r="S3550" s="57">
        <f>R3550*SetUp!$B$65</f>
        <v>0</v>
      </c>
      <c r="T3550" s="57">
        <f>IF((R3550-S3550)&lt;SetUp!$B$53,R3550-S3550,SetUp!$B$53)</f>
        <v>0</v>
      </c>
      <c r="U3550" s="57">
        <f t="shared" si="974"/>
        <v>0.34911537710003349</v>
      </c>
      <c r="V3550" s="57">
        <f>(L3550-P3550)/1000*SetUp!$B$13*1000000/SetUp!$B$48</f>
        <v>8.9204084062893735E-2</v>
      </c>
      <c r="W3550" s="57">
        <f t="shared" si="976"/>
        <v>4.3368086899420177E-18</v>
      </c>
      <c r="X3550" s="57">
        <f>MAX((SetUp!$B$56*(1-($H3550/SetUp!$B$56)^2)*TANH(($B3550-$D3550)/SetUp!$B$56))/(1+$H3550/SetUp!$B$56*TANH(($B3550-$D3550)/SetUp!$B$56)),0)</f>
        <v>0</v>
      </c>
    </row>
    <row r="3551" spans="1:24" x14ac:dyDescent="0.3">
      <c r="A3551" s="64">
        <v>30213</v>
      </c>
      <c r="B3551" s="57">
        <v>0</v>
      </c>
      <c r="C3551" s="57"/>
      <c r="D3551" s="57">
        <v>4.7469999999999999</v>
      </c>
      <c r="E3551" s="57">
        <f t="shared" si="968"/>
        <v>0</v>
      </c>
      <c r="F3551" s="57">
        <f t="shared" si="969"/>
        <v>4.7469999999999999</v>
      </c>
      <c r="G3551" s="57">
        <f t="shared" si="970"/>
        <v>0</v>
      </c>
      <c r="H3551" s="57">
        <f>IF(Q3550&gt;SetUp!$B$56,SetUp!$B$56,Q3550)</f>
        <v>1.7681226852365164E-16</v>
      </c>
      <c r="I3551" s="57">
        <f t="shared" si="975"/>
        <v>0.34911537710003349</v>
      </c>
      <c r="J3551" s="57">
        <f>MIN(F3551,H3551,(1-EXP(-SetUp!$B$52*H3551/SetUp!$B$56))*F3551)</f>
        <v>0</v>
      </c>
      <c r="K3551" s="57">
        <f t="shared" si="971"/>
        <v>1.7681226852365164E-16</v>
      </c>
      <c r="L3551" s="57">
        <f>IF(I3551&lt;=0,0,MIN(SetUp!$B$50*I3551^SetUp!$B$55,I3551))</f>
        <v>3.5425105144403593E-3</v>
      </c>
      <c r="M3551" s="57">
        <f t="shared" si="972"/>
        <v>0.34557286658559311</v>
      </c>
      <c r="N3551" s="57">
        <f>IF(SetUp!$B$62=0,X3551,(B3551-E3551)*(1-(H3551/SetUp!$B$66/SetUp!$B$56)))</f>
        <v>0</v>
      </c>
      <c r="O3551" s="57">
        <f>K3551*SetUp!$B$65</f>
        <v>0</v>
      </c>
      <c r="P3551" s="57">
        <f>MIN(SetUp!$B$54*L3551^SetUp!$B$51,L3551)</f>
        <v>2.0013585288919736E-3</v>
      </c>
      <c r="Q3551" s="57">
        <f t="shared" si="973"/>
        <v>1.7681226852365164E-16</v>
      </c>
      <c r="R3551" s="57">
        <f>IF((H3551+N3551-O3551)&gt;SetUp!$B$56,T3550+H3551+N3551-O3551-SetUp!$B$56,T3550)</f>
        <v>0</v>
      </c>
      <c r="S3551" s="57">
        <f>R3551*SetUp!$B$65</f>
        <v>0</v>
      </c>
      <c r="T3551" s="57">
        <f>IF((R3551-S3551)&lt;SetUp!$B$53,R3551-S3551,SetUp!$B$53)</f>
        <v>0</v>
      </c>
      <c r="U3551" s="57">
        <f t="shared" si="974"/>
        <v>0.34557286658559311</v>
      </c>
      <c r="V3551" s="57">
        <f>(L3551-P3551)/1000*SetUp!$B$13*1000000/SetUp!$B$48</f>
        <v>8.7657154106597732E-2</v>
      </c>
      <c r="W3551" s="57">
        <f t="shared" si="976"/>
        <v>-1.8648277366750676E-17</v>
      </c>
      <c r="X3551" s="57">
        <f>MAX((SetUp!$B$56*(1-($H3551/SetUp!$B$56)^2)*TANH(($B3551-$D3551)/SetUp!$B$56))/(1+$H3551/SetUp!$B$56*TANH(($B3551-$D3551)/SetUp!$B$56)),0)</f>
        <v>0</v>
      </c>
    </row>
    <row r="3552" spans="1:24" x14ac:dyDescent="0.3">
      <c r="A3552" s="64">
        <v>30214</v>
      </c>
      <c r="B3552" s="57">
        <v>4.2999999999999997E-2</v>
      </c>
      <c r="C3552" s="57"/>
      <c r="D3552" s="57">
        <v>4.7469999999999999</v>
      </c>
      <c r="E3552" s="57">
        <f t="shared" si="968"/>
        <v>4.2999999999999997E-2</v>
      </c>
      <c r="F3552" s="57">
        <f t="shared" si="969"/>
        <v>4.7039999999999997</v>
      </c>
      <c r="G3552" s="57">
        <f t="shared" si="970"/>
        <v>0</v>
      </c>
      <c r="H3552" s="57">
        <f>IF(Q3551&gt;SetUp!$B$56,SetUp!$B$56,Q3551)</f>
        <v>1.7681226852365164E-16</v>
      </c>
      <c r="I3552" s="57">
        <f t="shared" si="975"/>
        <v>0.34557286658559311</v>
      </c>
      <c r="J3552" s="57">
        <f>MIN(F3552,H3552,(1-EXP(-SetUp!$B$52*H3552/SetUp!$B$56))*F3552)</f>
        <v>0</v>
      </c>
      <c r="K3552" s="57">
        <f t="shared" si="971"/>
        <v>1.7681226852365164E-16</v>
      </c>
      <c r="L3552" s="57">
        <f>IF(I3552&lt;=0,0,MIN(SetUp!$B$50*I3552^SetUp!$B$55,I3552))</f>
        <v>3.4828030036077227E-3</v>
      </c>
      <c r="M3552" s="57">
        <f t="shared" si="972"/>
        <v>0.3420900635819854</v>
      </c>
      <c r="N3552" s="57">
        <f>IF(SetUp!$B$62=0,X3552,(B3552-E3552)*(1-(H3552/SetUp!$B$66/SetUp!$B$56)))</f>
        <v>0</v>
      </c>
      <c r="O3552" s="57">
        <f>K3552*SetUp!$B$65</f>
        <v>0</v>
      </c>
      <c r="P3552" s="57">
        <f>MIN(SetUp!$B$54*L3552^SetUp!$B$51,L3552)</f>
        <v>1.9681955463106394E-3</v>
      </c>
      <c r="Q3552" s="57">
        <f t="shared" si="973"/>
        <v>1.7681226852365164E-16</v>
      </c>
      <c r="R3552" s="57">
        <f>IF((H3552+N3552-O3552)&gt;SetUp!$B$56,T3551+H3552+N3552-O3552-SetUp!$B$56,T3551)</f>
        <v>0</v>
      </c>
      <c r="S3552" s="57">
        <f>R3552*SetUp!$B$65</f>
        <v>0</v>
      </c>
      <c r="T3552" s="57">
        <f>IF((R3552-S3552)&lt;SetUp!$B$53,R3552-S3552,SetUp!$B$53)</f>
        <v>0</v>
      </c>
      <c r="U3552" s="57">
        <f t="shared" si="974"/>
        <v>0.3420900635819854</v>
      </c>
      <c r="V3552" s="57">
        <f>(L3552-P3552)/1000*SetUp!$B$13*1000000/SetUp!$B$48</f>
        <v>8.614736284302979E-2</v>
      </c>
      <c r="W3552" s="57">
        <f t="shared" si="976"/>
        <v>1.8648277366750676E-17</v>
      </c>
      <c r="X3552" s="57">
        <f>MAX((SetUp!$B$56*(1-($H3552/SetUp!$B$56)^2)*TANH(($B3552-$D3552)/SetUp!$B$56))/(1+$H3552/SetUp!$B$56*TANH(($B3552-$D3552)/SetUp!$B$56)),0)</f>
        <v>0</v>
      </c>
    </row>
    <row r="3553" spans="1:24" x14ac:dyDescent="0.3">
      <c r="A3553" s="64">
        <v>30215</v>
      </c>
      <c r="B3553" s="57">
        <v>0</v>
      </c>
      <c r="C3553" s="57"/>
      <c r="D3553" s="57">
        <v>4.7469999999999999</v>
      </c>
      <c r="E3553" s="57">
        <f t="shared" si="968"/>
        <v>0</v>
      </c>
      <c r="F3553" s="57">
        <f t="shared" si="969"/>
        <v>4.7469999999999999</v>
      </c>
      <c r="G3553" s="57">
        <f t="shared" si="970"/>
        <v>0</v>
      </c>
      <c r="H3553" s="57">
        <f>IF(Q3552&gt;SetUp!$B$56,SetUp!$B$56,Q3552)</f>
        <v>1.7681226852365164E-16</v>
      </c>
      <c r="I3553" s="57">
        <f t="shared" si="975"/>
        <v>0.3420900635819854</v>
      </c>
      <c r="J3553" s="57">
        <f>MIN(F3553,H3553,(1-EXP(-SetUp!$B$52*H3553/SetUp!$B$56))*F3553)</f>
        <v>0</v>
      </c>
      <c r="K3553" s="57">
        <f t="shared" si="971"/>
        <v>1.7681226852365164E-16</v>
      </c>
      <c r="L3553" s="57">
        <f>IF(I3553&lt;=0,0,MIN(SetUp!$B$50*I3553^SetUp!$B$55,I3553))</f>
        <v>3.4244982662145363E-3</v>
      </c>
      <c r="M3553" s="57">
        <f t="shared" si="972"/>
        <v>0.33866556531577086</v>
      </c>
      <c r="N3553" s="57">
        <f>IF(SetUp!$B$62=0,X3553,(B3553-E3553)*(1-(H3553/SetUp!$B$66/SetUp!$B$56)))</f>
        <v>0</v>
      </c>
      <c r="O3553" s="57">
        <f>K3553*SetUp!$B$65</f>
        <v>0</v>
      </c>
      <c r="P3553" s="57">
        <f>MIN(SetUp!$B$54*L3553^SetUp!$B$51,L3553)</f>
        <v>1.9358023635656593E-3</v>
      </c>
      <c r="Q3553" s="57">
        <f t="shared" si="973"/>
        <v>1.7681226852365164E-16</v>
      </c>
      <c r="R3553" s="57">
        <f>IF((H3553+N3553-O3553)&gt;SetUp!$B$56,T3552+H3553+N3553-O3553-SetUp!$B$56,T3552)</f>
        <v>0</v>
      </c>
      <c r="S3553" s="57">
        <f>R3553*SetUp!$B$65</f>
        <v>0</v>
      </c>
      <c r="T3553" s="57">
        <f>IF((R3553-S3553)&lt;SetUp!$B$53,R3553-S3553,SetUp!$B$53)</f>
        <v>0</v>
      </c>
      <c r="U3553" s="57">
        <f t="shared" si="974"/>
        <v>0.33866556531577086</v>
      </c>
      <c r="V3553" s="57">
        <f>(L3553-P3553)/1000*SetUp!$B$13*1000000/SetUp!$B$48</f>
        <v>8.4673573651413397E-2</v>
      </c>
      <c r="W3553" s="57">
        <f t="shared" si="976"/>
        <v>-1.214306433183765E-17</v>
      </c>
      <c r="X3553" s="57">
        <f>MAX((SetUp!$B$56*(1-($H3553/SetUp!$B$56)^2)*TANH(($B3553-$D3553)/SetUp!$B$56))/(1+$H3553/SetUp!$B$56*TANH(($B3553-$D3553)/SetUp!$B$56)),0)</f>
        <v>0</v>
      </c>
    </row>
    <row r="3554" spans="1:24" x14ac:dyDescent="0.3">
      <c r="A3554" s="64">
        <v>30216</v>
      </c>
      <c r="B3554" s="57">
        <v>0</v>
      </c>
      <c r="C3554" s="57"/>
      <c r="D3554" s="57">
        <v>4.7469999999999999</v>
      </c>
      <c r="E3554" s="57">
        <f t="shared" si="968"/>
        <v>0</v>
      </c>
      <c r="F3554" s="57">
        <f t="shared" si="969"/>
        <v>4.7469999999999999</v>
      </c>
      <c r="G3554" s="57">
        <f t="shared" si="970"/>
        <v>0</v>
      </c>
      <c r="H3554" s="57">
        <f>IF(Q3553&gt;SetUp!$B$56,SetUp!$B$56,Q3553)</f>
        <v>1.7681226852365164E-16</v>
      </c>
      <c r="I3554" s="57">
        <f t="shared" si="975"/>
        <v>0.33866556531577086</v>
      </c>
      <c r="J3554" s="57">
        <f>MIN(F3554,H3554,(1-EXP(-SetUp!$B$52*H3554/SetUp!$B$56))*F3554)</f>
        <v>0</v>
      </c>
      <c r="K3554" s="57">
        <f t="shared" si="971"/>
        <v>1.7681226852365164E-16</v>
      </c>
      <c r="L3554" s="57">
        <f>IF(I3554&lt;=0,0,MIN(SetUp!$B$50*I3554^SetUp!$B$55,I3554))</f>
        <v>3.3675541345847371E-3</v>
      </c>
      <c r="M3554" s="57">
        <f t="shared" si="972"/>
        <v>0.33529801118118613</v>
      </c>
      <c r="N3554" s="57">
        <f>IF(SetUp!$B$62=0,X3554,(B3554-E3554)*(1-(H3554/SetUp!$B$66/SetUp!$B$56)))</f>
        <v>0</v>
      </c>
      <c r="O3554" s="57">
        <f>K3554*SetUp!$B$65</f>
        <v>0</v>
      </c>
      <c r="P3554" s="57">
        <f>MIN(SetUp!$B$54*L3554^SetUp!$B$51,L3554)</f>
        <v>1.9041560546433727E-3</v>
      </c>
      <c r="Q3554" s="57">
        <f t="shared" si="973"/>
        <v>1.7681226852365164E-16</v>
      </c>
      <c r="R3554" s="57">
        <f>IF((H3554+N3554-O3554)&gt;SetUp!$B$56,T3553+H3554+N3554-O3554-SetUp!$B$56,T3553)</f>
        <v>0</v>
      </c>
      <c r="S3554" s="57">
        <f>R3554*SetUp!$B$65</f>
        <v>0</v>
      </c>
      <c r="T3554" s="57">
        <f>IF((R3554-S3554)&lt;SetUp!$B$53,R3554-S3554,SetUp!$B$53)</f>
        <v>0</v>
      </c>
      <c r="U3554" s="57">
        <f t="shared" si="974"/>
        <v>0.33529801118118613</v>
      </c>
      <c r="V3554" s="57">
        <f>(L3554-P3554)/1000*SetUp!$B$13*1000000/SetUp!$B$48</f>
        <v>8.3234692110573827E-2</v>
      </c>
      <c r="W3554" s="57">
        <f t="shared" si="976"/>
        <v>9.9746599868666408E-18</v>
      </c>
      <c r="X3554" s="57">
        <f>MAX((SetUp!$B$56*(1-($H3554/SetUp!$B$56)^2)*TANH(($B3554-$D3554)/SetUp!$B$56))/(1+$H3554/SetUp!$B$56*TANH(($B3554-$D3554)/SetUp!$B$56)),0)</f>
        <v>0</v>
      </c>
    </row>
    <row r="3555" spans="1:24" x14ac:dyDescent="0.3">
      <c r="A3555" s="64">
        <v>30217</v>
      </c>
      <c r="B3555" s="57">
        <v>0</v>
      </c>
      <c r="C3555" s="57"/>
      <c r="D3555" s="57">
        <v>4.7469999999999999</v>
      </c>
      <c r="E3555" s="57">
        <f t="shared" si="968"/>
        <v>0</v>
      </c>
      <c r="F3555" s="57">
        <f t="shared" si="969"/>
        <v>4.7469999999999999</v>
      </c>
      <c r="G3555" s="57">
        <f t="shared" si="970"/>
        <v>0</v>
      </c>
      <c r="H3555" s="57">
        <f>IF(Q3554&gt;SetUp!$B$56,SetUp!$B$56,Q3554)</f>
        <v>1.7681226852365164E-16</v>
      </c>
      <c r="I3555" s="57">
        <f t="shared" si="975"/>
        <v>0.33529801118118613</v>
      </c>
      <c r="J3555" s="57">
        <f>MIN(F3555,H3555,(1-EXP(-SetUp!$B$52*H3555/SetUp!$B$56))*F3555)</f>
        <v>0</v>
      </c>
      <c r="K3555" s="57">
        <f t="shared" si="971"/>
        <v>1.7681226852365164E-16</v>
      </c>
      <c r="L3555" s="57">
        <f>IF(I3555&lt;=0,0,MIN(SetUp!$B$50*I3555^SetUp!$B$55,I3555))</f>
        <v>3.3119299822973866E-3</v>
      </c>
      <c r="M3555" s="57">
        <f t="shared" si="972"/>
        <v>0.33198608119888873</v>
      </c>
      <c r="N3555" s="57">
        <f>IF(SetUp!$B$62=0,X3555,(B3555-E3555)*(1-(H3555/SetUp!$B$66/SetUp!$B$56)))</f>
        <v>0</v>
      </c>
      <c r="O3555" s="57">
        <f>K3555*SetUp!$B$65</f>
        <v>0</v>
      </c>
      <c r="P3555" s="57">
        <f>MIN(SetUp!$B$54*L3555^SetUp!$B$51,L3555)</f>
        <v>1.8732345251780431E-3</v>
      </c>
      <c r="Q3555" s="57">
        <f t="shared" si="973"/>
        <v>1.7681226852365164E-16</v>
      </c>
      <c r="R3555" s="57">
        <f>IF((H3555+N3555-O3555)&gt;SetUp!$B$56,T3554+H3555+N3555-O3555-SetUp!$B$56,T3554)</f>
        <v>0</v>
      </c>
      <c r="S3555" s="57">
        <f>R3555*SetUp!$B$65</f>
        <v>0</v>
      </c>
      <c r="T3555" s="57">
        <f>IF((R3555-S3555)&lt;SetUp!$B$53,R3555-S3555,SetUp!$B$53)</f>
        <v>0</v>
      </c>
      <c r="U3555" s="57">
        <f t="shared" si="974"/>
        <v>0.33198608119888873</v>
      </c>
      <c r="V3555" s="57">
        <f>(L3555-P3555)/1000*SetUp!$B$13*1000000/SetUp!$B$48</f>
        <v>8.1829664160149765E-2</v>
      </c>
      <c r="W3555" s="57">
        <f t="shared" si="976"/>
        <v>-1.474514954580286E-17</v>
      </c>
      <c r="X3555" s="57">
        <f>MAX((SetUp!$B$56*(1-($H3555/SetUp!$B$56)^2)*TANH(($B3555-$D3555)/SetUp!$B$56))/(1+$H3555/SetUp!$B$56*TANH(($B3555-$D3555)/SetUp!$B$56)),0)</f>
        <v>0</v>
      </c>
    </row>
    <row r="3556" spans="1:24" x14ac:dyDescent="0.3">
      <c r="A3556" s="64">
        <v>30218</v>
      </c>
      <c r="B3556" s="57">
        <v>0</v>
      </c>
      <c r="C3556" s="57"/>
      <c r="D3556" s="57">
        <v>4.7469999999999999</v>
      </c>
      <c r="E3556" s="57">
        <f t="shared" si="968"/>
        <v>0</v>
      </c>
      <c r="F3556" s="57">
        <f t="shared" si="969"/>
        <v>4.7469999999999999</v>
      </c>
      <c r="G3556" s="57">
        <f t="shared" si="970"/>
        <v>0</v>
      </c>
      <c r="H3556" s="57">
        <f>IF(Q3555&gt;SetUp!$B$56,SetUp!$B$56,Q3555)</f>
        <v>1.7681226852365164E-16</v>
      </c>
      <c r="I3556" s="57">
        <f t="shared" si="975"/>
        <v>0.33198608119888873</v>
      </c>
      <c r="J3556" s="57">
        <f>MIN(F3556,H3556,(1-EXP(-SetUp!$B$52*H3556/SetUp!$B$56))*F3556)</f>
        <v>0</v>
      </c>
      <c r="K3556" s="57">
        <f t="shared" si="971"/>
        <v>1.7681226852365164E-16</v>
      </c>
      <c r="L3556" s="57">
        <f>IF(I3556&lt;=0,0,MIN(SetUp!$B$50*I3556^SetUp!$B$55,I3556))</f>
        <v>3.2575866579675899E-3</v>
      </c>
      <c r="M3556" s="57">
        <f t="shared" si="972"/>
        <v>0.32872849454092112</v>
      </c>
      <c r="N3556" s="57">
        <f>IF(SetUp!$B$62=0,X3556,(B3556-E3556)*(1-(H3556/SetUp!$B$66/SetUp!$B$56)))</f>
        <v>0</v>
      </c>
      <c r="O3556" s="57">
        <f>K3556*SetUp!$B$65</f>
        <v>0</v>
      </c>
      <c r="P3556" s="57">
        <f>MIN(SetUp!$B$54*L3556^SetUp!$B$51,L3556)</f>
        <v>1.8430164769469993E-3</v>
      </c>
      <c r="Q3556" s="57">
        <f t="shared" si="973"/>
        <v>1.7681226852365164E-16</v>
      </c>
      <c r="R3556" s="57">
        <f>IF((H3556+N3556-O3556)&gt;SetUp!$B$56,T3555+H3556+N3556-O3556-SetUp!$B$56,T3555)</f>
        <v>0</v>
      </c>
      <c r="S3556" s="57">
        <f>R3556*SetUp!$B$65</f>
        <v>0</v>
      </c>
      <c r="T3556" s="57">
        <f>IF((R3556-S3556)&lt;SetUp!$B$53,R3556-S3556,SetUp!$B$53)</f>
        <v>0</v>
      </c>
      <c r="U3556" s="57">
        <f t="shared" si="974"/>
        <v>0.32872849454092112</v>
      </c>
      <c r="V3556" s="57">
        <f>(L3556-P3556)/1000*SetUp!$B$13*1000000/SetUp!$B$48</f>
        <v>8.0457474353639452E-2</v>
      </c>
      <c r="W3556" s="57">
        <f t="shared" si="976"/>
        <v>-1.3877787807814457E-17</v>
      </c>
      <c r="X3556" s="57">
        <f>MAX((SetUp!$B$56*(1-($H3556/SetUp!$B$56)^2)*TANH(($B3556-$D3556)/SetUp!$B$56))/(1+$H3556/SetUp!$B$56*TANH(($B3556-$D3556)/SetUp!$B$56)),0)</f>
        <v>0</v>
      </c>
    </row>
    <row r="3557" spans="1:24" x14ac:dyDescent="0.3">
      <c r="A3557" s="64">
        <v>30219</v>
      </c>
      <c r="B3557" s="57">
        <v>4.7E-2</v>
      </c>
      <c r="C3557" s="57"/>
      <c r="D3557" s="57">
        <v>4.7469999999999999</v>
      </c>
      <c r="E3557" s="57">
        <f t="shared" si="968"/>
        <v>4.7E-2</v>
      </c>
      <c r="F3557" s="57">
        <f t="shared" si="969"/>
        <v>4.7</v>
      </c>
      <c r="G3557" s="57">
        <f t="shared" si="970"/>
        <v>0</v>
      </c>
      <c r="H3557" s="57">
        <f>IF(Q3556&gt;SetUp!$B$56,SetUp!$B$56,Q3556)</f>
        <v>1.7681226852365164E-16</v>
      </c>
      <c r="I3557" s="57">
        <f t="shared" si="975"/>
        <v>0.32872849454092112</v>
      </c>
      <c r="J3557" s="57">
        <f>MIN(F3557,H3557,(1-EXP(-SetUp!$B$52*H3557/SetUp!$B$56))*F3557)</f>
        <v>0</v>
      </c>
      <c r="K3557" s="57">
        <f t="shared" si="971"/>
        <v>1.7681226852365164E-16</v>
      </c>
      <c r="L3557" s="57">
        <f>IF(I3557&lt;=0,0,MIN(SetUp!$B$50*I3557^SetUp!$B$55,I3557))</f>
        <v>3.2044864222920992E-3</v>
      </c>
      <c r="M3557" s="57">
        <f t="shared" si="972"/>
        <v>0.32552400811862903</v>
      </c>
      <c r="N3557" s="57">
        <f>IF(SetUp!$B$62=0,X3557,(B3557-E3557)*(1-(H3557/SetUp!$B$66/SetUp!$B$56)))</f>
        <v>0</v>
      </c>
      <c r="O3557" s="57">
        <f>K3557*SetUp!$B$65</f>
        <v>0</v>
      </c>
      <c r="P3557" s="57">
        <f>MIN(SetUp!$B$54*L3557^SetUp!$B$51,L3557)</f>
        <v>1.813481374106661E-3</v>
      </c>
      <c r="Q3557" s="57">
        <f t="shared" si="973"/>
        <v>1.7681226852365164E-16</v>
      </c>
      <c r="R3557" s="57">
        <f>IF((H3557+N3557-O3557)&gt;SetUp!$B$56,T3556+H3557+N3557-O3557-SetUp!$B$56,T3556)</f>
        <v>0</v>
      </c>
      <c r="S3557" s="57">
        <f>R3557*SetUp!$B$65</f>
        <v>0</v>
      </c>
      <c r="T3557" s="57">
        <f>IF((R3557-S3557)&lt;SetUp!$B$53,R3557-S3557,SetUp!$B$53)</f>
        <v>0</v>
      </c>
      <c r="U3557" s="57">
        <f t="shared" si="974"/>
        <v>0.32552400811862903</v>
      </c>
      <c r="V3557" s="57">
        <f>(L3557-P3557)/1000*SetUp!$B$13*1000000/SetUp!$B$48</f>
        <v>7.9117144198117259E-2</v>
      </c>
      <c r="W3557" s="57">
        <f t="shared" si="976"/>
        <v>0</v>
      </c>
      <c r="X3557" s="57">
        <f>MAX((SetUp!$B$56*(1-($H3557/SetUp!$B$56)^2)*TANH(($B3557-$D3557)/SetUp!$B$56))/(1+$H3557/SetUp!$B$56*TANH(($B3557-$D3557)/SetUp!$B$56)),0)</f>
        <v>0</v>
      </c>
    </row>
    <row r="3558" spans="1:24" x14ac:dyDescent="0.3">
      <c r="A3558" s="64">
        <v>30220</v>
      </c>
      <c r="B3558" s="57">
        <v>0</v>
      </c>
      <c r="C3558" s="57"/>
      <c r="D3558" s="57">
        <v>4.7469999999999999</v>
      </c>
      <c r="E3558" s="57">
        <f t="shared" si="968"/>
        <v>0</v>
      </c>
      <c r="F3558" s="57">
        <f t="shared" si="969"/>
        <v>4.7469999999999999</v>
      </c>
      <c r="G3558" s="57">
        <f t="shared" si="970"/>
        <v>0</v>
      </c>
      <c r="H3558" s="57">
        <f>IF(Q3557&gt;SetUp!$B$56,SetUp!$B$56,Q3557)</f>
        <v>1.7681226852365164E-16</v>
      </c>
      <c r="I3558" s="57">
        <f t="shared" si="975"/>
        <v>0.32552400811862903</v>
      </c>
      <c r="J3558" s="57">
        <f>MIN(F3558,H3558,(1-EXP(-SetUp!$B$52*H3558/SetUp!$B$56))*F3558)</f>
        <v>0</v>
      </c>
      <c r="K3558" s="57">
        <f t="shared" si="971"/>
        <v>1.7681226852365164E-16</v>
      </c>
      <c r="L3558" s="57">
        <f>IF(I3558&lt;=0,0,MIN(SetUp!$B$50*I3558^SetUp!$B$55,I3558))</f>
        <v>3.152592888178222E-3</v>
      </c>
      <c r="M3558" s="57">
        <f t="shared" si="972"/>
        <v>0.32237141523045082</v>
      </c>
      <c r="N3558" s="57">
        <f>IF(SetUp!$B$62=0,X3558,(B3558-E3558)*(1-(H3558/SetUp!$B$66/SetUp!$B$56)))</f>
        <v>0</v>
      </c>
      <c r="O3558" s="57">
        <f>K3558*SetUp!$B$65</f>
        <v>0</v>
      </c>
      <c r="P3558" s="57">
        <f>MIN(SetUp!$B$54*L3558^SetUp!$B$51,L3558)</f>
        <v>1.7846094110731717E-3</v>
      </c>
      <c r="Q3558" s="57">
        <f t="shared" si="973"/>
        <v>1.7681226852365164E-16</v>
      </c>
      <c r="R3558" s="57">
        <f>IF((H3558+N3558-O3558)&gt;SetUp!$B$56,T3557+H3558+N3558-O3558-SetUp!$B$56,T3557)</f>
        <v>0</v>
      </c>
      <c r="S3558" s="57">
        <f>R3558*SetUp!$B$65</f>
        <v>0</v>
      </c>
      <c r="T3558" s="57">
        <f>IF((R3558-S3558)&lt;SetUp!$B$53,R3558-S3558,SetUp!$B$53)</f>
        <v>0</v>
      </c>
      <c r="U3558" s="57">
        <f t="shared" si="974"/>
        <v>0.32237141523045082</v>
      </c>
      <c r="V3558" s="57">
        <f>(L3558-P3558)/1000*SetUp!$B$13*1000000/SetUp!$B$48</f>
        <v>7.7807730575779749E-2</v>
      </c>
      <c r="W3558" s="57">
        <f t="shared" si="976"/>
        <v>1.474514954580286E-17</v>
      </c>
      <c r="X3558" s="57">
        <f>MAX((SetUp!$B$56*(1-($H3558/SetUp!$B$56)^2)*TANH(($B3558-$D3558)/SetUp!$B$56))/(1+$H3558/SetUp!$B$56*TANH(($B3558-$D3558)/SetUp!$B$56)),0)</f>
        <v>0</v>
      </c>
    </row>
    <row r="3559" spans="1:24" x14ac:dyDescent="0.3">
      <c r="A3559" s="64">
        <v>30221</v>
      </c>
      <c r="B3559" s="57">
        <v>0.16300000000000001</v>
      </c>
      <c r="C3559" s="57"/>
      <c r="D3559" s="57">
        <v>4.7469999999999999</v>
      </c>
      <c r="E3559" s="57">
        <f t="shared" si="968"/>
        <v>0.16300000000000001</v>
      </c>
      <c r="F3559" s="57">
        <f t="shared" si="969"/>
        <v>4.5839999999999996</v>
      </c>
      <c r="G3559" s="57">
        <f t="shared" si="970"/>
        <v>0</v>
      </c>
      <c r="H3559" s="57">
        <f>IF(Q3558&gt;SetUp!$B$56,SetUp!$B$56,Q3558)</f>
        <v>1.7681226852365164E-16</v>
      </c>
      <c r="I3559" s="57">
        <f t="shared" si="975"/>
        <v>0.32237141523045082</v>
      </c>
      <c r="J3559" s="57">
        <f>MIN(F3559,H3559,(1-EXP(-SetUp!$B$52*H3559/SetUp!$B$56))*F3559)</f>
        <v>0</v>
      </c>
      <c r="K3559" s="57">
        <f t="shared" si="971"/>
        <v>1.7681226852365164E-16</v>
      </c>
      <c r="L3559" s="57">
        <f>IF(I3559&lt;=0,0,MIN(SetUp!$B$50*I3559^SetUp!$B$55,I3559))</f>
        <v>3.1018709637858181E-3</v>
      </c>
      <c r="M3559" s="57">
        <f t="shared" si="972"/>
        <v>0.31926954426666498</v>
      </c>
      <c r="N3559" s="57">
        <f>IF(SetUp!$B$62=0,X3559,(B3559-E3559)*(1-(H3559/SetUp!$B$66/SetUp!$B$56)))</f>
        <v>0</v>
      </c>
      <c r="O3559" s="57">
        <f>K3559*SetUp!$B$65</f>
        <v>0</v>
      </c>
      <c r="P3559" s="57">
        <f>MIN(SetUp!$B$54*L3559^SetUp!$B$51,L3559)</f>
        <v>1.7563814819573189E-3</v>
      </c>
      <c r="Q3559" s="57">
        <f t="shared" si="973"/>
        <v>1.7681226852365164E-16</v>
      </c>
      <c r="R3559" s="57">
        <f>IF((H3559+N3559-O3559)&gt;SetUp!$B$56,T3558+H3559+N3559-O3559-SetUp!$B$56,T3558)</f>
        <v>0</v>
      </c>
      <c r="S3559" s="57">
        <f>R3559*SetUp!$B$65</f>
        <v>0</v>
      </c>
      <c r="T3559" s="57">
        <f>IF((R3559-S3559)&lt;SetUp!$B$53,R3559-S3559,SetUp!$B$53)</f>
        <v>0</v>
      </c>
      <c r="U3559" s="57">
        <f t="shared" si="974"/>
        <v>0.31926954426666498</v>
      </c>
      <c r="V3559" s="57">
        <f>(L3559-P3559)/1000*SetUp!$B$13*1000000/SetUp!$B$48</f>
        <v>7.6528324242777432E-2</v>
      </c>
      <c r="W3559" s="57">
        <f t="shared" si="976"/>
        <v>-1.7347234759768071E-17</v>
      </c>
      <c r="X3559" s="57">
        <f>MAX((SetUp!$B$56*(1-($H3559/SetUp!$B$56)^2)*TANH(($B3559-$D3559)/SetUp!$B$56))/(1+$H3559/SetUp!$B$56*TANH(($B3559-$D3559)/SetUp!$B$56)),0)</f>
        <v>0</v>
      </c>
    </row>
    <row r="3560" spans="1:24" x14ac:dyDescent="0.3">
      <c r="A3560" s="64">
        <v>30222</v>
      </c>
      <c r="B3560" s="57">
        <v>0.63</v>
      </c>
      <c r="C3560" s="57"/>
      <c r="D3560" s="57">
        <v>4.7469999999999999</v>
      </c>
      <c r="E3560" s="57">
        <f t="shared" si="968"/>
        <v>0.63</v>
      </c>
      <c r="F3560" s="57">
        <f t="shared" si="969"/>
        <v>4.117</v>
      </c>
      <c r="G3560" s="57">
        <f t="shared" si="970"/>
        <v>0</v>
      </c>
      <c r="H3560" s="57">
        <f>IF(Q3559&gt;SetUp!$B$56,SetUp!$B$56,Q3559)</f>
        <v>1.7681226852365164E-16</v>
      </c>
      <c r="I3560" s="57">
        <f t="shared" si="975"/>
        <v>0.31926954426666498</v>
      </c>
      <c r="J3560" s="57">
        <f>MIN(F3560,H3560,(1-EXP(-SetUp!$B$52*H3560/SetUp!$B$56))*F3560)</f>
        <v>0</v>
      </c>
      <c r="K3560" s="57">
        <f t="shared" si="971"/>
        <v>1.7681226852365164E-16</v>
      </c>
      <c r="L3560" s="57">
        <f>IF(I3560&lt;=0,0,MIN(SetUp!$B$50*I3560^SetUp!$B$55,I3560))</f>
        <v>3.0522867983226666E-3</v>
      </c>
      <c r="M3560" s="57">
        <f t="shared" si="972"/>
        <v>0.31621725746834234</v>
      </c>
      <c r="N3560" s="57">
        <f>IF(SetUp!$B$62=0,X3560,(B3560-E3560)*(1-(H3560/SetUp!$B$66/SetUp!$B$56)))</f>
        <v>0</v>
      </c>
      <c r="O3560" s="57">
        <f>K3560*SetUp!$B$65</f>
        <v>0</v>
      </c>
      <c r="P3560" s="57">
        <f>MIN(SetUp!$B$54*L3560^SetUp!$B$51,L3560)</f>
        <v>1.7287791514689001E-3</v>
      </c>
      <c r="Q3560" s="57">
        <f t="shared" si="973"/>
        <v>1.7681226852365164E-16</v>
      </c>
      <c r="R3560" s="57">
        <f>IF((H3560+N3560-O3560)&gt;SetUp!$B$56,T3559+H3560+N3560-O3560-SetUp!$B$56,T3559)</f>
        <v>0</v>
      </c>
      <c r="S3560" s="57">
        <f>R3560*SetUp!$B$65</f>
        <v>0</v>
      </c>
      <c r="T3560" s="57">
        <f>IF((R3560-S3560)&lt;SetUp!$B$53,R3560-S3560,SetUp!$B$53)</f>
        <v>0</v>
      </c>
      <c r="U3560" s="57">
        <f t="shared" si="974"/>
        <v>0.31621725746834234</v>
      </c>
      <c r="V3560" s="57">
        <f>(L3560-P3560)/1000*SetUp!$B$13*1000000/SetUp!$B$48</f>
        <v>7.5278048401073022E-2</v>
      </c>
      <c r="W3560" s="57">
        <f t="shared" si="976"/>
        <v>7.6761513811973714E-17</v>
      </c>
      <c r="X3560" s="57">
        <f>MAX((SetUp!$B$56*(1-($H3560/SetUp!$B$56)^2)*TANH(($B3560-$D3560)/SetUp!$B$56))/(1+$H3560/SetUp!$B$56*TANH(($B3560-$D3560)/SetUp!$B$56)),0)</f>
        <v>0</v>
      </c>
    </row>
    <row r="3561" spans="1:24" x14ac:dyDescent="0.3">
      <c r="A3561" s="64">
        <v>30223</v>
      </c>
      <c r="B3561" s="57">
        <v>1.002</v>
      </c>
      <c r="C3561" s="57"/>
      <c r="D3561" s="57">
        <v>4.7469999999999999</v>
      </c>
      <c r="E3561" s="57">
        <f t="shared" si="968"/>
        <v>1.002</v>
      </c>
      <c r="F3561" s="57">
        <f t="shared" si="969"/>
        <v>3.7450000000000001</v>
      </c>
      <c r="G3561" s="57">
        <f t="shared" si="970"/>
        <v>0</v>
      </c>
      <c r="H3561" s="57">
        <f>IF(Q3560&gt;SetUp!$B$56,SetUp!$B$56,Q3560)</f>
        <v>1.7681226852365164E-16</v>
      </c>
      <c r="I3561" s="57">
        <f t="shared" si="975"/>
        <v>0.31621725746834234</v>
      </c>
      <c r="J3561" s="57">
        <f>MIN(F3561,H3561,(1-EXP(-SetUp!$B$52*H3561/SetUp!$B$56))*F3561)</f>
        <v>0</v>
      </c>
      <c r="K3561" s="57">
        <f t="shared" si="971"/>
        <v>1.7681226852365164E-16</v>
      </c>
      <c r="L3561" s="57">
        <f>IF(I3561&lt;=0,0,MIN(SetUp!$B$50*I3561^SetUp!$B$55,I3561))</f>
        <v>3.0038077304431606E-3</v>
      </c>
      <c r="M3561" s="57">
        <f t="shared" si="972"/>
        <v>0.31321344973789916</v>
      </c>
      <c r="N3561" s="57">
        <f>IF(SetUp!$B$62=0,X3561,(B3561-E3561)*(1-(H3561/SetUp!$B$66/SetUp!$B$56)))</f>
        <v>0</v>
      </c>
      <c r="O3561" s="57">
        <f>K3561*SetUp!$B$65</f>
        <v>0</v>
      </c>
      <c r="P3561" s="57">
        <f>MIN(SetUp!$B$54*L3561^SetUp!$B$51,L3561)</f>
        <v>1.7017846272108432E-3</v>
      </c>
      <c r="Q3561" s="57">
        <f t="shared" si="973"/>
        <v>1.7681226852365164E-16</v>
      </c>
      <c r="R3561" s="57">
        <f>IF((H3561+N3561-O3561)&gt;SetUp!$B$56,T3560+H3561+N3561-O3561-SetUp!$B$56,T3560)</f>
        <v>0</v>
      </c>
      <c r="S3561" s="57">
        <f>R3561*SetUp!$B$65</f>
        <v>0</v>
      </c>
      <c r="T3561" s="57">
        <f>IF((R3561-S3561)&lt;SetUp!$B$53,R3561-S3561,SetUp!$B$53)</f>
        <v>0</v>
      </c>
      <c r="U3561" s="57">
        <f t="shared" si="974"/>
        <v>0.31321344973789916</v>
      </c>
      <c r="V3561" s="57">
        <f>(L3561-P3561)/1000*SetUp!$B$13*1000000/SetUp!$B$48</f>
        <v>7.4056057339325021E-2</v>
      </c>
      <c r="W3561" s="57">
        <f t="shared" si="976"/>
        <v>-1.2576745200831851E-16</v>
      </c>
      <c r="X3561" s="57">
        <f>MAX((SetUp!$B$56*(1-($H3561/SetUp!$B$56)^2)*TANH(($B3561-$D3561)/SetUp!$B$56))/(1+$H3561/SetUp!$B$56*TANH(($B3561-$D3561)/SetUp!$B$56)),0)</f>
        <v>0</v>
      </c>
    </row>
    <row r="3562" spans="1:24" x14ac:dyDescent="0.3">
      <c r="A3562" s="64">
        <v>30224</v>
      </c>
      <c r="B3562" s="57">
        <v>1.1919999999999999</v>
      </c>
      <c r="C3562" s="57"/>
      <c r="D3562" s="57">
        <v>4.7469999999999999</v>
      </c>
      <c r="E3562" s="57">
        <f t="shared" si="968"/>
        <v>1.1919999999999999</v>
      </c>
      <c r="F3562" s="57">
        <f t="shared" si="969"/>
        <v>3.5549999999999997</v>
      </c>
      <c r="G3562" s="57">
        <f t="shared" si="970"/>
        <v>0</v>
      </c>
      <c r="H3562" s="57">
        <f>IF(Q3561&gt;SetUp!$B$56,SetUp!$B$56,Q3561)</f>
        <v>1.7681226852365164E-16</v>
      </c>
      <c r="I3562" s="57">
        <f t="shared" si="975"/>
        <v>0.31321344973789916</v>
      </c>
      <c r="J3562" s="57">
        <f>MIN(F3562,H3562,(1-EXP(-SetUp!$B$52*H3562/SetUp!$B$56))*F3562)</f>
        <v>0</v>
      </c>
      <c r="K3562" s="57">
        <f t="shared" si="971"/>
        <v>1.7681226852365164E-16</v>
      </c>
      <c r="L3562" s="57">
        <f>IF(I3562&lt;=0,0,MIN(SetUp!$B$50*I3562^SetUp!$B$55,I3562))</f>
        <v>2.9564022391094179E-3</v>
      </c>
      <c r="M3562" s="57">
        <f t="shared" si="972"/>
        <v>0.31025704749878974</v>
      </c>
      <c r="N3562" s="57">
        <f>IF(SetUp!$B$62=0,X3562,(B3562-E3562)*(1-(H3562/SetUp!$B$66/SetUp!$B$56)))</f>
        <v>0</v>
      </c>
      <c r="O3562" s="57">
        <f>K3562*SetUp!$B$65</f>
        <v>0</v>
      </c>
      <c r="P3562" s="57">
        <f>MIN(SetUp!$B$54*L3562^SetUp!$B$51,L3562)</f>
        <v>1.6753807332882489E-3</v>
      </c>
      <c r="Q3562" s="57">
        <f t="shared" si="973"/>
        <v>1.7681226852365164E-16</v>
      </c>
      <c r="R3562" s="57">
        <f>IF((H3562+N3562-O3562)&gt;SetUp!$B$56,T3561+H3562+N3562-O3562-SetUp!$B$56,T3561)</f>
        <v>0</v>
      </c>
      <c r="S3562" s="57">
        <f>R3562*SetUp!$B$65</f>
        <v>0</v>
      </c>
      <c r="T3562" s="57">
        <f>IF((R3562-S3562)&lt;SetUp!$B$53,R3562-S3562,SetUp!$B$53)</f>
        <v>0</v>
      </c>
      <c r="U3562" s="57">
        <f t="shared" si="974"/>
        <v>0.31025704749878974</v>
      </c>
      <c r="V3562" s="57">
        <f>(L3562-P3562)/1000*SetUp!$B$13*1000000/SetUp!$B$48</f>
        <v>7.2861535139038147E-2</v>
      </c>
      <c r="W3562" s="57">
        <f t="shared" si="976"/>
        <v>-1.1666015375944028E-16</v>
      </c>
      <c r="X3562" s="57">
        <f>MAX((SetUp!$B$56*(1-($H3562/SetUp!$B$56)^2)*TANH(($B3562-$D3562)/SetUp!$B$56))/(1+$H3562/SetUp!$B$56*TANH(($B3562-$D3562)/SetUp!$B$56)),0)</f>
        <v>0</v>
      </c>
    </row>
    <row r="3563" spans="1:24" x14ac:dyDescent="0.3">
      <c r="A3563" s="64">
        <v>30225</v>
      </c>
      <c r="B3563" s="57">
        <v>7.5999999999999998E-2</v>
      </c>
      <c r="C3563" s="57"/>
      <c r="D3563" s="57">
        <v>5.2510000000000003</v>
      </c>
      <c r="E3563" s="57">
        <f t="shared" si="968"/>
        <v>7.5999999999999998E-2</v>
      </c>
      <c r="F3563" s="57">
        <f t="shared" si="969"/>
        <v>5.1750000000000007</v>
      </c>
      <c r="G3563" s="57">
        <f t="shared" si="970"/>
        <v>0</v>
      </c>
      <c r="H3563" s="57">
        <f>IF(Q3562&gt;SetUp!$B$56,SetUp!$B$56,Q3562)</f>
        <v>1.7681226852365164E-16</v>
      </c>
      <c r="I3563" s="57">
        <f t="shared" si="975"/>
        <v>0.31025704749878974</v>
      </c>
      <c r="J3563" s="57">
        <f>MIN(F3563,H3563,(1-EXP(-SetUp!$B$52*H3563/SetUp!$B$56))*F3563)</f>
        <v>0</v>
      </c>
      <c r="K3563" s="57">
        <f t="shared" si="971"/>
        <v>1.7681226852365164E-16</v>
      </c>
      <c r="L3563" s="57">
        <f>IF(I3563&lt;=0,0,MIN(SetUp!$B$50*I3563^SetUp!$B$55,I3563))</f>
        <v>2.9100398967823451E-3</v>
      </c>
      <c r="M3563" s="57">
        <f t="shared" si="972"/>
        <v>0.30734700760200739</v>
      </c>
      <c r="N3563" s="57">
        <f>IF(SetUp!$B$62=0,X3563,(B3563-E3563)*(1-(H3563/SetUp!$B$66/SetUp!$B$56)))</f>
        <v>0</v>
      </c>
      <c r="O3563" s="57">
        <f>K3563*SetUp!$B$65</f>
        <v>0</v>
      </c>
      <c r="P3563" s="57">
        <f>MIN(SetUp!$B$54*L3563^SetUp!$B$51,L3563)</f>
        <v>1.649550885161923E-3</v>
      </c>
      <c r="Q3563" s="57">
        <f t="shared" si="973"/>
        <v>1.7681226852365164E-16</v>
      </c>
      <c r="R3563" s="57">
        <f>IF((H3563+N3563-O3563)&gt;SetUp!$B$56,T3562+H3563+N3563-O3563-SetUp!$B$56,T3562)</f>
        <v>0</v>
      </c>
      <c r="S3563" s="57">
        <f>R3563*SetUp!$B$65</f>
        <v>0</v>
      </c>
      <c r="T3563" s="57">
        <f>IF((R3563-S3563)&lt;SetUp!$B$53,R3563-S3563,SetUp!$B$53)</f>
        <v>0</v>
      </c>
      <c r="U3563" s="57">
        <f t="shared" si="974"/>
        <v>0.30734700760200739</v>
      </c>
      <c r="V3563" s="57">
        <f>(L3563-P3563)/1000*SetUp!$B$13*1000000/SetUp!$B$48</f>
        <v>7.169369444245216E-2</v>
      </c>
      <c r="W3563" s="57">
        <f t="shared" si="976"/>
        <v>0</v>
      </c>
      <c r="X3563" s="57">
        <f>MAX((SetUp!$B$56*(1-($H3563/SetUp!$B$56)^2)*TANH(($B3563-$D3563)/SetUp!$B$56))/(1+$H3563/SetUp!$B$56*TANH(($B3563-$D3563)/SetUp!$B$56)),0)</f>
        <v>0</v>
      </c>
    </row>
    <row r="3564" spans="1:24" x14ac:dyDescent="0.3">
      <c r="A3564" s="64">
        <v>30226</v>
      </c>
      <c r="B3564" s="57">
        <v>0</v>
      </c>
      <c r="C3564" s="57"/>
      <c r="D3564" s="57">
        <v>5.2510000000000003</v>
      </c>
      <c r="E3564" s="57">
        <f t="shared" si="968"/>
        <v>0</v>
      </c>
      <c r="F3564" s="57">
        <f t="shared" si="969"/>
        <v>5.2510000000000003</v>
      </c>
      <c r="G3564" s="57">
        <f t="shared" si="970"/>
        <v>0</v>
      </c>
      <c r="H3564" s="57">
        <f>IF(Q3563&gt;SetUp!$B$56,SetUp!$B$56,Q3563)</f>
        <v>1.7681226852365164E-16</v>
      </c>
      <c r="I3564" s="57">
        <f t="shared" si="975"/>
        <v>0.30734700760200739</v>
      </c>
      <c r="J3564" s="57">
        <f>MIN(F3564,H3564,(1-EXP(-SetUp!$B$52*H3564/SetUp!$B$56))*F3564)</f>
        <v>0</v>
      </c>
      <c r="K3564" s="57">
        <f t="shared" si="971"/>
        <v>1.7681226852365164E-16</v>
      </c>
      <c r="L3564" s="57">
        <f>IF(I3564&lt;=0,0,MIN(SetUp!$B$50*I3564^SetUp!$B$55,I3564))</f>
        <v>2.8646913248181263E-3</v>
      </c>
      <c r="M3564" s="57">
        <f t="shared" si="972"/>
        <v>0.30448231627718925</v>
      </c>
      <c r="N3564" s="57">
        <f>IF(SetUp!$B$62=0,X3564,(B3564-E3564)*(1-(H3564/SetUp!$B$66/SetUp!$B$56)))</f>
        <v>0</v>
      </c>
      <c r="O3564" s="57">
        <f>K3564*SetUp!$B$65</f>
        <v>0</v>
      </c>
      <c r="P3564" s="57">
        <f>MIN(SetUp!$B$54*L3564^SetUp!$B$51,L3564)</f>
        <v>1.6242790656802197E-3</v>
      </c>
      <c r="Q3564" s="57">
        <f t="shared" si="973"/>
        <v>1.7681226852365164E-16</v>
      </c>
      <c r="R3564" s="57">
        <f>IF((H3564+N3564-O3564)&gt;SetUp!$B$56,T3563+H3564+N3564-O3564-SetUp!$B$56,T3563)</f>
        <v>0</v>
      </c>
      <c r="S3564" s="57">
        <f>R3564*SetUp!$B$65</f>
        <v>0</v>
      </c>
      <c r="T3564" s="57">
        <f>IF((R3564-S3564)&lt;SetUp!$B$53,R3564-S3564,SetUp!$B$53)</f>
        <v>0</v>
      </c>
      <c r="U3564" s="57">
        <f t="shared" si="974"/>
        <v>0.30448231627718925</v>
      </c>
      <c r="V3564" s="57">
        <f>(L3564-P3564)/1000*SetUp!$B$13*1000000/SetUp!$B$48</f>
        <v>7.055177527885087E-2</v>
      </c>
      <c r="W3564" s="57">
        <f t="shared" si="976"/>
        <v>-2.0816681711721685E-17</v>
      </c>
      <c r="X3564" s="57">
        <f>MAX((SetUp!$B$56*(1-($H3564/SetUp!$B$56)^2)*TANH(($B3564-$D3564)/SetUp!$B$56))/(1+$H3564/SetUp!$B$56*TANH(($B3564-$D3564)/SetUp!$B$56)),0)</f>
        <v>0</v>
      </c>
    </row>
    <row r="3565" spans="1:24" x14ac:dyDescent="0.3">
      <c r="A3565" s="64">
        <v>30227</v>
      </c>
      <c r="B3565" s="57">
        <v>0</v>
      </c>
      <c r="C3565" s="57"/>
      <c r="D3565" s="57">
        <v>5.2510000000000003</v>
      </c>
      <c r="E3565" s="57">
        <f t="shared" si="968"/>
        <v>0</v>
      </c>
      <c r="F3565" s="57">
        <f t="shared" si="969"/>
        <v>5.2510000000000003</v>
      </c>
      <c r="G3565" s="57">
        <f t="shared" si="970"/>
        <v>0</v>
      </c>
      <c r="H3565" s="57">
        <f>IF(Q3564&gt;SetUp!$B$56,SetUp!$B$56,Q3564)</f>
        <v>1.7681226852365164E-16</v>
      </c>
      <c r="I3565" s="57">
        <f t="shared" si="975"/>
        <v>0.30448231627718925</v>
      </c>
      <c r="J3565" s="57">
        <f>MIN(F3565,H3565,(1-EXP(-SetUp!$B$52*H3565/SetUp!$B$56))*F3565)</f>
        <v>0</v>
      </c>
      <c r="K3565" s="57">
        <f t="shared" si="971"/>
        <v>1.7681226852365164E-16</v>
      </c>
      <c r="L3565" s="57">
        <f>IF(I3565&lt;=0,0,MIN(SetUp!$B$50*I3565^SetUp!$B$55,I3565))</f>
        <v>2.8203281509530083E-3</v>
      </c>
      <c r="M3565" s="57">
        <f t="shared" si="972"/>
        <v>0.30166198812623624</v>
      </c>
      <c r="N3565" s="57">
        <f>IF(SetUp!$B$62=0,X3565,(B3565-E3565)*(1-(H3565/SetUp!$B$66/SetUp!$B$56)))</f>
        <v>0</v>
      </c>
      <c r="O3565" s="57">
        <f>K3565*SetUp!$B$65</f>
        <v>0</v>
      </c>
      <c r="P3565" s="57">
        <f>MIN(SetUp!$B$54*L3565^SetUp!$B$51,L3565)</f>
        <v>1.5995498022269151E-3</v>
      </c>
      <c r="Q3565" s="57">
        <f t="shared" si="973"/>
        <v>1.7681226852365164E-16</v>
      </c>
      <c r="R3565" s="57">
        <f>IF((H3565+N3565-O3565)&gt;SetUp!$B$56,T3564+H3565+N3565-O3565-SetUp!$B$56,T3564)</f>
        <v>0</v>
      </c>
      <c r="S3565" s="57">
        <f>R3565*SetUp!$B$65</f>
        <v>0</v>
      </c>
      <c r="T3565" s="57">
        <f>IF((R3565-S3565)&lt;SetUp!$B$53,R3565-S3565,SetUp!$B$53)</f>
        <v>0</v>
      </c>
      <c r="U3565" s="57">
        <f t="shared" si="974"/>
        <v>0.30166198812623624</v>
      </c>
      <c r="V3565" s="57">
        <f>(L3565-P3565)/1000*SetUp!$B$13*1000000/SetUp!$B$48</f>
        <v>6.9435043946171129E-2</v>
      </c>
      <c r="W3565" s="57">
        <f t="shared" si="976"/>
        <v>0</v>
      </c>
      <c r="X3565" s="57">
        <f>MAX((SetUp!$B$56*(1-($H3565/SetUp!$B$56)^2)*TANH(($B3565-$D3565)/SetUp!$B$56))/(1+$H3565/SetUp!$B$56*TANH(($B3565-$D3565)/SetUp!$B$56)),0)</f>
        <v>0</v>
      </c>
    </row>
    <row r="3566" spans="1:24" x14ac:dyDescent="0.3">
      <c r="A3566" s="64">
        <v>30228</v>
      </c>
      <c r="B3566" s="57">
        <v>0</v>
      </c>
      <c r="C3566" s="57"/>
      <c r="D3566" s="57">
        <v>5.2510000000000003</v>
      </c>
      <c r="E3566" s="57">
        <f t="shared" si="968"/>
        <v>0</v>
      </c>
      <c r="F3566" s="57">
        <f t="shared" si="969"/>
        <v>5.2510000000000003</v>
      </c>
      <c r="G3566" s="57">
        <f t="shared" si="970"/>
        <v>0</v>
      </c>
      <c r="H3566" s="57">
        <f>IF(Q3565&gt;SetUp!$B$56,SetUp!$B$56,Q3565)</f>
        <v>1.7681226852365164E-16</v>
      </c>
      <c r="I3566" s="57">
        <f t="shared" si="975"/>
        <v>0.30166198812623624</v>
      </c>
      <c r="J3566" s="57">
        <f>MIN(F3566,H3566,(1-EXP(-SetUp!$B$52*H3566/SetUp!$B$56))*F3566)</f>
        <v>0</v>
      </c>
      <c r="K3566" s="57">
        <f t="shared" si="971"/>
        <v>1.7681226852365164E-16</v>
      </c>
      <c r="L3566" s="57">
        <f>IF(I3566&lt;=0,0,MIN(SetUp!$B$50*I3566^SetUp!$B$55,I3566))</f>
        <v>2.7769229687661522E-3</v>
      </c>
      <c r="M3566" s="57">
        <f t="shared" si="972"/>
        <v>0.2988850651574701</v>
      </c>
      <c r="N3566" s="57">
        <f>IF(SetUp!$B$62=0,X3566,(B3566-E3566)*(1-(H3566/SetUp!$B$66/SetUp!$B$56)))</f>
        <v>0</v>
      </c>
      <c r="O3566" s="57">
        <f>K3566*SetUp!$B$65</f>
        <v>0</v>
      </c>
      <c r="P3566" s="57">
        <f>MIN(SetUp!$B$54*L3566^SetUp!$B$51,L3566)</f>
        <v>1.5753481449264962E-3</v>
      </c>
      <c r="Q3566" s="57">
        <f t="shared" si="973"/>
        <v>1.7681226852365164E-16</v>
      </c>
      <c r="R3566" s="57">
        <f>IF((H3566+N3566-O3566)&gt;SetUp!$B$56,T3565+H3566+N3566-O3566-SetUp!$B$56,T3565)</f>
        <v>0</v>
      </c>
      <c r="S3566" s="57">
        <f>R3566*SetUp!$B$65</f>
        <v>0</v>
      </c>
      <c r="T3566" s="57">
        <f>IF((R3566-S3566)&lt;SetUp!$B$53,R3566-S3566,SetUp!$B$53)</f>
        <v>0</v>
      </c>
      <c r="U3566" s="57">
        <f t="shared" si="974"/>
        <v>0.2988850651574701</v>
      </c>
      <c r="V3566" s="57">
        <f>(L3566-P3566)/1000*SetUp!$B$13*1000000/SetUp!$B$48</f>
        <v>6.83427919449765E-2</v>
      </c>
      <c r="W3566" s="57">
        <f t="shared" si="976"/>
        <v>1.4311468676808659E-17</v>
      </c>
      <c r="X3566" s="57">
        <f>MAX((SetUp!$B$56*(1-($H3566/SetUp!$B$56)^2)*TANH(($B3566-$D3566)/SetUp!$B$56))/(1+$H3566/SetUp!$B$56*TANH(($B3566-$D3566)/SetUp!$B$56)),0)</f>
        <v>0</v>
      </c>
    </row>
    <row r="3567" spans="1:24" x14ac:dyDescent="0.3">
      <c r="A3567" s="64">
        <v>30229</v>
      </c>
      <c r="B3567" s="57">
        <v>0</v>
      </c>
      <c r="C3567" s="57"/>
      <c r="D3567" s="57">
        <v>5.2510000000000003</v>
      </c>
      <c r="E3567" s="57">
        <f t="shared" si="968"/>
        <v>0</v>
      </c>
      <c r="F3567" s="57">
        <f t="shared" si="969"/>
        <v>5.2510000000000003</v>
      </c>
      <c r="G3567" s="57">
        <f t="shared" si="970"/>
        <v>0</v>
      </c>
      <c r="H3567" s="57">
        <f>IF(Q3566&gt;SetUp!$B$56,SetUp!$B$56,Q3566)</f>
        <v>1.7681226852365164E-16</v>
      </c>
      <c r="I3567" s="57">
        <f t="shared" si="975"/>
        <v>0.2988850651574701</v>
      </c>
      <c r="J3567" s="57">
        <f>MIN(F3567,H3567,(1-EXP(-SetUp!$B$52*H3567/SetUp!$B$56))*F3567)</f>
        <v>0</v>
      </c>
      <c r="K3567" s="57">
        <f t="shared" si="971"/>
        <v>1.7681226852365164E-16</v>
      </c>
      <c r="L3567" s="57">
        <f>IF(I3567&lt;=0,0,MIN(SetUp!$B$50*I3567^SetUp!$B$55,I3567))</f>
        <v>2.7344492990168225E-3</v>
      </c>
      <c r="M3567" s="57">
        <f t="shared" si="972"/>
        <v>0.29615061585845326</v>
      </c>
      <c r="N3567" s="57">
        <f>IF(SetUp!$B$62=0,X3567,(B3567-E3567)*(1-(H3567/SetUp!$B$66/SetUp!$B$56)))</f>
        <v>0</v>
      </c>
      <c r="O3567" s="57">
        <f>K3567*SetUp!$B$65</f>
        <v>0</v>
      </c>
      <c r="P3567" s="57">
        <f>MIN(SetUp!$B$54*L3567^SetUp!$B$51,L3567)</f>
        <v>1.5516596458516542E-3</v>
      </c>
      <c r="Q3567" s="57">
        <f t="shared" si="973"/>
        <v>1.7681226852365164E-16</v>
      </c>
      <c r="R3567" s="57">
        <f>IF((H3567+N3567-O3567)&gt;SetUp!$B$56,T3566+H3567+N3567-O3567-SetUp!$B$56,T3566)</f>
        <v>0</v>
      </c>
      <c r="S3567" s="57">
        <f>R3567*SetUp!$B$65</f>
        <v>0</v>
      </c>
      <c r="T3567" s="57">
        <f>IF((R3567-S3567)&lt;SetUp!$B$53,R3567-S3567,SetUp!$B$53)</f>
        <v>0</v>
      </c>
      <c r="U3567" s="57">
        <f t="shared" si="974"/>
        <v>0.29615061585845326</v>
      </c>
      <c r="V3567" s="57">
        <f>(L3567-P3567)/1000*SetUp!$B$13*1000000/SetUp!$B$48</f>
        <v>6.7274334962035665E-2</v>
      </c>
      <c r="W3567" s="57">
        <f t="shared" si="976"/>
        <v>-1.6479873021779667E-17</v>
      </c>
      <c r="X3567" s="57">
        <f>MAX((SetUp!$B$56*(1-($H3567/SetUp!$B$56)^2)*TANH(($B3567-$D3567)/SetUp!$B$56))/(1+$H3567/SetUp!$B$56*TANH(($B3567-$D3567)/SetUp!$B$56)),0)</f>
        <v>0</v>
      </c>
    </row>
    <row r="3568" spans="1:24" x14ac:dyDescent="0.3">
      <c r="A3568" s="64">
        <v>30230</v>
      </c>
      <c r="B3568" s="57">
        <v>0</v>
      </c>
      <c r="C3568" s="57"/>
      <c r="D3568" s="57">
        <v>5.2510000000000003</v>
      </c>
      <c r="E3568" s="57">
        <f t="shared" si="968"/>
        <v>0</v>
      </c>
      <c r="F3568" s="57">
        <f t="shared" si="969"/>
        <v>5.2510000000000003</v>
      </c>
      <c r="G3568" s="57">
        <f t="shared" si="970"/>
        <v>0</v>
      </c>
      <c r="H3568" s="57">
        <f>IF(Q3567&gt;SetUp!$B$56,SetUp!$B$56,Q3567)</f>
        <v>1.7681226852365164E-16</v>
      </c>
      <c r="I3568" s="57">
        <f t="shared" si="975"/>
        <v>0.29615061585845326</v>
      </c>
      <c r="J3568" s="57">
        <f>MIN(F3568,H3568,(1-EXP(-SetUp!$B$52*H3568/SetUp!$B$56))*F3568)</f>
        <v>0</v>
      </c>
      <c r="K3568" s="57">
        <f t="shared" si="971"/>
        <v>1.7681226852365164E-16</v>
      </c>
      <c r="L3568" s="57">
        <f>IF(I3568&lt;=0,0,MIN(SetUp!$B$50*I3568^SetUp!$B$55,I3568))</f>
        <v>2.6928815527581715E-3</v>
      </c>
      <c r="M3568" s="57">
        <f t="shared" si="972"/>
        <v>0.29345773430569511</v>
      </c>
      <c r="N3568" s="57">
        <f>IF(SetUp!$B$62=0,X3568,(B3568-E3568)*(1-(H3568/SetUp!$B$66/SetUp!$B$56)))</f>
        <v>0</v>
      </c>
      <c r="O3568" s="57">
        <f>K3568*SetUp!$B$65</f>
        <v>0</v>
      </c>
      <c r="P3568" s="57">
        <f>MIN(SetUp!$B$54*L3568^SetUp!$B$51,L3568)</f>
        <v>1.5284703391809939E-3</v>
      </c>
      <c r="Q3568" s="57">
        <f t="shared" si="973"/>
        <v>1.7681226852365164E-16</v>
      </c>
      <c r="R3568" s="57">
        <f>IF((H3568+N3568-O3568)&gt;SetUp!$B$56,T3567+H3568+N3568-O3568-SetUp!$B$56,T3567)</f>
        <v>0</v>
      </c>
      <c r="S3568" s="57">
        <f>R3568*SetUp!$B$65</f>
        <v>0</v>
      </c>
      <c r="T3568" s="57">
        <f>IF((R3568-S3568)&lt;SetUp!$B$53,R3568-S3568,SetUp!$B$53)</f>
        <v>0</v>
      </c>
      <c r="U3568" s="57">
        <f t="shared" si="974"/>
        <v>0.29345773430569511</v>
      </c>
      <c r="V3568" s="57">
        <f>(L3568-P3568)/1000*SetUp!$B$13*1000000/SetUp!$B$48</f>
        <v>6.6229011900903523E-2</v>
      </c>
      <c r="W3568" s="57">
        <f t="shared" si="976"/>
        <v>1.8648277366750676E-17</v>
      </c>
      <c r="X3568" s="57">
        <f>MAX((SetUp!$B$56*(1-($H3568/SetUp!$B$56)^2)*TANH(($B3568-$D3568)/SetUp!$B$56))/(1+$H3568/SetUp!$B$56*TANH(($B3568-$D3568)/SetUp!$B$56)),0)</f>
        <v>0</v>
      </c>
    </row>
    <row r="3569" spans="1:24" x14ac:dyDescent="0.3">
      <c r="A3569" s="64">
        <v>30231</v>
      </c>
      <c r="B3569" s="57">
        <v>1.4999999999999999E-2</v>
      </c>
      <c r="C3569" s="57"/>
      <c r="D3569" s="57">
        <v>5.2510000000000003</v>
      </c>
      <c r="E3569" s="57">
        <f t="shared" si="968"/>
        <v>1.4999999999999999E-2</v>
      </c>
      <c r="F3569" s="57">
        <f t="shared" si="969"/>
        <v>5.2360000000000007</v>
      </c>
      <c r="G3569" s="57">
        <f t="shared" si="970"/>
        <v>0</v>
      </c>
      <c r="H3569" s="57">
        <f>IF(Q3568&gt;SetUp!$B$56,SetUp!$B$56,Q3568)</f>
        <v>1.7681226852365164E-16</v>
      </c>
      <c r="I3569" s="57">
        <f t="shared" si="975"/>
        <v>0.29345773430569511</v>
      </c>
      <c r="J3569" s="57">
        <f>MIN(F3569,H3569,(1-EXP(-SetUp!$B$52*H3569/SetUp!$B$56))*F3569)</f>
        <v>0</v>
      </c>
      <c r="K3569" s="57">
        <f t="shared" si="971"/>
        <v>1.7681226852365164E-16</v>
      </c>
      <c r="L3569" s="57">
        <f>IF(I3569&lt;=0,0,MIN(SetUp!$B$50*I3569^SetUp!$B$55,I3569))</f>
        <v>2.6521949961356337E-3</v>
      </c>
      <c r="M3569" s="57">
        <f t="shared" si="972"/>
        <v>0.29080553930955949</v>
      </c>
      <c r="N3569" s="57">
        <f>IF(SetUp!$B$62=0,X3569,(B3569-E3569)*(1-(H3569/SetUp!$B$66/SetUp!$B$56)))</f>
        <v>0</v>
      </c>
      <c r="O3569" s="57">
        <f>K3569*SetUp!$B$65</f>
        <v>0</v>
      </c>
      <c r="P3569" s="57">
        <f>MIN(SetUp!$B$54*L3569^SetUp!$B$51,L3569)</f>
        <v>1.5057667222579869E-3</v>
      </c>
      <c r="Q3569" s="57">
        <f t="shared" si="973"/>
        <v>1.7681226852365164E-16</v>
      </c>
      <c r="R3569" s="57">
        <f>IF((H3569+N3569-O3569)&gt;SetUp!$B$56,T3568+H3569+N3569-O3569-SetUp!$B$56,T3568)</f>
        <v>0</v>
      </c>
      <c r="S3569" s="57">
        <f>R3569*SetUp!$B$65</f>
        <v>0</v>
      </c>
      <c r="T3569" s="57">
        <f>IF((R3569-S3569)&lt;SetUp!$B$53,R3569-S3569,SetUp!$B$53)</f>
        <v>0</v>
      </c>
      <c r="U3569" s="57">
        <f t="shared" si="974"/>
        <v>0.29080553930955949</v>
      </c>
      <c r="V3569" s="57">
        <f>(L3569-P3569)/1000*SetUp!$B$13*1000000/SetUp!$B$48</f>
        <v>6.5206183957058322E-2</v>
      </c>
      <c r="W3569" s="57">
        <f t="shared" si="976"/>
        <v>1.8648277366750676E-17</v>
      </c>
      <c r="X3569" s="57">
        <f>MAX((SetUp!$B$56*(1-($H3569/SetUp!$B$56)^2)*TANH(($B3569-$D3569)/SetUp!$B$56))/(1+$H3569/SetUp!$B$56*TANH(($B3569-$D3569)/SetUp!$B$56)),0)</f>
        <v>0</v>
      </c>
    </row>
    <row r="3570" spans="1:24" x14ac:dyDescent="0.3">
      <c r="A3570" s="64">
        <v>30232</v>
      </c>
      <c r="B3570" s="57">
        <v>0</v>
      </c>
      <c r="C3570" s="57"/>
      <c r="D3570" s="57">
        <v>5.2510000000000003</v>
      </c>
      <c r="E3570" s="57">
        <f t="shared" si="968"/>
        <v>0</v>
      </c>
      <c r="F3570" s="57">
        <f t="shared" si="969"/>
        <v>5.2510000000000003</v>
      </c>
      <c r="G3570" s="57">
        <f t="shared" si="970"/>
        <v>0</v>
      </c>
      <c r="H3570" s="57">
        <f>IF(Q3569&gt;SetUp!$B$56,SetUp!$B$56,Q3569)</f>
        <v>1.7681226852365164E-16</v>
      </c>
      <c r="I3570" s="57">
        <f t="shared" si="975"/>
        <v>0.29080553930955949</v>
      </c>
      <c r="J3570" s="57">
        <f>MIN(F3570,H3570,(1-EXP(-SetUp!$B$52*H3570/SetUp!$B$56))*F3570)</f>
        <v>0</v>
      </c>
      <c r="K3570" s="57">
        <f t="shared" si="971"/>
        <v>1.7681226852365164E-16</v>
      </c>
      <c r="L3570" s="57">
        <f>IF(I3570&lt;=0,0,MIN(SetUp!$B$50*I3570^SetUp!$B$55,I3570))</f>
        <v>2.6123657167831269E-3</v>
      </c>
      <c r="M3570" s="57">
        <f t="shared" si="972"/>
        <v>0.28819317359277635</v>
      </c>
      <c r="N3570" s="57">
        <f>IF(SetUp!$B$62=0,X3570,(B3570-E3570)*(1-(H3570/SetUp!$B$66/SetUp!$B$56)))</f>
        <v>0</v>
      </c>
      <c r="O3570" s="57">
        <f>K3570*SetUp!$B$65</f>
        <v>0</v>
      </c>
      <c r="P3570" s="57">
        <f>MIN(SetUp!$B$54*L3570^SetUp!$B$51,L3570)</f>
        <v>1.4835357375049638E-3</v>
      </c>
      <c r="Q3570" s="57">
        <f t="shared" si="973"/>
        <v>1.7681226852365164E-16</v>
      </c>
      <c r="R3570" s="57">
        <f>IF((H3570+N3570-O3570)&gt;SetUp!$B$56,T3569+H3570+N3570-O3570-SetUp!$B$56,T3569)</f>
        <v>0</v>
      </c>
      <c r="S3570" s="57">
        <f>R3570*SetUp!$B$65</f>
        <v>0</v>
      </c>
      <c r="T3570" s="57">
        <f>IF((R3570-S3570)&lt;SetUp!$B$53,R3570-S3570,SetUp!$B$53)</f>
        <v>0</v>
      </c>
      <c r="U3570" s="57">
        <f t="shared" si="974"/>
        <v>0.28819317359277635</v>
      </c>
      <c r="V3570" s="57">
        <f>(L3570-P3570)/1000*SetUp!$B$13*1000000/SetUp!$B$48</f>
        <v>6.4205233735285527E-2</v>
      </c>
      <c r="W3570" s="57">
        <f t="shared" si="976"/>
        <v>-1.1275702593849246E-17</v>
      </c>
      <c r="X3570" s="57">
        <f>MAX((SetUp!$B$56*(1-($H3570/SetUp!$B$56)^2)*TANH(($B3570-$D3570)/SetUp!$B$56))/(1+$H3570/SetUp!$B$56*TANH(($B3570-$D3570)/SetUp!$B$56)),0)</f>
        <v>0</v>
      </c>
    </row>
    <row r="3571" spans="1:24" x14ac:dyDescent="0.3">
      <c r="A3571" s="64">
        <v>30233</v>
      </c>
      <c r="B3571" s="57">
        <v>0</v>
      </c>
      <c r="C3571" s="57"/>
      <c r="D3571" s="57">
        <v>5.2510000000000003</v>
      </c>
      <c r="E3571" s="57">
        <f t="shared" si="968"/>
        <v>0</v>
      </c>
      <c r="F3571" s="57">
        <f t="shared" si="969"/>
        <v>5.2510000000000003</v>
      </c>
      <c r="G3571" s="57">
        <f t="shared" si="970"/>
        <v>0</v>
      </c>
      <c r="H3571" s="57">
        <f>IF(Q3570&gt;SetUp!$B$56,SetUp!$B$56,Q3570)</f>
        <v>1.7681226852365164E-16</v>
      </c>
      <c r="I3571" s="57">
        <f t="shared" si="975"/>
        <v>0.28819317359277635</v>
      </c>
      <c r="J3571" s="57">
        <f>MIN(F3571,H3571,(1-EXP(-SetUp!$B$52*H3571/SetUp!$B$56))*F3571)</f>
        <v>0</v>
      </c>
      <c r="K3571" s="57">
        <f t="shared" si="971"/>
        <v>1.7681226852365164E-16</v>
      </c>
      <c r="L3571" s="57">
        <f>IF(I3571&lt;=0,0,MIN(SetUp!$B$50*I3571^SetUp!$B$55,I3571))</f>
        <v>2.5733705917353519E-3</v>
      </c>
      <c r="M3571" s="57">
        <f t="shared" si="972"/>
        <v>0.28561980300104101</v>
      </c>
      <c r="N3571" s="57">
        <f>IF(SetUp!$B$62=0,X3571,(B3571-E3571)*(1-(H3571/SetUp!$B$66/SetUp!$B$56)))</f>
        <v>0</v>
      </c>
      <c r="O3571" s="57">
        <f>K3571*SetUp!$B$65</f>
        <v>0</v>
      </c>
      <c r="P3571" s="57">
        <f>MIN(SetUp!$B$54*L3571^SetUp!$B$51,L3571)</f>
        <v>1.4617647551486042E-3</v>
      </c>
      <c r="Q3571" s="57">
        <f t="shared" si="973"/>
        <v>1.7681226852365164E-16</v>
      </c>
      <c r="R3571" s="57">
        <f>IF((H3571+N3571-O3571)&gt;SetUp!$B$56,T3570+H3571+N3571-O3571-SetUp!$B$56,T3570)</f>
        <v>0</v>
      </c>
      <c r="S3571" s="57">
        <f>R3571*SetUp!$B$65</f>
        <v>0</v>
      </c>
      <c r="T3571" s="57">
        <f>IF((R3571-S3571)&lt;SetUp!$B$53,R3571-S3571,SetUp!$B$53)</f>
        <v>0</v>
      </c>
      <c r="U3571" s="57">
        <f t="shared" si="974"/>
        <v>0.28561980300104101</v>
      </c>
      <c r="V3571" s="57">
        <f>(L3571-P3571)/1000*SetUp!$B$13*1000000/SetUp!$B$48</f>
        <v>6.3225564407137988E-2</v>
      </c>
      <c r="W3571" s="57">
        <f t="shared" si="976"/>
        <v>5.2041704279304213E-18</v>
      </c>
      <c r="X3571" s="57">
        <f>MAX((SetUp!$B$56*(1-($H3571/SetUp!$B$56)^2)*TANH(($B3571-$D3571)/SetUp!$B$56))/(1+$H3571/SetUp!$B$56*TANH(($B3571-$D3571)/SetUp!$B$56)),0)</f>
        <v>0</v>
      </c>
    </row>
    <row r="3572" spans="1:24" x14ac:dyDescent="0.3">
      <c r="A3572" s="64">
        <v>30234</v>
      </c>
      <c r="B3572" s="57">
        <v>0</v>
      </c>
      <c r="C3572" s="57"/>
      <c r="D3572" s="57">
        <v>5.2510000000000003</v>
      </c>
      <c r="E3572" s="57">
        <f t="shared" si="968"/>
        <v>0</v>
      </c>
      <c r="F3572" s="57">
        <f t="shared" si="969"/>
        <v>5.2510000000000003</v>
      </c>
      <c r="G3572" s="57">
        <f t="shared" si="970"/>
        <v>0</v>
      </c>
      <c r="H3572" s="57">
        <f>IF(Q3571&gt;SetUp!$B$56,SetUp!$B$56,Q3571)</f>
        <v>1.7681226852365164E-16</v>
      </c>
      <c r="I3572" s="57">
        <f t="shared" si="975"/>
        <v>0.28561980300104101</v>
      </c>
      <c r="J3572" s="57">
        <f>MIN(F3572,H3572,(1-EXP(-SetUp!$B$52*H3572/SetUp!$B$56))*F3572)</f>
        <v>0</v>
      </c>
      <c r="K3572" s="57">
        <f t="shared" si="971"/>
        <v>1.7681226852365164E-16</v>
      </c>
      <c r="L3572" s="57">
        <f>IF(I3572&lt;=0,0,MIN(SetUp!$B$50*I3572^SetUp!$B$55,I3572))</f>
        <v>2.5351872567790173E-3</v>
      </c>
      <c r="M3572" s="57">
        <f t="shared" si="972"/>
        <v>0.28308461574426197</v>
      </c>
      <c r="N3572" s="57">
        <f>IF(SetUp!$B$62=0,X3572,(B3572-E3572)*(1-(H3572/SetUp!$B$66/SetUp!$B$56)))</f>
        <v>0</v>
      </c>
      <c r="O3572" s="57">
        <f>K3572*SetUp!$B$65</f>
        <v>0</v>
      </c>
      <c r="P3572" s="57">
        <f>MIN(SetUp!$B$54*L3572^SetUp!$B$51,L3572)</f>
        <v>1.4404415567158475E-3</v>
      </c>
      <c r="Q3572" s="57">
        <f t="shared" si="973"/>
        <v>1.7681226852365164E-16</v>
      </c>
      <c r="R3572" s="57">
        <f>IF((H3572+N3572-O3572)&gt;SetUp!$B$56,T3571+H3572+N3572-O3572-SetUp!$B$56,T3571)</f>
        <v>0</v>
      </c>
      <c r="S3572" s="57">
        <f>R3572*SetUp!$B$65</f>
        <v>0</v>
      </c>
      <c r="T3572" s="57">
        <f>IF((R3572-S3572)&lt;SetUp!$B$53,R3572-S3572,SetUp!$B$53)</f>
        <v>0</v>
      </c>
      <c r="U3572" s="57">
        <f t="shared" si="974"/>
        <v>0.28308461574426197</v>
      </c>
      <c r="V3572" s="57">
        <f>(L3572-P3572)/1000*SetUp!$B$13*1000000/SetUp!$B$48</f>
        <v>6.2266598906418939E-2</v>
      </c>
      <c r="W3572" s="57">
        <f t="shared" si="976"/>
        <v>-1.951563910473908E-17</v>
      </c>
      <c r="X3572" s="57">
        <f>MAX((SetUp!$B$56*(1-($H3572/SetUp!$B$56)^2)*TANH(($B3572-$D3572)/SetUp!$B$56))/(1+$H3572/SetUp!$B$56*TANH(($B3572-$D3572)/SetUp!$B$56)),0)</f>
        <v>0</v>
      </c>
    </row>
    <row r="3573" spans="1:24" x14ac:dyDescent="0.3">
      <c r="A3573" s="64">
        <v>30235</v>
      </c>
      <c r="B3573" s="57">
        <v>0</v>
      </c>
      <c r="C3573" s="57"/>
      <c r="D3573" s="57">
        <v>5.2510000000000003</v>
      </c>
      <c r="E3573" s="57">
        <f t="shared" si="968"/>
        <v>0</v>
      </c>
      <c r="F3573" s="57">
        <f t="shared" si="969"/>
        <v>5.2510000000000003</v>
      </c>
      <c r="G3573" s="57">
        <f t="shared" si="970"/>
        <v>0</v>
      </c>
      <c r="H3573" s="57">
        <f>IF(Q3572&gt;SetUp!$B$56,SetUp!$B$56,Q3572)</f>
        <v>1.7681226852365164E-16</v>
      </c>
      <c r="I3573" s="57">
        <f t="shared" si="975"/>
        <v>0.28308461574426197</v>
      </c>
      <c r="J3573" s="57">
        <f>MIN(F3573,H3573,(1-EXP(-SetUp!$B$52*H3573/SetUp!$B$56))*F3573)</f>
        <v>0</v>
      </c>
      <c r="K3573" s="57">
        <f t="shared" si="971"/>
        <v>1.7681226852365164E-16</v>
      </c>
      <c r="L3573" s="57">
        <f>IF(I3573&lt;=0,0,MIN(SetUp!$B$50*I3573^SetUp!$B$55,I3573))</f>
        <v>2.4977940771702539E-3</v>
      </c>
      <c r="M3573" s="57">
        <f t="shared" si="972"/>
        <v>0.2805868216670917</v>
      </c>
      <c r="N3573" s="57">
        <f>IF(SetUp!$B$62=0,X3573,(B3573-E3573)*(1-(H3573/SetUp!$B$66/SetUp!$B$56)))</f>
        <v>0</v>
      </c>
      <c r="O3573" s="57">
        <f>K3573*SetUp!$B$65</f>
        <v>0</v>
      </c>
      <c r="P3573" s="57">
        <f>MIN(SetUp!$B$54*L3573^SetUp!$B$51,L3573)</f>
        <v>1.4195543192614571E-3</v>
      </c>
      <c r="Q3573" s="57">
        <f t="shared" si="973"/>
        <v>1.7681226852365164E-16</v>
      </c>
      <c r="R3573" s="57">
        <f>IF((H3573+N3573-O3573)&gt;SetUp!$B$56,T3572+H3573+N3573-O3573-SetUp!$B$56,T3572)</f>
        <v>0</v>
      </c>
      <c r="S3573" s="57">
        <f>R3573*SetUp!$B$65</f>
        <v>0</v>
      </c>
      <c r="T3573" s="57">
        <f>IF((R3573-S3573)&lt;SetUp!$B$53,R3573-S3573,SetUp!$B$53)</f>
        <v>0</v>
      </c>
      <c r="U3573" s="57">
        <f t="shared" si="974"/>
        <v>0.2805868216670917</v>
      </c>
      <c r="V3573" s="57">
        <f>(L3573-P3573)/1000*SetUp!$B$13*1000000/SetUp!$B$48</f>
        <v>6.1327779160756025E-2</v>
      </c>
      <c r="W3573" s="57">
        <f t="shared" si="976"/>
        <v>-1.3877787807814457E-17</v>
      </c>
      <c r="X3573" s="57">
        <f>MAX((SetUp!$B$56*(1-($H3573/SetUp!$B$56)^2)*TANH(($B3573-$D3573)/SetUp!$B$56))/(1+$H3573/SetUp!$B$56*TANH(($B3573-$D3573)/SetUp!$B$56)),0)</f>
        <v>0</v>
      </c>
    </row>
    <row r="3574" spans="1:24" x14ac:dyDescent="0.3">
      <c r="A3574" s="64">
        <v>30236</v>
      </c>
      <c r="B3574" s="57">
        <v>0</v>
      </c>
      <c r="C3574" s="57"/>
      <c r="D3574" s="57">
        <v>5.2510000000000003</v>
      </c>
      <c r="E3574" s="57">
        <f t="shared" si="968"/>
        <v>0</v>
      </c>
      <c r="F3574" s="57">
        <f t="shared" si="969"/>
        <v>5.2510000000000003</v>
      </c>
      <c r="G3574" s="57">
        <f t="shared" si="970"/>
        <v>0</v>
      </c>
      <c r="H3574" s="57">
        <f>IF(Q3573&gt;SetUp!$B$56,SetUp!$B$56,Q3573)</f>
        <v>1.7681226852365164E-16</v>
      </c>
      <c r="I3574" s="57">
        <f t="shared" si="975"/>
        <v>0.2805868216670917</v>
      </c>
      <c r="J3574" s="57">
        <f>MIN(F3574,H3574,(1-EXP(-SetUp!$B$52*H3574/SetUp!$B$56))*F3574)</f>
        <v>0</v>
      </c>
      <c r="K3574" s="57">
        <f t="shared" si="971"/>
        <v>1.7681226852365164E-16</v>
      </c>
      <c r="L3574" s="57">
        <f>IF(I3574&lt;=0,0,MIN(SetUp!$B$50*I3574^SetUp!$B$55,I3574))</f>
        <v>2.4611701196495558E-3</v>
      </c>
      <c r="M3574" s="57">
        <f t="shared" si="972"/>
        <v>0.27812565154744212</v>
      </c>
      <c r="N3574" s="57">
        <f>IF(SetUp!$B$62=0,X3574,(B3574-E3574)*(1-(H3574/SetUp!$B$66/SetUp!$B$56)))</f>
        <v>0</v>
      </c>
      <c r="O3574" s="57">
        <f>K3574*SetUp!$B$65</f>
        <v>0</v>
      </c>
      <c r="P3574" s="57">
        <f>MIN(SetUp!$B$54*L3574^SetUp!$B$51,L3574)</f>
        <v>1.3990916002906177E-3</v>
      </c>
      <c r="Q3574" s="57">
        <f t="shared" si="973"/>
        <v>1.7681226852365164E-16</v>
      </c>
      <c r="R3574" s="57">
        <f>IF((H3574+N3574-O3574)&gt;SetUp!$B$56,T3573+H3574+N3574-O3574-SetUp!$B$56,T3573)</f>
        <v>0</v>
      </c>
      <c r="S3574" s="57">
        <f>R3574*SetUp!$B$65</f>
        <v>0</v>
      </c>
      <c r="T3574" s="57">
        <f>IF((R3574-S3574)&lt;SetUp!$B$53,R3574-S3574,SetUp!$B$53)</f>
        <v>0</v>
      </c>
      <c r="U3574" s="57">
        <f t="shared" si="974"/>
        <v>0.27812565154744212</v>
      </c>
      <c r="V3574" s="57">
        <f>(L3574-P3574)/1000*SetUp!$B$13*1000000/SetUp!$B$48</f>
        <v>6.0408565357443565E-2</v>
      </c>
      <c r="W3574" s="57">
        <f t="shared" si="976"/>
        <v>-2.4719809532669501E-17</v>
      </c>
      <c r="X3574" s="57">
        <f>MAX((SetUp!$B$56*(1-($H3574/SetUp!$B$56)^2)*TANH(($B3574-$D3574)/SetUp!$B$56))/(1+$H3574/SetUp!$B$56*TANH(($B3574-$D3574)/SetUp!$B$56)),0)</f>
        <v>0</v>
      </c>
    </row>
    <row r="3575" spans="1:24" x14ac:dyDescent="0.3">
      <c r="A3575" s="64">
        <v>30237</v>
      </c>
      <c r="B3575" s="57">
        <v>0</v>
      </c>
      <c r="C3575" s="57"/>
      <c r="D3575" s="57">
        <v>5.2510000000000003</v>
      </c>
      <c r="E3575" s="57">
        <f t="shared" si="968"/>
        <v>0</v>
      </c>
      <c r="F3575" s="57">
        <f t="shared" si="969"/>
        <v>5.2510000000000003</v>
      </c>
      <c r="G3575" s="57">
        <f t="shared" si="970"/>
        <v>0</v>
      </c>
      <c r="H3575" s="57">
        <f>IF(Q3574&gt;SetUp!$B$56,SetUp!$B$56,Q3574)</f>
        <v>1.7681226852365164E-16</v>
      </c>
      <c r="I3575" s="57">
        <f t="shared" si="975"/>
        <v>0.27812565154744212</v>
      </c>
      <c r="J3575" s="57">
        <f>MIN(F3575,H3575,(1-EXP(-SetUp!$B$52*H3575/SetUp!$B$56))*F3575)</f>
        <v>0</v>
      </c>
      <c r="K3575" s="57">
        <f t="shared" si="971"/>
        <v>1.7681226852365164E-16</v>
      </c>
      <c r="L3575" s="57">
        <f>IF(I3575&lt;=0,0,MIN(SetUp!$B$50*I3575^SetUp!$B$55,I3575))</f>
        <v>2.4252951256893908E-3</v>
      </c>
      <c r="M3575" s="57">
        <f t="shared" si="972"/>
        <v>0.27570035642175272</v>
      </c>
      <c r="N3575" s="57">
        <f>IF(SetUp!$B$62=0,X3575,(B3575-E3575)*(1-(H3575/SetUp!$B$66/SetUp!$B$56)))</f>
        <v>0</v>
      </c>
      <c r="O3575" s="57">
        <f>K3575*SetUp!$B$65</f>
        <v>0</v>
      </c>
      <c r="P3575" s="57">
        <f>MIN(SetUp!$B$54*L3575^SetUp!$B$51,L3575)</f>
        <v>1.3790423233420485E-3</v>
      </c>
      <c r="Q3575" s="57">
        <f t="shared" si="973"/>
        <v>1.7681226852365164E-16</v>
      </c>
      <c r="R3575" s="57">
        <f>IF((H3575+N3575-O3575)&gt;SetUp!$B$56,T3574+H3575+N3575-O3575-SetUp!$B$56,T3574)</f>
        <v>0</v>
      </c>
      <c r="S3575" s="57">
        <f>R3575*SetUp!$B$65</f>
        <v>0</v>
      </c>
      <c r="T3575" s="57">
        <f>IF((R3575-S3575)&lt;SetUp!$B$53,R3575-S3575,SetUp!$B$53)</f>
        <v>0</v>
      </c>
      <c r="U3575" s="57">
        <f t="shared" si="974"/>
        <v>0.27570035642175272</v>
      </c>
      <c r="V3575" s="57">
        <f>(L3575-P3575)/1000*SetUp!$B$13*1000000/SetUp!$B$48</f>
        <v>5.9508435241827987E-2</v>
      </c>
      <c r="W3575" s="57">
        <f t="shared" si="976"/>
        <v>-6.5052130349130266E-18</v>
      </c>
      <c r="X3575" s="57">
        <f>MAX((SetUp!$B$56*(1-($H3575/SetUp!$B$56)^2)*TANH(($B3575-$D3575)/SetUp!$B$56))/(1+$H3575/SetUp!$B$56*TANH(($B3575-$D3575)/SetUp!$B$56)),0)</f>
        <v>0</v>
      </c>
    </row>
    <row r="3576" spans="1:24" x14ac:dyDescent="0.3">
      <c r="A3576" s="64">
        <v>30238</v>
      </c>
      <c r="B3576" s="57">
        <v>0</v>
      </c>
      <c r="C3576" s="57"/>
      <c r="D3576" s="57">
        <v>5.2510000000000003</v>
      </c>
      <c r="E3576" s="57">
        <f t="shared" si="968"/>
        <v>0</v>
      </c>
      <c r="F3576" s="57">
        <f t="shared" si="969"/>
        <v>5.2510000000000003</v>
      </c>
      <c r="G3576" s="57">
        <f t="shared" si="970"/>
        <v>0</v>
      </c>
      <c r="H3576" s="57">
        <f>IF(Q3575&gt;SetUp!$B$56,SetUp!$B$56,Q3575)</f>
        <v>1.7681226852365164E-16</v>
      </c>
      <c r="I3576" s="57">
        <f t="shared" si="975"/>
        <v>0.27570035642175272</v>
      </c>
      <c r="J3576" s="57">
        <f>MIN(F3576,H3576,(1-EXP(-SetUp!$B$52*H3576/SetUp!$B$56))*F3576)</f>
        <v>0</v>
      </c>
      <c r="K3576" s="57">
        <f t="shared" si="971"/>
        <v>1.7681226852365164E-16</v>
      </c>
      <c r="L3576" s="57">
        <f>IF(I3576&lt;=0,0,MIN(SetUp!$B$50*I3576^SetUp!$B$55,I3576))</f>
        <v>2.3901494859132947E-3</v>
      </c>
      <c r="M3576" s="57">
        <f t="shared" si="972"/>
        <v>0.27331020693583941</v>
      </c>
      <c r="N3576" s="57">
        <f>IF(SetUp!$B$62=0,X3576,(B3576-E3576)*(1-(H3576/SetUp!$B$66/SetUp!$B$56)))</f>
        <v>0</v>
      </c>
      <c r="O3576" s="57">
        <f>K3576*SetUp!$B$65</f>
        <v>0</v>
      </c>
      <c r="P3576" s="57">
        <f>MIN(SetUp!$B$54*L3576^SetUp!$B$51,L3576)</f>
        <v>1.359395764198932E-3</v>
      </c>
      <c r="Q3576" s="57">
        <f t="shared" si="973"/>
        <v>1.7681226852365164E-16</v>
      </c>
      <c r="R3576" s="57">
        <f>IF((H3576+N3576-O3576)&gt;SetUp!$B$56,T3575+H3576+N3576-O3576-SetUp!$B$56,T3575)</f>
        <v>0</v>
      </c>
      <c r="S3576" s="57">
        <f>R3576*SetUp!$B$65</f>
        <v>0</v>
      </c>
      <c r="T3576" s="57">
        <f>IF((R3576-S3576)&lt;SetUp!$B$53,R3576-S3576,SetUp!$B$53)</f>
        <v>0</v>
      </c>
      <c r="U3576" s="57">
        <f t="shared" si="974"/>
        <v>0.27331020693583941</v>
      </c>
      <c r="V3576" s="57">
        <f>(L3576-P3576)/1000*SetUp!$B$13*1000000/SetUp!$B$48</f>
        <v>5.862688344661536E-2</v>
      </c>
      <c r="W3576" s="57">
        <f t="shared" si="976"/>
        <v>-2.2985086056692694E-17</v>
      </c>
      <c r="X3576" s="57">
        <f>MAX((SetUp!$B$56*(1-($H3576/SetUp!$B$56)^2)*TANH(($B3576-$D3576)/SetUp!$B$56))/(1+$H3576/SetUp!$B$56*TANH(($B3576-$D3576)/SetUp!$B$56)),0)</f>
        <v>0</v>
      </c>
    </row>
    <row r="3577" spans="1:24" x14ac:dyDescent="0.3">
      <c r="A3577" s="64">
        <v>30239</v>
      </c>
      <c r="B3577" s="57">
        <v>0</v>
      </c>
      <c r="C3577" s="57"/>
      <c r="D3577" s="57">
        <v>5.2510000000000003</v>
      </c>
      <c r="E3577" s="57">
        <f t="shared" si="968"/>
        <v>0</v>
      </c>
      <c r="F3577" s="57">
        <f t="shared" si="969"/>
        <v>5.2510000000000003</v>
      </c>
      <c r="G3577" s="57">
        <f t="shared" si="970"/>
        <v>0</v>
      </c>
      <c r="H3577" s="57">
        <f>IF(Q3576&gt;SetUp!$B$56,SetUp!$B$56,Q3576)</f>
        <v>1.7681226852365164E-16</v>
      </c>
      <c r="I3577" s="57">
        <f t="shared" si="975"/>
        <v>0.27331020693583941</v>
      </c>
      <c r="J3577" s="57">
        <f>MIN(F3577,H3577,(1-EXP(-SetUp!$B$52*H3577/SetUp!$B$56))*F3577)</f>
        <v>0</v>
      </c>
      <c r="K3577" s="57">
        <f t="shared" si="971"/>
        <v>1.7681226852365164E-16</v>
      </c>
      <c r="L3577" s="57">
        <f>IF(I3577&lt;=0,0,MIN(SetUp!$B$50*I3577^SetUp!$B$55,I3577))</f>
        <v>2.3557142156285407E-3</v>
      </c>
      <c r="M3577" s="57">
        <f t="shared" si="972"/>
        <v>0.27095449272021088</v>
      </c>
      <c r="N3577" s="57">
        <f>IF(SetUp!$B$62=0,X3577,(B3577-E3577)*(1-(H3577/SetUp!$B$66/SetUp!$B$56)))</f>
        <v>0</v>
      </c>
      <c r="O3577" s="57">
        <f>K3577*SetUp!$B$65</f>
        <v>0</v>
      </c>
      <c r="P3577" s="57">
        <f>MIN(SetUp!$B$54*L3577^SetUp!$B$51,L3577)</f>
        <v>1.3401415376968382E-3</v>
      </c>
      <c r="Q3577" s="57">
        <f t="shared" si="973"/>
        <v>1.7681226852365164E-16</v>
      </c>
      <c r="R3577" s="57">
        <f>IF((H3577+N3577-O3577)&gt;SetUp!$B$56,T3576+H3577+N3577-O3577-SetUp!$B$56,T3576)</f>
        <v>0</v>
      </c>
      <c r="S3577" s="57">
        <f>R3577*SetUp!$B$65</f>
        <v>0</v>
      </c>
      <c r="T3577" s="57">
        <f>IF((R3577-S3577)&lt;SetUp!$B$53,R3577-S3577,SetUp!$B$53)</f>
        <v>0</v>
      </c>
      <c r="U3577" s="57">
        <f t="shared" si="974"/>
        <v>0.27095449272021088</v>
      </c>
      <c r="V3577" s="57">
        <f>(L3577-P3577)/1000*SetUp!$B$13*1000000/SetUp!$B$48</f>
        <v>5.7763420850561187E-2</v>
      </c>
      <c r="W3577" s="57">
        <f t="shared" si="976"/>
        <v>1.6913553890773869E-17</v>
      </c>
      <c r="X3577" s="57">
        <f>MAX((SetUp!$B$56*(1-($H3577/SetUp!$B$56)^2)*TANH(($B3577-$D3577)/SetUp!$B$56))/(1+$H3577/SetUp!$B$56*TANH(($B3577-$D3577)/SetUp!$B$56)),0)</f>
        <v>0</v>
      </c>
    </row>
    <row r="3578" spans="1:24" x14ac:dyDescent="0.3">
      <c r="A3578" s="64">
        <v>30240</v>
      </c>
      <c r="B3578" s="57">
        <v>0</v>
      </c>
      <c r="C3578" s="57"/>
      <c r="D3578" s="57">
        <v>5.2510000000000003</v>
      </c>
      <c r="E3578" s="57">
        <f t="shared" si="968"/>
        <v>0</v>
      </c>
      <c r="F3578" s="57">
        <f t="shared" si="969"/>
        <v>5.2510000000000003</v>
      </c>
      <c r="G3578" s="57">
        <f t="shared" si="970"/>
        <v>0</v>
      </c>
      <c r="H3578" s="57">
        <f>IF(Q3577&gt;SetUp!$B$56,SetUp!$B$56,Q3577)</f>
        <v>1.7681226852365164E-16</v>
      </c>
      <c r="I3578" s="57">
        <f t="shared" si="975"/>
        <v>0.27095449272021088</v>
      </c>
      <c r="J3578" s="57">
        <f>MIN(F3578,H3578,(1-EXP(-SetUp!$B$52*H3578/SetUp!$B$56))*F3578)</f>
        <v>0</v>
      </c>
      <c r="K3578" s="57">
        <f t="shared" si="971"/>
        <v>1.7681226852365164E-16</v>
      </c>
      <c r="L3578" s="57">
        <f>IF(I3578&lt;=0,0,MIN(SetUp!$B$50*I3578^SetUp!$B$55,I3578))</f>
        <v>2.3219709314177919E-3</v>
      </c>
      <c r="M3578" s="57">
        <f t="shared" si="972"/>
        <v>0.2686325217887931</v>
      </c>
      <c r="N3578" s="57">
        <f>IF(SetUp!$B$62=0,X3578,(B3578-E3578)*(1-(H3578/SetUp!$B$66/SetUp!$B$56)))</f>
        <v>0</v>
      </c>
      <c r="O3578" s="57">
        <f>K3578*SetUp!$B$65</f>
        <v>0</v>
      </c>
      <c r="P3578" s="57">
        <f>MIN(SetUp!$B$54*L3578^SetUp!$B$51,L3578)</f>
        <v>1.3212695850994746E-3</v>
      </c>
      <c r="Q3578" s="57">
        <f t="shared" si="973"/>
        <v>1.7681226852365164E-16</v>
      </c>
      <c r="R3578" s="57">
        <f>IF((H3578+N3578-O3578)&gt;SetUp!$B$56,T3577+H3578+N3578-O3578-SetUp!$B$56,T3577)</f>
        <v>0</v>
      </c>
      <c r="S3578" s="57">
        <f>R3578*SetUp!$B$65</f>
        <v>0</v>
      </c>
      <c r="T3578" s="57">
        <f>IF((R3578-S3578)&lt;SetUp!$B$53,R3578-S3578,SetUp!$B$53)</f>
        <v>0</v>
      </c>
      <c r="U3578" s="57">
        <f t="shared" si="974"/>
        <v>0.2686325217887931</v>
      </c>
      <c r="V3578" s="57">
        <f>(L3578-P3578)/1000*SetUp!$B$13*1000000/SetUp!$B$48</f>
        <v>5.6917573965095856E-2</v>
      </c>
      <c r="W3578" s="57">
        <f t="shared" si="976"/>
        <v>9.1072982488782372E-18</v>
      </c>
      <c r="X3578" s="57">
        <f>MAX((SetUp!$B$56*(1-($H3578/SetUp!$B$56)^2)*TANH(($B3578-$D3578)/SetUp!$B$56))/(1+$H3578/SetUp!$B$56*TANH(($B3578-$D3578)/SetUp!$B$56)),0)</f>
        <v>0</v>
      </c>
    </row>
    <row r="3579" spans="1:24" x14ac:dyDescent="0.3">
      <c r="A3579" s="64">
        <v>30241</v>
      </c>
      <c r="B3579" s="57">
        <v>0</v>
      </c>
      <c r="C3579" s="57"/>
      <c r="D3579" s="57">
        <v>5.2510000000000003</v>
      </c>
      <c r="E3579" s="57">
        <f t="shared" si="968"/>
        <v>0</v>
      </c>
      <c r="F3579" s="57">
        <f t="shared" si="969"/>
        <v>5.2510000000000003</v>
      </c>
      <c r="G3579" s="57">
        <f t="shared" si="970"/>
        <v>0</v>
      </c>
      <c r="H3579" s="57">
        <f>IF(Q3578&gt;SetUp!$B$56,SetUp!$B$56,Q3578)</f>
        <v>1.7681226852365164E-16</v>
      </c>
      <c r="I3579" s="57">
        <f t="shared" si="975"/>
        <v>0.2686325217887931</v>
      </c>
      <c r="J3579" s="57">
        <f>MIN(F3579,H3579,(1-EXP(-SetUp!$B$52*H3579/SetUp!$B$56))*F3579)</f>
        <v>0</v>
      </c>
      <c r="K3579" s="57">
        <f t="shared" si="971"/>
        <v>1.7681226852365164E-16</v>
      </c>
      <c r="L3579" s="57">
        <f>IF(I3579&lt;=0,0,MIN(SetUp!$B$50*I3579^SetUp!$B$55,I3579))</f>
        <v>2.2889018287379683E-3</v>
      </c>
      <c r="M3579" s="57">
        <f t="shared" si="972"/>
        <v>0.26634361996005512</v>
      </c>
      <c r="N3579" s="57">
        <f>IF(SetUp!$B$62=0,X3579,(B3579-E3579)*(1-(H3579/SetUp!$B$66/SetUp!$B$56)))</f>
        <v>0</v>
      </c>
      <c r="O3579" s="57">
        <f>K3579*SetUp!$B$65</f>
        <v>0</v>
      </c>
      <c r="P3579" s="57">
        <f>MIN(SetUp!$B$54*L3579^SetUp!$B$51,L3579)</f>
        <v>1.3027701620146634E-3</v>
      </c>
      <c r="Q3579" s="57">
        <f t="shared" si="973"/>
        <v>1.7681226852365164E-16</v>
      </c>
      <c r="R3579" s="57">
        <f>IF((H3579+N3579-O3579)&gt;SetUp!$B$56,T3578+H3579+N3579-O3579-SetUp!$B$56,T3578)</f>
        <v>0</v>
      </c>
      <c r="S3579" s="57">
        <f>R3579*SetUp!$B$65</f>
        <v>0</v>
      </c>
      <c r="T3579" s="57">
        <f>IF((R3579-S3579)&lt;SetUp!$B$53,R3579-S3579,SetUp!$B$53)</f>
        <v>0</v>
      </c>
      <c r="U3579" s="57">
        <f t="shared" si="974"/>
        <v>0.26634361996005512</v>
      </c>
      <c r="V3579" s="57">
        <f>(L3579-P3579)/1000*SetUp!$B$13*1000000/SetUp!$B$48</f>
        <v>5.608888434751131E-2</v>
      </c>
      <c r="W3579" s="57">
        <f t="shared" si="976"/>
        <v>-8.6736173798840355E-18</v>
      </c>
      <c r="X3579" s="57">
        <f>MAX((SetUp!$B$56*(1-($H3579/SetUp!$B$56)^2)*TANH(($B3579-$D3579)/SetUp!$B$56))/(1+$H3579/SetUp!$B$56*TANH(($B3579-$D3579)/SetUp!$B$56)),0)</f>
        <v>0</v>
      </c>
    </row>
    <row r="3580" spans="1:24" x14ac:dyDescent="0.3">
      <c r="A3580" s="64">
        <v>30242</v>
      </c>
      <c r="B3580" s="57">
        <v>0</v>
      </c>
      <c r="C3580" s="57"/>
      <c r="D3580" s="57">
        <v>5.2510000000000003</v>
      </c>
      <c r="E3580" s="57">
        <f t="shared" si="968"/>
        <v>0</v>
      </c>
      <c r="F3580" s="57">
        <f t="shared" si="969"/>
        <v>5.2510000000000003</v>
      </c>
      <c r="G3580" s="57">
        <f t="shared" si="970"/>
        <v>0</v>
      </c>
      <c r="H3580" s="57">
        <f>IF(Q3579&gt;SetUp!$B$56,SetUp!$B$56,Q3579)</f>
        <v>1.7681226852365164E-16</v>
      </c>
      <c r="I3580" s="57">
        <f t="shared" si="975"/>
        <v>0.26634361996005512</v>
      </c>
      <c r="J3580" s="57">
        <f>MIN(F3580,H3580,(1-EXP(-SetUp!$B$52*H3580/SetUp!$B$56))*F3580)</f>
        <v>0</v>
      </c>
      <c r="K3580" s="57">
        <f t="shared" si="971"/>
        <v>1.7681226852365164E-16</v>
      </c>
      <c r="L3580" s="57">
        <f>IF(I3580&lt;=0,0,MIN(SetUp!$B$50*I3580^SetUp!$B$55,I3580))</f>
        <v>2.2564896604775129E-3</v>
      </c>
      <c r="M3580" s="57">
        <f t="shared" si="972"/>
        <v>0.26408713029957759</v>
      </c>
      <c r="N3580" s="57">
        <f>IF(SetUp!$B$62=0,X3580,(B3580-E3580)*(1-(H3580/SetUp!$B$66/SetUp!$B$56)))</f>
        <v>0</v>
      </c>
      <c r="O3580" s="57">
        <f>K3580*SetUp!$B$65</f>
        <v>0</v>
      </c>
      <c r="P3580" s="57">
        <f>MIN(SetUp!$B$54*L3580^SetUp!$B$51,L3580)</f>
        <v>1.2846338268244712E-3</v>
      </c>
      <c r="Q3580" s="57">
        <f t="shared" si="973"/>
        <v>1.7681226852365164E-16</v>
      </c>
      <c r="R3580" s="57">
        <f>IF((H3580+N3580-O3580)&gt;SetUp!$B$56,T3579+H3580+N3580-O3580-SetUp!$B$56,T3579)</f>
        <v>0</v>
      </c>
      <c r="S3580" s="57">
        <f>R3580*SetUp!$B$65</f>
        <v>0</v>
      </c>
      <c r="T3580" s="57">
        <f>IF((R3580-S3580)&lt;SetUp!$B$53,R3580-S3580,SetUp!$B$53)</f>
        <v>0</v>
      </c>
      <c r="U3580" s="57">
        <f t="shared" si="974"/>
        <v>0.26408713029957759</v>
      </c>
      <c r="V3580" s="57">
        <f>(L3580-P3580)/1000*SetUp!$B$13*1000000/SetUp!$B$48</f>
        <v>5.5276908039415491E-2</v>
      </c>
      <c r="W3580" s="57">
        <f t="shared" si="976"/>
        <v>-2.1250362580715887E-17</v>
      </c>
      <c r="X3580" s="57">
        <f>MAX((SetUp!$B$56*(1-($H3580/SetUp!$B$56)^2)*TANH(($B3580-$D3580)/SetUp!$B$56))/(1+$H3580/SetUp!$B$56*TANH(($B3580-$D3580)/SetUp!$B$56)),0)</f>
        <v>0</v>
      </c>
    </row>
    <row r="3581" spans="1:24" x14ac:dyDescent="0.3">
      <c r="A3581" s="64">
        <v>30243</v>
      </c>
      <c r="B3581" s="57">
        <v>0</v>
      </c>
      <c r="C3581" s="57"/>
      <c r="D3581" s="57">
        <v>5.2510000000000003</v>
      </c>
      <c r="E3581" s="57">
        <f t="shared" si="968"/>
        <v>0</v>
      </c>
      <c r="F3581" s="57">
        <f t="shared" si="969"/>
        <v>5.2510000000000003</v>
      </c>
      <c r="G3581" s="57">
        <f t="shared" si="970"/>
        <v>0</v>
      </c>
      <c r="H3581" s="57">
        <f>IF(Q3580&gt;SetUp!$B$56,SetUp!$B$56,Q3580)</f>
        <v>1.7681226852365164E-16</v>
      </c>
      <c r="I3581" s="57">
        <f t="shared" si="975"/>
        <v>0.26408713029957759</v>
      </c>
      <c r="J3581" s="57">
        <f>MIN(F3581,H3581,(1-EXP(-SetUp!$B$52*H3581/SetUp!$B$56))*F3581)</f>
        <v>0</v>
      </c>
      <c r="K3581" s="57">
        <f t="shared" si="971"/>
        <v>1.7681226852365164E-16</v>
      </c>
      <c r="L3581" s="57">
        <f>IF(I3581&lt;=0,0,MIN(SetUp!$B$50*I3581^SetUp!$B$55,I3581))</f>
        <v>2.2247177164257817E-3</v>
      </c>
      <c r="M3581" s="57">
        <f t="shared" si="972"/>
        <v>0.26186241258315179</v>
      </c>
      <c r="N3581" s="57">
        <f>IF(SetUp!$B$62=0,X3581,(B3581-E3581)*(1-(H3581/SetUp!$B$66/SetUp!$B$56)))</f>
        <v>0</v>
      </c>
      <c r="O3581" s="57">
        <f>K3581*SetUp!$B$65</f>
        <v>0</v>
      </c>
      <c r="P3581" s="57">
        <f>MIN(SetUp!$B$54*L3581^SetUp!$B$51,L3581)</f>
        <v>1.2668514296047962E-3</v>
      </c>
      <c r="Q3581" s="57">
        <f t="shared" si="973"/>
        <v>1.7681226852365164E-16</v>
      </c>
      <c r="R3581" s="57">
        <f>IF((H3581+N3581-O3581)&gt;SetUp!$B$56,T3580+H3581+N3581-O3581-SetUp!$B$56,T3580)</f>
        <v>0</v>
      </c>
      <c r="S3581" s="57">
        <f>R3581*SetUp!$B$65</f>
        <v>0</v>
      </c>
      <c r="T3581" s="57">
        <f>IF((R3581-S3581)&lt;SetUp!$B$53,R3581-S3581,SetUp!$B$53)</f>
        <v>0</v>
      </c>
      <c r="U3581" s="57">
        <f t="shared" si="974"/>
        <v>0.26186241258315179</v>
      </c>
      <c r="V3581" s="57">
        <f>(L3581-P3581)/1000*SetUp!$B$13*1000000/SetUp!$B$48</f>
        <v>5.4481215029226954E-2</v>
      </c>
      <c r="W3581" s="57">
        <f t="shared" si="976"/>
        <v>-1.3010426069826053E-17</v>
      </c>
      <c r="X3581" s="57">
        <f>MAX((SetUp!$B$56*(1-($H3581/SetUp!$B$56)^2)*TANH(($B3581-$D3581)/SetUp!$B$56))/(1+$H3581/SetUp!$B$56*TANH(($B3581-$D3581)/SetUp!$B$56)),0)</f>
        <v>0</v>
      </c>
    </row>
    <row r="3582" spans="1:24" x14ac:dyDescent="0.3">
      <c r="A3582" s="64">
        <v>30244</v>
      </c>
      <c r="B3582" s="57">
        <v>0</v>
      </c>
      <c r="C3582" s="57"/>
      <c r="D3582" s="57">
        <v>5.2510000000000003</v>
      </c>
      <c r="E3582" s="57">
        <f t="shared" si="968"/>
        <v>0</v>
      </c>
      <c r="F3582" s="57">
        <f t="shared" si="969"/>
        <v>5.2510000000000003</v>
      </c>
      <c r="G3582" s="57">
        <f t="shared" si="970"/>
        <v>0</v>
      </c>
      <c r="H3582" s="57">
        <f>IF(Q3581&gt;SetUp!$B$56,SetUp!$B$56,Q3581)</f>
        <v>1.7681226852365164E-16</v>
      </c>
      <c r="I3582" s="57">
        <f t="shared" si="975"/>
        <v>0.26186241258315179</v>
      </c>
      <c r="J3582" s="57">
        <f>MIN(F3582,H3582,(1-EXP(-SetUp!$B$52*H3582/SetUp!$B$56))*F3582)</f>
        <v>0</v>
      </c>
      <c r="K3582" s="57">
        <f t="shared" si="971"/>
        <v>1.7681226852365164E-16</v>
      </c>
      <c r="L3582" s="57">
        <f>IF(I3582&lt;=0,0,MIN(SetUp!$B$50*I3582^SetUp!$B$55,I3582))</f>
        <v>2.1935698036108027E-3</v>
      </c>
      <c r="M3582" s="57">
        <f t="shared" si="972"/>
        <v>0.259668842779541</v>
      </c>
      <c r="N3582" s="57">
        <f>IF(SetUp!$B$62=0,X3582,(B3582-E3582)*(1-(H3582/SetUp!$B$66/SetUp!$B$56)))</f>
        <v>0</v>
      </c>
      <c r="O3582" s="57">
        <f>K3582*SetUp!$B$65</f>
        <v>0</v>
      </c>
      <c r="P3582" s="57">
        <f>MIN(SetUp!$B$54*L3582^SetUp!$B$51,L3582)</f>
        <v>1.2494141015110471E-3</v>
      </c>
      <c r="Q3582" s="57">
        <f t="shared" si="973"/>
        <v>1.7681226852365164E-16</v>
      </c>
      <c r="R3582" s="57">
        <f>IF((H3582+N3582-O3582)&gt;SetUp!$B$56,T3581+H3582+N3582-O3582-SetUp!$B$56,T3581)</f>
        <v>0</v>
      </c>
      <c r="S3582" s="57">
        <f>R3582*SetUp!$B$65</f>
        <v>0</v>
      </c>
      <c r="T3582" s="57">
        <f>IF((R3582-S3582)&lt;SetUp!$B$53,R3582-S3582,SetUp!$B$53)</f>
        <v>0</v>
      </c>
      <c r="U3582" s="57">
        <f t="shared" si="974"/>
        <v>0.259668842779541</v>
      </c>
      <c r="V3582" s="57">
        <f>(L3582-P3582)/1000*SetUp!$B$13*1000000/SetUp!$B$48</f>
        <v>5.3701388737550246E-2</v>
      </c>
      <c r="W3582" s="57">
        <f t="shared" si="976"/>
        <v>7.3725747729014302E-18</v>
      </c>
      <c r="X3582" s="57">
        <f>MAX((SetUp!$B$56*(1-($H3582/SetUp!$B$56)^2)*TANH(($B3582-$D3582)/SetUp!$B$56))/(1+$H3582/SetUp!$B$56*TANH(($B3582-$D3582)/SetUp!$B$56)),0)</f>
        <v>0</v>
      </c>
    </row>
    <row r="3583" spans="1:24" x14ac:dyDescent="0.3">
      <c r="A3583" s="64">
        <v>30245</v>
      </c>
      <c r="B3583" s="57">
        <v>0</v>
      </c>
      <c r="C3583" s="57"/>
      <c r="D3583" s="57">
        <v>5.2510000000000003</v>
      </c>
      <c r="E3583" s="57">
        <f t="shared" si="968"/>
        <v>0</v>
      </c>
      <c r="F3583" s="57">
        <f t="shared" si="969"/>
        <v>5.2510000000000003</v>
      </c>
      <c r="G3583" s="57">
        <f t="shared" si="970"/>
        <v>0</v>
      </c>
      <c r="H3583" s="57">
        <f>IF(Q3582&gt;SetUp!$B$56,SetUp!$B$56,Q3582)</f>
        <v>1.7681226852365164E-16</v>
      </c>
      <c r="I3583" s="57">
        <f t="shared" si="975"/>
        <v>0.259668842779541</v>
      </c>
      <c r="J3583" s="57">
        <f>MIN(F3583,H3583,(1-EXP(-SetUp!$B$52*H3583/SetUp!$B$56))*F3583)</f>
        <v>0</v>
      </c>
      <c r="K3583" s="57">
        <f t="shared" si="971"/>
        <v>1.7681226852365164E-16</v>
      </c>
      <c r="L3583" s="57">
        <f>IF(I3583&lt;=0,0,MIN(SetUp!$B$50*I3583^SetUp!$B$55,I3583))</f>
        <v>2.1630302274639832E-3</v>
      </c>
      <c r="M3583" s="57">
        <f t="shared" si="972"/>
        <v>0.257505812552077</v>
      </c>
      <c r="N3583" s="57">
        <f>IF(SetUp!$B$62=0,X3583,(B3583-E3583)*(1-(H3583/SetUp!$B$66/SetUp!$B$56)))</f>
        <v>0</v>
      </c>
      <c r="O3583" s="57">
        <f>K3583*SetUp!$B$65</f>
        <v>0</v>
      </c>
      <c r="P3583" s="57">
        <f>MIN(SetUp!$B$54*L3583^SetUp!$B$51,L3583)</f>
        <v>1.2323132446077825E-3</v>
      </c>
      <c r="Q3583" s="57">
        <f t="shared" si="973"/>
        <v>1.7681226852365164E-16</v>
      </c>
      <c r="R3583" s="57">
        <f>IF((H3583+N3583-O3583)&gt;SetUp!$B$56,T3582+H3583+N3583-O3583-SetUp!$B$56,T3582)</f>
        <v>0</v>
      </c>
      <c r="S3583" s="57">
        <f>R3583*SetUp!$B$65</f>
        <v>0</v>
      </c>
      <c r="T3583" s="57">
        <f>IF((R3583-S3583)&lt;SetUp!$B$53,R3583-S3583,SetUp!$B$53)</f>
        <v>0</v>
      </c>
      <c r="U3583" s="57">
        <f t="shared" si="974"/>
        <v>0.257505812552077</v>
      </c>
      <c r="V3583" s="57">
        <f>(L3583-P3583)/1000*SetUp!$B$13*1000000/SetUp!$B$48</f>
        <v>5.2937025524334484E-2</v>
      </c>
      <c r="W3583" s="57">
        <f t="shared" si="976"/>
        <v>-1.9081958235744878E-17</v>
      </c>
      <c r="X3583" s="57">
        <f>MAX((SetUp!$B$56*(1-($H3583/SetUp!$B$56)^2)*TANH(($B3583-$D3583)/SetUp!$B$56))/(1+$H3583/SetUp!$B$56*TANH(($B3583-$D3583)/SetUp!$B$56)),0)</f>
        <v>0</v>
      </c>
    </row>
    <row r="3584" spans="1:24" x14ac:dyDescent="0.3">
      <c r="A3584" s="64">
        <v>30246</v>
      </c>
      <c r="B3584" s="57">
        <v>0</v>
      </c>
      <c r="C3584" s="57"/>
      <c r="D3584" s="57">
        <v>5.2510000000000003</v>
      </c>
      <c r="E3584" s="57">
        <f t="shared" si="968"/>
        <v>0</v>
      </c>
      <c r="F3584" s="57">
        <f t="shared" si="969"/>
        <v>5.2510000000000003</v>
      </c>
      <c r="G3584" s="57">
        <f t="shared" si="970"/>
        <v>0</v>
      </c>
      <c r="H3584" s="57">
        <f>IF(Q3583&gt;SetUp!$B$56,SetUp!$B$56,Q3583)</f>
        <v>1.7681226852365164E-16</v>
      </c>
      <c r="I3584" s="57">
        <f t="shared" si="975"/>
        <v>0.257505812552077</v>
      </c>
      <c r="J3584" s="57">
        <f>MIN(F3584,H3584,(1-EXP(-SetUp!$B$52*H3584/SetUp!$B$56))*F3584)</f>
        <v>0</v>
      </c>
      <c r="K3584" s="57">
        <f t="shared" si="971"/>
        <v>1.7681226852365164E-16</v>
      </c>
      <c r="L3584" s="57">
        <f>IF(I3584&lt;=0,0,MIN(SetUp!$B$50*I3584^SetUp!$B$55,I3584))</f>
        <v>2.1330837737725252E-3</v>
      </c>
      <c r="M3584" s="57">
        <f t="shared" si="972"/>
        <v>0.25537272877830447</v>
      </c>
      <c r="N3584" s="57">
        <f>IF(SetUp!$B$62=0,X3584,(B3584-E3584)*(1-(H3584/SetUp!$B$66/SetUp!$B$56)))</f>
        <v>0</v>
      </c>
      <c r="O3584" s="57">
        <f>K3584*SetUp!$B$65</f>
        <v>0</v>
      </c>
      <c r="P3584" s="57">
        <f>MIN(SetUp!$B$54*L3584^SetUp!$B$51,L3584)</f>
        <v>1.2155405221213433E-3</v>
      </c>
      <c r="Q3584" s="57">
        <f t="shared" si="973"/>
        <v>1.7681226852365164E-16</v>
      </c>
      <c r="R3584" s="57">
        <f>IF((H3584+N3584-O3584)&gt;SetUp!$B$56,T3583+H3584+N3584-O3584-SetUp!$B$56,T3583)</f>
        <v>0</v>
      </c>
      <c r="S3584" s="57">
        <f>R3584*SetUp!$B$65</f>
        <v>0</v>
      </c>
      <c r="T3584" s="57">
        <f>IF((R3584-S3584)&lt;SetUp!$B$53,R3584-S3584,SetUp!$B$53)</f>
        <v>0</v>
      </c>
      <c r="U3584" s="57">
        <f t="shared" si="974"/>
        <v>0.25537272877830447</v>
      </c>
      <c r="V3584" s="57">
        <f>(L3584-P3584)/1000*SetUp!$B$13*1000000/SetUp!$B$48</f>
        <v>5.2187734216776457E-2</v>
      </c>
      <c r="W3584" s="57">
        <f t="shared" si="976"/>
        <v>0</v>
      </c>
      <c r="X3584" s="57">
        <f>MAX((SetUp!$B$56*(1-($H3584/SetUp!$B$56)^2)*TANH(($B3584-$D3584)/SetUp!$B$56))/(1+$H3584/SetUp!$B$56*TANH(($B3584-$D3584)/SetUp!$B$56)),0)</f>
        <v>0</v>
      </c>
    </row>
    <row r="3585" spans="1:24" x14ac:dyDescent="0.3">
      <c r="A3585" s="64">
        <v>30247</v>
      </c>
      <c r="B3585" s="57">
        <v>0</v>
      </c>
      <c r="C3585" s="57"/>
      <c r="D3585" s="57">
        <v>5.2510000000000003</v>
      </c>
      <c r="E3585" s="57">
        <f t="shared" si="968"/>
        <v>0</v>
      </c>
      <c r="F3585" s="57">
        <f t="shared" si="969"/>
        <v>5.2510000000000003</v>
      </c>
      <c r="G3585" s="57">
        <f t="shared" si="970"/>
        <v>0</v>
      </c>
      <c r="H3585" s="57">
        <f>IF(Q3584&gt;SetUp!$B$56,SetUp!$B$56,Q3584)</f>
        <v>1.7681226852365164E-16</v>
      </c>
      <c r="I3585" s="57">
        <f t="shared" si="975"/>
        <v>0.25537272877830447</v>
      </c>
      <c r="J3585" s="57">
        <f>MIN(F3585,H3585,(1-EXP(-SetUp!$B$52*H3585/SetUp!$B$56))*F3585)</f>
        <v>0</v>
      </c>
      <c r="K3585" s="57">
        <f t="shared" si="971"/>
        <v>1.7681226852365164E-16</v>
      </c>
      <c r="L3585" s="57">
        <f>IF(I3585&lt;=0,0,MIN(SetUp!$B$50*I3585^SetUp!$B$55,I3585))</f>
        <v>2.1037156913824118E-3</v>
      </c>
      <c r="M3585" s="57">
        <f t="shared" si="972"/>
        <v>0.25326901308692207</v>
      </c>
      <c r="N3585" s="57">
        <f>IF(SetUp!$B$62=0,X3585,(B3585-E3585)*(1-(H3585/SetUp!$B$66/SetUp!$B$56)))</f>
        <v>0</v>
      </c>
      <c r="O3585" s="57">
        <f>K3585*SetUp!$B$65</f>
        <v>0</v>
      </c>
      <c r="P3585" s="57">
        <f>MIN(SetUp!$B$54*L3585^SetUp!$B$51,L3585)</f>
        <v>1.1990878490956455E-3</v>
      </c>
      <c r="Q3585" s="57">
        <f t="shared" si="973"/>
        <v>1.7681226852365164E-16</v>
      </c>
      <c r="R3585" s="57">
        <f>IF((H3585+N3585-O3585)&gt;SetUp!$B$56,T3584+H3585+N3585-O3585-SetUp!$B$56,T3584)</f>
        <v>0</v>
      </c>
      <c r="S3585" s="57">
        <f>R3585*SetUp!$B$65</f>
        <v>0</v>
      </c>
      <c r="T3585" s="57">
        <f>IF((R3585-S3585)&lt;SetUp!$B$53,R3585-S3585,SetUp!$B$53)</f>
        <v>0</v>
      </c>
      <c r="U3585" s="57">
        <f t="shared" si="974"/>
        <v>0.25326901308692207</v>
      </c>
      <c r="V3585" s="57">
        <f>(L3585-P3585)/1000*SetUp!$B$13*1000000/SetUp!$B$48</f>
        <v>5.1453135656983166E-2</v>
      </c>
      <c r="W3585" s="57">
        <f t="shared" si="976"/>
        <v>9.9746599868666408E-18</v>
      </c>
      <c r="X3585" s="57">
        <f>MAX((SetUp!$B$56*(1-($H3585/SetUp!$B$56)^2)*TANH(($B3585-$D3585)/SetUp!$B$56))/(1+$H3585/SetUp!$B$56*TANH(($B3585-$D3585)/SetUp!$B$56)),0)</f>
        <v>0</v>
      </c>
    </row>
    <row r="3586" spans="1:24" x14ac:dyDescent="0.3">
      <c r="A3586" s="64">
        <v>30248</v>
      </c>
      <c r="B3586" s="57">
        <v>0</v>
      </c>
      <c r="C3586" s="57"/>
      <c r="D3586" s="57">
        <v>5.2510000000000003</v>
      </c>
      <c r="E3586" s="57">
        <f t="shared" si="968"/>
        <v>0</v>
      </c>
      <c r="F3586" s="57">
        <f t="shared" si="969"/>
        <v>5.2510000000000003</v>
      </c>
      <c r="G3586" s="57">
        <f t="shared" si="970"/>
        <v>0</v>
      </c>
      <c r="H3586" s="57">
        <f>IF(Q3585&gt;SetUp!$B$56,SetUp!$B$56,Q3585)</f>
        <v>1.7681226852365164E-16</v>
      </c>
      <c r="I3586" s="57">
        <f t="shared" si="975"/>
        <v>0.25326901308692207</v>
      </c>
      <c r="J3586" s="57">
        <f>MIN(F3586,H3586,(1-EXP(-SetUp!$B$52*H3586/SetUp!$B$56))*F3586)</f>
        <v>0</v>
      </c>
      <c r="K3586" s="57">
        <f t="shared" si="971"/>
        <v>1.7681226852365164E-16</v>
      </c>
      <c r="L3586" s="57">
        <f>IF(I3586&lt;=0,0,MIN(SetUp!$B$50*I3586^SetUp!$B$55,I3586))</f>
        <v>2.0749116756167375E-3</v>
      </c>
      <c r="M3586" s="57">
        <f t="shared" si="972"/>
        <v>0.25119410141130533</v>
      </c>
      <c r="N3586" s="57">
        <f>IF(SetUp!$B$62=0,X3586,(B3586-E3586)*(1-(H3586/SetUp!$B$66/SetUp!$B$56)))</f>
        <v>0</v>
      </c>
      <c r="O3586" s="57">
        <f>K3586*SetUp!$B$65</f>
        <v>0</v>
      </c>
      <c r="P3586" s="57">
        <f>MIN(SetUp!$B$54*L3586^SetUp!$B$51,L3586)</f>
        <v>1.1829473834322911E-3</v>
      </c>
      <c r="Q3586" s="57">
        <f t="shared" si="973"/>
        <v>1.7681226852365164E-16</v>
      </c>
      <c r="R3586" s="57">
        <f>IF((H3586+N3586-O3586)&gt;SetUp!$B$56,T3585+H3586+N3586-O3586-SetUp!$B$56,T3585)</f>
        <v>0</v>
      </c>
      <c r="S3586" s="57">
        <f>R3586*SetUp!$B$65</f>
        <v>0</v>
      </c>
      <c r="T3586" s="57">
        <f>IF((R3586-S3586)&lt;SetUp!$B$53,R3586-S3586,SetUp!$B$53)</f>
        <v>0</v>
      </c>
      <c r="U3586" s="57">
        <f t="shared" si="974"/>
        <v>0.25119410141130533</v>
      </c>
      <c r="V3586" s="57">
        <f>(L3586-P3586)/1000*SetUp!$B$13*1000000/SetUp!$B$48</f>
        <v>5.0732862268462908E-2</v>
      </c>
      <c r="W3586" s="57">
        <f t="shared" si="976"/>
        <v>-4.3368086899420177E-18</v>
      </c>
      <c r="X3586" s="57">
        <f>MAX((SetUp!$B$56*(1-($H3586/SetUp!$B$56)^2)*TANH(($B3586-$D3586)/SetUp!$B$56))/(1+$H3586/SetUp!$B$56*TANH(($B3586-$D3586)/SetUp!$B$56)),0)</f>
        <v>0</v>
      </c>
    </row>
    <row r="3587" spans="1:24" x14ac:dyDescent="0.3">
      <c r="A3587" s="64">
        <v>30249</v>
      </c>
      <c r="B3587" s="57">
        <v>0</v>
      </c>
      <c r="C3587" s="57"/>
      <c r="D3587" s="57">
        <v>5.2510000000000003</v>
      </c>
      <c r="E3587" s="57">
        <f t="shared" ref="E3587:E3650" si="977">IF(B3587&gt;=D3587,D3587,B3587)</f>
        <v>0</v>
      </c>
      <c r="F3587" s="57">
        <f t="shared" ref="F3587:F3650" si="978">D3587-E3587</f>
        <v>5.2510000000000003</v>
      </c>
      <c r="G3587" s="57">
        <f t="shared" ref="G3587:G3650" si="979">MAX(B3587-D3587-N3587,0)</f>
        <v>0</v>
      </c>
      <c r="H3587" s="57">
        <f>IF(Q3586&gt;SetUp!$B$56,SetUp!$B$56,Q3586)</f>
        <v>1.7681226852365164E-16</v>
      </c>
      <c r="I3587" s="57">
        <f t="shared" si="975"/>
        <v>0.25119410141130533</v>
      </c>
      <c r="J3587" s="57">
        <f>MIN(F3587,H3587,(1-EXP(-SetUp!$B$52*H3587/SetUp!$B$56))*F3587)</f>
        <v>0</v>
      </c>
      <c r="K3587" s="57">
        <f t="shared" ref="K3587:K3650" si="980">MAX(H3587-J3587,0)</f>
        <v>1.7681226852365164E-16</v>
      </c>
      <c r="L3587" s="57">
        <f>IF(I3587&lt;=0,0,MIN(SetUp!$B$50*I3587^SetUp!$B$55,I3587))</f>
        <v>2.0466578523760087E-3</v>
      </c>
      <c r="M3587" s="57">
        <f t="shared" ref="M3587:M3650" si="981">MAX(I3587-L3587,0)</f>
        <v>0.24914744355892932</v>
      </c>
      <c r="N3587" s="57">
        <f>IF(SetUp!$B$62=0,X3587,(B3587-E3587)*(1-(H3587/SetUp!$B$66/SetUp!$B$56)))</f>
        <v>0</v>
      </c>
      <c r="O3587" s="57">
        <f>K3587*SetUp!$B$65</f>
        <v>0</v>
      </c>
      <c r="P3587" s="57">
        <f>MIN(SetUp!$B$54*L3587^SetUp!$B$51,L3587)</f>
        <v>1.1671115172971504E-3</v>
      </c>
      <c r="Q3587" s="57">
        <f t="shared" ref="Q3587:Q3650" si="982">IF((K3587+N3587-O3587)&lt;0,0,K3587+N3587-O3587)</f>
        <v>1.7681226852365164E-16</v>
      </c>
      <c r="R3587" s="57">
        <f>IF((H3587+N3587-O3587)&gt;SetUp!$B$56,T3586+H3587+N3587-O3587-SetUp!$B$56,T3586)</f>
        <v>0</v>
      </c>
      <c r="S3587" s="57">
        <f>R3587*SetUp!$B$65</f>
        <v>0</v>
      </c>
      <c r="T3587" s="57">
        <f>IF((R3587-S3587)&lt;SetUp!$B$53,R3587-S3587,SetUp!$B$53)</f>
        <v>0</v>
      </c>
      <c r="U3587" s="57">
        <f t="shared" ref="U3587:U3650" si="983">M3587+R3587-T3587</f>
        <v>0.24914744355892932</v>
      </c>
      <c r="V3587" s="57">
        <f>(L3587-P3587)/1000*SetUp!$B$13*1000000/SetUp!$B$48</f>
        <v>5.0026557640560597E-2</v>
      </c>
      <c r="W3587" s="57">
        <f t="shared" si="976"/>
        <v>0</v>
      </c>
      <c r="X3587" s="57">
        <f>MAX((SetUp!$B$56*(1-($H3587/SetUp!$B$56)^2)*TANH(($B3587-$D3587)/SetUp!$B$56))/(1+$H3587/SetUp!$B$56*TANH(($B3587-$D3587)/SetUp!$B$56)),0)</f>
        <v>0</v>
      </c>
    </row>
    <row r="3588" spans="1:24" x14ac:dyDescent="0.3">
      <c r="A3588" s="64">
        <v>30250</v>
      </c>
      <c r="B3588" s="57">
        <v>0.14199999999999999</v>
      </c>
      <c r="C3588" s="57"/>
      <c r="D3588" s="57">
        <v>5.2510000000000003</v>
      </c>
      <c r="E3588" s="57">
        <f t="shared" si="977"/>
        <v>0.14199999999999999</v>
      </c>
      <c r="F3588" s="57">
        <f t="shared" si="978"/>
        <v>5.109</v>
      </c>
      <c r="G3588" s="57">
        <f t="shared" si="979"/>
        <v>0</v>
      </c>
      <c r="H3588" s="57">
        <f>IF(Q3587&gt;SetUp!$B$56,SetUp!$B$56,Q3587)</f>
        <v>1.7681226852365164E-16</v>
      </c>
      <c r="I3588" s="57">
        <f t="shared" ref="I3588:I3651" si="984">U3587+G3588+O3588</f>
        <v>0.24914744355892932</v>
      </c>
      <c r="J3588" s="57">
        <f>MIN(F3588,H3588,(1-EXP(-SetUp!$B$52*H3588/SetUp!$B$56))*F3588)</f>
        <v>0</v>
      </c>
      <c r="K3588" s="57">
        <f t="shared" si="980"/>
        <v>1.7681226852365164E-16</v>
      </c>
      <c r="L3588" s="57">
        <f>IF(I3588&lt;=0,0,MIN(SetUp!$B$50*I3588^SetUp!$B$55,I3588))</f>
        <v>2.0189407628887985E-3</v>
      </c>
      <c r="M3588" s="57">
        <f t="shared" si="981"/>
        <v>0.24712850279604051</v>
      </c>
      <c r="N3588" s="57">
        <f>IF(SetUp!$B$62=0,X3588,(B3588-E3588)*(1-(H3588/SetUp!$B$66/SetUp!$B$56)))</f>
        <v>0</v>
      </c>
      <c r="O3588" s="57">
        <f>K3588*SetUp!$B$65</f>
        <v>0</v>
      </c>
      <c r="P3588" s="57">
        <f>MIN(SetUp!$B$54*L3588^SetUp!$B$51,L3588)</f>
        <v>1.1515728688765276E-3</v>
      </c>
      <c r="Q3588" s="57">
        <f t="shared" si="982"/>
        <v>1.7681226852365164E-16</v>
      </c>
      <c r="R3588" s="57">
        <f>IF((H3588+N3588-O3588)&gt;SetUp!$B$56,T3587+H3588+N3588-O3588-SetUp!$B$56,T3587)</f>
        <v>0</v>
      </c>
      <c r="S3588" s="57">
        <f>R3588*SetUp!$B$65</f>
        <v>0</v>
      </c>
      <c r="T3588" s="57">
        <f>IF((R3588-S3588)&lt;SetUp!$B$53,R3588-S3588,SetUp!$B$53)</f>
        <v>0</v>
      </c>
      <c r="U3588" s="57">
        <f t="shared" si="983"/>
        <v>0.24712850279604051</v>
      </c>
      <c r="V3588" s="57">
        <f>(L3588-P3588)/1000*SetUp!$B$13*1000000/SetUp!$B$48</f>
        <v>4.9333876130000752E-2</v>
      </c>
      <c r="W3588" s="57">
        <f t="shared" ref="W3588:W3651" si="985">Q3588+U3588+T3588-H3588-U3587-T3587-B3588+E3588+J3588+L3588</f>
        <v>-6.0715321659188248E-18</v>
      </c>
      <c r="X3588" s="57">
        <f>MAX((SetUp!$B$56*(1-($H3588/SetUp!$B$56)^2)*TANH(($B3588-$D3588)/SetUp!$B$56))/(1+$H3588/SetUp!$B$56*TANH(($B3588-$D3588)/SetUp!$B$56)),0)</f>
        <v>0</v>
      </c>
    </row>
    <row r="3589" spans="1:24" x14ac:dyDescent="0.3">
      <c r="A3589" s="64">
        <v>30251</v>
      </c>
      <c r="B3589" s="57">
        <v>0.317</v>
      </c>
      <c r="C3589" s="57"/>
      <c r="D3589" s="57">
        <v>5.2510000000000003</v>
      </c>
      <c r="E3589" s="57">
        <f t="shared" si="977"/>
        <v>0.317</v>
      </c>
      <c r="F3589" s="57">
        <f t="shared" si="978"/>
        <v>4.9340000000000002</v>
      </c>
      <c r="G3589" s="57">
        <f t="shared" si="979"/>
        <v>0</v>
      </c>
      <c r="H3589" s="57">
        <f>IF(Q3588&gt;SetUp!$B$56,SetUp!$B$56,Q3588)</f>
        <v>1.7681226852365164E-16</v>
      </c>
      <c r="I3589" s="57">
        <f t="shared" si="984"/>
        <v>0.24712850279604051</v>
      </c>
      <c r="J3589" s="57">
        <f>MIN(F3589,H3589,(1-EXP(-SetUp!$B$52*H3589/SetUp!$B$56))*F3589)</f>
        <v>0</v>
      </c>
      <c r="K3589" s="57">
        <f t="shared" si="980"/>
        <v>1.7681226852365164E-16</v>
      </c>
      <c r="L3589" s="57">
        <f>IF(I3589&lt;=0,0,MIN(SetUp!$B$50*I3589^SetUp!$B$55,I3589))</f>
        <v>1.991747349082717E-3</v>
      </c>
      <c r="M3589" s="57">
        <f t="shared" si="981"/>
        <v>0.24513675544695779</v>
      </c>
      <c r="N3589" s="57">
        <f>IF(SetUp!$B$62=0,X3589,(B3589-E3589)*(1-(H3589/SetUp!$B$66/SetUp!$B$56)))</f>
        <v>0</v>
      </c>
      <c r="O3589" s="57">
        <f>K3589*SetUp!$B$65</f>
        <v>0</v>
      </c>
      <c r="P3589" s="57">
        <f>MIN(SetUp!$B$54*L3589^SetUp!$B$51,L3589)</f>
        <v>1.1363242744668164E-3</v>
      </c>
      <c r="Q3589" s="57">
        <f t="shared" si="982"/>
        <v>1.7681226852365164E-16</v>
      </c>
      <c r="R3589" s="57">
        <f>IF((H3589+N3589-O3589)&gt;SetUp!$B$56,T3588+H3589+N3589-O3589-SetUp!$B$56,T3588)</f>
        <v>0</v>
      </c>
      <c r="S3589" s="57">
        <f>R3589*SetUp!$B$65</f>
        <v>0</v>
      </c>
      <c r="T3589" s="57">
        <f>IF((R3589-S3589)&lt;SetUp!$B$53,R3589-S3589,SetUp!$B$53)</f>
        <v>0</v>
      </c>
      <c r="U3589" s="57">
        <f t="shared" si="983"/>
        <v>0.24513675544695779</v>
      </c>
      <c r="V3589" s="57">
        <f>(L3589-P3589)/1000*SetUp!$B$13*1000000/SetUp!$B$48</f>
        <v>4.8654482478744134E-2</v>
      </c>
      <c r="W3589" s="57">
        <f t="shared" si="985"/>
        <v>-3.3827107781547738E-17</v>
      </c>
      <c r="X3589" s="57">
        <f>MAX((SetUp!$B$56*(1-($H3589/SetUp!$B$56)^2)*TANH(($B3589-$D3589)/SetUp!$B$56))/(1+$H3589/SetUp!$B$56*TANH(($B3589-$D3589)/SetUp!$B$56)),0)</f>
        <v>0</v>
      </c>
    </row>
    <row r="3590" spans="1:24" x14ac:dyDescent="0.3">
      <c r="A3590" s="64">
        <v>30252</v>
      </c>
      <c r="B3590" s="57">
        <v>0.91600000000000004</v>
      </c>
      <c r="C3590" s="57"/>
      <c r="D3590" s="57">
        <v>5.2510000000000003</v>
      </c>
      <c r="E3590" s="57">
        <f t="shared" si="977"/>
        <v>0.91600000000000004</v>
      </c>
      <c r="F3590" s="57">
        <f t="shared" si="978"/>
        <v>4.335</v>
      </c>
      <c r="G3590" s="57">
        <f t="shared" si="979"/>
        <v>0</v>
      </c>
      <c r="H3590" s="57">
        <f>IF(Q3589&gt;SetUp!$B$56,SetUp!$B$56,Q3589)</f>
        <v>1.7681226852365164E-16</v>
      </c>
      <c r="I3590" s="57">
        <f t="shared" si="984"/>
        <v>0.24513675544695779</v>
      </c>
      <c r="J3590" s="57">
        <f>MIN(F3590,H3590,(1-EXP(-SetUp!$B$52*H3590/SetUp!$B$56))*F3590)</f>
        <v>0</v>
      </c>
      <c r="K3590" s="57">
        <f t="shared" si="980"/>
        <v>1.7681226852365164E-16</v>
      </c>
      <c r="L3590" s="57">
        <f>IF(I3590&lt;=0,0,MIN(SetUp!$B$50*I3590^SetUp!$B$55,I3590))</f>
        <v>1.9650649395472576E-3</v>
      </c>
      <c r="M3590" s="57">
        <f t="shared" si="981"/>
        <v>0.24317169050741053</v>
      </c>
      <c r="N3590" s="57">
        <f>IF(SetUp!$B$62=0,X3590,(B3590-E3590)*(1-(H3590/SetUp!$B$66/SetUp!$B$56)))</f>
        <v>0</v>
      </c>
      <c r="O3590" s="57">
        <f>K3590*SetUp!$B$65</f>
        <v>0</v>
      </c>
      <c r="P3590" s="57">
        <f>MIN(SetUp!$B$54*L3590^SetUp!$B$51,L3590)</f>
        <v>1.1213587808824397E-3</v>
      </c>
      <c r="Q3590" s="57">
        <f t="shared" si="982"/>
        <v>1.7681226852365164E-16</v>
      </c>
      <c r="R3590" s="57">
        <f>IF((H3590+N3590-O3590)&gt;SetUp!$B$56,T3589+H3590+N3590-O3590-SetUp!$B$56,T3589)</f>
        <v>0</v>
      </c>
      <c r="S3590" s="57">
        <f>R3590*SetUp!$B$65</f>
        <v>0</v>
      </c>
      <c r="T3590" s="57">
        <f>IF((R3590-S3590)&lt;SetUp!$B$53,R3590-S3590,SetUp!$B$53)</f>
        <v>0</v>
      </c>
      <c r="U3590" s="57">
        <f t="shared" si="983"/>
        <v>0.24317169050741053</v>
      </c>
      <c r="V3590" s="57">
        <f>(L3590-P3590)/1000*SetUp!$B$13*1000000/SetUp!$B$48</f>
        <v>4.7988051447405818E-2</v>
      </c>
      <c r="W3590" s="57">
        <f t="shared" si="985"/>
        <v>-3.2092384305570931E-17</v>
      </c>
      <c r="X3590" s="57">
        <f>MAX((SetUp!$B$56*(1-($H3590/SetUp!$B$56)^2)*TANH(($B3590-$D3590)/SetUp!$B$56))/(1+$H3590/SetUp!$B$56*TANH(($B3590-$D3590)/SetUp!$B$56)),0)</f>
        <v>0</v>
      </c>
    </row>
    <row r="3591" spans="1:24" x14ac:dyDescent="0.3">
      <c r="A3591" s="64">
        <v>30253</v>
      </c>
      <c r="B3591" s="57">
        <v>1.4450000000000001</v>
      </c>
      <c r="C3591" s="57"/>
      <c r="D3591" s="57">
        <v>5.2510000000000003</v>
      </c>
      <c r="E3591" s="57">
        <f t="shared" si="977"/>
        <v>1.4450000000000001</v>
      </c>
      <c r="F3591" s="57">
        <f t="shared" si="978"/>
        <v>3.806</v>
      </c>
      <c r="G3591" s="57">
        <f t="shared" si="979"/>
        <v>0</v>
      </c>
      <c r="H3591" s="57">
        <f>IF(Q3590&gt;SetUp!$B$56,SetUp!$B$56,Q3590)</f>
        <v>1.7681226852365164E-16</v>
      </c>
      <c r="I3591" s="57">
        <f t="shared" si="984"/>
        <v>0.24317169050741053</v>
      </c>
      <c r="J3591" s="57">
        <f>MIN(F3591,H3591,(1-EXP(-SetUp!$B$52*H3591/SetUp!$B$56))*F3591)</f>
        <v>0</v>
      </c>
      <c r="K3591" s="57">
        <f t="shared" si="980"/>
        <v>1.7681226852365164E-16</v>
      </c>
      <c r="L3591" s="57">
        <f>IF(I3591&lt;=0,0,MIN(SetUp!$B$50*I3591^SetUp!$B$55,I3591))</f>
        <v>1.9388812360614869E-3</v>
      </c>
      <c r="M3591" s="57">
        <f t="shared" si="981"/>
        <v>0.24123280927134905</v>
      </c>
      <c r="N3591" s="57">
        <f>IF(SetUp!$B$62=0,X3591,(B3591-E3591)*(1-(H3591/SetUp!$B$66/SetUp!$B$56)))</f>
        <v>0</v>
      </c>
      <c r="O3591" s="57">
        <f>K3591*SetUp!$B$65</f>
        <v>0</v>
      </c>
      <c r="P3591" s="57">
        <f>MIN(SetUp!$B$54*L3591^SetUp!$B$51,L3591)</f>
        <v>1.1066696381676214E-3</v>
      </c>
      <c r="Q3591" s="57">
        <f t="shared" si="982"/>
        <v>1.7681226852365164E-16</v>
      </c>
      <c r="R3591" s="57">
        <f>IF((H3591+N3591-O3591)&gt;SetUp!$B$56,T3590+H3591+N3591-O3591-SetUp!$B$56,T3590)</f>
        <v>0</v>
      </c>
      <c r="S3591" s="57">
        <f>R3591*SetUp!$B$65</f>
        <v>0</v>
      </c>
      <c r="T3591" s="57">
        <f>IF((R3591-S3591)&lt;SetUp!$B$53,R3591-S3591,SetUp!$B$53)</f>
        <v>0</v>
      </c>
      <c r="U3591" s="57">
        <f t="shared" si="983"/>
        <v>0.24123280927134905</v>
      </c>
      <c r="V3591" s="57">
        <f>(L3591-P3591)/1000*SetUp!$B$13*1000000/SetUp!$B$48</f>
        <v>4.733426746351891E-2</v>
      </c>
      <c r="W3591" s="57">
        <f t="shared" si="985"/>
        <v>3.5344990823027445E-17</v>
      </c>
      <c r="X3591" s="57">
        <f>MAX((SetUp!$B$56*(1-($H3591/SetUp!$B$56)^2)*TANH(($B3591-$D3591)/SetUp!$B$56))/(1+$H3591/SetUp!$B$56*TANH(($B3591-$D3591)/SetUp!$B$56)),0)</f>
        <v>0</v>
      </c>
    </row>
    <row r="3592" spans="1:24" x14ac:dyDescent="0.3">
      <c r="A3592" s="64">
        <v>30254</v>
      </c>
      <c r="B3592" s="57">
        <v>1.681</v>
      </c>
      <c r="C3592" s="57"/>
      <c r="D3592" s="57">
        <v>5.2510000000000003</v>
      </c>
      <c r="E3592" s="57">
        <f t="shared" si="977"/>
        <v>1.681</v>
      </c>
      <c r="F3592" s="57">
        <f t="shared" si="978"/>
        <v>3.5700000000000003</v>
      </c>
      <c r="G3592" s="57">
        <f t="shared" si="979"/>
        <v>0</v>
      </c>
      <c r="H3592" s="57">
        <f>IF(Q3591&gt;SetUp!$B$56,SetUp!$B$56,Q3591)</f>
        <v>1.7681226852365164E-16</v>
      </c>
      <c r="I3592" s="57">
        <f t="shared" si="984"/>
        <v>0.24123280927134905</v>
      </c>
      <c r="J3592" s="57">
        <f>MIN(F3592,H3592,(1-EXP(-SetUp!$B$52*H3592/SetUp!$B$56))*F3592)</f>
        <v>0</v>
      </c>
      <c r="K3592" s="57">
        <f t="shared" si="980"/>
        <v>1.7681226852365164E-16</v>
      </c>
      <c r="L3592" s="57">
        <f>IF(I3592&lt;=0,0,MIN(SetUp!$B$50*I3592^SetUp!$B$55,I3592))</f>
        <v>1.9131843006609459E-3</v>
      </c>
      <c r="M3592" s="57">
        <f t="shared" si="981"/>
        <v>0.23931962497068809</v>
      </c>
      <c r="N3592" s="57">
        <f>IF(SetUp!$B$62=0,X3592,(B3592-E3592)*(1-(H3592/SetUp!$B$66/SetUp!$B$56)))</f>
        <v>0</v>
      </c>
      <c r="O3592" s="57">
        <f>K3592*SetUp!$B$65</f>
        <v>0</v>
      </c>
      <c r="P3592" s="57">
        <f>MIN(SetUp!$B$54*L3592^SetUp!$B$51,L3592)</f>
        <v>1.0922502925982411E-3</v>
      </c>
      <c r="Q3592" s="57">
        <f t="shared" si="982"/>
        <v>1.7681226852365164E-16</v>
      </c>
      <c r="R3592" s="57">
        <f>IF((H3592+N3592-O3592)&gt;SetUp!$B$56,T3591+H3592+N3592-O3592-SetUp!$B$56,T3591)</f>
        <v>0</v>
      </c>
      <c r="S3592" s="57">
        <f>R3592*SetUp!$B$65</f>
        <v>0</v>
      </c>
      <c r="T3592" s="57">
        <f>IF((R3592-S3592)&lt;SetUp!$B$53,R3592-S3592,SetUp!$B$53)</f>
        <v>0</v>
      </c>
      <c r="U3592" s="57">
        <f t="shared" si="983"/>
        <v>0.23931962497068809</v>
      </c>
      <c r="V3592" s="57">
        <f>(L3592-P3592)/1000*SetUp!$B$13*1000000/SetUp!$B$48</f>
        <v>4.669282428396819E-2</v>
      </c>
      <c r="W3592" s="57">
        <f t="shared" si="985"/>
        <v>-6.2450045135165055E-17</v>
      </c>
      <c r="X3592" s="57">
        <f>MAX((SetUp!$B$56*(1-($H3592/SetUp!$B$56)^2)*TANH(($B3592-$D3592)/SetUp!$B$56))/(1+$H3592/SetUp!$B$56*TANH(($B3592-$D3592)/SetUp!$B$56)),0)</f>
        <v>0</v>
      </c>
    </row>
    <row r="3593" spans="1:24" x14ac:dyDescent="0.3">
      <c r="A3593" s="64">
        <v>30255</v>
      </c>
      <c r="B3593" s="57">
        <v>7.1999999999999995E-2</v>
      </c>
      <c r="C3593" s="57"/>
      <c r="D3593" s="57">
        <v>5.2510000000000003</v>
      </c>
      <c r="E3593" s="57">
        <f t="shared" si="977"/>
        <v>7.1999999999999995E-2</v>
      </c>
      <c r="F3593" s="57">
        <f t="shared" si="978"/>
        <v>5.1790000000000003</v>
      </c>
      <c r="G3593" s="57">
        <f t="shared" si="979"/>
        <v>0</v>
      </c>
      <c r="H3593" s="57">
        <f>IF(Q3592&gt;SetUp!$B$56,SetUp!$B$56,Q3592)</f>
        <v>1.7681226852365164E-16</v>
      </c>
      <c r="I3593" s="57">
        <f t="shared" si="984"/>
        <v>0.23931962497068809</v>
      </c>
      <c r="J3593" s="57">
        <f>MIN(F3593,H3593,(1-EXP(-SetUp!$B$52*H3593/SetUp!$B$56))*F3593)</f>
        <v>0</v>
      </c>
      <c r="K3593" s="57">
        <f t="shared" si="980"/>
        <v>1.7681226852365164E-16</v>
      </c>
      <c r="L3593" s="57">
        <f>IF(I3593&lt;=0,0,MIN(SetUp!$B$50*I3593^SetUp!$B$55,I3593))</f>
        <v>1.8879625432194134E-3</v>
      </c>
      <c r="M3593" s="57">
        <f t="shared" si="981"/>
        <v>0.23743166242746869</v>
      </c>
      <c r="N3593" s="57">
        <f>IF(SetUp!$B$62=0,X3593,(B3593-E3593)*(1-(H3593/SetUp!$B$66/SetUp!$B$56)))</f>
        <v>0</v>
      </c>
      <c r="O3593" s="57">
        <f>K3593*SetUp!$B$65</f>
        <v>0</v>
      </c>
      <c r="P3593" s="57">
        <f>MIN(SetUp!$B$54*L3593^SetUp!$B$51,L3593)</f>
        <v>1.0780943799607635E-3</v>
      </c>
      <c r="Q3593" s="57">
        <f t="shared" si="982"/>
        <v>1.7681226852365164E-16</v>
      </c>
      <c r="R3593" s="57">
        <f>IF((H3593+N3593-O3593)&gt;SetUp!$B$56,T3592+H3593+N3593-O3593-SetUp!$B$56,T3592)</f>
        <v>0</v>
      </c>
      <c r="S3593" s="57">
        <f>R3593*SetUp!$B$65</f>
        <v>0</v>
      </c>
      <c r="T3593" s="57">
        <f>IF((R3593-S3593)&lt;SetUp!$B$53,R3593-S3593,SetUp!$B$53)</f>
        <v>0</v>
      </c>
      <c r="U3593" s="57">
        <f t="shared" si="983"/>
        <v>0.23743166242746869</v>
      </c>
      <c r="V3593" s="57">
        <f>(L3593-P3593)/1000*SetUp!$B$13*1000000/SetUp!$B$48</f>
        <v>4.6063424670948469E-2</v>
      </c>
      <c r="W3593" s="57">
        <f t="shared" si="985"/>
        <v>6.5052130349130266E-18</v>
      </c>
      <c r="X3593" s="57">
        <f>MAX((SetUp!$B$56*(1-($H3593/SetUp!$B$56)^2)*TANH(($B3593-$D3593)/SetUp!$B$56))/(1+$H3593/SetUp!$B$56*TANH(($B3593-$D3593)/SetUp!$B$56)),0)</f>
        <v>0</v>
      </c>
    </row>
    <row r="3594" spans="1:24" x14ac:dyDescent="0.3">
      <c r="A3594" s="64">
        <v>30256</v>
      </c>
      <c r="B3594" s="57">
        <v>0</v>
      </c>
      <c r="C3594" s="57"/>
      <c r="D3594" s="57">
        <v>5.415</v>
      </c>
      <c r="E3594" s="57">
        <f t="shared" si="977"/>
        <v>0</v>
      </c>
      <c r="F3594" s="57">
        <f t="shared" si="978"/>
        <v>5.415</v>
      </c>
      <c r="G3594" s="57">
        <f t="shared" si="979"/>
        <v>0</v>
      </c>
      <c r="H3594" s="57">
        <f>IF(Q3593&gt;SetUp!$B$56,SetUp!$B$56,Q3593)</f>
        <v>1.7681226852365164E-16</v>
      </c>
      <c r="I3594" s="57">
        <f t="shared" si="984"/>
        <v>0.23743166242746869</v>
      </c>
      <c r="J3594" s="57">
        <f>MIN(F3594,H3594,(1-EXP(-SetUp!$B$52*H3594/SetUp!$B$56))*F3594)</f>
        <v>0</v>
      </c>
      <c r="K3594" s="57">
        <f t="shared" si="980"/>
        <v>1.7681226852365164E-16</v>
      </c>
      <c r="L3594" s="57">
        <f>IF(I3594&lt;=0,0,MIN(SetUp!$B$50*I3594^SetUp!$B$55,I3594))</f>
        <v>1.8632047095223994E-3</v>
      </c>
      <c r="M3594" s="57">
        <f t="shared" si="981"/>
        <v>0.23556845771794629</v>
      </c>
      <c r="N3594" s="57">
        <f>IF(SetUp!$B$62=0,X3594,(B3594-E3594)*(1-(H3594/SetUp!$B$66/SetUp!$B$56)))</f>
        <v>0</v>
      </c>
      <c r="O3594" s="57">
        <f>K3594*SetUp!$B$65</f>
        <v>0</v>
      </c>
      <c r="P3594" s="57">
        <f>MIN(SetUp!$B$54*L3594^SetUp!$B$51,L3594)</f>
        <v>1.064195719095828E-3</v>
      </c>
      <c r="Q3594" s="57">
        <f t="shared" si="982"/>
        <v>1.7681226852365164E-16</v>
      </c>
      <c r="R3594" s="57">
        <f>IF((H3594+N3594-O3594)&gt;SetUp!$B$56,T3593+H3594+N3594-O3594-SetUp!$B$56,T3593)</f>
        <v>0</v>
      </c>
      <c r="S3594" s="57">
        <f>R3594*SetUp!$B$65</f>
        <v>0</v>
      </c>
      <c r="T3594" s="57">
        <f>IF((R3594-S3594)&lt;SetUp!$B$53,R3594-S3594,SetUp!$B$53)</f>
        <v>0</v>
      </c>
      <c r="U3594" s="57">
        <f t="shared" si="983"/>
        <v>0.23556845771794629</v>
      </c>
      <c r="V3594" s="57">
        <f>(L3594-P3594)/1000*SetUp!$B$13*1000000/SetUp!$B$48</f>
        <v>4.5445780080838188E-2</v>
      </c>
      <c r="W3594" s="57">
        <f t="shared" si="985"/>
        <v>6.9388939039072284E-18</v>
      </c>
      <c r="X3594" s="57">
        <f>MAX((SetUp!$B$56*(1-($H3594/SetUp!$B$56)^2)*TANH(($B3594-$D3594)/SetUp!$B$56))/(1+$H3594/SetUp!$B$56*TANH(($B3594-$D3594)/SetUp!$B$56)),0)</f>
        <v>0</v>
      </c>
    </row>
    <row r="3595" spans="1:24" x14ac:dyDescent="0.3">
      <c r="A3595" s="64">
        <v>30257</v>
      </c>
      <c r="B3595" s="57">
        <v>0</v>
      </c>
      <c r="C3595" s="57"/>
      <c r="D3595" s="57">
        <v>5.415</v>
      </c>
      <c r="E3595" s="57">
        <f t="shared" si="977"/>
        <v>0</v>
      </c>
      <c r="F3595" s="57">
        <f t="shared" si="978"/>
        <v>5.415</v>
      </c>
      <c r="G3595" s="57">
        <f t="shared" si="979"/>
        <v>0</v>
      </c>
      <c r="H3595" s="57">
        <f>IF(Q3594&gt;SetUp!$B$56,SetUp!$B$56,Q3594)</f>
        <v>1.7681226852365164E-16</v>
      </c>
      <c r="I3595" s="57">
        <f t="shared" si="984"/>
        <v>0.23556845771794629</v>
      </c>
      <c r="J3595" s="57">
        <f>MIN(F3595,H3595,(1-EXP(-SetUp!$B$52*H3595/SetUp!$B$56))*F3595)</f>
        <v>0</v>
      </c>
      <c r="K3595" s="57">
        <f t="shared" si="980"/>
        <v>1.7681226852365164E-16</v>
      </c>
      <c r="L3595" s="57">
        <f>IF(I3595&lt;=0,0,MIN(SetUp!$B$50*I3595^SetUp!$B$55,I3595))</f>
        <v>1.8388998698104218E-3</v>
      </c>
      <c r="M3595" s="57">
        <f t="shared" si="981"/>
        <v>0.23372955784813587</v>
      </c>
      <c r="N3595" s="57">
        <f>IF(SetUp!$B$62=0,X3595,(B3595-E3595)*(1-(H3595/SetUp!$B$66/SetUp!$B$56)))</f>
        <v>0</v>
      </c>
      <c r="O3595" s="57">
        <f>K3595*SetUp!$B$65</f>
        <v>0</v>
      </c>
      <c r="P3595" s="57">
        <f>MIN(SetUp!$B$54*L3595^SetUp!$B$51,L3595)</f>
        <v>1.0505483056947663E-3</v>
      </c>
      <c r="Q3595" s="57">
        <f t="shared" si="982"/>
        <v>1.7681226852365164E-16</v>
      </c>
      <c r="R3595" s="57">
        <f>IF((H3595+N3595-O3595)&gt;SetUp!$B$56,T3594+H3595+N3595-O3595-SetUp!$B$56,T3594)</f>
        <v>0</v>
      </c>
      <c r="S3595" s="57">
        <f>R3595*SetUp!$B$65</f>
        <v>0</v>
      </c>
      <c r="T3595" s="57">
        <f>IF((R3595-S3595)&lt;SetUp!$B$53,R3595-S3595,SetUp!$B$53)</f>
        <v>0</v>
      </c>
      <c r="U3595" s="57">
        <f t="shared" si="983"/>
        <v>0.23372955784813587</v>
      </c>
      <c r="V3595" s="57">
        <f>(L3595-P3595)/1000*SetUp!$B$13*1000000/SetUp!$B$48</f>
        <v>4.4839610365407262E-2</v>
      </c>
      <c r="W3595" s="57">
        <f t="shared" si="985"/>
        <v>0</v>
      </c>
      <c r="X3595" s="57">
        <f>MAX((SetUp!$B$56*(1-($H3595/SetUp!$B$56)^2)*TANH(($B3595-$D3595)/SetUp!$B$56))/(1+$H3595/SetUp!$B$56*TANH(($B3595-$D3595)/SetUp!$B$56)),0)</f>
        <v>0</v>
      </c>
    </row>
    <row r="3596" spans="1:24" x14ac:dyDescent="0.3">
      <c r="A3596" s="64">
        <v>30258</v>
      </c>
      <c r="B3596" s="57">
        <v>0</v>
      </c>
      <c r="C3596" s="57"/>
      <c r="D3596" s="57">
        <v>5.415</v>
      </c>
      <c r="E3596" s="57">
        <f t="shared" si="977"/>
        <v>0</v>
      </c>
      <c r="F3596" s="57">
        <f t="shared" si="978"/>
        <v>5.415</v>
      </c>
      <c r="G3596" s="57">
        <f t="shared" si="979"/>
        <v>0</v>
      </c>
      <c r="H3596" s="57">
        <f>IF(Q3595&gt;SetUp!$B$56,SetUp!$B$56,Q3595)</f>
        <v>1.7681226852365164E-16</v>
      </c>
      <c r="I3596" s="57">
        <f t="shared" si="984"/>
        <v>0.23372955784813587</v>
      </c>
      <c r="J3596" s="57">
        <f>MIN(F3596,H3596,(1-EXP(-SetUp!$B$52*H3596/SetUp!$B$56))*F3596)</f>
        <v>0</v>
      </c>
      <c r="K3596" s="57">
        <f t="shared" si="980"/>
        <v>1.7681226852365164E-16</v>
      </c>
      <c r="L3596" s="57">
        <f>IF(I3596&lt;=0,0,MIN(SetUp!$B$50*I3596^SetUp!$B$55,I3596))</f>
        <v>1.8150374077711578E-3</v>
      </c>
      <c r="M3596" s="57">
        <f t="shared" si="981"/>
        <v>0.2319145204403647</v>
      </c>
      <c r="N3596" s="57">
        <f>IF(SetUp!$B$62=0,X3596,(B3596-E3596)*(1-(H3596/SetUp!$B$66/SetUp!$B$56)))</f>
        <v>0</v>
      </c>
      <c r="O3596" s="57">
        <f>K3596*SetUp!$B$65</f>
        <v>0</v>
      </c>
      <c r="P3596" s="57">
        <f>MIN(SetUp!$B$54*L3596^SetUp!$B$51,L3596)</f>
        <v>1.0371463063378347E-3</v>
      </c>
      <c r="Q3596" s="57">
        <f t="shared" si="982"/>
        <v>1.7681226852365164E-16</v>
      </c>
      <c r="R3596" s="57">
        <f>IF((H3596+N3596-O3596)&gt;SetUp!$B$56,T3595+H3596+N3596-O3596-SetUp!$B$56,T3595)</f>
        <v>0</v>
      </c>
      <c r="S3596" s="57">
        <f>R3596*SetUp!$B$65</f>
        <v>0</v>
      </c>
      <c r="T3596" s="57">
        <f>IF((R3596-S3596)&lt;SetUp!$B$53,R3596-S3596,SetUp!$B$53)</f>
        <v>0</v>
      </c>
      <c r="U3596" s="57">
        <f t="shared" si="983"/>
        <v>0.2319145204403647</v>
      </c>
      <c r="V3596" s="57">
        <f>(L3596-P3596)/1000*SetUp!$B$13*1000000/SetUp!$B$48</f>
        <v>4.4244643484807715E-2</v>
      </c>
      <c r="W3596" s="57">
        <f t="shared" si="985"/>
        <v>-1.1709383462843448E-17</v>
      </c>
      <c r="X3596" s="57">
        <f>MAX((SetUp!$B$56*(1-($H3596/SetUp!$B$56)^2)*TANH(($B3596-$D3596)/SetUp!$B$56))/(1+$H3596/SetUp!$B$56*TANH(($B3596-$D3596)/SetUp!$B$56)),0)</f>
        <v>0</v>
      </c>
    </row>
    <row r="3597" spans="1:24" x14ac:dyDescent="0.3">
      <c r="A3597" s="64">
        <v>30259</v>
      </c>
      <c r="B3597" s="57">
        <v>0</v>
      </c>
      <c r="C3597" s="57"/>
      <c r="D3597" s="57">
        <v>5.415</v>
      </c>
      <c r="E3597" s="57">
        <f t="shared" si="977"/>
        <v>0</v>
      </c>
      <c r="F3597" s="57">
        <f t="shared" si="978"/>
        <v>5.415</v>
      </c>
      <c r="G3597" s="57">
        <f t="shared" si="979"/>
        <v>0</v>
      </c>
      <c r="H3597" s="57">
        <f>IF(Q3596&gt;SetUp!$B$56,SetUp!$B$56,Q3596)</f>
        <v>1.7681226852365164E-16</v>
      </c>
      <c r="I3597" s="57">
        <f t="shared" si="984"/>
        <v>0.2319145204403647</v>
      </c>
      <c r="J3597" s="57">
        <f>MIN(F3597,H3597,(1-EXP(-SetUp!$B$52*H3597/SetUp!$B$56))*F3597)</f>
        <v>0</v>
      </c>
      <c r="K3597" s="57">
        <f t="shared" si="980"/>
        <v>1.7681226852365164E-16</v>
      </c>
      <c r="L3597" s="57">
        <f>IF(I3597&lt;=0,0,MIN(SetUp!$B$50*I3597^SetUp!$B$55,I3597))</f>
        <v>1.7916070099606525E-3</v>
      </c>
      <c r="M3597" s="57">
        <f t="shared" si="981"/>
        <v>0.23012291343040406</v>
      </c>
      <c r="N3597" s="57">
        <f>IF(SetUp!$B$62=0,X3597,(B3597-E3597)*(1-(H3597/SetUp!$B$66/SetUp!$B$56)))</f>
        <v>0</v>
      </c>
      <c r="O3597" s="57">
        <f>K3597*SetUp!$B$65</f>
        <v>0</v>
      </c>
      <c r="P3597" s="57">
        <f>MIN(SetUp!$B$54*L3597^SetUp!$B$51,L3597)</f>
        <v>1.0239840527635346E-3</v>
      </c>
      <c r="Q3597" s="57">
        <f t="shared" si="982"/>
        <v>1.7681226852365164E-16</v>
      </c>
      <c r="R3597" s="57">
        <f>IF((H3597+N3597-O3597)&gt;SetUp!$B$56,T3596+H3597+N3597-O3597-SetUp!$B$56,T3596)</f>
        <v>0</v>
      </c>
      <c r="S3597" s="57">
        <f>R3597*SetUp!$B$65</f>
        <v>0</v>
      </c>
      <c r="T3597" s="57">
        <f>IF((R3597-S3597)&lt;SetUp!$B$53,R3597-S3597,SetUp!$B$53)</f>
        <v>0</v>
      </c>
      <c r="U3597" s="57">
        <f t="shared" si="983"/>
        <v>0.23012291343040406</v>
      </c>
      <c r="V3597" s="57">
        <f>(L3597-P3597)/1000*SetUp!$B$13*1000000/SetUp!$B$48</f>
        <v>4.3660615231824261E-2</v>
      </c>
      <c r="W3597" s="57">
        <f t="shared" si="985"/>
        <v>8.4567769453869346E-18</v>
      </c>
      <c r="X3597" s="57">
        <f>MAX((SetUp!$B$56*(1-($H3597/SetUp!$B$56)^2)*TANH(($B3597-$D3597)/SetUp!$B$56))/(1+$H3597/SetUp!$B$56*TANH(($B3597-$D3597)/SetUp!$B$56)),0)</f>
        <v>0</v>
      </c>
    </row>
    <row r="3598" spans="1:24" x14ac:dyDescent="0.3">
      <c r="A3598" s="64">
        <v>30260</v>
      </c>
      <c r="B3598" s="57">
        <v>0</v>
      </c>
      <c r="C3598" s="57"/>
      <c r="D3598" s="57">
        <v>5.415</v>
      </c>
      <c r="E3598" s="57">
        <f t="shared" si="977"/>
        <v>0</v>
      </c>
      <c r="F3598" s="57">
        <f t="shared" si="978"/>
        <v>5.415</v>
      </c>
      <c r="G3598" s="57">
        <f t="shared" si="979"/>
        <v>0</v>
      </c>
      <c r="H3598" s="57">
        <f>IF(Q3597&gt;SetUp!$B$56,SetUp!$B$56,Q3597)</f>
        <v>1.7681226852365164E-16</v>
      </c>
      <c r="I3598" s="57">
        <f t="shared" si="984"/>
        <v>0.23012291343040406</v>
      </c>
      <c r="J3598" s="57">
        <f>MIN(F3598,H3598,(1-EXP(-SetUp!$B$52*H3598/SetUp!$B$56))*F3598)</f>
        <v>0</v>
      </c>
      <c r="K3598" s="57">
        <f t="shared" si="980"/>
        <v>1.7681226852365164E-16</v>
      </c>
      <c r="L3598" s="57">
        <f>IF(I3598&lt;=0,0,MIN(SetUp!$B$50*I3598^SetUp!$B$55,I3598))</f>
        <v>1.7685986556347068E-3</v>
      </c>
      <c r="M3598" s="57">
        <f t="shared" si="981"/>
        <v>0.22835431477476936</v>
      </c>
      <c r="N3598" s="57">
        <f>IF(SetUp!$B$62=0,X3598,(B3598-E3598)*(1-(H3598/SetUp!$B$66/SetUp!$B$56)))</f>
        <v>0</v>
      </c>
      <c r="O3598" s="57">
        <f>K3598*SetUp!$B$65</f>
        <v>0</v>
      </c>
      <c r="P3598" s="57">
        <f>MIN(SetUp!$B$54*L3598^SetUp!$B$51,L3598)</f>
        <v>1.0110560363589159E-3</v>
      </c>
      <c r="Q3598" s="57">
        <f t="shared" si="982"/>
        <v>1.7681226852365164E-16</v>
      </c>
      <c r="R3598" s="57">
        <f>IF((H3598+N3598-O3598)&gt;SetUp!$B$56,T3597+H3598+N3598-O3598-SetUp!$B$56,T3597)</f>
        <v>0</v>
      </c>
      <c r="S3598" s="57">
        <f>R3598*SetUp!$B$65</f>
        <v>0</v>
      </c>
      <c r="T3598" s="57">
        <f>IF((R3598-S3598)&lt;SetUp!$B$53,R3598-S3598,SetUp!$B$53)</f>
        <v>0</v>
      </c>
      <c r="U3598" s="57">
        <f t="shared" si="983"/>
        <v>0.22835431477476936</v>
      </c>
      <c r="V3598" s="57">
        <f>(L3598-P3598)/1000*SetUp!$B$13*1000000/SetUp!$B$48</f>
        <v>4.3087268966886E-2</v>
      </c>
      <c r="W3598" s="57">
        <f t="shared" si="985"/>
        <v>1.1275702593849246E-17</v>
      </c>
      <c r="X3598" s="57">
        <f>MAX((SetUp!$B$56*(1-($H3598/SetUp!$B$56)^2)*TANH(($B3598-$D3598)/SetUp!$B$56))/(1+$H3598/SetUp!$B$56*TANH(($B3598-$D3598)/SetUp!$B$56)),0)</f>
        <v>0</v>
      </c>
    </row>
    <row r="3599" spans="1:24" x14ac:dyDescent="0.3">
      <c r="A3599" s="64">
        <v>30261</v>
      </c>
      <c r="B3599" s="57">
        <v>8.9999999999999993E-3</v>
      </c>
      <c r="C3599" s="57"/>
      <c r="D3599" s="57">
        <v>5.415</v>
      </c>
      <c r="E3599" s="57">
        <f t="shared" si="977"/>
        <v>8.9999999999999993E-3</v>
      </c>
      <c r="F3599" s="57">
        <f t="shared" si="978"/>
        <v>5.4059999999999997</v>
      </c>
      <c r="G3599" s="57">
        <f t="shared" si="979"/>
        <v>0</v>
      </c>
      <c r="H3599" s="57">
        <f>IF(Q3598&gt;SetUp!$B$56,SetUp!$B$56,Q3598)</f>
        <v>1.7681226852365164E-16</v>
      </c>
      <c r="I3599" s="57">
        <f t="shared" si="984"/>
        <v>0.22835431477476936</v>
      </c>
      <c r="J3599" s="57">
        <f>MIN(F3599,H3599,(1-EXP(-SetUp!$B$52*H3599/SetUp!$B$56))*F3599)</f>
        <v>0</v>
      </c>
      <c r="K3599" s="57">
        <f t="shared" si="980"/>
        <v>1.7681226852365164E-16</v>
      </c>
      <c r="L3599" s="57">
        <f>IF(I3599&lt;=0,0,MIN(SetUp!$B$50*I3599^SetUp!$B$55,I3599))</f>
        <v>1.746002606972492E-3</v>
      </c>
      <c r="M3599" s="57">
        <f t="shared" si="981"/>
        <v>0.22660831216779687</v>
      </c>
      <c r="N3599" s="57">
        <f>IF(SetUp!$B$62=0,X3599,(B3599-E3599)*(1-(H3599/SetUp!$B$66/SetUp!$B$56)))</f>
        <v>0</v>
      </c>
      <c r="O3599" s="57">
        <f>K3599*SetUp!$B$65</f>
        <v>0</v>
      </c>
      <c r="P3599" s="57">
        <f>MIN(SetUp!$B$54*L3599^SetUp!$B$51,L3599)</f>
        <v>9.9835690286123428E-4</v>
      </c>
      <c r="Q3599" s="57">
        <f t="shared" si="982"/>
        <v>1.7681226852365164E-16</v>
      </c>
      <c r="R3599" s="57">
        <f>IF((H3599+N3599-O3599)&gt;SetUp!$B$56,T3598+H3599+N3599-O3599-SetUp!$B$56,T3598)</f>
        <v>0</v>
      </c>
      <c r="S3599" s="57">
        <f>R3599*SetUp!$B$65</f>
        <v>0</v>
      </c>
      <c r="T3599" s="57">
        <f>IF((R3599-S3599)&lt;SetUp!$B$53,R3599-S3599,SetUp!$B$53)</f>
        <v>0</v>
      </c>
      <c r="U3599" s="57">
        <f t="shared" si="983"/>
        <v>0.22660831216779687</v>
      </c>
      <c r="V3599" s="57">
        <f>(L3599-P3599)/1000*SetUp!$B$13*1000000/SetUp!$B$48</f>
        <v>4.2524355363365768E-2</v>
      </c>
      <c r="W3599" s="57">
        <f t="shared" si="985"/>
        <v>-4.5536491244391186E-18</v>
      </c>
      <c r="X3599" s="57">
        <f>MAX((SetUp!$B$56*(1-($H3599/SetUp!$B$56)^2)*TANH(($B3599-$D3599)/SetUp!$B$56))/(1+$H3599/SetUp!$B$56*TANH(($B3599-$D3599)/SetUp!$B$56)),0)</f>
        <v>0</v>
      </c>
    </row>
    <row r="3600" spans="1:24" x14ac:dyDescent="0.3">
      <c r="A3600" s="64">
        <v>30262</v>
      </c>
      <c r="B3600" s="57">
        <v>0</v>
      </c>
      <c r="C3600" s="57"/>
      <c r="D3600" s="57">
        <v>5.415</v>
      </c>
      <c r="E3600" s="57">
        <f t="shared" si="977"/>
        <v>0</v>
      </c>
      <c r="F3600" s="57">
        <f t="shared" si="978"/>
        <v>5.415</v>
      </c>
      <c r="G3600" s="57">
        <f t="shared" si="979"/>
        <v>0</v>
      </c>
      <c r="H3600" s="57">
        <f>IF(Q3599&gt;SetUp!$B$56,SetUp!$B$56,Q3599)</f>
        <v>1.7681226852365164E-16</v>
      </c>
      <c r="I3600" s="57">
        <f t="shared" si="984"/>
        <v>0.22660831216779687</v>
      </c>
      <c r="J3600" s="57">
        <f>MIN(F3600,H3600,(1-EXP(-SetUp!$B$52*H3600/SetUp!$B$56))*F3600)</f>
        <v>0</v>
      </c>
      <c r="K3600" s="57">
        <f t="shared" si="980"/>
        <v>1.7681226852365164E-16</v>
      </c>
      <c r="L3600" s="57">
        <f>IF(I3600&lt;=0,0,MIN(SetUp!$B$50*I3600^SetUp!$B$55,I3600))</f>
        <v>1.7238093996753321E-3</v>
      </c>
      <c r="M3600" s="57">
        <f t="shared" si="981"/>
        <v>0.22488450276812152</v>
      </c>
      <c r="N3600" s="57">
        <f>IF(SetUp!$B$62=0,X3600,(B3600-E3600)*(1-(H3600/SetUp!$B$66/SetUp!$B$56)))</f>
        <v>0</v>
      </c>
      <c r="O3600" s="57">
        <f>K3600*SetUp!$B$65</f>
        <v>0</v>
      </c>
      <c r="P3600" s="57">
        <f>MIN(SetUp!$B$54*L3600^SetUp!$B$51,L3600)</f>
        <v>9.8588144726180168E-4</v>
      </c>
      <c r="Q3600" s="57">
        <f t="shared" si="982"/>
        <v>1.7681226852365164E-16</v>
      </c>
      <c r="R3600" s="57">
        <f>IF((H3600+N3600-O3600)&gt;SetUp!$B$56,T3599+H3600+N3600-O3600-SetUp!$B$56,T3599)</f>
        <v>0</v>
      </c>
      <c r="S3600" s="57">
        <f>R3600*SetUp!$B$65</f>
        <v>0</v>
      </c>
      <c r="T3600" s="57">
        <f>IF((R3600-S3600)&lt;SetUp!$B$53,R3600-S3600,SetUp!$B$53)</f>
        <v>0</v>
      </c>
      <c r="U3600" s="57">
        <f t="shared" si="983"/>
        <v>0.22488450276812152</v>
      </c>
      <c r="V3600" s="57">
        <f>(L3600-P3600)/1000*SetUp!$B$13*1000000/SetUp!$B$48</f>
        <v>4.1971632162717758E-2</v>
      </c>
      <c r="W3600" s="57">
        <f t="shared" si="985"/>
        <v>-9.1072982488782372E-18</v>
      </c>
      <c r="X3600" s="57">
        <f>MAX((SetUp!$B$56*(1-($H3600/SetUp!$B$56)^2)*TANH(($B3600-$D3600)/SetUp!$B$56))/(1+$H3600/SetUp!$B$56*TANH(($B3600-$D3600)/SetUp!$B$56)),0)</f>
        <v>0</v>
      </c>
    </row>
    <row r="3601" spans="1:24" x14ac:dyDescent="0.3">
      <c r="A3601" s="64">
        <v>30263</v>
      </c>
      <c r="B3601" s="57">
        <v>0.22</v>
      </c>
      <c r="C3601" s="57"/>
      <c r="D3601" s="57">
        <v>5.415</v>
      </c>
      <c r="E3601" s="57">
        <f t="shared" si="977"/>
        <v>0.22</v>
      </c>
      <c r="F3601" s="57">
        <f t="shared" si="978"/>
        <v>5.1950000000000003</v>
      </c>
      <c r="G3601" s="57">
        <f t="shared" si="979"/>
        <v>0</v>
      </c>
      <c r="H3601" s="57">
        <f>IF(Q3600&gt;SetUp!$B$56,SetUp!$B$56,Q3600)</f>
        <v>1.7681226852365164E-16</v>
      </c>
      <c r="I3601" s="57">
        <f t="shared" si="984"/>
        <v>0.22488450276812152</v>
      </c>
      <c r="J3601" s="57">
        <f>MIN(F3601,H3601,(1-EXP(-SetUp!$B$52*H3601/SetUp!$B$56))*F3601)</f>
        <v>0</v>
      </c>
      <c r="K3601" s="57">
        <f t="shared" si="980"/>
        <v>1.7681226852365164E-16</v>
      </c>
      <c r="L3601" s="57">
        <f>IF(I3601&lt;=0,0,MIN(SetUp!$B$50*I3601^SetUp!$B$55,I3601))</f>
        <v>1.7020098339243998E-3</v>
      </c>
      <c r="M3601" s="57">
        <f t="shared" si="981"/>
        <v>0.22318249293419712</v>
      </c>
      <c r="N3601" s="57">
        <f>IF(SetUp!$B$62=0,X3601,(B3601-E3601)*(1-(H3601/SetUp!$B$66/SetUp!$B$56)))</f>
        <v>0</v>
      </c>
      <c r="O3601" s="57">
        <f>K3601*SetUp!$B$65</f>
        <v>0</v>
      </c>
      <c r="P3601" s="57">
        <f>MIN(SetUp!$B$54*L3601^SetUp!$B$51,L3601)</f>
        <v>9.7362460890333929E-4</v>
      </c>
      <c r="Q3601" s="57">
        <f t="shared" si="982"/>
        <v>1.7681226852365164E-16</v>
      </c>
      <c r="R3601" s="57">
        <f>IF((H3601+N3601-O3601)&gt;SetUp!$B$56,T3600+H3601+N3601-O3601-SetUp!$B$56,T3600)</f>
        <v>0</v>
      </c>
      <c r="S3601" s="57">
        <f>R3601*SetUp!$B$65</f>
        <v>0</v>
      </c>
      <c r="T3601" s="57">
        <f>IF((R3601-S3601)&lt;SetUp!$B$53,R3601-S3601,SetUp!$B$53)</f>
        <v>0</v>
      </c>
      <c r="U3601" s="57">
        <f t="shared" si="983"/>
        <v>0.22318249293419712</v>
      </c>
      <c r="V3601" s="57">
        <f>(L3601-P3601)/1000*SetUp!$B$13*1000000/SetUp!$B$48</f>
        <v>4.1428863939023494E-2</v>
      </c>
      <c r="W3601" s="57">
        <f t="shared" si="985"/>
        <v>-6.2883726004159257E-18</v>
      </c>
      <c r="X3601" s="57">
        <f>MAX((SetUp!$B$56*(1-($H3601/SetUp!$B$56)^2)*TANH(($B3601-$D3601)/SetUp!$B$56))/(1+$H3601/SetUp!$B$56*TANH(($B3601-$D3601)/SetUp!$B$56)),0)</f>
        <v>0</v>
      </c>
    </row>
    <row r="3602" spans="1:24" x14ac:dyDescent="0.3">
      <c r="A3602" s="64">
        <v>30264</v>
      </c>
      <c r="B3602" s="57">
        <v>0</v>
      </c>
      <c r="C3602" s="57"/>
      <c r="D3602" s="57">
        <v>5.415</v>
      </c>
      <c r="E3602" s="57">
        <f t="shared" si="977"/>
        <v>0</v>
      </c>
      <c r="F3602" s="57">
        <f t="shared" si="978"/>
        <v>5.415</v>
      </c>
      <c r="G3602" s="57">
        <f t="shared" si="979"/>
        <v>0</v>
      </c>
      <c r="H3602" s="57">
        <f>IF(Q3601&gt;SetUp!$B$56,SetUp!$B$56,Q3601)</f>
        <v>1.7681226852365164E-16</v>
      </c>
      <c r="I3602" s="57">
        <f t="shared" si="984"/>
        <v>0.22318249293419712</v>
      </c>
      <c r="J3602" s="57">
        <f>MIN(F3602,H3602,(1-EXP(-SetUp!$B$52*H3602/SetUp!$B$56))*F3602)</f>
        <v>0</v>
      </c>
      <c r="K3602" s="57">
        <f t="shared" si="980"/>
        <v>1.7681226852365164E-16</v>
      </c>
      <c r="L3602" s="57">
        <f>IF(I3602&lt;=0,0,MIN(SetUp!$B$50*I3602^SetUp!$B$55,I3602))</f>
        <v>1.6805949656818701E-3</v>
      </c>
      <c r="M3602" s="57">
        <f t="shared" si="981"/>
        <v>0.22150189796851524</v>
      </c>
      <c r="N3602" s="57">
        <f>IF(SetUp!$B$62=0,X3602,(B3602-E3602)*(1-(H3602/SetUp!$B$66/SetUp!$B$56)))</f>
        <v>0</v>
      </c>
      <c r="O3602" s="57">
        <f>K3602*SetUp!$B$65</f>
        <v>0</v>
      </c>
      <c r="P3602" s="57">
        <f>MIN(SetUp!$B$54*L3602^SetUp!$B$51,L3602)</f>
        <v>9.6158146676250992E-4</v>
      </c>
      <c r="Q3602" s="57">
        <f t="shared" si="982"/>
        <v>1.7681226852365164E-16</v>
      </c>
      <c r="R3602" s="57">
        <f>IF((H3602+N3602-O3602)&gt;SetUp!$B$56,T3601+H3602+N3602-O3602-SetUp!$B$56,T3601)</f>
        <v>0</v>
      </c>
      <c r="S3602" s="57">
        <f>R3602*SetUp!$B$65</f>
        <v>0</v>
      </c>
      <c r="T3602" s="57">
        <f>IF((R3602-S3602)&lt;SetUp!$B$53,R3602-S3602,SetUp!$B$53)</f>
        <v>0</v>
      </c>
      <c r="U3602" s="57">
        <f t="shared" si="983"/>
        <v>0.22150189796851524</v>
      </c>
      <c r="V3602" s="57">
        <f>(L3602-P3602)/1000*SetUp!$B$13*1000000/SetUp!$B$48</f>
        <v>4.0895821872540178E-2</v>
      </c>
      <c r="W3602" s="57">
        <f t="shared" si="985"/>
        <v>-5.2041704279304213E-18</v>
      </c>
      <c r="X3602" s="57">
        <f>MAX((SetUp!$B$56*(1-($H3602/SetUp!$B$56)^2)*TANH(($B3602-$D3602)/SetUp!$B$56))/(1+$H3602/SetUp!$B$56*TANH(($B3602-$D3602)/SetUp!$B$56)),0)</f>
        <v>0</v>
      </c>
    </row>
    <row r="3603" spans="1:24" x14ac:dyDescent="0.3">
      <c r="A3603" s="64">
        <v>30265</v>
      </c>
      <c r="B3603" s="57">
        <v>0</v>
      </c>
      <c r="C3603" s="57"/>
      <c r="D3603" s="57">
        <v>5.415</v>
      </c>
      <c r="E3603" s="57">
        <f t="shared" si="977"/>
        <v>0</v>
      </c>
      <c r="F3603" s="57">
        <f t="shared" si="978"/>
        <v>5.415</v>
      </c>
      <c r="G3603" s="57">
        <f t="shared" si="979"/>
        <v>0</v>
      </c>
      <c r="H3603" s="57">
        <f>IF(Q3602&gt;SetUp!$B$56,SetUp!$B$56,Q3602)</f>
        <v>1.7681226852365164E-16</v>
      </c>
      <c r="I3603" s="57">
        <f t="shared" si="984"/>
        <v>0.22150189796851524</v>
      </c>
      <c r="J3603" s="57">
        <f>MIN(F3603,H3603,(1-EXP(-SetUp!$B$52*H3603/SetUp!$B$56))*F3603)</f>
        <v>0</v>
      </c>
      <c r="K3603" s="57">
        <f t="shared" si="980"/>
        <v>1.7681226852365164E-16</v>
      </c>
      <c r="L3603" s="57">
        <f>IF(I3603&lt;=0,0,MIN(SetUp!$B$50*I3603^SetUp!$B$55,I3603))</f>
        <v>1.6595560983208039E-3</v>
      </c>
      <c r="M3603" s="57">
        <f t="shared" si="981"/>
        <v>0.21984234187019444</v>
      </c>
      <c r="N3603" s="57">
        <f>IF(SetUp!$B$62=0,X3603,(B3603-E3603)*(1-(H3603/SetUp!$B$66/SetUp!$B$56)))</f>
        <v>0</v>
      </c>
      <c r="O3603" s="57">
        <f>K3603*SetUp!$B$65</f>
        <v>0</v>
      </c>
      <c r="P3603" s="57">
        <f>MIN(SetUp!$B$54*L3603^SetUp!$B$51,L3603)</f>
        <v>9.4974723490974695E-4</v>
      </c>
      <c r="Q3603" s="57">
        <f t="shared" si="982"/>
        <v>1.7681226852365164E-16</v>
      </c>
      <c r="R3603" s="57">
        <f>IF((H3603+N3603-O3603)&gt;SetUp!$B$56,T3602+H3603+N3603-O3603-SetUp!$B$56,T3602)</f>
        <v>0</v>
      </c>
      <c r="S3603" s="57">
        <f>R3603*SetUp!$B$65</f>
        <v>0</v>
      </c>
      <c r="T3603" s="57">
        <f>IF((R3603-S3603)&lt;SetUp!$B$53,R3603-S3603,SetUp!$B$53)</f>
        <v>0</v>
      </c>
      <c r="U3603" s="57">
        <f t="shared" si="983"/>
        <v>0.21984234187019444</v>
      </c>
      <c r="V3603" s="57">
        <f>(L3603-P3603)/1000*SetUp!$B$13*1000000/SetUp!$B$48</f>
        <v>4.037228353186232E-2</v>
      </c>
      <c r="W3603" s="57">
        <f t="shared" si="985"/>
        <v>0</v>
      </c>
      <c r="X3603" s="57">
        <f>MAX((SetUp!$B$56*(1-($H3603/SetUp!$B$56)^2)*TANH(($B3603-$D3603)/SetUp!$B$56))/(1+$H3603/SetUp!$B$56*TANH(($B3603-$D3603)/SetUp!$B$56)),0)</f>
        <v>0</v>
      </c>
    </row>
    <row r="3604" spans="1:24" x14ac:dyDescent="0.3">
      <c r="A3604" s="64">
        <v>30266</v>
      </c>
      <c r="B3604" s="57">
        <v>0</v>
      </c>
      <c r="C3604" s="57"/>
      <c r="D3604" s="57">
        <v>5.415</v>
      </c>
      <c r="E3604" s="57">
        <f t="shared" si="977"/>
        <v>0</v>
      </c>
      <c r="F3604" s="57">
        <f t="shared" si="978"/>
        <v>5.415</v>
      </c>
      <c r="G3604" s="57">
        <f t="shared" si="979"/>
        <v>0</v>
      </c>
      <c r="H3604" s="57">
        <f>IF(Q3603&gt;SetUp!$B$56,SetUp!$B$56,Q3603)</f>
        <v>1.7681226852365164E-16</v>
      </c>
      <c r="I3604" s="57">
        <f t="shared" si="984"/>
        <v>0.21984234187019444</v>
      </c>
      <c r="J3604" s="57">
        <f>MIN(F3604,H3604,(1-EXP(-SetUp!$B$52*H3604/SetUp!$B$56))*F3604)</f>
        <v>0</v>
      </c>
      <c r="K3604" s="57">
        <f t="shared" si="980"/>
        <v>1.7681226852365164E-16</v>
      </c>
      <c r="L3604" s="57">
        <f>IF(I3604&lt;=0,0,MIN(SetUp!$B$50*I3604^SetUp!$B$55,I3604))</f>
        <v>1.6388847745697481E-3</v>
      </c>
      <c r="M3604" s="57">
        <f t="shared" si="981"/>
        <v>0.21820345709562469</v>
      </c>
      <c r="N3604" s="57">
        <f>IF(SetUp!$B$62=0,X3604,(B3604-E3604)*(1-(H3604/SetUp!$B$66/SetUp!$B$56)))</f>
        <v>0</v>
      </c>
      <c r="O3604" s="57">
        <f>K3604*SetUp!$B$65</f>
        <v>0</v>
      </c>
      <c r="P3604" s="57">
        <f>MIN(SetUp!$B$54*L3604^SetUp!$B$51,L3604)</f>
        <v>9.3811725813885874E-4</v>
      </c>
      <c r="Q3604" s="57">
        <f t="shared" si="982"/>
        <v>1.7681226852365164E-16</v>
      </c>
      <c r="R3604" s="57">
        <f>IF((H3604+N3604-O3604)&gt;SetUp!$B$56,T3603+H3604+N3604-O3604-SetUp!$B$56,T3603)</f>
        <v>0</v>
      </c>
      <c r="S3604" s="57">
        <f>R3604*SetUp!$B$65</f>
        <v>0</v>
      </c>
      <c r="T3604" s="57">
        <f>IF((R3604-S3604)&lt;SetUp!$B$53,R3604-S3604,SetUp!$B$53)</f>
        <v>0</v>
      </c>
      <c r="U3604" s="57">
        <f t="shared" si="983"/>
        <v>0.21820345709562469</v>
      </c>
      <c r="V3604" s="57">
        <f>(L3604-P3604)/1000*SetUp!$B$13*1000000/SetUp!$B$48</f>
        <v>3.9858032664327171E-2</v>
      </c>
      <c r="W3604" s="57">
        <f t="shared" si="985"/>
        <v>0</v>
      </c>
      <c r="X3604" s="57">
        <f>MAX((SetUp!$B$56*(1-($H3604/SetUp!$B$56)^2)*TANH(($B3604-$D3604)/SetUp!$B$56))/(1+$H3604/SetUp!$B$56*TANH(($B3604-$D3604)/SetUp!$B$56)),0)</f>
        <v>0</v>
      </c>
    </row>
    <row r="3605" spans="1:24" x14ac:dyDescent="0.3">
      <c r="A3605" s="64">
        <v>30267</v>
      </c>
      <c r="B3605" s="57">
        <v>0</v>
      </c>
      <c r="C3605" s="57"/>
      <c r="D3605" s="57">
        <v>5.415</v>
      </c>
      <c r="E3605" s="57">
        <f t="shared" si="977"/>
        <v>0</v>
      </c>
      <c r="F3605" s="57">
        <f t="shared" si="978"/>
        <v>5.415</v>
      </c>
      <c r="G3605" s="57">
        <f t="shared" si="979"/>
        <v>0</v>
      </c>
      <c r="H3605" s="57">
        <f>IF(Q3604&gt;SetUp!$B$56,SetUp!$B$56,Q3604)</f>
        <v>1.7681226852365164E-16</v>
      </c>
      <c r="I3605" s="57">
        <f t="shared" si="984"/>
        <v>0.21820345709562469</v>
      </c>
      <c r="J3605" s="57">
        <f>MIN(F3605,H3605,(1-EXP(-SetUp!$B$52*H3605/SetUp!$B$56))*F3605)</f>
        <v>0</v>
      </c>
      <c r="K3605" s="57">
        <f t="shared" si="980"/>
        <v>1.7681226852365164E-16</v>
      </c>
      <c r="L3605" s="57">
        <f>IF(I3605&lt;=0,0,MIN(SetUp!$B$50*I3605^SetUp!$B$55,I3605))</f>
        <v>1.6185727687586973E-3</v>
      </c>
      <c r="M3605" s="57">
        <f t="shared" si="981"/>
        <v>0.21658488432686598</v>
      </c>
      <c r="N3605" s="57">
        <f>IF(SetUp!$B$62=0,X3605,(B3605-E3605)*(1-(H3605/SetUp!$B$66/SetUp!$B$56)))</f>
        <v>0</v>
      </c>
      <c r="O3605" s="57">
        <f>K3605*SetUp!$B$65</f>
        <v>0</v>
      </c>
      <c r="P3605" s="57">
        <f>MIN(SetUp!$B$54*L3605^SetUp!$B$51,L3605)</f>
        <v>9.266870077592218E-4</v>
      </c>
      <c r="Q3605" s="57">
        <f t="shared" si="982"/>
        <v>1.7681226852365164E-16</v>
      </c>
      <c r="R3605" s="57">
        <f>IF((H3605+N3605-O3605)&gt;SetUp!$B$56,T3604+H3605+N3605-O3605-SetUp!$B$56,T3604)</f>
        <v>0</v>
      </c>
      <c r="S3605" s="57">
        <f>R3605*SetUp!$B$65</f>
        <v>0</v>
      </c>
      <c r="T3605" s="57">
        <f>IF((R3605-S3605)&lt;SetUp!$B$53,R3605-S3605,SetUp!$B$53)</f>
        <v>0</v>
      </c>
      <c r="U3605" s="57">
        <f t="shared" si="983"/>
        <v>0.21658488432686598</v>
      </c>
      <c r="V3605" s="57">
        <f>(L3605-P3605)/1000*SetUp!$B$13*1000000/SetUp!$B$48</f>
        <v>3.9352858994313358E-2</v>
      </c>
      <c r="W3605" s="57">
        <f t="shared" si="985"/>
        <v>-1.0842021724855044E-17</v>
      </c>
      <c r="X3605" s="57">
        <f>MAX((SetUp!$B$56*(1-($H3605/SetUp!$B$56)^2)*TANH(($B3605-$D3605)/SetUp!$B$56))/(1+$H3605/SetUp!$B$56*TANH(($B3605-$D3605)/SetUp!$B$56)),0)</f>
        <v>0</v>
      </c>
    </row>
    <row r="3606" spans="1:24" x14ac:dyDescent="0.3">
      <c r="A3606" s="64">
        <v>30268</v>
      </c>
      <c r="B3606" s="57">
        <v>0</v>
      </c>
      <c r="C3606" s="57"/>
      <c r="D3606" s="57">
        <v>5.415</v>
      </c>
      <c r="E3606" s="57">
        <f t="shared" si="977"/>
        <v>0</v>
      </c>
      <c r="F3606" s="57">
        <f t="shared" si="978"/>
        <v>5.415</v>
      </c>
      <c r="G3606" s="57">
        <f t="shared" si="979"/>
        <v>0</v>
      </c>
      <c r="H3606" s="57">
        <f>IF(Q3605&gt;SetUp!$B$56,SetUp!$B$56,Q3605)</f>
        <v>1.7681226852365164E-16</v>
      </c>
      <c r="I3606" s="57">
        <f t="shared" si="984"/>
        <v>0.21658488432686598</v>
      </c>
      <c r="J3606" s="57">
        <f>MIN(F3606,H3606,(1-EXP(-SetUp!$B$52*H3606/SetUp!$B$56))*F3606)</f>
        <v>0</v>
      </c>
      <c r="K3606" s="57">
        <f t="shared" si="980"/>
        <v>1.7681226852365164E-16</v>
      </c>
      <c r="L3606" s="57">
        <f>IF(I3606&lt;=0,0,MIN(SetUp!$B$50*I3606^SetUp!$B$55,I3606))</f>
        <v>1.598612079353693E-3</v>
      </c>
      <c r="M3606" s="57">
        <f t="shared" si="981"/>
        <v>0.21498627224751229</v>
      </c>
      <c r="N3606" s="57">
        <f>IF(SetUp!$B$62=0,X3606,(B3606-E3606)*(1-(H3606/SetUp!$B$66/SetUp!$B$56)))</f>
        <v>0</v>
      </c>
      <c r="O3606" s="57">
        <f>K3606*SetUp!$B$65</f>
        <v>0</v>
      </c>
      <c r="P3606" s="57">
        <f>MIN(SetUp!$B$54*L3606^SetUp!$B$51,L3606)</f>
        <v>9.1545207754375601E-4</v>
      </c>
      <c r="Q3606" s="57">
        <f t="shared" si="982"/>
        <v>1.7681226852365164E-16</v>
      </c>
      <c r="R3606" s="57">
        <f>IF((H3606+N3606-O3606)&gt;SetUp!$B$56,T3605+H3606+N3606-O3606-SetUp!$B$56,T3605)</f>
        <v>0</v>
      </c>
      <c r="S3606" s="57">
        <f>R3606*SetUp!$B$65</f>
        <v>0</v>
      </c>
      <c r="T3606" s="57">
        <f>IF((R3606-S3606)&lt;SetUp!$B$53,R3606-S3606,SetUp!$B$53)</f>
        <v>0</v>
      </c>
      <c r="U3606" s="57">
        <f t="shared" si="983"/>
        <v>0.21498627224751229</v>
      </c>
      <c r="V3606" s="57">
        <f>(L3606-P3606)/1000*SetUp!$B$13*1000000/SetUp!$B$48</f>
        <v>3.8856558029095913E-2</v>
      </c>
      <c r="W3606" s="57">
        <f t="shared" si="985"/>
        <v>3.4694469519536142E-18</v>
      </c>
      <c r="X3606" s="57">
        <f>MAX((SetUp!$B$56*(1-($H3606/SetUp!$B$56)^2)*TANH(($B3606-$D3606)/SetUp!$B$56))/(1+$H3606/SetUp!$B$56*TANH(($B3606-$D3606)/SetUp!$B$56)),0)</f>
        <v>0</v>
      </c>
    </row>
    <row r="3607" spans="1:24" x14ac:dyDescent="0.3">
      <c r="A3607" s="64">
        <v>30269</v>
      </c>
      <c r="B3607" s="57">
        <v>1E-3</v>
      </c>
      <c r="C3607" s="57"/>
      <c r="D3607" s="57">
        <v>5.415</v>
      </c>
      <c r="E3607" s="57">
        <f t="shared" si="977"/>
        <v>1E-3</v>
      </c>
      <c r="F3607" s="57">
        <f t="shared" si="978"/>
        <v>5.4139999999999997</v>
      </c>
      <c r="G3607" s="57">
        <f t="shared" si="979"/>
        <v>0</v>
      </c>
      <c r="H3607" s="57">
        <f>IF(Q3606&gt;SetUp!$B$56,SetUp!$B$56,Q3606)</f>
        <v>1.7681226852365164E-16</v>
      </c>
      <c r="I3607" s="57">
        <f t="shared" si="984"/>
        <v>0.21498627224751229</v>
      </c>
      <c r="J3607" s="57">
        <f>MIN(F3607,H3607,(1-EXP(-SetUp!$B$52*H3607/SetUp!$B$56))*F3607)</f>
        <v>0</v>
      </c>
      <c r="K3607" s="57">
        <f t="shared" si="980"/>
        <v>1.7681226852365164E-16</v>
      </c>
      <c r="L3607" s="57">
        <f>IF(I3607&lt;=0,0,MIN(SetUp!$B$50*I3607^SetUp!$B$55,I3607))</f>
        <v>1.578994921767935E-3</v>
      </c>
      <c r="M3607" s="57">
        <f t="shared" si="981"/>
        <v>0.21340727732574435</v>
      </c>
      <c r="N3607" s="57">
        <f>IF(SetUp!$B$62=0,X3607,(B3607-E3607)*(1-(H3607/SetUp!$B$66/SetUp!$B$56)))</f>
        <v>0</v>
      </c>
      <c r="O3607" s="57">
        <f>K3607*SetUp!$B$65</f>
        <v>0</v>
      </c>
      <c r="P3607" s="57">
        <f>MIN(SetUp!$B$54*L3607^SetUp!$B$51,L3607)</f>
        <v>9.0440817982614648E-4</v>
      </c>
      <c r="Q3607" s="57">
        <f t="shared" si="982"/>
        <v>1.7681226852365164E-16</v>
      </c>
      <c r="R3607" s="57">
        <f>IF((H3607+N3607-O3607)&gt;SetUp!$B$56,T3606+H3607+N3607-O3607-SetUp!$B$56,T3606)</f>
        <v>0</v>
      </c>
      <c r="S3607" s="57">
        <f>R3607*SetUp!$B$65</f>
        <v>0</v>
      </c>
      <c r="T3607" s="57">
        <f>IF((R3607-S3607)&lt;SetUp!$B$53,R3607-S3607,SetUp!$B$53)</f>
        <v>0</v>
      </c>
      <c r="U3607" s="57">
        <f t="shared" si="983"/>
        <v>0.21340727732574435</v>
      </c>
      <c r="V3607" s="57">
        <f>(L3607-P3607)/1000*SetUp!$B$13*1000000/SetUp!$B$48</f>
        <v>3.8368930871939967E-2</v>
      </c>
      <c r="W3607" s="57">
        <f t="shared" si="985"/>
        <v>-4.9873299934333204E-18</v>
      </c>
      <c r="X3607" s="57">
        <f>MAX((SetUp!$B$56*(1-($H3607/SetUp!$B$56)^2)*TANH(($B3607-$D3607)/SetUp!$B$56))/(1+$H3607/SetUp!$B$56*TANH(($B3607-$D3607)/SetUp!$B$56)),0)</f>
        <v>0</v>
      </c>
    </row>
    <row r="3608" spans="1:24" x14ac:dyDescent="0.3">
      <c r="A3608" s="64">
        <v>30270</v>
      </c>
      <c r="B3608" s="57">
        <v>0</v>
      </c>
      <c r="C3608" s="57"/>
      <c r="D3608" s="57">
        <v>5.415</v>
      </c>
      <c r="E3608" s="57">
        <f t="shared" si="977"/>
        <v>0</v>
      </c>
      <c r="F3608" s="57">
        <f t="shared" si="978"/>
        <v>5.415</v>
      </c>
      <c r="G3608" s="57">
        <f t="shared" si="979"/>
        <v>0</v>
      </c>
      <c r="H3608" s="57">
        <f>IF(Q3607&gt;SetUp!$B$56,SetUp!$B$56,Q3607)</f>
        <v>1.7681226852365164E-16</v>
      </c>
      <c r="I3608" s="57">
        <f t="shared" si="984"/>
        <v>0.21340727732574435</v>
      </c>
      <c r="J3608" s="57">
        <f>MIN(F3608,H3608,(1-EXP(-SetUp!$B$52*H3608/SetUp!$B$56))*F3608)</f>
        <v>0</v>
      </c>
      <c r="K3608" s="57">
        <f t="shared" si="980"/>
        <v>1.7681226852365164E-16</v>
      </c>
      <c r="L3608" s="57">
        <f>IF(I3608&lt;=0,0,MIN(SetUp!$B$50*I3608^SetUp!$B$55,I3608))</f>
        <v>1.5597137214378447E-3</v>
      </c>
      <c r="M3608" s="57">
        <f t="shared" si="981"/>
        <v>0.21184756360430651</v>
      </c>
      <c r="N3608" s="57">
        <f>IF(SetUp!$B$62=0,X3608,(B3608-E3608)*(1-(H3608/SetUp!$B$66/SetUp!$B$56)))</f>
        <v>0</v>
      </c>
      <c r="O3608" s="57">
        <f>K3608*SetUp!$B$65</f>
        <v>0</v>
      </c>
      <c r="P3608" s="57">
        <f>MIN(SetUp!$B$54*L3608^SetUp!$B$51,L3608)</f>
        <v>8.9355114174111832E-4</v>
      </c>
      <c r="Q3608" s="57">
        <f t="shared" si="982"/>
        <v>1.7681226852365164E-16</v>
      </c>
      <c r="R3608" s="57">
        <f>IF((H3608+N3608-O3608)&gt;SetUp!$B$56,T3607+H3608+N3608-O3608-SetUp!$B$56,T3607)</f>
        <v>0</v>
      </c>
      <c r="S3608" s="57">
        <f>R3608*SetUp!$B$65</f>
        <v>0</v>
      </c>
      <c r="T3608" s="57">
        <f>IF((R3608-S3608)&lt;SetUp!$B$53,R3608-S3608,SetUp!$B$53)</f>
        <v>0</v>
      </c>
      <c r="U3608" s="57">
        <f t="shared" si="983"/>
        <v>0.21184756360430651</v>
      </c>
      <c r="V3608" s="57">
        <f>(L3608-P3608)/1000*SetUp!$B$13*1000000/SetUp!$B$48</f>
        <v>3.78897840421277E-2</v>
      </c>
      <c r="W3608" s="57">
        <f t="shared" si="985"/>
        <v>0</v>
      </c>
      <c r="X3608" s="57">
        <f>MAX((SetUp!$B$56*(1-($H3608/SetUp!$B$56)^2)*TANH(($B3608-$D3608)/SetUp!$B$56))/(1+$H3608/SetUp!$B$56*TANH(($B3608-$D3608)/SetUp!$B$56)),0)</f>
        <v>0</v>
      </c>
    </row>
    <row r="3609" spans="1:24" x14ac:dyDescent="0.3">
      <c r="A3609" s="64">
        <v>30271</v>
      </c>
      <c r="B3609" s="57">
        <v>0</v>
      </c>
      <c r="C3609" s="57"/>
      <c r="D3609" s="57">
        <v>5.415</v>
      </c>
      <c r="E3609" s="57">
        <f t="shared" si="977"/>
        <v>0</v>
      </c>
      <c r="F3609" s="57">
        <f t="shared" si="978"/>
        <v>5.415</v>
      </c>
      <c r="G3609" s="57">
        <f t="shared" si="979"/>
        <v>0</v>
      </c>
      <c r="H3609" s="57">
        <f>IF(Q3608&gt;SetUp!$B$56,SetUp!$B$56,Q3608)</f>
        <v>1.7681226852365164E-16</v>
      </c>
      <c r="I3609" s="57">
        <f t="shared" si="984"/>
        <v>0.21184756360430651</v>
      </c>
      <c r="J3609" s="57">
        <f>MIN(F3609,H3609,(1-EXP(-SetUp!$B$52*H3609/SetUp!$B$56))*F3609)</f>
        <v>0</v>
      </c>
      <c r="K3609" s="57">
        <f t="shared" si="980"/>
        <v>1.7681226852365164E-16</v>
      </c>
      <c r="L3609" s="57">
        <f>IF(I3609&lt;=0,0,MIN(SetUp!$B$50*I3609^SetUp!$B$55,I3609))</f>
        <v>1.5407611071530669E-3</v>
      </c>
      <c r="M3609" s="57">
        <f t="shared" si="981"/>
        <v>0.21030680249715344</v>
      </c>
      <c r="N3609" s="57">
        <f>IF(SetUp!$B$62=0,X3609,(B3609-E3609)*(1-(H3609/SetUp!$B$66/SetUp!$B$56)))</f>
        <v>0</v>
      </c>
      <c r="O3609" s="57">
        <f>K3609*SetUp!$B$65</f>
        <v>0</v>
      </c>
      <c r="P3609" s="57">
        <f>MIN(SetUp!$B$54*L3609^SetUp!$B$51,L3609)</f>
        <v>8.8287690160183865E-4</v>
      </c>
      <c r="Q3609" s="57">
        <f t="shared" si="982"/>
        <v>1.7681226852365164E-16</v>
      </c>
      <c r="R3609" s="57">
        <f>IF((H3609+N3609-O3609)&gt;SetUp!$B$56,T3608+H3609+N3609-O3609-SetUp!$B$56,T3608)</f>
        <v>0</v>
      </c>
      <c r="S3609" s="57">
        <f>R3609*SetUp!$B$65</f>
        <v>0</v>
      </c>
      <c r="T3609" s="57">
        <f>IF((R3609-S3609)&lt;SetUp!$B$53,R3609-S3609,SetUp!$B$53)</f>
        <v>0</v>
      </c>
      <c r="U3609" s="57">
        <f t="shared" si="983"/>
        <v>0.21030680249715344</v>
      </c>
      <c r="V3609" s="57">
        <f>(L3609-P3609)/1000*SetUp!$B$13*1000000/SetUp!$B$48</f>
        <v>3.7418929301629281E-2</v>
      </c>
      <c r="W3609" s="57">
        <f t="shared" si="985"/>
        <v>0</v>
      </c>
      <c r="X3609" s="57">
        <f>MAX((SetUp!$B$56*(1-($H3609/SetUp!$B$56)^2)*TANH(($B3609-$D3609)/SetUp!$B$56))/(1+$H3609/SetUp!$B$56*TANH(($B3609-$D3609)/SetUp!$B$56)),0)</f>
        <v>0</v>
      </c>
    </row>
    <row r="3610" spans="1:24" x14ac:dyDescent="0.3">
      <c r="A3610" s="64">
        <v>30272</v>
      </c>
      <c r="B3610" s="57">
        <v>1.7000000000000001E-2</v>
      </c>
      <c r="C3610" s="57"/>
      <c r="D3610" s="57">
        <v>5.415</v>
      </c>
      <c r="E3610" s="57">
        <f t="shared" si="977"/>
        <v>1.7000000000000001E-2</v>
      </c>
      <c r="F3610" s="57">
        <f t="shared" si="978"/>
        <v>5.3979999999999997</v>
      </c>
      <c r="G3610" s="57">
        <f t="shared" si="979"/>
        <v>0</v>
      </c>
      <c r="H3610" s="57">
        <f>IF(Q3609&gt;SetUp!$B$56,SetUp!$B$56,Q3609)</f>
        <v>1.7681226852365164E-16</v>
      </c>
      <c r="I3610" s="57">
        <f t="shared" si="984"/>
        <v>0.21030680249715344</v>
      </c>
      <c r="J3610" s="57">
        <f>MIN(F3610,H3610,(1-EXP(-SetUp!$B$52*H3610/SetUp!$B$56))*F3610)</f>
        <v>0</v>
      </c>
      <c r="K3610" s="57">
        <f t="shared" si="980"/>
        <v>1.7681226852365164E-16</v>
      </c>
      <c r="L3610" s="57">
        <f>IF(I3610&lt;=0,0,MIN(SetUp!$B$50*I3610^SetUp!$B$55,I3610))</f>
        <v>1.5221299046298917E-3</v>
      </c>
      <c r="M3610" s="57">
        <f t="shared" si="981"/>
        <v>0.20878467259252356</v>
      </c>
      <c r="N3610" s="57">
        <f>IF(SetUp!$B$62=0,X3610,(B3610-E3610)*(1-(H3610/SetUp!$B$66/SetUp!$B$56)))</f>
        <v>0</v>
      </c>
      <c r="O3610" s="57">
        <f>K3610*SetUp!$B$65</f>
        <v>0</v>
      </c>
      <c r="P3610" s="57">
        <f>MIN(SetUp!$B$54*L3610^SetUp!$B$51,L3610)</f>
        <v>8.723815054087901E-4</v>
      </c>
      <c r="Q3610" s="57">
        <f t="shared" si="982"/>
        <v>1.7681226852365164E-16</v>
      </c>
      <c r="R3610" s="57">
        <f>IF((H3610+N3610-O3610)&gt;SetUp!$B$56,T3609+H3610+N3610-O3610-SetUp!$B$56,T3609)</f>
        <v>0</v>
      </c>
      <c r="S3610" s="57">
        <f>R3610*SetUp!$B$65</f>
        <v>0</v>
      </c>
      <c r="T3610" s="57">
        <f>IF((R3610-S3610)&lt;SetUp!$B$53,R3610-S3610,SetUp!$B$53)</f>
        <v>0</v>
      </c>
      <c r="U3610" s="57">
        <f t="shared" si="983"/>
        <v>0.20878467259252356</v>
      </c>
      <c r="V3610" s="57">
        <f>(L3610-P3610)/1000*SetUp!$B$13*1000000/SetUp!$B$48</f>
        <v>3.6956183488141205E-2</v>
      </c>
      <c r="W3610" s="57">
        <f t="shared" si="985"/>
        <v>9.7578195523695399E-18</v>
      </c>
      <c r="X3610" s="57">
        <f>MAX((SetUp!$B$56*(1-($H3610/SetUp!$B$56)^2)*TANH(($B3610-$D3610)/SetUp!$B$56))/(1+$H3610/SetUp!$B$56*TANH(($B3610-$D3610)/SetUp!$B$56)),0)</f>
        <v>0</v>
      </c>
    </row>
    <row r="3611" spans="1:24" x14ac:dyDescent="0.3">
      <c r="A3611" s="64">
        <v>30273</v>
      </c>
      <c r="B3611" s="57">
        <v>0</v>
      </c>
      <c r="C3611" s="57"/>
      <c r="D3611" s="57">
        <v>5.415</v>
      </c>
      <c r="E3611" s="57">
        <f t="shared" si="977"/>
        <v>0</v>
      </c>
      <c r="F3611" s="57">
        <f t="shared" si="978"/>
        <v>5.415</v>
      </c>
      <c r="G3611" s="57">
        <f t="shared" si="979"/>
        <v>0</v>
      </c>
      <c r="H3611" s="57">
        <f>IF(Q3610&gt;SetUp!$B$56,SetUp!$B$56,Q3610)</f>
        <v>1.7681226852365164E-16</v>
      </c>
      <c r="I3611" s="57">
        <f t="shared" si="984"/>
        <v>0.20878467259252356</v>
      </c>
      <c r="J3611" s="57">
        <f>MIN(F3611,H3611,(1-EXP(-SetUp!$B$52*H3611/SetUp!$B$56))*F3611)</f>
        <v>0</v>
      </c>
      <c r="K3611" s="57">
        <f t="shared" si="980"/>
        <v>1.7681226852365164E-16</v>
      </c>
      <c r="L3611" s="57">
        <f>IF(I3611&lt;=0,0,MIN(SetUp!$B$50*I3611^SetUp!$B$55,I3611))</f>
        <v>1.5038131303180705E-3</v>
      </c>
      <c r="M3611" s="57">
        <f t="shared" si="981"/>
        <v>0.20728085946220548</v>
      </c>
      <c r="N3611" s="57">
        <f>IF(SetUp!$B$62=0,X3611,(B3611-E3611)*(1-(H3611/SetUp!$B$66/SetUp!$B$56)))</f>
        <v>0</v>
      </c>
      <c r="O3611" s="57">
        <f>K3611*SetUp!$B$65</f>
        <v>0</v>
      </c>
      <c r="P3611" s="57">
        <f>MIN(SetUp!$B$54*L3611^SetUp!$B$51,L3611)</f>
        <v>8.6206110348474607E-4</v>
      </c>
      <c r="Q3611" s="57">
        <f t="shared" si="982"/>
        <v>1.7681226852365164E-16</v>
      </c>
      <c r="R3611" s="57">
        <f>IF((H3611+N3611-O3611)&gt;SetUp!$B$56,T3610+H3611+N3611-O3611-SetUp!$B$56,T3610)</f>
        <v>0</v>
      </c>
      <c r="S3611" s="57">
        <f>R3611*SetUp!$B$65</f>
        <v>0</v>
      </c>
      <c r="T3611" s="57">
        <f>IF((R3611-S3611)&lt;SetUp!$B$53,R3611-S3611,SetUp!$B$53)</f>
        <v>0</v>
      </c>
      <c r="U3611" s="57">
        <f t="shared" si="983"/>
        <v>0.20728085946220548</v>
      </c>
      <c r="V3611" s="57">
        <f>(L3611-P3611)/1000*SetUp!$B$13*1000000/SetUp!$B$48</f>
        <v>3.650136835422714E-2</v>
      </c>
      <c r="W3611" s="57">
        <f t="shared" si="985"/>
        <v>-1.1926223897340549E-17</v>
      </c>
      <c r="X3611" s="57">
        <f>MAX((SetUp!$B$56*(1-($H3611/SetUp!$B$56)^2)*TANH(($B3611-$D3611)/SetUp!$B$56))/(1+$H3611/SetUp!$B$56*TANH(($B3611-$D3611)/SetUp!$B$56)),0)</f>
        <v>0</v>
      </c>
    </row>
    <row r="3612" spans="1:24" x14ac:dyDescent="0.3">
      <c r="A3612" s="64">
        <v>30274</v>
      </c>
      <c r="B3612" s="57">
        <v>2.5999999999999999E-2</v>
      </c>
      <c r="C3612" s="57"/>
      <c r="D3612" s="57">
        <v>5.415</v>
      </c>
      <c r="E3612" s="57">
        <f t="shared" si="977"/>
        <v>2.5999999999999999E-2</v>
      </c>
      <c r="F3612" s="57">
        <f t="shared" si="978"/>
        <v>5.3890000000000002</v>
      </c>
      <c r="G3612" s="57">
        <f t="shared" si="979"/>
        <v>0</v>
      </c>
      <c r="H3612" s="57">
        <f>IF(Q3611&gt;SetUp!$B$56,SetUp!$B$56,Q3611)</f>
        <v>1.7681226852365164E-16</v>
      </c>
      <c r="I3612" s="57">
        <f t="shared" si="984"/>
        <v>0.20728085946220548</v>
      </c>
      <c r="J3612" s="57">
        <f>MIN(F3612,H3612,(1-EXP(-SetUp!$B$52*H3612/SetUp!$B$56))*F3612)</f>
        <v>0</v>
      </c>
      <c r="K3612" s="57">
        <f t="shared" si="980"/>
        <v>1.7681226852365164E-16</v>
      </c>
      <c r="L3612" s="57">
        <f>IF(I3612&lt;=0,0,MIN(SetUp!$B$50*I3612^SetUp!$B$55,I3612))</f>
        <v>1.4858039854314616E-3</v>
      </c>
      <c r="M3612" s="57">
        <f t="shared" si="981"/>
        <v>0.20579505547677401</v>
      </c>
      <c r="N3612" s="57">
        <f>IF(SetUp!$B$62=0,X3612,(B3612-E3612)*(1-(H3612/SetUp!$B$66/SetUp!$B$56)))</f>
        <v>0</v>
      </c>
      <c r="O3612" s="57">
        <f>K3612*SetUp!$B$65</f>
        <v>0</v>
      </c>
      <c r="P3612" s="57">
        <f>MIN(SetUp!$B$54*L3612^SetUp!$B$51,L3612)</f>
        <v>8.5191194723068008E-4</v>
      </c>
      <c r="Q3612" s="57">
        <f t="shared" si="982"/>
        <v>1.7681226852365164E-16</v>
      </c>
      <c r="R3612" s="57">
        <f>IF((H3612+N3612-O3612)&gt;SetUp!$B$56,T3611+H3612+N3612-O3612-SetUp!$B$56,T3611)</f>
        <v>0</v>
      </c>
      <c r="S3612" s="57">
        <f>R3612*SetUp!$B$65</f>
        <v>0</v>
      </c>
      <c r="T3612" s="57">
        <f>IF((R3612-S3612)&lt;SetUp!$B$53,R3612-S3612,SetUp!$B$53)</f>
        <v>0</v>
      </c>
      <c r="U3612" s="57">
        <f t="shared" si="983"/>
        <v>0.20579505547677401</v>
      </c>
      <c r="V3612" s="57">
        <f>(L3612-P3612)/1000*SetUp!$B$13*1000000/SetUp!$B$48</f>
        <v>3.6054310412311205E-2</v>
      </c>
      <c r="W3612" s="57">
        <f t="shared" si="985"/>
        <v>-4.7704895589362195E-18</v>
      </c>
      <c r="X3612" s="57">
        <f>MAX((SetUp!$B$56*(1-($H3612/SetUp!$B$56)^2)*TANH(($B3612-$D3612)/SetUp!$B$56))/(1+$H3612/SetUp!$B$56*TANH(($B3612-$D3612)/SetUp!$B$56)),0)</f>
        <v>0</v>
      </c>
    </row>
    <row r="3613" spans="1:24" x14ac:dyDescent="0.3">
      <c r="A3613" s="64">
        <v>30275</v>
      </c>
      <c r="B3613" s="57">
        <v>0</v>
      </c>
      <c r="C3613" s="57"/>
      <c r="D3613" s="57">
        <v>5.415</v>
      </c>
      <c r="E3613" s="57">
        <f t="shared" si="977"/>
        <v>0</v>
      </c>
      <c r="F3613" s="57">
        <f t="shared" si="978"/>
        <v>5.415</v>
      </c>
      <c r="G3613" s="57">
        <f t="shared" si="979"/>
        <v>0</v>
      </c>
      <c r="H3613" s="57">
        <f>IF(Q3612&gt;SetUp!$B$56,SetUp!$B$56,Q3612)</f>
        <v>1.7681226852365164E-16</v>
      </c>
      <c r="I3613" s="57">
        <f t="shared" si="984"/>
        <v>0.20579505547677401</v>
      </c>
      <c r="J3613" s="57">
        <f>MIN(F3613,H3613,(1-EXP(-SetUp!$B$52*H3613/SetUp!$B$56))*F3613)</f>
        <v>0</v>
      </c>
      <c r="K3613" s="57">
        <f t="shared" si="980"/>
        <v>1.7681226852365164E-16</v>
      </c>
      <c r="L3613" s="57">
        <f>IF(I3613&lt;=0,0,MIN(SetUp!$B$50*I3613^SetUp!$B$55,I3613))</f>
        <v>1.4680958501933797E-3</v>
      </c>
      <c r="M3613" s="57">
        <f t="shared" si="981"/>
        <v>0.20432695962658062</v>
      </c>
      <c r="N3613" s="57">
        <f>IF(SetUp!$B$62=0,X3613,(B3613-E3613)*(1-(H3613/SetUp!$B$66/SetUp!$B$56)))</f>
        <v>0</v>
      </c>
      <c r="O3613" s="57">
        <f>K3613*SetUp!$B$65</f>
        <v>0</v>
      </c>
      <c r="P3613" s="57">
        <f>MIN(SetUp!$B$54*L3613^SetUp!$B$51,L3613)</f>
        <v>8.41930385997714E-4</v>
      </c>
      <c r="Q3613" s="57">
        <f t="shared" si="982"/>
        <v>1.7681226852365164E-16</v>
      </c>
      <c r="R3613" s="57">
        <f>IF((H3613+N3613-O3613)&gt;SetUp!$B$56,T3612+H3613+N3613-O3613-SetUp!$B$56,T3612)</f>
        <v>0</v>
      </c>
      <c r="S3613" s="57">
        <f>R3613*SetUp!$B$65</f>
        <v>0</v>
      </c>
      <c r="T3613" s="57">
        <f>IF((R3613-S3613)&lt;SetUp!$B$53,R3613-S3613,SetUp!$B$53)</f>
        <v>0</v>
      </c>
      <c r="U3613" s="57">
        <f t="shared" si="983"/>
        <v>0.20432695962658062</v>
      </c>
      <c r="V3613" s="57">
        <f>(L3613-P3613)/1000*SetUp!$B$13*1000000/SetUp!$B$48</f>
        <v>3.561484078528316E-2</v>
      </c>
      <c r="W3613" s="57">
        <f t="shared" si="985"/>
        <v>-1.0842021724855044E-17</v>
      </c>
      <c r="X3613" s="57">
        <f>MAX((SetUp!$B$56*(1-($H3613/SetUp!$B$56)^2)*TANH(($B3613-$D3613)/SetUp!$B$56))/(1+$H3613/SetUp!$B$56*TANH(($B3613-$D3613)/SetUp!$B$56)),0)</f>
        <v>0</v>
      </c>
    </row>
    <row r="3614" spans="1:24" x14ac:dyDescent="0.3">
      <c r="A3614" s="64">
        <v>30276</v>
      </c>
      <c r="B3614" s="57">
        <v>0</v>
      </c>
      <c r="C3614" s="57"/>
      <c r="D3614" s="57">
        <v>5.415</v>
      </c>
      <c r="E3614" s="57">
        <f t="shared" si="977"/>
        <v>0</v>
      </c>
      <c r="F3614" s="57">
        <f t="shared" si="978"/>
        <v>5.415</v>
      </c>
      <c r="G3614" s="57">
        <f t="shared" si="979"/>
        <v>0</v>
      </c>
      <c r="H3614" s="57">
        <f>IF(Q3613&gt;SetUp!$B$56,SetUp!$B$56,Q3613)</f>
        <v>1.7681226852365164E-16</v>
      </c>
      <c r="I3614" s="57">
        <f t="shared" si="984"/>
        <v>0.20432695962658062</v>
      </c>
      <c r="J3614" s="57">
        <f>MIN(F3614,H3614,(1-EXP(-SetUp!$B$52*H3614/SetUp!$B$56))*F3614)</f>
        <v>0</v>
      </c>
      <c r="K3614" s="57">
        <f t="shared" si="980"/>
        <v>1.7681226852365164E-16</v>
      </c>
      <c r="L3614" s="57">
        <f>IF(I3614&lt;=0,0,MIN(SetUp!$B$50*I3614^SetUp!$B$55,I3614))</f>
        <v>1.4506822782879201E-3</v>
      </c>
      <c r="M3614" s="57">
        <f t="shared" si="981"/>
        <v>0.20287627734829269</v>
      </c>
      <c r="N3614" s="57">
        <f>IF(SetUp!$B$62=0,X3614,(B3614-E3614)*(1-(H3614/SetUp!$B$66/SetUp!$B$56)))</f>
        <v>0</v>
      </c>
      <c r="O3614" s="57">
        <f>K3614*SetUp!$B$65</f>
        <v>0</v>
      </c>
      <c r="P3614" s="57">
        <f>MIN(SetUp!$B$54*L3614^SetUp!$B$51,L3614)</f>
        <v>8.3211286407041936E-4</v>
      </c>
      <c r="Q3614" s="57">
        <f t="shared" si="982"/>
        <v>1.7681226852365164E-16</v>
      </c>
      <c r="R3614" s="57">
        <f>IF((H3614+N3614-O3614)&gt;SetUp!$B$56,T3613+H3614+N3614-O3614-SetUp!$B$56,T3613)</f>
        <v>0</v>
      </c>
      <c r="S3614" s="57">
        <f>R3614*SetUp!$B$65</f>
        <v>0</v>
      </c>
      <c r="T3614" s="57">
        <f>IF((R3614-S3614)&lt;SetUp!$B$53,R3614-S3614,SetUp!$B$53)</f>
        <v>0</v>
      </c>
      <c r="U3614" s="57">
        <f t="shared" si="983"/>
        <v>0.20287627734829269</v>
      </c>
      <c r="V3614" s="57">
        <f>(L3614-P3614)/1000*SetUp!$B$13*1000000/SetUp!$B$48</f>
        <v>3.5182795062485422E-2</v>
      </c>
      <c r="W3614" s="57">
        <f t="shared" si="985"/>
        <v>-9.1072982488782372E-18</v>
      </c>
      <c r="X3614" s="57">
        <f>MAX((SetUp!$B$56*(1-($H3614/SetUp!$B$56)^2)*TANH(($B3614-$D3614)/SetUp!$B$56))/(1+$H3614/SetUp!$B$56*TANH(($B3614-$D3614)/SetUp!$B$56)),0)</f>
        <v>0</v>
      </c>
    </row>
    <row r="3615" spans="1:24" x14ac:dyDescent="0.3">
      <c r="A3615" s="64">
        <v>30277</v>
      </c>
      <c r="B3615" s="57">
        <v>0</v>
      </c>
      <c r="C3615" s="57"/>
      <c r="D3615" s="57">
        <v>5.415</v>
      </c>
      <c r="E3615" s="57">
        <f t="shared" si="977"/>
        <v>0</v>
      </c>
      <c r="F3615" s="57">
        <f t="shared" si="978"/>
        <v>5.415</v>
      </c>
      <c r="G3615" s="57">
        <f t="shared" si="979"/>
        <v>0</v>
      </c>
      <c r="H3615" s="57">
        <f>IF(Q3614&gt;SetUp!$B$56,SetUp!$B$56,Q3614)</f>
        <v>1.7681226852365164E-16</v>
      </c>
      <c r="I3615" s="57">
        <f t="shared" si="984"/>
        <v>0.20287627734829269</v>
      </c>
      <c r="J3615" s="57">
        <f>MIN(F3615,H3615,(1-EXP(-SetUp!$B$52*H3615/SetUp!$B$56))*F3615)</f>
        <v>0</v>
      </c>
      <c r="K3615" s="57">
        <f t="shared" si="980"/>
        <v>1.7681226852365164E-16</v>
      </c>
      <c r="L3615" s="57">
        <f>IF(I3615&lt;=0,0,MIN(SetUp!$B$50*I3615^SetUp!$B$55,I3615))</f>
        <v>1.4335569915089556E-3</v>
      </c>
      <c r="M3615" s="57">
        <f t="shared" si="981"/>
        <v>0.20144272035678373</v>
      </c>
      <c r="N3615" s="57">
        <f>IF(SetUp!$B$62=0,X3615,(B3615-E3615)*(1-(H3615/SetUp!$B$66/SetUp!$B$56)))</f>
        <v>0</v>
      </c>
      <c r="O3615" s="57">
        <f>K3615*SetUp!$B$65</f>
        <v>0</v>
      </c>
      <c r="P3615" s="57">
        <f>MIN(SetUp!$B$54*L3615^SetUp!$B$51,L3615)</f>
        <v>8.2245591775698416E-4</v>
      </c>
      <c r="Q3615" s="57">
        <f t="shared" si="982"/>
        <v>1.7681226852365164E-16</v>
      </c>
      <c r="R3615" s="57">
        <f>IF((H3615+N3615-O3615)&gt;SetUp!$B$56,T3614+H3615+N3615-O3615-SetUp!$B$56,T3614)</f>
        <v>0</v>
      </c>
      <c r="S3615" s="57">
        <f>R3615*SetUp!$B$65</f>
        <v>0</v>
      </c>
      <c r="T3615" s="57">
        <f>IF((R3615-S3615)&lt;SetUp!$B$53,R3615-S3615,SetUp!$B$53)</f>
        <v>0</v>
      </c>
      <c r="U3615" s="57">
        <f t="shared" si="983"/>
        <v>0.20144272035678373</v>
      </c>
      <c r="V3615" s="57">
        <f>(L3615-P3615)/1000*SetUp!$B$13*1000000/SetUp!$B$48</f>
        <v>3.4758013160864937E-2</v>
      </c>
      <c r="W3615" s="57">
        <f t="shared" si="985"/>
        <v>-5.2041704279304213E-18</v>
      </c>
      <c r="X3615" s="57">
        <f>MAX((SetUp!$B$56*(1-($H3615/SetUp!$B$56)^2)*TANH(($B3615-$D3615)/SetUp!$B$56))/(1+$H3615/SetUp!$B$56*TANH(($B3615-$D3615)/SetUp!$B$56)),0)</f>
        <v>0</v>
      </c>
    </row>
    <row r="3616" spans="1:24" x14ac:dyDescent="0.3">
      <c r="A3616" s="64">
        <v>30278</v>
      </c>
      <c r="B3616" s="57">
        <v>0</v>
      </c>
      <c r="C3616" s="57"/>
      <c r="D3616" s="57">
        <v>5.415</v>
      </c>
      <c r="E3616" s="57">
        <f t="shared" si="977"/>
        <v>0</v>
      </c>
      <c r="F3616" s="57">
        <f t="shared" si="978"/>
        <v>5.415</v>
      </c>
      <c r="G3616" s="57">
        <f t="shared" si="979"/>
        <v>0</v>
      </c>
      <c r="H3616" s="57">
        <f>IF(Q3615&gt;SetUp!$B$56,SetUp!$B$56,Q3615)</f>
        <v>1.7681226852365164E-16</v>
      </c>
      <c r="I3616" s="57">
        <f t="shared" si="984"/>
        <v>0.20144272035678373</v>
      </c>
      <c r="J3616" s="57">
        <f>MIN(F3616,H3616,(1-EXP(-SetUp!$B$52*H3616/SetUp!$B$56))*F3616)</f>
        <v>0</v>
      </c>
      <c r="K3616" s="57">
        <f t="shared" si="980"/>
        <v>1.7681226852365164E-16</v>
      </c>
      <c r="L3616" s="57">
        <f>IF(I3616&lt;=0,0,MIN(SetUp!$B$50*I3616^SetUp!$B$55,I3616))</f>
        <v>1.4167138745988315E-3</v>
      </c>
      <c r="M3616" s="57">
        <f t="shared" si="981"/>
        <v>0.20002600648218491</v>
      </c>
      <c r="N3616" s="57">
        <f>IF(SetUp!$B$62=0,X3616,(B3616-E3616)*(1-(H3616/SetUp!$B$66/SetUp!$B$56)))</f>
        <v>0</v>
      </c>
      <c r="O3616" s="57">
        <f>K3616*SetUp!$B$65</f>
        <v>0</v>
      </c>
      <c r="P3616" s="57">
        <f>MIN(SetUp!$B$54*L3616^SetUp!$B$51,L3616)</f>
        <v>8.1295617258197984E-4</v>
      </c>
      <c r="Q3616" s="57">
        <f t="shared" si="982"/>
        <v>1.7681226852365164E-16</v>
      </c>
      <c r="R3616" s="57">
        <f>IF((H3616+N3616-O3616)&gt;SetUp!$B$56,T3615+H3616+N3616-O3616-SetUp!$B$56,T3615)</f>
        <v>0</v>
      </c>
      <c r="S3616" s="57">
        <f>R3616*SetUp!$B$65</f>
        <v>0</v>
      </c>
      <c r="T3616" s="57">
        <f>IF((R3616-S3616)&lt;SetUp!$B$53,R3616-S3616,SetUp!$B$53)</f>
        <v>0</v>
      </c>
      <c r="U3616" s="57">
        <f t="shared" si="983"/>
        <v>0.20002600648218491</v>
      </c>
      <c r="V3616" s="57">
        <f>(L3616-P3616)/1000*SetUp!$B$13*1000000/SetUp!$B$48</f>
        <v>3.4340339191079018E-2</v>
      </c>
      <c r="W3616" s="57">
        <f t="shared" si="985"/>
        <v>7.589415207398531E-18</v>
      </c>
      <c r="X3616" s="57">
        <f>MAX((SetUp!$B$56*(1-($H3616/SetUp!$B$56)^2)*TANH(($B3616-$D3616)/SetUp!$B$56))/(1+$H3616/SetUp!$B$56*TANH(($B3616-$D3616)/SetUp!$B$56)),0)</f>
        <v>0</v>
      </c>
    </row>
    <row r="3617" spans="1:24" x14ac:dyDescent="0.3">
      <c r="A3617" s="64">
        <v>30279</v>
      </c>
      <c r="B3617" s="57">
        <v>0</v>
      </c>
      <c r="C3617" s="57"/>
      <c r="D3617" s="57">
        <v>5.415</v>
      </c>
      <c r="E3617" s="57">
        <f t="shared" si="977"/>
        <v>0</v>
      </c>
      <c r="F3617" s="57">
        <f t="shared" si="978"/>
        <v>5.415</v>
      </c>
      <c r="G3617" s="57">
        <f t="shared" si="979"/>
        <v>0</v>
      </c>
      <c r="H3617" s="57">
        <f>IF(Q3616&gt;SetUp!$B$56,SetUp!$B$56,Q3616)</f>
        <v>1.7681226852365164E-16</v>
      </c>
      <c r="I3617" s="57">
        <f t="shared" si="984"/>
        <v>0.20002600648218491</v>
      </c>
      <c r="J3617" s="57">
        <f>MIN(F3617,H3617,(1-EXP(-SetUp!$B$52*H3617/SetUp!$B$56))*F3617)</f>
        <v>0</v>
      </c>
      <c r="K3617" s="57">
        <f t="shared" si="980"/>
        <v>1.7681226852365164E-16</v>
      </c>
      <c r="L3617" s="57">
        <f>IF(I3617&lt;=0,0,MIN(SetUp!$B$50*I3617^SetUp!$B$55,I3617))</f>
        <v>1.4001469702691969E-3</v>
      </c>
      <c r="M3617" s="57">
        <f t="shared" si="981"/>
        <v>0.19862585951191572</v>
      </c>
      <c r="N3617" s="57">
        <f>IF(SetUp!$B$62=0,X3617,(B3617-E3617)*(1-(H3617/SetUp!$B$66/SetUp!$B$56)))</f>
        <v>0</v>
      </c>
      <c r="O3617" s="57">
        <f>K3617*SetUp!$B$65</f>
        <v>0</v>
      </c>
      <c r="P3617" s="57">
        <f>MIN(SetUp!$B$54*L3617^SetUp!$B$51,L3617)</f>
        <v>8.0361034057763322E-4</v>
      </c>
      <c r="Q3617" s="57">
        <f t="shared" si="982"/>
        <v>1.7681226852365164E-16</v>
      </c>
      <c r="R3617" s="57">
        <f>IF((H3617+N3617-O3617)&gt;SetUp!$B$56,T3616+H3617+N3617-O3617-SetUp!$B$56,T3616)</f>
        <v>0</v>
      </c>
      <c r="S3617" s="57">
        <f>R3617*SetUp!$B$65</f>
        <v>0</v>
      </c>
      <c r="T3617" s="57">
        <f>IF((R3617-S3617)&lt;SetUp!$B$53,R3617-S3617,SetUp!$B$53)</f>
        <v>0</v>
      </c>
      <c r="U3617" s="57">
        <f t="shared" si="983"/>
        <v>0.19862585951191572</v>
      </c>
      <c r="V3617" s="57">
        <f>(L3617-P3617)/1000*SetUp!$B$13*1000000/SetUp!$B$48</f>
        <v>3.3929621328358028E-2</v>
      </c>
      <c r="W3617" s="57">
        <f t="shared" si="985"/>
        <v>7.589415207398531E-18</v>
      </c>
      <c r="X3617" s="57">
        <f>MAX((SetUp!$B$56*(1-($H3617/SetUp!$B$56)^2)*TANH(($B3617-$D3617)/SetUp!$B$56))/(1+$H3617/SetUp!$B$56*TANH(($B3617-$D3617)/SetUp!$B$56)),0)</f>
        <v>0</v>
      </c>
    </row>
    <row r="3618" spans="1:24" x14ac:dyDescent="0.3">
      <c r="A3618" s="64">
        <v>30280</v>
      </c>
      <c r="B3618" s="57">
        <v>0</v>
      </c>
      <c r="C3618" s="57"/>
      <c r="D3618" s="57">
        <v>5.415</v>
      </c>
      <c r="E3618" s="57">
        <f t="shared" si="977"/>
        <v>0</v>
      </c>
      <c r="F3618" s="57">
        <f t="shared" si="978"/>
        <v>5.415</v>
      </c>
      <c r="G3618" s="57">
        <f t="shared" si="979"/>
        <v>0</v>
      </c>
      <c r="H3618" s="57">
        <f>IF(Q3617&gt;SetUp!$B$56,SetUp!$B$56,Q3617)</f>
        <v>1.7681226852365164E-16</v>
      </c>
      <c r="I3618" s="57">
        <f t="shared" si="984"/>
        <v>0.19862585951191572</v>
      </c>
      <c r="J3618" s="57">
        <f>MIN(F3618,H3618,(1-EXP(-SetUp!$B$52*H3618/SetUp!$B$56))*F3618)</f>
        <v>0</v>
      </c>
      <c r="K3618" s="57">
        <f t="shared" si="980"/>
        <v>1.7681226852365164E-16</v>
      </c>
      <c r="L3618" s="57">
        <f>IF(I3618&lt;=0,0,MIN(SetUp!$B$50*I3618^SetUp!$B$55,I3618))</f>
        <v>1.3838504743966904E-3</v>
      </c>
      <c r="M3618" s="57">
        <f t="shared" si="981"/>
        <v>0.19724200903751904</v>
      </c>
      <c r="N3618" s="57">
        <f>IF(SetUp!$B$62=0,X3618,(B3618-E3618)*(1-(H3618/SetUp!$B$66/SetUp!$B$56)))</f>
        <v>0</v>
      </c>
      <c r="O3618" s="57">
        <f>K3618*SetUp!$B$65</f>
        <v>0</v>
      </c>
      <c r="P3618" s="57">
        <f>MIN(SetUp!$B$54*L3618^SetUp!$B$51,L3618)</f>
        <v>7.9441521766970239E-4</v>
      </c>
      <c r="Q3618" s="57">
        <f t="shared" si="982"/>
        <v>1.7681226852365164E-16</v>
      </c>
      <c r="R3618" s="57">
        <f>IF((H3618+N3618-O3618)&gt;SetUp!$B$56,T3617+H3618+N3618-O3618-SetUp!$B$56,T3617)</f>
        <v>0</v>
      </c>
      <c r="S3618" s="57">
        <f>R3618*SetUp!$B$65</f>
        <v>0</v>
      </c>
      <c r="T3618" s="57">
        <f>IF((R3618-S3618)&lt;SetUp!$B$53,R3618-S3618,SetUp!$B$53)</f>
        <v>0</v>
      </c>
      <c r="U3618" s="57">
        <f t="shared" si="983"/>
        <v>0.19724200903751904</v>
      </c>
      <c r="V3618" s="57">
        <f>(L3618-P3618)/1000*SetUp!$B$13*1000000/SetUp!$B$48</f>
        <v>3.3525711687932294E-2</v>
      </c>
      <c r="W3618" s="57">
        <f t="shared" si="985"/>
        <v>9.7578195523695399E-18</v>
      </c>
      <c r="X3618" s="57">
        <f>MAX((SetUp!$B$56*(1-($H3618/SetUp!$B$56)^2)*TANH(($B3618-$D3618)/SetUp!$B$56))/(1+$H3618/SetUp!$B$56*TANH(($B3618-$D3618)/SetUp!$B$56)),0)</f>
        <v>0</v>
      </c>
    </row>
    <row r="3619" spans="1:24" x14ac:dyDescent="0.3">
      <c r="A3619" s="64">
        <v>30281</v>
      </c>
      <c r="B3619" s="57">
        <v>8.0000000000000002E-3</v>
      </c>
      <c r="C3619" s="57"/>
      <c r="D3619" s="57">
        <v>5.415</v>
      </c>
      <c r="E3619" s="57">
        <f t="shared" si="977"/>
        <v>8.0000000000000002E-3</v>
      </c>
      <c r="F3619" s="57">
        <f t="shared" si="978"/>
        <v>5.407</v>
      </c>
      <c r="G3619" s="57">
        <f t="shared" si="979"/>
        <v>0</v>
      </c>
      <c r="H3619" s="57">
        <f>IF(Q3618&gt;SetUp!$B$56,SetUp!$B$56,Q3618)</f>
        <v>1.7681226852365164E-16</v>
      </c>
      <c r="I3619" s="57">
        <f t="shared" si="984"/>
        <v>0.19724200903751904</v>
      </c>
      <c r="J3619" s="57">
        <f>MIN(F3619,H3619,(1-EXP(-SetUp!$B$52*H3619/SetUp!$B$56))*F3619)</f>
        <v>0</v>
      </c>
      <c r="K3619" s="57">
        <f t="shared" si="980"/>
        <v>1.7681226852365164E-16</v>
      </c>
      <c r="L3619" s="57">
        <f>IF(I3619&lt;=0,0,MIN(SetUp!$B$50*I3619^SetUp!$B$55,I3619))</f>
        <v>1.3678187313865681E-3</v>
      </c>
      <c r="M3619" s="57">
        <f t="shared" si="981"/>
        <v>0.19587419030613248</v>
      </c>
      <c r="N3619" s="57">
        <f>IF(SetUp!$B$62=0,X3619,(B3619-E3619)*(1-(H3619/SetUp!$B$66/SetUp!$B$56)))</f>
        <v>0</v>
      </c>
      <c r="O3619" s="57">
        <f>K3619*SetUp!$B$65</f>
        <v>0</v>
      </c>
      <c r="P3619" s="57">
        <f>MIN(SetUp!$B$54*L3619^SetUp!$B$51,L3619)</f>
        <v>7.8536768115423244E-4</v>
      </c>
      <c r="Q3619" s="57">
        <f t="shared" si="982"/>
        <v>1.7681226852365164E-16</v>
      </c>
      <c r="R3619" s="57">
        <f>IF((H3619+N3619-O3619)&gt;SetUp!$B$56,T3618+H3619+N3619-O3619-SetUp!$B$56,T3618)</f>
        <v>0</v>
      </c>
      <c r="S3619" s="57">
        <f>R3619*SetUp!$B$65</f>
        <v>0</v>
      </c>
      <c r="T3619" s="57">
        <f>IF((R3619-S3619)&lt;SetUp!$B$53,R3619-S3619,SetUp!$B$53)</f>
        <v>0</v>
      </c>
      <c r="U3619" s="57">
        <f t="shared" si="983"/>
        <v>0.19587419030613248</v>
      </c>
      <c r="V3619" s="57">
        <f>(L3619-P3619)/1000*SetUp!$B$13*1000000/SetUp!$B$48</f>
        <v>3.3128466204842458E-2</v>
      </c>
      <c r="W3619" s="57">
        <f t="shared" si="985"/>
        <v>1.2793585635328952E-17</v>
      </c>
      <c r="X3619" s="57">
        <f>MAX((SetUp!$B$56*(1-($H3619/SetUp!$B$56)^2)*TANH(($B3619-$D3619)/SetUp!$B$56))/(1+$H3619/SetUp!$B$56*TANH(($B3619-$D3619)/SetUp!$B$56)),0)</f>
        <v>0</v>
      </c>
    </row>
    <row r="3620" spans="1:24" x14ac:dyDescent="0.3">
      <c r="A3620" s="64">
        <v>30282</v>
      </c>
      <c r="B3620" s="57">
        <v>0.51300000000000001</v>
      </c>
      <c r="C3620" s="57"/>
      <c r="D3620" s="57">
        <v>5.415</v>
      </c>
      <c r="E3620" s="57">
        <f t="shared" si="977"/>
        <v>0.51300000000000001</v>
      </c>
      <c r="F3620" s="57">
        <f t="shared" si="978"/>
        <v>4.9020000000000001</v>
      </c>
      <c r="G3620" s="57">
        <f t="shared" si="979"/>
        <v>0</v>
      </c>
      <c r="H3620" s="57">
        <f>IF(Q3619&gt;SetUp!$B$56,SetUp!$B$56,Q3619)</f>
        <v>1.7681226852365164E-16</v>
      </c>
      <c r="I3620" s="57">
        <f t="shared" si="984"/>
        <v>0.19587419030613248</v>
      </c>
      <c r="J3620" s="57">
        <f>MIN(F3620,H3620,(1-EXP(-SetUp!$B$52*H3620/SetUp!$B$56))*F3620)</f>
        <v>0</v>
      </c>
      <c r="K3620" s="57">
        <f t="shared" si="980"/>
        <v>1.7681226852365164E-16</v>
      </c>
      <c r="L3620" s="57">
        <f>IF(I3620&lt;=0,0,MIN(SetUp!$B$50*I3620^SetUp!$B$55,I3620))</f>
        <v>1.3520462296976426E-3</v>
      </c>
      <c r="M3620" s="57">
        <f t="shared" si="981"/>
        <v>0.19452214407643484</v>
      </c>
      <c r="N3620" s="57">
        <f>IF(SetUp!$B$62=0,X3620,(B3620-E3620)*(1-(H3620/SetUp!$B$66/SetUp!$B$56)))</f>
        <v>0</v>
      </c>
      <c r="O3620" s="57">
        <f>K3620*SetUp!$B$65</f>
        <v>0</v>
      </c>
      <c r="P3620" s="57">
        <f>MIN(SetUp!$B$54*L3620^SetUp!$B$51,L3620)</f>
        <v>7.7646468726160585E-4</v>
      </c>
      <c r="Q3620" s="57">
        <f t="shared" si="982"/>
        <v>1.7681226852365164E-16</v>
      </c>
      <c r="R3620" s="57">
        <f>IF((H3620+N3620-O3620)&gt;SetUp!$B$56,T3619+H3620+N3620-O3620-SetUp!$B$56,T3619)</f>
        <v>0</v>
      </c>
      <c r="S3620" s="57">
        <f>R3620*SetUp!$B$65</f>
        <v>0</v>
      </c>
      <c r="T3620" s="57">
        <f>IF((R3620-S3620)&lt;SetUp!$B$53,R3620-S3620,SetUp!$B$53)</f>
        <v>0</v>
      </c>
      <c r="U3620" s="57">
        <f t="shared" si="983"/>
        <v>0.19452214407643484</v>
      </c>
      <c r="V3620" s="57">
        <f>(L3620-P3620)/1000*SetUp!$B$13*1000000/SetUp!$B$48</f>
        <v>3.2737744517959397E-2</v>
      </c>
      <c r="W3620" s="57">
        <f t="shared" si="985"/>
        <v>-2.8189256484623115E-18</v>
      </c>
      <c r="X3620" s="57">
        <f>MAX((SetUp!$B$56*(1-($H3620/SetUp!$B$56)^2)*TANH(($B3620-$D3620)/SetUp!$B$56))/(1+$H3620/SetUp!$B$56*TANH(($B3620-$D3620)/SetUp!$B$56)),0)</f>
        <v>0</v>
      </c>
    </row>
    <row r="3621" spans="1:24" x14ac:dyDescent="0.3">
      <c r="A3621" s="64">
        <v>30283</v>
      </c>
      <c r="B3621" s="57">
        <v>2.161</v>
      </c>
      <c r="C3621" s="57"/>
      <c r="D3621" s="57">
        <v>5.415</v>
      </c>
      <c r="E3621" s="57">
        <f t="shared" si="977"/>
        <v>2.161</v>
      </c>
      <c r="F3621" s="57">
        <f t="shared" si="978"/>
        <v>3.254</v>
      </c>
      <c r="G3621" s="57">
        <f t="shared" si="979"/>
        <v>0</v>
      </c>
      <c r="H3621" s="57">
        <f>IF(Q3620&gt;SetUp!$B$56,SetUp!$B$56,Q3620)</f>
        <v>1.7681226852365164E-16</v>
      </c>
      <c r="I3621" s="57">
        <f t="shared" si="984"/>
        <v>0.19452214407643484</v>
      </c>
      <c r="J3621" s="57">
        <f>MIN(F3621,H3621,(1-EXP(-SetUp!$B$52*H3621/SetUp!$B$56))*F3621)</f>
        <v>0</v>
      </c>
      <c r="K3621" s="57">
        <f t="shared" si="980"/>
        <v>1.7681226852365164E-16</v>
      </c>
      <c r="L3621" s="57">
        <f>IF(I3621&lt;=0,0,MIN(SetUp!$B$50*I3621^SetUp!$B$55,I3621))</f>
        <v>1.336527597522182E-3</v>
      </c>
      <c r="M3621" s="57">
        <f t="shared" si="981"/>
        <v>0.19318561647891266</v>
      </c>
      <c r="N3621" s="57">
        <f>IF(SetUp!$B$62=0,X3621,(B3621-E3621)*(1-(H3621/SetUp!$B$66/SetUp!$B$56)))</f>
        <v>0</v>
      </c>
      <c r="O3621" s="57">
        <f>K3621*SetUp!$B$65</f>
        <v>0</v>
      </c>
      <c r="P3621" s="57">
        <f>MIN(SetUp!$B$54*L3621^SetUp!$B$51,L3621)</f>
        <v>7.6770326880449017E-4</v>
      </c>
      <c r="Q3621" s="57">
        <f t="shared" si="982"/>
        <v>1.7681226852365164E-16</v>
      </c>
      <c r="R3621" s="57">
        <f>IF((H3621+N3621-O3621)&gt;SetUp!$B$56,T3620+H3621+N3621-O3621-SetUp!$B$56,T3620)</f>
        <v>0</v>
      </c>
      <c r="S3621" s="57">
        <f>R3621*SetUp!$B$65</f>
        <v>0</v>
      </c>
      <c r="T3621" s="57">
        <f>IF((R3621-S3621)&lt;SetUp!$B$53,R3621-S3621,SetUp!$B$53)</f>
        <v>0</v>
      </c>
      <c r="U3621" s="57">
        <f t="shared" si="983"/>
        <v>0.19318561647891266</v>
      </c>
      <c r="V3621" s="57">
        <f>(L3621-P3621)/1000*SetUp!$B$13*1000000/SetUp!$B$48</f>
        <v>3.2353409858046266E-2</v>
      </c>
      <c r="W3621" s="57">
        <f t="shared" si="985"/>
        <v>-1.5916087892087205E-16</v>
      </c>
      <c r="X3621" s="57">
        <f>MAX((SetUp!$B$56*(1-($H3621/SetUp!$B$56)^2)*TANH(($B3621-$D3621)/SetUp!$B$56))/(1+$H3621/SetUp!$B$56*TANH(($B3621-$D3621)/SetUp!$B$56)),0)</f>
        <v>0</v>
      </c>
    </row>
    <row r="3622" spans="1:24" x14ac:dyDescent="0.3">
      <c r="A3622" s="64">
        <v>30284</v>
      </c>
      <c r="B3622" s="57">
        <v>0.42099999999999999</v>
      </c>
      <c r="C3622" s="57"/>
      <c r="D3622" s="57">
        <v>5.415</v>
      </c>
      <c r="E3622" s="57">
        <f t="shared" si="977"/>
        <v>0.42099999999999999</v>
      </c>
      <c r="F3622" s="57">
        <f t="shared" si="978"/>
        <v>4.9939999999999998</v>
      </c>
      <c r="G3622" s="57">
        <f t="shared" si="979"/>
        <v>0</v>
      </c>
      <c r="H3622" s="57">
        <f>IF(Q3621&gt;SetUp!$B$56,SetUp!$B$56,Q3621)</f>
        <v>1.7681226852365164E-16</v>
      </c>
      <c r="I3622" s="57">
        <f t="shared" si="984"/>
        <v>0.19318561647891266</v>
      </c>
      <c r="J3622" s="57">
        <f>MIN(F3622,H3622,(1-EXP(-SetUp!$B$52*H3622/SetUp!$B$56))*F3622)</f>
        <v>0</v>
      </c>
      <c r="K3622" s="57">
        <f t="shared" si="980"/>
        <v>1.7681226852365164E-16</v>
      </c>
      <c r="L3622" s="57">
        <f>IF(I3622&lt;=0,0,MIN(SetUp!$B$50*I3622^SetUp!$B$55,I3622))</f>
        <v>1.32125759861474E-3</v>
      </c>
      <c r="M3622" s="57">
        <f t="shared" si="981"/>
        <v>0.19186435888029793</v>
      </c>
      <c r="N3622" s="57">
        <f>IF(SetUp!$B$62=0,X3622,(B3622-E3622)*(1-(H3622/SetUp!$B$66/SetUp!$B$56)))</f>
        <v>0</v>
      </c>
      <c r="O3622" s="57">
        <f>K3622*SetUp!$B$65</f>
        <v>0</v>
      </c>
      <c r="P3622" s="57">
        <f>MIN(SetUp!$B$54*L3622^SetUp!$B$51,L3622)</f>
        <v>7.5908053290641298E-4</v>
      </c>
      <c r="Q3622" s="57">
        <f t="shared" si="982"/>
        <v>1.7681226852365164E-16</v>
      </c>
      <c r="R3622" s="57">
        <f>IF((H3622+N3622-O3622)&gt;SetUp!$B$56,T3621+H3622+N3622-O3622-SetUp!$B$56,T3621)</f>
        <v>0</v>
      </c>
      <c r="S3622" s="57">
        <f>R3622*SetUp!$B$65</f>
        <v>0</v>
      </c>
      <c r="T3622" s="57">
        <f>IF((R3622-S3622)&lt;SetUp!$B$53,R3622-S3622,SetUp!$B$53)</f>
        <v>0</v>
      </c>
      <c r="U3622" s="57">
        <f t="shared" si="983"/>
        <v>0.19186435888029793</v>
      </c>
      <c r="V3622" s="57">
        <f>(L3622-P3622)/1000*SetUp!$B$13*1000000/SetUp!$B$48</f>
        <v>3.1975328939705408E-2</v>
      </c>
      <c r="W3622" s="57">
        <f t="shared" si="985"/>
        <v>6.5052130349130266E-18</v>
      </c>
      <c r="X3622" s="57">
        <f>MAX((SetUp!$B$56*(1-($H3622/SetUp!$B$56)^2)*TANH(($B3622-$D3622)/SetUp!$B$56))/(1+$H3622/SetUp!$B$56*TANH(($B3622-$D3622)/SetUp!$B$56)),0)</f>
        <v>0</v>
      </c>
    </row>
    <row r="3623" spans="1:24" x14ac:dyDescent="0.3">
      <c r="A3623" s="64">
        <v>30285</v>
      </c>
      <c r="B3623" s="57">
        <v>0</v>
      </c>
      <c r="C3623" s="57"/>
      <c r="D3623" s="57">
        <v>5.415</v>
      </c>
      <c r="E3623" s="57">
        <f t="shared" si="977"/>
        <v>0</v>
      </c>
      <c r="F3623" s="57">
        <f t="shared" si="978"/>
        <v>5.415</v>
      </c>
      <c r="G3623" s="57">
        <f t="shared" si="979"/>
        <v>0</v>
      </c>
      <c r="H3623" s="57">
        <f>IF(Q3622&gt;SetUp!$B$56,SetUp!$B$56,Q3622)</f>
        <v>1.7681226852365164E-16</v>
      </c>
      <c r="I3623" s="57">
        <f t="shared" si="984"/>
        <v>0.19186435888029793</v>
      </c>
      <c r="J3623" s="57">
        <f>MIN(F3623,H3623,(1-EXP(-SetUp!$B$52*H3623/SetUp!$B$56))*F3623)</f>
        <v>0</v>
      </c>
      <c r="K3623" s="57">
        <f t="shared" si="980"/>
        <v>1.7681226852365164E-16</v>
      </c>
      <c r="L3623" s="57">
        <f>IF(I3623&lt;=0,0,MIN(SetUp!$B$50*I3623^SetUp!$B$55,I3623))</f>
        <v>1.3062311282640926E-3</v>
      </c>
      <c r="M3623" s="57">
        <f t="shared" si="981"/>
        <v>0.19055812775203385</v>
      </c>
      <c r="N3623" s="57">
        <f>IF(SetUp!$B$62=0,X3623,(B3623-E3623)*(1-(H3623/SetUp!$B$66/SetUp!$B$56)))</f>
        <v>0</v>
      </c>
      <c r="O3623" s="57">
        <f>K3623*SetUp!$B$65</f>
        <v>0</v>
      </c>
      <c r="P3623" s="57">
        <f>MIN(SetUp!$B$54*L3623^SetUp!$B$51,L3623)</f>
        <v>7.5059365880784164E-4</v>
      </c>
      <c r="Q3623" s="57">
        <f t="shared" si="982"/>
        <v>1.7681226852365164E-16</v>
      </c>
      <c r="R3623" s="57">
        <f>IF((H3623+N3623-O3623)&gt;SetUp!$B$56,T3622+H3623+N3623-O3623-SetUp!$B$56,T3622)</f>
        <v>0</v>
      </c>
      <c r="S3623" s="57">
        <f>R3623*SetUp!$B$65</f>
        <v>0</v>
      </c>
      <c r="T3623" s="57">
        <f>IF((R3623-S3623)&lt;SetUp!$B$53,R3623-S3623,SetUp!$B$53)</f>
        <v>0</v>
      </c>
      <c r="U3623" s="57">
        <f t="shared" si="983"/>
        <v>0.19055812775203385</v>
      </c>
      <c r="V3623" s="57">
        <f>(L3623-P3623)/1000*SetUp!$B$13*1000000/SetUp!$B$48</f>
        <v>3.1603371857056493E-2</v>
      </c>
      <c r="W3623" s="57">
        <f t="shared" si="985"/>
        <v>7.8062556418956319E-18</v>
      </c>
      <c r="X3623" s="57">
        <f>MAX((SetUp!$B$56*(1-($H3623/SetUp!$B$56)^2)*TANH(($B3623-$D3623)/SetUp!$B$56))/(1+$H3623/SetUp!$B$56*TANH(($B3623-$D3623)/SetUp!$B$56)),0)</f>
        <v>0</v>
      </c>
    </row>
    <row r="3624" spans="1:24" x14ac:dyDescent="0.3">
      <c r="A3624" s="64">
        <v>30286</v>
      </c>
      <c r="B3624" s="57">
        <v>0</v>
      </c>
      <c r="C3624" s="57"/>
      <c r="D3624" s="57">
        <v>5.4390000000000001</v>
      </c>
      <c r="E3624" s="57">
        <f t="shared" si="977"/>
        <v>0</v>
      </c>
      <c r="F3624" s="57">
        <f t="shared" si="978"/>
        <v>5.4390000000000001</v>
      </c>
      <c r="G3624" s="57">
        <f t="shared" si="979"/>
        <v>0</v>
      </c>
      <c r="H3624" s="57">
        <f>IF(Q3623&gt;SetUp!$B$56,SetUp!$B$56,Q3623)</f>
        <v>1.7681226852365164E-16</v>
      </c>
      <c r="I3624" s="57">
        <f t="shared" si="984"/>
        <v>0.19055812775203385</v>
      </c>
      <c r="J3624" s="57">
        <f>MIN(F3624,H3624,(1-EXP(-SetUp!$B$52*H3624/SetUp!$B$56))*F3624)</f>
        <v>0</v>
      </c>
      <c r="K3624" s="57">
        <f t="shared" si="980"/>
        <v>1.7681226852365164E-16</v>
      </c>
      <c r="L3624" s="57">
        <f>IF(I3624&lt;=0,0,MIN(SetUp!$B$50*I3624^SetUp!$B$55,I3624))</f>
        <v>1.2914432094027609E-3</v>
      </c>
      <c r="M3624" s="57">
        <f t="shared" si="981"/>
        <v>0.1892666845426311</v>
      </c>
      <c r="N3624" s="57">
        <f>IF(SetUp!$B$62=0,X3624,(B3624-E3624)*(1-(H3624/SetUp!$B$66/SetUp!$B$56)))</f>
        <v>0</v>
      </c>
      <c r="O3624" s="57">
        <f>K3624*SetUp!$B$65</f>
        <v>0</v>
      </c>
      <c r="P3624" s="57">
        <f>MIN(SetUp!$B$54*L3624^SetUp!$B$51,L3624)</f>
        <v>7.422398957467822E-4</v>
      </c>
      <c r="Q3624" s="57">
        <f t="shared" si="982"/>
        <v>1.7681226852365164E-16</v>
      </c>
      <c r="R3624" s="57">
        <f>IF((H3624+N3624-O3624)&gt;SetUp!$B$56,T3623+H3624+N3624-O3624-SetUp!$B$56,T3623)</f>
        <v>0</v>
      </c>
      <c r="S3624" s="57">
        <f>R3624*SetUp!$B$65</f>
        <v>0</v>
      </c>
      <c r="T3624" s="57">
        <f>IF((R3624-S3624)&lt;SetUp!$B$53,R3624-S3624,SetUp!$B$53)</f>
        <v>0</v>
      </c>
      <c r="U3624" s="57">
        <f t="shared" si="983"/>
        <v>0.1892666845426311</v>
      </c>
      <c r="V3624" s="57">
        <f>(L3624-P3624)/1000*SetUp!$B$13*1000000/SetUp!$B$48</f>
        <v>3.1237411983001871E-2</v>
      </c>
      <c r="W3624" s="57">
        <f t="shared" si="985"/>
        <v>1.2576745200831851E-17</v>
      </c>
      <c r="X3624" s="57">
        <f>MAX((SetUp!$B$56*(1-($H3624/SetUp!$B$56)^2)*TANH(($B3624-$D3624)/SetUp!$B$56))/(1+$H3624/SetUp!$B$56*TANH(($B3624-$D3624)/SetUp!$B$56)),0)</f>
        <v>0</v>
      </c>
    </row>
    <row r="3625" spans="1:24" x14ac:dyDescent="0.3">
      <c r="A3625" s="64">
        <v>30287</v>
      </c>
      <c r="B3625" s="57">
        <v>0.14199999999999999</v>
      </c>
      <c r="C3625" s="57"/>
      <c r="D3625" s="57">
        <v>5.4390000000000001</v>
      </c>
      <c r="E3625" s="57">
        <f t="shared" si="977"/>
        <v>0.14199999999999999</v>
      </c>
      <c r="F3625" s="57">
        <f t="shared" si="978"/>
        <v>5.2969999999999997</v>
      </c>
      <c r="G3625" s="57">
        <f t="shared" si="979"/>
        <v>0</v>
      </c>
      <c r="H3625" s="57">
        <f>IF(Q3624&gt;SetUp!$B$56,SetUp!$B$56,Q3624)</f>
        <v>1.7681226852365164E-16</v>
      </c>
      <c r="I3625" s="57">
        <f t="shared" si="984"/>
        <v>0.1892666845426311</v>
      </c>
      <c r="J3625" s="57">
        <f>MIN(F3625,H3625,(1-EXP(-SetUp!$B$52*H3625/SetUp!$B$56))*F3625)</f>
        <v>0</v>
      </c>
      <c r="K3625" s="57">
        <f t="shared" si="980"/>
        <v>1.7681226852365164E-16</v>
      </c>
      <c r="L3625" s="57">
        <f>IF(I3625&lt;=0,0,MIN(SetUp!$B$50*I3625^SetUp!$B$55,I3625))</f>
        <v>1.2768889888487946E-3</v>
      </c>
      <c r="M3625" s="57">
        <f t="shared" si="981"/>
        <v>0.18798979555378231</v>
      </c>
      <c r="N3625" s="57">
        <f>IF(SetUp!$B$62=0,X3625,(B3625-E3625)*(1-(H3625/SetUp!$B$66/SetUp!$B$56)))</f>
        <v>0</v>
      </c>
      <c r="O3625" s="57">
        <f>K3625*SetUp!$B$65</f>
        <v>0</v>
      </c>
      <c r="P3625" s="57">
        <f>MIN(SetUp!$B$54*L3625^SetUp!$B$51,L3625)</f>
        <v>7.3401656091103646E-4</v>
      </c>
      <c r="Q3625" s="57">
        <f t="shared" si="982"/>
        <v>1.7681226852365164E-16</v>
      </c>
      <c r="R3625" s="57">
        <f>IF((H3625+N3625-O3625)&gt;SetUp!$B$56,T3624+H3625+N3625-O3625-SetUp!$B$56,T3624)</f>
        <v>0</v>
      </c>
      <c r="S3625" s="57">
        <f>R3625*SetUp!$B$65</f>
        <v>0</v>
      </c>
      <c r="T3625" s="57">
        <f>IF((R3625-S3625)&lt;SetUp!$B$53,R3625-S3625,SetUp!$B$53)</f>
        <v>0</v>
      </c>
      <c r="U3625" s="57">
        <f t="shared" si="983"/>
        <v>0.18798979555378231</v>
      </c>
      <c r="V3625" s="57">
        <f>(L3625-P3625)/1000*SetUp!$B$13*1000000/SetUp!$B$48</f>
        <v>3.0877325871938748E-2</v>
      </c>
      <c r="W3625" s="57">
        <f t="shared" si="985"/>
        <v>1.0191500421363742E-17</v>
      </c>
      <c r="X3625" s="57">
        <f>MAX((SetUp!$B$56*(1-($H3625/SetUp!$B$56)^2)*TANH(($B3625-$D3625)/SetUp!$B$56))/(1+$H3625/SetUp!$B$56*TANH(($B3625-$D3625)/SetUp!$B$56)),0)</f>
        <v>0</v>
      </c>
    </row>
    <row r="3626" spans="1:24" x14ac:dyDescent="0.3">
      <c r="A3626" s="64">
        <v>30288</v>
      </c>
      <c r="B3626" s="57">
        <v>1.5329999999999999</v>
      </c>
      <c r="C3626" s="57"/>
      <c r="D3626" s="57">
        <v>5.4390000000000001</v>
      </c>
      <c r="E3626" s="57">
        <f t="shared" si="977"/>
        <v>1.5329999999999999</v>
      </c>
      <c r="F3626" s="57">
        <f t="shared" si="978"/>
        <v>3.9060000000000001</v>
      </c>
      <c r="G3626" s="57">
        <f t="shared" si="979"/>
        <v>0</v>
      </c>
      <c r="H3626" s="57">
        <f>IF(Q3625&gt;SetUp!$B$56,SetUp!$B$56,Q3625)</f>
        <v>1.7681226852365164E-16</v>
      </c>
      <c r="I3626" s="57">
        <f t="shared" si="984"/>
        <v>0.18798979555378231</v>
      </c>
      <c r="J3626" s="57">
        <f>MIN(F3626,H3626,(1-EXP(-SetUp!$B$52*H3626/SetUp!$B$56))*F3626)</f>
        <v>0</v>
      </c>
      <c r="K3626" s="57">
        <f t="shared" si="980"/>
        <v>1.7681226852365164E-16</v>
      </c>
      <c r="L3626" s="57">
        <f>IF(I3626&lt;=0,0,MIN(SetUp!$B$50*I3626^SetUp!$B$55,I3626))</f>
        <v>1.2625637336747635E-3</v>
      </c>
      <c r="M3626" s="57">
        <f t="shared" si="981"/>
        <v>0.18672723182010756</v>
      </c>
      <c r="N3626" s="57">
        <f>IF(SetUp!$B$62=0,X3626,(B3626-E3626)*(1-(H3626/SetUp!$B$66/SetUp!$B$56)))</f>
        <v>0</v>
      </c>
      <c r="O3626" s="57">
        <f>K3626*SetUp!$B$65</f>
        <v>0</v>
      </c>
      <c r="P3626" s="57">
        <f>MIN(SetUp!$B$54*L3626^SetUp!$B$51,L3626)</f>
        <v>7.2592103745938187E-4</v>
      </c>
      <c r="Q3626" s="57">
        <f t="shared" si="982"/>
        <v>1.7681226852365164E-16</v>
      </c>
      <c r="R3626" s="57">
        <f>IF((H3626+N3626-O3626)&gt;SetUp!$B$56,T3625+H3626+N3626-O3626-SetUp!$B$56,T3625)</f>
        <v>0</v>
      </c>
      <c r="S3626" s="57">
        <f>R3626*SetUp!$B$65</f>
        <v>0</v>
      </c>
      <c r="T3626" s="57">
        <f>IF((R3626-S3626)&lt;SetUp!$B$53,R3626-S3626,SetUp!$B$53)</f>
        <v>0</v>
      </c>
      <c r="U3626" s="57">
        <f t="shared" si="983"/>
        <v>0.18672723182010756</v>
      </c>
      <c r="V3626" s="57">
        <f>(L3626-P3626)/1000*SetUp!$B$13*1000000/SetUp!$B$48</f>
        <v>3.0522993165786598E-2</v>
      </c>
      <c r="W3626" s="57">
        <f t="shared" si="985"/>
        <v>3.7079714299004252E-17</v>
      </c>
      <c r="X3626" s="57">
        <f>MAX((SetUp!$B$56*(1-($H3626/SetUp!$B$56)^2)*TANH(($B3626-$D3626)/SetUp!$B$56))/(1+$H3626/SetUp!$B$56*TANH(($B3626-$D3626)/SetUp!$B$56)),0)</f>
        <v>0</v>
      </c>
    </row>
    <row r="3627" spans="1:24" x14ac:dyDescent="0.3">
      <c r="A3627" s="64">
        <v>30289</v>
      </c>
      <c r="B3627" s="57">
        <v>0</v>
      </c>
      <c r="C3627" s="57"/>
      <c r="D3627" s="57">
        <v>5.4390000000000001</v>
      </c>
      <c r="E3627" s="57">
        <f t="shared" si="977"/>
        <v>0</v>
      </c>
      <c r="F3627" s="57">
        <f t="shared" si="978"/>
        <v>5.4390000000000001</v>
      </c>
      <c r="G3627" s="57">
        <f t="shared" si="979"/>
        <v>0</v>
      </c>
      <c r="H3627" s="57">
        <f>IF(Q3626&gt;SetUp!$B$56,SetUp!$B$56,Q3626)</f>
        <v>1.7681226852365164E-16</v>
      </c>
      <c r="I3627" s="57">
        <f t="shared" si="984"/>
        <v>0.18672723182010756</v>
      </c>
      <c r="J3627" s="57">
        <f>MIN(F3627,H3627,(1-EXP(-SetUp!$B$52*H3627/SetUp!$B$56))*F3627)</f>
        <v>0</v>
      </c>
      <c r="K3627" s="57">
        <f t="shared" si="980"/>
        <v>1.7681226852365164E-16</v>
      </c>
      <c r="L3627" s="57">
        <f>IF(I3627&lt;=0,0,MIN(SetUp!$B$50*I3627^SetUp!$B$55,I3627))</f>
        <v>1.2484628276990693E-3</v>
      </c>
      <c r="M3627" s="57">
        <f t="shared" si="981"/>
        <v>0.18547876899240848</v>
      </c>
      <c r="N3627" s="57">
        <f>IF(SetUp!$B$62=0,X3627,(B3627-E3627)*(1-(H3627/SetUp!$B$66/SetUp!$B$56)))</f>
        <v>0</v>
      </c>
      <c r="O3627" s="57">
        <f>K3627*SetUp!$B$65</f>
        <v>0</v>
      </c>
      <c r="P3627" s="57">
        <f>MIN(SetUp!$B$54*L3627^SetUp!$B$51,L3627)</f>
        <v>7.1795077260905157E-4</v>
      </c>
      <c r="Q3627" s="57">
        <f t="shared" si="982"/>
        <v>1.7681226852365164E-16</v>
      </c>
      <c r="R3627" s="57">
        <f>IF((H3627+N3627-O3627)&gt;SetUp!$B$56,T3626+H3627+N3627-O3627-SetUp!$B$56,T3626)</f>
        <v>0</v>
      </c>
      <c r="S3627" s="57">
        <f>R3627*SetUp!$B$65</f>
        <v>0</v>
      </c>
      <c r="T3627" s="57">
        <f>IF((R3627-S3627)&lt;SetUp!$B$53,R3627-S3627,SetUp!$B$53)</f>
        <v>0</v>
      </c>
      <c r="U3627" s="57">
        <f t="shared" si="983"/>
        <v>0.18547876899240848</v>
      </c>
      <c r="V3627" s="57">
        <f>(L3627-P3627)/1000*SetUp!$B$13*1000000/SetUp!$B$48</f>
        <v>3.0174296503200752E-2</v>
      </c>
      <c r="W3627" s="57">
        <f t="shared" si="985"/>
        <v>-1.2359904766334751E-17</v>
      </c>
      <c r="X3627" s="57">
        <f>MAX((SetUp!$B$56*(1-($H3627/SetUp!$B$56)^2)*TANH(($B3627-$D3627)/SetUp!$B$56))/(1+$H3627/SetUp!$B$56*TANH(($B3627-$D3627)/SetUp!$B$56)),0)</f>
        <v>0</v>
      </c>
    </row>
    <row r="3628" spans="1:24" x14ac:dyDescent="0.3">
      <c r="A3628" s="64">
        <v>30290</v>
      </c>
      <c r="B3628" s="57">
        <v>0</v>
      </c>
      <c r="C3628" s="57"/>
      <c r="D3628" s="57">
        <v>5.4390000000000001</v>
      </c>
      <c r="E3628" s="57">
        <f t="shared" si="977"/>
        <v>0</v>
      </c>
      <c r="F3628" s="57">
        <f t="shared" si="978"/>
        <v>5.4390000000000001</v>
      </c>
      <c r="G3628" s="57">
        <f t="shared" si="979"/>
        <v>0</v>
      </c>
      <c r="H3628" s="57">
        <f>IF(Q3627&gt;SetUp!$B$56,SetUp!$B$56,Q3627)</f>
        <v>1.7681226852365164E-16</v>
      </c>
      <c r="I3628" s="57">
        <f t="shared" si="984"/>
        <v>0.18547876899240848</v>
      </c>
      <c r="J3628" s="57">
        <f>MIN(F3628,H3628,(1-EXP(-SetUp!$B$52*H3628/SetUp!$B$56))*F3628)</f>
        <v>0</v>
      </c>
      <c r="K3628" s="57">
        <f t="shared" si="980"/>
        <v>1.7681226852365164E-16</v>
      </c>
      <c r="L3628" s="57">
        <f>IF(I3628&lt;=0,0,MIN(SetUp!$B$50*I3628^SetUp!$B$55,I3628))</f>
        <v>1.2345817680949537E-3</v>
      </c>
      <c r="M3628" s="57">
        <f t="shared" si="981"/>
        <v>0.18424418722431352</v>
      </c>
      <c r="N3628" s="57">
        <f>IF(SetUp!$B$62=0,X3628,(B3628-E3628)*(1-(H3628/SetUp!$B$66/SetUp!$B$56)))</f>
        <v>0</v>
      </c>
      <c r="O3628" s="57">
        <f>K3628*SetUp!$B$65</f>
        <v>0</v>
      </c>
      <c r="P3628" s="57">
        <f>MIN(SetUp!$B$54*L3628^SetUp!$B$51,L3628)</f>
        <v>7.1010327578700794E-4</v>
      </c>
      <c r="Q3628" s="57">
        <f t="shared" si="982"/>
        <v>1.7681226852365164E-16</v>
      </c>
      <c r="R3628" s="57">
        <f>IF((H3628+N3628-O3628)&gt;SetUp!$B$56,T3627+H3628+N3628-O3628-SetUp!$B$56,T3627)</f>
        <v>0</v>
      </c>
      <c r="S3628" s="57">
        <f>R3628*SetUp!$B$65</f>
        <v>0</v>
      </c>
      <c r="T3628" s="57">
        <f>IF((R3628-S3628)&lt;SetUp!$B$53,R3628-S3628,SetUp!$B$53)</f>
        <v>0</v>
      </c>
      <c r="U3628" s="57">
        <f t="shared" si="983"/>
        <v>0.18424418722431352</v>
      </c>
      <c r="V3628" s="57">
        <f>(L3628-P3628)/1000*SetUp!$B$13*1000000/SetUp!$B$48</f>
        <v>2.9831121431851959E-2</v>
      </c>
      <c r="W3628" s="57">
        <f t="shared" si="985"/>
        <v>-7.3725747729014302E-18</v>
      </c>
      <c r="X3628" s="57">
        <f>MAX((SetUp!$B$56*(1-($H3628/SetUp!$B$56)^2)*TANH(($B3628-$D3628)/SetUp!$B$56))/(1+$H3628/SetUp!$B$56*TANH(($B3628-$D3628)/SetUp!$B$56)),0)</f>
        <v>0</v>
      </c>
    </row>
    <row r="3629" spans="1:24" x14ac:dyDescent="0.3">
      <c r="A3629" s="64">
        <v>30291</v>
      </c>
      <c r="B3629" s="57">
        <v>0</v>
      </c>
      <c r="C3629" s="57"/>
      <c r="D3629" s="57">
        <v>5.4390000000000001</v>
      </c>
      <c r="E3629" s="57">
        <f t="shared" si="977"/>
        <v>0</v>
      </c>
      <c r="F3629" s="57">
        <f t="shared" si="978"/>
        <v>5.4390000000000001</v>
      </c>
      <c r="G3629" s="57">
        <f t="shared" si="979"/>
        <v>0</v>
      </c>
      <c r="H3629" s="57">
        <f>IF(Q3628&gt;SetUp!$B$56,SetUp!$B$56,Q3628)</f>
        <v>1.7681226852365164E-16</v>
      </c>
      <c r="I3629" s="57">
        <f t="shared" si="984"/>
        <v>0.18424418722431352</v>
      </c>
      <c r="J3629" s="57">
        <f>MIN(F3629,H3629,(1-EXP(-SetUp!$B$52*H3629/SetUp!$B$56))*F3629)</f>
        <v>0</v>
      </c>
      <c r="K3629" s="57">
        <f t="shared" si="980"/>
        <v>1.7681226852365164E-16</v>
      </c>
      <c r="L3629" s="57">
        <f>IF(I3629&lt;=0,0,MIN(SetUp!$B$50*I3629^SetUp!$B$55,I3629))</f>
        <v>1.2209161621127142E-3</v>
      </c>
      <c r="M3629" s="57">
        <f t="shared" si="981"/>
        <v>0.18302327106220082</v>
      </c>
      <c r="N3629" s="57">
        <f>IF(SetUp!$B$62=0,X3629,(B3629-E3629)*(1-(H3629/SetUp!$B$66/SetUp!$B$56)))</f>
        <v>0</v>
      </c>
      <c r="O3629" s="57">
        <f>K3629*SetUp!$B$65</f>
        <v>0</v>
      </c>
      <c r="P3629" s="57">
        <f>MIN(SetUp!$B$54*L3629^SetUp!$B$51,L3629)</f>
        <v>7.0237611684259875E-4</v>
      </c>
      <c r="Q3629" s="57">
        <f t="shared" si="982"/>
        <v>1.7681226852365164E-16</v>
      </c>
      <c r="R3629" s="57">
        <f>IF((H3629+N3629-O3629)&gt;SetUp!$B$56,T3628+H3629+N3629-O3629-SetUp!$B$56,T3628)</f>
        <v>0</v>
      </c>
      <c r="S3629" s="57">
        <f>R3629*SetUp!$B$65</f>
        <v>0</v>
      </c>
      <c r="T3629" s="57">
        <f>IF((R3629-S3629)&lt;SetUp!$B$53,R3629-S3629,SetUp!$B$53)</f>
        <v>0</v>
      </c>
      <c r="U3629" s="57">
        <f t="shared" si="983"/>
        <v>0.18302327106220082</v>
      </c>
      <c r="V3629" s="57">
        <f>(L3629-P3629)/1000*SetUp!$B$13*1000000/SetUp!$B$48</f>
        <v>2.9493356323653529E-2</v>
      </c>
      <c r="W3629" s="57">
        <f t="shared" si="985"/>
        <v>1.3444106938820255E-17</v>
      </c>
      <c r="X3629" s="57">
        <f>MAX((SetUp!$B$56*(1-($H3629/SetUp!$B$56)^2)*TANH(($B3629-$D3629)/SetUp!$B$56))/(1+$H3629/SetUp!$B$56*TANH(($B3629-$D3629)/SetUp!$B$56)),0)</f>
        <v>0</v>
      </c>
    </row>
    <row r="3630" spans="1:24" x14ac:dyDescent="0.3">
      <c r="A3630" s="64">
        <v>30292</v>
      </c>
      <c r="B3630" s="57">
        <v>0</v>
      </c>
      <c r="C3630" s="57"/>
      <c r="D3630" s="57">
        <v>5.4390000000000001</v>
      </c>
      <c r="E3630" s="57">
        <f t="shared" si="977"/>
        <v>0</v>
      </c>
      <c r="F3630" s="57">
        <f t="shared" si="978"/>
        <v>5.4390000000000001</v>
      </c>
      <c r="G3630" s="57">
        <f t="shared" si="979"/>
        <v>0</v>
      </c>
      <c r="H3630" s="57">
        <f>IF(Q3629&gt;SetUp!$B$56,SetUp!$B$56,Q3629)</f>
        <v>1.7681226852365164E-16</v>
      </c>
      <c r="I3630" s="57">
        <f t="shared" si="984"/>
        <v>0.18302327106220082</v>
      </c>
      <c r="J3630" s="57">
        <f>MIN(F3630,H3630,(1-EXP(-SetUp!$B$52*H3630/SetUp!$B$56))*F3630)</f>
        <v>0</v>
      </c>
      <c r="K3630" s="57">
        <f t="shared" si="980"/>
        <v>1.7681226852365164E-16</v>
      </c>
      <c r="L3630" s="57">
        <f>IF(I3630&lt;=0,0,MIN(SetUp!$B$50*I3630^SetUp!$B$55,I3630))</f>
        <v>1.2074617239108928E-3</v>
      </c>
      <c r="M3630" s="57">
        <f t="shared" si="981"/>
        <v>0.18181580933828992</v>
      </c>
      <c r="N3630" s="57">
        <f>IF(SetUp!$B$62=0,X3630,(B3630-E3630)*(1-(H3630/SetUp!$B$66/SetUp!$B$56)))</f>
        <v>0</v>
      </c>
      <c r="O3630" s="57">
        <f>K3630*SetUp!$B$65</f>
        <v>0</v>
      </c>
      <c r="P3630" s="57">
        <f>MIN(SetUp!$B$54*L3630^SetUp!$B$51,L3630)</f>
        <v>6.9476692431930456E-4</v>
      </c>
      <c r="Q3630" s="57">
        <f t="shared" si="982"/>
        <v>1.7681226852365164E-16</v>
      </c>
      <c r="R3630" s="57">
        <f>IF((H3630+N3630-O3630)&gt;SetUp!$B$56,T3629+H3630+N3630-O3630-SetUp!$B$56,T3629)</f>
        <v>0</v>
      </c>
      <c r="S3630" s="57">
        <f>R3630*SetUp!$B$65</f>
        <v>0</v>
      </c>
      <c r="T3630" s="57">
        <f>IF((R3630-S3630)&lt;SetUp!$B$53,R3630-S3630,SetUp!$B$53)</f>
        <v>0</v>
      </c>
      <c r="U3630" s="57">
        <f t="shared" si="983"/>
        <v>0.18181580933828992</v>
      </c>
      <c r="V3630" s="57">
        <f>(L3630-P3630)/1000*SetUp!$B$13*1000000/SetUp!$B$48</f>
        <v>2.9160892292825796E-2</v>
      </c>
      <c r="W3630" s="57">
        <f t="shared" si="985"/>
        <v>-3.6862873864507151E-18</v>
      </c>
      <c r="X3630" s="57">
        <f>MAX((SetUp!$B$56*(1-($H3630/SetUp!$B$56)^2)*TANH(($B3630-$D3630)/SetUp!$B$56))/(1+$H3630/SetUp!$B$56*TANH(($B3630-$D3630)/SetUp!$B$56)),0)</f>
        <v>0</v>
      </c>
    </row>
    <row r="3631" spans="1:24" x14ac:dyDescent="0.3">
      <c r="A3631" s="64">
        <v>30293</v>
      </c>
      <c r="B3631" s="57">
        <v>0</v>
      </c>
      <c r="C3631" s="57"/>
      <c r="D3631" s="57">
        <v>5.4390000000000001</v>
      </c>
      <c r="E3631" s="57">
        <f t="shared" si="977"/>
        <v>0</v>
      </c>
      <c r="F3631" s="57">
        <f t="shared" si="978"/>
        <v>5.4390000000000001</v>
      </c>
      <c r="G3631" s="57">
        <f t="shared" si="979"/>
        <v>0</v>
      </c>
      <c r="H3631" s="57">
        <f>IF(Q3630&gt;SetUp!$B$56,SetUp!$B$56,Q3630)</f>
        <v>1.7681226852365164E-16</v>
      </c>
      <c r="I3631" s="57">
        <f t="shared" si="984"/>
        <v>0.18181580933828992</v>
      </c>
      <c r="J3631" s="57">
        <f>MIN(F3631,H3631,(1-EXP(-SetUp!$B$52*H3631/SetUp!$B$56))*F3631)</f>
        <v>0</v>
      </c>
      <c r="K3631" s="57">
        <f t="shared" si="980"/>
        <v>1.7681226852365164E-16</v>
      </c>
      <c r="L3631" s="57">
        <f>IF(I3631&lt;=0,0,MIN(SetUp!$B$50*I3631^SetUp!$B$55,I3631))</f>
        <v>1.19421427149232E-3</v>
      </c>
      <c r="M3631" s="57">
        <f t="shared" si="981"/>
        <v>0.18062159506679759</v>
      </c>
      <c r="N3631" s="57">
        <f>IF(SetUp!$B$62=0,X3631,(B3631-E3631)*(1-(H3631/SetUp!$B$66/SetUp!$B$56)))</f>
        <v>0</v>
      </c>
      <c r="O3631" s="57">
        <f>K3631*SetUp!$B$65</f>
        <v>0</v>
      </c>
      <c r="P3631" s="57">
        <f>MIN(SetUp!$B$54*L3631^SetUp!$B$51,L3631)</f>
        <v>6.8727338378335749E-4</v>
      </c>
      <c r="Q3631" s="57">
        <f t="shared" si="982"/>
        <v>1.7681226852365164E-16</v>
      </c>
      <c r="R3631" s="57">
        <f>IF((H3631+N3631-O3631)&gt;SetUp!$B$56,T3630+H3631+N3631-O3631-SetUp!$B$56,T3630)</f>
        <v>0</v>
      </c>
      <c r="S3631" s="57">
        <f>R3631*SetUp!$B$65</f>
        <v>0</v>
      </c>
      <c r="T3631" s="57">
        <f>IF((R3631-S3631)&lt;SetUp!$B$53,R3631-S3631,SetUp!$B$53)</f>
        <v>0</v>
      </c>
      <c r="U3631" s="57">
        <f t="shared" si="983"/>
        <v>0.18062159506679759</v>
      </c>
      <c r="V3631" s="57">
        <f>(L3631-P3631)/1000*SetUp!$B$13*1000000/SetUp!$B$48</f>
        <v>2.8833623116689588E-2</v>
      </c>
      <c r="W3631" s="57">
        <f t="shared" si="985"/>
        <v>-7.589415207398531E-18</v>
      </c>
      <c r="X3631" s="57">
        <f>MAX((SetUp!$B$56*(1-($H3631/SetUp!$B$56)^2)*TANH(($B3631-$D3631)/SetUp!$B$56))/(1+$H3631/SetUp!$B$56*TANH(($B3631-$D3631)/SetUp!$B$56)),0)</f>
        <v>0</v>
      </c>
    </row>
    <row r="3632" spans="1:24" x14ac:dyDescent="0.3">
      <c r="A3632" s="64">
        <v>30294</v>
      </c>
      <c r="B3632" s="57">
        <v>0</v>
      </c>
      <c r="C3632" s="57"/>
      <c r="D3632" s="57">
        <v>5.4390000000000001</v>
      </c>
      <c r="E3632" s="57">
        <f t="shared" si="977"/>
        <v>0</v>
      </c>
      <c r="F3632" s="57">
        <f t="shared" si="978"/>
        <v>5.4390000000000001</v>
      </c>
      <c r="G3632" s="57">
        <f t="shared" si="979"/>
        <v>0</v>
      </c>
      <c r="H3632" s="57">
        <f>IF(Q3631&gt;SetUp!$B$56,SetUp!$B$56,Q3631)</f>
        <v>1.7681226852365164E-16</v>
      </c>
      <c r="I3632" s="57">
        <f t="shared" si="984"/>
        <v>0.18062159506679759</v>
      </c>
      <c r="J3632" s="57">
        <f>MIN(F3632,H3632,(1-EXP(-SetUp!$B$52*H3632/SetUp!$B$56))*F3632)</f>
        <v>0</v>
      </c>
      <c r="K3632" s="57">
        <f t="shared" si="980"/>
        <v>1.7681226852365164E-16</v>
      </c>
      <c r="L3632" s="57">
        <f>IF(I3632&lt;=0,0,MIN(SetUp!$B$50*I3632^SetUp!$B$55,I3632))</f>
        <v>1.1811697237411169E-3</v>
      </c>
      <c r="M3632" s="57">
        <f t="shared" si="981"/>
        <v>0.17944042534305649</v>
      </c>
      <c r="N3632" s="57">
        <f>IF(SetUp!$B$62=0,X3632,(B3632-E3632)*(1-(H3632/SetUp!$B$66/SetUp!$B$56)))</f>
        <v>0</v>
      </c>
      <c r="O3632" s="57">
        <f>K3632*SetUp!$B$65</f>
        <v>0</v>
      </c>
      <c r="P3632" s="57">
        <f>MIN(SetUp!$B$54*L3632^SetUp!$B$51,L3632)</f>
        <v>6.7989323620712883E-4</v>
      </c>
      <c r="Q3632" s="57">
        <f t="shared" si="982"/>
        <v>1.7681226852365164E-16</v>
      </c>
      <c r="R3632" s="57">
        <f>IF((H3632+N3632-O3632)&gt;SetUp!$B$56,T3631+H3632+N3632-O3632-SetUp!$B$56,T3631)</f>
        <v>0</v>
      </c>
      <c r="S3632" s="57">
        <f>R3632*SetUp!$B$65</f>
        <v>0</v>
      </c>
      <c r="T3632" s="57">
        <f>IF((R3632-S3632)&lt;SetUp!$B$53,R3632-S3632,SetUp!$B$53)</f>
        <v>0</v>
      </c>
      <c r="U3632" s="57">
        <f t="shared" si="983"/>
        <v>0.17944042534305649</v>
      </c>
      <c r="V3632" s="57">
        <f>(L3632-P3632)/1000*SetUp!$B$13*1000000/SetUp!$B$48</f>
        <v>2.8511445159086976E-2</v>
      </c>
      <c r="W3632" s="57">
        <f t="shared" si="985"/>
        <v>1.2359904766334751E-17</v>
      </c>
      <c r="X3632" s="57">
        <f>MAX((SetUp!$B$56*(1-($H3632/SetUp!$B$56)^2)*TANH(($B3632-$D3632)/SetUp!$B$56))/(1+$H3632/SetUp!$B$56*TANH(($B3632-$D3632)/SetUp!$B$56)),0)</f>
        <v>0</v>
      </c>
    </row>
    <row r="3633" spans="1:24" x14ac:dyDescent="0.3">
      <c r="A3633" s="64">
        <v>30295</v>
      </c>
      <c r="B3633" s="57">
        <v>0.122</v>
      </c>
      <c r="C3633" s="57"/>
      <c r="D3633" s="57">
        <v>5.4390000000000001</v>
      </c>
      <c r="E3633" s="57">
        <f t="shared" si="977"/>
        <v>0.122</v>
      </c>
      <c r="F3633" s="57">
        <f t="shared" si="978"/>
        <v>5.3170000000000002</v>
      </c>
      <c r="G3633" s="57">
        <f t="shared" si="979"/>
        <v>0</v>
      </c>
      <c r="H3633" s="57">
        <f>IF(Q3632&gt;SetUp!$B$56,SetUp!$B$56,Q3632)</f>
        <v>1.7681226852365164E-16</v>
      </c>
      <c r="I3633" s="57">
        <f t="shared" si="984"/>
        <v>0.17944042534305649</v>
      </c>
      <c r="J3633" s="57">
        <f>MIN(F3633,H3633,(1-EXP(-SetUp!$B$52*H3633/SetUp!$B$56))*F3633)</f>
        <v>0</v>
      </c>
      <c r="K3633" s="57">
        <f t="shared" si="980"/>
        <v>1.7681226852365164E-16</v>
      </c>
      <c r="L3633" s="57">
        <f>IF(I3633&lt;=0,0,MIN(SetUp!$B$50*I3633^SetUp!$B$55,I3633))</f>
        <v>1.1683240975568839E-3</v>
      </c>
      <c r="M3633" s="57">
        <f t="shared" si="981"/>
        <v>0.17827210124549961</v>
      </c>
      <c r="N3633" s="57">
        <f>IF(SetUp!$B$62=0,X3633,(B3633-E3633)*(1-(H3633/SetUp!$B$66/SetUp!$B$56)))</f>
        <v>0</v>
      </c>
      <c r="O3633" s="57">
        <f>K3633*SetUp!$B$65</f>
        <v>0</v>
      </c>
      <c r="P3633" s="57">
        <f>MIN(SetUp!$B$54*L3633^SetUp!$B$51,L3633)</f>
        <v>6.7262427640525104E-4</v>
      </c>
      <c r="Q3633" s="57">
        <f t="shared" si="982"/>
        <v>1.7681226852365164E-16</v>
      </c>
      <c r="R3633" s="57">
        <f>IF((H3633+N3633-O3633)&gt;SetUp!$B$56,T3632+H3633+N3633-O3633-SetUp!$B$56,T3632)</f>
        <v>0</v>
      </c>
      <c r="S3633" s="57">
        <f>R3633*SetUp!$B$65</f>
        <v>0</v>
      </c>
      <c r="T3633" s="57">
        <f>IF((R3633-S3633)&lt;SetUp!$B$53,R3633-S3633,SetUp!$B$53)</f>
        <v>0</v>
      </c>
      <c r="U3633" s="57">
        <f t="shared" si="983"/>
        <v>0.17827210124549961</v>
      </c>
      <c r="V3633" s="57">
        <f>(L3633-P3633)/1000*SetUp!$B$13*1000000/SetUp!$B$48</f>
        <v>2.8194257296330377E-2</v>
      </c>
      <c r="W3633" s="57">
        <f t="shared" si="985"/>
        <v>6.2883726004159257E-18</v>
      </c>
      <c r="X3633" s="57">
        <f>MAX((SetUp!$B$56*(1-($H3633/SetUp!$B$56)^2)*TANH(($B3633-$D3633)/SetUp!$B$56))/(1+$H3633/SetUp!$B$56*TANH(($B3633-$D3633)/SetUp!$B$56)),0)</f>
        <v>0</v>
      </c>
    </row>
    <row r="3634" spans="1:24" x14ac:dyDescent="0.3">
      <c r="A3634" s="64">
        <v>30296</v>
      </c>
      <c r="B3634" s="57">
        <v>1.2999999999999999E-2</v>
      </c>
      <c r="C3634" s="57"/>
      <c r="D3634" s="57">
        <v>5.4390000000000001</v>
      </c>
      <c r="E3634" s="57">
        <f t="shared" si="977"/>
        <v>1.2999999999999999E-2</v>
      </c>
      <c r="F3634" s="57">
        <f t="shared" si="978"/>
        <v>5.4260000000000002</v>
      </c>
      <c r="G3634" s="57">
        <f t="shared" si="979"/>
        <v>0</v>
      </c>
      <c r="H3634" s="57">
        <f>IF(Q3633&gt;SetUp!$B$56,SetUp!$B$56,Q3633)</f>
        <v>1.7681226852365164E-16</v>
      </c>
      <c r="I3634" s="57">
        <f t="shared" si="984"/>
        <v>0.17827210124549961</v>
      </c>
      <c r="J3634" s="57">
        <f>MIN(F3634,H3634,(1-EXP(-SetUp!$B$52*H3634/SetUp!$B$56))*F3634)</f>
        <v>0</v>
      </c>
      <c r="K3634" s="57">
        <f t="shared" si="980"/>
        <v>1.7681226852365164E-16</v>
      </c>
      <c r="L3634" s="57">
        <f>IF(I3634&lt;=0,0,MIN(SetUp!$B$50*I3634^SetUp!$B$55,I3634))</f>
        <v>1.1556735050824859E-3</v>
      </c>
      <c r="M3634" s="57">
        <f t="shared" si="981"/>
        <v>0.17711642774041711</v>
      </c>
      <c r="N3634" s="57">
        <f>IF(SetUp!$B$62=0,X3634,(B3634-E3634)*(1-(H3634/SetUp!$B$66/SetUp!$B$56)))</f>
        <v>0</v>
      </c>
      <c r="O3634" s="57">
        <f>K3634*SetUp!$B$65</f>
        <v>0</v>
      </c>
      <c r="P3634" s="57">
        <f>MIN(SetUp!$B$54*L3634^SetUp!$B$51,L3634)</f>
        <v>6.654643515215244E-4</v>
      </c>
      <c r="Q3634" s="57">
        <f t="shared" si="982"/>
        <v>1.7681226852365164E-16</v>
      </c>
      <c r="R3634" s="57">
        <f>IF((H3634+N3634-O3634)&gt;SetUp!$B$56,T3633+H3634+N3634-O3634-SetUp!$B$56,T3633)</f>
        <v>0</v>
      </c>
      <c r="S3634" s="57">
        <f>R3634*SetUp!$B$65</f>
        <v>0</v>
      </c>
      <c r="T3634" s="57">
        <f>IF((R3634-S3634)&lt;SetUp!$B$53,R3634-S3634,SetUp!$B$53)</f>
        <v>0</v>
      </c>
      <c r="U3634" s="57">
        <f t="shared" si="983"/>
        <v>0.17711642774041711</v>
      </c>
      <c r="V3634" s="57">
        <f>(L3634-P3634)/1000*SetUp!$B$13*1000000/SetUp!$B$48</f>
        <v>2.7881960845586539E-2</v>
      </c>
      <c r="W3634" s="57">
        <f t="shared" si="985"/>
        <v>-1.3660947373317356E-17</v>
      </c>
      <c r="X3634" s="57">
        <f>MAX((SetUp!$B$56*(1-($H3634/SetUp!$B$56)^2)*TANH(($B3634-$D3634)/SetUp!$B$56))/(1+$H3634/SetUp!$B$56*TANH(($B3634-$D3634)/SetUp!$B$56)),0)</f>
        <v>0</v>
      </c>
    </row>
    <row r="3635" spans="1:24" x14ac:dyDescent="0.3">
      <c r="A3635" s="64">
        <v>30297</v>
      </c>
      <c r="B3635" s="57">
        <v>0.29599999999999999</v>
      </c>
      <c r="C3635" s="57"/>
      <c r="D3635" s="57">
        <v>5.4390000000000001</v>
      </c>
      <c r="E3635" s="57">
        <f t="shared" si="977"/>
        <v>0.29599999999999999</v>
      </c>
      <c r="F3635" s="57">
        <f t="shared" si="978"/>
        <v>5.1429999999999998</v>
      </c>
      <c r="G3635" s="57">
        <f t="shared" si="979"/>
        <v>0</v>
      </c>
      <c r="H3635" s="57">
        <f>IF(Q3634&gt;SetUp!$B$56,SetUp!$B$56,Q3634)</f>
        <v>1.7681226852365164E-16</v>
      </c>
      <c r="I3635" s="57">
        <f t="shared" si="984"/>
        <v>0.17711642774041711</v>
      </c>
      <c r="J3635" s="57">
        <f>MIN(F3635,H3635,(1-EXP(-SetUp!$B$52*H3635/SetUp!$B$56))*F3635)</f>
        <v>0</v>
      </c>
      <c r="K3635" s="57">
        <f t="shared" si="980"/>
        <v>1.7681226852365164E-16</v>
      </c>
      <c r="L3635" s="57">
        <f>IF(I3635&lt;=0,0,MIN(SetUp!$B$50*I3635^SetUp!$B$55,I3635))</f>
        <v>1.1432141510219818E-3</v>
      </c>
      <c r="M3635" s="57">
        <f t="shared" si="981"/>
        <v>0.17597321358939513</v>
      </c>
      <c r="N3635" s="57">
        <f>IF(SetUp!$B$62=0,X3635,(B3635-E3635)*(1-(H3635/SetUp!$B$66/SetUp!$B$56)))</f>
        <v>0</v>
      </c>
      <c r="O3635" s="57">
        <f>K3635*SetUp!$B$65</f>
        <v>0</v>
      </c>
      <c r="P3635" s="57">
        <f>MIN(SetUp!$B$54*L3635^SetUp!$B$51,L3635)</f>
        <v>6.5841135956476243E-4</v>
      </c>
      <c r="Q3635" s="57">
        <f t="shared" si="982"/>
        <v>1.7681226852365164E-16</v>
      </c>
      <c r="R3635" s="57">
        <f>IF((H3635+N3635-O3635)&gt;SetUp!$B$56,T3634+H3635+N3635-O3635-SetUp!$B$56,T3634)</f>
        <v>0</v>
      </c>
      <c r="S3635" s="57">
        <f>R3635*SetUp!$B$65</f>
        <v>0</v>
      </c>
      <c r="T3635" s="57">
        <f>IF((R3635-S3635)&lt;SetUp!$B$53,R3635-S3635,SetUp!$B$53)</f>
        <v>0</v>
      </c>
      <c r="U3635" s="57">
        <f t="shared" si="983"/>
        <v>0.17597321358939513</v>
      </c>
      <c r="V3635" s="57">
        <f>(L3635-P3635)/1000*SetUp!$B$13*1000000/SetUp!$B$48</f>
        <v>2.7574459495604397E-2</v>
      </c>
      <c r="W3635" s="57">
        <f t="shared" si="985"/>
        <v>5.6378512969246231E-18</v>
      </c>
      <c r="X3635" s="57">
        <f>MAX((SetUp!$B$56*(1-($H3635/SetUp!$B$56)^2)*TANH(($B3635-$D3635)/SetUp!$B$56))/(1+$H3635/SetUp!$B$56*TANH(($B3635-$D3635)/SetUp!$B$56)),0)</f>
        <v>0</v>
      </c>
    </row>
    <row r="3636" spans="1:24" x14ac:dyDescent="0.3">
      <c r="A3636" s="64">
        <v>30298</v>
      </c>
      <c r="B3636" s="57">
        <v>0.74099999999999999</v>
      </c>
      <c r="C3636" s="57"/>
      <c r="D3636" s="57">
        <v>5.4390000000000001</v>
      </c>
      <c r="E3636" s="57">
        <f t="shared" si="977"/>
        <v>0.74099999999999999</v>
      </c>
      <c r="F3636" s="57">
        <f t="shared" si="978"/>
        <v>4.6980000000000004</v>
      </c>
      <c r="G3636" s="57">
        <f t="shared" si="979"/>
        <v>0</v>
      </c>
      <c r="H3636" s="57">
        <f>IF(Q3635&gt;SetUp!$B$56,SetUp!$B$56,Q3635)</f>
        <v>1.7681226852365164E-16</v>
      </c>
      <c r="I3636" s="57">
        <f t="shared" si="984"/>
        <v>0.17597321358939513</v>
      </c>
      <c r="J3636" s="57">
        <f>MIN(F3636,H3636,(1-EXP(-SetUp!$B$52*H3636/SetUp!$B$56))*F3636)</f>
        <v>0</v>
      </c>
      <c r="K3636" s="57">
        <f t="shared" si="980"/>
        <v>1.7681226852365164E-16</v>
      </c>
      <c r="L3636" s="57">
        <f>IF(I3636&lt;=0,0,MIN(SetUp!$B$50*I3636^SetUp!$B$55,I3636))</f>
        <v>1.1309423300453843E-3</v>
      </c>
      <c r="M3636" s="57">
        <f t="shared" si="981"/>
        <v>0.17484227125934976</v>
      </c>
      <c r="N3636" s="57">
        <f>IF(SetUp!$B$62=0,X3636,(B3636-E3636)*(1-(H3636/SetUp!$B$66/SetUp!$B$56)))</f>
        <v>0</v>
      </c>
      <c r="O3636" s="57">
        <f>K3636*SetUp!$B$65</f>
        <v>0</v>
      </c>
      <c r="P3636" s="57">
        <f>MIN(SetUp!$B$54*L3636^SetUp!$B$51,L3636)</f>
        <v>6.5146324799177232E-4</v>
      </c>
      <c r="Q3636" s="57">
        <f t="shared" si="982"/>
        <v>1.7681226852365164E-16</v>
      </c>
      <c r="R3636" s="57">
        <f>IF((H3636+N3636-O3636)&gt;SetUp!$B$56,T3635+H3636+N3636-O3636-SetUp!$B$56,T3635)</f>
        <v>0</v>
      </c>
      <c r="S3636" s="57">
        <f>R3636*SetUp!$B$65</f>
        <v>0</v>
      </c>
      <c r="T3636" s="57">
        <f>IF((R3636-S3636)&lt;SetUp!$B$53,R3636-S3636,SetUp!$B$53)</f>
        <v>0</v>
      </c>
      <c r="U3636" s="57">
        <f t="shared" si="983"/>
        <v>0.17484227125934976</v>
      </c>
      <c r="V3636" s="57">
        <f>(L3636-P3636)/1000*SetUp!$B$13*1000000/SetUp!$B$48</f>
        <v>2.7271659239700551E-2</v>
      </c>
      <c r="W3636" s="57">
        <f t="shared" si="985"/>
        <v>-1.9298798670241979E-17</v>
      </c>
      <c r="X3636" s="57">
        <f>MAX((SetUp!$B$56*(1-($H3636/SetUp!$B$56)^2)*TANH(($B3636-$D3636)/SetUp!$B$56))/(1+$H3636/SetUp!$B$56*TANH(($B3636-$D3636)/SetUp!$B$56)),0)</f>
        <v>0</v>
      </c>
    </row>
    <row r="3637" spans="1:24" x14ac:dyDescent="0.3">
      <c r="A3637" s="64">
        <v>30299</v>
      </c>
      <c r="B3637" s="57">
        <v>0.10299999999999999</v>
      </c>
      <c r="C3637" s="57"/>
      <c r="D3637" s="57">
        <v>5.4390000000000001</v>
      </c>
      <c r="E3637" s="57">
        <f t="shared" si="977"/>
        <v>0.10299999999999999</v>
      </c>
      <c r="F3637" s="57">
        <f t="shared" si="978"/>
        <v>5.3360000000000003</v>
      </c>
      <c r="G3637" s="57">
        <f t="shared" si="979"/>
        <v>0</v>
      </c>
      <c r="H3637" s="57">
        <f>IF(Q3636&gt;SetUp!$B$56,SetUp!$B$56,Q3636)</f>
        <v>1.7681226852365164E-16</v>
      </c>
      <c r="I3637" s="57">
        <f t="shared" si="984"/>
        <v>0.17484227125934976</v>
      </c>
      <c r="J3637" s="57">
        <f>MIN(F3637,H3637,(1-EXP(-SetUp!$B$52*H3637/SetUp!$B$56))*F3637)</f>
        <v>0</v>
      </c>
      <c r="K3637" s="57">
        <f t="shared" si="980"/>
        <v>1.7681226852365164E-16</v>
      </c>
      <c r="L3637" s="57">
        <f>IF(I3637&lt;=0,0,MIN(SetUp!$B$50*I3637^SetUp!$B$55,I3637))</f>
        <v>1.118854424277081E-3</v>
      </c>
      <c r="M3637" s="57">
        <f t="shared" si="981"/>
        <v>0.17372341683507267</v>
      </c>
      <c r="N3637" s="57">
        <f>IF(SetUp!$B$62=0,X3637,(B3637-E3637)*(1-(H3637/SetUp!$B$66/SetUp!$B$56)))</f>
        <v>0</v>
      </c>
      <c r="O3637" s="57">
        <f>K3637*SetUp!$B$65</f>
        <v>0</v>
      </c>
      <c r="P3637" s="57">
        <f>MIN(SetUp!$B$54*L3637^SetUp!$B$51,L3637)</f>
        <v>6.4461801233576263E-4</v>
      </c>
      <c r="Q3637" s="57">
        <f t="shared" si="982"/>
        <v>1.7681226852365164E-16</v>
      </c>
      <c r="R3637" s="57">
        <f>IF((H3637+N3637-O3637)&gt;SetUp!$B$56,T3636+H3637+N3637-O3637-SetUp!$B$56,T3636)</f>
        <v>0</v>
      </c>
      <c r="S3637" s="57">
        <f>R3637*SetUp!$B$65</f>
        <v>0</v>
      </c>
      <c r="T3637" s="57">
        <f>IF((R3637-S3637)&lt;SetUp!$B$53,R3637-S3637,SetUp!$B$53)</f>
        <v>0</v>
      </c>
      <c r="U3637" s="57">
        <f t="shared" si="983"/>
        <v>0.17372341683507267</v>
      </c>
      <c r="V3637" s="57">
        <f>(L3637-P3637)/1000*SetUp!$B$13*1000000/SetUp!$B$48</f>
        <v>2.6973468310919537E-2</v>
      </c>
      <c r="W3637" s="57">
        <f t="shared" si="985"/>
        <v>-7.1557343384043293E-18</v>
      </c>
      <c r="X3637" s="57">
        <f>MAX((SetUp!$B$56*(1-($H3637/SetUp!$B$56)^2)*TANH(($B3637-$D3637)/SetUp!$B$56))/(1+$H3637/SetUp!$B$56*TANH(($B3637-$D3637)/SetUp!$B$56)),0)</f>
        <v>0</v>
      </c>
    </row>
    <row r="3638" spans="1:24" x14ac:dyDescent="0.3">
      <c r="A3638" s="64">
        <v>30300</v>
      </c>
      <c r="B3638" s="57">
        <v>0</v>
      </c>
      <c r="C3638" s="57"/>
      <c r="D3638" s="57">
        <v>5.4390000000000001</v>
      </c>
      <c r="E3638" s="57">
        <f t="shared" si="977"/>
        <v>0</v>
      </c>
      <c r="F3638" s="57">
        <f t="shared" si="978"/>
        <v>5.4390000000000001</v>
      </c>
      <c r="G3638" s="57">
        <f t="shared" si="979"/>
        <v>0</v>
      </c>
      <c r="H3638" s="57">
        <f>IF(Q3637&gt;SetUp!$B$56,SetUp!$B$56,Q3637)</f>
        <v>1.7681226852365164E-16</v>
      </c>
      <c r="I3638" s="57">
        <f t="shared" si="984"/>
        <v>0.17372341683507267</v>
      </c>
      <c r="J3638" s="57">
        <f>MIN(F3638,H3638,(1-EXP(-SetUp!$B$52*H3638/SetUp!$B$56))*F3638)</f>
        <v>0</v>
      </c>
      <c r="K3638" s="57">
        <f t="shared" si="980"/>
        <v>1.7681226852365164E-16</v>
      </c>
      <c r="L3638" s="57">
        <f>IF(I3638&lt;=0,0,MIN(SetUp!$B$50*I3638^SetUp!$B$55,I3638))</f>
        <v>1.1069469008648616E-3</v>
      </c>
      <c r="M3638" s="57">
        <f t="shared" si="981"/>
        <v>0.17261646993420782</v>
      </c>
      <c r="N3638" s="57">
        <f>IF(SetUp!$B$62=0,X3638,(B3638-E3638)*(1-(H3638/SetUp!$B$66/SetUp!$B$56)))</f>
        <v>0</v>
      </c>
      <c r="O3638" s="57">
        <f>K3638*SetUp!$B$65</f>
        <v>0</v>
      </c>
      <c r="P3638" s="57">
        <f>MIN(SetUp!$B$54*L3638^SetUp!$B$51,L3638)</f>
        <v>6.3787369487852349E-4</v>
      </c>
      <c r="Q3638" s="57">
        <f t="shared" si="982"/>
        <v>1.7681226852365164E-16</v>
      </c>
      <c r="R3638" s="57">
        <f>IF((H3638+N3638-O3638)&gt;SetUp!$B$56,T3637+H3638+N3638-O3638-SetUp!$B$56,T3637)</f>
        <v>0</v>
      </c>
      <c r="S3638" s="57">
        <f>R3638*SetUp!$B$65</f>
        <v>0</v>
      </c>
      <c r="T3638" s="57">
        <f>IF((R3638-S3638)&lt;SetUp!$B$53,R3638-S3638,SetUp!$B$53)</f>
        <v>0</v>
      </c>
      <c r="U3638" s="57">
        <f t="shared" si="983"/>
        <v>0.17261646993420782</v>
      </c>
      <c r="V3638" s="57">
        <f>(L3638-P3638)/1000*SetUp!$B$13*1000000/SetUp!$B$48</f>
        <v>2.6679797119288973E-2</v>
      </c>
      <c r="W3638" s="57">
        <f t="shared" si="985"/>
        <v>9.1072982488782372E-18</v>
      </c>
      <c r="X3638" s="57">
        <f>MAX((SetUp!$B$56*(1-($H3638/SetUp!$B$56)^2)*TANH(($B3638-$D3638)/SetUp!$B$56))/(1+$H3638/SetUp!$B$56*TANH(($B3638-$D3638)/SetUp!$B$56)),0)</f>
        <v>0</v>
      </c>
    </row>
    <row r="3639" spans="1:24" x14ac:dyDescent="0.3">
      <c r="A3639" s="64">
        <v>30301</v>
      </c>
      <c r="B3639" s="57">
        <v>0</v>
      </c>
      <c r="C3639" s="57"/>
      <c r="D3639" s="57">
        <v>5.4390000000000001</v>
      </c>
      <c r="E3639" s="57">
        <f t="shared" si="977"/>
        <v>0</v>
      </c>
      <c r="F3639" s="57">
        <f t="shared" si="978"/>
        <v>5.4390000000000001</v>
      </c>
      <c r="G3639" s="57">
        <f t="shared" si="979"/>
        <v>0</v>
      </c>
      <c r="H3639" s="57">
        <f>IF(Q3638&gt;SetUp!$B$56,SetUp!$B$56,Q3638)</f>
        <v>1.7681226852365164E-16</v>
      </c>
      <c r="I3639" s="57">
        <f t="shared" si="984"/>
        <v>0.17261646993420782</v>
      </c>
      <c r="J3639" s="57">
        <f>MIN(F3639,H3639,(1-EXP(-SetUp!$B$52*H3639/SetUp!$B$56))*F3639)</f>
        <v>0</v>
      </c>
      <c r="K3639" s="57">
        <f t="shared" si="980"/>
        <v>1.7681226852365164E-16</v>
      </c>
      <c r="L3639" s="57">
        <f>IF(I3639&lt;=0,0,MIN(SetUp!$B$50*I3639^SetUp!$B$55,I3639))</f>
        <v>1.0952163096266509E-3</v>
      </c>
      <c r="M3639" s="57">
        <f t="shared" si="981"/>
        <v>0.17152125362458118</v>
      </c>
      <c r="N3639" s="57">
        <f>IF(SetUp!$B$62=0,X3639,(B3639-E3639)*(1-(H3639/SetUp!$B$66/SetUp!$B$56)))</f>
        <v>0</v>
      </c>
      <c r="O3639" s="57">
        <f>K3639*SetUp!$B$65</f>
        <v>0</v>
      </c>
      <c r="P3639" s="57">
        <f>MIN(SetUp!$B$54*L3639^SetUp!$B$51,L3639)</f>
        <v>6.3122838336482432E-4</v>
      </c>
      <c r="Q3639" s="57">
        <f t="shared" si="982"/>
        <v>1.7681226852365164E-16</v>
      </c>
      <c r="R3639" s="57">
        <f>IF((H3639+N3639-O3639)&gt;SetUp!$B$56,T3638+H3639+N3639-O3639-SetUp!$B$56,T3638)</f>
        <v>0</v>
      </c>
      <c r="S3639" s="57">
        <f>R3639*SetUp!$B$65</f>
        <v>0</v>
      </c>
      <c r="T3639" s="57">
        <f>IF((R3639-S3639)&lt;SetUp!$B$53,R3639-S3639,SetUp!$B$53)</f>
        <v>0</v>
      </c>
      <c r="U3639" s="57">
        <f t="shared" si="983"/>
        <v>0.17152125362458118</v>
      </c>
      <c r="V3639" s="57">
        <f>(L3639-P3639)/1000*SetUp!$B$13*1000000/SetUp!$B$48</f>
        <v>2.6390558191093288E-2</v>
      </c>
      <c r="W3639" s="57">
        <f t="shared" si="985"/>
        <v>1.1058862159352145E-17</v>
      </c>
      <c r="X3639" s="57">
        <f>MAX((SetUp!$B$56*(1-($H3639/SetUp!$B$56)^2)*TANH(($B3639-$D3639)/SetUp!$B$56))/(1+$H3639/SetUp!$B$56*TANH(($B3639-$D3639)/SetUp!$B$56)),0)</f>
        <v>0</v>
      </c>
    </row>
    <row r="3640" spans="1:24" x14ac:dyDescent="0.3">
      <c r="A3640" s="64">
        <v>30302</v>
      </c>
      <c r="B3640" s="57">
        <v>0.28699999999999998</v>
      </c>
      <c r="C3640" s="57"/>
      <c r="D3640" s="57">
        <v>5.4390000000000001</v>
      </c>
      <c r="E3640" s="57">
        <f t="shared" si="977"/>
        <v>0.28699999999999998</v>
      </c>
      <c r="F3640" s="57">
        <f t="shared" si="978"/>
        <v>5.1520000000000001</v>
      </c>
      <c r="G3640" s="57">
        <f t="shared" si="979"/>
        <v>0</v>
      </c>
      <c r="H3640" s="57">
        <f>IF(Q3639&gt;SetUp!$B$56,SetUp!$B$56,Q3639)</f>
        <v>1.7681226852365164E-16</v>
      </c>
      <c r="I3640" s="57">
        <f t="shared" si="984"/>
        <v>0.17152125362458118</v>
      </c>
      <c r="J3640" s="57">
        <f>MIN(F3640,H3640,(1-EXP(-SetUp!$B$52*H3640/SetUp!$B$56))*F3640)</f>
        <v>0</v>
      </c>
      <c r="K3640" s="57">
        <f t="shared" si="980"/>
        <v>1.7681226852365164E-16</v>
      </c>
      <c r="L3640" s="57">
        <f>IF(I3640&lt;=0,0,MIN(SetUp!$B$50*I3640^SetUp!$B$55,I3640))</f>
        <v>1.0836592807721124E-3</v>
      </c>
      <c r="M3640" s="57">
        <f t="shared" si="981"/>
        <v>0.17043759434380906</v>
      </c>
      <c r="N3640" s="57">
        <f>IF(SetUp!$B$62=0,X3640,(B3640-E3640)*(1-(H3640/SetUp!$B$66/SetUp!$B$56)))</f>
        <v>0</v>
      </c>
      <c r="O3640" s="57">
        <f>K3640*SetUp!$B$65</f>
        <v>0</v>
      </c>
      <c r="P3640" s="57">
        <f>MIN(SetUp!$B$54*L3640^SetUp!$B$51,L3640)</f>
        <v>6.2468020975747632E-4</v>
      </c>
      <c r="Q3640" s="57">
        <f t="shared" si="982"/>
        <v>1.7681226852365164E-16</v>
      </c>
      <c r="R3640" s="57">
        <f>IF((H3640+N3640-O3640)&gt;SetUp!$B$56,T3639+H3640+N3640-O3640-SetUp!$B$56,T3639)</f>
        <v>0</v>
      </c>
      <c r="S3640" s="57">
        <f>R3640*SetUp!$B$65</f>
        <v>0</v>
      </c>
      <c r="T3640" s="57">
        <f>IF((R3640-S3640)&lt;SetUp!$B$53,R3640-S3640,SetUp!$B$53)</f>
        <v>0</v>
      </c>
      <c r="U3640" s="57">
        <f t="shared" si="983"/>
        <v>0.17043759434380906</v>
      </c>
      <c r="V3640" s="57">
        <f>(L3640-P3640)/1000*SetUp!$B$13*1000000/SetUp!$B$48</f>
        <v>2.6105666110092997E-2</v>
      </c>
      <c r="W3640" s="57">
        <f t="shared" si="985"/>
        <v>2.5587171270657905E-17</v>
      </c>
      <c r="X3640" s="57">
        <f>MAX((SetUp!$B$56*(1-($H3640/SetUp!$B$56)^2)*TANH(($B3640-$D3640)/SetUp!$B$56))/(1+$H3640/SetUp!$B$56*TANH(($B3640-$D3640)/SetUp!$B$56)),0)</f>
        <v>0</v>
      </c>
    </row>
    <row r="3641" spans="1:24" x14ac:dyDescent="0.3">
      <c r="A3641" s="64">
        <v>30303</v>
      </c>
      <c r="B3641" s="57">
        <v>1.0429999999999999</v>
      </c>
      <c r="C3641" s="57"/>
      <c r="D3641" s="57">
        <v>5.4390000000000001</v>
      </c>
      <c r="E3641" s="57">
        <f t="shared" si="977"/>
        <v>1.0429999999999999</v>
      </c>
      <c r="F3641" s="57">
        <f t="shared" si="978"/>
        <v>4.3959999999999999</v>
      </c>
      <c r="G3641" s="57">
        <f t="shared" si="979"/>
        <v>0</v>
      </c>
      <c r="H3641" s="57">
        <f>IF(Q3640&gt;SetUp!$B$56,SetUp!$B$56,Q3640)</f>
        <v>1.7681226852365164E-16</v>
      </c>
      <c r="I3641" s="57">
        <f t="shared" si="984"/>
        <v>0.17043759434380906</v>
      </c>
      <c r="J3641" s="57">
        <f>MIN(F3641,H3641,(1-EXP(-SetUp!$B$52*H3641/SetUp!$B$56))*F3641)</f>
        <v>0</v>
      </c>
      <c r="K3641" s="57">
        <f t="shared" si="980"/>
        <v>1.7681226852365164E-16</v>
      </c>
      <c r="L3641" s="57">
        <f>IF(I3641&lt;=0,0,MIN(SetUp!$B$50*I3641^SetUp!$B$55,I3641))</f>
        <v>1.072272522696462E-3</v>
      </c>
      <c r="M3641" s="57">
        <f t="shared" si="981"/>
        <v>0.16936532182111261</v>
      </c>
      <c r="N3641" s="57">
        <f>IF(SetUp!$B$62=0,X3641,(B3641-E3641)*(1-(H3641/SetUp!$B$66/SetUp!$B$56)))</f>
        <v>0</v>
      </c>
      <c r="O3641" s="57">
        <f>K3641*SetUp!$B$65</f>
        <v>0</v>
      </c>
      <c r="P3641" s="57">
        <f>MIN(SetUp!$B$54*L3641^SetUp!$B$51,L3641)</f>
        <v>6.182273490316437E-4</v>
      </c>
      <c r="Q3641" s="57">
        <f t="shared" si="982"/>
        <v>1.7681226852365164E-16</v>
      </c>
      <c r="R3641" s="57">
        <f>IF((H3641+N3641-O3641)&gt;SetUp!$B$56,T3640+H3641+N3641-O3641-SetUp!$B$56,T3640)</f>
        <v>0</v>
      </c>
      <c r="S3641" s="57">
        <f>R3641*SetUp!$B$65</f>
        <v>0</v>
      </c>
      <c r="T3641" s="57">
        <f>IF((R3641-S3641)&lt;SetUp!$B$53,R3641-S3641,SetUp!$B$53)</f>
        <v>0</v>
      </c>
      <c r="U3641" s="57">
        <f t="shared" si="983"/>
        <v>0.16936532182111261</v>
      </c>
      <c r="V3641" s="57">
        <f>(L3641-P3641)/1000*SetUp!$B$13*1000000/SetUp!$B$48</f>
        <v>2.5825037460618677E-2</v>
      </c>
      <c r="W3641" s="57">
        <f t="shared" si="985"/>
        <v>9.0639301619788171E-17</v>
      </c>
      <c r="X3641" s="57">
        <f>MAX((SetUp!$B$56*(1-($H3641/SetUp!$B$56)^2)*TANH(($B3641-$D3641)/SetUp!$B$56))/(1+$H3641/SetUp!$B$56*TANH(($B3641-$D3641)/SetUp!$B$56)),0)</f>
        <v>0</v>
      </c>
    </row>
    <row r="3642" spans="1:24" x14ac:dyDescent="0.3">
      <c r="A3642" s="64">
        <v>30304</v>
      </c>
      <c r="B3642" s="57">
        <v>0.29699999999999999</v>
      </c>
      <c r="C3642" s="57"/>
      <c r="D3642" s="57">
        <v>5.4390000000000001</v>
      </c>
      <c r="E3642" s="57">
        <f t="shared" si="977"/>
        <v>0.29699999999999999</v>
      </c>
      <c r="F3642" s="57">
        <f t="shared" si="978"/>
        <v>5.1420000000000003</v>
      </c>
      <c r="G3642" s="57">
        <f t="shared" si="979"/>
        <v>0</v>
      </c>
      <c r="H3642" s="57">
        <f>IF(Q3641&gt;SetUp!$B$56,SetUp!$B$56,Q3641)</f>
        <v>1.7681226852365164E-16</v>
      </c>
      <c r="I3642" s="57">
        <f t="shared" si="984"/>
        <v>0.16936532182111261</v>
      </c>
      <c r="J3642" s="57">
        <f>MIN(F3642,H3642,(1-EXP(-SetUp!$B$52*H3642/SetUp!$B$56))*F3642)</f>
        <v>0</v>
      </c>
      <c r="K3642" s="57">
        <f t="shared" si="980"/>
        <v>1.7681226852365164E-16</v>
      </c>
      <c r="L3642" s="57">
        <f>IF(I3642&lt;=0,0,MIN(SetUp!$B$50*I3642^SetUp!$B$55,I3642))</f>
        <v>1.061052819843891E-3</v>
      </c>
      <c r="M3642" s="57">
        <f t="shared" si="981"/>
        <v>0.16830426900126871</v>
      </c>
      <c r="N3642" s="57">
        <f>IF(SetUp!$B$62=0,X3642,(B3642-E3642)*(1-(H3642/SetUp!$B$66/SetUp!$B$56)))</f>
        <v>0</v>
      </c>
      <c r="O3642" s="57">
        <f>K3642*SetUp!$B$65</f>
        <v>0</v>
      </c>
      <c r="P3642" s="57">
        <f>MIN(SetUp!$B$54*L3642^SetUp!$B$51,L3642)</f>
        <v>6.1186801800697721E-4</v>
      </c>
      <c r="Q3642" s="57">
        <f t="shared" si="982"/>
        <v>1.7681226852365164E-16</v>
      </c>
      <c r="R3642" s="57">
        <f>IF((H3642+N3642-O3642)&gt;SetUp!$B$56,T3641+H3642+N3642-O3642-SetUp!$B$56,T3641)</f>
        <v>0</v>
      </c>
      <c r="S3642" s="57">
        <f>R3642*SetUp!$B$65</f>
        <v>0</v>
      </c>
      <c r="T3642" s="57">
        <f>IF((R3642-S3642)&lt;SetUp!$B$53,R3642-S3642,SetUp!$B$53)</f>
        <v>0</v>
      </c>
      <c r="U3642" s="57">
        <f t="shared" si="983"/>
        <v>0.16830426900126871</v>
      </c>
      <c r="V3642" s="57">
        <f>(L3642-P3642)/1000*SetUp!$B$13*1000000/SetUp!$B$48</f>
        <v>2.5548590772472991E-2</v>
      </c>
      <c r="W3642" s="57">
        <f t="shared" si="985"/>
        <v>2.4719809532669501E-17</v>
      </c>
      <c r="X3642" s="57">
        <f>MAX((SetUp!$B$56*(1-($H3642/SetUp!$B$56)^2)*TANH(($B3642-$D3642)/SetUp!$B$56))/(1+$H3642/SetUp!$B$56*TANH(($B3642-$D3642)/SetUp!$B$56)),0)</f>
        <v>0</v>
      </c>
    </row>
    <row r="3643" spans="1:24" x14ac:dyDescent="0.3">
      <c r="A3643" s="64">
        <v>30305</v>
      </c>
      <c r="B3643" s="57">
        <v>3.2000000000000001E-2</v>
      </c>
      <c r="C3643" s="57"/>
      <c r="D3643" s="57">
        <v>5.4390000000000001</v>
      </c>
      <c r="E3643" s="57">
        <f t="shared" si="977"/>
        <v>3.2000000000000001E-2</v>
      </c>
      <c r="F3643" s="57">
        <f t="shared" si="978"/>
        <v>5.407</v>
      </c>
      <c r="G3643" s="57">
        <f t="shared" si="979"/>
        <v>0</v>
      </c>
      <c r="H3643" s="57">
        <f>IF(Q3642&gt;SetUp!$B$56,SetUp!$B$56,Q3642)</f>
        <v>1.7681226852365164E-16</v>
      </c>
      <c r="I3643" s="57">
        <f t="shared" si="984"/>
        <v>0.16830426900126871</v>
      </c>
      <c r="J3643" s="57">
        <f>MIN(F3643,H3643,(1-EXP(-SetUp!$B$52*H3643/SetUp!$B$56))*F3643)</f>
        <v>0</v>
      </c>
      <c r="K3643" s="57">
        <f t="shared" si="980"/>
        <v>1.7681226852365164E-16</v>
      </c>
      <c r="L3643" s="57">
        <f>IF(I3643&lt;=0,0,MIN(SetUp!$B$50*I3643^SetUp!$B$55,I3643))</f>
        <v>1.0499970306381162E-3</v>
      </c>
      <c r="M3643" s="57">
        <f t="shared" si="981"/>
        <v>0.16725427197063059</v>
      </c>
      <c r="N3643" s="57">
        <f>IF(SetUp!$B$62=0,X3643,(B3643-E3643)*(1-(H3643/SetUp!$B$66/SetUp!$B$56)))</f>
        <v>0</v>
      </c>
      <c r="O3643" s="57">
        <f>K3643*SetUp!$B$65</f>
        <v>0</v>
      </c>
      <c r="P3643" s="57">
        <f>MIN(SetUp!$B$54*L3643^SetUp!$B$51,L3643)</f>
        <v>6.0560047421624177E-4</v>
      </c>
      <c r="Q3643" s="57">
        <f t="shared" si="982"/>
        <v>1.7681226852365164E-16</v>
      </c>
      <c r="R3643" s="57">
        <f>IF((H3643+N3643-O3643)&gt;SetUp!$B$56,T3642+H3643+N3643-O3643-SetUp!$B$56,T3642)</f>
        <v>0</v>
      </c>
      <c r="S3643" s="57">
        <f>R3643*SetUp!$B$65</f>
        <v>0</v>
      </c>
      <c r="T3643" s="57">
        <f>IF((R3643-S3643)&lt;SetUp!$B$53,R3643-S3643,SetUp!$B$53)</f>
        <v>0</v>
      </c>
      <c r="U3643" s="57">
        <f t="shared" si="983"/>
        <v>0.16725427197063059</v>
      </c>
      <c r="V3643" s="57">
        <f>(L3643-P3643)/1000*SetUp!$B$13*1000000/SetUp!$B$48</f>
        <v>2.5276246467575009E-2</v>
      </c>
      <c r="W3643" s="57">
        <f t="shared" si="985"/>
        <v>-1.1709383462843448E-17</v>
      </c>
      <c r="X3643" s="57">
        <f>MAX((SetUp!$B$56*(1-($H3643/SetUp!$B$56)^2)*TANH(($B3643-$D3643)/SetUp!$B$56))/(1+$H3643/SetUp!$B$56*TANH(($B3643-$D3643)/SetUp!$B$56)),0)</f>
        <v>0</v>
      </c>
    </row>
    <row r="3644" spans="1:24" x14ac:dyDescent="0.3">
      <c r="A3644" s="64">
        <v>30306</v>
      </c>
      <c r="B3644" s="57">
        <v>0.152</v>
      </c>
      <c r="C3644" s="57"/>
      <c r="D3644" s="57">
        <v>5.4390000000000001</v>
      </c>
      <c r="E3644" s="57">
        <f t="shared" si="977"/>
        <v>0.152</v>
      </c>
      <c r="F3644" s="57">
        <f t="shared" si="978"/>
        <v>5.2869999999999999</v>
      </c>
      <c r="G3644" s="57">
        <f t="shared" si="979"/>
        <v>0</v>
      </c>
      <c r="H3644" s="57">
        <f>IF(Q3643&gt;SetUp!$B$56,SetUp!$B$56,Q3643)</f>
        <v>1.7681226852365164E-16</v>
      </c>
      <c r="I3644" s="57">
        <f t="shared" si="984"/>
        <v>0.16725427197063059</v>
      </c>
      <c r="J3644" s="57">
        <f>MIN(F3644,H3644,(1-EXP(-SetUp!$B$52*H3644/SetUp!$B$56))*F3644)</f>
        <v>0</v>
      </c>
      <c r="K3644" s="57">
        <f t="shared" si="980"/>
        <v>1.7681226852365164E-16</v>
      </c>
      <c r="L3644" s="57">
        <f>IF(I3644&lt;=0,0,MIN(SetUp!$B$50*I3644^SetUp!$B$55,I3644))</f>
        <v>1.0391020854776912E-3</v>
      </c>
      <c r="M3644" s="57">
        <f t="shared" si="981"/>
        <v>0.16621516988515289</v>
      </c>
      <c r="N3644" s="57">
        <f>IF(SetUp!$B$62=0,X3644,(B3644-E3644)*(1-(H3644/SetUp!$B$66/SetUp!$B$56)))</f>
        <v>0</v>
      </c>
      <c r="O3644" s="57">
        <f>K3644*SetUp!$B$65</f>
        <v>0</v>
      </c>
      <c r="P3644" s="57">
        <f>MIN(SetUp!$B$54*L3644^SetUp!$B$51,L3644)</f>
        <v>5.9942301480915409E-4</v>
      </c>
      <c r="Q3644" s="57">
        <f t="shared" si="982"/>
        <v>1.7681226852365164E-16</v>
      </c>
      <c r="R3644" s="57">
        <f>IF((H3644+N3644-O3644)&gt;SetUp!$B$56,T3643+H3644+N3644-O3644-SetUp!$B$56,T3643)</f>
        <v>0</v>
      </c>
      <c r="S3644" s="57">
        <f>R3644*SetUp!$B$65</f>
        <v>0</v>
      </c>
      <c r="T3644" s="57">
        <f>IF((R3644-S3644)&lt;SetUp!$B$53,R3644-S3644,SetUp!$B$53)</f>
        <v>0</v>
      </c>
      <c r="U3644" s="57">
        <f t="shared" si="983"/>
        <v>0.16621516988515289</v>
      </c>
      <c r="V3644" s="57">
        <f>(L3644-P3644)/1000*SetUp!$B$13*1000000/SetUp!$B$48</f>
        <v>2.5007926808285327E-2</v>
      </c>
      <c r="W3644" s="57">
        <f t="shared" si="985"/>
        <v>-3.2526065174565133E-18</v>
      </c>
      <c r="X3644" s="57">
        <f>MAX((SetUp!$B$56*(1-($H3644/SetUp!$B$56)^2)*TANH(($B3644-$D3644)/SetUp!$B$56))/(1+$H3644/SetUp!$B$56*TANH(($B3644-$D3644)/SetUp!$B$56)),0)</f>
        <v>0</v>
      </c>
    </row>
    <row r="3645" spans="1:24" x14ac:dyDescent="0.3">
      <c r="A3645" s="64">
        <v>30307</v>
      </c>
      <c r="B3645" s="57">
        <v>0</v>
      </c>
      <c r="C3645" s="57"/>
      <c r="D3645" s="57">
        <v>5.4390000000000001</v>
      </c>
      <c r="E3645" s="57">
        <f t="shared" si="977"/>
        <v>0</v>
      </c>
      <c r="F3645" s="57">
        <f t="shared" si="978"/>
        <v>5.4390000000000001</v>
      </c>
      <c r="G3645" s="57">
        <f t="shared" si="979"/>
        <v>0</v>
      </c>
      <c r="H3645" s="57">
        <f>IF(Q3644&gt;SetUp!$B$56,SetUp!$B$56,Q3644)</f>
        <v>1.7681226852365164E-16</v>
      </c>
      <c r="I3645" s="57">
        <f t="shared" si="984"/>
        <v>0.16621516988515289</v>
      </c>
      <c r="J3645" s="57">
        <f>MIN(F3645,H3645,(1-EXP(-SetUp!$B$52*H3645/SetUp!$B$56))*F3645)</f>
        <v>0</v>
      </c>
      <c r="K3645" s="57">
        <f t="shared" si="980"/>
        <v>1.7681226852365164E-16</v>
      </c>
      <c r="L3645" s="57">
        <f>IF(I3645&lt;=0,0,MIN(SetUp!$B$50*I3645^SetUp!$B$55,I3645))</f>
        <v>1.0283649847937729E-3</v>
      </c>
      <c r="M3645" s="57">
        <f t="shared" si="981"/>
        <v>0.16518680490035911</v>
      </c>
      <c r="N3645" s="57">
        <f>IF(SetUp!$B$62=0,X3645,(B3645-E3645)*(1-(H3645/SetUp!$B$66/SetUp!$B$56)))</f>
        <v>0</v>
      </c>
      <c r="O3645" s="57">
        <f>K3645*SetUp!$B$65</f>
        <v>0</v>
      </c>
      <c r="P3645" s="57">
        <f>MIN(SetUp!$B$54*L3645^SetUp!$B$51,L3645)</f>
        <v>5.933339754901737E-4</v>
      </c>
      <c r="Q3645" s="57">
        <f t="shared" si="982"/>
        <v>1.7681226852365164E-16</v>
      </c>
      <c r="R3645" s="57">
        <f>IF((H3645+N3645-O3645)&gt;SetUp!$B$56,T3644+H3645+N3645-O3645-SetUp!$B$56,T3644)</f>
        <v>0</v>
      </c>
      <c r="S3645" s="57">
        <f>R3645*SetUp!$B$65</f>
        <v>0</v>
      </c>
      <c r="T3645" s="57">
        <f>IF((R3645-S3645)&lt;SetUp!$B$53,R3645-S3645,SetUp!$B$53)</f>
        <v>0</v>
      </c>
      <c r="U3645" s="57">
        <f t="shared" si="983"/>
        <v>0.16518680490035911</v>
      </c>
      <c r="V3645" s="57">
        <f>(L3645-P3645)/1000*SetUp!$B$13*1000000/SetUp!$B$48</f>
        <v>2.4743555847352289E-2</v>
      </c>
      <c r="W3645" s="57">
        <f t="shared" si="985"/>
        <v>-5.2041704279304213E-18</v>
      </c>
      <c r="X3645" s="57">
        <f>MAX((SetUp!$B$56*(1-($H3645/SetUp!$B$56)^2)*TANH(($B3645-$D3645)/SetUp!$B$56))/(1+$H3645/SetUp!$B$56*TANH(($B3645-$D3645)/SetUp!$B$56)),0)</f>
        <v>0</v>
      </c>
    </row>
    <row r="3646" spans="1:24" x14ac:dyDescent="0.3">
      <c r="A3646" s="64">
        <v>30308</v>
      </c>
      <c r="B3646" s="57">
        <v>0.46700000000000003</v>
      </c>
      <c r="C3646" s="57"/>
      <c r="D3646" s="57">
        <v>5.4390000000000001</v>
      </c>
      <c r="E3646" s="57">
        <f t="shared" si="977"/>
        <v>0.46700000000000003</v>
      </c>
      <c r="F3646" s="57">
        <f t="shared" si="978"/>
        <v>4.9720000000000004</v>
      </c>
      <c r="G3646" s="57">
        <f t="shared" si="979"/>
        <v>0</v>
      </c>
      <c r="H3646" s="57">
        <f>IF(Q3645&gt;SetUp!$B$56,SetUp!$B$56,Q3645)</f>
        <v>1.7681226852365164E-16</v>
      </c>
      <c r="I3646" s="57">
        <f t="shared" si="984"/>
        <v>0.16518680490035911</v>
      </c>
      <c r="J3646" s="57">
        <f>MIN(F3646,H3646,(1-EXP(-SetUp!$B$52*H3646/SetUp!$B$56))*F3646)</f>
        <v>0</v>
      </c>
      <c r="K3646" s="57">
        <f t="shared" si="980"/>
        <v>1.7681226852365164E-16</v>
      </c>
      <c r="L3646" s="57">
        <f>IF(I3646&lt;=0,0,MIN(SetUp!$B$50*I3646^SetUp!$B$55,I3646))</f>
        <v>1.0177827971681538E-3</v>
      </c>
      <c r="M3646" s="57">
        <f t="shared" si="981"/>
        <v>0.16416902210319095</v>
      </c>
      <c r="N3646" s="57">
        <f>IF(SetUp!$B$62=0,X3646,(B3646-E3646)*(1-(H3646/SetUp!$B$66/SetUp!$B$56)))</f>
        <v>0</v>
      </c>
      <c r="O3646" s="57">
        <f>K3646*SetUp!$B$65</f>
        <v>0</v>
      </c>
      <c r="P3646" s="57">
        <f>MIN(SetUp!$B$54*L3646^SetUp!$B$51,L3646)</f>
        <v>5.8733172948908325E-4</v>
      </c>
      <c r="Q3646" s="57">
        <f t="shared" si="982"/>
        <v>1.7681226852365164E-16</v>
      </c>
      <c r="R3646" s="57">
        <f>IF((H3646+N3646-O3646)&gt;SetUp!$B$56,T3645+H3646+N3646-O3646-SetUp!$B$56,T3645)</f>
        <v>0</v>
      </c>
      <c r="S3646" s="57">
        <f>R3646*SetUp!$B$65</f>
        <v>0</v>
      </c>
      <c r="T3646" s="57">
        <f>IF((R3646-S3646)&lt;SetUp!$B$53,R3646-S3646,SetUp!$B$53)</f>
        <v>0</v>
      </c>
      <c r="U3646" s="57">
        <f t="shared" si="983"/>
        <v>0.16416902210319095</v>
      </c>
      <c r="V3646" s="57">
        <f>(L3646-P3646)/1000*SetUp!$B$13*1000000/SetUp!$B$48</f>
        <v>2.4483059379421076E-2</v>
      </c>
      <c r="W3646" s="57">
        <f t="shared" si="985"/>
        <v>-3.3610267347050637E-17</v>
      </c>
      <c r="X3646" s="57">
        <f>MAX((SetUp!$B$56*(1-($H3646/SetUp!$B$56)^2)*TANH(($B3646-$D3646)/SetUp!$B$56))/(1+$H3646/SetUp!$B$56*TANH(($B3646-$D3646)/SetUp!$B$56)),0)</f>
        <v>0</v>
      </c>
    </row>
    <row r="3647" spans="1:24" x14ac:dyDescent="0.3">
      <c r="A3647" s="64">
        <v>30309</v>
      </c>
      <c r="B3647" s="57">
        <v>3.0950000000000002</v>
      </c>
      <c r="C3647" s="57"/>
      <c r="D3647" s="57">
        <v>5.4390000000000001</v>
      </c>
      <c r="E3647" s="57">
        <f t="shared" si="977"/>
        <v>3.0950000000000002</v>
      </c>
      <c r="F3647" s="57">
        <f t="shared" si="978"/>
        <v>2.3439999999999999</v>
      </c>
      <c r="G3647" s="57">
        <f t="shared" si="979"/>
        <v>0</v>
      </c>
      <c r="H3647" s="57">
        <f>IF(Q3646&gt;SetUp!$B$56,SetUp!$B$56,Q3646)</f>
        <v>1.7681226852365164E-16</v>
      </c>
      <c r="I3647" s="57">
        <f t="shared" si="984"/>
        <v>0.16416902210319095</v>
      </c>
      <c r="J3647" s="57">
        <f>MIN(F3647,H3647,(1-EXP(-SetUp!$B$52*H3647/SetUp!$B$56))*F3647)</f>
        <v>0</v>
      </c>
      <c r="K3647" s="57">
        <f t="shared" si="980"/>
        <v>1.7681226852365164E-16</v>
      </c>
      <c r="L3647" s="57">
        <f>IF(I3647&lt;=0,0,MIN(SetUp!$B$50*I3647^SetUp!$B$55,I3647))</f>
        <v>1.0073526575094501E-3</v>
      </c>
      <c r="M3647" s="57">
        <f t="shared" si="981"/>
        <v>0.1631616694456815</v>
      </c>
      <c r="N3647" s="57">
        <f>IF(SetUp!$B$62=0,X3647,(B3647-E3647)*(1-(H3647/SetUp!$B$66/SetUp!$B$56)))</f>
        <v>0</v>
      </c>
      <c r="O3647" s="57">
        <f>K3647*SetUp!$B$65</f>
        <v>0</v>
      </c>
      <c r="P3647" s="57">
        <f>MIN(SetUp!$B$54*L3647^SetUp!$B$51,L3647)</f>
        <v>5.8141468656319197E-4</v>
      </c>
      <c r="Q3647" s="57">
        <f t="shared" si="982"/>
        <v>1.7681226852365164E-16</v>
      </c>
      <c r="R3647" s="57">
        <f>IF((H3647+N3647-O3647)&gt;SetUp!$B$56,T3646+H3647+N3647-O3647-SetUp!$B$56,T3646)</f>
        <v>0</v>
      </c>
      <c r="S3647" s="57">
        <f>R3647*SetUp!$B$65</f>
        <v>0</v>
      </c>
      <c r="T3647" s="57">
        <f>IF((R3647-S3647)&lt;SetUp!$B$53,R3647-S3647,SetUp!$B$53)</f>
        <v>0</v>
      </c>
      <c r="U3647" s="57">
        <f t="shared" si="983"/>
        <v>0.1631616694456815</v>
      </c>
      <c r="V3647" s="57">
        <f>(L3647-P3647)/1000*SetUp!$B$13*1000000/SetUp!$B$48</f>
        <v>2.4226364894051836E-2</v>
      </c>
      <c r="W3647" s="57">
        <f t="shared" si="985"/>
        <v>5.2909066017292616E-17</v>
      </c>
      <c r="X3647" s="57">
        <f>MAX((SetUp!$B$56*(1-($H3647/SetUp!$B$56)^2)*TANH(($B3647-$D3647)/SetUp!$B$56))/(1+$H3647/SetUp!$B$56*TANH(($B3647-$D3647)/SetUp!$B$56)),0)</f>
        <v>0</v>
      </c>
    </row>
    <row r="3648" spans="1:24" x14ac:dyDescent="0.3">
      <c r="A3648" s="64">
        <v>30310</v>
      </c>
      <c r="B3648" s="57">
        <v>3.9649999999999999</v>
      </c>
      <c r="C3648" s="57"/>
      <c r="D3648" s="57">
        <v>5.4390000000000001</v>
      </c>
      <c r="E3648" s="57">
        <f t="shared" si="977"/>
        <v>3.9649999999999999</v>
      </c>
      <c r="F3648" s="57">
        <f t="shared" si="978"/>
        <v>1.4740000000000002</v>
      </c>
      <c r="G3648" s="57">
        <f t="shared" si="979"/>
        <v>0</v>
      </c>
      <c r="H3648" s="57">
        <f>IF(Q3647&gt;SetUp!$B$56,SetUp!$B$56,Q3647)</f>
        <v>1.7681226852365164E-16</v>
      </c>
      <c r="I3648" s="57">
        <f t="shared" si="984"/>
        <v>0.1631616694456815</v>
      </c>
      <c r="J3648" s="57">
        <f>MIN(F3648,H3648,(1-EXP(-SetUp!$B$52*H3648/SetUp!$B$56))*F3648)</f>
        <v>0</v>
      </c>
      <c r="K3648" s="57">
        <f t="shared" si="980"/>
        <v>1.7681226852365164E-16</v>
      </c>
      <c r="L3648" s="57">
        <f>IF(I3648&lt;=0,0,MIN(SetUp!$B$50*I3648^SetUp!$B$55,I3648))</f>
        <v>9.9707176528541141E-4</v>
      </c>
      <c r="M3648" s="57">
        <f t="shared" si="981"/>
        <v>0.16216459768039609</v>
      </c>
      <c r="N3648" s="57">
        <f>IF(SetUp!$B$62=0,X3648,(B3648-E3648)*(1-(H3648/SetUp!$B$66/SetUp!$B$56)))</f>
        <v>0</v>
      </c>
      <c r="O3648" s="57">
        <f>K3648*SetUp!$B$65</f>
        <v>0</v>
      </c>
      <c r="P3648" s="57">
        <f>MIN(SetUp!$B$54*L3648^SetUp!$B$51,L3648)</f>
        <v>5.7558129203007875E-4</v>
      </c>
      <c r="Q3648" s="57">
        <f t="shared" si="982"/>
        <v>1.7681226852365164E-16</v>
      </c>
      <c r="R3648" s="57">
        <f>IF((H3648+N3648-O3648)&gt;SetUp!$B$56,T3647+H3648+N3648-O3648-SetUp!$B$56,T3647)</f>
        <v>0</v>
      </c>
      <c r="S3648" s="57">
        <f>R3648*SetUp!$B$65</f>
        <v>0</v>
      </c>
      <c r="T3648" s="57">
        <f>IF((R3648-S3648)&lt;SetUp!$B$53,R3648-S3648,SetUp!$B$53)</f>
        <v>0</v>
      </c>
      <c r="U3648" s="57">
        <f t="shared" si="983"/>
        <v>0.16216459768039609</v>
      </c>
      <c r="V3648" s="57">
        <f>(L3648-P3648)/1000*SetUp!$B$13*1000000/SetUp!$B$48</f>
        <v>2.3973401530192905E-2</v>
      </c>
      <c r="W3648" s="57">
        <f t="shared" si="985"/>
        <v>2.2681509448396753E-16</v>
      </c>
      <c r="X3648" s="57">
        <f>MAX((SetUp!$B$56*(1-($H3648/SetUp!$B$56)^2)*TANH(($B3648-$D3648)/SetUp!$B$56))/(1+$H3648/SetUp!$B$56*TANH(($B3648-$D3648)/SetUp!$B$56)),0)</f>
        <v>0</v>
      </c>
    </row>
    <row r="3649" spans="1:24" x14ac:dyDescent="0.3">
      <c r="A3649" s="64">
        <v>30311</v>
      </c>
      <c r="B3649" s="57">
        <v>1.879</v>
      </c>
      <c r="C3649" s="57"/>
      <c r="D3649" s="57">
        <v>5.4390000000000001</v>
      </c>
      <c r="E3649" s="57">
        <f t="shared" si="977"/>
        <v>1.879</v>
      </c>
      <c r="F3649" s="57">
        <f t="shared" si="978"/>
        <v>3.56</v>
      </c>
      <c r="G3649" s="57">
        <f t="shared" si="979"/>
        <v>0</v>
      </c>
      <c r="H3649" s="57">
        <f>IF(Q3648&gt;SetUp!$B$56,SetUp!$B$56,Q3648)</f>
        <v>1.7681226852365164E-16</v>
      </c>
      <c r="I3649" s="57">
        <f t="shared" si="984"/>
        <v>0.16216459768039609</v>
      </c>
      <c r="J3649" s="57">
        <f>MIN(F3649,H3649,(1-EXP(-SetUp!$B$52*H3649/SetUp!$B$56))*F3649)</f>
        <v>0</v>
      </c>
      <c r="K3649" s="57">
        <f t="shared" si="980"/>
        <v>1.7681226852365164E-16</v>
      </c>
      <c r="L3649" s="57">
        <f>IF(I3649&lt;=0,0,MIN(SetUp!$B$50*I3649^SetUp!$B$55,I3649))</f>
        <v>9.869373828094055E-4</v>
      </c>
      <c r="M3649" s="57">
        <f t="shared" si="981"/>
        <v>0.16117766029758668</v>
      </c>
      <c r="N3649" s="57">
        <f>IF(SetUp!$B$62=0,X3649,(B3649-E3649)*(1-(H3649/SetUp!$B$66/SetUp!$B$56)))</f>
        <v>0</v>
      </c>
      <c r="O3649" s="57">
        <f>K3649*SetUp!$B$65</f>
        <v>0</v>
      </c>
      <c r="P3649" s="57">
        <f>MIN(SetUp!$B$54*L3649^SetUp!$B$51,L3649)</f>
        <v>5.6983002582981551E-4</v>
      </c>
      <c r="Q3649" s="57">
        <f t="shared" si="982"/>
        <v>1.7681226852365164E-16</v>
      </c>
      <c r="R3649" s="57">
        <f>IF((H3649+N3649-O3649)&gt;SetUp!$B$56,T3648+H3649+N3649-O3649-SetUp!$B$56,T3648)</f>
        <v>0</v>
      </c>
      <c r="S3649" s="57">
        <f>R3649*SetUp!$B$65</f>
        <v>0</v>
      </c>
      <c r="T3649" s="57">
        <f>IF((R3649-S3649)&lt;SetUp!$B$53,R3649-S3649,SetUp!$B$53)</f>
        <v>0</v>
      </c>
      <c r="U3649" s="57">
        <f t="shared" si="983"/>
        <v>0.16117766029758668</v>
      </c>
      <c r="V3649" s="57">
        <f>(L3649-P3649)/1000*SetUp!$B$13*1000000/SetUp!$B$48</f>
        <v>2.3724100032058579E-2</v>
      </c>
      <c r="W3649" s="57">
        <f t="shared" si="985"/>
        <v>1.0018028073766061E-16</v>
      </c>
      <c r="X3649" s="57">
        <f>MAX((SetUp!$B$56*(1-($H3649/SetUp!$B$56)^2)*TANH(($B3649-$D3649)/SetUp!$B$56))/(1+$H3649/SetUp!$B$56*TANH(($B3649-$D3649)/SetUp!$B$56)),0)</f>
        <v>0</v>
      </c>
    </row>
    <row r="3650" spans="1:24" x14ac:dyDescent="0.3">
      <c r="A3650" s="64">
        <v>30312</v>
      </c>
      <c r="B3650" s="57">
        <v>1.968</v>
      </c>
      <c r="C3650" s="57"/>
      <c r="D3650" s="57">
        <v>5.4390000000000001</v>
      </c>
      <c r="E3650" s="57">
        <f t="shared" si="977"/>
        <v>1.968</v>
      </c>
      <c r="F3650" s="57">
        <f t="shared" si="978"/>
        <v>3.4710000000000001</v>
      </c>
      <c r="G3650" s="57">
        <f t="shared" si="979"/>
        <v>0</v>
      </c>
      <c r="H3650" s="57">
        <f>IF(Q3649&gt;SetUp!$B$56,SetUp!$B$56,Q3649)</f>
        <v>1.7681226852365164E-16</v>
      </c>
      <c r="I3650" s="57">
        <f t="shared" si="984"/>
        <v>0.16117766029758668</v>
      </c>
      <c r="J3650" s="57">
        <f>MIN(F3650,H3650,(1-EXP(-SetUp!$B$52*H3650/SetUp!$B$56))*F3650)</f>
        <v>0</v>
      </c>
      <c r="K3650" s="57">
        <f t="shared" si="980"/>
        <v>1.7681226852365164E-16</v>
      </c>
      <c r="L3650" s="57">
        <f>IF(I3650&lt;=0,0,MIN(SetUp!$B$50*I3650^SetUp!$B$55,I3650))</f>
        <v>9.7694683357919831E-4</v>
      </c>
      <c r="M3650" s="57">
        <f t="shared" si="981"/>
        <v>0.16020071346400747</v>
      </c>
      <c r="N3650" s="57">
        <f>IF(SetUp!$B$62=0,X3650,(B3650-E3650)*(1-(H3650/SetUp!$B$66/SetUp!$B$56)))</f>
        <v>0</v>
      </c>
      <c r="O3650" s="57">
        <f>K3650*SetUp!$B$65</f>
        <v>0</v>
      </c>
      <c r="P3650" s="57">
        <f>MIN(SetUp!$B$54*L3650^SetUp!$B$51,L3650)</f>
        <v>5.6415940161564878E-4</v>
      </c>
      <c r="Q3650" s="57">
        <f t="shared" si="982"/>
        <v>1.7681226852365164E-16</v>
      </c>
      <c r="R3650" s="57">
        <f>IF((H3650+N3650-O3650)&gt;SetUp!$B$56,T3649+H3650+N3650-O3650-SetUp!$B$56,T3649)</f>
        <v>0</v>
      </c>
      <c r="S3650" s="57">
        <f>R3650*SetUp!$B$65</f>
        <v>0</v>
      </c>
      <c r="T3650" s="57">
        <f>IF((R3650-S3650)&lt;SetUp!$B$53,R3650-S3650,SetUp!$B$53)</f>
        <v>0</v>
      </c>
      <c r="U3650" s="57">
        <f t="shared" si="983"/>
        <v>0.16020071346400747</v>
      </c>
      <c r="V3650" s="57">
        <f>(L3650-P3650)/1000*SetUp!$B$13*1000000/SetUp!$B$48</f>
        <v>2.3478392706362684E-2</v>
      </c>
      <c r="W3650" s="57">
        <f t="shared" si="985"/>
        <v>1.4094628242311558E-17</v>
      </c>
      <c r="X3650" s="57">
        <f>MAX((SetUp!$B$56*(1-($H3650/SetUp!$B$56)^2)*TANH(($B3650-$D3650)/SetUp!$B$56))/(1+$H3650/SetUp!$B$56*TANH(($B3650-$D3650)/SetUp!$B$56)),0)</f>
        <v>0</v>
      </c>
    </row>
    <row r="3651" spans="1:24" x14ac:dyDescent="0.3">
      <c r="A3651" s="64">
        <v>30313</v>
      </c>
      <c r="B3651" s="57">
        <v>1.012</v>
      </c>
      <c r="C3651" s="57"/>
      <c r="D3651" s="57">
        <v>5.4390000000000001</v>
      </c>
      <c r="E3651" s="57">
        <f t="shared" ref="E3651:E3714" si="986">IF(B3651&gt;=D3651,D3651,B3651)</f>
        <v>1.012</v>
      </c>
      <c r="F3651" s="57">
        <f t="shared" ref="F3651:F3714" si="987">D3651-E3651</f>
        <v>4.4269999999999996</v>
      </c>
      <c r="G3651" s="57">
        <f t="shared" ref="G3651:G3714" si="988">MAX(B3651-D3651-N3651,0)</f>
        <v>0</v>
      </c>
      <c r="H3651" s="57">
        <f>IF(Q3650&gt;SetUp!$B$56,SetUp!$B$56,Q3650)</f>
        <v>1.7681226852365164E-16</v>
      </c>
      <c r="I3651" s="57">
        <f t="shared" si="984"/>
        <v>0.16020071346400747</v>
      </c>
      <c r="J3651" s="57">
        <f>MIN(F3651,H3651,(1-EXP(-SetUp!$B$52*H3651/SetUp!$B$56))*F3651)</f>
        <v>0</v>
      </c>
      <c r="K3651" s="57">
        <f t="shared" ref="K3651:K3714" si="989">MAX(H3651-J3651,0)</f>
        <v>1.7681226852365164E-16</v>
      </c>
      <c r="L3651" s="57">
        <f>IF(I3651&lt;=0,0,MIN(SetUp!$B$50*I3651^SetUp!$B$55,I3651))</f>
        <v>9.6709750066623188E-4</v>
      </c>
      <c r="M3651" s="57">
        <f t="shared" ref="M3651:M3714" si="990">MAX(I3651-L3651,0)</f>
        <v>0.15923361596334124</v>
      </c>
      <c r="N3651" s="57">
        <f>IF(SetUp!$B$62=0,X3651,(B3651-E3651)*(1-(H3651/SetUp!$B$66/SetUp!$B$56)))</f>
        <v>0</v>
      </c>
      <c r="O3651" s="57">
        <f>K3651*SetUp!$B$65</f>
        <v>0</v>
      </c>
      <c r="P3651" s="57">
        <f>MIN(SetUp!$B$54*L3651^SetUp!$B$51,L3651)</f>
        <v>5.5856796587217059E-4</v>
      </c>
      <c r="Q3651" s="57">
        <f t="shared" ref="Q3651:Q3714" si="991">IF((K3651+N3651-O3651)&lt;0,0,K3651+N3651-O3651)</f>
        <v>1.7681226852365164E-16</v>
      </c>
      <c r="R3651" s="57">
        <f>IF((H3651+N3651-O3651)&gt;SetUp!$B$56,T3650+H3651+N3651-O3651-SetUp!$B$56,T3650)</f>
        <v>0</v>
      </c>
      <c r="S3651" s="57">
        <f>R3651*SetUp!$B$65</f>
        <v>0</v>
      </c>
      <c r="T3651" s="57">
        <f>IF((R3651-S3651)&lt;SetUp!$B$53,R3651-S3651,SetUp!$B$53)</f>
        <v>0</v>
      </c>
      <c r="U3651" s="57">
        <f t="shared" ref="U3651:U3714" si="992">M3651+R3651-T3651</f>
        <v>0.15923361596334124</v>
      </c>
      <c r="V3651" s="57">
        <f>(L3651-P3651)/1000*SetUp!$B$13*1000000/SetUp!$B$48</f>
        <v>2.323621338086088E-2</v>
      </c>
      <c r="W3651" s="57">
        <f t="shared" si="985"/>
        <v>8.4350929019372245E-17</v>
      </c>
      <c r="X3651" s="57">
        <f>MAX((SetUp!$B$56*(1-($H3651/SetUp!$B$56)^2)*TANH(($B3651-$D3651)/SetUp!$B$56))/(1+$H3651/SetUp!$B$56*TANH(($B3651-$D3651)/SetUp!$B$56)),0)</f>
        <v>0</v>
      </c>
    </row>
    <row r="3652" spans="1:24" x14ac:dyDescent="0.3">
      <c r="A3652" s="64">
        <v>30314</v>
      </c>
      <c r="B3652" s="57">
        <v>0.22900000000000001</v>
      </c>
      <c r="C3652" s="57"/>
      <c r="D3652" s="57">
        <v>5.4390000000000001</v>
      </c>
      <c r="E3652" s="57">
        <f t="shared" si="986"/>
        <v>0.22900000000000001</v>
      </c>
      <c r="F3652" s="57">
        <f t="shared" si="987"/>
        <v>5.21</v>
      </c>
      <c r="G3652" s="57">
        <f t="shared" si="988"/>
        <v>0</v>
      </c>
      <c r="H3652" s="57">
        <f>IF(Q3651&gt;SetUp!$B$56,SetUp!$B$56,Q3651)</f>
        <v>1.7681226852365164E-16</v>
      </c>
      <c r="I3652" s="57">
        <f t="shared" ref="I3652:I3715" si="993">U3651+G3652+O3652</f>
        <v>0.15923361596334124</v>
      </c>
      <c r="J3652" s="57">
        <f>MIN(F3652,H3652,(1-EXP(-SetUp!$B$52*H3652/SetUp!$B$56))*F3652)</f>
        <v>0</v>
      </c>
      <c r="K3652" s="57">
        <f t="shared" si="989"/>
        <v>1.7681226852365164E-16</v>
      </c>
      <c r="L3652" s="57">
        <f>IF(I3652&lt;=0,0,MIN(SetUp!$B$50*I3652^SetUp!$B$55,I3652))</f>
        <v>9.573868251536641E-4</v>
      </c>
      <c r="M3652" s="57">
        <f t="shared" si="990"/>
        <v>0.15827622913818756</v>
      </c>
      <c r="N3652" s="57">
        <f>IF(SetUp!$B$62=0,X3652,(B3652-E3652)*(1-(H3652/SetUp!$B$66/SetUp!$B$56)))</f>
        <v>0</v>
      </c>
      <c r="O3652" s="57">
        <f>K3652*SetUp!$B$65</f>
        <v>0</v>
      </c>
      <c r="P3652" s="57">
        <f>MIN(SetUp!$B$54*L3652^SetUp!$B$51,L3652)</f>
        <v>5.5305429706004213E-4</v>
      </c>
      <c r="Q3652" s="57">
        <f t="shared" si="991"/>
        <v>1.7681226852365164E-16</v>
      </c>
      <c r="R3652" s="57">
        <f>IF((H3652+N3652-O3652)&gt;SetUp!$B$56,T3651+H3652+N3652-O3652-SetUp!$B$56,T3651)</f>
        <v>0</v>
      </c>
      <c r="S3652" s="57">
        <f>R3652*SetUp!$B$65</f>
        <v>0</v>
      </c>
      <c r="T3652" s="57">
        <f>IF((R3652-S3652)&lt;SetUp!$B$53,R3652-S3652,SetUp!$B$53)</f>
        <v>0</v>
      </c>
      <c r="U3652" s="57">
        <f t="shared" si="992"/>
        <v>0.15827622913818756</v>
      </c>
      <c r="V3652" s="57">
        <f>(L3652-P3652)/1000*SetUp!$B$13*1000000/SetUp!$B$48</f>
        <v>2.2997497364156062E-2</v>
      </c>
      <c r="W3652" s="57">
        <f t="shared" ref="W3652:W3715" si="994">Q3652+U3652+T3652-H3652-U3651-T3651-B3652+E3652+J3652+L3652</f>
        <v>-8.0230960763927328E-18</v>
      </c>
      <c r="X3652" s="57">
        <f>MAX((SetUp!$B$56*(1-($H3652/SetUp!$B$56)^2)*TANH(($B3652-$D3652)/SetUp!$B$56))/(1+$H3652/SetUp!$B$56*TANH(($B3652-$D3652)/SetUp!$B$56)),0)</f>
        <v>0</v>
      </c>
    </row>
    <row r="3653" spans="1:24" x14ac:dyDescent="0.3">
      <c r="A3653" s="64">
        <v>30315</v>
      </c>
      <c r="B3653" s="57">
        <v>1.7999999999999999E-2</v>
      </c>
      <c r="C3653" s="57"/>
      <c r="D3653" s="57">
        <v>5.4390000000000001</v>
      </c>
      <c r="E3653" s="57">
        <f t="shared" si="986"/>
        <v>1.7999999999999999E-2</v>
      </c>
      <c r="F3653" s="57">
        <f t="shared" si="987"/>
        <v>5.4210000000000003</v>
      </c>
      <c r="G3653" s="57">
        <f t="shared" si="988"/>
        <v>0</v>
      </c>
      <c r="H3653" s="57">
        <f>IF(Q3652&gt;SetUp!$B$56,SetUp!$B$56,Q3652)</f>
        <v>1.7681226852365164E-16</v>
      </c>
      <c r="I3653" s="57">
        <f t="shared" si="993"/>
        <v>0.15827622913818756</v>
      </c>
      <c r="J3653" s="57">
        <f>MIN(F3653,H3653,(1-EXP(-SetUp!$B$52*H3653/SetUp!$B$56))*F3653)</f>
        <v>0</v>
      </c>
      <c r="K3653" s="57">
        <f t="shared" si="989"/>
        <v>1.7681226852365164E-16</v>
      </c>
      <c r="L3653" s="57">
        <f>IF(I3653&lt;=0,0,MIN(SetUp!$B$50*I3653^SetUp!$B$55,I3653))</f>
        <v>9.4781230462150209E-4</v>
      </c>
      <c r="M3653" s="57">
        <f t="shared" si="990"/>
        <v>0.15732841683356605</v>
      </c>
      <c r="N3653" s="57">
        <f>IF(SetUp!$B$62=0,X3653,(B3653-E3653)*(1-(H3653/SetUp!$B$66/SetUp!$B$56)))</f>
        <v>0</v>
      </c>
      <c r="O3653" s="57">
        <f>K3653*SetUp!$B$65</f>
        <v>0</v>
      </c>
      <c r="P3653" s="57">
        <f>MIN(SetUp!$B$54*L3653^SetUp!$B$51,L3653)</f>
        <v>5.4761700478635244E-4</v>
      </c>
      <c r="Q3653" s="57">
        <f t="shared" si="991"/>
        <v>1.7681226852365164E-16</v>
      </c>
      <c r="R3653" s="57">
        <f>IF((H3653+N3653-O3653)&gt;SetUp!$B$56,T3652+H3653+N3653-O3653-SetUp!$B$56,T3652)</f>
        <v>0</v>
      </c>
      <c r="S3653" s="57">
        <f>R3653*SetUp!$B$65</f>
        <v>0</v>
      </c>
      <c r="T3653" s="57">
        <f>IF((R3653-S3653)&lt;SetUp!$B$53,R3653-S3653,SetUp!$B$53)</f>
        <v>0</v>
      </c>
      <c r="U3653" s="57">
        <f t="shared" si="992"/>
        <v>0.15732841683356605</v>
      </c>
      <c r="V3653" s="57">
        <f>(L3653-P3653)/1000*SetUp!$B$13*1000000/SetUp!$B$48</f>
        <v>2.2762181406724365E-2</v>
      </c>
      <c r="W3653" s="57">
        <f t="shared" si="994"/>
        <v>-1.2685165418080402E-17</v>
      </c>
      <c r="X3653" s="57">
        <f>MAX((SetUp!$B$56*(1-($H3653/SetUp!$B$56)^2)*TANH(($B3653-$D3653)/SetUp!$B$56))/(1+$H3653/SetUp!$B$56*TANH(($B3653-$D3653)/SetUp!$B$56)),0)</f>
        <v>0</v>
      </c>
    </row>
    <row r="3654" spans="1:24" x14ac:dyDescent="0.3">
      <c r="A3654" s="64">
        <v>30316</v>
      </c>
      <c r="B3654" s="57">
        <v>3.2000000000000001E-2</v>
      </c>
      <c r="C3654" s="57"/>
      <c r="D3654" s="57">
        <v>5.4390000000000001</v>
      </c>
      <c r="E3654" s="57">
        <f t="shared" si="986"/>
        <v>3.2000000000000001E-2</v>
      </c>
      <c r="F3654" s="57">
        <f t="shared" si="987"/>
        <v>5.407</v>
      </c>
      <c r="G3654" s="57">
        <f t="shared" si="988"/>
        <v>0</v>
      </c>
      <c r="H3654" s="57">
        <f>IF(Q3653&gt;SetUp!$B$56,SetUp!$B$56,Q3653)</f>
        <v>1.7681226852365164E-16</v>
      </c>
      <c r="I3654" s="57">
        <f t="shared" si="993"/>
        <v>0.15732841683356605</v>
      </c>
      <c r="J3654" s="57">
        <f>MIN(F3654,H3654,(1-EXP(-SetUp!$B$52*H3654/SetUp!$B$56))*F3654)</f>
        <v>0</v>
      </c>
      <c r="K3654" s="57">
        <f t="shared" si="989"/>
        <v>1.7681226852365164E-16</v>
      </c>
      <c r="L3654" s="57">
        <f>IF(I3654&lt;=0,0,MIN(SetUp!$B$50*I3654^SetUp!$B$55,I3654))</f>
        <v>9.3837149167722586E-4</v>
      </c>
      <c r="M3654" s="57">
        <f t="shared" si="990"/>
        <v>0.15639004534188883</v>
      </c>
      <c r="N3654" s="57">
        <f>IF(SetUp!$B$62=0,X3654,(B3654-E3654)*(1-(H3654/SetUp!$B$66/SetUp!$B$56)))</f>
        <v>0</v>
      </c>
      <c r="O3654" s="57">
        <f>K3654*SetUp!$B$65</f>
        <v>0</v>
      </c>
      <c r="P3654" s="57">
        <f>MIN(SetUp!$B$54*L3654^SetUp!$B$51,L3654)</f>
        <v>5.4225472899976142E-4</v>
      </c>
      <c r="Q3654" s="57">
        <f t="shared" si="991"/>
        <v>1.7681226852365164E-16</v>
      </c>
      <c r="R3654" s="57">
        <f>IF((H3654+N3654-O3654)&gt;SetUp!$B$56,T3653+H3654+N3654-O3654-SetUp!$B$56,T3653)</f>
        <v>0</v>
      </c>
      <c r="S3654" s="57">
        <f>R3654*SetUp!$B$65</f>
        <v>0</v>
      </c>
      <c r="T3654" s="57">
        <f>IF((R3654-S3654)&lt;SetUp!$B$53,R3654-S3654,SetUp!$B$53)</f>
        <v>0</v>
      </c>
      <c r="U3654" s="57">
        <f t="shared" si="992"/>
        <v>0.15639004534188883</v>
      </c>
      <c r="V3654" s="57">
        <f>(L3654-P3654)/1000*SetUp!$B$13*1000000/SetUp!$B$48</f>
        <v>2.2530203663118833E-2</v>
      </c>
      <c r="W3654" s="57">
        <f t="shared" si="994"/>
        <v>5.7462715141731735E-18</v>
      </c>
      <c r="X3654" s="57">
        <f>MAX((SetUp!$B$56*(1-($H3654/SetUp!$B$56)^2)*TANH(($B3654-$D3654)/SetUp!$B$56))/(1+$H3654/SetUp!$B$56*TANH(($B3654-$D3654)/SetUp!$B$56)),0)</f>
        <v>0</v>
      </c>
    </row>
    <row r="3655" spans="1:24" x14ac:dyDescent="0.3">
      <c r="A3655" s="64">
        <v>30317</v>
      </c>
      <c r="B3655" s="57">
        <v>0.17299999999999999</v>
      </c>
      <c r="C3655" s="57"/>
      <c r="D3655" s="57">
        <v>5.1120000000000001</v>
      </c>
      <c r="E3655" s="57">
        <f t="shared" si="986"/>
        <v>0.17299999999999999</v>
      </c>
      <c r="F3655" s="57">
        <f t="shared" si="987"/>
        <v>4.9390000000000001</v>
      </c>
      <c r="G3655" s="57">
        <f t="shared" si="988"/>
        <v>0</v>
      </c>
      <c r="H3655" s="57">
        <f>IF(Q3654&gt;SetUp!$B$56,SetUp!$B$56,Q3654)</f>
        <v>1.7681226852365164E-16</v>
      </c>
      <c r="I3655" s="57">
        <f t="shared" si="993"/>
        <v>0.15639004534188883</v>
      </c>
      <c r="J3655" s="57">
        <f>MIN(F3655,H3655,(1-EXP(-SetUp!$B$52*H3655/SetUp!$B$56))*F3655)</f>
        <v>0</v>
      </c>
      <c r="K3655" s="57">
        <f t="shared" si="989"/>
        <v>1.7681226852365164E-16</v>
      </c>
      <c r="L3655" s="57">
        <f>IF(I3655&lt;=0,0,MIN(SetUp!$B$50*I3655^SetUp!$B$55,I3655))</f>
        <v>9.290619925303626E-4</v>
      </c>
      <c r="M3655" s="57">
        <f t="shared" si="990"/>
        <v>0.15546098334935846</v>
      </c>
      <c r="N3655" s="57">
        <f>IF(SetUp!$B$62=0,X3655,(B3655-E3655)*(1-(H3655/SetUp!$B$66/SetUp!$B$56)))</f>
        <v>0</v>
      </c>
      <c r="O3655" s="57">
        <f>K3655*SetUp!$B$65</f>
        <v>0</v>
      </c>
      <c r="P3655" s="57">
        <f>MIN(SetUp!$B$54*L3655^SetUp!$B$51,L3655)</f>
        <v>5.3696613920957718E-4</v>
      </c>
      <c r="Q3655" s="57">
        <f t="shared" si="991"/>
        <v>1.7681226852365164E-16</v>
      </c>
      <c r="R3655" s="57">
        <f>IF((H3655+N3655-O3655)&gt;SetUp!$B$56,T3654+H3655+N3655-O3655-SetUp!$B$56,T3654)</f>
        <v>0</v>
      </c>
      <c r="S3655" s="57">
        <f>R3655*SetUp!$B$65</f>
        <v>0</v>
      </c>
      <c r="T3655" s="57">
        <f>IF((R3655-S3655)&lt;SetUp!$B$53,R3655-S3655,SetUp!$B$53)</f>
        <v>0</v>
      </c>
      <c r="U3655" s="57">
        <f t="shared" si="992"/>
        <v>0.15546098334935846</v>
      </c>
      <c r="V3655" s="57">
        <f>(L3655-P3655)/1000*SetUp!$B$13*1000000/SetUp!$B$48</f>
        <v>2.2301503655311583E-2</v>
      </c>
      <c r="W3655" s="57">
        <f t="shared" si="994"/>
        <v>-9.6493993351209895E-18</v>
      </c>
      <c r="X3655" s="57">
        <f>MAX((SetUp!$B$56*(1-($H3655/SetUp!$B$56)^2)*TANH(($B3655-$D3655)/SetUp!$B$56))/(1+$H3655/SetUp!$B$56*TANH(($B3655-$D3655)/SetUp!$B$56)),0)</f>
        <v>0</v>
      </c>
    </row>
    <row r="3656" spans="1:24" x14ac:dyDescent="0.3">
      <c r="A3656" s="64">
        <v>30318</v>
      </c>
      <c r="B3656" s="57">
        <v>0.84099999999999997</v>
      </c>
      <c r="C3656" s="57"/>
      <c r="D3656" s="57">
        <v>5.1120000000000001</v>
      </c>
      <c r="E3656" s="57">
        <f t="shared" si="986"/>
        <v>0.84099999999999997</v>
      </c>
      <c r="F3656" s="57">
        <f t="shared" si="987"/>
        <v>4.2709999999999999</v>
      </c>
      <c r="G3656" s="57">
        <f t="shared" si="988"/>
        <v>0</v>
      </c>
      <c r="H3656" s="57">
        <f>IF(Q3655&gt;SetUp!$B$56,SetUp!$B$56,Q3655)</f>
        <v>1.7681226852365164E-16</v>
      </c>
      <c r="I3656" s="57">
        <f t="shared" si="993"/>
        <v>0.15546098334935846</v>
      </c>
      <c r="J3656" s="57">
        <f>MIN(F3656,H3656,(1-EXP(-SetUp!$B$52*H3656/SetUp!$B$56))*F3656)</f>
        <v>0</v>
      </c>
      <c r="K3656" s="57">
        <f t="shared" si="989"/>
        <v>1.7681226852365164E-16</v>
      </c>
      <c r="L3656" s="57">
        <f>IF(I3656&lt;=0,0,MIN(SetUp!$B$50*I3656^SetUp!$B$55,I3656))</f>
        <v>9.1988146560952164E-4</v>
      </c>
      <c r="M3656" s="57">
        <f t="shared" si="990"/>
        <v>0.15454110188374892</v>
      </c>
      <c r="N3656" s="57">
        <f>IF(SetUp!$B$62=0,X3656,(B3656-E3656)*(1-(H3656/SetUp!$B$66/SetUp!$B$56)))</f>
        <v>0</v>
      </c>
      <c r="O3656" s="57">
        <f>K3656*SetUp!$B$65</f>
        <v>0</v>
      </c>
      <c r="P3656" s="57">
        <f>MIN(SetUp!$B$54*L3656^SetUp!$B$51,L3656)</f>
        <v>5.3174993372797166E-4</v>
      </c>
      <c r="Q3656" s="57">
        <f t="shared" si="991"/>
        <v>1.7681226852365164E-16</v>
      </c>
      <c r="R3656" s="57">
        <f>IF((H3656+N3656-O3656)&gt;SetUp!$B$56,T3655+H3656+N3656-O3656-SetUp!$B$56,T3655)</f>
        <v>0</v>
      </c>
      <c r="S3656" s="57">
        <f>R3656*SetUp!$B$65</f>
        <v>0</v>
      </c>
      <c r="T3656" s="57">
        <f>IF((R3656-S3656)&lt;SetUp!$B$53,R3656-S3656,SetUp!$B$53)</f>
        <v>0</v>
      </c>
      <c r="U3656" s="57">
        <f t="shared" si="992"/>
        <v>0.15454110188374892</v>
      </c>
      <c r="V3656" s="57">
        <f>(L3656-P3656)/1000*SetUp!$B$13*1000000/SetUp!$B$48</f>
        <v>2.2076022237134976E-2</v>
      </c>
      <c r="W3656" s="57">
        <f t="shared" si="994"/>
        <v>1.4961989980299961E-17</v>
      </c>
      <c r="X3656" s="57">
        <f>MAX((SetUp!$B$56*(1-($H3656/SetUp!$B$56)^2)*TANH(($B3656-$D3656)/SetUp!$B$56))/(1+$H3656/SetUp!$B$56*TANH(($B3656-$D3656)/SetUp!$B$56)),0)</f>
        <v>0</v>
      </c>
    </row>
    <row r="3657" spans="1:24" x14ac:dyDescent="0.3">
      <c r="A3657" s="64">
        <v>30319</v>
      </c>
      <c r="B3657" s="57">
        <v>0</v>
      </c>
      <c r="C3657" s="57"/>
      <c r="D3657" s="57">
        <v>5.1120000000000001</v>
      </c>
      <c r="E3657" s="57">
        <f t="shared" si="986"/>
        <v>0</v>
      </c>
      <c r="F3657" s="57">
        <f t="shared" si="987"/>
        <v>5.1120000000000001</v>
      </c>
      <c r="G3657" s="57">
        <f t="shared" si="988"/>
        <v>0</v>
      </c>
      <c r="H3657" s="57">
        <f>IF(Q3656&gt;SetUp!$B$56,SetUp!$B$56,Q3656)</f>
        <v>1.7681226852365164E-16</v>
      </c>
      <c r="I3657" s="57">
        <f t="shared" si="993"/>
        <v>0.15454110188374892</v>
      </c>
      <c r="J3657" s="57">
        <f>MIN(F3657,H3657,(1-EXP(-SetUp!$B$52*H3657/SetUp!$B$56))*F3657)</f>
        <v>0</v>
      </c>
      <c r="K3657" s="57">
        <f t="shared" si="989"/>
        <v>1.7681226852365164E-16</v>
      </c>
      <c r="L3657" s="57">
        <f>IF(I3657&lt;=0,0,MIN(SetUp!$B$50*I3657^SetUp!$B$55,I3657))</f>
        <v>9.1082762022046647E-4</v>
      </c>
      <c r="M3657" s="57">
        <f t="shared" si="990"/>
        <v>0.15363027426352846</v>
      </c>
      <c r="N3657" s="57">
        <f>IF(SetUp!$B$62=0,X3657,(B3657-E3657)*(1-(H3657/SetUp!$B$66/SetUp!$B$56)))</f>
        <v>0</v>
      </c>
      <c r="O3657" s="57">
        <f>K3657*SetUp!$B$65</f>
        <v>0</v>
      </c>
      <c r="P3657" s="57">
        <f>MIN(SetUp!$B$54*L3657^SetUp!$B$51,L3657)</f>
        <v>5.2660483893455102E-4</v>
      </c>
      <c r="Q3657" s="57">
        <f t="shared" si="991"/>
        <v>1.7681226852365164E-16</v>
      </c>
      <c r="R3657" s="57">
        <f>IF((H3657+N3657-O3657)&gt;SetUp!$B$56,T3656+H3657+N3657-O3657-SetUp!$B$56,T3656)</f>
        <v>0</v>
      </c>
      <c r="S3657" s="57">
        <f>R3657*SetUp!$B$65</f>
        <v>0</v>
      </c>
      <c r="T3657" s="57">
        <f>IF((R3657-S3657)&lt;SetUp!$B$53,R3657-S3657,SetUp!$B$53)</f>
        <v>0</v>
      </c>
      <c r="U3657" s="57">
        <f t="shared" si="992"/>
        <v>0.15363027426352846</v>
      </c>
      <c r="V3657" s="57">
        <f>(L3657-P3657)/1000*SetUp!$B$13*1000000/SetUp!$B$48</f>
        <v>2.1853701559785377E-2</v>
      </c>
      <c r="W3657" s="57">
        <f t="shared" si="994"/>
        <v>5.2041704279304213E-18</v>
      </c>
      <c r="X3657" s="57">
        <f>MAX((SetUp!$B$56*(1-($H3657/SetUp!$B$56)^2)*TANH(($B3657-$D3657)/SetUp!$B$56))/(1+$H3657/SetUp!$B$56*TANH(($B3657-$D3657)/SetUp!$B$56)),0)</f>
        <v>0</v>
      </c>
    </row>
    <row r="3658" spans="1:24" x14ac:dyDescent="0.3">
      <c r="A3658" s="64">
        <v>30320</v>
      </c>
      <c r="B3658" s="57">
        <v>0</v>
      </c>
      <c r="C3658" s="57"/>
      <c r="D3658" s="57">
        <v>5.1120000000000001</v>
      </c>
      <c r="E3658" s="57">
        <f t="shared" si="986"/>
        <v>0</v>
      </c>
      <c r="F3658" s="57">
        <f t="shared" si="987"/>
        <v>5.1120000000000001</v>
      </c>
      <c r="G3658" s="57">
        <f t="shared" si="988"/>
        <v>0</v>
      </c>
      <c r="H3658" s="57">
        <f>IF(Q3657&gt;SetUp!$B$56,SetUp!$B$56,Q3657)</f>
        <v>1.7681226852365164E-16</v>
      </c>
      <c r="I3658" s="57">
        <f t="shared" si="993"/>
        <v>0.15363027426352846</v>
      </c>
      <c r="J3658" s="57">
        <f>MIN(F3658,H3658,(1-EXP(-SetUp!$B$52*H3658/SetUp!$B$56))*F3658)</f>
        <v>0</v>
      </c>
      <c r="K3658" s="57">
        <f t="shared" si="989"/>
        <v>1.7681226852365164E-16</v>
      </c>
      <c r="L3658" s="57">
        <f>IF(I3658&lt;=0,0,MIN(SetUp!$B$50*I3658^SetUp!$B$55,I3658))</f>
        <v>9.018982152438433E-4</v>
      </c>
      <c r="M3658" s="57">
        <f t="shared" si="990"/>
        <v>0.15272837604828463</v>
      </c>
      <c r="N3658" s="57">
        <f>IF(SetUp!$B$62=0,X3658,(B3658-E3658)*(1-(H3658/SetUp!$B$66/SetUp!$B$56)))</f>
        <v>0</v>
      </c>
      <c r="O3658" s="57">
        <f>K3658*SetUp!$B$65</f>
        <v>0</v>
      </c>
      <c r="P3658" s="57">
        <f>MIN(SetUp!$B$54*L3658^SetUp!$B$51,L3658)</f>
        <v>5.2152960856254721E-4</v>
      </c>
      <c r="Q3658" s="57">
        <f t="shared" si="991"/>
        <v>1.7681226852365164E-16</v>
      </c>
      <c r="R3658" s="57">
        <f>IF((H3658+N3658-O3658)&gt;SetUp!$B$56,T3657+H3658+N3658-O3658-SetUp!$B$56,T3657)</f>
        <v>0</v>
      </c>
      <c r="S3658" s="57">
        <f>R3658*SetUp!$B$65</f>
        <v>0</v>
      </c>
      <c r="T3658" s="57">
        <f>IF((R3658-S3658)&lt;SetUp!$B$53,R3658-S3658,SetUp!$B$53)</f>
        <v>0</v>
      </c>
      <c r="U3658" s="57">
        <f t="shared" si="992"/>
        <v>0.15272837604828463</v>
      </c>
      <c r="V3658" s="57">
        <f>(L3658-P3658)/1000*SetUp!$B$13*1000000/SetUp!$B$48</f>
        <v>2.1634485038352781E-2</v>
      </c>
      <c r="W3658" s="57">
        <f t="shared" si="994"/>
        <v>8.4567769453869346E-18</v>
      </c>
      <c r="X3658" s="57">
        <f>MAX((SetUp!$B$56*(1-($H3658/SetUp!$B$56)^2)*TANH(($B3658-$D3658)/SetUp!$B$56))/(1+$H3658/SetUp!$B$56*TANH(($B3658-$D3658)/SetUp!$B$56)),0)</f>
        <v>0</v>
      </c>
    </row>
    <row r="3659" spans="1:24" x14ac:dyDescent="0.3">
      <c r="A3659" s="64">
        <v>30321</v>
      </c>
      <c r="B3659" s="57">
        <v>0.17699999999999999</v>
      </c>
      <c r="C3659" s="57"/>
      <c r="D3659" s="57">
        <v>5.1120000000000001</v>
      </c>
      <c r="E3659" s="57">
        <f t="shared" si="986"/>
        <v>0.17699999999999999</v>
      </c>
      <c r="F3659" s="57">
        <f t="shared" si="987"/>
        <v>4.9350000000000005</v>
      </c>
      <c r="G3659" s="57">
        <f t="shared" si="988"/>
        <v>0</v>
      </c>
      <c r="H3659" s="57">
        <f>IF(Q3658&gt;SetUp!$B$56,SetUp!$B$56,Q3658)</f>
        <v>1.7681226852365164E-16</v>
      </c>
      <c r="I3659" s="57">
        <f t="shared" si="993"/>
        <v>0.15272837604828463</v>
      </c>
      <c r="J3659" s="57">
        <f>MIN(F3659,H3659,(1-EXP(-SetUp!$B$52*H3659/SetUp!$B$56))*F3659)</f>
        <v>0</v>
      </c>
      <c r="K3659" s="57">
        <f t="shared" si="989"/>
        <v>1.7681226852365164E-16</v>
      </c>
      <c r="L3659" s="57">
        <f>IF(I3659&lt;=0,0,MIN(SetUp!$B$50*I3659^SetUp!$B$55,I3659))</f>
        <v>8.9309105787124517E-4</v>
      </c>
      <c r="M3659" s="57">
        <f t="shared" si="990"/>
        <v>0.15183528499041338</v>
      </c>
      <c r="N3659" s="57">
        <f>IF(SetUp!$B$62=0,X3659,(B3659-E3659)*(1-(H3659/SetUp!$B$66/SetUp!$B$56)))</f>
        <v>0</v>
      </c>
      <c r="O3659" s="57">
        <f>K3659*SetUp!$B$65</f>
        <v>0</v>
      </c>
      <c r="P3659" s="57">
        <f>MIN(SetUp!$B$54*L3659^SetUp!$B$51,L3659)</f>
        <v>5.1652302300590096E-4</v>
      </c>
      <c r="Q3659" s="57">
        <f t="shared" si="991"/>
        <v>1.7681226852365164E-16</v>
      </c>
      <c r="R3659" s="57">
        <f>IF((H3659+N3659-O3659)&gt;SetUp!$B$56,T3658+H3659+N3659-O3659-SetUp!$B$56,T3658)</f>
        <v>0</v>
      </c>
      <c r="S3659" s="57">
        <f>R3659*SetUp!$B$65</f>
        <v>0</v>
      </c>
      <c r="T3659" s="57">
        <f>IF((R3659-S3659)&lt;SetUp!$B$53,R3659-S3659,SetUp!$B$53)</f>
        <v>0</v>
      </c>
      <c r="U3659" s="57">
        <f t="shared" si="992"/>
        <v>0.15183528499041338</v>
      </c>
      <c r="V3659" s="57">
        <f>(L3659-P3659)/1000*SetUp!$B$13*1000000/SetUp!$B$48</f>
        <v>2.1418317319342552E-2</v>
      </c>
      <c r="W3659" s="57">
        <f t="shared" si="994"/>
        <v>-2.927345865710862E-18</v>
      </c>
      <c r="X3659" s="57">
        <f>MAX((SetUp!$B$56*(1-($H3659/SetUp!$B$56)^2)*TANH(($B3659-$D3659)/SetUp!$B$56))/(1+$H3659/SetUp!$B$56*TANH(($B3659-$D3659)/SetUp!$B$56)),0)</f>
        <v>0</v>
      </c>
    </row>
    <row r="3660" spans="1:24" x14ac:dyDescent="0.3">
      <c r="A3660" s="64">
        <v>30322</v>
      </c>
      <c r="B3660" s="57">
        <v>0</v>
      </c>
      <c r="C3660" s="57"/>
      <c r="D3660" s="57">
        <v>5.1120000000000001</v>
      </c>
      <c r="E3660" s="57">
        <f t="shared" si="986"/>
        <v>0</v>
      </c>
      <c r="F3660" s="57">
        <f t="shared" si="987"/>
        <v>5.1120000000000001</v>
      </c>
      <c r="G3660" s="57">
        <f t="shared" si="988"/>
        <v>0</v>
      </c>
      <c r="H3660" s="57">
        <f>IF(Q3659&gt;SetUp!$B$56,SetUp!$B$56,Q3659)</f>
        <v>1.7681226852365164E-16</v>
      </c>
      <c r="I3660" s="57">
        <f t="shared" si="993"/>
        <v>0.15183528499041338</v>
      </c>
      <c r="J3660" s="57">
        <f>MIN(F3660,H3660,(1-EXP(-SetUp!$B$52*H3660/SetUp!$B$56))*F3660)</f>
        <v>0</v>
      </c>
      <c r="K3660" s="57">
        <f t="shared" si="989"/>
        <v>1.7681226852365164E-16</v>
      </c>
      <c r="L3660" s="57">
        <f>IF(I3660&lt;=0,0,MIN(SetUp!$B$50*I3660^SetUp!$B$55,I3660))</f>
        <v>8.8440400237834111E-4</v>
      </c>
      <c r="M3660" s="57">
        <f t="shared" si="990"/>
        <v>0.15095088098803502</v>
      </c>
      <c r="N3660" s="57">
        <f>IF(SetUp!$B$62=0,X3660,(B3660-E3660)*(1-(H3660/SetUp!$B$66/SetUp!$B$56)))</f>
        <v>0</v>
      </c>
      <c r="O3660" s="57">
        <f>K3660*SetUp!$B$65</f>
        <v>0</v>
      </c>
      <c r="P3660" s="57">
        <f>MIN(SetUp!$B$54*L3660^SetUp!$B$51,L3660)</f>
        <v>5.1158388864654689E-4</v>
      </c>
      <c r="Q3660" s="57">
        <f t="shared" si="991"/>
        <v>1.7681226852365164E-16</v>
      </c>
      <c r="R3660" s="57">
        <f>IF((H3660+N3660-O3660)&gt;SetUp!$B$56,T3659+H3660+N3660-O3660-SetUp!$B$56,T3659)</f>
        <v>0</v>
      </c>
      <c r="S3660" s="57">
        <f>R3660*SetUp!$B$65</f>
        <v>0</v>
      </c>
      <c r="T3660" s="57">
        <f>IF((R3660-S3660)&lt;SetUp!$B$53,R3660-S3660,SetUp!$B$53)</f>
        <v>0</v>
      </c>
      <c r="U3660" s="57">
        <f t="shared" si="992"/>
        <v>0.15095088098803502</v>
      </c>
      <c r="V3660" s="57">
        <f>(L3660-P3660)/1000*SetUp!$B$13*1000000/SetUp!$B$48</f>
        <v>2.1205144249156312E-2</v>
      </c>
      <c r="W3660" s="57">
        <f t="shared" si="994"/>
        <v>-1.1709383462843448E-17</v>
      </c>
      <c r="X3660" s="57">
        <f>MAX((SetUp!$B$56*(1-($H3660/SetUp!$B$56)^2)*TANH(($B3660-$D3660)/SetUp!$B$56))/(1+$H3660/SetUp!$B$56*TANH(($B3660-$D3660)/SetUp!$B$56)),0)</f>
        <v>0</v>
      </c>
    </row>
    <row r="3661" spans="1:24" x14ac:dyDescent="0.3">
      <c r="A3661" s="64">
        <v>30323</v>
      </c>
      <c r="B3661" s="57">
        <v>0</v>
      </c>
      <c r="C3661" s="57"/>
      <c r="D3661" s="57">
        <v>5.1120000000000001</v>
      </c>
      <c r="E3661" s="57">
        <f t="shared" si="986"/>
        <v>0</v>
      </c>
      <c r="F3661" s="57">
        <f t="shared" si="987"/>
        <v>5.1120000000000001</v>
      </c>
      <c r="G3661" s="57">
        <f t="shared" si="988"/>
        <v>0</v>
      </c>
      <c r="H3661" s="57">
        <f>IF(Q3660&gt;SetUp!$B$56,SetUp!$B$56,Q3660)</f>
        <v>1.7681226852365164E-16</v>
      </c>
      <c r="I3661" s="57">
        <f t="shared" si="993"/>
        <v>0.15095088098803502</v>
      </c>
      <c r="J3661" s="57">
        <f>MIN(F3661,H3661,(1-EXP(-SetUp!$B$52*H3661/SetUp!$B$56))*F3661)</f>
        <v>0</v>
      </c>
      <c r="K3661" s="57">
        <f t="shared" si="989"/>
        <v>1.7681226852365164E-16</v>
      </c>
      <c r="L3661" s="57">
        <f>IF(I3661&lt;=0,0,MIN(SetUp!$B$50*I3661^SetUp!$B$55,I3661))</f>
        <v>8.7583494893383258E-4</v>
      </c>
      <c r="M3661" s="57">
        <f t="shared" si="990"/>
        <v>0.15007504603910118</v>
      </c>
      <c r="N3661" s="57">
        <f>IF(SetUp!$B$62=0,X3661,(B3661-E3661)*(1-(H3661/SetUp!$B$66/SetUp!$B$56)))</f>
        <v>0</v>
      </c>
      <c r="O3661" s="57">
        <f>K3661*SetUp!$B$65</f>
        <v>0</v>
      </c>
      <c r="P3661" s="57">
        <f>MIN(SetUp!$B$54*L3661^SetUp!$B$51,L3661)</f>
        <v>5.0671103720124791E-4</v>
      </c>
      <c r="Q3661" s="57">
        <f t="shared" si="991"/>
        <v>1.7681226852365164E-16</v>
      </c>
      <c r="R3661" s="57">
        <f>IF((H3661+N3661-O3661)&gt;SetUp!$B$56,T3660+H3661+N3661-O3661-SetUp!$B$56,T3660)</f>
        <v>0</v>
      </c>
      <c r="S3661" s="57">
        <f>R3661*SetUp!$B$65</f>
        <v>0</v>
      </c>
      <c r="T3661" s="57">
        <f>IF((R3661-S3661)&lt;SetUp!$B$53,R3661-S3661,SetUp!$B$53)</f>
        <v>0</v>
      </c>
      <c r="U3661" s="57">
        <f t="shared" si="992"/>
        <v>0.15007504603910118</v>
      </c>
      <c r="V3661" s="57">
        <f>(L3661-P3661)/1000*SetUp!$B$13*1000000/SetUp!$B$48</f>
        <v>2.099491284349872E-2</v>
      </c>
      <c r="W3661" s="57">
        <f t="shared" si="994"/>
        <v>-7.589415207398531E-18</v>
      </c>
      <c r="X3661" s="57">
        <f>MAX((SetUp!$B$56*(1-($H3661/SetUp!$B$56)^2)*TANH(($B3661-$D3661)/SetUp!$B$56))/(1+$H3661/SetUp!$B$56*TANH(($B3661-$D3661)/SetUp!$B$56)),0)</f>
        <v>0</v>
      </c>
    </row>
    <row r="3662" spans="1:24" x14ac:dyDescent="0.3">
      <c r="A3662" s="64">
        <v>30324</v>
      </c>
      <c r="B3662" s="57">
        <v>0</v>
      </c>
      <c r="C3662" s="57"/>
      <c r="D3662" s="57">
        <v>5.1120000000000001</v>
      </c>
      <c r="E3662" s="57">
        <f t="shared" si="986"/>
        <v>0</v>
      </c>
      <c r="F3662" s="57">
        <f t="shared" si="987"/>
        <v>5.1120000000000001</v>
      </c>
      <c r="G3662" s="57">
        <f t="shared" si="988"/>
        <v>0</v>
      </c>
      <c r="H3662" s="57">
        <f>IF(Q3661&gt;SetUp!$B$56,SetUp!$B$56,Q3661)</f>
        <v>1.7681226852365164E-16</v>
      </c>
      <c r="I3662" s="57">
        <f t="shared" si="993"/>
        <v>0.15007504603910118</v>
      </c>
      <c r="J3662" s="57">
        <f>MIN(F3662,H3662,(1-EXP(-SetUp!$B$52*H3662/SetUp!$B$56))*F3662)</f>
        <v>0</v>
      </c>
      <c r="K3662" s="57">
        <f t="shared" si="989"/>
        <v>1.7681226852365164E-16</v>
      </c>
      <c r="L3662" s="57">
        <f>IF(I3662&lt;=0,0,MIN(SetUp!$B$50*I3662^SetUp!$B$55,I3662))</f>
        <v>8.673818424430659E-4</v>
      </c>
      <c r="M3662" s="57">
        <f t="shared" si="990"/>
        <v>0.14920766419665812</v>
      </c>
      <c r="N3662" s="57">
        <f>IF(SetUp!$B$62=0,X3662,(B3662-E3662)*(1-(H3662/SetUp!$B$66/SetUp!$B$56)))</f>
        <v>0</v>
      </c>
      <c r="O3662" s="57">
        <f>K3662*SetUp!$B$65</f>
        <v>0</v>
      </c>
      <c r="P3662" s="57">
        <f>MIN(SetUp!$B$54*L3662^SetUp!$B$51,L3662)</f>
        <v>5.0190332508731627E-4</v>
      </c>
      <c r="Q3662" s="57">
        <f t="shared" si="991"/>
        <v>1.7681226852365164E-16</v>
      </c>
      <c r="R3662" s="57">
        <f>IF((H3662+N3662-O3662)&gt;SetUp!$B$56,T3661+H3662+N3662-O3662-SetUp!$B$56,T3661)</f>
        <v>0</v>
      </c>
      <c r="S3662" s="57">
        <f>R3662*SetUp!$B$65</f>
        <v>0</v>
      </c>
      <c r="T3662" s="57">
        <f>IF((R3662-S3662)&lt;SetUp!$B$53,R3662-S3662,SetUp!$B$53)</f>
        <v>0</v>
      </c>
      <c r="U3662" s="57">
        <f t="shared" si="992"/>
        <v>0.14920766419665812</v>
      </c>
      <c r="V3662" s="57">
        <f>(L3662-P3662)/1000*SetUp!$B$13*1000000/SetUp!$B$48</f>
        <v>2.0787571257681117E-2</v>
      </c>
      <c r="W3662" s="57">
        <f t="shared" si="994"/>
        <v>5.7462715141731735E-18</v>
      </c>
      <c r="X3662" s="57">
        <f>MAX((SetUp!$B$56*(1-($H3662/SetUp!$B$56)^2)*TANH(($B3662-$D3662)/SetUp!$B$56))/(1+$H3662/SetUp!$B$56*TANH(($B3662-$D3662)/SetUp!$B$56)),0)</f>
        <v>0</v>
      </c>
    </row>
    <row r="3663" spans="1:24" x14ac:dyDescent="0.3">
      <c r="A3663" s="64">
        <v>30325</v>
      </c>
      <c r="B3663" s="57">
        <v>0</v>
      </c>
      <c r="C3663" s="57"/>
      <c r="D3663" s="57">
        <v>5.1120000000000001</v>
      </c>
      <c r="E3663" s="57">
        <f t="shared" si="986"/>
        <v>0</v>
      </c>
      <c r="F3663" s="57">
        <f t="shared" si="987"/>
        <v>5.1120000000000001</v>
      </c>
      <c r="G3663" s="57">
        <f t="shared" si="988"/>
        <v>0</v>
      </c>
      <c r="H3663" s="57">
        <f>IF(Q3662&gt;SetUp!$B$56,SetUp!$B$56,Q3662)</f>
        <v>1.7681226852365164E-16</v>
      </c>
      <c r="I3663" s="57">
        <f t="shared" si="993"/>
        <v>0.14920766419665812</v>
      </c>
      <c r="J3663" s="57">
        <f>MIN(F3663,H3663,(1-EXP(-SetUp!$B$52*H3663/SetUp!$B$56))*F3663)</f>
        <v>0</v>
      </c>
      <c r="K3663" s="57">
        <f t="shared" si="989"/>
        <v>1.7681226852365164E-16</v>
      </c>
      <c r="L3663" s="57">
        <f>IF(I3663&lt;=0,0,MIN(SetUp!$B$50*I3663^SetUp!$B$55,I3663))</f>
        <v>8.5904267142515285E-4</v>
      </c>
      <c r="M3663" s="57">
        <f t="shared" si="990"/>
        <v>0.14834862152523298</v>
      </c>
      <c r="N3663" s="57">
        <f>IF(SetUp!$B$62=0,X3663,(B3663-E3663)*(1-(H3663/SetUp!$B$66/SetUp!$B$56)))</f>
        <v>0</v>
      </c>
      <c r="O3663" s="57">
        <f>K3663*SetUp!$B$65</f>
        <v>0</v>
      </c>
      <c r="P3663" s="57">
        <f>MIN(SetUp!$B$54*L3663^SetUp!$B$51,L3663)</f>
        <v>4.9715963280661868E-4</v>
      </c>
      <c r="Q3663" s="57">
        <f t="shared" si="991"/>
        <v>1.7681226852365164E-16</v>
      </c>
      <c r="R3663" s="57">
        <f>IF((H3663+N3663-O3663)&gt;SetUp!$B$56,T3662+H3663+N3663-O3663-SetUp!$B$56,T3662)</f>
        <v>0</v>
      </c>
      <c r="S3663" s="57">
        <f>R3663*SetUp!$B$65</f>
        <v>0</v>
      </c>
      <c r="T3663" s="57">
        <f>IF((R3663-S3663)&lt;SetUp!$B$53,R3663-S3663,SetUp!$B$53)</f>
        <v>0</v>
      </c>
      <c r="U3663" s="57">
        <f t="shared" si="992"/>
        <v>0.14834862152523298</v>
      </c>
      <c r="V3663" s="57">
        <f>(L3663-P3663)/1000*SetUp!$B$13*1000000/SetUp!$B$48</f>
        <v>2.0583068757791111E-2</v>
      </c>
      <c r="W3663" s="57">
        <f t="shared" si="994"/>
        <v>1.0842021724855044E-17</v>
      </c>
      <c r="X3663" s="57">
        <f>MAX((SetUp!$B$56*(1-($H3663/SetUp!$B$56)^2)*TANH(($B3663-$D3663)/SetUp!$B$56))/(1+$H3663/SetUp!$B$56*TANH(($B3663-$D3663)/SetUp!$B$56)),0)</f>
        <v>0</v>
      </c>
    </row>
    <row r="3664" spans="1:24" x14ac:dyDescent="0.3">
      <c r="A3664" s="64">
        <v>30326</v>
      </c>
      <c r="B3664" s="57">
        <v>0</v>
      </c>
      <c r="C3664" s="57"/>
      <c r="D3664" s="57">
        <v>5.1120000000000001</v>
      </c>
      <c r="E3664" s="57">
        <f t="shared" si="986"/>
        <v>0</v>
      </c>
      <c r="F3664" s="57">
        <f t="shared" si="987"/>
        <v>5.1120000000000001</v>
      </c>
      <c r="G3664" s="57">
        <f t="shared" si="988"/>
        <v>0</v>
      </c>
      <c r="H3664" s="57">
        <f>IF(Q3663&gt;SetUp!$B$56,SetUp!$B$56,Q3663)</f>
        <v>1.7681226852365164E-16</v>
      </c>
      <c r="I3664" s="57">
        <f t="shared" si="993"/>
        <v>0.14834862152523298</v>
      </c>
      <c r="J3664" s="57">
        <f>MIN(F3664,H3664,(1-EXP(-SetUp!$B$52*H3664/SetUp!$B$56))*F3664)</f>
        <v>0</v>
      </c>
      <c r="K3664" s="57">
        <f t="shared" si="989"/>
        <v>1.7681226852365164E-16</v>
      </c>
      <c r="L3664" s="57">
        <f>IF(I3664&lt;=0,0,MIN(SetUp!$B$50*I3664^SetUp!$B$55,I3664))</f>
        <v>8.5081546692251041E-4</v>
      </c>
      <c r="M3664" s="57">
        <f t="shared" si="990"/>
        <v>0.14749780605831048</v>
      </c>
      <c r="N3664" s="57">
        <f>IF(SetUp!$B$62=0,X3664,(B3664-E3664)*(1-(H3664/SetUp!$B$66/SetUp!$B$56)))</f>
        <v>0</v>
      </c>
      <c r="O3664" s="57">
        <f>K3664*SetUp!$B$65</f>
        <v>0</v>
      </c>
      <c r="P3664" s="57">
        <f>MIN(SetUp!$B$54*L3664^SetUp!$B$51,L3664)</f>
        <v>4.9247886434726636E-4</v>
      </c>
      <c r="Q3664" s="57">
        <f t="shared" si="991"/>
        <v>1.7681226852365164E-16</v>
      </c>
      <c r="R3664" s="57">
        <f>IF((H3664+N3664-O3664)&gt;SetUp!$B$56,T3663+H3664+N3664-O3664-SetUp!$B$56,T3663)</f>
        <v>0</v>
      </c>
      <c r="S3664" s="57">
        <f>R3664*SetUp!$B$65</f>
        <v>0</v>
      </c>
      <c r="T3664" s="57">
        <f>IF((R3664-S3664)&lt;SetUp!$B$53,R3664-S3664,SetUp!$B$53)</f>
        <v>0</v>
      </c>
      <c r="U3664" s="57">
        <f t="shared" si="992"/>
        <v>0.14749780605831048</v>
      </c>
      <c r="V3664" s="57">
        <f>(L3664-P3664)/1000*SetUp!$B$13*1000000/SetUp!$B$48</f>
        <v>2.0381355692700217E-2</v>
      </c>
      <c r="W3664" s="57">
        <f t="shared" si="994"/>
        <v>4.9873299934333204E-18</v>
      </c>
      <c r="X3664" s="57">
        <f>MAX((SetUp!$B$56*(1-($H3664/SetUp!$B$56)^2)*TANH(($B3664-$D3664)/SetUp!$B$56))/(1+$H3664/SetUp!$B$56*TANH(($B3664-$D3664)/SetUp!$B$56)),0)</f>
        <v>0</v>
      </c>
    </row>
    <row r="3665" spans="1:24" x14ac:dyDescent="0.3">
      <c r="A3665" s="64">
        <v>30327</v>
      </c>
      <c r="B3665" s="57">
        <v>0</v>
      </c>
      <c r="C3665" s="57"/>
      <c r="D3665" s="57">
        <v>5.1120000000000001</v>
      </c>
      <c r="E3665" s="57">
        <f t="shared" si="986"/>
        <v>0</v>
      </c>
      <c r="F3665" s="57">
        <f t="shared" si="987"/>
        <v>5.1120000000000001</v>
      </c>
      <c r="G3665" s="57">
        <f t="shared" si="988"/>
        <v>0</v>
      </c>
      <c r="H3665" s="57">
        <f>IF(Q3664&gt;SetUp!$B$56,SetUp!$B$56,Q3664)</f>
        <v>1.7681226852365164E-16</v>
      </c>
      <c r="I3665" s="57">
        <f t="shared" si="993"/>
        <v>0.14749780605831048</v>
      </c>
      <c r="J3665" s="57">
        <f>MIN(F3665,H3665,(1-EXP(-SetUp!$B$52*H3665/SetUp!$B$56))*F3665)</f>
        <v>0</v>
      </c>
      <c r="K3665" s="57">
        <f t="shared" si="989"/>
        <v>1.7681226852365164E-16</v>
      </c>
      <c r="L3665" s="57">
        <f>IF(I3665&lt;=0,0,MIN(SetUp!$B$50*I3665^SetUp!$B$55,I3665))</f>
        <v>8.4269830144175525E-4</v>
      </c>
      <c r="M3665" s="57">
        <f t="shared" si="990"/>
        <v>0.14665510775686871</v>
      </c>
      <c r="N3665" s="57">
        <f>IF(SetUp!$B$62=0,X3665,(B3665-E3665)*(1-(H3665/SetUp!$B$66/SetUp!$B$56)))</f>
        <v>0</v>
      </c>
      <c r="O3665" s="57">
        <f>K3665*SetUp!$B$65</f>
        <v>0</v>
      </c>
      <c r="P3665" s="57">
        <f>MIN(SetUp!$B$54*L3665^SetUp!$B$51,L3665)</f>
        <v>4.8785994660241255E-4</v>
      </c>
      <c r="Q3665" s="57">
        <f t="shared" si="991"/>
        <v>1.7681226852365164E-16</v>
      </c>
      <c r="R3665" s="57">
        <f>IF((H3665+N3665-O3665)&gt;SetUp!$B$56,T3664+H3665+N3665-O3665-SetUp!$B$56,T3664)</f>
        <v>0</v>
      </c>
      <c r="S3665" s="57">
        <f>R3665*SetUp!$B$65</f>
        <v>0</v>
      </c>
      <c r="T3665" s="57">
        <f>IF((R3665-S3665)&lt;SetUp!$B$53,R3665-S3665,SetUp!$B$53)</f>
        <v>0</v>
      </c>
      <c r="U3665" s="57">
        <f t="shared" si="992"/>
        <v>0.14665510775686871</v>
      </c>
      <c r="V3665" s="57">
        <f>(L3665-P3665)/1000*SetUp!$B$13*1000000/SetUp!$B$48</f>
        <v>2.0182383466881847E-2</v>
      </c>
      <c r="W3665" s="57">
        <f t="shared" si="994"/>
        <v>-8.0230960763927328E-18</v>
      </c>
      <c r="X3665" s="57">
        <f>MAX((SetUp!$B$56*(1-($H3665/SetUp!$B$56)^2)*TANH(($B3665-$D3665)/SetUp!$B$56))/(1+$H3665/SetUp!$B$56*TANH(($B3665-$D3665)/SetUp!$B$56)),0)</f>
        <v>0</v>
      </c>
    </row>
    <row r="3666" spans="1:24" x14ac:dyDescent="0.3">
      <c r="A3666" s="64">
        <v>30328</v>
      </c>
      <c r="B3666" s="57">
        <v>4.8000000000000001E-2</v>
      </c>
      <c r="C3666" s="57"/>
      <c r="D3666" s="57">
        <v>5.1120000000000001</v>
      </c>
      <c r="E3666" s="57">
        <f t="shared" si="986"/>
        <v>4.8000000000000001E-2</v>
      </c>
      <c r="F3666" s="57">
        <f t="shared" si="987"/>
        <v>5.0640000000000001</v>
      </c>
      <c r="G3666" s="57">
        <f t="shared" si="988"/>
        <v>0</v>
      </c>
      <c r="H3666" s="57">
        <f>IF(Q3665&gt;SetUp!$B$56,SetUp!$B$56,Q3665)</f>
        <v>1.7681226852365164E-16</v>
      </c>
      <c r="I3666" s="57">
        <f t="shared" si="993"/>
        <v>0.14665510775686871</v>
      </c>
      <c r="J3666" s="57">
        <f>MIN(F3666,H3666,(1-EXP(-SetUp!$B$52*H3666/SetUp!$B$56))*F3666)</f>
        <v>0</v>
      </c>
      <c r="K3666" s="57">
        <f t="shared" si="989"/>
        <v>1.7681226852365164E-16</v>
      </c>
      <c r="L3666" s="57">
        <f>IF(I3666&lt;=0,0,MIN(SetUp!$B$50*I3666^SetUp!$B$55,I3666))</f>
        <v>8.3468928792494116E-4</v>
      </c>
      <c r="M3666" s="57">
        <f t="shared" si="990"/>
        <v>0.14582041846894378</v>
      </c>
      <c r="N3666" s="57">
        <f>IF(SetUp!$B$62=0,X3666,(B3666-E3666)*(1-(H3666/SetUp!$B$66/SetUp!$B$56)))</f>
        <v>0</v>
      </c>
      <c r="O3666" s="57">
        <f>K3666*SetUp!$B$65</f>
        <v>0</v>
      </c>
      <c r="P3666" s="57">
        <f>MIN(SetUp!$B$54*L3666^SetUp!$B$51,L3666)</f>
        <v>4.8330182880560867E-4</v>
      </c>
      <c r="Q3666" s="57">
        <f t="shared" si="991"/>
        <v>1.7681226852365164E-16</v>
      </c>
      <c r="R3666" s="57">
        <f>IF((H3666+N3666-O3666)&gt;SetUp!$B$56,T3665+H3666+N3666-O3666-SetUp!$B$56,T3665)</f>
        <v>0</v>
      </c>
      <c r="S3666" s="57">
        <f>R3666*SetUp!$B$65</f>
        <v>0</v>
      </c>
      <c r="T3666" s="57">
        <f>IF((R3666-S3666)&lt;SetUp!$B$53,R3666-S3666,SetUp!$B$53)</f>
        <v>0</v>
      </c>
      <c r="U3666" s="57">
        <f t="shared" si="992"/>
        <v>0.14582041846894378</v>
      </c>
      <c r="V3666" s="57">
        <f>(L3666-P3666)/1000*SetUp!$B$13*1000000/SetUp!$B$48</f>
        <v>1.9986104514013295E-2</v>
      </c>
      <c r="W3666" s="57">
        <f t="shared" si="994"/>
        <v>7.6978354246470815E-18</v>
      </c>
      <c r="X3666" s="57">
        <f>MAX((SetUp!$B$56*(1-($H3666/SetUp!$B$56)^2)*TANH(($B3666-$D3666)/SetUp!$B$56))/(1+$H3666/SetUp!$B$56*TANH(($B3666-$D3666)/SetUp!$B$56)),0)</f>
        <v>0</v>
      </c>
    </row>
    <row r="3667" spans="1:24" x14ac:dyDescent="0.3">
      <c r="A3667" s="64">
        <v>30329</v>
      </c>
      <c r="B3667" s="57">
        <v>0</v>
      </c>
      <c r="C3667" s="57"/>
      <c r="D3667" s="57">
        <v>5.1120000000000001</v>
      </c>
      <c r="E3667" s="57">
        <f t="shared" si="986"/>
        <v>0</v>
      </c>
      <c r="F3667" s="57">
        <f t="shared" si="987"/>
        <v>5.1120000000000001</v>
      </c>
      <c r="G3667" s="57">
        <f t="shared" si="988"/>
        <v>0</v>
      </c>
      <c r="H3667" s="57">
        <f>IF(Q3666&gt;SetUp!$B$56,SetUp!$B$56,Q3666)</f>
        <v>1.7681226852365164E-16</v>
      </c>
      <c r="I3667" s="57">
        <f t="shared" si="993"/>
        <v>0.14582041846894378</v>
      </c>
      <c r="J3667" s="57">
        <f>MIN(F3667,H3667,(1-EXP(-SetUp!$B$52*H3667/SetUp!$B$56))*F3667)</f>
        <v>0</v>
      </c>
      <c r="K3667" s="57">
        <f t="shared" si="989"/>
        <v>1.7681226852365164E-16</v>
      </c>
      <c r="L3667" s="57">
        <f>IF(I3667&lt;=0,0,MIN(SetUp!$B$50*I3667^SetUp!$B$55,I3667))</f>
        <v>8.2678657875015092E-4</v>
      </c>
      <c r="M3667" s="57">
        <f t="shared" si="990"/>
        <v>0.14499363189019362</v>
      </c>
      <c r="N3667" s="57">
        <f>IF(SetUp!$B$62=0,X3667,(B3667-E3667)*(1-(H3667/SetUp!$B$66/SetUp!$B$56)))</f>
        <v>0</v>
      </c>
      <c r="O3667" s="57">
        <f>K3667*SetUp!$B$65</f>
        <v>0</v>
      </c>
      <c r="P3667" s="57">
        <f>MIN(SetUp!$B$54*L3667^SetUp!$B$51,L3667)</f>
        <v>4.7880348198218336E-4</v>
      </c>
      <c r="Q3667" s="57">
        <f t="shared" si="991"/>
        <v>1.7681226852365164E-16</v>
      </c>
      <c r="R3667" s="57">
        <f>IF((H3667+N3667-O3667)&gt;SetUp!$B$56,T3666+H3667+N3667-O3667-SetUp!$B$56,T3666)</f>
        <v>0</v>
      </c>
      <c r="S3667" s="57">
        <f>R3667*SetUp!$B$65</f>
        <v>0</v>
      </c>
      <c r="T3667" s="57">
        <f>IF((R3667-S3667)&lt;SetUp!$B$53,R3667-S3667,SetUp!$B$53)</f>
        <v>0</v>
      </c>
      <c r="U3667" s="57">
        <f t="shared" si="992"/>
        <v>0.14499363189019362</v>
      </c>
      <c r="V3667" s="57">
        <f>(L3667-P3667)/1000*SetUp!$B$13*1000000/SetUp!$B$48</f>
        <v>1.9792472271336001E-2</v>
      </c>
      <c r="W3667" s="57">
        <f t="shared" si="994"/>
        <v>-4.0115480381963664E-18</v>
      </c>
      <c r="X3667" s="57">
        <f>MAX((SetUp!$B$56*(1-($H3667/SetUp!$B$56)^2)*TANH(($B3667-$D3667)/SetUp!$B$56))/(1+$H3667/SetUp!$B$56*TANH(($B3667-$D3667)/SetUp!$B$56)),0)</f>
        <v>0</v>
      </c>
    </row>
    <row r="3668" spans="1:24" x14ac:dyDescent="0.3">
      <c r="A3668" s="64">
        <v>30330</v>
      </c>
      <c r="B3668" s="57">
        <v>0</v>
      </c>
      <c r="C3668" s="57"/>
      <c r="D3668" s="57">
        <v>5.1120000000000001</v>
      </c>
      <c r="E3668" s="57">
        <f t="shared" si="986"/>
        <v>0</v>
      </c>
      <c r="F3668" s="57">
        <f t="shared" si="987"/>
        <v>5.1120000000000001</v>
      </c>
      <c r="G3668" s="57">
        <f t="shared" si="988"/>
        <v>0</v>
      </c>
      <c r="H3668" s="57">
        <f>IF(Q3667&gt;SetUp!$B$56,SetUp!$B$56,Q3667)</f>
        <v>1.7681226852365164E-16</v>
      </c>
      <c r="I3668" s="57">
        <f t="shared" si="993"/>
        <v>0.14499363189019362</v>
      </c>
      <c r="J3668" s="57">
        <f>MIN(F3668,H3668,(1-EXP(-SetUp!$B$52*H3668/SetUp!$B$56))*F3668)</f>
        <v>0</v>
      </c>
      <c r="K3668" s="57">
        <f t="shared" si="989"/>
        <v>1.7681226852365164E-16</v>
      </c>
      <c r="L3668" s="57">
        <f>IF(I3668&lt;=0,0,MIN(SetUp!$B$50*I3668^SetUp!$B$55,I3668))</f>
        <v>8.1898836476050206E-4</v>
      </c>
      <c r="M3668" s="57">
        <f t="shared" si="990"/>
        <v>0.14417464352543313</v>
      </c>
      <c r="N3668" s="57">
        <f>IF(SetUp!$B$62=0,X3668,(B3668-E3668)*(1-(H3668/SetUp!$B$66/SetUp!$B$56)))</f>
        <v>0</v>
      </c>
      <c r="O3668" s="57">
        <f>K3668*SetUp!$B$65</f>
        <v>0</v>
      </c>
      <c r="P3668" s="57">
        <f>MIN(SetUp!$B$54*L3668^SetUp!$B$51,L3668)</f>
        <v>4.7436389841613245E-4</v>
      </c>
      <c r="Q3668" s="57">
        <f t="shared" si="991"/>
        <v>1.7681226852365164E-16</v>
      </c>
      <c r="R3668" s="57">
        <f>IF((H3668+N3668-O3668)&gt;SetUp!$B$56,T3667+H3668+N3668-O3668-SetUp!$B$56,T3667)</f>
        <v>0</v>
      </c>
      <c r="S3668" s="57">
        <f>R3668*SetUp!$B$65</f>
        <v>0</v>
      </c>
      <c r="T3668" s="57">
        <f>IF((R3668-S3668)&lt;SetUp!$B$53,R3668-S3668,SetUp!$B$53)</f>
        <v>0</v>
      </c>
      <c r="U3668" s="57">
        <f t="shared" si="992"/>
        <v>0.14417464352543313</v>
      </c>
      <c r="V3668" s="57">
        <f>(L3668-P3668)/1000*SetUp!$B$13*1000000/SetUp!$B$48</f>
        <v>1.9601441154749745E-2</v>
      </c>
      <c r="W3668" s="57">
        <f t="shared" si="994"/>
        <v>9.7578195523695399E-18</v>
      </c>
      <c r="X3668" s="57">
        <f>MAX((SetUp!$B$56*(1-($H3668/SetUp!$B$56)^2)*TANH(($B3668-$D3668)/SetUp!$B$56))/(1+$H3668/SetUp!$B$56*TANH(($B3668-$D3668)/SetUp!$B$56)),0)</f>
        <v>0</v>
      </c>
    </row>
    <row r="3669" spans="1:24" x14ac:dyDescent="0.3">
      <c r="A3669" s="64">
        <v>30331</v>
      </c>
      <c r="B3669" s="57">
        <v>0</v>
      </c>
      <c r="C3669" s="57"/>
      <c r="D3669" s="57">
        <v>5.1120000000000001</v>
      </c>
      <c r="E3669" s="57">
        <f t="shared" si="986"/>
        <v>0</v>
      </c>
      <c r="F3669" s="57">
        <f t="shared" si="987"/>
        <v>5.1120000000000001</v>
      </c>
      <c r="G3669" s="57">
        <f t="shared" si="988"/>
        <v>0</v>
      </c>
      <c r="H3669" s="57">
        <f>IF(Q3668&gt;SetUp!$B$56,SetUp!$B$56,Q3668)</f>
        <v>1.7681226852365164E-16</v>
      </c>
      <c r="I3669" s="57">
        <f t="shared" si="993"/>
        <v>0.14417464352543313</v>
      </c>
      <c r="J3669" s="57">
        <f>MIN(F3669,H3669,(1-EXP(-SetUp!$B$52*H3669/SetUp!$B$56))*F3669)</f>
        <v>0</v>
      </c>
      <c r="K3669" s="57">
        <f t="shared" si="989"/>
        <v>1.7681226852365164E-16</v>
      </c>
      <c r="L3669" s="57">
        <f>IF(I3669&lt;=0,0,MIN(SetUp!$B$50*I3669^SetUp!$B$55,I3669))</f>
        <v>8.1129287432065084E-4</v>
      </c>
      <c r="M3669" s="57">
        <f t="shared" si="990"/>
        <v>0.14336335065111247</v>
      </c>
      <c r="N3669" s="57">
        <f>IF(SetUp!$B$62=0,X3669,(B3669-E3669)*(1-(H3669/SetUp!$B$66/SetUp!$B$56)))</f>
        <v>0</v>
      </c>
      <c r="O3669" s="57">
        <f>K3669*SetUp!$B$65</f>
        <v>0</v>
      </c>
      <c r="P3669" s="57">
        <f>MIN(SetUp!$B$54*L3669^SetUp!$B$51,L3669)</f>
        <v>4.6998209113202334E-4</v>
      </c>
      <c r="Q3669" s="57">
        <f t="shared" si="991"/>
        <v>1.7681226852365164E-16</v>
      </c>
      <c r="R3669" s="57">
        <f>IF((H3669+N3669-O3669)&gt;SetUp!$B$56,T3668+H3669+N3669-O3669-SetUp!$B$56,T3668)</f>
        <v>0</v>
      </c>
      <c r="S3669" s="57">
        <f>R3669*SetUp!$B$65</f>
        <v>0</v>
      </c>
      <c r="T3669" s="57">
        <f>IF((R3669-S3669)&lt;SetUp!$B$53,R3669-S3669,SetUp!$B$53)</f>
        <v>0</v>
      </c>
      <c r="U3669" s="57">
        <f t="shared" si="992"/>
        <v>0.14336335065111247</v>
      </c>
      <c r="V3669" s="57">
        <f>(L3669-P3669)/1000*SetUp!$B$13*1000000/SetUp!$B$48</f>
        <v>1.941296653461683E-2</v>
      </c>
      <c r="W3669" s="57">
        <f t="shared" si="994"/>
        <v>-1.1817803680091998E-17</v>
      </c>
      <c r="X3669" s="57">
        <f>MAX((SetUp!$B$56*(1-($H3669/SetUp!$B$56)^2)*TANH(($B3669-$D3669)/SetUp!$B$56))/(1+$H3669/SetUp!$B$56*TANH(($B3669-$D3669)/SetUp!$B$56)),0)</f>
        <v>0</v>
      </c>
    </row>
    <row r="3670" spans="1:24" x14ac:dyDescent="0.3">
      <c r="A3670" s="64">
        <v>30332</v>
      </c>
      <c r="B3670" s="57">
        <v>3.2000000000000001E-2</v>
      </c>
      <c r="C3670" s="57"/>
      <c r="D3670" s="57">
        <v>5.1120000000000001</v>
      </c>
      <c r="E3670" s="57">
        <f t="shared" si="986"/>
        <v>3.2000000000000001E-2</v>
      </c>
      <c r="F3670" s="57">
        <f t="shared" si="987"/>
        <v>5.08</v>
      </c>
      <c r="G3670" s="57">
        <f t="shared" si="988"/>
        <v>0</v>
      </c>
      <c r="H3670" s="57">
        <f>IF(Q3669&gt;SetUp!$B$56,SetUp!$B$56,Q3669)</f>
        <v>1.7681226852365164E-16</v>
      </c>
      <c r="I3670" s="57">
        <f t="shared" si="993"/>
        <v>0.14336335065111247</v>
      </c>
      <c r="J3670" s="57">
        <f>MIN(F3670,H3670,(1-EXP(-SetUp!$B$52*H3670/SetUp!$B$56))*F3670)</f>
        <v>0</v>
      </c>
      <c r="K3670" s="57">
        <f t="shared" si="989"/>
        <v>1.7681226852365164E-16</v>
      </c>
      <c r="L3670" s="57">
        <f>IF(I3670&lt;=0,0,MIN(SetUp!$B$50*I3670^SetUp!$B$55,I3670))</f>
        <v>8.0369837239991336E-4</v>
      </c>
      <c r="M3670" s="57">
        <f t="shared" si="990"/>
        <v>0.14255965227871256</v>
      </c>
      <c r="N3670" s="57">
        <f>IF(SetUp!$B$62=0,X3670,(B3670-E3670)*(1-(H3670/SetUp!$B$66/SetUp!$B$56)))</f>
        <v>0</v>
      </c>
      <c r="O3670" s="57">
        <f>K3670*SetUp!$B$65</f>
        <v>0</v>
      </c>
      <c r="P3670" s="57">
        <f>MIN(SetUp!$B$54*L3670^SetUp!$B$51,L3670)</f>
        <v>4.6565709339143279E-4</v>
      </c>
      <c r="Q3670" s="57">
        <f t="shared" si="991"/>
        <v>1.7681226852365164E-16</v>
      </c>
      <c r="R3670" s="57">
        <f>IF((H3670+N3670-O3670)&gt;SetUp!$B$56,T3669+H3670+N3670-O3670-SetUp!$B$56,T3669)</f>
        <v>0</v>
      </c>
      <c r="S3670" s="57">
        <f>R3670*SetUp!$B$65</f>
        <v>0</v>
      </c>
      <c r="T3670" s="57">
        <f>IF((R3670-S3670)&lt;SetUp!$B$53,R3670-S3670,SetUp!$B$53)</f>
        <v>0</v>
      </c>
      <c r="U3670" s="57">
        <f t="shared" si="992"/>
        <v>0.14255965227871256</v>
      </c>
      <c r="V3670" s="57">
        <f>(L3670-P3670)/1000*SetUp!$B$13*1000000/SetUp!$B$48</f>
        <v>1.9227004712253588E-2</v>
      </c>
      <c r="W3670" s="57">
        <f t="shared" si="994"/>
        <v>5.3125906451789717E-18</v>
      </c>
      <c r="X3670" s="57">
        <f>MAX((SetUp!$B$56*(1-($H3670/SetUp!$B$56)^2)*TANH(($B3670-$D3670)/SetUp!$B$56))/(1+$H3670/SetUp!$B$56*TANH(($B3670-$D3670)/SetUp!$B$56)),0)</f>
        <v>0</v>
      </c>
    </row>
    <row r="3671" spans="1:24" x14ac:dyDescent="0.3">
      <c r="A3671" s="64">
        <v>30333</v>
      </c>
      <c r="B3671" s="57">
        <v>0.26800000000000002</v>
      </c>
      <c r="C3671" s="57"/>
      <c r="D3671" s="57">
        <v>5.1120000000000001</v>
      </c>
      <c r="E3671" s="57">
        <f t="shared" si="986"/>
        <v>0.26800000000000002</v>
      </c>
      <c r="F3671" s="57">
        <f t="shared" si="987"/>
        <v>4.8440000000000003</v>
      </c>
      <c r="G3671" s="57">
        <f t="shared" si="988"/>
        <v>0</v>
      </c>
      <c r="H3671" s="57">
        <f>IF(Q3670&gt;SetUp!$B$56,SetUp!$B$56,Q3670)</f>
        <v>1.7681226852365164E-16</v>
      </c>
      <c r="I3671" s="57">
        <f t="shared" si="993"/>
        <v>0.14255965227871256</v>
      </c>
      <c r="J3671" s="57">
        <f>MIN(F3671,H3671,(1-EXP(-SetUp!$B$52*H3671/SetUp!$B$56))*F3671)</f>
        <v>0</v>
      </c>
      <c r="K3671" s="57">
        <f t="shared" si="989"/>
        <v>1.7681226852365164E-16</v>
      </c>
      <c r="L3671" s="57">
        <f>IF(I3671&lt;=0,0,MIN(SetUp!$B$50*I3671^SetUp!$B$55,I3671))</f>
        <v>7.9620315968116217E-4</v>
      </c>
      <c r="M3671" s="57">
        <f t="shared" si="990"/>
        <v>0.14176344911903141</v>
      </c>
      <c r="N3671" s="57">
        <f>IF(SetUp!$B$62=0,X3671,(B3671-E3671)*(1-(H3671/SetUp!$B$66/SetUp!$B$56)))</f>
        <v>0</v>
      </c>
      <c r="O3671" s="57">
        <f>K3671*SetUp!$B$65</f>
        <v>0</v>
      </c>
      <c r="P3671" s="57">
        <f>MIN(SetUp!$B$54*L3671^SetUp!$B$51,L3671)</f>
        <v>4.6138795820346086E-4</v>
      </c>
      <c r="Q3671" s="57">
        <f t="shared" si="991"/>
        <v>1.7681226852365164E-16</v>
      </c>
      <c r="R3671" s="57">
        <f>IF((H3671+N3671-O3671)&gt;SetUp!$B$56,T3670+H3671+N3671-O3671-SetUp!$B$56,T3670)</f>
        <v>0</v>
      </c>
      <c r="S3671" s="57">
        <f>R3671*SetUp!$B$65</f>
        <v>0</v>
      </c>
      <c r="T3671" s="57">
        <f>IF((R3671-S3671)&lt;SetUp!$B$53,R3671-S3671,SetUp!$B$53)</f>
        <v>0</v>
      </c>
      <c r="U3671" s="57">
        <f t="shared" si="992"/>
        <v>0.14176344911903141</v>
      </c>
      <c r="V3671" s="57">
        <f>(L3671-P3671)/1000*SetUp!$B$13*1000000/SetUp!$B$48</f>
        <v>1.9043512897087334E-2</v>
      </c>
      <c r="W3671" s="57">
        <f t="shared" si="994"/>
        <v>9.6493993351209895E-18</v>
      </c>
      <c r="X3671" s="57">
        <f>MAX((SetUp!$B$56*(1-($H3671/SetUp!$B$56)^2)*TANH(($B3671-$D3671)/SetUp!$B$56))/(1+$H3671/SetUp!$B$56*TANH(($B3671-$D3671)/SetUp!$B$56)),0)</f>
        <v>0</v>
      </c>
    </row>
    <row r="3672" spans="1:24" x14ac:dyDescent="0.3">
      <c r="A3672" s="64">
        <v>30334</v>
      </c>
      <c r="B3672" s="57">
        <v>0.39600000000000002</v>
      </c>
      <c r="C3672" s="57"/>
      <c r="D3672" s="57">
        <v>5.1120000000000001</v>
      </c>
      <c r="E3672" s="57">
        <f t="shared" si="986"/>
        <v>0.39600000000000002</v>
      </c>
      <c r="F3672" s="57">
        <f t="shared" si="987"/>
        <v>4.7160000000000002</v>
      </c>
      <c r="G3672" s="57">
        <f t="shared" si="988"/>
        <v>0</v>
      </c>
      <c r="H3672" s="57">
        <f>IF(Q3671&gt;SetUp!$B$56,SetUp!$B$56,Q3671)</f>
        <v>1.7681226852365164E-16</v>
      </c>
      <c r="I3672" s="57">
        <f t="shared" si="993"/>
        <v>0.14176344911903141</v>
      </c>
      <c r="J3672" s="57">
        <f>MIN(F3672,H3672,(1-EXP(-SetUp!$B$52*H3672/SetUp!$B$56))*F3672)</f>
        <v>0</v>
      </c>
      <c r="K3672" s="57">
        <f t="shared" si="989"/>
        <v>1.7681226852365164E-16</v>
      </c>
      <c r="L3672" s="57">
        <f>IF(I3672&lt;=0,0,MIN(SetUp!$B$50*I3672^SetUp!$B$55,I3672))</f>
        <v>7.8880557169466953E-4</v>
      </c>
      <c r="M3672" s="57">
        <f t="shared" si="990"/>
        <v>0.14097464354733674</v>
      </c>
      <c r="N3672" s="57">
        <f>IF(SetUp!$B$62=0,X3672,(B3672-E3672)*(1-(H3672/SetUp!$B$66/SetUp!$B$56)))</f>
        <v>0</v>
      </c>
      <c r="O3672" s="57">
        <f>K3672*SetUp!$B$65</f>
        <v>0</v>
      </c>
      <c r="P3672" s="57">
        <f>MIN(SetUp!$B$54*L3672^SetUp!$B$51,L3672)</f>
        <v>4.5717375784887866E-4</v>
      </c>
      <c r="Q3672" s="57">
        <f t="shared" si="991"/>
        <v>1.7681226852365164E-16</v>
      </c>
      <c r="R3672" s="57">
        <f>IF((H3672+N3672-O3672)&gt;SetUp!$B$56,T3671+H3672+N3672-O3672-SetUp!$B$56,T3671)</f>
        <v>0</v>
      </c>
      <c r="S3672" s="57">
        <f>R3672*SetUp!$B$65</f>
        <v>0</v>
      </c>
      <c r="T3672" s="57">
        <f>IF((R3672-S3672)&lt;SetUp!$B$53,R3672-S3672,SetUp!$B$53)</f>
        <v>0</v>
      </c>
      <c r="U3672" s="57">
        <f t="shared" si="992"/>
        <v>0.14097464354733674</v>
      </c>
      <c r="V3672" s="57">
        <f>(L3672-P3672)/1000*SetUp!$B$13*1000000/SetUp!$B$48</f>
        <v>1.8862449184456731E-2</v>
      </c>
      <c r="W3672" s="57">
        <f t="shared" si="994"/>
        <v>-2.5587171270657905E-17</v>
      </c>
      <c r="X3672" s="57">
        <f>MAX((SetUp!$B$56*(1-($H3672/SetUp!$B$56)^2)*TANH(($B3672-$D3672)/SetUp!$B$56))/(1+$H3672/SetUp!$B$56*TANH(($B3672-$D3672)/SetUp!$B$56)),0)</f>
        <v>0</v>
      </c>
    </row>
    <row r="3673" spans="1:24" x14ac:dyDescent="0.3">
      <c r="A3673" s="64">
        <v>30335</v>
      </c>
      <c r="B3673" s="57">
        <v>6.4000000000000001E-2</v>
      </c>
      <c r="C3673" s="57"/>
      <c r="D3673" s="57">
        <v>5.1120000000000001</v>
      </c>
      <c r="E3673" s="57">
        <f t="shared" si="986"/>
        <v>6.4000000000000001E-2</v>
      </c>
      <c r="F3673" s="57">
        <f t="shared" si="987"/>
        <v>5.048</v>
      </c>
      <c r="G3673" s="57">
        <f t="shared" si="988"/>
        <v>0</v>
      </c>
      <c r="H3673" s="57">
        <f>IF(Q3672&gt;SetUp!$B$56,SetUp!$B$56,Q3672)</f>
        <v>1.7681226852365164E-16</v>
      </c>
      <c r="I3673" s="57">
        <f t="shared" si="993"/>
        <v>0.14097464354733674</v>
      </c>
      <c r="J3673" s="57">
        <f>MIN(F3673,H3673,(1-EXP(-SetUp!$B$52*H3673/SetUp!$B$56))*F3673)</f>
        <v>0</v>
      </c>
      <c r="K3673" s="57">
        <f t="shared" si="989"/>
        <v>1.7681226852365164E-16</v>
      </c>
      <c r="L3673" s="57">
        <f>IF(I3673&lt;=0,0,MIN(SetUp!$B$50*I3673^SetUp!$B$55,I3673))</f>
        <v>7.8150397797611883E-4</v>
      </c>
      <c r="M3673" s="57">
        <f t="shared" si="990"/>
        <v>0.14019313956936064</v>
      </c>
      <c r="N3673" s="57">
        <f>IF(SetUp!$B$62=0,X3673,(B3673-E3673)*(1-(H3673/SetUp!$B$66/SetUp!$B$56)))</f>
        <v>0</v>
      </c>
      <c r="O3673" s="57">
        <f>K3673*SetUp!$B$65</f>
        <v>0</v>
      </c>
      <c r="P3673" s="57">
        <f>MIN(SetUp!$B$54*L3673^SetUp!$B$51,L3673)</f>
        <v>4.5301358341747378E-4</v>
      </c>
      <c r="Q3673" s="57">
        <f t="shared" si="991"/>
        <v>1.7681226852365164E-16</v>
      </c>
      <c r="R3673" s="57">
        <f>IF((H3673+N3673-O3673)&gt;SetUp!$B$56,T3672+H3673+N3673-O3673-SetUp!$B$56,T3672)</f>
        <v>0</v>
      </c>
      <c r="S3673" s="57">
        <f>R3673*SetUp!$B$65</f>
        <v>0</v>
      </c>
      <c r="T3673" s="57">
        <f>IF((R3673-S3673)&lt;SetUp!$B$53,R3673-S3673,SetUp!$B$53)</f>
        <v>0</v>
      </c>
      <c r="U3673" s="57">
        <f t="shared" si="992"/>
        <v>0.14019313956936064</v>
      </c>
      <c r="V3673" s="57">
        <f>(L3673-P3673)/1000*SetUp!$B$13*1000000/SetUp!$B$48</f>
        <v>1.8683772534036174E-2</v>
      </c>
      <c r="W3673" s="57">
        <f t="shared" si="994"/>
        <v>1.3118846287074604E-17</v>
      </c>
      <c r="X3673" s="57">
        <f>MAX((SetUp!$B$56*(1-($H3673/SetUp!$B$56)^2)*TANH(($B3673-$D3673)/SetUp!$B$56))/(1+$H3673/SetUp!$B$56*TANH(($B3673-$D3673)/SetUp!$B$56)),0)</f>
        <v>0</v>
      </c>
    </row>
    <row r="3674" spans="1:24" x14ac:dyDescent="0.3">
      <c r="A3674" s="64">
        <v>30336</v>
      </c>
      <c r="B3674" s="57">
        <v>0.22600000000000001</v>
      </c>
      <c r="C3674" s="57"/>
      <c r="D3674" s="57">
        <v>5.1120000000000001</v>
      </c>
      <c r="E3674" s="57">
        <f t="shared" si="986"/>
        <v>0.22600000000000001</v>
      </c>
      <c r="F3674" s="57">
        <f t="shared" si="987"/>
        <v>4.8860000000000001</v>
      </c>
      <c r="G3674" s="57">
        <f t="shared" si="988"/>
        <v>0</v>
      </c>
      <c r="H3674" s="57">
        <f>IF(Q3673&gt;SetUp!$B$56,SetUp!$B$56,Q3673)</f>
        <v>1.7681226852365164E-16</v>
      </c>
      <c r="I3674" s="57">
        <f t="shared" si="993"/>
        <v>0.14019313956936064</v>
      </c>
      <c r="J3674" s="57">
        <f>MIN(F3674,H3674,(1-EXP(-SetUp!$B$52*H3674/SetUp!$B$56))*F3674)</f>
        <v>0</v>
      </c>
      <c r="K3674" s="57">
        <f t="shared" si="989"/>
        <v>1.7681226852365164E-16</v>
      </c>
      <c r="L3674" s="57">
        <f>IF(I3674&lt;=0,0,MIN(SetUp!$B$50*I3674^SetUp!$B$55,I3674))</f>
        <v>7.7429678124801425E-4</v>
      </c>
      <c r="M3674" s="57">
        <f t="shared" si="990"/>
        <v>0.13941884278811262</v>
      </c>
      <c r="N3674" s="57">
        <f>IF(SetUp!$B$62=0,X3674,(B3674-E3674)*(1-(H3674/SetUp!$B$66/SetUp!$B$56)))</f>
        <v>0</v>
      </c>
      <c r="O3674" s="57">
        <f>K3674*SetUp!$B$65</f>
        <v>0</v>
      </c>
      <c r="P3674" s="57">
        <f>MIN(SetUp!$B$54*L3674^SetUp!$B$51,L3674)</f>
        <v>4.4890654435818017E-4</v>
      </c>
      <c r="Q3674" s="57">
        <f t="shared" si="991"/>
        <v>1.7681226852365164E-16</v>
      </c>
      <c r="R3674" s="57">
        <f>IF((H3674+N3674-O3674)&gt;SetUp!$B$56,T3673+H3674+N3674-O3674-SetUp!$B$56,T3673)</f>
        <v>0</v>
      </c>
      <c r="S3674" s="57">
        <f>R3674*SetUp!$B$65</f>
        <v>0</v>
      </c>
      <c r="T3674" s="57">
        <f>IF((R3674-S3674)&lt;SetUp!$B$53,R3674-S3674,SetUp!$B$53)</f>
        <v>0</v>
      </c>
      <c r="U3674" s="57">
        <f t="shared" si="992"/>
        <v>0.13941884278811262</v>
      </c>
      <c r="V3674" s="57">
        <f>(L3674-P3674)/1000*SetUp!$B$13*1000000/SetUp!$B$48</f>
        <v>1.850744274886381E-2</v>
      </c>
      <c r="W3674" s="57">
        <f t="shared" si="994"/>
        <v>-4.1199682554449168E-18</v>
      </c>
      <c r="X3674" s="57">
        <f>MAX((SetUp!$B$56*(1-($H3674/SetUp!$B$56)^2)*TANH(($B3674-$D3674)/SetUp!$B$56))/(1+$H3674/SetUp!$B$56*TANH(($B3674-$D3674)/SetUp!$B$56)),0)</f>
        <v>0</v>
      </c>
    </row>
    <row r="3675" spans="1:24" x14ac:dyDescent="0.3">
      <c r="A3675" s="64">
        <v>30337</v>
      </c>
      <c r="B3675" s="57">
        <v>0.80500000000000005</v>
      </c>
      <c r="C3675" s="57"/>
      <c r="D3675" s="57">
        <v>5.1120000000000001</v>
      </c>
      <c r="E3675" s="57">
        <f t="shared" si="986"/>
        <v>0.80500000000000005</v>
      </c>
      <c r="F3675" s="57">
        <f t="shared" si="987"/>
        <v>4.3070000000000004</v>
      </c>
      <c r="G3675" s="57">
        <f t="shared" si="988"/>
        <v>0</v>
      </c>
      <c r="H3675" s="57">
        <f>IF(Q3674&gt;SetUp!$B$56,SetUp!$B$56,Q3674)</f>
        <v>1.7681226852365164E-16</v>
      </c>
      <c r="I3675" s="57">
        <f t="shared" si="993"/>
        <v>0.13941884278811262</v>
      </c>
      <c r="J3675" s="57">
        <f>MIN(F3675,H3675,(1-EXP(-SetUp!$B$52*H3675/SetUp!$B$56))*F3675)</f>
        <v>0</v>
      </c>
      <c r="K3675" s="57">
        <f t="shared" si="989"/>
        <v>1.7681226852365164E-16</v>
      </c>
      <c r="L3675" s="57">
        <f>IF(I3675&lt;=0,0,MIN(SetUp!$B$50*I3675^SetUp!$B$55,I3675))</f>
        <v>7.6718241662375735E-4</v>
      </c>
      <c r="M3675" s="57">
        <f t="shared" si="990"/>
        <v>0.13865166037148885</v>
      </c>
      <c r="N3675" s="57">
        <f>IF(SetUp!$B$62=0,X3675,(B3675-E3675)*(1-(H3675/SetUp!$B$66/SetUp!$B$56)))</f>
        <v>0</v>
      </c>
      <c r="O3675" s="57">
        <f>K3675*SetUp!$B$65</f>
        <v>0</v>
      </c>
      <c r="P3675" s="57">
        <f>MIN(SetUp!$B$54*L3675^SetUp!$B$51,L3675)</f>
        <v>4.4485176804160483E-4</v>
      </c>
      <c r="Q3675" s="57">
        <f t="shared" si="991"/>
        <v>1.7681226852365164E-16</v>
      </c>
      <c r="R3675" s="57">
        <f>IF((H3675+N3675-O3675)&gt;SetUp!$B$56,T3674+H3675+N3675-O3675-SetUp!$B$56,T3674)</f>
        <v>0</v>
      </c>
      <c r="S3675" s="57">
        <f>R3675*SetUp!$B$65</f>
        <v>0</v>
      </c>
      <c r="T3675" s="57">
        <f>IF((R3675-S3675)&lt;SetUp!$B$53,R3675-S3675,SetUp!$B$53)</f>
        <v>0</v>
      </c>
      <c r="U3675" s="57">
        <f t="shared" si="992"/>
        <v>0.13865166037148885</v>
      </c>
      <c r="V3675" s="57">
        <f>(L3675-P3675)/1000*SetUp!$B$13*1000000/SetUp!$B$48</f>
        <v>1.8333420454953741E-2</v>
      </c>
      <c r="W3675" s="57">
        <f t="shared" si="994"/>
        <v>-1.1058862159352145E-17</v>
      </c>
      <c r="X3675" s="57">
        <f>MAX((SetUp!$B$56*(1-($H3675/SetUp!$B$56)^2)*TANH(($B3675-$D3675)/SetUp!$B$56))/(1+$H3675/SetUp!$B$56*TANH(($B3675-$D3675)/SetUp!$B$56)),0)</f>
        <v>0</v>
      </c>
    </row>
    <row r="3676" spans="1:24" x14ac:dyDescent="0.3">
      <c r="A3676" s="64">
        <v>30338</v>
      </c>
      <c r="B3676" s="57">
        <v>0.46</v>
      </c>
      <c r="C3676" s="57"/>
      <c r="D3676" s="57">
        <v>5.1120000000000001</v>
      </c>
      <c r="E3676" s="57">
        <f t="shared" si="986"/>
        <v>0.46</v>
      </c>
      <c r="F3676" s="57">
        <f t="shared" si="987"/>
        <v>4.6520000000000001</v>
      </c>
      <c r="G3676" s="57">
        <f t="shared" si="988"/>
        <v>0</v>
      </c>
      <c r="H3676" s="57">
        <f>IF(Q3675&gt;SetUp!$B$56,SetUp!$B$56,Q3675)</f>
        <v>1.7681226852365164E-16</v>
      </c>
      <c r="I3676" s="57">
        <f t="shared" si="993"/>
        <v>0.13865166037148885</v>
      </c>
      <c r="J3676" s="57">
        <f>MIN(F3676,H3676,(1-EXP(-SetUp!$B$52*H3676/SetUp!$B$56))*F3676)</f>
        <v>0</v>
      </c>
      <c r="K3676" s="57">
        <f t="shared" si="989"/>
        <v>1.7681226852365164E-16</v>
      </c>
      <c r="L3676" s="57">
        <f>IF(I3676&lt;=0,0,MIN(SetUp!$B$50*I3676^SetUp!$B$55,I3676))</f>
        <v>7.6015935083368583E-4</v>
      </c>
      <c r="M3676" s="57">
        <f t="shared" si="990"/>
        <v>0.13789150102065517</v>
      </c>
      <c r="N3676" s="57">
        <f>IF(SetUp!$B$62=0,X3676,(B3676-E3676)*(1-(H3676/SetUp!$B$66/SetUp!$B$56)))</f>
        <v>0</v>
      </c>
      <c r="O3676" s="57">
        <f>K3676*SetUp!$B$65</f>
        <v>0</v>
      </c>
      <c r="P3676" s="57">
        <f>MIN(SetUp!$B$54*L3676^SetUp!$B$51,L3676)</f>
        <v>4.4084839933454685E-4</v>
      </c>
      <c r="Q3676" s="57">
        <f t="shared" si="991"/>
        <v>1.7681226852365164E-16</v>
      </c>
      <c r="R3676" s="57">
        <f>IF((H3676+N3676-O3676)&gt;SetUp!$B$56,T3675+H3676+N3676-O3676-SetUp!$B$56,T3675)</f>
        <v>0</v>
      </c>
      <c r="S3676" s="57">
        <f>R3676*SetUp!$B$65</f>
        <v>0</v>
      </c>
      <c r="T3676" s="57">
        <f>IF((R3676-S3676)&lt;SetUp!$B$53,R3676-S3676,SetUp!$B$53)</f>
        <v>0</v>
      </c>
      <c r="U3676" s="57">
        <f t="shared" si="992"/>
        <v>0.13789150102065517</v>
      </c>
      <c r="V3676" s="57">
        <f>(L3676-P3676)/1000*SetUp!$B$13*1000000/SetUp!$B$48</f>
        <v>1.8161667081475281E-2</v>
      </c>
      <c r="W3676" s="57">
        <f t="shared" si="994"/>
        <v>7.9146758591441824E-18</v>
      </c>
      <c r="X3676" s="57">
        <f>MAX((SetUp!$B$56*(1-($H3676/SetUp!$B$56)^2)*TANH(($B3676-$D3676)/SetUp!$B$56))/(1+$H3676/SetUp!$B$56*TANH(($B3676-$D3676)/SetUp!$B$56)),0)</f>
        <v>0</v>
      </c>
    </row>
    <row r="3677" spans="1:24" x14ac:dyDescent="0.3">
      <c r="A3677" s="64">
        <v>30339</v>
      </c>
      <c r="B3677" s="57">
        <v>0.73499999999999999</v>
      </c>
      <c r="C3677" s="57"/>
      <c r="D3677" s="57">
        <v>5.1120000000000001</v>
      </c>
      <c r="E3677" s="57">
        <f t="shared" si="986"/>
        <v>0.73499999999999999</v>
      </c>
      <c r="F3677" s="57">
        <f t="shared" si="987"/>
        <v>4.3769999999999998</v>
      </c>
      <c r="G3677" s="57">
        <f t="shared" si="988"/>
        <v>0</v>
      </c>
      <c r="H3677" s="57">
        <f>IF(Q3676&gt;SetUp!$B$56,SetUp!$B$56,Q3676)</f>
        <v>1.7681226852365164E-16</v>
      </c>
      <c r="I3677" s="57">
        <f t="shared" si="993"/>
        <v>0.13789150102065517</v>
      </c>
      <c r="J3677" s="57">
        <f>MIN(F3677,H3677,(1-EXP(-SetUp!$B$52*H3677/SetUp!$B$56))*F3677)</f>
        <v>0</v>
      </c>
      <c r="K3677" s="57">
        <f t="shared" si="989"/>
        <v>1.7681226852365164E-16</v>
      </c>
      <c r="L3677" s="57">
        <f>IF(I3677&lt;=0,0,MIN(SetUp!$B$50*I3677^SetUp!$B$55,I3677))</f>
        <v>7.5322608147237828E-4</v>
      </c>
      <c r="M3677" s="57">
        <f t="shared" si="990"/>
        <v>0.13713827493918279</v>
      </c>
      <c r="N3677" s="57">
        <f>IF(SetUp!$B$62=0,X3677,(B3677-E3677)*(1-(H3677/SetUp!$B$66/SetUp!$B$56)))</f>
        <v>0</v>
      </c>
      <c r="O3677" s="57">
        <f>K3677*SetUp!$B$65</f>
        <v>0</v>
      </c>
      <c r="P3677" s="57">
        <f>MIN(SetUp!$B$54*L3677^SetUp!$B$51,L3677)</f>
        <v>4.3689560018615205E-4</v>
      </c>
      <c r="Q3677" s="57">
        <f t="shared" si="991"/>
        <v>1.7681226852365164E-16</v>
      </c>
      <c r="R3677" s="57">
        <f>IF((H3677+N3677-O3677)&gt;SetUp!$B$56,T3676+H3677+N3677-O3677-SetUp!$B$56,T3676)</f>
        <v>0</v>
      </c>
      <c r="S3677" s="57">
        <f>R3677*SetUp!$B$65</f>
        <v>0</v>
      </c>
      <c r="T3677" s="57">
        <f>IF((R3677-S3677)&lt;SetUp!$B$53,R3677-S3677,SetUp!$B$53)</f>
        <v>0</v>
      </c>
      <c r="U3677" s="57">
        <f t="shared" si="992"/>
        <v>0.13713827493918279</v>
      </c>
      <c r="V3677" s="57">
        <f>(L3677-P3677)/1000*SetUp!$B$13*1000000/SetUp!$B$48</f>
        <v>1.7992144841479946E-2</v>
      </c>
      <c r="W3677" s="57">
        <f t="shared" si="994"/>
        <v>5.3668007538032469E-17</v>
      </c>
      <c r="X3677" s="57">
        <f>MAX((SetUp!$B$56*(1-($H3677/SetUp!$B$56)^2)*TANH(($B3677-$D3677)/SetUp!$B$56))/(1+$H3677/SetUp!$B$56*TANH(($B3677-$D3677)/SetUp!$B$56)),0)</f>
        <v>0</v>
      </c>
    </row>
    <row r="3678" spans="1:24" x14ac:dyDescent="0.3">
      <c r="A3678" s="64">
        <v>30340</v>
      </c>
      <c r="B3678" s="57">
        <v>1.655</v>
      </c>
      <c r="C3678" s="57"/>
      <c r="D3678" s="57">
        <v>5.1120000000000001</v>
      </c>
      <c r="E3678" s="57">
        <f t="shared" si="986"/>
        <v>1.655</v>
      </c>
      <c r="F3678" s="57">
        <f t="shared" si="987"/>
        <v>3.4569999999999999</v>
      </c>
      <c r="G3678" s="57">
        <f t="shared" si="988"/>
        <v>0</v>
      </c>
      <c r="H3678" s="57">
        <f>IF(Q3677&gt;SetUp!$B$56,SetUp!$B$56,Q3677)</f>
        <v>1.7681226852365164E-16</v>
      </c>
      <c r="I3678" s="57">
        <f t="shared" si="993"/>
        <v>0.13713827493918279</v>
      </c>
      <c r="J3678" s="57">
        <f>MIN(F3678,H3678,(1-EXP(-SetUp!$B$52*H3678/SetUp!$B$56))*F3678)</f>
        <v>0</v>
      </c>
      <c r="K3678" s="57">
        <f t="shared" si="989"/>
        <v>1.7681226852365164E-16</v>
      </c>
      <c r="L3678" s="57">
        <f>IF(I3678&lt;=0,0,MIN(SetUp!$B$50*I3678^SetUp!$B$55,I3678))</f>
        <v>7.4638113626657708E-4</v>
      </c>
      <c r="M3678" s="57">
        <f t="shared" si="990"/>
        <v>0.13639189380291622</v>
      </c>
      <c r="N3678" s="57">
        <f>IF(SetUp!$B$62=0,X3678,(B3678-E3678)*(1-(H3678/SetUp!$B$66/SetUp!$B$56)))</f>
        <v>0</v>
      </c>
      <c r="O3678" s="57">
        <f>K3678*SetUp!$B$65</f>
        <v>0</v>
      </c>
      <c r="P3678" s="57">
        <f>MIN(SetUp!$B$54*L3678^SetUp!$B$51,L3678)</f>
        <v>4.3299254922533534E-4</v>
      </c>
      <c r="Q3678" s="57">
        <f t="shared" si="991"/>
        <v>1.7681226852365164E-16</v>
      </c>
      <c r="R3678" s="57">
        <f>IF((H3678+N3678-O3678)&gt;SetUp!$B$56,T3677+H3678+N3678-O3678-SetUp!$B$56,T3677)</f>
        <v>0</v>
      </c>
      <c r="S3678" s="57">
        <f>R3678*SetUp!$B$65</f>
        <v>0</v>
      </c>
      <c r="T3678" s="57">
        <f>IF((R3678-S3678)&lt;SetUp!$B$53,R3678-S3678,SetUp!$B$53)</f>
        <v>0</v>
      </c>
      <c r="U3678" s="57">
        <f t="shared" si="992"/>
        <v>0.13639189380291622</v>
      </c>
      <c r="V3678" s="57">
        <f>(L3678-P3678)/1000*SetUp!$B$13*1000000/SetUp!$B$48</f>
        <v>1.7824816713160302E-2</v>
      </c>
      <c r="W3678" s="57">
        <f t="shared" si="994"/>
        <v>-1.0570971181733668E-16</v>
      </c>
      <c r="X3678" s="57">
        <f>MAX((SetUp!$B$56*(1-($H3678/SetUp!$B$56)^2)*TANH(($B3678-$D3678)/SetUp!$B$56))/(1+$H3678/SetUp!$B$56*TANH(($B3678-$D3678)/SetUp!$B$56)),0)</f>
        <v>0</v>
      </c>
    </row>
    <row r="3679" spans="1:24" x14ac:dyDescent="0.3">
      <c r="A3679" s="64">
        <v>30341</v>
      </c>
      <c r="B3679" s="57">
        <v>1.504</v>
      </c>
      <c r="C3679" s="57"/>
      <c r="D3679" s="57">
        <v>5.1120000000000001</v>
      </c>
      <c r="E3679" s="57">
        <f t="shared" si="986"/>
        <v>1.504</v>
      </c>
      <c r="F3679" s="57">
        <f t="shared" si="987"/>
        <v>3.6080000000000001</v>
      </c>
      <c r="G3679" s="57">
        <f t="shared" si="988"/>
        <v>0</v>
      </c>
      <c r="H3679" s="57">
        <f>IF(Q3678&gt;SetUp!$B$56,SetUp!$B$56,Q3678)</f>
        <v>1.7681226852365164E-16</v>
      </c>
      <c r="I3679" s="57">
        <f t="shared" si="993"/>
        <v>0.13639189380291622</v>
      </c>
      <c r="J3679" s="57">
        <f>MIN(F3679,H3679,(1-EXP(-SetUp!$B$52*H3679/SetUp!$B$56))*F3679)</f>
        <v>0</v>
      </c>
      <c r="K3679" s="57">
        <f t="shared" si="989"/>
        <v>1.7681226852365164E-16</v>
      </c>
      <c r="L3679" s="57">
        <f>IF(I3679&lt;=0,0,MIN(SetUp!$B$50*I3679^SetUp!$B$55,I3679))</f>
        <v>7.3962307236308538E-4</v>
      </c>
      <c r="M3679" s="57">
        <f t="shared" si="990"/>
        <v>0.13565227073055314</v>
      </c>
      <c r="N3679" s="57">
        <f>IF(SetUp!$B$62=0,X3679,(B3679-E3679)*(1-(H3679/SetUp!$B$66/SetUp!$B$56)))</f>
        <v>0</v>
      </c>
      <c r="O3679" s="57">
        <f>K3679*SetUp!$B$65</f>
        <v>0</v>
      </c>
      <c r="P3679" s="57">
        <f>MIN(SetUp!$B$54*L3679^SetUp!$B$51,L3679)</f>
        <v>4.2913844136912861E-4</v>
      </c>
      <c r="Q3679" s="57">
        <f t="shared" si="991"/>
        <v>1.7681226852365164E-16</v>
      </c>
      <c r="R3679" s="57">
        <f>IF((H3679+N3679-O3679)&gt;SetUp!$B$56,T3678+H3679+N3679-O3679-SetUp!$B$56,T3678)</f>
        <v>0</v>
      </c>
      <c r="S3679" s="57">
        <f>R3679*SetUp!$B$65</f>
        <v>0</v>
      </c>
      <c r="T3679" s="57">
        <f>IF((R3679-S3679)&lt;SetUp!$B$53,R3679-S3679,SetUp!$B$53)</f>
        <v>0</v>
      </c>
      <c r="U3679" s="57">
        <f t="shared" si="992"/>
        <v>0.13565227073055314</v>
      </c>
      <c r="V3679" s="57">
        <f>(L3679-P3679)/1000*SetUp!$B$13*1000000/SetUp!$B$48</f>
        <v>1.7659646421623435E-2</v>
      </c>
      <c r="W3679" s="57">
        <f t="shared" si="994"/>
        <v>2.8189256484623115E-18</v>
      </c>
      <c r="X3679" s="57">
        <f>MAX((SetUp!$B$56*(1-($H3679/SetUp!$B$56)^2)*TANH(($B3679-$D3679)/SetUp!$B$56))/(1+$H3679/SetUp!$B$56*TANH(($B3679-$D3679)/SetUp!$B$56)),0)</f>
        <v>0</v>
      </c>
    </row>
    <row r="3680" spans="1:24" x14ac:dyDescent="0.3">
      <c r="A3680" s="64">
        <v>30342</v>
      </c>
      <c r="B3680" s="57">
        <v>5.0830000000000002</v>
      </c>
      <c r="C3680" s="57"/>
      <c r="D3680" s="57">
        <v>5.1120000000000001</v>
      </c>
      <c r="E3680" s="57">
        <f t="shared" si="986"/>
        <v>5.0830000000000002</v>
      </c>
      <c r="F3680" s="57">
        <f t="shared" si="987"/>
        <v>2.8999999999999915E-2</v>
      </c>
      <c r="G3680" s="57">
        <f t="shared" si="988"/>
        <v>0</v>
      </c>
      <c r="H3680" s="57">
        <f>IF(Q3679&gt;SetUp!$B$56,SetUp!$B$56,Q3679)</f>
        <v>1.7681226852365164E-16</v>
      </c>
      <c r="I3680" s="57">
        <f t="shared" si="993"/>
        <v>0.13565227073055314</v>
      </c>
      <c r="J3680" s="57">
        <f>MIN(F3680,H3680,(1-EXP(-SetUp!$B$52*H3680/SetUp!$B$56))*F3680)</f>
        <v>0</v>
      </c>
      <c r="K3680" s="57">
        <f t="shared" si="989"/>
        <v>1.7681226852365164E-16</v>
      </c>
      <c r="L3680" s="57">
        <f>IF(I3680&lt;=0,0,MIN(SetUp!$B$50*I3680^SetUp!$B$55,I3680))</f>
        <v>7.3295047563602049E-4</v>
      </c>
      <c r="M3680" s="57">
        <f t="shared" si="990"/>
        <v>0.13491932025491712</v>
      </c>
      <c r="N3680" s="57">
        <f>IF(SetUp!$B$62=0,X3680,(B3680-E3680)*(1-(H3680/SetUp!$B$66/SetUp!$B$56)))</f>
        <v>0</v>
      </c>
      <c r="O3680" s="57">
        <f>K3680*SetUp!$B$65</f>
        <v>0</v>
      </c>
      <c r="P3680" s="57">
        <f>MIN(SetUp!$B$54*L3680^SetUp!$B$51,L3680)</f>
        <v>4.253324874416149E-4</v>
      </c>
      <c r="Q3680" s="57">
        <f t="shared" si="991"/>
        <v>1.7681226852365164E-16</v>
      </c>
      <c r="R3680" s="57">
        <f>IF((H3680+N3680-O3680)&gt;SetUp!$B$56,T3679+H3680+N3680-O3680-SetUp!$B$56,T3679)</f>
        <v>0</v>
      </c>
      <c r="S3680" s="57">
        <f>R3680*SetUp!$B$65</f>
        <v>0</v>
      </c>
      <c r="T3680" s="57">
        <f>IF((R3680-S3680)&lt;SetUp!$B$53,R3680-S3680,SetUp!$B$53)</f>
        <v>0</v>
      </c>
      <c r="U3680" s="57">
        <f t="shared" si="992"/>
        <v>0.13491932025491712</v>
      </c>
      <c r="V3680" s="57">
        <f>(L3680-P3680)/1000*SetUp!$B$13*1000000/SetUp!$B$48</f>
        <v>1.7496598421163304E-2</v>
      </c>
      <c r="W3680" s="57">
        <f t="shared" si="994"/>
        <v>-1.3108004265349749E-16</v>
      </c>
      <c r="X3680" s="57">
        <f>MAX((SetUp!$B$56*(1-($H3680/SetUp!$B$56)^2)*TANH(($B3680-$D3680)/SetUp!$B$56))/(1+$H3680/SetUp!$B$56*TANH(($B3680-$D3680)/SetUp!$B$56)),0)</f>
        <v>0</v>
      </c>
    </row>
    <row r="3681" spans="1:24" x14ac:dyDescent="0.3">
      <c r="A3681" s="64">
        <v>30343</v>
      </c>
      <c r="B3681" s="57">
        <v>1.288</v>
      </c>
      <c r="C3681" s="57"/>
      <c r="D3681" s="57">
        <v>5.1120000000000001</v>
      </c>
      <c r="E3681" s="57">
        <f t="shared" si="986"/>
        <v>1.288</v>
      </c>
      <c r="F3681" s="57">
        <f t="shared" si="987"/>
        <v>3.8239999999999998</v>
      </c>
      <c r="G3681" s="57">
        <f t="shared" si="988"/>
        <v>0</v>
      </c>
      <c r="H3681" s="57">
        <f>IF(Q3680&gt;SetUp!$B$56,SetUp!$B$56,Q3680)</f>
        <v>1.7681226852365164E-16</v>
      </c>
      <c r="I3681" s="57">
        <f t="shared" si="993"/>
        <v>0.13491932025491712</v>
      </c>
      <c r="J3681" s="57">
        <f>MIN(F3681,H3681,(1-EXP(-SetUp!$B$52*H3681/SetUp!$B$56))*F3681)</f>
        <v>0</v>
      </c>
      <c r="K3681" s="57">
        <f t="shared" si="989"/>
        <v>1.7681226852365164E-16</v>
      </c>
      <c r="L3681" s="57">
        <f>IF(I3681&lt;=0,0,MIN(SetUp!$B$50*I3681^SetUp!$B$55,I3681))</f>
        <v>7.2636196001283585E-4</v>
      </c>
      <c r="M3681" s="57">
        <f t="shared" si="990"/>
        <v>0.1341929582949043</v>
      </c>
      <c r="N3681" s="57">
        <f>IF(SetUp!$B$62=0,X3681,(B3681-E3681)*(1-(H3681/SetUp!$B$66/SetUp!$B$56)))</f>
        <v>0</v>
      </c>
      <c r="O3681" s="57">
        <f>K3681*SetUp!$B$65</f>
        <v>0</v>
      </c>
      <c r="P3681" s="57">
        <f>MIN(SetUp!$B$54*L3681^SetUp!$B$51,L3681)</f>
        <v>4.2157391380312834E-4</v>
      </c>
      <c r="Q3681" s="57">
        <f t="shared" si="991"/>
        <v>1.7681226852365164E-16</v>
      </c>
      <c r="R3681" s="57">
        <f>IF((H3681+N3681-O3681)&gt;SetUp!$B$56,T3680+H3681+N3681-O3681-SetUp!$B$56,T3680)</f>
        <v>0</v>
      </c>
      <c r="S3681" s="57">
        <f>R3681*SetUp!$B$65</f>
        <v>0</v>
      </c>
      <c r="T3681" s="57">
        <f>IF((R3681-S3681)&lt;SetUp!$B$53,R3681-S3681,SetUp!$B$53)</f>
        <v>0</v>
      </c>
      <c r="U3681" s="57">
        <f t="shared" si="992"/>
        <v>0.1341929582949043</v>
      </c>
      <c r="V3681" s="57">
        <f>(L3681-P3681)/1000*SetUp!$B$13*1000000/SetUp!$B$48</f>
        <v>1.733563787801665E-2</v>
      </c>
      <c r="W3681" s="57">
        <f t="shared" si="994"/>
        <v>-1.9840899756484731E-17</v>
      </c>
      <c r="X3681" s="57">
        <f>MAX((SetUp!$B$56*(1-($H3681/SetUp!$B$56)^2)*TANH(($B3681-$D3681)/SetUp!$B$56))/(1+$H3681/SetUp!$B$56*TANH(($B3681-$D3681)/SetUp!$B$56)),0)</f>
        <v>0</v>
      </c>
    </row>
    <row r="3682" spans="1:24" x14ac:dyDescent="0.3">
      <c r="A3682" s="64">
        <v>30344</v>
      </c>
      <c r="B3682" s="57">
        <v>15.326000000000001</v>
      </c>
      <c r="C3682" s="57"/>
      <c r="D3682" s="57">
        <v>5.1120000000000001</v>
      </c>
      <c r="E3682" s="57">
        <f t="shared" si="986"/>
        <v>5.1120000000000001</v>
      </c>
      <c r="F3682" s="57">
        <f t="shared" si="987"/>
        <v>0</v>
      </c>
      <c r="G3682" s="57">
        <f t="shared" si="988"/>
        <v>8.5842954172957064E-2</v>
      </c>
      <c r="H3682" s="57">
        <f>IF(Q3681&gt;SetUp!$B$56,SetUp!$B$56,Q3681)</f>
        <v>1.7681226852365164E-16</v>
      </c>
      <c r="I3682" s="57">
        <f t="shared" si="993"/>
        <v>0.22003591246786136</v>
      </c>
      <c r="J3682" s="57">
        <f>MIN(F3682,H3682,(1-EXP(-SetUp!$B$52*H3682/SetUp!$B$56))*F3682)</f>
        <v>0</v>
      </c>
      <c r="K3682" s="57">
        <f t="shared" si="989"/>
        <v>1.7681226852365164E-16</v>
      </c>
      <c r="L3682" s="57">
        <f>IF(I3682&lt;=0,0,MIN(SetUp!$B$50*I3682^SetUp!$B$55,I3682))</f>
        <v>1.6412905365288698E-3</v>
      </c>
      <c r="M3682" s="57">
        <f t="shared" si="990"/>
        <v>0.21839462193133249</v>
      </c>
      <c r="N3682" s="57">
        <f>IF(SetUp!$B$62=0,X3682,(B3682-E3682)*(1-(H3682/SetUp!$B$66/SetUp!$B$56)))</f>
        <v>10.128157045827043</v>
      </c>
      <c r="O3682" s="57">
        <f>K3682*SetUp!$B$65</f>
        <v>0</v>
      </c>
      <c r="P3682" s="57">
        <f>MIN(SetUp!$B$54*L3682^SetUp!$B$51,L3682)</f>
        <v>9.3947090128924785E-4</v>
      </c>
      <c r="Q3682" s="57">
        <f t="shared" si="991"/>
        <v>10.128157045827043</v>
      </c>
      <c r="R3682" s="57">
        <f>IF((H3682+N3682-O3682)&gt;SetUp!$B$56,T3681+H3682+N3682-O3682-SetUp!$B$56,T3681)</f>
        <v>0</v>
      </c>
      <c r="S3682" s="57">
        <f>R3682*SetUp!$B$65</f>
        <v>0</v>
      </c>
      <c r="T3682" s="57">
        <f>IF((R3682-S3682)&lt;SetUp!$B$53,R3682-S3682,SetUp!$B$53)</f>
        <v>0</v>
      </c>
      <c r="U3682" s="57">
        <f t="shared" si="992"/>
        <v>0.21839462193133249</v>
      </c>
      <c r="V3682" s="57">
        <f>(L3682-P3682)/1000*SetUp!$B$13*1000000/SetUp!$B$48</f>
        <v>3.9917874744420725E-2</v>
      </c>
      <c r="W3682" s="57">
        <f t="shared" si="994"/>
        <v>1.3632758116832733E-15</v>
      </c>
      <c r="X3682" s="57">
        <f>MAX((SetUp!$B$56*(1-($H3682/SetUp!$B$56)^2)*TANH(($B3682-$D3682)/SetUp!$B$56))/(1+$H3682/SetUp!$B$56*TANH(($B3682-$D3682)/SetUp!$B$56)),0)</f>
        <v>10.128157045827043</v>
      </c>
    </row>
    <row r="3683" spans="1:24" x14ac:dyDescent="0.3">
      <c r="A3683" s="64">
        <v>30345</v>
      </c>
      <c r="B3683" s="57">
        <v>4.5979999999999999</v>
      </c>
      <c r="C3683" s="57"/>
      <c r="D3683" s="57">
        <v>5.1120000000000001</v>
      </c>
      <c r="E3683" s="57">
        <f t="shared" si="986"/>
        <v>4.5979999999999999</v>
      </c>
      <c r="F3683" s="57">
        <f t="shared" si="987"/>
        <v>0.51400000000000023</v>
      </c>
      <c r="G3683" s="57">
        <f t="shared" si="988"/>
        <v>0</v>
      </c>
      <c r="H3683" s="57">
        <f>IF(Q3682&gt;SetUp!$B$56,SetUp!$B$56,Q3682)</f>
        <v>10.128157045827043</v>
      </c>
      <c r="I3683" s="57">
        <f t="shared" si="993"/>
        <v>0.21839462193133249</v>
      </c>
      <c r="J3683" s="57">
        <f>MIN(F3683,H3683,(1-EXP(-SetUp!$B$52*H3683/SetUp!$B$56))*F3683)</f>
        <v>0.40839573834443055</v>
      </c>
      <c r="K3683" s="57">
        <f t="shared" si="989"/>
        <v>9.7197613074826137</v>
      </c>
      <c r="L3683" s="57">
        <f>IF(I3683&lt;=0,0,MIN(SetUp!$B$50*I3683^SetUp!$B$55,I3683))</f>
        <v>1.6209368051377736E-3</v>
      </c>
      <c r="M3683" s="57">
        <f t="shared" si="990"/>
        <v>0.21677368512619472</v>
      </c>
      <c r="N3683" s="57">
        <f>IF(SetUp!$B$62=0,X3683,(B3683-E3683)*(1-(H3683/SetUp!$B$66/SetUp!$B$56)))</f>
        <v>0</v>
      </c>
      <c r="O3683" s="57">
        <f>K3683*SetUp!$B$65</f>
        <v>0</v>
      </c>
      <c r="P3683" s="57">
        <f>MIN(SetUp!$B$54*L3683^SetUp!$B$51,L3683)</f>
        <v>9.2801745561841046E-4</v>
      </c>
      <c r="Q3683" s="57">
        <f t="shared" si="991"/>
        <v>9.7197613074826137</v>
      </c>
      <c r="R3683" s="57">
        <f>IF((H3683+N3683-O3683)&gt;SetUp!$B$56,T3682+H3683+N3683-O3683-SetUp!$B$56,T3682)</f>
        <v>0</v>
      </c>
      <c r="S3683" s="57">
        <f>R3683*SetUp!$B$65</f>
        <v>0</v>
      </c>
      <c r="T3683" s="57">
        <f>IF((R3683-S3683)&lt;SetUp!$B$53,R3683-S3683,SetUp!$B$53)</f>
        <v>0</v>
      </c>
      <c r="U3683" s="57">
        <f t="shared" si="992"/>
        <v>0.21677368512619472</v>
      </c>
      <c r="V3683" s="57">
        <f>(L3683-P3683)/1000*SetUp!$B$13*1000000/SetUp!$B$48</f>
        <v>3.9411647114511873E-2</v>
      </c>
      <c r="W3683" s="57">
        <f t="shared" si="994"/>
        <v>3.5518463170625125E-16</v>
      </c>
      <c r="X3683" s="57">
        <f>MAX((SetUp!$B$56*(1-($H3683/SetUp!$B$56)^2)*TANH(($B3683-$D3683)/SetUp!$B$56))/(1+$H3683/SetUp!$B$56*TANH(($B3683-$D3683)/SetUp!$B$56)),0)</f>
        <v>0</v>
      </c>
    </row>
    <row r="3684" spans="1:24" x14ac:dyDescent="0.3">
      <c r="A3684" s="64">
        <v>30346</v>
      </c>
      <c r="B3684" s="57">
        <v>2.4950000000000001</v>
      </c>
      <c r="C3684" s="57"/>
      <c r="D3684" s="57">
        <v>5.1120000000000001</v>
      </c>
      <c r="E3684" s="57">
        <f t="shared" si="986"/>
        <v>2.4950000000000001</v>
      </c>
      <c r="F3684" s="57">
        <f t="shared" si="987"/>
        <v>2.617</v>
      </c>
      <c r="G3684" s="57">
        <f t="shared" si="988"/>
        <v>0</v>
      </c>
      <c r="H3684" s="57">
        <f>IF(Q3683&gt;SetUp!$B$56,SetUp!$B$56,Q3683)</f>
        <v>9.7197613074826137</v>
      </c>
      <c r="I3684" s="57">
        <f t="shared" si="993"/>
        <v>0.21677368512619472</v>
      </c>
      <c r="J3684" s="57">
        <f>MIN(F3684,H3684,(1-EXP(-SetUp!$B$52*H3684/SetUp!$B$56))*F3684)</f>
        <v>2.0438937092311429</v>
      </c>
      <c r="K3684" s="57">
        <f t="shared" si="989"/>
        <v>7.6758675982514708</v>
      </c>
      <c r="L3684" s="57">
        <f>IF(I3684&lt;=0,0,MIN(SetUp!$B$50*I3684^SetUp!$B$55,I3684))</f>
        <v>1.6009353172780104E-3</v>
      </c>
      <c r="M3684" s="57">
        <f t="shared" si="990"/>
        <v>0.21517274980891671</v>
      </c>
      <c r="N3684" s="57">
        <f>IF(SetUp!$B$62=0,X3684,(B3684-E3684)*(1-(H3684/SetUp!$B$66/SetUp!$B$56)))</f>
        <v>0</v>
      </c>
      <c r="O3684" s="57">
        <f>K3684*SetUp!$B$65</f>
        <v>0</v>
      </c>
      <c r="P3684" s="57">
        <f>MIN(SetUp!$B$54*L3684^SetUp!$B$51,L3684)</f>
        <v>9.1675984070237746E-4</v>
      </c>
      <c r="Q3684" s="57">
        <f t="shared" si="991"/>
        <v>7.6758675982514708</v>
      </c>
      <c r="R3684" s="57">
        <f>IF((H3684+N3684-O3684)&gt;SetUp!$B$56,T3683+H3684+N3684-O3684-SetUp!$B$56,T3683)</f>
        <v>0</v>
      </c>
      <c r="S3684" s="57">
        <f>R3684*SetUp!$B$65</f>
        <v>0</v>
      </c>
      <c r="T3684" s="57">
        <f>IF((R3684-S3684)&lt;SetUp!$B$53,R3684-S3684,SetUp!$B$53)</f>
        <v>0</v>
      </c>
      <c r="U3684" s="57">
        <f t="shared" si="992"/>
        <v>0.21517274980891671</v>
      </c>
      <c r="V3684" s="57">
        <f>(L3684-P3684)/1000*SetUp!$B$13*1000000/SetUp!$B$48</f>
        <v>3.8914315880925372E-2</v>
      </c>
      <c r="W3684" s="57">
        <f t="shared" si="994"/>
        <v>3.3631951390500348E-16</v>
      </c>
      <c r="X3684" s="57">
        <f>MAX((SetUp!$B$56*(1-($H3684/SetUp!$B$56)^2)*TANH(($B3684-$D3684)/SetUp!$B$56))/(1+$H3684/SetUp!$B$56*TANH(($B3684-$D3684)/SetUp!$B$56)),0)</f>
        <v>0</v>
      </c>
    </row>
    <row r="3685" spans="1:24" x14ac:dyDescent="0.3">
      <c r="A3685" s="64">
        <v>30347</v>
      </c>
      <c r="B3685" s="57">
        <v>0.53100000000000003</v>
      </c>
      <c r="C3685" s="57"/>
      <c r="D3685" s="57">
        <v>5.1120000000000001</v>
      </c>
      <c r="E3685" s="57">
        <f t="shared" si="986"/>
        <v>0.53100000000000003</v>
      </c>
      <c r="F3685" s="57">
        <f t="shared" si="987"/>
        <v>4.5810000000000004</v>
      </c>
      <c r="G3685" s="57">
        <f t="shared" si="988"/>
        <v>0</v>
      </c>
      <c r="H3685" s="57">
        <f>IF(Q3684&gt;SetUp!$B$56,SetUp!$B$56,Q3684)</f>
        <v>7.6758675982514708</v>
      </c>
      <c r="I3685" s="57">
        <f t="shared" si="993"/>
        <v>0.21517274980891671</v>
      </c>
      <c r="J3685" s="57">
        <f>MIN(F3685,H3685,(1-EXP(-SetUp!$B$52*H3685/SetUp!$B$56))*F3685)</f>
        <v>3.2003381264853408</v>
      </c>
      <c r="K3685" s="57">
        <f t="shared" si="989"/>
        <v>4.47552947176613</v>
      </c>
      <c r="L3685" s="57">
        <f>IF(I3685&lt;=0,0,MIN(SetUp!$B$50*I3685^SetUp!$B$55,I3685))</f>
        <v>1.5812782632806935E-3</v>
      </c>
      <c r="M3685" s="57">
        <f t="shared" si="990"/>
        <v>0.21359147154563601</v>
      </c>
      <c r="N3685" s="57">
        <f>IF(SetUp!$B$62=0,X3685,(B3685-E3685)*(1-(H3685/SetUp!$B$66/SetUp!$B$56)))</f>
        <v>0</v>
      </c>
      <c r="O3685" s="57">
        <f>K3685*SetUp!$B$65</f>
        <v>0</v>
      </c>
      <c r="P3685" s="57">
        <f>MIN(SetUp!$B$54*L3685^SetUp!$B$51,L3685)</f>
        <v>9.0569375516628818E-4</v>
      </c>
      <c r="Q3685" s="57">
        <f t="shared" si="991"/>
        <v>4.47552947176613</v>
      </c>
      <c r="R3685" s="57">
        <f>IF((H3685+N3685-O3685)&gt;SetUp!$B$56,T3684+H3685+N3685-O3685-SetUp!$B$56,T3684)</f>
        <v>0</v>
      </c>
      <c r="S3685" s="57">
        <f>R3685*SetUp!$B$65</f>
        <v>0</v>
      </c>
      <c r="T3685" s="57">
        <f>IF((R3685-S3685)&lt;SetUp!$B$53,R3685-S3685,SetUp!$B$53)</f>
        <v>0</v>
      </c>
      <c r="U3685" s="57">
        <f t="shared" si="992"/>
        <v>0.21359147154563601</v>
      </c>
      <c r="V3685" s="57">
        <f>(L3685-P3685)/1000*SetUp!$B$13*1000000/SetUp!$B$48</f>
        <v>3.8425681500025684E-2</v>
      </c>
      <c r="W3685" s="57">
        <f t="shared" si="994"/>
        <v>4.4322184811207421E-16</v>
      </c>
      <c r="X3685" s="57">
        <f>MAX((SetUp!$B$56*(1-($H3685/SetUp!$B$56)^2)*TANH(($B3685-$D3685)/SetUp!$B$56))/(1+$H3685/SetUp!$B$56*TANH(($B3685-$D3685)/SetUp!$B$56)),0)</f>
        <v>0</v>
      </c>
    </row>
    <row r="3686" spans="1:24" x14ac:dyDescent="0.3">
      <c r="A3686" s="64">
        <v>30348</v>
      </c>
      <c r="B3686" s="57">
        <v>5.6000000000000001E-2</v>
      </c>
      <c r="C3686" s="57">
        <v>0</v>
      </c>
      <c r="D3686" s="57">
        <v>4.8680000000000003</v>
      </c>
      <c r="E3686" s="57">
        <f t="shared" si="986"/>
        <v>5.6000000000000001E-2</v>
      </c>
      <c r="F3686" s="57">
        <f t="shared" si="987"/>
        <v>4.8120000000000003</v>
      </c>
      <c r="G3686" s="57">
        <f t="shared" si="988"/>
        <v>0</v>
      </c>
      <c r="H3686" s="57">
        <f>IF(Q3685&gt;SetUp!$B$56,SetUp!$B$56,Q3685)</f>
        <v>4.47552947176613</v>
      </c>
      <c r="I3686" s="57">
        <f t="shared" si="993"/>
        <v>0.21359147154563601</v>
      </c>
      <c r="J3686" s="57">
        <f>MIN(F3686,H3686,(1-EXP(-SetUp!$B$52*H3686/SetUp!$B$56))*F3686)</f>
        <v>2.4207617735853537</v>
      </c>
      <c r="K3686" s="57">
        <f t="shared" si="989"/>
        <v>2.0547676981807763</v>
      </c>
      <c r="L3686" s="57">
        <f>IF(I3686&lt;=0,0,MIN(SetUp!$B$50*I3686^SetUp!$B$55,I3686))</f>
        <v>1.5619580442989113E-3</v>
      </c>
      <c r="M3686" s="57">
        <f t="shared" si="990"/>
        <v>0.21202951350133711</v>
      </c>
      <c r="N3686" s="57">
        <f>IF(SetUp!$B$62=0,X3686,(B3686-E3686)*(1-(H3686/SetUp!$B$66/SetUp!$B$56)))</f>
        <v>0</v>
      </c>
      <c r="O3686" s="57">
        <f>K3686*SetUp!$B$65</f>
        <v>0</v>
      </c>
      <c r="P3686" s="57">
        <f>MIN(SetUp!$B$54*L3686^SetUp!$B$51,L3686)</f>
        <v>8.948150128700905E-4</v>
      </c>
      <c r="Q3686" s="57">
        <f t="shared" si="991"/>
        <v>2.0547676981807763</v>
      </c>
      <c r="R3686" s="57">
        <f>IF((H3686+N3686-O3686)&gt;SetUp!$B$56,T3685+H3686+N3686-O3686-SetUp!$B$56,T3685)</f>
        <v>0</v>
      </c>
      <c r="S3686" s="57">
        <f>R3686*SetUp!$B$65</f>
        <v>0</v>
      </c>
      <c r="T3686" s="57">
        <f>IF((R3686-S3686)&lt;SetUp!$B$53,R3686-S3686,SetUp!$B$53)</f>
        <v>0</v>
      </c>
      <c r="U3686" s="57">
        <f t="shared" si="992"/>
        <v>0.21202951350133711</v>
      </c>
      <c r="V3686" s="57">
        <f>(L3686-P3686)/1000*SetUp!$B$13*1000000/SetUp!$B$48</f>
        <v>3.7945549864953861E-2</v>
      </c>
      <c r="W3686" s="57">
        <f t="shared" si="994"/>
        <v>2.0556473190325164E-16</v>
      </c>
      <c r="X3686" s="57">
        <f>MAX((SetUp!$B$56*(1-($H3686/SetUp!$B$56)^2)*TANH(($B3686-$D3686)/SetUp!$B$56))/(1+$H3686/SetUp!$B$56*TANH(($B3686-$D3686)/SetUp!$B$56)),0)</f>
        <v>0</v>
      </c>
    </row>
    <row r="3687" spans="1:24" x14ac:dyDescent="0.3">
      <c r="A3687" s="64">
        <v>30349</v>
      </c>
      <c r="B3687" s="57">
        <v>1.855</v>
      </c>
      <c r="C3687" s="57">
        <v>0</v>
      </c>
      <c r="D3687" s="57">
        <v>4.8680000000000003</v>
      </c>
      <c r="E3687" s="57">
        <f t="shared" si="986"/>
        <v>1.855</v>
      </c>
      <c r="F3687" s="57">
        <f t="shared" si="987"/>
        <v>3.0130000000000003</v>
      </c>
      <c r="G3687" s="57">
        <f t="shared" si="988"/>
        <v>0</v>
      </c>
      <c r="H3687" s="57">
        <f>IF(Q3686&gt;SetUp!$B$56,SetUp!$B$56,Q3686)</f>
        <v>2.0547676981807763</v>
      </c>
      <c r="I3687" s="57">
        <f t="shared" si="993"/>
        <v>0.21202951350133711</v>
      </c>
      <c r="J3687" s="57">
        <f>MIN(F3687,H3687,(1-EXP(-SetUp!$B$52*H3687/SetUp!$B$56))*F3687)</f>
        <v>0.82742531584814549</v>
      </c>
      <c r="K3687" s="57">
        <f t="shared" si="989"/>
        <v>1.2273423823326308</v>
      </c>
      <c r="L3687" s="57">
        <f>IF(I3687&lt;=0,0,MIN(SetUp!$B$50*I3687^SetUp!$B$55,I3687))</f>
        <v>1.5429672656084898E-3</v>
      </c>
      <c r="M3687" s="57">
        <f t="shared" si="990"/>
        <v>0.21048654623572863</v>
      </c>
      <c r="N3687" s="57">
        <f>IF(SetUp!$B$62=0,X3687,(B3687-E3687)*(1-(H3687/SetUp!$B$66/SetUp!$B$56)))</f>
        <v>0</v>
      </c>
      <c r="O3687" s="57">
        <f>K3687*SetUp!$B$65</f>
        <v>0</v>
      </c>
      <c r="P3687" s="57">
        <f>MIN(SetUp!$B$54*L3687^SetUp!$B$51,L3687)</f>
        <v>8.8411953927014584E-4</v>
      </c>
      <c r="Q3687" s="57">
        <f t="shared" si="991"/>
        <v>1.2273423823326308</v>
      </c>
      <c r="R3687" s="57">
        <f>IF((H3687+N3687-O3687)&gt;SetUp!$B$56,T3686+H3687+N3687-O3687-SetUp!$B$56,T3686)</f>
        <v>0</v>
      </c>
      <c r="S3687" s="57">
        <f>R3687*SetUp!$B$65</f>
        <v>0</v>
      </c>
      <c r="T3687" s="57">
        <f>IF((R3687-S3687)&lt;SetUp!$B$53,R3687-S3687,SetUp!$B$53)</f>
        <v>0</v>
      </c>
      <c r="U3687" s="57">
        <f t="shared" si="992"/>
        <v>0.21048654623572863</v>
      </c>
      <c r="V3687" s="57">
        <f>(L3687-P3687)/1000*SetUp!$B$13*1000000/SetUp!$B$48</f>
        <v>3.7473732131533856E-2</v>
      </c>
      <c r="W3687" s="57">
        <f t="shared" si="994"/>
        <v>5.9414279052205643E-17</v>
      </c>
      <c r="X3687" s="57">
        <f>MAX((SetUp!$B$56*(1-($H3687/SetUp!$B$56)^2)*TANH(($B3687-$D3687)/SetUp!$B$56))/(1+$H3687/SetUp!$B$56*TANH(($B3687-$D3687)/SetUp!$B$56)),0)</f>
        <v>0</v>
      </c>
    </row>
    <row r="3688" spans="1:24" x14ac:dyDescent="0.3">
      <c r="A3688" s="64">
        <v>30350</v>
      </c>
      <c r="B3688" s="57">
        <v>4.1260000000000003</v>
      </c>
      <c r="C3688" s="57">
        <v>0</v>
      </c>
      <c r="D3688" s="57">
        <v>4.8680000000000003</v>
      </c>
      <c r="E3688" s="57">
        <f t="shared" si="986"/>
        <v>4.1260000000000003</v>
      </c>
      <c r="F3688" s="57">
        <f t="shared" si="987"/>
        <v>0.74199999999999999</v>
      </c>
      <c r="G3688" s="57">
        <f t="shared" si="988"/>
        <v>0</v>
      </c>
      <c r="H3688" s="57">
        <f>IF(Q3687&gt;SetUp!$B$56,SetUp!$B$56,Q3687)</f>
        <v>1.2273423823326308</v>
      </c>
      <c r="I3688" s="57">
        <f t="shared" si="993"/>
        <v>0.21048654623572863</v>
      </c>
      <c r="J3688" s="57">
        <f>MIN(F3688,H3688,(1-EXP(-SetUp!$B$52*H3688/SetUp!$B$56))*F3688)</f>
        <v>0.12948281698470149</v>
      </c>
      <c r="K3688" s="57">
        <f t="shared" si="989"/>
        <v>1.0978595653479293</v>
      </c>
      <c r="L3688" s="57">
        <f>IF(I3688&lt;=0,0,MIN(SetUp!$B$50*I3688^SetUp!$B$55,I3688))</f>
        <v>1.5242987301533968E-3</v>
      </c>
      <c r="M3688" s="57">
        <f t="shared" si="990"/>
        <v>0.20896224750557524</v>
      </c>
      <c r="N3688" s="57">
        <f>IF(SetUp!$B$62=0,X3688,(B3688-E3688)*(1-(H3688/SetUp!$B$66/SetUp!$B$56)))</f>
        <v>0</v>
      </c>
      <c r="O3688" s="57">
        <f>K3688*SetUp!$B$65</f>
        <v>0</v>
      </c>
      <c r="P3688" s="57">
        <f>MIN(SetUp!$B$54*L3688^SetUp!$B$51,L3688)</f>
        <v>8.7360336791297941E-4</v>
      </c>
      <c r="Q3688" s="57">
        <f t="shared" si="991"/>
        <v>1.0978595653479293</v>
      </c>
      <c r="R3688" s="57">
        <f>IF((H3688+N3688-O3688)&gt;SetUp!$B$56,T3687+H3688+N3688-O3688-SetUp!$B$56,T3687)</f>
        <v>0</v>
      </c>
      <c r="S3688" s="57">
        <f>R3688*SetUp!$B$65</f>
        <v>0</v>
      </c>
      <c r="T3688" s="57">
        <f>IF((R3688-S3688)&lt;SetUp!$B$53,R3688-S3688,SetUp!$B$53)</f>
        <v>0</v>
      </c>
      <c r="U3688" s="57">
        <f t="shared" si="992"/>
        <v>0.20896224750557524</v>
      </c>
      <c r="V3688" s="57">
        <f>(L3688-P3688)/1000*SetUp!$B$13*1000000/SetUp!$B$48</f>
        <v>3.7010044550577492E-2</v>
      </c>
      <c r="W3688" s="57">
        <f t="shared" si="994"/>
        <v>-2.0383000842727483E-17</v>
      </c>
      <c r="X3688" s="57">
        <f>MAX((SetUp!$B$56*(1-($H3688/SetUp!$B$56)^2)*TANH(($B3688-$D3688)/SetUp!$B$56))/(1+$H3688/SetUp!$B$56*TANH(($B3688-$D3688)/SetUp!$B$56)),0)</f>
        <v>0</v>
      </c>
    </row>
    <row r="3689" spans="1:24" x14ac:dyDescent="0.3">
      <c r="A3689" s="64">
        <v>30351</v>
      </c>
      <c r="B3689" s="57">
        <v>8.6340000000000003</v>
      </c>
      <c r="C3689" s="57">
        <v>0</v>
      </c>
      <c r="D3689" s="57">
        <v>4.8680000000000003</v>
      </c>
      <c r="E3689" s="57">
        <f t="shared" si="986"/>
        <v>4.8680000000000003</v>
      </c>
      <c r="F3689" s="57">
        <f t="shared" si="987"/>
        <v>0</v>
      </c>
      <c r="G3689" s="57">
        <f t="shared" si="988"/>
        <v>9.2353419989583685E-3</v>
      </c>
      <c r="H3689" s="57">
        <f>IF(Q3688&gt;SetUp!$B$56,SetUp!$B$56,Q3688)</f>
        <v>1.0978595653479293</v>
      </c>
      <c r="I3689" s="57">
        <f t="shared" si="993"/>
        <v>0.21819758950453361</v>
      </c>
      <c r="J3689" s="57">
        <f>MIN(F3689,H3689,(1-EXP(-SetUp!$B$52*H3689/SetUp!$B$56))*F3689)</f>
        <v>0</v>
      </c>
      <c r="K3689" s="57">
        <f t="shared" si="989"/>
        <v>1.0978595653479293</v>
      </c>
      <c r="L3689" s="57">
        <f>IF(I3689&lt;=0,0,MIN(SetUp!$B$50*I3689^SetUp!$B$55,I3689))</f>
        <v>1.6185002291347688E-3</v>
      </c>
      <c r="M3689" s="57">
        <f t="shared" si="990"/>
        <v>0.21657908927539885</v>
      </c>
      <c r="N3689" s="57">
        <f>IF(SetUp!$B$62=0,X3689,(B3689-E3689)*(1-(H3689/SetUp!$B$66/SetUp!$B$56)))</f>
        <v>3.7567646580010416</v>
      </c>
      <c r="O3689" s="57">
        <f>K3689*SetUp!$B$65</f>
        <v>0</v>
      </c>
      <c r="P3689" s="57">
        <f>MIN(SetUp!$B$54*L3689^SetUp!$B$51,L3689)</f>
        <v>9.2664618291260373E-4</v>
      </c>
      <c r="Q3689" s="57">
        <f t="shared" si="991"/>
        <v>4.8546242233489707</v>
      </c>
      <c r="R3689" s="57">
        <f>IF((H3689+N3689-O3689)&gt;SetUp!$B$56,T3688+H3689+N3689-O3689-SetUp!$B$56,T3688)</f>
        <v>0</v>
      </c>
      <c r="S3689" s="57">
        <f>R3689*SetUp!$B$65</f>
        <v>0</v>
      </c>
      <c r="T3689" s="57">
        <f>IF((R3689-S3689)&lt;SetUp!$B$53,R3689-S3689,SetUp!$B$53)</f>
        <v>0</v>
      </c>
      <c r="U3689" s="57">
        <f t="shared" si="992"/>
        <v>0.21657908927539885</v>
      </c>
      <c r="V3689" s="57">
        <f>(L3689-P3689)/1000*SetUp!$B$13*1000000/SetUp!$B$48</f>
        <v>3.9351055131262705E-2</v>
      </c>
      <c r="W3689" s="57">
        <f t="shared" si="994"/>
        <v>-3.5366674866477155E-16</v>
      </c>
      <c r="X3689" s="57">
        <f>MAX((SetUp!$B$56*(1-($H3689/SetUp!$B$56)^2)*TANH(($B3689-$D3689)/SetUp!$B$56))/(1+$H3689/SetUp!$B$56*TANH(($B3689-$D3689)/SetUp!$B$56)),0)</f>
        <v>3.7567646580010416</v>
      </c>
    </row>
    <row r="3690" spans="1:24" x14ac:dyDescent="0.3">
      <c r="A3690" s="64">
        <v>30352</v>
      </c>
      <c r="B3690" s="57">
        <v>18.061</v>
      </c>
      <c r="C3690" s="57">
        <v>0.83399999999999996</v>
      </c>
      <c r="D3690" s="57">
        <v>4.8680000000000003</v>
      </c>
      <c r="E3690" s="57">
        <f t="shared" si="986"/>
        <v>4.8680000000000003</v>
      </c>
      <c r="F3690" s="57">
        <f t="shared" si="987"/>
        <v>0</v>
      </c>
      <c r="G3690" s="57">
        <f t="shared" si="988"/>
        <v>0.45500692112016061</v>
      </c>
      <c r="H3690" s="57">
        <f>IF(Q3689&gt;SetUp!$B$56,SetUp!$B$56,Q3689)</f>
        <v>4.8546242233489707</v>
      </c>
      <c r="I3690" s="57">
        <f t="shared" si="993"/>
        <v>0.67158601039555943</v>
      </c>
      <c r="J3690" s="57">
        <f>MIN(F3690,H3690,(1-EXP(-SetUp!$B$52*H3690/SetUp!$B$56))*F3690)</f>
        <v>0</v>
      </c>
      <c r="K3690" s="57">
        <f t="shared" si="989"/>
        <v>4.8546242233489707</v>
      </c>
      <c r="L3690" s="57">
        <f>IF(I3690&lt;=0,0,MIN(SetUp!$B$50*I3690^SetUp!$B$55,I3690))</f>
        <v>1.0540606142531894E-2</v>
      </c>
      <c r="M3690" s="57">
        <f t="shared" si="990"/>
        <v>0.66104540425302749</v>
      </c>
      <c r="N3690" s="57">
        <f>IF(SetUp!$B$62=0,X3690,(B3690-E3690)*(1-(H3690/SetUp!$B$66/SetUp!$B$56)))</f>
        <v>12.737993078879839</v>
      </c>
      <c r="O3690" s="57">
        <f>K3690*SetUp!$B$65</f>
        <v>0</v>
      </c>
      <c r="P3690" s="57">
        <f>MIN(SetUp!$B$54*L3690^SetUp!$B$51,L3690)</f>
        <v>5.8455215281221625E-3</v>
      </c>
      <c r="Q3690" s="57">
        <f t="shared" si="991"/>
        <v>17.59261730222881</v>
      </c>
      <c r="R3690" s="57">
        <f>IF((H3690+N3690-O3690)&gt;SetUp!$B$56,T3689+H3690+N3690-O3690-SetUp!$B$56,T3689)</f>
        <v>0</v>
      </c>
      <c r="S3690" s="57">
        <f>R3690*SetUp!$B$65</f>
        <v>0</v>
      </c>
      <c r="T3690" s="57">
        <f>IF((R3690-S3690)&lt;SetUp!$B$53,R3690-S3690,SetUp!$B$53)</f>
        <v>0</v>
      </c>
      <c r="U3690" s="57">
        <f t="shared" si="992"/>
        <v>0.66104540425302749</v>
      </c>
      <c r="V3690" s="57">
        <f>(L3690-P3690)/1000*SetUp!$B$13*1000000/SetUp!$B$48</f>
        <v>0.26704553441066736</v>
      </c>
      <c r="W3690" s="57">
        <f t="shared" si="994"/>
        <v>-4.891920202254596E-16</v>
      </c>
      <c r="X3690" s="57">
        <f>MAX((SetUp!$B$56*(1-($H3690/SetUp!$B$56)^2)*TANH(($B3690-$D3690)/SetUp!$B$56))/(1+$H3690/SetUp!$B$56*TANH(($B3690-$D3690)/SetUp!$B$56)),0)</f>
        <v>12.737993078879839</v>
      </c>
    </row>
    <row r="3691" spans="1:24" x14ac:dyDescent="0.3">
      <c r="A3691" s="64">
        <v>30353</v>
      </c>
      <c r="B3691" s="57">
        <v>23.524000000000001</v>
      </c>
      <c r="C3691" s="57">
        <v>8.8999999999999996E-2</v>
      </c>
      <c r="D3691" s="57">
        <v>4.8680000000000003</v>
      </c>
      <c r="E3691" s="57">
        <f t="shared" si="986"/>
        <v>4.8680000000000003</v>
      </c>
      <c r="F3691" s="57">
        <f t="shared" si="987"/>
        <v>0</v>
      </c>
      <c r="G3691" s="57">
        <f t="shared" si="988"/>
        <v>3.0948523400005605</v>
      </c>
      <c r="H3691" s="57">
        <f>IF(Q3690&gt;SetUp!$B$56,SetUp!$B$56,Q3690)</f>
        <v>17.59261730222881</v>
      </c>
      <c r="I3691" s="57">
        <f t="shared" si="993"/>
        <v>3.7558977442535881</v>
      </c>
      <c r="J3691" s="57">
        <f>MIN(F3691,H3691,(1-EXP(-SetUp!$B$52*H3691/SetUp!$B$56))*F3691)</f>
        <v>0</v>
      </c>
      <c r="K3691" s="57">
        <f t="shared" si="989"/>
        <v>17.59261730222881</v>
      </c>
      <c r="L3691" s="57">
        <f>IF(I3691&lt;=0,0,MIN(SetUp!$B$50*I3691^SetUp!$B$55,I3691))</f>
        <v>0.1857315932662342</v>
      </c>
      <c r="M3691" s="57">
        <f t="shared" si="990"/>
        <v>3.5701661509873541</v>
      </c>
      <c r="N3691" s="57">
        <f>IF(SetUp!$B$62=0,X3691,(B3691-E3691)*(1-(H3691/SetUp!$B$66/SetUp!$B$56)))</f>
        <v>15.561147659999438</v>
      </c>
      <c r="O3691" s="57">
        <f>K3691*SetUp!$B$65</f>
        <v>0</v>
      </c>
      <c r="P3691" s="57">
        <f>MIN(SetUp!$B$54*L3691^SetUp!$B$51,L3691)</f>
        <v>9.8094863523901565E-2</v>
      </c>
      <c r="Q3691" s="57">
        <f t="shared" si="991"/>
        <v>33.153764962228252</v>
      </c>
      <c r="R3691" s="57">
        <f>IF((H3691+N3691-O3691)&gt;SetUp!$B$56,T3690+H3691+N3691-O3691-SetUp!$B$56,T3690)</f>
        <v>0</v>
      </c>
      <c r="S3691" s="57">
        <f>R3691*SetUp!$B$65</f>
        <v>0</v>
      </c>
      <c r="T3691" s="57">
        <f>IF((R3691-S3691)&lt;SetUp!$B$53,R3691-S3691,SetUp!$B$53)</f>
        <v>0</v>
      </c>
      <c r="U3691" s="57">
        <f t="shared" si="992"/>
        <v>3.5701661509873541</v>
      </c>
      <c r="V3691" s="57">
        <f>(L3691-P3691)/1000*SetUp!$B$13*1000000/SetUp!$B$48</f>
        <v>4.9845741344507566</v>
      </c>
      <c r="W3691" s="57">
        <f t="shared" si="994"/>
        <v>2.8588242884097781E-15</v>
      </c>
      <c r="X3691" s="57">
        <f>MAX((SetUp!$B$56*(1-($H3691/SetUp!$B$56)^2)*TANH(($B3691-$D3691)/SetUp!$B$56))/(1+$H3691/SetUp!$B$56*TANH(($B3691-$D3691)/SetUp!$B$56)),0)</f>
        <v>15.561147659999438</v>
      </c>
    </row>
    <row r="3692" spans="1:24" x14ac:dyDescent="0.3">
      <c r="A3692" s="64">
        <v>30354</v>
      </c>
      <c r="B3692" s="57">
        <v>21.300999999999998</v>
      </c>
      <c r="C3692" s="57">
        <v>27.481000000000002</v>
      </c>
      <c r="D3692" s="57">
        <v>4.8680000000000003</v>
      </c>
      <c r="E3692" s="57">
        <f t="shared" si="986"/>
        <v>4.8680000000000003</v>
      </c>
      <c r="F3692" s="57">
        <f t="shared" si="987"/>
        <v>0</v>
      </c>
      <c r="G3692" s="57">
        <f t="shared" si="988"/>
        <v>6.0223612321039468</v>
      </c>
      <c r="H3692" s="57">
        <f>IF(Q3691&gt;SetUp!$B$56,SetUp!$B$56,Q3691)</f>
        <v>33.153764962228252</v>
      </c>
      <c r="I3692" s="57">
        <f t="shared" si="993"/>
        <v>9.5925273830913014</v>
      </c>
      <c r="J3692" s="57">
        <f>MIN(F3692,H3692,(1-EXP(-SetUp!$B$52*H3692/SetUp!$B$56))*F3692)</f>
        <v>0</v>
      </c>
      <c r="K3692" s="57">
        <f t="shared" si="989"/>
        <v>33.153764962228252</v>
      </c>
      <c r="L3692" s="57">
        <f>IF(I3692&lt;=0,0,MIN(SetUp!$B$50*I3692^SetUp!$B$55,I3692))</f>
        <v>0.88630785254272781</v>
      </c>
      <c r="M3692" s="57">
        <f t="shared" si="990"/>
        <v>8.706219530548573</v>
      </c>
      <c r="N3692" s="57">
        <f>IF(SetUp!$B$62=0,X3692,(B3692-E3692)*(1-(H3692/SetUp!$B$66/SetUp!$B$56)))</f>
        <v>10.410638767896053</v>
      </c>
      <c r="O3692" s="57">
        <f>K3692*SetUp!$B$65</f>
        <v>0</v>
      </c>
      <c r="P3692" s="57">
        <f>MIN(SetUp!$B$54*L3692^SetUp!$B$51,L3692)</f>
        <v>0.45582601798391875</v>
      </c>
      <c r="Q3692" s="57">
        <f t="shared" si="991"/>
        <v>43.564403730124305</v>
      </c>
      <c r="R3692" s="57">
        <f>IF((H3692+N3692-O3692)&gt;SetUp!$B$56,T3691+H3692+N3692-O3692-SetUp!$B$56,T3691)</f>
        <v>0</v>
      </c>
      <c r="S3692" s="57">
        <f>R3692*SetUp!$B$65</f>
        <v>0</v>
      </c>
      <c r="T3692" s="57">
        <f>IF((R3692-S3692)&lt;SetUp!$B$53,R3692-S3692,SetUp!$B$53)</f>
        <v>0</v>
      </c>
      <c r="U3692" s="57">
        <f t="shared" si="992"/>
        <v>8.706219530548573</v>
      </c>
      <c r="V3692" s="57">
        <f>(L3692-P3692)/1000*SetUp!$B$13*1000000/SetUp!$B$48</f>
        <v>24.484809328254098</v>
      </c>
      <c r="W3692" s="57">
        <f t="shared" si="994"/>
        <v>1.2212453270876722E-15</v>
      </c>
      <c r="X3692" s="57">
        <f>MAX((SetUp!$B$56*(1-($H3692/SetUp!$B$56)^2)*TANH(($B3692-$D3692)/SetUp!$B$56))/(1+$H3692/SetUp!$B$56*TANH(($B3692-$D3692)/SetUp!$B$56)),0)</f>
        <v>10.410638767896053</v>
      </c>
    </row>
    <row r="3693" spans="1:24" x14ac:dyDescent="0.3">
      <c r="A3693" s="64">
        <v>30355</v>
      </c>
      <c r="B3693" s="57">
        <v>17.119</v>
      </c>
      <c r="C3693" s="57">
        <v>64.817999999999998</v>
      </c>
      <c r="D3693" s="57">
        <v>4.8680000000000003</v>
      </c>
      <c r="E3693" s="57">
        <f t="shared" si="986"/>
        <v>4.8680000000000003</v>
      </c>
      <c r="F3693" s="57">
        <f t="shared" si="987"/>
        <v>0</v>
      </c>
      <c r="G3693" s="57">
        <f t="shared" si="988"/>
        <v>6.4963710085129387</v>
      </c>
      <c r="H3693" s="57">
        <f>IF(Q3692&gt;SetUp!$B$56,SetUp!$B$56,Q3692)</f>
        <v>43.564403730124305</v>
      </c>
      <c r="I3693" s="57">
        <f t="shared" si="993"/>
        <v>15.202590539061511</v>
      </c>
      <c r="J3693" s="57">
        <f>MIN(F3693,H3693,(1-EXP(-SetUp!$B$52*H3693/SetUp!$B$56))*F3693)</f>
        <v>0</v>
      </c>
      <c r="K3693" s="57">
        <f t="shared" si="989"/>
        <v>43.564403730124305</v>
      </c>
      <c r="L3693" s="57">
        <f>IF(I3693&lt;=0,0,MIN(SetUp!$B$50*I3693^SetUp!$B$55,I3693))</f>
        <v>1.9093791768189423</v>
      </c>
      <c r="M3693" s="57">
        <f t="shared" si="990"/>
        <v>13.293211362242568</v>
      </c>
      <c r="N3693" s="57">
        <f>IF(SetUp!$B$62=0,X3693,(B3693-E3693)*(1-(H3693/SetUp!$B$66/SetUp!$B$56)))</f>
        <v>5.7546289914870608</v>
      </c>
      <c r="O3693" s="57">
        <f>K3693*SetUp!$B$65</f>
        <v>0</v>
      </c>
      <c r="P3693" s="57">
        <f>MIN(SetUp!$B$54*L3693^SetUp!$B$51,L3693)</f>
        <v>0.96925152632728584</v>
      </c>
      <c r="Q3693" s="57">
        <f t="shared" si="991"/>
        <v>49.319032721611364</v>
      </c>
      <c r="R3693" s="57">
        <f>IF((H3693+N3693-O3693)&gt;SetUp!$B$56,T3692+H3693+N3693-O3693-SetUp!$B$56,T3692)</f>
        <v>0</v>
      </c>
      <c r="S3693" s="57">
        <f>R3693*SetUp!$B$65</f>
        <v>0</v>
      </c>
      <c r="T3693" s="57">
        <f>IF((R3693-S3693)&lt;SetUp!$B$53,R3693-S3693,SetUp!$B$53)</f>
        <v>0</v>
      </c>
      <c r="U3693" s="57">
        <f t="shared" si="992"/>
        <v>13.293211362242568</v>
      </c>
      <c r="V3693" s="57">
        <f>(L3693-P3693)/1000*SetUp!$B$13*1000000/SetUp!$B$48</f>
        <v>53.472282495030719</v>
      </c>
      <c r="W3693" s="57">
        <f t="shared" si="994"/>
        <v>-4.2188474935755949E-15</v>
      </c>
      <c r="X3693" s="57">
        <f>MAX((SetUp!$B$56*(1-($H3693/SetUp!$B$56)^2)*TANH(($B3693-$D3693)/SetUp!$B$56))/(1+$H3693/SetUp!$B$56*TANH(($B3693-$D3693)/SetUp!$B$56)),0)</f>
        <v>5.7546289914870608</v>
      </c>
    </row>
    <row r="3694" spans="1:24" x14ac:dyDescent="0.3">
      <c r="A3694" s="64">
        <v>30356</v>
      </c>
      <c r="B3694" s="57">
        <v>8.0730000000000004</v>
      </c>
      <c r="C3694" s="57">
        <v>12.625</v>
      </c>
      <c r="D3694" s="57">
        <v>4.8680000000000003</v>
      </c>
      <c r="E3694" s="57">
        <f t="shared" si="986"/>
        <v>4.8680000000000003</v>
      </c>
      <c r="F3694" s="57">
        <f t="shared" si="987"/>
        <v>0</v>
      </c>
      <c r="G3694" s="57">
        <f t="shared" si="988"/>
        <v>1.9526323774163896</v>
      </c>
      <c r="H3694" s="57">
        <f>IF(Q3693&gt;SetUp!$B$56,SetUp!$B$56,Q3693)</f>
        <v>49.319032721611364</v>
      </c>
      <c r="I3694" s="57">
        <f t="shared" si="993"/>
        <v>15.245843739658957</v>
      </c>
      <c r="J3694" s="57">
        <f>MIN(F3694,H3694,(1-EXP(-SetUp!$B$52*H3694/SetUp!$B$56))*F3694)</f>
        <v>0</v>
      </c>
      <c r="K3694" s="57">
        <f t="shared" si="989"/>
        <v>49.319032721611364</v>
      </c>
      <c r="L3694" s="57">
        <f>IF(I3694&lt;=0,0,MIN(SetUp!$B$50*I3694^SetUp!$B$55,I3694))</f>
        <v>1.9184417834730938</v>
      </c>
      <c r="M3694" s="57">
        <f t="shared" si="990"/>
        <v>13.327401956185863</v>
      </c>
      <c r="N3694" s="57">
        <f>IF(SetUp!$B$62=0,X3694,(B3694-E3694)*(1-(H3694/SetUp!$B$66/SetUp!$B$56)))</f>
        <v>1.2523676225836105</v>
      </c>
      <c r="O3694" s="57">
        <f>K3694*SetUp!$B$65</f>
        <v>0</v>
      </c>
      <c r="P3694" s="57">
        <f>MIN(SetUp!$B$54*L3694^SetUp!$B$51,L3694)</f>
        <v>0.97377350165280541</v>
      </c>
      <c r="Q3694" s="57">
        <f t="shared" si="991"/>
        <v>50.571400344194977</v>
      </c>
      <c r="R3694" s="57">
        <f>IF((H3694+N3694-O3694)&gt;SetUp!$B$56,T3693+H3694+N3694-O3694-SetUp!$B$56,T3693)</f>
        <v>0</v>
      </c>
      <c r="S3694" s="57">
        <f>R3694*SetUp!$B$65</f>
        <v>0</v>
      </c>
      <c r="T3694" s="57">
        <f>IF((R3694-S3694)&lt;SetUp!$B$53,R3694-S3694,SetUp!$B$53)</f>
        <v>0</v>
      </c>
      <c r="U3694" s="57">
        <f t="shared" si="992"/>
        <v>13.327401956185863</v>
      </c>
      <c r="V3694" s="57">
        <f>(L3694-P3694)/1000*SetUp!$B$13*1000000/SetUp!$B$48</f>
        <v>53.73054308441283</v>
      </c>
      <c r="W3694" s="57">
        <f t="shared" si="994"/>
        <v>-1.9984014443252818E-15</v>
      </c>
      <c r="X3694" s="57">
        <f>MAX((SetUp!$B$56*(1-($H3694/SetUp!$B$56)^2)*TANH(($B3694-$D3694)/SetUp!$B$56))/(1+$H3694/SetUp!$B$56*TANH(($B3694-$D3694)/SetUp!$B$56)),0)</f>
        <v>1.2523676225836105</v>
      </c>
    </row>
    <row r="3695" spans="1:24" x14ac:dyDescent="0.3">
      <c r="A3695" s="64">
        <v>30357</v>
      </c>
      <c r="B3695" s="57">
        <v>4.843</v>
      </c>
      <c r="C3695" s="57">
        <v>2.669</v>
      </c>
      <c r="D3695" s="57">
        <v>4.8680000000000003</v>
      </c>
      <c r="E3695" s="57">
        <f t="shared" si="986"/>
        <v>4.843</v>
      </c>
      <c r="F3695" s="57">
        <f t="shared" si="987"/>
        <v>2.5000000000000355E-2</v>
      </c>
      <c r="G3695" s="57">
        <f t="shared" si="988"/>
        <v>0</v>
      </c>
      <c r="H3695" s="57">
        <f>IF(Q3694&gt;SetUp!$B$56,SetUp!$B$56,Q3694)</f>
        <v>50.571400344194977</v>
      </c>
      <c r="I3695" s="57">
        <f t="shared" si="993"/>
        <v>13.327401956185863</v>
      </c>
      <c r="J3695" s="57">
        <f>MIN(F3695,H3695,(1-EXP(-SetUp!$B$52*H3695/SetUp!$B$56))*F3695)</f>
        <v>2.4990747906964546E-2</v>
      </c>
      <c r="K3695" s="57">
        <f t="shared" si="989"/>
        <v>50.546409596288015</v>
      </c>
      <c r="L3695" s="57">
        <f>IF(I3695&lt;=0,0,MIN(SetUp!$B$50*I3695^SetUp!$B$55,I3695))</f>
        <v>1.5332230683967332</v>
      </c>
      <c r="M3695" s="57">
        <f t="shared" si="990"/>
        <v>11.79417888778913</v>
      </c>
      <c r="N3695" s="57">
        <f>IF(SetUp!$B$62=0,X3695,(B3695-E3695)*(1-(H3695/SetUp!$B$66/SetUp!$B$56)))</f>
        <v>0</v>
      </c>
      <c r="O3695" s="57">
        <f>K3695*SetUp!$B$65</f>
        <v>0</v>
      </c>
      <c r="P3695" s="57">
        <f>MIN(SetUp!$B$54*L3695^SetUp!$B$51,L3695)</f>
        <v>0.78121517089053483</v>
      </c>
      <c r="Q3695" s="57">
        <f t="shared" si="991"/>
        <v>50.546409596288015</v>
      </c>
      <c r="R3695" s="57">
        <f>IF((H3695+N3695-O3695)&gt;SetUp!$B$56,T3694+H3695+N3695-O3695-SetUp!$B$56,T3694)</f>
        <v>0</v>
      </c>
      <c r="S3695" s="57">
        <f>R3695*SetUp!$B$65</f>
        <v>0</v>
      </c>
      <c r="T3695" s="57">
        <f>IF((R3695-S3695)&lt;SetUp!$B$53,R3695-S3695,SetUp!$B$53)</f>
        <v>0</v>
      </c>
      <c r="U3695" s="57">
        <f t="shared" si="992"/>
        <v>11.79417888778913</v>
      </c>
      <c r="V3695" s="57">
        <f>(L3695-P3695)/1000*SetUp!$B$13*1000000/SetUp!$B$48</f>
        <v>42.772466816518147</v>
      </c>
      <c r="W3695" s="57">
        <f t="shared" si="994"/>
        <v>2.6645352591003757E-15</v>
      </c>
      <c r="X3695" s="57">
        <f>MAX((SetUp!$B$56*(1-($H3695/SetUp!$B$56)^2)*TANH(($B3695-$D3695)/SetUp!$B$56))/(1+$H3695/SetUp!$B$56*TANH(($B3695-$D3695)/SetUp!$B$56)),0)</f>
        <v>0</v>
      </c>
    </row>
    <row r="3696" spans="1:24" x14ac:dyDescent="0.3">
      <c r="A3696" s="64">
        <v>30358</v>
      </c>
      <c r="B3696" s="57">
        <v>0.52700000000000002</v>
      </c>
      <c r="C3696" s="57">
        <v>1.788</v>
      </c>
      <c r="D3696" s="57">
        <v>4.8680000000000003</v>
      </c>
      <c r="E3696" s="57">
        <f t="shared" si="986"/>
        <v>0.52700000000000002</v>
      </c>
      <c r="F3696" s="57">
        <f t="shared" si="987"/>
        <v>4.3410000000000002</v>
      </c>
      <c r="G3696" s="57">
        <f t="shared" si="988"/>
        <v>0</v>
      </c>
      <c r="H3696" s="57">
        <f>IF(Q3695&gt;SetUp!$B$56,SetUp!$B$56,Q3695)</f>
        <v>50.546409596288015</v>
      </c>
      <c r="I3696" s="57">
        <f t="shared" si="993"/>
        <v>11.79417888778913</v>
      </c>
      <c r="J3696" s="57">
        <f>MIN(F3696,H3696,(1-EXP(-SetUp!$B$52*H3696/SetUp!$B$56))*F3696)</f>
        <v>4.3393871811027367</v>
      </c>
      <c r="K3696" s="57">
        <f t="shared" si="989"/>
        <v>46.207022415185278</v>
      </c>
      <c r="L3696" s="57">
        <f>IF(I3696&lt;=0,0,MIN(SetUp!$B$50*I3696^SetUp!$B$55,I3696))</f>
        <v>1.2506689526470416</v>
      </c>
      <c r="M3696" s="57">
        <f t="shared" si="990"/>
        <v>10.543509935142088</v>
      </c>
      <c r="N3696" s="57">
        <f>IF(SetUp!$B$62=0,X3696,(B3696-E3696)*(1-(H3696/SetUp!$B$66/SetUp!$B$56)))</f>
        <v>0</v>
      </c>
      <c r="O3696" s="57">
        <f>K3696*SetUp!$B$65</f>
        <v>0</v>
      </c>
      <c r="P3696" s="57">
        <f>MIN(SetUp!$B$54*L3696^SetUp!$B$51,L3696)</f>
        <v>0.63945887231361598</v>
      </c>
      <c r="Q3696" s="57">
        <f t="shared" si="991"/>
        <v>46.207022415185278</v>
      </c>
      <c r="R3696" s="57">
        <f>IF((H3696+N3696-O3696)&gt;SetUp!$B$56,T3695+H3696+N3696-O3696-SetUp!$B$56,T3695)</f>
        <v>0</v>
      </c>
      <c r="S3696" s="57">
        <f>R3696*SetUp!$B$65</f>
        <v>0</v>
      </c>
      <c r="T3696" s="57">
        <f>IF((R3696-S3696)&lt;SetUp!$B$53,R3696-S3696,SetUp!$B$53)</f>
        <v>0</v>
      </c>
      <c r="U3696" s="57">
        <f t="shared" si="992"/>
        <v>10.543509935142088</v>
      </c>
      <c r="V3696" s="57">
        <f>(L3696-P3696)/1000*SetUp!$B$13*1000000/SetUp!$B$48</f>
        <v>34.76421320265105</v>
      </c>
      <c r="W3696" s="57">
        <f t="shared" si="994"/>
        <v>1.9984014443252818E-15</v>
      </c>
      <c r="X3696" s="57">
        <f>MAX((SetUp!$B$56*(1-($H3696/SetUp!$B$56)^2)*TANH(($B3696-$D3696)/SetUp!$B$56))/(1+$H3696/SetUp!$B$56*TANH(($B3696-$D3696)/SetUp!$B$56)),0)</f>
        <v>0</v>
      </c>
    </row>
    <row r="3697" spans="1:24" x14ac:dyDescent="0.3">
      <c r="A3697" s="64">
        <v>30359</v>
      </c>
      <c r="B3697" s="57">
        <v>6.93</v>
      </c>
      <c r="C3697" s="57">
        <v>0.90200000000000002</v>
      </c>
      <c r="D3697" s="57">
        <v>4.8680000000000003</v>
      </c>
      <c r="E3697" s="57">
        <f t="shared" si="986"/>
        <v>4.8680000000000003</v>
      </c>
      <c r="F3697" s="57">
        <f t="shared" si="987"/>
        <v>0</v>
      </c>
      <c r="G3697" s="57">
        <f t="shared" si="988"/>
        <v>1.0976089292537945</v>
      </c>
      <c r="H3697" s="57">
        <f>IF(Q3696&gt;SetUp!$B$56,SetUp!$B$56,Q3696)</f>
        <v>46.207022415185278</v>
      </c>
      <c r="I3697" s="57">
        <f t="shared" si="993"/>
        <v>11.641118864395883</v>
      </c>
      <c r="J3697" s="57">
        <f>MIN(F3697,H3697,(1-EXP(-SetUp!$B$52*H3697/SetUp!$B$56))*F3697)</f>
        <v>0</v>
      </c>
      <c r="K3697" s="57">
        <f t="shared" si="989"/>
        <v>46.207022415185278</v>
      </c>
      <c r="L3697" s="57">
        <f>IF(I3697&lt;=0,0,MIN(SetUp!$B$50*I3697^SetUp!$B$55,I3697))</f>
        <v>1.2237350257756225</v>
      </c>
      <c r="M3697" s="57">
        <f t="shared" si="990"/>
        <v>10.41738383862026</v>
      </c>
      <c r="N3697" s="57">
        <f>IF(SetUp!$B$62=0,X3697,(B3697-E3697)*(1-(H3697/SetUp!$B$66/SetUp!$B$56)))</f>
        <v>0.96439107074620478</v>
      </c>
      <c r="O3697" s="57">
        <f>K3697*SetUp!$B$65</f>
        <v>0</v>
      </c>
      <c r="P3697" s="57">
        <f>MIN(SetUp!$B$54*L3697^SetUp!$B$51,L3697)</f>
        <v>0.62591950684529063</v>
      </c>
      <c r="Q3697" s="57">
        <f t="shared" si="991"/>
        <v>47.171413485931481</v>
      </c>
      <c r="R3697" s="57">
        <f>IF((H3697+N3697-O3697)&gt;SetUp!$B$56,T3696+H3697+N3697-O3697-SetUp!$B$56,T3696)</f>
        <v>0</v>
      </c>
      <c r="S3697" s="57">
        <f>R3697*SetUp!$B$65</f>
        <v>0</v>
      </c>
      <c r="T3697" s="57">
        <f>IF((R3697-S3697)&lt;SetUp!$B$53,R3697-S3697,SetUp!$B$53)</f>
        <v>0</v>
      </c>
      <c r="U3697" s="57">
        <f t="shared" si="992"/>
        <v>10.41738383862026</v>
      </c>
      <c r="V3697" s="57">
        <f>(L3697-P3697)/1000*SetUp!$B$13*1000000/SetUp!$B$48</f>
        <v>34.002361585087527</v>
      </c>
      <c r="W3697" s="57">
        <f t="shared" si="994"/>
        <v>-2.2204460492503131E-15</v>
      </c>
      <c r="X3697" s="57">
        <f>MAX((SetUp!$B$56*(1-($H3697/SetUp!$B$56)^2)*TANH(($B3697-$D3697)/SetUp!$B$56))/(1+$H3697/SetUp!$B$56*TANH(($B3697-$D3697)/SetUp!$B$56)),0)</f>
        <v>0.96439107074620478</v>
      </c>
    </row>
    <row r="3698" spans="1:24" x14ac:dyDescent="0.3">
      <c r="A3698" s="64">
        <v>30360</v>
      </c>
      <c r="B3698" s="57">
        <v>5.0389999999999997</v>
      </c>
      <c r="C3698" s="57">
        <v>0.90200000000000002</v>
      </c>
      <c r="D3698" s="57">
        <v>4.8680000000000003</v>
      </c>
      <c r="E3698" s="57">
        <f t="shared" si="986"/>
        <v>4.8680000000000003</v>
      </c>
      <c r="F3698" s="57">
        <f t="shared" si="987"/>
        <v>0</v>
      </c>
      <c r="G3698" s="57">
        <f t="shared" si="988"/>
        <v>9.3049038412158142E-2</v>
      </c>
      <c r="H3698" s="57">
        <f>IF(Q3697&gt;SetUp!$B$56,SetUp!$B$56,Q3697)</f>
        <v>47.171413485931481</v>
      </c>
      <c r="I3698" s="57">
        <f t="shared" si="993"/>
        <v>10.510432877032418</v>
      </c>
      <c r="J3698" s="57">
        <f>MIN(F3698,H3698,(1-EXP(-SetUp!$B$52*H3698/SetUp!$B$56))*F3698)</f>
        <v>0</v>
      </c>
      <c r="K3698" s="57">
        <f t="shared" si="989"/>
        <v>47.171413485931481</v>
      </c>
      <c r="L3698" s="57">
        <f>IF(I3698&lt;=0,0,MIN(SetUp!$B$50*I3698^SetUp!$B$55,I3698))</f>
        <v>1.0321207819855243</v>
      </c>
      <c r="M3698" s="57">
        <f t="shared" si="990"/>
        <v>9.4783120950468938</v>
      </c>
      <c r="N3698" s="57">
        <f>IF(SetUp!$B$62=0,X3698,(B3698-E3698)*(1-(H3698/SetUp!$B$66/SetUp!$B$56)))</f>
        <v>7.7950961587841233E-2</v>
      </c>
      <c r="O3698" s="57">
        <f>K3698*SetUp!$B$65</f>
        <v>0</v>
      </c>
      <c r="P3698" s="57">
        <f>MIN(SetUp!$B$54*L3698^SetUp!$B$51,L3698)</f>
        <v>0.52944367824629401</v>
      </c>
      <c r="Q3698" s="57">
        <f t="shared" si="991"/>
        <v>47.249364447519319</v>
      </c>
      <c r="R3698" s="57">
        <f>IF((H3698+N3698-O3698)&gt;SetUp!$B$56,T3697+H3698+N3698-O3698-SetUp!$B$56,T3697)</f>
        <v>0</v>
      </c>
      <c r="S3698" s="57">
        <f>R3698*SetUp!$B$65</f>
        <v>0</v>
      </c>
      <c r="T3698" s="57">
        <f>IF((R3698-S3698)&lt;SetUp!$B$53,R3698-S3698,SetUp!$B$53)</f>
        <v>0</v>
      </c>
      <c r="U3698" s="57">
        <f t="shared" si="992"/>
        <v>9.4783120950468938</v>
      </c>
      <c r="V3698" s="57">
        <f>(L3698-P3698)/1000*SetUp!$B$13*1000000/SetUp!$B$48</f>
        <v>28.591108963629548</v>
      </c>
      <c r="W3698" s="57">
        <f t="shared" si="994"/>
        <v>-1.7763568394002505E-15</v>
      </c>
      <c r="X3698" s="57">
        <f>MAX((SetUp!$B$56*(1-($H3698/SetUp!$B$56)^2)*TANH(($B3698-$D3698)/SetUp!$B$56))/(1+$H3698/SetUp!$B$56*TANH(($B3698-$D3698)/SetUp!$B$56)),0)</f>
        <v>7.7950961587841233E-2</v>
      </c>
    </row>
    <row r="3699" spans="1:24" x14ac:dyDescent="0.3">
      <c r="A3699" s="64">
        <v>30361</v>
      </c>
      <c r="B3699" s="57">
        <v>0.86799999999999999</v>
      </c>
      <c r="C3699" s="57">
        <v>0.90200000000000002</v>
      </c>
      <c r="D3699" s="57">
        <v>4.8680000000000003</v>
      </c>
      <c r="E3699" s="57">
        <f t="shared" si="986"/>
        <v>0.86799999999999999</v>
      </c>
      <c r="F3699" s="57">
        <f t="shared" si="987"/>
        <v>4</v>
      </c>
      <c r="G3699" s="57">
        <f t="shared" si="988"/>
        <v>0</v>
      </c>
      <c r="H3699" s="57">
        <f>IF(Q3698&gt;SetUp!$B$56,SetUp!$B$56,Q3698)</f>
        <v>47.249364447519319</v>
      </c>
      <c r="I3699" s="57">
        <f t="shared" si="993"/>
        <v>9.4783120950468938</v>
      </c>
      <c r="J3699" s="57">
        <f>MIN(F3699,H3699,(1-EXP(-SetUp!$B$52*H3699/SetUp!$B$56))*F3699)</f>
        <v>3.997512355086152</v>
      </c>
      <c r="K3699" s="57">
        <f t="shared" si="989"/>
        <v>43.251852092433168</v>
      </c>
      <c r="L3699" s="57">
        <f>IF(I3699&lt;=0,0,MIN(SetUp!$B$50*I3699^SetUp!$B$55,I3699))</f>
        <v>0.8687894242524824</v>
      </c>
      <c r="M3699" s="57">
        <f t="shared" si="990"/>
        <v>8.6095226707944121</v>
      </c>
      <c r="N3699" s="57">
        <f>IF(SetUp!$B$62=0,X3699,(B3699-E3699)*(1-(H3699/SetUp!$B$66/SetUp!$B$56)))</f>
        <v>0</v>
      </c>
      <c r="O3699" s="57">
        <f>K3699*SetUp!$B$65</f>
        <v>0</v>
      </c>
      <c r="P3699" s="57">
        <f>MIN(SetUp!$B$54*L3699^SetUp!$B$51,L3699)</f>
        <v>0.4469681050158239</v>
      </c>
      <c r="Q3699" s="57">
        <f t="shared" si="991"/>
        <v>43.251852092433168</v>
      </c>
      <c r="R3699" s="57">
        <f>IF((H3699+N3699-O3699)&gt;SetUp!$B$56,T3698+H3699+N3699-O3699-SetUp!$B$56,T3698)</f>
        <v>0</v>
      </c>
      <c r="S3699" s="57">
        <f>R3699*SetUp!$B$65</f>
        <v>0</v>
      </c>
      <c r="T3699" s="57">
        <f>IF((R3699-S3699)&lt;SetUp!$B$53,R3699-S3699,SetUp!$B$53)</f>
        <v>0</v>
      </c>
      <c r="U3699" s="57">
        <f t="shared" si="992"/>
        <v>8.6095226707944121</v>
      </c>
      <c r="V3699" s="57">
        <f>(L3699-P3699)/1000*SetUp!$B$13*1000000/SetUp!$B$48</f>
        <v>23.992219283044392</v>
      </c>
      <c r="W3699" s="57">
        <f t="shared" si="994"/>
        <v>1.6653345369377348E-15</v>
      </c>
      <c r="X3699" s="57">
        <f>MAX((SetUp!$B$56*(1-($H3699/SetUp!$B$56)^2)*TANH(($B3699-$D3699)/SetUp!$B$56))/(1+$H3699/SetUp!$B$56*TANH(($B3699-$D3699)/SetUp!$B$56)),0)</f>
        <v>0</v>
      </c>
    </row>
    <row r="3700" spans="1:24" x14ac:dyDescent="0.3">
      <c r="A3700" s="64">
        <v>30362</v>
      </c>
      <c r="B3700" s="57">
        <v>0.76800000000000002</v>
      </c>
      <c r="C3700" s="57">
        <v>0.498</v>
      </c>
      <c r="D3700" s="57">
        <v>4.8680000000000003</v>
      </c>
      <c r="E3700" s="57">
        <f t="shared" si="986"/>
        <v>0.76800000000000002</v>
      </c>
      <c r="F3700" s="57">
        <f t="shared" si="987"/>
        <v>4.1000000000000005</v>
      </c>
      <c r="G3700" s="57">
        <f t="shared" si="988"/>
        <v>0</v>
      </c>
      <c r="H3700" s="57">
        <f>IF(Q3699&gt;SetUp!$B$56,SetUp!$B$56,Q3699)</f>
        <v>43.251852092433168</v>
      </c>
      <c r="I3700" s="57">
        <f t="shared" si="993"/>
        <v>8.6095226707944121</v>
      </c>
      <c r="J3700" s="57">
        <f>MIN(F3700,H3700,(1-EXP(-SetUp!$B$52*H3700/SetUp!$B$56))*F3700)</f>
        <v>4.0952381304047041</v>
      </c>
      <c r="K3700" s="57">
        <f t="shared" si="989"/>
        <v>39.156613962028466</v>
      </c>
      <c r="L3700" s="57">
        <f>IF(I3700&lt;=0,0,MIN(SetUp!$B$50*I3700^SetUp!$B$55,I3700))</f>
        <v>0.74016402764903155</v>
      </c>
      <c r="M3700" s="57">
        <f t="shared" si="990"/>
        <v>7.8693586431453806</v>
      </c>
      <c r="N3700" s="57">
        <f>IF(SetUp!$B$62=0,X3700,(B3700-E3700)*(1-(H3700/SetUp!$B$66/SetUp!$B$56)))</f>
        <v>0</v>
      </c>
      <c r="O3700" s="57">
        <f>K3700*SetUp!$B$65</f>
        <v>0</v>
      </c>
      <c r="P3700" s="57">
        <f>MIN(SetUp!$B$54*L3700^SetUp!$B$51,L3700)</f>
        <v>0.38183328440047176</v>
      </c>
      <c r="Q3700" s="57">
        <f t="shared" si="991"/>
        <v>39.156613962028466</v>
      </c>
      <c r="R3700" s="57">
        <f>IF((H3700+N3700-O3700)&gt;SetUp!$B$56,T3699+H3700+N3700-O3700-SetUp!$B$56,T3699)</f>
        <v>0</v>
      </c>
      <c r="S3700" s="57">
        <f>R3700*SetUp!$B$65</f>
        <v>0</v>
      </c>
      <c r="T3700" s="57">
        <f>IF((R3700-S3700)&lt;SetUp!$B$53,R3700-S3700,SetUp!$B$53)</f>
        <v>0</v>
      </c>
      <c r="U3700" s="57">
        <f t="shared" si="992"/>
        <v>7.8693586431453806</v>
      </c>
      <c r="V3700" s="57">
        <f>(L3700-P3700)/1000*SetUp!$B$13*1000000/SetUp!$B$48</f>
        <v>20.381022427774411</v>
      </c>
      <c r="W3700" s="57">
        <f t="shared" si="994"/>
        <v>3.5527136788005009E-15</v>
      </c>
      <c r="X3700" s="57">
        <f>MAX((SetUp!$B$56*(1-($H3700/SetUp!$B$56)^2)*TANH(($B3700-$D3700)/SetUp!$B$56))/(1+$H3700/SetUp!$B$56*TANH(($B3700-$D3700)/SetUp!$B$56)),0)</f>
        <v>0</v>
      </c>
    </row>
    <row r="3701" spans="1:24" x14ac:dyDescent="0.3">
      <c r="A3701" s="64">
        <v>30363</v>
      </c>
      <c r="B3701" s="57">
        <v>7.2999999999999995E-2</v>
      </c>
      <c r="C3701" s="57">
        <v>8.0779999999999994</v>
      </c>
      <c r="D3701" s="57">
        <v>4.8680000000000003</v>
      </c>
      <c r="E3701" s="57">
        <f t="shared" si="986"/>
        <v>7.2999999999999995E-2</v>
      </c>
      <c r="F3701" s="57">
        <f t="shared" si="987"/>
        <v>4.7949999999999999</v>
      </c>
      <c r="G3701" s="57">
        <f t="shared" si="988"/>
        <v>0</v>
      </c>
      <c r="H3701" s="57">
        <f>IF(Q3700&gt;SetUp!$B$56,SetUp!$B$56,Q3700)</f>
        <v>39.156613962028466</v>
      </c>
      <c r="I3701" s="57">
        <f t="shared" si="993"/>
        <v>7.8693586431453806</v>
      </c>
      <c r="J3701" s="57">
        <f>MIN(F3701,H3701,(1-EXP(-SetUp!$B$52*H3701/SetUp!$B$56))*F3701)</f>
        <v>4.7844396327435046</v>
      </c>
      <c r="K3701" s="57">
        <f t="shared" si="989"/>
        <v>34.37217432928496</v>
      </c>
      <c r="L3701" s="57">
        <f>IF(I3701&lt;=0,0,MIN(SetUp!$B$50*I3701^SetUp!$B$55,I3701))</f>
        <v>0.63717943237216956</v>
      </c>
      <c r="M3701" s="57">
        <f t="shared" si="990"/>
        <v>7.2321792107732108</v>
      </c>
      <c r="N3701" s="57">
        <f>IF(SetUp!$B$62=0,X3701,(B3701-E3701)*(1-(H3701/SetUp!$B$66/SetUp!$B$56)))</f>
        <v>0</v>
      </c>
      <c r="O3701" s="57">
        <f>K3701*SetUp!$B$65</f>
        <v>0</v>
      </c>
      <c r="P3701" s="57">
        <f>MIN(SetUp!$B$54*L3701^SetUp!$B$51,L3701)</f>
        <v>0.32954479677117199</v>
      </c>
      <c r="Q3701" s="57">
        <f t="shared" si="991"/>
        <v>34.37217432928496</v>
      </c>
      <c r="R3701" s="57">
        <f>IF((H3701+N3701-O3701)&gt;SetUp!$B$56,T3700+H3701+N3701-O3701-SetUp!$B$56,T3700)</f>
        <v>0</v>
      </c>
      <c r="S3701" s="57">
        <f>R3701*SetUp!$B$65</f>
        <v>0</v>
      </c>
      <c r="T3701" s="57">
        <f>IF((R3701-S3701)&lt;SetUp!$B$53,R3701-S3701,SetUp!$B$53)</f>
        <v>0</v>
      </c>
      <c r="U3701" s="57">
        <f t="shared" si="992"/>
        <v>7.2321792107732108</v>
      </c>
      <c r="V3701" s="57">
        <f>(L3701-P3701)/1000*SetUp!$B$13*1000000/SetUp!$B$48</f>
        <v>17.497545287078403</v>
      </c>
      <c r="W3701" s="57">
        <f t="shared" si="994"/>
        <v>-1.9984014443252818E-15</v>
      </c>
      <c r="X3701" s="57">
        <f>MAX((SetUp!$B$56*(1-($H3701/SetUp!$B$56)^2)*TANH(($B3701-$D3701)/SetUp!$B$56))/(1+$H3701/SetUp!$B$56*TANH(($B3701-$D3701)/SetUp!$B$56)),0)</f>
        <v>0</v>
      </c>
    </row>
    <row r="3702" spans="1:24" x14ac:dyDescent="0.3">
      <c r="A3702" s="64">
        <v>30364</v>
      </c>
      <c r="B3702" s="57">
        <v>1.762</v>
      </c>
      <c r="C3702" s="57">
        <v>6.4130000000000003</v>
      </c>
      <c r="D3702" s="57">
        <v>4.8680000000000003</v>
      </c>
      <c r="E3702" s="57">
        <f t="shared" si="986"/>
        <v>1.762</v>
      </c>
      <c r="F3702" s="57">
        <f t="shared" si="987"/>
        <v>3.1060000000000003</v>
      </c>
      <c r="G3702" s="57">
        <f t="shared" si="988"/>
        <v>0</v>
      </c>
      <c r="H3702" s="57">
        <f>IF(Q3701&gt;SetUp!$B$56,SetUp!$B$56,Q3701)</f>
        <v>34.37217432928496</v>
      </c>
      <c r="I3702" s="57">
        <f t="shared" si="993"/>
        <v>7.2321792107732108</v>
      </c>
      <c r="J3702" s="57">
        <f>MIN(F3702,H3702,(1-EXP(-SetUp!$B$52*H3702/SetUp!$B$56))*F3702)</f>
        <v>3.0915536936674561</v>
      </c>
      <c r="K3702" s="57">
        <f t="shared" si="989"/>
        <v>31.280620635617503</v>
      </c>
      <c r="L3702" s="57">
        <f>IF(I3702&lt;=0,0,MIN(SetUp!$B$50*I3702^SetUp!$B$55,I3702))</f>
        <v>0.55353465585461326</v>
      </c>
      <c r="M3702" s="57">
        <f t="shared" si="990"/>
        <v>6.6786445549185975</v>
      </c>
      <c r="N3702" s="57">
        <f>IF(SetUp!$B$62=0,X3702,(B3702-E3702)*(1-(H3702/SetUp!$B$66/SetUp!$B$56)))</f>
        <v>0</v>
      </c>
      <c r="O3702" s="57">
        <f>K3702*SetUp!$B$65</f>
        <v>0</v>
      </c>
      <c r="P3702" s="57">
        <f>MIN(SetUp!$B$54*L3702^SetUp!$B$51,L3702)</f>
        <v>0.28697049248255474</v>
      </c>
      <c r="Q3702" s="57">
        <f t="shared" si="991"/>
        <v>31.280620635617503</v>
      </c>
      <c r="R3702" s="57">
        <f>IF((H3702+N3702-O3702)&gt;SetUp!$B$56,T3701+H3702+N3702-O3702-SetUp!$B$56,T3701)</f>
        <v>0</v>
      </c>
      <c r="S3702" s="57">
        <f>R3702*SetUp!$B$65</f>
        <v>0</v>
      </c>
      <c r="T3702" s="57">
        <f>IF((R3702-S3702)&lt;SetUp!$B$53,R3702-S3702,SetUp!$B$53)</f>
        <v>0</v>
      </c>
      <c r="U3702" s="57">
        <f t="shared" si="992"/>
        <v>6.6786445549185975</v>
      </c>
      <c r="V3702" s="57">
        <f>(L3702-P3702)/1000*SetUp!$B$13*1000000/SetUp!$B$48</f>
        <v>15.161551986507321</v>
      </c>
      <c r="W3702" s="57">
        <f t="shared" si="994"/>
        <v>0</v>
      </c>
      <c r="X3702" s="57">
        <f>MAX((SetUp!$B$56*(1-($H3702/SetUp!$B$56)^2)*TANH(($B3702-$D3702)/SetUp!$B$56))/(1+$H3702/SetUp!$B$56*TANH(($B3702-$D3702)/SetUp!$B$56)),0)</f>
        <v>0</v>
      </c>
    </row>
    <row r="3703" spans="1:24" x14ac:dyDescent="0.3">
      <c r="A3703" s="64">
        <v>30365</v>
      </c>
      <c r="B3703" s="57">
        <v>7.7759999999999998</v>
      </c>
      <c r="C3703" s="57">
        <v>8.6910000000000007</v>
      </c>
      <c r="D3703" s="57">
        <v>4.8680000000000003</v>
      </c>
      <c r="E3703" s="57">
        <f t="shared" si="986"/>
        <v>4.8680000000000003</v>
      </c>
      <c r="F3703" s="57">
        <f t="shared" si="987"/>
        <v>0</v>
      </c>
      <c r="G3703" s="57">
        <f t="shared" si="988"/>
        <v>0.74422269892340376</v>
      </c>
      <c r="H3703" s="57">
        <f>IF(Q3702&gt;SetUp!$B$56,SetUp!$B$56,Q3702)</f>
        <v>31.280620635617503</v>
      </c>
      <c r="I3703" s="57">
        <f t="shared" si="993"/>
        <v>7.4228672538420017</v>
      </c>
      <c r="J3703" s="57">
        <f>MIN(F3703,H3703,(1-EXP(-SetUp!$B$52*H3703/SetUp!$B$56))*F3703)</f>
        <v>0</v>
      </c>
      <c r="K3703" s="57">
        <f t="shared" si="989"/>
        <v>31.280620635617503</v>
      </c>
      <c r="L3703" s="57">
        <f>IF(I3703&lt;=0,0,MIN(SetUp!$B$50*I3703^SetUp!$B$55,I3703))</f>
        <v>0.57807254170827893</v>
      </c>
      <c r="M3703" s="57">
        <f t="shared" si="990"/>
        <v>6.8447947121337229</v>
      </c>
      <c r="N3703" s="57">
        <f>IF(SetUp!$B$62=0,X3703,(B3703-E3703)*(1-(H3703/SetUp!$B$66/SetUp!$B$56)))</f>
        <v>2.1637773010765957</v>
      </c>
      <c r="O3703" s="57">
        <f>K3703*SetUp!$B$65</f>
        <v>0</v>
      </c>
      <c r="P3703" s="57">
        <f>MIN(SetUp!$B$54*L3703^SetUp!$B$51,L3703)</f>
        <v>0.29947067747955003</v>
      </c>
      <c r="Q3703" s="57">
        <f t="shared" si="991"/>
        <v>33.444397936694095</v>
      </c>
      <c r="R3703" s="57">
        <f>IF((H3703+N3703-O3703)&gt;SetUp!$B$56,T3702+H3703+N3703-O3703-SetUp!$B$56,T3702)</f>
        <v>0</v>
      </c>
      <c r="S3703" s="57">
        <f>R3703*SetUp!$B$65</f>
        <v>0</v>
      </c>
      <c r="T3703" s="57">
        <f>IF((R3703-S3703)&lt;SetUp!$B$53,R3703-S3703,SetUp!$B$53)</f>
        <v>0</v>
      </c>
      <c r="U3703" s="57">
        <f t="shared" si="992"/>
        <v>6.8447947121337229</v>
      </c>
      <c r="V3703" s="57">
        <f>(L3703-P3703)/1000*SetUp!$B$13*1000000/SetUp!$B$48</f>
        <v>15.846228520020539</v>
      </c>
      <c r="W3703" s="57">
        <f t="shared" si="994"/>
        <v>9.9920072216264089E-16</v>
      </c>
      <c r="X3703" s="57">
        <f>MAX((SetUp!$B$56*(1-($H3703/SetUp!$B$56)^2)*TANH(($B3703-$D3703)/SetUp!$B$56))/(1+$H3703/SetUp!$B$56*TANH(($B3703-$D3703)/SetUp!$B$56)),0)</f>
        <v>2.1637773010765957</v>
      </c>
    </row>
    <row r="3704" spans="1:24" x14ac:dyDescent="0.3">
      <c r="A3704" s="64">
        <v>30366</v>
      </c>
      <c r="B3704" s="57">
        <v>1.9179999999999999</v>
      </c>
      <c r="C3704" s="57">
        <v>5.673</v>
      </c>
      <c r="D3704" s="57">
        <v>4.8680000000000003</v>
      </c>
      <c r="E3704" s="57">
        <f t="shared" si="986"/>
        <v>1.9179999999999999</v>
      </c>
      <c r="F3704" s="57">
        <f t="shared" si="987"/>
        <v>2.95</v>
      </c>
      <c r="G3704" s="57">
        <f t="shared" si="988"/>
        <v>0</v>
      </c>
      <c r="H3704" s="57">
        <f>IF(Q3703&gt;SetUp!$B$56,SetUp!$B$56,Q3703)</f>
        <v>33.444397936694095</v>
      </c>
      <c r="I3704" s="57">
        <f t="shared" si="993"/>
        <v>6.8447947121337229</v>
      </c>
      <c r="J3704" s="57">
        <f>MIN(F3704,H3704,(1-EXP(-SetUp!$B$52*H3704/SetUp!$B$56))*F3704)</f>
        <v>2.9341388412971492</v>
      </c>
      <c r="K3704" s="57">
        <f t="shared" si="989"/>
        <v>30.510259095396947</v>
      </c>
      <c r="L3704" s="57">
        <f>IF(I3704&lt;=0,0,MIN(SetUp!$B$50*I3704^SetUp!$B$55,I3704))</f>
        <v>0.50500641707945981</v>
      </c>
      <c r="M3704" s="57">
        <f t="shared" si="990"/>
        <v>6.3397882950542632</v>
      </c>
      <c r="N3704" s="57">
        <f>IF(SetUp!$B$62=0,X3704,(B3704-E3704)*(1-(H3704/SetUp!$B$66/SetUp!$B$56)))</f>
        <v>0</v>
      </c>
      <c r="O3704" s="57">
        <f>K3704*SetUp!$B$65</f>
        <v>0</v>
      </c>
      <c r="P3704" s="57">
        <f>MIN(SetUp!$B$54*L3704^SetUp!$B$51,L3704)</f>
        <v>0.26222084517393973</v>
      </c>
      <c r="Q3704" s="57">
        <f t="shared" si="991"/>
        <v>30.510259095396947</v>
      </c>
      <c r="R3704" s="57">
        <f>IF((H3704+N3704-O3704)&gt;SetUp!$B$56,T3703+H3704+N3704-O3704-SetUp!$B$56,T3703)</f>
        <v>0</v>
      </c>
      <c r="S3704" s="57">
        <f>R3704*SetUp!$B$65</f>
        <v>0</v>
      </c>
      <c r="T3704" s="57">
        <f>IF((R3704-S3704)&lt;SetUp!$B$53,R3704-S3704,SetUp!$B$53)</f>
        <v>0</v>
      </c>
      <c r="U3704" s="57">
        <f t="shared" si="992"/>
        <v>6.3397882950542632</v>
      </c>
      <c r="V3704" s="57">
        <f>(L3704-P3704)/1000*SetUp!$B$13*1000000/SetUp!$B$48</f>
        <v>13.809080798613083</v>
      </c>
      <c r="W3704" s="57">
        <f t="shared" si="994"/>
        <v>0</v>
      </c>
      <c r="X3704" s="57">
        <f>MAX((SetUp!$B$56*(1-($H3704/SetUp!$B$56)^2)*TANH(($B3704-$D3704)/SetUp!$B$56))/(1+$H3704/SetUp!$B$56*TANH(($B3704-$D3704)/SetUp!$B$56)),0)</f>
        <v>0</v>
      </c>
    </row>
    <row r="3705" spans="1:24" x14ac:dyDescent="0.3">
      <c r="A3705" s="64">
        <v>30367</v>
      </c>
      <c r="B3705" s="57">
        <v>6.2110000000000003</v>
      </c>
      <c r="C3705" s="57">
        <v>7.4939999999999998</v>
      </c>
      <c r="D3705" s="57">
        <v>4.8680000000000003</v>
      </c>
      <c r="E3705" s="57">
        <f t="shared" si="986"/>
        <v>4.8680000000000003</v>
      </c>
      <c r="F3705" s="57">
        <f t="shared" si="987"/>
        <v>0</v>
      </c>
      <c r="G3705" s="57">
        <f t="shared" si="988"/>
        <v>0.3156445718242622</v>
      </c>
      <c r="H3705" s="57">
        <f>IF(Q3704&gt;SetUp!$B$56,SetUp!$B$56,Q3704)</f>
        <v>30.510259095396947</v>
      </c>
      <c r="I3705" s="57">
        <f t="shared" si="993"/>
        <v>6.6554328668785256</v>
      </c>
      <c r="J3705" s="57">
        <f>MIN(F3705,H3705,(1-EXP(-SetUp!$B$52*H3705/SetUp!$B$56))*F3705)</f>
        <v>0</v>
      </c>
      <c r="K3705" s="57">
        <f t="shared" si="989"/>
        <v>30.510259095396947</v>
      </c>
      <c r="L3705" s="57">
        <f>IF(I3705&lt;=0,0,MIN(SetUp!$B$50*I3705^SetUp!$B$55,I3705))</f>
        <v>0.48193673326705999</v>
      </c>
      <c r="M3705" s="57">
        <f t="shared" si="990"/>
        <v>6.173496133611466</v>
      </c>
      <c r="N3705" s="57">
        <f>IF(SetUp!$B$62=0,X3705,(B3705-E3705)*(1-(H3705/SetUp!$B$66/SetUp!$B$56)))</f>
        <v>1.0273554281757378</v>
      </c>
      <c r="O3705" s="57">
        <f>K3705*SetUp!$B$65</f>
        <v>0</v>
      </c>
      <c r="P3705" s="57">
        <f>MIN(SetUp!$B$54*L3705^SetUp!$B$51,L3705)</f>
        <v>0.25044121638217148</v>
      </c>
      <c r="Q3705" s="57">
        <f t="shared" si="991"/>
        <v>31.537614523572685</v>
      </c>
      <c r="R3705" s="57">
        <f>IF((H3705+N3705-O3705)&gt;SetUp!$B$56,T3704+H3705+N3705-O3705-SetUp!$B$56,T3704)</f>
        <v>0</v>
      </c>
      <c r="S3705" s="57">
        <f>R3705*SetUp!$B$65</f>
        <v>0</v>
      </c>
      <c r="T3705" s="57">
        <f>IF((R3705-S3705)&lt;SetUp!$B$53,R3705-S3705,SetUp!$B$53)</f>
        <v>0</v>
      </c>
      <c r="U3705" s="57">
        <f t="shared" si="992"/>
        <v>6.173496133611466</v>
      </c>
      <c r="V3705" s="57">
        <f>(L3705-P3705)/1000*SetUp!$B$13*1000000/SetUp!$B$48</f>
        <v>13.166928627966964</v>
      </c>
      <c r="W3705" s="57">
        <f t="shared" si="994"/>
        <v>0</v>
      </c>
      <c r="X3705" s="57">
        <f>MAX((SetUp!$B$56*(1-($H3705/SetUp!$B$56)^2)*TANH(($B3705-$D3705)/SetUp!$B$56))/(1+$H3705/SetUp!$B$56*TANH(($B3705-$D3705)/SetUp!$B$56)),0)</f>
        <v>1.0273554281757378</v>
      </c>
    </row>
    <row r="3706" spans="1:24" x14ac:dyDescent="0.3">
      <c r="A3706" s="64">
        <v>30368</v>
      </c>
      <c r="B3706" s="57">
        <v>3.19</v>
      </c>
      <c r="C3706" s="57">
        <v>7.782</v>
      </c>
      <c r="D3706" s="57">
        <v>4.8680000000000003</v>
      </c>
      <c r="E3706" s="57">
        <f t="shared" si="986"/>
        <v>3.19</v>
      </c>
      <c r="F3706" s="57">
        <f t="shared" si="987"/>
        <v>1.6780000000000004</v>
      </c>
      <c r="G3706" s="57">
        <f t="shared" si="988"/>
        <v>0</v>
      </c>
      <c r="H3706" s="57">
        <f>IF(Q3705&gt;SetUp!$B$56,SetUp!$B$56,Q3705)</f>
        <v>31.537614523572685</v>
      </c>
      <c r="I3706" s="57">
        <f t="shared" si="993"/>
        <v>6.173496133611466</v>
      </c>
      <c r="J3706" s="57">
        <f>MIN(F3706,H3706,(1-EXP(-SetUp!$B$52*H3706/SetUp!$B$56))*F3706)</f>
        <v>1.6658466406933068</v>
      </c>
      <c r="K3706" s="57">
        <f t="shared" si="989"/>
        <v>29.871767882879379</v>
      </c>
      <c r="L3706" s="57">
        <f>IF(I3706&lt;=0,0,MIN(SetUp!$B$50*I3706^SetUp!$B$55,I3706))</f>
        <v>0.42518847600205362</v>
      </c>
      <c r="M3706" s="57">
        <f t="shared" si="990"/>
        <v>5.7483076576094128</v>
      </c>
      <c r="N3706" s="57">
        <f>IF(SetUp!$B$62=0,X3706,(B3706-E3706)*(1-(H3706/SetUp!$B$66/SetUp!$B$56)))</f>
        <v>0</v>
      </c>
      <c r="O3706" s="57">
        <f>K3706*SetUp!$B$65</f>
        <v>0</v>
      </c>
      <c r="P3706" s="57">
        <f>MIN(SetUp!$B$54*L3706^SetUp!$B$51,L3706)</f>
        <v>0.22142306287124891</v>
      </c>
      <c r="Q3706" s="57">
        <f t="shared" si="991"/>
        <v>29.871767882879379</v>
      </c>
      <c r="R3706" s="57">
        <f>IF((H3706+N3706-O3706)&gt;SetUp!$B$56,T3705+H3706+N3706-O3706-SetUp!$B$56,T3705)</f>
        <v>0</v>
      </c>
      <c r="S3706" s="57">
        <f>R3706*SetUp!$B$65</f>
        <v>0</v>
      </c>
      <c r="T3706" s="57">
        <f>IF((R3706-S3706)&lt;SetUp!$B$53,R3706-S3706,SetUp!$B$53)</f>
        <v>0</v>
      </c>
      <c r="U3706" s="57">
        <f t="shared" si="992"/>
        <v>5.7483076576094128</v>
      </c>
      <c r="V3706" s="57">
        <f>(L3706-P3706)/1000*SetUp!$B$13*1000000/SetUp!$B$48</f>
        <v>11.589704576765588</v>
      </c>
      <c r="W3706" s="57">
        <f t="shared" si="994"/>
        <v>0</v>
      </c>
      <c r="X3706" s="57">
        <f>MAX((SetUp!$B$56*(1-($H3706/SetUp!$B$56)^2)*TANH(($B3706-$D3706)/SetUp!$B$56))/(1+$H3706/SetUp!$B$56*TANH(($B3706-$D3706)/SetUp!$B$56)),0)</f>
        <v>0</v>
      </c>
    </row>
    <row r="3707" spans="1:24" x14ac:dyDescent="0.3">
      <c r="A3707" s="64">
        <v>30369</v>
      </c>
      <c r="B3707" s="57">
        <v>0.25</v>
      </c>
      <c r="C3707" s="57">
        <v>4.37</v>
      </c>
      <c r="D3707" s="57">
        <v>4.8680000000000003</v>
      </c>
      <c r="E3707" s="57">
        <f t="shared" si="986"/>
        <v>0.25</v>
      </c>
      <c r="F3707" s="57">
        <f t="shared" si="987"/>
        <v>4.6180000000000003</v>
      </c>
      <c r="G3707" s="57">
        <f t="shared" si="988"/>
        <v>0</v>
      </c>
      <c r="H3707" s="57">
        <f>IF(Q3706&gt;SetUp!$B$56,SetUp!$B$56,Q3706)</f>
        <v>29.871767882879379</v>
      </c>
      <c r="I3707" s="57">
        <f t="shared" si="993"/>
        <v>5.7483076576094128</v>
      </c>
      <c r="J3707" s="57">
        <f>MIN(F3707,H3707,(1-EXP(-SetUp!$B$52*H3707/SetUp!$B$56))*F3707)</f>
        <v>4.5746089474150722</v>
      </c>
      <c r="K3707" s="57">
        <f t="shared" si="989"/>
        <v>25.297158935464306</v>
      </c>
      <c r="L3707" s="57">
        <f>IF(I3707&lt;=0,0,MIN(SetUp!$B$50*I3707^SetUp!$B$55,I3707))</f>
        <v>0.37751092517229146</v>
      </c>
      <c r="M3707" s="57">
        <f t="shared" si="990"/>
        <v>5.3707967324371211</v>
      </c>
      <c r="N3707" s="57">
        <f>IF(SetUp!$B$62=0,X3707,(B3707-E3707)*(1-(H3707/SetUp!$B$66/SetUp!$B$56)))</f>
        <v>0</v>
      </c>
      <c r="O3707" s="57">
        <f>K3707*SetUp!$B$65</f>
        <v>0</v>
      </c>
      <c r="P3707" s="57">
        <f>MIN(SetUp!$B$54*L3707^SetUp!$B$51,L3707)</f>
        <v>0.19699245489187683</v>
      </c>
      <c r="Q3707" s="57">
        <f t="shared" si="991"/>
        <v>25.297158935464306</v>
      </c>
      <c r="R3707" s="57">
        <f>IF((H3707+N3707-O3707)&gt;SetUp!$B$56,T3706+H3707+N3707-O3707-SetUp!$B$56,T3706)</f>
        <v>0</v>
      </c>
      <c r="S3707" s="57">
        <f>R3707*SetUp!$B$65</f>
        <v>0</v>
      </c>
      <c r="T3707" s="57">
        <f>IF((R3707-S3707)&lt;SetUp!$B$53,R3707-S3707,SetUp!$B$53)</f>
        <v>0</v>
      </c>
      <c r="U3707" s="57">
        <f t="shared" si="992"/>
        <v>5.3707967324371211</v>
      </c>
      <c r="V3707" s="57">
        <f>(L3707-P3707)/1000*SetUp!$B$13*1000000/SetUp!$B$48</f>
        <v>10.267472330334153</v>
      </c>
      <c r="W3707" s="57">
        <f t="shared" si="994"/>
        <v>0</v>
      </c>
      <c r="X3707" s="57">
        <f>MAX((SetUp!$B$56*(1-($H3707/SetUp!$B$56)^2)*TANH(($B3707-$D3707)/SetUp!$B$56))/(1+$H3707/SetUp!$B$56*TANH(($B3707-$D3707)/SetUp!$B$56)),0)</f>
        <v>0</v>
      </c>
    </row>
    <row r="3708" spans="1:24" x14ac:dyDescent="0.3">
      <c r="A3708" s="64">
        <v>30370</v>
      </c>
      <c r="B3708" s="57">
        <v>0</v>
      </c>
      <c r="C3708" s="57">
        <v>2.5289999999999999</v>
      </c>
      <c r="D3708" s="57">
        <v>4.8680000000000003</v>
      </c>
      <c r="E3708" s="57">
        <f t="shared" si="986"/>
        <v>0</v>
      </c>
      <c r="F3708" s="57">
        <f t="shared" si="987"/>
        <v>4.8680000000000003</v>
      </c>
      <c r="G3708" s="57">
        <f t="shared" si="988"/>
        <v>0</v>
      </c>
      <c r="H3708" s="57">
        <f>IF(Q3707&gt;SetUp!$B$56,SetUp!$B$56,Q3707)</f>
        <v>25.297158935464306</v>
      </c>
      <c r="I3708" s="57">
        <f t="shared" si="993"/>
        <v>5.3707967324371211</v>
      </c>
      <c r="J3708" s="57">
        <f>MIN(F3708,H3708,(1-EXP(-SetUp!$B$52*H3708/SetUp!$B$56))*F3708)</f>
        <v>4.7745190782106333</v>
      </c>
      <c r="K3708" s="57">
        <f t="shared" si="989"/>
        <v>20.522639857253672</v>
      </c>
      <c r="L3708" s="57">
        <f>IF(I3708&lt;=0,0,MIN(SetUp!$B$50*I3708^SetUp!$B$55,I3708))</f>
        <v>0.33710152025691348</v>
      </c>
      <c r="M3708" s="57">
        <f t="shared" si="990"/>
        <v>5.0336952121802074</v>
      </c>
      <c r="N3708" s="57">
        <f>IF(SetUp!$B$62=0,X3708,(B3708-E3708)*(1-(H3708/SetUp!$B$66/SetUp!$B$56)))</f>
        <v>0</v>
      </c>
      <c r="O3708" s="57">
        <f>K3708*SetUp!$B$65</f>
        <v>0</v>
      </c>
      <c r="P3708" s="57">
        <f>MIN(SetUp!$B$54*L3708^SetUp!$B$51,L3708)</f>
        <v>0.17624517435365325</v>
      </c>
      <c r="Q3708" s="57">
        <f t="shared" si="991"/>
        <v>20.522639857253672</v>
      </c>
      <c r="R3708" s="57">
        <f>IF((H3708+N3708-O3708)&gt;SetUp!$B$56,T3707+H3708+N3708-O3708-SetUp!$B$56,T3707)</f>
        <v>0</v>
      </c>
      <c r="S3708" s="57">
        <f>R3708*SetUp!$B$65</f>
        <v>0</v>
      </c>
      <c r="T3708" s="57">
        <f>IF((R3708-S3708)&lt;SetUp!$B$53,R3708-S3708,SetUp!$B$53)</f>
        <v>0</v>
      </c>
      <c r="U3708" s="57">
        <f t="shared" si="992"/>
        <v>5.0336952121802074</v>
      </c>
      <c r="V3708" s="57">
        <f>(L3708-P3708)/1000*SetUp!$B$13*1000000/SetUp!$B$48</f>
        <v>9.1491362526772591</v>
      </c>
      <c r="W3708" s="57">
        <f t="shared" si="994"/>
        <v>-2.8310687127941492E-15</v>
      </c>
      <c r="X3708" s="57">
        <f>MAX((SetUp!$B$56*(1-($H3708/SetUp!$B$56)^2)*TANH(($B3708-$D3708)/SetUp!$B$56))/(1+$H3708/SetUp!$B$56*TANH(($B3708-$D3708)/SetUp!$B$56)),0)</f>
        <v>0</v>
      </c>
    </row>
    <row r="3709" spans="1:24" x14ac:dyDescent="0.3">
      <c r="A3709" s="64">
        <v>30371</v>
      </c>
      <c r="B3709" s="57">
        <v>0.106</v>
      </c>
      <c r="C3709" s="57">
        <v>1.048</v>
      </c>
      <c r="D3709" s="57">
        <v>4.8680000000000003</v>
      </c>
      <c r="E3709" s="57">
        <f t="shared" si="986"/>
        <v>0.106</v>
      </c>
      <c r="F3709" s="57">
        <f t="shared" si="987"/>
        <v>4.7620000000000005</v>
      </c>
      <c r="G3709" s="57">
        <f t="shared" si="988"/>
        <v>0</v>
      </c>
      <c r="H3709" s="57">
        <f>IF(Q3708&gt;SetUp!$B$56,SetUp!$B$56,Q3708)</f>
        <v>20.522639857253672</v>
      </c>
      <c r="I3709" s="57">
        <f t="shared" si="993"/>
        <v>5.0336952121802074</v>
      </c>
      <c r="J3709" s="57">
        <f>MIN(F3709,H3709,(1-EXP(-SetUp!$B$52*H3709/SetUp!$B$56))*F3709)</f>
        <v>4.5691793370615867</v>
      </c>
      <c r="K3709" s="57">
        <f t="shared" si="989"/>
        <v>15.953460520192085</v>
      </c>
      <c r="L3709" s="57">
        <f>IF(I3709&lt;=0,0,MIN(SetUp!$B$50*I3709^SetUp!$B$55,I3709))</f>
        <v>0.30258057502340391</v>
      </c>
      <c r="M3709" s="57">
        <f t="shared" si="990"/>
        <v>4.7311146371568036</v>
      </c>
      <c r="N3709" s="57">
        <f>IF(SetUp!$B$62=0,X3709,(B3709-E3709)*(1-(H3709/SetUp!$B$66/SetUp!$B$56)))</f>
        <v>0</v>
      </c>
      <c r="O3709" s="57">
        <f>K3709*SetUp!$B$65</f>
        <v>0</v>
      </c>
      <c r="P3709" s="57">
        <f>MIN(SetUp!$B$54*L3709^SetUp!$B$51,L3709)</f>
        <v>0.15848777232590558</v>
      </c>
      <c r="Q3709" s="57">
        <f t="shared" si="991"/>
        <v>15.953460520192085</v>
      </c>
      <c r="R3709" s="57">
        <f>IF((H3709+N3709-O3709)&gt;SetUp!$B$56,T3708+H3709+N3709-O3709-SetUp!$B$56,T3708)</f>
        <v>0</v>
      </c>
      <c r="S3709" s="57">
        <f>R3709*SetUp!$B$65</f>
        <v>0</v>
      </c>
      <c r="T3709" s="57">
        <f>IF((R3709-S3709)&lt;SetUp!$B$53,R3709-S3709,SetUp!$B$53)</f>
        <v>0</v>
      </c>
      <c r="U3709" s="57">
        <f t="shared" si="992"/>
        <v>4.7311146371568036</v>
      </c>
      <c r="V3709" s="57">
        <f>(L3709-P3709)/1000*SetUp!$B$13*1000000/SetUp!$B$48</f>
        <v>8.1956647560699913</v>
      </c>
      <c r="W3709" s="57">
        <f t="shared" si="994"/>
        <v>-8.3266726846886741E-16</v>
      </c>
      <c r="X3709" s="57">
        <f>MAX((SetUp!$B$56*(1-($H3709/SetUp!$B$56)^2)*TANH(($B3709-$D3709)/SetUp!$B$56))/(1+$H3709/SetUp!$B$56*TANH(($B3709-$D3709)/SetUp!$B$56)),0)</f>
        <v>0</v>
      </c>
    </row>
    <row r="3710" spans="1:24" x14ac:dyDescent="0.3">
      <c r="A3710" s="64">
        <v>30372</v>
      </c>
      <c r="B3710" s="57">
        <v>0.123</v>
      </c>
      <c r="C3710" s="57">
        <v>0.97299999999999998</v>
      </c>
      <c r="D3710" s="57">
        <v>4.8680000000000003</v>
      </c>
      <c r="E3710" s="57">
        <f t="shared" si="986"/>
        <v>0.123</v>
      </c>
      <c r="F3710" s="57">
        <f t="shared" si="987"/>
        <v>4.7450000000000001</v>
      </c>
      <c r="G3710" s="57">
        <f t="shared" si="988"/>
        <v>0</v>
      </c>
      <c r="H3710" s="57">
        <f>IF(Q3709&gt;SetUp!$B$56,SetUp!$B$56,Q3709)</f>
        <v>15.953460520192085</v>
      </c>
      <c r="I3710" s="57">
        <f t="shared" si="993"/>
        <v>4.7311146371568036</v>
      </c>
      <c r="J3710" s="57">
        <f>MIN(F3710,H3710,(1-EXP(-SetUp!$B$52*H3710/SetUp!$B$56))*F3710)</f>
        <v>4.352664043449809</v>
      </c>
      <c r="K3710" s="57">
        <f t="shared" si="989"/>
        <v>11.600796476742275</v>
      </c>
      <c r="L3710" s="57">
        <f>IF(I3710&lt;=0,0,MIN(SetUp!$B$50*I3710^SetUp!$B$55,I3710))</f>
        <v>0.27287807117883006</v>
      </c>
      <c r="M3710" s="57">
        <f t="shared" si="990"/>
        <v>4.4582365659779732</v>
      </c>
      <c r="N3710" s="57">
        <f>IF(SetUp!$B$62=0,X3710,(B3710-E3710)*(1-(H3710/SetUp!$B$66/SetUp!$B$56)))</f>
        <v>0</v>
      </c>
      <c r="O3710" s="57">
        <f>K3710*SetUp!$B$65</f>
        <v>0</v>
      </c>
      <c r="P3710" s="57">
        <f>MIN(SetUp!$B$54*L3710^SetUp!$B$51,L3710)</f>
        <v>0.14318143793769078</v>
      </c>
      <c r="Q3710" s="57">
        <f t="shared" si="991"/>
        <v>11.600796476742275</v>
      </c>
      <c r="R3710" s="57">
        <f>IF((H3710+N3710-O3710)&gt;SetUp!$B$56,T3709+H3710+N3710-O3710-SetUp!$B$56,T3709)</f>
        <v>0</v>
      </c>
      <c r="S3710" s="57">
        <f>R3710*SetUp!$B$65</f>
        <v>0</v>
      </c>
      <c r="T3710" s="57">
        <f>IF((R3710-S3710)&lt;SetUp!$B$53,R3710-S3710,SetUp!$B$53)</f>
        <v>0</v>
      </c>
      <c r="U3710" s="57">
        <f t="shared" si="992"/>
        <v>4.4582365659779732</v>
      </c>
      <c r="V3710" s="57">
        <f>(L3710-P3710)/1000*SetUp!$B$13*1000000/SetUp!$B$48</f>
        <v>7.3768439931510565</v>
      </c>
      <c r="W3710" s="57">
        <f t="shared" si="994"/>
        <v>-1.1657341758564144E-15</v>
      </c>
      <c r="X3710" s="57">
        <f>MAX((SetUp!$B$56*(1-($H3710/SetUp!$B$56)^2)*TANH(($B3710-$D3710)/SetUp!$B$56))/(1+$H3710/SetUp!$B$56*TANH(($B3710-$D3710)/SetUp!$B$56)),0)</f>
        <v>0</v>
      </c>
    </row>
    <row r="3711" spans="1:24" x14ac:dyDescent="0.3">
      <c r="A3711" s="64">
        <v>30373</v>
      </c>
      <c r="B3711" s="57">
        <v>2.5000000000000001E-2</v>
      </c>
      <c r="C3711" s="57">
        <v>0.65200000000000002</v>
      </c>
      <c r="D3711" s="57">
        <v>4.8680000000000003</v>
      </c>
      <c r="E3711" s="57">
        <f t="shared" si="986"/>
        <v>2.5000000000000001E-2</v>
      </c>
      <c r="F3711" s="57">
        <f t="shared" si="987"/>
        <v>4.843</v>
      </c>
      <c r="G3711" s="57">
        <f t="shared" si="988"/>
        <v>0</v>
      </c>
      <c r="H3711" s="57">
        <f>IF(Q3710&gt;SetUp!$B$56,SetUp!$B$56,Q3710)</f>
        <v>11.600796476742275</v>
      </c>
      <c r="I3711" s="57">
        <f t="shared" si="993"/>
        <v>4.4582365659779732</v>
      </c>
      <c r="J3711" s="57">
        <f>MIN(F3711,H3711,(1-EXP(-SetUp!$B$52*H3711/SetUp!$B$56))*F3711)</f>
        <v>4.0525003665842334</v>
      </c>
      <c r="K3711" s="57">
        <f t="shared" si="989"/>
        <v>7.5482961101580415</v>
      </c>
      <c r="L3711" s="57">
        <f>IF(I3711&lt;=0,0,MIN(SetUp!$B$50*I3711^SetUp!$B$55,I3711))</f>
        <v>0.24715422201751419</v>
      </c>
      <c r="M3711" s="57">
        <f t="shared" si="990"/>
        <v>4.2110823439604594</v>
      </c>
      <c r="N3711" s="57">
        <f>IF(SetUp!$B$62=0,X3711,(B3711-E3711)*(1-(H3711/SetUp!$B$66/SetUp!$B$56)))</f>
        <v>0</v>
      </c>
      <c r="O3711" s="57">
        <f>K3711*SetUp!$B$65</f>
        <v>0</v>
      </c>
      <c r="P3711" s="57">
        <f>MIN(SetUp!$B$54*L3711^SetUp!$B$51,L3711)</f>
        <v>0.12990253896146903</v>
      </c>
      <c r="Q3711" s="57">
        <f t="shared" si="991"/>
        <v>7.5482961101580415</v>
      </c>
      <c r="R3711" s="57">
        <f>IF((H3711+N3711-O3711)&gt;SetUp!$B$56,T3710+H3711+N3711-O3711-SetUp!$B$56,T3710)</f>
        <v>0</v>
      </c>
      <c r="S3711" s="57">
        <f>R3711*SetUp!$B$65</f>
        <v>0</v>
      </c>
      <c r="T3711" s="57">
        <f>IF((R3711-S3711)&lt;SetUp!$B$53,R3711-S3711,SetUp!$B$53)</f>
        <v>0</v>
      </c>
      <c r="U3711" s="57">
        <f t="shared" si="992"/>
        <v>4.2110823439604594</v>
      </c>
      <c r="V3711" s="57">
        <f>(L3711-P3711)/1000*SetUp!$B$13*1000000/SetUp!$B$48</f>
        <v>6.6690040614291002</v>
      </c>
      <c r="W3711" s="57">
        <f t="shared" si="994"/>
        <v>3.8857805861880479E-16</v>
      </c>
      <c r="X3711" s="57">
        <f>MAX((SetUp!$B$56*(1-($H3711/SetUp!$B$56)^2)*TANH(($B3711-$D3711)/SetUp!$B$56))/(1+$H3711/SetUp!$B$56*TANH(($B3711-$D3711)/SetUp!$B$56)),0)</f>
        <v>0</v>
      </c>
    </row>
    <row r="3712" spans="1:24" x14ac:dyDescent="0.3">
      <c r="A3712" s="64">
        <v>30374</v>
      </c>
      <c r="B3712" s="57">
        <v>0</v>
      </c>
      <c r="C3712" s="57">
        <v>0.65200000000000002</v>
      </c>
      <c r="D3712" s="57">
        <v>4.8680000000000003</v>
      </c>
      <c r="E3712" s="57">
        <f t="shared" si="986"/>
        <v>0</v>
      </c>
      <c r="F3712" s="57">
        <f t="shared" si="987"/>
        <v>4.8680000000000003</v>
      </c>
      <c r="G3712" s="57">
        <f t="shared" si="988"/>
        <v>0</v>
      </c>
      <c r="H3712" s="57">
        <f>IF(Q3711&gt;SetUp!$B$56,SetUp!$B$56,Q3711)</f>
        <v>7.5482961101580415</v>
      </c>
      <c r="I3712" s="57">
        <f t="shared" si="993"/>
        <v>4.2110823439604594</v>
      </c>
      <c r="J3712" s="57">
        <f>MIN(F3712,H3712,(1-EXP(-SetUp!$B$52*H3712/SetUp!$B$56))*F3712)</f>
        <v>3.3713011623964535</v>
      </c>
      <c r="K3712" s="57">
        <f t="shared" si="989"/>
        <v>4.176994947761588</v>
      </c>
      <c r="L3712" s="57">
        <f>IF(I3712&lt;=0,0,MIN(SetUp!$B$50*I3712^SetUp!$B$55,I3712))</f>
        <v>0.2247427758532341</v>
      </c>
      <c r="M3712" s="57">
        <f t="shared" si="990"/>
        <v>3.9863395681072253</v>
      </c>
      <c r="N3712" s="57">
        <f>IF(SetUp!$B$62=0,X3712,(B3712-E3712)*(1-(H3712/SetUp!$B$66/SetUp!$B$56)))</f>
        <v>0</v>
      </c>
      <c r="O3712" s="57">
        <f>K3712*SetUp!$B$65</f>
        <v>0</v>
      </c>
      <c r="P3712" s="57">
        <f>MIN(SetUp!$B$54*L3712^SetUp!$B$51,L3712)</f>
        <v>0.11831440866836393</v>
      </c>
      <c r="Q3712" s="57">
        <f t="shared" si="991"/>
        <v>4.176994947761588</v>
      </c>
      <c r="R3712" s="57">
        <f>IF((H3712+N3712-O3712)&gt;SetUp!$B$56,T3711+H3712+N3712-O3712-SetUp!$B$56,T3711)</f>
        <v>0</v>
      </c>
      <c r="S3712" s="57">
        <f>R3712*SetUp!$B$65</f>
        <v>0</v>
      </c>
      <c r="T3712" s="57">
        <f>IF((R3712-S3712)&lt;SetUp!$B$53,R3712-S3712,SetUp!$B$53)</f>
        <v>0</v>
      </c>
      <c r="U3712" s="57">
        <f t="shared" si="992"/>
        <v>3.9863395681072253</v>
      </c>
      <c r="V3712" s="57">
        <f>(L3712-P3712)/1000*SetUp!$B$13*1000000/SetUp!$B$48</f>
        <v>6.0533989321748409</v>
      </c>
      <c r="W3712" s="57">
        <f t="shared" si="994"/>
        <v>0</v>
      </c>
      <c r="X3712" s="57">
        <f>MAX((SetUp!$B$56*(1-($H3712/SetUp!$B$56)^2)*TANH(($B3712-$D3712)/SetUp!$B$56))/(1+$H3712/SetUp!$B$56*TANH(($B3712-$D3712)/SetUp!$B$56)),0)</f>
        <v>0</v>
      </c>
    </row>
    <row r="3713" spans="1:24" x14ac:dyDescent="0.3">
      <c r="A3713" s="64">
        <v>30375</v>
      </c>
      <c r="B3713" s="57">
        <v>0.51400000000000001</v>
      </c>
      <c r="C3713" s="57">
        <v>0.45300000000000001</v>
      </c>
      <c r="D3713" s="57">
        <v>4.8680000000000003</v>
      </c>
      <c r="E3713" s="57">
        <f t="shared" si="986"/>
        <v>0.51400000000000001</v>
      </c>
      <c r="F3713" s="57">
        <f t="shared" si="987"/>
        <v>4.3540000000000001</v>
      </c>
      <c r="G3713" s="57">
        <f t="shared" si="988"/>
        <v>0</v>
      </c>
      <c r="H3713" s="57">
        <f>IF(Q3712&gt;SetUp!$B$56,SetUp!$B$56,Q3712)</f>
        <v>4.176994947761588</v>
      </c>
      <c r="I3713" s="57">
        <f t="shared" si="993"/>
        <v>3.9863395681072253</v>
      </c>
      <c r="J3713" s="57">
        <f>MIN(F3713,H3713,(1-EXP(-SetUp!$B$52*H3713/SetUp!$B$56))*F3713)</f>
        <v>2.0870405093429403</v>
      </c>
      <c r="K3713" s="57">
        <f t="shared" si="989"/>
        <v>2.0899544384186477</v>
      </c>
      <c r="L3713" s="57">
        <f>IF(I3713&lt;=0,0,MIN(SetUp!$B$50*I3713^SetUp!$B$55,I3713))</f>
        <v>0.20510992151125451</v>
      </c>
      <c r="M3713" s="57">
        <f t="shared" si="990"/>
        <v>3.7812296465959707</v>
      </c>
      <c r="N3713" s="57">
        <f>IF(SetUp!$B$62=0,X3713,(B3713-E3713)*(1-(H3713/SetUp!$B$66/SetUp!$B$56)))</f>
        <v>0</v>
      </c>
      <c r="O3713" s="57">
        <f>K3713*SetUp!$B$65</f>
        <v>0</v>
      </c>
      <c r="P3713" s="57">
        <f>MIN(SetUp!$B$54*L3713^SetUp!$B$51,L3713)</f>
        <v>0.10814686206570928</v>
      </c>
      <c r="Q3713" s="57">
        <f t="shared" si="991"/>
        <v>2.0899544384186477</v>
      </c>
      <c r="R3713" s="57">
        <f>IF((H3713+N3713-O3713)&gt;SetUp!$B$56,T3712+H3713+N3713-O3713-SetUp!$B$56,T3712)</f>
        <v>0</v>
      </c>
      <c r="S3713" s="57">
        <f>R3713*SetUp!$B$65</f>
        <v>0</v>
      </c>
      <c r="T3713" s="57">
        <f>IF((R3713-S3713)&lt;SetUp!$B$53,R3713-S3713,SetUp!$B$53)</f>
        <v>0</v>
      </c>
      <c r="U3713" s="57">
        <f t="shared" si="992"/>
        <v>3.7812296465959707</v>
      </c>
      <c r="V3713" s="57">
        <f>(L3713-P3713)/1000*SetUp!$B$13*1000000/SetUp!$B$48</f>
        <v>5.5150341589710186</v>
      </c>
      <c r="W3713" s="57">
        <f t="shared" si="994"/>
        <v>3.3306690738754696E-16</v>
      </c>
      <c r="X3713" s="57">
        <f>MAX((SetUp!$B$56*(1-($H3713/SetUp!$B$56)^2)*TANH(($B3713-$D3713)/SetUp!$B$56))/(1+$H3713/SetUp!$B$56*TANH(($B3713-$D3713)/SetUp!$B$56)),0)</f>
        <v>0</v>
      </c>
    </row>
    <row r="3714" spans="1:24" x14ac:dyDescent="0.3">
      <c r="A3714" s="64">
        <v>30376</v>
      </c>
      <c r="B3714" s="57">
        <v>0</v>
      </c>
      <c r="C3714" s="57">
        <v>0.371</v>
      </c>
      <c r="D3714" s="57">
        <v>4.6269999999999998</v>
      </c>
      <c r="E3714" s="57">
        <f t="shared" si="986"/>
        <v>0</v>
      </c>
      <c r="F3714" s="57">
        <f t="shared" si="987"/>
        <v>4.6269999999999998</v>
      </c>
      <c r="G3714" s="57">
        <f t="shared" si="988"/>
        <v>0</v>
      </c>
      <c r="H3714" s="57">
        <f>IF(Q3713&gt;SetUp!$B$56,SetUp!$B$56,Q3713)</f>
        <v>2.0899544384186477</v>
      </c>
      <c r="I3714" s="57">
        <f t="shared" si="993"/>
        <v>3.7812296465959707</v>
      </c>
      <c r="J3714" s="57">
        <f>MIN(F3714,H3714,(1-EXP(-SetUp!$B$52*H3714/SetUp!$B$56))*F3714)</f>
        <v>1.2890617401374798</v>
      </c>
      <c r="K3714" s="57">
        <f t="shared" si="989"/>
        <v>0.80089269828116794</v>
      </c>
      <c r="L3714" s="57">
        <f>IF(I3714&lt;=0,0,MIN(SetUp!$B$50*I3714^SetUp!$B$55,I3714))</f>
        <v>0.18782408201151685</v>
      </c>
      <c r="M3714" s="57">
        <f t="shared" si="990"/>
        <v>3.593405564584454</v>
      </c>
      <c r="N3714" s="57">
        <f>IF(SetUp!$B$62=0,X3714,(B3714-E3714)*(1-(H3714/SetUp!$B$66/SetUp!$B$56)))</f>
        <v>0</v>
      </c>
      <c r="O3714" s="57">
        <f>K3714*SetUp!$B$65</f>
        <v>0</v>
      </c>
      <c r="P3714" s="57">
        <f>MIN(SetUp!$B$54*L3714^SetUp!$B$51,L3714)</f>
        <v>9.9181115058988509E-2</v>
      </c>
      <c r="Q3714" s="57">
        <f t="shared" si="991"/>
        <v>0.80089269828116794</v>
      </c>
      <c r="R3714" s="57">
        <f>IF((H3714+N3714-O3714)&gt;SetUp!$B$56,T3713+H3714+N3714-O3714-SetUp!$B$56,T3713)</f>
        <v>0</v>
      </c>
      <c r="S3714" s="57">
        <f>R3714*SetUp!$B$65</f>
        <v>0</v>
      </c>
      <c r="T3714" s="57">
        <f>IF((R3714-S3714)&lt;SetUp!$B$53,R3714-S3714,SetUp!$B$53)</f>
        <v>0</v>
      </c>
      <c r="U3714" s="57">
        <f t="shared" si="992"/>
        <v>3.593405564584454</v>
      </c>
      <c r="V3714" s="57">
        <f>(L3714-P3714)/1000*SetUp!$B$13*1000000/SetUp!$B$48</f>
        <v>5.0418065755266657</v>
      </c>
      <c r="W3714" s="57">
        <f t="shared" si="994"/>
        <v>0</v>
      </c>
      <c r="X3714" s="57">
        <f>MAX((SetUp!$B$56*(1-($H3714/SetUp!$B$56)^2)*TANH(($B3714-$D3714)/SetUp!$B$56))/(1+$H3714/SetUp!$B$56*TANH(($B3714-$D3714)/SetUp!$B$56)),0)</f>
        <v>0</v>
      </c>
    </row>
    <row r="3715" spans="1:24" x14ac:dyDescent="0.3">
      <c r="A3715" s="64">
        <v>30377</v>
      </c>
      <c r="B3715" s="57">
        <v>2.1999999999999999E-2</v>
      </c>
      <c r="C3715" s="57">
        <v>0.33400000000000002</v>
      </c>
      <c r="D3715" s="57">
        <v>4.6269999999999998</v>
      </c>
      <c r="E3715" s="57">
        <f t="shared" ref="E3715:E3778" si="995">IF(B3715&gt;=D3715,D3715,B3715)</f>
        <v>2.1999999999999999E-2</v>
      </c>
      <c r="F3715" s="57">
        <f t="shared" ref="F3715:F3778" si="996">D3715-E3715</f>
        <v>4.6049999999999995</v>
      </c>
      <c r="G3715" s="57">
        <f t="shared" ref="G3715:G3778" si="997">MAX(B3715-D3715-N3715,0)</f>
        <v>0</v>
      </c>
      <c r="H3715" s="57">
        <f>IF(Q3714&gt;SetUp!$B$56,SetUp!$B$56,Q3714)</f>
        <v>0.80089269828116794</v>
      </c>
      <c r="I3715" s="57">
        <f t="shared" si="993"/>
        <v>3.593405564584454</v>
      </c>
      <c r="J3715" s="57">
        <f>MIN(F3715,H3715,(1-EXP(-SetUp!$B$52*H3715/SetUp!$B$56))*F3715)</f>
        <v>0.54166857328068541</v>
      </c>
      <c r="K3715" s="57">
        <f t="shared" ref="K3715:K3778" si="998">MAX(H3715-J3715,0)</f>
        <v>0.25922412500048253</v>
      </c>
      <c r="L3715" s="57">
        <f>IF(I3715&lt;=0,0,MIN(SetUp!$B$50*I3715^SetUp!$B$55,I3715))</f>
        <v>0.17253342528286797</v>
      </c>
      <c r="M3715" s="57">
        <f t="shared" ref="M3715:M3778" si="999">MAX(I3715-L3715,0)</f>
        <v>3.420872139301586</v>
      </c>
      <c r="N3715" s="57">
        <f>IF(SetUp!$B$62=0,X3715,(B3715-E3715)*(1-(H3715/SetUp!$B$66/SetUp!$B$56)))</f>
        <v>0</v>
      </c>
      <c r="O3715" s="57">
        <f>K3715*SetUp!$B$65</f>
        <v>0</v>
      </c>
      <c r="P3715" s="57">
        <f>MIN(SetUp!$B$54*L3715^SetUp!$B$51,L3715)</f>
        <v>9.1238538971293373E-2</v>
      </c>
      <c r="Q3715" s="57">
        <f t="shared" ref="Q3715:Q3778" si="1000">IF((K3715+N3715-O3715)&lt;0,0,K3715+N3715-O3715)</f>
        <v>0.25922412500048253</v>
      </c>
      <c r="R3715" s="57">
        <f>IF((H3715+N3715-O3715)&gt;SetUp!$B$56,T3714+H3715+N3715-O3715-SetUp!$B$56,T3714)</f>
        <v>0</v>
      </c>
      <c r="S3715" s="57">
        <f>R3715*SetUp!$B$65</f>
        <v>0</v>
      </c>
      <c r="T3715" s="57">
        <f>IF((R3715-S3715)&lt;SetUp!$B$53,R3715-S3715,SetUp!$B$53)</f>
        <v>0</v>
      </c>
      <c r="U3715" s="57">
        <f t="shared" ref="U3715:U3778" si="1001">M3715+R3715-T3715</f>
        <v>3.420872139301586</v>
      </c>
      <c r="V3715" s="57">
        <f>(L3715-P3715)/1000*SetUp!$B$13*1000000/SetUp!$B$48</f>
        <v>4.6238647740874024</v>
      </c>
      <c r="W3715" s="57">
        <f t="shared" si="994"/>
        <v>0</v>
      </c>
      <c r="X3715" s="57">
        <f>MAX((SetUp!$B$56*(1-($H3715/SetUp!$B$56)^2)*TANH(($B3715-$D3715)/SetUp!$B$56))/(1+$H3715/SetUp!$B$56*TANH(($B3715-$D3715)/SetUp!$B$56)),0)</f>
        <v>0</v>
      </c>
    </row>
    <row r="3716" spans="1:24" x14ac:dyDescent="0.3">
      <c r="A3716" s="64">
        <v>30378</v>
      </c>
      <c r="B3716" s="57">
        <v>0.21</v>
      </c>
      <c r="C3716" s="57">
        <v>0.23799999999999999</v>
      </c>
      <c r="D3716" s="57">
        <v>4.6269999999999998</v>
      </c>
      <c r="E3716" s="57">
        <f t="shared" si="995"/>
        <v>0.21</v>
      </c>
      <c r="F3716" s="57">
        <f t="shared" si="996"/>
        <v>4.4169999999999998</v>
      </c>
      <c r="G3716" s="57">
        <f t="shared" si="997"/>
        <v>0</v>
      </c>
      <c r="H3716" s="57">
        <f>IF(Q3715&gt;SetUp!$B$56,SetUp!$B$56,Q3715)</f>
        <v>0.25922412500048253</v>
      </c>
      <c r="I3716" s="57">
        <f t="shared" ref="I3716:I3779" si="1002">U3715+G3716+O3716</f>
        <v>3.420872139301586</v>
      </c>
      <c r="J3716" s="57">
        <f>MIN(F3716,H3716,(1-EXP(-SetUp!$B$52*H3716/SetUp!$B$56))*F3716)</f>
        <v>0.17533040948961806</v>
      </c>
      <c r="K3716" s="57">
        <f t="shared" si="998"/>
        <v>8.3893715510864469E-2</v>
      </c>
      <c r="L3716" s="57">
        <f>IF(I3716&lt;=0,0,MIN(SetUp!$B$50*I3716^SetUp!$B$55,I3716))</f>
        <v>0.15894892233428204</v>
      </c>
      <c r="M3716" s="57">
        <f t="shared" si="999"/>
        <v>3.261923216967304</v>
      </c>
      <c r="N3716" s="57">
        <f>IF(SetUp!$B$62=0,X3716,(B3716-E3716)*(1-(H3716/SetUp!$B$66/SetUp!$B$56)))</f>
        <v>0</v>
      </c>
      <c r="O3716" s="57">
        <f>K3716*SetUp!$B$65</f>
        <v>0</v>
      </c>
      <c r="P3716" s="57">
        <f>MIN(SetUp!$B$54*L3716^SetUp!$B$51,L3716)</f>
        <v>8.4172176316572464E-2</v>
      </c>
      <c r="Q3716" s="57">
        <f t="shared" si="1000"/>
        <v>8.3893715510864469E-2</v>
      </c>
      <c r="R3716" s="57">
        <f>IF((H3716+N3716-O3716)&gt;SetUp!$B$56,T3715+H3716+N3716-O3716-SetUp!$B$56,T3715)</f>
        <v>0</v>
      </c>
      <c r="S3716" s="57">
        <f>R3716*SetUp!$B$65</f>
        <v>0</v>
      </c>
      <c r="T3716" s="57">
        <f>IF((R3716-S3716)&lt;SetUp!$B$53,R3716-S3716,SetUp!$B$53)</f>
        <v>0</v>
      </c>
      <c r="U3716" s="57">
        <f t="shared" si="1001"/>
        <v>3.261923216967304</v>
      </c>
      <c r="V3716" s="57">
        <f>(L3716-P3716)/1000*SetUp!$B$13*1000000/SetUp!$B$48</f>
        <v>4.2531280566283227</v>
      </c>
      <c r="W3716" s="57">
        <f t="shared" ref="W3716:W3779" si="1003">Q3716+U3716+T3716-H3716-U3715-T3715-B3716+E3716+J3716+L3716</f>
        <v>0</v>
      </c>
      <c r="X3716" s="57">
        <f>MAX((SetUp!$B$56*(1-($H3716/SetUp!$B$56)^2)*TANH(($B3716-$D3716)/SetUp!$B$56))/(1+$H3716/SetUp!$B$56*TANH(($B3716-$D3716)/SetUp!$B$56)),0)</f>
        <v>0</v>
      </c>
    </row>
    <row r="3717" spans="1:24" x14ac:dyDescent="0.3">
      <c r="A3717" s="64">
        <v>30379</v>
      </c>
      <c r="B3717" s="57">
        <v>0.05</v>
      </c>
      <c r="C3717" s="57">
        <v>0.21</v>
      </c>
      <c r="D3717" s="57">
        <v>4.6269999999999998</v>
      </c>
      <c r="E3717" s="57">
        <f t="shared" si="995"/>
        <v>0.05</v>
      </c>
      <c r="F3717" s="57">
        <f t="shared" si="996"/>
        <v>4.577</v>
      </c>
      <c r="G3717" s="57">
        <f t="shared" si="997"/>
        <v>0</v>
      </c>
      <c r="H3717" s="57">
        <f>IF(Q3716&gt;SetUp!$B$56,SetUp!$B$56,Q3716)</f>
        <v>8.3893715510864469E-2</v>
      </c>
      <c r="I3717" s="57">
        <f t="shared" si="1002"/>
        <v>3.261923216967304</v>
      </c>
      <c r="J3717" s="57">
        <f>MIN(F3717,H3717,(1-EXP(-SetUp!$B$52*H3717/SetUp!$B$56))*F3717)</f>
        <v>5.9605594701850881E-2</v>
      </c>
      <c r="K3717" s="57">
        <f t="shared" si="998"/>
        <v>2.4288120809013589E-2</v>
      </c>
      <c r="L3717" s="57">
        <f>IF(I3717&lt;=0,0,MIN(SetUp!$B$50*I3717^SetUp!$B$55,I3717))</f>
        <v>0.14683144547552102</v>
      </c>
      <c r="M3717" s="57">
        <f t="shared" si="999"/>
        <v>3.115091771491783</v>
      </c>
      <c r="N3717" s="57">
        <f>IF(SetUp!$B$62=0,X3717,(B3717-E3717)*(1-(H3717/SetUp!$B$66/SetUp!$B$56)))</f>
        <v>0</v>
      </c>
      <c r="O3717" s="57">
        <f>K3717*SetUp!$B$65</f>
        <v>0</v>
      </c>
      <c r="P3717" s="57">
        <f>MIN(SetUp!$B$54*L3717^SetUp!$B$51,L3717)</f>
        <v>7.7860270445872681E-2</v>
      </c>
      <c r="Q3717" s="57">
        <f t="shared" si="1000"/>
        <v>2.4288120809013589E-2</v>
      </c>
      <c r="R3717" s="57">
        <f>IF((H3717+N3717-O3717)&gt;SetUp!$B$56,T3716+H3717+N3717-O3717-SetUp!$B$56,T3716)</f>
        <v>0</v>
      </c>
      <c r="S3717" s="57">
        <f>R3717*SetUp!$B$65</f>
        <v>0</v>
      </c>
      <c r="T3717" s="57">
        <f>IF((R3717-S3717)&lt;SetUp!$B$53,R3717-S3717,SetUp!$B$53)</f>
        <v>0</v>
      </c>
      <c r="U3717" s="57">
        <f t="shared" si="1001"/>
        <v>3.115091771491783</v>
      </c>
      <c r="V3717" s="57">
        <f>(L3717-P3717)/1000*SetUp!$B$13*1000000/SetUp!$B$48</f>
        <v>3.9229206302684911</v>
      </c>
      <c r="W3717" s="57">
        <f t="shared" si="1003"/>
        <v>0</v>
      </c>
      <c r="X3717" s="57">
        <f>MAX((SetUp!$B$56*(1-($H3717/SetUp!$B$56)^2)*TANH(($B3717-$D3717)/SetUp!$B$56))/(1+$H3717/SetUp!$B$56*TANH(($B3717-$D3717)/SetUp!$B$56)),0)</f>
        <v>0</v>
      </c>
    </row>
    <row r="3718" spans="1:24" x14ac:dyDescent="0.3">
      <c r="A3718" s="64">
        <v>30380</v>
      </c>
      <c r="B3718" s="57">
        <v>2.573</v>
      </c>
      <c r="C3718" s="57">
        <v>0.185</v>
      </c>
      <c r="D3718" s="57">
        <v>4.6269999999999998</v>
      </c>
      <c r="E3718" s="57">
        <f t="shared" si="995"/>
        <v>2.573</v>
      </c>
      <c r="F3718" s="57">
        <f t="shared" si="996"/>
        <v>2.0539999999999998</v>
      </c>
      <c r="G3718" s="57">
        <f t="shared" si="997"/>
        <v>0</v>
      </c>
      <c r="H3718" s="57">
        <f>IF(Q3717&gt;SetUp!$B$56,SetUp!$B$56,Q3717)</f>
        <v>2.4288120809013589E-2</v>
      </c>
      <c r="I3718" s="57">
        <f t="shared" si="1002"/>
        <v>3.115091771491783</v>
      </c>
      <c r="J3718" s="57">
        <f>MIN(F3718,H3718,(1-EXP(-SetUp!$B$52*H3718/SetUp!$B$56))*F3718)</f>
        <v>7.7801964383306631E-3</v>
      </c>
      <c r="K3718" s="57">
        <f t="shared" si="998"/>
        <v>1.6507924370682926E-2</v>
      </c>
      <c r="L3718" s="57">
        <f>IF(I3718&lt;=0,0,MIN(SetUp!$B$50*I3718^SetUp!$B$55,I3718))</f>
        <v>0.13598184428685514</v>
      </c>
      <c r="M3718" s="57">
        <f t="shared" si="999"/>
        <v>2.9791099272049277</v>
      </c>
      <c r="N3718" s="57">
        <f>IF(SetUp!$B$62=0,X3718,(B3718-E3718)*(1-(H3718/SetUp!$B$66/SetUp!$B$56)))</f>
        <v>0</v>
      </c>
      <c r="O3718" s="57">
        <f>K3718*SetUp!$B$65</f>
        <v>0</v>
      </c>
      <c r="P3718" s="57">
        <f>MIN(SetUp!$B$54*L3718^SetUp!$B$51,L3718)</f>
        <v>7.2201281623586855E-2</v>
      </c>
      <c r="Q3718" s="57">
        <f t="shared" si="1000"/>
        <v>1.6507924370682926E-2</v>
      </c>
      <c r="R3718" s="57">
        <f>IF((H3718+N3718-O3718)&gt;SetUp!$B$56,T3717+H3718+N3718-O3718-SetUp!$B$56,T3717)</f>
        <v>0</v>
      </c>
      <c r="S3718" s="57">
        <f>R3718*SetUp!$B$65</f>
        <v>0</v>
      </c>
      <c r="T3718" s="57">
        <f>IF((R3718-S3718)&lt;SetUp!$B$53,R3718-S3718,SetUp!$B$53)</f>
        <v>0</v>
      </c>
      <c r="U3718" s="57">
        <f t="shared" si="1001"/>
        <v>2.9791099272049277</v>
      </c>
      <c r="V3718" s="57">
        <f>(L3718-P3718)/1000*SetUp!$B$13*1000000/SetUp!$B$48</f>
        <v>3.6276906254578445</v>
      </c>
      <c r="W3718" s="57">
        <f t="shared" si="1003"/>
        <v>-2.4980018054066022E-16</v>
      </c>
      <c r="X3718" s="57">
        <f>MAX((SetUp!$B$56*(1-($H3718/SetUp!$B$56)^2)*TANH(($B3718-$D3718)/SetUp!$B$56))/(1+$H3718/SetUp!$B$56*TANH(($B3718-$D3718)/SetUp!$B$56)),0)</f>
        <v>0</v>
      </c>
    </row>
    <row r="3719" spans="1:24" x14ac:dyDescent="0.3">
      <c r="A3719" s="64">
        <v>30381</v>
      </c>
      <c r="B3719" s="57">
        <v>2.08</v>
      </c>
      <c r="C3719" s="57">
        <v>0.14099999999999999</v>
      </c>
      <c r="D3719" s="57">
        <v>4.6269999999999998</v>
      </c>
      <c r="E3719" s="57">
        <f t="shared" si="995"/>
        <v>2.08</v>
      </c>
      <c r="F3719" s="57">
        <f t="shared" si="996"/>
        <v>2.5469999999999997</v>
      </c>
      <c r="G3719" s="57">
        <f t="shared" si="997"/>
        <v>0</v>
      </c>
      <c r="H3719" s="57">
        <f>IF(Q3718&gt;SetUp!$B$56,SetUp!$B$56,Q3718)</f>
        <v>1.6507924370682926E-2</v>
      </c>
      <c r="I3719" s="57">
        <f t="shared" si="1002"/>
        <v>2.9791099272049277</v>
      </c>
      <c r="J3719" s="57">
        <f>MIN(F3719,H3719,(1-EXP(-SetUp!$B$52*H3719/SetUp!$B$56))*F3719)</f>
        <v>6.5611725657332472E-3</v>
      </c>
      <c r="K3719" s="57">
        <f t="shared" si="998"/>
        <v>9.9467518049496783E-3</v>
      </c>
      <c r="L3719" s="57">
        <f>IF(I3719&lt;=0,0,MIN(SetUp!$B$50*I3719^SetUp!$B$55,I3719))</f>
        <v>0.126233240849529</v>
      </c>
      <c r="M3719" s="57">
        <f t="shared" si="999"/>
        <v>2.8528766863553989</v>
      </c>
      <c r="N3719" s="57">
        <f>IF(SetUp!$B$62=0,X3719,(B3719-E3719)*(1-(H3719/SetUp!$B$66/SetUp!$B$56)))</f>
        <v>0</v>
      </c>
      <c r="O3719" s="57">
        <f>K3719*SetUp!$B$65</f>
        <v>0</v>
      </c>
      <c r="P3719" s="57">
        <f>MIN(SetUp!$B$54*L3719^SetUp!$B$51,L3719)</f>
        <v>6.7110012419368134E-2</v>
      </c>
      <c r="Q3719" s="57">
        <f t="shared" si="1000"/>
        <v>9.9467518049496783E-3</v>
      </c>
      <c r="R3719" s="57">
        <f>IF((H3719+N3719-O3719)&gt;SetUp!$B$56,T3718+H3719+N3719-O3719-SetUp!$B$56,T3718)</f>
        <v>0</v>
      </c>
      <c r="S3719" s="57">
        <f>R3719*SetUp!$B$65</f>
        <v>0</v>
      </c>
      <c r="T3719" s="57">
        <f>IF((R3719-S3719)&lt;SetUp!$B$53,R3719-S3719,SetUp!$B$53)</f>
        <v>0</v>
      </c>
      <c r="U3719" s="57">
        <f t="shared" si="1001"/>
        <v>2.8528766863553989</v>
      </c>
      <c r="V3719" s="57">
        <f>(L3719-P3719)/1000*SetUp!$B$13*1000000/SetUp!$B$48</f>
        <v>3.3627922452684538</v>
      </c>
      <c r="W3719" s="57">
        <f t="shared" si="1003"/>
        <v>0</v>
      </c>
      <c r="X3719" s="57">
        <f>MAX((SetUp!$B$56*(1-($H3719/SetUp!$B$56)^2)*TANH(($B3719-$D3719)/SetUp!$B$56))/(1+$H3719/SetUp!$B$56*TANH(($B3719-$D3719)/SetUp!$B$56)),0)</f>
        <v>0</v>
      </c>
    </row>
    <row r="3720" spans="1:24" x14ac:dyDescent="0.3">
      <c r="A3720" s="64">
        <v>30382</v>
      </c>
      <c r="B3720" s="57">
        <v>5.3319999999999999</v>
      </c>
      <c r="C3720" s="57">
        <v>0.45300000000000001</v>
      </c>
      <c r="D3720" s="57">
        <v>4.6269999999999998</v>
      </c>
      <c r="E3720" s="57">
        <f t="shared" si="995"/>
        <v>4.6269999999999998</v>
      </c>
      <c r="F3720" s="57">
        <f t="shared" si="996"/>
        <v>0</v>
      </c>
      <c r="G3720" s="57">
        <f t="shared" si="997"/>
        <v>2.9738361877917896E-5</v>
      </c>
      <c r="H3720" s="57">
        <f>IF(Q3719&gt;SetUp!$B$56,SetUp!$B$56,Q3719)</f>
        <v>9.9467518049496783E-3</v>
      </c>
      <c r="I3720" s="57">
        <f t="shared" si="1002"/>
        <v>2.8529064247172768</v>
      </c>
      <c r="J3720" s="57">
        <f>MIN(F3720,H3720,(1-EXP(-SetUp!$B$52*H3720/SetUp!$B$56))*F3720)</f>
        <v>0</v>
      </c>
      <c r="K3720" s="57">
        <f t="shared" si="998"/>
        <v>9.9467518049496783E-3</v>
      </c>
      <c r="L3720" s="57">
        <f>IF(I3720&lt;=0,0,MIN(SetUp!$B$50*I3720^SetUp!$B$55,I3720))</f>
        <v>0.11744703648512327</v>
      </c>
      <c r="M3720" s="57">
        <f t="shared" si="999"/>
        <v>2.7354593882321536</v>
      </c>
      <c r="N3720" s="57">
        <f>IF(SetUp!$B$62=0,X3720,(B3720-E3720)*(1-(H3720/SetUp!$B$66/SetUp!$B$56)))</f>
        <v>0.70497026163812215</v>
      </c>
      <c r="O3720" s="57">
        <f>K3720*SetUp!$B$65</f>
        <v>0</v>
      </c>
      <c r="P3720" s="57">
        <f>MIN(SetUp!$B$54*L3720^SetUp!$B$51,L3720)</f>
        <v>6.2515637121534365E-2</v>
      </c>
      <c r="Q3720" s="57">
        <f t="shared" si="1000"/>
        <v>0.71491701344307179</v>
      </c>
      <c r="R3720" s="57">
        <f>IF((H3720+N3720-O3720)&gt;SetUp!$B$56,T3719+H3720+N3720-O3720-SetUp!$B$56,T3719)</f>
        <v>0</v>
      </c>
      <c r="S3720" s="57">
        <f>R3720*SetUp!$B$65</f>
        <v>0</v>
      </c>
      <c r="T3720" s="57">
        <f>IF((R3720-S3720)&lt;SetUp!$B$53,R3720-S3720,SetUp!$B$53)</f>
        <v>0</v>
      </c>
      <c r="U3720" s="57">
        <f t="shared" si="1001"/>
        <v>2.7354593882321536</v>
      </c>
      <c r="V3720" s="57">
        <f>(L3720-P3720)/1000*SetUp!$B$13*1000000/SetUp!$B$48</f>
        <v>3.124370720381493</v>
      </c>
      <c r="W3720" s="57">
        <f t="shared" si="1003"/>
        <v>-4.0245584642661925E-16</v>
      </c>
      <c r="X3720" s="57">
        <f>MAX((SetUp!$B$56*(1-($H3720/SetUp!$B$56)^2)*TANH(($B3720-$D3720)/SetUp!$B$56))/(1+$H3720/SetUp!$B$56*TANH(($B3720-$D3720)/SetUp!$B$56)),0)</f>
        <v>0.70497026163812215</v>
      </c>
    </row>
    <row r="3721" spans="1:24" x14ac:dyDescent="0.3">
      <c r="A3721" s="64">
        <v>30383</v>
      </c>
      <c r="B3721" s="57">
        <v>0.57599999999999996</v>
      </c>
      <c r="C3721" s="57">
        <v>0.29899999999999999</v>
      </c>
      <c r="D3721" s="57">
        <v>4.6269999999999998</v>
      </c>
      <c r="E3721" s="57">
        <f t="shared" si="995"/>
        <v>0.57599999999999996</v>
      </c>
      <c r="F3721" s="57">
        <f t="shared" si="996"/>
        <v>4.0510000000000002</v>
      </c>
      <c r="G3721" s="57">
        <f t="shared" si="997"/>
        <v>0</v>
      </c>
      <c r="H3721" s="57">
        <f>IF(Q3720&gt;SetUp!$B$56,SetUp!$B$56,Q3720)</f>
        <v>0.71491701344307179</v>
      </c>
      <c r="I3721" s="57">
        <f t="shared" si="1002"/>
        <v>2.7354593882321536</v>
      </c>
      <c r="J3721" s="57">
        <f>MIN(F3721,H3721,(1-EXP(-SetUp!$B$52*H3721/SetUp!$B$56))*F3721)</f>
        <v>0.42816097009224463</v>
      </c>
      <c r="K3721" s="57">
        <f t="shared" si="998"/>
        <v>0.28675604335082716</v>
      </c>
      <c r="L3721" s="57">
        <f>IF(I3721&lt;=0,0,MIN(SetUp!$B$50*I3721^SetUp!$B$55,I3721))</f>
        <v>0.10949979433433026</v>
      </c>
      <c r="M3721" s="57">
        <f t="shared" si="999"/>
        <v>2.6259595938978233</v>
      </c>
      <c r="N3721" s="57">
        <f>IF(SetUp!$B$62=0,X3721,(B3721-E3721)*(1-(H3721/SetUp!$B$66/SetUp!$B$56)))</f>
        <v>0</v>
      </c>
      <c r="O3721" s="57">
        <f>K3721*SetUp!$B$65</f>
        <v>0</v>
      </c>
      <c r="P3721" s="57">
        <f>MIN(SetUp!$B$54*L3721^SetUp!$B$51,L3721)</f>
        <v>5.8354930194726588E-2</v>
      </c>
      <c r="Q3721" s="57">
        <f t="shared" si="1000"/>
        <v>0.28675604335082716</v>
      </c>
      <c r="R3721" s="57">
        <f>IF((H3721+N3721-O3721)&gt;SetUp!$B$56,T3720+H3721+N3721-O3721-SetUp!$B$56,T3720)</f>
        <v>0</v>
      </c>
      <c r="S3721" s="57">
        <f>R3721*SetUp!$B$65</f>
        <v>0</v>
      </c>
      <c r="T3721" s="57">
        <f>IF((R3721-S3721)&lt;SetUp!$B$53,R3721-S3721,SetUp!$B$53)</f>
        <v>0</v>
      </c>
      <c r="U3721" s="57">
        <f t="shared" si="1001"/>
        <v>2.6259595938978233</v>
      </c>
      <c r="V3721" s="57">
        <f>(L3721-P3721)/1000*SetUp!$B$13*1000000/SetUp!$B$48</f>
        <v>2.9090013701997006</v>
      </c>
      <c r="W3721" s="57">
        <f t="shared" si="1003"/>
        <v>0</v>
      </c>
      <c r="X3721" s="57">
        <f>MAX((SetUp!$B$56*(1-($H3721/SetUp!$B$56)^2)*TANH(($B3721-$D3721)/SetUp!$B$56))/(1+$H3721/SetUp!$B$56*TANH(($B3721-$D3721)/SetUp!$B$56)),0)</f>
        <v>0</v>
      </c>
    </row>
    <row r="3722" spans="1:24" x14ac:dyDescent="0.3">
      <c r="A3722" s="64">
        <v>30384</v>
      </c>
      <c r="B3722" s="57">
        <v>0.14099999999999999</v>
      </c>
      <c r="C3722" s="57">
        <v>0.59699999999999998</v>
      </c>
      <c r="D3722" s="57">
        <v>4.6269999999999998</v>
      </c>
      <c r="E3722" s="57">
        <f t="shared" si="995"/>
        <v>0.14099999999999999</v>
      </c>
      <c r="F3722" s="57">
        <f t="shared" si="996"/>
        <v>4.4859999999999998</v>
      </c>
      <c r="G3722" s="57">
        <f t="shared" si="997"/>
        <v>0</v>
      </c>
      <c r="H3722" s="57">
        <f>IF(Q3721&gt;SetUp!$B$56,SetUp!$B$56,Q3721)</f>
        <v>0.28675604335082716</v>
      </c>
      <c r="I3722" s="57">
        <f t="shared" si="1002"/>
        <v>2.6259595938978233</v>
      </c>
      <c r="J3722" s="57">
        <f>MIN(F3722,H3722,(1-EXP(-SetUp!$B$52*H3722/SetUp!$B$56))*F3722)</f>
        <v>0.19656164699175729</v>
      </c>
      <c r="K3722" s="57">
        <f t="shared" si="998"/>
        <v>9.0194396359069867E-2</v>
      </c>
      <c r="L3722" s="57">
        <f>IF(I3722&lt;=0,0,MIN(SetUp!$B$50*I3722^SetUp!$B$55,I3722))</f>
        <v>0.10229229359654403</v>
      </c>
      <c r="M3722" s="57">
        <f t="shared" si="999"/>
        <v>2.5236673003012791</v>
      </c>
      <c r="N3722" s="57">
        <f>IF(SetUp!$B$62=0,X3722,(B3722-E3722)*(1-(H3722/SetUp!$B$66/SetUp!$B$56)))</f>
        <v>0</v>
      </c>
      <c r="O3722" s="57">
        <f>K3722*SetUp!$B$65</f>
        <v>0</v>
      </c>
      <c r="P3722" s="57">
        <f>MIN(SetUp!$B$54*L3722^SetUp!$B$51,L3722)</f>
        <v>5.4577069911777673E-2</v>
      </c>
      <c r="Q3722" s="57">
        <f t="shared" si="1000"/>
        <v>9.0194396359069867E-2</v>
      </c>
      <c r="R3722" s="57">
        <f>IF((H3722+N3722-O3722)&gt;SetUp!$B$56,T3721+H3722+N3722-O3722-SetUp!$B$56,T3721)</f>
        <v>0</v>
      </c>
      <c r="S3722" s="57">
        <f>R3722*SetUp!$B$65</f>
        <v>0</v>
      </c>
      <c r="T3722" s="57">
        <f>IF((R3722-S3722)&lt;SetUp!$B$53,R3722-S3722,SetUp!$B$53)</f>
        <v>0</v>
      </c>
      <c r="U3722" s="57">
        <f t="shared" si="1001"/>
        <v>2.5236673003012791</v>
      </c>
      <c r="V3722" s="57">
        <f>(L3722-P3722)/1000*SetUp!$B$13*1000000/SetUp!$B$48</f>
        <v>2.7139313675659742</v>
      </c>
      <c r="W3722" s="57">
        <f t="shared" si="1003"/>
        <v>-4.0245584642661925E-16</v>
      </c>
      <c r="X3722" s="57">
        <f>MAX((SetUp!$B$56*(1-($H3722/SetUp!$B$56)^2)*TANH(($B3722-$D3722)/SetUp!$B$56))/(1+$H3722/SetUp!$B$56*TANH(($B3722-$D3722)/SetUp!$B$56)),0)</f>
        <v>0</v>
      </c>
    </row>
    <row r="3723" spans="1:24" x14ac:dyDescent="0.3">
      <c r="A3723" s="64">
        <v>30385</v>
      </c>
      <c r="B3723" s="57">
        <v>0.65400000000000003</v>
      </c>
      <c r="C3723" s="57">
        <v>0.23799999999999999</v>
      </c>
      <c r="D3723" s="57">
        <v>4.6269999999999998</v>
      </c>
      <c r="E3723" s="57">
        <f t="shared" si="995"/>
        <v>0.65400000000000003</v>
      </c>
      <c r="F3723" s="57">
        <f t="shared" si="996"/>
        <v>3.9729999999999999</v>
      </c>
      <c r="G3723" s="57">
        <f t="shared" si="997"/>
        <v>0</v>
      </c>
      <c r="H3723" s="57">
        <f>IF(Q3722&gt;SetUp!$B$56,SetUp!$B$56,Q3722)</f>
        <v>9.0194396359069867E-2</v>
      </c>
      <c r="I3723" s="57">
        <f t="shared" si="1002"/>
        <v>2.5236673003012791</v>
      </c>
      <c r="J3723" s="57">
        <f>MIN(F3723,H3723,(1-EXP(-SetUp!$B$52*H3723/SetUp!$B$56))*F3723)</f>
        <v>5.5598299993556553E-2</v>
      </c>
      <c r="K3723" s="57">
        <f t="shared" si="998"/>
        <v>3.4596096365513314E-2</v>
      </c>
      <c r="L3723" s="57">
        <f>IF(I3723&lt;=0,0,MIN(SetUp!$B$50*I3723^SetUp!$B$55,I3723))</f>
        <v>9.573770634489405E-2</v>
      </c>
      <c r="M3723" s="57">
        <f t="shared" si="999"/>
        <v>2.4279295939563852</v>
      </c>
      <c r="N3723" s="57">
        <f>IF(SetUp!$B$62=0,X3723,(B3723-E3723)*(1-(H3723/SetUp!$B$66/SetUp!$B$56)))</f>
        <v>0</v>
      </c>
      <c r="O3723" s="57">
        <f>K3723*SetUp!$B$65</f>
        <v>0</v>
      </c>
      <c r="P3723" s="57">
        <f>MIN(SetUp!$B$54*L3723^SetUp!$B$51,L3723)</f>
        <v>5.1137510196191921E-2</v>
      </c>
      <c r="Q3723" s="57">
        <f t="shared" si="1000"/>
        <v>3.4596096365513314E-2</v>
      </c>
      <c r="R3723" s="57">
        <f>IF((H3723+N3723-O3723)&gt;SetUp!$B$56,T3722+H3723+N3723-O3723-SetUp!$B$56,T3722)</f>
        <v>0</v>
      </c>
      <c r="S3723" s="57">
        <f>R3723*SetUp!$B$65</f>
        <v>0</v>
      </c>
      <c r="T3723" s="57">
        <f>IF((R3723-S3723)&lt;SetUp!$B$53,R3723-S3723,SetUp!$B$53)</f>
        <v>0</v>
      </c>
      <c r="U3723" s="57">
        <f t="shared" si="1001"/>
        <v>2.4279295939563852</v>
      </c>
      <c r="V3723" s="57">
        <f>(L3723-P3723)/1000*SetUp!$B$13*1000000/SetUp!$B$48</f>
        <v>2.5367558187975527</v>
      </c>
      <c r="W3723" s="57">
        <f t="shared" si="1003"/>
        <v>2.6367796834847468E-16</v>
      </c>
      <c r="X3723" s="57">
        <f>MAX((SetUp!$B$56*(1-($H3723/SetUp!$B$56)^2)*TANH(($B3723-$D3723)/SetUp!$B$56))/(1+$H3723/SetUp!$B$56*TANH(($B3723-$D3723)/SetUp!$B$56)),0)</f>
        <v>0</v>
      </c>
    </row>
    <row r="3724" spans="1:24" x14ac:dyDescent="0.3">
      <c r="A3724" s="64">
        <v>30386</v>
      </c>
      <c r="B3724" s="57">
        <v>1.6339999999999999</v>
      </c>
      <c r="C3724" s="57">
        <v>0.26700000000000002</v>
      </c>
      <c r="D3724" s="57">
        <v>4.6269999999999998</v>
      </c>
      <c r="E3724" s="57">
        <f t="shared" si="995"/>
        <v>1.6339999999999999</v>
      </c>
      <c r="F3724" s="57">
        <f t="shared" si="996"/>
        <v>2.9929999999999999</v>
      </c>
      <c r="G3724" s="57">
        <f t="shared" si="997"/>
        <v>0</v>
      </c>
      <c r="H3724" s="57">
        <f>IF(Q3723&gt;SetUp!$B$56,SetUp!$B$56,Q3723)</f>
        <v>3.4596096365513314E-2</v>
      </c>
      <c r="I3724" s="57">
        <f t="shared" si="1002"/>
        <v>2.4279295939563852</v>
      </c>
      <c r="J3724" s="57">
        <f>MIN(F3724,H3724,(1-EXP(-SetUp!$B$52*H3724/SetUp!$B$56))*F3724)</f>
        <v>1.6135430235900292E-2</v>
      </c>
      <c r="K3724" s="57">
        <f t="shared" si="998"/>
        <v>1.8460666129613022E-2</v>
      </c>
      <c r="L3724" s="57">
        <f>IF(I3724&lt;=0,0,MIN(SetUp!$B$50*I3724^SetUp!$B$55,I3724))</f>
        <v>8.9761409926307018E-2</v>
      </c>
      <c r="M3724" s="57">
        <f t="shared" si="999"/>
        <v>2.3381681840300783</v>
      </c>
      <c r="N3724" s="57">
        <f>IF(SetUp!$B$62=0,X3724,(B3724-E3724)*(1-(H3724/SetUp!$B$66/SetUp!$B$56)))</f>
        <v>0</v>
      </c>
      <c r="O3724" s="57">
        <f>K3724*SetUp!$B$65</f>
        <v>0</v>
      </c>
      <c r="P3724" s="57">
        <f>MIN(SetUp!$B$54*L3724^SetUp!$B$51,L3724)</f>
        <v>4.7997923237510433E-2</v>
      </c>
      <c r="Q3724" s="57">
        <f t="shared" si="1000"/>
        <v>1.8460666129613022E-2</v>
      </c>
      <c r="R3724" s="57">
        <f>IF((H3724+N3724-O3724)&gt;SetUp!$B$56,T3723+H3724+N3724-O3724-SetUp!$B$56,T3723)</f>
        <v>0</v>
      </c>
      <c r="S3724" s="57">
        <f>R3724*SetUp!$B$65</f>
        <v>0</v>
      </c>
      <c r="T3724" s="57">
        <f>IF((R3724-S3724)&lt;SetUp!$B$53,R3724-S3724,SetUp!$B$53)</f>
        <v>0</v>
      </c>
      <c r="U3724" s="57">
        <f t="shared" si="1001"/>
        <v>2.3381681840300783</v>
      </c>
      <c r="V3724" s="57">
        <f>(L3724-P3724)/1000*SetUp!$B$13*1000000/SetUp!$B$48</f>
        <v>2.3754103573412615</v>
      </c>
      <c r="W3724" s="57">
        <f t="shared" si="1003"/>
        <v>0</v>
      </c>
      <c r="X3724" s="57">
        <f>MAX((SetUp!$B$56*(1-($H3724/SetUp!$B$56)^2)*TANH(($B3724-$D3724)/SetUp!$B$56))/(1+$H3724/SetUp!$B$56*TANH(($B3724-$D3724)/SetUp!$B$56)),0)</f>
        <v>0</v>
      </c>
    </row>
    <row r="3725" spans="1:24" x14ac:dyDescent="0.3">
      <c r="A3725" s="64">
        <v>30387</v>
      </c>
      <c r="B3725" s="57">
        <v>2.6030000000000002</v>
      </c>
      <c r="C3725" s="57">
        <v>0.97299999999999998</v>
      </c>
      <c r="D3725" s="57">
        <v>4.6269999999999998</v>
      </c>
      <c r="E3725" s="57">
        <f t="shared" si="995"/>
        <v>2.6030000000000002</v>
      </c>
      <c r="F3725" s="57">
        <f t="shared" si="996"/>
        <v>2.0239999999999996</v>
      </c>
      <c r="G3725" s="57">
        <f t="shared" si="997"/>
        <v>0</v>
      </c>
      <c r="H3725" s="57">
        <f>IF(Q3724&gt;SetUp!$B$56,SetUp!$B$56,Q3724)</f>
        <v>1.8460666129613022E-2</v>
      </c>
      <c r="I3725" s="57">
        <f t="shared" si="1002"/>
        <v>2.3381681840300783</v>
      </c>
      <c r="J3725" s="57">
        <f>MIN(F3725,H3725,(1-EXP(-SetUp!$B$52*H3725/SetUp!$B$56))*F3725)</f>
        <v>5.8297736912727273E-3</v>
      </c>
      <c r="K3725" s="57">
        <f t="shared" si="998"/>
        <v>1.2630892438340296E-2</v>
      </c>
      <c r="L3725" s="57">
        <f>IF(I3725&lt;=0,0,MIN(SetUp!$B$50*I3725^SetUp!$B$55,I3725))</f>
        <v>8.4299001171706259E-2</v>
      </c>
      <c r="M3725" s="57">
        <f t="shared" si="999"/>
        <v>2.2538691828583719</v>
      </c>
      <c r="N3725" s="57">
        <f>IF(SetUp!$B$62=0,X3725,(B3725-E3725)*(1-(H3725/SetUp!$B$66/SetUp!$B$56)))</f>
        <v>0</v>
      </c>
      <c r="O3725" s="57">
        <f>K3725*SetUp!$B$65</f>
        <v>0</v>
      </c>
      <c r="P3725" s="57">
        <f>MIN(SetUp!$B$54*L3725^SetUp!$B$51,L3725)</f>
        <v>4.5125193591974921E-2</v>
      </c>
      <c r="Q3725" s="57">
        <f t="shared" si="1000"/>
        <v>1.2630892438340296E-2</v>
      </c>
      <c r="R3725" s="57">
        <f>IF((H3725+N3725-O3725)&gt;SetUp!$B$56,T3724+H3725+N3725-O3725-SetUp!$B$56,T3724)</f>
        <v>0</v>
      </c>
      <c r="S3725" s="57">
        <f>R3725*SetUp!$B$65</f>
        <v>0</v>
      </c>
      <c r="T3725" s="57">
        <f>IF((R3725-S3725)&lt;SetUp!$B$53,R3725-S3725,SetUp!$B$53)</f>
        <v>0</v>
      </c>
      <c r="U3725" s="57">
        <f t="shared" si="1001"/>
        <v>2.2538691828583719</v>
      </c>
      <c r="V3725" s="57">
        <f>(L3725-P3725)/1000*SetUp!$B$13*1000000/SetUp!$B$48</f>
        <v>2.2281154098742895</v>
      </c>
      <c r="W3725" s="57">
        <f t="shared" si="1003"/>
        <v>-1.1102230246251565E-16</v>
      </c>
      <c r="X3725" s="57">
        <f>MAX((SetUp!$B$56*(1-($H3725/SetUp!$B$56)^2)*TANH(($B3725-$D3725)/SetUp!$B$56))/(1+$H3725/SetUp!$B$56*TANH(($B3725-$D3725)/SetUp!$B$56)),0)</f>
        <v>0</v>
      </c>
    </row>
    <row r="3726" spans="1:24" x14ac:dyDescent="0.3">
      <c r="A3726" s="64">
        <v>30388</v>
      </c>
      <c r="B3726" s="57">
        <v>1.1180000000000001</v>
      </c>
      <c r="C3726" s="57">
        <v>0.26700000000000002</v>
      </c>
      <c r="D3726" s="57">
        <v>4.6269999999999998</v>
      </c>
      <c r="E3726" s="57">
        <f t="shared" si="995"/>
        <v>1.1180000000000001</v>
      </c>
      <c r="F3726" s="57">
        <f t="shared" si="996"/>
        <v>3.5089999999999995</v>
      </c>
      <c r="G3726" s="57">
        <f t="shared" si="997"/>
        <v>0</v>
      </c>
      <c r="H3726" s="57">
        <f>IF(Q3725&gt;SetUp!$B$56,SetUp!$B$56,Q3725)</f>
        <v>1.2630892438340296E-2</v>
      </c>
      <c r="I3726" s="57">
        <f t="shared" si="1002"/>
        <v>2.2538691828583719</v>
      </c>
      <c r="J3726" s="57">
        <f>MIN(F3726,H3726,(1-EXP(-SetUp!$B$52*H3726/SetUp!$B$56))*F3726)</f>
        <v>6.9184522002178192E-3</v>
      </c>
      <c r="K3726" s="57">
        <f t="shared" si="998"/>
        <v>5.7124402381224767E-3</v>
      </c>
      <c r="L3726" s="57">
        <f>IF(I3726&lt;=0,0,MIN(SetUp!$B$50*I3726^SetUp!$B$55,I3726))</f>
        <v>7.9294675630073891E-2</v>
      </c>
      <c r="M3726" s="57">
        <f t="shared" si="999"/>
        <v>2.1745745072282978</v>
      </c>
      <c r="N3726" s="57">
        <f>IF(SetUp!$B$62=0,X3726,(B3726-E3726)*(1-(H3726/SetUp!$B$66/SetUp!$B$56)))</f>
        <v>0</v>
      </c>
      <c r="O3726" s="57">
        <f>K3726*SetUp!$B$65</f>
        <v>0</v>
      </c>
      <c r="P3726" s="57">
        <f>MIN(SetUp!$B$54*L3726^SetUp!$B$51,L3726)</f>
        <v>4.249059628688473E-2</v>
      </c>
      <c r="Q3726" s="57">
        <f t="shared" si="1000"/>
        <v>5.7124402381224767E-3</v>
      </c>
      <c r="R3726" s="57">
        <f>IF((H3726+N3726-O3726)&gt;SetUp!$B$56,T3725+H3726+N3726-O3726-SetUp!$B$56,T3725)</f>
        <v>0</v>
      </c>
      <c r="S3726" s="57">
        <f>R3726*SetUp!$B$65</f>
        <v>0</v>
      </c>
      <c r="T3726" s="57">
        <f>IF((R3726-S3726)&lt;SetUp!$B$53,R3726-S3726,SetUp!$B$53)</f>
        <v>0</v>
      </c>
      <c r="U3726" s="57">
        <f t="shared" si="1001"/>
        <v>2.1745745072282978</v>
      </c>
      <c r="V3726" s="57">
        <f>(L3726-P3726)/1000*SetUp!$B$13*1000000/SetUp!$B$48</f>
        <v>2.093330758412792</v>
      </c>
      <c r="W3726" s="57">
        <f t="shared" si="1003"/>
        <v>-2.9143354396410359E-16</v>
      </c>
      <c r="X3726" s="57">
        <f>MAX((SetUp!$B$56*(1-($H3726/SetUp!$B$56)^2)*TANH(($B3726-$D3726)/SetUp!$B$56))/(1+$H3726/SetUp!$B$56*TANH(($B3726-$D3726)/SetUp!$B$56)),0)</f>
        <v>0</v>
      </c>
    </row>
    <row r="3727" spans="1:24" x14ac:dyDescent="0.3">
      <c r="A3727" s="64">
        <v>30389</v>
      </c>
      <c r="B3727" s="57">
        <v>1.208</v>
      </c>
      <c r="C3727" s="57">
        <v>0.21</v>
      </c>
      <c r="D3727" s="57">
        <v>4.6269999999999998</v>
      </c>
      <c r="E3727" s="57">
        <f t="shared" si="995"/>
        <v>1.208</v>
      </c>
      <c r="F3727" s="57">
        <f t="shared" si="996"/>
        <v>3.4189999999999996</v>
      </c>
      <c r="G3727" s="57">
        <f t="shared" si="997"/>
        <v>0</v>
      </c>
      <c r="H3727" s="57">
        <f>IF(Q3726&gt;SetUp!$B$56,SetUp!$B$56,Q3726)</f>
        <v>5.7124402381224767E-3</v>
      </c>
      <c r="I3727" s="57">
        <f t="shared" si="1002"/>
        <v>2.1745745072282978</v>
      </c>
      <c r="J3727" s="57">
        <f>MIN(F3727,H3727,(1-EXP(-SetUp!$B$52*H3727/SetUp!$B$56))*F3727)</f>
        <v>3.0503311657537257E-3</v>
      </c>
      <c r="K3727" s="57">
        <f t="shared" si="998"/>
        <v>2.6621090723687509E-3</v>
      </c>
      <c r="L3727" s="57">
        <f>IF(I3727&lt;=0,0,MIN(SetUp!$B$50*I3727^SetUp!$B$55,I3727))</f>
        <v>7.4699897369826573E-2</v>
      </c>
      <c r="M3727" s="57">
        <f t="shared" si="999"/>
        <v>2.0998746098584711</v>
      </c>
      <c r="N3727" s="57">
        <f>IF(SetUp!$B$62=0,X3727,(B3727-E3727)*(1-(H3727/SetUp!$B$66/SetUp!$B$56)))</f>
        <v>0</v>
      </c>
      <c r="O3727" s="57">
        <f>K3727*SetUp!$B$65</f>
        <v>0</v>
      </c>
      <c r="P3727" s="57">
        <f>MIN(SetUp!$B$54*L3727^SetUp!$B$51,L3727)</f>
        <v>4.0069121553381847E-2</v>
      </c>
      <c r="Q3727" s="57">
        <f t="shared" si="1000"/>
        <v>2.6621090723687509E-3</v>
      </c>
      <c r="R3727" s="57">
        <f>IF((H3727+N3727-O3727)&gt;SetUp!$B$56,T3726+H3727+N3727-O3727-SetUp!$B$56,T3726)</f>
        <v>0</v>
      </c>
      <c r="S3727" s="57">
        <f>R3727*SetUp!$B$65</f>
        <v>0</v>
      </c>
      <c r="T3727" s="57">
        <f>IF((R3727-S3727)&lt;SetUp!$B$53,R3727-S3727,SetUp!$B$53)</f>
        <v>0</v>
      </c>
      <c r="U3727" s="57">
        <f t="shared" si="1001"/>
        <v>2.0998746098584711</v>
      </c>
      <c r="V3727" s="57">
        <f>(L3727-P3727)/1000*SetUp!$B$13*1000000/SetUp!$B$48</f>
        <v>1.969718289330801</v>
      </c>
      <c r="W3727" s="57">
        <f t="shared" si="1003"/>
        <v>0</v>
      </c>
      <c r="X3727" s="57">
        <f>MAX((SetUp!$B$56*(1-($H3727/SetUp!$B$56)^2)*TANH(($B3727-$D3727)/SetUp!$B$56))/(1+$H3727/SetUp!$B$56*TANH(($B3727-$D3727)/SetUp!$B$56)),0)</f>
        <v>0</v>
      </c>
    </row>
    <row r="3728" spans="1:24" x14ac:dyDescent="0.3">
      <c r="A3728" s="64">
        <v>30390</v>
      </c>
      <c r="B3728" s="57">
        <v>0.46100000000000002</v>
      </c>
      <c r="C3728" s="57">
        <v>0.185</v>
      </c>
      <c r="D3728" s="57">
        <v>4.6269999999999998</v>
      </c>
      <c r="E3728" s="57">
        <f t="shared" si="995"/>
        <v>0.46100000000000002</v>
      </c>
      <c r="F3728" s="57">
        <f t="shared" si="996"/>
        <v>4.1659999999999995</v>
      </c>
      <c r="G3728" s="57">
        <f t="shared" si="997"/>
        <v>0</v>
      </c>
      <c r="H3728" s="57">
        <f>IF(Q3727&gt;SetUp!$B$56,SetUp!$B$56,Q3727)</f>
        <v>2.6621090723687509E-3</v>
      </c>
      <c r="I3728" s="57">
        <f t="shared" si="1002"/>
        <v>2.0998746098584711</v>
      </c>
      <c r="J3728" s="57">
        <f>MIN(F3728,H3728,(1-EXP(-SetUp!$B$52*H3728/SetUp!$B$56))*F3728)</f>
        <v>1.7325062773873288E-3</v>
      </c>
      <c r="K3728" s="57">
        <f t="shared" si="998"/>
        <v>9.2960279498142213E-4</v>
      </c>
      <c r="L3728" s="57">
        <f>IF(I3728&lt;=0,0,MIN(SetUp!$B$50*I3728^SetUp!$B$55,I3728))</f>
        <v>7.0472301511886881E-2</v>
      </c>
      <c r="M3728" s="57">
        <f t="shared" si="999"/>
        <v>2.029402308346584</v>
      </c>
      <c r="N3728" s="57">
        <f>IF(SetUp!$B$62=0,X3728,(B3728-E3728)*(1-(H3728/SetUp!$B$66/SetUp!$B$56)))</f>
        <v>0</v>
      </c>
      <c r="O3728" s="57">
        <f>K3728*SetUp!$B$65</f>
        <v>0</v>
      </c>
      <c r="P3728" s="57">
        <f>MIN(SetUp!$B$54*L3728^SetUp!$B$51,L3728)</f>
        <v>3.7838917125090334E-2</v>
      </c>
      <c r="Q3728" s="57">
        <f t="shared" si="1000"/>
        <v>9.2960279498142213E-4</v>
      </c>
      <c r="R3728" s="57">
        <f>IF((H3728+N3728-O3728)&gt;SetUp!$B$56,T3727+H3728+N3728-O3728-SetUp!$B$56,T3727)</f>
        <v>0</v>
      </c>
      <c r="S3728" s="57">
        <f>R3728*SetUp!$B$65</f>
        <v>0</v>
      </c>
      <c r="T3728" s="57">
        <f>IF((R3728-S3728)&lt;SetUp!$B$53,R3728-S3728,SetUp!$B$53)</f>
        <v>0</v>
      </c>
      <c r="U3728" s="57">
        <f t="shared" si="1001"/>
        <v>2.029402308346584</v>
      </c>
      <c r="V3728" s="57">
        <f>(L3728-P3728)/1000*SetUp!$B$13*1000000/SetUp!$B$48</f>
        <v>1.8561112927453423</v>
      </c>
      <c r="W3728" s="57">
        <f t="shared" si="1003"/>
        <v>-5.8286708792820718E-16</v>
      </c>
      <c r="X3728" s="57">
        <f>MAX((SetUp!$B$56*(1-($H3728/SetUp!$B$56)^2)*TANH(($B3728-$D3728)/SetUp!$B$56))/(1+$H3728/SetUp!$B$56*TANH(($B3728-$D3728)/SetUp!$B$56)),0)</f>
        <v>0</v>
      </c>
    </row>
    <row r="3729" spans="1:24" x14ac:dyDescent="0.3">
      <c r="A3729" s="64">
        <v>30391</v>
      </c>
      <c r="B3729" s="57">
        <v>1.014</v>
      </c>
      <c r="C3729" s="57">
        <v>0.16200000000000001</v>
      </c>
      <c r="D3729" s="57">
        <v>4.6269999999999998</v>
      </c>
      <c r="E3729" s="57">
        <f t="shared" si="995"/>
        <v>1.014</v>
      </c>
      <c r="F3729" s="57">
        <f t="shared" si="996"/>
        <v>3.6129999999999995</v>
      </c>
      <c r="G3729" s="57">
        <f t="shared" si="997"/>
        <v>0</v>
      </c>
      <c r="H3729" s="57">
        <f>IF(Q3728&gt;SetUp!$B$56,SetUp!$B$56,Q3728)</f>
        <v>9.2960279498142213E-4</v>
      </c>
      <c r="I3729" s="57">
        <f t="shared" si="1002"/>
        <v>2.029402308346584</v>
      </c>
      <c r="J3729" s="57">
        <f>MIN(F3729,H3729,(1-EXP(-SetUp!$B$52*H3729/SetUp!$B$56))*F3729)</f>
        <v>5.2475171672375863E-4</v>
      </c>
      <c r="K3729" s="57">
        <f t="shared" si="998"/>
        <v>4.048510782576635E-4</v>
      </c>
      <c r="L3729" s="57">
        <f>IF(I3729&lt;=0,0,MIN(SetUp!$B$50*I3729^SetUp!$B$55,I3729))</f>
        <v>6.657478426368689E-2</v>
      </c>
      <c r="M3729" s="57">
        <f t="shared" si="999"/>
        <v>1.9628275240828972</v>
      </c>
      <c r="N3729" s="57">
        <f>IF(SetUp!$B$62=0,X3729,(B3729-E3729)*(1-(H3729/SetUp!$B$66/SetUp!$B$56)))</f>
        <v>0</v>
      </c>
      <c r="O3729" s="57">
        <f>K3729*SetUp!$B$65</f>
        <v>0</v>
      </c>
      <c r="P3729" s="57">
        <f>MIN(SetUp!$B$54*L3729^SetUp!$B$51,L3729)</f>
        <v>3.5780825350669787E-2</v>
      </c>
      <c r="Q3729" s="57">
        <f t="shared" si="1000"/>
        <v>4.048510782576635E-4</v>
      </c>
      <c r="R3729" s="57">
        <f>IF((H3729+N3729-O3729)&gt;SetUp!$B$56,T3728+H3729+N3729-O3729-SetUp!$B$56,T3728)</f>
        <v>0</v>
      </c>
      <c r="S3729" s="57">
        <f>R3729*SetUp!$B$65</f>
        <v>0</v>
      </c>
      <c r="T3729" s="57">
        <f>IF((R3729-S3729)&lt;SetUp!$B$53,R3729-S3729,SetUp!$B$53)</f>
        <v>0</v>
      </c>
      <c r="U3729" s="57">
        <f t="shared" si="1001"/>
        <v>1.9628275240828972</v>
      </c>
      <c r="V3729" s="57">
        <f>(L3729-P3729)/1000*SetUp!$B$13*1000000/SetUp!$B$48</f>
        <v>1.7514890337243978</v>
      </c>
      <c r="W3729" s="57">
        <f t="shared" si="1003"/>
        <v>1.2490009027033011E-16</v>
      </c>
      <c r="X3729" s="57">
        <f>MAX((SetUp!$B$56*(1-($H3729/SetUp!$B$56)^2)*TANH(($B3729-$D3729)/SetUp!$B$56))/(1+$H3729/SetUp!$B$56*TANH(($B3729-$D3729)/SetUp!$B$56)),0)</f>
        <v>0</v>
      </c>
    </row>
    <row r="3730" spans="1:24" x14ac:dyDescent="0.3">
      <c r="A3730" s="64">
        <v>30392</v>
      </c>
      <c r="B3730" s="57">
        <v>0.96399999999999997</v>
      </c>
      <c r="C3730" s="57">
        <v>0.122</v>
      </c>
      <c r="D3730" s="57">
        <v>4.6269999999999998</v>
      </c>
      <c r="E3730" s="57">
        <f t="shared" si="995"/>
        <v>0.96399999999999997</v>
      </c>
      <c r="F3730" s="57">
        <f t="shared" si="996"/>
        <v>3.6629999999999998</v>
      </c>
      <c r="G3730" s="57">
        <f t="shared" si="997"/>
        <v>0</v>
      </c>
      <c r="H3730" s="57">
        <f>IF(Q3729&gt;SetUp!$B$56,SetUp!$B$56,Q3729)</f>
        <v>4.048510782576635E-4</v>
      </c>
      <c r="I3730" s="57">
        <f t="shared" si="1002"/>
        <v>1.9628275240828972</v>
      </c>
      <c r="J3730" s="57">
        <f>MIN(F3730,H3730,(1-EXP(-SetUp!$B$52*H3730/SetUp!$B$56))*F3730)</f>
        <v>2.3170665559649306E-4</v>
      </c>
      <c r="K3730" s="57">
        <f t="shared" si="998"/>
        <v>1.7314442266117043E-4</v>
      </c>
      <c r="L3730" s="57">
        <f>IF(I3730&lt;=0,0,MIN(SetUp!$B$50*I3730^SetUp!$B$55,I3730))</f>
        <v>6.2974744853162637E-2</v>
      </c>
      <c r="M3730" s="57">
        <f t="shared" si="999"/>
        <v>1.8998527792297346</v>
      </c>
      <c r="N3730" s="57">
        <f>IF(SetUp!$B$62=0,X3730,(B3730-E3730)*(1-(H3730/SetUp!$B$66/SetUp!$B$56)))</f>
        <v>0</v>
      </c>
      <c r="O3730" s="57">
        <f>K3730*SetUp!$B$65</f>
        <v>0</v>
      </c>
      <c r="P3730" s="57">
        <f>MIN(SetUp!$B$54*L3730^SetUp!$B$51,L3730)</f>
        <v>3.387799719438124E-2</v>
      </c>
      <c r="Q3730" s="57">
        <f t="shared" si="1000"/>
        <v>1.7314442266117043E-4</v>
      </c>
      <c r="R3730" s="57">
        <f>IF((H3730+N3730-O3730)&gt;SetUp!$B$56,T3729+H3730+N3730-O3730-SetUp!$B$56,T3729)</f>
        <v>0</v>
      </c>
      <c r="S3730" s="57">
        <f>R3730*SetUp!$B$65</f>
        <v>0</v>
      </c>
      <c r="T3730" s="57">
        <f>IF((R3730-S3730)&lt;SetUp!$B$53,R3730-S3730,SetUp!$B$53)</f>
        <v>0</v>
      </c>
      <c r="U3730" s="57">
        <f t="shared" si="1001"/>
        <v>1.8998527792297346</v>
      </c>
      <c r="V3730" s="57">
        <f>(L3730-P3730)/1000*SetUp!$B$13*1000000/SetUp!$B$48</f>
        <v>1.6549555900023925</v>
      </c>
      <c r="W3730" s="57">
        <f t="shared" si="1003"/>
        <v>0</v>
      </c>
      <c r="X3730" s="57">
        <f>MAX((SetUp!$B$56*(1-($H3730/SetUp!$B$56)^2)*TANH(($B3730-$D3730)/SetUp!$B$56))/(1+$H3730/SetUp!$B$56*TANH(($B3730-$D3730)/SetUp!$B$56)),0)</f>
        <v>0</v>
      </c>
    </row>
    <row r="3731" spans="1:24" x14ac:dyDescent="0.3">
      <c r="A3731" s="64">
        <v>30393</v>
      </c>
      <c r="B3731" s="57">
        <v>2.9569999999999999</v>
      </c>
      <c r="C3731" s="57">
        <v>0.104</v>
      </c>
      <c r="D3731" s="57">
        <v>4.6269999999999998</v>
      </c>
      <c r="E3731" s="57">
        <f t="shared" si="995"/>
        <v>2.9569999999999999</v>
      </c>
      <c r="F3731" s="57">
        <f t="shared" si="996"/>
        <v>1.67</v>
      </c>
      <c r="G3731" s="57">
        <f t="shared" si="997"/>
        <v>0</v>
      </c>
      <c r="H3731" s="57">
        <f>IF(Q3730&gt;SetUp!$B$56,SetUp!$B$56,Q3730)</f>
        <v>1.7314442266117043E-4</v>
      </c>
      <c r="I3731" s="57">
        <f t="shared" si="1002"/>
        <v>1.8998527792297346</v>
      </c>
      <c r="J3731" s="57">
        <f>MIN(F3731,H3731,(1-EXP(-SetUp!$B$52*H3731/SetUp!$B$56))*F3731)</f>
        <v>4.517926164959163E-5</v>
      </c>
      <c r="K3731" s="57">
        <f t="shared" si="998"/>
        <v>1.2796516101157881E-4</v>
      </c>
      <c r="L3731" s="57">
        <f>IF(I3731&lt;=0,0,MIN(SetUp!$B$50*I3731^SetUp!$B$55,I3731))</f>
        <v>5.9643451170252826E-2</v>
      </c>
      <c r="M3731" s="57">
        <f t="shared" si="999"/>
        <v>1.8402093280594818</v>
      </c>
      <c r="N3731" s="57">
        <f>IF(SetUp!$B$62=0,X3731,(B3731-E3731)*(1-(H3731/SetUp!$B$66/SetUp!$B$56)))</f>
        <v>0</v>
      </c>
      <c r="O3731" s="57">
        <f>K3731*SetUp!$B$65</f>
        <v>0</v>
      </c>
      <c r="P3731" s="57">
        <f>MIN(SetUp!$B$54*L3731^SetUp!$B$51,L3731)</f>
        <v>3.2115568915207178E-2</v>
      </c>
      <c r="Q3731" s="57">
        <f t="shared" si="1000"/>
        <v>1.2796516101157881E-4</v>
      </c>
      <c r="R3731" s="57">
        <f>IF((H3731+N3731-O3731)&gt;SetUp!$B$56,T3730+H3731+N3731-O3731-SetUp!$B$56,T3730)</f>
        <v>0</v>
      </c>
      <c r="S3731" s="57">
        <f>R3731*SetUp!$B$65</f>
        <v>0</v>
      </c>
      <c r="T3731" s="57">
        <f>IF((R3731-S3731)&lt;SetUp!$B$53,R3731-S3731,SetUp!$B$53)</f>
        <v>0</v>
      </c>
      <c r="U3731" s="57">
        <f t="shared" si="1001"/>
        <v>1.8402093280594818</v>
      </c>
      <c r="V3731" s="57">
        <f>(L3731-P3731)/1000*SetUp!$B$13*1000000/SetUp!$B$48</f>
        <v>1.5657221608809686</v>
      </c>
      <c r="W3731" s="57">
        <f t="shared" si="1003"/>
        <v>-2.2898349882893854E-16</v>
      </c>
      <c r="X3731" s="57">
        <f>MAX((SetUp!$B$56*(1-($H3731/SetUp!$B$56)^2)*TANH(($B3731-$D3731)/SetUp!$B$56))/(1+$H3731/SetUp!$B$56*TANH(($B3731-$D3731)/SetUp!$B$56)),0)</f>
        <v>0</v>
      </c>
    </row>
    <row r="3732" spans="1:24" x14ac:dyDescent="0.3">
      <c r="A3732" s="64">
        <v>30394</v>
      </c>
      <c r="B3732" s="57">
        <v>5.1580000000000004</v>
      </c>
      <c r="C3732" s="57">
        <v>0.83399999999999996</v>
      </c>
      <c r="D3732" s="57">
        <v>4.6269999999999998</v>
      </c>
      <c r="E3732" s="57">
        <f t="shared" si="995"/>
        <v>4.6269999999999998</v>
      </c>
      <c r="F3732" s="57">
        <f t="shared" si="996"/>
        <v>0</v>
      </c>
      <c r="G3732" s="57">
        <f t="shared" si="997"/>
        <v>1.2192824965007176E-5</v>
      </c>
      <c r="H3732" s="57">
        <f>IF(Q3731&gt;SetUp!$B$56,SetUp!$B$56,Q3731)</f>
        <v>1.2796516101157881E-4</v>
      </c>
      <c r="I3732" s="57">
        <f t="shared" si="1002"/>
        <v>1.8402215208844468</v>
      </c>
      <c r="J3732" s="57">
        <f>MIN(F3732,H3732,(1-EXP(-SetUp!$B$52*H3732/SetUp!$B$56))*F3732)</f>
        <v>0</v>
      </c>
      <c r="K3732" s="57">
        <f t="shared" si="998"/>
        <v>1.2796516101157881E-4</v>
      </c>
      <c r="L3732" s="57">
        <f>IF(I3732&lt;=0,0,MIN(SetUp!$B$50*I3732^SetUp!$B$55,I3732))</f>
        <v>5.6556131202845743E-2</v>
      </c>
      <c r="M3732" s="57">
        <f t="shared" si="999"/>
        <v>1.783665389681601</v>
      </c>
      <c r="N3732" s="57">
        <f>IF(SetUp!$B$62=0,X3732,(B3732-E3732)*(1-(H3732/SetUp!$B$66/SetUp!$B$56)))</f>
        <v>0.53098780717503558</v>
      </c>
      <c r="O3732" s="57">
        <f>K3732*SetUp!$B$65</f>
        <v>0</v>
      </c>
      <c r="P3732" s="57">
        <f>MIN(SetUp!$B$54*L3732^SetUp!$B$51,L3732)</f>
        <v>3.0480720964558186E-2</v>
      </c>
      <c r="Q3732" s="57">
        <f t="shared" si="1000"/>
        <v>0.53111577233604712</v>
      </c>
      <c r="R3732" s="57">
        <f>IF((H3732+N3732-O3732)&gt;SetUp!$B$56,T3731+H3732+N3732-O3732-SetUp!$B$56,T3731)</f>
        <v>0</v>
      </c>
      <c r="S3732" s="57">
        <f>R3732*SetUp!$B$65</f>
        <v>0</v>
      </c>
      <c r="T3732" s="57">
        <f>IF((R3732-S3732)&lt;SetUp!$B$53,R3732-S3732,SetUp!$B$53)</f>
        <v>0</v>
      </c>
      <c r="U3732" s="57">
        <f t="shared" si="1001"/>
        <v>1.783665389681601</v>
      </c>
      <c r="V3732" s="57">
        <f>(L3732-P3732)/1000*SetUp!$B$13*1000000/SetUp!$B$48</f>
        <v>1.4831089179286969</v>
      </c>
      <c r="W3732" s="57">
        <f t="shared" si="1003"/>
        <v>2.1510571102112408E-16</v>
      </c>
      <c r="X3732" s="57">
        <f>MAX((SetUp!$B$56*(1-($H3732/SetUp!$B$56)^2)*TANH(($B3732-$D3732)/SetUp!$B$56))/(1+$H3732/SetUp!$B$56*TANH(($B3732-$D3732)/SetUp!$B$56)),0)</f>
        <v>0.53098780717503558</v>
      </c>
    </row>
    <row r="3733" spans="1:24" x14ac:dyDescent="0.3">
      <c r="A3733" s="64">
        <v>30395</v>
      </c>
      <c r="B3733" s="57">
        <v>1.9810000000000001</v>
      </c>
      <c r="C3733" s="57">
        <v>1.1259999999999999</v>
      </c>
      <c r="D3733" s="57">
        <v>4.6269999999999998</v>
      </c>
      <c r="E3733" s="57">
        <f t="shared" si="995"/>
        <v>1.9810000000000001</v>
      </c>
      <c r="F3733" s="57">
        <f t="shared" si="996"/>
        <v>2.6459999999999999</v>
      </c>
      <c r="G3733" s="57">
        <f t="shared" si="997"/>
        <v>0</v>
      </c>
      <c r="H3733" s="57">
        <f>IF(Q3732&gt;SetUp!$B$56,SetUp!$B$56,Q3732)</f>
        <v>0.53111577233604712</v>
      </c>
      <c r="I3733" s="57">
        <f t="shared" si="1002"/>
        <v>1.783665389681601</v>
      </c>
      <c r="J3733" s="57">
        <f>MIN(F3733,H3733,(1-EXP(-SetUp!$B$52*H3733/SetUp!$B$56))*F3733)</f>
        <v>0.21071881497186987</v>
      </c>
      <c r="K3733" s="57">
        <f t="shared" si="998"/>
        <v>0.32039695736417728</v>
      </c>
      <c r="L3733" s="57">
        <f>IF(I3733&lt;=0,0,MIN(SetUp!$B$50*I3733^SetUp!$B$55,I3733))</f>
        <v>5.3688980836494177E-2</v>
      </c>
      <c r="M3733" s="57">
        <f t="shared" si="999"/>
        <v>1.7299764088451068</v>
      </c>
      <c r="N3733" s="57">
        <f>IF(SetUp!$B$62=0,X3733,(B3733-E3733)*(1-(H3733/SetUp!$B$66/SetUp!$B$56)))</f>
        <v>0</v>
      </c>
      <c r="O3733" s="57">
        <f>K3733*SetUp!$B$65</f>
        <v>0</v>
      </c>
      <c r="P3733" s="57">
        <f>MIN(SetUp!$B$54*L3733^SetUp!$B$51,L3733)</f>
        <v>2.8961101668802832E-2</v>
      </c>
      <c r="Q3733" s="57">
        <f t="shared" si="1000"/>
        <v>0.32039695736417728</v>
      </c>
      <c r="R3733" s="57">
        <f>IF((H3733+N3733-O3733)&gt;SetUp!$B$56,T3732+H3733+N3733-O3733-SetUp!$B$56,T3732)</f>
        <v>0</v>
      </c>
      <c r="S3733" s="57">
        <f>R3733*SetUp!$B$65</f>
        <v>0</v>
      </c>
      <c r="T3733" s="57">
        <f>IF((R3733-S3733)&lt;SetUp!$B$53,R3733-S3733,SetUp!$B$53)</f>
        <v>0</v>
      </c>
      <c r="U3733" s="57">
        <f t="shared" si="1001"/>
        <v>1.7299764088451068</v>
      </c>
      <c r="V3733" s="57">
        <f>(L3733-P3733)/1000*SetUp!$B$13*1000000/SetUp!$B$48</f>
        <v>1.4064644728471496</v>
      </c>
      <c r="W3733" s="57">
        <f t="shared" si="1003"/>
        <v>-1.1102230246251565E-16</v>
      </c>
      <c r="X3733" s="57">
        <f>MAX((SetUp!$B$56*(1-($H3733/SetUp!$B$56)^2)*TANH(($B3733-$D3733)/SetUp!$B$56))/(1+$H3733/SetUp!$B$56*TANH(($B3733-$D3733)/SetUp!$B$56)),0)</f>
        <v>0</v>
      </c>
    </row>
    <row r="3734" spans="1:24" x14ac:dyDescent="0.3">
      <c r="A3734" s="64">
        <v>30396</v>
      </c>
      <c r="B3734" s="57">
        <v>1.367</v>
      </c>
      <c r="C3734" s="57">
        <v>0.54600000000000004</v>
      </c>
      <c r="D3734" s="57">
        <v>4.6269999999999998</v>
      </c>
      <c r="E3734" s="57">
        <f t="shared" si="995"/>
        <v>1.367</v>
      </c>
      <c r="F3734" s="57">
        <f t="shared" si="996"/>
        <v>3.26</v>
      </c>
      <c r="G3734" s="57">
        <f t="shared" si="997"/>
        <v>0</v>
      </c>
      <c r="H3734" s="57">
        <f>IF(Q3733&gt;SetUp!$B$56,SetUp!$B$56,Q3733)</f>
        <v>0.32039695736417728</v>
      </c>
      <c r="I3734" s="57">
        <f t="shared" si="1002"/>
        <v>1.7299764088451068</v>
      </c>
      <c r="J3734" s="57">
        <f>MIN(F3734,H3734,(1-EXP(-SetUp!$B$52*H3734/SetUp!$B$56))*F3734)</f>
        <v>0.15918440890226646</v>
      </c>
      <c r="K3734" s="57">
        <f t="shared" si="998"/>
        <v>0.16121254846191083</v>
      </c>
      <c r="L3734" s="57">
        <f>IF(I3734&lt;=0,0,MIN(SetUp!$B$50*I3734^SetUp!$B$55,I3734))</f>
        <v>5.1022666603153383E-2</v>
      </c>
      <c r="M3734" s="57">
        <f t="shared" si="999"/>
        <v>1.6789537422419534</v>
      </c>
      <c r="N3734" s="57">
        <f>IF(SetUp!$B$62=0,X3734,(B3734-E3734)*(1-(H3734/SetUp!$B$66/SetUp!$B$56)))</f>
        <v>0</v>
      </c>
      <c r="O3734" s="57">
        <f>K3734*SetUp!$B$65</f>
        <v>0</v>
      </c>
      <c r="P3734" s="57">
        <f>MIN(SetUp!$B$54*L3734^SetUp!$B$51,L3734)</f>
        <v>2.7546689167889084E-2</v>
      </c>
      <c r="Q3734" s="57">
        <f t="shared" si="1000"/>
        <v>0.16121254846191083</v>
      </c>
      <c r="R3734" s="57">
        <f>IF((H3734+N3734-O3734)&gt;SetUp!$B$56,T3733+H3734+N3734-O3734-SetUp!$B$56,T3733)</f>
        <v>0</v>
      </c>
      <c r="S3734" s="57">
        <f>R3734*SetUp!$B$65</f>
        <v>0</v>
      </c>
      <c r="T3734" s="57">
        <f>IF((R3734-S3734)&lt;SetUp!$B$53,R3734-S3734,SetUp!$B$53)</f>
        <v>0</v>
      </c>
      <c r="U3734" s="57">
        <f t="shared" si="1001"/>
        <v>1.6789537422419534</v>
      </c>
      <c r="V3734" s="57">
        <f>(L3734-P3734)/1000*SetUp!$B$13*1000000/SetUp!$B$48</f>
        <v>1.3352592029485897</v>
      </c>
      <c r="W3734" s="57">
        <f t="shared" si="1003"/>
        <v>1.1102230246251565E-16</v>
      </c>
      <c r="X3734" s="57">
        <f>MAX((SetUp!$B$56*(1-($H3734/SetUp!$B$56)^2)*TANH(($B3734-$D3734)/SetUp!$B$56))/(1+$H3734/SetUp!$B$56*TANH(($B3734-$D3734)/SetUp!$B$56)),0)</f>
        <v>0</v>
      </c>
    </row>
    <row r="3735" spans="1:24" x14ac:dyDescent="0.3">
      <c r="A3735" s="64">
        <v>30397</v>
      </c>
      <c r="B3735" s="57">
        <v>2.65</v>
      </c>
      <c r="C3735" s="57">
        <v>0.26700000000000002</v>
      </c>
      <c r="D3735" s="57">
        <v>4.6269999999999998</v>
      </c>
      <c r="E3735" s="57">
        <f t="shared" si="995"/>
        <v>2.65</v>
      </c>
      <c r="F3735" s="57">
        <f t="shared" si="996"/>
        <v>1.9769999999999999</v>
      </c>
      <c r="G3735" s="57">
        <f t="shared" si="997"/>
        <v>0</v>
      </c>
      <c r="H3735" s="57">
        <f>IF(Q3734&gt;SetUp!$B$56,SetUp!$B$56,Q3734)</f>
        <v>0.16121254846191083</v>
      </c>
      <c r="I3735" s="57">
        <f t="shared" si="1002"/>
        <v>1.6789537422419534</v>
      </c>
      <c r="J3735" s="57">
        <f>MIN(F3735,H3735,(1-EXP(-SetUp!$B$52*H3735/SetUp!$B$56))*F3735)</f>
        <v>4.9177585100860823E-2</v>
      </c>
      <c r="K3735" s="57">
        <f t="shared" si="998"/>
        <v>0.11203496336105001</v>
      </c>
      <c r="L3735" s="57">
        <f>IF(I3735&lt;=0,0,MIN(SetUp!$B$50*I3735^SetUp!$B$55,I3735))</f>
        <v>4.8539362605981962E-2</v>
      </c>
      <c r="M3735" s="57">
        <f t="shared" si="999"/>
        <v>1.6304143796359714</v>
      </c>
      <c r="N3735" s="57">
        <f>IF(SetUp!$B$62=0,X3735,(B3735-E3735)*(1-(H3735/SetUp!$B$66/SetUp!$B$56)))</f>
        <v>0</v>
      </c>
      <c r="O3735" s="57">
        <f>K3735*SetUp!$B$65</f>
        <v>0</v>
      </c>
      <c r="P3735" s="57">
        <f>MIN(SetUp!$B$54*L3735^SetUp!$B$51,L3735)</f>
        <v>2.6228228458843299E-2</v>
      </c>
      <c r="Q3735" s="57">
        <f t="shared" si="1000"/>
        <v>0.11203496336105001</v>
      </c>
      <c r="R3735" s="57">
        <f>IF((H3735+N3735-O3735)&gt;SetUp!$B$56,T3734+H3735+N3735-O3735-SetUp!$B$56,T3734)</f>
        <v>0</v>
      </c>
      <c r="S3735" s="57">
        <f>R3735*SetUp!$B$65</f>
        <v>0</v>
      </c>
      <c r="T3735" s="57">
        <f>IF((R3735-S3735)&lt;SetUp!$B$53,R3735-S3735,SetUp!$B$53)</f>
        <v>0</v>
      </c>
      <c r="U3735" s="57">
        <f t="shared" si="1001"/>
        <v>1.6304143796359714</v>
      </c>
      <c r="V3735" s="57">
        <f>(L3735-P3735)/1000*SetUp!$B$13*1000000/SetUp!$B$48</f>
        <v>1.2690056156484815</v>
      </c>
      <c r="W3735" s="57">
        <f t="shared" si="1003"/>
        <v>-1.3183898417423734E-16</v>
      </c>
      <c r="X3735" s="57">
        <f>MAX((SetUp!$B$56*(1-($H3735/SetUp!$B$56)^2)*TANH(($B3735-$D3735)/SetUp!$B$56))/(1+$H3735/SetUp!$B$56*TANH(($B3735-$D3735)/SetUp!$B$56)),0)</f>
        <v>0</v>
      </c>
    </row>
    <row r="3736" spans="1:24" x14ac:dyDescent="0.3">
      <c r="A3736" s="64">
        <v>30398</v>
      </c>
      <c r="B3736" s="57">
        <v>6.8310000000000004</v>
      </c>
      <c r="C3736" s="57">
        <v>0.185</v>
      </c>
      <c r="D3736" s="57">
        <v>4.6269999999999998</v>
      </c>
      <c r="E3736" s="57">
        <f t="shared" si="995"/>
        <v>4.6269999999999998</v>
      </c>
      <c r="F3736" s="57">
        <f t="shared" si="996"/>
        <v>0</v>
      </c>
      <c r="G3736" s="57">
        <f t="shared" si="997"/>
        <v>1.0103633210882812E-3</v>
      </c>
      <c r="H3736" s="57">
        <f>IF(Q3735&gt;SetUp!$B$56,SetUp!$B$56,Q3735)</f>
        <v>0.11203496336105001</v>
      </c>
      <c r="I3736" s="57">
        <f t="shared" si="1002"/>
        <v>1.6314247429570596</v>
      </c>
      <c r="J3736" s="57">
        <f>MIN(F3736,H3736,(1-EXP(-SetUp!$B$52*H3736/SetUp!$B$56))*F3736)</f>
        <v>0</v>
      </c>
      <c r="K3736" s="57">
        <f t="shared" si="998"/>
        <v>0.11203496336105001</v>
      </c>
      <c r="L3736" s="57">
        <f>IF(I3736&lt;=0,0,MIN(SetUp!$B$50*I3736^SetUp!$B$55,I3736))</f>
        <v>4.627089773318039E-2</v>
      </c>
      <c r="M3736" s="57">
        <f t="shared" si="999"/>
        <v>1.5851538452238791</v>
      </c>
      <c r="N3736" s="57">
        <f>IF(SetUp!$B$62=0,X3736,(B3736-E3736)*(1-(H3736/SetUp!$B$66/SetUp!$B$56)))</f>
        <v>2.2029896366789123</v>
      </c>
      <c r="O3736" s="57">
        <f>K3736*SetUp!$B$65</f>
        <v>0</v>
      </c>
      <c r="P3736" s="57">
        <f>MIN(SetUp!$B$54*L3736^SetUp!$B$51,L3736)</f>
        <v>2.5022830069416597E-2</v>
      </c>
      <c r="Q3736" s="57">
        <f t="shared" si="1000"/>
        <v>2.3150246000399624</v>
      </c>
      <c r="R3736" s="57">
        <f>IF((H3736+N3736-O3736)&gt;SetUp!$B$56,T3735+H3736+N3736-O3736-SetUp!$B$56,T3735)</f>
        <v>0</v>
      </c>
      <c r="S3736" s="57">
        <f>R3736*SetUp!$B$65</f>
        <v>0</v>
      </c>
      <c r="T3736" s="57">
        <f>IF((R3736-S3736)&lt;SetUp!$B$53,R3736-S3736,SetUp!$B$53)</f>
        <v>0</v>
      </c>
      <c r="U3736" s="57">
        <f t="shared" si="1001"/>
        <v>1.5851538452238791</v>
      </c>
      <c r="V3736" s="57">
        <f>(L3736-P3736)/1000*SetUp!$B$13*1000000/SetUp!$B$48</f>
        <v>1.208540857186913</v>
      </c>
      <c r="W3736" s="57">
        <f t="shared" si="1003"/>
        <v>-5.4817261840867104E-16</v>
      </c>
      <c r="X3736" s="57">
        <f>MAX((SetUp!$B$56*(1-($H3736/SetUp!$B$56)^2)*TANH(($B3736-$D3736)/SetUp!$B$56))/(1+$H3736/SetUp!$B$56*TANH(($B3736-$D3736)/SetUp!$B$56)),0)</f>
        <v>2.2029896366789123</v>
      </c>
    </row>
    <row r="3737" spans="1:24" x14ac:dyDescent="0.3">
      <c r="A3737" s="64">
        <v>30399</v>
      </c>
      <c r="B3737" s="57">
        <v>17.725999999999999</v>
      </c>
      <c r="C3737" s="57">
        <v>0.122</v>
      </c>
      <c r="D3737" s="57">
        <v>4.6269999999999998</v>
      </c>
      <c r="E3737" s="57">
        <f t="shared" si="995"/>
        <v>4.6269999999999998</v>
      </c>
      <c r="F3737" s="57">
        <f t="shared" si="996"/>
        <v>0</v>
      </c>
      <c r="G3737" s="57">
        <f t="shared" si="997"/>
        <v>0.29032423841832866</v>
      </c>
      <c r="H3737" s="57">
        <f>IF(Q3736&gt;SetUp!$B$56,SetUp!$B$56,Q3736)</f>
        <v>2.3150246000399624</v>
      </c>
      <c r="I3737" s="57">
        <f t="shared" si="1002"/>
        <v>1.8754780836422078</v>
      </c>
      <c r="J3737" s="57">
        <f>MIN(F3737,H3737,(1-EXP(-SetUp!$B$52*H3737/SetUp!$B$56))*F3737)</f>
        <v>0</v>
      </c>
      <c r="K3737" s="57">
        <f t="shared" si="998"/>
        <v>2.3150246000399624</v>
      </c>
      <c r="L3737" s="57">
        <f>IF(I3737&lt;=0,0,MIN(SetUp!$B$50*I3737^SetUp!$B$55,I3737))</f>
        <v>5.8373559096267041E-2</v>
      </c>
      <c r="M3737" s="57">
        <f t="shared" si="999"/>
        <v>1.8171045245459407</v>
      </c>
      <c r="N3737" s="57">
        <f>IF(SetUp!$B$62=0,X3737,(B3737-E3737)*(1-(H3737/SetUp!$B$66/SetUp!$B$56)))</f>
        <v>12.808675761581672</v>
      </c>
      <c r="O3737" s="57">
        <f>K3737*SetUp!$B$65</f>
        <v>0</v>
      </c>
      <c r="P3737" s="57">
        <f>MIN(SetUp!$B$54*L3737^SetUp!$B$51,L3737)</f>
        <v>3.1443293642134135E-2</v>
      </c>
      <c r="Q3737" s="57">
        <f t="shared" si="1000"/>
        <v>15.123700361621633</v>
      </c>
      <c r="R3737" s="57">
        <f>IF((H3737+N3737-O3737)&gt;SetUp!$B$56,T3736+H3737+N3737-O3737-SetUp!$B$56,T3736)</f>
        <v>0</v>
      </c>
      <c r="S3737" s="57">
        <f>R3737*SetUp!$B$65</f>
        <v>0</v>
      </c>
      <c r="T3737" s="57">
        <f>IF((R3737-S3737)&lt;SetUp!$B$53,R3737-S3737,SetUp!$B$53)</f>
        <v>0</v>
      </c>
      <c r="U3737" s="57">
        <f t="shared" si="1001"/>
        <v>1.8171045245459407</v>
      </c>
      <c r="V3737" s="57">
        <f>(L3737-P3737)/1000*SetUp!$B$13*1000000/SetUp!$B$48</f>
        <v>1.5317311019162942</v>
      </c>
      <c r="W3737" s="57">
        <f t="shared" si="1003"/>
        <v>4.163336342344337E-16</v>
      </c>
      <c r="X3737" s="57">
        <f>MAX((SetUp!$B$56*(1-($H3737/SetUp!$B$56)^2)*TANH(($B3737-$D3737)/SetUp!$B$56))/(1+$H3737/SetUp!$B$56*TANH(($B3737-$D3737)/SetUp!$B$56)),0)</f>
        <v>12.808675761581672</v>
      </c>
    </row>
    <row r="3738" spans="1:24" x14ac:dyDescent="0.3">
      <c r="A3738" s="64">
        <v>30400</v>
      </c>
      <c r="B3738" s="57">
        <v>17.832000000000001</v>
      </c>
      <c r="C3738" s="57">
        <v>92.739000000000004</v>
      </c>
      <c r="D3738" s="57">
        <v>4.6269999999999998</v>
      </c>
      <c r="E3738" s="57">
        <f t="shared" si="995"/>
        <v>4.6269999999999998</v>
      </c>
      <c r="F3738" s="57">
        <f t="shared" si="996"/>
        <v>0</v>
      </c>
      <c r="G3738" s="57">
        <f t="shared" si="997"/>
        <v>1.4752707303759038</v>
      </c>
      <c r="H3738" s="57">
        <f>IF(Q3737&gt;SetUp!$B$56,SetUp!$B$56,Q3737)</f>
        <v>15.123700361621633</v>
      </c>
      <c r="I3738" s="57">
        <f t="shared" si="1002"/>
        <v>3.2923752549218444</v>
      </c>
      <c r="J3738" s="57">
        <f>MIN(F3738,H3738,(1-EXP(-SetUp!$B$52*H3738/SetUp!$B$56))*F3738)</f>
        <v>0</v>
      </c>
      <c r="K3738" s="57">
        <f t="shared" si="998"/>
        <v>15.123700361621633</v>
      </c>
      <c r="L3738" s="57">
        <f>IF(I3738&lt;=0,0,MIN(SetUp!$B$50*I3738^SetUp!$B$55,I3738))</f>
        <v>0.1491231489778537</v>
      </c>
      <c r="M3738" s="57">
        <f t="shared" si="999"/>
        <v>3.1432521059439908</v>
      </c>
      <c r="N3738" s="57">
        <f>IF(SetUp!$B$62=0,X3738,(B3738-E3738)*(1-(H3738/SetUp!$B$66/SetUp!$B$56)))</f>
        <v>11.729729269624098</v>
      </c>
      <c r="O3738" s="57">
        <f>K3738*SetUp!$B$65</f>
        <v>0</v>
      </c>
      <c r="P3738" s="57">
        <f>MIN(SetUp!$B$54*L3738^SetUp!$B$51,L3738)</f>
        <v>7.9054660439830227E-2</v>
      </c>
      <c r="Q3738" s="57">
        <f t="shared" si="1000"/>
        <v>26.853429631245731</v>
      </c>
      <c r="R3738" s="57">
        <f>IF((H3738+N3738-O3738)&gt;SetUp!$B$56,T3737+H3738+N3738-O3738-SetUp!$B$56,T3737)</f>
        <v>0</v>
      </c>
      <c r="S3738" s="57">
        <f>R3738*SetUp!$B$65</f>
        <v>0</v>
      </c>
      <c r="T3738" s="57">
        <f>IF((R3738-S3738)&lt;SetUp!$B$53,R3738-S3738,SetUp!$B$53)</f>
        <v>0</v>
      </c>
      <c r="U3738" s="57">
        <f t="shared" si="1001"/>
        <v>3.1432521059439908</v>
      </c>
      <c r="V3738" s="57">
        <f>(L3738-P3738)/1000*SetUp!$B$13*1000000/SetUp!$B$48</f>
        <v>3.9853332801621115</v>
      </c>
      <c r="W3738" s="57">
        <f t="shared" si="1003"/>
        <v>-6.9388939039072284E-16</v>
      </c>
      <c r="X3738" s="57">
        <f>MAX((SetUp!$B$56*(1-($H3738/SetUp!$B$56)^2)*TANH(($B3738-$D3738)/SetUp!$B$56))/(1+$H3738/SetUp!$B$56*TANH(($B3738-$D3738)/SetUp!$B$56)),0)</f>
        <v>11.729729269624098</v>
      </c>
    </row>
    <row r="3739" spans="1:24" x14ac:dyDescent="0.3">
      <c r="A3739" s="64">
        <v>30401</v>
      </c>
      <c r="B3739" s="57">
        <v>15.801</v>
      </c>
      <c r="C3739" s="57">
        <v>91.012</v>
      </c>
      <c r="D3739" s="57">
        <v>4.6269999999999998</v>
      </c>
      <c r="E3739" s="57">
        <f t="shared" si="995"/>
        <v>4.6269999999999998</v>
      </c>
      <c r="F3739" s="57">
        <f t="shared" si="996"/>
        <v>0</v>
      </c>
      <c r="G3739" s="57">
        <f t="shared" si="997"/>
        <v>2.675915957387808</v>
      </c>
      <c r="H3739" s="57">
        <f>IF(Q3738&gt;SetUp!$B$56,SetUp!$B$56,Q3738)</f>
        <v>26.853429631245731</v>
      </c>
      <c r="I3739" s="57">
        <f t="shared" si="1002"/>
        <v>5.8191680633317988</v>
      </c>
      <c r="J3739" s="57">
        <f>MIN(F3739,H3739,(1-EXP(-SetUp!$B$52*H3739/SetUp!$B$56))*F3739)</f>
        <v>0</v>
      </c>
      <c r="K3739" s="57">
        <f t="shared" si="998"/>
        <v>26.853429631245731</v>
      </c>
      <c r="L3739" s="57">
        <f>IF(I3739&lt;=0,0,MIN(SetUp!$B$50*I3739^SetUp!$B$55,I3739))</f>
        <v>0.38529882516013597</v>
      </c>
      <c r="M3739" s="57">
        <f t="shared" si="999"/>
        <v>5.4338692381716625</v>
      </c>
      <c r="N3739" s="57">
        <f>IF(SetUp!$B$62=0,X3739,(B3739-E3739)*(1-(H3739/SetUp!$B$66/SetUp!$B$56)))</f>
        <v>8.4980840426121915</v>
      </c>
      <c r="O3739" s="57">
        <f>K3739*SetUp!$B$65</f>
        <v>0</v>
      </c>
      <c r="P3739" s="57">
        <f>MIN(SetUp!$B$54*L3739^SetUp!$B$51,L3739)</f>
        <v>0.2009865003027026</v>
      </c>
      <c r="Q3739" s="57">
        <f t="shared" si="1000"/>
        <v>35.351513673857923</v>
      </c>
      <c r="R3739" s="57">
        <f>IF((H3739+N3739-O3739)&gt;SetUp!$B$56,T3738+H3739+N3739-O3739-SetUp!$B$56,T3738)</f>
        <v>0</v>
      </c>
      <c r="S3739" s="57">
        <f>R3739*SetUp!$B$65</f>
        <v>0</v>
      </c>
      <c r="T3739" s="57">
        <f>IF((R3739-S3739)&lt;SetUp!$B$53,R3739-S3739,SetUp!$B$53)</f>
        <v>0</v>
      </c>
      <c r="U3739" s="57">
        <f t="shared" si="1001"/>
        <v>5.4338692381716625</v>
      </c>
      <c r="V3739" s="57">
        <f>(L3739-P3739)/1000*SetUp!$B$13*1000000/SetUp!$B$48</f>
        <v>10.483257988357634</v>
      </c>
      <c r="W3739" s="57">
        <f t="shared" si="1003"/>
        <v>-3.0531133177191805E-15</v>
      </c>
      <c r="X3739" s="57">
        <f>MAX((SetUp!$B$56*(1-($H3739/SetUp!$B$56)^2)*TANH(($B3739-$D3739)/SetUp!$B$56))/(1+$H3739/SetUp!$B$56*TANH(($B3739-$D3739)/SetUp!$B$56)),0)</f>
        <v>8.4980840426121915</v>
      </c>
    </row>
    <row r="3740" spans="1:24" x14ac:dyDescent="0.3">
      <c r="A3740" s="64">
        <v>30402</v>
      </c>
      <c r="B3740" s="57">
        <v>7.7110000000000003</v>
      </c>
      <c r="C3740" s="57">
        <v>60.948999999999998</v>
      </c>
      <c r="D3740" s="57">
        <v>4.6269999999999998</v>
      </c>
      <c r="E3740" s="57">
        <f t="shared" si="995"/>
        <v>4.6269999999999998</v>
      </c>
      <c r="F3740" s="57">
        <f t="shared" si="996"/>
        <v>0</v>
      </c>
      <c r="G3740" s="57">
        <f t="shared" si="997"/>
        <v>0.99809371565162319</v>
      </c>
      <c r="H3740" s="57">
        <f>IF(Q3739&gt;SetUp!$B$56,SetUp!$B$56,Q3739)</f>
        <v>35.351513673857923</v>
      </c>
      <c r="I3740" s="57">
        <f t="shared" si="1002"/>
        <v>6.4319629538232856</v>
      </c>
      <c r="J3740" s="57">
        <f>MIN(F3740,H3740,(1-EXP(-SetUp!$B$52*H3740/SetUp!$B$56))*F3740)</f>
        <v>0</v>
      </c>
      <c r="K3740" s="57">
        <f t="shared" si="998"/>
        <v>35.351513673857923</v>
      </c>
      <c r="L3740" s="57">
        <f>IF(I3740&lt;=0,0,MIN(SetUp!$B$50*I3740^SetUp!$B$55,I3740))</f>
        <v>0.45526969410875018</v>
      </c>
      <c r="M3740" s="57">
        <f t="shared" si="999"/>
        <v>5.9766932597145352</v>
      </c>
      <c r="N3740" s="57">
        <f>IF(SetUp!$B$62=0,X3740,(B3740-E3740)*(1-(H3740/SetUp!$B$66/SetUp!$B$56)))</f>
        <v>2.0859062843483773</v>
      </c>
      <c r="O3740" s="57">
        <f>K3740*SetUp!$B$65</f>
        <v>0</v>
      </c>
      <c r="P3740" s="57">
        <f>MIN(SetUp!$B$54*L3740^SetUp!$B$51,L3740)</f>
        <v>0.23681274565490842</v>
      </c>
      <c r="Q3740" s="57">
        <f t="shared" si="1000"/>
        <v>37.437419958206299</v>
      </c>
      <c r="R3740" s="57">
        <f>IF((H3740+N3740-O3740)&gt;SetUp!$B$56,T3739+H3740+N3740-O3740-SetUp!$B$56,T3739)</f>
        <v>0</v>
      </c>
      <c r="S3740" s="57">
        <f>R3740*SetUp!$B$65</f>
        <v>0</v>
      </c>
      <c r="T3740" s="57">
        <f>IF((R3740-S3740)&lt;SetUp!$B$53,R3740-S3740,SetUp!$B$53)</f>
        <v>0</v>
      </c>
      <c r="U3740" s="57">
        <f t="shared" si="1001"/>
        <v>5.9766932597145352</v>
      </c>
      <c r="V3740" s="57">
        <f>(L3740-P3740)/1000*SetUp!$B$13*1000000/SetUp!$B$48</f>
        <v>12.425325065821859</v>
      </c>
      <c r="W3740" s="57">
        <f t="shared" si="1003"/>
        <v>0</v>
      </c>
      <c r="X3740" s="57">
        <f>MAX((SetUp!$B$56*(1-($H3740/SetUp!$B$56)^2)*TANH(($B3740-$D3740)/SetUp!$B$56))/(1+$H3740/SetUp!$B$56*TANH(($B3740-$D3740)/SetUp!$B$56)),0)</f>
        <v>2.0859062843483773</v>
      </c>
    </row>
    <row r="3741" spans="1:24" x14ac:dyDescent="0.3">
      <c r="A3741" s="64">
        <v>30403</v>
      </c>
      <c r="B3741" s="57">
        <v>9.5229999999999997</v>
      </c>
      <c r="C3741" s="57">
        <v>26.076000000000001</v>
      </c>
      <c r="D3741" s="57">
        <v>4.6269999999999998</v>
      </c>
      <c r="E3741" s="57">
        <f t="shared" si="995"/>
        <v>4.6269999999999998</v>
      </c>
      <c r="F3741" s="57">
        <f t="shared" si="996"/>
        <v>0</v>
      </c>
      <c r="G3741" s="57">
        <f t="shared" si="997"/>
        <v>1.8189968966050403</v>
      </c>
      <c r="H3741" s="57">
        <f>IF(Q3740&gt;SetUp!$B$56,SetUp!$B$56,Q3740)</f>
        <v>37.437419958206299</v>
      </c>
      <c r="I3741" s="57">
        <f t="shared" si="1002"/>
        <v>7.7956901563195755</v>
      </c>
      <c r="J3741" s="57">
        <f>MIN(F3741,H3741,(1-EXP(-SetUp!$B$52*H3741/SetUp!$B$56))*F3741)</f>
        <v>0</v>
      </c>
      <c r="K3741" s="57">
        <f t="shared" si="998"/>
        <v>37.437419958206299</v>
      </c>
      <c r="L3741" s="57">
        <f>IF(I3741&lt;=0,0,MIN(SetUp!$B$50*I3741^SetUp!$B$55,I3741))</f>
        <v>0.62726896433213197</v>
      </c>
      <c r="M3741" s="57">
        <f t="shared" si="999"/>
        <v>7.1684211919874432</v>
      </c>
      <c r="N3741" s="57">
        <f>IF(SetUp!$B$62=0,X3741,(B3741-E3741)*(1-(H3741/SetUp!$B$66/SetUp!$B$56)))</f>
        <v>3.0770031033949596</v>
      </c>
      <c r="O3741" s="57">
        <f>K3741*SetUp!$B$65</f>
        <v>0</v>
      </c>
      <c r="P3741" s="57">
        <f>MIN(SetUp!$B$54*L3741^SetUp!$B$51,L3741)</f>
        <v>0.32450569783383404</v>
      </c>
      <c r="Q3741" s="57">
        <f t="shared" si="1000"/>
        <v>40.514423061601256</v>
      </c>
      <c r="R3741" s="57">
        <f>IF((H3741+N3741-O3741)&gt;SetUp!$B$56,T3740+H3741+N3741-O3741-SetUp!$B$56,T3740)</f>
        <v>0</v>
      </c>
      <c r="S3741" s="57">
        <f>R3741*SetUp!$B$65</f>
        <v>0</v>
      </c>
      <c r="T3741" s="57">
        <f>IF((R3741-S3741)&lt;SetUp!$B$53,R3741-S3741,SetUp!$B$53)</f>
        <v>0</v>
      </c>
      <c r="U3741" s="57">
        <f t="shared" si="1001"/>
        <v>7.1684211919874432</v>
      </c>
      <c r="V3741" s="57">
        <f>(L3741-P3741)/1000*SetUp!$B$13*1000000/SetUp!$B$48</f>
        <v>17.220473099422936</v>
      </c>
      <c r="W3741" s="57">
        <f t="shared" si="1003"/>
        <v>-3.8857805861880479E-15</v>
      </c>
      <c r="X3741" s="57">
        <f>MAX((SetUp!$B$56*(1-($H3741/SetUp!$B$56)^2)*TANH(($B3741-$D3741)/SetUp!$B$56))/(1+$H3741/SetUp!$B$56*TANH(($B3741-$D3741)/SetUp!$B$56)),0)</f>
        <v>3.0770031033949596</v>
      </c>
    </row>
    <row r="3742" spans="1:24" x14ac:dyDescent="0.3">
      <c r="A3742" s="64">
        <v>30404</v>
      </c>
      <c r="B3742" s="57">
        <v>6.3659999999999997</v>
      </c>
      <c r="C3742" s="57">
        <v>10.358000000000001</v>
      </c>
      <c r="D3742" s="57">
        <v>4.6269999999999998</v>
      </c>
      <c r="E3742" s="57">
        <f t="shared" si="995"/>
        <v>4.6269999999999998</v>
      </c>
      <c r="F3742" s="57">
        <f t="shared" si="996"/>
        <v>0</v>
      </c>
      <c r="G3742" s="57">
        <f t="shared" si="997"/>
        <v>0.71475150441538871</v>
      </c>
      <c r="H3742" s="57">
        <f>IF(Q3741&gt;SetUp!$B$56,SetUp!$B$56,Q3741)</f>
        <v>40.514423061601256</v>
      </c>
      <c r="I3742" s="57">
        <f t="shared" si="1002"/>
        <v>7.8831726964028324</v>
      </c>
      <c r="J3742" s="57">
        <f>MIN(F3742,H3742,(1-EXP(-SetUp!$B$52*H3742/SetUp!$B$56))*F3742)</f>
        <v>0</v>
      </c>
      <c r="K3742" s="57">
        <f t="shared" si="998"/>
        <v>40.514423061601256</v>
      </c>
      <c r="L3742" s="57">
        <f>IF(I3742&lt;=0,0,MIN(SetUp!$B$50*I3742^SetUp!$B$55,I3742))</f>
        <v>0.63904472204353224</v>
      </c>
      <c r="M3742" s="57">
        <f t="shared" si="999"/>
        <v>7.2441279743592997</v>
      </c>
      <c r="N3742" s="57">
        <f>IF(SetUp!$B$62=0,X3742,(B3742-E3742)*(1-(H3742/SetUp!$B$66/SetUp!$B$56)))</f>
        <v>1.0242484955846112</v>
      </c>
      <c r="O3742" s="57">
        <f>K3742*SetUp!$B$65</f>
        <v>0</v>
      </c>
      <c r="P3742" s="57">
        <f>MIN(SetUp!$B$54*L3742^SetUp!$B$51,L3742)</f>
        <v>0.33049307644960207</v>
      </c>
      <c r="Q3742" s="57">
        <f t="shared" si="1000"/>
        <v>41.538671557185864</v>
      </c>
      <c r="R3742" s="57">
        <f>IF((H3742+N3742-O3742)&gt;SetUp!$B$56,T3741+H3742+N3742-O3742-SetUp!$B$56,T3741)</f>
        <v>0</v>
      </c>
      <c r="S3742" s="57">
        <f>R3742*SetUp!$B$65</f>
        <v>0</v>
      </c>
      <c r="T3742" s="57">
        <f>IF((R3742-S3742)&lt;SetUp!$B$53,R3742-S3742,SetUp!$B$53)</f>
        <v>0</v>
      </c>
      <c r="U3742" s="57">
        <f t="shared" si="1001"/>
        <v>7.2441279743592997</v>
      </c>
      <c r="V3742" s="57">
        <f>(L3742-P3742)/1000*SetUp!$B$13*1000000/SetUp!$B$48</f>
        <v>17.549702690774822</v>
      </c>
      <c r="W3742" s="57">
        <f t="shared" si="1003"/>
        <v>-1.3322676295501878E-15</v>
      </c>
      <c r="X3742" s="57">
        <f>MAX((SetUp!$B$56*(1-($H3742/SetUp!$B$56)^2)*TANH(($B3742-$D3742)/SetUp!$B$56))/(1+$H3742/SetUp!$B$56*TANH(($B3742-$D3742)/SetUp!$B$56)),0)</f>
        <v>1.0242484955846112</v>
      </c>
    </row>
    <row r="3743" spans="1:24" x14ac:dyDescent="0.3">
      <c r="A3743" s="64">
        <v>30405</v>
      </c>
      <c r="B3743" s="57">
        <v>3.4209999999999998</v>
      </c>
      <c r="C3743" s="57">
        <v>23.350999999999999</v>
      </c>
      <c r="D3743" s="57">
        <v>4.6269999999999998</v>
      </c>
      <c r="E3743" s="57">
        <f t="shared" si="995"/>
        <v>3.4209999999999998</v>
      </c>
      <c r="F3743" s="57">
        <f t="shared" si="996"/>
        <v>1.206</v>
      </c>
      <c r="G3743" s="57">
        <f t="shared" si="997"/>
        <v>0</v>
      </c>
      <c r="H3743" s="57">
        <f>IF(Q3742&gt;SetUp!$B$56,SetUp!$B$56,Q3742)</f>
        <v>41.538671557185864</v>
      </c>
      <c r="I3743" s="57">
        <f t="shared" si="1002"/>
        <v>7.2441279743592997</v>
      </c>
      <c r="J3743" s="57">
        <f>MIN(F3743,H3743,(1-EXP(-SetUp!$B$52*H3743/SetUp!$B$56))*F3743)</f>
        <v>1.2041693942070419</v>
      </c>
      <c r="K3743" s="57">
        <f t="shared" si="998"/>
        <v>40.334502162978822</v>
      </c>
      <c r="L3743" s="57">
        <f>IF(I3743&lt;=0,0,MIN(SetUp!$B$50*I3743^SetUp!$B$55,I3743))</f>
        <v>0.55505971406660193</v>
      </c>
      <c r="M3743" s="57">
        <f t="shared" si="999"/>
        <v>6.6890682602926974</v>
      </c>
      <c r="N3743" s="57">
        <f>IF(SetUp!$B$62=0,X3743,(B3743-E3743)*(1-(H3743/SetUp!$B$66/SetUp!$B$56)))</f>
        <v>0</v>
      </c>
      <c r="O3743" s="57">
        <f>K3743*SetUp!$B$65</f>
        <v>0</v>
      </c>
      <c r="P3743" s="57">
        <f>MIN(SetUp!$B$54*L3743^SetUp!$B$51,L3743)</f>
        <v>0.28774766409898722</v>
      </c>
      <c r="Q3743" s="57">
        <f t="shared" si="1000"/>
        <v>40.334502162978822</v>
      </c>
      <c r="R3743" s="57">
        <f>IF((H3743+N3743-O3743)&gt;SetUp!$B$56,T3742+H3743+N3743-O3743-SetUp!$B$56,T3742)</f>
        <v>0</v>
      </c>
      <c r="S3743" s="57">
        <f>R3743*SetUp!$B$65</f>
        <v>0</v>
      </c>
      <c r="T3743" s="57">
        <f>IF((R3743-S3743)&lt;SetUp!$B$53,R3743-S3743,SetUp!$B$53)</f>
        <v>0</v>
      </c>
      <c r="U3743" s="57">
        <f t="shared" si="1001"/>
        <v>6.6890682602926974</v>
      </c>
      <c r="V3743" s="57">
        <f>(L3743-P3743)/1000*SetUp!$B$13*1000000/SetUp!$B$48</f>
        <v>15.204090043217931</v>
      </c>
      <c r="W3743" s="57">
        <f t="shared" si="1003"/>
        <v>2.3314683517128287E-15</v>
      </c>
      <c r="X3743" s="57">
        <f>MAX((SetUp!$B$56*(1-($H3743/SetUp!$B$56)^2)*TANH(($B3743-$D3743)/SetUp!$B$56))/(1+$H3743/SetUp!$B$56*TANH(($B3743-$D3743)/SetUp!$B$56)),0)</f>
        <v>0</v>
      </c>
    </row>
    <row r="3744" spans="1:24" x14ac:dyDescent="0.3">
      <c r="A3744" s="64">
        <v>30406</v>
      </c>
      <c r="B3744" s="57">
        <v>0</v>
      </c>
      <c r="C3744" s="57">
        <v>7.2130000000000001</v>
      </c>
      <c r="D3744" s="57">
        <v>4.6269999999999998</v>
      </c>
      <c r="E3744" s="57">
        <f t="shared" si="995"/>
        <v>0</v>
      </c>
      <c r="F3744" s="57">
        <f t="shared" si="996"/>
        <v>4.6269999999999998</v>
      </c>
      <c r="G3744" s="57">
        <f t="shared" si="997"/>
        <v>0</v>
      </c>
      <c r="H3744" s="57">
        <f>IF(Q3743&gt;SetUp!$B$56,SetUp!$B$56,Q3743)</f>
        <v>40.334502162978822</v>
      </c>
      <c r="I3744" s="57">
        <f t="shared" si="1002"/>
        <v>6.6890682602926974</v>
      </c>
      <c r="J3744" s="57">
        <f>MIN(F3744,H3744,(1-EXP(-SetUp!$B$52*H3744/SetUp!$B$56))*F3744)</f>
        <v>4.6185226489405338</v>
      </c>
      <c r="K3744" s="57">
        <f t="shared" si="998"/>
        <v>35.715979514038288</v>
      </c>
      <c r="L3744" s="57">
        <f>IF(I3744&lt;=0,0,MIN(SetUp!$B$50*I3744^SetUp!$B$55,I3744))</f>
        <v>0.48600294112150616</v>
      </c>
      <c r="M3744" s="57">
        <f t="shared" si="999"/>
        <v>6.2030653191711913</v>
      </c>
      <c r="N3744" s="57">
        <f>IF(SetUp!$B$62=0,X3744,(B3744-E3744)*(1-(H3744/SetUp!$B$66/SetUp!$B$56)))</f>
        <v>0</v>
      </c>
      <c r="O3744" s="57">
        <f>K3744*SetUp!$B$65</f>
        <v>0</v>
      </c>
      <c r="P3744" s="57">
        <f>MIN(SetUp!$B$54*L3744^SetUp!$B$51,L3744)</f>
        <v>0.25251814954727392</v>
      </c>
      <c r="Q3744" s="57">
        <f t="shared" si="1000"/>
        <v>35.715979514038288</v>
      </c>
      <c r="R3744" s="57">
        <f>IF((H3744+N3744-O3744)&gt;SetUp!$B$56,T3743+H3744+N3744-O3744-SetUp!$B$56,T3743)</f>
        <v>0</v>
      </c>
      <c r="S3744" s="57">
        <f>R3744*SetUp!$B$65</f>
        <v>0</v>
      </c>
      <c r="T3744" s="57">
        <f>IF((R3744-S3744)&lt;SetUp!$B$53,R3744-S3744,SetUp!$B$53)</f>
        <v>0</v>
      </c>
      <c r="U3744" s="57">
        <f t="shared" si="1001"/>
        <v>6.2030653191711913</v>
      </c>
      <c r="V3744" s="57">
        <f>(L3744-P3744)/1000*SetUp!$B$13*1000000/SetUp!$B$48</f>
        <v>13.280073963170301</v>
      </c>
      <c r="W3744" s="57">
        <f t="shared" si="1003"/>
        <v>3.6082248300317588E-15</v>
      </c>
      <c r="X3744" s="57">
        <f>MAX((SetUp!$B$56*(1-($H3744/SetUp!$B$56)^2)*TANH(($B3744-$D3744)/SetUp!$B$56))/(1+$H3744/SetUp!$B$56*TANH(($B3744-$D3744)/SetUp!$B$56)),0)</f>
        <v>0</v>
      </c>
    </row>
    <row r="3745" spans="1:24" x14ac:dyDescent="0.3">
      <c r="A3745" s="64">
        <v>30407</v>
      </c>
      <c r="B3745" s="57">
        <v>0</v>
      </c>
      <c r="C3745" s="57">
        <v>4.7789999999999999</v>
      </c>
      <c r="D3745" s="57">
        <v>4.2549999999999999</v>
      </c>
      <c r="E3745" s="57">
        <f t="shared" si="995"/>
        <v>0</v>
      </c>
      <c r="F3745" s="57">
        <f t="shared" si="996"/>
        <v>4.2549999999999999</v>
      </c>
      <c r="G3745" s="57">
        <f t="shared" si="997"/>
        <v>0</v>
      </c>
      <c r="H3745" s="57">
        <f>IF(Q3744&gt;SetUp!$B$56,SetUp!$B$56,Q3744)</f>
        <v>35.715979514038288</v>
      </c>
      <c r="I3745" s="57">
        <f t="shared" si="1002"/>
        <v>6.2030653191711913</v>
      </c>
      <c r="J3745" s="57">
        <f>MIN(F3745,H3745,(1-EXP(-SetUp!$B$52*H3745/SetUp!$B$56))*F3745)</f>
        <v>4.2389577118992268</v>
      </c>
      <c r="K3745" s="57">
        <f t="shared" si="998"/>
        <v>31.477021802139063</v>
      </c>
      <c r="L3745" s="57">
        <f>IF(I3745&lt;=0,0,MIN(SetUp!$B$50*I3745^SetUp!$B$55,I3745))</f>
        <v>0.42858809992079522</v>
      </c>
      <c r="M3745" s="57">
        <f t="shared" si="999"/>
        <v>5.7744772192503957</v>
      </c>
      <c r="N3745" s="57">
        <f>IF(SetUp!$B$62=0,X3745,(B3745-E3745)*(1-(H3745/SetUp!$B$66/SetUp!$B$56)))</f>
        <v>0</v>
      </c>
      <c r="O3745" s="57">
        <f>K3745*SetUp!$B$65</f>
        <v>0</v>
      </c>
      <c r="P3745" s="57">
        <f>MIN(SetUp!$B$54*L3745^SetUp!$B$51,L3745)</f>
        <v>0.22316323031342397</v>
      </c>
      <c r="Q3745" s="57">
        <f t="shared" si="1000"/>
        <v>31.477021802139063</v>
      </c>
      <c r="R3745" s="57">
        <f>IF((H3745+N3745-O3745)&gt;SetUp!$B$56,T3744+H3745+N3745-O3745-SetUp!$B$56,T3744)</f>
        <v>0</v>
      </c>
      <c r="S3745" s="57">
        <f>R3745*SetUp!$B$65</f>
        <v>0</v>
      </c>
      <c r="T3745" s="57">
        <f>IF((R3745-S3745)&lt;SetUp!$B$53,R3745-S3745,SetUp!$B$53)</f>
        <v>0</v>
      </c>
      <c r="U3745" s="57">
        <f t="shared" si="1001"/>
        <v>5.7744772192503957</v>
      </c>
      <c r="V3745" s="57">
        <f>(L3745-P3745)/1000*SetUp!$B$13*1000000/SetUp!$B$48</f>
        <v>11.684090616211158</v>
      </c>
      <c r="W3745" s="57">
        <f t="shared" si="1003"/>
        <v>-1.27675647831893E-15</v>
      </c>
      <c r="X3745" s="57">
        <f>MAX((SetUp!$B$56*(1-($H3745/SetUp!$B$56)^2)*TANH(($B3745-$D3745)/SetUp!$B$56))/(1+$H3745/SetUp!$B$56*TANH(($B3745-$D3745)/SetUp!$B$56)),0)</f>
        <v>0</v>
      </c>
    </row>
    <row r="3746" spans="1:24" x14ac:dyDescent="0.3">
      <c r="A3746" s="64">
        <v>30408</v>
      </c>
      <c r="B3746" s="57">
        <v>0.23699999999999999</v>
      </c>
      <c r="C3746" s="57">
        <v>2.9660000000000002</v>
      </c>
      <c r="D3746" s="57">
        <v>4.2549999999999999</v>
      </c>
      <c r="E3746" s="57">
        <f t="shared" si="995"/>
        <v>0.23699999999999999</v>
      </c>
      <c r="F3746" s="57">
        <f t="shared" si="996"/>
        <v>4.0179999999999998</v>
      </c>
      <c r="G3746" s="57">
        <f t="shared" si="997"/>
        <v>0</v>
      </c>
      <c r="H3746" s="57">
        <f>IF(Q3745&gt;SetUp!$B$56,SetUp!$B$56,Q3745)</f>
        <v>31.477021802139063</v>
      </c>
      <c r="I3746" s="57">
        <f t="shared" si="1002"/>
        <v>5.7744772192503957</v>
      </c>
      <c r="J3746" s="57">
        <f>MIN(F3746,H3746,(1-EXP(-SetUp!$B$52*H3746/SetUp!$B$56))*F3746)</f>
        <v>3.9886217416522149</v>
      </c>
      <c r="K3746" s="57">
        <f t="shared" si="998"/>
        <v>27.48840006048685</v>
      </c>
      <c r="L3746" s="57">
        <f>IF(I3746&lt;=0,0,MIN(SetUp!$B$50*I3746^SetUp!$B$55,I3746))</f>
        <v>0.38037967672448553</v>
      </c>
      <c r="M3746" s="57">
        <f t="shared" si="999"/>
        <v>5.3940975425259099</v>
      </c>
      <c r="N3746" s="57">
        <f>IF(SetUp!$B$62=0,X3746,(B3746-E3746)*(1-(H3746/SetUp!$B$66/SetUp!$B$56)))</f>
        <v>0</v>
      </c>
      <c r="O3746" s="57">
        <f>K3746*SetUp!$B$65</f>
        <v>0</v>
      </c>
      <c r="P3746" s="57">
        <f>MIN(SetUp!$B$54*L3746^SetUp!$B$51,L3746)</f>
        <v>0.19846386337837515</v>
      </c>
      <c r="Q3746" s="57">
        <f t="shared" si="1000"/>
        <v>27.48840006048685</v>
      </c>
      <c r="R3746" s="57">
        <f>IF((H3746+N3746-O3746)&gt;SetUp!$B$56,T3745+H3746+N3746-O3746-SetUp!$B$56,T3745)</f>
        <v>0</v>
      </c>
      <c r="S3746" s="57">
        <f>R3746*SetUp!$B$65</f>
        <v>0</v>
      </c>
      <c r="T3746" s="57">
        <f>IF((R3746-S3746)&lt;SetUp!$B$53,R3746-S3746,SetUp!$B$53)</f>
        <v>0</v>
      </c>
      <c r="U3746" s="57">
        <f t="shared" si="1001"/>
        <v>5.3940975425259099</v>
      </c>
      <c r="V3746" s="57">
        <f>(L3746-P3746)/1000*SetUp!$B$13*1000000/SetUp!$B$48</f>
        <v>10.346949966283143</v>
      </c>
      <c r="W3746" s="57">
        <f t="shared" si="1003"/>
        <v>0</v>
      </c>
      <c r="X3746" s="57">
        <f>MAX((SetUp!$B$56*(1-($H3746/SetUp!$B$56)^2)*TANH(($B3746-$D3746)/SetUp!$B$56))/(1+$H3746/SetUp!$B$56*TANH(($B3746-$D3746)/SetUp!$B$56)),0)</f>
        <v>0</v>
      </c>
    </row>
    <row r="3747" spans="1:24" x14ac:dyDescent="0.3">
      <c r="A3747" s="64">
        <v>30409</v>
      </c>
      <c r="B3747" s="57">
        <v>1.353</v>
      </c>
      <c r="C3747" s="57">
        <v>1.9</v>
      </c>
      <c r="D3747" s="57">
        <v>4.2549999999999999</v>
      </c>
      <c r="E3747" s="57">
        <f t="shared" si="995"/>
        <v>1.353</v>
      </c>
      <c r="F3747" s="57">
        <f t="shared" si="996"/>
        <v>2.9020000000000001</v>
      </c>
      <c r="G3747" s="57">
        <f t="shared" si="997"/>
        <v>0</v>
      </c>
      <c r="H3747" s="57">
        <f>IF(Q3746&gt;SetUp!$B$56,SetUp!$B$56,Q3746)</f>
        <v>27.48840006048685</v>
      </c>
      <c r="I3747" s="57">
        <f t="shared" si="1002"/>
        <v>5.3940975425259099</v>
      </c>
      <c r="J3747" s="57">
        <f>MIN(F3747,H3747,(1-EXP(-SetUp!$B$52*H3747/SetUp!$B$56))*F3747)</f>
        <v>2.8624291425643773</v>
      </c>
      <c r="K3747" s="57">
        <f t="shared" si="998"/>
        <v>24.625970917922473</v>
      </c>
      <c r="L3747" s="57">
        <f>IF(I3747&lt;=0,0,MIN(SetUp!$B$50*I3747^SetUp!$B$55,I3747))</f>
        <v>0.33954252746014046</v>
      </c>
      <c r="M3747" s="57">
        <f t="shared" si="999"/>
        <v>5.0545550150657697</v>
      </c>
      <c r="N3747" s="57">
        <f>IF(SetUp!$B$62=0,X3747,(B3747-E3747)*(1-(H3747/SetUp!$B$66/SetUp!$B$56)))</f>
        <v>0</v>
      </c>
      <c r="O3747" s="57">
        <f>K3747*SetUp!$B$65</f>
        <v>0</v>
      </c>
      <c r="P3747" s="57">
        <f>MIN(SetUp!$B$54*L3747^SetUp!$B$51,L3747)</f>
        <v>0.17749960643231658</v>
      </c>
      <c r="Q3747" s="57">
        <f t="shared" si="1000"/>
        <v>24.625970917922473</v>
      </c>
      <c r="R3747" s="57">
        <f>IF((H3747+N3747-O3747)&gt;SetUp!$B$56,T3746+H3747+N3747-O3747-SetUp!$B$56,T3746)</f>
        <v>0</v>
      </c>
      <c r="S3747" s="57">
        <f>R3747*SetUp!$B$65</f>
        <v>0</v>
      </c>
      <c r="T3747" s="57">
        <f>IF((R3747-S3747)&lt;SetUp!$B$53,R3747-S3747,SetUp!$B$53)</f>
        <v>0</v>
      </c>
      <c r="U3747" s="57">
        <f t="shared" si="1001"/>
        <v>5.0545550150657697</v>
      </c>
      <c r="V3747" s="57">
        <f>(L3747-P3747)/1000*SetUp!$B$13*1000000/SetUp!$B$48</f>
        <v>9.2166258964815455</v>
      </c>
      <c r="W3747" s="57">
        <f t="shared" si="1003"/>
        <v>6.6613381477509392E-16</v>
      </c>
      <c r="X3747" s="57">
        <f>MAX((SetUp!$B$56*(1-($H3747/SetUp!$B$56)^2)*TANH(($B3747-$D3747)/SetUp!$B$56))/(1+$H3747/SetUp!$B$56*TANH(($B3747-$D3747)/SetUp!$B$56)),0)</f>
        <v>0</v>
      </c>
    </row>
    <row r="3748" spans="1:24" x14ac:dyDescent="0.3">
      <c r="A3748" s="64">
        <v>30410</v>
      </c>
      <c r="B3748" s="57">
        <v>3.4889999999999999</v>
      </c>
      <c r="C3748" s="57">
        <v>1.2949999999999999</v>
      </c>
      <c r="D3748" s="57">
        <v>4.2549999999999999</v>
      </c>
      <c r="E3748" s="57">
        <f t="shared" si="995"/>
        <v>3.4889999999999999</v>
      </c>
      <c r="F3748" s="57">
        <f t="shared" si="996"/>
        <v>0.76600000000000001</v>
      </c>
      <c r="G3748" s="57">
        <f t="shared" si="997"/>
        <v>0</v>
      </c>
      <c r="H3748" s="57">
        <f>IF(Q3747&gt;SetUp!$B$56,SetUp!$B$56,Q3747)</f>
        <v>24.625970917922473</v>
      </c>
      <c r="I3748" s="57">
        <f t="shared" si="1002"/>
        <v>5.0545550150657697</v>
      </c>
      <c r="J3748" s="57">
        <f>MIN(F3748,H3748,(1-EXP(-SetUp!$B$52*H3748/SetUp!$B$56))*F3748)</f>
        <v>0.7496639517696384</v>
      </c>
      <c r="K3748" s="57">
        <f t="shared" si="998"/>
        <v>23.876306966152836</v>
      </c>
      <c r="L3748" s="57">
        <f>IF(I3748&lt;=0,0,MIN(SetUp!$B$50*I3748^SetUp!$B$55,I3748))</f>
        <v>0.3046733006810261</v>
      </c>
      <c r="M3748" s="57">
        <f t="shared" si="999"/>
        <v>4.7498817143847436</v>
      </c>
      <c r="N3748" s="57">
        <f>IF(SetUp!$B$62=0,X3748,(B3748-E3748)*(1-(H3748/SetUp!$B$66/SetUp!$B$56)))</f>
        <v>0</v>
      </c>
      <c r="O3748" s="57">
        <f>K3748*SetUp!$B$65</f>
        <v>0</v>
      </c>
      <c r="P3748" s="57">
        <f>MIN(SetUp!$B$54*L3748^SetUp!$B$51,L3748)</f>
        <v>0.1595652040963246</v>
      </c>
      <c r="Q3748" s="57">
        <f t="shared" si="1000"/>
        <v>23.876306966152836</v>
      </c>
      <c r="R3748" s="57">
        <f>IF((H3748+N3748-O3748)&gt;SetUp!$B$56,T3747+H3748+N3748-O3748-SetUp!$B$56,T3747)</f>
        <v>0</v>
      </c>
      <c r="S3748" s="57">
        <f>R3748*SetUp!$B$65</f>
        <v>0</v>
      </c>
      <c r="T3748" s="57">
        <f>IF((R3748-S3748)&lt;SetUp!$B$53,R3748-S3748,SetUp!$B$53)</f>
        <v>0</v>
      </c>
      <c r="U3748" s="57">
        <f t="shared" si="1001"/>
        <v>4.7498817143847436</v>
      </c>
      <c r="V3748" s="57">
        <f>(L3748-P3748)/1000*SetUp!$B$13*1000000/SetUp!$B$48</f>
        <v>8.2534123199498683</v>
      </c>
      <c r="W3748" s="57">
        <f t="shared" si="1003"/>
        <v>2.9420910152566648E-15</v>
      </c>
      <c r="X3748" s="57">
        <f>MAX((SetUp!$B$56*(1-($H3748/SetUp!$B$56)^2)*TANH(($B3748-$D3748)/SetUp!$B$56))/(1+$H3748/SetUp!$B$56*TANH(($B3748-$D3748)/SetUp!$B$56)),0)</f>
        <v>0</v>
      </c>
    </row>
    <row r="3749" spans="1:24" x14ac:dyDescent="0.3">
      <c r="A3749" s="64">
        <v>30411</v>
      </c>
      <c r="B3749" s="57">
        <v>10.723000000000001</v>
      </c>
      <c r="C3749" s="57">
        <v>0.70899999999999996</v>
      </c>
      <c r="D3749" s="57">
        <v>4.2549999999999999</v>
      </c>
      <c r="E3749" s="57">
        <f t="shared" si="995"/>
        <v>4.2549999999999999</v>
      </c>
      <c r="F3749" s="57">
        <f t="shared" si="996"/>
        <v>0</v>
      </c>
      <c r="G3749" s="57">
        <f t="shared" si="997"/>
        <v>1.1200407996280095</v>
      </c>
      <c r="H3749" s="57">
        <f>IF(Q3748&gt;SetUp!$B$56,SetUp!$B$56,Q3748)</f>
        <v>23.876306966152836</v>
      </c>
      <c r="I3749" s="57">
        <f t="shared" si="1002"/>
        <v>5.8699225140127531</v>
      </c>
      <c r="J3749" s="57">
        <f>MIN(F3749,H3749,(1-EXP(-SetUp!$B$52*H3749/SetUp!$B$56))*F3749)</f>
        <v>0</v>
      </c>
      <c r="K3749" s="57">
        <f t="shared" si="998"/>
        <v>23.876306966152836</v>
      </c>
      <c r="L3749" s="57">
        <f>IF(I3749&lt;=0,0,MIN(SetUp!$B$50*I3749^SetUp!$B$55,I3749))</f>
        <v>0.39091601689317457</v>
      </c>
      <c r="M3749" s="57">
        <f t="shared" si="999"/>
        <v>5.4790064971195784</v>
      </c>
      <c r="N3749" s="57">
        <f>IF(SetUp!$B$62=0,X3749,(B3749-E3749)*(1-(H3749/SetUp!$B$66/SetUp!$B$56)))</f>
        <v>5.3479592003719914</v>
      </c>
      <c r="O3749" s="57">
        <f>K3749*SetUp!$B$65</f>
        <v>0</v>
      </c>
      <c r="P3749" s="57">
        <f>MIN(SetUp!$B$54*L3749^SetUp!$B$51,L3749)</f>
        <v>0.20386643810542626</v>
      </c>
      <c r="Q3749" s="57">
        <f t="shared" si="1000"/>
        <v>29.224266166524828</v>
      </c>
      <c r="R3749" s="57">
        <f>IF((H3749+N3749-O3749)&gt;SetUp!$B$56,T3748+H3749+N3749-O3749-SetUp!$B$56,T3748)</f>
        <v>0</v>
      </c>
      <c r="S3749" s="57">
        <f>R3749*SetUp!$B$65</f>
        <v>0</v>
      </c>
      <c r="T3749" s="57">
        <f>IF((R3749-S3749)&lt;SetUp!$B$53,R3749-S3749,SetUp!$B$53)</f>
        <v>0</v>
      </c>
      <c r="U3749" s="57">
        <f t="shared" si="1001"/>
        <v>5.4790064971195784</v>
      </c>
      <c r="V3749" s="57">
        <f>(L3749-P3749)/1000*SetUp!$B$13*1000000/SetUp!$B$48</f>
        <v>10.638946649728126</v>
      </c>
      <c r="W3749" s="57">
        <f t="shared" si="1003"/>
        <v>0</v>
      </c>
      <c r="X3749" s="57">
        <f>MAX((SetUp!$B$56*(1-($H3749/SetUp!$B$56)^2)*TANH(($B3749-$D3749)/SetUp!$B$56))/(1+$H3749/SetUp!$B$56*TANH(($B3749-$D3749)/SetUp!$B$56)),0)</f>
        <v>5.3479592003719914</v>
      </c>
    </row>
    <row r="3750" spans="1:24" x14ac:dyDescent="0.3">
      <c r="A3750" s="64">
        <v>30412</v>
      </c>
      <c r="B3750" s="57">
        <v>7.9509999999999996</v>
      </c>
      <c r="C3750" s="57">
        <v>3.6230000000000002</v>
      </c>
      <c r="D3750" s="57">
        <v>4.2549999999999999</v>
      </c>
      <c r="E3750" s="57">
        <f t="shared" si="995"/>
        <v>4.2549999999999999</v>
      </c>
      <c r="F3750" s="57">
        <f t="shared" si="996"/>
        <v>0</v>
      </c>
      <c r="G3750" s="57">
        <f t="shared" si="997"/>
        <v>0.84889709696847637</v>
      </c>
      <c r="H3750" s="57">
        <f>IF(Q3749&gt;SetUp!$B$56,SetUp!$B$56,Q3749)</f>
        <v>29.224266166524828</v>
      </c>
      <c r="I3750" s="57">
        <f t="shared" si="1002"/>
        <v>6.3279035940880544</v>
      </c>
      <c r="J3750" s="57">
        <f>MIN(F3750,H3750,(1-EXP(-SetUp!$B$52*H3750/SetUp!$B$56))*F3750)</f>
        <v>0</v>
      </c>
      <c r="K3750" s="57">
        <f t="shared" si="998"/>
        <v>29.224266166524828</v>
      </c>
      <c r="L3750" s="57">
        <f>IF(I3750&lt;=0,0,MIN(SetUp!$B$50*I3750^SetUp!$B$55,I3750))</f>
        <v>0.44306006594420644</v>
      </c>
      <c r="M3750" s="57">
        <f t="shared" si="999"/>
        <v>5.8848435281438478</v>
      </c>
      <c r="N3750" s="57">
        <f>IF(SetUp!$B$62=0,X3750,(B3750-E3750)*(1-(H3750/SetUp!$B$66/SetUp!$B$56)))</f>
        <v>2.8471029030315234</v>
      </c>
      <c r="O3750" s="57">
        <f>K3750*SetUp!$B$65</f>
        <v>0</v>
      </c>
      <c r="P3750" s="57">
        <f>MIN(SetUp!$B$54*L3750^SetUp!$B$51,L3750)</f>
        <v>0.23056839917728406</v>
      </c>
      <c r="Q3750" s="57">
        <f t="shared" si="1000"/>
        <v>32.071369069556354</v>
      </c>
      <c r="R3750" s="57">
        <f>IF((H3750+N3750-O3750)&gt;SetUp!$B$56,T3749+H3750+N3750-O3750-SetUp!$B$56,T3749)</f>
        <v>0</v>
      </c>
      <c r="S3750" s="57">
        <f>R3750*SetUp!$B$65</f>
        <v>0</v>
      </c>
      <c r="T3750" s="57">
        <f>IF((R3750-S3750)&lt;SetUp!$B$53,R3750-S3750,SetUp!$B$53)</f>
        <v>0</v>
      </c>
      <c r="U3750" s="57">
        <f t="shared" si="1001"/>
        <v>5.8848435281438478</v>
      </c>
      <c r="V3750" s="57">
        <f>(L3750-P3750)/1000*SetUp!$B$13*1000000/SetUp!$B$48</f>
        <v>12.086033664958826</v>
      </c>
      <c r="W3750" s="57">
        <f t="shared" si="1003"/>
        <v>1.6653345369377348E-15</v>
      </c>
      <c r="X3750" s="57">
        <f>MAX((SetUp!$B$56*(1-($H3750/SetUp!$B$56)^2)*TANH(($B3750-$D3750)/SetUp!$B$56))/(1+$H3750/SetUp!$B$56*TANH(($B3750-$D3750)/SetUp!$B$56)),0)</f>
        <v>2.8471029030315234</v>
      </c>
    </row>
    <row r="3751" spans="1:24" x14ac:dyDescent="0.3">
      <c r="A3751" s="64">
        <v>30413</v>
      </c>
      <c r="B3751" s="57">
        <v>29.43</v>
      </c>
      <c r="C3751" s="57">
        <v>136.88999999999999</v>
      </c>
      <c r="D3751" s="57">
        <v>4.2549999999999999</v>
      </c>
      <c r="E3751" s="57">
        <f t="shared" si="995"/>
        <v>4.2549999999999999</v>
      </c>
      <c r="F3751" s="57">
        <f t="shared" si="996"/>
        <v>0</v>
      </c>
      <c r="G3751" s="57">
        <f t="shared" si="997"/>
        <v>10.070385557120483</v>
      </c>
      <c r="H3751" s="57">
        <f>IF(Q3750&gt;SetUp!$B$56,SetUp!$B$56,Q3750)</f>
        <v>32.071369069556354</v>
      </c>
      <c r="I3751" s="57">
        <f t="shared" si="1002"/>
        <v>15.955229085264332</v>
      </c>
      <c r="J3751" s="57">
        <f>MIN(F3751,H3751,(1-EXP(-SetUp!$B$52*H3751/SetUp!$B$56))*F3751)</f>
        <v>0</v>
      </c>
      <c r="K3751" s="57">
        <f t="shared" si="998"/>
        <v>32.071369069556354</v>
      </c>
      <c r="L3751" s="57">
        <f>IF(I3751&lt;=0,0,MIN(SetUp!$B$50*I3751^SetUp!$B$55,I3751))</f>
        <v>2.069511884231098</v>
      </c>
      <c r="M3751" s="57">
        <f t="shared" si="999"/>
        <v>13.885717201033234</v>
      </c>
      <c r="N3751" s="57">
        <f>IF(SetUp!$B$62=0,X3751,(B3751-E3751)*(1-(H3751/SetUp!$B$66/SetUp!$B$56)))</f>
        <v>15.104614442879518</v>
      </c>
      <c r="O3751" s="57">
        <f>K3751*SetUp!$B$65</f>
        <v>0</v>
      </c>
      <c r="P3751" s="57">
        <f>MIN(SetUp!$B$54*L3751^SetUp!$B$51,L3751)</f>
        <v>1.0491008328462399</v>
      </c>
      <c r="Q3751" s="57">
        <f t="shared" si="1000"/>
        <v>47.17598351243587</v>
      </c>
      <c r="R3751" s="57">
        <f>IF((H3751+N3751-O3751)&gt;SetUp!$B$56,T3750+H3751+N3751-O3751-SetUp!$B$56,T3750)</f>
        <v>0</v>
      </c>
      <c r="S3751" s="57">
        <f>R3751*SetUp!$B$65</f>
        <v>0</v>
      </c>
      <c r="T3751" s="57">
        <f>IF((R3751-S3751)&lt;SetUp!$B$53,R3751-S3751,SetUp!$B$53)</f>
        <v>0</v>
      </c>
      <c r="U3751" s="57">
        <f t="shared" si="1001"/>
        <v>13.885717201033234</v>
      </c>
      <c r="V3751" s="57">
        <f>(L3751-P3751)/1000*SetUp!$B$13*1000000/SetUp!$B$48</f>
        <v>58.038616322121136</v>
      </c>
      <c r="W3751" s="57">
        <f t="shared" si="1003"/>
        <v>4.8849813083506888E-15</v>
      </c>
      <c r="X3751" s="57">
        <f>MAX((SetUp!$B$56*(1-($H3751/SetUp!$B$56)^2)*TANH(($B3751-$D3751)/SetUp!$B$56))/(1+$H3751/SetUp!$B$56*TANH(($B3751-$D3751)/SetUp!$B$56)),0)</f>
        <v>15.104614442879518</v>
      </c>
    </row>
    <row r="3752" spans="1:24" x14ac:dyDescent="0.3">
      <c r="A3752" s="64">
        <v>30414</v>
      </c>
      <c r="B3752" s="57">
        <v>3.032</v>
      </c>
      <c r="C3752" s="57">
        <v>66.786000000000001</v>
      </c>
      <c r="D3752" s="57">
        <v>4.2549999999999999</v>
      </c>
      <c r="E3752" s="57">
        <f t="shared" si="995"/>
        <v>3.032</v>
      </c>
      <c r="F3752" s="57">
        <f t="shared" si="996"/>
        <v>1.2229999999999999</v>
      </c>
      <c r="G3752" s="57">
        <f t="shared" si="997"/>
        <v>0</v>
      </c>
      <c r="H3752" s="57">
        <f>IF(Q3751&gt;SetUp!$B$56,SetUp!$B$56,Q3751)</f>
        <v>47.17598351243587</v>
      </c>
      <c r="I3752" s="57">
        <f t="shared" si="1002"/>
        <v>13.885717201033234</v>
      </c>
      <c r="J3752" s="57">
        <f>MIN(F3752,H3752,(1-EXP(-SetUp!$B$52*H3752/SetUp!$B$56))*F3752)</f>
        <v>1.222230631544343</v>
      </c>
      <c r="K3752" s="57">
        <f t="shared" si="998"/>
        <v>45.953752880891528</v>
      </c>
      <c r="L3752" s="57">
        <f>IF(I3752&lt;=0,0,MIN(SetUp!$B$50*I3752^SetUp!$B$55,I3752))</f>
        <v>1.6417614149113875</v>
      </c>
      <c r="M3752" s="57">
        <f t="shared" si="999"/>
        <v>12.243955786121846</v>
      </c>
      <c r="N3752" s="57">
        <f>IF(SetUp!$B$62=0,X3752,(B3752-E3752)*(1-(H3752/SetUp!$B$66/SetUp!$B$56)))</f>
        <v>0</v>
      </c>
      <c r="O3752" s="57">
        <f>K3752*SetUp!$B$65</f>
        <v>0</v>
      </c>
      <c r="P3752" s="57">
        <f>MIN(SetUp!$B$54*L3752^SetUp!$B$51,L3752)</f>
        <v>0.83554536466098495</v>
      </c>
      <c r="Q3752" s="57">
        <f t="shared" si="1000"/>
        <v>45.953752880891528</v>
      </c>
      <c r="R3752" s="57">
        <f>IF((H3752+N3752-O3752)&gt;SetUp!$B$56,T3751+H3752+N3752-O3752-SetUp!$B$56,T3751)</f>
        <v>0</v>
      </c>
      <c r="S3752" s="57">
        <f>R3752*SetUp!$B$65</f>
        <v>0</v>
      </c>
      <c r="T3752" s="57">
        <f>IF((R3752-S3752)&lt;SetUp!$B$53,R3752-S3752,SetUp!$B$53)</f>
        <v>0</v>
      </c>
      <c r="U3752" s="57">
        <f t="shared" si="1001"/>
        <v>12.243955786121846</v>
      </c>
      <c r="V3752" s="57">
        <f>(L3752-P3752)/1000*SetUp!$B$13*1000000/SetUp!$B$48</f>
        <v>45.855700944943131</v>
      </c>
      <c r="W3752" s="57">
        <f t="shared" si="1003"/>
        <v>0</v>
      </c>
      <c r="X3752" s="57">
        <f>MAX((SetUp!$B$56*(1-($H3752/SetUp!$B$56)^2)*TANH(($B3752-$D3752)/SetUp!$B$56))/(1+$H3752/SetUp!$B$56*TANH(($B3752-$D3752)/SetUp!$B$56)),0)</f>
        <v>0</v>
      </c>
    </row>
    <row r="3753" spans="1:24" x14ac:dyDescent="0.3">
      <c r="A3753" s="64">
        <v>30415</v>
      </c>
      <c r="B3753" s="57">
        <v>4.5999999999999999E-2</v>
      </c>
      <c r="C3753" s="57">
        <v>18.247</v>
      </c>
      <c r="D3753" s="57">
        <v>4.2549999999999999</v>
      </c>
      <c r="E3753" s="57">
        <f t="shared" si="995"/>
        <v>4.5999999999999999E-2</v>
      </c>
      <c r="F3753" s="57">
        <f t="shared" si="996"/>
        <v>4.2089999999999996</v>
      </c>
      <c r="G3753" s="57">
        <f t="shared" si="997"/>
        <v>0</v>
      </c>
      <c r="H3753" s="57">
        <f>IF(Q3752&gt;SetUp!$B$56,SetUp!$B$56,Q3752)</f>
        <v>45.953752880891528</v>
      </c>
      <c r="I3753" s="57">
        <f t="shared" si="1002"/>
        <v>12.243955786121846</v>
      </c>
      <c r="J3753" s="57">
        <f>MIN(F3753,H3753,(1-EXP(-SetUp!$B$52*H3753/SetUp!$B$56))*F3753)</f>
        <v>4.2057950179775681</v>
      </c>
      <c r="K3753" s="57">
        <f t="shared" si="998"/>
        <v>41.747957862913964</v>
      </c>
      <c r="L3753" s="57">
        <f>IF(I3753&lt;=0,0,MIN(SetUp!$B$50*I3753^SetUp!$B$55,I3753))</f>
        <v>1.3311666813092036</v>
      </c>
      <c r="M3753" s="57">
        <f t="shared" si="999"/>
        <v>10.912789104812642</v>
      </c>
      <c r="N3753" s="57">
        <f>IF(SetUp!$B$62=0,X3753,(B3753-E3753)*(1-(H3753/SetUp!$B$66/SetUp!$B$56)))</f>
        <v>0</v>
      </c>
      <c r="O3753" s="57">
        <f>K3753*SetUp!$B$65</f>
        <v>0</v>
      </c>
      <c r="P3753" s="57">
        <f>MIN(SetUp!$B$54*L3753^SetUp!$B$51,L3753)</f>
        <v>0.67989497815922906</v>
      </c>
      <c r="Q3753" s="57">
        <f t="shared" si="1000"/>
        <v>41.747957862913964</v>
      </c>
      <c r="R3753" s="57">
        <f>IF((H3753+N3753-O3753)&gt;SetUp!$B$56,T3752+H3753+N3753-O3753-SetUp!$B$56,T3752)</f>
        <v>0</v>
      </c>
      <c r="S3753" s="57">
        <f>R3753*SetUp!$B$65</f>
        <v>0</v>
      </c>
      <c r="T3753" s="57">
        <f>IF((R3753-S3753)&lt;SetUp!$B$53,R3753-S3753,SetUp!$B$53)</f>
        <v>0</v>
      </c>
      <c r="U3753" s="57">
        <f t="shared" si="1001"/>
        <v>10.912789104812642</v>
      </c>
      <c r="V3753" s="57">
        <f>(L3753-P3753)/1000*SetUp!$B$13*1000000/SetUp!$B$48</f>
        <v>37.042825486137851</v>
      </c>
      <c r="W3753" s="57">
        <f t="shared" si="1003"/>
        <v>6.4392935428259079E-15</v>
      </c>
      <c r="X3753" s="57">
        <f>MAX((SetUp!$B$56*(1-($H3753/SetUp!$B$56)^2)*TANH(($B3753-$D3753)/SetUp!$B$56))/(1+$H3753/SetUp!$B$56*TANH(($B3753-$D3753)/SetUp!$B$56)),0)</f>
        <v>0</v>
      </c>
    </row>
    <row r="3754" spans="1:24" x14ac:dyDescent="0.3">
      <c r="A3754" s="64">
        <v>30416</v>
      </c>
      <c r="B3754" s="57">
        <v>0</v>
      </c>
      <c r="C3754" s="57">
        <v>8.3810000000000002</v>
      </c>
      <c r="D3754" s="57">
        <v>4.2549999999999999</v>
      </c>
      <c r="E3754" s="57">
        <f t="shared" si="995"/>
        <v>0</v>
      </c>
      <c r="F3754" s="57">
        <f t="shared" si="996"/>
        <v>4.2549999999999999</v>
      </c>
      <c r="G3754" s="57">
        <f t="shared" si="997"/>
        <v>0</v>
      </c>
      <c r="H3754" s="57">
        <f>IF(Q3753&gt;SetUp!$B$56,SetUp!$B$56,Q3753)</f>
        <v>41.747957862913964</v>
      </c>
      <c r="I3754" s="57">
        <f t="shared" si="1002"/>
        <v>10.912789104812642</v>
      </c>
      <c r="J3754" s="57">
        <f>MIN(F3754,H3754,(1-EXP(-SetUp!$B$52*H3754/SetUp!$B$56))*F3754)</f>
        <v>4.2487490614221644</v>
      </c>
      <c r="K3754" s="57">
        <f t="shared" si="998"/>
        <v>37.499208801491797</v>
      </c>
      <c r="L3754" s="57">
        <f>IF(I3754&lt;=0,0,MIN(SetUp!$B$50*I3754^SetUp!$B$55,I3754))</f>
        <v>1.0988096249427151</v>
      </c>
      <c r="M3754" s="57">
        <f t="shared" si="999"/>
        <v>9.8139794798699267</v>
      </c>
      <c r="N3754" s="57">
        <f>IF(SetUp!$B$62=0,X3754,(B3754-E3754)*(1-(H3754/SetUp!$B$66/SetUp!$B$56)))</f>
        <v>0</v>
      </c>
      <c r="O3754" s="57">
        <f>K3754*SetUp!$B$65</f>
        <v>0</v>
      </c>
      <c r="P3754" s="57">
        <f>MIN(SetUp!$B$54*L3754^SetUp!$B$51,L3754)</f>
        <v>0.56305278669698788</v>
      </c>
      <c r="Q3754" s="57">
        <f t="shared" si="1000"/>
        <v>37.499208801491797</v>
      </c>
      <c r="R3754" s="57">
        <f>IF((H3754+N3754-O3754)&gt;SetUp!$B$56,T3753+H3754+N3754-O3754-SetUp!$B$56,T3753)</f>
        <v>0</v>
      </c>
      <c r="S3754" s="57">
        <f>R3754*SetUp!$B$65</f>
        <v>0</v>
      </c>
      <c r="T3754" s="57">
        <f>IF((R3754-S3754)&lt;SetUp!$B$53,R3754-S3754,SetUp!$B$53)</f>
        <v>0</v>
      </c>
      <c r="U3754" s="57">
        <f t="shared" si="1001"/>
        <v>9.8139794798699267</v>
      </c>
      <c r="V3754" s="57">
        <f>(L3754-P3754)/1000*SetUp!$B$13*1000000/SetUp!$B$48</f>
        <v>30.472607616995358</v>
      </c>
      <c r="W3754" s="57">
        <f t="shared" si="1003"/>
        <v>0</v>
      </c>
      <c r="X3754" s="57">
        <f>MAX((SetUp!$B$56*(1-($H3754/SetUp!$B$56)^2)*TANH(($B3754-$D3754)/SetUp!$B$56))/(1+$H3754/SetUp!$B$56*TANH(($B3754-$D3754)/SetUp!$B$56)),0)</f>
        <v>0</v>
      </c>
    </row>
    <row r="3755" spans="1:24" x14ac:dyDescent="0.3">
      <c r="A3755" s="64">
        <v>30417</v>
      </c>
      <c r="B3755" s="57">
        <v>0</v>
      </c>
      <c r="C3755" s="57">
        <v>4.9930000000000003</v>
      </c>
      <c r="D3755" s="57">
        <v>4.2549999999999999</v>
      </c>
      <c r="E3755" s="57">
        <f t="shared" si="995"/>
        <v>0</v>
      </c>
      <c r="F3755" s="57">
        <f t="shared" si="996"/>
        <v>4.2549999999999999</v>
      </c>
      <c r="G3755" s="57">
        <f t="shared" si="997"/>
        <v>0</v>
      </c>
      <c r="H3755" s="57">
        <f>IF(Q3754&gt;SetUp!$B$56,SetUp!$B$56,Q3754)</f>
        <v>37.499208801491797</v>
      </c>
      <c r="I3755" s="57">
        <f t="shared" si="1002"/>
        <v>9.8139794798699267</v>
      </c>
      <c r="J3755" s="57">
        <f>MIN(F3755,H3755,(1-EXP(-SetUp!$B$52*H3755/SetUp!$B$56))*F3755)</f>
        <v>4.2428588723826977</v>
      </c>
      <c r="K3755" s="57">
        <f t="shared" si="998"/>
        <v>33.256349929109099</v>
      </c>
      <c r="L3755" s="57">
        <f>IF(I3755&lt;=0,0,MIN(SetUp!$B$50*I3755^SetUp!$B$55,I3755))</f>
        <v>0.92067162904684585</v>
      </c>
      <c r="M3755" s="57">
        <f t="shared" si="999"/>
        <v>8.8933078508230814</v>
      </c>
      <c r="N3755" s="57">
        <f>IF(SetUp!$B$62=0,X3755,(B3755-E3755)*(1-(H3755/SetUp!$B$66/SetUp!$B$56)))</f>
        <v>0</v>
      </c>
      <c r="O3755" s="57">
        <f>K3755*SetUp!$B$65</f>
        <v>0</v>
      </c>
      <c r="P3755" s="57">
        <f>MIN(SetUp!$B$54*L3755^SetUp!$B$51,L3755)</f>
        <v>0.47319291575333161</v>
      </c>
      <c r="Q3755" s="57">
        <f t="shared" si="1000"/>
        <v>33.256349929109099</v>
      </c>
      <c r="R3755" s="57">
        <f>IF((H3755+N3755-O3755)&gt;SetUp!$B$56,T3754+H3755+N3755-O3755-SetUp!$B$56,T3754)</f>
        <v>0</v>
      </c>
      <c r="S3755" s="57">
        <f>R3755*SetUp!$B$65</f>
        <v>0</v>
      </c>
      <c r="T3755" s="57">
        <f>IF((R3755-S3755)&lt;SetUp!$B$53,R3755-S3755,SetUp!$B$53)</f>
        <v>0</v>
      </c>
      <c r="U3755" s="57">
        <f t="shared" si="1001"/>
        <v>8.8933078508230814</v>
      </c>
      <c r="V3755" s="57">
        <f>(L3755-P3755)/1000*SetUp!$B$13*1000000/SetUp!$B$48</f>
        <v>25.451552409111923</v>
      </c>
      <c r="W3755" s="57">
        <f t="shared" si="1003"/>
        <v>4.1078251911130792E-15</v>
      </c>
      <c r="X3755" s="57">
        <f>MAX((SetUp!$B$56*(1-($H3755/SetUp!$B$56)^2)*TANH(($B3755-$D3755)/SetUp!$B$56))/(1+$H3755/SetUp!$B$56*TANH(($B3755-$D3755)/SetUp!$B$56)),0)</f>
        <v>0</v>
      </c>
    </row>
    <row r="3756" spans="1:24" x14ac:dyDescent="0.3">
      <c r="A3756" s="64">
        <v>30418</v>
      </c>
      <c r="B3756" s="57">
        <v>7.2999999999999995E-2</v>
      </c>
      <c r="C3756" s="57">
        <v>3.8010000000000002</v>
      </c>
      <c r="D3756" s="57">
        <v>4.2549999999999999</v>
      </c>
      <c r="E3756" s="57">
        <f t="shared" si="995"/>
        <v>7.2999999999999995E-2</v>
      </c>
      <c r="F3756" s="57">
        <f t="shared" si="996"/>
        <v>4.1819999999999995</v>
      </c>
      <c r="G3756" s="57">
        <f t="shared" si="997"/>
        <v>0</v>
      </c>
      <c r="H3756" s="57">
        <f>IF(Q3755&gt;SetUp!$B$56,SetUp!$B$56,Q3755)</f>
        <v>33.256349929109099</v>
      </c>
      <c r="I3756" s="57">
        <f t="shared" si="1002"/>
        <v>8.8933078508230814</v>
      </c>
      <c r="J3756" s="57">
        <f>MIN(F3756,H3756,(1-EXP(-SetUp!$B$52*H3756/SetUp!$B$56))*F3756)</f>
        <v>4.1588443177595362</v>
      </c>
      <c r="K3756" s="57">
        <f t="shared" si="998"/>
        <v>29.097505611349561</v>
      </c>
      <c r="L3756" s="57">
        <f>IF(I3756&lt;=0,0,MIN(SetUp!$B$50*I3756^SetUp!$B$55,I3756))</f>
        <v>0.78127104298755023</v>
      </c>
      <c r="M3756" s="57">
        <f t="shared" si="999"/>
        <v>8.1120368078355316</v>
      </c>
      <c r="N3756" s="57">
        <f>IF(SetUp!$B$62=0,X3756,(B3756-E3756)*(1-(H3756/SetUp!$B$66/SetUp!$B$56)))</f>
        <v>0</v>
      </c>
      <c r="O3756" s="57">
        <f>K3756*SetUp!$B$65</f>
        <v>0</v>
      </c>
      <c r="P3756" s="57">
        <f>MIN(SetUp!$B$54*L3756^SetUp!$B$51,L3756)</f>
        <v>0.40266900645936698</v>
      </c>
      <c r="Q3756" s="57">
        <f t="shared" si="1000"/>
        <v>29.097505611349561</v>
      </c>
      <c r="R3756" s="57">
        <f>IF((H3756+N3756-O3756)&gt;SetUp!$B$56,T3755+H3756+N3756-O3756-SetUp!$B$56,T3755)</f>
        <v>0</v>
      </c>
      <c r="S3756" s="57">
        <f>R3756*SetUp!$B$65</f>
        <v>0</v>
      </c>
      <c r="T3756" s="57">
        <f>IF((R3756-S3756)&lt;SetUp!$B$53,R3756-S3756,SetUp!$B$53)</f>
        <v>0</v>
      </c>
      <c r="U3756" s="57">
        <f t="shared" si="1001"/>
        <v>8.1120368078355316</v>
      </c>
      <c r="V3756" s="57">
        <f>(L3756-P3756)/1000*SetUp!$B$13*1000000/SetUp!$B$48</f>
        <v>21.534006621166416</v>
      </c>
      <c r="W3756" s="57">
        <f t="shared" si="1003"/>
        <v>-3.1086244689504383E-15</v>
      </c>
      <c r="X3756" s="57">
        <f>MAX((SetUp!$B$56*(1-($H3756/SetUp!$B$56)^2)*TANH(($B3756-$D3756)/SetUp!$B$56))/(1+$H3756/SetUp!$B$56*TANH(($B3756-$D3756)/SetUp!$B$56)),0)</f>
        <v>0</v>
      </c>
    </row>
    <row r="3757" spans="1:24" x14ac:dyDescent="0.3">
      <c r="A3757" s="64">
        <v>30419</v>
      </c>
      <c r="B3757" s="57">
        <v>0</v>
      </c>
      <c r="C3757" s="57">
        <v>2.3940000000000001</v>
      </c>
      <c r="D3757" s="57">
        <v>4.2549999999999999</v>
      </c>
      <c r="E3757" s="57">
        <f t="shared" si="995"/>
        <v>0</v>
      </c>
      <c r="F3757" s="57">
        <f t="shared" si="996"/>
        <v>4.2549999999999999</v>
      </c>
      <c r="G3757" s="57">
        <f t="shared" si="997"/>
        <v>0</v>
      </c>
      <c r="H3757" s="57">
        <f>IF(Q3756&gt;SetUp!$B$56,SetUp!$B$56,Q3756)</f>
        <v>29.097505611349561</v>
      </c>
      <c r="I3757" s="57">
        <f t="shared" si="1002"/>
        <v>8.1120368078355316</v>
      </c>
      <c r="J3757" s="57">
        <f>MIN(F3757,H3757,(1-EXP(-SetUp!$B$52*H3757/SetUp!$B$56))*F3757)</f>
        <v>4.2098782320715253</v>
      </c>
      <c r="K3757" s="57">
        <f t="shared" si="998"/>
        <v>24.887627379278037</v>
      </c>
      <c r="L3757" s="57">
        <f>IF(I3757&lt;=0,0,MIN(SetUp!$B$50*I3757^SetUp!$B$55,I3757))</f>
        <v>0.67026422333139357</v>
      </c>
      <c r="M3757" s="57">
        <f t="shared" si="999"/>
        <v>7.4417725845041378</v>
      </c>
      <c r="N3757" s="57">
        <f>IF(SetUp!$B$62=0,X3757,(B3757-E3757)*(1-(H3757/SetUp!$B$66/SetUp!$B$56)))</f>
        <v>0</v>
      </c>
      <c r="O3757" s="57">
        <f>K3757*SetUp!$B$65</f>
        <v>0</v>
      </c>
      <c r="P3757" s="57">
        <f>MIN(SetUp!$B$54*L3757^SetUp!$B$51,L3757)</f>
        <v>0.34635762574542162</v>
      </c>
      <c r="Q3757" s="57">
        <f t="shared" si="1000"/>
        <v>24.887627379278037</v>
      </c>
      <c r="R3757" s="57">
        <f>IF((H3757+N3757-O3757)&gt;SetUp!$B$56,T3756+H3757+N3757-O3757-SetUp!$B$56,T3756)</f>
        <v>0</v>
      </c>
      <c r="S3757" s="57">
        <f>R3757*SetUp!$B$65</f>
        <v>0</v>
      </c>
      <c r="T3757" s="57">
        <f>IF((R3757-S3757)&lt;SetUp!$B$53,R3757-S3757,SetUp!$B$53)</f>
        <v>0</v>
      </c>
      <c r="U3757" s="57">
        <f t="shared" si="1001"/>
        <v>7.4417725845041378</v>
      </c>
      <c r="V3757" s="57">
        <f>(L3757-P3757)/1000*SetUp!$B$13*1000000/SetUp!$B$48</f>
        <v>18.423056782835307</v>
      </c>
      <c r="W3757" s="57">
        <f t="shared" si="1003"/>
        <v>-1.1102230246251565E-15</v>
      </c>
      <c r="X3757" s="57">
        <f>MAX((SetUp!$B$56*(1-($H3757/SetUp!$B$56)^2)*TANH(($B3757-$D3757)/SetUp!$B$56))/(1+$H3757/SetUp!$B$56*TANH(($B3757-$D3757)/SetUp!$B$56)),0)</f>
        <v>0</v>
      </c>
    </row>
    <row r="3758" spans="1:24" x14ac:dyDescent="0.3">
      <c r="A3758" s="64">
        <v>30420</v>
      </c>
      <c r="B3758" s="57">
        <v>5.5E-2</v>
      </c>
      <c r="C3758" s="57">
        <v>1.788</v>
      </c>
      <c r="D3758" s="57">
        <v>4.2549999999999999</v>
      </c>
      <c r="E3758" s="57">
        <f t="shared" si="995"/>
        <v>5.5E-2</v>
      </c>
      <c r="F3758" s="57">
        <f t="shared" si="996"/>
        <v>4.2</v>
      </c>
      <c r="G3758" s="57">
        <f t="shared" si="997"/>
        <v>0</v>
      </c>
      <c r="H3758" s="57">
        <f>IF(Q3757&gt;SetUp!$B$56,SetUp!$B$56,Q3757)</f>
        <v>24.887627379278037</v>
      </c>
      <c r="I3758" s="57">
        <f t="shared" si="1002"/>
        <v>7.4417725845041378</v>
      </c>
      <c r="J3758" s="57">
        <f>MIN(F3758,H3758,(1-EXP(-SetUp!$B$52*H3758/SetUp!$B$56))*F3758)</f>
        <v>4.1140171355121513</v>
      </c>
      <c r="K3758" s="57">
        <f t="shared" si="998"/>
        <v>20.773610243765887</v>
      </c>
      <c r="L3758" s="57">
        <f>IF(I3758&lt;=0,0,MIN(SetUp!$B$50*I3758^SetUp!$B$55,I3758))</f>
        <v>0.58052844983352492</v>
      </c>
      <c r="M3758" s="57">
        <f t="shared" si="999"/>
        <v>6.8612441346706126</v>
      </c>
      <c r="N3758" s="57">
        <f>IF(SetUp!$B$62=0,X3758,(B3758-E3758)*(1-(H3758/SetUp!$B$66/SetUp!$B$56)))</f>
        <v>0</v>
      </c>
      <c r="O3758" s="57">
        <f>K3758*SetUp!$B$65</f>
        <v>0</v>
      </c>
      <c r="P3758" s="57">
        <f>MIN(SetUp!$B$54*L3758^SetUp!$B$51,L3758)</f>
        <v>0.3007212723985464</v>
      </c>
      <c r="Q3758" s="57">
        <f t="shared" si="1000"/>
        <v>20.773610243765887</v>
      </c>
      <c r="R3758" s="57">
        <f>IF((H3758+N3758-O3758)&gt;SetUp!$B$56,T3757+H3758+N3758-O3758-SetUp!$B$56,T3757)</f>
        <v>0</v>
      </c>
      <c r="S3758" s="57">
        <f>R3758*SetUp!$B$65</f>
        <v>0</v>
      </c>
      <c r="T3758" s="57">
        <f>IF((R3758-S3758)&lt;SetUp!$B$53,R3758-S3758,SetUp!$B$53)</f>
        <v>0</v>
      </c>
      <c r="U3758" s="57">
        <f t="shared" si="1001"/>
        <v>6.8612441346706126</v>
      </c>
      <c r="V3758" s="57">
        <f>(L3758-P3758)/1000*SetUp!$B$13*1000000/SetUp!$B$48</f>
        <v>15.914783942495204</v>
      </c>
      <c r="W3758" s="57">
        <f t="shared" si="1003"/>
        <v>2.3314683517128287E-15</v>
      </c>
      <c r="X3758" s="57">
        <f>MAX((SetUp!$B$56*(1-($H3758/SetUp!$B$56)^2)*TANH(($B3758-$D3758)/SetUp!$B$56))/(1+$H3758/SetUp!$B$56*TANH(($B3758-$D3758)/SetUp!$B$56)),0)</f>
        <v>0</v>
      </c>
    </row>
    <row r="3759" spans="1:24" x14ac:dyDescent="0.3">
      <c r="A3759" s="64">
        <v>30421</v>
      </c>
      <c r="B3759" s="57">
        <v>0</v>
      </c>
      <c r="C3759" s="57">
        <v>0.97299999999999998</v>
      </c>
      <c r="D3759" s="57">
        <v>4.2549999999999999</v>
      </c>
      <c r="E3759" s="57">
        <f t="shared" si="995"/>
        <v>0</v>
      </c>
      <c r="F3759" s="57">
        <f t="shared" si="996"/>
        <v>4.2549999999999999</v>
      </c>
      <c r="G3759" s="57">
        <f t="shared" si="997"/>
        <v>0</v>
      </c>
      <c r="H3759" s="57">
        <f>IF(Q3758&gt;SetUp!$B$56,SetUp!$B$56,Q3758)</f>
        <v>20.773610243765887</v>
      </c>
      <c r="I3759" s="57">
        <f t="shared" si="1002"/>
        <v>6.8612441346706126</v>
      </c>
      <c r="J3759" s="57">
        <f>MIN(F3759,H3759,(1-EXP(-SetUp!$B$52*H3759/SetUp!$B$56))*F3759)</f>
        <v>4.0893340452030387</v>
      </c>
      <c r="K3759" s="57">
        <f t="shared" si="998"/>
        <v>16.684276198562848</v>
      </c>
      <c r="L3759" s="57">
        <f>IF(I3759&lt;=0,0,MIN(SetUp!$B$50*I3759^SetUp!$B$55,I3759))</f>
        <v>0.5070307574795665</v>
      </c>
      <c r="M3759" s="57">
        <f t="shared" si="999"/>
        <v>6.3542133771910461</v>
      </c>
      <c r="N3759" s="57">
        <f>IF(SetUp!$B$62=0,X3759,(B3759-E3759)*(1-(H3759/SetUp!$B$66/SetUp!$B$56)))</f>
        <v>0</v>
      </c>
      <c r="O3759" s="57">
        <f>K3759*SetUp!$B$65</f>
        <v>0</v>
      </c>
      <c r="P3759" s="57">
        <f>MIN(SetUp!$B$54*L3759^SetUp!$B$51,L3759)</f>
        <v>0.26325405213196312</v>
      </c>
      <c r="Q3759" s="57">
        <f t="shared" si="1000"/>
        <v>16.684276198562848</v>
      </c>
      <c r="R3759" s="57">
        <f>IF((H3759+N3759-O3759)&gt;SetUp!$B$56,T3758+H3759+N3759-O3759-SetUp!$B$56,T3758)</f>
        <v>0</v>
      </c>
      <c r="S3759" s="57">
        <f>R3759*SetUp!$B$65</f>
        <v>0</v>
      </c>
      <c r="T3759" s="57">
        <f>IF((R3759-S3759)&lt;SetUp!$B$53,R3759-S3759,SetUp!$B$53)</f>
        <v>0</v>
      </c>
      <c r="U3759" s="57">
        <f t="shared" si="1001"/>
        <v>6.3542133771910461</v>
      </c>
      <c r="V3759" s="57">
        <f>(L3759-P3759)/1000*SetUp!$B$13*1000000/SetUp!$B$48</f>
        <v>13.865454172354013</v>
      </c>
      <c r="W3759" s="57">
        <f t="shared" si="1003"/>
        <v>-1.7763568394002505E-15</v>
      </c>
      <c r="X3759" s="57">
        <f>MAX((SetUp!$B$56*(1-($H3759/SetUp!$B$56)^2)*TANH(($B3759-$D3759)/SetUp!$B$56))/(1+$H3759/SetUp!$B$56*TANH(($B3759-$D3759)/SetUp!$B$56)),0)</f>
        <v>0</v>
      </c>
    </row>
    <row r="3760" spans="1:24" x14ac:dyDescent="0.3">
      <c r="A3760" s="64">
        <v>30422</v>
      </c>
      <c r="B3760" s="57">
        <v>6.9000000000000006E-2</v>
      </c>
      <c r="C3760" s="57">
        <v>1.1259999999999999</v>
      </c>
      <c r="D3760" s="57">
        <v>4.2549999999999999</v>
      </c>
      <c r="E3760" s="57">
        <f t="shared" si="995"/>
        <v>6.9000000000000006E-2</v>
      </c>
      <c r="F3760" s="57">
        <f t="shared" si="996"/>
        <v>4.1859999999999999</v>
      </c>
      <c r="G3760" s="57">
        <f t="shared" si="997"/>
        <v>0</v>
      </c>
      <c r="H3760" s="57">
        <f>IF(Q3759&gt;SetUp!$B$56,SetUp!$B$56,Q3759)</f>
        <v>16.684276198562848</v>
      </c>
      <c r="I3760" s="57">
        <f t="shared" si="1002"/>
        <v>6.3542133771910461</v>
      </c>
      <c r="J3760" s="57">
        <f>MIN(F3760,H3760,(1-EXP(-SetUp!$B$52*H3760/SetUp!$B$56))*F3760)</f>
        <v>3.8772342968726012</v>
      </c>
      <c r="K3760" s="57">
        <f t="shared" si="998"/>
        <v>12.807041901690248</v>
      </c>
      <c r="L3760" s="57">
        <f>IF(I3760&lt;=0,0,MIN(SetUp!$B$50*I3760^SetUp!$B$55,I3760))</f>
        <v>0.44613453390649593</v>
      </c>
      <c r="M3760" s="57">
        <f t="shared" si="999"/>
        <v>5.9080788432845504</v>
      </c>
      <c r="N3760" s="57">
        <f>IF(SetUp!$B$62=0,X3760,(B3760-E3760)*(1-(H3760/SetUp!$B$66/SetUp!$B$56)))</f>
        <v>0</v>
      </c>
      <c r="O3760" s="57">
        <f>K3760*SetUp!$B$65</f>
        <v>0</v>
      </c>
      <c r="P3760" s="57">
        <f>MIN(SetUp!$B$54*L3760^SetUp!$B$51,L3760)</f>
        <v>0.23214104101569058</v>
      </c>
      <c r="Q3760" s="57">
        <f t="shared" si="1000"/>
        <v>12.807041901690248</v>
      </c>
      <c r="R3760" s="57">
        <f>IF((H3760+N3760-O3760)&gt;SetUp!$B$56,T3759+H3760+N3760-O3760-SetUp!$B$56,T3759)</f>
        <v>0</v>
      </c>
      <c r="S3760" s="57">
        <f>R3760*SetUp!$B$65</f>
        <v>0</v>
      </c>
      <c r="T3760" s="57">
        <f>IF((R3760-S3760)&lt;SetUp!$B$53,R3760-S3760,SetUp!$B$53)</f>
        <v>0</v>
      </c>
      <c r="U3760" s="57">
        <f t="shared" si="1001"/>
        <v>5.9080788432845504</v>
      </c>
      <c r="V3760" s="57">
        <f>(L3760-P3760)/1000*SetUp!$B$13*1000000/SetUp!$B$48</f>
        <v>12.171454055171463</v>
      </c>
      <c r="W3760" s="57">
        <f t="shared" si="1003"/>
        <v>0</v>
      </c>
      <c r="X3760" s="57">
        <f>MAX((SetUp!$B$56*(1-($H3760/SetUp!$B$56)^2)*TANH(($B3760-$D3760)/SetUp!$B$56))/(1+$H3760/SetUp!$B$56*TANH(($B3760-$D3760)/SetUp!$B$56)),0)</f>
        <v>0</v>
      </c>
    </row>
    <row r="3761" spans="1:24" x14ac:dyDescent="0.3">
      <c r="A3761" s="64">
        <v>30423</v>
      </c>
      <c r="B3761" s="57">
        <v>1.6459999999999999</v>
      </c>
      <c r="C3761" s="57">
        <v>0.70899999999999996</v>
      </c>
      <c r="D3761" s="57">
        <v>4.2549999999999999</v>
      </c>
      <c r="E3761" s="57">
        <f t="shared" si="995"/>
        <v>1.6459999999999999</v>
      </c>
      <c r="F3761" s="57">
        <f t="shared" si="996"/>
        <v>2.609</v>
      </c>
      <c r="G3761" s="57">
        <f t="shared" si="997"/>
        <v>0</v>
      </c>
      <c r="H3761" s="57">
        <f>IF(Q3760&gt;SetUp!$B$56,SetUp!$B$56,Q3760)</f>
        <v>12.807041901690248</v>
      </c>
      <c r="I3761" s="57">
        <f t="shared" si="1002"/>
        <v>5.9080788432845504</v>
      </c>
      <c r="J3761" s="57">
        <f>MIN(F3761,H3761,(1-EXP(-SetUp!$B$52*H3761/SetUp!$B$56))*F3761)</f>
        <v>2.2562985360254539</v>
      </c>
      <c r="K3761" s="57">
        <f t="shared" si="998"/>
        <v>10.550743365664793</v>
      </c>
      <c r="L3761" s="57">
        <f>IF(I3761&lt;=0,0,MIN(SetUp!$B$50*I3761^SetUp!$B$55,I3761))</f>
        <v>0.39516031378971384</v>
      </c>
      <c r="M3761" s="57">
        <f t="shared" si="999"/>
        <v>5.5129185294948364</v>
      </c>
      <c r="N3761" s="57">
        <f>IF(SetUp!$B$62=0,X3761,(B3761-E3761)*(1-(H3761/SetUp!$B$66/SetUp!$B$56)))</f>
        <v>0</v>
      </c>
      <c r="O3761" s="57">
        <f>K3761*SetUp!$B$65</f>
        <v>0</v>
      </c>
      <c r="P3761" s="57">
        <f>MIN(SetUp!$B$54*L3761^SetUp!$B$51,L3761)</f>
        <v>0.20604202440312402</v>
      </c>
      <c r="Q3761" s="57">
        <f t="shared" si="1000"/>
        <v>10.550743365664793</v>
      </c>
      <c r="R3761" s="57">
        <f>IF((H3761+N3761-O3761)&gt;SetUp!$B$56,T3760+H3761+N3761-O3761-SetUp!$B$56,T3760)</f>
        <v>0</v>
      </c>
      <c r="S3761" s="57">
        <f>R3761*SetUp!$B$65</f>
        <v>0</v>
      </c>
      <c r="T3761" s="57">
        <f>IF((R3761-S3761)&lt;SetUp!$B$53,R3761-S3761,SetUp!$B$53)</f>
        <v>0</v>
      </c>
      <c r="U3761" s="57">
        <f t="shared" si="1001"/>
        <v>5.5129185294948364</v>
      </c>
      <c r="V3761" s="57">
        <f>(L3761-P3761)/1000*SetUp!$B$13*1000000/SetUp!$B$48</f>
        <v>10.756610115411608</v>
      </c>
      <c r="W3761" s="57">
        <f t="shared" si="1003"/>
        <v>-5.5511151231257827E-16</v>
      </c>
      <c r="X3761" s="57">
        <f>MAX((SetUp!$B$56*(1-($H3761/SetUp!$B$56)^2)*TANH(($B3761-$D3761)/SetUp!$B$56))/(1+$H3761/SetUp!$B$56*TANH(($B3761-$D3761)/SetUp!$B$56)),0)</f>
        <v>0</v>
      </c>
    </row>
    <row r="3762" spans="1:24" x14ac:dyDescent="0.3">
      <c r="A3762" s="64">
        <v>30424</v>
      </c>
      <c r="B3762" s="57">
        <v>0.11700000000000001</v>
      </c>
      <c r="C3762" s="57">
        <v>0.70899999999999996</v>
      </c>
      <c r="D3762" s="57">
        <v>4.2549999999999999</v>
      </c>
      <c r="E3762" s="57">
        <f t="shared" si="995"/>
        <v>0.11700000000000001</v>
      </c>
      <c r="F3762" s="57">
        <f t="shared" si="996"/>
        <v>4.1379999999999999</v>
      </c>
      <c r="G3762" s="57">
        <f t="shared" si="997"/>
        <v>0</v>
      </c>
      <c r="H3762" s="57">
        <f>IF(Q3761&gt;SetUp!$B$56,SetUp!$B$56,Q3761)</f>
        <v>10.550743365664793</v>
      </c>
      <c r="I3762" s="57">
        <f t="shared" si="1002"/>
        <v>5.5129185294948364</v>
      </c>
      <c r="J3762" s="57">
        <f>MIN(F3762,H3762,(1-EXP(-SetUp!$B$52*H3762/SetUp!$B$56))*F3762)</f>
        <v>3.3421472292079857</v>
      </c>
      <c r="K3762" s="57">
        <f t="shared" si="998"/>
        <v>7.2085961364568076</v>
      </c>
      <c r="L3762" s="57">
        <f>IF(I3762&lt;=0,0,MIN(SetUp!$B$50*I3762^SetUp!$B$55,I3762))</f>
        <v>0.35209955419113592</v>
      </c>
      <c r="M3762" s="57">
        <f t="shared" si="999"/>
        <v>5.1608189753037008</v>
      </c>
      <c r="N3762" s="57">
        <f>IF(SetUp!$B$62=0,X3762,(B3762-E3762)*(1-(H3762/SetUp!$B$66/SetUp!$B$56)))</f>
        <v>0</v>
      </c>
      <c r="O3762" s="57">
        <f>K3762*SetUp!$B$65</f>
        <v>0</v>
      </c>
      <c r="P3762" s="57">
        <f>MIN(SetUp!$B$54*L3762^SetUp!$B$51,L3762)</f>
        <v>0.18395025426688566</v>
      </c>
      <c r="Q3762" s="57">
        <f t="shared" si="1000"/>
        <v>7.2085961364568076</v>
      </c>
      <c r="R3762" s="57">
        <f>IF((H3762+N3762-O3762)&gt;SetUp!$B$56,T3761+H3762+N3762-O3762-SetUp!$B$56,T3761)</f>
        <v>0</v>
      </c>
      <c r="S3762" s="57">
        <f>R3762*SetUp!$B$65</f>
        <v>0</v>
      </c>
      <c r="T3762" s="57">
        <f>IF((R3762-S3762)&lt;SetUp!$B$53,R3762-S3762,SetUp!$B$53)</f>
        <v>0</v>
      </c>
      <c r="U3762" s="57">
        <f t="shared" si="1001"/>
        <v>5.1608189753037008</v>
      </c>
      <c r="V3762" s="57">
        <f>(L3762-P3762)/1000*SetUp!$B$13*1000000/SetUp!$B$48</f>
        <v>9.5639425797007309</v>
      </c>
      <c r="W3762" s="57">
        <f t="shared" si="1003"/>
        <v>0</v>
      </c>
      <c r="X3762" s="57">
        <f>MAX((SetUp!$B$56*(1-($H3762/SetUp!$B$56)^2)*TANH(($B3762-$D3762)/SetUp!$B$56))/(1+$H3762/SetUp!$B$56*TANH(($B3762-$D3762)/SetUp!$B$56)),0)</f>
        <v>0</v>
      </c>
    </row>
    <row r="3763" spans="1:24" x14ac:dyDescent="0.3">
      <c r="A3763" s="64">
        <v>30425</v>
      </c>
      <c r="B3763" s="57">
        <v>0</v>
      </c>
      <c r="C3763" s="57">
        <v>0.59699999999999998</v>
      </c>
      <c r="D3763" s="57">
        <v>4.2549999999999999</v>
      </c>
      <c r="E3763" s="57">
        <f t="shared" si="995"/>
        <v>0</v>
      </c>
      <c r="F3763" s="57">
        <f t="shared" si="996"/>
        <v>4.2549999999999999</v>
      </c>
      <c r="G3763" s="57">
        <f t="shared" si="997"/>
        <v>0</v>
      </c>
      <c r="H3763" s="57">
        <f>IF(Q3762&gt;SetUp!$B$56,SetUp!$B$56,Q3762)</f>
        <v>7.2085961364568076</v>
      </c>
      <c r="I3763" s="57">
        <f t="shared" si="1002"/>
        <v>5.1608189753037008</v>
      </c>
      <c r="J3763" s="57">
        <f>MIN(F3763,H3763,(1-EXP(-SetUp!$B$52*H3763/SetUp!$B$56))*F3763)</f>
        <v>2.8754579231891393</v>
      </c>
      <c r="K3763" s="57">
        <f t="shared" si="998"/>
        <v>4.3331382132676683</v>
      </c>
      <c r="L3763" s="57">
        <f>IF(I3763&lt;=0,0,MIN(SetUp!$B$50*I3763^SetUp!$B$55,I3763))</f>
        <v>0.31542338921113366</v>
      </c>
      <c r="M3763" s="57">
        <f t="shared" si="999"/>
        <v>4.8453955860925673</v>
      </c>
      <c r="N3763" s="57">
        <f>IF(SetUp!$B$62=0,X3763,(B3763-E3763)*(1-(H3763/SetUp!$B$66/SetUp!$B$56)))</f>
        <v>0</v>
      </c>
      <c r="O3763" s="57">
        <f>K3763*SetUp!$B$65</f>
        <v>0</v>
      </c>
      <c r="P3763" s="57">
        <f>MIN(SetUp!$B$54*L3763^SetUp!$B$51,L3763)</f>
        <v>0.1650978803433871</v>
      </c>
      <c r="Q3763" s="57">
        <f t="shared" si="1000"/>
        <v>4.3331382132676683</v>
      </c>
      <c r="R3763" s="57">
        <f>IF((H3763+N3763-O3763)&gt;SetUp!$B$56,T3762+H3763+N3763-O3763-SetUp!$B$56,T3762)</f>
        <v>0</v>
      </c>
      <c r="S3763" s="57">
        <f>R3763*SetUp!$B$65</f>
        <v>0</v>
      </c>
      <c r="T3763" s="57">
        <f>IF((R3763-S3763)&lt;SetUp!$B$53,R3763-S3763,SetUp!$B$53)</f>
        <v>0</v>
      </c>
      <c r="U3763" s="57">
        <f t="shared" si="1001"/>
        <v>4.8453955860925673</v>
      </c>
      <c r="V3763" s="57">
        <f>(L3763-P3763)/1000*SetUp!$B$13*1000000/SetUp!$B$48</f>
        <v>8.5501666419253244</v>
      </c>
      <c r="W3763" s="57">
        <f t="shared" si="1003"/>
        <v>-7.7715611723760958E-16</v>
      </c>
      <c r="X3763" s="57">
        <f>MAX((SetUp!$B$56*(1-($H3763/SetUp!$B$56)^2)*TANH(($B3763-$D3763)/SetUp!$B$56))/(1+$H3763/SetUp!$B$56*TANH(($B3763-$D3763)/SetUp!$B$56)),0)</f>
        <v>0</v>
      </c>
    </row>
    <row r="3764" spans="1:24" x14ac:dyDescent="0.3">
      <c r="A3764" s="64">
        <v>30426</v>
      </c>
      <c r="B3764" s="57">
        <v>0</v>
      </c>
      <c r="C3764" s="57">
        <v>0.59699999999999998</v>
      </c>
      <c r="D3764" s="57">
        <v>4.2549999999999999</v>
      </c>
      <c r="E3764" s="57">
        <f t="shared" si="995"/>
        <v>0</v>
      </c>
      <c r="F3764" s="57">
        <f t="shared" si="996"/>
        <v>4.2549999999999999</v>
      </c>
      <c r="G3764" s="57">
        <f t="shared" si="997"/>
        <v>0</v>
      </c>
      <c r="H3764" s="57">
        <f>IF(Q3763&gt;SetUp!$B$56,SetUp!$B$56,Q3763)</f>
        <v>4.3331382132676683</v>
      </c>
      <c r="I3764" s="57">
        <f t="shared" si="1002"/>
        <v>4.8453955860925673</v>
      </c>
      <c r="J3764" s="57">
        <f>MIN(F3764,H3764,(1-EXP(-SetUp!$B$52*H3764/SetUp!$B$56))*F3764)</f>
        <v>2.0929822780452612</v>
      </c>
      <c r="K3764" s="57">
        <f t="shared" si="998"/>
        <v>2.2401559352224072</v>
      </c>
      <c r="L3764" s="57">
        <f>IF(I3764&lt;=0,0,MIN(SetUp!$B$50*I3764^SetUp!$B$55,I3764))</f>
        <v>0.28395198999181015</v>
      </c>
      <c r="M3764" s="57">
        <f t="shared" si="999"/>
        <v>4.5614435961007569</v>
      </c>
      <c r="N3764" s="57">
        <f>IF(SetUp!$B$62=0,X3764,(B3764-E3764)*(1-(H3764/SetUp!$B$66/SetUp!$B$56)))</f>
        <v>0</v>
      </c>
      <c r="O3764" s="57">
        <f>K3764*SetUp!$B$65</f>
        <v>0</v>
      </c>
      <c r="P3764" s="57">
        <f>MIN(SetUp!$B$54*L3764^SetUp!$B$51,L3764)</f>
        <v>0.14889122290130102</v>
      </c>
      <c r="Q3764" s="57">
        <f t="shared" si="1000"/>
        <v>2.2401559352224072</v>
      </c>
      <c r="R3764" s="57">
        <f>IF((H3764+N3764-O3764)&gt;SetUp!$B$56,T3763+H3764+N3764-O3764-SetUp!$B$56,T3763)</f>
        <v>0</v>
      </c>
      <c r="S3764" s="57">
        <f>R3764*SetUp!$B$65</f>
        <v>0</v>
      </c>
      <c r="T3764" s="57">
        <f>IF((R3764-S3764)&lt;SetUp!$B$53,R3764-S3764,SetUp!$B$53)</f>
        <v>0</v>
      </c>
      <c r="U3764" s="57">
        <f t="shared" si="1001"/>
        <v>4.5614435961007569</v>
      </c>
      <c r="V3764" s="57">
        <f>(L3764-P3764)/1000*SetUp!$B$13*1000000/SetUp!$B$48</f>
        <v>7.6819434978668868</v>
      </c>
      <c r="W3764" s="57">
        <f t="shared" si="1003"/>
        <v>0</v>
      </c>
      <c r="X3764" s="57">
        <f>MAX((SetUp!$B$56*(1-($H3764/SetUp!$B$56)^2)*TANH(($B3764-$D3764)/SetUp!$B$56))/(1+$H3764/SetUp!$B$56*TANH(($B3764-$D3764)/SetUp!$B$56)),0)</f>
        <v>0</v>
      </c>
    </row>
    <row r="3765" spans="1:24" x14ac:dyDescent="0.3">
      <c r="A3765" s="64">
        <v>30427</v>
      </c>
      <c r="B3765" s="57">
        <v>2.1999999999999999E-2</v>
      </c>
      <c r="C3765" s="57">
        <v>0.65200000000000002</v>
      </c>
      <c r="D3765" s="57">
        <v>4.2549999999999999</v>
      </c>
      <c r="E3765" s="57">
        <f t="shared" si="995"/>
        <v>2.1999999999999999E-2</v>
      </c>
      <c r="F3765" s="57">
        <f t="shared" si="996"/>
        <v>4.2329999999999997</v>
      </c>
      <c r="G3765" s="57">
        <f t="shared" si="997"/>
        <v>0</v>
      </c>
      <c r="H3765" s="57">
        <f>IF(Q3764&gt;SetUp!$B$56,SetUp!$B$56,Q3764)</f>
        <v>2.2401559352224072</v>
      </c>
      <c r="I3765" s="57">
        <f t="shared" si="1002"/>
        <v>4.5614435961007569</v>
      </c>
      <c r="J3765" s="57">
        <f>MIN(F3765,H3765,(1-EXP(-SetUp!$B$52*H3765/SetUp!$B$56))*F3765)</f>
        <v>1.2501279944200803</v>
      </c>
      <c r="K3765" s="57">
        <f t="shared" si="998"/>
        <v>0.99002794080232692</v>
      </c>
      <c r="L3765" s="57">
        <f>IF(I3765&lt;=0,0,MIN(SetUp!$B$50*I3765^SetUp!$B$55,I3765))</f>
        <v>0.25676354675899871</v>
      </c>
      <c r="M3765" s="57">
        <f t="shared" si="999"/>
        <v>4.3046800493417585</v>
      </c>
      <c r="N3765" s="57">
        <f>IF(SetUp!$B$62=0,X3765,(B3765-E3765)*(1-(H3765/SetUp!$B$66/SetUp!$B$56)))</f>
        <v>0</v>
      </c>
      <c r="O3765" s="57">
        <f>K3765*SetUp!$B$65</f>
        <v>0</v>
      </c>
      <c r="P3765" s="57">
        <f>MIN(SetUp!$B$54*L3765^SetUp!$B$51,L3765)</f>
        <v>0.13486559222043648</v>
      </c>
      <c r="Q3765" s="57">
        <f t="shared" si="1000"/>
        <v>0.99002794080232692</v>
      </c>
      <c r="R3765" s="57">
        <f>IF((H3765+N3765-O3765)&gt;SetUp!$B$56,T3764+H3765+N3765-O3765-SetUp!$B$56,T3764)</f>
        <v>0</v>
      </c>
      <c r="S3765" s="57">
        <f>R3765*SetUp!$B$65</f>
        <v>0</v>
      </c>
      <c r="T3765" s="57">
        <f>IF((R3765-S3765)&lt;SetUp!$B$53,R3765-S3765,SetUp!$B$53)</f>
        <v>0</v>
      </c>
      <c r="U3765" s="57">
        <f t="shared" si="1001"/>
        <v>4.3046800493417585</v>
      </c>
      <c r="V3765" s="57">
        <f>(L3765-P3765)/1000*SetUp!$B$13*1000000/SetUp!$B$48</f>
        <v>6.9332732179971757</v>
      </c>
      <c r="W3765" s="57">
        <f t="shared" si="1003"/>
        <v>5.5511151231257827E-16</v>
      </c>
      <c r="X3765" s="57">
        <f>MAX((SetUp!$B$56*(1-($H3765/SetUp!$B$56)^2)*TANH(($B3765-$D3765)/SetUp!$B$56))/(1+$H3765/SetUp!$B$56*TANH(($B3765-$D3765)/SetUp!$B$56)),0)</f>
        <v>0</v>
      </c>
    </row>
    <row r="3766" spans="1:24" x14ac:dyDescent="0.3">
      <c r="A3766" s="64">
        <v>30428</v>
      </c>
      <c r="B3766" s="57">
        <v>0</v>
      </c>
      <c r="C3766" s="57">
        <v>0.371</v>
      </c>
      <c r="D3766" s="57">
        <v>4.2549999999999999</v>
      </c>
      <c r="E3766" s="57">
        <f t="shared" si="995"/>
        <v>0</v>
      </c>
      <c r="F3766" s="57">
        <f t="shared" si="996"/>
        <v>4.2549999999999999</v>
      </c>
      <c r="G3766" s="57">
        <f t="shared" si="997"/>
        <v>0</v>
      </c>
      <c r="H3766" s="57">
        <f>IF(Q3765&gt;SetUp!$B$56,SetUp!$B$56,Q3765)</f>
        <v>0.99002794080232692</v>
      </c>
      <c r="I3766" s="57">
        <f t="shared" si="1002"/>
        <v>4.3046800493417585</v>
      </c>
      <c r="J3766" s="57">
        <f>MIN(F3766,H3766,(1-EXP(-SetUp!$B$52*H3766/SetUp!$B$56))*F3766)</f>
        <v>0.60983039123569893</v>
      </c>
      <c r="K3766" s="57">
        <f t="shared" si="998"/>
        <v>0.38019754956662799</v>
      </c>
      <c r="L3766" s="57">
        <f>IF(I3766&lt;=0,0,MIN(SetUp!$B$50*I3766^SetUp!$B$55,I3766))</f>
        <v>0.23312972260480264</v>
      </c>
      <c r="M3766" s="57">
        <f t="shared" si="999"/>
        <v>4.0715503267369559</v>
      </c>
      <c r="N3766" s="57">
        <f>IF(SetUp!$B$62=0,X3766,(B3766-E3766)*(1-(H3766/SetUp!$B$66/SetUp!$B$56)))</f>
        <v>0</v>
      </c>
      <c r="O3766" s="57">
        <f>K3766*SetUp!$B$65</f>
        <v>0</v>
      </c>
      <c r="P3766" s="57">
        <f>MIN(SetUp!$B$54*L3766^SetUp!$B$51,L3766)</f>
        <v>0.12265319105804594</v>
      </c>
      <c r="Q3766" s="57">
        <f t="shared" si="1000"/>
        <v>0.38019754956662799</v>
      </c>
      <c r="R3766" s="57">
        <f>IF((H3766+N3766-O3766)&gt;SetUp!$B$56,T3765+H3766+N3766-O3766-SetUp!$B$56,T3765)</f>
        <v>0</v>
      </c>
      <c r="S3766" s="57">
        <f>R3766*SetUp!$B$65</f>
        <v>0</v>
      </c>
      <c r="T3766" s="57">
        <f>IF((R3766-S3766)&lt;SetUp!$B$53,R3766-S3766,SetUp!$B$53)</f>
        <v>0</v>
      </c>
      <c r="U3766" s="57">
        <f t="shared" si="1001"/>
        <v>4.0715503267369559</v>
      </c>
      <c r="V3766" s="57">
        <f>(L3766-P3766)/1000*SetUp!$B$13*1000000/SetUp!$B$48</f>
        <v>6.2836491415287608</v>
      </c>
      <c r="W3766" s="57">
        <f t="shared" si="1003"/>
        <v>-4.9960036108132044E-16</v>
      </c>
      <c r="X3766" s="57">
        <f>MAX((SetUp!$B$56*(1-($H3766/SetUp!$B$56)^2)*TANH(($B3766-$D3766)/SetUp!$B$56))/(1+$H3766/SetUp!$B$56*TANH(($B3766-$D3766)/SetUp!$B$56)),0)</f>
        <v>0</v>
      </c>
    </row>
    <row r="3767" spans="1:24" x14ac:dyDescent="0.3">
      <c r="A3767" s="64">
        <v>30429</v>
      </c>
      <c r="B3767" s="57">
        <v>0.14499999999999999</v>
      </c>
      <c r="C3767" s="57">
        <v>0.26700000000000002</v>
      </c>
      <c r="D3767" s="57">
        <v>4.2549999999999999</v>
      </c>
      <c r="E3767" s="57">
        <f t="shared" si="995"/>
        <v>0.14499999999999999</v>
      </c>
      <c r="F3767" s="57">
        <f t="shared" si="996"/>
        <v>4.1100000000000003</v>
      </c>
      <c r="G3767" s="57">
        <f t="shared" si="997"/>
        <v>0</v>
      </c>
      <c r="H3767" s="57">
        <f>IF(Q3766&gt;SetUp!$B$56,SetUp!$B$56,Q3766)</f>
        <v>0.38019754956662799</v>
      </c>
      <c r="I3767" s="57">
        <f t="shared" si="1002"/>
        <v>4.0715503267369559</v>
      </c>
      <c r="J3767" s="57">
        <f>MIN(F3767,H3767,(1-EXP(-SetUp!$B$52*H3767/SetUp!$B$56))*F3767)</f>
        <v>0.23704740191562937</v>
      </c>
      <c r="K3767" s="57">
        <f t="shared" si="998"/>
        <v>0.14315014765099862</v>
      </c>
      <c r="L3767" s="57">
        <f>IF(I3767&lt;=0,0,MIN(SetUp!$B$50*I3767^SetUp!$B$55,I3767))</f>
        <v>0.21246914156269531</v>
      </c>
      <c r="M3767" s="57">
        <f t="shared" si="999"/>
        <v>3.8590811851742606</v>
      </c>
      <c r="N3767" s="57">
        <f>IF(SetUp!$B$62=0,X3767,(B3767-E3767)*(1-(H3767/SetUp!$B$66/SetUp!$B$56)))</f>
        <v>0</v>
      </c>
      <c r="O3767" s="57">
        <f>K3767*SetUp!$B$65</f>
        <v>0</v>
      </c>
      <c r="P3767" s="57">
        <f>MIN(SetUp!$B$54*L3767^SetUp!$B$51,L3767)</f>
        <v>0.11195994557887819</v>
      </c>
      <c r="Q3767" s="57">
        <f t="shared" si="1000"/>
        <v>0.14315014765099862</v>
      </c>
      <c r="R3767" s="57">
        <f>IF((H3767+N3767-O3767)&gt;SetUp!$B$56,T3766+H3767+N3767-O3767-SetUp!$B$56,T3766)</f>
        <v>0</v>
      </c>
      <c r="S3767" s="57">
        <f>R3767*SetUp!$B$65</f>
        <v>0</v>
      </c>
      <c r="T3767" s="57">
        <f>IF((R3767-S3767)&lt;SetUp!$B$53,R3767-S3767,SetUp!$B$53)</f>
        <v>0</v>
      </c>
      <c r="U3767" s="57">
        <f t="shared" si="1001"/>
        <v>3.8590811851742606</v>
      </c>
      <c r="V3767" s="57">
        <f>(L3767-P3767)/1000*SetUp!$B$13*1000000/SetUp!$B$48</f>
        <v>5.7167301889104198</v>
      </c>
      <c r="W3767" s="57">
        <f t="shared" si="1003"/>
        <v>-3.6082248300317588E-16</v>
      </c>
      <c r="X3767" s="57">
        <f>MAX((SetUp!$B$56*(1-($H3767/SetUp!$B$56)^2)*TANH(($B3767-$D3767)/SetUp!$B$56))/(1+$H3767/SetUp!$B$56*TANH(($B3767-$D3767)/SetUp!$B$56)),0)</f>
        <v>0</v>
      </c>
    </row>
    <row r="3768" spans="1:24" x14ac:dyDescent="0.3">
      <c r="A3768" s="64">
        <v>30430</v>
      </c>
      <c r="B3768" s="57">
        <v>0.44400000000000001</v>
      </c>
      <c r="C3768" s="57">
        <v>0.16200000000000001</v>
      </c>
      <c r="D3768" s="57">
        <v>4.2549999999999999</v>
      </c>
      <c r="E3768" s="57">
        <f t="shared" si="995"/>
        <v>0.44400000000000001</v>
      </c>
      <c r="F3768" s="57">
        <f t="shared" si="996"/>
        <v>3.8109999999999999</v>
      </c>
      <c r="G3768" s="57">
        <f t="shared" si="997"/>
        <v>0</v>
      </c>
      <c r="H3768" s="57">
        <f>IF(Q3767&gt;SetUp!$B$56,SetUp!$B$56,Q3767)</f>
        <v>0.14315014765099862</v>
      </c>
      <c r="I3768" s="57">
        <f t="shared" si="1002"/>
        <v>3.8590811851742606</v>
      </c>
      <c r="J3768" s="57">
        <f>MIN(F3768,H3768,(1-EXP(-SetUp!$B$52*H3768/SetUp!$B$56))*F3768)</f>
        <v>8.4295200906990775E-2</v>
      </c>
      <c r="K3768" s="57">
        <f t="shared" si="998"/>
        <v>5.8854946744007847E-2</v>
      </c>
      <c r="L3768" s="57">
        <f>IF(I3768&lt;=0,0,MIN(SetUp!$B$50*I3768^SetUp!$B$55,I3768))</f>
        <v>0.19431338150819466</v>
      </c>
      <c r="M3768" s="57">
        <f t="shared" si="999"/>
        <v>3.664767803666066</v>
      </c>
      <c r="N3768" s="57">
        <f>IF(SetUp!$B$62=0,X3768,(B3768-E3768)*(1-(H3768/SetUp!$B$66/SetUp!$B$56)))</f>
        <v>0</v>
      </c>
      <c r="O3768" s="57">
        <f>K3768*SetUp!$B$65</f>
        <v>0</v>
      </c>
      <c r="P3768" s="57">
        <f>MIN(SetUp!$B$54*L3768^SetUp!$B$51,L3768)</f>
        <v>0.10254853750453924</v>
      </c>
      <c r="Q3768" s="57">
        <f t="shared" si="1000"/>
        <v>5.8854946744007847E-2</v>
      </c>
      <c r="R3768" s="57">
        <f>IF((H3768+N3768-O3768)&gt;SetUp!$B$56,T3767+H3768+N3768-O3768-SetUp!$B$56,T3767)</f>
        <v>0</v>
      </c>
      <c r="S3768" s="57">
        <f>R3768*SetUp!$B$65</f>
        <v>0</v>
      </c>
      <c r="T3768" s="57">
        <f>IF((R3768-S3768)&lt;SetUp!$B$53,R3768-S3768,SetUp!$B$53)</f>
        <v>0</v>
      </c>
      <c r="U3768" s="57">
        <f t="shared" si="1001"/>
        <v>3.664767803666066</v>
      </c>
      <c r="V3768" s="57">
        <f>(L3768-P3768)/1000*SetUp!$B$13*1000000/SetUp!$B$48</f>
        <v>5.2193717088416145</v>
      </c>
      <c r="W3768" s="57">
        <f t="shared" si="1003"/>
        <v>3.3306690738754696E-16</v>
      </c>
      <c r="X3768" s="57">
        <f>MAX((SetUp!$B$56*(1-($H3768/SetUp!$B$56)^2)*TANH(($B3768-$D3768)/SetUp!$B$56))/(1+$H3768/SetUp!$B$56*TANH(($B3768-$D3768)/SetUp!$B$56)),0)</f>
        <v>0</v>
      </c>
    </row>
    <row r="3769" spans="1:24" x14ac:dyDescent="0.3">
      <c r="A3769" s="64">
        <v>30431</v>
      </c>
      <c r="B3769" s="57">
        <v>0.11700000000000001</v>
      </c>
      <c r="C3769" s="57">
        <v>0.185</v>
      </c>
      <c r="D3769" s="57">
        <v>4.2549999999999999</v>
      </c>
      <c r="E3769" s="57">
        <f t="shared" si="995"/>
        <v>0.11700000000000001</v>
      </c>
      <c r="F3769" s="57">
        <f t="shared" si="996"/>
        <v>4.1379999999999999</v>
      </c>
      <c r="G3769" s="57">
        <f t="shared" si="997"/>
        <v>0</v>
      </c>
      <c r="H3769" s="57">
        <f>IF(Q3768&gt;SetUp!$B$56,SetUp!$B$56,Q3768)</f>
        <v>5.8854946744007847E-2</v>
      </c>
      <c r="I3769" s="57">
        <f t="shared" si="1002"/>
        <v>3.664767803666066</v>
      </c>
      <c r="J3769" s="57">
        <f>MIN(F3769,H3769,(1-EXP(-SetUp!$B$52*H3769/SetUp!$B$56))*F3769)</f>
        <v>3.7878965457742338E-2</v>
      </c>
      <c r="K3769" s="57">
        <f t="shared" si="998"/>
        <v>2.0975981286265509E-2</v>
      </c>
      <c r="L3769" s="57">
        <f>IF(I3769&lt;=0,0,MIN(SetUp!$B$50*I3769^SetUp!$B$55,I3769))</f>
        <v>0.17828177799994582</v>
      </c>
      <c r="M3769" s="57">
        <f t="shared" si="999"/>
        <v>3.4864860256661201</v>
      </c>
      <c r="N3769" s="57">
        <f>IF(SetUp!$B$62=0,X3769,(B3769-E3769)*(1-(H3769/SetUp!$B$66/SetUp!$B$56)))</f>
        <v>0</v>
      </c>
      <c r="O3769" s="57">
        <f>K3769*SetUp!$B$65</f>
        <v>0</v>
      </c>
      <c r="P3769" s="57">
        <f>MIN(SetUp!$B$54*L3769^SetUp!$B$51,L3769)</f>
        <v>9.4225812640214429E-2</v>
      </c>
      <c r="Q3769" s="57">
        <f t="shared" si="1000"/>
        <v>2.0975981286265509E-2</v>
      </c>
      <c r="R3769" s="57">
        <f>IF((H3769+N3769-O3769)&gt;SetUp!$B$56,T3768+H3769+N3769-O3769-SetUp!$B$56,T3768)</f>
        <v>0</v>
      </c>
      <c r="S3769" s="57">
        <f>R3769*SetUp!$B$65</f>
        <v>0</v>
      </c>
      <c r="T3769" s="57">
        <f>IF((R3769-S3769)&lt;SetUp!$B$53,R3769-S3769,SetUp!$B$53)</f>
        <v>0</v>
      </c>
      <c r="U3769" s="57">
        <f t="shared" si="1001"/>
        <v>3.4864860256661201</v>
      </c>
      <c r="V3769" s="57">
        <f>(L3769-P3769)/1000*SetUp!$B$13*1000000/SetUp!$B$48</f>
        <v>4.7809085529582172</v>
      </c>
      <c r="W3769" s="57">
        <f t="shared" si="1003"/>
        <v>0</v>
      </c>
      <c r="X3769" s="57">
        <f>MAX((SetUp!$B$56*(1-($H3769/SetUp!$B$56)^2)*TANH(($B3769-$D3769)/SetUp!$B$56))/(1+$H3769/SetUp!$B$56*TANH(($B3769-$D3769)/SetUp!$B$56)),0)</f>
        <v>0</v>
      </c>
    </row>
    <row r="3770" spans="1:24" x14ac:dyDescent="0.3">
      <c r="A3770" s="64">
        <v>30432</v>
      </c>
      <c r="B3770" s="57">
        <v>0</v>
      </c>
      <c r="C3770" s="57">
        <v>0.16200000000000001</v>
      </c>
      <c r="D3770" s="57">
        <v>4.2549999999999999</v>
      </c>
      <c r="E3770" s="57">
        <f t="shared" si="995"/>
        <v>0</v>
      </c>
      <c r="F3770" s="57">
        <f t="shared" si="996"/>
        <v>4.2549999999999999</v>
      </c>
      <c r="G3770" s="57">
        <f t="shared" si="997"/>
        <v>0</v>
      </c>
      <c r="H3770" s="57">
        <f>IF(Q3769&gt;SetUp!$B$56,SetUp!$B$56,Q3769)</f>
        <v>2.0975981286265509E-2</v>
      </c>
      <c r="I3770" s="57">
        <f t="shared" si="1002"/>
        <v>3.4864860256661201</v>
      </c>
      <c r="J3770" s="57">
        <f>MIN(F3770,H3770,(1-EXP(-SetUp!$B$52*H3770/SetUp!$B$56))*F3770)</f>
        <v>1.3922921427838054E-2</v>
      </c>
      <c r="K3770" s="57">
        <f t="shared" si="998"/>
        <v>7.0530598584274545E-3</v>
      </c>
      <c r="L3770" s="57">
        <f>IF(I3770&lt;=0,0,MIN(SetUp!$B$50*I3770^SetUp!$B$55,I3770))</f>
        <v>0.16406252796562334</v>
      </c>
      <c r="M3770" s="57">
        <f t="shared" si="999"/>
        <v>3.3224234977004969</v>
      </c>
      <c r="N3770" s="57">
        <f>IF(SetUp!$B$62=0,X3770,(B3770-E3770)*(1-(H3770/SetUp!$B$66/SetUp!$B$56)))</f>
        <v>0</v>
      </c>
      <c r="O3770" s="57">
        <f>K3770*SetUp!$B$65</f>
        <v>0</v>
      </c>
      <c r="P3770" s="57">
        <f>MIN(SetUp!$B$54*L3770^SetUp!$B$51,L3770)</f>
        <v>8.6833323328583817E-2</v>
      </c>
      <c r="Q3770" s="57">
        <f t="shared" si="1000"/>
        <v>7.0530598584274545E-3</v>
      </c>
      <c r="R3770" s="57">
        <f>IF((H3770+N3770-O3770)&gt;SetUp!$B$56,T3769+H3770+N3770-O3770-SetUp!$B$56,T3769)</f>
        <v>0</v>
      </c>
      <c r="S3770" s="57">
        <f>R3770*SetUp!$B$65</f>
        <v>0</v>
      </c>
      <c r="T3770" s="57">
        <f>IF((R3770-S3770)&lt;SetUp!$B$53,R3770-S3770,SetUp!$B$53)</f>
        <v>0</v>
      </c>
      <c r="U3770" s="57">
        <f t="shared" si="1001"/>
        <v>3.3224234977004969</v>
      </c>
      <c r="V3770" s="57">
        <f>(L3770-P3770)/1000*SetUp!$B$13*1000000/SetUp!$B$48</f>
        <v>4.3926182205774458</v>
      </c>
      <c r="W3770" s="57">
        <f t="shared" si="1003"/>
        <v>2.2204460492503131E-16</v>
      </c>
      <c r="X3770" s="57">
        <f>MAX((SetUp!$B$56*(1-($H3770/SetUp!$B$56)^2)*TANH(($B3770-$D3770)/SetUp!$B$56))/(1+$H3770/SetUp!$B$56*TANH(($B3770-$D3770)/SetUp!$B$56)),0)</f>
        <v>0</v>
      </c>
    </row>
    <row r="3771" spans="1:24" x14ac:dyDescent="0.3">
      <c r="A3771" s="64">
        <v>30433</v>
      </c>
      <c r="B3771" s="57">
        <v>0</v>
      </c>
      <c r="C3771" s="57">
        <v>0.14099999999999999</v>
      </c>
      <c r="D3771" s="57">
        <v>4.2549999999999999</v>
      </c>
      <c r="E3771" s="57">
        <f t="shared" si="995"/>
        <v>0</v>
      </c>
      <c r="F3771" s="57">
        <f t="shared" si="996"/>
        <v>4.2549999999999999</v>
      </c>
      <c r="G3771" s="57">
        <f t="shared" si="997"/>
        <v>0</v>
      </c>
      <c r="H3771" s="57">
        <f>IF(Q3770&gt;SetUp!$B$56,SetUp!$B$56,Q3770)</f>
        <v>7.0530598584274545E-3</v>
      </c>
      <c r="I3771" s="57">
        <f t="shared" si="1002"/>
        <v>3.3224234977004969</v>
      </c>
      <c r="J3771" s="57">
        <f>MIN(F3771,H3771,(1-EXP(-SetUp!$B$52*H3771/SetUp!$B$56))*F3771)</f>
        <v>4.6865998792527406E-3</v>
      </c>
      <c r="K3771" s="57">
        <f t="shared" si="998"/>
        <v>2.366459979174714E-3</v>
      </c>
      <c r="L3771" s="57">
        <f>IF(I3771&lt;=0,0,MIN(SetUp!$B$50*I3771^SetUp!$B$55,I3771))</f>
        <v>0.15139835873626364</v>
      </c>
      <c r="M3771" s="57">
        <f t="shared" si="999"/>
        <v>3.1710251389642332</v>
      </c>
      <c r="N3771" s="57">
        <f>IF(SetUp!$B$62=0,X3771,(B3771-E3771)*(1-(H3771/SetUp!$B$66/SetUp!$B$56)))</f>
        <v>0</v>
      </c>
      <c r="O3771" s="57">
        <f>K3771*SetUp!$B$65</f>
        <v>0</v>
      </c>
      <c r="P3771" s="57">
        <f>MIN(SetUp!$B$54*L3771^SetUp!$B$51,L3771)</f>
        <v>8.0240145346709674E-2</v>
      </c>
      <c r="Q3771" s="57">
        <f t="shared" si="1000"/>
        <v>2.366459979174714E-3</v>
      </c>
      <c r="R3771" s="57">
        <f>IF((H3771+N3771-O3771)&gt;SetUp!$B$56,T3770+H3771+N3771-O3771-SetUp!$B$56,T3770)</f>
        <v>0</v>
      </c>
      <c r="S3771" s="57">
        <f>R3771*SetUp!$B$65</f>
        <v>0</v>
      </c>
      <c r="T3771" s="57">
        <f>IF((R3771-S3771)&lt;SetUp!$B$53,R3771-S3771,SetUp!$B$53)</f>
        <v>0</v>
      </c>
      <c r="U3771" s="57">
        <f t="shared" si="1001"/>
        <v>3.1710251389642332</v>
      </c>
      <c r="V3771" s="57">
        <f>(L3771-P3771)/1000*SetUp!$B$13*1000000/SetUp!$B$48</f>
        <v>4.0473143048372409</v>
      </c>
      <c r="W3771" s="57">
        <f t="shared" si="1003"/>
        <v>-2.4980018054066022E-16</v>
      </c>
      <c r="X3771" s="57">
        <f>MAX((SetUp!$B$56*(1-($H3771/SetUp!$B$56)^2)*TANH(($B3771-$D3771)/SetUp!$B$56))/(1+$H3771/SetUp!$B$56*TANH(($B3771-$D3771)/SetUp!$B$56)),0)</f>
        <v>0</v>
      </c>
    </row>
    <row r="3772" spans="1:24" x14ac:dyDescent="0.3">
      <c r="A3772" s="64">
        <v>30434</v>
      </c>
      <c r="B3772" s="57">
        <v>0</v>
      </c>
      <c r="C3772" s="57">
        <v>0.122</v>
      </c>
      <c r="D3772" s="57">
        <v>4.2549999999999999</v>
      </c>
      <c r="E3772" s="57">
        <f t="shared" si="995"/>
        <v>0</v>
      </c>
      <c r="F3772" s="57">
        <f t="shared" si="996"/>
        <v>4.2549999999999999</v>
      </c>
      <c r="G3772" s="57">
        <f t="shared" si="997"/>
        <v>0</v>
      </c>
      <c r="H3772" s="57">
        <f>IF(Q3771&gt;SetUp!$B$56,SetUp!$B$56,Q3771)</f>
        <v>2.366459979174714E-3</v>
      </c>
      <c r="I3772" s="57">
        <f t="shared" si="1002"/>
        <v>3.1710251389642332</v>
      </c>
      <c r="J3772" s="57">
        <f>MIN(F3772,H3772,(1-EXP(-SetUp!$B$52*H3772/SetUp!$B$56))*F3772)</f>
        <v>1.5730352865875002E-3</v>
      </c>
      <c r="K3772" s="57">
        <f t="shared" si="998"/>
        <v>7.9342469258721375E-4</v>
      </c>
      <c r="L3772" s="57">
        <f>IF(I3772&lt;=0,0,MIN(SetUp!$B$50*I3772^SetUp!$B$55,I3772))</f>
        <v>0.14007554667349972</v>
      </c>
      <c r="M3772" s="57">
        <f t="shared" si="999"/>
        <v>3.0309495922907335</v>
      </c>
      <c r="N3772" s="57">
        <f>IF(SetUp!$B$62=0,X3772,(B3772-E3772)*(1-(H3772/SetUp!$B$66/SetUp!$B$56)))</f>
        <v>0</v>
      </c>
      <c r="O3772" s="57">
        <f>K3772*SetUp!$B$65</f>
        <v>0</v>
      </c>
      <c r="P3772" s="57">
        <f>MIN(SetUp!$B$54*L3772^SetUp!$B$51,L3772)</f>
        <v>7.4337365941759062E-2</v>
      </c>
      <c r="Q3772" s="57">
        <f t="shared" si="1000"/>
        <v>7.9342469258721375E-4</v>
      </c>
      <c r="R3772" s="57">
        <f>IF((H3772+N3772-O3772)&gt;SetUp!$B$56,T3771+H3772+N3772-O3772-SetUp!$B$56,T3771)</f>
        <v>0</v>
      </c>
      <c r="S3772" s="57">
        <f>R3772*SetUp!$B$65</f>
        <v>0</v>
      </c>
      <c r="T3772" s="57">
        <f>IF((R3772-S3772)&lt;SetUp!$B$53,R3772-S3772,SetUp!$B$53)</f>
        <v>0</v>
      </c>
      <c r="U3772" s="57">
        <f t="shared" si="1001"/>
        <v>3.0309495922907335</v>
      </c>
      <c r="V3772" s="57">
        <f>(L3772-P3772)/1000*SetUp!$B$13*1000000/SetUp!$B$48</f>
        <v>3.7390354054140427</v>
      </c>
      <c r="W3772" s="57">
        <f t="shared" si="1003"/>
        <v>0</v>
      </c>
      <c r="X3772" s="57">
        <f>MAX((SetUp!$B$56*(1-($H3772/SetUp!$B$56)^2)*TANH(($B3772-$D3772)/SetUp!$B$56))/(1+$H3772/SetUp!$B$56*TANH(($B3772-$D3772)/SetUp!$B$56)),0)</f>
        <v>0</v>
      </c>
    </row>
    <row r="3773" spans="1:24" x14ac:dyDescent="0.3">
      <c r="A3773" s="64">
        <v>30435</v>
      </c>
      <c r="B3773" s="57">
        <v>0</v>
      </c>
      <c r="C3773" s="57">
        <v>0.104</v>
      </c>
      <c r="D3773" s="57">
        <v>4.2549999999999999</v>
      </c>
      <c r="E3773" s="57">
        <f t="shared" si="995"/>
        <v>0</v>
      </c>
      <c r="F3773" s="57">
        <f t="shared" si="996"/>
        <v>4.2549999999999999</v>
      </c>
      <c r="G3773" s="57">
        <f t="shared" si="997"/>
        <v>0</v>
      </c>
      <c r="H3773" s="57">
        <f>IF(Q3772&gt;SetUp!$B$56,SetUp!$B$56,Q3772)</f>
        <v>7.9342469258721375E-4</v>
      </c>
      <c r="I3773" s="57">
        <f t="shared" si="1002"/>
        <v>3.0309495922907335</v>
      </c>
      <c r="J3773" s="57">
        <f>MIN(F3773,H3773,(1-EXP(-SetUp!$B$52*H3773/SetUp!$B$56))*F3773)</f>
        <v>5.2747075132436095E-4</v>
      </c>
      <c r="K3773" s="57">
        <f t="shared" si="998"/>
        <v>2.659539412628528E-4</v>
      </c>
      <c r="L3773" s="57">
        <f>IF(I3773&lt;=0,0,MIN(SetUp!$B$50*I3773^SetUp!$B$55,I3773))</f>
        <v>0.12991542165051137</v>
      </c>
      <c r="M3773" s="57">
        <f t="shared" si="999"/>
        <v>2.9010341706402221</v>
      </c>
      <c r="N3773" s="57">
        <f>IF(SetUp!$B$62=0,X3773,(B3773-E3773)*(1-(H3773/SetUp!$B$66/SetUp!$B$56)))</f>
        <v>0</v>
      </c>
      <c r="O3773" s="57">
        <f>K3773*SetUp!$B$65</f>
        <v>0</v>
      </c>
      <c r="P3773" s="57">
        <f>MIN(SetUp!$B$54*L3773^SetUp!$B$51,L3773)</f>
        <v>6.9033813788827794E-2</v>
      </c>
      <c r="Q3773" s="57">
        <f t="shared" si="1000"/>
        <v>2.659539412628528E-4</v>
      </c>
      <c r="R3773" s="57">
        <f>IF((H3773+N3773-O3773)&gt;SetUp!$B$56,T3772+H3773+N3773-O3773-SetUp!$B$56,T3772)</f>
        <v>0</v>
      </c>
      <c r="S3773" s="57">
        <f>R3773*SetUp!$B$65</f>
        <v>0</v>
      </c>
      <c r="T3773" s="57">
        <f>IF((R3773-S3773)&lt;SetUp!$B$53,R3773-S3773,SetUp!$B$53)</f>
        <v>0</v>
      </c>
      <c r="U3773" s="57">
        <f t="shared" si="1001"/>
        <v>2.9010341706402221</v>
      </c>
      <c r="V3773" s="57">
        <f>(L3773-P3773)/1000*SetUp!$B$13*1000000/SetUp!$B$48</f>
        <v>3.4628047931885817</v>
      </c>
      <c r="W3773" s="57">
        <f t="shared" si="1003"/>
        <v>2.4980018054066022E-16</v>
      </c>
      <c r="X3773" s="57">
        <f>MAX((SetUp!$B$56*(1-($H3773/SetUp!$B$56)^2)*TANH(($B3773-$D3773)/SetUp!$B$56))/(1+$H3773/SetUp!$B$56*TANH(($B3773-$D3773)/SetUp!$B$56)),0)</f>
        <v>0</v>
      </c>
    </row>
    <row r="3774" spans="1:24" x14ac:dyDescent="0.3">
      <c r="A3774" s="64">
        <v>30436</v>
      </c>
      <c r="B3774" s="57">
        <v>0</v>
      </c>
      <c r="C3774" s="57">
        <v>0.104</v>
      </c>
      <c r="D3774" s="57">
        <v>4.2549999999999999</v>
      </c>
      <c r="E3774" s="57">
        <f t="shared" si="995"/>
        <v>0</v>
      </c>
      <c r="F3774" s="57">
        <f t="shared" si="996"/>
        <v>4.2549999999999999</v>
      </c>
      <c r="G3774" s="57">
        <f t="shared" si="997"/>
        <v>0</v>
      </c>
      <c r="H3774" s="57">
        <f>IF(Q3773&gt;SetUp!$B$56,SetUp!$B$56,Q3773)</f>
        <v>2.659539412628528E-4</v>
      </c>
      <c r="I3774" s="57">
        <f t="shared" si="1002"/>
        <v>2.9010341706402221</v>
      </c>
      <c r="J3774" s="57">
        <f>MIN(F3774,H3774,(1-EXP(-SetUp!$B$52*H3774/SetUp!$B$56))*F3774)</f>
        <v>1.7681414182860899E-4</v>
      </c>
      <c r="K3774" s="57">
        <f t="shared" si="998"/>
        <v>8.9139799434243808E-5</v>
      </c>
      <c r="L3774" s="57">
        <f>IF(I3774&lt;=0,0,MIN(SetUp!$B$50*I3774^SetUp!$B$55,I3774))</f>
        <v>0.12076773602994523</v>
      </c>
      <c r="M3774" s="57">
        <f t="shared" si="999"/>
        <v>2.7802664346102768</v>
      </c>
      <c r="N3774" s="57">
        <f>IF(SetUp!$B$62=0,X3774,(B3774-E3774)*(1-(H3774/SetUp!$B$66/SetUp!$B$56)))</f>
        <v>0</v>
      </c>
      <c r="O3774" s="57">
        <f>K3774*SetUp!$B$65</f>
        <v>0</v>
      </c>
      <c r="P3774" s="57">
        <f>MIN(SetUp!$B$54*L3774^SetUp!$B$51,L3774)</f>
        <v>6.4252721685507441E-2</v>
      </c>
      <c r="Q3774" s="57">
        <f t="shared" si="1000"/>
        <v>8.9139799434243808E-5</v>
      </c>
      <c r="R3774" s="57">
        <f>IF((H3774+N3774-O3774)&gt;SetUp!$B$56,T3773+H3774+N3774-O3774-SetUp!$B$56,T3773)</f>
        <v>0</v>
      </c>
      <c r="S3774" s="57">
        <f>R3774*SetUp!$B$65</f>
        <v>0</v>
      </c>
      <c r="T3774" s="57">
        <f>IF((R3774-S3774)&lt;SetUp!$B$53,R3774-S3774,SetUp!$B$53)</f>
        <v>0</v>
      </c>
      <c r="U3774" s="57">
        <f t="shared" si="1001"/>
        <v>2.7802664346102768</v>
      </c>
      <c r="V3774" s="57">
        <f>(L3774-P3774)/1000*SetUp!$B$13*1000000/SetUp!$B$48</f>
        <v>3.2144430712745113</v>
      </c>
      <c r="W3774" s="57">
        <f t="shared" si="1003"/>
        <v>-2.3592239273284576E-16</v>
      </c>
      <c r="X3774" s="57">
        <f>MAX((SetUp!$B$56*(1-($H3774/SetUp!$B$56)^2)*TANH(($B3774-$D3774)/SetUp!$B$56))/(1+$H3774/SetUp!$B$56*TANH(($B3774-$D3774)/SetUp!$B$56)),0)</f>
        <v>0</v>
      </c>
    </row>
    <row r="3775" spans="1:24" x14ac:dyDescent="0.3">
      <c r="A3775" s="64">
        <v>30437</v>
      </c>
      <c r="B3775" s="57">
        <v>1.2E-2</v>
      </c>
      <c r="C3775" s="57">
        <v>8.8999999999999996E-2</v>
      </c>
      <c r="D3775" s="57">
        <v>3.5880000000000001</v>
      </c>
      <c r="E3775" s="57">
        <f t="shared" si="995"/>
        <v>1.2E-2</v>
      </c>
      <c r="F3775" s="57">
        <f t="shared" si="996"/>
        <v>3.5760000000000001</v>
      </c>
      <c r="G3775" s="57">
        <f t="shared" si="997"/>
        <v>0</v>
      </c>
      <c r="H3775" s="57">
        <f>IF(Q3774&gt;SetUp!$B$56,SetUp!$B$56,Q3774)</f>
        <v>8.9139799434243808E-5</v>
      </c>
      <c r="I3775" s="57">
        <f t="shared" si="1002"/>
        <v>2.7802664346102768</v>
      </c>
      <c r="J3775" s="57">
        <f>MIN(F3775,H3775,(1-EXP(-SetUp!$B$52*H3775/SetUp!$B$56))*F3775)</f>
        <v>4.9806516078001016E-5</v>
      </c>
      <c r="K3775" s="57">
        <f t="shared" si="998"/>
        <v>3.9333283356242791E-5</v>
      </c>
      <c r="L3775" s="57">
        <f>IF(I3775&lt;=0,0,MIN(SetUp!$B$50*I3775^SetUp!$B$55,I3775))</f>
        <v>0.11250544594051133</v>
      </c>
      <c r="M3775" s="57">
        <f t="shared" si="999"/>
        <v>2.6677609886697655</v>
      </c>
      <c r="N3775" s="57">
        <f>IF(SetUp!$B$62=0,X3775,(B3775-E3775)*(1-(H3775/SetUp!$B$66/SetUp!$B$56)))</f>
        <v>0</v>
      </c>
      <c r="O3775" s="57">
        <f>K3775*SetUp!$B$65</f>
        <v>0</v>
      </c>
      <c r="P3775" s="57">
        <f>MIN(SetUp!$B$54*L3775^SetUp!$B$51,L3775)</f>
        <v>5.9929096677616922E-2</v>
      </c>
      <c r="Q3775" s="57">
        <f t="shared" si="1000"/>
        <v>3.9333283356242791E-5</v>
      </c>
      <c r="R3775" s="57">
        <f>IF((H3775+N3775-O3775)&gt;SetUp!$B$56,T3774+H3775+N3775-O3775-SetUp!$B$56,T3774)</f>
        <v>0</v>
      </c>
      <c r="S3775" s="57">
        <f>R3775*SetUp!$B$65</f>
        <v>0</v>
      </c>
      <c r="T3775" s="57">
        <f>IF((R3775-S3775)&lt;SetUp!$B$53,R3775-S3775,SetUp!$B$53)</f>
        <v>0</v>
      </c>
      <c r="U3775" s="57">
        <f t="shared" si="1001"/>
        <v>2.6677609886697655</v>
      </c>
      <c r="V3775" s="57">
        <f>(L3775-P3775)/1000*SetUp!$B$13*1000000/SetUp!$B$48</f>
        <v>2.9904209272779401</v>
      </c>
      <c r="W3775" s="57">
        <f t="shared" si="1003"/>
        <v>0</v>
      </c>
      <c r="X3775" s="57">
        <f>MAX((SetUp!$B$56*(1-($H3775/SetUp!$B$56)^2)*TANH(($B3775-$D3775)/SetUp!$B$56))/(1+$H3775/SetUp!$B$56*TANH(($B3775-$D3775)/SetUp!$B$56)),0)</f>
        <v>0</v>
      </c>
    </row>
    <row r="3776" spans="1:24" x14ac:dyDescent="0.3">
      <c r="A3776" s="64">
        <v>30438</v>
      </c>
      <c r="B3776" s="57">
        <v>0.20799999999999999</v>
      </c>
      <c r="C3776" s="57">
        <v>7.4999999999999997E-2</v>
      </c>
      <c r="D3776" s="57">
        <v>3.5880000000000001</v>
      </c>
      <c r="E3776" s="57">
        <f t="shared" si="995"/>
        <v>0.20799999999999999</v>
      </c>
      <c r="F3776" s="57">
        <f t="shared" si="996"/>
        <v>3.38</v>
      </c>
      <c r="G3776" s="57">
        <f t="shared" si="997"/>
        <v>0</v>
      </c>
      <c r="H3776" s="57">
        <f>IF(Q3775&gt;SetUp!$B$56,SetUp!$B$56,Q3775)</f>
        <v>3.9333283356242791E-5</v>
      </c>
      <c r="I3776" s="57">
        <f t="shared" si="1002"/>
        <v>2.6677609886697655</v>
      </c>
      <c r="J3776" s="57">
        <f>MIN(F3776,H3776,(1-EXP(-SetUp!$B$52*H3776/SetUp!$B$56))*F3776)</f>
        <v>2.0772826439225953E-5</v>
      </c>
      <c r="K3776" s="57">
        <f t="shared" si="998"/>
        <v>1.8560456917016838E-5</v>
      </c>
      <c r="L3776" s="57">
        <f>IF(I3776&lt;=0,0,MIN(SetUp!$B$50*I3776^SetUp!$B$55,I3776))</f>
        <v>0.10502057219597387</v>
      </c>
      <c r="M3776" s="57">
        <f t="shared" si="999"/>
        <v>2.5627404164737917</v>
      </c>
      <c r="N3776" s="57">
        <f>IF(SetUp!$B$62=0,X3776,(B3776-E3776)*(1-(H3776/SetUp!$B$66/SetUp!$B$56)))</f>
        <v>0</v>
      </c>
      <c r="O3776" s="57">
        <f>K3776*SetUp!$B$65</f>
        <v>0</v>
      </c>
      <c r="P3776" s="57">
        <f>MIN(SetUp!$B$54*L3776^SetUp!$B$51,L3776)</f>
        <v>5.600763166263615E-2</v>
      </c>
      <c r="Q3776" s="57">
        <f t="shared" si="1000"/>
        <v>1.8560456917016838E-5</v>
      </c>
      <c r="R3776" s="57">
        <f>IF((H3776+N3776-O3776)&gt;SetUp!$B$56,T3775+H3776+N3776-O3776-SetUp!$B$56,T3775)</f>
        <v>0</v>
      </c>
      <c r="S3776" s="57">
        <f>R3776*SetUp!$B$65</f>
        <v>0</v>
      </c>
      <c r="T3776" s="57">
        <f>IF((R3776-S3776)&lt;SetUp!$B$53,R3776-S3776,SetUp!$B$53)</f>
        <v>0</v>
      </c>
      <c r="U3776" s="57">
        <f t="shared" si="1001"/>
        <v>2.5627404164737917</v>
      </c>
      <c r="V3776" s="57">
        <f>(L3776-P3776)/1000*SetUp!$B$13*1000000/SetUp!$B$48</f>
        <v>2.7877424951177265</v>
      </c>
      <c r="W3776" s="57">
        <f t="shared" si="1003"/>
        <v>3.1918911957973251E-16</v>
      </c>
      <c r="X3776" s="57">
        <f>MAX((SetUp!$B$56*(1-($H3776/SetUp!$B$56)^2)*TANH(($B3776-$D3776)/SetUp!$B$56))/(1+$H3776/SetUp!$B$56*TANH(($B3776-$D3776)/SetUp!$B$56)),0)</f>
        <v>0</v>
      </c>
    </row>
    <row r="3777" spans="1:24" x14ac:dyDescent="0.3">
      <c r="A3777" s="64">
        <v>30439</v>
      </c>
      <c r="B3777" s="57">
        <v>3.1E-2</v>
      </c>
      <c r="C3777" s="57">
        <v>7.4999999999999997E-2</v>
      </c>
      <c r="D3777" s="57">
        <v>3.5880000000000001</v>
      </c>
      <c r="E3777" s="57">
        <f t="shared" si="995"/>
        <v>3.1E-2</v>
      </c>
      <c r="F3777" s="57">
        <f t="shared" si="996"/>
        <v>3.5569999999999999</v>
      </c>
      <c r="G3777" s="57">
        <f t="shared" si="997"/>
        <v>0</v>
      </c>
      <c r="H3777" s="57">
        <f>IF(Q3776&gt;SetUp!$B$56,SetUp!$B$56,Q3776)</f>
        <v>1.8560456917016838E-5</v>
      </c>
      <c r="I3777" s="57">
        <f t="shared" si="1002"/>
        <v>2.5627404164737917</v>
      </c>
      <c r="J3777" s="57">
        <f>MIN(F3777,H3777,(1-EXP(-SetUp!$B$52*H3777/SetUp!$B$56))*F3777)</f>
        <v>1.0315538987932249E-5</v>
      </c>
      <c r="K3777" s="57">
        <f t="shared" si="998"/>
        <v>8.2449179290845895E-6</v>
      </c>
      <c r="L3777" s="57">
        <f>IF(I3777&lt;=0,0,MIN(SetUp!$B$50*I3777^SetUp!$B$55,I3777))</f>
        <v>9.8220893668814743E-2</v>
      </c>
      <c r="M3777" s="57">
        <f t="shared" si="999"/>
        <v>2.4645195228049768</v>
      </c>
      <c r="N3777" s="57">
        <f>IF(SetUp!$B$62=0,X3777,(B3777-E3777)*(1-(H3777/SetUp!$B$66/SetUp!$B$56)))</f>
        <v>0</v>
      </c>
      <c r="O3777" s="57">
        <f>K3777*SetUp!$B$65</f>
        <v>0</v>
      </c>
      <c r="P3777" s="57">
        <f>MIN(SetUp!$B$54*L3777^SetUp!$B$51,L3777)</f>
        <v>5.2441035004499363E-2</v>
      </c>
      <c r="Q3777" s="57">
        <f t="shared" si="1000"/>
        <v>8.2449179290845895E-6</v>
      </c>
      <c r="R3777" s="57">
        <f>IF((H3777+N3777-O3777)&gt;SetUp!$B$56,T3776+H3777+N3777-O3777-SetUp!$B$56,T3776)</f>
        <v>0</v>
      </c>
      <c r="S3777" s="57">
        <f>R3777*SetUp!$B$65</f>
        <v>0</v>
      </c>
      <c r="T3777" s="57">
        <f>IF((R3777-S3777)&lt;SetUp!$B$53,R3777-S3777,SetUp!$B$53)</f>
        <v>0</v>
      </c>
      <c r="U3777" s="57">
        <f t="shared" si="1001"/>
        <v>2.4645195228049768</v>
      </c>
      <c r="V3777" s="57">
        <f>(L3777-P3777)/1000*SetUp!$B$13*1000000/SetUp!$B$48</f>
        <v>2.6038522894211771</v>
      </c>
      <c r="W3777" s="57">
        <f t="shared" si="1003"/>
        <v>-1.3877787807814457E-16</v>
      </c>
      <c r="X3777" s="57">
        <f>MAX((SetUp!$B$56*(1-($H3777/SetUp!$B$56)^2)*TANH(($B3777-$D3777)/SetUp!$B$56))/(1+$H3777/SetUp!$B$56*TANH(($B3777-$D3777)/SetUp!$B$56)),0)</f>
        <v>0</v>
      </c>
    </row>
    <row r="3778" spans="1:24" x14ac:dyDescent="0.3">
      <c r="A3778" s="64">
        <v>30440</v>
      </c>
      <c r="B3778" s="57">
        <v>1.4E-2</v>
      </c>
      <c r="C3778" s="57">
        <v>7.4999999999999997E-2</v>
      </c>
      <c r="D3778" s="57">
        <v>3.5880000000000001</v>
      </c>
      <c r="E3778" s="57">
        <f t="shared" si="995"/>
        <v>1.4E-2</v>
      </c>
      <c r="F3778" s="57">
        <f t="shared" si="996"/>
        <v>3.5740000000000003</v>
      </c>
      <c r="G3778" s="57">
        <f t="shared" si="997"/>
        <v>0</v>
      </c>
      <c r="H3778" s="57">
        <f>IF(Q3777&gt;SetUp!$B$56,SetUp!$B$56,Q3777)</f>
        <v>8.2449179290845895E-6</v>
      </c>
      <c r="I3778" s="57">
        <f t="shared" si="1002"/>
        <v>2.4645195228049768</v>
      </c>
      <c r="J3778" s="57">
        <f>MIN(F3778,H3778,(1-EXP(-SetUp!$B$52*H3778/SetUp!$B$56))*F3778)</f>
        <v>4.6042683902474124E-6</v>
      </c>
      <c r="K3778" s="57">
        <f t="shared" si="998"/>
        <v>3.6406495388371771E-6</v>
      </c>
      <c r="L3778" s="57">
        <f>IF(I3778&lt;=0,0,MIN(SetUp!$B$50*I3778^SetUp!$B$55,I3778))</f>
        <v>9.2027287706037117E-2</v>
      </c>
      <c r="M3778" s="57">
        <f t="shared" si="999"/>
        <v>2.3724922350989397</v>
      </c>
      <c r="N3778" s="57">
        <f>IF(SetUp!$B$62=0,X3778,(B3778-E3778)*(1-(H3778/SetUp!$B$66/SetUp!$B$56)))</f>
        <v>0</v>
      </c>
      <c r="O3778" s="57">
        <f>K3778*SetUp!$B$65</f>
        <v>0</v>
      </c>
      <c r="P3778" s="57">
        <f>MIN(SetUp!$B$54*L3778^SetUp!$B$51,L3778)</f>
        <v>4.9188685439117537E-2</v>
      </c>
      <c r="Q3778" s="57">
        <f t="shared" si="1000"/>
        <v>3.6406495388371771E-6</v>
      </c>
      <c r="R3778" s="57">
        <f>IF((H3778+N3778-O3778)&gt;SetUp!$B$56,T3777+H3778+N3778-O3778-SetUp!$B$56,T3777)</f>
        <v>0</v>
      </c>
      <c r="S3778" s="57">
        <f>R3778*SetUp!$B$65</f>
        <v>0</v>
      </c>
      <c r="T3778" s="57">
        <f>IF((R3778-S3778)&lt;SetUp!$B$53,R3778-S3778,SetUp!$B$53)</f>
        <v>0</v>
      </c>
      <c r="U3778" s="57">
        <f t="shared" si="1001"/>
        <v>2.3724922350989397</v>
      </c>
      <c r="V3778" s="57">
        <f>(L3778-P3778)/1000*SetUp!$B$13*1000000/SetUp!$B$48</f>
        <v>2.4365604403944898</v>
      </c>
      <c r="W3778" s="57">
        <f t="shared" si="1003"/>
        <v>-2.6367796834847468E-16</v>
      </c>
      <c r="X3778" s="57">
        <f>MAX((SetUp!$B$56*(1-($H3778/SetUp!$B$56)^2)*TANH(($B3778-$D3778)/SetUp!$B$56))/(1+$H3778/SetUp!$B$56*TANH(($B3778-$D3778)/SetUp!$B$56)),0)</f>
        <v>0</v>
      </c>
    </row>
    <row r="3779" spans="1:24" x14ac:dyDescent="0.3">
      <c r="A3779" s="64">
        <v>30441</v>
      </c>
      <c r="B3779" s="57">
        <v>0</v>
      </c>
      <c r="C3779" s="57">
        <v>7.4999999999999997E-2</v>
      </c>
      <c r="D3779" s="57">
        <v>3.5880000000000001</v>
      </c>
      <c r="E3779" s="57">
        <f t="shared" ref="E3779:E3842" si="1004">IF(B3779&gt;=D3779,D3779,B3779)</f>
        <v>0</v>
      </c>
      <c r="F3779" s="57">
        <f t="shared" ref="F3779:F3842" si="1005">D3779-E3779</f>
        <v>3.5880000000000001</v>
      </c>
      <c r="G3779" s="57">
        <f t="shared" ref="G3779:G3842" si="1006">MAX(B3779-D3779-N3779,0)</f>
        <v>0</v>
      </c>
      <c r="H3779" s="57">
        <f>IF(Q3778&gt;SetUp!$B$56,SetUp!$B$56,Q3778)</f>
        <v>3.6406495388371771E-6</v>
      </c>
      <c r="I3779" s="57">
        <f t="shared" si="1002"/>
        <v>2.3724922350989397</v>
      </c>
      <c r="J3779" s="57">
        <f>MIN(F3779,H3779,(1-EXP(-SetUp!$B$52*H3779/SetUp!$B$56))*F3779)</f>
        <v>2.0410385670071031E-6</v>
      </c>
      <c r="K3779" s="57">
        <f t="shared" ref="K3779:K3842" si="1007">MAX(H3779-J3779,0)</f>
        <v>1.5996109718300741E-6</v>
      </c>
      <c r="L3779" s="57">
        <f>IF(I3779&lt;=0,0,MIN(SetUp!$B$50*I3779^SetUp!$B$55,I3779))</f>
        <v>8.6371577281144155E-2</v>
      </c>
      <c r="M3779" s="57">
        <f t="shared" ref="M3779:M3842" si="1008">MAX(I3779-L3779,0)</f>
        <v>2.2861206578177957</v>
      </c>
      <c r="N3779" s="57">
        <f>IF(SetUp!$B$62=0,X3779,(B3779-E3779)*(1-(H3779/SetUp!$B$66/SetUp!$B$56)))</f>
        <v>0</v>
      </c>
      <c r="O3779" s="57">
        <f>K3779*SetUp!$B$65</f>
        <v>0</v>
      </c>
      <c r="P3779" s="57">
        <f>MIN(SetUp!$B$54*L3779^SetUp!$B$51,L3779)</f>
        <v>4.6215542025785095E-2</v>
      </c>
      <c r="Q3779" s="57">
        <f t="shared" ref="Q3779:Q3842" si="1009">IF((K3779+N3779-O3779)&lt;0,0,K3779+N3779-O3779)</f>
        <v>1.5996109718300741E-6</v>
      </c>
      <c r="R3779" s="57">
        <f>IF((H3779+N3779-O3779)&gt;SetUp!$B$56,T3778+H3779+N3779-O3779-SetUp!$B$56,T3778)</f>
        <v>0</v>
      </c>
      <c r="S3779" s="57">
        <f>R3779*SetUp!$B$65</f>
        <v>0</v>
      </c>
      <c r="T3779" s="57">
        <f>IF((R3779-S3779)&lt;SetUp!$B$53,R3779-S3779,SetUp!$B$53)</f>
        <v>0</v>
      </c>
      <c r="U3779" s="57">
        <f t="shared" ref="U3779:U3842" si="1010">M3779+R3779-T3779</f>
        <v>2.2861206578177957</v>
      </c>
      <c r="V3779" s="57">
        <f>(L3779-P3779)/1000*SetUp!$B$13*1000000/SetUp!$B$48</f>
        <v>2.283982244253786</v>
      </c>
      <c r="W3779" s="57">
        <f t="shared" si="1003"/>
        <v>1.3877787807814457E-16</v>
      </c>
      <c r="X3779" s="57">
        <f>MAX((SetUp!$B$56*(1-($H3779/SetUp!$B$56)^2)*TANH(($B3779-$D3779)/SetUp!$B$56))/(1+$H3779/SetUp!$B$56*TANH(($B3779-$D3779)/SetUp!$B$56)),0)</f>
        <v>0</v>
      </c>
    </row>
    <row r="3780" spans="1:24" x14ac:dyDescent="0.3">
      <c r="A3780" s="64">
        <v>30442</v>
      </c>
      <c r="B3780" s="57">
        <v>6.0000000000000001E-3</v>
      </c>
      <c r="C3780" s="57">
        <v>7.4999999999999997E-2</v>
      </c>
      <c r="D3780" s="57">
        <v>3.5880000000000001</v>
      </c>
      <c r="E3780" s="57">
        <f t="shared" si="1004"/>
        <v>6.0000000000000001E-3</v>
      </c>
      <c r="F3780" s="57">
        <f t="shared" si="1005"/>
        <v>3.5820000000000003</v>
      </c>
      <c r="G3780" s="57">
        <f t="shared" si="1006"/>
        <v>0</v>
      </c>
      <c r="H3780" s="57">
        <f>IF(Q3779&gt;SetUp!$B$56,SetUp!$B$56,Q3779)</f>
        <v>1.5996109718300741E-6</v>
      </c>
      <c r="I3780" s="57">
        <f t="shared" ref="I3780:I3843" si="1011">U3779+G3780+O3780</f>
        <v>2.2861206578177957</v>
      </c>
      <c r="J3780" s="57">
        <f>MIN(F3780,H3780,(1-EXP(-SetUp!$B$52*H3780/SetUp!$B$56))*F3780)</f>
        <v>8.9528215396406101E-7</v>
      </c>
      <c r="K3780" s="57">
        <f t="shared" si="1007"/>
        <v>7.0432881786601305E-7</v>
      </c>
      <c r="L3780" s="57">
        <f>IF(I3780&lt;=0,0,MIN(SetUp!$B$50*I3780^SetUp!$B$55,I3780))</f>
        <v>8.1194777827619982E-2</v>
      </c>
      <c r="M3780" s="57">
        <f t="shared" si="1008"/>
        <v>2.2049258799901756</v>
      </c>
      <c r="N3780" s="57">
        <f>IF(SetUp!$B$62=0,X3780,(B3780-E3780)*(1-(H3780/SetUp!$B$66/SetUp!$B$56)))</f>
        <v>0</v>
      </c>
      <c r="O3780" s="57">
        <f>K3780*SetUp!$B$65</f>
        <v>0</v>
      </c>
      <c r="P3780" s="57">
        <f>MIN(SetUp!$B$54*L3780^SetUp!$B$51,L3780)</f>
        <v>4.3491255486875095E-2</v>
      </c>
      <c r="Q3780" s="57">
        <f t="shared" si="1009"/>
        <v>7.0432881786601305E-7</v>
      </c>
      <c r="R3780" s="57">
        <f>IF((H3780+N3780-O3780)&gt;SetUp!$B$56,T3779+H3780+N3780-O3780-SetUp!$B$56,T3779)</f>
        <v>0</v>
      </c>
      <c r="S3780" s="57">
        <f>R3780*SetUp!$B$65</f>
        <v>0</v>
      </c>
      <c r="T3780" s="57">
        <f>IF((R3780-S3780)&lt;SetUp!$B$53,R3780-S3780,SetUp!$B$53)</f>
        <v>0</v>
      </c>
      <c r="U3780" s="57">
        <f t="shared" si="1010"/>
        <v>2.2049258799901756</v>
      </c>
      <c r="V3780" s="57">
        <f>(L3780-P3780)/1000*SetUp!$B$13*1000000/SetUp!$B$48</f>
        <v>2.1444889921146988</v>
      </c>
      <c r="W3780" s="57">
        <f t="shared" ref="W3780:W3843" si="1012">Q3780+U3780+T3780-H3780-U3779-T3779-B3780+E3780+J3780+L3780</f>
        <v>1.2490009027033011E-16</v>
      </c>
      <c r="X3780" s="57">
        <f>MAX((SetUp!$B$56*(1-($H3780/SetUp!$B$56)^2)*TANH(($B3780-$D3780)/SetUp!$B$56))/(1+$H3780/SetUp!$B$56*TANH(($B3780-$D3780)/SetUp!$B$56)),0)</f>
        <v>0</v>
      </c>
    </row>
    <row r="3781" spans="1:24" x14ac:dyDescent="0.3">
      <c r="A3781" s="64">
        <v>30443</v>
      </c>
      <c r="B3781" s="57">
        <v>8.0000000000000002E-3</v>
      </c>
      <c r="C3781" s="57">
        <v>6.3E-2</v>
      </c>
      <c r="D3781" s="57">
        <v>3.5880000000000001</v>
      </c>
      <c r="E3781" s="57">
        <f t="shared" si="1004"/>
        <v>8.0000000000000002E-3</v>
      </c>
      <c r="F3781" s="57">
        <f t="shared" si="1005"/>
        <v>3.58</v>
      </c>
      <c r="G3781" s="57">
        <f t="shared" si="1006"/>
        <v>0</v>
      </c>
      <c r="H3781" s="57">
        <f>IF(Q3780&gt;SetUp!$B$56,SetUp!$B$56,Q3780)</f>
        <v>7.0432881786601305E-7</v>
      </c>
      <c r="I3781" s="57">
        <f t="shared" si="1011"/>
        <v>2.2049258799901756</v>
      </c>
      <c r="J3781" s="57">
        <f>MIN(F3781,H3781,(1-EXP(-SetUp!$B$52*H3781/SetUp!$B$56))*F3781)</f>
        <v>3.9398391062261949E-7</v>
      </c>
      <c r="K3781" s="57">
        <f t="shared" si="1007"/>
        <v>3.1034490724339356E-7</v>
      </c>
      <c r="L3781" s="57">
        <f>IF(I3781&lt;=0,0,MIN(SetUp!$B$50*I3781^SetUp!$B$55,I3781))</f>
        <v>7.6445661431889272E-2</v>
      </c>
      <c r="M3781" s="57">
        <f t="shared" si="1008"/>
        <v>2.1284802185582863</v>
      </c>
      <c r="N3781" s="57">
        <f>IF(SetUp!$B$62=0,X3781,(B3781-E3781)*(1-(H3781/SetUp!$B$66/SetUp!$B$56)))</f>
        <v>0</v>
      </c>
      <c r="O3781" s="57">
        <f>K3781*SetUp!$B$65</f>
        <v>0</v>
      </c>
      <c r="P3781" s="57">
        <f>MIN(SetUp!$B$54*L3781^SetUp!$B$51,L3781)</f>
        <v>4.0989439629564001E-2</v>
      </c>
      <c r="Q3781" s="57">
        <f t="shared" si="1009"/>
        <v>3.1034490724339356E-7</v>
      </c>
      <c r="R3781" s="57">
        <f>IF((H3781+N3781-O3781)&gt;SetUp!$B$56,T3780+H3781+N3781-O3781-SetUp!$B$56,T3780)</f>
        <v>0</v>
      </c>
      <c r="S3781" s="57">
        <f>R3781*SetUp!$B$65</f>
        <v>0</v>
      </c>
      <c r="T3781" s="57">
        <f>IF((R3781-S3781)&lt;SetUp!$B$53,R3781-S3781,SetUp!$B$53)</f>
        <v>0</v>
      </c>
      <c r="U3781" s="57">
        <f t="shared" si="1010"/>
        <v>2.1284802185582863</v>
      </c>
      <c r="V3781" s="57">
        <f>(L3781-P3781)/1000*SetUp!$B$13*1000000/SetUp!$B$48</f>
        <v>2.0166677444588474</v>
      </c>
      <c r="W3781" s="57">
        <f t="shared" si="1012"/>
        <v>-2.9143354396410359E-16</v>
      </c>
      <c r="X3781" s="57">
        <f>MAX((SetUp!$B$56*(1-($H3781/SetUp!$B$56)^2)*TANH(($B3781-$D3781)/SetUp!$B$56))/(1+$H3781/SetUp!$B$56*TANH(($B3781-$D3781)/SetUp!$B$56)),0)</f>
        <v>0</v>
      </c>
    </row>
    <row r="3782" spans="1:24" x14ac:dyDescent="0.3">
      <c r="A3782" s="64">
        <v>30444</v>
      </c>
      <c r="B3782" s="57">
        <v>4.9000000000000002E-2</v>
      </c>
      <c r="C3782" s="57">
        <v>6.3E-2</v>
      </c>
      <c r="D3782" s="57">
        <v>3.5880000000000001</v>
      </c>
      <c r="E3782" s="57">
        <f t="shared" si="1004"/>
        <v>4.9000000000000002E-2</v>
      </c>
      <c r="F3782" s="57">
        <f t="shared" si="1005"/>
        <v>3.5390000000000001</v>
      </c>
      <c r="G3782" s="57">
        <f t="shared" si="1006"/>
        <v>0</v>
      </c>
      <c r="H3782" s="57">
        <f>IF(Q3781&gt;SetUp!$B$56,SetUp!$B$56,Q3781)</f>
        <v>3.1034490724339356E-7</v>
      </c>
      <c r="I3782" s="57">
        <f t="shared" si="1011"/>
        <v>2.1284802185582863</v>
      </c>
      <c r="J3782" s="57">
        <f>MIN(F3782,H3782,(1-EXP(-SetUp!$B$52*H3782/SetUp!$B$56))*F3782)</f>
        <v>1.7161103122587118E-7</v>
      </c>
      <c r="K3782" s="57">
        <f t="shared" si="1007"/>
        <v>1.3873387601752239E-7</v>
      </c>
      <c r="L3782" s="57">
        <f>IF(I3782&lt;=0,0,MIN(SetUp!$B$50*I3782^SetUp!$B$55,I3782))</f>
        <v>7.2079574616075809E-2</v>
      </c>
      <c r="M3782" s="57">
        <f t="shared" si="1008"/>
        <v>2.0564006439422107</v>
      </c>
      <c r="N3782" s="57">
        <f>IF(SetUp!$B$62=0,X3782,(B3782-E3782)*(1-(H3782/SetUp!$B$66/SetUp!$B$56)))</f>
        <v>0</v>
      </c>
      <c r="O3782" s="57">
        <f>K3782*SetUp!$B$65</f>
        <v>0</v>
      </c>
      <c r="P3782" s="57">
        <f>MIN(SetUp!$B$54*L3782^SetUp!$B$51,L3782)</f>
        <v>3.8687070818180153E-2</v>
      </c>
      <c r="Q3782" s="57">
        <f t="shared" si="1009"/>
        <v>1.3873387601752239E-7</v>
      </c>
      <c r="R3782" s="57">
        <f>IF((H3782+N3782-O3782)&gt;SetUp!$B$56,T3781+H3782+N3782-O3782-SetUp!$B$56,T3781)</f>
        <v>0</v>
      </c>
      <c r="S3782" s="57">
        <f>R3782*SetUp!$B$65</f>
        <v>0</v>
      </c>
      <c r="T3782" s="57">
        <f>IF((R3782-S3782)&lt;SetUp!$B$53,R3782-S3782,SetUp!$B$53)</f>
        <v>0</v>
      </c>
      <c r="U3782" s="57">
        <f t="shared" si="1010"/>
        <v>2.0564006439422107</v>
      </c>
      <c r="V3782" s="57">
        <f>(L3782-P3782)/1000*SetUp!$B$13*1000000/SetUp!$B$48</f>
        <v>1.8992882459777303</v>
      </c>
      <c r="W3782" s="57">
        <f t="shared" si="1012"/>
        <v>2.6367796834847468E-16</v>
      </c>
      <c r="X3782" s="57">
        <f>MAX((SetUp!$B$56*(1-($H3782/SetUp!$B$56)^2)*TANH(($B3782-$D3782)/SetUp!$B$56))/(1+$H3782/SetUp!$B$56*TANH(($B3782-$D3782)/SetUp!$B$56)),0)</f>
        <v>0</v>
      </c>
    </row>
    <row r="3783" spans="1:24" x14ac:dyDescent="0.3">
      <c r="A3783" s="64">
        <v>30445</v>
      </c>
      <c r="B3783" s="57">
        <v>0</v>
      </c>
      <c r="C3783" s="57">
        <v>6.3E-2</v>
      </c>
      <c r="D3783" s="57">
        <v>3.5880000000000001</v>
      </c>
      <c r="E3783" s="57">
        <f t="shared" si="1004"/>
        <v>0</v>
      </c>
      <c r="F3783" s="57">
        <f t="shared" si="1005"/>
        <v>3.5880000000000001</v>
      </c>
      <c r="G3783" s="57">
        <f t="shared" si="1006"/>
        <v>0</v>
      </c>
      <c r="H3783" s="57">
        <f>IF(Q3782&gt;SetUp!$B$56,SetUp!$B$56,Q3782)</f>
        <v>1.3873387601752239E-7</v>
      </c>
      <c r="I3783" s="57">
        <f t="shared" si="1011"/>
        <v>2.0564006439422107</v>
      </c>
      <c r="J3783" s="57">
        <f>MIN(F3783,H3783,(1-EXP(-SetUp!$B$52*H3783/SetUp!$B$56))*F3783)</f>
        <v>7.777767820460468E-8</v>
      </c>
      <c r="K3783" s="57">
        <f t="shared" si="1007"/>
        <v>6.0956197812917709E-8</v>
      </c>
      <c r="L3783" s="57">
        <f>IF(I3783&lt;=0,0,MIN(SetUp!$B$50*I3783^SetUp!$B$55,I3783))</f>
        <v>6.8057459968538042E-2</v>
      </c>
      <c r="M3783" s="57">
        <f t="shared" si="1008"/>
        <v>1.9883431839736727</v>
      </c>
      <c r="N3783" s="57">
        <f>IF(SetUp!$B$62=0,X3783,(B3783-E3783)*(1-(H3783/SetUp!$B$66/SetUp!$B$56)))</f>
        <v>0</v>
      </c>
      <c r="O3783" s="57">
        <f>K3783*SetUp!$B$65</f>
        <v>0</v>
      </c>
      <c r="P3783" s="57">
        <f>MIN(SetUp!$B$54*L3783^SetUp!$B$51,L3783)</f>
        <v>3.6563990485923327E-2</v>
      </c>
      <c r="Q3783" s="57">
        <f t="shared" si="1009"/>
        <v>6.0956197812917709E-8</v>
      </c>
      <c r="R3783" s="57">
        <f>IF((H3783+N3783-O3783)&gt;SetUp!$B$56,T3782+H3783+N3783-O3783-SetUp!$B$56,T3782)</f>
        <v>0</v>
      </c>
      <c r="S3783" s="57">
        <f>R3783*SetUp!$B$65</f>
        <v>0</v>
      </c>
      <c r="T3783" s="57">
        <f>IF((R3783-S3783)&lt;SetUp!$B$53,R3783-S3783,SetUp!$B$53)</f>
        <v>0</v>
      </c>
      <c r="U3783" s="57">
        <f t="shared" si="1010"/>
        <v>1.9883431839736727</v>
      </c>
      <c r="V3783" s="57">
        <f>(L3783-P3783)/1000*SetUp!$B$13*1000000/SetUp!$B$48</f>
        <v>1.7912755741651796</v>
      </c>
      <c r="W3783" s="57">
        <f t="shared" si="1012"/>
        <v>2.0816681711721685E-16</v>
      </c>
      <c r="X3783" s="57">
        <f>MAX((SetUp!$B$56*(1-($H3783/SetUp!$B$56)^2)*TANH(($B3783-$D3783)/SetUp!$B$56))/(1+$H3783/SetUp!$B$56*TANH(($B3783-$D3783)/SetUp!$B$56)),0)</f>
        <v>0</v>
      </c>
    </row>
    <row r="3784" spans="1:24" x14ac:dyDescent="0.3">
      <c r="A3784" s="64">
        <v>30446</v>
      </c>
      <c r="B3784" s="57">
        <v>1.4750000000000001</v>
      </c>
      <c r="C3784" s="57">
        <v>6.3E-2</v>
      </c>
      <c r="D3784" s="57">
        <v>3.5880000000000001</v>
      </c>
      <c r="E3784" s="57">
        <f t="shared" si="1004"/>
        <v>1.4750000000000001</v>
      </c>
      <c r="F3784" s="57">
        <f t="shared" si="1005"/>
        <v>2.113</v>
      </c>
      <c r="G3784" s="57">
        <f t="shared" si="1006"/>
        <v>0</v>
      </c>
      <c r="H3784" s="57">
        <f>IF(Q3783&gt;SetUp!$B$56,SetUp!$B$56,Q3783)</f>
        <v>6.0956197812917709E-8</v>
      </c>
      <c r="I3784" s="57">
        <f t="shared" si="1011"/>
        <v>1.9883431839736727</v>
      </c>
      <c r="J3784" s="57">
        <f>MIN(F3784,H3784,(1-EXP(-SetUp!$B$52*H3784/SetUp!$B$56))*F3784)</f>
        <v>2.0125069496779168E-8</v>
      </c>
      <c r="K3784" s="57">
        <f t="shared" si="1007"/>
        <v>4.0831128316138542E-8</v>
      </c>
      <c r="L3784" s="57">
        <f>IF(I3784&lt;=0,0,MIN(SetUp!$B$50*I3784^SetUp!$B$55,I3784))</f>
        <v>6.4345042566761101E-2</v>
      </c>
      <c r="M3784" s="57">
        <f t="shared" si="1008"/>
        <v>1.9239981414069116</v>
      </c>
      <c r="N3784" s="57">
        <f>IF(SetUp!$B$62=0,X3784,(B3784-E3784)*(1-(H3784/SetUp!$B$66/SetUp!$B$56)))</f>
        <v>0</v>
      </c>
      <c r="O3784" s="57">
        <f>K3784*SetUp!$B$65</f>
        <v>0</v>
      </c>
      <c r="P3784" s="57">
        <f>MIN(SetUp!$B$54*L3784^SetUp!$B$51,L3784)</f>
        <v>3.460249102826566E-2</v>
      </c>
      <c r="Q3784" s="57">
        <f t="shared" si="1009"/>
        <v>4.0831128316138542E-8</v>
      </c>
      <c r="R3784" s="57">
        <f>IF((H3784+N3784-O3784)&gt;SetUp!$B$56,T3783+H3784+N3784-O3784-SetUp!$B$56,T3783)</f>
        <v>0</v>
      </c>
      <c r="S3784" s="57">
        <f>R3784*SetUp!$B$65</f>
        <v>0</v>
      </c>
      <c r="T3784" s="57">
        <f>IF((R3784-S3784)&lt;SetUp!$B$53,R3784-S3784,SetUp!$B$53)</f>
        <v>0</v>
      </c>
      <c r="U3784" s="57">
        <f t="shared" si="1010"/>
        <v>1.9239981414069116</v>
      </c>
      <c r="V3784" s="57">
        <f>(L3784-P3784)/1000*SetUp!$B$13*1000000/SetUp!$B$48</f>
        <v>1.6916874183603789</v>
      </c>
      <c r="W3784" s="57">
        <f t="shared" si="1012"/>
        <v>-1.1102230246251565E-16</v>
      </c>
      <c r="X3784" s="57">
        <f>MAX((SetUp!$B$56*(1-($H3784/SetUp!$B$56)^2)*TANH(($B3784-$D3784)/SetUp!$B$56))/(1+$H3784/SetUp!$B$56*TANH(($B3784-$D3784)/SetUp!$B$56)),0)</f>
        <v>0</v>
      </c>
    </row>
    <row r="3785" spans="1:24" x14ac:dyDescent="0.3">
      <c r="A3785" s="64">
        <v>30447</v>
      </c>
      <c r="B3785" s="57">
        <v>4.1900000000000004</v>
      </c>
      <c r="C3785" s="57">
        <v>7.4999999999999997E-2</v>
      </c>
      <c r="D3785" s="57">
        <v>3.5880000000000001</v>
      </c>
      <c r="E3785" s="57">
        <f t="shared" si="1004"/>
        <v>3.5880000000000001</v>
      </c>
      <c r="F3785" s="57">
        <f t="shared" si="1005"/>
        <v>0</v>
      </c>
      <c r="G3785" s="57">
        <f t="shared" si="1006"/>
        <v>1.7753868123859817E-5</v>
      </c>
      <c r="H3785" s="57">
        <f>IF(Q3784&gt;SetUp!$B$56,SetUp!$B$56,Q3784)</f>
        <v>4.0831128316138542E-8</v>
      </c>
      <c r="I3785" s="57">
        <f t="shared" si="1011"/>
        <v>1.9240158952750355</v>
      </c>
      <c r="J3785" s="57">
        <f>MIN(F3785,H3785,(1-EXP(-SetUp!$B$52*H3785/SetUp!$B$56))*F3785)</f>
        <v>0</v>
      </c>
      <c r="K3785" s="57">
        <f t="shared" si="1007"/>
        <v>4.0831128316138542E-8</v>
      </c>
      <c r="L3785" s="57">
        <f>IF(I3785&lt;=0,0,MIN(SetUp!$B$50*I3785^SetUp!$B$55,I3785))</f>
        <v>6.0913087126920458E-2</v>
      </c>
      <c r="M3785" s="57">
        <f t="shared" si="1008"/>
        <v>1.8631028081481149</v>
      </c>
      <c r="N3785" s="57">
        <f>IF(SetUp!$B$62=0,X3785,(B3785-E3785)*(1-(H3785/SetUp!$B$66/SetUp!$B$56)))</f>
        <v>0.60198224613187645</v>
      </c>
      <c r="O3785" s="57">
        <f>K3785*SetUp!$B$65</f>
        <v>0</v>
      </c>
      <c r="P3785" s="57">
        <f>MIN(SetUp!$B$54*L3785^SetUp!$B$51,L3785)</f>
        <v>3.2787465196639852E-2</v>
      </c>
      <c r="Q3785" s="57">
        <f t="shared" si="1009"/>
        <v>0.60198228696300482</v>
      </c>
      <c r="R3785" s="57">
        <f>IF((H3785+N3785-O3785)&gt;SetUp!$B$56,T3784+H3785+N3785-O3785-SetUp!$B$56,T3784)</f>
        <v>0</v>
      </c>
      <c r="S3785" s="57">
        <f>R3785*SetUp!$B$65</f>
        <v>0</v>
      </c>
      <c r="T3785" s="57">
        <f>IF((R3785-S3785)&lt;SetUp!$B$53,R3785-S3785,SetUp!$B$53)</f>
        <v>0</v>
      </c>
      <c r="U3785" s="57">
        <f t="shared" si="1010"/>
        <v>1.8631028081481149</v>
      </c>
      <c r="V3785" s="57">
        <f>(L3785-P3785)/1000*SetUp!$B$13*1000000/SetUp!$B$48</f>
        <v>1.5997202086523921</v>
      </c>
      <c r="W3785" s="57">
        <f t="shared" si="1012"/>
        <v>-1.0408340855860843E-16</v>
      </c>
      <c r="X3785" s="57">
        <f>MAX((SetUp!$B$56*(1-($H3785/SetUp!$B$56)^2)*TANH(($B3785-$D3785)/SetUp!$B$56))/(1+$H3785/SetUp!$B$56*TANH(($B3785-$D3785)/SetUp!$B$56)),0)</f>
        <v>0.60198224613187645</v>
      </c>
    </row>
    <row r="3786" spans="1:24" x14ac:dyDescent="0.3">
      <c r="A3786" s="64">
        <v>30448</v>
      </c>
      <c r="B3786" s="57">
        <v>0.92400000000000004</v>
      </c>
      <c r="C3786" s="57">
        <v>7.4999999999999997E-2</v>
      </c>
      <c r="D3786" s="57">
        <v>3.5880000000000001</v>
      </c>
      <c r="E3786" s="57">
        <f t="shared" si="1004"/>
        <v>0.92400000000000004</v>
      </c>
      <c r="F3786" s="57">
        <f t="shared" si="1005"/>
        <v>2.6640000000000001</v>
      </c>
      <c r="G3786" s="57">
        <f t="shared" si="1006"/>
        <v>0</v>
      </c>
      <c r="H3786" s="57">
        <f>IF(Q3785&gt;SetUp!$B$56,SetUp!$B$56,Q3785)</f>
        <v>0.60198228696300482</v>
      </c>
      <c r="I3786" s="57">
        <f t="shared" si="1011"/>
        <v>1.8631028081481149</v>
      </c>
      <c r="J3786" s="57">
        <f>MIN(F3786,H3786,(1-EXP(-SetUp!$B$52*H3786/SetUp!$B$56))*F3786)</f>
        <v>0.23915156758264472</v>
      </c>
      <c r="K3786" s="57">
        <f t="shared" si="1007"/>
        <v>0.3628307193803601</v>
      </c>
      <c r="L3786" s="57">
        <f>IF(I3786&lt;=0,0,MIN(SetUp!$B$50*I3786^SetUp!$B$55,I3786))</f>
        <v>5.7733012357441223E-2</v>
      </c>
      <c r="M3786" s="57">
        <f t="shared" si="1008"/>
        <v>1.8053697957906736</v>
      </c>
      <c r="N3786" s="57">
        <f>IF(SetUp!$B$62=0,X3786,(B3786-E3786)*(1-(H3786/SetUp!$B$66/SetUp!$B$56)))</f>
        <v>0</v>
      </c>
      <c r="O3786" s="57">
        <f>K3786*SetUp!$B$65</f>
        <v>0</v>
      </c>
      <c r="P3786" s="57">
        <f>MIN(SetUp!$B$54*L3786^SetUp!$B$51,L3786)</f>
        <v>3.1104096940902923E-2</v>
      </c>
      <c r="Q3786" s="57">
        <f t="shared" si="1009"/>
        <v>0.3628307193803601</v>
      </c>
      <c r="R3786" s="57">
        <f>IF((H3786+N3786-O3786)&gt;SetUp!$B$56,T3785+H3786+N3786-O3786-SetUp!$B$56,T3785)</f>
        <v>0</v>
      </c>
      <c r="S3786" s="57">
        <f>R3786*SetUp!$B$65</f>
        <v>0</v>
      </c>
      <c r="T3786" s="57">
        <f>IF((R3786-S3786)&lt;SetUp!$B$53,R3786-S3786,SetUp!$B$53)</f>
        <v>0</v>
      </c>
      <c r="U3786" s="57">
        <f t="shared" si="1010"/>
        <v>1.8053697957906736</v>
      </c>
      <c r="V3786" s="57">
        <f>(L3786-P3786)/1000*SetUp!$B$13*1000000/SetUp!$B$48</f>
        <v>1.514591010002478</v>
      </c>
      <c r="W3786" s="57">
        <f t="shared" si="1012"/>
        <v>-4.9266146717741321E-16</v>
      </c>
      <c r="X3786" s="57">
        <f>MAX((SetUp!$B$56*(1-($H3786/SetUp!$B$56)^2)*TANH(($B3786-$D3786)/SetUp!$B$56))/(1+$H3786/SetUp!$B$56*TANH(($B3786-$D3786)/SetUp!$B$56)),0)</f>
        <v>0</v>
      </c>
    </row>
    <row r="3787" spans="1:24" x14ac:dyDescent="0.3">
      <c r="A3787" s="64">
        <v>30449</v>
      </c>
      <c r="B3787" s="57">
        <v>5.6000000000000001E-2</v>
      </c>
      <c r="C3787" s="57">
        <v>6.3E-2</v>
      </c>
      <c r="D3787" s="57">
        <v>3.5880000000000001</v>
      </c>
      <c r="E3787" s="57">
        <f t="shared" si="1004"/>
        <v>5.6000000000000001E-2</v>
      </c>
      <c r="F3787" s="57">
        <f t="shared" si="1005"/>
        <v>3.532</v>
      </c>
      <c r="G3787" s="57">
        <f t="shared" si="1006"/>
        <v>0</v>
      </c>
      <c r="H3787" s="57">
        <f>IF(Q3786&gt;SetUp!$B$56,SetUp!$B$56,Q3786)</f>
        <v>0.3628307193803601</v>
      </c>
      <c r="I3787" s="57">
        <f t="shared" si="1011"/>
        <v>1.8053697957906736</v>
      </c>
      <c r="J3787" s="57">
        <f>MIN(F3787,H3787,(1-EXP(-SetUp!$B$52*H3787/SetUp!$B$56))*F3787)</f>
        <v>0.19466700728452019</v>
      </c>
      <c r="K3787" s="57">
        <f t="shared" si="1007"/>
        <v>0.16816371209583991</v>
      </c>
      <c r="L3787" s="57">
        <f>IF(I3787&lt;=0,0,MIN(SetUp!$B$50*I3787^SetUp!$B$55,I3787))</f>
        <v>5.4782242366240498E-2</v>
      </c>
      <c r="M3787" s="57">
        <f t="shared" si="1008"/>
        <v>1.7505875534244331</v>
      </c>
      <c r="N3787" s="57">
        <f>IF(SetUp!$B$62=0,X3787,(B3787-E3787)*(1-(H3787/SetUp!$B$66/SetUp!$B$56)))</f>
        <v>0</v>
      </c>
      <c r="O3787" s="57">
        <f>K3787*SetUp!$B$65</f>
        <v>0</v>
      </c>
      <c r="P3787" s="57">
        <f>MIN(SetUp!$B$54*L3787^SetUp!$B$51,L3787)</f>
        <v>2.9540700527273988E-2</v>
      </c>
      <c r="Q3787" s="57">
        <f t="shared" si="1009"/>
        <v>0.16816371209583991</v>
      </c>
      <c r="R3787" s="57">
        <f>IF((H3787+N3787-O3787)&gt;SetUp!$B$56,T3786+H3787+N3787-O3787-SetUp!$B$56,T3786)</f>
        <v>0</v>
      </c>
      <c r="S3787" s="57">
        <f>R3787*SetUp!$B$65</f>
        <v>0</v>
      </c>
      <c r="T3787" s="57">
        <f>IF((R3787-S3787)&lt;SetUp!$B$53,R3787-S3787,SetUp!$B$53)</f>
        <v>0</v>
      </c>
      <c r="U3787" s="57">
        <f t="shared" si="1010"/>
        <v>1.7505875534244331</v>
      </c>
      <c r="V3787" s="57">
        <f>(L3787-P3787)/1000*SetUp!$B$13*1000000/SetUp!$B$48</f>
        <v>1.4356804154387897</v>
      </c>
      <c r="W3787" s="57">
        <f t="shared" si="1012"/>
        <v>-7.6327832942979512E-17</v>
      </c>
      <c r="X3787" s="57">
        <f>MAX((SetUp!$B$56*(1-($H3787/SetUp!$B$56)^2)*TANH(($B3787-$D3787)/SetUp!$B$56))/(1+$H3787/SetUp!$B$56*TANH(($B3787-$D3787)/SetUp!$B$56)),0)</f>
        <v>0</v>
      </c>
    </row>
    <row r="3788" spans="1:24" x14ac:dyDescent="0.3">
      <c r="A3788" s="64">
        <v>30450</v>
      </c>
      <c r="B3788" s="57">
        <v>0.34499999999999997</v>
      </c>
      <c r="C3788" s="57">
        <v>6.3E-2</v>
      </c>
      <c r="D3788" s="57">
        <v>3.5880000000000001</v>
      </c>
      <c r="E3788" s="57">
        <f t="shared" si="1004"/>
        <v>0.34499999999999997</v>
      </c>
      <c r="F3788" s="57">
        <f t="shared" si="1005"/>
        <v>3.2430000000000003</v>
      </c>
      <c r="G3788" s="57">
        <f t="shared" si="1006"/>
        <v>0</v>
      </c>
      <c r="H3788" s="57">
        <f>IF(Q3787&gt;SetUp!$B$56,SetUp!$B$56,Q3787)</f>
        <v>0.16816371209583991</v>
      </c>
      <c r="I3788" s="57">
        <f t="shared" si="1011"/>
        <v>1.7505875534244331</v>
      </c>
      <c r="J3788" s="57">
        <f>MIN(F3788,H3788,(1-EXP(-SetUp!$B$52*H3788/SetUp!$B$56))*F3788)</f>
        <v>8.4101953531016613E-2</v>
      </c>
      <c r="K3788" s="57">
        <f t="shared" si="1007"/>
        <v>8.40617585648233E-2</v>
      </c>
      <c r="L3788" s="57">
        <f>IF(I3788&lt;=0,0,MIN(SetUp!$B$50*I3788^SetUp!$B$55,I3788))</f>
        <v>5.2039835086785412E-2</v>
      </c>
      <c r="M3788" s="57">
        <f t="shared" si="1008"/>
        <v>1.6985477183376476</v>
      </c>
      <c r="N3788" s="57">
        <f>IF(SetUp!$B$62=0,X3788,(B3788-E3788)*(1-(H3788/SetUp!$B$66/SetUp!$B$56)))</f>
        <v>0</v>
      </c>
      <c r="O3788" s="57">
        <f>K3788*SetUp!$B$65</f>
        <v>0</v>
      </c>
      <c r="P3788" s="57">
        <f>MIN(SetUp!$B$54*L3788^SetUp!$B$51,L3788)</f>
        <v>2.8086416293928045E-2</v>
      </c>
      <c r="Q3788" s="57">
        <f t="shared" si="1009"/>
        <v>8.40617585648233E-2</v>
      </c>
      <c r="R3788" s="57">
        <f>IF((H3788+N3788-O3788)&gt;SetUp!$B$56,T3787+H3788+N3788-O3788-SetUp!$B$56,T3787)</f>
        <v>0</v>
      </c>
      <c r="S3788" s="57">
        <f>R3788*SetUp!$B$65</f>
        <v>0</v>
      </c>
      <c r="T3788" s="57">
        <f>IF((R3788-S3788)&lt;SetUp!$B$53,R3788-S3788,SetUp!$B$53)</f>
        <v>0</v>
      </c>
      <c r="U3788" s="57">
        <f t="shared" si="1010"/>
        <v>1.6985477183376476</v>
      </c>
      <c r="V3788" s="57">
        <f>(L3788-P3788)/1000*SetUp!$B$13*1000000/SetUp!$B$48</f>
        <v>1.3624149611423584</v>
      </c>
      <c r="W3788" s="57">
        <f t="shared" si="1012"/>
        <v>0</v>
      </c>
      <c r="X3788" s="57">
        <f>MAX((SetUp!$B$56*(1-($H3788/SetUp!$B$56)^2)*TANH(($B3788-$D3788)/SetUp!$B$56))/(1+$H3788/SetUp!$B$56*TANH(($B3788-$D3788)/SetUp!$B$56)),0)</f>
        <v>0</v>
      </c>
    </row>
    <row r="3789" spans="1:24" x14ac:dyDescent="0.3">
      <c r="A3789" s="64">
        <v>30451</v>
      </c>
      <c r="B3789" s="57">
        <v>8.3000000000000004E-2</v>
      </c>
      <c r="C3789" s="57">
        <v>6.3E-2</v>
      </c>
      <c r="D3789" s="57">
        <v>3.5880000000000001</v>
      </c>
      <c r="E3789" s="57">
        <f t="shared" si="1004"/>
        <v>8.3000000000000004E-2</v>
      </c>
      <c r="F3789" s="57">
        <f t="shared" si="1005"/>
        <v>3.5049999999999999</v>
      </c>
      <c r="G3789" s="57">
        <f t="shared" si="1006"/>
        <v>0</v>
      </c>
      <c r="H3789" s="57">
        <f>IF(Q3788&gt;SetUp!$B$56,SetUp!$B$56,Q3788)</f>
        <v>8.40617585648233E-2</v>
      </c>
      <c r="I3789" s="57">
        <f t="shared" si="1011"/>
        <v>1.6985477183376476</v>
      </c>
      <c r="J3789" s="57">
        <f>MIN(F3789,H3789,(1-EXP(-SetUp!$B$52*H3789/SetUp!$B$56))*F3789)</f>
        <v>4.573592724616965E-2</v>
      </c>
      <c r="K3789" s="57">
        <f t="shared" si="1007"/>
        <v>3.832583131865365E-2</v>
      </c>
      <c r="L3789" s="57">
        <f>IF(I3789&lt;=0,0,MIN(SetUp!$B$50*I3789^SetUp!$B$55,I3789))</f>
        <v>4.9487149428966822E-2</v>
      </c>
      <c r="M3789" s="57">
        <f t="shared" si="1008"/>
        <v>1.6490605689086808</v>
      </c>
      <c r="N3789" s="57">
        <f>IF(SetUp!$B$62=0,X3789,(B3789-E3789)*(1-(H3789/SetUp!$B$66/SetUp!$B$56)))</f>
        <v>0</v>
      </c>
      <c r="O3789" s="57">
        <f>K3789*SetUp!$B$65</f>
        <v>0</v>
      </c>
      <c r="P3789" s="57">
        <f>MIN(SetUp!$B$54*L3789^SetUp!$B$51,L3789)</f>
        <v>2.6731569267438974E-2</v>
      </c>
      <c r="Q3789" s="57">
        <f t="shared" si="1009"/>
        <v>3.832583131865365E-2</v>
      </c>
      <c r="R3789" s="57">
        <f>IF((H3789+N3789-O3789)&gt;SetUp!$B$56,T3788+H3789+N3789-O3789-SetUp!$B$56,T3788)</f>
        <v>0</v>
      </c>
      <c r="S3789" s="57">
        <f>R3789*SetUp!$B$65</f>
        <v>0</v>
      </c>
      <c r="T3789" s="57">
        <f>IF((R3789-S3789)&lt;SetUp!$B$53,R3789-S3789,SetUp!$B$53)</f>
        <v>0</v>
      </c>
      <c r="U3789" s="57">
        <f t="shared" si="1010"/>
        <v>1.6490605689086808</v>
      </c>
      <c r="V3789" s="57">
        <f>(L3789-P3789)/1000*SetUp!$B$13*1000000/SetUp!$B$48</f>
        <v>1.2942846751706436</v>
      </c>
      <c r="W3789" s="57">
        <f t="shared" si="1012"/>
        <v>-6.2450045135165055E-17</v>
      </c>
      <c r="X3789" s="57">
        <f>MAX((SetUp!$B$56*(1-($H3789/SetUp!$B$56)^2)*TANH(($B3789-$D3789)/SetUp!$B$56))/(1+$H3789/SetUp!$B$56*TANH(($B3789-$D3789)/SetUp!$B$56)),0)</f>
        <v>0</v>
      </c>
    </row>
    <row r="3790" spans="1:24" x14ac:dyDescent="0.3">
      <c r="A3790" s="64">
        <v>30452</v>
      </c>
      <c r="B3790" s="57">
        <v>0.09</v>
      </c>
      <c r="C3790" s="57">
        <v>6.3E-2</v>
      </c>
      <c r="D3790" s="57">
        <v>3.5880000000000001</v>
      </c>
      <c r="E3790" s="57">
        <f t="shared" si="1004"/>
        <v>0.09</v>
      </c>
      <c r="F3790" s="57">
        <f t="shared" si="1005"/>
        <v>3.4980000000000002</v>
      </c>
      <c r="G3790" s="57">
        <f t="shared" si="1006"/>
        <v>0</v>
      </c>
      <c r="H3790" s="57">
        <f>IF(Q3789&gt;SetUp!$B$56,SetUp!$B$56,Q3789)</f>
        <v>3.832583131865365E-2</v>
      </c>
      <c r="I3790" s="57">
        <f t="shared" si="1011"/>
        <v>1.6490605689086808</v>
      </c>
      <c r="J3790" s="57">
        <f>MIN(F3790,H3790,(1-EXP(-SetUp!$B$52*H3790/SetUp!$B$56))*F3790)</f>
        <v>2.088486618464282E-2</v>
      </c>
      <c r="K3790" s="57">
        <f t="shared" si="1007"/>
        <v>1.7440965134010829E-2</v>
      </c>
      <c r="L3790" s="57">
        <f>IF(I3790&lt;=0,0,MIN(SetUp!$B$50*I3790^SetUp!$B$55,I3790))</f>
        <v>4.7107551314731023E-2</v>
      </c>
      <c r="M3790" s="57">
        <f t="shared" si="1008"/>
        <v>1.6019530175939498</v>
      </c>
      <c r="N3790" s="57">
        <f>IF(SetUp!$B$62=0,X3790,(B3790-E3790)*(1-(H3790/SetUp!$B$66/SetUp!$B$56)))</f>
        <v>0</v>
      </c>
      <c r="O3790" s="57">
        <f>K3790*SetUp!$B$65</f>
        <v>0</v>
      </c>
      <c r="P3790" s="57">
        <f>MIN(SetUp!$B$54*L3790^SetUp!$B$51,L3790)</f>
        <v>2.5467518706898742E-2</v>
      </c>
      <c r="Q3790" s="57">
        <f t="shared" si="1009"/>
        <v>1.7440965134010829E-2</v>
      </c>
      <c r="R3790" s="57">
        <f>IF((H3790+N3790-O3790)&gt;SetUp!$B$56,T3789+H3790+N3790-O3790-SetUp!$B$56,T3789)</f>
        <v>0</v>
      </c>
      <c r="S3790" s="57">
        <f>R3790*SetUp!$B$65</f>
        <v>0</v>
      </c>
      <c r="T3790" s="57">
        <f>IF((R3790-S3790)&lt;SetUp!$B$53,R3790-S3790,SetUp!$B$53)</f>
        <v>0</v>
      </c>
      <c r="U3790" s="57">
        <f t="shared" si="1010"/>
        <v>1.6019530175939498</v>
      </c>
      <c r="V3790" s="57">
        <f>(L3790-P3790)/1000*SetUp!$B$13*1000000/SetUp!$B$48</f>
        <v>1.230834915027269</v>
      </c>
      <c r="W3790" s="57">
        <f t="shared" si="1012"/>
        <v>0</v>
      </c>
      <c r="X3790" s="57">
        <f>MAX((SetUp!$B$56*(1-($H3790/SetUp!$B$56)^2)*TANH(($B3790-$D3790)/SetUp!$B$56))/(1+$H3790/SetUp!$B$56*TANH(($B3790-$D3790)/SetUp!$B$56)),0)</f>
        <v>0</v>
      </c>
    </row>
    <row r="3791" spans="1:24" x14ac:dyDescent="0.3">
      <c r="A3791" s="64">
        <v>30453</v>
      </c>
      <c r="B3791" s="57">
        <v>0</v>
      </c>
      <c r="C3791" s="57">
        <v>0.05</v>
      </c>
      <c r="D3791" s="57">
        <v>3.5880000000000001</v>
      </c>
      <c r="E3791" s="57">
        <f t="shared" si="1004"/>
        <v>0</v>
      </c>
      <c r="F3791" s="57">
        <f t="shared" si="1005"/>
        <v>3.5880000000000001</v>
      </c>
      <c r="G3791" s="57">
        <f t="shared" si="1006"/>
        <v>0</v>
      </c>
      <c r="H3791" s="57">
        <f>IF(Q3790&gt;SetUp!$B$56,SetUp!$B$56,Q3790)</f>
        <v>1.7440965134010829E-2</v>
      </c>
      <c r="I3791" s="57">
        <f t="shared" si="1011"/>
        <v>1.6019530175939498</v>
      </c>
      <c r="J3791" s="57">
        <f>MIN(F3791,H3791,(1-EXP(-SetUp!$B$52*H3791/SetUp!$B$56))*F3791)</f>
        <v>9.7645301267211444E-3</v>
      </c>
      <c r="K3791" s="57">
        <f t="shared" si="1007"/>
        <v>7.676435007289685E-3</v>
      </c>
      <c r="L3791" s="57">
        <f>IF(I3791&lt;=0,0,MIN(SetUp!$B$50*I3791^SetUp!$B$55,I3791))</f>
        <v>4.4886162338158092E-2</v>
      </c>
      <c r="M3791" s="57">
        <f t="shared" si="1008"/>
        <v>1.5570668552557918</v>
      </c>
      <c r="N3791" s="57">
        <f>IF(SetUp!$B$62=0,X3791,(B3791-E3791)*(1-(H3791/SetUp!$B$66/SetUp!$B$56)))</f>
        <v>0</v>
      </c>
      <c r="O3791" s="57">
        <f>K3791*SetUp!$B$65</f>
        <v>0</v>
      </c>
      <c r="P3791" s="57">
        <f>MIN(SetUp!$B$54*L3791^SetUp!$B$51,L3791)</f>
        <v>2.4286529354086813E-2</v>
      </c>
      <c r="Q3791" s="57">
        <f t="shared" si="1009"/>
        <v>7.676435007289685E-3</v>
      </c>
      <c r="R3791" s="57">
        <f>IF((H3791+N3791-O3791)&gt;SetUp!$B$56,T3790+H3791+N3791-O3791-SetUp!$B$56,T3790)</f>
        <v>0</v>
      </c>
      <c r="S3791" s="57">
        <f>R3791*SetUp!$B$65</f>
        <v>0</v>
      </c>
      <c r="T3791" s="57">
        <f>IF((R3791-S3791)&lt;SetUp!$B$53,R3791-S3791,SetUp!$B$53)</f>
        <v>0</v>
      </c>
      <c r="U3791" s="57">
        <f t="shared" si="1010"/>
        <v>1.5570668552557918</v>
      </c>
      <c r="V3791" s="57">
        <f>(L3791-P3791)/1000*SetUp!$B$13*1000000/SetUp!$B$48</f>
        <v>1.1716593950216849</v>
      </c>
      <c r="W3791" s="57">
        <f t="shared" si="1012"/>
        <v>1.5265566588595902E-16</v>
      </c>
      <c r="X3791" s="57">
        <f>MAX((SetUp!$B$56*(1-($H3791/SetUp!$B$56)^2)*TANH(($B3791-$D3791)/SetUp!$B$56))/(1+$H3791/SetUp!$B$56*TANH(($B3791-$D3791)/SetUp!$B$56)),0)</f>
        <v>0</v>
      </c>
    </row>
    <row r="3792" spans="1:24" x14ac:dyDescent="0.3">
      <c r="A3792" s="64">
        <v>30454</v>
      </c>
      <c r="B3792" s="57">
        <v>0</v>
      </c>
      <c r="C3792" s="57">
        <v>0.04</v>
      </c>
      <c r="D3792" s="57">
        <v>3.5880000000000001</v>
      </c>
      <c r="E3792" s="57">
        <f t="shared" si="1004"/>
        <v>0</v>
      </c>
      <c r="F3792" s="57">
        <f t="shared" si="1005"/>
        <v>3.5880000000000001</v>
      </c>
      <c r="G3792" s="57">
        <f t="shared" si="1006"/>
        <v>0</v>
      </c>
      <c r="H3792" s="57">
        <f>IF(Q3791&gt;SetUp!$B$56,SetUp!$B$56,Q3791)</f>
        <v>7.676435007289685E-3</v>
      </c>
      <c r="I3792" s="57">
        <f t="shared" si="1011"/>
        <v>1.5570668552557918</v>
      </c>
      <c r="J3792" s="57">
        <f>MIN(F3792,H3792,(1-EXP(-SetUp!$B$52*H3792/SetUp!$B$56))*F3792)</f>
        <v>4.3010214453501608E-3</v>
      </c>
      <c r="K3792" s="57">
        <f t="shared" si="1007"/>
        <v>3.3754135619395243E-3</v>
      </c>
      <c r="L3792" s="57">
        <f>IF(I3792&lt;=0,0,MIN(SetUp!$B$50*I3792^SetUp!$B$55,I3792))</f>
        <v>4.2809644160823966E-2</v>
      </c>
      <c r="M3792" s="57">
        <f t="shared" si="1008"/>
        <v>1.5142572110949679</v>
      </c>
      <c r="N3792" s="57">
        <f>IF(SetUp!$B$62=0,X3792,(B3792-E3792)*(1-(H3792/SetUp!$B$66/SetUp!$B$56)))</f>
        <v>0</v>
      </c>
      <c r="O3792" s="57">
        <f>K3792*SetUp!$B$65</f>
        <v>0</v>
      </c>
      <c r="P3792" s="57">
        <f>MIN(SetUp!$B$54*L3792^SetUp!$B$51,L3792)</f>
        <v>2.3181660896765179E-2</v>
      </c>
      <c r="Q3792" s="57">
        <f t="shared" si="1009"/>
        <v>3.3754135619395243E-3</v>
      </c>
      <c r="R3792" s="57">
        <f>IF((H3792+N3792-O3792)&gt;SetUp!$B$56,T3791+H3792+N3792-O3792-SetUp!$B$56,T3791)</f>
        <v>0</v>
      </c>
      <c r="S3792" s="57">
        <f>R3792*SetUp!$B$65</f>
        <v>0</v>
      </c>
      <c r="T3792" s="57">
        <f>IF((R3792-S3792)&lt;SetUp!$B$53,R3792-S3792,SetUp!$B$53)</f>
        <v>0</v>
      </c>
      <c r="U3792" s="57">
        <f t="shared" si="1010"/>
        <v>1.5142572110949679</v>
      </c>
      <c r="V3792" s="57">
        <f>(L3792-P3792)/1000*SetUp!$B$13*1000000/SetUp!$B$48</f>
        <v>1.1163942102485809</v>
      </c>
      <c r="W3792" s="57">
        <f t="shared" si="1012"/>
        <v>0</v>
      </c>
      <c r="X3792" s="57">
        <f>MAX((SetUp!$B$56*(1-($H3792/SetUp!$B$56)^2)*TANH(($B3792-$D3792)/SetUp!$B$56))/(1+$H3792/SetUp!$B$56*TANH(($B3792-$D3792)/SetUp!$B$56)),0)</f>
        <v>0</v>
      </c>
    </row>
    <row r="3793" spans="1:24" x14ac:dyDescent="0.3">
      <c r="A3793" s="64">
        <v>30455</v>
      </c>
      <c r="B3793" s="57">
        <v>0</v>
      </c>
      <c r="C3793" s="57">
        <v>0.04</v>
      </c>
      <c r="D3793" s="57">
        <v>3.5880000000000001</v>
      </c>
      <c r="E3793" s="57">
        <f t="shared" si="1004"/>
        <v>0</v>
      </c>
      <c r="F3793" s="57">
        <f t="shared" si="1005"/>
        <v>3.5880000000000001</v>
      </c>
      <c r="G3793" s="57">
        <f t="shared" si="1006"/>
        <v>0</v>
      </c>
      <c r="H3793" s="57">
        <f>IF(Q3792&gt;SetUp!$B$56,SetUp!$B$56,Q3792)</f>
        <v>3.3754135619395243E-3</v>
      </c>
      <c r="I3793" s="57">
        <f t="shared" si="1011"/>
        <v>1.5142572110949679</v>
      </c>
      <c r="J3793" s="57">
        <f>MIN(F3793,H3793,(1-EXP(-SetUp!$B$52*H3793/SetUp!$B$56))*F3793)</f>
        <v>1.8918422975793278E-3</v>
      </c>
      <c r="K3793" s="57">
        <f t="shared" si="1007"/>
        <v>1.4835712643601964E-3</v>
      </c>
      <c r="L3793" s="57">
        <f>IF(I3793&lt;=0,0,MIN(SetUp!$B$50*I3793^SetUp!$B$55,I3793))</f>
        <v>4.086601297721025E-2</v>
      </c>
      <c r="M3793" s="57">
        <f t="shared" si="1008"/>
        <v>1.4733911981177577</v>
      </c>
      <c r="N3793" s="57">
        <f>IF(SetUp!$B$62=0,X3793,(B3793-E3793)*(1-(H3793/SetUp!$B$66/SetUp!$B$56)))</f>
        <v>0</v>
      </c>
      <c r="O3793" s="57">
        <f>K3793*SetUp!$B$65</f>
        <v>0</v>
      </c>
      <c r="P3793" s="57">
        <f>MIN(SetUp!$B$54*L3793^SetUp!$B$51,L3793)</f>
        <v>2.2146672770346352E-2</v>
      </c>
      <c r="Q3793" s="57">
        <f t="shared" si="1009"/>
        <v>1.4835712643601964E-3</v>
      </c>
      <c r="R3793" s="57">
        <f>IF((H3793+N3793-O3793)&gt;SetUp!$B$56,T3792+H3793+N3793-O3793-SetUp!$B$56,T3792)</f>
        <v>0</v>
      </c>
      <c r="S3793" s="57">
        <f>R3793*SetUp!$B$65</f>
        <v>0</v>
      </c>
      <c r="T3793" s="57">
        <f>IF((R3793-S3793)&lt;SetUp!$B$53,R3793-S3793,SetUp!$B$53)</f>
        <v>0</v>
      </c>
      <c r="U3793" s="57">
        <f t="shared" si="1010"/>
        <v>1.4733911981177577</v>
      </c>
      <c r="V3793" s="57">
        <f>(L3793-P3793)/1000*SetUp!$B$13*1000000/SetUp!$B$48</f>
        <v>1.0647126984708304</v>
      </c>
      <c r="W3793" s="57">
        <f t="shared" si="1012"/>
        <v>0</v>
      </c>
      <c r="X3793" s="57">
        <f>MAX((SetUp!$B$56*(1-($H3793/SetUp!$B$56)^2)*TANH(($B3793-$D3793)/SetUp!$B$56))/(1+$H3793/SetUp!$B$56*TANH(($B3793-$D3793)/SetUp!$B$56)),0)</f>
        <v>0</v>
      </c>
    </row>
    <row r="3794" spans="1:24" x14ac:dyDescent="0.3">
      <c r="A3794" s="64">
        <v>30456</v>
      </c>
      <c r="B3794" s="57">
        <v>0</v>
      </c>
      <c r="C3794" s="57">
        <v>0.04</v>
      </c>
      <c r="D3794" s="57">
        <v>3.5880000000000001</v>
      </c>
      <c r="E3794" s="57">
        <f t="shared" si="1004"/>
        <v>0</v>
      </c>
      <c r="F3794" s="57">
        <f t="shared" si="1005"/>
        <v>3.5880000000000001</v>
      </c>
      <c r="G3794" s="57">
        <f t="shared" si="1006"/>
        <v>0</v>
      </c>
      <c r="H3794" s="57">
        <f>IF(Q3793&gt;SetUp!$B$56,SetUp!$B$56,Q3793)</f>
        <v>1.4835712643601964E-3</v>
      </c>
      <c r="I3794" s="57">
        <f t="shared" si="1011"/>
        <v>1.4733911981177577</v>
      </c>
      <c r="J3794" s="57">
        <f>MIN(F3794,H3794,(1-EXP(-SetUp!$B$52*H3794/SetUp!$B$56))*F3794)</f>
        <v>8.3163074702352223E-4</v>
      </c>
      <c r="K3794" s="57">
        <f t="shared" si="1007"/>
        <v>6.519405173366742E-4</v>
      </c>
      <c r="L3794" s="57">
        <f>IF(I3794&lt;=0,0,MIN(SetUp!$B$50*I3794^SetUp!$B$55,I3794))</f>
        <v>3.9044479372477292E-2</v>
      </c>
      <c r="M3794" s="57">
        <f t="shared" si="1008"/>
        <v>1.4343467187452803</v>
      </c>
      <c r="N3794" s="57">
        <f>IF(SetUp!$B$62=0,X3794,(B3794-E3794)*(1-(H3794/SetUp!$B$66/SetUp!$B$56)))</f>
        <v>0</v>
      </c>
      <c r="O3794" s="57">
        <f>K3794*SetUp!$B$65</f>
        <v>0</v>
      </c>
      <c r="P3794" s="57">
        <f>MIN(SetUp!$B$54*L3794^SetUp!$B$51,L3794)</f>
        <v>2.1175941922373827E-2</v>
      </c>
      <c r="Q3794" s="57">
        <f t="shared" si="1009"/>
        <v>6.519405173366742E-4</v>
      </c>
      <c r="R3794" s="57">
        <f>IF((H3794+N3794-O3794)&gt;SetUp!$B$56,T3793+H3794+N3794-O3794-SetUp!$B$56,T3793)</f>
        <v>0</v>
      </c>
      <c r="S3794" s="57">
        <f>R3794*SetUp!$B$65</f>
        <v>0</v>
      </c>
      <c r="T3794" s="57">
        <f>IF((R3794-S3794)&lt;SetUp!$B$53,R3794-S3794,SetUp!$B$53)</f>
        <v>0</v>
      </c>
      <c r="U3794" s="57">
        <f t="shared" si="1010"/>
        <v>1.4343467187452803</v>
      </c>
      <c r="V3794" s="57">
        <f>(L3794-P3794)/1000*SetUp!$B$13*1000000/SetUp!$B$48</f>
        <v>1.016321008966482</v>
      </c>
      <c r="W3794" s="57">
        <f t="shared" si="1012"/>
        <v>-6.2450045135165055E-17</v>
      </c>
      <c r="X3794" s="57">
        <f>MAX((SetUp!$B$56*(1-($H3794/SetUp!$B$56)^2)*TANH(($B3794-$D3794)/SetUp!$B$56))/(1+$H3794/SetUp!$B$56*TANH(($B3794-$D3794)/SetUp!$B$56)),0)</f>
        <v>0</v>
      </c>
    </row>
    <row r="3795" spans="1:24" x14ac:dyDescent="0.3">
      <c r="A3795" s="64">
        <v>30457</v>
      </c>
      <c r="B3795" s="57">
        <v>0</v>
      </c>
      <c r="C3795" s="57">
        <v>0.04</v>
      </c>
      <c r="D3795" s="57">
        <v>3.5880000000000001</v>
      </c>
      <c r="E3795" s="57">
        <f t="shared" si="1004"/>
        <v>0</v>
      </c>
      <c r="F3795" s="57">
        <f t="shared" si="1005"/>
        <v>3.5880000000000001</v>
      </c>
      <c r="G3795" s="57">
        <f t="shared" si="1006"/>
        <v>0</v>
      </c>
      <c r="H3795" s="57">
        <f>IF(Q3794&gt;SetUp!$B$56,SetUp!$B$56,Q3794)</f>
        <v>6.519405173366742E-4</v>
      </c>
      <c r="I3795" s="57">
        <f t="shared" si="1011"/>
        <v>1.4343467187452803</v>
      </c>
      <c r="J3795" s="57">
        <f>MIN(F3795,H3795,(1-EXP(-SetUp!$B$52*H3795/SetUp!$B$56))*F3795)</f>
        <v>3.6547553750402618E-4</v>
      </c>
      <c r="K3795" s="57">
        <f t="shared" si="1007"/>
        <v>2.8646497983264802E-4</v>
      </c>
      <c r="L3795" s="57">
        <f>IF(I3795&lt;=0,0,MIN(SetUp!$B$50*I3795^SetUp!$B$55,I3795))</f>
        <v>3.7335309695270449E-2</v>
      </c>
      <c r="M3795" s="57">
        <f t="shared" si="1008"/>
        <v>1.3970114090500099</v>
      </c>
      <c r="N3795" s="57">
        <f>IF(SetUp!$B$62=0,X3795,(B3795-E3795)*(1-(H3795/SetUp!$B$66/SetUp!$B$56)))</f>
        <v>0</v>
      </c>
      <c r="O3795" s="57">
        <f>K3795*SetUp!$B$65</f>
        <v>0</v>
      </c>
      <c r="P3795" s="57">
        <f>MIN(SetUp!$B$54*L3795^SetUp!$B$51,L3795)</f>
        <v>2.0264391569145571E-2</v>
      </c>
      <c r="Q3795" s="57">
        <f t="shared" si="1009"/>
        <v>2.8646497983264802E-4</v>
      </c>
      <c r="R3795" s="57">
        <f>IF((H3795+N3795-O3795)&gt;SetUp!$B$56,T3794+H3795+N3795-O3795-SetUp!$B$56,T3794)</f>
        <v>0</v>
      </c>
      <c r="S3795" s="57">
        <f>R3795*SetUp!$B$65</f>
        <v>0</v>
      </c>
      <c r="T3795" s="57">
        <f>IF((R3795-S3795)&lt;SetUp!$B$53,R3795-S3795,SetUp!$B$53)</f>
        <v>0</v>
      </c>
      <c r="U3795" s="57">
        <f t="shared" si="1010"/>
        <v>1.3970114090500099</v>
      </c>
      <c r="V3795" s="57">
        <f>(L3795-P3795)/1000*SetUp!$B$13*1000000/SetUp!$B$48</f>
        <v>0.97095426989336409</v>
      </c>
      <c r="W3795" s="57">
        <f t="shared" si="1012"/>
        <v>0</v>
      </c>
      <c r="X3795" s="57">
        <f>MAX((SetUp!$B$56*(1-($H3795/SetUp!$B$56)^2)*TANH(($B3795-$D3795)/SetUp!$B$56))/(1+$H3795/SetUp!$B$56*TANH(($B3795-$D3795)/SetUp!$B$56)),0)</f>
        <v>0</v>
      </c>
    </row>
    <row r="3796" spans="1:24" x14ac:dyDescent="0.3">
      <c r="A3796" s="64">
        <v>30458</v>
      </c>
      <c r="B3796" s="57">
        <v>0.314</v>
      </c>
      <c r="C3796" s="57">
        <v>0.04</v>
      </c>
      <c r="D3796" s="57">
        <v>3.5880000000000001</v>
      </c>
      <c r="E3796" s="57">
        <f t="shared" si="1004"/>
        <v>0.314</v>
      </c>
      <c r="F3796" s="57">
        <f t="shared" si="1005"/>
        <v>3.274</v>
      </c>
      <c r="G3796" s="57">
        <f t="shared" si="1006"/>
        <v>0</v>
      </c>
      <c r="H3796" s="57">
        <f>IF(Q3795&gt;SetUp!$B$56,SetUp!$B$56,Q3795)</f>
        <v>2.8646497983264802E-4</v>
      </c>
      <c r="I3796" s="57">
        <f t="shared" si="1011"/>
        <v>1.3970114090500099</v>
      </c>
      <c r="J3796" s="57">
        <f>MIN(F3796,H3796,(1-EXP(-SetUp!$B$52*H3796/SetUp!$B$56))*F3796)</f>
        <v>1.4654146161202243E-4</v>
      </c>
      <c r="K3796" s="57">
        <f t="shared" si="1007"/>
        <v>1.3992351822062559E-4</v>
      </c>
      <c r="L3796" s="57">
        <f>IF(I3796&lt;=0,0,MIN(SetUp!$B$50*I3796^SetUp!$B$55,I3796))</f>
        <v>3.5729705719626276E-2</v>
      </c>
      <c r="M3796" s="57">
        <f t="shared" si="1008"/>
        <v>1.3612817033303837</v>
      </c>
      <c r="N3796" s="57">
        <f>IF(SetUp!$B$62=0,X3796,(B3796-E3796)*(1-(H3796/SetUp!$B$66/SetUp!$B$56)))</f>
        <v>0</v>
      </c>
      <c r="O3796" s="57">
        <f>K3796*SetUp!$B$65</f>
        <v>0</v>
      </c>
      <c r="P3796" s="57">
        <f>MIN(SetUp!$B$54*L3796^SetUp!$B$51,L3796)</f>
        <v>1.940742930360416E-2</v>
      </c>
      <c r="Q3796" s="57">
        <f t="shared" si="1009"/>
        <v>1.3992351822062559E-4</v>
      </c>
      <c r="R3796" s="57">
        <f>IF((H3796+N3796-O3796)&gt;SetUp!$B$56,T3795+H3796+N3796-O3796-SetUp!$B$56,T3795)</f>
        <v>0</v>
      </c>
      <c r="S3796" s="57">
        <f>R3796*SetUp!$B$65</f>
        <v>0</v>
      </c>
      <c r="T3796" s="57">
        <f>IF((R3796-S3796)&lt;SetUp!$B$53,R3796-S3796,SetUp!$B$53)</f>
        <v>0</v>
      </c>
      <c r="U3796" s="57">
        <f t="shared" si="1010"/>
        <v>1.3612817033303837</v>
      </c>
      <c r="V3796" s="57">
        <f>(L3796-P3796)/1000*SetUp!$B$13*1000000/SetUp!$B$48</f>
        <v>0.92837326401693576</v>
      </c>
      <c r="W3796" s="57">
        <f t="shared" si="1012"/>
        <v>1.3183898417423734E-16</v>
      </c>
      <c r="X3796" s="57">
        <f>MAX((SetUp!$B$56*(1-($H3796/SetUp!$B$56)^2)*TANH(($B3796-$D3796)/SetUp!$B$56))/(1+$H3796/SetUp!$B$56*TANH(($B3796-$D3796)/SetUp!$B$56)),0)</f>
        <v>0</v>
      </c>
    </row>
    <row r="3797" spans="1:24" x14ac:dyDescent="0.3">
      <c r="A3797" s="64">
        <v>30459</v>
      </c>
      <c r="B3797" s="57">
        <v>0.29899999999999999</v>
      </c>
      <c r="C3797" s="57">
        <v>0.04</v>
      </c>
      <c r="D3797" s="57">
        <v>3.5880000000000001</v>
      </c>
      <c r="E3797" s="57">
        <f t="shared" si="1004"/>
        <v>0.29899999999999999</v>
      </c>
      <c r="F3797" s="57">
        <f t="shared" si="1005"/>
        <v>3.2890000000000001</v>
      </c>
      <c r="G3797" s="57">
        <f t="shared" si="1006"/>
        <v>0</v>
      </c>
      <c r="H3797" s="57">
        <f>IF(Q3796&gt;SetUp!$B$56,SetUp!$B$56,Q3796)</f>
        <v>1.3992351822062559E-4</v>
      </c>
      <c r="I3797" s="57">
        <f t="shared" si="1011"/>
        <v>1.3612817033303837</v>
      </c>
      <c r="J3797" s="57">
        <f>MIN(F3797,H3797,(1-EXP(-SetUp!$B$52*H3797/SetUp!$B$56))*F3797)</f>
        <v>7.1906784481914459E-5</v>
      </c>
      <c r="K3797" s="57">
        <f t="shared" si="1007"/>
        <v>6.8016733738711127E-5</v>
      </c>
      <c r="L3797" s="57">
        <f>IF(I3797&lt;=0,0,MIN(SetUp!$B$50*I3797^SetUp!$B$55,I3797))</f>
        <v>3.421969990236981E-2</v>
      </c>
      <c r="M3797" s="57">
        <f t="shared" si="1008"/>
        <v>1.3270620034280138</v>
      </c>
      <c r="N3797" s="57">
        <f>IF(SetUp!$B$62=0,X3797,(B3797-E3797)*(1-(H3797/SetUp!$B$66/SetUp!$B$56)))</f>
        <v>0</v>
      </c>
      <c r="O3797" s="57">
        <f>K3797*SetUp!$B$65</f>
        <v>0</v>
      </c>
      <c r="P3797" s="57">
        <f>MIN(SetUp!$B$54*L3797^SetUp!$B$51,L3797)</f>
        <v>1.8600893183334303E-2</v>
      </c>
      <c r="Q3797" s="57">
        <f t="shared" si="1009"/>
        <v>6.8016733738711127E-5</v>
      </c>
      <c r="R3797" s="57">
        <f>IF((H3797+N3797-O3797)&gt;SetUp!$B$56,T3796+H3797+N3797-O3797-SetUp!$B$56,T3796)</f>
        <v>0</v>
      </c>
      <c r="S3797" s="57">
        <f>R3797*SetUp!$B$65</f>
        <v>0</v>
      </c>
      <c r="T3797" s="57">
        <f>IF((R3797-S3797)&lt;SetUp!$B$53,R3797-S3797,SetUp!$B$53)</f>
        <v>0</v>
      </c>
      <c r="U3797" s="57">
        <f t="shared" si="1010"/>
        <v>1.3270620034280138</v>
      </c>
      <c r="V3797" s="57">
        <f>(L3797-P3797)/1000*SetUp!$B$13*1000000/SetUp!$B$48</f>
        <v>0.88836153758352066</v>
      </c>
      <c r="W3797" s="57">
        <f t="shared" si="1012"/>
        <v>0</v>
      </c>
      <c r="X3797" s="57">
        <f>MAX((SetUp!$B$56*(1-($H3797/SetUp!$B$56)^2)*TANH(($B3797-$D3797)/SetUp!$B$56))/(1+$H3797/SetUp!$B$56*TANH(($B3797-$D3797)/SetUp!$B$56)),0)</f>
        <v>0</v>
      </c>
    </row>
    <row r="3798" spans="1:24" x14ac:dyDescent="0.3">
      <c r="A3798" s="64">
        <v>30460</v>
      </c>
      <c r="B3798" s="57">
        <v>0</v>
      </c>
      <c r="C3798" s="57">
        <v>0.04</v>
      </c>
      <c r="D3798" s="57">
        <v>3.5880000000000001</v>
      </c>
      <c r="E3798" s="57">
        <f t="shared" si="1004"/>
        <v>0</v>
      </c>
      <c r="F3798" s="57">
        <f t="shared" si="1005"/>
        <v>3.5880000000000001</v>
      </c>
      <c r="G3798" s="57">
        <f t="shared" si="1006"/>
        <v>0</v>
      </c>
      <c r="H3798" s="57">
        <f>IF(Q3797&gt;SetUp!$B$56,SetUp!$B$56,Q3797)</f>
        <v>6.8016733738711127E-5</v>
      </c>
      <c r="I3798" s="57">
        <f t="shared" si="1011"/>
        <v>1.3270620034280138</v>
      </c>
      <c r="J3798" s="57">
        <f>MIN(F3798,H3798,(1-EXP(-SetUp!$B$52*H3798/SetUp!$B$56))*F3798)</f>
        <v>3.8131678727686858E-5</v>
      </c>
      <c r="K3798" s="57">
        <f t="shared" si="1007"/>
        <v>2.9885055011024269E-5</v>
      </c>
      <c r="L3798" s="57">
        <f>IF(I3798&lt;=0,0,MIN(SetUp!$B$50*I3798^SetUp!$B$55,I3798))</f>
        <v>3.2798063979114861E-2</v>
      </c>
      <c r="M3798" s="57">
        <f t="shared" si="1008"/>
        <v>1.2942639394488991</v>
      </c>
      <c r="N3798" s="57">
        <f>IF(SetUp!$B$62=0,X3798,(B3798-E3798)*(1-(H3798/SetUp!$B$66/SetUp!$B$56)))</f>
        <v>0</v>
      </c>
      <c r="O3798" s="57">
        <f>K3798*SetUp!$B$65</f>
        <v>0</v>
      </c>
      <c r="P3798" s="57">
        <f>MIN(SetUp!$B$54*L3798^SetUp!$B$51,L3798)</f>
        <v>1.7841004648951268E-2</v>
      </c>
      <c r="Q3798" s="57">
        <f t="shared" si="1009"/>
        <v>2.9885055011024269E-5</v>
      </c>
      <c r="R3798" s="57">
        <f>IF((H3798+N3798-O3798)&gt;SetUp!$B$56,T3797+H3798+N3798-O3798-SetUp!$B$56,T3797)</f>
        <v>0</v>
      </c>
      <c r="S3798" s="57">
        <f>R3798*SetUp!$B$65</f>
        <v>0</v>
      </c>
      <c r="T3798" s="57">
        <f>IF((R3798-S3798)&lt;SetUp!$B$53,R3798-S3798,SetUp!$B$53)</f>
        <v>0</v>
      </c>
      <c r="U3798" s="57">
        <f t="shared" si="1010"/>
        <v>1.2942639394488991</v>
      </c>
      <c r="V3798" s="57">
        <f>(L3798-P3798)/1000*SetUp!$B$13*1000000/SetUp!$B$48</f>
        <v>0.8507228793655619</v>
      </c>
      <c r="W3798" s="57">
        <f t="shared" si="1012"/>
        <v>9.0205620750793969E-17</v>
      </c>
      <c r="X3798" s="57">
        <f>MAX((SetUp!$B$56*(1-($H3798/SetUp!$B$56)^2)*TANH(($B3798-$D3798)/SetUp!$B$56))/(1+$H3798/SetUp!$B$56*TANH(($B3798-$D3798)/SetUp!$B$56)),0)</f>
        <v>0</v>
      </c>
    </row>
    <row r="3799" spans="1:24" x14ac:dyDescent="0.3">
      <c r="A3799" s="64">
        <v>30461</v>
      </c>
      <c r="B3799" s="57">
        <v>0</v>
      </c>
      <c r="C3799" s="57">
        <v>0.04</v>
      </c>
      <c r="D3799" s="57">
        <v>3.5880000000000001</v>
      </c>
      <c r="E3799" s="57">
        <f t="shared" si="1004"/>
        <v>0</v>
      </c>
      <c r="F3799" s="57">
        <f t="shared" si="1005"/>
        <v>3.5880000000000001</v>
      </c>
      <c r="G3799" s="57">
        <f t="shared" si="1006"/>
        <v>0</v>
      </c>
      <c r="H3799" s="57">
        <f>IF(Q3798&gt;SetUp!$B$56,SetUp!$B$56,Q3798)</f>
        <v>2.9885055011024269E-5</v>
      </c>
      <c r="I3799" s="57">
        <f t="shared" si="1011"/>
        <v>1.2942639394488991</v>
      </c>
      <c r="J3799" s="57">
        <f>MIN(F3799,H3799,(1-EXP(-SetUp!$B$52*H3799/SetUp!$B$56))*F3799)</f>
        <v>1.6754269848128888E-5</v>
      </c>
      <c r="K3799" s="57">
        <f t="shared" si="1007"/>
        <v>1.3130785162895381E-5</v>
      </c>
      <c r="L3799" s="57">
        <f>IF(I3799&lt;=0,0,MIN(SetUp!$B$50*I3799^SetUp!$B$55,I3799))</f>
        <v>3.1458229001615226E-2</v>
      </c>
      <c r="M3799" s="57">
        <f t="shared" si="1008"/>
        <v>1.2628057104472838</v>
      </c>
      <c r="N3799" s="57">
        <f>IF(SetUp!$B$62=0,X3799,(B3799-E3799)*(1-(H3799/SetUp!$B$66/SetUp!$B$56)))</f>
        <v>0</v>
      </c>
      <c r="O3799" s="57">
        <f>K3799*SetUp!$B$65</f>
        <v>0</v>
      </c>
      <c r="P3799" s="57">
        <f>MIN(SetUp!$B$54*L3799^SetUp!$B$51,L3799)</f>
        <v>1.7124327305657404E-2</v>
      </c>
      <c r="Q3799" s="57">
        <f t="shared" si="1009"/>
        <v>1.3130785162895381E-5</v>
      </c>
      <c r="R3799" s="57">
        <f>IF((H3799+N3799-O3799)&gt;SetUp!$B$56,T3798+H3799+N3799-O3799-SetUp!$B$56,T3798)</f>
        <v>0</v>
      </c>
      <c r="S3799" s="57">
        <f>R3799*SetUp!$B$65</f>
        <v>0</v>
      </c>
      <c r="T3799" s="57">
        <f>IF((R3799-S3799)&lt;SetUp!$B$53,R3799-S3799,SetUp!$B$53)</f>
        <v>0</v>
      </c>
      <c r="U3799" s="57">
        <f t="shared" si="1010"/>
        <v>1.2628057104472838</v>
      </c>
      <c r="V3799" s="57">
        <f>(L3799-P3799)/1000*SetUp!$B$13*1000000/SetUp!$B$48</f>
        <v>0.81527911698099664</v>
      </c>
      <c r="W3799" s="57">
        <f t="shared" si="1012"/>
        <v>0</v>
      </c>
      <c r="X3799" s="57">
        <f>MAX((SetUp!$B$56*(1-($H3799/SetUp!$B$56)^2)*TANH(($B3799-$D3799)/SetUp!$B$56))/(1+$H3799/SetUp!$B$56*TANH(($B3799-$D3799)/SetUp!$B$56)),0)</f>
        <v>0</v>
      </c>
    </row>
    <row r="3800" spans="1:24" x14ac:dyDescent="0.3">
      <c r="A3800" s="64">
        <v>30462</v>
      </c>
      <c r="B3800" s="57">
        <v>0</v>
      </c>
      <c r="C3800" s="57">
        <v>0.03</v>
      </c>
      <c r="D3800" s="57">
        <v>3.5880000000000001</v>
      </c>
      <c r="E3800" s="57">
        <f t="shared" si="1004"/>
        <v>0</v>
      </c>
      <c r="F3800" s="57">
        <f t="shared" si="1005"/>
        <v>3.5880000000000001</v>
      </c>
      <c r="G3800" s="57">
        <f t="shared" si="1006"/>
        <v>0</v>
      </c>
      <c r="H3800" s="57">
        <f>IF(Q3799&gt;SetUp!$B$56,SetUp!$B$56,Q3799)</f>
        <v>1.3130785162895381E-5</v>
      </c>
      <c r="I3800" s="57">
        <f t="shared" si="1011"/>
        <v>1.2628057104472838</v>
      </c>
      <c r="J3800" s="57">
        <f>MIN(F3800,H3800,(1-EXP(-SetUp!$B$52*H3800/SetUp!$B$56))*F3800)</f>
        <v>7.3614388802285548E-6</v>
      </c>
      <c r="K3800" s="57">
        <f t="shared" si="1007"/>
        <v>5.7693462826668266E-6</v>
      </c>
      <c r="L3800" s="57">
        <f>IF(I3800&lt;=0,0,MIN(SetUp!$B$50*I3800^SetUp!$B$55,I3800))</f>
        <v>3.0194215216445247E-2</v>
      </c>
      <c r="M3800" s="57">
        <f t="shared" si="1008"/>
        <v>1.2326114952308387</v>
      </c>
      <c r="N3800" s="57">
        <f>IF(SetUp!$B$62=0,X3800,(B3800-E3800)*(1-(H3800/SetUp!$B$66/SetUp!$B$56)))</f>
        <v>0</v>
      </c>
      <c r="O3800" s="57">
        <f>K3800*SetUp!$B$65</f>
        <v>0</v>
      </c>
      <c r="P3800" s="57">
        <f>MIN(SetUp!$B$54*L3800^SetUp!$B$51,L3800)</f>
        <v>1.64477307516788E-2</v>
      </c>
      <c r="Q3800" s="57">
        <f t="shared" si="1009"/>
        <v>5.7693462826668266E-6</v>
      </c>
      <c r="R3800" s="57">
        <f>IF((H3800+N3800-O3800)&gt;SetUp!$B$56,T3799+H3800+N3800-O3800-SetUp!$B$56,T3799)</f>
        <v>0</v>
      </c>
      <c r="S3800" s="57">
        <f>R3800*SetUp!$B$65</f>
        <v>0</v>
      </c>
      <c r="T3800" s="57">
        <f>IF((R3800-S3800)&lt;SetUp!$B$53,R3800-S3800,SetUp!$B$53)</f>
        <v>0</v>
      </c>
      <c r="U3800" s="57">
        <f t="shared" si="1010"/>
        <v>1.2326114952308387</v>
      </c>
      <c r="V3800" s="57">
        <f>(L3800-P3800)/1000*SetUp!$B$13*1000000/SetUp!$B$48</f>
        <v>0.7818681859097879</v>
      </c>
      <c r="W3800" s="57">
        <f t="shared" si="1012"/>
        <v>6.2450045135165055E-17</v>
      </c>
      <c r="X3800" s="57">
        <f>MAX((SetUp!$B$56*(1-($H3800/SetUp!$B$56)^2)*TANH(($B3800-$D3800)/SetUp!$B$56))/(1+$H3800/SetUp!$B$56*TANH(($B3800-$D3800)/SetUp!$B$56)),0)</f>
        <v>0</v>
      </c>
    </row>
    <row r="3801" spans="1:24" x14ac:dyDescent="0.3">
      <c r="A3801" s="64">
        <v>30463</v>
      </c>
      <c r="B3801" s="57">
        <v>0</v>
      </c>
      <c r="C3801" s="57">
        <v>0.03</v>
      </c>
      <c r="D3801" s="57">
        <v>3.5880000000000001</v>
      </c>
      <c r="E3801" s="57">
        <f t="shared" si="1004"/>
        <v>0</v>
      </c>
      <c r="F3801" s="57">
        <f t="shared" si="1005"/>
        <v>3.5880000000000001</v>
      </c>
      <c r="G3801" s="57">
        <f t="shared" si="1006"/>
        <v>0</v>
      </c>
      <c r="H3801" s="57">
        <f>IF(Q3800&gt;SetUp!$B$56,SetUp!$B$56,Q3800)</f>
        <v>5.7693462826668266E-6</v>
      </c>
      <c r="I3801" s="57">
        <f t="shared" si="1011"/>
        <v>1.2326114952308387</v>
      </c>
      <c r="J3801" s="57">
        <f>MIN(F3801,H3801,(1-EXP(-SetUp!$B$52*H3801/SetUp!$B$56))*F3801)</f>
        <v>3.234438301867204E-6</v>
      </c>
      <c r="K3801" s="57">
        <f t="shared" si="1007"/>
        <v>2.5349079807996226E-6</v>
      </c>
      <c r="L3801" s="57">
        <f>IF(I3801&lt;=0,0,MIN(SetUp!$B$50*I3801^SetUp!$B$55,I3801))</f>
        <v>2.9000570431499048E-2</v>
      </c>
      <c r="M3801" s="57">
        <f t="shared" si="1008"/>
        <v>1.2036109247993396</v>
      </c>
      <c r="N3801" s="57">
        <f>IF(SetUp!$B$62=0,X3801,(B3801-E3801)*(1-(H3801/SetUp!$B$66/SetUp!$B$56)))</f>
        <v>0</v>
      </c>
      <c r="O3801" s="57">
        <f>K3801*SetUp!$B$65</f>
        <v>0</v>
      </c>
      <c r="P3801" s="57">
        <f>MIN(SetUp!$B$54*L3801^SetUp!$B$51,L3801)</f>
        <v>1.5808358762564541E-2</v>
      </c>
      <c r="Q3801" s="57">
        <f t="shared" si="1009"/>
        <v>2.5349079807996226E-6</v>
      </c>
      <c r="R3801" s="57">
        <f>IF((H3801+N3801-O3801)&gt;SetUp!$B$56,T3800+H3801+N3801-O3801-SetUp!$B$56,T3800)</f>
        <v>0</v>
      </c>
      <c r="S3801" s="57">
        <f>R3801*SetUp!$B$65</f>
        <v>0</v>
      </c>
      <c r="T3801" s="57">
        <f>IF((R3801-S3801)&lt;SetUp!$B$53,R3801-S3801,SetUp!$B$53)</f>
        <v>0</v>
      </c>
      <c r="U3801" s="57">
        <f t="shared" si="1010"/>
        <v>1.2036109247993396</v>
      </c>
      <c r="V3801" s="57">
        <f>(L3801-P3801)/1000*SetUp!$B$13*1000000/SetUp!$B$48</f>
        <v>0.75034243352654917</v>
      </c>
      <c r="W3801" s="57">
        <f t="shared" si="1012"/>
        <v>0</v>
      </c>
      <c r="X3801" s="57">
        <f>MAX((SetUp!$B$56*(1-($H3801/SetUp!$B$56)^2)*TANH(($B3801-$D3801)/SetUp!$B$56))/(1+$H3801/SetUp!$B$56*TANH(($B3801-$D3801)/SetUp!$B$56)),0)</f>
        <v>0</v>
      </c>
    </row>
    <row r="3802" spans="1:24" x14ac:dyDescent="0.3">
      <c r="A3802" s="64">
        <v>30464</v>
      </c>
      <c r="B3802" s="57">
        <v>4.7E-2</v>
      </c>
      <c r="C3802" s="57">
        <v>0.03</v>
      </c>
      <c r="D3802" s="57">
        <v>3.5880000000000001</v>
      </c>
      <c r="E3802" s="57">
        <f t="shared" si="1004"/>
        <v>4.7E-2</v>
      </c>
      <c r="F3802" s="57">
        <f t="shared" si="1005"/>
        <v>3.5409999999999999</v>
      </c>
      <c r="G3802" s="57">
        <f t="shared" si="1006"/>
        <v>0</v>
      </c>
      <c r="H3802" s="57">
        <f>IF(Q3801&gt;SetUp!$B$56,SetUp!$B$56,Q3801)</f>
        <v>2.5349079807996226E-6</v>
      </c>
      <c r="I3802" s="57">
        <f t="shared" si="1011"/>
        <v>1.2036109247993396</v>
      </c>
      <c r="J3802" s="57">
        <f>MIN(F3802,H3802,(1-EXP(-SetUp!$B$52*H3802/SetUp!$B$56))*F3802)</f>
        <v>1.4025167785856051E-6</v>
      </c>
      <c r="K3802" s="57">
        <f t="shared" si="1007"/>
        <v>1.1323912022140175E-6</v>
      </c>
      <c r="L3802" s="57">
        <f>IF(I3802&lt;=0,0,MIN(SetUp!$B$50*I3802^SetUp!$B$55,I3802))</f>
        <v>2.7872315721929837E-2</v>
      </c>
      <c r="M3802" s="57">
        <f t="shared" si="1008"/>
        <v>1.1757386090774098</v>
      </c>
      <c r="N3802" s="57">
        <f>IF(SetUp!$B$62=0,X3802,(B3802-E3802)*(1-(H3802/SetUp!$B$66/SetUp!$B$56)))</f>
        <v>0</v>
      </c>
      <c r="O3802" s="57">
        <f>K3802*SetUp!$B$65</f>
        <v>0</v>
      </c>
      <c r="P3802" s="57">
        <f>MIN(SetUp!$B$54*L3802^SetUp!$B$51,L3802)</f>
        <v>1.5203601244646748E-2</v>
      </c>
      <c r="Q3802" s="57">
        <f t="shared" si="1009"/>
        <v>1.1323912022140175E-6</v>
      </c>
      <c r="R3802" s="57">
        <f>IF((H3802+N3802-O3802)&gt;SetUp!$B$56,T3801+H3802+N3802-O3802-SetUp!$B$56,T3801)</f>
        <v>0</v>
      </c>
      <c r="S3802" s="57">
        <f>R3802*SetUp!$B$65</f>
        <v>0</v>
      </c>
      <c r="T3802" s="57">
        <f>IF((R3802-S3802)&lt;SetUp!$B$53,R3802-S3802,SetUp!$B$53)</f>
        <v>0</v>
      </c>
      <c r="U3802" s="57">
        <f t="shared" si="1010"/>
        <v>1.1757386090774098</v>
      </c>
      <c r="V3802" s="57">
        <f>(L3802-P3802)/1000*SetUp!$B$13*1000000/SetUp!$B$48</f>
        <v>0.72056712620237828</v>
      </c>
      <c r="W3802" s="57">
        <f t="shared" si="1012"/>
        <v>-1.214306433183765E-16</v>
      </c>
      <c r="X3802" s="57">
        <f>MAX((SetUp!$B$56*(1-($H3802/SetUp!$B$56)^2)*TANH(($B3802-$D3802)/SetUp!$B$56))/(1+$H3802/SetUp!$B$56*TANH(($B3802-$D3802)/SetUp!$B$56)),0)</f>
        <v>0</v>
      </c>
    </row>
    <row r="3803" spans="1:24" x14ac:dyDescent="0.3">
      <c r="A3803" s="64">
        <v>30465</v>
      </c>
      <c r="B3803" s="57">
        <v>0.09</v>
      </c>
      <c r="C3803" s="57">
        <v>0.03</v>
      </c>
      <c r="D3803" s="57">
        <v>3.5880000000000001</v>
      </c>
      <c r="E3803" s="57">
        <f t="shared" si="1004"/>
        <v>0.09</v>
      </c>
      <c r="F3803" s="57">
        <f t="shared" si="1005"/>
        <v>3.4980000000000002</v>
      </c>
      <c r="G3803" s="57">
        <f t="shared" si="1006"/>
        <v>0</v>
      </c>
      <c r="H3803" s="57">
        <f>IF(Q3802&gt;SetUp!$B$56,SetUp!$B$56,Q3802)</f>
        <v>1.1323912022140175E-6</v>
      </c>
      <c r="I3803" s="57">
        <f t="shared" si="1011"/>
        <v>1.1757386090774098</v>
      </c>
      <c r="J3803" s="57">
        <f>MIN(F3803,H3803,(1-EXP(-SetUp!$B$52*H3803/SetUp!$B$56))*F3803)</f>
        <v>6.1892251156492337E-7</v>
      </c>
      <c r="K3803" s="57">
        <f t="shared" si="1007"/>
        <v>5.1346869064909412E-7</v>
      </c>
      <c r="L3803" s="57">
        <f>IF(I3803&lt;=0,0,MIN(SetUp!$B$50*I3803^SetUp!$B$55,I3803))</f>
        <v>2.6804897498404687E-2</v>
      </c>
      <c r="M3803" s="57">
        <f t="shared" si="1008"/>
        <v>1.148933711579005</v>
      </c>
      <c r="N3803" s="57">
        <f>IF(SetUp!$B$62=0,X3803,(B3803-E3803)*(1-(H3803/SetUp!$B$66/SetUp!$B$56)))</f>
        <v>0</v>
      </c>
      <c r="O3803" s="57">
        <f>K3803*SetUp!$B$65</f>
        <v>0</v>
      </c>
      <c r="P3803" s="57">
        <f>MIN(SetUp!$B$54*L3803^SetUp!$B$51,L3803)</f>
        <v>1.4631069458107535E-2</v>
      </c>
      <c r="Q3803" s="57">
        <f t="shared" si="1009"/>
        <v>5.1346869064909412E-7</v>
      </c>
      <c r="R3803" s="57">
        <f>IF((H3803+N3803-O3803)&gt;SetUp!$B$56,T3802+H3803+N3803-O3803-SetUp!$B$56,T3802)</f>
        <v>0</v>
      </c>
      <c r="S3803" s="57">
        <f>R3803*SetUp!$B$65</f>
        <v>0</v>
      </c>
      <c r="T3803" s="57">
        <f>IF((R3803-S3803)&lt;SetUp!$B$53,R3803-S3803,SetUp!$B$53)</f>
        <v>0</v>
      </c>
      <c r="U3803" s="57">
        <f t="shared" si="1010"/>
        <v>1.148933711579005</v>
      </c>
      <c r="V3803" s="57">
        <f>(L3803-P3803)/1000*SetUp!$B$13*1000000/SetUp!$B$48</f>
        <v>0.69241913231279095</v>
      </c>
      <c r="W3803" s="57">
        <f t="shared" si="1012"/>
        <v>3.1225022567582528E-17</v>
      </c>
      <c r="X3803" s="57">
        <f>MAX((SetUp!$B$56*(1-($H3803/SetUp!$B$56)^2)*TANH(($B3803-$D3803)/SetUp!$B$56))/(1+$H3803/SetUp!$B$56*TANH(($B3803-$D3803)/SetUp!$B$56)),0)</f>
        <v>0</v>
      </c>
    </row>
    <row r="3804" spans="1:24" x14ac:dyDescent="0.3">
      <c r="A3804" s="64">
        <v>30466</v>
      </c>
      <c r="B3804" s="57">
        <v>1.915</v>
      </c>
      <c r="C3804" s="57">
        <v>2.7E-2</v>
      </c>
      <c r="D3804" s="57">
        <v>3.5880000000000001</v>
      </c>
      <c r="E3804" s="57">
        <f t="shared" si="1004"/>
        <v>1.915</v>
      </c>
      <c r="F3804" s="57">
        <f t="shared" si="1005"/>
        <v>1.673</v>
      </c>
      <c r="G3804" s="57">
        <f t="shared" si="1006"/>
        <v>0</v>
      </c>
      <c r="H3804" s="57">
        <f>IF(Q3803&gt;SetUp!$B$56,SetUp!$B$56,Q3803)</f>
        <v>5.1346869064909412E-7</v>
      </c>
      <c r="I3804" s="57">
        <f t="shared" si="1011"/>
        <v>1.148933711579005</v>
      </c>
      <c r="J3804" s="57">
        <f>MIN(F3804,H3804,(1-EXP(-SetUp!$B$52*H3804/SetUp!$B$56))*F3804)</f>
        <v>1.3422391958228808E-7</v>
      </c>
      <c r="K3804" s="57">
        <f t="shared" si="1007"/>
        <v>3.7924477106680601E-7</v>
      </c>
      <c r="L3804" s="57">
        <f>IF(I3804&lt;=0,0,MIN(SetUp!$B$50*I3804^SetUp!$B$55,I3804))</f>
        <v>2.5794145103966624E-2</v>
      </c>
      <c r="M3804" s="57">
        <f t="shared" si="1008"/>
        <v>1.1231395664750383</v>
      </c>
      <c r="N3804" s="57">
        <f>IF(SetUp!$B$62=0,X3804,(B3804-E3804)*(1-(H3804/SetUp!$B$66/SetUp!$B$56)))</f>
        <v>0</v>
      </c>
      <c r="O3804" s="57">
        <f>K3804*SetUp!$B$65</f>
        <v>0</v>
      </c>
      <c r="P3804" s="57">
        <f>MIN(SetUp!$B$54*L3804^SetUp!$B$51,L3804)</f>
        <v>1.4088574083131097E-2</v>
      </c>
      <c r="Q3804" s="57">
        <f t="shared" si="1009"/>
        <v>3.7924477106680601E-7</v>
      </c>
      <c r="R3804" s="57">
        <f>IF((H3804+N3804-O3804)&gt;SetUp!$B$56,T3803+H3804+N3804-O3804-SetUp!$B$56,T3803)</f>
        <v>0</v>
      </c>
      <c r="S3804" s="57">
        <f>R3804*SetUp!$B$65</f>
        <v>0</v>
      </c>
      <c r="T3804" s="57">
        <f>IF((R3804-S3804)&lt;SetUp!$B$53,R3804-S3804,SetUp!$B$53)</f>
        <v>0</v>
      </c>
      <c r="U3804" s="57">
        <f t="shared" si="1010"/>
        <v>1.1231395664750383</v>
      </c>
      <c r="V3804" s="57">
        <f>(L3804-P3804)/1000*SetUp!$B$13*1000000/SetUp!$B$48</f>
        <v>0.66578575799193296</v>
      </c>
      <c r="W3804" s="57">
        <f t="shared" si="1012"/>
        <v>-4.163336342344337E-17</v>
      </c>
      <c r="X3804" s="57">
        <f>MAX((SetUp!$B$56*(1-($H3804/SetUp!$B$56)^2)*TANH(($B3804-$D3804)/SetUp!$B$56))/(1+$H3804/SetUp!$B$56*TANH(($B3804-$D3804)/SetUp!$B$56)),0)</f>
        <v>0</v>
      </c>
    </row>
    <row r="3805" spans="1:24" x14ac:dyDescent="0.3">
      <c r="A3805" s="64">
        <v>30467</v>
      </c>
      <c r="B3805" s="57">
        <v>2.6989999999999998</v>
      </c>
      <c r="C3805" s="57">
        <v>2.3E-2</v>
      </c>
      <c r="D3805" s="57">
        <v>3.5880000000000001</v>
      </c>
      <c r="E3805" s="57">
        <f t="shared" si="1004"/>
        <v>2.6989999999999998</v>
      </c>
      <c r="F3805" s="57">
        <f t="shared" si="1005"/>
        <v>0.88900000000000023</v>
      </c>
      <c r="G3805" s="57">
        <f t="shared" si="1006"/>
        <v>0</v>
      </c>
      <c r="H3805" s="57">
        <f>IF(Q3804&gt;SetUp!$B$56,SetUp!$B$56,Q3804)</f>
        <v>3.7924477106680601E-7</v>
      </c>
      <c r="I3805" s="57">
        <f t="shared" si="1011"/>
        <v>1.1231395664750383</v>
      </c>
      <c r="J3805" s="57">
        <f>MIN(F3805,H3805,(1-EXP(-SetUp!$B$52*H3805/SetUp!$B$56))*F3805)</f>
        <v>5.2679467449356932E-8</v>
      </c>
      <c r="K3805" s="57">
        <f t="shared" si="1007"/>
        <v>3.2656530361744906E-7</v>
      </c>
      <c r="L3805" s="57">
        <f>IF(I3805&lt;=0,0,MIN(SetUp!$B$50*I3805^SetUp!$B$55,I3805))</f>
        <v>2.4836233226263372E-2</v>
      </c>
      <c r="M3805" s="57">
        <f t="shared" si="1008"/>
        <v>1.098303333248775</v>
      </c>
      <c r="N3805" s="57">
        <f>IF(SetUp!$B$62=0,X3805,(B3805-E3805)*(1-(H3805/SetUp!$B$66/SetUp!$B$56)))</f>
        <v>0</v>
      </c>
      <c r="O3805" s="57">
        <f>K3805*SetUp!$B$65</f>
        <v>0</v>
      </c>
      <c r="P3805" s="57">
        <f>MIN(SetUp!$B$54*L3805^SetUp!$B$51,L3805)</f>
        <v>1.3574105764005955E-2</v>
      </c>
      <c r="Q3805" s="57">
        <f t="shared" si="1009"/>
        <v>3.2656530361744906E-7</v>
      </c>
      <c r="R3805" s="57">
        <f>IF((H3805+N3805-O3805)&gt;SetUp!$B$56,T3804+H3805+N3805-O3805-SetUp!$B$56,T3804)</f>
        <v>0</v>
      </c>
      <c r="S3805" s="57">
        <f>R3805*SetUp!$B$65</f>
        <v>0</v>
      </c>
      <c r="T3805" s="57">
        <f>IF((R3805-S3805)&lt;SetUp!$B$53,R3805-S3805,SetUp!$B$53)</f>
        <v>0</v>
      </c>
      <c r="U3805" s="57">
        <f t="shared" si="1010"/>
        <v>1.098303333248775</v>
      </c>
      <c r="V3805" s="57">
        <f>(L3805-P3805)/1000*SetUp!$B$13*1000000/SetUp!$B$48</f>
        <v>0.64056371583362615</v>
      </c>
      <c r="W3805" s="57">
        <f t="shared" si="1012"/>
        <v>9.3675067702747583E-17</v>
      </c>
      <c r="X3805" s="57">
        <f>MAX((SetUp!$B$56*(1-($H3805/SetUp!$B$56)^2)*TANH(($B3805-$D3805)/SetUp!$B$56))/(1+$H3805/SetUp!$B$56*TANH(($B3805-$D3805)/SetUp!$B$56)),0)</f>
        <v>0</v>
      </c>
    </row>
    <row r="3806" spans="1:24" x14ac:dyDescent="0.3">
      <c r="A3806" s="64">
        <v>30468</v>
      </c>
      <c r="B3806" s="57">
        <v>0.24299999999999999</v>
      </c>
      <c r="C3806" s="57"/>
      <c r="D3806" s="57">
        <v>3.4009999999999998</v>
      </c>
      <c r="E3806" s="57">
        <f t="shared" si="1004"/>
        <v>0.24299999999999999</v>
      </c>
      <c r="F3806" s="57">
        <f t="shared" si="1005"/>
        <v>3.1579999999999999</v>
      </c>
      <c r="G3806" s="57">
        <f t="shared" si="1006"/>
        <v>0</v>
      </c>
      <c r="H3806" s="57">
        <f>IF(Q3805&gt;SetUp!$B$56,SetUp!$B$56,Q3805)</f>
        <v>3.2656530361744906E-7</v>
      </c>
      <c r="I3806" s="57">
        <f t="shared" si="1011"/>
        <v>1.098303333248775</v>
      </c>
      <c r="J3806" s="57">
        <f>MIN(F3806,H3806,(1-EXP(-SetUp!$B$52*H3806/SetUp!$B$56))*F3806)</f>
        <v>1.6113956274343976E-7</v>
      </c>
      <c r="K3806" s="57">
        <f t="shared" si="1007"/>
        <v>1.654257408740093E-7</v>
      </c>
      <c r="L3806" s="57">
        <f>IF(I3806&lt;=0,0,MIN(SetUp!$B$50*I3806^SetUp!$B$55,I3806))</f>
        <v>2.3927648513387498E-2</v>
      </c>
      <c r="M3806" s="57">
        <f t="shared" si="1008"/>
        <v>1.0743756847353876</v>
      </c>
      <c r="N3806" s="57">
        <f>IF(SetUp!$B$62=0,X3806,(B3806-E3806)*(1-(H3806/SetUp!$B$66/SetUp!$B$56)))</f>
        <v>0</v>
      </c>
      <c r="O3806" s="57">
        <f>K3806*SetUp!$B$65</f>
        <v>0</v>
      </c>
      <c r="P3806" s="57">
        <f>MIN(SetUp!$B$54*L3806^SetUp!$B$51,L3806)</f>
        <v>1.3085817817790434E-2</v>
      </c>
      <c r="Q3806" s="57">
        <f t="shared" si="1009"/>
        <v>1.654257408740093E-7</v>
      </c>
      <c r="R3806" s="57">
        <f>IF((H3806+N3806-O3806)&gt;SetUp!$B$56,T3805+H3806+N3806-O3806-SetUp!$B$56,T3805)</f>
        <v>0</v>
      </c>
      <c r="S3806" s="57">
        <f>R3806*SetUp!$B$65</f>
        <v>0</v>
      </c>
      <c r="T3806" s="57">
        <f>IF((R3806-S3806)&lt;SetUp!$B$53,R3806-S3806,SetUp!$B$53)</f>
        <v>0</v>
      </c>
      <c r="U3806" s="57">
        <f t="shared" si="1010"/>
        <v>1.0743756847353876</v>
      </c>
      <c r="V3806" s="57">
        <f>(L3806-P3806)/1000*SetUp!$B$13*1000000/SetUp!$B$48</f>
        <v>0.61665820956875139</v>
      </c>
      <c r="W3806" s="57">
        <f t="shared" si="1012"/>
        <v>-3.1225022567582528E-17</v>
      </c>
      <c r="X3806" s="57">
        <f>MAX((SetUp!$B$56*(1-($H3806/SetUp!$B$56)^2)*TANH(($B3806-$D3806)/SetUp!$B$56))/(1+$H3806/SetUp!$B$56*TANH(($B3806-$D3806)/SetUp!$B$56)),0)</f>
        <v>0</v>
      </c>
    </row>
    <row r="3807" spans="1:24" x14ac:dyDescent="0.3">
      <c r="A3807" s="64">
        <v>30469</v>
      </c>
      <c r="B3807" s="57">
        <v>1.339</v>
      </c>
      <c r="C3807" s="57"/>
      <c r="D3807" s="57">
        <v>3.4009999999999998</v>
      </c>
      <c r="E3807" s="57">
        <f t="shared" si="1004"/>
        <v>1.339</v>
      </c>
      <c r="F3807" s="57">
        <f t="shared" si="1005"/>
        <v>2.0619999999999998</v>
      </c>
      <c r="G3807" s="57">
        <f t="shared" si="1006"/>
        <v>0</v>
      </c>
      <c r="H3807" s="57">
        <f>IF(Q3806&gt;SetUp!$B$56,SetUp!$B$56,Q3806)</f>
        <v>1.654257408740093E-7</v>
      </c>
      <c r="I3807" s="57">
        <f t="shared" si="1011"/>
        <v>1.0743756847353876</v>
      </c>
      <c r="J3807" s="57">
        <f>MIN(F3807,H3807,(1-EXP(-SetUp!$B$52*H3807/SetUp!$B$56))*F3807)</f>
        <v>5.3298105247012723E-8</v>
      </c>
      <c r="K3807" s="57">
        <f t="shared" si="1007"/>
        <v>1.1212763562699659E-7</v>
      </c>
      <c r="L3807" s="57">
        <f>IF(I3807&lt;=0,0,MIN(SetUp!$B$50*I3807^SetUp!$B$55,I3807))</f>
        <v>2.3065159867308834E-2</v>
      </c>
      <c r="M3807" s="57">
        <f t="shared" si="1008"/>
        <v>1.0513105248680787</v>
      </c>
      <c r="N3807" s="57">
        <f>IF(SetUp!$B$62=0,X3807,(B3807-E3807)*(1-(H3807/SetUp!$B$66/SetUp!$B$56)))</f>
        <v>0</v>
      </c>
      <c r="O3807" s="57">
        <f>K3807*SetUp!$B$65</f>
        <v>0</v>
      </c>
      <c r="P3807" s="57">
        <f>MIN(SetUp!$B$54*L3807^SetUp!$B$51,L3807)</f>
        <v>1.2622010837900521E-2</v>
      </c>
      <c r="Q3807" s="57">
        <f t="shared" si="1009"/>
        <v>1.1212763562699659E-7</v>
      </c>
      <c r="R3807" s="57">
        <f>IF((H3807+N3807-O3807)&gt;SetUp!$B$56,T3806+H3807+N3807-O3807-SetUp!$B$56,T3806)</f>
        <v>0</v>
      </c>
      <c r="S3807" s="57">
        <f>R3807*SetUp!$B$65</f>
        <v>0</v>
      </c>
      <c r="T3807" s="57">
        <f>IF((R3807-S3807)&lt;SetUp!$B$53,R3807-S3807,SetUp!$B$53)</f>
        <v>0</v>
      </c>
      <c r="U3807" s="57">
        <f t="shared" si="1010"/>
        <v>1.0513105248680787</v>
      </c>
      <c r="V3807" s="57">
        <f>(L3807-P3807)/1000*SetUp!$B$13*1000000/SetUp!$B$48</f>
        <v>0.59398212013676244</v>
      </c>
      <c r="W3807" s="57">
        <f t="shared" si="1012"/>
        <v>0</v>
      </c>
      <c r="X3807" s="57">
        <f>MAX((SetUp!$B$56*(1-($H3807/SetUp!$B$56)^2)*TANH(($B3807-$D3807)/SetUp!$B$56))/(1+$H3807/SetUp!$B$56*TANH(($B3807-$D3807)/SetUp!$B$56)),0)</f>
        <v>0</v>
      </c>
    </row>
    <row r="3808" spans="1:24" x14ac:dyDescent="0.3">
      <c r="A3808" s="64">
        <v>30470</v>
      </c>
      <c r="B3808" s="57">
        <v>5.9950000000000001</v>
      </c>
      <c r="C3808" s="57"/>
      <c r="D3808" s="57">
        <v>3.4009999999999998</v>
      </c>
      <c r="E3808" s="57">
        <f t="shared" si="1004"/>
        <v>3.4009999999999998</v>
      </c>
      <c r="F3808" s="57">
        <f t="shared" si="1005"/>
        <v>0</v>
      </c>
      <c r="G3808" s="57">
        <f t="shared" si="1006"/>
        <v>1.4195264342000691E-3</v>
      </c>
      <c r="H3808" s="57">
        <f>IF(Q3807&gt;SetUp!$B$56,SetUp!$B$56,Q3807)</f>
        <v>1.1212763562699659E-7</v>
      </c>
      <c r="I3808" s="57">
        <f t="shared" si="1011"/>
        <v>1.0527300513022788</v>
      </c>
      <c r="J3808" s="57">
        <f>MIN(F3808,H3808,(1-EXP(-SetUp!$B$52*H3808/SetUp!$B$56))*F3808)</f>
        <v>0</v>
      </c>
      <c r="K3808" s="57">
        <f t="shared" si="1007"/>
        <v>1.1212763562699659E-7</v>
      </c>
      <c r="L3808" s="57">
        <f>IF(I3808&lt;=0,0,MIN(SetUp!$B$50*I3808^SetUp!$B$55,I3808))</f>
        <v>2.2295876593586762E-2</v>
      </c>
      <c r="M3808" s="57">
        <f t="shared" si="1008"/>
        <v>1.030434174708692</v>
      </c>
      <c r="N3808" s="57">
        <f>IF(SetUp!$B$62=0,X3808,(B3808-E3808)*(1-(H3808/SetUp!$B$66/SetUp!$B$56)))</f>
        <v>2.5925804735658002</v>
      </c>
      <c r="O3808" s="57">
        <f>K3808*SetUp!$B$65</f>
        <v>0</v>
      </c>
      <c r="P3808" s="57">
        <f>MIN(SetUp!$B$54*L3808^SetUp!$B$51,L3808)</f>
        <v>1.2208076716292144E-2</v>
      </c>
      <c r="Q3808" s="57">
        <f t="shared" si="1009"/>
        <v>2.5925805856934359</v>
      </c>
      <c r="R3808" s="57">
        <f>IF((H3808+N3808-O3808)&gt;SetUp!$B$56,T3807+H3808+N3808-O3808-SetUp!$B$56,T3807)</f>
        <v>0</v>
      </c>
      <c r="S3808" s="57">
        <f>R3808*SetUp!$B$65</f>
        <v>0</v>
      </c>
      <c r="T3808" s="57">
        <f>IF((R3808-S3808)&lt;SetUp!$B$53,R3808-S3808,SetUp!$B$53)</f>
        <v>0</v>
      </c>
      <c r="U3808" s="57">
        <f t="shared" si="1010"/>
        <v>1.030434174708692</v>
      </c>
      <c r="V3808" s="57">
        <f>(L3808-P3808)/1000*SetUp!$B$13*1000000/SetUp!$B$48</f>
        <v>0.57377068370442685</v>
      </c>
      <c r="W3808" s="57">
        <f t="shared" si="1012"/>
        <v>0</v>
      </c>
      <c r="X3808" s="57">
        <f>MAX((SetUp!$B$56*(1-($H3808/SetUp!$B$56)^2)*TANH(($B3808-$D3808)/SetUp!$B$56))/(1+$H3808/SetUp!$B$56*TANH(($B3808-$D3808)/SetUp!$B$56)),0)</f>
        <v>2.5925804735658002</v>
      </c>
    </row>
    <row r="3809" spans="1:24" x14ac:dyDescent="0.3">
      <c r="A3809" s="64">
        <v>30471</v>
      </c>
      <c r="B3809" s="57">
        <v>0.85599999999999998</v>
      </c>
      <c r="C3809" s="57"/>
      <c r="D3809" s="57">
        <v>3.4009999999999998</v>
      </c>
      <c r="E3809" s="57">
        <f t="shared" si="1004"/>
        <v>0.85599999999999998</v>
      </c>
      <c r="F3809" s="57">
        <f t="shared" si="1005"/>
        <v>2.5449999999999999</v>
      </c>
      <c r="G3809" s="57">
        <f t="shared" si="1006"/>
        <v>0</v>
      </c>
      <c r="H3809" s="57">
        <f>IF(Q3808&gt;SetUp!$B$56,SetUp!$B$56,Q3808)</f>
        <v>2.5925805856934359</v>
      </c>
      <c r="I3809" s="57">
        <f t="shared" si="1011"/>
        <v>1.030434174708692</v>
      </c>
      <c r="J3809" s="57">
        <f>MIN(F3809,H3809,(1-EXP(-SetUp!$B$52*H3809/SetUp!$B$56))*F3809)</f>
        <v>0.84769799667131984</v>
      </c>
      <c r="K3809" s="57">
        <f t="shared" si="1007"/>
        <v>1.744882589022116</v>
      </c>
      <c r="L3809" s="57">
        <f>IF(I3809&lt;=0,0,MIN(SetUp!$B$50*I3809^SetUp!$B$55,I3809))</f>
        <v>2.1514434768713901E-2</v>
      </c>
      <c r="M3809" s="57">
        <f t="shared" si="1008"/>
        <v>1.0089197399399781</v>
      </c>
      <c r="N3809" s="57">
        <f>IF(SetUp!$B$62=0,X3809,(B3809-E3809)*(1-(H3809/SetUp!$B$66/SetUp!$B$56)))</f>
        <v>0</v>
      </c>
      <c r="O3809" s="57">
        <f>K3809*SetUp!$B$65</f>
        <v>0</v>
      </c>
      <c r="P3809" s="57">
        <f>MIN(SetUp!$B$54*L3809^SetUp!$B$51,L3809)</f>
        <v>1.1787351423659425E-2</v>
      </c>
      <c r="Q3809" s="57">
        <f t="shared" si="1009"/>
        <v>1.744882589022116</v>
      </c>
      <c r="R3809" s="57">
        <f>IF((H3809+N3809-O3809)&gt;SetUp!$B$56,T3808+H3809+N3809-O3809-SetUp!$B$56,T3808)</f>
        <v>0</v>
      </c>
      <c r="S3809" s="57">
        <f>R3809*SetUp!$B$65</f>
        <v>0</v>
      </c>
      <c r="T3809" s="57">
        <f>IF((R3809-S3809)&lt;SetUp!$B$53,R3809-S3809,SetUp!$B$53)</f>
        <v>0</v>
      </c>
      <c r="U3809" s="57">
        <f t="shared" si="1010"/>
        <v>1.0089197399399781</v>
      </c>
      <c r="V3809" s="57">
        <f>(L3809-P3809)/1000*SetUp!$B$13*1000000/SetUp!$B$48</f>
        <v>0.55325396312665676</v>
      </c>
      <c r="W3809" s="57">
        <f t="shared" si="1012"/>
        <v>2.8102520310824275E-16</v>
      </c>
      <c r="X3809" s="57">
        <f>MAX((SetUp!$B$56*(1-($H3809/SetUp!$B$56)^2)*TANH(($B3809-$D3809)/SetUp!$B$56))/(1+$H3809/SetUp!$B$56*TANH(($B3809-$D3809)/SetUp!$B$56)),0)</f>
        <v>0</v>
      </c>
    </row>
    <row r="3810" spans="1:24" x14ac:dyDescent="0.3">
      <c r="A3810" s="64">
        <v>30472</v>
      </c>
      <c r="B3810" s="57">
        <v>0.88300000000000001</v>
      </c>
      <c r="C3810" s="57"/>
      <c r="D3810" s="57">
        <v>3.4009999999999998</v>
      </c>
      <c r="E3810" s="57">
        <f t="shared" si="1004"/>
        <v>0.88300000000000001</v>
      </c>
      <c r="F3810" s="57">
        <f t="shared" si="1005"/>
        <v>2.5179999999999998</v>
      </c>
      <c r="G3810" s="57">
        <f t="shared" si="1006"/>
        <v>0</v>
      </c>
      <c r="H3810" s="57">
        <f>IF(Q3809&gt;SetUp!$B$56,SetUp!$B$56,Q3809)</f>
        <v>1.744882589022116</v>
      </c>
      <c r="I3810" s="57">
        <f t="shared" si="1011"/>
        <v>1.0089197399399781</v>
      </c>
      <c r="J3810" s="57">
        <f>MIN(F3810,H3810,(1-EXP(-SetUp!$B$52*H3810/SetUp!$B$56))*F3810)</f>
        <v>0.60087430389438778</v>
      </c>
      <c r="K3810" s="57">
        <f t="shared" si="1007"/>
        <v>1.1440082851277282</v>
      </c>
      <c r="L3810" s="57">
        <f>IF(I3810&lt;=0,0,MIN(SetUp!$B$50*I3810^SetUp!$B$55,I3810))</f>
        <v>2.0770990950437534E-2</v>
      </c>
      <c r="M3810" s="57">
        <f t="shared" si="1008"/>
        <v>0.98814874898954053</v>
      </c>
      <c r="N3810" s="57">
        <f>IF(SetUp!$B$62=0,X3810,(B3810-E3810)*(1-(H3810/SetUp!$B$66/SetUp!$B$56)))</f>
        <v>0</v>
      </c>
      <c r="O3810" s="57">
        <f>K3810*SetUp!$B$65</f>
        <v>0</v>
      </c>
      <c r="P3810" s="57">
        <f>MIN(SetUp!$B$54*L3810^SetUp!$B$51,L3810)</f>
        <v>1.1386842818569744E-2</v>
      </c>
      <c r="Q3810" s="57">
        <f t="shared" si="1009"/>
        <v>1.1440082851277282</v>
      </c>
      <c r="R3810" s="57">
        <f>IF((H3810+N3810-O3810)&gt;SetUp!$B$56,T3809+H3810+N3810-O3810-SetUp!$B$56,T3809)</f>
        <v>0</v>
      </c>
      <c r="S3810" s="57">
        <f>R3810*SetUp!$B$65</f>
        <v>0</v>
      </c>
      <c r="T3810" s="57">
        <f>IF((R3810-S3810)&lt;SetUp!$B$53,R3810-S3810,SetUp!$B$53)</f>
        <v>0</v>
      </c>
      <c r="U3810" s="57">
        <f t="shared" si="1010"/>
        <v>0.98814874898954053</v>
      </c>
      <c r="V3810" s="57">
        <f>(L3810-P3810)/1000*SetUp!$B$13*1000000/SetUp!$B$48</f>
        <v>0.53374860277753589</v>
      </c>
      <c r="W3810" s="57">
        <f t="shared" si="1012"/>
        <v>9.3675067702747583E-17</v>
      </c>
      <c r="X3810" s="57">
        <f>MAX((SetUp!$B$56*(1-($H3810/SetUp!$B$56)^2)*TANH(($B3810-$D3810)/SetUp!$B$56))/(1+$H3810/SetUp!$B$56*TANH(($B3810-$D3810)/SetUp!$B$56)),0)</f>
        <v>0</v>
      </c>
    </row>
    <row r="3811" spans="1:24" x14ac:dyDescent="0.3">
      <c r="A3811" s="64">
        <v>30473</v>
      </c>
      <c r="B3811" s="57">
        <v>0.41299999999999998</v>
      </c>
      <c r="C3811" s="57"/>
      <c r="D3811" s="57">
        <v>3.4009999999999998</v>
      </c>
      <c r="E3811" s="57">
        <f t="shared" si="1004"/>
        <v>0.41299999999999998</v>
      </c>
      <c r="F3811" s="57">
        <f t="shared" si="1005"/>
        <v>2.988</v>
      </c>
      <c r="G3811" s="57">
        <f t="shared" si="1006"/>
        <v>0</v>
      </c>
      <c r="H3811" s="57">
        <f>IF(Q3810&gt;SetUp!$B$56,SetUp!$B$56,Q3810)</f>
        <v>1.1440082851277282</v>
      </c>
      <c r="I3811" s="57">
        <f t="shared" si="1011"/>
        <v>0.98814874898954053</v>
      </c>
      <c r="J3811" s="57">
        <f>MIN(F3811,H3811,(1-EXP(-SetUp!$B$52*H3811/SetUp!$B$56))*F3811)</f>
        <v>0.48909415838058223</v>
      </c>
      <c r="K3811" s="57">
        <f t="shared" si="1007"/>
        <v>0.654914126747146</v>
      </c>
      <c r="L3811" s="57">
        <f>IF(I3811&lt;=0,0,MIN(SetUp!$B$50*I3811^SetUp!$B$55,I3811))</f>
        <v>2.0063193404026843E-2</v>
      </c>
      <c r="M3811" s="57">
        <f t="shared" si="1008"/>
        <v>0.96808555558551368</v>
      </c>
      <c r="N3811" s="57">
        <f>IF(SetUp!$B$62=0,X3811,(B3811-E3811)*(1-(H3811/SetUp!$B$66/SetUp!$B$56)))</f>
        <v>0</v>
      </c>
      <c r="O3811" s="57">
        <f>K3811*SetUp!$B$65</f>
        <v>0</v>
      </c>
      <c r="P3811" s="57">
        <f>MIN(SetUp!$B$54*L3811^SetUp!$B$51,L3811)</f>
        <v>1.1005311006175696E-2</v>
      </c>
      <c r="Q3811" s="57">
        <f t="shared" si="1009"/>
        <v>0.654914126747146</v>
      </c>
      <c r="R3811" s="57">
        <f>IF((H3811+N3811-O3811)&gt;SetUp!$B$56,T3810+H3811+N3811-O3811-SetUp!$B$56,T3810)</f>
        <v>0</v>
      </c>
      <c r="S3811" s="57">
        <f>R3811*SetUp!$B$65</f>
        <v>0</v>
      </c>
      <c r="T3811" s="57">
        <f>IF((R3811-S3811)&lt;SetUp!$B$53,R3811-S3811,SetUp!$B$53)</f>
        <v>0</v>
      </c>
      <c r="U3811" s="57">
        <f t="shared" si="1010"/>
        <v>0.96808555558551368</v>
      </c>
      <c r="V3811" s="57">
        <f>(L3811-P3811)/1000*SetUp!$B$13*1000000/SetUp!$B$48</f>
        <v>0.51519136378061603</v>
      </c>
      <c r="W3811" s="57">
        <f t="shared" si="1012"/>
        <v>2.1857515797307769E-16</v>
      </c>
      <c r="X3811" s="57">
        <f>MAX((SetUp!$B$56*(1-($H3811/SetUp!$B$56)^2)*TANH(($B3811-$D3811)/SetUp!$B$56))/(1+$H3811/SetUp!$B$56*TANH(($B3811-$D3811)/SetUp!$B$56)),0)</f>
        <v>0</v>
      </c>
    </row>
    <row r="3812" spans="1:24" x14ac:dyDescent="0.3">
      <c r="A3812" s="64">
        <v>30474</v>
      </c>
      <c r="B3812" s="57">
        <v>0.48299999999999998</v>
      </c>
      <c r="C3812" s="57"/>
      <c r="D3812" s="57">
        <v>3.4009999999999998</v>
      </c>
      <c r="E3812" s="57">
        <f t="shared" si="1004"/>
        <v>0.48299999999999998</v>
      </c>
      <c r="F3812" s="57">
        <f t="shared" si="1005"/>
        <v>2.9179999999999997</v>
      </c>
      <c r="G3812" s="57">
        <f t="shared" si="1006"/>
        <v>0</v>
      </c>
      <c r="H3812" s="57">
        <f>IF(Q3811&gt;SetUp!$B$56,SetUp!$B$56,Q3811)</f>
        <v>0.654914126747146</v>
      </c>
      <c r="I3812" s="57">
        <f t="shared" si="1011"/>
        <v>0.96808555558551368</v>
      </c>
      <c r="J3812" s="57">
        <f>MIN(F3812,H3812,(1-EXP(-SetUp!$B$52*H3812/SetUp!$B$56))*F3812)</f>
        <v>0.28383006339053041</v>
      </c>
      <c r="K3812" s="57">
        <f t="shared" si="1007"/>
        <v>0.37108406335661559</v>
      </c>
      <c r="L3812" s="57">
        <f>IF(I3812&lt;=0,0,MIN(SetUp!$B$50*I3812^SetUp!$B$55,I3812))</f>
        <v>1.9388866400249068E-2</v>
      </c>
      <c r="M3812" s="57">
        <f t="shared" si="1008"/>
        <v>0.94869668918526462</v>
      </c>
      <c r="N3812" s="57">
        <f>IF(SetUp!$B$62=0,X3812,(B3812-E3812)*(1-(H3812/SetUp!$B$66/SetUp!$B$56)))</f>
        <v>0</v>
      </c>
      <c r="O3812" s="57">
        <f>K3812*SetUp!$B$65</f>
        <v>0</v>
      </c>
      <c r="P3812" s="57">
        <f>MIN(SetUp!$B$54*L3812^SetUp!$B$51,L3812)</f>
        <v>1.0641608206923553E-2</v>
      </c>
      <c r="Q3812" s="57">
        <f t="shared" si="1009"/>
        <v>0.37108406335661559</v>
      </c>
      <c r="R3812" s="57">
        <f>IF((H3812+N3812-O3812)&gt;SetUp!$B$56,T3811+H3812+N3812-O3812-SetUp!$B$56,T3811)</f>
        <v>0</v>
      </c>
      <c r="S3812" s="57">
        <f>R3812*SetUp!$B$65</f>
        <v>0</v>
      </c>
      <c r="T3812" s="57">
        <f>IF((R3812-S3812)&lt;SetUp!$B$53,R3812-S3812,SetUp!$B$53)</f>
        <v>0</v>
      </c>
      <c r="U3812" s="57">
        <f t="shared" si="1010"/>
        <v>0.94869668918526462</v>
      </c>
      <c r="V3812" s="57">
        <f>(L3812-P3812)/1000*SetUp!$B$13*1000000/SetUp!$B$48</f>
        <v>0.49752377873990117</v>
      </c>
      <c r="W3812" s="57">
        <f t="shared" si="1012"/>
        <v>-1.0408340855860843E-16</v>
      </c>
      <c r="X3812" s="57">
        <f>MAX((SetUp!$B$56*(1-($H3812/SetUp!$B$56)^2)*TANH(($B3812-$D3812)/SetUp!$B$56))/(1+$H3812/SetUp!$B$56*TANH(($B3812-$D3812)/SetUp!$B$56)),0)</f>
        <v>0</v>
      </c>
    </row>
    <row r="3813" spans="1:24" x14ac:dyDescent="0.3">
      <c r="A3813" s="64">
        <v>30475</v>
      </c>
      <c r="B3813" s="57">
        <v>3.4000000000000002E-2</v>
      </c>
      <c r="C3813" s="57"/>
      <c r="D3813" s="57">
        <v>3.4009999999999998</v>
      </c>
      <c r="E3813" s="57">
        <f t="shared" si="1004"/>
        <v>3.4000000000000002E-2</v>
      </c>
      <c r="F3813" s="57">
        <f t="shared" si="1005"/>
        <v>3.367</v>
      </c>
      <c r="G3813" s="57">
        <f t="shared" si="1006"/>
        <v>0</v>
      </c>
      <c r="H3813" s="57">
        <f>IF(Q3812&gt;SetUp!$B$56,SetUp!$B$56,Q3812)</f>
        <v>0.37108406335661559</v>
      </c>
      <c r="I3813" s="57">
        <f t="shared" si="1011"/>
        <v>0.94869668918526462</v>
      </c>
      <c r="J3813" s="57">
        <f>MIN(F3813,H3813,(1-EXP(-SetUp!$B$52*H3813/SetUp!$B$56))*F3813)</f>
        <v>0.1896730699048757</v>
      </c>
      <c r="K3813" s="57">
        <f t="shared" si="1007"/>
        <v>0.18141099345173989</v>
      </c>
      <c r="L3813" s="57">
        <f>IF(I3813&lt;=0,0,MIN(SetUp!$B$50*I3813^SetUp!$B$55,I3813))</f>
        <v>1.8745994819043446E-2</v>
      </c>
      <c r="M3813" s="57">
        <f t="shared" si="1008"/>
        <v>0.92995069436622113</v>
      </c>
      <c r="N3813" s="57">
        <f>IF(SetUp!$B$62=0,X3813,(B3813-E3813)*(1-(H3813/SetUp!$B$66/SetUp!$B$56)))</f>
        <v>0</v>
      </c>
      <c r="O3813" s="57">
        <f>K3813*SetUp!$B$65</f>
        <v>0</v>
      </c>
      <c r="P3813" s="57">
        <f>MIN(SetUp!$B$54*L3813^SetUp!$B$51,L3813)</f>
        <v>1.0294670747935166E-2</v>
      </c>
      <c r="Q3813" s="57">
        <f t="shared" si="1009"/>
        <v>0.18141099345173989</v>
      </c>
      <c r="R3813" s="57">
        <f>IF((H3813+N3813-O3813)&gt;SetUp!$B$56,T3812+H3813+N3813-O3813-SetUp!$B$56,T3812)</f>
        <v>0</v>
      </c>
      <c r="S3813" s="57">
        <f>R3813*SetUp!$B$65</f>
        <v>0</v>
      </c>
      <c r="T3813" s="57">
        <f>IF((R3813-S3813)&lt;SetUp!$B$53,R3813-S3813,SetUp!$B$53)</f>
        <v>0</v>
      </c>
      <c r="U3813" s="57">
        <f t="shared" si="1010"/>
        <v>0.92995069436622113</v>
      </c>
      <c r="V3813" s="57">
        <f>(L3813-P3813)/1000*SetUp!$B$13*1000000/SetUp!$B$48</f>
        <v>0.48069173154413647</v>
      </c>
      <c r="W3813" s="57">
        <f t="shared" si="1012"/>
        <v>0</v>
      </c>
      <c r="X3813" s="57">
        <f>MAX((SetUp!$B$56*(1-($H3813/SetUp!$B$56)^2)*TANH(($B3813-$D3813)/SetUp!$B$56))/(1+$H3813/SetUp!$B$56*TANH(($B3813-$D3813)/SetUp!$B$56)),0)</f>
        <v>0</v>
      </c>
    </row>
    <row r="3814" spans="1:24" x14ac:dyDescent="0.3">
      <c r="A3814" s="64">
        <v>30476</v>
      </c>
      <c r="B3814" s="57">
        <v>4.7E-2</v>
      </c>
      <c r="C3814" s="57"/>
      <c r="D3814" s="57">
        <v>3.4009999999999998</v>
      </c>
      <c r="E3814" s="57">
        <f t="shared" si="1004"/>
        <v>4.7E-2</v>
      </c>
      <c r="F3814" s="57">
        <f t="shared" si="1005"/>
        <v>3.3539999999999996</v>
      </c>
      <c r="G3814" s="57">
        <f t="shared" si="1006"/>
        <v>0</v>
      </c>
      <c r="H3814" s="57">
        <f>IF(Q3813&gt;SetUp!$B$56,SetUp!$B$56,Q3813)</f>
        <v>0.18141099345173989</v>
      </c>
      <c r="I3814" s="57">
        <f t="shared" si="1011"/>
        <v>0.92995069436622113</v>
      </c>
      <c r="J3814" s="57">
        <f>MIN(F3814,H3814,(1-EXP(-SetUp!$B$52*H3814/SetUp!$B$56))*F3814)</f>
        <v>9.3735928341656602E-2</v>
      </c>
      <c r="K3814" s="57">
        <f t="shared" si="1007"/>
        <v>8.7675065110083286E-2</v>
      </c>
      <c r="L3814" s="57">
        <f>IF(I3814&lt;=0,0,MIN(SetUp!$B$50*I3814^SetUp!$B$55,I3814))</f>
        <v>1.8132710289794494E-2</v>
      </c>
      <c r="M3814" s="57">
        <f t="shared" si="1008"/>
        <v>0.91181798407642667</v>
      </c>
      <c r="N3814" s="57">
        <f>IF(SetUp!$B$62=0,X3814,(B3814-E3814)*(1-(H3814/SetUp!$B$66/SetUp!$B$56)))</f>
        <v>0</v>
      </c>
      <c r="O3814" s="57">
        <f>K3814*SetUp!$B$65</f>
        <v>0</v>
      </c>
      <c r="P3814" s="57">
        <f>MIN(SetUp!$B$54*L3814^SetUp!$B$51,L3814)</f>
        <v>9.9635118494881512E-3</v>
      </c>
      <c r="Q3814" s="57">
        <f t="shared" si="1009"/>
        <v>8.7675065110083286E-2</v>
      </c>
      <c r="R3814" s="57">
        <f>IF((H3814+N3814-O3814)&gt;SetUp!$B$56,T3813+H3814+N3814-O3814-SetUp!$B$56,T3813)</f>
        <v>0</v>
      </c>
      <c r="S3814" s="57">
        <f>R3814*SetUp!$B$65</f>
        <v>0</v>
      </c>
      <c r="T3814" s="57">
        <f>IF((R3814-S3814)&lt;SetUp!$B$53,R3814-S3814,SetUp!$B$53)</f>
        <v>0</v>
      </c>
      <c r="U3814" s="57">
        <f t="shared" si="1010"/>
        <v>0.91181798407642667</v>
      </c>
      <c r="V3814" s="57">
        <f>(L3814-P3814)/1000*SetUp!$B$13*1000000/SetUp!$B$48</f>
        <v>0.46464507934595844</v>
      </c>
      <c r="W3814" s="57">
        <f t="shared" si="1012"/>
        <v>8.6736173798840355E-17</v>
      </c>
      <c r="X3814" s="57">
        <f>MAX((SetUp!$B$56*(1-($H3814/SetUp!$B$56)^2)*TANH(($B3814-$D3814)/SetUp!$B$56))/(1+$H3814/SetUp!$B$56*TANH(($B3814-$D3814)/SetUp!$B$56)),0)</f>
        <v>0</v>
      </c>
    </row>
    <row r="3815" spans="1:24" x14ac:dyDescent="0.3">
      <c r="A3815" s="64">
        <v>30477</v>
      </c>
      <c r="B3815" s="57">
        <v>0</v>
      </c>
      <c r="C3815" s="57"/>
      <c r="D3815" s="57">
        <v>3.4009999999999998</v>
      </c>
      <c r="E3815" s="57">
        <f t="shared" si="1004"/>
        <v>0</v>
      </c>
      <c r="F3815" s="57">
        <f t="shared" si="1005"/>
        <v>3.4009999999999998</v>
      </c>
      <c r="G3815" s="57">
        <f t="shared" si="1006"/>
        <v>0</v>
      </c>
      <c r="H3815" s="57">
        <f>IF(Q3814&gt;SetUp!$B$56,SetUp!$B$56,Q3814)</f>
        <v>8.7675065110083286E-2</v>
      </c>
      <c r="I3815" s="57">
        <f t="shared" si="1011"/>
        <v>0.91181798407642667</v>
      </c>
      <c r="J3815" s="57">
        <f>MIN(F3815,H3815,(1-EXP(-SetUp!$B$52*H3815/SetUp!$B$56))*F3815)</f>
        <v>4.6273398955189067E-2</v>
      </c>
      <c r="K3815" s="57">
        <f t="shared" si="1007"/>
        <v>4.1401666154894219E-2</v>
      </c>
      <c r="L3815" s="57">
        <f>IF(I3815&lt;=0,0,MIN(SetUp!$B$50*I3815^SetUp!$B$55,I3815))</f>
        <v>1.7547278696371179E-2</v>
      </c>
      <c r="M3815" s="57">
        <f t="shared" si="1008"/>
        <v>0.89427070538005549</v>
      </c>
      <c r="N3815" s="57">
        <f>IF(SetUp!$B$62=0,X3815,(B3815-E3815)*(1-(H3815/SetUp!$B$66/SetUp!$B$56)))</f>
        <v>0</v>
      </c>
      <c r="O3815" s="57">
        <f>K3815*SetUp!$B$65</f>
        <v>0</v>
      </c>
      <c r="P3815" s="57">
        <f>MIN(SetUp!$B$54*L3815^SetUp!$B$51,L3815)</f>
        <v>9.6472151180868829E-3</v>
      </c>
      <c r="Q3815" s="57">
        <f t="shared" si="1009"/>
        <v>4.1401666154894219E-2</v>
      </c>
      <c r="R3815" s="57">
        <f>IF((H3815+N3815-O3815)&gt;SetUp!$B$56,T3814+H3815+N3815-O3815-SetUp!$B$56,T3814)</f>
        <v>0</v>
      </c>
      <c r="S3815" s="57">
        <f>R3815*SetUp!$B$65</f>
        <v>0</v>
      </c>
      <c r="T3815" s="57">
        <f>IF((R3815-S3815)&lt;SetUp!$B$53,R3815-S3815,SetUp!$B$53)</f>
        <v>0</v>
      </c>
      <c r="U3815" s="57">
        <f t="shared" si="1010"/>
        <v>0.89427070538005549</v>
      </c>
      <c r="V3815" s="57">
        <f>(L3815-P3815)/1000*SetUp!$B$13*1000000/SetUp!$B$48</f>
        <v>0.44933731197651888</v>
      </c>
      <c r="W3815" s="57">
        <f t="shared" si="1012"/>
        <v>5.8980598183211441E-17</v>
      </c>
      <c r="X3815" s="57">
        <f>MAX((SetUp!$B$56*(1-($H3815/SetUp!$B$56)^2)*TANH(($B3815-$D3815)/SetUp!$B$56))/(1+$H3815/SetUp!$B$56*TANH(($B3815-$D3815)/SetUp!$B$56)),0)</f>
        <v>0</v>
      </c>
    </row>
    <row r="3816" spans="1:24" x14ac:dyDescent="0.3">
      <c r="A3816" s="64">
        <v>30478</v>
      </c>
      <c r="B3816" s="57">
        <v>0</v>
      </c>
      <c r="C3816" s="57"/>
      <c r="D3816" s="57">
        <v>3.4009999999999998</v>
      </c>
      <c r="E3816" s="57">
        <f t="shared" si="1004"/>
        <v>0</v>
      </c>
      <c r="F3816" s="57">
        <f t="shared" si="1005"/>
        <v>3.4009999999999998</v>
      </c>
      <c r="G3816" s="57">
        <f t="shared" si="1006"/>
        <v>0</v>
      </c>
      <c r="H3816" s="57">
        <f>IF(Q3815&gt;SetUp!$B$56,SetUp!$B$56,Q3815)</f>
        <v>4.1401666154894219E-2</v>
      </c>
      <c r="I3816" s="57">
        <f t="shared" si="1011"/>
        <v>0.89427070538005549</v>
      </c>
      <c r="J3816" s="57">
        <f>MIN(F3816,H3816,(1-EXP(-SetUp!$B$52*H3816/SetUp!$B$56))*F3816)</f>
        <v>2.1930094672892381E-2</v>
      </c>
      <c r="K3816" s="57">
        <f t="shared" si="1007"/>
        <v>1.9471571482001838E-2</v>
      </c>
      <c r="L3816" s="57">
        <f>IF(I3816&lt;=0,0,MIN(SetUp!$B$50*I3816^SetUp!$B$55,I3816))</f>
        <v>1.6988088896329464E-2</v>
      </c>
      <c r="M3816" s="57">
        <f t="shared" si="1008"/>
        <v>0.87728261648372607</v>
      </c>
      <c r="N3816" s="57">
        <f>IF(SetUp!$B$62=0,X3816,(B3816-E3816)*(1-(H3816/SetUp!$B$66/SetUp!$B$56)))</f>
        <v>0</v>
      </c>
      <c r="O3816" s="57">
        <f>K3816*SetUp!$B$65</f>
        <v>0</v>
      </c>
      <c r="P3816" s="57">
        <f>MIN(SetUp!$B$54*L3816^SetUp!$B$51,L3816)</f>
        <v>9.3449286685079545E-3</v>
      </c>
      <c r="Q3816" s="57">
        <f t="shared" si="1009"/>
        <v>1.9471571482001838E-2</v>
      </c>
      <c r="R3816" s="57">
        <f>IF((H3816+N3816-O3816)&gt;SetUp!$B$56,T3815+H3816+N3816-O3816-SetUp!$B$56,T3815)</f>
        <v>0</v>
      </c>
      <c r="S3816" s="57">
        <f>R3816*SetUp!$B$65</f>
        <v>0</v>
      </c>
      <c r="T3816" s="57">
        <f>IF((R3816-S3816)&lt;SetUp!$B$53,R3816-S3816,SetUp!$B$53)</f>
        <v>0</v>
      </c>
      <c r="U3816" s="57">
        <f t="shared" si="1010"/>
        <v>0.87728261648372607</v>
      </c>
      <c r="V3816" s="57">
        <f>(L3816-P3816)/1000*SetUp!$B$13*1000000/SetUp!$B$48</f>
        <v>0.43472524464429868</v>
      </c>
      <c r="W3816" s="57">
        <f t="shared" si="1012"/>
        <v>0</v>
      </c>
      <c r="X3816" s="57">
        <f>MAX((SetUp!$B$56*(1-($H3816/SetUp!$B$56)^2)*TANH(($B3816-$D3816)/SetUp!$B$56))/(1+$H3816/SetUp!$B$56*TANH(($B3816-$D3816)/SetUp!$B$56)),0)</f>
        <v>0</v>
      </c>
    </row>
    <row r="3817" spans="1:24" x14ac:dyDescent="0.3">
      <c r="A3817" s="64">
        <v>30479</v>
      </c>
      <c r="B3817" s="57">
        <v>0.123</v>
      </c>
      <c r="C3817" s="57"/>
      <c r="D3817" s="57">
        <v>3.4009999999999998</v>
      </c>
      <c r="E3817" s="57">
        <f t="shared" si="1004"/>
        <v>0.123</v>
      </c>
      <c r="F3817" s="57">
        <f t="shared" si="1005"/>
        <v>3.2779999999999996</v>
      </c>
      <c r="G3817" s="57">
        <f t="shared" si="1006"/>
        <v>0</v>
      </c>
      <c r="H3817" s="57">
        <f>IF(Q3816&gt;SetUp!$B$56,SetUp!$B$56,Q3816)</f>
        <v>1.9471571482001838E-2</v>
      </c>
      <c r="I3817" s="57">
        <f t="shared" si="1011"/>
        <v>0.87728261648372607</v>
      </c>
      <c r="J3817" s="57">
        <f>MIN(F3817,H3817,(1-EXP(-SetUp!$B$52*H3817/SetUp!$B$56))*F3817)</f>
        <v>9.9579396548889251E-3</v>
      </c>
      <c r="K3817" s="57">
        <f t="shared" si="1007"/>
        <v>9.5136318271129127E-3</v>
      </c>
      <c r="L3817" s="57">
        <f>IF(I3817&lt;=0,0,MIN(SetUp!$B$50*I3817^SetUp!$B$55,I3817))</f>
        <v>1.6453642522040915E-2</v>
      </c>
      <c r="M3817" s="57">
        <f t="shared" si="1008"/>
        <v>0.86082897396168512</v>
      </c>
      <c r="N3817" s="57">
        <f>IF(SetUp!$B$62=0,X3817,(B3817-E3817)*(1-(H3817/SetUp!$B$66/SetUp!$B$56)))</f>
        <v>0</v>
      </c>
      <c r="O3817" s="57">
        <f>K3817*SetUp!$B$65</f>
        <v>0</v>
      </c>
      <c r="P3817" s="57">
        <f>MIN(SetUp!$B$54*L3817^SetUp!$B$51,L3817)</f>
        <v>9.0558598066303991E-3</v>
      </c>
      <c r="Q3817" s="57">
        <f t="shared" si="1009"/>
        <v>9.5136318271129127E-3</v>
      </c>
      <c r="R3817" s="57">
        <f>IF((H3817+N3817-O3817)&gt;SetUp!$B$56,T3816+H3817+N3817-O3817-SetUp!$B$56,T3816)</f>
        <v>0</v>
      </c>
      <c r="S3817" s="57">
        <f>R3817*SetUp!$B$65</f>
        <v>0</v>
      </c>
      <c r="T3817" s="57">
        <f>IF((R3817-S3817)&lt;SetUp!$B$53,R3817-S3817,SetUp!$B$53)</f>
        <v>0</v>
      </c>
      <c r="U3817" s="57">
        <f t="shared" si="1010"/>
        <v>0.86082897396168512</v>
      </c>
      <c r="V3817" s="57">
        <f>(L3817-P3817)/1000*SetUp!$B$13*1000000/SetUp!$B$48</f>
        <v>0.42076874027523059</v>
      </c>
      <c r="W3817" s="57">
        <f t="shared" si="1012"/>
        <v>0</v>
      </c>
      <c r="X3817" s="57">
        <f>MAX((SetUp!$B$56*(1-($H3817/SetUp!$B$56)^2)*TANH(($B3817-$D3817)/SetUp!$B$56))/(1+$H3817/SetUp!$B$56*TANH(($B3817-$D3817)/SetUp!$B$56)),0)</f>
        <v>0</v>
      </c>
    </row>
    <row r="3818" spans="1:24" x14ac:dyDescent="0.3">
      <c r="A3818" s="64">
        <v>30480</v>
      </c>
      <c r="B3818" s="57">
        <v>0.16900000000000001</v>
      </c>
      <c r="C3818" s="57"/>
      <c r="D3818" s="57">
        <v>3.4009999999999998</v>
      </c>
      <c r="E3818" s="57">
        <f t="shared" si="1004"/>
        <v>0.16900000000000001</v>
      </c>
      <c r="F3818" s="57">
        <f t="shared" si="1005"/>
        <v>3.2319999999999998</v>
      </c>
      <c r="G3818" s="57">
        <f t="shared" si="1006"/>
        <v>0</v>
      </c>
      <c r="H3818" s="57">
        <f>IF(Q3817&gt;SetUp!$B$56,SetUp!$B$56,Q3817)</f>
        <v>9.5136318271129127E-3</v>
      </c>
      <c r="I3818" s="57">
        <f t="shared" si="1011"/>
        <v>0.86082897396168512</v>
      </c>
      <c r="J3818" s="57">
        <f>MIN(F3818,H3818,(1-EXP(-SetUp!$B$52*H3818/SetUp!$B$56))*F3818)</f>
        <v>4.8008149709986257E-3</v>
      </c>
      <c r="K3818" s="57">
        <f t="shared" si="1007"/>
        <v>4.712816856114287E-3</v>
      </c>
      <c r="L3818" s="57">
        <f>IF(I3818&lt;=0,0,MIN(SetUp!$B$50*I3818^SetUp!$B$55,I3818))</f>
        <v>1.5942544747427522E-2</v>
      </c>
      <c r="M3818" s="57">
        <f t="shared" si="1008"/>
        <v>0.84488642921425761</v>
      </c>
      <c r="N3818" s="57">
        <f>IF(SetUp!$B$62=0,X3818,(B3818-E3818)*(1-(H3818/SetUp!$B$66/SetUp!$B$56)))</f>
        <v>0</v>
      </c>
      <c r="O3818" s="57">
        <f>K3818*SetUp!$B$65</f>
        <v>0</v>
      </c>
      <c r="P3818" s="57">
        <f>MIN(SetUp!$B$54*L3818^SetUp!$B$51,L3818)</f>
        <v>8.7792702130360493E-3</v>
      </c>
      <c r="Q3818" s="57">
        <f t="shared" si="1009"/>
        <v>4.712816856114287E-3</v>
      </c>
      <c r="R3818" s="57">
        <f>IF((H3818+N3818-O3818)&gt;SetUp!$B$56,T3817+H3818+N3818-O3818-SetUp!$B$56,T3817)</f>
        <v>0</v>
      </c>
      <c r="S3818" s="57">
        <f>R3818*SetUp!$B$65</f>
        <v>0</v>
      </c>
      <c r="T3818" s="57">
        <f>IF((R3818-S3818)&lt;SetUp!$B$53,R3818-S3818,SetUp!$B$53)</f>
        <v>0</v>
      </c>
      <c r="U3818" s="57">
        <f t="shared" si="1010"/>
        <v>0.84488642921425761</v>
      </c>
      <c r="V3818" s="57">
        <f>(L3818-P3818)/1000*SetUp!$B$13*1000000/SetUp!$B$48</f>
        <v>0.40743045829162106</v>
      </c>
      <c r="W3818" s="57">
        <f t="shared" si="1012"/>
        <v>-7.6327832942979512E-17</v>
      </c>
      <c r="X3818" s="57">
        <f>MAX((SetUp!$B$56*(1-($H3818/SetUp!$B$56)^2)*TANH(($B3818-$D3818)/SetUp!$B$56))/(1+$H3818/SetUp!$B$56*TANH(($B3818-$D3818)/SetUp!$B$56)),0)</f>
        <v>0</v>
      </c>
    </row>
    <row r="3819" spans="1:24" x14ac:dyDescent="0.3">
      <c r="A3819" s="64">
        <v>30481</v>
      </c>
      <c r="B3819" s="57">
        <v>0.73</v>
      </c>
      <c r="C3819" s="57"/>
      <c r="D3819" s="57">
        <v>3.4009999999999998</v>
      </c>
      <c r="E3819" s="57">
        <f t="shared" si="1004"/>
        <v>0.73</v>
      </c>
      <c r="F3819" s="57">
        <f t="shared" si="1005"/>
        <v>2.6709999999999998</v>
      </c>
      <c r="G3819" s="57">
        <f t="shared" si="1006"/>
        <v>0</v>
      </c>
      <c r="H3819" s="57">
        <f>IF(Q3818&gt;SetUp!$B$56,SetUp!$B$56,Q3818)</f>
        <v>4.712816856114287E-3</v>
      </c>
      <c r="I3819" s="57">
        <f t="shared" si="1011"/>
        <v>0.84488642921425761</v>
      </c>
      <c r="J3819" s="57">
        <f>MIN(F3819,H3819,(1-EXP(-SetUp!$B$52*H3819/SetUp!$B$56))*F3819)</f>
        <v>1.9661406599452459E-3</v>
      </c>
      <c r="K3819" s="57">
        <f t="shared" si="1007"/>
        <v>2.7466761961690411E-3</v>
      </c>
      <c r="L3819" s="57">
        <f>IF(I3819&lt;=0,0,MIN(SetUp!$B$50*I3819^SetUp!$B$55,I3819))</f>
        <v>1.545349591780675E-2</v>
      </c>
      <c r="M3819" s="57">
        <f t="shared" si="1008"/>
        <v>0.82943293329645085</v>
      </c>
      <c r="N3819" s="57">
        <f>IF(SetUp!$B$62=0,X3819,(B3819-E3819)*(1-(H3819/SetUp!$B$66/SetUp!$B$56)))</f>
        <v>0</v>
      </c>
      <c r="O3819" s="57">
        <f>K3819*SetUp!$B$65</f>
        <v>0</v>
      </c>
      <c r="P3819" s="57">
        <f>MIN(SetUp!$B$54*L3819^SetUp!$B$51,L3819)</f>
        <v>8.5144715744685934E-3</v>
      </c>
      <c r="Q3819" s="57">
        <f t="shared" si="1009"/>
        <v>2.7466761961690411E-3</v>
      </c>
      <c r="R3819" s="57">
        <f>IF((H3819+N3819-O3819)&gt;SetUp!$B$56,T3818+H3819+N3819-O3819-SetUp!$B$56,T3818)</f>
        <v>0</v>
      </c>
      <c r="S3819" s="57">
        <f>R3819*SetUp!$B$65</f>
        <v>0</v>
      </c>
      <c r="T3819" s="57">
        <f>IF((R3819-S3819)&lt;SetUp!$B$53,R3819-S3819,SetUp!$B$53)</f>
        <v>0</v>
      </c>
      <c r="U3819" s="57">
        <f t="shared" si="1010"/>
        <v>0.82943293329645085</v>
      </c>
      <c r="V3819" s="57">
        <f>(L3819-P3819)/1000*SetUp!$B$13*1000000/SetUp!$B$48</f>
        <v>0.3946756270096175</v>
      </c>
      <c r="W3819" s="57">
        <f t="shared" si="1012"/>
        <v>7.8062556418956319E-17</v>
      </c>
      <c r="X3819" s="57">
        <f>MAX((SetUp!$B$56*(1-($H3819/SetUp!$B$56)^2)*TANH(($B3819-$D3819)/SetUp!$B$56))/(1+$H3819/SetUp!$B$56*TANH(($B3819-$D3819)/SetUp!$B$56)),0)</f>
        <v>0</v>
      </c>
    </row>
    <row r="3820" spans="1:24" x14ac:dyDescent="0.3">
      <c r="A3820" s="64">
        <v>30482</v>
      </c>
      <c r="B3820" s="57">
        <v>3.048</v>
      </c>
      <c r="C3820" s="57"/>
      <c r="D3820" s="57">
        <v>3.4009999999999998</v>
      </c>
      <c r="E3820" s="57">
        <f t="shared" si="1004"/>
        <v>3.048</v>
      </c>
      <c r="F3820" s="57">
        <f t="shared" si="1005"/>
        <v>0.35299999999999976</v>
      </c>
      <c r="G3820" s="57">
        <f t="shared" si="1006"/>
        <v>0</v>
      </c>
      <c r="H3820" s="57">
        <f>IF(Q3819&gt;SetUp!$B$56,SetUp!$B$56,Q3819)</f>
        <v>2.7466761961690411E-3</v>
      </c>
      <c r="I3820" s="57">
        <f t="shared" si="1011"/>
        <v>0.82943293329645085</v>
      </c>
      <c r="J3820" s="57">
        <f>MIN(F3820,H3820,(1-EXP(-SetUp!$B$52*H3820/SetUp!$B$56))*F3820)</f>
        <v>1.5146385488853454E-4</v>
      </c>
      <c r="K3820" s="57">
        <f t="shared" si="1007"/>
        <v>2.5952123412805064E-3</v>
      </c>
      <c r="L3820" s="57">
        <f>IF(I3820&lt;=0,0,MIN(SetUp!$B$50*I3820^SetUp!$B$55,I3820))</f>
        <v>1.4985283952378393E-2</v>
      </c>
      <c r="M3820" s="57">
        <f t="shared" si="1008"/>
        <v>0.81444764934407243</v>
      </c>
      <c r="N3820" s="57">
        <f>IF(SetUp!$B$62=0,X3820,(B3820-E3820)*(1-(H3820/SetUp!$B$66/SetUp!$B$56)))</f>
        <v>0</v>
      </c>
      <c r="O3820" s="57">
        <f>K3820*SetUp!$B$65</f>
        <v>0</v>
      </c>
      <c r="P3820" s="57">
        <f>MIN(SetUp!$B$54*L3820^SetUp!$B$51,L3820)</f>
        <v>8.2608216164239238E-3</v>
      </c>
      <c r="Q3820" s="57">
        <f t="shared" si="1009"/>
        <v>2.5952123412805064E-3</v>
      </c>
      <c r="R3820" s="57">
        <f>IF((H3820+N3820-O3820)&gt;SetUp!$B$56,T3819+H3820+N3820-O3820-SetUp!$B$56,T3819)</f>
        <v>0</v>
      </c>
      <c r="S3820" s="57">
        <f>R3820*SetUp!$B$65</f>
        <v>0</v>
      </c>
      <c r="T3820" s="57">
        <f>IF((R3820-S3820)&lt;SetUp!$B$53,R3820-S3820,SetUp!$B$53)</f>
        <v>0</v>
      </c>
      <c r="U3820" s="57">
        <f t="shared" si="1010"/>
        <v>0.81444764934407243</v>
      </c>
      <c r="V3820" s="57">
        <f>(L3820-P3820)/1000*SetUp!$B$13*1000000/SetUp!$B$48</f>
        <v>0.38247183716733235</v>
      </c>
      <c r="W3820" s="57">
        <f t="shared" si="1012"/>
        <v>1.1275702593849246E-16</v>
      </c>
      <c r="X3820" s="57">
        <f>MAX((SetUp!$B$56*(1-($H3820/SetUp!$B$56)^2)*TANH(($B3820-$D3820)/SetUp!$B$56))/(1+$H3820/SetUp!$B$56*TANH(($B3820-$D3820)/SetUp!$B$56)),0)</f>
        <v>0</v>
      </c>
    </row>
    <row r="3821" spans="1:24" x14ac:dyDescent="0.3">
      <c r="A3821" s="64">
        <v>30483</v>
      </c>
      <c r="B3821" s="57">
        <v>9.4E-2</v>
      </c>
      <c r="C3821" s="57"/>
      <c r="D3821" s="57">
        <v>3.4009999999999998</v>
      </c>
      <c r="E3821" s="57">
        <f t="shared" si="1004"/>
        <v>9.4E-2</v>
      </c>
      <c r="F3821" s="57">
        <f t="shared" si="1005"/>
        <v>3.3069999999999999</v>
      </c>
      <c r="G3821" s="57">
        <f t="shared" si="1006"/>
        <v>0</v>
      </c>
      <c r="H3821" s="57">
        <f>IF(Q3820&gt;SetUp!$B$56,SetUp!$B$56,Q3820)</f>
        <v>2.5952123412805064E-3</v>
      </c>
      <c r="I3821" s="57">
        <f t="shared" si="1011"/>
        <v>0.81444764934407243</v>
      </c>
      <c r="J3821" s="57">
        <f>MIN(F3821,H3821,(1-EXP(-SetUp!$B$52*H3821/SetUp!$B$56))*F3821)</f>
        <v>1.3407230257134475E-3</v>
      </c>
      <c r="K3821" s="57">
        <f t="shared" si="1007"/>
        <v>1.2544893155670589E-3</v>
      </c>
      <c r="L3821" s="57">
        <f>IF(I3821&lt;=0,0,MIN(SetUp!$B$50*I3821^SetUp!$B$55,I3821))</f>
        <v>1.4536777439369831E-2</v>
      </c>
      <c r="M3821" s="57">
        <f t="shared" si="1008"/>
        <v>0.79991087190470256</v>
      </c>
      <c r="N3821" s="57">
        <f>IF(SetUp!$B$62=0,X3821,(B3821-E3821)*(1-(H3821/SetUp!$B$66/SetUp!$B$56)))</f>
        <v>0</v>
      </c>
      <c r="O3821" s="57">
        <f>K3821*SetUp!$B$65</f>
        <v>0</v>
      </c>
      <c r="P3821" s="57">
        <f>MIN(SetUp!$B$54*L3821^SetUp!$B$51,L3821)</f>
        <v>8.01772049553761E-3</v>
      </c>
      <c r="Q3821" s="57">
        <f t="shared" si="1009"/>
        <v>1.2544893155670589E-3</v>
      </c>
      <c r="R3821" s="57">
        <f>IF((H3821+N3821-O3821)&gt;SetUp!$B$56,T3820+H3821+N3821-O3821-SetUp!$B$56,T3820)</f>
        <v>0</v>
      </c>
      <c r="S3821" s="57">
        <f>R3821*SetUp!$B$65</f>
        <v>0</v>
      </c>
      <c r="T3821" s="57">
        <f>IF((R3821-S3821)&lt;SetUp!$B$53,R3821-S3821,SetUp!$B$53)</f>
        <v>0</v>
      </c>
      <c r="U3821" s="57">
        <f t="shared" si="1010"/>
        <v>0.79991087190470256</v>
      </c>
      <c r="V3821" s="57">
        <f>(L3821-P3821)/1000*SetUp!$B$13*1000000/SetUp!$B$48</f>
        <v>0.37078885438534587</v>
      </c>
      <c r="W3821" s="57">
        <f t="shared" si="1012"/>
        <v>-1.5612511283791264E-17</v>
      </c>
      <c r="X3821" s="57">
        <f>MAX((SetUp!$B$56*(1-($H3821/SetUp!$B$56)^2)*TANH(($B3821-$D3821)/SetUp!$B$56))/(1+$H3821/SetUp!$B$56*TANH(($B3821-$D3821)/SetUp!$B$56)),0)</f>
        <v>0</v>
      </c>
    </row>
    <row r="3822" spans="1:24" x14ac:dyDescent="0.3">
      <c r="A3822" s="64">
        <v>30484</v>
      </c>
      <c r="B3822" s="57">
        <v>0</v>
      </c>
      <c r="C3822" s="57"/>
      <c r="D3822" s="57">
        <v>3.4009999999999998</v>
      </c>
      <c r="E3822" s="57">
        <f t="shared" si="1004"/>
        <v>0</v>
      </c>
      <c r="F3822" s="57">
        <f t="shared" si="1005"/>
        <v>3.4009999999999998</v>
      </c>
      <c r="G3822" s="57">
        <f t="shared" si="1006"/>
        <v>0</v>
      </c>
      <c r="H3822" s="57">
        <f>IF(Q3821&gt;SetUp!$B$56,SetUp!$B$56,Q3821)</f>
        <v>1.2544893155670589E-3</v>
      </c>
      <c r="I3822" s="57">
        <f t="shared" si="1011"/>
        <v>0.79991087190470256</v>
      </c>
      <c r="J3822" s="57">
        <f>MIN(F3822,H3822,(1-EXP(-SetUp!$B$52*H3822/SetUp!$B$56))*F3822)</f>
        <v>6.6657813140829063E-4</v>
      </c>
      <c r="K3822" s="57">
        <f t="shared" si="1007"/>
        <v>5.879111841587683E-4</v>
      </c>
      <c r="L3822" s="57">
        <f>IF(I3822&lt;=0,0,MIN(SetUp!$B$50*I3822^SetUp!$B$55,I3822))</f>
        <v>1.4106919353012273E-2</v>
      </c>
      <c r="M3822" s="57">
        <f t="shared" si="1008"/>
        <v>0.78580395255169033</v>
      </c>
      <c r="N3822" s="57">
        <f>IF(SetUp!$B$62=0,X3822,(B3822-E3822)*(1-(H3822/SetUp!$B$66/SetUp!$B$56)))</f>
        <v>0</v>
      </c>
      <c r="O3822" s="57">
        <f>K3822*SetUp!$B$65</f>
        <v>0</v>
      </c>
      <c r="P3822" s="57">
        <f>MIN(SetUp!$B$54*L3822^SetUp!$B$51,L3822)</f>
        <v>7.7846075151481861E-3</v>
      </c>
      <c r="Q3822" s="57">
        <f t="shared" si="1009"/>
        <v>5.879111841587683E-4</v>
      </c>
      <c r="R3822" s="57">
        <f>IF((H3822+N3822-O3822)&gt;SetUp!$B$56,T3821+H3822+N3822-O3822-SetUp!$B$56,T3821)</f>
        <v>0</v>
      </c>
      <c r="S3822" s="57">
        <f>R3822*SetUp!$B$65</f>
        <v>0</v>
      </c>
      <c r="T3822" s="57">
        <f>IF((R3822-S3822)&lt;SetUp!$B$53,R3822-S3822,SetUp!$B$53)</f>
        <v>0</v>
      </c>
      <c r="U3822" s="57">
        <f t="shared" si="1010"/>
        <v>0.78580395255169033</v>
      </c>
      <c r="V3822" s="57">
        <f>(L3822-P3822)/1000*SetUp!$B$13*1000000/SetUp!$B$48</f>
        <v>0.35959844861402224</v>
      </c>
      <c r="W3822" s="57">
        <f t="shared" si="1012"/>
        <v>9.1940344226770776E-17</v>
      </c>
      <c r="X3822" s="57">
        <f>MAX((SetUp!$B$56*(1-($H3822/SetUp!$B$56)^2)*TANH(($B3822-$D3822)/SetUp!$B$56))/(1+$H3822/SetUp!$B$56*TANH(($B3822-$D3822)/SetUp!$B$56)),0)</f>
        <v>0</v>
      </c>
    </row>
    <row r="3823" spans="1:24" x14ac:dyDescent="0.3">
      <c r="A3823" s="64">
        <v>30485</v>
      </c>
      <c r="B3823" s="57">
        <v>0</v>
      </c>
      <c r="C3823" s="57"/>
      <c r="D3823" s="57">
        <v>3.4009999999999998</v>
      </c>
      <c r="E3823" s="57">
        <f t="shared" si="1004"/>
        <v>0</v>
      </c>
      <c r="F3823" s="57">
        <f t="shared" si="1005"/>
        <v>3.4009999999999998</v>
      </c>
      <c r="G3823" s="57">
        <f t="shared" si="1006"/>
        <v>0</v>
      </c>
      <c r="H3823" s="57">
        <f>IF(Q3822&gt;SetUp!$B$56,SetUp!$B$56,Q3822)</f>
        <v>5.879111841587683E-4</v>
      </c>
      <c r="I3823" s="57">
        <f t="shared" si="1011"/>
        <v>0.78580395255169033</v>
      </c>
      <c r="J3823" s="57">
        <f>MIN(F3823,H3823,(1-EXP(-SetUp!$B$52*H3823/SetUp!$B$56))*F3823)</f>
        <v>3.1240532853502999E-4</v>
      </c>
      <c r="K3823" s="57">
        <f t="shared" si="1007"/>
        <v>2.7550585562373831E-4</v>
      </c>
      <c r="L3823" s="57">
        <f>IF(I3823&lt;=0,0,MIN(SetUp!$B$50*I3823^SetUp!$B$55,I3823))</f>
        <v>1.3694721329530616E-2</v>
      </c>
      <c r="M3823" s="57">
        <f t="shared" si="1008"/>
        <v>0.77210923122215969</v>
      </c>
      <c r="N3823" s="57">
        <f>IF(SetUp!$B$62=0,X3823,(B3823-E3823)*(1-(H3823/SetUp!$B$66/SetUp!$B$56)))</f>
        <v>0</v>
      </c>
      <c r="O3823" s="57">
        <f>K3823*SetUp!$B$65</f>
        <v>0</v>
      </c>
      <c r="P3823" s="57">
        <f>MIN(SetUp!$B$54*L3823^SetUp!$B$51,L3823)</f>
        <v>7.5609581315393051E-3</v>
      </c>
      <c r="Q3823" s="57">
        <f t="shared" si="1009"/>
        <v>2.7550585562373831E-4</v>
      </c>
      <c r="R3823" s="57">
        <f>IF((H3823+N3823-O3823)&gt;SetUp!$B$56,T3822+H3823+N3823-O3823-SetUp!$B$56,T3822)</f>
        <v>0</v>
      </c>
      <c r="S3823" s="57">
        <f>R3823*SetUp!$B$65</f>
        <v>0</v>
      </c>
      <c r="T3823" s="57">
        <f>IF((R3823-S3823)&lt;SetUp!$B$53,R3823-S3823,SetUp!$B$53)</f>
        <v>0</v>
      </c>
      <c r="U3823" s="57">
        <f t="shared" si="1010"/>
        <v>0.77210923122215969</v>
      </c>
      <c r="V3823" s="57">
        <f>(L3823-P3823)/1000*SetUp!$B$13*1000000/SetUp!$B$48</f>
        <v>0.34887423884308494</v>
      </c>
      <c r="W3823" s="57">
        <f t="shared" si="1012"/>
        <v>-4.6837533851373792E-17</v>
      </c>
      <c r="X3823" s="57">
        <f>MAX((SetUp!$B$56*(1-($H3823/SetUp!$B$56)^2)*TANH(($B3823-$D3823)/SetUp!$B$56))/(1+$H3823/SetUp!$B$56*TANH(($B3823-$D3823)/SetUp!$B$56)),0)</f>
        <v>0</v>
      </c>
    </row>
    <row r="3824" spans="1:24" x14ac:dyDescent="0.3">
      <c r="A3824" s="64">
        <v>30486</v>
      </c>
      <c r="B3824" s="57">
        <v>0</v>
      </c>
      <c r="C3824" s="57"/>
      <c r="D3824" s="57">
        <v>3.4009999999999998</v>
      </c>
      <c r="E3824" s="57">
        <f t="shared" si="1004"/>
        <v>0</v>
      </c>
      <c r="F3824" s="57">
        <f t="shared" si="1005"/>
        <v>3.4009999999999998</v>
      </c>
      <c r="G3824" s="57">
        <f t="shared" si="1006"/>
        <v>0</v>
      </c>
      <c r="H3824" s="57">
        <f>IF(Q3823&gt;SetUp!$B$56,SetUp!$B$56,Q3823)</f>
        <v>2.7550585562373831E-4</v>
      </c>
      <c r="I3824" s="57">
        <f t="shared" si="1011"/>
        <v>0.77210923122215969</v>
      </c>
      <c r="J3824" s="57">
        <f>MIN(F3824,H3824,(1-EXP(-SetUp!$B$52*H3824/SetUp!$B$56))*F3824)</f>
        <v>1.464023824179562E-4</v>
      </c>
      <c r="K3824" s="57">
        <f t="shared" si="1007"/>
        <v>1.2910347320578211E-4</v>
      </c>
      <c r="L3824" s="57">
        <f>IF(I3824&lt;=0,0,MIN(SetUp!$B$50*I3824^SetUp!$B$55,I3824))</f>
        <v>1.3299258446348723E-2</v>
      </c>
      <c r="M3824" s="57">
        <f t="shared" si="1008"/>
        <v>0.75880997277581097</v>
      </c>
      <c r="N3824" s="57">
        <f>IF(SetUp!$B$62=0,X3824,(B3824-E3824)*(1-(H3824/SetUp!$B$66/SetUp!$B$56)))</f>
        <v>0</v>
      </c>
      <c r="O3824" s="57">
        <f>K3824*SetUp!$B$65</f>
        <v>0</v>
      </c>
      <c r="P3824" s="57">
        <f>MIN(SetUp!$B$54*L3824^SetUp!$B$51,L3824)</f>
        <v>7.346281221980301E-3</v>
      </c>
      <c r="Q3824" s="57">
        <f t="shared" si="1009"/>
        <v>1.2910347320578211E-4</v>
      </c>
      <c r="R3824" s="57">
        <f>IF((H3824+N3824-O3824)&gt;SetUp!$B$56,T3823+H3824+N3824-O3824-SetUp!$B$56,T3823)</f>
        <v>0</v>
      </c>
      <c r="S3824" s="57">
        <f>R3824*SetUp!$B$65</f>
        <v>0</v>
      </c>
      <c r="T3824" s="57">
        <f>IF((R3824-S3824)&lt;SetUp!$B$53,R3824-S3824,SetUp!$B$53)</f>
        <v>0</v>
      </c>
      <c r="U3824" s="57">
        <f t="shared" si="1010"/>
        <v>0.75880997277581097</v>
      </c>
      <c r="V3824" s="57">
        <f>(L3824-P3824)/1000*SetUp!$B$13*1000000/SetUp!$B$48</f>
        <v>0.33859155154243303</v>
      </c>
      <c r="W3824" s="57">
        <f t="shared" si="1012"/>
        <v>4.3368086899420177E-17</v>
      </c>
      <c r="X3824" s="57">
        <f>MAX((SetUp!$B$56*(1-($H3824/SetUp!$B$56)^2)*TANH(($B3824-$D3824)/SetUp!$B$56))/(1+$H3824/SetUp!$B$56*TANH(($B3824-$D3824)/SetUp!$B$56)),0)</f>
        <v>0</v>
      </c>
    </row>
    <row r="3825" spans="1:24" x14ac:dyDescent="0.3">
      <c r="A3825" s="64">
        <v>30487</v>
      </c>
      <c r="B3825" s="57">
        <v>0</v>
      </c>
      <c r="C3825" s="57"/>
      <c r="D3825" s="57">
        <v>3.4009999999999998</v>
      </c>
      <c r="E3825" s="57">
        <f t="shared" si="1004"/>
        <v>0</v>
      </c>
      <c r="F3825" s="57">
        <f t="shared" si="1005"/>
        <v>3.4009999999999998</v>
      </c>
      <c r="G3825" s="57">
        <f t="shared" si="1006"/>
        <v>0</v>
      </c>
      <c r="H3825" s="57">
        <f>IF(Q3824&gt;SetUp!$B$56,SetUp!$B$56,Q3824)</f>
        <v>1.2910347320578211E-4</v>
      </c>
      <c r="I3825" s="57">
        <f t="shared" si="1011"/>
        <v>0.75880997277581097</v>
      </c>
      <c r="J3825" s="57">
        <f>MIN(F3825,H3825,(1-EXP(-SetUp!$B$52*H3825/SetUp!$B$56))*F3825)</f>
        <v>6.8605700584550616E-5</v>
      </c>
      <c r="K3825" s="57">
        <f t="shared" si="1007"/>
        <v>6.0497772621231492E-5</v>
      </c>
      <c r="L3825" s="57">
        <f>IF(I3825&lt;=0,0,MIN(SetUp!$B$50*I3825^SetUp!$B$55,I3825))</f>
        <v>1.2919664454873359E-2</v>
      </c>
      <c r="M3825" s="57">
        <f t="shared" si="1008"/>
        <v>0.74589030832093761</v>
      </c>
      <c r="N3825" s="57">
        <f>IF(SetUp!$B$62=0,X3825,(B3825-E3825)*(1-(H3825/SetUp!$B$66/SetUp!$B$56)))</f>
        <v>0</v>
      </c>
      <c r="O3825" s="57">
        <f>K3825*SetUp!$B$65</f>
        <v>0</v>
      </c>
      <c r="P3825" s="57">
        <f>MIN(SetUp!$B$54*L3825^SetUp!$B$51,L3825)</f>
        <v>7.1401165888609871E-3</v>
      </c>
      <c r="Q3825" s="57">
        <f t="shared" si="1009"/>
        <v>6.0497772621231492E-5</v>
      </c>
      <c r="R3825" s="57">
        <f>IF((H3825+N3825-O3825)&gt;SetUp!$B$56,T3824+H3825+N3825-O3825-SetUp!$B$56,T3824)</f>
        <v>0</v>
      </c>
      <c r="S3825" s="57">
        <f>R3825*SetUp!$B$65</f>
        <v>0</v>
      </c>
      <c r="T3825" s="57">
        <f>IF((R3825-S3825)&lt;SetUp!$B$53,R3825-S3825,SetUp!$B$53)</f>
        <v>0</v>
      </c>
      <c r="U3825" s="57">
        <f t="shared" si="1010"/>
        <v>0.74589030832093761</v>
      </c>
      <c r="V3825" s="57">
        <f>(L3825-P3825)/1000*SetUp!$B$13*1000000/SetUp!$B$48</f>
        <v>0.32872729147296609</v>
      </c>
      <c r="W3825" s="57">
        <f t="shared" si="1012"/>
        <v>-9.540979117872439E-17</v>
      </c>
      <c r="X3825" s="57">
        <f>MAX((SetUp!$B$56*(1-($H3825/SetUp!$B$56)^2)*TANH(($B3825-$D3825)/SetUp!$B$56))/(1+$H3825/SetUp!$B$56*TANH(($B3825-$D3825)/SetUp!$B$56)),0)</f>
        <v>0</v>
      </c>
    </row>
    <row r="3826" spans="1:24" x14ac:dyDescent="0.3">
      <c r="A3826" s="64">
        <v>30488</v>
      </c>
      <c r="B3826" s="57">
        <v>0</v>
      </c>
      <c r="C3826" s="57"/>
      <c r="D3826" s="57">
        <v>3.4009999999999998</v>
      </c>
      <c r="E3826" s="57">
        <f t="shared" si="1004"/>
        <v>0</v>
      </c>
      <c r="F3826" s="57">
        <f t="shared" si="1005"/>
        <v>3.4009999999999998</v>
      </c>
      <c r="G3826" s="57">
        <f t="shared" si="1006"/>
        <v>0</v>
      </c>
      <c r="H3826" s="57">
        <f>IF(Q3825&gt;SetUp!$B$56,SetUp!$B$56,Q3825)</f>
        <v>6.0497772621231492E-5</v>
      </c>
      <c r="I3826" s="57">
        <f t="shared" si="1011"/>
        <v>0.74589030832093761</v>
      </c>
      <c r="J3826" s="57">
        <f>MIN(F3826,H3826,(1-EXP(-SetUp!$B$52*H3826/SetUp!$B$56))*F3826)</f>
        <v>3.2148742534241489E-5</v>
      </c>
      <c r="K3826" s="57">
        <f t="shared" si="1007"/>
        <v>2.8349030086990004E-5</v>
      </c>
      <c r="L3826" s="57">
        <f>IF(I3826&lt;=0,0,MIN(SetUp!$B$50*I3826^SetUp!$B$55,I3826))</f>
        <v>1.2555127422636892E-2</v>
      </c>
      <c r="M3826" s="57">
        <f t="shared" si="1008"/>
        <v>0.73333518089830074</v>
      </c>
      <c r="N3826" s="57">
        <f>IF(SetUp!$B$62=0,X3826,(B3826-E3826)*(1-(H3826/SetUp!$B$66/SetUp!$B$56)))</f>
        <v>0</v>
      </c>
      <c r="O3826" s="57">
        <f>K3826*SetUp!$B$65</f>
        <v>0</v>
      </c>
      <c r="P3826" s="57">
        <f>MIN(SetUp!$B$54*L3826^SetUp!$B$51,L3826)</f>
        <v>6.9420326770096722E-3</v>
      </c>
      <c r="Q3826" s="57">
        <f t="shared" si="1009"/>
        <v>2.8349030086990004E-5</v>
      </c>
      <c r="R3826" s="57">
        <f>IF((H3826+N3826-O3826)&gt;SetUp!$B$56,T3825+H3826+N3826-O3826-SetUp!$B$56,T3825)</f>
        <v>0</v>
      </c>
      <c r="S3826" s="57">
        <f>R3826*SetUp!$B$65</f>
        <v>0</v>
      </c>
      <c r="T3826" s="57">
        <f>IF((R3826-S3826)&lt;SetUp!$B$53,R3826-S3826,SetUp!$B$53)</f>
        <v>0</v>
      </c>
      <c r="U3826" s="57">
        <f t="shared" si="1010"/>
        <v>0.73333518089830074</v>
      </c>
      <c r="V3826" s="57">
        <f>(L3826-P3826)/1000*SetUp!$B$13*1000000/SetUp!$B$48</f>
        <v>0.31925982365542083</v>
      </c>
      <c r="W3826" s="57">
        <f t="shared" si="1012"/>
        <v>5.377642775528102E-17</v>
      </c>
      <c r="X3826" s="57">
        <f>MAX((SetUp!$B$56*(1-($H3826/SetUp!$B$56)^2)*TANH(($B3826-$D3826)/SetUp!$B$56))/(1+$H3826/SetUp!$B$56*TANH(($B3826-$D3826)/SetUp!$B$56)),0)</f>
        <v>0</v>
      </c>
    </row>
    <row r="3827" spans="1:24" x14ac:dyDescent="0.3">
      <c r="A3827" s="64">
        <v>30489</v>
      </c>
      <c r="B3827" s="57">
        <v>1.2999999999999999E-2</v>
      </c>
      <c r="C3827" s="57"/>
      <c r="D3827" s="57">
        <v>3.4009999999999998</v>
      </c>
      <c r="E3827" s="57">
        <f t="shared" si="1004"/>
        <v>1.2999999999999999E-2</v>
      </c>
      <c r="F3827" s="57">
        <f t="shared" si="1005"/>
        <v>3.3879999999999999</v>
      </c>
      <c r="G3827" s="57">
        <f t="shared" si="1006"/>
        <v>0</v>
      </c>
      <c r="H3827" s="57">
        <f>IF(Q3826&gt;SetUp!$B$56,SetUp!$B$56,Q3826)</f>
        <v>2.8349030086990004E-5</v>
      </c>
      <c r="I3827" s="57">
        <f t="shared" si="1011"/>
        <v>0.73333518089830074</v>
      </c>
      <c r="J3827" s="57">
        <f>MIN(F3827,H3827,(1-EXP(-SetUp!$B$52*H3827/SetUp!$B$56))*F3827)</f>
        <v>1.5007234564552884E-5</v>
      </c>
      <c r="K3827" s="57">
        <f t="shared" si="1007"/>
        <v>1.3341795522437119E-5</v>
      </c>
      <c r="L3827" s="57">
        <f>IF(I3827&lt;=0,0,MIN(SetUp!$B$50*I3827^SetUp!$B$55,I3827))</f>
        <v>1.2204885745349326E-2</v>
      </c>
      <c r="M3827" s="57">
        <f t="shared" si="1008"/>
        <v>0.72113029515295146</v>
      </c>
      <c r="N3827" s="57">
        <f>IF(SetUp!$B$62=0,X3827,(B3827-E3827)*(1-(H3827/SetUp!$B$66/SetUp!$B$56)))</f>
        <v>0</v>
      </c>
      <c r="O3827" s="57">
        <f>K3827*SetUp!$B$65</f>
        <v>0</v>
      </c>
      <c r="P3827" s="57">
        <f>MIN(SetUp!$B$54*L3827^SetUp!$B$51,L3827)</f>
        <v>6.7516244837455084E-3</v>
      </c>
      <c r="Q3827" s="57">
        <f t="shared" si="1009"/>
        <v>1.3341795522437119E-5</v>
      </c>
      <c r="R3827" s="57">
        <f>IF((H3827+N3827-O3827)&gt;SetUp!$B$56,T3826+H3827+N3827-O3827-SetUp!$B$56,T3826)</f>
        <v>0</v>
      </c>
      <c r="S3827" s="57">
        <f>R3827*SetUp!$B$65</f>
        <v>0</v>
      </c>
      <c r="T3827" s="57">
        <f>IF((R3827-S3827)&lt;SetUp!$B$53,R3827-S3827,SetUp!$B$53)</f>
        <v>0</v>
      </c>
      <c r="U3827" s="57">
        <f t="shared" si="1010"/>
        <v>0.72113029515295146</v>
      </c>
      <c r="V3827" s="57">
        <f>(L3827-P3827)/1000*SetUp!$B$13*1000000/SetUp!$B$48</f>
        <v>0.31016886541651062</v>
      </c>
      <c r="W3827" s="57">
        <f t="shared" si="1012"/>
        <v>1.0928757898653885E-16</v>
      </c>
      <c r="X3827" s="57">
        <f>MAX((SetUp!$B$56*(1-($H3827/SetUp!$B$56)^2)*TANH(($B3827-$D3827)/SetUp!$B$56))/(1+$H3827/SetUp!$B$56*TANH(($B3827-$D3827)/SetUp!$B$56)),0)</f>
        <v>0</v>
      </c>
    </row>
    <row r="3828" spans="1:24" x14ac:dyDescent="0.3">
      <c r="A3828" s="64">
        <v>30490</v>
      </c>
      <c r="B3828" s="57">
        <v>0.77600000000000002</v>
      </c>
      <c r="C3828" s="57"/>
      <c r="D3828" s="57">
        <v>3.4009999999999998</v>
      </c>
      <c r="E3828" s="57">
        <f t="shared" si="1004"/>
        <v>0.77600000000000002</v>
      </c>
      <c r="F3828" s="57">
        <f t="shared" si="1005"/>
        <v>2.625</v>
      </c>
      <c r="G3828" s="57">
        <f t="shared" si="1006"/>
        <v>0</v>
      </c>
      <c r="H3828" s="57">
        <f>IF(Q3827&gt;SetUp!$B$56,SetUp!$B$56,Q3827)</f>
        <v>1.3341795522437119E-5</v>
      </c>
      <c r="I3828" s="57">
        <f t="shared" si="1011"/>
        <v>0.72113029515295146</v>
      </c>
      <c r="J3828" s="57">
        <f>MIN(F3828,H3828,(1-EXP(-SetUp!$B$52*H3828/SetUp!$B$56))*F3828)</f>
        <v>5.4722151158759225E-6</v>
      </c>
      <c r="K3828" s="57">
        <f t="shared" si="1007"/>
        <v>7.8695804065611969E-6</v>
      </c>
      <c r="L3828" s="57">
        <f>IF(I3828&lt;=0,0,MIN(SetUp!$B$50*I3828^SetUp!$B$55,I3828))</f>
        <v>1.1868224493617237E-2</v>
      </c>
      <c r="M3828" s="57">
        <f t="shared" si="1008"/>
        <v>0.70926207065933422</v>
      </c>
      <c r="N3828" s="57">
        <f>IF(SetUp!$B$62=0,X3828,(B3828-E3828)*(1-(H3828/SetUp!$B$66/SetUp!$B$56)))</f>
        <v>0</v>
      </c>
      <c r="O3828" s="57">
        <f>K3828*SetUp!$B$65</f>
        <v>0</v>
      </c>
      <c r="P3828" s="57">
        <f>MIN(SetUp!$B$54*L3828^SetUp!$B$51,L3828)</f>
        <v>6.5685116433875645E-3</v>
      </c>
      <c r="Q3828" s="57">
        <f t="shared" si="1009"/>
        <v>7.8695804065611969E-6</v>
      </c>
      <c r="R3828" s="57">
        <f>IF((H3828+N3828-O3828)&gt;SetUp!$B$56,T3827+H3828+N3828-O3828-SetUp!$B$56,T3827)</f>
        <v>0</v>
      </c>
      <c r="S3828" s="57">
        <f>R3828*SetUp!$B$65</f>
        <v>0</v>
      </c>
      <c r="T3828" s="57">
        <f>IF((R3828-S3828)&lt;SetUp!$B$53,R3828-S3828,SetUp!$B$53)</f>
        <v>0</v>
      </c>
      <c r="U3828" s="57">
        <f t="shared" si="1010"/>
        <v>0.70926207065933422</v>
      </c>
      <c r="V3828" s="57">
        <f>(L3828-P3828)/1000*SetUp!$B$13*1000000/SetUp!$B$48</f>
        <v>0.30143538754744936</v>
      </c>
      <c r="W3828" s="57">
        <f t="shared" si="1012"/>
        <v>-5.8980598183211441E-17</v>
      </c>
      <c r="X3828" s="57">
        <f>MAX((SetUp!$B$56*(1-($H3828/SetUp!$B$56)^2)*TANH(($B3828-$D3828)/SetUp!$B$56))/(1+$H3828/SetUp!$B$56*TANH(($B3828-$D3828)/SetUp!$B$56)),0)</f>
        <v>0</v>
      </c>
    </row>
    <row r="3829" spans="1:24" x14ac:dyDescent="0.3">
      <c r="A3829" s="64">
        <v>30491</v>
      </c>
      <c r="B3829" s="57">
        <v>1.7350000000000001</v>
      </c>
      <c r="C3829" s="57"/>
      <c r="D3829" s="57">
        <v>3.4009999999999998</v>
      </c>
      <c r="E3829" s="57">
        <f t="shared" si="1004"/>
        <v>1.7350000000000001</v>
      </c>
      <c r="F3829" s="57">
        <f t="shared" si="1005"/>
        <v>1.6659999999999997</v>
      </c>
      <c r="G3829" s="57">
        <f t="shared" si="1006"/>
        <v>0</v>
      </c>
      <c r="H3829" s="57">
        <f>IF(Q3828&gt;SetUp!$B$56,SetUp!$B$56,Q3828)</f>
        <v>7.8695804065611969E-6</v>
      </c>
      <c r="I3829" s="57">
        <f t="shared" si="1011"/>
        <v>0.70926207065933422</v>
      </c>
      <c r="J3829" s="57">
        <f>MIN(F3829,H3829,(1-EXP(-SetUp!$B$52*H3829/SetUp!$B$56))*F3829)</f>
        <v>2.0485488901138544E-6</v>
      </c>
      <c r="K3829" s="57">
        <f t="shared" si="1007"/>
        <v>5.821031516447342E-6</v>
      </c>
      <c r="L3829" s="57">
        <f>IF(I3829&lt;=0,0,MIN(SetUp!$B$50*I3829^SetUp!$B$55,I3829))</f>
        <v>1.1544472062803466E-2</v>
      </c>
      <c r="M3829" s="57">
        <f t="shared" si="1008"/>
        <v>0.69771759859653071</v>
      </c>
      <c r="N3829" s="57">
        <f>IF(SetUp!$B$62=0,X3829,(B3829-E3829)*(1-(H3829/SetUp!$B$66/SetUp!$B$56)))</f>
        <v>0</v>
      </c>
      <c r="O3829" s="57">
        <f>K3829*SetUp!$B$65</f>
        <v>0</v>
      </c>
      <c r="P3829" s="57">
        <f>MIN(SetUp!$B$54*L3829^SetUp!$B$51,L3829)</f>
        <v>6.3923366698627887E-3</v>
      </c>
      <c r="Q3829" s="57">
        <f t="shared" si="1009"/>
        <v>5.821031516447342E-6</v>
      </c>
      <c r="R3829" s="57">
        <f>IF((H3829+N3829-O3829)&gt;SetUp!$B$56,T3828+H3829+N3829-O3829-SetUp!$B$56,T3828)</f>
        <v>0</v>
      </c>
      <c r="S3829" s="57">
        <f>R3829*SetUp!$B$65</f>
        <v>0</v>
      </c>
      <c r="T3829" s="57">
        <f>IF((R3829-S3829)&lt;SetUp!$B$53,R3829-S3829,SetUp!$B$53)</f>
        <v>0</v>
      </c>
      <c r="U3829" s="57">
        <f t="shared" si="1010"/>
        <v>0.69771759859653071</v>
      </c>
      <c r="V3829" s="57">
        <f>(L3829-P3829)/1000*SetUp!$B$13*1000000/SetUp!$B$48</f>
        <v>0.29304152371211956</v>
      </c>
      <c r="W3829" s="57">
        <f t="shared" si="1012"/>
        <v>0</v>
      </c>
      <c r="X3829" s="57">
        <f>MAX((SetUp!$B$56*(1-($H3829/SetUp!$B$56)^2)*TANH(($B3829-$D3829)/SetUp!$B$56))/(1+$H3829/SetUp!$B$56*TANH(($B3829-$D3829)/SetUp!$B$56)),0)</f>
        <v>0</v>
      </c>
    </row>
    <row r="3830" spans="1:24" x14ac:dyDescent="0.3">
      <c r="A3830" s="64">
        <v>30492</v>
      </c>
      <c r="B3830" s="57">
        <v>0.27600000000000002</v>
      </c>
      <c r="C3830" s="57"/>
      <c r="D3830" s="57">
        <v>3.4009999999999998</v>
      </c>
      <c r="E3830" s="57">
        <f t="shared" si="1004"/>
        <v>0.27600000000000002</v>
      </c>
      <c r="F3830" s="57">
        <f t="shared" si="1005"/>
        <v>3.125</v>
      </c>
      <c r="G3830" s="57">
        <f t="shared" si="1006"/>
        <v>0</v>
      </c>
      <c r="H3830" s="57">
        <f>IF(Q3829&gt;SetUp!$B$56,SetUp!$B$56,Q3829)</f>
        <v>5.821031516447342E-6</v>
      </c>
      <c r="I3830" s="57">
        <f t="shared" si="1011"/>
        <v>0.69771759859653071</v>
      </c>
      <c r="J3830" s="57">
        <f>MIN(F3830,H3830,(1-EXP(-SetUp!$B$52*H3830/SetUp!$B$56))*F3830)</f>
        <v>2.8422992525561908E-6</v>
      </c>
      <c r="K3830" s="57">
        <f t="shared" si="1007"/>
        <v>2.9787322638911513E-6</v>
      </c>
      <c r="L3830" s="57">
        <f>IF(I3830&lt;=0,0,MIN(SetUp!$B$50*I3830^SetUp!$B$55,I3830))</f>
        <v>1.1232997097788576E-2</v>
      </c>
      <c r="M3830" s="57">
        <f t="shared" si="1008"/>
        <v>0.68648460149874213</v>
      </c>
      <c r="N3830" s="57">
        <f>IF(SetUp!$B$62=0,X3830,(B3830-E3830)*(1-(H3830/SetUp!$B$66/SetUp!$B$56)))</f>
        <v>0</v>
      </c>
      <c r="O3830" s="57">
        <f>K3830*SetUp!$B$65</f>
        <v>0</v>
      </c>
      <c r="P3830" s="57">
        <f>MIN(SetUp!$B$54*L3830^SetUp!$B$51,L3830)</f>
        <v>6.2227633427534767E-3</v>
      </c>
      <c r="Q3830" s="57">
        <f t="shared" si="1009"/>
        <v>2.9787322638911513E-6</v>
      </c>
      <c r="R3830" s="57">
        <f>IF((H3830+N3830-O3830)&gt;SetUp!$B$56,T3829+H3830+N3830-O3830-SetUp!$B$56,T3829)</f>
        <v>0</v>
      </c>
      <c r="S3830" s="57">
        <f>R3830*SetUp!$B$65</f>
        <v>0</v>
      </c>
      <c r="T3830" s="57">
        <f>IF((R3830-S3830)&lt;SetUp!$B$53,R3830-S3830,SetUp!$B$53)</f>
        <v>0</v>
      </c>
      <c r="U3830" s="57">
        <f t="shared" si="1010"/>
        <v>0.68648460149874213</v>
      </c>
      <c r="V3830" s="57">
        <f>(L3830-P3830)/1000*SetUp!$B$13*1000000/SetUp!$B$48</f>
        <v>0.2849704873325104</v>
      </c>
      <c r="W3830" s="57">
        <f t="shared" si="1012"/>
        <v>-7.1123662515049091E-17</v>
      </c>
      <c r="X3830" s="57">
        <f>MAX((SetUp!$B$56*(1-($H3830/SetUp!$B$56)^2)*TANH(($B3830-$D3830)/SetUp!$B$56))/(1+$H3830/SetUp!$B$56*TANH(($B3830-$D3830)/SetUp!$B$56)),0)</f>
        <v>0</v>
      </c>
    </row>
    <row r="3831" spans="1:24" x14ac:dyDescent="0.3">
      <c r="A3831" s="64">
        <v>30493</v>
      </c>
      <c r="B3831" s="57">
        <v>4.0000000000000001E-3</v>
      </c>
      <c r="C3831" s="57"/>
      <c r="D3831" s="57">
        <v>3.4009999999999998</v>
      </c>
      <c r="E3831" s="57">
        <f t="shared" si="1004"/>
        <v>4.0000000000000001E-3</v>
      </c>
      <c r="F3831" s="57">
        <f t="shared" si="1005"/>
        <v>3.3969999999999998</v>
      </c>
      <c r="G3831" s="57">
        <f t="shared" si="1006"/>
        <v>0</v>
      </c>
      <c r="H3831" s="57">
        <f>IF(Q3830&gt;SetUp!$B$56,SetUp!$B$56,Q3830)</f>
        <v>2.9787322638911513E-6</v>
      </c>
      <c r="I3831" s="57">
        <f t="shared" si="1011"/>
        <v>0.68648460149874213</v>
      </c>
      <c r="J3831" s="57">
        <f>MIN(F3831,H3831,(1-EXP(-SetUp!$B$52*H3831/SetUp!$B$56))*F3831)</f>
        <v>1.5810548663407475E-6</v>
      </c>
      <c r="K3831" s="57">
        <f t="shared" si="1007"/>
        <v>1.3976773975504037E-6</v>
      </c>
      <c r="L3831" s="57">
        <f>IF(I3831&lt;=0,0,MIN(SetUp!$B$50*I3831^SetUp!$B$55,I3831))</f>
        <v>1.0933205667307381E-2</v>
      </c>
      <c r="M3831" s="57">
        <f t="shared" si="1008"/>
        <v>0.67555139583143475</v>
      </c>
      <c r="N3831" s="57">
        <f>IF(SetUp!$B$62=0,X3831,(B3831-E3831)*(1-(H3831/SetUp!$B$66/SetUp!$B$56)))</f>
        <v>0</v>
      </c>
      <c r="O3831" s="57">
        <f>K3831*SetUp!$B$65</f>
        <v>0</v>
      </c>
      <c r="P3831" s="57">
        <f>MIN(SetUp!$B$54*L3831^SetUp!$B$51,L3831)</f>
        <v>6.0594752236305715E-3</v>
      </c>
      <c r="Q3831" s="57">
        <f t="shared" si="1009"/>
        <v>1.3976773975504037E-6</v>
      </c>
      <c r="R3831" s="57">
        <f>IF((H3831+N3831-O3831)&gt;SetUp!$B$56,T3830+H3831+N3831-O3831-SetUp!$B$56,T3830)</f>
        <v>0</v>
      </c>
      <c r="S3831" s="57">
        <f>R3831*SetUp!$B$65</f>
        <v>0</v>
      </c>
      <c r="T3831" s="57">
        <f>IF((R3831-S3831)&lt;SetUp!$B$53,R3831-S3831,SetUp!$B$53)</f>
        <v>0</v>
      </c>
      <c r="U3831" s="57">
        <f t="shared" si="1010"/>
        <v>0.67555139583143475</v>
      </c>
      <c r="V3831" s="57">
        <f>(L3831-P3831)/1000*SetUp!$B$13*1000000/SetUp!$B$48</f>
        <v>0.27720649525905067</v>
      </c>
      <c r="W3831" s="57">
        <f t="shared" si="1012"/>
        <v>9.3675067702747583E-17</v>
      </c>
      <c r="X3831" s="57">
        <f>MAX((SetUp!$B$56*(1-($H3831/SetUp!$B$56)^2)*TANH(($B3831-$D3831)/SetUp!$B$56))/(1+$H3831/SetUp!$B$56*TANH(($B3831-$D3831)/SetUp!$B$56)),0)</f>
        <v>0</v>
      </c>
    </row>
    <row r="3832" spans="1:24" x14ac:dyDescent="0.3">
      <c r="A3832" s="64">
        <v>30494</v>
      </c>
      <c r="B3832" s="57">
        <v>0</v>
      </c>
      <c r="C3832" s="57"/>
      <c r="D3832" s="57">
        <v>3.4009999999999998</v>
      </c>
      <c r="E3832" s="57">
        <f t="shared" si="1004"/>
        <v>0</v>
      </c>
      <c r="F3832" s="57">
        <f t="shared" si="1005"/>
        <v>3.4009999999999998</v>
      </c>
      <c r="G3832" s="57">
        <f t="shared" si="1006"/>
        <v>0</v>
      </c>
      <c r="H3832" s="57">
        <f>IF(Q3831&gt;SetUp!$B$56,SetUp!$B$56,Q3831)</f>
        <v>1.3976773975504037E-6</v>
      </c>
      <c r="I3832" s="57">
        <f t="shared" si="1011"/>
        <v>0.67555139583143475</v>
      </c>
      <c r="J3832" s="57">
        <f>MIN(F3832,H3832,(1-EXP(-SetUp!$B$52*H3832/SetUp!$B$56))*F3832)</f>
        <v>7.427344235033661E-7</v>
      </c>
      <c r="K3832" s="57">
        <f t="shared" si="1007"/>
        <v>6.5494297404703765E-7</v>
      </c>
      <c r="L3832" s="57">
        <f>IF(I3832&lt;=0,0,MIN(SetUp!$B$50*I3832^SetUp!$B$55,I3832))</f>
        <v>1.0644538665116955E-2</v>
      </c>
      <c r="M3832" s="57">
        <f t="shared" si="1008"/>
        <v>0.66490685716631781</v>
      </c>
      <c r="N3832" s="57">
        <f>IF(SetUp!$B$62=0,X3832,(B3832-E3832)*(1-(H3832/SetUp!$B$66/SetUp!$B$56)))</f>
        <v>0</v>
      </c>
      <c r="O3832" s="57">
        <f>K3832*SetUp!$B$65</f>
        <v>0</v>
      </c>
      <c r="P3832" s="57">
        <f>MIN(SetUp!$B$54*L3832^SetUp!$B$51,L3832)</f>
        <v>5.9021742908550584E-3</v>
      </c>
      <c r="Q3832" s="57">
        <f t="shared" si="1009"/>
        <v>6.5494297404703765E-7</v>
      </c>
      <c r="R3832" s="57">
        <f>IF((H3832+N3832-O3832)&gt;SetUp!$B$56,T3831+H3832+N3832-O3832-SetUp!$B$56,T3831)</f>
        <v>0</v>
      </c>
      <c r="S3832" s="57">
        <f>R3832*SetUp!$B$65</f>
        <v>0</v>
      </c>
      <c r="T3832" s="57">
        <f>IF((R3832-S3832)&lt;SetUp!$B$53,R3832-S3832,SetUp!$B$53)</f>
        <v>0</v>
      </c>
      <c r="U3832" s="57">
        <f t="shared" si="1010"/>
        <v>0.66490685716631781</v>
      </c>
      <c r="V3832" s="57">
        <f>(L3832-P3832)/1000*SetUp!$B$13*1000000/SetUp!$B$48</f>
        <v>0.26973469760439966</v>
      </c>
      <c r="W3832" s="57">
        <f t="shared" si="1012"/>
        <v>0</v>
      </c>
      <c r="X3832" s="57">
        <f>MAX((SetUp!$B$56*(1-($H3832/SetUp!$B$56)^2)*TANH(($B3832-$D3832)/SetUp!$B$56))/(1+$H3832/SetUp!$B$56*TANH(($B3832-$D3832)/SetUp!$B$56)),0)</f>
        <v>0</v>
      </c>
    </row>
    <row r="3833" spans="1:24" x14ac:dyDescent="0.3">
      <c r="A3833" s="64">
        <v>30495</v>
      </c>
      <c r="B3833" s="57">
        <v>0</v>
      </c>
      <c r="C3833" s="57"/>
      <c r="D3833" s="57">
        <v>3.4009999999999998</v>
      </c>
      <c r="E3833" s="57">
        <f t="shared" si="1004"/>
        <v>0</v>
      </c>
      <c r="F3833" s="57">
        <f t="shared" si="1005"/>
        <v>3.4009999999999998</v>
      </c>
      <c r="G3833" s="57">
        <f t="shared" si="1006"/>
        <v>0</v>
      </c>
      <c r="H3833" s="57">
        <f>IF(Q3832&gt;SetUp!$B$56,SetUp!$B$56,Q3832)</f>
        <v>6.5494297404703765E-7</v>
      </c>
      <c r="I3833" s="57">
        <f t="shared" si="1011"/>
        <v>0.66490685716631781</v>
      </c>
      <c r="J3833" s="57">
        <f>MIN(F3833,H3833,(1-EXP(-SetUp!$B$52*H3833/SetUp!$B$56))*F3833)</f>
        <v>3.4804077211847416E-7</v>
      </c>
      <c r="K3833" s="57">
        <f t="shared" si="1007"/>
        <v>3.0690220192856349E-7</v>
      </c>
      <c r="L3833" s="57">
        <f>IF(I3833&lt;=0,0,MIN(SetUp!$B$50*I3833^SetUp!$B$55,I3833))</f>
        <v>1.0366469417547644E-2</v>
      </c>
      <c r="M3833" s="57">
        <f t="shared" si="1008"/>
        <v>0.65454038774877021</v>
      </c>
      <c r="N3833" s="57">
        <f>IF(SetUp!$B$62=0,X3833,(B3833-E3833)*(1-(H3833/SetUp!$B$66/SetUp!$B$56)))</f>
        <v>0</v>
      </c>
      <c r="O3833" s="57">
        <f>K3833*SetUp!$B$65</f>
        <v>0</v>
      </c>
      <c r="P3833" s="57">
        <f>MIN(SetUp!$B$54*L3833^SetUp!$B$51,L3833)</f>
        <v>5.7505796822173967E-3</v>
      </c>
      <c r="Q3833" s="57">
        <f t="shared" si="1009"/>
        <v>3.0690220192856349E-7</v>
      </c>
      <c r="R3833" s="57">
        <f>IF((H3833+N3833-O3833)&gt;SetUp!$B$56,T3832+H3833+N3833-O3833-SetUp!$B$56,T3832)</f>
        <v>0</v>
      </c>
      <c r="S3833" s="57">
        <f>R3833*SetUp!$B$65</f>
        <v>0</v>
      </c>
      <c r="T3833" s="57">
        <f>IF((R3833-S3833)&lt;SetUp!$B$53,R3833-S3833,SetUp!$B$53)</f>
        <v>0</v>
      </c>
      <c r="U3833" s="57">
        <f t="shared" si="1010"/>
        <v>0.65454038774877021</v>
      </c>
      <c r="V3833" s="57">
        <f>(L3833-P3833)/1000*SetUp!$B$13*1000000/SetUp!$B$48</f>
        <v>0.26254111318224876</v>
      </c>
      <c r="W3833" s="57">
        <f t="shared" si="1012"/>
        <v>-3.6429192995512949E-17</v>
      </c>
      <c r="X3833" s="57">
        <f>MAX((SetUp!$B$56*(1-($H3833/SetUp!$B$56)^2)*TANH(($B3833-$D3833)/SetUp!$B$56))/(1+$H3833/SetUp!$B$56*TANH(($B3833-$D3833)/SetUp!$B$56)),0)</f>
        <v>0</v>
      </c>
    </row>
    <row r="3834" spans="1:24" x14ac:dyDescent="0.3">
      <c r="A3834" s="64">
        <v>30496</v>
      </c>
      <c r="B3834" s="57">
        <v>0</v>
      </c>
      <c r="C3834" s="57"/>
      <c r="D3834" s="57">
        <v>3.4009999999999998</v>
      </c>
      <c r="E3834" s="57">
        <f t="shared" si="1004"/>
        <v>0</v>
      </c>
      <c r="F3834" s="57">
        <f t="shared" si="1005"/>
        <v>3.4009999999999998</v>
      </c>
      <c r="G3834" s="57">
        <f t="shared" si="1006"/>
        <v>0</v>
      </c>
      <c r="H3834" s="57">
        <f>IF(Q3833&gt;SetUp!$B$56,SetUp!$B$56,Q3833)</f>
        <v>3.0690220192856349E-7</v>
      </c>
      <c r="I3834" s="57">
        <f t="shared" si="1011"/>
        <v>0.65454038774877021</v>
      </c>
      <c r="J3834" s="57">
        <f>MIN(F3834,H3834,(1-EXP(-SetUp!$B$52*H3834/SetUp!$B$56))*F3834)</f>
        <v>1.6308974420287113E-7</v>
      </c>
      <c r="K3834" s="57">
        <f t="shared" si="1007"/>
        <v>1.4381245772569236E-7</v>
      </c>
      <c r="L3834" s="57">
        <f>IF(I3834&lt;=0,0,MIN(SetUp!$B$50*I3834^SetUp!$B$55,I3834))</f>
        <v>1.0098501479029727E-2</v>
      </c>
      <c r="M3834" s="57">
        <f t="shared" si="1008"/>
        <v>0.64444188626974053</v>
      </c>
      <c r="N3834" s="57">
        <f>IF(SetUp!$B$62=0,X3834,(B3834-E3834)*(1-(H3834/SetUp!$B$66/SetUp!$B$56)))</f>
        <v>0</v>
      </c>
      <c r="O3834" s="57">
        <f>K3834*SetUp!$B$65</f>
        <v>0</v>
      </c>
      <c r="P3834" s="57">
        <f>MIN(SetUp!$B$54*L3834^SetUp!$B$51,L3834)</f>
        <v>5.6044265358417842E-3</v>
      </c>
      <c r="Q3834" s="57">
        <f t="shared" si="1009"/>
        <v>1.4381245772569236E-7</v>
      </c>
      <c r="R3834" s="57">
        <f>IF((H3834+N3834-O3834)&gt;SetUp!$B$56,T3833+H3834+N3834-O3834-SetUp!$B$56,T3833)</f>
        <v>0</v>
      </c>
      <c r="S3834" s="57">
        <f>R3834*SetUp!$B$65</f>
        <v>0</v>
      </c>
      <c r="T3834" s="57">
        <f>IF((R3834-S3834)&lt;SetUp!$B$53,R3834-S3834,SetUp!$B$53)</f>
        <v>0</v>
      </c>
      <c r="U3834" s="57">
        <f t="shared" si="1010"/>
        <v>0.64444188626974053</v>
      </c>
      <c r="V3834" s="57">
        <f>(L3834-P3834)/1000*SetUp!$B$13*1000000/SetUp!$B$48</f>
        <v>0.25561257004866439</v>
      </c>
      <c r="W3834" s="57">
        <f t="shared" si="1012"/>
        <v>8.8470897274817162E-17</v>
      </c>
      <c r="X3834" s="57">
        <f>MAX((SetUp!$B$56*(1-($H3834/SetUp!$B$56)^2)*TANH(($B3834-$D3834)/SetUp!$B$56))/(1+$H3834/SetUp!$B$56*TANH(($B3834-$D3834)/SetUp!$B$56)),0)</f>
        <v>0</v>
      </c>
    </row>
    <row r="3835" spans="1:24" x14ac:dyDescent="0.3">
      <c r="A3835" s="64">
        <v>30497</v>
      </c>
      <c r="B3835" s="57">
        <v>0</v>
      </c>
      <c r="C3835" s="57"/>
      <c r="D3835" s="57">
        <v>3.4009999999999998</v>
      </c>
      <c r="E3835" s="57">
        <f t="shared" si="1004"/>
        <v>0</v>
      </c>
      <c r="F3835" s="57">
        <f t="shared" si="1005"/>
        <v>3.4009999999999998</v>
      </c>
      <c r="G3835" s="57">
        <f t="shared" si="1006"/>
        <v>0</v>
      </c>
      <c r="H3835" s="57">
        <f>IF(Q3834&gt;SetUp!$B$56,SetUp!$B$56,Q3834)</f>
        <v>1.4381245772569236E-7</v>
      </c>
      <c r="I3835" s="57">
        <f t="shared" si="1011"/>
        <v>0.64444188626974053</v>
      </c>
      <c r="J3835" s="57">
        <f>MIN(F3835,H3835,(1-EXP(-SetUp!$B$52*H3835/SetUp!$B$56))*F3835)</f>
        <v>7.6422838128809005E-8</v>
      </c>
      <c r="K3835" s="57">
        <f t="shared" si="1007"/>
        <v>6.7389619596883357E-8</v>
      </c>
      <c r="L3835" s="57">
        <f>IF(I3835&lt;=0,0,MIN(SetUp!$B$50*I3835^SetUp!$B$55,I3835))</f>
        <v>9.8401665990066767E-3</v>
      </c>
      <c r="M3835" s="57">
        <f t="shared" si="1008"/>
        <v>0.63460171967073387</v>
      </c>
      <c r="N3835" s="57">
        <f>IF(SetUp!$B$62=0,X3835,(B3835-E3835)*(1-(H3835/SetUp!$B$66/SetUp!$B$56)))</f>
        <v>0</v>
      </c>
      <c r="O3835" s="57">
        <f>K3835*SetUp!$B$65</f>
        <v>0</v>
      </c>
      <c r="P3835" s="57">
        <f>MIN(SetUp!$B$54*L3835^SetUp!$B$51,L3835)</f>
        <v>5.463464920723483E-3</v>
      </c>
      <c r="Q3835" s="57">
        <f t="shared" si="1009"/>
        <v>6.7389619596883357E-8</v>
      </c>
      <c r="R3835" s="57">
        <f>IF((H3835+N3835-O3835)&gt;SetUp!$B$56,T3834+H3835+N3835-O3835-SetUp!$B$56,T3834)</f>
        <v>0</v>
      </c>
      <c r="S3835" s="57">
        <f>R3835*SetUp!$B$65</f>
        <v>0</v>
      </c>
      <c r="T3835" s="57">
        <f>IF((R3835-S3835)&lt;SetUp!$B$53,R3835-S3835,SetUp!$B$53)</f>
        <v>0</v>
      </c>
      <c r="U3835" s="57">
        <f t="shared" si="1010"/>
        <v>0.63460171967073387</v>
      </c>
      <c r="V3835" s="57">
        <f>(L3835-P3835)/1000*SetUp!$B$13*1000000/SetUp!$B$48</f>
        <v>0.24893665069338478</v>
      </c>
      <c r="W3835" s="57">
        <f t="shared" si="1012"/>
        <v>-2.4286128663675299E-17</v>
      </c>
      <c r="X3835" s="57">
        <f>MAX((SetUp!$B$56*(1-($H3835/SetUp!$B$56)^2)*TANH(($B3835-$D3835)/SetUp!$B$56))/(1+$H3835/SetUp!$B$56*TANH(($B3835-$D3835)/SetUp!$B$56)),0)</f>
        <v>0</v>
      </c>
    </row>
    <row r="3836" spans="1:24" x14ac:dyDescent="0.3">
      <c r="A3836" s="64">
        <v>30498</v>
      </c>
      <c r="B3836" s="57">
        <v>0</v>
      </c>
      <c r="C3836" s="57"/>
      <c r="D3836" s="57">
        <v>3.4279999999999999</v>
      </c>
      <c r="E3836" s="57">
        <f t="shared" si="1004"/>
        <v>0</v>
      </c>
      <c r="F3836" s="57">
        <f t="shared" si="1005"/>
        <v>3.4279999999999999</v>
      </c>
      <c r="G3836" s="57">
        <f t="shared" si="1006"/>
        <v>0</v>
      </c>
      <c r="H3836" s="57">
        <f>IF(Q3835&gt;SetUp!$B$56,SetUp!$B$56,Q3835)</f>
        <v>6.7389619596883357E-8</v>
      </c>
      <c r="I3836" s="57">
        <f t="shared" si="1011"/>
        <v>0.63460171967073387</v>
      </c>
      <c r="J3836" s="57">
        <f>MIN(F3836,H3836,(1-EXP(-SetUp!$B$52*H3836/SetUp!$B$56))*F3836)</f>
        <v>3.6095564984073291E-8</v>
      </c>
      <c r="K3836" s="57">
        <f t="shared" si="1007"/>
        <v>3.1294054612810066E-8</v>
      </c>
      <c r="L3836" s="57">
        <f>IF(I3836&lt;=0,0,MIN(SetUp!$B$50*I3836^SetUp!$B$55,I3836))</f>
        <v>9.5910228452674457E-3</v>
      </c>
      <c r="M3836" s="57">
        <f t="shared" si="1008"/>
        <v>0.62501069682546639</v>
      </c>
      <c r="N3836" s="57">
        <f>IF(SetUp!$B$62=0,X3836,(B3836-E3836)*(1-(H3836/SetUp!$B$66/SetUp!$B$56)))</f>
        <v>0</v>
      </c>
      <c r="O3836" s="57">
        <f>K3836*SetUp!$B$65</f>
        <v>0</v>
      </c>
      <c r="P3836" s="57">
        <f>MIN(SetUp!$B$54*L3836^SetUp!$B$51,L3836)</f>
        <v>5.3274588491079994E-3</v>
      </c>
      <c r="Q3836" s="57">
        <f t="shared" si="1009"/>
        <v>3.1294054612810066E-8</v>
      </c>
      <c r="R3836" s="57">
        <f>IF((H3836+N3836-O3836)&gt;SetUp!$B$56,T3835+H3836+N3836-O3836-SetUp!$B$56,T3835)</f>
        <v>0</v>
      </c>
      <c r="S3836" s="57">
        <f>R3836*SetUp!$B$65</f>
        <v>0</v>
      </c>
      <c r="T3836" s="57">
        <f>IF((R3836-S3836)&lt;SetUp!$B$53,R3836-S3836,SetUp!$B$53)</f>
        <v>0</v>
      </c>
      <c r="U3836" s="57">
        <f t="shared" si="1010"/>
        <v>0.62501069682546639</v>
      </c>
      <c r="V3836" s="57">
        <f>(L3836-P3836)/1000*SetUp!$B$13*1000000/SetUp!$B$48</f>
        <v>0.24250164147289205</v>
      </c>
      <c r="W3836" s="57">
        <f t="shared" si="1012"/>
        <v>-2.2551405187698492E-17</v>
      </c>
      <c r="X3836" s="57">
        <f>MAX((SetUp!$B$56*(1-($H3836/SetUp!$B$56)^2)*TANH(($B3836-$D3836)/SetUp!$B$56))/(1+$H3836/SetUp!$B$56*TANH(($B3836-$D3836)/SetUp!$B$56)),0)</f>
        <v>0</v>
      </c>
    </row>
    <row r="3837" spans="1:24" x14ac:dyDescent="0.3">
      <c r="A3837" s="64">
        <v>30499</v>
      </c>
      <c r="B3837" s="57">
        <v>9.1999999999999998E-2</v>
      </c>
      <c r="C3837" s="57"/>
      <c r="D3837" s="57">
        <v>3.4279999999999999</v>
      </c>
      <c r="E3837" s="57">
        <f t="shared" si="1004"/>
        <v>9.1999999999999998E-2</v>
      </c>
      <c r="F3837" s="57">
        <f t="shared" si="1005"/>
        <v>3.3359999999999999</v>
      </c>
      <c r="G3837" s="57">
        <f t="shared" si="1006"/>
        <v>0</v>
      </c>
      <c r="H3837" s="57">
        <f>IF(Q3836&gt;SetUp!$B$56,SetUp!$B$56,Q3836)</f>
        <v>3.1294054612810066E-8</v>
      </c>
      <c r="I3837" s="57">
        <f t="shared" si="1011"/>
        <v>0.62501069682546639</v>
      </c>
      <c r="J3837" s="57">
        <f>MIN(F3837,H3837,(1-EXP(-SetUp!$B$52*H3837/SetUp!$B$56))*F3837)</f>
        <v>1.6312025794107399E-8</v>
      </c>
      <c r="K3837" s="57">
        <f t="shared" si="1007"/>
        <v>1.4982028818702667E-8</v>
      </c>
      <c r="L3837" s="57">
        <f>IF(I3837&lt;=0,0,MIN(SetUp!$B$50*I3837^SetUp!$B$55,I3837))</f>
        <v>9.350652870178059E-3</v>
      </c>
      <c r="M3837" s="57">
        <f t="shared" si="1008"/>
        <v>0.61566004395528828</v>
      </c>
      <c r="N3837" s="57">
        <f>IF(SetUp!$B$62=0,X3837,(B3837-E3837)*(1-(H3837/SetUp!$B$66/SetUp!$B$56)))</f>
        <v>0</v>
      </c>
      <c r="O3837" s="57">
        <f>K3837*SetUp!$B$65</f>
        <v>0</v>
      </c>
      <c r="P3837" s="57">
        <f>MIN(SetUp!$B$54*L3837^SetUp!$B$51,L3837)</f>
        <v>5.1961853636712232E-3</v>
      </c>
      <c r="Q3837" s="57">
        <f t="shared" si="1009"/>
        <v>1.4982028818702667E-8</v>
      </c>
      <c r="R3837" s="57">
        <f>IF((H3837+N3837-O3837)&gt;SetUp!$B$56,T3836+H3837+N3837-O3837-SetUp!$B$56,T3836)</f>
        <v>0</v>
      </c>
      <c r="S3837" s="57">
        <f>R3837*SetUp!$B$65</f>
        <v>0</v>
      </c>
      <c r="T3837" s="57">
        <f>IF((R3837-S3837)&lt;SetUp!$B$53,R3837-S3837,SetUp!$B$53)</f>
        <v>0</v>
      </c>
      <c r="U3837" s="57">
        <f t="shared" si="1010"/>
        <v>0.61566004395528828</v>
      </c>
      <c r="V3837" s="57">
        <f>(L3837-P3837)/1000*SetUp!$B$13*1000000/SetUp!$B$48</f>
        <v>0.23629648591676114</v>
      </c>
      <c r="W3837" s="57">
        <f t="shared" si="1012"/>
        <v>0</v>
      </c>
      <c r="X3837" s="57">
        <f>MAX((SetUp!$B$56*(1-($H3837/SetUp!$B$56)^2)*TANH(($B3837-$D3837)/SetUp!$B$56))/(1+$H3837/SetUp!$B$56*TANH(($B3837-$D3837)/SetUp!$B$56)),0)</f>
        <v>0</v>
      </c>
    </row>
    <row r="3838" spans="1:24" x14ac:dyDescent="0.3">
      <c r="A3838" s="64">
        <v>30500</v>
      </c>
      <c r="B3838" s="57">
        <v>2.5000000000000001E-2</v>
      </c>
      <c r="C3838" s="57"/>
      <c r="D3838" s="57">
        <v>3.4279999999999999</v>
      </c>
      <c r="E3838" s="57">
        <f t="shared" si="1004"/>
        <v>2.5000000000000001E-2</v>
      </c>
      <c r="F3838" s="57">
        <f t="shared" si="1005"/>
        <v>3.403</v>
      </c>
      <c r="G3838" s="57">
        <f t="shared" si="1006"/>
        <v>0</v>
      </c>
      <c r="H3838" s="57">
        <f>IF(Q3837&gt;SetUp!$B$56,SetUp!$B$56,Q3837)</f>
        <v>1.4982028818702667E-8</v>
      </c>
      <c r="I3838" s="57">
        <f t="shared" si="1011"/>
        <v>0.61566004395528828</v>
      </c>
      <c r="J3838" s="57">
        <f>MIN(F3838,H3838,(1-EXP(-SetUp!$B$52*H3838/SetUp!$B$56))*F3838)</f>
        <v>7.9662256117218896E-9</v>
      </c>
      <c r="K3838" s="57">
        <f t="shared" si="1007"/>
        <v>7.0158032069807773E-9</v>
      </c>
      <c r="L3838" s="57">
        <f>IF(I3838&lt;=0,0,MIN(SetUp!$B$50*I3838^SetUp!$B$55,I3838))</f>
        <v>9.1186623075873528E-3</v>
      </c>
      <c r="M3838" s="57">
        <f t="shared" si="1008"/>
        <v>0.60654138164770088</v>
      </c>
      <c r="N3838" s="57">
        <f>IF(SetUp!$B$62=0,X3838,(B3838-E3838)*(1-(H3838/SetUp!$B$66/SetUp!$B$56)))</f>
        <v>0</v>
      </c>
      <c r="O3838" s="57">
        <f>K3838*SetUp!$B$65</f>
        <v>0</v>
      </c>
      <c r="P3838" s="57">
        <f>MIN(SetUp!$B$54*L3838^SetUp!$B$51,L3838)</f>
        <v>5.0694336931311375E-3</v>
      </c>
      <c r="Q3838" s="57">
        <f t="shared" si="1009"/>
        <v>7.0158032069807773E-9</v>
      </c>
      <c r="R3838" s="57">
        <f>IF((H3838+N3838-O3838)&gt;SetUp!$B$56,T3837+H3838+N3838-O3838-SetUp!$B$56,T3837)</f>
        <v>0</v>
      </c>
      <c r="S3838" s="57">
        <f>R3838*SetUp!$B$65</f>
        <v>0</v>
      </c>
      <c r="T3838" s="57">
        <f>IF((R3838-S3838)&lt;SetUp!$B$53,R3838-S3838,SetUp!$B$53)</f>
        <v>0</v>
      </c>
      <c r="U3838" s="57">
        <f t="shared" si="1010"/>
        <v>0.60654138164770088</v>
      </c>
      <c r="V3838" s="57">
        <f>(L3838-P3838)/1000*SetUp!$B$13*1000000/SetUp!$B$48</f>
        <v>0.23031074157422221</v>
      </c>
      <c r="W3838" s="57">
        <f t="shared" si="1012"/>
        <v>-1.1449174941446927E-16</v>
      </c>
      <c r="X3838" s="57">
        <f>MAX((SetUp!$B$56*(1-($H3838/SetUp!$B$56)^2)*TANH(($B3838-$D3838)/SetUp!$B$56))/(1+$H3838/SetUp!$B$56*TANH(($B3838-$D3838)/SetUp!$B$56)),0)</f>
        <v>0</v>
      </c>
    </row>
    <row r="3839" spans="1:24" x14ac:dyDescent="0.3">
      <c r="A3839" s="64">
        <v>30501</v>
      </c>
      <c r="B3839" s="57">
        <v>8.5999999999999993E-2</v>
      </c>
      <c r="C3839" s="57"/>
      <c r="D3839" s="57">
        <v>3.4279999999999999</v>
      </c>
      <c r="E3839" s="57">
        <f t="shared" si="1004"/>
        <v>8.5999999999999993E-2</v>
      </c>
      <c r="F3839" s="57">
        <f t="shared" si="1005"/>
        <v>3.3420000000000001</v>
      </c>
      <c r="G3839" s="57">
        <f t="shared" si="1006"/>
        <v>0</v>
      </c>
      <c r="H3839" s="57">
        <f>IF(Q3838&gt;SetUp!$B$56,SetUp!$B$56,Q3838)</f>
        <v>7.0158032069807773E-9</v>
      </c>
      <c r="I3839" s="57">
        <f t="shared" si="1011"/>
        <v>0.60654138164770088</v>
      </c>
      <c r="J3839" s="57">
        <f>MIN(F3839,H3839,(1-EXP(-SetUp!$B$52*H3839/SetUp!$B$56))*F3839)</f>
        <v>3.6635646549765257E-9</v>
      </c>
      <c r="K3839" s="57">
        <f t="shared" si="1007"/>
        <v>3.3522385520042515E-9</v>
      </c>
      <c r="L3839" s="57">
        <f>IF(I3839&lt;=0,0,MIN(SetUp!$B$50*I3839^SetUp!$B$55,I3839))</f>
        <v>8.8946782893403742E-3</v>
      </c>
      <c r="M3839" s="57">
        <f t="shared" si="1008"/>
        <v>0.59764670335836056</v>
      </c>
      <c r="N3839" s="57">
        <f>IF(SetUp!$B$62=0,X3839,(B3839-E3839)*(1-(H3839/SetUp!$B$66/SetUp!$B$56)))</f>
        <v>0</v>
      </c>
      <c r="O3839" s="57">
        <f>K3839*SetUp!$B$65</f>
        <v>0</v>
      </c>
      <c r="P3839" s="57">
        <f>MIN(SetUp!$B$54*L3839^SetUp!$B$51,L3839)</f>
        <v>4.9470044705228755E-3</v>
      </c>
      <c r="Q3839" s="57">
        <f t="shared" si="1009"/>
        <v>3.3522385520042515E-9</v>
      </c>
      <c r="R3839" s="57">
        <f>IF((H3839+N3839-O3839)&gt;SetUp!$B$56,T3838+H3839+N3839-O3839-SetUp!$B$56,T3838)</f>
        <v>0</v>
      </c>
      <c r="S3839" s="57">
        <f>R3839*SetUp!$B$65</f>
        <v>0</v>
      </c>
      <c r="T3839" s="57">
        <f>IF((R3839-S3839)&lt;SetUp!$B$53,R3839-S3839,SetUp!$B$53)</f>
        <v>0</v>
      </c>
      <c r="U3839" s="57">
        <f t="shared" si="1010"/>
        <v>0.59764670335836056</v>
      </c>
      <c r="V3839" s="57">
        <f>(L3839-P3839)/1000*SetUp!$B$13*1000000/SetUp!$B$48</f>
        <v>0.22453454009958346</v>
      </c>
      <c r="W3839" s="57">
        <f t="shared" si="1012"/>
        <v>1.474514954580286E-16</v>
      </c>
      <c r="X3839" s="57">
        <f>MAX((SetUp!$B$56*(1-($H3839/SetUp!$B$56)^2)*TANH(($B3839-$D3839)/SetUp!$B$56))/(1+$H3839/SetUp!$B$56*TANH(($B3839-$D3839)/SetUp!$B$56)),0)</f>
        <v>0</v>
      </c>
    </row>
    <row r="3840" spans="1:24" x14ac:dyDescent="0.3">
      <c r="A3840" s="64">
        <v>30502</v>
      </c>
      <c r="B3840" s="57">
        <v>2.5999999999999999E-2</v>
      </c>
      <c r="C3840" s="57"/>
      <c r="D3840" s="57">
        <v>3.4279999999999999</v>
      </c>
      <c r="E3840" s="57">
        <f t="shared" si="1004"/>
        <v>2.5999999999999999E-2</v>
      </c>
      <c r="F3840" s="57">
        <f t="shared" si="1005"/>
        <v>3.4020000000000001</v>
      </c>
      <c r="G3840" s="57">
        <f t="shared" si="1006"/>
        <v>0</v>
      </c>
      <c r="H3840" s="57">
        <f>IF(Q3839&gt;SetUp!$B$56,SetUp!$B$56,Q3839)</f>
        <v>3.3522385520042515E-9</v>
      </c>
      <c r="I3840" s="57">
        <f t="shared" si="1011"/>
        <v>0.59764670335836056</v>
      </c>
      <c r="J3840" s="57">
        <f>MIN(F3840,H3840,(1-EXP(-SetUp!$B$52*H3840/SetUp!$B$56))*F3840)</f>
        <v>1.7819241762140336E-9</v>
      </c>
      <c r="K3840" s="57">
        <f t="shared" si="1007"/>
        <v>1.5703143757902179E-9</v>
      </c>
      <c r="L3840" s="57">
        <f>IF(I3840&lt;=0,0,MIN(SetUp!$B$50*I3840^SetUp!$B$55,I3840))</f>
        <v>8.6783480713713643E-3</v>
      </c>
      <c r="M3840" s="57">
        <f t="shared" si="1008"/>
        <v>0.58896835528698921</v>
      </c>
      <c r="N3840" s="57">
        <f>IF(SetUp!$B$62=0,X3840,(B3840-E3840)*(1-(H3840/SetUp!$B$66/SetUp!$B$56)))</f>
        <v>0</v>
      </c>
      <c r="O3840" s="57">
        <f>K3840*SetUp!$B$65</f>
        <v>0</v>
      </c>
      <c r="P3840" s="57">
        <f>MIN(SetUp!$B$54*L3840^SetUp!$B$51,L3840)</f>
        <v>4.8287090089078836E-3</v>
      </c>
      <c r="Q3840" s="57">
        <f t="shared" si="1009"/>
        <v>1.5703143757902179E-9</v>
      </c>
      <c r="R3840" s="57">
        <f>IF((H3840+N3840-O3840)&gt;SetUp!$B$56,T3839+H3840+N3840-O3840-SetUp!$B$56,T3839)</f>
        <v>0</v>
      </c>
      <c r="S3840" s="57">
        <f>R3840*SetUp!$B$65</f>
        <v>0</v>
      </c>
      <c r="T3840" s="57">
        <f>IF((R3840-S3840)&lt;SetUp!$B$53,R3840-S3840,SetUp!$B$53)</f>
        <v>0</v>
      </c>
      <c r="U3840" s="57">
        <f t="shared" si="1010"/>
        <v>0.58896835528698921</v>
      </c>
      <c r="V3840" s="57">
        <f>(L3840-P3840)/1000*SetUp!$B$13*1000000/SetUp!$B$48</f>
        <v>0.21895855030356795</v>
      </c>
      <c r="W3840" s="57">
        <f t="shared" si="1012"/>
        <v>-8.6736173798840355E-17</v>
      </c>
      <c r="X3840" s="57">
        <f>MAX((SetUp!$B$56*(1-($H3840/SetUp!$B$56)^2)*TANH(($B3840-$D3840)/SetUp!$B$56))/(1+$H3840/SetUp!$B$56*TANH(($B3840-$D3840)/SetUp!$B$56)),0)</f>
        <v>0</v>
      </c>
    </row>
    <row r="3841" spans="1:24" x14ac:dyDescent="0.3">
      <c r="A3841" s="64">
        <v>30503</v>
      </c>
      <c r="B3841" s="57">
        <v>0.24099999999999999</v>
      </c>
      <c r="C3841" s="57"/>
      <c r="D3841" s="57">
        <v>3.4279999999999999</v>
      </c>
      <c r="E3841" s="57">
        <f t="shared" si="1004"/>
        <v>0.24099999999999999</v>
      </c>
      <c r="F3841" s="57">
        <f t="shared" si="1005"/>
        <v>3.1869999999999998</v>
      </c>
      <c r="G3841" s="57">
        <f t="shared" si="1006"/>
        <v>0</v>
      </c>
      <c r="H3841" s="57">
        <f>IF(Q3840&gt;SetUp!$B$56,SetUp!$B$56,Q3840)</f>
        <v>1.5703143757902179E-9</v>
      </c>
      <c r="I3841" s="57">
        <f t="shared" si="1011"/>
        <v>0.58896835528698921</v>
      </c>
      <c r="J3841" s="57">
        <f>MIN(F3841,H3841,(1-EXP(-SetUp!$B$52*H3841/SetUp!$B$56))*F3841)</f>
        <v>7.8196748265479945E-10</v>
      </c>
      <c r="K3841" s="57">
        <f t="shared" si="1007"/>
        <v>7.8834689313541847E-10</v>
      </c>
      <c r="L3841" s="57">
        <f>IF(I3841&lt;=0,0,MIN(SetUp!$B$50*I3841^SetUp!$B$55,I3841))</f>
        <v>8.4693377602798603E-3</v>
      </c>
      <c r="M3841" s="57">
        <f t="shared" si="1008"/>
        <v>0.58049901752670929</v>
      </c>
      <c r="N3841" s="57">
        <f>IF(SetUp!$B$62=0,X3841,(B3841-E3841)*(1-(H3841/SetUp!$B$66/SetUp!$B$56)))</f>
        <v>0</v>
      </c>
      <c r="O3841" s="57">
        <f>K3841*SetUp!$B$65</f>
        <v>0</v>
      </c>
      <c r="P3841" s="57">
        <f>MIN(SetUp!$B$54*L3841^SetUp!$B$51,L3841)</f>
        <v>4.7143686297717669E-3</v>
      </c>
      <c r="Q3841" s="57">
        <f t="shared" si="1009"/>
        <v>7.8834689313541847E-10</v>
      </c>
      <c r="R3841" s="57">
        <f>IF((H3841+N3841-O3841)&gt;SetUp!$B$56,T3840+H3841+N3841-O3841-SetUp!$B$56,T3840)</f>
        <v>0</v>
      </c>
      <c r="S3841" s="57">
        <f>R3841*SetUp!$B$65</f>
        <v>0</v>
      </c>
      <c r="T3841" s="57">
        <f>IF((R3841-S3841)&lt;SetUp!$B$53,R3841-S3841,SetUp!$B$53)</f>
        <v>0</v>
      </c>
      <c r="U3841" s="57">
        <f t="shared" si="1010"/>
        <v>0.58049901752670929</v>
      </c>
      <c r="V3841" s="57">
        <f>(L3841-P3841)/1000*SetUp!$B$13*1000000/SetUp!$B$48</f>
        <v>0.21357394392308712</v>
      </c>
      <c r="W3841" s="57">
        <f t="shared" si="1012"/>
        <v>4.6837533851373792E-17</v>
      </c>
      <c r="X3841" s="57">
        <f>MAX((SetUp!$B$56*(1-($H3841/SetUp!$B$56)^2)*TANH(($B3841-$D3841)/SetUp!$B$56))/(1+$H3841/SetUp!$B$56*TANH(($B3841-$D3841)/SetUp!$B$56)),0)</f>
        <v>0</v>
      </c>
    </row>
    <row r="3842" spans="1:24" x14ac:dyDescent="0.3">
      <c r="A3842" s="64">
        <v>30504</v>
      </c>
      <c r="B3842" s="57">
        <v>1.4999999999999999E-2</v>
      </c>
      <c r="C3842" s="57"/>
      <c r="D3842" s="57">
        <v>3.4279999999999999</v>
      </c>
      <c r="E3842" s="57">
        <f t="shared" si="1004"/>
        <v>1.4999999999999999E-2</v>
      </c>
      <c r="F3842" s="57">
        <f t="shared" si="1005"/>
        <v>3.4129999999999998</v>
      </c>
      <c r="G3842" s="57">
        <f t="shared" si="1006"/>
        <v>0</v>
      </c>
      <c r="H3842" s="57">
        <f>IF(Q3841&gt;SetUp!$B$56,SetUp!$B$56,Q3841)</f>
        <v>7.8834689313541847E-10</v>
      </c>
      <c r="I3842" s="57">
        <f t="shared" si="1011"/>
        <v>0.58049901752670929</v>
      </c>
      <c r="J3842" s="57">
        <f>MIN(F3842,H3842,(1-EXP(-SetUp!$B$52*H3842/SetUp!$B$56))*F3842)</f>
        <v>4.204107617589159E-10</v>
      </c>
      <c r="K3842" s="57">
        <f t="shared" si="1007"/>
        <v>3.6793613137650257E-10</v>
      </c>
      <c r="L3842" s="57">
        <f>IF(I3842&lt;=0,0,MIN(SetUp!$B$50*I3842^SetUp!$B$55,I3842))</f>
        <v>8.2673311321303095E-3</v>
      </c>
      <c r="M3842" s="57">
        <f t="shared" si="1008"/>
        <v>0.572231686394579</v>
      </c>
      <c r="N3842" s="57">
        <f>IF(SetUp!$B$62=0,X3842,(B3842-E3842)*(1-(H3842/SetUp!$B$66/SetUp!$B$56)))</f>
        <v>0</v>
      </c>
      <c r="O3842" s="57">
        <f>K3842*SetUp!$B$65</f>
        <v>0</v>
      </c>
      <c r="P3842" s="57">
        <f>MIN(SetUp!$B$54*L3842^SetUp!$B$51,L3842)</f>
        <v>4.6038140398001453E-3</v>
      </c>
      <c r="Q3842" s="57">
        <f t="shared" si="1009"/>
        <v>3.6793613137650257E-10</v>
      </c>
      <c r="R3842" s="57">
        <f>IF((H3842+N3842-O3842)&gt;SetUp!$B$56,T3841+H3842+N3842-O3842-SetUp!$B$56,T3841)</f>
        <v>0</v>
      </c>
      <c r="S3842" s="57">
        <f>R3842*SetUp!$B$65</f>
        <v>0</v>
      </c>
      <c r="T3842" s="57">
        <f>IF((R3842-S3842)&lt;SetUp!$B$53,R3842-S3842,SetUp!$B$53)</f>
        <v>0</v>
      </c>
      <c r="U3842" s="57">
        <f t="shared" si="1010"/>
        <v>0.572231686394579</v>
      </c>
      <c r="V3842" s="57">
        <f>(L3842-P3842)/1000*SetUp!$B$13*1000000/SetUp!$B$48</f>
        <v>0.20837236388484531</v>
      </c>
      <c r="W3842" s="57">
        <f t="shared" si="1012"/>
        <v>-4.163336342344337E-17</v>
      </c>
      <c r="X3842" s="57">
        <f>MAX((SetUp!$B$56*(1-($H3842/SetUp!$B$56)^2)*TANH(($B3842-$D3842)/SetUp!$B$56))/(1+$H3842/SetUp!$B$56*TANH(($B3842-$D3842)/SetUp!$B$56)),0)</f>
        <v>0</v>
      </c>
    </row>
    <row r="3843" spans="1:24" x14ac:dyDescent="0.3">
      <c r="A3843" s="64">
        <v>30505</v>
      </c>
      <c r="B3843" s="57">
        <v>7.2999999999999995E-2</v>
      </c>
      <c r="C3843" s="57"/>
      <c r="D3843" s="57">
        <v>3.4279999999999999</v>
      </c>
      <c r="E3843" s="57">
        <f t="shared" ref="E3843:E3906" si="1013">IF(B3843&gt;=D3843,D3843,B3843)</f>
        <v>7.2999999999999995E-2</v>
      </c>
      <c r="F3843" s="57">
        <f t="shared" ref="F3843:F3906" si="1014">D3843-E3843</f>
        <v>3.355</v>
      </c>
      <c r="G3843" s="57">
        <f t="shared" ref="G3843:G3906" si="1015">MAX(B3843-D3843-N3843,0)</f>
        <v>0</v>
      </c>
      <c r="H3843" s="57">
        <f>IF(Q3842&gt;SetUp!$B$56,SetUp!$B$56,Q3842)</f>
        <v>3.6793613137650257E-10</v>
      </c>
      <c r="I3843" s="57">
        <f t="shared" si="1011"/>
        <v>0.572231686394579</v>
      </c>
      <c r="J3843" s="57">
        <f>MIN(F3843,H3843,(1-EXP(-SetUp!$B$52*H3843/SetUp!$B$56))*F3843)</f>
        <v>1.9287899277742327E-10</v>
      </c>
      <c r="K3843" s="57">
        <f t="shared" ref="K3843:K3906" si="1016">MAX(H3843-J3843,0)</f>
        <v>1.7505713859907931E-10</v>
      </c>
      <c r="L3843" s="57">
        <f>IF(I3843&lt;=0,0,MIN(SetUp!$B$50*I3843^SetUp!$B$55,I3843))</f>
        <v>8.072028535967982E-3</v>
      </c>
      <c r="M3843" s="57">
        <f t="shared" ref="M3843:M3906" si="1017">MAX(I3843-L3843,0)</f>
        <v>0.564159657858611</v>
      </c>
      <c r="N3843" s="57">
        <f>IF(SetUp!$B$62=0,X3843,(B3843-E3843)*(1-(H3843/SetUp!$B$66/SetUp!$B$56)))</f>
        <v>0</v>
      </c>
      <c r="O3843" s="57">
        <f>K3843*SetUp!$B$65</f>
        <v>0</v>
      </c>
      <c r="P3843" s="57">
        <f>MIN(SetUp!$B$54*L3843^SetUp!$B$51,L3843)</f>
        <v>4.4968847521128716E-3</v>
      </c>
      <c r="Q3843" s="57">
        <f t="shared" ref="Q3843:Q3906" si="1018">IF((K3843+N3843-O3843)&lt;0,0,K3843+N3843-O3843)</f>
        <v>1.7505713859907931E-10</v>
      </c>
      <c r="R3843" s="57">
        <f>IF((H3843+N3843-O3843)&gt;SetUp!$B$56,T3842+H3843+N3843-O3843-SetUp!$B$56,T3842)</f>
        <v>0</v>
      </c>
      <c r="S3843" s="57">
        <f>R3843*SetUp!$B$65</f>
        <v>0</v>
      </c>
      <c r="T3843" s="57">
        <f>IF((R3843-S3843)&lt;SetUp!$B$53,R3843-S3843,SetUp!$B$53)</f>
        <v>0</v>
      </c>
      <c r="U3843" s="57">
        <f t="shared" ref="U3843:U3906" si="1019">M3843+R3843-T3843</f>
        <v>0.564159657858611</v>
      </c>
      <c r="V3843" s="57">
        <f>(L3843-P3843)/1000*SetUp!$B$13*1000000/SetUp!$B$48</f>
        <v>0.20334589485872179</v>
      </c>
      <c r="W3843" s="57">
        <f t="shared" si="1012"/>
        <v>3.8163916471489756E-17</v>
      </c>
      <c r="X3843" s="57">
        <f>MAX((SetUp!$B$56*(1-($H3843/SetUp!$B$56)^2)*TANH(($B3843-$D3843)/SetUp!$B$56))/(1+$H3843/SetUp!$B$56*TANH(($B3843-$D3843)/SetUp!$B$56)),0)</f>
        <v>0</v>
      </c>
    </row>
    <row r="3844" spans="1:24" x14ac:dyDescent="0.3">
      <c r="A3844" s="64">
        <v>30506</v>
      </c>
      <c r="B3844" s="57">
        <v>0.71699999999999997</v>
      </c>
      <c r="C3844" s="57"/>
      <c r="D3844" s="57">
        <v>3.4279999999999999</v>
      </c>
      <c r="E3844" s="57">
        <f t="shared" si="1013"/>
        <v>0.71699999999999997</v>
      </c>
      <c r="F3844" s="57">
        <f t="shared" si="1014"/>
        <v>2.7109999999999999</v>
      </c>
      <c r="G3844" s="57">
        <f t="shared" si="1015"/>
        <v>0</v>
      </c>
      <c r="H3844" s="57">
        <f>IF(Q3843&gt;SetUp!$B$56,SetUp!$B$56,Q3843)</f>
        <v>1.7505713859907931E-10</v>
      </c>
      <c r="I3844" s="57">
        <f t="shared" ref="I3844:I3907" si="1020">U3843+G3844+O3844</f>
        <v>0.564159657858611</v>
      </c>
      <c r="J3844" s="57">
        <f>MIN(F3844,H3844,(1-EXP(-SetUp!$B$52*H3844/SetUp!$B$56))*F3844)</f>
        <v>7.4153103768459512E-11</v>
      </c>
      <c r="K3844" s="57">
        <f t="shared" si="1016"/>
        <v>1.0090403483061979E-10</v>
      </c>
      <c r="L3844" s="57">
        <f>IF(I3844&lt;=0,0,MIN(SetUp!$B$50*I3844^SetUp!$B$55,I3844))</f>
        <v>7.8831458752212525E-3</v>
      </c>
      <c r="M3844" s="57">
        <f t="shared" si="1017"/>
        <v>0.55627651198338979</v>
      </c>
      <c r="N3844" s="57">
        <f>IF(SetUp!$B$62=0,X3844,(B3844-E3844)*(1-(H3844/SetUp!$B$66/SetUp!$B$56)))</f>
        <v>0</v>
      </c>
      <c r="O3844" s="57">
        <f>K3844*SetUp!$B$65</f>
        <v>0</v>
      </c>
      <c r="P3844" s="57">
        <f>MIN(SetUp!$B$54*L3844^SetUp!$B$51,L3844)</f>
        <v>4.3934285483891245E-3</v>
      </c>
      <c r="Q3844" s="57">
        <f t="shared" si="1018"/>
        <v>1.0090403483061979E-10</v>
      </c>
      <c r="R3844" s="57">
        <f>IF((H3844+N3844-O3844)&gt;SetUp!$B$56,T3843+H3844+N3844-O3844-SetUp!$B$56,T3843)</f>
        <v>0</v>
      </c>
      <c r="S3844" s="57">
        <f>R3844*SetUp!$B$65</f>
        <v>0</v>
      </c>
      <c r="T3844" s="57">
        <f>IF((R3844-S3844)&lt;SetUp!$B$53,R3844-S3844,SetUp!$B$53)</f>
        <v>0</v>
      </c>
      <c r="U3844" s="57">
        <f t="shared" si="1019"/>
        <v>0.55627651198338979</v>
      </c>
      <c r="V3844" s="57">
        <f>(L3844-P3844)/1000*SetUp!$B$13*1000000/SetUp!$B$48</f>
        <v>0.19848703591537128</v>
      </c>
      <c r="W3844" s="57">
        <f t="shared" ref="W3844:W3907" si="1021">Q3844+U3844+T3844-H3844-U3843-T3843-B3844+E3844+J3844+L3844</f>
        <v>1.9081958235744878E-17</v>
      </c>
      <c r="X3844" s="57">
        <f>MAX((SetUp!$B$56*(1-($H3844/SetUp!$B$56)^2)*TANH(($B3844-$D3844)/SetUp!$B$56))/(1+$H3844/SetUp!$B$56*TANH(($B3844-$D3844)/SetUp!$B$56)),0)</f>
        <v>0</v>
      </c>
    </row>
    <row r="3845" spans="1:24" x14ac:dyDescent="0.3">
      <c r="A3845" s="64">
        <v>30507</v>
      </c>
      <c r="B3845" s="57">
        <v>6.02</v>
      </c>
      <c r="C3845" s="57"/>
      <c r="D3845" s="57">
        <v>3.4279999999999999</v>
      </c>
      <c r="E3845" s="57">
        <f t="shared" si="1013"/>
        <v>3.4279999999999999</v>
      </c>
      <c r="F3845" s="57">
        <f t="shared" si="1014"/>
        <v>0</v>
      </c>
      <c r="G3845" s="57">
        <f t="shared" si="1015"/>
        <v>1.4162468078917634E-3</v>
      </c>
      <c r="H3845" s="57">
        <f>IF(Q3844&gt;SetUp!$B$56,SetUp!$B$56,Q3844)</f>
        <v>1.0090403483061979E-10</v>
      </c>
      <c r="I3845" s="57">
        <f t="shared" si="1020"/>
        <v>0.55769275879128155</v>
      </c>
      <c r="J3845" s="57">
        <f>MIN(F3845,H3845,(1-EXP(-SetUp!$B$52*H3845/SetUp!$B$56))*F3845)</f>
        <v>0</v>
      </c>
      <c r="K3845" s="57">
        <f t="shared" si="1016"/>
        <v>1.0090403483061979E-10</v>
      </c>
      <c r="L3845" s="57">
        <f>IF(I3845&lt;=0,0,MIN(SetUp!$B$50*I3845^SetUp!$B$55,I3845))</f>
        <v>7.733116038368429E-3</v>
      </c>
      <c r="M3845" s="57">
        <f t="shared" si="1017"/>
        <v>0.54995964275291309</v>
      </c>
      <c r="N3845" s="57">
        <f>IF(SetUp!$B$62=0,X3845,(B3845-E3845)*(1-(H3845/SetUp!$B$66/SetUp!$B$56)))</f>
        <v>2.5905837531921079</v>
      </c>
      <c r="O3845" s="57">
        <f>K3845*SetUp!$B$65</f>
        <v>0</v>
      </c>
      <c r="P3845" s="57">
        <f>MIN(SetUp!$B$54*L3845^SetUp!$B$51,L3845)</f>
        <v>4.3112230909299878E-3</v>
      </c>
      <c r="Q3845" s="57">
        <f t="shared" si="1018"/>
        <v>2.590583753293012</v>
      </c>
      <c r="R3845" s="57">
        <f>IF((H3845+N3845-O3845)&gt;SetUp!$B$56,T3844+H3845+N3845-O3845-SetUp!$B$56,T3844)</f>
        <v>0</v>
      </c>
      <c r="S3845" s="57">
        <f>R3845*SetUp!$B$65</f>
        <v>0</v>
      </c>
      <c r="T3845" s="57">
        <f>IF((R3845-S3845)&lt;SetUp!$B$53,R3845-S3845,SetUp!$B$53)</f>
        <v>0</v>
      </c>
      <c r="U3845" s="57">
        <f t="shared" si="1019"/>
        <v>0.54995964275291309</v>
      </c>
      <c r="V3845" s="57">
        <f>(L3845-P3845)/1000*SetUp!$B$13*1000000/SetUp!$B$48</f>
        <v>0.19462934236376397</v>
      </c>
      <c r="W3845" s="57">
        <f t="shared" si="1021"/>
        <v>-2.5240226575462543E-16</v>
      </c>
      <c r="X3845" s="57">
        <f>MAX((SetUp!$B$56*(1-($H3845/SetUp!$B$56)^2)*TANH(($B3845-$D3845)/SetUp!$B$56))/(1+$H3845/SetUp!$B$56*TANH(($B3845-$D3845)/SetUp!$B$56)),0)</f>
        <v>2.5905837531921079</v>
      </c>
    </row>
    <row r="3846" spans="1:24" x14ac:dyDescent="0.3">
      <c r="A3846" s="64">
        <v>30508</v>
      </c>
      <c r="B3846" s="57">
        <v>0.375</v>
      </c>
      <c r="C3846" s="57"/>
      <c r="D3846" s="57">
        <v>3.4279999999999999</v>
      </c>
      <c r="E3846" s="57">
        <f t="shared" si="1013"/>
        <v>0.375</v>
      </c>
      <c r="F3846" s="57">
        <f t="shared" si="1014"/>
        <v>3.0529999999999999</v>
      </c>
      <c r="G3846" s="57">
        <f t="shared" si="1015"/>
        <v>0</v>
      </c>
      <c r="H3846" s="57">
        <f>IF(Q3845&gt;SetUp!$B$56,SetUp!$B$56,Q3845)</f>
        <v>2.590583753293012</v>
      </c>
      <c r="I3846" s="57">
        <f t="shared" si="1020"/>
        <v>0.54995964275291309</v>
      </c>
      <c r="J3846" s="57">
        <f>MIN(F3846,H3846,(1-EXP(-SetUp!$B$52*H3846/SetUp!$B$56))*F3846)</f>
        <v>1.0162691410989853</v>
      </c>
      <c r="K3846" s="57">
        <f t="shared" si="1016"/>
        <v>1.5743146121940268</v>
      </c>
      <c r="L3846" s="57">
        <f>IF(I3846&lt;=0,0,MIN(SetUp!$B$50*I3846^SetUp!$B$55,I3846))</f>
        <v>7.5552276192870143E-3</v>
      </c>
      <c r="M3846" s="57">
        <f t="shared" si="1017"/>
        <v>0.54240441513362603</v>
      </c>
      <c r="N3846" s="57">
        <f>IF(SetUp!$B$62=0,X3846,(B3846-E3846)*(1-(H3846/SetUp!$B$66/SetUp!$B$56)))</f>
        <v>0</v>
      </c>
      <c r="O3846" s="57">
        <f>K3846*SetUp!$B$65</f>
        <v>0</v>
      </c>
      <c r="P3846" s="57">
        <f>MIN(SetUp!$B$54*L3846^SetUp!$B$51,L3846)</f>
        <v>4.2137179451873299E-3</v>
      </c>
      <c r="Q3846" s="57">
        <f t="shared" si="1018"/>
        <v>1.5743146121940268</v>
      </c>
      <c r="R3846" s="57">
        <f>IF((H3846+N3846-O3846)&gt;SetUp!$B$56,T3845+H3846+N3846-O3846-SetUp!$B$56,T3845)</f>
        <v>0</v>
      </c>
      <c r="S3846" s="57">
        <f>R3846*SetUp!$B$65</f>
        <v>0</v>
      </c>
      <c r="T3846" s="57">
        <f>IF((R3846-S3846)&lt;SetUp!$B$53,R3846-S3846,SetUp!$B$53)</f>
        <v>0</v>
      </c>
      <c r="U3846" s="57">
        <f t="shared" si="1019"/>
        <v>0.54240441513362603</v>
      </c>
      <c r="V3846" s="57">
        <f>(L3846-P3846)/1000*SetUp!$B$13*1000000/SetUp!$B$48</f>
        <v>0.19005732802337366</v>
      </c>
      <c r="W3846" s="57">
        <f t="shared" si="1021"/>
        <v>6.1582683397176652E-17</v>
      </c>
      <c r="X3846" s="57">
        <f>MAX((SetUp!$B$56*(1-($H3846/SetUp!$B$56)^2)*TANH(($B3846-$D3846)/SetUp!$B$56))/(1+$H3846/SetUp!$B$56*TANH(($B3846-$D3846)/SetUp!$B$56)),0)</f>
        <v>0</v>
      </c>
    </row>
    <row r="3847" spans="1:24" x14ac:dyDescent="0.3">
      <c r="A3847" s="64">
        <v>30509</v>
      </c>
      <c r="B3847" s="57">
        <v>0.13800000000000001</v>
      </c>
      <c r="C3847" s="57"/>
      <c r="D3847" s="57">
        <v>3.4279999999999999</v>
      </c>
      <c r="E3847" s="57">
        <f t="shared" si="1013"/>
        <v>0.13800000000000001</v>
      </c>
      <c r="F3847" s="57">
        <f t="shared" si="1014"/>
        <v>3.29</v>
      </c>
      <c r="G3847" s="57">
        <f t="shared" si="1015"/>
        <v>0</v>
      </c>
      <c r="H3847" s="57">
        <f>IF(Q3846&gt;SetUp!$B$56,SetUp!$B$56,Q3846)</f>
        <v>1.5743146121940268</v>
      </c>
      <c r="I3847" s="57">
        <f t="shared" si="1020"/>
        <v>0.54240441513362603</v>
      </c>
      <c r="J3847" s="57">
        <f>MIN(F3847,H3847,(1-EXP(-SetUp!$B$52*H3847/SetUp!$B$56))*F3847)</f>
        <v>0.71744155754896455</v>
      </c>
      <c r="K3847" s="57">
        <f t="shared" si="1016"/>
        <v>0.85687305464506225</v>
      </c>
      <c r="L3847" s="57">
        <f>IF(I3847&lt;=0,0,MIN(SetUp!$B$50*I3847^SetUp!$B$55,I3847))</f>
        <v>7.3830341582915068E-3</v>
      </c>
      <c r="M3847" s="57">
        <f t="shared" si="1017"/>
        <v>0.53502138097533447</v>
      </c>
      <c r="N3847" s="57">
        <f>IF(SetUp!$B$62=0,X3847,(B3847-E3847)*(1-(H3847/SetUp!$B$66/SetUp!$B$56)))</f>
        <v>0</v>
      </c>
      <c r="O3847" s="57">
        <f>K3847*SetUp!$B$65</f>
        <v>0</v>
      </c>
      <c r="P3847" s="57">
        <f>MIN(SetUp!$B$54*L3847^SetUp!$B$51,L3847)</f>
        <v>4.1192971489273002E-3</v>
      </c>
      <c r="Q3847" s="57">
        <f t="shared" si="1018"/>
        <v>0.85687305464506225</v>
      </c>
      <c r="R3847" s="57">
        <f>IF((H3847+N3847-O3847)&gt;SetUp!$B$56,T3846+H3847+N3847-O3847-SetUp!$B$56,T3846)</f>
        <v>0</v>
      </c>
      <c r="S3847" s="57">
        <f>R3847*SetUp!$B$65</f>
        <v>0</v>
      </c>
      <c r="T3847" s="57">
        <f>IF((R3847-S3847)&lt;SetUp!$B$53,R3847-S3847,SetUp!$B$53)</f>
        <v>0</v>
      </c>
      <c r="U3847" s="57">
        <f t="shared" si="1019"/>
        <v>0.53502138097533447</v>
      </c>
      <c r="V3847" s="57">
        <f>(L3847-P3847)/1000*SetUp!$B$13*1000000/SetUp!$B$48</f>
        <v>0.18563379905158786</v>
      </c>
      <c r="W3847" s="57">
        <f t="shared" si="1021"/>
        <v>6.0715321659188248E-17</v>
      </c>
      <c r="X3847" s="57">
        <f>MAX((SetUp!$B$56*(1-($H3847/SetUp!$B$56)^2)*TANH(($B3847-$D3847)/SetUp!$B$56))/(1+$H3847/SetUp!$B$56*TANH(($B3847-$D3847)/SetUp!$B$56)),0)</f>
        <v>0</v>
      </c>
    </row>
    <row r="3848" spans="1:24" x14ac:dyDescent="0.3">
      <c r="A3848" s="64">
        <v>30510</v>
      </c>
      <c r="B3848" s="57">
        <v>1.0429999999999999</v>
      </c>
      <c r="C3848" s="57"/>
      <c r="D3848" s="57">
        <v>3.4279999999999999</v>
      </c>
      <c r="E3848" s="57">
        <f t="shared" si="1013"/>
        <v>1.0429999999999999</v>
      </c>
      <c r="F3848" s="57">
        <f t="shared" si="1014"/>
        <v>2.3849999999999998</v>
      </c>
      <c r="G3848" s="57">
        <f t="shared" si="1015"/>
        <v>0</v>
      </c>
      <c r="H3848" s="57">
        <f>IF(Q3847&gt;SetUp!$B$56,SetUp!$B$56,Q3847)</f>
        <v>0.85687305464506225</v>
      </c>
      <c r="I3848" s="57">
        <f t="shared" si="1020"/>
        <v>0.53502138097533447</v>
      </c>
      <c r="J3848" s="57">
        <f>MIN(F3848,H3848,(1-EXP(-SetUp!$B$52*H3848/SetUp!$B$56))*F3848)</f>
        <v>0.29886575537794496</v>
      </c>
      <c r="K3848" s="57">
        <f t="shared" si="1016"/>
        <v>0.55800729926711723</v>
      </c>
      <c r="L3848" s="57">
        <f>IF(I3848&lt;=0,0,MIN(SetUp!$B$50*I3848^SetUp!$B$55,I3848))</f>
        <v>7.2163027933287854E-3</v>
      </c>
      <c r="M3848" s="57">
        <f t="shared" si="1017"/>
        <v>0.52780507818200573</v>
      </c>
      <c r="N3848" s="57">
        <f>IF(SetUp!$B$62=0,X3848,(B3848-E3848)*(1-(H3848/SetUp!$B$66/SetUp!$B$56)))</f>
        <v>0</v>
      </c>
      <c r="O3848" s="57">
        <f>K3848*SetUp!$B$65</f>
        <v>0</v>
      </c>
      <c r="P3848" s="57">
        <f>MIN(SetUp!$B$54*L3848^SetUp!$B$51,L3848)</f>
        <v>4.027835745199106E-3</v>
      </c>
      <c r="Q3848" s="57">
        <f t="shared" si="1018"/>
        <v>0.55800729926711723</v>
      </c>
      <c r="R3848" s="57">
        <f>IF((H3848+N3848-O3848)&gt;SetUp!$B$56,T3847+H3848+N3848-O3848-SetUp!$B$56,T3847)</f>
        <v>0</v>
      </c>
      <c r="S3848" s="57">
        <f>R3848*SetUp!$B$65</f>
        <v>0</v>
      </c>
      <c r="T3848" s="57">
        <f>IF((R3848-S3848)&lt;SetUp!$B$53,R3848-S3848,SetUp!$B$53)</f>
        <v>0</v>
      </c>
      <c r="U3848" s="57">
        <f t="shared" si="1019"/>
        <v>0.52780507818200573</v>
      </c>
      <c r="V3848" s="57">
        <f>(L3848-P3848)/1000*SetUp!$B$13*1000000/SetUp!$B$48</f>
        <v>0.18135261805620093</v>
      </c>
      <c r="W3848" s="57">
        <f t="shared" si="1021"/>
        <v>-1.3877787807814457E-17</v>
      </c>
      <c r="X3848" s="57">
        <f>MAX((SetUp!$B$56*(1-($H3848/SetUp!$B$56)^2)*TANH(($B3848-$D3848)/SetUp!$B$56))/(1+$H3848/SetUp!$B$56*TANH(($B3848-$D3848)/SetUp!$B$56)),0)</f>
        <v>0</v>
      </c>
    </row>
    <row r="3849" spans="1:24" x14ac:dyDescent="0.3">
      <c r="A3849" s="64">
        <v>30511</v>
      </c>
      <c r="B3849" s="57">
        <v>0.13200000000000001</v>
      </c>
      <c r="C3849" s="57"/>
      <c r="D3849" s="57">
        <v>3.4279999999999999</v>
      </c>
      <c r="E3849" s="57">
        <f t="shared" si="1013"/>
        <v>0.13200000000000001</v>
      </c>
      <c r="F3849" s="57">
        <f t="shared" si="1014"/>
        <v>3.2959999999999998</v>
      </c>
      <c r="G3849" s="57">
        <f t="shared" si="1015"/>
        <v>0</v>
      </c>
      <c r="H3849" s="57">
        <f>IF(Q3848&gt;SetUp!$B$56,SetUp!$B$56,Q3848)</f>
        <v>0.55800729926711723</v>
      </c>
      <c r="I3849" s="57">
        <f t="shared" si="1020"/>
        <v>0.52780507818200573</v>
      </c>
      <c r="J3849" s="57">
        <f>MIN(F3849,H3849,(1-EXP(-SetUp!$B$52*H3849/SetUp!$B$56))*F3849)</f>
        <v>0.2752021913851162</v>
      </c>
      <c r="K3849" s="57">
        <f t="shared" si="1016"/>
        <v>0.28280510788200103</v>
      </c>
      <c r="L3849" s="57">
        <f>IF(I3849&lt;=0,0,MIN(SetUp!$B$50*I3849^SetUp!$B$55,I3849))</f>
        <v>7.0548122180712986E-3</v>
      </c>
      <c r="M3849" s="57">
        <f t="shared" si="1017"/>
        <v>0.52075026596393448</v>
      </c>
      <c r="N3849" s="57">
        <f>IF(SetUp!$B$62=0,X3849,(B3849-E3849)*(1-(H3849/SetUp!$B$66/SetUp!$B$56)))</f>
        <v>0</v>
      </c>
      <c r="O3849" s="57">
        <f>K3849*SetUp!$B$65</f>
        <v>0</v>
      </c>
      <c r="P3849" s="57">
        <f>MIN(SetUp!$B$54*L3849^SetUp!$B$51,L3849)</f>
        <v>3.9392149317475063E-3</v>
      </c>
      <c r="Q3849" s="57">
        <f t="shared" si="1018"/>
        <v>0.28280510788200103</v>
      </c>
      <c r="R3849" s="57">
        <f>IF((H3849+N3849-O3849)&gt;SetUp!$B$56,T3848+H3849+N3849-O3849-SetUp!$B$56,T3848)</f>
        <v>0</v>
      </c>
      <c r="S3849" s="57">
        <f>R3849*SetUp!$B$65</f>
        <v>0</v>
      </c>
      <c r="T3849" s="57">
        <f>IF((R3849-S3849)&lt;SetUp!$B$53,R3849-S3849,SetUp!$B$53)</f>
        <v>0</v>
      </c>
      <c r="U3849" s="57">
        <f t="shared" si="1019"/>
        <v>0.52075026596393448</v>
      </c>
      <c r="V3849" s="57">
        <f>(L3849-P3849)/1000*SetUp!$B$13*1000000/SetUp!$B$48</f>
        <v>0.17720795484308063</v>
      </c>
      <c r="W3849" s="57">
        <f t="shared" si="1021"/>
        <v>1.0495077029659683E-16</v>
      </c>
      <c r="X3849" s="57">
        <f>MAX((SetUp!$B$56*(1-($H3849/SetUp!$B$56)^2)*TANH(($B3849-$D3849)/SetUp!$B$56))/(1+$H3849/SetUp!$B$56*TANH(($B3849-$D3849)/SetUp!$B$56)),0)</f>
        <v>0</v>
      </c>
    </row>
    <row r="3850" spans="1:24" x14ac:dyDescent="0.3">
      <c r="A3850" s="64">
        <v>30512</v>
      </c>
      <c r="B3850" s="57">
        <v>0.13500000000000001</v>
      </c>
      <c r="C3850" s="57"/>
      <c r="D3850" s="57">
        <v>3.4279999999999999</v>
      </c>
      <c r="E3850" s="57">
        <f t="shared" si="1013"/>
        <v>0.13500000000000001</v>
      </c>
      <c r="F3850" s="57">
        <f t="shared" si="1014"/>
        <v>3.2930000000000001</v>
      </c>
      <c r="G3850" s="57">
        <f t="shared" si="1015"/>
        <v>0</v>
      </c>
      <c r="H3850" s="57">
        <f>IF(Q3849&gt;SetUp!$B$56,SetUp!$B$56,Q3849)</f>
        <v>0.28280510788200103</v>
      </c>
      <c r="I3850" s="57">
        <f t="shared" si="1020"/>
        <v>0.52075026596393448</v>
      </c>
      <c r="J3850" s="57">
        <f>MIN(F3850,H3850,(1-EXP(-SetUp!$B$52*H3850/SetUp!$B$56))*F3850)</f>
        <v>0.14234393647106519</v>
      </c>
      <c r="K3850" s="57">
        <f t="shared" si="1016"/>
        <v>0.14046117141093584</v>
      </c>
      <c r="L3850" s="57">
        <f>IF(I3850&lt;=0,0,MIN(SetUp!$B$50*I3850^SetUp!$B$55,I3850))</f>
        <v>6.898352009140735E-3</v>
      </c>
      <c r="M3850" s="57">
        <f t="shared" si="1017"/>
        <v>0.51385191395479379</v>
      </c>
      <c r="N3850" s="57">
        <f>IF(SetUp!$B$62=0,X3850,(B3850-E3850)*(1-(H3850/SetUp!$B$66/SetUp!$B$56)))</f>
        <v>0</v>
      </c>
      <c r="O3850" s="57">
        <f>K3850*SetUp!$B$65</f>
        <v>0</v>
      </c>
      <c r="P3850" s="57">
        <f>MIN(SetUp!$B$54*L3850^SetUp!$B$51,L3850)</f>
        <v>3.8533217049289584E-3</v>
      </c>
      <c r="Q3850" s="57">
        <f t="shared" si="1018"/>
        <v>0.14046117141093584</v>
      </c>
      <c r="R3850" s="57">
        <f>IF((H3850+N3850-O3850)&gt;SetUp!$B$56,T3849+H3850+N3850-O3850-SetUp!$B$56,T3849)</f>
        <v>0</v>
      </c>
      <c r="S3850" s="57">
        <f>R3850*SetUp!$B$65</f>
        <v>0</v>
      </c>
      <c r="T3850" s="57">
        <f>IF((R3850-S3850)&lt;SetUp!$B$53,R3850-S3850,SetUp!$B$53)</f>
        <v>0</v>
      </c>
      <c r="U3850" s="57">
        <f t="shared" si="1019"/>
        <v>0.51385191395479379</v>
      </c>
      <c r="V3850" s="57">
        <f>(L3850-P3850)/1000*SetUp!$B$13*1000000/SetUp!$B$48</f>
        <v>0.17319426840343372</v>
      </c>
      <c r="W3850" s="57">
        <f t="shared" si="1021"/>
        <v>5.0306980803327406E-17</v>
      </c>
      <c r="X3850" s="57">
        <f>MAX((SetUp!$B$56*(1-($H3850/SetUp!$B$56)^2)*TANH(($B3850-$D3850)/SetUp!$B$56))/(1+$H3850/SetUp!$B$56*TANH(($B3850-$D3850)/SetUp!$B$56)),0)</f>
        <v>0</v>
      </c>
    </row>
    <row r="3851" spans="1:24" x14ac:dyDescent="0.3">
      <c r="A3851" s="64">
        <v>30513</v>
      </c>
      <c r="B3851" s="57">
        <v>0</v>
      </c>
      <c r="C3851" s="57"/>
      <c r="D3851" s="57">
        <v>3.4279999999999999</v>
      </c>
      <c r="E3851" s="57">
        <f t="shared" si="1013"/>
        <v>0</v>
      </c>
      <c r="F3851" s="57">
        <f t="shared" si="1014"/>
        <v>3.4279999999999999</v>
      </c>
      <c r="G3851" s="57">
        <f t="shared" si="1015"/>
        <v>0</v>
      </c>
      <c r="H3851" s="57">
        <f>IF(Q3850&gt;SetUp!$B$56,SetUp!$B$56,Q3850)</f>
        <v>0.14046117141093584</v>
      </c>
      <c r="I3851" s="57">
        <f t="shared" si="1020"/>
        <v>0.51385191395479379</v>
      </c>
      <c r="J3851" s="57">
        <f>MIN(F3851,H3851,(1-EXP(-SetUp!$B$52*H3851/SetUp!$B$56))*F3851)</f>
        <v>7.4414933554112217E-2</v>
      </c>
      <c r="K3851" s="57">
        <f t="shared" si="1016"/>
        <v>6.604623785682362E-2</v>
      </c>
      <c r="L3851" s="57">
        <f>IF(I3851&lt;=0,0,MIN(SetUp!$B$50*I3851^SetUp!$B$55,I3851))</f>
        <v>6.7467219981896609E-3</v>
      </c>
      <c r="M3851" s="57">
        <f t="shared" si="1017"/>
        <v>0.50710519195660408</v>
      </c>
      <c r="N3851" s="57">
        <f>IF(SetUp!$B$62=0,X3851,(B3851-E3851)*(1-(H3851/SetUp!$B$66/SetUp!$B$56)))</f>
        <v>0</v>
      </c>
      <c r="O3851" s="57">
        <f>K3851*SetUp!$B$65</f>
        <v>0</v>
      </c>
      <c r="P3851" s="57">
        <f>MIN(SetUp!$B$54*L3851^SetUp!$B$51,L3851)</f>
        <v>3.7700485272422722E-3</v>
      </c>
      <c r="Q3851" s="57">
        <f t="shared" si="1018"/>
        <v>6.604623785682362E-2</v>
      </c>
      <c r="R3851" s="57">
        <f>IF((H3851+N3851-O3851)&gt;SetUp!$B$56,T3850+H3851+N3851-O3851-SetUp!$B$56,T3850)</f>
        <v>0</v>
      </c>
      <c r="S3851" s="57">
        <f>R3851*SetUp!$B$65</f>
        <v>0</v>
      </c>
      <c r="T3851" s="57">
        <f>IF((R3851-S3851)&lt;SetUp!$B$53,R3851-S3851,SetUp!$B$53)</f>
        <v>0</v>
      </c>
      <c r="U3851" s="57">
        <f t="shared" si="1019"/>
        <v>0.50710519195660408</v>
      </c>
      <c r="V3851" s="57">
        <f>(L3851-P3851)/1000*SetUp!$B$13*1000000/SetUp!$B$48</f>
        <v>0.16930629010935044</v>
      </c>
      <c r="W3851" s="57">
        <f t="shared" si="1021"/>
        <v>-4.7704895589362195E-17</v>
      </c>
      <c r="X3851" s="57">
        <f>MAX((SetUp!$B$56*(1-($H3851/SetUp!$B$56)^2)*TANH(($B3851-$D3851)/SetUp!$B$56))/(1+$H3851/SetUp!$B$56*TANH(($B3851-$D3851)/SetUp!$B$56)),0)</f>
        <v>0</v>
      </c>
    </row>
    <row r="3852" spans="1:24" x14ac:dyDescent="0.3">
      <c r="A3852" s="64">
        <v>30514</v>
      </c>
      <c r="B3852" s="57">
        <v>0.189</v>
      </c>
      <c r="C3852" s="57"/>
      <c r="D3852" s="57">
        <v>3.4279999999999999</v>
      </c>
      <c r="E3852" s="57">
        <f t="shared" si="1013"/>
        <v>0.189</v>
      </c>
      <c r="F3852" s="57">
        <f t="shared" si="1014"/>
        <v>3.2389999999999999</v>
      </c>
      <c r="G3852" s="57">
        <f t="shared" si="1015"/>
        <v>0</v>
      </c>
      <c r="H3852" s="57">
        <f>IF(Q3851&gt;SetUp!$B$56,SetUp!$B$56,Q3851)</f>
        <v>6.604623785682362E-2</v>
      </c>
      <c r="I3852" s="57">
        <f t="shared" si="1020"/>
        <v>0.50710519195660408</v>
      </c>
      <c r="J3852" s="57">
        <f>MIN(F3852,H3852,(1-EXP(-SetUp!$B$52*H3852/SetUp!$B$56))*F3852)</f>
        <v>3.3253708515323312E-2</v>
      </c>
      <c r="K3852" s="57">
        <f t="shared" si="1016"/>
        <v>3.2792529341500308E-2</v>
      </c>
      <c r="L3852" s="57">
        <f>IF(I3852&lt;=0,0,MIN(SetUp!$B$50*I3852^SetUp!$B$55,I3852))</f>
        <v>6.599731685477085E-3</v>
      </c>
      <c r="M3852" s="57">
        <f t="shared" si="1017"/>
        <v>0.50050546027112697</v>
      </c>
      <c r="N3852" s="57">
        <f>IF(SetUp!$B$62=0,X3852,(B3852-E3852)*(1-(H3852/SetUp!$B$66/SetUp!$B$56)))</f>
        <v>0</v>
      </c>
      <c r="O3852" s="57">
        <f>K3852*SetUp!$B$65</f>
        <v>0</v>
      </c>
      <c r="P3852" s="57">
        <f>MIN(SetUp!$B$54*L3852^SetUp!$B$51,L3852)</f>
        <v>3.6892930167110064E-3</v>
      </c>
      <c r="Q3852" s="57">
        <f t="shared" si="1018"/>
        <v>3.2792529341500308E-2</v>
      </c>
      <c r="R3852" s="57">
        <f>IF((H3852+N3852-O3852)&gt;SetUp!$B$56,T3851+H3852+N3852-O3852-SetUp!$B$56,T3851)</f>
        <v>0</v>
      </c>
      <c r="S3852" s="57">
        <f>R3852*SetUp!$B$65</f>
        <v>0</v>
      </c>
      <c r="T3852" s="57">
        <f>IF((R3852-S3852)&lt;SetUp!$B$53,R3852-S3852,SetUp!$B$53)</f>
        <v>0</v>
      </c>
      <c r="U3852" s="57">
        <f t="shared" si="1019"/>
        <v>0.50050546027112697</v>
      </c>
      <c r="V3852" s="57">
        <f>(L3852-P3852)/1000*SetUp!$B$13*1000000/SetUp!$B$48</f>
        <v>0.16553900802655105</v>
      </c>
      <c r="W3852" s="57">
        <f t="shared" si="1021"/>
        <v>0</v>
      </c>
      <c r="X3852" s="57">
        <f>MAX((SetUp!$B$56*(1-($H3852/SetUp!$B$56)^2)*TANH(($B3852-$D3852)/SetUp!$B$56))/(1+$H3852/SetUp!$B$56*TANH(($B3852-$D3852)/SetUp!$B$56)),0)</f>
        <v>0</v>
      </c>
    </row>
    <row r="3853" spans="1:24" x14ac:dyDescent="0.3">
      <c r="A3853" s="64">
        <v>30515</v>
      </c>
      <c r="B3853" s="57">
        <v>0.25800000000000001</v>
      </c>
      <c r="C3853" s="57"/>
      <c r="D3853" s="57">
        <v>3.4279999999999999</v>
      </c>
      <c r="E3853" s="57">
        <f t="shared" si="1013"/>
        <v>0.25800000000000001</v>
      </c>
      <c r="F3853" s="57">
        <f t="shared" si="1014"/>
        <v>3.17</v>
      </c>
      <c r="G3853" s="57">
        <f t="shared" si="1015"/>
        <v>0</v>
      </c>
      <c r="H3853" s="57">
        <f>IF(Q3852&gt;SetUp!$B$56,SetUp!$B$56,Q3852)</f>
        <v>3.2792529341500308E-2</v>
      </c>
      <c r="I3853" s="57">
        <f t="shared" si="1020"/>
        <v>0.50050546027112697</v>
      </c>
      <c r="J3853" s="57">
        <f>MIN(F3853,H3853,(1-EXP(-SetUp!$B$52*H3853/SetUp!$B$56))*F3853)</f>
        <v>1.6201008615890244E-2</v>
      </c>
      <c r="K3853" s="57">
        <f t="shared" si="1016"/>
        <v>1.6591520725610064E-2</v>
      </c>
      <c r="L3853" s="57">
        <f>IF(I3853&lt;=0,0,MIN(SetUp!$B$50*I3853^SetUp!$B$55,I3853))</f>
        <v>6.4571996918536918E-3</v>
      </c>
      <c r="M3853" s="57">
        <f t="shared" si="1017"/>
        <v>0.49404826057927326</v>
      </c>
      <c r="N3853" s="57">
        <f>IF(SetUp!$B$62=0,X3853,(B3853-E3853)*(1-(H3853/SetUp!$B$66/SetUp!$B$56)))</f>
        <v>0</v>
      </c>
      <c r="O3853" s="57">
        <f>K3853*SetUp!$B$65</f>
        <v>0</v>
      </c>
      <c r="P3853" s="57">
        <f>MIN(SetUp!$B$54*L3853^SetUp!$B$51,L3853)</f>
        <v>3.610957656501206E-3</v>
      </c>
      <c r="Q3853" s="57">
        <f t="shared" si="1018"/>
        <v>1.6591520725610064E-2</v>
      </c>
      <c r="R3853" s="57">
        <f>IF((H3853+N3853-O3853)&gt;SetUp!$B$56,T3852+H3853+N3853-O3853-SetUp!$B$56,T3852)</f>
        <v>0</v>
      </c>
      <c r="S3853" s="57">
        <f>R3853*SetUp!$B$65</f>
        <v>0</v>
      </c>
      <c r="T3853" s="57">
        <f>IF((R3853-S3853)&lt;SetUp!$B$53,R3853-S3853,SetUp!$B$53)</f>
        <v>0</v>
      </c>
      <c r="U3853" s="57">
        <f t="shared" si="1019"/>
        <v>0.49404826057927326</v>
      </c>
      <c r="V3853" s="57">
        <f>(L3853-P3853)/1000*SetUp!$B$13*1000000/SetUp!$B$48</f>
        <v>0.16188765226084589</v>
      </c>
      <c r="W3853" s="57">
        <f t="shared" si="1021"/>
        <v>-1.8214596497756474E-17</v>
      </c>
      <c r="X3853" s="57">
        <f>MAX((SetUp!$B$56*(1-($H3853/SetUp!$B$56)^2)*TANH(($B3853-$D3853)/SetUp!$B$56))/(1+$H3853/SetUp!$B$56*TANH(($B3853-$D3853)/SetUp!$B$56)),0)</f>
        <v>0</v>
      </c>
    </row>
    <row r="3854" spans="1:24" x14ac:dyDescent="0.3">
      <c r="A3854" s="64">
        <v>30516</v>
      </c>
      <c r="B3854" s="57">
        <v>0</v>
      </c>
      <c r="C3854" s="57"/>
      <c r="D3854" s="57">
        <v>3.4279999999999999</v>
      </c>
      <c r="E3854" s="57">
        <f t="shared" si="1013"/>
        <v>0</v>
      </c>
      <c r="F3854" s="57">
        <f t="shared" si="1014"/>
        <v>3.4279999999999999</v>
      </c>
      <c r="G3854" s="57">
        <f t="shared" si="1015"/>
        <v>0</v>
      </c>
      <c r="H3854" s="57">
        <f>IF(Q3853&gt;SetUp!$B$56,SetUp!$B$56,Q3853)</f>
        <v>1.6591520725610064E-2</v>
      </c>
      <c r="I3854" s="57">
        <f t="shared" si="1020"/>
        <v>0.49404826057927326</v>
      </c>
      <c r="J3854" s="57">
        <f>MIN(F3854,H3854,(1-EXP(-SetUp!$B$52*H3854/SetUp!$B$56))*F3854)</f>
        <v>8.8753240115514529E-3</v>
      </c>
      <c r="K3854" s="57">
        <f t="shared" si="1016"/>
        <v>7.7161967140586107E-3</v>
      </c>
      <c r="L3854" s="57">
        <f>IF(I3854&lt;=0,0,MIN(SetUp!$B$50*I3854^SetUp!$B$55,I3854))</f>
        <v>6.3189532463268014E-3</v>
      </c>
      <c r="M3854" s="57">
        <f t="shared" si="1017"/>
        <v>0.48772930733294645</v>
      </c>
      <c r="N3854" s="57">
        <f>IF(SetUp!$B$62=0,X3854,(B3854-E3854)*(1-(H3854/SetUp!$B$66/SetUp!$B$56)))</f>
        <v>0</v>
      </c>
      <c r="O3854" s="57">
        <f>K3854*SetUp!$B$65</f>
        <v>0</v>
      </c>
      <c r="P3854" s="57">
        <f>MIN(SetUp!$B$54*L3854^SetUp!$B$51,L3854)</f>
        <v>3.5349495232904616E-3</v>
      </c>
      <c r="Q3854" s="57">
        <f t="shared" si="1018"/>
        <v>7.7161967140586107E-3</v>
      </c>
      <c r="R3854" s="57">
        <f>IF((H3854+N3854-O3854)&gt;SetUp!$B$56,T3853+H3854+N3854-O3854-SetUp!$B$56,T3853)</f>
        <v>0</v>
      </c>
      <c r="S3854" s="57">
        <f>R3854*SetUp!$B$65</f>
        <v>0</v>
      </c>
      <c r="T3854" s="57">
        <f>IF((R3854-S3854)&lt;SetUp!$B$53,R3854-S3854,SetUp!$B$53)</f>
        <v>0</v>
      </c>
      <c r="U3854" s="57">
        <f t="shared" si="1019"/>
        <v>0.48772930733294645</v>
      </c>
      <c r="V3854" s="57">
        <f>(L3854-P3854)/1000*SetUp!$B$13*1000000/SetUp!$B$48</f>
        <v>0.15834768126175611</v>
      </c>
      <c r="W3854" s="57">
        <f t="shared" si="1021"/>
        <v>0</v>
      </c>
      <c r="X3854" s="57">
        <f>MAX((SetUp!$B$56*(1-($H3854/SetUp!$B$56)^2)*TANH(($B3854-$D3854)/SetUp!$B$56))/(1+$H3854/SetUp!$B$56*TANH(($B3854-$D3854)/SetUp!$B$56)),0)</f>
        <v>0</v>
      </c>
    </row>
    <row r="3855" spans="1:24" x14ac:dyDescent="0.3">
      <c r="A3855" s="64">
        <v>30517</v>
      </c>
      <c r="B3855" s="57">
        <v>1.6E-2</v>
      </c>
      <c r="C3855" s="57"/>
      <c r="D3855" s="57">
        <v>3.4279999999999999</v>
      </c>
      <c r="E3855" s="57">
        <f t="shared" si="1013"/>
        <v>1.6E-2</v>
      </c>
      <c r="F3855" s="57">
        <f t="shared" si="1014"/>
        <v>3.4119999999999999</v>
      </c>
      <c r="G3855" s="57">
        <f t="shared" si="1015"/>
        <v>0</v>
      </c>
      <c r="H3855" s="57">
        <f>IF(Q3854&gt;SetUp!$B$56,SetUp!$B$56,Q3854)</f>
        <v>7.7161967140586107E-3</v>
      </c>
      <c r="I3855" s="57">
        <f t="shared" si="1020"/>
        <v>0.48772930733294645</v>
      </c>
      <c r="J3855" s="57">
        <f>MIN(F3855,H3855,(1-EXP(-SetUp!$B$52*H3855/SetUp!$B$56))*F3855)</f>
        <v>4.111218518079808E-3</v>
      </c>
      <c r="K3855" s="57">
        <f t="shared" si="1016"/>
        <v>3.6049781959788026E-3</v>
      </c>
      <c r="L3855" s="57">
        <f>IF(I3855&lt;=0,0,MIN(SetUp!$B$50*I3855^SetUp!$B$55,I3855))</f>
        <v>6.1848277066063329E-3</v>
      </c>
      <c r="M3855" s="57">
        <f t="shared" si="1017"/>
        <v>0.48154447962634012</v>
      </c>
      <c r="N3855" s="57">
        <f>IF(SetUp!$B$62=0,X3855,(B3855-E3855)*(1-(H3855/SetUp!$B$66/SetUp!$B$56)))</f>
        <v>0</v>
      </c>
      <c r="O3855" s="57">
        <f>K3855*SetUp!$B$65</f>
        <v>0</v>
      </c>
      <c r="P3855" s="57">
        <f>MIN(SetUp!$B$54*L3855^SetUp!$B$51,L3855)</f>
        <v>3.4611800330252435E-3</v>
      </c>
      <c r="Q3855" s="57">
        <f t="shared" si="1018"/>
        <v>3.6049781959788026E-3</v>
      </c>
      <c r="R3855" s="57">
        <f>IF((H3855+N3855-O3855)&gt;SetUp!$B$56,T3854+H3855+N3855-O3855-SetUp!$B$56,T3854)</f>
        <v>0</v>
      </c>
      <c r="S3855" s="57">
        <f>R3855*SetUp!$B$65</f>
        <v>0</v>
      </c>
      <c r="T3855" s="57">
        <f>IF((R3855-S3855)&lt;SetUp!$B$53,R3855-S3855,SetUp!$B$53)</f>
        <v>0</v>
      </c>
      <c r="U3855" s="57">
        <f t="shared" si="1019"/>
        <v>0.48154447962634012</v>
      </c>
      <c r="V3855" s="57">
        <f>(L3855-P3855)/1000*SetUp!$B$13*1000000/SetUp!$B$48</f>
        <v>0.15491476901301263</v>
      </c>
      <c r="W3855" s="57">
        <f t="shared" si="1021"/>
        <v>3.4694469519536142E-17</v>
      </c>
      <c r="X3855" s="57">
        <f>MAX((SetUp!$B$56*(1-($H3855/SetUp!$B$56)^2)*TANH(($B3855-$D3855)/SetUp!$B$56))/(1+$H3855/SetUp!$B$56*TANH(($B3855-$D3855)/SetUp!$B$56)),0)</f>
        <v>0</v>
      </c>
    </row>
    <row r="3856" spans="1:24" x14ac:dyDescent="0.3">
      <c r="A3856" s="64">
        <v>30518</v>
      </c>
      <c r="B3856" s="57">
        <v>0</v>
      </c>
      <c r="C3856" s="57"/>
      <c r="D3856" s="57">
        <v>3.4279999999999999</v>
      </c>
      <c r="E3856" s="57">
        <f t="shared" si="1013"/>
        <v>0</v>
      </c>
      <c r="F3856" s="57">
        <f t="shared" si="1014"/>
        <v>3.4279999999999999</v>
      </c>
      <c r="G3856" s="57">
        <f t="shared" si="1015"/>
        <v>0</v>
      </c>
      <c r="H3856" s="57">
        <f>IF(Q3855&gt;SetUp!$B$56,SetUp!$B$56,Q3855)</f>
        <v>3.6049781959788026E-3</v>
      </c>
      <c r="I3856" s="57">
        <f t="shared" si="1020"/>
        <v>0.48154447962634012</v>
      </c>
      <c r="J3856" s="57">
        <f>MIN(F3856,H3856,(1-EXP(-SetUp!$B$52*H3856/SetUp!$B$56))*F3856)</f>
        <v>1.9303727270886882E-3</v>
      </c>
      <c r="K3856" s="57">
        <f t="shared" si="1016"/>
        <v>1.6746054688901145E-3</v>
      </c>
      <c r="L3856" s="57">
        <f>IF(I3856&lt;=0,0,MIN(SetUp!$B$50*I3856^SetUp!$B$55,I3856))</f>
        <v>6.0546661102436807E-3</v>
      </c>
      <c r="M3856" s="57">
        <f t="shared" si="1017"/>
        <v>0.47548981351609643</v>
      </c>
      <c r="N3856" s="57">
        <f>IF(SetUp!$B$62=0,X3856,(B3856-E3856)*(1-(H3856/SetUp!$B$66/SetUp!$B$56)))</f>
        <v>0</v>
      </c>
      <c r="O3856" s="57">
        <f>K3856*SetUp!$B$65</f>
        <v>0</v>
      </c>
      <c r="P3856" s="57">
        <f>MIN(SetUp!$B$54*L3856^SetUp!$B$51,L3856)</f>
        <v>3.3895647028134067E-3</v>
      </c>
      <c r="Q3856" s="57">
        <f t="shared" si="1018"/>
        <v>1.6746054688901145E-3</v>
      </c>
      <c r="R3856" s="57">
        <f>IF((H3856+N3856-O3856)&gt;SetUp!$B$56,T3855+H3856+N3856-O3856-SetUp!$B$56,T3855)</f>
        <v>0</v>
      </c>
      <c r="S3856" s="57">
        <f>R3856*SetUp!$B$65</f>
        <v>0</v>
      </c>
      <c r="T3856" s="57">
        <f>IF((R3856-S3856)&lt;SetUp!$B$53,R3856-S3856,SetUp!$B$53)</f>
        <v>0</v>
      </c>
      <c r="U3856" s="57">
        <f t="shared" si="1019"/>
        <v>0.47548981351609643</v>
      </c>
      <c r="V3856" s="57">
        <f>(L3856-P3856)/1000*SetUp!$B$13*1000000/SetUp!$B$48</f>
        <v>0.15158479304537842</v>
      </c>
      <c r="W3856" s="57">
        <f t="shared" si="1021"/>
        <v>-5.6378512969246231E-17</v>
      </c>
      <c r="X3856" s="57">
        <f>MAX((SetUp!$B$56*(1-($H3856/SetUp!$B$56)^2)*TANH(($B3856-$D3856)/SetUp!$B$56))/(1+$H3856/SetUp!$B$56*TANH(($B3856-$D3856)/SetUp!$B$56)),0)</f>
        <v>0</v>
      </c>
    </row>
    <row r="3857" spans="1:24" x14ac:dyDescent="0.3">
      <c r="A3857" s="64">
        <v>30519</v>
      </c>
      <c r="B3857" s="57">
        <v>0</v>
      </c>
      <c r="C3857" s="57"/>
      <c r="D3857" s="57">
        <v>3.4279999999999999</v>
      </c>
      <c r="E3857" s="57">
        <f t="shared" si="1013"/>
        <v>0</v>
      </c>
      <c r="F3857" s="57">
        <f t="shared" si="1014"/>
        <v>3.4279999999999999</v>
      </c>
      <c r="G3857" s="57">
        <f t="shared" si="1015"/>
        <v>0</v>
      </c>
      <c r="H3857" s="57">
        <f>IF(Q3856&gt;SetUp!$B$56,SetUp!$B$56,Q3856)</f>
        <v>1.6746054688901145E-3</v>
      </c>
      <c r="I3857" s="57">
        <f t="shared" si="1020"/>
        <v>0.47548981351609643</v>
      </c>
      <c r="J3857" s="57">
        <f>MIN(F3857,H3857,(1-EXP(-SetUp!$B$52*H3857/SetUp!$B$56))*F3857)</f>
        <v>8.9684321645785655E-4</v>
      </c>
      <c r="K3857" s="57">
        <f t="shared" si="1016"/>
        <v>7.7776225243225792E-4</v>
      </c>
      <c r="L3857" s="57">
        <f>IF(I3857&lt;=0,0,MIN(SetUp!$B$50*I3857^SetUp!$B$55,I3857))</f>
        <v>5.9283187541671941E-3</v>
      </c>
      <c r="M3857" s="57">
        <f t="shared" si="1017"/>
        <v>0.46956149476192921</v>
      </c>
      <c r="N3857" s="57">
        <f>IF(SetUp!$B$62=0,X3857,(B3857-E3857)*(1-(H3857/SetUp!$B$66/SetUp!$B$56)))</f>
        <v>0</v>
      </c>
      <c r="O3857" s="57">
        <f>K3857*SetUp!$B$65</f>
        <v>0</v>
      </c>
      <c r="P3857" s="57">
        <f>MIN(SetUp!$B$54*L3857^SetUp!$B$51,L3857)</f>
        <v>3.3200229277989251E-3</v>
      </c>
      <c r="Q3857" s="57">
        <f t="shared" si="1018"/>
        <v>7.7776225243225792E-4</v>
      </c>
      <c r="R3857" s="57">
        <f>IF((H3857+N3857-O3857)&gt;SetUp!$B$56,T3856+H3857+N3857-O3857-SetUp!$B$56,T3856)</f>
        <v>0</v>
      </c>
      <c r="S3857" s="57">
        <f>R3857*SetUp!$B$65</f>
        <v>0</v>
      </c>
      <c r="T3857" s="57">
        <f>IF((R3857-S3857)&lt;SetUp!$B$53,R3857-S3857,SetUp!$B$53)</f>
        <v>0</v>
      </c>
      <c r="U3857" s="57">
        <f t="shared" si="1019"/>
        <v>0.46956149476192921</v>
      </c>
      <c r="V3857" s="57">
        <f>(L3857-P3857)/1000*SetUp!$B$13*1000000/SetUp!$B$48</f>
        <v>0.14835382321244844</v>
      </c>
      <c r="W3857" s="57">
        <f t="shared" si="1021"/>
        <v>0</v>
      </c>
      <c r="X3857" s="57">
        <f>MAX((SetUp!$B$56*(1-($H3857/SetUp!$B$56)^2)*TANH(($B3857-$D3857)/SetUp!$B$56))/(1+$H3857/SetUp!$B$56*TANH(($B3857-$D3857)/SetUp!$B$56)),0)</f>
        <v>0</v>
      </c>
    </row>
    <row r="3858" spans="1:24" x14ac:dyDescent="0.3">
      <c r="A3858" s="64">
        <v>30520</v>
      </c>
      <c r="B3858" s="57">
        <v>0</v>
      </c>
      <c r="C3858" s="57"/>
      <c r="D3858" s="57">
        <v>3.4279999999999999</v>
      </c>
      <c r="E3858" s="57">
        <f t="shared" si="1013"/>
        <v>0</v>
      </c>
      <c r="F3858" s="57">
        <f t="shared" si="1014"/>
        <v>3.4279999999999999</v>
      </c>
      <c r="G3858" s="57">
        <f t="shared" si="1015"/>
        <v>0</v>
      </c>
      <c r="H3858" s="57">
        <f>IF(Q3857&gt;SetUp!$B$56,SetUp!$B$56,Q3857)</f>
        <v>7.7776225243225792E-4</v>
      </c>
      <c r="I3858" s="57">
        <f t="shared" si="1020"/>
        <v>0.46956149476192921</v>
      </c>
      <c r="J3858" s="57">
        <f>MIN(F3858,H3858,(1-EXP(-SetUp!$B$52*H3858/SetUp!$B$56))*F3858)</f>
        <v>4.1656359442759873E-4</v>
      </c>
      <c r="K3858" s="57">
        <f t="shared" si="1016"/>
        <v>3.6119865800465919E-4</v>
      </c>
      <c r="L3858" s="57">
        <f>IF(I3858&lt;=0,0,MIN(SetUp!$B$50*I3858^SetUp!$B$55,I3858))</f>
        <v>5.8056428005928886E-3</v>
      </c>
      <c r="M3858" s="57">
        <f t="shared" si="1017"/>
        <v>0.46375585196133634</v>
      </c>
      <c r="N3858" s="57">
        <f>IF(SetUp!$B$62=0,X3858,(B3858-E3858)*(1-(H3858/SetUp!$B$66/SetUp!$B$56)))</f>
        <v>0</v>
      </c>
      <c r="O3858" s="57">
        <f>K3858*SetUp!$B$65</f>
        <v>0</v>
      </c>
      <c r="P3858" s="57">
        <f>MIN(SetUp!$B$54*L3858^SetUp!$B$51,L3858)</f>
        <v>3.2524777719574369E-3</v>
      </c>
      <c r="Q3858" s="57">
        <f t="shared" si="1018"/>
        <v>3.6119865800465919E-4</v>
      </c>
      <c r="R3858" s="57">
        <f>IF((H3858+N3858-O3858)&gt;SetUp!$B$56,T3857+H3858+N3858-O3858-SetUp!$B$56,T3857)</f>
        <v>0</v>
      </c>
      <c r="S3858" s="57">
        <f>R3858*SetUp!$B$65</f>
        <v>0</v>
      </c>
      <c r="T3858" s="57">
        <f>IF((R3858-S3858)&lt;SetUp!$B$53,R3858-S3858,SetUp!$B$53)</f>
        <v>0</v>
      </c>
      <c r="U3858" s="57">
        <f t="shared" si="1019"/>
        <v>0.46375585196133634</v>
      </c>
      <c r="V3858" s="57">
        <f>(L3858-P3858)/1000*SetUp!$B$13*1000000/SetUp!$B$48</f>
        <v>0.14521811117482891</v>
      </c>
      <c r="W3858" s="57">
        <f t="shared" si="1021"/>
        <v>1.9081958235744878E-17</v>
      </c>
      <c r="X3858" s="57">
        <f>MAX((SetUp!$B$56*(1-($H3858/SetUp!$B$56)^2)*TANH(($B3858-$D3858)/SetUp!$B$56))/(1+$H3858/SetUp!$B$56*TANH(($B3858-$D3858)/SetUp!$B$56)),0)</f>
        <v>0</v>
      </c>
    </row>
    <row r="3859" spans="1:24" x14ac:dyDescent="0.3">
      <c r="A3859" s="64">
        <v>30521</v>
      </c>
      <c r="B3859" s="57">
        <v>8.8999999999999996E-2</v>
      </c>
      <c r="C3859" s="57"/>
      <c r="D3859" s="57">
        <v>3.4279999999999999</v>
      </c>
      <c r="E3859" s="57">
        <f t="shared" si="1013"/>
        <v>8.8999999999999996E-2</v>
      </c>
      <c r="F3859" s="57">
        <f t="shared" si="1014"/>
        <v>3.339</v>
      </c>
      <c r="G3859" s="57">
        <f t="shared" si="1015"/>
        <v>0</v>
      </c>
      <c r="H3859" s="57">
        <f>IF(Q3858&gt;SetUp!$B$56,SetUp!$B$56,Q3858)</f>
        <v>3.6119865800465919E-4</v>
      </c>
      <c r="I3859" s="57">
        <f t="shared" si="1020"/>
        <v>0.46375585196133634</v>
      </c>
      <c r="J3859" s="57">
        <f>MIN(F3859,H3859,(1-EXP(-SetUp!$B$52*H3859/SetUp!$B$56))*F3859)</f>
        <v>1.8843879481854188E-4</v>
      </c>
      <c r="K3859" s="57">
        <f t="shared" si="1016"/>
        <v>1.7275986318611731E-4</v>
      </c>
      <c r="L3859" s="57">
        <f>IF(I3859&lt;=0,0,MIN(SetUp!$B$50*I3859^SetUp!$B$55,I3859))</f>
        <v>5.6865019074486822E-3</v>
      </c>
      <c r="M3859" s="57">
        <f t="shared" si="1017"/>
        <v>0.45806935005388766</v>
      </c>
      <c r="N3859" s="57">
        <f>IF(SetUp!$B$62=0,X3859,(B3859-E3859)*(1-(H3859/SetUp!$B$66/SetUp!$B$56)))</f>
        <v>0</v>
      </c>
      <c r="O3859" s="57">
        <f>K3859*SetUp!$B$65</f>
        <v>0</v>
      </c>
      <c r="P3859" s="57">
        <f>MIN(SetUp!$B$54*L3859^SetUp!$B$51,L3859)</f>
        <v>3.1868557718346484E-3</v>
      </c>
      <c r="Q3859" s="57">
        <f t="shared" si="1018"/>
        <v>1.7275986318611731E-4</v>
      </c>
      <c r="R3859" s="57">
        <f>IF((H3859+N3859-O3859)&gt;SetUp!$B$56,T3858+H3859+N3859-O3859-SetUp!$B$56,T3858)</f>
        <v>0</v>
      </c>
      <c r="S3859" s="57">
        <f>R3859*SetUp!$B$65</f>
        <v>0</v>
      </c>
      <c r="T3859" s="57">
        <f>IF((R3859-S3859)&lt;SetUp!$B$53,R3859-S3859,SetUp!$B$53)</f>
        <v>0</v>
      </c>
      <c r="U3859" s="57">
        <f t="shared" si="1019"/>
        <v>0.45806935005388766</v>
      </c>
      <c r="V3859" s="57">
        <f>(L3859-P3859)/1000*SetUp!$B$13*1000000/SetUp!$B$48</f>
        <v>0.14217408054242917</v>
      </c>
      <c r="W3859" s="57">
        <f t="shared" si="1021"/>
        <v>-1.5612511283791264E-17</v>
      </c>
      <c r="X3859" s="57">
        <f>MAX((SetUp!$B$56*(1-($H3859/SetUp!$B$56)^2)*TANH(($B3859-$D3859)/SetUp!$B$56))/(1+$H3859/SetUp!$B$56*TANH(($B3859-$D3859)/SetUp!$B$56)),0)</f>
        <v>0</v>
      </c>
    </row>
    <row r="3860" spans="1:24" x14ac:dyDescent="0.3">
      <c r="A3860" s="64">
        <v>30522</v>
      </c>
      <c r="B3860" s="57">
        <v>5.8000000000000003E-2</v>
      </c>
      <c r="C3860" s="57"/>
      <c r="D3860" s="57">
        <v>3.4279999999999999</v>
      </c>
      <c r="E3860" s="57">
        <f t="shared" si="1013"/>
        <v>5.8000000000000003E-2</v>
      </c>
      <c r="F3860" s="57">
        <f t="shared" si="1014"/>
        <v>3.37</v>
      </c>
      <c r="G3860" s="57">
        <f t="shared" si="1015"/>
        <v>0</v>
      </c>
      <c r="H3860" s="57">
        <f>IF(Q3859&gt;SetUp!$B$56,SetUp!$B$56,Q3859)</f>
        <v>1.7275986318611731E-4</v>
      </c>
      <c r="I3860" s="57">
        <f t="shared" si="1020"/>
        <v>0.45806935005388766</v>
      </c>
      <c r="J3860" s="57">
        <f>MIN(F3860,H3860,(1-EXP(-SetUp!$B$52*H3860/SetUp!$B$56))*F3860)</f>
        <v>9.0967637675692942E-5</v>
      </c>
      <c r="K3860" s="57">
        <f t="shared" si="1016"/>
        <v>8.1792225510424373E-5</v>
      </c>
      <c r="L3860" s="57">
        <f>IF(I3860&lt;=0,0,MIN(SetUp!$B$50*I3860^SetUp!$B$55,I3860))</f>
        <v>5.5707658815962622E-3</v>
      </c>
      <c r="M3860" s="57">
        <f t="shared" si="1017"/>
        <v>0.45249858417229138</v>
      </c>
      <c r="N3860" s="57">
        <f>IF(SetUp!$B$62=0,X3860,(B3860-E3860)*(1-(H3860/SetUp!$B$66/SetUp!$B$56)))</f>
        <v>0</v>
      </c>
      <c r="O3860" s="57">
        <f>K3860*SetUp!$B$65</f>
        <v>0</v>
      </c>
      <c r="P3860" s="57">
        <f>MIN(SetUp!$B$54*L3860^SetUp!$B$51,L3860)</f>
        <v>3.1230867523258867E-3</v>
      </c>
      <c r="Q3860" s="57">
        <f t="shared" si="1018"/>
        <v>8.1792225510424373E-5</v>
      </c>
      <c r="R3860" s="57">
        <f>IF((H3860+N3860-O3860)&gt;SetUp!$B$56,T3859+H3860+N3860-O3860-SetUp!$B$56,T3859)</f>
        <v>0</v>
      </c>
      <c r="S3860" s="57">
        <f>R3860*SetUp!$B$65</f>
        <v>0</v>
      </c>
      <c r="T3860" s="57">
        <f>IF((R3860-S3860)&lt;SetUp!$B$53,R3860-S3860,SetUp!$B$53)</f>
        <v>0</v>
      </c>
      <c r="U3860" s="57">
        <f t="shared" si="1019"/>
        <v>0.45249858417229138</v>
      </c>
      <c r="V3860" s="57">
        <f>(L3860-P3860)/1000*SetUp!$B$13*1000000/SetUp!$B$48</f>
        <v>0.13921831762855688</v>
      </c>
      <c r="W3860" s="57">
        <f t="shared" si="1021"/>
        <v>0</v>
      </c>
      <c r="X3860" s="57">
        <f>MAX((SetUp!$B$56*(1-($H3860/SetUp!$B$56)^2)*TANH(($B3860-$D3860)/SetUp!$B$56))/(1+$H3860/SetUp!$B$56*TANH(($B3860-$D3860)/SetUp!$B$56)),0)</f>
        <v>0</v>
      </c>
    </row>
    <row r="3861" spans="1:24" x14ac:dyDescent="0.3">
      <c r="A3861" s="64">
        <v>30523</v>
      </c>
      <c r="B3861" s="57">
        <v>0</v>
      </c>
      <c r="C3861" s="57"/>
      <c r="D3861" s="57">
        <v>3.4279999999999999</v>
      </c>
      <c r="E3861" s="57">
        <f t="shared" si="1013"/>
        <v>0</v>
      </c>
      <c r="F3861" s="57">
        <f t="shared" si="1014"/>
        <v>3.4279999999999999</v>
      </c>
      <c r="G3861" s="57">
        <f t="shared" si="1015"/>
        <v>0</v>
      </c>
      <c r="H3861" s="57">
        <f>IF(Q3860&gt;SetUp!$B$56,SetUp!$B$56,Q3860)</f>
        <v>8.1792225510424373E-5</v>
      </c>
      <c r="I3861" s="57">
        <f t="shared" si="1020"/>
        <v>0.45249858417229138</v>
      </c>
      <c r="J3861" s="57">
        <f>MIN(F3861,H3861,(1-EXP(-SetUp!$B$52*H3861/SetUp!$B$56))*F3861)</f>
        <v>4.3809680843924337E-5</v>
      </c>
      <c r="K3861" s="57">
        <f t="shared" si="1016"/>
        <v>3.7982544666500036E-5</v>
      </c>
      <c r="L3861" s="57">
        <f>IF(I3861&lt;=0,0,MIN(SetUp!$B$50*I3861^SetUp!$B$55,I3861))</f>
        <v>5.458310353267941E-3</v>
      </c>
      <c r="M3861" s="57">
        <f t="shared" si="1017"/>
        <v>0.44704027381902345</v>
      </c>
      <c r="N3861" s="57">
        <f>IF(SetUp!$B$62=0,X3861,(B3861-E3861)*(1-(H3861/SetUp!$B$66/SetUp!$B$56)))</f>
        <v>0</v>
      </c>
      <c r="O3861" s="57">
        <f>K3861*SetUp!$B$65</f>
        <v>0</v>
      </c>
      <c r="P3861" s="57">
        <f>MIN(SetUp!$B$54*L3861^SetUp!$B$51,L3861)</f>
        <v>3.0611036536648457E-3</v>
      </c>
      <c r="Q3861" s="57">
        <f t="shared" si="1018"/>
        <v>3.7982544666500036E-5</v>
      </c>
      <c r="R3861" s="57">
        <f>IF((H3861+N3861-O3861)&gt;SetUp!$B$56,T3860+H3861+N3861-O3861-SetUp!$B$56,T3860)</f>
        <v>0</v>
      </c>
      <c r="S3861" s="57">
        <f>R3861*SetUp!$B$65</f>
        <v>0</v>
      </c>
      <c r="T3861" s="57">
        <f>IF((R3861-S3861)&lt;SetUp!$B$53,R3861-S3861,SetUp!$B$53)</f>
        <v>0</v>
      </c>
      <c r="U3861" s="57">
        <f t="shared" si="1019"/>
        <v>0.44704027381902345</v>
      </c>
      <c r="V3861" s="57">
        <f>(L3861-P3861)/1000*SetUp!$B$13*1000000/SetUp!$B$48</f>
        <v>0.13634756277312002</v>
      </c>
      <c r="W3861" s="57">
        <f t="shared" si="1021"/>
        <v>4.163336342344337E-17</v>
      </c>
      <c r="X3861" s="57">
        <f>MAX((SetUp!$B$56*(1-($H3861/SetUp!$B$56)^2)*TANH(($B3861-$D3861)/SetUp!$B$56))/(1+$H3861/SetUp!$B$56*TANH(($B3861-$D3861)/SetUp!$B$56)),0)</f>
        <v>0</v>
      </c>
    </row>
    <row r="3862" spans="1:24" x14ac:dyDescent="0.3">
      <c r="A3862" s="64">
        <v>30524</v>
      </c>
      <c r="B3862" s="57">
        <v>2.4E-2</v>
      </c>
      <c r="C3862" s="57"/>
      <c r="D3862" s="57">
        <v>3.4279999999999999</v>
      </c>
      <c r="E3862" s="57">
        <f t="shared" si="1013"/>
        <v>2.4E-2</v>
      </c>
      <c r="F3862" s="57">
        <f t="shared" si="1014"/>
        <v>3.4039999999999999</v>
      </c>
      <c r="G3862" s="57">
        <f t="shared" si="1015"/>
        <v>0</v>
      </c>
      <c r="H3862" s="57">
        <f>IF(Q3861&gt;SetUp!$B$56,SetUp!$B$56,Q3861)</f>
        <v>3.7982544666500036E-5</v>
      </c>
      <c r="I3862" s="57">
        <f t="shared" si="1020"/>
        <v>0.44704027381902345</v>
      </c>
      <c r="J3862" s="57">
        <f>MIN(F3862,H3862,(1-EXP(-SetUp!$B$52*H3862/SetUp!$B$56))*F3862)</f>
        <v>2.0201905997676128E-5</v>
      </c>
      <c r="K3862" s="57">
        <f t="shared" si="1016"/>
        <v>1.7780638668823908E-5</v>
      </c>
      <c r="L3862" s="57">
        <f>IF(I3862&lt;=0,0,MIN(SetUp!$B$50*I3862^SetUp!$B$55,I3862))</f>
        <v>5.3490164702578195E-3</v>
      </c>
      <c r="M3862" s="57">
        <f t="shared" si="1017"/>
        <v>0.44169125734876563</v>
      </c>
      <c r="N3862" s="57">
        <f>IF(SetUp!$B$62=0,X3862,(B3862-E3862)*(1-(H3862/SetUp!$B$66/SetUp!$B$56)))</f>
        <v>0</v>
      </c>
      <c r="O3862" s="57">
        <f>K3862*SetUp!$B$65</f>
        <v>0</v>
      </c>
      <c r="P3862" s="57">
        <f>MIN(SetUp!$B$54*L3862^SetUp!$B$51,L3862)</f>
        <v>3.0008423688534314E-3</v>
      </c>
      <c r="Q3862" s="57">
        <f t="shared" si="1018"/>
        <v>1.7780638668823908E-5</v>
      </c>
      <c r="R3862" s="57">
        <f>IF((H3862+N3862-O3862)&gt;SetUp!$B$56,T3861+H3862+N3862-O3862-SetUp!$B$56,T3861)</f>
        <v>0</v>
      </c>
      <c r="S3862" s="57">
        <f>R3862*SetUp!$B$65</f>
        <v>0</v>
      </c>
      <c r="T3862" s="57">
        <f>IF((R3862-S3862)&lt;SetUp!$B$53,R3862-S3862,SetUp!$B$53)</f>
        <v>0</v>
      </c>
      <c r="U3862" s="57">
        <f t="shared" si="1019"/>
        <v>0.44169125734876563</v>
      </c>
      <c r="V3862" s="57">
        <f>(L3862-P3862)/1000*SetUp!$B$13*1000000/SetUp!$B$48</f>
        <v>0.13355870219554267</v>
      </c>
      <c r="W3862" s="57">
        <f t="shared" si="1021"/>
        <v>-3.9898639947466563E-17</v>
      </c>
      <c r="X3862" s="57">
        <f>MAX((SetUp!$B$56*(1-($H3862/SetUp!$B$56)^2)*TANH(($B3862-$D3862)/SetUp!$B$56))/(1+$H3862/SetUp!$B$56*TANH(($B3862-$D3862)/SetUp!$B$56)),0)</f>
        <v>0</v>
      </c>
    </row>
    <row r="3863" spans="1:24" x14ac:dyDescent="0.3">
      <c r="A3863" s="64">
        <v>30525</v>
      </c>
      <c r="B3863" s="57">
        <v>6.0000000000000001E-3</v>
      </c>
      <c r="C3863" s="57"/>
      <c r="D3863" s="57">
        <v>3.4279999999999999</v>
      </c>
      <c r="E3863" s="57">
        <f t="shared" si="1013"/>
        <v>6.0000000000000001E-3</v>
      </c>
      <c r="F3863" s="57">
        <f t="shared" si="1014"/>
        <v>3.4220000000000002</v>
      </c>
      <c r="G3863" s="57">
        <f t="shared" si="1015"/>
        <v>0</v>
      </c>
      <c r="H3863" s="57">
        <f>IF(Q3862&gt;SetUp!$B$56,SetUp!$B$56,Q3862)</f>
        <v>1.7780638668823908E-5</v>
      </c>
      <c r="I3863" s="57">
        <f t="shared" si="1020"/>
        <v>0.44169125734876563</v>
      </c>
      <c r="J3863" s="57">
        <f>MIN(F3863,H3863,(1-EXP(-SetUp!$B$52*H3863/SetUp!$B$56))*F3863)</f>
        <v>9.5070720318812809E-6</v>
      </c>
      <c r="K3863" s="57">
        <f t="shared" si="1016"/>
        <v>8.2735666369426269E-6</v>
      </c>
      <c r="L3863" s="57">
        <f>IF(I3863&lt;=0,0,MIN(SetUp!$B$50*I3863^SetUp!$B$55,I3863))</f>
        <v>5.2427706105181559E-3</v>
      </c>
      <c r="M3863" s="57">
        <f t="shared" si="1017"/>
        <v>0.43644848673824749</v>
      </c>
      <c r="N3863" s="57">
        <f>IF(SetUp!$B$62=0,X3863,(B3863-E3863)*(1-(H3863/SetUp!$B$66/SetUp!$B$56)))</f>
        <v>0</v>
      </c>
      <c r="O3863" s="57">
        <f>K3863*SetUp!$B$65</f>
        <v>0</v>
      </c>
      <c r="P3863" s="57">
        <f>MIN(SetUp!$B$54*L3863^SetUp!$B$51,L3863)</f>
        <v>2.9422415908230142E-3</v>
      </c>
      <c r="Q3863" s="57">
        <f t="shared" si="1018"/>
        <v>8.2735666369426269E-6</v>
      </c>
      <c r="R3863" s="57">
        <f>IF((H3863+N3863-O3863)&gt;SetUp!$B$56,T3862+H3863+N3863-O3863-SetUp!$B$56,T3862)</f>
        <v>0</v>
      </c>
      <c r="S3863" s="57">
        <f>R3863*SetUp!$B$65</f>
        <v>0</v>
      </c>
      <c r="T3863" s="57">
        <f>IF((R3863-S3863)&lt;SetUp!$B$53,R3863-S3863,SetUp!$B$53)</f>
        <v>0</v>
      </c>
      <c r="U3863" s="57">
        <f t="shared" si="1019"/>
        <v>0.43644848673824749</v>
      </c>
      <c r="V3863" s="57">
        <f>(L3863-P3863)/1000*SetUp!$B$13*1000000/SetUp!$B$48</f>
        <v>0.13084876034102613</v>
      </c>
      <c r="W3863" s="57">
        <f t="shared" si="1021"/>
        <v>4.8572257327350599E-17</v>
      </c>
      <c r="X3863" s="57">
        <f>MAX((SetUp!$B$56*(1-($H3863/SetUp!$B$56)^2)*TANH(($B3863-$D3863)/SetUp!$B$56))/(1+$H3863/SetUp!$B$56*TANH(($B3863-$D3863)/SetUp!$B$56)),0)</f>
        <v>0</v>
      </c>
    </row>
    <row r="3864" spans="1:24" x14ac:dyDescent="0.3">
      <c r="A3864" s="64">
        <v>30526</v>
      </c>
      <c r="B3864" s="57">
        <v>0.21199999999999999</v>
      </c>
      <c r="C3864" s="57"/>
      <c r="D3864" s="57">
        <v>3.4279999999999999</v>
      </c>
      <c r="E3864" s="57">
        <f t="shared" si="1013"/>
        <v>0.21199999999999999</v>
      </c>
      <c r="F3864" s="57">
        <f t="shared" si="1014"/>
        <v>3.2159999999999997</v>
      </c>
      <c r="G3864" s="57">
        <f t="shared" si="1015"/>
        <v>0</v>
      </c>
      <c r="H3864" s="57">
        <f>IF(Q3863&gt;SetUp!$B$56,SetUp!$B$56,Q3863)</f>
        <v>8.2735666369426269E-6</v>
      </c>
      <c r="I3864" s="57">
        <f t="shared" si="1020"/>
        <v>0.43644848673824749</v>
      </c>
      <c r="J3864" s="57">
        <f>MIN(F3864,H3864,(1-EXP(-SetUp!$B$52*H3864/SetUp!$B$56))*F3864)</f>
        <v>4.1574645478377188E-6</v>
      </c>
      <c r="K3864" s="57">
        <f t="shared" si="1016"/>
        <v>4.1161020891049081E-6</v>
      </c>
      <c r="L3864" s="57">
        <f>IF(I3864&lt;=0,0,MIN(SetUp!$B$50*I3864^SetUp!$B$55,I3864))</f>
        <v>5.1394641119141132E-3</v>
      </c>
      <c r="M3864" s="57">
        <f t="shared" si="1017"/>
        <v>0.43130902262633336</v>
      </c>
      <c r="N3864" s="57">
        <f>IF(SetUp!$B$62=0,X3864,(B3864-E3864)*(1-(H3864/SetUp!$B$66/SetUp!$B$56)))</f>
        <v>0</v>
      </c>
      <c r="O3864" s="57">
        <f>K3864*SetUp!$B$65</f>
        <v>0</v>
      </c>
      <c r="P3864" s="57">
        <f>MIN(SetUp!$B$54*L3864^SetUp!$B$51,L3864)</f>
        <v>2.8852426686709369E-3</v>
      </c>
      <c r="Q3864" s="57">
        <f t="shared" si="1018"/>
        <v>4.1161020891049081E-6</v>
      </c>
      <c r="R3864" s="57">
        <f>IF((H3864+N3864-O3864)&gt;SetUp!$B$56,T3863+H3864+N3864-O3864-SetUp!$B$56,T3863)</f>
        <v>0</v>
      </c>
      <c r="S3864" s="57">
        <f>R3864*SetUp!$B$65</f>
        <v>0</v>
      </c>
      <c r="T3864" s="57">
        <f>IF((R3864-S3864)&lt;SetUp!$B$53,R3864-S3864,SetUp!$B$53)</f>
        <v>0</v>
      </c>
      <c r="U3864" s="57">
        <f t="shared" si="1019"/>
        <v>0.43130902262633336</v>
      </c>
      <c r="V3864" s="57">
        <f>(L3864-P3864)/1000*SetUp!$B$13*1000000/SetUp!$B$48</f>
        <v>0.12821489268655945</v>
      </c>
      <c r="W3864" s="57">
        <f t="shared" si="1021"/>
        <v>-2.5153490401663703E-17</v>
      </c>
      <c r="X3864" s="57">
        <f>MAX((SetUp!$B$56*(1-($H3864/SetUp!$B$56)^2)*TANH(($B3864-$D3864)/SetUp!$B$56))/(1+$H3864/SetUp!$B$56*TANH(($B3864-$D3864)/SetUp!$B$56)),0)</f>
        <v>0</v>
      </c>
    </row>
    <row r="3865" spans="1:24" x14ac:dyDescent="0.3">
      <c r="A3865" s="64">
        <v>30527</v>
      </c>
      <c r="B3865" s="57">
        <v>0.14399999999999999</v>
      </c>
      <c r="C3865" s="57"/>
      <c r="D3865" s="57">
        <v>3.4279999999999999</v>
      </c>
      <c r="E3865" s="57">
        <f t="shared" si="1013"/>
        <v>0.14399999999999999</v>
      </c>
      <c r="F3865" s="57">
        <f t="shared" si="1014"/>
        <v>3.2839999999999998</v>
      </c>
      <c r="G3865" s="57">
        <f t="shared" si="1015"/>
        <v>0</v>
      </c>
      <c r="H3865" s="57">
        <f>IF(Q3864&gt;SetUp!$B$56,SetUp!$B$56,Q3864)</f>
        <v>4.1161020891049081E-6</v>
      </c>
      <c r="I3865" s="57">
        <f t="shared" si="1020"/>
        <v>0.43130902262633336</v>
      </c>
      <c r="J3865" s="57">
        <f>MIN(F3865,H3865,(1-EXP(-SetUp!$B$52*H3865/SetUp!$B$56))*F3865)</f>
        <v>2.1120742054652197E-6</v>
      </c>
      <c r="K3865" s="57">
        <f t="shared" si="1016"/>
        <v>2.0040278836396884E-6</v>
      </c>
      <c r="L3865" s="57">
        <f>IF(I3865&lt;=0,0,MIN(SetUp!$B$50*I3865^SetUp!$B$55,I3865))</f>
        <v>5.03899301798381E-3</v>
      </c>
      <c r="M3865" s="57">
        <f t="shared" si="1017"/>
        <v>0.42627002960834953</v>
      </c>
      <c r="N3865" s="57">
        <f>IF(SetUp!$B$62=0,X3865,(B3865-E3865)*(1-(H3865/SetUp!$B$66/SetUp!$B$56)))</f>
        <v>0</v>
      </c>
      <c r="O3865" s="57">
        <f>K3865*SetUp!$B$65</f>
        <v>0</v>
      </c>
      <c r="P3865" s="57">
        <f>MIN(SetUp!$B$54*L3865^SetUp!$B$51,L3865)</f>
        <v>2.82978947236536E-3</v>
      </c>
      <c r="Q3865" s="57">
        <f t="shared" si="1018"/>
        <v>2.0040278836396884E-6</v>
      </c>
      <c r="R3865" s="57">
        <f>IF((H3865+N3865-O3865)&gt;SetUp!$B$56,T3864+H3865+N3865-O3865-SetUp!$B$56,T3864)</f>
        <v>0</v>
      </c>
      <c r="S3865" s="57">
        <f>R3865*SetUp!$B$65</f>
        <v>0</v>
      </c>
      <c r="T3865" s="57">
        <f>IF((R3865-S3865)&lt;SetUp!$B$53,R3865-S3865,SetUp!$B$53)</f>
        <v>0</v>
      </c>
      <c r="U3865" s="57">
        <f t="shared" si="1019"/>
        <v>0.42627002960834953</v>
      </c>
      <c r="V3865" s="57">
        <f>(L3865-P3865)/1000*SetUp!$B$13*1000000/SetUp!$B$48</f>
        <v>0.12565437897561513</v>
      </c>
      <c r="W3865" s="57">
        <f t="shared" si="1021"/>
        <v>-2.688821387764051E-17</v>
      </c>
      <c r="X3865" s="57">
        <f>MAX((SetUp!$B$56*(1-($H3865/SetUp!$B$56)^2)*TANH(($B3865-$D3865)/SetUp!$B$56))/(1+$H3865/SetUp!$B$56*TANH(($B3865-$D3865)/SetUp!$B$56)),0)</f>
        <v>0</v>
      </c>
    </row>
    <row r="3866" spans="1:24" x14ac:dyDescent="0.3">
      <c r="A3866" s="64">
        <v>30528</v>
      </c>
      <c r="B3866" s="57">
        <v>1.3160000000000001</v>
      </c>
      <c r="C3866" s="57"/>
      <c r="D3866" s="57">
        <v>3.4279999999999999</v>
      </c>
      <c r="E3866" s="57">
        <f t="shared" si="1013"/>
        <v>1.3160000000000001</v>
      </c>
      <c r="F3866" s="57">
        <f t="shared" si="1014"/>
        <v>2.1120000000000001</v>
      </c>
      <c r="G3866" s="57">
        <f t="shared" si="1015"/>
        <v>0</v>
      </c>
      <c r="H3866" s="57">
        <f>IF(Q3865&gt;SetUp!$B$56,SetUp!$B$56,Q3865)</f>
        <v>2.0040278836396884E-6</v>
      </c>
      <c r="I3866" s="57">
        <f t="shared" si="1020"/>
        <v>0.42627002960834953</v>
      </c>
      <c r="J3866" s="57">
        <f>MIN(F3866,H3866,(1-EXP(-SetUp!$B$52*H3866/SetUp!$B$56))*F3866)</f>
        <v>6.6132909810789899E-7</v>
      </c>
      <c r="K3866" s="57">
        <f t="shared" si="1016"/>
        <v>1.3426987855317893E-6</v>
      </c>
      <c r="L3866" s="57">
        <f>IF(I3866&lt;=0,0,MIN(SetUp!$B$50*I3866^SetUp!$B$55,I3866))</f>
        <v>4.941257838636596E-3</v>
      </c>
      <c r="M3866" s="57">
        <f t="shared" si="1017"/>
        <v>0.42132877176971295</v>
      </c>
      <c r="N3866" s="57">
        <f>IF(SetUp!$B$62=0,X3866,(B3866-E3866)*(1-(H3866/SetUp!$B$66/SetUp!$B$56)))</f>
        <v>0</v>
      </c>
      <c r="O3866" s="57">
        <f>K3866*SetUp!$B$65</f>
        <v>0</v>
      </c>
      <c r="P3866" s="57">
        <f>MIN(SetUp!$B$54*L3866^SetUp!$B$51,L3866)</f>
        <v>2.7758282653564908E-3</v>
      </c>
      <c r="Q3866" s="57">
        <f t="shared" si="1018"/>
        <v>1.3426987855317893E-6</v>
      </c>
      <c r="R3866" s="57">
        <f>IF((H3866+N3866-O3866)&gt;SetUp!$B$56,T3865+H3866+N3866-O3866-SetUp!$B$56,T3865)</f>
        <v>0</v>
      </c>
      <c r="S3866" s="57">
        <f>R3866*SetUp!$B$65</f>
        <v>0</v>
      </c>
      <c r="T3866" s="57">
        <f>IF((R3866-S3866)&lt;SetUp!$B$53,R3866-S3866,SetUp!$B$53)</f>
        <v>0</v>
      </c>
      <c r="U3866" s="57">
        <f t="shared" si="1019"/>
        <v>0.42132877176971295</v>
      </c>
      <c r="V3866" s="57">
        <f>(L3866-P3866)/1000*SetUp!$B$13*1000000/SetUp!$B$48</f>
        <v>0.12316461685279968</v>
      </c>
      <c r="W3866" s="57">
        <f t="shared" si="1021"/>
        <v>2.7755575615628914E-17</v>
      </c>
      <c r="X3866" s="57">
        <f>MAX((SetUp!$B$56*(1-($H3866/SetUp!$B$56)^2)*TANH(($B3866-$D3866)/SetUp!$B$56))/(1+$H3866/SetUp!$B$56*TANH(($B3866-$D3866)/SetUp!$B$56)),0)</f>
        <v>0</v>
      </c>
    </row>
    <row r="3867" spans="1:24" x14ac:dyDescent="0.3">
      <c r="A3867" s="64">
        <v>30529</v>
      </c>
      <c r="B3867" s="57">
        <v>3.4329999999999998</v>
      </c>
      <c r="C3867" s="57"/>
      <c r="D3867" s="57">
        <v>4.016</v>
      </c>
      <c r="E3867" s="57">
        <f t="shared" si="1013"/>
        <v>3.4329999999999998</v>
      </c>
      <c r="F3867" s="57">
        <f t="shared" si="1014"/>
        <v>0.58300000000000018</v>
      </c>
      <c r="G3867" s="57">
        <f t="shared" si="1015"/>
        <v>0</v>
      </c>
      <c r="H3867" s="57">
        <f>IF(Q3866&gt;SetUp!$B$56,SetUp!$B$56,Q3866)</f>
        <v>1.3426987855317893E-6</v>
      </c>
      <c r="I3867" s="57">
        <f t="shared" si="1020"/>
        <v>0.42132877176971295</v>
      </c>
      <c r="J3867" s="57">
        <f>MIN(F3867,H3867,(1-EXP(-SetUp!$B$52*H3867/SetUp!$B$56))*F3867)</f>
        <v>1.2231145468299956E-7</v>
      </c>
      <c r="K3867" s="57">
        <f t="shared" si="1016"/>
        <v>1.2203873308487897E-6</v>
      </c>
      <c r="L3867" s="57">
        <f>IF(I3867&lt;=0,0,MIN(SetUp!$B$50*I3867^SetUp!$B$55,I3867))</f>
        <v>4.8461633248014476E-3</v>
      </c>
      <c r="M3867" s="57">
        <f t="shared" si="1017"/>
        <v>0.41648260844491153</v>
      </c>
      <c r="N3867" s="57">
        <f>IF(SetUp!$B$62=0,X3867,(B3867-E3867)*(1-(H3867/SetUp!$B$66/SetUp!$B$56)))</f>
        <v>0</v>
      </c>
      <c r="O3867" s="57">
        <f>K3867*SetUp!$B$65</f>
        <v>0</v>
      </c>
      <c r="P3867" s="57">
        <f>MIN(SetUp!$B$54*L3867^SetUp!$B$51,L3867)</f>
        <v>2.7233075845737166E-3</v>
      </c>
      <c r="Q3867" s="57">
        <f t="shared" si="1018"/>
        <v>1.2203873308487897E-6</v>
      </c>
      <c r="R3867" s="57">
        <f>IF((H3867+N3867-O3867)&gt;SetUp!$B$56,T3866+H3867+N3867-O3867-SetUp!$B$56,T3866)</f>
        <v>0</v>
      </c>
      <c r="S3867" s="57">
        <f>R3867*SetUp!$B$65</f>
        <v>0</v>
      </c>
      <c r="T3867" s="57">
        <f>IF((R3867-S3867)&lt;SetUp!$B$53,R3867-S3867,SetUp!$B$53)</f>
        <v>0</v>
      </c>
      <c r="U3867" s="57">
        <f t="shared" si="1019"/>
        <v>0.41648260844491153</v>
      </c>
      <c r="V3867" s="57">
        <f>(L3867-P3867)/1000*SetUp!$B$13*1000000/SetUp!$B$48</f>
        <v>0.12074311587186129</v>
      </c>
      <c r="W3867" s="57">
        <f t="shared" si="1021"/>
        <v>2.1684043449710089E-17</v>
      </c>
      <c r="X3867" s="57">
        <f>MAX((SetUp!$B$56*(1-($H3867/SetUp!$B$56)^2)*TANH(($B3867-$D3867)/SetUp!$B$56))/(1+$H3867/SetUp!$B$56*TANH(($B3867-$D3867)/SetUp!$B$56)),0)</f>
        <v>0</v>
      </c>
    </row>
    <row r="3868" spans="1:24" x14ac:dyDescent="0.3">
      <c r="A3868" s="64">
        <v>30530</v>
      </c>
      <c r="B3868" s="57">
        <v>5.74</v>
      </c>
      <c r="C3868" s="57"/>
      <c r="D3868" s="57">
        <v>4.016</v>
      </c>
      <c r="E3868" s="57">
        <f t="shared" si="1013"/>
        <v>4.016</v>
      </c>
      <c r="F3868" s="57">
        <f t="shared" si="1014"/>
        <v>0</v>
      </c>
      <c r="G3868" s="57">
        <f t="shared" si="1015"/>
        <v>4.1687463207429332E-4</v>
      </c>
      <c r="H3868" s="57">
        <f>IF(Q3867&gt;SetUp!$B$56,SetUp!$B$56,Q3867)</f>
        <v>1.2203873308487897E-6</v>
      </c>
      <c r="I3868" s="57">
        <f t="shared" si="1020"/>
        <v>0.41689948307698582</v>
      </c>
      <c r="J3868" s="57">
        <f>MIN(F3868,H3868,(1-EXP(-SetUp!$B$52*H3868/SetUp!$B$56))*F3868)</f>
        <v>0</v>
      </c>
      <c r="K3868" s="57">
        <f t="shared" si="1016"/>
        <v>1.2203873308487897E-6</v>
      </c>
      <c r="L3868" s="57">
        <f>IF(I3868&lt;=0,0,MIN(SetUp!$B$50*I3868^SetUp!$B$55,I3868))</f>
        <v>4.7615510561992407E-3</v>
      </c>
      <c r="M3868" s="57">
        <f t="shared" si="1017"/>
        <v>0.41213793202078658</v>
      </c>
      <c r="N3868" s="57">
        <f>IF(SetUp!$B$62=0,X3868,(B3868-E3868)*(1-(H3868/SetUp!$B$66/SetUp!$B$56)))</f>
        <v>1.7235831253679259</v>
      </c>
      <c r="O3868" s="57">
        <f>K3868*SetUp!$B$65</f>
        <v>0</v>
      </c>
      <c r="P3868" s="57">
        <f>MIN(SetUp!$B$54*L3868^SetUp!$B$51,L3868)</f>
        <v>2.6765615131918879E-3</v>
      </c>
      <c r="Q3868" s="57">
        <f t="shared" si="1018"/>
        <v>1.7235843457552567</v>
      </c>
      <c r="R3868" s="57">
        <f>IF((H3868+N3868-O3868)&gt;SetUp!$B$56,T3867+H3868+N3868-O3868-SetUp!$B$56,T3867)</f>
        <v>0</v>
      </c>
      <c r="S3868" s="57">
        <f>R3868*SetUp!$B$65</f>
        <v>0</v>
      </c>
      <c r="T3868" s="57">
        <f>IF((R3868-S3868)&lt;SetUp!$B$53,R3868-S3868,SetUp!$B$53)</f>
        <v>0</v>
      </c>
      <c r="U3868" s="57">
        <f t="shared" si="1019"/>
        <v>0.41213793202078658</v>
      </c>
      <c r="V3868" s="57">
        <f>(L3868-P3868)/1000*SetUp!$B$13*1000000/SetUp!$B$48</f>
        <v>0.11858937430950887</v>
      </c>
      <c r="W3868" s="57">
        <f t="shared" si="1021"/>
        <v>1.0928757898653885E-16</v>
      </c>
      <c r="X3868" s="57">
        <f>MAX((SetUp!$B$56*(1-($H3868/SetUp!$B$56)^2)*TANH(($B3868-$D3868)/SetUp!$B$56))/(1+$H3868/SetUp!$B$56*TANH(($B3868-$D3868)/SetUp!$B$56)),0)</f>
        <v>1.7235831253679259</v>
      </c>
    </row>
    <row r="3869" spans="1:24" x14ac:dyDescent="0.3">
      <c r="A3869" s="64">
        <v>30531</v>
      </c>
      <c r="B3869" s="57">
        <v>6.0999999999999999E-2</v>
      </c>
      <c r="C3869" s="57"/>
      <c r="D3869" s="57">
        <v>4.016</v>
      </c>
      <c r="E3869" s="57">
        <f t="shared" si="1013"/>
        <v>6.0999999999999999E-2</v>
      </c>
      <c r="F3869" s="57">
        <f t="shared" si="1014"/>
        <v>3.9550000000000001</v>
      </c>
      <c r="G3869" s="57">
        <f t="shared" si="1015"/>
        <v>0</v>
      </c>
      <c r="H3869" s="57">
        <f>IF(Q3868&gt;SetUp!$B$56,SetUp!$B$56,Q3868)</f>
        <v>1.7235843457552567</v>
      </c>
      <c r="I3869" s="57">
        <f t="shared" si="1020"/>
        <v>0.41213793202078658</v>
      </c>
      <c r="J3869" s="57">
        <f>MIN(F3869,H3869,(1-EXP(-SetUp!$B$52*H3869/SetUp!$B$56))*F3869)</f>
        <v>0.93375031976967926</v>
      </c>
      <c r="K3869" s="57">
        <f t="shared" si="1016"/>
        <v>0.78983402598557739</v>
      </c>
      <c r="L3869" s="57">
        <f>IF(I3869&lt;=0,0,MIN(SetUp!$B$50*I3869^SetUp!$B$55,I3869))</f>
        <v>4.6712577395535424E-3</v>
      </c>
      <c r="M3869" s="57">
        <f t="shared" si="1017"/>
        <v>0.40746667428123301</v>
      </c>
      <c r="N3869" s="57">
        <f>IF(SetUp!$B$62=0,X3869,(B3869-E3869)*(1-(H3869/SetUp!$B$66/SetUp!$B$56)))</f>
        <v>0</v>
      </c>
      <c r="O3869" s="57">
        <f>K3869*SetUp!$B$65</f>
        <v>0</v>
      </c>
      <c r="P3869" s="57">
        <f>MIN(SetUp!$B$54*L3869^SetUp!$B$51,L3869)</f>
        <v>2.6266612149951837E-3</v>
      </c>
      <c r="Q3869" s="57">
        <f t="shared" si="1018"/>
        <v>0.78983402598557739</v>
      </c>
      <c r="R3869" s="57">
        <f>IF((H3869+N3869-O3869)&gt;SetUp!$B$56,T3868+H3869+N3869-O3869-SetUp!$B$56,T3868)</f>
        <v>0</v>
      </c>
      <c r="S3869" s="57">
        <f>R3869*SetUp!$B$65</f>
        <v>0</v>
      </c>
      <c r="T3869" s="57">
        <f>IF((R3869-S3869)&lt;SetUp!$B$53,R3869-S3869,SetUp!$B$53)</f>
        <v>0</v>
      </c>
      <c r="U3869" s="57">
        <f t="shared" si="1019"/>
        <v>0.40746667428123301</v>
      </c>
      <c r="V3869" s="57">
        <f>(L3869-P3869)/1000*SetUp!$B$13*1000000/SetUp!$B$48</f>
        <v>0.11629191301028845</v>
      </c>
      <c r="W3869" s="57">
        <f t="shared" si="1021"/>
        <v>-2.688821387764051E-17</v>
      </c>
      <c r="X3869" s="57">
        <f>MAX((SetUp!$B$56*(1-($H3869/SetUp!$B$56)^2)*TANH(($B3869-$D3869)/SetUp!$B$56))/(1+$H3869/SetUp!$B$56*TANH(($B3869-$D3869)/SetUp!$B$56)),0)</f>
        <v>0</v>
      </c>
    </row>
    <row r="3870" spans="1:24" x14ac:dyDescent="0.3">
      <c r="A3870" s="64">
        <v>30532</v>
      </c>
      <c r="B3870" s="57">
        <v>5.2999999999999999E-2</v>
      </c>
      <c r="C3870" s="57"/>
      <c r="D3870" s="57">
        <v>4.016</v>
      </c>
      <c r="E3870" s="57">
        <f t="shared" si="1013"/>
        <v>5.2999999999999999E-2</v>
      </c>
      <c r="F3870" s="57">
        <f t="shared" si="1014"/>
        <v>3.9630000000000001</v>
      </c>
      <c r="G3870" s="57">
        <f t="shared" si="1015"/>
        <v>0</v>
      </c>
      <c r="H3870" s="57">
        <f>IF(Q3869&gt;SetUp!$B$56,SetUp!$B$56,Q3869)</f>
        <v>0.78983402598557739</v>
      </c>
      <c r="I3870" s="57">
        <f t="shared" si="1020"/>
        <v>0.40746667428123301</v>
      </c>
      <c r="J3870" s="57">
        <f>MIN(F3870,H3870,(1-EXP(-SetUp!$B$52*H3870/SetUp!$B$56))*F3870)</f>
        <v>0.46010507639927251</v>
      </c>
      <c r="K3870" s="57">
        <f t="shared" si="1016"/>
        <v>0.32972894958630489</v>
      </c>
      <c r="L3870" s="57">
        <f>IF(I3870&lt;=0,0,MIN(SetUp!$B$50*I3870^SetUp!$B$55,I3870))</f>
        <v>4.5833498531064921E-3</v>
      </c>
      <c r="M3870" s="57">
        <f t="shared" si="1017"/>
        <v>0.40288332442812652</v>
      </c>
      <c r="N3870" s="57">
        <f>IF(SetUp!$B$62=0,X3870,(B3870-E3870)*(1-(H3870/SetUp!$B$66/SetUp!$B$56)))</f>
        <v>0</v>
      </c>
      <c r="O3870" s="57">
        <f>K3870*SetUp!$B$65</f>
        <v>0</v>
      </c>
      <c r="P3870" s="57">
        <f>MIN(SetUp!$B$54*L3870^SetUp!$B$51,L3870)</f>
        <v>2.578063451630354E-3</v>
      </c>
      <c r="Q3870" s="57">
        <f t="shared" si="1018"/>
        <v>0.32972894958630489</v>
      </c>
      <c r="R3870" s="57">
        <f>IF((H3870+N3870-O3870)&gt;SetUp!$B$56,T3869+H3870+N3870-O3870-SetUp!$B$56,T3869)</f>
        <v>0</v>
      </c>
      <c r="S3870" s="57">
        <f>R3870*SetUp!$B$65</f>
        <v>0</v>
      </c>
      <c r="T3870" s="57">
        <f>IF((R3870-S3870)&lt;SetUp!$B$53,R3870-S3870,SetUp!$B$53)</f>
        <v>0</v>
      </c>
      <c r="U3870" s="57">
        <f t="shared" si="1019"/>
        <v>0.40288332442812652</v>
      </c>
      <c r="V3870" s="57">
        <f>(L3870-P3870)/1000*SetUp!$B$13*1000000/SetUp!$B$48</f>
        <v>0.11405604429047403</v>
      </c>
      <c r="W3870" s="57">
        <f t="shared" si="1021"/>
        <v>0</v>
      </c>
      <c r="X3870" s="57">
        <f>MAX((SetUp!$B$56*(1-($H3870/SetUp!$B$56)^2)*TANH(($B3870-$D3870)/SetUp!$B$56))/(1+$H3870/SetUp!$B$56*TANH(($B3870-$D3870)/SetUp!$B$56)),0)</f>
        <v>0</v>
      </c>
    </row>
    <row r="3871" spans="1:24" x14ac:dyDescent="0.3">
      <c r="A3871" s="64">
        <v>30533</v>
      </c>
      <c r="B3871" s="57">
        <v>0.123</v>
      </c>
      <c r="C3871" s="57"/>
      <c r="D3871" s="57">
        <v>4.016</v>
      </c>
      <c r="E3871" s="57">
        <f t="shared" si="1013"/>
        <v>0.123</v>
      </c>
      <c r="F3871" s="57">
        <f t="shared" si="1014"/>
        <v>3.8929999999999998</v>
      </c>
      <c r="G3871" s="57">
        <f t="shared" si="1015"/>
        <v>0</v>
      </c>
      <c r="H3871" s="57">
        <f>IF(Q3870&gt;SetUp!$B$56,SetUp!$B$56,Q3870)</f>
        <v>0.32972894958630489</v>
      </c>
      <c r="I3871" s="57">
        <f t="shared" si="1020"/>
        <v>0.40288332442812652</v>
      </c>
      <c r="J3871" s="57">
        <f>MIN(F3871,H3871,(1-EXP(-SetUp!$B$52*H3871/SetUp!$B$56))*F3871)</f>
        <v>0.19548889028017039</v>
      </c>
      <c r="K3871" s="57">
        <f t="shared" si="1016"/>
        <v>0.1342400593061345</v>
      </c>
      <c r="L3871" s="57">
        <f>IF(I3871&lt;=0,0,MIN(SetUp!$B$50*I3871^SetUp!$B$55,I3871))</f>
        <v>4.4977468130386758E-3</v>
      </c>
      <c r="M3871" s="57">
        <f t="shared" si="1017"/>
        <v>0.39838557761508786</v>
      </c>
      <c r="N3871" s="57">
        <f>IF(SetUp!$B$62=0,X3871,(B3871-E3871)*(1-(H3871/SetUp!$B$66/SetUp!$B$56)))</f>
        <v>0</v>
      </c>
      <c r="O3871" s="57">
        <f>K3871*SetUp!$B$65</f>
        <v>0</v>
      </c>
      <c r="P3871" s="57">
        <f>MIN(SetUp!$B$54*L3871^SetUp!$B$51,L3871)</f>
        <v>2.5307246278255383E-3</v>
      </c>
      <c r="Q3871" s="57">
        <f t="shared" si="1018"/>
        <v>0.1342400593061345</v>
      </c>
      <c r="R3871" s="57">
        <f>IF((H3871+N3871-O3871)&gt;SetUp!$B$56,T3870+H3871+N3871-O3871-SetUp!$B$56,T3870)</f>
        <v>0</v>
      </c>
      <c r="S3871" s="57">
        <f>R3871*SetUp!$B$65</f>
        <v>0</v>
      </c>
      <c r="T3871" s="57">
        <f>IF((R3871-S3871)&lt;SetUp!$B$53,R3871-S3871,SetUp!$B$53)</f>
        <v>0</v>
      </c>
      <c r="U3871" s="57">
        <f t="shared" si="1019"/>
        <v>0.39838557761508786</v>
      </c>
      <c r="V3871" s="57">
        <f>(L3871-P3871)/1000*SetUp!$B$13*1000000/SetUp!$B$48</f>
        <v>0.11187966432718278</v>
      </c>
      <c r="W3871" s="57">
        <f t="shared" si="1021"/>
        <v>-1.3010426069826053E-17</v>
      </c>
      <c r="X3871" s="57">
        <f>MAX((SetUp!$B$56*(1-($H3871/SetUp!$B$56)^2)*TANH(($B3871-$D3871)/SetUp!$B$56))/(1+$H3871/SetUp!$B$56*TANH(($B3871-$D3871)/SetUp!$B$56)),0)</f>
        <v>0</v>
      </c>
    </row>
    <row r="3872" spans="1:24" x14ac:dyDescent="0.3">
      <c r="A3872" s="64">
        <v>30534</v>
      </c>
      <c r="B3872" s="57">
        <v>0.59099999999999997</v>
      </c>
      <c r="C3872" s="57"/>
      <c r="D3872" s="57">
        <v>4.016</v>
      </c>
      <c r="E3872" s="57">
        <f t="shared" si="1013"/>
        <v>0.59099999999999997</v>
      </c>
      <c r="F3872" s="57">
        <f t="shared" si="1014"/>
        <v>3.4249999999999998</v>
      </c>
      <c r="G3872" s="57">
        <f t="shared" si="1015"/>
        <v>0</v>
      </c>
      <c r="H3872" s="57">
        <f>IF(Q3871&gt;SetUp!$B$56,SetUp!$B$56,Q3871)</f>
        <v>0.1342400593061345</v>
      </c>
      <c r="I3872" s="57">
        <f t="shared" si="1020"/>
        <v>0.39838557761508786</v>
      </c>
      <c r="J3872" s="57">
        <f>MIN(F3872,H3872,(1-EXP(-SetUp!$B$52*H3872/SetUp!$B$56))*F3872)</f>
        <v>7.1091230756956517E-2</v>
      </c>
      <c r="K3872" s="57">
        <f t="shared" si="1016"/>
        <v>6.3148828549177985E-2</v>
      </c>
      <c r="L3872" s="57">
        <f>IF(I3872&lt;=0,0,MIN(SetUp!$B$50*I3872^SetUp!$B$55,I3872))</f>
        <v>4.4143713434330913E-3</v>
      </c>
      <c r="M3872" s="57">
        <f t="shared" si="1017"/>
        <v>0.39397120627165477</v>
      </c>
      <c r="N3872" s="57">
        <f>IF(SetUp!$B$62=0,X3872,(B3872-E3872)*(1-(H3872/SetUp!$B$66/SetUp!$B$56)))</f>
        <v>0</v>
      </c>
      <c r="O3872" s="57">
        <f>K3872*SetUp!$B$65</f>
        <v>0</v>
      </c>
      <c r="P3872" s="57">
        <f>MIN(SetUp!$B$54*L3872^SetUp!$B$51,L3872)</f>
        <v>2.4846029244242366E-3</v>
      </c>
      <c r="Q3872" s="57">
        <f t="shared" si="1018"/>
        <v>6.3148828549177985E-2</v>
      </c>
      <c r="R3872" s="57">
        <f>IF((H3872+N3872-O3872)&gt;SetUp!$B$56,T3871+H3872+N3872-O3872-SetUp!$B$56,T3871)</f>
        <v>0</v>
      </c>
      <c r="S3872" s="57">
        <f>R3872*SetUp!$B$65</f>
        <v>0</v>
      </c>
      <c r="T3872" s="57">
        <f>IF((R3872-S3872)&lt;SetUp!$B$53,R3872-S3872,SetUp!$B$53)</f>
        <v>0</v>
      </c>
      <c r="U3872" s="57">
        <f t="shared" si="1019"/>
        <v>0.39397120627165477</v>
      </c>
      <c r="V3872" s="57">
        <f>(L3872-P3872)/1000*SetUp!$B$13*1000000/SetUp!$B$48</f>
        <v>0.10976075642203025</v>
      </c>
      <c r="W3872" s="57">
        <f t="shared" si="1021"/>
        <v>1.7347234759768071E-17</v>
      </c>
      <c r="X3872" s="57">
        <f>MAX((SetUp!$B$56*(1-($H3872/SetUp!$B$56)^2)*TANH(($B3872-$D3872)/SetUp!$B$56))/(1+$H3872/SetUp!$B$56*TANH(($B3872-$D3872)/SetUp!$B$56)),0)</f>
        <v>0</v>
      </c>
    </row>
    <row r="3873" spans="1:24" x14ac:dyDescent="0.3">
      <c r="A3873" s="64">
        <v>30535</v>
      </c>
      <c r="B3873" s="57">
        <v>0.30499999999999999</v>
      </c>
      <c r="C3873" s="57"/>
      <c r="D3873" s="57">
        <v>4.016</v>
      </c>
      <c r="E3873" s="57">
        <f t="shared" si="1013"/>
        <v>0.30499999999999999</v>
      </c>
      <c r="F3873" s="57">
        <f t="shared" si="1014"/>
        <v>3.7109999999999999</v>
      </c>
      <c r="G3873" s="57">
        <f t="shared" si="1015"/>
        <v>0</v>
      </c>
      <c r="H3873" s="57">
        <f>IF(Q3872&gt;SetUp!$B$56,SetUp!$B$56,Q3872)</f>
        <v>6.3148828549177985E-2</v>
      </c>
      <c r="I3873" s="57">
        <f t="shared" si="1020"/>
        <v>0.39397120627165477</v>
      </c>
      <c r="J3873" s="57">
        <f>MIN(F3873,H3873,(1-EXP(-SetUp!$B$52*H3873/SetUp!$B$56))*F3873)</f>
        <v>3.6436398885472975E-2</v>
      </c>
      <c r="K3873" s="57">
        <f t="shared" si="1016"/>
        <v>2.671242966370501E-2</v>
      </c>
      <c r="L3873" s="57">
        <f>IF(I3873&lt;=0,0,MIN(SetUp!$B$50*I3873^SetUp!$B$55,I3873))</f>
        <v>4.3331493167669934E-3</v>
      </c>
      <c r="M3873" s="57">
        <f t="shared" si="1017"/>
        <v>0.38963805695488779</v>
      </c>
      <c r="N3873" s="57">
        <f>IF(SetUp!$B$62=0,X3873,(B3873-E3873)*(1-(H3873/SetUp!$B$66/SetUp!$B$56)))</f>
        <v>0</v>
      </c>
      <c r="O3873" s="57">
        <f>K3873*SetUp!$B$65</f>
        <v>0</v>
      </c>
      <c r="P3873" s="57">
        <f>MIN(SetUp!$B$54*L3873^SetUp!$B$51,L3873)</f>
        <v>2.4396582132808595E-3</v>
      </c>
      <c r="Q3873" s="57">
        <f t="shared" si="1018"/>
        <v>2.671242966370501E-2</v>
      </c>
      <c r="R3873" s="57">
        <f>IF((H3873+N3873-O3873)&gt;SetUp!$B$56,T3872+H3873+N3873-O3873-SetUp!$B$56,T3872)</f>
        <v>0</v>
      </c>
      <c r="S3873" s="57">
        <f>R3873*SetUp!$B$65</f>
        <v>0</v>
      </c>
      <c r="T3873" s="57">
        <f>IF((R3873-S3873)&lt;SetUp!$B$53,R3873-S3873,SetUp!$B$53)</f>
        <v>0</v>
      </c>
      <c r="U3873" s="57">
        <f t="shared" si="1019"/>
        <v>0.38963805695488779</v>
      </c>
      <c r="V3873" s="57">
        <f>(L3873-P3873)/1000*SetUp!$B$13*1000000/SetUp!$B$48</f>
        <v>0.10769738676922</v>
      </c>
      <c r="W3873" s="57">
        <f t="shared" si="1021"/>
        <v>3.2092384305570931E-17</v>
      </c>
      <c r="X3873" s="57">
        <f>MAX((SetUp!$B$56*(1-($H3873/SetUp!$B$56)^2)*TANH(($B3873-$D3873)/SetUp!$B$56))/(1+$H3873/SetUp!$B$56*TANH(($B3873-$D3873)/SetUp!$B$56)),0)</f>
        <v>0</v>
      </c>
    </row>
    <row r="3874" spans="1:24" x14ac:dyDescent="0.3">
      <c r="A3874" s="64">
        <v>30536</v>
      </c>
      <c r="B3874" s="57">
        <v>1.4339999999999999</v>
      </c>
      <c r="C3874" s="57"/>
      <c r="D3874" s="57">
        <v>4.016</v>
      </c>
      <c r="E3874" s="57">
        <f t="shared" si="1013"/>
        <v>1.4339999999999999</v>
      </c>
      <c r="F3874" s="57">
        <f t="shared" si="1014"/>
        <v>2.5819999999999999</v>
      </c>
      <c r="G3874" s="57">
        <f t="shared" si="1015"/>
        <v>0</v>
      </c>
      <c r="H3874" s="57">
        <f>IF(Q3873&gt;SetUp!$B$56,SetUp!$B$56,Q3873)</f>
        <v>2.671242966370501E-2</v>
      </c>
      <c r="I3874" s="57">
        <f t="shared" si="1020"/>
        <v>0.38963805695488779</v>
      </c>
      <c r="J3874" s="57">
        <f>MIN(F3874,H3874,(1-EXP(-SetUp!$B$52*H3874/SetUp!$B$56))*F3874)</f>
        <v>1.0754336912231625E-2</v>
      </c>
      <c r="K3874" s="57">
        <f t="shared" si="1016"/>
        <v>1.5958092751473384E-2</v>
      </c>
      <c r="L3874" s="57">
        <f>IF(I3874&lt;=0,0,MIN(SetUp!$B$50*I3874^SetUp!$B$55,I3874))</f>
        <v>4.2540096032237769E-3</v>
      </c>
      <c r="M3874" s="57">
        <f t="shared" si="1017"/>
        <v>0.38538404735166404</v>
      </c>
      <c r="N3874" s="57">
        <f>IF(SetUp!$B$62=0,X3874,(B3874-E3874)*(1-(H3874/SetUp!$B$66/SetUp!$B$56)))</f>
        <v>0</v>
      </c>
      <c r="O3874" s="57">
        <f>K3874*SetUp!$B$65</f>
        <v>0</v>
      </c>
      <c r="P3874" s="57">
        <f>MIN(SetUp!$B$54*L3874^SetUp!$B$51,L3874)</f>
        <v>2.3958519768365952E-3</v>
      </c>
      <c r="Q3874" s="57">
        <f t="shared" si="1018"/>
        <v>1.5958092751473384E-2</v>
      </c>
      <c r="R3874" s="57">
        <f>IF((H3874+N3874-O3874)&gt;SetUp!$B$56,T3873+H3874+N3874-O3874-SetUp!$B$56,T3873)</f>
        <v>0</v>
      </c>
      <c r="S3874" s="57">
        <f>R3874*SetUp!$B$65</f>
        <v>0</v>
      </c>
      <c r="T3874" s="57">
        <f>IF((R3874-S3874)&lt;SetUp!$B$53,R3874-S3874,SetUp!$B$53)</f>
        <v>0</v>
      </c>
      <c r="U3874" s="57">
        <f t="shared" si="1019"/>
        <v>0.38538404735166404</v>
      </c>
      <c r="V3874" s="57">
        <f>(L3874-P3874)/1000*SetUp!$B$13*1000000/SetUp!$B$48</f>
        <v>0.10568770045909097</v>
      </c>
      <c r="W3874" s="57">
        <f t="shared" si="1021"/>
        <v>5.1174342541315809E-17</v>
      </c>
      <c r="X3874" s="57">
        <f>MAX((SetUp!$B$56*(1-($H3874/SetUp!$B$56)^2)*TANH(($B3874-$D3874)/SetUp!$B$56))/(1+$H3874/SetUp!$B$56*TANH(($B3874-$D3874)/SetUp!$B$56)),0)</f>
        <v>0</v>
      </c>
    </row>
    <row r="3875" spans="1:24" x14ac:dyDescent="0.3">
      <c r="A3875" s="64">
        <v>30537</v>
      </c>
      <c r="B3875" s="57">
        <v>1.5960000000000001</v>
      </c>
      <c r="C3875" s="57"/>
      <c r="D3875" s="57">
        <v>4.016</v>
      </c>
      <c r="E3875" s="57">
        <f t="shared" si="1013"/>
        <v>1.5960000000000001</v>
      </c>
      <c r="F3875" s="57">
        <f t="shared" si="1014"/>
        <v>2.42</v>
      </c>
      <c r="G3875" s="57">
        <f t="shared" si="1015"/>
        <v>0</v>
      </c>
      <c r="H3875" s="57">
        <f>IF(Q3874&gt;SetUp!$B$56,SetUp!$B$56,Q3874)</f>
        <v>1.5958092751473384E-2</v>
      </c>
      <c r="I3875" s="57">
        <f t="shared" si="1020"/>
        <v>0.38538404735166404</v>
      </c>
      <c r="J3875" s="57">
        <f>MIN(F3875,H3875,(1-EXP(-SetUp!$B$52*H3875/SetUp!$B$56))*F3875)</f>
        <v>6.0266371340141475E-3</v>
      </c>
      <c r="K3875" s="57">
        <f t="shared" si="1016"/>
        <v>9.9314556174592353E-3</v>
      </c>
      <c r="L3875" s="57">
        <f>IF(I3875&lt;=0,0,MIN(SetUp!$B$50*I3875^SetUp!$B$55,I3875))</f>
        <v>4.1768839282755764E-3</v>
      </c>
      <c r="M3875" s="57">
        <f t="shared" si="1017"/>
        <v>0.38120716342338845</v>
      </c>
      <c r="N3875" s="57">
        <f>IF(SetUp!$B$62=0,X3875,(B3875-E3875)*(1-(H3875/SetUp!$B$66/SetUp!$B$56)))</f>
        <v>0</v>
      </c>
      <c r="O3875" s="57">
        <f>K3875*SetUp!$B$65</f>
        <v>0</v>
      </c>
      <c r="P3875" s="57">
        <f>MIN(SetUp!$B$54*L3875^SetUp!$B$51,L3875)</f>
        <v>2.3531472320854679E-3</v>
      </c>
      <c r="Q3875" s="57">
        <f t="shared" si="1018"/>
        <v>9.9314556174592353E-3</v>
      </c>
      <c r="R3875" s="57">
        <f>IF((H3875+N3875-O3875)&gt;SetUp!$B$56,T3874+H3875+N3875-O3875-SetUp!$B$56,T3874)</f>
        <v>0</v>
      </c>
      <c r="S3875" s="57">
        <f>R3875*SetUp!$B$65</f>
        <v>0</v>
      </c>
      <c r="T3875" s="57">
        <f>IF((R3875-S3875)&lt;SetUp!$B$53,R3875-S3875,SetUp!$B$53)</f>
        <v>0</v>
      </c>
      <c r="U3875" s="57">
        <f t="shared" si="1019"/>
        <v>0.38120716342338845</v>
      </c>
      <c r="V3875" s="57">
        <f>(L3875-P3875)/1000*SetUp!$B$13*1000000/SetUp!$B$48</f>
        <v>0.10372991770238013</v>
      </c>
      <c r="W3875" s="57">
        <f t="shared" si="1021"/>
        <v>0</v>
      </c>
      <c r="X3875" s="57">
        <f>MAX((SetUp!$B$56*(1-($H3875/SetUp!$B$56)^2)*TANH(($B3875-$D3875)/SetUp!$B$56))/(1+$H3875/SetUp!$B$56*TANH(($B3875-$D3875)/SetUp!$B$56)),0)</f>
        <v>0</v>
      </c>
    </row>
    <row r="3876" spans="1:24" x14ac:dyDescent="0.3">
      <c r="A3876" s="64">
        <v>30538</v>
      </c>
      <c r="B3876" s="57">
        <v>0</v>
      </c>
      <c r="C3876" s="57"/>
      <c r="D3876" s="57">
        <v>4.016</v>
      </c>
      <c r="E3876" s="57">
        <f t="shared" si="1013"/>
        <v>0</v>
      </c>
      <c r="F3876" s="57">
        <f t="shared" si="1014"/>
        <v>4.016</v>
      </c>
      <c r="G3876" s="57">
        <f t="shared" si="1015"/>
        <v>0</v>
      </c>
      <c r="H3876" s="57">
        <f>IF(Q3875&gt;SetUp!$B$56,SetUp!$B$56,Q3875)</f>
        <v>9.9314556174592353E-3</v>
      </c>
      <c r="I3876" s="57">
        <f t="shared" si="1020"/>
        <v>0.38120716342338845</v>
      </c>
      <c r="J3876" s="57">
        <f>MIN(F3876,H3876,(1-EXP(-SetUp!$B$52*H3876/SetUp!$B$56))*F3876)</f>
        <v>6.227155531690988E-3</v>
      </c>
      <c r="K3876" s="57">
        <f t="shared" si="1016"/>
        <v>3.7043000857682473E-3</v>
      </c>
      <c r="L3876" s="57">
        <f>IF(I3876&lt;=0,0,MIN(SetUp!$B$50*I3876^SetUp!$B$55,I3876))</f>
        <v>4.1017067380253493E-3</v>
      </c>
      <c r="M3876" s="57">
        <f t="shared" si="1017"/>
        <v>0.37710545668536311</v>
      </c>
      <c r="N3876" s="57">
        <f>IF(SetUp!$B$62=0,X3876,(B3876-E3876)*(1-(H3876/SetUp!$B$66/SetUp!$B$56)))</f>
        <v>0</v>
      </c>
      <c r="O3876" s="57">
        <f>K3876*SetUp!$B$65</f>
        <v>0</v>
      </c>
      <c r="P3876" s="57">
        <f>MIN(SetUp!$B$54*L3876^SetUp!$B$51,L3876)</f>
        <v>2.3115084586605374E-3</v>
      </c>
      <c r="Q3876" s="57">
        <f t="shared" si="1018"/>
        <v>3.7043000857682473E-3</v>
      </c>
      <c r="R3876" s="57">
        <f>IF((H3876+N3876-O3876)&gt;SetUp!$B$56,T3875+H3876+N3876-O3876-SetUp!$B$56,T3875)</f>
        <v>0</v>
      </c>
      <c r="S3876" s="57">
        <f>R3876*SetUp!$B$65</f>
        <v>0</v>
      </c>
      <c r="T3876" s="57">
        <f>IF((R3876-S3876)&lt;SetUp!$B$53,R3876-S3876,SetUp!$B$53)</f>
        <v>0</v>
      </c>
      <c r="U3876" s="57">
        <f t="shared" si="1019"/>
        <v>0.37710545668536311</v>
      </c>
      <c r="V3876" s="57">
        <f>(L3876-P3876)/1000*SetUp!$B$13*1000000/SetUp!$B$48</f>
        <v>0.10182233026148262</v>
      </c>
      <c r="W3876" s="57">
        <f t="shared" si="1021"/>
        <v>3.8163916471489756E-17</v>
      </c>
      <c r="X3876" s="57">
        <f>MAX((SetUp!$B$56*(1-($H3876/SetUp!$B$56)^2)*TANH(($B3876-$D3876)/SetUp!$B$56))/(1+$H3876/SetUp!$B$56*TANH(($B3876-$D3876)/SetUp!$B$56)),0)</f>
        <v>0</v>
      </c>
    </row>
    <row r="3877" spans="1:24" x14ac:dyDescent="0.3">
      <c r="A3877" s="64">
        <v>30539</v>
      </c>
      <c r="B3877" s="57">
        <v>0</v>
      </c>
      <c r="C3877" s="57"/>
      <c r="D3877" s="57">
        <v>4.016</v>
      </c>
      <c r="E3877" s="57">
        <f t="shared" si="1013"/>
        <v>0</v>
      </c>
      <c r="F3877" s="57">
        <f t="shared" si="1014"/>
        <v>4.016</v>
      </c>
      <c r="G3877" s="57">
        <f t="shared" si="1015"/>
        <v>0</v>
      </c>
      <c r="H3877" s="57">
        <f>IF(Q3876&gt;SetUp!$B$56,SetUp!$B$56,Q3876)</f>
        <v>3.7043000857682473E-3</v>
      </c>
      <c r="I3877" s="57">
        <f t="shared" si="1020"/>
        <v>0.37710545668536311</v>
      </c>
      <c r="J3877" s="57">
        <f>MIN(F3877,H3877,(1-EXP(-SetUp!$B$52*H3877/SetUp!$B$56))*F3877)</f>
        <v>2.3237757418618941E-3</v>
      </c>
      <c r="K3877" s="57">
        <f t="shared" si="1016"/>
        <v>1.3805243439063532E-3</v>
      </c>
      <c r="L3877" s="57">
        <f>IF(I3877&lt;=0,0,MIN(SetUp!$B$50*I3877^SetUp!$B$55,I3877))</f>
        <v>4.0284150718322758E-3</v>
      </c>
      <c r="M3877" s="57">
        <f t="shared" si="1017"/>
        <v>0.37307704161353084</v>
      </c>
      <c r="N3877" s="57">
        <f>IF(SetUp!$B$62=0,X3877,(B3877-E3877)*(1-(H3877/SetUp!$B$66/SetUp!$B$56)))</f>
        <v>0</v>
      </c>
      <c r="O3877" s="57">
        <f>K3877*SetUp!$B$65</f>
        <v>0</v>
      </c>
      <c r="P3877" s="57">
        <f>MIN(SetUp!$B$54*L3877^SetUp!$B$51,L3877)</f>
        <v>2.2709015307885668E-3</v>
      </c>
      <c r="Q3877" s="57">
        <f t="shared" si="1018"/>
        <v>1.3805243439063532E-3</v>
      </c>
      <c r="R3877" s="57">
        <f>IF((H3877+N3877-O3877)&gt;SetUp!$B$56,T3876+H3877+N3877-O3877-SetUp!$B$56,T3876)</f>
        <v>0</v>
      </c>
      <c r="S3877" s="57">
        <f>R3877*SetUp!$B$65</f>
        <v>0</v>
      </c>
      <c r="T3877" s="57">
        <f>IF((R3877-S3877)&lt;SetUp!$B$53,R3877-S3877,SetUp!$B$53)</f>
        <v>0</v>
      </c>
      <c r="U3877" s="57">
        <f t="shared" si="1019"/>
        <v>0.37307704161353084</v>
      </c>
      <c r="V3877" s="57">
        <f>(L3877-P3877)/1000*SetUp!$B$13*1000000/SetUp!$B$48</f>
        <v>9.9963298075940399E-2</v>
      </c>
      <c r="W3877" s="57">
        <f t="shared" si="1021"/>
        <v>-3.2959746043559335E-17</v>
      </c>
      <c r="X3877" s="57">
        <f>MAX((SetUp!$B$56*(1-($H3877/SetUp!$B$56)^2)*TANH(($B3877-$D3877)/SetUp!$B$56))/(1+$H3877/SetUp!$B$56*TANH(($B3877-$D3877)/SetUp!$B$56)),0)</f>
        <v>0</v>
      </c>
    </row>
    <row r="3878" spans="1:24" x14ac:dyDescent="0.3">
      <c r="A3878" s="64">
        <v>30540</v>
      </c>
      <c r="B3878" s="57">
        <v>0</v>
      </c>
      <c r="C3878" s="57"/>
      <c r="D3878" s="57">
        <v>4.016</v>
      </c>
      <c r="E3878" s="57">
        <f t="shared" si="1013"/>
        <v>0</v>
      </c>
      <c r="F3878" s="57">
        <f t="shared" si="1014"/>
        <v>4.016</v>
      </c>
      <c r="G3878" s="57">
        <f t="shared" si="1015"/>
        <v>0</v>
      </c>
      <c r="H3878" s="57">
        <f>IF(Q3877&gt;SetUp!$B$56,SetUp!$B$56,Q3877)</f>
        <v>1.3805243439063532E-3</v>
      </c>
      <c r="I3878" s="57">
        <f t="shared" si="1020"/>
        <v>0.37307704161353084</v>
      </c>
      <c r="J3878" s="57">
        <f>MIN(F3878,H3878,(1-EXP(-SetUp!$B$52*H3878/SetUp!$B$56))*F3878)</f>
        <v>8.6618560132464318E-4</v>
      </c>
      <c r="K3878" s="57">
        <f t="shared" si="1016"/>
        <v>5.1433874258171002E-4</v>
      </c>
      <c r="L3878" s="57">
        <f>IF(I3878&lt;=0,0,MIN(SetUp!$B$50*I3878^SetUp!$B$55,I3878))</f>
        <v>3.9569484417767446E-3</v>
      </c>
      <c r="M3878" s="57">
        <f t="shared" si="1017"/>
        <v>0.36912009317175409</v>
      </c>
      <c r="N3878" s="57">
        <f>IF(SetUp!$B$62=0,X3878,(B3878-E3878)*(1-(H3878/SetUp!$B$66/SetUp!$B$56)))</f>
        <v>0</v>
      </c>
      <c r="O3878" s="57">
        <f>K3878*SetUp!$B$65</f>
        <v>0</v>
      </c>
      <c r="P3878" s="57">
        <f>MIN(SetUp!$B$54*L3878^SetUp!$B$51,L3878)</f>
        <v>2.2312936528786406E-3</v>
      </c>
      <c r="Q3878" s="57">
        <f t="shared" si="1018"/>
        <v>5.1433874258171002E-4</v>
      </c>
      <c r="R3878" s="57">
        <f>IF((H3878+N3878-O3878)&gt;SetUp!$B$56,T3877+H3878+N3878-O3878-SetUp!$B$56,T3877)</f>
        <v>0</v>
      </c>
      <c r="S3878" s="57">
        <f>R3878*SetUp!$B$65</f>
        <v>0</v>
      </c>
      <c r="T3878" s="57">
        <f>IF((R3878-S3878)&lt;SetUp!$B$53,R3878-S3878,SetUp!$B$53)</f>
        <v>0</v>
      </c>
      <c r="U3878" s="57">
        <f t="shared" si="1019"/>
        <v>0.36912009317175409</v>
      </c>
      <c r="V3878" s="57">
        <f>(L3878-P3878)/1000*SetUp!$B$13*1000000/SetUp!$B$48</f>
        <v>9.8151246070260073E-2</v>
      </c>
      <c r="W3878" s="57">
        <f t="shared" si="1021"/>
        <v>2.5153490401663703E-17</v>
      </c>
      <c r="X3878" s="57">
        <f>MAX((SetUp!$B$56*(1-($H3878/SetUp!$B$56)^2)*TANH(($B3878-$D3878)/SetUp!$B$56))/(1+$H3878/SetUp!$B$56*TANH(($B3878-$D3878)/SetUp!$B$56)),0)</f>
        <v>0</v>
      </c>
    </row>
    <row r="3879" spans="1:24" x14ac:dyDescent="0.3">
      <c r="A3879" s="64">
        <v>30541</v>
      </c>
      <c r="B3879" s="57">
        <v>0</v>
      </c>
      <c r="C3879" s="57"/>
      <c r="D3879" s="57">
        <v>4.016</v>
      </c>
      <c r="E3879" s="57">
        <f t="shared" si="1013"/>
        <v>0</v>
      </c>
      <c r="F3879" s="57">
        <f t="shared" si="1014"/>
        <v>4.016</v>
      </c>
      <c r="G3879" s="57">
        <f t="shared" si="1015"/>
        <v>0</v>
      </c>
      <c r="H3879" s="57">
        <f>IF(Q3878&gt;SetUp!$B$56,SetUp!$B$56,Q3878)</f>
        <v>5.1433874258171002E-4</v>
      </c>
      <c r="I3879" s="57">
        <f t="shared" si="1020"/>
        <v>0.36912009317175409</v>
      </c>
      <c r="J3879" s="57">
        <f>MIN(F3879,H3879,(1-EXP(-SetUp!$B$52*H3879/SetUp!$B$56))*F3879)</f>
        <v>3.2273459244439631E-4</v>
      </c>
      <c r="K3879" s="57">
        <f t="shared" si="1016"/>
        <v>1.9160415013731372E-4</v>
      </c>
      <c r="L3879" s="57">
        <f>IF(I3879&lt;=0,0,MIN(SetUp!$B$50*I3879^SetUp!$B$55,I3879))</f>
        <v>3.8872487185512409E-3</v>
      </c>
      <c r="M3879" s="57">
        <f t="shared" si="1017"/>
        <v>0.36523284445320287</v>
      </c>
      <c r="N3879" s="57">
        <f>IF(SetUp!$B$62=0,X3879,(B3879-E3879)*(1-(H3879/SetUp!$B$66/SetUp!$B$56)))</f>
        <v>0</v>
      </c>
      <c r="O3879" s="57">
        <f>K3879*SetUp!$B$65</f>
        <v>0</v>
      </c>
      <c r="P3879" s="57">
        <f>MIN(SetUp!$B$54*L3879^SetUp!$B$51,L3879)</f>
        <v>2.1926532985259671E-3</v>
      </c>
      <c r="Q3879" s="57">
        <f t="shared" si="1018"/>
        <v>1.9160415013731372E-4</v>
      </c>
      <c r="R3879" s="57">
        <f>IF((H3879+N3879-O3879)&gt;SetUp!$B$56,T3878+H3879+N3879-O3879-SetUp!$B$56,T3878)</f>
        <v>0</v>
      </c>
      <c r="S3879" s="57">
        <f>R3879*SetUp!$B$65</f>
        <v>0</v>
      </c>
      <c r="T3879" s="57">
        <f>IF((R3879-S3879)&lt;SetUp!$B$53,R3879-S3879,SetUp!$B$53)</f>
        <v>0</v>
      </c>
      <c r="U3879" s="57">
        <f t="shared" si="1019"/>
        <v>0.36523284445320287</v>
      </c>
      <c r="V3879" s="57">
        <f>(L3879-P3879)/1000*SetUp!$B$13*1000000/SetUp!$B$48</f>
        <v>9.6384661132973323E-2</v>
      </c>
      <c r="W3879" s="57">
        <f t="shared" si="1021"/>
        <v>-9.1072982488782372E-18</v>
      </c>
      <c r="X3879" s="57">
        <f>MAX((SetUp!$B$56*(1-($H3879/SetUp!$B$56)^2)*TANH(($B3879-$D3879)/SetUp!$B$56))/(1+$H3879/SetUp!$B$56*TANH(($B3879-$D3879)/SetUp!$B$56)),0)</f>
        <v>0</v>
      </c>
    </row>
    <row r="3880" spans="1:24" x14ac:dyDescent="0.3">
      <c r="A3880" s="64">
        <v>30542</v>
      </c>
      <c r="B3880" s="57">
        <v>6.0999999999999999E-2</v>
      </c>
      <c r="C3880" s="57"/>
      <c r="D3880" s="57">
        <v>4.016</v>
      </c>
      <c r="E3880" s="57">
        <f t="shared" si="1013"/>
        <v>6.0999999999999999E-2</v>
      </c>
      <c r="F3880" s="57">
        <f t="shared" si="1014"/>
        <v>3.9550000000000001</v>
      </c>
      <c r="G3880" s="57">
        <f t="shared" si="1015"/>
        <v>0</v>
      </c>
      <c r="H3880" s="57">
        <f>IF(Q3879&gt;SetUp!$B$56,SetUp!$B$56,Q3879)</f>
        <v>1.9160415013731372E-4</v>
      </c>
      <c r="I3880" s="57">
        <f t="shared" si="1020"/>
        <v>0.36523284445320287</v>
      </c>
      <c r="J3880" s="57">
        <f>MIN(F3880,H3880,(1-EXP(-SetUp!$B$52*H3880/SetUp!$B$56))*F3880)</f>
        <v>1.1840360475376066E-4</v>
      </c>
      <c r="K3880" s="57">
        <f t="shared" si="1016"/>
        <v>7.3200545383553061E-5</v>
      </c>
      <c r="L3880" s="57">
        <f>IF(I3880&lt;=0,0,MIN(SetUp!$B$50*I3880^SetUp!$B$55,I3880))</f>
        <v>3.8192600233912387E-3</v>
      </c>
      <c r="M3880" s="57">
        <f t="shared" si="1017"/>
        <v>0.36141358442981164</v>
      </c>
      <c r="N3880" s="57">
        <f>IF(SetUp!$B$62=0,X3880,(B3880-E3880)*(1-(H3880/SetUp!$B$66/SetUp!$B$56)))</f>
        <v>0</v>
      </c>
      <c r="O3880" s="57">
        <f>K3880*SetUp!$B$65</f>
        <v>0</v>
      </c>
      <c r="P3880" s="57">
        <f>MIN(SetUp!$B$54*L3880^SetUp!$B$51,L3880)</f>
        <v>2.1549501527267415E-3</v>
      </c>
      <c r="Q3880" s="57">
        <f t="shared" si="1018"/>
        <v>7.3200545383553061E-5</v>
      </c>
      <c r="R3880" s="57">
        <f>IF((H3880+N3880-O3880)&gt;SetUp!$B$56,T3879+H3880+N3880-O3880-SetUp!$B$56,T3879)</f>
        <v>0</v>
      </c>
      <c r="S3880" s="57">
        <f>R3880*SetUp!$B$65</f>
        <v>0</v>
      </c>
      <c r="T3880" s="57">
        <f>IF((R3880-S3880)&lt;SetUp!$B$53,R3880-S3880,SetUp!$B$53)</f>
        <v>0</v>
      </c>
      <c r="U3880" s="57">
        <f t="shared" si="1019"/>
        <v>0.36141358442981164</v>
      </c>
      <c r="V3880" s="57">
        <f>(L3880-P3880)/1000*SetUp!$B$13*1000000/SetUp!$B$48</f>
        <v>9.4662089256601287E-2</v>
      </c>
      <c r="W3880" s="57">
        <f t="shared" si="1021"/>
        <v>3.8597597340483958E-17</v>
      </c>
      <c r="X3880" s="57">
        <f>MAX((SetUp!$B$56*(1-($H3880/SetUp!$B$56)^2)*TANH(($B3880-$D3880)/SetUp!$B$56))/(1+$H3880/SetUp!$B$56*TANH(($B3880-$D3880)/SetUp!$B$56)),0)</f>
        <v>0</v>
      </c>
    </row>
    <row r="3881" spans="1:24" x14ac:dyDescent="0.3">
      <c r="A3881" s="64">
        <v>30543</v>
      </c>
      <c r="B3881" s="57">
        <v>0</v>
      </c>
      <c r="C3881" s="57"/>
      <c r="D3881" s="57">
        <v>4.016</v>
      </c>
      <c r="E3881" s="57">
        <f t="shared" si="1013"/>
        <v>0</v>
      </c>
      <c r="F3881" s="57">
        <f t="shared" si="1014"/>
        <v>4.016</v>
      </c>
      <c r="G3881" s="57">
        <f t="shared" si="1015"/>
        <v>0</v>
      </c>
      <c r="H3881" s="57">
        <f>IF(Q3880&gt;SetUp!$B$56,SetUp!$B$56,Q3880)</f>
        <v>7.3200545383553061E-5</v>
      </c>
      <c r="I3881" s="57">
        <f t="shared" si="1020"/>
        <v>0.36141358442981164</v>
      </c>
      <c r="J3881" s="57">
        <f>MIN(F3881,H3881,(1-EXP(-SetUp!$B$52*H3881/SetUp!$B$56))*F3881)</f>
        <v>4.5933079545939391E-5</v>
      </c>
      <c r="K3881" s="57">
        <f t="shared" si="1016"/>
        <v>2.726746583761367E-5</v>
      </c>
      <c r="L3881" s="57">
        <f>IF(I3881&lt;=0,0,MIN(SetUp!$B$50*I3881^SetUp!$B$55,I3881))</f>
        <v>3.7529286256859423E-3</v>
      </c>
      <c r="M3881" s="57">
        <f t="shared" si="1017"/>
        <v>0.3576606558041257</v>
      </c>
      <c r="N3881" s="57">
        <f>IF(SetUp!$B$62=0,X3881,(B3881-E3881)*(1-(H3881/SetUp!$B$66/SetUp!$B$56)))</f>
        <v>0</v>
      </c>
      <c r="O3881" s="57">
        <f>K3881*SetUp!$B$65</f>
        <v>0</v>
      </c>
      <c r="P3881" s="57">
        <f>MIN(SetUp!$B$54*L3881^SetUp!$B$51,L3881)</f>
        <v>2.1181550571135245E-3</v>
      </c>
      <c r="Q3881" s="57">
        <f t="shared" si="1018"/>
        <v>2.726746583761367E-5</v>
      </c>
      <c r="R3881" s="57">
        <f>IF((H3881+N3881-O3881)&gt;SetUp!$B$56,T3880+H3881+N3881-O3881-SetUp!$B$56,T3880)</f>
        <v>0</v>
      </c>
      <c r="S3881" s="57">
        <f>R3881*SetUp!$B$65</f>
        <v>0</v>
      </c>
      <c r="T3881" s="57">
        <f>IF((R3881-S3881)&lt;SetUp!$B$53,R3881-S3881,SetUp!$B$53)</f>
        <v>0</v>
      </c>
      <c r="U3881" s="57">
        <f t="shared" si="1019"/>
        <v>0.3576606558041257</v>
      </c>
      <c r="V3881" s="57">
        <f>(L3881-P3881)/1000*SetUp!$B$13*1000000/SetUp!$B$48</f>
        <v>9.2982132828875477E-2</v>
      </c>
      <c r="W3881" s="57">
        <f t="shared" si="1021"/>
        <v>-3.3393426912553537E-17</v>
      </c>
      <c r="X3881" s="57">
        <f>MAX((SetUp!$B$56*(1-($H3881/SetUp!$B$56)^2)*TANH(($B3881-$D3881)/SetUp!$B$56))/(1+$H3881/SetUp!$B$56*TANH(($B3881-$D3881)/SetUp!$B$56)),0)</f>
        <v>0</v>
      </c>
    </row>
    <row r="3882" spans="1:24" x14ac:dyDescent="0.3">
      <c r="A3882" s="64">
        <v>30544</v>
      </c>
      <c r="B3882" s="57">
        <v>0</v>
      </c>
      <c r="C3882" s="57"/>
      <c r="D3882" s="57">
        <v>4.016</v>
      </c>
      <c r="E3882" s="57">
        <f t="shared" si="1013"/>
        <v>0</v>
      </c>
      <c r="F3882" s="57">
        <f t="shared" si="1014"/>
        <v>4.016</v>
      </c>
      <c r="G3882" s="57">
        <f t="shared" si="1015"/>
        <v>0</v>
      </c>
      <c r="H3882" s="57">
        <f>IF(Q3881&gt;SetUp!$B$56,SetUp!$B$56,Q3881)</f>
        <v>2.726746583761367E-5</v>
      </c>
      <c r="I3882" s="57">
        <f t="shared" si="1020"/>
        <v>0.3576606558041257</v>
      </c>
      <c r="J3882" s="57">
        <f>MIN(F3882,H3882,(1-EXP(-SetUp!$B$52*H3882/SetUp!$B$56))*F3882)</f>
        <v>1.711029836359046E-5</v>
      </c>
      <c r="K3882" s="57">
        <f t="shared" si="1016"/>
        <v>1.015716747402321E-5</v>
      </c>
      <c r="L3882" s="57">
        <f>IF(I3882&lt;=0,0,MIN(SetUp!$B$50*I3882^SetUp!$B$55,I3882))</f>
        <v>3.6882028459325708E-3</v>
      </c>
      <c r="M3882" s="57">
        <f t="shared" si="1017"/>
        <v>0.35397245295819313</v>
      </c>
      <c r="N3882" s="57">
        <f>IF(SetUp!$B$62=0,X3882,(B3882-E3882)*(1-(H3882/SetUp!$B$66/SetUp!$B$56)))</f>
        <v>0</v>
      </c>
      <c r="O3882" s="57">
        <f>K3882*SetUp!$B$65</f>
        <v>0</v>
      </c>
      <c r="P3882" s="57">
        <f>MIN(SetUp!$B$54*L3882^SetUp!$B$51,L3882)</f>
        <v>2.0822399580331511E-3</v>
      </c>
      <c r="Q3882" s="57">
        <f t="shared" si="1018"/>
        <v>1.015716747402321E-5</v>
      </c>
      <c r="R3882" s="57">
        <f>IF((H3882+N3882-O3882)&gt;SetUp!$B$56,T3881+H3882+N3882-O3882-SetUp!$B$56,T3881)</f>
        <v>0</v>
      </c>
      <c r="S3882" s="57">
        <f>R3882*SetUp!$B$65</f>
        <v>0</v>
      </c>
      <c r="T3882" s="57">
        <f>IF((R3882-S3882)&lt;SetUp!$B$53,R3882-S3882,SetUp!$B$53)</f>
        <v>0</v>
      </c>
      <c r="U3882" s="57">
        <f t="shared" si="1019"/>
        <v>0.35397245295819313</v>
      </c>
      <c r="V3882" s="57">
        <f>(L3882-P3882)/1000*SetUp!$B$13*1000000/SetUp!$B$48</f>
        <v>9.1343448066210503E-2</v>
      </c>
      <c r="W3882" s="57">
        <f t="shared" si="1021"/>
        <v>4.2934406030425976E-17</v>
      </c>
      <c r="X3882" s="57">
        <f>MAX((SetUp!$B$56*(1-($H3882/SetUp!$B$56)^2)*TANH(($B3882-$D3882)/SetUp!$B$56))/(1+$H3882/SetUp!$B$56*TANH(($B3882-$D3882)/SetUp!$B$56)),0)</f>
        <v>0</v>
      </c>
    </row>
    <row r="3883" spans="1:24" x14ac:dyDescent="0.3">
      <c r="A3883" s="64">
        <v>30545</v>
      </c>
      <c r="B3883" s="57">
        <v>0</v>
      </c>
      <c r="C3883" s="57"/>
      <c r="D3883" s="57">
        <v>4.016</v>
      </c>
      <c r="E3883" s="57">
        <f t="shared" si="1013"/>
        <v>0</v>
      </c>
      <c r="F3883" s="57">
        <f t="shared" si="1014"/>
        <v>4.016</v>
      </c>
      <c r="G3883" s="57">
        <f t="shared" si="1015"/>
        <v>0</v>
      </c>
      <c r="H3883" s="57">
        <f>IF(Q3882&gt;SetUp!$B$56,SetUp!$B$56,Q3882)</f>
        <v>1.015716747402321E-5</v>
      </c>
      <c r="I3883" s="57">
        <f t="shared" si="1020"/>
        <v>0.35397245295819313</v>
      </c>
      <c r="J3883" s="57">
        <f>MIN(F3883,H3883,(1-EXP(-SetUp!$B$52*H3883/SetUp!$B$56))*F3883)</f>
        <v>6.3736175325033171E-6</v>
      </c>
      <c r="K3883" s="57">
        <f t="shared" si="1016"/>
        <v>3.7835499415198928E-6</v>
      </c>
      <c r="L3883" s="57">
        <f>IF(I3883&lt;=0,0,MIN(SetUp!$B$50*I3883^SetUp!$B$55,I3883))</f>
        <v>3.6250329637200142E-3</v>
      </c>
      <c r="M3883" s="57">
        <f t="shared" si="1017"/>
        <v>0.35034741999447311</v>
      </c>
      <c r="N3883" s="57">
        <f>IF(SetUp!$B$62=0,X3883,(B3883-E3883)*(1-(H3883/SetUp!$B$66/SetUp!$B$56)))</f>
        <v>0</v>
      </c>
      <c r="O3883" s="57">
        <f>K3883*SetUp!$B$65</f>
        <v>0</v>
      </c>
      <c r="P3883" s="57">
        <f>MIN(SetUp!$B$54*L3883^SetUp!$B$51,L3883)</f>
        <v>2.0471778573008153E-3</v>
      </c>
      <c r="Q3883" s="57">
        <f t="shared" si="1018"/>
        <v>3.7835499415198928E-6</v>
      </c>
      <c r="R3883" s="57">
        <f>IF((H3883+N3883-O3883)&gt;SetUp!$B$56,T3882+H3883+N3883-O3883-SetUp!$B$56,T3882)</f>
        <v>0</v>
      </c>
      <c r="S3883" s="57">
        <f>R3883*SetUp!$B$65</f>
        <v>0</v>
      </c>
      <c r="T3883" s="57">
        <f>IF((R3883-S3883)&lt;SetUp!$B$53,R3883-S3883,SetUp!$B$53)</f>
        <v>0</v>
      </c>
      <c r="U3883" s="57">
        <f t="shared" si="1019"/>
        <v>0.35034741999447311</v>
      </c>
      <c r="V3883" s="57">
        <f>(L3883-P3883)/1000*SetUp!$B$13*1000000/SetUp!$B$48</f>
        <v>8.97447425810214E-2</v>
      </c>
      <c r="W3883" s="57">
        <f t="shared" si="1021"/>
        <v>-3.2092384305570931E-17</v>
      </c>
      <c r="X3883" s="57">
        <f>MAX((SetUp!$B$56*(1-($H3883/SetUp!$B$56)^2)*TANH(($B3883-$D3883)/SetUp!$B$56))/(1+$H3883/SetUp!$B$56*TANH(($B3883-$D3883)/SetUp!$B$56)),0)</f>
        <v>0</v>
      </c>
    </row>
    <row r="3884" spans="1:24" x14ac:dyDescent="0.3">
      <c r="A3884" s="64">
        <v>30546</v>
      </c>
      <c r="B3884" s="57">
        <v>0</v>
      </c>
      <c r="C3884" s="57"/>
      <c r="D3884" s="57">
        <v>4.016</v>
      </c>
      <c r="E3884" s="57">
        <f t="shared" si="1013"/>
        <v>0</v>
      </c>
      <c r="F3884" s="57">
        <f t="shared" si="1014"/>
        <v>4.016</v>
      </c>
      <c r="G3884" s="57">
        <f t="shared" si="1015"/>
        <v>0</v>
      </c>
      <c r="H3884" s="57">
        <f>IF(Q3883&gt;SetUp!$B$56,SetUp!$B$56,Q3883)</f>
        <v>3.7835499415198928E-6</v>
      </c>
      <c r="I3884" s="57">
        <f t="shared" si="1020"/>
        <v>0.35034741999447311</v>
      </c>
      <c r="J3884" s="57">
        <f>MIN(F3884,H3884,(1-EXP(-SetUp!$B$52*H3884/SetUp!$B$56))*F3884)</f>
        <v>2.374176886348778E-6</v>
      </c>
      <c r="K3884" s="57">
        <f t="shared" si="1016"/>
        <v>1.4093730551711148E-6</v>
      </c>
      <c r="L3884" s="57">
        <f>IF(I3884&lt;=0,0,MIN(SetUp!$B$50*I3884^SetUp!$B$55,I3884))</f>
        <v>3.5633711304481962E-3</v>
      </c>
      <c r="M3884" s="57">
        <f t="shared" si="1017"/>
        <v>0.34678404886402492</v>
      </c>
      <c r="N3884" s="57">
        <f>IF(SetUp!$B$62=0,X3884,(B3884-E3884)*(1-(H3884/SetUp!$B$66/SetUp!$B$56)))</f>
        <v>0</v>
      </c>
      <c r="O3884" s="57">
        <f>K3884*SetUp!$B$65</f>
        <v>0</v>
      </c>
      <c r="P3884" s="57">
        <f>MIN(SetUp!$B$54*L3884^SetUp!$B$51,L3884)</f>
        <v>2.0129427654748577E-3</v>
      </c>
      <c r="Q3884" s="57">
        <f t="shared" si="1018"/>
        <v>1.4093730551711148E-6</v>
      </c>
      <c r="R3884" s="57">
        <f>IF((H3884+N3884-O3884)&gt;SetUp!$B$56,T3883+H3884+N3884-O3884-SetUp!$B$56,T3883)</f>
        <v>0</v>
      </c>
      <c r="S3884" s="57">
        <f>R3884*SetUp!$B$65</f>
        <v>0</v>
      </c>
      <c r="T3884" s="57">
        <f>IF((R3884-S3884)&lt;SetUp!$B$53,R3884-S3884,SetUp!$B$53)</f>
        <v>0</v>
      </c>
      <c r="U3884" s="57">
        <f t="shared" si="1019"/>
        <v>0.34678404886402492</v>
      </c>
      <c r="V3884" s="57">
        <f>(L3884-P3884)/1000*SetUp!$B$13*1000000/SetUp!$B$48</f>
        <v>8.81847730750248E-2</v>
      </c>
      <c r="W3884" s="57">
        <f t="shared" si="1021"/>
        <v>-1.0842021724855044E-17</v>
      </c>
      <c r="X3884" s="57">
        <f>MAX((SetUp!$B$56*(1-($H3884/SetUp!$B$56)^2)*TANH(($B3884-$D3884)/SetUp!$B$56))/(1+$H3884/SetUp!$B$56*TANH(($B3884-$D3884)/SetUp!$B$56)),0)</f>
        <v>0</v>
      </c>
    </row>
    <row r="3885" spans="1:24" x14ac:dyDescent="0.3">
      <c r="A3885" s="64">
        <v>30547</v>
      </c>
      <c r="B3885" s="57">
        <v>0</v>
      </c>
      <c r="C3885" s="57"/>
      <c r="D3885" s="57">
        <v>4.016</v>
      </c>
      <c r="E3885" s="57">
        <f t="shared" si="1013"/>
        <v>0</v>
      </c>
      <c r="F3885" s="57">
        <f t="shared" si="1014"/>
        <v>4.016</v>
      </c>
      <c r="G3885" s="57">
        <f t="shared" si="1015"/>
        <v>0</v>
      </c>
      <c r="H3885" s="57">
        <f>IF(Q3884&gt;SetUp!$B$56,SetUp!$B$56,Q3884)</f>
        <v>1.4093730551711148E-6</v>
      </c>
      <c r="I3885" s="57">
        <f t="shared" si="1020"/>
        <v>0.34678404886402492</v>
      </c>
      <c r="J3885" s="57">
        <f>MIN(F3885,H3885,(1-EXP(-SetUp!$B$52*H3885/SetUp!$B$56))*F3885)</f>
        <v>8.8438149474079358E-7</v>
      </c>
      <c r="K3885" s="57">
        <f t="shared" si="1016"/>
        <v>5.2499156043032126E-7</v>
      </c>
      <c r="L3885" s="57">
        <f>IF(I3885&lt;=0,0,MIN(SetUp!$B$50*I3885^SetUp!$B$55,I3885))</f>
        <v>3.5031712865085467E-3</v>
      </c>
      <c r="M3885" s="57">
        <f t="shared" si="1017"/>
        <v>0.34328087757751635</v>
      </c>
      <c r="N3885" s="57">
        <f>IF(SetUp!$B$62=0,X3885,(B3885-E3885)*(1-(H3885/SetUp!$B$66/SetUp!$B$56)))</f>
        <v>0</v>
      </c>
      <c r="O3885" s="57">
        <f>K3885*SetUp!$B$65</f>
        <v>0</v>
      </c>
      <c r="P3885" s="57">
        <f>MIN(SetUp!$B$54*L3885^SetUp!$B$51,L3885)</f>
        <v>1.9795096575067365E-3</v>
      </c>
      <c r="Q3885" s="57">
        <f t="shared" si="1018"/>
        <v>5.2499156043032126E-7</v>
      </c>
      <c r="R3885" s="57">
        <f>IF((H3885+N3885-O3885)&gt;SetUp!$B$56,T3884+H3885+N3885-O3885-SetUp!$B$56,T3884)</f>
        <v>0</v>
      </c>
      <c r="S3885" s="57">
        <f>R3885*SetUp!$B$65</f>
        <v>0</v>
      </c>
      <c r="T3885" s="57">
        <f>IF((R3885-S3885)&lt;SetUp!$B$53,R3885-S3885,SetUp!$B$53)</f>
        <v>0</v>
      </c>
      <c r="U3885" s="57">
        <f t="shared" si="1019"/>
        <v>0.34328087757751635</v>
      </c>
      <c r="V3885" s="57">
        <f>(L3885-P3885)/1000*SetUp!$B$13*1000000/SetUp!$B$48</f>
        <v>8.6662343151183138E-2</v>
      </c>
      <c r="W3885" s="57">
        <f t="shared" si="1021"/>
        <v>1.7780915628762273E-17</v>
      </c>
      <c r="X3885" s="57">
        <f>MAX((SetUp!$B$56*(1-($H3885/SetUp!$B$56)^2)*TANH(($B3885-$D3885)/SetUp!$B$56))/(1+$H3885/SetUp!$B$56*TANH(($B3885-$D3885)/SetUp!$B$56)),0)</f>
        <v>0</v>
      </c>
    </row>
    <row r="3886" spans="1:24" x14ac:dyDescent="0.3">
      <c r="A3886" s="64">
        <v>30548</v>
      </c>
      <c r="B3886" s="57">
        <v>0</v>
      </c>
      <c r="C3886" s="57"/>
      <c r="D3886" s="57">
        <v>4.016</v>
      </c>
      <c r="E3886" s="57">
        <f t="shared" si="1013"/>
        <v>0</v>
      </c>
      <c r="F3886" s="57">
        <f t="shared" si="1014"/>
        <v>4.016</v>
      </c>
      <c r="G3886" s="57">
        <f t="shared" si="1015"/>
        <v>0</v>
      </c>
      <c r="H3886" s="57">
        <f>IF(Q3885&gt;SetUp!$B$56,SetUp!$B$56,Q3885)</f>
        <v>5.2499156043032126E-7</v>
      </c>
      <c r="I3886" s="57">
        <f t="shared" si="1020"/>
        <v>0.34328087757751635</v>
      </c>
      <c r="J3886" s="57">
        <f>MIN(F3886,H3886,(1-EXP(-SetUp!$B$52*H3886/SetUp!$B$56))*F3886)</f>
        <v>3.2943219069281324E-7</v>
      </c>
      <c r="K3886" s="57">
        <f t="shared" si="1016"/>
        <v>1.9555936973750801E-7</v>
      </c>
      <c r="L3886" s="57">
        <f>IF(I3886&lt;=0,0,MIN(SetUp!$B$50*I3886^SetUp!$B$55,I3886))</f>
        <v>3.4443890826686371E-3</v>
      </c>
      <c r="M3886" s="57">
        <f t="shared" si="1017"/>
        <v>0.33983648849484771</v>
      </c>
      <c r="N3886" s="57">
        <f>IF(SetUp!$B$62=0,X3886,(B3886-E3886)*(1-(H3886/SetUp!$B$66/SetUp!$B$56)))</f>
        <v>0</v>
      </c>
      <c r="O3886" s="57">
        <f>K3886*SetUp!$B$65</f>
        <v>0</v>
      </c>
      <c r="P3886" s="57">
        <f>MIN(SetUp!$B$54*L3886^SetUp!$B$51,L3886)</f>
        <v>1.9468544306300867E-3</v>
      </c>
      <c r="Q3886" s="57">
        <f t="shared" si="1018"/>
        <v>1.9555936973750801E-7</v>
      </c>
      <c r="R3886" s="57">
        <f>IF((H3886+N3886-O3886)&gt;SetUp!$B$56,T3885+H3886+N3886-O3886-SetUp!$B$56,T3885)</f>
        <v>0</v>
      </c>
      <c r="S3886" s="57">
        <f>R3886*SetUp!$B$65</f>
        <v>0</v>
      </c>
      <c r="T3886" s="57">
        <f>IF((R3886-S3886)&lt;SetUp!$B$53,R3886-S3886,SetUp!$B$53)</f>
        <v>0</v>
      </c>
      <c r="U3886" s="57">
        <f t="shared" si="1019"/>
        <v>0.33983648849484771</v>
      </c>
      <c r="V3886" s="57">
        <f>(L3886-P3886)/1000*SetUp!$B$13*1000000/SetUp!$B$48</f>
        <v>8.5176301237417512E-2</v>
      </c>
      <c r="W3886" s="57">
        <f t="shared" si="1021"/>
        <v>-5.2041704279304213E-18</v>
      </c>
      <c r="X3886" s="57">
        <f>MAX((SetUp!$B$56*(1-($H3886/SetUp!$B$56)^2)*TANH(($B3886-$D3886)/SetUp!$B$56))/(1+$H3886/SetUp!$B$56*TANH(($B3886-$D3886)/SetUp!$B$56)),0)</f>
        <v>0</v>
      </c>
    </row>
    <row r="3887" spans="1:24" x14ac:dyDescent="0.3">
      <c r="A3887" s="64">
        <v>30549</v>
      </c>
      <c r="B3887" s="57">
        <v>0</v>
      </c>
      <c r="C3887" s="57"/>
      <c r="D3887" s="57">
        <v>4.016</v>
      </c>
      <c r="E3887" s="57">
        <f t="shared" si="1013"/>
        <v>0</v>
      </c>
      <c r="F3887" s="57">
        <f t="shared" si="1014"/>
        <v>4.016</v>
      </c>
      <c r="G3887" s="57">
        <f t="shared" si="1015"/>
        <v>0</v>
      </c>
      <c r="H3887" s="57">
        <f>IF(Q3886&gt;SetUp!$B$56,SetUp!$B$56,Q3886)</f>
        <v>1.9555936973750801E-7</v>
      </c>
      <c r="I3887" s="57">
        <f t="shared" si="1020"/>
        <v>0.33983648849484771</v>
      </c>
      <c r="J3887" s="57">
        <f>MIN(F3887,H3887,(1-EXP(-SetUp!$B$52*H3887/SetUp!$B$56))*F3887)</f>
        <v>1.2271350263226567E-7</v>
      </c>
      <c r="K3887" s="57">
        <f t="shared" si="1016"/>
        <v>7.2845867105242345E-8</v>
      </c>
      <c r="L3887" s="57">
        <f>IF(I3887&lt;=0,0,MIN(SetUp!$B$50*I3887^SetUp!$B$55,I3887))</f>
        <v>3.3869818054205521E-3</v>
      </c>
      <c r="M3887" s="57">
        <f t="shared" si="1017"/>
        <v>0.33644950668942714</v>
      </c>
      <c r="N3887" s="57">
        <f>IF(SetUp!$B$62=0,X3887,(B3887-E3887)*(1-(H3887/SetUp!$B$66/SetUp!$B$56)))</f>
        <v>0</v>
      </c>
      <c r="O3887" s="57">
        <f>K3887*SetUp!$B$65</f>
        <v>0</v>
      </c>
      <c r="P3887" s="57">
        <f>MIN(SetUp!$B$54*L3887^SetUp!$B$51,L3887)</f>
        <v>1.9149538643614028E-3</v>
      </c>
      <c r="Q3887" s="57">
        <f t="shared" si="1018"/>
        <v>7.2845867105242345E-8</v>
      </c>
      <c r="R3887" s="57">
        <f>IF((H3887+N3887-O3887)&gt;SetUp!$B$56,T3886+H3887+N3887-O3887-SetUp!$B$56,T3886)</f>
        <v>0</v>
      </c>
      <c r="S3887" s="57">
        <f>R3887*SetUp!$B$65</f>
        <v>0</v>
      </c>
      <c r="T3887" s="57">
        <f>IF((R3887-S3887)&lt;SetUp!$B$53,R3887-S3887,SetUp!$B$53)</f>
        <v>0</v>
      </c>
      <c r="U3887" s="57">
        <f t="shared" si="1019"/>
        <v>0.33644950668942714</v>
      </c>
      <c r="V3887" s="57">
        <f>(L3887-P3887)/1000*SetUp!$B$13*1000000/SetUp!$B$48</f>
        <v>8.3725538615664646E-2</v>
      </c>
      <c r="W3887" s="57">
        <f t="shared" si="1021"/>
        <v>-2.7321894746634712E-17</v>
      </c>
      <c r="X3887" s="57">
        <f>MAX((SetUp!$B$56*(1-($H3887/SetUp!$B$56)^2)*TANH(($B3887-$D3887)/SetUp!$B$56))/(1+$H3887/SetUp!$B$56*TANH(($B3887-$D3887)/SetUp!$B$56)),0)</f>
        <v>0</v>
      </c>
    </row>
    <row r="3888" spans="1:24" x14ac:dyDescent="0.3">
      <c r="A3888" s="64">
        <v>30550</v>
      </c>
      <c r="B3888" s="57">
        <v>0</v>
      </c>
      <c r="C3888" s="57"/>
      <c r="D3888" s="57">
        <v>4.016</v>
      </c>
      <c r="E3888" s="57">
        <f t="shared" si="1013"/>
        <v>0</v>
      </c>
      <c r="F3888" s="57">
        <f t="shared" si="1014"/>
        <v>4.016</v>
      </c>
      <c r="G3888" s="57">
        <f t="shared" si="1015"/>
        <v>0</v>
      </c>
      <c r="H3888" s="57">
        <f>IF(Q3887&gt;SetUp!$B$56,SetUp!$B$56,Q3887)</f>
        <v>7.2845867105242345E-8</v>
      </c>
      <c r="I3888" s="57">
        <f t="shared" si="1020"/>
        <v>0.33644950668942714</v>
      </c>
      <c r="J3888" s="57">
        <f>MIN(F3888,H3888,(1-EXP(-SetUp!$B$52*H3888/SetUp!$B$56))*F3888)</f>
        <v>4.5710781281016466E-8</v>
      </c>
      <c r="K3888" s="57">
        <f t="shared" si="1016"/>
        <v>2.7135085824225879E-8</v>
      </c>
      <c r="L3888" s="57">
        <f>IF(I3888&lt;=0,0,MIN(SetUp!$B$50*I3888^SetUp!$B$55,I3888))</f>
        <v>3.3309083060677419E-3</v>
      </c>
      <c r="M3888" s="57">
        <f t="shared" si="1017"/>
        <v>0.33311859838335939</v>
      </c>
      <c r="N3888" s="57">
        <f>IF(SetUp!$B$62=0,X3888,(B3888-E3888)*(1-(H3888/SetUp!$B$66/SetUp!$B$56)))</f>
        <v>0</v>
      </c>
      <c r="O3888" s="57">
        <f>K3888*SetUp!$B$65</f>
        <v>0</v>
      </c>
      <c r="P3888" s="57">
        <f>MIN(SetUp!$B$54*L3888^SetUp!$B$51,L3888)</f>
        <v>1.8837855824929146E-3</v>
      </c>
      <c r="Q3888" s="57">
        <f t="shared" si="1018"/>
        <v>2.7135085824225879E-8</v>
      </c>
      <c r="R3888" s="57">
        <f>IF((H3888+N3888-O3888)&gt;SetUp!$B$56,T3887+H3888+N3888-O3888-SetUp!$B$56,T3887)</f>
        <v>0</v>
      </c>
      <c r="S3888" s="57">
        <f>R3888*SetUp!$B$65</f>
        <v>0</v>
      </c>
      <c r="T3888" s="57">
        <f>IF((R3888-S3888)&lt;SetUp!$B$53,R3888-S3888,SetUp!$B$53)</f>
        <v>0</v>
      </c>
      <c r="U3888" s="57">
        <f t="shared" si="1019"/>
        <v>0.33311859838335939</v>
      </c>
      <c r="V3888" s="57">
        <f>(L3888-P3888)/1000*SetUp!$B$13*1000000/SetUp!$B$48</f>
        <v>8.2308987550258395E-2</v>
      </c>
      <c r="W3888" s="57">
        <f t="shared" si="1021"/>
        <v>3.903127820947816E-18</v>
      </c>
      <c r="X3888" s="57">
        <f>MAX((SetUp!$B$56*(1-($H3888/SetUp!$B$56)^2)*TANH(($B3888-$D3888)/SetUp!$B$56))/(1+$H3888/SetUp!$B$56*TANH(($B3888-$D3888)/SetUp!$B$56)),0)</f>
        <v>0</v>
      </c>
    </row>
    <row r="3889" spans="1:24" x14ac:dyDescent="0.3">
      <c r="A3889" s="64">
        <v>30551</v>
      </c>
      <c r="B3889" s="57">
        <v>0</v>
      </c>
      <c r="C3889" s="57"/>
      <c r="D3889" s="57">
        <v>4.016</v>
      </c>
      <c r="E3889" s="57">
        <f t="shared" si="1013"/>
        <v>0</v>
      </c>
      <c r="F3889" s="57">
        <f t="shared" si="1014"/>
        <v>4.016</v>
      </c>
      <c r="G3889" s="57">
        <f t="shared" si="1015"/>
        <v>0</v>
      </c>
      <c r="H3889" s="57">
        <f>IF(Q3888&gt;SetUp!$B$56,SetUp!$B$56,Q3888)</f>
        <v>2.7135085824225879E-8</v>
      </c>
      <c r="I3889" s="57">
        <f t="shared" si="1020"/>
        <v>0.33311859838335939</v>
      </c>
      <c r="J3889" s="57">
        <f>MIN(F3889,H3889,(1-EXP(-SetUp!$B$52*H3889/SetUp!$B$56))*F3889)</f>
        <v>1.7027266242308769E-8</v>
      </c>
      <c r="K3889" s="57">
        <f t="shared" si="1016"/>
        <v>1.0107819581917109E-8</v>
      </c>
      <c r="L3889" s="57">
        <f>IF(I3889&lt;=0,0,MIN(SetUp!$B$50*I3889^SetUp!$B$55,I3889))</f>
        <v>3.2761289333394358E-3</v>
      </c>
      <c r="M3889" s="57">
        <f t="shared" si="1017"/>
        <v>0.32984246945001994</v>
      </c>
      <c r="N3889" s="57">
        <f>IF(SetUp!$B$62=0,X3889,(B3889-E3889)*(1-(H3889/SetUp!$B$66/SetUp!$B$56)))</f>
        <v>0</v>
      </c>
      <c r="O3889" s="57">
        <f>K3889*SetUp!$B$65</f>
        <v>0</v>
      </c>
      <c r="P3889" s="57">
        <f>MIN(SetUp!$B$54*L3889^SetUp!$B$51,L3889)</f>
        <v>1.853328016965812E-3</v>
      </c>
      <c r="Q3889" s="57">
        <f t="shared" si="1018"/>
        <v>1.0107819581917109E-8</v>
      </c>
      <c r="R3889" s="57">
        <f>IF((H3889+N3889-O3889)&gt;SetUp!$B$56,T3888+H3889+N3889-O3889-SetUp!$B$56,T3888)</f>
        <v>0</v>
      </c>
      <c r="S3889" s="57">
        <f>R3889*SetUp!$B$65</f>
        <v>0</v>
      </c>
      <c r="T3889" s="57">
        <f>IF((R3889-S3889)&lt;SetUp!$B$53,R3889-S3889,SetUp!$B$53)</f>
        <v>0</v>
      </c>
      <c r="U3889" s="57">
        <f t="shared" si="1019"/>
        <v>0.32984246945001994</v>
      </c>
      <c r="V3889" s="57">
        <f>(L3889-P3889)/1000*SetUp!$B$13*1000000/SetUp!$B$48</f>
        <v>8.092561951000099E-2</v>
      </c>
      <c r="W3889" s="57">
        <f t="shared" si="1021"/>
        <v>-3.5995512126518747E-17</v>
      </c>
      <c r="X3889" s="57">
        <f>MAX((SetUp!$B$56*(1-($H3889/SetUp!$B$56)^2)*TANH(($B3889-$D3889)/SetUp!$B$56))/(1+$H3889/SetUp!$B$56*TANH(($B3889-$D3889)/SetUp!$B$56)),0)</f>
        <v>0</v>
      </c>
    </row>
    <row r="3890" spans="1:24" x14ac:dyDescent="0.3">
      <c r="A3890" s="64">
        <v>30552</v>
      </c>
      <c r="B3890" s="57">
        <v>0</v>
      </c>
      <c r="C3890" s="57"/>
      <c r="D3890" s="57">
        <v>4.016</v>
      </c>
      <c r="E3890" s="57">
        <f t="shared" si="1013"/>
        <v>0</v>
      </c>
      <c r="F3890" s="57">
        <f t="shared" si="1014"/>
        <v>4.016</v>
      </c>
      <c r="G3890" s="57">
        <f t="shared" si="1015"/>
        <v>0</v>
      </c>
      <c r="H3890" s="57">
        <f>IF(Q3889&gt;SetUp!$B$56,SetUp!$B$56,Q3889)</f>
        <v>1.0107819581917109E-8</v>
      </c>
      <c r="I3890" s="57">
        <f t="shared" si="1020"/>
        <v>0.32984246945001994</v>
      </c>
      <c r="J3890" s="57">
        <f>MIN(F3890,H3890,(1-EXP(-SetUp!$B$52*H3890/SetUp!$B$56))*F3890)</f>
        <v>6.3426566061508537E-9</v>
      </c>
      <c r="K3890" s="57">
        <f t="shared" si="1016"/>
        <v>3.7651629757662558E-9</v>
      </c>
      <c r="L3890" s="57">
        <f>IF(I3890&lt;=0,0,MIN(SetUp!$B$50*I3890^SetUp!$B$55,I3890))</f>
        <v>3.2226054693348235E-3</v>
      </c>
      <c r="M3890" s="57">
        <f t="shared" si="1017"/>
        <v>0.3266198639806851</v>
      </c>
      <c r="N3890" s="57">
        <f>IF(SetUp!$B$62=0,X3890,(B3890-E3890)*(1-(H3890/SetUp!$B$66/SetUp!$B$56)))</f>
        <v>0</v>
      </c>
      <c r="O3890" s="57">
        <f>K3890*SetUp!$B$65</f>
        <v>0</v>
      </c>
      <c r="P3890" s="57">
        <f>MIN(SetUp!$B$54*L3890^SetUp!$B$51,L3890)</f>
        <v>1.8235603735188852E-3</v>
      </c>
      <c r="Q3890" s="57">
        <f t="shared" si="1018"/>
        <v>3.7651629757662558E-9</v>
      </c>
      <c r="R3890" s="57">
        <f>IF((H3890+N3890-O3890)&gt;SetUp!$B$56,T3889+H3890+N3890-O3890-SetUp!$B$56,T3889)</f>
        <v>0</v>
      </c>
      <c r="S3890" s="57">
        <f>R3890*SetUp!$B$65</f>
        <v>0</v>
      </c>
      <c r="T3890" s="57">
        <f>IF((R3890-S3890)&lt;SetUp!$B$53,R3890-S3890,SetUp!$B$53)</f>
        <v>0</v>
      </c>
      <c r="U3890" s="57">
        <f t="shared" si="1019"/>
        <v>0.3266198639806851</v>
      </c>
      <c r="V3890" s="57">
        <f>(L3890-P3890)/1000*SetUp!$B$13*1000000/SetUp!$B$48</f>
        <v>7.9574443478642384E-2</v>
      </c>
      <c r="W3890" s="57">
        <f t="shared" si="1021"/>
        <v>-3.0791341698588326E-17</v>
      </c>
      <c r="X3890" s="57">
        <f>MAX((SetUp!$B$56*(1-($H3890/SetUp!$B$56)^2)*TANH(($B3890-$D3890)/SetUp!$B$56))/(1+$H3890/SetUp!$B$56*TANH(($B3890-$D3890)/SetUp!$B$56)),0)</f>
        <v>0</v>
      </c>
    </row>
    <row r="3891" spans="1:24" x14ac:dyDescent="0.3">
      <c r="A3891" s="64">
        <v>30553</v>
      </c>
      <c r="B3891" s="57">
        <v>0</v>
      </c>
      <c r="C3891" s="57"/>
      <c r="D3891" s="57">
        <v>4.016</v>
      </c>
      <c r="E3891" s="57">
        <f t="shared" si="1013"/>
        <v>0</v>
      </c>
      <c r="F3891" s="57">
        <f t="shared" si="1014"/>
        <v>4.016</v>
      </c>
      <c r="G3891" s="57">
        <f t="shared" si="1015"/>
        <v>0</v>
      </c>
      <c r="H3891" s="57">
        <f>IF(Q3890&gt;SetUp!$B$56,SetUp!$B$56,Q3890)</f>
        <v>3.7651629757662558E-9</v>
      </c>
      <c r="I3891" s="57">
        <f t="shared" si="1020"/>
        <v>0.3266198639806851</v>
      </c>
      <c r="J3891" s="57">
        <f>MIN(F3891,H3891,(1-EXP(-SetUp!$B$52*H3891/SetUp!$B$56))*F3891)</f>
        <v>2.362639854425197E-9</v>
      </c>
      <c r="K3891" s="57">
        <f t="shared" si="1016"/>
        <v>1.4025231213410588E-9</v>
      </c>
      <c r="L3891" s="57">
        <f>IF(I3891&lt;=0,0,MIN(SetUp!$B$50*I3891^SetUp!$B$55,I3891))</f>
        <v>3.170301068611605E-3</v>
      </c>
      <c r="M3891" s="57">
        <f t="shared" si="1017"/>
        <v>0.3234495629120735</v>
      </c>
      <c r="N3891" s="57">
        <f>IF(SetUp!$B$62=0,X3891,(B3891-E3891)*(1-(H3891/SetUp!$B$66/SetUp!$B$56)))</f>
        <v>0</v>
      </c>
      <c r="O3891" s="57">
        <f>K3891*SetUp!$B$65</f>
        <v>0</v>
      </c>
      <c r="P3891" s="57">
        <f>MIN(SetUp!$B$54*L3891^SetUp!$B$51,L3891)</f>
        <v>1.7944625990141841E-3</v>
      </c>
      <c r="Q3891" s="57">
        <f t="shared" si="1018"/>
        <v>1.4025231213410588E-9</v>
      </c>
      <c r="R3891" s="57">
        <f>IF((H3891+N3891-O3891)&gt;SetUp!$B$56,T3890+H3891+N3891-O3891-SetUp!$B$56,T3890)</f>
        <v>0</v>
      </c>
      <c r="S3891" s="57">
        <f>R3891*SetUp!$B$65</f>
        <v>0</v>
      </c>
      <c r="T3891" s="57">
        <f>IF((R3891-S3891)&lt;SetUp!$B$53,R3891-S3891,SetUp!$B$53)</f>
        <v>0</v>
      </c>
      <c r="U3891" s="57">
        <f t="shared" si="1019"/>
        <v>0.3234495629120735</v>
      </c>
      <c r="V3891" s="57">
        <f>(L3891-P3891)/1000*SetUp!$B$13*1000000/SetUp!$B$48</f>
        <v>7.8254504348818699E-2</v>
      </c>
      <c r="W3891" s="57">
        <f t="shared" si="1021"/>
        <v>-4.7704895589362195E-18</v>
      </c>
      <c r="X3891" s="57">
        <f>MAX((SetUp!$B$56*(1-($H3891/SetUp!$B$56)^2)*TANH(($B3891-$D3891)/SetUp!$B$56))/(1+$H3891/SetUp!$B$56*TANH(($B3891-$D3891)/SetUp!$B$56)),0)</f>
        <v>0</v>
      </c>
    </row>
    <row r="3892" spans="1:24" x14ac:dyDescent="0.3">
      <c r="A3892" s="64">
        <v>30554</v>
      </c>
      <c r="B3892" s="57">
        <v>0</v>
      </c>
      <c r="C3892" s="57"/>
      <c r="D3892" s="57">
        <v>4.016</v>
      </c>
      <c r="E3892" s="57">
        <f t="shared" si="1013"/>
        <v>0</v>
      </c>
      <c r="F3892" s="57">
        <f t="shared" si="1014"/>
        <v>4.016</v>
      </c>
      <c r="G3892" s="57">
        <f t="shared" si="1015"/>
        <v>0</v>
      </c>
      <c r="H3892" s="57">
        <f>IF(Q3891&gt;SetUp!$B$56,SetUp!$B$56,Q3891)</f>
        <v>1.4025231213410588E-9</v>
      </c>
      <c r="I3892" s="57">
        <f t="shared" si="1020"/>
        <v>0.3234495629120735</v>
      </c>
      <c r="J3892" s="57">
        <f>MIN(F3892,H3892,(1-EXP(-SetUp!$B$52*H3892/SetUp!$B$56))*F3892)</f>
        <v>8.8008334131473019E-10</v>
      </c>
      <c r="K3892" s="57">
        <f t="shared" si="1016"/>
        <v>5.224397800263286E-10</v>
      </c>
      <c r="L3892" s="57">
        <f>IF(I3892&lt;=0,0,MIN(SetUp!$B$50*I3892^SetUp!$B$55,I3892))</f>
        <v>3.1191802002449444E-3</v>
      </c>
      <c r="M3892" s="57">
        <f t="shared" si="1017"/>
        <v>0.32033038271182857</v>
      </c>
      <c r="N3892" s="57">
        <f>IF(SetUp!$B$62=0,X3892,(B3892-E3892)*(1-(H3892/SetUp!$B$66/SetUp!$B$56)))</f>
        <v>0</v>
      </c>
      <c r="O3892" s="57">
        <f>K3892*SetUp!$B$65</f>
        <v>0</v>
      </c>
      <c r="P3892" s="57">
        <f>MIN(SetUp!$B$54*L3892^SetUp!$B$51,L3892)</f>
        <v>1.7660153503473921E-3</v>
      </c>
      <c r="Q3892" s="57">
        <f t="shared" si="1018"/>
        <v>5.224397800263286E-10</v>
      </c>
      <c r="R3892" s="57">
        <f>IF((H3892+N3892-O3892)&gt;SetUp!$B$56,T3891+H3892+N3892-O3892-SetUp!$B$56,T3891)</f>
        <v>0</v>
      </c>
      <c r="S3892" s="57">
        <f>R3892*SetUp!$B$65</f>
        <v>0</v>
      </c>
      <c r="T3892" s="57">
        <f>IF((R3892-S3892)&lt;SetUp!$B$53,R3892-S3892,SetUp!$B$53)</f>
        <v>0</v>
      </c>
      <c r="U3892" s="57">
        <f t="shared" si="1019"/>
        <v>0.32033038271182857</v>
      </c>
      <c r="V3892" s="57">
        <f>(L3892-P3892)/1000*SetUp!$B$13*1000000/SetUp!$B$48</f>
        <v>7.696488139480577E-2</v>
      </c>
      <c r="W3892" s="57">
        <f t="shared" si="1021"/>
        <v>1.5178830414797062E-17</v>
      </c>
      <c r="X3892" s="57">
        <f>MAX((SetUp!$B$56*(1-($H3892/SetUp!$B$56)^2)*TANH(($B3892-$D3892)/SetUp!$B$56))/(1+$H3892/SetUp!$B$56*TANH(($B3892-$D3892)/SetUp!$B$56)),0)</f>
        <v>0</v>
      </c>
    </row>
    <row r="3893" spans="1:24" x14ac:dyDescent="0.3">
      <c r="A3893" s="64">
        <v>30555</v>
      </c>
      <c r="B3893" s="57">
        <v>0</v>
      </c>
      <c r="C3893" s="57"/>
      <c r="D3893" s="57">
        <v>4.016</v>
      </c>
      <c r="E3893" s="57">
        <f t="shared" si="1013"/>
        <v>0</v>
      </c>
      <c r="F3893" s="57">
        <f t="shared" si="1014"/>
        <v>4.016</v>
      </c>
      <c r="G3893" s="57">
        <f t="shared" si="1015"/>
        <v>0</v>
      </c>
      <c r="H3893" s="57">
        <f>IF(Q3892&gt;SetUp!$B$56,SetUp!$B$56,Q3892)</f>
        <v>5.224397800263286E-10</v>
      </c>
      <c r="I3893" s="57">
        <f t="shared" si="1020"/>
        <v>0.32033038271182857</v>
      </c>
      <c r="J3893" s="57">
        <f>MIN(F3893,H3893,(1-EXP(-SetUp!$B$52*H3893/SetUp!$B$56))*F3893)</f>
        <v>3.2783112935419467E-10</v>
      </c>
      <c r="K3893" s="57">
        <f t="shared" si="1016"/>
        <v>1.9460865067213393E-10</v>
      </c>
      <c r="L3893" s="57">
        <f>IF(I3893&lt;=0,0,MIN(SetUp!$B$50*I3893^SetUp!$B$55,I3893))</f>
        <v>3.0692085926935678E-3</v>
      </c>
      <c r="M3893" s="57">
        <f t="shared" si="1017"/>
        <v>0.31726117411913501</v>
      </c>
      <c r="N3893" s="57">
        <f>IF(SetUp!$B$62=0,X3893,(B3893-E3893)*(1-(H3893/SetUp!$B$66/SetUp!$B$56)))</f>
        <v>0</v>
      </c>
      <c r="O3893" s="57">
        <f>K3893*SetUp!$B$65</f>
        <v>0</v>
      </c>
      <c r="P3893" s="57">
        <f>MIN(SetUp!$B$54*L3893^SetUp!$B$51,L3893)</f>
        <v>1.7381999648561936E-3</v>
      </c>
      <c r="Q3893" s="57">
        <f t="shared" si="1018"/>
        <v>1.9460865067213393E-10</v>
      </c>
      <c r="R3893" s="57">
        <f>IF((H3893+N3893-O3893)&gt;SetUp!$B$56,T3892+H3893+N3893-O3893-SetUp!$B$56,T3892)</f>
        <v>0</v>
      </c>
      <c r="S3893" s="57">
        <f>R3893*SetUp!$B$65</f>
        <v>0</v>
      </c>
      <c r="T3893" s="57">
        <f>IF((R3893-S3893)&lt;SetUp!$B$53,R3893-S3893,SetUp!$B$53)</f>
        <v>0</v>
      </c>
      <c r="U3893" s="57">
        <f t="shared" si="1019"/>
        <v>0.31726117411913501</v>
      </c>
      <c r="V3893" s="57">
        <f>(L3893-P3893)/1000*SetUp!$B$13*1000000/SetUp!$B$48</f>
        <v>7.5704686819734093E-2</v>
      </c>
      <c r="W3893" s="57">
        <f t="shared" si="1021"/>
        <v>5.0740661672321608E-17</v>
      </c>
      <c r="X3893" s="57">
        <f>MAX((SetUp!$B$56*(1-($H3893/SetUp!$B$56)^2)*TANH(($B3893-$D3893)/SetUp!$B$56))/(1+$H3893/SetUp!$B$56*TANH(($B3893-$D3893)/SetUp!$B$56)),0)</f>
        <v>0</v>
      </c>
    </row>
    <row r="3894" spans="1:24" x14ac:dyDescent="0.3">
      <c r="A3894" s="64">
        <v>30556</v>
      </c>
      <c r="B3894" s="57">
        <v>0</v>
      </c>
      <c r="C3894" s="57"/>
      <c r="D3894" s="57">
        <v>4.016</v>
      </c>
      <c r="E3894" s="57">
        <f t="shared" si="1013"/>
        <v>0</v>
      </c>
      <c r="F3894" s="57">
        <f t="shared" si="1014"/>
        <v>4.016</v>
      </c>
      <c r="G3894" s="57">
        <f t="shared" si="1015"/>
        <v>0</v>
      </c>
      <c r="H3894" s="57">
        <f>IF(Q3893&gt;SetUp!$B$56,SetUp!$B$56,Q3893)</f>
        <v>1.9460865067213393E-10</v>
      </c>
      <c r="I3894" s="57">
        <f t="shared" si="1020"/>
        <v>0.31726117411913501</v>
      </c>
      <c r="J3894" s="57">
        <f>MIN(F3894,H3894,(1-EXP(-SetUp!$B$52*H3894/SetUp!$B$56))*F3894)</f>
        <v>1.2211678246387692E-10</v>
      </c>
      <c r="K3894" s="57">
        <f t="shared" si="1016"/>
        <v>7.2491868208257006E-11</v>
      </c>
      <c r="L3894" s="57">
        <f>IF(I3894&lt;=0,0,MIN(SetUp!$B$50*I3894^SetUp!$B$55,I3894))</f>
        <v>3.0203531813197252E-3</v>
      </c>
      <c r="M3894" s="57">
        <f t="shared" si="1017"/>
        <v>0.3142408209378153</v>
      </c>
      <c r="N3894" s="57">
        <f>IF(SetUp!$B$62=0,X3894,(B3894-E3894)*(1-(H3894/SetUp!$B$66/SetUp!$B$56)))</f>
        <v>0</v>
      </c>
      <c r="O3894" s="57">
        <f>K3894*SetUp!$B$65</f>
        <v>0</v>
      </c>
      <c r="P3894" s="57">
        <f>MIN(SetUp!$B$54*L3894^SetUp!$B$51,L3894)</f>
        <v>1.7109984321452617E-3</v>
      </c>
      <c r="Q3894" s="57">
        <f t="shared" si="1018"/>
        <v>7.2491868208257006E-11</v>
      </c>
      <c r="R3894" s="57">
        <f>IF((H3894+N3894-O3894)&gt;SetUp!$B$56,T3893+H3894+N3894-O3894-SetUp!$B$56,T3893)</f>
        <v>0</v>
      </c>
      <c r="S3894" s="57">
        <f>R3894*SetUp!$B$65</f>
        <v>0</v>
      </c>
      <c r="T3894" s="57">
        <f>IF((R3894-S3894)&lt;SetUp!$B$53,R3894-S3894,SetUp!$B$53)</f>
        <v>0</v>
      </c>
      <c r="U3894" s="57">
        <f t="shared" si="1019"/>
        <v>0.3142408209378153</v>
      </c>
      <c r="V3894" s="57">
        <f>(L3894-P3894)/1000*SetUp!$B$13*1000000/SetUp!$B$48</f>
        <v>7.4473064373175121E-2</v>
      </c>
      <c r="W3894" s="57">
        <f t="shared" si="1021"/>
        <v>-2.1684043449710089E-17</v>
      </c>
      <c r="X3894" s="57">
        <f>MAX((SetUp!$B$56*(1-($H3894/SetUp!$B$56)^2)*TANH(($B3894-$D3894)/SetUp!$B$56))/(1+$H3894/SetUp!$B$56*TANH(($B3894-$D3894)/SetUp!$B$56)),0)</f>
        <v>0</v>
      </c>
    </row>
    <row r="3895" spans="1:24" x14ac:dyDescent="0.3">
      <c r="A3895" s="64">
        <v>30557</v>
      </c>
      <c r="B3895" s="57">
        <v>8.9999999999999993E-3</v>
      </c>
      <c r="C3895" s="57"/>
      <c r="D3895" s="57">
        <v>4.016</v>
      </c>
      <c r="E3895" s="57">
        <f t="shared" si="1013"/>
        <v>8.9999999999999993E-3</v>
      </c>
      <c r="F3895" s="57">
        <f t="shared" si="1014"/>
        <v>4.0069999999999997</v>
      </c>
      <c r="G3895" s="57">
        <f t="shared" si="1015"/>
        <v>0</v>
      </c>
      <c r="H3895" s="57">
        <f>IF(Q3894&gt;SetUp!$B$56,SetUp!$B$56,Q3894)</f>
        <v>7.2491868208257006E-11</v>
      </c>
      <c r="I3895" s="57">
        <f t="shared" si="1020"/>
        <v>0.3142408209378153</v>
      </c>
      <c r="J3895" s="57">
        <f>MIN(F3895,H3895,(1-EXP(-SetUp!$B$52*H3895/SetUp!$B$56))*F3895)</f>
        <v>4.5386601255081867E-11</v>
      </c>
      <c r="K3895" s="57">
        <f t="shared" si="1016"/>
        <v>2.710526695317514E-11</v>
      </c>
      <c r="L3895" s="57">
        <f>IF(I3895&lt;=0,0,MIN(SetUp!$B$50*I3895^SetUp!$B$55,I3895))</f>
        <v>2.9725820584190188E-3</v>
      </c>
      <c r="M3895" s="57">
        <f t="shared" si="1017"/>
        <v>0.31126823887939631</v>
      </c>
      <c r="N3895" s="57">
        <f>IF(SetUp!$B$62=0,X3895,(B3895-E3895)*(1-(H3895/SetUp!$B$66/SetUp!$B$56)))</f>
        <v>0</v>
      </c>
      <c r="O3895" s="57">
        <f>K3895*SetUp!$B$65</f>
        <v>0</v>
      </c>
      <c r="P3895" s="57">
        <f>MIN(SetUp!$B$54*L3895^SetUp!$B$51,L3895)</f>
        <v>1.6843933672513536E-3</v>
      </c>
      <c r="Q3895" s="57">
        <f t="shared" si="1018"/>
        <v>2.710526695317514E-11</v>
      </c>
      <c r="R3895" s="57">
        <f>IF((H3895+N3895-O3895)&gt;SetUp!$B$56,T3894+H3895+N3895-O3895-SetUp!$B$56,T3894)</f>
        <v>0</v>
      </c>
      <c r="S3895" s="57">
        <f>R3895*SetUp!$B$65</f>
        <v>0</v>
      </c>
      <c r="T3895" s="57">
        <f>IF((R3895-S3895)&lt;SetUp!$B$53,R3895-S3895,SetUp!$B$53)</f>
        <v>0</v>
      </c>
      <c r="U3895" s="57">
        <f t="shared" si="1019"/>
        <v>0.31126823887939631</v>
      </c>
      <c r="V3895" s="57">
        <f>(L3895-P3895)/1000*SetUp!$B$13*1000000/SetUp!$B$48</f>
        <v>7.3269188035260974E-2</v>
      </c>
      <c r="W3895" s="57">
        <f t="shared" si="1021"/>
        <v>4.3368086899420177E-17</v>
      </c>
      <c r="X3895" s="57">
        <f>MAX((SetUp!$B$56*(1-($H3895/SetUp!$B$56)^2)*TANH(($B3895-$D3895)/SetUp!$B$56))/(1+$H3895/SetUp!$B$56*TANH(($B3895-$D3895)/SetUp!$B$56)),0)</f>
        <v>0</v>
      </c>
    </row>
    <row r="3896" spans="1:24" x14ac:dyDescent="0.3">
      <c r="A3896" s="64">
        <v>30558</v>
      </c>
      <c r="B3896" s="57">
        <v>0</v>
      </c>
      <c r="C3896" s="57"/>
      <c r="D3896" s="57">
        <v>4.016</v>
      </c>
      <c r="E3896" s="57">
        <f t="shared" si="1013"/>
        <v>0</v>
      </c>
      <c r="F3896" s="57">
        <f t="shared" si="1014"/>
        <v>4.016</v>
      </c>
      <c r="G3896" s="57">
        <f t="shared" si="1015"/>
        <v>0</v>
      </c>
      <c r="H3896" s="57">
        <f>IF(Q3895&gt;SetUp!$B$56,SetUp!$B$56,Q3895)</f>
        <v>2.710526695317514E-11</v>
      </c>
      <c r="I3896" s="57">
        <f t="shared" si="1020"/>
        <v>0.31126823887939631</v>
      </c>
      <c r="J3896" s="57">
        <f>MIN(F3896,H3896,(1-EXP(-SetUp!$B$52*H3896/SetUp!$B$56))*F3896)</f>
        <v>1.7008433772502941E-11</v>
      </c>
      <c r="K3896" s="57">
        <f t="shared" si="1016"/>
        <v>1.0096833180672198E-11</v>
      </c>
      <c r="L3896" s="57">
        <f>IF(I3896&lt;=0,0,MIN(SetUp!$B$50*I3896^SetUp!$B$55,I3896))</f>
        <v>2.9258644256248273E-3</v>
      </c>
      <c r="M3896" s="57">
        <f t="shared" si="1017"/>
        <v>0.3083423744537715</v>
      </c>
      <c r="N3896" s="57">
        <f>IF(SetUp!$B$62=0,X3896,(B3896-E3896)*(1-(H3896/SetUp!$B$66/SetUp!$B$56)))</f>
        <v>0</v>
      </c>
      <c r="O3896" s="57">
        <f>K3896*SetUp!$B$65</f>
        <v>0</v>
      </c>
      <c r="P3896" s="57">
        <f>MIN(SetUp!$B$54*L3896^SetUp!$B$51,L3896)</f>
        <v>1.658367985076639E-3</v>
      </c>
      <c r="Q3896" s="57">
        <f t="shared" si="1018"/>
        <v>1.0096833180672198E-11</v>
      </c>
      <c r="R3896" s="57">
        <f>IF((H3896+N3896-O3896)&gt;SetUp!$B$56,T3895+H3896+N3896-O3896-SetUp!$B$56,T3895)</f>
        <v>0</v>
      </c>
      <c r="S3896" s="57">
        <f>R3896*SetUp!$B$65</f>
        <v>0</v>
      </c>
      <c r="T3896" s="57">
        <f>IF((R3896-S3896)&lt;SetUp!$B$53,R3896-S3896,SetUp!$B$53)</f>
        <v>0</v>
      </c>
      <c r="U3896" s="57">
        <f t="shared" si="1019"/>
        <v>0.3083423744537715</v>
      </c>
      <c r="V3896" s="57">
        <f>(L3896-P3896)/1000*SetUp!$B$13*1000000/SetUp!$B$48</f>
        <v>7.2092260763731403E-2</v>
      </c>
      <c r="W3896" s="57">
        <f t="shared" si="1021"/>
        <v>0</v>
      </c>
      <c r="X3896" s="57">
        <f>MAX((SetUp!$B$56*(1-($H3896/SetUp!$B$56)^2)*TANH(($B3896-$D3896)/SetUp!$B$56))/(1+$H3896/SetUp!$B$56*TANH(($B3896-$D3896)/SetUp!$B$56)),0)</f>
        <v>0</v>
      </c>
    </row>
    <row r="3897" spans="1:24" x14ac:dyDescent="0.3">
      <c r="A3897" s="64">
        <v>30559</v>
      </c>
      <c r="B3897" s="57">
        <v>0</v>
      </c>
      <c r="C3897" s="57"/>
      <c r="D3897" s="57">
        <v>4.016</v>
      </c>
      <c r="E3897" s="57">
        <f t="shared" si="1013"/>
        <v>0</v>
      </c>
      <c r="F3897" s="57">
        <f t="shared" si="1014"/>
        <v>4.016</v>
      </c>
      <c r="G3897" s="57">
        <f t="shared" si="1015"/>
        <v>0</v>
      </c>
      <c r="H3897" s="57">
        <f>IF(Q3896&gt;SetUp!$B$56,SetUp!$B$56,Q3896)</f>
        <v>1.0096833180672198E-11</v>
      </c>
      <c r="I3897" s="57">
        <f t="shared" si="1020"/>
        <v>0.3083423744537715</v>
      </c>
      <c r="J3897" s="57">
        <f>MIN(F3897,H3897,(1-EXP(-SetUp!$B$52*H3897/SetUp!$B$56))*F3897)</f>
        <v>6.3357497026572674E-12</v>
      </c>
      <c r="K3897" s="57">
        <f t="shared" si="1016"/>
        <v>3.7610834780149307E-12</v>
      </c>
      <c r="L3897" s="57">
        <f>IF(I3897&lt;=0,0,MIN(SetUp!$B$50*I3897^SetUp!$B$55,I3897))</f>
        <v>2.880170548560098E-3</v>
      </c>
      <c r="M3897" s="57">
        <f t="shared" si="1017"/>
        <v>0.30546220390521139</v>
      </c>
      <c r="N3897" s="57">
        <f>IF(SetUp!$B$62=0,X3897,(B3897-E3897)*(1-(H3897/SetUp!$B$66/SetUp!$B$56)))</f>
        <v>0</v>
      </c>
      <c r="O3897" s="57">
        <f>K3897*SetUp!$B$65</f>
        <v>0</v>
      </c>
      <c r="P3897" s="57">
        <f>MIN(SetUp!$B$54*L3897^SetUp!$B$51,L3897)</f>
        <v>1.6329060760226308E-3</v>
      </c>
      <c r="Q3897" s="57">
        <f t="shared" si="1018"/>
        <v>3.7610834780149307E-12</v>
      </c>
      <c r="R3897" s="57">
        <f>IF((H3897+N3897-O3897)&gt;SetUp!$B$56,T3896+H3897+N3897-O3897-SetUp!$B$56,T3896)</f>
        <v>0</v>
      </c>
      <c r="S3897" s="57">
        <f>R3897*SetUp!$B$65</f>
        <v>0</v>
      </c>
      <c r="T3897" s="57">
        <f>IF((R3897-S3897)&lt;SetUp!$B$53,R3897-S3897,SetUp!$B$53)</f>
        <v>0</v>
      </c>
      <c r="U3897" s="57">
        <f t="shared" si="1019"/>
        <v>0.30546220390521139</v>
      </c>
      <c r="V3897" s="57">
        <f>(L3897-P3897)/1000*SetUp!$B$13*1000000/SetUp!$B$48</f>
        <v>7.0941513300518372E-2</v>
      </c>
      <c r="W3897" s="57">
        <f t="shared" si="1021"/>
        <v>3.6429192995512949E-17</v>
      </c>
      <c r="X3897" s="57">
        <f>MAX((SetUp!$B$56*(1-($H3897/SetUp!$B$56)^2)*TANH(($B3897-$D3897)/SetUp!$B$56))/(1+$H3897/SetUp!$B$56*TANH(($B3897-$D3897)/SetUp!$B$56)),0)</f>
        <v>0</v>
      </c>
    </row>
    <row r="3898" spans="1:24" x14ac:dyDescent="0.3">
      <c r="A3898" s="64">
        <v>30560</v>
      </c>
      <c r="B3898" s="57">
        <v>0</v>
      </c>
      <c r="C3898" s="57"/>
      <c r="D3898" s="57">
        <v>4.7469999999999999</v>
      </c>
      <c r="E3898" s="57">
        <f t="shared" si="1013"/>
        <v>0</v>
      </c>
      <c r="F3898" s="57">
        <f t="shared" si="1014"/>
        <v>4.7469999999999999</v>
      </c>
      <c r="G3898" s="57">
        <f t="shared" si="1015"/>
        <v>0</v>
      </c>
      <c r="H3898" s="57">
        <f>IF(Q3897&gt;SetUp!$B$56,SetUp!$B$56,Q3897)</f>
        <v>3.7610834780149307E-12</v>
      </c>
      <c r="I3898" s="57">
        <f t="shared" si="1020"/>
        <v>0.30546220390521139</v>
      </c>
      <c r="J3898" s="57">
        <f>MIN(F3898,H3898,(1-EXP(-SetUp!$B$52*H3898/SetUp!$B$56))*F3898)</f>
        <v>2.7895320497961506E-12</v>
      </c>
      <c r="K3898" s="57">
        <f t="shared" si="1016"/>
        <v>9.7155142821878014E-13</v>
      </c>
      <c r="L3898" s="57">
        <f>IF(I3898&lt;=0,0,MIN(SetUp!$B$50*I3898^SetUp!$B$55,I3898))</f>
        <v>2.8354717136168969E-3</v>
      </c>
      <c r="M3898" s="57">
        <f t="shared" si="1017"/>
        <v>0.30262673219159447</v>
      </c>
      <c r="N3898" s="57">
        <f>IF(SetUp!$B$62=0,X3898,(B3898-E3898)*(1-(H3898/SetUp!$B$66/SetUp!$B$56)))</f>
        <v>0</v>
      </c>
      <c r="O3898" s="57">
        <f>K3898*SetUp!$B$65</f>
        <v>0</v>
      </c>
      <c r="P3898" s="57">
        <f>MIN(SetUp!$B$54*L3898^SetUp!$B$51,L3898)</f>
        <v>1.6079919827611422E-3</v>
      </c>
      <c r="Q3898" s="57">
        <f t="shared" si="1018"/>
        <v>9.7155142821878014E-13</v>
      </c>
      <c r="R3898" s="57">
        <f>IF((H3898+N3898-O3898)&gt;SetUp!$B$56,T3897+H3898+N3898-O3898-SetUp!$B$56,T3897)</f>
        <v>0</v>
      </c>
      <c r="S3898" s="57">
        <f>R3898*SetUp!$B$65</f>
        <v>0</v>
      </c>
      <c r="T3898" s="57">
        <f>IF((R3898-S3898)&lt;SetUp!$B$53,R3898-S3898,SetUp!$B$53)</f>
        <v>0</v>
      </c>
      <c r="U3898" s="57">
        <f t="shared" si="1019"/>
        <v>0.30262673219159447</v>
      </c>
      <c r="V3898" s="57">
        <f>(L3898-P3898)/1000*SetUp!$B$13*1000000/SetUp!$B$48</f>
        <v>6.9816203034681099E-2</v>
      </c>
      <c r="W3898" s="57">
        <f t="shared" si="1021"/>
        <v>-3.903127820947816E-17</v>
      </c>
      <c r="X3898" s="57">
        <f>MAX((SetUp!$B$56*(1-($H3898/SetUp!$B$56)^2)*TANH(($B3898-$D3898)/SetUp!$B$56))/(1+$H3898/SetUp!$B$56*TANH(($B3898-$D3898)/SetUp!$B$56)),0)</f>
        <v>0</v>
      </c>
    </row>
    <row r="3899" spans="1:24" x14ac:dyDescent="0.3">
      <c r="A3899" s="64">
        <v>30561</v>
      </c>
      <c r="B3899" s="57">
        <v>0</v>
      </c>
      <c r="C3899" s="57"/>
      <c r="D3899" s="57">
        <v>4.7469999999999999</v>
      </c>
      <c r="E3899" s="57">
        <f t="shared" si="1013"/>
        <v>0</v>
      </c>
      <c r="F3899" s="57">
        <f t="shared" si="1014"/>
        <v>4.7469999999999999</v>
      </c>
      <c r="G3899" s="57">
        <f t="shared" si="1015"/>
        <v>0</v>
      </c>
      <c r="H3899" s="57">
        <f>IF(Q3898&gt;SetUp!$B$56,SetUp!$B$56,Q3898)</f>
        <v>9.7155142821878014E-13</v>
      </c>
      <c r="I3899" s="57">
        <f t="shared" si="1020"/>
        <v>0.30262673219159447</v>
      </c>
      <c r="J3899" s="57">
        <f>MIN(F3899,H3899,(1-EXP(-SetUp!$B$52*H3899/SetUp!$B$56))*F3899)</f>
        <v>7.2044026300233093E-13</v>
      </c>
      <c r="K3899" s="57">
        <f t="shared" si="1016"/>
        <v>2.5111116521644921E-13</v>
      </c>
      <c r="L3899" s="57">
        <f>IF(I3899&lt;=0,0,MIN(SetUp!$B$50*I3899^SetUp!$B$55,I3899))</f>
        <v>2.7917401867511927E-3</v>
      </c>
      <c r="M3899" s="57">
        <f t="shared" si="1017"/>
        <v>0.29983499200484326</v>
      </c>
      <c r="N3899" s="57">
        <f>IF(SetUp!$B$62=0,X3899,(B3899-E3899)*(1-(H3899/SetUp!$B$66/SetUp!$B$56)))</f>
        <v>0</v>
      </c>
      <c r="O3899" s="57">
        <f>K3899*SetUp!$B$65</f>
        <v>0</v>
      </c>
      <c r="P3899" s="57">
        <f>MIN(SetUp!$B$54*L3899^SetUp!$B$51,L3899)</f>
        <v>1.5836105780824012E-3</v>
      </c>
      <c r="Q3899" s="57">
        <f t="shared" si="1018"/>
        <v>2.5111116521644921E-13</v>
      </c>
      <c r="R3899" s="57">
        <f>IF((H3899+N3899-O3899)&gt;SetUp!$B$56,T3898+H3899+N3899-O3899-SetUp!$B$56,T3898)</f>
        <v>0</v>
      </c>
      <c r="S3899" s="57">
        <f>R3899*SetUp!$B$65</f>
        <v>0</v>
      </c>
      <c r="T3899" s="57">
        <f>IF((R3899-S3899)&lt;SetUp!$B$53,R3899-S3899,SetUp!$B$53)</f>
        <v>0</v>
      </c>
      <c r="U3899" s="57">
        <f t="shared" si="1019"/>
        <v>0.29983499200484326</v>
      </c>
      <c r="V3899" s="57">
        <f>(L3899-P3899)/1000*SetUp!$B$13*1000000/SetUp!$B$48</f>
        <v>6.8715612918696795E-2</v>
      </c>
      <c r="W3899" s="57">
        <f t="shared" si="1021"/>
        <v>-3.4694469519536142E-18</v>
      </c>
      <c r="X3899" s="57">
        <f>MAX((SetUp!$B$56*(1-($H3899/SetUp!$B$56)^2)*TANH(($B3899-$D3899)/SetUp!$B$56))/(1+$H3899/SetUp!$B$56*TANH(($B3899-$D3899)/SetUp!$B$56)),0)</f>
        <v>0</v>
      </c>
    </row>
    <row r="3900" spans="1:24" x14ac:dyDescent="0.3">
      <c r="A3900" s="64">
        <v>30562</v>
      </c>
      <c r="B3900" s="57">
        <v>0</v>
      </c>
      <c r="C3900" s="57"/>
      <c r="D3900" s="57">
        <v>4.7469999999999999</v>
      </c>
      <c r="E3900" s="57">
        <f t="shared" si="1013"/>
        <v>0</v>
      </c>
      <c r="F3900" s="57">
        <f t="shared" si="1014"/>
        <v>4.7469999999999999</v>
      </c>
      <c r="G3900" s="57">
        <f t="shared" si="1015"/>
        <v>0</v>
      </c>
      <c r="H3900" s="57">
        <f>IF(Q3899&gt;SetUp!$B$56,SetUp!$B$56,Q3899)</f>
        <v>2.5111116521644921E-13</v>
      </c>
      <c r="I3900" s="57">
        <f t="shared" si="1020"/>
        <v>0.29983499200484326</v>
      </c>
      <c r="J3900" s="57">
        <f>MIN(F3900,H3900,(1-EXP(-SetUp!$B$52*H3900/SetUp!$B$56))*F3900)</f>
        <v>1.8603907303571532E-13</v>
      </c>
      <c r="K3900" s="57">
        <f t="shared" si="1016"/>
        <v>6.5072092180733886E-14</v>
      </c>
      <c r="L3900" s="57">
        <f>IF(I3900&lt;=0,0,MIN(SetUp!$B$50*I3900^SetUp!$B$55,I3900))</f>
        <v>2.7489491741869146E-3</v>
      </c>
      <c r="M3900" s="57">
        <f t="shared" si="1017"/>
        <v>0.29708604283065637</v>
      </c>
      <c r="N3900" s="57">
        <f>IF(SetUp!$B$62=0,X3900,(B3900-E3900)*(1-(H3900/SetUp!$B$66/SetUp!$B$56)))</f>
        <v>0</v>
      </c>
      <c r="O3900" s="57">
        <f>K3900*SetUp!$B$65</f>
        <v>0</v>
      </c>
      <c r="P3900" s="57">
        <f>MIN(SetUp!$B$54*L3900^SetUp!$B$51,L3900)</f>
        <v>1.5597472437639886E-3</v>
      </c>
      <c r="Q3900" s="57">
        <f t="shared" si="1018"/>
        <v>6.5072092180733886E-14</v>
      </c>
      <c r="R3900" s="57">
        <f>IF((H3900+N3900-O3900)&gt;SetUp!$B$56,T3899+H3900+N3900-O3900-SetUp!$B$56,T3899)</f>
        <v>0</v>
      </c>
      <c r="S3900" s="57">
        <f>R3900*SetUp!$B$65</f>
        <v>0</v>
      </c>
      <c r="T3900" s="57">
        <f>IF((R3900-S3900)&lt;SetUp!$B$53,R3900-S3900,SetUp!$B$53)</f>
        <v>0</v>
      </c>
      <c r="U3900" s="57">
        <f t="shared" si="1019"/>
        <v>0.29708604283065637</v>
      </c>
      <c r="V3900" s="57">
        <f>(L3900-P3900)/1000*SetUp!$B$13*1000000/SetUp!$B$48</f>
        <v>6.7639050435284384E-2</v>
      </c>
      <c r="W3900" s="57">
        <f t="shared" si="1021"/>
        <v>-7.3725747729014302E-18</v>
      </c>
      <c r="X3900" s="57">
        <f>MAX((SetUp!$B$56*(1-($H3900/SetUp!$B$56)^2)*TANH(($B3900-$D3900)/SetUp!$B$56))/(1+$H3900/SetUp!$B$56*TANH(($B3900-$D3900)/SetUp!$B$56)),0)</f>
        <v>0</v>
      </c>
    </row>
    <row r="3901" spans="1:24" x14ac:dyDescent="0.3">
      <c r="A3901" s="64">
        <v>30563</v>
      </c>
      <c r="B3901" s="57">
        <v>0</v>
      </c>
      <c r="C3901" s="57"/>
      <c r="D3901" s="57">
        <v>4.7469999999999999</v>
      </c>
      <c r="E3901" s="57">
        <f t="shared" si="1013"/>
        <v>0</v>
      </c>
      <c r="F3901" s="57">
        <f t="shared" si="1014"/>
        <v>4.7469999999999999</v>
      </c>
      <c r="G3901" s="57">
        <f t="shared" si="1015"/>
        <v>0</v>
      </c>
      <c r="H3901" s="57">
        <f>IF(Q3900&gt;SetUp!$B$56,SetUp!$B$56,Q3900)</f>
        <v>6.5072092180733886E-14</v>
      </c>
      <c r="I3901" s="57">
        <f t="shared" si="1020"/>
        <v>0.29708604283065637</v>
      </c>
      <c r="J3901" s="57">
        <f>MIN(F3901,H3901,(1-EXP(-SetUp!$B$52*H3901/SetUp!$B$56))*F3901)</f>
        <v>4.8486104020639685E-14</v>
      </c>
      <c r="K3901" s="57">
        <f t="shared" si="1016"/>
        <v>1.6585988160094201E-14</v>
      </c>
      <c r="L3901" s="57">
        <f>IF(I3901&lt;=0,0,MIN(SetUp!$B$50*I3901^SetUp!$B$55,I3901))</f>
        <v>2.7070727849295788E-3</v>
      </c>
      <c r="M3901" s="57">
        <f t="shared" si="1017"/>
        <v>0.29437897004572677</v>
      </c>
      <c r="N3901" s="57">
        <f>IF(SetUp!$B$62=0,X3901,(B3901-E3901)*(1-(H3901/SetUp!$B$66/SetUp!$B$56)))</f>
        <v>0</v>
      </c>
      <c r="O3901" s="57">
        <f>K3901*SetUp!$B$65</f>
        <v>0</v>
      </c>
      <c r="P3901" s="57">
        <f>MIN(SetUp!$B$54*L3901^SetUp!$B$51,L3901)</f>
        <v>1.5363878504075226E-3</v>
      </c>
      <c r="Q3901" s="57">
        <f t="shared" si="1018"/>
        <v>1.6585988160094201E-14</v>
      </c>
      <c r="R3901" s="57">
        <f>IF((H3901+N3901-O3901)&gt;SetUp!$B$56,T3900+H3901+N3901-O3901-SetUp!$B$56,T3900)</f>
        <v>0</v>
      </c>
      <c r="S3901" s="57">
        <f>R3901*SetUp!$B$65</f>
        <v>0</v>
      </c>
      <c r="T3901" s="57">
        <f>IF((R3901-S3901)&lt;SetUp!$B$53,R3901-S3901,SetUp!$B$53)</f>
        <v>0</v>
      </c>
      <c r="U3901" s="57">
        <f t="shared" si="1019"/>
        <v>0.29437897004572677</v>
      </c>
      <c r="V3901" s="57">
        <f>(L3901-P3901)/1000*SetUp!$B$13*1000000/SetUp!$B$48</f>
        <v>6.658584661210909E-2</v>
      </c>
      <c r="W3901" s="57">
        <f t="shared" si="1021"/>
        <v>5.2041704279304213E-18</v>
      </c>
      <c r="X3901" s="57">
        <f>MAX((SetUp!$B$56*(1-($H3901/SetUp!$B$56)^2)*TANH(($B3901-$D3901)/SetUp!$B$56))/(1+$H3901/SetUp!$B$56*TANH(($B3901-$D3901)/SetUp!$B$56)),0)</f>
        <v>0</v>
      </c>
    </row>
    <row r="3902" spans="1:24" x14ac:dyDescent="0.3">
      <c r="A3902" s="64">
        <v>30564</v>
      </c>
      <c r="B3902" s="57">
        <v>0</v>
      </c>
      <c r="C3902" s="57"/>
      <c r="D3902" s="57">
        <v>4.7469999999999999</v>
      </c>
      <c r="E3902" s="57">
        <f t="shared" si="1013"/>
        <v>0</v>
      </c>
      <c r="F3902" s="57">
        <f t="shared" si="1014"/>
        <v>4.7469999999999999</v>
      </c>
      <c r="G3902" s="57">
        <f t="shared" si="1015"/>
        <v>0</v>
      </c>
      <c r="H3902" s="57">
        <f>IF(Q3901&gt;SetUp!$B$56,SetUp!$B$56,Q3901)</f>
        <v>1.6585988160094201E-14</v>
      </c>
      <c r="I3902" s="57">
        <f t="shared" si="1020"/>
        <v>0.29437897004572677</v>
      </c>
      <c r="J3902" s="57">
        <f>MIN(F3902,H3902,(1-EXP(-SetUp!$B$52*H3902/SetUp!$B$56))*F3902)</f>
        <v>1.2121526005159921E-14</v>
      </c>
      <c r="K3902" s="57">
        <f t="shared" si="1016"/>
        <v>4.4644621549342796E-15</v>
      </c>
      <c r="L3902" s="57">
        <f>IF(I3902&lt;=0,0,MIN(SetUp!$B$50*I3902^SetUp!$B$55,I3902))</f>
        <v>2.6660859949955121E-3</v>
      </c>
      <c r="M3902" s="57">
        <f t="shared" si="1017"/>
        <v>0.29171288405073126</v>
      </c>
      <c r="N3902" s="57">
        <f>IF(SetUp!$B$62=0,X3902,(B3902-E3902)*(1-(H3902/SetUp!$B$66/SetUp!$B$56)))</f>
        <v>0</v>
      </c>
      <c r="O3902" s="57">
        <f>K3902*SetUp!$B$65</f>
        <v>0</v>
      </c>
      <c r="P3902" s="57">
        <f>MIN(SetUp!$B$54*L3902^SetUp!$B$51,L3902)</f>
        <v>1.5135187381930854E-3</v>
      </c>
      <c r="Q3902" s="57">
        <f t="shared" si="1018"/>
        <v>4.4644621549342796E-15</v>
      </c>
      <c r="R3902" s="57">
        <f>IF((H3902+N3902-O3902)&gt;SetUp!$B$56,T3901+H3902+N3902-O3902-SetUp!$B$56,T3901)</f>
        <v>0</v>
      </c>
      <c r="S3902" s="57">
        <f>R3902*SetUp!$B$65</f>
        <v>0</v>
      </c>
      <c r="T3902" s="57">
        <f>IF((R3902-S3902)&lt;SetUp!$B$53,R3902-S3902,SetUp!$B$53)</f>
        <v>0</v>
      </c>
      <c r="U3902" s="57">
        <f t="shared" si="1019"/>
        <v>0.29171288405073126</v>
      </c>
      <c r="V3902" s="57">
        <f>(L3902-P3902)/1000*SetUp!$B$13*1000000/SetUp!$B$48</f>
        <v>6.5555355081867092E-2</v>
      </c>
      <c r="W3902" s="57">
        <f t="shared" si="1021"/>
        <v>-3.8597597340483958E-17</v>
      </c>
      <c r="X3902" s="57">
        <f>MAX((SetUp!$B$56*(1-($H3902/SetUp!$B$56)^2)*TANH(($B3902-$D3902)/SetUp!$B$56))/(1+$H3902/SetUp!$B$56*TANH(($B3902-$D3902)/SetUp!$B$56)),0)</f>
        <v>0</v>
      </c>
    </row>
    <row r="3903" spans="1:24" x14ac:dyDescent="0.3">
      <c r="A3903" s="64">
        <v>30565</v>
      </c>
      <c r="B3903" s="57">
        <v>0</v>
      </c>
      <c r="C3903" s="57"/>
      <c r="D3903" s="57">
        <v>4.7469999999999999</v>
      </c>
      <c r="E3903" s="57">
        <f t="shared" si="1013"/>
        <v>0</v>
      </c>
      <c r="F3903" s="57">
        <f t="shared" si="1014"/>
        <v>4.7469999999999999</v>
      </c>
      <c r="G3903" s="57">
        <f t="shared" si="1015"/>
        <v>0</v>
      </c>
      <c r="H3903" s="57">
        <f>IF(Q3902&gt;SetUp!$B$56,SetUp!$B$56,Q3902)</f>
        <v>4.4644621549342796E-15</v>
      </c>
      <c r="I3903" s="57">
        <f t="shared" si="1020"/>
        <v>0.29171288405073126</v>
      </c>
      <c r="J3903" s="57">
        <f>MIN(F3903,H3903,(1-EXP(-SetUp!$B$52*H3903/SetUp!$B$56))*F3903)</f>
        <v>3.1621372187373708E-15</v>
      </c>
      <c r="K3903" s="57">
        <f t="shared" si="1016"/>
        <v>1.3023249361969088E-15</v>
      </c>
      <c r="L3903" s="57">
        <f>IF(I3903&lt;=0,0,MIN(SetUp!$B$50*I3903^SetUp!$B$55,I3903))</f>
        <v>2.6259646132681725E-3</v>
      </c>
      <c r="M3903" s="57">
        <f t="shared" si="1017"/>
        <v>0.28908691943746306</v>
      </c>
      <c r="N3903" s="57">
        <f>IF(SetUp!$B$62=0,X3903,(B3903-E3903)*(1-(H3903/SetUp!$B$66/SetUp!$B$56)))</f>
        <v>0</v>
      </c>
      <c r="O3903" s="57">
        <f>K3903*SetUp!$B$65</f>
        <v>0</v>
      </c>
      <c r="P3903" s="57">
        <f>MIN(SetUp!$B$54*L3903^SetUp!$B$51,L3903)</f>
        <v>1.4911266985042843E-3</v>
      </c>
      <c r="Q3903" s="57">
        <f t="shared" si="1018"/>
        <v>1.3023249361969088E-15</v>
      </c>
      <c r="R3903" s="57">
        <f>IF((H3903+N3903-O3903)&gt;SetUp!$B$56,T3902+H3903+N3903-O3903-SetUp!$B$56,T3902)</f>
        <v>0</v>
      </c>
      <c r="S3903" s="57">
        <f>R3903*SetUp!$B$65</f>
        <v>0</v>
      </c>
      <c r="T3903" s="57">
        <f>IF((R3903-S3903)&lt;SetUp!$B$53,R3903-S3903,SetUp!$B$53)</f>
        <v>0</v>
      </c>
      <c r="U3903" s="57">
        <f t="shared" si="1019"/>
        <v>0.28908691943746306</v>
      </c>
      <c r="V3903" s="57">
        <f>(L3903-P3903)/1000*SetUp!$B$13*1000000/SetUp!$B$48</f>
        <v>6.4546951185396259E-2</v>
      </c>
      <c r="W3903" s="57">
        <f t="shared" si="1021"/>
        <v>-2.4286128663675299E-17</v>
      </c>
      <c r="X3903" s="57">
        <f>MAX((SetUp!$B$56*(1-($H3903/SetUp!$B$56)^2)*TANH(($B3903-$D3903)/SetUp!$B$56))/(1+$H3903/SetUp!$B$56*TANH(($B3903-$D3903)/SetUp!$B$56)),0)</f>
        <v>0</v>
      </c>
    </row>
    <row r="3904" spans="1:24" x14ac:dyDescent="0.3">
      <c r="A3904" s="64">
        <v>30566</v>
      </c>
      <c r="B3904" s="57">
        <v>0</v>
      </c>
      <c r="C3904" s="57"/>
      <c r="D3904" s="57">
        <v>4.7469999999999999</v>
      </c>
      <c r="E3904" s="57">
        <f t="shared" si="1013"/>
        <v>0</v>
      </c>
      <c r="F3904" s="57">
        <f t="shared" si="1014"/>
        <v>4.7469999999999999</v>
      </c>
      <c r="G3904" s="57">
        <f t="shared" si="1015"/>
        <v>0</v>
      </c>
      <c r="H3904" s="57">
        <f>IF(Q3903&gt;SetUp!$B$56,SetUp!$B$56,Q3903)</f>
        <v>1.3023249361969088E-15</v>
      </c>
      <c r="I3904" s="57">
        <f t="shared" si="1020"/>
        <v>0.28908691943746306</v>
      </c>
      <c r="J3904" s="57">
        <f>MIN(F3904,H3904,(1-EXP(-SetUp!$B$52*H3904/SetUp!$B$56))*F3904)</f>
        <v>1.0540457395791236E-15</v>
      </c>
      <c r="K3904" s="57">
        <f t="shared" si="1016"/>
        <v>2.4827919661778521E-16</v>
      </c>
      <c r="L3904" s="57">
        <f>IF(I3904&lt;=0,0,MIN(SetUp!$B$50*I3904^SetUp!$B$55,I3904))</f>
        <v>2.5866852488981066E-3</v>
      </c>
      <c r="M3904" s="57">
        <f t="shared" si="1017"/>
        <v>0.28650023418856496</v>
      </c>
      <c r="N3904" s="57">
        <f>IF(SetUp!$B$62=0,X3904,(B3904-E3904)*(1-(H3904/SetUp!$B$66/SetUp!$B$56)))</f>
        <v>0</v>
      </c>
      <c r="O3904" s="57">
        <f>K3904*SetUp!$B$65</f>
        <v>0</v>
      </c>
      <c r="P3904" s="57">
        <f>MIN(SetUp!$B$54*L3904^SetUp!$B$51,L3904)</f>
        <v>1.4691989563794818E-3</v>
      </c>
      <c r="Q3904" s="57">
        <f t="shared" si="1018"/>
        <v>2.4827919661778521E-16</v>
      </c>
      <c r="R3904" s="57">
        <f>IF((H3904+N3904-O3904)&gt;SetUp!$B$56,T3903+H3904+N3904-O3904-SetUp!$B$56,T3903)</f>
        <v>0</v>
      </c>
      <c r="S3904" s="57">
        <f>R3904*SetUp!$B$65</f>
        <v>0</v>
      </c>
      <c r="T3904" s="57">
        <f>IF((R3904-S3904)&lt;SetUp!$B$53,R3904-S3904,SetUp!$B$53)</f>
        <v>0</v>
      </c>
      <c r="U3904" s="57">
        <f t="shared" si="1019"/>
        <v>0.28650023418856496</v>
      </c>
      <c r="V3904" s="57">
        <f>(L3904-P3904)/1000*SetUp!$B$13*1000000/SetUp!$B$48</f>
        <v>6.3560031115594509E-2</v>
      </c>
      <c r="W3904" s="57">
        <f t="shared" si="1021"/>
        <v>3.903127820947816E-18</v>
      </c>
      <c r="X3904" s="57">
        <f>MAX((SetUp!$B$56*(1-($H3904/SetUp!$B$56)^2)*TANH(($B3904-$D3904)/SetUp!$B$56))/(1+$H3904/SetUp!$B$56*TANH(($B3904-$D3904)/SetUp!$B$56)),0)</f>
        <v>0</v>
      </c>
    </row>
    <row r="3905" spans="1:24" x14ac:dyDescent="0.3">
      <c r="A3905" s="64">
        <v>30567</v>
      </c>
      <c r="B3905" s="57">
        <v>0</v>
      </c>
      <c r="C3905" s="57"/>
      <c r="D3905" s="57">
        <v>4.7469999999999999</v>
      </c>
      <c r="E3905" s="57">
        <f t="shared" si="1013"/>
        <v>0</v>
      </c>
      <c r="F3905" s="57">
        <f t="shared" si="1014"/>
        <v>4.7469999999999999</v>
      </c>
      <c r="G3905" s="57">
        <f t="shared" si="1015"/>
        <v>0</v>
      </c>
      <c r="H3905" s="57">
        <f>IF(Q3904&gt;SetUp!$B$56,SetUp!$B$56,Q3904)</f>
        <v>2.4827919661778521E-16</v>
      </c>
      <c r="I3905" s="57">
        <f t="shared" si="1020"/>
        <v>0.28650023418856496</v>
      </c>
      <c r="J3905" s="57">
        <f>MIN(F3905,H3905,(1-EXP(-SetUp!$B$52*H3905/SetUp!$B$56))*F3905)</f>
        <v>0</v>
      </c>
      <c r="K3905" s="57">
        <f t="shared" si="1016"/>
        <v>2.4827919661778521E-16</v>
      </c>
      <c r="L3905" s="57">
        <f>IF(I3905&lt;=0,0,MIN(SetUp!$B$50*I3905^SetUp!$B$55,I3905))</f>
        <v>2.5482252801678597E-3</v>
      </c>
      <c r="M3905" s="57">
        <f t="shared" si="1017"/>
        <v>0.28395200890839711</v>
      </c>
      <c r="N3905" s="57">
        <f>IF(SetUp!$B$62=0,X3905,(B3905-E3905)*(1-(H3905/SetUp!$B$66/SetUp!$B$56)))</f>
        <v>0</v>
      </c>
      <c r="O3905" s="57">
        <f>K3905*SetUp!$B$65</f>
        <v>0</v>
      </c>
      <c r="P3905" s="57">
        <f>MIN(SetUp!$B$54*L3905^SetUp!$B$51,L3905)</f>
        <v>1.4477231537473071E-3</v>
      </c>
      <c r="Q3905" s="57">
        <f t="shared" si="1018"/>
        <v>2.4827919661778521E-16</v>
      </c>
      <c r="R3905" s="57">
        <f>IF((H3905+N3905-O3905)&gt;SetUp!$B$56,T3904+H3905+N3905-O3905-SetUp!$B$56,T3904)</f>
        <v>0</v>
      </c>
      <c r="S3905" s="57">
        <f>R3905*SetUp!$B$65</f>
        <v>0</v>
      </c>
      <c r="T3905" s="57">
        <f>IF((R3905-S3905)&lt;SetUp!$B$53,R3905-S3905,SetUp!$B$53)</f>
        <v>0</v>
      </c>
      <c r="U3905" s="57">
        <f t="shared" si="1019"/>
        <v>0.28395200890839711</v>
      </c>
      <c r="V3905" s="57">
        <f>(L3905-P3905)/1000*SetUp!$B$13*1000000/SetUp!$B$48</f>
        <v>6.2594011100053332E-2</v>
      </c>
      <c r="W3905" s="57">
        <f t="shared" si="1021"/>
        <v>1.1275702593849246E-17</v>
      </c>
      <c r="X3905" s="57">
        <f>MAX((SetUp!$B$56*(1-($H3905/SetUp!$B$56)^2)*TANH(($B3905-$D3905)/SetUp!$B$56))/(1+$H3905/SetUp!$B$56*TANH(($B3905-$D3905)/SetUp!$B$56)),0)</f>
        <v>0</v>
      </c>
    </row>
    <row r="3906" spans="1:24" x14ac:dyDescent="0.3">
      <c r="A3906" s="64">
        <v>30568</v>
      </c>
      <c r="B3906" s="57">
        <v>0</v>
      </c>
      <c r="C3906" s="57"/>
      <c r="D3906" s="57">
        <v>4.7469999999999999</v>
      </c>
      <c r="E3906" s="57">
        <f t="shared" si="1013"/>
        <v>0</v>
      </c>
      <c r="F3906" s="57">
        <f t="shared" si="1014"/>
        <v>4.7469999999999999</v>
      </c>
      <c r="G3906" s="57">
        <f t="shared" si="1015"/>
        <v>0</v>
      </c>
      <c r="H3906" s="57">
        <f>IF(Q3905&gt;SetUp!$B$56,SetUp!$B$56,Q3905)</f>
        <v>2.4827919661778521E-16</v>
      </c>
      <c r="I3906" s="57">
        <f t="shared" si="1020"/>
        <v>0.28395200890839711</v>
      </c>
      <c r="J3906" s="57">
        <f>MIN(F3906,H3906,(1-EXP(-SetUp!$B$52*H3906/SetUp!$B$56))*F3906)</f>
        <v>0</v>
      </c>
      <c r="K3906" s="57">
        <f t="shared" si="1016"/>
        <v>2.4827919661778521E-16</v>
      </c>
      <c r="L3906" s="57">
        <f>IF(I3906&lt;=0,0,MIN(SetUp!$B$50*I3906^SetUp!$B$55,I3906))</f>
        <v>2.5105628247476196E-3</v>
      </c>
      <c r="M3906" s="57">
        <f t="shared" si="1017"/>
        <v>0.28144144608364952</v>
      </c>
      <c r="N3906" s="57">
        <f>IF(SetUp!$B$62=0,X3906,(B3906-E3906)*(1-(H3906/SetUp!$B$66/SetUp!$B$56)))</f>
        <v>0</v>
      </c>
      <c r="O3906" s="57">
        <f>K3906*SetUp!$B$65</f>
        <v>0</v>
      </c>
      <c r="P3906" s="57">
        <f>MIN(SetUp!$B$54*L3906^SetUp!$B$51,L3906)</f>
        <v>1.4266873334069033E-3</v>
      </c>
      <c r="Q3906" s="57">
        <f t="shared" si="1018"/>
        <v>2.4827919661778521E-16</v>
      </c>
      <c r="R3906" s="57">
        <f>IF((H3906+N3906-O3906)&gt;SetUp!$B$56,T3905+H3906+N3906-O3906-SetUp!$B$56,T3905)</f>
        <v>0</v>
      </c>
      <c r="S3906" s="57">
        <f>R3906*SetUp!$B$65</f>
        <v>0</v>
      </c>
      <c r="T3906" s="57">
        <f>IF((R3906-S3906)&lt;SetUp!$B$53,R3906-S3906,SetUp!$B$53)</f>
        <v>0</v>
      </c>
      <c r="U3906" s="57">
        <f t="shared" si="1019"/>
        <v>0.28144144608364952</v>
      </c>
      <c r="V3906" s="57">
        <f>(L3906-P3906)/1000*SetUp!$B$13*1000000/SetUp!$B$48</f>
        <v>6.1648326620434166E-2</v>
      </c>
      <c r="W3906" s="57">
        <f t="shared" si="1021"/>
        <v>2.211772431870429E-17</v>
      </c>
      <c r="X3906" s="57">
        <f>MAX((SetUp!$B$56*(1-($H3906/SetUp!$B$56)^2)*TANH(($B3906-$D3906)/SetUp!$B$56))/(1+$H3906/SetUp!$B$56*TANH(($B3906-$D3906)/SetUp!$B$56)),0)</f>
        <v>0</v>
      </c>
    </row>
    <row r="3907" spans="1:24" x14ac:dyDescent="0.3">
      <c r="A3907" s="64">
        <v>30569</v>
      </c>
      <c r="B3907" s="57">
        <v>0</v>
      </c>
      <c r="C3907" s="57"/>
      <c r="D3907" s="57">
        <v>4.7469999999999999</v>
      </c>
      <c r="E3907" s="57">
        <f t="shared" ref="E3907:E3970" si="1022">IF(B3907&gt;=D3907,D3907,B3907)</f>
        <v>0</v>
      </c>
      <c r="F3907" s="57">
        <f t="shared" ref="F3907:F3970" si="1023">D3907-E3907</f>
        <v>4.7469999999999999</v>
      </c>
      <c r="G3907" s="57">
        <f t="shared" ref="G3907:G3970" si="1024">MAX(B3907-D3907-N3907,0)</f>
        <v>0</v>
      </c>
      <c r="H3907" s="57">
        <f>IF(Q3906&gt;SetUp!$B$56,SetUp!$B$56,Q3906)</f>
        <v>2.4827919661778521E-16</v>
      </c>
      <c r="I3907" s="57">
        <f t="shared" si="1020"/>
        <v>0.28144144608364952</v>
      </c>
      <c r="J3907" s="57">
        <f>MIN(F3907,H3907,(1-EXP(-SetUp!$B$52*H3907/SetUp!$B$56))*F3907)</f>
        <v>0</v>
      </c>
      <c r="K3907" s="57">
        <f t="shared" ref="K3907:K3970" si="1025">MAX(H3907-J3907,0)</f>
        <v>2.4827919661778521E-16</v>
      </c>
      <c r="L3907" s="57">
        <f>IF(I3907&lt;=0,0,MIN(SetUp!$B$50*I3907^SetUp!$B$55,I3907))</f>
        <v>2.4736767112715371E-3</v>
      </c>
      <c r="M3907" s="57">
        <f t="shared" ref="M3907:M3970" si="1026">MAX(I3907-L3907,0)</f>
        <v>0.27896776937237799</v>
      </c>
      <c r="N3907" s="57">
        <f>IF(SetUp!$B$62=0,X3907,(B3907-E3907)*(1-(H3907/SetUp!$B$66/SetUp!$B$56)))</f>
        <v>0</v>
      </c>
      <c r="O3907" s="57">
        <f>K3907*SetUp!$B$65</f>
        <v>0</v>
      </c>
      <c r="P3907" s="57">
        <f>MIN(SetUp!$B$54*L3907^SetUp!$B$51,L3907)</f>
        <v>1.4060799237155482E-3</v>
      </c>
      <c r="Q3907" s="57">
        <f t="shared" ref="Q3907:Q3970" si="1027">IF((K3907+N3907-O3907)&lt;0,0,K3907+N3907-O3907)</f>
        <v>2.4827919661778521E-16</v>
      </c>
      <c r="R3907" s="57">
        <f>IF((H3907+N3907-O3907)&gt;SetUp!$B$56,T3906+H3907+N3907-O3907-SetUp!$B$56,T3906)</f>
        <v>0</v>
      </c>
      <c r="S3907" s="57">
        <f>R3907*SetUp!$B$65</f>
        <v>0</v>
      </c>
      <c r="T3907" s="57">
        <f>IF((R3907-S3907)&lt;SetUp!$B$53,R3907-S3907,SetUp!$B$53)</f>
        <v>0</v>
      </c>
      <c r="U3907" s="57">
        <f t="shared" ref="U3907:U3970" si="1028">M3907+R3907-T3907</f>
        <v>0.27896776937237799</v>
      </c>
      <c r="V3907" s="57">
        <f>(L3907-P3907)/1000*SetUp!$B$13*1000000/SetUp!$B$48</f>
        <v>6.0722431666727979E-2</v>
      </c>
      <c r="W3907" s="57">
        <f t="shared" si="1021"/>
        <v>1.5178830414797062E-17</v>
      </c>
      <c r="X3907" s="57">
        <f>MAX((SetUp!$B$56*(1-($H3907/SetUp!$B$56)^2)*TANH(($B3907-$D3907)/SetUp!$B$56))/(1+$H3907/SetUp!$B$56*TANH(($B3907-$D3907)/SetUp!$B$56)),0)</f>
        <v>0</v>
      </c>
    </row>
    <row r="3908" spans="1:24" x14ac:dyDescent="0.3">
      <c r="A3908" s="64">
        <v>30570</v>
      </c>
      <c r="B3908" s="57">
        <v>0</v>
      </c>
      <c r="C3908" s="57"/>
      <c r="D3908" s="57">
        <v>4.7469999999999999</v>
      </c>
      <c r="E3908" s="57">
        <f t="shared" si="1022"/>
        <v>0</v>
      </c>
      <c r="F3908" s="57">
        <f t="shared" si="1023"/>
        <v>4.7469999999999999</v>
      </c>
      <c r="G3908" s="57">
        <f t="shared" si="1024"/>
        <v>0</v>
      </c>
      <c r="H3908" s="57">
        <f>IF(Q3907&gt;SetUp!$B$56,SetUp!$B$56,Q3907)</f>
        <v>2.4827919661778521E-16</v>
      </c>
      <c r="I3908" s="57">
        <f t="shared" ref="I3908:I3971" si="1029">U3907+G3908+O3908</f>
        <v>0.27896776937237799</v>
      </c>
      <c r="J3908" s="57">
        <f>MIN(F3908,H3908,(1-EXP(-SetUp!$B$52*H3908/SetUp!$B$56))*F3908)</f>
        <v>0</v>
      </c>
      <c r="K3908" s="57">
        <f t="shared" si="1025"/>
        <v>2.4827919661778521E-16</v>
      </c>
      <c r="L3908" s="57">
        <f>IF(I3908&lt;=0,0,MIN(SetUp!$B$50*I3908^SetUp!$B$55,I3908))</f>
        <v>2.4375464521686056E-3</v>
      </c>
      <c r="M3908" s="57">
        <f t="shared" si="1026"/>
        <v>0.2765302229202094</v>
      </c>
      <c r="N3908" s="57">
        <f>IF(SetUp!$B$62=0,X3908,(B3908-E3908)*(1-(H3908/SetUp!$B$66/SetUp!$B$56)))</f>
        <v>0</v>
      </c>
      <c r="O3908" s="57">
        <f>K3908*SetUp!$B$65</f>
        <v>0</v>
      </c>
      <c r="P3908" s="57">
        <f>MIN(SetUp!$B$54*L3908^SetUp!$B$51,L3908)</f>
        <v>1.3858897239484474E-3</v>
      </c>
      <c r="Q3908" s="57">
        <f t="shared" si="1027"/>
        <v>2.4827919661778521E-16</v>
      </c>
      <c r="R3908" s="57">
        <f>IF((H3908+N3908-O3908)&gt;SetUp!$B$56,T3907+H3908+N3908-O3908-SetUp!$B$56,T3907)</f>
        <v>0</v>
      </c>
      <c r="S3908" s="57">
        <f>R3908*SetUp!$B$65</f>
        <v>0</v>
      </c>
      <c r="T3908" s="57">
        <f>IF((R3908-S3908)&lt;SetUp!$B$53,R3908-S3908,SetUp!$B$53)</f>
        <v>0</v>
      </c>
      <c r="U3908" s="57">
        <f t="shared" si="1028"/>
        <v>0.2765302229202094</v>
      </c>
      <c r="V3908" s="57">
        <f>(L3908-P3908)/1000*SetUp!$B$13*1000000/SetUp!$B$48</f>
        <v>5.9815798024639766E-2</v>
      </c>
      <c r="W3908" s="57">
        <f t="shared" ref="W3908:W3971" si="1030">Q3908+U3908+T3908-H3908-U3907-T3907-B3908+E3908+J3908+L3908</f>
        <v>1.2576745200831851E-17</v>
      </c>
      <c r="X3908" s="57">
        <f>MAX((SetUp!$B$56*(1-($H3908/SetUp!$B$56)^2)*TANH(($B3908-$D3908)/SetUp!$B$56))/(1+$H3908/SetUp!$B$56*TANH(($B3908-$D3908)/SetUp!$B$56)),0)</f>
        <v>0</v>
      </c>
    </row>
    <row r="3909" spans="1:24" x14ac:dyDescent="0.3">
      <c r="A3909" s="64">
        <v>30571</v>
      </c>
      <c r="B3909" s="57">
        <v>0</v>
      </c>
      <c r="C3909" s="57"/>
      <c r="D3909" s="57">
        <v>4.7469999999999999</v>
      </c>
      <c r="E3909" s="57">
        <f t="shared" si="1022"/>
        <v>0</v>
      </c>
      <c r="F3909" s="57">
        <f t="shared" si="1023"/>
        <v>4.7469999999999999</v>
      </c>
      <c r="G3909" s="57">
        <f t="shared" si="1024"/>
        <v>0</v>
      </c>
      <c r="H3909" s="57">
        <f>IF(Q3908&gt;SetUp!$B$56,SetUp!$B$56,Q3908)</f>
        <v>2.4827919661778521E-16</v>
      </c>
      <c r="I3909" s="57">
        <f t="shared" si="1029"/>
        <v>0.2765302229202094</v>
      </c>
      <c r="J3909" s="57">
        <f>MIN(F3909,H3909,(1-EXP(-SetUp!$B$52*H3909/SetUp!$B$56))*F3909)</f>
        <v>0</v>
      </c>
      <c r="K3909" s="57">
        <f t="shared" si="1025"/>
        <v>2.4827919661778521E-16</v>
      </c>
      <c r="L3909" s="57">
        <f>IF(I3909&lt;=0,0,MIN(SetUp!$B$50*I3909^SetUp!$B$55,I3909))</f>
        <v>2.4021522176856662E-3</v>
      </c>
      <c r="M3909" s="57">
        <f t="shared" si="1026"/>
        <v>0.27412807070252371</v>
      </c>
      <c r="N3909" s="57">
        <f>IF(SetUp!$B$62=0,X3909,(B3909-E3909)*(1-(H3909/SetUp!$B$66/SetUp!$B$56)))</f>
        <v>0</v>
      </c>
      <c r="O3909" s="57">
        <f>K3909*SetUp!$B$65</f>
        <v>0</v>
      </c>
      <c r="P3909" s="57">
        <f>MIN(SetUp!$B$54*L3909^SetUp!$B$51,L3909)</f>
        <v>1.3661058902973847E-3</v>
      </c>
      <c r="Q3909" s="57">
        <f t="shared" si="1027"/>
        <v>2.4827919661778521E-16</v>
      </c>
      <c r="R3909" s="57">
        <f>IF((H3909+N3909-O3909)&gt;SetUp!$B$56,T3908+H3909+N3909-O3909-SetUp!$B$56,T3908)</f>
        <v>0</v>
      </c>
      <c r="S3909" s="57">
        <f>R3909*SetUp!$B$65</f>
        <v>0</v>
      </c>
      <c r="T3909" s="57">
        <f>IF((R3909-S3909)&lt;SetUp!$B$53,R3909-S3909,SetUp!$B$53)</f>
        <v>0</v>
      </c>
      <c r="U3909" s="57">
        <f t="shared" si="1028"/>
        <v>0.27412807070252371</v>
      </c>
      <c r="V3909" s="57">
        <f>(L3909-P3909)/1000*SetUp!$B$13*1000000/SetUp!$B$48</f>
        <v>5.8927914594441501E-2</v>
      </c>
      <c r="W3909" s="57">
        <f t="shared" si="1030"/>
        <v>-2.7321894746634712E-17</v>
      </c>
      <c r="X3909" s="57">
        <f>MAX((SetUp!$B$56*(1-($H3909/SetUp!$B$56)^2)*TANH(($B3909-$D3909)/SetUp!$B$56))/(1+$H3909/SetUp!$B$56*TANH(($B3909-$D3909)/SetUp!$B$56)),0)</f>
        <v>0</v>
      </c>
    </row>
    <row r="3910" spans="1:24" x14ac:dyDescent="0.3">
      <c r="A3910" s="64">
        <v>30572</v>
      </c>
      <c r="B3910" s="57">
        <v>0</v>
      </c>
      <c r="C3910" s="57"/>
      <c r="D3910" s="57">
        <v>4.7469999999999999</v>
      </c>
      <c r="E3910" s="57">
        <f t="shared" si="1022"/>
        <v>0</v>
      </c>
      <c r="F3910" s="57">
        <f t="shared" si="1023"/>
        <v>4.7469999999999999</v>
      </c>
      <c r="G3910" s="57">
        <f t="shared" si="1024"/>
        <v>0</v>
      </c>
      <c r="H3910" s="57">
        <f>IF(Q3909&gt;SetUp!$B$56,SetUp!$B$56,Q3909)</f>
        <v>2.4827919661778521E-16</v>
      </c>
      <c r="I3910" s="57">
        <f t="shared" si="1029"/>
        <v>0.27412807070252371</v>
      </c>
      <c r="J3910" s="57">
        <f>MIN(F3910,H3910,(1-EXP(-SetUp!$B$52*H3910/SetUp!$B$56))*F3910)</f>
        <v>0</v>
      </c>
      <c r="K3910" s="57">
        <f t="shared" si="1025"/>
        <v>2.4827919661778521E-16</v>
      </c>
      <c r="L3910" s="57">
        <f>IF(I3910&lt;=0,0,MIN(SetUp!$B$50*I3910^SetUp!$B$55,I3910))</f>
        <v>2.3674748110435297E-3</v>
      </c>
      <c r="M3910" s="57">
        <f t="shared" si="1026"/>
        <v>0.27176059589148016</v>
      </c>
      <c r="N3910" s="57">
        <f>IF(SetUp!$B$62=0,X3910,(B3910-E3910)*(1-(H3910/SetUp!$B$66/SetUp!$B$56)))</f>
        <v>0</v>
      </c>
      <c r="O3910" s="57">
        <f>K3910*SetUp!$B$65</f>
        <v>0</v>
      </c>
      <c r="P3910" s="57">
        <f>MIN(SetUp!$B$54*L3910^SetUp!$B$51,L3910)</f>
        <v>1.3467179224767446E-3</v>
      </c>
      <c r="Q3910" s="57">
        <f t="shared" si="1027"/>
        <v>2.4827919661778521E-16</v>
      </c>
      <c r="R3910" s="57">
        <f>IF((H3910+N3910-O3910)&gt;SetUp!$B$56,T3909+H3910+N3910-O3910-SetUp!$B$56,T3909)</f>
        <v>0</v>
      </c>
      <c r="S3910" s="57">
        <f>R3910*SetUp!$B$65</f>
        <v>0</v>
      </c>
      <c r="T3910" s="57">
        <f>IF((R3910-S3910)&lt;SetUp!$B$53,R3910-S3910,SetUp!$B$53)</f>
        <v>0</v>
      </c>
      <c r="U3910" s="57">
        <f t="shared" si="1028"/>
        <v>0.27176059589148016</v>
      </c>
      <c r="V3910" s="57">
        <f>(L3910-P3910)/1000*SetUp!$B$13*1000000/SetUp!$B$48</f>
        <v>5.8058286739728376E-2</v>
      </c>
      <c r="W3910" s="57">
        <f t="shared" si="1030"/>
        <v>-1.6479873021779667E-17</v>
      </c>
      <c r="X3910" s="57">
        <f>MAX((SetUp!$B$56*(1-($H3910/SetUp!$B$56)^2)*TANH(($B3910-$D3910)/SetUp!$B$56))/(1+$H3910/SetUp!$B$56*TANH(($B3910-$D3910)/SetUp!$B$56)),0)</f>
        <v>0</v>
      </c>
    </row>
    <row r="3911" spans="1:24" x14ac:dyDescent="0.3">
      <c r="A3911" s="64">
        <v>30573</v>
      </c>
      <c r="B3911" s="57">
        <v>0</v>
      </c>
      <c r="C3911" s="57"/>
      <c r="D3911" s="57">
        <v>4.7469999999999999</v>
      </c>
      <c r="E3911" s="57">
        <f t="shared" si="1022"/>
        <v>0</v>
      </c>
      <c r="F3911" s="57">
        <f t="shared" si="1023"/>
        <v>4.7469999999999999</v>
      </c>
      <c r="G3911" s="57">
        <f t="shared" si="1024"/>
        <v>0</v>
      </c>
      <c r="H3911" s="57">
        <f>IF(Q3910&gt;SetUp!$B$56,SetUp!$B$56,Q3910)</f>
        <v>2.4827919661778521E-16</v>
      </c>
      <c r="I3911" s="57">
        <f t="shared" si="1029"/>
        <v>0.27176059589148016</v>
      </c>
      <c r="J3911" s="57">
        <f>MIN(F3911,H3911,(1-EXP(-SetUp!$B$52*H3911/SetUp!$B$56))*F3911)</f>
        <v>0</v>
      </c>
      <c r="K3911" s="57">
        <f t="shared" si="1025"/>
        <v>2.4827919661778521E-16</v>
      </c>
      <c r="L3911" s="57">
        <f>IF(I3911&lt;=0,0,MIN(SetUp!$B$50*I3911^SetUp!$B$55,I3911))</f>
        <v>2.3334956446705059E-3</v>
      </c>
      <c r="M3911" s="57">
        <f t="shared" si="1026"/>
        <v>0.26942710024680966</v>
      </c>
      <c r="N3911" s="57">
        <f>IF(SetUp!$B$62=0,X3911,(B3911-E3911)*(1-(H3911/SetUp!$B$66/SetUp!$B$56)))</f>
        <v>0</v>
      </c>
      <c r="O3911" s="57">
        <f>K3911*SetUp!$B$65</f>
        <v>0</v>
      </c>
      <c r="P3911" s="57">
        <f>MIN(SetUp!$B$54*L3911^SetUp!$B$51,L3911)</f>
        <v>1.3277156509072358E-3</v>
      </c>
      <c r="Q3911" s="57">
        <f t="shared" si="1027"/>
        <v>2.4827919661778521E-16</v>
      </c>
      <c r="R3911" s="57">
        <f>IF((H3911+N3911-O3911)&gt;SetUp!$B$56,T3910+H3911+N3911-O3911-SetUp!$B$56,T3910)</f>
        <v>0</v>
      </c>
      <c r="S3911" s="57">
        <f>R3911*SetUp!$B$65</f>
        <v>0</v>
      </c>
      <c r="T3911" s="57">
        <f>IF((R3911-S3911)&lt;SetUp!$B$53,R3911-S3911,SetUp!$B$53)</f>
        <v>0</v>
      </c>
      <c r="U3911" s="57">
        <f t="shared" si="1028"/>
        <v>0.26942710024680966</v>
      </c>
      <c r="V3911" s="57">
        <f>(L3911-P3911)/1000*SetUp!$B$13*1000000/SetUp!$B$48</f>
        <v>5.7206435664597141E-2</v>
      </c>
      <c r="W3911" s="57">
        <f t="shared" si="1030"/>
        <v>3.4694469519536142E-18</v>
      </c>
      <c r="X3911" s="57">
        <f>MAX((SetUp!$B$56*(1-($H3911/SetUp!$B$56)^2)*TANH(($B3911-$D3911)/SetUp!$B$56))/(1+$H3911/SetUp!$B$56*TANH(($B3911-$D3911)/SetUp!$B$56)),0)</f>
        <v>0</v>
      </c>
    </row>
    <row r="3912" spans="1:24" x14ac:dyDescent="0.3">
      <c r="A3912" s="64">
        <v>30574</v>
      </c>
      <c r="B3912" s="57">
        <v>0</v>
      </c>
      <c r="C3912" s="57"/>
      <c r="D3912" s="57">
        <v>4.7469999999999999</v>
      </c>
      <c r="E3912" s="57">
        <f t="shared" si="1022"/>
        <v>0</v>
      </c>
      <c r="F3912" s="57">
        <f t="shared" si="1023"/>
        <v>4.7469999999999999</v>
      </c>
      <c r="G3912" s="57">
        <f t="shared" si="1024"/>
        <v>0</v>
      </c>
      <c r="H3912" s="57">
        <f>IF(Q3911&gt;SetUp!$B$56,SetUp!$B$56,Q3911)</f>
        <v>2.4827919661778521E-16</v>
      </c>
      <c r="I3912" s="57">
        <f t="shared" si="1029"/>
        <v>0.26942710024680966</v>
      </c>
      <c r="J3912" s="57">
        <f>MIN(F3912,H3912,(1-EXP(-SetUp!$B$52*H3912/SetUp!$B$56))*F3912)</f>
        <v>0</v>
      </c>
      <c r="K3912" s="57">
        <f t="shared" si="1025"/>
        <v>2.4827919661778521E-16</v>
      </c>
      <c r="L3912" s="57">
        <f>IF(I3912&lt;=0,0,MIN(SetUp!$B$50*I3912^SetUp!$B$55,I3912))</f>
        <v>2.3001967174606217E-3</v>
      </c>
      <c r="M3912" s="57">
        <f t="shared" si="1026"/>
        <v>0.26712690352934904</v>
      </c>
      <c r="N3912" s="57">
        <f>IF(SetUp!$B$62=0,X3912,(B3912-E3912)*(1-(H3912/SetUp!$B$66/SetUp!$B$56)))</f>
        <v>0</v>
      </c>
      <c r="O3912" s="57">
        <f>K3912*SetUp!$B$65</f>
        <v>0</v>
      </c>
      <c r="P3912" s="57">
        <f>MIN(SetUp!$B$54*L3912^SetUp!$B$51,L3912)</f>
        <v>1.3090892244491334E-3</v>
      </c>
      <c r="Q3912" s="57">
        <f t="shared" si="1027"/>
        <v>2.4827919661778521E-16</v>
      </c>
      <c r="R3912" s="57">
        <f>IF((H3912+N3912-O3912)&gt;SetUp!$B$56,T3911+H3912+N3912-O3912-SetUp!$B$56,T3911)</f>
        <v>0</v>
      </c>
      <c r="S3912" s="57">
        <f>R3912*SetUp!$B$65</f>
        <v>0</v>
      </c>
      <c r="T3912" s="57">
        <f>IF((R3912-S3912)&lt;SetUp!$B$53,R3912-S3912,SetUp!$B$53)</f>
        <v>0</v>
      </c>
      <c r="U3912" s="57">
        <f t="shared" si="1028"/>
        <v>0.26712690352934904</v>
      </c>
      <c r="V3912" s="57">
        <f>(L3912-P3912)/1000*SetUp!$B$13*1000000/SetUp!$B$48</f>
        <v>5.6371897817850999E-2</v>
      </c>
      <c r="W3912" s="57">
        <f t="shared" si="1030"/>
        <v>0</v>
      </c>
      <c r="X3912" s="57">
        <f>MAX((SetUp!$B$56*(1-($H3912/SetUp!$B$56)^2)*TANH(($B3912-$D3912)/SetUp!$B$56))/(1+$H3912/SetUp!$B$56*TANH(($B3912-$D3912)/SetUp!$B$56)),0)</f>
        <v>0</v>
      </c>
    </row>
    <row r="3913" spans="1:24" x14ac:dyDescent="0.3">
      <c r="A3913" s="64">
        <v>30575</v>
      </c>
      <c r="B3913" s="57">
        <v>0</v>
      </c>
      <c r="C3913" s="57"/>
      <c r="D3913" s="57">
        <v>4.7469999999999999</v>
      </c>
      <c r="E3913" s="57">
        <f t="shared" si="1022"/>
        <v>0</v>
      </c>
      <c r="F3913" s="57">
        <f t="shared" si="1023"/>
        <v>4.7469999999999999</v>
      </c>
      <c r="G3913" s="57">
        <f t="shared" si="1024"/>
        <v>0</v>
      </c>
      <c r="H3913" s="57">
        <f>IF(Q3912&gt;SetUp!$B$56,SetUp!$B$56,Q3912)</f>
        <v>2.4827919661778521E-16</v>
      </c>
      <c r="I3913" s="57">
        <f t="shared" si="1029"/>
        <v>0.26712690352934904</v>
      </c>
      <c r="J3913" s="57">
        <f>MIN(F3913,H3913,(1-EXP(-SetUp!$B$52*H3913/SetUp!$B$56))*F3913)</f>
        <v>0</v>
      </c>
      <c r="K3913" s="57">
        <f t="shared" si="1025"/>
        <v>2.4827919661778521E-16</v>
      </c>
      <c r="L3913" s="57">
        <f>IF(I3913&lt;=0,0,MIN(SetUp!$B$50*I3913^SetUp!$B$55,I3913))</f>
        <v>2.267560593006715E-3</v>
      </c>
      <c r="M3913" s="57">
        <f t="shared" si="1026"/>
        <v>0.26485934293634233</v>
      </c>
      <c r="N3913" s="57">
        <f>IF(SetUp!$B$62=0,X3913,(B3913-E3913)*(1-(H3913/SetUp!$B$66/SetUp!$B$56)))</f>
        <v>0</v>
      </c>
      <c r="O3913" s="57">
        <f>K3913*SetUp!$B$65</f>
        <v>0</v>
      </c>
      <c r="P3913" s="57">
        <f>MIN(SetUp!$B$54*L3913^SetUp!$B$51,L3913)</f>
        <v>1.2908290986584931E-3</v>
      </c>
      <c r="Q3913" s="57">
        <f t="shared" si="1027"/>
        <v>2.4827919661778521E-16</v>
      </c>
      <c r="R3913" s="57">
        <f>IF((H3913+N3913-O3913)&gt;SetUp!$B$56,T3912+H3913+N3913-O3913-SetUp!$B$56,T3912)</f>
        <v>0</v>
      </c>
      <c r="S3913" s="57">
        <f>R3913*SetUp!$B$65</f>
        <v>0</v>
      </c>
      <c r="T3913" s="57">
        <f>IF((R3913-S3913)&lt;SetUp!$B$53,R3913-S3913,SetUp!$B$53)</f>
        <v>0</v>
      </c>
      <c r="U3913" s="57">
        <f t="shared" si="1028"/>
        <v>0.26485934293634233</v>
      </c>
      <c r="V3913" s="57">
        <f>(L3913-P3913)/1000*SetUp!$B$13*1000000/SetUp!$B$48</f>
        <v>5.5554224322907672E-2</v>
      </c>
      <c r="W3913" s="57">
        <f t="shared" si="1030"/>
        <v>1.3877787807814457E-17</v>
      </c>
      <c r="X3913" s="57">
        <f>MAX((SetUp!$B$56*(1-($H3913/SetUp!$B$56)^2)*TANH(($B3913-$D3913)/SetUp!$B$56))/(1+$H3913/SetUp!$B$56*TANH(($B3913-$D3913)/SetUp!$B$56)),0)</f>
        <v>0</v>
      </c>
    </row>
    <row r="3914" spans="1:24" x14ac:dyDescent="0.3">
      <c r="A3914" s="64">
        <v>30576</v>
      </c>
      <c r="B3914" s="57">
        <v>0</v>
      </c>
      <c r="C3914" s="57"/>
      <c r="D3914" s="57">
        <v>4.7469999999999999</v>
      </c>
      <c r="E3914" s="57">
        <f t="shared" si="1022"/>
        <v>0</v>
      </c>
      <c r="F3914" s="57">
        <f t="shared" si="1023"/>
        <v>4.7469999999999999</v>
      </c>
      <c r="G3914" s="57">
        <f t="shared" si="1024"/>
        <v>0</v>
      </c>
      <c r="H3914" s="57">
        <f>IF(Q3913&gt;SetUp!$B$56,SetUp!$B$56,Q3913)</f>
        <v>2.4827919661778521E-16</v>
      </c>
      <c r="I3914" s="57">
        <f t="shared" si="1029"/>
        <v>0.26485934293634233</v>
      </c>
      <c r="J3914" s="57">
        <f>MIN(F3914,H3914,(1-EXP(-SetUp!$B$52*H3914/SetUp!$B$56))*F3914)</f>
        <v>0</v>
      </c>
      <c r="K3914" s="57">
        <f t="shared" si="1025"/>
        <v>2.4827919661778521E-16</v>
      </c>
      <c r="L3914" s="57">
        <f>IF(I3914&lt;=0,0,MIN(SetUp!$B$50*I3914^SetUp!$B$55,I3914))</f>
        <v>2.2355703787612763E-3</v>
      </c>
      <c r="M3914" s="57">
        <f t="shared" si="1026"/>
        <v>0.26262377255758107</v>
      </c>
      <c r="N3914" s="57">
        <f>IF(SetUp!$B$62=0,X3914,(B3914-E3914)*(1-(H3914/SetUp!$B$66/SetUp!$B$56)))</f>
        <v>0</v>
      </c>
      <c r="O3914" s="57">
        <f>K3914*SetUp!$B$65</f>
        <v>0</v>
      </c>
      <c r="P3914" s="57">
        <f>MIN(SetUp!$B$54*L3914^SetUp!$B$51,L3914)</f>
        <v>1.2729260245411495E-3</v>
      </c>
      <c r="Q3914" s="57">
        <f t="shared" si="1027"/>
        <v>2.4827919661778521E-16</v>
      </c>
      <c r="R3914" s="57">
        <f>IF((H3914+N3914-O3914)&gt;SetUp!$B$56,T3913+H3914+N3914-O3914-SetUp!$B$56,T3913)</f>
        <v>0</v>
      </c>
      <c r="S3914" s="57">
        <f>R3914*SetUp!$B$65</f>
        <v>0</v>
      </c>
      <c r="T3914" s="57">
        <f>IF((R3914-S3914)&lt;SetUp!$B$53,R3914-S3914,SetUp!$B$53)</f>
        <v>0</v>
      </c>
      <c r="U3914" s="57">
        <f t="shared" si="1028"/>
        <v>0.26262377255758107</v>
      </c>
      <c r="V3914" s="57">
        <f>(L3914-P3914)/1000*SetUp!$B$13*1000000/SetUp!$B$48</f>
        <v>5.475298043216302E-2</v>
      </c>
      <c r="W3914" s="57">
        <f t="shared" si="1030"/>
        <v>1.1709383462843448E-17</v>
      </c>
      <c r="X3914" s="57">
        <f>MAX((SetUp!$B$56*(1-($H3914/SetUp!$B$56)^2)*TANH(($B3914-$D3914)/SetUp!$B$56))/(1+$H3914/SetUp!$B$56*TANH(($B3914-$D3914)/SetUp!$B$56)),0)</f>
        <v>0</v>
      </c>
    </row>
    <row r="3915" spans="1:24" x14ac:dyDescent="0.3">
      <c r="A3915" s="64">
        <v>30577</v>
      </c>
      <c r="B3915" s="57">
        <v>0</v>
      </c>
      <c r="C3915" s="57"/>
      <c r="D3915" s="57">
        <v>4.7469999999999999</v>
      </c>
      <c r="E3915" s="57">
        <f t="shared" si="1022"/>
        <v>0</v>
      </c>
      <c r="F3915" s="57">
        <f t="shared" si="1023"/>
        <v>4.7469999999999999</v>
      </c>
      <c r="G3915" s="57">
        <f t="shared" si="1024"/>
        <v>0</v>
      </c>
      <c r="H3915" s="57">
        <f>IF(Q3914&gt;SetUp!$B$56,SetUp!$B$56,Q3914)</f>
        <v>2.4827919661778521E-16</v>
      </c>
      <c r="I3915" s="57">
        <f t="shared" si="1029"/>
        <v>0.26262377255758107</v>
      </c>
      <c r="J3915" s="57">
        <f>MIN(F3915,H3915,(1-EXP(-SetUp!$B$52*H3915/SetUp!$B$56))*F3915)</f>
        <v>0</v>
      </c>
      <c r="K3915" s="57">
        <f t="shared" si="1025"/>
        <v>2.4827919661778521E-16</v>
      </c>
      <c r="L3915" s="57">
        <f>IF(I3915&lt;=0,0,MIN(SetUp!$B$50*I3915^SetUp!$B$55,I3915))</f>
        <v>2.204209706080428E-3</v>
      </c>
      <c r="M3915" s="57">
        <f t="shared" si="1026"/>
        <v>0.26041956285150064</v>
      </c>
      <c r="N3915" s="57">
        <f>IF(SetUp!$B$62=0,X3915,(B3915-E3915)*(1-(H3915/SetUp!$B$66/SetUp!$B$56)))</f>
        <v>0</v>
      </c>
      <c r="O3915" s="57">
        <f>K3915*SetUp!$B$65</f>
        <v>0</v>
      </c>
      <c r="P3915" s="57">
        <f>MIN(SetUp!$B$54*L3915^SetUp!$B$51,L3915)</f>
        <v>1.2553710377806967E-3</v>
      </c>
      <c r="Q3915" s="57">
        <f t="shared" si="1027"/>
        <v>2.4827919661778521E-16</v>
      </c>
      <c r="R3915" s="57">
        <f>IF((H3915+N3915-O3915)&gt;SetUp!$B$56,T3914+H3915+N3915-O3915-SetUp!$B$56,T3914)</f>
        <v>0</v>
      </c>
      <c r="S3915" s="57">
        <f>R3915*SetUp!$B$65</f>
        <v>0</v>
      </c>
      <c r="T3915" s="57">
        <f>IF((R3915-S3915)&lt;SetUp!$B$53,R3915-S3915,SetUp!$B$53)</f>
        <v>0</v>
      </c>
      <c r="U3915" s="57">
        <f t="shared" si="1028"/>
        <v>0.26041956285150064</v>
      </c>
      <c r="V3915" s="57">
        <f>(L3915-P3915)/1000*SetUp!$B$13*1000000/SetUp!$B$48</f>
        <v>5.3967745004626123E-2</v>
      </c>
      <c r="W3915" s="57">
        <f t="shared" si="1030"/>
        <v>0</v>
      </c>
      <c r="X3915" s="57">
        <f>MAX((SetUp!$B$56*(1-($H3915/SetUp!$B$56)^2)*TANH(($B3915-$D3915)/SetUp!$B$56))/(1+$H3915/SetUp!$B$56*TANH(($B3915-$D3915)/SetUp!$B$56)),0)</f>
        <v>0</v>
      </c>
    </row>
    <row r="3916" spans="1:24" x14ac:dyDescent="0.3">
      <c r="A3916" s="64">
        <v>30578</v>
      </c>
      <c r="B3916" s="57">
        <v>0</v>
      </c>
      <c r="C3916" s="57"/>
      <c r="D3916" s="57">
        <v>4.7469999999999999</v>
      </c>
      <c r="E3916" s="57">
        <f t="shared" si="1022"/>
        <v>0</v>
      </c>
      <c r="F3916" s="57">
        <f t="shared" si="1023"/>
        <v>4.7469999999999999</v>
      </c>
      <c r="G3916" s="57">
        <f t="shared" si="1024"/>
        <v>0</v>
      </c>
      <c r="H3916" s="57">
        <f>IF(Q3915&gt;SetUp!$B$56,SetUp!$B$56,Q3915)</f>
        <v>2.4827919661778521E-16</v>
      </c>
      <c r="I3916" s="57">
        <f t="shared" si="1029"/>
        <v>0.26041956285150064</v>
      </c>
      <c r="J3916" s="57">
        <f>MIN(F3916,H3916,(1-EXP(-SetUp!$B$52*H3916/SetUp!$B$56))*F3916)</f>
        <v>0</v>
      </c>
      <c r="K3916" s="57">
        <f t="shared" si="1025"/>
        <v>2.4827919661778521E-16</v>
      </c>
      <c r="L3916" s="57">
        <f>IF(I3916&lt;=0,0,MIN(SetUp!$B$50*I3916^SetUp!$B$55,I3916))</f>
        <v>2.1734627111088495E-3</v>
      </c>
      <c r="M3916" s="57">
        <f t="shared" si="1026"/>
        <v>0.25824610014039179</v>
      </c>
      <c r="N3916" s="57">
        <f>IF(SetUp!$B$62=0,X3916,(B3916-E3916)*(1-(H3916/SetUp!$B$66/SetUp!$B$56)))</f>
        <v>0</v>
      </c>
      <c r="O3916" s="57">
        <f>K3916*SetUp!$B$65</f>
        <v>0</v>
      </c>
      <c r="P3916" s="57">
        <f>MIN(SetUp!$B$54*L3916^SetUp!$B$51,L3916)</f>
        <v>1.2381554484179151E-3</v>
      </c>
      <c r="Q3916" s="57">
        <f t="shared" si="1027"/>
        <v>2.4827919661778521E-16</v>
      </c>
      <c r="R3916" s="57">
        <f>IF((H3916+N3916-O3916)&gt;SetUp!$B$56,T3915+H3916+N3916-O3916-SetUp!$B$56,T3915)</f>
        <v>0</v>
      </c>
      <c r="S3916" s="57">
        <f>R3916*SetUp!$B$65</f>
        <v>0</v>
      </c>
      <c r="T3916" s="57">
        <f>IF((R3916-S3916)&lt;SetUp!$B$53,R3916-S3916,SetUp!$B$53)</f>
        <v>0</v>
      </c>
      <c r="U3916" s="57">
        <f t="shared" si="1028"/>
        <v>0.25824610014039179</v>
      </c>
      <c r="V3916" s="57">
        <f>(L3916-P3916)/1000*SetUp!$B$13*1000000/SetUp!$B$48</f>
        <v>5.3198110005708649E-2</v>
      </c>
      <c r="W3916" s="57">
        <f t="shared" si="1030"/>
        <v>-3.903127820947816E-18</v>
      </c>
      <c r="X3916" s="57">
        <f>MAX((SetUp!$B$56*(1-($H3916/SetUp!$B$56)^2)*TANH(($B3916-$D3916)/SetUp!$B$56))/(1+$H3916/SetUp!$B$56*TANH(($B3916-$D3916)/SetUp!$B$56)),0)</f>
        <v>0</v>
      </c>
    </row>
    <row r="3917" spans="1:24" x14ac:dyDescent="0.3">
      <c r="A3917" s="64">
        <v>30579</v>
      </c>
      <c r="B3917" s="57">
        <v>0</v>
      </c>
      <c r="C3917" s="57"/>
      <c r="D3917" s="57">
        <v>4.7469999999999999</v>
      </c>
      <c r="E3917" s="57">
        <f t="shared" si="1022"/>
        <v>0</v>
      </c>
      <c r="F3917" s="57">
        <f t="shared" si="1023"/>
        <v>4.7469999999999999</v>
      </c>
      <c r="G3917" s="57">
        <f t="shared" si="1024"/>
        <v>0</v>
      </c>
      <c r="H3917" s="57">
        <f>IF(Q3916&gt;SetUp!$B$56,SetUp!$B$56,Q3916)</f>
        <v>2.4827919661778521E-16</v>
      </c>
      <c r="I3917" s="57">
        <f t="shared" si="1029"/>
        <v>0.25824610014039179</v>
      </c>
      <c r="J3917" s="57">
        <f>MIN(F3917,H3917,(1-EXP(-SetUp!$B$52*H3917/SetUp!$B$56))*F3917)</f>
        <v>0</v>
      </c>
      <c r="K3917" s="57">
        <f t="shared" si="1025"/>
        <v>2.4827919661778521E-16</v>
      </c>
      <c r="L3917" s="57">
        <f>IF(I3917&lt;=0,0,MIN(SetUp!$B$50*I3917^SetUp!$B$55,I3917))</f>
        <v>2.1433140164656547E-3</v>
      </c>
      <c r="M3917" s="57">
        <f t="shared" si="1026"/>
        <v>0.25610278612392612</v>
      </c>
      <c r="N3917" s="57">
        <f>IF(SetUp!$B$62=0,X3917,(B3917-E3917)*(1-(H3917/SetUp!$B$66/SetUp!$B$56)))</f>
        <v>0</v>
      </c>
      <c r="O3917" s="57">
        <f>K3917*SetUp!$B$65</f>
        <v>0</v>
      </c>
      <c r="P3917" s="57">
        <f>MIN(SetUp!$B$54*L3917^SetUp!$B$51,L3917)</f>
        <v>1.2212708309602598E-3</v>
      </c>
      <c r="Q3917" s="57">
        <f t="shared" si="1027"/>
        <v>2.4827919661778521E-16</v>
      </c>
      <c r="R3917" s="57">
        <f>IF((H3917+N3917-O3917)&gt;SetUp!$B$56,T3916+H3917+N3917-O3917-SetUp!$B$56,T3916)</f>
        <v>0</v>
      </c>
      <c r="S3917" s="57">
        <f>R3917*SetUp!$B$65</f>
        <v>0</v>
      </c>
      <c r="T3917" s="57">
        <f>IF((R3917-S3917)&lt;SetUp!$B$53,R3917-S3917,SetUp!$B$53)</f>
        <v>0</v>
      </c>
      <c r="U3917" s="57">
        <f t="shared" si="1028"/>
        <v>0.25610278612392612</v>
      </c>
      <c r="V3917" s="57">
        <f>(L3917-P3917)/1000*SetUp!$B$13*1000000/SetUp!$B$48</f>
        <v>5.2443680028109174E-2</v>
      </c>
      <c r="W3917" s="57">
        <f t="shared" si="1030"/>
        <v>-1.474514954580286E-17</v>
      </c>
      <c r="X3917" s="57">
        <f>MAX((SetUp!$B$56*(1-($H3917/SetUp!$B$56)^2)*TANH(($B3917-$D3917)/SetUp!$B$56))/(1+$H3917/SetUp!$B$56*TANH(($B3917-$D3917)/SetUp!$B$56)),0)</f>
        <v>0</v>
      </c>
    </row>
    <row r="3918" spans="1:24" x14ac:dyDescent="0.3">
      <c r="A3918" s="64">
        <v>30580</v>
      </c>
      <c r="B3918" s="57">
        <v>0</v>
      </c>
      <c r="C3918" s="57"/>
      <c r="D3918" s="57">
        <v>4.7469999999999999</v>
      </c>
      <c r="E3918" s="57">
        <f t="shared" si="1022"/>
        <v>0</v>
      </c>
      <c r="F3918" s="57">
        <f t="shared" si="1023"/>
        <v>4.7469999999999999</v>
      </c>
      <c r="G3918" s="57">
        <f t="shared" si="1024"/>
        <v>0</v>
      </c>
      <c r="H3918" s="57">
        <f>IF(Q3917&gt;SetUp!$B$56,SetUp!$B$56,Q3917)</f>
        <v>2.4827919661778521E-16</v>
      </c>
      <c r="I3918" s="57">
        <f t="shared" si="1029"/>
        <v>0.25610278612392612</v>
      </c>
      <c r="J3918" s="57">
        <f>MIN(F3918,H3918,(1-EXP(-SetUp!$B$52*H3918/SetUp!$B$56))*F3918)</f>
        <v>0</v>
      </c>
      <c r="K3918" s="57">
        <f t="shared" si="1025"/>
        <v>2.4827919661778521E-16</v>
      </c>
      <c r="L3918" s="57">
        <f>IF(I3918&lt;=0,0,MIN(SetUp!$B$50*I3918^SetUp!$B$55,I3918))</f>
        <v>2.1137487136933786E-3</v>
      </c>
      <c r="M3918" s="57">
        <f t="shared" si="1026"/>
        <v>0.25398903741023277</v>
      </c>
      <c r="N3918" s="57">
        <f>IF(SetUp!$B$62=0,X3918,(B3918-E3918)*(1-(H3918/SetUp!$B$66/SetUp!$B$56)))</f>
        <v>0</v>
      </c>
      <c r="O3918" s="57">
        <f>K3918*SetUp!$B$65</f>
        <v>0</v>
      </c>
      <c r="P3918" s="57">
        <f>MIN(SetUp!$B$54*L3918^SetUp!$B$51,L3918)</f>
        <v>1.2047090149012124E-3</v>
      </c>
      <c r="Q3918" s="57">
        <f t="shared" si="1027"/>
        <v>2.4827919661778521E-16</v>
      </c>
      <c r="R3918" s="57">
        <f>IF((H3918+N3918-O3918)&gt;SetUp!$B$56,T3917+H3918+N3918-O3918-SetUp!$B$56,T3917)</f>
        <v>0</v>
      </c>
      <c r="S3918" s="57">
        <f>R3918*SetUp!$B$65</f>
        <v>0</v>
      </c>
      <c r="T3918" s="57">
        <f>IF((R3918-S3918)&lt;SetUp!$B$53,R3918-S3918,SetUp!$B$53)</f>
        <v>0</v>
      </c>
      <c r="U3918" s="57">
        <f t="shared" si="1028"/>
        <v>0.25398903741023277</v>
      </c>
      <c r="V3918" s="57">
        <f>(L3918-P3918)/1000*SetUp!$B$13*1000000/SetUp!$B$48</f>
        <v>5.1704071832789626E-2</v>
      </c>
      <c r="W3918" s="57">
        <f t="shared" si="1030"/>
        <v>2.5587171270657905E-17</v>
      </c>
      <c r="X3918" s="57">
        <f>MAX((SetUp!$B$56*(1-($H3918/SetUp!$B$56)^2)*TANH(($B3918-$D3918)/SetUp!$B$56))/(1+$H3918/SetUp!$B$56*TANH(($B3918-$D3918)/SetUp!$B$56)),0)</f>
        <v>0</v>
      </c>
    </row>
    <row r="3919" spans="1:24" x14ac:dyDescent="0.3">
      <c r="A3919" s="64">
        <v>30581</v>
      </c>
      <c r="B3919" s="57">
        <v>2E-3</v>
      </c>
      <c r="C3919" s="57"/>
      <c r="D3919" s="57">
        <v>4.7469999999999999</v>
      </c>
      <c r="E3919" s="57">
        <f t="shared" si="1022"/>
        <v>2E-3</v>
      </c>
      <c r="F3919" s="57">
        <f t="shared" si="1023"/>
        <v>4.7450000000000001</v>
      </c>
      <c r="G3919" s="57">
        <f t="shared" si="1024"/>
        <v>0</v>
      </c>
      <c r="H3919" s="57">
        <f>IF(Q3918&gt;SetUp!$B$56,SetUp!$B$56,Q3918)</f>
        <v>2.4827919661778521E-16</v>
      </c>
      <c r="I3919" s="57">
        <f t="shared" si="1029"/>
        <v>0.25398903741023277</v>
      </c>
      <c r="J3919" s="57">
        <f>MIN(F3919,H3919,(1-EXP(-SetUp!$B$52*H3919/SetUp!$B$56))*F3919)</f>
        <v>0</v>
      </c>
      <c r="K3919" s="57">
        <f t="shared" si="1025"/>
        <v>2.4827919661778521E-16</v>
      </c>
      <c r="L3919" s="57">
        <f>IF(I3919&lt;=0,0,MIN(SetUp!$B$50*I3919^SetUp!$B$55,I3919))</f>
        <v>2.0847523464342195E-3</v>
      </c>
      <c r="M3919" s="57">
        <f t="shared" si="1026"/>
        <v>0.25190428506379853</v>
      </c>
      <c r="N3919" s="57">
        <f>IF(SetUp!$B$62=0,X3919,(B3919-E3919)*(1-(H3919/SetUp!$B$66/SetUp!$B$56)))</f>
        <v>0</v>
      </c>
      <c r="O3919" s="57">
        <f>K3919*SetUp!$B$65</f>
        <v>0</v>
      </c>
      <c r="P3919" s="57">
        <f>MIN(SetUp!$B$54*L3919^SetUp!$B$51,L3919)</f>
        <v>1.1884620756303186E-3</v>
      </c>
      <c r="Q3919" s="57">
        <f t="shared" si="1027"/>
        <v>2.4827919661778521E-16</v>
      </c>
      <c r="R3919" s="57">
        <f>IF((H3919+N3919-O3919)&gt;SetUp!$B$56,T3918+H3919+N3919-O3919-SetUp!$B$56,T3918)</f>
        <v>0</v>
      </c>
      <c r="S3919" s="57">
        <f>R3919*SetUp!$B$65</f>
        <v>0</v>
      </c>
      <c r="T3919" s="57">
        <f>IF((R3919-S3919)&lt;SetUp!$B$53,R3919-S3919,SetUp!$B$53)</f>
        <v>0</v>
      </c>
      <c r="U3919" s="57">
        <f t="shared" si="1028"/>
        <v>0.25190428506379853</v>
      </c>
      <c r="V3919" s="57">
        <f>(L3919-P3919)/1000*SetUp!$B$13*1000000/SetUp!$B$48</f>
        <v>5.0978913909094863E-2</v>
      </c>
      <c r="W3919" s="57">
        <f t="shared" si="1030"/>
        <v>-1.8214596497756474E-17</v>
      </c>
      <c r="X3919" s="57">
        <f>MAX((SetUp!$B$56*(1-($H3919/SetUp!$B$56)^2)*TANH(($B3919-$D3919)/SetUp!$B$56))/(1+$H3919/SetUp!$B$56*TANH(($B3919-$D3919)/SetUp!$B$56)),0)</f>
        <v>0</v>
      </c>
    </row>
    <row r="3920" spans="1:24" x14ac:dyDescent="0.3">
      <c r="A3920" s="64">
        <v>30582</v>
      </c>
      <c r="B3920" s="57">
        <v>0</v>
      </c>
      <c r="C3920" s="57"/>
      <c r="D3920" s="57">
        <v>4.7469999999999999</v>
      </c>
      <c r="E3920" s="57">
        <f t="shared" si="1022"/>
        <v>0</v>
      </c>
      <c r="F3920" s="57">
        <f t="shared" si="1023"/>
        <v>4.7469999999999999</v>
      </c>
      <c r="G3920" s="57">
        <f t="shared" si="1024"/>
        <v>0</v>
      </c>
      <c r="H3920" s="57">
        <f>IF(Q3919&gt;SetUp!$B$56,SetUp!$B$56,Q3919)</f>
        <v>2.4827919661778521E-16</v>
      </c>
      <c r="I3920" s="57">
        <f t="shared" si="1029"/>
        <v>0.25190428506379853</v>
      </c>
      <c r="J3920" s="57">
        <f>MIN(F3920,H3920,(1-EXP(-SetUp!$B$52*H3920/SetUp!$B$56))*F3920)</f>
        <v>0</v>
      </c>
      <c r="K3920" s="57">
        <f t="shared" si="1025"/>
        <v>2.4827919661778521E-16</v>
      </c>
      <c r="L3920" s="57">
        <f>IF(I3920&lt;=0,0,MIN(SetUp!$B$50*I3920^SetUp!$B$55,I3920))</f>
        <v>2.056310894299509E-3</v>
      </c>
      <c r="M3920" s="57">
        <f t="shared" si="1026"/>
        <v>0.24984797416949903</v>
      </c>
      <c r="N3920" s="57">
        <f>IF(SetUp!$B$62=0,X3920,(B3920-E3920)*(1-(H3920/SetUp!$B$66/SetUp!$B$56)))</f>
        <v>0</v>
      </c>
      <c r="O3920" s="57">
        <f>K3920*SetUp!$B$65</f>
        <v>0</v>
      </c>
      <c r="P3920" s="57">
        <f>MIN(SetUp!$B$54*L3920^SetUp!$B$51,L3920)</f>
        <v>1.1725223257157177E-3</v>
      </c>
      <c r="Q3920" s="57">
        <f t="shared" si="1027"/>
        <v>2.4827919661778521E-16</v>
      </c>
      <c r="R3920" s="57">
        <f>IF((H3920+N3920-O3920)&gt;SetUp!$B$56,T3919+H3920+N3920-O3920-SetUp!$B$56,T3919)</f>
        <v>0</v>
      </c>
      <c r="S3920" s="57">
        <f>R3920*SetUp!$B$65</f>
        <v>0</v>
      </c>
      <c r="T3920" s="57">
        <f>IF((R3920-S3920)&lt;SetUp!$B$53,R3920-S3920,SetUp!$B$53)</f>
        <v>0</v>
      </c>
      <c r="U3920" s="57">
        <f t="shared" si="1028"/>
        <v>0.24984797416949903</v>
      </c>
      <c r="V3920" s="57">
        <f>(L3920-P3920)/1000*SetUp!$B$13*1000000/SetUp!$B$48</f>
        <v>5.0267846053115038E-2</v>
      </c>
      <c r="W3920" s="57">
        <f t="shared" si="1030"/>
        <v>7.8062556418956319E-18</v>
      </c>
      <c r="X3920" s="57">
        <f>MAX((SetUp!$B$56*(1-($H3920/SetUp!$B$56)^2)*TANH(($B3920-$D3920)/SetUp!$B$56))/(1+$H3920/SetUp!$B$56*TANH(($B3920-$D3920)/SetUp!$B$56)),0)</f>
        <v>0</v>
      </c>
    </row>
    <row r="3921" spans="1:24" x14ac:dyDescent="0.3">
      <c r="A3921" s="64">
        <v>30583</v>
      </c>
      <c r="B3921" s="57">
        <v>0</v>
      </c>
      <c r="C3921" s="57"/>
      <c r="D3921" s="57">
        <v>4.7469999999999999</v>
      </c>
      <c r="E3921" s="57">
        <f t="shared" si="1022"/>
        <v>0</v>
      </c>
      <c r="F3921" s="57">
        <f t="shared" si="1023"/>
        <v>4.7469999999999999</v>
      </c>
      <c r="G3921" s="57">
        <f t="shared" si="1024"/>
        <v>0</v>
      </c>
      <c r="H3921" s="57">
        <f>IF(Q3920&gt;SetUp!$B$56,SetUp!$B$56,Q3920)</f>
        <v>2.4827919661778521E-16</v>
      </c>
      <c r="I3921" s="57">
        <f t="shared" si="1029"/>
        <v>0.24984797416949903</v>
      </c>
      <c r="J3921" s="57">
        <f>MIN(F3921,H3921,(1-EXP(-SetUp!$B$52*H3921/SetUp!$B$56))*F3921)</f>
        <v>0</v>
      </c>
      <c r="K3921" s="57">
        <f t="shared" si="1025"/>
        <v>2.4827919661778521E-16</v>
      </c>
      <c r="L3921" s="57">
        <f>IF(I3921&lt;=0,0,MIN(SetUp!$B$50*I3921^SetUp!$B$55,I3921))</f>
        <v>2.0284107574002376E-3</v>
      </c>
      <c r="M3921" s="57">
        <f t="shared" si="1026"/>
        <v>0.24781956341209879</v>
      </c>
      <c r="N3921" s="57">
        <f>IF(SetUp!$B$62=0,X3921,(B3921-E3921)*(1-(H3921/SetUp!$B$66/SetUp!$B$56)))</f>
        <v>0</v>
      </c>
      <c r="O3921" s="57">
        <f>K3921*SetUp!$B$65</f>
        <v>0</v>
      </c>
      <c r="P3921" s="57">
        <f>MIN(SetUp!$B$54*L3921^SetUp!$B$51,L3921)</f>
        <v>1.156882306541976E-3</v>
      </c>
      <c r="Q3921" s="57">
        <f t="shared" si="1027"/>
        <v>2.4827919661778521E-16</v>
      </c>
      <c r="R3921" s="57">
        <f>IF((H3921+N3921-O3921)&gt;SetUp!$B$56,T3920+H3921+N3921-O3921-SetUp!$B$56,T3920)</f>
        <v>0</v>
      </c>
      <c r="S3921" s="57">
        <f>R3921*SetUp!$B$65</f>
        <v>0</v>
      </c>
      <c r="T3921" s="57">
        <f>IF((R3921-S3921)&lt;SetUp!$B$53,R3921-S3921,SetUp!$B$53)</f>
        <v>0</v>
      </c>
      <c r="U3921" s="57">
        <f t="shared" si="1028"/>
        <v>0.24781956341209879</v>
      </c>
      <c r="V3921" s="57">
        <f>(L3921-P3921)/1000*SetUp!$B$13*1000000/SetUp!$B$48</f>
        <v>4.9570518963438427E-2</v>
      </c>
      <c r="W3921" s="57">
        <f t="shared" si="1030"/>
        <v>3.4694469519536142E-18</v>
      </c>
      <c r="X3921" s="57">
        <f>MAX((SetUp!$B$56*(1-($H3921/SetUp!$B$56)^2)*TANH(($B3921-$D3921)/SetUp!$B$56))/(1+$H3921/SetUp!$B$56*TANH(($B3921-$D3921)/SetUp!$B$56)),0)</f>
        <v>0</v>
      </c>
    </row>
    <row r="3922" spans="1:24" x14ac:dyDescent="0.3">
      <c r="A3922" s="64">
        <v>30584</v>
      </c>
      <c r="B3922" s="57">
        <v>0</v>
      </c>
      <c r="C3922" s="57"/>
      <c r="D3922" s="57">
        <v>4.7469999999999999</v>
      </c>
      <c r="E3922" s="57">
        <f t="shared" si="1022"/>
        <v>0</v>
      </c>
      <c r="F3922" s="57">
        <f t="shared" si="1023"/>
        <v>4.7469999999999999</v>
      </c>
      <c r="G3922" s="57">
        <f t="shared" si="1024"/>
        <v>0</v>
      </c>
      <c r="H3922" s="57">
        <f>IF(Q3921&gt;SetUp!$B$56,SetUp!$B$56,Q3921)</f>
        <v>2.4827919661778521E-16</v>
      </c>
      <c r="I3922" s="57">
        <f t="shared" si="1029"/>
        <v>0.24781956341209879</v>
      </c>
      <c r="J3922" s="57">
        <f>MIN(F3922,H3922,(1-EXP(-SetUp!$B$52*H3922/SetUp!$B$56))*F3922)</f>
        <v>0</v>
      </c>
      <c r="K3922" s="57">
        <f t="shared" si="1025"/>
        <v>2.4827919661778521E-16</v>
      </c>
      <c r="L3922" s="57">
        <f>IF(I3922&lt;=0,0,MIN(SetUp!$B$50*I3922^SetUp!$B$55,I3922))</f>
        <v>2.0010387415080283E-3</v>
      </c>
      <c r="M3922" s="57">
        <f t="shared" si="1026"/>
        <v>0.24581852467059076</v>
      </c>
      <c r="N3922" s="57">
        <f>IF(SetUp!$B$62=0,X3922,(B3922-E3922)*(1-(H3922/SetUp!$B$66/SetUp!$B$56)))</f>
        <v>0</v>
      </c>
      <c r="O3922" s="57">
        <f>K3922*SetUp!$B$65</f>
        <v>0</v>
      </c>
      <c r="P3922" s="57">
        <f>MIN(SetUp!$B$54*L3922^SetUp!$B$51,L3922)</f>
        <v>1.1415347802868334E-3</v>
      </c>
      <c r="Q3922" s="57">
        <f t="shared" si="1027"/>
        <v>2.4827919661778521E-16</v>
      </c>
      <c r="R3922" s="57">
        <f>IF((H3922+N3922-O3922)&gt;SetUp!$B$56,T3921+H3922+N3922-O3922-SetUp!$B$56,T3921)</f>
        <v>0</v>
      </c>
      <c r="S3922" s="57">
        <f>R3922*SetUp!$B$65</f>
        <v>0</v>
      </c>
      <c r="T3922" s="57">
        <f>IF((R3922-S3922)&lt;SetUp!$B$53,R3922-S3922,SetUp!$B$53)</f>
        <v>0</v>
      </c>
      <c r="U3922" s="57">
        <f t="shared" si="1028"/>
        <v>0.24581852467059076</v>
      </c>
      <c r="V3922" s="57">
        <f>(L3922-P3922)/1000*SetUp!$B$13*1000000/SetUp!$B$48</f>
        <v>4.8886593853486024E-2</v>
      </c>
      <c r="W3922" s="57">
        <f t="shared" si="1030"/>
        <v>-3.903127820947816E-18</v>
      </c>
      <c r="X3922" s="57">
        <f>MAX((SetUp!$B$56*(1-($H3922/SetUp!$B$56)^2)*TANH(($B3922-$D3922)/SetUp!$B$56))/(1+$H3922/SetUp!$B$56*TANH(($B3922-$D3922)/SetUp!$B$56)),0)</f>
        <v>0</v>
      </c>
    </row>
    <row r="3923" spans="1:24" x14ac:dyDescent="0.3">
      <c r="A3923" s="64">
        <v>30585</v>
      </c>
      <c r="B3923" s="57">
        <v>0</v>
      </c>
      <c r="C3923" s="57"/>
      <c r="D3923" s="57">
        <v>4.7469999999999999</v>
      </c>
      <c r="E3923" s="57">
        <f t="shared" si="1022"/>
        <v>0</v>
      </c>
      <c r="F3923" s="57">
        <f t="shared" si="1023"/>
        <v>4.7469999999999999</v>
      </c>
      <c r="G3923" s="57">
        <f t="shared" si="1024"/>
        <v>0</v>
      </c>
      <c r="H3923" s="57">
        <f>IF(Q3922&gt;SetUp!$B$56,SetUp!$B$56,Q3922)</f>
        <v>2.4827919661778521E-16</v>
      </c>
      <c r="I3923" s="57">
        <f t="shared" si="1029"/>
        <v>0.24581852467059076</v>
      </c>
      <c r="J3923" s="57">
        <f>MIN(F3923,H3923,(1-EXP(-SetUp!$B$52*H3923/SetUp!$B$56))*F3923)</f>
        <v>0</v>
      </c>
      <c r="K3923" s="57">
        <f t="shared" si="1025"/>
        <v>2.4827919661778521E-16</v>
      </c>
      <c r="L3923" s="57">
        <f>IF(I3923&lt;=0,0,MIN(SetUp!$B$50*I3923^SetUp!$B$55,I3923))</f>
        <v>1.9741820438176007E-3</v>
      </c>
      <c r="M3923" s="57">
        <f t="shared" si="1026"/>
        <v>0.24384434262677315</v>
      </c>
      <c r="N3923" s="57">
        <f>IF(SetUp!$B$62=0,X3923,(B3923-E3923)*(1-(H3923/SetUp!$B$66/SetUp!$B$56)))</f>
        <v>0</v>
      </c>
      <c r="O3923" s="57">
        <f>K3923*SetUp!$B$65</f>
        <v>0</v>
      </c>
      <c r="P3923" s="57">
        <f>MIN(SetUp!$B$54*L3923^SetUp!$B$51,L3923)</f>
        <v>1.1264727222213852E-3</v>
      </c>
      <c r="Q3923" s="57">
        <f t="shared" si="1027"/>
        <v>2.4827919661778521E-16</v>
      </c>
      <c r="R3923" s="57">
        <f>IF((H3923+N3923-O3923)&gt;SetUp!$B$56,T3922+H3923+N3923-O3923-SetUp!$B$56,T3922)</f>
        <v>0</v>
      </c>
      <c r="S3923" s="57">
        <f>R3923*SetUp!$B$65</f>
        <v>0</v>
      </c>
      <c r="T3923" s="57">
        <f>IF((R3923-S3923)&lt;SetUp!$B$53,R3923-S3923,SetUp!$B$53)</f>
        <v>0</v>
      </c>
      <c r="U3923" s="57">
        <f t="shared" si="1028"/>
        <v>0.24384434262677315</v>
      </c>
      <c r="V3923" s="57">
        <f>(L3923-P3923)/1000*SetUp!$B$13*1000000/SetUp!$B$48</f>
        <v>4.8215742079661318E-2</v>
      </c>
      <c r="W3923" s="57">
        <f t="shared" si="1030"/>
        <v>-6.5052130349130266E-18</v>
      </c>
      <c r="X3923" s="57">
        <f>MAX((SetUp!$B$56*(1-($H3923/SetUp!$B$56)^2)*TANH(($B3923-$D3923)/SetUp!$B$56))/(1+$H3923/SetUp!$B$56*TANH(($B3923-$D3923)/SetUp!$B$56)),0)</f>
        <v>0</v>
      </c>
    </row>
    <row r="3924" spans="1:24" x14ac:dyDescent="0.3">
      <c r="A3924" s="64">
        <v>30586</v>
      </c>
      <c r="B3924" s="57">
        <v>0</v>
      </c>
      <c r="C3924" s="57"/>
      <c r="D3924" s="57">
        <v>4.7469999999999999</v>
      </c>
      <c r="E3924" s="57">
        <f t="shared" si="1022"/>
        <v>0</v>
      </c>
      <c r="F3924" s="57">
        <f t="shared" si="1023"/>
        <v>4.7469999999999999</v>
      </c>
      <c r="G3924" s="57">
        <f t="shared" si="1024"/>
        <v>0</v>
      </c>
      <c r="H3924" s="57">
        <f>IF(Q3923&gt;SetUp!$B$56,SetUp!$B$56,Q3923)</f>
        <v>2.4827919661778521E-16</v>
      </c>
      <c r="I3924" s="57">
        <f t="shared" si="1029"/>
        <v>0.24384434262677315</v>
      </c>
      <c r="J3924" s="57">
        <f>MIN(F3924,H3924,(1-EXP(-SetUp!$B$52*H3924/SetUp!$B$56))*F3924)</f>
        <v>0</v>
      </c>
      <c r="K3924" s="57">
        <f t="shared" si="1025"/>
        <v>2.4827919661778521E-16</v>
      </c>
      <c r="L3924" s="57">
        <f>IF(I3924&lt;=0,0,MIN(SetUp!$B$50*I3924^SetUp!$B$55,I3924))</f>
        <v>1.9478282392832197E-3</v>
      </c>
      <c r="M3924" s="57">
        <f t="shared" si="1026"/>
        <v>0.24189651438748994</v>
      </c>
      <c r="N3924" s="57">
        <f>IF(SetUp!$B$62=0,X3924,(B3924-E3924)*(1-(H3924/SetUp!$B$66/SetUp!$B$56)))</f>
        <v>0</v>
      </c>
      <c r="O3924" s="57">
        <f>K3924*SetUp!$B$65</f>
        <v>0</v>
      </c>
      <c r="P3924" s="57">
        <f>MIN(SetUp!$B$54*L3924^SetUp!$B$51,L3924)</f>
        <v>1.1116893133189651E-3</v>
      </c>
      <c r="Q3924" s="57">
        <f t="shared" si="1027"/>
        <v>2.4827919661778521E-16</v>
      </c>
      <c r="R3924" s="57">
        <f>IF((H3924+N3924-O3924)&gt;SetUp!$B$56,T3923+H3924+N3924-O3924-SetUp!$B$56,T3923)</f>
        <v>0</v>
      </c>
      <c r="S3924" s="57">
        <f>R3924*SetUp!$B$65</f>
        <v>0</v>
      </c>
      <c r="T3924" s="57">
        <f>IF((R3924-S3924)&lt;SetUp!$B$53,R3924-S3924,SetUp!$B$53)</f>
        <v>0</v>
      </c>
      <c r="U3924" s="57">
        <f t="shared" si="1028"/>
        <v>0.24189651438748994</v>
      </c>
      <c r="V3924" s="57">
        <f>(L3924-P3924)/1000*SetUp!$B$13*1000000/SetUp!$B$48</f>
        <v>4.7557644784588758E-2</v>
      </c>
      <c r="W3924" s="57">
        <f t="shared" si="1030"/>
        <v>2.8189256484623115E-18</v>
      </c>
      <c r="X3924" s="57">
        <f>MAX((SetUp!$B$56*(1-($H3924/SetUp!$B$56)^2)*TANH(($B3924-$D3924)/SetUp!$B$56))/(1+$H3924/SetUp!$B$56*TANH(($B3924-$D3924)/SetUp!$B$56)),0)</f>
        <v>0</v>
      </c>
    </row>
    <row r="3925" spans="1:24" x14ac:dyDescent="0.3">
      <c r="A3925" s="64">
        <v>30587</v>
      </c>
      <c r="B3925" s="57">
        <v>0</v>
      </c>
      <c r="C3925" s="57"/>
      <c r="D3925" s="57">
        <v>4.7469999999999999</v>
      </c>
      <c r="E3925" s="57">
        <f t="shared" si="1022"/>
        <v>0</v>
      </c>
      <c r="F3925" s="57">
        <f t="shared" si="1023"/>
        <v>4.7469999999999999</v>
      </c>
      <c r="G3925" s="57">
        <f t="shared" si="1024"/>
        <v>0</v>
      </c>
      <c r="H3925" s="57">
        <f>IF(Q3924&gt;SetUp!$B$56,SetUp!$B$56,Q3924)</f>
        <v>2.4827919661778521E-16</v>
      </c>
      <c r="I3925" s="57">
        <f t="shared" si="1029"/>
        <v>0.24189651438748994</v>
      </c>
      <c r="J3925" s="57">
        <f>MIN(F3925,H3925,(1-EXP(-SetUp!$B$52*H3925/SetUp!$B$56))*F3925)</f>
        <v>0</v>
      </c>
      <c r="K3925" s="57">
        <f t="shared" si="1025"/>
        <v>2.4827919661778521E-16</v>
      </c>
      <c r="L3925" s="57">
        <f>IF(I3925&lt;=0,0,MIN(SetUp!$B$50*I3925^SetUp!$B$55,I3925))</f>
        <v>1.9219652675030161E-3</v>
      </c>
      <c r="M3925" s="57">
        <f t="shared" si="1026"/>
        <v>0.23997454911998692</v>
      </c>
      <c r="N3925" s="57">
        <f>IF(SetUp!$B$62=0,X3925,(B3925-E3925)*(1-(H3925/SetUp!$B$66/SetUp!$B$56)))</f>
        <v>0</v>
      </c>
      <c r="O3925" s="57">
        <f>K3925*SetUp!$B$65</f>
        <v>0</v>
      </c>
      <c r="P3925" s="57">
        <f>MIN(SetUp!$B$54*L3925^SetUp!$B$51,L3925)</f>
        <v>1.0971779331587813E-3</v>
      </c>
      <c r="Q3925" s="57">
        <f t="shared" si="1027"/>
        <v>2.4827919661778521E-16</v>
      </c>
      <c r="R3925" s="57">
        <f>IF((H3925+N3925-O3925)&gt;SetUp!$B$56,T3924+H3925+N3925-O3925-SetUp!$B$56,T3924)</f>
        <v>0</v>
      </c>
      <c r="S3925" s="57">
        <f>R3925*SetUp!$B$65</f>
        <v>0</v>
      </c>
      <c r="T3925" s="57">
        <f>IF((R3925-S3925)&lt;SetUp!$B$53,R3925-S3925,SetUp!$B$53)</f>
        <v>0</v>
      </c>
      <c r="U3925" s="57">
        <f t="shared" si="1028"/>
        <v>0.23997454911998692</v>
      </c>
      <c r="V3925" s="57">
        <f>(L3925-P3925)/1000*SetUp!$B$13*1000000/SetUp!$B$48</f>
        <v>4.6911992554749024E-2</v>
      </c>
      <c r="W3925" s="57">
        <f t="shared" si="1030"/>
        <v>0</v>
      </c>
      <c r="X3925" s="57">
        <f>MAX((SetUp!$B$56*(1-($H3925/SetUp!$B$56)^2)*TANH(($B3925-$D3925)/SetUp!$B$56))/(1+$H3925/SetUp!$B$56*TANH(($B3925-$D3925)/SetUp!$B$56)),0)</f>
        <v>0</v>
      </c>
    </row>
    <row r="3926" spans="1:24" x14ac:dyDescent="0.3">
      <c r="A3926" s="64">
        <v>30588</v>
      </c>
      <c r="B3926" s="57">
        <v>0</v>
      </c>
      <c r="C3926" s="57"/>
      <c r="D3926" s="57">
        <v>4.7469999999999999</v>
      </c>
      <c r="E3926" s="57">
        <f t="shared" si="1022"/>
        <v>0</v>
      </c>
      <c r="F3926" s="57">
        <f t="shared" si="1023"/>
        <v>4.7469999999999999</v>
      </c>
      <c r="G3926" s="57">
        <f t="shared" si="1024"/>
        <v>0</v>
      </c>
      <c r="H3926" s="57">
        <f>IF(Q3925&gt;SetUp!$B$56,SetUp!$B$56,Q3925)</f>
        <v>2.4827919661778521E-16</v>
      </c>
      <c r="I3926" s="57">
        <f t="shared" si="1029"/>
        <v>0.23997454911998692</v>
      </c>
      <c r="J3926" s="57">
        <f>MIN(F3926,H3926,(1-EXP(-SetUp!$B$52*H3926/SetUp!$B$56))*F3926)</f>
        <v>0</v>
      </c>
      <c r="K3926" s="57">
        <f t="shared" si="1025"/>
        <v>2.4827919661778521E-16</v>
      </c>
      <c r="L3926" s="57">
        <f>IF(I3926&lt;=0,0,MIN(SetUp!$B$50*I3926^SetUp!$B$55,I3926))</f>
        <v>1.8965814201263929E-3</v>
      </c>
      <c r="M3926" s="57">
        <f t="shared" si="1026"/>
        <v>0.23807796769986053</v>
      </c>
      <c r="N3926" s="57">
        <f>IF(SetUp!$B$62=0,X3926,(B3926-E3926)*(1-(H3926/SetUp!$B$66/SetUp!$B$56)))</f>
        <v>0</v>
      </c>
      <c r="O3926" s="57">
        <f>K3926*SetUp!$B$65</f>
        <v>0</v>
      </c>
      <c r="P3926" s="57">
        <f>MIN(SetUp!$B$54*L3926^SetUp!$B$51,L3926)</f>
        <v>1.0829321531110002E-3</v>
      </c>
      <c r="Q3926" s="57">
        <f t="shared" si="1027"/>
        <v>2.4827919661778521E-16</v>
      </c>
      <c r="R3926" s="57">
        <f>IF((H3926+N3926-O3926)&gt;SetUp!$B$56,T3925+H3926+N3926-O3926-SetUp!$B$56,T3925)</f>
        <v>0</v>
      </c>
      <c r="S3926" s="57">
        <f>R3926*SetUp!$B$65</f>
        <v>0</v>
      </c>
      <c r="T3926" s="57">
        <f>IF((R3926-S3926)&lt;SetUp!$B$53,R3926-S3926,SetUp!$B$53)</f>
        <v>0</v>
      </c>
      <c r="U3926" s="57">
        <f t="shared" si="1028"/>
        <v>0.23807796769986053</v>
      </c>
      <c r="V3926" s="57">
        <f>(L3926-P3926)/1000*SetUp!$B$13*1000000/SetUp!$B$48</f>
        <v>4.6278485091858161E-2</v>
      </c>
      <c r="W3926" s="57">
        <f t="shared" si="1030"/>
        <v>6.5052130349130266E-18</v>
      </c>
      <c r="X3926" s="57">
        <f>MAX((SetUp!$B$56*(1-($H3926/SetUp!$B$56)^2)*TANH(($B3926-$D3926)/SetUp!$B$56))/(1+$H3926/SetUp!$B$56*TANH(($B3926-$D3926)/SetUp!$B$56)),0)</f>
        <v>0</v>
      </c>
    </row>
    <row r="3927" spans="1:24" x14ac:dyDescent="0.3">
      <c r="A3927" s="64">
        <v>30589</v>
      </c>
      <c r="B3927" s="57">
        <v>0</v>
      </c>
      <c r="C3927" s="57"/>
      <c r="D3927" s="57">
        <v>4.7469999999999999</v>
      </c>
      <c r="E3927" s="57">
        <f t="shared" si="1022"/>
        <v>0</v>
      </c>
      <c r="F3927" s="57">
        <f t="shared" si="1023"/>
        <v>4.7469999999999999</v>
      </c>
      <c r="G3927" s="57">
        <f t="shared" si="1024"/>
        <v>0</v>
      </c>
      <c r="H3927" s="57">
        <f>IF(Q3926&gt;SetUp!$B$56,SetUp!$B$56,Q3926)</f>
        <v>2.4827919661778521E-16</v>
      </c>
      <c r="I3927" s="57">
        <f t="shared" si="1029"/>
        <v>0.23807796769986053</v>
      </c>
      <c r="J3927" s="57">
        <f>MIN(F3927,H3927,(1-EXP(-SetUp!$B$52*H3927/SetUp!$B$56))*F3927)</f>
        <v>0</v>
      </c>
      <c r="K3927" s="57">
        <f t="shared" si="1025"/>
        <v>2.4827919661778521E-16</v>
      </c>
      <c r="L3927" s="57">
        <f>IF(I3927&lt;=0,0,MIN(SetUp!$B$50*I3927^SetUp!$B$55,I3927))</f>
        <v>1.8716653287609937E-3</v>
      </c>
      <c r="M3927" s="57">
        <f t="shared" si="1026"/>
        <v>0.23620630237109955</v>
      </c>
      <c r="N3927" s="57">
        <f>IF(SetUp!$B$62=0,X3927,(B3927-E3927)*(1-(H3927/SetUp!$B$66/SetUp!$B$56)))</f>
        <v>0</v>
      </c>
      <c r="O3927" s="57">
        <f>K3927*SetUp!$B$65</f>
        <v>0</v>
      </c>
      <c r="P3927" s="57">
        <f>MIN(SetUp!$B$54*L3927^SetUp!$B$51,L3927)</f>
        <v>1.0689457297906983E-3</v>
      </c>
      <c r="Q3927" s="57">
        <f t="shared" si="1027"/>
        <v>2.4827919661778521E-16</v>
      </c>
      <c r="R3927" s="57">
        <f>IF((H3927+N3927-O3927)&gt;SetUp!$B$56,T3926+H3927+N3927-O3927-SetUp!$B$56,T3926)</f>
        <v>0</v>
      </c>
      <c r="S3927" s="57">
        <f>R3927*SetUp!$B$65</f>
        <v>0</v>
      </c>
      <c r="T3927" s="57">
        <f>IF((R3927-S3927)&lt;SetUp!$B$53,R3927-S3927,SetUp!$B$53)</f>
        <v>0</v>
      </c>
      <c r="U3927" s="57">
        <f t="shared" si="1028"/>
        <v>0.23620630237109955</v>
      </c>
      <c r="V3927" s="57">
        <f>(L3927-P3927)/1000*SetUp!$B$13*1000000/SetUp!$B$48</f>
        <v>4.5656830897367967E-2</v>
      </c>
      <c r="W3927" s="57">
        <f t="shared" si="1030"/>
        <v>8.4567769453869346E-18</v>
      </c>
      <c r="X3927" s="57">
        <f>MAX((SetUp!$B$56*(1-($H3927/SetUp!$B$56)^2)*TANH(($B3927-$D3927)/SetUp!$B$56))/(1+$H3927/SetUp!$B$56*TANH(($B3927-$D3927)/SetUp!$B$56)),0)</f>
        <v>0</v>
      </c>
    </row>
    <row r="3928" spans="1:24" x14ac:dyDescent="0.3">
      <c r="A3928" s="64">
        <v>30590</v>
      </c>
      <c r="B3928" s="57">
        <v>5.8999999999999997E-2</v>
      </c>
      <c r="C3928" s="57"/>
      <c r="D3928" s="57">
        <v>5.2510000000000003</v>
      </c>
      <c r="E3928" s="57">
        <f t="shared" si="1022"/>
        <v>5.8999999999999997E-2</v>
      </c>
      <c r="F3928" s="57">
        <f t="shared" si="1023"/>
        <v>5.1920000000000002</v>
      </c>
      <c r="G3928" s="57">
        <f t="shared" si="1024"/>
        <v>0</v>
      </c>
      <c r="H3928" s="57">
        <f>IF(Q3927&gt;SetUp!$B$56,SetUp!$B$56,Q3927)</f>
        <v>2.4827919661778521E-16</v>
      </c>
      <c r="I3928" s="57">
        <f t="shared" si="1029"/>
        <v>0.23620630237109955</v>
      </c>
      <c r="J3928" s="57">
        <f>MIN(F3928,H3928,(1-EXP(-SetUp!$B$52*H3928/SetUp!$B$56))*F3928)</f>
        <v>0</v>
      </c>
      <c r="K3928" s="57">
        <f t="shared" si="1025"/>
        <v>2.4827919661778521E-16</v>
      </c>
      <c r="L3928" s="57">
        <f>IF(I3928&lt;=0,0,MIN(SetUp!$B$50*I3928^SetUp!$B$55,I3928))</f>
        <v>1.8472059533568596E-3</v>
      </c>
      <c r="M3928" s="57">
        <f t="shared" si="1026"/>
        <v>0.23435909641774269</v>
      </c>
      <c r="N3928" s="57">
        <f>IF(SetUp!$B$62=0,X3928,(B3928-E3928)*(1-(H3928/SetUp!$B$66/SetUp!$B$56)))</f>
        <v>0</v>
      </c>
      <c r="O3928" s="57">
        <f>K3928*SetUp!$B$65</f>
        <v>0</v>
      </c>
      <c r="P3928" s="57">
        <f>MIN(SetUp!$B$54*L3928^SetUp!$B$51,L3928)</f>
        <v>1.0552125987687169E-3</v>
      </c>
      <c r="Q3928" s="57">
        <f t="shared" si="1027"/>
        <v>2.4827919661778521E-16</v>
      </c>
      <c r="R3928" s="57">
        <f>IF((H3928+N3928-O3928)&gt;SetUp!$B$56,T3927+H3928+N3928-O3928-SetUp!$B$56,T3927)</f>
        <v>0</v>
      </c>
      <c r="S3928" s="57">
        <f>R3928*SetUp!$B$65</f>
        <v>0</v>
      </c>
      <c r="T3928" s="57">
        <f>IF((R3928-S3928)&lt;SetUp!$B$53,R3928-S3928,SetUp!$B$53)</f>
        <v>0</v>
      </c>
      <c r="U3928" s="57">
        <f t="shared" si="1028"/>
        <v>0.23435909641774269</v>
      </c>
      <c r="V3928" s="57">
        <f>(L3928-P3928)/1000*SetUp!$B$13*1000000/SetUp!$B$48</f>
        <v>4.5046746969495767E-2</v>
      </c>
      <c r="W3928" s="57">
        <f t="shared" si="1030"/>
        <v>3.2526065174565133E-18</v>
      </c>
      <c r="X3928" s="57">
        <f>MAX((SetUp!$B$56*(1-($H3928/SetUp!$B$56)^2)*TANH(($B3928-$D3928)/SetUp!$B$56))/(1+$H3928/SetUp!$B$56*TANH(($B3928-$D3928)/SetUp!$B$56)),0)</f>
        <v>0</v>
      </c>
    </row>
    <row r="3929" spans="1:24" x14ac:dyDescent="0.3">
      <c r="A3929" s="64">
        <v>30591</v>
      </c>
      <c r="B3929" s="57">
        <v>2.1999999999999999E-2</v>
      </c>
      <c r="C3929" s="57"/>
      <c r="D3929" s="57">
        <v>5.2510000000000003</v>
      </c>
      <c r="E3929" s="57">
        <f t="shared" si="1022"/>
        <v>2.1999999999999999E-2</v>
      </c>
      <c r="F3929" s="57">
        <f t="shared" si="1023"/>
        <v>5.2290000000000001</v>
      </c>
      <c r="G3929" s="57">
        <f t="shared" si="1024"/>
        <v>0</v>
      </c>
      <c r="H3929" s="57">
        <f>IF(Q3928&gt;SetUp!$B$56,SetUp!$B$56,Q3928)</f>
        <v>2.4827919661778521E-16</v>
      </c>
      <c r="I3929" s="57">
        <f t="shared" si="1029"/>
        <v>0.23435909641774269</v>
      </c>
      <c r="J3929" s="57">
        <f>MIN(F3929,H3929,(1-EXP(-SetUp!$B$52*H3929/SetUp!$B$56))*F3929)</f>
        <v>0</v>
      </c>
      <c r="K3929" s="57">
        <f t="shared" si="1025"/>
        <v>2.4827919661778521E-16</v>
      </c>
      <c r="L3929" s="57">
        <f>IF(I3929&lt;=0,0,MIN(SetUp!$B$50*I3929^SetUp!$B$55,I3929))</f>
        <v>1.8231925710465412E-3</v>
      </c>
      <c r="M3929" s="57">
        <f t="shared" si="1026"/>
        <v>0.23253590384669615</v>
      </c>
      <c r="N3929" s="57">
        <f>IF(SetUp!$B$62=0,X3929,(B3929-E3929)*(1-(H3929/SetUp!$B$66/SetUp!$B$56)))</f>
        <v>0</v>
      </c>
      <c r="O3929" s="57">
        <f>K3929*SetUp!$B$65</f>
        <v>0</v>
      </c>
      <c r="P3929" s="57">
        <f>MIN(SetUp!$B$54*L3929^SetUp!$B$51,L3929)</f>
        <v>1.0417268685280056E-3</v>
      </c>
      <c r="Q3929" s="57">
        <f t="shared" si="1027"/>
        <v>2.4827919661778521E-16</v>
      </c>
      <c r="R3929" s="57">
        <f>IF((H3929+N3929-O3929)&gt;SetUp!$B$56,T3928+H3929+N3929-O3929-SetUp!$B$56,T3928)</f>
        <v>0</v>
      </c>
      <c r="S3929" s="57">
        <f>R3929*SetUp!$B$65</f>
        <v>0</v>
      </c>
      <c r="T3929" s="57">
        <f>IF((R3929-S3929)&lt;SetUp!$B$53,R3929-S3929,SetUp!$B$53)</f>
        <v>0</v>
      </c>
      <c r="U3929" s="57">
        <f t="shared" si="1028"/>
        <v>0.23253590384669615</v>
      </c>
      <c r="V3929" s="57">
        <f>(L3929-P3929)/1000*SetUp!$B$13*1000000/SetUp!$B$48</f>
        <v>4.4447958512225071E-2</v>
      </c>
      <c r="W3929" s="57">
        <f t="shared" si="1030"/>
        <v>-3.4694469519536142E-18</v>
      </c>
      <c r="X3929" s="57">
        <f>MAX((SetUp!$B$56*(1-($H3929/SetUp!$B$56)^2)*TANH(($B3929-$D3929)/SetUp!$B$56))/(1+$H3929/SetUp!$B$56*TANH(($B3929-$D3929)/SetUp!$B$56)),0)</f>
        <v>0</v>
      </c>
    </row>
    <row r="3930" spans="1:24" x14ac:dyDescent="0.3">
      <c r="A3930" s="64">
        <v>30592</v>
      </c>
      <c r="B3930" s="57">
        <v>0</v>
      </c>
      <c r="C3930" s="57"/>
      <c r="D3930" s="57">
        <v>5.2510000000000003</v>
      </c>
      <c r="E3930" s="57">
        <f t="shared" si="1022"/>
        <v>0</v>
      </c>
      <c r="F3930" s="57">
        <f t="shared" si="1023"/>
        <v>5.2510000000000003</v>
      </c>
      <c r="G3930" s="57">
        <f t="shared" si="1024"/>
        <v>0</v>
      </c>
      <c r="H3930" s="57">
        <f>IF(Q3929&gt;SetUp!$B$56,SetUp!$B$56,Q3929)</f>
        <v>2.4827919661778521E-16</v>
      </c>
      <c r="I3930" s="57">
        <f t="shared" si="1029"/>
        <v>0.23253590384669615</v>
      </c>
      <c r="J3930" s="57">
        <f>MIN(F3930,H3930,(1-EXP(-SetUp!$B$52*H3930/SetUp!$B$56))*F3930)</f>
        <v>0</v>
      </c>
      <c r="K3930" s="57">
        <f t="shared" si="1025"/>
        <v>2.4827919661778521E-16</v>
      </c>
      <c r="L3930" s="57">
        <f>IF(I3930&lt;=0,0,MIN(SetUp!$B$50*I3930^SetUp!$B$55,I3930))</f>
        <v>1.7996147654209674E-3</v>
      </c>
      <c r="M3930" s="57">
        <f t="shared" si="1026"/>
        <v>0.23073628908127519</v>
      </c>
      <c r="N3930" s="57">
        <f>IF(SetUp!$B$62=0,X3930,(B3930-E3930)*(1-(H3930/SetUp!$B$66/SetUp!$B$56)))</f>
        <v>0</v>
      </c>
      <c r="O3930" s="57">
        <f>K3930*SetUp!$B$65</f>
        <v>0</v>
      </c>
      <c r="P3930" s="57">
        <f>MIN(SetUp!$B$54*L3930^SetUp!$B$51,L3930)</f>
        <v>1.0284828146546595E-3</v>
      </c>
      <c r="Q3930" s="57">
        <f t="shared" si="1027"/>
        <v>2.4827919661778521E-16</v>
      </c>
      <c r="R3930" s="57">
        <f>IF((H3930+N3930-O3930)&gt;SetUp!$B$56,T3929+H3930+N3930-O3930-SetUp!$B$56,T3929)</f>
        <v>0</v>
      </c>
      <c r="S3930" s="57">
        <f>R3930*SetUp!$B$65</f>
        <v>0</v>
      </c>
      <c r="T3930" s="57">
        <f>IF((R3930-S3930)&lt;SetUp!$B$53,R3930-S3930,SetUp!$B$53)</f>
        <v>0</v>
      </c>
      <c r="U3930" s="57">
        <f t="shared" si="1028"/>
        <v>0.23073628908127519</v>
      </c>
      <c r="V3930" s="57">
        <f>(L3930-P3930)/1000*SetUp!$B$13*1000000/SetUp!$B$48</f>
        <v>4.3860198655742116E-2</v>
      </c>
      <c r="W3930" s="57">
        <f t="shared" si="1030"/>
        <v>1.3660947373317356E-17</v>
      </c>
      <c r="X3930" s="57">
        <f>MAX((SetUp!$B$56*(1-($H3930/SetUp!$B$56)^2)*TANH(($B3930-$D3930)/SetUp!$B$56))/(1+$H3930/SetUp!$B$56*TANH(($B3930-$D3930)/SetUp!$B$56)),0)</f>
        <v>0</v>
      </c>
    </row>
    <row r="3931" spans="1:24" x14ac:dyDescent="0.3">
      <c r="A3931" s="64">
        <v>30593</v>
      </c>
      <c r="B3931" s="57">
        <v>0</v>
      </c>
      <c r="C3931" s="57"/>
      <c r="D3931" s="57">
        <v>5.2510000000000003</v>
      </c>
      <c r="E3931" s="57">
        <f t="shared" si="1022"/>
        <v>0</v>
      </c>
      <c r="F3931" s="57">
        <f t="shared" si="1023"/>
        <v>5.2510000000000003</v>
      </c>
      <c r="G3931" s="57">
        <f t="shared" si="1024"/>
        <v>0</v>
      </c>
      <c r="H3931" s="57">
        <f>IF(Q3930&gt;SetUp!$B$56,SetUp!$B$56,Q3930)</f>
        <v>2.4827919661778521E-16</v>
      </c>
      <c r="I3931" s="57">
        <f t="shared" si="1029"/>
        <v>0.23073628908127519</v>
      </c>
      <c r="J3931" s="57">
        <f>MIN(F3931,H3931,(1-EXP(-SetUp!$B$52*H3931/SetUp!$B$56))*F3931)</f>
        <v>0</v>
      </c>
      <c r="K3931" s="57">
        <f t="shared" si="1025"/>
        <v>2.4827919661778521E-16</v>
      </c>
      <c r="L3931" s="57">
        <f>IF(I3931&lt;=0,0,MIN(SetUp!$B$50*I3931^SetUp!$B$55,I3931))</f>
        <v>1.7764624162218705E-3</v>
      </c>
      <c r="M3931" s="57">
        <f t="shared" si="1026"/>
        <v>0.22895982666505332</v>
      </c>
      <c r="N3931" s="57">
        <f>IF(SetUp!$B$62=0,X3931,(B3931-E3931)*(1-(H3931/SetUp!$B$66/SetUp!$B$56)))</f>
        <v>0</v>
      </c>
      <c r="O3931" s="57">
        <f>K3931*SetUp!$B$65</f>
        <v>0</v>
      </c>
      <c r="P3931" s="57">
        <f>MIN(SetUp!$B$54*L3931^SetUp!$B$51,L3931)</f>
        <v>1.0154748742533578E-3</v>
      </c>
      <c r="Q3931" s="57">
        <f t="shared" si="1027"/>
        <v>2.4827919661778521E-16</v>
      </c>
      <c r="R3931" s="57">
        <f>IF((H3931+N3931-O3931)&gt;SetUp!$B$56,T3930+H3931+N3931-O3931-SetUp!$B$56,T3930)</f>
        <v>0</v>
      </c>
      <c r="S3931" s="57">
        <f>R3931*SetUp!$B$65</f>
        <v>0</v>
      </c>
      <c r="T3931" s="57">
        <f>IF((R3931-S3931)&lt;SetUp!$B$53,R3931-S3931,SetUp!$B$53)</f>
        <v>0</v>
      </c>
      <c r="U3931" s="57">
        <f t="shared" si="1028"/>
        <v>0.22895982666505332</v>
      </c>
      <c r="V3931" s="57">
        <f>(L3931-P3931)/1000*SetUp!$B$13*1000000/SetUp!$B$48</f>
        <v>4.3283208187801833E-2</v>
      </c>
      <c r="W3931" s="57">
        <f t="shared" si="1030"/>
        <v>0</v>
      </c>
      <c r="X3931" s="57">
        <f>MAX((SetUp!$B$56*(1-($H3931/SetUp!$B$56)^2)*TANH(($B3931-$D3931)/SetUp!$B$56))/(1+$H3931/SetUp!$B$56*TANH(($B3931-$D3931)/SetUp!$B$56)),0)</f>
        <v>0</v>
      </c>
    </row>
    <row r="3932" spans="1:24" x14ac:dyDescent="0.3">
      <c r="A3932" s="64">
        <v>30594</v>
      </c>
      <c r="B3932" s="57">
        <v>0.106</v>
      </c>
      <c r="C3932" s="57"/>
      <c r="D3932" s="57">
        <v>5.2510000000000003</v>
      </c>
      <c r="E3932" s="57">
        <f t="shared" si="1022"/>
        <v>0.106</v>
      </c>
      <c r="F3932" s="57">
        <f t="shared" si="1023"/>
        <v>5.1450000000000005</v>
      </c>
      <c r="G3932" s="57">
        <f t="shared" si="1024"/>
        <v>0</v>
      </c>
      <c r="H3932" s="57">
        <f>IF(Q3931&gt;SetUp!$B$56,SetUp!$B$56,Q3931)</f>
        <v>2.4827919661778521E-16</v>
      </c>
      <c r="I3932" s="57">
        <f t="shared" si="1029"/>
        <v>0.22895982666505332</v>
      </c>
      <c r="J3932" s="57">
        <f>MIN(F3932,H3932,(1-EXP(-SetUp!$B$52*H3932/SetUp!$B$56))*F3932)</f>
        <v>0</v>
      </c>
      <c r="K3932" s="57">
        <f t="shared" si="1025"/>
        <v>2.4827919661778521E-16</v>
      </c>
      <c r="L3932" s="57">
        <f>IF(I3932&lt;=0,0,MIN(SetUp!$B$50*I3932^SetUp!$B$55,I3932))</f>
        <v>1.7537256894325148E-3</v>
      </c>
      <c r="M3932" s="57">
        <f t="shared" si="1026"/>
        <v>0.2272061009756208</v>
      </c>
      <c r="N3932" s="57">
        <f>IF(SetUp!$B$62=0,X3932,(B3932-E3932)*(1-(H3932/SetUp!$B$66/SetUp!$B$56)))</f>
        <v>0</v>
      </c>
      <c r="O3932" s="57">
        <f>K3932*SetUp!$B$65</f>
        <v>0</v>
      </c>
      <c r="P3932" s="57">
        <f>MIN(SetUp!$B$54*L3932^SetUp!$B$51,L3932)</f>
        <v>1.0026976405773987E-3</v>
      </c>
      <c r="Q3932" s="57">
        <f t="shared" si="1027"/>
        <v>2.4827919661778521E-16</v>
      </c>
      <c r="R3932" s="57">
        <f>IF((H3932+N3932-O3932)&gt;SetUp!$B$56,T3931+H3932+N3932-O3932-SetUp!$B$56,T3931)</f>
        <v>0</v>
      </c>
      <c r="S3932" s="57">
        <f>R3932*SetUp!$B$65</f>
        <v>0</v>
      </c>
      <c r="T3932" s="57">
        <f>IF((R3932-S3932)&lt;SetUp!$B$53,R3932-S3932,SetUp!$B$53)</f>
        <v>0</v>
      </c>
      <c r="U3932" s="57">
        <f t="shared" si="1028"/>
        <v>0.2272061009756208</v>
      </c>
      <c r="V3932" s="57">
        <f>(L3932-P3932)/1000*SetUp!$B$13*1000000/SetUp!$B$48</f>
        <v>4.2716735295542624E-2</v>
      </c>
      <c r="W3932" s="57">
        <f t="shared" si="1030"/>
        <v>-7.8062556418956319E-18</v>
      </c>
      <c r="X3932" s="57">
        <f>MAX((SetUp!$B$56*(1-($H3932/SetUp!$B$56)^2)*TANH(($B3932-$D3932)/SetUp!$B$56))/(1+$H3932/SetUp!$B$56*TANH(($B3932-$D3932)/SetUp!$B$56)),0)</f>
        <v>0</v>
      </c>
    </row>
    <row r="3933" spans="1:24" x14ac:dyDescent="0.3">
      <c r="A3933" s="64">
        <v>30595</v>
      </c>
      <c r="B3933" s="57">
        <v>0</v>
      </c>
      <c r="C3933" s="57"/>
      <c r="D3933" s="57">
        <v>5.2510000000000003</v>
      </c>
      <c r="E3933" s="57">
        <f t="shared" si="1022"/>
        <v>0</v>
      </c>
      <c r="F3933" s="57">
        <f t="shared" si="1023"/>
        <v>5.2510000000000003</v>
      </c>
      <c r="G3933" s="57">
        <f t="shared" si="1024"/>
        <v>0</v>
      </c>
      <c r="H3933" s="57">
        <f>IF(Q3932&gt;SetUp!$B$56,SetUp!$B$56,Q3932)</f>
        <v>2.4827919661778521E-16</v>
      </c>
      <c r="I3933" s="57">
        <f t="shared" si="1029"/>
        <v>0.2272061009756208</v>
      </c>
      <c r="J3933" s="57">
        <f>MIN(F3933,H3933,(1-EXP(-SetUp!$B$52*H3933/SetUp!$B$56))*F3933)</f>
        <v>0</v>
      </c>
      <c r="K3933" s="57">
        <f t="shared" si="1025"/>
        <v>2.4827919661778521E-16</v>
      </c>
      <c r="L3933" s="57">
        <f>IF(I3933&lt;=0,0,MIN(SetUp!$B$50*I3933^SetUp!$B$55,I3933))</f>
        <v>1.7313950277493648E-3</v>
      </c>
      <c r="M3933" s="57">
        <f t="shared" si="1026"/>
        <v>0.22547470594787145</v>
      </c>
      <c r="N3933" s="57">
        <f>IF(SetUp!$B$62=0,X3933,(B3933-E3933)*(1-(H3933/SetUp!$B$66/SetUp!$B$56)))</f>
        <v>0</v>
      </c>
      <c r="O3933" s="57">
        <f>K3933*SetUp!$B$65</f>
        <v>0</v>
      </c>
      <c r="P3933" s="57">
        <f>MIN(SetUp!$B$54*L3933^SetUp!$B$51,L3933)</f>
        <v>9.9014585786404998E-4</v>
      </c>
      <c r="Q3933" s="57">
        <f t="shared" si="1027"/>
        <v>2.4827919661778521E-16</v>
      </c>
      <c r="R3933" s="57">
        <f>IF((H3933+N3933-O3933)&gt;SetUp!$B$56,T3932+H3933+N3933-O3933-SetUp!$B$56,T3932)</f>
        <v>0</v>
      </c>
      <c r="S3933" s="57">
        <f>R3933*SetUp!$B$65</f>
        <v>0</v>
      </c>
      <c r="T3933" s="57">
        <f>IF((R3933-S3933)&lt;SetUp!$B$53,R3933-S3933,SetUp!$B$53)</f>
        <v>0</v>
      </c>
      <c r="U3933" s="57">
        <f t="shared" si="1028"/>
        <v>0.22547470594787145</v>
      </c>
      <c r="V3933" s="57">
        <f>(L3933-P3933)/1000*SetUp!$B$13*1000000/SetUp!$B$48</f>
        <v>4.2160535317290242E-2</v>
      </c>
      <c r="W3933" s="57">
        <f t="shared" si="1030"/>
        <v>9.7578195523695399E-18</v>
      </c>
      <c r="X3933" s="57">
        <f>MAX((SetUp!$B$56*(1-($H3933/SetUp!$B$56)^2)*TANH(($B3933-$D3933)/SetUp!$B$56))/(1+$H3933/SetUp!$B$56*TANH(($B3933-$D3933)/SetUp!$B$56)),0)</f>
        <v>0</v>
      </c>
    </row>
    <row r="3934" spans="1:24" x14ac:dyDescent="0.3">
      <c r="A3934" s="64">
        <v>30596</v>
      </c>
      <c r="B3934" s="57">
        <v>0</v>
      </c>
      <c r="C3934" s="57"/>
      <c r="D3934" s="57">
        <v>5.2510000000000003</v>
      </c>
      <c r="E3934" s="57">
        <f t="shared" si="1022"/>
        <v>0</v>
      </c>
      <c r="F3934" s="57">
        <f t="shared" si="1023"/>
        <v>5.2510000000000003</v>
      </c>
      <c r="G3934" s="57">
        <f t="shared" si="1024"/>
        <v>0</v>
      </c>
      <c r="H3934" s="57">
        <f>IF(Q3933&gt;SetUp!$B$56,SetUp!$B$56,Q3933)</f>
        <v>2.4827919661778521E-16</v>
      </c>
      <c r="I3934" s="57">
        <f t="shared" si="1029"/>
        <v>0.22547470594787145</v>
      </c>
      <c r="J3934" s="57">
        <f>MIN(F3934,H3934,(1-EXP(-SetUp!$B$52*H3934/SetUp!$B$56))*F3934)</f>
        <v>0</v>
      </c>
      <c r="K3934" s="57">
        <f t="shared" si="1025"/>
        <v>2.4827919661778521E-16</v>
      </c>
      <c r="L3934" s="57">
        <f>IF(I3934&lt;=0,0,MIN(SetUp!$B$50*I3934^SetUp!$B$55,I3934))</f>
        <v>1.7094611414181582E-3</v>
      </c>
      <c r="M3934" s="57">
        <f t="shared" si="1026"/>
        <v>0.2237652448064533</v>
      </c>
      <c r="N3934" s="57">
        <f>IF(SetUp!$B$62=0,X3934,(B3934-E3934)*(1-(H3934/SetUp!$B$66/SetUp!$B$56)))</f>
        <v>0</v>
      </c>
      <c r="O3934" s="57">
        <f>K3934*SetUp!$B$65</f>
        <v>0</v>
      </c>
      <c r="P3934" s="57">
        <f>MIN(SetUp!$B$54*L3934^SetUp!$B$51,L3934)</f>
        <v>9.7781441636631558E-4</v>
      </c>
      <c r="Q3934" s="57">
        <f t="shared" si="1027"/>
        <v>2.4827919661778521E-16</v>
      </c>
      <c r="R3934" s="57">
        <f>IF((H3934+N3934-O3934)&gt;SetUp!$B$56,T3933+H3934+N3934-O3934-SetUp!$B$56,T3933)</f>
        <v>0</v>
      </c>
      <c r="S3934" s="57">
        <f>R3934*SetUp!$B$65</f>
        <v>0</v>
      </c>
      <c r="T3934" s="57">
        <f>IF((R3934-S3934)&lt;SetUp!$B$53,R3934-S3934,SetUp!$B$53)</f>
        <v>0</v>
      </c>
      <c r="U3934" s="57">
        <f t="shared" si="1028"/>
        <v>0.2237652448064533</v>
      </c>
      <c r="V3934" s="57">
        <f>(L3934-P3934)/1000*SetUp!$B$13*1000000/SetUp!$B$48</f>
        <v>4.1614370503916386E-2</v>
      </c>
      <c r="W3934" s="57">
        <f t="shared" si="1030"/>
        <v>7.8062556418956319E-18</v>
      </c>
      <c r="X3934" s="57">
        <f>MAX((SetUp!$B$56*(1-($H3934/SetUp!$B$56)^2)*TANH(($B3934-$D3934)/SetUp!$B$56))/(1+$H3934/SetUp!$B$56*TANH(($B3934-$D3934)/SetUp!$B$56)),0)</f>
        <v>0</v>
      </c>
    </row>
    <row r="3935" spans="1:24" x14ac:dyDescent="0.3">
      <c r="A3935" s="64">
        <v>30597</v>
      </c>
      <c r="B3935" s="57">
        <v>0</v>
      </c>
      <c r="C3935" s="57"/>
      <c r="D3935" s="57">
        <v>5.2510000000000003</v>
      </c>
      <c r="E3935" s="57">
        <f t="shared" si="1022"/>
        <v>0</v>
      </c>
      <c r="F3935" s="57">
        <f t="shared" si="1023"/>
        <v>5.2510000000000003</v>
      </c>
      <c r="G3935" s="57">
        <f t="shared" si="1024"/>
        <v>0</v>
      </c>
      <c r="H3935" s="57">
        <f>IF(Q3934&gt;SetUp!$B$56,SetUp!$B$56,Q3934)</f>
        <v>2.4827919661778521E-16</v>
      </c>
      <c r="I3935" s="57">
        <f t="shared" si="1029"/>
        <v>0.2237652448064533</v>
      </c>
      <c r="J3935" s="57">
        <f>MIN(F3935,H3935,(1-EXP(-SetUp!$B$52*H3935/SetUp!$B$56))*F3935)</f>
        <v>0</v>
      </c>
      <c r="K3935" s="57">
        <f t="shared" si="1025"/>
        <v>2.4827919661778521E-16</v>
      </c>
      <c r="L3935" s="57">
        <f>IF(I3935&lt;=0,0,MIN(SetUp!$B$50*I3935^SetUp!$B$55,I3935))</f>
        <v>1.68791499941867E-3</v>
      </c>
      <c r="M3935" s="57">
        <f t="shared" si="1026"/>
        <v>0.22207732980703462</v>
      </c>
      <c r="N3935" s="57">
        <f>IF(SetUp!$B$62=0,X3935,(B3935-E3935)*(1-(H3935/SetUp!$B$66/SetUp!$B$56)))</f>
        <v>0</v>
      </c>
      <c r="O3935" s="57">
        <f>K3935*SetUp!$B$65</f>
        <v>0</v>
      </c>
      <c r="P3935" s="57">
        <f>MIN(SetUp!$B$54*L3935^SetUp!$B$51,L3935)</f>
        <v>9.6569834757271569E-4</v>
      </c>
      <c r="Q3935" s="57">
        <f t="shared" si="1027"/>
        <v>2.4827919661778521E-16</v>
      </c>
      <c r="R3935" s="57">
        <f>IF((H3935+N3935-O3935)&gt;SetUp!$B$56,T3934+H3935+N3935-O3935-SetUp!$B$56,T3934)</f>
        <v>0</v>
      </c>
      <c r="S3935" s="57">
        <f>R3935*SetUp!$B$65</f>
        <v>0</v>
      </c>
      <c r="T3935" s="57">
        <f>IF((R3935-S3935)&lt;SetUp!$B$53,R3935-S3935,SetUp!$B$53)</f>
        <v>0</v>
      </c>
      <c r="U3935" s="57">
        <f t="shared" si="1028"/>
        <v>0.22207732980703462</v>
      </c>
      <c r="V3935" s="57">
        <f>(L3935-P3935)/1000*SetUp!$B$13*1000000/SetUp!$B$48</f>
        <v>4.1078009789336428E-2</v>
      </c>
      <c r="W3935" s="57">
        <f t="shared" si="1030"/>
        <v>0</v>
      </c>
      <c r="X3935" s="57">
        <f>MAX((SetUp!$B$56*(1-($H3935/SetUp!$B$56)^2)*TANH(($B3935-$D3935)/SetUp!$B$56))/(1+$H3935/SetUp!$B$56*TANH(($B3935-$D3935)/SetUp!$B$56)),0)</f>
        <v>0</v>
      </c>
    </row>
    <row r="3936" spans="1:24" x14ac:dyDescent="0.3">
      <c r="A3936" s="64">
        <v>30598</v>
      </c>
      <c r="B3936" s="57">
        <v>0</v>
      </c>
      <c r="C3936" s="57"/>
      <c r="D3936" s="57">
        <v>5.2510000000000003</v>
      </c>
      <c r="E3936" s="57">
        <f t="shared" si="1022"/>
        <v>0</v>
      </c>
      <c r="F3936" s="57">
        <f t="shared" si="1023"/>
        <v>5.2510000000000003</v>
      </c>
      <c r="G3936" s="57">
        <f t="shared" si="1024"/>
        <v>0</v>
      </c>
      <c r="H3936" s="57">
        <f>IF(Q3935&gt;SetUp!$B$56,SetUp!$B$56,Q3935)</f>
        <v>2.4827919661778521E-16</v>
      </c>
      <c r="I3936" s="57">
        <f t="shared" si="1029"/>
        <v>0.22207732980703462</v>
      </c>
      <c r="J3936" s="57">
        <f>MIN(F3936,H3936,(1-EXP(-SetUp!$B$52*H3936/SetUp!$B$56))*F3936)</f>
        <v>0</v>
      </c>
      <c r="K3936" s="57">
        <f t="shared" si="1025"/>
        <v>2.4827919661778521E-16</v>
      </c>
      <c r="L3936" s="57">
        <f>IF(I3936&lt;=0,0,MIN(SetUp!$B$50*I3936^SetUp!$B$55,I3936))</f>
        <v>1.66674782098319E-3</v>
      </c>
      <c r="M3936" s="57">
        <f t="shared" si="1026"/>
        <v>0.22041058198605143</v>
      </c>
      <c r="N3936" s="57">
        <f>IF(SetUp!$B$62=0,X3936,(B3936-E3936)*(1-(H3936/SetUp!$B$66/SetUp!$B$56)))</f>
        <v>0</v>
      </c>
      <c r="O3936" s="57">
        <f>K3936*SetUp!$B$65</f>
        <v>0</v>
      </c>
      <c r="P3936" s="57">
        <f>MIN(SetUp!$B$54*L3936^SetUp!$B$51,L3936)</f>
        <v>9.5379281960702783E-4</v>
      </c>
      <c r="Q3936" s="57">
        <f t="shared" si="1027"/>
        <v>2.4827919661778521E-16</v>
      </c>
      <c r="R3936" s="57">
        <f>IF((H3936+N3936-O3936)&gt;SetUp!$B$56,T3935+H3936+N3936-O3936-SetUp!$B$56,T3935)</f>
        <v>0</v>
      </c>
      <c r="S3936" s="57">
        <f>R3936*SetUp!$B$65</f>
        <v>0</v>
      </c>
      <c r="T3936" s="57">
        <f>IF((R3936-S3936)&lt;SetUp!$B$53,R3936-S3936,SetUp!$B$53)</f>
        <v>0</v>
      </c>
      <c r="U3936" s="57">
        <f t="shared" si="1028"/>
        <v>0.22041058198605143</v>
      </c>
      <c r="V3936" s="57">
        <f>(L3936-P3936)/1000*SetUp!$B$13*1000000/SetUp!$B$48</f>
        <v>4.0551228569752087E-2</v>
      </c>
      <c r="W3936" s="57">
        <f t="shared" si="1030"/>
        <v>-4.3368086899420177E-18</v>
      </c>
      <c r="X3936" s="57">
        <f>MAX((SetUp!$B$56*(1-($H3936/SetUp!$B$56)^2)*TANH(($B3936-$D3936)/SetUp!$B$56))/(1+$H3936/SetUp!$B$56*TANH(($B3936-$D3936)/SetUp!$B$56)),0)</f>
        <v>0</v>
      </c>
    </row>
    <row r="3937" spans="1:24" x14ac:dyDescent="0.3">
      <c r="A3937" s="64">
        <v>30599</v>
      </c>
      <c r="B3937" s="57">
        <v>0</v>
      </c>
      <c r="C3937" s="57"/>
      <c r="D3937" s="57">
        <v>5.2510000000000003</v>
      </c>
      <c r="E3937" s="57">
        <f t="shared" si="1022"/>
        <v>0</v>
      </c>
      <c r="F3937" s="57">
        <f t="shared" si="1023"/>
        <v>5.2510000000000003</v>
      </c>
      <c r="G3937" s="57">
        <f t="shared" si="1024"/>
        <v>0</v>
      </c>
      <c r="H3937" s="57">
        <f>IF(Q3936&gt;SetUp!$B$56,SetUp!$B$56,Q3936)</f>
        <v>2.4827919661778521E-16</v>
      </c>
      <c r="I3937" s="57">
        <f t="shared" si="1029"/>
        <v>0.22041058198605143</v>
      </c>
      <c r="J3937" s="57">
        <f>MIN(F3937,H3937,(1-EXP(-SetUp!$B$52*H3937/SetUp!$B$56))*F3937)</f>
        <v>0</v>
      </c>
      <c r="K3937" s="57">
        <f t="shared" si="1025"/>
        <v>2.4827919661778521E-16</v>
      </c>
      <c r="L3937" s="57">
        <f>IF(I3937&lt;=0,0,MIN(SetUp!$B$50*I3937^SetUp!$B$55,I3937))</f>
        <v>1.6459510674344507E-3</v>
      </c>
      <c r="M3937" s="57">
        <f t="shared" si="1026"/>
        <v>0.21876463091861698</v>
      </c>
      <c r="N3937" s="57">
        <f>IF(SetUp!$B$62=0,X3937,(B3937-E3937)*(1-(H3937/SetUp!$B$66/SetUp!$B$56)))</f>
        <v>0</v>
      </c>
      <c r="O3937" s="57">
        <f>K3937*SetUp!$B$65</f>
        <v>0</v>
      </c>
      <c r="P3937" s="57">
        <f>MIN(SetUp!$B$54*L3937^SetUp!$B$51,L3937)</f>
        <v>9.4209313280033656E-4</v>
      </c>
      <c r="Q3937" s="57">
        <f t="shared" si="1027"/>
        <v>2.4827919661778521E-16</v>
      </c>
      <c r="R3937" s="57">
        <f>IF((H3937+N3937-O3937)&gt;SetUp!$B$56,T3936+H3937+N3937-O3937-SetUp!$B$56,T3936)</f>
        <v>0</v>
      </c>
      <c r="S3937" s="57">
        <f>R3937*SetUp!$B$65</f>
        <v>0</v>
      </c>
      <c r="T3937" s="57">
        <f>IF((R3937-S3937)&lt;SetUp!$B$53,R3937-S3937,SetUp!$B$53)</f>
        <v>0</v>
      </c>
      <c r="U3937" s="57">
        <f t="shared" si="1028"/>
        <v>0.21876463091861698</v>
      </c>
      <c r="V3937" s="57">
        <f>(L3937-P3937)/1000*SetUp!$B$13*1000000/SetUp!$B$48</f>
        <v>4.0033808491263222E-2</v>
      </c>
      <c r="W3937" s="57">
        <f t="shared" si="1030"/>
        <v>-2.8189256484623115E-18</v>
      </c>
      <c r="X3937" s="57">
        <f>MAX((SetUp!$B$56*(1-($H3937/SetUp!$B$56)^2)*TANH(($B3937-$D3937)/SetUp!$B$56))/(1+$H3937/SetUp!$B$56*TANH(($B3937-$D3937)/SetUp!$B$56)),0)</f>
        <v>0</v>
      </c>
    </row>
    <row r="3938" spans="1:24" x14ac:dyDescent="0.3">
      <c r="A3938" s="64">
        <v>30600</v>
      </c>
      <c r="B3938" s="57">
        <v>0</v>
      </c>
      <c r="C3938" s="57"/>
      <c r="D3938" s="57">
        <v>5.2510000000000003</v>
      </c>
      <c r="E3938" s="57">
        <f t="shared" si="1022"/>
        <v>0</v>
      </c>
      <c r="F3938" s="57">
        <f t="shared" si="1023"/>
        <v>5.2510000000000003</v>
      </c>
      <c r="G3938" s="57">
        <f t="shared" si="1024"/>
        <v>0</v>
      </c>
      <c r="H3938" s="57">
        <f>IF(Q3937&gt;SetUp!$B$56,SetUp!$B$56,Q3937)</f>
        <v>2.4827919661778521E-16</v>
      </c>
      <c r="I3938" s="57">
        <f t="shared" si="1029"/>
        <v>0.21876463091861698</v>
      </c>
      <c r="J3938" s="57">
        <f>MIN(F3938,H3938,(1-EXP(-SetUp!$B$52*H3938/SetUp!$B$56))*F3938)</f>
        <v>0</v>
      </c>
      <c r="K3938" s="57">
        <f t="shared" si="1025"/>
        <v>2.4827919661778521E-16</v>
      </c>
      <c r="L3938" s="57">
        <f>IF(I3938&lt;=0,0,MIN(SetUp!$B$50*I3938^SetUp!$B$55,I3938))</f>
        <v>1.6255164343294487E-3</v>
      </c>
      <c r="M3938" s="57">
        <f t="shared" si="1026"/>
        <v>0.21713911448428752</v>
      </c>
      <c r="N3938" s="57">
        <f>IF(SetUp!$B$62=0,X3938,(B3938-E3938)*(1-(H3938/SetUp!$B$66/SetUp!$B$56)))</f>
        <v>0</v>
      </c>
      <c r="O3938" s="57">
        <f>K3938*SetUp!$B$65</f>
        <v>0</v>
      </c>
      <c r="P3938" s="57">
        <f>MIN(SetUp!$B$54*L3938^SetUp!$B$51,L3938)</f>
        <v>9.3059471542812188E-4</v>
      </c>
      <c r="Q3938" s="57">
        <f t="shared" si="1027"/>
        <v>2.4827919661778521E-16</v>
      </c>
      <c r="R3938" s="57">
        <f>IF((H3938+N3938-O3938)&gt;SetUp!$B$56,T3937+H3938+N3938-O3938-SetUp!$B$56,T3937)</f>
        <v>0</v>
      </c>
      <c r="S3938" s="57">
        <f>R3938*SetUp!$B$65</f>
        <v>0</v>
      </c>
      <c r="T3938" s="57">
        <f>IF((R3938-S3938)&lt;SetUp!$B$53,R3938-S3938,SetUp!$B$53)</f>
        <v>0</v>
      </c>
      <c r="U3938" s="57">
        <f t="shared" si="1028"/>
        <v>0.21713911448428752</v>
      </c>
      <c r="V3938" s="57">
        <f>(L3938-P3938)/1000*SetUp!$B$13*1000000/SetUp!$B$48</f>
        <v>3.9525537245491175E-2</v>
      </c>
      <c r="W3938" s="57">
        <f t="shared" si="1030"/>
        <v>-6.0715321659188248E-18</v>
      </c>
      <c r="X3938" s="57">
        <f>MAX((SetUp!$B$56*(1-($H3938/SetUp!$B$56)^2)*TANH(($B3938-$D3938)/SetUp!$B$56))/(1+$H3938/SetUp!$B$56*TANH(($B3938-$D3938)/SetUp!$B$56)),0)</f>
        <v>0</v>
      </c>
    </row>
    <row r="3939" spans="1:24" x14ac:dyDescent="0.3">
      <c r="A3939" s="64">
        <v>30601</v>
      </c>
      <c r="B3939" s="57">
        <v>8.5000000000000006E-2</v>
      </c>
      <c r="C3939" s="57"/>
      <c r="D3939" s="57">
        <v>5.2510000000000003</v>
      </c>
      <c r="E3939" s="57">
        <f t="shared" si="1022"/>
        <v>8.5000000000000006E-2</v>
      </c>
      <c r="F3939" s="57">
        <f t="shared" si="1023"/>
        <v>5.1660000000000004</v>
      </c>
      <c r="G3939" s="57">
        <f t="shared" si="1024"/>
        <v>0</v>
      </c>
      <c r="H3939" s="57">
        <f>IF(Q3938&gt;SetUp!$B$56,SetUp!$B$56,Q3938)</f>
        <v>2.4827919661778521E-16</v>
      </c>
      <c r="I3939" s="57">
        <f t="shared" si="1029"/>
        <v>0.21713911448428752</v>
      </c>
      <c r="J3939" s="57">
        <f>MIN(F3939,H3939,(1-EXP(-SetUp!$B$52*H3939/SetUp!$B$56))*F3939)</f>
        <v>0</v>
      </c>
      <c r="K3939" s="57">
        <f t="shared" si="1025"/>
        <v>2.4827919661778521E-16</v>
      </c>
      <c r="L3939" s="57">
        <f>IF(I3939&lt;=0,0,MIN(SetUp!$B$50*I3939^SetUp!$B$55,I3939))</f>
        <v>1.6054358438961933E-3</v>
      </c>
      <c r="M3939" s="57">
        <f t="shared" si="1026"/>
        <v>0.21553367864039133</v>
      </c>
      <c r="N3939" s="57">
        <f>IF(SetUp!$B$62=0,X3939,(B3939-E3939)*(1-(H3939/SetUp!$B$66/SetUp!$B$56)))</f>
        <v>0</v>
      </c>
      <c r="O3939" s="57">
        <f>K3939*SetUp!$B$65</f>
        <v>0</v>
      </c>
      <c r="P3939" s="57">
        <f>MIN(SetUp!$B$54*L3939^SetUp!$B$51,L3939)</f>
        <v>9.1929311960541711E-4</v>
      </c>
      <c r="Q3939" s="57">
        <f t="shared" si="1027"/>
        <v>2.4827919661778521E-16</v>
      </c>
      <c r="R3939" s="57">
        <f>IF((H3939+N3939-O3939)&gt;SetUp!$B$56,T3938+H3939+N3939-O3939-SetUp!$B$56,T3938)</f>
        <v>0</v>
      </c>
      <c r="S3939" s="57">
        <f>R3939*SetUp!$B$65</f>
        <v>0</v>
      </c>
      <c r="T3939" s="57">
        <f>IF((R3939-S3939)&lt;SetUp!$B$53,R3939-S3939,SetUp!$B$53)</f>
        <v>0</v>
      </c>
      <c r="U3939" s="57">
        <f t="shared" si="1028"/>
        <v>0.21553367864039133</v>
      </c>
      <c r="V3939" s="57">
        <f>(L3939-P3939)/1000*SetUp!$B$13*1000000/SetUp!$B$48</f>
        <v>3.9026208372872427E-2</v>
      </c>
      <c r="W3939" s="57">
        <f t="shared" si="1030"/>
        <v>1.951563910473908E-18</v>
      </c>
      <c r="X3939" s="57">
        <f>MAX((SetUp!$B$56*(1-($H3939/SetUp!$B$56)^2)*TANH(($B3939-$D3939)/SetUp!$B$56))/(1+$H3939/SetUp!$B$56*TANH(($B3939-$D3939)/SetUp!$B$56)),0)</f>
        <v>0</v>
      </c>
    </row>
    <row r="3940" spans="1:24" x14ac:dyDescent="0.3">
      <c r="A3940" s="64">
        <v>30602</v>
      </c>
      <c r="B3940" s="57">
        <v>0</v>
      </c>
      <c r="C3940" s="57"/>
      <c r="D3940" s="57">
        <v>5.2510000000000003</v>
      </c>
      <c r="E3940" s="57">
        <f t="shared" si="1022"/>
        <v>0</v>
      </c>
      <c r="F3940" s="57">
        <f t="shared" si="1023"/>
        <v>5.2510000000000003</v>
      </c>
      <c r="G3940" s="57">
        <f t="shared" si="1024"/>
        <v>0</v>
      </c>
      <c r="H3940" s="57">
        <f>IF(Q3939&gt;SetUp!$B$56,SetUp!$B$56,Q3939)</f>
        <v>2.4827919661778521E-16</v>
      </c>
      <c r="I3940" s="57">
        <f t="shared" si="1029"/>
        <v>0.21553367864039133</v>
      </c>
      <c r="J3940" s="57">
        <f>MIN(F3940,H3940,(1-EXP(-SetUp!$B$52*H3940/SetUp!$B$56))*F3940)</f>
        <v>0</v>
      </c>
      <c r="K3940" s="57">
        <f t="shared" si="1025"/>
        <v>2.4827919661778521E-16</v>
      </c>
      <c r="L3940" s="57">
        <f>IF(I3940&lt;=0,0,MIN(SetUp!$B$50*I3940^SetUp!$B$55,I3940))</f>
        <v>1.585701437751084E-3</v>
      </c>
      <c r="M3940" s="57">
        <f t="shared" si="1026"/>
        <v>0.21394797720264025</v>
      </c>
      <c r="N3940" s="57">
        <f>IF(SetUp!$B$62=0,X3940,(B3940-E3940)*(1-(H3940/SetUp!$B$66/SetUp!$B$56)))</f>
        <v>0</v>
      </c>
      <c r="O3940" s="57">
        <f>K3940*SetUp!$B$65</f>
        <v>0</v>
      </c>
      <c r="P3940" s="57">
        <f>MIN(SetUp!$B$54*L3940^SetUp!$B$51,L3940)</f>
        <v>9.0818401733343214E-4</v>
      </c>
      <c r="Q3940" s="57">
        <f t="shared" si="1027"/>
        <v>2.4827919661778521E-16</v>
      </c>
      <c r="R3940" s="57">
        <f>IF((H3940+N3940-O3940)&gt;SetUp!$B$56,T3939+H3940+N3940-O3940-SetUp!$B$56,T3939)</f>
        <v>0</v>
      </c>
      <c r="S3940" s="57">
        <f>R3940*SetUp!$B$65</f>
        <v>0</v>
      </c>
      <c r="T3940" s="57">
        <f>IF((R3940-S3940)&lt;SetUp!$B$53,R3940-S3940,SetUp!$B$53)</f>
        <v>0</v>
      </c>
      <c r="U3940" s="57">
        <f t="shared" si="1028"/>
        <v>0.21394797720264025</v>
      </c>
      <c r="V3940" s="57">
        <f>(L3940-P3940)/1000*SetUp!$B$13*1000000/SetUp!$B$48</f>
        <v>3.8535621073298811E-2</v>
      </c>
      <c r="W3940" s="57">
        <f t="shared" si="1030"/>
        <v>3.6862873864507151E-18</v>
      </c>
      <c r="X3940" s="57">
        <f>MAX((SetUp!$B$56*(1-($H3940/SetUp!$B$56)^2)*TANH(($B3940-$D3940)/SetUp!$B$56))/(1+$H3940/SetUp!$B$56*TANH(($B3940-$D3940)/SetUp!$B$56)),0)</f>
        <v>0</v>
      </c>
    </row>
    <row r="3941" spans="1:24" x14ac:dyDescent="0.3">
      <c r="A3941" s="64">
        <v>30603</v>
      </c>
      <c r="B3941" s="57">
        <v>0</v>
      </c>
      <c r="C3941" s="57"/>
      <c r="D3941" s="57">
        <v>5.2510000000000003</v>
      </c>
      <c r="E3941" s="57">
        <f t="shared" si="1022"/>
        <v>0</v>
      </c>
      <c r="F3941" s="57">
        <f t="shared" si="1023"/>
        <v>5.2510000000000003</v>
      </c>
      <c r="G3941" s="57">
        <f t="shared" si="1024"/>
        <v>0</v>
      </c>
      <c r="H3941" s="57">
        <f>IF(Q3940&gt;SetUp!$B$56,SetUp!$B$56,Q3940)</f>
        <v>2.4827919661778521E-16</v>
      </c>
      <c r="I3941" s="57">
        <f t="shared" si="1029"/>
        <v>0.21394797720264025</v>
      </c>
      <c r="J3941" s="57">
        <f>MIN(F3941,H3941,(1-EXP(-SetUp!$B$52*H3941/SetUp!$B$56))*F3941)</f>
        <v>0</v>
      </c>
      <c r="K3941" s="57">
        <f t="shared" si="1025"/>
        <v>2.4827919661778521E-16</v>
      </c>
      <c r="L3941" s="57">
        <f>IF(I3941&lt;=0,0,MIN(SetUp!$B$50*I3941^SetUp!$B$55,I3941))</f>
        <v>1.5663055698851482E-3</v>
      </c>
      <c r="M3941" s="57">
        <f t="shared" si="1026"/>
        <v>0.21238167163275509</v>
      </c>
      <c r="N3941" s="57">
        <f>IF(SetUp!$B$62=0,X3941,(B3941-E3941)*(1-(H3941/SetUp!$B$66/SetUp!$B$56)))</f>
        <v>0</v>
      </c>
      <c r="O3941" s="57">
        <f>K3941*SetUp!$B$65</f>
        <v>0</v>
      </c>
      <c r="P3941" s="57">
        <f>MIN(SetUp!$B$54*L3941^SetUp!$B$51,L3941)</f>
        <v>8.9726319669133307E-4</v>
      </c>
      <c r="Q3941" s="57">
        <f t="shared" si="1027"/>
        <v>2.4827919661778521E-16</v>
      </c>
      <c r="R3941" s="57">
        <f>IF((H3941+N3941-O3941)&gt;SetUp!$B$56,T3940+H3941+N3941-O3941-SetUp!$B$56,T3940)</f>
        <v>0</v>
      </c>
      <c r="S3941" s="57">
        <f>R3941*SetUp!$B$65</f>
        <v>0</v>
      </c>
      <c r="T3941" s="57">
        <f>IF((R3941-S3941)&lt;SetUp!$B$53,R3941-S3941,SetUp!$B$53)</f>
        <v>0</v>
      </c>
      <c r="U3941" s="57">
        <f t="shared" si="1028"/>
        <v>0.21238167163275509</v>
      </c>
      <c r="V3941" s="57">
        <f>(L3941-P3941)/1000*SetUp!$B$13*1000000/SetUp!$B$48</f>
        <v>3.8053580023793755E-2</v>
      </c>
      <c r="W3941" s="57">
        <f t="shared" si="1030"/>
        <v>-8.6736173798840355E-18</v>
      </c>
      <c r="X3941" s="57">
        <f>MAX((SetUp!$B$56*(1-($H3941/SetUp!$B$56)^2)*TANH(($B3941-$D3941)/SetUp!$B$56))/(1+$H3941/SetUp!$B$56*TANH(($B3941-$D3941)/SetUp!$B$56)),0)</f>
        <v>0</v>
      </c>
    </row>
    <row r="3942" spans="1:24" x14ac:dyDescent="0.3">
      <c r="A3942" s="64">
        <v>30604</v>
      </c>
      <c r="B3942" s="57">
        <v>0</v>
      </c>
      <c r="C3942" s="57"/>
      <c r="D3942" s="57">
        <v>5.2510000000000003</v>
      </c>
      <c r="E3942" s="57">
        <f t="shared" si="1022"/>
        <v>0</v>
      </c>
      <c r="F3942" s="57">
        <f t="shared" si="1023"/>
        <v>5.2510000000000003</v>
      </c>
      <c r="G3942" s="57">
        <f t="shared" si="1024"/>
        <v>0</v>
      </c>
      <c r="H3942" s="57">
        <f>IF(Q3941&gt;SetUp!$B$56,SetUp!$B$56,Q3941)</f>
        <v>2.4827919661778521E-16</v>
      </c>
      <c r="I3942" s="57">
        <f t="shared" si="1029"/>
        <v>0.21238167163275509</v>
      </c>
      <c r="J3942" s="57">
        <f>MIN(F3942,H3942,(1-EXP(-SetUp!$B$52*H3942/SetUp!$B$56))*F3942)</f>
        <v>0</v>
      </c>
      <c r="K3942" s="57">
        <f t="shared" si="1025"/>
        <v>2.4827919661778521E-16</v>
      </c>
      <c r="L3942" s="57">
        <f>IF(I3942&lt;=0,0,MIN(SetUp!$B$50*I3942^SetUp!$B$55,I3942))</f>
        <v>1.5472407999079407E-3</v>
      </c>
      <c r="M3942" s="57">
        <f t="shared" si="1026"/>
        <v>0.21083443083284714</v>
      </c>
      <c r="N3942" s="57">
        <f>IF(SetUp!$B$62=0,X3942,(B3942-E3942)*(1-(H3942/SetUp!$B$66/SetUp!$B$56)))</f>
        <v>0</v>
      </c>
      <c r="O3942" s="57">
        <f>K3942*SetUp!$B$65</f>
        <v>0</v>
      </c>
      <c r="P3942" s="57">
        <f>MIN(SetUp!$B$54*L3942^SetUp!$B$51,L3942)</f>
        <v>8.8652655816713664E-4</v>
      </c>
      <c r="Q3942" s="57">
        <f t="shared" si="1027"/>
        <v>2.4827919661778521E-16</v>
      </c>
      <c r="R3942" s="57">
        <f>IF((H3942+N3942-O3942)&gt;SetUp!$B$56,T3941+H3942+N3942-O3942-SetUp!$B$56,T3941)</f>
        <v>0</v>
      </c>
      <c r="S3942" s="57">
        <f>R3942*SetUp!$B$65</f>
        <v>0</v>
      </c>
      <c r="T3942" s="57">
        <f>IF((R3942-S3942)&lt;SetUp!$B$53,R3942-S3942,SetUp!$B$53)</f>
        <v>0</v>
      </c>
      <c r="U3942" s="57">
        <f t="shared" si="1028"/>
        <v>0.21083443083284714</v>
      </c>
      <c r="V3942" s="57">
        <f>(L3942-P3942)/1000*SetUp!$B$13*1000000/SetUp!$B$48</f>
        <v>3.7579895202931111E-2</v>
      </c>
      <c r="W3942" s="57">
        <f t="shared" si="1030"/>
        <v>-9.9746599868666408E-18</v>
      </c>
      <c r="X3942" s="57">
        <f>MAX((SetUp!$B$56*(1-($H3942/SetUp!$B$56)^2)*TANH(($B3942-$D3942)/SetUp!$B$56))/(1+$H3942/SetUp!$B$56*TANH(($B3942-$D3942)/SetUp!$B$56)),0)</f>
        <v>0</v>
      </c>
    </row>
    <row r="3943" spans="1:24" x14ac:dyDescent="0.3">
      <c r="A3943" s="64">
        <v>30605</v>
      </c>
      <c r="B3943" s="57">
        <v>0</v>
      </c>
      <c r="C3943" s="57"/>
      <c r="D3943" s="57">
        <v>5.2510000000000003</v>
      </c>
      <c r="E3943" s="57">
        <f t="shared" si="1022"/>
        <v>0</v>
      </c>
      <c r="F3943" s="57">
        <f t="shared" si="1023"/>
        <v>5.2510000000000003</v>
      </c>
      <c r="G3943" s="57">
        <f t="shared" si="1024"/>
        <v>0</v>
      </c>
      <c r="H3943" s="57">
        <f>IF(Q3942&gt;SetUp!$B$56,SetUp!$B$56,Q3942)</f>
        <v>2.4827919661778521E-16</v>
      </c>
      <c r="I3943" s="57">
        <f t="shared" si="1029"/>
        <v>0.21083443083284714</v>
      </c>
      <c r="J3943" s="57">
        <f>MIN(F3943,H3943,(1-EXP(-SetUp!$B$52*H3943/SetUp!$B$56))*F3943)</f>
        <v>0</v>
      </c>
      <c r="K3943" s="57">
        <f t="shared" si="1025"/>
        <v>2.4827919661778521E-16</v>
      </c>
      <c r="L3943" s="57">
        <f>IF(I3943&lt;=0,0,MIN(SetUp!$B$50*I3943^SetUp!$B$55,I3943))</f>
        <v>1.5284998865384314E-3</v>
      </c>
      <c r="M3943" s="57">
        <f t="shared" si="1026"/>
        <v>0.2093059309463087</v>
      </c>
      <c r="N3943" s="57">
        <f>IF(SetUp!$B$62=0,X3943,(B3943-E3943)*(1-(H3943/SetUp!$B$66/SetUp!$B$56)))</f>
        <v>0</v>
      </c>
      <c r="O3943" s="57">
        <f>K3943*SetUp!$B$65</f>
        <v>0</v>
      </c>
      <c r="P3943" s="57">
        <f>MIN(SetUp!$B$54*L3943^SetUp!$B$51,L3943)</f>
        <v>8.7597011112201144E-4</v>
      </c>
      <c r="Q3943" s="57">
        <f t="shared" si="1027"/>
        <v>2.4827919661778521E-16</v>
      </c>
      <c r="R3943" s="57">
        <f>IF((H3943+N3943-O3943)&gt;SetUp!$B$56,T3942+H3943+N3943-O3943-SetUp!$B$56,T3942)</f>
        <v>0</v>
      </c>
      <c r="S3943" s="57">
        <f>R3943*SetUp!$B$65</f>
        <v>0</v>
      </c>
      <c r="T3943" s="57">
        <f>IF((R3943-S3943)&lt;SetUp!$B$53,R3943-S3943,SetUp!$B$53)</f>
        <v>0</v>
      </c>
      <c r="U3943" s="57">
        <f t="shared" si="1028"/>
        <v>0.2093059309463087</v>
      </c>
      <c r="V3943" s="57">
        <f>(L3943-P3943)/1000*SetUp!$B$13*1000000/SetUp!$B$48</f>
        <v>3.7114381721714322E-2</v>
      </c>
      <c r="W3943" s="57">
        <f t="shared" si="1030"/>
        <v>-1.1058862159352145E-17</v>
      </c>
      <c r="X3943" s="57">
        <f>MAX((SetUp!$B$56*(1-($H3943/SetUp!$B$56)^2)*TANH(($B3943-$D3943)/SetUp!$B$56))/(1+$H3943/SetUp!$B$56*TANH(($B3943-$D3943)/SetUp!$B$56)),0)</f>
        <v>0</v>
      </c>
    </row>
    <row r="3944" spans="1:24" x14ac:dyDescent="0.3">
      <c r="A3944" s="64">
        <v>30606</v>
      </c>
      <c r="B3944" s="57">
        <v>0</v>
      </c>
      <c r="C3944" s="57"/>
      <c r="D3944" s="57">
        <v>5.2510000000000003</v>
      </c>
      <c r="E3944" s="57">
        <f t="shared" si="1022"/>
        <v>0</v>
      </c>
      <c r="F3944" s="57">
        <f t="shared" si="1023"/>
        <v>5.2510000000000003</v>
      </c>
      <c r="G3944" s="57">
        <f t="shared" si="1024"/>
        <v>0</v>
      </c>
      <c r="H3944" s="57">
        <f>IF(Q3943&gt;SetUp!$B$56,SetUp!$B$56,Q3943)</f>
        <v>2.4827919661778521E-16</v>
      </c>
      <c r="I3944" s="57">
        <f t="shared" si="1029"/>
        <v>0.2093059309463087</v>
      </c>
      <c r="J3944" s="57">
        <f>MIN(F3944,H3944,(1-EXP(-SetUp!$B$52*H3944/SetUp!$B$56))*F3944)</f>
        <v>0</v>
      </c>
      <c r="K3944" s="57">
        <f t="shared" si="1025"/>
        <v>2.4827919661778521E-16</v>
      </c>
      <c r="L3944" s="57">
        <f>IF(I3944&lt;=0,0,MIN(SetUp!$B$50*I3944^SetUp!$B$55,I3944))</f>
        <v>1.5100757813326729E-3</v>
      </c>
      <c r="M3944" s="57">
        <f t="shared" si="1026"/>
        <v>0.20779585516497603</v>
      </c>
      <c r="N3944" s="57">
        <f>IF(SetUp!$B$62=0,X3944,(B3944-E3944)*(1-(H3944/SetUp!$B$66/SetUp!$B$56)))</f>
        <v>0</v>
      </c>
      <c r="O3944" s="57">
        <f>K3944*SetUp!$B$65</f>
        <v>0</v>
      </c>
      <c r="P3944" s="57">
        <f>MIN(SetUp!$B$54*L3944^SetUp!$B$51,L3944)</f>
        <v>8.6558997038248308E-4</v>
      </c>
      <c r="Q3944" s="57">
        <f t="shared" si="1027"/>
        <v>2.4827919661778521E-16</v>
      </c>
      <c r="R3944" s="57">
        <f>IF((H3944+N3944-O3944)&gt;SetUp!$B$56,T3943+H3944+N3944-O3944-SetUp!$B$56,T3943)</f>
        <v>0</v>
      </c>
      <c r="S3944" s="57">
        <f>R3944*SetUp!$B$65</f>
        <v>0</v>
      </c>
      <c r="T3944" s="57">
        <f>IF((R3944-S3944)&lt;SetUp!$B$53,R3944-S3944,SetUp!$B$53)</f>
        <v>0</v>
      </c>
      <c r="U3944" s="57">
        <f t="shared" si="1028"/>
        <v>0.20779585516497603</v>
      </c>
      <c r="V3944" s="57">
        <f>(L3944-P3944)/1000*SetUp!$B$13*1000000/SetUp!$B$48</f>
        <v>3.665685966064814E-2</v>
      </c>
      <c r="W3944" s="57">
        <f t="shared" si="1030"/>
        <v>8.0230960763927328E-18</v>
      </c>
      <c r="X3944" s="57">
        <f>MAX((SetUp!$B$56*(1-($H3944/SetUp!$B$56)^2)*TANH(($B3944-$D3944)/SetUp!$B$56))/(1+$H3944/SetUp!$B$56*TANH(($B3944-$D3944)/SetUp!$B$56)),0)</f>
        <v>0</v>
      </c>
    </row>
    <row r="3945" spans="1:24" x14ac:dyDescent="0.3">
      <c r="A3945" s="64">
        <v>30607</v>
      </c>
      <c r="B3945" s="57">
        <v>0</v>
      </c>
      <c r="C3945" s="57"/>
      <c r="D3945" s="57">
        <v>5.2510000000000003</v>
      </c>
      <c r="E3945" s="57">
        <f t="shared" si="1022"/>
        <v>0</v>
      </c>
      <c r="F3945" s="57">
        <f t="shared" si="1023"/>
        <v>5.2510000000000003</v>
      </c>
      <c r="G3945" s="57">
        <f t="shared" si="1024"/>
        <v>0</v>
      </c>
      <c r="H3945" s="57">
        <f>IF(Q3944&gt;SetUp!$B$56,SetUp!$B$56,Q3944)</f>
        <v>2.4827919661778521E-16</v>
      </c>
      <c r="I3945" s="57">
        <f t="shared" si="1029"/>
        <v>0.20779585516497603</v>
      </c>
      <c r="J3945" s="57">
        <f>MIN(F3945,H3945,(1-EXP(-SetUp!$B$52*H3945/SetUp!$B$56))*F3945)</f>
        <v>0</v>
      </c>
      <c r="K3945" s="57">
        <f t="shared" si="1025"/>
        <v>2.4827919661778521E-16</v>
      </c>
      <c r="L3945" s="57">
        <f>IF(I3945&lt;=0,0,MIN(SetUp!$B$50*I3945^SetUp!$B$55,I3945))</f>
        <v>1.4919616226385462E-3</v>
      </c>
      <c r="M3945" s="57">
        <f t="shared" si="1026"/>
        <v>0.2063038935423375</v>
      </c>
      <c r="N3945" s="57">
        <f>IF(SetUp!$B$62=0,X3945,(B3945-E3945)*(1-(H3945/SetUp!$B$66/SetUp!$B$56)))</f>
        <v>0</v>
      </c>
      <c r="O3945" s="57">
        <f>K3945*SetUp!$B$65</f>
        <v>0</v>
      </c>
      <c r="P3945" s="57">
        <f>MIN(SetUp!$B$54*L3945^SetUp!$B$51,L3945)</f>
        <v>8.5538235295533251E-4</v>
      </c>
      <c r="Q3945" s="57">
        <f t="shared" si="1027"/>
        <v>2.4827919661778521E-16</v>
      </c>
      <c r="R3945" s="57">
        <f>IF((H3945+N3945-O3945)&gt;SetUp!$B$56,T3944+H3945+N3945-O3945-SetUp!$B$56,T3944)</f>
        <v>0</v>
      </c>
      <c r="S3945" s="57">
        <f>R3945*SetUp!$B$65</f>
        <v>0</v>
      </c>
      <c r="T3945" s="57">
        <f>IF((R3945-S3945)&lt;SetUp!$B$53,R3945-S3945,SetUp!$B$53)</f>
        <v>0</v>
      </c>
      <c r="U3945" s="57">
        <f t="shared" si="1028"/>
        <v>0.2063038935423375</v>
      </c>
      <c r="V3945" s="57">
        <f>(L3945-P3945)/1000*SetUp!$B$13*1000000/SetUp!$B$48</f>
        <v>3.6207153912747564E-2</v>
      </c>
      <c r="W3945" s="57">
        <f t="shared" si="1030"/>
        <v>8.2399365108898337E-18</v>
      </c>
      <c r="X3945" s="57">
        <f>MAX((SetUp!$B$56*(1-($H3945/SetUp!$B$56)^2)*TANH(($B3945-$D3945)/SetUp!$B$56))/(1+$H3945/SetUp!$B$56*TANH(($B3945-$D3945)/SetUp!$B$56)),0)</f>
        <v>0</v>
      </c>
    </row>
    <row r="3946" spans="1:24" x14ac:dyDescent="0.3">
      <c r="A3946" s="64">
        <v>30608</v>
      </c>
      <c r="B3946" s="57">
        <v>0</v>
      </c>
      <c r="C3946" s="57"/>
      <c r="D3946" s="57">
        <v>5.2510000000000003</v>
      </c>
      <c r="E3946" s="57">
        <f t="shared" si="1022"/>
        <v>0</v>
      </c>
      <c r="F3946" s="57">
        <f t="shared" si="1023"/>
        <v>5.2510000000000003</v>
      </c>
      <c r="G3946" s="57">
        <f t="shared" si="1024"/>
        <v>0</v>
      </c>
      <c r="H3946" s="57">
        <f>IF(Q3945&gt;SetUp!$B$56,SetUp!$B$56,Q3945)</f>
        <v>2.4827919661778521E-16</v>
      </c>
      <c r="I3946" s="57">
        <f t="shared" si="1029"/>
        <v>0.2063038935423375</v>
      </c>
      <c r="J3946" s="57">
        <f>MIN(F3946,H3946,(1-EXP(-SetUp!$B$52*H3946/SetUp!$B$56))*F3946)</f>
        <v>0</v>
      </c>
      <c r="K3946" s="57">
        <f t="shared" si="1025"/>
        <v>2.4827919661778521E-16</v>
      </c>
      <c r="L3946" s="57">
        <f>IF(I3946&lt;=0,0,MIN(SetUp!$B$50*I3946^SetUp!$B$55,I3946))</f>
        <v>1.4741507297682881E-3</v>
      </c>
      <c r="M3946" s="57">
        <f t="shared" si="1026"/>
        <v>0.20482974281256922</v>
      </c>
      <c r="N3946" s="57">
        <f>IF(SetUp!$B$62=0,X3946,(B3946-E3946)*(1-(H3946/SetUp!$B$66/SetUp!$B$56)))</f>
        <v>0</v>
      </c>
      <c r="O3946" s="57">
        <f>K3946*SetUp!$B$65</f>
        <v>0</v>
      </c>
      <c r="P3946" s="57">
        <f>MIN(SetUp!$B$54*L3946^SetUp!$B$51,L3946)</f>
        <v>8.4534357486018444E-4</v>
      </c>
      <c r="Q3946" s="57">
        <f t="shared" si="1027"/>
        <v>2.4827919661778521E-16</v>
      </c>
      <c r="R3946" s="57">
        <f>IF((H3946+N3946-O3946)&gt;SetUp!$B$56,T3945+H3946+N3946-O3946-SetUp!$B$56,T3945)</f>
        <v>0</v>
      </c>
      <c r="S3946" s="57">
        <f>R3946*SetUp!$B$65</f>
        <v>0</v>
      </c>
      <c r="T3946" s="57">
        <f>IF((R3946-S3946)&lt;SetUp!$B$53,R3946-S3946,SetUp!$B$53)</f>
        <v>0</v>
      </c>
      <c r="U3946" s="57">
        <f t="shared" si="1028"/>
        <v>0.20482974281256922</v>
      </c>
      <c r="V3946" s="57">
        <f>(L3946-P3946)/1000*SetUp!$B$13*1000000/SetUp!$B$48</f>
        <v>3.5765094032239694E-2</v>
      </c>
      <c r="W3946" s="57">
        <f t="shared" si="1030"/>
        <v>7.1557343384043293E-18</v>
      </c>
      <c r="X3946" s="57">
        <f>MAX((SetUp!$B$56*(1-($H3946/SetUp!$B$56)^2)*TANH(($B3946-$D3946)/SetUp!$B$56))/(1+$H3946/SetUp!$B$56*TANH(($B3946-$D3946)/SetUp!$B$56)),0)</f>
        <v>0</v>
      </c>
    </row>
    <row r="3947" spans="1:24" x14ac:dyDescent="0.3">
      <c r="A3947" s="64">
        <v>30609</v>
      </c>
      <c r="B3947" s="57">
        <v>0</v>
      </c>
      <c r="C3947" s="57"/>
      <c r="D3947" s="57">
        <v>5.2510000000000003</v>
      </c>
      <c r="E3947" s="57">
        <f t="shared" si="1022"/>
        <v>0</v>
      </c>
      <c r="F3947" s="57">
        <f t="shared" si="1023"/>
        <v>5.2510000000000003</v>
      </c>
      <c r="G3947" s="57">
        <f t="shared" si="1024"/>
        <v>0</v>
      </c>
      <c r="H3947" s="57">
        <f>IF(Q3946&gt;SetUp!$B$56,SetUp!$B$56,Q3946)</f>
        <v>2.4827919661778521E-16</v>
      </c>
      <c r="I3947" s="57">
        <f t="shared" si="1029"/>
        <v>0.20482974281256922</v>
      </c>
      <c r="J3947" s="57">
        <f>MIN(F3947,H3947,(1-EXP(-SetUp!$B$52*H3947/SetUp!$B$56))*F3947)</f>
        <v>0</v>
      </c>
      <c r="K3947" s="57">
        <f t="shared" si="1025"/>
        <v>2.4827919661778521E-16</v>
      </c>
      <c r="L3947" s="57">
        <f>IF(I3947&lt;=0,0,MIN(SetUp!$B$50*I3947^SetUp!$B$55,I3947))</f>
        <v>1.4566365973799609E-3</v>
      </c>
      <c r="M3947" s="57">
        <f t="shared" si="1026"/>
        <v>0.20337310621518925</v>
      </c>
      <c r="N3947" s="57">
        <f>IF(SetUp!$B$62=0,X3947,(B3947-E3947)*(1-(H3947/SetUp!$B$66/SetUp!$B$56)))</f>
        <v>0</v>
      </c>
      <c r="O3947" s="57">
        <f>K3947*SetUp!$B$65</f>
        <v>0</v>
      </c>
      <c r="P3947" s="57">
        <f>MIN(SetUp!$B$54*L3947^SetUp!$B$51,L3947)</f>
        <v>8.3547004807504269E-4</v>
      </c>
      <c r="Q3947" s="57">
        <f t="shared" si="1027"/>
        <v>2.4827919661778521E-16</v>
      </c>
      <c r="R3947" s="57">
        <f>IF((H3947+N3947-O3947)&gt;SetUp!$B$56,T3946+H3947+N3947-O3947-SetUp!$B$56,T3946)</f>
        <v>0</v>
      </c>
      <c r="S3947" s="57">
        <f>R3947*SetUp!$B$65</f>
        <v>0</v>
      </c>
      <c r="T3947" s="57">
        <f>IF((R3947-S3947)&lt;SetUp!$B$53,R3947-S3947,SetUp!$B$53)</f>
        <v>0</v>
      </c>
      <c r="U3947" s="57">
        <f t="shared" si="1028"/>
        <v>0.20337310621518925</v>
      </c>
      <c r="V3947" s="57">
        <f>(L3947-P3947)/1000*SetUp!$B$13*1000000/SetUp!$B$48</f>
        <v>3.5330514088725652E-2</v>
      </c>
      <c r="W3947" s="57">
        <f t="shared" si="1030"/>
        <v>0</v>
      </c>
      <c r="X3947" s="57">
        <f>MAX((SetUp!$B$56*(1-($H3947/SetUp!$B$56)^2)*TANH(($B3947-$D3947)/SetUp!$B$56))/(1+$H3947/SetUp!$B$56*TANH(($B3947-$D3947)/SetUp!$B$56)),0)</f>
        <v>0</v>
      </c>
    </row>
    <row r="3948" spans="1:24" x14ac:dyDescent="0.3">
      <c r="A3948" s="64">
        <v>30610</v>
      </c>
      <c r="B3948" s="57">
        <v>0</v>
      </c>
      <c r="C3948" s="57"/>
      <c r="D3948" s="57">
        <v>5.2510000000000003</v>
      </c>
      <c r="E3948" s="57">
        <f t="shared" si="1022"/>
        <v>0</v>
      </c>
      <c r="F3948" s="57">
        <f t="shared" si="1023"/>
        <v>5.2510000000000003</v>
      </c>
      <c r="G3948" s="57">
        <f t="shared" si="1024"/>
        <v>0</v>
      </c>
      <c r="H3948" s="57">
        <f>IF(Q3947&gt;SetUp!$B$56,SetUp!$B$56,Q3947)</f>
        <v>2.4827919661778521E-16</v>
      </c>
      <c r="I3948" s="57">
        <f t="shared" si="1029"/>
        <v>0.20337310621518925</v>
      </c>
      <c r="J3948" s="57">
        <f>MIN(F3948,H3948,(1-EXP(-SetUp!$B$52*H3948/SetUp!$B$56))*F3948)</f>
        <v>0</v>
      </c>
      <c r="K3948" s="57">
        <f t="shared" si="1025"/>
        <v>2.4827919661778521E-16</v>
      </c>
      <c r="L3948" s="57">
        <f>IF(I3948&lt;=0,0,MIN(SetUp!$B$50*I3948^SetUp!$B$55,I3948))</f>
        <v>1.4394128900593955E-3</v>
      </c>
      <c r="M3948" s="57">
        <f t="shared" si="1026"/>
        <v>0.20193369332512986</v>
      </c>
      <c r="N3948" s="57">
        <f>IF(SetUp!$B$62=0,X3948,(B3948-E3948)*(1-(H3948/SetUp!$B$66/SetUp!$B$56)))</f>
        <v>0</v>
      </c>
      <c r="O3948" s="57">
        <f>K3948*SetUp!$B$65</f>
        <v>0</v>
      </c>
      <c r="P3948" s="57">
        <f>MIN(SetUp!$B$54*L3948^SetUp!$B$51,L3948)</f>
        <v>8.2575827759020246E-4</v>
      </c>
      <c r="Q3948" s="57">
        <f t="shared" si="1027"/>
        <v>2.4827919661778521E-16</v>
      </c>
      <c r="R3948" s="57">
        <f>IF((H3948+N3948-O3948)&gt;SetUp!$B$56,T3947+H3948+N3948-O3948-SetUp!$B$56,T3947)</f>
        <v>0</v>
      </c>
      <c r="S3948" s="57">
        <f>R3948*SetUp!$B$65</f>
        <v>0</v>
      </c>
      <c r="T3948" s="57">
        <f>IF((R3948-S3948)&lt;SetUp!$B$53,R3948-S3948,SetUp!$B$53)</f>
        <v>0</v>
      </c>
      <c r="U3948" s="57">
        <f t="shared" si="1028"/>
        <v>0.20193369332512986</v>
      </c>
      <c r="V3948" s="57">
        <f>(L3948-P3948)/1000*SetUp!$B$13*1000000/SetUp!$B$48</f>
        <v>3.4903252526580705E-2</v>
      </c>
      <c r="W3948" s="57">
        <f t="shared" si="1030"/>
        <v>7.1557343384043293E-18</v>
      </c>
      <c r="X3948" s="57">
        <f>MAX((SetUp!$B$56*(1-($H3948/SetUp!$B$56)^2)*TANH(($B3948-$D3948)/SetUp!$B$56))/(1+$H3948/SetUp!$B$56*TANH(($B3948-$D3948)/SetUp!$B$56)),0)</f>
        <v>0</v>
      </c>
    </row>
    <row r="3949" spans="1:24" x14ac:dyDescent="0.3">
      <c r="A3949" s="64">
        <v>30611</v>
      </c>
      <c r="B3949" s="57">
        <v>0</v>
      </c>
      <c r="C3949" s="57"/>
      <c r="D3949" s="57">
        <v>5.2510000000000003</v>
      </c>
      <c r="E3949" s="57">
        <f t="shared" si="1022"/>
        <v>0</v>
      </c>
      <c r="F3949" s="57">
        <f t="shared" si="1023"/>
        <v>5.2510000000000003</v>
      </c>
      <c r="G3949" s="57">
        <f t="shared" si="1024"/>
        <v>0</v>
      </c>
      <c r="H3949" s="57">
        <f>IF(Q3948&gt;SetUp!$B$56,SetUp!$B$56,Q3948)</f>
        <v>2.4827919661778521E-16</v>
      </c>
      <c r="I3949" s="57">
        <f t="shared" si="1029"/>
        <v>0.20193369332512986</v>
      </c>
      <c r="J3949" s="57">
        <f>MIN(F3949,H3949,(1-EXP(-SetUp!$B$52*H3949/SetUp!$B$56))*F3949)</f>
        <v>0</v>
      </c>
      <c r="K3949" s="57">
        <f t="shared" si="1025"/>
        <v>2.4827919661778521E-16</v>
      </c>
      <c r="L3949" s="57">
        <f>IF(I3949&lt;=0,0,MIN(SetUp!$B$50*I3949^SetUp!$B$55,I3949))</f>
        <v>1.4224734370945403E-3</v>
      </c>
      <c r="M3949" s="57">
        <f t="shared" si="1026"/>
        <v>0.20051121988803533</v>
      </c>
      <c r="N3949" s="57">
        <f>IF(SetUp!$B$62=0,X3949,(B3949-E3949)*(1-(H3949/SetUp!$B$66/SetUp!$B$56)))</f>
        <v>0</v>
      </c>
      <c r="O3949" s="57">
        <f>K3949*SetUp!$B$65</f>
        <v>0</v>
      </c>
      <c r="P3949" s="57">
        <f>MIN(SetUp!$B$54*L3949^SetUp!$B$51,L3949)</f>
        <v>8.1620485856621363E-4</v>
      </c>
      <c r="Q3949" s="57">
        <f t="shared" si="1027"/>
        <v>2.4827919661778521E-16</v>
      </c>
      <c r="R3949" s="57">
        <f>IF((H3949+N3949-O3949)&gt;SetUp!$B$56,T3948+H3949+N3949-O3949-SetUp!$B$56,T3948)</f>
        <v>0</v>
      </c>
      <c r="S3949" s="57">
        <f>R3949*SetUp!$B$65</f>
        <v>0</v>
      </c>
      <c r="T3949" s="57">
        <f>IF((R3949-S3949)&lt;SetUp!$B$53,R3949-S3949,SetUp!$B$53)</f>
        <v>0</v>
      </c>
      <c r="U3949" s="57">
        <f t="shared" si="1028"/>
        <v>0.20051121988803533</v>
      </c>
      <c r="V3949" s="57">
        <f>(L3949-P3949)/1000*SetUp!$B$13*1000000/SetUp!$B$48</f>
        <v>3.4483152029379772E-2</v>
      </c>
      <c r="W3949" s="57">
        <f t="shared" si="1030"/>
        <v>5.6378512969246231E-18</v>
      </c>
      <c r="X3949" s="57">
        <f>MAX((SetUp!$B$56*(1-($H3949/SetUp!$B$56)^2)*TANH(($B3949-$D3949)/SetUp!$B$56))/(1+$H3949/SetUp!$B$56*TANH(($B3949-$D3949)/SetUp!$B$56)),0)</f>
        <v>0</v>
      </c>
    </row>
    <row r="3950" spans="1:24" x14ac:dyDescent="0.3">
      <c r="A3950" s="64">
        <v>30612</v>
      </c>
      <c r="B3950" s="57">
        <v>8.0000000000000002E-3</v>
      </c>
      <c r="C3950" s="57"/>
      <c r="D3950" s="57">
        <v>5.2510000000000003</v>
      </c>
      <c r="E3950" s="57">
        <f t="shared" si="1022"/>
        <v>8.0000000000000002E-3</v>
      </c>
      <c r="F3950" s="57">
        <f t="shared" si="1023"/>
        <v>5.2430000000000003</v>
      </c>
      <c r="G3950" s="57">
        <f t="shared" si="1024"/>
        <v>0</v>
      </c>
      <c r="H3950" s="57">
        <f>IF(Q3949&gt;SetUp!$B$56,SetUp!$B$56,Q3949)</f>
        <v>2.4827919661778521E-16</v>
      </c>
      <c r="I3950" s="57">
        <f t="shared" si="1029"/>
        <v>0.20051121988803533</v>
      </c>
      <c r="J3950" s="57">
        <f>MIN(F3950,H3950,(1-EXP(-SetUp!$B$52*H3950/SetUp!$B$56))*F3950)</f>
        <v>0</v>
      </c>
      <c r="K3950" s="57">
        <f t="shared" si="1025"/>
        <v>2.4827919661778521E-16</v>
      </c>
      <c r="L3950" s="57">
        <f>IF(I3950&lt;=0,0,MIN(SetUp!$B$50*I3950^SetUp!$B$55,I3950))</f>
        <v>1.4058122274345059E-3</v>
      </c>
      <c r="M3950" s="57">
        <f t="shared" si="1026"/>
        <v>0.19910540766060084</v>
      </c>
      <c r="N3950" s="57">
        <f>IF(SetUp!$B$62=0,X3950,(B3950-E3950)*(1-(H3950/SetUp!$B$66/SetUp!$B$56)))</f>
        <v>0</v>
      </c>
      <c r="O3950" s="57">
        <f>K3950*SetUp!$B$65</f>
        <v>0</v>
      </c>
      <c r="P3950" s="57">
        <f>MIN(SetUp!$B$54*L3950^SetUp!$B$51,L3950)</f>
        <v>8.0680647359173416E-4</v>
      </c>
      <c r="Q3950" s="57">
        <f t="shared" si="1027"/>
        <v>2.4827919661778521E-16</v>
      </c>
      <c r="R3950" s="57">
        <f>IF((H3950+N3950-O3950)&gt;SetUp!$B$56,T3949+H3950+N3950-O3950-SetUp!$B$56,T3949)</f>
        <v>0</v>
      </c>
      <c r="S3950" s="57">
        <f>R3950*SetUp!$B$65</f>
        <v>0</v>
      </c>
      <c r="T3950" s="57">
        <f>IF((R3950-S3950)&lt;SetUp!$B$53,R3950-S3950,SetUp!$B$53)</f>
        <v>0</v>
      </c>
      <c r="U3950" s="57">
        <f t="shared" si="1028"/>
        <v>0.19910540766060084</v>
      </c>
      <c r="V3950" s="57">
        <f>(L3950-P3950)/1000*SetUp!$B$13*1000000/SetUp!$B$48</f>
        <v>3.4070059389146527E-2</v>
      </c>
      <c r="W3950" s="57">
        <f t="shared" si="1030"/>
        <v>1.1709383462843448E-17</v>
      </c>
      <c r="X3950" s="57">
        <f>MAX((SetUp!$B$56*(1-($H3950/SetUp!$B$56)^2)*TANH(($B3950-$D3950)/SetUp!$B$56))/(1+$H3950/SetUp!$B$56*TANH(($B3950-$D3950)/SetUp!$B$56)),0)</f>
        <v>0</v>
      </c>
    </row>
    <row r="3951" spans="1:24" x14ac:dyDescent="0.3">
      <c r="A3951" s="64">
        <v>30613</v>
      </c>
      <c r="B3951" s="57">
        <v>0</v>
      </c>
      <c r="C3951" s="57"/>
      <c r="D3951" s="57">
        <v>5.2510000000000003</v>
      </c>
      <c r="E3951" s="57">
        <f t="shared" si="1022"/>
        <v>0</v>
      </c>
      <c r="F3951" s="57">
        <f t="shared" si="1023"/>
        <v>5.2510000000000003</v>
      </c>
      <c r="G3951" s="57">
        <f t="shared" si="1024"/>
        <v>0</v>
      </c>
      <c r="H3951" s="57">
        <f>IF(Q3950&gt;SetUp!$B$56,SetUp!$B$56,Q3950)</f>
        <v>2.4827919661778521E-16</v>
      </c>
      <c r="I3951" s="57">
        <f t="shared" si="1029"/>
        <v>0.19910540766060084</v>
      </c>
      <c r="J3951" s="57">
        <f>MIN(F3951,H3951,(1-EXP(-SetUp!$B$52*H3951/SetUp!$B$56))*F3951)</f>
        <v>0</v>
      </c>
      <c r="K3951" s="57">
        <f t="shared" si="1025"/>
        <v>2.4827919661778521E-16</v>
      </c>
      <c r="L3951" s="57">
        <f>IF(I3951&lt;=0,0,MIN(SetUp!$B$50*I3951^SetUp!$B$55,I3951))</f>
        <v>1.3894234048259287E-3</v>
      </c>
      <c r="M3951" s="57">
        <f t="shared" si="1026"/>
        <v>0.19771598425577491</v>
      </c>
      <c r="N3951" s="57">
        <f>IF(SetUp!$B$62=0,X3951,(B3951-E3951)*(1-(H3951/SetUp!$B$66/SetUp!$B$56)))</f>
        <v>0</v>
      </c>
      <c r="O3951" s="57">
        <f>K3951*SetUp!$B$65</f>
        <v>0</v>
      </c>
      <c r="P3951" s="57">
        <f>MIN(SetUp!$B$54*L3951^SetUp!$B$51,L3951)</f>
        <v>7.975598900373087E-4</v>
      </c>
      <c r="Q3951" s="57">
        <f t="shared" si="1027"/>
        <v>2.4827919661778521E-16</v>
      </c>
      <c r="R3951" s="57">
        <f>IF((H3951+N3951-O3951)&gt;SetUp!$B$56,T3950+H3951+N3951-O3951-SetUp!$B$56,T3950)</f>
        <v>0</v>
      </c>
      <c r="S3951" s="57">
        <f>R3951*SetUp!$B$65</f>
        <v>0</v>
      </c>
      <c r="T3951" s="57">
        <f>IF((R3951-S3951)&lt;SetUp!$B$53,R3951-S3951,SetUp!$B$53)</f>
        <v>0</v>
      </c>
      <c r="U3951" s="57">
        <f t="shared" si="1028"/>
        <v>0.19771598425577491</v>
      </c>
      <c r="V3951" s="57">
        <f>(L3951-P3951)/1000*SetUp!$B$13*1000000/SetUp!$B$48</f>
        <v>3.3663825380231979E-2</v>
      </c>
      <c r="W3951" s="57">
        <f t="shared" si="1030"/>
        <v>5.2041704279304213E-18</v>
      </c>
      <c r="X3951" s="57">
        <f>MAX((SetUp!$B$56*(1-($H3951/SetUp!$B$56)^2)*TANH(($B3951-$D3951)/SetUp!$B$56))/(1+$H3951/SetUp!$B$56*TANH(($B3951-$D3951)/SetUp!$B$56)),0)</f>
        <v>0</v>
      </c>
    </row>
    <row r="3952" spans="1:24" x14ac:dyDescent="0.3">
      <c r="A3952" s="64">
        <v>30614</v>
      </c>
      <c r="B3952" s="57">
        <v>1E-3</v>
      </c>
      <c r="C3952" s="57"/>
      <c r="D3952" s="57">
        <v>5.2510000000000003</v>
      </c>
      <c r="E3952" s="57">
        <f t="shared" si="1022"/>
        <v>1E-3</v>
      </c>
      <c r="F3952" s="57">
        <f t="shared" si="1023"/>
        <v>5.25</v>
      </c>
      <c r="G3952" s="57">
        <f t="shared" si="1024"/>
        <v>0</v>
      </c>
      <c r="H3952" s="57">
        <f>IF(Q3951&gt;SetUp!$B$56,SetUp!$B$56,Q3951)</f>
        <v>2.4827919661778521E-16</v>
      </c>
      <c r="I3952" s="57">
        <f t="shared" si="1029"/>
        <v>0.19771598425577491</v>
      </c>
      <c r="J3952" s="57">
        <f>MIN(F3952,H3952,(1-EXP(-SetUp!$B$52*H3952/SetUp!$B$56))*F3952)</f>
        <v>0</v>
      </c>
      <c r="K3952" s="57">
        <f t="shared" si="1025"/>
        <v>2.4827919661778521E-16</v>
      </c>
      <c r="L3952" s="57">
        <f>IF(I3952&lt;=0,0,MIN(SetUp!$B$50*I3952^SetUp!$B$55,I3952))</f>
        <v>1.373301263119622E-3</v>
      </c>
      <c r="M3952" s="57">
        <f t="shared" si="1026"/>
        <v>0.19634268299265528</v>
      </c>
      <c r="N3952" s="57">
        <f>IF(SetUp!$B$62=0,X3952,(B3952-E3952)*(1-(H3952/SetUp!$B$66/SetUp!$B$56)))</f>
        <v>0</v>
      </c>
      <c r="O3952" s="57">
        <f>K3952*SetUp!$B$65</f>
        <v>0</v>
      </c>
      <c r="P3952" s="57">
        <f>MIN(SetUp!$B$54*L3952^SetUp!$B$51,L3952)</f>
        <v>7.8846195750128785E-4</v>
      </c>
      <c r="Q3952" s="57">
        <f t="shared" si="1027"/>
        <v>2.4827919661778521E-16</v>
      </c>
      <c r="R3952" s="57">
        <f>IF((H3952+N3952-O3952)&gt;SetUp!$B$56,T3951+H3952+N3952-O3952-SetUp!$B$56,T3951)</f>
        <v>0</v>
      </c>
      <c r="S3952" s="57">
        <f>R3952*SetUp!$B$65</f>
        <v>0</v>
      </c>
      <c r="T3952" s="57">
        <f>IF((R3952-S3952)&lt;SetUp!$B$53,R3952-S3952,SetUp!$B$53)</f>
        <v>0</v>
      </c>
      <c r="U3952" s="57">
        <f t="shared" si="1028"/>
        <v>0.19634268299265528</v>
      </c>
      <c r="V3952" s="57">
        <f>(L3952-P3952)/1000*SetUp!$B$13*1000000/SetUp!$B$48</f>
        <v>3.326430463763784E-2</v>
      </c>
      <c r="W3952" s="57">
        <f t="shared" si="1030"/>
        <v>-8.6736173798840355E-18</v>
      </c>
      <c r="X3952" s="57">
        <f>MAX((SetUp!$B$56*(1-($H3952/SetUp!$B$56)^2)*TANH(($B3952-$D3952)/SetUp!$B$56))/(1+$H3952/SetUp!$B$56*TANH(($B3952-$D3952)/SetUp!$B$56)),0)</f>
        <v>0</v>
      </c>
    </row>
    <row r="3953" spans="1:24" x14ac:dyDescent="0.3">
      <c r="A3953" s="64">
        <v>30615</v>
      </c>
      <c r="B3953" s="57">
        <v>5.0000000000000001E-3</v>
      </c>
      <c r="C3953" s="57"/>
      <c r="D3953" s="57">
        <v>5.2510000000000003</v>
      </c>
      <c r="E3953" s="57">
        <f t="shared" si="1022"/>
        <v>5.0000000000000001E-3</v>
      </c>
      <c r="F3953" s="57">
        <f t="shared" si="1023"/>
        <v>5.2460000000000004</v>
      </c>
      <c r="G3953" s="57">
        <f t="shared" si="1024"/>
        <v>0</v>
      </c>
      <c r="H3953" s="57">
        <f>IF(Q3952&gt;SetUp!$B$56,SetUp!$B$56,Q3952)</f>
        <v>2.4827919661778521E-16</v>
      </c>
      <c r="I3953" s="57">
        <f t="shared" si="1029"/>
        <v>0.19634268299265528</v>
      </c>
      <c r="J3953" s="57">
        <f>MIN(F3953,H3953,(1-EXP(-SetUp!$B$52*H3953/SetUp!$B$56))*F3953)</f>
        <v>0</v>
      </c>
      <c r="K3953" s="57">
        <f t="shared" si="1025"/>
        <v>2.4827919661778521E-16</v>
      </c>
      <c r="L3953" s="57">
        <f>IF(I3953&lt;=0,0,MIN(SetUp!$B$50*I3953^SetUp!$B$55,I3953))</f>
        <v>1.3574402417407775E-3</v>
      </c>
      <c r="M3953" s="57">
        <f t="shared" si="1026"/>
        <v>0.1949852427509145</v>
      </c>
      <c r="N3953" s="57">
        <f>IF(SetUp!$B$62=0,X3953,(B3953-E3953)*(1-(H3953/SetUp!$B$66/SetUp!$B$56)))</f>
        <v>0</v>
      </c>
      <c r="O3953" s="57">
        <f>K3953*SetUp!$B$65</f>
        <v>0</v>
      </c>
      <c r="P3953" s="57">
        <f>MIN(SetUp!$B$54*L3953^SetUp!$B$51,L3953)</f>
        <v>7.7950960534425775E-4</v>
      </c>
      <c r="Q3953" s="57">
        <f t="shared" si="1027"/>
        <v>2.4827919661778521E-16</v>
      </c>
      <c r="R3953" s="57">
        <f>IF((H3953+N3953-O3953)&gt;SetUp!$B$56,T3952+H3953+N3953-O3953-SetUp!$B$56,T3952)</f>
        <v>0</v>
      </c>
      <c r="S3953" s="57">
        <f>R3953*SetUp!$B$65</f>
        <v>0</v>
      </c>
      <c r="T3953" s="57">
        <f>IF((R3953-S3953)&lt;SetUp!$B$53,R3953-S3953,SetUp!$B$53)</f>
        <v>0</v>
      </c>
      <c r="U3953" s="57">
        <f t="shared" si="1028"/>
        <v>0.1949852427509145</v>
      </c>
      <c r="V3953" s="57">
        <f>(L3953-P3953)/1000*SetUp!$B$13*1000000/SetUp!$B$48</f>
        <v>3.2871355539608023E-2</v>
      </c>
      <c r="W3953" s="57">
        <f t="shared" si="1030"/>
        <v>-4.1199682554449168E-18</v>
      </c>
      <c r="X3953" s="57">
        <f>MAX((SetUp!$B$56*(1-($H3953/SetUp!$B$56)^2)*TANH(($B3953-$D3953)/SetUp!$B$56))/(1+$H3953/SetUp!$B$56*TANH(($B3953-$D3953)/SetUp!$B$56)),0)</f>
        <v>0</v>
      </c>
    </row>
    <row r="3954" spans="1:24" x14ac:dyDescent="0.3">
      <c r="A3954" s="64">
        <v>30616</v>
      </c>
      <c r="B3954" s="57">
        <v>1.2999999999999999E-2</v>
      </c>
      <c r="C3954" s="57"/>
      <c r="D3954" s="57">
        <v>5.2510000000000003</v>
      </c>
      <c r="E3954" s="57">
        <f t="shared" si="1022"/>
        <v>1.2999999999999999E-2</v>
      </c>
      <c r="F3954" s="57">
        <f t="shared" si="1023"/>
        <v>5.2380000000000004</v>
      </c>
      <c r="G3954" s="57">
        <f t="shared" si="1024"/>
        <v>0</v>
      </c>
      <c r="H3954" s="57">
        <f>IF(Q3953&gt;SetUp!$B$56,SetUp!$B$56,Q3953)</f>
        <v>2.4827919661778521E-16</v>
      </c>
      <c r="I3954" s="57">
        <f t="shared" si="1029"/>
        <v>0.1949852427509145</v>
      </c>
      <c r="J3954" s="57">
        <f>MIN(F3954,H3954,(1-EXP(-SetUp!$B$52*H3954/SetUp!$B$56))*F3954)</f>
        <v>0</v>
      </c>
      <c r="K3954" s="57">
        <f t="shared" si="1025"/>
        <v>2.4827919661778521E-16</v>
      </c>
      <c r="L3954" s="57">
        <f>IF(I3954&lt;=0,0,MIN(SetUp!$B$50*I3954^SetUp!$B$55,I3954))</f>
        <v>1.3418349213162851E-3</v>
      </c>
      <c r="M3954" s="57">
        <f t="shared" si="1026"/>
        <v>0.19364340782959821</v>
      </c>
      <c r="N3954" s="57">
        <f>IF(SetUp!$B$62=0,X3954,(B3954-E3954)*(1-(H3954/SetUp!$B$66/SetUp!$B$56)))</f>
        <v>0</v>
      </c>
      <c r="O3954" s="57">
        <f>K3954*SetUp!$B$65</f>
        <v>0</v>
      </c>
      <c r="P3954" s="57">
        <f>MIN(SetUp!$B$54*L3954^SetUp!$B$51,L3954)</f>
        <v>7.7069984030851723E-4</v>
      </c>
      <c r="Q3954" s="57">
        <f t="shared" si="1027"/>
        <v>2.4827919661778521E-16</v>
      </c>
      <c r="R3954" s="57">
        <f>IF((H3954+N3954-O3954)&gt;SetUp!$B$56,T3953+H3954+N3954-O3954-SetUp!$B$56,T3953)</f>
        <v>0</v>
      </c>
      <c r="S3954" s="57">
        <f>R3954*SetUp!$B$65</f>
        <v>0</v>
      </c>
      <c r="T3954" s="57">
        <f>IF((R3954-S3954)&lt;SetUp!$B$53,R3954-S3954,SetUp!$B$53)</f>
        <v>0</v>
      </c>
      <c r="U3954" s="57">
        <f t="shared" si="1028"/>
        <v>0.19364340782959821</v>
      </c>
      <c r="V3954" s="57">
        <f>(L3954-P3954)/1000*SetUp!$B$13*1000000/SetUp!$B$48</f>
        <v>3.2484840094319359E-2</v>
      </c>
      <c r="W3954" s="57">
        <f t="shared" si="1030"/>
        <v>-2.1684043449710089E-18</v>
      </c>
      <c r="X3954" s="57">
        <f>MAX((SetUp!$B$56*(1-($H3954/SetUp!$B$56)^2)*TANH(($B3954-$D3954)/SetUp!$B$56))/(1+$H3954/SetUp!$B$56*TANH(($B3954-$D3954)/SetUp!$B$56)),0)</f>
        <v>0</v>
      </c>
    </row>
    <row r="3955" spans="1:24" x14ac:dyDescent="0.3">
      <c r="A3955" s="64">
        <v>30617</v>
      </c>
      <c r="B3955" s="57">
        <v>0.112</v>
      </c>
      <c r="C3955" s="57"/>
      <c r="D3955" s="57">
        <v>5.2510000000000003</v>
      </c>
      <c r="E3955" s="57">
        <f t="shared" si="1022"/>
        <v>0.112</v>
      </c>
      <c r="F3955" s="57">
        <f t="shared" si="1023"/>
        <v>5.1390000000000002</v>
      </c>
      <c r="G3955" s="57">
        <f t="shared" si="1024"/>
        <v>0</v>
      </c>
      <c r="H3955" s="57">
        <f>IF(Q3954&gt;SetUp!$B$56,SetUp!$B$56,Q3954)</f>
        <v>2.4827919661778521E-16</v>
      </c>
      <c r="I3955" s="57">
        <f t="shared" si="1029"/>
        <v>0.19364340782959821</v>
      </c>
      <c r="J3955" s="57">
        <f>MIN(F3955,H3955,(1-EXP(-SetUp!$B$52*H3955/SetUp!$B$56))*F3955)</f>
        <v>0</v>
      </c>
      <c r="K3955" s="57">
        <f t="shared" si="1025"/>
        <v>2.4827919661778521E-16</v>
      </c>
      <c r="L3955" s="57">
        <f>IF(I3955&lt;=0,0,MIN(SetUp!$B$50*I3955^SetUp!$B$55,I3955))</f>
        <v>1.3264800194530272E-3</v>
      </c>
      <c r="M3955" s="57">
        <f t="shared" si="1026"/>
        <v>0.1923169278101452</v>
      </c>
      <c r="N3955" s="57">
        <f>IF(SetUp!$B$62=0,X3955,(B3955-E3955)*(1-(H3955/SetUp!$B$66/SetUp!$B$56)))</f>
        <v>0</v>
      </c>
      <c r="O3955" s="57">
        <f>K3955*SetUp!$B$65</f>
        <v>0</v>
      </c>
      <c r="P3955" s="57">
        <f>MIN(SetUp!$B$54*L3955^SetUp!$B$51,L3955)</f>
        <v>7.6202974421929167E-4</v>
      </c>
      <c r="Q3955" s="57">
        <f t="shared" si="1027"/>
        <v>2.4827919661778521E-16</v>
      </c>
      <c r="R3955" s="57">
        <f>IF((H3955+N3955-O3955)&gt;SetUp!$B$56,T3954+H3955+N3955-O3955-SetUp!$B$56,T3954)</f>
        <v>0</v>
      </c>
      <c r="S3955" s="57">
        <f>R3955*SetUp!$B$65</f>
        <v>0</v>
      </c>
      <c r="T3955" s="57">
        <f>IF((R3955-S3955)&lt;SetUp!$B$53,R3955-S3955,SetUp!$B$53)</f>
        <v>0</v>
      </c>
      <c r="U3955" s="57">
        <f t="shared" si="1028"/>
        <v>0.1923169278101452</v>
      </c>
      <c r="V3955" s="57">
        <f>(L3955-P3955)/1000*SetUp!$B$13*1000000/SetUp!$B$48</f>
        <v>3.2104623830510361E-2</v>
      </c>
      <c r="W3955" s="57">
        <f t="shared" si="1030"/>
        <v>1.3660947373317356E-17</v>
      </c>
      <c r="X3955" s="57">
        <f>MAX((SetUp!$B$56*(1-($H3955/SetUp!$B$56)^2)*TANH(($B3955-$D3955)/SetUp!$B$56))/(1+$H3955/SetUp!$B$56*TANH(($B3955-$D3955)/SetUp!$B$56)),0)</f>
        <v>0</v>
      </c>
    </row>
    <row r="3956" spans="1:24" x14ac:dyDescent="0.3">
      <c r="A3956" s="64">
        <v>30618</v>
      </c>
      <c r="B3956" s="57">
        <v>0</v>
      </c>
      <c r="C3956" s="57"/>
      <c r="D3956" s="57">
        <v>5.2510000000000003</v>
      </c>
      <c r="E3956" s="57">
        <f t="shared" si="1022"/>
        <v>0</v>
      </c>
      <c r="F3956" s="57">
        <f t="shared" si="1023"/>
        <v>5.2510000000000003</v>
      </c>
      <c r="G3956" s="57">
        <f t="shared" si="1024"/>
        <v>0</v>
      </c>
      <c r="H3956" s="57">
        <f>IF(Q3955&gt;SetUp!$B$56,SetUp!$B$56,Q3955)</f>
        <v>2.4827919661778521E-16</v>
      </c>
      <c r="I3956" s="57">
        <f t="shared" si="1029"/>
        <v>0.1923169278101452</v>
      </c>
      <c r="J3956" s="57">
        <f>MIN(F3956,H3956,(1-EXP(-SetUp!$B$52*H3956/SetUp!$B$56))*F3956)</f>
        <v>0</v>
      </c>
      <c r="K3956" s="57">
        <f t="shared" si="1025"/>
        <v>2.4827919661778521E-16</v>
      </c>
      <c r="L3956" s="57">
        <f>IF(I3956&lt;=0,0,MIN(SetUp!$B$50*I3956^SetUp!$B$55,I3956))</f>
        <v>1.3113703866612469E-3</v>
      </c>
      <c r="M3956" s="57">
        <f t="shared" si="1026"/>
        <v>0.19100555742348396</v>
      </c>
      <c r="N3956" s="57">
        <f>IF(SetUp!$B$62=0,X3956,(B3956-E3956)*(1-(H3956/SetUp!$B$66/SetUp!$B$56)))</f>
        <v>0</v>
      </c>
      <c r="O3956" s="57">
        <f>K3956*SetUp!$B$65</f>
        <v>0</v>
      </c>
      <c r="P3956" s="57">
        <f>MIN(SetUp!$B$54*L3956^SetUp!$B$51,L3956)</f>
        <v>7.5349647176450874E-4</v>
      </c>
      <c r="Q3956" s="57">
        <f t="shared" si="1027"/>
        <v>2.4827919661778521E-16</v>
      </c>
      <c r="R3956" s="57">
        <f>IF((H3956+N3956-O3956)&gt;SetUp!$B$56,T3955+H3956+N3956-O3956-SetUp!$B$56,T3955)</f>
        <v>0</v>
      </c>
      <c r="S3956" s="57">
        <f>R3956*SetUp!$B$65</f>
        <v>0</v>
      </c>
      <c r="T3956" s="57">
        <f>IF((R3956-S3956)&lt;SetUp!$B$53,R3956-S3956,SetUp!$B$53)</f>
        <v>0</v>
      </c>
      <c r="U3956" s="57">
        <f t="shared" si="1028"/>
        <v>0.19100555742348396</v>
      </c>
      <c r="V3956" s="57">
        <f>(L3956-P3956)/1000*SetUp!$B$13*1000000/SetUp!$B$48</f>
        <v>3.1730575691893088E-2</v>
      </c>
      <c r="W3956" s="57">
        <f t="shared" si="1030"/>
        <v>9.9746599868666408E-18</v>
      </c>
      <c r="X3956" s="57">
        <f>MAX((SetUp!$B$56*(1-($H3956/SetUp!$B$56)^2)*TANH(($B3956-$D3956)/SetUp!$B$56))/(1+$H3956/SetUp!$B$56*TANH(($B3956-$D3956)/SetUp!$B$56)),0)</f>
        <v>0</v>
      </c>
    </row>
    <row r="3957" spans="1:24" x14ac:dyDescent="0.3">
      <c r="A3957" s="64">
        <v>30619</v>
      </c>
      <c r="B3957" s="57">
        <v>0</v>
      </c>
      <c r="C3957" s="57"/>
      <c r="D3957" s="57">
        <v>5.2510000000000003</v>
      </c>
      <c r="E3957" s="57">
        <f t="shared" si="1022"/>
        <v>0</v>
      </c>
      <c r="F3957" s="57">
        <f t="shared" si="1023"/>
        <v>5.2510000000000003</v>
      </c>
      <c r="G3957" s="57">
        <f t="shared" si="1024"/>
        <v>0</v>
      </c>
      <c r="H3957" s="57">
        <f>IF(Q3956&gt;SetUp!$B$56,SetUp!$B$56,Q3956)</f>
        <v>2.4827919661778521E-16</v>
      </c>
      <c r="I3957" s="57">
        <f t="shared" si="1029"/>
        <v>0.19100555742348396</v>
      </c>
      <c r="J3957" s="57">
        <f>MIN(F3957,H3957,(1-EXP(-SetUp!$B$52*H3957/SetUp!$B$56))*F3957)</f>
        <v>0</v>
      </c>
      <c r="K3957" s="57">
        <f t="shared" si="1025"/>
        <v>2.4827919661778521E-16</v>
      </c>
      <c r="L3957" s="57">
        <f>IF(I3957&lt;=0,0,MIN(SetUp!$B$50*I3957^SetUp!$B$55,I3957))</f>
        <v>1.2965010024173717E-3</v>
      </c>
      <c r="M3957" s="57">
        <f t="shared" si="1026"/>
        <v>0.18970905642106659</v>
      </c>
      <c r="N3957" s="57">
        <f>IF(SetUp!$B$62=0,X3957,(B3957-E3957)*(1-(H3957/SetUp!$B$66/SetUp!$B$56)))</f>
        <v>0</v>
      </c>
      <c r="O3957" s="57">
        <f>K3957*SetUp!$B$65</f>
        <v>0</v>
      </c>
      <c r="P3957" s="57">
        <f>MIN(SetUp!$B$54*L3957^SetUp!$B$51,L3957)</f>
        <v>7.4509724835010124E-4</v>
      </c>
      <c r="Q3957" s="57">
        <f t="shared" si="1027"/>
        <v>2.4827919661778521E-16</v>
      </c>
      <c r="R3957" s="57">
        <f>IF((H3957+N3957-O3957)&gt;SetUp!$B$56,T3956+H3957+N3957-O3957-SetUp!$B$56,T3956)</f>
        <v>0</v>
      </c>
      <c r="S3957" s="57">
        <f>R3957*SetUp!$B$65</f>
        <v>0</v>
      </c>
      <c r="T3957" s="57">
        <f>IF((R3957-S3957)&lt;SetUp!$B$53,R3957-S3957,SetUp!$B$53)</f>
        <v>0</v>
      </c>
      <c r="U3957" s="57">
        <f t="shared" si="1028"/>
        <v>0.18970905642106659</v>
      </c>
      <c r="V3957" s="57">
        <f>(L3957-P3957)/1000*SetUp!$B$13*1000000/SetUp!$B$48</f>
        <v>3.1362567935201049E-2</v>
      </c>
      <c r="W3957" s="57">
        <f t="shared" si="1030"/>
        <v>-5.6378512969246231E-18</v>
      </c>
      <c r="X3957" s="57">
        <f>MAX((SetUp!$B$56*(1-($H3957/SetUp!$B$56)^2)*TANH(($B3957-$D3957)/SetUp!$B$56))/(1+$H3957/SetUp!$B$56*TANH(($B3957-$D3957)/SetUp!$B$56)),0)</f>
        <v>0</v>
      </c>
    </row>
    <row r="3958" spans="1:24" x14ac:dyDescent="0.3">
      <c r="A3958" s="64">
        <v>30620</v>
      </c>
      <c r="B3958" s="57">
        <v>0</v>
      </c>
      <c r="C3958" s="57"/>
      <c r="D3958" s="57">
        <v>5.2510000000000003</v>
      </c>
      <c r="E3958" s="57">
        <f t="shared" si="1022"/>
        <v>0</v>
      </c>
      <c r="F3958" s="57">
        <f t="shared" si="1023"/>
        <v>5.2510000000000003</v>
      </c>
      <c r="G3958" s="57">
        <f t="shared" si="1024"/>
        <v>0</v>
      </c>
      <c r="H3958" s="57">
        <f>IF(Q3957&gt;SetUp!$B$56,SetUp!$B$56,Q3957)</f>
        <v>2.4827919661778521E-16</v>
      </c>
      <c r="I3958" s="57">
        <f t="shared" si="1029"/>
        <v>0.18970905642106659</v>
      </c>
      <c r="J3958" s="57">
        <f>MIN(F3958,H3958,(1-EXP(-SetUp!$B$52*H3958/SetUp!$B$56))*F3958)</f>
        <v>0</v>
      </c>
      <c r="K3958" s="57">
        <f t="shared" si="1025"/>
        <v>2.4827919661778521E-16</v>
      </c>
      <c r="L3958" s="57">
        <f>IF(I3958&lt;=0,0,MIN(SetUp!$B$50*I3958^SetUp!$B$55,I3958))</f>
        <v>1.2818669713609173E-3</v>
      </c>
      <c r="M3958" s="57">
        <f t="shared" si="1026"/>
        <v>0.18842718944970566</v>
      </c>
      <c r="N3958" s="57">
        <f>IF(SetUp!$B$62=0,X3958,(B3958-E3958)*(1-(H3958/SetUp!$B$66/SetUp!$B$56)))</f>
        <v>0</v>
      </c>
      <c r="O3958" s="57">
        <f>K3958*SetUp!$B$65</f>
        <v>0</v>
      </c>
      <c r="P3958" s="57">
        <f>MIN(SetUp!$B$54*L3958^SetUp!$B$51,L3958)</f>
        <v>7.3682936802794746E-4</v>
      </c>
      <c r="Q3958" s="57">
        <f t="shared" si="1027"/>
        <v>2.4827919661778521E-16</v>
      </c>
      <c r="R3958" s="57">
        <f>IF((H3958+N3958-O3958)&gt;SetUp!$B$56,T3957+H3958+N3958-O3958-SetUp!$B$56,T3957)</f>
        <v>0</v>
      </c>
      <c r="S3958" s="57">
        <f>R3958*SetUp!$B$65</f>
        <v>0</v>
      </c>
      <c r="T3958" s="57">
        <f>IF((R3958-S3958)&lt;SetUp!$B$53,R3958-S3958,SetUp!$B$53)</f>
        <v>0</v>
      </c>
      <c r="U3958" s="57">
        <f t="shared" si="1028"/>
        <v>0.18842718944970566</v>
      </c>
      <c r="V3958" s="57">
        <f>(L3958-P3958)/1000*SetUp!$B$13*1000000/SetUp!$B$48</f>
        <v>3.1000476031731942E-2</v>
      </c>
      <c r="W3958" s="57">
        <f t="shared" si="1030"/>
        <v>-1.1492543028346347E-17</v>
      </c>
      <c r="X3958" s="57">
        <f>MAX((SetUp!$B$56*(1-($H3958/SetUp!$B$56)^2)*TANH(($B3958-$D3958)/SetUp!$B$56))/(1+$H3958/SetUp!$B$56*TANH(($B3958-$D3958)/SetUp!$B$56)),0)</f>
        <v>0</v>
      </c>
    </row>
    <row r="3959" spans="1:24" x14ac:dyDescent="0.3">
      <c r="A3959" s="64">
        <v>30621</v>
      </c>
      <c r="B3959" s="57">
        <v>0</v>
      </c>
      <c r="C3959" s="57"/>
      <c r="D3959" s="57">
        <v>5.415</v>
      </c>
      <c r="E3959" s="57">
        <f t="shared" si="1022"/>
        <v>0</v>
      </c>
      <c r="F3959" s="57">
        <f t="shared" si="1023"/>
        <v>5.415</v>
      </c>
      <c r="G3959" s="57">
        <f t="shared" si="1024"/>
        <v>0</v>
      </c>
      <c r="H3959" s="57">
        <f>IF(Q3958&gt;SetUp!$B$56,SetUp!$B$56,Q3958)</f>
        <v>2.4827919661778521E-16</v>
      </c>
      <c r="I3959" s="57">
        <f t="shared" si="1029"/>
        <v>0.18842718944970566</v>
      </c>
      <c r="J3959" s="57">
        <f>MIN(F3959,H3959,(1-EXP(-SetUp!$B$52*H3959/SetUp!$B$56))*F3959)</f>
        <v>0</v>
      </c>
      <c r="K3959" s="57">
        <f t="shared" si="1025"/>
        <v>2.4827919661778521E-16</v>
      </c>
      <c r="L3959" s="57">
        <f>IF(I3959&lt;=0,0,MIN(SetUp!$B$50*I3959^SetUp!$B$55,I3959))</f>
        <v>1.2674635196202938E-3</v>
      </c>
      <c r="M3959" s="57">
        <f t="shared" si="1026"/>
        <v>0.18715972593008537</v>
      </c>
      <c r="N3959" s="57">
        <f>IF(SetUp!$B$62=0,X3959,(B3959-E3959)*(1-(H3959/SetUp!$B$66/SetUp!$B$56)))</f>
        <v>0</v>
      </c>
      <c r="O3959" s="57">
        <f>K3959*SetUp!$B$65</f>
        <v>0</v>
      </c>
      <c r="P3959" s="57">
        <f>MIN(SetUp!$B$54*L3959^SetUp!$B$51,L3959)</f>
        <v>7.2869019149365149E-4</v>
      </c>
      <c r="Q3959" s="57">
        <f t="shared" si="1027"/>
        <v>2.4827919661778521E-16</v>
      </c>
      <c r="R3959" s="57">
        <f>IF((H3959+N3959-O3959)&gt;SetUp!$B$56,T3958+H3959+N3959-O3959-SetUp!$B$56,T3958)</f>
        <v>0</v>
      </c>
      <c r="S3959" s="57">
        <f>R3959*SetUp!$B$65</f>
        <v>0</v>
      </c>
      <c r="T3959" s="57">
        <f>IF((R3959-S3959)&lt;SetUp!$B$53,R3959-S3959,SetUp!$B$53)</f>
        <v>0</v>
      </c>
      <c r="U3959" s="57">
        <f t="shared" si="1028"/>
        <v>0.18715972593008537</v>
      </c>
      <c r="V3959" s="57">
        <f>(L3959-P3959)/1000*SetUp!$B$13*1000000/SetUp!$B$48</f>
        <v>3.0644178572249513E-2</v>
      </c>
      <c r="W3959" s="57">
        <f t="shared" si="1030"/>
        <v>6.0715321659188248E-18</v>
      </c>
      <c r="X3959" s="57">
        <f>MAX((SetUp!$B$56*(1-($H3959/SetUp!$B$56)^2)*TANH(($B3959-$D3959)/SetUp!$B$56))/(1+$H3959/SetUp!$B$56*TANH(($B3959-$D3959)/SetUp!$B$56)),0)</f>
        <v>0</v>
      </c>
    </row>
    <row r="3960" spans="1:24" x14ac:dyDescent="0.3">
      <c r="A3960" s="64">
        <v>30622</v>
      </c>
      <c r="B3960" s="57">
        <v>0</v>
      </c>
      <c r="C3960" s="57"/>
      <c r="D3960" s="57">
        <v>5.415</v>
      </c>
      <c r="E3960" s="57">
        <f t="shared" si="1022"/>
        <v>0</v>
      </c>
      <c r="F3960" s="57">
        <f t="shared" si="1023"/>
        <v>5.415</v>
      </c>
      <c r="G3960" s="57">
        <f t="shared" si="1024"/>
        <v>0</v>
      </c>
      <c r="H3960" s="57">
        <f>IF(Q3959&gt;SetUp!$B$56,SetUp!$B$56,Q3959)</f>
        <v>2.4827919661778521E-16</v>
      </c>
      <c r="I3960" s="57">
        <f t="shared" si="1029"/>
        <v>0.18715972593008537</v>
      </c>
      <c r="J3960" s="57">
        <f>MIN(F3960,H3960,(1-EXP(-SetUp!$B$52*H3960/SetUp!$B$56))*F3960)</f>
        <v>0</v>
      </c>
      <c r="K3960" s="57">
        <f t="shared" si="1025"/>
        <v>2.4827919661778521E-16</v>
      </c>
      <c r="L3960" s="57">
        <f>IF(I3960&lt;=0,0,MIN(SetUp!$B$50*I3960^SetUp!$B$55,I3960))</f>
        <v>1.2532859912625983E-3</v>
      </c>
      <c r="M3960" s="57">
        <f t="shared" si="1026"/>
        <v>0.18590643993882278</v>
      </c>
      <c r="N3960" s="57">
        <f>IF(SetUp!$B$62=0,X3960,(B3960-E3960)*(1-(H3960/SetUp!$B$66/SetUp!$B$56)))</f>
        <v>0</v>
      </c>
      <c r="O3960" s="57">
        <f>K3960*SetUp!$B$65</f>
        <v>0</v>
      </c>
      <c r="P3960" s="57">
        <f>MIN(SetUp!$B$54*L3960^SetUp!$B$51,L3960)</f>
        <v>7.206771441515173E-4</v>
      </c>
      <c r="Q3960" s="57">
        <f t="shared" si="1027"/>
        <v>2.4827919661778521E-16</v>
      </c>
      <c r="R3960" s="57">
        <f>IF((H3960+N3960-O3960)&gt;SetUp!$B$56,T3959+H3960+N3960-O3960-SetUp!$B$56,T3959)</f>
        <v>0</v>
      </c>
      <c r="S3960" s="57">
        <f>R3960*SetUp!$B$65</f>
        <v>0</v>
      </c>
      <c r="T3960" s="57">
        <f>IF((R3960-S3960)&lt;SetUp!$B$53,R3960-S3960,SetUp!$B$53)</f>
        <v>0</v>
      </c>
      <c r="U3960" s="57">
        <f t="shared" si="1028"/>
        <v>0.18590643993882278</v>
      </c>
      <c r="V3960" s="57">
        <f>(L3960-P3960)/1000*SetUp!$B$13*1000000/SetUp!$B$48</f>
        <v>3.0293557175115879E-2</v>
      </c>
      <c r="W3960" s="57">
        <f t="shared" si="1030"/>
        <v>5.6378512969246231E-18</v>
      </c>
      <c r="X3960" s="57">
        <f>MAX((SetUp!$B$56*(1-($H3960/SetUp!$B$56)^2)*TANH(($B3960-$D3960)/SetUp!$B$56))/(1+$H3960/SetUp!$B$56*TANH(($B3960-$D3960)/SetUp!$B$56)),0)</f>
        <v>0</v>
      </c>
    </row>
    <row r="3961" spans="1:24" x14ac:dyDescent="0.3">
      <c r="A3961" s="64">
        <v>30623</v>
      </c>
      <c r="B3961" s="57">
        <v>0</v>
      </c>
      <c r="C3961" s="57"/>
      <c r="D3961" s="57">
        <v>5.415</v>
      </c>
      <c r="E3961" s="57">
        <f t="shared" si="1022"/>
        <v>0</v>
      </c>
      <c r="F3961" s="57">
        <f t="shared" si="1023"/>
        <v>5.415</v>
      </c>
      <c r="G3961" s="57">
        <f t="shared" si="1024"/>
        <v>0</v>
      </c>
      <c r="H3961" s="57">
        <f>IF(Q3960&gt;SetUp!$B$56,SetUp!$B$56,Q3960)</f>
        <v>2.4827919661778521E-16</v>
      </c>
      <c r="I3961" s="57">
        <f t="shared" si="1029"/>
        <v>0.18590643993882278</v>
      </c>
      <c r="J3961" s="57">
        <f>MIN(F3961,H3961,(1-EXP(-SetUp!$B$52*H3961/SetUp!$B$56))*F3961)</f>
        <v>0</v>
      </c>
      <c r="K3961" s="57">
        <f t="shared" si="1025"/>
        <v>2.4827919661778521E-16</v>
      </c>
      <c r="L3961" s="57">
        <f>IF(I3961&lt;=0,0,MIN(SetUp!$B$50*I3961^SetUp!$B$55,I3961))</f>
        <v>1.2393298448626685E-3</v>
      </c>
      <c r="M3961" s="57">
        <f t="shared" si="1026"/>
        <v>0.18466711009396011</v>
      </c>
      <c r="N3961" s="57">
        <f>IF(SetUp!$B$62=0,X3961,(B3961-E3961)*(1-(H3961/SetUp!$B$66/SetUp!$B$56)))</f>
        <v>0</v>
      </c>
      <c r="O3961" s="57">
        <f>K3961*SetUp!$B$65</f>
        <v>0</v>
      </c>
      <c r="P3961" s="57">
        <f>MIN(SetUp!$B$54*L3961^SetUp!$B$51,L3961)</f>
        <v>7.127877142441637E-4</v>
      </c>
      <c r="Q3961" s="57">
        <f t="shared" si="1027"/>
        <v>2.4827919661778521E-16</v>
      </c>
      <c r="R3961" s="57">
        <f>IF((H3961+N3961-O3961)&gt;SetUp!$B$56,T3960+H3961+N3961-O3961-SetUp!$B$56,T3960)</f>
        <v>0</v>
      </c>
      <c r="S3961" s="57">
        <f>R3961*SetUp!$B$65</f>
        <v>0</v>
      </c>
      <c r="T3961" s="57">
        <f>IF((R3961-S3961)&lt;SetUp!$B$53,R3961-S3961,SetUp!$B$53)</f>
        <v>0</v>
      </c>
      <c r="U3961" s="57">
        <f t="shared" si="1028"/>
        <v>0.18466711009396011</v>
      </c>
      <c r="V3961" s="57">
        <f>(L3961-P3961)/1000*SetUp!$B$13*1000000/SetUp!$B$48</f>
        <v>2.9948496397530361E-2</v>
      </c>
      <c r="W3961" s="57">
        <f t="shared" si="1030"/>
        <v>5.2041704279304213E-18</v>
      </c>
      <c r="X3961" s="57">
        <f>MAX((SetUp!$B$56*(1-($H3961/SetUp!$B$56)^2)*TANH(($B3961-$D3961)/SetUp!$B$56))/(1+$H3961/SetUp!$B$56*TANH(($B3961-$D3961)/SetUp!$B$56)),0)</f>
        <v>0</v>
      </c>
    </row>
    <row r="3962" spans="1:24" x14ac:dyDescent="0.3">
      <c r="A3962" s="64">
        <v>30624</v>
      </c>
      <c r="B3962" s="57">
        <v>0</v>
      </c>
      <c r="C3962" s="57"/>
      <c r="D3962" s="57">
        <v>5.415</v>
      </c>
      <c r="E3962" s="57">
        <f t="shared" si="1022"/>
        <v>0</v>
      </c>
      <c r="F3962" s="57">
        <f t="shared" si="1023"/>
        <v>5.415</v>
      </c>
      <c r="G3962" s="57">
        <f t="shared" si="1024"/>
        <v>0</v>
      </c>
      <c r="H3962" s="57">
        <f>IF(Q3961&gt;SetUp!$B$56,SetUp!$B$56,Q3961)</f>
        <v>2.4827919661778521E-16</v>
      </c>
      <c r="I3962" s="57">
        <f t="shared" si="1029"/>
        <v>0.18466711009396011</v>
      </c>
      <c r="J3962" s="57">
        <f>MIN(F3962,H3962,(1-EXP(-SetUp!$B$52*H3962/SetUp!$B$56))*F3962)</f>
        <v>0</v>
      </c>
      <c r="K3962" s="57">
        <f t="shared" si="1025"/>
        <v>2.4827919661778521E-16</v>
      </c>
      <c r="L3962" s="57">
        <f>IF(I3962&lt;=0,0,MIN(SetUp!$B$50*I3962^SetUp!$B$55,I3962))</f>
        <v>1.2255906501868659E-3</v>
      </c>
      <c r="M3962" s="57">
        <f t="shared" si="1026"/>
        <v>0.18344151944377324</v>
      </c>
      <c r="N3962" s="57">
        <f>IF(SetUp!$B$62=0,X3962,(B3962-E3962)*(1-(H3962/SetUp!$B$66/SetUp!$B$56)))</f>
        <v>0</v>
      </c>
      <c r="O3962" s="57">
        <f>K3962*SetUp!$B$65</f>
        <v>0</v>
      </c>
      <c r="P3962" s="57">
        <f>MIN(SetUp!$B$54*L3962^SetUp!$B$51,L3962)</f>
        <v>7.0501945104434367E-4</v>
      </c>
      <c r="Q3962" s="57">
        <f t="shared" si="1027"/>
        <v>2.4827919661778521E-16</v>
      </c>
      <c r="R3962" s="57">
        <f>IF((H3962+N3962-O3962)&gt;SetUp!$B$56,T3961+H3962+N3962-O3962-SetUp!$B$56,T3961)</f>
        <v>0</v>
      </c>
      <c r="S3962" s="57">
        <f>R3962*SetUp!$B$65</f>
        <v>0</v>
      </c>
      <c r="T3962" s="57">
        <f>IF((R3962-S3962)&lt;SetUp!$B$53,R3962-S3962,SetUp!$B$53)</f>
        <v>0</v>
      </c>
      <c r="U3962" s="57">
        <f t="shared" si="1028"/>
        <v>0.18344151944377324</v>
      </c>
      <c r="V3962" s="57">
        <f>(L3962-P3962)/1000*SetUp!$B$13*1000000/SetUp!$B$48</f>
        <v>2.9608883649755904E-2</v>
      </c>
      <c r="W3962" s="57">
        <f t="shared" si="1030"/>
        <v>-9.3241386833753381E-18</v>
      </c>
      <c r="X3962" s="57">
        <f>MAX((SetUp!$B$56*(1-($H3962/SetUp!$B$56)^2)*TANH(($B3962-$D3962)/SetUp!$B$56))/(1+$H3962/SetUp!$B$56*TANH(($B3962-$D3962)/SetUp!$B$56)),0)</f>
        <v>0</v>
      </c>
    </row>
    <row r="3963" spans="1:24" x14ac:dyDescent="0.3">
      <c r="A3963" s="64">
        <v>30625</v>
      </c>
      <c r="B3963" s="57">
        <v>0</v>
      </c>
      <c r="C3963" s="57"/>
      <c r="D3963" s="57">
        <v>5.415</v>
      </c>
      <c r="E3963" s="57">
        <f t="shared" si="1022"/>
        <v>0</v>
      </c>
      <c r="F3963" s="57">
        <f t="shared" si="1023"/>
        <v>5.415</v>
      </c>
      <c r="G3963" s="57">
        <f t="shared" si="1024"/>
        <v>0</v>
      </c>
      <c r="H3963" s="57">
        <f>IF(Q3962&gt;SetUp!$B$56,SetUp!$B$56,Q3962)</f>
        <v>2.4827919661778521E-16</v>
      </c>
      <c r="I3963" s="57">
        <f t="shared" si="1029"/>
        <v>0.18344151944377324</v>
      </c>
      <c r="J3963" s="57">
        <f>MIN(F3963,H3963,(1-EXP(-SetUp!$B$52*H3963/SetUp!$B$56))*F3963)</f>
        <v>0</v>
      </c>
      <c r="K3963" s="57">
        <f t="shared" si="1025"/>
        <v>2.4827919661778521E-16</v>
      </c>
      <c r="L3963" s="57">
        <f>IF(I3963&lt;=0,0,MIN(SetUp!$B$50*I3963^SetUp!$B$55,I3963))</f>
        <v>1.2120640849872686E-3</v>
      </c>
      <c r="M3963" s="57">
        <f t="shared" si="1026"/>
        <v>0.18222945535878596</v>
      </c>
      <c r="N3963" s="57">
        <f>IF(SetUp!$B$62=0,X3963,(B3963-E3963)*(1-(H3963/SetUp!$B$66/SetUp!$B$56)))</f>
        <v>0</v>
      </c>
      <c r="O3963" s="57">
        <f>K3963*SetUp!$B$65</f>
        <v>0</v>
      </c>
      <c r="P3963" s="57">
        <f>MIN(SetUp!$B$54*L3963^SetUp!$B$51,L3963)</f>
        <v>6.9736996310662568E-4</v>
      </c>
      <c r="Q3963" s="57">
        <f t="shared" si="1027"/>
        <v>2.4827919661778521E-16</v>
      </c>
      <c r="R3963" s="57">
        <f>IF((H3963+N3963-O3963)&gt;SetUp!$B$56,T3962+H3963+N3963-O3963-SetUp!$B$56,T3962)</f>
        <v>0</v>
      </c>
      <c r="S3963" s="57">
        <f>R3963*SetUp!$B$65</f>
        <v>0</v>
      </c>
      <c r="T3963" s="57">
        <f>IF((R3963-S3963)&lt;SetUp!$B$53,R3963-S3963,SetUp!$B$53)</f>
        <v>0</v>
      </c>
      <c r="U3963" s="57">
        <f t="shared" si="1028"/>
        <v>0.18222945535878596</v>
      </c>
      <c r="V3963" s="57">
        <f>(L3963-P3963)/1000*SetUp!$B$13*1000000/SetUp!$B$48</f>
        <v>2.9274609112220518E-2</v>
      </c>
      <c r="W3963" s="57">
        <f t="shared" si="1030"/>
        <v>-1.1275702593849246E-17</v>
      </c>
      <c r="X3963" s="57">
        <f>MAX((SetUp!$B$56*(1-($H3963/SetUp!$B$56)^2)*TANH(($B3963-$D3963)/SetUp!$B$56))/(1+$H3963/SetUp!$B$56*TANH(($B3963-$D3963)/SetUp!$B$56)),0)</f>
        <v>0</v>
      </c>
    </row>
    <row r="3964" spans="1:24" x14ac:dyDescent="0.3">
      <c r="A3964" s="64">
        <v>30626</v>
      </c>
      <c r="B3964" s="57">
        <v>0</v>
      </c>
      <c r="C3964" s="57"/>
      <c r="D3964" s="57">
        <v>5.415</v>
      </c>
      <c r="E3964" s="57">
        <f t="shared" si="1022"/>
        <v>0</v>
      </c>
      <c r="F3964" s="57">
        <f t="shared" si="1023"/>
        <v>5.415</v>
      </c>
      <c r="G3964" s="57">
        <f t="shared" si="1024"/>
        <v>0</v>
      </c>
      <c r="H3964" s="57">
        <f>IF(Q3963&gt;SetUp!$B$56,SetUp!$B$56,Q3963)</f>
        <v>2.4827919661778521E-16</v>
      </c>
      <c r="I3964" s="57">
        <f t="shared" si="1029"/>
        <v>0.18222945535878596</v>
      </c>
      <c r="J3964" s="57">
        <f>MIN(F3964,H3964,(1-EXP(-SetUp!$B$52*H3964/SetUp!$B$56))*F3964)</f>
        <v>0</v>
      </c>
      <c r="K3964" s="57">
        <f t="shared" si="1025"/>
        <v>2.4827919661778521E-16</v>
      </c>
      <c r="L3964" s="57">
        <f>IF(I3964&lt;=0,0,MIN(SetUp!$B$50*I3964^SetUp!$B$55,I3964))</f>
        <v>1.1987459319021158E-3</v>
      </c>
      <c r="M3964" s="57">
        <f t="shared" si="1026"/>
        <v>0.18103070942688385</v>
      </c>
      <c r="N3964" s="57">
        <f>IF(SetUp!$B$62=0,X3964,(B3964-E3964)*(1-(H3964/SetUp!$B$66/SetUp!$B$56)))</f>
        <v>0</v>
      </c>
      <c r="O3964" s="57">
        <f>K3964*SetUp!$B$65</f>
        <v>0</v>
      </c>
      <c r="P3964" s="57">
        <f>MIN(SetUp!$B$54*L3964^SetUp!$B$51,L3964)</f>
        <v>6.8983691657670504E-4</v>
      </c>
      <c r="Q3964" s="57">
        <f t="shared" si="1027"/>
        <v>2.4827919661778521E-16</v>
      </c>
      <c r="R3964" s="57">
        <f>IF((H3964+N3964-O3964)&gt;SetUp!$B$56,T3963+H3964+N3964-O3964-SetUp!$B$56,T3963)</f>
        <v>0</v>
      </c>
      <c r="S3964" s="57">
        <f>R3964*SetUp!$B$65</f>
        <v>0</v>
      </c>
      <c r="T3964" s="57">
        <f>IF((R3964-S3964)&lt;SetUp!$B$53,R3964-S3964,SetUp!$B$53)</f>
        <v>0</v>
      </c>
      <c r="U3964" s="57">
        <f t="shared" si="1028"/>
        <v>0.18103070942688385</v>
      </c>
      <c r="V3964" s="57">
        <f>(L3964-P3964)/1000*SetUp!$B$13*1000000/SetUp!$B$48</f>
        <v>2.8945565655384149E-2</v>
      </c>
      <c r="W3964" s="57">
        <f t="shared" si="1030"/>
        <v>3.6862873864507151E-18</v>
      </c>
      <c r="X3964" s="57">
        <f>MAX((SetUp!$B$56*(1-($H3964/SetUp!$B$56)^2)*TANH(($B3964-$D3964)/SetUp!$B$56))/(1+$H3964/SetUp!$B$56*TANH(($B3964-$D3964)/SetUp!$B$56)),0)</f>
        <v>0</v>
      </c>
    </row>
    <row r="3965" spans="1:24" x14ac:dyDescent="0.3">
      <c r="A3965" s="64">
        <v>30627</v>
      </c>
      <c r="B3965" s="57">
        <v>0</v>
      </c>
      <c r="C3965" s="57"/>
      <c r="D3965" s="57">
        <v>5.415</v>
      </c>
      <c r="E3965" s="57">
        <f t="shared" si="1022"/>
        <v>0</v>
      </c>
      <c r="F3965" s="57">
        <f t="shared" si="1023"/>
        <v>5.415</v>
      </c>
      <c r="G3965" s="57">
        <f t="shared" si="1024"/>
        <v>0</v>
      </c>
      <c r="H3965" s="57">
        <f>IF(Q3964&gt;SetUp!$B$56,SetUp!$B$56,Q3964)</f>
        <v>2.4827919661778521E-16</v>
      </c>
      <c r="I3965" s="57">
        <f t="shared" si="1029"/>
        <v>0.18103070942688385</v>
      </c>
      <c r="J3965" s="57">
        <f>MIN(F3965,H3965,(1-EXP(-SetUp!$B$52*H3965/SetUp!$B$56))*F3965)</f>
        <v>0</v>
      </c>
      <c r="K3965" s="57">
        <f t="shared" si="1025"/>
        <v>2.4827919661778521E-16</v>
      </c>
      <c r="L3965" s="57">
        <f>IF(I3965&lt;=0,0,MIN(SetUp!$B$50*I3965^SetUp!$B$55,I3965))</f>
        <v>1.1856320754585258E-3</v>
      </c>
      <c r="M3965" s="57">
        <f t="shared" si="1026"/>
        <v>0.17984507735142533</v>
      </c>
      <c r="N3965" s="57">
        <f>IF(SetUp!$B$62=0,X3965,(B3965-E3965)*(1-(H3965/SetUp!$B$66/SetUp!$B$56)))</f>
        <v>0</v>
      </c>
      <c r="O3965" s="57">
        <f>K3965*SetUp!$B$65</f>
        <v>0</v>
      </c>
      <c r="P3965" s="57">
        <f>MIN(SetUp!$B$54*L3965^SetUp!$B$51,L3965)</f>
        <v>6.8241803355619185E-4</v>
      </c>
      <c r="Q3965" s="57">
        <f t="shared" si="1027"/>
        <v>2.4827919661778521E-16</v>
      </c>
      <c r="R3965" s="57">
        <f>IF((H3965+N3965-O3965)&gt;SetUp!$B$56,T3964+H3965+N3965-O3965-SetUp!$B$56,T3964)</f>
        <v>0</v>
      </c>
      <c r="S3965" s="57">
        <f>R3965*SetUp!$B$65</f>
        <v>0</v>
      </c>
      <c r="T3965" s="57">
        <f>IF((R3965-S3965)&lt;SetUp!$B$53,R3965-S3965,SetUp!$B$53)</f>
        <v>0</v>
      </c>
      <c r="U3965" s="57">
        <f t="shared" si="1028"/>
        <v>0.17984507735142533</v>
      </c>
      <c r="V3965" s="57">
        <f>(L3965-P3965)/1000*SetUp!$B$13*1000000/SetUp!$B$48</f>
        <v>2.8621648762267346E-2</v>
      </c>
      <c r="W3965" s="57">
        <f t="shared" si="1030"/>
        <v>5.4210108624275222E-18</v>
      </c>
      <c r="X3965" s="57">
        <f>MAX((SetUp!$B$56*(1-($H3965/SetUp!$B$56)^2)*TANH(($B3965-$D3965)/SetUp!$B$56))/(1+$H3965/SetUp!$B$56*TANH(($B3965-$D3965)/SetUp!$B$56)),0)</f>
        <v>0</v>
      </c>
    </row>
    <row r="3966" spans="1:24" x14ac:dyDescent="0.3">
      <c r="A3966" s="64">
        <v>30628</v>
      </c>
      <c r="B3966" s="57">
        <v>0</v>
      </c>
      <c r="C3966" s="57"/>
      <c r="D3966" s="57">
        <v>5.415</v>
      </c>
      <c r="E3966" s="57">
        <f t="shared" si="1022"/>
        <v>0</v>
      </c>
      <c r="F3966" s="57">
        <f t="shared" si="1023"/>
        <v>5.415</v>
      </c>
      <c r="G3966" s="57">
        <f t="shared" si="1024"/>
        <v>0</v>
      </c>
      <c r="H3966" s="57">
        <f>IF(Q3965&gt;SetUp!$B$56,SetUp!$B$56,Q3965)</f>
        <v>2.4827919661778521E-16</v>
      </c>
      <c r="I3966" s="57">
        <f t="shared" si="1029"/>
        <v>0.17984507735142533</v>
      </c>
      <c r="J3966" s="57">
        <f>MIN(F3966,H3966,(1-EXP(-SetUp!$B$52*H3966/SetUp!$B$56))*F3966)</f>
        <v>0</v>
      </c>
      <c r="K3966" s="57">
        <f t="shared" si="1025"/>
        <v>2.4827919661778521E-16</v>
      </c>
      <c r="L3966" s="57">
        <f>IF(I3966&lt;=0,0,MIN(SetUp!$B$50*I3966^SetUp!$B$55,I3966))</f>
        <v>1.1727184991736858E-3</v>
      </c>
      <c r="M3966" s="57">
        <f t="shared" si="1026"/>
        <v>0.17867235885225163</v>
      </c>
      <c r="N3966" s="57">
        <f>IF(SetUp!$B$62=0,X3966,(B3966-E3966)*(1-(H3966/SetUp!$B$66/SetUp!$B$56)))</f>
        <v>0</v>
      </c>
      <c r="O3966" s="57">
        <f>K3966*SetUp!$B$65</f>
        <v>0</v>
      </c>
      <c r="P3966" s="57">
        <f>MIN(SetUp!$B$54*L3966^SetUp!$B$51,L3966)</f>
        <v>6.7511109052082342E-4</v>
      </c>
      <c r="Q3966" s="57">
        <f t="shared" si="1027"/>
        <v>2.4827919661778521E-16</v>
      </c>
      <c r="R3966" s="57">
        <f>IF((H3966+N3966-O3966)&gt;SetUp!$B$56,T3965+H3966+N3966-O3966-SetUp!$B$56,T3965)</f>
        <v>0</v>
      </c>
      <c r="S3966" s="57">
        <f>R3966*SetUp!$B$65</f>
        <v>0</v>
      </c>
      <c r="T3966" s="57">
        <f>IF((R3966-S3966)&lt;SetUp!$B$53,R3966-S3966,SetUp!$B$53)</f>
        <v>0</v>
      </c>
      <c r="U3966" s="57">
        <f t="shared" si="1028"/>
        <v>0.17867235885225163</v>
      </c>
      <c r="V3966" s="57">
        <f>(L3966-P3966)/1000*SetUp!$B$13*1000000/SetUp!$B$48</f>
        <v>2.8302756453542049E-2</v>
      </c>
      <c r="W3966" s="57">
        <f t="shared" si="1030"/>
        <v>-5.8546917314217239E-18</v>
      </c>
      <c r="X3966" s="57">
        <f>MAX((SetUp!$B$56*(1-($H3966/SetUp!$B$56)^2)*TANH(($B3966-$D3966)/SetUp!$B$56))/(1+$H3966/SetUp!$B$56*TANH(($B3966-$D3966)/SetUp!$B$56)),0)</f>
        <v>0</v>
      </c>
    </row>
    <row r="3967" spans="1:24" x14ac:dyDescent="0.3">
      <c r="A3967" s="64">
        <v>30629</v>
      </c>
      <c r="B3967" s="57">
        <v>0</v>
      </c>
      <c r="C3967" s="57"/>
      <c r="D3967" s="57">
        <v>5.415</v>
      </c>
      <c r="E3967" s="57">
        <f t="shared" si="1022"/>
        <v>0</v>
      </c>
      <c r="F3967" s="57">
        <f t="shared" si="1023"/>
        <v>5.415</v>
      </c>
      <c r="G3967" s="57">
        <f t="shared" si="1024"/>
        <v>0</v>
      </c>
      <c r="H3967" s="57">
        <f>IF(Q3966&gt;SetUp!$B$56,SetUp!$B$56,Q3966)</f>
        <v>2.4827919661778521E-16</v>
      </c>
      <c r="I3967" s="57">
        <f t="shared" si="1029"/>
        <v>0.17867235885225163</v>
      </c>
      <c r="J3967" s="57">
        <f>MIN(F3967,H3967,(1-EXP(-SetUp!$B$52*H3967/SetUp!$B$56))*F3967)</f>
        <v>0</v>
      </c>
      <c r="K3967" s="57">
        <f t="shared" si="1025"/>
        <v>2.4827919661778521E-16</v>
      </c>
      <c r="L3967" s="57">
        <f>IF(I3967&lt;=0,0,MIN(SetUp!$B$50*I3967^SetUp!$B$55,I3967))</f>
        <v>1.1600012827508545E-3</v>
      </c>
      <c r="M3967" s="57">
        <f t="shared" si="1026"/>
        <v>0.17751235756950079</v>
      </c>
      <c r="N3967" s="57">
        <f>IF(SetUp!$B$62=0,X3967,(B3967-E3967)*(1-(H3967/SetUp!$B$66/SetUp!$B$56)))</f>
        <v>0</v>
      </c>
      <c r="O3967" s="57">
        <f>K3967*SetUp!$B$65</f>
        <v>0</v>
      </c>
      <c r="P3967" s="57">
        <f>MIN(SetUp!$B$54*L3967^SetUp!$B$51,L3967)</f>
        <v>6.6791391679012788E-4</v>
      </c>
      <c r="Q3967" s="57">
        <f t="shared" si="1027"/>
        <v>2.4827919661778521E-16</v>
      </c>
      <c r="R3967" s="57">
        <f>IF((H3967+N3967-O3967)&gt;SetUp!$B$56,T3966+H3967+N3967-O3967-SetUp!$B$56,T3966)</f>
        <v>0</v>
      </c>
      <c r="S3967" s="57">
        <f>R3967*SetUp!$B$65</f>
        <v>0</v>
      </c>
      <c r="T3967" s="57">
        <f>IF((R3967-S3967)&lt;SetUp!$B$53,R3967-S3967,SetUp!$B$53)</f>
        <v>0</v>
      </c>
      <c r="U3967" s="57">
        <f t="shared" si="1028"/>
        <v>0.17751235756950079</v>
      </c>
      <c r="V3967" s="57">
        <f>(L3967-P3967)/1000*SetUp!$B$13*1000000/SetUp!$B$48</f>
        <v>2.7988789215088693E-2</v>
      </c>
      <c r="W3967" s="57">
        <f t="shared" si="1030"/>
        <v>1.0191500421363742E-17</v>
      </c>
      <c r="X3967" s="57">
        <f>MAX((SetUp!$B$56*(1-($H3967/SetUp!$B$56)^2)*TANH(($B3967-$D3967)/SetUp!$B$56))/(1+$H3967/SetUp!$B$56*TANH(($B3967-$D3967)/SetUp!$B$56)),0)</f>
        <v>0</v>
      </c>
    </row>
    <row r="3968" spans="1:24" x14ac:dyDescent="0.3">
      <c r="A3968" s="64">
        <v>30630</v>
      </c>
      <c r="B3968" s="57">
        <v>0</v>
      </c>
      <c r="C3968" s="57"/>
      <c r="D3968" s="57">
        <v>5.415</v>
      </c>
      <c r="E3968" s="57">
        <f t="shared" si="1022"/>
        <v>0</v>
      </c>
      <c r="F3968" s="57">
        <f t="shared" si="1023"/>
        <v>5.415</v>
      </c>
      <c r="G3968" s="57">
        <f t="shared" si="1024"/>
        <v>0</v>
      </c>
      <c r="H3968" s="57">
        <f>IF(Q3967&gt;SetUp!$B$56,SetUp!$B$56,Q3967)</f>
        <v>2.4827919661778521E-16</v>
      </c>
      <c r="I3968" s="57">
        <f t="shared" si="1029"/>
        <v>0.17751235756950079</v>
      </c>
      <c r="J3968" s="57">
        <f>MIN(F3968,H3968,(1-EXP(-SetUp!$B$52*H3968/SetUp!$B$56))*F3968)</f>
        <v>0</v>
      </c>
      <c r="K3968" s="57">
        <f t="shared" si="1025"/>
        <v>2.4827919661778521E-16</v>
      </c>
      <c r="L3968" s="57">
        <f>IF(I3968&lt;=0,0,MIN(SetUp!$B$50*I3968^SetUp!$B$55,I3968))</f>
        <v>1.1474765993666771E-3</v>
      </c>
      <c r="M3968" s="57">
        <f t="shared" si="1026"/>
        <v>0.17636488097013411</v>
      </c>
      <c r="N3968" s="57">
        <f>IF(SetUp!$B$62=0,X3968,(B3968-E3968)*(1-(H3968/SetUp!$B$66/SetUp!$B$56)))</f>
        <v>0</v>
      </c>
      <c r="O3968" s="57">
        <f>K3968*SetUp!$B$65</f>
        <v>0</v>
      </c>
      <c r="P3968" s="57">
        <f>MIN(SetUp!$B$54*L3968^SetUp!$B$51,L3968)</f>
        <v>6.6082439304664825E-4</v>
      </c>
      <c r="Q3968" s="57">
        <f t="shared" si="1027"/>
        <v>2.4827919661778521E-16</v>
      </c>
      <c r="R3968" s="57">
        <f>IF((H3968+N3968-O3968)&gt;SetUp!$B$56,T3967+H3968+N3968-O3968-SetUp!$B$56,T3967)</f>
        <v>0</v>
      </c>
      <c r="S3968" s="57">
        <f>R3968*SetUp!$B$65</f>
        <v>0</v>
      </c>
      <c r="T3968" s="57">
        <f>IF((R3968-S3968)&lt;SetUp!$B$53,R3968-S3968,SetUp!$B$53)</f>
        <v>0</v>
      </c>
      <c r="U3968" s="57">
        <f t="shared" si="1028"/>
        <v>0.17636488097013411</v>
      </c>
      <c r="V3968" s="57">
        <f>(L3968-P3968)/1000*SetUp!$B$13*1000000/SetUp!$B$48</f>
        <v>2.7679649927928061E-2</v>
      </c>
      <c r="W3968" s="57">
        <f t="shared" si="1030"/>
        <v>0</v>
      </c>
      <c r="X3968" s="57">
        <f>MAX((SetUp!$B$56*(1-($H3968/SetUp!$B$56)^2)*TANH(($B3968-$D3968)/SetUp!$B$56))/(1+$H3968/SetUp!$B$56*TANH(($B3968-$D3968)/SetUp!$B$56)),0)</f>
        <v>0</v>
      </c>
    </row>
    <row r="3969" spans="1:24" x14ac:dyDescent="0.3">
      <c r="A3969" s="64">
        <v>30631</v>
      </c>
      <c r="B3969" s="57">
        <v>0</v>
      </c>
      <c r="C3969" s="57"/>
      <c r="D3969" s="57">
        <v>5.415</v>
      </c>
      <c r="E3969" s="57">
        <f t="shared" si="1022"/>
        <v>0</v>
      </c>
      <c r="F3969" s="57">
        <f t="shared" si="1023"/>
        <v>5.415</v>
      </c>
      <c r="G3969" s="57">
        <f t="shared" si="1024"/>
        <v>0</v>
      </c>
      <c r="H3969" s="57">
        <f>IF(Q3968&gt;SetUp!$B$56,SetUp!$B$56,Q3968)</f>
        <v>2.4827919661778521E-16</v>
      </c>
      <c r="I3969" s="57">
        <f t="shared" si="1029"/>
        <v>0.17636488097013411</v>
      </c>
      <c r="J3969" s="57">
        <f>MIN(F3969,H3969,(1-EXP(-SetUp!$B$52*H3969/SetUp!$B$56))*F3969)</f>
        <v>0</v>
      </c>
      <c r="K3969" s="57">
        <f t="shared" si="1025"/>
        <v>2.4827919661778521E-16</v>
      </c>
      <c r="L3969" s="57">
        <f>IF(I3969&lt;=0,0,MIN(SetUp!$B$50*I3969^SetUp!$B$55,I3969))</f>
        <v>1.1351407130464574E-3</v>
      </c>
      <c r="M3969" s="57">
        <f t="shared" si="1026"/>
        <v>0.17522974025708765</v>
      </c>
      <c r="N3969" s="57">
        <f>IF(SetUp!$B$62=0,X3969,(B3969-E3969)*(1-(H3969/SetUp!$B$66/SetUp!$B$56)))</f>
        <v>0</v>
      </c>
      <c r="O3969" s="57">
        <f>K3969*SetUp!$B$65</f>
        <v>0</v>
      </c>
      <c r="P3969" s="57">
        <f>MIN(SetUp!$B$54*L3969^SetUp!$B$51,L3969)</f>
        <v>6.5384044990291173E-4</v>
      </c>
      <c r="Q3969" s="57">
        <f t="shared" si="1027"/>
        <v>2.4827919661778521E-16</v>
      </c>
      <c r="R3969" s="57">
        <f>IF((H3969+N3969-O3969)&gt;SetUp!$B$56,T3968+H3969+N3969-O3969-SetUp!$B$56,T3968)</f>
        <v>0</v>
      </c>
      <c r="S3969" s="57">
        <f>R3969*SetUp!$B$65</f>
        <v>0</v>
      </c>
      <c r="T3969" s="57">
        <f>IF((R3969-S3969)&lt;SetUp!$B$53,R3969-S3969,SetUp!$B$53)</f>
        <v>0</v>
      </c>
      <c r="U3969" s="57">
        <f t="shared" si="1028"/>
        <v>0.17522974025708765</v>
      </c>
      <c r="V3969" s="57">
        <f>(L3969-P3969)/1000*SetUp!$B$13*1000000/SetUp!$B$48</f>
        <v>2.7375243800440381E-2</v>
      </c>
      <c r="W3969" s="57">
        <f t="shared" si="1030"/>
        <v>-4.5536491244391186E-18</v>
      </c>
      <c r="X3969" s="57">
        <f>MAX((SetUp!$B$56*(1-($H3969/SetUp!$B$56)^2)*TANH(($B3969-$D3969)/SetUp!$B$56))/(1+$H3969/SetUp!$B$56*TANH(($B3969-$D3969)/SetUp!$B$56)),0)</f>
        <v>0</v>
      </c>
    </row>
    <row r="3970" spans="1:24" x14ac:dyDescent="0.3">
      <c r="A3970" s="64">
        <v>30632</v>
      </c>
      <c r="B3970" s="57">
        <v>0</v>
      </c>
      <c r="C3970" s="57"/>
      <c r="D3970" s="57">
        <v>5.415</v>
      </c>
      <c r="E3970" s="57">
        <f t="shared" si="1022"/>
        <v>0</v>
      </c>
      <c r="F3970" s="57">
        <f t="shared" si="1023"/>
        <v>5.415</v>
      </c>
      <c r="G3970" s="57">
        <f t="shared" si="1024"/>
        <v>0</v>
      </c>
      <c r="H3970" s="57">
        <f>IF(Q3969&gt;SetUp!$B$56,SetUp!$B$56,Q3969)</f>
        <v>2.4827919661778521E-16</v>
      </c>
      <c r="I3970" s="57">
        <f t="shared" si="1029"/>
        <v>0.17522974025708765</v>
      </c>
      <c r="J3970" s="57">
        <f>MIN(F3970,H3970,(1-EXP(-SetUp!$B$52*H3970/SetUp!$B$56))*F3970)</f>
        <v>0</v>
      </c>
      <c r="K3970" s="57">
        <f t="shared" si="1025"/>
        <v>2.4827919661778521E-16</v>
      </c>
      <c r="L3970" s="57">
        <f>IF(I3970&lt;=0,0,MIN(SetUp!$B$50*I3970^SetUp!$B$55,I3970))</f>
        <v>1.1229899761241605E-3</v>
      </c>
      <c r="M3970" s="57">
        <f t="shared" si="1026"/>
        <v>0.17410675028096348</v>
      </c>
      <c r="N3970" s="57">
        <f>IF(SetUp!$B$62=0,X3970,(B3970-E3970)*(1-(H3970/SetUp!$B$66/SetUp!$B$56)))</f>
        <v>0</v>
      </c>
      <c r="O3970" s="57">
        <f>K3970*SetUp!$B$65</f>
        <v>0</v>
      </c>
      <c r="P3970" s="57">
        <f>MIN(SetUp!$B$54*L3970^SetUp!$B$51,L3970)</f>
        <v>6.4696006651440924E-4</v>
      </c>
      <c r="Q3970" s="57">
        <f t="shared" si="1027"/>
        <v>2.4827919661778521E-16</v>
      </c>
      <c r="R3970" s="57">
        <f>IF((H3970+N3970-O3970)&gt;SetUp!$B$56,T3969+H3970+N3970-O3970-SetUp!$B$56,T3969)</f>
        <v>0</v>
      </c>
      <c r="S3970" s="57">
        <f>R3970*SetUp!$B$65</f>
        <v>0</v>
      </c>
      <c r="T3970" s="57">
        <f>IF((R3970-S3970)&lt;SetUp!$B$53,R3970-S3970,SetUp!$B$53)</f>
        <v>0</v>
      </c>
      <c r="U3970" s="57">
        <f t="shared" si="1028"/>
        <v>0.17410675028096348</v>
      </c>
      <c r="V3970" s="57">
        <f>(L3970-P3970)/1000*SetUp!$B$13*1000000/SetUp!$B$48</f>
        <v>2.7075478302786563E-2</v>
      </c>
      <c r="W3970" s="57">
        <f t="shared" si="1030"/>
        <v>-1.1926223897340549E-17</v>
      </c>
      <c r="X3970" s="57">
        <f>MAX((SetUp!$B$56*(1-($H3970/SetUp!$B$56)^2)*TANH(($B3970-$D3970)/SetUp!$B$56))/(1+$H3970/SetUp!$B$56*TANH(($B3970-$D3970)/SetUp!$B$56)),0)</f>
        <v>0</v>
      </c>
    </row>
    <row r="3971" spans="1:24" x14ac:dyDescent="0.3">
      <c r="A3971" s="64">
        <v>30633</v>
      </c>
      <c r="B3971" s="57">
        <v>0</v>
      </c>
      <c r="C3971" s="57"/>
      <c r="D3971" s="57">
        <v>5.415</v>
      </c>
      <c r="E3971" s="57">
        <f t="shared" ref="E3971:E4034" si="1031">IF(B3971&gt;=D3971,D3971,B3971)</f>
        <v>0</v>
      </c>
      <c r="F3971" s="57">
        <f t="shared" ref="F3971:F4034" si="1032">D3971-E3971</f>
        <v>5.415</v>
      </c>
      <c r="G3971" s="57">
        <f t="shared" ref="G3971:G4034" si="1033">MAX(B3971-D3971-N3971,0)</f>
        <v>0</v>
      </c>
      <c r="H3971" s="57">
        <f>IF(Q3970&gt;SetUp!$B$56,SetUp!$B$56,Q3970)</f>
        <v>2.4827919661778521E-16</v>
      </c>
      <c r="I3971" s="57">
        <f t="shared" si="1029"/>
        <v>0.17410675028096348</v>
      </c>
      <c r="J3971" s="57">
        <f>MIN(F3971,H3971,(1-EXP(-SetUp!$B$52*H3971/SetUp!$B$56))*F3971)</f>
        <v>0</v>
      </c>
      <c r="K3971" s="57">
        <f t="shared" ref="K3971:K4034" si="1034">MAX(H3971-J3971,0)</f>
        <v>2.4827919661778521E-16</v>
      </c>
      <c r="L3971" s="57">
        <f>IF(I3971&lt;=0,0,MIN(SetUp!$B$50*I3971^SetUp!$B$55,I3971))</f>
        <v>1.1110208267840664E-3</v>
      </c>
      <c r="M3971" s="57">
        <f t="shared" ref="M3971:M4034" si="1035">MAX(I3971-L3971,0)</f>
        <v>0.1729957294541794</v>
      </c>
      <c r="N3971" s="57">
        <f>IF(SetUp!$B$62=0,X3971,(B3971-E3971)*(1-(H3971/SetUp!$B$66/SetUp!$B$56)))</f>
        <v>0</v>
      </c>
      <c r="O3971" s="57">
        <f>K3971*SetUp!$B$65</f>
        <v>0</v>
      </c>
      <c r="P3971" s="57">
        <f>MIN(SetUp!$B$54*L3971^SetUp!$B$51,L3971)</f>
        <v>6.4018126923690694E-4</v>
      </c>
      <c r="Q3971" s="57">
        <f t="shared" ref="Q3971:Q4034" si="1036">IF((K3971+N3971-O3971)&lt;0,0,K3971+N3971-O3971)</f>
        <v>2.4827919661778521E-16</v>
      </c>
      <c r="R3971" s="57">
        <f>IF((H3971+N3971-O3971)&gt;SetUp!$B$56,T3970+H3971+N3971-O3971-SetUp!$B$56,T3970)</f>
        <v>0</v>
      </c>
      <c r="S3971" s="57">
        <f>R3971*SetUp!$B$65</f>
        <v>0</v>
      </c>
      <c r="T3971" s="57">
        <f>IF((R3971-S3971)&lt;SetUp!$B$53,R3971-S3971,SetUp!$B$53)</f>
        <v>0</v>
      </c>
      <c r="U3971" s="57">
        <f t="shared" ref="U3971:U4034" si="1037">M3971+R3971-T3971</f>
        <v>0.1729957294541794</v>
      </c>
      <c r="V3971" s="57">
        <f>(L3971-P3971)/1000*SetUp!$B$13*1000000/SetUp!$B$48</f>
        <v>2.678026310345228E-2</v>
      </c>
      <c r="W3971" s="57">
        <f t="shared" si="1030"/>
        <v>-9.540979117872439E-18</v>
      </c>
      <c r="X3971" s="57">
        <f>MAX((SetUp!$B$56*(1-($H3971/SetUp!$B$56)^2)*TANH(($B3971-$D3971)/SetUp!$B$56))/(1+$H3971/SetUp!$B$56*TANH(($B3971-$D3971)/SetUp!$B$56)),0)</f>
        <v>0</v>
      </c>
    </row>
    <row r="3972" spans="1:24" x14ac:dyDescent="0.3">
      <c r="A3972" s="64">
        <v>30634</v>
      </c>
      <c r="B3972" s="57">
        <v>0</v>
      </c>
      <c r="C3972" s="57"/>
      <c r="D3972" s="57">
        <v>5.415</v>
      </c>
      <c r="E3972" s="57">
        <f t="shared" si="1031"/>
        <v>0</v>
      </c>
      <c r="F3972" s="57">
        <f t="shared" si="1032"/>
        <v>5.415</v>
      </c>
      <c r="G3972" s="57">
        <f t="shared" si="1033"/>
        <v>0</v>
      </c>
      <c r="H3972" s="57">
        <f>IF(Q3971&gt;SetUp!$B$56,SetUp!$B$56,Q3971)</f>
        <v>2.4827919661778521E-16</v>
      </c>
      <c r="I3972" s="57">
        <f t="shared" ref="I3972:I4035" si="1038">U3971+G3972+O3972</f>
        <v>0.1729957294541794</v>
      </c>
      <c r="J3972" s="57">
        <f>MIN(F3972,H3972,(1-EXP(-SetUp!$B$52*H3972/SetUp!$B$56))*F3972)</f>
        <v>0</v>
      </c>
      <c r="K3972" s="57">
        <f t="shared" si="1034"/>
        <v>2.4827919661778521E-16</v>
      </c>
      <c r="L3972" s="57">
        <f>IF(I3972&lt;=0,0,MIN(SetUp!$B$50*I3972^SetUp!$B$55,I3972))</f>
        <v>1.0992297866811046E-3</v>
      </c>
      <c r="M3972" s="57">
        <f t="shared" si="1035"/>
        <v>0.17189649966749829</v>
      </c>
      <c r="N3972" s="57">
        <f>IF(SetUp!$B$62=0,X3972,(B3972-E3972)*(1-(H3972/SetUp!$B$66/SetUp!$B$56)))</f>
        <v>0</v>
      </c>
      <c r="O3972" s="57">
        <f>K3972*SetUp!$B$65</f>
        <v>0</v>
      </c>
      <c r="P3972" s="57">
        <f>MIN(SetUp!$B$54*L3972^SetUp!$B$51,L3972)</f>
        <v>6.3350213032650152E-4</v>
      </c>
      <c r="Q3972" s="57">
        <f t="shared" si="1036"/>
        <v>2.4827919661778521E-16</v>
      </c>
      <c r="R3972" s="57">
        <f>IF((H3972+N3972-O3972)&gt;SetUp!$B$56,T3971+H3972+N3972-O3972-SetUp!$B$56,T3971)</f>
        <v>0</v>
      </c>
      <c r="S3972" s="57">
        <f>R3972*SetUp!$B$65</f>
        <v>0</v>
      </c>
      <c r="T3972" s="57">
        <f>IF((R3972-S3972)&lt;SetUp!$B$53,R3972-S3972,SetUp!$B$53)</f>
        <v>0</v>
      </c>
      <c r="U3972" s="57">
        <f t="shared" si="1037"/>
        <v>0.17189649966749829</v>
      </c>
      <c r="V3972" s="57">
        <f>(L3972-P3972)/1000*SetUp!$B$13*1000000/SetUp!$B$48</f>
        <v>2.6489510007835837E-2</v>
      </c>
      <c r="W3972" s="57">
        <f t="shared" ref="W3972:W4035" si="1039">Q3972+U3972+T3972-H3972-U3971-T3971-B3972+E3972+J3972+L3972</f>
        <v>-1.1709383462843448E-17</v>
      </c>
      <c r="X3972" s="57">
        <f>MAX((SetUp!$B$56*(1-($H3972/SetUp!$B$56)^2)*TANH(($B3972-$D3972)/SetUp!$B$56))/(1+$H3972/SetUp!$B$56*TANH(($B3972-$D3972)/SetUp!$B$56)),0)</f>
        <v>0</v>
      </c>
    </row>
    <row r="3973" spans="1:24" x14ac:dyDescent="0.3">
      <c r="A3973" s="64">
        <v>30635</v>
      </c>
      <c r="B3973" s="57">
        <v>0</v>
      </c>
      <c r="C3973" s="57"/>
      <c r="D3973" s="57">
        <v>5.415</v>
      </c>
      <c r="E3973" s="57">
        <f t="shared" si="1031"/>
        <v>0</v>
      </c>
      <c r="F3973" s="57">
        <f t="shared" si="1032"/>
        <v>5.415</v>
      </c>
      <c r="G3973" s="57">
        <f t="shared" si="1033"/>
        <v>0</v>
      </c>
      <c r="H3973" s="57">
        <f>IF(Q3972&gt;SetUp!$B$56,SetUp!$B$56,Q3972)</f>
        <v>2.4827919661778521E-16</v>
      </c>
      <c r="I3973" s="57">
        <f t="shared" si="1038"/>
        <v>0.17189649966749829</v>
      </c>
      <c r="J3973" s="57">
        <f>MIN(F3973,H3973,(1-EXP(-SetUp!$B$52*H3973/SetUp!$B$56))*F3973)</f>
        <v>0</v>
      </c>
      <c r="K3973" s="57">
        <f t="shared" si="1034"/>
        <v>2.4827919661778521E-16</v>
      </c>
      <c r="L3973" s="57">
        <f>IF(I3973&lt;=0,0,MIN(SetUp!$B$50*I3973^SetUp!$B$55,I3973))</f>
        <v>1.0876134586370271E-3</v>
      </c>
      <c r="M3973" s="57">
        <f t="shared" si="1035"/>
        <v>0.17080888620886125</v>
      </c>
      <c r="N3973" s="57">
        <f>IF(SetUp!$B$62=0,X3973,(B3973-E3973)*(1-(H3973/SetUp!$B$66/SetUp!$B$56)))</f>
        <v>0</v>
      </c>
      <c r="O3973" s="57">
        <f>K3973*SetUp!$B$65</f>
        <v>0</v>
      </c>
      <c r="P3973" s="57">
        <f>MIN(SetUp!$B$54*L3973^SetUp!$B$51,L3973)</f>
        <v>6.2692076668087178E-4</v>
      </c>
      <c r="Q3973" s="57">
        <f t="shared" si="1036"/>
        <v>2.4827919661778521E-16</v>
      </c>
      <c r="R3973" s="57">
        <f>IF((H3973+N3973-O3973)&gt;SetUp!$B$56,T3972+H3973+N3973-O3973-SetUp!$B$56,T3972)</f>
        <v>0</v>
      </c>
      <c r="S3973" s="57">
        <f>R3973*SetUp!$B$65</f>
        <v>0</v>
      </c>
      <c r="T3973" s="57">
        <f>IF((R3973-S3973)&lt;SetUp!$B$53,R3973-S3973,SetUp!$B$53)</f>
        <v>0</v>
      </c>
      <c r="U3973" s="57">
        <f t="shared" si="1037"/>
        <v>0.17080888620886125</v>
      </c>
      <c r="V3973" s="57">
        <f>(L3973-P3973)/1000*SetUp!$B$13*1000000/SetUp!$B$48</f>
        <v>2.620313289880663E-2</v>
      </c>
      <c r="W3973" s="57">
        <f t="shared" si="1039"/>
        <v>-5.2041704279304213E-18</v>
      </c>
      <c r="X3973" s="57">
        <f>MAX((SetUp!$B$56*(1-($H3973/SetUp!$B$56)^2)*TANH(($B3973-$D3973)/SetUp!$B$56))/(1+$H3973/SetUp!$B$56*TANH(($B3973-$D3973)/SetUp!$B$56)),0)</f>
        <v>0</v>
      </c>
    </row>
    <row r="3974" spans="1:24" x14ac:dyDescent="0.3">
      <c r="A3974" s="64">
        <v>30636</v>
      </c>
      <c r="B3974" s="57">
        <v>0</v>
      </c>
      <c r="C3974" s="57"/>
      <c r="D3974" s="57">
        <v>5.415</v>
      </c>
      <c r="E3974" s="57">
        <f t="shared" si="1031"/>
        <v>0</v>
      </c>
      <c r="F3974" s="57">
        <f t="shared" si="1032"/>
        <v>5.415</v>
      </c>
      <c r="G3974" s="57">
        <f t="shared" si="1033"/>
        <v>0</v>
      </c>
      <c r="H3974" s="57">
        <f>IF(Q3973&gt;SetUp!$B$56,SetUp!$B$56,Q3973)</f>
        <v>2.4827919661778521E-16</v>
      </c>
      <c r="I3974" s="57">
        <f t="shared" si="1038"/>
        <v>0.17080888620886125</v>
      </c>
      <c r="J3974" s="57">
        <f>MIN(F3974,H3974,(1-EXP(-SetUp!$B$52*H3974/SetUp!$B$56))*F3974)</f>
        <v>0</v>
      </c>
      <c r="K3974" s="57">
        <f t="shared" si="1034"/>
        <v>2.4827919661778521E-16</v>
      </c>
      <c r="L3974" s="57">
        <f>IF(I3974&lt;=0,0,MIN(SetUp!$B$50*I3974^SetUp!$B$55,I3974))</f>
        <v>1.0761685244096905E-3</v>
      </c>
      <c r="M3974" s="57">
        <f t="shared" si="1035"/>
        <v>0.16973271768445156</v>
      </c>
      <c r="N3974" s="57">
        <f>IF(SetUp!$B$62=0,X3974,(B3974-E3974)*(1-(H3974/SetUp!$B$66/SetUp!$B$56)))</f>
        <v>0</v>
      </c>
      <c r="O3974" s="57">
        <f>K3974*SetUp!$B$65</f>
        <v>0</v>
      </c>
      <c r="P3974" s="57">
        <f>MIN(SetUp!$B$54*L3974^SetUp!$B$51,L3974)</f>
        <v>6.2043533862025262E-4</v>
      </c>
      <c r="Q3974" s="57">
        <f t="shared" si="1036"/>
        <v>2.4827919661778521E-16</v>
      </c>
      <c r="R3974" s="57">
        <f>IF((H3974+N3974-O3974)&gt;SetUp!$B$56,T3973+H3974+N3974-O3974-SetUp!$B$56,T3973)</f>
        <v>0</v>
      </c>
      <c r="S3974" s="57">
        <f>R3974*SetUp!$B$65</f>
        <v>0</v>
      </c>
      <c r="T3974" s="57">
        <f>IF((R3974-S3974)&lt;SetUp!$B$53,R3974-S3974,SetUp!$B$53)</f>
        <v>0</v>
      </c>
      <c r="U3974" s="57">
        <f t="shared" si="1037"/>
        <v>0.16973271768445156</v>
      </c>
      <c r="V3974" s="57">
        <f>(L3974-P3974)/1000*SetUp!$B$13*1000000/SetUp!$B$48</f>
        <v>2.5921047679162392E-2</v>
      </c>
      <c r="W3974" s="57">
        <f t="shared" si="1039"/>
        <v>-8.0230960763927328E-18</v>
      </c>
      <c r="X3974" s="57">
        <f>MAX((SetUp!$B$56*(1-($H3974/SetUp!$B$56)^2)*TANH(($B3974-$D3974)/SetUp!$B$56))/(1+$H3974/SetUp!$B$56*TANH(($B3974-$D3974)/SetUp!$B$56)),0)</f>
        <v>0</v>
      </c>
    </row>
    <row r="3975" spans="1:24" x14ac:dyDescent="0.3">
      <c r="A3975" s="64">
        <v>30637</v>
      </c>
      <c r="B3975" s="57">
        <v>0</v>
      </c>
      <c r="C3975" s="57"/>
      <c r="D3975" s="57">
        <v>5.415</v>
      </c>
      <c r="E3975" s="57">
        <f t="shared" si="1031"/>
        <v>0</v>
      </c>
      <c r="F3975" s="57">
        <f t="shared" si="1032"/>
        <v>5.415</v>
      </c>
      <c r="G3975" s="57">
        <f t="shared" si="1033"/>
        <v>0</v>
      </c>
      <c r="H3975" s="57">
        <f>IF(Q3974&gt;SetUp!$B$56,SetUp!$B$56,Q3974)</f>
        <v>2.4827919661778521E-16</v>
      </c>
      <c r="I3975" s="57">
        <f t="shared" si="1038"/>
        <v>0.16973271768445156</v>
      </c>
      <c r="J3975" s="57">
        <f>MIN(F3975,H3975,(1-EXP(-SetUp!$B$52*H3975/SetUp!$B$56))*F3975)</f>
        <v>0</v>
      </c>
      <c r="K3975" s="57">
        <f t="shared" si="1034"/>
        <v>2.4827919661778521E-16</v>
      </c>
      <c r="L3975" s="57">
        <f>IF(I3975&lt;=0,0,MIN(SetUp!$B$50*I3975^SetUp!$B$55,I3975))</f>
        <v>1.0648917425328296E-3</v>
      </c>
      <c r="M3975" s="57">
        <f t="shared" si="1035"/>
        <v>0.16866782594191873</v>
      </c>
      <c r="N3975" s="57">
        <f>IF(SetUp!$B$62=0,X3975,(B3975-E3975)*(1-(H3975/SetUp!$B$66/SetUp!$B$56)))</f>
        <v>0</v>
      </c>
      <c r="O3975" s="57">
        <f>K3975*SetUp!$B$65</f>
        <v>0</v>
      </c>
      <c r="P3975" s="57">
        <f>MIN(SetUp!$B$54*L3975^SetUp!$B$51,L3975)</f>
        <v>6.1404404870671759E-4</v>
      </c>
      <c r="Q3975" s="57">
        <f t="shared" si="1036"/>
        <v>2.4827919661778521E-16</v>
      </c>
      <c r="R3975" s="57">
        <f>IF((H3975+N3975-O3975)&gt;SetUp!$B$56,T3974+H3975+N3975-O3975-SetUp!$B$56,T3974)</f>
        <v>0</v>
      </c>
      <c r="S3975" s="57">
        <f>R3975*SetUp!$B$65</f>
        <v>0</v>
      </c>
      <c r="T3975" s="57">
        <f>IF((R3975-S3975)&lt;SetUp!$B$53,R3975-S3975,SetUp!$B$53)</f>
        <v>0</v>
      </c>
      <c r="U3975" s="57">
        <f t="shared" si="1037"/>
        <v>0.16866782594191873</v>
      </c>
      <c r="V3975" s="57">
        <f>(L3975-P3975)/1000*SetUp!$B$13*1000000/SetUp!$B$48</f>
        <v>2.5643172215917009E-2</v>
      </c>
      <c r="W3975" s="57">
        <f t="shared" si="1039"/>
        <v>4.3368086899420177E-18</v>
      </c>
      <c r="X3975" s="57">
        <f>MAX((SetUp!$B$56*(1-($H3975/SetUp!$B$56)^2)*TANH(($B3975-$D3975)/SetUp!$B$56))/(1+$H3975/SetUp!$B$56*TANH(($B3975-$D3975)/SetUp!$B$56)),0)</f>
        <v>0</v>
      </c>
    </row>
    <row r="3976" spans="1:24" x14ac:dyDescent="0.3">
      <c r="A3976" s="64">
        <v>30638</v>
      </c>
      <c r="B3976" s="57">
        <v>0</v>
      </c>
      <c r="C3976" s="57"/>
      <c r="D3976" s="57">
        <v>5.415</v>
      </c>
      <c r="E3976" s="57">
        <f t="shared" si="1031"/>
        <v>0</v>
      </c>
      <c r="F3976" s="57">
        <f t="shared" si="1032"/>
        <v>5.415</v>
      </c>
      <c r="G3976" s="57">
        <f t="shared" si="1033"/>
        <v>0</v>
      </c>
      <c r="H3976" s="57">
        <f>IF(Q3975&gt;SetUp!$B$56,SetUp!$B$56,Q3975)</f>
        <v>2.4827919661778521E-16</v>
      </c>
      <c r="I3976" s="57">
        <f t="shared" si="1038"/>
        <v>0.16866782594191873</v>
      </c>
      <c r="J3976" s="57">
        <f>MIN(F3976,H3976,(1-EXP(-SetUp!$B$52*H3976/SetUp!$B$56))*F3976)</f>
        <v>0</v>
      </c>
      <c r="K3976" s="57">
        <f t="shared" si="1034"/>
        <v>2.4827919661778521E-16</v>
      </c>
      <c r="L3976" s="57">
        <f>IF(I3976&lt;=0,0,MIN(SetUp!$B$50*I3976^SetUp!$B$55,I3976))</f>
        <v>1.0537799462238052E-3</v>
      </c>
      <c r="M3976" s="57">
        <f t="shared" si="1035"/>
        <v>0.16761404599569493</v>
      </c>
      <c r="N3976" s="57">
        <f>IF(SetUp!$B$62=0,X3976,(B3976-E3976)*(1-(H3976/SetUp!$B$66/SetUp!$B$56)))</f>
        <v>0</v>
      </c>
      <c r="O3976" s="57">
        <f>K3976*SetUp!$B$65</f>
        <v>0</v>
      </c>
      <c r="P3976" s="57">
        <f>MIN(SetUp!$B$54*L3976^SetUp!$B$51,L3976)</f>
        <v>6.0774514060041209E-4</v>
      </c>
      <c r="Q3976" s="57">
        <f t="shared" si="1036"/>
        <v>2.4827919661778521E-16</v>
      </c>
      <c r="R3976" s="57">
        <f>IF((H3976+N3976-O3976)&gt;SetUp!$B$56,T3975+H3976+N3976-O3976-SetUp!$B$56,T3975)</f>
        <v>0</v>
      </c>
      <c r="S3976" s="57">
        <f>R3976*SetUp!$B$65</f>
        <v>0</v>
      </c>
      <c r="T3976" s="57">
        <f>IF((R3976-S3976)&lt;SetUp!$B$53,R3976-S3976,SetUp!$B$53)</f>
        <v>0</v>
      </c>
      <c r="U3976" s="57">
        <f t="shared" si="1037"/>
        <v>0.16761404599569493</v>
      </c>
      <c r="V3976" s="57">
        <f>(L3976-P3976)/1000*SetUp!$B$13*1000000/SetUp!$B$48</f>
        <v>2.5369426286352872E-2</v>
      </c>
      <c r="W3976" s="57">
        <f t="shared" si="1039"/>
        <v>6.7220534694101275E-18</v>
      </c>
      <c r="X3976" s="57">
        <f>MAX((SetUp!$B$56*(1-($H3976/SetUp!$B$56)^2)*TANH(($B3976-$D3976)/SetUp!$B$56))/(1+$H3976/SetUp!$B$56*TANH(($B3976-$D3976)/SetUp!$B$56)),0)</f>
        <v>0</v>
      </c>
    </row>
    <row r="3977" spans="1:24" x14ac:dyDescent="0.3">
      <c r="A3977" s="64">
        <v>30639</v>
      </c>
      <c r="B3977" s="57">
        <v>0</v>
      </c>
      <c r="C3977" s="57"/>
      <c r="D3977" s="57">
        <v>5.415</v>
      </c>
      <c r="E3977" s="57">
        <f t="shared" si="1031"/>
        <v>0</v>
      </c>
      <c r="F3977" s="57">
        <f t="shared" si="1032"/>
        <v>5.415</v>
      </c>
      <c r="G3977" s="57">
        <f t="shared" si="1033"/>
        <v>0</v>
      </c>
      <c r="H3977" s="57">
        <f>IF(Q3976&gt;SetUp!$B$56,SetUp!$B$56,Q3976)</f>
        <v>2.4827919661778521E-16</v>
      </c>
      <c r="I3977" s="57">
        <f t="shared" si="1038"/>
        <v>0.16761404599569493</v>
      </c>
      <c r="J3977" s="57">
        <f>MIN(F3977,H3977,(1-EXP(-SetUp!$B$52*H3977/SetUp!$B$56))*F3977)</f>
        <v>0</v>
      </c>
      <c r="K3977" s="57">
        <f t="shared" si="1034"/>
        <v>2.4827919661778521E-16</v>
      </c>
      <c r="L3977" s="57">
        <f>IF(I3977&lt;=0,0,MIN(SetUp!$B$50*I3977^SetUp!$B$55,I3977))</f>
        <v>1.0428300413569075E-3</v>
      </c>
      <c r="M3977" s="57">
        <f t="shared" si="1035"/>
        <v>0.16657121595433802</v>
      </c>
      <c r="N3977" s="57">
        <f>IF(SetUp!$B$62=0,X3977,(B3977-E3977)*(1-(H3977/SetUp!$B$66/SetUp!$B$56)))</f>
        <v>0</v>
      </c>
      <c r="O3977" s="57">
        <f>K3977*SetUp!$B$65</f>
        <v>0</v>
      </c>
      <c r="P3977" s="57">
        <f>MIN(SetUp!$B$54*L3977^SetUp!$B$51,L3977)</f>
        <v>6.0153689795142194E-4</v>
      </c>
      <c r="Q3977" s="57">
        <f t="shared" si="1036"/>
        <v>2.4827919661778521E-16</v>
      </c>
      <c r="R3977" s="57">
        <f>IF((H3977+N3977-O3977)&gt;SetUp!$B$56,T3976+H3977+N3977-O3977-SetUp!$B$56,T3976)</f>
        <v>0</v>
      </c>
      <c r="S3977" s="57">
        <f>R3977*SetUp!$B$65</f>
        <v>0</v>
      </c>
      <c r="T3977" s="57">
        <f>IF((R3977-S3977)&lt;SetUp!$B$53,R3977-S3977,SetUp!$B$53)</f>
        <v>0</v>
      </c>
      <c r="U3977" s="57">
        <f t="shared" si="1037"/>
        <v>0.16657121595433802</v>
      </c>
      <c r="V3977" s="57">
        <f>(L3977-P3977)/1000*SetUp!$B$13*1000000/SetUp!$B$48</f>
        <v>2.5099731525775017E-2</v>
      </c>
      <c r="W3977" s="57">
        <f t="shared" si="1039"/>
        <v>-4.9873299934333204E-18</v>
      </c>
      <c r="X3977" s="57">
        <f>MAX((SetUp!$B$56*(1-($H3977/SetUp!$B$56)^2)*TANH(($B3977-$D3977)/SetUp!$B$56))/(1+$H3977/SetUp!$B$56*TANH(($B3977-$D3977)/SetUp!$B$56)),0)</f>
        <v>0</v>
      </c>
    </row>
    <row r="3978" spans="1:24" x14ac:dyDescent="0.3">
      <c r="A3978" s="64">
        <v>30640</v>
      </c>
      <c r="B3978" s="57">
        <v>0</v>
      </c>
      <c r="C3978" s="57"/>
      <c r="D3978" s="57">
        <v>5.415</v>
      </c>
      <c r="E3978" s="57">
        <f t="shared" si="1031"/>
        <v>0</v>
      </c>
      <c r="F3978" s="57">
        <f t="shared" si="1032"/>
        <v>5.415</v>
      </c>
      <c r="G3978" s="57">
        <f t="shared" si="1033"/>
        <v>0</v>
      </c>
      <c r="H3978" s="57">
        <f>IF(Q3977&gt;SetUp!$B$56,SetUp!$B$56,Q3977)</f>
        <v>2.4827919661778521E-16</v>
      </c>
      <c r="I3978" s="57">
        <f t="shared" si="1038"/>
        <v>0.16657121595433802</v>
      </c>
      <c r="J3978" s="57">
        <f>MIN(F3978,H3978,(1-EXP(-SetUp!$B$52*H3978/SetUp!$B$56))*F3978)</f>
        <v>0</v>
      </c>
      <c r="K3978" s="57">
        <f t="shared" si="1034"/>
        <v>2.4827919661778521E-16</v>
      </c>
      <c r="L3978" s="57">
        <f>IF(I3978&lt;=0,0,MIN(SetUp!$B$50*I3978^SetUp!$B$55,I3978))</f>
        <v>1.0320390044999026E-3</v>
      </c>
      <c r="M3978" s="57">
        <f t="shared" si="1035"/>
        <v>0.16553917694983811</v>
      </c>
      <c r="N3978" s="57">
        <f>IF(SetUp!$B$62=0,X3978,(B3978-E3978)*(1-(H3978/SetUp!$B$66/SetUp!$B$56)))</f>
        <v>0</v>
      </c>
      <c r="O3978" s="57">
        <f>K3978*SetUp!$B$65</f>
        <v>0</v>
      </c>
      <c r="P3978" s="57">
        <f>MIN(SetUp!$B$54*L3978^SetUp!$B$51,L3978)</f>
        <v>5.9541764332602895E-4</v>
      </c>
      <c r="Q3978" s="57">
        <f t="shared" si="1036"/>
        <v>2.4827919661778521E-16</v>
      </c>
      <c r="R3978" s="57">
        <f>IF((H3978+N3978-O3978)&gt;SetUp!$B$56,T3977+H3978+N3978-O3978-SetUp!$B$56,T3977)</f>
        <v>0</v>
      </c>
      <c r="S3978" s="57">
        <f>R3978*SetUp!$B$65</f>
        <v>0</v>
      </c>
      <c r="T3978" s="57">
        <f>IF((R3978-S3978)&lt;SetUp!$B$53,R3978-S3978,SetUp!$B$53)</f>
        <v>0</v>
      </c>
      <c r="U3978" s="57">
        <f t="shared" si="1037"/>
        <v>0.16553917694983811</v>
      </c>
      <c r="V3978" s="57">
        <f>(L3978-P3978)/1000*SetUp!$B$13*1000000/SetUp!$B$48</f>
        <v>2.483401137690654E-2</v>
      </c>
      <c r="W3978" s="57">
        <f t="shared" si="1039"/>
        <v>-1.0191500421363742E-17</v>
      </c>
      <c r="X3978" s="57">
        <f>MAX((SetUp!$B$56*(1-($H3978/SetUp!$B$56)^2)*TANH(($B3978-$D3978)/SetUp!$B$56))/(1+$H3978/SetUp!$B$56*TANH(($B3978-$D3978)/SetUp!$B$56)),0)</f>
        <v>0</v>
      </c>
    </row>
    <row r="3979" spans="1:24" x14ac:dyDescent="0.3">
      <c r="A3979" s="64">
        <v>30641</v>
      </c>
      <c r="B3979" s="57">
        <v>0</v>
      </c>
      <c r="C3979" s="57"/>
      <c r="D3979" s="57">
        <v>5.415</v>
      </c>
      <c r="E3979" s="57">
        <f t="shared" si="1031"/>
        <v>0</v>
      </c>
      <c r="F3979" s="57">
        <f t="shared" si="1032"/>
        <v>5.415</v>
      </c>
      <c r="G3979" s="57">
        <f t="shared" si="1033"/>
        <v>0</v>
      </c>
      <c r="H3979" s="57">
        <f>IF(Q3978&gt;SetUp!$B$56,SetUp!$B$56,Q3978)</f>
        <v>2.4827919661778521E-16</v>
      </c>
      <c r="I3979" s="57">
        <f t="shared" si="1038"/>
        <v>0.16553917694983811</v>
      </c>
      <c r="J3979" s="57">
        <f>MIN(F3979,H3979,(1-EXP(-SetUp!$B$52*H3979/SetUp!$B$56))*F3979)</f>
        <v>0</v>
      </c>
      <c r="K3979" s="57">
        <f t="shared" si="1034"/>
        <v>2.4827919661778521E-16</v>
      </c>
      <c r="L3979" s="57">
        <f>IF(I3979&lt;=0,0,MIN(SetUp!$B$50*I3979^SetUp!$B$55,I3979))</f>
        <v>1.0214038810115898E-3</v>
      </c>
      <c r="M3979" s="57">
        <f t="shared" si="1035"/>
        <v>0.16451777306882651</v>
      </c>
      <c r="N3979" s="57">
        <f>IF(SetUp!$B$62=0,X3979,(B3979-E3979)*(1-(H3979/SetUp!$B$66/SetUp!$B$56)))</f>
        <v>0</v>
      </c>
      <c r="O3979" s="57">
        <f>K3979*SetUp!$B$65</f>
        <v>0</v>
      </c>
      <c r="P3979" s="57">
        <f>MIN(SetUp!$B$54*L3979^SetUp!$B$51,L3979)</f>
        <v>5.8938573716615071E-4</v>
      </c>
      <c r="Q3979" s="57">
        <f t="shared" si="1036"/>
        <v>2.4827919661778521E-16</v>
      </c>
      <c r="R3979" s="57">
        <f>IF((H3979+N3979-O3979)&gt;SetUp!$B$56,T3978+H3979+N3979-O3979-SetUp!$B$56,T3978)</f>
        <v>0</v>
      </c>
      <c r="S3979" s="57">
        <f>R3979*SetUp!$B$65</f>
        <v>0</v>
      </c>
      <c r="T3979" s="57">
        <f>IF((R3979-S3979)&lt;SetUp!$B$53,R3979-S3979,SetUp!$B$53)</f>
        <v>0</v>
      </c>
      <c r="U3979" s="57">
        <f t="shared" si="1037"/>
        <v>0.16451777306882651</v>
      </c>
      <c r="V3979" s="57">
        <f>(L3979-P3979)/1000*SetUp!$B$13*1000000/SetUp!$B$48</f>
        <v>2.4572191040866699E-2</v>
      </c>
      <c r="W3979" s="57">
        <f t="shared" si="1039"/>
        <v>-1.1275702593849246E-17</v>
      </c>
      <c r="X3979" s="57">
        <f>MAX((SetUp!$B$56*(1-($H3979/SetUp!$B$56)^2)*TANH(($B3979-$D3979)/SetUp!$B$56))/(1+$H3979/SetUp!$B$56*TANH(($B3979-$D3979)/SetUp!$B$56)),0)</f>
        <v>0</v>
      </c>
    </row>
    <row r="3980" spans="1:24" x14ac:dyDescent="0.3">
      <c r="A3980" s="64">
        <v>30642</v>
      </c>
      <c r="B3980" s="57">
        <v>0</v>
      </c>
      <c r="C3980" s="57"/>
      <c r="D3980" s="57">
        <v>5.415</v>
      </c>
      <c r="E3980" s="57">
        <f t="shared" si="1031"/>
        <v>0</v>
      </c>
      <c r="F3980" s="57">
        <f t="shared" si="1032"/>
        <v>5.415</v>
      </c>
      <c r="G3980" s="57">
        <f t="shared" si="1033"/>
        <v>0</v>
      </c>
      <c r="H3980" s="57">
        <f>IF(Q3979&gt;SetUp!$B$56,SetUp!$B$56,Q3979)</f>
        <v>2.4827919661778521E-16</v>
      </c>
      <c r="I3980" s="57">
        <f t="shared" si="1038"/>
        <v>0.16451777306882651</v>
      </c>
      <c r="J3980" s="57">
        <f>MIN(F3980,H3980,(1-EXP(-SetUp!$B$52*H3980/SetUp!$B$56))*F3980)</f>
        <v>0</v>
      </c>
      <c r="K3980" s="57">
        <f t="shared" si="1034"/>
        <v>2.4827919661778521E-16</v>
      </c>
      <c r="L3980" s="57">
        <f>IF(I3980&lt;=0,0,MIN(SetUp!$B$50*I3980^SetUp!$B$55,I3980))</f>
        <v>1.0109217831982226E-3</v>
      </c>
      <c r="M3980" s="57">
        <f t="shared" si="1035"/>
        <v>0.16350685128562828</v>
      </c>
      <c r="N3980" s="57">
        <f>IF(SetUp!$B$62=0,X3980,(B3980-E3980)*(1-(H3980/SetUp!$B$66/SetUp!$B$56)))</f>
        <v>0</v>
      </c>
      <c r="O3980" s="57">
        <f>K3980*SetUp!$B$65</f>
        <v>0</v>
      </c>
      <c r="P3980" s="57">
        <f>MIN(SetUp!$B$54*L3980^SetUp!$B$51,L3980)</f>
        <v>5.8343957678079321E-4</v>
      </c>
      <c r="Q3980" s="57">
        <f t="shared" si="1036"/>
        <v>2.4827919661778521E-16</v>
      </c>
      <c r="R3980" s="57">
        <f>IF((H3980+N3980-O3980)&gt;SetUp!$B$56,T3979+H3980+N3980-O3980-SetUp!$B$56,T3979)</f>
        <v>0</v>
      </c>
      <c r="S3980" s="57">
        <f>R3980*SetUp!$B$65</f>
        <v>0</v>
      </c>
      <c r="T3980" s="57">
        <f>IF((R3980-S3980)&lt;SetUp!$B$53,R3980-S3980,SetUp!$B$53)</f>
        <v>0</v>
      </c>
      <c r="U3980" s="57">
        <f t="shared" si="1037"/>
        <v>0.16350685128562828</v>
      </c>
      <c r="V3980" s="57">
        <f>(L3980-P3980)/1000*SetUp!$B$13*1000000/SetUp!$B$48</f>
        <v>2.4314197429676263E-2</v>
      </c>
      <c r="W3980" s="57">
        <f t="shared" si="1039"/>
        <v>-3.903127820947816E-18</v>
      </c>
      <c r="X3980" s="57">
        <f>MAX((SetUp!$B$56*(1-($H3980/SetUp!$B$56)^2)*TANH(($B3980-$D3980)/SetUp!$B$56))/(1+$H3980/SetUp!$B$56*TANH(($B3980-$D3980)/SetUp!$B$56)),0)</f>
        <v>0</v>
      </c>
    </row>
    <row r="3981" spans="1:24" x14ac:dyDescent="0.3">
      <c r="A3981" s="64">
        <v>30643</v>
      </c>
      <c r="B3981" s="57">
        <v>6.8000000000000005E-2</v>
      </c>
      <c r="C3981" s="57"/>
      <c r="D3981" s="57">
        <v>5.415</v>
      </c>
      <c r="E3981" s="57">
        <f t="shared" si="1031"/>
        <v>6.8000000000000005E-2</v>
      </c>
      <c r="F3981" s="57">
        <f t="shared" si="1032"/>
        <v>5.3470000000000004</v>
      </c>
      <c r="G3981" s="57">
        <f t="shared" si="1033"/>
        <v>0</v>
      </c>
      <c r="H3981" s="57">
        <f>IF(Q3980&gt;SetUp!$B$56,SetUp!$B$56,Q3980)</f>
        <v>2.4827919661778521E-16</v>
      </c>
      <c r="I3981" s="57">
        <f t="shared" si="1038"/>
        <v>0.16350685128562828</v>
      </c>
      <c r="J3981" s="57">
        <f>MIN(F3981,H3981,(1-EXP(-SetUp!$B$52*H3981/SetUp!$B$56))*F3981)</f>
        <v>0</v>
      </c>
      <c r="K3981" s="57">
        <f t="shared" si="1034"/>
        <v>2.4827919661778521E-16</v>
      </c>
      <c r="L3981" s="57">
        <f>IF(I3981&lt;=0,0,MIN(SetUp!$B$50*I3981^SetUp!$B$55,I3981))</f>
        <v>1.000589888526752E-3</v>
      </c>
      <c r="M3981" s="57">
        <f t="shared" si="1035"/>
        <v>0.16250626139710153</v>
      </c>
      <c r="N3981" s="57">
        <f>IF(SetUp!$B$62=0,X3981,(B3981-E3981)*(1-(H3981/SetUp!$B$66/SetUp!$B$56)))</f>
        <v>0</v>
      </c>
      <c r="O3981" s="57">
        <f>K3981*SetUp!$B$65</f>
        <v>0</v>
      </c>
      <c r="P3981" s="57">
        <f>MIN(SetUp!$B$54*L3981^SetUp!$B$51,L3981)</f>
        <v>5.7757759536842125E-4</v>
      </c>
      <c r="Q3981" s="57">
        <f t="shared" si="1036"/>
        <v>2.4827919661778521E-16</v>
      </c>
      <c r="R3981" s="57">
        <f>IF((H3981+N3981-O3981)&gt;SetUp!$B$56,T3980+H3981+N3981-O3981-SetUp!$B$56,T3980)</f>
        <v>0</v>
      </c>
      <c r="S3981" s="57">
        <f>R3981*SetUp!$B$65</f>
        <v>0</v>
      </c>
      <c r="T3981" s="57">
        <f>IF((R3981-S3981)&lt;SetUp!$B$53,R3981-S3981,SetUp!$B$53)</f>
        <v>0</v>
      </c>
      <c r="U3981" s="57">
        <f t="shared" si="1037"/>
        <v>0.16250626139710153</v>
      </c>
      <c r="V3981" s="57">
        <f>(L3981-P3981)/1000*SetUp!$B$13*1000000/SetUp!$B$48</f>
        <v>2.4059959120236261E-2</v>
      </c>
      <c r="W3981" s="57">
        <f t="shared" si="1039"/>
        <v>3.6862873864507151E-18</v>
      </c>
      <c r="X3981" s="57">
        <f>MAX((SetUp!$B$56*(1-($H3981/SetUp!$B$56)^2)*TANH(($B3981-$D3981)/SetUp!$B$56))/(1+$H3981/SetUp!$B$56*TANH(($B3981-$D3981)/SetUp!$B$56)),0)</f>
        <v>0</v>
      </c>
    </row>
    <row r="3982" spans="1:24" x14ac:dyDescent="0.3">
      <c r="A3982" s="64">
        <v>30644</v>
      </c>
      <c r="B3982" s="57">
        <v>2.7E-2</v>
      </c>
      <c r="C3982" s="57"/>
      <c r="D3982" s="57">
        <v>5.415</v>
      </c>
      <c r="E3982" s="57">
        <f t="shared" si="1031"/>
        <v>2.7E-2</v>
      </c>
      <c r="F3982" s="57">
        <f t="shared" si="1032"/>
        <v>5.3879999999999999</v>
      </c>
      <c r="G3982" s="57">
        <f t="shared" si="1033"/>
        <v>0</v>
      </c>
      <c r="H3982" s="57">
        <f>IF(Q3981&gt;SetUp!$B$56,SetUp!$B$56,Q3981)</f>
        <v>2.4827919661778521E-16</v>
      </c>
      <c r="I3982" s="57">
        <f t="shared" si="1038"/>
        <v>0.16250626139710153</v>
      </c>
      <c r="J3982" s="57">
        <f>MIN(F3982,H3982,(1-EXP(-SetUp!$B$52*H3982/SetUp!$B$56))*F3982)</f>
        <v>0</v>
      </c>
      <c r="K3982" s="57">
        <f t="shared" si="1034"/>
        <v>2.4827919661778521E-16</v>
      </c>
      <c r="L3982" s="57">
        <f>IF(I3982&lt;=0,0,MIN(SetUp!$B$50*I3982^SetUp!$B$55,I3982))</f>
        <v>9.9040543789289531E-4</v>
      </c>
      <c r="M3982" s="57">
        <f t="shared" si="1035"/>
        <v>0.16151585595920864</v>
      </c>
      <c r="N3982" s="57">
        <f>IF(SetUp!$B$62=0,X3982,(B3982-E3982)*(1-(H3982/SetUp!$B$66/SetUp!$B$56)))</f>
        <v>0</v>
      </c>
      <c r="O3982" s="57">
        <f>K3982*SetUp!$B$65</f>
        <v>0</v>
      </c>
      <c r="P3982" s="57">
        <f>MIN(SetUp!$B$54*L3982^SetUp!$B$51,L3982)</f>
        <v>5.7179826106915619E-4</v>
      </c>
      <c r="Q3982" s="57">
        <f t="shared" si="1036"/>
        <v>2.4827919661778521E-16</v>
      </c>
      <c r="R3982" s="57">
        <f>IF((H3982+N3982-O3982)&gt;SetUp!$B$56,T3981+H3982+N3982-O3982-SetUp!$B$56,T3981)</f>
        <v>0</v>
      </c>
      <c r="S3982" s="57">
        <f>R3982*SetUp!$B$65</f>
        <v>0</v>
      </c>
      <c r="T3982" s="57">
        <f>IF((R3982-S3982)&lt;SetUp!$B$53,R3982-S3982,SetUp!$B$53)</f>
        <v>0</v>
      </c>
      <c r="U3982" s="57">
        <f t="shared" si="1037"/>
        <v>0.16151585595920864</v>
      </c>
      <c r="V3982" s="57">
        <f>(L3982-P3982)/1000*SetUp!$B$13*1000000/SetUp!$B$48</f>
        <v>2.3809406309728481E-2</v>
      </c>
      <c r="W3982" s="57">
        <f t="shared" si="1039"/>
        <v>6.9388939039072284E-18</v>
      </c>
      <c r="X3982" s="57">
        <f>MAX((SetUp!$B$56*(1-($H3982/SetUp!$B$56)^2)*TANH(($B3982-$D3982)/SetUp!$B$56))/(1+$H3982/SetUp!$B$56*TANH(($B3982-$D3982)/SetUp!$B$56)),0)</f>
        <v>0</v>
      </c>
    </row>
    <row r="3983" spans="1:24" x14ac:dyDescent="0.3">
      <c r="A3983" s="64">
        <v>30645</v>
      </c>
      <c r="B3983" s="57">
        <v>0</v>
      </c>
      <c r="C3983" s="57"/>
      <c r="D3983" s="57">
        <v>5.415</v>
      </c>
      <c r="E3983" s="57">
        <f t="shared" si="1031"/>
        <v>0</v>
      </c>
      <c r="F3983" s="57">
        <f t="shared" si="1032"/>
        <v>5.415</v>
      </c>
      <c r="G3983" s="57">
        <f t="shared" si="1033"/>
        <v>0</v>
      </c>
      <c r="H3983" s="57">
        <f>IF(Q3982&gt;SetUp!$B$56,SetUp!$B$56,Q3982)</f>
        <v>2.4827919661778521E-16</v>
      </c>
      <c r="I3983" s="57">
        <f t="shared" si="1038"/>
        <v>0.16151585595920864</v>
      </c>
      <c r="J3983" s="57">
        <f>MIN(F3983,H3983,(1-EXP(-SetUp!$B$52*H3983/SetUp!$B$56))*F3983)</f>
        <v>0</v>
      </c>
      <c r="K3983" s="57">
        <f t="shared" si="1034"/>
        <v>2.4827919661778521E-16</v>
      </c>
      <c r="L3983" s="57">
        <f>IF(I3983&lt;=0,0,MIN(SetUp!$B$50*I3983^SetUp!$B$55,I3983))</f>
        <v>9.8036573394214379E-4</v>
      </c>
      <c r="M3983" s="57">
        <f t="shared" si="1035"/>
        <v>0.1605354902252665</v>
      </c>
      <c r="N3983" s="57">
        <f>IF(SetUp!$B$62=0,X3983,(B3983-E3983)*(1-(H3983/SetUp!$B$66/SetUp!$B$56)))</f>
        <v>0</v>
      </c>
      <c r="O3983" s="57">
        <f>K3983*SetUp!$B$65</f>
        <v>0</v>
      </c>
      <c r="P3983" s="57">
        <f>MIN(SetUp!$B$54*L3983^SetUp!$B$51,L3983)</f>
        <v>5.6610007604578744E-4</v>
      </c>
      <c r="Q3983" s="57">
        <f t="shared" si="1036"/>
        <v>2.4827919661778521E-16</v>
      </c>
      <c r="R3983" s="57">
        <f>IF((H3983+N3983-O3983)&gt;SetUp!$B$56,T3982+H3983+N3983-O3983-SetUp!$B$56,T3982)</f>
        <v>0</v>
      </c>
      <c r="S3983" s="57">
        <f>R3983*SetUp!$B$65</f>
        <v>0</v>
      </c>
      <c r="T3983" s="57">
        <f>IF((R3983-S3983)&lt;SetUp!$B$53,R3983-S3983,SetUp!$B$53)</f>
        <v>0</v>
      </c>
      <c r="U3983" s="57">
        <f t="shared" si="1037"/>
        <v>0.1605354902252665</v>
      </c>
      <c r="V3983" s="57">
        <f>(L3983-P3983)/1000*SetUp!$B$13*1000000/SetUp!$B$48</f>
        <v>2.3562470772388284E-2</v>
      </c>
      <c r="W3983" s="57">
        <f t="shared" si="1039"/>
        <v>3.6862873864507151E-18</v>
      </c>
      <c r="X3983" s="57">
        <f>MAX((SetUp!$B$56*(1-($H3983/SetUp!$B$56)^2)*TANH(($B3983-$D3983)/SetUp!$B$56))/(1+$H3983/SetUp!$B$56*TANH(($B3983-$D3983)/SetUp!$B$56)),0)</f>
        <v>0</v>
      </c>
    </row>
    <row r="3984" spans="1:24" x14ac:dyDescent="0.3">
      <c r="A3984" s="64">
        <v>30646</v>
      </c>
      <c r="B3984" s="57">
        <v>0</v>
      </c>
      <c r="C3984" s="57"/>
      <c r="D3984" s="57">
        <v>5.415</v>
      </c>
      <c r="E3984" s="57">
        <f t="shared" si="1031"/>
        <v>0</v>
      </c>
      <c r="F3984" s="57">
        <f t="shared" si="1032"/>
        <v>5.415</v>
      </c>
      <c r="G3984" s="57">
        <f t="shared" si="1033"/>
        <v>0</v>
      </c>
      <c r="H3984" s="57">
        <f>IF(Q3983&gt;SetUp!$B$56,SetUp!$B$56,Q3983)</f>
        <v>2.4827919661778521E-16</v>
      </c>
      <c r="I3984" s="57">
        <f t="shared" si="1038"/>
        <v>0.1605354902252665</v>
      </c>
      <c r="J3984" s="57">
        <f>MIN(F3984,H3984,(1-EXP(-SetUp!$B$52*H3984/SetUp!$B$56))*F3984)</f>
        <v>0</v>
      </c>
      <c r="K3984" s="57">
        <f t="shared" si="1034"/>
        <v>2.4827919661778521E-16</v>
      </c>
      <c r="L3984" s="57">
        <f>IF(I3984&lt;=0,0,MIN(SetUp!$B$50*I3984^SetUp!$B$55,I3984))</f>
        <v>9.7046813944188083E-4</v>
      </c>
      <c r="M3984" s="57">
        <f t="shared" si="1035"/>
        <v>0.15956502208582463</v>
      </c>
      <c r="N3984" s="57">
        <f>IF(SetUp!$B$62=0,X3984,(B3984-E3984)*(1-(H3984/SetUp!$B$66/SetUp!$B$56)))</f>
        <v>0</v>
      </c>
      <c r="O3984" s="57">
        <f>K3984*SetUp!$B$65</f>
        <v>0</v>
      </c>
      <c r="P3984" s="57">
        <f>MIN(SetUp!$B$54*L3984^SetUp!$B$51,L3984)</f>
        <v>5.6048157559260216E-4</v>
      </c>
      <c r="Q3984" s="57">
        <f t="shared" si="1036"/>
        <v>2.4827919661778521E-16</v>
      </c>
      <c r="R3984" s="57">
        <f>IF((H3984+N3984-O3984)&gt;SetUp!$B$56,T3983+H3984+N3984-O3984-SetUp!$B$56,T3983)</f>
        <v>0</v>
      </c>
      <c r="S3984" s="57">
        <f>R3984*SetUp!$B$65</f>
        <v>0</v>
      </c>
      <c r="T3984" s="57">
        <f>IF((R3984-S3984)&lt;SetUp!$B$53,R3984-S3984,SetUp!$B$53)</f>
        <v>0</v>
      </c>
      <c r="U3984" s="57">
        <f t="shared" si="1037"/>
        <v>0.15956502208582463</v>
      </c>
      <c r="V3984" s="57">
        <f>(L3984-P3984)/1000*SetUp!$B$13*1000000/SetUp!$B$48</f>
        <v>2.3319085817602111E-2</v>
      </c>
      <c r="W3984" s="57">
        <f t="shared" si="1039"/>
        <v>4.0115480381963664E-18</v>
      </c>
      <c r="X3984" s="57">
        <f>MAX((SetUp!$B$56*(1-($H3984/SetUp!$B$56)^2)*TANH(($B3984-$D3984)/SetUp!$B$56))/(1+$H3984/SetUp!$B$56*TANH(($B3984-$D3984)/SetUp!$B$56)),0)</f>
        <v>0</v>
      </c>
    </row>
    <row r="3985" spans="1:24" x14ac:dyDescent="0.3">
      <c r="A3985" s="64">
        <v>30647</v>
      </c>
      <c r="B3985" s="57">
        <v>0</v>
      </c>
      <c r="C3985" s="57"/>
      <c r="D3985" s="57">
        <v>5.415</v>
      </c>
      <c r="E3985" s="57">
        <f t="shared" si="1031"/>
        <v>0</v>
      </c>
      <c r="F3985" s="57">
        <f t="shared" si="1032"/>
        <v>5.415</v>
      </c>
      <c r="G3985" s="57">
        <f t="shared" si="1033"/>
        <v>0</v>
      </c>
      <c r="H3985" s="57">
        <f>IF(Q3984&gt;SetUp!$B$56,SetUp!$B$56,Q3984)</f>
        <v>2.4827919661778521E-16</v>
      </c>
      <c r="I3985" s="57">
        <f t="shared" si="1038"/>
        <v>0.15956502208582463</v>
      </c>
      <c r="J3985" s="57">
        <f>MIN(F3985,H3985,(1-EXP(-SetUp!$B$52*H3985/SetUp!$B$56))*F3985)</f>
        <v>0</v>
      </c>
      <c r="K3985" s="57">
        <f t="shared" si="1034"/>
        <v>2.4827919661778521E-16</v>
      </c>
      <c r="L3985" s="57">
        <f>IF(I3985&lt;=0,0,MIN(SetUp!$B$50*I3985^SetUp!$B$55,I3985))</f>
        <v>9.607100757028429E-4</v>
      </c>
      <c r="M3985" s="57">
        <f t="shared" si="1035"/>
        <v>0.15860431201012179</v>
      </c>
      <c r="N3985" s="57">
        <f>IF(SetUp!$B$62=0,X3985,(B3985-E3985)*(1-(H3985/SetUp!$B$66/SetUp!$B$56)))</f>
        <v>0</v>
      </c>
      <c r="O3985" s="57">
        <f>K3985*SetUp!$B$65</f>
        <v>0</v>
      </c>
      <c r="P3985" s="57">
        <f>MIN(SetUp!$B$54*L3985^SetUp!$B$51,L3985)</f>
        <v>5.5494132727107752E-4</v>
      </c>
      <c r="Q3985" s="57">
        <f t="shared" si="1036"/>
        <v>2.4827919661778521E-16</v>
      </c>
      <c r="R3985" s="57">
        <f>IF((H3985+N3985-O3985)&gt;SetUp!$B$56,T3984+H3985+N3985-O3985-SetUp!$B$56,T3984)</f>
        <v>0</v>
      </c>
      <c r="S3985" s="57">
        <f>R3985*SetUp!$B$65</f>
        <v>0</v>
      </c>
      <c r="T3985" s="57">
        <f>IF((R3985-S3985)&lt;SetUp!$B$53,R3985-S3985,SetUp!$B$53)</f>
        <v>0</v>
      </c>
      <c r="U3985" s="57">
        <f t="shared" si="1037"/>
        <v>0.15860431201012179</v>
      </c>
      <c r="V3985" s="57">
        <f>(L3985-P3985)/1000*SetUp!$B$13*1000000/SetUp!$B$48</f>
        <v>2.3079186249283682E-2</v>
      </c>
      <c r="W3985" s="57">
        <f t="shared" si="1039"/>
        <v>6.5052130349130266E-18</v>
      </c>
      <c r="X3985" s="57">
        <f>MAX((SetUp!$B$56*(1-($H3985/SetUp!$B$56)^2)*TANH(($B3985-$D3985)/SetUp!$B$56))/(1+$H3985/SetUp!$B$56*TANH(($B3985-$D3985)/SetUp!$B$56)),0)</f>
        <v>0</v>
      </c>
    </row>
    <row r="3986" spans="1:24" x14ac:dyDescent="0.3">
      <c r="A3986" s="64">
        <v>30648</v>
      </c>
      <c r="B3986" s="57">
        <v>1.042</v>
      </c>
      <c r="C3986" s="57"/>
      <c r="D3986" s="57">
        <v>5.415</v>
      </c>
      <c r="E3986" s="57">
        <f t="shared" si="1031"/>
        <v>1.042</v>
      </c>
      <c r="F3986" s="57">
        <f t="shared" si="1032"/>
        <v>4.3730000000000002</v>
      </c>
      <c r="G3986" s="57">
        <f t="shared" si="1033"/>
        <v>0</v>
      </c>
      <c r="H3986" s="57">
        <f>IF(Q3985&gt;SetUp!$B$56,SetUp!$B$56,Q3985)</f>
        <v>2.4827919661778521E-16</v>
      </c>
      <c r="I3986" s="57">
        <f t="shared" si="1038"/>
        <v>0.15860431201012179</v>
      </c>
      <c r="J3986" s="57">
        <f>MIN(F3986,H3986,(1-EXP(-SetUp!$B$52*H3986/SetUp!$B$56))*F3986)</f>
        <v>0</v>
      </c>
      <c r="K3986" s="57">
        <f t="shared" si="1034"/>
        <v>2.4827919661778521E-16</v>
      </c>
      <c r="L3986" s="57">
        <f>IF(I3986&lt;=0,0,MIN(SetUp!$B$50*I3986^SetUp!$B$55,I3986))</f>
        <v>9.5108902104824834E-4</v>
      </c>
      <c r="M3986" s="57">
        <f t="shared" si="1035"/>
        <v>0.15765322298907355</v>
      </c>
      <c r="N3986" s="57">
        <f>IF(SetUp!$B$62=0,X3986,(B3986-E3986)*(1-(H3986/SetUp!$B$66/SetUp!$B$56)))</f>
        <v>0</v>
      </c>
      <c r="O3986" s="57">
        <f>K3986*SetUp!$B$65</f>
        <v>0</v>
      </c>
      <c r="P3986" s="57">
        <f>MIN(SetUp!$B$54*L3986^SetUp!$B$51,L3986)</f>
        <v>5.4947793007153176E-4</v>
      </c>
      <c r="Q3986" s="57">
        <f t="shared" si="1036"/>
        <v>2.4827919661778521E-16</v>
      </c>
      <c r="R3986" s="57">
        <f>IF((H3986+N3986-O3986)&gt;SetUp!$B$56,T3985+H3986+N3986-O3986-SetUp!$B$56,T3985)</f>
        <v>0</v>
      </c>
      <c r="S3986" s="57">
        <f>R3986*SetUp!$B$65</f>
        <v>0</v>
      </c>
      <c r="T3986" s="57">
        <f>IF((R3986-S3986)&lt;SetUp!$B$53,R3986-S3986,SetUp!$B$53)</f>
        <v>0</v>
      </c>
      <c r="U3986" s="57">
        <f t="shared" si="1037"/>
        <v>0.15765322298907355</v>
      </c>
      <c r="V3986" s="57">
        <f>(L3986-P3986)/1000*SetUp!$B$13*1000000/SetUp!$B$48</f>
        <v>2.2842708326484926E-2</v>
      </c>
      <c r="W3986" s="57">
        <f t="shared" si="1039"/>
        <v>1.3552527156068805E-17</v>
      </c>
      <c r="X3986" s="57">
        <f>MAX((SetUp!$B$56*(1-($H3986/SetUp!$B$56)^2)*TANH(($B3986-$D3986)/SetUp!$B$56))/(1+$H3986/SetUp!$B$56*TANH(($B3986-$D3986)/SetUp!$B$56)),0)</f>
        <v>0</v>
      </c>
    </row>
    <row r="3987" spans="1:24" x14ac:dyDescent="0.3">
      <c r="A3987" s="64">
        <v>30649</v>
      </c>
      <c r="B3987" s="57">
        <v>1.915</v>
      </c>
      <c r="C3987" s="57"/>
      <c r="D3987" s="57">
        <v>5.415</v>
      </c>
      <c r="E3987" s="57">
        <f t="shared" si="1031"/>
        <v>1.915</v>
      </c>
      <c r="F3987" s="57">
        <f t="shared" si="1032"/>
        <v>3.5</v>
      </c>
      <c r="G3987" s="57">
        <f t="shared" si="1033"/>
        <v>0</v>
      </c>
      <c r="H3987" s="57">
        <f>IF(Q3986&gt;SetUp!$B$56,SetUp!$B$56,Q3986)</f>
        <v>2.4827919661778521E-16</v>
      </c>
      <c r="I3987" s="57">
        <f t="shared" si="1038"/>
        <v>0.15765322298907355</v>
      </c>
      <c r="J3987" s="57">
        <f>MIN(F3987,H3987,(1-EXP(-SetUp!$B$52*H3987/SetUp!$B$56))*F3987)</f>
        <v>0</v>
      </c>
      <c r="K3987" s="57">
        <f t="shared" si="1034"/>
        <v>2.4827919661778521E-16</v>
      </c>
      <c r="L3987" s="57">
        <f>IF(I3987&lt;=0,0,MIN(SetUp!$B$50*I3987^SetUp!$B$55,I3987))</f>
        <v>9.4160250932895698E-4</v>
      </c>
      <c r="M3987" s="57">
        <f t="shared" si="1035"/>
        <v>0.1567116204797446</v>
      </c>
      <c r="N3987" s="57">
        <f>IF(SetUp!$B$62=0,X3987,(B3987-E3987)*(1-(H3987/SetUp!$B$66/SetUp!$B$56)))</f>
        <v>0</v>
      </c>
      <c r="O3987" s="57">
        <f>K3987*SetUp!$B$65</f>
        <v>0</v>
      </c>
      <c r="P3987" s="57">
        <f>MIN(SetUp!$B$54*L3987^SetUp!$B$51,L3987)</f>
        <v>5.4409001359983654E-4</v>
      </c>
      <c r="Q3987" s="57">
        <f t="shared" si="1036"/>
        <v>2.4827919661778521E-16</v>
      </c>
      <c r="R3987" s="57">
        <f>IF((H3987+N3987-O3987)&gt;SetUp!$B$56,T3986+H3987+N3987-O3987-SetUp!$B$56,T3986)</f>
        <v>0</v>
      </c>
      <c r="S3987" s="57">
        <f>R3987*SetUp!$B$65</f>
        <v>0</v>
      </c>
      <c r="T3987" s="57">
        <f>IF((R3987-S3987)&lt;SetUp!$B$53,R3987-S3987,SetUp!$B$53)</f>
        <v>0</v>
      </c>
      <c r="U3987" s="57">
        <f t="shared" si="1037"/>
        <v>0.1567116204797446</v>
      </c>
      <c r="V3987" s="57">
        <f>(L3987-P3987)/1000*SetUp!$B$13*1000000/SetUp!$B$48</f>
        <v>2.2609589725199632E-2</v>
      </c>
      <c r="W3987" s="57">
        <f t="shared" si="1039"/>
        <v>3.2526065174565133E-18</v>
      </c>
      <c r="X3987" s="57">
        <f>MAX((SetUp!$B$56*(1-($H3987/SetUp!$B$56)^2)*TANH(($B3987-$D3987)/SetUp!$B$56))/(1+$H3987/SetUp!$B$56*TANH(($B3987-$D3987)/SetUp!$B$56)),0)</f>
        <v>0</v>
      </c>
    </row>
    <row r="3988" spans="1:24" x14ac:dyDescent="0.3">
      <c r="A3988" s="64">
        <v>30650</v>
      </c>
      <c r="B3988" s="57">
        <v>1.9019999999999999</v>
      </c>
      <c r="C3988" s="57"/>
      <c r="D3988" s="57">
        <v>5.415</v>
      </c>
      <c r="E3988" s="57">
        <f t="shared" si="1031"/>
        <v>1.9019999999999999</v>
      </c>
      <c r="F3988" s="57">
        <f t="shared" si="1032"/>
        <v>3.5129999999999999</v>
      </c>
      <c r="G3988" s="57">
        <f t="shared" si="1033"/>
        <v>0</v>
      </c>
      <c r="H3988" s="57">
        <f>IF(Q3987&gt;SetUp!$B$56,SetUp!$B$56,Q3987)</f>
        <v>2.4827919661778521E-16</v>
      </c>
      <c r="I3988" s="57">
        <f t="shared" si="1038"/>
        <v>0.1567116204797446</v>
      </c>
      <c r="J3988" s="57">
        <f>MIN(F3988,H3988,(1-EXP(-SetUp!$B$52*H3988/SetUp!$B$56))*F3988)</f>
        <v>0</v>
      </c>
      <c r="K3988" s="57">
        <f t="shared" si="1034"/>
        <v>2.4827919661778521E-16</v>
      </c>
      <c r="L3988" s="57">
        <f>IF(I3988&lt;=0,0,MIN(SetUp!$B$50*I3988^SetUp!$B$55,I3988))</f>
        <v>9.3224812848310317E-4</v>
      </c>
      <c r="M3988" s="57">
        <f t="shared" si="1035"/>
        <v>0.15577937235126149</v>
      </c>
      <c r="N3988" s="57">
        <f>IF(SetUp!$B$62=0,X3988,(B3988-E3988)*(1-(H3988/SetUp!$B$66/SetUp!$B$56)))</f>
        <v>0</v>
      </c>
      <c r="O3988" s="57">
        <f>K3988*SetUp!$B$65</f>
        <v>0</v>
      </c>
      <c r="P3988" s="57">
        <f>MIN(SetUp!$B$54*L3988^SetUp!$B$51,L3988)</f>
        <v>5.387762372883626E-4</v>
      </c>
      <c r="Q3988" s="57">
        <f t="shared" si="1036"/>
        <v>2.4827919661778521E-16</v>
      </c>
      <c r="R3988" s="57">
        <f>IF((H3988+N3988-O3988)&gt;SetUp!$B$56,T3987+H3988+N3988-O3988-SetUp!$B$56,T3987)</f>
        <v>0</v>
      </c>
      <c r="S3988" s="57">
        <f>R3988*SetUp!$B$65</f>
        <v>0</v>
      </c>
      <c r="T3988" s="57">
        <f>IF((R3988-S3988)&lt;SetUp!$B$53,R3988-S3988,SetUp!$B$53)</f>
        <v>0</v>
      </c>
      <c r="U3988" s="57">
        <f t="shared" si="1037"/>
        <v>0.15577937235126149</v>
      </c>
      <c r="V3988" s="57">
        <f>(L3988-P3988)/1000*SetUp!$B$13*1000000/SetUp!$B$48</f>
        <v>2.2379769501318252E-2</v>
      </c>
      <c r="W3988" s="57">
        <f t="shared" si="1039"/>
        <v>7.6761513811973714E-17</v>
      </c>
      <c r="X3988" s="57">
        <f>MAX((SetUp!$B$56*(1-($H3988/SetUp!$B$56)^2)*TANH(($B3988-$D3988)/SetUp!$B$56))/(1+$H3988/SetUp!$B$56*TANH(($B3988-$D3988)/SetUp!$B$56)),0)</f>
        <v>0</v>
      </c>
    </row>
    <row r="3989" spans="1:24" x14ac:dyDescent="0.3">
      <c r="A3989" s="64">
        <v>30651</v>
      </c>
      <c r="B3989" s="57">
        <v>2.8029999999999999</v>
      </c>
      <c r="C3989" s="57"/>
      <c r="D3989" s="57">
        <v>5.4390000000000001</v>
      </c>
      <c r="E3989" s="57">
        <f t="shared" si="1031"/>
        <v>2.8029999999999999</v>
      </c>
      <c r="F3989" s="57">
        <f t="shared" si="1032"/>
        <v>2.6360000000000001</v>
      </c>
      <c r="G3989" s="57">
        <f t="shared" si="1033"/>
        <v>0</v>
      </c>
      <c r="H3989" s="57">
        <f>IF(Q3988&gt;SetUp!$B$56,SetUp!$B$56,Q3988)</f>
        <v>2.4827919661778521E-16</v>
      </c>
      <c r="I3989" s="57">
        <f t="shared" si="1038"/>
        <v>0.15577937235126149</v>
      </c>
      <c r="J3989" s="57">
        <f>MIN(F3989,H3989,(1-EXP(-SetUp!$B$52*H3989/SetUp!$B$56))*F3989)</f>
        <v>0</v>
      </c>
      <c r="K3989" s="57">
        <f t="shared" si="1034"/>
        <v>2.4827919661778521E-16</v>
      </c>
      <c r="L3989" s="57">
        <f>IF(I3989&lt;=0,0,MIN(SetUp!$B$50*I3989^SetUp!$B$55,I3989))</f>
        <v>9.2302351913869517E-4</v>
      </c>
      <c r="M3989" s="57">
        <f t="shared" si="1035"/>
        <v>0.15485634883212279</v>
      </c>
      <c r="N3989" s="57">
        <f>IF(SetUp!$B$62=0,X3989,(B3989-E3989)*(1-(H3989/SetUp!$B$66/SetUp!$B$56)))</f>
        <v>0</v>
      </c>
      <c r="O3989" s="57">
        <f>K3989*SetUp!$B$65</f>
        <v>0</v>
      </c>
      <c r="P3989" s="57">
        <f>MIN(SetUp!$B$54*L3989^SetUp!$B$51,L3989)</f>
        <v>5.3353528963032181E-4</v>
      </c>
      <c r="Q3989" s="57">
        <f t="shared" si="1036"/>
        <v>2.4827919661778521E-16</v>
      </c>
      <c r="R3989" s="57">
        <f>IF((H3989+N3989-O3989)&gt;SetUp!$B$56,T3988+H3989+N3989-O3989-SetUp!$B$56,T3988)</f>
        <v>0</v>
      </c>
      <c r="S3989" s="57">
        <f>R3989*SetUp!$B$65</f>
        <v>0</v>
      </c>
      <c r="T3989" s="57">
        <f>IF((R3989-S3989)&lt;SetUp!$B$53,R3989-S3989,SetUp!$B$53)</f>
        <v>0</v>
      </c>
      <c r="U3989" s="57">
        <f t="shared" si="1037"/>
        <v>0.15485634883212279</v>
      </c>
      <c r="V3989" s="57">
        <f>(L3989-P3989)/1000*SetUp!$B$13*1000000/SetUp!$B$48</f>
        <v>2.2153188054695919E-2</v>
      </c>
      <c r="W3989" s="57">
        <f t="shared" si="1039"/>
        <v>-1.706534219492184E-16</v>
      </c>
      <c r="X3989" s="57">
        <f>MAX((SetUp!$B$56*(1-($H3989/SetUp!$B$56)^2)*TANH(($B3989-$D3989)/SetUp!$B$56))/(1+$H3989/SetUp!$B$56*TANH(($B3989-$D3989)/SetUp!$B$56)),0)</f>
        <v>0</v>
      </c>
    </row>
    <row r="3990" spans="1:24" x14ac:dyDescent="0.3">
      <c r="A3990" s="64">
        <v>30652</v>
      </c>
      <c r="B3990" s="57">
        <v>1.323</v>
      </c>
      <c r="C3990" s="57"/>
      <c r="D3990" s="57">
        <v>5.4390000000000001</v>
      </c>
      <c r="E3990" s="57">
        <f t="shared" si="1031"/>
        <v>1.323</v>
      </c>
      <c r="F3990" s="57">
        <f t="shared" si="1032"/>
        <v>4.1159999999999997</v>
      </c>
      <c r="G3990" s="57">
        <f t="shared" si="1033"/>
        <v>0</v>
      </c>
      <c r="H3990" s="57">
        <f>IF(Q3989&gt;SetUp!$B$56,SetUp!$B$56,Q3989)</f>
        <v>2.4827919661778521E-16</v>
      </c>
      <c r="I3990" s="57">
        <f t="shared" si="1038"/>
        <v>0.15485634883212279</v>
      </c>
      <c r="J3990" s="57">
        <f>MIN(F3990,H3990,(1-EXP(-SetUp!$B$52*H3990/SetUp!$B$56))*F3990)</f>
        <v>0</v>
      </c>
      <c r="K3990" s="57">
        <f t="shared" si="1034"/>
        <v>2.4827919661778521E-16</v>
      </c>
      <c r="L3990" s="57">
        <f>IF(I3990&lt;=0,0,MIN(SetUp!$B$50*I3990^SetUp!$B$55,I3990))</f>
        <v>9.1392637325773821E-4</v>
      </c>
      <c r="M3990" s="57">
        <f t="shared" si="1035"/>
        <v>0.15394242245886505</v>
      </c>
      <c r="N3990" s="57">
        <f>IF(SetUp!$B$62=0,X3990,(B3990-E3990)*(1-(H3990/SetUp!$B$66/SetUp!$B$56)))</f>
        <v>0</v>
      </c>
      <c r="O3990" s="57">
        <f>K3990*SetUp!$B$65</f>
        <v>0</v>
      </c>
      <c r="P3990" s="57">
        <f>MIN(SetUp!$B$54*L3990^SetUp!$B$51,L3990)</f>
        <v>5.283658874367449E-4</v>
      </c>
      <c r="Q3990" s="57">
        <f t="shared" si="1036"/>
        <v>2.4827919661778521E-16</v>
      </c>
      <c r="R3990" s="57">
        <f>IF((H3990+N3990-O3990)&gt;SetUp!$B$56,T3989+H3990+N3990-O3990-SetUp!$B$56,T3989)</f>
        <v>0</v>
      </c>
      <c r="S3990" s="57">
        <f>R3990*SetUp!$B$65</f>
        <v>0</v>
      </c>
      <c r="T3990" s="57">
        <f>IF((R3990-S3990)&lt;SetUp!$B$53,R3990-S3990,SetUp!$B$53)</f>
        <v>0</v>
      </c>
      <c r="U3990" s="57">
        <f t="shared" si="1037"/>
        <v>0.15394242245886505</v>
      </c>
      <c r="V3990" s="57">
        <f>(L3990-P3990)/1000*SetUp!$B$13*1000000/SetUp!$B$48</f>
        <v>2.1929787094294613E-2</v>
      </c>
      <c r="W3990" s="57">
        <f t="shared" si="1039"/>
        <v>-8.4676189671117896E-17</v>
      </c>
      <c r="X3990" s="57">
        <f>MAX((SetUp!$B$56*(1-($H3990/SetUp!$B$56)^2)*TANH(($B3990-$D3990)/SetUp!$B$56))/(1+$H3990/SetUp!$B$56*TANH(($B3990-$D3990)/SetUp!$B$56)),0)</f>
        <v>0</v>
      </c>
    </row>
    <row r="3991" spans="1:24" x14ac:dyDescent="0.3">
      <c r="A3991" s="64">
        <v>30653</v>
      </c>
      <c r="B3991" s="57">
        <v>0.73</v>
      </c>
      <c r="C3991" s="57"/>
      <c r="D3991" s="57">
        <v>5.4390000000000001</v>
      </c>
      <c r="E3991" s="57">
        <f t="shared" si="1031"/>
        <v>0.73</v>
      </c>
      <c r="F3991" s="57">
        <f t="shared" si="1032"/>
        <v>4.7089999999999996</v>
      </c>
      <c r="G3991" s="57">
        <f t="shared" si="1033"/>
        <v>0</v>
      </c>
      <c r="H3991" s="57">
        <f>IF(Q3990&gt;SetUp!$B$56,SetUp!$B$56,Q3990)</f>
        <v>2.4827919661778521E-16</v>
      </c>
      <c r="I3991" s="57">
        <f t="shared" si="1038"/>
        <v>0.15394242245886505</v>
      </c>
      <c r="J3991" s="57">
        <f>MIN(F3991,H3991,(1-EXP(-SetUp!$B$52*H3991/SetUp!$B$56))*F3991)</f>
        <v>0</v>
      </c>
      <c r="K3991" s="57">
        <f t="shared" si="1034"/>
        <v>2.4827919661778521E-16</v>
      </c>
      <c r="L3991" s="57">
        <f>IF(I3991&lt;=0,0,MIN(SetUp!$B$50*I3991^SetUp!$B$55,I3991))</f>
        <v>9.0495443282047469E-4</v>
      </c>
      <c r="M3991" s="57">
        <f t="shared" si="1035"/>
        <v>0.15303746802604457</v>
      </c>
      <c r="N3991" s="57">
        <f>IF(SetUp!$B$62=0,X3991,(B3991-E3991)*(1-(H3991/SetUp!$B$66/SetUp!$B$56)))</f>
        <v>0</v>
      </c>
      <c r="O3991" s="57">
        <f>K3991*SetUp!$B$65</f>
        <v>0</v>
      </c>
      <c r="P3991" s="57">
        <f>MIN(SetUp!$B$54*L3991^SetUp!$B$51,L3991)</f>
        <v>5.232667751153161E-4</v>
      </c>
      <c r="Q3991" s="57">
        <f t="shared" si="1036"/>
        <v>2.4827919661778521E-16</v>
      </c>
      <c r="R3991" s="57">
        <f>IF((H3991+N3991-O3991)&gt;SetUp!$B$56,T3990+H3991+N3991-O3991-SetUp!$B$56,T3990)</f>
        <v>0</v>
      </c>
      <c r="S3991" s="57">
        <f>R3991*SetUp!$B$65</f>
        <v>0</v>
      </c>
      <c r="T3991" s="57">
        <f>IF((R3991-S3991)&lt;SetUp!$B$53,R3991-S3991,SetUp!$B$53)</f>
        <v>0</v>
      </c>
      <c r="U3991" s="57">
        <f t="shared" si="1037"/>
        <v>0.15303746802604457</v>
      </c>
      <c r="V3991" s="57">
        <f>(L3991-P3991)/1000*SetUp!$B$13*1000000/SetUp!$B$48</f>
        <v>2.1709509604364057E-2</v>
      </c>
      <c r="W3991" s="57">
        <f t="shared" si="1039"/>
        <v>1.5178830414797062E-17</v>
      </c>
      <c r="X3991" s="57">
        <f>MAX((SetUp!$B$56*(1-($H3991/SetUp!$B$56)^2)*TANH(($B3991-$D3991)/SetUp!$B$56))/(1+$H3991/SetUp!$B$56*TANH(($B3991-$D3991)/SetUp!$B$56)),0)</f>
        <v>0</v>
      </c>
    </row>
    <row r="3992" spans="1:24" x14ac:dyDescent="0.3">
      <c r="A3992" s="64">
        <v>30654</v>
      </c>
      <c r="B3992" s="57">
        <v>0</v>
      </c>
      <c r="C3992" s="57"/>
      <c r="D3992" s="57">
        <v>5.4390000000000001</v>
      </c>
      <c r="E3992" s="57">
        <f t="shared" si="1031"/>
        <v>0</v>
      </c>
      <c r="F3992" s="57">
        <f t="shared" si="1032"/>
        <v>5.4390000000000001</v>
      </c>
      <c r="G3992" s="57">
        <f t="shared" si="1033"/>
        <v>0</v>
      </c>
      <c r="H3992" s="57">
        <f>IF(Q3991&gt;SetUp!$B$56,SetUp!$B$56,Q3991)</f>
        <v>2.4827919661778521E-16</v>
      </c>
      <c r="I3992" s="57">
        <f t="shared" si="1038"/>
        <v>0.15303746802604457</v>
      </c>
      <c r="J3992" s="57">
        <f>MIN(F3992,H3992,(1-EXP(-SetUp!$B$52*H3992/SetUp!$B$56))*F3992)</f>
        <v>0</v>
      </c>
      <c r="K3992" s="57">
        <f t="shared" si="1034"/>
        <v>2.4827919661778521E-16</v>
      </c>
      <c r="L3992" s="57">
        <f>IF(I3992&lt;=0,0,MIN(SetUp!$B$50*I3992^SetUp!$B$55,I3992))</f>
        <v>8.96105488548422E-4</v>
      </c>
      <c r="M3992" s="57">
        <f t="shared" si="1035"/>
        <v>0.15214136253749613</v>
      </c>
      <c r="N3992" s="57">
        <f>IF(SetUp!$B$62=0,X3992,(B3992-E3992)*(1-(H3992/SetUp!$B$66/SetUp!$B$56)))</f>
        <v>0</v>
      </c>
      <c r="O3992" s="57">
        <f>K3992*SetUp!$B$65</f>
        <v>0</v>
      </c>
      <c r="P3992" s="57">
        <f>MIN(SetUp!$B$54*L3992^SetUp!$B$51,L3992)</f>
        <v>5.1823672397035322E-4</v>
      </c>
      <c r="Q3992" s="57">
        <f t="shared" si="1036"/>
        <v>2.4827919661778521E-16</v>
      </c>
      <c r="R3992" s="57">
        <f>IF((H3992+N3992-O3992)&gt;SetUp!$B$56,T3991+H3992+N3992-O3992-SetUp!$B$56,T3991)</f>
        <v>0</v>
      </c>
      <c r="S3992" s="57">
        <f>R3992*SetUp!$B$65</f>
        <v>0</v>
      </c>
      <c r="T3992" s="57">
        <f>IF((R3992-S3992)&lt;SetUp!$B$53,R3992-S3992,SetUp!$B$53)</f>
        <v>0</v>
      </c>
      <c r="U3992" s="57">
        <f t="shared" si="1037"/>
        <v>0.15214136253749613</v>
      </c>
      <c r="V3992" s="57">
        <f>(L3992-P3992)/1000*SetUp!$B$13*1000000/SetUp!$B$48</f>
        <v>2.1492299811626564E-2</v>
      </c>
      <c r="W3992" s="57">
        <f t="shared" si="1039"/>
        <v>-1.0083080204115191E-17</v>
      </c>
      <c r="X3992" s="57">
        <f>MAX((SetUp!$B$56*(1-($H3992/SetUp!$B$56)^2)*TANH(($B3992-$D3992)/SetUp!$B$56))/(1+$H3992/SetUp!$B$56*TANH(($B3992-$D3992)/SetUp!$B$56)),0)</f>
        <v>0</v>
      </c>
    </row>
    <row r="3993" spans="1:24" x14ac:dyDescent="0.3">
      <c r="A3993" s="64">
        <v>30655</v>
      </c>
      <c r="B3993" s="57">
        <v>0</v>
      </c>
      <c r="C3993" s="57"/>
      <c r="D3993" s="57">
        <v>5.4390000000000001</v>
      </c>
      <c r="E3993" s="57">
        <f t="shared" si="1031"/>
        <v>0</v>
      </c>
      <c r="F3993" s="57">
        <f t="shared" si="1032"/>
        <v>5.4390000000000001</v>
      </c>
      <c r="G3993" s="57">
        <f t="shared" si="1033"/>
        <v>0</v>
      </c>
      <c r="H3993" s="57">
        <f>IF(Q3992&gt;SetUp!$B$56,SetUp!$B$56,Q3992)</f>
        <v>2.4827919661778521E-16</v>
      </c>
      <c r="I3993" s="57">
        <f t="shared" si="1038"/>
        <v>0.15214136253749613</v>
      </c>
      <c r="J3993" s="57">
        <f>MIN(F3993,H3993,(1-EXP(-SetUp!$B$52*H3993/SetUp!$B$56))*F3993)</f>
        <v>0</v>
      </c>
      <c r="K3993" s="57">
        <f t="shared" si="1034"/>
        <v>2.4827919661778521E-16</v>
      </c>
      <c r="L3993" s="57">
        <f>IF(I3993&lt;=0,0,MIN(SetUp!$B$50*I3993^SetUp!$B$55,I3993))</f>
        <v>8.8737737866489193E-4</v>
      </c>
      <c r="M3993" s="57">
        <f t="shared" si="1035"/>
        <v>0.15125398515883123</v>
      </c>
      <c r="N3993" s="57">
        <f>IF(SetUp!$B$62=0,X3993,(B3993-E3993)*(1-(H3993/SetUp!$B$66/SetUp!$B$56)))</f>
        <v>0</v>
      </c>
      <c r="O3993" s="57">
        <f>K3993*SetUp!$B$65</f>
        <v>0</v>
      </c>
      <c r="P3993" s="57">
        <f>MIN(SetUp!$B$54*L3993^SetUp!$B$51,L3993)</f>
        <v>5.1327453152322732E-4</v>
      </c>
      <c r="Q3993" s="57">
        <f t="shared" si="1036"/>
        <v>2.4827919661778521E-16</v>
      </c>
      <c r="R3993" s="57">
        <f>IF((H3993+N3993-O3993)&gt;SetUp!$B$56,T3992+H3993+N3993-O3993-SetUp!$B$56,T3992)</f>
        <v>0</v>
      </c>
      <c r="S3993" s="57">
        <f>R3993*SetUp!$B$65</f>
        <v>0</v>
      </c>
      <c r="T3993" s="57">
        <f>IF((R3993-S3993)&lt;SetUp!$B$53,R3993-S3993,SetUp!$B$53)</f>
        <v>0</v>
      </c>
      <c r="U3993" s="57">
        <f t="shared" si="1037"/>
        <v>0.15125398515883123</v>
      </c>
      <c r="V3993" s="57">
        <f>(L3993-P3993)/1000*SetUp!$B$13*1000000/SetUp!$B$48</f>
        <v>2.1278103153431208E-2</v>
      </c>
      <c r="W3993" s="57">
        <f t="shared" si="1039"/>
        <v>-7.8062556418956319E-18</v>
      </c>
      <c r="X3993" s="57">
        <f>MAX((SetUp!$B$56*(1-($H3993/SetUp!$B$56)^2)*TANH(($B3993-$D3993)/SetUp!$B$56))/(1+$H3993/SetUp!$B$56*TANH(($B3993-$D3993)/SetUp!$B$56)),0)</f>
        <v>0</v>
      </c>
    </row>
    <row r="3994" spans="1:24" x14ac:dyDescent="0.3">
      <c r="A3994" s="64">
        <v>30656</v>
      </c>
      <c r="B3994" s="57">
        <v>0</v>
      </c>
      <c r="C3994" s="57"/>
      <c r="D3994" s="57">
        <v>5.4390000000000001</v>
      </c>
      <c r="E3994" s="57">
        <f t="shared" si="1031"/>
        <v>0</v>
      </c>
      <c r="F3994" s="57">
        <f t="shared" si="1032"/>
        <v>5.4390000000000001</v>
      </c>
      <c r="G3994" s="57">
        <f t="shared" si="1033"/>
        <v>0</v>
      </c>
      <c r="H3994" s="57">
        <f>IF(Q3993&gt;SetUp!$B$56,SetUp!$B$56,Q3993)</f>
        <v>2.4827919661778521E-16</v>
      </c>
      <c r="I3994" s="57">
        <f t="shared" si="1038"/>
        <v>0.15125398515883123</v>
      </c>
      <c r="J3994" s="57">
        <f>MIN(F3994,H3994,(1-EXP(-SetUp!$B$52*H3994/SetUp!$B$56))*F3994)</f>
        <v>0</v>
      </c>
      <c r="K3994" s="57">
        <f t="shared" si="1034"/>
        <v>2.4827919661778521E-16</v>
      </c>
      <c r="L3994" s="57">
        <f>IF(I3994&lt;=0,0,MIN(SetUp!$B$50*I3994^SetUp!$B$55,I3994))</f>
        <v>8.7876798769176716E-4</v>
      </c>
      <c r="M3994" s="57">
        <f t="shared" si="1035"/>
        <v>0.15037521717113947</v>
      </c>
      <c r="N3994" s="57">
        <f>IF(SetUp!$B$62=0,X3994,(B3994-E3994)*(1-(H3994/SetUp!$B$66/SetUp!$B$56)))</f>
        <v>0</v>
      </c>
      <c r="O3994" s="57">
        <f>K3994*SetUp!$B$65</f>
        <v>0</v>
      </c>
      <c r="P3994" s="57">
        <f>MIN(SetUp!$B$54*L3994^SetUp!$B$51,L3994)</f>
        <v>5.0837902085254397E-4</v>
      </c>
      <c r="Q3994" s="57">
        <f t="shared" si="1036"/>
        <v>2.4827919661778521E-16</v>
      </c>
      <c r="R3994" s="57">
        <f>IF((H3994+N3994-O3994)&gt;SetUp!$B$56,T3993+H3994+N3994-O3994-SetUp!$B$56,T3993)</f>
        <v>0</v>
      </c>
      <c r="S3994" s="57">
        <f>R3994*SetUp!$B$65</f>
        <v>0</v>
      </c>
      <c r="T3994" s="57">
        <f>IF((R3994-S3994)&lt;SetUp!$B$53,R3994-S3994,SetUp!$B$53)</f>
        <v>0</v>
      </c>
      <c r="U3994" s="57">
        <f t="shared" si="1037"/>
        <v>0.15037521717113947</v>
      </c>
      <c r="V3994" s="57">
        <f>(L3994-P3994)/1000*SetUp!$B$13*1000000/SetUp!$B$48</f>
        <v>2.106686624684621E-2</v>
      </c>
      <c r="W3994" s="57">
        <f t="shared" si="1039"/>
        <v>2.927345865710862E-18</v>
      </c>
      <c r="X3994" s="57">
        <f>MAX((SetUp!$B$56*(1-($H3994/SetUp!$B$56)^2)*TANH(($B3994-$D3994)/SetUp!$B$56))/(1+$H3994/SetUp!$B$56*TANH(($B3994-$D3994)/SetUp!$B$56)),0)</f>
        <v>0</v>
      </c>
    </row>
    <row r="3995" spans="1:24" x14ac:dyDescent="0.3">
      <c r="A3995" s="64">
        <v>30657</v>
      </c>
      <c r="B3995" s="57">
        <v>0</v>
      </c>
      <c r="C3995" s="57"/>
      <c r="D3995" s="57">
        <v>5.4390000000000001</v>
      </c>
      <c r="E3995" s="57">
        <f t="shared" si="1031"/>
        <v>0</v>
      </c>
      <c r="F3995" s="57">
        <f t="shared" si="1032"/>
        <v>5.4390000000000001</v>
      </c>
      <c r="G3995" s="57">
        <f t="shared" si="1033"/>
        <v>0</v>
      </c>
      <c r="H3995" s="57">
        <f>IF(Q3994&gt;SetUp!$B$56,SetUp!$B$56,Q3994)</f>
        <v>2.4827919661778521E-16</v>
      </c>
      <c r="I3995" s="57">
        <f t="shared" si="1038"/>
        <v>0.15037521717113947</v>
      </c>
      <c r="J3995" s="57">
        <f>MIN(F3995,H3995,(1-EXP(-SetUp!$B$52*H3995/SetUp!$B$56))*F3995)</f>
        <v>0</v>
      </c>
      <c r="K3995" s="57">
        <f t="shared" si="1034"/>
        <v>2.4827919661778521E-16</v>
      </c>
      <c r="L3995" s="57">
        <f>IF(I3995&lt;=0,0,MIN(SetUp!$B$50*I3995^SetUp!$B$55,I3995))</f>
        <v>8.7027524528132986E-4</v>
      </c>
      <c r="M3995" s="57">
        <f t="shared" si="1035"/>
        <v>0.14950494192585814</v>
      </c>
      <c r="N3995" s="57">
        <f>IF(SetUp!$B$62=0,X3995,(B3995-E3995)*(1-(H3995/SetUp!$B$66/SetUp!$B$56)))</f>
        <v>0</v>
      </c>
      <c r="O3995" s="57">
        <f>K3995*SetUp!$B$65</f>
        <v>0</v>
      </c>
      <c r="P3995" s="57">
        <f>MIN(SetUp!$B$54*L3995^SetUp!$B$51,L3995)</f>
        <v>5.035490399534436E-4</v>
      </c>
      <c r="Q3995" s="57">
        <f t="shared" si="1036"/>
        <v>2.4827919661778521E-16</v>
      </c>
      <c r="R3995" s="57">
        <f>IF((H3995+N3995-O3995)&gt;SetUp!$B$56,T3994+H3995+N3995-O3995-SetUp!$B$56,T3994)</f>
        <v>0</v>
      </c>
      <c r="S3995" s="57">
        <f>R3995*SetUp!$B$65</f>
        <v>0</v>
      </c>
      <c r="T3995" s="57">
        <f>IF((R3995-S3995)&lt;SetUp!$B$53,R3995-S3995,SetUp!$B$53)</f>
        <v>0</v>
      </c>
      <c r="U3995" s="57">
        <f t="shared" si="1037"/>
        <v>0.14950494192585814</v>
      </c>
      <c r="V3995" s="57">
        <f>(L3995-P3995)/1000*SetUp!$B$13*1000000/SetUp!$B$48</f>
        <v>2.085853685865759E-2</v>
      </c>
      <c r="W3995" s="57">
        <f t="shared" si="1039"/>
        <v>3.1441863002079629E-18</v>
      </c>
      <c r="X3995" s="57">
        <f>MAX((SetUp!$B$56*(1-($H3995/SetUp!$B$56)^2)*TANH(($B3995-$D3995)/SetUp!$B$56))/(1+$H3995/SetUp!$B$56*TANH(($B3995-$D3995)/SetUp!$B$56)),0)</f>
        <v>0</v>
      </c>
    </row>
    <row r="3996" spans="1:24" x14ac:dyDescent="0.3">
      <c r="A3996" s="64">
        <v>30658</v>
      </c>
      <c r="B3996" s="57">
        <v>0</v>
      </c>
      <c r="C3996" s="57"/>
      <c r="D3996" s="57">
        <v>5.4390000000000001</v>
      </c>
      <c r="E3996" s="57">
        <f t="shared" si="1031"/>
        <v>0</v>
      </c>
      <c r="F3996" s="57">
        <f t="shared" si="1032"/>
        <v>5.4390000000000001</v>
      </c>
      <c r="G3996" s="57">
        <f t="shared" si="1033"/>
        <v>0</v>
      </c>
      <c r="H3996" s="57">
        <f>IF(Q3995&gt;SetUp!$B$56,SetUp!$B$56,Q3995)</f>
        <v>2.4827919661778521E-16</v>
      </c>
      <c r="I3996" s="57">
        <f t="shared" si="1038"/>
        <v>0.14950494192585814</v>
      </c>
      <c r="J3996" s="57">
        <f>MIN(F3996,H3996,(1-EXP(-SetUp!$B$52*H3996/SetUp!$B$56))*F3996)</f>
        <v>0</v>
      </c>
      <c r="K3996" s="57">
        <f t="shared" si="1034"/>
        <v>2.4827919661778521E-16</v>
      </c>
      <c r="L3996" s="57">
        <f>IF(I3996&lt;=0,0,MIN(SetUp!$B$50*I3996^SetUp!$B$55,I3996))</f>
        <v>8.6189712508198365E-4</v>
      </c>
      <c r="M3996" s="57">
        <f t="shared" si="1035"/>
        <v>0.14864304480077617</v>
      </c>
      <c r="N3996" s="57">
        <f>IF(SetUp!$B$62=0,X3996,(B3996-E3996)*(1-(H3996/SetUp!$B$66/SetUp!$B$56)))</f>
        <v>0</v>
      </c>
      <c r="O3996" s="57">
        <f>K3996*SetUp!$B$65</f>
        <v>0</v>
      </c>
      <c r="P3996" s="57">
        <f>MIN(SetUp!$B$54*L3996^SetUp!$B$51,L3996)</f>
        <v>4.987834611153907E-4</v>
      </c>
      <c r="Q3996" s="57">
        <f t="shared" si="1036"/>
        <v>2.4827919661778521E-16</v>
      </c>
      <c r="R3996" s="57">
        <f>IF((H3996+N3996-O3996)&gt;SetUp!$B$56,T3995+H3996+N3996-O3996-SetUp!$B$56,T3995)</f>
        <v>0</v>
      </c>
      <c r="S3996" s="57">
        <f>R3996*SetUp!$B$65</f>
        <v>0</v>
      </c>
      <c r="T3996" s="57">
        <f>IF((R3996-S3996)&lt;SetUp!$B$53,R3996-S3996,SetUp!$B$53)</f>
        <v>0</v>
      </c>
      <c r="U3996" s="57">
        <f t="shared" si="1037"/>
        <v>0.14864304480077617</v>
      </c>
      <c r="V3996" s="57">
        <f>(L3996-P3996)/1000*SetUp!$B$13*1000000/SetUp!$B$48</f>
        <v>2.0653063876243938E-2</v>
      </c>
      <c r="W3996" s="57">
        <f t="shared" si="1039"/>
        <v>1.0733601507606494E-17</v>
      </c>
      <c r="X3996" s="57">
        <f>MAX((SetUp!$B$56*(1-($H3996/SetUp!$B$56)^2)*TANH(($B3996-$D3996)/SetUp!$B$56))/(1+$H3996/SetUp!$B$56*TANH(($B3996-$D3996)/SetUp!$B$56)),0)</f>
        <v>0</v>
      </c>
    </row>
    <row r="3997" spans="1:24" x14ac:dyDescent="0.3">
      <c r="A3997" s="64">
        <v>30659</v>
      </c>
      <c r="B3997" s="57">
        <v>0</v>
      </c>
      <c r="C3997" s="57"/>
      <c r="D3997" s="57">
        <v>5.4390000000000001</v>
      </c>
      <c r="E3997" s="57">
        <f t="shared" si="1031"/>
        <v>0</v>
      </c>
      <c r="F3997" s="57">
        <f t="shared" si="1032"/>
        <v>5.4390000000000001</v>
      </c>
      <c r="G3997" s="57">
        <f t="shared" si="1033"/>
        <v>0</v>
      </c>
      <c r="H3997" s="57">
        <f>IF(Q3996&gt;SetUp!$B$56,SetUp!$B$56,Q3996)</f>
        <v>2.4827919661778521E-16</v>
      </c>
      <c r="I3997" s="57">
        <f t="shared" si="1038"/>
        <v>0.14864304480077617</v>
      </c>
      <c r="J3997" s="57">
        <f>MIN(F3997,H3997,(1-EXP(-SetUp!$B$52*H3997/SetUp!$B$56))*F3997)</f>
        <v>0</v>
      </c>
      <c r="K3997" s="57">
        <f t="shared" si="1034"/>
        <v>2.4827919661778521E-16</v>
      </c>
      <c r="L3997" s="57">
        <f>IF(I3997&lt;=0,0,MIN(SetUp!$B$50*I3997^SetUp!$B$55,I3997))</f>
        <v>8.5363164363677234E-4</v>
      </c>
      <c r="M3997" s="57">
        <f t="shared" si="1035"/>
        <v>0.14778941315713939</v>
      </c>
      <c r="N3997" s="57">
        <f>IF(SetUp!$B$62=0,X3997,(B3997-E3997)*(1-(H3997/SetUp!$B$66/SetUp!$B$56)))</f>
        <v>0</v>
      </c>
      <c r="O3997" s="57">
        <f>K3997*SetUp!$B$65</f>
        <v>0</v>
      </c>
      <c r="P3997" s="57">
        <f>MIN(SetUp!$B$54*L3997^SetUp!$B$51,L3997)</f>
        <v>4.9408118031784448E-4</v>
      </c>
      <c r="Q3997" s="57">
        <f t="shared" si="1036"/>
        <v>2.4827919661778521E-16</v>
      </c>
      <c r="R3997" s="57">
        <f>IF((H3997+N3997-O3997)&gt;SetUp!$B$56,T3996+H3997+N3997-O3997-SetUp!$B$56,T3996)</f>
        <v>0</v>
      </c>
      <c r="S3997" s="57">
        <f>R3997*SetUp!$B$65</f>
        <v>0</v>
      </c>
      <c r="T3997" s="57">
        <f>IF((R3997-S3997)&lt;SetUp!$B$53,R3997-S3997,SetUp!$B$53)</f>
        <v>0</v>
      </c>
      <c r="U3997" s="57">
        <f t="shared" si="1037"/>
        <v>0.14778941315713939</v>
      </c>
      <c r="V3997" s="57">
        <f>(L3997-P3997)/1000*SetUp!$B$13*1000000/SetUp!$B$48</f>
        <v>2.0450397279299596E-2</v>
      </c>
      <c r="W3997" s="57">
        <f t="shared" si="1039"/>
        <v>-4.0115480381963664E-18</v>
      </c>
      <c r="X3997" s="57">
        <f>MAX((SetUp!$B$56*(1-($H3997/SetUp!$B$56)^2)*TANH(($B3997-$D3997)/SetUp!$B$56))/(1+$H3997/SetUp!$B$56*TANH(($B3997-$D3997)/SetUp!$B$56)),0)</f>
        <v>0</v>
      </c>
    </row>
    <row r="3998" spans="1:24" x14ac:dyDescent="0.3">
      <c r="A3998" s="64">
        <v>30660</v>
      </c>
      <c r="B3998" s="57">
        <v>0</v>
      </c>
      <c r="C3998" s="57"/>
      <c r="D3998" s="57">
        <v>5.4390000000000001</v>
      </c>
      <c r="E3998" s="57">
        <f t="shared" si="1031"/>
        <v>0</v>
      </c>
      <c r="F3998" s="57">
        <f t="shared" si="1032"/>
        <v>5.4390000000000001</v>
      </c>
      <c r="G3998" s="57">
        <f t="shared" si="1033"/>
        <v>0</v>
      </c>
      <c r="H3998" s="57">
        <f>IF(Q3997&gt;SetUp!$B$56,SetUp!$B$56,Q3997)</f>
        <v>2.4827919661778521E-16</v>
      </c>
      <c r="I3998" s="57">
        <f t="shared" si="1038"/>
        <v>0.14778941315713939</v>
      </c>
      <c r="J3998" s="57">
        <f>MIN(F3998,H3998,(1-EXP(-SetUp!$B$52*H3998/SetUp!$B$56))*F3998)</f>
        <v>0</v>
      </c>
      <c r="K3998" s="57">
        <f t="shared" si="1034"/>
        <v>2.4827919661778521E-16</v>
      </c>
      <c r="L3998" s="57">
        <f>IF(I3998&lt;=0,0,MIN(SetUp!$B$50*I3998^SetUp!$B$55,I3998))</f>
        <v>8.4547685931360937E-4</v>
      </c>
      <c r="M3998" s="57">
        <f t="shared" si="1035"/>
        <v>0.14694393629782579</v>
      </c>
      <c r="N3998" s="57">
        <f>IF(SetUp!$B$62=0,X3998,(B3998-E3998)*(1-(H3998/SetUp!$B$66/SetUp!$B$56)))</f>
        <v>0</v>
      </c>
      <c r="O3998" s="57">
        <f>K3998*SetUp!$B$65</f>
        <v>0</v>
      </c>
      <c r="P3998" s="57">
        <f>MIN(SetUp!$B$54*L3998^SetUp!$B$51,L3998)</f>
        <v>4.8944111664324212E-4</v>
      </c>
      <c r="Q3998" s="57">
        <f t="shared" si="1036"/>
        <v>2.4827919661778521E-16</v>
      </c>
      <c r="R3998" s="57">
        <f>IF((H3998+N3998-O3998)&gt;SetUp!$B$56,T3997+H3998+N3998-O3998-SetUp!$B$56,T3997)</f>
        <v>0</v>
      </c>
      <c r="S3998" s="57">
        <f>R3998*SetUp!$B$65</f>
        <v>0</v>
      </c>
      <c r="T3998" s="57">
        <f>IF((R3998-S3998)&lt;SetUp!$B$53,R3998-S3998,SetUp!$B$53)</f>
        <v>0</v>
      </c>
      <c r="U3998" s="57">
        <f t="shared" si="1037"/>
        <v>0.14694393629782579</v>
      </c>
      <c r="V3998" s="57">
        <f>(L3998-P3998)/1000*SetUp!$B$13*1000000/SetUp!$B$48</f>
        <v>2.0250488112376716E-2</v>
      </c>
      <c r="W3998" s="57">
        <f t="shared" si="1039"/>
        <v>5.2041704279304213E-18</v>
      </c>
      <c r="X3998" s="57">
        <f>MAX((SetUp!$B$56*(1-($H3998/SetUp!$B$56)^2)*TANH(($B3998-$D3998)/SetUp!$B$56))/(1+$H3998/SetUp!$B$56*TANH(($B3998-$D3998)/SetUp!$B$56)),0)</f>
        <v>0</v>
      </c>
    </row>
    <row r="3999" spans="1:24" x14ac:dyDescent="0.3">
      <c r="A3999" s="64">
        <v>30661</v>
      </c>
      <c r="B3999" s="57">
        <v>0</v>
      </c>
      <c r="C3999" s="57"/>
      <c r="D3999" s="57">
        <v>5.4390000000000001</v>
      </c>
      <c r="E3999" s="57">
        <f t="shared" si="1031"/>
        <v>0</v>
      </c>
      <c r="F3999" s="57">
        <f t="shared" si="1032"/>
        <v>5.4390000000000001</v>
      </c>
      <c r="G3999" s="57">
        <f t="shared" si="1033"/>
        <v>0</v>
      </c>
      <c r="H3999" s="57">
        <f>IF(Q3998&gt;SetUp!$B$56,SetUp!$B$56,Q3998)</f>
        <v>2.4827919661778521E-16</v>
      </c>
      <c r="I3999" s="57">
        <f t="shared" si="1038"/>
        <v>0.14694393629782579</v>
      </c>
      <c r="J3999" s="57">
        <f>MIN(F3999,H3999,(1-EXP(-SetUp!$B$52*H3999/SetUp!$B$56))*F3999)</f>
        <v>0</v>
      </c>
      <c r="K3999" s="57">
        <f t="shared" si="1034"/>
        <v>2.4827919661778521E-16</v>
      </c>
      <c r="L3999" s="57">
        <f>IF(I3999&lt;=0,0,MIN(SetUp!$B$50*I3999^SetUp!$B$55,I3999))</f>
        <v>8.3743087126619418E-4</v>
      </c>
      <c r="M3999" s="57">
        <f t="shared" si="1035"/>
        <v>0.14610650542655959</v>
      </c>
      <c r="N3999" s="57">
        <f>IF(SetUp!$B$62=0,X3999,(B3999-E3999)*(1-(H3999/SetUp!$B$66/SetUp!$B$56)))</f>
        <v>0</v>
      </c>
      <c r="O3999" s="57">
        <f>K3999*SetUp!$B$65</f>
        <v>0</v>
      </c>
      <c r="P3999" s="57">
        <f>MIN(SetUp!$B$54*L3999^SetUp!$B$51,L3999)</f>
        <v>4.8486221170672184E-4</v>
      </c>
      <c r="Q3999" s="57">
        <f t="shared" si="1036"/>
        <v>2.4827919661778521E-16</v>
      </c>
      <c r="R3999" s="57">
        <f>IF((H3999+N3999-O3999)&gt;SetUp!$B$56,T3998+H3999+N3999-O3999-SetUp!$B$56,T3998)</f>
        <v>0</v>
      </c>
      <c r="S3999" s="57">
        <f>R3999*SetUp!$B$65</f>
        <v>0</v>
      </c>
      <c r="T3999" s="57">
        <f>IF((R3999-S3999)&lt;SetUp!$B$53,R3999-S3999,SetUp!$B$53)</f>
        <v>0</v>
      </c>
      <c r="U3999" s="57">
        <f t="shared" si="1037"/>
        <v>0.14610650542655959</v>
      </c>
      <c r="V3999" s="57">
        <f>(L3999-P3999)/1000*SetUp!$B$13*1000000/SetUp!$B$48</f>
        <v>2.0053288458220637E-2</v>
      </c>
      <c r="W3999" s="57">
        <f t="shared" si="1039"/>
        <v>-4.0115480381963664E-18</v>
      </c>
      <c r="X3999" s="57">
        <f>MAX((SetUp!$B$56*(1-($H3999/SetUp!$B$56)^2)*TANH(($B3999-$D3999)/SetUp!$B$56))/(1+$H3999/SetUp!$B$56*TANH(($B3999-$D3999)/SetUp!$B$56)),0)</f>
        <v>0</v>
      </c>
    </row>
    <row r="4000" spans="1:24" x14ac:dyDescent="0.3">
      <c r="A4000" s="64">
        <v>30662</v>
      </c>
      <c r="B4000" s="57">
        <v>8.9999999999999993E-3</v>
      </c>
      <c r="C4000" s="57"/>
      <c r="D4000" s="57">
        <v>5.4390000000000001</v>
      </c>
      <c r="E4000" s="57">
        <f t="shared" si="1031"/>
        <v>8.9999999999999993E-3</v>
      </c>
      <c r="F4000" s="57">
        <f t="shared" si="1032"/>
        <v>5.43</v>
      </c>
      <c r="G4000" s="57">
        <f t="shared" si="1033"/>
        <v>0</v>
      </c>
      <c r="H4000" s="57">
        <f>IF(Q3999&gt;SetUp!$B$56,SetUp!$B$56,Q3999)</f>
        <v>2.4827919661778521E-16</v>
      </c>
      <c r="I4000" s="57">
        <f t="shared" si="1038"/>
        <v>0.14610650542655959</v>
      </c>
      <c r="J4000" s="57">
        <f>MIN(F4000,H4000,(1-EXP(-SetUp!$B$52*H4000/SetUp!$B$56))*F4000)</f>
        <v>0</v>
      </c>
      <c r="K4000" s="57">
        <f t="shared" si="1034"/>
        <v>2.4827919661778521E-16</v>
      </c>
      <c r="L4000" s="57">
        <f>IF(I4000&lt;=0,0,MIN(SetUp!$B$50*I4000^SetUp!$B$55,I4000))</f>
        <v>8.2949181842462149E-4</v>
      </c>
      <c r="M4000" s="57">
        <f t="shared" si="1035"/>
        <v>0.14527701360813497</v>
      </c>
      <c r="N4000" s="57">
        <f>IF(SetUp!$B$62=0,X4000,(B4000-E4000)*(1-(H4000/SetUp!$B$66/SetUp!$B$56)))</f>
        <v>0</v>
      </c>
      <c r="O4000" s="57">
        <f>K4000*SetUp!$B$65</f>
        <v>0</v>
      </c>
      <c r="P4000" s="57">
        <f>MIN(SetUp!$B$54*L4000^SetUp!$B$51,L4000)</f>
        <v>4.803434291020513E-4</v>
      </c>
      <c r="Q4000" s="57">
        <f t="shared" si="1036"/>
        <v>2.4827919661778521E-16</v>
      </c>
      <c r="R4000" s="57">
        <f>IF((H4000+N4000-O4000)&gt;SetUp!$B$56,T3999+H4000+N4000-O4000-SetUp!$B$56,T3999)</f>
        <v>0</v>
      </c>
      <c r="S4000" s="57">
        <f>R4000*SetUp!$B$65</f>
        <v>0</v>
      </c>
      <c r="T4000" s="57">
        <f>IF((R4000-S4000)&lt;SetUp!$B$53,R4000-S4000,SetUp!$B$53)</f>
        <v>0</v>
      </c>
      <c r="U4000" s="57">
        <f t="shared" si="1037"/>
        <v>0.14527701360813497</v>
      </c>
      <c r="V4000" s="57">
        <f>(L4000-P4000)/1000*SetUp!$B$13*1000000/SetUp!$B$48</f>
        <v>1.9858751411872377E-2</v>
      </c>
      <c r="W4000" s="57">
        <f t="shared" si="1039"/>
        <v>0</v>
      </c>
      <c r="X4000" s="57">
        <f>MAX((SetUp!$B$56*(1-($H4000/SetUp!$B$56)^2)*TANH(($B4000-$D4000)/SetUp!$B$56))/(1+$H4000/SetUp!$B$56*TANH(($B4000-$D4000)/SetUp!$B$56)),0)</f>
        <v>0</v>
      </c>
    </row>
    <row r="4001" spans="1:24" x14ac:dyDescent="0.3">
      <c r="A4001" s="64">
        <v>30663</v>
      </c>
      <c r="B4001" s="57">
        <v>0</v>
      </c>
      <c r="C4001" s="57"/>
      <c r="D4001" s="57">
        <v>5.4390000000000001</v>
      </c>
      <c r="E4001" s="57">
        <f t="shared" si="1031"/>
        <v>0</v>
      </c>
      <c r="F4001" s="57">
        <f t="shared" si="1032"/>
        <v>5.4390000000000001</v>
      </c>
      <c r="G4001" s="57">
        <f t="shared" si="1033"/>
        <v>0</v>
      </c>
      <c r="H4001" s="57">
        <f>IF(Q4000&gt;SetUp!$B$56,SetUp!$B$56,Q4000)</f>
        <v>2.4827919661778521E-16</v>
      </c>
      <c r="I4001" s="57">
        <f t="shared" si="1038"/>
        <v>0.14527701360813497</v>
      </c>
      <c r="J4001" s="57">
        <f>MIN(F4001,H4001,(1-EXP(-SetUp!$B$52*H4001/SetUp!$B$56))*F4001)</f>
        <v>0</v>
      </c>
      <c r="K4001" s="57">
        <f t="shared" si="1034"/>
        <v>2.4827919661778521E-16</v>
      </c>
      <c r="L4001" s="57">
        <f>IF(I4001&lt;=0,0,MIN(SetUp!$B$50*I4001^SetUp!$B$55,I4001))</f>
        <v>8.2165787851472033E-4</v>
      </c>
      <c r="M4001" s="57">
        <f t="shared" si="1035"/>
        <v>0.14445535572962026</v>
      </c>
      <c r="N4001" s="57">
        <f>IF(SetUp!$B$62=0,X4001,(B4001-E4001)*(1-(H4001/SetUp!$B$66/SetUp!$B$56)))</f>
        <v>0</v>
      </c>
      <c r="O4001" s="57">
        <f>K4001*SetUp!$B$65</f>
        <v>0</v>
      </c>
      <c r="P4001" s="57">
        <f>MIN(SetUp!$B$54*L4001^SetUp!$B$51,L4001)</f>
        <v>4.7588375386324003E-4</v>
      </c>
      <c r="Q4001" s="57">
        <f t="shared" si="1036"/>
        <v>2.4827919661778521E-16</v>
      </c>
      <c r="R4001" s="57">
        <f>IF((H4001+N4001-O4001)&gt;SetUp!$B$56,T4000+H4001+N4001-O4001-SetUp!$B$56,T4000)</f>
        <v>0</v>
      </c>
      <c r="S4001" s="57">
        <f>R4001*SetUp!$B$65</f>
        <v>0</v>
      </c>
      <c r="T4001" s="57">
        <f>IF((R4001-S4001)&lt;SetUp!$B$53,R4001-S4001,SetUp!$B$53)</f>
        <v>0</v>
      </c>
      <c r="U4001" s="57">
        <f t="shared" si="1037"/>
        <v>0.14445535572962026</v>
      </c>
      <c r="V4001" s="57">
        <f>(L4001-P4001)/1000*SetUp!$B$13*1000000/SetUp!$B$48</f>
        <v>1.9666831055513152E-2</v>
      </c>
      <c r="W4001" s="57">
        <f t="shared" si="1039"/>
        <v>1.1492543028346347E-17</v>
      </c>
      <c r="X4001" s="57">
        <f>MAX((SetUp!$B$56*(1-($H4001/SetUp!$B$56)^2)*TANH(($B4001-$D4001)/SetUp!$B$56))/(1+$H4001/SetUp!$B$56*TANH(($B4001-$D4001)/SetUp!$B$56)),0)</f>
        <v>0</v>
      </c>
    </row>
    <row r="4002" spans="1:24" x14ac:dyDescent="0.3">
      <c r="A4002" s="64">
        <v>30664</v>
      </c>
      <c r="B4002" s="57">
        <v>0</v>
      </c>
      <c r="C4002" s="57"/>
      <c r="D4002" s="57">
        <v>5.4390000000000001</v>
      </c>
      <c r="E4002" s="57">
        <f t="shared" si="1031"/>
        <v>0</v>
      </c>
      <c r="F4002" s="57">
        <f t="shared" si="1032"/>
        <v>5.4390000000000001</v>
      </c>
      <c r="G4002" s="57">
        <f t="shared" si="1033"/>
        <v>0</v>
      </c>
      <c r="H4002" s="57">
        <f>IF(Q4001&gt;SetUp!$B$56,SetUp!$B$56,Q4001)</f>
        <v>2.4827919661778521E-16</v>
      </c>
      <c r="I4002" s="57">
        <f t="shared" si="1038"/>
        <v>0.14445535572962026</v>
      </c>
      <c r="J4002" s="57">
        <f>MIN(F4002,H4002,(1-EXP(-SetUp!$B$52*H4002/SetUp!$B$56))*F4002)</f>
        <v>0</v>
      </c>
      <c r="K4002" s="57">
        <f t="shared" si="1034"/>
        <v>2.4827919661778521E-16</v>
      </c>
      <c r="L4002" s="57">
        <f>IF(I4002&lt;=0,0,MIN(SetUp!$B$50*I4002^SetUp!$B$55,I4002))</f>
        <v>8.1392726710520665E-4</v>
      </c>
      <c r="M4002" s="57">
        <f t="shared" si="1035"/>
        <v>0.14364142846251504</v>
      </c>
      <c r="N4002" s="57">
        <f>IF(SetUp!$B$62=0,X4002,(B4002-E4002)*(1-(H4002/SetUp!$B$66/SetUp!$B$56)))</f>
        <v>0</v>
      </c>
      <c r="O4002" s="57">
        <f>K4002*SetUp!$B$65</f>
        <v>0</v>
      </c>
      <c r="P4002" s="57">
        <f>MIN(SetUp!$B$54*L4002^SetUp!$B$51,L4002)</f>
        <v>4.7148219194133848E-4</v>
      </c>
      <c r="Q4002" s="57">
        <f t="shared" si="1036"/>
        <v>2.4827919661778521E-16</v>
      </c>
      <c r="R4002" s="57">
        <f>IF((H4002+N4002-O4002)&gt;SetUp!$B$56,T4001+H4002+N4002-O4002-SetUp!$B$56,T4001)</f>
        <v>0</v>
      </c>
      <c r="S4002" s="57">
        <f>R4002*SetUp!$B$65</f>
        <v>0</v>
      </c>
      <c r="T4002" s="57">
        <f>IF((R4002-S4002)&lt;SetUp!$B$53,R4002-S4002,SetUp!$B$53)</f>
        <v>0</v>
      </c>
      <c r="U4002" s="57">
        <f t="shared" si="1037"/>
        <v>0.14364142846251504</v>
      </c>
      <c r="V4002" s="57">
        <f>(L4002-P4002)/1000*SetUp!$B$13*1000000/SetUp!$B$48</f>
        <v>1.9477482434027079E-2</v>
      </c>
      <c r="W4002" s="57">
        <f t="shared" si="1039"/>
        <v>-1.22514845490862E-17</v>
      </c>
      <c r="X4002" s="57">
        <f>MAX((SetUp!$B$56*(1-($H4002/SetUp!$B$56)^2)*TANH(($B4002-$D4002)/SetUp!$B$56))/(1+$H4002/SetUp!$B$56*TANH(($B4002-$D4002)/SetUp!$B$56)),0)</f>
        <v>0</v>
      </c>
    </row>
    <row r="4003" spans="1:24" x14ac:dyDescent="0.3">
      <c r="A4003" s="64">
        <v>30665</v>
      </c>
      <c r="B4003" s="57">
        <v>0</v>
      </c>
      <c r="C4003" s="57"/>
      <c r="D4003" s="57">
        <v>5.4390000000000001</v>
      </c>
      <c r="E4003" s="57">
        <f t="shared" si="1031"/>
        <v>0</v>
      </c>
      <c r="F4003" s="57">
        <f t="shared" si="1032"/>
        <v>5.4390000000000001</v>
      </c>
      <c r="G4003" s="57">
        <f t="shared" si="1033"/>
        <v>0</v>
      </c>
      <c r="H4003" s="57">
        <f>IF(Q4002&gt;SetUp!$B$56,SetUp!$B$56,Q4002)</f>
        <v>2.4827919661778521E-16</v>
      </c>
      <c r="I4003" s="57">
        <f t="shared" si="1038"/>
        <v>0.14364142846251504</v>
      </c>
      <c r="J4003" s="57">
        <f>MIN(F4003,H4003,(1-EXP(-SetUp!$B$52*H4003/SetUp!$B$56))*F4003)</f>
        <v>0</v>
      </c>
      <c r="K4003" s="57">
        <f t="shared" si="1034"/>
        <v>2.4827919661778521E-16</v>
      </c>
      <c r="L4003" s="57">
        <f>IF(I4003&lt;=0,0,MIN(SetUp!$B$50*I4003^SetUp!$B$55,I4003))</f>
        <v>8.062982366817495E-4</v>
      </c>
      <c r="M4003" s="57">
        <f t="shared" si="1035"/>
        <v>0.1428351302258333</v>
      </c>
      <c r="N4003" s="57">
        <f>IF(SetUp!$B$62=0,X4003,(B4003-E4003)*(1-(H4003/SetUp!$B$66/SetUp!$B$56)))</f>
        <v>0</v>
      </c>
      <c r="O4003" s="57">
        <f>K4003*SetUp!$B$65</f>
        <v>0</v>
      </c>
      <c r="P4003" s="57">
        <f>MIN(SetUp!$B$54*L4003^SetUp!$B$51,L4003)</f>
        <v>4.6713776969593135E-4</v>
      </c>
      <c r="Q4003" s="57">
        <f t="shared" si="1036"/>
        <v>2.4827919661778521E-16</v>
      </c>
      <c r="R4003" s="57">
        <f>IF((H4003+N4003-O4003)&gt;SetUp!$B$56,T4002+H4003+N4003-O4003-SetUp!$B$56,T4002)</f>
        <v>0</v>
      </c>
      <c r="S4003" s="57">
        <f>R4003*SetUp!$B$65</f>
        <v>0</v>
      </c>
      <c r="T4003" s="57">
        <f>IF((R4003-S4003)&lt;SetUp!$B$53,R4003-S4003,SetUp!$B$53)</f>
        <v>0</v>
      </c>
      <c r="U4003" s="57">
        <f t="shared" si="1037"/>
        <v>0.1428351302258333</v>
      </c>
      <c r="V4003" s="57">
        <f>(L4003-P4003)/1000*SetUp!$B$13*1000000/SetUp!$B$48</f>
        <v>1.9290661531258902E-2</v>
      </c>
      <c r="W4003" s="57">
        <f t="shared" si="1039"/>
        <v>8.8904578143811364E-18</v>
      </c>
      <c r="X4003" s="57">
        <f>MAX((SetUp!$B$56*(1-($H4003/SetUp!$B$56)^2)*TANH(($B4003-$D4003)/SetUp!$B$56))/(1+$H4003/SetUp!$B$56*TANH(($B4003-$D4003)/SetUp!$B$56)),0)</f>
        <v>0</v>
      </c>
    </row>
    <row r="4004" spans="1:24" x14ac:dyDescent="0.3">
      <c r="A4004" s="64">
        <v>30666</v>
      </c>
      <c r="B4004" s="57">
        <v>0</v>
      </c>
      <c r="C4004" s="57"/>
      <c r="D4004" s="57">
        <v>5.4390000000000001</v>
      </c>
      <c r="E4004" s="57">
        <f t="shared" si="1031"/>
        <v>0</v>
      </c>
      <c r="F4004" s="57">
        <f t="shared" si="1032"/>
        <v>5.4390000000000001</v>
      </c>
      <c r="G4004" s="57">
        <f t="shared" si="1033"/>
        <v>0</v>
      </c>
      <c r="H4004" s="57">
        <f>IF(Q4003&gt;SetUp!$B$56,SetUp!$B$56,Q4003)</f>
        <v>2.4827919661778521E-16</v>
      </c>
      <c r="I4004" s="57">
        <f t="shared" si="1038"/>
        <v>0.1428351302258333</v>
      </c>
      <c r="J4004" s="57">
        <f>MIN(F4004,H4004,(1-EXP(-SetUp!$B$52*H4004/SetUp!$B$56))*F4004)</f>
        <v>0</v>
      </c>
      <c r="K4004" s="57">
        <f t="shared" si="1034"/>
        <v>2.4827919661778521E-16</v>
      </c>
      <c r="L4004" s="57">
        <f>IF(I4004&lt;=0,0,MIN(SetUp!$B$50*I4004^SetUp!$B$55,I4004))</f>
        <v>7.9876907574709844E-4</v>
      </c>
      <c r="M4004" s="57">
        <f t="shared" si="1035"/>
        <v>0.14203636115008619</v>
      </c>
      <c r="N4004" s="57">
        <f>IF(SetUp!$B$62=0,X4004,(B4004-E4004)*(1-(H4004/SetUp!$B$66/SetUp!$B$56)))</f>
        <v>0</v>
      </c>
      <c r="O4004" s="57">
        <f>K4004*SetUp!$B$65</f>
        <v>0</v>
      </c>
      <c r="P4004" s="57">
        <f>MIN(SetUp!$B$54*L4004^SetUp!$B$51,L4004)</f>
        <v>4.6284953340086318E-4</v>
      </c>
      <c r="Q4004" s="57">
        <f t="shared" si="1036"/>
        <v>2.4827919661778521E-16</v>
      </c>
      <c r="R4004" s="57">
        <f>IF((H4004+N4004-O4004)&gt;SetUp!$B$56,T4003+H4004+N4004-O4004-SetUp!$B$56,T4003)</f>
        <v>0</v>
      </c>
      <c r="S4004" s="57">
        <f>R4004*SetUp!$B$65</f>
        <v>0</v>
      </c>
      <c r="T4004" s="57">
        <f>IF((R4004-S4004)&lt;SetUp!$B$53,R4004-S4004,SetUp!$B$53)</f>
        <v>0</v>
      </c>
      <c r="U4004" s="57">
        <f t="shared" si="1037"/>
        <v>0.14203636115008619</v>
      </c>
      <c r="V4004" s="57">
        <f>(L4004-P4004)/1000*SetUp!$B$13*1000000/SetUp!$B$48</f>
        <v>1.9106325246944476E-2</v>
      </c>
      <c r="W4004" s="57">
        <f t="shared" si="1039"/>
        <v>-9.3241386833753381E-18</v>
      </c>
      <c r="X4004" s="57">
        <f>MAX((SetUp!$B$56*(1-($H4004/SetUp!$B$56)^2)*TANH(($B4004-$D4004)/SetUp!$B$56))/(1+$H4004/SetUp!$B$56*TANH(($B4004-$D4004)/SetUp!$B$56)),0)</f>
        <v>0</v>
      </c>
    </row>
    <row r="4005" spans="1:24" x14ac:dyDescent="0.3">
      <c r="A4005" s="64">
        <v>30667</v>
      </c>
      <c r="B4005" s="57">
        <v>0</v>
      </c>
      <c r="C4005" s="57"/>
      <c r="D4005" s="57">
        <v>5.4390000000000001</v>
      </c>
      <c r="E4005" s="57">
        <f t="shared" si="1031"/>
        <v>0</v>
      </c>
      <c r="F4005" s="57">
        <f t="shared" si="1032"/>
        <v>5.4390000000000001</v>
      </c>
      <c r="G4005" s="57">
        <f t="shared" si="1033"/>
        <v>0</v>
      </c>
      <c r="H4005" s="57">
        <f>IF(Q4004&gt;SetUp!$B$56,SetUp!$B$56,Q4004)</f>
        <v>2.4827919661778521E-16</v>
      </c>
      <c r="I4005" s="57">
        <f t="shared" si="1038"/>
        <v>0.14203636115008619</v>
      </c>
      <c r="J4005" s="57">
        <f>MIN(F4005,H4005,(1-EXP(-SetUp!$B$52*H4005/SetUp!$B$56))*F4005)</f>
        <v>0</v>
      </c>
      <c r="K4005" s="57">
        <f t="shared" si="1034"/>
        <v>2.4827919661778521E-16</v>
      </c>
      <c r="L4005" s="57">
        <f>IF(I4005&lt;=0,0,MIN(SetUp!$B$50*I4005^SetUp!$B$55,I4005))</f>
        <v>7.91338107946441E-4</v>
      </c>
      <c r="M4005" s="57">
        <f t="shared" si="1035"/>
        <v>0.14124502304213976</v>
      </c>
      <c r="N4005" s="57">
        <f>IF(SetUp!$B$62=0,X4005,(B4005-E4005)*(1-(H4005/SetUp!$B$66/SetUp!$B$56)))</f>
        <v>0</v>
      </c>
      <c r="O4005" s="57">
        <f>K4005*SetUp!$B$65</f>
        <v>0</v>
      </c>
      <c r="P4005" s="57">
        <f>MIN(SetUp!$B$54*L4005^SetUp!$B$51,L4005)</f>
        <v>4.5861654876374561E-4</v>
      </c>
      <c r="Q4005" s="57">
        <f t="shared" si="1036"/>
        <v>2.4827919661778521E-16</v>
      </c>
      <c r="R4005" s="57">
        <f>IF((H4005+N4005-O4005)&gt;SetUp!$B$56,T4004+H4005+N4005-O4005-SetUp!$B$56,T4004)</f>
        <v>0</v>
      </c>
      <c r="S4005" s="57">
        <f>R4005*SetUp!$B$65</f>
        <v>0</v>
      </c>
      <c r="T4005" s="57">
        <f>IF((R4005-S4005)&lt;SetUp!$B$53,R4005-S4005,SetUp!$B$53)</f>
        <v>0</v>
      </c>
      <c r="U4005" s="57">
        <f t="shared" si="1037"/>
        <v>0.14124502304213976</v>
      </c>
      <c r="V4005" s="57">
        <f>(L4005-P4005)/1000*SetUp!$B$13*1000000/SetUp!$B$48</f>
        <v>1.8924431374292474E-2</v>
      </c>
      <c r="W4005" s="57">
        <f t="shared" si="1039"/>
        <v>8.8904578143811364E-18</v>
      </c>
      <c r="X4005" s="57">
        <f>MAX((SetUp!$B$56*(1-($H4005/SetUp!$B$56)^2)*TANH(($B4005-$D4005)/SetUp!$B$56))/(1+$H4005/SetUp!$B$56*TANH(($B4005-$D4005)/SetUp!$B$56)),0)</f>
        <v>0</v>
      </c>
    </row>
    <row r="4006" spans="1:24" x14ac:dyDescent="0.3">
      <c r="A4006" s="64">
        <v>30668</v>
      </c>
      <c r="B4006" s="57">
        <v>0</v>
      </c>
      <c r="C4006" s="57"/>
      <c r="D4006" s="57">
        <v>5.4390000000000001</v>
      </c>
      <c r="E4006" s="57">
        <f t="shared" si="1031"/>
        <v>0</v>
      </c>
      <c r="F4006" s="57">
        <f t="shared" si="1032"/>
        <v>5.4390000000000001</v>
      </c>
      <c r="G4006" s="57">
        <f t="shared" si="1033"/>
        <v>0</v>
      </c>
      <c r="H4006" s="57">
        <f>IF(Q4005&gt;SetUp!$B$56,SetUp!$B$56,Q4005)</f>
        <v>2.4827919661778521E-16</v>
      </c>
      <c r="I4006" s="57">
        <f t="shared" si="1038"/>
        <v>0.14124502304213976</v>
      </c>
      <c r="J4006" s="57">
        <f>MIN(F4006,H4006,(1-EXP(-SetUp!$B$52*H4006/SetUp!$B$56))*F4006)</f>
        <v>0</v>
      </c>
      <c r="K4006" s="57">
        <f t="shared" si="1034"/>
        <v>2.4827919661778521E-16</v>
      </c>
      <c r="L4006" s="57">
        <f>IF(I4006&lt;=0,0,MIN(SetUp!$B$50*I4006^SetUp!$B$55,I4006))</f>
        <v>7.8400369121719147E-4</v>
      </c>
      <c r="M4006" s="57">
        <f t="shared" si="1035"/>
        <v>0.14046101935092256</v>
      </c>
      <c r="N4006" s="57">
        <f>IF(SetUp!$B$62=0,X4006,(B4006-E4006)*(1-(H4006/SetUp!$B$66/SetUp!$B$56)))</f>
        <v>0</v>
      </c>
      <c r="O4006" s="57">
        <f>K4006*SetUp!$B$65</f>
        <v>0</v>
      </c>
      <c r="P4006" s="57">
        <f>MIN(SetUp!$B$54*L4006^SetUp!$B$51,L4006)</f>
        <v>4.5443790045881496E-4</v>
      </c>
      <c r="Q4006" s="57">
        <f t="shared" si="1036"/>
        <v>2.4827919661778521E-16</v>
      </c>
      <c r="R4006" s="57">
        <f>IF((H4006+N4006-O4006)&gt;SetUp!$B$56,T4005+H4006+N4006-O4006-SetUp!$B$56,T4005)</f>
        <v>0</v>
      </c>
      <c r="S4006" s="57">
        <f>R4006*SetUp!$B$65</f>
        <v>0</v>
      </c>
      <c r="T4006" s="57">
        <f>IF((R4006-S4006)&lt;SetUp!$B$53,R4006-S4006,SetUp!$B$53)</f>
        <v>0</v>
      </c>
      <c r="U4006" s="57">
        <f t="shared" si="1037"/>
        <v>0.14046101935092256</v>
      </c>
      <c r="V4006" s="57">
        <f>(L4006-P4006)/1000*SetUp!$B$13*1000000/SetUp!$B$48</f>
        <v>1.8744938578196299E-2</v>
      </c>
      <c r="W4006" s="57">
        <f t="shared" si="1039"/>
        <v>-8.4567769453869346E-18</v>
      </c>
      <c r="X4006" s="57">
        <f>MAX((SetUp!$B$56*(1-($H4006/SetUp!$B$56)^2)*TANH(($B4006-$D4006)/SetUp!$B$56))/(1+$H4006/SetUp!$B$56*TANH(($B4006-$D4006)/SetUp!$B$56)),0)</f>
        <v>0</v>
      </c>
    </row>
    <row r="4007" spans="1:24" x14ac:dyDescent="0.3">
      <c r="A4007" s="64">
        <v>30669</v>
      </c>
      <c r="B4007" s="57">
        <v>0</v>
      </c>
      <c r="C4007" s="57"/>
      <c r="D4007" s="57">
        <v>5.4390000000000001</v>
      </c>
      <c r="E4007" s="57">
        <f t="shared" si="1031"/>
        <v>0</v>
      </c>
      <c r="F4007" s="57">
        <f t="shared" si="1032"/>
        <v>5.4390000000000001</v>
      </c>
      <c r="G4007" s="57">
        <f t="shared" si="1033"/>
        <v>0</v>
      </c>
      <c r="H4007" s="57">
        <f>IF(Q4006&gt;SetUp!$B$56,SetUp!$B$56,Q4006)</f>
        <v>2.4827919661778521E-16</v>
      </c>
      <c r="I4007" s="57">
        <f t="shared" si="1038"/>
        <v>0.14046101935092256</v>
      </c>
      <c r="J4007" s="57">
        <f>MIN(F4007,H4007,(1-EXP(-SetUp!$B$52*H4007/SetUp!$B$56))*F4007)</f>
        <v>0</v>
      </c>
      <c r="K4007" s="57">
        <f t="shared" si="1034"/>
        <v>2.4827919661778521E-16</v>
      </c>
      <c r="L4007" s="57">
        <f>IF(I4007&lt;=0,0,MIN(SetUp!$B$50*I4007^SetUp!$B$55,I4007))</f>
        <v>7.7676421696243878E-4</v>
      </c>
      <c r="M4007" s="57">
        <f t="shared" si="1035"/>
        <v>0.13968425513396013</v>
      </c>
      <c r="N4007" s="57">
        <f>IF(SetUp!$B$62=0,X4007,(B4007-E4007)*(1-(H4007/SetUp!$B$66/SetUp!$B$56)))</f>
        <v>0</v>
      </c>
      <c r="O4007" s="57">
        <f>K4007*SetUp!$B$65</f>
        <v>0</v>
      </c>
      <c r="P4007" s="57">
        <f>MIN(SetUp!$B$54*L4007^SetUp!$B$51,L4007)</f>
        <v>4.5031269167271159E-4</v>
      </c>
      <c r="Q4007" s="57">
        <f t="shared" si="1036"/>
        <v>2.4827919661778521E-16</v>
      </c>
      <c r="R4007" s="57">
        <f>IF((H4007+N4007-O4007)&gt;SetUp!$B$56,T4006+H4007+N4007-O4007-SetUp!$B$56,T4006)</f>
        <v>0</v>
      </c>
      <c r="S4007" s="57">
        <f>R4007*SetUp!$B$65</f>
        <v>0</v>
      </c>
      <c r="T4007" s="57">
        <f>IF((R4007-S4007)&lt;SetUp!$B$53,R4007-S4007,SetUp!$B$53)</f>
        <v>0</v>
      </c>
      <c r="U4007" s="57">
        <f t="shared" si="1037"/>
        <v>0.13968425513396013</v>
      </c>
      <c r="V4007" s="57">
        <f>(L4007-P4007)/1000*SetUp!$B$13*1000000/SetUp!$B$48</f>
        <v>1.8567806374056733E-2</v>
      </c>
      <c r="W4007" s="57">
        <f t="shared" si="1039"/>
        <v>5.4210108624275222E-18</v>
      </c>
      <c r="X4007" s="57">
        <f>MAX((SetUp!$B$56*(1-($H4007/SetUp!$B$56)^2)*TANH(($B4007-$D4007)/SetUp!$B$56))/(1+$H4007/SetUp!$B$56*TANH(($B4007-$D4007)/SetUp!$B$56)),0)</f>
        <v>0</v>
      </c>
    </row>
    <row r="4008" spans="1:24" x14ac:dyDescent="0.3">
      <c r="A4008" s="64">
        <v>30670</v>
      </c>
      <c r="B4008" s="57">
        <v>0</v>
      </c>
      <c r="C4008" s="57"/>
      <c r="D4008" s="57">
        <v>5.4390000000000001</v>
      </c>
      <c r="E4008" s="57">
        <f t="shared" si="1031"/>
        <v>0</v>
      </c>
      <c r="F4008" s="57">
        <f t="shared" si="1032"/>
        <v>5.4390000000000001</v>
      </c>
      <c r="G4008" s="57">
        <f t="shared" si="1033"/>
        <v>0</v>
      </c>
      <c r="H4008" s="57">
        <f>IF(Q4007&gt;SetUp!$B$56,SetUp!$B$56,Q4007)</f>
        <v>2.4827919661778521E-16</v>
      </c>
      <c r="I4008" s="57">
        <f t="shared" si="1038"/>
        <v>0.13968425513396013</v>
      </c>
      <c r="J4008" s="57">
        <f>MIN(F4008,H4008,(1-EXP(-SetUp!$B$52*H4008/SetUp!$B$56))*F4008)</f>
        <v>0</v>
      </c>
      <c r="K4008" s="57">
        <f t="shared" si="1034"/>
        <v>2.4827919661778521E-16</v>
      </c>
      <c r="L4008" s="57">
        <f>IF(I4008&lt;=0,0,MIN(SetUp!$B$50*I4008^SetUp!$B$55,I4008))</f>
        <v>7.6961810924731553E-4</v>
      </c>
      <c r="M4008" s="57">
        <f t="shared" si="1035"/>
        <v>0.13891463702471282</v>
      </c>
      <c r="N4008" s="57">
        <f>IF(SetUp!$B$62=0,X4008,(B4008-E4008)*(1-(H4008/SetUp!$B$66/SetUp!$B$56)))</f>
        <v>0</v>
      </c>
      <c r="O4008" s="57">
        <f>K4008*SetUp!$B$65</f>
        <v>0</v>
      </c>
      <c r="P4008" s="57">
        <f>MIN(SetUp!$B$54*L4008^SetUp!$B$51,L4008)</f>
        <v>4.4624004366278794E-4</v>
      </c>
      <c r="Q4008" s="57">
        <f t="shared" si="1036"/>
        <v>2.4827919661778521E-16</v>
      </c>
      <c r="R4008" s="57">
        <f>IF((H4008+N4008-O4008)&gt;SetUp!$B$56,T4007+H4008+N4008-O4008-SetUp!$B$56,T4007)</f>
        <v>0</v>
      </c>
      <c r="S4008" s="57">
        <f>R4008*SetUp!$B$65</f>
        <v>0</v>
      </c>
      <c r="T4008" s="57">
        <f>IF((R4008-S4008)&lt;SetUp!$B$53,R4008-S4008,SetUp!$B$53)</f>
        <v>0</v>
      </c>
      <c r="U4008" s="57">
        <f t="shared" si="1037"/>
        <v>0.13891463702471282</v>
      </c>
      <c r="V4008" s="57">
        <f>(L4008-P4008)/1000*SetUp!$B$13*1000000/SetUp!$B$48</f>
        <v>1.8392995107195706E-2</v>
      </c>
      <c r="W4008" s="57">
        <f t="shared" si="1039"/>
        <v>1.0191500421363742E-17</v>
      </c>
      <c r="X4008" s="57">
        <f>MAX((SetUp!$B$56*(1-($H4008/SetUp!$B$56)^2)*TANH(($B4008-$D4008)/SetUp!$B$56))/(1+$H4008/SetUp!$B$56*TANH(($B4008-$D4008)/SetUp!$B$56)),0)</f>
        <v>0</v>
      </c>
    </row>
    <row r="4009" spans="1:24" x14ac:dyDescent="0.3">
      <c r="A4009" s="64">
        <v>30671</v>
      </c>
      <c r="B4009" s="57">
        <v>6.7000000000000004E-2</v>
      </c>
      <c r="C4009" s="57"/>
      <c r="D4009" s="57">
        <v>5.4390000000000001</v>
      </c>
      <c r="E4009" s="57">
        <f t="shared" si="1031"/>
        <v>6.7000000000000004E-2</v>
      </c>
      <c r="F4009" s="57">
        <f t="shared" si="1032"/>
        <v>5.3719999999999999</v>
      </c>
      <c r="G4009" s="57">
        <f t="shared" si="1033"/>
        <v>0</v>
      </c>
      <c r="H4009" s="57">
        <f>IF(Q4008&gt;SetUp!$B$56,SetUp!$B$56,Q4008)</f>
        <v>2.4827919661778521E-16</v>
      </c>
      <c r="I4009" s="57">
        <f t="shared" si="1038"/>
        <v>0.13891463702471282</v>
      </c>
      <c r="J4009" s="57">
        <f>MIN(F4009,H4009,(1-EXP(-SetUp!$B$52*H4009/SetUp!$B$56))*F4009)</f>
        <v>0</v>
      </c>
      <c r="K4009" s="57">
        <f t="shared" si="1034"/>
        <v>2.4827919661778521E-16</v>
      </c>
      <c r="L4009" s="57">
        <f>IF(I4009&lt;=0,0,MIN(SetUp!$B$50*I4009^SetUp!$B$55,I4009))</f>
        <v>7.6256382401755705E-4</v>
      </c>
      <c r="M4009" s="57">
        <f t="shared" si="1035"/>
        <v>0.13815207320069525</v>
      </c>
      <c r="N4009" s="57">
        <f>IF(SetUp!$B$62=0,X4009,(B4009-E4009)*(1-(H4009/SetUp!$B$66/SetUp!$B$56)))</f>
        <v>0</v>
      </c>
      <c r="O4009" s="57">
        <f>K4009*SetUp!$B$65</f>
        <v>0</v>
      </c>
      <c r="P4009" s="57">
        <f>MIN(SetUp!$B$54*L4009^SetUp!$B$51,L4009)</f>
        <v>4.4221909532754776E-4</v>
      </c>
      <c r="Q4009" s="57">
        <f t="shared" si="1036"/>
        <v>2.4827919661778521E-16</v>
      </c>
      <c r="R4009" s="57">
        <f>IF((H4009+N4009-O4009)&gt;SetUp!$B$56,T4008+H4009+N4009-O4009-SetUp!$B$56,T4008)</f>
        <v>0</v>
      </c>
      <c r="S4009" s="57">
        <f>R4009*SetUp!$B$65</f>
        <v>0</v>
      </c>
      <c r="T4009" s="57">
        <f>IF((R4009-S4009)&lt;SetUp!$B$53,R4009-S4009,SetUp!$B$53)</f>
        <v>0</v>
      </c>
      <c r="U4009" s="57">
        <f t="shared" si="1037"/>
        <v>0.13815207320069525</v>
      </c>
      <c r="V4009" s="57">
        <f>(L4009-P4009)/1000*SetUp!$B$13*1000000/SetUp!$B$48</f>
        <v>1.8220465932842145E-2</v>
      </c>
      <c r="W4009" s="57">
        <f t="shared" si="1039"/>
        <v>-1.3227266504323154E-17</v>
      </c>
      <c r="X4009" s="57">
        <f>MAX((SetUp!$B$56*(1-($H4009/SetUp!$B$56)^2)*TANH(($B4009-$D4009)/SetUp!$B$56))/(1+$H4009/SetUp!$B$56*TANH(($B4009-$D4009)/SetUp!$B$56)),0)</f>
        <v>0</v>
      </c>
    </row>
    <row r="4010" spans="1:24" x14ac:dyDescent="0.3">
      <c r="A4010" s="64">
        <v>30672</v>
      </c>
      <c r="B4010" s="57">
        <v>0.03</v>
      </c>
      <c r="C4010" s="57"/>
      <c r="D4010" s="57">
        <v>5.4390000000000001</v>
      </c>
      <c r="E4010" s="57">
        <f t="shared" si="1031"/>
        <v>0.03</v>
      </c>
      <c r="F4010" s="57">
        <f t="shared" si="1032"/>
        <v>5.4089999999999998</v>
      </c>
      <c r="G4010" s="57">
        <f t="shared" si="1033"/>
        <v>0</v>
      </c>
      <c r="H4010" s="57">
        <f>IF(Q4009&gt;SetUp!$B$56,SetUp!$B$56,Q4009)</f>
        <v>2.4827919661778521E-16</v>
      </c>
      <c r="I4010" s="57">
        <f t="shared" si="1038"/>
        <v>0.13815207320069525</v>
      </c>
      <c r="J4010" s="57">
        <f>MIN(F4010,H4010,(1-EXP(-SetUp!$B$52*H4010/SetUp!$B$56))*F4010)</f>
        <v>0</v>
      </c>
      <c r="K4010" s="57">
        <f t="shared" si="1034"/>
        <v>2.4827919661778521E-16</v>
      </c>
      <c r="L4010" s="57">
        <f>IF(I4010&lt;=0,0,MIN(SetUp!$B$50*I4010^SetUp!$B$55,I4010))</f>
        <v>7.5559984833957602E-4</v>
      </c>
      <c r="M4010" s="57">
        <f t="shared" si="1035"/>
        <v>0.13739647335235566</v>
      </c>
      <c r="N4010" s="57">
        <f>IF(SetUp!$B$62=0,X4010,(B4010-E4010)*(1-(H4010/SetUp!$B$66/SetUp!$B$56)))</f>
        <v>0</v>
      </c>
      <c r="O4010" s="57">
        <f>K4010*SetUp!$B$65</f>
        <v>0</v>
      </c>
      <c r="P4010" s="57">
        <f>MIN(SetUp!$B$54*L4010^SetUp!$B$51,L4010)</f>
        <v>4.3824900278884016E-4</v>
      </c>
      <c r="Q4010" s="57">
        <f t="shared" si="1036"/>
        <v>2.4827919661778521E-16</v>
      </c>
      <c r="R4010" s="57">
        <f>IF((H4010+N4010-O4010)&gt;SetUp!$B$56,T4009+H4010+N4010-O4010-SetUp!$B$56,T4009)</f>
        <v>0</v>
      </c>
      <c r="S4010" s="57">
        <f>R4010*SetUp!$B$65</f>
        <v>0</v>
      </c>
      <c r="T4010" s="57">
        <f>IF((R4010-S4010)&lt;SetUp!$B$53,R4010-S4010,SetUp!$B$53)</f>
        <v>0</v>
      </c>
      <c r="U4010" s="57">
        <f t="shared" si="1037"/>
        <v>0.13739647335235566</v>
      </c>
      <c r="V4010" s="57">
        <f>(L4010-P4010)/1000*SetUp!$B$13*1000000/SetUp!$B$48</f>
        <v>1.8050180796673011E-2</v>
      </c>
      <c r="W4010" s="57">
        <f t="shared" si="1039"/>
        <v>-1.2685165418080402E-17</v>
      </c>
      <c r="X4010" s="57">
        <f>MAX((SetUp!$B$56*(1-($H4010/SetUp!$B$56)^2)*TANH(($B4010-$D4010)/SetUp!$B$56))/(1+$H4010/SetUp!$B$56*TANH(($B4010-$D4010)/SetUp!$B$56)),0)</f>
        <v>0</v>
      </c>
    </row>
    <row r="4011" spans="1:24" x14ac:dyDescent="0.3">
      <c r="A4011" s="64">
        <v>30673</v>
      </c>
      <c r="B4011" s="57">
        <v>0.247</v>
      </c>
      <c r="C4011" s="57"/>
      <c r="D4011" s="57">
        <v>5.4390000000000001</v>
      </c>
      <c r="E4011" s="57">
        <f t="shared" si="1031"/>
        <v>0.247</v>
      </c>
      <c r="F4011" s="57">
        <f t="shared" si="1032"/>
        <v>5.1920000000000002</v>
      </c>
      <c r="G4011" s="57">
        <f t="shared" si="1033"/>
        <v>0</v>
      </c>
      <c r="H4011" s="57">
        <f>IF(Q4010&gt;SetUp!$B$56,SetUp!$B$56,Q4010)</f>
        <v>2.4827919661778521E-16</v>
      </c>
      <c r="I4011" s="57">
        <f t="shared" si="1038"/>
        <v>0.13739647335235566</v>
      </c>
      <c r="J4011" s="57">
        <f>MIN(F4011,H4011,(1-EXP(-SetUp!$B$52*H4011/SetUp!$B$56))*F4011)</f>
        <v>0</v>
      </c>
      <c r="K4011" s="57">
        <f t="shared" si="1034"/>
        <v>2.4827919661778521E-16</v>
      </c>
      <c r="L4011" s="57">
        <f>IF(I4011&lt;=0,0,MIN(SetUp!$B$50*I4011^SetUp!$B$55,I4011))</f>
        <v>7.4872469966136756E-4</v>
      </c>
      <c r="M4011" s="57">
        <f t="shared" si="1035"/>
        <v>0.1366477486526943</v>
      </c>
      <c r="N4011" s="57">
        <f>IF(SetUp!$B$62=0,X4011,(B4011-E4011)*(1-(H4011/SetUp!$B$66/SetUp!$B$56)))</f>
        <v>0</v>
      </c>
      <c r="O4011" s="57">
        <f>K4011*SetUp!$B$65</f>
        <v>0</v>
      </c>
      <c r="P4011" s="57">
        <f>MIN(SetUp!$B$54*L4011^SetUp!$B$51,L4011)</f>
        <v>4.3432893898545015E-4</v>
      </c>
      <c r="Q4011" s="57">
        <f t="shared" si="1036"/>
        <v>2.4827919661778521E-16</v>
      </c>
      <c r="R4011" s="57">
        <f>IF((H4011+N4011-O4011)&gt;SetUp!$B$56,T4010+H4011+N4011-O4011-SetUp!$B$56,T4010)</f>
        <v>0</v>
      </c>
      <c r="S4011" s="57">
        <f>R4011*SetUp!$B$65</f>
        <v>0</v>
      </c>
      <c r="T4011" s="57">
        <f>IF((R4011-S4011)&lt;SetUp!$B$53,R4011-S4011,SetUp!$B$53)</f>
        <v>0</v>
      </c>
      <c r="U4011" s="57">
        <f t="shared" si="1037"/>
        <v>0.1366477486526943</v>
      </c>
      <c r="V4011" s="57">
        <f>(L4011-P4011)/1000*SetUp!$B$13*1000000/SetUp!$B$48</f>
        <v>1.7882102415890944E-2</v>
      </c>
      <c r="W4011" s="57">
        <f t="shared" si="1039"/>
        <v>4.7704895589362195E-18</v>
      </c>
      <c r="X4011" s="57">
        <f>MAX((SetUp!$B$56*(1-($H4011/SetUp!$B$56)^2)*TANH(($B4011-$D4011)/SetUp!$B$56))/(1+$H4011/SetUp!$B$56*TANH(($B4011-$D4011)/SetUp!$B$56)),0)</f>
        <v>0</v>
      </c>
    </row>
    <row r="4012" spans="1:24" x14ac:dyDescent="0.3">
      <c r="A4012" s="64">
        <v>30674</v>
      </c>
      <c r="B4012" s="57">
        <v>5.8999999999999997E-2</v>
      </c>
      <c r="C4012" s="57"/>
      <c r="D4012" s="57">
        <v>5.4390000000000001</v>
      </c>
      <c r="E4012" s="57">
        <f t="shared" si="1031"/>
        <v>5.8999999999999997E-2</v>
      </c>
      <c r="F4012" s="57">
        <f t="shared" si="1032"/>
        <v>5.38</v>
      </c>
      <c r="G4012" s="57">
        <f t="shared" si="1033"/>
        <v>0</v>
      </c>
      <c r="H4012" s="57">
        <f>IF(Q4011&gt;SetUp!$B$56,SetUp!$B$56,Q4011)</f>
        <v>2.4827919661778521E-16</v>
      </c>
      <c r="I4012" s="57">
        <f t="shared" si="1038"/>
        <v>0.1366477486526943</v>
      </c>
      <c r="J4012" s="57">
        <f>MIN(F4012,H4012,(1-EXP(-SetUp!$B$52*H4012/SetUp!$B$56))*F4012)</f>
        <v>0</v>
      </c>
      <c r="K4012" s="57">
        <f t="shared" si="1034"/>
        <v>2.4827919661778521E-16</v>
      </c>
      <c r="L4012" s="57">
        <f>IF(I4012&lt;=0,0,MIN(SetUp!$B$50*I4012^SetUp!$B$55,I4012))</f>
        <v>7.4193692509360752E-4</v>
      </c>
      <c r="M4012" s="57">
        <f t="shared" si="1035"/>
        <v>0.13590581172760069</v>
      </c>
      <c r="N4012" s="57">
        <f>IF(SetUp!$B$62=0,X4012,(B4012-E4012)*(1-(H4012/SetUp!$B$66/SetUp!$B$56)))</f>
        <v>0</v>
      </c>
      <c r="O4012" s="57">
        <f>K4012*SetUp!$B$65</f>
        <v>0</v>
      </c>
      <c r="P4012" s="57">
        <f>MIN(SetUp!$B$54*L4012^SetUp!$B$51,L4012)</f>
        <v>4.304580932777256E-4</v>
      </c>
      <c r="Q4012" s="57">
        <f t="shared" si="1036"/>
        <v>2.4827919661778521E-16</v>
      </c>
      <c r="R4012" s="57">
        <f>IF((H4012+N4012-O4012)&gt;SetUp!$B$56,T4011+H4012+N4012-O4012-SetUp!$B$56,T4011)</f>
        <v>0</v>
      </c>
      <c r="S4012" s="57">
        <f>R4012*SetUp!$B$65</f>
        <v>0</v>
      </c>
      <c r="T4012" s="57">
        <f>IF((R4012-S4012)&lt;SetUp!$B$53,R4012-S4012,SetUp!$B$53)</f>
        <v>0</v>
      </c>
      <c r="U4012" s="57">
        <f t="shared" si="1037"/>
        <v>0.13590581172760069</v>
      </c>
      <c r="V4012" s="57">
        <f>(L4012-P4012)/1000*SetUp!$B$13*1000000/SetUp!$B$48</f>
        <v>1.7716194260822687E-2</v>
      </c>
      <c r="W4012" s="57">
        <f t="shared" si="1039"/>
        <v>-3.903127820947816E-18</v>
      </c>
      <c r="X4012" s="57">
        <f>MAX((SetUp!$B$56*(1-($H4012/SetUp!$B$56)^2)*TANH(($B4012-$D4012)/SetUp!$B$56))/(1+$H4012/SetUp!$B$56*TANH(($B4012-$D4012)/SetUp!$B$56)),0)</f>
        <v>0</v>
      </c>
    </row>
    <row r="4013" spans="1:24" x14ac:dyDescent="0.3">
      <c r="A4013" s="64">
        <v>30675</v>
      </c>
      <c r="B4013" s="57">
        <v>0</v>
      </c>
      <c r="C4013" s="57"/>
      <c r="D4013" s="57">
        <v>5.4390000000000001</v>
      </c>
      <c r="E4013" s="57">
        <f t="shared" si="1031"/>
        <v>0</v>
      </c>
      <c r="F4013" s="57">
        <f t="shared" si="1032"/>
        <v>5.4390000000000001</v>
      </c>
      <c r="G4013" s="57">
        <f t="shared" si="1033"/>
        <v>0</v>
      </c>
      <c r="H4013" s="57">
        <f>IF(Q4012&gt;SetUp!$B$56,SetUp!$B$56,Q4012)</f>
        <v>2.4827919661778521E-16</v>
      </c>
      <c r="I4013" s="57">
        <f t="shared" si="1038"/>
        <v>0.13590581172760069</v>
      </c>
      <c r="J4013" s="57">
        <f>MIN(F4013,H4013,(1-EXP(-SetUp!$B$52*H4013/SetUp!$B$56))*F4013)</f>
        <v>0</v>
      </c>
      <c r="K4013" s="57">
        <f t="shared" si="1034"/>
        <v>2.4827919661778521E-16</v>
      </c>
      <c r="L4013" s="57">
        <f>IF(I4013&lt;=0,0,MIN(SetUp!$B$50*I4013^SetUp!$B$55,I4013))</f>
        <v>7.3523510071032278E-4</v>
      </c>
      <c r="M4013" s="57">
        <f t="shared" si="1035"/>
        <v>0.13517057662689036</v>
      </c>
      <c r="N4013" s="57">
        <f>IF(SetUp!$B$62=0,X4013,(B4013-E4013)*(1-(H4013/SetUp!$B$66/SetUp!$B$56)))</f>
        <v>0</v>
      </c>
      <c r="O4013" s="57">
        <f>K4013*SetUp!$B$65</f>
        <v>0</v>
      </c>
      <c r="P4013" s="57">
        <f>MIN(SetUp!$B$54*L4013^SetUp!$B$51,L4013)</f>
        <v>4.2663567106291013E-4</v>
      </c>
      <c r="Q4013" s="57">
        <f t="shared" si="1036"/>
        <v>2.4827919661778521E-16</v>
      </c>
      <c r="R4013" s="57">
        <f>IF((H4013+N4013-O4013)&gt;SetUp!$B$56,T4012+H4013+N4013-O4013-SetUp!$B$56,T4012)</f>
        <v>0</v>
      </c>
      <c r="S4013" s="57">
        <f>R4013*SetUp!$B$65</f>
        <v>0</v>
      </c>
      <c r="T4013" s="57">
        <f>IF((R4013-S4013)&lt;SetUp!$B$53,R4013-S4013,SetUp!$B$53)</f>
        <v>0</v>
      </c>
      <c r="U4013" s="57">
        <f t="shared" si="1037"/>
        <v>0.13517057662689036</v>
      </c>
      <c r="V4013" s="57">
        <f>(L4013-P4013)/1000*SetUp!$B$13*1000000/SetUp!$B$48</f>
        <v>1.7552420537021805E-2</v>
      </c>
      <c r="W4013" s="57">
        <f t="shared" si="1039"/>
        <v>-6.9388939039072284E-18</v>
      </c>
      <c r="X4013" s="57">
        <f>MAX((SetUp!$B$56*(1-($H4013/SetUp!$B$56)^2)*TANH(($B4013-$D4013)/SetUp!$B$56))/(1+$H4013/SetUp!$B$56*TANH(($B4013-$D4013)/SetUp!$B$56)),0)</f>
        <v>0</v>
      </c>
    </row>
    <row r="4014" spans="1:24" x14ac:dyDescent="0.3">
      <c r="A4014" s="64">
        <v>30676</v>
      </c>
      <c r="B4014" s="57">
        <v>0.13800000000000001</v>
      </c>
      <c r="C4014" s="57"/>
      <c r="D4014" s="57">
        <v>5.4390000000000001</v>
      </c>
      <c r="E4014" s="57">
        <f t="shared" si="1031"/>
        <v>0.13800000000000001</v>
      </c>
      <c r="F4014" s="57">
        <f t="shared" si="1032"/>
        <v>5.3010000000000002</v>
      </c>
      <c r="G4014" s="57">
        <f t="shared" si="1033"/>
        <v>0</v>
      </c>
      <c r="H4014" s="57">
        <f>IF(Q4013&gt;SetUp!$B$56,SetUp!$B$56,Q4013)</f>
        <v>2.4827919661778521E-16</v>
      </c>
      <c r="I4014" s="57">
        <f t="shared" si="1038"/>
        <v>0.13517057662689036</v>
      </c>
      <c r="J4014" s="57">
        <f>MIN(F4014,H4014,(1-EXP(-SetUp!$B$52*H4014/SetUp!$B$56))*F4014)</f>
        <v>0</v>
      </c>
      <c r="K4014" s="57">
        <f t="shared" si="1034"/>
        <v>2.4827919661778521E-16</v>
      </c>
      <c r="L4014" s="57">
        <f>IF(I4014&lt;=0,0,MIN(SetUp!$B$50*I4014^SetUp!$B$55,I4014))</f>
        <v>7.2861783086852077E-4</v>
      </c>
      <c r="M4014" s="57">
        <f t="shared" si="1035"/>
        <v>0.13444195879602183</v>
      </c>
      <c r="N4014" s="57">
        <f>IF(SetUp!$B$62=0,X4014,(B4014-E4014)*(1-(H4014/SetUp!$B$66/SetUp!$B$56)))</f>
        <v>0</v>
      </c>
      <c r="O4014" s="57">
        <f>K4014*SetUp!$B$65</f>
        <v>0</v>
      </c>
      <c r="P4014" s="57">
        <f>MIN(SetUp!$B$54*L4014^SetUp!$B$51,L4014)</f>
        <v>4.2286089340084896E-4</v>
      </c>
      <c r="Q4014" s="57">
        <f t="shared" si="1036"/>
        <v>2.4827919661778521E-16</v>
      </c>
      <c r="R4014" s="57">
        <f>IF((H4014+N4014-O4014)&gt;SetUp!$B$56,T4013+H4014+N4014-O4014-SetUp!$B$56,T4013)</f>
        <v>0</v>
      </c>
      <c r="S4014" s="57">
        <f>R4014*SetUp!$B$65</f>
        <v>0</v>
      </c>
      <c r="T4014" s="57">
        <f>IF((R4014-S4014)&lt;SetUp!$B$53,R4014-S4014,SetUp!$B$53)</f>
        <v>0</v>
      </c>
      <c r="U4014" s="57">
        <f t="shared" si="1037"/>
        <v>0.13444195879602183</v>
      </c>
      <c r="V4014" s="57">
        <f>(L4014-P4014)/1000*SetUp!$B$13*1000000/SetUp!$B$48</f>
        <v>1.739074616785978E-2</v>
      </c>
      <c r="W4014" s="57">
        <f t="shared" si="1039"/>
        <v>-6.8304736866586779E-18</v>
      </c>
      <c r="X4014" s="57">
        <f>MAX((SetUp!$B$56*(1-($H4014/SetUp!$B$56)^2)*TANH(($B4014-$D4014)/SetUp!$B$56))/(1+$H4014/SetUp!$B$56*TANH(($B4014-$D4014)/SetUp!$B$56)),0)</f>
        <v>0</v>
      </c>
    </row>
    <row r="4015" spans="1:24" x14ac:dyDescent="0.3">
      <c r="A4015" s="64">
        <v>30677</v>
      </c>
      <c r="B4015" s="57">
        <v>0.432</v>
      </c>
      <c r="C4015" s="57"/>
      <c r="D4015" s="57">
        <v>5.4390000000000001</v>
      </c>
      <c r="E4015" s="57">
        <f t="shared" si="1031"/>
        <v>0.432</v>
      </c>
      <c r="F4015" s="57">
        <f t="shared" si="1032"/>
        <v>5.0069999999999997</v>
      </c>
      <c r="G4015" s="57">
        <f t="shared" si="1033"/>
        <v>0</v>
      </c>
      <c r="H4015" s="57">
        <f>IF(Q4014&gt;SetUp!$B$56,SetUp!$B$56,Q4014)</f>
        <v>2.4827919661778521E-16</v>
      </c>
      <c r="I4015" s="57">
        <f t="shared" si="1038"/>
        <v>0.13444195879602183</v>
      </c>
      <c r="J4015" s="57">
        <f>MIN(F4015,H4015,(1-EXP(-SetUp!$B$52*H4015/SetUp!$B$56))*F4015)</f>
        <v>0</v>
      </c>
      <c r="K4015" s="57">
        <f t="shared" si="1034"/>
        <v>2.4827919661778521E-16</v>
      </c>
      <c r="L4015" s="57">
        <f>IF(I4015&lt;=0,0,MIN(SetUp!$B$50*I4015^SetUp!$B$55,I4015))</f>
        <v>7.220837475462147E-4</v>
      </c>
      <c r="M4015" s="57">
        <f t="shared" si="1035"/>
        <v>0.13371987504847563</v>
      </c>
      <c r="N4015" s="57">
        <f>IF(SetUp!$B$62=0,X4015,(B4015-E4015)*(1-(H4015/SetUp!$B$66/SetUp!$B$56)))</f>
        <v>0</v>
      </c>
      <c r="O4015" s="57">
        <f>K4015*SetUp!$B$65</f>
        <v>0</v>
      </c>
      <c r="P4015" s="57">
        <f>MIN(SetUp!$B$54*L4015^SetUp!$B$51,L4015)</f>
        <v>4.1913299664975444E-4</v>
      </c>
      <c r="Q4015" s="57">
        <f t="shared" si="1036"/>
        <v>2.4827919661778521E-16</v>
      </c>
      <c r="R4015" s="57">
        <f>IF((H4015+N4015-O4015)&gt;SetUp!$B$56,T4014+H4015+N4015-O4015-SetUp!$B$56,T4014)</f>
        <v>0</v>
      </c>
      <c r="S4015" s="57">
        <f>R4015*SetUp!$B$65</f>
        <v>0</v>
      </c>
      <c r="T4015" s="57">
        <f>IF((R4015-S4015)&lt;SetUp!$B$53,R4015-S4015,SetUp!$B$53)</f>
        <v>0</v>
      </c>
      <c r="U4015" s="57">
        <f t="shared" si="1037"/>
        <v>0.13371987504847563</v>
      </c>
      <c r="V4015" s="57">
        <f>(L4015-P4015)/1000*SetUp!$B$13*1000000/SetUp!$B$48</f>
        <v>1.7231136777591218E-2</v>
      </c>
      <c r="W4015" s="57">
        <f t="shared" si="1039"/>
        <v>3.8597597340483958E-17</v>
      </c>
      <c r="X4015" s="57">
        <f>MAX((SetUp!$B$56*(1-($H4015/SetUp!$B$56)^2)*TANH(($B4015-$D4015)/SetUp!$B$56))/(1+$H4015/SetUp!$B$56*TANH(($B4015-$D4015)/SetUp!$B$56)),0)</f>
        <v>0</v>
      </c>
    </row>
    <row r="4016" spans="1:24" x14ac:dyDescent="0.3">
      <c r="A4016" s="64">
        <v>30678</v>
      </c>
      <c r="B4016" s="57">
        <v>0</v>
      </c>
      <c r="C4016" s="57"/>
      <c r="D4016" s="57">
        <v>5.4390000000000001</v>
      </c>
      <c r="E4016" s="57">
        <f t="shared" si="1031"/>
        <v>0</v>
      </c>
      <c r="F4016" s="57">
        <f t="shared" si="1032"/>
        <v>5.4390000000000001</v>
      </c>
      <c r="G4016" s="57">
        <f t="shared" si="1033"/>
        <v>0</v>
      </c>
      <c r="H4016" s="57">
        <f>IF(Q4015&gt;SetUp!$B$56,SetUp!$B$56,Q4015)</f>
        <v>2.4827919661778521E-16</v>
      </c>
      <c r="I4016" s="57">
        <f t="shared" si="1038"/>
        <v>0.13371987504847563</v>
      </c>
      <c r="J4016" s="57">
        <f>MIN(F4016,H4016,(1-EXP(-SetUp!$B$52*H4016/SetUp!$B$56))*F4016)</f>
        <v>0</v>
      </c>
      <c r="K4016" s="57">
        <f t="shared" si="1034"/>
        <v>2.4827919661778521E-16</v>
      </c>
      <c r="L4016" s="57">
        <f>IF(I4016&lt;=0,0,MIN(SetUp!$B$50*I4016^SetUp!$B$55,I4016))</f>
        <v>7.1563150969826189E-4</v>
      </c>
      <c r="M4016" s="57">
        <f t="shared" si="1035"/>
        <v>0.13300424353877738</v>
      </c>
      <c r="N4016" s="57">
        <f>IF(SetUp!$B$62=0,X4016,(B4016-E4016)*(1-(H4016/SetUp!$B$66/SetUp!$B$56)))</f>
        <v>0</v>
      </c>
      <c r="O4016" s="57">
        <f>K4016*SetUp!$B$65</f>
        <v>0</v>
      </c>
      <c r="P4016" s="57">
        <f>MIN(SetUp!$B$54*L4016^SetUp!$B$51,L4016)</f>
        <v>4.1545123211172177E-4</v>
      </c>
      <c r="Q4016" s="57">
        <f t="shared" si="1036"/>
        <v>2.4827919661778521E-16</v>
      </c>
      <c r="R4016" s="57">
        <f>IF((H4016+N4016-O4016)&gt;SetUp!$B$56,T4015+H4016+N4016-O4016-SetUp!$B$56,T4015)</f>
        <v>0</v>
      </c>
      <c r="S4016" s="57">
        <f>R4016*SetUp!$B$65</f>
        <v>0</v>
      </c>
      <c r="T4016" s="57">
        <f>IF((R4016-S4016)&lt;SetUp!$B$53,R4016-S4016,SetUp!$B$53)</f>
        <v>0</v>
      </c>
      <c r="U4016" s="57">
        <f t="shared" si="1037"/>
        <v>0.13300424353877738</v>
      </c>
      <c r="V4016" s="57">
        <f>(L4016-P4016)/1000*SetUp!$B$13*1000000/SetUp!$B$48</f>
        <v>1.7073558674877701E-2</v>
      </c>
      <c r="W4016" s="57">
        <f t="shared" si="1039"/>
        <v>1.1709383462843448E-17</v>
      </c>
      <c r="X4016" s="57">
        <f>MAX((SetUp!$B$56*(1-($H4016/SetUp!$B$56)^2)*TANH(($B4016-$D4016)/SetUp!$B$56))/(1+$H4016/SetUp!$B$56*TANH(($B4016-$D4016)/SetUp!$B$56)),0)</f>
        <v>0</v>
      </c>
    </row>
    <row r="4017" spans="1:24" x14ac:dyDescent="0.3">
      <c r="A4017" s="64">
        <v>30679</v>
      </c>
      <c r="B4017" s="57">
        <v>0.28499999999999998</v>
      </c>
      <c r="C4017" s="57"/>
      <c r="D4017" s="57">
        <v>5.4390000000000001</v>
      </c>
      <c r="E4017" s="57">
        <f t="shared" si="1031"/>
        <v>0.28499999999999998</v>
      </c>
      <c r="F4017" s="57">
        <f t="shared" si="1032"/>
        <v>5.1539999999999999</v>
      </c>
      <c r="G4017" s="57">
        <f t="shared" si="1033"/>
        <v>0</v>
      </c>
      <c r="H4017" s="57">
        <f>IF(Q4016&gt;SetUp!$B$56,SetUp!$B$56,Q4016)</f>
        <v>2.4827919661778521E-16</v>
      </c>
      <c r="I4017" s="57">
        <f t="shared" si="1038"/>
        <v>0.13300424353877738</v>
      </c>
      <c r="J4017" s="57">
        <f>MIN(F4017,H4017,(1-EXP(-SetUp!$B$52*H4017/SetUp!$B$56))*F4017)</f>
        <v>0</v>
      </c>
      <c r="K4017" s="57">
        <f t="shared" si="1034"/>
        <v>2.4827919661778521E-16</v>
      </c>
      <c r="L4017" s="57">
        <f>IF(I4017&lt;=0,0,MIN(SetUp!$B$50*I4017^SetUp!$B$55,I4017))</f>
        <v>7.0925980262949179E-4</v>
      </c>
      <c r="M4017" s="57">
        <f t="shared" si="1035"/>
        <v>0.1322949837361479</v>
      </c>
      <c r="N4017" s="57">
        <f>IF(SetUp!$B$62=0,X4017,(B4017-E4017)*(1-(H4017/SetUp!$B$66/SetUp!$B$56)))</f>
        <v>0</v>
      </c>
      <c r="O4017" s="57">
        <f>K4017*SetUp!$B$65</f>
        <v>0</v>
      </c>
      <c r="P4017" s="57">
        <f>MIN(SetUp!$B$54*L4017^SetUp!$B$51,L4017)</f>
        <v>4.1181486568770569E-4</v>
      </c>
      <c r="Q4017" s="57">
        <f t="shared" si="1036"/>
        <v>2.4827919661778521E-16</v>
      </c>
      <c r="R4017" s="57">
        <f>IF((H4017+N4017-O4017)&gt;SetUp!$B$56,T4016+H4017+N4017-O4017-SetUp!$B$56,T4016)</f>
        <v>0</v>
      </c>
      <c r="S4017" s="57">
        <f>R4017*SetUp!$B$65</f>
        <v>0</v>
      </c>
      <c r="T4017" s="57">
        <f>IF((R4017-S4017)&lt;SetUp!$B$53,R4017-S4017,SetUp!$B$53)</f>
        <v>0</v>
      </c>
      <c r="U4017" s="57">
        <f t="shared" si="1037"/>
        <v>0.1322949837361479</v>
      </c>
      <c r="V4017" s="57">
        <f>(L4017-P4017)/1000*SetUp!$B$13*1000000/SetUp!$B$48</f>
        <v>1.6917978836756851E-2</v>
      </c>
      <c r="W4017" s="57">
        <f t="shared" si="1039"/>
        <v>1.1275702593849246E-17</v>
      </c>
      <c r="X4017" s="57">
        <f>MAX((SetUp!$B$56*(1-($H4017/SetUp!$B$56)^2)*TANH(($B4017-$D4017)/SetUp!$B$56))/(1+$H4017/SetUp!$B$56*TANH(($B4017-$D4017)/SetUp!$B$56)),0)</f>
        <v>0</v>
      </c>
    </row>
    <row r="4018" spans="1:24" x14ac:dyDescent="0.3">
      <c r="A4018" s="64">
        <v>30680</v>
      </c>
      <c r="B4018" s="57">
        <v>0.27900000000000003</v>
      </c>
      <c r="C4018" s="57"/>
      <c r="D4018" s="57">
        <v>5.4390000000000001</v>
      </c>
      <c r="E4018" s="57">
        <f t="shared" si="1031"/>
        <v>0.27900000000000003</v>
      </c>
      <c r="F4018" s="57">
        <f t="shared" si="1032"/>
        <v>5.16</v>
      </c>
      <c r="G4018" s="57">
        <f t="shared" si="1033"/>
        <v>0</v>
      </c>
      <c r="H4018" s="57">
        <f>IF(Q4017&gt;SetUp!$B$56,SetUp!$B$56,Q4017)</f>
        <v>2.4827919661778521E-16</v>
      </c>
      <c r="I4018" s="57">
        <f t="shared" si="1038"/>
        <v>0.1322949837361479</v>
      </c>
      <c r="J4018" s="57">
        <f>MIN(F4018,H4018,(1-EXP(-SetUp!$B$52*H4018/SetUp!$B$56))*F4018)</f>
        <v>0</v>
      </c>
      <c r="K4018" s="57">
        <f t="shared" si="1034"/>
        <v>2.4827919661778521E-16</v>
      </c>
      <c r="L4018" s="57">
        <f>IF(I4018&lt;=0,0,MIN(SetUp!$B$50*I4018^SetUp!$B$55,I4018))</f>
        <v>7.0296733738459008E-4</v>
      </c>
      <c r="M4018" s="57">
        <f t="shared" si="1035"/>
        <v>0.13159201639876331</v>
      </c>
      <c r="N4018" s="57">
        <f>IF(SetUp!$B$62=0,X4018,(B4018-E4018)*(1-(H4018/SetUp!$B$66/SetUp!$B$56)))</f>
        <v>0</v>
      </c>
      <c r="O4018" s="57">
        <f>K4018*SetUp!$B$65</f>
        <v>0</v>
      </c>
      <c r="P4018" s="57">
        <f>MIN(SetUp!$B$54*L4018^SetUp!$B$51,L4018)</f>
        <v>4.0822317754166506E-4</v>
      </c>
      <c r="Q4018" s="57">
        <f t="shared" si="1036"/>
        <v>2.4827919661778521E-16</v>
      </c>
      <c r="R4018" s="57">
        <f>IF((H4018+N4018-O4018)&gt;SetUp!$B$56,T4017+H4018+N4018-O4018-SetUp!$B$56,T4017)</f>
        <v>0</v>
      </c>
      <c r="S4018" s="57">
        <f>R4018*SetUp!$B$65</f>
        <v>0</v>
      </c>
      <c r="T4018" s="57">
        <f>IF((R4018-S4018)&lt;SetUp!$B$53,R4018-S4018,SetUp!$B$53)</f>
        <v>0</v>
      </c>
      <c r="U4018" s="57">
        <f t="shared" si="1037"/>
        <v>0.13159201639876331</v>
      </c>
      <c r="V4018" s="57">
        <f>(L4018-P4018)/1000*SetUp!$B$13*1000000/SetUp!$B$48</f>
        <v>1.6764364893043053E-2</v>
      </c>
      <c r="W4018" s="57">
        <f t="shared" si="1039"/>
        <v>-2.8948198005362968E-17</v>
      </c>
      <c r="X4018" s="57">
        <f>MAX((SetUp!$B$56*(1-($H4018/SetUp!$B$56)^2)*TANH(($B4018-$D4018)/SetUp!$B$56))/(1+$H4018/SetUp!$B$56*TANH(($B4018-$D4018)/SetUp!$B$56)),0)</f>
        <v>0</v>
      </c>
    </row>
    <row r="4019" spans="1:24" x14ac:dyDescent="0.3">
      <c r="A4019" s="64">
        <v>30681</v>
      </c>
      <c r="B4019" s="57">
        <v>0.315</v>
      </c>
      <c r="C4019" s="57"/>
      <c r="D4019" s="57">
        <v>5.4390000000000001</v>
      </c>
      <c r="E4019" s="57">
        <f t="shared" si="1031"/>
        <v>0.315</v>
      </c>
      <c r="F4019" s="57">
        <f t="shared" si="1032"/>
        <v>5.1239999999999997</v>
      </c>
      <c r="G4019" s="57">
        <f t="shared" si="1033"/>
        <v>0</v>
      </c>
      <c r="H4019" s="57">
        <f>IF(Q4018&gt;SetUp!$B$56,SetUp!$B$56,Q4018)</f>
        <v>2.4827919661778521E-16</v>
      </c>
      <c r="I4019" s="57">
        <f t="shared" si="1038"/>
        <v>0.13159201639876331</v>
      </c>
      <c r="J4019" s="57">
        <f>MIN(F4019,H4019,(1-EXP(-SetUp!$B$52*H4019/SetUp!$B$56))*F4019)</f>
        <v>0</v>
      </c>
      <c r="K4019" s="57">
        <f t="shared" si="1034"/>
        <v>2.4827919661778521E-16</v>
      </c>
      <c r="L4019" s="57">
        <f>IF(I4019&lt;=0,0,MIN(SetUp!$B$50*I4019^SetUp!$B$55,I4019))</f>
        <v>6.9675285015423285E-4</v>
      </c>
      <c r="M4019" s="57">
        <f t="shared" si="1035"/>
        <v>0.13089526354860909</v>
      </c>
      <c r="N4019" s="57">
        <f>IF(SetUp!$B$62=0,X4019,(B4019-E4019)*(1-(H4019/SetUp!$B$66/SetUp!$B$56)))</f>
        <v>0</v>
      </c>
      <c r="O4019" s="57">
        <f>K4019*SetUp!$B$65</f>
        <v>0</v>
      </c>
      <c r="P4019" s="57">
        <f>MIN(SetUp!$B$54*L4019^SetUp!$B$51,L4019)</f>
        <v>4.0467546177360922E-4</v>
      </c>
      <c r="Q4019" s="57">
        <f t="shared" si="1036"/>
        <v>2.4827919661778521E-16</v>
      </c>
      <c r="R4019" s="57">
        <f>IF((H4019+N4019-O4019)&gt;SetUp!$B$56,T4018+H4019+N4019-O4019-SetUp!$B$56,T4018)</f>
        <v>0</v>
      </c>
      <c r="S4019" s="57">
        <f>R4019*SetUp!$B$65</f>
        <v>0</v>
      </c>
      <c r="T4019" s="57">
        <f>IF((R4019-S4019)&lt;SetUp!$B$53,R4019-S4019,SetUp!$B$53)</f>
        <v>0</v>
      </c>
      <c r="U4019" s="57">
        <f t="shared" si="1037"/>
        <v>0.13089526354860909</v>
      </c>
      <c r="V4019" s="57">
        <f>(L4019-P4019)/1000*SetUp!$B$13*1000000/SetUp!$B$48</f>
        <v>1.6612685111146105E-2</v>
      </c>
      <c r="W4019" s="57">
        <f t="shared" si="1039"/>
        <v>4.0874421902703517E-17</v>
      </c>
      <c r="X4019" s="57">
        <f>MAX((SetUp!$B$56*(1-($H4019/SetUp!$B$56)^2)*TANH(($B4019-$D4019)/SetUp!$B$56))/(1+$H4019/SetUp!$B$56*TANH(($B4019-$D4019)/SetUp!$B$56)),0)</f>
        <v>0</v>
      </c>
    </row>
    <row r="4020" spans="1:24" x14ac:dyDescent="0.3">
      <c r="A4020" s="64">
        <v>30682</v>
      </c>
      <c r="B4020" s="57">
        <v>0</v>
      </c>
      <c r="C4020" s="57"/>
      <c r="D4020" s="57">
        <v>5.1120000000000001</v>
      </c>
      <c r="E4020" s="57">
        <f t="shared" si="1031"/>
        <v>0</v>
      </c>
      <c r="F4020" s="57">
        <f t="shared" si="1032"/>
        <v>5.1120000000000001</v>
      </c>
      <c r="G4020" s="57">
        <f t="shared" si="1033"/>
        <v>0</v>
      </c>
      <c r="H4020" s="57">
        <f>IF(Q4019&gt;SetUp!$B$56,SetUp!$B$56,Q4019)</f>
        <v>2.4827919661778521E-16</v>
      </c>
      <c r="I4020" s="57">
        <f t="shared" si="1038"/>
        <v>0.13089526354860909</v>
      </c>
      <c r="J4020" s="57">
        <f>MIN(F4020,H4020,(1-EXP(-SetUp!$B$52*H4020/SetUp!$B$56))*F4020)</f>
        <v>0</v>
      </c>
      <c r="K4020" s="57">
        <f t="shared" si="1034"/>
        <v>2.4827919661778521E-16</v>
      </c>
      <c r="L4020" s="57">
        <f>IF(I4020&lt;=0,0,MIN(SetUp!$B$50*I4020^SetUp!$B$55,I4020))</f>
        <v>6.9061510169698449E-4</v>
      </c>
      <c r="M4020" s="57">
        <f t="shared" si="1035"/>
        <v>0.1302046484469121</v>
      </c>
      <c r="N4020" s="57">
        <f>IF(SetUp!$B$62=0,X4020,(B4020-E4020)*(1-(H4020/SetUp!$B$66/SetUp!$B$56)))</f>
        <v>0</v>
      </c>
      <c r="O4020" s="57">
        <f>K4020*SetUp!$B$65</f>
        <v>0</v>
      </c>
      <c r="P4020" s="57">
        <f>MIN(SetUp!$B$54*L4020^SetUp!$B$51,L4020)</f>
        <v>4.0117102610126928E-4</v>
      </c>
      <c r="Q4020" s="57">
        <f t="shared" si="1036"/>
        <v>2.4827919661778521E-16</v>
      </c>
      <c r="R4020" s="57">
        <f>IF((H4020+N4020-O4020)&gt;SetUp!$B$56,T4019+H4020+N4020-O4020-SetUp!$B$56,T4019)</f>
        <v>0</v>
      </c>
      <c r="S4020" s="57">
        <f>R4020*SetUp!$B$65</f>
        <v>0</v>
      </c>
      <c r="T4020" s="57">
        <f>IF((R4020-S4020)&lt;SetUp!$B$53,R4020-S4020,SetUp!$B$53)</f>
        <v>0</v>
      </c>
      <c r="U4020" s="57">
        <f t="shared" si="1037"/>
        <v>0.1302046484469121</v>
      </c>
      <c r="V4020" s="57">
        <f>(L4020-P4020)/1000*SetUp!$B$13*1000000/SetUp!$B$48</f>
        <v>1.6462908381295896E-2</v>
      </c>
      <c r="W4020" s="57">
        <f t="shared" si="1039"/>
        <v>-5.2041704279304213E-18</v>
      </c>
      <c r="X4020" s="57">
        <f>MAX((SetUp!$B$56*(1-($H4020/SetUp!$B$56)^2)*TANH(($B4020-$D4020)/SetUp!$B$56))/(1+$H4020/SetUp!$B$56*TANH(($B4020-$D4020)/SetUp!$B$56)),0)</f>
        <v>0</v>
      </c>
    </row>
    <row r="4021" spans="1:24" x14ac:dyDescent="0.3">
      <c r="A4021" s="64">
        <v>30683</v>
      </c>
      <c r="B4021" s="57">
        <v>0</v>
      </c>
      <c r="C4021" s="57"/>
      <c r="D4021" s="57">
        <v>5.1120000000000001</v>
      </c>
      <c r="E4021" s="57">
        <f t="shared" si="1031"/>
        <v>0</v>
      </c>
      <c r="F4021" s="57">
        <f t="shared" si="1032"/>
        <v>5.1120000000000001</v>
      </c>
      <c r="G4021" s="57">
        <f t="shared" si="1033"/>
        <v>0</v>
      </c>
      <c r="H4021" s="57">
        <f>IF(Q4020&gt;SetUp!$B$56,SetUp!$B$56,Q4020)</f>
        <v>2.4827919661778521E-16</v>
      </c>
      <c r="I4021" s="57">
        <f t="shared" si="1038"/>
        <v>0.1302046484469121</v>
      </c>
      <c r="J4021" s="57">
        <f>MIN(F4021,H4021,(1-EXP(-SetUp!$B$52*H4021/SetUp!$B$56))*F4021)</f>
        <v>0</v>
      </c>
      <c r="K4021" s="57">
        <f t="shared" si="1034"/>
        <v>2.4827919661778521E-16</v>
      </c>
      <c r="L4021" s="57">
        <f>IF(I4021&lt;=0,0,MIN(SetUp!$B$50*I4021^SetUp!$B$55,I4021))</f>
        <v>6.8455287677648686E-4</v>
      </c>
      <c r="M4021" s="57">
        <f t="shared" si="1035"/>
        <v>0.12952009557013561</v>
      </c>
      <c r="N4021" s="57">
        <f>IF(SetUp!$B$62=0,X4021,(B4021-E4021)*(1-(H4021/SetUp!$B$66/SetUp!$B$56)))</f>
        <v>0</v>
      </c>
      <c r="O4021" s="57">
        <f>K4021*SetUp!$B$65</f>
        <v>0</v>
      </c>
      <c r="P4021" s="57">
        <f>MIN(SetUp!$B$54*L4021^SetUp!$B$51,L4021)</f>
        <v>3.9770919155014559E-4</v>
      </c>
      <c r="Q4021" s="57">
        <f t="shared" si="1036"/>
        <v>2.4827919661778521E-16</v>
      </c>
      <c r="R4021" s="57">
        <f>IF((H4021+N4021-O4021)&gt;SetUp!$B$56,T4020+H4021+N4021-O4021-SetUp!$B$56,T4020)</f>
        <v>0</v>
      </c>
      <c r="S4021" s="57">
        <f>R4021*SetUp!$B$65</f>
        <v>0</v>
      </c>
      <c r="T4021" s="57">
        <f>IF((R4021-S4021)&lt;SetUp!$B$53,R4021-S4021,SetUp!$B$53)</f>
        <v>0</v>
      </c>
      <c r="U4021" s="57">
        <f t="shared" si="1037"/>
        <v>0.12952009557013561</v>
      </c>
      <c r="V4021" s="57">
        <f>(L4021-P4021)/1000*SetUp!$B$13*1000000/SetUp!$B$48</f>
        <v>1.6315004202160435E-2</v>
      </c>
      <c r="W4021" s="57">
        <f t="shared" si="1039"/>
        <v>-2.8189256484623115E-18</v>
      </c>
      <c r="X4021" s="57">
        <f>MAX((SetUp!$B$56*(1-($H4021/SetUp!$B$56)^2)*TANH(($B4021-$D4021)/SetUp!$B$56))/(1+$H4021/SetUp!$B$56*TANH(($B4021-$D4021)/SetUp!$B$56)),0)</f>
        <v>0</v>
      </c>
    </row>
    <row r="4022" spans="1:24" x14ac:dyDescent="0.3">
      <c r="A4022" s="64">
        <v>30684</v>
      </c>
      <c r="B4022" s="57">
        <v>8.9999999999999993E-3</v>
      </c>
      <c r="C4022" s="57"/>
      <c r="D4022" s="57">
        <v>5.1120000000000001</v>
      </c>
      <c r="E4022" s="57">
        <f t="shared" si="1031"/>
        <v>8.9999999999999993E-3</v>
      </c>
      <c r="F4022" s="57">
        <f t="shared" si="1032"/>
        <v>5.1029999999999998</v>
      </c>
      <c r="G4022" s="57">
        <f t="shared" si="1033"/>
        <v>0</v>
      </c>
      <c r="H4022" s="57">
        <f>IF(Q4021&gt;SetUp!$B$56,SetUp!$B$56,Q4021)</f>
        <v>2.4827919661778521E-16</v>
      </c>
      <c r="I4022" s="57">
        <f t="shared" si="1038"/>
        <v>0.12952009557013561</v>
      </c>
      <c r="J4022" s="57">
        <f>MIN(F4022,H4022,(1-EXP(-SetUp!$B$52*H4022/SetUp!$B$56))*F4022)</f>
        <v>0</v>
      </c>
      <c r="K4022" s="57">
        <f t="shared" si="1034"/>
        <v>2.4827919661778521E-16</v>
      </c>
      <c r="L4022" s="57">
        <f>IF(I4022&lt;=0,0,MIN(SetUp!$B$50*I4022^SetUp!$B$55,I4022))</f>
        <v>6.7856498361347874E-4</v>
      </c>
      <c r="M4022" s="57">
        <f t="shared" si="1035"/>
        <v>0.12884153058652212</v>
      </c>
      <c r="N4022" s="57">
        <f>IF(SetUp!$B$62=0,X4022,(B4022-E4022)*(1-(H4022/SetUp!$B$66/SetUp!$B$56)))</f>
        <v>0</v>
      </c>
      <c r="O4022" s="57">
        <f>K4022*SetUp!$B$65</f>
        <v>0</v>
      </c>
      <c r="P4022" s="57">
        <f>MIN(SetUp!$B$54*L4022^SetUp!$B$51,L4022)</f>
        <v>3.9428929215167544E-4</v>
      </c>
      <c r="Q4022" s="57">
        <f t="shared" si="1036"/>
        <v>2.4827919661778521E-16</v>
      </c>
      <c r="R4022" s="57">
        <f>IF((H4022+N4022-O4022)&gt;SetUp!$B$56,T4021+H4022+N4022-O4022-SetUp!$B$56,T4021)</f>
        <v>0</v>
      </c>
      <c r="S4022" s="57">
        <f>R4022*SetUp!$B$65</f>
        <v>0</v>
      </c>
      <c r="T4022" s="57">
        <f>IF((R4022-S4022)&lt;SetUp!$B$53,R4022-S4022,SetUp!$B$53)</f>
        <v>0</v>
      </c>
      <c r="U4022" s="57">
        <f t="shared" si="1037"/>
        <v>0.12884153058652212</v>
      </c>
      <c r="V4022" s="57">
        <f>(L4022-P4022)/1000*SetUp!$B$13*1000000/SetUp!$B$48</f>
        <v>1.616894266684548E-2</v>
      </c>
      <c r="W4022" s="57">
        <f t="shared" si="1039"/>
        <v>-1.0083080204115191E-17</v>
      </c>
      <c r="X4022" s="57">
        <f>MAX((SetUp!$B$56*(1-($H4022/SetUp!$B$56)^2)*TANH(($B4022-$D4022)/SetUp!$B$56))/(1+$H4022/SetUp!$B$56*TANH(($B4022-$D4022)/SetUp!$B$56)),0)</f>
        <v>0</v>
      </c>
    </row>
    <row r="4023" spans="1:24" x14ac:dyDescent="0.3">
      <c r="A4023" s="64">
        <v>30685</v>
      </c>
      <c r="B4023" s="57">
        <v>3.5999999999999997E-2</v>
      </c>
      <c r="C4023" s="57"/>
      <c r="D4023" s="57">
        <v>5.1120000000000001</v>
      </c>
      <c r="E4023" s="57">
        <f t="shared" si="1031"/>
        <v>3.5999999999999997E-2</v>
      </c>
      <c r="F4023" s="57">
        <f t="shared" si="1032"/>
        <v>5.0760000000000005</v>
      </c>
      <c r="G4023" s="57">
        <f t="shared" si="1033"/>
        <v>0</v>
      </c>
      <c r="H4023" s="57">
        <f>IF(Q4022&gt;SetUp!$B$56,SetUp!$B$56,Q4022)</f>
        <v>2.4827919661778521E-16</v>
      </c>
      <c r="I4023" s="57">
        <f t="shared" si="1038"/>
        <v>0.12884153058652212</v>
      </c>
      <c r="J4023" s="57">
        <f>MIN(F4023,H4023,(1-EXP(-SetUp!$B$52*H4023/SetUp!$B$56))*F4023)</f>
        <v>0</v>
      </c>
      <c r="K4023" s="57">
        <f t="shared" si="1034"/>
        <v>2.4827919661778521E-16</v>
      </c>
      <c r="L4023" s="57">
        <f>IF(I4023&lt;=0,0,MIN(SetUp!$B$50*I4023^SetUp!$B$55,I4023))</f>
        <v>6.7265025335221042E-4</v>
      </c>
      <c r="M4023" s="57">
        <f t="shared" si="1035"/>
        <v>0.12816888033316992</v>
      </c>
      <c r="N4023" s="57">
        <f>IF(SetUp!$B$62=0,X4023,(B4023-E4023)*(1-(H4023/SetUp!$B$66/SetUp!$B$56)))</f>
        <v>0</v>
      </c>
      <c r="O4023" s="57">
        <f>K4023*SetUp!$B$65</f>
        <v>0</v>
      </c>
      <c r="P4023" s="57">
        <f>MIN(SetUp!$B$54*L4023^SetUp!$B$51,L4023)</f>
        <v>3.9091067464928773E-4</v>
      </c>
      <c r="Q4023" s="57">
        <f t="shared" si="1036"/>
        <v>2.4827919661778521E-16</v>
      </c>
      <c r="R4023" s="57">
        <f>IF((H4023+N4023-O4023)&gt;SetUp!$B$56,T4022+H4023+N4023-O4023-SetUp!$B$56,T4022)</f>
        <v>0</v>
      </c>
      <c r="S4023" s="57">
        <f>R4023*SetUp!$B$65</f>
        <v>0</v>
      </c>
      <c r="T4023" s="57">
        <f>IF((R4023-S4023)&lt;SetUp!$B$53,R4023-S4023,SetUp!$B$53)</f>
        <v>0</v>
      </c>
      <c r="U4023" s="57">
        <f t="shared" si="1037"/>
        <v>0.12816888033316992</v>
      </c>
      <c r="V4023" s="57">
        <f>(L4023-P4023)/1000*SetUp!$B$13*1000000/SetUp!$B$48</f>
        <v>1.6024694449264399E-2</v>
      </c>
      <c r="W4023" s="57">
        <f t="shared" si="1039"/>
        <v>1.3227266504323154E-17</v>
      </c>
      <c r="X4023" s="57">
        <f>MAX((SetUp!$B$56*(1-($H4023/SetUp!$B$56)^2)*TANH(($B4023-$D4023)/SetUp!$B$56))/(1+$H4023/SetUp!$B$56*TANH(($B4023-$D4023)/SetUp!$B$56)),0)</f>
        <v>0</v>
      </c>
    </row>
    <row r="4024" spans="1:24" x14ac:dyDescent="0.3">
      <c r="A4024" s="64">
        <v>30686</v>
      </c>
      <c r="B4024" s="57">
        <v>1.206</v>
      </c>
      <c r="C4024" s="57"/>
      <c r="D4024" s="57">
        <v>5.1120000000000001</v>
      </c>
      <c r="E4024" s="57">
        <f t="shared" si="1031"/>
        <v>1.206</v>
      </c>
      <c r="F4024" s="57">
        <f t="shared" si="1032"/>
        <v>3.9060000000000001</v>
      </c>
      <c r="G4024" s="57">
        <f t="shared" si="1033"/>
        <v>0</v>
      </c>
      <c r="H4024" s="57">
        <f>IF(Q4023&gt;SetUp!$B$56,SetUp!$B$56,Q4023)</f>
        <v>2.4827919661778521E-16</v>
      </c>
      <c r="I4024" s="57">
        <f t="shared" si="1038"/>
        <v>0.12816888033316992</v>
      </c>
      <c r="J4024" s="57">
        <f>MIN(F4024,H4024,(1-EXP(-SetUp!$B$52*H4024/SetUp!$B$56))*F4024)</f>
        <v>0</v>
      </c>
      <c r="K4024" s="57">
        <f t="shared" si="1034"/>
        <v>2.4827919661778521E-16</v>
      </c>
      <c r="L4024" s="57">
        <f>IF(I4024&lt;=0,0,MIN(SetUp!$B$50*I4024^SetUp!$B$55,I4024))</f>
        <v>6.66807539540818E-4</v>
      </c>
      <c r="M4024" s="57">
        <f t="shared" si="1035"/>
        <v>0.1275020727936291</v>
      </c>
      <c r="N4024" s="57">
        <f>IF(SetUp!$B$62=0,X4024,(B4024-E4024)*(1-(H4024/SetUp!$B$66/SetUp!$B$56)))</f>
        <v>0</v>
      </c>
      <c r="O4024" s="57">
        <f>K4024*SetUp!$B$65</f>
        <v>0</v>
      </c>
      <c r="P4024" s="57">
        <f>MIN(SetUp!$B$54*L4024^SetUp!$B$51,L4024)</f>
        <v>3.8757269821210411E-4</v>
      </c>
      <c r="Q4024" s="57">
        <f t="shared" si="1036"/>
        <v>2.4827919661778521E-16</v>
      </c>
      <c r="R4024" s="57">
        <f>IF((H4024+N4024-O4024)&gt;SetUp!$B$56,T4023+H4024+N4024-O4024-SetUp!$B$56,T4023)</f>
        <v>0</v>
      </c>
      <c r="S4024" s="57">
        <f>R4024*SetUp!$B$65</f>
        <v>0</v>
      </c>
      <c r="T4024" s="57">
        <f>IF((R4024-S4024)&lt;SetUp!$B$53,R4024-S4024,SetUp!$B$53)</f>
        <v>0</v>
      </c>
      <c r="U4024" s="57">
        <f t="shared" si="1037"/>
        <v>0.1275020727936291</v>
      </c>
      <c r="V4024" s="57">
        <f>(L4024-P4024)/1000*SetUp!$B$13*1000000/SetUp!$B$48</f>
        <v>1.5882230790867036E-2</v>
      </c>
      <c r="W4024" s="57">
        <f t="shared" si="1039"/>
        <v>-2.9923979960599922E-17</v>
      </c>
      <c r="X4024" s="57">
        <f>MAX((SetUp!$B$56*(1-($H4024/SetUp!$B$56)^2)*TANH(($B4024-$D4024)/SetUp!$B$56))/(1+$H4024/SetUp!$B$56*TANH(($B4024-$D4024)/SetUp!$B$56)),0)</f>
        <v>0</v>
      </c>
    </row>
    <row r="4025" spans="1:24" x14ac:dyDescent="0.3">
      <c r="A4025" s="64">
        <v>30687</v>
      </c>
      <c r="B4025" s="57">
        <v>0</v>
      </c>
      <c r="C4025" s="57"/>
      <c r="D4025" s="57">
        <v>5.1120000000000001</v>
      </c>
      <c r="E4025" s="57">
        <f t="shared" si="1031"/>
        <v>0</v>
      </c>
      <c r="F4025" s="57">
        <f t="shared" si="1032"/>
        <v>5.1120000000000001</v>
      </c>
      <c r="G4025" s="57">
        <f t="shared" si="1033"/>
        <v>0</v>
      </c>
      <c r="H4025" s="57">
        <f>IF(Q4024&gt;SetUp!$B$56,SetUp!$B$56,Q4024)</f>
        <v>2.4827919661778521E-16</v>
      </c>
      <c r="I4025" s="57">
        <f t="shared" si="1038"/>
        <v>0.1275020727936291</v>
      </c>
      <c r="J4025" s="57">
        <f>MIN(F4025,H4025,(1-EXP(-SetUp!$B$52*H4025/SetUp!$B$56))*F4025)</f>
        <v>0</v>
      </c>
      <c r="K4025" s="57">
        <f t="shared" si="1034"/>
        <v>2.4827919661778521E-16</v>
      </c>
      <c r="L4025" s="57">
        <f>IF(I4025&lt;=0,0,MIN(SetUp!$B$50*I4025^SetUp!$B$55,I4025))</f>
        <v>6.6103571762525211E-4</v>
      </c>
      <c r="M4025" s="57">
        <f t="shared" si="1035"/>
        <v>0.12684103707600386</v>
      </c>
      <c r="N4025" s="57">
        <f>IF(SetUp!$B$62=0,X4025,(B4025-E4025)*(1-(H4025/SetUp!$B$66/SetUp!$B$56)))</f>
        <v>0</v>
      </c>
      <c r="O4025" s="57">
        <f>K4025*SetUp!$B$65</f>
        <v>0</v>
      </c>
      <c r="P4025" s="57">
        <f>MIN(SetUp!$B$54*L4025^SetUp!$B$51,L4025)</f>
        <v>3.8427473415606546E-4</v>
      </c>
      <c r="Q4025" s="57">
        <f t="shared" si="1036"/>
        <v>2.4827919661778521E-16</v>
      </c>
      <c r="R4025" s="57">
        <f>IF((H4025+N4025-O4025)&gt;SetUp!$B$56,T4024+H4025+N4025-O4025-SetUp!$B$56,T4024)</f>
        <v>0</v>
      </c>
      <c r="S4025" s="57">
        <f>R4025*SetUp!$B$65</f>
        <v>0</v>
      </c>
      <c r="T4025" s="57">
        <f>IF((R4025-S4025)&lt;SetUp!$B$53,R4025-S4025,SetUp!$B$53)</f>
        <v>0</v>
      </c>
      <c r="U4025" s="57">
        <f t="shared" si="1037"/>
        <v>0.12684103707600386</v>
      </c>
      <c r="V4025" s="57">
        <f>(L4025-P4025)/1000*SetUp!$B$13*1000000/SetUp!$B$48</f>
        <v>1.5741523487717287E-2</v>
      </c>
      <c r="W4025" s="57">
        <f t="shared" si="1039"/>
        <v>1.0842021724855044E-17</v>
      </c>
      <c r="X4025" s="57">
        <f>MAX((SetUp!$B$56*(1-($H4025/SetUp!$B$56)^2)*TANH(($B4025-$D4025)/SetUp!$B$56))/(1+$H4025/SetUp!$B$56*TANH(($B4025-$D4025)/SetUp!$B$56)),0)</f>
        <v>0</v>
      </c>
    </row>
    <row r="4026" spans="1:24" x14ac:dyDescent="0.3">
      <c r="A4026" s="64">
        <v>30688</v>
      </c>
      <c r="B4026" s="57">
        <v>2.63</v>
      </c>
      <c r="C4026" s="57"/>
      <c r="D4026" s="57">
        <v>5.1120000000000001</v>
      </c>
      <c r="E4026" s="57">
        <f t="shared" si="1031"/>
        <v>2.63</v>
      </c>
      <c r="F4026" s="57">
        <f t="shared" si="1032"/>
        <v>2.4820000000000002</v>
      </c>
      <c r="G4026" s="57">
        <f t="shared" si="1033"/>
        <v>0</v>
      </c>
      <c r="H4026" s="57">
        <f>IF(Q4025&gt;SetUp!$B$56,SetUp!$B$56,Q4025)</f>
        <v>2.4827919661778521E-16</v>
      </c>
      <c r="I4026" s="57">
        <f t="shared" si="1038"/>
        <v>0.12684103707600386</v>
      </c>
      <c r="J4026" s="57">
        <f>MIN(F4026,H4026,(1-EXP(-SetUp!$B$52*H4026/SetUp!$B$56))*F4026)</f>
        <v>0</v>
      </c>
      <c r="K4026" s="57">
        <f t="shared" si="1034"/>
        <v>2.4827919661778521E-16</v>
      </c>
      <c r="L4026" s="57">
        <f>IF(I4026&lt;=0,0,MIN(SetUp!$B$50*I4026^SetUp!$B$55,I4026))</f>
        <v>6.553336844563575E-4</v>
      </c>
      <c r="M4026" s="57">
        <f t="shared" si="1035"/>
        <v>0.1261857033915475</v>
      </c>
      <c r="N4026" s="57">
        <f>IF(SetUp!$B$62=0,X4026,(B4026-E4026)*(1-(H4026/SetUp!$B$66/SetUp!$B$56)))</f>
        <v>0</v>
      </c>
      <c r="O4026" s="57">
        <f>K4026*SetUp!$B$65</f>
        <v>0</v>
      </c>
      <c r="P4026" s="57">
        <f>MIN(SetUp!$B$54*L4026^SetUp!$B$51,L4026)</f>
        <v>3.8101616567226689E-4</v>
      </c>
      <c r="Q4026" s="57">
        <f t="shared" si="1036"/>
        <v>2.4827919661778521E-16</v>
      </c>
      <c r="R4026" s="57">
        <f>IF((H4026+N4026-O4026)&gt;SetUp!$B$56,T4025+H4026+N4026-O4026-SetUp!$B$56,T4025)</f>
        <v>0</v>
      </c>
      <c r="S4026" s="57">
        <f>R4026*SetUp!$B$65</f>
        <v>0</v>
      </c>
      <c r="T4026" s="57">
        <f>IF((R4026-S4026)&lt;SetUp!$B$53,R4026-S4026,SetUp!$B$53)</f>
        <v>0</v>
      </c>
      <c r="U4026" s="57">
        <f t="shared" si="1037"/>
        <v>0.1261857033915475</v>
      </c>
      <c r="V4026" s="57">
        <f>(L4026-P4026)/1000*SetUp!$B$13*1000000/SetUp!$B$48</f>
        <v>1.5602544877908544E-2</v>
      </c>
      <c r="W4026" s="57">
        <f t="shared" si="1039"/>
        <v>2.1890041862482335E-16</v>
      </c>
      <c r="X4026" s="57">
        <f>MAX((SetUp!$B$56*(1-($H4026/SetUp!$B$56)^2)*TANH(($B4026-$D4026)/SetUp!$B$56))/(1+$H4026/SetUp!$B$56*TANH(($B4026-$D4026)/SetUp!$B$56)),0)</f>
        <v>0</v>
      </c>
    </row>
    <row r="4027" spans="1:24" x14ac:dyDescent="0.3">
      <c r="A4027" s="64">
        <v>30689</v>
      </c>
      <c r="B4027" s="57">
        <v>8.0709999999999997</v>
      </c>
      <c r="C4027" s="57"/>
      <c r="D4027" s="57">
        <v>5.1120000000000001</v>
      </c>
      <c r="E4027" s="57">
        <f t="shared" si="1031"/>
        <v>5.1120000000000001</v>
      </c>
      <c r="F4027" s="57">
        <f t="shared" si="1032"/>
        <v>0</v>
      </c>
      <c r="G4027" s="57">
        <f t="shared" si="1033"/>
        <v>2.1066021013256275E-3</v>
      </c>
      <c r="H4027" s="57">
        <f>IF(Q4026&gt;SetUp!$B$56,SetUp!$B$56,Q4026)</f>
        <v>2.4827919661778521E-16</v>
      </c>
      <c r="I4027" s="57">
        <f t="shared" si="1038"/>
        <v>0.12829230549287313</v>
      </c>
      <c r="J4027" s="57">
        <f>MIN(F4027,H4027,(1-EXP(-SetUp!$B$52*H4027/SetUp!$B$56))*F4027)</f>
        <v>0</v>
      </c>
      <c r="K4027" s="57">
        <f t="shared" si="1034"/>
        <v>2.4827919661778521E-16</v>
      </c>
      <c r="L4027" s="57">
        <f>IF(I4027&lt;=0,0,MIN(SetUp!$B$50*I4027^SetUp!$B$55,I4027))</f>
        <v>6.6787809637528135E-4</v>
      </c>
      <c r="M4027" s="57">
        <f t="shared" si="1035"/>
        <v>0.12762442739649785</v>
      </c>
      <c r="N4027" s="57">
        <f>IF(SetUp!$B$62=0,X4027,(B4027-E4027)*(1-(H4027/SetUp!$B$66/SetUp!$B$56)))</f>
        <v>2.956893397898674</v>
      </c>
      <c r="O4027" s="57">
        <f>K4027*SetUp!$B$65</f>
        <v>0</v>
      </c>
      <c r="P4027" s="57">
        <f>MIN(SetUp!$B$54*L4027^SetUp!$B$51,L4027)</f>
        <v>3.8818435067261478E-4</v>
      </c>
      <c r="Q4027" s="57">
        <f t="shared" si="1036"/>
        <v>2.9568933978986744</v>
      </c>
      <c r="R4027" s="57">
        <f>IF((H4027+N4027-O4027)&gt;SetUp!$B$56,T4026+H4027+N4027-O4027-SetUp!$B$56,T4026)</f>
        <v>0</v>
      </c>
      <c r="S4027" s="57">
        <f>R4027*SetUp!$B$65</f>
        <v>0</v>
      </c>
      <c r="T4027" s="57">
        <f>IF((R4027-S4027)&lt;SetUp!$B$53,R4027-S4027,SetUp!$B$53)</f>
        <v>0</v>
      </c>
      <c r="U4027" s="57">
        <f t="shared" si="1037"/>
        <v>0.12762442739649785</v>
      </c>
      <c r="V4027" s="57">
        <f>(L4027-P4027)/1000*SetUp!$B$13*1000000/SetUp!$B$48</f>
        <v>1.5908332208381316E-2</v>
      </c>
      <c r="W4027" s="57">
        <f t="shared" si="1039"/>
        <v>-7.4755739792875531E-16</v>
      </c>
      <c r="X4027" s="57">
        <f>MAX((SetUp!$B$56*(1-($H4027/SetUp!$B$56)^2)*TANH(($B4027-$D4027)/SetUp!$B$56))/(1+$H4027/SetUp!$B$56*TANH(($B4027-$D4027)/SetUp!$B$56)),0)</f>
        <v>2.956893397898674</v>
      </c>
    </row>
    <row r="4028" spans="1:24" x14ac:dyDescent="0.3">
      <c r="A4028" s="64">
        <v>30690</v>
      </c>
      <c r="B4028" s="57">
        <v>6.5049999999999999</v>
      </c>
      <c r="C4028" s="57"/>
      <c r="D4028" s="57">
        <v>5.1120000000000001</v>
      </c>
      <c r="E4028" s="57">
        <f t="shared" si="1031"/>
        <v>5.1120000000000001</v>
      </c>
      <c r="F4028" s="57">
        <f t="shared" si="1032"/>
        <v>0</v>
      </c>
      <c r="G4028" s="57">
        <f t="shared" si="1033"/>
        <v>4.5888968431213595E-3</v>
      </c>
      <c r="H4028" s="57">
        <f>IF(Q4027&gt;SetUp!$B$56,SetUp!$B$56,Q4027)</f>
        <v>2.9568933978986744</v>
      </c>
      <c r="I4028" s="57">
        <f t="shared" si="1038"/>
        <v>0.13221332423961921</v>
      </c>
      <c r="J4028" s="57">
        <f>MIN(F4028,H4028,(1-EXP(-SetUp!$B$52*H4028/SetUp!$B$56))*F4028)</f>
        <v>0</v>
      </c>
      <c r="K4028" s="57">
        <f t="shared" si="1034"/>
        <v>2.9568933978986744</v>
      </c>
      <c r="L4028" s="57">
        <f>IF(I4028&lt;=0,0,MIN(SetUp!$B$50*I4028^SetUp!$B$55,I4028))</f>
        <v>7.0224430484156939E-4</v>
      </c>
      <c r="M4028" s="57">
        <f t="shared" si="1035"/>
        <v>0.13151107993477765</v>
      </c>
      <c r="N4028" s="57">
        <f>IF(SetUp!$B$62=0,X4028,(B4028-E4028)*(1-(H4028/SetUp!$B$66/SetUp!$B$56)))</f>
        <v>1.3884111031568784</v>
      </c>
      <c r="O4028" s="57">
        <f>K4028*SetUp!$B$65</f>
        <v>0</v>
      </c>
      <c r="P4028" s="57">
        <f>MIN(SetUp!$B$54*L4028^SetUp!$B$51,L4028)</f>
        <v>4.0781044148565889E-4</v>
      </c>
      <c r="Q4028" s="57">
        <f t="shared" si="1036"/>
        <v>4.3453045010555531</v>
      </c>
      <c r="R4028" s="57">
        <f>IF((H4028+N4028-O4028)&gt;SetUp!$B$56,T4027+H4028+N4028-O4028-SetUp!$B$56,T4027)</f>
        <v>0</v>
      </c>
      <c r="S4028" s="57">
        <f>R4028*SetUp!$B$65</f>
        <v>0</v>
      </c>
      <c r="T4028" s="57">
        <f>IF((R4028-S4028)&lt;SetUp!$B$53,R4028-S4028,SetUp!$B$53)</f>
        <v>0</v>
      </c>
      <c r="U4028" s="57">
        <f t="shared" si="1037"/>
        <v>0.13151107993477765</v>
      </c>
      <c r="V4028" s="57">
        <f>(L4028-P4028)/1000*SetUp!$B$13*1000000/SetUp!$B$48</f>
        <v>1.6746715947815054E-2</v>
      </c>
      <c r="W4028" s="57">
        <f t="shared" si="1039"/>
        <v>-1.0104764247564901E-16</v>
      </c>
      <c r="X4028" s="57">
        <f>MAX((SetUp!$B$56*(1-($H4028/SetUp!$B$56)^2)*TANH(($B4028-$D4028)/SetUp!$B$56))/(1+$H4028/SetUp!$B$56*TANH(($B4028-$D4028)/SetUp!$B$56)),0)</f>
        <v>1.3884111031568784</v>
      </c>
    </row>
    <row r="4029" spans="1:24" x14ac:dyDescent="0.3">
      <c r="A4029" s="64">
        <v>30691</v>
      </c>
      <c r="B4029" s="57">
        <v>3.6059999999999999</v>
      </c>
      <c r="C4029" s="57"/>
      <c r="D4029" s="57">
        <v>5.1120000000000001</v>
      </c>
      <c r="E4029" s="57">
        <f t="shared" si="1031"/>
        <v>3.6059999999999999</v>
      </c>
      <c r="F4029" s="57">
        <f t="shared" si="1032"/>
        <v>1.5060000000000002</v>
      </c>
      <c r="G4029" s="57">
        <f t="shared" si="1033"/>
        <v>0</v>
      </c>
      <c r="H4029" s="57">
        <f>IF(Q4028&gt;SetUp!$B$56,SetUp!$B$56,Q4028)</f>
        <v>4.3453045010555531</v>
      </c>
      <c r="I4029" s="57">
        <f t="shared" si="1038"/>
        <v>0.13151107993477765</v>
      </c>
      <c r="J4029" s="57">
        <f>MIN(F4029,H4029,(1-EXP(-SetUp!$B$52*H4029/SetUp!$B$56))*F4029)</f>
        <v>0.74223619923045425</v>
      </c>
      <c r="K4029" s="57">
        <f t="shared" si="1034"/>
        <v>3.6030683018250986</v>
      </c>
      <c r="L4029" s="57">
        <f>IF(I4029&lt;=0,0,MIN(SetUp!$B$50*I4029^SetUp!$B$55,I4029))</f>
        <v>6.9603875985254618E-4</v>
      </c>
      <c r="M4029" s="57">
        <f t="shared" si="1035"/>
        <v>0.1308150411749251</v>
      </c>
      <c r="N4029" s="57">
        <f>IF(SetUp!$B$62=0,X4029,(B4029-E4029)*(1-(H4029/SetUp!$B$66/SetUp!$B$56)))</f>
        <v>0</v>
      </c>
      <c r="O4029" s="57">
        <f>K4029*SetUp!$B$65</f>
        <v>0</v>
      </c>
      <c r="P4029" s="57">
        <f>MIN(SetUp!$B$54*L4029^SetUp!$B$51,L4029)</f>
        <v>4.0426776873974849E-4</v>
      </c>
      <c r="Q4029" s="57">
        <f t="shared" si="1036"/>
        <v>3.6030683018250986</v>
      </c>
      <c r="R4029" s="57">
        <f>IF((H4029+N4029-O4029)&gt;SetUp!$B$56,T4028+H4029+N4029-O4029-SetUp!$B$56,T4028)</f>
        <v>0</v>
      </c>
      <c r="S4029" s="57">
        <f>R4029*SetUp!$B$65</f>
        <v>0</v>
      </c>
      <c r="T4029" s="57">
        <f>IF((R4029-S4029)&lt;SetUp!$B$53,R4029-S4029,SetUp!$B$53)</f>
        <v>0</v>
      </c>
      <c r="U4029" s="57">
        <f t="shared" si="1037"/>
        <v>0.1308150411749251</v>
      </c>
      <c r="V4029" s="57">
        <f>(L4029-P4029)/1000*SetUp!$B$13*1000000/SetUp!$B$48</f>
        <v>1.6595257944471108E-2</v>
      </c>
      <c r="W4029" s="57">
        <f t="shared" si="1039"/>
        <v>-3.6656875451734905E-16</v>
      </c>
      <c r="X4029" s="57">
        <f>MAX((SetUp!$B$56*(1-($H4029/SetUp!$B$56)^2)*TANH(($B4029-$D4029)/SetUp!$B$56))/(1+$H4029/SetUp!$B$56*TANH(($B4029-$D4029)/SetUp!$B$56)),0)</f>
        <v>0</v>
      </c>
    </row>
    <row r="4030" spans="1:24" x14ac:dyDescent="0.3">
      <c r="A4030" s="64">
        <v>30692</v>
      </c>
      <c r="B4030" s="57">
        <v>0.57699999999999996</v>
      </c>
      <c r="C4030" s="57"/>
      <c r="D4030" s="57">
        <v>5.1120000000000001</v>
      </c>
      <c r="E4030" s="57">
        <f t="shared" si="1031"/>
        <v>0.57699999999999996</v>
      </c>
      <c r="F4030" s="57">
        <f t="shared" si="1032"/>
        <v>4.5350000000000001</v>
      </c>
      <c r="G4030" s="57">
        <f t="shared" si="1033"/>
        <v>0</v>
      </c>
      <c r="H4030" s="57">
        <f>IF(Q4029&gt;SetUp!$B$56,SetUp!$B$56,Q4029)</f>
        <v>3.6030683018250986</v>
      </c>
      <c r="I4030" s="57">
        <f t="shared" si="1038"/>
        <v>0.1308150411749251</v>
      </c>
      <c r="J4030" s="57">
        <f>MIN(F4030,H4030,(1-EXP(-SetUp!$B$52*H4030/SetUp!$B$56))*F4030)</f>
        <v>1.9522734030711171</v>
      </c>
      <c r="K4030" s="57">
        <f t="shared" si="1034"/>
        <v>1.6507948987539816</v>
      </c>
      <c r="L4030" s="57">
        <f>IF(I4030&lt;=0,0,MIN(SetUp!$B$50*I4030^SetUp!$B$55,I4030))</f>
        <v>6.8990981180630723E-4</v>
      </c>
      <c r="M4030" s="57">
        <f t="shared" si="1035"/>
        <v>0.13012513136311879</v>
      </c>
      <c r="N4030" s="57">
        <f>IF(SetUp!$B$62=0,X4030,(B4030-E4030)*(1-(H4030/SetUp!$B$66/SetUp!$B$56)))</f>
        <v>0</v>
      </c>
      <c r="O4030" s="57">
        <f>K4030*SetUp!$B$65</f>
        <v>0</v>
      </c>
      <c r="P4030" s="57">
        <f>MIN(SetUp!$B$54*L4030^SetUp!$B$51,L4030)</f>
        <v>4.0076829685164225E-4</v>
      </c>
      <c r="Q4030" s="57">
        <f t="shared" si="1036"/>
        <v>1.6507948987539816</v>
      </c>
      <c r="R4030" s="57">
        <f>IF((H4030+N4030-O4030)&gt;SetUp!$B$56,T4029+H4030+N4030-O4030-SetUp!$B$56,T4029)</f>
        <v>0</v>
      </c>
      <c r="S4030" s="57">
        <f>R4030*SetUp!$B$65</f>
        <v>0</v>
      </c>
      <c r="T4030" s="57">
        <f>IF((R4030-S4030)&lt;SetUp!$B$53,R4030-S4030,SetUp!$B$53)</f>
        <v>0</v>
      </c>
      <c r="U4030" s="57">
        <f t="shared" si="1037"/>
        <v>0.13012513136311879</v>
      </c>
      <c r="V4030" s="57">
        <f>(L4030-P4030)/1000*SetUp!$B$13*1000000/SetUp!$B$48</f>
        <v>1.6445699433062479E-2</v>
      </c>
      <c r="W4030" s="57">
        <f t="shared" si="1039"/>
        <v>-1.9222904518167994E-16</v>
      </c>
      <c r="X4030" s="57">
        <f>MAX((SetUp!$B$56*(1-($H4030/SetUp!$B$56)^2)*TANH(($B4030-$D4030)/SetUp!$B$56))/(1+$H4030/SetUp!$B$56*TANH(($B4030-$D4030)/SetUp!$B$56)),0)</f>
        <v>0</v>
      </c>
    </row>
    <row r="4031" spans="1:24" x14ac:dyDescent="0.3">
      <c r="A4031" s="64">
        <v>30693</v>
      </c>
      <c r="B4031" s="57">
        <v>0.71599999999999997</v>
      </c>
      <c r="C4031" s="57"/>
      <c r="D4031" s="57">
        <v>5.1120000000000001</v>
      </c>
      <c r="E4031" s="57">
        <f t="shared" si="1031"/>
        <v>0.71599999999999997</v>
      </c>
      <c r="F4031" s="57">
        <f t="shared" si="1032"/>
        <v>4.3959999999999999</v>
      </c>
      <c r="G4031" s="57">
        <f t="shared" si="1033"/>
        <v>0</v>
      </c>
      <c r="H4031" s="57">
        <f>IF(Q4030&gt;SetUp!$B$56,SetUp!$B$56,Q4030)</f>
        <v>1.6507948987539816</v>
      </c>
      <c r="I4031" s="57">
        <f t="shared" si="1038"/>
        <v>0.13012513136311879</v>
      </c>
      <c r="J4031" s="57">
        <f>MIN(F4031,H4031,(1-EXP(-SetUp!$B$52*H4031/SetUp!$B$56))*F4031)</f>
        <v>0.99945637520343367</v>
      </c>
      <c r="K4031" s="57">
        <f t="shared" si="1034"/>
        <v>0.65133852355054789</v>
      </c>
      <c r="L4031" s="57">
        <f>IF(I4031&lt;=0,0,MIN(SetUp!$B$50*I4031^SetUp!$B$55,I4031))</f>
        <v>6.8385624820842977E-4</v>
      </c>
      <c r="M4031" s="57">
        <f t="shared" si="1035"/>
        <v>0.12944127511491035</v>
      </c>
      <c r="N4031" s="57">
        <f>IF(SetUp!$B$62=0,X4031,(B4031-E4031)*(1-(H4031/SetUp!$B$66/SetUp!$B$56)))</f>
        <v>0</v>
      </c>
      <c r="O4031" s="57">
        <f>K4031*SetUp!$B$65</f>
        <v>0</v>
      </c>
      <c r="P4031" s="57">
        <f>MIN(SetUp!$B$54*L4031^SetUp!$B$51,L4031)</f>
        <v>3.9731134836702334E-4</v>
      </c>
      <c r="Q4031" s="57">
        <f t="shared" si="1036"/>
        <v>0.65133852355054789</v>
      </c>
      <c r="R4031" s="57">
        <f>IF((H4031+N4031-O4031)&gt;SetUp!$B$56,T4030+H4031+N4031-O4031-SetUp!$B$56,T4030)</f>
        <v>0</v>
      </c>
      <c r="S4031" s="57">
        <f>R4031*SetUp!$B$65</f>
        <v>0</v>
      </c>
      <c r="T4031" s="57">
        <f>IF((R4031-S4031)&lt;SetUp!$B$53,R4031-S4031,SetUp!$B$53)</f>
        <v>0</v>
      </c>
      <c r="U4031" s="57">
        <f t="shared" si="1037"/>
        <v>0.12944127511491035</v>
      </c>
      <c r="V4031" s="57">
        <f>(L4031-P4031)/1000*SetUp!$B$13*1000000/SetUp!$B$48</f>
        <v>1.6298009981747637E-2</v>
      </c>
      <c r="W4031" s="57">
        <f t="shared" si="1039"/>
        <v>-6.7220534694101275E-18</v>
      </c>
      <c r="X4031" s="57">
        <f>MAX((SetUp!$B$56*(1-($H4031/SetUp!$B$56)^2)*TANH(($B4031-$D4031)/SetUp!$B$56))/(1+$H4031/SetUp!$B$56*TANH(($B4031-$D4031)/SetUp!$B$56)),0)</f>
        <v>0</v>
      </c>
    </row>
    <row r="4032" spans="1:24" x14ac:dyDescent="0.3">
      <c r="A4032" s="64">
        <v>30694</v>
      </c>
      <c r="B4032" s="57">
        <v>0.79900000000000004</v>
      </c>
      <c r="C4032" s="57"/>
      <c r="D4032" s="57">
        <v>5.1120000000000001</v>
      </c>
      <c r="E4032" s="57">
        <f t="shared" si="1031"/>
        <v>0.79900000000000004</v>
      </c>
      <c r="F4032" s="57">
        <f t="shared" si="1032"/>
        <v>4.3129999999999997</v>
      </c>
      <c r="G4032" s="57">
        <f t="shared" si="1033"/>
        <v>0</v>
      </c>
      <c r="H4032" s="57">
        <f>IF(Q4031&gt;SetUp!$B$56,SetUp!$B$56,Q4031)</f>
        <v>0.65133852355054789</v>
      </c>
      <c r="I4032" s="57">
        <f t="shared" si="1038"/>
        <v>0.12944127511491035</v>
      </c>
      <c r="J4032" s="57">
        <f>MIN(F4032,H4032,(1-EXP(-SetUp!$B$52*H4032/SetUp!$B$56))*F4032)</f>
        <v>0.4173440499936425</v>
      </c>
      <c r="K4032" s="57">
        <f t="shared" si="1034"/>
        <v>0.23399447355690539</v>
      </c>
      <c r="L4032" s="57">
        <f>IF(I4032&lt;=0,0,MIN(SetUp!$B$50*I4032^SetUp!$B$55,I4032))</f>
        <v>6.7787687995911924E-4</v>
      </c>
      <c r="M4032" s="57">
        <f t="shared" si="1035"/>
        <v>0.12876339823495123</v>
      </c>
      <c r="N4032" s="57">
        <f>IF(SetUp!$B$62=0,X4032,(B4032-E4032)*(1-(H4032/SetUp!$B$66/SetUp!$B$56)))</f>
        <v>0</v>
      </c>
      <c r="O4032" s="57">
        <f>K4032*SetUp!$B$65</f>
        <v>0</v>
      </c>
      <c r="P4032" s="57">
        <f>MIN(SetUp!$B$54*L4032^SetUp!$B$51,L4032)</f>
        <v>3.9389625880310202E-4</v>
      </c>
      <c r="Q4032" s="57">
        <f t="shared" si="1036"/>
        <v>0.23399447355690539</v>
      </c>
      <c r="R4032" s="57">
        <f>IF((H4032+N4032-O4032)&gt;SetUp!$B$56,T4031+H4032+N4032-O4032-SetUp!$B$56,T4031)</f>
        <v>0</v>
      </c>
      <c r="S4032" s="57">
        <f>R4032*SetUp!$B$65</f>
        <v>0</v>
      </c>
      <c r="T4032" s="57">
        <f>IF((R4032-S4032)&lt;SetUp!$B$53,R4032-S4032,SetUp!$B$53)</f>
        <v>0</v>
      </c>
      <c r="U4032" s="57">
        <f t="shared" si="1037"/>
        <v>0.12876339823495123</v>
      </c>
      <c r="V4032" s="57">
        <f>(L4032-P4032)/1000*SetUp!$B$13*1000000/SetUp!$B$48</f>
        <v>1.6152159751526868E-2</v>
      </c>
      <c r="W4032" s="57">
        <f t="shared" si="1039"/>
        <v>-1.1904539853890839E-16</v>
      </c>
      <c r="X4032" s="57">
        <f>MAX((SetUp!$B$56*(1-($H4032/SetUp!$B$56)^2)*TANH(($B4032-$D4032)/SetUp!$B$56))/(1+$H4032/SetUp!$B$56*TANH(($B4032-$D4032)/SetUp!$B$56)),0)</f>
        <v>0</v>
      </c>
    </row>
    <row r="4033" spans="1:24" x14ac:dyDescent="0.3">
      <c r="A4033" s="64">
        <v>30695</v>
      </c>
      <c r="B4033" s="57">
        <v>3.1579999999999999</v>
      </c>
      <c r="C4033" s="57"/>
      <c r="D4033" s="57">
        <v>5.1120000000000001</v>
      </c>
      <c r="E4033" s="57">
        <f t="shared" si="1031"/>
        <v>3.1579999999999999</v>
      </c>
      <c r="F4033" s="57">
        <f t="shared" si="1032"/>
        <v>1.9540000000000002</v>
      </c>
      <c r="G4033" s="57">
        <f t="shared" si="1033"/>
        <v>0</v>
      </c>
      <c r="H4033" s="57">
        <f>IF(Q4032&gt;SetUp!$B$56,SetUp!$B$56,Q4032)</f>
        <v>0.23399447355690539</v>
      </c>
      <c r="I4033" s="57">
        <f t="shared" si="1038"/>
        <v>0.12876339823495123</v>
      </c>
      <c r="J4033" s="57">
        <f>MIN(F4033,H4033,(1-EXP(-SetUp!$B$52*H4033/SetUp!$B$56))*F4033)</f>
        <v>7.0151201938837948E-2</v>
      </c>
      <c r="K4033" s="57">
        <f t="shared" si="1034"/>
        <v>0.16384327161806744</v>
      </c>
      <c r="L4033" s="57">
        <f>IF(I4033&lt;=0,0,MIN(SetUp!$B$50*I4033^SetUp!$B$55,I4033))</f>
        <v>6.719705408212602E-4</v>
      </c>
      <c r="M4033" s="57">
        <f t="shared" si="1035"/>
        <v>0.12809142769412996</v>
      </c>
      <c r="N4033" s="57">
        <f>IF(SetUp!$B$62=0,X4033,(B4033-E4033)*(1-(H4033/SetUp!$B$66/SetUp!$B$56)))</f>
        <v>0</v>
      </c>
      <c r="O4033" s="57">
        <f>K4033*SetUp!$B$65</f>
        <v>0</v>
      </c>
      <c r="P4033" s="57">
        <f>MIN(SetUp!$B$54*L4033^SetUp!$B$51,L4033)</f>
        <v>3.9052237635556474E-4</v>
      </c>
      <c r="Q4033" s="57">
        <f t="shared" si="1036"/>
        <v>0.16384327161806744</v>
      </c>
      <c r="R4033" s="57">
        <f>IF((H4033+N4033-O4033)&gt;SetUp!$B$56,T4032+H4033+N4033-O4033-SetUp!$B$56,T4032)</f>
        <v>0</v>
      </c>
      <c r="S4033" s="57">
        <f>R4033*SetUp!$B$65</f>
        <v>0</v>
      </c>
      <c r="T4033" s="57">
        <f>IF((R4033-S4033)&lt;SetUp!$B$53,R4033-S4033,SetUp!$B$53)</f>
        <v>0</v>
      </c>
      <c r="U4033" s="57">
        <f t="shared" si="1037"/>
        <v>0.12809142769412996</v>
      </c>
      <c r="V4033" s="57">
        <f>(L4033-P4033)/1000*SetUp!$B$13*1000000/SetUp!$B$48</f>
        <v>1.6008119482654341E-2</v>
      </c>
      <c r="W4033" s="57">
        <f t="shared" si="1039"/>
        <v>-9.3675067702747583E-17</v>
      </c>
      <c r="X4033" s="57">
        <f>MAX((SetUp!$B$56*(1-($H4033/SetUp!$B$56)^2)*TANH(($B4033-$D4033)/SetUp!$B$56))/(1+$H4033/SetUp!$B$56*TANH(($B4033-$D4033)/SetUp!$B$56)),0)</f>
        <v>0</v>
      </c>
    </row>
    <row r="4034" spans="1:24" x14ac:dyDescent="0.3">
      <c r="A4034" s="64">
        <v>30696</v>
      </c>
      <c r="B4034" s="57">
        <v>0.34799999999999998</v>
      </c>
      <c r="C4034" s="57"/>
      <c r="D4034" s="57">
        <v>5.1120000000000001</v>
      </c>
      <c r="E4034" s="57">
        <f t="shared" si="1031"/>
        <v>0.34799999999999998</v>
      </c>
      <c r="F4034" s="57">
        <f t="shared" si="1032"/>
        <v>4.7640000000000002</v>
      </c>
      <c r="G4034" s="57">
        <f t="shared" si="1033"/>
        <v>0</v>
      </c>
      <c r="H4034" s="57">
        <f>IF(Q4033&gt;SetUp!$B$56,SetUp!$B$56,Q4033)</f>
        <v>0.16384327161806744</v>
      </c>
      <c r="I4034" s="57">
        <f t="shared" si="1038"/>
        <v>0.12809142769412996</v>
      </c>
      <c r="J4034" s="57">
        <f>MIN(F4034,H4034,(1-EXP(-SetUp!$B$52*H4034/SetUp!$B$56))*F4034)</f>
        <v>0.12041294252642844</v>
      </c>
      <c r="K4034" s="57">
        <f t="shared" si="1034"/>
        <v>4.3430329091639006E-2</v>
      </c>
      <c r="L4034" s="57">
        <f>IF(I4034&lt;=0,0,MIN(SetUp!$B$50*I4034^SetUp!$B$55,I4034))</f>
        <v>6.6613608690238211E-4</v>
      </c>
      <c r="M4034" s="57">
        <f t="shared" si="1035"/>
        <v>0.12742529160722757</v>
      </c>
      <c r="N4034" s="57">
        <f>IF(SetUp!$B$62=0,X4034,(B4034-E4034)*(1-(H4034/SetUp!$B$66/SetUp!$B$56)))</f>
        <v>0</v>
      </c>
      <c r="O4034" s="57">
        <f>K4034*SetUp!$B$65</f>
        <v>0</v>
      </c>
      <c r="P4034" s="57">
        <f>MIN(SetUp!$B$54*L4034^SetUp!$B$51,L4034)</f>
        <v>3.8718906161314652E-4</v>
      </c>
      <c r="Q4034" s="57">
        <f t="shared" si="1036"/>
        <v>4.3430329091639006E-2</v>
      </c>
      <c r="R4034" s="57">
        <f>IF((H4034+N4034-O4034)&gt;SetUp!$B$56,T4033+H4034+N4034-O4034-SetUp!$B$56,T4033)</f>
        <v>0</v>
      </c>
      <c r="S4034" s="57">
        <f>R4034*SetUp!$B$65</f>
        <v>0</v>
      </c>
      <c r="T4034" s="57">
        <f>IF((R4034-S4034)&lt;SetUp!$B$53,R4034-S4034,SetUp!$B$53)</f>
        <v>0</v>
      </c>
      <c r="U4034" s="57">
        <f t="shared" si="1037"/>
        <v>0.12742529160722757</v>
      </c>
      <c r="V4034" s="57">
        <f>(L4034-P4034)/1000*SetUp!$B$13*1000000/SetUp!$B$48</f>
        <v>1.5865860481407958E-2</v>
      </c>
      <c r="W4034" s="57">
        <f t="shared" si="1039"/>
        <v>-1.7564075194265172E-17</v>
      </c>
      <c r="X4034" s="57">
        <f>MAX((SetUp!$B$56*(1-($H4034/SetUp!$B$56)^2)*TANH(($B4034-$D4034)/SetUp!$B$56))/(1+$H4034/SetUp!$B$56*TANH(($B4034-$D4034)/SetUp!$B$56)),0)</f>
        <v>0</v>
      </c>
    </row>
    <row r="4035" spans="1:24" x14ac:dyDescent="0.3">
      <c r="A4035" s="64">
        <v>30697</v>
      </c>
      <c r="B4035" s="57">
        <v>0.17899999999999999</v>
      </c>
      <c r="C4035" s="57"/>
      <c r="D4035" s="57">
        <v>5.1120000000000001</v>
      </c>
      <c r="E4035" s="57">
        <f t="shared" ref="E4035:E4098" si="1040">IF(B4035&gt;=D4035,D4035,B4035)</f>
        <v>0.17899999999999999</v>
      </c>
      <c r="F4035" s="57">
        <f t="shared" ref="F4035:F4098" si="1041">D4035-E4035</f>
        <v>4.9329999999999998</v>
      </c>
      <c r="G4035" s="57">
        <f t="shared" ref="G4035:G4098" si="1042">MAX(B4035-D4035-N4035,0)</f>
        <v>0</v>
      </c>
      <c r="H4035" s="57">
        <f>IF(Q4034&gt;SetUp!$B$56,SetUp!$B$56,Q4034)</f>
        <v>4.3430329091639006E-2</v>
      </c>
      <c r="I4035" s="57">
        <f t="shared" si="1038"/>
        <v>0.12742529160722757</v>
      </c>
      <c r="J4035" s="57">
        <f>MIN(F4035,H4035,(1-EXP(-SetUp!$B$52*H4035/SetUp!$B$56))*F4035)</f>
        <v>3.3361958379766486E-2</v>
      </c>
      <c r="K4035" s="57">
        <f t="shared" ref="K4035:K4098" si="1043">MAX(H4035-J4035,0)</f>
        <v>1.0068370711872519E-2</v>
      </c>
      <c r="L4035" s="57">
        <f>IF(I4035&lt;=0,0,MIN(SetUp!$B$50*I4035^SetUp!$B$55,I4035))</f>
        <v>6.6037239615012876E-4</v>
      </c>
      <c r="M4035" s="57">
        <f t="shared" ref="M4035:M4098" si="1044">MAX(I4035-L4035,0)</f>
        <v>0.12676491921107744</v>
      </c>
      <c r="N4035" s="57">
        <f>IF(SetUp!$B$62=0,X4035,(B4035-E4035)*(1-(H4035/SetUp!$B$66/SetUp!$B$56)))</f>
        <v>0</v>
      </c>
      <c r="O4035" s="57">
        <f>K4035*SetUp!$B$65</f>
        <v>0</v>
      </c>
      <c r="P4035" s="57">
        <f>MIN(SetUp!$B$54*L4035^SetUp!$B$51,L4035)</f>
        <v>3.8389568727960512E-4</v>
      </c>
      <c r="Q4035" s="57">
        <f t="shared" ref="Q4035:Q4098" si="1045">IF((K4035+N4035-O4035)&lt;0,0,K4035+N4035-O4035)</f>
        <v>1.0068370711872519E-2</v>
      </c>
      <c r="R4035" s="57">
        <f>IF((H4035+N4035-O4035)&gt;SetUp!$B$56,T4034+H4035+N4035-O4035-SetUp!$B$56,T4034)</f>
        <v>0</v>
      </c>
      <c r="S4035" s="57">
        <f>R4035*SetUp!$B$65</f>
        <v>0</v>
      </c>
      <c r="T4035" s="57">
        <f>IF((R4035-S4035)&lt;SetUp!$B$53,R4035-S4035,SetUp!$B$53)</f>
        <v>0</v>
      </c>
      <c r="U4035" s="57">
        <f t="shared" ref="U4035:U4098" si="1046">M4035+R4035-T4035</f>
        <v>0.12676491921107744</v>
      </c>
      <c r="V4035" s="57">
        <f>(L4035-P4035)/1000*SetUp!$B$13*1000000/SetUp!$B$48</f>
        <v>1.5725354607206303E-2</v>
      </c>
      <c r="W4035" s="57">
        <f t="shared" si="1039"/>
        <v>1.6696713456276768E-17</v>
      </c>
      <c r="X4035" s="57">
        <f>MAX((SetUp!$B$56*(1-($H4035/SetUp!$B$56)^2)*TANH(($B4035-$D4035)/SetUp!$B$56))/(1+$H4035/SetUp!$B$56*TANH(($B4035-$D4035)/SetUp!$B$56)),0)</f>
        <v>0</v>
      </c>
    </row>
    <row r="4036" spans="1:24" x14ac:dyDescent="0.3">
      <c r="A4036" s="64">
        <v>30698</v>
      </c>
      <c r="B4036" s="57">
        <v>0</v>
      </c>
      <c r="C4036" s="57"/>
      <c r="D4036" s="57">
        <v>5.1120000000000001</v>
      </c>
      <c r="E4036" s="57">
        <f t="shared" si="1040"/>
        <v>0</v>
      </c>
      <c r="F4036" s="57">
        <f t="shared" si="1041"/>
        <v>5.1120000000000001</v>
      </c>
      <c r="G4036" s="57">
        <f t="shared" si="1042"/>
        <v>0</v>
      </c>
      <c r="H4036" s="57">
        <f>IF(Q4035&gt;SetUp!$B$56,SetUp!$B$56,Q4035)</f>
        <v>1.0068370711872519E-2</v>
      </c>
      <c r="I4036" s="57">
        <f t="shared" ref="I4036:I4099" si="1047">U4035+G4036+O4036</f>
        <v>0.12676491921107744</v>
      </c>
      <c r="J4036" s="57">
        <f>MIN(F4036,H4036,(1-EXP(-SetUp!$B$52*H4036/SetUp!$B$56))*F4036)</f>
        <v>8.035788566115384E-3</v>
      </c>
      <c r="K4036" s="57">
        <f t="shared" si="1043"/>
        <v>2.0325821457571353E-3</v>
      </c>
      <c r="L4036" s="57">
        <f>IF(I4036&lt;=0,0,MIN(SetUp!$B$50*I4036^SetUp!$B$55,I4036))</f>
        <v>6.5467836786083425E-4</v>
      </c>
      <c r="M4036" s="57">
        <f t="shared" si="1044"/>
        <v>0.12611024084321659</v>
      </c>
      <c r="N4036" s="57">
        <f>IF(SetUp!$B$62=0,X4036,(B4036-E4036)*(1-(H4036/SetUp!$B$66/SetUp!$B$56)))</f>
        <v>0</v>
      </c>
      <c r="O4036" s="57">
        <f>K4036*SetUp!$B$65</f>
        <v>0</v>
      </c>
      <c r="P4036" s="57">
        <f>MIN(SetUp!$B$54*L4036^SetUp!$B$51,L4036)</f>
        <v>3.8064163790287302E-4</v>
      </c>
      <c r="Q4036" s="57">
        <f t="shared" si="1045"/>
        <v>2.0325821457571353E-3</v>
      </c>
      <c r="R4036" s="57">
        <f>IF((H4036+N4036-O4036)&gt;SetUp!$B$56,T4035+H4036+N4036-O4036-SetUp!$B$56,T4035)</f>
        <v>0</v>
      </c>
      <c r="S4036" s="57">
        <f>R4036*SetUp!$B$65</f>
        <v>0</v>
      </c>
      <c r="T4036" s="57">
        <f>IF((R4036-S4036)&lt;SetUp!$B$53,R4036-S4036,SetUp!$B$53)</f>
        <v>0</v>
      </c>
      <c r="U4036" s="57">
        <f t="shared" si="1046"/>
        <v>0.12611024084321659</v>
      </c>
      <c r="V4036" s="57">
        <f>(L4036-P4036)/1000*SetUp!$B$13*1000000/SetUp!$B$48</f>
        <v>1.5586574260062781E-2</v>
      </c>
      <c r="W4036" s="57">
        <f t="shared" ref="W4036:W4099" si="1048">Q4036+U4036+T4036-H4036-U4035-T4035-B4036+E4036+J4036+L4036</f>
        <v>-1.9190378452993428E-17</v>
      </c>
      <c r="X4036" s="57">
        <f>MAX((SetUp!$B$56*(1-($H4036/SetUp!$B$56)^2)*TANH(($B4036-$D4036)/SetUp!$B$56))/(1+$H4036/SetUp!$B$56*TANH(($B4036-$D4036)/SetUp!$B$56)),0)</f>
        <v>0</v>
      </c>
    </row>
    <row r="4037" spans="1:24" x14ac:dyDescent="0.3">
      <c r="A4037" s="64">
        <v>30699</v>
      </c>
      <c r="B4037" s="57">
        <v>0.28000000000000003</v>
      </c>
      <c r="C4037" s="57"/>
      <c r="D4037" s="57">
        <v>5.1120000000000001</v>
      </c>
      <c r="E4037" s="57">
        <f t="shared" si="1040"/>
        <v>0.28000000000000003</v>
      </c>
      <c r="F4037" s="57">
        <f t="shared" si="1041"/>
        <v>4.8319999999999999</v>
      </c>
      <c r="G4037" s="57">
        <f t="shared" si="1042"/>
        <v>0</v>
      </c>
      <c r="H4037" s="57">
        <f>IF(Q4036&gt;SetUp!$B$56,SetUp!$B$56,Q4036)</f>
        <v>2.0325821457571353E-3</v>
      </c>
      <c r="I4037" s="57">
        <f t="shared" si="1047"/>
        <v>0.12611024084321659</v>
      </c>
      <c r="J4037" s="57">
        <f>MIN(F4037,H4037,(1-EXP(-SetUp!$B$52*H4037/SetUp!$B$56))*F4037)</f>
        <v>1.5343558583745249E-3</v>
      </c>
      <c r="K4037" s="57">
        <f t="shared" si="1043"/>
        <v>4.9822628738261038E-4</v>
      </c>
      <c r="L4037" s="57">
        <f>IF(I4037&lt;=0,0,MIN(SetUp!$B$50*I4037^SetUp!$B$55,I4037))</f>
        <v>6.4905292220082092E-4</v>
      </c>
      <c r="M4037" s="57">
        <f t="shared" si="1044"/>
        <v>0.12546118792101577</v>
      </c>
      <c r="N4037" s="57">
        <f>IF(SetUp!$B$62=0,X4037,(B4037-E4037)*(1-(H4037/SetUp!$B$66/SetUp!$B$56)))</f>
        <v>0</v>
      </c>
      <c r="O4037" s="57">
        <f>K4037*SetUp!$B$65</f>
        <v>0</v>
      </c>
      <c r="P4037" s="57">
        <f>MIN(SetUp!$B$54*L4037^SetUp!$B$51,L4037)</f>
        <v>3.7742630961118558E-4</v>
      </c>
      <c r="Q4037" s="57">
        <f t="shared" si="1045"/>
        <v>4.9822628738261038E-4</v>
      </c>
      <c r="R4037" s="57">
        <f>IF((H4037+N4037-O4037)&gt;SetUp!$B$56,T4036+H4037+N4037-O4037-SetUp!$B$56,T4036)</f>
        <v>0</v>
      </c>
      <c r="S4037" s="57">
        <f>R4037*SetUp!$B$65</f>
        <v>0</v>
      </c>
      <c r="T4037" s="57">
        <f>IF((R4037-S4037)&lt;SetUp!$B$53,R4037-S4037,SetUp!$B$53)</f>
        <v>0</v>
      </c>
      <c r="U4037" s="57">
        <f t="shared" si="1046"/>
        <v>0.12546118792101577</v>
      </c>
      <c r="V4037" s="57">
        <f>(L4037-P4037)/1000*SetUp!$B$13*1000000/SetUp!$B$48</f>
        <v>1.5449492368366581E-2</v>
      </c>
      <c r="W4037" s="57">
        <f t="shared" si="1048"/>
        <v>2.1467203015212988E-17</v>
      </c>
      <c r="X4037" s="57">
        <f>MAX((SetUp!$B$56*(1-($H4037/SetUp!$B$56)^2)*TANH(($B4037-$D4037)/SetUp!$B$56))/(1+$H4037/SetUp!$B$56*TANH(($B4037-$D4037)/SetUp!$B$56)),0)</f>
        <v>0</v>
      </c>
    </row>
    <row r="4038" spans="1:24" x14ac:dyDescent="0.3">
      <c r="A4038" s="64">
        <v>30700</v>
      </c>
      <c r="B4038" s="57">
        <v>0</v>
      </c>
      <c r="C4038" s="57"/>
      <c r="D4038" s="57">
        <v>5.1120000000000001</v>
      </c>
      <c r="E4038" s="57">
        <f t="shared" si="1040"/>
        <v>0</v>
      </c>
      <c r="F4038" s="57">
        <f t="shared" si="1041"/>
        <v>5.1120000000000001</v>
      </c>
      <c r="G4038" s="57">
        <f t="shared" si="1042"/>
        <v>0</v>
      </c>
      <c r="H4038" s="57">
        <f>IF(Q4037&gt;SetUp!$B$56,SetUp!$B$56,Q4037)</f>
        <v>4.9822628738261038E-4</v>
      </c>
      <c r="I4038" s="57">
        <f t="shared" si="1047"/>
        <v>0.12546118792101577</v>
      </c>
      <c r="J4038" s="57">
        <f>MIN(F4038,H4038,(1-EXP(-SetUp!$B$52*H4038/SetUp!$B$56))*F4038)</f>
        <v>3.9794275735056494E-4</v>
      </c>
      <c r="K4038" s="57">
        <f t="shared" si="1043"/>
        <v>1.0028353003204544E-4</v>
      </c>
      <c r="L4038" s="57">
        <f>IF(I4038&lt;=0,0,MIN(SetUp!$B$50*I4038^SetUp!$B$55,I4038))</f>
        <v>6.4349499974004985E-4</v>
      </c>
      <c r="M4038" s="57">
        <f t="shared" si="1044"/>
        <v>0.12481769292127572</v>
      </c>
      <c r="N4038" s="57">
        <f>IF(SetUp!$B$62=0,X4038,(B4038-E4038)*(1-(H4038/SetUp!$B$66/SetUp!$B$56)))</f>
        <v>0</v>
      </c>
      <c r="O4038" s="57">
        <f>K4038*SetUp!$B$65</f>
        <v>0</v>
      </c>
      <c r="P4038" s="57">
        <f>MIN(SetUp!$B$54*L4038^SetUp!$B$51,L4038)</f>
        <v>3.7424910985597886E-4</v>
      </c>
      <c r="Q4038" s="57">
        <f t="shared" si="1045"/>
        <v>1.0028353003204544E-4</v>
      </c>
      <c r="R4038" s="57">
        <f>IF((H4038+N4038-O4038)&gt;SetUp!$B$56,T4037+H4038+N4038-O4038-SetUp!$B$56,T4037)</f>
        <v>0</v>
      </c>
      <c r="S4038" s="57">
        <f>R4038*SetUp!$B$65</f>
        <v>0</v>
      </c>
      <c r="T4038" s="57">
        <f>IF((R4038-S4038)&lt;SetUp!$B$53,R4038-S4038,SetUp!$B$53)</f>
        <v>0</v>
      </c>
      <c r="U4038" s="57">
        <f t="shared" si="1046"/>
        <v>0.12481769292127572</v>
      </c>
      <c r="V4038" s="57">
        <f>(L4038-P4038)/1000*SetUp!$B$13*1000000/SetUp!$B$48</f>
        <v>1.531408237698116E-2</v>
      </c>
      <c r="W4038" s="57">
        <f t="shared" si="1048"/>
        <v>-3.7947076036992655E-18</v>
      </c>
      <c r="X4038" s="57">
        <f>MAX((SetUp!$B$56*(1-($H4038/SetUp!$B$56)^2)*TANH(($B4038-$D4038)/SetUp!$B$56))/(1+$H4038/SetUp!$B$56*TANH(($B4038-$D4038)/SetUp!$B$56)),0)</f>
        <v>0</v>
      </c>
    </row>
    <row r="4039" spans="1:24" x14ac:dyDescent="0.3">
      <c r="A4039" s="64">
        <v>30701</v>
      </c>
      <c r="B4039" s="57">
        <v>0.89</v>
      </c>
      <c r="C4039" s="57"/>
      <c r="D4039" s="57">
        <v>5.1120000000000001</v>
      </c>
      <c r="E4039" s="57">
        <f t="shared" si="1040"/>
        <v>0.89</v>
      </c>
      <c r="F4039" s="57">
        <f t="shared" si="1041"/>
        <v>4.2220000000000004</v>
      </c>
      <c r="G4039" s="57">
        <f t="shared" si="1042"/>
        <v>0</v>
      </c>
      <c r="H4039" s="57">
        <f>IF(Q4038&gt;SetUp!$B$56,SetUp!$B$56,Q4038)</f>
        <v>1.0028353003204544E-4</v>
      </c>
      <c r="I4039" s="57">
        <f t="shared" si="1047"/>
        <v>0.12481769292127572</v>
      </c>
      <c r="J4039" s="57">
        <f>MIN(F4039,H4039,(1-EXP(-SetUp!$B$52*H4039/SetUp!$B$56))*F4039)</f>
        <v>6.6155272913397847E-5</v>
      </c>
      <c r="K4039" s="57">
        <f t="shared" si="1043"/>
        <v>3.412825711864759E-5</v>
      </c>
      <c r="L4039" s="57">
        <f>IF(I4039&lt;=0,0,MIN(SetUp!$B$50*I4039^SetUp!$B$55,I4039))</f>
        <v>6.380035609977546E-4</v>
      </c>
      <c r="M4039" s="57">
        <f t="shared" si="1044"/>
        <v>0.12417968936027796</v>
      </c>
      <c r="N4039" s="57">
        <f>IF(SetUp!$B$62=0,X4039,(B4039-E4039)*(1-(H4039/SetUp!$B$66/SetUp!$B$56)))</f>
        <v>0</v>
      </c>
      <c r="O4039" s="57">
        <f>K4039*SetUp!$B$65</f>
        <v>0</v>
      </c>
      <c r="P4039" s="57">
        <f>MIN(SetUp!$B$54*L4039^SetUp!$B$51,L4039)</f>
        <v>3.7110945716135668E-4</v>
      </c>
      <c r="Q4039" s="57">
        <f t="shared" si="1045"/>
        <v>3.412825711864759E-5</v>
      </c>
      <c r="R4039" s="57">
        <f>IF((H4039+N4039-O4039)&gt;SetUp!$B$56,T4038+H4039+N4039-O4039-SetUp!$B$56,T4038)</f>
        <v>0</v>
      </c>
      <c r="S4039" s="57">
        <f>R4039*SetUp!$B$65</f>
        <v>0</v>
      </c>
      <c r="T4039" s="57">
        <f>IF((R4039-S4039)&lt;SetUp!$B$53,R4039-S4039,SetUp!$B$53)</f>
        <v>0</v>
      </c>
      <c r="U4039" s="57">
        <f t="shared" si="1046"/>
        <v>0.12417968936027796</v>
      </c>
      <c r="V4039" s="57">
        <f>(L4039-P4039)/1000*SetUp!$B$13*1000000/SetUp!$B$48</f>
        <v>1.5180318235650692E-2</v>
      </c>
      <c r="W4039" s="57">
        <f t="shared" si="1048"/>
        <v>-2.0166160408230382E-17</v>
      </c>
      <c r="X4039" s="57">
        <f>MAX((SetUp!$B$56*(1-($H4039/SetUp!$B$56)^2)*TANH(($B4039-$D4039)/SetUp!$B$56))/(1+$H4039/SetUp!$B$56*TANH(($B4039-$D4039)/SetUp!$B$56)),0)</f>
        <v>0</v>
      </c>
    </row>
    <row r="4040" spans="1:24" x14ac:dyDescent="0.3">
      <c r="A4040" s="64">
        <v>30702</v>
      </c>
      <c r="B4040" s="57">
        <v>0</v>
      </c>
      <c r="C4040" s="57"/>
      <c r="D4040" s="57">
        <v>5.1120000000000001</v>
      </c>
      <c r="E4040" s="57">
        <f t="shared" si="1040"/>
        <v>0</v>
      </c>
      <c r="F4040" s="57">
        <f t="shared" si="1041"/>
        <v>5.1120000000000001</v>
      </c>
      <c r="G4040" s="57">
        <f t="shared" si="1042"/>
        <v>0</v>
      </c>
      <c r="H4040" s="57">
        <f>IF(Q4039&gt;SetUp!$B$56,SetUp!$B$56,Q4039)</f>
        <v>3.412825711864759E-5</v>
      </c>
      <c r="I4040" s="57">
        <f t="shared" si="1047"/>
        <v>0.12417968936027796</v>
      </c>
      <c r="J4040" s="57">
        <f>MIN(F4040,H4040,(1-EXP(-SetUp!$B$52*H4040/SetUp!$B$56))*F4040)</f>
        <v>2.7259872691175246E-5</v>
      </c>
      <c r="K4040" s="57">
        <f t="shared" si="1043"/>
        <v>6.8683844274723442E-6</v>
      </c>
      <c r="L4040" s="57">
        <f>IF(I4040&lt;=0,0,MIN(SetUp!$B$50*I4040^SetUp!$B$55,I4040))</f>
        <v>6.3257758599972373E-4</v>
      </c>
      <c r="M4040" s="57">
        <f t="shared" si="1044"/>
        <v>0.12354711177427823</v>
      </c>
      <c r="N4040" s="57">
        <f>IF(SetUp!$B$62=0,X4040,(B4040-E4040)*(1-(H4040/SetUp!$B$66/SetUp!$B$56)))</f>
        <v>0</v>
      </c>
      <c r="O4040" s="57">
        <f>K4040*SetUp!$B$65</f>
        <v>0</v>
      </c>
      <c r="P4040" s="57">
        <f>MIN(SetUp!$B$54*L4040^SetUp!$B$51,L4040)</f>
        <v>3.6800678087994739E-4</v>
      </c>
      <c r="Q4040" s="57">
        <f t="shared" si="1045"/>
        <v>6.8683844274723442E-6</v>
      </c>
      <c r="R4040" s="57">
        <f>IF((H4040+N4040-O4040)&gt;SetUp!$B$56,T4039+H4040+N4040-O4040-SetUp!$B$56,T4039)</f>
        <v>0</v>
      </c>
      <c r="S4040" s="57">
        <f>R4040*SetUp!$B$65</f>
        <v>0</v>
      </c>
      <c r="T4040" s="57">
        <f>IF((R4040-S4040)&lt;SetUp!$B$53,R4040-S4040,SetUp!$B$53)</f>
        <v>0</v>
      </c>
      <c r="U4040" s="57">
        <f t="shared" si="1046"/>
        <v>0.12354711177427823</v>
      </c>
      <c r="V4040" s="57">
        <f>(L4040-P4040)/1000*SetUp!$B$13*1000000/SetUp!$B$48</f>
        <v>1.5048174387705615E-2</v>
      </c>
      <c r="W4040" s="57">
        <f t="shared" si="1048"/>
        <v>-1.6046192152785466E-17</v>
      </c>
      <c r="X4040" s="57">
        <f>MAX((SetUp!$B$56*(1-($H4040/SetUp!$B$56)^2)*TANH(($B4040-$D4040)/SetUp!$B$56))/(1+$H4040/SetUp!$B$56*TANH(($B4040-$D4040)/SetUp!$B$56)),0)</f>
        <v>0</v>
      </c>
    </row>
    <row r="4041" spans="1:24" x14ac:dyDescent="0.3">
      <c r="A4041" s="64">
        <v>30703</v>
      </c>
      <c r="B4041" s="57">
        <v>0</v>
      </c>
      <c r="C4041" s="57"/>
      <c r="D4041" s="57">
        <v>5.1120000000000001</v>
      </c>
      <c r="E4041" s="57">
        <f t="shared" si="1040"/>
        <v>0</v>
      </c>
      <c r="F4041" s="57">
        <f t="shared" si="1041"/>
        <v>5.1120000000000001</v>
      </c>
      <c r="G4041" s="57">
        <f t="shared" si="1042"/>
        <v>0</v>
      </c>
      <c r="H4041" s="57">
        <f>IF(Q4040&gt;SetUp!$B$56,SetUp!$B$56,Q4040)</f>
        <v>6.8683844274723442E-6</v>
      </c>
      <c r="I4041" s="57">
        <f t="shared" si="1047"/>
        <v>0.12354711177427823</v>
      </c>
      <c r="J4041" s="57">
        <f>MIN(F4041,H4041,(1-EXP(-SetUp!$B$52*H4041/SetUp!$B$56))*F4041)</f>
        <v>5.4861191176884816E-6</v>
      </c>
      <c r="K4041" s="57">
        <f t="shared" si="1043"/>
        <v>1.3822653097838626E-6</v>
      </c>
      <c r="L4041" s="57">
        <f>IF(I4041&lt;=0,0,MIN(SetUp!$B$50*I4041^SetUp!$B$55,I4041))</f>
        <v>6.272160738468814E-4</v>
      </c>
      <c r="M4041" s="57">
        <f t="shared" si="1044"/>
        <v>0.12291989570043134</v>
      </c>
      <c r="N4041" s="57">
        <f>IF(SetUp!$B$62=0,X4041,(B4041-E4041)*(1-(H4041/SetUp!$B$66/SetUp!$B$56)))</f>
        <v>0</v>
      </c>
      <c r="O4041" s="57">
        <f>K4041*SetUp!$B$65</f>
        <v>0</v>
      </c>
      <c r="P4041" s="57">
        <f>MIN(SetUp!$B$54*L4041^SetUp!$B$51,L4041)</f>
        <v>3.6494052095495296E-4</v>
      </c>
      <c r="Q4041" s="57">
        <f t="shared" si="1045"/>
        <v>1.3822653097838626E-6</v>
      </c>
      <c r="R4041" s="57">
        <f>IF((H4041+N4041-O4041)&gt;SetUp!$B$56,T4040+H4041+N4041-O4041-SetUp!$B$56,T4040)</f>
        <v>0</v>
      </c>
      <c r="S4041" s="57">
        <f>R4041*SetUp!$B$65</f>
        <v>0</v>
      </c>
      <c r="T4041" s="57">
        <f>IF((R4041-S4041)&lt;SetUp!$B$53,R4041-S4041,SetUp!$B$53)</f>
        <v>0</v>
      </c>
      <c r="U4041" s="57">
        <f t="shared" si="1046"/>
        <v>0.12291989570043134</v>
      </c>
      <c r="V4041" s="57">
        <f>(L4041-P4041)/1000*SetUp!$B$13*1000000/SetUp!$B$48</f>
        <v>1.4917625759058598E-2</v>
      </c>
      <c r="W4041" s="57">
        <f t="shared" si="1048"/>
        <v>-3.903127820947816E-18</v>
      </c>
      <c r="X4041" s="57">
        <f>MAX((SetUp!$B$56*(1-($H4041/SetUp!$B$56)^2)*TANH(($B4041-$D4041)/SetUp!$B$56))/(1+$H4041/SetUp!$B$56*TANH(($B4041-$D4041)/SetUp!$B$56)),0)</f>
        <v>0</v>
      </c>
    </row>
    <row r="4042" spans="1:24" x14ac:dyDescent="0.3">
      <c r="A4042" s="64">
        <v>30704</v>
      </c>
      <c r="B4042" s="57">
        <v>6.6000000000000003E-2</v>
      </c>
      <c r="C4042" s="57"/>
      <c r="D4042" s="57">
        <v>5.1120000000000001</v>
      </c>
      <c r="E4042" s="57">
        <f t="shared" si="1040"/>
        <v>6.6000000000000003E-2</v>
      </c>
      <c r="F4042" s="57">
        <f t="shared" si="1041"/>
        <v>5.0460000000000003</v>
      </c>
      <c r="G4042" s="57">
        <f t="shared" si="1042"/>
        <v>0</v>
      </c>
      <c r="H4042" s="57">
        <f>IF(Q4041&gt;SetUp!$B$56,SetUp!$B$56,Q4041)</f>
        <v>1.3822653097838626E-6</v>
      </c>
      <c r="I4042" s="57">
        <f t="shared" si="1047"/>
        <v>0.12291989570043134</v>
      </c>
      <c r="J4042" s="57">
        <f>MIN(F4042,H4042,(1-EXP(-SetUp!$B$52*H4042/SetUp!$B$56))*F4042)</f>
        <v>1.0898296873145253E-6</v>
      </c>
      <c r="K4042" s="57">
        <f t="shared" si="1043"/>
        <v>2.9243562246933735E-7</v>
      </c>
      <c r="L4042" s="57">
        <f>IF(I4042&lt;=0,0,MIN(SetUp!$B$50*I4042^SetUp!$B$55,I4042))</f>
        <v>6.2191804229485182E-4</v>
      </c>
      <c r="M4042" s="57">
        <f t="shared" si="1044"/>
        <v>0.12229797765813649</v>
      </c>
      <c r="N4042" s="57">
        <f>IF(SetUp!$B$62=0,X4042,(B4042-E4042)*(1-(H4042/SetUp!$B$66/SetUp!$B$56)))</f>
        <v>0</v>
      </c>
      <c r="O4042" s="57">
        <f>K4042*SetUp!$B$65</f>
        <v>0</v>
      </c>
      <c r="P4042" s="57">
        <f>MIN(SetUp!$B$54*L4042^SetUp!$B$51,L4042)</f>
        <v>3.6191012768822616E-4</v>
      </c>
      <c r="Q4042" s="57">
        <f t="shared" si="1045"/>
        <v>2.9243562246933735E-7</v>
      </c>
      <c r="R4042" s="57">
        <f>IF((H4042+N4042-O4042)&gt;SetUp!$B$56,T4041+H4042+N4042-O4042-SetUp!$B$56,T4041)</f>
        <v>0</v>
      </c>
      <c r="S4042" s="57">
        <f>R4042*SetUp!$B$65</f>
        <v>0</v>
      </c>
      <c r="T4042" s="57">
        <f>IF((R4042-S4042)&lt;SetUp!$B$53,R4042-S4042,SetUp!$B$53)</f>
        <v>0</v>
      </c>
      <c r="U4042" s="57">
        <f t="shared" si="1046"/>
        <v>0.12229797765813649</v>
      </c>
      <c r="V4042" s="57">
        <f>(L4042-P4042)/1000*SetUp!$B$13*1000000/SetUp!$B$48</f>
        <v>1.4788647747482352E-2</v>
      </c>
      <c r="W4042" s="57">
        <f t="shared" si="1048"/>
        <v>4.4452289071905682E-18</v>
      </c>
      <c r="X4042" s="57">
        <f>MAX((SetUp!$B$56*(1-($H4042/SetUp!$B$56)^2)*TANH(($B4042-$D4042)/SetUp!$B$56))/(1+$H4042/SetUp!$B$56*TANH(($B4042-$D4042)/SetUp!$B$56)),0)</f>
        <v>0</v>
      </c>
    </row>
    <row r="4043" spans="1:24" x14ac:dyDescent="0.3">
      <c r="A4043" s="64">
        <v>30705</v>
      </c>
      <c r="B4043" s="57">
        <v>1.9E-2</v>
      </c>
      <c r="C4043" s="57"/>
      <c r="D4043" s="57">
        <v>5.1120000000000001</v>
      </c>
      <c r="E4043" s="57">
        <f t="shared" si="1040"/>
        <v>1.9E-2</v>
      </c>
      <c r="F4043" s="57">
        <f t="shared" si="1041"/>
        <v>5.093</v>
      </c>
      <c r="G4043" s="57">
        <f t="shared" si="1042"/>
        <v>0</v>
      </c>
      <c r="H4043" s="57">
        <f>IF(Q4042&gt;SetUp!$B$56,SetUp!$B$56,Q4042)</f>
        <v>2.9243562246933735E-7</v>
      </c>
      <c r="I4043" s="57">
        <f t="shared" si="1047"/>
        <v>0.12229797765813649</v>
      </c>
      <c r="J4043" s="57">
        <f>MIN(F4043,H4043,(1-EXP(-SetUp!$B$52*H4043/SetUp!$B$56))*F4043)</f>
        <v>2.3271478003661361E-7</v>
      </c>
      <c r="K4043" s="57">
        <f t="shared" si="1043"/>
        <v>5.972084243272374E-8</v>
      </c>
      <c r="L4043" s="57">
        <f>IF(I4043&lt;=0,0,MIN(SetUp!$B$50*I4043^SetUp!$B$55,I4043))</f>
        <v>6.1668252734417887E-4</v>
      </c>
      <c r="M4043" s="57">
        <f t="shared" si="1044"/>
        <v>0.12168129513079232</v>
      </c>
      <c r="N4043" s="57">
        <f>IF(SetUp!$B$62=0,X4043,(B4043-E4043)*(1-(H4043/SetUp!$B$66/SetUp!$B$56)))</f>
        <v>0</v>
      </c>
      <c r="O4043" s="57">
        <f>K4043*SetUp!$B$65</f>
        <v>0</v>
      </c>
      <c r="P4043" s="57">
        <f>MIN(SetUp!$B$54*L4043^SetUp!$B$51,L4043)</f>
        <v>3.5891506151419008E-4</v>
      </c>
      <c r="Q4043" s="57">
        <f t="shared" si="1045"/>
        <v>5.972084243272374E-8</v>
      </c>
      <c r="R4043" s="57">
        <f>IF((H4043+N4043-O4043)&gt;SetUp!$B$56,T4042+H4043+N4043-O4043-SetUp!$B$56,T4042)</f>
        <v>0</v>
      </c>
      <c r="S4043" s="57">
        <f>R4043*SetUp!$B$65</f>
        <v>0</v>
      </c>
      <c r="T4043" s="57">
        <f>IF((R4043-S4043)&lt;SetUp!$B$53,R4043-S4043,SetUp!$B$53)</f>
        <v>0</v>
      </c>
      <c r="U4043" s="57">
        <f t="shared" si="1046"/>
        <v>0.12168129513079232</v>
      </c>
      <c r="V4043" s="57">
        <f>(L4043-P4043)/1000*SetUp!$B$13*1000000/SetUp!$B$48</f>
        <v>1.4661216212161248E-2</v>
      </c>
      <c r="W4043" s="57">
        <f t="shared" si="1048"/>
        <v>1.0299920638612292E-17</v>
      </c>
      <c r="X4043" s="57">
        <f>MAX((SetUp!$B$56*(1-($H4043/SetUp!$B$56)^2)*TANH(($B4043-$D4043)/SetUp!$B$56))/(1+$H4043/SetUp!$B$56*TANH(($B4043-$D4043)/SetUp!$B$56)),0)</f>
        <v>0</v>
      </c>
    </row>
    <row r="4044" spans="1:24" x14ac:dyDescent="0.3">
      <c r="A4044" s="64">
        <v>30706</v>
      </c>
      <c r="B4044" s="57">
        <v>0</v>
      </c>
      <c r="C4044" s="57"/>
      <c r="D4044" s="57">
        <v>5.1120000000000001</v>
      </c>
      <c r="E4044" s="57">
        <f t="shared" si="1040"/>
        <v>0</v>
      </c>
      <c r="F4044" s="57">
        <f t="shared" si="1041"/>
        <v>5.1120000000000001</v>
      </c>
      <c r="G4044" s="57">
        <f t="shared" si="1042"/>
        <v>0</v>
      </c>
      <c r="H4044" s="57">
        <f>IF(Q4043&gt;SetUp!$B$56,SetUp!$B$56,Q4043)</f>
        <v>5.972084243272374E-8</v>
      </c>
      <c r="I4044" s="57">
        <f t="shared" si="1047"/>
        <v>0.12168129513079232</v>
      </c>
      <c r="J4044" s="57">
        <f>MIN(F4044,H4044,(1-EXP(-SetUp!$B$52*H4044/SetUp!$B$56))*F4044)</f>
        <v>4.77020225160274E-8</v>
      </c>
      <c r="K4044" s="57">
        <f t="shared" si="1043"/>
        <v>1.201881991669634E-8</v>
      </c>
      <c r="L4044" s="57">
        <f>IF(I4044&lt;=0,0,MIN(SetUp!$B$50*I4044^SetUp!$B$55,I4044))</f>
        <v>6.1150858284091223E-4</v>
      </c>
      <c r="M4044" s="57">
        <f t="shared" si="1044"/>
        <v>0.12106978654795141</v>
      </c>
      <c r="N4044" s="57">
        <f>IF(SetUp!$B$62=0,X4044,(B4044-E4044)*(1-(H4044/SetUp!$B$66/SetUp!$B$56)))</f>
        <v>0</v>
      </c>
      <c r="O4044" s="57">
        <f>K4044*SetUp!$B$65</f>
        <v>0</v>
      </c>
      <c r="P4044" s="57">
        <f>MIN(SetUp!$B$54*L4044^SetUp!$B$51,L4044)</f>
        <v>3.5595479277944595E-4</v>
      </c>
      <c r="Q4044" s="57">
        <f t="shared" si="1045"/>
        <v>1.201881991669634E-8</v>
      </c>
      <c r="R4044" s="57">
        <f>IF((H4044+N4044-O4044)&gt;SetUp!$B$56,T4043+H4044+N4044-O4044-SetUp!$B$56,T4043)</f>
        <v>0</v>
      </c>
      <c r="S4044" s="57">
        <f>R4044*SetUp!$B$65</f>
        <v>0</v>
      </c>
      <c r="T4044" s="57">
        <f>IF((R4044-S4044)&lt;SetUp!$B$53,R4044-S4044,SetUp!$B$53)</f>
        <v>0</v>
      </c>
      <c r="U4044" s="57">
        <f t="shared" si="1046"/>
        <v>0.12106978654795141</v>
      </c>
      <c r="V4044" s="57">
        <f>(L4044-P4044)/1000*SetUp!$B$13*1000000/SetUp!$B$48</f>
        <v>1.4535307463508944E-2</v>
      </c>
      <c r="W4044" s="57">
        <f t="shared" si="1048"/>
        <v>-9.3241386833753381E-18</v>
      </c>
      <c r="X4044" s="57">
        <f>MAX((SetUp!$B$56*(1-($H4044/SetUp!$B$56)^2)*TANH(($B4044-$D4044)/SetUp!$B$56))/(1+$H4044/SetUp!$B$56*TANH(($B4044-$D4044)/SetUp!$B$56)),0)</f>
        <v>0</v>
      </c>
    </row>
    <row r="4045" spans="1:24" x14ac:dyDescent="0.3">
      <c r="A4045" s="64">
        <v>30707</v>
      </c>
      <c r="B4045" s="57">
        <v>0</v>
      </c>
      <c r="C4045" s="57"/>
      <c r="D4045" s="57">
        <v>5.1120000000000001</v>
      </c>
      <c r="E4045" s="57">
        <f t="shared" si="1040"/>
        <v>0</v>
      </c>
      <c r="F4045" s="57">
        <f t="shared" si="1041"/>
        <v>5.1120000000000001</v>
      </c>
      <c r="G4045" s="57">
        <f t="shared" si="1042"/>
        <v>0</v>
      </c>
      <c r="H4045" s="57">
        <f>IF(Q4044&gt;SetUp!$B$56,SetUp!$B$56,Q4044)</f>
        <v>1.201881991669634E-8</v>
      </c>
      <c r="I4045" s="57">
        <f t="shared" si="1047"/>
        <v>0.12106978654795141</v>
      </c>
      <c r="J4045" s="57">
        <f>MIN(F4045,H4045,(1-EXP(-SetUp!$B$52*H4045/SetUp!$B$56))*F4045)</f>
        <v>9.6000322491462961E-9</v>
      </c>
      <c r="K4045" s="57">
        <f t="shared" si="1043"/>
        <v>2.4187876675500439E-9</v>
      </c>
      <c r="L4045" s="57">
        <f>IF(I4045&lt;=0,0,MIN(SetUp!$B$50*I4045^SetUp!$B$55,I4045))</f>
        <v>6.0639528008724303E-4</v>
      </c>
      <c r="M4045" s="57">
        <f t="shared" si="1044"/>
        <v>0.12046339126786416</v>
      </c>
      <c r="N4045" s="57">
        <f>IF(SetUp!$B$62=0,X4045,(B4045-E4045)*(1-(H4045/SetUp!$B$66/SetUp!$B$56)))</f>
        <v>0</v>
      </c>
      <c r="O4045" s="57">
        <f>K4045*SetUp!$B$65</f>
        <v>0</v>
      </c>
      <c r="P4045" s="57">
        <f>MIN(SetUp!$B$54*L4045^SetUp!$B$51,L4045)</f>
        <v>3.53028801527896E-4</v>
      </c>
      <c r="Q4045" s="57">
        <f t="shared" si="1045"/>
        <v>2.4187876675500439E-9</v>
      </c>
      <c r="R4045" s="57">
        <f>IF((H4045+N4045-O4045)&gt;SetUp!$B$56,T4044+H4045+N4045-O4045-SetUp!$B$56,T4044)</f>
        <v>0</v>
      </c>
      <c r="S4045" s="57">
        <f>R4045*SetUp!$B$65</f>
        <v>0</v>
      </c>
      <c r="T4045" s="57">
        <f>IF((R4045-S4045)&lt;SetUp!$B$53,R4045-S4045,SetUp!$B$53)</f>
        <v>0</v>
      </c>
      <c r="U4045" s="57">
        <f t="shared" si="1046"/>
        <v>0.12046339126786416</v>
      </c>
      <c r="V4045" s="57">
        <f>(L4045-P4045)/1000*SetUp!$B$13*1000000/SetUp!$B$48</f>
        <v>1.4410898253243947E-2</v>
      </c>
      <c r="W4045" s="57">
        <f t="shared" si="1048"/>
        <v>1.0083080204115191E-17</v>
      </c>
      <c r="X4045" s="57">
        <f>MAX((SetUp!$B$56*(1-($H4045/SetUp!$B$56)^2)*TANH(($B4045-$D4045)/SetUp!$B$56))/(1+$H4045/SetUp!$B$56*TANH(($B4045-$D4045)/SetUp!$B$56)),0)</f>
        <v>0</v>
      </c>
    </row>
    <row r="4046" spans="1:24" x14ac:dyDescent="0.3">
      <c r="A4046" s="64">
        <v>30708</v>
      </c>
      <c r="B4046" s="57">
        <v>0</v>
      </c>
      <c r="C4046" s="57"/>
      <c r="D4046" s="57">
        <v>5.1120000000000001</v>
      </c>
      <c r="E4046" s="57">
        <f t="shared" si="1040"/>
        <v>0</v>
      </c>
      <c r="F4046" s="57">
        <f t="shared" si="1041"/>
        <v>5.1120000000000001</v>
      </c>
      <c r="G4046" s="57">
        <f t="shared" si="1042"/>
        <v>0</v>
      </c>
      <c r="H4046" s="57">
        <f>IF(Q4045&gt;SetUp!$B$56,SetUp!$B$56,Q4045)</f>
        <v>2.4187876675500439E-9</v>
      </c>
      <c r="I4046" s="57">
        <f t="shared" si="1047"/>
        <v>0.12046339126786416</v>
      </c>
      <c r="J4046" s="57">
        <f>MIN(F4046,H4046,(1-EXP(-SetUp!$B$52*H4046/SetUp!$B$56))*F4046)</f>
        <v>1.9320066426686821E-9</v>
      </c>
      <c r="K4046" s="57">
        <f t="shared" si="1043"/>
        <v>4.8678102488136179E-10</v>
      </c>
      <c r="L4046" s="57">
        <f>IF(I4046&lt;=0,0,MIN(SetUp!$B$50*I4046^SetUp!$B$55,I4046))</f>
        <v>6.0134170746192674E-4</v>
      </c>
      <c r="M4046" s="57">
        <f t="shared" si="1044"/>
        <v>0.11986204956040224</v>
      </c>
      <c r="N4046" s="57">
        <f>IF(SetUp!$B$62=0,X4046,(B4046-E4046)*(1-(H4046/SetUp!$B$66/SetUp!$B$56)))</f>
        <v>0</v>
      </c>
      <c r="O4046" s="57">
        <f>K4046*SetUp!$B$65</f>
        <v>0</v>
      </c>
      <c r="P4046" s="57">
        <f>MIN(SetUp!$B$54*L4046^SetUp!$B$51,L4046)</f>
        <v>3.5013657729123697E-4</v>
      </c>
      <c r="Q4046" s="57">
        <f t="shared" si="1045"/>
        <v>4.8678102488136179E-10</v>
      </c>
      <c r="R4046" s="57">
        <f>IF((H4046+N4046-O4046)&gt;SetUp!$B$56,T4045+H4046+N4046-O4046-SetUp!$B$56,T4045)</f>
        <v>0</v>
      </c>
      <c r="S4046" s="57">
        <f>R4046*SetUp!$B$65</f>
        <v>0</v>
      </c>
      <c r="T4046" s="57">
        <f>IF((R4046-S4046)&lt;SetUp!$B$53,R4046-S4046,SetUp!$B$53)</f>
        <v>0</v>
      </c>
      <c r="U4046" s="57">
        <f t="shared" si="1046"/>
        <v>0.11986204956040224</v>
      </c>
      <c r="V4046" s="57">
        <f>(L4046-P4046)/1000*SetUp!$B$13*1000000/SetUp!$B$48</f>
        <v>1.4287965764716441E-2</v>
      </c>
      <c r="W4046" s="57">
        <f t="shared" si="1048"/>
        <v>-1.0083080204115191E-17</v>
      </c>
      <c r="X4046" s="57">
        <f>MAX((SetUp!$B$56*(1-($H4046/SetUp!$B$56)^2)*TANH(($B4046-$D4046)/SetUp!$B$56))/(1+$H4046/SetUp!$B$56*TANH(($B4046-$D4046)/SetUp!$B$56)),0)</f>
        <v>0</v>
      </c>
    </row>
    <row r="4047" spans="1:24" x14ac:dyDescent="0.3">
      <c r="A4047" s="64">
        <v>30709</v>
      </c>
      <c r="B4047" s="57">
        <v>0</v>
      </c>
      <c r="C4047" s="57"/>
      <c r="D4047" s="57">
        <v>5.1120000000000001</v>
      </c>
      <c r="E4047" s="57">
        <f t="shared" si="1040"/>
        <v>0</v>
      </c>
      <c r="F4047" s="57">
        <f t="shared" si="1041"/>
        <v>5.1120000000000001</v>
      </c>
      <c r="G4047" s="57">
        <f t="shared" si="1042"/>
        <v>0</v>
      </c>
      <c r="H4047" s="57">
        <f>IF(Q4046&gt;SetUp!$B$56,SetUp!$B$56,Q4046)</f>
        <v>4.8678102488136179E-10</v>
      </c>
      <c r="I4047" s="57">
        <f t="shared" si="1047"/>
        <v>0.11986204956040224</v>
      </c>
      <c r="J4047" s="57">
        <f>MIN(F4047,H4047,(1-EXP(-SetUp!$B$52*H4047/SetUp!$B$56))*F4047)</f>
        <v>3.8881612329788596E-10</v>
      </c>
      <c r="K4047" s="57">
        <f t="shared" si="1043"/>
        <v>9.7964901583475829E-11</v>
      </c>
      <c r="L4047" s="57">
        <f>IF(I4047&lt;=0,0,MIN(SetUp!$B$50*I4047^SetUp!$B$55,I4047))</f>
        <v>5.9634697005019131E-4</v>
      </c>
      <c r="M4047" s="57">
        <f t="shared" si="1044"/>
        <v>0.11926570259035205</v>
      </c>
      <c r="N4047" s="57">
        <f>IF(SetUp!$B$62=0,X4047,(B4047-E4047)*(1-(H4047/SetUp!$B$66/SetUp!$B$56)))</f>
        <v>0</v>
      </c>
      <c r="O4047" s="57">
        <f>K4047*SetUp!$B$65</f>
        <v>0</v>
      </c>
      <c r="P4047" s="57">
        <f>MIN(SetUp!$B$54*L4047^SetUp!$B$51,L4047)</f>
        <v>3.4727761888465902E-4</v>
      </c>
      <c r="Q4047" s="57">
        <f t="shared" si="1045"/>
        <v>9.7964901583475829E-11</v>
      </c>
      <c r="R4047" s="57">
        <f>IF((H4047+N4047-O4047)&gt;SetUp!$B$56,T4046+H4047+N4047-O4047-SetUp!$B$56,T4046)</f>
        <v>0</v>
      </c>
      <c r="S4047" s="57">
        <f>R4047*SetUp!$B$65</f>
        <v>0</v>
      </c>
      <c r="T4047" s="57">
        <f>IF((R4047-S4047)&lt;SetUp!$B$53,R4047-S4047,SetUp!$B$53)</f>
        <v>0</v>
      </c>
      <c r="U4047" s="57">
        <f t="shared" si="1046"/>
        <v>0.11926570259035205</v>
      </c>
      <c r="V4047" s="57">
        <f>(L4047-P4047)/1000*SetUp!$B$13*1000000/SetUp!$B$48</f>
        <v>1.4166487603478427E-2</v>
      </c>
      <c r="W4047" s="57">
        <f t="shared" si="1048"/>
        <v>5.8546917314217239E-18</v>
      </c>
      <c r="X4047" s="57">
        <f>MAX((SetUp!$B$56*(1-($H4047/SetUp!$B$56)^2)*TANH(($B4047-$D4047)/SetUp!$B$56))/(1+$H4047/SetUp!$B$56*TANH(($B4047-$D4047)/SetUp!$B$56)),0)</f>
        <v>0</v>
      </c>
    </row>
    <row r="4048" spans="1:24" x14ac:dyDescent="0.3">
      <c r="A4048" s="64">
        <v>30710</v>
      </c>
      <c r="B4048" s="57">
        <v>6.0000000000000001E-3</v>
      </c>
      <c r="C4048" s="57"/>
      <c r="D4048" s="57">
        <v>5.1120000000000001</v>
      </c>
      <c r="E4048" s="57">
        <f t="shared" si="1040"/>
        <v>6.0000000000000001E-3</v>
      </c>
      <c r="F4048" s="57">
        <f t="shared" si="1041"/>
        <v>5.1059999999999999</v>
      </c>
      <c r="G4048" s="57">
        <f t="shared" si="1042"/>
        <v>0</v>
      </c>
      <c r="H4048" s="57">
        <f>IF(Q4047&gt;SetUp!$B$56,SetUp!$B$56,Q4047)</f>
        <v>9.7964901583475829E-11</v>
      </c>
      <c r="I4048" s="57">
        <f t="shared" si="1047"/>
        <v>0.11926570259035205</v>
      </c>
      <c r="J4048" s="57">
        <f>MIN(F4048,H4048,(1-EXP(-SetUp!$B$52*H4048/SetUp!$B$56))*F4048)</f>
        <v>7.8157429195258026E-11</v>
      </c>
      <c r="K4048" s="57">
        <f t="shared" si="1043"/>
        <v>1.9807472388217803E-11</v>
      </c>
      <c r="L4048" s="57">
        <f>IF(I4048&lt;=0,0,MIN(SetUp!$B$50*I4048^SetUp!$B$55,I4048))</f>
        <v>5.9141018928288364E-4</v>
      </c>
      <c r="M4048" s="57">
        <f t="shared" si="1044"/>
        <v>0.11867429240106916</v>
      </c>
      <c r="N4048" s="57">
        <f>IF(SetUp!$B$62=0,X4048,(B4048-E4048)*(1-(H4048/SetUp!$B$66/SetUp!$B$56)))</f>
        <v>0</v>
      </c>
      <c r="O4048" s="57">
        <f>K4048*SetUp!$B$65</f>
        <v>0</v>
      </c>
      <c r="P4048" s="57">
        <f>MIN(SetUp!$B$54*L4048^SetUp!$B$51,L4048)</f>
        <v>3.4445143420761784E-4</v>
      </c>
      <c r="Q4048" s="57">
        <f t="shared" si="1045"/>
        <v>1.9807472388217803E-11</v>
      </c>
      <c r="R4048" s="57">
        <f>IF((H4048+N4048-O4048)&gt;SetUp!$B$56,T4047+H4048+N4048-O4048-SetUp!$B$56,T4047)</f>
        <v>0</v>
      </c>
      <c r="S4048" s="57">
        <f>R4048*SetUp!$B$65</f>
        <v>0</v>
      </c>
      <c r="T4048" s="57">
        <f>IF((R4048-S4048)&lt;SetUp!$B$53,R4048-S4048,SetUp!$B$53)</f>
        <v>0</v>
      </c>
      <c r="U4048" s="57">
        <f t="shared" si="1046"/>
        <v>0.11867429240106916</v>
      </c>
      <c r="V4048" s="57">
        <f>(L4048-P4048)/1000*SetUp!$B$13*1000000/SetUp!$B$48</f>
        <v>1.4046441788090894E-2</v>
      </c>
      <c r="W4048" s="57">
        <f t="shared" si="1048"/>
        <v>6.2883726004159257E-18</v>
      </c>
      <c r="X4048" s="57">
        <f>MAX((SetUp!$B$56*(1-($H4048/SetUp!$B$56)^2)*TANH(($B4048-$D4048)/SetUp!$B$56))/(1+$H4048/SetUp!$B$56*TANH(($B4048-$D4048)/SetUp!$B$56)),0)</f>
        <v>0</v>
      </c>
    </row>
    <row r="4049" spans="1:24" x14ac:dyDescent="0.3">
      <c r="A4049" s="64">
        <v>30711</v>
      </c>
      <c r="B4049" s="57">
        <v>0.185</v>
      </c>
      <c r="C4049" s="57"/>
      <c r="D4049" s="57">
        <v>5.1120000000000001</v>
      </c>
      <c r="E4049" s="57">
        <f t="shared" si="1040"/>
        <v>0.185</v>
      </c>
      <c r="F4049" s="57">
        <f t="shared" si="1041"/>
        <v>4.9270000000000005</v>
      </c>
      <c r="G4049" s="57">
        <f t="shared" si="1042"/>
        <v>0</v>
      </c>
      <c r="H4049" s="57">
        <f>IF(Q4048&gt;SetUp!$B$56,SetUp!$B$56,Q4048)</f>
        <v>1.9807472388217803E-11</v>
      </c>
      <c r="I4049" s="57">
        <f t="shared" si="1047"/>
        <v>0.11867429240106916</v>
      </c>
      <c r="J4049" s="57">
        <f>MIN(F4049,H4049,(1-EXP(-SetUp!$B$52*H4049/SetUp!$B$56))*F4049)</f>
        <v>1.5248910911758176E-11</v>
      </c>
      <c r="K4049" s="57">
        <f t="shared" si="1043"/>
        <v>4.5585614764596272E-12</v>
      </c>
      <c r="L4049" s="57">
        <f>IF(I4049&lt;=0,0,MIN(SetUp!$B$50*I4049^SetUp!$B$55,I4049))</f>
        <v>5.8653050258457848E-4</v>
      </c>
      <c r="M4049" s="57">
        <f t="shared" si="1044"/>
        <v>0.11808776189848459</v>
      </c>
      <c r="N4049" s="57">
        <f>IF(SetUp!$B$62=0,X4049,(B4049-E4049)*(1-(H4049/SetUp!$B$66/SetUp!$B$56)))</f>
        <v>0</v>
      </c>
      <c r="O4049" s="57">
        <f>K4049*SetUp!$B$65</f>
        <v>0</v>
      </c>
      <c r="P4049" s="57">
        <f>MIN(SetUp!$B$54*L4049^SetUp!$B$51,L4049)</f>
        <v>3.4165754004952673E-4</v>
      </c>
      <c r="Q4049" s="57">
        <f t="shared" si="1045"/>
        <v>4.5585614764596272E-12</v>
      </c>
      <c r="R4049" s="57">
        <f>IF((H4049+N4049-O4049)&gt;SetUp!$B$56,T4048+H4049+N4049-O4049-SetUp!$B$56,T4048)</f>
        <v>0</v>
      </c>
      <c r="S4049" s="57">
        <f>R4049*SetUp!$B$65</f>
        <v>0</v>
      </c>
      <c r="T4049" s="57">
        <f>IF((R4049-S4049)&lt;SetUp!$B$53,R4049-S4049,SetUp!$B$53)</f>
        <v>0</v>
      </c>
      <c r="U4049" s="57">
        <f t="shared" si="1046"/>
        <v>0.11808776189848459</v>
      </c>
      <c r="V4049" s="57">
        <f>(L4049-P4049)/1000*SetUp!$B$13*1000000/SetUp!$B$48</f>
        <v>1.3927806741160806E-2</v>
      </c>
      <c r="W4049" s="57">
        <f t="shared" si="1048"/>
        <v>1.702197410802242E-17</v>
      </c>
      <c r="X4049" s="57">
        <f>MAX((SetUp!$B$56*(1-($H4049/SetUp!$B$56)^2)*TANH(($B4049-$D4049)/SetUp!$B$56))/(1+$H4049/SetUp!$B$56*TANH(($B4049-$D4049)/SetUp!$B$56)),0)</f>
        <v>0</v>
      </c>
    </row>
    <row r="4050" spans="1:24" x14ac:dyDescent="0.3">
      <c r="A4050" s="64">
        <v>30712</v>
      </c>
      <c r="B4050" s="57">
        <v>0</v>
      </c>
      <c r="C4050" s="57"/>
      <c r="D4050" s="57">
        <v>5.1120000000000001</v>
      </c>
      <c r="E4050" s="57">
        <f t="shared" si="1040"/>
        <v>0</v>
      </c>
      <c r="F4050" s="57">
        <f t="shared" si="1041"/>
        <v>5.1120000000000001</v>
      </c>
      <c r="G4050" s="57">
        <f t="shared" si="1042"/>
        <v>0</v>
      </c>
      <c r="H4050" s="57">
        <f>IF(Q4049&gt;SetUp!$B$56,SetUp!$B$56,Q4049)</f>
        <v>4.5585614764596272E-12</v>
      </c>
      <c r="I4050" s="57">
        <f t="shared" si="1047"/>
        <v>0.11808776189848459</v>
      </c>
      <c r="J4050" s="57">
        <f>MIN(F4050,H4050,(1-EXP(-SetUp!$B$52*H4050/SetUp!$B$56))*F4050)</f>
        <v>3.6413752013686467E-12</v>
      </c>
      <c r="K4050" s="57">
        <f t="shared" si="1043"/>
        <v>9.171862750909805E-13</v>
      </c>
      <c r="L4050" s="57">
        <f>IF(I4050&lt;=0,0,MIN(SetUp!$B$50*I4050^SetUp!$B$55,I4050))</f>
        <v>5.8170706303040847E-4</v>
      </c>
      <c r="M4050" s="57">
        <f t="shared" si="1044"/>
        <v>0.11750605483545418</v>
      </c>
      <c r="N4050" s="57">
        <f>IF(SetUp!$B$62=0,X4050,(B4050-E4050)*(1-(H4050/SetUp!$B$66/SetUp!$B$56)))</f>
        <v>0</v>
      </c>
      <c r="O4050" s="57">
        <f>K4050*SetUp!$B$65</f>
        <v>0</v>
      </c>
      <c r="P4050" s="57">
        <f>MIN(SetUp!$B$54*L4050^SetUp!$B$51,L4050)</f>
        <v>3.3889546190023646E-4</v>
      </c>
      <c r="Q4050" s="57">
        <f t="shared" si="1045"/>
        <v>9.171862750909805E-13</v>
      </c>
      <c r="R4050" s="57">
        <f>IF((H4050+N4050-O4050)&gt;SetUp!$B$56,T4049+H4050+N4050-O4050-SetUp!$B$56,T4049)</f>
        <v>0</v>
      </c>
      <c r="S4050" s="57">
        <f>R4050*SetUp!$B$65</f>
        <v>0</v>
      </c>
      <c r="T4050" s="57">
        <f>IF((R4050-S4050)&lt;SetUp!$B$53,R4050-S4050,SetUp!$B$53)</f>
        <v>0</v>
      </c>
      <c r="U4050" s="57">
        <f t="shared" si="1046"/>
        <v>0.11750605483545418</v>
      </c>
      <c r="V4050" s="57">
        <f>(L4050-P4050)/1000*SetUp!$B$13*1000000/SetUp!$B$48</f>
        <v>1.3810561280601869E-2</v>
      </c>
      <c r="W4050" s="57">
        <f t="shared" si="1048"/>
        <v>-1.0191500421363742E-17</v>
      </c>
      <c r="X4050" s="57">
        <f>MAX((SetUp!$B$56*(1-($H4050/SetUp!$B$56)^2)*TANH(($B4050-$D4050)/SetUp!$B$56))/(1+$H4050/SetUp!$B$56*TANH(($B4050-$D4050)/SetUp!$B$56)),0)</f>
        <v>0</v>
      </c>
    </row>
    <row r="4051" spans="1:24" x14ac:dyDescent="0.3">
      <c r="A4051" s="64">
        <v>30713</v>
      </c>
      <c r="B4051" s="57">
        <v>0</v>
      </c>
      <c r="C4051" s="57"/>
      <c r="D4051" s="57">
        <v>4.8680000000000003</v>
      </c>
      <c r="E4051" s="57">
        <f t="shared" si="1040"/>
        <v>0</v>
      </c>
      <c r="F4051" s="57">
        <f t="shared" si="1041"/>
        <v>4.8680000000000003</v>
      </c>
      <c r="G4051" s="57">
        <f t="shared" si="1042"/>
        <v>0</v>
      </c>
      <c r="H4051" s="57">
        <f>IF(Q4050&gt;SetUp!$B$56,SetUp!$B$56,Q4050)</f>
        <v>9.171862750909805E-13</v>
      </c>
      <c r="I4051" s="57">
        <f t="shared" si="1047"/>
        <v>0.11750605483545418</v>
      </c>
      <c r="J4051" s="57">
        <f>MIN(F4051,H4051,(1-EXP(-SetUp!$B$52*H4051/SetUp!$B$56))*F4051)</f>
        <v>6.977294297882964E-13</v>
      </c>
      <c r="K4051" s="57">
        <f t="shared" si="1043"/>
        <v>2.194568453026841E-13</v>
      </c>
      <c r="L4051" s="57">
        <f>IF(I4051&lt;=0,0,MIN(SetUp!$B$50*I4051^SetUp!$B$55,I4051))</f>
        <v>5.7693903901136353E-4</v>
      </c>
      <c r="M4051" s="57">
        <f t="shared" si="1044"/>
        <v>0.11692911579644281</v>
      </c>
      <c r="N4051" s="57">
        <f>IF(SetUp!$B$62=0,X4051,(B4051-E4051)*(1-(H4051/SetUp!$B$66/SetUp!$B$56)))</f>
        <v>0</v>
      </c>
      <c r="O4051" s="57">
        <f>K4051*SetUp!$B$65</f>
        <v>0</v>
      </c>
      <c r="P4051" s="57">
        <f>MIN(SetUp!$B$54*L4051^SetUp!$B$51,L4051)</f>
        <v>3.3616473376516757E-4</v>
      </c>
      <c r="Q4051" s="57">
        <f t="shared" si="1045"/>
        <v>2.194568453026841E-13</v>
      </c>
      <c r="R4051" s="57">
        <f>IF((H4051+N4051-O4051)&gt;SetUp!$B$56,T4050+H4051+N4051-O4051-SetUp!$B$56,T4050)</f>
        <v>0</v>
      </c>
      <c r="S4051" s="57">
        <f>R4051*SetUp!$B$65</f>
        <v>0</v>
      </c>
      <c r="T4051" s="57">
        <f>IF((R4051-S4051)&lt;SetUp!$B$53,R4051-S4051,SetUp!$B$53)</f>
        <v>0</v>
      </c>
      <c r="U4051" s="57">
        <f t="shared" si="1046"/>
        <v>0.11692911579644281</v>
      </c>
      <c r="V4051" s="57">
        <f>(L4051-P4051)/1000*SetUp!$B$13*1000000/SetUp!$B$48</f>
        <v>1.3694684611112404E-2</v>
      </c>
      <c r="W4051" s="57">
        <f t="shared" si="1048"/>
        <v>1.1167282376600696E-17</v>
      </c>
      <c r="X4051" s="57">
        <f>MAX((SetUp!$B$56*(1-($H4051/SetUp!$B$56)^2)*TANH(($B4051-$D4051)/SetUp!$B$56))/(1+$H4051/SetUp!$B$56*TANH(($B4051-$D4051)/SetUp!$B$56)),0)</f>
        <v>0</v>
      </c>
    </row>
    <row r="4052" spans="1:24" x14ac:dyDescent="0.3">
      <c r="A4052" s="64">
        <v>30714</v>
      </c>
      <c r="B4052" s="57">
        <v>0</v>
      </c>
      <c r="C4052" s="57"/>
      <c r="D4052" s="57">
        <v>4.8680000000000003</v>
      </c>
      <c r="E4052" s="57">
        <f t="shared" si="1040"/>
        <v>0</v>
      </c>
      <c r="F4052" s="57">
        <f t="shared" si="1041"/>
        <v>4.8680000000000003</v>
      </c>
      <c r="G4052" s="57">
        <f t="shared" si="1042"/>
        <v>0</v>
      </c>
      <c r="H4052" s="57">
        <f>IF(Q4051&gt;SetUp!$B$56,SetUp!$B$56,Q4051)</f>
        <v>2.194568453026841E-13</v>
      </c>
      <c r="I4052" s="57">
        <f t="shared" si="1047"/>
        <v>0.11692911579644281</v>
      </c>
      <c r="J4052" s="57">
        <f>MIN(F4052,H4052,(1-EXP(-SetUp!$B$52*H4052/SetUp!$B$56))*F4052)</f>
        <v>1.670010796317456E-13</v>
      </c>
      <c r="K4052" s="57">
        <f t="shared" si="1043"/>
        <v>5.2455765670938503E-14</v>
      </c>
      <c r="L4052" s="57">
        <f>IF(I4052&lt;=0,0,MIN(SetUp!$B$50*I4052^SetUp!$B$55,I4052))</f>
        <v>5.7222561390782853E-4</v>
      </c>
      <c r="M4052" s="57">
        <f t="shared" si="1044"/>
        <v>0.11635689018253499</v>
      </c>
      <c r="N4052" s="57">
        <f>IF(SetUp!$B$62=0,X4052,(B4052-E4052)*(1-(H4052/SetUp!$B$66/SetUp!$B$56)))</f>
        <v>0</v>
      </c>
      <c r="O4052" s="57">
        <f>K4052*SetUp!$B$65</f>
        <v>0</v>
      </c>
      <c r="P4052" s="57">
        <f>MIN(SetUp!$B$54*L4052^SetUp!$B$51,L4052)</f>
        <v>3.334648979849671E-4</v>
      </c>
      <c r="Q4052" s="57">
        <f t="shared" si="1045"/>
        <v>5.2455765670938503E-14</v>
      </c>
      <c r="R4052" s="57">
        <f>IF((H4052+N4052-O4052)&gt;SetUp!$B$56,T4051+H4052+N4052-O4052-SetUp!$B$56,T4051)</f>
        <v>0</v>
      </c>
      <c r="S4052" s="57">
        <f>R4052*SetUp!$B$65</f>
        <v>0</v>
      </c>
      <c r="T4052" s="57">
        <f>IF((R4052-S4052)&lt;SetUp!$B$53,R4052-S4052,SetUp!$B$53)</f>
        <v>0</v>
      </c>
      <c r="U4052" s="57">
        <f t="shared" si="1046"/>
        <v>0.11635689018253499</v>
      </c>
      <c r="V4052" s="57">
        <f>(L4052-P4052)/1000*SetUp!$B$13*1000000/SetUp!$B$48</f>
        <v>1.35801563158644E-2</v>
      </c>
      <c r="W4052" s="57">
        <f t="shared" si="1048"/>
        <v>1.3010426069826053E-18</v>
      </c>
      <c r="X4052" s="57">
        <f>MAX((SetUp!$B$56*(1-($H4052/SetUp!$B$56)^2)*TANH(($B4052-$D4052)/SetUp!$B$56))/(1+$H4052/SetUp!$B$56*TANH(($B4052-$D4052)/SetUp!$B$56)),0)</f>
        <v>0</v>
      </c>
    </row>
    <row r="4053" spans="1:24" x14ac:dyDescent="0.3">
      <c r="A4053" s="64">
        <v>30715</v>
      </c>
      <c r="B4053" s="57">
        <v>0</v>
      </c>
      <c r="C4053" s="57"/>
      <c r="D4053" s="57">
        <v>4.8680000000000003</v>
      </c>
      <c r="E4053" s="57">
        <f t="shared" si="1040"/>
        <v>0</v>
      </c>
      <c r="F4053" s="57">
        <f t="shared" si="1041"/>
        <v>4.8680000000000003</v>
      </c>
      <c r="G4053" s="57">
        <f t="shared" si="1042"/>
        <v>0</v>
      </c>
      <c r="H4053" s="57">
        <f>IF(Q4052&gt;SetUp!$B$56,SetUp!$B$56,Q4052)</f>
        <v>5.2455765670938503E-14</v>
      </c>
      <c r="I4053" s="57">
        <f t="shared" si="1047"/>
        <v>0.11635689018253499</v>
      </c>
      <c r="J4053" s="57">
        <f>MIN(F4053,H4053,(1-EXP(-SetUp!$B$52*H4053/SetUp!$B$56))*F4053)</f>
        <v>3.9993786060676942E-14</v>
      </c>
      <c r="K4053" s="57">
        <f t="shared" si="1043"/>
        <v>1.2461979610261561E-14</v>
      </c>
      <c r="L4053" s="57">
        <f>IF(I4053&lt;=0,0,MIN(SetUp!$B$50*I4053^SetUp!$B$55,I4053))</f>
        <v>5.6756598577112794E-4</v>
      </c>
      <c r="M4053" s="57">
        <f t="shared" si="1044"/>
        <v>0.11578932419676387</v>
      </c>
      <c r="N4053" s="57">
        <f>IF(SetUp!$B$62=0,X4053,(B4053-E4053)*(1-(H4053/SetUp!$B$66/SetUp!$B$56)))</f>
        <v>0</v>
      </c>
      <c r="O4053" s="57">
        <f>K4053*SetUp!$B$65</f>
        <v>0</v>
      </c>
      <c r="P4053" s="57">
        <f>MIN(SetUp!$B$54*L4053^SetUp!$B$51,L4053)</f>
        <v>3.3079550505956496E-4</v>
      </c>
      <c r="Q4053" s="57">
        <f t="shared" si="1045"/>
        <v>1.2461979610261561E-14</v>
      </c>
      <c r="R4053" s="57">
        <f>IF((H4053+N4053-O4053)&gt;SetUp!$B$56,T4052+H4053+N4053-O4053-SetUp!$B$56,T4052)</f>
        <v>0</v>
      </c>
      <c r="S4053" s="57">
        <f>R4053*SetUp!$B$65</f>
        <v>0</v>
      </c>
      <c r="T4053" s="57">
        <f>IF((R4053-S4053)&lt;SetUp!$B$53,R4053-S4053,SetUp!$B$53)</f>
        <v>0</v>
      </c>
      <c r="U4053" s="57">
        <f t="shared" si="1046"/>
        <v>0.11578932419676387</v>
      </c>
      <c r="V4053" s="57">
        <f>(L4053-P4053)/1000*SetUp!$B$13*1000000/SetUp!$B$48</f>
        <v>1.3466956348397797E-2</v>
      </c>
      <c r="W4053" s="57">
        <f t="shared" si="1048"/>
        <v>2.4936649967166602E-18</v>
      </c>
      <c r="X4053" s="57">
        <f>MAX((SetUp!$B$56*(1-($H4053/SetUp!$B$56)^2)*TANH(($B4053-$D4053)/SetUp!$B$56))/(1+$H4053/SetUp!$B$56*TANH(($B4053-$D4053)/SetUp!$B$56)),0)</f>
        <v>0</v>
      </c>
    </row>
    <row r="4054" spans="1:24" x14ac:dyDescent="0.3">
      <c r="A4054" s="64">
        <v>30716</v>
      </c>
      <c r="B4054" s="57">
        <v>0.14299999999999999</v>
      </c>
      <c r="C4054" s="57"/>
      <c r="D4054" s="57">
        <v>4.8680000000000003</v>
      </c>
      <c r="E4054" s="57">
        <f t="shared" si="1040"/>
        <v>0.14299999999999999</v>
      </c>
      <c r="F4054" s="57">
        <f t="shared" si="1041"/>
        <v>4.7250000000000005</v>
      </c>
      <c r="G4054" s="57">
        <f t="shared" si="1042"/>
        <v>0</v>
      </c>
      <c r="H4054" s="57">
        <f>IF(Q4053&gt;SetUp!$B$56,SetUp!$B$56,Q4053)</f>
        <v>1.2461979610261561E-14</v>
      </c>
      <c r="I4054" s="57">
        <f t="shared" si="1047"/>
        <v>0.11578932419676387</v>
      </c>
      <c r="J4054" s="57">
        <f>MIN(F4054,H4054,(1-EXP(-SetUp!$B$52*H4054/SetUp!$B$56))*F4054)</f>
        <v>9.4424468244369576E-15</v>
      </c>
      <c r="K4054" s="57">
        <f t="shared" si="1043"/>
        <v>3.0195327858246033E-15</v>
      </c>
      <c r="L4054" s="57">
        <f>IF(I4054&lt;=0,0,MIN(SetUp!$B$50*I4054^SetUp!$B$55,I4054))</f>
        <v>5.6295936701285601E-4</v>
      </c>
      <c r="M4054" s="57">
        <f t="shared" si="1044"/>
        <v>0.11522636482975102</v>
      </c>
      <c r="N4054" s="57">
        <f>IF(SetUp!$B$62=0,X4054,(B4054-E4054)*(1-(H4054/SetUp!$B$66/SetUp!$B$56)))</f>
        <v>0</v>
      </c>
      <c r="O4054" s="57">
        <f>K4054*SetUp!$B$65</f>
        <v>0</v>
      </c>
      <c r="P4054" s="57">
        <f>MIN(SetUp!$B$54*L4054^SetUp!$B$51,L4054)</f>
        <v>3.2815611347650583E-4</v>
      </c>
      <c r="Q4054" s="57">
        <f t="shared" si="1045"/>
        <v>3.0195327858246033E-15</v>
      </c>
      <c r="R4054" s="57">
        <f>IF((H4054+N4054-O4054)&gt;SetUp!$B$56,T4053+H4054+N4054-O4054-SetUp!$B$56,T4053)</f>
        <v>0</v>
      </c>
      <c r="S4054" s="57">
        <f>R4054*SetUp!$B$65</f>
        <v>0</v>
      </c>
      <c r="T4054" s="57">
        <f>IF((R4054-S4054)&lt;SetUp!$B$53,R4054-S4054,SetUp!$B$53)</f>
        <v>0</v>
      </c>
      <c r="U4054" s="57">
        <f t="shared" si="1046"/>
        <v>0.11522636482975102</v>
      </c>
      <c r="V4054" s="57">
        <f>(L4054-P4054)/1000*SetUp!$B$13*1000000/SetUp!$B$48</f>
        <v>1.3355065024714395E-2</v>
      </c>
      <c r="W4054" s="57">
        <f t="shared" si="1048"/>
        <v>-4.7704895589362195E-18</v>
      </c>
      <c r="X4054" s="57">
        <f>MAX((SetUp!$B$56*(1-($H4054/SetUp!$B$56)^2)*TANH(($B4054-$D4054)/SetUp!$B$56))/(1+$H4054/SetUp!$B$56*TANH(($B4054-$D4054)/SetUp!$B$56)),0)</f>
        <v>0</v>
      </c>
    </row>
    <row r="4055" spans="1:24" x14ac:dyDescent="0.3">
      <c r="A4055" s="64">
        <v>30717</v>
      </c>
      <c r="B4055" s="57">
        <v>0.27100000000000002</v>
      </c>
      <c r="C4055" s="57"/>
      <c r="D4055" s="57">
        <v>4.8680000000000003</v>
      </c>
      <c r="E4055" s="57">
        <f t="shared" si="1040"/>
        <v>0.27100000000000002</v>
      </c>
      <c r="F4055" s="57">
        <f t="shared" si="1041"/>
        <v>4.5970000000000004</v>
      </c>
      <c r="G4055" s="57">
        <f t="shared" si="1042"/>
        <v>0</v>
      </c>
      <c r="H4055" s="57">
        <f>IF(Q4054&gt;SetUp!$B$56,SetUp!$B$56,Q4054)</f>
        <v>3.0195327858246033E-15</v>
      </c>
      <c r="I4055" s="57">
        <f t="shared" si="1047"/>
        <v>0.11522636482975102</v>
      </c>
      <c r="J4055" s="57">
        <f>MIN(F4055,H4055,(1-EXP(-SetUp!$B$52*H4055/SetUp!$B$56))*F4055)</f>
        <v>2.041478097680738E-15</v>
      </c>
      <c r="K4055" s="57">
        <f t="shared" si="1043"/>
        <v>9.7805468814386524E-16</v>
      </c>
      <c r="L4055" s="57">
        <f>IF(I4055&lt;=0,0,MIN(SetUp!$B$50*I4055^SetUp!$B$55,I4055))</f>
        <v>5.5840498410177617E-4</v>
      </c>
      <c r="M4055" s="57">
        <f t="shared" si="1044"/>
        <v>0.11466795984564924</v>
      </c>
      <c r="N4055" s="57">
        <f>IF(SetUp!$B$62=0,X4055,(B4055-E4055)*(1-(H4055/SetUp!$B$66/SetUp!$B$56)))</f>
        <v>0</v>
      </c>
      <c r="O4055" s="57">
        <f>K4055*SetUp!$B$65</f>
        <v>0</v>
      </c>
      <c r="P4055" s="57">
        <f>MIN(SetUp!$B$54*L4055^SetUp!$B$51,L4055)</f>
        <v>3.2554628954344333E-4</v>
      </c>
      <c r="Q4055" s="57">
        <f t="shared" si="1045"/>
        <v>9.7805468814386524E-16</v>
      </c>
      <c r="R4055" s="57">
        <f>IF((H4055+N4055-O4055)&gt;SetUp!$B$56,T4054+H4055+N4055-O4055-SetUp!$B$56,T4054)</f>
        <v>0</v>
      </c>
      <c r="S4055" s="57">
        <f>R4055*SetUp!$B$65</f>
        <v>0</v>
      </c>
      <c r="T4055" s="57">
        <f>IF((R4055-S4055)&lt;SetUp!$B$53,R4055-S4055,SetUp!$B$53)</f>
        <v>0</v>
      </c>
      <c r="U4055" s="57">
        <f t="shared" si="1046"/>
        <v>0.11466795984564924</v>
      </c>
      <c r="V4055" s="57">
        <f>(L4055-P4055)/1000*SetUp!$B$13*1000000/SetUp!$B$48</f>
        <v>1.3244463015565516E-2</v>
      </c>
      <c r="W4055" s="57">
        <f t="shared" si="1048"/>
        <v>6.8304736866586779E-18</v>
      </c>
      <c r="X4055" s="57">
        <f>MAX((SetUp!$B$56*(1-($H4055/SetUp!$B$56)^2)*TANH(($B4055-$D4055)/SetUp!$B$56))/(1+$H4055/SetUp!$B$56*TANH(($B4055-$D4055)/SetUp!$B$56)),0)</f>
        <v>0</v>
      </c>
    </row>
    <row r="4056" spans="1:24" x14ac:dyDescent="0.3">
      <c r="A4056" s="64">
        <v>30718</v>
      </c>
      <c r="B4056" s="57">
        <v>0.33100000000000002</v>
      </c>
      <c r="C4056" s="57"/>
      <c r="D4056" s="57">
        <v>4.8680000000000003</v>
      </c>
      <c r="E4056" s="57">
        <f t="shared" si="1040"/>
        <v>0.33100000000000002</v>
      </c>
      <c r="F4056" s="57">
        <f t="shared" si="1041"/>
        <v>4.5369999999999999</v>
      </c>
      <c r="G4056" s="57">
        <f t="shared" si="1042"/>
        <v>0</v>
      </c>
      <c r="H4056" s="57">
        <f>IF(Q4055&gt;SetUp!$B$56,SetUp!$B$56,Q4055)</f>
        <v>9.7805468814386524E-16</v>
      </c>
      <c r="I4056" s="57">
        <f t="shared" si="1047"/>
        <v>0.11466795984564924</v>
      </c>
      <c r="J4056" s="57">
        <f>MIN(F4056,H4056,(1-EXP(-SetUp!$B$52*H4056/SetUp!$B$56))*F4056)</f>
        <v>5.0370818627243351E-16</v>
      </c>
      <c r="K4056" s="57">
        <f t="shared" si="1043"/>
        <v>4.7434650187143173E-16</v>
      </c>
      <c r="L4056" s="57">
        <f>IF(I4056&lt;=0,0,MIN(SetUp!$B$50*I4056^SetUp!$B$55,I4056))</f>
        <v>5.5390207726808299E-4</v>
      </c>
      <c r="M4056" s="57">
        <f t="shared" si="1044"/>
        <v>0.11411405776838116</v>
      </c>
      <c r="N4056" s="57">
        <f>IF(SetUp!$B$62=0,X4056,(B4056-E4056)*(1-(H4056/SetUp!$B$66/SetUp!$B$56)))</f>
        <v>0</v>
      </c>
      <c r="O4056" s="57">
        <f>K4056*SetUp!$B$65</f>
        <v>0</v>
      </c>
      <c r="P4056" s="57">
        <f>MIN(SetUp!$B$54*L4056^SetUp!$B$51,L4056)</f>
        <v>3.2296560722467569E-4</v>
      </c>
      <c r="Q4056" s="57">
        <f t="shared" si="1045"/>
        <v>4.7434650187143173E-16</v>
      </c>
      <c r="R4056" s="57">
        <f>IF((H4056+N4056-O4056)&gt;SetUp!$B$56,T4055+H4056+N4056-O4056-SetUp!$B$56,T4055)</f>
        <v>0</v>
      </c>
      <c r="S4056" s="57">
        <f>R4056*SetUp!$B$65</f>
        <v>0</v>
      </c>
      <c r="T4056" s="57">
        <f>IF((R4056-S4056)&lt;SetUp!$B$53,R4056-S4056,SetUp!$B$53)</f>
        <v>0</v>
      </c>
      <c r="U4056" s="57">
        <f t="shared" si="1046"/>
        <v>0.11411405776838116</v>
      </c>
      <c r="V4056" s="57">
        <f>(L4056-P4056)/1000*SetUp!$B$13*1000000/SetUp!$B$48</f>
        <v>1.3135131338928605E-2</v>
      </c>
      <c r="W4056" s="57">
        <f t="shared" si="1048"/>
        <v>1.1275702593849246E-17</v>
      </c>
      <c r="X4056" s="57">
        <f>MAX((SetUp!$B$56*(1-($H4056/SetUp!$B$56)^2)*TANH(($B4056-$D4056)/SetUp!$B$56))/(1+$H4056/SetUp!$B$56*TANH(($B4056-$D4056)/SetUp!$B$56)),0)</f>
        <v>0</v>
      </c>
    </row>
    <row r="4057" spans="1:24" x14ac:dyDescent="0.3">
      <c r="A4057" s="64">
        <v>30719</v>
      </c>
      <c r="B4057" s="57">
        <v>0.433</v>
      </c>
      <c r="C4057" s="57"/>
      <c r="D4057" s="57">
        <v>4.8680000000000003</v>
      </c>
      <c r="E4057" s="57">
        <f t="shared" si="1040"/>
        <v>0.433</v>
      </c>
      <c r="F4057" s="57">
        <f t="shared" si="1041"/>
        <v>4.4350000000000005</v>
      </c>
      <c r="G4057" s="57">
        <f t="shared" si="1042"/>
        <v>0</v>
      </c>
      <c r="H4057" s="57">
        <f>IF(Q4056&gt;SetUp!$B$56,SetUp!$B$56,Q4056)</f>
        <v>4.7434650187143173E-16</v>
      </c>
      <c r="I4057" s="57">
        <f t="shared" si="1047"/>
        <v>0.11411405776838116</v>
      </c>
      <c r="J4057" s="57">
        <f>MIN(F4057,H4057,(1-EXP(-SetUp!$B$52*H4057/SetUp!$B$56))*F4057)</f>
        <v>4.7434650187143173E-16</v>
      </c>
      <c r="K4057" s="57">
        <f t="shared" si="1043"/>
        <v>0</v>
      </c>
      <c r="L4057" s="57">
        <f>IF(I4057&lt;=0,0,MIN(SetUp!$B$50*I4057^SetUp!$B$55,I4057))</f>
        <v>5.4944990021482383E-4</v>
      </c>
      <c r="M4057" s="57">
        <f t="shared" si="1044"/>
        <v>0.11356460786816633</v>
      </c>
      <c r="N4057" s="57">
        <f>IF(SetUp!$B$62=0,X4057,(B4057-E4057)*(1-(H4057/SetUp!$B$66/SetUp!$B$56)))</f>
        <v>0</v>
      </c>
      <c r="O4057" s="57">
        <f>K4057*SetUp!$B$65</f>
        <v>0</v>
      </c>
      <c r="P4057" s="57">
        <f>MIN(SetUp!$B$54*L4057^SetUp!$B$51,L4057)</f>
        <v>3.2041364798162259E-4</v>
      </c>
      <c r="Q4057" s="57">
        <f t="shared" si="1045"/>
        <v>0</v>
      </c>
      <c r="R4057" s="57">
        <f>IF((H4057+N4057-O4057)&gt;SetUp!$B$56,T4056+H4057+N4057-O4057-SetUp!$B$56,T4056)</f>
        <v>0</v>
      </c>
      <c r="S4057" s="57">
        <f>R4057*SetUp!$B$65</f>
        <v>0</v>
      </c>
      <c r="T4057" s="57">
        <f>IF((R4057-S4057)&lt;SetUp!$B$53,R4057-S4057,SetUp!$B$53)</f>
        <v>0</v>
      </c>
      <c r="U4057" s="57">
        <f t="shared" si="1046"/>
        <v>0.11356460786816633</v>
      </c>
      <c r="V4057" s="57">
        <f>(L4057-P4057)/1000*SetUp!$B$13*1000000/SetUp!$B$48</f>
        <v>1.3027051352666859E-2</v>
      </c>
      <c r="W4057" s="57">
        <f t="shared" si="1048"/>
        <v>2.7321894746634712E-17</v>
      </c>
      <c r="X4057" s="57">
        <f>MAX((SetUp!$B$56*(1-($H4057/SetUp!$B$56)^2)*TANH(($B4057-$D4057)/SetUp!$B$56))/(1+$H4057/SetUp!$B$56*TANH(($B4057-$D4057)/SetUp!$B$56)),0)</f>
        <v>0</v>
      </c>
    </row>
    <row r="4058" spans="1:24" x14ac:dyDescent="0.3">
      <c r="A4058" s="64">
        <v>30720</v>
      </c>
      <c r="B4058" s="57">
        <v>4.8369999999999997</v>
      </c>
      <c r="C4058" s="57"/>
      <c r="D4058" s="57">
        <v>4.8680000000000003</v>
      </c>
      <c r="E4058" s="57">
        <f t="shared" si="1040"/>
        <v>4.8369999999999997</v>
      </c>
      <c r="F4058" s="57">
        <f t="shared" si="1041"/>
        <v>3.1000000000000583E-2</v>
      </c>
      <c r="G4058" s="57">
        <f t="shared" si="1042"/>
        <v>0</v>
      </c>
      <c r="H4058" s="57">
        <f>IF(Q4057&gt;SetUp!$B$56,SetUp!$B$56,Q4057)</f>
        <v>0</v>
      </c>
      <c r="I4058" s="57">
        <f t="shared" si="1047"/>
        <v>0.11356460786816633</v>
      </c>
      <c r="J4058" s="57">
        <f>MIN(F4058,H4058,(1-EXP(-SetUp!$B$52*H4058/SetUp!$B$56))*F4058)</f>
        <v>0</v>
      </c>
      <c r="K4058" s="57">
        <f t="shared" si="1043"/>
        <v>0</v>
      </c>
      <c r="L4058" s="57">
        <f>IF(I4058&lt;=0,0,MIN(SetUp!$B$50*I4058^SetUp!$B$55,I4058))</f>
        <v>5.4504771983628444E-4</v>
      </c>
      <c r="M4058" s="57">
        <f t="shared" si="1044"/>
        <v>0.11301956014833005</v>
      </c>
      <c r="N4058" s="57">
        <f>IF(SetUp!$B$62=0,X4058,(B4058-E4058)*(1-(H4058/SetUp!$B$66/SetUp!$B$56)))</f>
        <v>0</v>
      </c>
      <c r="O4058" s="57">
        <f>K4058*SetUp!$B$65</f>
        <v>0</v>
      </c>
      <c r="P4058" s="57">
        <f>MIN(SetUp!$B$54*L4058^SetUp!$B$51,L4058)</f>
        <v>3.1789000061712493E-4</v>
      </c>
      <c r="Q4058" s="57">
        <f t="shared" si="1045"/>
        <v>0</v>
      </c>
      <c r="R4058" s="57">
        <f>IF((H4058+N4058-O4058)&gt;SetUp!$B$56,T4057+H4058+N4058-O4058-SetUp!$B$56,T4057)</f>
        <v>0</v>
      </c>
      <c r="S4058" s="57">
        <f>R4058*SetUp!$B$65</f>
        <v>0</v>
      </c>
      <c r="T4058" s="57">
        <f>IF((R4058-S4058)&lt;SetUp!$B$53,R4058-S4058,SetUp!$B$53)</f>
        <v>0</v>
      </c>
      <c r="U4058" s="57">
        <f t="shared" si="1046"/>
        <v>0.11301956014833005</v>
      </c>
      <c r="V4058" s="57">
        <f>(L4058-P4058)/1000*SetUp!$B$13*1000000/SetUp!$B$48</f>
        <v>1.2920204747367516E-2</v>
      </c>
      <c r="W4058" s="57">
        <f t="shared" si="1048"/>
        <v>4.0614213381306996E-16</v>
      </c>
      <c r="X4058" s="57">
        <f>MAX((SetUp!$B$56*(1-($H4058/SetUp!$B$56)^2)*TANH(($B4058-$D4058)/SetUp!$B$56))/(1+$H4058/SetUp!$B$56*TANH(($B4058-$D4058)/SetUp!$B$56)),0)</f>
        <v>0</v>
      </c>
    </row>
    <row r="4059" spans="1:24" x14ac:dyDescent="0.3">
      <c r="A4059" s="64">
        <v>30721</v>
      </c>
      <c r="B4059" s="57">
        <v>0.184</v>
      </c>
      <c r="C4059" s="57"/>
      <c r="D4059" s="57">
        <v>4.8680000000000003</v>
      </c>
      <c r="E4059" s="57">
        <f t="shared" si="1040"/>
        <v>0.184</v>
      </c>
      <c r="F4059" s="57">
        <f t="shared" si="1041"/>
        <v>4.6840000000000002</v>
      </c>
      <c r="G4059" s="57">
        <f t="shared" si="1042"/>
        <v>0</v>
      </c>
      <c r="H4059" s="57">
        <f>IF(Q4058&gt;SetUp!$B$56,SetUp!$B$56,Q4058)</f>
        <v>0</v>
      </c>
      <c r="I4059" s="57">
        <f t="shared" si="1047"/>
        <v>0.11301956014833005</v>
      </c>
      <c r="J4059" s="57">
        <f>MIN(F4059,H4059,(1-EXP(-SetUp!$B$52*H4059/SetUp!$B$56))*F4059)</f>
        <v>0</v>
      </c>
      <c r="K4059" s="57">
        <f t="shared" si="1043"/>
        <v>0</v>
      </c>
      <c r="L4059" s="57">
        <f>IF(I4059&lt;=0,0,MIN(SetUp!$B$50*I4059^SetUp!$B$55,I4059))</f>
        <v>5.4069481594314745E-4</v>
      </c>
      <c r="M4059" s="57">
        <f t="shared" si="1044"/>
        <v>0.11247886533238691</v>
      </c>
      <c r="N4059" s="57">
        <f>IF(SetUp!$B$62=0,X4059,(B4059-E4059)*(1-(H4059/SetUp!$B$66/SetUp!$B$56)))</f>
        <v>0</v>
      </c>
      <c r="O4059" s="57">
        <f>K4059*SetUp!$B$65</f>
        <v>0</v>
      </c>
      <c r="P4059" s="57">
        <f>MIN(SetUp!$B$54*L4059^SetUp!$B$51,L4059)</f>
        <v>3.1539426112347298E-4</v>
      </c>
      <c r="Q4059" s="57">
        <f t="shared" si="1045"/>
        <v>0</v>
      </c>
      <c r="R4059" s="57">
        <f>IF((H4059+N4059-O4059)&gt;SetUp!$B$56,T4058+H4059+N4059-O4059-SetUp!$B$56,T4058)</f>
        <v>0</v>
      </c>
      <c r="S4059" s="57">
        <f>R4059*SetUp!$B$65</f>
        <v>0</v>
      </c>
      <c r="T4059" s="57">
        <f>IF((R4059-S4059)&lt;SetUp!$B$53,R4059-S4059,SetUp!$B$53)</f>
        <v>0</v>
      </c>
      <c r="U4059" s="57">
        <f t="shared" si="1046"/>
        <v>0.11247886533238691</v>
      </c>
      <c r="V4059" s="57">
        <f>(L4059-P4059)/1000*SetUp!$B$13*1000000/SetUp!$B$48</f>
        <v>1.2814573539353323E-2</v>
      </c>
      <c r="W4059" s="57">
        <f t="shared" si="1048"/>
        <v>-7.1557343384043293E-18</v>
      </c>
      <c r="X4059" s="57">
        <f>MAX((SetUp!$B$56*(1-($H4059/SetUp!$B$56)^2)*TANH(($B4059-$D4059)/SetUp!$B$56))/(1+$H4059/SetUp!$B$56*TANH(($B4059-$D4059)/SetUp!$B$56)),0)</f>
        <v>0</v>
      </c>
    </row>
    <row r="4060" spans="1:24" x14ac:dyDescent="0.3">
      <c r="A4060" s="64">
        <v>30722</v>
      </c>
      <c r="B4060" s="57">
        <v>4.0000000000000001E-3</v>
      </c>
      <c r="C4060" s="57"/>
      <c r="D4060" s="57">
        <v>4.8680000000000003</v>
      </c>
      <c r="E4060" s="57">
        <f t="shared" si="1040"/>
        <v>4.0000000000000001E-3</v>
      </c>
      <c r="F4060" s="57">
        <f t="shared" si="1041"/>
        <v>4.8640000000000008</v>
      </c>
      <c r="G4060" s="57">
        <f t="shared" si="1042"/>
        <v>0</v>
      </c>
      <c r="H4060" s="57">
        <f>IF(Q4059&gt;SetUp!$B$56,SetUp!$B$56,Q4059)</f>
        <v>0</v>
      </c>
      <c r="I4060" s="57">
        <f t="shared" si="1047"/>
        <v>0.11247886533238691</v>
      </c>
      <c r="J4060" s="57">
        <f>MIN(F4060,H4060,(1-EXP(-SetUp!$B$52*H4060/SetUp!$B$56))*F4060)</f>
        <v>0</v>
      </c>
      <c r="K4060" s="57">
        <f t="shared" si="1043"/>
        <v>0</v>
      </c>
      <c r="L4060" s="57">
        <f>IF(I4060&lt;=0,0,MIN(SetUp!$B$50*I4060^SetUp!$B$55,I4060))</f>
        <v>5.3639048099424073E-4</v>
      </c>
      <c r="M4060" s="57">
        <f t="shared" si="1044"/>
        <v>0.11194247485139266</v>
      </c>
      <c r="N4060" s="57">
        <f>IF(SetUp!$B$62=0,X4060,(B4060-E4060)*(1-(H4060/SetUp!$B$66/SetUp!$B$56)))</f>
        <v>0</v>
      </c>
      <c r="O4060" s="57">
        <f>K4060*SetUp!$B$65</f>
        <v>0</v>
      </c>
      <c r="P4060" s="57">
        <f>MIN(SetUp!$B$54*L4060^SetUp!$B$51,L4060)</f>
        <v>3.1292603253405324E-4</v>
      </c>
      <c r="Q4060" s="57">
        <f t="shared" si="1045"/>
        <v>0</v>
      </c>
      <c r="R4060" s="57">
        <f>IF((H4060+N4060-O4060)&gt;SetUp!$B$56,T4059+H4060+N4060-O4060-SetUp!$B$56,T4059)</f>
        <v>0</v>
      </c>
      <c r="S4060" s="57">
        <f>R4060*SetUp!$B$65</f>
        <v>0</v>
      </c>
      <c r="T4060" s="57">
        <f>IF((R4060-S4060)&lt;SetUp!$B$53,R4060-S4060,SetUp!$B$53)</f>
        <v>0</v>
      </c>
      <c r="U4060" s="57">
        <f t="shared" si="1046"/>
        <v>0.11194247485139266</v>
      </c>
      <c r="V4060" s="57">
        <f>(L4060-P4060)/1000*SetUp!$B$13*1000000/SetUp!$B$48</f>
        <v>1.2710140063862983E-2</v>
      </c>
      <c r="W4060" s="57">
        <f t="shared" si="1048"/>
        <v>-1.4094628242311558E-18</v>
      </c>
      <c r="X4060" s="57">
        <f>MAX((SetUp!$B$56*(1-($H4060/SetUp!$B$56)^2)*TANH(($B4060-$D4060)/SetUp!$B$56))/(1+$H4060/SetUp!$B$56*TANH(($B4060-$D4060)/SetUp!$B$56)),0)</f>
        <v>0</v>
      </c>
    </row>
    <row r="4061" spans="1:24" x14ac:dyDescent="0.3">
      <c r="A4061" s="64">
        <v>30723</v>
      </c>
      <c r="B4061" s="57">
        <v>0.38800000000000001</v>
      </c>
      <c r="C4061" s="57"/>
      <c r="D4061" s="57">
        <v>4.8680000000000003</v>
      </c>
      <c r="E4061" s="57">
        <f t="shared" si="1040"/>
        <v>0.38800000000000001</v>
      </c>
      <c r="F4061" s="57">
        <f t="shared" si="1041"/>
        <v>4.4800000000000004</v>
      </c>
      <c r="G4061" s="57">
        <f t="shared" si="1042"/>
        <v>0</v>
      </c>
      <c r="H4061" s="57">
        <f>IF(Q4060&gt;SetUp!$B$56,SetUp!$B$56,Q4060)</f>
        <v>0</v>
      </c>
      <c r="I4061" s="57">
        <f t="shared" si="1047"/>
        <v>0.11194247485139266</v>
      </c>
      <c r="J4061" s="57">
        <f>MIN(F4061,H4061,(1-EXP(-SetUp!$B$52*H4061/SetUp!$B$56))*F4061)</f>
        <v>0</v>
      </c>
      <c r="K4061" s="57">
        <f t="shared" si="1043"/>
        <v>0</v>
      </c>
      <c r="L4061" s="57">
        <f>IF(I4061&lt;=0,0,MIN(SetUp!$B$50*I4061^SetUp!$B$55,I4061))</f>
        <v>5.3213401983469842E-4</v>
      </c>
      <c r="M4061" s="57">
        <f t="shared" si="1044"/>
        <v>0.11141034083155797</v>
      </c>
      <c r="N4061" s="57">
        <f>IF(SetUp!$B$62=0,X4061,(B4061-E4061)*(1-(H4061/SetUp!$B$66/SetUp!$B$56)))</f>
        <v>0</v>
      </c>
      <c r="O4061" s="57">
        <f>K4061*SetUp!$B$65</f>
        <v>0</v>
      </c>
      <c r="P4061" s="57">
        <f>MIN(SetUp!$B$54*L4061^SetUp!$B$51,L4061)</f>
        <v>3.1048492477852598E-4</v>
      </c>
      <c r="Q4061" s="57">
        <f t="shared" si="1045"/>
        <v>0</v>
      </c>
      <c r="R4061" s="57">
        <f>IF((H4061+N4061-O4061)&gt;SetUp!$B$56,T4060+H4061+N4061-O4061-SetUp!$B$56,T4060)</f>
        <v>0</v>
      </c>
      <c r="S4061" s="57">
        <f>R4061*SetUp!$B$65</f>
        <v>0</v>
      </c>
      <c r="T4061" s="57">
        <f>IF((R4061-S4061)&lt;SetUp!$B$53,R4061-S4061,SetUp!$B$53)</f>
        <v>0</v>
      </c>
      <c r="U4061" s="57">
        <f t="shared" si="1046"/>
        <v>0.11141034083155797</v>
      </c>
      <c r="V4061" s="57">
        <f>(L4061-P4061)/1000*SetUp!$B$13*1000000/SetUp!$B$48</f>
        <v>1.2606886968395528E-2</v>
      </c>
      <c r="W4061" s="57">
        <f t="shared" si="1048"/>
        <v>-8.4567769453869346E-18</v>
      </c>
      <c r="X4061" s="57">
        <f>MAX((SetUp!$B$56*(1-($H4061/SetUp!$B$56)^2)*TANH(($B4061-$D4061)/SetUp!$B$56))/(1+$H4061/SetUp!$B$56*TANH(($B4061-$D4061)/SetUp!$B$56)),0)</f>
        <v>0</v>
      </c>
    </row>
    <row r="4062" spans="1:24" x14ac:dyDescent="0.3">
      <c r="A4062" s="64">
        <v>30724</v>
      </c>
      <c r="B4062" s="57">
        <v>0.26200000000000001</v>
      </c>
      <c r="C4062" s="57"/>
      <c r="D4062" s="57">
        <v>4.8680000000000003</v>
      </c>
      <c r="E4062" s="57">
        <f t="shared" si="1040"/>
        <v>0.26200000000000001</v>
      </c>
      <c r="F4062" s="57">
        <f t="shared" si="1041"/>
        <v>4.6059999999999999</v>
      </c>
      <c r="G4062" s="57">
        <f t="shared" si="1042"/>
        <v>0</v>
      </c>
      <c r="H4062" s="57">
        <f>IF(Q4061&gt;SetUp!$B$56,SetUp!$B$56,Q4061)</f>
        <v>0</v>
      </c>
      <c r="I4062" s="57">
        <f t="shared" si="1047"/>
        <v>0.11141034083155797</v>
      </c>
      <c r="J4062" s="57">
        <f>MIN(F4062,H4062,(1-EXP(-SetUp!$B$52*H4062/SetUp!$B$56))*F4062)</f>
        <v>0</v>
      </c>
      <c r="K4062" s="57">
        <f t="shared" si="1043"/>
        <v>0</v>
      </c>
      <c r="L4062" s="57">
        <f>IF(I4062&lt;=0,0,MIN(SetUp!$B$50*I4062^SetUp!$B$55,I4062))</f>
        <v>5.2792474944035703E-4</v>
      </c>
      <c r="M4062" s="57">
        <f t="shared" si="1044"/>
        <v>0.11088241608211762</v>
      </c>
      <c r="N4062" s="57">
        <f>IF(SetUp!$B$62=0,X4062,(B4062-E4062)*(1-(H4062/SetUp!$B$66/SetUp!$B$56)))</f>
        <v>0</v>
      </c>
      <c r="O4062" s="57">
        <f>K4062*SetUp!$B$65</f>
        <v>0</v>
      </c>
      <c r="P4062" s="57">
        <f>MIN(SetUp!$B$54*L4062^SetUp!$B$51,L4062)</f>
        <v>3.0807055454143124E-4</v>
      </c>
      <c r="Q4062" s="57">
        <f t="shared" si="1045"/>
        <v>0</v>
      </c>
      <c r="R4062" s="57">
        <f>IF((H4062+N4062-O4062)&gt;SetUp!$B$56,T4061+H4062+N4062-O4062-SetUp!$B$56,T4061)</f>
        <v>0</v>
      </c>
      <c r="S4062" s="57">
        <f>R4062*SetUp!$B$65</f>
        <v>0</v>
      </c>
      <c r="T4062" s="57">
        <f>IF((R4062-S4062)&lt;SetUp!$B$53,R4062-S4062,SetUp!$B$53)</f>
        <v>0</v>
      </c>
      <c r="U4062" s="57">
        <f t="shared" si="1046"/>
        <v>0.11088241608211762</v>
      </c>
      <c r="V4062" s="57">
        <f>(L4062-P4062)/1000*SetUp!$B$13*1000000/SetUp!$B$48</f>
        <v>1.2504797206214325E-2</v>
      </c>
      <c r="W4062" s="57">
        <f t="shared" si="1048"/>
        <v>9.7578195523695399E-19</v>
      </c>
      <c r="X4062" s="57">
        <f>MAX((SetUp!$B$56*(1-($H4062/SetUp!$B$56)^2)*TANH(($B4062-$D4062)/SetUp!$B$56))/(1+$H4062/SetUp!$B$56*TANH(($B4062-$D4062)/SetUp!$B$56)),0)</f>
        <v>0</v>
      </c>
    </row>
    <row r="4063" spans="1:24" x14ac:dyDescent="0.3">
      <c r="A4063" s="64">
        <v>30725</v>
      </c>
      <c r="B4063" s="57">
        <v>8.4000000000000005E-2</v>
      </c>
      <c r="C4063" s="57"/>
      <c r="D4063" s="57">
        <v>4.8680000000000003</v>
      </c>
      <c r="E4063" s="57">
        <f t="shared" si="1040"/>
        <v>8.4000000000000005E-2</v>
      </c>
      <c r="F4063" s="57">
        <f t="shared" si="1041"/>
        <v>4.7840000000000007</v>
      </c>
      <c r="G4063" s="57">
        <f t="shared" si="1042"/>
        <v>0</v>
      </c>
      <c r="H4063" s="57">
        <f>IF(Q4062&gt;SetUp!$B$56,SetUp!$B$56,Q4062)</f>
        <v>0</v>
      </c>
      <c r="I4063" s="57">
        <f t="shared" si="1047"/>
        <v>0.11088241608211762</v>
      </c>
      <c r="J4063" s="57">
        <f>MIN(F4063,H4063,(1-EXP(-SetUp!$B$52*H4063/SetUp!$B$56))*F4063)</f>
        <v>0</v>
      </c>
      <c r="K4063" s="57">
        <f t="shared" si="1043"/>
        <v>0</v>
      </c>
      <c r="L4063" s="57">
        <f>IF(I4063&lt;=0,0,MIN(SetUp!$B$50*I4063^SetUp!$B$55,I4063))</f>
        <v>5.2376199866822524E-4</v>
      </c>
      <c r="M4063" s="57">
        <f t="shared" si="1044"/>
        <v>0.11035865408344939</v>
      </c>
      <c r="N4063" s="57">
        <f>IF(SetUp!$B$62=0,X4063,(B4063-E4063)*(1-(H4063/SetUp!$B$66/SetUp!$B$56)))</f>
        <v>0</v>
      </c>
      <c r="O4063" s="57">
        <f>K4063*SetUp!$B$65</f>
        <v>0</v>
      </c>
      <c r="P4063" s="57">
        <f>MIN(SetUp!$B$54*L4063^SetUp!$B$51,L4063)</f>
        <v>3.056825451241337E-4</v>
      </c>
      <c r="Q4063" s="57">
        <f t="shared" si="1045"/>
        <v>0</v>
      </c>
      <c r="R4063" s="57">
        <f>IF((H4063+N4063-O4063)&gt;SetUp!$B$56,T4062+H4063+N4063-O4063-SetUp!$B$56,T4062)</f>
        <v>0</v>
      </c>
      <c r="S4063" s="57">
        <f>R4063*SetUp!$B$65</f>
        <v>0</v>
      </c>
      <c r="T4063" s="57">
        <f>IF((R4063-S4063)&lt;SetUp!$B$53,R4063-S4063,SetUp!$B$53)</f>
        <v>0</v>
      </c>
      <c r="U4063" s="57">
        <f t="shared" si="1046"/>
        <v>0.11035865408344939</v>
      </c>
      <c r="V4063" s="57">
        <f>(L4063-P4063)/1000*SetUp!$B$13*1000000/SetUp!$B$48</f>
        <v>1.2403854030006625E-2</v>
      </c>
      <c r="W4063" s="57">
        <f t="shared" si="1048"/>
        <v>-3.7947076036992655E-18</v>
      </c>
      <c r="X4063" s="57">
        <f>MAX((SetUp!$B$56*(1-($H4063/SetUp!$B$56)^2)*TANH(($B4063-$D4063)/SetUp!$B$56))/(1+$H4063/SetUp!$B$56*TANH(($B4063-$D4063)/SetUp!$B$56)),0)</f>
        <v>0</v>
      </c>
    </row>
    <row r="4064" spans="1:24" x14ac:dyDescent="0.3">
      <c r="A4064" s="64">
        <v>30726</v>
      </c>
      <c r="B4064" s="57">
        <v>1.139</v>
      </c>
      <c r="C4064" s="57"/>
      <c r="D4064" s="57">
        <v>4.8680000000000003</v>
      </c>
      <c r="E4064" s="57">
        <f t="shared" si="1040"/>
        <v>1.139</v>
      </c>
      <c r="F4064" s="57">
        <f t="shared" si="1041"/>
        <v>3.7290000000000001</v>
      </c>
      <c r="G4064" s="57">
        <f t="shared" si="1042"/>
        <v>0</v>
      </c>
      <c r="H4064" s="57">
        <f>IF(Q4063&gt;SetUp!$B$56,SetUp!$B$56,Q4063)</f>
        <v>0</v>
      </c>
      <c r="I4064" s="57">
        <f t="shared" si="1047"/>
        <v>0.11035865408344939</v>
      </c>
      <c r="J4064" s="57">
        <f>MIN(F4064,H4064,(1-EXP(-SetUp!$B$52*H4064/SetUp!$B$56))*F4064)</f>
        <v>0</v>
      </c>
      <c r="K4064" s="57">
        <f t="shared" si="1043"/>
        <v>0</v>
      </c>
      <c r="L4064" s="57">
        <f>IF(I4064&lt;=0,0,MIN(SetUp!$B$50*I4064^SetUp!$B$55,I4064))</f>
        <v>5.1964510801285604E-4</v>
      </c>
      <c r="M4064" s="57">
        <f t="shared" si="1044"/>
        <v>0.10983900897543653</v>
      </c>
      <c r="N4064" s="57">
        <f>IF(SetUp!$B$62=0,X4064,(B4064-E4064)*(1-(H4064/SetUp!$B$66/SetUp!$B$56)))</f>
        <v>0</v>
      </c>
      <c r="O4064" s="57">
        <f>K4064*SetUp!$B$65</f>
        <v>0</v>
      </c>
      <c r="P4064" s="57">
        <f>MIN(SetUp!$B$54*L4064^SetUp!$B$51,L4064)</f>
        <v>3.0332052631001834E-4</v>
      </c>
      <c r="Q4064" s="57">
        <f t="shared" si="1045"/>
        <v>0</v>
      </c>
      <c r="R4064" s="57">
        <f>IF((H4064+N4064-O4064)&gt;SetUp!$B$56,T4063+H4064+N4064-O4064-SetUp!$B$56,T4063)</f>
        <v>0</v>
      </c>
      <c r="S4064" s="57">
        <f>R4064*SetUp!$B$65</f>
        <v>0</v>
      </c>
      <c r="T4064" s="57">
        <f>IF((R4064-S4064)&lt;SetUp!$B$53,R4064-S4064,SetUp!$B$53)</f>
        <v>0</v>
      </c>
      <c r="U4064" s="57">
        <f t="shared" si="1046"/>
        <v>0.10983900897543653</v>
      </c>
      <c r="V4064" s="57">
        <f>(L4064-P4064)/1000*SetUp!$B$13*1000000/SetUp!$B$48</f>
        <v>1.2304040985693942E-2</v>
      </c>
      <c r="W4064" s="57">
        <f t="shared" si="1048"/>
        <v>-8.8904578143811364E-17</v>
      </c>
      <c r="X4064" s="57">
        <f>MAX((SetUp!$B$56*(1-($H4064/SetUp!$B$56)^2)*TANH(($B4064-$D4064)/SetUp!$B$56))/(1+$H4064/SetUp!$B$56*TANH(($B4064-$D4064)/SetUp!$B$56)),0)</f>
        <v>0</v>
      </c>
    </row>
    <row r="4065" spans="1:24" x14ac:dyDescent="0.3">
      <c r="A4065" s="64">
        <v>30727</v>
      </c>
      <c r="B4065" s="57">
        <v>1.6140000000000001</v>
      </c>
      <c r="C4065" s="57"/>
      <c r="D4065" s="57">
        <v>4.8680000000000003</v>
      </c>
      <c r="E4065" s="57">
        <f t="shared" si="1040"/>
        <v>1.6140000000000001</v>
      </c>
      <c r="F4065" s="57">
        <f t="shared" si="1041"/>
        <v>3.2540000000000004</v>
      </c>
      <c r="G4065" s="57">
        <f t="shared" si="1042"/>
        <v>0</v>
      </c>
      <c r="H4065" s="57">
        <f>IF(Q4064&gt;SetUp!$B$56,SetUp!$B$56,Q4064)</f>
        <v>0</v>
      </c>
      <c r="I4065" s="57">
        <f t="shared" si="1047"/>
        <v>0.10983900897543653</v>
      </c>
      <c r="J4065" s="57">
        <f>MIN(F4065,H4065,(1-EXP(-SetUp!$B$52*H4065/SetUp!$B$56))*F4065)</f>
        <v>0</v>
      </c>
      <c r="K4065" s="57">
        <f t="shared" si="1043"/>
        <v>0</v>
      </c>
      <c r="L4065" s="57">
        <f>IF(I4065&lt;=0,0,MIN(SetUp!$B$50*I4065^SetUp!$B$55,I4065))</f>
        <v>5.1557342936847282E-4</v>
      </c>
      <c r="M4065" s="57">
        <f t="shared" si="1044"/>
        <v>0.10932343554606805</v>
      </c>
      <c r="N4065" s="57">
        <f>IF(SetUp!$B$62=0,X4065,(B4065-E4065)*(1-(H4065/SetUp!$B$66/SetUp!$B$56)))</f>
        <v>0</v>
      </c>
      <c r="O4065" s="57">
        <f>K4065*SetUp!$B$65</f>
        <v>0</v>
      </c>
      <c r="P4065" s="57">
        <f>MIN(SetUp!$B$54*L4065^SetUp!$B$51,L4065)</f>
        <v>3.0098413423284957E-4</v>
      </c>
      <c r="Q4065" s="57">
        <f t="shared" si="1045"/>
        <v>0</v>
      </c>
      <c r="R4065" s="57">
        <f>IF((H4065+N4065-O4065)&gt;SetUp!$B$56,T4064+H4065+N4065-O4065-SetUp!$B$56,T4064)</f>
        <v>0</v>
      </c>
      <c r="S4065" s="57">
        <f>R4065*SetUp!$B$65</f>
        <v>0</v>
      </c>
      <c r="T4065" s="57">
        <f>IF((R4065-S4065)&lt;SetUp!$B$53,R4065-S4065,SetUp!$B$53)</f>
        <v>0</v>
      </c>
      <c r="U4065" s="57">
        <f t="shared" si="1046"/>
        <v>0.10932343554606805</v>
      </c>
      <c r="V4065" s="57">
        <f>(L4065-P4065)/1000*SetUp!$B$13*1000000/SetUp!$B$48</f>
        <v>1.220534190638977E-2</v>
      </c>
      <c r="W4065" s="57">
        <f t="shared" si="1048"/>
        <v>-3.7947076036992655E-18</v>
      </c>
      <c r="X4065" s="57">
        <f>MAX((SetUp!$B$56*(1-($H4065/SetUp!$B$56)^2)*TANH(($B4065-$D4065)/SetUp!$B$56))/(1+$H4065/SetUp!$B$56*TANH(($B4065-$D4065)/SetUp!$B$56)),0)</f>
        <v>0</v>
      </c>
    </row>
    <row r="4066" spans="1:24" x14ac:dyDescent="0.3">
      <c r="A4066" s="64">
        <v>30728</v>
      </c>
      <c r="B4066" s="57">
        <v>3.0000000000000001E-3</v>
      </c>
      <c r="C4066" s="57"/>
      <c r="D4066" s="57">
        <v>4.8680000000000003</v>
      </c>
      <c r="E4066" s="57">
        <f t="shared" si="1040"/>
        <v>3.0000000000000001E-3</v>
      </c>
      <c r="F4066" s="57">
        <f t="shared" si="1041"/>
        <v>4.8650000000000002</v>
      </c>
      <c r="G4066" s="57">
        <f t="shared" si="1042"/>
        <v>0</v>
      </c>
      <c r="H4066" s="57">
        <f>IF(Q4065&gt;SetUp!$B$56,SetUp!$B$56,Q4065)</f>
        <v>0</v>
      </c>
      <c r="I4066" s="57">
        <f t="shared" si="1047"/>
        <v>0.10932343554606805</v>
      </c>
      <c r="J4066" s="57">
        <f>MIN(F4066,H4066,(1-EXP(-SetUp!$B$52*H4066/SetUp!$B$56))*F4066)</f>
        <v>0</v>
      </c>
      <c r="K4066" s="57">
        <f t="shared" si="1043"/>
        <v>0</v>
      </c>
      <c r="L4066" s="57">
        <f>IF(I4066&lt;=0,0,MIN(SetUp!$B$50*I4066^SetUp!$B$55,I4066))</f>
        <v>5.1154632579668725E-4</v>
      </c>
      <c r="M4066" s="57">
        <f t="shared" si="1044"/>
        <v>0.10881188922027137</v>
      </c>
      <c r="N4066" s="57">
        <f>IF(SetUp!$B$62=0,X4066,(B4066-E4066)*(1-(H4066/SetUp!$B$66/SetUp!$B$56)))</f>
        <v>0</v>
      </c>
      <c r="O4066" s="57">
        <f>K4066*SetUp!$B$65</f>
        <v>0</v>
      </c>
      <c r="P4066" s="57">
        <f>MIN(SetUp!$B$54*L4066^SetUp!$B$51,L4066)</f>
        <v>2.9867301124820837E-4</v>
      </c>
      <c r="Q4066" s="57">
        <f t="shared" si="1045"/>
        <v>0</v>
      </c>
      <c r="R4066" s="57">
        <f>IF((H4066+N4066-O4066)&gt;SetUp!$B$56,T4065+H4066+N4066-O4066-SetUp!$B$56,T4065)</f>
        <v>0</v>
      </c>
      <c r="S4066" s="57">
        <f>R4066*SetUp!$B$65</f>
        <v>0</v>
      </c>
      <c r="T4066" s="57">
        <f>IF((R4066-S4066)&lt;SetUp!$B$53,R4066-S4066,SetUp!$B$53)</f>
        <v>0</v>
      </c>
      <c r="U4066" s="57">
        <f t="shared" si="1046"/>
        <v>0.10881188922027137</v>
      </c>
      <c r="V4066" s="57">
        <f>(L4066-P4066)/1000*SetUp!$B$13*1000000/SetUp!$B$48</f>
        <v>1.2107740906500247E-2</v>
      </c>
      <c r="W4066" s="57">
        <f t="shared" si="1048"/>
        <v>4.3368086899420177E-18</v>
      </c>
      <c r="X4066" s="57">
        <f>MAX((SetUp!$B$56*(1-($H4066/SetUp!$B$56)^2)*TANH(($B4066-$D4066)/SetUp!$B$56))/(1+$H4066/SetUp!$B$56*TANH(($B4066-$D4066)/SetUp!$B$56)),0)</f>
        <v>0</v>
      </c>
    </row>
    <row r="4067" spans="1:24" x14ac:dyDescent="0.3">
      <c r="A4067" s="64">
        <v>30729</v>
      </c>
      <c r="B4067" s="57">
        <v>8.6999999999999994E-2</v>
      </c>
      <c r="C4067" s="57"/>
      <c r="D4067" s="57">
        <v>4.8680000000000003</v>
      </c>
      <c r="E4067" s="57">
        <f t="shared" si="1040"/>
        <v>8.6999999999999994E-2</v>
      </c>
      <c r="F4067" s="57">
        <f t="shared" si="1041"/>
        <v>4.7810000000000006</v>
      </c>
      <c r="G4067" s="57">
        <f t="shared" si="1042"/>
        <v>0</v>
      </c>
      <c r="H4067" s="57">
        <f>IF(Q4066&gt;SetUp!$B$56,SetUp!$B$56,Q4066)</f>
        <v>0</v>
      </c>
      <c r="I4067" s="57">
        <f t="shared" si="1047"/>
        <v>0.10881188922027137</v>
      </c>
      <c r="J4067" s="57">
        <f>MIN(F4067,H4067,(1-EXP(-SetUp!$B$52*H4067/SetUp!$B$56))*F4067)</f>
        <v>0</v>
      </c>
      <c r="K4067" s="57">
        <f t="shared" si="1043"/>
        <v>0</v>
      </c>
      <c r="L4067" s="57">
        <f>IF(I4067&lt;=0,0,MIN(SetUp!$B$50*I4067^SetUp!$B$55,I4067))</f>
        <v>5.075631712996658E-4</v>
      </c>
      <c r="M4067" s="57">
        <f t="shared" si="1044"/>
        <v>0.10830432604897169</v>
      </c>
      <c r="N4067" s="57">
        <f>IF(SetUp!$B$62=0,X4067,(B4067-E4067)*(1-(H4067/SetUp!$B$66/SetUp!$B$56)))</f>
        <v>0</v>
      </c>
      <c r="O4067" s="57">
        <f>K4067*SetUp!$B$65</f>
        <v>0</v>
      </c>
      <c r="P4067" s="57">
        <f>MIN(SetUp!$B$54*L4067^SetUp!$B$51,L4067)</f>
        <v>2.9638680580792905E-4</v>
      </c>
      <c r="Q4067" s="57">
        <f t="shared" si="1045"/>
        <v>0</v>
      </c>
      <c r="R4067" s="57">
        <f>IF((H4067+N4067-O4067)&gt;SetUp!$B$56,T4066+H4067+N4067-O4067-SetUp!$B$56,T4066)</f>
        <v>0</v>
      </c>
      <c r="S4067" s="57">
        <f>R4067*SetUp!$B$65</f>
        <v>0</v>
      </c>
      <c r="T4067" s="57">
        <f>IF((R4067-S4067)&lt;SetUp!$B$53,R4067-S4067,SetUp!$B$53)</f>
        <v>0</v>
      </c>
      <c r="U4067" s="57">
        <f t="shared" si="1046"/>
        <v>0.10830432604897169</v>
      </c>
      <c r="V4067" s="57">
        <f>(L4067-P4067)/1000*SetUp!$B$13*1000000/SetUp!$B$48</f>
        <v>1.2011222375964168E-2</v>
      </c>
      <c r="W4067" s="57">
        <f t="shared" si="1048"/>
        <v>-5.6378512969246231E-18</v>
      </c>
      <c r="X4067" s="57">
        <f>MAX((SetUp!$B$56*(1-($H4067/SetUp!$B$56)^2)*TANH(($B4067-$D4067)/SetUp!$B$56))/(1+$H4067/SetUp!$B$56*TANH(($B4067-$D4067)/SetUp!$B$56)),0)</f>
        <v>0</v>
      </c>
    </row>
    <row r="4068" spans="1:24" x14ac:dyDescent="0.3">
      <c r="A4068" s="64">
        <v>30730</v>
      </c>
      <c r="B4068" s="57">
        <v>0.11700000000000001</v>
      </c>
      <c r="C4068" s="57"/>
      <c r="D4068" s="57">
        <v>4.8680000000000003</v>
      </c>
      <c r="E4068" s="57">
        <f t="shared" si="1040"/>
        <v>0.11700000000000001</v>
      </c>
      <c r="F4068" s="57">
        <f t="shared" si="1041"/>
        <v>4.7510000000000003</v>
      </c>
      <c r="G4068" s="57">
        <f t="shared" si="1042"/>
        <v>0</v>
      </c>
      <c r="H4068" s="57">
        <f>IF(Q4067&gt;SetUp!$B$56,SetUp!$B$56,Q4067)</f>
        <v>0</v>
      </c>
      <c r="I4068" s="57">
        <f t="shared" si="1047"/>
        <v>0.10830432604897169</v>
      </c>
      <c r="J4068" s="57">
        <f>MIN(F4068,H4068,(1-EXP(-SetUp!$B$52*H4068/SetUp!$B$56))*F4068)</f>
        <v>0</v>
      </c>
      <c r="K4068" s="57">
        <f t="shared" si="1043"/>
        <v>0</v>
      </c>
      <c r="L4068" s="57">
        <f>IF(I4068&lt;=0,0,MIN(SetUp!$B$50*I4068^SetUp!$B$55,I4068))</f>
        <v>5.0362335059859879E-4</v>
      </c>
      <c r="M4068" s="57">
        <f t="shared" si="1044"/>
        <v>0.10780070269837309</v>
      </c>
      <c r="N4068" s="57">
        <f>IF(SetUp!$B$62=0,X4068,(B4068-E4068)*(1-(H4068/SetUp!$B$66/SetUp!$B$56)))</f>
        <v>0</v>
      </c>
      <c r="O4068" s="57">
        <f>K4068*SetUp!$B$65</f>
        <v>0</v>
      </c>
      <c r="P4068" s="57">
        <f>MIN(SetUp!$B$54*L4068^SetUp!$B$51,L4068)</f>
        <v>2.9412517233745367E-4</v>
      </c>
      <c r="Q4068" s="57">
        <f t="shared" si="1045"/>
        <v>0</v>
      </c>
      <c r="R4068" s="57">
        <f>IF((H4068+N4068-O4068)&gt;SetUp!$B$56,T4067+H4068+N4068-O4068-SetUp!$B$56,T4067)</f>
        <v>0</v>
      </c>
      <c r="S4068" s="57">
        <f>R4068*SetUp!$B$65</f>
        <v>0</v>
      </c>
      <c r="T4068" s="57">
        <f>IF((R4068-S4068)&lt;SetUp!$B$53,R4068-S4068,SetUp!$B$53)</f>
        <v>0</v>
      </c>
      <c r="U4068" s="57">
        <f t="shared" si="1046"/>
        <v>0.10780070269837309</v>
      </c>
      <c r="V4068" s="57">
        <f>(L4068-P4068)/1000*SetUp!$B$13*1000000/SetUp!$B$48</f>
        <v>1.1915770974628596E-2</v>
      </c>
      <c r="W4068" s="57">
        <f t="shared" si="1048"/>
        <v>-1.6263032587282567E-18</v>
      </c>
      <c r="X4068" s="57">
        <f>MAX((SetUp!$B$56*(1-($H4068/SetUp!$B$56)^2)*TANH(($B4068-$D4068)/SetUp!$B$56))/(1+$H4068/SetUp!$B$56*TANH(($B4068-$D4068)/SetUp!$B$56)),0)</f>
        <v>0</v>
      </c>
    </row>
    <row r="4069" spans="1:24" x14ac:dyDescent="0.3">
      <c r="A4069" s="64">
        <v>30731</v>
      </c>
      <c r="B4069" s="57">
        <v>0</v>
      </c>
      <c r="C4069" s="57"/>
      <c r="D4069" s="57">
        <v>4.8680000000000003</v>
      </c>
      <c r="E4069" s="57">
        <f t="shared" si="1040"/>
        <v>0</v>
      </c>
      <c r="F4069" s="57">
        <f t="shared" si="1041"/>
        <v>4.8680000000000003</v>
      </c>
      <c r="G4069" s="57">
        <f t="shared" si="1042"/>
        <v>0</v>
      </c>
      <c r="H4069" s="57">
        <f>IF(Q4068&gt;SetUp!$B$56,SetUp!$B$56,Q4068)</f>
        <v>0</v>
      </c>
      <c r="I4069" s="57">
        <f t="shared" si="1047"/>
        <v>0.10780070269837309</v>
      </c>
      <c r="J4069" s="57">
        <f>MIN(F4069,H4069,(1-EXP(-SetUp!$B$52*H4069/SetUp!$B$56))*F4069)</f>
        <v>0</v>
      </c>
      <c r="K4069" s="57">
        <f t="shared" si="1043"/>
        <v>0</v>
      </c>
      <c r="L4069" s="57">
        <f>IF(I4069&lt;=0,0,MIN(SetUp!$B$50*I4069^SetUp!$B$55,I4069))</f>
        <v>4.997262589173301E-4</v>
      </c>
      <c r="M4069" s="57">
        <f t="shared" si="1044"/>
        <v>0.10730097643945577</v>
      </c>
      <c r="N4069" s="57">
        <f>IF(SetUp!$B$62=0,X4069,(B4069-E4069)*(1-(H4069/SetUp!$B$66/SetUp!$B$56)))</f>
        <v>0</v>
      </c>
      <c r="O4069" s="57">
        <f>K4069*SetUp!$B$65</f>
        <v>0</v>
      </c>
      <c r="P4069" s="57">
        <f>MIN(SetUp!$B$54*L4069^SetUp!$B$51,L4069)</f>
        <v>2.91887771116029E-4</v>
      </c>
      <c r="Q4069" s="57">
        <f t="shared" si="1045"/>
        <v>0</v>
      </c>
      <c r="R4069" s="57">
        <f>IF((H4069+N4069-O4069)&gt;SetUp!$B$56,T4068+H4069+N4069-O4069-SetUp!$B$56,T4068)</f>
        <v>0</v>
      </c>
      <c r="S4069" s="57">
        <f>R4069*SetUp!$B$65</f>
        <v>0</v>
      </c>
      <c r="T4069" s="57">
        <f>IF((R4069-S4069)&lt;SetUp!$B$53,R4069-S4069,SetUp!$B$53)</f>
        <v>0</v>
      </c>
      <c r="U4069" s="57">
        <f t="shared" si="1046"/>
        <v>0.10730097643945577</v>
      </c>
      <c r="V4069" s="57">
        <f>(L4069-P4069)/1000*SetUp!$B$13*1000000/SetUp!$B$48</f>
        <v>1.182137162675634E-2</v>
      </c>
      <c r="W4069" s="57">
        <f t="shared" si="1048"/>
        <v>6.0715321659188248E-18</v>
      </c>
      <c r="X4069" s="57">
        <f>MAX((SetUp!$B$56*(1-($H4069/SetUp!$B$56)^2)*TANH(($B4069-$D4069)/SetUp!$B$56))/(1+$H4069/SetUp!$B$56*TANH(($B4069-$D4069)/SetUp!$B$56)),0)</f>
        <v>0</v>
      </c>
    </row>
    <row r="4070" spans="1:24" x14ac:dyDescent="0.3">
      <c r="A4070" s="64">
        <v>30732</v>
      </c>
      <c r="B4070" s="57">
        <v>0.13</v>
      </c>
      <c r="C4070" s="57"/>
      <c r="D4070" s="57">
        <v>4.8680000000000003</v>
      </c>
      <c r="E4070" s="57">
        <f t="shared" si="1040"/>
        <v>0.13</v>
      </c>
      <c r="F4070" s="57">
        <f t="shared" si="1041"/>
        <v>4.7380000000000004</v>
      </c>
      <c r="G4070" s="57">
        <f t="shared" si="1042"/>
        <v>0</v>
      </c>
      <c r="H4070" s="57">
        <f>IF(Q4069&gt;SetUp!$B$56,SetUp!$B$56,Q4069)</f>
        <v>0</v>
      </c>
      <c r="I4070" s="57">
        <f t="shared" si="1047"/>
        <v>0.10730097643945577</v>
      </c>
      <c r="J4070" s="57">
        <f>MIN(F4070,H4070,(1-EXP(-SetUp!$B$52*H4070/SetUp!$B$56))*F4070)</f>
        <v>0</v>
      </c>
      <c r="K4070" s="57">
        <f t="shared" si="1043"/>
        <v>0</v>
      </c>
      <c r="L4070" s="57">
        <f>IF(I4070&lt;=0,0,MIN(SetUp!$B$50*I4070^SetUp!$B$55,I4070))</f>
        <v>4.9587130177101697E-4</v>
      </c>
      <c r="M4070" s="57">
        <f t="shared" si="1044"/>
        <v>0.10680510513768475</v>
      </c>
      <c r="N4070" s="57">
        <f>IF(SetUp!$B$62=0,X4070,(B4070-E4070)*(1-(H4070/SetUp!$B$66/SetUp!$B$56)))</f>
        <v>0</v>
      </c>
      <c r="O4070" s="57">
        <f>K4070*SetUp!$B$65</f>
        <v>0</v>
      </c>
      <c r="P4070" s="57">
        <f>MIN(SetUp!$B$54*L4070^SetUp!$B$51,L4070)</f>
        <v>2.8967426815967195E-4</v>
      </c>
      <c r="Q4070" s="57">
        <f t="shared" si="1045"/>
        <v>0</v>
      </c>
      <c r="R4070" s="57">
        <f>IF((H4070+N4070-O4070)&gt;SetUp!$B$56,T4069+H4070+N4070-O4070-SetUp!$B$56,T4069)</f>
        <v>0</v>
      </c>
      <c r="S4070" s="57">
        <f>R4070*SetUp!$B$65</f>
        <v>0</v>
      </c>
      <c r="T4070" s="57">
        <f>IF((R4070-S4070)&lt;SetUp!$B$53,R4070-S4070,SetUp!$B$53)</f>
        <v>0</v>
      </c>
      <c r="U4070" s="57">
        <f t="shared" si="1046"/>
        <v>0.10680510513768475</v>
      </c>
      <c r="V4070" s="57">
        <f>(L4070-P4070)/1000*SetUp!$B$13*1000000/SetUp!$B$48</f>
        <v>1.1728009515662085E-2</v>
      </c>
      <c r="W4070" s="57">
        <f t="shared" si="1048"/>
        <v>-1.6696713456276768E-17</v>
      </c>
      <c r="X4070" s="57">
        <f>MAX((SetUp!$B$56*(1-($H4070/SetUp!$B$56)^2)*TANH(($B4070-$D4070)/SetUp!$B$56))/(1+$H4070/SetUp!$B$56*TANH(($B4070-$D4070)/SetUp!$B$56)),0)</f>
        <v>0</v>
      </c>
    </row>
    <row r="4071" spans="1:24" x14ac:dyDescent="0.3">
      <c r="A4071" s="64">
        <v>30733</v>
      </c>
      <c r="B4071" s="57">
        <v>5.8000000000000003E-2</v>
      </c>
      <c r="C4071" s="57"/>
      <c r="D4071" s="57">
        <v>4.8680000000000003</v>
      </c>
      <c r="E4071" s="57">
        <f t="shared" si="1040"/>
        <v>5.8000000000000003E-2</v>
      </c>
      <c r="F4071" s="57">
        <f t="shared" si="1041"/>
        <v>4.8100000000000005</v>
      </c>
      <c r="G4071" s="57">
        <f t="shared" si="1042"/>
        <v>0</v>
      </c>
      <c r="H4071" s="57">
        <f>IF(Q4070&gt;SetUp!$B$56,SetUp!$B$56,Q4070)</f>
        <v>0</v>
      </c>
      <c r="I4071" s="57">
        <f t="shared" si="1047"/>
        <v>0.10680510513768475</v>
      </c>
      <c r="J4071" s="57">
        <f>MIN(F4071,H4071,(1-EXP(-SetUp!$B$52*H4071/SetUp!$B$56))*F4071)</f>
        <v>0</v>
      </c>
      <c r="K4071" s="57">
        <f t="shared" si="1043"/>
        <v>0</v>
      </c>
      <c r="L4071" s="57">
        <f>IF(I4071&lt;=0,0,MIN(SetUp!$B$50*I4071^SetUp!$B$55,I4071))</f>
        <v>4.9205789475967971E-4</v>
      </c>
      <c r="M4071" s="57">
        <f t="shared" si="1044"/>
        <v>0.10631304724292508</v>
      </c>
      <c r="N4071" s="57">
        <f>IF(SetUp!$B$62=0,X4071,(B4071-E4071)*(1-(H4071/SetUp!$B$66/SetUp!$B$56)))</f>
        <v>0</v>
      </c>
      <c r="O4071" s="57">
        <f>K4071*SetUp!$B$65</f>
        <v>0</v>
      </c>
      <c r="P4071" s="57">
        <f>MIN(SetUp!$B$54*L4071^SetUp!$B$51,L4071)</f>
        <v>2.8748433510682793E-4</v>
      </c>
      <c r="Q4071" s="57">
        <f t="shared" si="1045"/>
        <v>0</v>
      </c>
      <c r="R4071" s="57">
        <f>IF((H4071+N4071-O4071)&gt;SetUp!$B$56,T4070+H4071+N4071-O4071-SetUp!$B$56,T4070)</f>
        <v>0</v>
      </c>
      <c r="S4071" s="57">
        <f>R4071*SetUp!$B$65</f>
        <v>0</v>
      </c>
      <c r="T4071" s="57">
        <f>IF((R4071-S4071)&lt;SetUp!$B$53,R4071-S4071,SetUp!$B$53)</f>
        <v>0</v>
      </c>
      <c r="U4071" s="57">
        <f t="shared" si="1046"/>
        <v>0.10631304724292508</v>
      </c>
      <c r="V4071" s="57">
        <f>(L4071-P4071)/1000*SetUp!$B$13*1000000/SetUp!$B$48</f>
        <v>1.1635670078473449E-2</v>
      </c>
      <c r="W4071" s="57">
        <f t="shared" si="1048"/>
        <v>6.5052130349130266E-18</v>
      </c>
      <c r="X4071" s="57">
        <f>MAX((SetUp!$B$56*(1-($H4071/SetUp!$B$56)^2)*TANH(($B4071-$D4071)/SetUp!$B$56))/(1+$H4071/SetUp!$B$56*TANH(($B4071-$D4071)/SetUp!$B$56)),0)</f>
        <v>0</v>
      </c>
    </row>
    <row r="4072" spans="1:24" x14ac:dyDescent="0.3">
      <c r="A4072" s="64">
        <v>30734</v>
      </c>
      <c r="B4072" s="57">
        <v>0</v>
      </c>
      <c r="C4072" s="57"/>
      <c r="D4072" s="57">
        <v>4.8680000000000003</v>
      </c>
      <c r="E4072" s="57">
        <f t="shared" si="1040"/>
        <v>0</v>
      </c>
      <c r="F4072" s="57">
        <f t="shared" si="1041"/>
        <v>4.8680000000000003</v>
      </c>
      <c r="G4072" s="57">
        <f t="shared" si="1042"/>
        <v>0</v>
      </c>
      <c r="H4072" s="57">
        <f>IF(Q4071&gt;SetUp!$B$56,SetUp!$B$56,Q4071)</f>
        <v>0</v>
      </c>
      <c r="I4072" s="57">
        <f t="shared" si="1047"/>
        <v>0.10631304724292508</v>
      </c>
      <c r="J4072" s="57">
        <f>MIN(F4072,H4072,(1-EXP(-SetUp!$B$52*H4072/SetUp!$B$56))*F4072)</f>
        <v>0</v>
      </c>
      <c r="K4072" s="57">
        <f t="shared" si="1043"/>
        <v>0</v>
      </c>
      <c r="L4072" s="57">
        <f>IF(I4072&lt;=0,0,MIN(SetUp!$B$50*I4072^SetUp!$B$55,I4072))</f>
        <v>4.8828546336652102E-4</v>
      </c>
      <c r="M4072" s="57">
        <f t="shared" si="1044"/>
        <v>0.10582476177955856</v>
      </c>
      <c r="N4072" s="57">
        <f>IF(SetUp!$B$62=0,X4072,(B4072-E4072)*(1-(H4072/SetUp!$B$66/SetUp!$B$56)))</f>
        <v>0</v>
      </c>
      <c r="O4072" s="57">
        <f>K4072*SetUp!$B$65</f>
        <v>0</v>
      </c>
      <c r="P4072" s="57">
        <f>MIN(SetUp!$B$54*L4072^SetUp!$B$51,L4072)</f>
        <v>2.8531764910665671E-4</v>
      </c>
      <c r="Q4072" s="57">
        <f t="shared" si="1045"/>
        <v>0</v>
      </c>
      <c r="R4072" s="57">
        <f>IF((H4072+N4072-O4072)&gt;SetUp!$B$56,T4071+H4072+N4072-O4072-SetUp!$B$56,T4071)</f>
        <v>0</v>
      </c>
      <c r="S4072" s="57">
        <f>R4072*SetUp!$B$65</f>
        <v>0</v>
      </c>
      <c r="T4072" s="57">
        <f>IF((R4072-S4072)&lt;SetUp!$B$53,R4072-S4072,SetUp!$B$53)</f>
        <v>0</v>
      </c>
      <c r="U4072" s="57">
        <f t="shared" si="1046"/>
        <v>0.10582476177955856</v>
      </c>
      <c r="V4072" s="57">
        <f>(L4072-P4072)/1000*SetUp!$B$13*1000000/SetUp!$B$48</f>
        <v>1.1544339001013896E-2</v>
      </c>
      <c r="W4072" s="57">
        <f t="shared" si="1048"/>
        <v>4.2283884726934673E-18</v>
      </c>
      <c r="X4072" s="57">
        <f>MAX((SetUp!$B$56*(1-($H4072/SetUp!$B$56)^2)*TANH(($B4072-$D4072)/SetUp!$B$56))/(1+$H4072/SetUp!$B$56*TANH(($B4072-$D4072)/SetUp!$B$56)),0)</f>
        <v>0</v>
      </c>
    </row>
    <row r="4073" spans="1:24" x14ac:dyDescent="0.3">
      <c r="A4073" s="64">
        <v>30735</v>
      </c>
      <c r="B4073" s="57">
        <v>0</v>
      </c>
      <c r="C4073" s="57"/>
      <c r="D4073" s="57">
        <v>4.8680000000000003</v>
      </c>
      <c r="E4073" s="57">
        <f t="shared" si="1040"/>
        <v>0</v>
      </c>
      <c r="F4073" s="57">
        <f t="shared" si="1041"/>
        <v>4.8680000000000003</v>
      </c>
      <c r="G4073" s="57">
        <f t="shared" si="1042"/>
        <v>0</v>
      </c>
      <c r="H4073" s="57">
        <f>IF(Q4072&gt;SetUp!$B$56,SetUp!$B$56,Q4072)</f>
        <v>0</v>
      </c>
      <c r="I4073" s="57">
        <f t="shared" si="1047"/>
        <v>0.10582476177955856</v>
      </c>
      <c r="J4073" s="57">
        <f>MIN(F4073,H4073,(1-EXP(-SetUp!$B$52*H4073/SetUp!$B$56))*F4073)</f>
        <v>0</v>
      </c>
      <c r="K4073" s="57">
        <f t="shared" si="1043"/>
        <v>0</v>
      </c>
      <c r="L4073" s="57">
        <f>IF(I4073&lt;=0,0,MIN(SetUp!$B$50*I4073^SetUp!$B$55,I4073))</f>
        <v>4.8455344276088479E-4</v>
      </c>
      <c r="M4073" s="57">
        <f t="shared" si="1044"/>
        <v>0.10534020833679768</v>
      </c>
      <c r="N4073" s="57">
        <f>IF(SetUp!$B$62=0,X4073,(B4073-E4073)*(1-(H4073/SetUp!$B$66/SetUp!$B$56)))</f>
        <v>0</v>
      </c>
      <c r="O4073" s="57">
        <f>K4073*SetUp!$B$65</f>
        <v>0</v>
      </c>
      <c r="P4073" s="57">
        <f>MIN(SetUp!$B$54*L4073^SetUp!$B$51,L4073)</f>
        <v>2.8317389270987408E-4</v>
      </c>
      <c r="Q4073" s="57">
        <f t="shared" si="1045"/>
        <v>0</v>
      </c>
      <c r="R4073" s="57">
        <f>IF((H4073+N4073-O4073)&gt;SetUp!$B$56,T4072+H4073+N4073-O4073-SetUp!$B$56,T4072)</f>
        <v>0</v>
      </c>
      <c r="S4073" s="57">
        <f>R4073*SetUp!$B$65</f>
        <v>0</v>
      </c>
      <c r="T4073" s="57">
        <f>IF((R4073-S4073)&lt;SetUp!$B$53,R4073-S4073,SetUp!$B$53)</f>
        <v>0</v>
      </c>
      <c r="U4073" s="57">
        <f t="shared" si="1046"/>
        <v>0.10534020833679768</v>
      </c>
      <c r="V4073" s="57">
        <f>(L4073-P4073)/1000*SetUp!$B$13*1000000/SetUp!$B$48</f>
        <v>1.1454002212804177E-2</v>
      </c>
      <c r="W4073" s="57">
        <f t="shared" si="1048"/>
        <v>2.6020852139652106E-18</v>
      </c>
      <c r="X4073" s="57">
        <f>MAX((SetUp!$B$56*(1-($H4073/SetUp!$B$56)^2)*TANH(($B4073-$D4073)/SetUp!$B$56))/(1+$H4073/SetUp!$B$56*TANH(($B4073-$D4073)/SetUp!$B$56)),0)</f>
        <v>0</v>
      </c>
    </row>
    <row r="4074" spans="1:24" x14ac:dyDescent="0.3">
      <c r="A4074" s="64">
        <v>30736</v>
      </c>
      <c r="B4074" s="57">
        <v>3.1E-2</v>
      </c>
      <c r="C4074" s="57"/>
      <c r="D4074" s="57">
        <v>4.8680000000000003</v>
      </c>
      <c r="E4074" s="57">
        <f t="shared" si="1040"/>
        <v>3.1E-2</v>
      </c>
      <c r="F4074" s="57">
        <f t="shared" si="1041"/>
        <v>4.8370000000000006</v>
      </c>
      <c r="G4074" s="57">
        <f t="shared" si="1042"/>
        <v>0</v>
      </c>
      <c r="H4074" s="57">
        <f>IF(Q4073&gt;SetUp!$B$56,SetUp!$B$56,Q4073)</f>
        <v>0</v>
      </c>
      <c r="I4074" s="57">
        <f t="shared" si="1047"/>
        <v>0.10534020833679768</v>
      </c>
      <c r="J4074" s="57">
        <f>MIN(F4074,H4074,(1-EXP(-SetUp!$B$52*H4074/SetUp!$B$56))*F4074)</f>
        <v>0</v>
      </c>
      <c r="K4074" s="57">
        <f t="shared" si="1043"/>
        <v>0</v>
      </c>
      <c r="L4074" s="57">
        <f>IF(I4074&lt;=0,0,MIN(SetUp!$B$50*I4074^SetUp!$B$55,I4074))</f>
        <v>4.8086127760573979E-4</v>
      </c>
      <c r="M4074" s="57">
        <f t="shared" si="1044"/>
        <v>0.10485934705919193</v>
      </c>
      <c r="N4074" s="57">
        <f>IF(SetUp!$B$62=0,X4074,(B4074-E4074)*(1-(H4074/SetUp!$B$66/SetUp!$B$56)))</f>
        <v>0</v>
      </c>
      <c r="O4074" s="57">
        <f>K4074*SetUp!$B$65</f>
        <v>0</v>
      </c>
      <c r="P4074" s="57">
        <f>MIN(SetUp!$B$54*L4074^SetUp!$B$51,L4074)</f>
        <v>2.8105275376208433E-4</v>
      </c>
      <c r="Q4074" s="57">
        <f t="shared" si="1045"/>
        <v>0</v>
      </c>
      <c r="R4074" s="57">
        <f>IF((H4074+N4074-O4074)&gt;SetUp!$B$56,T4073+H4074+N4074-O4074-SetUp!$B$56,T4073)</f>
        <v>0</v>
      </c>
      <c r="S4074" s="57">
        <f>R4074*SetUp!$B$65</f>
        <v>0</v>
      </c>
      <c r="T4074" s="57">
        <f>IF((R4074-S4074)&lt;SetUp!$B$53,R4074-S4074,SetUp!$B$53)</f>
        <v>0</v>
      </c>
      <c r="U4074" s="57">
        <f t="shared" si="1046"/>
        <v>0.10485934705919193</v>
      </c>
      <c r="V4074" s="57">
        <f>(L4074-P4074)/1000*SetUp!$B$13*1000000/SetUp!$B$48</f>
        <v>1.136464588217943E-2</v>
      </c>
      <c r="W4074" s="57">
        <f t="shared" si="1048"/>
        <v>-3.2526065174565133E-18</v>
      </c>
      <c r="X4074" s="57">
        <f>MAX((SetUp!$B$56*(1-($H4074/SetUp!$B$56)^2)*TANH(($B4074-$D4074)/SetUp!$B$56))/(1+$H4074/SetUp!$B$56*TANH(($B4074-$D4074)/SetUp!$B$56)),0)</f>
        <v>0</v>
      </c>
    </row>
    <row r="4075" spans="1:24" x14ac:dyDescent="0.3">
      <c r="A4075" s="64">
        <v>30737</v>
      </c>
      <c r="B4075" s="57">
        <v>0</v>
      </c>
      <c r="C4075" s="57"/>
      <c r="D4075" s="57">
        <v>4.8680000000000003</v>
      </c>
      <c r="E4075" s="57">
        <f t="shared" si="1040"/>
        <v>0</v>
      </c>
      <c r="F4075" s="57">
        <f t="shared" si="1041"/>
        <v>4.8680000000000003</v>
      </c>
      <c r="G4075" s="57">
        <f t="shared" si="1042"/>
        <v>0</v>
      </c>
      <c r="H4075" s="57">
        <f>IF(Q4074&gt;SetUp!$B$56,SetUp!$B$56,Q4074)</f>
        <v>0</v>
      </c>
      <c r="I4075" s="57">
        <f t="shared" si="1047"/>
        <v>0.10485934705919193</v>
      </c>
      <c r="J4075" s="57">
        <f>MIN(F4075,H4075,(1-EXP(-SetUp!$B$52*H4075/SetUp!$B$56))*F4075)</f>
        <v>0</v>
      </c>
      <c r="K4075" s="57">
        <f t="shared" si="1043"/>
        <v>0</v>
      </c>
      <c r="L4075" s="57">
        <f>IF(I4075&lt;=0,0,MIN(SetUp!$B$50*I4075^SetUp!$B$55,I4075))</f>
        <v>4.7720842186956198E-4</v>
      </c>
      <c r="M4075" s="57">
        <f t="shared" si="1044"/>
        <v>0.10438213863732237</v>
      </c>
      <c r="N4075" s="57">
        <f>IF(SetUp!$B$62=0,X4075,(B4075-E4075)*(1-(H4075/SetUp!$B$66/SetUp!$B$56)))</f>
        <v>0</v>
      </c>
      <c r="O4075" s="57">
        <f>K4075*SetUp!$B$65</f>
        <v>0</v>
      </c>
      <c r="P4075" s="57">
        <f>MIN(SetUp!$B$54*L4075^SetUp!$B$51,L4075)</f>
        <v>2.7895392529953943E-4</v>
      </c>
      <c r="Q4075" s="57">
        <f t="shared" si="1045"/>
        <v>0</v>
      </c>
      <c r="R4075" s="57">
        <f>IF((H4075+N4075-O4075)&gt;SetUp!$B$56,T4074+H4075+N4075-O4075-SetUp!$B$56,T4074)</f>
        <v>0</v>
      </c>
      <c r="S4075" s="57">
        <f>R4075*SetUp!$B$65</f>
        <v>0</v>
      </c>
      <c r="T4075" s="57">
        <f>IF((R4075-S4075)&lt;SetUp!$B$53,R4075-S4075,SetUp!$B$53)</f>
        <v>0</v>
      </c>
      <c r="U4075" s="57">
        <f t="shared" si="1046"/>
        <v>0.10438213863732237</v>
      </c>
      <c r="V4075" s="57">
        <f>(L4075-P4075)/1000*SetUp!$B$13*1000000/SetUp!$B$48</f>
        <v>1.1276256411518479E-2</v>
      </c>
      <c r="W4075" s="57">
        <f t="shared" si="1048"/>
        <v>2.0599841277224584E-18</v>
      </c>
      <c r="X4075" s="57">
        <f>MAX((SetUp!$B$56*(1-($H4075/SetUp!$B$56)^2)*TANH(($B4075-$D4075)/SetUp!$B$56))/(1+$H4075/SetUp!$B$56*TANH(($B4075-$D4075)/SetUp!$B$56)),0)</f>
        <v>0</v>
      </c>
    </row>
    <row r="4076" spans="1:24" x14ac:dyDescent="0.3">
      <c r="A4076" s="64">
        <v>30738</v>
      </c>
      <c r="B4076" s="57">
        <v>0</v>
      </c>
      <c r="C4076" s="57"/>
      <c r="D4076" s="57">
        <v>4.8680000000000003</v>
      </c>
      <c r="E4076" s="57">
        <f t="shared" si="1040"/>
        <v>0</v>
      </c>
      <c r="F4076" s="57">
        <f t="shared" si="1041"/>
        <v>4.8680000000000003</v>
      </c>
      <c r="G4076" s="57">
        <f t="shared" si="1042"/>
        <v>0</v>
      </c>
      <c r="H4076" s="57">
        <f>IF(Q4075&gt;SetUp!$B$56,SetUp!$B$56,Q4075)</f>
        <v>0</v>
      </c>
      <c r="I4076" s="57">
        <f t="shared" si="1047"/>
        <v>0.10438213863732237</v>
      </c>
      <c r="J4076" s="57">
        <f>MIN(F4076,H4076,(1-EXP(-SetUp!$B$52*H4076/SetUp!$B$56))*F4076)</f>
        <v>0</v>
      </c>
      <c r="K4076" s="57">
        <f t="shared" si="1043"/>
        <v>0</v>
      </c>
      <c r="L4076" s="57">
        <f>IF(I4076&lt;=0,0,MIN(SetUp!$B$50*I4076^SetUp!$B$55,I4076))</f>
        <v>4.7359433864251093E-4</v>
      </c>
      <c r="M4076" s="57">
        <f t="shared" si="1044"/>
        <v>0.10390854429867986</v>
      </c>
      <c r="N4076" s="57">
        <f>IF(SetUp!$B$62=0,X4076,(B4076-E4076)*(1-(H4076/SetUp!$B$66/SetUp!$B$56)))</f>
        <v>0</v>
      </c>
      <c r="O4076" s="57">
        <f>K4076*SetUp!$B$65</f>
        <v>0</v>
      </c>
      <c r="P4076" s="57">
        <f>MIN(SetUp!$B$54*L4076^SetUp!$B$51,L4076)</f>
        <v>2.7687710544726076E-4</v>
      </c>
      <c r="Q4076" s="57">
        <f t="shared" si="1045"/>
        <v>0</v>
      </c>
      <c r="R4076" s="57">
        <f>IF((H4076+N4076-O4076)&gt;SetUp!$B$56,T4075+H4076+N4076-O4076-SetUp!$B$56,T4075)</f>
        <v>0</v>
      </c>
      <c r="S4076" s="57">
        <f>R4076*SetUp!$B$65</f>
        <v>0</v>
      </c>
      <c r="T4076" s="57">
        <f>IF((R4076-S4076)&lt;SetUp!$B$53,R4076-S4076,SetUp!$B$53)</f>
        <v>0</v>
      </c>
      <c r="U4076" s="57">
        <f t="shared" si="1046"/>
        <v>0.10390854429867986</v>
      </c>
      <c r="V4076" s="57">
        <f>(L4076-P4076)/1000*SetUp!$B$13*1000000/SetUp!$B$48</f>
        <v>1.1188820432582954E-2</v>
      </c>
      <c r="W4076" s="57">
        <f t="shared" si="1048"/>
        <v>0</v>
      </c>
      <c r="X4076" s="57">
        <f>MAX((SetUp!$B$56*(1-($H4076/SetUp!$B$56)^2)*TANH(($B4076-$D4076)/SetUp!$B$56))/(1+$H4076/SetUp!$B$56*TANH(($B4076-$D4076)/SetUp!$B$56)),0)</f>
        <v>0</v>
      </c>
    </row>
    <row r="4077" spans="1:24" x14ac:dyDescent="0.3">
      <c r="A4077" s="64">
        <v>30739</v>
      </c>
      <c r="B4077" s="57">
        <v>2E-3</v>
      </c>
      <c r="C4077" s="57"/>
      <c r="D4077" s="57">
        <v>4.8680000000000003</v>
      </c>
      <c r="E4077" s="57">
        <f t="shared" si="1040"/>
        <v>2E-3</v>
      </c>
      <c r="F4077" s="57">
        <f t="shared" si="1041"/>
        <v>4.8660000000000005</v>
      </c>
      <c r="G4077" s="57">
        <f t="shared" si="1042"/>
        <v>0</v>
      </c>
      <c r="H4077" s="57">
        <f>IF(Q4076&gt;SetUp!$B$56,SetUp!$B$56,Q4076)</f>
        <v>0</v>
      </c>
      <c r="I4077" s="57">
        <f t="shared" si="1047"/>
        <v>0.10390854429867986</v>
      </c>
      <c r="J4077" s="57">
        <f>MIN(F4077,H4077,(1-EXP(-SetUp!$B$52*H4077/SetUp!$B$56))*F4077)</f>
        <v>0</v>
      </c>
      <c r="K4077" s="57">
        <f t="shared" si="1043"/>
        <v>0</v>
      </c>
      <c r="L4077" s="57">
        <f>IF(I4077&lt;=0,0,MIN(SetUp!$B$50*I4077^SetUp!$B$55,I4077))</f>
        <v>4.7001849995678501E-4</v>
      </c>
      <c r="M4077" s="57">
        <f t="shared" si="1044"/>
        <v>0.10343852579872308</v>
      </c>
      <c r="N4077" s="57">
        <f>IF(SetUp!$B$62=0,X4077,(B4077-E4077)*(1-(H4077/SetUp!$B$66/SetUp!$B$56)))</f>
        <v>0</v>
      </c>
      <c r="O4077" s="57">
        <f>K4077*SetUp!$B$65</f>
        <v>0</v>
      </c>
      <c r="P4077" s="57">
        <f>MIN(SetUp!$B$54*L4077^SetUp!$B$51,L4077)</f>
        <v>2.7482199731946786E-4</v>
      </c>
      <c r="Q4077" s="57">
        <f t="shared" si="1045"/>
        <v>0</v>
      </c>
      <c r="R4077" s="57">
        <f>IF((H4077+N4077-O4077)&gt;SetUp!$B$56,T4076+H4077+N4077-O4077-SetUp!$B$56,T4076)</f>
        <v>0</v>
      </c>
      <c r="S4077" s="57">
        <f>R4077*SetUp!$B$65</f>
        <v>0</v>
      </c>
      <c r="T4077" s="57">
        <f>IF((R4077-S4077)&lt;SetUp!$B$53,R4077-S4077,SetUp!$B$53)</f>
        <v>0</v>
      </c>
      <c r="U4077" s="57">
        <f t="shared" si="1046"/>
        <v>0.10343852579872308</v>
      </c>
      <c r="V4077" s="57">
        <f>(L4077-P4077)/1000*SetUp!$B$13*1000000/SetUp!$B$48</f>
        <v>1.1102324801962908E-2</v>
      </c>
      <c r="W4077" s="57">
        <f t="shared" si="1048"/>
        <v>-1.8973538018496328E-18</v>
      </c>
      <c r="X4077" s="57">
        <f>MAX((SetUp!$B$56*(1-($H4077/SetUp!$B$56)^2)*TANH(($B4077-$D4077)/SetUp!$B$56))/(1+$H4077/SetUp!$B$56*TANH(($B4077-$D4077)/SetUp!$B$56)),0)</f>
        <v>0</v>
      </c>
    </row>
    <row r="4078" spans="1:24" x14ac:dyDescent="0.3">
      <c r="A4078" s="64">
        <v>30740</v>
      </c>
      <c r="B4078" s="57">
        <v>1.1739999999999999</v>
      </c>
      <c r="C4078" s="57"/>
      <c r="D4078" s="57">
        <v>4.8680000000000003</v>
      </c>
      <c r="E4078" s="57">
        <f t="shared" si="1040"/>
        <v>1.1739999999999999</v>
      </c>
      <c r="F4078" s="57">
        <f t="shared" si="1041"/>
        <v>3.6940000000000004</v>
      </c>
      <c r="G4078" s="57">
        <f t="shared" si="1042"/>
        <v>0</v>
      </c>
      <c r="H4078" s="57">
        <f>IF(Q4077&gt;SetUp!$B$56,SetUp!$B$56,Q4077)</f>
        <v>0</v>
      </c>
      <c r="I4078" s="57">
        <f t="shared" si="1047"/>
        <v>0.10343852579872308</v>
      </c>
      <c r="J4078" s="57">
        <f>MIN(F4078,H4078,(1-EXP(-SetUp!$B$52*H4078/SetUp!$B$56))*F4078)</f>
        <v>0</v>
      </c>
      <c r="K4078" s="57">
        <f t="shared" si="1043"/>
        <v>0</v>
      </c>
      <c r="L4078" s="57">
        <f>IF(I4078&lt;=0,0,MIN(SetUp!$B$50*I4078^SetUp!$B$55,I4078))</f>
        <v>4.664803866110462E-4</v>
      </c>
      <c r="M4078" s="57">
        <f t="shared" si="1044"/>
        <v>0.10297204541211204</v>
      </c>
      <c r="N4078" s="57">
        <f>IF(SetUp!$B$62=0,X4078,(B4078-E4078)*(1-(H4078/SetUp!$B$66/SetUp!$B$56)))</f>
        <v>0</v>
      </c>
      <c r="O4078" s="57">
        <f>K4078*SetUp!$B$65</f>
        <v>0</v>
      </c>
      <c r="P4078" s="57">
        <f>MIN(SetUp!$B$54*L4078^SetUp!$B$51,L4078)</f>
        <v>2.7278830892224682E-4</v>
      </c>
      <c r="Q4078" s="57">
        <f t="shared" si="1045"/>
        <v>0</v>
      </c>
      <c r="R4078" s="57">
        <f>IF((H4078+N4078-O4078)&gt;SetUp!$B$56,T4077+H4078+N4078-O4078-SetUp!$B$56,T4077)</f>
        <v>0</v>
      </c>
      <c r="S4078" s="57">
        <f>R4078*SetUp!$B$65</f>
        <v>0</v>
      </c>
      <c r="T4078" s="57">
        <f>IF((R4078-S4078)&lt;SetUp!$B$53,R4078-S4078,SetUp!$B$53)</f>
        <v>0</v>
      </c>
      <c r="U4078" s="57">
        <f t="shared" si="1046"/>
        <v>0.10297204541211204</v>
      </c>
      <c r="V4078" s="57">
        <f>(L4078-P4078)/1000*SetUp!$B$13*1000000/SetUp!$B$48</f>
        <v>1.101675659662649E-2</v>
      </c>
      <c r="W4078" s="57">
        <f t="shared" si="1048"/>
        <v>3.3881317890172014E-17</v>
      </c>
      <c r="X4078" s="57">
        <f>MAX((SetUp!$B$56*(1-($H4078/SetUp!$B$56)^2)*TANH(($B4078-$D4078)/SetUp!$B$56))/(1+$H4078/SetUp!$B$56*TANH(($B4078-$D4078)/SetUp!$B$56)),0)</f>
        <v>0</v>
      </c>
    </row>
    <row r="4079" spans="1:24" x14ac:dyDescent="0.3">
      <c r="A4079" s="64">
        <v>30741</v>
      </c>
      <c r="B4079" s="57">
        <v>3.2610000000000001</v>
      </c>
      <c r="C4079" s="57"/>
      <c r="D4079" s="57">
        <v>4.8680000000000003</v>
      </c>
      <c r="E4079" s="57">
        <f t="shared" si="1040"/>
        <v>3.2610000000000001</v>
      </c>
      <c r="F4079" s="57">
        <f t="shared" si="1041"/>
        <v>1.6070000000000002</v>
      </c>
      <c r="G4079" s="57">
        <f t="shared" si="1042"/>
        <v>0</v>
      </c>
      <c r="H4079" s="57">
        <f>IF(Q4078&gt;SetUp!$B$56,SetUp!$B$56,Q4078)</f>
        <v>0</v>
      </c>
      <c r="I4079" s="57">
        <f t="shared" si="1047"/>
        <v>0.10297204541211204</v>
      </c>
      <c r="J4079" s="57">
        <f>MIN(F4079,H4079,(1-EXP(-SetUp!$B$52*H4079/SetUp!$B$56))*F4079)</f>
        <v>0</v>
      </c>
      <c r="K4079" s="57">
        <f t="shared" si="1043"/>
        <v>0</v>
      </c>
      <c r="L4079" s="57">
        <f>IF(I4079&lt;=0,0,MIN(SetUp!$B$50*I4079^SetUp!$B$55,I4079))</f>
        <v>4.629794879988157E-4</v>
      </c>
      <c r="M4079" s="57">
        <f t="shared" si="1044"/>
        <v>0.10250906592411323</v>
      </c>
      <c r="N4079" s="57">
        <f>IF(SetUp!$B$62=0,X4079,(B4079-E4079)*(1-(H4079/SetUp!$B$66/SetUp!$B$56)))</f>
        <v>0</v>
      </c>
      <c r="O4079" s="57">
        <f>K4079*SetUp!$B$65</f>
        <v>0</v>
      </c>
      <c r="P4079" s="57">
        <f>MIN(SetUp!$B$54*L4079^SetUp!$B$51,L4079)</f>
        <v>2.7077575305840969E-4</v>
      </c>
      <c r="Q4079" s="57">
        <f t="shared" si="1045"/>
        <v>0</v>
      </c>
      <c r="R4079" s="57">
        <f>IF((H4079+N4079-O4079)&gt;SetUp!$B$56,T4078+H4079+N4079-O4079-SetUp!$B$56,T4078)</f>
        <v>0</v>
      </c>
      <c r="S4079" s="57">
        <f>R4079*SetUp!$B$65</f>
        <v>0</v>
      </c>
      <c r="T4079" s="57">
        <f>IF((R4079-S4079)&lt;SetUp!$B$53,R4079-S4079,SetUp!$B$53)</f>
        <v>0</v>
      </c>
      <c r="U4079" s="57">
        <f t="shared" si="1046"/>
        <v>0.10250906592411323</v>
      </c>
      <c r="V4079" s="57">
        <f>(L4079-P4079)/1000*SetUp!$B$13*1000000/SetUp!$B$48</f>
        <v>1.0932103109570874E-2</v>
      </c>
      <c r="W4079" s="57">
        <f t="shared" si="1048"/>
        <v>-7.7845715984459218E-17</v>
      </c>
      <c r="X4079" s="57">
        <f>MAX((SetUp!$B$56*(1-($H4079/SetUp!$B$56)^2)*TANH(($B4079-$D4079)/SetUp!$B$56))/(1+$H4079/SetUp!$B$56*TANH(($B4079-$D4079)/SetUp!$B$56)),0)</f>
        <v>0</v>
      </c>
    </row>
    <row r="4080" spans="1:24" x14ac:dyDescent="0.3">
      <c r="A4080" s="64">
        <v>30742</v>
      </c>
      <c r="B4080" s="57">
        <v>14.02</v>
      </c>
      <c r="C4080" s="57">
        <v>0</v>
      </c>
      <c r="D4080" s="57">
        <v>4.6269999999999998</v>
      </c>
      <c r="E4080" s="57">
        <f t="shared" si="1040"/>
        <v>4.6269999999999998</v>
      </c>
      <c r="F4080" s="57">
        <f t="shared" si="1041"/>
        <v>0</v>
      </c>
      <c r="G4080" s="57">
        <f t="shared" si="1042"/>
        <v>6.6866141904478482E-2</v>
      </c>
      <c r="H4080" s="57">
        <f>IF(Q4079&gt;SetUp!$B$56,SetUp!$B$56,Q4079)</f>
        <v>0</v>
      </c>
      <c r="I4080" s="57">
        <f t="shared" si="1047"/>
        <v>0.16937520782859172</v>
      </c>
      <c r="J4080" s="57">
        <f>MIN(F4080,H4080,(1-EXP(-SetUp!$B$52*H4080/SetUp!$B$56))*F4080)</f>
        <v>0</v>
      </c>
      <c r="K4080" s="57">
        <f t="shared" si="1043"/>
        <v>0</v>
      </c>
      <c r="L4080" s="57">
        <f>IF(I4080&lt;=0,0,MIN(SetUp!$B$50*I4080^SetUp!$B$55,I4080))</f>
        <v>1.0611560462117405E-3</v>
      </c>
      <c r="M4080" s="57">
        <f t="shared" si="1044"/>
        <v>0.16831405178237999</v>
      </c>
      <c r="N4080" s="57">
        <f>IF(SetUp!$B$62=0,X4080,(B4080-E4080)*(1-(H4080/SetUp!$B$66/SetUp!$B$56)))</f>
        <v>9.3261338580955222</v>
      </c>
      <c r="O4080" s="57">
        <f>K4080*SetUp!$B$65</f>
        <v>0</v>
      </c>
      <c r="P4080" s="57">
        <f>MIN(SetUp!$B$54*L4080^SetUp!$B$51,L4080)</f>
        <v>6.1192653193973656E-4</v>
      </c>
      <c r="Q4080" s="57">
        <f t="shared" si="1045"/>
        <v>9.3261338580955222</v>
      </c>
      <c r="R4080" s="57">
        <f>IF((H4080+N4080-O4080)&gt;SetUp!$B$56,T4079+H4080+N4080-O4080-SetUp!$B$56,T4079)</f>
        <v>0</v>
      </c>
      <c r="S4080" s="57">
        <f>R4080*SetUp!$B$65</f>
        <v>0</v>
      </c>
      <c r="T4080" s="57">
        <f>IF((R4080-S4080)&lt;SetUp!$B$53,R4080-S4080,SetUp!$B$53)</f>
        <v>0</v>
      </c>
      <c r="U4080" s="57">
        <f t="shared" si="1046"/>
        <v>0.16831405178237999</v>
      </c>
      <c r="V4080" s="57">
        <f>(L4080-P4080)/1000*SetUp!$B$13*1000000/SetUp!$B$48</f>
        <v>2.5551133912182729E-2</v>
      </c>
      <c r="W4080" s="57">
        <f t="shared" si="1048"/>
        <v>2.5392014879610514E-16</v>
      </c>
      <c r="X4080" s="57">
        <f>MAX((SetUp!$B$56*(1-($H4080/SetUp!$B$56)^2)*TANH(($B4080-$D4080)/SetUp!$B$56))/(1+$H4080/SetUp!$B$56*TANH(($B4080-$D4080)/SetUp!$B$56)),0)</f>
        <v>9.3261338580955222</v>
      </c>
    </row>
    <row r="4081" spans="1:24" x14ac:dyDescent="0.3">
      <c r="A4081" s="64">
        <v>30743</v>
      </c>
      <c r="B4081" s="57">
        <v>0.35399999999999998</v>
      </c>
      <c r="C4081" s="57">
        <v>0</v>
      </c>
      <c r="D4081" s="57">
        <v>4.6269999999999998</v>
      </c>
      <c r="E4081" s="57">
        <f t="shared" si="1040"/>
        <v>0.35399999999999998</v>
      </c>
      <c r="F4081" s="57">
        <f t="shared" si="1041"/>
        <v>4.2729999999999997</v>
      </c>
      <c r="G4081" s="57">
        <f t="shared" si="1042"/>
        <v>0</v>
      </c>
      <c r="H4081" s="57">
        <f>IF(Q4080&gt;SetUp!$B$56,SetUp!$B$56,Q4080)</f>
        <v>9.3261338580955222</v>
      </c>
      <c r="I4081" s="57">
        <f t="shared" si="1047"/>
        <v>0.16831405178237999</v>
      </c>
      <c r="J4081" s="57">
        <f>MIN(F4081,H4081,(1-EXP(-SetUp!$B$52*H4081/SetUp!$B$56))*F4081)</f>
        <v>3.2778803110596453</v>
      </c>
      <c r="K4081" s="57">
        <f t="shared" si="1043"/>
        <v>6.0482535470358769</v>
      </c>
      <c r="L4081" s="57">
        <f>IF(I4081&lt;=0,0,MIN(SetUp!$B$50*I4081^SetUp!$B$55,I4081))</f>
        <v>1.0500987520640167E-3</v>
      </c>
      <c r="M4081" s="57">
        <f t="shared" si="1044"/>
        <v>0.16726395303031596</v>
      </c>
      <c r="N4081" s="57">
        <f>IF(SetUp!$B$62=0,X4081,(B4081-E4081)*(1-(H4081/SetUp!$B$66/SetUp!$B$56)))</f>
        <v>0</v>
      </c>
      <c r="O4081" s="57">
        <f>K4081*SetUp!$B$65</f>
        <v>0</v>
      </c>
      <c r="P4081" s="57">
        <f>MIN(SetUp!$B$54*L4081^SetUp!$B$51,L4081)</f>
        <v>6.0565814534728468E-4</v>
      </c>
      <c r="Q4081" s="57">
        <f t="shared" si="1045"/>
        <v>6.0482535470358769</v>
      </c>
      <c r="R4081" s="57">
        <f>IF((H4081+N4081-O4081)&gt;SetUp!$B$56,T4080+H4081+N4081-O4081-SetUp!$B$56,T4080)</f>
        <v>0</v>
      </c>
      <c r="S4081" s="57">
        <f>R4081*SetUp!$B$65</f>
        <v>0</v>
      </c>
      <c r="T4081" s="57">
        <f>IF((R4081-S4081)&lt;SetUp!$B$53,R4081-S4081,SetUp!$B$53)</f>
        <v>0</v>
      </c>
      <c r="U4081" s="57">
        <f t="shared" si="1046"/>
        <v>0.16726395303031596</v>
      </c>
      <c r="V4081" s="57">
        <f>(L4081-P4081)/1000*SetUp!$B$13*1000000/SetUp!$B$48</f>
        <v>2.5278751946282485E-2</v>
      </c>
      <c r="W4081" s="57">
        <f t="shared" si="1048"/>
        <v>3.8380756905986857E-16</v>
      </c>
      <c r="X4081" s="57">
        <f>MAX((SetUp!$B$56*(1-($H4081/SetUp!$B$56)^2)*TANH(($B4081-$D4081)/SetUp!$B$56))/(1+$H4081/SetUp!$B$56*TANH(($B4081-$D4081)/SetUp!$B$56)),0)</f>
        <v>0</v>
      </c>
    </row>
    <row r="4082" spans="1:24" x14ac:dyDescent="0.3">
      <c r="A4082" s="64">
        <v>30744</v>
      </c>
      <c r="B4082" s="57">
        <v>4.4950000000000001</v>
      </c>
      <c r="C4082" s="57">
        <v>0</v>
      </c>
      <c r="D4082" s="57">
        <v>4.6269999999999998</v>
      </c>
      <c r="E4082" s="57">
        <f t="shared" si="1040"/>
        <v>4.4950000000000001</v>
      </c>
      <c r="F4082" s="57">
        <f t="shared" si="1041"/>
        <v>0.13199999999999967</v>
      </c>
      <c r="G4082" s="57">
        <f t="shared" si="1042"/>
        <v>0</v>
      </c>
      <c r="H4082" s="57">
        <f>IF(Q4081&gt;SetUp!$B$56,SetUp!$B$56,Q4081)</f>
        <v>6.0482535470358769</v>
      </c>
      <c r="I4082" s="57">
        <f t="shared" si="1047"/>
        <v>0.16726395303031596</v>
      </c>
      <c r="J4082" s="57">
        <f>MIN(F4082,H4082,(1-EXP(-SetUp!$B$52*H4082/SetUp!$B$56))*F4082)</f>
        <v>8.0696329164615027E-2</v>
      </c>
      <c r="K4082" s="57">
        <f t="shared" si="1043"/>
        <v>5.9675572178712617</v>
      </c>
      <c r="L4082" s="57">
        <f>IF(I4082&lt;=0,0,MIN(SetUp!$B$50*I4082^SetUp!$B$55,I4082))</f>
        <v>1.0392023300860951E-3</v>
      </c>
      <c r="M4082" s="57">
        <f t="shared" si="1044"/>
        <v>0.16622475070022988</v>
      </c>
      <c r="N4082" s="57">
        <f>IF(SetUp!$B$62=0,X4082,(B4082-E4082)*(1-(H4082/SetUp!$B$66/SetUp!$B$56)))</f>
        <v>0</v>
      </c>
      <c r="O4082" s="57">
        <f>K4082*SetUp!$B$65</f>
        <v>0</v>
      </c>
      <c r="P4082" s="57">
        <f>MIN(SetUp!$B$54*L4082^SetUp!$B$51,L4082)</f>
        <v>5.9947985874179727E-4</v>
      </c>
      <c r="Q4082" s="57">
        <f t="shared" si="1045"/>
        <v>5.9675572178712617</v>
      </c>
      <c r="R4082" s="57">
        <f>IF((H4082+N4082-O4082)&gt;SetUp!$B$56,T4081+H4082+N4082-O4082-SetUp!$B$56,T4081)</f>
        <v>0</v>
      </c>
      <c r="S4082" s="57">
        <f>R4082*SetUp!$B$65</f>
        <v>0</v>
      </c>
      <c r="T4082" s="57">
        <f>IF((R4082-S4082)&lt;SetUp!$B$53,R4082-S4082,SetUp!$B$53)</f>
        <v>0</v>
      </c>
      <c r="U4082" s="57">
        <f t="shared" si="1046"/>
        <v>0.16622475070022988</v>
      </c>
      <c r="V4082" s="57">
        <f>(L4082-P4082)/1000*SetUp!$B$13*1000000/SetUp!$B$48</f>
        <v>2.5010395338163734E-2</v>
      </c>
      <c r="W4082" s="57">
        <f t="shared" si="1048"/>
        <v>-5.7419347054832315E-16</v>
      </c>
      <c r="X4082" s="57">
        <f>MAX((SetUp!$B$56*(1-($H4082/SetUp!$B$56)^2)*TANH(($B4082-$D4082)/SetUp!$B$56))/(1+$H4082/SetUp!$B$56*TANH(($B4082-$D4082)/SetUp!$B$56)),0)</f>
        <v>0</v>
      </c>
    </row>
    <row r="4083" spans="1:24" x14ac:dyDescent="0.3">
      <c r="A4083" s="64">
        <v>30745</v>
      </c>
      <c r="B4083" s="57">
        <v>10.086</v>
      </c>
      <c r="C4083" s="57">
        <v>0</v>
      </c>
      <c r="D4083" s="57">
        <v>4.6269999999999998</v>
      </c>
      <c r="E4083" s="57">
        <f t="shared" si="1040"/>
        <v>4.6269999999999998</v>
      </c>
      <c r="F4083" s="57">
        <f t="shared" si="1041"/>
        <v>0</v>
      </c>
      <c r="G4083" s="57">
        <f t="shared" si="1042"/>
        <v>0.10304269508914743</v>
      </c>
      <c r="H4083" s="57">
        <f>IF(Q4082&gt;SetUp!$B$56,SetUp!$B$56,Q4082)</f>
        <v>5.9675572178712617</v>
      </c>
      <c r="I4083" s="57">
        <f t="shared" si="1047"/>
        <v>0.26926744578937734</v>
      </c>
      <c r="J4083" s="57">
        <f>MIN(F4083,H4083,(1-EXP(-SetUp!$B$52*H4083/SetUp!$B$56))*F4083)</f>
        <v>0</v>
      </c>
      <c r="K4083" s="57">
        <f t="shared" si="1043"/>
        <v>5.9675572178712617</v>
      </c>
      <c r="L4083" s="57">
        <f>IF(I4083&lt;=0,0,MIN(SetUp!$B$50*I4083^SetUp!$B$55,I4083))</f>
        <v>2.2979254530136211E-3</v>
      </c>
      <c r="M4083" s="57">
        <f t="shared" si="1044"/>
        <v>0.26696952033636373</v>
      </c>
      <c r="N4083" s="57">
        <f>IF(SetUp!$B$62=0,X4083,(B4083-E4083)*(1-(H4083/SetUp!$B$66/SetUp!$B$56)))</f>
        <v>5.3559573049108531</v>
      </c>
      <c r="O4083" s="57">
        <f>K4083*SetUp!$B$65</f>
        <v>0</v>
      </c>
      <c r="P4083" s="57">
        <f>MIN(SetUp!$B$54*L4083^SetUp!$B$51,L4083)</f>
        <v>1.3078185805019567E-3</v>
      </c>
      <c r="Q4083" s="57">
        <f t="shared" si="1045"/>
        <v>11.323514522782116</v>
      </c>
      <c r="R4083" s="57">
        <f>IF((H4083+N4083-O4083)&gt;SetUp!$B$56,T4082+H4083+N4083-O4083-SetUp!$B$56,T4082)</f>
        <v>0</v>
      </c>
      <c r="S4083" s="57">
        <f>R4083*SetUp!$B$65</f>
        <v>0</v>
      </c>
      <c r="T4083" s="57">
        <f>IF((R4083-S4083)&lt;SetUp!$B$53,R4083-S4083,SetUp!$B$53)</f>
        <v>0</v>
      </c>
      <c r="U4083" s="57">
        <f t="shared" si="1046"/>
        <v>0.26696952033636373</v>
      </c>
      <c r="V4083" s="57">
        <f>(L4083-P4083)/1000*SetUp!$B$13*1000000/SetUp!$B$48</f>
        <v>5.631498484224718E-2</v>
      </c>
      <c r="W4083" s="57">
        <f t="shared" si="1048"/>
        <v>1.1817803680091998E-15</v>
      </c>
      <c r="X4083" s="57">
        <f>MAX((SetUp!$B$56*(1-($H4083/SetUp!$B$56)^2)*TANH(($B4083-$D4083)/SetUp!$B$56))/(1+$H4083/SetUp!$B$56*TANH(($B4083-$D4083)/SetUp!$B$56)),0)</f>
        <v>5.3559573049108531</v>
      </c>
    </row>
    <row r="4084" spans="1:24" x14ac:dyDescent="0.3">
      <c r="A4084" s="64">
        <v>30746</v>
      </c>
      <c r="B4084" s="57">
        <v>10.125999999999999</v>
      </c>
      <c r="C4084" s="57">
        <v>0</v>
      </c>
      <c r="D4084" s="57">
        <v>4.6269999999999998</v>
      </c>
      <c r="E4084" s="57">
        <f t="shared" si="1040"/>
        <v>4.6269999999999998</v>
      </c>
      <c r="F4084" s="57">
        <f t="shared" si="1041"/>
        <v>0</v>
      </c>
      <c r="G4084" s="57">
        <f t="shared" si="1042"/>
        <v>0.26459083246295023</v>
      </c>
      <c r="H4084" s="57">
        <f>IF(Q4083&gt;SetUp!$B$56,SetUp!$B$56,Q4083)</f>
        <v>11.323514522782116</v>
      </c>
      <c r="I4084" s="57">
        <f t="shared" si="1047"/>
        <v>0.53156035279931402</v>
      </c>
      <c r="J4084" s="57">
        <f>MIN(F4084,H4084,(1-EXP(-SetUp!$B$52*H4084/SetUp!$B$56))*F4084)</f>
        <v>0</v>
      </c>
      <c r="K4084" s="57">
        <f t="shared" si="1043"/>
        <v>11.323514522782116</v>
      </c>
      <c r="L4084" s="57">
        <f>IF(I4084&lt;=0,0,MIN(SetUp!$B$50*I4084^SetUp!$B$55,I4084))</f>
        <v>7.1386674764080558E-3</v>
      </c>
      <c r="M4084" s="57">
        <f t="shared" si="1044"/>
        <v>0.52442168532290601</v>
      </c>
      <c r="N4084" s="57">
        <f>IF(SetUp!$B$62=0,X4084,(B4084-E4084)*(1-(H4084/SetUp!$B$66/SetUp!$B$56)))</f>
        <v>5.2344091675370494</v>
      </c>
      <c r="O4084" s="57">
        <f>K4084*SetUp!$B$65</f>
        <v>0</v>
      </c>
      <c r="P4084" s="57">
        <f>MIN(SetUp!$B$54*L4084^SetUp!$B$51,L4084)</f>
        <v>3.9852362481110097E-3</v>
      </c>
      <c r="Q4084" s="57">
        <f t="shared" si="1045"/>
        <v>16.557923690319164</v>
      </c>
      <c r="R4084" s="57">
        <f>IF((H4084+N4084-O4084)&gt;SetUp!$B$56,T4083+H4084+N4084-O4084-SetUp!$B$56,T4083)</f>
        <v>0</v>
      </c>
      <c r="S4084" s="57">
        <f>R4084*SetUp!$B$65</f>
        <v>0</v>
      </c>
      <c r="T4084" s="57">
        <f>IF((R4084-S4084)&lt;SetUp!$B$53,R4084-S4084,SetUp!$B$53)</f>
        <v>0</v>
      </c>
      <c r="U4084" s="57">
        <f t="shared" si="1046"/>
        <v>0.52442168532290601</v>
      </c>
      <c r="V4084" s="57">
        <f>(L4084-P4084)/1000*SetUp!$B$13*1000000/SetUp!$B$48</f>
        <v>0.17935986180171168</v>
      </c>
      <c r="W4084" s="57">
        <f t="shared" si="1048"/>
        <v>-6.2189836613768534E-16</v>
      </c>
      <c r="X4084" s="57">
        <f>MAX((SetUp!$B$56*(1-($H4084/SetUp!$B$56)^2)*TANH(($B4084-$D4084)/SetUp!$B$56))/(1+$H4084/SetUp!$B$56*TANH(($B4084-$D4084)/SetUp!$B$56)),0)</f>
        <v>5.2344091675370494</v>
      </c>
    </row>
    <row r="4085" spans="1:24" x14ac:dyDescent="0.3">
      <c r="A4085" s="64">
        <v>30747</v>
      </c>
      <c r="B4085" s="57">
        <v>7.7</v>
      </c>
      <c r="C4085" s="57">
        <v>19.478999999999999</v>
      </c>
      <c r="D4085" s="57">
        <v>4.6269999999999998</v>
      </c>
      <c r="E4085" s="57">
        <f t="shared" si="1040"/>
        <v>4.6269999999999998</v>
      </c>
      <c r="F4085" s="57">
        <f t="shared" si="1041"/>
        <v>0</v>
      </c>
      <c r="G4085" s="57">
        <f t="shared" si="1042"/>
        <v>0.24302044699004366</v>
      </c>
      <c r="H4085" s="57">
        <f>IF(Q4084&gt;SetUp!$B$56,SetUp!$B$56,Q4084)</f>
        <v>16.557923690319164</v>
      </c>
      <c r="I4085" s="57">
        <f t="shared" si="1047"/>
        <v>0.76744213231294967</v>
      </c>
      <c r="J4085" s="57">
        <f>MIN(F4085,H4085,(1-EXP(-SetUp!$B$52*H4085/SetUp!$B$56))*F4085)</f>
        <v>0</v>
      </c>
      <c r="K4085" s="57">
        <f t="shared" si="1043"/>
        <v>16.557923690319164</v>
      </c>
      <c r="L4085" s="57">
        <f>IF(I4085&lt;=0,0,MIN(SetUp!$B$50*I4085^SetUp!$B$55,I4085))</f>
        <v>1.3165547206512387E-2</v>
      </c>
      <c r="M4085" s="57">
        <f t="shared" si="1044"/>
        <v>0.75427658510643725</v>
      </c>
      <c r="N4085" s="57">
        <f>IF(SetUp!$B$62=0,X4085,(B4085-E4085)*(1-(H4085/SetUp!$B$66/SetUp!$B$56)))</f>
        <v>2.8299795530099567</v>
      </c>
      <c r="O4085" s="57">
        <f>K4085*SetUp!$B$65</f>
        <v>0</v>
      </c>
      <c r="P4085" s="57">
        <f>MIN(SetUp!$B$54*L4085^SetUp!$B$51,L4085)</f>
        <v>7.27367170338695E-3</v>
      </c>
      <c r="Q4085" s="57">
        <f t="shared" si="1045"/>
        <v>19.38790324332912</v>
      </c>
      <c r="R4085" s="57">
        <f>IF((H4085+N4085-O4085)&gt;SetUp!$B$56,T4084+H4085+N4085-O4085-SetUp!$B$56,T4084)</f>
        <v>0</v>
      </c>
      <c r="S4085" s="57">
        <f>R4085*SetUp!$B$65</f>
        <v>0</v>
      </c>
      <c r="T4085" s="57">
        <f>IF((R4085-S4085)&lt;SetUp!$B$53,R4085-S4085,SetUp!$B$53)</f>
        <v>0</v>
      </c>
      <c r="U4085" s="57">
        <f t="shared" si="1046"/>
        <v>0.75427658510643725</v>
      </c>
      <c r="V4085" s="57">
        <f>(L4085-P4085)/1000*SetUp!$B$13*1000000/SetUp!$B$48</f>
        <v>0.33511622721011614</v>
      </c>
      <c r="W4085" s="57">
        <f t="shared" si="1048"/>
        <v>4.1286418728248009E-16</v>
      </c>
      <c r="X4085" s="57">
        <f>MAX((SetUp!$B$56*(1-($H4085/SetUp!$B$56)^2)*TANH(($B4085-$D4085)/SetUp!$B$56))/(1+$H4085/SetUp!$B$56*TANH(($B4085-$D4085)/SetUp!$B$56)),0)</f>
        <v>2.8299795530099567</v>
      </c>
    </row>
    <row r="4086" spans="1:24" x14ac:dyDescent="0.3">
      <c r="A4086" s="64">
        <v>30748</v>
      </c>
      <c r="B4086" s="57">
        <v>7.7960000000000003</v>
      </c>
      <c r="C4086" s="57">
        <v>4.7789999999999999</v>
      </c>
      <c r="D4086" s="57">
        <v>4.6269999999999998</v>
      </c>
      <c r="E4086" s="57">
        <f t="shared" si="1040"/>
        <v>4.6269999999999998</v>
      </c>
      <c r="F4086" s="57">
        <f t="shared" si="1041"/>
        <v>0</v>
      </c>
      <c r="G4086" s="57">
        <f t="shared" si="1042"/>
        <v>0.33563568614606609</v>
      </c>
      <c r="H4086" s="57">
        <f>IF(Q4085&gt;SetUp!$B$56,SetUp!$B$56,Q4085)</f>
        <v>19.38790324332912</v>
      </c>
      <c r="I4086" s="57">
        <f t="shared" si="1047"/>
        <v>1.0899122712525033</v>
      </c>
      <c r="J4086" s="57">
        <f>MIN(F4086,H4086,(1-EXP(-SetUp!$B$52*H4086/SetUp!$B$56))*F4086)</f>
        <v>0</v>
      </c>
      <c r="K4086" s="57">
        <f t="shared" si="1043"/>
        <v>19.38790324332912</v>
      </c>
      <c r="L4086" s="57">
        <f>IF(I4086&lt;=0,0,MIN(SetUp!$B$50*I4086^SetUp!$B$55,I4086))</f>
        <v>2.3623745478332878E-2</v>
      </c>
      <c r="M4086" s="57">
        <f t="shared" si="1044"/>
        <v>1.0662885257741705</v>
      </c>
      <c r="N4086" s="57">
        <f>IF(SetUp!$B$62=0,X4086,(B4086-E4086)*(1-(H4086/SetUp!$B$66/SetUp!$B$56)))</f>
        <v>2.8333643138539344</v>
      </c>
      <c r="O4086" s="57">
        <f>K4086*SetUp!$B$65</f>
        <v>0</v>
      </c>
      <c r="P4086" s="57">
        <f>MIN(SetUp!$B$54*L4086^SetUp!$B$51,L4086)</f>
        <v>1.2922425641490974E-2</v>
      </c>
      <c r="Q4086" s="57">
        <f t="shared" si="1045"/>
        <v>22.221267557183054</v>
      </c>
      <c r="R4086" s="57">
        <f>IF((H4086+N4086-O4086)&gt;SetUp!$B$56,T4085+H4086+N4086-O4086-SetUp!$B$56,T4085)</f>
        <v>0</v>
      </c>
      <c r="S4086" s="57">
        <f>R4086*SetUp!$B$65</f>
        <v>0</v>
      </c>
      <c r="T4086" s="57">
        <f>IF((R4086-S4086)&lt;SetUp!$B$53,R4086-S4086,SetUp!$B$53)</f>
        <v>0</v>
      </c>
      <c r="U4086" s="57">
        <f t="shared" si="1046"/>
        <v>1.0662885257741705</v>
      </c>
      <c r="V4086" s="57">
        <f>(L4086-P4086)/1000*SetUp!$B$13*1000000/SetUp!$B$48</f>
        <v>0.60866627748479862</v>
      </c>
      <c r="W4086" s="57">
        <f t="shared" si="1048"/>
        <v>-1.0234868508263162E-15</v>
      </c>
      <c r="X4086" s="57">
        <f>MAX((SetUp!$B$56*(1-($H4086/SetUp!$B$56)^2)*TANH(($B4086-$D4086)/SetUp!$B$56))/(1+$H4086/SetUp!$B$56*TANH(($B4086-$D4086)/SetUp!$B$56)),0)</f>
        <v>2.8333643138539344</v>
      </c>
    </row>
    <row r="4087" spans="1:24" x14ac:dyDescent="0.3">
      <c r="A4087" s="64">
        <v>30749</v>
      </c>
      <c r="B4087" s="57">
        <v>16.190000000000001</v>
      </c>
      <c r="C4087" s="57">
        <v>92.739000000000004</v>
      </c>
      <c r="D4087" s="57">
        <v>4.6269999999999998</v>
      </c>
      <c r="E4087" s="57">
        <f t="shared" si="1040"/>
        <v>4.6269999999999998</v>
      </c>
      <c r="F4087" s="57">
        <f t="shared" si="1041"/>
        <v>0</v>
      </c>
      <c r="G4087" s="57">
        <f t="shared" si="1042"/>
        <v>2.0909782490182494</v>
      </c>
      <c r="H4087" s="57">
        <f>IF(Q4086&gt;SetUp!$B$56,SetUp!$B$56,Q4086)</f>
        <v>22.221267557183054</v>
      </c>
      <c r="I4087" s="57">
        <f t="shared" si="1047"/>
        <v>3.1572667747924199</v>
      </c>
      <c r="J4087" s="57">
        <f>MIN(F4087,H4087,(1-EXP(-SetUp!$B$52*H4087/SetUp!$B$56))*F4087)</f>
        <v>0</v>
      </c>
      <c r="K4087" s="57">
        <f t="shared" si="1043"/>
        <v>22.221267557183054</v>
      </c>
      <c r="L4087" s="57">
        <f>IF(I4087&lt;=0,0,MIN(SetUp!$B$50*I4087^SetUp!$B$55,I4087))</f>
        <v>0.13906408523293665</v>
      </c>
      <c r="M4087" s="57">
        <f t="shared" si="1044"/>
        <v>3.0182026895594833</v>
      </c>
      <c r="N4087" s="57">
        <f>IF(SetUp!$B$62=0,X4087,(B4087-E4087)*(1-(H4087/SetUp!$B$66/SetUp!$B$56)))</f>
        <v>9.472021750981753</v>
      </c>
      <c r="O4087" s="57">
        <f>K4087*SetUp!$B$65</f>
        <v>0</v>
      </c>
      <c r="P4087" s="57">
        <f>MIN(SetUp!$B$54*L4087^SetUp!$B$51,L4087)</f>
        <v>7.3809687727710738E-2</v>
      </c>
      <c r="Q4087" s="57">
        <f t="shared" si="1045"/>
        <v>31.693289308164807</v>
      </c>
      <c r="R4087" s="57">
        <f>IF((H4087+N4087-O4087)&gt;SetUp!$B$56,T4086+H4087+N4087-O4087-SetUp!$B$56,T4086)</f>
        <v>0</v>
      </c>
      <c r="S4087" s="57">
        <f>R4087*SetUp!$B$65</f>
        <v>0</v>
      </c>
      <c r="T4087" s="57">
        <f>IF((R4087-S4087)&lt;SetUp!$B$53,R4087-S4087,SetUp!$B$53)</f>
        <v>0</v>
      </c>
      <c r="U4087" s="57">
        <f t="shared" si="1046"/>
        <v>3.0182026895594833</v>
      </c>
      <c r="V4087" s="57">
        <f>(L4087-P4087)/1000*SetUp!$B$13*1000000/SetUp!$B$48</f>
        <v>3.7115189364100458</v>
      </c>
      <c r="W4087" s="57">
        <f t="shared" si="1048"/>
        <v>-2.581268532253489E-15</v>
      </c>
      <c r="X4087" s="57">
        <f>MAX((SetUp!$B$56*(1-($H4087/SetUp!$B$56)^2)*TANH(($B4087-$D4087)/SetUp!$B$56))/(1+$H4087/SetUp!$B$56*TANH(($B4087-$D4087)/SetUp!$B$56)),0)</f>
        <v>9.472021750981753</v>
      </c>
    </row>
    <row r="4088" spans="1:24" x14ac:dyDescent="0.3">
      <c r="A4088" s="64">
        <v>30750</v>
      </c>
      <c r="B4088" s="57">
        <v>3.3610000000000002</v>
      </c>
      <c r="C4088" s="57">
        <v>5.44</v>
      </c>
      <c r="D4088" s="57">
        <v>4.6269999999999998</v>
      </c>
      <c r="E4088" s="57">
        <f t="shared" si="1040"/>
        <v>3.3610000000000002</v>
      </c>
      <c r="F4088" s="57">
        <f t="shared" si="1041"/>
        <v>1.2659999999999996</v>
      </c>
      <c r="G4088" s="57">
        <f t="shared" si="1042"/>
        <v>0</v>
      </c>
      <c r="H4088" s="57">
        <f>IF(Q4087&gt;SetUp!$B$56,SetUp!$B$56,Q4087)</f>
        <v>31.693289308164807</v>
      </c>
      <c r="I4088" s="57">
        <f t="shared" si="1047"/>
        <v>3.0182026895594833</v>
      </c>
      <c r="J4088" s="57">
        <f>MIN(F4088,H4088,(1-EXP(-SetUp!$B$52*H4088/SetUp!$B$56))*F4088)</f>
        <v>1.257051005780133</v>
      </c>
      <c r="K4088" s="57">
        <f t="shared" si="1043"/>
        <v>30.436238302384673</v>
      </c>
      <c r="L4088" s="57">
        <f>IF(I4088&lt;=0,0,MIN(SetUp!$B$50*I4088^SetUp!$B$55,I4088))</f>
        <v>0.12900608251496598</v>
      </c>
      <c r="M4088" s="57">
        <f t="shared" si="1044"/>
        <v>2.8891966070445174</v>
      </c>
      <c r="N4088" s="57">
        <f>IF(SetUp!$B$62=0,X4088,(B4088-E4088)*(1-(H4088/SetUp!$B$66/SetUp!$B$56)))</f>
        <v>0</v>
      </c>
      <c r="O4088" s="57">
        <f>K4088*SetUp!$B$65</f>
        <v>0</v>
      </c>
      <c r="P4088" s="57">
        <f>MIN(SetUp!$B$54*L4088^SetUp!$B$51,L4088)</f>
        <v>6.8558805474812717E-2</v>
      </c>
      <c r="Q4088" s="57">
        <f t="shared" si="1045"/>
        <v>30.436238302384673</v>
      </c>
      <c r="R4088" s="57">
        <f>IF((H4088+N4088-O4088)&gt;SetUp!$B$56,T4087+H4088+N4088-O4088-SetUp!$B$56,T4087)</f>
        <v>0</v>
      </c>
      <c r="S4088" s="57">
        <f>R4088*SetUp!$B$65</f>
        <v>0</v>
      </c>
      <c r="T4088" s="57">
        <f>IF((R4088-S4088)&lt;SetUp!$B$53,R4088-S4088,SetUp!$B$53)</f>
        <v>0</v>
      </c>
      <c r="U4088" s="57">
        <f t="shared" si="1046"/>
        <v>2.8891966070445174</v>
      </c>
      <c r="V4088" s="57">
        <f>(L4088-P4088)/1000*SetUp!$B$13*1000000/SetUp!$B$48</f>
        <v>3.4381010623994466</v>
      </c>
      <c r="W4088" s="57">
        <f t="shared" si="1048"/>
        <v>-8.3266726846886741E-16</v>
      </c>
      <c r="X4088" s="57">
        <f>MAX((SetUp!$B$56*(1-($H4088/SetUp!$B$56)^2)*TANH(($B4088-$D4088)/SetUp!$B$56))/(1+$H4088/SetUp!$B$56*TANH(($B4088-$D4088)/SetUp!$B$56)),0)</f>
        <v>0</v>
      </c>
    </row>
    <row r="4089" spans="1:24" x14ac:dyDescent="0.3">
      <c r="A4089" s="64">
        <v>30751</v>
      </c>
      <c r="B4089" s="57">
        <v>6.9020000000000001</v>
      </c>
      <c r="C4089" s="57">
        <v>2.9660000000000002</v>
      </c>
      <c r="D4089" s="57">
        <v>4.6269999999999998</v>
      </c>
      <c r="E4089" s="57">
        <f t="shared" si="1040"/>
        <v>4.6269999999999998</v>
      </c>
      <c r="F4089" s="57">
        <f t="shared" si="1041"/>
        <v>0</v>
      </c>
      <c r="G4089" s="57">
        <f t="shared" si="1042"/>
        <v>0.54450401664457293</v>
      </c>
      <c r="H4089" s="57">
        <f>IF(Q4088&gt;SetUp!$B$56,SetUp!$B$56,Q4088)</f>
        <v>30.436238302384673</v>
      </c>
      <c r="I4089" s="57">
        <f t="shared" si="1047"/>
        <v>3.4337006236890906</v>
      </c>
      <c r="J4089" s="57">
        <f>MIN(F4089,H4089,(1-EXP(-SetUp!$B$52*H4089/SetUp!$B$56))*F4089)</f>
        <v>0</v>
      </c>
      <c r="K4089" s="57">
        <f t="shared" si="1043"/>
        <v>30.436238302384673</v>
      </c>
      <c r="L4089" s="57">
        <f>IF(I4089&lt;=0,0,MIN(SetUp!$B$50*I4089^SetUp!$B$55,I4089))</f>
        <v>0.15994361097381357</v>
      </c>
      <c r="M4089" s="57">
        <f t="shared" si="1044"/>
        <v>3.2737570127152771</v>
      </c>
      <c r="N4089" s="57">
        <f>IF(SetUp!$B$62=0,X4089,(B4089-E4089)*(1-(H4089/SetUp!$B$66/SetUp!$B$56)))</f>
        <v>1.7304959833554274</v>
      </c>
      <c r="O4089" s="57">
        <f>K4089*SetUp!$B$65</f>
        <v>0</v>
      </c>
      <c r="P4089" s="57">
        <f>MIN(SetUp!$B$54*L4089^SetUp!$B$51,L4089)</f>
        <v>8.4689930133179672E-2</v>
      </c>
      <c r="Q4089" s="57">
        <f t="shared" si="1045"/>
        <v>32.166734285740098</v>
      </c>
      <c r="R4089" s="57">
        <f>IF((H4089+N4089-O4089)&gt;SetUp!$B$56,T4088+H4089+N4089-O4089-SetUp!$B$56,T4088)</f>
        <v>0</v>
      </c>
      <c r="S4089" s="57">
        <f>R4089*SetUp!$B$65</f>
        <v>0</v>
      </c>
      <c r="T4089" s="57">
        <f>IF((R4089-S4089)&lt;SetUp!$B$53,R4089-S4089,SetUp!$B$53)</f>
        <v>0</v>
      </c>
      <c r="U4089" s="57">
        <f t="shared" si="1046"/>
        <v>3.2737570127152771</v>
      </c>
      <c r="V4089" s="57">
        <f>(L4089-P4089)/1000*SetUp!$B$13*1000000/SetUp!$B$48</f>
        <v>4.2802550043037684</v>
      </c>
      <c r="W4089" s="57">
        <f t="shared" si="1048"/>
        <v>5.2735593669694936E-16</v>
      </c>
      <c r="X4089" s="57">
        <f>MAX((SetUp!$B$56*(1-($H4089/SetUp!$B$56)^2)*TANH(($B4089-$D4089)/SetUp!$B$56))/(1+$H4089/SetUp!$B$56*TANH(($B4089-$D4089)/SetUp!$B$56)),0)</f>
        <v>1.7304959833554274</v>
      </c>
    </row>
    <row r="4090" spans="1:24" x14ac:dyDescent="0.3">
      <c r="A4090" s="64">
        <v>30752</v>
      </c>
      <c r="B4090" s="57">
        <v>11.199</v>
      </c>
      <c r="C4090" s="57">
        <v>5.2140000000000004</v>
      </c>
      <c r="D4090" s="57">
        <v>4.6269999999999998</v>
      </c>
      <c r="E4090" s="57">
        <f t="shared" si="1040"/>
        <v>4.6269999999999998</v>
      </c>
      <c r="F4090" s="57">
        <f t="shared" si="1041"/>
        <v>0</v>
      </c>
      <c r="G4090" s="57">
        <f t="shared" si="1042"/>
        <v>1.9167791882286185</v>
      </c>
      <c r="H4090" s="57">
        <f>IF(Q4089&gt;SetUp!$B$56,SetUp!$B$56,Q4089)</f>
        <v>32.166734285740098</v>
      </c>
      <c r="I4090" s="57">
        <f t="shared" si="1047"/>
        <v>5.190536200943896</v>
      </c>
      <c r="J4090" s="57">
        <f>MIN(F4090,H4090,(1-EXP(-SetUp!$B$52*H4090/SetUp!$B$56))*F4090)</f>
        <v>0</v>
      </c>
      <c r="K4090" s="57">
        <f t="shared" si="1043"/>
        <v>32.166734285740098</v>
      </c>
      <c r="L4090" s="57">
        <f>IF(I4090&lt;=0,0,MIN(SetUp!$B$50*I4090^SetUp!$B$55,I4090))</f>
        <v>0.31845633424573394</v>
      </c>
      <c r="M4090" s="57">
        <f t="shared" si="1044"/>
        <v>4.8720798666981624</v>
      </c>
      <c r="N4090" s="57">
        <f>IF(SetUp!$B$62=0,X4090,(B4090-E4090)*(1-(H4090/SetUp!$B$66/SetUp!$B$56)))</f>
        <v>4.6552208117713816</v>
      </c>
      <c r="O4090" s="57">
        <f>K4090*SetUp!$B$65</f>
        <v>0</v>
      </c>
      <c r="P4090" s="57">
        <f>MIN(SetUp!$B$54*L4090^SetUp!$B$51,L4090)</f>
        <v>0.16665824098931409</v>
      </c>
      <c r="Q4090" s="57">
        <f t="shared" si="1045"/>
        <v>36.821955097511477</v>
      </c>
      <c r="R4090" s="57">
        <f>IF((H4090+N4090-O4090)&gt;SetUp!$B$56,T4089+H4090+N4090-O4090-SetUp!$B$56,T4089)</f>
        <v>0</v>
      </c>
      <c r="S4090" s="57">
        <f>R4090*SetUp!$B$65</f>
        <v>0</v>
      </c>
      <c r="T4090" s="57">
        <f>IF((R4090-S4090)&lt;SetUp!$B$53,R4090-S4090,SetUp!$B$53)</f>
        <v>0</v>
      </c>
      <c r="U4090" s="57">
        <f t="shared" si="1046"/>
        <v>4.8720798666981624</v>
      </c>
      <c r="V4090" s="57">
        <f>(L4090-P4090)/1000*SetUp!$B$13*1000000/SetUp!$B$48</f>
        <v>8.6339238299919998</v>
      </c>
      <c r="W4090" s="57">
        <f t="shared" si="1048"/>
        <v>0</v>
      </c>
      <c r="X4090" s="57">
        <f>MAX((SetUp!$B$56*(1-($H4090/SetUp!$B$56)^2)*TANH(($B4090-$D4090)/SetUp!$B$56))/(1+$H4090/SetUp!$B$56*TANH(($B4090-$D4090)/SetUp!$B$56)),0)</f>
        <v>4.6552208117713816</v>
      </c>
    </row>
    <row r="4091" spans="1:24" x14ac:dyDescent="0.3">
      <c r="A4091" s="64">
        <v>30753</v>
      </c>
      <c r="B4091" s="57">
        <v>6.2789999999999999</v>
      </c>
      <c r="C4091" s="57">
        <v>2.016</v>
      </c>
      <c r="D4091" s="57">
        <v>4.6269999999999998</v>
      </c>
      <c r="E4091" s="57">
        <f t="shared" si="1040"/>
        <v>4.6269999999999998</v>
      </c>
      <c r="F4091" s="57">
        <f t="shared" si="1041"/>
        <v>0</v>
      </c>
      <c r="G4091" s="57">
        <f t="shared" si="1042"/>
        <v>0.56325520697421516</v>
      </c>
      <c r="H4091" s="57">
        <f>IF(Q4090&gt;SetUp!$B$56,SetUp!$B$56,Q4090)</f>
        <v>36.821955097511477</v>
      </c>
      <c r="I4091" s="57">
        <f t="shared" si="1047"/>
        <v>5.4353350736723778</v>
      </c>
      <c r="J4091" s="57">
        <f>MIN(F4091,H4091,(1-EXP(-SetUp!$B$52*H4091/SetUp!$B$56))*F4091)</f>
        <v>0</v>
      </c>
      <c r="K4091" s="57">
        <f t="shared" si="1043"/>
        <v>36.821955097511477</v>
      </c>
      <c r="L4091" s="57">
        <f>IF(I4091&lt;=0,0,MIN(SetUp!$B$50*I4091^SetUp!$B$55,I4091))</f>
        <v>0.34387984444043324</v>
      </c>
      <c r="M4091" s="57">
        <f t="shared" si="1044"/>
        <v>5.0914552292319444</v>
      </c>
      <c r="N4091" s="57">
        <f>IF(SetUp!$B$62=0,X4091,(B4091-E4091)*(1-(H4091/SetUp!$B$66/SetUp!$B$56)))</f>
        <v>1.088744793025785</v>
      </c>
      <c r="O4091" s="57">
        <f>K4091*SetUp!$B$65</f>
        <v>0</v>
      </c>
      <c r="P4091" s="57">
        <f>MIN(SetUp!$B$54*L4091^SetUp!$B$51,L4091)</f>
        <v>0.17972817316723941</v>
      </c>
      <c r="Q4091" s="57">
        <f t="shared" si="1045"/>
        <v>37.910699890537259</v>
      </c>
      <c r="R4091" s="57">
        <f>IF((H4091+N4091-O4091)&gt;SetUp!$B$56,T4090+H4091+N4091-O4091-SetUp!$B$56,T4090)</f>
        <v>0</v>
      </c>
      <c r="S4091" s="57">
        <f>R4091*SetUp!$B$65</f>
        <v>0</v>
      </c>
      <c r="T4091" s="57">
        <f>IF((R4091-S4091)&lt;SetUp!$B$53,R4091-S4091,SetUp!$B$53)</f>
        <v>0</v>
      </c>
      <c r="U4091" s="57">
        <f t="shared" si="1046"/>
        <v>5.0914552292319444</v>
      </c>
      <c r="V4091" s="57">
        <f>(L4091-P4091)/1000*SetUp!$B$13*1000000/SetUp!$B$48</f>
        <v>9.3365667244881649</v>
      </c>
      <c r="W4091" s="57">
        <f t="shared" si="1048"/>
        <v>0</v>
      </c>
      <c r="X4091" s="57">
        <f>MAX((SetUp!$B$56*(1-($H4091/SetUp!$B$56)^2)*TANH(($B4091-$D4091)/SetUp!$B$56))/(1+$H4091/SetUp!$B$56*TANH(($B4091-$D4091)/SetUp!$B$56)),0)</f>
        <v>1.088744793025785</v>
      </c>
    </row>
    <row r="4092" spans="1:24" x14ac:dyDescent="0.3">
      <c r="A4092" s="64">
        <v>30754</v>
      </c>
      <c r="B4092" s="57">
        <v>2.0259999999999998</v>
      </c>
      <c r="C4092" s="57">
        <v>0.90200000000000002</v>
      </c>
      <c r="D4092" s="57">
        <v>4.6269999999999998</v>
      </c>
      <c r="E4092" s="57">
        <f t="shared" si="1040"/>
        <v>2.0259999999999998</v>
      </c>
      <c r="F4092" s="57">
        <f t="shared" si="1041"/>
        <v>2.601</v>
      </c>
      <c r="G4092" s="57">
        <f t="shared" si="1042"/>
        <v>0</v>
      </c>
      <c r="H4092" s="57">
        <f>IF(Q4091&gt;SetUp!$B$56,SetUp!$B$56,Q4091)</f>
        <v>37.910699890537259</v>
      </c>
      <c r="I4092" s="57">
        <f t="shared" si="1047"/>
        <v>5.0914552292319444</v>
      </c>
      <c r="J4092" s="57">
        <f>MIN(F4092,H4092,(1-EXP(-SetUp!$B$52*H4092/SetUp!$B$56))*F4092)</f>
        <v>2.5940405224452778</v>
      </c>
      <c r="K4092" s="57">
        <f t="shared" si="1043"/>
        <v>35.316659368091983</v>
      </c>
      <c r="L4092" s="57">
        <f>IF(I4092&lt;=0,0,MIN(SetUp!$B$50*I4092^SetUp!$B$55,I4092))</f>
        <v>0.30838937001645222</v>
      </c>
      <c r="M4092" s="57">
        <f t="shared" si="1044"/>
        <v>4.7830658592154922</v>
      </c>
      <c r="N4092" s="57">
        <f>IF(SetUp!$B$62=0,X4092,(B4092-E4092)*(1-(H4092/SetUp!$B$66/SetUp!$B$56)))</f>
        <v>0</v>
      </c>
      <c r="O4092" s="57">
        <f>K4092*SetUp!$B$65</f>
        <v>0</v>
      </c>
      <c r="P4092" s="57">
        <f>MIN(SetUp!$B$54*L4092^SetUp!$B$51,L4092)</f>
        <v>0.16147809843206948</v>
      </c>
      <c r="Q4092" s="57">
        <f t="shared" si="1045"/>
        <v>35.316659368091983</v>
      </c>
      <c r="R4092" s="57">
        <f>IF((H4092+N4092-O4092)&gt;SetUp!$B$56,T4091+H4092+N4092-O4092-SetUp!$B$56,T4091)</f>
        <v>0</v>
      </c>
      <c r="S4092" s="57">
        <f>R4092*SetUp!$B$65</f>
        <v>0</v>
      </c>
      <c r="T4092" s="57">
        <f>IF((R4092-S4092)&lt;SetUp!$B$53,R4092-S4092,SetUp!$B$53)</f>
        <v>0</v>
      </c>
      <c r="U4092" s="57">
        <f t="shared" si="1046"/>
        <v>4.7830658592154922</v>
      </c>
      <c r="V4092" s="57">
        <f>(L4092-P4092)/1000*SetUp!$B$13*1000000/SetUp!$B$48</f>
        <v>8.3559727359960387</v>
      </c>
      <c r="W4092" s="57">
        <f t="shared" si="1048"/>
        <v>0</v>
      </c>
      <c r="X4092" s="57">
        <f>MAX((SetUp!$B$56*(1-($H4092/SetUp!$B$56)^2)*TANH(($B4092-$D4092)/SetUp!$B$56))/(1+$H4092/SetUp!$B$56*TANH(($B4092-$D4092)/SetUp!$B$56)),0)</f>
        <v>0</v>
      </c>
    </row>
    <row r="4093" spans="1:24" x14ac:dyDescent="0.3">
      <c r="A4093" s="64">
        <v>30755</v>
      </c>
      <c r="B4093" s="57">
        <v>1.5680000000000001</v>
      </c>
      <c r="C4093" s="57">
        <v>0.54600000000000004</v>
      </c>
      <c r="D4093" s="57">
        <v>4.6269999999999998</v>
      </c>
      <c r="E4093" s="57">
        <f t="shared" si="1040"/>
        <v>1.5680000000000001</v>
      </c>
      <c r="F4093" s="57">
        <f t="shared" si="1041"/>
        <v>3.0589999999999997</v>
      </c>
      <c r="G4093" s="57">
        <f t="shared" si="1042"/>
        <v>0</v>
      </c>
      <c r="H4093" s="57">
        <f>IF(Q4092&gt;SetUp!$B$56,SetUp!$B$56,Q4092)</f>
        <v>35.316659368091983</v>
      </c>
      <c r="I4093" s="57">
        <f t="shared" si="1047"/>
        <v>4.7830658592154922</v>
      </c>
      <c r="J4093" s="57">
        <f>MIN(F4093,H4093,(1-EXP(-SetUp!$B$52*H4093/SetUp!$B$56))*F4093)</f>
        <v>3.0467243783266298</v>
      </c>
      <c r="K4093" s="57">
        <f t="shared" si="1043"/>
        <v>32.269934989765353</v>
      </c>
      <c r="L4093" s="57">
        <f>IF(I4093&lt;=0,0,MIN(SetUp!$B$50*I4093^SetUp!$B$55,I4093))</f>
        <v>0.27789034147202751</v>
      </c>
      <c r="M4093" s="57">
        <f t="shared" si="1044"/>
        <v>4.5051755177434645</v>
      </c>
      <c r="N4093" s="57">
        <f>IF(SetUp!$B$62=0,X4093,(B4093-E4093)*(1-(H4093/SetUp!$B$66/SetUp!$B$56)))</f>
        <v>0</v>
      </c>
      <c r="O4093" s="57">
        <f>K4093*SetUp!$B$65</f>
        <v>0</v>
      </c>
      <c r="P4093" s="57">
        <f>MIN(SetUp!$B$54*L4093^SetUp!$B$51,L4093)</f>
        <v>0.14576627622088256</v>
      </c>
      <c r="Q4093" s="57">
        <f t="shared" si="1045"/>
        <v>32.269934989765353</v>
      </c>
      <c r="R4093" s="57">
        <f>IF((H4093+N4093-O4093)&gt;SetUp!$B$56,T4092+H4093+N4093-O4093-SetUp!$B$56,T4092)</f>
        <v>0</v>
      </c>
      <c r="S4093" s="57">
        <f>R4093*SetUp!$B$65</f>
        <v>0</v>
      </c>
      <c r="T4093" s="57">
        <f>IF((R4093-S4093)&lt;SetUp!$B$53,R4093-S4093,SetUp!$B$53)</f>
        <v>0</v>
      </c>
      <c r="U4093" s="57">
        <f t="shared" si="1046"/>
        <v>4.5051755177434645</v>
      </c>
      <c r="V4093" s="57">
        <f>(L4093-P4093)/1000*SetUp!$B$13*1000000/SetUp!$B$48</f>
        <v>7.5149107015481782</v>
      </c>
      <c r="W4093" s="57">
        <f t="shared" si="1048"/>
        <v>2.886579864025407E-15</v>
      </c>
      <c r="X4093" s="57">
        <f>MAX((SetUp!$B$56*(1-($H4093/SetUp!$B$56)^2)*TANH(($B4093-$D4093)/SetUp!$B$56))/(1+$H4093/SetUp!$B$56*TANH(($B4093-$D4093)/SetUp!$B$56)),0)</f>
        <v>0</v>
      </c>
    </row>
    <row r="4094" spans="1:24" x14ac:dyDescent="0.3">
      <c r="A4094" s="64">
        <v>30756</v>
      </c>
      <c r="B4094" s="57">
        <v>5.2409999999999997</v>
      </c>
      <c r="C4094" s="57">
        <v>0.45300000000000001</v>
      </c>
      <c r="D4094" s="57">
        <v>4.6269999999999998</v>
      </c>
      <c r="E4094" s="57">
        <f t="shared" si="1040"/>
        <v>4.6269999999999998</v>
      </c>
      <c r="F4094" s="57">
        <f t="shared" si="1041"/>
        <v>0</v>
      </c>
      <c r="G4094" s="57">
        <f t="shared" si="1042"/>
        <v>0.1583188756672908</v>
      </c>
      <c r="H4094" s="57">
        <f>IF(Q4093&gt;SetUp!$B$56,SetUp!$B$56,Q4093)</f>
        <v>32.269934989765353</v>
      </c>
      <c r="I4094" s="57">
        <f t="shared" si="1047"/>
        <v>4.6634943934107556</v>
      </c>
      <c r="J4094" s="57">
        <f>MIN(F4094,H4094,(1-EXP(-SetUp!$B$52*H4094/SetUp!$B$56))*F4094)</f>
        <v>0</v>
      </c>
      <c r="K4094" s="57">
        <f t="shared" si="1043"/>
        <v>32.269934989765353</v>
      </c>
      <c r="L4094" s="57">
        <f>IF(I4094&lt;=0,0,MIN(SetUp!$B$50*I4094^SetUp!$B$55,I4094))</f>
        <v>0.26640883048860109</v>
      </c>
      <c r="M4094" s="57">
        <f t="shared" si="1044"/>
        <v>4.3970855629221548</v>
      </c>
      <c r="N4094" s="57">
        <f>IF(SetUp!$B$62=0,X4094,(B4094-E4094)*(1-(H4094/SetUp!$B$66/SetUp!$B$56)))</f>
        <v>0.45568112433270908</v>
      </c>
      <c r="O4094" s="57">
        <f>K4094*SetUp!$B$65</f>
        <v>0</v>
      </c>
      <c r="P4094" s="57">
        <f>MIN(SetUp!$B$54*L4094^SetUp!$B$51,L4094)</f>
        <v>0.13984404052393512</v>
      </c>
      <c r="Q4094" s="57">
        <f t="shared" si="1045"/>
        <v>32.725616114098059</v>
      </c>
      <c r="R4094" s="57">
        <f>IF((H4094+N4094-O4094)&gt;SetUp!$B$56,T4093+H4094+N4094-O4094-SetUp!$B$56,T4093)</f>
        <v>0</v>
      </c>
      <c r="S4094" s="57">
        <f>R4094*SetUp!$B$65</f>
        <v>0</v>
      </c>
      <c r="T4094" s="57">
        <f>IF((R4094-S4094)&lt;SetUp!$B$53,R4094-S4094,SetUp!$B$53)</f>
        <v>0</v>
      </c>
      <c r="U4094" s="57">
        <f t="shared" si="1046"/>
        <v>4.3970855629221548</v>
      </c>
      <c r="V4094" s="57">
        <f>(L4094-P4094)/1000*SetUp!$B$13*1000000/SetUp!$B$48</f>
        <v>7.1987120040300434</v>
      </c>
      <c r="W4094" s="57">
        <f t="shared" si="1048"/>
        <v>0</v>
      </c>
      <c r="X4094" s="57">
        <f>MAX((SetUp!$B$56*(1-($H4094/SetUp!$B$56)^2)*TANH(($B4094-$D4094)/SetUp!$B$56))/(1+$H4094/SetUp!$B$56*TANH(($B4094-$D4094)/SetUp!$B$56)),0)</f>
        <v>0.45568112433270908</v>
      </c>
    </row>
    <row r="4095" spans="1:24" x14ac:dyDescent="0.3">
      <c r="A4095" s="64">
        <v>30757</v>
      </c>
      <c r="B4095" s="57">
        <v>11.443</v>
      </c>
      <c r="C4095" s="57">
        <v>8.3810000000000002</v>
      </c>
      <c r="D4095" s="57">
        <v>4.6269999999999998</v>
      </c>
      <c r="E4095" s="57">
        <f t="shared" si="1040"/>
        <v>4.6269999999999998</v>
      </c>
      <c r="F4095" s="57">
        <f t="shared" si="1041"/>
        <v>0</v>
      </c>
      <c r="G4095" s="57">
        <f t="shared" si="1042"/>
        <v>2.0591700063884879</v>
      </c>
      <c r="H4095" s="57">
        <f>IF(Q4094&gt;SetUp!$B$56,SetUp!$B$56,Q4094)</f>
        <v>32.725616114098059</v>
      </c>
      <c r="I4095" s="57">
        <f t="shared" si="1047"/>
        <v>6.4562555693106427</v>
      </c>
      <c r="J4095" s="57">
        <f>MIN(F4095,H4095,(1-EXP(-SetUp!$B$52*H4095/SetUp!$B$56))*F4095)</f>
        <v>0</v>
      </c>
      <c r="K4095" s="57">
        <f t="shared" si="1043"/>
        <v>32.725616114098059</v>
      </c>
      <c r="L4095" s="57">
        <f>IF(I4095&lt;=0,0,MIN(SetUp!$B$50*I4095^SetUp!$B$55,I4095))</f>
        <v>0.45813911606095747</v>
      </c>
      <c r="M4095" s="57">
        <f t="shared" si="1044"/>
        <v>5.9981164532496853</v>
      </c>
      <c r="N4095" s="57">
        <f>IF(SetUp!$B$62=0,X4095,(B4095-E4095)*(1-(H4095/SetUp!$B$66/SetUp!$B$56)))</f>
        <v>4.7568299936115119</v>
      </c>
      <c r="O4095" s="57">
        <f>K4095*SetUp!$B$65</f>
        <v>0</v>
      </c>
      <c r="P4095" s="57">
        <f>MIN(SetUp!$B$54*L4095^SetUp!$B$51,L4095)</f>
        <v>0.23827983230755936</v>
      </c>
      <c r="Q4095" s="57">
        <f t="shared" si="1045"/>
        <v>37.482446107709571</v>
      </c>
      <c r="R4095" s="57">
        <f>IF((H4095+N4095-O4095)&gt;SetUp!$B$56,T4094+H4095+N4095-O4095-SetUp!$B$56,T4094)</f>
        <v>0</v>
      </c>
      <c r="S4095" s="57">
        <f>R4095*SetUp!$B$65</f>
        <v>0</v>
      </c>
      <c r="T4095" s="57">
        <f>IF((R4095-S4095)&lt;SetUp!$B$53,R4095-S4095,SetUp!$B$53)</f>
        <v>0</v>
      </c>
      <c r="U4095" s="57">
        <f t="shared" si="1046"/>
        <v>5.9981164532496853</v>
      </c>
      <c r="V4095" s="57">
        <f>(L4095-P4095)/1000*SetUp!$B$13*1000000/SetUp!$B$48</f>
        <v>12.505086648465893</v>
      </c>
      <c r="W4095" s="57">
        <f t="shared" si="1048"/>
        <v>0</v>
      </c>
      <c r="X4095" s="57">
        <f>MAX((SetUp!$B$56*(1-($H4095/SetUp!$B$56)^2)*TANH(($B4095-$D4095)/SetUp!$B$56))/(1+$H4095/SetUp!$B$56*TANH(($B4095-$D4095)/SetUp!$B$56)),0)</f>
        <v>4.7568299936115119</v>
      </c>
    </row>
    <row r="4096" spans="1:24" x14ac:dyDescent="0.3">
      <c r="A4096" s="64">
        <v>30758</v>
      </c>
      <c r="B4096" s="57">
        <v>7.5330000000000004</v>
      </c>
      <c r="C4096" s="57">
        <v>13.448</v>
      </c>
      <c r="D4096" s="57">
        <v>4.6269999999999998</v>
      </c>
      <c r="E4096" s="57">
        <f t="shared" si="1040"/>
        <v>4.6269999999999998</v>
      </c>
      <c r="F4096" s="57">
        <f t="shared" si="1041"/>
        <v>0</v>
      </c>
      <c r="G4096" s="57">
        <f t="shared" si="1042"/>
        <v>1.0474628337220158</v>
      </c>
      <c r="H4096" s="57">
        <f>IF(Q4095&gt;SetUp!$B$56,SetUp!$B$56,Q4095)</f>
        <v>37.482446107709571</v>
      </c>
      <c r="I4096" s="57">
        <f t="shared" si="1047"/>
        <v>7.0455792869717015</v>
      </c>
      <c r="J4096" s="57">
        <f>MIN(F4096,H4096,(1-EXP(-SetUp!$B$52*H4096/SetUp!$B$56))*F4096)</f>
        <v>0</v>
      </c>
      <c r="K4096" s="57">
        <f t="shared" si="1043"/>
        <v>37.482446107709571</v>
      </c>
      <c r="L4096" s="57">
        <f>IF(I4096&lt;=0,0,MIN(SetUp!$B$50*I4096^SetUp!$B$55,I4096))</f>
        <v>0.52993673867019975</v>
      </c>
      <c r="M4096" s="57">
        <f t="shared" si="1044"/>
        <v>6.5156425483015017</v>
      </c>
      <c r="N4096" s="57">
        <f>IF(SetUp!$B$62=0,X4096,(B4096-E4096)*(1-(H4096/SetUp!$B$66/SetUp!$B$56)))</f>
        <v>1.8585371662779848</v>
      </c>
      <c r="O4096" s="57">
        <f>K4096*SetUp!$B$65</f>
        <v>0</v>
      </c>
      <c r="P4096" s="57">
        <f>MIN(SetUp!$B$54*L4096^SetUp!$B$51,L4096)</f>
        <v>0.27494025690787105</v>
      </c>
      <c r="Q4096" s="57">
        <f t="shared" si="1045"/>
        <v>39.340983273987554</v>
      </c>
      <c r="R4096" s="57">
        <f>IF((H4096+N4096-O4096)&gt;SetUp!$B$56,T4095+H4096+N4096-O4096-SetUp!$B$56,T4095)</f>
        <v>0</v>
      </c>
      <c r="S4096" s="57">
        <f>R4096*SetUp!$B$65</f>
        <v>0</v>
      </c>
      <c r="T4096" s="57">
        <f>IF((R4096-S4096)&lt;SetUp!$B$53,R4096-S4096,SetUp!$B$53)</f>
        <v>0</v>
      </c>
      <c r="U4096" s="57">
        <f t="shared" si="1046"/>
        <v>6.5156425483015017</v>
      </c>
      <c r="V4096" s="57">
        <f>(L4096-P4096)/1000*SetUp!$B$13*1000000/SetUp!$B$48</f>
        <v>14.503609058730907</v>
      </c>
      <c r="W4096" s="57">
        <f t="shared" si="1048"/>
        <v>-2.7755575615628914E-15</v>
      </c>
      <c r="X4096" s="57">
        <f>MAX((SetUp!$B$56*(1-($H4096/SetUp!$B$56)^2)*TANH(($B4096-$D4096)/SetUp!$B$56))/(1+$H4096/SetUp!$B$56*TANH(($B4096-$D4096)/SetUp!$B$56)),0)</f>
        <v>1.8585371662779848</v>
      </c>
    </row>
    <row r="4097" spans="1:24" x14ac:dyDescent="0.3">
      <c r="A4097" s="64">
        <v>30759</v>
      </c>
      <c r="B4097" s="57">
        <v>1.8220000000000001</v>
      </c>
      <c r="C4097" s="57">
        <v>2.5289999999999999</v>
      </c>
      <c r="D4097" s="57">
        <v>4.6269999999999998</v>
      </c>
      <c r="E4097" s="57">
        <f t="shared" si="1040"/>
        <v>1.8220000000000001</v>
      </c>
      <c r="F4097" s="57">
        <f t="shared" si="1041"/>
        <v>2.8049999999999997</v>
      </c>
      <c r="G4097" s="57">
        <f t="shared" si="1042"/>
        <v>0</v>
      </c>
      <c r="H4097" s="57">
        <f>IF(Q4096&gt;SetUp!$B$56,SetUp!$B$56,Q4096)</f>
        <v>39.340983273987554</v>
      </c>
      <c r="I4097" s="57">
        <f t="shared" si="1047"/>
        <v>6.5156425483015017</v>
      </c>
      <c r="J4097" s="57">
        <f>MIN(F4097,H4097,(1-EXP(-SetUp!$B$52*H4097/SetUp!$B$56))*F4097)</f>
        <v>2.7989977753146569</v>
      </c>
      <c r="K4097" s="57">
        <f t="shared" si="1043"/>
        <v>36.541985498672901</v>
      </c>
      <c r="L4097" s="57">
        <f>IF(I4097&lt;=0,0,MIN(SetUp!$B$50*I4097^SetUp!$B$55,I4097))</f>
        <v>0.46518417859606076</v>
      </c>
      <c r="M4097" s="57">
        <f t="shared" si="1044"/>
        <v>6.0504583697054413</v>
      </c>
      <c r="N4097" s="57">
        <f>IF(SetUp!$B$62=0,X4097,(B4097-E4097)*(1-(H4097/SetUp!$B$66/SetUp!$B$56)))</f>
        <v>0</v>
      </c>
      <c r="O4097" s="57">
        <f>K4097*SetUp!$B$65</f>
        <v>0</v>
      </c>
      <c r="P4097" s="57">
        <f>MIN(SetUp!$B$54*L4097^SetUp!$B$51,L4097)</f>
        <v>0.24188119200774449</v>
      </c>
      <c r="Q4097" s="57">
        <f t="shared" si="1045"/>
        <v>36.541985498672901</v>
      </c>
      <c r="R4097" s="57">
        <f>IF((H4097+N4097-O4097)&gt;SetUp!$B$56,T4096+H4097+N4097-O4097-SetUp!$B$56,T4096)</f>
        <v>0</v>
      </c>
      <c r="S4097" s="57">
        <f>R4097*SetUp!$B$65</f>
        <v>0</v>
      </c>
      <c r="T4097" s="57">
        <f>IF((R4097-S4097)&lt;SetUp!$B$53,R4097-S4097,SetUp!$B$53)</f>
        <v>0</v>
      </c>
      <c r="U4097" s="57">
        <f t="shared" si="1046"/>
        <v>6.0504583697054413</v>
      </c>
      <c r="V4097" s="57">
        <f>(L4097-P4097)/1000*SetUp!$B$13*1000000/SetUp!$B$48</f>
        <v>12.700956486696246</v>
      </c>
      <c r="W4097" s="57">
        <f t="shared" si="1048"/>
        <v>1.2212453270876722E-15</v>
      </c>
      <c r="X4097" s="57">
        <f>MAX((SetUp!$B$56*(1-($H4097/SetUp!$B$56)^2)*TANH(($B4097-$D4097)/SetUp!$B$56))/(1+$H4097/SetUp!$B$56*TANH(($B4097-$D4097)/SetUp!$B$56)),0)</f>
        <v>0</v>
      </c>
    </row>
    <row r="4098" spans="1:24" x14ac:dyDescent="0.3">
      <c r="A4098" s="64">
        <v>30760</v>
      </c>
      <c r="B4098" s="57">
        <v>0.88</v>
      </c>
      <c r="C4098" s="57">
        <v>1.48</v>
      </c>
      <c r="D4098" s="57">
        <v>4.6269999999999998</v>
      </c>
      <c r="E4098" s="57">
        <f t="shared" si="1040"/>
        <v>0.88</v>
      </c>
      <c r="F4098" s="57">
        <f t="shared" si="1041"/>
        <v>3.7469999999999999</v>
      </c>
      <c r="G4098" s="57">
        <f t="shared" si="1042"/>
        <v>0</v>
      </c>
      <c r="H4098" s="57">
        <f>IF(Q4097&gt;SetUp!$B$56,SetUp!$B$56,Q4097)</f>
        <v>36.541985498672901</v>
      </c>
      <c r="I4098" s="57">
        <f t="shared" si="1047"/>
        <v>6.0504583697054413</v>
      </c>
      <c r="J4098" s="57">
        <f>MIN(F4098,H4098,(1-EXP(-SetUp!$B$52*H4098/SetUp!$B$56))*F4098)</f>
        <v>3.7345835083019487</v>
      </c>
      <c r="K4098" s="57">
        <f t="shared" si="1043"/>
        <v>32.807401990370948</v>
      </c>
      <c r="L4098" s="57">
        <f>IF(I4098&lt;=0,0,MIN(SetUp!$B$50*I4098^SetUp!$B$55,I4098))</f>
        <v>0.41115916896106758</v>
      </c>
      <c r="M4098" s="57">
        <f t="shared" si="1044"/>
        <v>5.6392992007443734</v>
      </c>
      <c r="N4098" s="57">
        <f>IF(SetUp!$B$62=0,X4098,(B4098-E4098)*(1-(H4098/SetUp!$B$66/SetUp!$B$56)))</f>
        <v>0</v>
      </c>
      <c r="O4098" s="57">
        <f>K4098*SetUp!$B$65</f>
        <v>0</v>
      </c>
      <c r="P4098" s="57">
        <f>MIN(SetUp!$B$54*L4098^SetUp!$B$51,L4098)</f>
        <v>0.21423934780838463</v>
      </c>
      <c r="Q4098" s="57">
        <f t="shared" si="1045"/>
        <v>32.807401990370948</v>
      </c>
      <c r="R4098" s="57">
        <f>IF((H4098+N4098-O4098)&gt;SetUp!$B$56,T4097+H4098+N4098-O4098-SetUp!$B$56,T4097)</f>
        <v>0</v>
      </c>
      <c r="S4098" s="57">
        <f>R4098*SetUp!$B$65</f>
        <v>0</v>
      </c>
      <c r="T4098" s="57">
        <f>IF((R4098-S4098)&lt;SetUp!$B$53,R4098-S4098,SetUp!$B$53)</f>
        <v>0</v>
      </c>
      <c r="U4098" s="57">
        <f t="shared" si="1046"/>
        <v>5.6392992007443734</v>
      </c>
      <c r="V4098" s="57">
        <f>(L4098-P4098)/1000*SetUp!$B$13*1000000/SetUp!$B$48</f>
        <v>11.200343166207768</v>
      </c>
      <c r="W4098" s="57">
        <f t="shared" si="1048"/>
        <v>-2.0539125955565396E-15</v>
      </c>
      <c r="X4098" s="57">
        <f>MAX((SetUp!$B$56*(1-($H4098/SetUp!$B$56)^2)*TANH(($B4098-$D4098)/SetUp!$B$56))/(1+$H4098/SetUp!$B$56*TANH(($B4098-$D4098)/SetUp!$B$56)),0)</f>
        <v>0</v>
      </c>
    </row>
    <row r="4099" spans="1:24" x14ac:dyDescent="0.3">
      <c r="A4099" s="64">
        <v>30761</v>
      </c>
      <c r="B4099" s="57">
        <v>0.16800000000000001</v>
      </c>
      <c r="C4099" s="57">
        <v>0.70899999999999996</v>
      </c>
      <c r="D4099" s="57">
        <v>4.6269999999999998</v>
      </c>
      <c r="E4099" s="57">
        <f t="shared" ref="E4099:E4162" si="1049">IF(B4099&gt;=D4099,D4099,B4099)</f>
        <v>0.16800000000000001</v>
      </c>
      <c r="F4099" s="57">
        <f t="shared" ref="F4099:F4162" si="1050">D4099-E4099</f>
        <v>4.4589999999999996</v>
      </c>
      <c r="G4099" s="57">
        <f t="shared" ref="G4099:G4162" si="1051">MAX(B4099-D4099-N4099,0)</f>
        <v>0</v>
      </c>
      <c r="H4099" s="57">
        <f>IF(Q4098&gt;SetUp!$B$56,SetUp!$B$56,Q4098)</f>
        <v>32.807401990370948</v>
      </c>
      <c r="I4099" s="57">
        <f t="shared" si="1047"/>
        <v>5.6392992007443734</v>
      </c>
      <c r="J4099" s="57">
        <f>MIN(F4099,H4099,(1-EXP(-SetUp!$B$52*H4099/SetUp!$B$56))*F4099)</f>
        <v>4.4325164643513046</v>
      </c>
      <c r="K4099" s="57">
        <f t="shared" ref="K4099:K4162" si="1052">MAX(H4099-J4099,0)</f>
        <v>28.374885526019643</v>
      </c>
      <c r="L4099" s="57">
        <f>IF(I4099&lt;=0,0,MIN(SetUp!$B$50*I4099^SetUp!$B$55,I4099))</f>
        <v>0.36565491313432319</v>
      </c>
      <c r="M4099" s="57">
        <f t="shared" ref="M4099:M4162" si="1053">MAX(I4099-L4099,0)</f>
        <v>5.2736442876100504</v>
      </c>
      <c r="N4099" s="57">
        <f>IF(SetUp!$B$62=0,X4099,(B4099-E4099)*(1-(H4099/SetUp!$B$66/SetUp!$B$56)))</f>
        <v>0</v>
      </c>
      <c r="O4099" s="57">
        <f>K4099*SetUp!$B$65</f>
        <v>0</v>
      </c>
      <c r="P4099" s="57">
        <f>MIN(SetUp!$B$54*L4099^SetUp!$B$51,L4099)</f>
        <v>0.19090936539566755</v>
      </c>
      <c r="Q4099" s="57">
        <f t="shared" ref="Q4099:Q4162" si="1054">IF((K4099+N4099-O4099)&lt;0,0,K4099+N4099-O4099)</f>
        <v>28.374885526019643</v>
      </c>
      <c r="R4099" s="57">
        <f>IF((H4099+N4099-O4099)&gt;SetUp!$B$56,T4098+H4099+N4099-O4099-SetUp!$B$56,T4098)</f>
        <v>0</v>
      </c>
      <c r="S4099" s="57">
        <f>R4099*SetUp!$B$65</f>
        <v>0</v>
      </c>
      <c r="T4099" s="57">
        <f>IF((R4099-S4099)&lt;SetUp!$B$53,R4099-S4099,SetUp!$B$53)</f>
        <v>0</v>
      </c>
      <c r="U4099" s="57">
        <f t="shared" ref="U4099:U4162" si="1055">M4099+R4099-T4099</f>
        <v>5.2736442876100504</v>
      </c>
      <c r="V4099" s="57">
        <f>(L4099-P4099)/1000*SetUp!$B$13*1000000/SetUp!$B$48</f>
        <v>9.9391218719539189</v>
      </c>
      <c r="W4099" s="57">
        <f t="shared" si="1048"/>
        <v>-6.6613381477509392E-16</v>
      </c>
      <c r="X4099" s="57">
        <f>MAX((SetUp!$B$56*(1-($H4099/SetUp!$B$56)^2)*TANH(($B4099-$D4099)/SetUp!$B$56))/(1+$H4099/SetUp!$B$56*TANH(($B4099-$D4099)/SetUp!$B$56)),0)</f>
        <v>0</v>
      </c>
    </row>
    <row r="4100" spans="1:24" x14ac:dyDescent="0.3">
      <c r="A4100" s="64">
        <v>30762</v>
      </c>
      <c r="B4100" s="57">
        <v>1.7849999999999999</v>
      </c>
      <c r="C4100" s="57">
        <v>0.41</v>
      </c>
      <c r="D4100" s="57">
        <v>4.6269999999999998</v>
      </c>
      <c r="E4100" s="57">
        <f t="shared" si="1049"/>
        <v>1.7849999999999999</v>
      </c>
      <c r="F4100" s="57">
        <f t="shared" si="1050"/>
        <v>2.8419999999999996</v>
      </c>
      <c r="G4100" s="57">
        <f t="shared" si="1051"/>
        <v>0</v>
      </c>
      <c r="H4100" s="57">
        <f>IF(Q4099&gt;SetUp!$B$56,SetUp!$B$56,Q4099)</f>
        <v>28.374885526019643</v>
      </c>
      <c r="I4100" s="57">
        <f t="shared" ref="I4100:I4163" si="1056">U4099+G4100+O4100</f>
        <v>5.2736442876100504</v>
      </c>
      <c r="J4100" s="57">
        <f>MIN(F4100,H4100,(1-EXP(-SetUp!$B$52*H4100/SetUp!$B$56))*F4100)</f>
        <v>2.8082598863601596</v>
      </c>
      <c r="K4100" s="57">
        <f t="shared" si="1052"/>
        <v>25.566625639659485</v>
      </c>
      <c r="L4100" s="57">
        <f>IF(I4100&lt;=0,0,MIN(SetUp!$B$50*I4100^SetUp!$B$55,I4100))</f>
        <v>0.32699986435243611</v>
      </c>
      <c r="M4100" s="57">
        <f t="shared" si="1053"/>
        <v>4.9466444232576148</v>
      </c>
      <c r="N4100" s="57">
        <f>IF(SetUp!$B$62=0,X4100,(B4100-E4100)*(1-(H4100/SetUp!$B$66/SetUp!$B$56)))</f>
        <v>0</v>
      </c>
      <c r="O4100" s="57">
        <f>K4100*SetUp!$B$65</f>
        <v>0</v>
      </c>
      <c r="P4100" s="57">
        <f>MIN(SetUp!$B$54*L4100^SetUp!$B$51,L4100)</f>
        <v>0.17105228377376588</v>
      </c>
      <c r="Q4100" s="57">
        <f t="shared" si="1054"/>
        <v>25.566625639659485</v>
      </c>
      <c r="R4100" s="57">
        <f>IF((H4100+N4100-O4100)&gt;SetUp!$B$56,T4099+H4100+N4100-O4100-SetUp!$B$56,T4099)</f>
        <v>0</v>
      </c>
      <c r="S4100" s="57">
        <f>R4100*SetUp!$B$65</f>
        <v>0</v>
      </c>
      <c r="T4100" s="57">
        <f>IF((R4100-S4100)&lt;SetUp!$B$53,R4100-S4100,SetUp!$B$53)</f>
        <v>0</v>
      </c>
      <c r="U4100" s="57">
        <f t="shared" si="1055"/>
        <v>4.9466444232576148</v>
      </c>
      <c r="V4100" s="57">
        <f>(L4100-P4100)/1000*SetUp!$B$13*1000000/SetUp!$B$48</f>
        <v>8.8699370545672807</v>
      </c>
      <c r="W4100" s="57">
        <f t="shared" ref="W4100:W4163" si="1057">Q4100+U4100+T4100-H4100-U4099-T4099-B4100+E4100+J4100+L4100</f>
        <v>3.5527136788005009E-15</v>
      </c>
      <c r="X4100" s="57">
        <f>MAX((SetUp!$B$56*(1-($H4100/SetUp!$B$56)^2)*TANH(($B4100-$D4100)/SetUp!$B$56))/(1+$H4100/SetUp!$B$56*TANH(($B4100-$D4100)/SetUp!$B$56)),0)</f>
        <v>0</v>
      </c>
    </row>
    <row r="4101" spans="1:24" x14ac:dyDescent="0.3">
      <c r="A4101" s="64">
        <v>30763</v>
      </c>
      <c r="B4101" s="57">
        <v>8.0920000000000005</v>
      </c>
      <c r="C4101" s="57">
        <v>3.2829999999999999</v>
      </c>
      <c r="D4101" s="57">
        <v>4.6269999999999998</v>
      </c>
      <c r="E4101" s="57">
        <f t="shared" si="1049"/>
        <v>4.6269999999999998</v>
      </c>
      <c r="F4101" s="57">
        <f t="shared" si="1050"/>
        <v>0</v>
      </c>
      <c r="G4101" s="57">
        <f t="shared" si="1051"/>
        <v>0.61732677037445827</v>
      </c>
      <c r="H4101" s="57">
        <f>IF(Q4100&gt;SetUp!$B$56,SetUp!$B$56,Q4100)</f>
        <v>25.566625639659485</v>
      </c>
      <c r="I4101" s="57">
        <f t="shared" si="1056"/>
        <v>5.5639711936320726</v>
      </c>
      <c r="J4101" s="57">
        <f>MIN(F4101,H4101,(1-EXP(-SetUp!$B$52*H4101/SetUp!$B$56))*F4101)</f>
        <v>0</v>
      </c>
      <c r="K4101" s="57">
        <f t="shared" si="1052"/>
        <v>25.566625639659485</v>
      </c>
      <c r="L4101" s="57">
        <f>IF(I4101&lt;=0,0,MIN(SetUp!$B$50*I4101^SetUp!$B$55,I4101))</f>
        <v>0.35755070537299161</v>
      </c>
      <c r="M4101" s="57">
        <f t="shared" si="1053"/>
        <v>5.2064204882590808</v>
      </c>
      <c r="N4101" s="57">
        <f>IF(SetUp!$B$62=0,X4101,(B4101-E4101)*(1-(H4101/SetUp!$B$66/SetUp!$B$56)))</f>
        <v>2.8476732296255425</v>
      </c>
      <c r="O4101" s="57">
        <f>K4101*SetUp!$B$65</f>
        <v>0</v>
      </c>
      <c r="P4101" s="57">
        <f>MIN(SetUp!$B$54*L4101^SetUp!$B$51,L4101)</f>
        <v>0.18674932903013647</v>
      </c>
      <c r="Q4101" s="57">
        <f t="shared" si="1054"/>
        <v>28.414298869285027</v>
      </c>
      <c r="R4101" s="57">
        <f>IF((H4101+N4101-O4101)&gt;SetUp!$B$56,T4100+H4101+N4101-O4101-SetUp!$B$56,T4100)</f>
        <v>0</v>
      </c>
      <c r="S4101" s="57">
        <f>R4101*SetUp!$B$65</f>
        <v>0</v>
      </c>
      <c r="T4101" s="57">
        <f>IF((R4101-S4101)&lt;SetUp!$B$53,R4101-S4101,SetUp!$B$53)</f>
        <v>0</v>
      </c>
      <c r="U4101" s="57">
        <f t="shared" si="1055"/>
        <v>5.2064204882590808</v>
      </c>
      <c r="V4101" s="57">
        <f>(L4101-P4101)/1000*SetUp!$B$13*1000000/SetUp!$B$48</f>
        <v>9.7147865415604695</v>
      </c>
      <c r="W4101" s="57">
        <f t="shared" si="1057"/>
        <v>-4.6629367034256575E-15</v>
      </c>
      <c r="X4101" s="57">
        <f>MAX((SetUp!$B$56*(1-($H4101/SetUp!$B$56)^2)*TANH(($B4101-$D4101)/SetUp!$B$56))/(1+$H4101/SetUp!$B$56*TANH(($B4101-$D4101)/SetUp!$B$56)),0)</f>
        <v>2.8476732296255425</v>
      </c>
    </row>
    <row r="4102" spans="1:24" x14ac:dyDescent="0.3">
      <c r="A4102" s="64">
        <v>30764</v>
      </c>
      <c r="B4102" s="57">
        <v>18.600999999999999</v>
      </c>
      <c r="C4102" s="57">
        <v>31.858000000000001</v>
      </c>
      <c r="D4102" s="57">
        <v>4.6269999999999998</v>
      </c>
      <c r="E4102" s="57">
        <f t="shared" si="1049"/>
        <v>4.6269999999999998</v>
      </c>
      <c r="F4102" s="57">
        <f t="shared" si="1050"/>
        <v>0</v>
      </c>
      <c r="G4102" s="57">
        <f t="shared" si="1051"/>
        <v>3.891546478584667</v>
      </c>
      <c r="H4102" s="57">
        <f>IF(Q4101&gt;SetUp!$B$56,SetUp!$B$56,Q4101)</f>
        <v>28.414298869285027</v>
      </c>
      <c r="I4102" s="57">
        <f t="shared" si="1056"/>
        <v>9.0979669668437477</v>
      </c>
      <c r="J4102" s="57">
        <f>MIN(F4102,H4102,(1-EXP(-SetUp!$B$52*H4102/SetUp!$B$56))*F4102)</f>
        <v>0</v>
      </c>
      <c r="K4102" s="57">
        <f t="shared" si="1052"/>
        <v>28.414298869285027</v>
      </c>
      <c r="L4102" s="57">
        <f>IF(I4102&lt;=0,0,MIN(SetUp!$B$50*I4102^SetUp!$B$55,I4102))</f>
        <v>0.81146559387998607</v>
      </c>
      <c r="M4102" s="57">
        <f t="shared" si="1053"/>
        <v>8.2865013729637624</v>
      </c>
      <c r="N4102" s="57">
        <f>IF(SetUp!$B$62=0,X4102,(B4102-E4102)*(1-(H4102/SetUp!$B$66/SetUp!$B$56)))</f>
        <v>10.082453521415333</v>
      </c>
      <c r="O4102" s="57">
        <f>K4102*SetUp!$B$65</f>
        <v>0</v>
      </c>
      <c r="P4102" s="57">
        <f>MIN(SetUp!$B$54*L4102^SetUp!$B$51,L4102)</f>
        <v>0.41796164220200227</v>
      </c>
      <c r="Q4102" s="57">
        <f t="shared" si="1054"/>
        <v>38.496752390700358</v>
      </c>
      <c r="R4102" s="57">
        <f>IF((H4102+N4102-O4102)&gt;SetUp!$B$56,T4101+H4102+N4102-O4102-SetUp!$B$56,T4101)</f>
        <v>0</v>
      </c>
      <c r="S4102" s="57">
        <f>R4102*SetUp!$B$65</f>
        <v>0</v>
      </c>
      <c r="T4102" s="57">
        <f>IF((R4102-S4102)&lt;SetUp!$B$53,R4102-S4102,SetUp!$B$53)</f>
        <v>0</v>
      </c>
      <c r="U4102" s="57">
        <f t="shared" si="1055"/>
        <v>8.2865013729637624</v>
      </c>
      <c r="V4102" s="57">
        <f>(L4102-P4102)/1000*SetUp!$B$13*1000000/SetUp!$B$48</f>
        <v>22.381593027321358</v>
      </c>
      <c r="W4102" s="57">
        <f t="shared" si="1057"/>
        <v>0</v>
      </c>
      <c r="X4102" s="57">
        <f>MAX((SetUp!$B$56*(1-($H4102/SetUp!$B$56)^2)*TANH(($B4102-$D4102)/SetUp!$B$56))/(1+$H4102/SetUp!$B$56*TANH(($B4102-$D4102)/SetUp!$B$56)),0)</f>
        <v>10.082453521415333</v>
      </c>
    </row>
    <row r="4103" spans="1:24" x14ac:dyDescent="0.3">
      <c r="A4103" s="64">
        <v>30765</v>
      </c>
      <c r="B4103" s="57">
        <v>21.712</v>
      </c>
      <c r="C4103" s="57">
        <v>82.667000000000002</v>
      </c>
      <c r="D4103" s="57">
        <v>4.6269999999999998</v>
      </c>
      <c r="E4103" s="57">
        <f t="shared" si="1049"/>
        <v>4.6269999999999998</v>
      </c>
      <c r="F4103" s="57">
        <f t="shared" si="1050"/>
        <v>0</v>
      </c>
      <c r="G4103" s="57">
        <f t="shared" si="1051"/>
        <v>7.8777705074506308</v>
      </c>
      <c r="H4103" s="57">
        <f>IF(Q4102&gt;SetUp!$B$56,SetUp!$B$56,Q4102)</f>
        <v>38.496752390700358</v>
      </c>
      <c r="I4103" s="57">
        <f t="shared" si="1056"/>
        <v>16.164271880414393</v>
      </c>
      <c r="J4103" s="57">
        <f>MIN(F4103,H4103,(1-EXP(-SetUp!$B$52*H4103/SetUp!$B$56))*F4103)</f>
        <v>0</v>
      </c>
      <c r="K4103" s="57">
        <f t="shared" si="1052"/>
        <v>38.496752390700358</v>
      </c>
      <c r="L4103" s="57">
        <f>IF(I4103&lt;=0,0,MIN(SetUp!$B$50*I4103^SetUp!$B$55,I4103))</f>
        <v>2.1148996340268171</v>
      </c>
      <c r="M4103" s="57">
        <f t="shared" si="1053"/>
        <v>14.049372246387577</v>
      </c>
      <c r="N4103" s="57">
        <f>IF(SetUp!$B$62=0,X4103,(B4103-E4103)*(1-(H4103/SetUp!$B$66/SetUp!$B$56)))</f>
        <v>9.2072294925493701</v>
      </c>
      <c r="O4103" s="57">
        <f>K4103*SetUp!$B$65</f>
        <v>0</v>
      </c>
      <c r="P4103" s="57">
        <f>MIN(SetUp!$B$54*L4103^SetUp!$B$51,L4103)</f>
        <v>1.0717137078353431</v>
      </c>
      <c r="Q4103" s="57">
        <f t="shared" si="1054"/>
        <v>47.703981883249725</v>
      </c>
      <c r="R4103" s="57">
        <f>IF((H4103+N4103-O4103)&gt;SetUp!$B$56,T4102+H4103+N4103-O4103-SetUp!$B$56,T4102)</f>
        <v>0</v>
      </c>
      <c r="S4103" s="57">
        <f>R4103*SetUp!$B$65</f>
        <v>0</v>
      </c>
      <c r="T4103" s="57">
        <f>IF((R4103-S4103)&lt;SetUp!$B$53,R4103-S4103,SetUp!$B$53)</f>
        <v>0</v>
      </c>
      <c r="U4103" s="57">
        <f t="shared" si="1055"/>
        <v>14.049372246387577</v>
      </c>
      <c r="V4103" s="57">
        <f>(L4103-P4103)/1000*SetUp!$B$13*1000000/SetUp!$B$48</f>
        <v>59.333998431998921</v>
      </c>
      <c r="W4103" s="57">
        <f t="shared" si="1057"/>
        <v>0</v>
      </c>
      <c r="X4103" s="57">
        <f>MAX((SetUp!$B$56*(1-($H4103/SetUp!$B$56)^2)*TANH(($B4103-$D4103)/SetUp!$B$56))/(1+$H4103/SetUp!$B$56*TANH(($B4103-$D4103)/SetUp!$B$56)),0)</f>
        <v>9.2072294925493701</v>
      </c>
    </row>
    <row r="4104" spans="1:24" x14ac:dyDescent="0.3">
      <c r="A4104" s="64">
        <v>30766</v>
      </c>
      <c r="B4104" s="57">
        <v>3.181</v>
      </c>
      <c r="C4104" s="57">
        <v>14.305999999999999</v>
      </c>
      <c r="D4104" s="57">
        <v>4.6269999999999998</v>
      </c>
      <c r="E4104" s="57">
        <f t="shared" si="1049"/>
        <v>3.181</v>
      </c>
      <c r="F4104" s="57">
        <f t="shared" si="1050"/>
        <v>1.4459999999999997</v>
      </c>
      <c r="G4104" s="57">
        <f t="shared" si="1051"/>
        <v>0</v>
      </c>
      <c r="H4104" s="57">
        <f>IF(Q4103&gt;SetUp!$B$56,SetUp!$B$56,Q4103)</f>
        <v>47.703981883249725</v>
      </c>
      <c r="I4104" s="57">
        <f t="shared" si="1056"/>
        <v>14.049372246387577</v>
      </c>
      <c r="J4104" s="57">
        <f>MIN(F4104,H4104,(1-EXP(-SetUp!$B$52*H4104/SetUp!$B$56))*F4104)</f>
        <v>1.4451623800205835</v>
      </c>
      <c r="K4104" s="57">
        <f t="shared" si="1052"/>
        <v>46.258819503229141</v>
      </c>
      <c r="L4104" s="57">
        <f>IF(I4104&lt;=0,0,MIN(SetUp!$B$50*I4104^SetUp!$B$55,I4104))</f>
        <v>1.6741372138647614</v>
      </c>
      <c r="M4104" s="57">
        <f t="shared" si="1053"/>
        <v>12.375235032522816</v>
      </c>
      <c r="N4104" s="57">
        <f>IF(SetUp!$B$62=0,X4104,(B4104-E4104)*(1-(H4104/SetUp!$B$66/SetUp!$B$56)))</f>
        <v>0</v>
      </c>
      <c r="O4104" s="57">
        <f>K4104*SetUp!$B$65</f>
        <v>0</v>
      </c>
      <c r="P4104" s="57">
        <f>MIN(SetUp!$B$54*L4104^SetUp!$B$51,L4104)</f>
        <v>0.85173944777831434</v>
      </c>
      <c r="Q4104" s="57">
        <f t="shared" si="1054"/>
        <v>46.258819503229141</v>
      </c>
      <c r="R4104" s="57">
        <f>IF((H4104+N4104-O4104)&gt;SetUp!$B$56,T4103+H4104+N4104-O4104-SetUp!$B$56,T4103)</f>
        <v>0</v>
      </c>
      <c r="S4104" s="57">
        <f>R4104*SetUp!$B$65</f>
        <v>0</v>
      </c>
      <c r="T4104" s="57">
        <f>IF((R4104-S4104)&lt;SetUp!$B$53,R4104-S4104,SetUp!$B$53)</f>
        <v>0</v>
      </c>
      <c r="U4104" s="57">
        <f t="shared" si="1055"/>
        <v>12.375235032522816</v>
      </c>
      <c r="V4104" s="57">
        <f>(L4104-P4104)/1000*SetUp!$B$13*1000000/SetUp!$B$48</f>
        <v>46.776079448848179</v>
      </c>
      <c r="W4104" s="57">
        <f t="shared" si="1057"/>
        <v>0</v>
      </c>
      <c r="X4104" s="57">
        <f>MAX((SetUp!$B$56*(1-($H4104/SetUp!$B$56)^2)*TANH(($B4104-$D4104)/SetUp!$B$56))/(1+$H4104/SetUp!$B$56*TANH(($B4104-$D4104)/SetUp!$B$56)),0)</f>
        <v>0</v>
      </c>
    </row>
    <row r="4105" spans="1:24" x14ac:dyDescent="0.3">
      <c r="A4105" s="64">
        <v>30767</v>
      </c>
      <c r="B4105" s="57">
        <v>0.81</v>
      </c>
      <c r="C4105" s="57">
        <v>4.7789999999999999</v>
      </c>
      <c r="D4105" s="57">
        <v>4.6269999999999998</v>
      </c>
      <c r="E4105" s="57">
        <f t="shared" si="1049"/>
        <v>0.81</v>
      </c>
      <c r="F4105" s="57">
        <f t="shared" si="1050"/>
        <v>3.8169999999999997</v>
      </c>
      <c r="G4105" s="57">
        <f t="shared" si="1051"/>
        <v>0</v>
      </c>
      <c r="H4105" s="57">
        <f>IF(Q4104&gt;SetUp!$B$56,SetUp!$B$56,Q4104)</f>
        <v>46.258819503229141</v>
      </c>
      <c r="I4105" s="57">
        <f t="shared" si="1056"/>
        <v>12.375235032522816</v>
      </c>
      <c r="J4105" s="57">
        <f>MIN(F4105,H4105,(1-EXP(-SetUp!$B$52*H4105/SetUp!$B$56))*F4105)</f>
        <v>3.8142288025883553</v>
      </c>
      <c r="K4105" s="57">
        <f t="shared" si="1052"/>
        <v>42.444590700640788</v>
      </c>
      <c r="L4105" s="57">
        <f>IF(I4105&lt;=0,0,MIN(SetUp!$B$50*I4105^SetUp!$B$55,I4105))</f>
        <v>1.3550394654350248</v>
      </c>
      <c r="M4105" s="57">
        <f t="shared" si="1053"/>
        <v>11.020195567087791</v>
      </c>
      <c r="N4105" s="57">
        <f>IF(SetUp!$B$62=0,X4105,(B4105-E4105)*(1-(H4105/SetUp!$B$66/SetUp!$B$56)))</f>
        <v>0</v>
      </c>
      <c r="O4105" s="57">
        <f>K4105*SetUp!$B$65</f>
        <v>0</v>
      </c>
      <c r="P4105" s="57">
        <f>MIN(SetUp!$B$54*L4105^SetUp!$B$51,L4105)</f>
        <v>0.69187878671536396</v>
      </c>
      <c r="Q4105" s="57">
        <f t="shared" si="1054"/>
        <v>42.444590700640788</v>
      </c>
      <c r="R4105" s="57">
        <f>IF((H4105+N4105-O4105)&gt;SetUp!$B$56,T4104+H4105+N4105-O4105-SetUp!$B$56,T4104)</f>
        <v>0</v>
      </c>
      <c r="S4105" s="57">
        <f>R4105*SetUp!$B$65</f>
        <v>0</v>
      </c>
      <c r="T4105" s="57">
        <f>IF((R4105-S4105)&lt;SetUp!$B$53,R4105-S4105,SetUp!$B$53)</f>
        <v>0</v>
      </c>
      <c r="U4105" s="57">
        <f t="shared" si="1055"/>
        <v>11.020195567087791</v>
      </c>
      <c r="V4105" s="57">
        <f>(L4105-P4105)/1000*SetUp!$B$13*1000000/SetUp!$B$48</f>
        <v>37.719042869922191</v>
      </c>
      <c r="W4105" s="57">
        <f t="shared" si="1057"/>
        <v>0</v>
      </c>
      <c r="X4105" s="57">
        <f>MAX((SetUp!$B$56*(1-($H4105/SetUp!$B$56)^2)*TANH(($B4105-$D4105)/SetUp!$B$56))/(1+$H4105/SetUp!$B$56*TANH(($B4105-$D4105)/SetUp!$B$56)),0)</f>
        <v>0</v>
      </c>
    </row>
    <row r="4106" spans="1:24" x14ac:dyDescent="0.3">
      <c r="A4106" s="64">
        <v>30768</v>
      </c>
      <c r="B4106" s="57">
        <v>3.0979999999999999</v>
      </c>
      <c r="C4106" s="57">
        <v>2.9660000000000002</v>
      </c>
      <c r="D4106" s="57">
        <v>4.6269999999999998</v>
      </c>
      <c r="E4106" s="57">
        <f t="shared" si="1049"/>
        <v>3.0979999999999999</v>
      </c>
      <c r="F4106" s="57">
        <f t="shared" si="1050"/>
        <v>1.5289999999999999</v>
      </c>
      <c r="G4106" s="57">
        <f t="shared" si="1051"/>
        <v>0</v>
      </c>
      <c r="H4106" s="57">
        <f>IF(Q4105&gt;SetUp!$B$56,SetUp!$B$56,Q4105)</f>
        <v>42.444590700640788</v>
      </c>
      <c r="I4106" s="57">
        <f t="shared" si="1056"/>
        <v>11.020195567087791</v>
      </c>
      <c r="J4106" s="57">
        <f>MIN(F4106,H4106,(1-EXP(-SetUp!$B$52*H4106/SetUp!$B$56))*F4106)</f>
        <v>1.5269854377846219</v>
      </c>
      <c r="K4106" s="57">
        <f t="shared" si="1052"/>
        <v>40.917605262856164</v>
      </c>
      <c r="L4106" s="57">
        <f>IF(I4106&lt;=0,0,MIN(SetUp!$B$50*I4106^SetUp!$B$55,I4106))</f>
        <v>1.1168933038333961</v>
      </c>
      <c r="M4106" s="57">
        <f t="shared" si="1053"/>
        <v>9.9033022632543943</v>
      </c>
      <c r="N4106" s="57">
        <f>IF(SetUp!$B$62=0,X4106,(B4106-E4106)*(1-(H4106/SetUp!$B$66/SetUp!$B$56)))</f>
        <v>0</v>
      </c>
      <c r="O4106" s="57">
        <f>K4106*SetUp!$B$65</f>
        <v>0</v>
      </c>
      <c r="P4106" s="57">
        <f>MIN(SetUp!$B$54*L4106^SetUp!$B$51,L4106)</f>
        <v>0.57216032973826525</v>
      </c>
      <c r="Q4106" s="57">
        <f t="shared" si="1054"/>
        <v>40.917605262856164</v>
      </c>
      <c r="R4106" s="57">
        <f>IF((H4106+N4106-O4106)&gt;SetUp!$B$56,T4105+H4106+N4106-O4106-SetUp!$B$56,T4105)</f>
        <v>0</v>
      </c>
      <c r="S4106" s="57">
        <f>R4106*SetUp!$B$65</f>
        <v>0</v>
      </c>
      <c r="T4106" s="57">
        <f>IF((R4106-S4106)&lt;SetUp!$B$53,R4106-S4106,SetUp!$B$53)</f>
        <v>0</v>
      </c>
      <c r="U4106" s="57">
        <f t="shared" si="1055"/>
        <v>9.9033022632543943</v>
      </c>
      <c r="V4106" s="57">
        <f>(L4106-P4106)/1000*SetUp!$B$13*1000000/SetUp!$B$48</f>
        <v>30.983149426506102</v>
      </c>
      <c r="W4106" s="57">
        <f t="shared" si="1057"/>
        <v>0</v>
      </c>
      <c r="X4106" s="57">
        <f>MAX((SetUp!$B$56*(1-($H4106/SetUp!$B$56)^2)*TANH(($B4106-$D4106)/SetUp!$B$56))/(1+$H4106/SetUp!$B$56*TANH(($B4106-$D4106)/SetUp!$B$56)),0)</f>
        <v>0</v>
      </c>
    </row>
    <row r="4107" spans="1:24" x14ac:dyDescent="0.3">
      <c r="A4107" s="64">
        <v>30769</v>
      </c>
      <c r="B4107" s="57">
        <v>1.444</v>
      </c>
      <c r="C4107" s="57">
        <v>1.9</v>
      </c>
      <c r="D4107" s="57">
        <v>4.6269999999999998</v>
      </c>
      <c r="E4107" s="57">
        <f t="shared" si="1049"/>
        <v>1.444</v>
      </c>
      <c r="F4107" s="57">
        <f t="shared" si="1050"/>
        <v>3.1829999999999998</v>
      </c>
      <c r="G4107" s="57">
        <f t="shared" si="1051"/>
        <v>0</v>
      </c>
      <c r="H4107" s="57">
        <f>IF(Q4106&gt;SetUp!$B$56,SetUp!$B$56,Q4106)</f>
        <v>40.917605262856164</v>
      </c>
      <c r="I4107" s="57">
        <f t="shared" si="1056"/>
        <v>9.9033022632543943</v>
      </c>
      <c r="J4107" s="57">
        <f>MIN(F4107,H4107,(1-EXP(-SetUp!$B$52*H4107/SetUp!$B$56))*F4107)</f>
        <v>3.1776761133764184</v>
      </c>
      <c r="K4107" s="57">
        <f t="shared" si="1052"/>
        <v>37.739929149479742</v>
      </c>
      <c r="L4107" s="57">
        <f>IF(I4107&lt;=0,0,MIN(SetUp!$B$50*I4107^SetUp!$B$55,I4107))</f>
        <v>0.93467991126114514</v>
      </c>
      <c r="M4107" s="57">
        <f t="shared" si="1053"/>
        <v>8.9686223519932486</v>
      </c>
      <c r="N4107" s="57">
        <f>IF(SetUp!$B$62=0,X4107,(B4107-E4107)*(1-(H4107/SetUp!$B$66/SetUp!$B$56)))</f>
        <v>0</v>
      </c>
      <c r="O4107" s="57">
        <f>K4107*SetUp!$B$65</f>
        <v>0</v>
      </c>
      <c r="P4107" s="57">
        <f>MIN(SetUp!$B$54*L4107^SetUp!$B$51,L4107)</f>
        <v>0.48026928824322496</v>
      </c>
      <c r="Q4107" s="57">
        <f t="shared" si="1054"/>
        <v>37.739929149479742</v>
      </c>
      <c r="R4107" s="57">
        <f>IF((H4107+N4107-O4107)&gt;SetUp!$B$56,T4106+H4107+N4107-O4107-SetUp!$B$56,T4106)</f>
        <v>0</v>
      </c>
      <c r="S4107" s="57">
        <f>R4107*SetUp!$B$65</f>
        <v>0</v>
      </c>
      <c r="T4107" s="57">
        <f>IF((R4107-S4107)&lt;SetUp!$B$53,R4107-S4107,SetUp!$B$53)</f>
        <v>0</v>
      </c>
      <c r="U4107" s="57">
        <f t="shared" si="1055"/>
        <v>8.9686223519932486</v>
      </c>
      <c r="V4107" s="57">
        <f>(L4107-P4107)/1000*SetUp!$B$13*1000000/SetUp!$B$48</f>
        <v>25.845823373081171</v>
      </c>
      <c r="W4107" s="57">
        <f t="shared" si="1057"/>
        <v>-4.9960036108132044E-15</v>
      </c>
      <c r="X4107" s="57">
        <f>MAX((SetUp!$B$56*(1-($H4107/SetUp!$B$56)^2)*TANH(($B4107-$D4107)/SetUp!$B$56))/(1+$H4107/SetUp!$B$56*TANH(($B4107-$D4107)/SetUp!$B$56)),0)</f>
        <v>0</v>
      </c>
    </row>
    <row r="4108" spans="1:24" x14ac:dyDescent="0.3">
      <c r="A4108" s="64">
        <v>30770</v>
      </c>
      <c r="B4108" s="57">
        <v>8.2129999999999992</v>
      </c>
      <c r="C4108" s="57">
        <v>1.681</v>
      </c>
      <c r="D4108" s="57">
        <v>4.6269999999999998</v>
      </c>
      <c r="E4108" s="57">
        <f t="shared" si="1049"/>
        <v>4.6269999999999998</v>
      </c>
      <c r="F4108" s="57">
        <f t="shared" si="1050"/>
        <v>0</v>
      </c>
      <c r="G4108" s="57">
        <f t="shared" si="1051"/>
        <v>1.324062912903206</v>
      </c>
      <c r="H4108" s="57">
        <f>IF(Q4107&gt;SetUp!$B$56,SetUp!$B$56,Q4107)</f>
        <v>37.739929149479742</v>
      </c>
      <c r="I4108" s="57">
        <f t="shared" si="1056"/>
        <v>10.292685264896456</v>
      </c>
      <c r="J4108" s="57">
        <f>MIN(F4108,H4108,(1-EXP(-SetUp!$B$52*H4108/SetUp!$B$56))*F4108)</f>
        <v>0</v>
      </c>
      <c r="K4108" s="57">
        <f t="shared" si="1052"/>
        <v>37.739929149479742</v>
      </c>
      <c r="L4108" s="57">
        <f>IF(I4108&lt;=0,0,MIN(SetUp!$B$50*I4108^SetUp!$B$55,I4108))</f>
        <v>0.99672956207450458</v>
      </c>
      <c r="M4108" s="57">
        <f t="shared" si="1053"/>
        <v>9.295955702821951</v>
      </c>
      <c r="N4108" s="57">
        <f>IF(SetUp!$B$62=0,X4108,(B4108-E4108)*(1-(H4108/SetUp!$B$66/SetUp!$B$56)))</f>
        <v>2.2619370870967934</v>
      </c>
      <c r="O4108" s="57">
        <f>K4108*SetUp!$B$65</f>
        <v>0</v>
      </c>
      <c r="P4108" s="57">
        <f>MIN(SetUp!$B$54*L4108^SetUp!$B$51,L4108)</f>
        <v>0.51159273464326904</v>
      </c>
      <c r="Q4108" s="57">
        <f t="shared" si="1054"/>
        <v>40.001866236576532</v>
      </c>
      <c r="R4108" s="57">
        <f>IF((H4108+N4108-O4108)&gt;SetUp!$B$56,T4107+H4108+N4108-O4108-SetUp!$B$56,T4107)</f>
        <v>0</v>
      </c>
      <c r="S4108" s="57">
        <f>R4108*SetUp!$B$65</f>
        <v>0</v>
      </c>
      <c r="T4108" s="57">
        <f>IF((R4108-S4108)&lt;SetUp!$B$53,R4108-S4108,SetUp!$B$53)</f>
        <v>0</v>
      </c>
      <c r="U4108" s="57">
        <f t="shared" si="1055"/>
        <v>9.295955702821951</v>
      </c>
      <c r="V4108" s="57">
        <f>(L4108-P4108)/1000*SetUp!$B$13*1000000/SetUp!$B$48</f>
        <v>27.593458687848926</v>
      </c>
      <c r="W4108" s="57">
        <f t="shared" si="1057"/>
        <v>-4.3298697960381105E-15</v>
      </c>
      <c r="X4108" s="57">
        <f>MAX((SetUp!$B$56*(1-($H4108/SetUp!$B$56)^2)*TANH(($B4108-$D4108)/SetUp!$B$56))/(1+$H4108/SetUp!$B$56*TANH(($B4108-$D4108)/SetUp!$B$56)),0)</f>
        <v>2.2619370870967934</v>
      </c>
    </row>
    <row r="4109" spans="1:24" x14ac:dyDescent="0.3">
      <c r="A4109" s="64">
        <v>30771</v>
      </c>
      <c r="B4109" s="57">
        <v>2.4729999999999999</v>
      </c>
      <c r="C4109" s="57">
        <v>2.9660000000000002</v>
      </c>
      <c r="D4109" s="57">
        <v>4.6269999999999998</v>
      </c>
      <c r="E4109" s="57">
        <f t="shared" si="1049"/>
        <v>2.4729999999999999</v>
      </c>
      <c r="F4109" s="57">
        <f t="shared" si="1050"/>
        <v>2.1539999999999999</v>
      </c>
      <c r="G4109" s="57">
        <f t="shared" si="1051"/>
        <v>0</v>
      </c>
      <c r="H4109" s="57">
        <f>IF(Q4108&gt;SetUp!$B$56,SetUp!$B$56,Q4108)</f>
        <v>40.001866236576532</v>
      </c>
      <c r="I4109" s="57">
        <f t="shared" si="1056"/>
        <v>9.295955702821951</v>
      </c>
      <c r="J4109" s="57">
        <f>MIN(F4109,H4109,(1-EXP(-SetUp!$B$52*H4109/SetUp!$B$56))*F4109)</f>
        <v>2.1498430141421698</v>
      </c>
      <c r="K4109" s="57">
        <f t="shared" si="1052"/>
        <v>37.852023222434362</v>
      </c>
      <c r="L4109" s="57">
        <f>IF(I4109&lt;=0,0,MIN(SetUp!$B$50*I4109^SetUp!$B$55,I4109))</f>
        <v>0.84111025297599906</v>
      </c>
      <c r="M4109" s="57">
        <f t="shared" si="1053"/>
        <v>8.4548454498459513</v>
      </c>
      <c r="N4109" s="57">
        <f>IF(SetUp!$B$62=0,X4109,(B4109-E4109)*(1-(H4109/SetUp!$B$66/SetUp!$B$56)))</f>
        <v>0</v>
      </c>
      <c r="O4109" s="57">
        <f>K4109*SetUp!$B$65</f>
        <v>0</v>
      </c>
      <c r="P4109" s="57">
        <f>MIN(SetUp!$B$54*L4109^SetUp!$B$51,L4109)</f>
        <v>0.43296635530259414</v>
      </c>
      <c r="Q4109" s="57">
        <f t="shared" si="1054"/>
        <v>37.852023222434362</v>
      </c>
      <c r="R4109" s="57">
        <f>IF((H4109+N4109-O4109)&gt;SetUp!$B$56,T4108+H4109+N4109-O4109-SetUp!$B$56,T4108)</f>
        <v>0</v>
      </c>
      <c r="S4109" s="57">
        <f>R4109*SetUp!$B$65</f>
        <v>0</v>
      </c>
      <c r="T4109" s="57">
        <f>IF((R4109-S4109)&lt;SetUp!$B$53,R4109-S4109,SetUp!$B$53)</f>
        <v>0</v>
      </c>
      <c r="U4109" s="57">
        <f t="shared" si="1055"/>
        <v>8.4548454498459513</v>
      </c>
      <c r="V4109" s="57">
        <f>(L4109-P4109)/1000*SetUp!$B$13*1000000/SetUp!$B$48</f>
        <v>23.214279234954713</v>
      </c>
      <c r="W4109" s="57">
        <f t="shared" si="1057"/>
        <v>1.9984014443252818E-15</v>
      </c>
      <c r="X4109" s="57">
        <f>MAX((SetUp!$B$56*(1-($H4109/SetUp!$B$56)^2)*TANH(($B4109-$D4109)/SetUp!$B$56))/(1+$H4109/SetUp!$B$56*TANH(($B4109-$D4109)/SetUp!$B$56)),0)</f>
        <v>0</v>
      </c>
    </row>
    <row r="4110" spans="1:24" x14ac:dyDescent="0.3">
      <c r="A4110" s="64">
        <v>30772</v>
      </c>
      <c r="B4110" s="57">
        <v>0.70499999999999996</v>
      </c>
      <c r="C4110" s="57">
        <v>1.1259999999999999</v>
      </c>
      <c r="D4110" s="57">
        <v>4.6269999999999998</v>
      </c>
      <c r="E4110" s="57">
        <f t="shared" si="1049"/>
        <v>0.70499999999999996</v>
      </c>
      <c r="F4110" s="57">
        <f t="shared" si="1050"/>
        <v>3.9219999999999997</v>
      </c>
      <c r="G4110" s="57">
        <f t="shared" si="1051"/>
        <v>0</v>
      </c>
      <c r="H4110" s="57">
        <f>IF(Q4109&gt;SetUp!$B$56,SetUp!$B$56,Q4109)</f>
        <v>37.852023222434362</v>
      </c>
      <c r="I4110" s="57">
        <f t="shared" si="1056"/>
        <v>8.4548454498459513</v>
      </c>
      <c r="J4110" s="57">
        <f>MIN(F4110,H4110,(1-EXP(-SetUp!$B$52*H4110/SetUp!$B$56))*F4110)</f>
        <v>3.9114092775399851</v>
      </c>
      <c r="K4110" s="57">
        <f t="shared" si="1052"/>
        <v>33.940613944894373</v>
      </c>
      <c r="L4110" s="57">
        <f>IF(I4110&lt;=0,0,MIN(SetUp!$B$50*I4110^SetUp!$B$55,I4110))</f>
        <v>0.71813424984511365</v>
      </c>
      <c r="M4110" s="57">
        <f t="shared" si="1053"/>
        <v>7.7367112000008378</v>
      </c>
      <c r="N4110" s="57">
        <f>IF(SetUp!$B$62=0,X4110,(B4110-E4110)*(1-(H4110/SetUp!$B$66/SetUp!$B$56)))</f>
        <v>0</v>
      </c>
      <c r="O4110" s="57">
        <f>K4110*SetUp!$B$65</f>
        <v>0</v>
      </c>
      <c r="P4110" s="57">
        <f>MIN(SetUp!$B$54*L4110^SetUp!$B$51,L4110)</f>
        <v>0.37065911533273926</v>
      </c>
      <c r="Q4110" s="57">
        <f t="shared" si="1054"/>
        <v>33.940613944894373</v>
      </c>
      <c r="R4110" s="57">
        <f>IF((H4110+N4110-O4110)&gt;SetUp!$B$56,T4109+H4110+N4110-O4110-SetUp!$B$56,T4109)</f>
        <v>0</v>
      </c>
      <c r="S4110" s="57">
        <f>R4110*SetUp!$B$65</f>
        <v>0</v>
      </c>
      <c r="T4110" s="57">
        <f>IF((R4110-S4110)&lt;SetUp!$B$53,R4110-S4110,SetUp!$B$53)</f>
        <v>0</v>
      </c>
      <c r="U4110" s="57">
        <f t="shared" si="1055"/>
        <v>7.7367112000008378</v>
      </c>
      <c r="V4110" s="57">
        <f>(L4110-P4110)/1000*SetUp!$B$13*1000000/SetUp!$B$48</f>
        <v>19.763580555180553</v>
      </c>
      <c r="W4110" s="57">
        <f t="shared" si="1057"/>
        <v>0</v>
      </c>
      <c r="X4110" s="57">
        <f>MAX((SetUp!$B$56*(1-($H4110/SetUp!$B$56)^2)*TANH(($B4110-$D4110)/SetUp!$B$56))/(1+$H4110/SetUp!$B$56*TANH(($B4110-$D4110)/SetUp!$B$56)),0)</f>
        <v>0</v>
      </c>
    </row>
    <row r="4111" spans="1:24" x14ac:dyDescent="0.3">
      <c r="A4111" s="64">
        <v>30773</v>
      </c>
      <c r="B4111" s="57">
        <v>3.5059999999999998</v>
      </c>
      <c r="C4111" s="57">
        <v>0.26700000000000002</v>
      </c>
      <c r="D4111" s="57">
        <v>4.2549999999999999</v>
      </c>
      <c r="E4111" s="57">
        <f t="shared" si="1049"/>
        <v>3.5059999999999998</v>
      </c>
      <c r="F4111" s="57">
        <f t="shared" si="1050"/>
        <v>0.74900000000000011</v>
      </c>
      <c r="G4111" s="57">
        <f t="shared" si="1051"/>
        <v>0</v>
      </c>
      <c r="H4111" s="57">
        <f>IF(Q4110&gt;SetUp!$B$56,SetUp!$B$56,Q4110)</f>
        <v>33.940613944894373</v>
      </c>
      <c r="I4111" s="57">
        <f t="shared" si="1056"/>
        <v>7.7367112000008378</v>
      </c>
      <c r="J4111" s="57">
        <f>MIN(F4111,H4111,(1-EXP(-SetUp!$B$52*H4111/SetUp!$B$56))*F4111)</f>
        <v>0.74527331889035298</v>
      </c>
      <c r="K4111" s="57">
        <f t="shared" si="1052"/>
        <v>33.195340626004018</v>
      </c>
      <c r="L4111" s="57">
        <f>IF(I4111&lt;=0,0,MIN(SetUp!$B$50*I4111^SetUp!$B$55,I4111))</f>
        <v>0.61937949987121066</v>
      </c>
      <c r="M4111" s="57">
        <f t="shared" si="1053"/>
        <v>7.1173317001296272</v>
      </c>
      <c r="N4111" s="57">
        <f>IF(SetUp!$B$62=0,X4111,(B4111-E4111)*(1-(H4111/SetUp!$B$66/SetUp!$B$56)))</f>
        <v>0</v>
      </c>
      <c r="O4111" s="57">
        <f>K4111*SetUp!$B$65</f>
        <v>0</v>
      </c>
      <c r="P4111" s="57">
        <f>MIN(SetUp!$B$54*L4111^SetUp!$B$51,L4111)</f>
        <v>0.32049323556468179</v>
      </c>
      <c r="Q4111" s="57">
        <f t="shared" si="1054"/>
        <v>33.195340626004018</v>
      </c>
      <c r="R4111" s="57">
        <f>IF((H4111+N4111-O4111)&gt;SetUp!$B$56,T4110+H4111+N4111-O4111-SetUp!$B$56,T4110)</f>
        <v>0</v>
      </c>
      <c r="S4111" s="57">
        <f>R4111*SetUp!$B$65</f>
        <v>0</v>
      </c>
      <c r="T4111" s="57">
        <f>IF((R4111-S4111)&lt;SetUp!$B$53,R4111-S4111,SetUp!$B$53)</f>
        <v>0</v>
      </c>
      <c r="U4111" s="57">
        <f t="shared" si="1055"/>
        <v>7.1173317001296272</v>
      </c>
      <c r="V4111" s="57">
        <f>(L4111-P4111)/1000*SetUp!$B$13*1000000/SetUp!$B$48</f>
        <v>16.999958197724521</v>
      </c>
      <c r="W4111" s="57">
        <f t="shared" si="1057"/>
        <v>-3.3306690738754696E-15</v>
      </c>
      <c r="X4111" s="57">
        <f>MAX((SetUp!$B$56*(1-($H4111/SetUp!$B$56)^2)*TANH(($B4111-$D4111)/SetUp!$B$56))/(1+$H4111/SetUp!$B$56*TANH(($B4111-$D4111)/SetUp!$B$56)),0)</f>
        <v>0</v>
      </c>
    </row>
    <row r="4112" spans="1:24" x14ac:dyDescent="0.3">
      <c r="A4112" s="64">
        <v>30774</v>
      </c>
      <c r="B4112" s="57">
        <v>11.964</v>
      </c>
      <c r="C4112" s="57">
        <v>1.9</v>
      </c>
      <c r="D4112" s="57">
        <v>4.2549999999999999</v>
      </c>
      <c r="E4112" s="57">
        <f t="shared" si="1049"/>
        <v>4.2549999999999999</v>
      </c>
      <c r="F4112" s="57">
        <f t="shared" si="1050"/>
        <v>0</v>
      </c>
      <c r="G4112" s="57">
        <f t="shared" si="1051"/>
        <v>2.4292882079975078</v>
      </c>
      <c r="H4112" s="57">
        <f>IF(Q4111&gt;SetUp!$B$56,SetUp!$B$56,Q4111)</f>
        <v>33.195340626004018</v>
      </c>
      <c r="I4112" s="57">
        <f t="shared" si="1056"/>
        <v>9.5466199081271341</v>
      </c>
      <c r="J4112" s="57">
        <f>MIN(F4112,H4112,(1-EXP(-SetUp!$B$52*H4112/SetUp!$B$56))*F4112)</f>
        <v>0</v>
      </c>
      <c r="K4112" s="57">
        <f t="shared" si="1052"/>
        <v>33.195340626004018</v>
      </c>
      <c r="L4112" s="57">
        <f>IF(I4112&lt;=0,0,MIN(SetUp!$B$50*I4112^SetUp!$B$55,I4112))</f>
        <v>0.87924971733561341</v>
      </c>
      <c r="M4112" s="57">
        <f t="shared" si="1053"/>
        <v>8.6673701907915213</v>
      </c>
      <c r="N4112" s="57">
        <f>IF(SetUp!$B$62=0,X4112,(B4112-E4112)*(1-(H4112/SetUp!$B$66/SetUp!$B$56)))</f>
        <v>5.2797117920024927</v>
      </c>
      <c r="O4112" s="57">
        <f>K4112*SetUp!$B$65</f>
        <v>0</v>
      </c>
      <c r="P4112" s="57">
        <f>MIN(SetUp!$B$54*L4112^SetUp!$B$51,L4112)</f>
        <v>0.45225754646062388</v>
      </c>
      <c r="Q4112" s="57">
        <f t="shared" si="1054"/>
        <v>38.475052418006513</v>
      </c>
      <c r="R4112" s="57">
        <f>IF((H4112+N4112-O4112)&gt;SetUp!$B$56,T4111+H4112+N4112-O4112-SetUp!$B$56,T4111)</f>
        <v>0</v>
      </c>
      <c r="S4112" s="57">
        <f>R4112*SetUp!$B$65</f>
        <v>0</v>
      </c>
      <c r="T4112" s="57">
        <f>IF((R4112-S4112)&lt;SetUp!$B$53,R4112-S4112,SetUp!$B$53)</f>
        <v>0</v>
      </c>
      <c r="U4112" s="57">
        <f t="shared" si="1055"/>
        <v>8.6673701907915213</v>
      </c>
      <c r="V4112" s="57">
        <f>(L4112-P4112)/1000*SetUp!$B$13*1000000/SetUp!$B$48</f>
        <v>24.286325343428995</v>
      </c>
      <c r="W4112" s="57">
        <f t="shared" si="1057"/>
        <v>3.219646771412954E-15</v>
      </c>
      <c r="X4112" s="57">
        <f>MAX((SetUp!$B$56*(1-($H4112/SetUp!$B$56)^2)*TANH(($B4112-$D4112)/SetUp!$B$56))/(1+$H4112/SetUp!$B$56*TANH(($B4112-$D4112)/SetUp!$B$56)),0)</f>
        <v>5.2797117920024927</v>
      </c>
    </row>
    <row r="4113" spans="1:24" x14ac:dyDescent="0.3">
      <c r="A4113" s="64">
        <v>30775</v>
      </c>
      <c r="B4113" s="57">
        <v>34.863</v>
      </c>
      <c r="C4113" s="57">
        <v>83.48</v>
      </c>
      <c r="D4113" s="57">
        <v>4.2549999999999999</v>
      </c>
      <c r="E4113" s="57">
        <f t="shared" si="1049"/>
        <v>4.2549999999999999</v>
      </c>
      <c r="F4113" s="57">
        <f t="shared" si="1050"/>
        <v>0</v>
      </c>
      <c r="G4113" s="57">
        <f t="shared" si="1051"/>
        <v>16.263509067911102</v>
      </c>
      <c r="H4113" s="57">
        <f>IF(Q4112&gt;SetUp!$B$56,SetUp!$B$56,Q4112)</f>
        <v>38.475052418006513</v>
      </c>
      <c r="I4113" s="57">
        <f t="shared" si="1056"/>
        <v>24.930879258702625</v>
      </c>
      <c r="J4113" s="57">
        <f>MIN(F4113,H4113,(1-EXP(-SetUp!$B$52*H4113/SetUp!$B$56))*F4113)</f>
        <v>0</v>
      </c>
      <c r="K4113" s="57">
        <f t="shared" si="1052"/>
        <v>38.475052418006513</v>
      </c>
      <c r="L4113" s="57">
        <f>IF(I4113&lt;=0,0,MIN(SetUp!$B$50*I4113^SetUp!$B$55,I4113))</f>
        <v>4.3543718136594434</v>
      </c>
      <c r="M4113" s="57">
        <f t="shared" si="1053"/>
        <v>20.57650744504318</v>
      </c>
      <c r="N4113" s="57">
        <f>IF(SetUp!$B$62=0,X4113,(B4113-E4113)*(1-(H4113/SetUp!$B$66/SetUp!$B$56)))</f>
        <v>14.344490932088901</v>
      </c>
      <c r="O4113" s="57">
        <f>K4113*SetUp!$B$65</f>
        <v>0</v>
      </c>
      <c r="P4113" s="57">
        <f>MIN(SetUp!$B$54*L4113^SetUp!$B$51,L4113)</f>
        <v>2.1796109825321306</v>
      </c>
      <c r="Q4113" s="57">
        <f t="shared" si="1054"/>
        <v>52.819543350095415</v>
      </c>
      <c r="R4113" s="57">
        <f>IF((H4113+N4113-O4113)&gt;SetUp!$B$56,T4112+H4113+N4113-O4113-SetUp!$B$56,T4112)</f>
        <v>0</v>
      </c>
      <c r="S4113" s="57">
        <f>R4113*SetUp!$B$65</f>
        <v>0</v>
      </c>
      <c r="T4113" s="57">
        <f>IF((R4113-S4113)&lt;SetUp!$B$53,R4113-S4113,SetUp!$B$53)</f>
        <v>0</v>
      </c>
      <c r="U4113" s="57">
        <f t="shared" si="1055"/>
        <v>20.57650744504318</v>
      </c>
      <c r="V4113" s="57">
        <f>(L4113-P4113)/1000*SetUp!$B$13*1000000/SetUp!$B$48</f>
        <v>123.6953571787319</v>
      </c>
      <c r="W4113" s="57">
        <f t="shared" si="1057"/>
        <v>0</v>
      </c>
      <c r="X4113" s="57">
        <f>MAX((SetUp!$B$56*(1-($H4113/SetUp!$B$56)^2)*TANH(($B4113-$D4113)/SetUp!$B$56))/(1+$H4113/SetUp!$B$56*TANH(($B4113-$D4113)/SetUp!$B$56)),0)</f>
        <v>14.344490932088901</v>
      </c>
    </row>
    <row r="4114" spans="1:24" x14ac:dyDescent="0.3">
      <c r="A4114" s="64">
        <v>30776</v>
      </c>
      <c r="B4114" s="57">
        <v>22.334</v>
      </c>
      <c r="C4114" s="57">
        <v>162.31200000000001</v>
      </c>
      <c r="D4114" s="57">
        <v>4.2549999999999999</v>
      </c>
      <c r="E4114" s="57">
        <f t="shared" si="1049"/>
        <v>4.2549999999999999</v>
      </c>
      <c r="F4114" s="57">
        <f t="shared" si="1050"/>
        <v>0</v>
      </c>
      <c r="G4114" s="57">
        <f t="shared" si="1051"/>
        <v>13.502233861228341</v>
      </c>
      <c r="H4114" s="57">
        <f>IF(Q4113&gt;SetUp!$B$56,SetUp!$B$56,Q4113)</f>
        <v>52.819543350095415</v>
      </c>
      <c r="I4114" s="57">
        <f t="shared" si="1056"/>
        <v>34.078741306271525</v>
      </c>
      <c r="J4114" s="57">
        <f>MIN(F4114,H4114,(1-EXP(-SetUp!$B$52*H4114/SetUp!$B$56))*F4114)</f>
        <v>0</v>
      </c>
      <c r="K4114" s="57">
        <f t="shared" si="1052"/>
        <v>52.819543350095415</v>
      </c>
      <c r="L4114" s="57">
        <f>IF(I4114&lt;=0,0,MIN(SetUp!$B$50*I4114^SetUp!$B$55,I4114))</f>
        <v>7.3310935373775461</v>
      </c>
      <c r="M4114" s="57">
        <f t="shared" si="1053"/>
        <v>26.747647768893977</v>
      </c>
      <c r="N4114" s="57">
        <f>IF(SetUp!$B$62=0,X4114,(B4114-E4114)*(1-(H4114/SetUp!$B$66/SetUp!$B$56)))</f>
        <v>4.5767661387716592</v>
      </c>
      <c r="O4114" s="57">
        <f>K4114*SetUp!$B$65</f>
        <v>0</v>
      </c>
      <c r="P4114" s="57">
        <f>MIN(SetUp!$B$54*L4114^SetUp!$B$51,L4114)</f>
        <v>3.6372521242462734</v>
      </c>
      <c r="Q4114" s="57">
        <f t="shared" si="1054"/>
        <v>57.396309488867075</v>
      </c>
      <c r="R4114" s="57">
        <f>IF((H4114+N4114-O4114)&gt;SetUp!$B$56,T4113+H4114+N4114-O4114-SetUp!$B$56,T4113)</f>
        <v>0</v>
      </c>
      <c r="S4114" s="57">
        <f>R4114*SetUp!$B$65</f>
        <v>0</v>
      </c>
      <c r="T4114" s="57">
        <f>IF((R4114-S4114)&lt;SetUp!$B$53,R4114-S4114,SetUp!$B$53)</f>
        <v>0</v>
      </c>
      <c r="U4114" s="57">
        <f t="shared" si="1055"/>
        <v>26.747647768893977</v>
      </c>
      <c r="V4114" s="57">
        <f>(L4114-P4114)/1000*SetUp!$B$13*1000000/SetUp!$B$48</f>
        <v>210.09714099091042</v>
      </c>
      <c r="W4114" s="57">
        <f t="shared" si="1057"/>
        <v>9.7699626167013776E-15</v>
      </c>
      <c r="X4114" s="57">
        <f>MAX((SetUp!$B$56*(1-($H4114/SetUp!$B$56)^2)*TANH(($B4114-$D4114)/SetUp!$B$56))/(1+$H4114/SetUp!$B$56*TANH(($B4114-$D4114)/SetUp!$B$56)),0)</f>
        <v>4.5767661387716592</v>
      </c>
    </row>
    <row r="4115" spans="1:24" x14ac:dyDescent="0.3">
      <c r="A4115" s="64">
        <v>30777</v>
      </c>
      <c r="B4115" s="57">
        <v>20.295000000000002</v>
      </c>
      <c r="C4115" s="57">
        <v>105.378</v>
      </c>
      <c r="D4115" s="57">
        <v>4.2549999999999999</v>
      </c>
      <c r="E4115" s="57">
        <f t="shared" si="1049"/>
        <v>4.2549999999999999</v>
      </c>
      <c r="F4115" s="57">
        <f t="shared" si="1050"/>
        <v>0</v>
      </c>
      <c r="G4115" s="57">
        <f t="shared" si="1051"/>
        <v>13.519697497053542</v>
      </c>
      <c r="H4115" s="57">
        <f>IF(Q4114&gt;SetUp!$B$56,SetUp!$B$56,Q4114)</f>
        <v>57.396309488867075</v>
      </c>
      <c r="I4115" s="57">
        <f t="shared" si="1056"/>
        <v>40.267345265947519</v>
      </c>
      <c r="J4115" s="57">
        <f>MIN(F4115,H4115,(1-EXP(-SetUp!$B$52*H4115/SetUp!$B$56))*F4115)</f>
        <v>0</v>
      </c>
      <c r="K4115" s="57">
        <f t="shared" si="1052"/>
        <v>57.396309488867075</v>
      </c>
      <c r="L4115" s="57">
        <f>IF(I4115&lt;=0,0,MIN(SetUp!$B$50*I4115^SetUp!$B$55,I4115))</f>
        <v>9.6816902039292891</v>
      </c>
      <c r="M4115" s="57">
        <f t="shared" si="1053"/>
        <v>30.58565506201823</v>
      </c>
      <c r="N4115" s="57">
        <f>IF(SetUp!$B$62=0,X4115,(B4115-E4115)*(1-(H4115/SetUp!$B$66/SetUp!$B$56)))</f>
        <v>2.5203025029464596</v>
      </c>
      <c r="O4115" s="57">
        <f>K4115*SetUp!$B$65</f>
        <v>0</v>
      </c>
      <c r="P4115" s="57">
        <f>MIN(SetUp!$B$54*L4115^SetUp!$B$51,L4115)</f>
        <v>4.7808056226508286</v>
      </c>
      <c r="Q4115" s="57">
        <f t="shared" si="1054"/>
        <v>59.916611991813532</v>
      </c>
      <c r="R4115" s="57">
        <f>IF((H4115+N4115-O4115)&gt;SetUp!$B$56,T4114+H4115+N4115-O4115-SetUp!$B$56,T4114)</f>
        <v>0</v>
      </c>
      <c r="S4115" s="57">
        <f>R4115*SetUp!$B$65</f>
        <v>0</v>
      </c>
      <c r="T4115" s="57">
        <f>IF((R4115-S4115)&lt;SetUp!$B$53,R4115-S4115,SetUp!$B$53)</f>
        <v>0</v>
      </c>
      <c r="U4115" s="57">
        <f t="shared" si="1055"/>
        <v>30.58565506201823</v>
      </c>
      <c r="V4115" s="57">
        <f>(L4115-P4115)/1000*SetUp!$B$13*1000000/SetUp!$B$48</f>
        <v>278.75095969000859</v>
      </c>
      <c r="W4115" s="57">
        <f t="shared" si="1057"/>
        <v>0</v>
      </c>
      <c r="X4115" s="57">
        <f>MAX((SetUp!$B$56*(1-($H4115/SetUp!$B$56)^2)*TANH(($B4115-$D4115)/SetUp!$B$56))/(1+$H4115/SetUp!$B$56*TANH(($B4115-$D4115)/SetUp!$B$56)),0)</f>
        <v>2.5203025029464596</v>
      </c>
    </row>
    <row r="4116" spans="1:24" x14ac:dyDescent="0.3">
      <c r="A4116" s="64">
        <v>30778</v>
      </c>
      <c r="B4116" s="57">
        <v>21.948</v>
      </c>
      <c r="C4116" s="57">
        <v>152.76599999999999</v>
      </c>
      <c r="D4116" s="57">
        <v>4.2549999999999999</v>
      </c>
      <c r="E4116" s="57">
        <f t="shared" si="1049"/>
        <v>4.2549999999999999</v>
      </c>
      <c r="F4116" s="57">
        <f t="shared" si="1050"/>
        <v>0</v>
      </c>
      <c r="G4116" s="57">
        <f t="shared" si="1051"/>
        <v>15.990950561471353</v>
      </c>
      <c r="H4116" s="57">
        <f>IF(Q4115&gt;SetUp!$B$56,SetUp!$B$56,Q4115)</f>
        <v>59.916611991813532</v>
      </c>
      <c r="I4116" s="57">
        <f t="shared" si="1056"/>
        <v>46.576605623489584</v>
      </c>
      <c r="J4116" s="57">
        <f>MIN(F4116,H4116,(1-EXP(-SetUp!$B$52*H4116/SetUp!$B$56))*F4116)</f>
        <v>0</v>
      </c>
      <c r="K4116" s="57">
        <f t="shared" si="1052"/>
        <v>59.916611991813532</v>
      </c>
      <c r="L4116" s="57">
        <f>IF(I4116&lt;=0,0,MIN(SetUp!$B$50*I4116^SetUp!$B$55,I4116))</f>
        <v>12.339831884148014</v>
      </c>
      <c r="M4116" s="57">
        <f t="shared" si="1053"/>
        <v>34.236773739341572</v>
      </c>
      <c r="N4116" s="57">
        <f>IF(SetUp!$B$62=0,X4116,(B4116-E4116)*(1-(H4116/SetUp!$B$66/SetUp!$B$56)))</f>
        <v>1.7020494385286484</v>
      </c>
      <c r="O4116" s="57">
        <f>K4116*SetUp!$B$65</f>
        <v>0</v>
      </c>
      <c r="P4116" s="57">
        <f>MIN(SetUp!$B$54*L4116^SetUp!$B$51,L4116)</f>
        <v>6.0682966718839433</v>
      </c>
      <c r="Q4116" s="57">
        <f t="shared" si="1054"/>
        <v>61.618661430342179</v>
      </c>
      <c r="R4116" s="57">
        <f>IF((H4116+N4116-O4116)&gt;SetUp!$B$56,T4115+H4116+N4116-O4116-SetUp!$B$56,T4115)</f>
        <v>0</v>
      </c>
      <c r="S4116" s="57">
        <f>R4116*SetUp!$B$65</f>
        <v>0</v>
      </c>
      <c r="T4116" s="57">
        <f>IF((R4116-S4116)&lt;SetUp!$B$53,R4116-S4116,SetUp!$B$53)</f>
        <v>0</v>
      </c>
      <c r="U4116" s="57">
        <f t="shared" si="1055"/>
        <v>34.236773739341572</v>
      </c>
      <c r="V4116" s="57">
        <f>(L4116-P4116)/1000*SetUp!$B$13*1000000/SetUp!$B$48</f>
        <v>356.7103917987497</v>
      </c>
      <c r="W4116" s="57">
        <f t="shared" si="1057"/>
        <v>0</v>
      </c>
      <c r="X4116" s="57">
        <f>MAX((SetUp!$B$56*(1-($H4116/SetUp!$B$56)^2)*TANH(($B4116-$D4116)/SetUp!$B$56))/(1+$H4116/SetUp!$B$56*TANH(($B4116-$D4116)/SetUp!$B$56)),0)</f>
        <v>1.7020494385286484</v>
      </c>
    </row>
    <row r="4117" spans="1:24" x14ac:dyDescent="0.3">
      <c r="A4117" s="64">
        <v>30779</v>
      </c>
      <c r="B4117" s="57">
        <v>5.6139999999999999</v>
      </c>
      <c r="C4117" s="57">
        <v>185.072</v>
      </c>
      <c r="D4117" s="57">
        <v>4.2549999999999999</v>
      </c>
      <c r="E4117" s="57">
        <f t="shared" si="1049"/>
        <v>4.2549999999999999</v>
      </c>
      <c r="F4117" s="57">
        <f t="shared" si="1050"/>
        <v>0</v>
      </c>
      <c r="G4117" s="57">
        <f t="shared" si="1051"/>
        <v>1.2617518021986835</v>
      </c>
      <c r="H4117" s="57">
        <f>IF(Q4116&gt;SetUp!$B$56,SetUp!$B$56,Q4116)</f>
        <v>61.618661430342179</v>
      </c>
      <c r="I4117" s="57">
        <f t="shared" si="1056"/>
        <v>35.498525541540253</v>
      </c>
      <c r="J4117" s="57">
        <f>MIN(F4117,H4117,(1-EXP(-SetUp!$B$52*H4117/SetUp!$B$56))*F4117)</f>
        <v>0</v>
      </c>
      <c r="K4117" s="57">
        <f t="shared" si="1052"/>
        <v>61.618661430342179</v>
      </c>
      <c r="L4117" s="57">
        <f>IF(I4117&lt;=0,0,MIN(SetUp!$B$50*I4117^SetUp!$B$55,I4117))</f>
        <v>7.8471756793324419</v>
      </c>
      <c r="M4117" s="57">
        <f t="shared" si="1053"/>
        <v>27.651349862207812</v>
      </c>
      <c r="N4117" s="57">
        <f>IF(SetUp!$B$62=0,X4117,(B4117-E4117)*(1-(H4117/SetUp!$B$66/SetUp!$B$56)))</f>
        <v>9.7248197801316466E-2</v>
      </c>
      <c r="O4117" s="57">
        <f>K4117*SetUp!$B$65</f>
        <v>0</v>
      </c>
      <c r="P4117" s="57">
        <f>MIN(SetUp!$B$54*L4117^SetUp!$B$51,L4117)</f>
        <v>3.8887982300445647</v>
      </c>
      <c r="Q4117" s="57">
        <f t="shared" si="1054"/>
        <v>61.715909628143493</v>
      </c>
      <c r="R4117" s="57">
        <f>IF((H4117+N4117-O4117)&gt;SetUp!$B$56,T4116+H4117+N4117-O4117-SetUp!$B$56,T4116)</f>
        <v>0</v>
      </c>
      <c r="S4117" s="57">
        <f>R4117*SetUp!$B$65</f>
        <v>0</v>
      </c>
      <c r="T4117" s="57">
        <f>IF((R4117-S4117)&lt;SetUp!$B$53,R4117-S4117,SetUp!$B$53)</f>
        <v>0</v>
      </c>
      <c r="U4117" s="57">
        <f t="shared" si="1055"/>
        <v>27.651349862207812</v>
      </c>
      <c r="V4117" s="57">
        <f>(L4117-P4117)/1000*SetUp!$B$13*1000000/SetUp!$B$48</f>
        <v>225.14333780055009</v>
      </c>
      <c r="W4117" s="57">
        <f t="shared" si="1057"/>
        <v>-8.8817841970012523E-15</v>
      </c>
      <c r="X4117" s="57">
        <f>MAX((SetUp!$B$56*(1-($H4117/SetUp!$B$56)^2)*TANH(($B4117-$D4117)/SetUp!$B$56))/(1+$H4117/SetUp!$B$56*TANH(($B4117-$D4117)/SetUp!$B$56)),0)</f>
        <v>9.7248197801316466E-2</v>
      </c>
    </row>
    <row r="4118" spans="1:24" x14ac:dyDescent="0.3">
      <c r="A4118" s="64">
        <v>30780</v>
      </c>
      <c r="B4118" s="57">
        <v>2.0539999999999998</v>
      </c>
      <c r="C4118" s="57">
        <v>98.936999999999998</v>
      </c>
      <c r="D4118" s="57">
        <v>4.2549999999999999</v>
      </c>
      <c r="E4118" s="57">
        <f t="shared" si="1049"/>
        <v>2.0539999999999998</v>
      </c>
      <c r="F4118" s="57">
        <f t="shared" si="1050"/>
        <v>2.2010000000000001</v>
      </c>
      <c r="G4118" s="57">
        <f t="shared" si="1051"/>
        <v>0</v>
      </c>
      <c r="H4118" s="57">
        <f>IF(Q4117&gt;SetUp!$B$56,SetUp!$B$56,Q4117)</f>
        <v>61.715909628143493</v>
      </c>
      <c r="I4118" s="57">
        <f t="shared" si="1056"/>
        <v>27.651349862207812</v>
      </c>
      <c r="J4118" s="57">
        <f>MIN(F4118,H4118,(1-EXP(-SetUp!$B$52*H4118/SetUp!$B$56))*F4118)</f>
        <v>2.2008572190723501</v>
      </c>
      <c r="K4118" s="57">
        <f t="shared" si="1052"/>
        <v>59.515052409071146</v>
      </c>
      <c r="L4118" s="57">
        <f>IF(I4118&lt;=0,0,MIN(SetUp!$B$50*I4118^SetUp!$B$55,I4118))</f>
        <v>5.1747584185948758</v>
      </c>
      <c r="M4118" s="57">
        <f t="shared" si="1053"/>
        <v>22.476591443612936</v>
      </c>
      <c r="N4118" s="57">
        <f>IF(SetUp!$B$62=0,X4118,(B4118-E4118)*(1-(H4118/SetUp!$B$66/SetUp!$B$56)))</f>
        <v>0</v>
      </c>
      <c r="O4118" s="57">
        <f>K4118*SetUp!$B$65</f>
        <v>0</v>
      </c>
      <c r="P4118" s="57">
        <f>MIN(SetUp!$B$54*L4118^SetUp!$B$51,L4118)</f>
        <v>2.5826661234572286</v>
      </c>
      <c r="Q4118" s="57">
        <f t="shared" si="1054"/>
        <v>59.515052409071146</v>
      </c>
      <c r="R4118" s="57">
        <f>IF((H4118+N4118-O4118)&gt;SetUp!$B$56,T4117+H4118+N4118-O4118-SetUp!$B$56,T4117)</f>
        <v>0</v>
      </c>
      <c r="S4118" s="57">
        <f>R4118*SetUp!$B$65</f>
        <v>0</v>
      </c>
      <c r="T4118" s="57">
        <f>IF((R4118-S4118)&lt;SetUp!$B$53,R4118-S4118,SetUp!$B$53)</f>
        <v>0</v>
      </c>
      <c r="U4118" s="57">
        <f t="shared" si="1055"/>
        <v>22.476591443612936</v>
      </c>
      <c r="V4118" s="57">
        <f>(L4118-P4118)/1000*SetUp!$B$13*1000000/SetUp!$B$48</f>
        <v>147.43220389944582</v>
      </c>
      <c r="W4118" s="57">
        <f t="shared" si="1057"/>
        <v>0</v>
      </c>
      <c r="X4118" s="57">
        <f>MAX((SetUp!$B$56*(1-($H4118/SetUp!$B$56)^2)*TANH(($B4118-$D4118)/SetUp!$B$56))/(1+$H4118/SetUp!$B$56*TANH(($B4118-$D4118)/SetUp!$B$56)),0)</f>
        <v>0</v>
      </c>
    </row>
    <row r="4119" spans="1:24" x14ac:dyDescent="0.3">
      <c r="A4119" s="64">
        <v>30781</v>
      </c>
      <c r="B4119" s="57">
        <v>3.8940000000000001</v>
      </c>
      <c r="C4119" s="57">
        <v>74.875</v>
      </c>
      <c r="D4119" s="57">
        <v>4.2549999999999999</v>
      </c>
      <c r="E4119" s="57">
        <f t="shared" si="1049"/>
        <v>3.8940000000000001</v>
      </c>
      <c r="F4119" s="57">
        <f t="shared" si="1050"/>
        <v>0.36099999999999977</v>
      </c>
      <c r="G4119" s="57">
        <f t="shared" si="1051"/>
        <v>0</v>
      </c>
      <c r="H4119" s="57">
        <f>IF(Q4118&gt;SetUp!$B$56,SetUp!$B$56,Q4118)</f>
        <v>59.515052409071146</v>
      </c>
      <c r="I4119" s="57">
        <f t="shared" si="1056"/>
        <v>22.476591443612936</v>
      </c>
      <c r="J4119" s="57">
        <f>MIN(F4119,H4119,(1-EXP(-SetUp!$B$52*H4119/SetUp!$B$56))*F4119)</f>
        <v>0.36096697032834951</v>
      </c>
      <c r="K4119" s="57">
        <f t="shared" si="1052"/>
        <v>59.154085438742797</v>
      </c>
      <c r="L4119" s="57">
        <f>IF(I4119&lt;=0,0,MIN(SetUp!$B$50*I4119^SetUp!$B$55,I4119))</f>
        <v>3.6636468457736671</v>
      </c>
      <c r="M4119" s="57">
        <f t="shared" si="1053"/>
        <v>18.81294459783927</v>
      </c>
      <c r="N4119" s="57">
        <f>IF(SetUp!$B$62=0,X4119,(B4119-E4119)*(1-(H4119/SetUp!$B$66/SetUp!$B$56)))</f>
        <v>0</v>
      </c>
      <c r="O4119" s="57">
        <f>K4119*SetUp!$B$65</f>
        <v>0</v>
      </c>
      <c r="P4119" s="57">
        <f>MIN(SetUp!$B$54*L4119^SetUp!$B$51,L4119)</f>
        <v>1.8392602183864231</v>
      </c>
      <c r="Q4119" s="57">
        <f t="shared" si="1054"/>
        <v>59.154085438742797</v>
      </c>
      <c r="R4119" s="57">
        <f>IF((H4119+N4119-O4119)&gt;SetUp!$B$56,T4118+H4119+N4119-O4119-SetUp!$B$56,T4118)</f>
        <v>0</v>
      </c>
      <c r="S4119" s="57">
        <f>R4119*SetUp!$B$65</f>
        <v>0</v>
      </c>
      <c r="T4119" s="57">
        <f>IF((R4119-S4119)&lt;SetUp!$B$53,R4119-S4119,SetUp!$B$53)</f>
        <v>0</v>
      </c>
      <c r="U4119" s="57">
        <f t="shared" si="1055"/>
        <v>18.81294459783927</v>
      </c>
      <c r="V4119" s="57">
        <f>(L4119-P4119)/1000*SetUp!$B$13*1000000/SetUp!$B$48</f>
        <v>103.76688428299011</v>
      </c>
      <c r="W4119" s="57">
        <f t="shared" si="1057"/>
        <v>-5.3290705182007514E-15</v>
      </c>
      <c r="X4119" s="57">
        <f>MAX((SetUp!$B$56*(1-($H4119/SetUp!$B$56)^2)*TANH(($B4119-$D4119)/SetUp!$B$56))/(1+$H4119/SetUp!$B$56*TANH(($B4119-$D4119)/SetUp!$B$56)),0)</f>
        <v>0</v>
      </c>
    </row>
    <row r="4120" spans="1:24" x14ac:dyDescent="0.3">
      <c r="A4120" s="64">
        <v>30782</v>
      </c>
      <c r="B4120" s="57">
        <v>2.137</v>
      </c>
      <c r="C4120" s="57">
        <v>20.74</v>
      </c>
      <c r="D4120" s="57">
        <v>4.2549999999999999</v>
      </c>
      <c r="E4120" s="57">
        <f t="shared" si="1049"/>
        <v>2.137</v>
      </c>
      <c r="F4120" s="57">
        <f t="shared" si="1050"/>
        <v>2.1179999999999999</v>
      </c>
      <c r="G4120" s="57">
        <f t="shared" si="1051"/>
        <v>0</v>
      </c>
      <c r="H4120" s="57">
        <f>IF(Q4119&gt;SetUp!$B$56,SetUp!$B$56,Q4119)</f>
        <v>59.154085438742797</v>
      </c>
      <c r="I4120" s="57">
        <f t="shared" si="1056"/>
        <v>18.81294459783927</v>
      </c>
      <c r="J4120" s="57">
        <f>MIN(F4120,H4120,(1-EXP(-SetUp!$B$52*H4120/SetUp!$B$56))*F4120)</f>
        <v>2.1177949698676644</v>
      </c>
      <c r="K4120" s="57">
        <f t="shared" si="1052"/>
        <v>57.03629046887513</v>
      </c>
      <c r="L4120" s="57">
        <f>IF(I4120&lt;=0,0,MIN(SetUp!$B$50*I4120^SetUp!$B$55,I4120))</f>
        <v>2.7234797174675274</v>
      </c>
      <c r="M4120" s="57">
        <f t="shared" si="1053"/>
        <v>16.089464880371743</v>
      </c>
      <c r="N4120" s="57">
        <f>IF(SetUp!$B$62=0,X4120,(B4120-E4120)*(1-(H4120/SetUp!$B$66/SetUp!$B$56)))</f>
        <v>0</v>
      </c>
      <c r="O4120" s="57">
        <f>K4120*SetUp!$B$65</f>
        <v>0</v>
      </c>
      <c r="P4120" s="57">
        <f>MIN(SetUp!$B$54*L4120^SetUp!$B$51,L4120)</f>
        <v>1.3741833278049984</v>
      </c>
      <c r="Q4120" s="57">
        <f t="shared" si="1054"/>
        <v>57.03629046887513</v>
      </c>
      <c r="R4120" s="57">
        <f>IF((H4120+N4120-O4120)&gt;SetUp!$B$56,T4119+H4120+N4120-O4120-SetUp!$B$56,T4119)</f>
        <v>0</v>
      </c>
      <c r="S4120" s="57">
        <f>R4120*SetUp!$B$65</f>
        <v>0</v>
      </c>
      <c r="T4120" s="57">
        <f>IF((R4120-S4120)&lt;SetUp!$B$53,R4120-S4120,SetUp!$B$53)</f>
        <v>0</v>
      </c>
      <c r="U4120" s="57">
        <f t="shared" si="1055"/>
        <v>16.089464880371743</v>
      </c>
      <c r="V4120" s="57">
        <f>(L4120-P4120)/1000*SetUp!$B$13*1000000/SetUp!$B$48</f>
        <v>76.744852339815452</v>
      </c>
      <c r="W4120" s="57">
        <f t="shared" si="1057"/>
        <v>0</v>
      </c>
      <c r="X4120" s="57">
        <f>MAX((SetUp!$B$56*(1-($H4120/SetUp!$B$56)^2)*TANH(($B4120-$D4120)/SetUp!$B$56))/(1+$H4120/SetUp!$B$56*TANH(($B4120-$D4120)/SetUp!$B$56)),0)</f>
        <v>0</v>
      </c>
    </row>
    <row r="4121" spans="1:24" x14ac:dyDescent="0.3">
      <c r="A4121" s="64">
        <v>30783</v>
      </c>
      <c r="B4121" s="57">
        <v>8.4190000000000005</v>
      </c>
      <c r="C4121" s="57">
        <v>31.858000000000001</v>
      </c>
      <c r="D4121" s="57">
        <v>4.2549999999999999</v>
      </c>
      <c r="E4121" s="57">
        <f t="shared" si="1049"/>
        <v>4.2549999999999999</v>
      </c>
      <c r="F4121" s="57">
        <f t="shared" si="1050"/>
        <v>0</v>
      </c>
      <c r="G4121" s="57">
        <f t="shared" si="1051"/>
        <v>3.3551842727473784</v>
      </c>
      <c r="H4121" s="57">
        <f>IF(Q4120&gt;SetUp!$B$56,SetUp!$B$56,Q4120)</f>
        <v>57.03629046887513</v>
      </c>
      <c r="I4121" s="57">
        <f t="shared" si="1056"/>
        <v>19.444649153119123</v>
      </c>
      <c r="J4121" s="57">
        <f>MIN(F4121,H4121,(1-EXP(-SetUp!$B$52*H4121/SetUp!$B$56))*F4121)</f>
        <v>0</v>
      </c>
      <c r="K4121" s="57">
        <f t="shared" si="1052"/>
        <v>57.03629046887513</v>
      </c>
      <c r="L4121" s="57">
        <f>IF(I4121&lt;=0,0,MIN(SetUp!$B$50*I4121^SetUp!$B$55,I4121))</f>
        <v>2.877595220211608</v>
      </c>
      <c r="M4121" s="57">
        <f t="shared" si="1053"/>
        <v>16.567053932907516</v>
      </c>
      <c r="N4121" s="57">
        <f>IF(SetUp!$B$62=0,X4121,(B4121-E4121)*(1-(H4121/SetUp!$B$66/SetUp!$B$56)))</f>
        <v>0.8088157272526223</v>
      </c>
      <c r="O4121" s="57">
        <f>K4121*SetUp!$B$65</f>
        <v>0</v>
      </c>
      <c r="P4121" s="57">
        <f>MIN(SetUp!$B$54*L4121^SetUp!$B$51,L4121)</f>
        <v>1.4505862412522388</v>
      </c>
      <c r="Q4121" s="57">
        <f t="shared" si="1054"/>
        <v>57.845106196127752</v>
      </c>
      <c r="R4121" s="57">
        <f>IF((H4121+N4121-O4121)&gt;SetUp!$B$56,T4120+H4121+N4121-O4121-SetUp!$B$56,T4120)</f>
        <v>0</v>
      </c>
      <c r="S4121" s="57">
        <f>R4121*SetUp!$B$65</f>
        <v>0</v>
      </c>
      <c r="T4121" s="57">
        <f>IF((R4121-S4121)&lt;SetUp!$B$53,R4121-S4121,SetUp!$B$53)</f>
        <v>0</v>
      </c>
      <c r="U4121" s="57">
        <f t="shared" si="1055"/>
        <v>16.567053932907516</v>
      </c>
      <c r="V4121" s="57">
        <f>(L4121-P4121)/1000*SetUp!$B$13*1000000/SetUp!$B$48</f>
        <v>81.164964359845655</v>
      </c>
      <c r="W4121" s="57">
        <f t="shared" si="1057"/>
        <v>5.773159728050814E-15</v>
      </c>
      <c r="X4121" s="57">
        <f>MAX((SetUp!$B$56*(1-($H4121/SetUp!$B$56)^2)*TANH(($B4121-$D4121)/SetUp!$B$56))/(1+$H4121/SetUp!$B$56*TANH(($B4121-$D4121)/SetUp!$B$56)),0)</f>
        <v>0.8088157272526223</v>
      </c>
    </row>
    <row r="4122" spans="1:24" x14ac:dyDescent="0.3">
      <c r="A4122" s="64">
        <v>30784</v>
      </c>
      <c r="B4122" s="57">
        <v>2.0489999999999999</v>
      </c>
      <c r="C4122" s="57">
        <v>24.7</v>
      </c>
      <c r="D4122" s="57">
        <v>4.2549999999999999</v>
      </c>
      <c r="E4122" s="57">
        <f t="shared" si="1049"/>
        <v>2.0489999999999999</v>
      </c>
      <c r="F4122" s="57">
        <f t="shared" si="1050"/>
        <v>2.206</v>
      </c>
      <c r="G4122" s="57">
        <f t="shared" si="1051"/>
        <v>0</v>
      </c>
      <c r="H4122" s="57">
        <f>IF(Q4121&gt;SetUp!$B$56,SetUp!$B$56,Q4121)</f>
        <v>57.845106196127752</v>
      </c>
      <c r="I4122" s="57">
        <f t="shared" si="1056"/>
        <v>16.567053932907516</v>
      </c>
      <c r="J4122" s="57">
        <f>MIN(F4122,H4122,(1-EXP(-SetUp!$B$52*H4122/SetUp!$B$56))*F4122)</f>
        <v>2.2057379871271285</v>
      </c>
      <c r="K4122" s="57">
        <f t="shared" si="1052"/>
        <v>55.639368209000622</v>
      </c>
      <c r="L4122" s="57">
        <f>IF(I4122&lt;=0,0,MIN(SetUp!$B$50*I4122^SetUp!$B$55,I4122))</f>
        <v>2.2034591042478446</v>
      </c>
      <c r="M4122" s="57">
        <f t="shared" si="1053"/>
        <v>14.363594828659672</v>
      </c>
      <c r="N4122" s="57">
        <f>IF(SetUp!$B$62=0,X4122,(B4122-E4122)*(1-(H4122/SetUp!$B$66/SetUp!$B$56)))</f>
        <v>0</v>
      </c>
      <c r="O4122" s="57">
        <f>K4122*SetUp!$B$65</f>
        <v>0</v>
      </c>
      <c r="P4122" s="57">
        <f>MIN(SetUp!$B$54*L4122^SetUp!$B$51,L4122)</f>
        <v>1.1158117920263577</v>
      </c>
      <c r="Q4122" s="57">
        <f t="shared" si="1054"/>
        <v>55.639368209000622</v>
      </c>
      <c r="R4122" s="57">
        <f>IF((H4122+N4122-O4122)&gt;SetUp!$B$56,T4121+H4122+N4122-O4122-SetUp!$B$56,T4121)</f>
        <v>0</v>
      </c>
      <c r="S4122" s="57">
        <f>R4122*SetUp!$B$65</f>
        <v>0</v>
      </c>
      <c r="T4122" s="57">
        <f>IF((R4122-S4122)&lt;SetUp!$B$53,R4122-S4122,SetUp!$B$53)</f>
        <v>0</v>
      </c>
      <c r="U4122" s="57">
        <f t="shared" si="1055"/>
        <v>14.363594828659672</v>
      </c>
      <c r="V4122" s="57">
        <f>(L4122-P4122)/1000*SetUp!$B$13*1000000/SetUp!$B$48</f>
        <v>61.862859052866867</v>
      </c>
      <c r="W4122" s="57">
        <f t="shared" si="1057"/>
        <v>0</v>
      </c>
      <c r="X4122" s="57">
        <f>MAX((SetUp!$B$56*(1-($H4122/SetUp!$B$56)^2)*TANH(($B4122-$D4122)/SetUp!$B$56))/(1+$H4122/SetUp!$B$56*TANH(($B4122-$D4122)/SetUp!$B$56)),0)</f>
        <v>0</v>
      </c>
    </row>
    <row r="4123" spans="1:24" x14ac:dyDescent="0.3">
      <c r="A4123" s="64">
        <v>30785</v>
      </c>
      <c r="B4123" s="57">
        <v>3.4460000000000002</v>
      </c>
      <c r="C4123" s="57">
        <v>13.448</v>
      </c>
      <c r="D4123" s="57">
        <v>4.2549999999999999</v>
      </c>
      <c r="E4123" s="57">
        <f t="shared" si="1049"/>
        <v>3.4460000000000002</v>
      </c>
      <c r="F4123" s="57">
        <f t="shared" si="1050"/>
        <v>0.80899999999999972</v>
      </c>
      <c r="G4123" s="57">
        <f t="shared" si="1051"/>
        <v>0</v>
      </c>
      <c r="H4123" s="57">
        <f>IF(Q4122&gt;SetUp!$B$56,SetUp!$B$56,Q4122)</f>
        <v>55.639368209000622</v>
      </c>
      <c r="I4123" s="57">
        <f t="shared" si="1056"/>
        <v>14.363594828659672</v>
      </c>
      <c r="J4123" s="57">
        <f>MIN(F4123,H4123,(1-EXP(-SetUp!$B$52*H4123/SetUp!$B$56))*F4123)</f>
        <v>0.80886437375372366</v>
      </c>
      <c r="K4123" s="57">
        <f t="shared" si="1052"/>
        <v>54.830503835246901</v>
      </c>
      <c r="L4123" s="57">
        <f>IF(I4123&lt;=0,0,MIN(SetUp!$B$50*I4123^SetUp!$B$55,I4123))</f>
        <v>1.7370064361928337</v>
      </c>
      <c r="M4123" s="57">
        <f t="shared" si="1053"/>
        <v>12.626588392466838</v>
      </c>
      <c r="N4123" s="57">
        <f>IF(SetUp!$B$62=0,X4123,(B4123-E4123)*(1-(H4123/SetUp!$B$66/SetUp!$B$56)))</f>
        <v>0</v>
      </c>
      <c r="O4123" s="57">
        <f>K4123*SetUp!$B$65</f>
        <v>0</v>
      </c>
      <c r="P4123" s="57">
        <f>MIN(SetUp!$B$54*L4123^SetUp!$B$51,L4123)</f>
        <v>0.88317094278265773</v>
      </c>
      <c r="Q4123" s="57">
        <f t="shared" si="1054"/>
        <v>54.830503835246901</v>
      </c>
      <c r="R4123" s="57">
        <f>IF((H4123+N4123-O4123)&gt;SetUp!$B$56,T4122+H4123+N4123-O4123-SetUp!$B$56,T4122)</f>
        <v>0</v>
      </c>
      <c r="S4123" s="57">
        <f>R4123*SetUp!$B$65</f>
        <v>0</v>
      </c>
      <c r="T4123" s="57">
        <f>IF((R4123-S4123)&lt;SetUp!$B$53,R4123-S4123,SetUp!$B$53)</f>
        <v>0</v>
      </c>
      <c r="U4123" s="57">
        <f t="shared" si="1055"/>
        <v>12.626588392466838</v>
      </c>
      <c r="V4123" s="57">
        <f>(L4123-P4123)/1000*SetUp!$B$13*1000000/SetUp!$B$48</f>
        <v>48.564184538169876</v>
      </c>
      <c r="W4123" s="57">
        <f t="shared" si="1057"/>
        <v>8.2156503822261584E-15</v>
      </c>
      <c r="X4123" s="57">
        <f>MAX((SetUp!$B$56*(1-($H4123/SetUp!$B$56)^2)*TANH(($B4123-$D4123)/SetUp!$B$56))/(1+$H4123/SetUp!$B$56*TANH(($B4123-$D4123)/SetUp!$B$56)),0)</f>
        <v>0</v>
      </c>
    </row>
    <row r="4124" spans="1:24" x14ac:dyDescent="0.3">
      <c r="A4124" s="64">
        <v>30786</v>
      </c>
      <c r="B4124" s="57">
        <v>7.6920000000000002</v>
      </c>
      <c r="C4124" s="57">
        <v>31.858000000000001</v>
      </c>
      <c r="D4124" s="57">
        <v>4.2549999999999999</v>
      </c>
      <c r="E4124" s="57">
        <f t="shared" si="1049"/>
        <v>4.2549999999999999</v>
      </c>
      <c r="F4124" s="57">
        <f t="shared" si="1050"/>
        <v>0</v>
      </c>
      <c r="G4124" s="57">
        <f t="shared" si="1051"/>
        <v>2.5637094996054395</v>
      </c>
      <c r="H4124" s="57">
        <f>IF(Q4123&gt;SetUp!$B$56,SetUp!$B$56,Q4123)</f>
        <v>54.830503835246901</v>
      </c>
      <c r="I4124" s="57">
        <f t="shared" si="1056"/>
        <v>15.190297892072277</v>
      </c>
      <c r="J4124" s="57">
        <f>MIN(F4124,H4124,(1-EXP(-SetUp!$B$52*H4124/SetUp!$B$56))*F4124)</f>
        <v>0</v>
      </c>
      <c r="K4124" s="57">
        <f t="shared" si="1052"/>
        <v>54.830503835246901</v>
      </c>
      <c r="L4124" s="57">
        <f>IF(I4124&lt;=0,0,MIN(SetUp!$B$50*I4124^SetUp!$B$55,I4124))</f>
        <v>1.9068066988649963</v>
      </c>
      <c r="M4124" s="57">
        <f t="shared" si="1053"/>
        <v>13.283491193207281</v>
      </c>
      <c r="N4124" s="57">
        <f>IF(SetUp!$B$62=0,X4124,(B4124-E4124)*(1-(H4124/SetUp!$B$66/SetUp!$B$56)))</f>
        <v>0.87329050039456091</v>
      </c>
      <c r="O4124" s="57">
        <f>K4124*SetUp!$B$65</f>
        <v>0</v>
      </c>
      <c r="P4124" s="57">
        <f>MIN(SetUp!$B$54*L4124^SetUp!$B$51,L4124)</f>
        <v>0.96796786870454854</v>
      </c>
      <c r="Q4124" s="57">
        <f t="shared" si="1054"/>
        <v>55.703794335641462</v>
      </c>
      <c r="R4124" s="57">
        <f>IF((H4124+N4124-O4124)&gt;SetUp!$B$56,T4123+H4124+N4124-O4124-SetUp!$B$56,T4123)</f>
        <v>0</v>
      </c>
      <c r="S4124" s="57">
        <f>R4124*SetUp!$B$65</f>
        <v>0</v>
      </c>
      <c r="T4124" s="57">
        <f>IF((R4124-S4124)&lt;SetUp!$B$53,R4124-S4124,SetUp!$B$53)</f>
        <v>0</v>
      </c>
      <c r="U4124" s="57">
        <f t="shared" si="1055"/>
        <v>13.283491193207281</v>
      </c>
      <c r="V4124" s="57">
        <f>(L4124-P4124)/1000*SetUp!$B$13*1000000/SetUp!$B$48</f>
        <v>53.398977380773424</v>
      </c>
      <c r="W4124" s="57">
        <f t="shared" si="1057"/>
        <v>0</v>
      </c>
      <c r="X4124" s="57">
        <f>MAX((SetUp!$B$56*(1-($H4124/SetUp!$B$56)^2)*TANH(($B4124-$D4124)/SetUp!$B$56))/(1+$H4124/SetUp!$B$56*TANH(($B4124-$D4124)/SetUp!$B$56)),0)</f>
        <v>0.87329050039456091</v>
      </c>
    </row>
    <row r="4125" spans="1:24" x14ac:dyDescent="0.3">
      <c r="A4125" s="64">
        <v>30787</v>
      </c>
      <c r="B4125" s="57">
        <v>14.098000000000001</v>
      </c>
      <c r="C4125" s="57">
        <v>145.834</v>
      </c>
      <c r="D4125" s="57">
        <v>4.2549999999999999</v>
      </c>
      <c r="E4125" s="57">
        <f t="shared" si="1049"/>
        <v>4.2549999999999999</v>
      </c>
      <c r="F4125" s="57">
        <f t="shared" si="1050"/>
        <v>0</v>
      </c>
      <c r="G4125" s="57">
        <f t="shared" si="1051"/>
        <v>7.7527868219074119</v>
      </c>
      <c r="H4125" s="57">
        <f>IF(Q4124&gt;SetUp!$B$56,SetUp!$B$56,Q4124)</f>
        <v>55.703794335641462</v>
      </c>
      <c r="I4125" s="57">
        <f t="shared" si="1056"/>
        <v>21.036278015114693</v>
      </c>
      <c r="J4125" s="57">
        <f>MIN(F4125,H4125,(1-EXP(-SetUp!$B$52*H4125/SetUp!$B$56))*F4125)</f>
        <v>0</v>
      </c>
      <c r="K4125" s="57">
        <f t="shared" si="1052"/>
        <v>55.703794335641462</v>
      </c>
      <c r="L4125" s="57">
        <f>IF(I4125&lt;=0,0,MIN(SetUp!$B$50*I4125^SetUp!$B$55,I4125))</f>
        <v>3.2807843711450899</v>
      </c>
      <c r="M4125" s="57">
        <f t="shared" si="1053"/>
        <v>17.755493643969604</v>
      </c>
      <c r="N4125" s="57">
        <f>IF(SetUp!$B$62=0,X4125,(B4125-E4125)*(1-(H4125/SetUp!$B$66/SetUp!$B$56)))</f>
        <v>2.0902131780925881</v>
      </c>
      <c r="O4125" s="57">
        <f>K4125*SetUp!$B$65</f>
        <v>0</v>
      </c>
      <c r="P4125" s="57">
        <f>MIN(SetUp!$B$54*L4125^SetUp!$B$51,L4125)</f>
        <v>1.6501474147586168</v>
      </c>
      <c r="Q4125" s="57">
        <f t="shared" si="1054"/>
        <v>57.794007513734051</v>
      </c>
      <c r="R4125" s="57">
        <f>IF((H4125+N4125-O4125)&gt;SetUp!$B$56,T4124+H4125+N4125-O4125-SetUp!$B$56,T4124)</f>
        <v>0</v>
      </c>
      <c r="S4125" s="57">
        <f>R4125*SetUp!$B$65</f>
        <v>0</v>
      </c>
      <c r="T4125" s="57">
        <f>IF((R4125-S4125)&lt;SetUp!$B$53,R4125-S4125,SetUp!$B$53)</f>
        <v>0</v>
      </c>
      <c r="U4125" s="57">
        <f t="shared" si="1055"/>
        <v>17.755493643969604</v>
      </c>
      <c r="V4125" s="57">
        <f>(L4125-P4125)/1000*SetUp!$B$13*1000000/SetUp!$B$48</f>
        <v>92.7468519122217</v>
      </c>
      <c r="W4125" s="57">
        <f t="shared" si="1057"/>
        <v>5.773159728050814E-15</v>
      </c>
      <c r="X4125" s="57">
        <f>MAX((SetUp!$B$56*(1-($H4125/SetUp!$B$56)^2)*TANH(($B4125-$D4125)/SetUp!$B$56))/(1+$H4125/SetUp!$B$56*TANH(($B4125-$D4125)/SetUp!$B$56)),0)</f>
        <v>2.0902131780925881</v>
      </c>
    </row>
    <row r="4126" spans="1:24" x14ac:dyDescent="0.3">
      <c r="A4126" s="64">
        <v>30788</v>
      </c>
      <c r="B4126" s="57">
        <v>9.0180000000000007</v>
      </c>
      <c r="C4126" s="57">
        <v>125.14100000000001</v>
      </c>
      <c r="D4126" s="57">
        <v>4.2549999999999999</v>
      </c>
      <c r="E4126" s="57">
        <f t="shared" si="1049"/>
        <v>4.2549999999999999</v>
      </c>
      <c r="F4126" s="57">
        <f t="shared" si="1050"/>
        <v>0</v>
      </c>
      <c r="G4126" s="57">
        <f t="shared" si="1051"/>
        <v>3.940834114840194</v>
      </c>
      <c r="H4126" s="57">
        <f>IF(Q4125&gt;SetUp!$B$56,SetUp!$B$56,Q4125)</f>
        <v>57.794007513734051</v>
      </c>
      <c r="I4126" s="57">
        <f t="shared" si="1056"/>
        <v>21.696327758809797</v>
      </c>
      <c r="J4126" s="57">
        <f>MIN(F4126,H4126,(1-EXP(-SetUp!$B$52*H4126/SetUp!$B$56))*F4126)</f>
        <v>0</v>
      </c>
      <c r="K4126" s="57">
        <f t="shared" si="1052"/>
        <v>57.794007513734051</v>
      </c>
      <c r="L4126" s="57">
        <f>IF(I4126&lt;=0,0,MIN(SetUp!$B$50*I4126^SetUp!$B$55,I4126))</f>
        <v>3.4541397614474372</v>
      </c>
      <c r="M4126" s="57">
        <f t="shared" si="1053"/>
        <v>18.242187997362361</v>
      </c>
      <c r="N4126" s="57">
        <f>IF(SetUp!$B$62=0,X4126,(B4126-E4126)*(1-(H4126/SetUp!$B$66/SetUp!$B$56)))</f>
        <v>0.82216588515980671</v>
      </c>
      <c r="O4126" s="57">
        <f>K4126*SetUp!$B$65</f>
        <v>0</v>
      </c>
      <c r="P4126" s="57">
        <f>MIN(SetUp!$B$54*L4126^SetUp!$B$51,L4126)</f>
        <v>1.7358193993016773</v>
      </c>
      <c r="Q4126" s="57">
        <f t="shared" si="1054"/>
        <v>58.616173398893856</v>
      </c>
      <c r="R4126" s="57">
        <f>IF((H4126+N4126-O4126)&gt;SetUp!$B$56,T4125+H4126+N4126-O4126-SetUp!$B$56,T4125)</f>
        <v>0</v>
      </c>
      <c r="S4126" s="57">
        <f>R4126*SetUp!$B$65</f>
        <v>0</v>
      </c>
      <c r="T4126" s="57">
        <f>IF((R4126-S4126)&lt;SetUp!$B$53,R4126-S4126,SetUp!$B$53)</f>
        <v>0</v>
      </c>
      <c r="U4126" s="57">
        <f t="shared" si="1055"/>
        <v>18.242187997362361</v>
      </c>
      <c r="V4126" s="57">
        <f>(L4126-P4126)/1000*SetUp!$B$13*1000000/SetUp!$B$48</f>
        <v>97.734080870369027</v>
      </c>
      <c r="W4126" s="57">
        <f t="shared" si="1057"/>
        <v>-5.3290705182007514E-15</v>
      </c>
      <c r="X4126" s="57">
        <f>MAX((SetUp!$B$56*(1-($H4126/SetUp!$B$56)^2)*TANH(($B4126-$D4126)/SetUp!$B$56))/(1+$H4126/SetUp!$B$56*TANH(($B4126-$D4126)/SetUp!$B$56)),0)</f>
        <v>0.82216588515980671</v>
      </c>
    </row>
    <row r="4127" spans="1:24" x14ac:dyDescent="0.3">
      <c r="A4127" s="64">
        <v>30789</v>
      </c>
      <c r="B4127" s="57">
        <v>3.8860000000000001</v>
      </c>
      <c r="C4127" s="57">
        <v>91.012</v>
      </c>
      <c r="D4127" s="57">
        <v>4.2549999999999999</v>
      </c>
      <c r="E4127" s="57">
        <f t="shared" si="1049"/>
        <v>3.8860000000000001</v>
      </c>
      <c r="F4127" s="57">
        <f t="shared" si="1050"/>
        <v>0.36899999999999977</v>
      </c>
      <c r="G4127" s="57">
        <f t="shared" si="1051"/>
        <v>0</v>
      </c>
      <c r="H4127" s="57">
        <f>IF(Q4126&gt;SetUp!$B$56,SetUp!$B$56,Q4126)</f>
        <v>58.616173398893856</v>
      </c>
      <c r="I4127" s="57">
        <f t="shared" si="1056"/>
        <v>18.242187997362361</v>
      </c>
      <c r="J4127" s="57">
        <f>MIN(F4127,H4127,(1-EXP(-SetUp!$B$52*H4127/SetUp!$B$56))*F4127)</f>
        <v>0.36896114740657349</v>
      </c>
      <c r="K4127" s="57">
        <f t="shared" si="1052"/>
        <v>58.247212251487284</v>
      </c>
      <c r="L4127" s="57">
        <f>IF(I4127&lt;=0,0,MIN(SetUp!$B$50*I4127^SetUp!$B$55,I4127))</f>
        <v>2.5871666018600052</v>
      </c>
      <c r="M4127" s="57">
        <f t="shared" si="1053"/>
        <v>15.655021395502356</v>
      </c>
      <c r="N4127" s="57">
        <f>IF(SetUp!$B$62=0,X4127,(B4127-E4127)*(1-(H4127/SetUp!$B$66/SetUp!$B$56)))</f>
        <v>0</v>
      </c>
      <c r="O4127" s="57">
        <f>K4127*SetUp!$B$65</f>
        <v>0</v>
      </c>
      <c r="P4127" s="57">
        <f>MIN(SetUp!$B$54*L4127^SetUp!$B$51,L4127)</f>
        <v>1.3065447453533914</v>
      </c>
      <c r="Q4127" s="57">
        <f t="shared" si="1054"/>
        <v>58.247212251487284</v>
      </c>
      <c r="R4127" s="57">
        <f>IF((H4127+N4127-O4127)&gt;SetUp!$B$56,T4126+H4127+N4127-O4127-SetUp!$B$56,T4126)</f>
        <v>0</v>
      </c>
      <c r="S4127" s="57">
        <f>R4127*SetUp!$B$65</f>
        <v>0</v>
      </c>
      <c r="T4127" s="57">
        <f>IF((R4127-S4127)&lt;SetUp!$B$53,R4127-S4127,SetUp!$B$53)</f>
        <v>0</v>
      </c>
      <c r="U4127" s="57">
        <f t="shared" si="1055"/>
        <v>15.655021395502356</v>
      </c>
      <c r="V4127" s="57">
        <f>(L4127-P4127)/1000*SetUp!$B$13*1000000/SetUp!$B$48</f>
        <v>72.838804012009106</v>
      </c>
      <c r="W4127" s="57">
        <f t="shared" si="1057"/>
        <v>4.4408920985006262E-15</v>
      </c>
      <c r="X4127" s="57">
        <f>MAX((SetUp!$B$56*(1-($H4127/SetUp!$B$56)^2)*TANH(($B4127-$D4127)/SetUp!$B$56))/(1+$H4127/SetUp!$B$56*TANH(($B4127-$D4127)/SetUp!$B$56)),0)</f>
        <v>0</v>
      </c>
    </row>
    <row r="4128" spans="1:24" x14ac:dyDescent="0.3">
      <c r="A4128" s="64">
        <v>30790</v>
      </c>
      <c r="B4128" s="57">
        <v>6.1909999999999998</v>
      </c>
      <c r="C4128" s="57">
        <v>98.037000000000006</v>
      </c>
      <c r="D4128" s="57">
        <v>4.2549999999999999</v>
      </c>
      <c r="E4128" s="57">
        <f t="shared" si="1049"/>
        <v>4.2549999999999999</v>
      </c>
      <c r="F4128" s="57">
        <f t="shared" si="1050"/>
        <v>0</v>
      </c>
      <c r="G4128" s="57">
        <f t="shared" si="1051"/>
        <v>1.6126008063108881</v>
      </c>
      <c r="H4128" s="57">
        <f>IF(Q4127&gt;SetUp!$B$56,SetUp!$B$56,Q4127)</f>
        <v>58.247212251487284</v>
      </c>
      <c r="I4128" s="57">
        <f t="shared" si="1056"/>
        <v>17.267622201813243</v>
      </c>
      <c r="J4128" s="57">
        <f>MIN(F4128,H4128,(1-EXP(-SetUp!$B$52*H4128/SetUp!$B$56))*F4128)</f>
        <v>0</v>
      </c>
      <c r="K4128" s="57">
        <f t="shared" si="1052"/>
        <v>58.247212251487284</v>
      </c>
      <c r="L4128" s="57">
        <f>IF(I4128&lt;=0,0,MIN(SetUp!$B$50*I4128^SetUp!$B$55,I4128))</f>
        <v>2.3609334643761435</v>
      </c>
      <c r="M4128" s="57">
        <f t="shared" si="1053"/>
        <v>14.906688737437099</v>
      </c>
      <c r="N4128" s="57">
        <f>IF(SetUp!$B$62=0,X4128,(B4128-E4128)*(1-(H4128/SetUp!$B$66/SetUp!$B$56)))</f>
        <v>0.32339919368911191</v>
      </c>
      <c r="O4128" s="57">
        <f>K4128*SetUp!$B$65</f>
        <v>0</v>
      </c>
      <c r="P4128" s="57">
        <f>MIN(SetUp!$B$54*L4128^SetUp!$B$51,L4128)</f>
        <v>1.1941522578709032</v>
      </c>
      <c r="Q4128" s="57">
        <f t="shared" si="1054"/>
        <v>58.570611445176397</v>
      </c>
      <c r="R4128" s="57">
        <f>IF((H4128+N4128-O4128)&gt;SetUp!$B$56,T4127+H4128+N4128-O4128-SetUp!$B$56,T4127)</f>
        <v>0</v>
      </c>
      <c r="S4128" s="57">
        <f>R4128*SetUp!$B$65</f>
        <v>0</v>
      </c>
      <c r="T4128" s="57">
        <f>IF((R4128-S4128)&lt;SetUp!$B$53,R4128-S4128,SetUp!$B$53)</f>
        <v>0</v>
      </c>
      <c r="U4128" s="57">
        <f t="shared" si="1055"/>
        <v>14.906688737437099</v>
      </c>
      <c r="V4128" s="57">
        <f>(L4128-P4128)/1000*SetUp!$B$13*1000000/SetUp!$B$48</f>
        <v>66.363811607405438</v>
      </c>
      <c r="W4128" s="57">
        <f t="shared" si="1057"/>
        <v>-5.773159728050814E-15</v>
      </c>
      <c r="X4128" s="57">
        <f>MAX((SetUp!$B$56*(1-($H4128/SetUp!$B$56)^2)*TANH(($B4128-$D4128)/SetUp!$B$56))/(1+$H4128/SetUp!$B$56*TANH(($B4128-$D4128)/SetUp!$B$56)),0)</f>
        <v>0.32339919368911191</v>
      </c>
    </row>
    <row r="4129" spans="1:24" x14ac:dyDescent="0.3">
      <c r="A4129" s="64">
        <v>30791</v>
      </c>
      <c r="B4129" s="57">
        <v>16.542999999999999</v>
      </c>
      <c r="C4129" s="57">
        <v>74.875</v>
      </c>
      <c r="D4129" s="57">
        <v>4.2549999999999999</v>
      </c>
      <c r="E4129" s="57">
        <f t="shared" si="1049"/>
        <v>4.2549999999999999</v>
      </c>
      <c r="F4129" s="57">
        <f t="shared" si="1050"/>
        <v>0</v>
      </c>
      <c r="G4129" s="57">
        <f t="shared" si="1051"/>
        <v>10.607443369689898</v>
      </c>
      <c r="H4129" s="57">
        <f>IF(Q4128&gt;SetUp!$B$56,SetUp!$B$56,Q4128)</f>
        <v>58.570611445176397</v>
      </c>
      <c r="I4129" s="57">
        <f t="shared" si="1056"/>
        <v>25.514132107126997</v>
      </c>
      <c r="J4129" s="57">
        <f>MIN(F4129,H4129,(1-EXP(-SetUp!$B$52*H4129/SetUp!$B$56))*F4129)</f>
        <v>0</v>
      </c>
      <c r="K4129" s="57">
        <f t="shared" si="1052"/>
        <v>58.570611445176397</v>
      </c>
      <c r="L4129" s="57">
        <f>IF(I4129&lt;=0,0,MIN(SetUp!$B$50*I4129^SetUp!$B$55,I4129))</f>
        <v>4.525475147326766</v>
      </c>
      <c r="M4129" s="57">
        <f t="shared" si="1053"/>
        <v>20.988656959800231</v>
      </c>
      <c r="N4129" s="57">
        <f>IF(SetUp!$B$62=0,X4129,(B4129-E4129)*(1-(H4129/SetUp!$B$66/SetUp!$B$56)))</f>
        <v>1.6805566303101027</v>
      </c>
      <c r="O4129" s="57">
        <f>K4129*SetUp!$B$65</f>
        <v>0</v>
      </c>
      <c r="P4129" s="57">
        <f>MIN(SetUp!$B$54*L4129^SetUp!$B$51,L4129)</f>
        <v>2.2637731506705934</v>
      </c>
      <c r="Q4129" s="57">
        <f t="shared" si="1054"/>
        <v>60.251168075486497</v>
      </c>
      <c r="R4129" s="57">
        <f>IF((H4129+N4129-O4129)&gt;SetUp!$B$56,T4128+H4129+N4129-O4129-SetUp!$B$56,T4128)</f>
        <v>0</v>
      </c>
      <c r="S4129" s="57">
        <f>R4129*SetUp!$B$65</f>
        <v>0</v>
      </c>
      <c r="T4129" s="57">
        <f>IF((R4129-S4129)&lt;SetUp!$B$53,R4129-S4129,SetUp!$B$53)</f>
        <v>0</v>
      </c>
      <c r="U4129" s="57">
        <f t="shared" si="1055"/>
        <v>20.988656959800231</v>
      </c>
      <c r="V4129" s="57">
        <f>(L4129-P4129)/1000*SetUp!$B$13*1000000/SetUp!$B$48</f>
        <v>128.64036923233459</v>
      </c>
      <c r="W4129" s="57">
        <f t="shared" si="1057"/>
        <v>0</v>
      </c>
      <c r="X4129" s="57">
        <f>MAX((SetUp!$B$56*(1-($H4129/SetUp!$B$56)^2)*TANH(($B4129-$D4129)/SetUp!$B$56))/(1+$H4129/SetUp!$B$56*TANH(($B4129-$D4129)/SetUp!$B$56)),0)</f>
        <v>1.6805566303101027</v>
      </c>
    </row>
    <row r="4130" spans="1:24" x14ac:dyDescent="0.3">
      <c r="A4130" s="64">
        <v>30792</v>
      </c>
      <c r="B4130" s="57">
        <v>14.209</v>
      </c>
      <c r="C4130" s="57">
        <v>130.40299999999999</v>
      </c>
      <c r="D4130" s="57">
        <v>4.2549999999999999</v>
      </c>
      <c r="E4130" s="57">
        <f t="shared" si="1049"/>
        <v>4.2549999999999999</v>
      </c>
      <c r="F4130" s="57">
        <f t="shared" si="1050"/>
        <v>0</v>
      </c>
      <c r="G4130" s="57">
        <f t="shared" si="1051"/>
        <v>8.9734923074757535</v>
      </c>
      <c r="H4130" s="57">
        <f>IF(Q4129&gt;SetUp!$B$56,SetUp!$B$56,Q4129)</f>
        <v>60.251168075486497</v>
      </c>
      <c r="I4130" s="57">
        <f t="shared" si="1056"/>
        <v>29.962149267275983</v>
      </c>
      <c r="J4130" s="57">
        <f>MIN(F4130,H4130,(1-EXP(-SetUp!$B$52*H4130/SetUp!$B$56))*F4130)</f>
        <v>0</v>
      </c>
      <c r="K4130" s="57">
        <f t="shared" si="1052"/>
        <v>60.251168075486497</v>
      </c>
      <c r="L4130" s="57">
        <f>IF(I4130&lt;=0,0,MIN(SetUp!$B$50*I4130^SetUp!$B$55,I4130))</f>
        <v>5.9154046247136538</v>
      </c>
      <c r="M4130" s="57">
        <f t="shared" si="1053"/>
        <v>24.046744642562331</v>
      </c>
      <c r="N4130" s="57">
        <f>IF(SetUp!$B$62=0,X4130,(B4130-E4130)*(1-(H4130/SetUp!$B$66/SetUp!$B$56)))</f>
        <v>0.98050769252424708</v>
      </c>
      <c r="O4130" s="57">
        <f>K4130*SetUp!$B$65</f>
        <v>0</v>
      </c>
      <c r="P4130" s="57">
        <f>MIN(SetUp!$B$54*L4130^SetUp!$B$51,L4130)</f>
        <v>2.9456038982023287</v>
      </c>
      <c r="Q4130" s="57">
        <f t="shared" si="1054"/>
        <v>61.231675768010746</v>
      </c>
      <c r="R4130" s="57">
        <f>IF((H4130+N4130-O4130)&gt;SetUp!$B$56,T4129+H4130+N4130-O4130-SetUp!$B$56,T4129)</f>
        <v>0</v>
      </c>
      <c r="S4130" s="57">
        <f>R4130*SetUp!$B$65</f>
        <v>0</v>
      </c>
      <c r="T4130" s="57">
        <f>IF((R4130-S4130)&lt;SetUp!$B$53,R4130-S4130,SetUp!$B$53)</f>
        <v>0</v>
      </c>
      <c r="U4130" s="57">
        <f t="shared" si="1055"/>
        <v>24.046744642562331</v>
      </c>
      <c r="V4130" s="57">
        <f>(L4130-P4130)/1000*SetUp!$B$13*1000000/SetUp!$B$48</f>
        <v>168.91538432989682</v>
      </c>
      <c r="W4130" s="57">
        <f t="shared" si="1057"/>
        <v>0</v>
      </c>
      <c r="X4130" s="57">
        <f>MAX((SetUp!$B$56*(1-($H4130/SetUp!$B$56)^2)*TANH(($B4130-$D4130)/SetUp!$B$56))/(1+$H4130/SetUp!$B$56*TANH(($B4130-$D4130)/SetUp!$B$56)),0)</f>
        <v>0.98050769252424708</v>
      </c>
    </row>
    <row r="4131" spans="1:24" x14ac:dyDescent="0.3">
      <c r="A4131" s="64">
        <v>30793</v>
      </c>
      <c r="B4131" s="57">
        <v>21.335000000000001</v>
      </c>
      <c r="C4131" s="57">
        <v>197.13</v>
      </c>
      <c r="D4131" s="57">
        <v>4.2549999999999999</v>
      </c>
      <c r="E4131" s="57">
        <f t="shared" si="1049"/>
        <v>4.2549999999999999</v>
      </c>
      <c r="F4131" s="57">
        <f t="shared" si="1050"/>
        <v>0</v>
      </c>
      <c r="G4131" s="57">
        <f t="shared" si="1051"/>
        <v>15.94967828556841</v>
      </c>
      <c r="H4131" s="57">
        <f>IF(Q4130&gt;SetUp!$B$56,SetUp!$B$56,Q4130)</f>
        <v>61.231675768010746</v>
      </c>
      <c r="I4131" s="57">
        <f t="shared" si="1056"/>
        <v>39.996422928130741</v>
      </c>
      <c r="J4131" s="57">
        <f>MIN(F4131,H4131,(1-EXP(-SetUp!$B$52*H4131/SetUp!$B$56))*F4131)</f>
        <v>0</v>
      </c>
      <c r="K4131" s="57">
        <f t="shared" si="1052"/>
        <v>61.231675768010746</v>
      </c>
      <c r="L4131" s="57">
        <f>IF(I4131&lt;=0,0,MIN(SetUp!$B$50*I4131^SetUp!$B$55,I4131))</f>
        <v>9.5733683881302767</v>
      </c>
      <c r="M4131" s="57">
        <f t="shared" si="1053"/>
        <v>30.423054540000464</v>
      </c>
      <c r="N4131" s="57">
        <f>IF(SetUp!$B$62=0,X4131,(B4131-E4131)*(1-(H4131/SetUp!$B$66/SetUp!$B$56)))</f>
        <v>1.130321714431592</v>
      </c>
      <c r="O4131" s="57">
        <f>K4131*SetUp!$B$65</f>
        <v>0</v>
      </c>
      <c r="P4131" s="57">
        <f>MIN(SetUp!$B$54*L4131^SetUp!$B$51,L4131)</f>
        <v>4.7282213859538142</v>
      </c>
      <c r="Q4131" s="57">
        <f t="shared" si="1054"/>
        <v>62.361997482442341</v>
      </c>
      <c r="R4131" s="57">
        <f>IF((H4131+N4131-O4131)&gt;SetUp!$B$56,T4130+H4131+N4131-O4131-SetUp!$B$56,T4130)</f>
        <v>0</v>
      </c>
      <c r="S4131" s="57">
        <f>R4131*SetUp!$B$65</f>
        <v>0</v>
      </c>
      <c r="T4131" s="57">
        <f>IF((R4131-S4131)&lt;SetUp!$B$53,R4131-S4131,SetUp!$B$53)</f>
        <v>0</v>
      </c>
      <c r="U4131" s="57">
        <f t="shared" si="1055"/>
        <v>30.423054540000464</v>
      </c>
      <c r="V4131" s="57">
        <f>(L4131-P4131)/1000*SetUp!$B$13*1000000/SetUp!$B$48</f>
        <v>275.58073533401551</v>
      </c>
      <c r="W4131" s="57">
        <f t="shared" si="1057"/>
        <v>0</v>
      </c>
      <c r="X4131" s="57">
        <f>MAX((SetUp!$B$56*(1-($H4131/SetUp!$B$56)^2)*TANH(($B4131-$D4131)/SetUp!$B$56))/(1+$H4131/SetUp!$B$56*TANH(($B4131-$D4131)/SetUp!$B$56)),0)</f>
        <v>1.130321714431592</v>
      </c>
    </row>
    <row r="4132" spans="1:24" x14ac:dyDescent="0.3">
      <c r="A4132" s="64">
        <v>30794</v>
      </c>
      <c r="B4132" s="57">
        <v>12.641999999999999</v>
      </c>
      <c r="C4132" s="57">
        <v>256.35700000000003</v>
      </c>
      <c r="D4132" s="57">
        <v>4.2549999999999999</v>
      </c>
      <c r="E4132" s="57">
        <f t="shared" si="1049"/>
        <v>4.2549999999999999</v>
      </c>
      <c r="F4132" s="57">
        <f t="shared" si="1050"/>
        <v>0</v>
      </c>
      <c r="G4132" s="57">
        <f t="shared" si="1051"/>
        <v>8.0130699170005997</v>
      </c>
      <c r="H4132" s="57">
        <f>IF(Q4131&gt;SetUp!$B$56,SetUp!$B$56,Q4131)</f>
        <v>62.361997482442341</v>
      </c>
      <c r="I4132" s="57">
        <f t="shared" si="1056"/>
        <v>38.436124457001064</v>
      </c>
      <c r="J4132" s="57">
        <f>MIN(F4132,H4132,(1-EXP(-SetUp!$B$52*H4132/SetUp!$B$56))*F4132)</f>
        <v>0</v>
      </c>
      <c r="K4132" s="57">
        <f t="shared" si="1052"/>
        <v>62.361997482442341</v>
      </c>
      <c r="L4132" s="57">
        <f>IF(I4132&lt;=0,0,MIN(SetUp!$B$50*I4132^SetUp!$B$55,I4132))</f>
        <v>8.9590543108917231</v>
      </c>
      <c r="M4132" s="57">
        <f t="shared" si="1053"/>
        <v>29.477070146109341</v>
      </c>
      <c r="N4132" s="57">
        <f>IF(SetUp!$B$62=0,X4132,(B4132-E4132)*(1-(H4132/SetUp!$B$66/SetUp!$B$56)))</f>
        <v>0.37393008299940156</v>
      </c>
      <c r="O4132" s="57">
        <f>K4132*SetUp!$B$65</f>
        <v>0</v>
      </c>
      <c r="P4132" s="57">
        <f>MIN(SetUp!$B$54*L4132^SetUp!$B$51,L4132)</f>
        <v>4.4298109136650918</v>
      </c>
      <c r="Q4132" s="57">
        <f t="shared" si="1054"/>
        <v>62.735927565441742</v>
      </c>
      <c r="R4132" s="57">
        <f>IF((H4132+N4132-O4132)&gt;SetUp!$B$56,T4131+H4132+N4132-O4132-SetUp!$B$56,T4131)</f>
        <v>0</v>
      </c>
      <c r="S4132" s="57">
        <f>R4132*SetUp!$B$65</f>
        <v>0</v>
      </c>
      <c r="T4132" s="57">
        <f>IF((R4132-S4132)&lt;SetUp!$B$53,R4132-S4132,SetUp!$B$53)</f>
        <v>0</v>
      </c>
      <c r="U4132" s="57">
        <f t="shared" si="1055"/>
        <v>29.477070146109341</v>
      </c>
      <c r="V4132" s="57">
        <f>(L4132-P4132)/1000*SetUp!$B$13*1000000/SetUp!$B$48</f>
        <v>257.61287022948221</v>
      </c>
      <c r="W4132" s="57">
        <f t="shared" si="1057"/>
        <v>0</v>
      </c>
      <c r="X4132" s="57">
        <f>MAX((SetUp!$B$56*(1-($H4132/SetUp!$B$56)^2)*TANH(($B4132-$D4132)/SetUp!$B$56))/(1+$H4132/SetUp!$B$56*TANH(($B4132-$D4132)/SetUp!$B$56)),0)</f>
        <v>0.37393008299940156</v>
      </c>
    </row>
    <row r="4133" spans="1:24" x14ac:dyDescent="0.3">
      <c r="A4133" s="64">
        <v>30795</v>
      </c>
      <c r="B4133" s="57">
        <v>12.154</v>
      </c>
      <c r="C4133" s="57">
        <v>242.214</v>
      </c>
      <c r="D4133" s="57">
        <v>4.2549999999999999</v>
      </c>
      <c r="E4133" s="57">
        <f t="shared" si="1049"/>
        <v>4.2549999999999999</v>
      </c>
      <c r="F4133" s="57">
        <f t="shared" si="1050"/>
        <v>0</v>
      </c>
      <c r="G4133" s="57">
        <f t="shared" si="1051"/>
        <v>7.6246382072934171</v>
      </c>
      <c r="H4133" s="57">
        <f>IF(Q4132&gt;SetUp!$B$56,SetUp!$B$56,Q4132)</f>
        <v>62.735927565441742</v>
      </c>
      <c r="I4133" s="57">
        <f t="shared" si="1056"/>
        <v>37.101708353402756</v>
      </c>
      <c r="J4133" s="57">
        <f>MIN(F4133,H4133,(1-EXP(-SetUp!$B$52*H4133/SetUp!$B$56))*F4133)</f>
        <v>0</v>
      </c>
      <c r="K4133" s="57">
        <f t="shared" si="1052"/>
        <v>62.735927565441742</v>
      </c>
      <c r="L4133" s="57">
        <f>IF(I4133&lt;=0,0,MIN(SetUp!$B$50*I4133^SetUp!$B$55,I4133))</f>
        <v>8.4466797743865669</v>
      </c>
      <c r="M4133" s="57">
        <f t="shared" si="1053"/>
        <v>28.655028579016189</v>
      </c>
      <c r="N4133" s="57">
        <f>IF(SetUp!$B$62=0,X4133,(B4133-E4133)*(1-(H4133/SetUp!$B$66/SetUp!$B$56)))</f>
        <v>0.27436179270658306</v>
      </c>
      <c r="O4133" s="57">
        <f>K4133*SetUp!$B$65</f>
        <v>0</v>
      </c>
      <c r="P4133" s="57">
        <f>MIN(SetUp!$B$54*L4133^SetUp!$B$51,L4133)</f>
        <v>4.1806532544119079</v>
      </c>
      <c r="Q4133" s="57">
        <f t="shared" si="1054"/>
        <v>63.010289358148327</v>
      </c>
      <c r="R4133" s="57">
        <f>IF((H4133+N4133-O4133)&gt;SetUp!$B$56,T4132+H4133+N4133-O4133-SetUp!$B$56,T4132)</f>
        <v>0</v>
      </c>
      <c r="S4133" s="57">
        <f>R4133*SetUp!$B$65</f>
        <v>0</v>
      </c>
      <c r="T4133" s="57">
        <f>IF((R4133-S4133)&lt;SetUp!$B$53,R4133-S4133,SetUp!$B$53)</f>
        <v>0</v>
      </c>
      <c r="U4133" s="57">
        <f t="shared" si="1055"/>
        <v>28.655028579016189</v>
      </c>
      <c r="V4133" s="57">
        <f>(L4133-P4133)/1000*SetUp!$B$13*1000000/SetUp!$B$48</f>
        <v>242.64170412186201</v>
      </c>
      <c r="W4133" s="57">
        <f t="shared" si="1057"/>
        <v>0</v>
      </c>
      <c r="X4133" s="57">
        <f>MAX((SetUp!$B$56*(1-($H4133/SetUp!$B$56)^2)*TANH(($B4133-$D4133)/SetUp!$B$56))/(1+$H4133/SetUp!$B$56*TANH(($B4133-$D4133)/SetUp!$B$56)),0)</f>
        <v>0.27436179270658306</v>
      </c>
    </row>
    <row r="4134" spans="1:24" x14ac:dyDescent="0.3">
      <c r="A4134" s="64">
        <v>30796</v>
      </c>
      <c r="B4134" s="57">
        <v>7.3739999999999997</v>
      </c>
      <c r="C4134" s="57">
        <v>179.85900000000001</v>
      </c>
      <c r="D4134" s="57">
        <v>4.2549999999999999</v>
      </c>
      <c r="E4134" s="57">
        <f t="shared" si="1049"/>
        <v>4.2549999999999999</v>
      </c>
      <c r="F4134" s="57">
        <f t="shared" si="1050"/>
        <v>0</v>
      </c>
      <c r="G4134" s="57">
        <f t="shared" si="1051"/>
        <v>3.0277314043425654</v>
      </c>
      <c r="H4134" s="57">
        <f>IF(Q4133&gt;SetUp!$B$56,SetUp!$B$56,Q4133)</f>
        <v>63.010289358148327</v>
      </c>
      <c r="I4134" s="57">
        <f t="shared" si="1056"/>
        <v>31.682759983358753</v>
      </c>
      <c r="J4134" s="57">
        <f>MIN(F4134,H4134,(1-EXP(-SetUp!$B$52*H4134/SetUp!$B$56))*F4134)</f>
        <v>0</v>
      </c>
      <c r="K4134" s="57">
        <f t="shared" si="1052"/>
        <v>63.010289358148327</v>
      </c>
      <c r="L4134" s="57">
        <f>IF(I4134&lt;=0,0,MIN(SetUp!$B$50*I4134^SetUp!$B$55,I4134))</f>
        <v>6.4923391191180775</v>
      </c>
      <c r="M4134" s="57">
        <f t="shared" si="1053"/>
        <v>25.190420864240675</v>
      </c>
      <c r="N4134" s="57">
        <f>IF(SetUp!$B$62=0,X4134,(B4134-E4134)*(1-(H4134/SetUp!$B$66/SetUp!$B$56)))</f>
        <v>9.1268595657434462E-2</v>
      </c>
      <c r="O4134" s="57">
        <f>K4134*SetUp!$B$65</f>
        <v>0</v>
      </c>
      <c r="P4134" s="57">
        <f>MIN(SetUp!$B$54*L4134^SetUp!$B$51,L4134)</f>
        <v>3.2277769775073142</v>
      </c>
      <c r="Q4134" s="57">
        <f t="shared" si="1054"/>
        <v>63.101557953805759</v>
      </c>
      <c r="R4134" s="57">
        <f>IF((H4134+N4134-O4134)&gt;SetUp!$B$56,T4133+H4134+N4134-O4134-SetUp!$B$56,T4133)</f>
        <v>0</v>
      </c>
      <c r="S4134" s="57">
        <f>R4134*SetUp!$B$65</f>
        <v>0</v>
      </c>
      <c r="T4134" s="57">
        <f>IF((R4134-S4134)&lt;SetUp!$B$53,R4134-S4134,SetUp!$B$53)</f>
        <v>0</v>
      </c>
      <c r="U4134" s="57">
        <f t="shared" si="1055"/>
        <v>25.190420864240675</v>
      </c>
      <c r="V4134" s="57">
        <f>(L4134-P4134)/1000*SetUp!$B$13*1000000/SetUp!$B$48</f>
        <v>185.68073066195012</v>
      </c>
      <c r="W4134" s="57">
        <f t="shared" si="1057"/>
        <v>-7.1054273576010019E-15</v>
      </c>
      <c r="X4134" s="57">
        <f>MAX((SetUp!$B$56*(1-($H4134/SetUp!$B$56)^2)*TANH(($B4134-$D4134)/SetUp!$B$56))/(1+$H4134/SetUp!$B$56*TANH(($B4134-$D4134)/SetUp!$B$56)),0)</f>
        <v>9.1268595657434462E-2</v>
      </c>
    </row>
    <row r="4135" spans="1:24" x14ac:dyDescent="0.3">
      <c r="A4135" s="64">
        <v>30797</v>
      </c>
      <c r="B4135" s="57">
        <v>3.7189999999999999</v>
      </c>
      <c r="C4135" s="57">
        <v>148.12299999999999</v>
      </c>
      <c r="D4135" s="57">
        <v>4.2549999999999999</v>
      </c>
      <c r="E4135" s="57">
        <f t="shared" si="1049"/>
        <v>3.7189999999999999</v>
      </c>
      <c r="F4135" s="57">
        <f t="shared" si="1050"/>
        <v>0.53600000000000003</v>
      </c>
      <c r="G4135" s="57">
        <f t="shared" si="1051"/>
        <v>0</v>
      </c>
      <c r="H4135" s="57">
        <f>IF(Q4134&gt;SetUp!$B$56,SetUp!$B$56,Q4134)</f>
        <v>63.101557953805759</v>
      </c>
      <c r="I4135" s="57">
        <f t="shared" si="1056"/>
        <v>25.190420864240675</v>
      </c>
      <c r="J4135" s="57">
        <f>MIN(F4135,H4135,(1-EXP(-SetUp!$B$52*H4135/SetUp!$B$56))*F4135)</f>
        <v>0.53597199813794938</v>
      </c>
      <c r="K4135" s="57">
        <f t="shared" si="1052"/>
        <v>62.565585955667807</v>
      </c>
      <c r="L4135" s="57">
        <f>IF(I4135&lt;=0,0,MIN(SetUp!$B$50*I4135^SetUp!$B$55,I4135))</f>
        <v>4.4301852841580818</v>
      </c>
      <c r="M4135" s="57">
        <f t="shared" si="1053"/>
        <v>20.760235580082593</v>
      </c>
      <c r="N4135" s="57">
        <f>IF(SetUp!$B$62=0,X4135,(B4135-E4135)*(1-(H4135/SetUp!$B$66/SetUp!$B$56)))</f>
        <v>0</v>
      </c>
      <c r="O4135" s="57">
        <f>K4135*SetUp!$B$65</f>
        <v>0</v>
      </c>
      <c r="P4135" s="57">
        <f>MIN(SetUp!$B$54*L4135^SetUp!$B$51,L4135)</f>
        <v>2.2169088637112329</v>
      </c>
      <c r="Q4135" s="57">
        <f t="shared" si="1054"/>
        <v>62.565585955667807</v>
      </c>
      <c r="R4135" s="57">
        <f>IF((H4135+N4135-O4135)&gt;SetUp!$B$56,T4134+H4135+N4135-O4135-SetUp!$B$56,T4134)</f>
        <v>0</v>
      </c>
      <c r="S4135" s="57">
        <f>R4135*SetUp!$B$65</f>
        <v>0</v>
      </c>
      <c r="T4135" s="57">
        <f>IF((R4135-S4135)&lt;SetUp!$B$53,R4135-S4135,SetUp!$B$53)</f>
        <v>0</v>
      </c>
      <c r="U4135" s="57">
        <f t="shared" si="1055"/>
        <v>20.760235580082593</v>
      </c>
      <c r="V4135" s="57">
        <f>(L4135-P4135)/1000*SetUp!$B$13*1000000/SetUp!$B$48</f>
        <v>125.88603465905042</v>
      </c>
      <c r="W4135" s="57">
        <f t="shared" si="1057"/>
        <v>0</v>
      </c>
      <c r="X4135" s="57">
        <f>MAX((SetUp!$B$56*(1-($H4135/SetUp!$B$56)^2)*TANH(($B4135-$D4135)/SetUp!$B$56))/(1+$H4135/SetUp!$B$56*TANH(($B4135-$D4135)/SetUp!$B$56)),0)</f>
        <v>0</v>
      </c>
    </row>
    <row r="4136" spans="1:24" x14ac:dyDescent="0.3">
      <c r="A4136" s="64">
        <v>30798</v>
      </c>
      <c r="B4136" s="57">
        <v>4.1020000000000003</v>
      </c>
      <c r="C4136" s="57">
        <v>105.378</v>
      </c>
      <c r="D4136" s="57">
        <v>4.2549999999999999</v>
      </c>
      <c r="E4136" s="57">
        <f t="shared" si="1049"/>
        <v>4.1020000000000003</v>
      </c>
      <c r="F4136" s="57">
        <f t="shared" si="1050"/>
        <v>0.15299999999999958</v>
      </c>
      <c r="G4136" s="57">
        <f t="shared" si="1051"/>
        <v>0</v>
      </c>
      <c r="H4136" s="57">
        <f>IF(Q4135&gt;SetUp!$B$56,SetUp!$B$56,Q4135)</f>
        <v>62.565585955667807</v>
      </c>
      <c r="I4136" s="57">
        <f t="shared" si="1056"/>
        <v>20.760235580082593</v>
      </c>
      <c r="J4136" s="57">
        <f>MIN(F4136,H4136,(1-EXP(-SetUp!$B$52*H4136/SetUp!$B$56))*F4136)</f>
        <v>0.1529913087185166</v>
      </c>
      <c r="K4136" s="57">
        <f t="shared" si="1052"/>
        <v>62.412594646949287</v>
      </c>
      <c r="L4136" s="57">
        <f>IF(I4136&lt;=0,0,MIN(SetUp!$B$50*I4136^SetUp!$B$55,I4136))</f>
        <v>3.2093467819779038</v>
      </c>
      <c r="M4136" s="57">
        <f t="shared" si="1053"/>
        <v>17.55088879810469</v>
      </c>
      <c r="N4136" s="57">
        <f>IF(SetUp!$B$62=0,X4136,(B4136-E4136)*(1-(H4136/SetUp!$B$66/SetUp!$B$56)))</f>
        <v>0</v>
      </c>
      <c r="O4136" s="57">
        <f>K4136*SetUp!$B$65</f>
        <v>0</v>
      </c>
      <c r="P4136" s="57">
        <f>MIN(SetUp!$B$54*L4136^SetUp!$B$51,L4136)</f>
        <v>1.6148208727945426</v>
      </c>
      <c r="Q4136" s="57">
        <f t="shared" si="1054"/>
        <v>62.412594646949287</v>
      </c>
      <c r="R4136" s="57">
        <f>IF((H4136+N4136-O4136)&gt;SetUp!$B$56,T4135+H4136+N4136-O4136-SetUp!$B$56,T4135)</f>
        <v>0</v>
      </c>
      <c r="S4136" s="57">
        <f>R4136*SetUp!$B$65</f>
        <v>0</v>
      </c>
      <c r="T4136" s="57">
        <f>IF((R4136-S4136)&lt;SetUp!$B$53,R4136-S4136,SetUp!$B$53)</f>
        <v>0</v>
      </c>
      <c r="U4136" s="57">
        <f t="shared" si="1055"/>
        <v>17.55088879810469</v>
      </c>
      <c r="V4136" s="57">
        <f>(L4136-P4136)/1000*SetUp!$B$13*1000000/SetUp!$B$48</f>
        <v>90.692939216189018</v>
      </c>
      <c r="W4136" s="57">
        <f t="shared" si="1057"/>
        <v>0</v>
      </c>
      <c r="X4136" s="57">
        <f>MAX((SetUp!$B$56*(1-($H4136/SetUp!$B$56)^2)*TANH(($B4136-$D4136)/SetUp!$B$56))/(1+$H4136/SetUp!$B$56*TANH(($B4136-$D4136)/SetUp!$B$56)),0)</f>
        <v>0</v>
      </c>
    </row>
    <row r="4137" spans="1:24" x14ac:dyDescent="0.3">
      <c r="A4137" s="64">
        <v>30799</v>
      </c>
      <c r="B4137" s="57">
        <v>3.8279999999999998</v>
      </c>
      <c r="C4137" s="57">
        <v>141.31899999999999</v>
      </c>
      <c r="D4137" s="57">
        <v>4.2549999999999999</v>
      </c>
      <c r="E4137" s="57">
        <f t="shared" si="1049"/>
        <v>3.8279999999999998</v>
      </c>
      <c r="F4137" s="57">
        <f t="shared" si="1050"/>
        <v>0.42700000000000005</v>
      </c>
      <c r="G4137" s="57">
        <f t="shared" si="1051"/>
        <v>0</v>
      </c>
      <c r="H4137" s="57">
        <f>IF(Q4136&gt;SetUp!$B$56,SetUp!$B$56,Q4136)</f>
        <v>62.412594646949287</v>
      </c>
      <c r="I4137" s="57">
        <f t="shared" si="1056"/>
        <v>17.55088879810469</v>
      </c>
      <c r="J4137" s="57">
        <f>MIN(F4137,H4137,(1-EXP(-SetUp!$B$52*H4137/SetUp!$B$56))*F4137)</f>
        <v>0.42697515711537304</v>
      </c>
      <c r="K4137" s="57">
        <f t="shared" si="1052"/>
        <v>61.985619489833915</v>
      </c>
      <c r="L4137" s="57">
        <f>IF(I4137&lt;=0,0,MIN(SetUp!$B$50*I4137^SetUp!$B$55,I4137))</f>
        <v>2.4258356565827319</v>
      </c>
      <c r="M4137" s="57">
        <f t="shared" si="1053"/>
        <v>15.125053141521958</v>
      </c>
      <c r="N4137" s="57">
        <f>IF(SetUp!$B$62=0,X4137,(B4137-E4137)*(1-(H4137/SetUp!$B$66/SetUp!$B$56)))</f>
        <v>0</v>
      </c>
      <c r="O4137" s="57">
        <f>K4137*SetUp!$B$65</f>
        <v>0</v>
      </c>
      <c r="P4137" s="57">
        <f>MIN(SetUp!$B$54*L4137^SetUp!$B$51,L4137)</f>
        <v>1.2264136382007564</v>
      </c>
      <c r="Q4137" s="57">
        <f t="shared" si="1054"/>
        <v>61.985619489833915</v>
      </c>
      <c r="R4137" s="57">
        <f>IF((H4137+N4137-O4137)&gt;SetUp!$B$56,T4136+H4137+N4137-O4137-SetUp!$B$56,T4136)</f>
        <v>0</v>
      </c>
      <c r="S4137" s="57">
        <f>R4137*SetUp!$B$65</f>
        <v>0</v>
      </c>
      <c r="T4137" s="57">
        <f>IF((R4137-S4137)&lt;SetUp!$B$53,R4137-S4137,SetUp!$B$53)</f>
        <v>0</v>
      </c>
      <c r="U4137" s="57">
        <f t="shared" si="1055"/>
        <v>15.125053141521958</v>
      </c>
      <c r="V4137" s="57">
        <f>(L4137-P4137)/1000*SetUp!$B$13*1000000/SetUp!$B$48</f>
        <v>68.220345358569077</v>
      </c>
      <c r="W4137" s="57">
        <f t="shared" si="1057"/>
        <v>-3.9968028886505635E-15</v>
      </c>
      <c r="X4137" s="57">
        <f>MAX((SetUp!$B$56*(1-($H4137/SetUp!$B$56)^2)*TANH(($B4137-$D4137)/SetUp!$B$56))/(1+$H4137/SetUp!$B$56*TANH(($B4137-$D4137)/SetUp!$B$56)),0)</f>
        <v>0</v>
      </c>
    </row>
    <row r="4138" spans="1:24" x14ac:dyDescent="0.3">
      <c r="A4138" s="64">
        <v>30800</v>
      </c>
      <c r="B4138" s="57">
        <v>0.90100000000000002</v>
      </c>
      <c r="C4138" s="57">
        <v>89.305000000000007</v>
      </c>
      <c r="D4138" s="57">
        <v>4.2549999999999999</v>
      </c>
      <c r="E4138" s="57">
        <f t="shared" si="1049"/>
        <v>0.90100000000000002</v>
      </c>
      <c r="F4138" s="57">
        <f t="shared" si="1050"/>
        <v>3.3540000000000001</v>
      </c>
      <c r="G4138" s="57">
        <f t="shared" si="1051"/>
        <v>0</v>
      </c>
      <c r="H4138" s="57">
        <f>IF(Q4137&gt;SetUp!$B$56,SetUp!$B$56,Q4137)</f>
        <v>61.985619489833915</v>
      </c>
      <c r="I4138" s="57">
        <f t="shared" si="1056"/>
        <v>15.125053141521958</v>
      </c>
      <c r="J4138" s="57">
        <f>MIN(F4138,H4138,(1-EXP(-SetUp!$B$52*H4138/SetUp!$B$56))*F4138)</f>
        <v>3.3537914015366437</v>
      </c>
      <c r="K4138" s="57">
        <f t="shared" si="1052"/>
        <v>58.631828088297269</v>
      </c>
      <c r="L4138" s="57">
        <f>IF(I4138&lt;=0,0,MIN(SetUp!$B$50*I4138^SetUp!$B$55,I4138))</f>
        <v>1.8931761867929768</v>
      </c>
      <c r="M4138" s="57">
        <f t="shared" si="1053"/>
        <v>13.231876954728982</v>
      </c>
      <c r="N4138" s="57">
        <f>IF(SetUp!$B$62=0,X4138,(B4138-E4138)*(1-(H4138/SetUp!$B$66/SetUp!$B$56)))</f>
        <v>0</v>
      </c>
      <c r="O4138" s="57">
        <f>K4138*SetUp!$B$65</f>
        <v>0</v>
      </c>
      <c r="P4138" s="57">
        <f>MIN(SetUp!$B$54*L4138^SetUp!$B$51,L4138)</f>
        <v>0.96116579762568155</v>
      </c>
      <c r="Q4138" s="57">
        <f t="shared" si="1054"/>
        <v>58.631828088297269</v>
      </c>
      <c r="R4138" s="57">
        <f>IF((H4138+N4138-O4138)&gt;SetUp!$B$56,T4137+H4138+N4138-O4138-SetUp!$B$56,T4137)</f>
        <v>0</v>
      </c>
      <c r="S4138" s="57">
        <f>R4138*SetUp!$B$65</f>
        <v>0</v>
      </c>
      <c r="T4138" s="57">
        <f>IF((R4138-S4138)&lt;SetUp!$B$53,R4138-S4138,SetUp!$B$53)</f>
        <v>0</v>
      </c>
      <c r="U4138" s="57">
        <f t="shared" si="1055"/>
        <v>13.231876954728982</v>
      </c>
      <c r="V4138" s="57">
        <f>(L4138-P4138)/1000*SetUp!$B$13*1000000/SetUp!$B$48</f>
        <v>53.010591478502029</v>
      </c>
      <c r="W4138" s="57">
        <f t="shared" si="1057"/>
        <v>-9.5479180117763462E-15</v>
      </c>
      <c r="X4138" s="57">
        <f>MAX((SetUp!$B$56*(1-($H4138/SetUp!$B$56)^2)*TANH(($B4138-$D4138)/SetUp!$B$56))/(1+$H4138/SetUp!$B$56*TANH(($B4138-$D4138)/SetUp!$B$56)),0)</f>
        <v>0</v>
      </c>
    </row>
    <row r="4139" spans="1:24" x14ac:dyDescent="0.3">
      <c r="A4139" s="64">
        <v>30801</v>
      </c>
      <c r="B4139" s="57">
        <v>0.255</v>
      </c>
      <c r="C4139" s="57">
        <v>59.048000000000002</v>
      </c>
      <c r="D4139" s="57">
        <v>4.2549999999999999</v>
      </c>
      <c r="E4139" s="57">
        <f t="shared" si="1049"/>
        <v>0.255</v>
      </c>
      <c r="F4139" s="57">
        <f t="shared" si="1050"/>
        <v>4</v>
      </c>
      <c r="G4139" s="57">
        <f t="shared" si="1051"/>
        <v>0</v>
      </c>
      <c r="H4139" s="57">
        <f>IF(Q4138&gt;SetUp!$B$56,SetUp!$B$56,Q4138)</f>
        <v>58.631828088297269</v>
      </c>
      <c r="I4139" s="57">
        <f t="shared" si="1056"/>
        <v>13.231876954728982</v>
      </c>
      <c r="J4139" s="57">
        <f>MIN(F4139,H4139,(1-EXP(-SetUp!$B$52*H4139/SetUp!$B$56))*F4139)</f>
        <v>3.9995798626085488</v>
      </c>
      <c r="K4139" s="57">
        <f t="shared" si="1052"/>
        <v>54.63224822568872</v>
      </c>
      <c r="L4139" s="57">
        <f>IF(I4139&lt;=0,0,MIN(SetUp!$B$50*I4139^SetUp!$B$55,I4139))</f>
        <v>1.5149510733738238</v>
      </c>
      <c r="M4139" s="57">
        <f t="shared" si="1053"/>
        <v>11.716925881355158</v>
      </c>
      <c r="N4139" s="57">
        <f>IF(SetUp!$B$62=0,X4139,(B4139-E4139)*(1-(H4139/SetUp!$B$66/SetUp!$B$56)))</f>
        <v>0</v>
      </c>
      <c r="O4139" s="57">
        <f>K4139*SetUp!$B$65</f>
        <v>0</v>
      </c>
      <c r="P4139" s="57">
        <f>MIN(SetUp!$B$54*L4139^SetUp!$B$51,L4139)</f>
        <v>0.77206258645345704</v>
      </c>
      <c r="Q4139" s="57">
        <f t="shared" si="1054"/>
        <v>54.63224822568872</v>
      </c>
      <c r="R4139" s="57">
        <f>IF((H4139+N4139-O4139)&gt;SetUp!$B$56,T4138+H4139+N4139-O4139-SetUp!$B$56,T4138)</f>
        <v>0</v>
      </c>
      <c r="S4139" s="57">
        <f>R4139*SetUp!$B$65</f>
        <v>0</v>
      </c>
      <c r="T4139" s="57">
        <f>IF((R4139-S4139)&lt;SetUp!$B$53,R4139-S4139,SetUp!$B$53)</f>
        <v>0</v>
      </c>
      <c r="U4139" s="57">
        <f t="shared" si="1055"/>
        <v>11.716925881355158</v>
      </c>
      <c r="V4139" s="57">
        <f>(L4139-P4139)/1000*SetUp!$B$13*1000000/SetUp!$B$48</f>
        <v>42.25377587196531</v>
      </c>
      <c r="W4139" s="57">
        <f t="shared" si="1057"/>
        <v>0</v>
      </c>
      <c r="X4139" s="57">
        <f>MAX((SetUp!$B$56*(1-($H4139/SetUp!$B$56)^2)*TANH(($B4139-$D4139)/SetUp!$B$56))/(1+$H4139/SetUp!$B$56*TANH(($B4139-$D4139)/SetUp!$B$56)),0)</f>
        <v>0</v>
      </c>
    </row>
    <row r="4140" spans="1:24" x14ac:dyDescent="0.3">
      <c r="A4140" s="64">
        <v>30802</v>
      </c>
      <c r="B4140" s="57">
        <v>0.83099999999999996</v>
      </c>
      <c r="C4140" s="57">
        <v>36.472999999999999</v>
      </c>
      <c r="D4140" s="57">
        <v>4.2549999999999999</v>
      </c>
      <c r="E4140" s="57">
        <f t="shared" si="1049"/>
        <v>0.83099999999999996</v>
      </c>
      <c r="F4140" s="57">
        <f t="shared" si="1050"/>
        <v>3.4239999999999999</v>
      </c>
      <c r="G4140" s="57">
        <f t="shared" si="1051"/>
        <v>0</v>
      </c>
      <c r="H4140" s="57">
        <f>IF(Q4139&gt;SetUp!$B$56,SetUp!$B$56,Q4139)</f>
        <v>54.63224822568872</v>
      </c>
      <c r="I4140" s="57">
        <f t="shared" si="1056"/>
        <v>11.716925881355158</v>
      </c>
      <c r="J4140" s="57">
        <f>MIN(F4140,H4140,(1-EXP(-SetUp!$B$52*H4140/SetUp!$B$56))*F4140)</f>
        <v>3.4233281526002837</v>
      </c>
      <c r="K4140" s="57">
        <f t="shared" si="1052"/>
        <v>51.208920073088436</v>
      </c>
      <c r="L4140" s="57">
        <f>IF(I4140&lt;=0,0,MIN(SetUp!$B$50*I4140^SetUp!$B$55,I4140))</f>
        <v>1.2370454480015503</v>
      </c>
      <c r="M4140" s="57">
        <f t="shared" si="1053"/>
        <v>10.479880433353607</v>
      </c>
      <c r="N4140" s="57">
        <f>IF(SetUp!$B$62=0,X4140,(B4140-E4140)*(1-(H4140/SetUp!$B$66/SetUp!$B$56)))</f>
        <v>0</v>
      </c>
      <c r="O4140" s="57">
        <f>K4140*SetUp!$B$65</f>
        <v>0</v>
      </c>
      <c r="P4140" s="57">
        <f>MIN(SetUp!$B$54*L4140^SetUp!$B$51,L4140)</f>
        <v>0.63261112491337845</v>
      </c>
      <c r="Q4140" s="57">
        <f t="shared" si="1054"/>
        <v>51.208920073088436</v>
      </c>
      <c r="R4140" s="57">
        <f>IF((H4140+N4140-O4140)&gt;SetUp!$B$56,T4139+H4140+N4140-O4140-SetUp!$B$56,T4139)</f>
        <v>0</v>
      </c>
      <c r="S4140" s="57">
        <f>R4140*SetUp!$B$65</f>
        <v>0</v>
      </c>
      <c r="T4140" s="57">
        <f>IF((R4140-S4140)&lt;SetUp!$B$53,R4140-S4140,SetUp!$B$53)</f>
        <v>0</v>
      </c>
      <c r="U4140" s="57">
        <f t="shared" si="1055"/>
        <v>10.479880433353607</v>
      </c>
      <c r="V4140" s="57">
        <f>(L4140-P4140)/1000*SetUp!$B$13*1000000/SetUp!$B$48</f>
        <v>34.37882382989249</v>
      </c>
      <c r="W4140" s="57">
        <f t="shared" si="1057"/>
        <v>0</v>
      </c>
      <c r="X4140" s="57">
        <f>MAX((SetUp!$B$56*(1-($H4140/SetUp!$B$56)^2)*TANH(($B4140-$D4140)/SetUp!$B$56))/(1+$H4140/SetUp!$B$56*TANH(($B4140-$D4140)/SetUp!$B$56)),0)</f>
        <v>0</v>
      </c>
    </row>
    <row r="4141" spans="1:24" x14ac:dyDescent="0.3">
      <c r="A4141" s="64">
        <v>30803</v>
      </c>
      <c r="B4141" s="57">
        <v>0</v>
      </c>
      <c r="C4141" s="57">
        <v>13.448</v>
      </c>
      <c r="D4141" s="57">
        <v>3.5880000000000001</v>
      </c>
      <c r="E4141" s="57">
        <f t="shared" si="1049"/>
        <v>0</v>
      </c>
      <c r="F4141" s="57">
        <f t="shared" si="1050"/>
        <v>3.5880000000000001</v>
      </c>
      <c r="G4141" s="57">
        <f t="shared" si="1051"/>
        <v>0</v>
      </c>
      <c r="H4141" s="57">
        <f>IF(Q4140&gt;SetUp!$B$56,SetUp!$B$56,Q4140)</f>
        <v>51.208920073088436</v>
      </c>
      <c r="I4141" s="57">
        <f t="shared" si="1056"/>
        <v>10.479880433353607</v>
      </c>
      <c r="J4141" s="57">
        <f>MIN(F4141,H4141,(1-EXP(-SetUp!$B$52*H4141/SetUp!$B$56))*F4141)</f>
        <v>3.5867980365094194</v>
      </c>
      <c r="K4141" s="57">
        <f t="shared" si="1052"/>
        <v>47.622122036579015</v>
      </c>
      <c r="L4141" s="57">
        <f>IF(I4141&lt;=0,0,MIN(SetUp!$B$50*I4141^SetUp!$B$55,I4141))</f>
        <v>1.0271252301574054</v>
      </c>
      <c r="M4141" s="57">
        <f t="shared" si="1053"/>
        <v>9.452755203196201</v>
      </c>
      <c r="N4141" s="57">
        <f>IF(SetUp!$B$62=0,X4141,(B4141-E4141)*(1-(H4141/SetUp!$B$66/SetUp!$B$56)))</f>
        <v>0</v>
      </c>
      <c r="O4141" s="57">
        <f>K4141*SetUp!$B$65</f>
        <v>0</v>
      </c>
      <c r="P4141" s="57">
        <f>MIN(SetUp!$B$54*L4141^SetUp!$B$51,L4141)</f>
        <v>0.52692461614674468</v>
      </c>
      <c r="Q4141" s="57">
        <f t="shared" si="1054"/>
        <v>47.622122036579015</v>
      </c>
      <c r="R4141" s="57">
        <f>IF((H4141+N4141-O4141)&gt;SetUp!$B$56,T4140+H4141+N4141-O4141-SetUp!$B$56,T4140)</f>
        <v>0</v>
      </c>
      <c r="S4141" s="57">
        <f>R4141*SetUp!$B$65</f>
        <v>0</v>
      </c>
      <c r="T4141" s="57">
        <f>IF((R4141-S4141)&lt;SetUp!$B$53,R4141-S4141,SetUp!$B$53)</f>
        <v>0</v>
      </c>
      <c r="U4141" s="57">
        <f t="shared" si="1055"/>
        <v>9.452755203196201</v>
      </c>
      <c r="V4141" s="57">
        <f>(L4141-P4141)/1000*SetUp!$B$13*1000000/SetUp!$B$48</f>
        <v>28.450251965866677</v>
      </c>
      <c r="W4141" s="57">
        <f t="shared" si="1057"/>
        <v>0</v>
      </c>
      <c r="X4141" s="57">
        <f>MAX((SetUp!$B$56*(1-($H4141/SetUp!$B$56)^2)*TANH(($B4141-$D4141)/SetUp!$B$56))/(1+$H4141/SetUp!$B$56*TANH(($B4141-$D4141)/SetUp!$B$56)),0)</f>
        <v>0</v>
      </c>
    </row>
    <row r="4142" spans="1:24" x14ac:dyDescent="0.3">
      <c r="A4142" s="64">
        <v>30804</v>
      </c>
      <c r="B4142" s="57">
        <v>0.26300000000000001</v>
      </c>
      <c r="C4142" s="57">
        <v>10.715999999999999</v>
      </c>
      <c r="D4142" s="57">
        <v>3.5880000000000001</v>
      </c>
      <c r="E4142" s="57">
        <f t="shared" si="1049"/>
        <v>0.26300000000000001</v>
      </c>
      <c r="F4142" s="57">
        <f t="shared" si="1050"/>
        <v>3.3250000000000002</v>
      </c>
      <c r="G4142" s="57">
        <f t="shared" si="1051"/>
        <v>0</v>
      </c>
      <c r="H4142" s="57">
        <f>IF(Q4141&gt;SetUp!$B$56,SetUp!$B$56,Q4141)</f>
        <v>47.622122036579015</v>
      </c>
      <c r="I4142" s="57">
        <f t="shared" si="1056"/>
        <v>9.452755203196201</v>
      </c>
      <c r="J4142" s="57">
        <f>MIN(F4142,H4142,(1-EXP(-SetUp!$B$52*H4142/SetUp!$B$56))*F4142)</f>
        <v>3.3230491437380767</v>
      </c>
      <c r="K4142" s="57">
        <f t="shared" si="1052"/>
        <v>44.29907289284094</v>
      </c>
      <c r="L4142" s="57">
        <f>IF(I4142&lt;=0,0,MIN(SetUp!$B$50*I4142^SetUp!$B$55,I4142))</f>
        <v>0.86488866025435551</v>
      </c>
      <c r="M4142" s="57">
        <f t="shared" si="1053"/>
        <v>8.5878665429418461</v>
      </c>
      <c r="N4142" s="57">
        <f>IF(SetUp!$B$62=0,X4142,(B4142-E4142)*(1-(H4142/SetUp!$B$66/SetUp!$B$56)))</f>
        <v>0</v>
      </c>
      <c r="O4142" s="57">
        <f>K4142*SetUp!$B$65</f>
        <v>0</v>
      </c>
      <c r="P4142" s="57">
        <f>MIN(SetUp!$B$54*L4142^SetUp!$B$51,L4142)</f>
        <v>0.44499533460058388</v>
      </c>
      <c r="Q4142" s="57">
        <f t="shared" si="1054"/>
        <v>44.29907289284094</v>
      </c>
      <c r="R4142" s="57">
        <f>IF((H4142+N4142-O4142)&gt;SetUp!$B$56,T4141+H4142+N4142-O4142-SetUp!$B$56,T4141)</f>
        <v>0</v>
      </c>
      <c r="S4142" s="57">
        <f>R4142*SetUp!$B$65</f>
        <v>0</v>
      </c>
      <c r="T4142" s="57">
        <f>IF((R4142-S4142)&lt;SetUp!$B$53,R4142-S4142,SetUp!$B$53)</f>
        <v>0</v>
      </c>
      <c r="U4142" s="57">
        <f t="shared" si="1055"/>
        <v>8.5878665429418461</v>
      </c>
      <c r="V4142" s="57">
        <f>(L4142-P4142)/1000*SetUp!$B$13*1000000/SetUp!$B$48</f>
        <v>23.88255947518871</v>
      </c>
      <c r="W4142" s="57">
        <f t="shared" si="1057"/>
        <v>2.4424906541753444E-15</v>
      </c>
      <c r="X4142" s="57">
        <f>MAX((SetUp!$B$56*(1-($H4142/SetUp!$B$56)^2)*TANH(($B4142-$D4142)/SetUp!$B$56))/(1+$H4142/SetUp!$B$56*TANH(($B4142-$D4142)/SetUp!$B$56)),0)</f>
        <v>0</v>
      </c>
    </row>
    <row r="4143" spans="1:24" x14ac:dyDescent="0.3">
      <c r="A4143" s="64">
        <v>30805</v>
      </c>
      <c r="B4143" s="57">
        <v>0.59599999999999997</v>
      </c>
      <c r="C4143" s="57">
        <v>9.0090000000000003</v>
      </c>
      <c r="D4143" s="57">
        <v>3.5880000000000001</v>
      </c>
      <c r="E4143" s="57">
        <f t="shared" si="1049"/>
        <v>0.59599999999999997</v>
      </c>
      <c r="F4143" s="57">
        <f t="shared" si="1050"/>
        <v>2.992</v>
      </c>
      <c r="G4143" s="57">
        <f t="shared" si="1051"/>
        <v>0</v>
      </c>
      <c r="H4143" s="57">
        <f>IF(Q4142&gt;SetUp!$B$56,SetUp!$B$56,Q4142)</f>
        <v>44.29907289284094</v>
      </c>
      <c r="I4143" s="57">
        <f t="shared" si="1056"/>
        <v>8.5878665429418461</v>
      </c>
      <c r="J4143" s="57">
        <f>MIN(F4143,H4143,(1-EXP(-SetUp!$B$52*H4143/SetUp!$B$56))*F4143)</f>
        <v>2.9890495219750273</v>
      </c>
      <c r="K4143" s="57">
        <f t="shared" si="1052"/>
        <v>41.310023370865913</v>
      </c>
      <c r="L4143" s="57">
        <f>IF(I4143&lt;=0,0,MIN(SetUp!$B$50*I4143^SetUp!$B$55,I4143))</f>
        <v>0.73706365379993388</v>
      </c>
      <c r="M4143" s="57">
        <f t="shared" si="1053"/>
        <v>7.8508028891419119</v>
      </c>
      <c r="N4143" s="57">
        <f>IF(SetUp!$B$62=0,X4143,(B4143-E4143)*(1-(H4143/SetUp!$B$66/SetUp!$B$56)))</f>
        <v>0</v>
      </c>
      <c r="O4143" s="57">
        <f>K4143*SetUp!$B$65</f>
        <v>0</v>
      </c>
      <c r="P4143" s="57">
        <f>MIN(SetUp!$B$54*L4143^SetUp!$B$51,L4143)</f>
        <v>0.38026102709629189</v>
      </c>
      <c r="Q4143" s="57">
        <f t="shared" si="1054"/>
        <v>41.310023370865913</v>
      </c>
      <c r="R4143" s="57">
        <f>IF((H4143+N4143-O4143)&gt;SetUp!$B$56,T4142+H4143+N4143-O4143-SetUp!$B$56,T4142)</f>
        <v>0</v>
      </c>
      <c r="S4143" s="57">
        <f>R4143*SetUp!$B$65</f>
        <v>0</v>
      </c>
      <c r="T4143" s="57">
        <f>IF((R4143-S4143)&lt;SetUp!$B$53,R4143-S4143,SetUp!$B$53)</f>
        <v>0</v>
      </c>
      <c r="U4143" s="57">
        <f t="shared" si="1055"/>
        <v>7.8508028891419119</v>
      </c>
      <c r="V4143" s="57">
        <f>(L4143-P4143)/1000*SetUp!$B$13*1000000/SetUp!$B$48</f>
        <v>20.294106699327912</v>
      </c>
      <c r="W4143" s="57">
        <f t="shared" si="1057"/>
        <v>-1.2212453270876722E-15</v>
      </c>
      <c r="X4143" s="57">
        <f>MAX((SetUp!$B$56*(1-($H4143/SetUp!$B$56)^2)*TANH(($B4143-$D4143)/SetUp!$B$56))/(1+$H4143/SetUp!$B$56*TANH(($B4143-$D4143)/SetUp!$B$56)),0)</f>
        <v>0</v>
      </c>
    </row>
    <row r="4144" spans="1:24" x14ac:dyDescent="0.3">
      <c r="A4144" s="64">
        <v>30806</v>
      </c>
      <c r="B4144" s="57">
        <v>0.82399999999999995</v>
      </c>
      <c r="C4144" s="57">
        <v>8.6910000000000007</v>
      </c>
      <c r="D4144" s="57">
        <v>3.5880000000000001</v>
      </c>
      <c r="E4144" s="57">
        <f t="shared" si="1049"/>
        <v>0.82399999999999995</v>
      </c>
      <c r="F4144" s="57">
        <f t="shared" si="1050"/>
        <v>2.7640000000000002</v>
      </c>
      <c r="G4144" s="57">
        <f t="shared" si="1051"/>
        <v>0</v>
      </c>
      <c r="H4144" s="57">
        <f>IF(Q4143&gt;SetUp!$B$56,SetUp!$B$56,Q4143)</f>
        <v>41.310023370865913</v>
      </c>
      <c r="I4144" s="57">
        <f t="shared" si="1056"/>
        <v>7.8508028891419119</v>
      </c>
      <c r="J4144" s="57">
        <f>MIN(F4144,H4144,(1-EXP(-SetUp!$B$52*H4144/SetUp!$B$56))*F4144)</f>
        <v>2.7596518823244365</v>
      </c>
      <c r="K4144" s="57">
        <f t="shared" si="1052"/>
        <v>38.550371488541479</v>
      </c>
      <c r="L4144" s="57">
        <f>IF(I4144&lt;=0,0,MIN(SetUp!$B$50*I4144^SetUp!$B$55,I4144))</f>
        <v>0.63467731204906641</v>
      </c>
      <c r="M4144" s="57">
        <f t="shared" si="1053"/>
        <v>7.2161255770928454</v>
      </c>
      <c r="N4144" s="57">
        <f>IF(SetUp!$B$62=0,X4144,(B4144-E4144)*(1-(H4144/SetUp!$B$66/SetUp!$B$56)))</f>
        <v>0</v>
      </c>
      <c r="O4144" s="57">
        <f>K4144*SetUp!$B$65</f>
        <v>0</v>
      </c>
      <c r="P4144" s="57">
        <f>MIN(SetUp!$B$54*L4144^SetUp!$B$51,L4144)</f>
        <v>0.3282726896680136</v>
      </c>
      <c r="Q4144" s="57">
        <f t="shared" si="1054"/>
        <v>38.550371488541479</v>
      </c>
      <c r="R4144" s="57">
        <f>IF((H4144+N4144-O4144)&gt;SetUp!$B$56,T4143+H4144+N4144-O4144-SetUp!$B$56,T4143)</f>
        <v>0</v>
      </c>
      <c r="S4144" s="57">
        <f>R4144*SetUp!$B$65</f>
        <v>0</v>
      </c>
      <c r="T4144" s="57">
        <f>IF((R4144-S4144)&lt;SetUp!$B$53,R4144-S4144,SetUp!$B$53)</f>
        <v>0</v>
      </c>
      <c r="U4144" s="57">
        <f t="shared" si="1055"/>
        <v>7.2161255770928454</v>
      </c>
      <c r="V4144" s="57">
        <f>(L4144-P4144)/1000*SetUp!$B$13*1000000/SetUp!$B$48</f>
        <v>17.427584985054409</v>
      </c>
      <c r="W4144" s="57">
        <f t="shared" si="1057"/>
        <v>3.4416913763379853E-15</v>
      </c>
      <c r="X4144" s="57">
        <f>MAX((SetUp!$B$56*(1-($H4144/SetUp!$B$56)^2)*TANH(($B4144-$D4144)/SetUp!$B$56))/(1+$H4144/SetUp!$B$56*TANH(($B4144-$D4144)/SetUp!$B$56)),0)</f>
        <v>0</v>
      </c>
    </row>
    <row r="4145" spans="1:24" x14ac:dyDescent="0.3">
      <c r="A4145" s="64">
        <v>30807</v>
      </c>
      <c r="B4145" s="57">
        <v>0.93700000000000006</v>
      </c>
      <c r="C4145" s="57">
        <v>8.3810000000000002</v>
      </c>
      <c r="D4145" s="57">
        <v>3.5880000000000001</v>
      </c>
      <c r="E4145" s="57">
        <f t="shared" si="1049"/>
        <v>0.93700000000000006</v>
      </c>
      <c r="F4145" s="57">
        <f t="shared" si="1050"/>
        <v>2.6509999999999998</v>
      </c>
      <c r="G4145" s="57">
        <f t="shared" si="1051"/>
        <v>0</v>
      </c>
      <c r="H4145" s="57">
        <f>IF(Q4144&gt;SetUp!$B$56,SetUp!$B$56,Q4144)</f>
        <v>38.550371488541479</v>
      </c>
      <c r="I4145" s="57">
        <f t="shared" si="1056"/>
        <v>7.2161255770928454</v>
      </c>
      <c r="J4145" s="57">
        <f>MIN(F4145,H4145,(1-EXP(-SetUp!$B$52*H4145/SetUp!$B$56))*F4145)</f>
        <v>2.6445814215932972</v>
      </c>
      <c r="K4145" s="57">
        <f t="shared" si="1052"/>
        <v>35.905790066948185</v>
      </c>
      <c r="L4145" s="57">
        <f>IF(I4145&lt;=0,0,MIN(SetUp!$B$50*I4145^SetUp!$B$55,I4145))</f>
        <v>0.55148832338408371</v>
      </c>
      <c r="M4145" s="57">
        <f t="shared" si="1053"/>
        <v>6.6646372537087615</v>
      </c>
      <c r="N4145" s="57">
        <f>IF(SetUp!$B$62=0,X4145,(B4145-E4145)*(1-(H4145/SetUp!$B$66/SetUp!$B$56)))</f>
        <v>0</v>
      </c>
      <c r="O4145" s="57">
        <f>K4145*SetUp!$B$65</f>
        <v>0</v>
      </c>
      <c r="P4145" s="57">
        <f>MIN(SetUp!$B$54*L4145^SetUp!$B$51,L4145)</f>
        <v>0.28592762158733515</v>
      </c>
      <c r="Q4145" s="57">
        <f t="shared" si="1054"/>
        <v>35.905790066948185</v>
      </c>
      <c r="R4145" s="57">
        <f>IF((H4145+N4145-O4145)&gt;SetUp!$B$56,T4144+H4145+N4145-O4145-SetUp!$B$56,T4144)</f>
        <v>0</v>
      </c>
      <c r="S4145" s="57">
        <f>R4145*SetUp!$B$65</f>
        <v>0</v>
      </c>
      <c r="T4145" s="57">
        <f>IF((R4145-S4145)&lt;SetUp!$B$53,R4145-S4145,SetUp!$B$53)</f>
        <v>0</v>
      </c>
      <c r="U4145" s="57">
        <f t="shared" si="1055"/>
        <v>6.6646372537087615</v>
      </c>
      <c r="V4145" s="57">
        <f>(L4145-P4145)/1000*SetUp!$B$13*1000000/SetUp!$B$48</f>
        <v>15.1044774171126</v>
      </c>
      <c r="W4145" s="57">
        <f t="shared" si="1057"/>
        <v>2.886579864025407E-15</v>
      </c>
      <c r="X4145" s="57">
        <f>MAX((SetUp!$B$56*(1-($H4145/SetUp!$B$56)^2)*TANH(($B4145-$D4145)/SetUp!$B$56))/(1+$H4145/SetUp!$B$56*TANH(($B4145-$D4145)/SetUp!$B$56)),0)</f>
        <v>0</v>
      </c>
    </row>
    <row r="4146" spans="1:24" x14ac:dyDescent="0.3">
      <c r="A4146" s="64">
        <v>30808</v>
      </c>
      <c r="B4146" s="57">
        <v>0.13900000000000001</v>
      </c>
      <c r="C4146" s="57">
        <v>7.782</v>
      </c>
      <c r="D4146" s="57">
        <v>3.5880000000000001</v>
      </c>
      <c r="E4146" s="57">
        <f t="shared" si="1049"/>
        <v>0.13900000000000001</v>
      </c>
      <c r="F4146" s="57">
        <f t="shared" si="1050"/>
        <v>3.4489999999999998</v>
      </c>
      <c r="G4146" s="57">
        <f t="shared" si="1051"/>
        <v>0</v>
      </c>
      <c r="H4146" s="57">
        <f>IF(Q4145&gt;SetUp!$B$56,SetUp!$B$56,Q4145)</f>
        <v>35.905790066948185</v>
      </c>
      <c r="I4146" s="57">
        <f t="shared" si="1056"/>
        <v>6.6646372537087615</v>
      </c>
      <c r="J4146" s="57">
        <f>MIN(F4146,H4146,(1-EXP(-SetUp!$B$52*H4146/SetUp!$B$56))*F4146)</f>
        <v>3.4363765030453601</v>
      </c>
      <c r="K4146" s="57">
        <f t="shared" si="1052"/>
        <v>32.469413563902826</v>
      </c>
      <c r="L4146" s="57">
        <f>IF(I4146&lt;=0,0,MIN(SetUp!$B$50*I4146^SetUp!$B$55,I4146))</f>
        <v>0.4830481001866388</v>
      </c>
      <c r="M4146" s="57">
        <f t="shared" si="1053"/>
        <v>6.1815891535221228</v>
      </c>
      <c r="N4146" s="57">
        <f>IF(SetUp!$B$62=0,X4146,(B4146-E4146)*(1-(H4146/SetUp!$B$66/SetUp!$B$56)))</f>
        <v>0</v>
      </c>
      <c r="O4146" s="57">
        <f>K4146*SetUp!$B$65</f>
        <v>0</v>
      </c>
      <c r="P4146" s="57">
        <f>MIN(SetUp!$B$54*L4146^SetUp!$B$51,L4146)</f>
        <v>0.25100890865140724</v>
      </c>
      <c r="Q4146" s="57">
        <f t="shared" si="1054"/>
        <v>32.469413563902826</v>
      </c>
      <c r="R4146" s="57">
        <f>IF((H4146+N4146-O4146)&gt;SetUp!$B$56,T4145+H4146+N4146-O4146-SetUp!$B$56,T4145)</f>
        <v>0</v>
      </c>
      <c r="S4146" s="57">
        <f>R4146*SetUp!$B$65</f>
        <v>0</v>
      </c>
      <c r="T4146" s="57">
        <f>IF((R4146-S4146)&lt;SetUp!$B$53,R4146-S4146,SetUp!$B$53)</f>
        <v>0</v>
      </c>
      <c r="U4146" s="57">
        <f t="shared" si="1055"/>
        <v>6.1815891535221228</v>
      </c>
      <c r="V4146" s="57">
        <f>(L4146-P4146)/1000*SetUp!$B$13*1000000/SetUp!$B$48</f>
        <v>13.197851582390577</v>
      </c>
      <c r="W4146" s="57">
        <f t="shared" si="1057"/>
        <v>3.6637359812630166E-15</v>
      </c>
      <c r="X4146" s="57">
        <f>MAX((SetUp!$B$56*(1-($H4146/SetUp!$B$56)^2)*TANH(($B4146-$D4146)/SetUp!$B$56))/(1+$H4146/SetUp!$B$56*TANH(($B4146-$D4146)/SetUp!$B$56)),0)</f>
        <v>0</v>
      </c>
    </row>
    <row r="4147" spans="1:24" x14ac:dyDescent="0.3">
      <c r="A4147" s="64">
        <v>30809</v>
      </c>
      <c r="B4147" s="57">
        <v>0.30399999999999999</v>
      </c>
      <c r="C4147" s="57">
        <v>7.4939999999999998</v>
      </c>
      <c r="D4147" s="57">
        <v>3.5880000000000001</v>
      </c>
      <c r="E4147" s="57">
        <f t="shared" si="1049"/>
        <v>0.30399999999999999</v>
      </c>
      <c r="F4147" s="57">
        <f t="shared" si="1050"/>
        <v>3.2840000000000003</v>
      </c>
      <c r="G4147" s="57">
        <f t="shared" si="1051"/>
        <v>0</v>
      </c>
      <c r="H4147" s="57">
        <f>IF(Q4146&gt;SetUp!$B$56,SetUp!$B$56,Q4146)</f>
        <v>32.469413563902826</v>
      </c>
      <c r="I4147" s="57">
        <f t="shared" si="1056"/>
        <v>6.1815891535221228</v>
      </c>
      <c r="J4147" s="57">
        <f>MIN(F4147,H4147,(1-EXP(-SetUp!$B$52*H4147/SetUp!$B$56))*F4147)</f>
        <v>3.2634374470990575</v>
      </c>
      <c r="K4147" s="57">
        <f t="shared" si="1052"/>
        <v>29.205976116803768</v>
      </c>
      <c r="L4147" s="57">
        <f>IF(I4147&lt;=0,0,MIN(SetUp!$B$50*I4147^SetUp!$B$55,I4147))</f>
        <v>0.42611786894536685</v>
      </c>
      <c r="M4147" s="57">
        <f t="shared" si="1053"/>
        <v>5.7554712845767559</v>
      </c>
      <c r="N4147" s="57">
        <f>IF(SetUp!$B$62=0,X4147,(B4147-E4147)*(1-(H4147/SetUp!$B$66/SetUp!$B$56)))</f>
        <v>0</v>
      </c>
      <c r="O4147" s="57">
        <f>K4147*SetUp!$B$65</f>
        <v>0</v>
      </c>
      <c r="P4147" s="57">
        <f>MIN(SetUp!$B$54*L4147^SetUp!$B$51,L4147)</f>
        <v>0.22189881519943477</v>
      </c>
      <c r="Q4147" s="57">
        <f t="shared" si="1054"/>
        <v>29.205976116803768</v>
      </c>
      <c r="R4147" s="57">
        <f>IF((H4147+N4147-O4147)&gt;SetUp!$B$56,T4146+H4147+N4147-O4147-SetUp!$B$56,T4146)</f>
        <v>0</v>
      </c>
      <c r="S4147" s="57">
        <f>R4147*SetUp!$B$65</f>
        <v>0</v>
      </c>
      <c r="T4147" s="57">
        <f>IF((R4147-S4147)&lt;SetUp!$B$53,R4147-S4147,SetUp!$B$53)</f>
        <v>0</v>
      </c>
      <c r="U4147" s="57">
        <f t="shared" si="1055"/>
        <v>5.7554712845767559</v>
      </c>
      <c r="V4147" s="57">
        <f>(L4147-P4147)/1000*SetUp!$B$13*1000000/SetUp!$B$48</f>
        <v>11.615506603873957</v>
      </c>
      <c r="W4147" s="57">
        <f t="shared" si="1057"/>
        <v>4.4408920985006262E-16</v>
      </c>
      <c r="X4147" s="57">
        <f>MAX((SetUp!$B$56*(1-($H4147/SetUp!$B$56)^2)*TANH(($B4147-$D4147)/SetUp!$B$56))/(1+$H4147/SetUp!$B$56*TANH(($B4147-$D4147)/SetUp!$B$56)),0)</f>
        <v>0</v>
      </c>
    </row>
    <row r="4148" spans="1:24" x14ac:dyDescent="0.3">
      <c r="A4148" s="64">
        <v>30810</v>
      </c>
      <c r="B4148" s="57">
        <v>0.313</v>
      </c>
      <c r="C4148" s="57">
        <v>7.2130000000000001</v>
      </c>
      <c r="D4148" s="57">
        <v>3.5880000000000001</v>
      </c>
      <c r="E4148" s="57">
        <f t="shared" si="1049"/>
        <v>0.313</v>
      </c>
      <c r="F4148" s="57">
        <f t="shared" si="1050"/>
        <v>3.2749999999999999</v>
      </c>
      <c r="G4148" s="57">
        <f t="shared" si="1051"/>
        <v>0</v>
      </c>
      <c r="H4148" s="57">
        <f>IF(Q4147&gt;SetUp!$B$56,SetUp!$B$56,Q4147)</f>
        <v>29.205976116803768</v>
      </c>
      <c r="I4148" s="57">
        <f t="shared" si="1056"/>
        <v>5.7554712845767559</v>
      </c>
      <c r="J4148" s="57">
        <f>MIN(F4148,H4148,(1-EXP(-SetUp!$B$52*H4148/SetUp!$B$56))*F4148)</f>
        <v>3.2408542072324789</v>
      </c>
      <c r="K4148" s="57">
        <f t="shared" si="1052"/>
        <v>25.965121909571288</v>
      </c>
      <c r="L4148" s="57">
        <f>IF(I4148&lt;=0,0,MIN(SetUp!$B$50*I4148^SetUp!$B$55,I4148))</f>
        <v>0.37829535044696877</v>
      </c>
      <c r="M4148" s="57">
        <f t="shared" si="1053"/>
        <v>5.3771759341297871</v>
      </c>
      <c r="N4148" s="57">
        <f>IF(SetUp!$B$62=0,X4148,(B4148-E4148)*(1-(H4148/SetUp!$B$66/SetUp!$B$56)))</f>
        <v>0</v>
      </c>
      <c r="O4148" s="57">
        <f>K4148*SetUp!$B$65</f>
        <v>0</v>
      </c>
      <c r="P4148" s="57">
        <f>MIN(SetUp!$B$54*L4148^SetUp!$B$51,L4148)</f>
        <v>0.19739481250883448</v>
      </c>
      <c r="Q4148" s="57">
        <f t="shared" si="1054"/>
        <v>25.965121909571288</v>
      </c>
      <c r="R4148" s="57">
        <f>IF((H4148+N4148-O4148)&gt;SetUp!$B$56,T4147+H4148+N4148-O4148-SetUp!$B$56,T4147)</f>
        <v>0</v>
      </c>
      <c r="S4148" s="57">
        <f>R4148*SetUp!$B$65</f>
        <v>0</v>
      </c>
      <c r="T4148" s="57">
        <f>IF((R4148-S4148)&lt;SetUp!$B$53,R4148-S4148,SetUp!$B$53)</f>
        <v>0</v>
      </c>
      <c r="U4148" s="57">
        <f t="shared" si="1055"/>
        <v>5.3771759341297871</v>
      </c>
      <c r="V4148" s="57">
        <f>(L4148-P4148)/1000*SetUp!$B$13*1000000/SetUp!$B$48</f>
        <v>10.289203453458885</v>
      </c>
      <c r="W4148" s="57">
        <f t="shared" si="1057"/>
        <v>-9.4368957093138306E-16</v>
      </c>
      <c r="X4148" s="57">
        <f>MAX((SetUp!$B$56*(1-($H4148/SetUp!$B$56)^2)*TANH(($B4148-$D4148)/SetUp!$B$56))/(1+$H4148/SetUp!$B$56*TANH(($B4148-$D4148)/SetUp!$B$56)),0)</f>
        <v>0</v>
      </c>
    </row>
    <row r="4149" spans="1:24" x14ac:dyDescent="0.3">
      <c r="A4149" s="64">
        <v>30811</v>
      </c>
      <c r="B4149" s="57">
        <v>1.171</v>
      </c>
      <c r="C4149" s="57">
        <v>6.6719999999999997</v>
      </c>
      <c r="D4149" s="57">
        <v>3.5880000000000001</v>
      </c>
      <c r="E4149" s="57">
        <f t="shared" si="1049"/>
        <v>1.171</v>
      </c>
      <c r="F4149" s="57">
        <f t="shared" si="1050"/>
        <v>2.4169999999999998</v>
      </c>
      <c r="G4149" s="57">
        <f t="shared" si="1051"/>
        <v>0</v>
      </c>
      <c r="H4149" s="57">
        <f>IF(Q4148&gt;SetUp!$B$56,SetUp!$B$56,Q4148)</f>
        <v>25.965121909571288</v>
      </c>
      <c r="I4149" s="57">
        <f t="shared" si="1056"/>
        <v>5.3771759341297871</v>
      </c>
      <c r="J4149" s="57">
        <f>MIN(F4149,H4149,(1-EXP(-SetUp!$B$52*H4149/SetUp!$B$56))*F4149)</f>
        <v>2.3751859635946864</v>
      </c>
      <c r="K4149" s="57">
        <f t="shared" si="1052"/>
        <v>23.589935945976602</v>
      </c>
      <c r="L4149" s="57">
        <f>IF(I4149&lt;=0,0,MIN(SetUp!$B$50*I4149^SetUp!$B$55,I4149))</f>
        <v>0.33776910894161322</v>
      </c>
      <c r="M4149" s="57">
        <f t="shared" si="1053"/>
        <v>5.0394068251881743</v>
      </c>
      <c r="N4149" s="57">
        <f>IF(SetUp!$B$62=0,X4149,(B4149-E4149)*(1-(H4149/SetUp!$B$66/SetUp!$B$56)))</f>
        <v>0</v>
      </c>
      <c r="O4149" s="57">
        <f>K4149*SetUp!$B$65</f>
        <v>0</v>
      </c>
      <c r="P4149" s="57">
        <f>MIN(SetUp!$B$54*L4149^SetUp!$B$51,L4149)</f>
        <v>0.17658826306716593</v>
      </c>
      <c r="Q4149" s="57">
        <f t="shared" si="1054"/>
        <v>23.589935945976602</v>
      </c>
      <c r="R4149" s="57">
        <f>IF((H4149+N4149-O4149)&gt;SetUp!$B$56,T4148+H4149+N4149-O4149-SetUp!$B$56,T4148)</f>
        <v>0</v>
      </c>
      <c r="S4149" s="57">
        <f>R4149*SetUp!$B$65</f>
        <v>0</v>
      </c>
      <c r="T4149" s="57">
        <f>IF((R4149-S4149)&lt;SetUp!$B$53,R4149-S4149,SetUp!$B$53)</f>
        <v>0</v>
      </c>
      <c r="U4149" s="57">
        <f t="shared" si="1055"/>
        <v>5.0394068251881743</v>
      </c>
      <c r="V4149" s="57">
        <f>(L4149-P4149)/1000*SetUp!$B$13*1000000/SetUp!$B$48</f>
        <v>9.1675930591756831</v>
      </c>
      <c r="W4149" s="57">
        <f t="shared" si="1057"/>
        <v>8.3266726846886741E-16</v>
      </c>
      <c r="X4149" s="57">
        <f>MAX((SetUp!$B$56*(1-($H4149/SetUp!$B$56)^2)*TANH(($B4149-$D4149)/SetUp!$B$56))/(1+$H4149/SetUp!$B$56*TANH(($B4149-$D4149)/SetUp!$B$56)),0)</f>
        <v>0</v>
      </c>
    </row>
    <row r="4150" spans="1:24" x14ac:dyDescent="0.3">
      <c r="A4150" s="64">
        <v>30812</v>
      </c>
      <c r="B4150" s="57">
        <v>0.13700000000000001</v>
      </c>
      <c r="C4150" s="57">
        <v>3.2829999999999999</v>
      </c>
      <c r="D4150" s="57">
        <v>3.5880000000000001</v>
      </c>
      <c r="E4150" s="57">
        <f t="shared" si="1049"/>
        <v>0.13700000000000001</v>
      </c>
      <c r="F4150" s="57">
        <f t="shared" si="1050"/>
        <v>3.4510000000000001</v>
      </c>
      <c r="G4150" s="57">
        <f t="shared" si="1051"/>
        <v>0</v>
      </c>
      <c r="H4150" s="57">
        <f>IF(Q4149&gt;SetUp!$B$56,SetUp!$B$56,Q4149)</f>
        <v>23.589935945976602</v>
      </c>
      <c r="I4150" s="57">
        <f t="shared" si="1056"/>
        <v>5.0394068251881743</v>
      </c>
      <c r="J4150" s="57">
        <f>MIN(F4150,H4150,(1-EXP(-SetUp!$B$52*H4150/SetUp!$B$56))*F4150)</f>
        <v>3.3644699431566494</v>
      </c>
      <c r="K4150" s="57">
        <f t="shared" si="1052"/>
        <v>20.225466002819953</v>
      </c>
      <c r="L4150" s="57">
        <f>IF(I4150&lt;=0,0,MIN(SetUp!$B$50*I4150^SetUp!$B$55,I4150))</f>
        <v>0.30315300960368996</v>
      </c>
      <c r="M4150" s="57">
        <f t="shared" si="1053"/>
        <v>4.736253815584484</v>
      </c>
      <c r="N4150" s="57">
        <f>IF(SetUp!$B$62=0,X4150,(B4150-E4150)*(1-(H4150/SetUp!$B$66/SetUp!$B$56)))</f>
        <v>0</v>
      </c>
      <c r="O4150" s="57">
        <f>K4150*SetUp!$B$65</f>
        <v>0</v>
      </c>
      <c r="P4150" s="57">
        <f>MIN(SetUp!$B$54*L4150^SetUp!$B$51,L4150)</f>
        <v>0.15878250063054816</v>
      </c>
      <c r="Q4150" s="57">
        <f t="shared" si="1054"/>
        <v>20.225466002819953</v>
      </c>
      <c r="R4150" s="57">
        <f>IF((H4150+N4150-O4150)&gt;SetUp!$B$56,T4149+H4150+N4150-O4150-SetUp!$B$56,T4149)</f>
        <v>0</v>
      </c>
      <c r="S4150" s="57">
        <f>R4150*SetUp!$B$65</f>
        <v>0</v>
      </c>
      <c r="T4150" s="57">
        <f>IF((R4150-S4150)&lt;SetUp!$B$53,R4150-S4150,SetUp!$B$53)</f>
        <v>0</v>
      </c>
      <c r="U4150" s="57">
        <f t="shared" si="1055"/>
        <v>4.736253815584484</v>
      </c>
      <c r="V4150" s="57">
        <f>(L4150-P4150)/1000*SetUp!$B$13*1000000/SetUp!$B$48</f>
        <v>8.2114600455863513</v>
      </c>
      <c r="W4150" s="57">
        <f t="shared" si="1057"/>
        <v>-1.2212453270876722E-15</v>
      </c>
      <c r="X4150" s="57">
        <f>MAX((SetUp!$B$56*(1-($H4150/SetUp!$B$56)^2)*TANH(($B4150-$D4150)/SetUp!$B$56))/(1+$H4150/SetUp!$B$56*TANH(($B4150-$D4150)/SetUp!$B$56)),0)</f>
        <v>0</v>
      </c>
    </row>
    <row r="4151" spans="1:24" x14ac:dyDescent="0.3">
      <c r="A4151" s="64">
        <v>30813</v>
      </c>
      <c r="B4151" s="57">
        <v>0.187</v>
      </c>
      <c r="C4151" s="57">
        <v>2.137</v>
      </c>
      <c r="D4151" s="57">
        <v>3.5880000000000001</v>
      </c>
      <c r="E4151" s="57">
        <f t="shared" si="1049"/>
        <v>0.187</v>
      </c>
      <c r="F4151" s="57">
        <f t="shared" si="1050"/>
        <v>3.4010000000000002</v>
      </c>
      <c r="G4151" s="57">
        <f t="shared" si="1051"/>
        <v>0</v>
      </c>
      <c r="H4151" s="57">
        <f>IF(Q4150&gt;SetUp!$B$56,SetUp!$B$56,Q4150)</f>
        <v>20.225466002819953</v>
      </c>
      <c r="I4151" s="57">
        <f t="shared" si="1056"/>
        <v>4.736253815584484</v>
      </c>
      <c r="J4151" s="57">
        <f>MIN(F4151,H4151,(1-EXP(-SetUp!$B$52*H4151/SetUp!$B$56))*F4151)</f>
        <v>3.2567431022792337</v>
      </c>
      <c r="K4151" s="57">
        <f t="shared" si="1052"/>
        <v>16.968722900540719</v>
      </c>
      <c r="L4151" s="57">
        <f>IF(I4151&lt;=0,0,MIN(SetUp!$B$50*I4151^SetUp!$B$55,I4151))</f>
        <v>0.2733722735384933</v>
      </c>
      <c r="M4151" s="57">
        <f t="shared" si="1053"/>
        <v>4.4628815420459906</v>
      </c>
      <c r="N4151" s="57">
        <f>IF(SetUp!$B$62=0,X4151,(B4151-E4151)*(1-(H4151/SetUp!$B$66/SetUp!$B$56)))</f>
        <v>0</v>
      </c>
      <c r="O4151" s="57">
        <f>K4151*SetUp!$B$65</f>
        <v>0</v>
      </c>
      <c r="P4151" s="57">
        <f>MIN(SetUp!$B$54*L4151^SetUp!$B$51,L4151)</f>
        <v>0.14343633478454393</v>
      </c>
      <c r="Q4151" s="57">
        <f t="shared" si="1054"/>
        <v>16.968722900540719</v>
      </c>
      <c r="R4151" s="57">
        <f>IF((H4151+N4151-O4151)&gt;SetUp!$B$56,T4150+H4151+N4151-O4151-SetUp!$B$56,T4150)</f>
        <v>0</v>
      </c>
      <c r="S4151" s="57">
        <f>R4151*SetUp!$B$65</f>
        <v>0</v>
      </c>
      <c r="T4151" s="57">
        <f>IF((R4151-S4151)&lt;SetUp!$B$53,R4151-S4151,SetUp!$B$53)</f>
        <v>0</v>
      </c>
      <c r="U4151" s="57">
        <f t="shared" si="1055"/>
        <v>4.4628815420459906</v>
      </c>
      <c r="V4151" s="57">
        <f>(L4151-P4151)/1000*SetUp!$B$13*1000000/SetUp!$B$48</f>
        <v>7.3904551362515782</v>
      </c>
      <c r="W4151" s="57">
        <f t="shared" si="1057"/>
        <v>0</v>
      </c>
      <c r="X4151" s="57">
        <f>MAX((SetUp!$B$56*(1-($H4151/SetUp!$B$56)^2)*TANH(($B4151-$D4151)/SetUp!$B$56))/(1+$H4151/SetUp!$B$56*TANH(($B4151-$D4151)/SetUp!$B$56)),0)</f>
        <v>0</v>
      </c>
    </row>
    <row r="4152" spans="1:24" x14ac:dyDescent="0.3">
      <c r="A4152" s="64">
        <v>30814</v>
      </c>
      <c r="B4152" s="57">
        <v>11.211</v>
      </c>
      <c r="C4152" s="57">
        <v>1.9</v>
      </c>
      <c r="D4152" s="57">
        <v>3.5880000000000001</v>
      </c>
      <c r="E4152" s="57">
        <f t="shared" si="1049"/>
        <v>3.5880000000000001</v>
      </c>
      <c r="F4152" s="57">
        <f t="shared" si="1050"/>
        <v>0</v>
      </c>
      <c r="G4152" s="57">
        <f t="shared" si="1051"/>
        <v>0.78415851639369194</v>
      </c>
      <c r="H4152" s="57">
        <f>IF(Q4151&gt;SetUp!$B$56,SetUp!$B$56,Q4151)</f>
        <v>16.968722900540719</v>
      </c>
      <c r="I4152" s="57">
        <f t="shared" si="1056"/>
        <v>5.2470400584396826</v>
      </c>
      <c r="J4152" s="57">
        <f>MIN(F4152,H4152,(1-EXP(-SetUp!$B$52*H4152/SetUp!$B$56))*F4152)</f>
        <v>0</v>
      </c>
      <c r="K4152" s="57">
        <f t="shared" si="1052"/>
        <v>16.968722900540719</v>
      </c>
      <c r="L4152" s="57">
        <f>IF(I4152&lt;=0,0,MIN(SetUp!$B$50*I4152^SetUp!$B$55,I4152))</f>
        <v>0.32425510141175062</v>
      </c>
      <c r="M4152" s="57">
        <f t="shared" si="1053"/>
        <v>4.9227849570279316</v>
      </c>
      <c r="N4152" s="57">
        <f>IF(SetUp!$B$62=0,X4152,(B4152-E4152)*(1-(H4152/SetUp!$B$66/SetUp!$B$56)))</f>
        <v>6.8388414836063083</v>
      </c>
      <c r="O4152" s="57">
        <f>K4152*SetUp!$B$65</f>
        <v>0</v>
      </c>
      <c r="P4152" s="57">
        <f>MIN(SetUp!$B$54*L4152^SetUp!$B$51,L4152)</f>
        <v>0.1696408337923978</v>
      </c>
      <c r="Q4152" s="57">
        <f t="shared" si="1054"/>
        <v>23.807564384147028</v>
      </c>
      <c r="R4152" s="57">
        <f>IF((H4152+N4152-O4152)&gt;SetUp!$B$56,T4151+H4152+N4152-O4152-SetUp!$B$56,T4151)</f>
        <v>0</v>
      </c>
      <c r="S4152" s="57">
        <f>R4152*SetUp!$B$65</f>
        <v>0</v>
      </c>
      <c r="T4152" s="57">
        <f>IF((R4152-S4152)&lt;SetUp!$B$53,R4152-S4152,SetUp!$B$53)</f>
        <v>0</v>
      </c>
      <c r="U4152" s="57">
        <f t="shared" si="1055"/>
        <v>4.9227849570279316</v>
      </c>
      <c r="V4152" s="57">
        <f>(L4152-P4152)/1000*SetUp!$B$13*1000000/SetUp!$B$48</f>
        <v>8.79410130271207</v>
      </c>
      <c r="W4152" s="57">
        <f t="shared" si="1057"/>
        <v>1.4432899320127035E-15</v>
      </c>
      <c r="X4152" s="57">
        <f>MAX((SetUp!$B$56*(1-($H4152/SetUp!$B$56)^2)*TANH(($B4152-$D4152)/SetUp!$B$56))/(1+$H4152/SetUp!$B$56*TANH(($B4152-$D4152)/SetUp!$B$56)),0)</f>
        <v>6.8388414836063083</v>
      </c>
    </row>
    <row r="4153" spans="1:24" x14ac:dyDescent="0.3">
      <c r="A4153" s="64">
        <v>30815</v>
      </c>
      <c r="B4153" s="57">
        <v>3.6869999999999998</v>
      </c>
      <c r="C4153" s="57">
        <v>2.137</v>
      </c>
      <c r="D4153" s="57">
        <v>3.5880000000000001</v>
      </c>
      <c r="E4153" s="57">
        <f t="shared" si="1049"/>
        <v>3.5880000000000001</v>
      </c>
      <c r="F4153" s="57">
        <f t="shared" si="1050"/>
        <v>0</v>
      </c>
      <c r="G4153" s="57">
        <f t="shared" si="1051"/>
        <v>1.3748638594983278E-2</v>
      </c>
      <c r="H4153" s="57">
        <f>IF(Q4152&gt;SetUp!$B$56,SetUp!$B$56,Q4152)</f>
        <v>23.807564384147028</v>
      </c>
      <c r="I4153" s="57">
        <f t="shared" si="1056"/>
        <v>4.9365335956229153</v>
      </c>
      <c r="J4153" s="57">
        <f>MIN(F4153,H4153,(1-EXP(-SetUp!$B$52*H4153/SetUp!$B$56))*F4153)</f>
        <v>0</v>
      </c>
      <c r="K4153" s="57">
        <f t="shared" si="1052"/>
        <v>23.807564384147028</v>
      </c>
      <c r="L4153" s="57">
        <f>IF(I4153&lt;=0,0,MIN(SetUp!$B$50*I4153^SetUp!$B$55,I4153))</f>
        <v>0.2929091999884052</v>
      </c>
      <c r="M4153" s="57">
        <f t="shared" si="1053"/>
        <v>4.64362439563451</v>
      </c>
      <c r="N4153" s="57">
        <f>IF(SetUp!$B$62=0,X4153,(B4153-E4153)*(1-(H4153/SetUp!$B$66/SetUp!$B$56)))</f>
        <v>8.5251361405016476E-2</v>
      </c>
      <c r="O4153" s="57">
        <f>K4153*SetUp!$B$65</f>
        <v>0</v>
      </c>
      <c r="P4153" s="57">
        <f>MIN(SetUp!$B$54*L4153^SetUp!$B$51,L4153)</f>
        <v>0.15350684102628182</v>
      </c>
      <c r="Q4153" s="57">
        <f t="shared" si="1054"/>
        <v>23.892815745552046</v>
      </c>
      <c r="R4153" s="57">
        <f>IF((H4153+N4153-O4153)&gt;SetUp!$B$56,T4152+H4153+N4153-O4153-SetUp!$B$56,T4152)</f>
        <v>0</v>
      </c>
      <c r="S4153" s="57">
        <f>R4153*SetUp!$B$65</f>
        <v>0</v>
      </c>
      <c r="T4153" s="57">
        <f>IF((R4153-S4153)&lt;SetUp!$B$53,R4153-S4153,SetUp!$B$53)</f>
        <v>0</v>
      </c>
      <c r="U4153" s="57">
        <f t="shared" si="1055"/>
        <v>4.64362439563451</v>
      </c>
      <c r="V4153" s="57">
        <f>(L4153-P4153)/1000*SetUp!$B$13*1000000/SetUp!$B$48</f>
        <v>7.9288831841059597</v>
      </c>
      <c r="W4153" s="57">
        <f t="shared" si="1057"/>
        <v>2.1649348980190553E-15</v>
      </c>
      <c r="X4153" s="57">
        <f>MAX((SetUp!$B$56*(1-($H4153/SetUp!$B$56)^2)*TANH(($B4153-$D4153)/SetUp!$B$56))/(1+$H4153/SetUp!$B$56*TANH(($B4153-$D4153)/SetUp!$B$56)),0)</f>
        <v>8.5251361405016476E-2</v>
      </c>
    </row>
    <row r="4154" spans="1:24" x14ac:dyDescent="0.3">
      <c r="A4154" s="64">
        <v>30816</v>
      </c>
      <c r="B4154" s="57">
        <v>7.9409999999999998</v>
      </c>
      <c r="C4154" s="57">
        <v>3.9849999999999999</v>
      </c>
      <c r="D4154" s="57">
        <v>3.5880000000000001</v>
      </c>
      <c r="E4154" s="57">
        <f t="shared" si="1049"/>
        <v>3.5880000000000001</v>
      </c>
      <c r="F4154" s="57">
        <f t="shared" si="1050"/>
        <v>0</v>
      </c>
      <c r="G4154" s="57">
        <f t="shared" si="1051"/>
        <v>0.70494025784142789</v>
      </c>
      <c r="H4154" s="57">
        <f>IF(Q4153&gt;SetUp!$B$56,SetUp!$B$56,Q4153)</f>
        <v>23.892815745552046</v>
      </c>
      <c r="I4154" s="57">
        <f t="shared" si="1056"/>
        <v>5.3485646534759379</v>
      </c>
      <c r="J4154" s="57">
        <f>MIN(F4154,H4154,(1-EXP(-SetUp!$B$52*H4154/SetUp!$B$56))*F4154)</f>
        <v>0</v>
      </c>
      <c r="K4154" s="57">
        <f t="shared" si="1052"/>
        <v>23.892815745552046</v>
      </c>
      <c r="L4154" s="57">
        <f>IF(I4154&lt;=0,0,MIN(SetUp!$B$50*I4154^SetUp!$B$55,I4154))</f>
        <v>0.33477904612333015</v>
      </c>
      <c r="M4154" s="57">
        <f t="shared" si="1053"/>
        <v>5.0137856073526077</v>
      </c>
      <c r="N4154" s="57">
        <f>IF(SetUp!$B$62=0,X4154,(B4154-E4154)*(1-(H4154/SetUp!$B$66/SetUp!$B$56)))</f>
        <v>3.6480597421585719</v>
      </c>
      <c r="O4154" s="57">
        <f>K4154*SetUp!$B$65</f>
        <v>0</v>
      </c>
      <c r="P4154" s="57">
        <f>MIN(SetUp!$B$54*L4154^SetUp!$B$51,L4154)</f>
        <v>0.17505151289745977</v>
      </c>
      <c r="Q4154" s="57">
        <f t="shared" si="1054"/>
        <v>27.540875487710618</v>
      </c>
      <c r="R4154" s="57">
        <f>IF((H4154+N4154-O4154)&gt;SetUp!$B$56,T4153+H4154+N4154-O4154-SetUp!$B$56,T4153)</f>
        <v>0</v>
      </c>
      <c r="S4154" s="57">
        <f>R4154*SetUp!$B$65</f>
        <v>0</v>
      </c>
      <c r="T4154" s="57">
        <f>IF((R4154-S4154)&lt;SetUp!$B$53,R4154-S4154,SetUp!$B$53)</f>
        <v>0</v>
      </c>
      <c r="U4154" s="57">
        <f t="shared" si="1055"/>
        <v>5.0137856073526077</v>
      </c>
      <c r="V4154" s="57">
        <f>(L4154-P4154)/1000*SetUp!$B$13*1000000/SetUp!$B$48</f>
        <v>9.0849320030332912</v>
      </c>
      <c r="W4154" s="57">
        <f t="shared" si="1057"/>
        <v>-9.4368957093138306E-16</v>
      </c>
      <c r="X4154" s="57">
        <f>MAX((SetUp!$B$56*(1-($H4154/SetUp!$B$56)^2)*TANH(($B4154-$D4154)/SetUp!$B$56))/(1+$H4154/SetUp!$B$56*TANH(($B4154-$D4154)/SetUp!$B$56)),0)</f>
        <v>3.6480597421585719</v>
      </c>
    </row>
    <row r="4155" spans="1:24" x14ac:dyDescent="0.3">
      <c r="A4155" s="64">
        <v>30817</v>
      </c>
      <c r="B4155" s="57">
        <v>8.7780000000000005</v>
      </c>
      <c r="C4155" s="57">
        <v>36.472999999999999</v>
      </c>
      <c r="D4155" s="57">
        <v>3.5880000000000001</v>
      </c>
      <c r="E4155" s="57">
        <f t="shared" si="1049"/>
        <v>3.5880000000000001</v>
      </c>
      <c r="F4155" s="57">
        <f t="shared" si="1050"/>
        <v>0</v>
      </c>
      <c r="G4155" s="57">
        <f t="shared" si="1051"/>
        <v>1.1123198860775432</v>
      </c>
      <c r="H4155" s="57">
        <f>IF(Q4154&gt;SetUp!$B$56,SetUp!$B$56,Q4154)</f>
        <v>27.540875487710618</v>
      </c>
      <c r="I4155" s="57">
        <f t="shared" si="1056"/>
        <v>6.1261054934301509</v>
      </c>
      <c r="J4155" s="57">
        <f>MIN(F4155,H4155,(1-EXP(-SetUp!$B$52*H4155/SetUp!$B$56))*F4155)</f>
        <v>0</v>
      </c>
      <c r="K4155" s="57">
        <f t="shared" si="1052"/>
        <v>27.540875487710618</v>
      </c>
      <c r="L4155" s="57">
        <f>IF(I4155&lt;=0,0,MIN(SetUp!$B$50*I4155^SetUp!$B$55,I4155))</f>
        <v>0.4197624987285708</v>
      </c>
      <c r="M4155" s="57">
        <f t="shared" si="1053"/>
        <v>5.70634299470158</v>
      </c>
      <c r="N4155" s="57">
        <f>IF(SetUp!$B$62=0,X4155,(B4155-E4155)*(1-(H4155/SetUp!$B$66/SetUp!$B$56)))</f>
        <v>4.0776801139224572</v>
      </c>
      <c r="O4155" s="57">
        <f>K4155*SetUp!$B$65</f>
        <v>0</v>
      </c>
      <c r="P4155" s="57">
        <f>MIN(SetUp!$B$54*L4155^SetUp!$B$51,L4155)</f>
        <v>0.21864517357042837</v>
      </c>
      <c r="Q4155" s="57">
        <f t="shared" si="1054"/>
        <v>31.618555601633076</v>
      </c>
      <c r="R4155" s="57">
        <f>IF((H4155+N4155-O4155)&gt;SetUp!$B$56,T4154+H4155+N4155-O4155-SetUp!$B$56,T4154)</f>
        <v>0</v>
      </c>
      <c r="S4155" s="57">
        <f>R4155*SetUp!$B$65</f>
        <v>0</v>
      </c>
      <c r="T4155" s="57">
        <f>IF((R4155-S4155)&lt;SetUp!$B$53,R4155-S4155,SetUp!$B$53)</f>
        <v>0</v>
      </c>
      <c r="U4155" s="57">
        <f t="shared" si="1055"/>
        <v>5.70634299470158</v>
      </c>
      <c r="V4155" s="57">
        <f>(L4155-P4155)/1000*SetUp!$B$13*1000000/SetUp!$B$48</f>
        <v>11.439087468469884</v>
      </c>
      <c r="W4155" s="57">
        <f t="shared" si="1057"/>
        <v>0</v>
      </c>
      <c r="X4155" s="57">
        <f>MAX((SetUp!$B$56*(1-($H4155/SetUp!$B$56)^2)*TANH(($B4155-$D4155)/SetUp!$B$56))/(1+$H4155/SetUp!$B$56*TANH(($B4155-$D4155)/SetUp!$B$56)),0)</f>
        <v>4.0776801139224572</v>
      </c>
    </row>
    <row r="4156" spans="1:24" x14ac:dyDescent="0.3">
      <c r="A4156" s="64">
        <v>30818</v>
      </c>
      <c r="B4156" s="57">
        <v>2.9790000000000001</v>
      </c>
      <c r="C4156" s="57">
        <v>7.2130000000000001</v>
      </c>
      <c r="D4156" s="57">
        <v>3.5880000000000001</v>
      </c>
      <c r="E4156" s="57">
        <f t="shared" si="1049"/>
        <v>2.9790000000000001</v>
      </c>
      <c r="F4156" s="57">
        <f t="shared" si="1050"/>
        <v>0.60899999999999999</v>
      </c>
      <c r="G4156" s="57">
        <f t="shared" si="1051"/>
        <v>0</v>
      </c>
      <c r="H4156" s="57">
        <f>IF(Q4155&gt;SetUp!$B$56,SetUp!$B$56,Q4155)</f>
        <v>31.618555601633076</v>
      </c>
      <c r="I4156" s="57">
        <f t="shared" si="1056"/>
        <v>5.70634299470158</v>
      </c>
      <c r="J4156" s="57">
        <f>MIN(F4156,H4156,(1-EXP(-SetUp!$B$52*H4156/SetUp!$B$56))*F4156)</f>
        <v>0.60464458910966579</v>
      </c>
      <c r="K4156" s="57">
        <f t="shared" si="1052"/>
        <v>31.013911012523412</v>
      </c>
      <c r="L4156" s="57">
        <f>IF(I4156&lt;=0,0,MIN(SetUp!$B$50*I4156^SetUp!$B$55,I4156))</f>
        <v>0.3729288413936952</v>
      </c>
      <c r="M4156" s="57">
        <f t="shared" si="1053"/>
        <v>5.3334141533078849</v>
      </c>
      <c r="N4156" s="57">
        <f>IF(SetUp!$B$62=0,X4156,(B4156-E4156)*(1-(H4156/SetUp!$B$66/SetUp!$B$56)))</f>
        <v>0</v>
      </c>
      <c r="O4156" s="57">
        <f>K4156*SetUp!$B$65</f>
        <v>0</v>
      </c>
      <c r="P4156" s="57">
        <f>MIN(SetUp!$B$54*L4156^SetUp!$B$51,L4156)</f>
        <v>0.19464186769826394</v>
      </c>
      <c r="Q4156" s="57">
        <f t="shared" si="1054"/>
        <v>31.013911012523412</v>
      </c>
      <c r="R4156" s="57">
        <f>IF((H4156+N4156-O4156)&gt;SetUp!$B$56,T4155+H4156+N4156-O4156-SetUp!$B$56,T4155)</f>
        <v>0</v>
      </c>
      <c r="S4156" s="57">
        <f>R4156*SetUp!$B$65</f>
        <v>0</v>
      </c>
      <c r="T4156" s="57">
        <f>IF((R4156-S4156)&lt;SetUp!$B$53,R4156-S4156,SetUp!$B$53)</f>
        <v>0</v>
      </c>
      <c r="U4156" s="57">
        <f t="shared" si="1055"/>
        <v>5.3334141533078849</v>
      </c>
      <c r="V4156" s="57">
        <f>(L4156-P4156)/1000*SetUp!$B$13*1000000/SetUp!$B$48</f>
        <v>10.140549974932174</v>
      </c>
      <c r="W4156" s="57">
        <f t="shared" si="1057"/>
        <v>-2.2204460492503131E-15</v>
      </c>
      <c r="X4156" s="57">
        <f>MAX((SetUp!$B$56*(1-($H4156/SetUp!$B$56)^2)*TANH(($B4156-$D4156)/SetUp!$B$56))/(1+$H4156/SetUp!$B$56*TANH(($B4156-$D4156)/SetUp!$B$56)),0)</f>
        <v>0</v>
      </c>
    </row>
    <row r="4157" spans="1:24" x14ac:dyDescent="0.3">
      <c r="A4157" s="64">
        <v>30819</v>
      </c>
      <c r="B4157" s="57">
        <v>1.329</v>
      </c>
      <c r="C4157" s="57">
        <v>2.9660000000000002</v>
      </c>
      <c r="D4157" s="57">
        <v>3.5880000000000001</v>
      </c>
      <c r="E4157" s="57">
        <f t="shared" si="1049"/>
        <v>1.329</v>
      </c>
      <c r="F4157" s="57">
        <f t="shared" si="1050"/>
        <v>2.2590000000000003</v>
      </c>
      <c r="G4157" s="57">
        <f t="shared" si="1051"/>
        <v>0</v>
      </c>
      <c r="H4157" s="57">
        <f>IF(Q4156&gt;SetUp!$B$56,SetUp!$B$56,Q4156)</f>
        <v>31.013911012523412</v>
      </c>
      <c r="I4157" s="57">
        <f t="shared" si="1056"/>
        <v>5.3334141533078849</v>
      </c>
      <c r="J4157" s="57">
        <f>MIN(F4157,H4157,(1-EXP(-SetUp!$B$52*H4157/SetUp!$B$56))*F4157)</f>
        <v>2.2412434596094122</v>
      </c>
      <c r="K4157" s="57">
        <f t="shared" si="1052"/>
        <v>28.772667552914001</v>
      </c>
      <c r="L4157" s="57">
        <f>IF(I4157&lt;=0,0,MIN(SetUp!$B$50*I4157^SetUp!$B$55,I4157))</f>
        <v>0.33320003078110177</v>
      </c>
      <c r="M4157" s="57">
        <f t="shared" si="1053"/>
        <v>5.0002141225267831</v>
      </c>
      <c r="N4157" s="57">
        <f>IF(SetUp!$B$62=0,X4157,(B4157-E4157)*(1-(H4157/SetUp!$B$66/SetUp!$B$56)))</f>
        <v>0</v>
      </c>
      <c r="O4157" s="57">
        <f>K4157*SetUp!$B$65</f>
        <v>0</v>
      </c>
      <c r="P4157" s="57">
        <f>MIN(SetUp!$B$54*L4157^SetUp!$B$51,L4157)</f>
        <v>0.17423987997802795</v>
      </c>
      <c r="Q4157" s="57">
        <f t="shared" si="1054"/>
        <v>28.772667552914001</v>
      </c>
      <c r="R4157" s="57">
        <f>IF((H4157+N4157-O4157)&gt;SetUp!$B$56,T4156+H4157+N4157-O4157-SetUp!$B$56,T4156)</f>
        <v>0</v>
      </c>
      <c r="S4157" s="57">
        <f>R4157*SetUp!$B$65</f>
        <v>0</v>
      </c>
      <c r="T4157" s="57">
        <f>IF((R4157-S4157)&lt;SetUp!$B$53,R4157-S4157,SetUp!$B$53)</f>
        <v>0</v>
      </c>
      <c r="U4157" s="57">
        <f t="shared" si="1055"/>
        <v>5.0002141225267831</v>
      </c>
      <c r="V4157" s="57">
        <f>(L4157-P4157)/1000*SetUp!$B$13*1000000/SetUp!$B$48</f>
        <v>9.041285068840855</v>
      </c>
      <c r="W4157" s="57">
        <f t="shared" si="1057"/>
        <v>3.0531133177191805E-15</v>
      </c>
      <c r="X4157" s="57">
        <f>MAX((SetUp!$B$56*(1-($H4157/SetUp!$B$56)^2)*TANH(($B4157-$D4157)/SetUp!$B$56))/(1+$H4157/SetUp!$B$56*TANH(($B4157-$D4157)/SetUp!$B$56)),0)</f>
        <v>0</v>
      </c>
    </row>
    <row r="4158" spans="1:24" x14ac:dyDescent="0.3">
      <c r="A4158" s="64">
        <v>30820</v>
      </c>
      <c r="B4158" s="57">
        <v>1.464</v>
      </c>
      <c r="C4158" s="57">
        <v>2.3940000000000001</v>
      </c>
      <c r="D4158" s="57">
        <v>3.5880000000000001</v>
      </c>
      <c r="E4158" s="57">
        <f t="shared" si="1049"/>
        <v>1.464</v>
      </c>
      <c r="F4158" s="57">
        <f t="shared" si="1050"/>
        <v>2.1240000000000001</v>
      </c>
      <c r="G4158" s="57">
        <f t="shared" si="1051"/>
        <v>0</v>
      </c>
      <c r="H4158" s="57">
        <f>IF(Q4157&gt;SetUp!$B$56,SetUp!$B$56,Q4157)</f>
        <v>28.772667552914001</v>
      </c>
      <c r="I4158" s="57">
        <f t="shared" si="1056"/>
        <v>5.0002141225267831</v>
      </c>
      <c r="J4158" s="57">
        <f>MIN(F4158,H4158,(1-EXP(-SetUp!$B$52*H4158/SetUp!$B$56))*F4158)</f>
        <v>2.1003035066514055</v>
      </c>
      <c r="K4158" s="57">
        <f t="shared" si="1052"/>
        <v>26.672364046262594</v>
      </c>
      <c r="L4158" s="57">
        <f>IF(I4158&lt;=0,0,MIN(SetUp!$B$50*I4158^SetUp!$B$55,I4158))</f>
        <v>0.29923371314419805</v>
      </c>
      <c r="M4158" s="57">
        <f t="shared" si="1053"/>
        <v>4.7009804093825851</v>
      </c>
      <c r="N4158" s="57">
        <f>IF(SetUp!$B$62=0,X4158,(B4158-E4158)*(1-(H4158/SetUp!$B$66/SetUp!$B$56)))</f>
        <v>0</v>
      </c>
      <c r="O4158" s="57">
        <f>K4158*SetUp!$B$65</f>
        <v>0</v>
      </c>
      <c r="P4158" s="57">
        <f>MIN(SetUp!$B$54*L4158^SetUp!$B$51,L4158)</f>
        <v>0.15676438945711163</v>
      </c>
      <c r="Q4158" s="57">
        <f t="shared" si="1054"/>
        <v>26.672364046262594</v>
      </c>
      <c r="R4158" s="57">
        <f>IF((H4158+N4158-O4158)&gt;SetUp!$B$56,T4157+H4158+N4158-O4158-SetUp!$B$56,T4157)</f>
        <v>0</v>
      </c>
      <c r="S4158" s="57">
        <f>R4158*SetUp!$B$65</f>
        <v>0</v>
      </c>
      <c r="T4158" s="57">
        <f>IF((R4158-S4158)&lt;SetUp!$B$53,R4158-S4158,SetUp!$B$53)</f>
        <v>0</v>
      </c>
      <c r="U4158" s="57">
        <f t="shared" si="1055"/>
        <v>4.7009804093825851</v>
      </c>
      <c r="V4158" s="57">
        <f>(L4158-P4158)/1000*SetUp!$B$13*1000000/SetUp!$B$48</f>
        <v>8.1033250315399243</v>
      </c>
      <c r="W4158" s="57">
        <f t="shared" si="1057"/>
        <v>-2.6090241078691179E-15</v>
      </c>
      <c r="X4158" s="57">
        <f>MAX((SetUp!$B$56*(1-($H4158/SetUp!$B$56)^2)*TANH(($B4158-$D4158)/SetUp!$B$56))/(1+$H4158/SetUp!$B$56*TANH(($B4158-$D4158)/SetUp!$B$56)),0)</f>
        <v>0</v>
      </c>
    </row>
    <row r="4159" spans="1:24" x14ac:dyDescent="0.3">
      <c r="A4159" s="64">
        <v>30821</v>
      </c>
      <c r="B4159" s="57">
        <v>8.2639999999999993</v>
      </c>
      <c r="C4159" s="57">
        <v>2.2629999999999999</v>
      </c>
      <c r="D4159" s="57">
        <v>3.5880000000000001</v>
      </c>
      <c r="E4159" s="57">
        <f t="shared" si="1049"/>
        <v>3.5880000000000001</v>
      </c>
      <c r="F4159" s="57">
        <f t="shared" si="1050"/>
        <v>0</v>
      </c>
      <c r="G4159" s="57">
        <f t="shared" si="1051"/>
        <v>0.93278853384348182</v>
      </c>
      <c r="H4159" s="57">
        <f>IF(Q4158&gt;SetUp!$B$56,SetUp!$B$56,Q4158)</f>
        <v>26.672364046262594</v>
      </c>
      <c r="I4159" s="57">
        <f t="shared" si="1056"/>
        <v>5.6337689432260669</v>
      </c>
      <c r="J4159" s="57">
        <f>MIN(F4159,H4159,(1-EXP(-SetUp!$B$52*H4159/SetUp!$B$56))*F4159)</f>
        <v>0</v>
      </c>
      <c r="K4159" s="57">
        <f t="shared" si="1052"/>
        <v>26.672364046262594</v>
      </c>
      <c r="L4159" s="57">
        <f>IF(I4159&lt;=0,0,MIN(SetUp!$B$50*I4159^SetUp!$B$55,I4159))</f>
        <v>0.36505746752192403</v>
      </c>
      <c r="M4159" s="57">
        <f t="shared" si="1053"/>
        <v>5.2687114757041424</v>
      </c>
      <c r="N4159" s="57">
        <f>IF(SetUp!$B$62=0,X4159,(B4159-E4159)*(1-(H4159/SetUp!$B$66/SetUp!$B$56)))</f>
        <v>3.7432114661565175</v>
      </c>
      <c r="O4159" s="57">
        <f>K4159*SetUp!$B$65</f>
        <v>0</v>
      </c>
      <c r="P4159" s="57">
        <f>MIN(SetUp!$B$54*L4159^SetUp!$B$51,L4159)</f>
        <v>0.19060273974159447</v>
      </c>
      <c r="Q4159" s="57">
        <f t="shared" si="1054"/>
        <v>30.41557551241911</v>
      </c>
      <c r="R4159" s="57">
        <f>IF((H4159+N4159-O4159)&gt;SetUp!$B$56,T4158+H4159+N4159-O4159-SetUp!$B$56,T4158)</f>
        <v>0</v>
      </c>
      <c r="S4159" s="57">
        <f>R4159*SetUp!$B$65</f>
        <v>0</v>
      </c>
      <c r="T4159" s="57">
        <f>IF((R4159-S4159)&lt;SetUp!$B$53,R4159-S4159,SetUp!$B$53)</f>
        <v>0</v>
      </c>
      <c r="U4159" s="57">
        <f t="shared" si="1055"/>
        <v>5.2687114757041424</v>
      </c>
      <c r="V4159" s="57">
        <f>(L4159-P4159)/1000*SetUp!$B$13*1000000/SetUp!$B$48</f>
        <v>9.9225807065508249</v>
      </c>
      <c r="W4159" s="57">
        <f t="shared" si="1057"/>
        <v>4.4408920985006262E-16</v>
      </c>
      <c r="X4159" s="57">
        <f>MAX((SetUp!$B$56*(1-($H4159/SetUp!$B$56)^2)*TANH(($B4159-$D4159)/SetUp!$B$56))/(1+$H4159/SetUp!$B$56*TANH(($B4159-$D4159)/SetUp!$B$56)),0)</f>
        <v>3.7432114661565175</v>
      </c>
    </row>
    <row r="4160" spans="1:24" x14ac:dyDescent="0.3">
      <c r="A4160" s="64">
        <v>30822</v>
      </c>
      <c r="B4160" s="57">
        <v>14.51</v>
      </c>
      <c r="C4160" s="57">
        <v>11.081</v>
      </c>
      <c r="D4160" s="57">
        <v>3.5880000000000001</v>
      </c>
      <c r="E4160" s="57">
        <f t="shared" si="1049"/>
        <v>3.5880000000000001</v>
      </c>
      <c r="F4160" s="57">
        <f t="shared" si="1050"/>
        <v>0</v>
      </c>
      <c r="G4160" s="57">
        <f t="shared" si="1051"/>
        <v>3.1705720723523925</v>
      </c>
      <c r="H4160" s="57">
        <f>IF(Q4159&gt;SetUp!$B$56,SetUp!$B$56,Q4159)</f>
        <v>30.41557551241911</v>
      </c>
      <c r="I4160" s="57">
        <f t="shared" si="1056"/>
        <v>8.4392835480565349</v>
      </c>
      <c r="J4160" s="57">
        <f>MIN(F4160,H4160,(1-EXP(-SetUp!$B$52*H4160/SetUp!$B$56))*F4160)</f>
        <v>0</v>
      </c>
      <c r="K4160" s="57">
        <f t="shared" si="1052"/>
        <v>30.41557551241911</v>
      </c>
      <c r="L4160" s="57">
        <f>IF(I4160&lt;=0,0,MIN(SetUp!$B$50*I4160^SetUp!$B$55,I4160))</f>
        <v>0.71593261749790871</v>
      </c>
      <c r="M4160" s="57">
        <f t="shared" si="1053"/>
        <v>7.7233509305586265</v>
      </c>
      <c r="N4160" s="57">
        <f>IF(SetUp!$B$62=0,X4160,(B4160-E4160)*(1-(H4160/SetUp!$B$66/SetUp!$B$56)))</f>
        <v>7.7514279276476081</v>
      </c>
      <c r="O4160" s="57">
        <f>K4160*SetUp!$B$65</f>
        <v>0</v>
      </c>
      <c r="P4160" s="57">
        <f>MIN(SetUp!$B$54*L4160^SetUp!$B$51,L4160)</f>
        <v>0.36954206322880262</v>
      </c>
      <c r="Q4160" s="57">
        <f t="shared" si="1054"/>
        <v>38.167003440066722</v>
      </c>
      <c r="R4160" s="57">
        <f>IF((H4160+N4160-O4160)&gt;SetUp!$B$56,T4159+H4160+N4160-O4160-SetUp!$B$56,T4159)</f>
        <v>0</v>
      </c>
      <c r="S4160" s="57">
        <f>R4160*SetUp!$B$65</f>
        <v>0</v>
      </c>
      <c r="T4160" s="57">
        <f>IF((R4160-S4160)&lt;SetUp!$B$53,R4160-S4160,SetUp!$B$53)</f>
        <v>0</v>
      </c>
      <c r="U4160" s="57">
        <f t="shared" si="1055"/>
        <v>7.7233509305586265</v>
      </c>
      <c r="V4160" s="57">
        <f>(L4160-P4160)/1000*SetUp!$B$13*1000000/SetUp!$B$48</f>
        <v>19.701892143903383</v>
      </c>
      <c r="W4160" s="57">
        <f t="shared" si="1057"/>
        <v>2.1094237467877974E-15</v>
      </c>
      <c r="X4160" s="57">
        <f>MAX((SetUp!$B$56*(1-($H4160/SetUp!$B$56)^2)*TANH(($B4160-$D4160)/SetUp!$B$56))/(1+$H4160/SetUp!$B$56*TANH(($B4160-$D4160)/SetUp!$B$56)),0)</f>
        <v>7.7514279276476081</v>
      </c>
    </row>
    <row r="4161" spans="1:24" x14ac:dyDescent="0.3">
      <c r="A4161" s="64">
        <v>30823</v>
      </c>
      <c r="B4161" s="57">
        <v>9.7050000000000001</v>
      </c>
      <c r="C4161" s="57">
        <v>122.04600000000001</v>
      </c>
      <c r="D4161" s="57">
        <v>3.5880000000000001</v>
      </c>
      <c r="E4161" s="57">
        <f t="shared" si="1049"/>
        <v>3.5880000000000001</v>
      </c>
      <c r="F4161" s="57">
        <f t="shared" si="1050"/>
        <v>0</v>
      </c>
      <c r="G4161" s="57">
        <f t="shared" si="1051"/>
        <v>2.398730610190531</v>
      </c>
      <c r="H4161" s="57">
        <f>IF(Q4160&gt;SetUp!$B$56,SetUp!$B$56,Q4160)</f>
        <v>38.167003440066722</v>
      </c>
      <c r="I4161" s="57">
        <f t="shared" si="1056"/>
        <v>10.122081540749157</v>
      </c>
      <c r="J4161" s="57">
        <f>MIN(F4161,H4161,(1-EXP(-SetUp!$B$52*H4161/SetUp!$B$56))*F4161)</f>
        <v>0</v>
      </c>
      <c r="K4161" s="57">
        <f t="shared" si="1052"/>
        <v>38.167003440066722</v>
      </c>
      <c r="L4161" s="57">
        <f>IF(I4161&lt;=0,0,MIN(SetUp!$B$50*I4161^SetUp!$B$55,I4161))</f>
        <v>0.96934692503961795</v>
      </c>
      <c r="M4161" s="57">
        <f t="shared" si="1053"/>
        <v>9.1527346157095391</v>
      </c>
      <c r="N4161" s="57">
        <f>IF(SetUp!$B$62=0,X4161,(B4161-E4161)*(1-(H4161/SetUp!$B$66/SetUp!$B$56)))</f>
        <v>3.718269389809469</v>
      </c>
      <c r="O4161" s="57">
        <f>K4161*SetUp!$B$65</f>
        <v>0</v>
      </c>
      <c r="P4161" s="57">
        <f>MIN(SetUp!$B$54*L4161^SetUp!$B$51,L4161)</f>
        <v>0.49777385027798621</v>
      </c>
      <c r="Q4161" s="57">
        <f t="shared" si="1054"/>
        <v>41.885272829876193</v>
      </c>
      <c r="R4161" s="57">
        <f>IF((H4161+N4161-O4161)&gt;SetUp!$B$56,T4160+H4161+N4161-O4161-SetUp!$B$56,T4160)</f>
        <v>0</v>
      </c>
      <c r="S4161" s="57">
        <f>R4161*SetUp!$B$65</f>
        <v>0</v>
      </c>
      <c r="T4161" s="57">
        <f>IF((R4161-S4161)&lt;SetUp!$B$53,R4161-S4161,SetUp!$B$53)</f>
        <v>0</v>
      </c>
      <c r="U4161" s="57">
        <f t="shared" si="1055"/>
        <v>9.1527346157095391</v>
      </c>
      <c r="V4161" s="57">
        <f>(L4161-P4161)/1000*SetUp!$B$13*1000000/SetUp!$B$48</f>
        <v>26.821983863060531</v>
      </c>
      <c r="W4161" s="57">
        <f t="shared" si="1057"/>
        <v>3.4416913763379853E-15</v>
      </c>
      <c r="X4161" s="57">
        <f>MAX((SetUp!$B$56*(1-($H4161/SetUp!$B$56)^2)*TANH(($B4161-$D4161)/SetUp!$B$56))/(1+$H4161/SetUp!$B$56*TANH(($B4161-$D4161)/SetUp!$B$56)),0)</f>
        <v>3.718269389809469</v>
      </c>
    </row>
    <row r="4162" spans="1:24" x14ac:dyDescent="0.3">
      <c r="A4162" s="64">
        <v>30824</v>
      </c>
      <c r="B4162" s="57">
        <v>5.01</v>
      </c>
      <c r="C4162" s="57">
        <v>92.739000000000004</v>
      </c>
      <c r="D4162" s="57">
        <v>3.5880000000000001</v>
      </c>
      <c r="E4162" s="57">
        <f t="shared" si="1049"/>
        <v>3.5880000000000001</v>
      </c>
      <c r="F4162" s="57">
        <f t="shared" si="1050"/>
        <v>0</v>
      </c>
      <c r="G4162" s="57">
        <f t="shared" si="1051"/>
        <v>0.62084479021885675</v>
      </c>
      <c r="H4162" s="57">
        <f>IF(Q4161&gt;SetUp!$B$56,SetUp!$B$56,Q4161)</f>
        <v>41.885272829876193</v>
      </c>
      <c r="I4162" s="57">
        <f t="shared" si="1056"/>
        <v>9.7735794059283965</v>
      </c>
      <c r="J4162" s="57">
        <f>MIN(F4162,H4162,(1-EXP(-SetUp!$B$52*H4162/SetUp!$B$56))*F4162)</f>
        <v>0</v>
      </c>
      <c r="K4162" s="57">
        <f t="shared" si="1052"/>
        <v>41.885272829876193</v>
      </c>
      <c r="L4162" s="57">
        <f>IF(I4162&lt;=0,0,MIN(SetUp!$B$50*I4162^SetUp!$B$55,I4162))</f>
        <v>0.91436359679435342</v>
      </c>
      <c r="M4162" s="57">
        <f t="shared" si="1053"/>
        <v>8.8592158091340423</v>
      </c>
      <c r="N4162" s="57">
        <f>IF(SetUp!$B$62=0,X4162,(B4162-E4162)*(1-(H4162/SetUp!$B$66/SetUp!$B$56)))</f>
        <v>0.80115520978114296</v>
      </c>
      <c r="O4162" s="57">
        <f>K4162*SetUp!$B$65</f>
        <v>0</v>
      </c>
      <c r="P4162" s="57">
        <f>MIN(SetUp!$B$54*L4162^SetUp!$B$51,L4162)</f>
        <v>0.47000577679395023</v>
      </c>
      <c r="Q4162" s="57">
        <f t="shared" si="1054"/>
        <v>42.686428039657336</v>
      </c>
      <c r="R4162" s="57">
        <f>IF((H4162+N4162-O4162)&gt;SetUp!$B$56,T4161+H4162+N4162-O4162-SetUp!$B$56,T4161)</f>
        <v>0</v>
      </c>
      <c r="S4162" s="57">
        <f>R4162*SetUp!$B$65</f>
        <v>0</v>
      </c>
      <c r="T4162" s="57">
        <f>IF((R4162-S4162)&lt;SetUp!$B$53,R4162-S4162,SetUp!$B$53)</f>
        <v>0</v>
      </c>
      <c r="U4162" s="57">
        <f t="shared" si="1055"/>
        <v>8.8592158091340423</v>
      </c>
      <c r="V4162" s="57">
        <f>(L4162-P4162)/1000*SetUp!$B$13*1000000/SetUp!$B$48</f>
        <v>25.274043229673573</v>
      </c>
      <c r="W4162" s="57">
        <f t="shared" si="1057"/>
        <v>0</v>
      </c>
      <c r="X4162" s="57">
        <f>MAX((SetUp!$B$56*(1-($H4162/SetUp!$B$56)^2)*TANH(($B4162-$D4162)/SetUp!$B$56))/(1+$H4162/SetUp!$B$56*TANH(($B4162-$D4162)/SetUp!$B$56)),0)</f>
        <v>0.80115520978114296</v>
      </c>
    </row>
    <row r="4163" spans="1:24" x14ac:dyDescent="0.3">
      <c r="A4163" s="64">
        <v>30825</v>
      </c>
      <c r="B4163" s="57">
        <v>2.1110000000000002</v>
      </c>
      <c r="C4163" s="57">
        <v>60.948999999999998</v>
      </c>
      <c r="D4163" s="57">
        <v>3.5880000000000001</v>
      </c>
      <c r="E4163" s="57">
        <f t="shared" ref="E4163:E4226" si="1058">IF(B4163&gt;=D4163,D4163,B4163)</f>
        <v>2.1110000000000002</v>
      </c>
      <c r="F4163" s="57">
        <f t="shared" ref="F4163:F4226" si="1059">D4163-E4163</f>
        <v>1.4769999999999999</v>
      </c>
      <c r="G4163" s="57">
        <f t="shared" ref="G4163:G4226" si="1060">MAX(B4163-D4163-N4163,0)</f>
        <v>0</v>
      </c>
      <c r="H4163" s="57">
        <f>IF(Q4162&gt;SetUp!$B$56,SetUp!$B$56,Q4162)</f>
        <v>42.686428039657336</v>
      </c>
      <c r="I4163" s="57">
        <f t="shared" si="1056"/>
        <v>8.8592158091340423</v>
      </c>
      <c r="J4163" s="57">
        <f>MIN(F4163,H4163,(1-EXP(-SetUp!$B$52*H4163/SetUp!$B$56))*F4163)</f>
        <v>1.4751261148398509</v>
      </c>
      <c r="K4163" s="57">
        <f t="shared" ref="K4163:K4226" si="1061">MAX(H4163-J4163,0)</f>
        <v>41.211301924817484</v>
      </c>
      <c r="L4163" s="57">
        <f>IF(I4163&lt;=0,0,MIN(SetUp!$B$50*I4163^SetUp!$B$55,I4163))</f>
        <v>0.77628581962230503</v>
      </c>
      <c r="M4163" s="57">
        <f t="shared" ref="M4163:M4226" si="1062">MAX(I4163-L4163,0)</f>
        <v>8.0829299895117366</v>
      </c>
      <c r="N4163" s="57">
        <f>IF(SetUp!$B$62=0,X4163,(B4163-E4163)*(1-(H4163/SetUp!$B$66/SetUp!$B$56)))</f>
        <v>0</v>
      </c>
      <c r="O4163" s="57">
        <f>K4163*SetUp!$B$65</f>
        <v>0</v>
      </c>
      <c r="P4163" s="57">
        <f>MIN(SetUp!$B$54*L4163^SetUp!$B$51,L4163)</f>
        <v>0.40014318312586805</v>
      </c>
      <c r="Q4163" s="57">
        <f t="shared" ref="Q4163:Q4226" si="1063">IF((K4163+N4163-O4163)&lt;0,0,K4163+N4163-O4163)</f>
        <v>41.211301924817484</v>
      </c>
      <c r="R4163" s="57">
        <f>IF((H4163+N4163-O4163)&gt;SetUp!$B$56,T4162+H4163+N4163-O4163-SetUp!$B$56,T4162)</f>
        <v>0</v>
      </c>
      <c r="S4163" s="57">
        <f>R4163*SetUp!$B$65</f>
        <v>0</v>
      </c>
      <c r="T4163" s="57">
        <f>IF((R4163-S4163)&lt;SetUp!$B$53,R4163-S4163,SetUp!$B$53)</f>
        <v>0</v>
      </c>
      <c r="U4163" s="57">
        <f t="shared" ref="U4163:U4226" si="1064">M4163+R4163-T4163</f>
        <v>8.0829299895117366</v>
      </c>
      <c r="V4163" s="57">
        <f>(L4163-P4163)/1000*SetUp!$B$13*1000000/SetUp!$B$48</f>
        <v>21.394121645762226</v>
      </c>
      <c r="W4163" s="57">
        <f t="shared" si="1057"/>
        <v>-6.4392935428259079E-15</v>
      </c>
      <c r="X4163" s="57">
        <f>MAX((SetUp!$B$56*(1-($H4163/SetUp!$B$56)^2)*TANH(($B4163-$D4163)/SetUp!$B$56))/(1+$H4163/SetUp!$B$56*TANH(($B4163-$D4163)/SetUp!$B$56)),0)</f>
        <v>0</v>
      </c>
    </row>
    <row r="4164" spans="1:24" x14ac:dyDescent="0.3">
      <c r="A4164" s="64">
        <v>30826</v>
      </c>
      <c r="B4164" s="57">
        <v>10.237</v>
      </c>
      <c r="C4164" s="57">
        <v>62.872</v>
      </c>
      <c r="D4164" s="57">
        <v>3.5880000000000001</v>
      </c>
      <c r="E4164" s="57">
        <f t="shared" si="1058"/>
        <v>3.5880000000000001</v>
      </c>
      <c r="F4164" s="57">
        <f t="shared" si="1059"/>
        <v>0</v>
      </c>
      <c r="G4164" s="57">
        <f t="shared" si="1060"/>
        <v>3.0132465885833049</v>
      </c>
      <c r="H4164" s="57">
        <f>IF(Q4163&gt;SetUp!$B$56,SetUp!$B$56,Q4163)</f>
        <v>41.211301924817484</v>
      </c>
      <c r="I4164" s="57">
        <f t="shared" ref="I4164:I4227" si="1065">U4163+G4164+O4164</f>
        <v>11.096176578095042</v>
      </c>
      <c r="J4164" s="57">
        <f>MIN(F4164,H4164,(1-EXP(-SetUp!$B$52*H4164/SetUp!$B$56))*F4164)</f>
        <v>0</v>
      </c>
      <c r="K4164" s="57">
        <f t="shared" si="1061"/>
        <v>41.211301924817484</v>
      </c>
      <c r="L4164" s="57">
        <f>IF(I4164&lt;=0,0,MIN(SetUp!$B$50*I4164^SetUp!$B$55,I4164))</f>
        <v>1.129757196500113</v>
      </c>
      <c r="M4164" s="57">
        <f t="shared" si="1062"/>
        <v>9.9664193815949282</v>
      </c>
      <c r="N4164" s="57">
        <f>IF(SetUp!$B$62=0,X4164,(B4164-E4164)*(1-(H4164/SetUp!$B$66/SetUp!$B$56)))</f>
        <v>3.6357534114166952</v>
      </c>
      <c r="O4164" s="57">
        <f>K4164*SetUp!$B$65</f>
        <v>0</v>
      </c>
      <c r="P4164" s="57">
        <f>MIN(SetUp!$B$54*L4164^SetUp!$B$51,L4164)</f>
        <v>0.57863748535754733</v>
      </c>
      <c r="Q4164" s="57">
        <f t="shared" si="1063"/>
        <v>44.847055336234178</v>
      </c>
      <c r="R4164" s="57">
        <f>IF((H4164+N4164-O4164)&gt;SetUp!$B$56,T4163+H4164+N4164-O4164-SetUp!$B$56,T4163)</f>
        <v>0</v>
      </c>
      <c r="S4164" s="57">
        <f>R4164*SetUp!$B$65</f>
        <v>0</v>
      </c>
      <c r="T4164" s="57">
        <f>IF((R4164-S4164)&lt;SetUp!$B$53,R4164-S4164,SetUp!$B$53)</f>
        <v>0</v>
      </c>
      <c r="U4164" s="57">
        <f t="shared" si="1064"/>
        <v>9.9664193815949282</v>
      </c>
      <c r="V4164" s="57">
        <f>(L4164-P4164)/1000*SetUp!$B$13*1000000/SetUp!$B$48</f>
        <v>31.346412231768028</v>
      </c>
      <c r="W4164" s="57">
        <f t="shared" ref="W4164:W4227" si="1066">Q4164+U4164+T4164-H4164-U4163-T4163-B4164+E4164+J4164+L4164</f>
        <v>1.9984014443252818E-15</v>
      </c>
      <c r="X4164" s="57">
        <f>MAX((SetUp!$B$56*(1-($H4164/SetUp!$B$56)^2)*TANH(($B4164-$D4164)/SetUp!$B$56))/(1+$H4164/SetUp!$B$56*TANH(($B4164-$D4164)/SetUp!$B$56)),0)</f>
        <v>3.6357534114166952</v>
      </c>
    </row>
    <row r="4165" spans="1:24" x14ac:dyDescent="0.3">
      <c r="A4165" s="64">
        <v>30827</v>
      </c>
      <c r="B4165" s="57">
        <v>10.993</v>
      </c>
      <c r="C4165" s="57">
        <v>118.998</v>
      </c>
      <c r="D4165" s="57">
        <v>3.5880000000000001</v>
      </c>
      <c r="E4165" s="57">
        <f t="shared" si="1058"/>
        <v>3.5880000000000001</v>
      </c>
      <c r="F4165" s="57">
        <f t="shared" si="1059"/>
        <v>0</v>
      </c>
      <c r="G4165" s="57">
        <f t="shared" si="1060"/>
        <v>3.9330517040319317</v>
      </c>
      <c r="H4165" s="57">
        <f>IF(Q4164&gt;SetUp!$B$56,SetUp!$B$56,Q4164)</f>
        <v>44.847055336234178</v>
      </c>
      <c r="I4165" s="57">
        <f t="shared" si="1065"/>
        <v>13.89947108562686</v>
      </c>
      <c r="J4165" s="57">
        <f>MIN(F4165,H4165,(1-EXP(-SetUp!$B$52*H4165/SetUp!$B$56))*F4165)</f>
        <v>0</v>
      </c>
      <c r="K4165" s="57">
        <f t="shared" si="1061"/>
        <v>44.847055336234178</v>
      </c>
      <c r="L4165" s="57">
        <f>IF(I4165&lt;=0,0,MIN(SetUp!$B$50*I4165^SetUp!$B$55,I4165))</f>
        <v>1.6444726002356596</v>
      </c>
      <c r="M4165" s="57">
        <f t="shared" si="1062"/>
        <v>12.254998485391202</v>
      </c>
      <c r="N4165" s="57">
        <f>IF(SetUp!$B$62=0,X4165,(B4165-E4165)*(1-(H4165/SetUp!$B$66/SetUp!$B$56)))</f>
        <v>3.4719482959680685</v>
      </c>
      <c r="O4165" s="57">
        <f>K4165*SetUp!$B$65</f>
        <v>0</v>
      </c>
      <c r="P4165" s="57">
        <f>MIN(SetUp!$B$54*L4165^SetUp!$B$51,L4165)</f>
        <v>0.83690168211110794</v>
      </c>
      <c r="Q4165" s="57">
        <f t="shared" si="1063"/>
        <v>48.319003632202246</v>
      </c>
      <c r="R4165" s="57">
        <f>IF((H4165+N4165-O4165)&gt;SetUp!$B$56,T4164+H4165+N4165-O4165-SetUp!$B$56,T4164)</f>
        <v>0</v>
      </c>
      <c r="S4165" s="57">
        <f>R4165*SetUp!$B$65</f>
        <v>0</v>
      </c>
      <c r="T4165" s="57">
        <f>IF((R4165-S4165)&lt;SetUp!$B$53,R4165-S4165,SetUp!$B$53)</f>
        <v>0</v>
      </c>
      <c r="U4165" s="57">
        <f t="shared" si="1064"/>
        <v>12.254998485391202</v>
      </c>
      <c r="V4165" s="57">
        <f>(L4165-P4165)/1000*SetUp!$B$13*1000000/SetUp!$B$48</f>
        <v>45.932762690411465</v>
      </c>
      <c r="W4165" s="57">
        <f t="shared" si="1066"/>
        <v>5.1070259132757201E-15</v>
      </c>
      <c r="X4165" s="57">
        <f>MAX((SetUp!$B$56*(1-($H4165/SetUp!$B$56)^2)*TANH(($B4165-$D4165)/SetUp!$B$56))/(1+$H4165/SetUp!$B$56*TANH(($B4165-$D4165)/SetUp!$B$56)),0)</f>
        <v>3.4719482959680685</v>
      </c>
    </row>
    <row r="4166" spans="1:24" x14ac:dyDescent="0.3">
      <c r="A4166" s="64">
        <v>30828</v>
      </c>
      <c r="B4166" s="57">
        <v>6.2169999999999996</v>
      </c>
      <c r="C4166" s="57">
        <v>165.98099999999999</v>
      </c>
      <c r="D4166" s="57">
        <v>3.5880000000000001</v>
      </c>
      <c r="E4166" s="57">
        <f t="shared" si="1058"/>
        <v>3.5880000000000001</v>
      </c>
      <c r="F4166" s="57">
        <f t="shared" si="1059"/>
        <v>0</v>
      </c>
      <c r="G4166" s="57">
        <f t="shared" si="1060"/>
        <v>1.533136633277185</v>
      </c>
      <c r="H4166" s="57">
        <f>IF(Q4165&gt;SetUp!$B$56,SetUp!$B$56,Q4165)</f>
        <v>48.319003632202246</v>
      </c>
      <c r="I4166" s="57">
        <f t="shared" si="1065"/>
        <v>13.788135118668386</v>
      </c>
      <c r="J4166" s="57">
        <f>MIN(F4166,H4166,(1-EXP(-SetUp!$B$52*H4166/SetUp!$B$56))*F4166)</f>
        <v>0</v>
      </c>
      <c r="K4166" s="57">
        <f t="shared" si="1061"/>
        <v>48.319003632202246</v>
      </c>
      <c r="L4166" s="57">
        <f>IF(I4166&lt;=0,0,MIN(SetUp!$B$50*I4166^SetUp!$B$55,I4166))</f>
        <v>1.6225773236772887</v>
      </c>
      <c r="M4166" s="57">
        <f t="shared" si="1062"/>
        <v>12.165557794991097</v>
      </c>
      <c r="N4166" s="57">
        <f>IF(SetUp!$B$62=0,X4166,(B4166-E4166)*(1-(H4166/SetUp!$B$66/SetUp!$B$56)))</f>
        <v>1.0958633667228146</v>
      </c>
      <c r="O4166" s="57">
        <f>K4166*SetUp!$B$65</f>
        <v>0</v>
      </c>
      <c r="P4166" s="57">
        <f>MIN(SetUp!$B$54*L4166^SetUp!$B$51,L4166)</f>
        <v>0.82594709807447131</v>
      </c>
      <c r="Q4166" s="57">
        <f t="shared" si="1063"/>
        <v>49.414866998925064</v>
      </c>
      <c r="R4166" s="57">
        <f>IF((H4166+N4166-O4166)&gt;SetUp!$B$56,T4165+H4166+N4166-O4166-SetUp!$B$56,T4165)</f>
        <v>0</v>
      </c>
      <c r="S4166" s="57">
        <f>R4166*SetUp!$B$65</f>
        <v>0</v>
      </c>
      <c r="T4166" s="57">
        <f>IF((R4166-S4166)&lt;SetUp!$B$53,R4166-S4166,SetUp!$B$53)</f>
        <v>0</v>
      </c>
      <c r="U4166" s="57">
        <f t="shared" si="1064"/>
        <v>12.165557794991097</v>
      </c>
      <c r="V4166" s="57">
        <f>(L4166-P4166)/1000*SetUp!$B$13*1000000/SetUp!$B$48</f>
        <v>45.310481449233748</v>
      </c>
      <c r="W4166" s="57">
        <f t="shared" si="1066"/>
        <v>0</v>
      </c>
      <c r="X4166" s="57">
        <f>MAX((SetUp!$B$56*(1-($H4166/SetUp!$B$56)^2)*TANH(($B4166-$D4166)/SetUp!$B$56))/(1+$H4166/SetUp!$B$56*TANH(($B4166-$D4166)/SetUp!$B$56)),0)</f>
        <v>1.0958633667228146</v>
      </c>
    </row>
    <row r="4167" spans="1:24" x14ac:dyDescent="0.3">
      <c r="A4167" s="64">
        <v>30829</v>
      </c>
      <c r="B4167" s="57">
        <v>0.188</v>
      </c>
      <c r="C4167" s="57">
        <v>125.14100000000001</v>
      </c>
      <c r="D4167" s="57">
        <v>3.5880000000000001</v>
      </c>
      <c r="E4167" s="57">
        <f t="shared" si="1058"/>
        <v>0.188</v>
      </c>
      <c r="F4167" s="57">
        <f t="shared" si="1059"/>
        <v>3.4</v>
      </c>
      <c r="G4167" s="57">
        <f t="shared" si="1060"/>
        <v>0</v>
      </c>
      <c r="H4167" s="57">
        <f>IF(Q4166&gt;SetUp!$B$56,SetUp!$B$56,Q4166)</f>
        <v>49.414866998925064</v>
      </c>
      <c r="I4167" s="57">
        <f t="shared" si="1065"/>
        <v>12.165557794991097</v>
      </c>
      <c r="J4167" s="57">
        <f>MIN(F4167,H4167,(1-EXP(-SetUp!$B$52*H4167/SetUp!$B$56))*F4167)</f>
        <v>3.3984924923231827</v>
      </c>
      <c r="K4167" s="57">
        <f t="shared" si="1061"/>
        <v>46.016374506601878</v>
      </c>
      <c r="L4167" s="57">
        <f>IF(I4167&lt;=0,0,MIN(SetUp!$B$50*I4167^SetUp!$B$55,I4167))</f>
        <v>1.3169912660906316</v>
      </c>
      <c r="M4167" s="57">
        <f t="shared" si="1062"/>
        <v>10.848566528900465</v>
      </c>
      <c r="N4167" s="57">
        <f>IF(SetUp!$B$62=0,X4167,(B4167-E4167)*(1-(H4167/SetUp!$B$66/SetUp!$B$56)))</f>
        <v>0</v>
      </c>
      <c r="O4167" s="57">
        <f>K4167*SetUp!$B$65</f>
        <v>0</v>
      </c>
      <c r="P4167" s="57">
        <f>MIN(SetUp!$B$54*L4167^SetUp!$B$51,L4167)</f>
        <v>0.67277738903425255</v>
      </c>
      <c r="Q4167" s="57">
        <f t="shared" si="1063"/>
        <v>46.016374506601878</v>
      </c>
      <c r="R4167" s="57">
        <f>IF((H4167+N4167-O4167)&gt;SetUp!$B$56,T4166+H4167+N4167-O4167-SetUp!$B$56,T4166)</f>
        <v>0</v>
      </c>
      <c r="S4167" s="57">
        <f>R4167*SetUp!$B$65</f>
        <v>0</v>
      </c>
      <c r="T4167" s="57">
        <f>IF((R4167-S4167)&lt;SetUp!$B$53,R4167-S4167,SetUp!$B$53)</f>
        <v>0</v>
      </c>
      <c r="U4167" s="57">
        <f t="shared" si="1064"/>
        <v>10.848566528900465</v>
      </c>
      <c r="V4167" s="57">
        <f>(L4167-P4167)/1000*SetUp!$B$13*1000000/SetUp!$B$48</f>
        <v>36.641392690835879</v>
      </c>
      <c r="W4167" s="57">
        <f t="shared" si="1066"/>
        <v>-5.3290705182007514E-15</v>
      </c>
      <c r="X4167" s="57">
        <f>MAX((SetUp!$B$56*(1-($H4167/SetUp!$B$56)^2)*TANH(($B4167-$D4167)/SetUp!$B$56))/(1+$H4167/SetUp!$B$56*TANH(($B4167-$D4167)/SetUp!$B$56)),0)</f>
        <v>0</v>
      </c>
    </row>
    <row r="4168" spans="1:24" x14ac:dyDescent="0.3">
      <c r="A4168" s="64">
        <v>30830</v>
      </c>
      <c r="B4168" s="57">
        <v>1E-3</v>
      </c>
      <c r="C4168" s="57">
        <v>90.156000000000006</v>
      </c>
      <c r="D4168" s="57">
        <v>3.5880000000000001</v>
      </c>
      <c r="E4168" s="57">
        <f t="shared" si="1058"/>
        <v>1E-3</v>
      </c>
      <c r="F4168" s="57">
        <f t="shared" si="1059"/>
        <v>3.5870000000000002</v>
      </c>
      <c r="G4168" s="57">
        <f t="shared" si="1060"/>
        <v>0</v>
      </c>
      <c r="H4168" s="57">
        <f>IF(Q4167&gt;SetUp!$B$56,SetUp!$B$56,Q4167)</f>
        <v>46.016374506601878</v>
      </c>
      <c r="I4168" s="57">
        <f t="shared" si="1065"/>
        <v>10.848566528900465</v>
      </c>
      <c r="J4168" s="57">
        <f>MIN(F4168,H4168,(1-EXP(-SetUp!$B$52*H4168/SetUp!$B$56))*F4168)</f>
        <v>3.5842952406028976</v>
      </c>
      <c r="K4168" s="57">
        <f t="shared" si="1061"/>
        <v>42.432079265998979</v>
      </c>
      <c r="L4168" s="57">
        <f>IF(I4168&lt;=0,0,MIN(SetUp!$B$50*I4168^SetUp!$B$55,I4168))</f>
        <v>1.0880531538308313</v>
      </c>
      <c r="M4168" s="57">
        <f t="shared" si="1062"/>
        <v>9.7605133750696336</v>
      </c>
      <c r="N4168" s="57">
        <f>IF(SetUp!$B$62=0,X4168,(B4168-E4168)*(1-(H4168/SetUp!$B$66/SetUp!$B$56)))</f>
        <v>0</v>
      </c>
      <c r="O4168" s="57">
        <f>K4168*SetUp!$B$65</f>
        <v>0</v>
      </c>
      <c r="P4168" s="57">
        <f>MIN(SetUp!$B$54*L4168^SetUp!$B$51,L4168)</f>
        <v>0.55763426264465987</v>
      </c>
      <c r="Q4168" s="57">
        <f t="shared" si="1063"/>
        <v>42.432079265998979</v>
      </c>
      <c r="R4168" s="57">
        <f>IF((H4168+N4168-O4168)&gt;SetUp!$B$56,T4167+H4168+N4168-O4168-SetUp!$B$56,T4167)</f>
        <v>0</v>
      </c>
      <c r="S4168" s="57">
        <f>R4168*SetUp!$B$65</f>
        <v>0</v>
      </c>
      <c r="T4168" s="57">
        <f>IF((R4168-S4168)&lt;SetUp!$B$53,R4168-S4168,SetUp!$B$53)</f>
        <v>0</v>
      </c>
      <c r="U4168" s="57">
        <f t="shared" si="1064"/>
        <v>9.7605133750696336</v>
      </c>
      <c r="V4168" s="57">
        <f>(L4168-P4168)/1000*SetUp!$B$13*1000000/SetUp!$B$48</f>
        <v>30.168997556209668</v>
      </c>
      <c r="W4168" s="57">
        <f t="shared" si="1066"/>
        <v>0</v>
      </c>
      <c r="X4168" s="57">
        <f>MAX((SetUp!$B$56*(1-($H4168/SetUp!$B$56)^2)*TANH(($B4168-$D4168)/SetUp!$B$56))/(1+$H4168/SetUp!$B$56*TANH(($B4168-$D4168)/SetUp!$B$56)),0)</f>
        <v>0</v>
      </c>
    </row>
    <row r="4169" spans="1:24" x14ac:dyDescent="0.3">
      <c r="A4169" s="64">
        <v>30831</v>
      </c>
      <c r="B4169" s="57">
        <v>4.0000000000000001E-3</v>
      </c>
      <c r="C4169" s="57">
        <v>46.387999999999998</v>
      </c>
      <c r="D4169" s="57">
        <v>3.5880000000000001</v>
      </c>
      <c r="E4169" s="57">
        <f t="shared" si="1058"/>
        <v>4.0000000000000001E-3</v>
      </c>
      <c r="F4169" s="57">
        <f t="shared" si="1059"/>
        <v>3.5840000000000001</v>
      </c>
      <c r="G4169" s="57">
        <f t="shared" si="1060"/>
        <v>0</v>
      </c>
      <c r="H4169" s="57">
        <f>IF(Q4168&gt;SetUp!$B$56,SetUp!$B$56,Q4168)</f>
        <v>42.432079265998979</v>
      </c>
      <c r="I4169" s="57">
        <f t="shared" si="1065"/>
        <v>9.7605133750696336</v>
      </c>
      <c r="J4169" s="57">
        <f>MIN(F4169,H4169,(1-EXP(-SetUp!$B$52*H4169/SetUp!$B$56))*F4169)</f>
        <v>3.5792685941000051</v>
      </c>
      <c r="K4169" s="57">
        <f t="shared" si="1061"/>
        <v>38.852810671898972</v>
      </c>
      <c r="L4169" s="57">
        <f>IF(I4169&lt;=0,0,MIN(SetUp!$B$50*I4169^SetUp!$B$55,I4169))</f>
        <v>0.91232719201940837</v>
      </c>
      <c r="M4169" s="57">
        <f t="shared" si="1062"/>
        <v>8.8481861830502258</v>
      </c>
      <c r="N4169" s="57">
        <f>IF(SetUp!$B$62=0,X4169,(B4169-E4169)*(1-(H4169/SetUp!$B$66/SetUp!$B$56)))</f>
        <v>0</v>
      </c>
      <c r="O4169" s="57">
        <f>K4169*SetUp!$B$65</f>
        <v>0</v>
      </c>
      <c r="P4169" s="57">
        <f>MIN(SetUp!$B$54*L4169^SetUp!$B$51,L4169)</f>
        <v>0.46897680170632272</v>
      </c>
      <c r="Q4169" s="57">
        <f t="shared" si="1063"/>
        <v>38.852810671898972</v>
      </c>
      <c r="R4169" s="57">
        <f>IF((H4169+N4169-O4169)&gt;SetUp!$B$56,T4168+H4169+N4169-O4169-SetUp!$B$56,T4168)</f>
        <v>0</v>
      </c>
      <c r="S4169" s="57">
        <f>R4169*SetUp!$B$65</f>
        <v>0</v>
      </c>
      <c r="T4169" s="57">
        <f>IF((R4169-S4169)&lt;SetUp!$B$53,R4169-S4169,SetUp!$B$53)</f>
        <v>0</v>
      </c>
      <c r="U4169" s="57">
        <f t="shared" si="1064"/>
        <v>8.8481861830502258</v>
      </c>
      <c r="V4169" s="57">
        <f>(L4169-P4169)/1000*SetUp!$B$13*1000000/SetUp!$B$48</f>
        <v>25.216742963261932</v>
      </c>
      <c r="W4169" s="57">
        <f t="shared" si="1066"/>
        <v>-3.4416913763379853E-15</v>
      </c>
      <c r="X4169" s="57">
        <f>MAX((SetUp!$B$56*(1-($H4169/SetUp!$B$56)^2)*TANH(($B4169-$D4169)/SetUp!$B$56))/(1+$H4169/SetUp!$B$56*TANH(($B4169-$D4169)/SetUp!$B$56)),0)</f>
        <v>0</v>
      </c>
    </row>
    <row r="4170" spans="1:24" x14ac:dyDescent="0.3">
      <c r="A4170" s="64">
        <v>30832</v>
      </c>
      <c r="B4170" s="57">
        <v>5.3999999999999999E-2</v>
      </c>
      <c r="C4170" s="57">
        <v>22.030999999999999</v>
      </c>
      <c r="D4170" s="57">
        <v>3.5880000000000001</v>
      </c>
      <c r="E4170" s="57">
        <f t="shared" si="1058"/>
        <v>5.3999999999999999E-2</v>
      </c>
      <c r="F4170" s="57">
        <f t="shared" si="1059"/>
        <v>3.5340000000000003</v>
      </c>
      <c r="G4170" s="57">
        <f t="shared" si="1060"/>
        <v>0</v>
      </c>
      <c r="H4170" s="57">
        <f>IF(Q4169&gt;SetUp!$B$56,SetUp!$B$56,Q4169)</f>
        <v>38.852810671898972</v>
      </c>
      <c r="I4170" s="57">
        <f t="shared" si="1065"/>
        <v>8.8481861830502258</v>
      </c>
      <c r="J4170" s="57">
        <f>MIN(F4170,H4170,(1-EXP(-SetUp!$B$52*H4170/SetUp!$B$56))*F4170)</f>
        <v>3.5258384509510052</v>
      </c>
      <c r="K4170" s="57">
        <f t="shared" si="1061"/>
        <v>35.326972220947965</v>
      </c>
      <c r="L4170" s="57">
        <f>IF(I4170&lt;=0,0,MIN(SetUp!$B$50*I4170^SetUp!$B$55,I4170))</f>
        <v>0.77467570935979524</v>
      </c>
      <c r="M4170" s="57">
        <f t="shared" si="1062"/>
        <v>8.0735104736904297</v>
      </c>
      <c r="N4170" s="57">
        <f>IF(SetUp!$B$62=0,X4170,(B4170-E4170)*(1-(H4170/SetUp!$B$66/SetUp!$B$56)))</f>
        <v>0</v>
      </c>
      <c r="O4170" s="57">
        <f>K4170*SetUp!$B$65</f>
        <v>0</v>
      </c>
      <c r="P4170" s="57">
        <f>MIN(SetUp!$B$54*L4170^SetUp!$B$51,L4170)</f>
        <v>0.39932734253954516</v>
      </c>
      <c r="Q4170" s="57">
        <f t="shared" si="1063"/>
        <v>35.326972220947965</v>
      </c>
      <c r="R4170" s="57">
        <f>IF((H4170+N4170-O4170)&gt;SetUp!$B$56,T4169+H4170+N4170-O4170-SetUp!$B$56,T4169)</f>
        <v>0</v>
      </c>
      <c r="S4170" s="57">
        <f>R4170*SetUp!$B$65</f>
        <v>0</v>
      </c>
      <c r="T4170" s="57">
        <f>IF((R4170-S4170)&lt;SetUp!$B$53,R4170-S4170,SetUp!$B$53)</f>
        <v>0</v>
      </c>
      <c r="U4170" s="57">
        <f t="shared" si="1064"/>
        <v>8.0735104736904297</v>
      </c>
      <c r="V4170" s="57">
        <f>(L4170-P4170)/1000*SetUp!$B$13*1000000/SetUp!$B$48</f>
        <v>21.348945426894403</v>
      </c>
      <c r="W4170" s="57">
        <f t="shared" si="1066"/>
        <v>1.4432899320127035E-15</v>
      </c>
      <c r="X4170" s="57">
        <f>MAX((SetUp!$B$56*(1-($H4170/SetUp!$B$56)^2)*TANH(($B4170-$D4170)/SetUp!$B$56))/(1+$H4170/SetUp!$B$56*TANH(($B4170-$D4170)/SetUp!$B$56)),0)</f>
        <v>0</v>
      </c>
    </row>
    <row r="4171" spans="1:24" x14ac:dyDescent="0.3">
      <c r="A4171" s="64">
        <v>30833</v>
      </c>
      <c r="B4171" s="57">
        <v>0.40200000000000002</v>
      </c>
      <c r="C4171" s="57">
        <v>12.625</v>
      </c>
      <c r="D4171" s="57">
        <v>3.5880000000000001</v>
      </c>
      <c r="E4171" s="57">
        <f t="shared" si="1058"/>
        <v>0.40200000000000002</v>
      </c>
      <c r="F4171" s="57">
        <f t="shared" si="1059"/>
        <v>3.1859999999999999</v>
      </c>
      <c r="G4171" s="57">
        <f t="shared" si="1060"/>
        <v>0</v>
      </c>
      <c r="H4171" s="57">
        <f>IF(Q4170&gt;SetUp!$B$56,SetUp!$B$56,Q4170)</f>
        <v>35.326972220947965</v>
      </c>
      <c r="I4171" s="57">
        <f t="shared" si="1065"/>
        <v>8.0735104736904297</v>
      </c>
      <c r="J4171" s="57">
        <f>MIN(F4171,H4171,(1-EXP(-SetUp!$B$52*H4171/SetUp!$B$56))*F4171)</f>
        <v>3.1732353187348359</v>
      </c>
      <c r="K4171" s="57">
        <f t="shared" si="1061"/>
        <v>32.153736902213126</v>
      </c>
      <c r="L4171" s="57">
        <f>IF(I4171&lt;=0,0,MIN(SetUp!$B$50*I4171^SetUp!$B$55,I4171))</f>
        <v>0.66496717268549577</v>
      </c>
      <c r="M4171" s="57">
        <f t="shared" si="1062"/>
        <v>7.4085433010049337</v>
      </c>
      <c r="N4171" s="57">
        <f>IF(SetUp!$B$62=0,X4171,(B4171-E4171)*(1-(H4171/SetUp!$B$66/SetUp!$B$56)))</f>
        <v>0</v>
      </c>
      <c r="O4171" s="57">
        <f>K4171*SetUp!$B$65</f>
        <v>0</v>
      </c>
      <c r="P4171" s="57">
        <f>MIN(SetUp!$B$54*L4171^SetUp!$B$51,L4171)</f>
        <v>0.34366677032403159</v>
      </c>
      <c r="Q4171" s="57">
        <f t="shared" si="1063"/>
        <v>32.153736902213126</v>
      </c>
      <c r="R4171" s="57">
        <f>IF((H4171+N4171-O4171)&gt;SetUp!$B$56,T4170+H4171+N4171-O4171-SetUp!$B$56,T4170)</f>
        <v>0</v>
      </c>
      <c r="S4171" s="57">
        <f>R4171*SetUp!$B$65</f>
        <v>0</v>
      </c>
      <c r="T4171" s="57">
        <f>IF((R4171-S4171)&lt;SetUp!$B$53,R4171-S4171,SetUp!$B$53)</f>
        <v>0</v>
      </c>
      <c r="U4171" s="57">
        <f t="shared" si="1064"/>
        <v>7.4085433010049337</v>
      </c>
      <c r="V4171" s="57">
        <f>(L4171-P4171)/1000*SetUp!$B$13*1000000/SetUp!$B$48</f>
        <v>18.274822436989609</v>
      </c>
      <c r="W4171" s="57">
        <f t="shared" si="1066"/>
        <v>-4.6629367034256575E-15</v>
      </c>
      <c r="X4171" s="57">
        <f>MAX((SetUp!$B$56*(1-($H4171/SetUp!$B$56)^2)*TANH(($B4171-$D4171)/SetUp!$B$56))/(1+$H4171/SetUp!$B$56*TANH(($B4171-$D4171)/SetUp!$B$56)),0)</f>
        <v>0</v>
      </c>
    </row>
    <row r="4172" spans="1:24" x14ac:dyDescent="0.3">
      <c r="A4172" s="64">
        <v>30834</v>
      </c>
      <c r="B4172" s="57">
        <v>7.1999999999999995E-2</v>
      </c>
      <c r="C4172" s="57">
        <v>9.3350000000000009</v>
      </c>
      <c r="D4172" s="57">
        <v>3.4009999999999998</v>
      </c>
      <c r="E4172" s="57">
        <f t="shared" si="1058"/>
        <v>7.1999999999999995E-2</v>
      </c>
      <c r="F4172" s="57">
        <f t="shared" si="1059"/>
        <v>3.3289999999999997</v>
      </c>
      <c r="G4172" s="57">
        <f t="shared" si="1060"/>
        <v>0</v>
      </c>
      <c r="H4172" s="57">
        <f>IF(Q4171&gt;SetUp!$B$56,SetUp!$B$56,Q4171)</f>
        <v>32.153736902213126</v>
      </c>
      <c r="I4172" s="57">
        <f t="shared" si="1065"/>
        <v>7.4085433010049337</v>
      </c>
      <c r="J4172" s="57">
        <f>MIN(F4172,H4172,(1-EXP(-SetUp!$B$52*H4172/SetUp!$B$56))*F4172)</f>
        <v>3.3071017692343099</v>
      </c>
      <c r="K4172" s="57">
        <f t="shared" si="1061"/>
        <v>28.846635132978815</v>
      </c>
      <c r="L4172" s="57">
        <f>IF(I4172&lt;=0,0,MIN(SetUp!$B$50*I4172^SetUp!$B$55,I4172))</f>
        <v>0.57621455426073076</v>
      </c>
      <c r="M4172" s="57">
        <f t="shared" si="1062"/>
        <v>6.8323287467442029</v>
      </c>
      <c r="N4172" s="57">
        <f>IF(SetUp!$B$62=0,X4172,(B4172-E4172)*(1-(H4172/SetUp!$B$66/SetUp!$B$56)))</f>
        <v>0</v>
      </c>
      <c r="O4172" s="57">
        <f>K4172*SetUp!$B$65</f>
        <v>0</v>
      </c>
      <c r="P4172" s="57">
        <f>MIN(SetUp!$B$54*L4172^SetUp!$B$51,L4172)</f>
        <v>0.29852449505355166</v>
      </c>
      <c r="Q4172" s="57">
        <f t="shared" si="1063"/>
        <v>28.846635132978815</v>
      </c>
      <c r="R4172" s="57">
        <f>IF((H4172+N4172-O4172)&gt;SetUp!$B$56,T4171+H4172+N4172-O4172-SetUp!$B$56,T4171)</f>
        <v>0</v>
      </c>
      <c r="S4172" s="57">
        <f>R4172*SetUp!$B$65</f>
        <v>0</v>
      </c>
      <c r="T4172" s="57">
        <f>IF((R4172-S4172)&lt;SetUp!$B$53,R4172-S4172,SetUp!$B$53)</f>
        <v>0</v>
      </c>
      <c r="U4172" s="57">
        <f t="shared" si="1064"/>
        <v>6.8323287467442029</v>
      </c>
      <c r="V4172" s="57">
        <f>(L4172-P4172)/1000*SetUp!$B$13*1000000/SetUp!$B$48</f>
        <v>15.794367163036515</v>
      </c>
      <c r="W4172" s="57">
        <f t="shared" si="1066"/>
        <v>-4.9960036108132044E-15</v>
      </c>
      <c r="X4172" s="57">
        <f>MAX((SetUp!$B$56*(1-($H4172/SetUp!$B$56)^2)*TANH(($B4172-$D4172)/SetUp!$B$56))/(1+$H4172/SetUp!$B$56*TANH(($B4172-$D4172)/SetUp!$B$56)),0)</f>
        <v>0</v>
      </c>
    </row>
    <row r="4173" spans="1:24" x14ac:dyDescent="0.3">
      <c r="A4173" s="64">
        <v>30835</v>
      </c>
      <c r="B4173" s="57">
        <v>0.93100000000000005</v>
      </c>
      <c r="C4173" s="57">
        <v>7.4939999999999998</v>
      </c>
      <c r="D4173" s="57">
        <v>3.4009999999999998</v>
      </c>
      <c r="E4173" s="57">
        <f t="shared" si="1058"/>
        <v>0.93100000000000005</v>
      </c>
      <c r="F4173" s="57">
        <f t="shared" si="1059"/>
        <v>2.4699999999999998</v>
      </c>
      <c r="G4173" s="57">
        <f t="shared" si="1060"/>
        <v>0</v>
      </c>
      <c r="H4173" s="57">
        <f>IF(Q4172&gt;SetUp!$B$56,SetUp!$B$56,Q4172)</f>
        <v>28.846635132978815</v>
      </c>
      <c r="I4173" s="57">
        <f t="shared" si="1065"/>
        <v>6.8323287467442029</v>
      </c>
      <c r="J4173" s="57">
        <f>MIN(F4173,H4173,(1-EXP(-SetUp!$B$52*H4173/SetUp!$B$56))*F4173)</f>
        <v>2.4427599943119396</v>
      </c>
      <c r="K4173" s="57">
        <f t="shared" si="1061"/>
        <v>26.403875138666876</v>
      </c>
      <c r="L4173" s="57">
        <f>IF(I4173&lt;=0,0,MIN(SetUp!$B$50*I4173^SetUp!$B$55,I4173))</f>
        <v>0.50347445734082086</v>
      </c>
      <c r="M4173" s="57">
        <f t="shared" si="1062"/>
        <v>6.3288542894033819</v>
      </c>
      <c r="N4173" s="57">
        <f>IF(SetUp!$B$62=0,X4173,(B4173-E4173)*(1-(H4173/SetUp!$B$66/SetUp!$B$56)))</f>
        <v>0</v>
      </c>
      <c r="O4173" s="57">
        <f>K4173*SetUp!$B$65</f>
        <v>0</v>
      </c>
      <c r="P4173" s="57">
        <f>MIN(SetUp!$B$54*L4173^SetUp!$B$51,L4173)</f>
        <v>0.26143889849908097</v>
      </c>
      <c r="Q4173" s="57">
        <f t="shared" si="1063"/>
        <v>26.403875138666876</v>
      </c>
      <c r="R4173" s="57">
        <f>IF((H4173+N4173-O4173)&gt;SetUp!$B$56,T4172+H4173+N4173-O4173-SetUp!$B$56,T4172)</f>
        <v>0</v>
      </c>
      <c r="S4173" s="57">
        <f>R4173*SetUp!$B$65</f>
        <v>0</v>
      </c>
      <c r="T4173" s="57">
        <f>IF((R4173-S4173)&lt;SetUp!$B$53,R4173-S4173,SetUp!$B$53)</f>
        <v>0</v>
      </c>
      <c r="U4173" s="57">
        <f t="shared" si="1064"/>
        <v>6.3288542894033819</v>
      </c>
      <c r="V4173" s="57">
        <f>(L4173-P4173)/1000*SetUp!$B$13*1000000/SetUp!$B$48</f>
        <v>13.766421793316894</v>
      </c>
      <c r="W4173" s="57">
        <f t="shared" si="1066"/>
        <v>0</v>
      </c>
      <c r="X4173" s="57">
        <f>MAX((SetUp!$B$56*(1-($H4173/SetUp!$B$56)^2)*TANH(($B4173-$D4173)/SetUp!$B$56))/(1+$H4173/SetUp!$B$56*TANH(($B4173-$D4173)/SetUp!$B$56)),0)</f>
        <v>0</v>
      </c>
    </row>
    <row r="4174" spans="1:24" x14ac:dyDescent="0.3">
      <c r="A4174" s="64">
        <v>30836</v>
      </c>
      <c r="B4174" s="57">
        <v>0.86799999999999999</v>
      </c>
      <c r="C4174" s="57">
        <v>6.1589999999999998</v>
      </c>
      <c r="D4174" s="57">
        <v>3.4009999999999998</v>
      </c>
      <c r="E4174" s="57">
        <f t="shared" si="1058"/>
        <v>0.86799999999999999</v>
      </c>
      <c r="F4174" s="57">
        <f t="shared" si="1059"/>
        <v>2.5329999999999999</v>
      </c>
      <c r="G4174" s="57">
        <f t="shared" si="1060"/>
        <v>0</v>
      </c>
      <c r="H4174" s="57">
        <f>IF(Q4173&gt;SetUp!$B$56,SetUp!$B$56,Q4173)</f>
        <v>26.403875138666876</v>
      </c>
      <c r="I4174" s="57">
        <f t="shared" si="1065"/>
        <v>6.3288542894033819</v>
      </c>
      <c r="J4174" s="57">
        <f>MIN(F4174,H4174,(1-EXP(-SetUp!$B$52*H4174/SetUp!$B$56))*F4174)</f>
        <v>2.4920826507730549</v>
      </c>
      <c r="K4174" s="57">
        <f t="shared" si="1061"/>
        <v>23.91179248789382</v>
      </c>
      <c r="L4174" s="57">
        <f>IF(I4174&lt;=0,0,MIN(SetUp!$B$50*I4174^SetUp!$B$55,I4174))</f>
        <v>0.44317101269951598</v>
      </c>
      <c r="M4174" s="57">
        <f t="shared" si="1062"/>
        <v>5.8856832767038663</v>
      </c>
      <c r="N4174" s="57">
        <f>IF(SetUp!$B$62=0,X4174,(B4174-E4174)*(1-(H4174/SetUp!$B$66/SetUp!$B$56)))</f>
        <v>0</v>
      </c>
      <c r="O4174" s="57">
        <f>K4174*SetUp!$B$65</f>
        <v>0</v>
      </c>
      <c r="P4174" s="57">
        <f>MIN(SetUp!$B$54*L4174^SetUp!$B$51,L4174)</f>
        <v>0.23062515352136498</v>
      </c>
      <c r="Q4174" s="57">
        <f t="shared" si="1063"/>
        <v>23.91179248789382</v>
      </c>
      <c r="R4174" s="57">
        <f>IF((H4174+N4174-O4174)&gt;SetUp!$B$56,T4173+H4174+N4174-O4174-SetUp!$B$56,T4173)</f>
        <v>0</v>
      </c>
      <c r="S4174" s="57">
        <f>R4174*SetUp!$B$65</f>
        <v>0</v>
      </c>
      <c r="T4174" s="57">
        <f>IF((R4174-S4174)&lt;SetUp!$B$53,R4174-S4174,SetUp!$B$53)</f>
        <v>0</v>
      </c>
      <c r="U4174" s="57">
        <f t="shared" si="1064"/>
        <v>5.8856832767038663</v>
      </c>
      <c r="V4174" s="57">
        <f>(L4174-P4174)/1000*SetUp!$B$13*1000000/SetUp!$B$48</f>
        <v>12.089116003746318</v>
      </c>
      <c r="W4174" s="57">
        <f t="shared" si="1066"/>
        <v>-2.3314683517128287E-15</v>
      </c>
      <c r="X4174" s="57">
        <f>MAX((SetUp!$B$56*(1-($H4174/SetUp!$B$56)^2)*TANH(($B4174-$D4174)/SetUp!$B$56))/(1+$H4174/SetUp!$B$56*TANH(($B4174-$D4174)/SetUp!$B$56)),0)</f>
        <v>0</v>
      </c>
    </row>
    <row r="4175" spans="1:24" x14ac:dyDescent="0.3">
      <c r="A4175" s="64">
        <v>30837</v>
      </c>
      <c r="B4175" s="57">
        <v>0.307</v>
      </c>
      <c r="C4175" s="57">
        <v>5.44</v>
      </c>
      <c r="D4175" s="57">
        <v>3.4009999999999998</v>
      </c>
      <c r="E4175" s="57">
        <f t="shared" si="1058"/>
        <v>0.307</v>
      </c>
      <c r="F4175" s="57">
        <f t="shared" si="1059"/>
        <v>3.0939999999999999</v>
      </c>
      <c r="G4175" s="57">
        <f t="shared" si="1060"/>
        <v>0</v>
      </c>
      <c r="H4175" s="57">
        <f>IF(Q4174&gt;SetUp!$B$56,SetUp!$B$56,Q4174)</f>
        <v>23.91179248789382</v>
      </c>
      <c r="I4175" s="57">
        <f t="shared" si="1065"/>
        <v>5.8856832767038663</v>
      </c>
      <c r="J4175" s="57">
        <f>MIN(F4175,H4175,(1-EXP(-SetUp!$B$52*H4175/SetUp!$B$56))*F4175)</f>
        <v>3.0202262885376885</v>
      </c>
      <c r="K4175" s="57">
        <f t="shared" si="1061"/>
        <v>20.891566199356131</v>
      </c>
      <c r="L4175" s="57">
        <f>IF(I4175&lt;=0,0,MIN(SetUp!$B$50*I4175^SetUp!$B$55,I4175))</f>
        <v>0.39266693357585647</v>
      </c>
      <c r="M4175" s="57">
        <f t="shared" si="1062"/>
        <v>5.4930163431280095</v>
      </c>
      <c r="N4175" s="57">
        <f>IF(SetUp!$B$62=0,X4175,(B4175-E4175)*(1-(H4175/SetUp!$B$66/SetUp!$B$56)))</f>
        <v>0</v>
      </c>
      <c r="O4175" s="57">
        <f>K4175*SetUp!$B$65</f>
        <v>0</v>
      </c>
      <c r="P4175" s="57">
        <f>MIN(SetUp!$B$54*L4175^SetUp!$B$51,L4175)</f>
        <v>0.20476398982097391</v>
      </c>
      <c r="Q4175" s="57">
        <f t="shared" si="1063"/>
        <v>20.891566199356131</v>
      </c>
      <c r="R4175" s="57">
        <f>IF((H4175+N4175-O4175)&gt;SetUp!$B$56,T4174+H4175+N4175-O4175-SetUp!$B$56,T4174)</f>
        <v>0</v>
      </c>
      <c r="S4175" s="57">
        <f>R4175*SetUp!$B$65</f>
        <v>0</v>
      </c>
      <c r="T4175" s="57">
        <f>IF((R4175-S4175)&lt;SetUp!$B$53,R4175-S4175,SetUp!$B$53)</f>
        <v>0</v>
      </c>
      <c r="U4175" s="57">
        <f t="shared" si="1064"/>
        <v>5.4930163431280095</v>
      </c>
      <c r="V4175" s="57">
        <f>(L4175-P4175)/1000*SetUp!$B$13*1000000/SetUp!$B$48</f>
        <v>10.687484071821926</v>
      </c>
      <c r="W4175" s="57">
        <f t="shared" si="1066"/>
        <v>-1.6653345369377348E-15</v>
      </c>
      <c r="X4175" s="57">
        <f>MAX((SetUp!$B$56*(1-($H4175/SetUp!$B$56)^2)*TANH(($B4175-$D4175)/SetUp!$B$56))/(1+$H4175/SetUp!$B$56*TANH(($B4175-$D4175)/SetUp!$B$56)),0)</f>
        <v>0</v>
      </c>
    </row>
    <row r="4176" spans="1:24" x14ac:dyDescent="0.3">
      <c r="A4176" s="64">
        <v>30838</v>
      </c>
      <c r="B4176" s="57">
        <v>0.59399999999999997</v>
      </c>
      <c r="C4176" s="57">
        <v>5.2140000000000004</v>
      </c>
      <c r="D4176" s="57">
        <v>3.4009999999999998</v>
      </c>
      <c r="E4176" s="57">
        <f t="shared" si="1058"/>
        <v>0.59399999999999997</v>
      </c>
      <c r="F4176" s="57">
        <f t="shared" si="1059"/>
        <v>2.8069999999999999</v>
      </c>
      <c r="G4176" s="57">
        <f t="shared" si="1060"/>
        <v>0</v>
      </c>
      <c r="H4176" s="57">
        <f>IF(Q4175&gt;SetUp!$B$56,SetUp!$B$56,Q4175)</f>
        <v>20.891566199356131</v>
      </c>
      <c r="I4176" s="57">
        <f t="shared" si="1065"/>
        <v>5.4930163431280095</v>
      </c>
      <c r="J4176" s="57">
        <f>MIN(F4176,H4176,(1-EXP(-SetUp!$B$52*H4176/SetUp!$B$56))*F4176)</f>
        <v>2.6997068983017081</v>
      </c>
      <c r="K4176" s="57">
        <f t="shared" si="1061"/>
        <v>18.191859301054421</v>
      </c>
      <c r="L4176" s="57">
        <f>IF(I4176&lt;=0,0,MIN(SetUp!$B$50*I4176^SetUp!$B$55,I4176))</f>
        <v>0.34998358032893639</v>
      </c>
      <c r="M4176" s="57">
        <f t="shared" si="1062"/>
        <v>5.1430327627990735</v>
      </c>
      <c r="N4176" s="57">
        <f>IF(SetUp!$B$62=0,X4176,(B4176-E4176)*(1-(H4176/SetUp!$B$66/SetUp!$B$56)))</f>
        <v>0</v>
      </c>
      <c r="O4176" s="57">
        <f>K4176*SetUp!$B$65</f>
        <v>0</v>
      </c>
      <c r="P4176" s="57">
        <f>MIN(SetUp!$B$54*L4176^SetUp!$B$51,L4176)</f>
        <v>0.18286353913984649</v>
      </c>
      <c r="Q4176" s="57">
        <f t="shared" si="1063"/>
        <v>18.191859301054421</v>
      </c>
      <c r="R4176" s="57">
        <f>IF((H4176+N4176-O4176)&gt;SetUp!$B$56,T4175+H4176+N4176-O4176-SetUp!$B$56,T4175)</f>
        <v>0</v>
      </c>
      <c r="S4176" s="57">
        <f>R4176*SetUp!$B$65</f>
        <v>0</v>
      </c>
      <c r="T4176" s="57">
        <f>IF((R4176-S4176)&lt;SetUp!$B$53,R4176-S4176,SetUp!$B$53)</f>
        <v>0</v>
      </c>
      <c r="U4176" s="57">
        <f t="shared" si="1064"/>
        <v>5.1430327627990735</v>
      </c>
      <c r="V4176" s="57">
        <f>(L4176-P4176)/1000*SetUp!$B$13*1000000/SetUp!$B$48</f>
        <v>9.5054007276254389</v>
      </c>
      <c r="W4176" s="57">
        <f t="shared" si="1066"/>
        <v>-8.8817841970012523E-16</v>
      </c>
      <c r="X4176" s="57">
        <f>MAX((SetUp!$B$56*(1-($H4176/SetUp!$B$56)^2)*TANH(($B4176-$D4176)/SetUp!$B$56))/(1+$H4176/SetUp!$B$56*TANH(($B4176-$D4176)/SetUp!$B$56)),0)</f>
        <v>0</v>
      </c>
    </row>
    <row r="4177" spans="1:24" x14ac:dyDescent="0.3">
      <c r="A4177" s="64">
        <v>30839</v>
      </c>
      <c r="B4177" s="57">
        <v>0.57899999999999996</v>
      </c>
      <c r="C4177" s="57">
        <v>4.7789999999999999</v>
      </c>
      <c r="D4177" s="57">
        <v>3.4009999999999998</v>
      </c>
      <c r="E4177" s="57">
        <f t="shared" si="1058"/>
        <v>0.57899999999999996</v>
      </c>
      <c r="F4177" s="57">
        <f t="shared" si="1059"/>
        <v>2.8220000000000001</v>
      </c>
      <c r="G4177" s="57">
        <f t="shared" si="1060"/>
        <v>0</v>
      </c>
      <c r="H4177" s="57">
        <f>IF(Q4176&gt;SetUp!$B$56,SetUp!$B$56,Q4176)</f>
        <v>18.191859301054421</v>
      </c>
      <c r="I4177" s="57">
        <f t="shared" si="1065"/>
        <v>5.1430327627990735</v>
      </c>
      <c r="J4177" s="57">
        <f>MIN(F4177,H4177,(1-EXP(-SetUp!$B$52*H4177/SetUp!$B$56))*F4177)</f>
        <v>2.6575308332243188</v>
      </c>
      <c r="K4177" s="57">
        <f t="shared" si="1061"/>
        <v>15.534328467830102</v>
      </c>
      <c r="L4177" s="57">
        <f>IF(I4177&lt;=0,0,MIN(SetUp!$B$50*I4177^SetUp!$B$55,I4177))</f>
        <v>0.31361368290468922</v>
      </c>
      <c r="M4177" s="57">
        <f t="shared" si="1062"/>
        <v>4.8294190798943841</v>
      </c>
      <c r="N4177" s="57">
        <f>IF(SetUp!$B$62=0,X4177,(B4177-E4177)*(1-(H4177/SetUp!$B$66/SetUp!$B$56)))</f>
        <v>0</v>
      </c>
      <c r="O4177" s="57">
        <f>K4177*SetUp!$B$65</f>
        <v>0</v>
      </c>
      <c r="P4177" s="57">
        <f>MIN(SetUp!$B$54*L4177^SetUp!$B$51,L4177)</f>
        <v>0.16416671845937791</v>
      </c>
      <c r="Q4177" s="57">
        <f t="shared" si="1063"/>
        <v>15.534328467830102</v>
      </c>
      <c r="R4177" s="57">
        <f>IF((H4177+N4177-O4177)&gt;SetUp!$B$56,T4176+H4177+N4177-O4177-SetUp!$B$56,T4176)</f>
        <v>0</v>
      </c>
      <c r="S4177" s="57">
        <f>R4177*SetUp!$B$65</f>
        <v>0</v>
      </c>
      <c r="T4177" s="57">
        <f>IF((R4177-S4177)&lt;SetUp!$B$53,R4177-S4177,SetUp!$B$53)</f>
        <v>0</v>
      </c>
      <c r="U4177" s="57">
        <f t="shared" si="1064"/>
        <v>4.8294190798943841</v>
      </c>
      <c r="V4177" s="57">
        <f>(L4177-P4177)/1000*SetUp!$B$13*1000000/SetUp!$B$48</f>
        <v>8.5001970707545116</v>
      </c>
      <c r="W4177" s="57">
        <f t="shared" si="1066"/>
        <v>-6.106226635438361E-16</v>
      </c>
      <c r="X4177" s="57">
        <f>MAX((SetUp!$B$56*(1-($H4177/SetUp!$B$56)^2)*TANH(($B4177-$D4177)/SetUp!$B$56))/(1+$H4177/SetUp!$B$56*TANH(($B4177-$D4177)/SetUp!$B$56)),0)</f>
        <v>0</v>
      </c>
    </row>
    <row r="4178" spans="1:24" x14ac:dyDescent="0.3">
      <c r="A4178" s="64">
        <v>30840</v>
      </c>
      <c r="B4178" s="57">
        <v>8.5999999999999993E-2</v>
      </c>
      <c r="C4178" s="57">
        <v>4.1740000000000004</v>
      </c>
      <c r="D4178" s="57">
        <v>3.4009999999999998</v>
      </c>
      <c r="E4178" s="57">
        <f t="shared" si="1058"/>
        <v>8.5999999999999993E-2</v>
      </c>
      <c r="F4178" s="57">
        <f t="shared" si="1059"/>
        <v>3.3149999999999999</v>
      </c>
      <c r="G4178" s="57">
        <f t="shared" si="1060"/>
        <v>0</v>
      </c>
      <c r="H4178" s="57">
        <f>IF(Q4177&gt;SetUp!$B$56,SetUp!$B$56,Q4177)</f>
        <v>15.534328467830102</v>
      </c>
      <c r="I4178" s="57">
        <f t="shared" si="1065"/>
        <v>4.8294190798943841</v>
      </c>
      <c r="J4178" s="57">
        <f>MIN(F4178,H4178,(1-EXP(-SetUp!$B$52*H4178/SetUp!$B$56))*F4178)</f>
        <v>3.02235095878296</v>
      </c>
      <c r="K4178" s="57">
        <f t="shared" si="1061"/>
        <v>12.511977509047142</v>
      </c>
      <c r="L4178" s="57">
        <f>IF(I4178&lt;=0,0,MIN(SetUp!$B$50*I4178^SetUp!$B$55,I4178))</f>
        <v>0.28239326867498388</v>
      </c>
      <c r="M4178" s="57">
        <f t="shared" si="1062"/>
        <v>4.5470258112194006</v>
      </c>
      <c r="N4178" s="57">
        <f>IF(SetUp!$B$62=0,X4178,(B4178-E4178)*(1-(H4178/SetUp!$B$66/SetUp!$B$56)))</f>
        <v>0</v>
      </c>
      <c r="O4178" s="57">
        <f>K4178*SetUp!$B$65</f>
        <v>0</v>
      </c>
      <c r="P4178" s="57">
        <f>MIN(SetUp!$B$54*L4178^SetUp!$B$51,L4178)</f>
        <v>0.14808776852166763</v>
      </c>
      <c r="Q4178" s="57">
        <f t="shared" si="1063"/>
        <v>12.511977509047142</v>
      </c>
      <c r="R4178" s="57">
        <f>IF((H4178+N4178-O4178)&gt;SetUp!$B$56,T4177+H4178+N4178-O4178-SetUp!$B$56,T4177)</f>
        <v>0</v>
      </c>
      <c r="S4178" s="57">
        <f>R4178*SetUp!$B$65</f>
        <v>0</v>
      </c>
      <c r="T4178" s="57">
        <f>IF((R4178-S4178)&lt;SetUp!$B$53,R4178-S4178,SetUp!$B$53)</f>
        <v>0</v>
      </c>
      <c r="U4178" s="57">
        <f t="shared" si="1064"/>
        <v>4.5470258112194006</v>
      </c>
      <c r="V4178" s="57">
        <f>(L4178-P4178)/1000*SetUp!$B$13*1000000/SetUp!$B$48</f>
        <v>7.6389856644241458</v>
      </c>
      <c r="W4178" s="57">
        <f t="shared" si="1066"/>
        <v>-1.3877787807814457E-15</v>
      </c>
      <c r="X4178" s="57">
        <f>MAX((SetUp!$B$56*(1-($H4178/SetUp!$B$56)^2)*TANH(($B4178-$D4178)/SetUp!$B$56))/(1+$H4178/SetUp!$B$56*TANH(($B4178-$D4178)/SetUp!$B$56)),0)</f>
        <v>0</v>
      </c>
    </row>
    <row r="4179" spans="1:24" x14ac:dyDescent="0.3">
      <c r="A4179" s="64">
        <v>30841</v>
      </c>
      <c r="B4179" s="57">
        <v>0.02</v>
      </c>
      <c r="C4179" s="57">
        <v>3.1219999999999999</v>
      </c>
      <c r="D4179" s="57">
        <v>3.4009999999999998</v>
      </c>
      <c r="E4179" s="57">
        <f t="shared" si="1058"/>
        <v>0.02</v>
      </c>
      <c r="F4179" s="57">
        <f t="shared" si="1059"/>
        <v>3.3809999999999998</v>
      </c>
      <c r="G4179" s="57">
        <f t="shared" si="1060"/>
        <v>0</v>
      </c>
      <c r="H4179" s="57">
        <f>IF(Q4178&gt;SetUp!$B$56,SetUp!$B$56,Q4178)</f>
        <v>12.511977509047142</v>
      </c>
      <c r="I4179" s="57">
        <f t="shared" si="1065"/>
        <v>4.5470258112194006</v>
      </c>
      <c r="J4179" s="57">
        <f>MIN(F4179,H4179,(1-EXP(-SetUp!$B$52*H4179/SetUp!$B$56))*F4179)</f>
        <v>2.9023688222889543</v>
      </c>
      <c r="K4179" s="57">
        <f t="shared" si="1061"/>
        <v>9.6096086867581878</v>
      </c>
      <c r="L4179" s="57">
        <f>IF(I4179&lt;=0,0,MIN(SetUp!$B$50*I4179^SetUp!$B$55,I4179))</f>
        <v>0.25541234446463051</v>
      </c>
      <c r="M4179" s="57">
        <f t="shared" si="1062"/>
        <v>4.2916134667547698</v>
      </c>
      <c r="N4179" s="57">
        <f>IF(SetUp!$B$62=0,X4179,(B4179-E4179)*(1-(H4179/SetUp!$B$66/SetUp!$B$56)))</f>
        <v>0</v>
      </c>
      <c r="O4179" s="57">
        <f>K4179*SetUp!$B$65</f>
        <v>0</v>
      </c>
      <c r="P4179" s="57">
        <f>MIN(SetUp!$B$54*L4179^SetUp!$B$51,L4179)</f>
        <v>0.13416791282420437</v>
      </c>
      <c r="Q4179" s="57">
        <f t="shared" si="1063"/>
        <v>9.6096086867581878</v>
      </c>
      <c r="R4179" s="57">
        <f>IF((H4179+N4179-O4179)&gt;SetUp!$B$56,T4178+H4179+N4179-O4179-SetUp!$B$56,T4178)</f>
        <v>0</v>
      </c>
      <c r="S4179" s="57">
        <f>R4179*SetUp!$B$65</f>
        <v>0</v>
      </c>
      <c r="T4179" s="57">
        <f>IF((R4179-S4179)&lt;SetUp!$B$53,R4179-S4179,SetUp!$B$53)</f>
        <v>0</v>
      </c>
      <c r="U4179" s="57">
        <f t="shared" si="1064"/>
        <v>4.2916134667547698</v>
      </c>
      <c r="V4179" s="57">
        <f>(L4179-P4179)/1000*SetUp!$B$13*1000000/SetUp!$B$48</f>
        <v>6.8961023497562213</v>
      </c>
      <c r="W4179" s="57">
        <f t="shared" si="1066"/>
        <v>0</v>
      </c>
      <c r="X4179" s="57">
        <f>MAX((SetUp!$B$56*(1-($H4179/SetUp!$B$56)^2)*TANH(($B4179-$D4179)/SetUp!$B$56))/(1+$H4179/SetUp!$B$56*TANH(($B4179-$D4179)/SetUp!$B$56)),0)</f>
        <v>0</v>
      </c>
    </row>
    <row r="4180" spans="1:24" x14ac:dyDescent="0.3">
      <c r="A4180" s="64">
        <v>30842</v>
      </c>
      <c r="B4180" s="57">
        <v>5.1999999999999998E-2</v>
      </c>
      <c r="C4180" s="57">
        <v>2.8149999999999999</v>
      </c>
      <c r="D4180" s="57">
        <v>3.4009999999999998</v>
      </c>
      <c r="E4180" s="57">
        <f t="shared" si="1058"/>
        <v>5.1999999999999998E-2</v>
      </c>
      <c r="F4180" s="57">
        <f t="shared" si="1059"/>
        <v>3.3489999999999998</v>
      </c>
      <c r="G4180" s="57">
        <f t="shared" si="1060"/>
        <v>0</v>
      </c>
      <c r="H4180" s="57">
        <f>IF(Q4179&gt;SetUp!$B$56,SetUp!$B$56,Q4179)</f>
        <v>9.6096086867581878</v>
      </c>
      <c r="I4180" s="57">
        <f t="shared" si="1065"/>
        <v>4.2916134667547698</v>
      </c>
      <c r="J4180" s="57">
        <f>MIN(F4180,H4180,(1-EXP(-SetUp!$B$52*H4180/SetUp!$B$56))*F4180)</f>
        <v>2.6028581605152801</v>
      </c>
      <c r="K4180" s="57">
        <f t="shared" si="1061"/>
        <v>7.0067505262429073</v>
      </c>
      <c r="L4180" s="57">
        <f>IF(I4180&lt;=0,0,MIN(SetUp!$B$50*I4180^SetUp!$B$55,I4180))</f>
        <v>0.23195149893993311</v>
      </c>
      <c r="M4180" s="57">
        <f t="shared" si="1062"/>
        <v>4.0596619678148365</v>
      </c>
      <c r="N4180" s="57">
        <f>IF(SetUp!$B$62=0,X4180,(B4180-E4180)*(1-(H4180/SetUp!$B$66/SetUp!$B$56)))</f>
        <v>0</v>
      </c>
      <c r="O4180" s="57">
        <f>K4180*SetUp!$B$65</f>
        <v>0</v>
      </c>
      <c r="P4180" s="57">
        <f>MIN(SetUp!$B$54*L4180^SetUp!$B$51,L4180)</f>
        <v>0.12204382831267291</v>
      </c>
      <c r="Q4180" s="57">
        <f t="shared" si="1063"/>
        <v>7.0067505262429073</v>
      </c>
      <c r="R4180" s="57">
        <f>IF((H4180+N4180-O4180)&gt;SetUp!$B$56,T4179+H4180+N4180-O4180-SetUp!$B$56,T4179)</f>
        <v>0</v>
      </c>
      <c r="S4180" s="57">
        <f>R4180*SetUp!$B$65</f>
        <v>0</v>
      </c>
      <c r="T4180" s="57">
        <f>IF((R4180-S4180)&lt;SetUp!$B$53,R4180-S4180,SetUp!$B$53)</f>
        <v>0</v>
      </c>
      <c r="U4180" s="57">
        <f t="shared" si="1064"/>
        <v>4.0596619678148365</v>
      </c>
      <c r="V4180" s="57">
        <f>(L4180-P4180)/1000*SetUp!$B$13*1000000/SetUp!$B$48</f>
        <v>6.2512936504719967</v>
      </c>
      <c r="W4180" s="57">
        <f t="shared" si="1066"/>
        <v>-7.2164496600635175E-16</v>
      </c>
      <c r="X4180" s="57">
        <f>MAX((SetUp!$B$56*(1-($H4180/SetUp!$B$56)^2)*TANH(($B4180-$D4180)/SetUp!$B$56))/(1+$H4180/SetUp!$B$56*TANH(($B4180-$D4180)/SetUp!$B$56)),0)</f>
        <v>0</v>
      </c>
    </row>
    <row r="4181" spans="1:24" x14ac:dyDescent="0.3">
      <c r="A4181" s="64">
        <v>30843</v>
      </c>
      <c r="B4181" s="57">
        <v>4.0000000000000001E-3</v>
      </c>
      <c r="C4181" s="57">
        <v>2.5289999999999999</v>
      </c>
      <c r="D4181" s="57">
        <v>3.4009999999999998</v>
      </c>
      <c r="E4181" s="57">
        <f t="shared" si="1058"/>
        <v>4.0000000000000001E-3</v>
      </c>
      <c r="F4181" s="57">
        <f t="shared" si="1059"/>
        <v>3.3969999999999998</v>
      </c>
      <c r="G4181" s="57">
        <f t="shared" si="1060"/>
        <v>0</v>
      </c>
      <c r="H4181" s="57">
        <f>IF(Q4180&gt;SetUp!$B$56,SetUp!$B$56,Q4180)</f>
        <v>7.0067505262429073</v>
      </c>
      <c r="I4181" s="57">
        <f t="shared" si="1065"/>
        <v>4.0596619678148365</v>
      </c>
      <c r="J4181" s="57">
        <f>MIN(F4181,H4181,(1-EXP(-SetUp!$B$52*H4181/SetUp!$B$56))*F4181)</f>
        <v>2.260347067791836</v>
      </c>
      <c r="K4181" s="57">
        <f t="shared" si="1061"/>
        <v>4.7464034584510717</v>
      </c>
      <c r="L4181" s="57">
        <f>IF(I4181&lt;=0,0,MIN(SetUp!$B$50*I4181^SetUp!$B$55,I4181))</f>
        <v>0.21143618115059254</v>
      </c>
      <c r="M4181" s="57">
        <f t="shared" si="1062"/>
        <v>3.8482257866642438</v>
      </c>
      <c r="N4181" s="57">
        <f>IF(SetUp!$B$62=0,X4181,(B4181-E4181)*(1-(H4181/SetUp!$B$66/SetUp!$B$56)))</f>
        <v>0</v>
      </c>
      <c r="O4181" s="57">
        <f>K4181*SetUp!$B$65</f>
        <v>0</v>
      </c>
      <c r="P4181" s="57">
        <f>MIN(SetUp!$B$54*L4181^SetUp!$B$51,L4181)</f>
        <v>0.11142486802422356</v>
      </c>
      <c r="Q4181" s="57">
        <f t="shared" si="1063"/>
        <v>4.7464034584510717</v>
      </c>
      <c r="R4181" s="57">
        <f>IF((H4181+N4181-O4181)&gt;SetUp!$B$56,T4180+H4181+N4181-O4181-SetUp!$B$56,T4180)</f>
        <v>0</v>
      </c>
      <c r="S4181" s="57">
        <f>R4181*SetUp!$B$65</f>
        <v>0</v>
      </c>
      <c r="T4181" s="57">
        <f>IF((R4181-S4181)&lt;SetUp!$B$53,R4181-S4181,SetUp!$B$53)</f>
        <v>0</v>
      </c>
      <c r="U4181" s="57">
        <f t="shared" si="1064"/>
        <v>3.8482257866642438</v>
      </c>
      <c r="V4181" s="57">
        <f>(L4181-P4181)/1000*SetUp!$B$13*1000000/SetUp!$B$48</f>
        <v>5.6884117655676141</v>
      </c>
      <c r="W4181" s="57">
        <f t="shared" si="1066"/>
        <v>7.2164496600635175E-16</v>
      </c>
      <c r="X4181" s="57">
        <f>MAX((SetUp!$B$56*(1-($H4181/SetUp!$B$56)^2)*TANH(($B4181-$D4181)/SetUp!$B$56))/(1+$H4181/SetUp!$B$56*TANH(($B4181-$D4181)/SetUp!$B$56)),0)</f>
        <v>0</v>
      </c>
    </row>
    <row r="4182" spans="1:24" x14ac:dyDescent="0.3">
      <c r="A4182" s="64">
        <v>30844</v>
      </c>
      <c r="B4182" s="57">
        <v>0.2</v>
      </c>
      <c r="C4182" s="57">
        <v>2.2629999999999999</v>
      </c>
      <c r="D4182" s="57">
        <v>3.4009999999999998</v>
      </c>
      <c r="E4182" s="57">
        <f t="shared" si="1058"/>
        <v>0.2</v>
      </c>
      <c r="F4182" s="57">
        <f t="shared" si="1059"/>
        <v>3.2009999999999996</v>
      </c>
      <c r="G4182" s="57">
        <f t="shared" si="1060"/>
        <v>0</v>
      </c>
      <c r="H4182" s="57">
        <f>IF(Q4181&gt;SetUp!$B$56,SetUp!$B$56,Q4181)</f>
        <v>4.7464034584510717</v>
      </c>
      <c r="I4182" s="57">
        <f t="shared" si="1065"/>
        <v>3.8482257866642438</v>
      </c>
      <c r="J4182" s="57">
        <f>MIN(F4182,H4182,(1-EXP(-SetUp!$B$52*H4182/SetUp!$B$56))*F4182)</f>
        <v>1.6762389326987028</v>
      </c>
      <c r="K4182" s="57">
        <f t="shared" si="1061"/>
        <v>3.0701645257523689</v>
      </c>
      <c r="L4182" s="57">
        <f>IF(I4182&lt;=0,0,MIN(SetUp!$B$50*I4182^SetUp!$B$55,I4182))</f>
        <v>0.19340324658156688</v>
      </c>
      <c r="M4182" s="57">
        <f t="shared" si="1062"/>
        <v>3.654822540082677</v>
      </c>
      <c r="N4182" s="57">
        <f>IF(SetUp!$B$62=0,X4182,(B4182-E4182)*(1-(H4182/SetUp!$B$66/SetUp!$B$56)))</f>
        <v>0</v>
      </c>
      <c r="O4182" s="57">
        <f>K4182*SetUp!$B$65</f>
        <v>0</v>
      </c>
      <c r="P4182" s="57">
        <f>MIN(SetUp!$B$54*L4182^SetUp!$B$51,L4182)</f>
        <v>0.10207636779409271</v>
      </c>
      <c r="Q4182" s="57">
        <f t="shared" si="1063"/>
        <v>3.0701645257523689</v>
      </c>
      <c r="R4182" s="57">
        <f>IF((H4182+N4182-O4182)&gt;SetUp!$B$56,T4181+H4182+N4182-O4182-SetUp!$B$56,T4181)</f>
        <v>0</v>
      </c>
      <c r="S4182" s="57">
        <f>R4182*SetUp!$B$65</f>
        <v>0</v>
      </c>
      <c r="T4182" s="57">
        <f>IF((R4182-S4182)&lt;SetUp!$B$53,R4182-S4182,SetUp!$B$53)</f>
        <v>0</v>
      </c>
      <c r="U4182" s="57">
        <f t="shared" si="1064"/>
        <v>3.654822540082677</v>
      </c>
      <c r="V4182" s="57">
        <f>(L4182-P4182)/1000*SetUp!$B$13*1000000/SetUp!$B$48</f>
        <v>5.1944612621055848</v>
      </c>
      <c r="W4182" s="57">
        <f t="shared" si="1066"/>
        <v>3.8857805861880479E-16</v>
      </c>
      <c r="X4182" s="57">
        <f>MAX((SetUp!$B$56*(1-($H4182/SetUp!$B$56)^2)*TANH(($B4182-$D4182)/SetUp!$B$56))/(1+$H4182/SetUp!$B$56*TANH(($B4182-$D4182)/SetUp!$B$56)),0)</f>
        <v>0</v>
      </c>
    </row>
    <row r="4183" spans="1:24" x14ac:dyDescent="0.3">
      <c r="A4183" s="64">
        <v>30845</v>
      </c>
      <c r="B4183" s="57">
        <v>0.03</v>
      </c>
      <c r="C4183" s="57">
        <v>2.016</v>
      </c>
      <c r="D4183" s="57">
        <v>3.4009999999999998</v>
      </c>
      <c r="E4183" s="57">
        <f t="shared" si="1058"/>
        <v>0.03</v>
      </c>
      <c r="F4183" s="57">
        <f t="shared" si="1059"/>
        <v>3.371</v>
      </c>
      <c r="G4183" s="57">
        <f t="shared" si="1060"/>
        <v>0</v>
      </c>
      <c r="H4183" s="57">
        <f>IF(Q4182&gt;SetUp!$B$56,SetUp!$B$56,Q4182)</f>
        <v>3.0701645257523689</v>
      </c>
      <c r="I4183" s="57">
        <f t="shared" si="1065"/>
        <v>3.654822540082677</v>
      </c>
      <c r="J4183" s="57">
        <f>MIN(F4183,H4183,(1-EXP(-SetUp!$B$52*H4183/SetUp!$B$56))*F4183)</f>
        <v>1.2844828738257816</v>
      </c>
      <c r="K4183" s="57">
        <f t="shared" si="1061"/>
        <v>1.7856816519265872</v>
      </c>
      <c r="L4183" s="57">
        <f>IF(I4183&lt;=0,0,MIN(SetUp!$B$50*I4183^SetUp!$B$55,I4183))</f>
        <v>0.17747615401260036</v>
      </c>
      <c r="M4183" s="57">
        <f t="shared" si="1062"/>
        <v>3.4773463860700766</v>
      </c>
      <c r="N4183" s="57">
        <f>IF(SetUp!$B$62=0,X4183,(B4183-E4183)*(1-(H4183/SetUp!$B$66/SetUp!$B$56)))</f>
        <v>0</v>
      </c>
      <c r="O4183" s="57">
        <f>K4183*SetUp!$B$65</f>
        <v>0</v>
      </c>
      <c r="P4183" s="57">
        <f>MIN(SetUp!$B$54*L4183^SetUp!$B$51,L4183)</f>
        <v>9.3807250161916059E-2</v>
      </c>
      <c r="Q4183" s="57">
        <f t="shared" si="1063"/>
        <v>1.7856816519265872</v>
      </c>
      <c r="R4183" s="57">
        <f>IF((H4183+N4183-O4183)&gt;SetUp!$B$56,T4182+H4183+N4183-O4183-SetUp!$B$56,T4182)</f>
        <v>0</v>
      </c>
      <c r="S4183" s="57">
        <f>R4183*SetUp!$B$65</f>
        <v>0</v>
      </c>
      <c r="T4183" s="57">
        <f>IF((R4183-S4183)&lt;SetUp!$B$53,R4183-S4183,SetUp!$B$53)</f>
        <v>0</v>
      </c>
      <c r="U4183" s="57">
        <f t="shared" si="1064"/>
        <v>3.4773463860700766</v>
      </c>
      <c r="V4183" s="57">
        <f>(L4183-P4183)/1000*SetUp!$B$13*1000000/SetUp!$B$48</f>
        <v>4.7588933911406759</v>
      </c>
      <c r="W4183" s="57">
        <f t="shared" si="1066"/>
        <v>0</v>
      </c>
      <c r="X4183" s="57">
        <f>MAX((SetUp!$B$56*(1-($H4183/SetUp!$B$56)^2)*TANH(($B4183-$D4183)/SetUp!$B$56))/(1+$H4183/SetUp!$B$56*TANH(($B4183-$D4183)/SetUp!$B$56)),0)</f>
        <v>0</v>
      </c>
    </row>
    <row r="4184" spans="1:24" x14ac:dyDescent="0.3">
      <c r="A4184" s="64">
        <v>30846</v>
      </c>
      <c r="B4184" s="57">
        <v>0</v>
      </c>
      <c r="C4184" s="57">
        <v>1.788</v>
      </c>
      <c r="D4184" s="57">
        <v>3.4009999999999998</v>
      </c>
      <c r="E4184" s="57">
        <f t="shared" si="1058"/>
        <v>0</v>
      </c>
      <c r="F4184" s="57">
        <f t="shared" si="1059"/>
        <v>3.4009999999999998</v>
      </c>
      <c r="G4184" s="57">
        <f t="shared" si="1060"/>
        <v>0</v>
      </c>
      <c r="H4184" s="57">
        <f>IF(Q4183&gt;SetUp!$B$56,SetUp!$B$56,Q4183)</f>
        <v>1.7856816519265872</v>
      </c>
      <c r="I4184" s="57">
        <f t="shared" si="1065"/>
        <v>3.4773463860700766</v>
      </c>
      <c r="J4184" s="57">
        <f>MIN(F4184,H4184,(1-EXP(-SetUp!$B$52*H4184/SetUp!$B$56))*F4184)</f>
        <v>0.82804061548295826</v>
      </c>
      <c r="K4184" s="57">
        <f t="shared" si="1061"/>
        <v>0.95764103644362897</v>
      </c>
      <c r="L4184" s="57">
        <f>IF(I4184&lt;=0,0,MIN(SetUp!$B$50*I4184^SetUp!$B$55,I4184))</f>
        <v>0.16334635236590286</v>
      </c>
      <c r="M4184" s="57">
        <f t="shared" si="1062"/>
        <v>3.3140000337041737</v>
      </c>
      <c r="N4184" s="57">
        <f>IF(SetUp!$B$62=0,X4184,(B4184-E4184)*(1-(H4184/SetUp!$B$66/SetUp!$B$56)))</f>
        <v>0</v>
      </c>
      <c r="O4184" s="57">
        <f>K4184*SetUp!$B$65</f>
        <v>0</v>
      </c>
      <c r="P4184" s="57">
        <f>MIN(SetUp!$B$54*L4184^SetUp!$B$51,L4184)</f>
        <v>8.6460707804134479E-2</v>
      </c>
      <c r="Q4184" s="57">
        <f t="shared" si="1063"/>
        <v>0.95764103644362897</v>
      </c>
      <c r="R4184" s="57">
        <f>IF((H4184+N4184-O4184)&gt;SetUp!$B$56,T4183+H4184+N4184-O4184-SetUp!$B$56,T4183)</f>
        <v>0</v>
      </c>
      <c r="S4184" s="57">
        <f>R4184*SetUp!$B$65</f>
        <v>0</v>
      </c>
      <c r="T4184" s="57">
        <f>IF((R4184-S4184)&lt;SetUp!$B$53,R4184-S4184,SetUp!$B$53)</f>
        <v>0</v>
      </c>
      <c r="U4184" s="57">
        <f t="shared" si="1064"/>
        <v>3.3140000337041737</v>
      </c>
      <c r="V4184" s="57">
        <f>(L4184-P4184)/1000*SetUp!$B$13*1000000/SetUp!$B$48</f>
        <v>4.3730773195207586</v>
      </c>
      <c r="W4184" s="57">
        <f t="shared" si="1066"/>
        <v>0</v>
      </c>
      <c r="X4184" s="57">
        <f>MAX((SetUp!$B$56*(1-($H4184/SetUp!$B$56)^2)*TANH(($B4184-$D4184)/SetUp!$B$56))/(1+$H4184/SetUp!$B$56*TANH(($B4184-$D4184)/SetUp!$B$56)),0)</f>
        <v>0</v>
      </c>
    </row>
    <row r="4185" spans="1:24" x14ac:dyDescent="0.3">
      <c r="A4185" s="64">
        <v>30847</v>
      </c>
      <c r="B4185" s="57">
        <v>0</v>
      </c>
      <c r="C4185" s="57">
        <v>1.385</v>
      </c>
      <c r="D4185" s="57">
        <v>3.4009999999999998</v>
      </c>
      <c r="E4185" s="57">
        <f t="shared" si="1058"/>
        <v>0</v>
      </c>
      <c r="F4185" s="57">
        <f t="shared" si="1059"/>
        <v>3.4009999999999998</v>
      </c>
      <c r="G4185" s="57">
        <f t="shared" si="1060"/>
        <v>0</v>
      </c>
      <c r="H4185" s="57">
        <f>IF(Q4184&gt;SetUp!$B$56,SetUp!$B$56,Q4184)</f>
        <v>0.95764103644362897</v>
      </c>
      <c r="I4185" s="57">
        <f t="shared" si="1065"/>
        <v>3.3140000337041737</v>
      </c>
      <c r="J4185" s="57">
        <f>MIN(F4185,H4185,(1-EXP(-SetUp!$B$52*H4185/SetUp!$B$56))*F4185)</f>
        <v>0.47265301735168608</v>
      </c>
      <c r="K4185" s="57">
        <f t="shared" si="1061"/>
        <v>0.48498801909194289</v>
      </c>
      <c r="L4185" s="57">
        <f>IF(I4185&lt;=0,0,MIN(SetUp!$B$50*I4185^SetUp!$B$55,I4185))</f>
        <v>0.15075915638380655</v>
      </c>
      <c r="M4185" s="57">
        <f t="shared" si="1062"/>
        <v>3.1632408773203671</v>
      </c>
      <c r="N4185" s="57">
        <f>IF(SetUp!$B$62=0,X4185,(B4185-E4185)*(1-(H4185/SetUp!$B$66/SetUp!$B$56)))</f>
        <v>0</v>
      </c>
      <c r="O4185" s="57">
        <f>K4185*SetUp!$B$65</f>
        <v>0</v>
      </c>
      <c r="P4185" s="57">
        <f>MIN(SetUp!$B$54*L4185^SetUp!$B$51,L4185)</f>
        <v>7.9907123461953791E-2</v>
      </c>
      <c r="Q4185" s="57">
        <f t="shared" si="1063"/>
        <v>0.48498801909194289</v>
      </c>
      <c r="R4185" s="57">
        <f>IF((H4185+N4185-O4185)&gt;SetUp!$B$56,T4184+H4185+N4185-O4185-SetUp!$B$56,T4184)</f>
        <v>0</v>
      </c>
      <c r="S4185" s="57">
        <f>R4185*SetUp!$B$65</f>
        <v>0</v>
      </c>
      <c r="T4185" s="57">
        <f>IF((R4185-S4185)&lt;SetUp!$B$53,R4185-S4185,SetUp!$B$53)</f>
        <v>0</v>
      </c>
      <c r="U4185" s="57">
        <f t="shared" si="1064"/>
        <v>3.1632408773203671</v>
      </c>
      <c r="V4185" s="57">
        <f>(L4185-P4185)/1000*SetUp!$B$13*1000000/SetUp!$B$48</f>
        <v>4.0298994692510135</v>
      </c>
      <c r="W4185" s="57">
        <f t="shared" si="1066"/>
        <v>0</v>
      </c>
      <c r="X4185" s="57">
        <f>MAX((SetUp!$B$56*(1-($H4185/SetUp!$B$56)^2)*TANH(($B4185-$D4185)/SetUp!$B$56))/(1+$H4185/SetUp!$B$56*TANH(($B4185-$D4185)/SetUp!$B$56)),0)</f>
        <v>0</v>
      </c>
    </row>
    <row r="4186" spans="1:24" x14ac:dyDescent="0.3">
      <c r="A4186" s="64">
        <v>30848</v>
      </c>
      <c r="B4186" s="57">
        <v>3.9E-2</v>
      </c>
      <c r="C4186" s="57">
        <v>1.2949999999999999</v>
      </c>
      <c r="D4186" s="57">
        <v>3.4009999999999998</v>
      </c>
      <c r="E4186" s="57">
        <f t="shared" si="1058"/>
        <v>3.9E-2</v>
      </c>
      <c r="F4186" s="57">
        <f t="shared" si="1059"/>
        <v>3.3619999999999997</v>
      </c>
      <c r="G4186" s="57">
        <f t="shared" si="1060"/>
        <v>0</v>
      </c>
      <c r="H4186" s="57">
        <f>IF(Q4185&gt;SetUp!$B$56,SetUp!$B$56,Q4185)</f>
        <v>0.48498801909194289</v>
      </c>
      <c r="I4186" s="57">
        <f t="shared" si="1065"/>
        <v>3.1632408773203671</v>
      </c>
      <c r="J4186" s="57">
        <f>MIN(F4186,H4186,(1-EXP(-SetUp!$B$52*H4186/SetUp!$B$56))*F4186)</f>
        <v>0.24535638919232558</v>
      </c>
      <c r="K4186" s="57">
        <f t="shared" si="1061"/>
        <v>0.23963162989961731</v>
      </c>
      <c r="L4186" s="57">
        <f>IF(I4186&lt;=0,0,MIN(SetUp!$B$50*I4186^SetUp!$B$55,I4186))</f>
        <v>0.13950291785205599</v>
      </c>
      <c r="M4186" s="57">
        <f t="shared" si="1062"/>
        <v>3.0237379594683111</v>
      </c>
      <c r="N4186" s="57">
        <f>IF(SetUp!$B$62=0,X4186,(B4186-E4186)*(1-(H4186/SetUp!$B$66/SetUp!$B$56)))</f>
        <v>0</v>
      </c>
      <c r="O4186" s="57">
        <f>K4186*SetUp!$B$65</f>
        <v>0</v>
      </c>
      <c r="P4186" s="57">
        <f>MIN(SetUp!$B$54*L4186^SetUp!$B$51,L4186)</f>
        <v>7.4038634166908535E-2</v>
      </c>
      <c r="Q4186" s="57">
        <f t="shared" si="1063"/>
        <v>0.23963162989961731</v>
      </c>
      <c r="R4186" s="57">
        <f>IF((H4186+N4186-O4186)&gt;SetUp!$B$56,T4185+H4186+N4186-O4186-SetUp!$B$56,T4185)</f>
        <v>0</v>
      </c>
      <c r="S4186" s="57">
        <f>R4186*SetUp!$B$65</f>
        <v>0</v>
      </c>
      <c r="T4186" s="57">
        <f>IF((R4186-S4186)&lt;SetUp!$B$53,R4186-S4186,SetUp!$B$53)</f>
        <v>0</v>
      </c>
      <c r="U4186" s="57">
        <f t="shared" si="1064"/>
        <v>3.0237379594683111</v>
      </c>
      <c r="V4186" s="57">
        <f>(L4186-P4186)/1000*SetUp!$B$13*1000000/SetUp!$B$48</f>
        <v>3.723456776020122</v>
      </c>
      <c r="W4186" s="57">
        <f t="shared" si="1066"/>
        <v>4.7184478546569153E-16</v>
      </c>
      <c r="X4186" s="57">
        <f>MAX((SetUp!$B$56*(1-($H4186/SetUp!$B$56)^2)*TANH(($B4186-$D4186)/SetUp!$B$56))/(1+$H4186/SetUp!$B$56*TANH(($B4186-$D4186)/SetUp!$B$56)),0)</f>
        <v>0</v>
      </c>
    </row>
    <row r="4187" spans="1:24" x14ac:dyDescent="0.3">
      <c r="A4187" s="64">
        <v>30849</v>
      </c>
      <c r="B4187" s="57">
        <v>0.32300000000000001</v>
      </c>
      <c r="C4187" s="57">
        <v>1.2090000000000001</v>
      </c>
      <c r="D4187" s="57">
        <v>3.4009999999999998</v>
      </c>
      <c r="E4187" s="57">
        <f t="shared" si="1058"/>
        <v>0.32300000000000001</v>
      </c>
      <c r="F4187" s="57">
        <f t="shared" si="1059"/>
        <v>3.0779999999999998</v>
      </c>
      <c r="G4187" s="57">
        <f t="shared" si="1060"/>
        <v>0</v>
      </c>
      <c r="H4187" s="57">
        <f>IF(Q4186&gt;SetUp!$B$56,SetUp!$B$56,Q4186)</f>
        <v>0.23963162989961731</v>
      </c>
      <c r="I4187" s="57">
        <f t="shared" si="1065"/>
        <v>3.0237379594683111</v>
      </c>
      <c r="J4187" s="57">
        <f>MIN(F4187,H4187,(1-EXP(-SetUp!$B$52*H4187/SetUp!$B$56))*F4187)</f>
        <v>0.11311693493635527</v>
      </c>
      <c r="K4187" s="57">
        <f t="shared" si="1061"/>
        <v>0.12651469496326204</v>
      </c>
      <c r="L4187" s="57">
        <f>IF(I4187&lt;=0,0,MIN(SetUp!$B$50*I4187^SetUp!$B$55,I4187))</f>
        <v>0.12940064400583504</v>
      </c>
      <c r="M4187" s="57">
        <f t="shared" si="1062"/>
        <v>2.8943373154624763</v>
      </c>
      <c r="N4187" s="57">
        <f>IF(SetUp!$B$62=0,X4187,(B4187-E4187)*(1-(H4187/SetUp!$B$66/SetUp!$B$56)))</f>
        <v>0</v>
      </c>
      <c r="O4187" s="57">
        <f>K4187*SetUp!$B$65</f>
        <v>0</v>
      </c>
      <c r="P4187" s="57">
        <f>MIN(SetUp!$B$54*L4187^SetUp!$B$51,L4187)</f>
        <v>6.8764918157351293E-2</v>
      </c>
      <c r="Q4187" s="57">
        <f t="shared" si="1063"/>
        <v>0.12651469496326204</v>
      </c>
      <c r="R4187" s="57">
        <f>IF((H4187+N4187-O4187)&gt;SetUp!$B$56,T4186+H4187+N4187-O4187-SetUp!$B$56,T4186)</f>
        <v>0</v>
      </c>
      <c r="S4187" s="57">
        <f>R4187*SetUp!$B$65</f>
        <v>0</v>
      </c>
      <c r="T4187" s="57">
        <f>IF((R4187-S4187)&lt;SetUp!$B$53,R4187-S4187,SetUp!$B$53)</f>
        <v>0</v>
      </c>
      <c r="U4187" s="57">
        <f t="shared" si="1064"/>
        <v>2.8943373154624763</v>
      </c>
      <c r="V4187" s="57">
        <f>(L4187-P4187)/1000*SetUp!$B$13*1000000/SetUp!$B$48</f>
        <v>3.4488195939835666</v>
      </c>
      <c r="W4187" s="57">
        <f t="shared" si="1066"/>
        <v>0</v>
      </c>
      <c r="X4187" s="57">
        <f>MAX((SetUp!$B$56*(1-($H4187/SetUp!$B$56)^2)*TANH(($B4187-$D4187)/SetUp!$B$56))/(1+$H4187/SetUp!$B$56*TANH(($B4187-$D4187)/SetUp!$B$56)),0)</f>
        <v>0</v>
      </c>
    </row>
    <row r="4188" spans="1:24" x14ac:dyDescent="0.3">
      <c r="A4188" s="64">
        <v>30850</v>
      </c>
      <c r="B4188" s="57">
        <v>0.79200000000000004</v>
      </c>
      <c r="C4188" s="57">
        <v>1.048</v>
      </c>
      <c r="D4188" s="57">
        <v>3.4009999999999998</v>
      </c>
      <c r="E4188" s="57">
        <f t="shared" si="1058"/>
        <v>0.79200000000000004</v>
      </c>
      <c r="F4188" s="57">
        <f t="shared" si="1059"/>
        <v>2.609</v>
      </c>
      <c r="G4188" s="57">
        <f t="shared" si="1060"/>
        <v>0</v>
      </c>
      <c r="H4188" s="57">
        <f>IF(Q4187&gt;SetUp!$B$56,SetUp!$B$56,Q4187)</f>
        <v>0.12651469496326204</v>
      </c>
      <c r="I4188" s="57">
        <f t="shared" si="1065"/>
        <v>2.8943373154624763</v>
      </c>
      <c r="J4188" s="57">
        <f>MIN(F4188,H4188,(1-EXP(-SetUp!$B$52*H4188/SetUp!$B$56))*F4188)</f>
        <v>5.1068088168204746E-2</v>
      </c>
      <c r="K4188" s="57">
        <f t="shared" si="1061"/>
        <v>7.5446606795057297E-2</v>
      </c>
      <c r="L4188" s="57">
        <f>IF(I4188&lt;=0,0,MIN(SetUp!$B$50*I4188^SetUp!$B$55,I4188))</f>
        <v>0.12030345243079836</v>
      </c>
      <c r="M4188" s="57">
        <f t="shared" si="1062"/>
        <v>2.7740338630316779</v>
      </c>
      <c r="N4188" s="57">
        <f>IF(SetUp!$B$62=0,X4188,(B4188-E4188)*(1-(H4188/SetUp!$B$66/SetUp!$B$56)))</f>
        <v>0</v>
      </c>
      <c r="O4188" s="57">
        <f>K4188*SetUp!$B$65</f>
        <v>0</v>
      </c>
      <c r="P4188" s="57">
        <f>MIN(SetUp!$B$54*L4188^SetUp!$B$51,L4188)</f>
        <v>6.4009900587859714E-2</v>
      </c>
      <c r="Q4188" s="57">
        <f t="shared" si="1063"/>
        <v>7.5446606795057297E-2</v>
      </c>
      <c r="R4188" s="57">
        <f>IF((H4188+N4188-O4188)&gt;SetUp!$B$56,T4187+H4188+N4188-O4188-SetUp!$B$56,T4187)</f>
        <v>0</v>
      </c>
      <c r="S4188" s="57">
        <f>R4188*SetUp!$B$65</f>
        <v>0</v>
      </c>
      <c r="T4188" s="57">
        <f>IF((R4188-S4188)&lt;SetUp!$B$53,R4188-S4188,SetUp!$B$53)</f>
        <v>0</v>
      </c>
      <c r="U4188" s="57">
        <f t="shared" si="1064"/>
        <v>2.7740338630316779</v>
      </c>
      <c r="V4188" s="57">
        <f>(L4188-P4188)/1000*SetUp!$B$13*1000000/SetUp!$B$48</f>
        <v>3.2018467973153046</v>
      </c>
      <c r="W4188" s="57">
        <f t="shared" si="1066"/>
        <v>0</v>
      </c>
      <c r="X4188" s="57">
        <f>MAX((SetUp!$B$56*(1-($H4188/SetUp!$B$56)^2)*TANH(($B4188-$D4188)/SetUp!$B$56))/(1+$H4188/SetUp!$B$56*TANH(($B4188-$D4188)/SetUp!$B$56)),0)</f>
        <v>0</v>
      </c>
    </row>
    <row r="4189" spans="1:24" x14ac:dyDescent="0.3">
      <c r="A4189" s="64">
        <v>30851</v>
      </c>
      <c r="B4189" s="57">
        <v>0.26500000000000001</v>
      </c>
      <c r="C4189" s="57">
        <v>1.048</v>
      </c>
      <c r="D4189" s="57">
        <v>3.4009999999999998</v>
      </c>
      <c r="E4189" s="57">
        <f t="shared" si="1058"/>
        <v>0.26500000000000001</v>
      </c>
      <c r="F4189" s="57">
        <f t="shared" si="1059"/>
        <v>3.1359999999999997</v>
      </c>
      <c r="G4189" s="57">
        <f t="shared" si="1060"/>
        <v>0</v>
      </c>
      <c r="H4189" s="57">
        <f>IF(Q4188&gt;SetUp!$B$56,SetUp!$B$56,Q4188)</f>
        <v>7.5446606795057297E-2</v>
      </c>
      <c r="I4189" s="57">
        <f t="shared" si="1065"/>
        <v>2.7740338630316779</v>
      </c>
      <c r="J4189" s="57">
        <f>MIN(F4189,H4189,(1-EXP(-SetUp!$B$52*H4189/SetUp!$B$56))*F4189)</f>
        <v>3.6751786902089988E-2</v>
      </c>
      <c r="K4189" s="57">
        <f t="shared" si="1061"/>
        <v>3.869481989296731E-2</v>
      </c>
      <c r="L4189" s="57">
        <f>IF(I4189&lt;=0,0,MIN(SetUp!$B$50*I4189^SetUp!$B$55,I4189))</f>
        <v>0.11208541775980976</v>
      </c>
      <c r="M4189" s="57">
        <f t="shared" si="1062"/>
        <v>2.661948445271868</v>
      </c>
      <c r="N4189" s="57">
        <f>IF(SetUp!$B$62=0,X4189,(B4189-E4189)*(1-(H4189/SetUp!$B$66/SetUp!$B$56)))</f>
        <v>0</v>
      </c>
      <c r="O4189" s="57">
        <f>K4189*SetUp!$B$65</f>
        <v>0</v>
      </c>
      <c r="P4189" s="57">
        <f>MIN(SetUp!$B$54*L4189^SetUp!$B$51,L4189)</f>
        <v>5.9709156447124399E-2</v>
      </c>
      <c r="Q4189" s="57">
        <f t="shared" si="1063"/>
        <v>3.869481989296731E-2</v>
      </c>
      <c r="R4189" s="57">
        <f>IF((H4189+N4189-O4189)&gt;SetUp!$B$56,T4188+H4189+N4189-O4189-SetUp!$B$56,T4188)</f>
        <v>0</v>
      </c>
      <c r="S4189" s="57">
        <f>R4189*SetUp!$B$65</f>
        <v>0</v>
      </c>
      <c r="T4189" s="57">
        <f>IF((R4189-S4189)&lt;SetUp!$B$53,R4189-S4189,SetUp!$B$53)</f>
        <v>0</v>
      </c>
      <c r="U4189" s="57">
        <f t="shared" si="1064"/>
        <v>2.661948445271868</v>
      </c>
      <c r="V4189" s="57">
        <f>(L4189-P4189)/1000*SetUp!$B$13*1000000/SetUp!$B$48</f>
        <v>2.9790403882715246</v>
      </c>
      <c r="W4189" s="57">
        <f t="shared" si="1066"/>
        <v>0</v>
      </c>
      <c r="X4189" s="57">
        <f>MAX((SetUp!$B$56*(1-($H4189/SetUp!$B$56)^2)*TANH(($B4189-$D4189)/SetUp!$B$56))/(1+$H4189/SetUp!$B$56*TANH(($B4189-$D4189)/SetUp!$B$56)),0)</f>
        <v>0</v>
      </c>
    </row>
    <row r="4190" spans="1:24" x14ac:dyDescent="0.3">
      <c r="A4190" s="64">
        <v>30852</v>
      </c>
      <c r="B4190" s="57">
        <v>8.5000000000000006E-2</v>
      </c>
      <c r="C4190" s="57">
        <v>0.90200000000000002</v>
      </c>
      <c r="D4190" s="57">
        <v>3.4009999999999998</v>
      </c>
      <c r="E4190" s="57">
        <f t="shared" si="1058"/>
        <v>8.5000000000000006E-2</v>
      </c>
      <c r="F4190" s="57">
        <f t="shared" si="1059"/>
        <v>3.3159999999999998</v>
      </c>
      <c r="G4190" s="57">
        <f t="shared" si="1060"/>
        <v>0</v>
      </c>
      <c r="H4190" s="57">
        <f>IF(Q4189&gt;SetUp!$B$56,SetUp!$B$56,Q4189)</f>
        <v>3.869481989296731E-2</v>
      </c>
      <c r="I4190" s="57">
        <f t="shared" si="1065"/>
        <v>2.661948445271868</v>
      </c>
      <c r="J4190" s="57">
        <f>MIN(F4190,H4190,(1-EXP(-SetUp!$B$52*H4190/SetUp!$B$56))*F4190)</f>
        <v>1.9988267479683193E-2</v>
      </c>
      <c r="K4190" s="57">
        <f t="shared" si="1061"/>
        <v>1.8706552413284117E-2</v>
      </c>
      <c r="L4190" s="57">
        <f>IF(I4190&lt;=0,0,MIN(SetUp!$B$50*I4190^SetUp!$B$55,I4190))</f>
        <v>0.10463948284364077</v>
      </c>
      <c r="M4190" s="57">
        <f t="shared" si="1062"/>
        <v>2.5573089624282273</v>
      </c>
      <c r="N4190" s="57">
        <f>IF(SetUp!$B$62=0,X4190,(B4190-E4190)*(1-(H4190/SetUp!$B$66/SetUp!$B$56)))</f>
        <v>0</v>
      </c>
      <c r="O4190" s="57">
        <f>K4190*SetUp!$B$65</f>
        <v>0</v>
      </c>
      <c r="P4190" s="57">
        <f>MIN(SetUp!$B$54*L4190^SetUp!$B$51,L4190)</f>
        <v>5.5807847381256735E-2</v>
      </c>
      <c r="Q4190" s="57">
        <f t="shared" si="1063"/>
        <v>1.8706552413284117E-2</v>
      </c>
      <c r="R4190" s="57">
        <f>IF((H4190+N4190-O4190)&gt;SetUp!$B$56,T4189+H4190+N4190-O4190-SetUp!$B$56,T4189)</f>
        <v>0</v>
      </c>
      <c r="S4190" s="57">
        <f>R4190*SetUp!$B$65</f>
        <v>0</v>
      </c>
      <c r="T4190" s="57">
        <f>IF((R4190-S4190)&lt;SetUp!$B$53,R4190-S4190,SetUp!$B$53)</f>
        <v>0</v>
      </c>
      <c r="U4190" s="57">
        <f t="shared" si="1064"/>
        <v>2.5573089624282273</v>
      </c>
      <c r="V4190" s="57">
        <f>(L4190-P4190)/1000*SetUp!$B$13*1000000/SetUp!$B$48</f>
        <v>2.7774302827636417</v>
      </c>
      <c r="W4190" s="57">
        <f t="shared" si="1066"/>
        <v>2.2204460492503131E-16</v>
      </c>
      <c r="X4190" s="57">
        <f>MAX((SetUp!$B$56*(1-($H4190/SetUp!$B$56)^2)*TANH(($B4190-$D4190)/SetUp!$B$56))/(1+$H4190/SetUp!$B$56*TANH(($B4190-$D4190)/SetUp!$B$56)),0)</f>
        <v>0</v>
      </c>
    </row>
    <row r="4191" spans="1:24" x14ac:dyDescent="0.3">
      <c r="A4191" s="64">
        <v>30853</v>
      </c>
      <c r="B4191" s="57">
        <v>0.12</v>
      </c>
      <c r="C4191" s="57">
        <v>0.83399999999999996</v>
      </c>
      <c r="D4191" s="57">
        <v>3.4009999999999998</v>
      </c>
      <c r="E4191" s="57">
        <f t="shared" si="1058"/>
        <v>0.12</v>
      </c>
      <c r="F4191" s="57">
        <f t="shared" si="1059"/>
        <v>3.2809999999999997</v>
      </c>
      <c r="G4191" s="57">
        <f t="shared" si="1060"/>
        <v>0</v>
      </c>
      <c r="H4191" s="57">
        <f>IF(Q4190&gt;SetUp!$B$56,SetUp!$B$56,Q4190)</f>
        <v>1.8706552413284117E-2</v>
      </c>
      <c r="I4191" s="57">
        <f t="shared" si="1065"/>
        <v>2.5573089624282273</v>
      </c>
      <c r="J4191" s="57">
        <f>MIN(F4191,H4191,(1-EXP(-SetUp!$B$52*H4191/SetUp!$B$56))*F4191)</f>
        <v>9.576029310659295E-3</v>
      </c>
      <c r="K4191" s="57">
        <f t="shared" si="1061"/>
        <v>9.1305231026248216E-3</v>
      </c>
      <c r="L4191" s="57">
        <f>IF(I4191&lt;=0,0,MIN(SetUp!$B$50*I4191^SetUp!$B$55,I4191))</f>
        <v>9.7874191045429063E-2</v>
      </c>
      <c r="M4191" s="57">
        <f t="shared" si="1062"/>
        <v>2.459434771382798</v>
      </c>
      <c r="N4191" s="57">
        <f>IF(SetUp!$B$62=0,X4191,(B4191-E4191)*(1-(H4191/SetUp!$B$66/SetUp!$B$56)))</f>
        <v>0</v>
      </c>
      <c r="O4191" s="57">
        <f>K4191*SetUp!$B$65</f>
        <v>0</v>
      </c>
      <c r="P4191" s="57">
        <f>MIN(SetUp!$B$54*L4191^SetUp!$B$51,L4191)</f>
        <v>5.2259070865112715E-2</v>
      </c>
      <c r="Q4191" s="57">
        <f t="shared" si="1063"/>
        <v>9.1305231026248216E-3</v>
      </c>
      <c r="R4191" s="57">
        <f>IF((H4191+N4191-O4191)&gt;SetUp!$B$56,T4190+H4191+N4191-O4191-SetUp!$B$56,T4190)</f>
        <v>0</v>
      </c>
      <c r="S4191" s="57">
        <f>R4191*SetUp!$B$65</f>
        <v>0</v>
      </c>
      <c r="T4191" s="57">
        <f>IF((R4191-S4191)&lt;SetUp!$B$53,R4191-S4191,SetUp!$B$53)</f>
        <v>0</v>
      </c>
      <c r="U4191" s="57">
        <f t="shared" si="1064"/>
        <v>2.459434771382798</v>
      </c>
      <c r="V4191" s="57">
        <f>(L4191-P4191)/1000*SetUp!$B$13*1000000/SetUp!$B$48</f>
        <v>2.5944823461484812</v>
      </c>
      <c r="W4191" s="57">
        <f t="shared" si="1066"/>
        <v>-1.8041124150158794E-16</v>
      </c>
      <c r="X4191" s="57">
        <f>MAX((SetUp!$B$56*(1-($H4191/SetUp!$B$56)^2)*TANH(($B4191-$D4191)/SetUp!$B$56))/(1+$H4191/SetUp!$B$56*TANH(($B4191-$D4191)/SetUp!$B$56)),0)</f>
        <v>0</v>
      </c>
    </row>
    <row r="4192" spans="1:24" x14ac:dyDescent="0.3">
      <c r="A4192" s="64">
        <v>30854</v>
      </c>
      <c r="B4192" s="57">
        <v>0.1</v>
      </c>
      <c r="C4192" s="57">
        <v>0.77</v>
      </c>
      <c r="D4192" s="57">
        <v>3.4009999999999998</v>
      </c>
      <c r="E4192" s="57">
        <f t="shared" si="1058"/>
        <v>0.1</v>
      </c>
      <c r="F4192" s="57">
        <f t="shared" si="1059"/>
        <v>3.3009999999999997</v>
      </c>
      <c r="G4192" s="57">
        <f t="shared" si="1060"/>
        <v>0</v>
      </c>
      <c r="H4192" s="57">
        <f>IF(Q4191&gt;SetUp!$B$56,SetUp!$B$56,Q4191)</f>
        <v>9.1305231026248216E-3</v>
      </c>
      <c r="I4192" s="57">
        <f t="shared" si="1065"/>
        <v>2.459434771382798</v>
      </c>
      <c r="J4192" s="57">
        <f>MIN(F4192,H4192,(1-EXP(-SetUp!$B$52*H4192/SetUp!$B$56))*F4192)</f>
        <v>4.705994930576109E-3</v>
      </c>
      <c r="K4192" s="57">
        <f t="shared" si="1061"/>
        <v>4.4245281720487126E-3</v>
      </c>
      <c r="L4192" s="57">
        <f>IF(I4192&lt;=0,0,MIN(SetUp!$B$50*I4192^SetUp!$B$55,I4192))</f>
        <v>9.1711057036020685E-2</v>
      </c>
      <c r="M4192" s="57">
        <f t="shared" si="1062"/>
        <v>2.3677237143467771</v>
      </c>
      <c r="N4192" s="57">
        <f>IF(SetUp!$B$62=0,X4192,(B4192-E4192)*(1-(H4192/SetUp!$B$66/SetUp!$B$56)))</f>
        <v>0</v>
      </c>
      <c r="O4192" s="57">
        <f>K4192*SetUp!$B$65</f>
        <v>0</v>
      </c>
      <c r="P4192" s="57">
        <f>MIN(SetUp!$B$54*L4192^SetUp!$B$51,L4192)</f>
        <v>4.9022530390322498E-2</v>
      </c>
      <c r="Q4192" s="57">
        <f t="shared" si="1063"/>
        <v>4.4245281720487126E-3</v>
      </c>
      <c r="R4192" s="57">
        <f>IF((H4192+N4192-O4192)&gt;SetUp!$B$56,T4191+H4192+N4192-O4192-SetUp!$B$56,T4191)</f>
        <v>0</v>
      </c>
      <c r="S4192" s="57">
        <f>R4192*SetUp!$B$65</f>
        <v>0</v>
      </c>
      <c r="T4192" s="57">
        <f>IF((R4192-S4192)&lt;SetUp!$B$53,R4192-S4192,SetUp!$B$53)</f>
        <v>0</v>
      </c>
      <c r="U4192" s="57">
        <f t="shared" si="1064"/>
        <v>2.3677237143467771</v>
      </c>
      <c r="V4192" s="57">
        <f>(L4192-P4192)/1000*SetUp!$B$13*1000000/SetUp!$B$48</f>
        <v>2.4280244867829022</v>
      </c>
      <c r="W4192" s="57">
        <f t="shared" si="1066"/>
        <v>-2.0816681711721685E-16</v>
      </c>
      <c r="X4192" s="57">
        <f>MAX((SetUp!$B$56*(1-($H4192/SetUp!$B$56)^2)*TANH(($B4192-$D4192)/SetUp!$B$56))/(1+$H4192/SetUp!$B$56*TANH(($B4192-$D4192)/SetUp!$B$56)),0)</f>
        <v>0</v>
      </c>
    </row>
    <row r="4193" spans="1:24" x14ac:dyDescent="0.3">
      <c r="A4193" s="64">
        <v>30855</v>
      </c>
      <c r="B4193" s="57">
        <v>9.5000000000000001E-2</v>
      </c>
      <c r="C4193" s="57">
        <v>0.70899999999999996</v>
      </c>
      <c r="D4193" s="57">
        <v>3.4009999999999998</v>
      </c>
      <c r="E4193" s="57">
        <f t="shared" si="1058"/>
        <v>9.5000000000000001E-2</v>
      </c>
      <c r="F4193" s="57">
        <f t="shared" si="1059"/>
        <v>3.3059999999999996</v>
      </c>
      <c r="G4193" s="57">
        <f t="shared" si="1060"/>
        <v>0</v>
      </c>
      <c r="H4193" s="57">
        <f>IF(Q4192&gt;SetUp!$B$56,SetUp!$B$56,Q4192)</f>
        <v>4.4245281720487126E-3</v>
      </c>
      <c r="I4193" s="57">
        <f t="shared" si="1065"/>
        <v>2.3677237143467771</v>
      </c>
      <c r="J4193" s="57">
        <f>MIN(F4193,H4193,(1-EXP(-SetUp!$B$52*H4193/SetUp!$B$56))*F4193)</f>
        <v>2.2847554799860174E-3</v>
      </c>
      <c r="K4193" s="57">
        <f t="shared" si="1061"/>
        <v>2.1397726920626952E-3</v>
      </c>
      <c r="L4193" s="57">
        <f>IF(I4193&lt;=0,0,MIN(SetUp!$B$50*I4193^SetUp!$B$55,I4193))</f>
        <v>8.6082437832127476E-2</v>
      </c>
      <c r="M4193" s="57">
        <f t="shared" si="1062"/>
        <v>2.2816412765146494</v>
      </c>
      <c r="N4193" s="57">
        <f>IF(SetUp!$B$62=0,X4193,(B4193-E4193)*(1-(H4193/SetUp!$B$66/SetUp!$B$56)))</f>
        <v>0</v>
      </c>
      <c r="O4193" s="57">
        <f>K4193*SetUp!$B$65</f>
        <v>0</v>
      </c>
      <c r="P4193" s="57">
        <f>MIN(SetUp!$B$54*L4193^SetUp!$B$51,L4193)</f>
        <v>4.6063457446253002E-2</v>
      </c>
      <c r="Q4193" s="57">
        <f t="shared" si="1063"/>
        <v>2.1397726920626952E-3</v>
      </c>
      <c r="R4193" s="57">
        <f>IF((H4193+N4193-O4193)&gt;SetUp!$B$56,T4192+H4193+N4193-O4193-SetUp!$B$56,T4192)</f>
        <v>0</v>
      </c>
      <c r="S4193" s="57">
        <f>R4193*SetUp!$B$65</f>
        <v>0</v>
      </c>
      <c r="T4193" s="57">
        <f>IF((R4193-S4193)&lt;SetUp!$B$53,R4193-S4193,SetUp!$B$53)</f>
        <v>0</v>
      </c>
      <c r="U4193" s="57">
        <f t="shared" si="1064"/>
        <v>2.2816412765146494</v>
      </c>
      <c r="V4193" s="57">
        <f>(L4193-P4193)/1000*SetUp!$B$13*1000000/SetUp!$B$48</f>
        <v>2.2761868808320567</v>
      </c>
      <c r="W4193" s="57">
        <f t="shared" si="1066"/>
        <v>2.0816681711721685E-16</v>
      </c>
      <c r="X4193" s="57">
        <f>MAX((SetUp!$B$56*(1-($H4193/SetUp!$B$56)^2)*TANH(($B4193-$D4193)/SetUp!$B$56))/(1+$H4193/SetUp!$B$56*TANH(($B4193-$D4193)/SetUp!$B$56)),0)</f>
        <v>0</v>
      </c>
    </row>
    <row r="4194" spans="1:24" x14ac:dyDescent="0.3">
      <c r="A4194" s="64">
        <v>30856</v>
      </c>
      <c r="B4194" s="57">
        <v>2.1000000000000001E-2</v>
      </c>
      <c r="C4194" s="57">
        <v>0.65200000000000002</v>
      </c>
      <c r="D4194" s="57">
        <v>3.4009999999999998</v>
      </c>
      <c r="E4194" s="57">
        <f t="shared" si="1058"/>
        <v>2.1000000000000001E-2</v>
      </c>
      <c r="F4194" s="57">
        <f t="shared" si="1059"/>
        <v>3.38</v>
      </c>
      <c r="G4194" s="57">
        <f t="shared" si="1060"/>
        <v>0</v>
      </c>
      <c r="H4194" s="57">
        <f>IF(Q4193&gt;SetUp!$B$56,SetUp!$B$56,Q4193)</f>
        <v>2.1397726920626952E-3</v>
      </c>
      <c r="I4194" s="57">
        <f t="shared" si="1065"/>
        <v>2.2816412765146494</v>
      </c>
      <c r="J4194" s="57">
        <f>MIN(F4194,H4194,(1-EXP(-SetUp!$B$52*H4194/SetUp!$B$56))*F4194)</f>
        <v>1.1298785609635353E-3</v>
      </c>
      <c r="K4194" s="57">
        <f t="shared" si="1061"/>
        <v>1.0098941310991599E-3</v>
      </c>
      <c r="L4194" s="57">
        <f>IF(I4194&lt;=0,0,MIN(SetUp!$B$50*I4194^SetUp!$B$55,I4194))</f>
        <v>8.0929798539899206E-2</v>
      </c>
      <c r="M4194" s="57">
        <f t="shared" si="1062"/>
        <v>2.2007114779747501</v>
      </c>
      <c r="N4194" s="57">
        <f>IF(SetUp!$B$62=0,X4194,(B4194-E4194)*(1-(H4194/SetUp!$B$66/SetUp!$B$56)))</f>
        <v>0</v>
      </c>
      <c r="O4194" s="57">
        <f>K4194*SetUp!$B$65</f>
        <v>0</v>
      </c>
      <c r="P4194" s="57">
        <f>MIN(SetUp!$B$54*L4194^SetUp!$B$51,L4194)</f>
        <v>4.3351732393654127E-2</v>
      </c>
      <c r="Q4194" s="57">
        <f t="shared" si="1063"/>
        <v>1.0098941310991599E-3</v>
      </c>
      <c r="R4194" s="57">
        <f>IF((H4194+N4194-O4194)&gt;SetUp!$B$56,T4193+H4194+N4194-O4194-SetUp!$B$56,T4193)</f>
        <v>0</v>
      </c>
      <c r="S4194" s="57">
        <f>R4194*SetUp!$B$65</f>
        <v>0</v>
      </c>
      <c r="T4194" s="57">
        <f>IF((R4194-S4194)&lt;SetUp!$B$53,R4194-S4194,SetUp!$B$53)</f>
        <v>0</v>
      </c>
      <c r="U4194" s="57">
        <f t="shared" si="1064"/>
        <v>2.2007114779747501</v>
      </c>
      <c r="V4194" s="57">
        <f>(L4194-P4194)/1000*SetUp!$B$13*1000000/SetUp!$B$48</f>
        <v>2.1373533344521074</v>
      </c>
      <c r="W4194" s="57">
        <f t="shared" si="1066"/>
        <v>-2.9143354396410359E-16</v>
      </c>
      <c r="X4194" s="57">
        <f>MAX((SetUp!$B$56*(1-($H4194/SetUp!$B$56)^2)*TANH(($B4194-$D4194)/SetUp!$B$56))/(1+$H4194/SetUp!$B$56*TANH(($B4194-$D4194)/SetUp!$B$56)),0)</f>
        <v>0</v>
      </c>
    </row>
    <row r="4195" spans="1:24" x14ac:dyDescent="0.3">
      <c r="A4195" s="64">
        <v>30857</v>
      </c>
      <c r="B4195" s="57">
        <v>8.8999999999999996E-2</v>
      </c>
      <c r="C4195" s="57">
        <v>0.59699999999999998</v>
      </c>
      <c r="D4195" s="57">
        <v>3.4009999999999998</v>
      </c>
      <c r="E4195" s="57">
        <f t="shared" si="1058"/>
        <v>8.8999999999999996E-2</v>
      </c>
      <c r="F4195" s="57">
        <f t="shared" si="1059"/>
        <v>3.3119999999999998</v>
      </c>
      <c r="G4195" s="57">
        <f t="shared" si="1060"/>
        <v>0</v>
      </c>
      <c r="H4195" s="57">
        <f>IF(Q4194&gt;SetUp!$B$56,SetUp!$B$56,Q4194)</f>
        <v>1.0098941310991599E-3</v>
      </c>
      <c r="I4195" s="57">
        <f t="shared" si="1065"/>
        <v>2.2007114779747501</v>
      </c>
      <c r="J4195" s="57">
        <f>MIN(F4195,H4195,(1-EXP(-SetUp!$B$52*H4195/SetUp!$B$56))*F4195)</f>
        <v>5.2257898133394672E-4</v>
      </c>
      <c r="K4195" s="57">
        <f t="shared" si="1061"/>
        <v>4.8731514976521314E-4</v>
      </c>
      <c r="L4195" s="57">
        <f>IF(I4195&lt;=0,0,MIN(SetUp!$B$50*I4195^SetUp!$B$55,I4195))</f>
        <v>7.6202291615804746E-2</v>
      </c>
      <c r="M4195" s="57">
        <f t="shared" si="1062"/>
        <v>2.1245091863589454</v>
      </c>
      <c r="N4195" s="57">
        <f>IF(SetUp!$B$62=0,X4195,(B4195-E4195)*(1-(H4195/SetUp!$B$66/SetUp!$B$56)))</f>
        <v>0</v>
      </c>
      <c r="O4195" s="57">
        <f>K4195*SetUp!$B$65</f>
        <v>0</v>
      </c>
      <c r="P4195" s="57">
        <f>MIN(SetUp!$B$54*L4195^SetUp!$B$51,L4195)</f>
        <v>4.0861163491338053E-2</v>
      </c>
      <c r="Q4195" s="57">
        <f t="shared" si="1063"/>
        <v>4.8731514976521314E-4</v>
      </c>
      <c r="R4195" s="57">
        <f>IF((H4195+N4195-O4195)&gt;SetUp!$B$56,T4194+H4195+N4195-O4195-SetUp!$B$56,T4194)</f>
        <v>0</v>
      </c>
      <c r="S4195" s="57">
        <f>R4195*SetUp!$B$65</f>
        <v>0</v>
      </c>
      <c r="T4195" s="57">
        <f>IF((R4195-S4195)&lt;SetUp!$B$53,R4195-S4195,SetUp!$B$53)</f>
        <v>0</v>
      </c>
      <c r="U4195" s="57">
        <f t="shared" si="1064"/>
        <v>2.1245091863589454</v>
      </c>
      <c r="V4195" s="57">
        <f>(L4195-P4195)/1000*SetUp!$B$13*1000000/SetUp!$B$48</f>
        <v>2.0101214827329765</v>
      </c>
      <c r="W4195" s="57">
        <f t="shared" si="1066"/>
        <v>-1.5265566588595902E-16</v>
      </c>
      <c r="X4195" s="57">
        <f>MAX((SetUp!$B$56*(1-($H4195/SetUp!$B$56)^2)*TANH(($B4195-$D4195)/SetUp!$B$56))/(1+$H4195/SetUp!$B$56*TANH(($B4195-$D4195)/SetUp!$B$56)),0)</f>
        <v>0</v>
      </c>
    </row>
    <row r="4196" spans="1:24" x14ac:dyDescent="0.3">
      <c r="A4196" s="64">
        <v>30858</v>
      </c>
      <c r="B4196" s="57">
        <v>0.66800000000000004</v>
      </c>
      <c r="C4196" s="57">
        <v>0.54600000000000004</v>
      </c>
      <c r="D4196" s="57">
        <v>3.4009999999999998</v>
      </c>
      <c r="E4196" s="57">
        <f t="shared" si="1058"/>
        <v>0.66800000000000004</v>
      </c>
      <c r="F4196" s="57">
        <f t="shared" si="1059"/>
        <v>2.7329999999999997</v>
      </c>
      <c r="G4196" s="57">
        <f t="shared" si="1060"/>
        <v>0</v>
      </c>
      <c r="H4196" s="57">
        <f>IF(Q4195&gt;SetUp!$B$56,SetUp!$B$56,Q4195)</f>
        <v>4.8731514976521314E-4</v>
      </c>
      <c r="I4196" s="57">
        <f t="shared" si="1065"/>
        <v>2.1245091863589454</v>
      </c>
      <c r="J4196" s="57">
        <f>MIN(F4196,H4196,(1-EXP(-SetUp!$B$52*H4196/SetUp!$B$56))*F4196)</f>
        <v>2.0809087511674171E-4</v>
      </c>
      <c r="K4196" s="57">
        <f t="shared" si="1061"/>
        <v>2.792242746484714E-4</v>
      </c>
      <c r="L4196" s="57">
        <f>IF(I4196&lt;=0,0,MIN(SetUp!$B$50*I4196^SetUp!$B$55,I4196))</f>
        <v>7.1855586729511187E-2</v>
      </c>
      <c r="M4196" s="57">
        <f t="shared" si="1062"/>
        <v>2.0526535996294344</v>
      </c>
      <c r="N4196" s="57">
        <f>IF(SetUp!$B$62=0,X4196,(B4196-E4196)*(1-(H4196/SetUp!$B$66/SetUp!$B$56)))</f>
        <v>0</v>
      </c>
      <c r="O4196" s="57">
        <f>K4196*SetUp!$B$65</f>
        <v>0</v>
      </c>
      <c r="P4196" s="57">
        <f>MIN(SetUp!$B$54*L4196^SetUp!$B$51,L4196)</f>
        <v>3.8568892471856311E-2</v>
      </c>
      <c r="Q4196" s="57">
        <f t="shared" si="1063"/>
        <v>2.792242746484714E-4</v>
      </c>
      <c r="R4196" s="57">
        <f>IF((H4196+N4196-O4196)&gt;SetUp!$B$56,T4195+H4196+N4196-O4196-SetUp!$B$56,T4195)</f>
        <v>0</v>
      </c>
      <c r="S4196" s="57">
        <f>R4196*SetUp!$B$65</f>
        <v>0</v>
      </c>
      <c r="T4196" s="57">
        <f>IF((R4196-S4196)&lt;SetUp!$B$53,R4196-S4196,SetUp!$B$53)</f>
        <v>0</v>
      </c>
      <c r="U4196" s="57">
        <f t="shared" si="1064"/>
        <v>2.0526535996294344</v>
      </c>
      <c r="V4196" s="57">
        <f>(L4196-P4196)/1000*SetUp!$B$13*1000000/SetUp!$B$48</f>
        <v>1.8932700444883206</v>
      </c>
      <c r="W4196" s="57">
        <f t="shared" si="1066"/>
        <v>4.163336342344337E-16</v>
      </c>
      <c r="X4196" s="57">
        <f>MAX((SetUp!$B$56*(1-($H4196/SetUp!$B$56)^2)*TANH(($B4196-$D4196)/SetUp!$B$56))/(1+$H4196/SetUp!$B$56*TANH(($B4196-$D4196)/SetUp!$B$56)),0)</f>
        <v>0</v>
      </c>
    </row>
    <row r="4197" spans="1:24" x14ac:dyDescent="0.3">
      <c r="A4197" s="64">
        <v>30859</v>
      </c>
      <c r="B4197" s="57">
        <v>2.698</v>
      </c>
      <c r="C4197" s="57">
        <v>0.54600000000000004</v>
      </c>
      <c r="D4197" s="57">
        <v>3.4009999999999998</v>
      </c>
      <c r="E4197" s="57">
        <f t="shared" si="1058"/>
        <v>2.698</v>
      </c>
      <c r="F4197" s="57">
        <f t="shared" si="1059"/>
        <v>0.70299999999999985</v>
      </c>
      <c r="G4197" s="57">
        <f t="shared" si="1060"/>
        <v>0</v>
      </c>
      <c r="H4197" s="57">
        <f>IF(Q4196&gt;SetUp!$B$56,SetUp!$B$56,Q4196)</f>
        <v>2.792242746484714E-4</v>
      </c>
      <c r="I4197" s="57">
        <f t="shared" si="1065"/>
        <v>2.0526535996294344</v>
      </c>
      <c r="J4197" s="57">
        <f>MIN(F4197,H4197,(1-EXP(-SetUp!$B$52*H4197/SetUp!$B$56))*F4197)</f>
        <v>3.067037235785574E-5</v>
      </c>
      <c r="K4197" s="57">
        <f t="shared" si="1061"/>
        <v>2.4855390229061564E-4</v>
      </c>
      <c r="L4197" s="57">
        <f>IF(I4197&lt;=0,0,MIN(SetUp!$B$50*I4197^SetUp!$B$55,I4197))</f>
        <v>6.7850902135459829E-2</v>
      </c>
      <c r="M4197" s="57">
        <f t="shared" si="1062"/>
        <v>1.9848026974939745</v>
      </c>
      <c r="N4197" s="57">
        <f>IF(SetUp!$B$62=0,X4197,(B4197-E4197)*(1-(H4197/SetUp!$B$66/SetUp!$B$56)))</f>
        <v>0</v>
      </c>
      <c r="O4197" s="57">
        <f>K4197*SetUp!$B$65</f>
        <v>0</v>
      </c>
      <c r="P4197" s="57">
        <f>MIN(SetUp!$B$54*L4197^SetUp!$B$51,L4197)</f>
        <v>3.645490197975787E-2</v>
      </c>
      <c r="Q4197" s="57">
        <f t="shared" si="1063"/>
        <v>2.4855390229061564E-4</v>
      </c>
      <c r="R4197" s="57">
        <f>IF((H4197+N4197-O4197)&gt;SetUp!$B$56,T4196+H4197+N4197-O4197-SetUp!$B$56,T4196)</f>
        <v>0</v>
      </c>
      <c r="S4197" s="57">
        <f>R4197*SetUp!$B$65</f>
        <v>0</v>
      </c>
      <c r="T4197" s="57">
        <f>IF((R4197-S4197)&lt;SetUp!$B$53,R4197-S4197,SetUp!$B$53)</f>
        <v>0</v>
      </c>
      <c r="U4197" s="57">
        <f t="shared" si="1064"/>
        <v>1.9848026974939745</v>
      </c>
      <c r="V4197" s="57">
        <f>(L4197-P4197)/1000*SetUp!$B$13*1000000/SetUp!$B$48</f>
        <v>1.7857317446856891</v>
      </c>
      <c r="W4197" s="57">
        <f t="shared" si="1066"/>
        <v>-2.2204460492503131E-16</v>
      </c>
      <c r="X4197" s="57">
        <f>MAX((SetUp!$B$56*(1-($H4197/SetUp!$B$56)^2)*TANH(($B4197-$D4197)/SetUp!$B$56))/(1+$H4197/SetUp!$B$56*TANH(($B4197-$D4197)/SetUp!$B$56)),0)</f>
        <v>0</v>
      </c>
    </row>
    <row r="4198" spans="1:24" x14ac:dyDescent="0.3">
      <c r="A4198" s="64">
        <v>30860</v>
      </c>
      <c r="B4198" s="57">
        <v>0.39100000000000001</v>
      </c>
      <c r="C4198" s="57">
        <v>0.54600000000000004</v>
      </c>
      <c r="D4198" s="57">
        <v>3.4009999999999998</v>
      </c>
      <c r="E4198" s="57">
        <f t="shared" si="1058"/>
        <v>0.39100000000000001</v>
      </c>
      <c r="F4198" s="57">
        <f t="shared" si="1059"/>
        <v>3.01</v>
      </c>
      <c r="G4198" s="57">
        <f t="shared" si="1060"/>
        <v>0</v>
      </c>
      <c r="H4198" s="57">
        <f>IF(Q4197&gt;SetUp!$B$56,SetUp!$B$56,Q4197)</f>
        <v>2.4855390229061564E-4</v>
      </c>
      <c r="I4198" s="57">
        <f t="shared" si="1065"/>
        <v>1.9848026974939745</v>
      </c>
      <c r="J4198" s="57">
        <f>MIN(F4198,H4198,(1-EXP(-SetUp!$B$52*H4198/SetUp!$B$56))*F4198)</f>
        <v>1.1689573724283141E-4</v>
      </c>
      <c r="K4198" s="57">
        <f t="shared" si="1061"/>
        <v>1.3165816504778424E-4</v>
      </c>
      <c r="L4198" s="57">
        <f>IF(I4198&lt;=0,0,MIN(SetUp!$B$50*I4198^SetUp!$B$55,I4198))</f>
        <v>6.4154198993897363E-2</v>
      </c>
      <c r="M4198" s="57">
        <f t="shared" si="1062"/>
        <v>1.9206484985000771</v>
      </c>
      <c r="N4198" s="57">
        <f>IF(SetUp!$B$62=0,X4198,(B4198-E4198)*(1-(H4198/SetUp!$B$66/SetUp!$B$56)))</f>
        <v>0</v>
      </c>
      <c r="O4198" s="57">
        <f>K4198*SetUp!$B$65</f>
        <v>0</v>
      </c>
      <c r="P4198" s="57">
        <f>MIN(SetUp!$B$54*L4198^SetUp!$B$51,L4198)</f>
        <v>3.450160546344079E-2</v>
      </c>
      <c r="Q4198" s="57">
        <f t="shared" si="1063"/>
        <v>1.3165816504778424E-4</v>
      </c>
      <c r="R4198" s="57">
        <f>IF((H4198+N4198-O4198)&gt;SetUp!$B$56,T4197+H4198+N4198-O4198-SetUp!$B$56,T4197)</f>
        <v>0</v>
      </c>
      <c r="S4198" s="57">
        <f>R4198*SetUp!$B$65</f>
        <v>0</v>
      </c>
      <c r="T4198" s="57">
        <f>IF((R4198-S4198)&lt;SetUp!$B$53,R4198-S4198,SetUp!$B$53)</f>
        <v>0</v>
      </c>
      <c r="U4198" s="57">
        <f t="shared" si="1064"/>
        <v>1.9206484985000771</v>
      </c>
      <c r="V4198" s="57">
        <f>(L4198-P4198)/1000*SetUp!$B$13*1000000/SetUp!$B$48</f>
        <v>1.686570815294796</v>
      </c>
      <c r="W4198" s="57">
        <f t="shared" si="1066"/>
        <v>0</v>
      </c>
      <c r="X4198" s="57">
        <f>MAX((SetUp!$B$56*(1-($H4198/SetUp!$B$56)^2)*TANH(($B4198-$D4198)/SetUp!$B$56))/(1+$H4198/SetUp!$B$56*TANH(($B4198-$D4198)/SetUp!$B$56)),0)</f>
        <v>0</v>
      </c>
    </row>
    <row r="4199" spans="1:24" x14ac:dyDescent="0.3">
      <c r="A4199" s="64">
        <v>30861</v>
      </c>
      <c r="B4199" s="57">
        <v>0.64300000000000002</v>
      </c>
      <c r="C4199" s="57">
        <v>0.498</v>
      </c>
      <c r="D4199" s="57">
        <v>3.4009999999999998</v>
      </c>
      <c r="E4199" s="57">
        <f t="shared" si="1058"/>
        <v>0.64300000000000002</v>
      </c>
      <c r="F4199" s="57">
        <f t="shared" si="1059"/>
        <v>2.758</v>
      </c>
      <c r="G4199" s="57">
        <f t="shared" si="1060"/>
        <v>0</v>
      </c>
      <c r="H4199" s="57">
        <f>IF(Q4198&gt;SetUp!$B$56,SetUp!$B$56,Q4198)</f>
        <v>1.3165816504778424E-4</v>
      </c>
      <c r="I4199" s="57">
        <f t="shared" si="1065"/>
        <v>1.9206484985000771</v>
      </c>
      <c r="J4199" s="57">
        <f>MIN(F4199,H4199,(1-EXP(-SetUp!$B$52*H4199/SetUp!$B$56))*F4199)</f>
        <v>5.6735856925054893E-5</v>
      </c>
      <c r="K4199" s="57">
        <f t="shared" si="1061"/>
        <v>7.4922308122729342E-5</v>
      </c>
      <c r="L4199" s="57">
        <f>IF(I4199&lt;=0,0,MIN(SetUp!$B$50*I4199^SetUp!$B$55,I4199))</f>
        <v>6.0735508167573171E-2</v>
      </c>
      <c r="M4199" s="57">
        <f t="shared" si="1062"/>
        <v>1.859912990332504</v>
      </c>
      <c r="N4199" s="57">
        <f>IF(SetUp!$B$62=0,X4199,(B4199-E4199)*(1-(H4199/SetUp!$B$66/SetUp!$B$56)))</f>
        <v>0</v>
      </c>
      <c r="O4199" s="57">
        <f>K4199*SetUp!$B$65</f>
        <v>0</v>
      </c>
      <c r="P4199" s="57">
        <f>MIN(SetUp!$B$54*L4199^SetUp!$B$51,L4199)</f>
        <v>3.2693504166336353E-2</v>
      </c>
      <c r="Q4199" s="57">
        <f t="shared" si="1063"/>
        <v>7.4922308122729342E-5</v>
      </c>
      <c r="R4199" s="57">
        <f>IF((H4199+N4199-O4199)&gt;SetUp!$B$56,T4198+H4199+N4199-O4199-SetUp!$B$56,T4198)</f>
        <v>0</v>
      </c>
      <c r="S4199" s="57">
        <f>R4199*SetUp!$B$65</f>
        <v>0</v>
      </c>
      <c r="T4199" s="57">
        <f>IF((R4199-S4199)&lt;SetUp!$B$53,R4199-S4199,SetUp!$B$53)</f>
        <v>0</v>
      </c>
      <c r="U4199" s="57">
        <f t="shared" si="1064"/>
        <v>1.859912990332504</v>
      </c>
      <c r="V4199" s="57">
        <f>(L4199-P4199)/1000*SetUp!$B$13*1000000/SetUp!$B$48</f>
        <v>1.5949642145901597</v>
      </c>
      <c r="W4199" s="57">
        <f t="shared" si="1066"/>
        <v>1.0408340855860843E-16</v>
      </c>
      <c r="X4199" s="57">
        <f>MAX((SetUp!$B$56*(1-($H4199/SetUp!$B$56)^2)*TANH(($B4199-$D4199)/SetUp!$B$56))/(1+$H4199/SetUp!$B$56*TANH(($B4199-$D4199)/SetUp!$B$56)),0)</f>
        <v>0</v>
      </c>
    </row>
    <row r="4200" spans="1:24" x14ac:dyDescent="0.3">
      <c r="A4200" s="64">
        <v>30862</v>
      </c>
      <c r="B4200" s="57">
        <v>2.9000000000000001E-2</v>
      </c>
      <c r="C4200" s="57">
        <v>0.65200000000000002</v>
      </c>
      <c r="D4200" s="57">
        <v>3.4009999999999998</v>
      </c>
      <c r="E4200" s="57">
        <f t="shared" si="1058"/>
        <v>2.9000000000000001E-2</v>
      </c>
      <c r="F4200" s="57">
        <f t="shared" si="1059"/>
        <v>3.3719999999999999</v>
      </c>
      <c r="G4200" s="57">
        <f t="shared" si="1060"/>
        <v>0</v>
      </c>
      <c r="H4200" s="57">
        <f>IF(Q4199&gt;SetUp!$B$56,SetUp!$B$56,Q4199)</f>
        <v>7.4922308122729342E-5</v>
      </c>
      <c r="I4200" s="57">
        <f t="shared" si="1065"/>
        <v>1.859912990332504</v>
      </c>
      <c r="J4200" s="57">
        <f>MIN(F4200,H4200,(1-EXP(-SetUp!$B$52*H4200/SetUp!$B$56))*F4200)</f>
        <v>3.9474460035806123E-5</v>
      </c>
      <c r="K4200" s="57">
        <f t="shared" si="1061"/>
        <v>3.544784808692322E-5</v>
      </c>
      <c r="L4200" s="57">
        <f>IF(I4200&lt;=0,0,MIN(SetUp!$B$50*I4200^SetUp!$B$55,I4200))</f>
        <v>5.7568365268257517E-2</v>
      </c>
      <c r="M4200" s="57">
        <f t="shared" si="1062"/>
        <v>1.8023446250642465</v>
      </c>
      <c r="N4200" s="57">
        <f>IF(SetUp!$B$62=0,X4200,(B4200-E4200)*(1-(H4200/SetUp!$B$66/SetUp!$B$56)))</f>
        <v>0</v>
      </c>
      <c r="O4200" s="57">
        <f>K4200*SetUp!$B$65</f>
        <v>0</v>
      </c>
      <c r="P4200" s="57">
        <f>MIN(SetUp!$B$54*L4200^SetUp!$B$51,L4200)</f>
        <v>3.1016898999445802E-2</v>
      </c>
      <c r="Q4200" s="57">
        <f t="shared" si="1063"/>
        <v>3.544784808692322E-5</v>
      </c>
      <c r="R4200" s="57">
        <f>IF((H4200+N4200-O4200)&gt;SetUp!$B$56,T4199+H4200+N4200-O4200-SetUp!$B$56,T4199)</f>
        <v>0</v>
      </c>
      <c r="S4200" s="57">
        <f>R4200*SetUp!$B$65</f>
        <v>0</v>
      </c>
      <c r="T4200" s="57">
        <f>IF((R4200-S4200)&lt;SetUp!$B$53,R4200-S4200,SetUp!$B$53)</f>
        <v>0</v>
      </c>
      <c r="U4200" s="57">
        <f t="shared" si="1064"/>
        <v>1.8023446250642465</v>
      </c>
      <c r="V4200" s="57">
        <f>(L4200-P4200)/1000*SetUp!$B$13*1000000/SetUp!$B$48</f>
        <v>1.5101858819285729</v>
      </c>
      <c r="W4200" s="57">
        <f t="shared" si="1066"/>
        <v>0</v>
      </c>
      <c r="X4200" s="57">
        <f>MAX((SetUp!$B$56*(1-($H4200/SetUp!$B$56)^2)*TANH(($B4200-$D4200)/SetUp!$B$56))/(1+$H4200/SetUp!$B$56*TANH(($B4200-$D4200)/SetUp!$B$56)),0)</f>
        <v>0</v>
      </c>
    </row>
    <row r="4201" spans="1:24" x14ac:dyDescent="0.3">
      <c r="A4201" s="64">
        <v>30863</v>
      </c>
      <c r="B4201" s="57">
        <v>0</v>
      </c>
      <c r="C4201" s="57">
        <v>0.65200000000000002</v>
      </c>
      <c r="D4201" s="57">
        <v>3.4009999999999998</v>
      </c>
      <c r="E4201" s="57">
        <f t="shared" si="1058"/>
        <v>0</v>
      </c>
      <c r="F4201" s="57">
        <f t="shared" si="1059"/>
        <v>3.4009999999999998</v>
      </c>
      <c r="G4201" s="57">
        <f t="shared" si="1060"/>
        <v>0</v>
      </c>
      <c r="H4201" s="57">
        <f>IF(Q4200&gt;SetUp!$B$56,SetUp!$B$56,Q4200)</f>
        <v>3.544784808692322E-5</v>
      </c>
      <c r="I4201" s="57">
        <f t="shared" si="1065"/>
        <v>1.8023446250642465</v>
      </c>
      <c r="J4201" s="57">
        <f>MIN(F4201,H4201,(1-EXP(-SetUp!$B$52*H4201/SetUp!$B$56))*F4201)</f>
        <v>1.8837155855590535E-5</v>
      </c>
      <c r="K4201" s="57">
        <f t="shared" si="1061"/>
        <v>1.6610692231332685E-5</v>
      </c>
      <c r="L4201" s="57">
        <f>IF(I4201&lt;=0,0,MIN(SetUp!$B$50*I4201^SetUp!$B$55,I4201))</f>
        <v>5.4629334586223946E-2</v>
      </c>
      <c r="M4201" s="57">
        <f t="shared" si="1062"/>
        <v>1.7477152904780227</v>
      </c>
      <c r="N4201" s="57">
        <f>IF(SetUp!$B$62=0,X4201,(B4201-E4201)*(1-(H4201/SetUp!$B$66/SetUp!$B$56)))</f>
        <v>0</v>
      </c>
      <c r="O4201" s="57">
        <f>K4201*SetUp!$B$65</f>
        <v>0</v>
      </c>
      <c r="P4201" s="57">
        <f>MIN(SetUp!$B$54*L4201^SetUp!$B$51,L4201)</f>
        <v>2.9459647518623542E-2</v>
      </c>
      <c r="Q4201" s="57">
        <f t="shared" si="1063"/>
        <v>1.6610692231332685E-5</v>
      </c>
      <c r="R4201" s="57">
        <f>IF((H4201+N4201-O4201)&gt;SetUp!$B$56,T4200+H4201+N4201-O4201-SetUp!$B$56,T4200)</f>
        <v>0</v>
      </c>
      <c r="S4201" s="57">
        <f>R4201*SetUp!$B$65</f>
        <v>0</v>
      </c>
      <c r="T4201" s="57">
        <f>IF((R4201-S4201)&lt;SetUp!$B$53,R4201-S4201,SetUp!$B$53)</f>
        <v>0</v>
      </c>
      <c r="U4201" s="57">
        <f t="shared" si="1064"/>
        <v>1.7477152904780227</v>
      </c>
      <c r="V4201" s="57">
        <f>(L4201-P4201)/1000*SetUp!$B$13*1000000/SetUp!$B$48</f>
        <v>1.4315934825301628</v>
      </c>
      <c r="W4201" s="57">
        <f t="shared" si="1066"/>
        <v>6.2450045135165055E-17</v>
      </c>
      <c r="X4201" s="57">
        <f>MAX((SetUp!$B$56*(1-($H4201/SetUp!$B$56)^2)*TANH(($B4201-$D4201)/SetUp!$B$56))/(1+$H4201/SetUp!$B$56*TANH(($B4201-$D4201)/SetUp!$B$56)),0)</f>
        <v>0</v>
      </c>
    </row>
    <row r="4202" spans="1:24" x14ac:dyDescent="0.3">
      <c r="A4202" s="64">
        <v>30864</v>
      </c>
      <c r="B4202" s="57">
        <v>0.53700000000000003</v>
      </c>
      <c r="C4202" s="57">
        <v>0.498</v>
      </c>
      <c r="D4202" s="57">
        <v>3.4279999999999999</v>
      </c>
      <c r="E4202" s="57">
        <f t="shared" si="1058"/>
        <v>0.53700000000000003</v>
      </c>
      <c r="F4202" s="57">
        <f t="shared" si="1059"/>
        <v>2.891</v>
      </c>
      <c r="G4202" s="57">
        <f t="shared" si="1060"/>
        <v>0</v>
      </c>
      <c r="H4202" s="57">
        <f>IF(Q4201&gt;SetUp!$B$56,SetUp!$B$56,Q4201)</f>
        <v>1.6610692231332685E-5</v>
      </c>
      <c r="I4202" s="57">
        <f t="shared" si="1065"/>
        <v>1.7477152904780227</v>
      </c>
      <c r="J4202" s="57">
        <f>MIN(F4202,H4202,(1-EXP(-SetUp!$B$52*H4202/SetUp!$B$56))*F4202)</f>
        <v>7.5033513943032485E-6</v>
      </c>
      <c r="K4202" s="57">
        <f t="shared" si="1061"/>
        <v>9.1073408370294368E-6</v>
      </c>
      <c r="L4202" s="57">
        <f>IF(I4202&lt;=0,0,MIN(SetUp!$B$50*I4202^SetUp!$B$55,I4202))</f>
        <v>5.189760633767878E-2</v>
      </c>
      <c r="M4202" s="57">
        <f t="shared" si="1062"/>
        <v>1.6958176841403438</v>
      </c>
      <c r="N4202" s="57">
        <f>IF(SetUp!$B$62=0,X4202,(B4202-E4202)*(1-(H4202/SetUp!$B$66/SetUp!$B$56)))</f>
        <v>0</v>
      </c>
      <c r="O4202" s="57">
        <f>K4202*SetUp!$B$65</f>
        <v>0</v>
      </c>
      <c r="P4202" s="57">
        <f>MIN(SetUp!$B$54*L4202^SetUp!$B$51,L4202)</f>
        <v>2.80109581419835E-2</v>
      </c>
      <c r="Q4202" s="57">
        <f t="shared" si="1063"/>
        <v>9.1073408370294368E-6</v>
      </c>
      <c r="R4202" s="57">
        <f>IF((H4202+N4202-O4202)&gt;SetUp!$B$56,T4201+H4202+N4202-O4202-SetUp!$B$56,T4201)</f>
        <v>0</v>
      </c>
      <c r="S4202" s="57">
        <f>R4202*SetUp!$B$65</f>
        <v>0</v>
      </c>
      <c r="T4202" s="57">
        <f>IF((R4202-S4202)&lt;SetUp!$B$53,R4202-S4202,SetUp!$B$53)</f>
        <v>0</v>
      </c>
      <c r="U4202" s="57">
        <f t="shared" si="1064"/>
        <v>1.6958176841403438</v>
      </c>
      <c r="V4202" s="57">
        <f>(L4202-P4202)/1000*SetUp!$B$13*1000000/SetUp!$B$48</f>
        <v>1.3586172042824833</v>
      </c>
      <c r="W4202" s="57">
        <f t="shared" si="1066"/>
        <v>5.5511151231257827E-17</v>
      </c>
      <c r="X4202" s="57">
        <f>MAX((SetUp!$B$56*(1-($H4202/SetUp!$B$56)^2)*TANH(($B4202-$D4202)/SetUp!$B$56))/(1+$H4202/SetUp!$B$56*TANH(($B4202-$D4202)/SetUp!$B$56)),0)</f>
        <v>0</v>
      </c>
    </row>
    <row r="4203" spans="1:24" x14ac:dyDescent="0.3">
      <c r="A4203" s="64">
        <v>30865</v>
      </c>
      <c r="B4203" s="57">
        <v>1.0389999999999999</v>
      </c>
      <c r="C4203" s="57">
        <v>0.45300000000000001</v>
      </c>
      <c r="D4203" s="57">
        <v>3.4279999999999999</v>
      </c>
      <c r="E4203" s="57">
        <f t="shared" si="1058"/>
        <v>1.0389999999999999</v>
      </c>
      <c r="F4203" s="57">
        <f t="shared" si="1059"/>
        <v>2.3890000000000002</v>
      </c>
      <c r="G4203" s="57">
        <f t="shared" si="1060"/>
        <v>0</v>
      </c>
      <c r="H4203" s="57">
        <f>IF(Q4202&gt;SetUp!$B$56,SetUp!$B$56,Q4202)</f>
        <v>9.1073408370294368E-6</v>
      </c>
      <c r="I4203" s="57">
        <f t="shared" si="1065"/>
        <v>1.6958176841403438</v>
      </c>
      <c r="J4203" s="57">
        <f>MIN(F4203,H4203,(1-EXP(-SetUp!$B$52*H4203/SetUp!$B$56))*F4203)</f>
        <v>3.3995971529054984E-6</v>
      </c>
      <c r="K4203" s="57">
        <f t="shared" si="1061"/>
        <v>5.7077436841239379E-6</v>
      </c>
      <c r="L4203" s="57">
        <f>IF(I4203&lt;=0,0,MIN(SetUp!$B$50*I4203^SetUp!$B$55,I4203))</f>
        <v>4.9354654657071124E-2</v>
      </c>
      <c r="M4203" s="57">
        <f t="shared" si="1062"/>
        <v>1.6464630294832727</v>
      </c>
      <c r="N4203" s="57">
        <f>IF(SetUp!$B$62=0,X4203,(B4203-E4203)*(1-(H4203/SetUp!$B$66/SetUp!$B$56)))</f>
        <v>0</v>
      </c>
      <c r="O4203" s="57">
        <f>K4203*SetUp!$B$65</f>
        <v>0</v>
      </c>
      <c r="P4203" s="57">
        <f>MIN(SetUp!$B$54*L4203^SetUp!$B$51,L4203)</f>
        <v>2.6661215248847899E-2</v>
      </c>
      <c r="Q4203" s="57">
        <f t="shared" si="1063"/>
        <v>5.7077436841239379E-6</v>
      </c>
      <c r="R4203" s="57">
        <f>IF((H4203+N4203-O4203)&gt;SetUp!$B$56,T4202+H4203+N4203-O4203-SetUp!$B$56,T4202)</f>
        <v>0</v>
      </c>
      <c r="S4203" s="57">
        <f>R4203*SetUp!$B$65</f>
        <v>0</v>
      </c>
      <c r="T4203" s="57">
        <f>IF((R4203-S4203)&lt;SetUp!$B$53,R4203-S4203,SetUp!$B$53)</f>
        <v>0</v>
      </c>
      <c r="U4203" s="57">
        <f t="shared" si="1064"/>
        <v>1.6464630294832727</v>
      </c>
      <c r="V4203" s="57">
        <f>(L4203-P4203)/1000*SetUp!$B$13*1000000/SetUp!$B$48</f>
        <v>1.290750253102086</v>
      </c>
      <c r="W4203" s="57">
        <f t="shared" si="1066"/>
        <v>0</v>
      </c>
      <c r="X4203" s="57">
        <f>MAX((SetUp!$B$56*(1-($H4203/SetUp!$B$56)^2)*TANH(($B4203-$D4203)/SetUp!$B$56))/(1+$H4203/SetUp!$B$56*TANH(($B4203-$D4203)/SetUp!$B$56)),0)</f>
        <v>0</v>
      </c>
    </row>
    <row r="4204" spans="1:24" x14ac:dyDescent="0.3">
      <c r="A4204" s="64">
        <v>30866</v>
      </c>
      <c r="B4204" s="57">
        <v>3.3860000000000001</v>
      </c>
      <c r="C4204" s="57">
        <v>0.45300000000000001</v>
      </c>
      <c r="D4204" s="57">
        <v>3.4279999999999999</v>
      </c>
      <c r="E4204" s="57">
        <f t="shared" si="1058"/>
        <v>3.3860000000000001</v>
      </c>
      <c r="F4204" s="57">
        <f t="shared" si="1059"/>
        <v>4.1999999999999815E-2</v>
      </c>
      <c r="G4204" s="57">
        <f t="shared" si="1060"/>
        <v>0</v>
      </c>
      <c r="H4204" s="57">
        <f>IF(Q4203&gt;SetUp!$B$56,SetUp!$B$56,Q4203)</f>
        <v>5.7077436841239379E-6</v>
      </c>
      <c r="I4204" s="57">
        <f t="shared" si="1065"/>
        <v>1.6464630294832727</v>
      </c>
      <c r="J4204" s="57">
        <f>MIN(F4204,H4204,(1-EXP(-SetUp!$B$52*H4204/SetUp!$B$56))*F4204)</f>
        <v>3.745705122537563E-8</v>
      </c>
      <c r="K4204" s="57">
        <f t="shared" si="1061"/>
        <v>5.6702866328985626E-6</v>
      </c>
      <c r="L4204" s="57">
        <f>IF(I4204&lt;=0,0,MIN(SetUp!$B$50*I4204^SetUp!$B$55,I4204))</f>
        <v>4.6983946128823194E-2</v>
      </c>
      <c r="M4204" s="57">
        <f t="shared" si="1062"/>
        <v>1.5994790833544494</v>
      </c>
      <c r="N4204" s="57">
        <f>IF(SetUp!$B$62=0,X4204,(B4204-E4204)*(1-(H4204/SetUp!$B$66/SetUp!$B$56)))</f>
        <v>0</v>
      </c>
      <c r="O4204" s="57">
        <f>K4204*SetUp!$B$65</f>
        <v>0</v>
      </c>
      <c r="P4204" s="57">
        <f>MIN(SetUp!$B$54*L4204^SetUp!$B$51,L4204)</f>
        <v>2.5401829994482313E-2</v>
      </c>
      <c r="Q4204" s="57">
        <f t="shared" si="1063"/>
        <v>5.6702866328985626E-6</v>
      </c>
      <c r="R4204" s="57">
        <f>IF((H4204+N4204-O4204)&gt;SetUp!$B$56,T4203+H4204+N4204-O4204-SetUp!$B$56,T4203)</f>
        <v>0</v>
      </c>
      <c r="S4204" s="57">
        <f>R4204*SetUp!$B$65</f>
        <v>0</v>
      </c>
      <c r="T4204" s="57">
        <f>IF((R4204-S4204)&lt;SetUp!$B$53,R4204-S4204,SetUp!$B$53)</f>
        <v>0</v>
      </c>
      <c r="U4204" s="57">
        <f t="shared" si="1064"/>
        <v>1.5994790833544494</v>
      </c>
      <c r="V4204" s="57">
        <f>(L4204-P4204)/1000*SetUp!$B$13*1000000/SetUp!$B$48</f>
        <v>1.22754076020688</v>
      </c>
      <c r="W4204" s="57">
        <f t="shared" si="1066"/>
        <v>-1.0408340855860843E-16</v>
      </c>
      <c r="X4204" s="57">
        <f>MAX((SetUp!$B$56*(1-($H4204/SetUp!$B$56)^2)*TANH(($B4204-$D4204)/SetUp!$B$56))/(1+$H4204/SetUp!$B$56*TANH(($B4204-$D4204)/SetUp!$B$56)),0)</f>
        <v>0</v>
      </c>
    </row>
    <row r="4205" spans="1:24" x14ac:dyDescent="0.3">
      <c r="A4205" s="64">
        <v>30867</v>
      </c>
      <c r="B4205" s="57">
        <v>0.72799999999999998</v>
      </c>
      <c r="C4205" s="57">
        <v>0.41</v>
      </c>
      <c r="D4205" s="57">
        <v>3.4279999999999999</v>
      </c>
      <c r="E4205" s="57">
        <f t="shared" si="1058"/>
        <v>0.72799999999999998</v>
      </c>
      <c r="F4205" s="57">
        <f t="shared" si="1059"/>
        <v>2.7</v>
      </c>
      <c r="G4205" s="57">
        <f t="shared" si="1060"/>
        <v>0</v>
      </c>
      <c r="H4205" s="57">
        <f>IF(Q4204&gt;SetUp!$B$56,SetUp!$B$56,Q4204)</f>
        <v>5.6702866328985626E-6</v>
      </c>
      <c r="I4205" s="57">
        <f t="shared" si="1065"/>
        <v>1.5994790833544494</v>
      </c>
      <c r="J4205" s="57">
        <f>MIN(F4205,H4205,(1-EXP(-SetUp!$B$52*H4205/SetUp!$B$56))*F4205)</f>
        <v>2.3921511136948403E-6</v>
      </c>
      <c r="K4205" s="57">
        <f t="shared" si="1061"/>
        <v>3.2781355192037222E-6</v>
      </c>
      <c r="L4205" s="57">
        <f>IF(I4205&lt;=0,0,MIN(SetUp!$B$50*I4205^SetUp!$B$55,I4205))</f>
        <v>4.4770690536451788E-2</v>
      </c>
      <c r="M4205" s="57">
        <f t="shared" si="1062"/>
        <v>1.5547083928179977</v>
      </c>
      <c r="N4205" s="57">
        <f>IF(SetUp!$B$62=0,X4205,(B4205-E4205)*(1-(H4205/SetUp!$B$66/SetUp!$B$56)))</f>
        <v>0</v>
      </c>
      <c r="O4205" s="57">
        <f>K4205*SetUp!$B$65</f>
        <v>0</v>
      </c>
      <c r="P4205" s="57">
        <f>MIN(SetUp!$B$54*L4205^SetUp!$B$51,L4205)</f>
        <v>2.4225112624575905E-2</v>
      </c>
      <c r="Q4205" s="57">
        <f t="shared" si="1063"/>
        <v>3.2781355192037222E-6</v>
      </c>
      <c r="R4205" s="57">
        <f>IF((H4205+N4205-O4205)&gt;SetUp!$B$56,T4204+H4205+N4205-O4205-SetUp!$B$56,T4204)</f>
        <v>0</v>
      </c>
      <c r="S4205" s="57">
        <f>R4205*SetUp!$B$65</f>
        <v>0</v>
      </c>
      <c r="T4205" s="57">
        <f>IF((R4205-S4205)&lt;SetUp!$B$53,R4205-S4205,SetUp!$B$53)</f>
        <v>0</v>
      </c>
      <c r="U4205" s="57">
        <f t="shared" si="1064"/>
        <v>1.5547083928179977</v>
      </c>
      <c r="V4205" s="57">
        <f>(L4205-P4205)/1000*SetUp!$B$13*1000000/SetUp!$B$48</f>
        <v>1.1685848677601902</v>
      </c>
      <c r="W4205" s="57">
        <f t="shared" si="1066"/>
        <v>6.9388939039072284E-17</v>
      </c>
      <c r="X4205" s="57">
        <f>MAX((SetUp!$B$56*(1-($H4205/SetUp!$B$56)^2)*TANH(($B4205-$D4205)/SetUp!$B$56))/(1+$H4205/SetUp!$B$56*TANH(($B4205-$D4205)/SetUp!$B$56)),0)</f>
        <v>0</v>
      </c>
    </row>
    <row r="4206" spans="1:24" x14ac:dyDescent="0.3">
      <c r="A4206" s="64">
        <v>30868</v>
      </c>
      <c r="B4206" s="57">
        <v>0.26800000000000002</v>
      </c>
      <c r="C4206" s="57">
        <v>0.371</v>
      </c>
      <c r="D4206" s="57">
        <v>3.4279999999999999</v>
      </c>
      <c r="E4206" s="57">
        <f t="shared" si="1058"/>
        <v>0.26800000000000002</v>
      </c>
      <c r="F4206" s="57">
        <f t="shared" si="1059"/>
        <v>3.16</v>
      </c>
      <c r="G4206" s="57">
        <f t="shared" si="1060"/>
        <v>0</v>
      </c>
      <c r="H4206" s="57">
        <f>IF(Q4205&gt;SetUp!$B$56,SetUp!$B$56,Q4205)</f>
        <v>3.2781355192037222E-6</v>
      </c>
      <c r="I4206" s="57">
        <f t="shared" si="1065"/>
        <v>1.5547083928179977</v>
      </c>
      <c r="J4206" s="57">
        <f>MIN(F4206,H4206,(1-EXP(-SetUp!$B$52*H4206/SetUp!$B$56))*F4206)</f>
        <v>1.618578998061615E-6</v>
      </c>
      <c r="K4206" s="57">
        <f t="shared" si="1061"/>
        <v>1.6595565211421072E-6</v>
      </c>
      <c r="L4206" s="57">
        <f>IF(I4206&lt;=0,0,MIN(SetUp!$B$50*I4206^SetUp!$B$55,I4206))</f>
        <v>4.2701627012871446E-2</v>
      </c>
      <c r="M4206" s="57">
        <f t="shared" si="1062"/>
        <v>1.5120067658051262</v>
      </c>
      <c r="N4206" s="57">
        <f>IF(SetUp!$B$62=0,X4206,(B4206-E4206)*(1-(H4206/SetUp!$B$66/SetUp!$B$56)))</f>
        <v>0</v>
      </c>
      <c r="O4206" s="57">
        <f>K4206*SetUp!$B$65</f>
        <v>0</v>
      </c>
      <c r="P4206" s="57">
        <f>MIN(SetUp!$B$54*L4206^SetUp!$B$51,L4206)</f>
        <v>2.3124162833374901E-2</v>
      </c>
      <c r="Q4206" s="57">
        <f t="shared" si="1063"/>
        <v>1.6595565211421072E-6</v>
      </c>
      <c r="R4206" s="57">
        <f>IF((H4206+N4206-O4206)&gt;SetUp!$B$56,T4205+H4206+N4206-O4206-SetUp!$B$56,T4205)</f>
        <v>0</v>
      </c>
      <c r="S4206" s="57">
        <f>R4206*SetUp!$B$65</f>
        <v>0</v>
      </c>
      <c r="T4206" s="57">
        <f>IF((R4206-S4206)&lt;SetUp!$B$53,R4206-S4206,SetUp!$B$53)</f>
        <v>0</v>
      </c>
      <c r="U4206" s="57">
        <f t="shared" si="1064"/>
        <v>1.5120067658051262</v>
      </c>
      <c r="V4206" s="57">
        <f>(L4206-P4206)/1000*SetUp!$B$13*1000000/SetUp!$B$48</f>
        <v>1.1135208017708176</v>
      </c>
      <c r="W4206" s="57">
        <f t="shared" si="1066"/>
        <v>-1.5959455978986625E-16</v>
      </c>
      <c r="X4206" s="57">
        <f>MAX((SetUp!$B$56*(1-($H4206/SetUp!$B$56)^2)*TANH(($B4206-$D4206)/SetUp!$B$56))/(1+$H4206/SetUp!$B$56*TANH(($B4206-$D4206)/SetUp!$B$56)),0)</f>
        <v>0</v>
      </c>
    </row>
    <row r="4207" spans="1:24" x14ac:dyDescent="0.3">
      <c r="A4207" s="64">
        <v>30869</v>
      </c>
      <c r="B4207" s="57">
        <v>3.1070000000000002</v>
      </c>
      <c r="C4207" s="57">
        <v>0.29899999999999999</v>
      </c>
      <c r="D4207" s="57">
        <v>3.4279999999999999</v>
      </c>
      <c r="E4207" s="57">
        <f t="shared" si="1058"/>
        <v>3.1070000000000002</v>
      </c>
      <c r="F4207" s="57">
        <f t="shared" si="1059"/>
        <v>0.32099999999999973</v>
      </c>
      <c r="G4207" s="57">
        <f t="shared" si="1060"/>
        <v>0</v>
      </c>
      <c r="H4207" s="57">
        <f>IF(Q4206&gt;SetUp!$B$56,SetUp!$B$56,Q4206)</f>
        <v>1.6595565211421072E-6</v>
      </c>
      <c r="I4207" s="57">
        <f t="shared" si="1065"/>
        <v>1.5120067658051262</v>
      </c>
      <c r="J4207" s="57">
        <f>MIN(F4207,H4207,(1-EXP(-SetUp!$B$52*H4207/SetUp!$B$56))*F4207)</f>
        <v>8.3237120976131718E-8</v>
      </c>
      <c r="K4207" s="57">
        <f t="shared" si="1061"/>
        <v>1.5763194001659756E-6</v>
      </c>
      <c r="L4207" s="57">
        <f>IF(I4207&lt;=0,0,MIN(SetUp!$B$50*I4207^SetUp!$B$55,I4207))</f>
        <v>4.076483998538661E-2</v>
      </c>
      <c r="M4207" s="57">
        <f t="shared" si="1062"/>
        <v>1.4712419258197396</v>
      </c>
      <c r="N4207" s="57">
        <f>IF(SetUp!$B$62=0,X4207,(B4207-E4207)*(1-(H4207/SetUp!$B$66/SetUp!$B$56)))</f>
        <v>0</v>
      </c>
      <c r="O4207" s="57">
        <f>K4207*SetUp!$B$65</f>
        <v>0</v>
      </c>
      <c r="P4207" s="57">
        <f>MIN(SetUp!$B$54*L4207^SetUp!$B$51,L4207)</f>
        <v>2.2092775320399927E-2</v>
      </c>
      <c r="Q4207" s="57">
        <f t="shared" si="1063"/>
        <v>1.5763194001659756E-6</v>
      </c>
      <c r="R4207" s="57">
        <f>IF((H4207+N4207-O4207)&gt;SetUp!$B$56,T4206+H4207+N4207-O4207-SetUp!$B$56,T4206)</f>
        <v>0</v>
      </c>
      <c r="S4207" s="57">
        <f>R4207*SetUp!$B$65</f>
        <v>0</v>
      </c>
      <c r="T4207" s="57">
        <f>IF((R4207-S4207)&lt;SetUp!$B$53,R4207-S4207,SetUp!$B$53)</f>
        <v>0</v>
      </c>
      <c r="U4207" s="57">
        <f t="shared" si="1064"/>
        <v>1.4712419258197396</v>
      </c>
      <c r="V4207" s="57">
        <f>(L4207-P4207)/1000*SetUp!$B$13*1000000/SetUp!$B$48</f>
        <v>1.0620237751857402</v>
      </c>
      <c r="W4207" s="57">
        <f t="shared" si="1066"/>
        <v>0</v>
      </c>
      <c r="X4207" s="57">
        <f>MAX((SetUp!$B$56*(1-($H4207/SetUp!$B$56)^2)*TANH(($B4207-$D4207)/SetUp!$B$56))/(1+$H4207/SetUp!$B$56*TANH(($B4207-$D4207)/SetUp!$B$56)),0)</f>
        <v>0</v>
      </c>
    </row>
    <row r="4208" spans="1:24" x14ac:dyDescent="0.3">
      <c r="A4208" s="64">
        <v>30870</v>
      </c>
      <c r="B4208" s="57">
        <v>1.3109999999999999</v>
      </c>
      <c r="C4208" s="57">
        <v>0.29899999999999999</v>
      </c>
      <c r="D4208" s="57">
        <v>3.4279999999999999</v>
      </c>
      <c r="E4208" s="57">
        <f t="shared" si="1058"/>
        <v>1.3109999999999999</v>
      </c>
      <c r="F4208" s="57">
        <f t="shared" si="1059"/>
        <v>2.117</v>
      </c>
      <c r="G4208" s="57">
        <f t="shared" si="1060"/>
        <v>0</v>
      </c>
      <c r="H4208" s="57">
        <f>IF(Q4207&gt;SetUp!$B$56,SetUp!$B$56,Q4207)</f>
        <v>1.5763194001659756E-6</v>
      </c>
      <c r="I4208" s="57">
        <f t="shared" si="1065"/>
        <v>1.4712419258197396</v>
      </c>
      <c r="J4208" s="57">
        <f>MIN(F4208,H4208,(1-EXP(-SetUp!$B$52*H4208/SetUp!$B$56))*F4208)</f>
        <v>5.2141683736273146E-7</v>
      </c>
      <c r="K4208" s="57">
        <f t="shared" si="1061"/>
        <v>1.0549025628032441E-6</v>
      </c>
      <c r="L4208" s="57">
        <f>IF(I4208&lt;=0,0,MIN(SetUp!$B$50*I4208^SetUp!$B$55,I4208))</f>
        <v>3.8949600285201655E-2</v>
      </c>
      <c r="M4208" s="57">
        <f t="shared" si="1062"/>
        <v>1.4322923255345379</v>
      </c>
      <c r="N4208" s="57">
        <f>IF(SetUp!$B$62=0,X4208,(B4208-E4208)*(1-(H4208/SetUp!$B$66/SetUp!$B$56)))</f>
        <v>0</v>
      </c>
      <c r="O4208" s="57">
        <f>K4208*SetUp!$B$65</f>
        <v>0</v>
      </c>
      <c r="P4208" s="57">
        <f>MIN(SetUp!$B$54*L4208^SetUp!$B$51,L4208)</f>
        <v>2.1125358194214253E-2</v>
      </c>
      <c r="Q4208" s="57">
        <f t="shared" si="1063"/>
        <v>1.0549025628032441E-6</v>
      </c>
      <c r="R4208" s="57">
        <f>IF((H4208+N4208-O4208)&gt;SetUp!$B$56,T4207+H4208+N4208-O4208-SetUp!$B$56,T4207)</f>
        <v>0</v>
      </c>
      <c r="S4208" s="57">
        <f>R4208*SetUp!$B$65</f>
        <v>0</v>
      </c>
      <c r="T4208" s="57">
        <f>IF((R4208-S4208)&lt;SetUp!$B$53,R4208-S4208,SetUp!$B$53)</f>
        <v>0</v>
      </c>
      <c r="U4208" s="57">
        <f t="shared" si="1064"/>
        <v>1.4322923255345379</v>
      </c>
      <c r="V4208" s="57">
        <f>(L4208-P4208)/1000*SetUp!$B$13*1000000/SetUp!$B$48</f>
        <v>1.0138015915717971</v>
      </c>
      <c r="W4208" s="57">
        <f t="shared" si="1066"/>
        <v>8.3266726846886741E-17</v>
      </c>
      <c r="X4208" s="57">
        <f>MAX((SetUp!$B$56*(1-($H4208/SetUp!$B$56)^2)*TANH(($B4208-$D4208)/SetUp!$B$56))/(1+$H4208/SetUp!$B$56*TANH(($B4208-$D4208)/SetUp!$B$56)),0)</f>
        <v>0</v>
      </c>
    </row>
    <row r="4209" spans="1:24" x14ac:dyDescent="0.3">
      <c r="A4209" s="64">
        <v>30871</v>
      </c>
      <c r="B4209" s="57">
        <v>0.16</v>
      </c>
      <c r="C4209" s="57">
        <v>0.29899999999999999</v>
      </c>
      <c r="D4209" s="57">
        <v>3.4279999999999999</v>
      </c>
      <c r="E4209" s="57">
        <f t="shared" si="1058"/>
        <v>0.16</v>
      </c>
      <c r="F4209" s="57">
        <f t="shared" si="1059"/>
        <v>3.2679999999999998</v>
      </c>
      <c r="G4209" s="57">
        <f t="shared" si="1060"/>
        <v>0</v>
      </c>
      <c r="H4209" s="57">
        <f>IF(Q4208&gt;SetUp!$B$56,SetUp!$B$56,Q4208)</f>
        <v>1.0549025628032441E-6</v>
      </c>
      <c r="I4209" s="57">
        <f t="shared" si="1065"/>
        <v>1.4322923255345379</v>
      </c>
      <c r="J4209" s="57">
        <f>MIN(F4209,H4209,(1-EXP(-SetUp!$B$52*H4209/SetUp!$B$56))*F4209)</f>
        <v>5.3865957669119162E-7</v>
      </c>
      <c r="K4209" s="57">
        <f t="shared" si="1061"/>
        <v>5.1624298611205251E-7</v>
      </c>
      <c r="L4209" s="57">
        <f>IF(I4209&lt;=0,0,MIN(SetUp!$B$50*I4209^SetUp!$B$55,I4209))</f>
        <v>3.7246227582715744E-2</v>
      </c>
      <c r="M4209" s="57">
        <f t="shared" si="1062"/>
        <v>1.3950460979518222</v>
      </c>
      <c r="N4209" s="57">
        <f>IF(SetUp!$B$62=0,X4209,(B4209-E4209)*(1-(H4209/SetUp!$B$66/SetUp!$B$56)))</f>
        <v>0</v>
      </c>
      <c r="O4209" s="57">
        <f>K4209*SetUp!$B$65</f>
        <v>0</v>
      </c>
      <c r="P4209" s="57">
        <f>MIN(SetUp!$B$54*L4209^SetUp!$B$51,L4209)</f>
        <v>2.0216862272107623E-2</v>
      </c>
      <c r="Q4209" s="57">
        <f t="shared" si="1063"/>
        <v>5.1624298611205251E-7</v>
      </c>
      <c r="R4209" s="57">
        <f>IF((H4209+N4209-O4209)&gt;SetUp!$B$56,T4208+H4209+N4209-O4209-SetUp!$B$56,T4208)</f>
        <v>0</v>
      </c>
      <c r="S4209" s="57">
        <f>R4209*SetUp!$B$65</f>
        <v>0</v>
      </c>
      <c r="T4209" s="57">
        <f>IF((R4209-S4209)&lt;SetUp!$B$53,R4209-S4209,SetUp!$B$53)</f>
        <v>0</v>
      </c>
      <c r="U4209" s="57">
        <f t="shared" si="1064"/>
        <v>1.3950460979518222</v>
      </c>
      <c r="V4209" s="57">
        <f>(L4209-P4209)/1000*SetUp!$B$13*1000000/SetUp!$B$48</f>
        <v>0.96859084202416568</v>
      </c>
      <c r="W4209" s="57">
        <f t="shared" si="1066"/>
        <v>0</v>
      </c>
      <c r="X4209" s="57">
        <f>MAX((SetUp!$B$56*(1-($H4209/SetUp!$B$56)^2)*TANH(($B4209-$D4209)/SetUp!$B$56))/(1+$H4209/SetUp!$B$56*TANH(($B4209-$D4209)/SetUp!$B$56)),0)</f>
        <v>0</v>
      </c>
    </row>
    <row r="4210" spans="1:24" x14ac:dyDescent="0.3">
      <c r="A4210" s="64">
        <v>30872</v>
      </c>
      <c r="B4210" s="57">
        <v>0.16700000000000001</v>
      </c>
      <c r="C4210" s="57">
        <v>0.29899999999999999</v>
      </c>
      <c r="D4210" s="57">
        <v>3.4279999999999999</v>
      </c>
      <c r="E4210" s="57">
        <f t="shared" si="1058"/>
        <v>0.16700000000000001</v>
      </c>
      <c r="F4210" s="57">
        <f t="shared" si="1059"/>
        <v>3.2610000000000001</v>
      </c>
      <c r="G4210" s="57">
        <f t="shared" si="1060"/>
        <v>0</v>
      </c>
      <c r="H4210" s="57">
        <f>IF(Q4209&gt;SetUp!$B$56,SetUp!$B$56,Q4209)</f>
        <v>5.1624298611205251E-7</v>
      </c>
      <c r="I4210" s="57">
        <f t="shared" si="1065"/>
        <v>1.3950460979518222</v>
      </c>
      <c r="J4210" s="57">
        <f>MIN(F4210,H4210,(1-EXP(-SetUp!$B$52*H4210/SetUp!$B$56))*F4210)</f>
        <v>2.6304192334991597E-7</v>
      </c>
      <c r="K4210" s="57">
        <f t="shared" si="1061"/>
        <v>2.5320106276213653E-7</v>
      </c>
      <c r="L4210" s="57">
        <f>IF(I4210&lt;=0,0,MIN(SetUp!$B$50*I4210^SetUp!$B$55,I4210))</f>
        <v>3.5645970954153339E-2</v>
      </c>
      <c r="M4210" s="57">
        <f t="shared" si="1062"/>
        <v>1.3594001269976688</v>
      </c>
      <c r="N4210" s="57">
        <f>IF(SetUp!$B$62=0,X4210,(B4210-E4210)*(1-(H4210/SetUp!$B$66/SetUp!$B$56)))</f>
        <v>0</v>
      </c>
      <c r="O4210" s="57">
        <f>K4210*SetUp!$B$65</f>
        <v>0</v>
      </c>
      <c r="P4210" s="57">
        <f>MIN(SetUp!$B$54*L4210^SetUp!$B$51,L4210)</f>
        <v>1.936271965076649E-2</v>
      </c>
      <c r="Q4210" s="57">
        <f t="shared" si="1063"/>
        <v>2.5320106276213653E-7</v>
      </c>
      <c r="R4210" s="57">
        <f>IF((H4210+N4210-O4210)&gt;SetUp!$B$56,T4209+H4210+N4210-O4210-SetUp!$B$56,T4209)</f>
        <v>0</v>
      </c>
      <c r="S4210" s="57">
        <f>R4210*SetUp!$B$65</f>
        <v>0</v>
      </c>
      <c r="T4210" s="57">
        <f>IF((R4210-S4210)&lt;SetUp!$B$53,R4210-S4210,SetUp!$B$53)</f>
        <v>0</v>
      </c>
      <c r="U4210" s="57">
        <f t="shared" si="1064"/>
        <v>1.3594001269976688</v>
      </c>
      <c r="V4210" s="57">
        <f>(L4210-P4210)/1000*SetUp!$B$13*1000000/SetUp!$B$48</f>
        <v>0.92615360603097829</v>
      </c>
      <c r="W4210" s="57">
        <f t="shared" si="1066"/>
        <v>-1.1796119636642288E-16</v>
      </c>
      <c r="X4210" s="57">
        <f>MAX((SetUp!$B$56*(1-($H4210/SetUp!$B$56)^2)*TANH(($B4210-$D4210)/SetUp!$B$56))/(1+$H4210/SetUp!$B$56*TANH(($B4210-$D4210)/SetUp!$B$56)),0)</f>
        <v>0</v>
      </c>
    </row>
    <row r="4211" spans="1:24" x14ac:dyDescent="0.3">
      <c r="A4211" s="64">
        <v>30873</v>
      </c>
      <c r="B4211" s="57">
        <v>0.26</v>
      </c>
      <c r="C4211" s="57">
        <v>0.26700000000000002</v>
      </c>
      <c r="D4211" s="57">
        <v>3.4279999999999999</v>
      </c>
      <c r="E4211" s="57">
        <f t="shared" si="1058"/>
        <v>0.26</v>
      </c>
      <c r="F4211" s="57">
        <f t="shared" si="1059"/>
        <v>3.1680000000000001</v>
      </c>
      <c r="G4211" s="57">
        <f t="shared" si="1060"/>
        <v>0</v>
      </c>
      <c r="H4211" s="57">
        <f>IF(Q4210&gt;SetUp!$B$56,SetUp!$B$56,Q4210)</f>
        <v>2.5320106276213653E-7</v>
      </c>
      <c r="I4211" s="57">
        <f t="shared" si="1065"/>
        <v>1.3594001269976688</v>
      </c>
      <c r="J4211" s="57">
        <f>MIN(F4211,H4211,(1-EXP(-SetUp!$B$52*H4211/SetUp!$B$56))*F4211)</f>
        <v>1.2533452352769813E-7</v>
      </c>
      <c r="K4211" s="57">
        <f t="shared" si="1061"/>
        <v>1.278665392344384E-7</v>
      </c>
      <c r="L4211" s="57">
        <f>IF(I4211&lt;=0,0,MIN(SetUp!$B$50*I4211^SetUp!$B$55,I4211))</f>
        <v>3.4140904911705974E-2</v>
      </c>
      <c r="M4211" s="57">
        <f t="shared" si="1062"/>
        <v>1.3252592220859627</v>
      </c>
      <c r="N4211" s="57">
        <f>IF(SetUp!$B$62=0,X4211,(B4211-E4211)*(1-(H4211/SetUp!$B$66/SetUp!$B$56)))</f>
        <v>0</v>
      </c>
      <c r="O4211" s="57">
        <f>K4211*SetUp!$B$65</f>
        <v>0</v>
      </c>
      <c r="P4211" s="57">
        <f>MIN(SetUp!$B$54*L4211^SetUp!$B$51,L4211)</f>
        <v>1.8558790189840371E-2</v>
      </c>
      <c r="Q4211" s="57">
        <f t="shared" si="1063"/>
        <v>1.278665392344384E-7</v>
      </c>
      <c r="R4211" s="57">
        <f>IF((H4211+N4211-O4211)&gt;SetUp!$B$56,T4210+H4211+N4211-O4211-SetUp!$B$56,T4210)</f>
        <v>0</v>
      </c>
      <c r="S4211" s="57">
        <f>R4211*SetUp!$B$65</f>
        <v>0</v>
      </c>
      <c r="T4211" s="57">
        <f>IF((R4211-S4211)&lt;SetUp!$B$53,R4211-S4211,SetUp!$B$53)</f>
        <v>0</v>
      </c>
      <c r="U4211" s="57">
        <f t="shared" si="1064"/>
        <v>1.3252592220859627</v>
      </c>
      <c r="V4211" s="57">
        <f>(L4211-P4211)/1000*SetUp!$B$13*1000000/SetUp!$B$48</f>
        <v>0.88627458179943119</v>
      </c>
      <c r="W4211" s="57">
        <f t="shared" si="1066"/>
        <v>-2.1510571102112408E-16</v>
      </c>
      <c r="X4211" s="57">
        <f>MAX((SetUp!$B$56*(1-($H4211/SetUp!$B$56)^2)*TANH(($B4211-$D4211)/SetUp!$B$56))/(1+$H4211/SetUp!$B$56*TANH(($B4211-$D4211)/SetUp!$B$56)),0)</f>
        <v>0</v>
      </c>
    </row>
    <row r="4212" spans="1:24" x14ac:dyDescent="0.3">
      <c r="A4212" s="64">
        <v>30874</v>
      </c>
      <c r="B4212" s="57">
        <v>0.17699999999999999</v>
      </c>
      <c r="C4212" s="57">
        <v>0.26700000000000002</v>
      </c>
      <c r="D4212" s="57">
        <v>3.4279999999999999</v>
      </c>
      <c r="E4212" s="57">
        <f t="shared" si="1058"/>
        <v>0.17699999999999999</v>
      </c>
      <c r="F4212" s="57">
        <f t="shared" si="1059"/>
        <v>3.2509999999999999</v>
      </c>
      <c r="G4212" s="57">
        <f t="shared" si="1060"/>
        <v>0</v>
      </c>
      <c r="H4212" s="57">
        <f>IF(Q4211&gt;SetUp!$B$56,SetUp!$B$56,Q4211)</f>
        <v>1.278665392344384E-7</v>
      </c>
      <c r="I4212" s="57">
        <f t="shared" si="1065"/>
        <v>1.3252592220859627</v>
      </c>
      <c r="J4212" s="57">
        <f>MIN(F4212,H4212,(1-EXP(-SetUp!$B$52*H4212/SetUp!$B$56))*F4212)</f>
        <v>6.4952205464541271E-8</v>
      </c>
      <c r="K4212" s="57">
        <f t="shared" si="1061"/>
        <v>6.2914333769897131E-8</v>
      </c>
      <c r="L4212" s="57">
        <f>IF(I4212&lt;=0,0,MIN(SetUp!$B$50*I4212^SetUp!$B$55,I4212))</f>
        <v>3.2723838661494059E-2</v>
      </c>
      <c r="M4212" s="57">
        <f t="shared" si="1062"/>
        <v>1.2925353834244686</v>
      </c>
      <c r="N4212" s="57">
        <f>IF(SetUp!$B$62=0,X4212,(B4212-E4212)*(1-(H4212/SetUp!$B$66/SetUp!$B$56)))</f>
        <v>0</v>
      </c>
      <c r="O4212" s="57">
        <f>K4212*SetUp!$B$65</f>
        <v>0</v>
      </c>
      <c r="P4212" s="57">
        <f>MIN(SetUp!$B$54*L4212^SetUp!$B$51,L4212)</f>
        <v>1.7801314769441169E-2</v>
      </c>
      <c r="Q4212" s="57">
        <f t="shared" si="1063"/>
        <v>6.2914333769897131E-8</v>
      </c>
      <c r="R4212" s="57">
        <f>IF((H4212+N4212-O4212)&gt;SetUp!$B$56,T4211+H4212+N4212-O4212-SetUp!$B$56,T4211)</f>
        <v>0</v>
      </c>
      <c r="S4212" s="57">
        <f>R4212*SetUp!$B$65</f>
        <v>0</v>
      </c>
      <c r="T4212" s="57">
        <f>IF((R4212-S4212)&lt;SetUp!$B$53,R4212-S4212,SetUp!$B$53)</f>
        <v>0</v>
      </c>
      <c r="U4212" s="57">
        <f t="shared" si="1064"/>
        <v>1.2925353834244686</v>
      </c>
      <c r="V4212" s="57">
        <f>(L4212-P4212)/1000*SetUp!$B$13*1000000/SetUp!$B$48</f>
        <v>0.84875858366403734</v>
      </c>
      <c r="W4212" s="57">
        <f t="shared" si="1066"/>
        <v>0</v>
      </c>
      <c r="X4212" s="57">
        <f>MAX((SetUp!$B$56*(1-($H4212/SetUp!$B$56)^2)*TANH(($B4212-$D4212)/SetUp!$B$56))/(1+$H4212/SetUp!$B$56*TANH(($B4212-$D4212)/SetUp!$B$56)),0)</f>
        <v>0</v>
      </c>
    </row>
    <row r="4213" spans="1:24" x14ac:dyDescent="0.3">
      <c r="A4213" s="64">
        <v>30875</v>
      </c>
      <c r="B4213" s="57">
        <v>2.5000000000000001E-2</v>
      </c>
      <c r="C4213" s="57">
        <v>0.23799999999999999</v>
      </c>
      <c r="D4213" s="57">
        <v>3.4279999999999999</v>
      </c>
      <c r="E4213" s="57">
        <f t="shared" si="1058"/>
        <v>2.5000000000000001E-2</v>
      </c>
      <c r="F4213" s="57">
        <f t="shared" si="1059"/>
        <v>3.403</v>
      </c>
      <c r="G4213" s="57">
        <f t="shared" si="1060"/>
        <v>0</v>
      </c>
      <c r="H4213" s="57">
        <f>IF(Q4212&gt;SetUp!$B$56,SetUp!$B$56,Q4212)</f>
        <v>6.2914333769897131E-8</v>
      </c>
      <c r="I4213" s="57">
        <f t="shared" si="1065"/>
        <v>1.2925353834244686</v>
      </c>
      <c r="J4213" s="57">
        <f>MIN(F4213,H4213,(1-EXP(-SetUp!$B$52*H4213/SetUp!$B$56))*F4213)</f>
        <v>3.3452730847538528E-8</v>
      </c>
      <c r="K4213" s="57">
        <f t="shared" si="1061"/>
        <v>2.9461602922358603E-8</v>
      </c>
      <c r="L4213" s="57">
        <f>IF(I4213&lt;=0,0,MIN(SetUp!$B$50*I4213^SetUp!$B$55,I4213))</f>
        <v>3.1388236709587444E-2</v>
      </c>
      <c r="M4213" s="57">
        <f t="shared" si="1062"/>
        <v>1.2611471467148812</v>
      </c>
      <c r="N4213" s="57">
        <f>IF(SetUp!$B$62=0,X4213,(B4213-E4213)*(1-(H4213/SetUp!$B$66/SetUp!$B$56)))</f>
        <v>0</v>
      </c>
      <c r="O4213" s="57">
        <f>K4213*SetUp!$B$65</f>
        <v>0</v>
      </c>
      <c r="P4213" s="57">
        <f>MIN(SetUp!$B$54*L4213^SetUp!$B$51,L4213)</f>
        <v>1.7086874363230902E-2</v>
      </c>
      <c r="Q4213" s="57">
        <f t="shared" si="1063"/>
        <v>2.9461602922358603E-8</v>
      </c>
      <c r="R4213" s="57">
        <f>IF((H4213+N4213-O4213)&gt;SetUp!$B$56,T4212+H4213+N4213-O4213-SetUp!$B$56,T4212)</f>
        <v>0</v>
      </c>
      <c r="S4213" s="57">
        <f>R4213*SetUp!$B$65</f>
        <v>0</v>
      </c>
      <c r="T4213" s="57">
        <f>IF((R4213-S4213)&lt;SetUp!$B$53,R4213-S4213,SetUp!$B$53)</f>
        <v>0</v>
      </c>
      <c r="U4213" s="57">
        <f t="shared" si="1064"/>
        <v>1.2611471467148812</v>
      </c>
      <c r="V4213" s="57">
        <f>(L4213-P4213)/1000*SetUp!$B$13*1000000/SetUp!$B$48</f>
        <v>0.81342835416897386</v>
      </c>
      <c r="W4213" s="57">
        <f t="shared" si="1066"/>
        <v>0</v>
      </c>
      <c r="X4213" s="57">
        <f>MAX((SetUp!$B$56*(1-($H4213/SetUp!$B$56)^2)*TANH(($B4213-$D4213)/SetUp!$B$56))/(1+$H4213/SetUp!$B$56*TANH(($B4213-$D4213)/SetUp!$B$56)),0)</f>
        <v>0</v>
      </c>
    </row>
    <row r="4214" spans="1:24" x14ac:dyDescent="0.3">
      <c r="A4214" s="64">
        <v>30876</v>
      </c>
      <c r="B4214" s="57">
        <v>0.34699999999999998</v>
      </c>
      <c r="C4214" s="57">
        <v>0.21</v>
      </c>
      <c r="D4214" s="57">
        <v>3.4279999999999999</v>
      </c>
      <c r="E4214" s="57">
        <f t="shared" si="1058"/>
        <v>0.34699999999999998</v>
      </c>
      <c r="F4214" s="57">
        <f t="shared" si="1059"/>
        <v>3.081</v>
      </c>
      <c r="G4214" s="57">
        <f t="shared" si="1060"/>
        <v>0</v>
      </c>
      <c r="H4214" s="57">
        <f>IF(Q4213&gt;SetUp!$B$56,SetUp!$B$56,Q4213)</f>
        <v>2.9461602922358603E-8</v>
      </c>
      <c r="I4214" s="57">
        <f t="shared" si="1065"/>
        <v>1.2611471467148812</v>
      </c>
      <c r="J4214" s="57">
        <f>MIN(F4214,H4214,(1-EXP(-SetUp!$B$52*H4214/SetUp!$B$56))*F4214)</f>
        <v>1.4182999787948348E-8</v>
      </c>
      <c r="K4214" s="57">
        <f t="shared" si="1061"/>
        <v>1.5278603134410255E-8</v>
      </c>
      <c r="L4214" s="57">
        <f>IF(I4214&lt;=0,0,MIN(SetUp!$B$50*I4214^SetUp!$B$55,I4214))</f>
        <v>3.0128149230546068E-2</v>
      </c>
      <c r="M4214" s="57">
        <f t="shared" si="1062"/>
        <v>1.2310189974843351</v>
      </c>
      <c r="N4214" s="57">
        <f>IF(SetUp!$B$62=0,X4214,(B4214-E4214)*(1-(H4214/SetUp!$B$66/SetUp!$B$56)))</f>
        <v>0</v>
      </c>
      <c r="O4214" s="57">
        <f>K4214*SetUp!$B$65</f>
        <v>0</v>
      </c>
      <c r="P4214" s="57">
        <f>MIN(SetUp!$B$54*L4214^SetUp!$B$51,L4214)</f>
        <v>1.6412354118167754E-2</v>
      </c>
      <c r="Q4214" s="57">
        <f t="shared" si="1063"/>
        <v>1.5278603134410255E-8</v>
      </c>
      <c r="R4214" s="57">
        <f>IF((H4214+N4214-O4214)&gt;SetUp!$B$56,T4213+H4214+N4214-O4214-SetUp!$B$56,T4213)</f>
        <v>0</v>
      </c>
      <c r="S4214" s="57">
        <f>R4214*SetUp!$B$65</f>
        <v>0</v>
      </c>
      <c r="T4214" s="57">
        <f>IF((R4214-S4214)&lt;SetUp!$B$53,R4214-S4214,SetUp!$B$53)</f>
        <v>0</v>
      </c>
      <c r="U4214" s="57">
        <f t="shared" si="1064"/>
        <v>1.2310189974843351</v>
      </c>
      <c r="V4214" s="57">
        <f>(L4214-P4214)/1000*SetUp!$B$13*1000000/SetUp!$B$48</f>
        <v>0.78012264665282682</v>
      </c>
      <c r="W4214" s="57">
        <f t="shared" si="1066"/>
        <v>-1.0408340855860843E-16</v>
      </c>
      <c r="X4214" s="57">
        <f>MAX((SetUp!$B$56*(1-($H4214/SetUp!$B$56)^2)*TANH(($B4214-$D4214)/SetUp!$B$56))/(1+$H4214/SetUp!$B$56*TANH(($B4214-$D4214)/SetUp!$B$56)),0)</f>
        <v>0</v>
      </c>
    </row>
    <row r="4215" spans="1:24" x14ac:dyDescent="0.3">
      <c r="A4215" s="64">
        <v>30877</v>
      </c>
      <c r="B4215" s="57">
        <v>2.7679999999999998</v>
      </c>
      <c r="C4215" s="57">
        <v>0.21</v>
      </c>
      <c r="D4215" s="57">
        <v>3.4279999999999999</v>
      </c>
      <c r="E4215" s="57">
        <f t="shared" si="1058"/>
        <v>2.7679999999999998</v>
      </c>
      <c r="F4215" s="57">
        <f t="shared" si="1059"/>
        <v>0.66000000000000014</v>
      </c>
      <c r="G4215" s="57">
        <f t="shared" si="1060"/>
        <v>0</v>
      </c>
      <c r="H4215" s="57">
        <f>IF(Q4214&gt;SetUp!$B$56,SetUp!$B$56,Q4214)</f>
        <v>1.5278603134410255E-8</v>
      </c>
      <c r="I4215" s="57">
        <f t="shared" si="1065"/>
        <v>1.2310189974843351</v>
      </c>
      <c r="J4215" s="57">
        <f>MIN(F4215,H4215,(1-EXP(-SetUp!$B$52*H4215/SetUp!$B$56))*F4215)</f>
        <v>1.5756059257299175E-9</v>
      </c>
      <c r="K4215" s="57">
        <f t="shared" si="1061"/>
        <v>1.3702997208680337E-8</v>
      </c>
      <c r="L4215" s="57">
        <f>IF(I4215&lt;=0,0,MIN(SetUp!$B$50*I4215^SetUp!$B$55,I4215))</f>
        <v>2.8938150857003839E-2</v>
      </c>
      <c r="M4215" s="57">
        <f t="shared" si="1062"/>
        <v>1.2020808466273312</v>
      </c>
      <c r="N4215" s="57">
        <f>IF(SetUp!$B$62=0,X4215,(B4215-E4215)*(1-(H4215/SetUp!$B$66/SetUp!$B$56)))</f>
        <v>0</v>
      </c>
      <c r="O4215" s="57">
        <f>K4215*SetUp!$B$65</f>
        <v>0</v>
      </c>
      <c r="P4215" s="57">
        <f>MIN(SetUp!$B$54*L4215^SetUp!$B$51,L4215)</f>
        <v>1.5774911756010434E-2</v>
      </c>
      <c r="Q4215" s="57">
        <f t="shared" si="1063"/>
        <v>1.3702997208680337E-8</v>
      </c>
      <c r="R4215" s="57">
        <f>IF((H4215+N4215-O4215)&gt;SetUp!$B$56,T4214+H4215+N4215-O4215-SetUp!$B$56,T4214)</f>
        <v>0</v>
      </c>
      <c r="S4215" s="57">
        <f>R4215*SetUp!$B$65</f>
        <v>0</v>
      </c>
      <c r="T4215" s="57">
        <f>IF((R4215-S4215)&lt;SetUp!$B$53,R4215-S4215,SetUp!$B$53)</f>
        <v>0</v>
      </c>
      <c r="U4215" s="57">
        <f t="shared" si="1064"/>
        <v>1.2020808466273312</v>
      </c>
      <c r="V4215" s="57">
        <f>(L4215-P4215)/1000*SetUp!$B$13*1000000/SetUp!$B$48</f>
        <v>0.7486945409911655</v>
      </c>
      <c r="W4215" s="57">
        <f t="shared" si="1066"/>
        <v>0</v>
      </c>
      <c r="X4215" s="57">
        <f>MAX((SetUp!$B$56*(1-($H4215/SetUp!$B$56)^2)*TANH(($B4215-$D4215)/SetUp!$B$56))/(1+$H4215/SetUp!$B$56*TANH(($B4215-$D4215)/SetUp!$B$56)),0)</f>
        <v>0</v>
      </c>
    </row>
    <row r="4216" spans="1:24" x14ac:dyDescent="0.3">
      <c r="A4216" s="64">
        <v>30878</v>
      </c>
      <c r="B4216" s="57">
        <v>0.48199999999999998</v>
      </c>
      <c r="C4216" s="57">
        <v>0.21</v>
      </c>
      <c r="D4216" s="57">
        <v>3.4279999999999999</v>
      </c>
      <c r="E4216" s="57">
        <f t="shared" si="1058"/>
        <v>0.48199999999999998</v>
      </c>
      <c r="F4216" s="57">
        <f t="shared" si="1059"/>
        <v>2.9459999999999997</v>
      </c>
      <c r="G4216" s="57">
        <f t="shared" si="1060"/>
        <v>0</v>
      </c>
      <c r="H4216" s="57">
        <f>IF(Q4215&gt;SetUp!$B$56,SetUp!$B$56,Q4215)</f>
        <v>1.3702997208680337E-8</v>
      </c>
      <c r="I4216" s="57">
        <f t="shared" si="1065"/>
        <v>1.2020808466273312</v>
      </c>
      <c r="J4216" s="57">
        <f>MIN(F4216,H4216,(1-EXP(-SetUp!$B$52*H4216/SetUp!$B$56))*F4216)</f>
        <v>6.3076608696199792E-9</v>
      </c>
      <c r="K4216" s="57">
        <f t="shared" si="1061"/>
        <v>7.3953363390603576E-9</v>
      </c>
      <c r="L4216" s="57">
        <f>IF(I4216&lt;=0,0,MIN(SetUp!$B$50*I4216^SetUp!$B$55,I4216))</f>
        <v>2.7813286751948784E-2</v>
      </c>
      <c r="M4216" s="57">
        <f t="shared" si="1062"/>
        <v>1.1742675598753824</v>
      </c>
      <c r="N4216" s="57">
        <f>IF(SetUp!$B$62=0,X4216,(B4216-E4216)*(1-(H4216/SetUp!$B$66/SetUp!$B$56)))</f>
        <v>0</v>
      </c>
      <c r="O4216" s="57">
        <f>K4216*SetUp!$B$65</f>
        <v>0</v>
      </c>
      <c r="P4216" s="57">
        <f>MIN(SetUp!$B$54*L4216^SetUp!$B$51,L4216)</f>
        <v>1.5171949714982069E-2</v>
      </c>
      <c r="Q4216" s="57">
        <f t="shared" si="1063"/>
        <v>7.3953363390603576E-9</v>
      </c>
      <c r="R4216" s="57">
        <f>IF((H4216+N4216-O4216)&gt;SetUp!$B$56,T4215+H4216+N4216-O4216-SetUp!$B$56,T4215)</f>
        <v>0</v>
      </c>
      <c r="S4216" s="57">
        <f>R4216*SetUp!$B$65</f>
        <v>0</v>
      </c>
      <c r="T4216" s="57">
        <f>IF((R4216-S4216)&lt;SetUp!$B$53,R4216-S4216,SetUp!$B$53)</f>
        <v>0</v>
      </c>
      <c r="U4216" s="57">
        <f t="shared" si="1064"/>
        <v>1.1742675598753824</v>
      </c>
      <c r="V4216" s="57">
        <f>(L4216-P4216)/1000*SetUp!$B$13*1000000/SetUp!$B$48</f>
        <v>0.7190099608303967</v>
      </c>
      <c r="W4216" s="57">
        <f t="shared" si="1066"/>
        <v>9.7144514654701197E-17</v>
      </c>
      <c r="X4216" s="57">
        <f>MAX((SetUp!$B$56*(1-($H4216/SetUp!$B$56)^2)*TANH(($B4216-$D4216)/SetUp!$B$56))/(1+$H4216/SetUp!$B$56*TANH(($B4216-$D4216)/SetUp!$B$56)),0)</f>
        <v>0</v>
      </c>
    </row>
    <row r="4217" spans="1:24" x14ac:dyDescent="0.3">
      <c r="A4217" s="64">
        <v>30879</v>
      </c>
      <c r="B4217" s="57">
        <v>1.6060000000000001</v>
      </c>
      <c r="C4217" s="57">
        <v>0.21</v>
      </c>
      <c r="D4217" s="57">
        <v>3.4279999999999999</v>
      </c>
      <c r="E4217" s="57">
        <f t="shared" si="1058"/>
        <v>1.6060000000000001</v>
      </c>
      <c r="F4217" s="57">
        <f t="shared" si="1059"/>
        <v>1.8219999999999998</v>
      </c>
      <c r="G4217" s="57">
        <f t="shared" si="1060"/>
        <v>0</v>
      </c>
      <c r="H4217" s="57">
        <f>IF(Q4216&gt;SetUp!$B$56,SetUp!$B$56,Q4216)</f>
        <v>7.3953363390603576E-9</v>
      </c>
      <c r="I4217" s="57">
        <f t="shared" si="1065"/>
        <v>1.1742675598753824</v>
      </c>
      <c r="J4217" s="57">
        <f>MIN(F4217,H4217,(1-EXP(-SetUp!$B$52*H4217/SetUp!$B$56))*F4217)</f>
        <v>2.1053598910913961E-9</v>
      </c>
      <c r="K4217" s="57">
        <f t="shared" si="1061"/>
        <v>5.2899764479689619E-9</v>
      </c>
      <c r="L4217" s="57">
        <f>IF(I4217&lt;=0,0,MIN(SetUp!$B$50*I4217^SetUp!$B$55,I4217))</f>
        <v>2.6749024994964152E-2</v>
      </c>
      <c r="M4217" s="57">
        <f t="shared" si="1062"/>
        <v>1.1475185348804182</v>
      </c>
      <c r="N4217" s="57">
        <f>IF(SetUp!$B$62=0,X4217,(B4217-E4217)*(1-(H4217/SetUp!$B$66/SetUp!$B$56)))</f>
        <v>0</v>
      </c>
      <c r="O4217" s="57">
        <f>K4217*SetUp!$B$65</f>
        <v>0</v>
      </c>
      <c r="P4217" s="57">
        <f>MIN(SetUp!$B$54*L4217^SetUp!$B$51,L4217)</f>
        <v>1.4601090536310885E-2</v>
      </c>
      <c r="Q4217" s="57">
        <f t="shared" si="1063"/>
        <v>5.2899764479689619E-9</v>
      </c>
      <c r="R4217" s="57">
        <f>IF((H4217+N4217-O4217)&gt;SetUp!$B$56,T4216+H4217+N4217-O4217-SetUp!$B$56,T4216)</f>
        <v>0</v>
      </c>
      <c r="S4217" s="57">
        <f>R4217*SetUp!$B$65</f>
        <v>0</v>
      </c>
      <c r="T4217" s="57">
        <f>IF((R4217-S4217)&lt;SetUp!$B$53,R4217-S4217,SetUp!$B$53)</f>
        <v>0</v>
      </c>
      <c r="U4217" s="57">
        <f t="shared" si="1064"/>
        <v>1.1475185348804182</v>
      </c>
      <c r="V4217" s="57">
        <f>(L4217-P4217)/1000*SetUp!$B$13*1000000/SetUp!$B$48</f>
        <v>0.69094636538401721</v>
      </c>
      <c r="W4217" s="57">
        <f t="shared" si="1066"/>
        <v>-7.6327832942979512E-17</v>
      </c>
      <c r="X4217" s="57">
        <f>MAX((SetUp!$B$56*(1-($H4217/SetUp!$B$56)^2)*TANH(($B4217-$D4217)/SetUp!$B$56))/(1+$H4217/SetUp!$B$56*TANH(($B4217-$D4217)/SetUp!$B$56)),0)</f>
        <v>0</v>
      </c>
    </row>
    <row r="4218" spans="1:24" x14ac:dyDescent="0.3">
      <c r="A4218" s="64">
        <v>30880</v>
      </c>
      <c r="B4218" s="57">
        <v>3.77</v>
      </c>
      <c r="C4218" s="57">
        <v>0.21</v>
      </c>
      <c r="D4218" s="57">
        <v>3.4279999999999999</v>
      </c>
      <c r="E4218" s="57">
        <f t="shared" si="1058"/>
        <v>3.4279999999999999</v>
      </c>
      <c r="F4218" s="57">
        <f t="shared" si="1059"/>
        <v>0</v>
      </c>
      <c r="G4218" s="57">
        <f t="shared" si="1060"/>
        <v>3.255308671124002E-6</v>
      </c>
      <c r="H4218" s="57">
        <f>IF(Q4217&gt;SetUp!$B$56,SetUp!$B$56,Q4217)</f>
        <v>5.2899764479689619E-9</v>
      </c>
      <c r="I4218" s="57">
        <f t="shared" si="1065"/>
        <v>1.1475217901890893</v>
      </c>
      <c r="J4218" s="57">
        <f>MIN(F4218,H4218,(1-EXP(-SetUp!$B$52*H4218/SetUp!$B$56))*F4218)</f>
        <v>0</v>
      </c>
      <c r="K4218" s="57">
        <f t="shared" si="1061"/>
        <v>5.2899764479689619E-9</v>
      </c>
      <c r="L4218" s="57">
        <f>IF(I4218&lt;=0,0,MIN(SetUp!$B$50*I4218^SetUp!$B$55,I4218))</f>
        <v>2.5741336161386429E-2</v>
      </c>
      <c r="M4218" s="57">
        <f t="shared" si="1062"/>
        <v>1.1217804540277028</v>
      </c>
      <c r="N4218" s="57">
        <f>IF(SetUp!$B$62=0,X4218,(B4218-E4218)*(1-(H4218/SetUp!$B$66/SetUp!$B$56)))</f>
        <v>0.34199674469132896</v>
      </c>
      <c r="O4218" s="57">
        <f>K4218*SetUp!$B$65</f>
        <v>0</v>
      </c>
      <c r="P4218" s="57">
        <f>MIN(SetUp!$B$54*L4218^SetUp!$B$51,L4218)</f>
        <v>1.4060220418855195E-2</v>
      </c>
      <c r="Q4218" s="57">
        <f t="shared" si="1063"/>
        <v>0.34199674998130541</v>
      </c>
      <c r="R4218" s="57">
        <f>IF((H4218+N4218-O4218)&gt;SetUp!$B$56,T4217+H4218+N4218-O4218-SetUp!$B$56,T4217)</f>
        <v>0</v>
      </c>
      <c r="S4218" s="57">
        <f>R4218*SetUp!$B$65</f>
        <v>0</v>
      </c>
      <c r="T4218" s="57">
        <f>IF((R4218-S4218)&lt;SetUp!$B$53,R4218-S4218,SetUp!$B$53)</f>
        <v>0</v>
      </c>
      <c r="U4218" s="57">
        <f t="shared" si="1064"/>
        <v>1.1217804540277028</v>
      </c>
      <c r="V4218" s="57">
        <f>(L4218-P4218)/1000*SetUp!$B$13*1000000/SetUp!$B$48</f>
        <v>0.66439479842458271</v>
      </c>
      <c r="W4218" s="57">
        <f t="shared" si="1066"/>
        <v>-3.1225022567582528E-16</v>
      </c>
      <c r="X4218" s="57">
        <f>MAX((SetUp!$B$56*(1-($H4218/SetUp!$B$56)^2)*TANH(($B4218-$D4218)/SetUp!$B$56))/(1+$H4218/SetUp!$B$56*TANH(($B4218-$D4218)/SetUp!$B$56)),0)</f>
        <v>0.34199674469132896</v>
      </c>
    </row>
    <row r="4219" spans="1:24" x14ac:dyDescent="0.3">
      <c r="A4219" s="64">
        <v>30881</v>
      </c>
      <c r="B4219" s="57">
        <v>6.4089999999999998</v>
      </c>
      <c r="C4219" s="57">
        <v>0.21</v>
      </c>
      <c r="D4219" s="57">
        <v>3.4279999999999999</v>
      </c>
      <c r="E4219" s="57">
        <f t="shared" si="1058"/>
        <v>3.4279999999999999</v>
      </c>
      <c r="F4219" s="57">
        <f t="shared" si="1059"/>
        <v>0</v>
      </c>
      <c r="G4219" s="57">
        <f t="shared" si="1060"/>
        <v>2.9796657423308837E-3</v>
      </c>
      <c r="H4219" s="57">
        <f>IF(Q4218&gt;SetUp!$B$56,SetUp!$B$56,Q4218)</f>
        <v>0.34199674998130541</v>
      </c>
      <c r="I4219" s="57">
        <f t="shared" si="1065"/>
        <v>1.1247601197700337</v>
      </c>
      <c r="J4219" s="57">
        <f>MIN(F4219,H4219,(1-EXP(-SetUp!$B$52*H4219/SetUp!$B$56))*F4219)</f>
        <v>0</v>
      </c>
      <c r="K4219" s="57">
        <f t="shared" si="1061"/>
        <v>0.34199674998130541</v>
      </c>
      <c r="L4219" s="57">
        <f>IF(I4219&lt;=0,0,MIN(SetUp!$B$50*I4219^SetUp!$B$55,I4219))</f>
        <v>2.4895988035537695E-2</v>
      </c>
      <c r="M4219" s="57">
        <f t="shared" si="1062"/>
        <v>1.0998641317344959</v>
      </c>
      <c r="N4219" s="57">
        <f>IF(SetUp!$B$62=0,X4219,(B4219-E4219)*(1-(H4219/SetUp!$B$66/SetUp!$B$56)))</f>
        <v>2.978020334257669</v>
      </c>
      <c r="O4219" s="57">
        <f>K4219*SetUp!$B$65</f>
        <v>0</v>
      </c>
      <c r="P4219" s="57">
        <f>MIN(SetUp!$B$54*L4219^SetUp!$B$51,L4219)</f>
        <v>1.3606208181231115E-2</v>
      </c>
      <c r="Q4219" s="57">
        <f t="shared" si="1063"/>
        <v>3.3200170842389745</v>
      </c>
      <c r="R4219" s="57">
        <f>IF((H4219+N4219-O4219)&gt;SetUp!$B$56,T4218+H4219+N4219-O4219-SetUp!$B$56,T4218)</f>
        <v>0</v>
      </c>
      <c r="S4219" s="57">
        <f>R4219*SetUp!$B$65</f>
        <v>0</v>
      </c>
      <c r="T4219" s="57">
        <f>IF((R4219-S4219)&lt;SetUp!$B$53,R4219-S4219,SetUp!$B$53)</f>
        <v>0</v>
      </c>
      <c r="U4219" s="57">
        <f t="shared" si="1064"/>
        <v>1.0998641317344959</v>
      </c>
      <c r="V4219" s="57">
        <f>(L4219-P4219)/1000*SetUp!$B$13*1000000/SetUp!$B$48</f>
        <v>0.64213651982310882</v>
      </c>
      <c r="W4219" s="57">
        <f t="shared" si="1066"/>
        <v>0</v>
      </c>
      <c r="X4219" s="57">
        <f>MAX((SetUp!$B$56*(1-($H4219/SetUp!$B$56)^2)*TANH(($B4219-$D4219)/SetUp!$B$56))/(1+$H4219/SetUp!$B$56*TANH(($B4219-$D4219)/SetUp!$B$56)),0)</f>
        <v>2.978020334257669</v>
      </c>
    </row>
    <row r="4220" spans="1:24" x14ac:dyDescent="0.3">
      <c r="A4220" s="64">
        <v>30882</v>
      </c>
      <c r="B4220" s="57">
        <v>1.6319999999999999</v>
      </c>
      <c r="C4220" s="57">
        <v>0.21</v>
      </c>
      <c r="D4220" s="57">
        <v>3.4279999999999999</v>
      </c>
      <c r="E4220" s="57">
        <f t="shared" si="1058"/>
        <v>1.6319999999999999</v>
      </c>
      <c r="F4220" s="57">
        <f t="shared" si="1059"/>
        <v>1.796</v>
      </c>
      <c r="G4220" s="57">
        <f t="shared" si="1060"/>
        <v>0</v>
      </c>
      <c r="H4220" s="57">
        <f>IF(Q4219&gt;SetUp!$B$56,SetUp!$B$56,Q4219)</f>
        <v>3.3200170842389745</v>
      </c>
      <c r="I4220" s="57">
        <f t="shared" si="1065"/>
        <v>1.0998641317344959</v>
      </c>
      <c r="J4220" s="57">
        <f>MIN(F4220,H4220,(1-EXP(-SetUp!$B$52*H4220/SetUp!$B$56))*F4220)</f>
        <v>0.72690841653108196</v>
      </c>
      <c r="K4220" s="57">
        <f t="shared" si="1061"/>
        <v>2.5931086677078925</v>
      </c>
      <c r="L4220" s="57">
        <f>IF(I4220&lt;=0,0,MIN(SetUp!$B$50*I4220^SetUp!$B$55,I4220))</f>
        <v>2.3984347976628951E-2</v>
      </c>
      <c r="M4220" s="57">
        <f t="shared" si="1062"/>
        <v>1.0758797837578671</v>
      </c>
      <c r="N4220" s="57">
        <f>IF(SetUp!$B$62=0,X4220,(B4220-E4220)*(1-(H4220/SetUp!$B$66/SetUp!$B$56)))</f>
        <v>0</v>
      </c>
      <c r="O4220" s="57">
        <f>K4220*SetUp!$B$65</f>
        <v>0</v>
      </c>
      <c r="P4220" s="57">
        <f>MIN(SetUp!$B$54*L4220^SetUp!$B$51,L4220)</f>
        <v>1.3116298122326028E-2</v>
      </c>
      <c r="Q4220" s="57">
        <f t="shared" si="1063"/>
        <v>2.5931086677078925</v>
      </c>
      <c r="R4220" s="57">
        <f>IF((H4220+N4220-O4220)&gt;SetUp!$B$56,T4219+H4220+N4220-O4220-SetUp!$B$56,T4219)</f>
        <v>0</v>
      </c>
      <c r="S4220" s="57">
        <f>R4220*SetUp!$B$65</f>
        <v>0</v>
      </c>
      <c r="T4220" s="57">
        <f>IF((R4220-S4220)&lt;SetUp!$B$53,R4220-S4220,SetUp!$B$53)</f>
        <v>0</v>
      </c>
      <c r="U4220" s="57">
        <f t="shared" si="1064"/>
        <v>1.0758797837578671</v>
      </c>
      <c r="V4220" s="57">
        <f>(L4220-P4220)/1000*SetUp!$B$13*1000000/SetUp!$B$48</f>
        <v>0.61814949456645196</v>
      </c>
      <c r="W4220" s="57">
        <f t="shared" si="1066"/>
        <v>3.2265856653168612E-16</v>
      </c>
      <c r="X4220" s="57">
        <f>MAX((SetUp!$B$56*(1-($H4220/SetUp!$B$56)^2)*TANH(($B4220-$D4220)/SetUp!$B$56))/(1+$H4220/SetUp!$B$56*TANH(($B4220-$D4220)/SetUp!$B$56)),0)</f>
        <v>0</v>
      </c>
    </row>
    <row r="4221" spans="1:24" x14ac:dyDescent="0.3">
      <c r="A4221" s="64">
        <v>30883</v>
      </c>
      <c r="B4221" s="57">
        <v>1.3440000000000001</v>
      </c>
      <c r="C4221" s="57">
        <v>0.21</v>
      </c>
      <c r="D4221" s="57">
        <v>3.4279999999999999</v>
      </c>
      <c r="E4221" s="57">
        <f t="shared" si="1058"/>
        <v>1.3440000000000001</v>
      </c>
      <c r="F4221" s="57">
        <f t="shared" si="1059"/>
        <v>2.0839999999999996</v>
      </c>
      <c r="G4221" s="57">
        <f t="shared" si="1060"/>
        <v>0</v>
      </c>
      <c r="H4221" s="57">
        <f>IF(Q4220&gt;SetUp!$B$56,SetUp!$B$56,Q4220)</f>
        <v>2.5931086677078925</v>
      </c>
      <c r="I4221" s="57">
        <f t="shared" si="1065"/>
        <v>1.0758797837578671</v>
      </c>
      <c r="J4221" s="57">
        <f>MIN(F4221,H4221,(1-EXP(-SetUp!$B$52*H4221/SetUp!$B$56))*F4221)</f>
        <v>0.69426109056332896</v>
      </c>
      <c r="K4221" s="57">
        <f t="shared" si="1061"/>
        <v>1.8988475771445636</v>
      </c>
      <c r="L4221" s="57">
        <f>IF(I4221&lt;=0,0,MIN(SetUp!$B$50*I4221^SetUp!$B$55,I4221))</f>
        <v>2.3119002720463067E-2</v>
      </c>
      <c r="M4221" s="57">
        <f t="shared" si="1062"/>
        <v>1.052760781037404</v>
      </c>
      <c r="N4221" s="57">
        <f>IF(SetUp!$B$62=0,X4221,(B4221-E4221)*(1-(H4221/SetUp!$B$66/SetUp!$B$56)))</f>
        <v>0</v>
      </c>
      <c r="O4221" s="57">
        <f>K4221*SetUp!$B$65</f>
        <v>0</v>
      </c>
      <c r="P4221" s="57">
        <f>MIN(SetUp!$B$54*L4221^SetUp!$B$51,L4221)</f>
        <v>1.2650973586858008E-2</v>
      </c>
      <c r="Q4221" s="57">
        <f t="shared" si="1063"/>
        <v>1.8988475771445636</v>
      </c>
      <c r="R4221" s="57">
        <f>IF((H4221+N4221-O4221)&gt;SetUp!$B$56,T4220+H4221+N4221-O4221-SetUp!$B$56,T4220)</f>
        <v>0</v>
      </c>
      <c r="S4221" s="57">
        <f>R4221*SetUp!$B$65</f>
        <v>0</v>
      </c>
      <c r="T4221" s="57">
        <f>IF((R4221-S4221)&lt;SetUp!$B$53,R4221-S4221,SetUp!$B$53)</f>
        <v>0</v>
      </c>
      <c r="U4221" s="57">
        <f t="shared" si="1064"/>
        <v>1.052760781037404</v>
      </c>
      <c r="V4221" s="57">
        <f>(L4221-P4221)/1000*SetUp!$B$13*1000000/SetUp!$B$48</f>
        <v>0.59539724281655859</v>
      </c>
      <c r="W4221" s="57">
        <f t="shared" si="1066"/>
        <v>1.0061396160665481E-16</v>
      </c>
      <c r="X4221" s="57">
        <f>MAX((SetUp!$B$56*(1-($H4221/SetUp!$B$56)^2)*TANH(($B4221-$D4221)/SetUp!$B$56))/(1+$H4221/SetUp!$B$56*TANH(($B4221-$D4221)/SetUp!$B$56)),0)</f>
        <v>0</v>
      </c>
    </row>
    <row r="4222" spans="1:24" x14ac:dyDescent="0.3">
      <c r="A4222" s="64">
        <v>30884</v>
      </c>
      <c r="B4222" s="57">
        <v>0.245</v>
      </c>
      <c r="C4222" s="57">
        <v>0.29899999999999999</v>
      </c>
      <c r="D4222" s="57">
        <v>3.4279999999999999</v>
      </c>
      <c r="E4222" s="57">
        <f t="shared" si="1058"/>
        <v>0.245</v>
      </c>
      <c r="F4222" s="57">
        <f t="shared" si="1059"/>
        <v>3.1829999999999998</v>
      </c>
      <c r="G4222" s="57">
        <f t="shared" si="1060"/>
        <v>0</v>
      </c>
      <c r="H4222" s="57">
        <f>IF(Q4221&gt;SetUp!$B$56,SetUp!$B$56,Q4221)</f>
        <v>1.8988475771445636</v>
      </c>
      <c r="I4222" s="57">
        <f t="shared" si="1065"/>
        <v>1.052760781037404</v>
      </c>
      <c r="J4222" s="57">
        <f>MIN(F4222,H4222,(1-EXP(-SetUp!$B$52*H4222/SetUp!$B$56))*F4222)</f>
        <v>0.8171692840475836</v>
      </c>
      <c r="K4222" s="57">
        <f t="shared" si="1061"/>
        <v>1.0816782930969802</v>
      </c>
      <c r="L4222" s="57">
        <f>IF(I4222&lt;=0,0,MIN(SetUp!$B$50*I4222^SetUp!$B$55,I4222))</f>
        <v>2.2296961317772587E-2</v>
      </c>
      <c r="M4222" s="57">
        <f t="shared" si="1062"/>
        <v>1.0304638197196314</v>
      </c>
      <c r="N4222" s="57">
        <f>IF(SetUp!$B$62=0,X4222,(B4222-E4222)*(1-(H4222/SetUp!$B$66/SetUp!$B$56)))</f>
        <v>0</v>
      </c>
      <c r="O4222" s="57">
        <f>K4222*SetUp!$B$65</f>
        <v>0</v>
      </c>
      <c r="P4222" s="57">
        <f>MIN(SetUp!$B$54*L4222^SetUp!$B$51,L4222)</f>
        <v>1.22086605512474E-2</v>
      </c>
      <c r="Q4222" s="57">
        <f t="shared" si="1063"/>
        <v>1.0816782930969802</v>
      </c>
      <c r="R4222" s="57">
        <f>IF((H4222+N4222-O4222)&gt;SetUp!$B$56,T4221+H4222+N4222-O4222-SetUp!$B$56,T4221)</f>
        <v>0</v>
      </c>
      <c r="S4222" s="57">
        <f>R4222*SetUp!$B$65</f>
        <v>0</v>
      </c>
      <c r="T4222" s="57">
        <f>IF((R4222-S4222)&lt;SetUp!$B$53,R4222-S4222,SetUp!$B$53)</f>
        <v>0</v>
      </c>
      <c r="U4222" s="57">
        <f t="shared" si="1064"/>
        <v>1.0304638197196314</v>
      </c>
      <c r="V4222" s="57">
        <f>(L4222-P4222)/1000*SetUp!$B$13*1000000/SetUp!$B$48</f>
        <v>0.57379917312330697</v>
      </c>
      <c r="W4222" s="57">
        <f t="shared" si="1066"/>
        <v>2.1857515797307769E-16</v>
      </c>
      <c r="X4222" s="57">
        <f>MAX((SetUp!$B$56*(1-($H4222/SetUp!$B$56)^2)*TANH(($B4222-$D4222)/SetUp!$B$56))/(1+$H4222/SetUp!$B$56*TANH(($B4222-$D4222)/SetUp!$B$56)),0)</f>
        <v>0</v>
      </c>
    </row>
    <row r="4223" spans="1:24" x14ac:dyDescent="0.3">
      <c r="A4223" s="64">
        <v>30885</v>
      </c>
      <c r="B4223" s="57">
        <v>0.379</v>
      </c>
      <c r="C4223" s="57">
        <v>0.29899999999999999</v>
      </c>
      <c r="D4223" s="57">
        <v>3.4279999999999999</v>
      </c>
      <c r="E4223" s="57">
        <f t="shared" si="1058"/>
        <v>0.379</v>
      </c>
      <c r="F4223" s="57">
        <f t="shared" si="1059"/>
        <v>3.0489999999999999</v>
      </c>
      <c r="G4223" s="57">
        <f t="shared" si="1060"/>
        <v>0</v>
      </c>
      <c r="H4223" s="57">
        <f>IF(Q4222&gt;SetUp!$B$56,SetUp!$B$56,Q4222)</f>
        <v>1.0816782930969802</v>
      </c>
      <c r="I4223" s="57">
        <f t="shared" si="1065"/>
        <v>1.0304638197196314</v>
      </c>
      <c r="J4223" s="57">
        <f>MIN(F4223,H4223,(1-EXP(-SetUp!$B$52*H4223/SetUp!$B$56))*F4223)</f>
        <v>0.47412385299175952</v>
      </c>
      <c r="K4223" s="57">
        <f t="shared" si="1061"/>
        <v>0.60755444010522064</v>
      </c>
      <c r="L4223" s="57">
        <f>IF(I4223&lt;=0,0,MIN(SetUp!$B$50*I4223^SetUp!$B$55,I4223))</f>
        <v>2.1515466375561523E-2</v>
      </c>
      <c r="M4223" s="57">
        <f t="shared" si="1062"/>
        <v>1.00894835334407</v>
      </c>
      <c r="N4223" s="57">
        <f>IF(SetUp!$B$62=0,X4223,(B4223-E4223)*(1-(H4223/SetUp!$B$66/SetUp!$B$56)))</f>
        <v>0</v>
      </c>
      <c r="O4223" s="57">
        <f>K4223*SetUp!$B$65</f>
        <v>0</v>
      </c>
      <c r="P4223" s="57">
        <f>MIN(SetUp!$B$54*L4223^SetUp!$B$51,L4223)</f>
        <v>1.1787907006190194E-2</v>
      </c>
      <c r="Q4223" s="57">
        <f t="shared" si="1063"/>
        <v>0.60755444010522064</v>
      </c>
      <c r="R4223" s="57">
        <f>IF((H4223+N4223-O4223)&gt;SetUp!$B$56,T4222+H4223+N4223-O4223-SetUp!$B$56,T4222)</f>
        <v>0</v>
      </c>
      <c r="S4223" s="57">
        <f>R4223*SetUp!$B$65</f>
        <v>0</v>
      </c>
      <c r="T4223" s="57">
        <f>IF((R4223-S4223)&lt;SetUp!$B$53,R4223-S4223,SetUp!$B$53)</f>
        <v>0</v>
      </c>
      <c r="U4223" s="57">
        <f t="shared" si="1064"/>
        <v>1.00894835334407</v>
      </c>
      <c r="V4223" s="57">
        <f>(L4223-P4223)/1000*SetUp!$B$13*1000000/SetUp!$B$48</f>
        <v>0.55328103828685637</v>
      </c>
      <c r="W4223" s="57">
        <f t="shared" si="1066"/>
        <v>6.9388939039072284E-17</v>
      </c>
      <c r="X4223" s="57">
        <f>MAX((SetUp!$B$56*(1-($H4223/SetUp!$B$56)^2)*TANH(($B4223-$D4223)/SetUp!$B$56))/(1+$H4223/SetUp!$B$56*TANH(($B4223-$D4223)/SetUp!$B$56)),0)</f>
        <v>0</v>
      </c>
    </row>
    <row r="4224" spans="1:24" x14ac:dyDescent="0.3">
      <c r="A4224" s="64">
        <v>30886</v>
      </c>
      <c r="B4224" s="57">
        <v>0.433</v>
      </c>
      <c r="C4224" s="57">
        <v>0.26700000000000002</v>
      </c>
      <c r="D4224" s="57">
        <v>3.4279999999999999</v>
      </c>
      <c r="E4224" s="57">
        <f t="shared" si="1058"/>
        <v>0.433</v>
      </c>
      <c r="F4224" s="57">
        <f t="shared" si="1059"/>
        <v>2.9950000000000001</v>
      </c>
      <c r="G4224" s="57">
        <f t="shared" si="1060"/>
        <v>0</v>
      </c>
      <c r="H4224" s="57">
        <f>IF(Q4223&gt;SetUp!$B$56,SetUp!$B$56,Q4223)</f>
        <v>0.60755444010522064</v>
      </c>
      <c r="I4224" s="57">
        <f t="shared" si="1065"/>
        <v>1.00894835334407</v>
      </c>
      <c r="J4224" s="57">
        <f>MIN(F4224,H4224,(1-EXP(-SetUp!$B$52*H4224/SetUp!$B$56))*F4224)</f>
        <v>0.27123844303810096</v>
      </c>
      <c r="K4224" s="57">
        <f t="shared" si="1061"/>
        <v>0.33631599706711968</v>
      </c>
      <c r="L4224" s="57">
        <f>IF(I4224&lt;=0,0,MIN(SetUp!$B$50*I4224^SetUp!$B$55,I4224))</f>
        <v>2.0771972750330995E-2</v>
      </c>
      <c r="M4224" s="57">
        <f t="shared" si="1062"/>
        <v>0.98817638059373891</v>
      </c>
      <c r="N4224" s="57">
        <f>IF(SetUp!$B$62=0,X4224,(B4224-E4224)*(1-(H4224/SetUp!$B$66/SetUp!$B$56)))</f>
        <v>0</v>
      </c>
      <c r="O4224" s="57">
        <f>K4224*SetUp!$B$65</f>
        <v>0</v>
      </c>
      <c r="P4224" s="57">
        <f>MIN(SetUp!$B$54*L4224^SetUp!$B$51,L4224)</f>
        <v>1.1387371893480056E-2</v>
      </c>
      <c r="Q4224" s="57">
        <f t="shared" si="1063"/>
        <v>0.33631599706711968</v>
      </c>
      <c r="R4224" s="57">
        <f>IF((H4224+N4224-O4224)&gt;SetUp!$B$56,T4223+H4224+N4224-O4224-SetUp!$B$56,T4223)</f>
        <v>0</v>
      </c>
      <c r="S4224" s="57">
        <f>R4224*SetUp!$B$65</f>
        <v>0</v>
      </c>
      <c r="T4224" s="57">
        <f>IF((R4224-S4224)&lt;SetUp!$B$53,R4224-S4224,SetUp!$B$53)</f>
        <v>0</v>
      </c>
      <c r="U4224" s="57">
        <f t="shared" si="1064"/>
        <v>0.98817638059373891</v>
      </c>
      <c r="V4224" s="57">
        <f>(L4224-P4224)/1000*SetUp!$B$13*1000000/SetUp!$B$48</f>
        <v>0.53377435272561879</v>
      </c>
      <c r="W4224" s="57">
        <f t="shared" si="1066"/>
        <v>-1.0755285551056204E-16</v>
      </c>
      <c r="X4224" s="57">
        <f>MAX((SetUp!$B$56*(1-($H4224/SetUp!$B$56)^2)*TANH(($B4224-$D4224)/SetUp!$B$56))/(1+$H4224/SetUp!$B$56*TANH(($B4224-$D4224)/SetUp!$B$56)),0)</f>
        <v>0</v>
      </c>
    </row>
    <row r="4225" spans="1:24" x14ac:dyDescent="0.3">
      <c r="A4225" s="64">
        <v>30887</v>
      </c>
      <c r="B4225" s="57">
        <v>4.0000000000000001E-3</v>
      </c>
      <c r="C4225" s="57">
        <v>0.21</v>
      </c>
      <c r="D4225" s="57">
        <v>3.4279999999999999</v>
      </c>
      <c r="E4225" s="57">
        <f t="shared" si="1058"/>
        <v>4.0000000000000001E-3</v>
      </c>
      <c r="F4225" s="57">
        <f t="shared" si="1059"/>
        <v>3.4239999999999999</v>
      </c>
      <c r="G4225" s="57">
        <f t="shared" si="1060"/>
        <v>0</v>
      </c>
      <c r="H4225" s="57">
        <f>IF(Q4224&gt;SetUp!$B$56,SetUp!$B$56,Q4224)</f>
        <v>0.33631599706711968</v>
      </c>
      <c r="I4225" s="57">
        <f t="shared" si="1065"/>
        <v>0.98817638059373891</v>
      </c>
      <c r="J4225" s="57">
        <f>MIN(F4225,H4225,(1-EXP(-SetUp!$B$52*H4225/SetUp!$B$56))*F4225)</f>
        <v>0.17528321256755031</v>
      </c>
      <c r="K4225" s="57">
        <f t="shared" si="1061"/>
        <v>0.16103278449956937</v>
      </c>
      <c r="L4225" s="57">
        <f>IF(I4225&lt;=0,0,MIN(SetUp!$B$50*I4225^SetUp!$B$55,I4225))</f>
        <v>2.006412845789568E-2</v>
      </c>
      <c r="M4225" s="57">
        <f t="shared" si="1062"/>
        <v>0.96811225213584318</v>
      </c>
      <c r="N4225" s="57">
        <f>IF(SetUp!$B$62=0,X4225,(B4225-E4225)*(1-(H4225/SetUp!$B$66/SetUp!$B$56)))</f>
        <v>0</v>
      </c>
      <c r="O4225" s="57">
        <f>K4225*SetUp!$B$65</f>
        <v>0</v>
      </c>
      <c r="P4225" s="57">
        <f>MIN(SetUp!$B$54*L4225^SetUp!$B$51,L4225)</f>
        <v>1.1005815187751624E-2</v>
      </c>
      <c r="Q4225" s="57">
        <f t="shared" si="1063"/>
        <v>0.16103278449956937</v>
      </c>
      <c r="R4225" s="57">
        <f>IF((H4225+N4225-O4225)&gt;SetUp!$B$56,T4224+H4225+N4225-O4225-SetUp!$B$56,T4224)</f>
        <v>0</v>
      </c>
      <c r="S4225" s="57">
        <f>R4225*SetUp!$B$65</f>
        <v>0</v>
      </c>
      <c r="T4225" s="57">
        <f>IF((R4225-S4225)&lt;SetUp!$B$53,R4225-S4225,SetUp!$B$53)</f>
        <v>0</v>
      </c>
      <c r="U4225" s="57">
        <f t="shared" si="1064"/>
        <v>0.96811225213584318</v>
      </c>
      <c r="V4225" s="57">
        <f>(L4225-P4225)/1000*SetUp!$B$13*1000000/SetUp!$B$48</f>
        <v>0.51521587079831055</v>
      </c>
      <c r="W4225" s="57">
        <f t="shared" si="1066"/>
        <v>-5.5511151231257827E-17</v>
      </c>
      <c r="X4225" s="57">
        <f>MAX((SetUp!$B$56*(1-($H4225/SetUp!$B$56)^2)*TANH(($B4225-$D4225)/SetUp!$B$56))/(1+$H4225/SetUp!$B$56*TANH(($B4225-$D4225)/SetUp!$B$56)),0)</f>
        <v>0</v>
      </c>
    </row>
    <row r="4226" spans="1:24" x14ac:dyDescent="0.3">
      <c r="A4226" s="64">
        <v>30888</v>
      </c>
      <c r="B4226" s="57">
        <v>0</v>
      </c>
      <c r="C4226" s="57">
        <v>0.185</v>
      </c>
      <c r="D4226" s="57">
        <v>3.4279999999999999</v>
      </c>
      <c r="E4226" s="57">
        <f t="shared" si="1058"/>
        <v>0</v>
      </c>
      <c r="F4226" s="57">
        <f t="shared" si="1059"/>
        <v>3.4279999999999999</v>
      </c>
      <c r="G4226" s="57">
        <f t="shared" si="1060"/>
        <v>0</v>
      </c>
      <c r="H4226" s="57">
        <f>IF(Q4225&gt;SetUp!$B$56,SetUp!$B$56,Q4225)</f>
        <v>0.16103278449956937</v>
      </c>
      <c r="I4226" s="57">
        <f t="shared" si="1065"/>
        <v>0.96811225213584318</v>
      </c>
      <c r="J4226" s="57">
        <f>MIN(F4226,H4226,(1-EXP(-SetUp!$B$52*H4226/SetUp!$B$56))*F4226)</f>
        <v>8.5177105043174037E-2</v>
      </c>
      <c r="K4226" s="57">
        <f t="shared" si="1061"/>
        <v>7.5855679456395333E-2</v>
      </c>
      <c r="L4226" s="57">
        <f>IF(I4226&lt;=0,0,MIN(SetUp!$B$50*I4226^SetUp!$B$55,I4226))</f>
        <v>1.9389757541537704E-2</v>
      </c>
      <c r="M4226" s="57">
        <f t="shared" si="1062"/>
        <v>0.94872249459430547</v>
      </c>
      <c r="N4226" s="57">
        <f>IF(SetUp!$B$62=0,X4226,(B4226-E4226)*(1-(H4226/SetUp!$B$66/SetUp!$B$56)))</f>
        <v>0</v>
      </c>
      <c r="O4226" s="57">
        <f>K4226*SetUp!$B$65</f>
        <v>0</v>
      </c>
      <c r="P4226" s="57">
        <f>MIN(SetUp!$B$54*L4226^SetUp!$B$51,L4226)</f>
        <v>1.0642088990357684E-2</v>
      </c>
      <c r="Q4226" s="57">
        <f t="shared" si="1063"/>
        <v>7.5855679456395333E-2</v>
      </c>
      <c r="R4226" s="57">
        <f>IF((H4226+N4226-O4226)&gt;SetUp!$B$56,T4225+H4226+N4226-O4226-SetUp!$B$56,T4225)</f>
        <v>0</v>
      </c>
      <c r="S4226" s="57">
        <f>R4226*SetUp!$B$65</f>
        <v>0</v>
      </c>
      <c r="T4226" s="57">
        <f>IF((R4226-S4226)&lt;SetUp!$B$53,R4226-S4226,SetUp!$B$53)</f>
        <v>0</v>
      </c>
      <c r="U4226" s="57">
        <f t="shared" si="1064"/>
        <v>0.94872249459430547</v>
      </c>
      <c r="V4226" s="57">
        <f>(L4226-P4226)/1000*SetUp!$B$13*1000000/SetUp!$B$48</f>
        <v>0.49754711894387105</v>
      </c>
      <c r="W4226" s="57">
        <f t="shared" si="1066"/>
        <v>-7.6327832942979512E-17</v>
      </c>
      <c r="X4226" s="57">
        <f>MAX((SetUp!$B$56*(1-($H4226/SetUp!$B$56)^2)*TANH(($B4226-$D4226)/SetUp!$B$56))/(1+$H4226/SetUp!$B$56*TANH(($B4226-$D4226)/SetUp!$B$56)),0)</f>
        <v>0</v>
      </c>
    </row>
    <row r="4227" spans="1:24" x14ac:dyDescent="0.3">
      <c r="A4227" s="64">
        <v>30889</v>
      </c>
      <c r="B4227" s="57">
        <v>7.0000000000000007E-2</v>
      </c>
      <c r="C4227" s="57">
        <v>0.185</v>
      </c>
      <c r="D4227" s="57">
        <v>3.4279999999999999</v>
      </c>
      <c r="E4227" s="57">
        <f t="shared" ref="E4227:E4290" si="1067">IF(B4227&gt;=D4227,D4227,B4227)</f>
        <v>7.0000000000000007E-2</v>
      </c>
      <c r="F4227" s="57">
        <f t="shared" ref="F4227:F4290" si="1068">D4227-E4227</f>
        <v>3.3580000000000001</v>
      </c>
      <c r="G4227" s="57">
        <f t="shared" ref="G4227:G4290" si="1069">MAX(B4227-D4227-N4227,0)</f>
        <v>0</v>
      </c>
      <c r="H4227" s="57">
        <f>IF(Q4226&gt;SetUp!$B$56,SetUp!$B$56,Q4226)</f>
        <v>7.5855679456395333E-2</v>
      </c>
      <c r="I4227" s="57">
        <f t="shared" si="1065"/>
        <v>0.94872249459430547</v>
      </c>
      <c r="J4227" s="57">
        <f>MIN(F4227,H4227,(1-EXP(-SetUp!$B$52*H4227/SetUp!$B$56))*F4227)</f>
        <v>3.9565589051526628E-2</v>
      </c>
      <c r="K4227" s="57">
        <f t="shared" ref="K4227:K4290" si="1070">MAX(H4227-J4227,0)</f>
        <v>3.6290090404868705E-2</v>
      </c>
      <c r="L4227" s="57">
        <f>IF(I4227&lt;=0,0,MIN(SetUp!$B$50*I4227^SetUp!$B$55,I4227))</f>
        <v>1.8746844673473238E-2</v>
      </c>
      <c r="M4227" s="57">
        <f t="shared" ref="M4227:M4290" si="1071">MAX(I4227-L4227,0)</f>
        <v>0.92997564992083226</v>
      </c>
      <c r="N4227" s="57">
        <f>IF(SetUp!$B$62=0,X4227,(B4227-E4227)*(1-(H4227/SetUp!$B$66/SetUp!$B$56)))</f>
        <v>0</v>
      </c>
      <c r="O4227" s="57">
        <f>K4227*SetUp!$B$65</f>
        <v>0</v>
      </c>
      <c r="P4227" s="57">
        <f>MIN(SetUp!$B$54*L4227^SetUp!$B$51,L4227)</f>
        <v>1.0295129519609076E-2</v>
      </c>
      <c r="Q4227" s="57">
        <f t="shared" ref="Q4227:Q4290" si="1072">IF((K4227+N4227-O4227)&lt;0,0,K4227+N4227-O4227)</f>
        <v>3.6290090404868705E-2</v>
      </c>
      <c r="R4227" s="57">
        <f>IF((H4227+N4227-O4227)&gt;SetUp!$B$56,T4226+H4227+N4227-O4227-SetUp!$B$56,T4226)</f>
        <v>0</v>
      </c>
      <c r="S4227" s="57">
        <f>R4227*SetUp!$B$65</f>
        <v>0</v>
      </c>
      <c r="T4227" s="57">
        <f>IF((R4227-S4227)&lt;SetUp!$B$53,R4227-S4227,SetUp!$B$53)</f>
        <v>0</v>
      </c>
      <c r="U4227" s="57">
        <f t="shared" ref="U4227:U4290" si="1073">M4227+R4227-T4227</f>
        <v>0.92997564992083226</v>
      </c>
      <c r="V4227" s="57">
        <f>(L4227-P4227)/1000*SetUp!$B$13*1000000/SetUp!$B$48</f>
        <v>0.48071397542515681</v>
      </c>
      <c r="W4227" s="57">
        <f t="shared" si="1066"/>
        <v>3.1225022567582528E-17</v>
      </c>
      <c r="X4227" s="57">
        <f>MAX((SetUp!$B$56*(1-($H4227/SetUp!$B$56)^2)*TANH(($B4227-$D4227)/SetUp!$B$56))/(1+$H4227/SetUp!$B$56*TANH(($B4227-$D4227)/SetUp!$B$56)),0)</f>
        <v>0</v>
      </c>
    </row>
    <row r="4228" spans="1:24" x14ac:dyDescent="0.3">
      <c r="A4228" s="64">
        <v>30890</v>
      </c>
      <c r="B4228" s="57">
        <v>0.35399999999999998</v>
      </c>
      <c r="C4228" s="57">
        <v>0.16200000000000001</v>
      </c>
      <c r="D4228" s="57">
        <v>3.4279999999999999</v>
      </c>
      <c r="E4228" s="57">
        <f t="shared" si="1067"/>
        <v>0.35399999999999998</v>
      </c>
      <c r="F4228" s="57">
        <f t="shared" si="1068"/>
        <v>3.0739999999999998</v>
      </c>
      <c r="G4228" s="57">
        <f t="shared" si="1069"/>
        <v>0</v>
      </c>
      <c r="H4228" s="57">
        <f>IF(Q4227&gt;SetUp!$B$56,SetUp!$B$56,Q4227)</f>
        <v>3.6290090404868705E-2</v>
      </c>
      <c r="I4228" s="57">
        <f t="shared" ref="I4228:I4291" si="1074">U4227+G4228+O4228</f>
        <v>0.92997564992083226</v>
      </c>
      <c r="J4228" s="57">
        <f>MIN(F4228,H4228,(1-EXP(-SetUp!$B$52*H4228/SetUp!$B$56))*F4228)</f>
        <v>1.7381258769358109E-2</v>
      </c>
      <c r="K4228" s="57">
        <f t="shared" si="1070"/>
        <v>1.8908831635510596E-2</v>
      </c>
      <c r="L4228" s="57">
        <f>IF(I4228&lt;=0,0,MIN(SetUp!$B$50*I4228^SetUp!$B$55,I4228))</f>
        <v>1.8133521293167015E-2</v>
      </c>
      <c r="M4228" s="57">
        <f t="shared" si="1071"/>
        <v>0.91184212862766523</v>
      </c>
      <c r="N4228" s="57">
        <f>IF(SetUp!$B$62=0,X4228,(B4228-E4228)*(1-(H4228/SetUp!$B$66/SetUp!$B$56)))</f>
        <v>0</v>
      </c>
      <c r="O4228" s="57">
        <f>K4228*SetUp!$B$65</f>
        <v>0</v>
      </c>
      <c r="P4228" s="57">
        <f>MIN(SetUp!$B$54*L4228^SetUp!$B$51,L4228)</f>
        <v>9.9639498962411817E-3</v>
      </c>
      <c r="Q4228" s="57">
        <f t="shared" si="1072"/>
        <v>1.8908831635510596E-2</v>
      </c>
      <c r="R4228" s="57">
        <f>IF((H4228+N4228-O4228)&gt;SetUp!$B$56,T4227+H4228+N4228-O4228-SetUp!$B$56,T4227)</f>
        <v>0</v>
      </c>
      <c r="S4228" s="57">
        <f>R4228*SetUp!$B$65</f>
        <v>0</v>
      </c>
      <c r="T4228" s="57">
        <f>IF((R4228-S4228)&lt;SetUp!$B$53,R4228-S4228,SetUp!$B$53)</f>
        <v>0</v>
      </c>
      <c r="U4228" s="57">
        <f t="shared" si="1073"/>
        <v>0.91184212862766523</v>
      </c>
      <c r="V4228" s="57">
        <f>(L4228-P4228)/1000*SetUp!$B$13*1000000/SetUp!$B$48</f>
        <v>0.46466629225433886</v>
      </c>
      <c r="W4228" s="57">
        <f t="shared" ref="W4228:W4291" si="1075">Q4228+U4228+T4228-H4228-U4227-T4227-B4228+E4228+J4228+L4228</f>
        <v>-5.2041704279304213E-17</v>
      </c>
      <c r="X4228" s="57">
        <f>MAX((SetUp!$B$56*(1-($H4228/SetUp!$B$56)^2)*TANH(($B4228-$D4228)/SetUp!$B$56))/(1+$H4228/SetUp!$B$56*TANH(($B4228-$D4228)/SetUp!$B$56)),0)</f>
        <v>0</v>
      </c>
    </row>
    <row r="4229" spans="1:24" x14ac:dyDescent="0.3">
      <c r="A4229" s="64">
        <v>30891</v>
      </c>
      <c r="B4229" s="57">
        <v>0</v>
      </c>
      <c r="C4229" s="57">
        <v>0.14099999999999999</v>
      </c>
      <c r="D4229" s="57">
        <v>3.4279999999999999</v>
      </c>
      <c r="E4229" s="57">
        <f t="shared" si="1067"/>
        <v>0</v>
      </c>
      <c r="F4229" s="57">
        <f t="shared" si="1068"/>
        <v>3.4279999999999999</v>
      </c>
      <c r="G4229" s="57">
        <f t="shared" si="1069"/>
        <v>0</v>
      </c>
      <c r="H4229" s="57">
        <f>IF(Q4228&gt;SetUp!$B$56,SetUp!$B$56,Q4228)</f>
        <v>1.8908831635510596E-2</v>
      </c>
      <c r="I4229" s="57">
        <f t="shared" si="1074"/>
        <v>0.91184212862766523</v>
      </c>
      <c r="J4229" s="57">
        <f>MIN(F4229,H4229,(1-EXP(-SetUp!$B$52*H4229/SetUp!$B$56))*F4229)</f>
        <v>1.0113095992203766E-2</v>
      </c>
      <c r="K4229" s="57">
        <f t="shared" si="1070"/>
        <v>8.7957356433068304E-3</v>
      </c>
      <c r="L4229" s="57">
        <f>IF(I4229&lt;=0,0,MIN(SetUp!$B$50*I4229^SetUp!$B$55,I4229))</f>
        <v>1.7548053110630225E-2</v>
      </c>
      <c r="M4229" s="57">
        <f t="shared" si="1071"/>
        <v>0.89429407551703499</v>
      </c>
      <c r="N4229" s="57">
        <f>IF(SetUp!$B$62=0,X4229,(B4229-E4229)*(1-(H4229/SetUp!$B$66/SetUp!$B$56)))</f>
        <v>0</v>
      </c>
      <c r="O4229" s="57">
        <f>K4229*SetUp!$B$65</f>
        <v>0</v>
      </c>
      <c r="P4229" s="57">
        <f>MIN(SetUp!$B$54*L4229^SetUp!$B$51,L4229)</f>
        <v>9.6476336355830455E-3</v>
      </c>
      <c r="Q4229" s="57">
        <f t="shared" si="1072"/>
        <v>8.7957356433068304E-3</v>
      </c>
      <c r="R4229" s="57">
        <f>IF((H4229+N4229-O4229)&gt;SetUp!$B$56,T4228+H4229+N4229-O4229-SetUp!$B$56,T4228)</f>
        <v>0</v>
      </c>
      <c r="S4229" s="57">
        <f>R4229*SetUp!$B$65</f>
        <v>0</v>
      </c>
      <c r="T4229" s="57">
        <f>IF((R4229-S4229)&lt;SetUp!$B$53,R4229-S4229,SetUp!$B$53)</f>
        <v>0</v>
      </c>
      <c r="U4229" s="57">
        <f t="shared" si="1073"/>
        <v>0.89429407551703499</v>
      </c>
      <c r="V4229" s="57">
        <f>(L4229-P4229)/1000*SetUp!$B$13*1000000/SetUp!$B$48</f>
        <v>0.44935755455978299</v>
      </c>
      <c r="W4229" s="57">
        <f t="shared" si="1075"/>
        <v>0</v>
      </c>
      <c r="X4229" s="57">
        <f>MAX((SetUp!$B$56*(1-($H4229/SetUp!$B$56)^2)*TANH(($B4229-$D4229)/SetUp!$B$56))/(1+$H4229/SetUp!$B$56*TANH(($B4229-$D4229)/SetUp!$B$56)),0)</f>
        <v>0</v>
      </c>
    </row>
    <row r="4230" spans="1:24" x14ac:dyDescent="0.3">
      <c r="A4230" s="64">
        <v>30892</v>
      </c>
      <c r="B4230" s="57">
        <v>0</v>
      </c>
      <c r="C4230" s="57">
        <v>0.14099999999999999</v>
      </c>
      <c r="D4230" s="57">
        <v>3.4279999999999999</v>
      </c>
      <c r="E4230" s="57">
        <f t="shared" si="1067"/>
        <v>0</v>
      </c>
      <c r="F4230" s="57">
        <f t="shared" si="1068"/>
        <v>3.4279999999999999</v>
      </c>
      <c r="G4230" s="57">
        <f t="shared" si="1069"/>
        <v>0</v>
      </c>
      <c r="H4230" s="57">
        <f>IF(Q4229&gt;SetUp!$B$56,SetUp!$B$56,Q4229)</f>
        <v>8.7957356433068304E-3</v>
      </c>
      <c r="I4230" s="57">
        <f t="shared" si="1074"/>
        <v>0.89429407551703499</v>
      </c>
      <c r="J4230" s="57">
        <f>MIN(F4230,H4230,(1-EXP(-SetUp!$B$52*H4230/SetUp!$B$56))*F4230)</f>
        <v>4.7079799951433455E-3</v>
      </c>
      <c r="K4230" s="57">
        <f t="shared" si="1070"/>
        <v>4.0877556481634849E-3</v>
      </c>
      <c r="L4230" s="57">
        <f>IF(I4230&lt;=0,0,MIN(SetUp!$B$50*I4230^SetUp!$B$55,I4230))</f>
        <v>1.698882882407271E-2</v>
      </c>
      <c r="M4230" s="57">
        <f t="shared" si="1071"/>
        <v>0.87730524669296228</v>
      </c>
      <c r="N4230" s="57">
        <f>IF(SetUp!$B$62=0,X4230,(B4230-E4230)*(1-(H4230/SetUp!$B$66/SetUp!$B$56)))</f>
        <v>0</v>
      </c>
      <c r="O4230" s="57">
        <f>K4230*SetUp!$B$65</f>
        <v>0</v>
      </c>
      <c r="P4230" s="57">
        <f>MIN(SetUp!$B$54*L4230^SetUp!$B$51,L4230)</f>
        <v>9.3453287687995032E-3</v>
      </c>
      <c r="Q4230" s="57">
        <f t="shared" si="1072"/>
        <v>4.0877556481634849E-3</v>
      </c>
      <c r="R4230" s="57">
        <f>IF((H4230+N4230-O4230)&gt;SetUp!$B$56,T4229+H4230+N4230-O4230-SetUp!$B$56,T4229)</f>
        <v>0</v>
      </c>
      <c r="S4230" s="57">
        <f>R4230*SetUp!$B$65</f>
        <v>0</v>
      </c>
      <c r="T4230" s="57">
        <f>IF((R4230-S4230)&lt;SetUp!$B$53,R4230-S4230,SetUp!$B$53)</f>
        <v>0</v>
      </c>
      <c r="U4230" s="57">
        <f t="shared" si="1073"/>
        <v>0.87730524669296228</v>
      </c>
      <c r="V4230" s="57">
        <f>(L4230-P4230)/1000*SetUp!$B$13*1000000/SetUp!$B$48</f>
        <v>0.43474457324237503</v>
      </c>
      <c r="W4230" s="57">
        <f t="shared" si="1075"/>
        <v>-4.163336342344337E-17</v>
      </c>
      <c r="X4230" s="57">
        <f>MAX((SetUp!$B$56*(1-($H4230/SetUp!$B$56)^2)*TANH(($B4230-$D4230)/SetUp!$B$56))/(1+$H4230/SetUp!$B$56*TANH(($B4230-$D4230)/SetUp!$B$56)),0)</f>
        <v>0</v>
      </c>
    </row>
    <row r="4231" spans="1:24" x14ac:dyDescent="0.3">
      <c r="A4231" s="64">
        <v>30893</v>
      </c>
      <c r="B4231" s="57">
        <v>0</v>
      </c>
      <c r="C4231" s="57">
        <v>0.122</v>
      </c>
      <c r="D4231" s="57">
        <v>3.4279999999999999</v>
      </c>
      <c r="E4231" s="57">
        <f t="shared" si="1067"/>
        <v>0</v>
      </c>
      <c r="F4231" s="57">
        <f t="shared" si="1068"/>
        <v>3.4279999999999999</v>
      </c>
      <c r="G4231" s="57">
        <f t="shared" si="1069"/>
        <v>0</v>
      </c>
      <c r="H4231" s="57">
        <f>IF(Q4230&gt;SetUp!$B$56,SetUp!$B$56,Q4230)</f>
        <v>4.0877556481634849E-3</v>
      </c>
      <c r="I4231" s="57">
        <f t="shared" si="1074"/>
        <v>0.87730524669296228</v>
      </c>
      <c r="J4231" s="57">
        <f>MIN(F4231,H4231,(1-EXP(-SetUp!$B$52*H4231/SetUp!$B$56))*F4231)</f>
        <v>2.1888050368123455E-3</v>
      </c>
      <c r="K4231" s="57">
        <f t="shared" si="1070"/>
        <v>1.8989506113511394E-3</v>
      </c>
      <c r="L4231" s="57">
        <f>IF(I4231&lt;=0,0,MIN(SetUp!$B$50*I4231^SetUp!$B$55,I4231))</f>
        <v>1.6454349919648881E-2</v>
      </c>
      <c r="M4231" s="57">
        <f t="shared" si="1071"/>
        <v>0.86085089677331339</v>
      </c>
      <c r="N4231" s="57">
        <f>IF(SetUp!$B$62=0,X4231,(B4231-E4231)*(1-(H4231/SetUp!$B$66/SetUp!$B$56)))</f>
        <v>0</v>
      </c>
      <c r="O4231" s="57">
        <f>K4231*SetUp!$B$65</f>
        <v>0</v>
      </c>
      <c r="P4231" s="57">
        <f>MIN(SetUp!$B$54*L4231^SetUp!$B$51,L4231)</f>
        <v>9.056242525004506E-3</v>
      </c>
      <c r="Q4231" s="57">
        <f t="shared" si="1072"/>
        <v>1.8989506113511394E-3</v>
      </c>
      <c r="R4231" s="57">
        <f>IF((H4231+N4231-O4231)&gt;SetUp!$B$56,T4230+H4231+N4231-O4231-SetUp!$B$56,T4230)</f>
        <v>0</v>
      </c>
      <c r="S4231" s="57">
        <f>R4231*SetUp!$B$65</f>
        <v>0</v>
      </c>
      <c r="T4231" s="57">
        <f>IF((R4231-S4231)&lt;SetUp!$B$53,R4231-S4231,SetUp!$B$53)</f>
        <v>0</v>
      </c>
      <c r="U4231" s="57">
        <f t="shared" si="1073"/>
        <v>0.86085089677331339</v>
      </c>
      <c r="V4231" s="57">
        <f>(L4231-P4231)/1000*SetUp!$B$13*1000000/SetUp!$B$48</f>
        <v>0.42078720727777441</v>
      </c>
      <c r="W4231" s="57">
        <f t="shared" si="1075"/>
        <v>4.5102810375396984E-17</v>
      </c>
      <c r="X4231" s="57">
        <f>MAX((SetUp!$B$56*(1-($H4231/SetUp!$B$56)^2)*TANH(($B4231-$D4231)/SetUp!$B$56))/(1+$H4231/SetUp!$B$56*TANH(($B4231-$D4231)/SetUp!$B$56)),0)</f>
        <v>0</v>
      </c>
    </row>
    <row r="4232" spans="1:24" x14ac:dyDescent="0.3">
      <c r="A4232" s="64">
        <v>30894</v>
      </c>
      <c r="B4232" s="57">
        <v>7.2999999999999995E-2</v>
      </c>
      <c r="C4232" s="57">
        <v>0.122</v>
      </c>
      <c r="D4232" s="57">
        <v>3.4279999999999999</v>
      </c>
      <c r="E4232" s="57">
        <f t="shared" si="1067"/>
        <v>7.2999999999999995E-2</v>
      </c>
      <c r="F4232" s="57">
        <f t="shared" si="1068"/>
        <v>3.355</v>
      </c>
      <c r="G4232" s="57">
        <f t="shared" si="1069"/>
        <v>0</v>
      </c>
      <c r="H4232" s="57">
        <f>IF(Q4231&gt;SetUp!$B$56,SetUp!$B$56,Q4231)</f>
        <v>1.8989506113511394E-3</v>
      </c>
      <c r="I4232" s="57">
        <f t="shared" si="1074"/>
        <v>0.86085089677331339</v>
      </c>
      <c r="J4232" s="57">
        <f>MIN(F4232,H4232,(1-EXP(-SetUp!$B$52*H4232/SetUp!$B$56))*F4232)</f>
        <v>9.9531784759886773E-4</v>
      </c>
      <c r="K4232" s="57">
        <f t="shared" si="1070"/>
        <v>9.0363276375227163E-4</v>
      </c>
      <c r="L4232" s="57">
        <f>IF(I4232&lt;=0,0,MIN(SetUp!$B$50*I4232^SetUp!$B$55,I4232))</f>
        <v>1.5943221436957613E-2</v>
      </c>
      <c r="M4232" s="57">
        <f t="shared" si="1071"/>
        <v>0.8449076753363558</v>
      </c>
      <c r="N4232" s="57">
        <f>IF(SetUp!$B$62=0,X4232,(B4232-E4232)*(1-(H4232/SetUp!$B$66/SetUp!$B$56)))</f>
        <v>0</v>
      </c>
      <c r="O4232" s="57">
        <f>K4232*SetUp!$B$65</f>
        <v>0</v>
      </c>
      <c r="P4232" s="57">
        <f>MIN(SetUp!$B$54*L4232^SetUp!$B$51,L4232)</f>
        <v>8.7796365142209024E-3</v>
      </c>
      <c r="Q4232" s="57">
        <f t="shared" si="1072"/>
        <v>9.0363276375227163E-4</v>
      </c>
      <c r="R4232" s="57">
        <f>IF((H4232+N4232-O4232)&gt;SetUp!$B$56,T4231+H4232+N4232-O4232-SetUp!$B$56,T4231)</f>
        <v>0</v>
      </c>
      <c r="S4232" s="57">
        <f>R4232*SetUp!$B$65</f>
        <v>0</v>
      </c>
      <c r="T4232" s="57">
        <f>IF((R4232-S4232)&lt;SetUp!$B$53,R4232-S4232,SetUp!$B$53)</f>
        <v>0</v>
      </c>
      <c r="U4232" s="57">
        <f t="shared" si="1073"/>
        <v>0.8449076753363558</v>
      </c>
      <c r="V4232" s="57">
        <f>(L4232-P4232)/1000*SetUp!$B$13*1000000/SetUp!$B$48</f>
        <v>0.40744811246153195</v>
      </c>
      <c r="W4232" s="57">
        <f t="shared" si="1075"/>
        <v>0</v>
      </c>
      <c r="X4232" s="57">
        <f>MAX((SetUp!$B$56*(1-($H4232/SetUp!$B$56)^2)*TANH(($B4232-$D4232)/SetUp!$B$56))/(1+$H4232/SetUp!$B$56*TANH(($B4232-$D4232)/SetUp!$B$56)),0)</f>
        <v>0</v>
      </c>
    </row>
    <row r="4233" spans="1:24" x14ac:dyDescent="0.3">
      <c r="A4233" s="64">
        <v>30895</v>
      </c>
      <c r="B4233" s="57">
        <v>0</v>
      </c>
      <c r="C4233" s="57">
        <v>0.122</v>
      </c>
      <c r="D4233" s="57">
        <v>4.016</v>
      </c>
      <c r="E4233" s="57">
        <f t="shared" si="1067"/>
        <v>0</v>
      </c>
      <c r="F4233" s="57">
        <f t="shared" si="1068"/>
        <v>4.016</v>
      </c>
      <c r="G4233" s="57">
        <f t="shared" si="1069"/>
        <v>0</v>
      </c>
      <c r="H4233" s="57">
        <f>IF(Q4232&gt;SetUp!$B$56,SetUp!$B$56,Q4232)</f>
        <v>9.0363276375227163E-4</v>
      </c>
      <c r="I4233" s="57">
        <f t="shared" si="1074"/>
        <v>0.8449076753363558</v>
      </c>
      <c r="J4233" s="57">
        <f>MIN(F4233,H4233,(1-EXP(-SetUp!$B$52*H4233/SetUp!$B$56))*F4233)</f>
        <v>5.6698953094396214E-4</v>
      </c>
      <c r="K4233" s="57">
        <f t="shared" si="1070"/>
        <v>3.3664323280830949E-4</v>
      </c>
      <c r="L4233" s="57">
        <f>IF(I4233&lt;=0,0,MIN(SetUp!$B$50*I4233^SetUp!$B$55,I4233))</f>
        <v>1.5454143597782558E-2</v>
      </c>
      <c r="M4233" s="57">
        <f t="shared" si="1071"/>
        <v>0.82945353173857328</v>
      </c>
      <c r="N4233" s="57">
        <f>IF(SetUp!$B$62=0,X4233,(B4233-E4233)*(1-(H4233/SetUp!$B$66/SetUp!$B$56)))</f>
        <v>0</v>
      </c>
      <c r="O4233" s="57">
        <f>K4233*SetUp!$B$65</f>
        <v>0</v>
      </c>
      <c r="P4233" s="57">
        <f>MIN(SetUp!$B$54*L4233^SetUp!$B$51,L4233)</f>
        <v>8.5148223582660644E-3</v>
      </c>
      <c r="Q4233" s="57">
        <f t="shared" si="1072"/>
        <v>3.3664323280830949E-4</v>
      </c>
      <c r="R4233" s="57">
        <f>IF((H4233+N4233-O4233)&gt;SetUp!$B$56,T4232+H4233+N4233-O4233-SetUp!$B$56,T4232)</f>
        <v>0</v>
      </c>
      <c r="S4233" s="57">
        <f>R4233*SetUp!$B$65</f>
        <v>0</v>
      </c>
      <c r="T4233" s="57">
        <f>IF((R4233-S4233)&lt;SetUp!$B$53,R4233-S4233,SetUp!$B$53)</f>
        <v>0</v>
      </c>
      <c r="U4233" s="57">
        <f t="shared" si="1073"/>
        <v>0.82945353173857328</v>
      </c>
      <c r="V4233" s="57">
        <f>(L4233-P4233)/1000*SetUp!$B$13*1000000/SetUp!$B$48</f>
        <v>0.39469251377633624</v>
      </c>
      <c r="W4233" s="57">
        <f t="shared" si="1075"/>
        <v>8.1532003370909933E-17</v>
      </c>
      <c r="X4233" s="57">
        <f>MAX((SetUp!$B$56*(1-($H4233/SetUp!$B$56)^2)*TANH(($B4233-$D4233)/SetUp!$B$56))/(1+$H4233/SetUp!$B$56*TANH(($B4233-$D4233)/SetUp!$B$56)),0)</f>
        <v>0</v>
      </c>
    </row>
    <row r="4234" spans="1:24" x14ac:dyDescent="0.3">
      <c r="A4234" s="64">
        <v>30896</v>
      </c>
      <c r="B4234" s="57">
        <v>0</v>
      </c>
      <c r="C4234" s="57">
        <v>0.104</v>
      </c>
      <c r="D4234" s="57">
        <v>4.016</v>
      </c>
      <c r="E4234" s="57">
        <f t="shared" si="1067"/>
        <v>0</v>
      </c>
      <c r="F4234" s="57">
        <f t="shared" si="1068"/>
        <v>4.016</v>
      </c>
      <c r="G4234" s="57">
        <f t="shared" si="1069"/>
        <v>0</v>
      </c>
      <c r="H4234" s="57">
        <f>IF(Q4233&gt;SetUp!$B$56,SetUp!$B$56,Q4233)</f>
        <v>3.3664323280830949E-4</v>
      </c>
      <c r="I4234" s="57">
        <f t="shared" si="1074"/>
        <v>0.82945353173857328</v>
      </c>
      <c r="J4234" s="57">
        <f>MIN(F4234,H4234,(1-EXP(-SetUp!$B$52*H4234/SetUp!$B$56))*F4234)</f>
        <v>2.1123807292364205E-4</v>
      </c>
      <c r="K4234" s="57">
        <f t="shared" si="1070"/>
        <v>1.2540515988466745E-4</v>
      </c>
      <c r="L4234" s="57">
        <f>IF(I4234&lt;=0,0,MIN(SetUp!$B$50*I4234^SetUp!$B$55,I4234))</f>
        <v>1.4985904207589353E-2</v>
      </c>
      <c r="M4234" s="57">
        <f t="shared" si="1071"/>
        <v>0.8144676275309839</v>
      </c>
      <c r="N4234" s="57">
        <f>IF(SetUp!$B$62=0,X4234,(B4234-E4234)*(1-(H4234/SetUp!$B$66/SetUp!$B$56)))</f>
        <v>0</v>
      </c>
      <c r="O4234" s="57">
        <f>K4234*SetUp!$B$65</f>
        <v>0</v>
      </c>
      <c r="P4234" s="57">
        <f>MIN(SetUp!$B$54*L4234^SetUp!$B$51,L4234)</f>
        <v>8.261157722828278E-3</v>
      </c>
      <c r="Q4234" s="57">
        <f t="shared" si="1072"/>
        <v>1.2540515988466745E-4</v>
      </c>
      <c r="R4234" s="57">
        <f>IF((H4234+N4234-O4234)&gt;SetUp!$B$56,T4233+H4234+N4234-O4234-SetUp!$B$56,T4233)</f>
        <v>0</v>
      </c>
      <c r="S4234" s="57">
        <f>R4234*SetUp!$B$65</f>
        <v>0</v>
      </c>
      <c r="T4234" s="57">
        <f>IF((R4234-S4234)&lt;SetUp!$B$53,R4234-S4234,SetUp!$B$53)</f>
        <v>0</v>
      </c>
      <c r="U4234" s="57">
        <f t="shared" si="1073"/>
        <v>0.8144676275309839</v>
      </c>
      <c r="V4234" s="57">
        <f>(L4234-P4234)/1000*SetUp!$B$13*1000000/SetUp!$B$48</f>
        <v>0.3824879988930826</v>
      </c>
      <c r="W4234" s="57">
        <f t="shared" si="1075"/>
        <v>-5.8980598183211441E-17</v>
      </c>
      <c r="X4234" s="57">
        <f>MAX((SetUp!$B$56*(1-($H4234/SetUp!$B$56)^2)*TANH(($B4234-$D4234)/SetUp!$B$56))/(1+$H4234/SetUp!$B$56*TANH(($B4234-$D4234)/SetUp!$B$56)),0)</f>
        <v>0</v>
      </c>
    </row>
    <row r="4235" spans="1:24" x14ac:dyDescent="0.3">
      <c r="A4235" s="64">
        <v>30897</v>
      </c>
      <c r="B4235" s="57">
        <v>8.4000000000000005E-2</v>
      </c>
      <c r="C4235" s="57">
        <v>7.4999999999999997E-2</v>
      </c>
      <c r="D4235" s="57">
        <v>4.016</v>
      </c>
      <c r="E4235" s="57">
        <f t="shared" si="1067"/>
        <v>8.4000000000000005E-2</v>
      </c>
      <c r="F4235" s="57">
        <f t="shared" si="1068"/>
        <v>3.9319999999999999</v>
      </c>
      <c r="G4235" s="57">
        <f t="shared" si="1069"/>
        <v>0</v>
      </c>
      <c r="H4235" s="57">
        <f>IF(Q4234&gt;SetUp!$B$56,SetUp!$B$56,Q4234)</f>
        <v>1.2540515988466745E-4</v>
      </c>
      <c r="I4235" s="57">
        <f t="shared" si="1074"/>
        <v>0.8144676275309839</v>
      </c>
      <c r="J4235" s="57">
        <f>MIN(F4235,H4235,(1-EXP(-SetUp!$B$52*H4235/SetUp!$B$56))*F4235)</f>
        <v>7.7045040269972719E-5</v>
      </c>
      <c r="K4235" s="57">
        <f t="shared" si="1070"/>
        <v>4.8360119614694727E-5</v>
      </c>
      <c r="L4235" s="57">
        <f>IF(I4235&lt;=0,0,MIN(SetUp!$B$50*I4235^SetUp!$B$55,I4235))</f>
        <v>1.453737174978301E-2</v>
      </c>
      <c r="M4235" s="57">
        <f t="shared" si="1071"/>
        <v>0.79993025578120092</v>
      </c>
      <c r="N4235" s="57">
        <f>IF(SetUp!$B$62=0,X4235,(B4235-E4235)*(1-(H4235/SetUp!$B$66/SetUp!$B$56)))</f>
        <v>0</v>
      </c>
      <c r="O4235" s="57">
        <f>K4235*SetUp!$B$65</f>
        <v>0</v>
      </c>
      <c r="P4235" s="57">
        <f>MIN(SetUp!$B$54*L4235^SetUp!$B$51,L4235)</f>
        <v>8.0180427093929935E-3</v>
      </c>
      <c r="Q4235" s="57">
        <f t="shared" si="1072"/>
        <v>4.8360119614694727E-5</v>
      </c>
      <c r="R4235" s="57">
        <f>IF((H4235+N4235-O4235)&gt;SetUp!$B$56,T4234+H4235+N4235-O4235-SetUp!$B$56,T4234)</f>
        <v>0</v>
      </c>
      <c r="S4235" s="57">
        <f>R4235*SetUp!$B$65</f>
        <v>0</v>
      </c>
      <c r="T4235" s="57">
        <f>IF((R4235-S4235)&lt;SetUp!$B$53,R4235-S4235,SetUp!$B$53)</f>
        <v>0</v>
      </c>
      <c r="U4235" s="57">
        <f t="shared" si="1073"/>
        <v>0.79993025578120092</v>
      </c>
      <c r="V4235" s="57">
        <f>(L4235-P4235)/1000*SetUp!$B$13*1000000/SetUp!$B$48</f>
        <v>0.37080433060710871</v>
      </c>
      <c r="W4235" s="57">
        <f t="shared" si="1075"/>
        <v>5.2041704279304213E-17</v>
      </c>
      <c r="X4235" s="57">
        <f>MAX((SetUp!$B$56*(1-($H4235/SetUp!$B$56)^2)*TANH(($B4235-$D4235)/SetUp!$B$56))/(1+$H4235/SetUp!$B$56*TANH(($B4235-$D4235)/SetUp!$B$56)),0)</f>
        <v>0</v>
      </c>
    </row>
    <row r="4236" spans="1:24" x14ac:dyDescent="0.3">
      <c r="A4236" s="64">
        <v>30898</v>
      </c>
      <c r="B4236" s="57">
        <v>0</v>
      </c>
      <c r="C4236" s="57">
        <v>7.4999999999999997E-2</v>
      </c>
      <c r="D4236" s="57">
        <v>4.016</v>
      </c>
      <c r="E4236" s="57">
        <f t="shared" si="1067"/>
        <v>0</v>
      </c>
      <c r="F4236" s="57">
        <f t="shared" si="1068"/>
        <v>4.016</v>
      </c>
      <c r="G4236" s="57">
        <f t="shared" si="1069"/>
        <v>0</v>
      </c>
      <c r="H4236" s="57">
        <f>IF(Q4235&gt;SetUp!$B$56,SetUp!$B$56,Q4235)</f>
        <v>4.8360119614694727E-5</v>
      </c>
      <c r="I4236" s="57">
        <f t="shared" si="1074"/>
        <v>0.79993025578120092</v>
      </c>
      <c r="J4236" s="57">
        <f>MIN(F4236,H4236,(1-EXP(-SetUp!$B$52*H4236/SetUp!$B$56))*F4236)</f>
        <v>3.0345860407299697E-5</v>
      </c>
      <c r="K4236" s="57">
        <f t="shared" si="1070"/>
        <v>1.801425920739503E-5</v>
      </c>
      <c r="L4236" s="57">
        <f>IF(I4236&lt;=0,0,MIN(SetUp!$B$50*I4236^SetUp!$B$55,I4236))</f>
        <v>1.4107489101886554E-2</v>
      </c>
      <c r="M4236" s="57">
        <f t="shared" si="1071"/>
        <v>0.78582276667931439</v>
      </c>
      <c r="N4236" s="57">
        <f>IF(SetUp!$B$62=0,X4236,(B4236-E4236)*(1-(H4236/SetUp!$B$66/SetUp!$B$56)))</f>
        <v>0</v>
      </c>
      <c r="O4236" s="57">
        <f>K4236*SetUp!$B$65</f>
        <v>0</v>
      </c>
      <c r="P4236" s="57">
        <f>MIN(SetUp!$B$54*L4236^SetUp!$B$51,L4236)</f>
        <v>7.7849165703913672E-3</v>
      </c>
      <c r="Q4236" s="57">
        <f t="shared" si="1072"/>
        <v>1.801425920739503E-5</v>
      </c>
      <c r="R4236" s="57">
        <f>IF((H4236+N4236-O4236)&gt;SetUp!$B$56,T4235+H4236+N4236-O4236-SetUp!$B$56,T4235)</f>
        <v>0</v>
      </c>
      <c r="S4236" s="57">
        <f>R4236*SetUp!$B$65</f>
        <v>0</v>
      </c>
      <c r="T4236" s="57">
        <f>IF((R4236-S4236)&lt;SetUp!$B$53,R4236-S4236,SetUp!$B$53)</f>
        <v>0</v>
      </c>
      <c r="U4236" s="57">
        <f t="shared" si="1073"/>
        <v>0.78582276667931439</v>
      </c>
      <c r="V4236" s="57">
        <f>(L4236-P4236)/1000*SetUp!$B$13*1000000/SetUp!$B$48</f>
        <v>0.35961327626373496</v>
      </c>
      <c r="W4236" s="57">
        <f t="shared" si="1075"/>
        <v>3.8163916471489756E-17</v>
      </c>
      <c r="X4236" s="57">
        <f>MAX((SetUp!$B$56*(1-($H4236/SetUp!$B$56)^2)*TANH(($B4236-$D4236)/SetUp!$B$56))/(1+$H4236/SetUp!$B$56*TANH(($B4236-$D4236)/SetUp!$B$56)),0)</f>
        <v>0</v>
      </c>
    </row>
    <row r="4237" spans="1:24" x14ac:dyDescent="0.3">
      <c r="A4237" s="64">
        <v>30899</v>
      </c>
      <c r="B4237" s="57">
        <v>5.7000000000000002E-2</v>
      </c>
      <c r="C4237" s="57">
        <v>7.4999999999999997E-2</v>
      </c>
      <c r="D4237" s="57">
        <v>4.016</v>
      </c>
      <c r="E4237" s="57">
        <f t="shared" si="1067"/>
        <v>5.7000000000000002E-2</v>
      </c>
      <c r="F4237" s="57">
        <f t="shared" si="1068"/>
        <v>3.9590000000000001</v>
      </c>
      <c r="G4237" s="57">
        <f t="shared" si="1069"/>
        <v>0</v>
      </c>
      <c r="H4237" s="57">
        <f>IF(Q4236&gt;SetUp!$B$56,SetUp!$B$56,Q4236)</f>
        <v>1.801425920739503E-5</v>
      </c>
      <c r="I4237" s="57">
        <f t="shared" si="1074"/>
        <v>0.78582276667931439</v>
      </c>
      <c r="J4237" s="57">
        <f>MIN(F4237,H4237,(1-EXP(-SetUp!$B$52*H4237/SetUp!$B$56))*F4237)</f>
        <v>1.114349247374924E-5</v>
      </c>
      <c r="K4237" s="57">
        <f t="shared" si="1070"/>
        <v>6.8707667336457905E-6</v>
      </c>
      <c r="L4237" s="57">
        <f>IF(I4237&lt;=0,0,MIN(SetUp!$B$50*I4237^SetUp!$B$55,I4237))</f>
        <v>1.3695267810813308E-2</v>
      </c>
      <c r="M4237" s="57">
        <f t="shared" si="1071"/>
        <v>0.77212749886850107</v>
      </c>
      <c r="N4237" s="57">
        <f>IF(SetUp!$B$62=0,X4237,(B4237-E4237)*(1-(H4237/SetUp!$B$66/SetUp!$B$56)))</f>
        <v>0</v>
      </c>
      <c r="O4237" s="57">
        <f>K4237*SetUp!$B$65</f>
        <v>0</v>
      </c>
      <c r="P4237" s="57">
        <f>MIN(SetUp!$B$54*L4237^SetUp!$B$51,L4237)</f>
        <v>7.561254715069232E-3</v>
      </c>
      <c r="Q4237" s="57">
        <f t="shared" si="1072"/>
        <v>6.8707667336457905E-6</v>
      </c>
      <c r="R4237" s="57">
        <f>IF((H4237+N4237-O4237)&gt;SetUp!$B$56,T4236+H4237+N4237-O4237-SetUp!$B$56,T4236)</f>
        <v>0</v>
      </c>
      <c r="S4237" s="57">
        <f>R4237*SetUp!$B$65</f>
        <v>0</v>
      </c>
      <c r="T4237" s="57">
        <f>IF((R4237-S4237)&lt;SetUp!$B$53,R4237-S4237,SetUp!$B$53)</f>
        <v>0</v>
      </c>
      <c r="U4237" s="57">
        <f t="shared" si="1073"/>
        <v>0.77212749886850107</v>
      </c>
      <c r="V4237" s="57">
        <f>(L4237-P4237)/1000*SetUp!$B$13*1000000/SetUp!$B$48</f>
        <v>0.34888845244825201</v>
      </c>
      <c r="W4237" s="57">
        <f t="shared" si="1075"/>
        <v>-2.7755575615628914E-17</v>
      </c>
      <c r="X4237" s="57">
        <f>MAX((SetUp!$B$56*(1-($H4237/SetUp!$B$56)^2)*TANH(($B4237-$D4237)/SetUp!$B$56))/(1+$H4237/SetUp!$B$56*TANH(($B4237-$D4237)/SetUp!$B$56)),0)</f>
        <v>0</v>
      </c>
    </row>
    <row r="4238" spans="1:24" x14ac:dyDescent="0.3">
      <c r="A4238" s="64">
        <v>30900</v>
      </c>
      <c r="B4238" s="57">
        <v>0</v>
      </c>
      <c r="C4238" s="57">
        <v>7.4999999999999997E-2</v>
      </c>
      <c r="D4238" s="57">
        <v>4.016</v>
      </c>
      <c r="E4238" s="57">
        <f t="shared" si="1067"/>
        <v>0</v>
      </c>
      <c r="F4238" s="57">
        <f t="shared" si="1068"/>
        <v>4.016</v>
      </c>
      <c r="G4238" s="57">
        <f t="shared" si="1069"/>
        <v>0</v>
      </c>
      <c r="H4238" s="57">
        <f>IF(Q4237&gt;SetUp!$B$56,SetUp!$B$56,Q4237)</f>
        <v>6.8707667336457905E-6</v>
      </c>
      <c r="I4238" s="57">
        <f t="shared" si="1074"/>
        <v>0.77212749886850107</v>
      </c>
      <c r="J4238" s="57">
        <f>MIN(F4238,H4238,(1-EXP(-SetUp!$B$52*H4238/SetUp!$B$56))*F4238)</f>
        <v>4.3114038110143584E-6</v>
      </c>
      <c r="K4238" s="57">
        <f t="shared" si="1070"/>
        <v>2.5593629226314321E-6</v>
      </c>
      <c r="L4238" s="57">
        <f>IF(I4238&lt;=0,0,MIN(SetUp!$B$50*I4238^SetUp!$B$55,I4238))</f>
        <v>1.3299782871425855E-2</v>
      </c>
      <c r="M4238" s="57">
        <f t="shared" si="1071"/>
        <v>0.75882771599707521</v>
      </c>
      <c r="N4238" s="57">
        <f>IF(SetUp!$B$62=0,X4238,(B4238-E4238)*(1-(H4238/SetUp!$B$66/SetUp!$B$56)))</f>
        <v>0</v>
      </c>
      <c r="O4238" s="57">
        <f>K4238*SetUp!$B$65</f>
        <v>0</v>
      </c>
      <c r="P4238" s="57">
        <f>MIN(SetUp!$B$54*L4238^SetUp!$B$51,L4238)</f>
        <v>7.3465659771913593E-3</v>
      </c>
      <c r="Q4238" s="57">
        <f t="shared" si="1072"/>
        <v>2.5593629226314321E-6</v>
      </c>
      <c r="R4238" s="57">
        <f>IF((H4238+N4238-O4238)&gt;SetUp!$B$56,T4237+H4238+N4238-O4238-SetUp!$B$56,T4237)</f>
        <v>0</v>
      </c>
      <c r="S4238" s="57">
        <f>R4238*SetUp!$B$65</f>
        <v>0</v>
      </c>
      <c r="T4238" s="57">
        <f>IF((R4238-S4238)&lt;SetUp!$B$53,R4238-S4238,SetUp!$B$53)</f>
        <v>0</v>
      </c>
      <c r="U4238" s="57">
        <f t="shared" si="1073"/>
        <v>0.75882771599707521</v>
      </c>
      <c r="V4238" s="57">
        <f>(L4238-P4238)/1000*SetUp!$B$13*1000000/SetUp!$B$48</f>
        <v>0.33860518340910295</v>
      </c>
      <c r="W4238" s="57">
        <f t="shared" si="1075"/>
        <v>-6.4184768611141862E-17</v>
      </c>
      <c r="X4238" s="57">
        <f>MAX((SetUp!$B$56*(1-($H4238/SetUp!$B$56)^2)*TANH(($B4238-$D4238)/SetUp!$B$56))/(1+$H4238/SetUp!$B$56*TANH(($B4238-$D4238)/SetUp!$B$56)),0)</f>
        <v>0</v>
      </c>
    </row>
    <row r="4239" spans="1:24" x14ac:dyDescent="0.3">
      <c r="A4239" s="64">
        <v>30901</v>
      </c>
      <c r="B4239" s="57">
        <v>0.10199999999999999</v>
      </c>
      <c r="C4239" s="57">
        <v>7.0000000000000007E-2</v>
      </c>
      <c r="D4239" s="57">
        <v>4.016</v>
      </c>
      <c r="E4239" s="57">
        <f t="shared" si="1067"/>
        <v>0.10199999999999999</v>
      </c>
      <c r="F4239" s="57">
        <f t="shared" si="1068"/>
        <v>3.9140000000000001</v>
      </c>
      <c r="G4239" s="57">
        <f t="shared" si="1069"/>
        <v>0</v>
      </c>
      <c r="H4239" s="57">
        <f>IF(Q4238&gt;SetUp!$B$56,SetUp!$B$56,Q4238)</f>
        <v>2.5593629226314321E-6</v>
      </c>
      <c r="I4239" s="57">
        <f t="shared" si="1074"/>
        <v>0.75882771599707521</v>
      </c>
      <c r="J4239" s="57">
        <f>MIN(F4239,H4239,(1-EXP(-SetUp!$B$52*H4239/SetUp!$B$56))*F4239)</f>
        <v>1.5652100744112385E-6</v>
      </c>
      <c r="K4239" s="57">
        <f t="shared" si="1070"/>
        <v>9.9415284822019363E-7</v>
      </c>
      <c r="L4239" s="57">
        <f>IF(I4239&lt;=0,0,MIN(SetUp!$B$50*I4239^SetUp!$B$55,I4239))</f>
        <v>1.2920167958736963E-2</v>
      </c>
      <c r="M4239" s="57">
        <f t="shared" si="1071"/>
        <v>0.74590754803833825</v>
      </c>
      <c r="N4239" s="57">
        <f>IF(SetUp!$B$62=0,X4239,(B4239-E4239)*(1-(H4239/SetUp!$B$66/SetUp!$B$56)))</f>
        <v>0</v>
      </c>
      <c r="O4239" s="57">
        <f>K4239*SetUp!$B$65</f>
        <v>0</v>
      </c>
      <c r="P4239" s="57">
        <f>MIN(SetUp!$B$54*L4239^SetUp!$B$51,L4239)</f>
        <v>7.1403901188726556E-3</v>
      </c>
      <c r="Q4239" s="57">
        <f t="shared" si="1072"/>
        <v>9.9415284822019363E-7</v>
      </c>
      <c r="R4239" s="57">
        <f>IF((H4239+N4239-O4239)&gt;SetUp!$B$56,T4238+H4239+N4239-O4239-SetUp!$B$56,T4238)</f>
        <v>0</v>
      </c>
      <c r="S4239" s="57">
        <f>R4239*SetUp!$B$65</f>
        <v>0</v>
      </c>
      <c r="T4239" s="57">
        <f>IF((R4239-S4239)&lt;SetUp!$B$53,R4239-S4239,SetUp!$B$53)</f>
        <v>0</v>
      </c>
      <c r="U4239" s="57">
        <f t="shared" si="1073"/>
        <v>0.74590754803833825</v>
      </c>
      <c r="V4239" s="57">
        <f>(L4239-P4239)/1000*SetUp!$B$13*1000000/SetUp!$B$48</f>
        <v>0.32874037185281735</v>
      </c>
      <c r="W4239" s="57">
        <f t="shared" si="1075"/>
        <v>8.5001450322863548E-17</v>
      </c>
      <c r="X4239" s="57">
        <f>MAX((SetUp!$B$56*(1-($H4239/SetUp!$B$56)^2)*TANH(($B4239-$D4239)/SetUp!$B$56))/(1+$H4239/SetUp!$B$56*TANH(($B4239-$D4239)/SetUp!$B$56)),0)</f>
        <v>0</v>
      </c>
    </row>
    <row r="4240" spans="1:24" x14ac:dyDescent="0.3">
      <c r="A4240" s="64">
        <v>30902</v>
      </c>
      <c r="B4240" s="57">
        <v>1.7999999999999999E-2</v>
      </c>
      <c r="C4240" s="57">
        <v>7.0000000000000007E-2</v>
      </c>
      <c r="D4240" s="57">
        <v>4.016</v>
      </c>
      <c r="E4240" s="57">
        <f t="shared" si="1067"/>
        <v>1.7999999999999999E-2</v>
      </c>
      <c r="F4240" s="57">
        <f t="shared" si="1068"/>
        <v>3.9980000000000002</v>
      </c>
      <c r="G4240" s="57">
        <f t="shared" si="1069"/>
        <v>0</v>
      </c>
      <c r="H4240" s="57">
        <f>IF(Q4239&gt;SetUp!$B$56,SetUp!$B$56,Q4239)</f>
        <v>9.9415284822019363E-7</v>
      </c>
      <c r="I4240" s="57">
        <f t="shared" si="1074"/>
        <v>0.74590754803833825</v>
      </c>
      <c r="J4240" s="57">
        <f>MIN(F4240,H4240,(1-EXP(-SetUp!$B$52*H4240/SetUp!$B$56))*F4240)</f>
        <v>6.2103480899189381E-7</v>
      </c>
      <c r="K4240" s="57">
        <f t="shared" si="1070"/>
        <v>3.7311803922829981E-7</v>
      </c>
      <c r="L4240" s="57">
        <f>IF(I4240&lt;=0,0,MIN(SetUp!$B$50*I4240^SetUp!$B$55,I4240))</f>
        <v>1.2555611069525829E-2</v>
      </c>
      <c r="M4240" s="57">
        <f t="shared" si="1071"/>
        <v>0.7333519369688124</v>
      </c>
      <c r="N4240" s="57">
        <f>IF(SetUp!$B$62=0,X4240,(B4240-E4240)*(1-(H4240/SetUp!$B$66/SetUp!$B$56)))</f>
        <v>0</v>
      </c>
      <c r="O4240" s="57">
        <f>K4240*SetUp!$B$65</f>
        <v>0</v>
      </c>
      <c r="P4240" s="57">
        <f>MIN(SetUp!$B$54*L4240^SetUp!$B$51,L4240)</f>
        <v>6.9422955476219966E-3</v>
      </c>
      <c r="Q4240" s="57">
        <f t="shared" si="1072"/>
        <v>3.7311803922829981E-7</v>
      </c>
      <c r="R4240" s="57">
        <f>IF((H4240+N4240-O4240)&gt;SetUp!$B$56,T4239+H4240+N4240-O4240-SetUp!$B$56,T4239)</f>
        <v>0</v>
      </c>
      <c r="S4240" s="57">
        <f>R4240*SetUp!$B$65</f>
        <v>0</v>
      </c>
      <c r="T4240" s="57">
        <f>IF((R4240-S4240)&lt;SetUp!$B$53,R4240-S4240,SetUp!$B$53)</f>
        <v>0</v>
      </c>
      <c r="U4240" s="57">
        <f t="shared" si="1073"/>
        <v>0.7333519369688124</v>
      </c>
      <c r="V4240" s="57">
        <f>(L4240-P4240)/1000*SetUp!$B$13*1000000/SetUp!$B$48</f>
        <v>0.31927238089849846</v>
      </c>
      <c r="W4240" s="57">
        <f t="shared" si="1075"/>
        <v>-5.377642775528102E-17</v>
      </c>
      <c r="X4240" s="57">
        <f>MAX((SetUp!$B$56*(1-($H4240/SetUp!$B$56)^2)*TANH(($B4240-$D4240)/SetUp!$B$56))/(1+$H4240/SetUp!$B$56*TANH(($B4240-$D4240)/SetUp!$B$56)),0)</f>
        <v>0</v>
      </c>
    </row>
    <row r="4241" spans="1:24" x14ac:dyDescent="0.3">
      <c r="A4241" s="64">
        <v>30903</v>
      </c>
      <c r="B4241" s="57">
        <v>0.73099999999999998</v>
      </c>
      <c r="C4241" s="57">
        <v>7.0000000000000007E-2</v>
      </c>
      <c r="D4241" s="57">
        <v>4.016</v>
      </c>
      <c r="E4241" s="57">
        <f t="shared" si="1067"/>
        <v>0.73099999999999998</v>
      </c>
      <c r="F4241" s="57">
        <f t="shared" si="1068"/>
        <v>3.2850000000000001</v>
      </c>
      <c r="G4241" s="57">
        <f t="shared" si="1069"/>
        <v>0</v>
      </c>
      <c r="H4241" s="57">
        <f>IF(Q4240&gt;SetUp!$B$56,SetUp!$B$56,Q4240)</f>
        <v>3.7311803922829981E-7</v>
      </c>
      <c r="I4241" s="57">
        <f t="shared" si="1074"/>
        <v>0.7333519369688124</v>
      </c>
      <c r="J4241" s="57">
        <f>MIN(F4241,H4241,(1-EXP(-SetUp!$B$52*H4241/SetUp!$B$56))*F4241)</f>
        <v>1.9151448809817673E-7</v>
      </c>
      <c r="K4241" s="57">
        <f t="shared" si="1070"/>
        <v>1.8160355113012308E-7</v>
      </c>
      <c r="L4241" s="57">
        <f>IF(I4241&lt;=0,0,MIN(SetUp!$B$50*I4241^SetUp!$B$55,I4241))</f>
        <v>1.2205350533914073E-2</v>
      </c>
      <c r="M4241" s="57">
        <f t="shared" si="1071"/>
        <v>0.72114658643489837</v>
      </c>
      <c r="N4241" s="57">
        <f>IF(SetUp!$B$62=0,X4241,(B4241-E4241)*(1-(H4241/SetUp!$B$66/SetUp!$B$56)))</f>
        <v>0</v>
      </c>
      <c r="O4241" s="57">
        <f>K4241*SetUp!$B$65</f>
        <v>0</v>
      </c>
      <c r="P4241" s="57">
        <f>MIN(SetUp!$B$54*L4241^SetUp!$B$51,L4241)</f>
        <v>6.7518772261464435E-3</v>
      </c>
      <c r="Q4241" s="57">
        <f t="shared" si="1072"/>
        <v>1.8160355113012308E-7</v>
      </c>
      <c r="R4241" s="57">
        <f>IF((H4241+N4241-O4241)&gt;SetUp!$B$56,T4240+H4241+N4241-O4241-SetUp!$B$56,T4240)</f>
        <v>0</v>
      </c>
      <c r="S4241" s="57">
        <f>R4241*SetUp!$B$65</f>
        <v>0</v>
      </c>
      <c r="T4241" s="57">
        <f>IF((R4241-S4241)&lt;SetUp!$B$53,R4241-S4241,SetUp!$B$53)</f>
        <v>0</v>
      </c>
      <c r="U4241" s="57">
        <f t="shared" si="1073"/>
        <v>0.72114658643489837</v>
      </c>
      <c r="V4241" s="57">
        <f>(L4241-P4241)/1000*SetUp!$B$13*1000000/SetUp!$B$48</f>
        <v>0.31018092611099984</v>
      </c>
      <c r="W4241" s="57">
        <f t="shared" si="1075"/>
        <v>-1.3877787807814457E-17</v>
      </c>
      <c r="X4241" s="57">
        <f>MAX((SetUp!$B$56*(1-($H4241/SetUp!$B$56)^2)*TANH(($B4241-$D4241)/SetUp!$B$56))/(1+$H4241/SetUp!$B$56*TANH(($B4241-$D4241)/SetUp!$B$56)),0)</f>
        <v>0</v>
      </c>
    </row>
    <row r="4242" spans="1:24" x14ac:dyDescent="0.3">
      <c r="A4242" s="64">
        <v>30904</v>
      </c>
      <c r="B4242" s="57">
        <v>0.86199999999999999</v>
      </c>
      <c r="C4242" s="57">
        <v>6.3E-2</v>
      </c>
      <c r="D4242" s="57">
        <v>4.016</v>
      </c>
      <c r="E4242" s="57">
        <f t="shared" si="1067"/>
        <v>0.86199999999999999</v>
      </c>
      <c r="F4242" s="57">
        <f t="shared" si="1068"/>
        <v>3.1539999999999999</v>
      </c>
      <c r="G4242" s="57">
        <f t="shared" si="1069"/>
        <v>0</v>
      </c>
      <c r="H4242" s="57">
        <f>IF(Q4241&gt;SetUp!$B$56,SetUp!$B$56,Q4241)</f>
        <v>1.8160355113012308E-7</v>
      </c>
      <c r="I4242" s="57">
        <f t="shared" si="1074"/>
        <v>0.72114658643489837</v>
      </c>
      <c r="J4242" s="57">
        <f>MIN(F4242,H4242,(1-EXP(-SetUp!$B$52*H4242/SetUp!$B$56))*F4242)</f>
        <v>8.9496498772101411E-8</v>
      </c>
      <c r="K4242" s="57">
        <f t="shared" si="1070"/>
        <v>9.2107052358021671E-8</v>
      </c>
      <c r="L4242" s="57">
        <f>IF(I4242&lt;=0,0,MIN(SetUp!$B$50*I4242^SetUp!$B$55,I4242))</f>
        <v>1.1868671361653734E-2</v>
      </c>
      <c r="M4242" s="57">
        <f t="shared" si="1071"/>
        <v>0.70927791507324467</v>
      </c>
      <c r="N4242" s="57">
        <f>IF(SetUp!$B$62=0,X4242,(B4242-E4242)*(1-(H4242/SetUp!$B$66/SetUp!$B$56)))</f>
        <v>0</v>
      </c>
      <c r="O4242" s="57">
        <f>K4242*SetUp!$B$65</f>
        <v>0</v>
      </c>
      <c r="P4242" s="57">
        <f>MIN(SetUp!$B$54*L4242^SetUp!$B$51,L4242)</f>
        <v>6.5687547566356417E-3</v>
      </c>
      <c r="Q4242" s="57">
        <f t="shared" si="1072"/>
        <v>9.2107052358021671E-8</v>
      </c>
      <c r="R4242" s="57">
        <f>IF((H4242+N4242-O4242)&gt;SetUp!$B$56,T4241+H4242+N4242-O4242-SetUp!$B$56,T4241)</f>
        <v>0</v>
      </c>
      <c r="S4242" s="57">
        <f>R4242*SetUp!$B$65</f>
        <v>0</v>
      </c>
      <c r="T4242" s="57">
        <f>IF((R4242-S4242)&lt;SetUp!$B$53,R4242-S4242,SetUp!$B$53)</f>
        <v>0</v>
      </c>
      <c r="U4242" s="57">
        <f t="shared" si="1073"/>
        <v>0.70927791507324467</v>
      </c>
      <c r="V4242" s="57">
        <f>(L4242-P4242)/1000*SetUp!$B$13*1000000/SetUp!$B$48</f>
        <v>0.30144697664771719</v>
      </c>
      <c r="W4242" s="57">
        <f t="shared" si="1075"/>
        <v>3.4694469519536142E-17</v>
      </c>
      <c r="X4242" s="57">
        <f>MAX((SetUp!$B$56*(1-($H4242/SetUp!$B$56)^2)*TANH(($B4242-$D4242)/SetUp!$B$56))/(1+$H4242/SetUp!$B$56*TANH(($B4242-$D4242)/SetUp!$B$56)),0)</f>
        <v>0</v>
      </c>
    </row>
    <row r="4243" spans="1:24" x14ac:dyDescent="0.3">
      <c r="A4243" s="64">
        <v>30905</v>
      </c>
      <c r="B4243" s="57">
        <v>3.5999999999999997E-2</v>
      </c>
      <c r="C4243" s="57">
        <v>6.3E-2</v>
      </c>
      <c r="D4243" s="57">
        <v>4.016</v>
      </c>
      <c r="E4243" s="57">
        <f t="shared" si="1067"/>
        <v>3.5999999999999997E-2</v>
      </c>
      <c r="F4243" s="57">
        <f t="shared" si="1068"/>
        <v>3.98</v>
      </c>
      <c r="G4243" s="57">
        <f t="shared" si="1069"/>
        <v>0</v>
      </c>
      <c r="H4243" s="57">
        <f>IF(Q4242&gt;SetUp!$B$56,SetUp!$B$56,Q4242)</f>
        <v>9.2107052358021671E-8</v>
      </c>
      <c r="I4243" s="57">
        <f t="shared" si="1074"/>
        <v>0.70927791507324467</v>
      </c>
      <c r="J4243" s="57">
        <f>MIN(F4243,H4243,(1-EXP(-SetUp!$B$52*H4243/SetUp!$B$56))*F4243)</f>
        <v>5.7279072704918834E-8</v>
      </c>
      <c r="K4243" s="57">
        <f t="shared" si="1070"/>
        <v>3.4827979653102837E-8</v>
      </c>
      <c r="L4243" s="57">
        <f>IF(I4243&lt;=0,0,MIN(SetUp!$B$50*I4243^SetUp!$B$55,I4243))</f>
        <v>1.1544901891596354E-2</v>
      </c>
      <c r="M4243" s="57">
        <f t="shared" si="1071"/>
        <v>0.69773301318164827</v>
      </c>
      <c r="N4243" s="57">
        <f>IF(SetUp!$B$62=0,X4243,(B4243-E4243)*(1-(H4243/SetUp!$B$66/SetUp!$B$56)))</f>
        <v>0</v>
      </c>
      <c r="O4243" s="57">
        <f>K4243*SetUp!$B$65</f>
        <v>0</v>
      </c>
      <c r="P4243" s="57">
        <f>MIN(SetUp!$B$54*L4243^SetUp!$B$51,L4243)</f>
        <v>6.3925706231660016E-3</v>
      </c>
      <c r="Q4243" s="57">
        <f t="shared" si="1072"/>
        <v>3.4827979653102837E-8</v>
      </c>
      <c r="R4243" s="57">
        <f>IF((H4243+N4243-O4243)&gt;SetUp!$B$56,T4242+H4243+N4243-O4243-SetUp!$B$56,T4242)</f>
        <v>0</v>
      </c>
      <c r="S4243" s="57">
        <f>R4243*SetUp!$B$65</f>
        <v>0</v>
      </c>
      <c r="T4243" s="57">
        <f>IF((R4243-S4243)&lt;SetUp!$B$53,R4243-S4243,SetUp!$B$53)</f>
        <v>0</v>
      </c>
      <c r="U4243" s="57">
        <f t="shared" si="1073"/>
        <v>0.69773301318164827</v>
      </c>
      <c r="V4243" s="57">
        <f>(L4243-P4243)/1000*SetUp!$B$13*1000000/SetUp!$B$48</f>
        <v>0.29305266465613106</v>
      </c>
      <c r="W4243" s="57">
        <f t="shared" si="1075"/>
        <v>-5.2041704279304213E-17</v>
      </c>
      <c r="X4243" s="57">
        <f>MAX((SetUp!$B$56*(1-($H4243/SetUp!$B$56)^2)*TANH(($B4243-$D4243)/SetUp!$B$56))/(1+$H4243/SetUp!$B$56*TANH(($B4243-$D4243)/SetUp!$B$56)),0)</f>
        <v>0</v>
      </c>
    </row>
    <row r="4244" spans="1:24" x14ac:dyDescent="0.3">
      <c r="A4244" s="64">
        <v>30906</v>
      </c>
      <c r="B4244" s="57">
        <v>0</v>
      </c>
      <c r="C4244" s="57">
        <v>6.3E-2</v>
      </c>
      <c r="D4244" s="57">
        <v>4.016</v>
      </c>
      <c r="E4244" s="57">
        <f t="shared" si="1067"/>
        <v>0</v>
      </c>
      <c r="F4244" s="57">
        <f t="shared" si="1068"/>
        <v>4.016</v>
      </c>
      <c r="G4244" s="57">
        <f t="shared" si="1069"/>
        <v>0</v>
      </c>
      <c r="H4244" s="57">
        <f>IF(Q4243&gt;SetUp!$B$56,SetUp!$B$56,Q4243)</f>
        <v>3.4827979653102837E-8</v>
      </c>
      <c r="I4244" s="57">
        <f t="shared" si="1074"/>
        <v>0.69773301318164827</v>
      </c>
      <c r="J4244" s="57">
        <f>MIN(F4244,H4244,(1-EXP(-SetUp!$B$52*H4244/SetUp!$B$56))*F4244)</f>
        <v>2.1854557317624313E-8</v>
      </c>
      <c r="K4244" s="57">
        <f t="shared" si="1070"/>
        <v>1.2973422335478525E-8</v>
      </c>
      <c r="L4244" s="57">
        <f>IF(I4244&lt;=0,0,MIN(SetUp!$B$50*I4244^SetUp!$B$55,I4244))</f>
        <v>1.1233410716100092E-2</v>
      </c>
      <c r="M4244" s="57">
        <f t="shared" si="1071"/>
        <v>0.6864996024655482</v>
      </c>
      <c r="N4244" s="57">
        <f>IF(SetUp!$B$62=0,X4244,(B4244-E4244)*(1-(H4244/SetUp!$B$66/SetUp!$B$56)))</f>
        <v>0</v>
      </c>
      <c r="O4244" s="57">
        <f>K4244*SetUp!$B$65</f>
        <v>0</v>
      </c>
      <c r="P4244" s="57">
        <f>MIN(SetUp!$B$54*L4244^SetUp!$B$51,L4244)</f>
        <v>6.2229885775632564E-3</v>
      </c>
      <c r="Q4244" s="57">
        <f t="shared" si="1072"/>
        <v>1.2973422335478525E-8</v>
      </c>
      <c r="R4244" s="57">
        <f>IF((H4244+N4244-O4244)&gt;SetUp!$B$56,T4243+H4244+N4244-O4244-SetUp!$B$56,T4243)</f>
        <v>0</v>
      </c>
      <c r="S4244" s="57">
        <f>R4244*SetUp!$B$65</f>
        <v>0</v>
      </c>
      <c r="T4244" s="57">
        <f>IF((R4244-S4244)&lt;SetUp!$B$53,R4244-S4244,SetUp!$B$53)</f>
        <v>0</v>
      </c>
      <c r="U4244" s="57">
        <f t="shared" si="1073"/>
        <v>0.6864996024655482</v>
      </c>
      <c r="V4244" s="57">
        <f>(L4244-P4244)/1000*SetUp!$B$13*1000000/SetUp!$B$48</f>
        <v>0.28498120214960676</v>
      </c>
      <c r="W4244" s="57">
        <f t="shared" si="1075"/>
        <v>6.7654215563095477E-17</v>
      </c>
      <c r="X4244" s="57">
        <f>MAX((SetUp!$B$56*(1-($H4244/SetUp!$B$56)^2)*TANH(($B4244-$D4244)/SetUp!$B$56))/(1+$H4244/SetUp!$B$56*TANH(($B4244-$D4244)/SetUp!$B$56)),0)</f>
        <v>0</v>
      </c>
    </row>
    <row r="4245" spans="1:24" x14ac:dyDescent="0.3">
      <c r="A4245" s="64">
        <v>30907</v>
      </c>
      <c r="B4245" s="57">
        <v>0.14199999999999999</v>
      </c>
      <c r="C4245" s="57">
        <v>0.05</v>
      </c>
      <c r="D4245" s="57">
        <v>4.016</v>
      </c>
      <c r="E4245" s="57">
        <f t="shared" si="1067"/>
        <v>0.14199999999999999</v>
      </c>
      <c r="F4245" s="57">
        <f t="shared" si="1068"/>
        <v>3.8740000000000001</v>
      </c>
      <c r="G4245" s="57">
        <f t="shared" si="1069"/>
        <v>0</v>
      </c>
      <c r="H4245" s="57">
        <f>IF(Q4244&gt;SetUp!$B$56,SetUp!$B$56,Q4244)</f>
        <v>1.2973422335478525E-8</v>
      </c>
      <c r="I4245" s="57">
        <f t="shared" si="1074"/>
        <v>0.6864996024655482</v>
      </c>
      <c r="J4245" s="57">
        <f>MIN(F4245,H4245,(1-EXP(-SetUp!$B$52*H4245/SetUp!$B$56))*F4245)</f>
        <v>7.8529748155364846E-9</v>
      </c>
      <c r="K4245" s="57">
        <f t="shared" si="1070"/>
        <v>5.12044751994204E-9</v>
      </c>
      <c r="L4245" s="57">
        <f>IF(I4245&lt;=0,0,MIN(SetUp!$B$50*I4245^SetUp!$B$55,I4245))</f>
        <v>1.0933603855044266E-2</v>
      </c>
      <c r="M4245" s="57">
        <f t="shared" si="1071"/>
        <v>0.67556599861050393</v>
      </c>
      <c r="N4245" s="57">
        <f>IF(SetUp!$B$62=0,X4245,(B4245-E4245)*(1-(H4245/SetUp!$B$66/SetUp!$B$56)))</f>
        <v>0</v>
      </c>
      <c r="O4245" s="57">
        <f>K4245*SetUp!$B$65</f>
        <v>0</v>
      </c>
      <c r="P4245" s="57">
        <f>MIN(SetUp!$B$54*L4245^SetUp!$B$51,L4245)</f>
        <v>6.0596921555676085E-3</v>
      </c>
      <c r="Q4245" s="57">
        <f t="shared" si="1072"/>
        <v>5.12044751994204E-9</v>
      </c>
      <c r="R4245" s="57">
        <f>IF((H4245+N4245-O4245)&gt;SetUp!$B$56,T4244+H4245+N4245-O4245-SetUp!$B$56,T4244)</f>
        <v>0</v>
      </c>
      <c r="S4245" s="57">
        <f>R4245*SetUp!$B$65</f>
        <v>0</v>
      </c>
      <c r="T4245" s="57">
        <f>IF((R4245-S4245)&lt;SetUp!$B$53,R4245-S4245,SetUp!$B$53)</f>
        <v>0</v>
      </c>
      <c r="U4245" s="57">
        <f t="shared" si="1073"/>
        <v>0.67556599861050393</v>
      </c>
      <c r="V4245" s="57">
        <f>(L4245-P4245)/1000*SetUp!$B$13*1000000/SetUp!$B$48</f>
        <v>0.27721680466897841</v>
      </c>
      <c r="W4245" s="57">
        <f t="shared" si="1075"/>
        <v>-1.5612511283791264E-17</v>
      </c>
      <c r="X4245" s="57">
        <f>MAX((SetUp!$B$56*(1-($H4245/SetUp!$B$56)^2)*TANH(($B4245-$D4245)/SetUp!$B$56))/(1+$H4245/SetUp!$B$56*TANH(($B4245-$D4245)/SetUp!$B$56)),0)</f>
        <v>0</v>
      </c>
    </row>
    <row r="4246" spans="1:24" x14ac:dyDescent="0.3">
      <c r="A4246" s="64">
        <v>30908</v>
      </c>
      <c r="B4246" s="57">
        <v>0.216</v>
      </c>
      <c r="C4246" s="57">
        <v>0</v>
      </c>
      <c r="D4246" s="57">
        <v>4.016</v>
      </c>
      <c r="E4246" s="57">
        <f t="shared" si="1067"/>
        <v>0.216</v>
      </c>
      <c r="F4246" s="57">
        <f t="shared" si="1068"/>
        <v>3.8</v>
      </c>
      <c r="G4246" s="57">
        <f t="shared" si="1069"/>
        <v>0</v>
      </c>
      <c r="H4246" s="57">
        <f>IF(Q4245&gt;SetUp!$B$56,SetUp!$B$56,Q4245)</f>
        <v>5.12044751994204E-9</v>
      </c>
      <c r="I4246" s="57">
        <f t="shared" si="1074"/>
        <v>0.67556599861050393</v>
      </c>
      <c r="J4246" s="57">
        <f>MIN(F4246,H4246,(1-EXP(-SetUp!$B$52*H4246/SetUp!$B$56))*F4246)</f>
        <v>3.0402656170380737E-9</v>
      </c>
      <c r="K4246" s="57">
        <f t="shared" si="1070"/>
        <v>2.0801819029039664E-9</v>
      </c>
      <c r="L4246" s="57">
        <f>IF(I4246&lt;=0,0,MIN(SetUp!$B$50*I4246^SetUp!$B$55,I4246))</f>
        <v>1.0644922156704659E-2</v>
      </c>
      <c r="M4246" s="57">
        <f t="shared" si="1071"/>
        <v>0.66492107645379928</v>
      </c>
      <c r="N4246" s="57">
        <f>IF(SetUp!$B$62=0,X4246,(B4246-E4246)*(1-(H4246/SetUp!$B$66/SetUp!$B$56)))</f>
        <v>0</v>
      </c>
      <c r="O4246" s="57">
        <f>K4246*SetUp!$B$65</f>
        <v>0</v>
      </c>
      <c r="P4246" s="57">
        <f>MIN(SetUp!$B$54*L4246^SetUp!$B$51,L4246)</f>
        <v>5.9023833114822165E-3</v>
      </c>
      <c r="Q4246" s="57">
        <f t="shared" si="1072"/>
        <v>2.0801819029039664E-9</v>
      </c>
      <c r="R4246" s="57">
        <f>IF((H4246+N4246-O4246)&gt;SetUp!$B$56,T4245+H4246+N4246-O4246-SetUp!$B$56,T4245)</f>
        <v>0</v>
      </c>
      <c r="S4246" s="57">
        <f>R4246*SetUp!$B$65</f>
        <v>0</v>
      </c>
      <c r="T4246" s="57">
        <f>IF((R4246-S4246)&lt;SetUp!$B$53,R4246-S4246,SetUp!$B$53)</f>
        <v>0</v>
      </c>
      <c r="U4246" s="57">
        <f t="shared" si="1073"/>
        <v>0.66492107645379928</v>
      </c>
      <c r="V4246" s="57">
        <f>(L4246-P4246)/1000*SetUp!$B$13*1000000/SetUp!$B$48</f>
        <v>0.26974462110838837</v>
      </c>
      <c r="W4246" s="57">
        <f t="shared" si="1075"/>
        <v>3.1225022567582528E-17</v>
      </c>
      <c r="X4246" s="57">
        <f>MAX((SetUp!$B$56*(1-($H4246/SetUp!$B$56)^2)*TANH(($B4246-$D4246)/SetUp!$B$56))/(1+$H4246/SetUp!$B$56*TANH(($B4246-$D4246)/SetUp!$B$56)),0)</f>
        <v>0</v>
      </c>
    </row>
    <row r="4247" spans="1:24" x14ac:dyDescent="0.3">
      <c r="A4247" s="64">
        <v>30909</v>
      </c>
      <c r="B4247" s="57">
        <v>0.92</v>
      </c>
      <c r="C4247" s="57">
        <v>0</v>
      </c>
      <c r="D4247" s="57">
        <v>4.016</v>
      </c>
      <c r="E4247" s="57">
        <f t="shared" si="1067"/>
        <v>0.92</v>
      </c>
      <c r="F4247" s="57">
        <f t="shared" si="1068"/>
        <v>3.0960000000000001</v>
      </c>
      <c r="G4247" s="57">
        <f t="shared" si="1069"/>
        <v>0</v>
      </c>
      <c r="H4247" s="57">
        <f>IF(Q4246&gt;SetUp!$B$56,SetUp!$B$56,Q4246)</f>
        <v>2.0801819029039664E-9</v>
      </c>
      <c r="I4247" s="57">
        <f t="shared" si="1074"/>
        <v>0.66492107645379928</v>
      </c>
      <c r="J4247" s="57">
        <f>MIN(F4247,H4247,(1-EXP(-SetUp!$B$52*H4247/SetUp!$B$56))*F4247)</f>
        <v>1.0062880768657578E-9</v>
      </c>
      <c r="K4247" s="57">
        <f t="shared" si="1070"/>
        <v>1.0738938260382085E-9</v>
      </c>
      <c r="L4247" s="57">
        <f>IF(I4247&lt;=0,0,MIN(SetUp!$B$50*I4247^SetUp!$B$55,I4247))</f>
        <v>1.0366838905037978E-2</v>
      </c>
      <c r="M4247" s="57">
        <f t="shared" si="1071"/>
        <v>0.6545542375487613</v>
      </c>
      <c r="N4247" s="57">
        <f>IF(SetUp!$B$62=0,X4247,(B4247-E4247)*(1-(H4247/SetUp!$B$66/SetUp!$B$56)))</f>
        <v>0</v>
      </c>
      <c r="O4247" s="57">
        <f>K4247*SetUp!$B$65</f>
        <v>0</v>
      </c>
      <c r="P4247" s="57">
        <f>MIN(SetUp!$B$54*L4247^SetUp!$B$51,L4247)</f>
        <v>5.7507811606733608E-3</v>
      </c>
      <c r="Q4247" s="57">
        <f t="shared" si="1072"/>
        <v>1.0738938260382085E-9</v>
      </c>
      <c r="R4247" s="57">
        <f>IF((H4247+N4247-O4247)&gt;SetUp!$B$56,T4246+H4247+N4247-O4247-SetUp!$B$56,T4246)</f>
        <v>0</v>
      </c>
      <c r="S4247" s="57">
        <f>R4247*SetUp!$B$65</f>
        <v>0</v>
      </c>
      <c r="T4247" s="57">
        <f>IF((R4247-S4247)&lt;SetUp!$B$53,R4247-S4247,SetUp!$B$53)</f>
        <v>0</v>
      </c>
      <c r="U4247" s="57">
        <f t="shared" si="1073"/>
        <v>0.6545542375487613</v>
      </c>
      <c r="V4247" s="57">
        <f>(L4247-P4247)/1000*SetUp!$B$13*1000000/SetUp!$B$48</f>
        <v>0.26255066914684877</v>
      </c>
      <c r="W4247" s="57">
        <f t="shared" si="1075"/>
        <v>2.4286128663675299E-17</v>
      </c>
      <c r="X4247" s="57">
        <f>MAX((SetUp!$B$56*(1-($H4247/SetUp!$B$56)^2)*TANH(($B4247-$D4247)/SetUp!$B$56))/(1+$H4247/SetUp!$B$56*TANH(($B4247-$D4247)/SetUp!$B$56)),0)</f>
        <v>0</v>
      </c>
    </row>
    <row r="4248" spans="1:24" x14ac:dyDescent="0.3">
      <c r="A4248" s="64">
        <v>30910</v>
      </c>
      <c r="B4248" s="57">
        <v>8.7999999999999995E-2</v>
      </c>
      <c r="C4248" s="57">
        <v>0</v>
      </c>
      <c r="D4248" s="57">
        <v>4.016</v>
      </c>
      <c r="E4248" s="57">
        <f t="shared" si="1067"/>
        <v>8.7999999999999995E-2</v>
      </c>
      <c r="F4248" s="57">
        <f t="shared" si="1068"/>
        <v>3.9279999999999999</v>
      </c>
      <c r="G4248" s="57">
        <f t="shared" si="1069"/>
        <v>0</v>
      </c>
      <c r="H4248" s="57">
        <f>IF(Q4247&gt;SetUp!$B$56,SetUp!$B$56,Q4247)</f>
        <v>1.0738938260382085E-9</v>
      </c>
      <c r="I4248" s="57">
        <f t="shared" si="1074"/>
        <v>0.6545542375487613</v>
      </c>
      <c r="J4248" s="57">
        <f>MIN(F4248,H4248,(1-EXP(-SetUp!$B$52*H4248/SetUp!$B$56))*F4248)</f>
        <v>6.5910224922305357E-10</v>
      </c>
      <c r="K4248" s="57">
        <f t="shared" si="1070"/>
        <v>4.1479157681515496E-10</v>
      </c>
      <c r="L4248" s="57">
        <f>IF(I4248&lt;=0,0,MIN(SetUp!$B$50*I4248^SetUp!$B$55,I4248))</f>
        <v>1.0098857614965684E-2</v>
      </c>
      <c r="M4248" s="57">
        <f t="shared" si="1071"/>
        <v>0.64445537993379565</v>
      </c>
      <c r="N4248" s="57">
        <f>IF(SetUp!$B$62=0,X4248,(B4248-E4248)*(1-(H4248/SetUp!$B$66/SetUp!$B$56)))</f>
        <v>0</v>
      </c>
      <c r="O4248" s="57">
        <f>K4248*SetUp!$B$65</f>
        <v>0</v>
      </c>
      <c r="P4248" s="57">
        <f>MIN(SetUp!$B$54*L4248^SetUp!$B$51,L4248)</f>
        <v>5.6046208203476616E-3</v>
      </c>
      <c r="Q4248" s="57">
        <f t="shared" si="1072"/>
        <v>4.1479157681515496E-10</v>
      </c>
      <c r="R4248" s="57">
        <f>IF((H4248+N4248-O4248)&gt;SetUp!$B$56,T4247+H4248+N4248-O4248-SetUp!$B$56,T4247)</f>
        <v>0</v>
      </c>
      <c r="S4248" s="57">
        <f>R4248*SetUp!$B$65</f>
        <v>0</v>
      </c>
      <c r="T4248" s="57">
        <f>IF((R4248-S4248)&lt;SetUp!$B$53,R4248-S4248,SetUp!$B$53)</f>
        <v>0</v>
      </c>
      <c r="U4248" s="57">
        <f t="shared" si="1073"/>
        <v>0.64445537993379565</v>
      </c>
      <c r="V4248" s="57">
        <f>(L4248-P4248)/1000*SetUp!$B$13*1000000/SetUp!$B$48</f>
        <v>0.25562177578299944</v>
      </c>
      <c r="W4248" s="57">
        <f t="shared" si="1075"/>
        <v>-4.6837533851373792E-17</v>
      </c>
      <c r="X4248" s="57">
        <f>MAX((SetUp!$B$56*(1-($H4248/SetUp!$B$56)^2)*TANH(($B4248-$D4248)/SetUp!$B$56))/(1+$H4248/SetUp!$B$56*TANH(($B4248-$D4248)/SetUp!$B$56)),0)</f>
        <v>0</v>
      </c>
    </row>
    <row r="4249" spans="1:24" x14ac:dyDescent="0.3">
      <c r="A4249" s="64">
        <v>30911</v>
      </c>
      <c r="B4249" s="57">
        <v>2.8000000000000001E-2</v>
      </c>
      <c r="C4249" s="57">
        <v>0</v>
      </c>
      <c r="D4249" s="57">
        <v>4.016</v>
      </c>
      <c r="E4249" s="57">
        <f t="shared" si="1067"/>
        <v>2.8000000000000001E-2</v>
      </c>
      <c r="F4249" s="57">
        <f t="shared" si="1068"/>
        <v>3.988</v>
      </c>
      <c r="G4249" s="57">
        <f t="shared" si="1069"/>
        <v>0</v>
      </c>
      <c r="H4249" s="57">
        <f>IF(Q4248&gt;SetUp!$B$56,SetUp!$B$56,Q4248)</f>
        <v>4.1479157681515496E-10</v>
      </c>
      <c r="I4249" s="57">
        <f t="shared" si="1074"/>
        <v>0.64445537993379565</v>
      </c>
      <c r="J4249" s="57">
        <f>MIN(F4249,H4249,(1-EXP(-SetUp!$B$52*H4249/SetUp!$B$56))*F4249)</f>
        <v>2.5846689188924189E-10</v>
      </c>
      <c r="K4249" s="57">
        <f t="shared" si="1070"/>
        <v>1.5632468492591307E-10</v>
      </c>
      <c r="L4249" s="57">
        <f>IF(I4249&lt;=0,0,MIN(SetUp!$B$50*I4249^SetUp!$B$55,I4249))</f>
        <v>9.8405099990657007E-3</v>
      </c>
      <c r="M4249" s="57">
        <f t="shared" si="1071"/>
        <v>0.63461486993472993</v>
      </c>
      <c r="N4249" s="57">
        <f>IF(SetUp!$B$62=0,X4249,(B4249-E4249)*(1-(H4249/SetUp!$B$66/SetUp!$B$56)))</f>
        <v>0</v>
      </c>
      <c r="O4249" s="57">
        <f>K4249*SetUp!$B$65</f>
        <v>0</v>
      </c>
      <c r="P4249" s="57">
        <f>MIN(SetUp!$B$54*L4249^SetUp!$B$51,L4249)</f>
        <v>5.4636523399735938E-3</v>
      </c>
      <c r="Q4249" s="57">
        <f t="shared" si="1072"/>
        <v>1.5632468492591307E-10</v>
      </c>
      <c r="R4249" s="57">
        <f>IF((H4249+N4249-O4249)&gt;SetUp!$B$56,T4248+H4249+N4249-O4249-SetUp!$B$56,T4248)</f>
        <v>0</v>
      </c>
      <c r="S4249" s="57">
        <f>R4249*SetUp!$B$65</f>
        <v>0</v>
      </c>
      <c r="T4249" s="57">
        <f>IF((R4249-S4249)&lt;SetUp!$B$53,R4249-S4249,SetUp!$B$53)</f>
        <v>0</v>
      </c>
      <c r="U4249" s="57">
        <f t="shared" si="1073"/>
        <v>0.63461486993472993</v>
      </c>
      <c r="V4249" s="57">
        <f>(L4249-P4249)/1000*SetUp!$B$13*1000000/SetUp!$B$48</f>
        <v>0.24894552252039001</v>
      </c>
      <c r="W4249" s="57">
        <f t="shared" si="1075"/>
        <v>7.6327832942979512E-17</v>
      </c>
      <c r="X4249" s="57">
        <f>MAX((SetUp!$B$56*(1-($H4249/SetUp!$B$56)^2)*TANH(($B4249-$D4249)/SetUp!$B$56))/(1+$H4249/SetUp!$B$56*TANH(($B4249-$D4249)/SetUp!$B$56)),0)</f>
        <v>0</v>
      </c>
    </row>
    <row r="4250" spans="1:24" x14ac:dyDescent="0.3">
      <c r="A4250" s="64">
        <v>30912</v>
      </c>
      <c r="B4250" s="57">
        <v>0.755</v>
      </c>
      <c r="C4250" s="57">
        <v>0</v>
      </c>
      <c r="D4250" s="57">
        <v>4.016</v>
      </c>
      <c r="E4250" s="57">
        <f t="shared" si="1067"/>
        <v>0.755</v>
      </c>
      <c r="F4250" s="57">
        <f t="shared" si="1068"/>
        <v>3.2610000000000001</v>
      </c>
      <c r="G4250" s="57">
        <f t="shared" si="1069"/>
        <v>0</v>
      </c>
      <c r="H4250" s="57">
        <f>IF(Q4249&gt;SetUp!$B$56,SetUp!$B$56,Q4249)</f>
        <v>1.5632468492591307E-10</v>
      </c>
      <c r="I4250" s="57">
        <f t="shared" si="1074"/>
        <v>0.63461486993472993</v>
      </c>
      <c r="J4250" s="57">
        <f>MIN(F4250,H4250,(1-EXP(-SetUp!$B$52*H4250/SetUp!$B$56))*F4250)</f>
        <v>7.9652154538756298E-11</v>
      </c>
      <c r="K4250" s="57">
        <f t="shared" si="1070"/>
        <v>7.6672530387156773E-11</v>
      </c>
      <c r="L4250" s="57">
        <f>IF(I4250&lt;=0,0,MIN(SetUp!$B$50*I4250^SetUp!$B$55,I4250))</f>
        <v>9.5913540907023986E-3</v>
      </c>
      <c r="M4250" s="57">
        <f t="shared" si="1071"/>
        <v>0.62502351584402749</v>
      </c>
      <c r="N4250" s="57">
        <f>IF(SetUp!$B$62=0,X4250,(B4250-E4250)*(1-(H4250/SetUp!$B$66/SetUp!$B$56)))</f>
        <v>0</v>
      </c>
      <c r="O4250" s="57">
        <f>K4250*SetUp!$B$65</f>
        <v>0</v>
      </c>
      <c r="P4250" s="57">
        <f>MIN(SetUp!$B$54*L4250^SetUp!$B$51,L4250)</f>
        <v>5.3276397135547339E-3</v>
      </c>
      <c r="Q4250" s="57">
        <f t="shared" si="1072"/>
        <v>7.6672530387156773E-11</v>
      </c>
      <c r="R4250" s="57">
        <f>IF((H4250+N4250-O4250)&gt;SetUp!$B$56,T4249+H4250+N4250-O4250-SetUp!$B$56,T4249)</f>
        <v>0</v>
      </c>
      <c r="S4250" s="57">
        <f>R4250*SetUp!$B$65</f>
        <v>0</v>
      </c>
      <c r="T4250" s="57">
        <f>IF((R4250-S4250)&lt;SetUp!$B$53,R4250-S4250,SetUp!$B$53)</f>
        <v>0</v>
      </c>
      <c r="U4250" s="57">
        <f t="shared" si="1073"/>
        <v>0.62502351584402749</v>
      </c>
      <c r="V4250" s="57">
        <f>(L4250-P4250)/1000*SetUp!$B$13*1000000/SetUp!$B$48</f>
        <v>0.24251019479507085</v>
      </c>
      <c r="W4250" s="57">
        <f t="shared" si="1075"/>
        <v>-6.2450045135165055E-17</v>
      </c>
      <c r="X4250" s="57">
        <f>MAX((SetUp!$B$56*(1-($H4250/SetUp!$B$56)^2)*TANH(($B4250-$D4250)/SetUp!$B$56))/(1+$H4250/SetUp!$B$56*TANH(($B4250-$D4250)/SetUp!$B$56)),0)</f>
        <v>0</v>
      </c>
    </row>
    <row r="4251" spans="1:24" x14ac:dyDescent="0.3">
      <c r="A4251" s="64">
        <v>30913</v>
      </c>
      <c r="B4251" s="57">
        <v>0</v>
      </c>
      <c r="C4251" s="57">
        <v>0</v>
      </c>
      <c r="D4251" s="57">
        <v>4.016</v>
      </c>
      <c r="E4251" s="57">
        <f t="shared" si="1067"/>
        <v>0</v>
      </c>
      <c r="F4251" s="57">
        <f t="shared" si="1068"/>
        <v>4.016</v>
      </c>
      <c r="G4251" s="57">
        <f t="shared" si="1069"/>
        <v>0</v>
      </c>
      <c r="H4251" s="57">
        <f>IF(Q4250&gt;SetUp!$B$56,SetUp!$B$56,Q4250)</f>
        <v>7.6672530387156773E-11</v>
      </c>
      <c r="I4251" s="57">
        <f t="shared" si="1074"/>
        <v>0.62502351584402749</v>
      </c>
      <c r="J4251" s="57">
        <f>MIN(F4251,H4251,(1-EXP(-SetUp!$B$52*H4251/SetUp!$B$56))*F4251)</f>
        <v>4.8112015704759868E-11</v>
      </c>
      <c r="K4251" s="57">
        <f t="shared" si="1070"/>
        <v>2.8560514682396904E-11</v>
      </c>
      <c r="L4251" s="57">
        <f>IF(I4251&lt;=0,0,MIN(SetUp!$B$50*I4251^SetUp!$B$55,I4251))</f>
        <v>9.3509725100732813E-3</v>
      </c>
      <c r="M4251" s="57">
        <f t="shared" si="1071"/>
        <v>0.61567254333395416</v>
      </c>
      <c r="N4251" s="57">
        <f>IF(SetUp!$B$62=0,X4251,(B4251-E4251)*(1-(H4251/SetUp!$B$66/SetUp!$B$56)))</f>
        <v>0</v>
      </c>
      <c r="O4251" s="57">
        <f>K4251*SetUp!$B$65</f>
        <v>0</v>
      </c>
      <c r="P4251" s="57">
        <f>MIN(SetUp!$B$54*L4251^SetUp!$B$51,L4251)</f>
        <v>5.1963599667131126E-3</v>
      </c>
      <c r="Q4251" s="57">
        <f t="shared" si="1072"/>
        <v>2.8560514682396904E-11</v>
      </c>
      <c r="R4251" s="57">
        <f>IF((H4251+N4251-O4251)&gt;SetUp!$B$56,T4250+H4251+N4251-O4251-SetUp!$B$56,T4250)</f>
        <v>0</v>
      </c>
      <c r="S4251" s="57">
        <f>R4251*SetUp!$B$65</f>
        <v>0</v>
      </c>
      <c r="T4251" s="57">
        <f>IF((R4251-S4251)&lt;SetUp!$B$53,R4251-S4251,SetUp!$B$53)</f>
        <v>0</v>
      </c>
      <c r="U4251" s="57">
        <f t="shared" si="1073"/>
        <v>0.61567254333395416</v>
      </c>
      <c r="V4251" s="57">
        <f>(L4251-P4251)/1000*SetUp!$B$13*1000000/SetUp!$B$48</f>
        <v>0.23630473527692999</v>
      </c>
      <c r="W4251" s="57">
        <f t="shared" si="1075"/>
        <v>-1.0234868508263162E-16</v>
      </c>
      <c r="X4251" s="57">
        <f>MAX((SetUp!$B$56*(1-($H4251/SetUp!$B$56)^2)*TANH(($B4251-$D4251)/SetUp!$B$56))/(1+$H4251/SetUp!$B$56*TANH(($B4251-$D4251)/SetUp!$B$56)),0)</f>
        <v>0</v>
      </c>
    </row>
    <row r="4252" spans="1:24" x14ac:dyDescent="0.3">
      <c r="A4252" s="64">
        <v>30914</v>
      </c>
      <c r="B4252" s="57">
        <v>0.42299999999999999</v>
      </c>
      <c r="C4252" s="57">
        <v>0</v>
      </c>
      <c r="D4252" s="57">
        <v>4.016</v>
      </c>
      <c r="E4252" s="57">
        <f t="shared" si="1067"/>
        <v>0.42299999999999999</v>
      </c>
      <c r="F4252" s="57">
        <f t="shared" si="1068"/>
        <v>3.593</v>
      </c>
      <c r="G4252" s="57">
        <f t="shared" si="1069"/>
        <v>0</v>
      </c>
      <c r="H4252" s="57">
        <f>IF(Q4251&gt;SetUp!$B$56,SetUp!$B$56,Q4251)</f>
        <v>2.8560514682396904E-11</v>
      </c>
      <c r="I4252" s="57">
        <f t="shared" si="1074"/>
        <v>0.61567254333395416</v>
      </c>
      <c r="J4252" s="57">
        <f>MIN(F4252,H4252,(1-EXP(-SetUp!$B$52*H4252/SetUp!$B$56))*F4252)</f>
        <v>1.6033911420798575E-11</v>
      </c>
      <c r="K4252" s="57">
        <f t="shared" si="1070"/>
        <v>1.2526603261598329E-11</v>
      </c>
      <c r="L4252" s="57">
        <f>IF(I4252&lt;=0,0,MIN(SetUp!$B$50*I4252^SetUp!$B$55,I4252))</f>
        <v>9.1189708609455619E-3</v>
      </c>
      <c r="M4252" s="57">
        <f t="shared" si="1071"/>
        <v>0.60655357247300856</v>
      </c>
      <c r="N4252" s="57">
        <f>IF(SetUp!$B$62=0,X4252,(B4252-E4252)*(1-(H4252/SetUp!$B$66/SetUp!$B$56)))</f>
        <v>0</v>
      </c>
      <c r="O4252" s="57">
        <f>K4252*SetUp!$B$65</f>
        <v>0</v>
      </c>
      <c r="P4252" s="57">
        <f>MIN(SetUp!$B$54*L4252^SetUp!$B$51,L4252)</f>
        <v>5.0696023122123084E-3</v>
      </c>
      <c r="Q4252" s="57">
        <f t="shared" si="1072"/>
        <v>1.2526603261598329E-11</v>
      </c>
      <c r="R4252" s="57">
        <f>IF((H4252+N4252-O4252)&gt;SetUp!$B$56,T4251+H4252+N4252-O4252-SetUp!$B$56,T4251)</f>
        <v>0</v>
      </c>
      <c r="S4252" s="57">
        <f>R4252*SetUp!$B$65</f>
        <v>0</v>
      </c>
      <c r="T4252" s="57">
        <f>IF((R4252-S4252)&lt;SetUp!$B$53,R4252-S4252,SetUp!$B$53)</f>
        <v>0</v>
      </c>
      <c r="U4252" s="57">
        <f t="shared" si="1073"/>
        <v>0.60655357247300856</v>
      </c>
      <c r="V4252" s="57">
        <f>(L4252-P4252)/1000*SetUp!$B$13*1000000/SetUp!$B$48</f>
        <v>0.23031870071167401</v>
      </c>
      <c r="W4252" s="57">
        <f t="shared" si="1075"/>
        <v>3.6429192995512949E-17</v>
      </c>
      <c r="X4252" s="57">
        <f>MAX((SetUp!$B$56*(1-($H4252/SetUp!$B$56)^2)*TANH(($B4252-$D4252)/SetUp!$B$56))/(1+$H4252/SetUp!$B$56*TANH(($B4252-$D4252)/SetUp!$B$56)),0)</f>
        <v>0</v>
      </c>
    </row>
    <row r="4253" spans="1:24" x14ac:dyDescent="0.3">
      <c r="A4253" s="64">
        <v>30915</v>
      </c>
      <c r="B4253" s="57">
        <v>2.5880000000000001</v>
      </c>
      <c r="C4253" s="57">
        <v>0</v>
      </c>
      <c r="D4253" s="57">
        <v>4.016</v>
      </c>
      <c r="E4253" s="57">
        <f t="shared" si="1067"/>
        <v>2.5880000000000001</v>
      </c>
      <c r="F4253" s="57">
        <f t="shared" si="1068"/>
        <v>1.4279999999999999</v>
      </c>
      <c r="G4253" s="57">
        <f t="shared" si="1069"/>
        <v>0</v>
      </c>
      <c r="H4253" s="57">
        <f>IF(Q4252&gt;SetUp!$B$56,SetUp!$B$56,Q4252)</f>
        <v>1.2526603261598329E-11</v>
      </c>
      <c r="I4253" s="57">
        <f t="shared" si="1074"/>
        <v>0.60655357247300856</v>
      </c>
      <c r="J4253" s="57">
        <f>MIN(F4253,H4253,(1-EXP(-SetUp!$B$52*H4253/SetUp!$B$56))*F4253)</f>
        <v>2.7950575187674075E-12</v>
      </c>
      <c r="K4253" s="57">
        <f t="shared" si="1070"/>
        <v>9.7315457428309214E-12</v>
      </c>
      <c r="L4253" s="57">
        <f>IF(I4253&lt;=0,0,MIN(SetUp!$B$50*I4253^SetUp!$B$55,I4253))</f>
        <v>8.8949762470146507E-3</v>
      </c>
      <c r="M4253" s="57">
        <f t="shared" si="1071"/>
        <v>0.59765859622599393</v>
      </c>
      <c r="N4253" s="57">
        <f>IF(SetUp!$B$62=0,X4253,(B4253-E4253)*(1-(H4253/SetUp!$B$66/SetUp!$B$56)))</f>
        <v>0</v>
      </c>
      <c r="O4253" s="57">
        <f>K4253*SetUp!$B$65</f>
        <v>0</v>
      </c>
      <c r="P4253" s="57">
        <f>MIN(SetUp!$B$54*L4253^SetUp!$B$51,L4253)</f>
        <v>4.9471673681513477E-3</v>
      </c>
      <c r="Q4253" s="57">
        <f t="shared" si="1072"/>
        <v>9.7315457428309214E-12</v>
      </c>
      <c r="R4253" s="57">
        <f>IF((H4253+N4253-O4253)&gt;SetUp!$B$56,T4252+H4253+N4253-O4253-SetUp!$B$56,T4252)</f>
        <v>0</v>
      </c>
      <c r="S4253" s="57">
        <f>R4253*SetUp!$B$65</f>
        <v>0</v>
      </c>
      <c r="T4253" s="57">
        <f>IF((R4253-S4253)&lt;SetUp!$B$53,R4253-S4253,SetUp!$B$53)</f>
        <v>0</v>
      </c>
      <c r="U4253" s="57">
        <f t="shared" si="1073"/>
        <v>0.59765859622599393</v>
      </c>
      <c r="V4253" s="57">
        <f>(L4253-P4253)/1000*SetUp!$B$13*1000000/SetUp!$B$48</f>
        <v>0.2245422220020562</v>
      </c>
      <c r="W4253" s="57">
        <f t="shared" si="1075"/>
        <v>9.1940344226770776E-17</v>
      </c>
      <c r="X4253" s="57">
        <f>MAX((SetUp!$B$56*(1-($H4253/SetUp!$B$56)^2)*TANH(($B4253-$D4253)/SetUp!$B$56))/(1+$H4253/SetUp!$B$56*TANH(($B4253-$D4253)/SetUp!$B$56)),0)</f>
        <v>0</v>
      </c>
    </row>
    <row r="4254" spans="1:24" x14ac:dyDescent="0.3">
      <c r="A4254" s="64">
        <v>30916</v>
      </c>
      <c r="B4254" s="57">
        <v>8.1940000000000008</v>
      </c>
      <c r="C4254" s="57">
        <v>0</v>
      </c>
      <c r="D4254" s="57">
        <v>4.016</v>
      </c>
      <c r="E4254" s="57">
        <f t="shared" si="1067"/>
        <v>4.016</v>
      </c>
      <c r="F4254" s="57">
        <f t="shared" si="1068"/>
        <v>0</v>
      </c>
      <c r="G4254" s="57">
        <f t="shared" si="1069"/>
        <v>5.9249464095012527E-3</v>
      </c>
      <c r="H4254" s="57">
        <f>IF(Q4253&gt;SetUp!$B$56,SetUp!$B$56,Q4253)</f>
        <v>9.7315457428309214E-12</v>
      </c>
      <c r="I4254" s="57">
        <f t="shared" si="1074"/>
        <v>0.60358354263549518</v>
      </c>
      <c r="J4254" s="57">
        <f>MIN(F4254,H4254,(1-EXP(-SetUp!$B$52*H4254/SetUp!$B$56))*F4254)</f>
        <v>0</v>
      </c>
      <c r="K4254" s="57">
        <f t="shared" si="1070"/>
        <v>9.7315457428309214E-12</v>
      </c>
      <c r="L4254" s="57">
        <f>IF(I4254&lt;=0,0,MIN(SetUp!$B$50*I4254^SetUp!$B$55,I4254))</f>
        <v>8.8225033915521282E-3</v>
      </c>
      <c r="M4254" s="57">
        <f t="shared" si="1071"/>
        <v>0.59476103924394308</v>
      </c>
      <c r="N4254" s="57">
        <f>IF(SetUp!$B$62=0,X4254,(B4254-E4254)*(1-(H4254/SetUp!$B$66/SetUp!$B$56)))</f>
        <v>4.1720750535904996</v>
      </c>
      <c r="O4254" s="57">
        <f>K4254*SetUp!$B$65</f>
        <v>0</v>
      </c>
      <c r="P4254" s="57">
        <f>MIN(SetUp!$B$54*L4254^SetUp!$B$51,L4254)</f>
        <v>4.9075427020363284E-3</v>
      </c>
      <c r="Q4254" s="57">
        <f t="shared" si="1072"/>
        <v>4.1720750536002313</v>
      </c>
      <c r="R4254" s="57">
        <f>IF((H4254+N4254-O4254)&gt;SetUp!$B$56,T4253+H4254+N4254-O4254-SetUp!$B$56,T4253)</f>
        <v>0</v>
      </c>
      <c r="S4254" s="57">
        <f>R4254*SetUp!$B$65</f>
        <v>0</v>
      </c>
      <c r="T4254" s="57">
        <f>IF((R4254-S4254)&lt;SetUp!$B$53,R4254-S4254,SetUp!$B$53)</f>
        <v>0</v>
      </c>
      <c r="U4254" s="57">
        <f t="shared" si="1073"/>
        <v>0.59476103924394308</v>
      </c>
      <c r="V4254" s="57">
        <f>(L4254-P4254)/1000*SetUp!$B$13*1000000/SetUp!$B$48</f>
        <v>0.22267389310084654</v>
      </c>
      <c r="W4254" s="57">
        <f t="shared" si="1075"/>
        <v>2.445960101127298E-16</v>
      </c>
      <c r="X4254" s="57">
        <f>MAX((SetUp!$B$56*(1-($H4254/SetUp!$B$56)^2)*TANH(($B4254-$D4254)/SetUp!$B$56))/(1+$H4254/SetUp!$B$56*TANH(($B4254-$D4254)/SetUp!$B$56)),0)</f>
        <v>4.1720750535904996</v>
      </c>
    </row>
    <row r="4255" spans="1:24" x14ac:dyDescent="0.3">
      <c r="A4255" s="64">
        <v>30917</v>
      </c>
      <c r="B4255" s="57">
        <v>4.5590000000000002</v>
      </c>
      <c r="C4255" s="57">
        <v>0</v>
      </c>
      <c r="D4255" s="57">
        <v>4.016</v>
      </c>
      <c r="E4255" s="57">
        <f t="shared" si="1067"/>
        <v>4.016</v>
      </c>
      <c r="F4255" s="57">
        <f t="shared" si="1068"/>
        <v>0</v>
      </c>
      <c r="G4255" s="57">
        <f t="shared" si="1069"/>
        <v>2.6193555460130025E-3</v>
      </c>
      <c r="H4255" s="57">
        <f>IF(Q4254&gt;SetUp!$B$56,SetUp!$B$56,Q4254)</f>
        <v>4.1720750536002313</v>
      </c>
      <c r="I4255" s="57">
        <f t="shared" si="1074"/>
        <v>0.59738039478995608</v>
      </c>
      <c r="J4255" s="57">
        <f>MIN(F4255,H4255,(1-EXP(-SetUp!$B$52*H4255/SetUp!$B$56))*F4255)</f>
        <v>0</v>
      </c>
      <c r="K4255" s="57">
        <f t="shared" si="1070"/>
        <v>4.1720750536002313</v>
      </c>
      <c r="L4255" s="57">
        <f>IF(I4255&lt;=0,0,MIN(SetUp!$B$50*I4255^SetUp!$B$55,I4255))</f>
        <v>8.6719039767066686E-3</v>
      </c>
      <c r="M4255" s="57">
        <f t="shared" si="1071"/>
        <v>0.58870849081324939</v>
      </c>
      <c r="N4255" s="57">
        <f>IF(SetUp!$B$62=0,X4255,(B4255-E4255)*(1-(H4255/SetUp!$B$66/SetUp!$B$56)))</f>
        <v>0.54038064445398715</v>
      </c>
      <c r="O4255" s="57">
        <f>K4255*SetUp!$B$65</f>
        <v>0</v>
      </c>
      <c r="P4255" s="57">
        <f>MIN(SetUp!$B$54*L4255^SetUp!$B$51,L4255)</f>
        <v>4.8251844329321872E-3</v>
      </c>
      <c r="Q4255" s="57">
        <f t="shared" si="1072"/>
        <v>4.7124556980542183</v>
      </c>
      <c r="R4255" s="57">
        <f>IF((H4255+N4255-O4255)&gt;SetUp!$B$56,T4254+H4255+N4255-O4255-SetUp!$B$56,T4254)</f>
        <v>0</v>
      </c>
      <c r="S4255" s="57">
        <f>R4255*SetUp!$B$65</f>
        <v>0</v>
      </c>
      <c r="T4255" s="57">
        <f>IF((R4255-S4255)&lt;SetUp!$B$53,R4255-S4255,SetUp!$B$53)</f>
        <v>0</v>
      </c>
      <c r="U4255" s="57">
        <f t="shared" si="1073"/>
        <v>0.58870849081324939</v>
      </c>
      <c r="V4255" s="57">
        <f>(L4255-P4255)/1000*SetUp!$B$13*1000000/SetUp!$B$48</f>
        <v>0.21879249484502877</v>
      </c>
      <c r="W4255" s="57">
        <f t="shared" si="1075"/>
        <v>-6.9388939039072284E-16</v>
      </c>
      <c r="X4255" s="57">
        <f>MAX((SetUp!$B$56*(1-($H4255/SetUp!$B$56)^2)*TANH(($B4255-$D4255)/SetUp!$B$56))/(1+$H4255/SetUp!$B$56*TANH(($B4255-$D4255)/SetUp!$B$56)),0)</f>
        <v>0.54038064445398715</v>
      </c>
    </row>
    <row r="4256" spans="1:24" x14ac:dyDescent="0.3">
      <c r="A4256" s="64">
        <v>30918</v>
      </c>
      <c r="B4256" s="57">
        <v>0.77900000000000003</v>
      </c>
      <c r="C4256" s="57">
        <v>0</v>
      </c>
      <c r="D4256" s="57">
        <v>4.016</v>
      </c>
      <c r="E4256" s="57">
        <f t="shared" si="1067"/>
        <v>0.77900000000000003</v>
      </c>
      <c r="F4256" s="57">
        <f t="shared" si="1068"/>
        <v>3.2370000000000001</v>
      </c>
      <c r="G4256" s="57">
        <f t="shared" si="1069"/>
        <v>0</v>
      </c>
      <c r="H4256" s="57">
        <f>IF(Q4255&gt;SetUp!$B$56,SetUp!$B$56,Q4255)</f>
        <v>4.7124556980542183</v>
      </c>
      <c r="I4256" s="57">
        <f t="shared" si="1074"/>
        <v>0.58870849081324939</v>
      </c>
      <c r="J4256" s="57">
        <f>MIN(F4256,H4256,(1-EXP(-SetUp!$B$52*H4256/SetUp!$B$56))*F4256)</f>
        <v>1.6868901922630206</v>
      </c>
      <c r="K4256" s="57">
        <f t="shared" si="1070"/>
        <v>3.0255655057911977</v>
      </c>
      <c r="L4256" s="57">
        <f>IF(I4256&lt;=0,0,MIN(SetUp!$B$50*I4256^SetUp!$B$55,I4256))</f>
        <v>8.4631106110796325E-3</v>
      </c>
      <c r="M4256" s="57">
        <f t="shared" si="1071"/>
        <v>0.58024538020216976</v>
      </c>
      <c r="N4256" s="57">
        <f>IF(SetUp!$B$62=0,X4256,(B4256-E4256)*(1-(H4256/SetUp!$B$66/SetUp!$B$56)))</f>
        <v>0</v>
      </c>
      <c r="O4256" s="57">
        <f>K4256*SetUp!$B$65</f>
        <v>0</v>
      </c>
      <c r="P4256" s="57">
        <f>MIN(SetUp!$B$54*L4256^SetUp!$B$51,L4256)</f>
        <v>4.7109612987674687E-3</v>
      </c>
      <c r="Q4256" s="57">
        <f t="shared" si="1072"/>
        <v>3.0255655057911977</v>
      </c>
      <c r="R4256" s="57">
        <f>IF((H4256+N4256-O4256)&gt;SetUp!$B$56,T4255+H4256+N4256-O4256-SetUp!$B$56,T4255)</f>
        <v>0</v>
      </c>
      <c r="S4256" s="57">
        <f>R4256*SetUp!$B$65</f>
        <v>0</v>
      </c>
      <c r="T4256" s="57">
        <f>IF((R4256-S4256)&lt;SetUp!$B$53,R4256-S4256,SetUp!$B$53)</f>
        <v>0</v>
      </c>
      <c r="U4256" s="57">
        <f t="shared" si="1073"/>
        <v>0.58024538020216976</v>
      </c>
      <c r="V4256" s="57">
        <f>(L4256-P4256)/1000*SetUp!$B$13*1000000/SetUp!$B$48</f>
        <v>0.21341355919758889</v>
      </c>
      <c r="W4256" s="57">
        <f t="shared" si="1075"/>
        <v>-1.0581813203458523E-16</v>
      </c>
      <c r="X4256" s="57">
        <f>MAX((SetUp!$B$56*(1-($H4256/SetUp!$B$56)^2)*TANH(($B4256-$D4256)/SetUp!$B$56))/(1+$H4256/SetUp!$B$56*TANH(($B4256-$D4256)/SetUp!$B$56)),0)</f>
        <v>0</v>
      </c>
    </row>
    <row r="4257" spans="1:24" x14ac:dyDescent="0.3">
      <c r="A4257" s="64">
        <v>30919</v>
      </c>
      <c r="B4257" s="57">
        <v>2.0390000000000001</v>
      </c>
      <c r="C4257" s="57">
        <v>0</v>
      </c>
      <c r="D4257" s="57">
        <v>4.016</v>
      </c>
      <c r="E4257" s="57">
        <f t="shared" si="1067"/>
        <v>2.0390000000000001</v>
      </c>
      <c r="F4257" s="57">
        <f t="shared" si="1068"/>
        <v>1.9769999999999999</v>
      </c>
      <c r="G4257" s="57">
        <f t="shared" si="1069"/>
        <v>0</v>
      </c>
      <c r="H4257" s="57">
        <f>IF(Q4256&gt;SetUp!$B$56,SetUp!$B$56,Q4256)</f>
        <v>3.0255655057911977</v>
      </c>
      <c r="I4257" s="57">
        <f t="shared" si="1074"/>
        <v>0.58024538020216976</v>
      </c>
      <c r="J4257" s="57">
        <f>MIN(F4257,H4257,(1-EXP(-SetUp!$B$52*H4257/SetUp!$B$56))*F4257)</f>
        <v>0.74475718731713858</v>
      </c>
      <c r="K4257" s="57">
        <f t="shared" si="1070"/>
        <v>2.2808083184740591</v>
      </c>
      <c r="L4257" s="57">
        <f>IF(I4257&lt;=0,0,MIN(SetUp!$B$50*I4257^SetUp!$B$55,I4257))</f>
        <v>8.2613116033243804E-3</v>
      </c>
      <c r="M4257" s="57">
        <f t="shared" si="1071"/>
        <v>0.57198406859884543</v>
      </c>
      <c r="N4257" s="57">
        <f>IF(SetUp!$B$62=0,X4257,(B4257-E4257)*(1-(H4257/SetUp!$B$66/SetUp!$B$56)))</f>
        <v>0</v>
      </c>
      <c r="O4257" s="57">
        <f>K4257*SetUp!$B$65</f>
        <v>0</v>
      </c>
      <c r="P4257" s="57">
        <f>MIN(SetUp!$B$54*L4257^SetUp!$B$51,L4257)</f>
        <v>4.6005189604359882E-3</v>
      </c>
      <c r="Q4257" s="57">
        <f t="shared" si="1072"/>
        <v>2.2808083184740591</v>
      </c>
      <c r="R4257" s="57">
        <f>IF((H4257+N4257-O4257)&gt;SetUp!$B$56,T4256+H4257+N4257-O4257-SetUp!$B$56,T4256)</f>
        <v>0</v>
      </c>
      <c r="S4257" s="57">
        <f>R4257*SetUp!$B$65</f>
        <v>0</v>
      </c>
      <c r="T4257" s="57">
        <f>IF((R4257-S4257)&lt;SetUp!$B$53,R4257-S4257,SetUp!$B$53)</f>
        <v>0</v>
      </c>
      <c r="U4257" s="57">
        <f t="shared" si="1073"/>
        <v>0.57198406859884543</v>
      </c>
      <c r="V4257" s="57">
        <f>(L4257-P4257)/1000*SetUp!$B$13*1000000/SetUp!$B$48</f>
        <v>0.20821740351311527</v>
      </c>
      <c r="W4257" s="57">
        <f t="shared" si="1075"/>
        <v>-1.700029006457271E-16</v>
      </c>
      <c r="X4257" s="57">
        <f>MAX((SetUp!$B$56*(1-($H4257/SetUp!$B$56)^2)*TANH(($B4257-$D4257)/SetUp!$B$56))/(1+$H4257/SetUp!$B$56*TANH(($B4257-$D4257)/SetUp!$B$56)),0)</f>
        <v>0</v>
      </c>
    </row>
    <row r="4258" spans="1:24" x14ac:dyDescent="0.3">
      <c r="A4258" s="64">
        <v>30920</v>
      </c>
      <c r="B4258" s="57">
        <v>6.2729999999999997</v>
      </c>
      <c r="C4258" s="57">
        <v>0</v>
      </c>
      <c r="D4258" s="57">
        <v>4.016</v>
      </c>
      <c r="E4258" s="57">
        <f t="shared" si="1067"/>
        <v>4.016</v>
      </c>
      <c r="F4258" s="57">
        <f t="shared" si="1068"/>
        <v>0</v>
      </c>
      <c r="G4258" s="57">
        <f t="shared" si="1069"/>
        <v>6.6275376076867509E-3</v>
      </c>
      <c r="H4258" s="57">
        <f>IF(Q4257&gt;SetUp!$B$56,SetUp!$B$56,Q4257)</f>
        <v>2.2808083184740591</v>
      </c>
      <c r="I4258" s="57">
        <f t="shared" si="1074"/>
        <v>0.57861160620653218</v>
      </c>
      <c r="J4258" s="57">
        <f>MIN(F4258,H4258,(1-EXP(-SetUp!$B$52*H4258/SetUp!$B$56))*F4258)</f>
        <v>0</v>
      </c>
      <c r="K4258" s="57">
        <f t="shared" si="1070"/>
        <v>2.2808083184740591</v>
      </c>
      <c r="L4258" s="57">
        <f>IF(I4258&lt;=0,0,MIN(SetUp!$B$50*I4258^SetUp!$B$55,I4258))</f>
        <v>8.2225795863906988E-3</v>
      </c>
      <c r="M4258" s="57">
        <f t="shared" si="1071"/>
        <v>0.57038902662014146</v>
      </c>
      <c r="N4258" s="57">
        <f>IF(SetUp!$B$62=0,X4258,(B4258-E4258)*(1-(H4258/SetUp!$B$66/SetUp!$B$56)))</f>
        <v>2.2503724623923129</v>
      </c>
      <c r="O4258" s="57">
        <f>K4258*SetUp!$B$65</f>
        <v>0</v>
      </c>
      <c r="P4258" s="57">
        <f>MIN(SetUp!$B$54*L4258^SetUp!$B$51,L4258)</f>
        <v>4.5793161450080333E-3</v>
      </c>
      <c r="Q4258" s="57">
        <f t="shared" si="1072"/>
        <v>4.5311807808663715</v>
      </c>
      <c r="R4258" s="57">
        <f>IF((H4258+N4258-O4258)&gt;SetUp!$B$56,T4257+H4258+N4258-O4258-SetUp!$B$56,T4257)</f>
        <v>0</v>
      </c>
      <c r="S4258" s="57">
        <f>R4258*SetUp!$B$65</f>
        <v>0</v>
      </c>
      <c r="T4258" s="57">
        <f>IF((R4258-S4258)&lt;SetUp!$B$53,R4258-S4258,SetUp!$B$53)</f>
        <v>0</v>
      </c>
      <c r="U4258" s="57">
        <f t="shared" si="1073"/>
        <v>0.57038902662014146</v>
      </c>
      <c r="V4258" s="57">
        <f>(L4258-P4258)/1000*SetUp!$B$13*1000000/SetUp!$B$48</f>
        <v>0.20722038314642746</v>
      </c>
      <c r="W4258" s="57">
        <f t="shared" si="1075"/>
        <v>-5.7766291750027676E-16</v>
      </c>
      <c r="X4258" s="57">
        <f>MAX((SetUp!$B$56*(1-($H4258/SetUp!$B$56)^2)*TANH(($B4258-$D4258)/SetUp!$B$56))/(1+$H4258/SetUp!$B$56*TANH(($B4258-$D4258)/SetUp!$B$56)),0)</f>
        <v>2.2503724623923129</v>
      </c>
    </row>
    <row r="4259" spans="1:24" x14ac:dyDescent="0.3">
      <c r="A4259" s="64">
        <v>30921</v>
      </c>
      <c r="B4259" s="57">
        <v>1.917</v>
      </c>
      <c r="C4259" s="57">
        <v>0</v>
      </c>
      <c r="D4259" s="57">
        <v>4.016</v>
      </c>
      <c r="E4259" s="57">
        <f t="shared" si="1067"/>
        <v>1.917</v>
      </c>
      <c r="F4259" s="57">
        <f t="shared" si="1068"/>
        <v>2.0990000000000002</v>
      </c>
      <c r="G4259" s="57">
        <f t="shared" si="1069"/>
        <v>0</v>
      </c>
      <c r="H4259" s="57">
        <f>IF(Q4258&gt;SetUp!$B$56,SetUp!$B$56,Q4258)</f>
        <v>4.5311807808663715</v>
      </c>
      <c r="I4259" s="57">
        <f t="shared" si="1074"/>
        <v>0.57038902662014146</v>
      </c>
      <c r="J4259" s="57">
        <f>MIN(F4259,H4259,(1-EXP(-SetUp!$B$52*H4259/SetUp!$B$56))*F4259)</f>
        <v>1.064969736712021</v>
      </c>
      <c r="K4259" s="57">
        <f t="shared" si="1070"/>
        <v>3.4662110441543508</v>
      </c>
      <c r="L4259" s="57">
        <f>IF(I4259&lt;=0,0,MIN(SetUp!$B$50*I4259^SetUp!$B$55,I4259))</f>
        <v>8.0287534327921836E-3</v>
      </c>
      <c r="M4259" s="57">
        <f t="shared" si="1071"/>
        <v>0.56236027318734927</v>
      </c>
      <c r="N4259" s="57">
        <f>IF(SetUp!$B$62=0,X4259,(B4259-E4259)*(1-(H4259/SetUp!$B$66/SetUp!$B$56)))</f>
        <v>0</v>
      </c>
      <c r="O4259" s="57">
        <f>K4259*SetUp!$B$65</f>
        <v>0</v>
      </c>
      <c r="P4259" s="57">
        <f>MIN(SetUp!$B$54*L4259^SetUp!$B$51,L4259)</f>
        <v>4.4731854655300036E-3</v>
      </c>
      <c r="Q4259" s="57">
        <f t="shared" si="1072"/>
        <v>3.4662110441543508</v>
      </c>
      <c r="R4259" s="57">
        <f>IF((H4259+N4259-O4259)&gt;SetUp!$B$56,T4258+H4259+N4259-O4259-SetUp!$B$56,T4258)</f>
        <v>0</v>
      </c>
      <c r="S4259" s="57">
        <f>R4259*SetUp!$B$65</f>
        <v>0</v>
      </c>
      <c r="T4259" s="57">
        <f>IF((R4259-S4259)&lt;SetUp!$B$53,R4259-S4259,SetUp!$B$53)</f>
        <v>0</v>
      </c>
      <c r="U4259" s="57">
        <f t="shared" si="1073"/>
        <v>0.56236027318734927</v>
      </c>
      <c r="V4259" s="57">
        <f>(L4259-P4259)/1000*SetUp!$B$13*1000000/SetUp!$B$48</f>
        <v>0.20223246776785742</v>
      </c>
      <c r="W4259" s="57">
        <f t="shared" si="1075"/>
        <v>1.0408340855860843E-16</v>
      </c>
      <c r="X4259" s="57">
        <f>MAX((SetUp!$B$56*(1-($H4259/SetUp!$B$56)^2)*TANH(($B4259-$D4259)/SetUp!$B$56))/(1+$H4259/SetUp!$B$56*TANH(($B4259-$D4259)/SetUp!$B$56)),0)</f>
        <v>0</v>
      </c>
    </row>
    <row r="4260" spans="1:24" x14ac:dyDescent="0.3">
      <c r="A4260" s="64">
        <v>30922</v>
      </c>
      <c r="B4260" s="57">
        <v>7.0999999999999994E-2</v>
      </c>
      <c r="C4260" s="57">
        <v>0</v>
      </c>
      <c r="D4260" s="57">
        <v>4.016</v>
      </c>
      <c r="E4260" s="57">
        <f t="shared" si="1067"/>
        <v>7.0999999999999994E-2</v>
      </c>
      <c r="F4260" s="57">
        <f t="shared" si="1068"/>
        <v>3.9449999999999998</v>
      </c>
      <c r="G4260" s="57">
        <f t="shared" si="1069"/>
        <v>0</v>
      </c>
      <c r="H4260" s="57">
        <f>IF(Q4259&gt;SetUp!$B$56,SetUp!$B$56,Q4259)</f>
        <v>3.4662110441543508</v>
      </c>
      <c r="I4260" s="57">
        <f t="shared" si="1074"/>
        <v>0.56236027318734927</v>
      </c>
      <c r="J4260" s="57">
        <f>MIN(F4260,H4260,(1-EXP(-SetUp!$B$52*H4260/SetUp!$B$56))*F4260)</f>
        <v>1.649723125662343</v>
      </c>
      <c r="K4260" s="57">
        <f t="shared" si="1070"/>
        <v>1.8164879184920077</v>
      </c>
      <c r="L4260" s="57">
        <f>IF(I4260&lt;=0,0,MIN(SetUp!$B$50*I4260^SetUp!$B$55,I4260))</f>
        <v>7.8412850133654372E-3</v>
      </c>
      <c r="M4260" s="57">
        <f t="shared" si="1071"/>
        <v>0.55451898817398382</v>
      </c>
      <c r="N4260" s="57">
        <f>IF(SetUp!$B$62=0,X4260,(B4260-E4260)*(1-(H4260/SetUp!$B$66/SetUp!$B$56)))</f>
        <v>0</v>
      </c>
      <c r="O4260" s="57">
        <f>K4260*SetUp!$B$65</f>
        <v>0</v>
      </c>
      <c r="P4260" s="57">
        <f>MIN(SetUp!$B$54*L4260^SetUp!$B$51,L4260)</f>
        <v>4.3704945343974759E-3</v>
      </c>
      <c r="Q4260" s="57">
        <f t="shared" si="1072"/>
        <v>1.8164879184920077</v>
      </c>
      <c r="R4260" s="57">
        <f>IF((H4260+N4260-O4260)&gt;SetUp!$B$56,T4259+H4260+N4260-O4260-SetUp!$B$56,T4259)</f>
        <v>0</v>
      </c>
      <c r="S4260" s="57">
        <f>R4260*SetUp!$B$65</f>
        <v>0</v>
      </c>
      <c r="T4260" s="57">
        <f>IF((R4260-S4260)&lt;SetUp!$B$53,R4260-S4260,SetUp!$B$53)</f>
        <v>0</v>
      </c>
      <c r="U4260" s="57">
        <f t="shared" si="1073"/>
        <v>0.55451898817398382</v>
      </c>
      <c r="V4260" s="57">
        <f>(L4260-P4260)/1000*SetUp!$B$13*1000000/SetUp!$B$48</f>
        <v>0.19741052066214587</v>
      </c>
      <c r="W4260" s="57">
        <f t="shared" si="1075"/>
        <v>9.7144514654701197E-17</v>
      </c>
      <c r="X4260" s="57">
        <f>MAX((SetUp!$B$56*(1-($H4260/SetUp!$B$56)^2)*TANH(($B4260-$D4260)/SetUp!$B$56))/(1+$H4260/SetUp!$B$56*TANH(($B4260-$D4260)/SetUp!$B$56)),0)</f>
        <v>0</v>
      </c>
    </row>
    <row r="4261" spans="1:24" x14ac:dyDescent="0.3">
      <c r="A4261" s="64">
        <v>30923</v>
      </c>
      <c r="B4261" s="57">
        <v>0.58799999999999997</v>
      </c>
      <c r="C4261" s="57">
        <v>0</v>
      </c>
      <c r="D4261" s="57">
        <v>4.016</v>
      </c>
      <c r="E4261" s="57">
        <f t="shared" si="1067"/>
        <v>0.58799999999999997</v>
      </c>
      <c r="F4261" s="57">
        <f t="shared" si="1068"/>
        <v>3.4279999999999999</v>
      </c>
      <c r="G4261" s="57">
        <f t="shared" si="1069"/>
        <v>0</v>
      </c>
      <c r="H4261" s="57">
        <f>IF(Q4260&gt;SetUp!$B$56,SetUp!$B$56,Q4260)</f>
        <v>1.8164879184920077</v>
      </c>
      <c r="I4261" s="57">
        <f t="shared" si="1074"/>
        <v>0.55451898817398382</v>
      </c>
      <c r="J4261" s="57">
        <f>MIN(F4261,H4261,(1-EXP(-SetUp!$B$52*H4261/SetUp!$B$56))*F4261)</f>
        <v>0.8470675110188346</v>
      </c>
      <c r="K4261" s="57">
        <f t="shared" si="1070"/>
        <v>0.96942040747317315</v>
      </c>
      <c r="L4261" s="57">
        <f>IF(I4261&lt;=0,0,MIN(SetUp!$B$50*I4261^SetUp!$B$55,I4261))</f>
        <v>7.6599080186148675E-3</v>
      </c>
      <c r="M4261" s="57">
        <f t="shared" si="1071"/>
        <v>0.54685908015536899</v>
      </c>
      <c r="N4261" s="57">
        <f>IF(SetUp!$B$62=0,X4261,(B4261-E4261)*(1-(H4261/SetUp!$B$66/SetUp!$B$56)))</f>
        <v>0</v>
      </c>
      <c r="O4261" s="57">
        <f>K4261*SetUp!$B$65</f>
        <v>0</v>
      </c>
      <c r="P4261" s="57">
        <f>MIN(SetUp!$B$54*L4261^SetUp!$B$51,L4261)</f>
        <v>4.2711005929770476E-3</v>
      </c>
      <c r="Q4261" s="57">
        <f t="shared" si="1072"/>
        <v>0.96942040747317315</v>
      </c>
      <c r="R4261" s="57">
        <f>IF((H4261+N4261-O4261)&gt;SetUp!$B$56,T4260+H4261+N4261-O4261-SetUp!$B$56,T4260)</f>
        <v>0</v>
      </c>
      <c r="S4261" s="57">
        <f>R4261*SetUp!$B$65</f>
        <v>0</v>
      </c>
      <c r="T4261" s="57">
        <f>IF((R4261-S4261)&lt;SetUp!$B$53,R4261-S4261,SetUp!$B$53)</f>
        <v>0</v>
      </c>
      <c r="U4261" s="57">
        <f t="shared" si="1073"/>
        <v>0.54685908015536899</v>
      </c>
      <c r="V4261" s="57">
        <f>(L4261-P4261)/1000*SetUp!$B$13*1000000/SetUp!$B$48</f>
        <v>0.19274751454251748</v>
      </c>
      <c r="W4261" s="57">
        <f t="shared" si="1075"/>
        <v>1.5352302762394743E-16</v>
      </c>
      <c r="X4261" s="57">
        <f>MAX((SetUp!$B$56*(1-($H4261/SetUp!$B$56)^2)*TANH(($B4261-$D4261)/SetUp!$B$56))/(1+$H4261/SetUp!$B$56*TANH(($B4261-$D4261)/SetUp!$B$56)),0)</f>
        <v>0</v>
      </c>
    </row>
    <row r="4262" spans="1:24" x14ac:dyDescent="0.3">
      <c r="A4262" s="64">
        <v>30924</v>
      </c>
      <c r="B4262" s="57">
        <v>0.32200000000000001</v>
      </c>
      <c r="C4262" s="57">
        <v>0</v>
      </c>
      <c r="D4262" s="57">
        <v>4.016</v>
      </c>
      <c r="E4262" s="57">
        <f t="shared" si="1067"/>
        <v>0.32200000000000001</v>
      </c>
      <c r="F4262" s="57">
        <f t="shared" si="1068"/>
        <v>3.694</v>
      </c>
      <c r="G4262" s="57">
        <f t="shared" si="1069"/>
        <v>0</v>
      </c>
      <c r="H4262" s="57">
        <f>IF(Q4261&gt;SetUp!$B$56,SetUp!$B$56,Q4261)</f>
        <v>0.96942040747317315</v>
      </c>
      <c r="I4262" s="57">
        <f t="shared" si="1074"/>
        <v>0.54685908015536899</v>
      </c>
      <c r="J4262" s="57">
        <f>MIN(F4262,H4262,(1-EXP(-SetUp!$B$52*H4262/SetUp!$B$56))*F4262)</f>
        <v>0.51922125561238908</v>
      </c>
      <c r="K4262" s="57">
        <f t="shared" si="1070"/>
        <v>0.45019915186078407</v>
      </c>
      <c r="L4262" s="57">
        <f>IF(I4262&lt;=0,0,MIN(SetUp!$B$50*I4262^SetUp!$B$55,I4262))</f>
        <v>7.4843696749179343E-3</v>
      </c>
      <c r="M4262" s="57">
        <f t="shared" si="1071"/>
        <v>0.53937471048045105</v>
      </c>
      <c r="N4262" s="57">
        <f>IF(SetUp!$B$62=0,X4262,(B4262-E4262)*(1-(H4262/SetUp!$B$66/SetUp!$B$56)))</f>
        <v>0</v>
      </c>
      <c r="O4262" s="57">
        <f>K4262*SetUp!$B$65</f>
        <v>0</v>
      </c>
      <c r="P4262" s="57">
        <f>MIN(SetUp!$B$54*L4262^SetUp!$B$51,L4262)</f>
        <v>4.1748680846262704E-3</v>
      </c>
      <c r="Q4262" s="57">
        <f t="shared" si="1072"/>
        <v>0.45019915186078407</v>
      </c>
      <c r="R4262" s="57">
        <f>IF((H4262+N4262-O4262)&gt;SetUp!$B$56,T4261+H4262+N4262-O4262-SetUp!$B$56,T4261)</f>
        <v>0</v>
      </c>
      <c r="S4262" s="57">
        <f>R4262*SetUp!$B$65</f>
        <v>0</v>
      </c>
      <c r="T4262" s="57">
        <f>IF((R4262-S4262)&lt;SetUp!$B$53,R4262-S4262,SetUp!$B$53)</f>
        <v>0</v>
      </c>
      <c r="U4262" s="57">
        <f t="shared" si="1073"/>
        <v>0.53937471048045105</v>
      </c>
      <c r="V4262" s="57">
        <f>(L4262-P4262)/1000*SetUp!$B$13*1000000/SetUp!$B$48</f>
        <v>0.1882367823787349</v>
      </c>
      <c r="W4262" s="57">
        <f t="shared" si="1075"/>
        <v>-1.1275702593849246E-17</v>
      </c>
      <c r="X4262" s="57">
        <f>MAX((SetUp!$B$56*(1-($H4262/SetUp!$B$56)^2)*TANH(($B4262-$D4262)/SetUp!$B$56))/(1+$H4262/SetUp!$B$56*TANH(($B4262-$D4262)/SetUp!$B$56)),0)</f>
        <v>0</v>
      </c>
    </row>
    <row r="4263" spans="1:24" x14ac:dyDescent="0.3">
      <c r="A4263" s="64">
        <v>30925</v>
      </c>
      <c r="B4263" s="57">
        <v>1.679</v>
      </c>
      <c r="C4263" s="57">
        <v>0</v>
      </c>
      <c r="D4263" s="57">
        <v>4.016</v>
      </c>
      <c r="E4263" s="57">
        <f t="shared" si="1067"/>
        <v>1.679</v>
      </c>
      <c r="F4263" s="57">
        <f t="shared" si="1068"/>
        <v>2.3369999999999997</v>
      </c>
      <c r="G4263" s="57">
        <f t="shared" si="1069"/>
        <v>0</v>
      </c>
      <c r="H4263" s="57">
        <f>IF(Q4262&gt;SetUp!$B$56,SetUp!$B$56,Q4262)</f>
        <v>0.45019915186078407</v>
      </c>
      <c r="I4263" s="57">
        <f t="shared" si="1074"/>
        <v>0.53937471048045105</v>
      </c>
      <c r="J4263" s="57">
        <f>MIN(F4263,H4263,(1-EXP(-SetUp!$B$52*H4263/SetUp!$B$56))*F4263)</f>
        <v>0.15874425823605651</v>
      </c>
      <c r="K4263" s="57">
        <f t="shared" si="1070"/>
        <v>0.29145489362472754</v>
      </c>
      <c r="L4263" s="57">
        <f>IF(I4263&lt;=0,0,MIN(SetUp!$B$50*I4263^SetUp!$B$55,I4263))</f>
        <v>7.3144299375063624E-3</v>
      </c>
      <c r="M4263" s="57">
        <f t="shared" si="1071"/>
        <v>0.53206028054294463</v>
      </c>
      <c r="N4263" s="57">
        <f>IF(SetUp!$B$62=0,X4263,(B4263-E4263)*(1-(H4263/SetUp!$B$66/SetUp!$B$56)))</f>
        <v>0</v>
      </c>
      <c r="O4263" s="57">
        <f>K4263*SetUp!$B$65</f>
        <v>0</v>
      </c>
      <c r="P4263" s="57">
        <f>MIN(SetUp!$B$54*L4263^SetUp!$B$51,L4263)</f>
        <v>4.0816682279912449E-3</v>
      </c>
      <c r="Q4263" s="57">
        <f t="shared" si="1072"/>
        <v>0.29145489362472754</v>
      </c>
      <c r="R4263" s="57">
        <f>IF((H4263+N4263-O4263)&gt;SetUp!$B$56,T4262+H4263+N4263-O4263-SetUp!$B$56,T4262)</f>
        <v>0</v>
      </c>
      <c r="S4263" s="57">
        <f>R4263*SetUp!$B$65</f>
        <v>0</v>
      </c>
      <c r="T4263" s="57">
        <f>IF((R4263-S4263)&lt;SetUp!$B$53,R4263-S4263,SetUp!$B$53)</f>
        <v>0</v>
      </c>
      <c r="U4263" s="57">
        <f t="shared" si="1073"/>
        <v>0.53206028054294463</v>
      </c>
      <c r="V4263" s="57">
        <f>(L4263-P4263)/1000*SetUp!$B$13*1000000/SetUp!$B$48</f>
        <v>0.18387199576558452</v>
      </c>
      <c r="W4263" s="57">
        <f t="shared" si="1075"/>
        <v>2.8622937353617317E-17</v>
      </c>
      <c r="X4263" s="57">
        <f>MAX((SetUp!$B$56*(1-($H4263/SetUp!$B$56)^2)*TANH(($B4263-$D4263)/SetUp!$B$56))/(1+$H4263/SetUp!$B$56*TANH(($B4263-$D4263)/SetUp!$B$56)),0)</f>
        <v>0</v>
      </c>
    </row>
    <row r="4264" spans="1:24" x14ac:dyDescent="0.3">
      <c r="A4264" s="64">
        <v>30926</v>
      </c>
      <c r="B4264" s="57">
        <v>0.623</v>
      </c>
      <c r="C4264" s="57"/>
      <c r="D4264" s="57">
        <v>4.7469999999999999</v>
      </c>
      <c r="E4264" s="57">
        <f t="shared" si="1067"/>
        <v>0.623</v>
      </c>
      <c r="F4264" s="57">
        <f t="shared" si="1068"/>
        <v>4.1239999999999997</v>
      </c>
      <c r="G4264" s="57">
        <f t="shared" si="1069"/>
        <v>0</v>
      </c>
      <c r="H4264" s="57">
        <f>IF(Q4263&gt;SetUp!$B$56,SetUp!$B$56,Q4263)</f>
        <v>0.29145489362472754</v>
      </c>
      <c r="I4264" s="57">
        <f t="shared" si="1074"/>
        <v>0.53206028054294463</v>
      </c>
      <c r="J4264" s="57">
        <f>MIN(F4264,H4264,(1-EXP(-SetUp!$B$52*H4264/SetUp!$B$56))*F4264)</f>
        <v>0.18359409717210479</v>
      </c>
      <c r="K4264" s="57">
        <f t="shared" si="1070"/>
        <v>0.10786079645262275</v>
      </c>
      <c r="L4264" s="57">
        <f>IF(I4264&lt;=0,0,MIN(SetUp!$B$50*I4264^SetUp!$B$55,I4264))</f>
        <v>7.1498607385405682E-3</v>
      </c>
      <c r="M4264" s="57">
        <f t="shared" si="1071"/>
        <v>0.52491041980440412</v>
      </c>
      <c r="N4264" s="57">
        <f>IF(SetUp!$B$62=0,X4264,(B4264-E4264)*(1-(H4264/SetUp!$B$66/SetUp!$B$56)))</f>
        <v>0</v>
      </c>
      <c r="O4264" s="57">
        <f>K4264*SetUp!$B$65</f>
        <v>0</v>
      </c>
      <c r="P4264" s="57">
        <f>MIN(SetUp!$B$54*L4264^SetUp!$B$51,L4264)</f>
        <v>3.9913786192775184E-3</v>
      </c>
      <c r="Q4264" s="57">
        <f t="shared" si="1072"/>
        <v>0.10786079645262275</v>
      </c>
      <c r="R4264" s="57">
        <f>IF((H4264+N4264-O4264)&gt;SetUp!$B$56,T4263+H4264+N4264-O4264-SetUp!$B$56,T4263)</f>
        <v>0</v>
      </c>
      <c r="S4264" s="57">
        <f>R4264*SetUp!$B$65</f>
        <v>0</v>
      </c>
      <c r="T4264" s="57">
        <f>IF((R4264-S4264)&lt;SetUp!$B$53,R4264-S4264,SetUp!$B$53)</f>
        <v>0</v>
      </c>
      <c r="U4264" s="57">
        <f t="shared" si="1073"/>
        <v>0.52491041980440412</v>
      </c>
      <c r="V4264" s="57">
        <f>(L4264-P4264)/1000*SetUp!$B$13*1000000/SetUp!$B$48</f>
        <v>0.17964714477700175</v>
      </c>
      <c r="W4264" s="57">
        <f t="shared" si="1075"/>
        <v>1.0928757898653885E-16</v>
      </c>
      <c r="X4264" s="57">
        <f>MAX((SetUp!$B$56*(1-($H4264/SetUp!$B$56)^2)*TANH(($B4264-$D4264)/SetUp!$B$56))/(1+$H4264/SetUp!$B$56*TANH(($B4264-$D4264)/SetUp!$B$56)),0)</f>
        <v>0</v>
      </c>
    </row>
    <row r="4265" spans="1:24" x14ac:dyDescent="0.3">
      <c r="A4265" s="64">
        <v>30927</v>
      </c>
      <c r="B4265" s="57">
        <v>1.1319999999999999</v>
      </c>
      <c r="C4265" s="57"/>
      <c r="D4265" s="57">
        <v>4.7469999999999999</v>
      </c>
      <c r="E4265" s="57">
        <f t="shared" si="1067"/>
        <v>1.1319999999999999</v>
      </c>
      <c r="F4265" s="57">
        <f t="shared" si="1068"/>
        <v>3.6150000000000002</v>
      </c>
      <c r="G4265" s="57">
        <f t="shared" si="1069"/>
        <v>0</v>
      </c>
      <c r="H4265" s="57">
        <f>IF(Q4264&gt;SetUp!$B$56,SetUp!$B$56,Q4264)</f>
        <v>0.10786079645262275</v>
      </c>
      <c r="I4265" s="57">
        <f t="shared" si="1074"/>
        <v>0.52491041980440412</v>
      </c>
      <c r="J4265" s="57">
        <f>MIN(F4265,H4265,(1-EXP(-SetUp!$B$52*H4265/SetUp!$B$56))*F4265)</f>
        <v>6.0413980849685384E-2</v>
      </c>
      <c r="K4265" s="57">
        <f t="shared" si="1070"/>
        <v>4.744681560293737E-2</v>
      </c>
      <c r="L4265" s="57">
        <f>IF(I4265&lt;=0,0,MIN(SetUp!$B$50*I4265^SetUp!$B$55,I4265))</f>
        <v>6.990445286047791E-3</v>
      </c>
      <c r="M4265" s="57">
        <f t="shared" si="1071"/>
        <v>0.51791997451835636</v>
      </c>
      <c r="N4265" s="57">
        <f>IF(SetUp!$B$62=0,X4265,(B4265-E4265)*(1-(H4265/SetUp!$B$66/SetUp!$B$56)))</f>
        <v>0</v>
      </c>
      <c r="O4265" s="57">
        <f>K4265*SetUp!$B$65</f>
        <v>0</v>
      </c>
      <c r="P4265" s="57">
        <f>MIN(SetUp!$B$54*L4265^SetUp!$B$51,L4265)</f>
        <v>3.9038828612805664E-3</v>
      </c>
      <c r="Q4265" s="57">
        <f t="shared" si="1072"/>
        <v>4.744681560293737E-2</v>
      </c>
      <c r="R4265" s="57">
        <f>IF((H4265+N4265-O4265)&gt;SetUp!$B$56,T4264+H4265+N4265-O4265-SetUp!$B$56,T4264)</f>
        <v>0</v>
      </c>
      <c r="S4265" s="57">
        <f>R4265*SetUp!$B$65</f>
        <v>0</v>
      </c>
      <c r="T4265" s="57">
        <f>IF((R4265-S4265)&lt;SetUp!$B$53,R4265-S4265,SetUp!$B$53)</f>
        <v>0</v>
      </c>
      <c r="U4265" s="57">
        <f t="shared" si="1073"/>
        <v>0.51791997451835636</v>
      </c>
      <c r="V4265" s="57">
        <f>(L4265-P4265)/1000*SetUp!$B$13*1000000/SetUp!$B$48</f>
        <v>0.17555651919118276</v>
      </c>
      <c r="W4265" s="57">
        <f t="shared" si="1075"/>
        <v>1.0408340855860843E-17</v>
      </c>
      <c r="X4265" s="57">
        <f>MAX((SetUp!$B$56*(1-($H4265/SetUp!$B$56)^2)*TANH(($B4265-$D4265)/SetUp!$B$56))/(1+$H4265/SetUp!$B$56*TANH(($B4265-$D4265)/SetUp!$B$56)),0)</f>
        <v>0</v>
      </c>
    </row>
    <row r="4266" spans="1:24" x14ac:dyDescent="0.3">
      <c r="A4266" s="64">
        <v>30928</v>
      </c>
      <c r="B4266" s="57">
        <v>1.9890000000000001</v>
      </c>
      <c r="C4266" s="57"/>
      <c r="D4266" s="57">
        <v>4.7469999999999999</v>
      </c>
      <c r="E4266" s="57">
        <f t="shared" si="1067"/>
        <v>1.9890000000000001</v>
      </c>
      <c r="F4266" s="57">
        <f t="shared" si="1068"/>
        <v>2.758</v>
      </c>
      <c r="G4266" s="57">
        <f t="shared" si="1069"/>
        <v>0</v>
      </c>
      <c r="H4266" s="57">
        <f>IF(Q4265&gt;SetUp!$B$56,SetUp!$B$56,Q4265)</f>
        <v>4.744681560293737E-2</v>
      </c>
      <c r="I4266" s="57">
        <f t="shared" si="1074"/>
        <v>0.51791997451835636</v>
      </c>
      <c r="J4266" s="57">
        <f>MIN(F4266,H4266,(1-EXP(-SetUp!$B$52*H4266/SetUp!$B$56))*F4266)</f>
        <v>2.0371007903184673E-2</v>
      </c>
      <c r="K4266" s="57">
        <f t="shared" si="1070"/>
        <v>2.7075807699752697E-2</v>
      </c>
      <c r="L4266" s="57">
        <f>IF(I4266&lt;=0,0,MIN(SetUp!$B$50*I4266^SetUp!$B$55,I4266))</f>
        <v>6.8359774098545002E-3</v>
      </c>
      <c r="M4266" s="57">
        <f t="shared" si="1071"/>
        <v>0.51108399710850183</v>
      </c>
      <c r="N4266" s="57">
        <f>IF(SetUp!$B$62=0,X4266,(B4266-E4266)*(1-(H4266/SetUp!$B$66/SetUp!$B$56)))</f>
        <v>0</v>
      </c>
      <c r="O4266" s="57">
        <f>K4266*SetUp!$B$65</f>
        <v>0</v>
      </c>
      <c r="P4266" s="57">
        <f>MIN(SetUp!$B$54*L4266^SetUp!$B$51,L4266)</f>
        <v>3.8190702171496359E-3</v>
      </c>
      <c r="Q4266" s="57">
        <f t="shared" si="1072"/>
        <v>2.7075807699752697E-2</v>
      </c>
      <c r="R4266" s="57">
        <f>IF((H4266+N4266-O4266)&gt;SetUp!$B$56,T4265+H4266+N4266-O4266-SetUp!$B$56,T4265)</f>
        <v>0</v>
      </c>
      <c r="S4266" s="57">
        <f>R4266*SetUp!$B$65</f>
        <v>0</v>
      </c>
      <c r="T4266" s="57">
        <f>IF((R4266-S4266)&lt;SetUp!$B$53,R4266-S4266,SetUp!$B$53)</f>
        <v>0</v>
      </c>
      <c r="U4266" s="57">
        <f t="shared" si="1073"/>
        <v>0.51108399710850183</v>
      </c>
      <c r="V4266" s="57">
        <f>(L4266-P4266)/1000*SetUp!$B$13*1000000/SetUp!$B$48</f>
        <v>0.17159469098184588</v>
      </c>
      <c r="W4266" s="57">
        <f t="shared" si="1075"/>
        <v>-2.7148422399037031E-16</v>
      </c>
      <c r="X4266" s="57">
        <f>MAX((SetUp!$B$56*(1-($H4266/SetUp!$B$56)^2)*TANH(($B4266-$D4266)/SetUp!$B$56))/(1+$H4266/SetUp!$B$56*TANH(($B4266-$D4266)/SetUp!$B$56)),0)</f>
        <v>0</v>
      </c>
    </row>
    <row r="4267" spans="1:24" x14ac:dyDescent="0.3">
      <c r="A4267" s="64">
        <v>30929</v>
      </c>
      <c r="B4267" s="57">
        <v>2.6259999999999999</v>
      </c>
      <c r="C4267" s="57"/>
      <c r="D4267" s="57">
        <v>4.7469999999999999</v>
      </c>
      <c r="E4267" s="57">
        <f t="shared" si="1067"/>
        <v>2.6259999999999999</v>
      </c>
      <c r="F4267" s="57">
        <f t="shared" si="1068"/>
        <v>2.121</v>
      </c>
      <c r="G4267" s="57">
        <f t="shared" si="1069"/>
        <v>0</v>
      </c>
      <c r="H4267" s="57">
        <f>IF(Q4266&gt;SetUp!$B$56,SetUp!$B$56,Q4266)</f>
        <v>2.7075807699752697E-2</v>
      </c>
      <c r="I4267" s="57">
        <f t="shared" si="1074"/>
        <v>0.51108399710850183</v>
      </c>
      <c r="J4267" s="57">
        <f>MIN(F4267,H4267,(1-EXP(-SetUp!$B$52*H4267/SetUp!$B$56))*F4267)</f>
        <v>8.9541378752009196E-3</v>
      </c>
      <c r="K4267" s="57">
        <f t="shared" si="1070"/>
        <v>1.8121669824551778E-2</v>
      </c>
      <c r="L4267" s="57">
        <f>IF(I4267&lt;=0,0,MIN(SetUp!$B$50*I4267^SetUp!$B$55,I4267))</f>
        <v>6.686260950970112E-3</v>
      </c>
      <c r="M4267" s="57">
        <f t="shared" si="1071"/>
        <v>0.5043977361575317</v>
      </c>
      <c r="N4267" s="57">
        <f>IF(SetUp!$B$62=0,X4267,(B4267-E4267)*(1-(H4267/SetUp!$B$66/SetUp!$B$56)))</f>
        <v>0</v>
      </c>
      <c r="O4267" s="57">
        <f>K4267*SetUp!$B$65</f>
        <v>0</v>
      </c>
      <c r="P4267" s="57">
        <f>MIN(SetUp!$B$54*L4267^SetUp!$B$51,L4267)</f>
        <v>3.7368352870291084E-3</v>
      </c>
      <c r="Q4267" s="57">
        <f t="shared" si="1072"/>
        <v>1.8121669824551778E-2</v>
      </c>
      <c r="R4267" s="57">
        <f>IF((H4267+N4267-O4267)&gt;SetUp!$B$56,T4266+H4267+N4267-O4267-SetUp!$B$56,T4266)</f>
        <v>0</v>
      </c>
      <c r="S4267" s="57">
        <f>R4267*SetUp!$B$65</f>
        <v>0</v>
      </c>
      <c r="T4267" s="57">
        <f>IF((R4267-S4267)&lt;SetUp!$B$53,R4267-S4267,SetUp!$B$53)</f>
        <v>0</v>
      </c>
      <c r="U4267" s="57">
        <f t="shared" si="1073"/>
        <v>0.5043977361575317</v>
      </c>
      <c r="V4267" s="57">
        <f>(L4267-P4267)/1000*SetUp!$B$13*1000000/SetUp!$B$48</f>
        <v>0.16775649797968217</v>
      </c>
      <c r="W4267" s="57">
        <f t="shared" si="1075"/>
        <v>-4.4235448637408581E-17</v>
      </c>
      <c r="X4267" s="57">
        <f>MAX((SetUp!$B$56*(1-($H4267/SetUp!$B$56)^2)*TANH(($B4267-$D4267)/SetUp!$B$56))/(1+$H4267/SetUp!$B$56*TANH(($B4267-$D4267)/SetUp!$B$56)),0)</f>
        <v>0</v>
      </c>
    </row>
    <row r="4268" spans="1:24" x14ac:dyDescent="0.3">
      <c r="A4268" s="64">
        <v>30930</v>
      </c>
      <c r="B4268" s="57">
        <v>7.5999999999999998E-2</v>
      </c>
      <c r="C4268" s="57"/>
      <c r="D4268" s="57">
        <v>4.7469999999999999</v>
      </c>
      <c r="E4268" s="57">
        <f t="shared" si="1067"/>
        <v>7.5999999999999998E-2</v>
      </c>
      <c r="F4268" s="57">
        <f t="shared" si="1068"/>
        <v>4.6710000000000003</v>
      </c>
      <c r="G4268" s="57">
        <f t="shared" si="1069"/>
        <v>0</v>
      </c>
      <c r="H4268" s="57">
        <f>IF(Q4267&gt;SetUp!$B$56,SetUp!$B$56,Q4267)</f>
        <v>1.8121669824551778E-2</v>
      </c>
      <c r="I4268" s="57">
        <f t="shared" si="1074"/>
        <v>0.5043977361575317</v>
      </c>
      <c r="J4268" s="57">
        <f>MIN(F4268,H4268,(1-EXP(-SetUp!$B$52*H4268/SetUp!$B$56))*F4268)</f>
        <v>1.3207280357737427E-2</v>
      </c>
      <c r="K4268" s="57">
        <f t="shared" si="1070"/>
        <v>4.914389466814351E-3</v>
      </c>
      <c r="L4268" s="57">
        <f>IF(I4268&lt;=0,0,MIN(SetUp!$B$50*I4268^SetUp!$B$55,I4268))</f>
        <v>6.5411091911752716E-3</v>
      </c>
      <c r="M4268" s="57">
        <f t="shared" si="1071"/>
        <v>0.49785662696635641</v>
      </c>
      <c r="N4268" s="57">
        <f>IF(SetUp!$B$62=0,X4268,(B4268-E4268)*(1-(H4268/SetUp!$B$66/SetUp!$B$56)))</f>
        <v>0</v>
      </c>
      <c r="O4268" s="57">
        <f>K4268*SetUp!$B$65</f>
        <v>0</v>
      </c>
      <c r="P4268" s="57">
        <f>MIN(SetUp!$B$54*L4268^SetUp!$B$51,L4268)</f>
        <v>3.657077705875934E-3</v>
      </c>
      <c r="Q4268" s="57">
        <f t="shared" si="1072"/>
        <v>4.914389466814351E-3</v>
      </c>
      <c r="R4268" s="57">
        <f>IF((H4268+N4268-O4268)&gt;SetUp!$B$56,T4267+H4268+N4268-O4268-SetUp!$B$56,T4267)</f>
        <v>0</v>
      </c>
      <c r="S4268" s="57">
        <f>R4268*SetUp!$B$65</f>
        <v>0</v>
      </c>
      <c r="T4268" s="57">
        <f>IF((R4268-S4268)&lt;SetUp!$B$53,R4268-S4268,SetUp!$B$53)</f>
        <v>0</v>
      </c>
      <c r="U4268" s="57">
        <f t="shared" si="1073"/>
        <v>0.49785662696635641</v>
      </c>
      <c r="V4268" s="57">
        <f>(L4268-P4268)/1000*SetUp!$B$13*1000000/SetUp!$B$48</f>
        <v>0.16403702861610267</v>
      </c>
      <c r="W4268" s="57">
        <f t="shared" si="1075"/>
        <v>2.7755575615628914E-17</v>
      </c>
      <c r="X4268" s="57">
        <f>MAX((SetUp!$B$56*(1-($H4268/SetUp!$B$56)^2)*TANH(($B4268-$D4268)/SetUp!$B$56))/(1+$H4268/SetUp!$B$56*TANH(($B4268-$D4268)/SetUp!$B$56)),0)</f>
        <v>0</v>
      </c>
    </row>
    <row r="4269" spans="1:24" x14ac:dyDescent="0.3">
      <c r="A4269" s="64">
        <v>30931</v>
      </c>
      <c r="B4269" s="57">
        <v>0.152</v>
      </c>
      <c r="C4269" s="57"/>
      <c r="D4269" s="57">
        <v>4.7469999999999999</v>
      </c>
      <c r="E4269" s="57">
        <f t="shared" si="1067"/>
        <v>0.152</v>
      </c>
      <c r="F4269" s="57">
        <f t="shared" si="1068"/>
        <v>4.5949999999999998</v>
      </c>
      <c r="G4269" s="57">
        <f t="shared" si="1069"/>
        <v>0</v>
      </c>
      <c r="H4269" s="57">
        <f>IF(Q4268&gt;SetUp!$B$56,SetUp!$B$56,Q4268)</f>
        <v>4.914389466814351E-3</v>
      </c>
      <c r="I4269" s="57">
        <f t="shared" si="1074"/>
        <v>0.49785662696635641</v>
      </c>
      <c r="J4269" s="57">
        <f>MIN(F4269,H4269,(1-EXP(-SetUp!$B$52*H4269/SetUp!$B$56))*F4269)</f>
        <v>3.5270237354255028E-3</v>
      </c>
      <c r="K4269" s="57">
        <f t="shared" si="1070"/>
        <v>1.3873657313888481E-3</v>
      </c>
      <c r="L4269" s="57">
        <f>IF(I4269&lt;=0,0,MIN(SetUp!$B$50*I4269^SetUp!$B$55,I4269))</f>
        <v>6.4003443198369691E-3</v>
      </c>
      <c r="M4269" s="57">
        <f t="shared" si="1071"/>
        <v>0.49145628264651942</v>
      </c>
      <c r="N4269" s="57">
        <f>IF(SetUp!$B$62=0,X4269,(B4269-E4269)*(1-(H4269/SetUp!$B$66/SetUp!$B$56)))</f>
        <v>0</v>
      </c>
      <c r="O4269" s="57">
        <f>K4269*SetUp!$B$65</f>
        <v>0</v>
      </c>
      <c r="P4269" s="57">
        <f>MIN(SetUp!$B$54*L4269^SetUp!$B$51,L4269)</f>
        <v>3.5797018608922102E-3</v>
      </c>
      <c r="Q4269" s="57">
        <f t="shared" si="1072"/>
        <v>1.3873657313888481E-3</v>
      </c>
      <c r="R4269" s="57">
        <f>IF((H4269+N4269-O4269)&gt;SetUp!$B$56,T4268+H4269+N4269-O4269-SetUp!$B$56,T4268)</f>
        <v>0</v>
      </c>
      <c r="S4269" s="57">
        <f>R4269*SetUp!$B$65</f>
        <v>0</v>
      </c>
      <c r="T4269" s="57">
        <f>IF((R4269-S4269)&lt;SetUp!$B$53,R4269-S4269,SetUp!$B$53)</f>
        <v>0</v>
      </c>
      <c r="U4269" s="57">
        <f t="shared" si="1073"/>
        <v>0.49145628264651942</v>
      </c>
      <c r="V4269" s="57">
        <f>(L4269-P4269)/1000*SetUp!$B$13*1000000/SetUp!$B$48</f>
        <v>0.16043160766869799</v>
      </c>
      <c r="W4269" s="57">
        <f t="shared" si="1075"/>
        <v>1.8214596497756474E-17</v>
      </c>
      <c r="X4269" s="57">
        <f>MAX((SetUp!$B$56*(1-($H4269/SetUp!$B$56)^2)*TANH(($B4269-$D4269)/SetUp!$B$56))/(1+$H4269/SetUp!$B$56*TANH(($B4269-$D4269)/SetUp!$B$56)),0)</f>
        <v>0</v>
      </c>
    </row>
    <row r="4270" spans="1:24" x14ac:dyDescent="0.3">
      <c r="A4270" s="64">
        <v>30932</v>
      </c>
      <c r="B4270" s="57">
        <v>0.113</v>
      </c>
      <c r="C4270" s="57"/>
      <c r="D4270" s="57">
        <v>4.7469999999999999</v>
      </c>
      <c r="E4270" s="57">
        <f t="shared" si="1067"/>
        <v>0.113</v>
      </c>
      <c r="F4270" s="57">
        <f t="shared" si="1068"/>
        <v>4.6339999999999995</v>
      </c>
      <c r="G4270" s="57">
        <f t="shared" si="1069"/>
        <v>0</v>
      </c>
      <c r="H4270" s="57">
        <f>IF(Q4269&gt;SetUp!$B$56,SetUp!$B$56,Q4269)</f>
        <v>1.3873657313888481E-3</v>
      </c>
      <c r="I4270" s="57">
        <f t="shared" si="1074"/>
        <v>0.49145628264651942</v>
      </c>
      <c r="J4270" s="57">
        <f>MIN(F4270,H4270,(1-EXP(-SetUp!$B$52*H4270/SetUp!$B$56))*F4270)</f>
        <v>1.0044306277761351E-3</v>
      </c>
      <c r="K4270" s="57">
        <f t="shared" si="1070"/>
        <v>3.8293510361271307E-4</v>
      </c>
      <c r="L4270" s="57">
        <f>IF(I4270&lt;=0,0,MIN(SetUp!$B$50*I4270^SetUp!$B$55,I4270))</f>
        <v>6.2637969352175192E-3</v>
      </c>
      <c r="M4270" s="57">
        <f t="shared" si="1071"/>
        <v>0.48519248571130191</v>
      </c>
      <c r="N4270" s="57">
        <f>IF(SetUp!$B$62=0,X4270,(B4270-E4270)*(1-(H4270/SetUp!$B$66/SetUp!$B$56)))</f>
        <v>0</v>
      </c>
      <c r="O4270" s="57">
        <f>K4270*SetUp!$B$65</f>
        <v>0</v>
      </c>
      <c r="P4270" s="57">
        <f>MIN(SetUp!$B$54*L4270^SetUp!$B$51,L4270)</f>
        <v>3.5046166271395923E-3</v>
      </c>
      <c r="Q4270" s="57">
        <f t="shared" si="1072"/>
        <v>3.8293510361271307E-4</v>
      </c>
      <c r="R4270" s="57">
        <f>IF((H4270+N4270-O4270)&gt;SetUp!$B$56,T4269+H4270+N4270-O4270-SetUp!$B$56,T4269)</f>
        <v>0</v>
      </c>
      <c r="S4270" s="57">
        <f>R4270*SetUp!$B$65</f>
        <v>0</v>
      </c>
      <c r="T4270" s="57">
        <f>IF((R4270-S4270)&lt;SetUp!$B$53,R4270-S4270,SetUp!$B$53)</f>
        <v>0</v>
      </c>
      <c r="U4270" s="57">
        <f t="shared" si="1073"/>
        <v>0.48519248571130191</v>
      </c>
      <c r="V4270" s="57">
        <f>(L4270-P4270)/1000*SetUp!$B$13*1000000/SetUp!$B$48</f>
        <v>0.15693578293448801</v>
      </c>
      <c r="W4270" s="57">
        <f t="shared" si="1075"/>
        <v>-1.3010426069826053E-17</v>
      </c>
      <c r="X4270" s="57">
        <f>MAX((SetUp!$B$56*(1-($H4270/SetUp!$B$56)^2)*TANH(($B4270-$D4270)/SetUp!$B$56))/(1+$H4270/SetUp!$B$56*TANH(($B4270-$D4270)/SetUp!$B$56)),0)</f>
        <v>0</v>
      </c>
    </row>
    <row r="4271" spans="1:24" x14ac:dyDescent="0.3">
      <c r="A4271" s="64">
        <v>30933</v>
      </c>
      <c r="B4271" s="57">
        <v>0.6</v>
      </c>
      <c r="C4271" s="57"/>
      <c r="D4271" s="57">
        <v>4.7469999999999999</v>
      </c>
      <c r="E4271" s="57">
        <f t="shared" si="1067"/>
        <v>0.6</v>
      </c>
      <c r="F4271" s="57">
        <f t="shared" si="1068"/>
        <v>4.1470000000000002</v>
      </c>
      <c r="G4271" s="57">
        <f t="shared" si="1069"/>
        <v>0</v>
      </c>
      <c r="H4271" s="57">
        <f>IF(Q4270&gt;SetUp!$B$56,SetUp!$B$56,Q4270)</f>
        <v>3.8293510361271307E-4</v>
      </c>
      <c r="I4271" s="57">
        <f t="shared" si="1074"/>
        <v>0.48519248571130191</v>
      </c>
      <c r="J4271" s="57">
        <f>MIN(F4271,H4271,(1-EXP(-SetUp!$B$52*H4271/SetUp!$B$56))*F4271)</f>
        <v>2.4812255731080946E-4</v>
      </c>
      <c r="K4271" s="57">
        <f t="shared" si="1070"/>
        <v>1.3481254630190361E-4</v>
      </c>
      <c r="L4271" s="57">
        <f>IF(I4271&lt;=0,0,MIN(SetUp!$B$50*I4271^SetUp!$B$55,I4271))</f>
        <v>6.1313055777668553E-3</v>
      </c>
      <c r="M4271" s="57">
        <f t="shared" si="1071"/>
        <v>0.47906118013353505</v>
      </c>
      <c r="N4271" s="57">
        <f>IF(SetUp!$B$62=0,X4271,(B4271-E4271)*(1-(H4271/SetUp!$B$66/SetUp!$B$56)))</f>
        <v>0</v>
      </c>
      <c r="O4271" s="57">
        <f>K4271*SetUp!$B$65</f>
        <v>0</v>
      </c>
      <c r="P4271" s="57">
        <f>MIN(SetUp!$B$54*L4271^SetUp!$B$51,L4271)</f>
        <v>3.4317351200185324E-3</v>
      </c>
      <c r="Q4271" s="57">
        <f t="shared" si="1072"/>
        <v>1.3481254630190361E-4</v>
      </c>
      <c r="R4271" s="57">
        <f>IF((H4271+N4271-O4271)&gt;SetUp!$B$56,T4270+H4271+N4271-O4271-SetUp!$B$56,T4270)</f>
        <v>0</v>
      </c>
      <c r="S4271" s="57">
        <f>R4271*SetUp!$B$65</f>
        <v>0</v>
      </c>
      <c r="T4271" s="57">
        <f>IF((R4271-S4271)&lt;SetUp!$B$53,R4271-S4271,SetUp!$B$53)</f>
        <v>0</v>
      </c>
      <c r="U4271" s="57">
        <f t="shared" si="1073"/>
        <v>0.47906118013353505</v>
      </c>
      <c r="V4271" s="57">
        <f>(L4271-P4271)/1000*SetUp!$B$13*1000000/SetUp!$B$48</f>
        <v>0.15354531276307656</v>
      </c>
      <c r="W4271" s="57">
        <f t="shared" si="1075"/>
        <v>2.8622937353617317E-17</v>
      </c>
      <c r="X4271" s="57">
        <f>MAX((SetUp!$B$56*(1-($H4271/SetUp!$B$56)^2)*TANH(($B4271-$D4271)/SetUp!$B$56))/(1+$H4271/SetUp!$B$56*TANH(($B4271-$D4271)/SetUp!$B$56)),0)</f>
        <v>0</v>
      </c>
    </row>
    <row r="4272" spans="1:24" x14ac:dyDescent="0.3">
      <c r="A4272" s="64">
        <v>30934</v>
      </c>
      <c r="B4272" s="57">
        <v>0.20300000000000001</v>
      </c>
      <c r="C4272" s="57"/>
      <c r="D4272" s="57">
        <v>4.7469999999999999</v>
      </c>
      <c r="E4272" s="57">
        <f t="shared" si="1067"/>
        <v>0.20300000000000001</v>
      </c>
      <c r="F4272" s="57">
        <f t="shared" si="1068"/>
        <v>4.5439999999999996</v>
      </c>
      <c r="G4272" s="57">
        <f t="shared" si="1069"/>
        <v>0</v>
      </c>
      <c r="H4272" s="57">
        <f>IF(Q4271&gt;SetUp!$B$56,SetUp!$B$56,Q4271)</f>
        <v>1.3481254630190361E-4</v>
      </c>
      <c r="I4272" s="57">
        <f t="shared" si="1074"/>
        <v>0.47906118013353505</v>
      </c>
      <c r="J4272" s="57">
        <f>MIN(F4272,H4272,(1-EXP(-SetUp!$B$52*H4272/SetUp!$B$56))*F4272)</f>
        <v>9.5715899768777023E-5</v>
      </c>
      <c r="K4272" s="57">
        <f t="shared" si="1070"/>
        <v>3.9096646533126589E-5</v>
      </c>
      <c r="L4272" s="57">
        <f>IF(I4272&lt;=0,0,MIN(SetUp!$B$50*I4272^SetUp!$B$55,I4272))</f>
        <v>6.002716293090374E-3</v>
      </c>
      <c r="M4272" s="57">
        <f t="shared" si="1071"/>
        <v>0.4730584638404447</v>
      </c>
      <c r="N4272" s="57">
        <f>IF(SetUp!$B$62=0,X4272,(B4272-E4272)*(1-(H4272/SetUp!$B$66/SetUp!$B$56)))</f>
        <v>0</v>
      </c>
      <c r="O4272" s="57">
        <f>K4272*SetUp!$B$65</f>
        <v>0</v>
      </c>
      <c r="P4272" s="57">
        <f>MIN(SetUp!$B$54*L4272^SetUp!$B$51,L4272)</f>
        <v>3.3609744634011313E-3</v>
      </c>
      <c r="Q4272" s="57">
        <f t="shared" si="1072"/>
        <v>3.9096646533126589E-5</v>
      </c>
      <c r="R4272" s="57">
        <f>IF((H4272+N4272-O4272)&gt;SetUp!$B$56,T4271+H4272+N4272-O4272-SetUp!$B$56,T4271)</f>
        <v>0</v>
      </c>
      <c r="S4272" s="57">
        <f>R4272*SetUp!$B$65</f>
        <v>0</v>
      </c>
      <c r="T4272" s="57">
        <f>IF((R4272-S4272)&lt;SetUp!$B$53,R4272-S4272,SetUp!$B$53)</f>
        <v>0</v>
      </c>
      <c r="U4272" s="57">
        <f t="shared" si="1073"/>
        <v>0.4730584638404447</v>
      </c>
      <c r="V4272" s="57">
        <f>(L4272-P4272)/1000*SetUp!$B$13*1000000/SetUp!$B$48</f>
        <v>0.15025615438734105</v>
      </c>
      <c r="W4272" s="57">
        <f t="shared" si="1075"/>
        <v>4.6837533851373792E-17</v>
      </c>
      <c r="X4272" s="57">
        <f>MAX((SetUp!$B$56*(1-($H4272/SetUp!$B$56)^2)*TANH(($B4272-$D4272)/SetUp!$B$56))/(1+$H4272/SetUp!$B$56*TANH(($B4272-$D4272)/SetUp!$B$56)),0)</f>
        <v>0</v>
      </c>
    </row>
    <row r="4273" spans="1:24" x14ac:dyDescent="0.3">
      <c r="A4273" s="64">
        <v>30935</v>
      </c>
      <c r="B4273" s="57">
        <v>0</v>
      </c>
      <c r="C4273" s="57"/>
      <c r="D4273" s="57">
        <v>4.7469999999999999</v>
      </c>
      <c r="E4273" s="57">
        <f t="shared" si="1067"/>
        <v>0</v>
      </c>
      <c r="F4273" s="57">
        <f t="shared" si="1068"/>
        <v>4.7469999999999999</v>
      </c>
      <c r="G4273" s="57">
        <f t="shared" si="1069"/>
        <v>0</v>
      </c>
      <c r="H4273" s="57">
        <f>IF(Q4272&gt;SetUp!$B$56,SetUp!$B$56,Q4272)</f>
        <v>3.9096646533126589E-5</v>
      </c>
      <c r="I4273" s="57">
        <f t="shared" si="1074"/>
        <v>0.4730584638404447</v>
      </c>
      <c r="J4273" s="57">
        <f>MIN(F4273,H4273,(1-EXP(-SetUp!$B$52*H4273/SetUp!$B$56))*F4273)</f>
        <v>2.8998627221705654E-5</v>
      </c>
      <c r="K4273" s="57">
        <f t="shared" si="1070"/>
        <v>1.0098019311420936E-5</v>
      </c>
      <c r="L4273" s="57">
        <f>IF(I4273&lt;=0,0,MIN(SetUp!$B$50*I4273^SetUp!$B$55,I4273))</f>
        <v>5.8778822224692983E-3</v>
      </c>
      <c r="M4273" s="57">
        <f t="shared" si="1071"/>
        <v>0.46718058161797538</v>
      </c>
      <c r="N4273" s="57">
        <f>IF(SetUp!$B$62=0,X4273,(B4273-E4273)*(1-(H4273/SetUp!$B$66/SetUp!$B$56)))</f>
        <v>0</v>
      </c>
      <c r="O4273" s="57">
        <f>K4273*SetUp!$B$65</f>
        <v>0</v>
      </c>
      <c r="P4273" s="57">
        <f>MIN(SetUp!$B$54*L4273^SetUp!$B$51,L4273)</f>
        <v>3.2922555723031103E-3</v>
      </c>
      <c r="Q4273" s="57">
        <f t="shared" si="1072"/>
        <v>1.0098019311420936E-5</v>
      </c>
      <c r="R4273" s="57">
        <f>IF((H4273+N4273-O4273)&gt;SetUp!$B$56,T4272+H4273+N4273-O4273-SetUp!$B$56,T4272)</f>
        <v>0</v>
      </c>
      <c r="S4273" s="57">
        <f>R4273*SetUp!$B$65</f>
        <v>0</v>
      </c>
      <c r="T4273" s="57">
        <f>IF((R4273-S4273)&lt;SetUp!$B$53,R4273-S4273,SetUp!$B$53)</f>
        <v>0</v>
      </c>
      <c r="U4273" s="57">
        <f t="shared" si="1073"/>
        <v>0.46718058161797538</v>
      </c>
      <c r="V4273" s="57">
        <f>(L4273-P4273)/1000*SetUp!$B$13*1000000/SetUp!$B$48</f>
        <v>0.14706445299429413</v>
      </c>
      <c r="W4273" s="57">
        <f t="shared" si="1075"/>
        <v>-3.903127820947816E-17</v>
      </c>
      <c r="X4273" s="57">
        <f>MAX((SetUp!$B$56*(1-($H4273/SetUp!$B$56)^2)*TANH(($B4273-$D4273)/SetUp!$B$56))/(1+$H4273/SetUp!$B$56*TANH(($B4273-$D4273)/SetUp!$B$56)),0)</f>
        <v>0</v>
      </c>
    </row>
    <row r="4274" spans="1:24" x14ac:dyDescent="0.3">
      <c r="A4274" s="64">
        <v>30936</v>
      </c>
      <c r="B4274" s="57">
        <v>0.12</v>
      </c>
      <c r="C4274" s="57"/>
      <c r="D4274" s="57">
        <v>4.7469999999999999</v>
      </c>
      <c r="E4274" s="57">
        <f t="shared" si="1067"/>
        <v>0.12</v>
      </c>
      <c r="F4274" s="57">
        <f t="shared" si="1068"/>
        <v>4.6269999999999998</v>
      </c>
      <c r="G4274" s="57">
        <f t="shared" si="1069"/>
        <v>0</v>
      </c>
      <c r="H4274" s="57">
        <f>IF(Q4273&gt;SetUp!$B$56,SetUp!$B$56,Q4273)</f>
        <v>1.0098019311420936E-5</v>
      </c>
      <c r="I4274" s="57">
        <f t="shared" si="1074"/>
        <v>0.46718058161797538</v>
      </c>
      <c r="J4274" s="57">
        <f>MIN(F4274,H4274,(1-EXP(-SetUp!$B$52*H4274/SetUp!$B$56))*F4274)</f>
        <v>7.30054663968882E-6</v>
      </c>
      <c r="K4274" s="57">
        <f t="shared" si="1070"/>
        <v>2.7974726717321155E-6</v>
      </c>
      <c r="L4274" s="57">
        <f>IF(I4274&lt;=0,0,MIN(SetUp!$B$50*I4274^SetUp!$B$55,I4274))</f>
        <v>5.7566632189789864E-3</v>
      </c>
      <c r="M4274" s="57">
        <f t="shared" si="1071"/>
        <v>0.46142391839899638</v>
      </c>
      <c r="N4274" s="57">
        <f>IF(SetUp!$B$62=0,X4274,(B4274-E4274)*(1-(H4274/SetUp!$B$66/SetUp!$B$56)))</f>
        <v>0</v>
      </c>
      <c r="O4274" s="57">
        <f>K4274*SetUp!$B$65</f>
        <v>0</v>
      </c>
      <c r="P4274" s="57">
        <f>MIN(SetUp!$B$54*L4274^SetUp!$B$51,L4274)</f>
        <v>3.2255029490682618E-3</v>
      </c>
      <c r="Q4274" s="57">
        <f t="shared" si="1072"/>
        <v>2.7974726717321155E-6</v>
      </c>
      <c r="R4274" s="57">
        <f>IF((H4274+N4274-O4274)&gt;SetUp!$B$56,T4273+H4274+N4274-O4274-SetUp!$B$56,T4273)</f>
        <v>0</v>
      </c>
      <c r="S4274" s="57">
        <f>R4274*SetUp!$B$65</f>
        <v>0</v>
      </c>
      <c r="T4274" s="57">
        <f>IF((R4274-S4274)&lt;SetUp!$B$53,R4274-S4274,SetUp!$B$53)</f>
        <v>0</v>
      </c>
      <c r="U4274" s="57">
        <f t="shared" si="1073"/>
        <v>0.46142391839899638</v>
      </c>
      <c r="V4274" s="57">
        <f>(L4274-P4274)/1000*SetUp!$B$13*1000000/SetUp!$B$48</f>
        <v>0.14396653148333888</v>
      </c>
      <c r="W4274" s="57">
        <f t="shared" si="1075"/>
        <v>1.214306433183765E-17</v>
      </c>
      <c r="X4274" s="57">
        <f>MAX((SetUp!$B$56*(1-($H4274/SetUp!$B$56)^2)*TANH(($B4274-$D4274)/SetUp!$B$56))/(1+$H4274/SetUp!$B$56*TANH(($B4274-$D4274)/SetUp!$B$56)),0)</f>
        <v>0</v>
      </c>
    </row>
    <row r="4275" spans="1:24" x14ac:dyDescent="0.3">
      <c r="A4275" s="64">
        <v>30937</v>
      </c>
      <c r="B4275" s="57">
        <v>0</v>
      </c>
      <c r="C4275" s="57"/>
      <c r="D4275" s="57">
        <v>4.7469999999999999</v>
      </c>
      <c r="E4275" s="57">
        <f t="shared" si="1067"/>
        <v>0</v>
      </c>
      <c r="F4275" s="57">
        <f t="shared" si="1068"/>
        <v>4.7469999999999999</v>
      </c>
      <c r="G4275" s="57">
        <f t="shared" si="1069"/>
        <v>0</v>
      </c>
      <c r="H4275" s="57">
        <f>IF(Q4274&gt;SetUp!$B$56,SetUp!$B$56,Q4274)</f>
        <v>2.7974726717321155E-6</v>
      </c>
      <c r="I4275" s="57">
        <f t="shared" si="1074"/>
        <v>0.46142391839899638</v>
      </c>
      <c r="J4275" s="57">
        <f>MIN(F4275,H4275,(1-EXP(-SetUp!$B$52*H4275/SetUp!$B$56))*F4275)</f>
        <v>2.0749374796685817E-6</v>
      </c>
      <c r="K4275" s="57">
        <f t="shared" si="1070"/>
        <v>7.2253519206353386E-7</v>
      </c>
      <c r="L4275" s="57">
        <f>IF(I4275&lt;=0,0,MIN(SetUp!$B$50*I4275^SetUp!$B$55,I4275))</f>
        <v>5.6389254874045528E-3</v>
      </c>
      <c r="M4275" s="57">
        <f t="shared" si="1071"/>
        <v>0.4557849929115918</v>
      </c>
      <c r="N4275" s="57">
        <f>IF(SetUp!$B$62=0,X4275,(B4275-E4275)*(1-(H4275/SetUp!$B$66/SetUp!$B$56)))</f>
        <v>0</v>
      </c>
      <c r="O4275" s="57">
        <f>K4275*SetUp!$B$65</f>
        <v>0</v>
      </c>
      <c r="P4275" s="57">
        <f>MIN(SetUp!$B$54*L4275^SetUp!$B$51,L4275)</f>
        <v>3.1606444921194617E-3</v>
      </c>
      <c r="Q4275" s="57">
        <f t="shared" si="1072"/>
        <v>7.2253519206353386E-7</v>
      </c>
      <c r="R4275" s="57">
        <f>IF((H4275+N4275-O4275)&gt;SetUp!$B$56,T4274+H4275+N4275-O4275-SetUp!$B$56,T4274)</f>
        <v>0</v>
      </c>
      <c r="S4275" s="57">
        <f>R4275*SetUp!$B$65</f>
        <v>0</v>
      </c>
      <c r="T4275" s="57">
        <f>IF((R4275-S4275)&lt;SetUp!$B$53,R4275-S4275,SetUp!$B$53)</f>
        <v>0</v>
      </c>
      <c r="U4275" s="57">
        <f t="shared" si="1073"/>
        <v>0.4557849929115918</v>
      </c>
      <c r="V4275" s="57">
        <f>(L4275-P4275)/1000*SetUp!$B$13*1000000/SetUp!$B$48</f>
        <v>0.14095888086330294</v>
      </c>
      <c r="W4275" s="57">
        <f t="shared" si="1075"/>
        <v>-2.4286128663675299E-17</v>
      </c>
      <c r="X4275" s="57">
        <f>MAX((SetUp!$B$56*(1-($H4275/SetUp!$B$56)^2)*TANH(($B4275-$D4275)/SetUp!$B$56))/(1+$H4275/SetUp!$B$56*TANH(($B4275-$D4275)/SetUp!$B$56)),0)</f>
        <v>0</v>
      </c>
    </row>
    <row r="4276" spans="1:24" x14ac:dyDescent="0.3">
      <c r="A4276" s="64">
        <v>30938</v>
      </c>
      <c r="B4276" s="57">
        <v>1.2E-2</v>
      </c>
      <c r="C4276" s="57"/>
      <c r="D4276" s="57">
        <v>4.7469999999999999</v>
      </c>
      <c r="E4276" s="57">
        <f t="shared" si="1067"/>
        <v>1.2E-2</v>
      </c>
      <c r="F4276" s="57">
        <f t="shared" si="1068"/>
        <v>4.7350000000000003</v>
      </c>
      <c r="G4276" s="57">
        <f t="shared" si="1069"/>
        <v>0</v>
      </c>
      <c r="H4276" s="57">
        <f>IF(Q4275&gt;SetUp!$B$56,SetUp!$B$56,Q4275)</f>
        <v>7.2253519206353386E-7</v>
      </c>
      <c r="I4276" s="57">
        <f t="shared" si="1074"/>
        <v>0.4557849929115918</v>
      </c>
      <c r="J4276" s="57">
        <f>MIN(F4276,H4276,(1-EXP(-SetUp!$B$52*H4276/SetUp!$B$56))*F4276)</f>
        <v>5.3456311562172236E-7</v>
      </c>
      <c r="K4276" s="57">
        <f t="shared" si="1070"/>
        <v>1.8797207644181151E-7</v>
      </c>
      <c r="L4276" s="57">
        <f>IF(I4276&lt;=0,0,MIN(SetUp!$B$50*I4276^SetUp!$B$55,I4276))</f>
        <v>5.5245412462935854E-3</v>
      </c>
      <c r="M4276" s="57">
        <f t="shared" si="1071"/>
        <v>0.45026045166529821</v>
      </c>
      <c r="N4276" s="57">
        <f>IF(SetUp!$B$62=0,X4276,(B4276-E4276)*(1-(H4276/SetUp!$B$66/SetUp!$B$56)))</f>
        <v>0</v>
      </c>
      <c r="O4276" s="57">
        <f>K4276*SetUp!$B$65</f>
        <v>0</v>
      </c>
      <c r="P4276" s="57">
        <f>MIN(SetUp!$B$54*L4276^SetUp!$B$51,L4276)</f>
        <v>3.097611316403623E-3</v>
      </c>
      <c r="Q4276" s="57">
        <f t="shared" si="1072"/>
        <v>1.8797207644181151E-7</v>
      </c>
      <c r="R4276" s="57">
        <f>IF((H4276+N4276-O4276)&gt;SetUp!$B$56,T4275+H4276+N4276-O4276-SetUp!$B$56,T4275)</f>
        <v>0</v>
      </c>
      <c r="S4276" s="57">
        <f>R4276*SetUp!$B$65</f>
        <v>0</v>
      </c>
      <c r="T4276" s="57">
        <f>IF((R4276-S4276)&lt;SetUp!$B$53,R4276-S4276,SetUp!$B$53)</f>
        <v>0</v>
      </c>
      <c r="U4276" s="57">
        <f t="shared" si="1073"/>
        <v>0.45026045166529821</v>
      </c>
      <c r="V4276" s="57">
        <f>(L4276-P4276)/1000*SetUp!$B$13*1000000/SetUp!$B$48</f>
        <v>0.13803815124345489</v>
      </c>
      <c r="W4276" s="57">
        <f t="shared" si="1075"/>
        <v>1.0408340855860843E-17</v>
      </c>
      <c r="X4276" s="57">
        <f>MAX((SetUp!$B$56*(1-($H4276/SetUp!$B$56)^2)*TANH(($B4276-$D4276)/SetUp!$B$56))/(1+$H4276/SetUp!$B$56*TANH(($B4276-$D4276)/SetUp!$B$56)),0)</f>
        <v>0</v>
      </c>
    </row>
    <row r="4277" spans="1:24" x14ac:dyDescent="0.3">
      <c r="A4277" s="64">
        <v>30939</v>
      </c>
      <c r="B4277" s="57">
        <v>0</v>
      </c>
      <c r="C4277" s="57"/>
      <c r="D4277" s="57">
        <v>4.7469999999999999</v>
      </c>
      <c r="E4277" s="57">
        <f t="shared" si="1067"/>
        <v>0</v>
      </c>
      <c r="F4277" s="57">
        <f t="shared" si="1068"/>
        <v>4.7469999999999999</v>
      </c>
      <c r="G4277" s="57">
        <f t="shared" si="1069"/>
        <v>0</v>
      </c>
      <c r="H4277" s="57">
        <f>IF(Q4276&gt;SetUp!$B$56,SetUp!$B$56,Q4276)</f>
        <v>1.8797207644181151E-7</v>
      </c>
      <c r="I4277" s="57">
        <f t="shared" si="1074"/>
        <v>0.45026045166529821</v>
      </c>
      <c r="J4277" s="57">
        <f>MIN(F4277,H4277,(1-EXP(-SetUp!$B$52*H4277/SetUp!$B$56))*F4277)</f>
        <v>1.3942241136322141E-7</v>
      </c>
      <c r="K4277" s="57">
        <f t="shared" si="1070"/>
        <v>4.8549665078590096E-8</v>
      </c>
      <c r="L4277" s="57">
        <f>IF(I4277&lt;=0,0,MIN(SetUp!$B$50*I4277^SetUp!$B$55,I4277))</f>
        <v>5.4133884106144304E-3</v>
      </c>
      <c r="M4277" s="57">
        <f t="shared" si="1071"/>
        <v>0.44484706325468376</v>
      </c>
      <c r="N4277" s="57">
        <f>IF(SetUp!$B$62=0,X4277,(B4277-E4277)*(1-(H4277/SetUp!$B$66/SetUp!$B$56)))</f>
        <v>0</v>
      </c>
      <c r="O4277" s="57">
        <f>K4277*SetUp!$B$65</f>
        <v>0</v>
      </c>
      <c r="P4277" s="57">
        <f>MIN(SetUp!$B$54*L4277^SetUp!$B$51,L4277)</f>
        <v>3.0363375847254352E-3</v>
      </c>
      <c r="Q4277" s="57">
        <f t="shared" si="1072"/>
        <v>4.8549665078590096E-8</v>
      </c>
      <c r="R4277" s="57">
        <f>IF((H4277+N4277-O4277)&gt;SetUp!$B$56,T4276+H4277+N4277-O4277-SetUp!$B$56,T4276)</f>
        <v>0</v>
      </c>
      <c r="S4277" s="57">
        <f>R4277*SetUp!$B$65</f>
        <v>0</v>
      </c>
      <c r="T4277" s="57">
        <f>IF((R4277-S4277)&lt;SetUp!$B$53,R4277-S4277,SetUp!$B$53)</f>
        <v>0</v>
      </c>
      <c r="U4277" s="57">
        <f t="shared" si="1073"/>
        <v>0.44484706325468376</v>
      </c>
      <c r="V4277" s="57">
        <f>(L4277-P4277)/1000*SetUp!$B$13*1000000/SetUp!$B$48</f>
        <v>0.13520114337718919</v>
      </c>
      <c r="W4277" s="57">
        <f t="shared" si="1075"/>
        <v>-5.0306980803327406E-17</v>
      </c>
      <c r="X4277" s="57">
        <f>MAX((SetUp!$B$56*(1-($H4277/SetUp!$B$56)^2)*TANH(($B4277-$D4277)/SetUp!$B$56))/(1+$H4277/SetUp!$B$56*TANH(($B4277-$D4277)/SetUp!$B$56)),0)</f>
        <v>0</v>
      </c>
    </row>
    <row r="4278" spans="1:24" x14ac:dyDescent="0.3">
      <c r="A4278" s="64">
        <v>30940</v>
      </c>
      <c r="B4278" s="57">
        <v>1.2E-2</v>
      </c>
      <c r="C4278" s="57"/>
      <c r="D4278" s="57">
        <v>4.7469999999999999</v>
      </c>
      <c r="E4278" s="57">
        <f t="shared" si="1067"/>
        <v>1.2E-2</v>
      </c>
      <c r="F4278" s="57">
        <f t="shared" si="1068"/>
        <v>4.7350000000000003</v>
      </c>
      <c r="G4278" s="57">
        <f t="shared" si="1069"/>
        <v>0</v>
      </c>
      <c r="H4278" s="57">
        <f>IF(Q4277&gt;SetUp!$B$56,SetUp!$B$56,Q4277)</f>
        <v>4.8549665078590096E-8</v>
      </c>
      <c r="I4278" s="57">
        <f t="shared" si="1074"/>
        <v>0.44484706325468376</v>
      </c>
      <c r="J4278" s="57">
        <f>MIN(F4278,H4278,(1-EXP(-SetUp!$B$52*H4278/SetUp!$B$56))*F4278)</f>
        <v>3.5919166148645764E-8</v>
      </c>
      <c r="K4278" s="57">
        <f t="shared" si="1070"/>
        <v>1.2630498929944332E-8</v>
      </c>
      <c r="L4278" s="57">
        <f>IF(I4278&lt;=0,0,MIN(SetUp!$B$50*I4278^SetUp!$B$55,I4278))</f>
        <v>5.305350293605955E-3</v>
      </c>
      <c r="M4278" s="57">
        <f t="shared" si="1071"/>
        <v>0.4395417129610778</v>
      </c>
      <c r="N4278" s="57">
        <f>IF(SetUp!$B$62=0,X4278,(B4278-E4278)*(1-(H4278/SetUp!$B$66/SetUp!$B$56)))</f>
        <v>0</v>
      </c>
      <c r="O4278" s="57">
        <f>K4278*SetUp!$B$65</f>
        <v>0</v>
      </c>
      <c r="P4278" s="57">
        <f>MIN(SetUp!$B$54*L4278^SetUp!$B$51,L4278)</f>
        <v>2.9767603492261287E-3</v>
      </c>
      <c r="Q4278" s="57">
        <f t="shared" si="1072"/>
        <v>1.2630498929944332E-8</v>
      </c>
      <c r="R4278" s="57">
        <f>IF((H4278+N4278-O4278)&gt;SetUp!$B$56,T4277+H4278+N4278-O4278-SetUp!$B$56,T4277)</f>
        <v>0</v>
      </c>
      <c r="S4278" s="57">
        <f>R4278*SetUp!$B$65</f>
        <v>0</v>
      </c>
      <c r="T4278" s="57">
        <f>IF((R4278-S4278)&lt;SetUp!$B$53,R4278-S4278,SetUp!$B$53)</f>
        <v>0</v>
      </c>
      <c r="U4278" s="57">
        <f t="shared" si="1073"/>
        <v>0.4395417129610778</v>
      </c>
      <c r="V4278" s="57">
        <f>(L4278-P4278)/1000*SetUp!$B$13*1000000/SetUp!$B$48</f>
        <v>0.1324448007202518</v>
      </c>
      <c r="W4278" s="57">
        <f t="shared" si="1075"/>
        <v>0</v>
      </c>
      <c r="X4278" s="57">
        <f>MAX((SetUp!$B$56*(1-($H4278/SetUp!$B$56)^2)*TANH(($B4278-$D4278)/SetUp!$B$56))/(1+$H4278/SetUp!$B$56*TANH(($B4278-$D4278)/SetUp!$B$56)),0)</f>
        <v>0</v>
      </c>
    </row>
    <row r="4279" spans="1:24" x14ac:dyDescent="0.3">
      <c r="A4279" s="64">
        <v>30941</v>
      </c>
      <c r="B4279" s="57">
        <v>0</v>
      </c>
      <c r="C4279" s="57"/>
      <c r="D4279" s="57">
        <v>4.7469999999999999</v>
      </c>
      <c r="E4279" s="57">
        <f t="shared" si="1067"/>
        <v>0</v>
      </c>
      <c r="F4279" s="57">
        <f t="shared" si="1068"/>
        <v>4.7469999999999999</v>
      </c>
      <c r="G4279" s="57">
        <f t="shared" si="1069"/>
        <v>0</v>
      </c>
      <c r="H4279" s="57">
        <f>IF(Q4278&gt;SetUp!$B$56,SetUp!$B$56,Q4278)</f>
        <v>1.2630498929944332E-8</v>
      </c>
      <c r="I4279" s="57">
        <f t="shared" si="1074"/>
        <v>0.4395417129610778</v>
      </c>
      <c r="J4279" s="57">
        <f>MIN(F4279,H4279,(1-EXP(-SetUp!$B$52*H4279/SetUp!$B$56))*F4279)</f>
        <v>9.368277898880172E-9</v>
      </c>
      <c r="K4279" s="57">
        <f t="shared" si="1070"/>
        <v>3.2622210310641598E-9</v>
      </c>
      <c r="L4279" s="57">
        <f>IF(I4279&lt;=0,0,MIN(SetUp!$B$50*I4279^SetUp!$B$55,I4279))</f>
        <v>5.2003153265124894E-3</v>
      </c>
      <c r="M4279" s="57">
        <f t="shared" si="1071"/>
        <v>0.43434139763456531</v>
      </c>
      <c r="N4279" s="57">
        <f>IF(SetUp!$B$62=0,X4279,(B4279-E4279)*(1-(H4279/SetUp!$B$66/SetUp!$B$56)))</f>
        <v>0</v>
      </c>
      <c r="O4279" s="57">
        <f>K4279*SetUp!$B$65</f>
        <v>0</v>
      </c>
      <c r="P4279" s="57">
        <f>MIN(SetUp!$B$54*L4279^SetUp!$B$51,L4279)</f>
        <v>2.9188194023200219E-3</v>
      </c>
      <c r="Q4279" s="57">
        <f t="shared" si="1072"/>
        <v>3.2622210310641598E-9</v>
      </c>
      <c r="R4279" s="57">
        <f>IF((H4279+N4279-O4279)&gt;SetUp!$B$56,T4278+H4279+N4279-O4279-SetUp!$B$56,T4278)</f>
        <v>0</v>
      </c>
      <c r="S4279" s="57">
        <f>R4279*SetUp!$B$65</f>
        <v>0</v>
      </c>
      <c r="T4279" s="57">
        <f>IF((R4279-S4279)&lt;SetUp!$B$53,R4279-S4279,SetUp!$B$53)</f>
        <v>0</v>
      </c>
      <c r="U4279" s="57">
        <f t="shared" si="1073"/>
        <v>0.43434139763456531</v>
      </c>
      <c r="V4279" s="57">
        <f>(L4279-P4279)/1000*SetUp!$B$13*1000000/SetUp!$B$48</f>
        <v>0.129766201968297</v>
      </c>
      <c r="W4279" s="57">
        <f t="shared" si="1075"/>
        <v>1.8214596497756474E-17</v>
      </c>
      <c r="X4279" s="57">
        <f>MAX((SetUp!$B$56*(1-($H4279/SetUp!$B$56)^2)*TANH(($B4279-$D4279)/SetUp!$B$56))/(1+$H4279/SetUp!$B$56*TANH(($B4279-$D4279)/SetUp!$B$56)),0)</f>
        <v>0</v>
      </c>
    </row>
    <row r="4280" spans="1:24" x14ac:dyDescent="0.3">
      <c r="A4280" s="64">
        <v>30942</v>
      </c>
      <c r="B4280" s="57">
        <v>0.1</v>
      </c>
      <c r="C4280" s="57"/>
      <c r="D4280" s="57">
        <v>4.7469999999999999</v>
      </c>
      <c r="E4280" s="57">
        <f t="shared" si="1067"/>
        <v>0.1</v>
      </c>
      <c r="F4280" s="57">
        <f t="shared" si="1068"/>
        <v>4.6470000000000002</v>
      </c>
      <c r="G4280" s="57">
        <f t="shared" si="1069"/>
        <v>0</v>
      </c>
      <c r="H4280" s="57">
        <f>IF(Q4279&gt;SetUp!$B$56,SetUp!$B$56,Q4279)</f>
        <v>3.2622210310641598E-9</v>
      </c>
      <c r="I4280" s="57">
        <f t="shared" si="1074"/>
        <v>0.43434139763456531</v>
      </c>
      <c r="J4280" s="57">
        <f>MIN(F4280,H4280,(1-EXP(-SetUp!$B$52*H4280/SetUp!$B$56))*F4280)</f>
        <v>2.3686783308107809E-9</v>
      </c>
      <c r="K4280" s="57">
        <f t="shared" si="1070"/>
        <v>8.9354270025337889E-10</v>
      </c>
      <c r="L4280" s="57">
        <f>IF(I4280&lt;=0,0,MIN(SetUp!$B$50*I4280^SetUp!$B$55,I4280))</f>
        <v>5.0981767949963043E-3</v>
      </c>
      <c r="M4280" s="57">
        <f t="shared" si="1071"/>
        <v>0.42924322083956901</v>
      </c>
      <c r="N4280" s="57">
        <f>IF(SetUp!$B$62=0,X4280,(B4280-E4280)*(1-(H4280/SetUp!$B$66/SetUp!$B$56)))</f>
        <v>0</v>
      </c>
      <c r="O4280" s="57">
        <f>K4280*SetUp!$B$65</f>
        <v>0</v>
      </c>
      <c r="P4280" s="57">
        <f>MIN(SetUp!$B$54*L4280^SetUp!$B$51,L4280)</f>
        <v>2.8624571364532598E-3</v>
      </c>
      <c r="Q4280" s="57">
        <f t="shared" si="1072"/>
        <v>8.9354270025337889E-10</v>
      </c>
      <c r="R4280" s="57">
        <f>IF((H4280+N4280-O4280)&gt;SetUp!$B$56,T4279+H4280+N4280-O4280-SetUp!$B$56,T4279)</f>
        <v>0</v>
      </c>
      <c r="S4280" s="57">
        <f>R4280*SetUp!$B$65</f>
        <v>0</v>
      </c>
      <c r="T4280" s="57">
        <f>IF((R4280-S4280)&lt;SetUp!$B$53,R4280-S4280,SetUp!$B$53)</f>
        <v>0</v>
      </c>
      <c r="U4280" s="57">
        <f t="shared" si="1073"/>
        <v>0.42924322083956901</v>
      </c>
      <c r="V4280" s="57">
        <f>(L4280-P4280)/1000*SetUp!$B$13*1000000/SetUp!$B$48</f>
        <v>0.12716255404123791</v>
      </c>
      <c r="W4280" s="57">
        <f t="shared" si="1075"/>
        <v>-3.0357660829594124E-17</v>
      </c>
      <c r="X4280" s="57">
        <f>MAX((SetUp!$B$56*(1-($H4280/SetUp!$B$56)^2)*TANH(($B4280-$D4280)/SetUp!$B$56))/(1+$H4280/SetUp!$B$56*TANH(($B4280-$D4280)/SetUp!$B$56)),0)</f>
        <v>0</v>
      </c>
    </row>
    <row r="4281" spans="1:24" x14ac:dyDescent="0.3">
      <c r="A4281" s="64">
        <v>30943</v>
      </c>
      <c r="B4281" s="57">
        <v>0</v>
      </c>
      <c r="C4281" s="57"/>
      <c r="D4281" s="57">
        <v>4.7469999999999999</v>
      </c>
      <c r="E4281" s="57">
        <f t="shared" si="1067"/>
        <v>0</v>
      </c>
      <c r="F4281" s="57">
        <f t="shared" si="1068"/>
        <v>4.7469999999999999</v>
      </c>
      <c r="G4281" s="57">
        <f t="shared" si="1069"/>
        <v>0</v>
      </c>
      <c r="H4281" s="57">
        <f>IF(Q4280&gt;SetUp!$B$56,SetUp!$B$56,Q4280)</f>
        <v>8.9354270025337889E-10</v>
      </c>
      <c r="I4281" s="57">
        <f t="shared" si="1074"/>
        <v>0.42924322083956901</v>
      </c>
      <c r="J4281" s="57">
        <f>MIN(F4281,H4281,(1-EXP(-SetUp!$B$52*H4281/SetUp!$B$56))*F4281)</f>
        <v>6.6275760990386341E-10</v>
      </c>
      <c r="K4281" s="57">
        <f t="shared" si="1070"/>
        <v>2.3078509034951548E-10</v>
      </c>
      <c r="L4281" s="57">
        <f>IF(I4281&lt;=0,0,MIN(SetUp!$B$50*I4281^SetUp!$B$55,I4281))</f>
        <v>4.9988325911104947E-3</v>
      </c>
      <c r="M4281" s="57">
        <f t="shared" si="1071"/>
        <v>0.4242443882484585</v>
      </c>
      <c r="N4281" s="57">
        <f>IF(SetUp!$B$62=0,X4281,(B4281-E4281)*(1-(H4281/SetUp!$B$66/SetUp!$B$56)))</f>
        <v>0</v>
      </c>
      <c r="O4281" s="57">
        <f>K4281*SetUp!$B$65</f>
        <v>0</v>
      </c>
      <c r="P4281" s="57">
        <f>MIN(SetUp!$B$54*L4281^SetUp!$B$51,L4281)</f>
        <v>2.8076184120966181E-3</v>
      </c>
      <c r="Q4281" s="57">
        <f t="shared" si="1072"/>
        <v>2.3078509034951548E-10</v>
      </c>
      <c r="R4281" s="57">
        <f>IF((H4281+N4281-O4281)&gt;SetUp!$B$56,T4280+H4281+N4281-O4281-SetUp!$B$56,T4280)</f>
        <v>0</v>
      </c>
      <c r="S4281" s="57">
        <f>R4281*SetUp!$B$65</f>
        <v>0</v>
      </c>
      <c r="T4281" s="57">
        <f>IF((R4281-S4281)&lt;SetUp!$B$53,R4281-S4281,SetUp!$B$53)</f>
        <v>0</v>
      </c>
      <c r="U4281" s="57">
        <f t="shared" si="1073"/>
        <v>0.4242443882484585</v>
      </c>
      <c r="V4281" s="57">
        <f>(L4281-P4281)/1000*SetUp!$B$13*1000000/SetUp!$B$48</f>
        <v>0.12463118548430217</v>
      </c>
      <c r="W4281" s="57">
        <f t="shared" si="1075"/>
        <v>3.1225022567582528E-17</v>
      </c>
      <c r="X4281" s="57">
        <f>MAX((SetUp!$B$56*(1-($H4281/SetUp!$B$56)^2)*TANH(($B4281-$D4281)/SetUp!$B$56))/(1+$H4281/SetUp!$B$56*TANH(($B4281-$D4281)/SetUp!$B$56)),0)</f>
        <v>0</v>
      </c>
    </row>
    <row r="4282" spans="1:24" x14ac:dyDescent="0.3">
      <c r="A4282" s="64">
        <v>30944</v>
      </c>
      <c r="B4282" s="57">
        <v>0</v>
      </c>
      <c r="C4282" s="57"/>
      <c r="D4282" s="57">
        <v>4.7469999999999999</v>
      </c>
      <c r="E4282" s="57">
        <f t="shared" si="1067"/>
        <v>0</v>
      </c>
      <c r="F4282" s="57">
        <f t="shared" si="1068"/>
        <v>4.7469999999999999</v>
      </c>
      <c r="G4282" s="57">
        <f t="shared" si="1069"/>
        <v>0</v>
      </c>
      <c r="H4282" s="57">
        <f>IF(Q4281&gt;SetUp!$B$56,SetUp!$B$56,Q4281)</f>
        <v>2.3078509034951548E-10</v>
      </c>
      <c r="I4282" s="57">
        <f t="shared" si="1074"/>
        <v>0.4242443882484585</v>
      </c>
      <c r="J4282" s="57">
        <f>MIN(F4282,H4282,(1-EXP(-SetUp!$B$52*H4282/SetUp!$B$56))*F4282)</f>
        <v>1.7117755513051947E-10</v>
      </c>
      <c r="K4282" s="57">
        <f t="shared" si="1070"/>
        <v>5.9607535218996009E-11</v>
      </c>
      <c r="L4282" s="57">
        <f>IF(I4282&lt;=0,0,MIN(SetUp!$B$50*I4282^SetUp!$B$55,I4282))</f>
        <v>4.90218497979819E-3</v>
      </c>
      <c r="M4282" s="57">
        <f t="shared" si="1071"/>
        <v>0.41934220326866034</v>
      </c>
      <c r="N4282" s="57">
        <f>IF(SetUp!$B$62=0,X4282,(B4282-E4282)*(1-(H4282/SetUp!$B$66/SetUp!$B$56)))</f>
        <v>0</v>
      </c>
      <c r="O4282" s="57">
        <f>K4282*SetUp!$B$65</f>
        <v>0</v>
      </c>
      <c r="P4282" s="57">
        <f>MIN(SetUp!$B$54*L4282^SetUp!$B$51,L4282)</f>
        <v>2.7542504334277314E-3</v>
      </c>
      <c r="Q4282" s="57">
        <f t="shared" si="1072"/>
        <v>5.9607535218996009E-11</v>
      </c>
      <c r="R4282" s="57">
        <f>IF((H4282+N4282-O4282)&gt;SetUp!$B$56,T4281+H4282+N4282-O4282-SetUp!$B$56,T4281)</f>
        <v>0</v>
      </c>
      <c r="S4282" s="57">
        <f>R4282*SetUp!$B$65</f>
        <v>0</v>
      </c>
      <c r="T4282" s="57">
        <f>IF((R4282-S4282)&lt;SetUp!$B$53,R4282-S4282,SetUp!$B$53)</f>
        <v>0</v>
      </c>
      <c r="U4282" s="57">
        <f t="shared" si="1073"/>
        <v>0.41934220326866034</v>
      </c>
      <c r="V4282" s="57">
        <f>(L4282-P4282)/1000*SetUp!$B$13*1000000/SetUp!$B$48</f>
        <v>0.12216954025795476</v>
      </c>
      <c r="W4282" s="57">
        <f t="shared" si="1075"/>
        <v>9.540979117872439E-18</v>
      </c>
      <c r="X4282" s="57">
        <f>MAX((SetUp!$B$56*(1-($H4282/SetUp!$B$56)^2)*TANH(($B4282-$D4282)/SetUp!$B$56))/(1+$H4282/SetUp!$B$56*TANH(($B4282-$D4282)/SetUp!$B$56)),0)</f>
        <v>0</v>
      </c>
    </row>
    <row r="4283" spans="1:24" x14ac:dyDescent="0.3">
      <c r="A4283" s="64">
        <v>30945</v>
      </c>
      <c r="B4283" s="57">
        <v>0</v>
      </c>
      <c r="C4283" s="57"/>
      <c r="D4283" s="57">
        <v>4.7469999999999999</v>
      </c>
      <c r="E4283" s="57">
        <f t="shared" si="1067"/>
        <v>0</v>
      </c>
      <c r="F4283" s="57">
        <f t="shared" si="1068"/>
        <v>4.7469999999999999</v>
      </c>
      <c r="G4283" s="57">
        <f t="shared" si="1069"/>
        <v>0</v>
      </c>
      <c r="H4283" s="57">
        <f>IF(Q4282&gt;SetUp!$B$56,SetUp!$B$56,Q4282)</f>
        <v>5.9607535218996009E-11</v>
      </c>
      <c r="I4283" s="57">
        <f t="shared" si="1074"/>
        <v>0.41934220326866034</v>
      </c>
      <c r="J4283" s="57">
        <f>MIN(F4283,H4283,(1-EXP(-SetUp!$B$52*H4283/SetUp!$B$56))*F4283)</f>
        <v>4.4211948546646342E-11</v>
      </c>
      <c r="K4283" s="57">
        <f t="shared" si="1070"/>
        <v>1.5395586672349667E-11</v>
      </c>
      <c r="L4283" s="57">
        <f>IF(I4283&lt;=0,0,MIN(SetUp!$B$50*I4283^SetUp!$B$55,I4283))</f>
        <v>4.8081403789603048E-3</v>
      </c>
      <c r="M4283" s="57">
        <f t="shared" si="1071"/>
        <v>0.41453406288970002</v>
      </c>
      <c r="N4283" s="57">
        <f>IF(SetUp!$B$62=0,X4283,(B4283-E4283)*(1-(H4283/SetUp!$B$66/SetUp!$B$56)))</f>
        <v>0</v>
      </c>
      <c r="O4283" s="57">
        <f>K4283*SetUp!$B$65</f>
        <v>0</v>
      </c>
      <c r="P4283" s="57">
        <f>MIN(SetUp!$B$54*L4283^SetUp!$B$51,L4283)</f>
        <v>2.7023026311981889E-3</v>
      </c>
      <c r="Q4283" s="57">
        <f t="shared" si="1072"/>
        <v>1.5395586672349667E-11</v>
      </c>
      <c r="R4283" s="57">
        <f>IF((H4283+N4283-O4283)&gt;SetUp!$B$56,T4282+H4283+N4283-O4283-SetUp!$B$56,T4282)</f>
        <v>0</v>
      </c>
      <c r="S4283" s="57">
        <f>R4283*SetUp!$B$65</f>
        <v>0</v>
      </c>
      <c r="T4283" s="57">
        <f>IF((R4283-S4283)&lt;SetUp!$B$53,R4283-S4283,SetUp!$B$53)</f>
        <v>0</v>
      </c>
      <c r="U4283" s="57">
        <f t="shared" si="1073"/>
        <v>0.41453406288970002</v>
      </c>
      <c r="V4283" s="57">
        <f>(L4283-P4283)/1000*SetUp!$B$13*1000000/SetUp!$B$48</f>
        <v>0.11977517189090955</v>
      </c>
      <c r="W4283" s="57">
        <f t="shared" si="1075"/>
        <v>-3.8163916471489756E-17</v>
      </c>
      <c r="X4283" s="57">
        <f>MAX((SetUp!$B$56*(1-($H4283/SetUp!$B$56)^2)*TANH(($B4283-$D4283)/SetUp!$B$56))/(1+$H4283/SetUp!$B$56*TANH(($B4283-$D4283)/SetUp!$B$56)),0)</f>
        <v>0</v>
      </c>
    </row>
    <row r="4284" spans="1:24" x14ac:dyDescent="0.3">
      <c r="A4284" s="64">
        <v>30946</v>
      </c>
      <c r="B4284" s="57">
        <v>0</v>
      </c>
      <c r="C4284" s="57"/>
      <c r="D4284" s="57">
        <v>4.7469999999999999</v>
      </c>
      <c r="E4284" s="57">
        <f t="shared" si="1067"/>
        <v>0</v>
      </c>
      <c r="F4284" s="57">
        <f t="shared" si="1068"/>
        <v>4.7469999999999999</v>
      </c>
      <c r="G4284" s="57">
        <f t="shared" si="1069"/>
        <v>0</v>
      </c>
      <c r="H4284" s="57">
        <f>IF(Q4283&gt;SetUp!$B$56,SetUp!$B$56,Q4283)</f>
        <v>1.5395586672349667E-11</v>
      </c>
      <c r="I4284" s="57">
        <f t="shared" si="1074"/>
        <v>0.41453406288970002</v>
      </c>
      <c r="J4284" s="57">
        <f>MIN(F4284,H4284,(1-EXP(-SetUp!$B$52*H4284/SetUp!$B$56))*F4284)</f>
        <v>1.1419004519730435E-11</v>
      </c>
      <c r="K4284" s="57">
        <f t="shared" si="1070"/>
        <v>3.9765821526192319E-12</v>
      </c>
      <c r="L4284" s="57">
        <f>IF(I4284&lt;=0,0,MIN(SetUp!$B$50*I4284^SetUp!$B$55,I4284))</f>
        <v>4.7166091522041634E-3</v>
      </c>
      <c r="M4284" s="57">
        <f t="shared" si="1071"/>
        <v>0.40981745373749584</v>
      </c>
      <c r="N4284" s="57">
        <f>IF(SetUp!$B$62=0,X4284,(B4284-E4284)*(1-(H4284/SetUp!$B$66/SetUp!$B$56)))</f>
        <v>0</v>
      </c>
      <c r="O4284" s="57">
        <f>K4284*SetUp!$B$65</f>
        <v>0</v>
      </c>
      <c r="P4284" s="57">
        <f>MIN(SetUp!$B$54*L4284^SetUp!$B$51,L4284)</f>
        <v>2.6517265523176678E-3</v>
      </c>
      <c r="Q4284" s="57">
        <f t="shared" si="1072"/>
        <v>3.9765821526192319E-12</v>
      </c>
      <c r="R4284" s="57">
        <f>IF((H4284+N4284-O4284)&gt;SetUp!$B$56,T4283+H4284+N4284-O4284-SetUp!$B$56,T4283)</f>
        <v>0</v>
      </c>
      <c r="S4284" s="57">
        <f>R4284*SetUp!$B$65</f>
        <v>0</v>
      </c>
      <c r="T4284" s="57">
        <f>IF((R4284-S4284)&lt;SetUp!$B$53,R4284-S4284,SetUp!$B$53)</f>
        <v>0</v>
      </c>
      <c r="U4284" s="57">
        <f t="shared" si="1073"/>
        <v>0.40981745373749584</v>
      </c>
      <c r="V4284" s="57">
        <f>(L4284-P4284)/1000*SetUp!$B$13*1000000/SetUp!$B$48</f>
        <v>0.1174457379723501</v>
      </c>
      <c r="W4284" s="57">
        <f t="shared" si="1075"/>
        <v>1.474514954580286E-17</v>
      </c>
      <c r="X4284" s="57">
        <f>MAX((SetUp!$B$56*(1-($H4284/SetUp!$B$56)^2)*TANH(($B4284-$D4284)/SetUp!$B$56))/(1+$H4284/SetUp!$B$56*TANH(($B4284-$D4284)/SetUp!$B$56)),0)</f>
        <v>0</v>
      </c>
    </row>
    <row r="4285" spans="1:24" x14ac:dyDescent="0.3">
      <c r="A4285" s="64">
        <v>30947</v>
      </c>
      <c r="B4285" s="57">
        <v>0</v>
      </c>
      <c r="C4285" s="57"/>
      <c r="D4285" s="57">
        <v>4.7469999999999999</v>
      </c>
      <c r="E4285" s="57">
        <f t="shared" si="1067"/>
        <v>0</v>
      </c>
      <c r="F4285" s="57">
        <f t="shared" si="1068"/>
        <v>4.7469999999999999</v>
      </c>
      <c r="G4285" s="57">
        <f t="shared" si="1069"/>
        <v>0</v>
      </c>
      <c r="H4285" s="57">
        <f>IF(Q4284&gt;SetUp!$B$56,SetUp!$B$56,Q4284)</f>
        <v>3.9765821526192319E-12</v>
      </c>
      <c r="I4285" s="57">
        <f t="shared" si="1074"/>
        <v>0.40981745373749584</v>
      </c>
      <c r="J4285" s="57">
        <f>MIN(F4285,H4285,(1-EXP(-SetUp!$B$52*H4285/SetUp!$B$56))*F4285)</f>
        <v>2.9497470022121773E-12</v>
      </c>
      <c r="K4285" s="57">
        <f t="shared" si="1070"/>
        <v>1.0268351504070546E-12</v>
      </c>
      <c r="L4285" s="57">
        <f>IF(I4285&lt;=0,0,MIN(SetUp!$B$50*I4285^SetUp!$B$55,I4285))</f>
        <v>4.6275054134497593E-3</v>
      </c>
      <c r="M4285" s="57">
        <f t="shared" si="1071"/>
        <v>0.40518994832404609</v>
      </c>
      <c r="N4285" s="57">
        <f>IF(SetUp!$B$62=0,X4285,(B4285-E4285)*(1-(H4285/SetUp!$B$66/SetUp!$B$56)))</f>
        <v>0</v>
      </c>
      <c r="O4285" s="57">
        <f>K4285*SetUp!$B$65</f>
        <v>0</v>
      </c>
      <c r="P4285" s="57">
        <f>MIN(SetUp!$B$54*L4285^SetUp!$B$51,L4285)</f>
        <v>2.6024757557211189E-3</v>
      </c>
      <c r="Q4285" s="57">
        <f t="shared" si="1072"/>
        <v>1.0268351504070546E-12</v>
      </c>
      <c r="R4285" s="57">
        <f>IF((H4285+N4285-O4285)&gt;SetUp!$B$56,T4284+H4285+N4285-O4285-SetUp!$B$56,T4284)</f>
        <v>0</v>
      </c>
      <c r="S4285" s="57">
        <f>R4285*SetUp!$B$65</f>
        <v>0</v>
      </c>
      <c r="T4285" s="57">
        <f>IF((R4285-S4285)&lt;SetUp!$B$53,R4285-S4285,SetUp!$B$53)</f>
        <v>0</v>
      </c>
      <c r="U4285" s="57">
        <f t="shared" si="1073"/>
        <v>0.40518994832404609</v>
      </c>
      <c r="V4285" s="57">
        <f>(L4285-P4285)/1000*SetUp!$B$13*1000000/SetUp!$B$48</f>
        <v>0.11517899496121908</v>
      </c>
      <c r="W4285" s="57">
        <f t="shared" si="1075"/>
        <v>0</v>
      </c>
      <c r="X4285" s="57">
        <f>MAX((SetUp!$B$56*(1-($H4285/SetUp!$B$56)^2)*TANH(($B4285-$D4285)/SetUp!$B$56))/(1+$H4285/SetUp!$B$56*TANH(($B4285-$D4285)/SetUp!$B$56)),0)</f>
        <v>0</v>
      </c>
    </row>
    <row r="4286" spans="1:24" x14ac:dyDescent="0.3">
      <c r="A4286" s="64">
        <v>30948</v>
      </c>
      <c r="B4286" s="57">
        <v>0</v>
      </c>
      <c r="C4286" s="57"/>
      <c r="D4286" s="57">
        <v>4.7469999999999999</v>
      </c>
      <c r="E4286" s="57">
        <f t="shared" si="1067"/>
        <v>0</v>
      </c>
      <c r="F4286" s="57">
        <f t="shared" si="1068"/>
        <v>4.7469999999999999</v>
      </c>
      <c r="G4286" s="57">
        <f t="shared" si="1069"/>
        <v>0</v>
      </c>
      <c r="H4286" s="57">
        <f>IF(Q4285&gt;SetUp!$B$56,SetUp!$B$56,Q4285)</f>
        <v>1.0268351504070546E-12</v>
      </c>
      <c r="I4286" s="57">
        <f t="shared" si="1074"/>
        <v>0.40518994832404609</v>
      </c>
      <c r="J4286" s="57">
        <f>MIN(F4286,H4286,(1-EXP(-SetUp!$B$52*H4286/SetUp!$B$56))*F4286)</f>
        <v>7.6154804684591681E-13</v>
      </c>
      <c r="K4286" s="57">
        <f t="shared" si="1070"/>
        <v>2.6528710356113776E-13</v>
      </c>
      <c r="L4286" s="57">
        <f>IF(I4286&lt;=0,0,MIN(SetUp!$B$50*I4286^SetUp!$B$55,I4286))</f>
        <v>4.5407468426298062E-3</v>
      </c>
      <c r="M4286" s="57">
        <f t="shared" si="1071"/>
        <v>0.40064920148141631</v>
      </c>
      <c r="N4286" s="57">
        <f>IF(SetUp!$B$62=0,X4286,(B4286-E4286)*(1-(H4286/SetUp!$B$66/SetUp!$B$56)))</f>
        <v>0</v>
      </c>
      <c r="O4286" s="57">
        <f>K4286*SetUp!$B$65</f>
        <v>0</v>
      </c>
      <c r="P4286" s="57">
        <f>MIN(SetUp!$B$54*L4286^SetUp!$B$51,L4286)</f>
        <v>2.554505714116178E-3</v>
      </c>
      <c r="Q4286" s="57">
        <f t="shared" si="1072"/>
        <v>2.6528710356113776E-13</v>
      </c>
      <c r="R4286" s="57">
        <f>IF((H4286+N4286-O4286)&gt;SetUp!$B$56,T4285+H4286+N4286-O4286-SetUp!$B$56,T4285)</f>
        <v>0</v>
      </c>
      <c r="S4286" s="57">
        <f>R4286*SetUp!$B$65</f>
        <v>0</v>
      </c>
      <c r="T4286" s="57">
        <f>IF((R4286-S4286)&lt;SetUp!$B$53,R4286-S4286,SetUp!$B$53)</f>
        <v>0</v>
      </c>
      <c r="U4286" s="57">
        <f t="shared" si="1073"/>
        <v>0.40064920148141631</v>
      </c>
      <c r="V4286" s="57">
        <f>(L4286-P4286)/1000*SetUp!$B$13*1000000/SetUp!$B$48</f>
        <v>0.11297279329204449</v>
      </c>
      <c r="W4286" s="57">
        <f t="shared" si="1075"/>
        <v>1.3010426069826053E-17</v>
      </c>
      <c r="X4286" s="57">
        <f>MAX((SetUp!$B$56*(1-($H4286/SetUp!$B$56)^2)*TANH(($B4286-$D4286)/SetUp!$B$56))/(1+$H4286/SetUp!$B$56*TANH(($B4286-$D4286)/SetUp!$B$56)),0)</f>
        <v>0</v>
      </c>
    </row>
    <row r="4287" spans="1:24" x14ac:dyDescent="0.3">
      <c r="A4287" s="64">
        <v>30949</v>
      </c>
      <c r="B4287" s="57">
        <v>9.4E-2</v>
      </c>
      <c r="C4287" s="57"/>
      <c r="D4287" s="57">
        <v>4.7469999999999999</v>
      </c>
      <c r="E4287" s="57">
        <f t="shared" si="1067"/>
        <v>9.4E-2</v>
      </c>
      <c r="F4287" s="57">
        <f t="shared" si="1068"/>
        <v>4.6529999999999996</v>
      </c>
      <c r="G4287" s="57">
        <f t="shared" si="1069"/>
        <v>0</v>
      </c>
      <c r="H4287" s="57">
        <f>IF(Q4286&gt;SetUp!$B$56,SetUp!$B$56,Q4286)</f>
        <v>2.6528710356113776E-13</v>
      </c>
      <c r="I4287" s="57">
        <f t="shared" si="1074"/>
        <v>0.40064920148141631</v>
      </c>
      <c r="J4287" s="57">
        <f>MIN(F4287,H4287,(1-EXP(-SetUp!$B$52*H4287/SetUp!$B$56))*F4287)</f>
        <v>1.926868664625658E-13</v>
      </c>
      <c r="K4287" s="57">
        <f t="shared" si="1070"/>
        <v>7.2600237098571959E-14</v>
      </c>
      <c r="L4287" s="57">
        <f>IF(I4287&lt;=0,0,MIN(SetUp!$B$50*I4287^SetUp!$B$55,I4287))</f>
        <v>4.4562545117743041E-3</v>
      </c>
      <c r="M4287" s="57">
        <f t="shared" si="1071"/>
        <v>0.39619294696964202</v>
      </c>
      <c r="N4287" s="57">
        <f>IF(SetUp!$B$62=0,X4287,(B4287-E4287)*(1-(H4287/SetUp!$B$66/SetUp!$B$56)))</f>
        <v>0</v>
      </c>
      <c r="O4287" s="57">
        <f>K4287*SetUp!$B$65</f>
        <v>0</v>
      </c>
      <c r="P4287" s="57">
        <f>MIN(SetUp!$B$54*L4287^SetUp!$B$51,L4287)</f>
        <v>2.507773721236649E-3</v>
      </c>
      <c r="Q4287" s="57">
        <f t="shared" si="1072"/>
        <v>7.2600237098571959E-14</v>
      </c>
      <c r="R4287" s="57">
        <f>IF((H4287+N4287-O4287)&gt;SetUp!$B$56,T4286+H4287+N4287-O4287-SetUp!$B$56,T4286)</f>
        <v>0</v>
      </c>
      <c r="S4287" s="57">
        <f>R4287*SetUp!$B$65</f>
        <v>0</v>
      </c>
      <c r="T4287" s="57">
        <f>IF((R4287-S4287)&lt;SetUp!$B$53,R4287-S4287,SetUp!$B$53)</f>
        <v>0</v>
      </c>
      <c r="U4287" s="57">
        <f t="shared" si="1073"/>
        <v>0.39619294696964202</v>
      </c>
      <c r="V4287" s="57">
        <f>(L4287-P4287)/1000*SetUp!$B$13*1000000/SetUp!$B$48</f>
        <v>0.11082507275823919</v>
      </c>
      <c r="W4287" s="57">
        <f t="shared" si="1075"/>
        <v>2.9490299091605721E-17</v>
      </c>
      <c r="X4287" s="57">
        <f>MAX((SetUp!$B$56*(1-($H4287/SetUp!$B$56)^2)*TANH(($B4287-$D4287)/SetUp!$B$56))/(1+$H4287/SetUp!$B$56*TANH(($B4287-$D4287)/SetUp!$B$56)),0)</f>
        <v>0</v>
      </c>
    </row>
    <row r="4288" spans="1:24" x14ac:dyDescent="0.3">
      <c r="A4288" s="64">
        <v>30950</v>
      </c>
      <c r="B4288" s="57">
        <v>0.13500000000000001</v>
      </c>
      <c r="C4288" s="57"/>
      <c r="D4288" s="57">
        <v>4.7469999999999999</v>
      </c>
      <c r="E4288" s="57">
        <f t="shared" si="1067"/>
        <v>0.13500000000000001</v>
      </c>
      <c r="F4288" s="57">
        <f t="shared" si="1068"/>
        <v>4.6120000000000001</v>
      </c>
      <c r="G4288" s="57">
        <f t="shared" si="1069"/>
        <v>0</v>
      </c>
      <c r="H4288" s="57">
        <f>IF(Q4287&gt;SetUp!$B$56,SetUp!$B$56,Q4287)</f>
        <v>7.2600237098571959E-14</v>
      </c>
      <c r="I4288" s="57">
        <f t="shared" si="1074"/>
        <v>0.39619294696964202</v>
      </c>
      <c r="J4288" s="57">
        <f>MIN(F4288,H4288,(1-EXP(-SetUp!$B$52*H4288/SetUp!$B$56))*F4288)</f>
        <v>5.2227555613626468E-14</v>
      </c>
      <c r="K4288" s="57">
        <f t="shared" si="1070"/>
        <v>2.0372681484945491E-14</v>
      </c>
      <c r="L4288" s="57">
        <f>IF(I4288&lt;=0,0,MIN(SetUp!$B$50*I4288^SetUp!$B$55,I4288))</f>
        <v>4.3739527208207646E-3</v>
      </c>
      <c r="M4288" s="57">
        <f t="shared" si="1071"/>
        <v>0.39181899424882127</v>
      </c>
      <c r="N4288" s="57">
        <f>IF(SetUp!$B$62=0,X4288,(B4288-E4288)*(1-(H4288/SetUp!$B$66/SetUp!$B$56)))</f>
        <v>0</v>
      </c>
      <c r="O4288" s="57">
        <f>K4288*SetUp!$B$65</f>
        <v>0</v>
      </c>
      <c r="P4288" s="57">
        <f>MIN(SetUp!$B$54*L4288^SetUp!$B$51,L4288)</f>
        <v>2.4622388042543652E-3</v>
      </c>
      <c r="Q4288" s="57">
        <f t="shared" si="1072"/>
        <v>2.0372681484945491E-14</v>
      </c>
      <c r="R4288" s="57">
        <f>IF((H4288+N4288-O4288)&gt;SetUp!$B$56,T4287+H4288+N4288-O4288-SetUp!$B$56,T4287)</f>
        <v>0</v>
      </c>
      <c r="S4288" s="57">
        <f>R4288*SetUp!$B$65</f>
        <v>0</v>
      </c>
      <c r="T4288" s="57">
        <f>IF((R4288-S4288)&lt;SetUp!$B$53,R4288-S4288,SetUp!$B$53)</f>
        <v>0</v>
      </c>
      <c r="U4288" s="57">
        <f t="shared" si="1073"/>
        <v>0.39181899424882127</v>
      </c>
      <c r="V4288" s="57">
        <f>(L4288-P4288)/1000*SetUp!$B$13*1000000/SetUp!$B$48</f>
        <v>0.10873385815517755</v>
      </c>
      <c r="W4288" s="57">
        <f t="shared" si="1075"/>
        <v>0</v>
      </c>
      <c r="X4288" s="57">
        <f>MAX((SetUp!$B$56*(1-($H4288/SetUp!$B$56)^2)*TANH(($B4288-$D4288)/SetUp!$B$56))/(1+$H4288/SetUp!$B$56*TANH(($B4288-$D4288)/SetUp!$B$56)),0)</f>
        <v>0</v>
      </c>
    </row>
    <row r="4289" spans="1:24" x14ac:dyDescent="0.3">
      <c r="A4289" s="64">
        <v>30951</v>
      </c>
      <c r="B4289" s="57">
        <v>0</v>
      </c>
      <c r="C4289" s="57"/>
      <c r="D4289" s="57">
        <v>4.7469999999999999</v>
      </c>
      <c r="E4289" s="57">
        <f t="shared" si="1067"/>
        <v>0</v>
      </c>
      <c r="F4289" s="57">
        <f t="shared" si="1068"/>
        <v>4.7469999999999999</v>
      </c>
      <c r="G4289" s="57">
        <f t="shared" si="1069"/>
        <v>0</v>
      </c>
      <c r="H4289" s="57">
        <f>IF(Q4288&gt;SetUp!$B$56,SetUp!$B$56,Q4288)</f>
        <v>2.0372681484945491E-14</v>
      </c>
      <c r="I4289" s="57">
        <f t="shared" si="1074"/>
        <v>0.39181899424882127</v>
      </c>
      <c r="J4289" s="57">
        <f>MIN(F4289,H4289,(1-EXP(-SetUp!$B$52*H4289/SetUp!$B$56))*F4289)</f>
        <v>1.5283663223897294E-14</v>
      </c>
      <c r="K4289" s="57">
        <f t="shared" si="1070"/>
        <v>5.0890182610481977E-15</v>
      </c>
      <c r="L4289" s="57">
        <f>IF(I4289&lt;=0,0,MIN(SetUp!$B$50*I4289^SetUp!$B$55,I4289))</f>
        <v>4.2937688425375821E-3</v>
      </c>
      <c r="M4289" s="57">
        <f t="shared" si="1071"/>
        <v>0.3875252254062837</v>
      </c>
      <c r="N4289" s="57">
        <f>IF(SetUp!$B$62=0,X4289,(B4289-E4289)*(1-(H4289/SetUp!$B$66/SetUp!$B$56)))</f>
        <v>0</v>
      </c>
      <c r="O4289" s="57">
        <f>K4289*SetUp!$B$65</f>
        <v>0</v>
      </c>
      <c r="P4289" s="57">
        <f>MIN(SetUp!$B$54*L4289^SetUp!$B$51,L4289)</f>
        <v>2.4178616410261522E-3</v>
      </c>
      <c r="Q4289" s="57">
        <f t="shared" si="1072"/>
        <v>5.0890182610481977E-15</v>
      </c>
      <c r="R4289" s="57">
        <f>IF((H4289+N4289-O4289)&gt;SetUp!$B$56,T4288+H4289+N4289-O4289-SetUp!$B$56,T4288)</f>
        <v>0</v>
      </c>
      <c r="S4289" s="57">
        <f>R4289*SetUp!$B$65</f>
        <v>0</v>
      </c>
      <c r="T4289" s="57">
        <f>IF((R4289-S4289)&lt;SetUp!$B$53,R4289-S4289,SetUp!$B$53)</f>
        <v>0</v>
      </c>
      <c r="U4289" s="57">
        <f t="shared" si="1073"/>
        <v>0.3875252254062837</v>
      </c>
      <c r="V4289" s="57">
        <f>(L4289-P4289)/1000*SetUp!$B$13*1000000/SetUp!$B$48</f>
        <v>0.1066972551665971</v>
      </c>
      <c r="W4289" s="57">
        <f t="shared" si="1075"/>
        <v>2.9490299091605721E-17</v>
      </c>
      <c r="X4289" s="57">
        <f>MAX((SetUp!$B$56*(1-($H4289/SetUp!$B$56)^2)*TANH(($B4289-$D4289)/SetUp!$B$56))/(1+$H4289/SetUp!$B$56*TANH(($B4289-$D4289)/SetUp!$B$56)),0)</f>
        <v>0</v>
      </c>
    </row>
    <row r="4290" spans="1:24" x14ac:dyDescent="0.3">
      <c r="A4290" s="64">
        <v>30952</v>
      </c>
      <c r="B4290" s="57">
        <v>0</v>
      </c>
      <c r="C4290" s="57"/>
      <c r="D4290" s="57">
        <v>4.7469999999999999</v>
      </c>
      <c r="E4290" s="57">
        <f t="shared" si="1067"/>
        <v>0</v>
      </c>
      <c r="F4290" s="57">
        <f t="shared" si="1068"/>
        <v>4.7469999999999999</v>
      </c>
      <c r="G4290" s="57">
        <f t="shared" si="1069"/>
        <v>0</v>
      </c>
      <c r="H4290" s="57">
        <f>IF(Q4289&gt;SetUp!$B$56,SetUp!$B$56,Q4289)</f>
        <v>5.0890182610481977E-15</v>
      </c>
      <c r="I4290" s="57">
        <f t="shared" si="1074"/>
        <v>0.3875252254062837</v>
      </c>
      <c r="J4290" s="57">
        <f>MIN(F4290,H4290,(1-EXP(-SetUp!$B$52*H4290/SetUp!$B$56))*F4290)</f>
        <v>3.6891600885269326E-15</v>
      </c>
      <c r="K4290" s="57">
        <f t="shared" si="1070"/>
        <v>1.3998581725212651E-15</v>
      </c>
      <c r="L4290" s="57">
        <f>IF(I4290&lt;=0,0,MIN(SetUp!$B$50*I4290^SetUp!$B$55,I4290))</f>
        <v>4.2156331759909578E-3</v>
      </c>
      <c r="M4290" s="57">
        <f t="shared" si="1071"/>
        <v>0.38330959223029276</v>
      </c>
      <c r="N4290" s="57">
        <f>IF(SetUp!$B$62=0,X4290,(B4290-E4290)*(1-(H4290/SetUp!$B$66/SetUp!$B$56)))</f>
        <v>0</v>
      </c>
      <c r="O4290" s="57">
        <f>K4290*SetUp!$B$65</f>
        <v>0</v>
      </c>
      <c r="P4290" s="57">
        <f>MIN(SetUp!$B$54*L4290^SetUp!$B$51,L4290)</f>
        <v>2.3746044818750353E-3</v>
      </c>
      <c r="Q4290" s="57">
        <f t="shared" si="1072"/>
        <v>1.3998581725212651E-15</v>
      </c>
      <c r="R4290" s="57">
        <f>IF((H4290+N4290-O4290)&gt;SetUp!$B$56,T4289+H4290+N4290-O4290-SetUp!$B$56,T4289)</f>
        <v>0</v>
      </c>
      <c r="S4290" s="57">
        <f>R4290*SetUp!$B$65</f>
        <v>0</v>
      </c>
      <c r="T4290" s="57">
        <f>IF((R4290-S4290)&lt;SetUp!$B$53,R4290-S4290,SetUp!$B$53)</f>
        <v>0</v>
      </c>
      <c r="U4290" s="57">
        <f t="shared" si="1073"/>
        <v>0.38330959223029276</v>
      </c>
      <c r="V4290" s="57">
        <f>(L4290-P4290)/1000*SetUp!$B$13*1000000/SetUp!$B$48</f>
        <v>0.10471344647904046</v>
      </c>
      <c r="W4290" s="57">
        <f t="shared" si="1075"/>
        <v>-1.3010426069826053E-17</v>
      </c>
      <c r="X4290" s="57">
        <f>MAX((SetUp!$B$56*(1-($H4290/SetUp!$B$56)^2)*TANH(($B4290-$D4290)/SetUp!$B$56))/(1+$H4290/SetUp!$B$56*TANH(($B4290-$D4290)/SetUp!$B$56)),0)</f>
        <v>0</v>
      </c>
    </row>
    <row r="4291" spans="1:24" x14ac:dyDescent="0.3">
      <c r="A4291" s="64">
        <v>30953</v>
      </c>
      <c r="B4291" s="57">
        <v>2E-3</v>
      </c>
      <c r="C4291" s="57"/>
      <c r="D4291" s="57">
        <v>4.7469999999999999</v>
      </c>
      <c r="E4291" s="57">
        <f t="shared" ref="E4291:E4354" si="1076">IF(B4291&gt;=D4291,D4291,B4291)</f>
        <v>2E-3</v>
      </c>
      <c r="F4291" s="57">
        <f t="shared" ref="F4291:F4354" si="1077">D4291-E4291</f>
        <v>4.7450000000000001</v>
      </c>
      <c r="G4291" s="57">
        <f t="shared" ref="G4291:G4354" si="1078">MAX(B4291-D4291-N4291,0)</f>
        <v>0</v>
      </c>
      <c r="H4291" s="57">
        <f>IF(Q4290&gt;SetUp!$B$56,SetUp!$B$56,Q4290)</f>
        <v>1.3998581725212651E-15</v>
      </c>
      <c r="I4291" s="57">
        <f t="shared" si="1074"/>
        <v>0.38330959223029276</v>
      </c>
      <c r="J4291" s="57">
        <f>MIN(F4291,H4291,(1-EXP(-SetUp!$B$52*H4291/SetUp!$B$56))*F4291)</f>
        <v>1.0536016503692736E-15</v>
      </c>
      <c r="K4291" s="57">
        <f t="shared" ref="K4291:K4354" si="1079">MAX(H4291-J4291,0)</f>
        <v>3.4625652215199151E-16</v>
      </c>
      <c r="L4291" s="57">
        <f>IF(I4291&lt;=0,0,MIN(SetUp!$B$50*I4291^SetUp!$B$55,I4291))</f>
        <v>4.1394788080252182E-3</v>
      </c>
      <c r="M4291" s="57">
        <f t="shared" ref="M4291:M4354" si="1080">MAX(I4291-L4291,0)</f>
        <v>0.37917011342226753</v>
      </c>
      <c r="N4291" s="57">
        <f>IF(SetUp!$B$62=0,X4291,(B4291-E4291)*(1-(H4291/SetUp!$B$66/SetUp!$B$56)))</f>
        <v>0</v>
      </c>
      <c r="O4291" s="57">
        <f>K4291*SetUp!$B$65</f>
        <v>0</v>
      </c>
      <c r="P4291" s="57">
        <f>MIN(SetUp!$B$54*L4291^SetUp!$B$51,L4291)</f>
        <v>2.332431075625775E-3</v>
      </c>
      <c r="Q4291" s="57">
        <f t="shared" ref="Q4291:Q4354" si="1081">IF((K4291+N4291-O4291)&lt;0,0,K4291+N4291-O4291)</f>
        <v>3.4625652215199151E-16</v>
      </c>
      <c r="R4291" s="57">
        <f>IF((H4291+N4291-O4291)&gt;SetUp!$B$56,T4290+H4291+N4291-O4291-SetUp!$B$56,T4290)</f>
        <v>0</v>
      </c>
      <c r="S4291" s="57">
        <f>R4291*SetUp!$B$65</f>
        <v>0</v>
      </c>
      <c r="T4291" s="57">
        <f>IF((R4291-S4291)&lt;SetUp!$B$53,R4291-S4291,SetUp!$B$53)</f>
        <v>0</v>
      </c>
      <c r="U4291" s="57">
        <f t="shared" ref="U4291:U4354" si="1082">M4291+R4291-T4291</f>
        <v>0.37917011342226753</v>
      </c>
      <c r="V4291" s="57">
        <f>(L4291-P4291)/1000*SetUp!$B$13*1000000/SetUp!$B$48</f>
        <v>0.10278068811010389</v>
      </c>
      <c r="W4291" s="57">
        <f t="shared" si="1075"/>
        <v>-1.474514954580286E-17</v>
      </c>
      <c r="X4291" s="57">
        <f>MAX((SetUp!$B$56*(1-($H4291/SetUp!$B$56)^2)*TANH(($B4291-$D4291)/SetUp!$B$56))/(1+$H4291/SetUp!$B$56*TANH(($B4291-$D4291)/SetUp!$B$56)),0)</f>
        <v>0</v>
      </c>
    </row>
    <row r="4292" spans="1:24" x14ac:dyDescent="0.3">
      <c r="A4292" s="64">
        <v>30954</v>
      </c>
      <c r="B4292" s="57">
        <v>4.3999999999999997E-2</v>
      </c>
      <c r="C4292" s="57"/>
      <c r="D4292" s="57">
        <v>4.7469999999999999</v>
      </c>
      <c r="E4292" s="57">
        <f t="shared" si="1076"/>
        <v>4.3999999999999997E-2</v>
      </c>
      <c r="F4292" s="57">
        <f t="shared" si="1077"/>
        <v>4.7030000000000003</v>
      </c>
      <c r="G4292" s="57">
        <f t="shared" si="1078"/>
        <v>0</v>
      </c>
      <c r="H4292" s="57">
        <f>IF(Q4291&gt;SetUp!$B$56,SetUp!$B$56,Q4291)</f>
        <v>3.4625652215199151E-16</v>
      </c>
      <c r="I4292" s="57">
        <f t="shared" ref="I4292:I4355" si="1083">U4291+G4292+O4292</f>
        <v>0.37917011342226753</v>
      </c>
      <c r="J4292" s="57">
        <f>MIN(F4292,H4292,(1-EXP(-SetUp!$B$52*H4292/SetUp!$B$56))*F4292)</f>
        <v>0</v>
      </c>
      <c r="K4292" s="57">
        <f t="shared" si="1079"/>
        <v>3.4625652215199151E-16</v>
      </c>
      <c r="L4292" s="57">
        <f>IF(I4292&lt;=0,0,MIN(SetUp!$B$50*I4292^SetUp!$B$55,I4292))</f>
        <v>4.0652414822630193E-3</v>
      </c>
      <c r="M4292" s="57">
        <f t="shared" si="1080"/>
        <v>0.37510487194000453</v>
      </c>
      <c r="N4292" s="57">
        <f>IF(SetUp!$B$62=0,X4292,(B4292-E4292)*(1-(H4292/SetUp!$B$66/SetUp!$B$56)))</f>
        <v>0</v>
      </c>
      <c r="O4292" s="57">
        <f>K4292*SetUp!$B$65</f>
        <v>0</v>
      </c>
      <c r="P4292" s="57">
        <f>MIN(SetUp!$B$54*L4292^SetUp!$B$51,L4292)</f>
        <v>2.2913065996338767E-3</v>
      </c>
      <c r="Q4292" s="57">
        <f t="shared" si="1081"/>
        <v>3.4625652215199151E-16</v>
      </c>
      <c r="R4292" s="57">
        <f>IF((H4292+N4292-O4292)&gt;SetUp!$B$56,T4291+H4292+N4292-O4292-SetUp!$B$56,T4291)</f>
        <v>0</v>
      </c>
      <c r="S4292" s="57">
        <f>R4292*SetUp!$B$65</f>
        <v>0</v>
      </c>
      <c r="T4292" s="57">
        <f>IF((R4292-S4292)&lt;SetUp!$B$53,R4292-S4292,SetUp!$B$53)</f>
        <v>0</v>
      </c>
      <c r="U4292" s="57">
        <f t="shared" si="1082"/>
        <v>0.37510487194000453</v>
      </c>
      <c r="V4292" s="57">
        <f>(L4292-P4292)/1000*SetUp!$B$13*1000000/SetUp!$B$48</f>
        <v>0.10089730593726061</v>
      </c>
      <c r="W4292" s="57">
        <f t="shared" ref="W4292:W4355" si="1084">Q4292+U4292+T4292-H4292-U4291-T4291-B4292+E4292+J4292+L4292</f>
        <v>1.474514954580286E-17</v>
      </c>
      <c r="X4292" s="57">
        <f>MAX((SetUp!$B$56*(1-($H4292/SetUp!$B$56)^2)*TANH(($B4292-$D4292)/SetUp!$B$56))/(1+$H4292/SetUp!$B$56*TANH(($B4292-$D4292)/SetUp!$B$56)),0)</f>
        <v>0</v>
      </c>
    </row>
    <row r="4293" spans="1:24" x14ac:dyDescent="0.3">
      <c r="A4293" s="64">
        <v>30955</v>
      </c>
      <c r="B4293" s="57">
        <v>0</v>
      </c>
      <c r="C4293" s="57"/>
      <c r="D4293" s="57">
        <v>4.7469999999999999</v>
      </c>
      <c r="E4293" s="57">
        <f t="shared" si="1076"/>
        <v>0</v>
      </c>
      <c r="F4293" s="57">
        <f t="shared" si="1077"/>
        <v>4.7469999999999999</v>
      </c>
      <c r="G4293" s="57">
        <f t="shared" si="1078"/>
        <v>0</v>
      </c>
      <c r="H4293" s="57">
        <f>IF(Q4292&gt;SetUp!$B$56,SetUp!$B$56,Q4292)</f>
        <v>3.4625652215199151E-16</v>
      </c>
      <c r="I4293" s="57">
        <f t="shared" si="1083"/>
        <v>0.37510487194000453</v>
      </c>
      <c r="J4293" s="57">
        <f>MIN(F4293,H4293,(1-EXP(-SetUp!$B$52*H4293/SetUp!$B$56))*F4293)</f>
        <v>0</v>
      </c>
      <c r="K4293" s="57">
        <f t="shared" si="1079"/>
        <v>3.4625652215199151E-16</v>
      </c>
      <c r="L4293" s="57">
        <f>IF(I4293&lt;=0,0,MIN(SetUp!$B$50*I4293^SetUp!$B$55,I4293))</f>
        <v>3.9928594751655749E-3</v>
      </c>
      <c r="M4293" s="57">
        <f t="shared" si="1080"/>
        <v>0.37111201246483894</v>
      </c>
      <c r="N4293" s="57">
        <f>IF(SetUp!$B$62=0,X4293,(B4293-E4293)*(1-(H4293/SetUp!$B$66/SetUp!$B$56)))</f>
        <v>0</v>
      </c>
      <c r="O4293" s="57">
        <f>K4293*SetUp!$B$65</f>
        <v>0</v>
      </c>
      <c r="P4293" s="57">
        <f>MIN(SetUp!$B$54*L4293^SetUp!$B$51,L4293)</f>
        <v>2.2511975935651058E-3</v>
      </c>
      <c r="Q4293" s="57">
        <f t="shared" si="1081"/>
        <v>3.4625652215199151E-16</v>
      </c>
      <c r="R4293" s="57">
        <f>IF((H4293+N4293-O4293)&gt;SetUp!$B$56,T4292+H4293+N4293-O4293-SetUp!$B$56,T4292)</f>
        <v>0</v>
      </c>
      <c r="S4293" s="57">
        <f>R4293*SetUp!$B$65</f>
        <v>0</v>
      </c>
      <c r="T4293" s="57">
        <f>IF((R4293-S4293)&lt;SetUp!$B$53,R4293-S4293,SetUp!$B$53)</f>
        <v>0</v>
      </c>
      <c r="U4293" s="57">
        <f t="shared" si="1082"/>
        <v>0.37111201246483894</v>
      </c>
      <c r="V4293" s="57">
        <f>(L4293-P4293)/1000*SetUp!$B$13*1000000/SetUp!$B$48</f>
        <v>9.9061692414921243E-2</v>
      </c>
      <c r="W4293" s="57">
        <f t="shared" si="1084"/>
        <v>-1.3877787807814457E-17</v>
      </c>
      <c r="X4293" s="57">
        <f>MAX((SetUp!$B$56*(1-($H4293/SetUp!$B$56)^2)*TANH(($B4293-$D4293)/SetUp!$B$56))/(1+$H4293/SetUp!$B$56*TANH(($B4293-$D4293)/SetUp!$B$56)),0)</f>
        <v>0</v>
      </c>
    </row>
    <row r="4294" spans="1:24" x14ac:dyDescent="0.3">
      <c r="A4294" s="64">
        <v>30956</v>
      </c>
      <c r="B4294" s="57">
        <v>0</v>
      </c>
      <c r="C4294" s="57"/>
      <c r="D4294" s="57">
        <v>5.2510000000000003</v>
      </c>
      <c r="E4294" s="57">
        <f t="shared" si="1076"/>
        <v>0</v>
      </c>
      <c r="F4294" s="57">
        <f t="shared" si="1077"/>
        <v>5.2510000000000003</v>
      </c>
      <c r="G4294" s="57">
        <f t="shared" si="1078"/>
        <v>0</v>
      </c>
      <c r="H4294" s="57">
        <f>IF(Q4293&gt;SetUp!$B$56,SetUp!$B$56,Q4293)</f>
        <v>3.4625652215199151E-16</v>
      </c>
      <c r="I4294" s="57">
        <f t="shared" si="1083"/>
        <v>0.37111201246483894</v>
      </c>
      <c r="J4294" s="57">
        <f>MIN(F4294,H4294,(1-EXP(-SetUp!$B$52*H4294/SetUp!$B$56))*F4294)</f>
        <v>0</v>
      </c>
      <c r="K4294" s="57">
        <f t="shared" si="1079"/>
        <v>3.4625652215199151E-16</v>
      </c>
      <c r="L4294" s="57">
        <f>IF(I4294&lt;=0,0,MIN(SetUp!$B$50*I4294^SetUp!$B$55,I4294))</f>
        <v>3.9222734787243696E-3</v>
      </c>
      <c r="M4294" s="57">
        <f t="shared" si="1080"/>
        <v>0.36718973898611457</v>
      </c>
      <c r="N4294" s="57">
        <f>IF(SetUp!$B$62=0,X4294,(B4294-E4294)*(1-(H4294/SetUp!$B$66/SetUp!$B$56)))</f>
        <v>0</v>
      </c>
      <c r="O4294" s="57">
        <f>K4294*SetUp!$B$65</f>
        <v>0</v>
      </c>
      <c r="P4294" s="57">
        <f>MIN(SetUp!$B$54*L4294^SetUp!$B$51,L4294)</f>
        <v>2.2120718966988648E-3</v>
      </c>
      <c r="Q4294" s="57">
        <f t="shared" si="1081"/>
        <v>3.4625652215199151E-16</v>
      </c>
      <c r="R4294" s="57">
        <f>IF((H4294+N4294-O4294)&gt;SetUp!$B$56,T4293+H4294+N4294-O4294-SetUp!$B$56,T4293)</f>
        <v>0</v>
      </c>
      <c r="S4294" s="57">
        <f>R4294*SetUp!$B$65</f>
        <v>0</v>
      </c>
      <c r="T4294" s="57">
        <f>IF((R4294-S4294)&lt;SetUp!$B$53,R4294-S4294,SetUp!$B$53)</f>
        <v>0</v>
      </c>
      <c r="U4294" s="57">
        <f t="shared" si="1082"/>
        <v>0.36718973898611457</v>
      </c>
      <c r="V4294" s="57">
        <f>(L4294-P4294)/1000*SetUp!$B$13*1000000/SetUp!$B$48</f>
        <v>9.7272303468248902E-2</v>
      </c>
      <c r="W4294" s="57">
        <f t="shared" si="1084"/>
        <v>0</v>
      </c>
      <c r="X4294" s="57">
        <f>MAX((SetUp!$B$56*(1-($H4294/SetUp!$B$56)^2)*TANH(($B4294-$D4294)/SetUp!$B$56))/(1+$H4294/SetUp!$B$56*TANH(($B4294-$D4294)/SetUp!$B$56)),0)</f>
        <v>0</v>
      </c>
    </row>
    <row r="4295" spans="1:24" x14ac:dyDescent="0.3">
      <c r="A4295" s="64">
        <v>30957</v>
      </c>
      <c r="B4295" s="57">
        <v>0</v>
      </c>
      <c r="C4295" s="57"/>
      <c r="D4295" s="57">
        <v>5.2510000000000003</v>
      </c>
      <c r="E4295" s="57">
        <f t="shared" si="1076"/>
        <v>0</v>
      </c>
      <c r="F4295" s="57">
        <f t="shared" si="1077"/>
        <v>5.2510000000000003</v>
      </c>
      <c r="G4295" s="57">
        <f t="shared" si="1078"/>
        <v>0</v>
      </c>
      <c r="H4295" s="57">
        <f>IF(Q4294&gt;SetUp!$B$56,SetUp!$B$56,Q4294)</f>
        <v>3.4625652215199151E-16</v>
      </c>
      <c r="I4295" s="57">
        <f t="shared" si="1083"/>
        <v>0.36718973898611457</v>
      </c>
      <c r="J4295" s="57">
        <f>MIN(F4295,H4295,(1-EXP(-SetUp!$B$52*H4295/SetUp!$B$56))*F4295)</f>
        <v>0</v>
      </c>
      <c r="K4295" s="57">
        <f t="shared" si="1079"/>
        <v>3.4625652215199151E-16</v>
      </c>
      <c r="L4295" s="57">
        <f>IF(I4295&lt;=0,0,MIN(SetUp!$B$50*I4295^SetUp!$B$55,I4295))</f>
        <v>3.8534264893846353E-3</v>
      </c>
      <c r="M4295" s="57">
        <f t="shared" si="1080"/>
        <v>0.36333631249672993</v>
      </c>
      <c r="N4295" s="57">
        <f>IF(SetUp!$B$62=0,X4295,(B4295-E4295)*(1-(H4295/SetUp!$B$66/SetUp!$B$56)))</f>
        <v>0</v>
      </c>
      <c r="O4295" s="57">
        <f>K4295*SetUp!$B$65</f>
        <v>0</v>
      </c>
      <c r="P4295" s="57">
        <f>MIN(SetUp!$B$54*L4295^SetUp!$B$51,L4295)</f>
        <v>2.1738985885441085E-3</v>
      </c>
      <c r="Q4295" s="57">
        <f t="shared" si="1081"/>
        <v>3.4625652215199151E-16</v>
      </c>
      <c r="R4295" s="57">
        <f>IF((H4295+N4295-O4295)&gt;SetUp!$B$56,T4294+H4295+N4295-O4295-SetUp!$B$56,T4294)</f>
        <v>0</v>
      </c>
      <c r="S4295" s="57">
        <f>R4295*SetUp!$B$65</f>
        <v>0</v>
      </c>
      <c r="T4295" s="57">
        <f>IF((R4295-S4295)&lt;SetUp!$B$53,R4295-S4295,SetUp!$B$53)</f>
        <v>0</v>
      </c>
      <c r="U4295" s="57">
        <f t="shared" si="1082"/>
        <v>0.36333631249672993</v>
      </c>
      <c r="V4295" s="57">
        <f>(L4295-P4295)/1000*SetUp!$B$13*1000000/SetUp!$B$48</f>
        <v>9.5527655553013263E-2</v>
      </c>
      <c r="W4295" s="57">
        <f t="shared" si="1084"/>
        <v>0</v>
      </c>
      <c r="X4295" s="57">
        <f>MAX((SetUp!$B$56*(1-($H4295/SetUp!$B$56)^2)*TANH(($B4295-$D4295)/SetUp!$B$56))/(1+$H4295/SetUp!$B$56*TANH(($B4295-$D4295)/SetUp!$B$56)),0)</f>
        <v>0</v>
      </c>
    </row>
    <row r="4296" spans="1:24" x14ac:dyDescent="0.3">
      <c r="A4296" s="64">
        <v>30958</v>
      </c>
      <c r="B4296" s="57">
        <v>0</v>
      </c>
      <c r="C4296" s="57"/>
      <c r="D4296" s="57">
        <v>5.2510000000000003</v>
      </c>
      <c r="E4296" s="57">
        <f t="shared" si="1076"/>
        <v>0</v>
      </c>
      <c r="F4296" s="57">
        <f t="shared" si="1077"/>
        <v>5.2510000000000003</v>
      </c>
      <c r="G4296" s="57">
        <f t="shared" si="1078"/>
        <v>0</v>
      </c>
      <c r="H4296" s="57">
        <f>IF(Q4295&gt;SetUp!$B$56,SetUp!$B$56,Q4295)</f>
        <v>3.4625652215199151E-16</v>
      </c>
      <c r="I4296" s="57">
        <f t="shared" si="1083"/>
        <v>0.36333631249672993</v>
      </c>
      <c r="J4296" s="57">
        <f>MIN(F4296,H4296,(1-EXP(-SetUp!$B$52*H4296/SetUp!$B$56))*F4296)</f>
        <v>0</v>
      </c>
      <c r="K4296" s="57">
        <f t="shared" si="1079"/>
        <v>3.4625652215199151E-16</v>
      </c>
      <c r="L4296" s="57">
        <f>IF(I4296&lt;=0,0,MIN(SetUp!$B$50*I4296^SetUp!$B$55,I4296))</f>
        <v>3.7862637028276943E-3</v>
      </c>
      <c r="M4296" s="57">
        <f t="shared" si="1080"/>
        <v>0.35955004879390223</v>
      </c>
      <c r="N4296" s="57">
        <f>IF(SetUp!$B$62=0,X4296,(B4296-E4296)*(1-(H4296/SetUp!$B$66/SetUp!$B$56)))</f>
        <v>0</v>
      </c>
      <c r="O4296" s="57">
        <f>K4296*SetUp!$B$65</f>
        <v>0</v>
      </c>
      <c r="P4296" s="57">
        <f>MIN(SetUp!$B$54*L4296^SetUp!$B$51,L4296)</f>
        <v>2.1366479325704776E-3</v>
      </c>
      <c r="Q4296" s="57">
        <f t="shared" si="1081"/>
        <v>3.4625652215199151E-16</v>
      </c>
      <c r="R4296" s="57">
        <f>IF((H4296+N4296-O4296)&gt;SetUp!$B$56,T4295+H4296+N4296-O4296-SetUp!$B$56,T4295)</f>
        <v>0</v>
      </c>
      <c r="S4296" s="57">
        <f>R4296*SetUp!$B$65</f>
        <v>0</v>
      </c>
      <c r="T4296" s="57">
        <f>IF((R4296-S4296)&lt;SetUp!$B$53,R4296-S4296,SetUp!$B$53)</f>
        <v>0</v>
      </c>
      <c r="U4296" s="57">
        <f t="shared" si="1082"/>
        <v>0.35955004879390223</v>
      </c>
      <c r="V4296" s="57">
        <f>(L4296-P4296)/1000*SetUp!$B$13*1000000/SetUp!$B$48</f>
        <v>9.3826322871496531E-2</v>
      </c>
      <c r="W4296" s="57">
        <f t="shared" si="1084"/>
        <v>0</v>
      </c>
      <c r="X4296" s="57">
        <f>MAX((SetUp!$B$56*(1-($H4296/SetUp!$B$56)^2)*TANH(($B4296-$D4296)/SetUp!$B$56))/(1+$H4296/SetUp!$B$56*TANH(($B4296-$D4296)/SetUp!$B$56)),0)</f>
        <v>0</v>
      </c>
    </row>
    <row r="4297" spans="1:24" x14ac:dyDescent="0.3">
      <c r="A4297" s="64">
        <v>30959</v>
      </c>
      <c r="B4297" s="57">
        <v>0</v>
      </c>
      <c r="C4297" s="57"/>
      <c r="D4297" s="57">
        <v>5.2510000000000003</v>
      </c>
      <c r="E4297" s="57">
        <f t="shared" si="1076"/>
        <v>0</v>
      </c>
      <c r="F4297" s="57">
        <f t="shared" si="1077"/>
        <v>5.2510000000000003</v>
      </c>
      <c r="G4297" s="57">
        <f t="shared" si="1078"/>
        <v>0</v>
      </c>
      <c r="H4297" s="57">
        <f>IF(Q4296&gt;SetUp!$B$56,SetUp!$B$56,Q4296)</f>
        <v>3.4625652215199151E-16</v>
      </c>
      <c r="I4297" s="57">
        <f t="shared" si="1083"/>
        <v>0.35955004879390223</v>
      </c>
      <c r="J4297" s="57">
        <f>MIN(F4297,H4297,(1-EXP(-SetUp!$B$52*H4297/SetUp!$B$56))*F4297)</f>
        <v>0</v>
      </c>
      <c r="K4297" s="57">
        <f t="shared" si="1079"/>
        <v>3.4625652215199151E-16</v>
      </c>
      <c r="L4297" s="57">
        <f>IF(I4297&lt;=0,0,MIN(SetUp!$B$50*I4297^SetUp!$B$55,I4297))</f>
        <v>3.7207324142640276E-3</v>
      </c>
      <c r="M4297" s="57">
        <f t="shared" si="1080"/>
        <v>0.35582931637963822</v>
      </c>
      <c r="N4297" s="57">
        <f>IF(SetUp!$B$62=0,X4297,(B4297-E4297)*(1-(H4297/SetUp!$B$66/SetUp!$B$56)))</f>
        <v>0</v>
      </c>
      <c r="O4297" s="57">
        <f>K4297*SetUp!$B$65</f>
        <v>0</v>
      </c>
      <c r="P4297" s="57">
        <f>MIN(SetUp!$B$54*L4297^SetUp!$B$51,L4297)</f>
        <v>2.1002913228704576E-3</v>
      </c>
      <c r="Q4297" s="57">
        <f t="shared" si="1081"/>
        <v>3.4625652215199151E-16</v>
      </c>
      <c r="R4297" s="57">
        <f>IF((H4297+N4297-O4297)&gt;SetUp!$B$56,T4296+H4297+N4297-O4297-SetUp!$B$56,T4296)</f>
        <v>0</v>
      </c>
      <c r="S4297" s="57">
        <f>R4297*SetUp!$B$65</f>
        <v>0</v>
      </c>
      <c r="T4297" s="57">
        <f>IF((R4297-S4297)&lt;SetUp!$B$53,R4297-S4297,SetUp!$B$53)</f>
        <v>0</v>
      </c>
      <c r="U4297" s="57">
        <f t="shared" si="1082"/>
        <v>0.35582931637963822</v>
      </c>
      <c r="V4297" s="57">
        <f>(L4297-P4297)/1000*SetUp!$B$13*1000000/SetUp!$B$48</f>
        <v>9.216693473512709E-2</v>
      </c>
      <c r="W4297" s="57">
        <f t="shared" si="1084"/>
        <v>1.1275702593849246E-17</v>
      </c>
      <c r="X4297" s="57">
        <f>MAX((SetUp!$B$56*(1-($H4297/SetUp!$B$56)^2)*TANH(($B4297-$D4297)/SetUp!$B$56))/(1+$H4297/SetUp!$B$56*TANH(($B4297-$D4297)/SetUp!$B$56)),0)</f>
        <v>0</v>
      </c>
    </row>
    <row r="4298" spans="1:24" x14ac:dyDescent="0.3">
      <c r="A4298" s="64">
        <v>30960</v>
      </c>
      <c r="B4298" s="57">
        <v>0.80700000000000005</v>
      </c>
      <c r="C4298" s="57"/>
      <c r="D4298" s="57">
        <v>5.2510000000000003</v>
      </c>
      <c r="E4298" s="57">
        <f t="shared" si="1076"/>
        <v>0.80700000000000005</v>
      </c>
      <c r="F4298" s="57">
        <f t="shared" si="1077"/>
        <v>4.444</v>
      </c>
      <c r="G4298" s="57">
        <f t="shared" si="1078"/>
        <v>0</v>
      </c>
      <c r="H4298" s="57">
        <f>IF(Q4297&gt;SetUp!$B$56,SetUp!$B$56,Q4297)</f>
        <v>3.4625652215199151E-16</v>
      </c>
      <c r="I4298" s="57">
        <f t="shared" si="1083"/>
        <v>0.35582931637963822</v>
      </c>
      <c r="J4298" s="57">
        <f>MIN(F4298,H4298,(1-EXP(-SetUp!$B$52*H4298/SetUp!$B$56))*F4298)</f>
        <v>0</v>
      </c>
      <c r="K4298" s="57">
        <f t="shared" si="1079"/>
        <v>3.4625652215199151E-16</v>
      </c>
      <c r="L4298" s="57">
        <f>IF(I4298&lt;=0,0,MIN(SetUp!$B$50*I4298^SetUp!$B$55,I4298))</f>
        <v>3.656781923911891E-3</v>
      </c>
      <c r="M4298" s="57">
        <f t="shared" si="1080"/>
        <v>0.35217253445572633</v>
      </c>
      <c r="N4298" s="57">
        <f>IF(SetUp!$B$62=0,X4298,(B4298-E4298)*(1-(H4298/SetUp!$B$66/SetUp!$B$56)))</f>
        <v>0</v>
      </c>
      <c r="O4298" s="57">
        <f>K4298*SetUp!$B$65</f>
        <v>0</v>
      </c>
      <c r="P4298" s="57">
        <f>MIN(SetUp!$B$54*L4298^SetUp!$B$51,L4298)</f>
        <v>2.0648012335803905E-3</v>
      </c>
      <c r="Q4298" s="57">
        <f t="shared" si="1081"/>
        <v>3.4625652215199151E-16</v>
      </c>
      <c r="R4298" s="57">
        <f>IF((H4298+N4298-O4298)&gt;SetUp!$B$56,T4297+H4298+N4298-O4298-SetUp!$B$56,T4297)</f>
        <v>0</v>
      </c>
      <c r="S4298" s="57">
        <f>R4298*SetUp!$B$65</f>
        <v>0</v>
      </c>
      <c r="T4298" s="57">
        <f>IF((R4298-S4298)&lt;SetUp!$B$53,R4298-S4298,SetUp!$B$53)</f>
        <v>0</v>
      </c>
      <c r="U4298" s="57">
        <f t="shared" si="1082"/>
        <v>0.35217253445572633</v>
      </c>
      <c r="V4298" s="57">
        <f>(L4298-P4298)/1000*SetUp!$B$13*1000000/SetUp!$B$48</f>
        <v>9.0548173065137932E-2</v>
      </c>
      <c r="W4298" s="57">
        <f t="shared" si="1084"/>
        <v>5.7245874707234634E-17</v>
      </c>
      <c r="X4298" s="57">
        <f>MAX((SetUp!$B$56*(1-($H4298/SetUp!$B$56)^2)*TANH(($B4298-$D4298)/SetUp!$B$56))/(1+$H4298/SetUp!$B$56*TANH(($B4298-$D4298)/SetUp!$B$56)),0)</f>
        <v>0</v>
      </c>
    </row>
    <row r="4299" spans="1:24" x14ac:dyDescent="0.3">
      <c r="A4299" s="64">
        <v>30961</v>
      </c>
      <c r="B4299" s="57">
        <v>1.7000000000000001E-2</v>
      </c>
      <c r="C4299" s="57"/>
      <c r="D4299" s="57">
        <v>5.2510000000000003</v>
      </c>
      <c r="E4299" s="57">
        <f t="shared" si="1076"/>
        <v>1.7000000000000001E-2</v>
      </c>
      <c r="F4299" s="57">
        <f t="shared" si="1077"/>
        <v>5.234</v>
      </c>
      <c r="G4299" s="57">
        <f t="shared" si="1078"/>
        <v>0</v>
      </c>
      <c r="H4299" s="57">
        <f>IF(Q4298&gt;SetUp!$B$56,SetUp!$B$56,Q4298)</f>
        <v>3.4625652215199151E-16</v>
      </c>
      <c r="I4299" s="57">
        <f t="shared" si="1083"/>
        <v>0.35217253445572633</v>
      </c>
      <c r="J4299" s="57">
        <f>MIN(F4299,H4299,(1-EXP(-SetUp!$B$52*H4299/SetUp!$B$56))*F4299)</f>
        <v>0</v>
      </c>
      <c r="K4299" s="57">
        <f t="shared" si="1079"/>
        <v>3.4625652215199151E-16</v>
      </c>
      <c r="L4299" s="57">
        <f>IF(I4299&lt;=0,0,MIN(SetUp!$B$50*I4299^SetUp!$B$55,I4299))</f>
        <v>3.5943634473576611E-3</v>
      </c>
      <c r="M4299" s="57">
        <f t="shared" si="1080"/>
        <v>0.34857817100836869</v>
      </c>
      <c r="N4299" s="57">
        <f>IF(SetUp!$B$62=0,X4299,(B4299-E4299)*(1-(H4299/SetUp!$B$66/SetUp!$B$56)))</f>
        <v>0</v>
      </c>
      <c r="O4299" s="57">
        <f>K4299*SetUp!$B$65</f>
        <v>0</v>
      </c>
      <c r="P4299" s="57">
        <f>MIN(SetUp!$B$54*L4299^SetUp!$B$51,L4299)</f>
        <v>2.0301511708995454E-3</v>
      </c>
      <c r="Q4299" s="57">
        <f t="shared" si="1081"/>
        <v>3.4625652215199151E-16</v>
      </c>
      <c r="R4299" s="57">
        <f>IF((H4299+N4299-O4299)&gt;SetUp!$B$56,T4298+H4299+N4299-O4299-SetUp!$B$56,T4298)</f>
        <v>0</v>
      </c>
      <c r="S4299" s="57">
        <f>R4299*SetUp!$B$65</f>
        <v>0</v>
      </c>
      <c r="T4299" s="57">
        <f>IF((R4299-S4299)&lt;SetUp!$B$53,R4299-S4299,SetUp!$B$53)</f>
        <v>0</v>
      </c>
      <c r="U4299" s="57">
        <f t="shared" si="1082"/>
        <v>0.34857817100836869</v>
      </c>
      <c r="V4299" s="57">
        <f>(L4299-P4299)/1000*SetUp!$B$13*1000000/SetUp!$B$48</f>
        <v>8.8968770023114832E-2</v>
      </c>
      <c r="W4299" s="57">
        <f t="shared" si="1084"/>
        <v>2.0816681711721685E-17</v>
      </c>
      <c r="X4299" s="57">
        <f>MAX((SetUp!$B$56*(1-($H4299/SetUp!$B$56)^2)*TANH(($B4299-$D4299)/SetUp!$B$56))/(1+$H4299/SetUp!$B$56*TANH(($B4299-$D4299)/SetUp!$B$56)),0)</f>
        <v>0</v>
      </c>
    </row>
    <row r="4300" spans="1:24" x14ac:dyDescent="0.3">
      <c r="A4300" s="64">
        <v>30962</v>
      </c>
      <c r="B4300" s="57">
        <v>0</v>
      </c>
      <c r="C4300" s="57"/>
      <c r="D4300" s="57">
        <v>5.2510000000000003</v>
      </c>
      <c r="E4300" s="57">
        <f t="shared" si="1076"/>
        <v>0</v>
      </c>
      <c r="F4300" s="57">
        <f t="shared" si="1077"/>
        <v>5.2510000000000003</v>
      </c>
      <c r="G4300" s="57">
        <f t="shared" si="1078"/>
        <v>0</v>
      </c>
      <c r="H4300" s="57">
        <f>IF(Q4299&gt;SetUp!$B$56,SetUp!$B$56,Q4299)</f>
        <v>3.4625652215199151E-16</v>
      </c>
      <c r="I4300" s="57">
        <f t="shared" si="1083"/>
        <v>0.34857817100836869</v>
      </c>
      <c r="J4300" s="57">
        <f>MIN(F4300,H4300,(1-EXP(-SetUp!$B$52*H4300/SetUp!$B$56))*F4300)</f>
        <v>0</v>
      </c>
      <c r="K4300" s="57">
        <f t="shared" si="1079"/>
        <v>3.4625652215199151E-16</v>
      </c>
      <c r="L4300" s="57">
        <f>IF(I4300&lt;=0,0,MIN(SetUp!$B$50*I4300^SetUp!$B$55,I4300))</f>
        <v>3.5334300305138455E-3</v>
      </c>
      <c r="M4300" s="57">
        <f t="shared" si="1080"/>
        <v>0.34504474097785487</v>
      </c>
      <c r="N4300" s="57">
        <f>IF(SetUp!$B$62=0,X4300,(B4300-E4300)*(1-(H4300/SetUp!$B$66/SetUp!$B$56)))</f>
        <v>0</v>
      </c>
      <c r="O4300" s="57">
        <f>K4300*SetUp!$B$65</f>
        <v>0</v>
      </c>
      <c r="P4300" s="57">
        <f>MIN(SetUp!$B$54*L4300^SetUp!$B$51,L4300)</f>
        <v>1.9963156275567048E-3</v>
      </c>
      <c r="Q4300" s="57">
        <f t="shared" si="1081"/>
        <v>3.4625652215199151E-16</v>
      </c>
      <c r="R4300" s="57">
        <f>IF((H4300+N4300-O4300)&gt;SetUp!$B$56,T4299+H4300+N4300-O4300-SetUp!$B$56,T4299)</f>
        <v>0</v>
      </c>
      <c r="S4300" s="57">
        <f>R4300*SetUp!$B$65</f>
        <v>0</v>
      </c>
      <c r="T4300" s="57">
        <f>IF((R4300-S4300)&lt;SetUp!$B$53,R4300-S4300,SetUp!$B$53)</f>
        <v>0</v>
      </c>
      <c r="U4300" s="57">
        <f t="shared" si="1082"/>
        <v>0.34504474097785487</v>
      </c>
      <c r="V4300" s="57">
        <f>(L4300-P4300)/1000*SetUp!$B$13*1000000/SetUp!$B$48</f>
        <v>8.7427505763840063E-2</v>
      </c>
      <c r="W4300" s="57">
        <f t="shared" si="1084"/>
        <v>2.7755575615628914E-17</v>
      </c>
      <c r="X4300" s="57">
        <f>MAX((SetUp!$B$56*(1-($H4300/SetUp!$B$56)^2)*TANH(($B4300-$D4300)/SetUp!$B$56))/(1+$H4300/SetUp!$B$56*TANH(($B4300-$D4300)/SetUp!$B$56)),0)</f>
        <v>0</v>
      </c>
    </row>
    <row r="4301" spans="1:24" x14ac:dyDescent="0.3">
      <c r="A4301" s="64">
        <v>30963</v>
      </c>
      <c r="B4301" s="57">
        <v>9.6000000000000002E-2</v>
      </c>
      <c r="C4301" s="57"/>
      <c r="D4301" s="57">
        <v>5.2510000000000003</v>
      </c>
      <c r="E4301" s="57">
        <f t="shared" si="1076"/>
        <v>9.6000000000000002E-2</v>
      </c>
      <c r="F4301" s="57">
        <f t="shared" si="1077"/>
        <v>5.1550000000000002</v>
      </c>
      <c r="G4301" s="57">
        <f t="shared" si="1078"/>
        <v>0</v>
      </c>
      <c r="H4301" s="57">
        <f>IF(Q4300&gt;SetUp!$B$56,SetUp!$B$56,Q4300)</f>
        <v>3.4625652215199151E-16</v>
      </c>
      <c r="I4301" s="57">
        <f t="shared" si="1083"/>
        <v>0.34504474097785487</v>
      </c>
      <c r="J4301" s="57">
        <f>MIN(F4301,H4301,(1-EXP(-SetUp!$B$52*H4301/SetUp!$B$56))*F4301)</f>
        <v>0</v>
      </c>
      <c r="K4301" s="57">
        <f t="shared" si="1079"/>
        <v>3.4625652215199151E-16</v>
      </c>
      <c r="L4301" s="57">
        <f>IF(I4301&lt;=0,0,MIN(SetUp!$B$50*I4301^SetUp!$B$55,I4301))</f>
        <v>3.4739364689090279E-3</v>
      </c>
      <c r="M4301" s="57">
        <f t="shared" si="1080"/>
        <v>0.34157080450894584</v>
      </c>
      <c r="N4301" s="57">
        <f>IF(SetUp!$B$62=0,X4301,(B4301-E4301)*(1-(H4301/SetUp!$B$66/SetUp!$B$56)))</f>
        <v>0</v>
      </c>
      <c r="O4301" s="57">
        <f>K4301*SetUp!$B$65</f>
        <v>0</v>
      </c>
      <c r="P4301" s="57">
        <f>MIN(SetUp!$B$54*L4301^SetUp!$B$51,L4301)</f>
        <v>1.9632700395835318E-3</v>
      </c>
      <c r="Q4301" s="57">
        <f t="shared" si="1081"/>
        <v>3.4625652215199151E-16</v>
      </c>
      <c r="R4301" s="57">
        <f>IF((H4301+N4301-O4301)&gt;SetUp!$B$56,T4300+H4301+N4301-O4301-SetUp!$B$56,T4300)</f>
        <v>0</v>
      </c>
      <c r="S4301" s="57">
        <f>R4301*SetUp!$B$65</f>
        <v>0</v>
      </c>
      <c r="T4301" s="57">
        <f>IF((R4301-S4301)&lt;SetUp!$B$53,R4301-S4301,SetUp!$B$53)</f>
        <v>0</v>
      </c>
      <c r="U4301" s="57">
        <f t="shared" si="1082"/>
        <v>0.34157080450894584</v>
      </c>
      <c r="V4301" s="57">
        <f>(L4301-P4301)/1000*SetUp!$B$13*1000000/SetUp!$B$48</f>
        <v>8.59232063033223E-2</v>
      </c>
      <c r="W4301" s="57">
        <f t="shared" si="1084"/>
        <v>-5.6378512969246231E-18</v>
      </c>
      <c r="X4301" s="57">
        <f>MAX((SetUp!$B$56*(1-($H4301/SetUp!$B$56)^2)*TANH(($B4301-$D4301)/SetUp!$B$56))/(1+$H4301/SetUp!$B$56*TANH(($B4301-$D4301)/SetUp!$B$56)),0)</f>
        <v>0</v>
      </c>
    </row>
    <row r="4302" spans="1:24" x14ac:dyDescent="0.3">
      <c r="A4302" s="64">
        <v>30964</v>
      </c>
      <c r="B4302" s="57">
        <v>3.859</v>
      </c>
      <c r="C4302" s="57"/>
      <c r="D4302" s="57">
        <v>5.2510000000000003</v>
      </c>
      <c r="E4302" s="57">
        <f t="shared" si="1076"/>
        <v>3.859</v>
      </c>
      <c r="F4302" s="57">
        <f t="shared" si="1077"/>
        <v>1.3920000000000003</v>
      </c>
      <c r="G4302" s="57">
        <f t="shared" si="1078"/>
        <v>0</v>
      </c>
      <c r="H4302" s="57">
        <f>IF(Q4301&gt;SetUp!$B$56,SetUp!$B$56,Q4301)</f>
        <v>3.4625652215199151E-16</v>
      </c>
      <c r="I4302" s="57">
        <f t="shared" si="1083"/>
        <v>0.34157080450894584</v>
      </c>
      <c r="J4302" s="57">
        <f>MIN(F4302,H4302,(1-EXP(-SetUp!$B$52*H4302/SetUp!$B$56))*F4302)</f>
        <v>0</v>
      </c>
      <c r="K4302" s="57">
        <f t="shared" si="1079"/>
        <v>3.4625652215199151E-16</v>
      </c>
      <c r="L4302" s="57">
        <f>IF(I4302&lt;=0,0,MIN(SetUp!$B$50*I4302^SetUp!$B$55,I4302))</f>
        <v>3.4158392310611576E-3</v>
      </c>
      <c r="M4302" s="57">
        <f t="shared" si="1080"/>
        <v>0.33815496527788469</v>
      </c>
      <c r="N4302" s="57">
        <f>IF(SetUp!$B$62=0,X4302,(B4302-E4302)*(1-(H4302/SetUp!$B$66/SetUp!$B$56)))</f>
        <v>0</v>
      </c>
      <c r="O4302" s="57">
        <f>K4302*SetUp!$B$65</f>
        <v>0</v>
      </c>
      <c r="P4302" s="57">
        <f>MIN(SetUp!$B$54*L4302^SetUp!$B$51,L4302)</f>
        <v>1.9309907452629911E-3</v>
      </c>
      <c r="Q4302" s="57">
        <f t="shared" si="1081"/>
        <v>3.4625652215199151E-16</v>
      </c>
      <c r="R4302" s="57">
        <f>IF((H4302+N4302-O4302)&gt;SetUp!$B$56,T4301+H4302+N4302-O4302-SetUp!$B$56,T4301)</f>
        <v>0</v>
      </c>
      <c r="S4302" s="57">
        <f>R4302*SetUp!$B$65</f>
        <v>0</v>
      </c>
      <c r="T4302" s="57">
        <f>IF((R4302-S4302)&lt;SetUp!$B$53,R4302-S4302,SetUp!$B$53)</f>
        <v>0</v>
      </c>
      <c r="U4302" s="57">
        <f t="shared" si="1082"/>
        <v>0.33815496527788469</v>
      </c>
      <c r="V4302" s="57">
        <f>(L4302-P4302)/1000*SetUp!$B$13*1000000/SetUp!$B$48</f>
        <v>8.4454741495365498E-2</v>
      </c>
      <c r="W4302" s="57">
        <f t="shared" si="1084"/>
        <v>1.222980050563649E-16</v>
      </c>
      <c r="X4302" s="57">
        <f>MAX((SetUp!$B$56*(1-($H4302/SetUp!$B$56)^2)*TANH(($B4302-$D4302)/SetUp!$B$56))/(1+$H4302/SetUp!$B$56*TANH(($B4302-$D4302)/SetUp!$B$56)),0)</f>
        <v>0</v>
      </c>
    </row>
    <row r="4303" spans="1:24" x14ac:dyDescent="0.3">
      <c r="A4303" s="64">
        <v>30965</v>
      </c>
      <c r="B4303" s="57">
        <v>0.377</v>
      </c>
      <c r="C4303" s="57"/>
      <c r="D4303" s="57">
        <v>5.2510000000000003</v>
      </c>
      <c r="E4303" s="57">
        <f t="shared" si="1076"/>
        <v>0.377</v>
      </c>
      <c r="F4303" s="57">
        <f t="shared" si="1077"/>
        <v>4.8740000000000006</v>
      </c>
      <c r="G4303" s="57">
        <f t="shared" si="1078"/>
        <v>0</v>
      </c>
      <c r="H4303" s="57">
        <f>IF(Q4302&gt;SetUp!$B$56,SetUp!$B$56,Q4302)</f>
        <v>3.4625652215199151E-16</v>
      </c>
      <c r="I4303" s="57">
        <f t="shared" si="1083"/>
        <v>0.33815496527788469</v>
      </c>
      <c r="J4303" s="57">
        <f>MIN(F4303,H4303,(1-EXP(-SetUp!$B$52*H4303/SetUp!$B$56))*F4303)</f>
        <v>0</v>
      </c>
      <c r="K4303" s="57">
        <f t="shared" si="1079"/>
        <v>3.4625652215199151E-16</v>
      </c>
      <c r="L4303" s="57">
        <f>IF(I4303&lt;=0,0,MIN(SetUp!$B$50*I4303^SetUp!$B$55,I4303))</f>
        <v>3.3590963857013552E-3</v>
      </c>
      <c r="M4303" s="57">
        <f t="shared" si="1080"/>
        <v>0.33479586889218332</v>
      </c>
      <c r="N4303" s="57">
        <f>IF(SetUp!$B$62=0,X4303,(B4303-E4303)*(1-(H4303/SetUp!$B$66/SetUp!$B$56)))</f>
        <v>0</v>
      </c>
      <c r="O4303" s="57">
        <f>K4303*SetUp!$B$65</f>
        <v>0</v>
      </c>
      <c r="P4303" s="57">
        <f>MIN(SetUp!$B$54*L4303^SetUp!$B$51,L4303)</f>
        <v>1.8994549461293531E-3</v>
      </c>
      <c r="Q4303" s="57">
        <f t="shared" si="1081"/>
        <v>3.4625652215199151E-16</v>
      </c>
      <c r="R4303" s="57">
        <f>IF((H4303+N4303-O4303)&gt;SetUp!$B$56,T4302+H4303+N4303-O4303-SetUp!$B$56,T4302)</f>
        <v>0</v>
      </c>
      <c r="S4303" s="57">
        <f>R4303*SetUp!$B$65</f>
        <v>0</v>
      </c>
      <c r="T4303" s="57">
        <f>IF((R4303-S4303)&lt;SetUp!$B$53,R4303-S4303,SetUp!$B$53)</f>
        <v>0</v>
      </c>
      <c r="U4303" s="57">
        <f t="shared" si="1082"/>
        <v>0.33479586889218332</v>
      </c>
      <c r="V4303" s="57">
        <f>(L4303-P4303)/1000*SetUp!$B$13*1000000/SetUp!$B$48</f>
        <v>8.3021023110456962E-2</v>
      </c>
      <c r="W4303" s="57">
        <f t="shared" si="1084"/>
        <v>-1.0408340855860843E-17</v>
      </c>
      <c r="X4303" s="57">
        <f>MAX((SetUp!$B$56*(1-($H4303/SetUp!$B$56)^2)*TANH(($B4303-$D4303)/SetUp!$B$56))/(1+$H4303/SetUp!$B$56*TANH(($B4303-$D4303)/SetUp!$B$56)),0)</f>
        <v>0</v>
      </c>
    </row>
    <row r="4304" spans="1:24" x14ac:dyDescent="0.3">
      <c r="A4304" s="64">
        <v>30966</v>
      </c>
      <c r="B4304" s="57">
        <v>1.5129999999999999</v>
      </c>
      <c r="C4304" s="57"/>
      <c r="D4304" s="57">
        <v>5.2510000000000003</v>
      </c>
      <c r="E4304" s="57">
        <f t="shared" si="1076"/>
        <v>1.5129999999999999</v>
      </c>
      <c r="F4304" s="57">
        <f t="shared" si="1077"/>
        <v>3.7380000000000004</v>
      </c>
      <c r="G4304" s="57">
        <f t="shared" si="1078"/>
        <v>0</v>
      </c>
      <c r="H4304" s="57">
        <f>IF(Q4303&gt;SetUp!$B$56,SetUp!$B$56,Q4303)</f>
        <v>3.4625652215199151E-16</v>
      </c>
      <c r="I4304" s="57">
        <f t="shared" si="1083"/>
        <v>0.33479586889218332</v>
      </c>
      <c r="J4304" s="57">
        <f>MIN(F4304,H4304,(1-EXP(-SetUp!$B$52*H4304/SetUp!$B$56))*F4304)</f>
        <v>0</v>
      </c>
      <c r="K4304" s="57">
        <f t="shared" si="1079"/>
        <v>3.4625652215199151E-16</v>
      </c>
      <c r="L4304" s="57">
        <f>IF(I4304&lt;=0,0,MIN(SetUp!$B$50*I4304^SetUp!$B$55,I4304))</f>
        <v>3.3036675326302205E-3</v>
      </c>
      <c r="M4304" s="57">
        <f t="shared" si="1080"/>
        <v>0.3314922013595531</v>
      </c>
      <c r="N4304" s="57">
        <f>IF(SetUp!$B$62=0,X4304,(B4304-E4304)*(1-(H4304/SetUp!$B$66/SetUp!$B$56)))</f>
        <v>0</v>
      </c>
      <c r="O4304" s="57">
        <f>K4304*SetUp!$B$65</f>
        <v>0</v>
      </c>
      <c r="P4304" s="57">
        <f>MIN(SetUp!$B$54*L4304^SetUp!$B$51,L4304)</f>
        <v>1.8686406699042009E-3</v>
      </c>
      <c r="Q4304" s="57">
        <f t="shared" si="1081"/>
        <v>3.4625652215199151E-16</v>
      </c>
      <c r="R4304" s="57">
        <f>IF((H4304+N4304-O4304)&gt;SetUp!$B$56,T4303+H4304+N4304-O4304-SetUp!$B$56,T4303)</f>
        <v>0</v>
      </c>
      <c r="S4304" s="57">
        <f>R4304*SetUp!$B$65</f>
        <v>0</v>
      </c>
      <c r="T4304" s="57">
        <f>IF((R4304-S4304)&lt;SetUp!$B$53,R4304-S4304,SetUp!$B$53)</f>
        <v>0</v>
      </c>
      <c r="U4304" s="57">
        <f t="shared" si="1082"/>
        <v>0.3314922013595531</v>
      </c>
      <c r="V4304" s="57">
        <f>(L4304-P4304)/1000*SetUp!$B$13*1000000/SetUp!$B$48</f>
        <v>8.1621003011148441E-2</v>
      </c>
      <c r="W4304" s="57">
        <f t="shared" si="1084"/>
        <v>-1.1839487723541708E-16</v>
      </c>
      <c r="X4304" s="57">
        <f>MAX((SetUp!$B$56*(1-($H4304/SetUp!$B$56)^2)*TANH(($B4304-$D4304)/SetUp!$B$56))/(1+$H4304/SetUp!$B$56*TANH(($B4304-$D4304)/SetUp!$B$56)),0)</f>
        <v>0</v>
      </c>
    </row>
    <row r="4305" spans="1:24" x14ac:dyDescent="0.3">
      <c r="A4305" s="64">
        <v>30967</v>
      </c>
      <c r="B4305" s="57">
        <v>0.45700000000000002</v>
      </c>
      <c r="C4305" s="57"/>
      <c r="D4305" s="57">
        <v>5.2510000000000003</v>
      </c>
      <c r="E4305" s="57">
        <f t="shared" si="1076"/>
        <v>0.45700000000000002</v>
      </c>
      <c r="F4305" s="57">
        <f t="shared" si="1077"/>
        <v>4.7940000000000005</v>
      </c>
      <c r="G4305" s="57">
        <f t="shared" si="1078"/>
        <v>0</v>
      </c>
      <c r="H4305" s="57">
        <f>IF(Q4304&gt;SetUp!$B$56,SetUp!$B$56,Q4304)</f>
        <v>3.4625652215199151E-16</v>
      </c>
      <c r="I4305" s="57">
        <f t="shared" si="1083"/>
        <v>0.3314922013595531</v>
      </c>
      <c r="J4305" s="57">
        <f>MIN(F4305,H4305,(1-EXP(-SetUp!$B$52*H4305/SetUp!$B$56))*F4305)</f>
        <v>0</v>
      </c>
      <c r="K4305" s="57">
        <f t="shared" si="1079"/>
        <v>3.4625652215199151E-16</v>
      </c>
      <c r="L4305" s="57">
        <f>IF(I4305&lt;=0,0,MIN(SetUp!$B$50*I4305^SetUp!$B$55,I4305))</f>
        <v>3.2495137370023158E-3</v>
      </c>
      <c r="M4305" s="57">
        <f t="shared" si="1080"/>
        <v>0.32824268762255077</v>
      </c>
      <c r="N4305" s="57">
        <f>IF(SetUp!$B$62=0,X4305,(B4305-E4305)*(1-(H4305/SetUp!$B$66/SetUp!$B$56)))</f>
        <v>0</v>
      </c>
      <c r="O4305" s="57">
        <f>K4305*SetUp!$B$65</f>
        <v>0</v>
      </c>
      <c r="P4305" s="57">
        <f>MIN(SetUp!$B$54*L4305^SetUp!$B$51,L4305)</f>
        <v>1.8385267352600619E-3</v>
      </c>
      <c r="Q4305" s="57">
        <f t="shared" si="1081"/>
        <v>3.4625652215199151E-16</v>
      </c>
      <c r="R4305" s="57">
        <f>IF((H4305+N4305-O4305)&gt;SetUp!$B$56,T4304+H4305+N4305-O4305-SetUp!$B$56,T4304)</f>
        <v>0</v>
      </c>
      <c r="S4305" s="57">
        <f>R4305*SetUp!$B$65</f>
        <v>0</v>
      </c>
      <c r="T4305" s="57">
        <f>IF((R4305-S4305)&lt;SetUp!$B$53,R4305-S4305,SetUp!$B$53)</f>
        <v>0</v>
      </c>
      <c r="U4305" s="57">
        <f t="shared" si="1082"/>
        <v>0.32824268762255077</v>
      </c>
      <c r="V4305" s="57">
        <f>(L4305-P4305)/1000*SetUp!$B$13*1000000/SetUp!$B$48</f>
        <v>8.0253671418472769E-2</v>
      </c>
      <c r="W4305" s="57">
        <f t="shared" si="1084"/>
        <v>-1.3877787807814457E-17</v>
      </c>
      <c r="X4305" s="57">
        <f>MAX((SetUp!$B$56*(1-($H4305/SetUp!$B$56)^2)*TANH(($B4305-$D4305)/SetUp!$B$56))/(1+$H4305/SetUp!$B$56*TANH(($B4305-$D4305)/SetUp!$B$56)),0)</f>
        <v>0</v>
      </c>
    </row>
    <row r="4306" spans="1:24" x14ac:dyDescent="0.3">
      <c r="A4306" s="64">
        <v>30968</v>
      </c>
      <c r="B4306" s="57">
        <v>6.9000000000000006E-2</v>
      </c>
      <c r="C4306" s="57"/>
      <c r="D4306" s="57">
        <v>5.2510000000000003</v>
      </c>
      <c r="E4306" s="57">
        <f t="shared" si="1076"/>
        <v>6.9000000000000006E-2</v>
      </c>
      <c r="F4306" s="57">
        <f t="shared" si="1077"/>
        <v>5.1820000000000004</v>
      </c>
      <c r="G4306" s="57">
        <f t="shared" si="1078"/>
        <v>0</v>
      </c>
      <c r="H4306" s="57">
        <f>IF(Q4305&gt;SetUp!$B$56,SetUp!$B$56,Q4305)</f>
        <v>3.4625652215199151E-16</v>
      </c>
      <c r="I4306" s="57">
        <f t="shared" si="1083"/>
        <v>0.32824268762255077</v>
      </c>
      <c r="J4306" s="57">
        <f>MIN(F4306,H4306,(1-EXP(-SetUp!$B$52*H4306/SetUp!$B$56))*F4306)</f>
        <v>0</v>
      </c>
      <c r="K4306" s="57">
        <f t="shared" si="1079"/>
        <v>3.4625652215199151E-16</v>
      </c>
      <c r="L4306" s="57">
        <f>IF(I4306&lt;=0,0,MIN(SetUp!$B$50*I4306^SetUp!$B$55,I4306))</f>
        <v>3.1965974668472902E-3</v>
      </c>
      <c r="M4306" s="57">
        <f t="shared" si="1080"/>
        <v>0.32504609015570346</v>
      </c>
      <c r="N4306" s="57">
        <f>IF(SetUp!$B$62=0,X4306,(B4306-E4306)*(1-(H4306/SetUp!$B$66/SetUp!$B$56)))</f>
        <v>0</v>
      </c>
      <c r="O4306" s="57">
        <f>K4306*SetUp!$B$65</f>
        <v>0</v>
      </c>
      <c r="P4306" s="57">
        <f>MIN(SetUp!$B$54*L4306^SetUp!$B$51,L4306)</f>
        <v>1.8090927183100393E-3</v>
      </c>
      <c r="Q4306" s="57">
        <f t="shared" si="1081"/>
        <v>3.4625652215199151E-16</v>
      </c>
      <c r="R4306" s="57">
        <f>IF((H4306+N4306-O4306)&gt;SetUp!$B$56,T4305+H4306+N4306-O4306-SetUp!$B$56,T4305)</f>
        <v>0</v>
      </c>
      <c r="S4306" s="57">
        <f>R4306*SetUp!$B$65</f>
        <v>0</v>
      </c>
      <c r="T4306" s="57">
        <f>IF((R4306-S4306)&lt;SetUp!$B$53,R4306-S4306,SetUp!$B$53)</f>
        <v>0</v>
      </c>
      <c r="U4306" s="57">
        <f t="shared" si="1082"/>
        <v>0.32504609015570346</v>
      </c>
      <c r="V4306" s="57">
        <f>(L4306-P4306)/1000*SetUp!$B$13*1000000/SetUp!$B$48</f>
        <v>7.8918055264282333E-2</v>
      </c>
      <c r="W4306" s="57">
        <f t="shared" si="1084"/>
        <v>-1.6046192152785466E-17</v>
      </c>
      <c r="X4306" s="57">
        <f>MAX((SetUp!$B$56*(1-($H4306/SetUp!$B$56)^2)*TANH(($B4306-$D4306)/SetUp!$B$56))/(1+$H4306/SetUp!$B$56*TANH(($B4306-$D4306)/SetUp!$B$56)),0)</f>
        <v>0</v>
      </c>
    </row>
    <row r="4307" spans="1:24" x14ac:dyDescent="0.3">
      <c r="A4307" s="64">
        <v>30969</v>
      </c>
      <c r="B4307" s="57">
        <v>0</v>
      </c>
      <c r="C4307" s="57"/>
      <c r="D4307" s="57">
        <v>5.2510000000000003</v>
      </c>
      <c r="E4307" s="57">
        <f t="shared" si="1076"/>
        <v>0</v>
      </c>
      <c r="F4307" s="57">
        <f t="shared" si="1077"/>
        <v>5.2510000000000003</v>
      </c>
      <c r="G4307" s="57">
        <f t="shared" si="1078"/>
        <v>0</v>
      </c>
      <c r="H4307" s="57">
        <f>IF(Q4306&gt;SetUp!$B$56,SetUp!$B$56,Q4306)</f>
        <v>3.4625652215199151E-16</v>
      </c>
      <c r="I4307" s="57">
        <f t="shared" si="1083"/>
        <v>0.32504609015570346</v>
      </c>
      <c r="J4307" s="57">
        <f>MIN(F4307,H4307,(1-EXP(-SetUp!$B$52*H4307/SetUp!$B$56))*F4307)</f>
        <v>0</v>
      </c>
      <c r="K4307" s="57">
        <f t="shared" si="1079"/>
        <v>3.4625652215199151E-16</v>
      </c>
      <c r="L4307" s="57">
        <f>IF(I4307&lt;=0,0,MIN(SetUp!$B$50*I4307^SetUp!$B$55,I4307))</f>
        <v>3.1448825336479664E-3</v>
      </c>
      <c r="M4307" s="57">
        <f t="shared" si="1080"/>
        <v>0.32190120762205549</v>
      </c>
      <c r="N4307" s="57">
        <f>IF(SetUp!$B$62=0,X4307,(B4307-E4307)*(1-(H4307/SetUp!$B$66/SetUp!$B$56)))</f>
        <v>0</v>
      </c>
      <c r="O4307" s="57">
        <f>K4307*SetUp!$B$65</f>
        <v>0</v>
      </c>
      <c r="P4307" s="57">
        <f>MIN(SetUp!$B$54*L4307^SetUp!$B$51,L4307)</f>
        <v>1.7803189207280933E-3</v>
      </c>
      <c r="Q4307" s="57">
        <f t="shared" si="1081"/>
        <v>3.4625652215199151E-16</v>
      </c>
      <c r="R4307" s="57">
        <f>IF((H4307+N4307-O4307)&gt;SetUp!$B$56,T4306+H4307+N4307-O4307-SetUp!$B$56,T4306)</f>
        <v>0</v>
      </c>
      <c r="S4307" s="57">
        <f>R4307*SetUp!$B$65</f>
        <v>0</v>
      </c>
      <c r="T4307" s="57">
        <f>IF((R4307-S4307)&lt;SetUp!$B$53,R4307-S4307,SetUp!$B$53)</f>
        <v>0</v>
      </c>
      <c r="U4307" s="57">
        <f t="shared" si="1082"/>
        <v>0.32190120762205549</v>
      </c>
      <c r="V4307" s="57">
        <f>(L4307-P4307)/1000*SetUp!$B$13*1000000/SetUp!$B$48</f>
        <v>7.761321662471278E-2</v>
      </c>
      <c r="W4307" s="57">
        <f t="shared" si="1084"/>
        <v>-8.2399365108898337E-18</v>
      </c>
      <c r="X4307" s="57">
        <f>MAX((SetUp!$B$56*(1-($H4307/SetUp!$B$56)^2)*TANH(($B4307-$D4307)/SetUp!$B$56))/(1+$H4307/SetUp!$B$56*TANH(($B4307-$D4307)/SetUp!$B$56)),0)</f>
        <v>0</v>
      </c>
    </row>
    <row r="4308" spans="1:24" x14ac:dyDescent="0.3">
      <c r="A4308" s="64">
        <v>30970</v>
      </c>
      <c r="B4308" s="57">
        <v>0</v>
      </c>
      <c r="C4308" s="57"/>
      <c r="D4308" s="57">
        <v>5.2510000000000003</v>
      </c>
      <c r="E4308" s="57">
        <f t="shared" si="1076"/>
        <v>0</v>
      </c>
      <c r="F4308" s="57">
        <f t="shared" si="1077"/>
        <v>5.2510000000000003</v>
      </c>
      <c r="G4308" s="57">
        <f t="shared" si="1078"/>
        <v>0</v>
      </c>
      <c r="H4308" s="57">
        <f>IF(Q4307&gt;SetUp!$B$56,SetUp!$B$56,Q4307)</f>
        <v>3.4625652215199151E-16</v>
      </c>
      <c r="I4308" s="57">
        <f t="shared" si="1083"/>
        <v>0.32190120762205549</v>
      </c>
      <c r="J4308" s="57">
        <f>MIN(F4308,H4308,(1-EXP(-SetUp!$B$52*H4308/SetUp!$B$56))*F4308)</f>
        <v>0</v>
      </c>
      <c r="K4308" s="57">
        <f t="shared" si="1079"/>
        <v>3.4625652215199151E-16</v>
      </c>
      <c r="L4308" s="57">
        <f>IF(I4308&lt;=0,0,MIN(SetUp!$B$50*I4308^SetUp!$B$55,I4308))</f>
        <v>3.0943340358068425E-3</v>
      </c>
      <c r="M4308" s="57">
        <f t="shared" si="1080"/>
        <v>0.31880687358624865</v>
      </c>
      <c r="N4308" s="57">
        <f>IF(SetUp!$B$62=0,X4308,(B4308-E4308)*(1-(H4308/SetUp!$B$66/SetUp!$B$56)))</f>
        <v>0</v>
      </c>
      <c r="O4308" s="57">
        <f>K4308*SetUp!$B$65</f>
        <v>0</v>
      </c>
      <c r="P4308" s="57">
        <f>MIN(SetUp!$B$54*L4308^SetUp!$B$51,L4308)</f>
        <v>1.7521863394104669E-3</v>
      </c>
      <c r="Q4308" s="57">
        <f t="shared" si="1081"/>
        <v>3.4625652215199151E-16</v>
      </c>
      <c r="R4308" s="57">
        <f>IF((H4308+N4308-O4308)&gt;SetUp!$B$56,T4307+H4308+N4308-O4308-SetUp!$B$56,T4307)</f>
        <v>0</v>
      </c>
      <c r="S4308" s="57">
        <f>R4308*SetUp!$B$65</f>
        <v>0</v>
      </c>
      <c r="T4308" s="57">
        <f>IF((R4308-S4308)&lt;SetUp!$B$53,R4308-S4308,SetUp!$B$53)</f>
        <v>0</v>
      </c>
      <c r="U4308" s="57">
        <f t="shared" si="1082"/>
        <v>0.31880687358624865</v>
      </c>
      <c r="V4308" s="57">
        <f>(L4308-P4308)/1000*SetUp!$B$13*1000000/SetUp!$B$48</f>
        <v>7.6338251230276585E-2</v>
      </c>
      <c r="W4308" s="57">
        <f t="shared" si="1084"/>
        <v>8.6736173798840355E-18</v>
      </c>
      <c r="X4308" s="57">
        <f>MAX((SetUp!$B$56*(1-($H4308/SetUp!$B$56)^2)*TANH(($B4308-$D4308)/SetUp!$B$56))/(1+$H4308/SetUp!$B$56*TANH(($B4308-$D4308)/SetUp!$B$56)),0)</f>
        <v>0</v>
      </c>
    </row>
    <row r="4309" spans="1:24" x14ac:dyDescent="0.3">
      <c r="A4309" s="64">
        <v>30971</v>
      </c>
      <c r="B4309" s="57">
        <v>0.187</v>
      </c>
      <c r="C4309" s="57"/>
      <c r="D4309" s="57">
        <v>5.2510000000000003</v>
      </c>
      <c r="E4309" s="57">
        <f t="shared" si="1076"/>
        <v>0.187</v>
      </c>
      <c r="F4309" s="57">
        <f t="shared" si="1077"/>
        <v>5.0640000000000001</v>
      </c>
      <c r="G4309" s="57">
        <f t="shared" si="1078"/>
        <v>0</v>
      </c>
      <c r="H4309" s="57">
        <f>IF(Q4308&gt;SetUp!$B$56,SetUp!$B$56,Q4308)</f>
        <v>3.4625652215199151E-16</v>
      </c>
      <c r="I4309" s="57">
        <f t="shared" si="1083"/>
        <v>0.31880687358624865</v>
      </c>
      <c r="J4309" s="57">
        <f>MIN(F4309,H4309,(1-EXP(-SetUp!$B$52*H4309/SetUp!$B$56))*F4309)</f>
        <v>0</v>
      </c>
      <c r="K4309" s="57">
        <f t="shared" si="1079"/>
        <v>3.4625652215199151E-16</v>
      </c>
      <c r="L4309" s="57">
        <f>IF(I4309&lt;=0,0,MIN(SetUp!$B$50*I4309^SetUp!$B$55,I4309))</f>
        <v>3.044918304842748E-3</v>
      </c>
      <c r="M4309" s="57">
        <f t="shared" si="1080"/>
        <v>0.31576195528140588</v>
      </c>
      <c r="N4309" s="57">
        <f>IF(SetUp!$B$62=0,X4309,(B4309-E4309)*(1-(H4309/SetUp!$B$66/SetUp!$B$56)))</f>
        <v>0</v>
      </c>
      <c r="O4309" s="57">
        <f>K4309*SetUp!$B$65</f>
        <v>0</v>
      </c>
      <c r="P4309" s="57">
        <f>MIN(SetUp!$B$54*L4309^SetUp!$B$51,L4309)</f>
        <v>1.7246766375942654E-3</v>
      </c>
      <c r="Q4309" s="57">
        <f t="shared" si="1081"/>
        <v>3.4625652215199151E-16</v>
      </c>
      <c r="R4309" s="57">
        <f>IF((H4309+N4309-O4309)&gt;SetUp!$B$56,T4308+H4309+N4309-O4309-SetUp!$B$56,T4308)</f>
        <v>0</v>
      </c>
      <c r="S4309" s="57">
        <f>R4309*SetUp!$B$65</f>
        <v>0</v>
      </c>
      <c r="T4309" s="57">
        <f>IF((R4309-S4309)&lt;SetUp!$B$53,R4309-S4309,SetUp!$B$53)</f>
        <v>0</v>
      </c>
      <c r="U4309" s="57">
        <f t="shared" si="1082"/>
        <v>0.31576195528140588</v>
      </c>
      <c r="V4309" s="57">
        <f>(L4309-P4309)/1000*SetUp!$B$13*1000000/SetUp!$B$48</f>
        <v>7.5092287048361572E-2</v>
      </c>
      <c r="W4309" s="57">
        <f t="shared" si="1084"/>
        <v>-2.1684043449710089E-17</v>
      </c>
      <c r="X4309" s="57">
        <f>MAX((SetUp!$B$56*(1-($H4309/SetUp!$B$56)^2)*TANH(($B4309-$D4309)/SetUp!$B$56))/(1+$H4309/SetUp!$B$56*TANH(($B4309-$D4309)/SetUp!$B$56)),0)</f>
        <v>0</v>
      </c>
    </row>
    <row r="4310" spans="1:24" x14ac:dyDescent="0.3">
      <c r="A4310" s="64">
        <v>30972</v>
      </c>
      <c r="B4310" s="57">
        <v>3.1E-2</v>
      </c>
      <c r="C4310" s="57"/>
      <c r="D4310" s="57">
        <v>5.2510000000000003</v>
      </c>
      <c r="E4310" s="57">
        <f t="shared" si="1076"/>
        <v>3.1E-2</v>
      </c>
      <c r="F4310" s="57">
        <f t="shared" si="1077"/>
        <v>5.2200000000000006</v>
      </c>
      <c r="G4310" s="57">
        <f t="shared" si="1078"/>
        <v>0</v>
      </c>
      <c r="H4310" s="57">
        <f>IF(Q4309&gt;SetUp!$B$56,SetUp!$B$56,Q4309)</f>
        <v>3.4625652215199151E-16</v>
      </c>
      <c r="I4310" s="57">
        <f t="shared" si="1083"/>
        <v>0.31576195528140588</v>
      </c>
      <c r="J4310" s="57">
        <f>MIN(F4310,H4310,(1-EXP(-SetUp!$B$52*H4310/SetUp!$B$56))*F4310)</f>
        <v>0</v>
      </c>
      <c r="K4310" s="57">
        <f t="shared" si="1079"/>
        <v>3.4625652215199151E-16</v>
      </c>
      <c r="L4310" s="57">
        <f>IF(I4310&lt;=0,0,MIN(SetUp!$B$50*I4310^SetUp!$B$55,I4310))</f>
        <v>2.9966028541690633E-3</v>
      </c>
      <c r="M4310" s="57">
        <f t="shared" si="1080"/>
        <v>0.3127653524272368</v>
      </c>
      <c r="N4310" s="57">
        <f>IF(SetUp!$B$62=0,X4310,(B4310-E4310)*(1-(H4310/SetUp!$B$66/SetUp!$B$56)))</f>
        <v>0</v>
      </c>
      <c r="O4310" s="57">
        <f>K4310*SetUp!$B$65</f>
        <v>0</v>
      </c>
      <c r="P4310" s="57">
        <f>MIN(SetUp!$B$54*L4310^SetUp!$B$51,L4310)</f>
        <v>1.6977721173542172E-3</v>
      </c>
      <c r="Q4310" s="57">
        <f t="shared" si="1081"/>
        <v>3.4625652215199151E-16</v>
      </c>
      <c r="R4310" s="57">
        <f>IF((H4310+N4310-O4310)&gt;SetUp!$B$56,T4309+H4310+N4310-O4310-SetUp!$B$56,T4309)</f>
        <v>0</v>
      </c>
      <c r="S4310" s="57">
        <f>R4310*SetUp!$B$65</f>
        <v>0</v>
      </c>
      <c r="T4310" s="57">
        <f>IF((R4310-S4310)&lt;SetUp!$B$53,R4310-S4310,SetUp!$B$53)</f>
        <v>0</v>
      </c>
      <c r="U4310" s="57">
        <f t="shared" si="1082"/>
        <v>0.3127653524272368</v>
      </c>
      <c r="V4310" s="57">
        <f>(L4310-P4310)/1000*SetUp!$B$13*1000000/SetUp!$B$48</f>
        <v>7.3874482934175464E-2</v>
      </c>
      <c r="W4310" s="57">
        <f t="shared" si="1084"/>
        <v>-2.0383000842727483E-17</v>
      </c>
      <c r="X4310" s="57">
        <f>MAX((SetUp!$B$56*(1-($H4310/SetUp!$B$56)^2)*TANH(($B4310-$D4310)/SetUp!$B$56))/(1+$H4310/SetUp!$B$56*TANH(($B4310-$D4310)/SetUp!$B$56)),0)</f>
        <v>0</v>
      </c>
    </row>
    <row r="4311" spans="1:24" x14ac:dyDescent="0.3">
      <c r="A4311" s="64">
        <v>30973</v>
      </c>
      <c r="B4311" s="57">
        <v>3.7999999999999999E-2</v>
      </c>
      <c r="C4311" s="57"/>
      <c r="D4311" s="57">
        <v>5.2510000000000003</v>
      </c>
      <c r="E4311" s="57">
        <f t="shared" si="1076"/>
        <v>3.7999999999999999E-2</v>
      </c>
      <c r="F4311" s="57">
        <f t="shared" si="1077"/>
        <v>5.2130000000000001</v>
      </c>
      <c r="G4311" s="57">
        <f t="shared" si="1078"/>
        <v>0</v>
      </c>
      <c r="H4311" s="57">
        <f>IF(Q4310&gt;SetUp!$B$56,SetUp!$B$56,Q4310)</f>
        <v>3.4625652215199151E-16</v>
      </c>
      <c r="I4311" s="57">
        <f t="shared" si="1083"/>
        <v>0.3127653524272368</v>
      </c>
      <c r="J4311" s="57">
        <f>MIN(F4311,H4311,(1-EXP(-SetUp!$B$52*H4311/SetUp!$B$56))*F4311)</f>
        <v>0</v>
      </c>
      <c r="K4311" s="57">
        <f t="shared" si="1079"/>
        <v>3.4625652215199151E-16</v>
      </c>
      <c r="L4311" s="57">
        <f>IF(I4311&lt;=0,0,MIN(SetUp!$B$50*I4311^SetUp!$B$55,I4311))</f>
        <v>2.9493563303138758E-3</v>
      </c>
      <c r="M4311" s="57">
        <f t="shared" si="1080"/>
        <v>0.3098159960969229</v>
      </c>
      <c r="N4311" s="57">
        <f>IF(SetUp!$B$62=0,X4311,(B4311-E4311)*(1-(H4311/SetUp!$B$66/SetUp!$B$56)))</f>
        <v>0</v>
      </c>
      <c r="O4311" s="57">
        <f>K4311*SetUp!$B$65</f>
        <v>0</v>
      </c>
      <c r="P4311" s="57">
        <f>MIN(SetUp!$B$54*L4311^SetUp!$B$51,L4311)</f>
        <v>1.6714556934034638E-3</v>
      </c>
      <c r="Q4311" s="57">
        <f t="shared" si="1081"/>
        <v>3.4625652215199151E-16</v>
      </c>
      <c r="R4311" s="57">
        <f>IF((H4311+N4311-O4311)&gt;SetUp!$B$56,T4310+H4311+N4311-O4311-SetUp!$B$56,T4310)</f>
        <v>0</v>
      </c>
      <c r="S4311" s="57">
        <f>R4311*SetUp!$B$65</f>
        <v>0</v>
      </c>
      <c r="T4311" s="57">
        <f>IF((R4311-S4311)&lt;SetUp!$B$53,R4311-S4311,SetUp!$B$53)</f>
        <v>0</v>
      </c>
      <c r="U4311" s="57">
        <f t="shared" si="1082"/>
        <v>0.3098159960969229</v>
      </c>
      <c r="V4311" s="57">
        <f>(L4311-P4311)/1000*SetUp!$B$13*1000000/SetUp!$B$48</f>
        <v>7.2684027346411592E-2</v>
      </c>
      <c r="W4311" s="57">
        <f t="shared" si="1084"/>
        <v>-2.5587171270657905E-17</v>
      </c>
      <c r="X4311" s="57">
        <f>MAX((SetUp!$B$56*(1-($H4311/SetUp!$B$56)^2)*TANH(($B4311-$D4311)/SetUp!$B$56))/(1+$H4311/SetUp!$B$56*TANH(($B4311-$D4311)/SetUp!$B$56)),0)</f>
        <v>0</v>
      </c>
    </row>
    <row r="4312" spans="1:24" x14ac:dyDescent="0.3">
      <c r="A4312" s="64">
        <v>30974</v>
      </c>
      <c r="B4312" s="57">
        <v>0</v>
      </c>
      <c r="C4312" s="57"/>
      <c r="D4312" s="57">
        <v>5.2510000000000003</v>
      </c>
      <c r="E4312" s="57">
        <f t="shared" si="1076"/>
        <v>0</v>
      </c>
      <c r="F4312" s="57">
        <f t="shared" si="1077"/>
        <v>5.2510000000000003</v>
      </c>
      <c r="G4312" s="57">
        <f t="shared" si="1078"/>
        <v>0</v>
      </c>
      <c r="H4312" s="57">
        <f>IF(Q4311&gt;SetUp!$B$56,SetUp!$B$56,Q4311)</f>
        <v>3.4625652215199151E-16</v>
      </c>
      <c r="I4312" s="57">
        <f t="shared" si="1083"/>
        <v>0.3098159960969229</v>
      </c>
      <c r="J4312" s="57">
        <f>MIN(F4312,H4312,(1-EXP(-SetUp!$B$52*H4312/SetUp!$B$56))*F4312)</f>
        <v>0</v>
      </c>
      <c r="K4312" s="57">
        <f t="shared" si="1079"/>
        <v>3.4625652215199151E-16</v>
      </c>
      <c r="L4312" s="57">
        <f>IF(I4312&lt;=0,0,MIN(SetUp!$B$50*I4312^SetUp!$B$55,I4312))</f>
        <v>2.9031484664508471E-3</v>
      </c>
      <c r="M4312" s="57">
        <f t="shared" si="1080"/>
        <v>0.30691284763047205</v>
      </c>
      <c r="N4312" s="57">
        <f>IF(SetUp!$B$62=0,X4312,(B4312-E4312)*(1-(H4312/SetUp!$B$66/SetUp!$B$56)))</f>
        <v>0</v>
      </c>
      <c r="O4312" s="57">
        <f>K4312*SetUp!$B$65</f>
        <v>0</v>
      </c>
      <c r="P4312" s="57">
        <f>MIN(SetUp!$B$54*L4312^SetUp!$B$51,L4312)</f>
        <v>1.6457108681286216E-3</v>
      </c>
      <c r="Q4312" s="57">
        <f t="shared" si="1081"/>
        <v>3.4625652215199151E-16</v>
      </c>
      <c r="R4312" s="57">
        <f>IF((H4312+N4312-O4312)&gt;SetUp!$B$56,T4311+H4312+N4312-O4312-SetUp!$B$56,T4311)</f>
        <v>0</v>
      </c>
      <c r="S4312" s="57">
        <f>R4312*SetUp!$B$65</f>
        <v>0</v>
      </c>
      <c r="T4312" s="57">
        <f>IF((R4312-S4312)&lt;SetUp!$B$53,R4312-S4312,SetUp!$B$53)</f>
        <v>0</v>
      </c>
      <c r="U4312" s="57">
        <f t="shared" si="1082"/>
        <v>0.30691284763047205</v>
      </c>
      <c r="V4312" s="57">
        <f>(L4312-P4312)/1000*SetUp!$B$13*1000000/SetUp!$B$48</f>
        <v>7.1520137124140196E-2</v>
      </c>
      <c r="W4312" s="57">
        <f t="shared" si="1084"/>
        <v>0</v>
      </c>
      <c r="X4312" s="57">
        <f>MAX((SetUp!$B$56*(1-($H4312/SetUp!$B$56)^2)*TANH(($B4312-$D4312)/SetUp!$B$56))/(1+$H4312/SetUp!$B$56*TANH(($B4312-$D4312)/SetUp!$B$56)),0)</f>
        <v>0</v>
      </c>
    </row>
    <row r="4313" spans="1:24" x14ac:dyDescent="0.3">
      <c r="A4313" s="64">
        <v>30975</v>
      </c>
      <c r="B4313" s="57">
        <v>0</v>
      </c>
      <c r="C4313" s="57"/>
      <c r="D4313" s="57">
        <v>5.2510000000000003</v>
      </c>
      <c r="E4313" s="57">
        <f t="shared" si="1076"/>
        <v>0</v>
      </c>
      <c r="F4313" s="57">
        <f t="shared" si="1077"/>
        <v>5.2510000000000003</v>
      </c>
      <c r="G4313" s="57">
        <f t="shared" si="1078"/>
        <v>0</v>
      </c>
      <c r="H4313" s="57">
        <f>IF(Q4312&gt;SetUp!$B$56,SetUp!$B$56,Q4312)</f>
        <v>3.4625652215199151E-16</v>
      </c>
      <c r="I4313" s="57">
        <f t="shared" si="1083"/>
        <v>0.30691284763047205</v>
      </c>
      <c r="J4313" s="57">
        <f>MIN(F4313,H4313,(1-EXP(-SetUp!$B$52*H4313/SetUp!$B$56))*F4313)</f>
        <v>0</v>
      </c>
      <c r="K4313" s="57">
        <f t="shared" si="1079"/>
        <v>3.4625652215199151E-16</v>
      </c>
      <c r="L4313" s="57">
        <f>IF(I4313&lt;=0,0,MIN(SetUp!$B$50*I4313^SetUp!$B$55,I4313))</f>
        <v>2.8579500381174213E-3</v>
      </c>
      <c r="M4313" s="57">
        <f t="shared" si="1080"/>
        <v>0.30405489759235466</v>
      </c>
      <c r="N4313" s="57">
        <f>IF(SetUp!$B$62=0,X4313,(B4313-E4313)*(1-(H4313/SetUp!$B$66/SetUp!$B$56)))</f>
        <v>0</v>
      </c>
      <c r="O4313" s="57">
        <f>K4313*SetUp!$B$65</f>
        <v>0</v>
      </c>
      <c r="P4313" s="57">
        <f>MIN(SetUp!$B$54*L4313^SetUp!$B$51,L4313)</f>
        <v>1.6205217077935438E-3</v>
      </c>
      <c r="Q4313" s="57">
        <f t="shared" si="1081"/>
        <v>3.4625652215199151E-16</v>
      </c>
      <c r="R4313" s="57">
        <f>IF((H4313+N4313-O4313)&gt;SetUp!$B$56,T4312+H4313+N4313-O4313-SetUp!$B$56,T4312)</f>
        <v>0</v>
      </c>
      <c r="S4313" s="57">
        <f>R4313*SetUp!$B$65</f>
        <v>0</v>
      </c>
      <c r="T4313" s="57">
        <f>IF((R4313-S4313)&lt;SetUp!$B$53,R4313-S4313,SetUp!$B$53)</f>
        <v>0</v>
      </c>
      <c r="U4313" s="57">
        <f t="shared" si="1082"/>
        <v>0.30405489759235466</v>
      </c>
      <c r="V4313" s="57">
        <f>(L4313-P4313)/1000*SetUp!$B$13*1000000/SetUp!$B$48</f>
        <v>7.0382056321637576E-2</v>
      </c>
      <c r="W4313" s="57">
        <f t="shared" si="1084"/>
        <v>2.5153490401663703E-17</v>
      </c>
      <c r="X4313" s="57">
        <f>MAX((SetUp!$B$56*(1-($H4313/SetUp!$B$56)^2)*TANH(($B4313-$D4313)/SetUp!$B$56))/(1+$H4313/SetUp!$B$56*TANH(($B4313-$D4313)/SetUp!$B$56)),0)</f>
        <v>0</v>
      </c>
    </row>
    <row r="4314" spans="1:24" x14ac:dyDescent="0.3">
      <c r="A4314" s="64">
        <v>30976</v>
      </c>
      <c r="B4314" s="57">
        <v>0</v>
      </c>
      <c r="C4314" s="57"/>
      <c r="D4314" s="57">
        <v>5.2510000000000003</v>
      </c>
      <c r="E4314" s="57">
        <f t="shared" si="1076"/>
        <v>0</v>
      </c>
      <c r="F4314" s="57">
        <f t="shared" si="1077"/>
        <v>5.2510000000000003</v>
      </c>
      <c r="G4314" s="57">
        <f t="shared" si="1078"/>
        <v>0</v>
      </c>
      <c r="H4314" s="57">
        <f>IF(Q4313&gt;SetUp!$B$56,SetUp!$B$56,Q4313)</f>
        <v>3.4625652215199151E-16</v>
      </c>
      <c r="I4314" s="57">
        <f t="shared" si="1083"/>
        <v>0.30405489759235466</v>
      </c>
      <c r="J4314" s="57">
        <f>MIN(F4314,H4314,(1-EXP(-SetUp!$B$52*H4314/SetUp!$B$56))*F4314)</f>
        <v>0</v>
      </c>
      <c r="K4314" s="57">
        <f t="shared" si="1079"/>
        <v>3.4625652215199151E-16</v>
      </c>
      <c r="L4314" s="57">
        <f>IF(I4314&lt;=0,0,MIN(SetUp!$B$50*I4314^SetUp!$B$55,I4314))</f>
        <v>2.8137328210042886E-3</v>
      </c>
      <c r="M4314" s="57">
        <f t="shared" si="1080"/>
        <v>0.30124116477135038</v>
      </c>
      <c r="N4314" s="57">
        <f>IF(SetUp!$B$62=0,X4314,(B4314-E4314)*(1-(H4314/SetUp!$B$66/SetUp!$B$56)))</f>
        <v>0</v>
      </c>
      <c r="O4314" s="57">
        <f>K4314*SetUp!$B$65</f>
        <v>0</v>
      </c>
      <c r="P4314" s="57">
        <f>MIN(SetUp!$B$54*L4314^SetUp!$B$51,L4314)</f>
        <v>1.5958728198500539E-3</v>
      </c>
      <c r="Q4314" s="57">
        <f t="shared" si="1081"/>
        <v>3.4625652215199151E-16</v>
      </c>
      <c r="R4314" s="57">
        <f>IF((H4314+N4314-O4314)&gt;SetUp!$B$56,T4313+H4314+N4314-O4314-SetUp!$B$56,T4313)</f>
        <v>0</v>
      </c>
      <c r="S4314" s="57">
        <f>R4314*SetUp!$B$65</f>
        <v>0</v>
      </c>
      <c r="T4314" s="57">
        <f>IF((R4314-S4314)&lt;SetUp!$B$53,R4314-S4314,SetUp!$B$53)</f>
        <v>0</v>
      </c>
      <c r="U4314" s="57">
        <f t="shared" si="1082"/>
        <v>0.30124116477135038</v>
      </c>
      <c r="V4314" s="57">
        <f>(L4314-P4314)/1000*SetUp!$B$13*1000000/SetUp!$B$48</f>
        <v>6.9269055098061541E-2</v>
      </c>
      <c r="W4314" s="57">
        <f t="shared" si="1084"/>
        <v>1.0842021724855044E-17</v>
      </c>
      <c r="X4314" s="57">
        <f>MAX((SetUp!$B$56*(1-($H4314/SetUp!$B$56)^2)*TANH(($B4314-$D4314)/SetUp!$B$56))/(1+$H4314/SetUp!$B$56*TANH(($B4314-$D4314)/SetUp!$B$56)),0)</f>
        <v>0</v>
      </c>
    </row>
    <row r="4315" spans="1:24" x14ac:dyDescent="0.3">
      <c r="A4315" s="64">
        <v>30977</v>
      </c>
      <c r="B4315" s="57">
        <v>0</v>
      </c>
      <c r="C4315" s="57"/>
      <c r="D4315" s="57">
        <v>5.2510000000000003</v>
      </c>
      <c r="E4315" s="57">
        <f t="shared" si="1076"/>
        <v>0</v>
      </c>
      <c r="F4315" s="57">
        <f t="shared" si="1077"/>
        <v>5.2510000000000003</v>
      </c>
      <c r="G4315" s="57">
        <f t="shared" si="1078"/>
        <v>0</v>
      </c>
      <c r="H4315" s="57">
        <f>IF(Q4314&gt;SetUp!$B$56,SetUp!$B$56,Q4314)</f>
        <v>3.4625652215199151E-16</v>
      </c>
      <c r="I4315" s="57">
        <f t="shared" si="1083"/>
        <v>0.30124116477135038</v>
      </c>
      <c r="J4315" s="57">
        <f>MIN(F4315,H4315,(1-EXP(-SetUp!$B$52*H4315/SetUp!$B$56))*F4315)</f>
        <v>0</v>
      </c>
      <c r="K4315" s="57">
        <f t="shared" si="1079"/>
        <v>3.4625652215199151E-16</v>
      </c>
      <c r="L4315" s="57">
        <f>IF(I4315&lt;=0,0,MIN(SetUp!$B$50*I4315^SetUp!$B$55,I4315))</f>
        <v>2.7704695507069117E-3</v>
      </c>
      <c r="M4315" s="57">
        <f t="shared" si="1080"/>
        <v>0.29847069522064346</v>
      </c>
      <c r="N4315" s="57">
        <f>IF(SetUp!$B$62=0,X4315,(B4315-E4315)*(1-(H4315/SetUp!$B$66/SetUp!$B$56)))</f>
        <v>0</v>
      </c>
      <c r="O4315" s="57">
        <f>K4315*SetUp!$B$65</f>
        <v>0</v>
      </c>
      <c r="P4315" s="57">
        <f>MIN(SetUp!$B$54*L4315^SetUp!$B$51,L4315)</f>
        <v>1.5717493312975492E-3</v>
      </c>
      <c r="Q4315" s="57">
        <f t="shared" si="1081"/>
        <v>3.4625652215199151E-16</v>
      </c>
      <c r="R4315" s="57">
        <f>IF((H4315+N4315-O4315)&gt;SetUp!$B$56,T4314+H4315+N4315-O4315-SetUp!$B$56,T4314)</f>
        <v>0</v>
      </c>
      <c r="S4315" s="57">
        <f>R4315*SetUp!$B$65</f>
        <v>0</v>
      </c>
      <c r="T4315" s="57">
        <f>IF((R4315-S4315)&lt;SetUp!$B$53,R4315-S4315,SetUp!$B$53)</f>
        <v>0</v>
      </c>
      <c r="U4315" s="57">
        <f t="shared" si="1082"/>
        <v>0.29847069522064346</v>
      </c>
      <c r="V4315" s="57">
        <f>(L4315-P4315)/1000*SetUp!$B$13*1000000/SetUp!$B$48</f>
        <v>6.8180428659066997E-2</v>
      </c>
      <c r="W4315" s="57">
        <f t="shared" si="1084"/>
        <v>-1.0408340855860843E-17</v>
      </c>
      <c r="X4315" s="57">
        <f>MAX((SetUp!$B$56*(1-($H4315/SetUp!$B$56)^2)*TANH(($B4315-$D4315)/SetUp!$B$56))/(1+$H4315/SetUp!$B$56*TANH(($B4315-$D4315)/SetUp!$B$56)),0)</f>
        <v>0</v>
      </c>
    </row>
    <row r="4316" spans="1:24" x14ac:dyDescent="0.3">
      <c r="A4316" s="64">
        <v>30978</v>
      </c>
      <c r="B4316" s="57">
        <v>0</v>
      </c>
      <c r="C4316" s="57"/>
      <c r="D4316" s="57">
        <v>5.2510000000000003</v>
      </c>
      <c r="E4316" s="57">
        <f t="shared" si="1076"/>
        <v>0</v>
      </c>
      <c r="F4316" s="57">
        <f t="shared" si="1077"/>
        <v>5.2510000000000003</v>
      </c>
      <c r="G4316" s="57">
        <f t="shared" si="1078"/>
        <v>0</v>
      </c>
      <c r="H4316" s="57">
        <f>IF(Q4315&gt;SetUp!$B$56,SetUp!$B$56,Q4315)</f>
        <v>3.4625652215199151E-16</v>
      </c>
      <c r="I4316" s="57">
        <f t="shared" si="1083"/>
        <v>0.29847069522064346</v>
      </c>
      <c r="J4316" s="57">
        <f>MIN(F4316,H4316,(1-EXP(-SetUp!$B$52*H4316/SetUp!$B$56))*F4316)</f>
        <v>0</v>
      </c>
      <c r="K4316" s="57">
        <f t="shared" si="1079"/>
        <v>3.4625652215199151E-16</v>
      </c>
      <c r="L4316" s="57">
        <f>IF(I4316&lt;=0,0,MIN(SetUp!$B$50*I4316^SetUp!$B$55,I4316))</f>
        <v>2.7281338843362741E-3</v>
      </c>
      <c r="M4316" s="57">
        <f t="shared" si="1080"/>
        <v>0.29574256133630716</v>
      </c>
      <c r="N4316" s="57">
        <f>IF(SetUp!$B$62=0,X4316,(B4316-E4316)*(1-(H4316/SetUp!$B$66/SetUp!$B$56)))</f>
        <v>0</v>
      </c>
      <c r="O4316" s="57">
        <f>K4316*SetUp!$B$65</f>
        <v>0</v>
      </c>
      <c r="P4316" s="57">
        <f>MIN(SetUp!$B$54*L4316^SetUp!$B$51,L4316)</f>
        <v>1.5481368680368148E-3</v>
      </c>
      <c r="Q4316" s="57">
        <f t="shared" si="1081"/>
        <v>3.4625652215199151E-16</v>
      </c>
      <c r="R4316" s="57">
        <f>IF((H4316+N4316-O4316)&gt;SetUp!$B$56,T4315+H4316+N4316-O4316-SetUp!$B$56,T4315)</f>
        <v>0</v>
      </c>
      <c r="S4316" s="57">
        <f>R4316*SetUp!$B$65</f>
        <v>0</v>
      </c>
      <c r="T4316" s="57">
        <f>IF((R4316-S4316)&lt;SetUp!$B$53,R4316-S4316,SetUp!$B$53)</f>
        <v>0</v>
      </c>
      <c r="U4316" s="57">
        <f t="shared" si="1082"/>
        <v>0.29574256133630716</v>
      </c>
      <c r="V4316" s="57">
        <f>(L4316-P4316)/1000*SetUp!$B$13*1000000/SetUp!$B$48</f>
        <v>6.7115496247621587E-2</v>
      </c>
      <c r="W4316" s="57">
        <f t="shared" si="1084"/>
        <v>-1.8214596497756474E-17</v>
      </c>
      <c r="X4316" s="57">
        <f>MAX((SetUp!$B$56*(1-($H4316/SetUp!$B$56)^2)*TANH(($B4316-$D4316)/SetUp!$B$56))/(1+$H4316/SetUp!$B$56*TANH(($B4316-$D4316)/SetUp!$B$56)),0)</f>
        <v>0</v>
      </c>
    </row>
    <row r="4317" spans="1:24" x14ac:dyDescent="0.3">
      <c r="A4317" s="64">
        <v>30979</v>
      </c>
      <c r="B4317" s="57">
        <v>0.111</v>
      </c>
      <c r="C4317" s="57"/>
      <c r="D4317" s="57">
        <v>5.2510000000000003</v>
      </c>
      <c r="E4317" s="57">
        <f t="shared" si="1076"/>
        <v>0.111</v>
      </c>
      <c r="F4317" s="57">
        <f t="shared" si="1077"/>
        <v>5.1400000000000006</v>
      </c>
      <c r="G4317" s="57">
        <f t="shared" si="1078"/>
        <v>0</v>
      </c>
      <c r="H4317" s="57">
        <f>IF(Q4316&gt;SetUp!$B$56,SetUp!$B$56,Q4316)</f>
        <v>3.4625652215199151E-16</v>
      </c>
      <c r="I4317" s="57">
        <f t="shared" si="1083"/>
        <v>0.29574256133630716</v>
      </c>
      <c r="J4317" s="57">
        <f>MIN(F4317,H4317,(1-EXP(-SetUp!$B$52*H4317/SetUp!$B$56))*F4317)</f>
        <v>0</v>
      </c>
      <c r="K4317" s="57">
        <f t="shared" si="1079"/>
        <v>3.4625652215199151E-16</v>
      </c>
      <c r="L4317" s="57">
        <f>IF(I4317&lt;=0,0,MIN(SetUp!$B$50*I4317^SetUp!$B$55,I4317))</f>
        <v>2.6867003638920603E-3</v>
      </c>
      <c r="M4317" s="57">
        <f t="shared" si="1080"/>
        <v>0.29305586097241509</v>
      </c>
      <c r="N4317" s="57">
        <f>IF(SetUp!$B$62=0,X4317,(B4317-E4317)*(1-(H4317/SetUp!$B$66/SetUp!$B$56)))</f>
        <v>0</v>
      </c>
      <c r="O4317" s="57">
        <f>K4317*SetUp!$B$65</f>
        <v>0</v>
      </c>
      <c r="P4317" s="57">
        <f>MIN(SetUp!$B$54*L4317^SetUp!$B$51,L4317)</f>
        <v>1.5250215351664809E-3</v>
      </c>
      <c r="Q4317" s="57">
        <f t="shared" si="1081"/>
        <v>3.4625652215199151E-16</v>
      </c>
      <c r="R4317" s="57">
        <f>IF((H4317+N4317-O4317)&gt;SetUp!$B$56,T4316+H4317+N4317-O4317-SetUp!$B$56,T4316)</f>
        <v>0</v>
      </c>
      <c r="S4317" s="57">
        <f>R4317*SetUp!$B$65</f>
        <v>0</v>
      </c>
      <c r="T4317" s="57">
        <f>IF((R4317-S4317)&lt;SetUp!$B$53,R4317-S4317,SetUp!$B$53)</f>
        <v>0</v>
      </c>
      <c r="U4317" s="57">
        <f t="shared" si="1082"/>
        <v>0.29305586097241509</v>
      </c>
      <c r="V4317" s="57">
        <f>(L4317-P4317)/1000*SetUp!$B$13*1000000/SetUp!$B$48</f>
        <v>6.6073600181448852E-2</v>
      </c>
      <c r="W4317" s="57">
        <f t="shared" si="1084"/>
        <v>-9.1072982488782372E-18</v>
      </c>
      <c r="X4317" s="57">
        <f>MAX((SetUp!$B$56*(1-($H4317/SetUp!$B$56)^2)*TANH(($B4317-$D4317)/SetUp!$B$56))/(1+$H4317/SetUp!$B$56*TANH(($B4317-$D4317)/SetUp!$B$56)),0)</f>
        <v>0</v>
      </c>
    </row>
    <row r="4318" spans="1:24" x14ac:dyDescent="0.3">
      <c r="A4318" s="64">
        <v>30980</v>
      </c>
      <c r="B4318" s="57">
        <v>6.0999999999999999E-2</v>
      </c>
      <c r="C4318" s="57"/>
      <c r="D4318" s="57">
        <v>5.2510000000000003</v>
      </c>
      <c r="E4318" s="57">
        <f t="shared" si="1076"/>
        <v>6.0999999999999999E-2</v>
      </c>
      <c r="F4318" s="57">
        <f t="shared" si="1077"/>
        <v>5.19</v>
      </c>
      <c r="G4318" s="57">
        <f t="shared" si="1078"/>
        <v>0</v>
      </c>
      <c r="H4318" s="57">
        <f>IF(Q4317&gt;SetUp!$B$56,SetUp!$B$56,Q4317)</f>
        <v>3.4625652215199151E-16</v>
      </c>
      <c r="I4318" s="57">
        <f t="shared" si="1083"/>
        <v>0.29305586097241509</v>
      </c>
      <c r="J4318" s="57">
        <f>MIN(F4318,H4318,(1-EXP(-SetUp!$B$52*H4318/SetUp!$B$56))*F4318)</f>
        <v>0</v>
      </c>
      <c r="K4318" s="57">
        <f t="shared" si="1079"/>
        <v>3.4625652215199151E-16</v>
      </c>
      <c r="L4318" s="57">
        <f>IF(I4318&lt;=0,0,MIN(SetUp!$B$50*I4318^SetUp!$B$55,I4318))</f>
        <v>2.6461443813069968E-3</v>
      </c>
      <c r="M4318" s="57">
        <f t="shared" si="1080"/>
        <v>0.29040971659110809</v>
      </c>
      <c r="N4318" s="57">
        <f>IF(SetUp!$B$62=0,X4318,(B4318-E4318)*(1-(H4318/SetUp!$B$66/SetUp!$B$56)))</f>
        <v>0</v>
      </c>
      <c r="O4318" s="57">
        <f>K4318*SetUp!$B$65</f>
        <v>0</v>
      </c>
      <c r="P4318" s="57">
        <f>MIN(SetUp!$B$54*L4318^SetUp!$B$51,L4318)</f>
        <v>1.5023898981735785E-3</v>
      </c>
      <c r="Q4318" s="57">
        <f t="shared" si="1081"/>
        <v>3.4625652215199151E-16</v>
      </c>
      <c r="R4318" s="57">
        <f>IF((H4318+N4318-O4318)&gt;SetUp!$B$56,T4317+H4318+N4318-O4318-SetUp!$B$56,T4317)</f>
        <v>0</v>
      </c>
      <c r="S4318" s="57">
        <f>R4318*SetUp!$B$65</f>
        <v>0</v>
      </c>
      <c r="T4318" s="57">
        <f>IF((R4318-S4318)&lt;SetUp!$B$53,R4318-S4318,SetUp!$B$53)</f>
        <v>0</v>
      </c>
      <c r="U4318" s="57">
        <f t="shared" si="1082"/>
        <v>0.29040971659110809</v>
      </c>
      <c r="V4318" s="57">
        <f>(L4318-P4318)/1000*SetUp!$B$13*1000000/SetUp!$B$48</f>
        <v>6.5054104934668955E-2</v>
      </c>
      <c r="W4318" s="57">
        <f t="shared" si="1084"/>
        <v>-6.0715321659188248E-18</v>
      </c>
      <c r="X4318" s="57">
        <f>MAX((SetUp!$B$56*(1-($H4318/SetUp!$B$56)^2)*TANH(($B4318-$D4318)/SetUp!$B$56))/(1+$H4318/SetUp!$B$56*TANH(($B4318-$D4318)/SetUp!$B$56)),0)</f>
        <v>0</v>
      </c>
    </row>
    <row r="4319" spans="1:24" x14ac:dyDescent="0.3">
      <c r="A4319" s="64">
        <v>30981</v>
      </c>
      <c r="B4319" s="57">
        <v>0</v>
      </c>
      <c r="C4319" s="57"/>
      <c r="D4319" s="57">
        <v>5.2510000000000003</v>
      </c>
      <c r="E4319" s="57">
        <f t="shared" si="1076"/>
        <v>0</v>
      </c>
      <c r="F4319" s="57">
        <f t="shared" si="1077"/>
        <v>5.2510000000000003</v>
      </c>
      <c r="G4319" s="57">
        <f t="shared" si="1078"/>
        <v>0</v>
      </c>
      <c r="H4319" s="57">
        <f>IF(Q4318&gt;SetUp!$B$56,SetUp!$B$56,Q4318)</f>
        <v>3.4625652215199151E-16</v>
      </c>
      <c r="I4319" s="57">
        <f t="shared" si="1083"/>
        <v>0.29040971659110809</v>
      </c>
      <c r="J4319" s="57">
        <f>MIN(F4319,H4319,(1-EXP(-SetUp!$B$52*H4319/SetUp!$B$56))*F4319)</f>
        <v>0</v>
      </c>
      <c r="K4319" s="57">
        <f t="shared" si="1079"/>
        <v>3.4625652215199151E-16</v>
      </c>
      <c r="L4319" s="57">
        <f>IF(I4319&lt;=0,0,MIN(SetUp!$B$50*I4319^SetUp!$B$55,I4319))</f>
        <v>2.6064421450764401E-3</v>
      </c>
      <c r="M4319" s="57">
        <f t="shared" si="1080"/>
        <v>0.28780327444603165</v>
      </c>
      <c r="N4319" s="57">
        <f>IF(SetUp!$B$62=0,X4319,(B4319-E4319)*(1-(H4319/SetUp!$B$66/SetUp!$B$56)))</f>
        <v>0</v>
      </c>
      <c r="O4319" s="57">
        <f>K4319*SetUp!$B$65</f>
        <v>0</v>
      </c>
      <c r="P4319" s="57">
        <f>MIN(SetUp!$B$54*L4319^SetUp!$B$51,L4319)</f>
        <v>1.4802289649724311E-3</v>
      </c>
      <c r="Q4319" s="57">
        <f t="shared" si="1081"/>
        <v>3.4625652215199151E-16</v>
      </c>
      <c r="R4319" s="57">
        <f>IF((H4319+N4319-O4319)&gt;SetUp!$B$56,T4318+H4319+N4319-O4319-SetUp!$B$56,T4318)</f>
        <v>0</v>
      </c>
      <c r="S4319" s="57">
        <f>R4319*SetUp!$B$65</f>
        <v>0</v>
      </c>
      <c r="T4319" s="57">
        <f>IF((R4319-S4319)&lt;SetUp!$B$53,R4319-S4319,SetUp!$B$53)</f>
        <v>0</v>
      </c>
      <c r="U4319" s="57">
        <f t="shared" si="1082"/>
        <v>0.28780327444603165</v>
      </c>
      <c r="V4319" s="57">
        <f>(L4319-P4319)/1000*SetUp!$B$13*1000000/SetUp!$B$48</f>
        <v>6.4056396261353177E-2</v>
      </c>
      <c r="W4319" s="57">
        <f t="shared" si="1084"/>
        <v>0</v>
      </c>
      <c r="X4319" s="57">
        <f>MAX((SetUp!$B$56*(1-($H4319/SetUp!$B$56)^2)*TANH(($B4319-$D4319)/SetUp!$B$56))/(1+$H4319/SetUp!$B$56*TANH(($B4319-$D4319)/SetUp!$B$56)),0)</f>
        <v>0</v>
      </c>
    </row>
    <row r="4320" spans="1:24" x14ac:dyDescent="0.3">
      <c r="A4320" s="64">
        <v>30982</v>
      </c>
      <c r="B4320" s="57">
        <v>0.72699999999999998</v>
      </c>
      <c r="C4320" s="57"/>
      <c r="D4320" s="57">
        <v>5.2510000000000003</v>
      </c>
      <c r="E4320" s="57">
        <f t="shared" si="1076"/>
        <v>0.72699999999999998</v>
      </c>
      <c r="F4320" s="57">
        <f t="shared" si="1077"/>
        <v>4.524</v>
      </c>
      <c r="G4320" s="57">
        <f t="shared" si="1078"/>
        <v>0</v>
      </c>
      <c r="H4320" s="57">
        <f>IF(Q4319&gt;SetUp!$B$56,SetUp!$B$56,Q4319)</f>
        <v>3.4625652215199151E-16</v>
      </c>
      <c r="I4320" s="57">
        <f t="shared" si="1083"/>
        <v>0.28780327444603165</v>
      </c>
      <c r="J4320" s="57">
        <f>MIN(F4320,H4320,(1-EXP(-SetUp!$B$52*H4320/SetUp!$B$56))*F4320)</f>
        <v>0</v>
      </c>
      <c r="K4320" s="57">
        <f t="shared" si="1079"/>
        <v>3.4625652215199151E-16</v>
      </c>
      <c r="L4320" s="57">
        <f>IF(I4320&lt;=0,0,MIN(SetUp!$B$50*I4320^SetUp!$B$55,I4320))</f>
        <v>2.5675706483921151E-3</v>
      </c>
      <c r="M4320" s="57">
        <f t="shared" si="1080"/>
        <v>0.28523570379763952</v>
      </c>
      <c r="N4320" s="57">
        <f>IF(SetUp!$B$62=0,X4320,(B4320-E4320)*(1-(H4320/SetUp!$B$66/SetUp!$B$56)))</f>
        <v>0</v>
      </c>
      <c r="O4320" s="57">
        <f>K4320*SetUp!$B$65</f>
        <v>0</v>
      </c>
      <c r="P4320" s="57">
        <f>MIN(SetUp!$B$54*L4320^SetUp!$B$51,L4320)</f>
        <v>1.4585261687487085E-3</v>
      </c>
      <c r="Q4320" s="57">
        <f t="shared" si="1081"/>
        <v>3.4625652215199151E-16</v>
      </c>
      <c r="R4320" s="57">
        <f>IF((H4320+N4320-O4320)&gt;SetUp!$B$56,T4319+H4320+N4320-O4320-SetUp!$B$56,T4319)</f>
        <v>0</v>
      </c>
      <c r="S4320" s="57">
        <f>R4320*SetUp!$B$65</f>
        <v>0</v>
      </c>
      <c r="T4320" s="57">
        <f>IF((R4320-S4320)&lt;SetUp!$B$53,R4320-S4320,SetUp!$B$53)</f>
        <v>0</v>
      </c>
      <c r="U4320" s="57">
        <f t="shared" si="1082"/>
        <v>0.28523570379763952</v>
      </c>
      <c r="V4320" s="57">
        <f>(L4320-P4320)/1000*SetUp!$B$13*1000000/SetUp!$B$48</f>
        <v>6.3079880358835272E-2</v>
      </c>
      <c r="W4320" s="57">
        <f t="shared" si="1084"/>
        <v>-7.7195194680967916E-17</v>
      </c>
      <c r="X4320" s="57">
        <f>MAX((SetUp!$B$56*(1-($H4320/SetUp!$B$56)^2)*TANH(($B4320-$D4320)/SetUp!$B$56))/(1+$H4320/SetUp!$B$56*TANH(($B4320-$D4320)/SetUp!$B$56)),0)</f>
        <v>0</v>
      </c>
    </row>
    <row r="4321" spans="1:24" x14ac:dyDescent="0.3">
      <c r="A4321" s="64">
        <v>30983</v>
      </c>
      <c r="B4321" s="57">
        <v>2.4E-2</v>
      </c>
      <c r="C4321" s="57"/>
      <c r="D4321" s="57">
        <v>5.2510000000000003</v>
      </c>
      <c r="E4321" s="57">
        <f t="shared" si="1076"/>
        <v>2.4E-2</v>
      </c>
      <c r="F4321" s="57">
        <f t="shared" si="1077"/>
        <v>5.2270000000000003</v>
      </c>
      <c r="G4321" s="57">
        <f t="shared" si="1078"/>
        <v>0</v>
      </c>
      <c r="H4321" s="57">
        <f>IF(Q4320&gt;SetUp!$B$56,SetUp!$B$56,Q4320)</f>
        <v>3.4625652215199151E-16</v>
      </c>
      <c r="I4321" s="57">
        <f t="shared" si="1083"/>
        <v>0.28523570379763952</v>
      </c>
      <c r="J4321" s="57">
        <f>MIN(F4321,H4321,(1-EXP(-SetUp!$B$52*H4321/SetUp!$B$56))*F4321)</f>
        <v>0</v>
      </c>
      <c r="K4321" s="57">
        <f t="shared" si="1079"/>
        <v>3.4625652215199151E-16</v>
      </c>
      <c r="L4321" s="57">
        <f>IF(I4321&lt;=0,0,MIN(SetUp!$B$50*I4321^SetUp!$B$55,I4321))</f>
        <v>2.5295076387035782E-3</v>
      </c>
      <c r="M4321" s="57">
        <f t="shared" si="1080"/>
        <v>0.28270619615893594</v>
      </c>
      <c r="N4321" s="57">
        <f>IF(SetUp!$B$62=0,X4321,(B4321-E4321)*(1-(H4321/SetUp!$B$66/SetUp!$B$56)))</f>
        <v>0</v>
      </c>
      <c r="O4321" s="57">
        <f>K4321*SetUp!$B$65</f>
        <v>0</v>
      </c>
      <c r="P4321" s="57">
        <f>MIN(SetUp!$B$54*L4321^SetUp!$B$51,L4321)</f>
        <v>1.4372693515679023E-3</v>
      </c>
      <c r="Q4321" s="57">
        <f t="shared" si="1081"/>
        <v>3.4625652215199151E-16</v>
      </c>
      <c r="R4321" s="57">
        <f>IF((H4321+N4321-O4321)&gt;SetUp!$B$56,T4320+H4321+N4321-O4321-SetUp!$B$56,T4320)</f>
        <v>0</v>
      </c>
      <c r="S4321" s="57">
        <f>R4321*SetUp!$B$65</f>
        <v>0</v>
      </c>
      <c r="T4321" s="57">
        <f>IF((R4321-S4321)&lt;SetUp!$B$53,R4321-S4321,SetUp!$B$53)</f>
        <v>0</v>
      </c>
      <c r="U4321" s="57">
        <f t="shared" si="1082"/>
        <v>0.28270619615893594</v>
      </c>
      <c r="V4321" s="57">
        <f>(L4321-P4321)/1000*SetUp!$B$13*1000000/SetUp!$B$48</f>
        <v>6.2123983068749958E-2</v>
      </c>
      <c r="W4321" s="57">
        <f t="shared" si="1084"/>
        <v>0</v>
      </c>
      <c r="X4321" s="57">
        <f>MAX((SetUp!$B$56*(1-($H4321/SetUp!$B$56)^2)*TANH(($B4321-$D4321)/SetUp!$B$56))/(1+$H4321/SetUp!$B$56*TANH(($B4321-$D4321)/SetUp!$B$56)),0)</f>
        <v>0</v>
      </c>
    </row>
    <row r="4322" spans="1:24" x14ac:dyDescent="0.3">
      <c r="A4322" s="64">
        <v>30984</v>
      </c>
      <c r="B4322" s="57">
        <v>0</v>
      </c>
      <c r="C4322" s="57"/>
      <c r="D4322" s="57">
        <v>5.2510000000000003</v>
      </c>
      <c r="E4322" s="57">
        <f t="shared" si="1076"/>
        <v>0</v>
      </c>
      <c r="F4322" s="57">
        <f t="shared" si="1077"/>
        <v>5.2510000000000003</v>
      </c>
      <c r="G4322" s="57">
        <f t="shared" si="1078"/>
        <v>0</v>
      </c>
      <c r="H4322" s="57">
        <f>IF(Q4321&gt;SetUp!$B$56,SetUp!$B$56,Q4321)</f>
        <v>3.4625652215199151E-16</v>
      </c>
      <c r="I4322" s="57">
        <f t="shared" si="1083"/>
        <v>0.28270619615893594</v>
      </c>
      <c r="J4322" s="57">
        <f>MIN(F4322,H4322,(1-EXP(-SetUp!$B$52*H4322/SetUp!$B$56))*F4322)</f>
        <v>0</v>
      </c>
      <c r="K4322" s="57">
        <f t="shared" si="1079"/>
        <v>3.4625652215199151E-16</v>
      </c>
      <c r="L4322" s="57">
        <f>IF(I4322&lt;=0,0,MIN(SetUp!$B$50*I4322^SetUp!$B$55,I4322))</f>
        <v>2.4922315886352691E-3</v>
      </c>
      <c r="M4322" s="57">
        <f t="shared" si="1080"/>
        <v>0.28021396457030068</v>
      </c>
      <c r="N4322" s="57">
        <f>IF(SetUp!$B$62=0,X4322,(B4322-E4322)*(1-(H4322/SetUp!$B$66/SetUp!$B$56)))</f>
        <v>0</v>
      </c>
      <c r="O4322" s="57">
        <f>K4322*SetUp!$B$65</f>
        <v>0</v>
      </c>
      <c r="P4322" s="57">
        <f>MIN(SetUp!$B$54*L4322^SetUp!$B$51,L4322)</f>
        <v>1.4164467487098257E-3</v>
      </c>
      <c r="Q4322" s="57">
        <f t="shared" si="1081"/>
        <v>3.4625652215199151E-16</v>
      </c>
      <c r="R4322" s="57">
        <f>IF((H4322+N4322-O4322)&gt;SetUp!$B$56,T4321+H4322+N4322-O4322-SetUp!$B$56,T4321)</f>
        <v>0</v>
      </c>
      <c r="S4322" s="57">
        <f>R4322*SetUp!$B$65</f>
        <v>0</v>
      </c>
      <c r="T4322" s="57">
        <f>IF((R4322-S4322)&lt;SetUp!$B$53,R4322-S4322,SetUp!$B$53)</f>
        <v>0</v>
      </c>
      <c r="U4322" s="57">
        <f t="shared" si="1082"/>
        <v>0.28021396457030068</v>
      </c>
      <c r="V4322" s="57">
        <f>(L4322-P4322)/1000*SetUp!$B$13*1000000/SetUp!$B$48</f>
        <v>6.1188149113879563E-2</v>
      </c>
      <c r="W4322" s="57">
        <f t="shared" si="1084"/>
        <v>6.0715321659188248E-18</v>
      </c>
      <c r="X4322" s="57">
        <f>MAX((SetUp!$B$56*(1-($H4322/SetUp!$B$56)^2)*TANH(($B4322-$D4322)/SetUp!$B$56))/(1+$H4322/SetUp!$B$56*TANH(($B4322-$D4322)/SetUp!$B$56)),0)</f>
        <v>0</v>
      </c>
    </row>
    <row r="4323" spans="1:24" x14ac:dyDescent="0.3">
      <c r="A4323" s="64">
        <v>30985</v>
      </c>
      <c r="B4323" s="57">
        <v>0</v>
      </c>
      <c r="C4323" s="57"/>
      <c r="D4323" s="57">
        <v>5.2510000000000003</v>
      </c>
      <c r="E4323" s="57">
        <f t="shared" si="1076"/>
        <v>0</v>
      </c>
      <c r="F4323" s="57">
        <f t="shared" si="1077"/>
        <v>5.2510000000000003</v>
      </c>
      <c r="G4323" s="57">
        <f t="shared" si="1078"/>
        <v>0</v>
      </c>
      <c r="H4323" s="57">
        <f>IF(Q4322&gt;SetUp!$B$56,SetUp!$B$56,Q4322)</f>
        <v>3.4625652215199151E-16</v>
      </c>
      <c r="I4323" s="57">
        <f t="shared" si="1083"/>
        <v>0.28021396457030068</v>
      </c>
      <c r="J4323" s="57">
        <f>MIN(F4323,H4323,(1-EXP(-SetUp!$B$52*H4323/SetUp!$B$56))*F4323)</f>
        <v>0</v>
      </c>
      <c r="K4323" s="57">
        <f t="shared" si="1079"/>
        <v>3.4625652215199151E-16</v>
      </c>
      <c r="L4323" s="57">
        <f>IF(I4323&lt;=0,0,MIN(SetUp!$B$50*I4323^SetUp!$B$55,I4323))</f>
        <v>2.4557216681910855E-3</v>
      </c>
      <c r="M4323" s="57">
        <f t="shared" si="1080"/>
        <v>0.2777582429021096</v>
      </c>
      <c r="N4323" s="57">
        <f>IF(SetUp!$B$62=0,X4323,(B4323-E4323)*(1-(H4323/SetUp!$B$66/SetUp!$B$56)))</f>
        <v>0</v>
      </c>
      <c r="O4323" s="57">
        <f>K4323*SetUp!$B$65</f>
        <v>0</v>
      </c>
      <c r="P4323" s="57">
        <f>MIN(SetUp!$B$54*L4323^SetUp!$B$51,L4323)</f>
        <v>1.396046973692813E-3</v>
      </c>
      <c r="Q4323" s="57">
        <f t="shared" si="1081"/>
        <v>3.4625652215199151E-16</v>
      </c>
      <c r="R4323" s="57">
        <f>IF((H4323+N4323-O4323)&gt;SetUp!$B$56,T4322+H4323+N4323-O4323-SetUp!$B$56,T4322)</f>
        <v>0</v>
      </c>
      <c r="S4323" s="57">
        <f>R4323*SetUp!$B$65</f>
        <v>0</v>
      </c>
      <c r="T4323" s="57">
        <f>IF((R4323-S4323)&lt;SetUp!$B$53,R4323-S4323,SetUp!$B$53)</f>
        <v>0</v>
      </c>
      <c r="U4323" s="57">
        <f t="shared" si="1082"/>
        <v>0.2777582429021096</v>
      </c>
      <c r="V4323" s="57">
        <f>(L4323-P4323)/1000*SetUp!$B$13*1000000/SetUp!$B$48</f>
        <v>6.0271841369003425E-2</v>
      </c>
      <c r="W4323" s="57">
        <f t="shared" si="1084"/>
        <v>5.6378512969246231E-18</v>
      </c>
      <c r="X4323" s="57">
        <f>MAX((SetUp!$B$56*(1-($H4323/SetUp!$B$56)^2)*TANH(($B4323-$D4323)/SetUp!$B$56))/(1+$H4323/SetUp!$B$56*TANH(($B4323-$D4323)/SetUp!$B$56)),0)</f>
        <v>0</v>
      </c>
    </row>
    <row r="4324" spans="1:24" x14ac:dyDescent="0.3">
      <c r="A4324" s="64">
        <v>30986</v>
      </c>
      <c r="B4324" s="57">
        <v>0</v>
      </c>
      <c r="C4324" s="57"/>
      <c r="D4324" s="57">
        <v>5.2510000000000003</v>
      </c>
      <c r="E4324" s="57">
        <f t="shared" si="1076"/>
        <v>0</v>
      </c>
      <c r="F4324" s="57">
        <f t="shared" si="1077"/>
        <v>5.2510000000000003</v>
      </c>
      <c r="G4324" s="57">
        <f t="shared" si="1078"/>
        <v>0</v>
      </c>
      <c r="H4324" s="57">
        <f>IF(Q4323&gt;SetUp!$B$56,SetUp!$B$56,Q4323)</f>
        <v>3.4625652215199151E-16</v>
      </c>
      <c r="I4324" s="57">
        <f t="shared" si="1083"/>
        <v>0.2777582429021096</v>
      </c>
      <c r="J4324" s="57">
        <f>MIN(F4324,H4324,(1-EXP(-SetUp!$B$52*H4324/SetUp!$B$56))*F4324)</f>
        <v>0</v>
      </c>
      <c r="K4324" s="57">
        <f t="shared" si="1079"/>
        <v>3.4625652215199151E-16</v>
      </c>
      <c r="L4324" s="57">
        <f>IF(I4324&lt;=0,0,MIN(SetUp!$B$50*I4324^SetUp!$B$55,I4324))</f>
        <v>2.4199577181821977E-3</v>
      </c>
      <c r="M4324" s="57">
        <f t="shared" si="1080"/>
        <v>0.27533828518392739</v>
      </c>
      <c r="N4324" s="57">
        <f>IF(SetUp!$B$62=0,X4324,(B4324-E4324)*(1-(H4324/SetUp!$B$66/SetUp!$B$56)))</f>
        <v>0</v>
      </c>
      <c r="O4324" s="57">
        <f>K4324*SetUp!$B$65</f>
        <v>0</v>
      </c>
      <c r="P4324" s="57">
        <f>MIN(SetUp!$B$54*L4324^SetUp!$B$51,L4324)</f>
        <v>1.3760590039533858E-3</v>
      </c>
      <c r="Q4324" s="57">
        <f t="shared" si="1081"/>
        <v>3.4625652215199151E-16</v>
      </c>
      <c r="R4324" s="57">
        <f>IF((H4324+N4324-O4324)&gt;SetUp!$B$56,T4323+H4324+N4324-O4324-SetUp!$B$56,T4323)</f>
        <v>0</v>
      </c>
      <c r="S4324" s="57">
        <f>R4324*SetUp!$B$65</f>
        <v>0</v>
      </c>
      <c r="T4324" s="57">
        <f>IF((R4324-S4324)&lt;SetUp!$B$53,R4324-S4324,SetUp!$B$53)</f>
        <v>0</v>
      </c>
      <c r="U4324" s="57">
        <f t="shared" si="1082"/>
        <v>0.27533828518392739</v>
      </c>
      <c r="V4324" s="57">
        <f>(L4324-P4324)/1000*SetUp!$B$13*1000000/SetUp!$B$48</f>
        <v>5.9374540164041027E-2</v>
      </c>
      <c r="W4324" s="57">
        <f t="shared" si="1084"/>
        <v>-1.0842021724855044E-17</v>
      </c>
      <c r="X4324" s="57">
        <f>MAX((SetUp!$B$56*(1-($H4324/SetUp!$B$56)^2)*TANH(($B4324-$D4324)/SetUp!$B$56))/(1+$H4324/SetUp!$B$56*TANH(($B4324-$D4324)/SetUp!$B$56)),0)</f>
        <v>0</v>
      </c>
    </row>
    <row r="4325" spans="1:24" x14ac:dyDescent="0.3">
      <c r="A4325" s="64">
        <v>30987</v>
      </c>
      <c r="B4325" s="57">
        <v>0</v>
      </c>
      <c r="C4325" s="57"/>
      <c r="D4325" s="57">
        <v>5.415</v>
      </c>
      <c r="E4325" s="57">
        <f t="shared" si="1076"/>
        <v>0</v>
      </c>
      <c r="F4325" s="57">
        <f t="shared" si="1077"/>
        <v>5.415</v>
      </c>
      <c r="G4325" s="57">
        <f t="shared" si="1078"/>
        <v>0</v>
      </c>
      <c r="H4325" s="57">
        <f>IF(Q4324&gt;SetUp!$B$56,SetUp!$B$56,Q4324)</f>
        <v>3.4625652215199151E-16</v>
      </c>
      <c r="I4325" s="57">
        <f t="shared" si="1083"/>
        <v>0.27533828518392739</v>
      </c>
      <c r="J4325" s="57">
        <f>MIN(F4325,H4325,(1-EXP(-SetUp!$B$52*H4325/SetUp!$B$56))*F4325)</f>
        <v>0</v>
      </c>
      <c r="K4325" s="57">
        <f t="shared" si="1079"/>
        <v>3.4625652215199151E-16</v>
      </c>
      <c r="L4325" s="57">
        <f>IF(I4325&lt;=0,0,MIN(SetUp!$B$50*I4325^SetUp!$B$55,I4325))</f>
        <v>2.3849202248174026E-3</v>
      </c>
      <c r="M4325" s="57">
        <f t="shared" si="1080"/>
        <v>0.27295336495910999</v>
      </c>
      <c r="N4325" s="57">
        <f>IF(SetUp!$B$62=0,X4325,(B4325-E4325)*(1-(H4325/SetUp!$B$66/SetUp!$B$56)))</f>
        <v>0</v>
      </c>
      <c r="O4325" s="57">
        <f>K4325*SetUp!$B$65</f>
        <v>0</v>
      </c>
      <c r="P4325" s="57">
        <f>MIN(SetUp!$B$54*L4325^SetUp!$B$51,L4325)</f>
        <v>1.3564721671490041E-3</v>
      </c>
      <c r="Q4325" s="57">
        <f t="shared" si="1081"/>
        <v>3.4625652215199151E-16</v>
      </c>
      <c r="R4325" s="57">
        <f>IF((H4325+N4325-O4325)&gt;SetUp!$B$56,T4324+H4325+N4325-O4325-SetUp!$B$56,T4324)</f>
        <v>0</v>
      </c>
      <c r="S4325" s="57">
        <f>R4325*SetUp!$B$65</f>
        <v>0</v>
      </c>
      <c r="T4325" s="57">
        <f>IF((R4325-S4325)&lt;SetUp!$B$53,R4325-S4325,SetUp!$B$53)</f>
        <v>0</v>
      </c>
      <c r="U4325" s="57">
        <f t="shared" si="1082"/>
        <v>0.27295336495910999</v>
      </c>
      <c r="V4325" s="57">
        <f>(L4325-P4325)/1000*SetUp!$B$13*1000000/SetUp!$B$48</f>
        <v>5.849574261787794E-2</v>
      </c>
      <c r="W4325" s="57">
        <f t="shared" si="1084"/>
        <v>0</v>
      </c>
      <c r="X4325" s="57">
        <f>MAX((SetUp!$B$56*(1-($H4325/SetUp!$B$56)^2)*TANH(($B4325-$D4325)/SetUp!$B$56))/(1+$H4325/SetUp!$B$56*TANH(($B4325-$D4325)/SetUp!$B$56)),0)</f>
        <v>0</v>
      </c>
    </row>
    <row r="4326" spans="1:24" x14ac:dyDescent="0.3">
      <c r="A4326" s="64">
        <v>30988</v>
      </c>
      <c r="B4326" s="57">
        <v>0</v>
      </c>
      <c r="C4326" s="57"/>
      <c r="D4326" s="57">
        <v>5.415</v>
      </c>
      <c r="E4326" s="57">
        <f t="shared" si="1076"/>
        <v>0</v>
      </c>
      <c r="F4326" s="57">
        <f t="shared" si="1077"/>
        <v>5.415</v>
      </c>
      <c r="G4326" s="57">
        <f t="shared" si="1078"/>
        <v>0</v>
      </c>
      <c r="H4326" s="57">
        <f>IF(Q4325&gt;SetUp!$B$56,SetUp!$B$56,Q4325)</f>
        <v>3.4625652215199151E-16</v>
      </c>
      <c r="I4326" s="57">
        <f t="shared" si="1083"/>
        <v>0.27295336495910999</v>
      </c>
      <c r="J4326" s="57">
        <f>MIN(F4326,H4326,(1-EXP(-SetUp!$B$52*H4326/SetUp!$B$56))*F4326)</f>
        <v>0</v>
      </c>
      <c r="K4326" s="57">
        <f t="shared" si="1079"/>
        <v>3.4625652215199151E-16</v>
      </c>
      <c r="L4326" s="57">
        <f>IF(I4326&lt;=0,0,MIN(SetUp!$B$50*I4326^SetUp!$B$55,I4326))</f>
        <v>2.3505902953986592E-3</v>
      </c>
      <c r="M4326" s="57">
        <f t="shared" si="1080"/>
        <v>0.27060277466371135</v>
      </c>
      <c r="N4326" s="57">
        <f>IF(SetUp!$B$62=0,X4326,(B4326-E4326)*(1-(H4326/SetUp!$B$66/SetUp!$B$56)))</f>
        <v>0</v>
      </c>
      <c r="O4326" s="57">
        <f>K4326*SetUp!$B$65</f>
        <v>0</v>
      </c>
      <c r="P4326" s="57">
        <f>MIN(SetUp!$B$54*L4326^SetUp!$B$51,L4326)</f>
        <v>1.3372761280532955E-3</v>
      </c>
      <c r="Q4326" s="57">
        <f t="shared" si="1081"/>
        <v>3.4625652215199151E-16</v>
      </c>
      <c r="R4326" s="57">
        <f>IF((H4326+N4326-O4326)&gt;SetUp!$B$56,T4325+H4326+N4326-O4326-SetUp!$B$56,T4325)</f>
        <v>0</v>
      </c>
      <c r="S4326" s="57">
        <f>R4326*SetUp!$B$65</f>
        <v>0</v>
      </c>
      <c r="T4326" s="57">
        <f>IF((R4326-S4326)&lt;SetUp!$B$53,R4326-S4326,SetUp!$B$53)</f>
        <v>0</v>
      </c>
      <c r="U4326" s="57">
        <f t="shared" si="1082"/>
        <v>0.27060277466371135</v>
      </c>
      <c r="V4326" s="57">
        <f>(L4326-P4326)/1000*SetUp!$B$13*1000000/SetUp!$B$48</f>
        <v>5.7634962001353242E-2</v>
      </c>
      <c r="W4326" s="57">
        <f t="shared" si="1084"/>
        <v>2.3418766925686896E-17</v>
      </c>
      <c r="X4326" s="57">
        <f>MAX((SetUp!$B$56*(1-($H4326/SetUp!$B$56)^2)*TANH(($B4326-$D4326)/SetUp!$B$56))/(1+$H4326/SetUp!$B$56*TANH(($B4326-$D4326)/SetUp!$B$56)),0)</f>
        <v>0</v>
      </c>
    </row>
    <row r="4327" spans="1:24" x14ac:dyDescent="0.3">
      <c r="A4327" s="64">
        <v>30989</v>
      </c>
      <c r="B4327" s="57">
        <v>0.65500000000000003</v>
      </c>
      <c r="C4327" s="57"/>
      <c r="D4327" s="57">
        <v>5.415</v>
      </c>
      <c r="E4327" s="57">
        <f t="shared" si="1076"/>
        <v>0.65500000000000003</v>
      </c>
      <c r="F4327" s="57">
        <f t="shared" si="1077"/>
        <v>4.76</v>
      </c>
      <c r="G4327" s="57">
        <f t="shared" si="1078"/>
        <v>0</v>
      </c>
      <c r="H4327" s="57">
        <f>IF(Q4326&gt;SetUp!$B$56,SetUp!$B$56,Q4326)</f>
        <v>3.4625652215199151E-16</v>
      </c>
      <c r="I4327" s="57">
        <f t="shared" si="1083"/>
        <v>0.27060277466371135</v>
      </c>
      <c r="J4327" s="57">
        <f>MIN(F4327,H4327,(1-EXP(-SetUp!$B$52*H4327/SetUp!$B$56))*F4327)</f>
        <v>0</v>
      </c>
      <c r="K4327" s="57">
        <f t="shared" si="1079"/>
        <v>3.4625652215199151E-16</v>
      </c>
      <c r="L4327" s="57">
        <f>IF(I4327&lt;=0,0,MIN(SetUp!$B$50*I4327^SetUp!$B$55,I4327))</f>
        <v>2.3169496350676031E-3</v>
      </c>
      <c r="M4327" s="57">
        <f t="shared" si="1080"/>
        <v>0.26828582502864373</v>
      </c>
      <c r="N4327" s="57">
        <f>IF(SetUp!$B$62=0,X4327,(B4327-E4327)*(1-(H4327/SetUp!$B$66/SetUp!$B$56)))</f>
        <v>0</v>
      </c>
      <c r="O4327" s="57">
        <f>K4327*SetUp!$B$65</f>
        <v>0</v>
      </c>
      <c r="P4327" s="57">
        <f>MIN(SetUp!$B$54*L4327^SetUp!$B$51,L4327)</f>
        <v>1.3184608760148618E-3</v>
      </c>
      <c r="Q4327" s="57">
        <f t="shared" si="1081"/>
        <v>3.4625652215199151E-16</v>
      </c>
      <c r="R4327" s="57">
        <f>IF((H4327+N4327-O4327)&gt;SetUp!$B$56,T4326+H4327+N4327-O4327-SetUp!$B$56,T4326)</f>
        <v>0</v>
      </c>
      <c r="S4327" s="57">
        <f>R4327*SetUp!$B$65</f>
        <v>0</v>
      </c>
      <c r="T4327" s="57">
        <f>IF((R4327-S4327)&lt;SetUp!$B$53,R4327-S4327,SetUp!$B$53)</f>
        <v>0</v>
      </c>
      <c r="U4327" s="57">
        <f t="shared" si="1082"/>
        <v>0.26828582502864373</v>
      </c>
      <c r="V4327" s="57">
        <f>(L4327-P4327)/1000*SetUp!$B$13*1000000/SetUp!$B$48</f>
        <v>5.6791727127969094E-2</v>
      </c>
      <c r="W4327" s="57">
        <f t="shared" si="1084"/>
        <v>-7.4593109467002705E-17</v>
      </c>
      <c r="X4327" s="57">
        <f>MAX((SetUp!$B$56*(1-($H4327/SetUp!$B$56)^2)*TANH(($B4327-$D4327)/SetUp!$B$56))/(1+$H4327/SetUp!$B$56*TANH(($B4327-$D4327)/SetUp!$B$56)),0)</f>
        <v>0</v>
      </c>
    </row>
    <row r="4328" spans="1:24" x14ac:dyDescent="0.3">
      <c r="A4328" s="64">
        <v>30990</v>
      </c>
      <c r="B4328" s="57">
        <v>0.248</v>
      </c>
      <c r="C4328" s="57"/>
      <c r="D4328" s="57">
        <v>5.415</v>
      </c>
      <c r="E4328" s="57">
        <f t="shared" si="1076"/>
        <v>0.248</v>
      </c>
      <c r="F4328" s="57">
        <f t="shared" si="1077"/>
        <v>5.1669999999999998</v>
      </c>
      <c r="G4328" s="57">
        <f t="shared" si="1078"/>
        <v>0</v>
      </c>
      <c r="H4328" s="57">
        <f>IF(Q4327&gt;SetUp!$B$56,SetUp!$B$56,Q4327)</f>
        <v>3.4625652215199151E-16</v>
      </c>
      <c r="I4328" s="57">
        <f t="shared" si="1083"/>
        <v>0.26828582502864373</v>
      </c>
      <c r="J4328" s="57">
        <f>MIN(F4328,H4328,(1-EXP(-SetUp!$B$52*H4328/SetUp!$B$56))*F4328)</f>
        <v>0</v>
      </c>
      <c r="K4328" s="57">
        <f t="shared" si="1079"/>
        <v>3.4625652215199151E-16</v>
      </c>
      <c r="L4328" s="57">
        <f>IF(I4328&lt;=0,0,MIN(SetUp!$B$50*I4328^SetUp!$B$55,I4328))</f>
        <v>2.2839805245517594E-3</v>
      </c>
      <c r="M4328" s="57">
        <f t="shared" si="1080"/>
        <v>0.26600184450409198</v>
      </c>
      <c r="N4328" s="57">
        <f>IF(SetUp!$B$62=0,X4328,(B4328-E4328)*(1-(H4328/SetUp!$B$66/SetUp!$B$56)))</f>
        <v>0</v>
      </c>
      <c r="O4328" s="57">
        <f>K4328*SetUp!$B$65</f>
        <v>0</v>
      </c>
      <c r="P4328" s="57">
        <f>MIN(SetUp!$B$54*L4328^SetUp!$B$51,L4328)</f>
        <v>1.3000167129522996E-3</v>
      </c>
      <c r="Q4328" s="57">
        <f t="shared" si="1081"/>
        <v>3.4625652215199151E-16</v>
      </c>
      <c r="R4328" s="57">
        <f>IF((H4328+N4328-O4328)&gt;SetUp!$B$56,T4327+H4328+N4328-O4328-SetUp!$B$56,T4327)</f>
        <v>0</v>
      </c>
      <c r="S4328" s="57">
        <f>R4328*SetUp!$B$65</f>
        <v>0</v>
      </c>
      <c r="T4328" s="57">
        <f>IF((R4328-S4328)&lt;SetUp!$B$53,R4328-S4328,SetUp!$B$53)</f>
        <v>0</v>
      </c>
      <c r="U4328" s="57">
        <f t="shared" si="1082"/>
        <v>0.26600184450409198</v>
      </c>
      <c r="V4328" s="57">
        <f>(L4328-P4328)/1000*SetUp!$B$13*1000000/SetUp!$B$48</f>
        <v>5.5965581770962336E-2</v>
      </c>
      <c r="W4328" s="57">
        <f t="shared" si="1084"/>
        <v>5.2041704279304213E-18</v>
      </c>
      <c r="X4328" s="57">
        <f>MAX((SetUp!$B$56*(1-($H4328/SetUp!$B$56)^2)*TANH(($B4328-$D4328)/SetUp!$B$56))/(1+$H4328/SetUp!$B$56*TANH(($B4328-$D4328)/SetUp!$B$56)),0)</f>
        <v>0</v>
      </c>
    </row>
    <row r="4329" spans="1:24" x14ac:dyDescent="0.3">
      <c r="A4329" s="64">
        <v>30991</v>
      </c>
      <c r="B4329" s="57">
        <v>7.6580000000000004</v>
      </c>
      <c r="C4329" s="57"/>
      <c r="D4329" s="57">
        <v>5.415</v>
      </c>
      <c r="E4329" s="57">
        <f t="shared" si="1076"/>
        <v>5.415</v>
      </c>
      <c r="F4329" s="57">
        <f t="shared" si="1077"/>
        <v>0</v>
      </c>
      <c r="G4329" s="57">
        <f t="shared" si="1078"/>
        <v>9.1789561897881455E-4</v>
      </c>
      <c r="H4329" s="57">
        <f>IF(Q4328&gt;SetUp!$B$56,SetUp!$B$56,Q4328)</f>
        <v>3.4625652215199151E-16</v>
      </c>
      <c r="I4329" s="57">
        <f t="shared" si="1083"/>
        <v>0.26691974012307079</v>
      </c>
      <c r="J4329" s="57">
        <f>MIN(F4329,H4329,(1-EXP(-SetUp!$B$52*H4329/SetUp!$B$56))*F4329)</f>
        <v>0</v>
      </c>
      <c r="K4329" s="57">
        <f t="shared" si="1079"/>
        <v>3.4625652215199151E-16</v>
      </c>
      <c r="L4329" s="57">
        <f>IF(I4329&lt;=0,0,MIN(SetUp!$B$50*I4329^SetUp!$B$55,I4329))</f>
        <v>2.2646304368144363E-3</v>
      </c>
      <c r="M4329" s="57">
        <f t="shared" si="1080"/>
        <v>0.26465510968625633</v>
      </c>
      <c r="N4329" s="57">
        <f>IF(SetUp!$B$62=0,X4329,(B4329-E4329)*(1-(H4329/SetUp!$B$66/SetUp!$B$56)))</f>
        <v>2.2420821043810215</v>
      </c>
      <c r="O4329" s="57">
        <f>K4329*SetUp!$B$65</f>
        <v>0</v>
      </c>
      <c r="P4329" s="57">
        <f>MIN(SetUp!$B$54*L4329^SetUp!$B$51,L4329)</f>
        <v>1.2891894392537803E-3</v>
      </c>
      <c r="Q4329" s="57">
        <f t="shared" si="1081"/>
        <v>2.242082104381022</v>
      </c>
      <c r="R4329" s="57">
        <f>IF((H4329+N4329-O4329)&gt;SetUp!$B$56,T4328+H4329+N4329-O4329-SetUp!$B$56,T4328)</f>
        <v>0</v>
      </c>
      <c r="S4329" s="57">
        <f>R4329*SetUp!$B$65</f>
        <v>0</v>
      </c>
      <c r="T4329" s="57">
        <f>IF((R4329-S4329)&lt;SetUp!$B$53,R4329-S4329,SetUp!$B$53)</f>
        <v>0</v>
      </c>
      <c r="U4329" s="57">
        <f t="shared" si="1082"/>
        <v>0.26465510968625633</v>
      </c>
      <c r="V4329" s="57">
        <f>(L4329-P4329)/1000*SetUp!$B$13*1000000/SetUp!$B$48</f>
        <v>5.5480823855697116E-2</v>
      </c>
      <c r="W4329" s="57">
        <f t="shared" si="1084"/>
        <v>-5.8199972619021878E-16</v>
      </c>
      <c r="X4329" s="57">
        <f>MAX((SetUp!$B$56*(1-($H4329/SetUp!$B$56)^2)*TANH(($B4329-$D4329)/SetUp!$B$56))/(1+$H4329/SetUp!$B$56*TANH(($B4329-$D4329)/SetUp!$B$56)),0)</f>
        <v>2.2420821043810215</v>
      </c>
    </row>
    <row r="4330" spans="1:24" x14ac:dyDescent="0.3">
      <c r="A4330" s="64">
        <v>30992</v>
      </c>
      <c r="B4330" s="57">
        <v>5.0999999999999997E-2</v>
      </c>
      <c r="C4330" s="57"/>
      <c r="D4330" s="57">
        <v>5.415</v>
      </c>
      <c r="E4330" s="57">
        <f t="shared" si="1076"/>
        <v>5.0999999999999997E-2</v>
      </c>
      <c r="F4330" s="57">
        <f t="shared" si="1077"/>
        <v>5.3639999999999999</v>
      </c>
      <c r="G4330" s="57">
        <f t="shared" si="1078"/>
        <v>0</v>
      </c>
      <c r="H4330" s="57">
        <f>IF(Q4329&gt;SetUp!$B$56,SetUp!$B$56,Q4329)</f>
        <v>2.242082104381022</v>
      </c>
      <c r="I4330" s="57">
        <f t="shared" si="1083"/>
        <v>0.26465510968625633</v>
      </c>
      <c r="J4330" s="57">
        <f>MIN(F4330,H4330,(1-EXP(-SetUp!$B$52*H4330/SetUp!$B$56))*F4330)</f>
        <v>1.5852826123673165</v>
      </c>
      <c r="K4330" s="57">
        <f t="shared" si="1079"/>
        <v>0.65679949201370547</v>
      </c>
      <c r="L4330" s="57">
        <f>IF(I4330&lt;=0,0,MIN(SetUp!$B$50*I4330^SetUp!$B$55,I4330))</f>
        <v>2.2326980338070544E-3</v>
      </c>
      <c r="M4330" s="57">
        <f t="shared" si="1080"/>
        <v>0.26242241165244928</v>
      </c>
      <c r="N4330" s="57">
        <f>IF(SetUp!$B$62=0,X4330,(B4330-E4330)*(1-(H4330/SetUp!$B$66/SetUp!$B$56)))</f>
        <v>0</v>
      </c>
      <c r="O4330" s="57">
        <f>K4330*SetUp!$B$65</f>
        <v>0</v>
      </c>
      <c r="P4330" s="57">
        <f>MIN(SetUp!$B$54*L4330^SetUp!$B$51,L4330)</f>
        <v>1.2713183267528099E-3</v>
      </c>
      <c r="Q4330" s="57">
        <f t="shared" si="1081"/>
        <v>0.65679949201370547</v>
      </c>
      <c r="R4330" s="57">
        <f>IF((H4330+N4330-O4330)&gt;SetUp!$B$56,T4329+H4330+N4330-O4330-SetUp!$B$56,T4329)</f>
        <v>0</v>
      </c>
      <c r="S4330" s="57">
        <f>R4330*SetUp!$B$65</f>
        <v>0</v>
      </c>
      <c r="T4330" s="57">
        <f>IF((R4330-S4330)&lt;SetUp!$B$53,R4330-S4330,SetUp!$B$53)</f>
        <v>0</v>
      </c>
      <c r="U4330" s="57">
        <f t="shared" si="1082"/>
        <v>0.26242241165244928</v>
      </c>
      <c r="V4330" s="57">
        <f>(L4330-P4330)/1000*SetUp!$B$13*1000000/SetUp!$B$48</f>
        <v>5.4681050231540518E-2</v>
      </c>
      <c r="W4330" s="57">
        <f t="shared" si="1084"/>
        <v>-1.5785983631388945E-16</v>
      </c>
      <c r="X4330" s="57">
        <f>MAX((SetUp!$B$56*(1-($H4330/SetUp!$B$56)^2)*TANH(($B4330-$D4330)/SetUp!$B$56))/(1+$H4330/SetUp!$B$56*TANH(($B4330-$D4330)/SetUp!$B$56)),0)</f>
        <v>0</v>
      </c>
    </row>
    <row r="4331" spans="1:24" x14ac:dyDescent="0.3">
      <c r="A4331" s="64">
        <v>30993</v>
      </c>
      <c r="B4331" s="57">
        <v>0</v>
      </c>
      <c r="C4331" s="57"/>
      <c r="D4331" s="57">
        <v>5.415</v>
      </c>
      <c r="E4331" s="57">
        <f t="shared" si="1076"/>
        <v>0</v>
      </c>
      <c r="F4331" s="57">
        <f t="shared" si="1077"/>
        <v>5.415</v>
      </c>
      <c r="G4331" s="57">
        <f t="shared" si="1078"/>
        <v>0</v>
      </c>
      <c r="H4331" s="57">
        <f>IF(Q4330&gt;SetUp!$B$56,SetUp!$B$56,Q4330)</f>
        <v>0.65679949201370547</v>
      </c>
      <c r="I4331" s="57">
        <f t="shared" si="1083"/>
        <v>0.26242241165244928</v>
      </c>
      <c r="J4331" s="57">
        <f>MIN(F4331,H4331,(1-EXP(-SetUp!$B$52*H4331/SetUp!$B$56))*F4331)</f>
        <v>0.52814982560807455</v>
      </c>
      <c r="K4331" s="57">
        <f t="shared" si="1079"/>
        <v>0.12864966640563091</v>
      </c>
      <c r="L4331" s="57">
        <f>IF(I4331&lt;=0,0,MIN(SetUp!$B$50*I4331^SetUp!$B$55,I4331))</f>
        <v>2.2013937118522207E-3</v>
      </c>
      <c r="M4331" s="57">
        <f t="shared" si="1080"/>
        <v>0.26022101794059704</v>
      </c>
      <c r="N4331" s="57">
        <f>IF(SetUp!$B$62=0,X4331,(B4331-E4331)*(1-(H4331/SetUp!$B$66/SetUp!$B$56)))</f>
        <v>0</v>
      </c>
      <c r="O4331" s="57">
        <f>K4331*SetUp!$B$65</f>
        <v>0</v>
      </c>
      <c r="P4331" s="57">
        <f>MIN(SetUp!$B$54*L4331^SetUp!$B$51,L4331)</f>
        <v>1.2537945016510917E-3</v>
      </c>
      <c r="Q4331" s="57">
        <f t="shared" si="1081"/>
        <v>0.12864966640563091</v>
      </c>
      <c r="R4331" s="57">
        <f>IF((H4331+N4331-O4331)&gt;SetUp!$B$56,T4330+H4331+N4331-O4331-SetUp!$B$56,T4330)</f>
        <v>0</v>
      </c>
      <c r="S4331" s="57">
        <f>R4331*SetUp!$B$65</f>
        <v>0</v>
      </c>
      <c r="T4331" s="57">
        <f>IF((R4331-S4331)&lt;SetUp!$B$53,R4331-S4331,SetUp!$B$53)</f>
        <v>0</v>
      </c>
      <c r="U4331" s="57">
        <f t="shared" si="1082"/>
        <v>0.26022101794059704</v>
      </c>
      <c r="V4331" s="57">
        <f>(L4331-P4331)/1000*SetUp!$B$13*1000000/SetUp!$B$48</f>
        <v>5.3897247499787755E-2</v>
      </c>
      <c r="W4331" s="57">
        <f t="shared" si="1084"/>
        <v>-1.9081958235744878E-17</v>
      </c>
      <c r="X4331" s="57">
        <f>MAX((SetUp!$B$56*(1-($H4331/SetUp!$B$56)^2)*TANH(($B4331-$D4331)/SetUp!$B$56))/(1+$H4331/SetUp!$B$56*TANH(($B4331-$D4331)/SetUp!$B$56)),0)</f>
        <v>0</v>
      </c>
    </row>
    <row r="4332" spans="1:24" x14ac:dyDescent="0.3">
      <c r="A4332" s="64">
        <v>30994</v>
      </c>
      <c r="B4332" s="57">
        <v>0</v>
      </c>
      <c r="C4332" s="57"/>
      <c r="D4332" s="57">
        <v>5.415</v>
      </c>
      <c r="E4332" s="57">
        <f t="shared" si="1076"/>
        <v>0</v>
      </c>
      <c r="F4332" s="57">
        <f t="shared" si="1077"/>
        <v>5.415</v>
      </c>
      <c r="G4332" s="57">
        <f t="shared" si="1078"/>
        <v>0</v>
      </c>
      <c r="H4332" s="57">
        <f>IF(Q4331&gt;SetUp!$B$56,SetUp!$B$56,Q4331)</f>
        <v>0.12864966640563091</v>
      </c>
      <c r="I4332" s="57">
        <f t="shared" si="1083"/>
        <v>0.26022101794059704</v>
      </c>
      <c r="J4332" s="57">
        <f>MIN(F4332,H4332,(1-EXP(-SetUp!$B$52*H4332/SetUp!$B$56))*F4332)</f>
        <v>0.10776295101640226</v>
      </c>
      <c r="K4332" s="57">
        <f t="shared" si="1079"/>
        <v>2.0886715389228649E-2</v>
      </c>
      <c r="L4332" s="57">
        <f>IF(I4332&lt;=0,0,MIN(SetUp!$B$50*I4332^SetUp!$B$55,I4332))</f>
        <v>2.1707016519959227E-3</v>
      </c>
      <c r="M4332" s="57">
        <f t="shared" si="1080"/>
        <v>0.25805031628860114</v>
      </c>
      <c r="N4332" s="57">
        <f>IF(SetUp!$B$62=0,X4332,(B4332-E4332)*(1-(H4332/SetUp!$B$66/SetUp!$B$56)))</f>
        <v>0</v>
      </c>
      <c r="O4332" s="57">
        <f>K4332*SetUp!$B$65</f>
        <v>0</v>
      </c>
      <c r="P4332" s="57">
        <f>MIN(SetUp!$B$54*L4332^SetUp!$B$51,L4332)</f>
        <v>1.2366092983968867E-3</v>
      </c>
      <c r="Q4332" s="57">
        <f t="shared" si="1081"/>
        <v>2.0886715389228649E-2</v>
      </c>
      <c r="R4332" s="57">
        <f>IF((H4332+N4332-O4332)&gt;SetUp!$B$56,T4331+H4332+N4332-O4332-SetUp!$B$56,T4331)</f>
        <v>0</v>
      </c>
      <c r="S4332" s="57">
        <f>R4332*SetUp!$B$65</f>
        <v>0</v>
      </c>
      <c r="T4332" s="57">
        <f>IF((R4332-S4332)&lt;SetUp!$B$53,R4332-S4332,SetUp!$B$53)</f>
        <v>0</v>
      </c>
      <c r="U4332" s="57">
        <f t="shared" si="1082"/>
        <v>0.25805031628860114</v>
      </c>
      <c r="V4332" s="57">
        <f>(L4332-P4332)/1000*SetUp!$B$13*1000000/SetUp!$B$48</f>
        <v>5.3129008791491836E-2</v>
      </c>
      <c r="W4332" s="57">
        <f t="shared" si="1084"/>
        <v>2.3852447794681098E-17</v>
      </c>
      <c r="X4332" s="57">
        <f>MAX((SetUp!$B$56*(1-($H4332/SetUp!$B$56)^2)*TANH(($B4332-$D4332)/SetUp!$B$56))/(1+$H4332/SetUp!$B$56*TANH(($B4332-$D4332)/SetUp!$B$56)),0)</f>
        <v>0</v>
      </c>
    </row>
    <row r="4333" spans="1:24" x14ac:dyDescent="0.3">
      <c r="A4333" s="64">
        <v>30995</v>
      </c>
      <c r="B4333" s="57">
        <v>0</v>
      </c>
      <c r="C4333" s="57"/>
      <c r="D4333" s="57">
        <v>5.415</v>
      </c>
      <c r="E4333" s="57">
        <f t="shared" si="1076"/>
        <v>0</v>
      </c>
      <c r="F4333" s="57">
        <f t="shared" si="1077"/>
        <v>5.415</v>
      </c>
      <c r="G4333" s="57">
        <f t="shared" si="1078"/>
        <v>0</v>
      </c>
      <c r="H4333" s="57">
        <f>IF(Q4332&gt;SetUp!$B$56,SetUp!$B$56,Q4332)</f>
        <v>2.0886715389228649E-2</v>
      </c>
      <c r="I4333" s="57">
        <f t="shared" si="1083"/>
        <v>0.25805031628860114</v>
      </c>
      <c r="J4333" s="57">
        <f>MIN(F4333,H4333,(1-EXP(-SetUp!$B$52*H4333/SetUp!$B$56))*F4333)</f>
        <v>1.7643313777325201E-2</v>
      </c>
      <c r="K4333" s="57">
        <f t="shared" si="1079"/>
        <v>3.243401611903448E-3</v>
      </c>
      <c r="L4333" s="57">
        <f>IF(I4333&lt;=0,0,MIN(SetUp!$B$50*I4333^SetUp!$B$55,I4333))</f>
        <v>2.1406065201345398E-3</v>
      </c>
      <c r="M4333" s="57">
        <f t="shared" si="1080"/>
        <v>0.25590970976846661</v>
      </c>
      <c r="N4333" s="57">
        <f>IF(SetUp!$B$62=0,X4333,(B4333-E4333)*(1-(H4333/SetUp!$B$66/SetUp!$B$56)))</f>
        <v>0</v>
      </c>
      <c r="O4333" s="57">
        <f>K4333*SetUp!$B$65</f>
        <v>0</v>
      </c>
      <c r="P4333" s="57">
        <f>MIN(SetUp!$B$54*L4333^SetUp!$B$51,L4333)</f>
        <v>1.2197543150279603E-3</v>
      </c>
      <c r="Q4333" s="57">
        <f t="shared" si="1081"/>
        <v>3.243401611903448E-3</v>
      </c>
      <c r="R4333" s="57">
        <f>IF((H4333+N4333-O4333)&gt;SetUp!$B$56,T4332+H4333+N4333-O4333-SetUp!$B$56,T4332)</f>
        <v>0</v>
      </c>
      <c r="S4333" s="57">
        <f>R4333*SetUp!$B$65</f>
        <v>0</v>
      </c>
      <c r="T4333" s="57">
        <f>IF((R4333-S4333)&lt;SetUp!$B$53,R4333-S4333,SetUp!$B$53)</f>
        <v>0</v>
      </c>
      <c r="U4333" s="57">
        <f t="shared" si="1082"/>
        <v>0.25590970976846661</v>
      </c>
      <c r="V4333" s="57">
        <f>(L4333-P4333)/1000*SetUp!$B$13*1000000/SetUp!$B$48</f>
        <v>5.237593982251243E-2</v>
      </c>
      <c r="W4333" s="57">
        <f t="shared" si="1084"/>
        <v>7.3725747729014302E-18</v>
      </c>
      <c r="X4333" s="57">
        <f>MAX((SetUp!$B$56*(1-($H4333/SetUp!$B$56)^2)*TANH(($B4333-$D4333)/SetUp!$B$56))/(1+$H4333/SetUp!$B$56*TANH(($B4333-$D4333)/SetUp!$B$56)),0)</f>
        <v>0</v>
      </c>
    </row>
    <row r="4334" spans="1:24" x14ac:dyDescent="0.3">
      <c r="A4334" s="64">
        <v>30996</v>
      </c>
      <c r="B4334" s="57">
        <v>0</v>
      </c>
      <c r="C4334" s="57"/>
      <c r="D4334" s="57">
        <v>5.415</v>
      </c>
      <c r="E4334" s="57">
        <f t="shared" si="1076"/>
        <v>0</v>
      </c>
      <c r="F4334" s="57">
        <f t="shared" si="1077"/>
        <v>5.415</v>
      </c>
      <c r="G4334" s="57">
        <f t="shared" si="1078"/>
        <v>0</v>
      </c>
      <c r="H4334" s="57">
        <f>IF(Q4333&gt;SetUp!$B$56,SetUp!$B$56,Q4333)</f>
        <v>3.243401611903448E-3</v>
      </c>
      <c r="I4334" s="57">
        <f t="shared" si="1083"/>
        <v>0.25590970976846661</v>
      </c>
      <c r="J4334" s="57">
        <f>MIN(F4334,H4334,(1-EXP(-SetUp!$B$52*H4334/SetUp!$B$56))*F4334)</f>
        <v>2.743526589591188E-3</v>
      </c>
      <c r="K4334" s="57">
        <f t="shared" si="1079"/>
        <v>4.9987502231226E-4</v>
      </c>
      <c r="L4334" s="57">
        <f>IF(I4334&lt;=0,0,MIN(SetUp!$B$50*I4334^SetUp!$B$55,I4334))</f>
        <v>2.1110934495312942E-3</v>
      </c>
      <c r="M4334" s="57">
        <f t="shared" si="1080"/>
        <v>0.2537986163189353</v>
      </c>
      <c r="N4334" s="57">
        <f>IF(SetUp!$B$62=0,X4334,(B4334-E4334)*(1-(H4334/SetUp!$B$66/SetUp!$B$56)))</f>
        <v>0</v>
      </c>
      <c r="O4334" s="57">
        <f>K4334*SetUp!$B$65</f>
        <v>0</v>
      </c>
      <c r="P4334" s="57">
        <f>MIN(SetUp!$B$54*L4334^SetUp!$B$51,L4334)</f>
        <v>1.2032214037271639E-3</v>
      </c>
      <c r="Q4334" s="57">
        <f t="shared" si="1081"/>
        <v>4.9987502231226E-4</v>
      </c>
      <c r="R4334" s="57">
        <f>IF((H4334+N4334-O4334)&gt;SetUp!$B$56,T4333+H4334+N4334-O4334-SetUp!$B$56,T4333)</f>
        <v>0</v>
      </c>
      <c r="S4334" s="57">
        <f>R4334*SetUp!$B$65</f>
        <v>0</v>
      </c>
      <c r="T4334" s="57">
        <f>IF((R4334-S4334)&lt;SetUp!$B$53,R4334-S4334,SetUp!$B$53)</f>
        <v>0</v>
      </c>
      <c r="U4334" s="57">
        <f t="shared" si="1082"/>
        <v>0.2537986163189353</v>
      </c>
      <c r="V4334" s="57">
        <f>(L4334-P4334)/1000*SetUp!$B$13*1000000/SetUp!$B$48</f>
        <v>5.1637658436268677E-2</v>
      </c>
      <c r="W4334" s="57">
        <f t="shared" si="1084"/>
        <v>-3.2526065174565133E-17</v>
      </c>
      <c r="X4334" s="57">
        <f>MAX((SetUp!$B$56*(1-($H4334/SetUp!$B$56)^2)*TANH(($B4334-$D4334)/SetUp!$B$56))/(1+$H4334/SetUp!$B$56*TANH(($B4334-$D4334)/SetUp!$B$56)),0)</f>
        <v>0</v>
      </c>
    </row>
    <row r="4335" spans="1:24" x14ac:dyDescent="0.3">
      <c r="A4335" s="64">
        <v>30997</v>
      </c>
      <c r="B4335" s="57">
        <v>0.44900000000000001</v>
      </c>
      <c r="C4335" s="57"/>
      <c r="D4335" s="57">
        <v>5.415</v>
      </c>
      <c r="E4335" s="57">
        <f t="shared" si="1076"/>
        <v>0.44900000000000001</v>
      </c>
      <c r="F4335" s="57">
        <f t="shared" si="1077"/>
        <v>4.9660000000000002</v>
      </c>
      <c r="G4335" s="57">
        <f t="shared" si="1078"/>
        <v>0</v>
      </c>
      <c r="H4335" s="57">
        <f>IF(Q4334&gt;SetUp!$B$56,SetUp!$B$56,Q4334)</f>
        <v>4.9987502231226E-4</v>
      </c>
      <c r="I4335" s="57">
        <f t="shared" si="1083"/>
        <v>0.2537986163189353</v>
      </c>
      <c r="J4335" s="57">
        <f>MIN(F4335,H4335,(1-EXP(-SetUp!$B$52*H4335/SetUp!$B$56))*F4335)</f>
        <v>3.8785662806557623E-4</v>
      </c>
      <c r="K4335" s="57">
        <f t="shared" si="1079"/>
        <v>1.1201839424668377E-4</v>
      </c>
      <c r="L4335" s="57">
        <f>IF(I4335&lt;=0,0,MIN(SetUp!$B$50*I4335^SetUp!$B$55,I4335))</f>
        <v>2.0821480240567885E-3</v>
      </c>
      <c r="M4335" s="57">
        <f t="shared" si="1080"/>
        <v>0.25171646829487854</v>
      </c>
      <c r="N4335" s="57">
        <f>IF(SetUp!$B$62=0,X4335,(B4335-E4335)*(1-(H4335/SetUp!$B$66/SetUp!$B$56)))</f>
        <v>0</v>
      </c>
      <c r="O4335" s="57">
        <f>K4335*SetUp!$B$65</f>
        <v>0</v>
      </c>
      <c r="P4335" s="57">
        <f>MIN(SetUp!$B$54*L4335^SetUp!$B$51,L4335)</f>
        <v>1.1870026617670192E-3</v>
      </c>
      <c r="Q4335" s="57">
        <f t="shared" si="1081"/>
        <v>1.1201839424668377E-4</v>
      </c>
      <c r="R4335" s="57">
        <f>IF((H4335+N4335-O4335)&gt;SetUp!$B$56,T4334+H4335+N4335-O4335-SetUp!$B$56,T4334)</f>
        <v>0</v>
      </c>
      <c r="S4335" s="57">
        <f>R4335*SetUp!$B$65</f>
        <v>0</v>
      </c>
      <c r="T4335" s="57">
        <f>IF((R4335-S4335)&lt;SetUp!$B$53,R4335-S4335,SetUp!$B$53)</f>
        <v>0</v>
      </c>
      <c r="U4335" s="57">
        <f t="shared" si="1082"/>
        <v>0.25171646829487854</v>
      </c>
      <c r="V4335" s="57">
        <f>(L4335-P4335)/1000*SetUp!$B$13*1000000/SetUp!$B$48</f>
        <v>5.0913794165550891E-2</v>
      </c>
      <c r="W4335" s="57">
        <f t="shared" si="1084"/>
        <v>3.8597597340483958E-17</v>
      </c>
      <c r="X4335" s="57">
        <f>MAX((SetUp!$B$56*(1-($H4335/SetUp!$B$56)^2)*TANH(($B4335-$D4335)/SetUp!$B$56))/(1+$H4335/SetUp!$B$56*TANH(($B4335-$D4335)/SetUp!$B$56)),0)</f>
        <v>0</v>
      </c>
    </row>
    <row r="4336" spans="1:24" x14ac:dyDescent="0.3">
      <c r="A4336" s="64">
        <v>30998</v>
      </c>
      <c r="B4336" s="57">
        <v>0.1</v>
      </c>
      <c r="C4336" s="57"/>
      <c r="D4336" s="57">
        <v>5.415</v>
      </c>
      <c r="E4336" s="57">
        <f t="shared" si="1076"/>
        <v>0.1</v>
      </c>
      <c r="F4336" s="57">
        <f t="shared" si="1077"/>
        <v>5.3150000000000004</v>
      </c>
      <c r="G4336" s="57">
        <f t="shared" si="1078"/>
        <v>0</v>
      </c>
      <c r="H4336" s="57">
        <f>IF(Q4335&gt;SetUp!$B$56,SetUp!$B$56,Q4335)</f>
        <v>1.1201839424668377E-4</v>
      </c>
      <c r="I4336" s="57">
        <f t="shared" si="1083"/>
        <v>0.25171646829487854</v>
      </c>
      <c r="J4336" s="57">
        <f>MIN(F4336,H4336,(1-EXP(-SetUp!$B$52*H4336/SetUp!$B$56))*F4336)</f>
        <v>9.3026961724872469E-5</v>
      </c>
      <c r="K4336" s="57">
        <f t="shared" si="1079"/>
        <v>1.8991432521811303E-5</v>
      </c>
      <c r="L4336" s="57">
        <f>IF(I4336&lt;=0,0,MIN(SetUp!$B$50*I4336^SetUp!$B$55,I4336))</f>
        <v>2.0537562621197928E-3</v>
      </c>
      <c r="M4336" s="57">
        <f t="shared" si="1080"/>
        <v>0.24966271203275875</v>
      </c>
      <c r="N4336" s="57">
        <f>IF(SetUp!$B$62=0,X4336,(B4336-E4336)*(1-(H4336/SetUp!$B$66/SetUp!$B$56)))</f>
        <v>0</v>
      </c>
      <c r="O4336" s="57">
        <f>K4336*SetUp!$B$65</f>
        <v>0</v>
      </c>
      <c r="P4336" s="57">
        <f>MIN(SetUp!$B$54*L4336^SetUp!$B$51,L4336)</f>
        <v>1.1710904228252068E-3</v>
      </c>
      <c r="Q4336" s="57">
        <f t="shared" si="1081"/>
        <v>1.8991432521811303E-5</v>
      </c>
      <c r="R4336" s="57">
        <f>IF((H4336+N4336-O4336)&gt;SetUp!$B$56,T4335+H4336+N4336-O4336-SetUp!$B$56,T4335)</f>
        <v>0</v>
      </c>
      <c r="S4336" s="57">
        <f>R4336*SetUp!$B$65</f>
        <v>0</v>
      </c>
      <c r="T4336" s="57">
        <f>IF((R4336-S4336)&lt;SetUp!$B$53,R4336-S4336,SetUp!$B$53)</f>
        <v>0</v>
      </c>
      <c r="U4336" s="57">
        <f t="shared" si="1082"/>
        <v>0.24966271203275875</v>
      </c>
      <c r="V4336" s="57">
        <f>(L4336-P4336)/1000*SetUp!$B$13*1000000/SetUp!$B$48</f>
        <v>5.0203987812495868E-2</v>
      </c>
      <c r="W4336" s="57">
        <f t="shared" si="1084"/>
        <v>1.474514954580286E-17</v>
      </c>
      <c r="X4336" s="57">
        <f>MAX((SetUp!$B$56*(1-($H4336/SetUp!$B$56)^2)*TANH(($B4336-$D4336)/SetUp!$B$56))/(1+$H4336/SetUp!$B$56*TANH(($B4336-$D4336)/SetUp!$B$56)),0)</f>
        <v>0</v>
      </c>
    </row>
    <row r="4337" spans="1:24" x14ac:dyDescent="0.3">
      <c r="A4337" s="64">
        <v>30999</v>
      </c>
      <c r="B4337" s="57">
        <v>0</v>
      </c>
      <c r="C4337" s="57"/>
      <c r="D4337" s="57">
        <v>5.415</v>
      </c>
      <c r="E4337" s="57">
        <f t="shared" si="1076"/>
        <v>0</v>
      </c>
      <c r="F4337" s="57">
        <f t="shared" si="1077"/>
        <v>5.415</v>
      </c>
      <c r="G4337" s="57">
        <f t="shared" si="1078"/>
        <v>0</v>
      </c>
      <c r="H4337" s="57">
        <f>IF(Q4336&gt;SetUp!$B$56,SetUp!$B$56,Q4336)</f>
        <v>1.8991432521811303E-5</v>
      </c>
      <c r="I4337" s="57">
        <f t="shared" si="1083"/>
        <v>0.24966271203275875</v>
      </c>
      <c r="J4337" s="57">
        <f>MIN(F4337,H4337,(1-EXP(-SetUp!$B$52*H4337/SetUp!$B$56))*F4337)</f>
        <v>1.6068508519090917E-5</v>
      </c>
      <c r="K4337" s="57">
        <f t="shared" si="1079"/>
        <v>2.9229240027203863E-6</v>
      </c>
      <c r="L4337" s="57">
        <f>IF(I4337&lt;=0,0,MIN(SetUp!$B$50*I4337^SetUp!$B$55,I4337))</f>
        <v>2.0259046012562226E-3</v>
      </c>
      <c r="M4337" s="57">
        <f t="shared" si="1080"/>
        <v>0.24763680743150251</v>
      </c>
      <c r="N4337" s="57">
        <f>IF(SetUp!$B$62=0,X4337,(B4337-E4337)*(1-(H4337/SetUp!$B$66/SetUp!$B$56)))</f>
        <v>0</v>
      </c>
      <c r="O4337" s="57">
        <f>K4337*SetUp!$B$65</f>
        <v>0</v>
      </c>
      <c r="P4337" s="57">
        <f>MIN(SetUp!$B$54*L4337^SetUp!$B$51,L4337)</f>
        <v>1.1554772486538085E-3</v>
      </c>
      <c r="Q4337" s="57">
        <f t="shared" si="1081"/>
        <v>2.9229240027203863E-6</v>
      </c>
      <c r="R4337" s="57">
        <f>IF((H4337+N4337-O4337)&gt;SetUp!$B$56,T4336+H4337+N4337-O4337-SetUp!$B$56,T4336)</f>
        <v>0</v>
      </c>
      <c r="S4337" s="57">
        <f>R4337*SetUp!$B$65</f>
        <v>0</v>
      </c>
      <c r="T4337" s="57">
        <f>IF((R4337-S4337)&lt;SetUp!$B$53,R4337-S4337,SetUp!$B$53)</f>
        <v>0</v>
      </c>
      <c r="U4337" s="57">
        <f t="shared" si="1082"/>
        <v>0.24763680743150251</v>
      </c>
      <c r="V4337" s="57">
        <f>(L4337-P4337)/1000*SetUp!$B$13*1000000/SetUp!$B$48</f>
        <v>4.9507891045877786E-2</v>
      </c>
      <c r="W4337" s="57">
        <f t="shared" si="1084"/>
        <v>-1.6913553890773869E-17</v>
      </c>
      <c r="X4337" s="57">
        <f>MAX((SetUp!$B$56*(1-($H4337/SetUp!$B$56)^2)*TANH(($B4337-$D4337)/SetUp!$B$56))/(1+$H4337/SetUp!$B$56*TANH(($B4337-$D4337)/SetUp!$B$56)),0)</f>
        <v>0</v>
      </c>
    </row>
    <row r="4338" spans="1:24" x14ac:dyDescent="0.3">
      <c r="A4338" s="64">
        <v>31000</v>
      </c>
      <c r="B4338" s="57">
        <v>0.46400000000000002</v>
      </c>
      <c r="C4338" s="57"/>
      <c r="D4338" s="57">
        <v>5.415</v>
      </c>
      <c r="E4338" s="57">
        <f t="shared" si="1076"/>
        <v>0.46400000000000002</v>
      </c>
      <c r="F4338" s="57">
        <f t="shared" si="1077"/>
        <v>4.9509999999999996</v>
      </c>
      <c r="G4338" s="57">
        <f t="shared" si="1078"/>
        <v>0</v>
      </c>
      <c r="H4338" s="57">
        <f>IF(Q4337&gt;SetUp!$B$56,SetUp!$B$56,Q4337)</f>
        <v>2.9229240027203863E-6</v>
      </c>
      <c r="I4338" s="57">
        <f t="shared" si="1083"/>
        <v>0.24763680743150251</v>
      </c>
      <c r="J4338" s="57">
        <f>MIN(F4338,H4338,(1-EXP(-SetUp!$B$52*H4338/SetUp!$B$56))*F4338)</f>
        <v>2.261155224107969E-6</v>
      </c>
      <c r="K4338" s="57">
        <f t="shared" si="1079"/>
        <v>6.617687786124173E-7</v>
      </c>
      <c r="L4338" s="57">
        <f>IF(I4338&lt;=0,0,MIN(SetUp!$B$50*I4338^SetUp!$B$55,I4338))</f>
        <v>1.998579883345885E-3</v>
      </c>
      <c r="M4338" s="57">
        <f t="shared" si="1080"/>
        <v>0.24563822754815662</v>
      </c>
      <c r="N4338" s="57">
        <f>IF(SetUp!$B$62=0,X4338,(B4338-E4338)*(1-(H4338/SetUp!$B$66/SetUp!$B$56)))</f>
        <v>0</v>
      </c>
      <c r="O4338" s="57">
        <f>K4338*SetUp!$B$65</f>
        <v>0</v>
      </c>
      <c r="P4338" s="57">
        <f>MIN(SetUp!$B$54*L4338^SetUp!$B$51,L4338)</f>
        <v>1.1401559210860472E-3</v>
      </c>
      <c r="Q4338" s="57">
        <f t="shared" si="1081"/>
        <v>6.617687786124173E-7</v>
      </c>
      <c r="R4338" s="57">
        <f>IF((H4338+N4338-O4338)&gt;SetUp!$B$56,T4337+H4338+N4338-O4338-SetUp!$B$56,T4337)</f>
        <v>0</v>
      </c>
      <c r="S4338" s="57">
        <f>R4338*SetUp!$B$65</f>
        <v>0</v>
      </c>
      <c r="T4338" s="57">
        <f>IF((R4338-S4338)&lt;SetUp!$B$53,R4338-S4338,SetUp!$B$53)</f>
        <v>0</v>
      </c>
      <c r="U4338" s="57">
        <f t="shared" si="1082"/>
        <v>0.24563822754815662</v>
      </c>
      <c r="V4338" s="57">
        <f>(L4338-P4338)/1000*SetUp!$B$13*1000000/SetUp!$B$48</f>
        <v>4.8825166014909181E-2</v>
      </c>
      <c r="W4338" s="57">
        <f t="shared" si="1084"/>
        <v>-1.8648277366750676E-17</v>
      </c>
      <c r="X4338" s="57">
        <f>MAX((SetUp!$B$56*(1-($H4338/SetUp!$B$56)^2)*TANH(($B4338-$D4338)/SetUp!$B$56))/(1+$H4338/SetUp!$B$56*TANH(($B4338-$D4338)/SetUp!$B$56)),0)</f>
        <v>0</v>
      </c>
    </row>
    <row r="4339" spans="1:24" x14ac:dyDescent="0.3">
      <c r="A4339" s="64">
        <v>31001</v>
      </c>
      <c r="B4339" s="57">
        <v>6.5620000000000003</v>
      </c>
      <c r="C4339" s="57"/>
      <c r="D4339" s="57">
        <v>5.415</v>
      </c>
      <c r="E4339" s="57">
        <f t="shared" si="1076"/>
        <v>5.415</v>
      </c>
      <c r="F4339" s="57">
        <f t="shared" si="1077"/>
        <v>0</v>
      </c>
      <c r="G4339" s="57">
        <f t="shared" si="1078"/>
        <v>1.2278745822102977E-4</v>
      </c>
      <c r="H4339" s="57">
        <f>IF(Q4338&gt;SetUp!$B$56,SetUp!$B$56,Q4338)</f>
        <v>6.617687786124173E-7</v>
      </c>
      <c r="I4339" s="57">
        <f t="shared" si="1083"/>
        <v>0.24576101500637765</v>
      </c>
      <c r="J4339" s="57">
        <f>MIN(F4339,H4339,(1-EXP(-SetUp!$B$52*H4339/SetUp!$B$56))*F4339)</f>
        <v>0</v>
      </c>
      <c r="K4339" s="57">
        <f t="shared" si="1079"/>
        <v>6.617687786124173E-7</v>
      </c>
      <c r="L4339" s="57">
        <f>IF(I4339&lt;=0,0,MIN(SetUp!$B$50*I4339^SetUp!$B$55,I4339))</f>
        <v>1.9734123317404328E-3</v>
      </c>
      <c r="M4339" s="57">
        <f t="shared" si="1080"/>
        <v>0.24378760267463723</v>
      </c>
      <c r="N4339" s="57">
        <f>IF(SetUp!$B$62=0,X4339,(B4339-E4339)*(1-(H4339/SetUp!$B$66/SetUp!$B$56)))</f>
        <v>1.1468772125417792</v>
      </c>
      <c r="O4339" s="57">
        <f>K4339*SetUp!$B$65</f>
        <v>0</v>
      </c>
      <c r="P4339" s="57">
        <f>MIN(SetUp!$B$54*L4339^SetUp!$B$51,L4339)</f>
        <v>1.1260409929695803E-3</v>
      </c>
      <c r="Q4339" s="57">
        <f t="shared" si="1081"/>
        <v>1.1468778743105579</v>
      </c>
      <c r="R4339" s="57">
        <f>IF((H4339+N4339-O4339)&gt;SetUp!$B$56,T4338+H4339+N4339-O4339-SetUp!$B$56,T4338)</f>
        <v>0</v>
      </c>
      <c r="S4339" s="57">
        <f>R4339*SetUp!$B$65</f>
        <v>0</v>
      </c>
      <c r="T4339" s="57">
        <f>IF((R4339-S4339)&lt;SetUp!$B$53,R4339-S4339,SetUp!$B$53)</f>
        <v>0</v>
      </c>
      <c r="U4339" s="57">
        <f t="shared" si="1082"/>
        <v>0.24378760267463723</v>
      </c>
      <c r="V4339" s="57">
        <f>(L4339-P4339)/1000*SetUp!$B$13*1000000/SetUp!$B$48</f>
        <v>4.8196518399656975E-2</v>
      </c>
      <c r="W4339" s="57">
        <f t="shared" si="1084"/>
        <v>-3.2092384305570931E-16</v>
      </c>
      <c r="X4339" s="57">
        <f>MAX((SetUp!$B$56*(1-($H4339/SetUp!$B$56)^2)*TANH(($B4339-$D4339)/SetUp!$B$56))/(1+$H4339/SetUp!$B$56*TANH(($B4339-$D4339)/SetUp!$B$56)),0)</f>
        <v>1.1468772125417792</v>
      </c>
    </row>
    <row r="4340" spans="1:24" x14ac:dyDescent="0.3">
      <c r="A4340" s="64">
        <v>31002</v>
      </c>
      <c r="B4340" s="57">
        <v>5.3999999999999999E-2</v>
      </c>
      <c r="C4340" s="57"/>
      <c r="D4340" s="57">
        <v>5.415</v>
      </c>
      <c r="E4340" s="57">
        <f t="shared" si="1076"/>
        <v>5.3999999999999999E-2</v>
      </c>
      <c r="F4340" s="57">
        <f t="shared" si="1077"/>
        <v>5.3609999999999998</v>
      </c>
      <c r="G4340" s="57">
        <f t="shared" si="1078"/>
        <v>0</v>
      </c>
      <c r="H4340" s="57">
        <f>IF(Q4339&gt;SetUp!$B$56,SetUp!$B$56,Q4339)</f>
        <v>1.1468778743105579</v>
      </c>
      <c r="I4340" s="57">
        <f t="shared" si="1083"/>
        <v>0.24378760267463723</v>
      </c>
      <c r="J4340" s="57">
        <f>MIN(F4340,H4340,(1-EXP(-SetUp!$B$52*H4340/SetUp!$B$56))*F4340)</f>
        <v>0.87953116796630915</v>
      </c>
      <c r="K4340" s="57">
        <f t="shared" si="1079"/>
        <v>0.26734670634424873</v>
      </c>
      <c r="L4340" s="57">
        <f>IF(I4340&lt;=0,0,MIN(SetUp!$B$50*I4340^SetUp!$B$55,I4340))</f>
        <v>1.9470729001229493E-3</v>
      </c>
      <c r="M4340" s="57">
        <f t="shared" si="1080"/>
        <v>0.24184052977451428</v>
      </c>
      <c r="N4340" s="57">
        <f>IF(SetUp!$B$62=0,X4340,(B4340-E4340)*(1-(H4340/SetUp!$B$66/SetUp!$B$56)))</f>
        <v>0</v>
      </c>
      <c r="O4340" s="57">
        <f>K4340*SetUp!$B$65</f>
        <v>0</v>
      </c>
      <c r="P4340" s="57">
        <f>MIN(SetUp!$B$54*L4340^SetUp!$B$51,L4340)</f>
        <v>1.1112655489295535E-3</v>
      </c>
      <c r="Q4340" s="57">
        <f t="shared" si="1081"/>
        <v>0.26734670634424873</v>
      </c>
      <c r="R4340" s="57">
        <f>IF((H4340+N4340-O4340)&gt;SetUp!$B$56,T4339+H4340+N4340-O4340-SetUp!$B$56,T4339)</f>
        <v>0</v>
      </c>
      <c r="S4340" s="57">
        <f>R4340*SetUp!$B$65</f>
        <v>0</v>
      </c>
      <c r="T4340" s="57">
        <f>IF((R4340-S4340)&lt;SetUp!$B$53,R4340-S4340,SetUp!$B$53)</f>
        <v>0</v>
      </c>
      <c r="U4340" s="57">
        <f t="shared" si="1082"/>
        <v>0.24184052977451428</v>
      </c>
      <c r="V4340" s="57">
        <f>(L4340-P4340)/1000*SetUp!$B$13*1000000/SetUp!$B$48</f>
        <v>4.753878557987723E-2</v>
      </c>
      <c r="W4340" s="57">
        <f t="shared" si="1084"/>
        <v>-2.1033522146218786E-17</v>
      </c>
      <c r="X4340" s="57">
        <f>MAX((SetUp!$B$56*(1-($H4340/SetUp!$B$56)^2)*TANH(($B4340-$D4340)/SetUp!$B$56))/(1+$H4340/SetUp!$B$56*TANH(($B4340-$D4340)/SetUp!$B$56)),0)</f>
        <v>0</v>
      </c>
    </row>
    <row r="4341" spans="1:24" x14ac:dyDescent="0.3">
      <c r="A4341" s="64">
        <v>31003</v>
      </c>
      <c r="B4341" s="57">
        <v>0.21099999999999999</v>
      </c>
      <c r="C4341" s="57"/>
      <c r="D4341" s="57">
        <v>5.415</v>
      </c>
      <c r="E4341" s="57">
        <f t="shared" si="1076"/>
        <v>0.21099999999999999</v>
      </c>
      <c r="F4341" s="57">
        <f t="shared" si="1077"/>
        <v>5.2039999999999997</v>
      </c>
      <c r="G4341" s="57">
        <f t="shared" si="1078"/>
        <v>0</v>
      </c>
      <c r="H4341" s="57">
        <f>IF(Q4340&gt;SetUp!$B$56,SetUp!$B$56,Q4340)</f>
        <v>0.26734670634424873</v>
      </c>
      <c r="I4341" s="57">
        <f t="shared" si="1083"/>
        <v>0.24184052977451428</v>
      </c>
      <c r="J4341" s="57">
        <f>MIN(F4341,H4341,(1-EXP(-SetUp!$B$52*H4341/SetUp!$B$56))*F4341)</f>
        <v>0.21290842780313113</v>
      </c>
      <c r="K4341" s="57">
        <f t="shared" si="1079"/>
        <v>5.4438278541117602E-2</v>
      </c>
      <c r="L4341" s="57">
        <f>IF(I4341&lt;=0,0,MIN(SetUp!$B$50*I4341^SetUp!$B$55,I4341))</f>
        <v>1.9212239575211985E-3</v>
      </c>
      <c r="M4341" s="57">
        <f t="shared" si="1080"/>
        <v>0.23991930581699308</v>
      </c>
      <c r="N4341" s="57">
        <f>IF(SetUp!$B$62=0,X4341,(B4341-E4341)*(1-(H4341/SetUp!$B$66/SetUp!$B$56)))</f>
        <v>0</v>
      </c>
      <c r="O4341" s="57">
        <f>K4341*SetUp!$B$65</f>
        <v>0</v>
      </c>
      <c r="P4341" s="57">
        <f>MIN(SetUp!$B$54*L4341^SetUp!$B$51,L4341)</f>
        <v>1.0967619449181944E-3</v>
      </c>
      <c r="Q4341" s="57">
        <f t="shared" si="1081"/>
        <v>5.4438278541117602E-2</v>
      </c>
      <c r="R4341" s="57">
        <f>IF((H4341+N4341-O4341)&gt;SetUp!$B$56,T4340+H4341+N4341-O4341-SetUp!$B$56,T4340)</f>
        <v>0</v>
      </c>
      <c r="S4341" s="57">
        <f>R4341*SetUp!$B$65</f>
        <v>0</v>
      </c>
      <c r="T4341" s="57">
        <f>IF((R4341-S4341)&lt;SetUp!$B$53,R4341-S4341,SetUp!$B$53)</f>
        <v>0</v>
      </c>
      <c r="U4341" s="57">
        <f t="shared" si="1082"/>
        <v>0.23991930581699308</v>
      </c>
      <c r="V4341" s="57">
        <f>(L4341-P4341)/1000*SetUp!$B$13*1000000/SetUp!$B$48</f>
        <v>4.6893489007874545E-2</v>
      </c>
      <c r="W4341" s="57">
        <f t="shared" si="1084"/>
        <v>-3.0140820395097023E-17</v>
      </c>
      <c r="X4341" s="57">
        <f>MAX((SetUp!$B$56*(1-($H4341/SetUp!$B$56)^2)*TANH(($B4341-$D4341)/SetUp!$B$56))/(1+$H4341/SetUp!$B$56*TANH(($B4341-$D4341)/SetUp!$B$56)),0)</f>
        <v>0</v>
      </c>
    </row>
    <row r="4342" spans="1:24" x14ac:dyDescent="0.3">
      <c r="A4342" s="64">
        <v>31004</v>
      </c>
      <c r="B4342" s="57">
        <v>0</v>
      </c>
      <c r="C4342" s="57"/>
      <c r="D4342" s="57">
        <v>5.415</v>
      </c>
      <c r="E4342" s="57">
        <f t="shared" si="1076"/>
        <v>0</v>
      </c>
      <c r="F4342" s="57">
        <f t="shared" si="1077"/>
        <v>5.415</v>
      </c>
      <c r="G4342" s="57">
        <f t="shared" si="1078"/>
        <v>0</v>
      </c>
      <c r="H4342" s="57">
        <f>IF(Q4341&gt;SetUp!$B$56,SetUp!$B$56,Q4341)</f>
        <v>5.4438278541117602E-2</v>
      </c>
      <c r="I4342" s="57">
        <f t="shared" si="1083"/>
        <v>0.23991930581699308</v>
      </c>
      <c r="J4342" s="57">
        <f>MIN(F4342,H4342,(1-EXP(-SetUp!$B$52*H4342/SetUp!$B$56))*F4342)</f>
        <v>4.5864549210588183E-2</v>
      </c>
      <c r="K4342" s="57">
        <f t="shared" si="1079"/>
        <v>8.5737293305294185E-3</v>
      </c>
      <c r="L4342" s="57">
        <f>IF(I4342&lt;=0,0,MIN(SetUp!$B$50*I4342^SetUp!$B$55,I4342))</f>
        <v>1.8958538055908792E-3</v>
      </c>
      <c r="M4342" s="57">
        <f t="shared" si="1080"/>
        <v>0.23802345201140221</v>
      </c>
      <c r="N4342" s="57">
        <f>IF(SetUp!$B$62=0,X4342,(B4342-E4342)*(1-(H4342/SetUp!$B$66/SetUp!$B$56)))</f>
        <v>0</v>
      </c>
      <c r="O4342" s="57">
        <f>K4342*SetUp!$B$65</f>
        <v>0</v>
      </c>
      <c r="P4342" s="57">
        <f>MIN(SetUp!$B$54*L4342^SetUp!$B$51,L4342)</f>
        <v>1.0825237577575509E-3</v>
      </c>
      <c r="Q4342" s="57">
        <f t="shared" si="1081"/>
        <v>8.5737293305294185E-3</v>
      </c>
      <c r="R4342" s="57">
        <f>IF((H4342+N4342-O4342)&gt;SetUp!$B$56,T4341+H4342+N4342-O4342-SetUp!$B$56,T4341)</f>
        <v>0</v>
      </c>
      <c r="S4342" s="57">
        <f>R4342*SetUp!$B$65</f>
        <v>0</v>
      </c>
      <c r="T4342" s="57">
        <f>IF((R4342-S4342)&lt;SetUp!$B$53,R4342-S4342,SetUp!$B$53)</f>
        <v>0</v>
      </c>
      <c r="U4342" s="57">
        <f t="shared" si="1082"/>
        <v>0.23802345201140221</v>
      </c>
      <c r="V4342" s="57">
        <f>(L4342-P4342)/1000*SetUp!$B$13*1000000/SetUp!$B$48</f>
        <v>4.6260328644409501E-2</v>
      </c>
      <c r="W4342" s="57">
        <f t="shared" si="1084"/>
        <v>-2.3852447794681098E-18</v>
      </c>
      <c r="X4342" s="57">
        <f>MAX((SetUp!$B$56*(1-($H4342/SetUp!$B$56)^2)*TANH(($B4342-$D4342)/SetUp!$B$56))/(1+$H4342/SetUp!$B$56*TANH(($B4342-$D4342)/SetUp!$B$56)),0)</f>
        <v>0</v>
      </c>
    </row>
    <row r="4343" spans="1:24" x14ac:dyDescent="0.3">
      <c r="A4343" s="64">
        <v>31005</v>
      </c>
      <c r="B4343" s="57">
        <v>0</v>
      </c>
      <c r="C4343" s="57"/>
      <c r="D4343" s="57">
        <v>5.415</v>
      </c>
      <c r="E4343" s="57">
        <f t="shared" si="1076"/>
        <v>0</v>
      </c>
      <c r="F4343" s="57">
        <f t="shared" si="1077"/>
        <v>5.415</v>
      </c>
      <c r="G4343" s="57">
        <f t="shared" si="1078"/>
        <v>0</v>
      </c>
      <c r="H4343" s="57">
        <f>IF(Q4342&gt;SetUp!$B$56,SetUp!$B$56,Q4342)</f>
        <v>8.5737293305294185E-3</v>
      </c>
      <c r="I4343" s="57">
        <f t="shared" si="1083"/>
        <v>0.23802345201140221</v>
      </c>
      <c r="J4343" s="57">
        <f>MIN(F4343,H4343,(1-EXP(-SetUp!$B$52*H4343/SetUp!$B$56))*F4343)</f>
        <v>7.2493219568767111E-3</v>
      </c>
      <c r="K4343" s="57">
        <f t="shared" si="1079"/>
        <v>1.3244073736527074E-3</v>
      </c>
      <c r="L4343" s="57">
        <f>IF(I4343&lt;=0,0,MIN(SetUp!$B$50*I4343^SetUp!$B$55,I4343))</f>
        <v>1.8709510856031576E-3</v>
      </c>
      <c r="M4343" s="57">
        <f t="shared" si="1080"/>
        <v>0.23615250092579906</v>
      </c>
      <c r="N4343" s="57">
        <f>IF(SetUp!$B$62=0,X4343,(B4343-E4343)*(1-(H4343/SetUp!$B$66/SetUp!$B$56)))</f>
        <v>0</v>
      </c>
      <c r="O4343" s="57">
        <f>K4343*SetUp!$B$65</f>
        <v>0</v>
      </c>
      <c r="P4343" s="57">
        <f>MIN(SetUp!$B$54*L4343^SetUp!$B$51,L4343)</f>
        <v>1.0685447493290199E-3</v>
      </c>
      <c r="Q4343" s="57">
        <f t="shared" si="1081"/>
        <v>1.3244073736527074E-3</v>
      </c>
      <c r="R4343" s="57">
        <f>IF((H4343+N4343-O4343)&gt;SetUp!$B$56,T4342+H4343+N4343-O4343-SetUp!$B$56,T4342)</f>
        <v>0</v>
      </c>
      <c r="S4343" s="57">
        <f>R4343*SetUp!$B$65</f>
        <v>0</v>
      </c>
      <c r="T4343" s="57">
        <f>IF((R4343-S4343)&lt;SetUp!$B$53,R4343-S4343,SetUp!$B$53)</f>
        <v>0</v>
      </c>
      <c r="U4343" s="57">
        <f t="shared" si="1082"/>
        <v>0.23615250092579906</v>
      </c>
      <c r="V4343" s="57">
        <f>(L4343-P4343)/1000*SetUp!$B$13*1000000/SetUp!$B$48</f>
        <v>4.5639013241036572E-2</v>
      </c>
      <c r="W4343" s="57">
        <f t="shared" si="1084"/>
        <v>3.1441863002079629E-17</v>
      </c>
      <c r="X4343" s="57">
        <f>MAX((SetUp!$B$56*(1-($H4343/SetUp!$B$56)^2)*TANH(($B4343-$D4343)/SetUp!$B$56))/(1+$H4343/SetUp!$B$56*TANH(($B4343-$D4343)/SetUp!$B$56)),0)</f>
        <v>0</v>
      </c>
    </row>
    <row r="4344" spans="1:24" x14ac:dyDescent="0.3">
      <c r="A4344" s="64">
        <v>31006</v>
      </c>
      <c r="B4344" s="57">
        <v>4.9000000000000002E-2</v>
      </c>
      <c r="C4344" s="57"/>
      <c r="D4344" s="57">
        <v>5.415</v>
      </c>
      <c r="E4344" s="57">
        <f t="shared" si="1076"/>
        <v>4.9000000000000002E-2</v>
      </c>
      <c r="F4344" s="57">
        <f t="shared" si="1077"/>
        <v>5.3659999999999997</v>
      </c>
      <c r="G4344" s="57">
        <f t="shared" si="1078"/>
        <v>0</v>
      </c>
      <c r="H4344" s="57">
        <f>IF(Q4343&gt;SetUp!$B$56,SetUp!$B$56,Q4343)</f>
        <v>1.3244073736527074E-3</v>
      </c>
      <c r="I4344" s="57">
        <f t="shared" si="1083"/>
        <v>0.23615250092579906</v>
      </c>
      <c r="J4344" s="57">
        <f>MIN(F4344,H4344,(1-EXP(-SetUp!$B$52*H4344/SetUp!$B$56))*F4344)</f>
        <v>1.1103179195375106E-3</v>
      </c>
      <c r="K4344" s="57">
        <f t="shared" si="1079"/>
        <v>2.1408945411519682E-4</v>
      </c>
      <c r="L4344" s="57">
        <f>IF(I4344&lt;=0,0,MIN(SetUp!$B$50*I4344^SetUp!$B$55,I4344))</f>
        <v>1.8465047668423083E-3</v>
      </c>
      <c r="M4344" s="57">
        <f t="shared" si="1080"/>
        <v>0.23430599615895675</v>
      </c>
      <c r="N4344" s="57">
        <f>IF(SetUp!$B$62=0,X4344,(B4344-E4344)*(1-(H4344/SetUp!$B$66/SetUp!$B$56)))</f>
        <v>0</v>
      </c>
      <c r="O4344" s="57">
        <f>K4344*SetUp!$B$65</f>
        <v>0</v>
      </c>
      <c r="P4344" s="57">
        <f>MIN(SetUp!$B$54*L4344^SetUp!$B$51,L4344)</f>
        <v>1.0548188602914504E-3</v>
      </c>
      <c r="Q4344" s="57">
        <f t="shared" si="1081"/>
        <v>2.1408945411519682E-4</v>
      </c>
      <c r="R4344" s="57">
        <f>IF((H4344+N4344-O4344)&gt;SetUp!$B$56,T4343+H4344+N4344-O4344-SetUp!$B$56,T4343)</f>
        <v>0</v>
      </c>
      <c r="S4344" s="57">
        <f>R4344*SetUp!$B$65</f>
        <v>0</v>
      </c>
      <c r="T4344" s="57">
        <f>IF((R4344-S4344)&lt;SetUp!$B$53,R4344-S4344,SetUp!$B$53)</f>
        <v>0</v>
      </c>
      <c r="U4344" s="57">
        <f t="shared" si="1082"/>
        <v>0.23430599615895675</v>
      </c>
      <c r="V4344" s="57">
        <f>(L4344-P4344)/1000*SetUp!$B$13*1000000/SetUp!$B$48</f>
        <v>4.5029260037488569E-2</v>
      </c>
      <c r="W4344" s="57">
        <f t="shared" si="1084"/>
        <v>-2.0816681711721685E-17</v>
      </c>
      <c r="X4344" s="57">
        <f>MAX((SetUp!$B$56*(1-($H4344/SetUp!$B$56)^2)*TANH(($B4344-$D4344)/SetUp!$B$56))/(1+$H4344/SetUp!$B$56*TANH(($B4344-$D4344)/SetUp!$B$56)),0)</f>
        <v>0</v>
      </c>
    </row>
    <row r="4345" spans="1:24" x14ac:dyDescent="0.3">
      <c r="A4345" s="64">
        <v>31007</v>
      </c>
      <c r="B4345" s="57">
        <v>0</v>
      </c>
      <c r="C4345" s="57"/>
      <c r="D4345" s="57">
        <v>5.415</v>
      </c>
      <c r="E4345" s="57">
        <f t="shared" si="1076"/>
        <v>0</v>
      </c>
      <c r="F4345" s="57">
        <f t="shared" si="1077"/>
        <v>5.415</v>
      </c>
      <c r="G4345" s="57">
        <f t="shared" si="1078"/>
        <v>0</v>
      </c>
      <c r="H4345" s="57">
        <f>IF(Q4344&gt;SetUp!$B$56,SetUp!$B$56,Q4344)</f>
        <v>2.1408945411519682E-4</v>
      </c>
      <c r="I4345" s="57">
        <f t="shared" si="1083"/>
        <v>0.23430599615895675</v>
      </c>
      <c r="J4345" s="57">
        <f>MIN(F4345,H4345,(1-EXP(-SetUp!$B$52*H4345/SetUp!$B$56))*F4345)</f>
        <v>1.8113671940571342E-4</v>
      </c>
      <c r="K4345" s="57">
        <f t="shared" si="1079"/>
        <v>3.2952734709483403E-5</v>
      </c>
      <c r="L4345" s="57">
        <f>IF(I4345&lt;=0,0,MIN(SetUp!$B$50*I4345^SetUp!$B$55,I4345))</f>
        <v>1.8225041354587269E-3</v>
      </c>
      <c r="M4345" s="57">
        <f t="shared" si="1080"/>
        <v>0.23248349202349802</v>
      </c>
      <c r="N4345" s="57">
        <f>IF(SetUp!$B$62=0,X4345,(B4345-E4345)*(1-(H4345/SetUp!$B$66/SetUp!$B$56)))</f>
        <v>0</v>
      </c>
      <c r="O4345" s="57">
        <f>K4345*SetUp!$B$65</f>
        <v>0</v>
      </c>
      <c r="P4345" s="57">
        <f>MIN(SetUp!$B$54*L4345^SetUp!$B$51,L4345)</f>
        <v>1.041340204044441E-3</v>
      </c>
      <c r="Q4345" s="57">
        <f t="shared" si="1081"/>
        <v>3.2952734709483403E-5</v>
      </c>
      <c r="R4345" s="57">
        <f>IF((H4345+N4345-O4345)&gt;SetUp!$B$56,T4344+H4345+N4345-O4345-SetUp!$B$56,T4344)</f>
        <v>0</v>
      </c>
      <c r="S4345" s="57">
        <f>R4345*SetUp!$B$65</f>
        <v>0</v>
      </c>
      <c r="T4345" s="57">
        <f>IF((R4345-S4345)&lt;SetUp!$B$53,R4345-S4345,SetUp!$B$53)</f>
        <v>0</v>
      </c>
      <c r="U4345" s="57">
        <f t="shared" si="1082"/>
        <v>0.23248349202349802</v>
      </c>
      <c r="V4345" s="57">
        <f>(L4345-P4345)/1000*SetUp!$B$13*1000000/SetUp!$B$48</f>
        <v>4.4430794471015514E-2</v>
      </c>
      <c r="W4345" s="57">
        <f t="shared" si="1084"/>
        <v>1.0191500421363742E-17</v>
      </c>
      <c r="X4345" s="57">
        <f>MAX((SetUp!$B$56*(1-($H4345/SetUp!$B$56)^2)*TANH(($B4345-$D4345)/SetUp!$B$56))/(1+$H4345/SetUp!$B$56*TANH(($B4345-$D4345)/SetUp!$B$56)),0)</f>
        <v>0</v>
      </c>
    </row>
    <row r="4346" spans="1:24" x14ac:dyDescent="0.3">
      <c r="A4346" s="64">
        <v>31008</v>
      </c>
      <c r="B4346" s="57">
        <v>0</v>
      </c>
      <c r="C4346" s="57"/>
      <c r="D4346" s="57">
        <v>5.415</v>
      </c>
      <c r="E4346" s="57">
        <f t="shared" si="1076"/>
        <v>0</v>
      </c>
      <c r="F4346" s="57">
        <f t="shared" si="1077"/>
        <v>5.415</v>
      </c>
      <c r="G4346" s="57">
        <f t="shared" si="1078"/>
        <v>0</v>
      </c>
      <c r="H4346" s="57">
        <f>IF(Q4345&gt;SetUp!$B$56,SetUp!$B$56,Q4345)</f>
        <v>3.2952734709483403E-5</v>
      </c>
      <c r="I4346" s="57">
        <f t="shared" si="1083"/>
        <v>0.23248349202349802</v>
      </c>
      <c r="J4346" s="57">
        <f>MIN(F4346,H4346,(1-EXP(-SetUp!$B$52*H4346/SetUp!$B$56))*F4346)</f>
        <v>2.7881031105416175E-5</v>
      </c>
      <c r="K4346" s="57">
        <f t="shared" si="1079"/>
        <v>5.0717036040672273E-6</v>
      </c>
      <c r="L4346" s="57">
        <f>IF(I4346&lt;=0,0,MIN(SetUp!$B$50*I4346^SetUp!$B$55,I4346))</f>
        <v>1.7989387837571069E-3</v>
      </c>
      <c r="M4346" s="57">
        <f t="shared" si="1080"/>
        <v>0.23068455323974091</v>
      </c>
      <c r="N4346" s="57">
        <f>IF(SetUp!$B$62=0,X4346,(B4346-E4346)*(1-(H4346/SetUp!$B$66/SetUp!$B$56)))</f>
        <v>0</v>
      </c>
      <c r="O4346" s="57">
        <f>K4346*SetUp!$B$65</f>
        <v>0</v>
      </c>
      <c r="P4346" s="57">
        <f>MIN(SetUp!$B$54*L4346^SetUp!$B$51,L4346)</f>
        <v>1.0281030609260041E-3</v>
      </c>
      <c r="Q4346" s="57">
        <f t="shared" si="1081"/>
        <v>5.0717036040672273E-6</v>
      </c>
      <c r="R4346" s="57">
        <f>IF((H4346+N4346-O4346)&gt;SetUp!$B$56,T4345+H4346+N4346-O4346-SetUp!$B$56,T4345)</f>
        <v>0</v>
      </c>
      <c r="S4346" s="57">
        <f>R4346*SetUp!$B$65</f>
        <v>0</v>
      </c>
      <c r="T4346" s="57">
        <f>IF((R4346-S4346)&lt;SetUp!$B$53,R4346-S4346,SetUp!$B$53)</f>
        <v>0</v>
      </c>
      <c r="U4346" s="57">
        <f t="shared" si="1082"/>
        <v>0.23068455323974091</v>
      </c>
      <c r="V4346" s="57">
        <f>(L4346-P4346)/1000*SetUp!$B$13*1000000/SetUp!$B$48</f>
        <v>4.3843349897144356E-2</v>
      </c>
      <c r="W4346" s="57">
        <f t="shared" si="1084"/>
        <v>-2.2768245622195593E-17</v>
      </c>
      <c r="X4346" s="57">
        <f>MAX((SetUp!$B$56*(1-($H4346/SetUp!$B$56)^2)*TANH(($B4346-$D4346)/SetUp!$B$56))/(1+$H4346/SetUp!$B$56*TANH(($B4346-$D4346)/SetUp!$B$56)),0)</f>
        <v>0</v>
      </c>
    </row>
    <row r="4347" spans="1:24" x14ac:dyDescent="0.3">
      <c r="A4347" s="64">
        <v>31009</v>
      </c>
      <c r="B4347" s="57">
        <v>0</v>
      </c>
      <c r="C4347" s="57"/>
      <c r="D4347" s="57">
        <v>5.415</v>
      </c>
      <c r="E4347" s="57">
        <f t="shared" si="1076"/>
        <v>0</v>
      </c>
      <c r="F4347" s="57">
        <f t="shared" si="1077"/>
        <v>5.415</v>
      </c>
      <c r="G4347" s="57">
        <f t="shared" si="1078"/>
        <v>0</v>
      </c>
      <c r="H4347" s="57">
        <f>IF(Q4346&gt;SetUp!$B$56,SetUp!$B$56,Q4346)</f>
        <v>5.0717036040672273E-6</v>
      </c>
      <c r="I4347" s="57">
        <f t="shared" si="1083"/>
        <v>0.23068455323974091</v>
      </c>
      <c r="J4347" s="57">
        <f>MIN(F4347,H4347,(1-EXP(-SetUp!$B$52*H4347/SetUp!$B$56))*F4347)</f>
        <v>4.2911350209856591E-6</v>
      </c>
      <c r="K4347" s="57">
        <f t="shared" si="1079"/>
        <v>7.8056858308156827E-7</v>
      </c>
      <c r="L4347" s="57">
        <f>IF(I4347&lt;=0,0,MIN(SetUp!$B$50*I4347^SetUp!$B$55,I4347))</f>
        <v>1.7757985999006538E-3</v>
      </c>
      <c r="M4347" s="57">
        <f t="shared" si="1080"/>
        <v>0.22890875463984026</v>
      </c>
      <c r="N4347" s="57">
        <f>IF(SetUp!$B$62=0,X4347,(B4347-E4347)*(1-(H4347/SetUp!$B$66/SetUp!$B$56)))</f>
        <v>0</v>
      </c>
      <c r="O4347" s="57">
        <f>K4347*SetUp!$B$65</f>
        <v>0</v>
      </c>
      <c r="P4347" s="57">
        <f>MIN(SetUp!$B$54*L4347^SetUp!$B$51,L4347)</f>
        <v>1.0151018726343561E-3</v>
      </c>
      <c r="Q4347" s="57">
        <f t="shared" si="1081"/>
        <v>7.8056858308156827E-7</v>
      </c>
      <c r="R4347" s="57">
        <f>IF((H4347+N4347-O4347)&gt;SetUp!$B$56,T4346+H4347+N4347-O4347-SetUp!$B$56,T4346)</f>
        <v>0</v>
      </c>
      <c r="S4347" s="57">
        <f>R4347*SetUp!$B$65</f>
        <v>0</v>
      </c>
      <c r="T4347" s="57">
        <f>IF((R4347-S4347)&lt;SetUp!$B$53,R4347-S4347,SetUp!$B$53)</f>
        <v>0</v>
      </c>
      <c r="U4347" s="57">
        <f t="shared" si="1082"/>
        <v>0.22890875463984026</v>
      </c>
      <c r="V4347" s="57">
        <f>(L4347-P4347)/1000*SetUp!$B$13*1000000/SetUp!$B$48</f>
        <v>4.3266667321354153E-2</v>
      </c>
      <c r="W4347" s="57">
        <f t="shared" si="1084"/>
        <v>3.4694469519536142E-18</v>
      </c>
      <c r="X4347" s="57">
        <f>MAX((SetUp!$B$56*(1-($H4347/SetUp!$B$56)^2)*TANH(($B4347-$D4347)/SetUp!$B$56))/(1+$H4347/SetUp!$B$56*TANH(($B4347-$D4347)/SetUp!$B$56)),0)</f>
        <v>0</v>
      </c>
    </row>
    <row r="4348" spans="1:24" x14ac:dyDescent="0.3">
      <c r="A4348" s="64">
        <v>31010</v>
      </c>
      <c r="B4348" s="57">
        <v>0</v>
      </c>
      <c r="C4348" s="57"/>
      <c r="D4348" s="57">
        <v>5.415</v>
      </c>
      <c r="E4348" s="57">
        <f t="shared" si="1076"/>
        <v>0</v>
      </c>
      <c r="F4348" s="57">
        <f t="shared" si="1077"/>
        <v>5.415</v>
      </c>
      <c r="G4348" s="57">
        <f t="shared" si="1078"/>
        <v>0</v>
      </c>
      <c r="H4348" s="57">
        <f>IF(Q4347&gt;SetUp!$B$56,SetUp!$B$56,Q4347)</f>
        <v>7.8056858308156827E-7</v>
      </c>
      <c r="I4348" s="57">
        <f t="shared" si="1083"/>
        <v>0.22890875463984026</v>
      </c>
      <c r="J4348" s="57">
        <f>MIN(F4348,H4348,(1-EXP(-SetUp!$B$52*H4348/SetUp!$B$56))*F4348)</f>
        <v>6.6043415948069394E-7</v>
      </c>
      <c r="K4348" s="57">
        <f t="shared" si="1079"/>
        <v>1.2013442360087433E-7</v>
      </c>
      <c r="L4348" s="57">
        <f>IF(I4348&lt;=0,0,MIN(SetUp!$B$50*I4348^SetUp!$B$55,I4348))</f>
        <v>1.7530737580130739E-3</v>
      </c>
      <c r="M4348" s="57">
        <f t="shared" si="1080"/>
        <v>0.22715568088182719</v>
      </c>
      <c r="N4348" s="57">
        <f>IF(SetUp!$B$62=0,X4348,(B4348-E4348)*(1-(H4348/SetUp!$B$66/SetUp!$B$56)))</f>
        <v>0</v>
      </c>
      <c r="O4348" s="57">
        <f>K4348*SetUp!$B$65</f>
        <v>0</v>
      </c>
      <c r="P4348" s="57">
        <f>MIN(SetUp!$B$54*L4348^SetUp!$B$51,L4348)</f>
        <v>1.0023312368640255E-3</v>
      </c>
      <c r="Q4348" s="57">
        <f t="shared" si="1081"/>
        <v>1.2013442360087433E-7</v>
      </c>
      <c r="R4348" s="57">
        <f>IF((H4348+N4348-O4348)&gt;SetUp!$B$56,T4347+H4348+N4348-O4348-SetUp!$B$56,T4347)</f>
        <v>0</v>
      </c>
      <c r="S4348" s="57">
        <f>R4348*SetUp!$B$65</f>
        <v>0</v>
      </c>
      <c r="T4348" s="57">
        <f>IF((R4348-S4348)&lt;SetUp!$B$53,R4348-S4348,SetUp!$B$53)</f>
        <v>0</v>
      </c>
      <c r="U4348" s="57">
        <f t="shared" si="1082"/>
        <v>0.22715568088182719</v>
      </c>
      <c r="V4348" s="57">
        <f>(L4348-P4348)/1000*SetUp!$B$13*1000000/SetUp!$B$48</f>
        <v>4.2700495141185901E-2</v>
      </c>
      <c r="W4348" s="57">
        <f t="shared" si="1084"/>
        <v>1.9949319973733282E-17</v>
      </c>
      <c r="X4348" s="57">
        <f>MAX((SetUp!$B$56*(1-($H4348/SetUp!$B$56)^2)*TANH(($B4348-$D4348)/SetUp!$B$56))/(1+$H4348/SetUp!$B$56*TANH(($B4348-$D4348)/SetUp!$B$56)),0)</f>
        <v>0</v>
      </c>
    </row>
    <row r="4349" spans="1:24" x14ac:dyDescent="0.3">
      <c r="A4349" s="64">
        <v>31011</v>
      </c>
      <c r="B4349" s="57">
        <v>0</v>
      </c>
      <c r="C4349" s="57"/>
      <c r="D4349" s="57">
        <v>5.415</v>
      </c>
      <c r="E4349" s="57">
        <f t="shared" si="1076"/>
        <v>0</v>
      </c>
      <c r="F4349" s="57">
        <f t="shared" si="1077"/>
        <v>5.415</v>
      </c>
      <c r="G4349" s="57">
        <f t="shared" si="1078"/>
        <v>0</v>
      </c>
      <c r="H4349" s="57">
        <f>IF(Q4348&gt;SetUp!$B$56,SetUp!$B$56,Q4348)</f>
        <v>1.2013442360087433E-7</v>
      </c>
      <c r="I4349" s="57">
        <f t="shared" si="1083"/>
        <v>0.22715568088182719</v>
      </c>
      <c r="J4349" s="57">
        <f>MIN(F4349,H4349,(1-EXP(-SetUp!$B$52*H4349/SetUp!$B$56))*F4349)</f>
        <v>1.0164498411124878E-7</v>
      </c>
      <c r="K4349" s="57">
        <f t="shared" si="1079"/>
        <v>1.8489439489625548E-8</v>
      </c>
      <c r="L4349" s="57">
        <f>IF(I4349&lt;=0,0,MIN(SetUp!$B$50*I4349^SetUp!$B$55,I4349))</f>
        <v>1.7307547086610161E-3</v>
      </c>
      <c r="M4349" s="57">
        <f t="shared" si="1080"/>
        <v>0.22542492617316617</v>
      </c>
      <c r="N4349" s="57">
        <f>IF(SetUp!$B$62=0,X4349,(B4349-E4349)*(1-(H4349/SetUp!$B$66/SetUp!$B$56)))</f>
        <v>0</v>
      </c>
      <c r="O4349" s="57">
        <f>K4349*SetUp!$B$65</f>
        <v>0</v>
      </c>
      <c r="P4349" s="57">
        <f>MIN(SetUp!$B$54*L4349^SetUp!$B$51,L4349)</f>
        <v>9.89785902146999E-4</v>
      </c>
      <c r="Q4349" s="57">
        <f t="shared" si="1081"/>
        <v>1.8489439489625548E-8</v>
      </c>
      <c r="R4349" s="57">
        <f>IF((H4349+N4349-O4349)&gt;SetUp!$B$56,T4348+H4349+N4349-O4349-SetUp!$B$56,T4348)</f>
        <v>0</v>
      </c>
      <c r="S4349" s="57">
        <f>R4349*SetUp!$B$65</f>
        <v>0</v>
      </c>
      <c r="T4349" s="57">
        <f>IF((R4349-S4349)&lt;SetUp!$B$53,R4349-S4349,SetUp!$B$53)</f>
        <v>0</v>
      </c>
      <c r="U4349" s="57">
        <f t="shared" si="1082"/>
        <v>0.22542492617316617</v>
      </c>
      <c r="V4349" s="57">
        <f>(L4349-P4349)/1000*SetUp!$B$13*1000000/SetUp!$B$48</f>
        <v>4.2144588898329526E-2</v>
      </c>
      <c r="W4349" s="57">
        <f t="shared" si="1084"/>
        <v>-1.6479873021779667E-17</v>
      </c>
      <c r="X4349" s="57">
        <f>MAX((SetUp!$B$56*(1-($H4349/SetUp!$B$56)^2)*TANH(($B4349-$D4349)/SetUp!$B$56))/(1+$H4349/SetUp!$B$56*TANH(($B4349-$D4349)/SetUp!$B$56)),0)</f>
        <v>0</v>
      </c>
    </row>
    <row r="4350" spans="1:24" x14ac:dyDescent="0.3">
      <c r="A4350" s="64">
        <v>31012</v>
      </c>
      <c r="B4350" s="57">
        <v>0.23799999999999999</v>
      </c>
      <c r="C4350" s="57"/>
      <c r="D4350" s="57">
        <v>5.415</v>
      </c>
      <c r="E4350" s="57">
        <f t="shared" si="1076"/>
        <v>0.23799999999999999</v>
      </c>
      <c r="F4350" s="57">
        <f t="shared" si="1077"/>
        <v>5.1769999999999996</v>
      </c>
      <c r="G4350" s="57">
        <f t="shared" si="1078"/>
        <v>0</v>
      </c>
      <c r="H4350" s="57">
        <f>IF(Q4349&gt;SetUp!$B$56,SetUp!$B$56,Q4349)</f>
        <v>1.8489439489625548E-8</v>
      </c>
      <c r="I4350" s="57">
        <f t="shared" si="1083"/>
        <v>0.22542492617316617</v>
      </c>
      <c r="J4350" s="57">
        <f>MIN(F4350,H4350,(1-EXP(-SetUp!$B$52*H4350/SetUp!$B$56))*F4350)</f>
        <v>1.4956223306605843E-8</v>
      </c>
      <c r="K4350" s="57">
        <f t="shared" si="1079"/>
        <v>3.5332161830197046E-9</v>
      </c>
      <c r="L4350" s="57">
        <f>IF(I4350&lt;=0,0,MIN(SetUp!$B$50*I4350^SetUp!$B$55,I4350))</f>
        <v>1.7088321697004587E-3</v>
      </c>
      <c r="M4350" s="57">
        <f t="shared" si="1080"/>
        <v>0.2237160940034657</v>
      </c>
      <c r="N4350" s="57">
        <f>IF(SetUp!$B$62=0,X4350,(B4350-E4350)*(1-(H4350/SetUp!$B$66/SetUp!$B$56)))</f>
        <v>0</v>
      </c>
      <c r="O4350" s="57">
        <f>K4350*SetUp!$B$65</f>
        <v>0</v>
      </c>
      <c r="P4350" s="57">
        <f>MIN(SetUp!$B$54*L4350^SetUp!$B$51,L4350)</f>
        <v>9.7746076289005916E-4</v>
      </c>
      <c r="Q4350" s="57">
        <f t="shared" si="1081"/>
        <v>3.5332161830197046E-9</v>
      </c>
      <c r="R4350" s="57">
        <f>IF((H4350+N4350-O4350)&gt;SetUp!$B$56,T4349+H4350+N4350-O4350-SetUp!$B$56,T4349)</f>
        <v>0</v>
      </c>
      <c r="S4350" s="57">
        <f>R4350*SetUp!$B$65</f>
        <v>0</v>
      </c>
      <c r="T4350" s="57">
        <f>IF((R4350-S4350)&lt;SetUp!$B$53,R4350-S4350,SetUp!$B$53)</f>
        <v>0</v>
      </c>
      <c r="U4350" s="57">
        <f t="shared" si="1082"/>
        <v>0.2237160940034657</v>
      </c>
      <c r="V4350" s="57">
        <f>(L4350-P4350)/1000*SetUp!$B$13*1000000/SetUp!$B$48</f>
        <v>4.1598711040252298E-2</v>
      </c>
      <c r="W4350" s="57">
        <f t="shared" si="1084"/>
        <v>8.4567769453869346E-18</v>
      </c>
      <c r="X4350" s="57">
        <f>MAX((SetUp!$B$56*(1-($H4350/SetUp!$B$56)^2)*TANH(($B4350-$D4350)/SetUp!$B$56))/(1+$H4350/SetUp!$B$56*TANH(($B4350-$D4350)/SetUp!$B$56)),0)</f>
        <v>0</v>
      </c>
    </row>
    <row r="4351" spans="1:24" x14ac:dyDescent="0.3">
      <c r="A4351" s="64">
        <v>31013</v>
      </c>
      <c r="B4351" s="57">
        <v>1.4E-2</v>
      </c>
      <c r="C4351" s="57"/>
      <c r="D4351" s="57">
        <v>5.415</v>
      </c>
      <c r="E4351" s="57">
        <f t="shared" si="1076"/>
        <v>1.4E-2</v>
      </c>
      <c r="F4351" s="57">
        <f t="shared" si="1077"/>
        <v>5.4009999999999998</v>
      </c>
      <c r="G4351" s="57">
        <f t="shared" si="1078"/>
        <v>0</v>
      </c>
      <c r="H4351" s="57">
        <f>IF(Q4350&gt;SetUp!$B$56,SetUp!$B$56,Q4350)</f>
        <v>3.5332161830197046E-9</v>
      </c>
      <c r="I4351" s="57">
        <f t="shared" si="1083"/>
        <v>0.2237160940034657</v>
      </c>
      <c r="J4351" s="57">
        <f>MIN(F4351,H4351,(1-EXP(-SetUp!$B$52*H4351/SetUp!$B$56))*F4351)</f>
        <v>2.9817033908585698E-9</v>
      </c>
      <c r="K4351" s="57">
        <f t="shared" si="1079"/>
        <v>5.5151279216113478E-10</v>
      </c>
      <c r="L4351" s="57">
        <f>IF(I4351&lt;=0,0,MIN(SetUp!$B$50*I4351^SetUp!$B$55,I4351))</f>
        <v>1.6872971174713332E-3</v>
      </c>
      <c r="M4351" s="57">
        <f t="shared" si="1080"/>
        <v>0.22202879688599436</v>
      </c>
      <c r="N4351" s="57">
        <f>IF(SetUp!$B$62=0,X4351,(B4351-E4351)*(1-(H4351/SetUp!$B$66/SetUp!$B$56)))</f>
        <v>0</v>
      </c>
      <c r="O4351" s="57">
        <f>K4351*SetUp!$B$65</f>
        <v>0</v>
      </c>
      <c r="P4351" s="57">
        <f>MIN(SetUp!$B$54*L4351^SetUp!$B$51,L4351)</f>
        <v>9.6535085459987526E-4</v>
      </c>
      <c r="Q4351" s="57">
        <f t="shared" si="1081"/>
        <v>5.5151279216113478E-10</v>
      </c>
      <c r="R4351" s="57">
        <f>IF((H4351+N4351-O4351)&gt;SetUp!$B$56,T4350+H4351+N4351-O4351-SetUp!$B$56,T4350)</f>
        <v>0</v>
      </c>
      <c r="S4351" s="57">
        <f>R4351*SetUp!$B$65</f>
        <v>0</v>
      </c>
      <c r="T4351" s="57">
        <f>IF((R4351-S4351)&lt;SetUp!$B$53,R4351-S4351,SetUp!$B$53)</f>
        <v>0</v>
      </c>
      <c r="U4351" s="57">
        <f t="shared" si="1082"/>
        <v>0.22202879688599436</v>
      </c>
      <c r="V4351" s="57">
        <f>(L4351-P4351)/1000*SetUp!$B$13*1000000/SetUp!$B$48</f>
        <v>4.1062630690955212E-2</v>
      </c>
      <c r="W4351" s="57">
        <f t="shared" si="1084"/>
        <v>-2.8622937353617317E-17</v>
      </c>
      <c r="X4351" s="57">
        <f>MAX((SetUp!$B$56*(1-($H4351/SetUp!$B$56)^2)*TANH(($B4351-$D4351)/SetUp!$B$56))/(1+$H4351/SetUp!$B$56*TANH(($B4351-$D4351)/SetUp!$B$56)),0)</f>
        <v>0</v>
      </c>
    </row>
    <row r="4352" spans="1:24" x14ac:dyDescent="0.3">
      <c r="A4352" s="64">
        <v>31014</v>
      </c>
      <c r="B4352" s="57">
        <v>0</v>
      </c>
      <c r="C4352" s="57"/>
      <c r="D4352" s="57">
        <v>5.415</v>
      </c>
      <c r="E4352" s="57">
        <f t="shared" si="1076"/>
        <v>0</v>
      </c>
      <c r="F4352" s="57">
        <f t="shared" si="1077"/>
        <v>5.415</v>
      </c>
      <c r="G4352" s="57">
        <f t="shared" si="1078"/>
        <v>0</v>
      </c>
      <c r="H4352" s="57">
        <f>IF(Q4351&gt;SetUp!$B$56,SetUp!$B$56,Q4351)</f>
        <v>5.5151279216113478E-10</v>
      </c>
      <c r="I4352" s="57">
        <f t="shared" si="1083"/>
        <v>0.22202879688599436</v>
      </c>
      <c r="J4352" s="57">
        <f>MIN(F4352,H4352,(1-EXP(-SetUp!$B$52*H4352/SetUp!$B$56))*F4352)</f>
        <v>4.6663137520663871E-10</v>
      </c>
      <c r="K4352" s="57">
        <f t="shared" si="1079"/>
        <v>8.4881416954496076E-11</v>
      </c>
      <c r="L4352" s="57">
        <f>IF(I4352&lt;=0,0,MIN(SetUp!$B$50*I4352^SetUp!$B$55,I4352))</f>
        <v>1.6661407783254434E-3</v>
      </c>
      <c r="M4352" s="57">
        <f t="shared" si="1080"/>
        <v>0.22036265610766892</v>
      </c>
      <c r="N4352" s="57">
        <f>IF(SetUp!$B$62=0,X4352,(B4352-E4352)*(1-(H4352/SetUp!$B$66/SetUp!$B$56)))</f>
        <v>0</v>
      </c>
      <c r="O4352" s="57">
        <f>K4352*SetUp!$B$65</f>
        <v>0</v>
      </c>
      <c r="P4352" s="57">
        <f>MIN(SetUp!$B$54*L4352^SetUp!$B$51,L4352)</f>
        <v>9.534513492878401E-4</v>
      </c>
      <c r="Q4352" s="57">
        <f t="shared" si="1081"/>
        <v>8.4881416954496076E-11</v>
      </c>
      <c r="R4352" s="57">
        <f>IF((H4352+N4352-O4352)&gt;SetUp!$B$56,T4351+H4352+N4352-O4352-SetUp!$B$56,T4351)</f>
        <v>0</v>
      </c>
      <c r="S4352" s="57">
        <f>R4352*SetUp!$B$65</f>
        <v>0</v>
      </c>
      <c r="T4352" s="57">
        <f>IF((R4352-S4352)&lt;SetUp!$B$53,R4352-S4352,SetUp!$B$53)</f>
        <v>0</v>
      </c>
      <c r="U4352" s="57">
        <f t="shared" si="1082"/>
        <v>0.22036265610766892</v>
      </c>
      <c r="V4352" s="57">
        <f>(L4352-P4352)/1000*SetUp!$B$13*1000000/SetUp!$B$48</f>
        <v>4.0536123430462902E-2</v>
      </c>
      <c r="W4352" s="57">
        <f t="shared" si="1084"/>
        <v>3.903127820947816E-18</v>
      </c>
      <c r="X4352" s="57">
        <f>MAX((SetUp!$B$56*(1-($H4352/SetUp!$B$56)^2)*TANH(($B4352-$D4352)/SetUp!$B$56))/(1+$H4352/SetUp!$B$56*TANH(($B4352-$D4352)/SetUp!$B$56)),0)</f>
        <v>0</v>
      </c>
    </row>
    <row r="4353" spans="1:24" x14ac:dyDescent="0.3">
      <c r="A4353" s="64">
        <v>31015</v>
      </c>
      <c r="B4353" s="57">
        <v>5.8999999999999997E-2</v>
      </c>
      <c r="C4353" s="57"/>
      <c r="D4353" s="57">
        <v>5.415</v>
      </c>
      <c r="E4353" s="57">
        <f t="shared" si="1076"/>
        <v>5.8999999999999997E-2</v>
      </c>
      <c r="F4353" s="57">
        <f t="shared" si="1077"/>
        <v>5.3559999999999999</v>
      </c>
      <c r="G4353" s="57">
        <f t="shared" si="1078"/>
        <v>0</v>
      </c>
      <c r="H4353" s="57">
        <f>IF(Q4352&gt;SetUp!$B$56,SetUp!$B$56,Q4352)</f>
        <v>8.4881416954496076E-11</v>
      </c>
      <c r="I4353" s="57">
        <f t="shared" si="1083"/>
        <v>0.22036265610766892</v>
      </c>
      <c r="J4353" s="57">
        <f>MIN(F4353,H4353,(1-EXP(-SetUp!$B$52*H4353/SetUp!$B$56))*F4353)</f>
        <v>7.1035151094633876E-11</v>
      </c>
      <c r="K4353" s="57">
        <f t="shared" si="1079"/>
        <v>1.38462658598622E-11</v>
      </c>
      <c r="L4353" s="57">
        <f>IF(I4353&lt;=0,0,MIN(SetUp!$B$50*I4353^SetUp!$B$55,I4353))</f>
        <v>1.6453546204734416E-3</v>
      </c>
      <c r="M4353" s="57">
        <f t="shared" si="1080"/>
        <v>0.21871730148719548</v>
      </c>
      <c r="N4353" s="57">
        <f>IF(SetUp!$B$62=0,X4353,(B4353-E4353)*(1-(H4353/SetUp!$B$66/SetUp!$B$56)))</f>
        <v>0</v>
      </c>
      <c r="O4353" s="57">
        <f>K4353*SetUp!$B$65</f>
        <v>0</v>
      </c>
      <c r="P4353" s="57">
        <f>MIN(SetUp!$B$54*L4353^SetUp!$B$51,L4353)</f>
        <v>9.4175755104699502E-4</v>
      </c>
      <c r="Q4353" s="57">
        <f t="shared" si="1081"/>
        <v>1.38462658598622E-11</v>
      </c>
      <c r="R4353" s="57">
        <f>IF((H4353+N4353-O4353)&gt;SetUp!$B$56,T4352+H4353+N4353-O4353-SetUp!$B$56,T4352)</f>
        <v>0</v>
      </c>
      <c r="S4353" s="57">
        <f>R4353*SetUp!$B$65</f>
        <v>0</v>
      </c>
      <c r="T4353" s="57">
        <f>IF((R4353-S4353)&lt;SetUp!$B$53,R4353-S4353,SetUp!$B$53)</f>
        <v>0</v>
      </c>
      <c r="U4353" s="57">
        <f t="shared" si="1082"/>
        <v>0.21871730148719548</v>
      </c>
      <c r="V4353" s="57">
        <f>(L4353-P4353)/1000*SetUp!$B$13*1000000/SetUp!$B$48</f>
        <v>4.0018971082672779E-2</v>
      </c>
      <c r="W4353" s="57">
        <f t="shared" si="1084"/>
        <v>4.5536491244391186E-18</v>
      </c>
      <c r="X4353" s="57">
        <f>MAX((SetUp!$B$56*(1-($H4353/SetUp!$B$56)^2)*TANH(($B4353-$D4353)/SetUp!$B$56))/(1+$H4353/SetUp!$B$56*TANH(($B4353-$D4353)/SetUp!$B$56)),0)</f>
        <v>0</v>
      </c>
    </row>
    <row r="4354" spans="1:24" x14ac:dyDescent="0.3">
      <c r="A4354" s="64">
        <v>31016</v>
      </c>
      <c r="B4354" s="57">
        <v>0</v>
      </c>
      <c r="C4354" s="57"/>
      <c r="D4354" s="57">
        <v>5.415</v>
      </c>
      <c r="E4354" s="57">
        <f t="shared" si="1076"/>
        <v>0</v>
      </c>
      <c r="F4354" s="57">
        <f t="shared" si="1077"/>
        <v>5.415</v>
      </c>
      <c r="G4354" s="57">
        <f t="shared" si="1078"/>
        <v>0</v>
      </c>
      <c r="H4354" s="57">
        <f>IF(Q4353&gt;SetUp!$B$56,SetUp!$B$56,Q4353)</f>
        <v>1.38462658598622E-11</v>
      </c>
      <c r="I4354" s="57">
        <f t="shared" si="1083"/>
        <v>0.21871730148719548</v>
      </c>
      <c r="J4354" s="57">
        <f>MIN(F4354,H4354,(1-EXP(-SetUp!$B$52*H4354/SetUp!$B$56))*F4354)</f>
        <v>1.1715307057791335E-11</v>
      </c>
      <c r="K4354" s="57">
        <f t="shared" si="1079"/>
        <v>2.1309588020708654E-12</v>
      </c>
      <c r="L4354" s="57">
        <f>IF(I4354&lt;=0,0,MIN(SetUp!$B$50*I4354^SetUp!$B$55,I4354))</f>
        <v>1.6249303461372947E-3</v>
      </c>
      <c r="M4354" s="57">
        <f t="shared" si="1080"/>
        <v>0.2170923711410582</v>
      </c>
      <c r="N4354" s="57">
        <f>IF(SetUp!$B$62=0,X4354,(B4354-E4354)*(1-(H4354/SetUp!$B$66/SetUp!$B$56)))</f>
        <v>0</v>
      </c>
      <c r="O4354" s="57">
        <f>K4354*SetUp!$B$65</f>
        <v>0</v>
      </c>
      <c r="P4354" s="57">
        <f>MIN(SetUp!$B$54*L4354^SetUp!$B$51,L4354)</f>
        <v>9.3026489179379049E-4</v>
      </c>
      <c r="Q4354" s="57">
        <f t="shared" si="1081"/>
        <v>2.1309588020708654E-12</v>
      </c>
      <c r="R4354" s="57">
        <f>IF((H4354+N4354-O4354)&gt;SetUp!$B$56,T4353+H4354+N4354-O4354-SetUp!$B$56,T4353)</f>
        <v>0</v>
      </c>
      <c r="S4354" s="57">
        <f>R4354*SetUp!$B$65</f>
        <v>0</v>
      </c>
      <c r="T4354" s="57">
        <f>IF((R4354-S4354)&lt;SetUp!$B$53,R4354-S4354,SetUp!$B$53)</f>
        <v>0</v>
      </c>
      <c r="U4354" s="57">
        <f t="shared" si="1082"/>
        <v>0.2170923711410582</v>
      </c>
      <c r="V4354" s="57">
        <f>(L4354-P4354)/1000*SetUp!$B$13*1000000/SetUp!$B$48</f>
        <v>3.9510961511204257E-2</v>
      </c>
      <c r="W4354" s="57">
        <f t="shared" si="1084"/>
        <v>2.4286128663675299E-17</v>
      </c>
      <c r="X4354" s="57">
        <f>MAX((SetUp!$B$56*(1-($H4354/SetUp!$B$56)^2)*TANH(($B4354-$D4354)/SetUp!$B$56))/(1+$H4354/SetUp!$B$56*TANH(($B4354-$D4354)/SetUp!$B$56)),0)</f>
        <v>0</v>
      </c>
    </row>
    <row r="4355" spans="1:24" x14ac:dyDescent="0.3">
      <c r="A4355" s="64">
        <v>31017</v>
      </c>
      <c r="B4355" s="57">
        <v>0</v>
      </c>
      <c r="C4355" s="57"/>
      <c r="D4355" s="57">
        <v>5.4390000000000001</v>
      </c>
      <c r="E4355" s="57">
        <f t="shared" ref="E4355:E4418" si="1085">IF(B4355&gt;=D4355,D4355,B4355)</f>
        <v>0</v>
      </c>
      <c r="F4355" s="57">
        <f t="shared" ref="F4355:F4418" si="1086">D4355-E4355</f>
        <v>5.4390000000000001</v>
      </c>
      <c r="G4355" s="57">
        <f t="shared" ref="G4355:G4418" si="1087">MAX(B4355-D4355-N4355,0)</f>
        <v>0</v>
      </c>
      <c r="H4355" s="57">
        <f>IF(Q4354&gt;SetUp!$B$56,SetUp!$B$56,Q4354)</f>
        <v>2.1309588020708654E-12</v>
      </c>
      <c r="I4355" s="57">
        <f t="shared" si="1083"/>
        <v>0.2170923711410582</v>
      </c>
      <c r="J4355" s="57">
        <f>MIN(F4355,H4355,(1-EXP(-SetUp!$B$52*H4355/SetUp!$B$56))*F4355)</f>
        <v>1.8109470589777743E-12</v>
      </c>
      <c r="K4355" s="57">
        <f t="shared" ref="K4355:K4418" si="1088">MAX(H4355-J4355,0)</f>
        <v>3.2001174309309113E-13</v>
      </c>
      <c r="L4355" s="57">
        <f>IF(I4355&lt;=0,0,MIN(SetUp!$B$50*I4355^SetUp!$B$55,I4355))</f>
        <v>1.6048598839953354E-3</v>
      </c>
      <c r="M4355" s="57">
        <f t="shared" ref="M4355:M4418" si="1089">MAX(I4355-L4355,0)</f>
        <v>0.21548751125706286</v>
      </c>
      <c r="N4355" s="57">
        <f>IF(SetUp!$B$62=0,X4355,(B4355-E4355)*(1-(H4355/SetUp!$B$66/SetUp!$B$56)))</f>
        <v>0</v>
      </c>
      <c r="O4355" s="57">
        <f>K4355*SetUp!$B$65</f>
        <v>0</v>
      </c>
      <c r="P4355" s="57">
        <f>MIN(SetUp!$B$54*L4355^SetUp!$B$51,L4355)</f>
        <v>9.1896892716771884E-4</v>
      </c>
      <c r="Q4355" s="57">
        <f t="shared" ref="Q4355:Q4418" si="1090">IF((K4355+N4355-O4355)&lt;0,0,K4355+N4355-O4355)</f>
        <v>3.2001174309309113E-13</v>
      </c>
      <c r="R4355" s="57">
        <f>IF((H4355+N4355-O4355)&gt;SetUp!$B$56,T4354+H4355+N4355-O4355-SetUp!$B$56,T4354)</f>
        <v>0</v>
      </c>
      <c r="S4355" s="57">
        <f>R4355*SetUp!$B$65</f>
        <v>0</v>
      </c>
      <c r="T4355" s="57">
        <f>IF((R4355-S4355)&lt;SetUp!$B$53,R4355-S4355,SetUp!$B$53)</f>
        <v>0</v>
      </c>
      <c r="U4355" s="57">
        <f t="shared" ref="U4355:U4418" si="1091">M4355+R4355-T4355</f>
        <v>0.21548751125706286</v>
      </c>
      <c r="V4355" s="57">
        <f>(L4355-P4355)/1000*SetUp!$B$13*1000000/SetUp!$B$48</f>
        <v>3.9011888422910222E-2</v>
      </c>
      <c r="W4355" s="57">
        <f t="shared" si="1084"/>
        <v>6.7220534694101275E-18</v>
      </c>
      <c r="X4355" s="57">
        <f>MAX((SetUp!$B$56*(1-($H4355/SetUp!$B$56)^2)*TANH(($B4355-$D4355)/SetUp!$B$56))/(1+$H4355/SetUp!$B$56*TANH(($B4355-$D4355)/SetUp!$B$56)),0)</f>
        <v>0</v>
      </c>
    </row>
    <row r="4356" spans="1:24" x14ac:dyDescent="0.3">
      <c r="A4356" s="64">
        <v>31018</v>
      </c>
      <c r="B4356" s="57">
        <v>0</v>
      </c>
      <c r="C4356" s="57"/>
      <c r="D4356" s="57">
        <v>5.4390000000000001</v>
      </c>
      <c r="E4356" s="57">
        <f t="shared" si="1085"/>
        <v>0</v>
      </c>
      <c r="F4356" s="57">
        <f t="shared" si="1086"/>
        <v>5.4390000000000001</v>
      </c>
      <c r="G4356" s="57">
        <f t="shared" si="1087"/>
        <v>0</v>
      </c>
      <c r="H4356" s="57">
        <f>IF(Q4355&gt;SetUp!$B$56,SetUp!$B$56,Q4355)</f>
        <v>3.2001174309309113E-13</v>
      </c>
      <c r="I4356" s="57">
        <f t="shared" ref="I4356:I4419" si="1092">U4355+G4356+O4356</f>
        <v>0.21548751125706286</v>
      </c>
      <c r="J4356" s="57">
        <f>MIN(F4356,H4356,(1-EXP(-SetUp!$B$52*H4356/SetUp!$B$56))*F4356)</f>
        <v>2.7173263639213021E-13</v>
      </c>
      <c r="K4356" s="57">
        <f t="shared" si="1088"/>
        <v>4.8279106700960918E-14</v>
      </c>
      <c r="L4356" s="57">
        <f>IF(I4356&lt;=0,0,MIN(SetUp!$B$50*I4356^SetUp!$B$55,I4356))</f>
        <v>1.5851353819075775E-3</v>
      </c>
      <c r="M4356" s="57">
        <f t="shared" si="1089"/>
        <v>0.21390237587515529</v>
      </c>
      <c r="N4356" s="57">
        <f>IF(SetUp!$B$62=0,X4356,(B4356-E4356)*(1-(H4356/SetUp!$B$66/SetUp!$B$56)))</f>
        <v>0</v>
      </c>
      <c r="O4356" s="57">
        <f>K4356*SetUp!$B$65</f>
        <v>0</v>
      </c>
      <c r="P4356" s="57">
        <f>MIN(SetUp!$B$54*L4356^SetUp!$B$51,L4356)</f>
        <v>9.0786533258222944E-4</v>
      </c>
      <c r="Q4356" s="57">
        <f t="shared" si="1090"/>
        <v>4.8279106700960918E-14</v>
      </c>
      <c r="R4356" s="57">
        <f>IF((H4356+N4356-O4356)&gt;SetUp!$B$56,T4355+H4356+N4356-O4356-SetUp!$B$56,T4355)</f>
        <v>0</v>
      </c>
      <c r="S4356" s="57">
        <f>R4356*SetUp!$B$65</f>
        <v>0</v>
      </c>
      <c r="T4356" s="57">
        <f>IF((R4356-S4356)&lt;SetUp!$B$53,R4356-S4356,SetUp!$B$53)</f>
        <v>0</v>
      </c>
      <c r="U4356" s="57">
        <f t="shared" si="1091"/>
        <v>0.21390237587515529</v>
      </c>
      <c r="V4356" s="57">
        <f>(L4356-P4356)/1000*SetUp!$B$13*1000000/SetUp!$B$48</f>
        <v>3.8521551178724536E-2</v>
      </c>
      <c r="W4356" s="57">
        <f t="shared" ref="W4356:W4419" si="1093">Q4356+U4356+T4356-H4356-U4355-T4355-B4356+E4356+J4356+L4356</f>
        <v>-2.1033522146218786E-17</v>
      </c>
      <c r="X4356" s="57">
        <f>MAX((SetUp!$B$56*(1-($H4356/SetUp!$B$56)^2)*TANH(($B4356-$D4356)/SetUp!$B$56))/(1+$H4356/SetUp!$B$56*TANH(($B4356-$D4356)/SetUp!$B$56)),0)</f>
        <v>0</v>
      </c>
    </row>
    <row r="4357" spans="1:24" x14ac:dyDescent="0.3">
      <c r="A4357" s="64">
        <v>31019</v>
      </c>
      <c r="B4357" s="57">
        <v>0</v>
      </c>
      <c r="C4357" s="57"/>
      <c r="D4357" s="57">
        <v>5.4390000000000001</v>
      </c>
      <c r="E4357" s="57">
        <f t="shared" si="1085"/>
        <v>0</v>
      </c>
      <c r="F4357" s="57">
        <f t="shared" si="1086"/>
        <v>5.4390000000000001</v>
      </c>
      <c r="G4357" s="57">
        <f t="shared" si="1087"/>
        <v>0</v>
      </c>
      <c r="H4357" s="57">
        <f>IF(Q4356&gt;SetUp!$B$56,SetUp!$B$56,Q4356)</f>
        <v>4.8279106700960918E-14</v>
      </c>
      <c r="I4357" s="57">
        <f t="shared" si="1092"/>
        <v>0.21390237587515529</v>
      </c>
      <c r="J4357" s="57">
        <f>MIN(F4357,H4357,(1-EXP(-SetUp!$B$52*H4357/SetUp!$B$56))*F4357)</f>
        <v>4.1061820610366337E-14</v>
      </c>
      <c r="K4357" s="57">
        <f t="shared" si="1088"/>
        <v>7.2172860905945811E-15</v>
      </c>
      <c r="L4357" s="57">
        <f>IF(I4357&lt;=0,0,MIN(SetUp!$B$50*I4357^SetUp!$B$55,I4357))</f>
        <v>1.5657491999095656E-3</v>
      </c>
      <c r="M4357" s="57">
        <f t="shared" si="1089"/>
        <v>0.21233662667524572</v>
      </c>
      <c r="N4357" s="57">
        <f>IF(SetUp!$B$62=0,X4357,(B4357-E4357)*(1-(H4357/SetUp!$B$66/SetUp!$B$56)))</f>
        <v>0</v>
      </c>
      <c r="O4357" s="57">
        <f>K4357*SetUp!$B$65</f>
        <v>0</v>
      </c>
      <c r="P4357" s="57">
        <f>MIN(SetUp!$B$54*L4357^SetUp!$B$51,L4357)</f>
        <v>8.9694989942060328E-4</v>
      </c>
      <c r="Q4357" s="57">
        <f t="shared" si="1090"/>
        <v>7.2172860905945811E-15</v>
      </c>
      <c r="R4357" s="57">
        <f>IF((H4357+N4357-O4357)&gt;SetUp!$B$56,T4356+H4357+N4357-O4357-SetUp!$B$56,T4356)</f>
        <v>0</v>
      </c>
      <c r="S4357" s="57">
        <f>R4357*SetUp!$B$65</f>
        <v>0</v>
      </c>
      <c r="T4357" s="57">
        <f>IF((R4357-S4357)&lt;SetUp!$B$53,R4357-S4357,SetUp!$B$53)</f>
        <v>0</v>
      </c>
      <c r="U4357" s="57">
        <f t="shared" si="1091"/>
        <v>0.21233662667524572</v>
      </c>
      <c r="V4357" s="57">
        <f>(L4357-P4357)/1000*SetUp!$B$13*1000000/SetUp!$B$48</f>
        <v>3.8039754611538378E-2</v>
      </c>
      <c r="W4357" s="57">
        <f t="shared" si="1093"/>
        <v>1.0625181290357943E-17</v>
      </c>
      <c r="X4357" s="57">
        <f>MAX((SetUp!$B$56*(1-($H4357/SetUp!$B$56)^2)*TANH(($B4357-$D4357)/SetUp!$B$56))/(1+$H4357/SetUp!$B$56*TANH(($B4357-$D4357)/SetUp!$B$56)),0)</f>
        <v>0</v>
      </c>
    </row>
    <row r="4358" spans="1:24" x14ac:dyDescent="0.3">
      <c r="A4358" s="64">
        <v>31020</v>
      </c>
      <c r="B4358" s="57">
        <v>0</v>
      </c>
      <c r="C4358" s="57"/>
      <c r="D4358" s="57">
        <v>5.4390000000000001</v>
      </c>
      <c r="E4358" s="57">
        <f t="shared" si="1085"/>
        <v>0</v>
      </c>
      <c r="F4358" s="57">
        <f t="shared" si="1086"/>
        <v>5.4390000000000001</v>
      </c>
      <c r="G4358" s="57">
        <f t="shared" si="1087"/>
        <v>0</v>
      </c>
      <c r="H4358" s="57">
        <f>IF(Q4357&gt;SetUp!$B$56,SetUp!$B$56,Q4357)</f>
        <v>7.2172860905945811E-15</v>
      </c>
      <c r="I4358" s="57">
        <f t="shared" si="1092"/>
        <v>0.21233662667524572</v>
      </c>
      <c r="J4358" s="57">
        <f>MIN(F4358,H4358,(1-EXP(-SetUp!$B$52*H4358/SetUp!$B$56))*F4358)</f>
        <v>6.0385030309362265E-15</v>
      </c>
      <c r="K4358" s="57">
        <f t="shared" si="1088"/>
        <v>1.1787830596583546E-15</v>
      </c>
      <c r="L4358" s="57">
        <f>IF(I4358&lt;=0,0,MIN(SetUp!$B$50*I4358^SetUp!$B$55,I4358))</f>
        <v>1.5466939034635746E-3</v>
      </c>
      <c r="M4358" s="57">
        <f t="shared" si="1089"/>
        <v>0.21078993277178215</v>
      </c>
      <c r="N4358" s="57">
        <f>IF(SetUp!$B$62=0,X4358,(B4358-E4358)*(1-(H4358/SetUp!$B$66/SetUp!$B$56)))</f>
        <v>0</v>
      </c>
      <c r="O4358" s="57">
        <f>K4358*SetUp!$B$65</f>
        <v>0</v>
      </c>
      <c r="P4358" s="57">
        <f>MIN(SetUp!$B$54*L4358^SetUp!$B$51,L4358)</f>
        <v>8.8621853137081088E-4</v>
      </c>
      <c r="Q4358" s="57">
        <f t="shared" si="1090"/>
        <v>1.1787830596583546E-15</v>
      </c>
      <c r="R4358" s="57">
        <f>IF((H4358+N4358-O4358)&gt;SetUp!$B$56,T4357+H4358+N4358-O4358-SetUp!$B$56,T4357)</f>
        <v>0</v>
      </c>
      <c r="S4358" s="57">
        <f>R4358*SetUp!$B$65</f>
        <v>0</v>
      </c>
      <c r="T4358" s="57">
        <f>IF((R4358-S4358)&lt;SetUp!$B$53,R4358-S4358,SetUp!$B$53)</f>
        <v>0</v>
      </c>
      <c r="U4358" s="57">
        <f t="shared" si="1091"/>
        <v>0.21078993277178215</v>
      </c>
      <c r="V4358" s="57">
        <f>(L4358-P4358)/1000*SetUp!$B$13*1000000/SetUp!$B$48</f>
        <v>3.7566308850808798E-2</v>
      </c>
      <c r="W4358" s="57">
        <f t="shared" si="1093"/>
        <v>-7.1557343384043293E-18</v>
      </c>
      <c r="X4358" s="57">
        <f>MAX((SetUp!$B$56*(1-($H4358/SetUp!$B$56)^2)*TANH(($B4358-$D4358)/SetUp!$B$56))/(1+$H4358/SetUp!$B$56*TANH(($B4358-$D4358)/SetUp!$B$56)),0)</f>
        <v>0</v>
      </c>
    </row>
    <row r="4359" spans="1:24" x14ac:dyDescent="0.3">
      <c r="A4359" s="64">
        <v>31021</v>
      </c>
      <c r="B4359" s="57">
        <v>0.81599999999999995</v>
      </c>
      <c r="C4359" s="57"/>
      <c r="D4359" s="57">
        <v>5.4390000000000001</v>
      </c>
      <c r="E4359" s="57">
        <f t="shared" si="1085"/>
        <v>0.81599999999999995</v>
      </c>
      <c r="F4359" s="57">
        <f t="shared" si="1086"/>
        <v>4.6230000000000002</v>
      </c>
      <c r="G4359" s="57">
        <f t="shared" si="1087"/>
        <v>0</v>
      </c>
      <c r="H4359" s="57">
        <f>IF(Q4358&gt;SetUp!$B$56,SetUp!$B$56,Q4358)</f>
        <v>1.1787830596583546E-15</v>
      </c>
      <c r="I4359" s="57">
        <f t="shared" si="1092"/>
        <v>0.21078993277178215</v>
      </c>
      <c r="J4359" s="57">
        <f>MIN(F4359,H4359,(1-EXP(-SetUp!$B$52*H4359/SetUp!$B$56))*F4359)</f>
        <v>1.0265122085684198E-15</v>
      </c>
      <c r="K4359" s="57">
        <f t="shared" si="1088"/>
        <v>1.5227085108993485E-16</v>
      </c>
      <c r="L4359" s="57">
        <f>IF(I4359&lt;=0,0,MIN(SetUp!$B$50*I4359^SetUp!$B$55,I4359))</f>
        <v>1.5279622569564833E-3</v>
      </c>
      <c r="M4359" s="57">
        <f t="shared" si="1089"/>
        <v>0.20926197051482567</v>
      </c>
      <c r="N4359" s="57">
        <f>IF(SetUp!$B$62=0,X4359,(B4359-E4359)*(1-(H4359/SetUp!$B$66/SetUp!$B$56)))</f>
        <v>0</v>
      </c>
      <c r="O4359" s="57">
        <f>K4359*SetUp!$B$65</f>
        <v>0</v>
      </c>
      <c r="P4359" s="57">
        <f>MIN(SetUp!$B$54*L4359^SetUp!$B$51,L4359)</f>
        <v>8.7566724089356725E-4</v>
      </c>
      <c r="Q4359" s="57">
        <f t="shared" si="1090"/>
        <v>1.5227085108993485E-16</v>
      </c>
      <c r="R4359" s="57">
        <f>IF((H4359+N4359-O4359)&gt;SetUp!$B$56,T4358+H4359+N4359-O4359-SetUp!$B$56,T4358)</f>
        <v>0</v>
      </c>
      <c r="S4359" s="57">
        <f>R4359*SetUp!$B$65</f>
        <v>0</v>
      </c>
      <c r="T4359" s="57">
        <f>IF((R4359-S4359)&lt;SetUp!$B$53,R4359-S4359,SetUp!$B$53)</f>
        <v>0</v>
      </c>
      <c r="U4359" s="57">
        <f t="shared" si="1091"/>
        <v>0.20926197051482567</v>
      </c>
      <c r="V4359" s="57">
        <f>(L4359-P4359)/1000*SetUp!$B$13*1000000/SetUp!$B$48</f>
        <v>3.7101029153621734E-2</v>
      </c>
      <c r="W4359" s="57">
        <f t="shared" si="1093"/>
        <v>5.2041704279304213E-18</v>
      </c>
      <c r="X4359" s="57">
        <f>MAX((SetUp!$B$56*(1-($H4359/SetUp!$B$56)^2)*TANH(($B4359-$D4359)/SetUp!$B$56))/(1+$H4359/SetUp!$B$56*TANH(($B4359-$D4359)/SetUp!$B$56)),0)</f>
        <v>0</v>
      </c>
    </row>
    <row r="4360" spans="1:24" x14ac:dyDescent="0.3">
      <c r="A4360" s="64">
        <v>31022</v>
      </c>
      <c r="B4360" s="57">
        <v>0.42799999999999999</v>
      </c>
      <c r="C4360" s="57"/>
      <c r="D4360" s="57">
        <v>5.4390000000000001</v>
      </c>
      <c r="E4360" s="57">
        <f t="shared" si="1085"/>
        <v>0.42799999999999999</v>
      </c>
      <c r="F4360" s="57">
        <f t="shared" si="1086"/>
        <v>5.0110000000000001</v>
      </c>
      <c r="G4360" s="57">
        <f t="shared" si="1087"/>
        <v>0</v>
      </c>
      <c r="H4360" s="57">
        <f>IF(Q4359&gt;SetUp!$B$56,SetUp!$B$56,Q4359)</f>
        <v>1.5227085108993485E-16</v>
      </c>
      <c r="I4360" s="57">
        <f t="shared" si="1092"/>
        <v>0.20926197051482567</v>
      </c>
      <c r="J4360" s="57">
        <f>MIN(F4360,H4360,(1-EXP(-SetUp!$B$52*H4360/SetUp!$B$56))*F4360)</f>
        <v>0</v>
      </c>
      <c r="K4360" s="57">
        <f t="shared" si="1088"/>
        <v>1.5227085108993485E-16</v>
      </c>
      <c r="L4360" s="57">
        <f>IF(I4360&lt;=0,0,MIN(SetUp!$B$50*I4360^SetUp!$B$55,I4360))</f>
        <v>1.5095472174341564E-3</v>
      </c>
      <c r="M4360" s="57">
        <f t="shared" si="1089"/>
        <v>0.20775242329739152</v>
      </c>
      <c r="N4360" s="57">
        <f>IF(SetUp!$B$62=0,X4360,(B4360-E4360)*(1-(H4360/SetUp!$B$66/SetUp!$B$56)))</f>
        <v>0</v>
      </c>
      <c r="O4360" s="57">
        <f>K4360*SetUp!$B$65</f>
        <v>0</v>
      </c>
      <c r="P4360" s="57">
        <f>MIN(SetUp!$B$54*L4360^SetUp!$B$51,L4360)</f>
        <v>8.6529214581817951E-4</v>
      </c>
      <c r="Q4360" s="57">
        <f t="shared" si="1090"/>
        <v>1.5227085108993485E-16</v>
      </c>
      <c r="R4360" s="57">
        <f>IF((H4360+N4360-O4360)&gt;SetUp!$B$56,T4359+H4360+N4360-O4360-SetUp!$B$56,T4359)</f>
        <v>0</v>
      </c>
      <c r="S4360" s="57">
        <f>R4360*SetUp!$B$65</f>
        <v>0</v>
      </c>
      <c r="T4360" s="57">
        <f>IF((R4360-S4360)&lt;SetUp!$B$53,R4360-S4360,SetUp!$B$53)</f>
        <v>0</v>
      </c>
      <c r="U4360" s="57">
        <f t="shared" si="1091"/>
        <v>0.20775242329739152</v>
      </c>
      <c r="V4360" s="57">
        <f>(L4360-P4360)/1000*SetUp!$B$13*1000000/SetUp!$B$48</f>
        <v>3.6643735741938487E-2</v>
      </c>
      <c r="W4360" s="57">
        <f t="shared" si="1093"/>
        <v>-2.5370330836160804E-17</v>
      </c>
      <c r="X4360" s="57">
        <f>MAX((SetUp!$B$56*(1-($H4360/SetUp!$B$56)^2)*TANH(($B4360-$D4360)/SetUp!$B$56))/(1+$H4360/SetUp!$B$56*TANH(($B4360-$D4360)/SetUp!$B$56)),0)</f>
        <v>0</v>
      </c>
    </row>
    <row r="4361" spans="1:24" x14ac:dyDescent="0.3">
      <c r="A4361" s="64">
        <v>31023</v>
      </c>
      <c r="B4361" s="57">
        <v>7.2999999999999995E-2</v>
      </c>
      <c r="C4361" s="57"/>
      <c r="D4361" s="57">
        <v>5.4390000000000001</v>
      </c>
      <c r="E4361" s="57">
        <f t="shared" si="1085"/>
        <v>7.2999999999999995E-2</v>
      </c>
      <c r="F4361" s="57">
        <f t="shared" si="1086"/>
        <v>5.3659999999999997</v>
      </c>
      <c r="G4361" s="57">
        <f t="shared" si="1087"/>
        <v>0</v>
      </c>
      <c r="H4361" s="57">
        <f>IF(Q4360&gt;SetUp!$B$56,SetUp!$B$56,Q4360)</f>
        <v>1.5227085108993485E-16</v>
      </c>
      <c r="I4361" s="57">
        <f t="shared" si="1092"/>
        <v>0.20775242329739152</v>
      </c>
      <c r="J4361" s="57">
        <f>MIN(F4361,H4361,(1-EXP(-SetUp!$B$52*H4361/SetUp!$B$56))*F4361)</f>
        <v>0</v>
      </c>
      <c r="K4361" s="57">
        <f t="shared" si="1088"/>
        <v>1.5227085108993485E-16</v>
      </c>
      <c r="L4361" s="57">
        <f>IF(I4361&lt;=0,0,MIN(SetUp!$B$50*I4361^SetUp!$B$55,I4361))</f>
        <v>1.4914419285626153E-3</v>
      </c>
      <c r="M4361" s="57">
        <f t="shared" si="1089"/>
        <v>0.20626098136882889</v>
      </c>
      <c r="N4361" s="57">
        <f>IF(SetUp!$B$62=0,X4361,(B4361-E4361)*(1-(H4361/SetUp!$B$66/SetUp!$B$56)))</f>
        <v>0</v>
      </c>
      <c r="O4361" s="57">
        <f>K4361*SetUp!$B$65</f>
        <v>0</v>
      </c>
      <c r="P4361" s="57">
        <f>MIN(SetUp!$B$54*L4361^SetUp!$B$51,L4361)</f>
        <v>8.5508946606090413E-4</v>
      </c>
      <c r="Q4361" s="57">
        <f t="shared" si="1090"/>
        <v>1.5227085108993485E-16</v>
      </c>
      <c r="R4361" s="57">
        <f>IF((H4361+N4361-O4361)&gt;SetUp!$B$56,T4360+H4361+N4361-O4361-SetUp!$B$56,T4360)</f>
        <v>0</v>
      </c>
      <c r="S4361" s="57">
        <f>R4361*SetUp!$B$65</f>
        <v>0</v>
      </c>
      <c r="T4361" s="57">
        <f>IF((R4361-S4361)&lt;SetUp!$B$53,R4361-S4361,SetUp!$B$53)</f>
        <v>0</v>
      </c>
      <c r="U4361" s="57">
        <f t="shared" si="1091"/>
        <v>0.20626098136882889</v>
      </c>
      <c r="V4361" s="57">
        <f>(L4361-P4361)/1000*SetUp!$B$13*1000000/SetUp!$B$48</f>
        <v>3.6194253645773326E-2</v>
      </c>
      <c r="W4361" s="57">
        <f t="shared" si="1093"/>
        <v>-1.0408340855860843E-17</v>
      </c>
      <c r="X4361" s="57">
        <f>MAX((SetUp!$B$56*(1-($H4361/SetUp!$B$56)^2)*TANH(($B4361-$D4361)/SetUp!$B$56))/(1+$H4361/SetUp!$B$56*TANH(($B4361-$D4361)/SetUp!$B$56)),0)</f>
        <v>0</v>
      </c>
    </row>
    <row r="4362" spans="1:24" x14ac:dyDescent="0.3">
      <c r="A4362" s="64">
        <v>31024</v>
      </c>
      <c r="B4362" s="57">
        <v>0</v>
      </c>
      <c r="C4362" s="57"/>
      <c r="D4362" s="57">
        <v>5.4390000000000001</v>
      </c>
      <c r="E4362" s="57">
        <f t="shared" si="1085"/>
        <v>0</v>
      </c>
      <c r="F4362" s="57">
        <f t="shared" si="1086"/>
        <v>5.4390000000000001</v>
      </c>
      <c r="G4362" s="57">
        <f t="shared" si="1087"/>
        <v>0</v>
      </c>
      <c r="H4362" s="57">
        <f>IF(Q4361&gt;SetUp!$B$56,SetUp!$B$56,Q4361)</f>
        <v>1.5227085108993485E-16</v>
      </c>
      <c r="I4362" s="57">
        <f t="shared" si="1092"/>
        <v>0.20626098136882889</v>
      </c>
      <c r="J4362" s="57">
        <f>MIN(F4362,H4362,(1-EXP(-SetUp!$B$52*H4362/SetUp!$B$56))*F4362)</f>
        <v>0</v>
      </c>
      <c r="K4362" s="57">
        <f t="shared" si="1088"/>
        <v>1.5227085108993485E-16</v>
      </c>
      <c r="L4362" s="57">
        <f>IF(I4362&lt;=0,0,MIN(SetUp!$B$50*I4362^SetUp!$B$55,I4362))</f>
        <v>1.4736397148067389E-3</v>
      </c>
      <c r="M4362" s="57">
        <f t="shared" si="1089"/>
        <v>0.20478734165402215</v>
      </c>
      <c r="N4362" s="57">
        <f>IF(SetUp!$B$62=0,X4362,(B4362-E4362)*(1-(H4362/SetUp!$B$66/SetUp!$B$56)))</f>
        <v>0</v>
      </c>
      <c r="O4362" s="57">
        <f>K4362*SetUp!$B$65</f>
        <v>0</v>
      </c>
      <c r="P4362" s="57">
        <f>MIN(SetUp!$B$54*L4362^SetUp!$B$51,L4362)</f>
        <v>8.4505552046088418E-4</v>
      </c>
      <c r="Q4362" s="57">
        <f t="shared" si="1090"/>
        <v>1.5227085108993485E-16</v>
      </c>
      <c r="R4362" s="57">
        <f>IF((H4362+N4362-O4362)&gt;SetUp!$B$56,T4361+H4362+N4362-O4362-SetUp!$B$56,T4361)</f>
        <v>0</v>
      </c>
      <c r="S4362" s="57">
        <f>R4362*SetUp!$B$65</f>
        <v>0</v>
      </c>
      <c r="T4362" s="57">
        <f>IF((R4362-S4362)&lt;SetUp!$B$53,R4362-S4362,SetUp!$B$53)</f>
        <v>0</v>
      </c>
      <c r="U4362" s="57">
        <f t="shared" si="1091"/>
        <v>0.20478734165402215</v>
      </c>
      <c r="V4362" s="57">
        <f>(L4362-P4362)/1000*SetUp!$B$13*1000000/SetUp!$B$48</f>
        <v>3.5752412552056023E-2</v>
      </c>
      <c r="W4362" s="57">
        <f t="shared" si="1093"/>
        <v>0</v>
      </c>
      <c r="X4362" s="57">
        <f>MAX((SetUp!$B$56*(1-($H4362/SetUp!$B$56)^2)*TANH(($B4362-$D4362)/SetUp!$B$56))/(1+$H4362/SetUp!$B$56*TANH(($B4362-$D4362)/SetUp!$B$56)),0)</f>
        <v>0</v>
      </c>
    </row>
    <row r="4363" spans="1:24" x14ac:dyDescent="0.3">
      <c r="A4363" s="64">
        <v>31025</v>
      </c>
      <c r="B4363" s="57">
        <v>0</v>
      </c>
      <c r="C4363" s="57"/>
      <c r="D4363" s="57">
        <v>5.4390000000000001</v>
      </c>
      <c r="E4363" s="57">
        <f t="shared" si="1085"/>
        <v>0</v>
      </c>
      <c r="F4363" s="57">
        <f t="shared" si="1086"/>
        <v>5.4390000000000001</v>
      </c>
      <c r="G4363" s="57">
        <f t="shared" si="1087"/>
        <v>0</v>
      </c>
      <c r="H4363" s="57">
        <f>IF(Q4362&gt;SetUp!$B$56,SetUp!$B$56,Q4362)</f>
        <v>1.5227085108993485E-16</v>
      </c>
      <c r="I4363" s="57">
        <f t="shared" si="1092"/>
        <v>0.20478734165402215</v>
      </c>
      <c r="J4363" s="57">
        <f>MIN(F4363,H4363,(1-EXP(-SetUp!$B$52*H4363/SetUp!$B$56))*F4363)</f>
        <v>0</v>
      </c>
      <c r="K4363" s="57">
        <f t="shared" si="1088"/>
        <v>1.5227085108993485E-16</v>
      </c>
      <c r="L4363" s="57">
        <f>IF(I4363&lt;=0,0,MIN(SetUp!$B$50*I4363^SetUp!$B$55,I4363))</f>
        <v>1.4561340758176501E-3</v>
      </c>
      <c r="M4363" s="57">
        <f t="shared" si="1089"/>
        <v>0.2033312075782045</v>
      </c>
      <c r="N4363" s="57">
        <f>IF(SetUp!$B$62=0,X4363,(B4363-E4363)*(1-(H4363/SetUp!$B$66/SetUp!$B$56)))</f>
        <v>0</v>
      </c>
      <c r="O4363" s="57">
        <f>K4363*SetUp!$B$65</f>
        <v>0</v>
      </c>
      <c r="P4363" s="57">
        <f>MIN(SetUp!$B$54*L4363^SetUp!$B$51,L4363)</f>
        <v>8.3518672372887373E-4</v>
      </c>
      <c r="Q4363" s="57">
        <f t="shared" si="1090"/>
        <v>1.5227085108993485E-16</v>
      </c>
      <c r="R4363" s="57">
        <f>IF((H4363+N4363-O4363)&gt;SetUp!$B$56,T4362+H4363+N4363-O4363-SetUp!$B$56,T4362)</f>
        <v>0</v>
      </c>
      <c r="S4363" s="57">
        <f>R4363*SetUp!$B$65</f>
        <v>0</v>
      </c>
      <c r="T4363" s="57">
        <f>IF((R4363-S4363)&lt;SetUp!$B$53,R4363-S4363,SetUp!$B$53)</f>
        <v>0</v>
      </c>
      <c r="U4363" s="57">
        <f t="shared" si="1091"/>
        <v>0.2033312075782045</v>
      </c>
      <c r="V4363" s="57">
        <f>(L4363-P4363)/1000*SetUp!$B$13*1000000/SetUp!$B$48</f>
        <v>3.5318046658948929E-2</v>
      </c>
      <c r="W4363" s="57">
        <f t="shared" si="1093"/>
        <v>-5.4210108624275222E-18</v>
      </c>
      <c r="X4363" s="57">
        <f>MAX((SetUp!$B$56*(1-($H4363/SetUp!$B$56)^2)*TANH(($B4363-$D4363)/SetUp!$B$56))/(1+$H4363/SetUp!$B$56*TANH(($B4363-$D4363)/SetUp!$B$56)),0)</f>
        <v>0</v>
      </c>
    </row>
    <row r="4364" spans="1:24" x14ac:dyDescent="0.3">
      <c r="A4364" s="64">
        <v>31026</v>
      </c>
      <c r="B4364" s="57">
        <v>0</v>
      </c>
      <c r="C4364" s="57"/>
      <c r="D4364" s="57">
        <v>5.4390000000000001</v>
      </c>
      <c r="E4364" s="57">
        <f t="shared" si="1085"/>
        <v>0</v>
      </c>
      <c r="F4364" s="57">
        <f t="shared" si="1086"/>
        <v>5.4390000000000001</v>
      </c>
      <c r="G4364" s="57">
        <f t="shared" si="1087"/>
        <v>0</v>
      </c>
      <c r="H4364" s="57">
        <f>IF(Q4363&gt;SetUp!$B$56,SetUp!$B$56,Q4363)</f>
        <v>1.5227085108993485E-16</v>
      </c>
      <c r="I4364" s="57">
        <f t="shared" si="1092"/>
        <v>0.2033312075782045</v>
      </c>
      <c r="J4364" s="57">
        <f>MIN(F4364,H4364,(1-EXP(-SetUp!$B$52*H4364/SetUp!$B$56))*F4364)</f>
        <v>0</v>
      </c>
      <c r="K4364" s="57">
        <f t="shared" si="1088"/>
        <v>1.5227085108993485E-16</v>
      </c>
      <c r="L4364" s="57">
        <f>IF(I4364&lt;=0,0,MIN(SetUp!$B$50*I4364^SetUp!$B$55,I4364))</f>
        <v>1.4389186810203393E-3</v>
      </c>
      <c r="M4364" s="57">
        <f t="shared" si="1089"/>
        <v>0.20189228889718416</v>
      </c>
      <c r="N4364" s="57">
        <f>IF(SetUp!$B$62=0,X4364,(B4364-E4364)*(1-(H4364/SetUp!$B$66/SetUp!$B$56)))</f>
        <v>0</v>
      </c>
      <c r="O4364" s="57">
        <f>K4364*SetUp!$B$65</f>
        <v>0</v>
      </c>
      <c r="P4364" s="57">
        <f>MIN(SetUp!$B$54*L4364^SetUp!$B$51,L4364)</f>
        <v>8.2547958350422698E-4</v>
      </c>
      <c r="Q4364" s="57">
        <f t="shared" si="1090"/>
        <v>1.5227085108993485E-16</v>
      </c>
      <c r="R4364" s="57">
        <f>IF((H4364+N4364-O4364)&gt;SetUp!$B$56,T4363+H4364+N4364-O4364-SetUp!$B$56,T4363)</f>
        <v>0</v>
      </c>
      <c r="S4364" s="57">
        <f>R4364*SetUp!$B$65</f>
        <v>0</v>
      </c>
      <c r="T4364" s="57">
        <f>IF((R4364-S4364)&lt;SetUp!$B$53,R4364-S4364,SetUp!$B$53)</f>
        <v>0</v>
      </c>
      <c r="U4364" s="57">
        <f t="shared" si="1091"/>
        <v>0.20189228889718416</v>
      </c>
      <c r="V4364" s="57">
        <f>(L4364-P4364)/1000*SetUp!$B$13*1000000/SetUp!$B$48</f>
        <v>3.489099453539514E-2</v>
      </c>
      <c r="W4364" s="57">
        <f t="shared" si="1093"/>
        <v>4.5536491244391186E-18</v>
      </c>
      <c r="X4364" s="57">
        <f>MAX((SetUp!$B$56*(1-($H4364/SetUp!$B$56)^2)*TANH(($B4364-$D4364)/SetUp!$B$56))/(1+$H4364/SetUp!$B$56*TANH(($B4364-$D4364)/SetUp!$B$56)),0)</f>
        <v>0</v>
      </c>
    </row>
    <row r="4365" spans="1:24" x14ac:dyDescent="0.3">
      <c r="A4365" s="64">
        <v>31027</v>
      </c>
      <c r="B4365" s="57">
        <v>0</v>
      </c>
      <c r="C4365" s="57"/>
      <c r="D4365" s="57">
        <v>5.4390000000000001</v>
      </c>
      <c r="E4365" s="57">
        <f t="shared" si="1085"/>
        <v>0</v>
      </c>
      <c r="F4365" s="57">
        <f t="shared" si="1086"/>
        <v>5.4390000000000001</v>
      </c>
      <c r="G4365" s="57">
        <f t="shared" si="1087"/>
        <v>0</v>
      </c>
      <c r="H4365" s="57">
        <f>IF(Q4364&gt;SetUp!$B$56,SetUp!$B$56,Q4364)</f>
        <v>1.5227085108993485E-16</v>
      </c>
      <c r="I4365" s="57">
        <f t="shared" si="1092"/>
        <v>0.20189228889718416</v>
      </c>
      <c r="J4365" s="57">
        <f>MIN(F4365,H4365,(1-EXP(-SetUp!$B$52*H4365/SetUp!$B$56))*F4365)</f>
        <v>0</v>
      </c>
      <c r="K4365" s="57">
        <f t="shared" si="1088"/>
        <v>1.5227085108993485E-16</v>
      </c>
      <c r="L4365" s="57">
        <f>IF(I4365&lt;=0,0,MIN(SetUp!$B$50*I4365^SetUp!$B$55,I4365))</f>
        <v>1.4219873643934657E-3</v>
      </c>
      <c r="M4365" s="57">
        <f t="shared" si="1089"/>
        <v>0.20047030153279069</v>
      </c>
      <c r="N4365" s="57">
        <f>IF(SetUp!$B$62=0,X4365,(B4365-E4365)*(1-(H4365/SetUp!$B$66/SetUp!$B$56)))</f>
        <v>0</v>
      </c>
      <c r="O4365" s="57">
        <f>K4365*SetUp!$B$65</f>
        <v>0</v>
      </c>
      <c r="P4365" s="57">
        <f>MIN(SetUp!$B$54*L4365^SetUp!$B$51,L4365)</f>
        <v>8.1593069751580941E-4</v>
      </c>
      <c r="Q4365" s="57">
        <f t="shared" si="1090"/>
        <v>1.5227085108993485E-16</v>
      </c>
      <c r="R4365" s="57">
        <f>IF((H4365+N4365-O4365)&gt;SetUp!$B$56,T4364+H4365+N4365-O4365-SetUp!$B$56,T4364)</f>
        <v>0</v>
      </c>
      <c r="S4365" s="57">
        <f>R4365*SetUp!$B$65</f>
        <v>0</v>
      </c>
      <c r="T4365" s="57">
        <f>IF((R4365-S4365)&lt;SetUp!$B$53,R4365-S4365,SetUp!$B$53)</f>
        <v>0</v>
      </c>
      <c r="U4365" s="57">
        <f t="shared" si="1091"/>
        <v>0.20047030153279069</v>
      </c>
      <c r="V4365" s="57">
        <f>(L4365-P4365)/1000*SetUp!$B$13*1000000/SetUp!$B$48</f>
        <v>3.4471098985686496E-2</v>
      </c>
      <c r="W4365" s="57">
        <f t="shared" si="1093"/>
        <v>-7.589415207398531E-18</v>
      </c>
      <c r="X4365" s="57">
        <f>MAX((SetUp!$B$56*(1-($H4365/SetUp!$B$56)^2)*TANH(($B4365-$D4365)/SetUp!$B$56))/(1+$H4365/SetUp!$B$56*TANH(($B4365-$D4365)/SetUp!$B$56)),0)</f>
        <v>0</v>
      </c>
    </row>
    <row r="4366" spans="1:24" x14ac:dyDescent="0.3">
      <c r="A4366" s="64">
        <v>31028</v>
      </c>
      <c r="B4366" s="57">
        <v>0</v>
      </c>
      <c r="C4366" s="57"/>
      <c r="D4366" s="57">
        <v>5.4390000000000001</v>
      </c>
      <c r="E4366" s="57">
        <f t="shared" si="1085"/>
        <v>0</v>
      </c>
      <c r="F4366" s="57">
        <f t="shared" si="1086"/>
        <v>5.4390000000000001</v>
      </c>
      <c r="G4366" s="57">
        <f t="shared" si="1087"/>
        <v>0</v>
      </c>
      <c r="H4366" s="57">
        <f>IF(Q4365&gt;SetUp!$B$56,SetUp!$B$56,Q4365)</f>
        <v>1.5227085108993485E-16</v>
      </c>
      <c r="I4366" s="57">
        <f t="shared" si="1092"/>
        <v>0.20047030153279069</v>
      </c>
      <c r="J4366" s="57">
        <f>MIN(F4366,H4366,(1-EXP(-SetUp!$B$52*H4366/SetUp!$B$56))*F4366)</f>
        <v>0</v>
      </c>
      <c r="K4366" s="57">
        <f t="shared" si="1088"/>
        <v>1.5227085108993485E-16</v>
      </c>
      <c r="L4366" s="57">
        <f>IF(I4366&lt;=0,0,MIN(SetUp!$B$50*I4366^SetUp!$B$55,I4366))</f>
        <v>1.4053341194336334E-3</v>
      </c>
      <c r="M4366" s="57">
        <f t="shared" si="1089"/>
        <v>0.19906496741335705</v>
      </c>
      <c r="N4366" s="57">
        <f>IF(SetUp!$B$62=0,X4366,(B4366-E4366)*(1-(H4366/SetUp!$B$66/SetUp!$B$56)))</f>
        <v>0</v>
      </c>
      <c r="O4366" s="57">
        <f>K4366*SetUp!$B$65</f>
        <v>0</v>
      </c>
      <c r="P4366" s="57">
        <f>MIN(SetUp!$B$54*L4366^SetUp!$B$51,L4366)</f>
        <v>8.0653675084267683E-4</v>
      </c>
      <c r="Q4366" s="57">
        <f t="shared" si="1090"/>
        <v>1.5227085108993485E-16</v>
      </c>
      <c r="R4366" s="57">
        <f>IF((H4366+N4366-O4366)&gt;SetUp!$B$56,T4365+H4366+N4366-O4366-SetUp!$B$56,T4365)</f>
        <v>0</v>
      </c>
      <c r="S4366" s="57">
        <f>R4366*SetUp!$B$65</f>
        <v>0</v>
      </c>
      <c r="T4366" s="57">
        <f>IF((R4366-S4366)&lt;SetUp!$B$53,R4366-S4366,SetUp!$B$53)</f>
        <v>0</v>
      </c>
      <c r="U4366" s="57">
        <f t="shared" si="1091"/>
        <v>0.19906496741335705</v>
      </c>
      <c r="V4366" s="57">
        <f>(L4366-P4366)/1000*SetUp!$B$13*1000000/SetUp!$B$48</f>
        <v>3.4058206918849504E-2</v>
      </c>
      <c r="W4366" s="57">
        <f t="shared" si="1093"/>
        <v>-4.3368086899420177E-18</v>
      </c>
      <c r="X4366" s="57">
        <f>MAX((SetUp!$B$56*(1-($H4366/SetUp!$B$56)^2)*TANH(($B4366-$D4366)/SetUp!$B$56))/(1+$H4366/SetUp!$B$56*TANH(($B4366-$D4366)/SetUp!$B$56)),0)</f>
        <v>0</v>
      </c>
    </row>
    <row r="4367" spans="1:24" x14ac:dyDescent="0.3">
      <c r="A4367" s="64">
        <v>31029</v>
      </c>
      <c r="B4367" s="57">
        <v>0</v>
      </c>
      <c r="C4367" s="57"/>
      <c r="D4367" s="57">
        <v>5.4390000000000001</v>
      </c>
      <c r="E4367" s="57">
        <f t="shared" si="1085"/>
        <v>0</v>
      </c>
      <c r="F4367" s="57">
        <f t="shared" si="1086"/>
        <v>5.4390000000000001</v>
      </c>
      <c r="G4367" s="57">
        <f t="shared" si="1087"/>
        <v>0</v>
      </c>
      <c r="H4367" s="57">
        <f>IF(Q4366&gt;SetUp!$B$56,SetUp!$B$56,Q4366)</f>
        <v>1.5227085108993485E-16</v>
      </c>
      <c r="I4367" s="57">
        <f t="shared" si="1092"/>
        <v>0.19906496741335705</v>
      </c>
      <c r="J4367" s="57">
        <f>MIN(F4367,H4367,(1-EXP(-SetUp!$B$52*H4367/SetUp!$B$56))*F4367)</f>
        <v>0</v>
      </c>
      <c r="K4367" s="57">
        <f t="shared" si="1088"/>
        <v>1.5227085108993485E-16</v>
      </c>
      <c r="L4367" s="57">
        <f>IF(I4367&lt;=0,0,MIN(SetUp!$B$50*I4367^SetUp!$B$55,I4367))</f>
        <v>1.3889530942967862E-3</v>
      </c>
      <c r="M4367" s="57">
        <f t="shared" si="1089"/>
        <v>0.19767601431906026</v>
      </c>
      <c r="N4367" s="57">
        <f>IF(SetUp!$B$62=0,X4367,(B4367-E4367)*(1-(H4367/SetUp!$B$66/SetUp!$B$56)))</f>
        <v>0</v>
      </c>
      <c r="O4367" s="57">
        <f>K4367*SetUp!$B$65</f>
        <v>0</v>
      </c>
      <c r="P4367" s="57">
        <f>MIN(SetUp!$B$54*L4367^SetUp!$B$51,L4367)</f>
        <v>7.9729451327058233E-4</v>
      </c>
      <c r="Q4367" s="57">
        <f t="shared" si="1090"/>
        <v>1.5227085108993485E-16</v>
      </c>
      <c r="R4367" s="57">
        <f>IF((H4367+N4367-O4367)&gt;SetUp!$B$56,T4366+H4367+N4367-O4367-SetUp!$B$56,T4366)</f>
        <v>0</v>
      </c>
      <c r="S4367" s="57">
        <f>R4367*SetUp!$B$65</f>
        <v>0</v>
      </c>
      <c r="T4367" s="57">
        <f>IF((R4367-S4367)&lt;SetUp!$B$53,R4367-S4367,SetUp!$B$53)</f>
        <v>0</v>
      </c>
      <c r="U4367" s="57">
        <f t="shared" si="1091"/>
        <v>0.19767601431906026</v>
      </c>
      <c r="V4367" s="57">
        <f>(L4367-P4367)/1000*SetUp!$B$13*1000000/SetUp!$B$48</f>
        <v>3.3652169222654911E-2</v>
      </c>
      <c r="W4367" s="57">
        <f t="shared" si="1093"/>
        <v>-4.7704895589362195E-18</v>
      </c>
      <c r="X4367" s="57">
        <f>MAX((SetUp!$B$56*(1-($H4367/SetUp!$B$56)^2)*TANH(($B4367-$D4367)/SetUp!$B$56))/(1+$H4367/SetUp!$B$56*TANH(($B4367-$D4367)/SetUp!$B$56)),0)</f>
        <v>0</v>
      </c>
    </row>
    <row r="4368" spans="1:24" x14ac:dyDescent="0.3">
      <c r="A4368" s="64">
        <v>31030</v>
      </c>
      <c r="B4368" s="57">
        <v>0</v>
      </c>
      <c r="C4368" s="57"/>
      <c r="D4368" s="57">
        <v>5.4390000000000001</v>
      </c>
      <c r="E4368" s="57">
        <f t="shared" si="1085"/>
        <v>0</v>
      </c>
      <c r="F4368" s="57">
        <f t="shared" si="1086"/>
        <v>5.4390000000000001</v>
      </c>
      <c r="G4368" s="57">
        <f t="shared" si="1087"/>
        <v>0</v>
      </c>
      <c r="H4368" s="57">
        <f>IF(Q4367&gt;SetUp!$B$56,SetUp!$B$56,Q4367)</f>
        <v>1.5227085108993485E-16</v>
      </c>
      <c r="I4368" s="57">
        <f t="shared" si="1092"/>
        <v>0.19767601431906026</v>
      </c>
      <c r="J4368" s="57">
        <f>MIN(F4368,H4368,(1-EXP(-SetUp!$B$52*H4368/SetUp!$B$56))*F4368)</f>
        <v>0</v>
      </c>
      <c r="K4368" s="57">
        <f t="shared" si="1088"/>
        <v>1.5227085108993485E-16</v>
      </c>
      <c r="L4368" s="57">
        <f>IF(I4368&lt;=0,0,MIN(SetUp!$B$50*I4368^SetUp!$B$55,I4368))</f>
        <v>1.3728385871096781E-3</v>
      </c>
      <c r="M4368" s="57">
        <f t="shared" si="1089"/>
        <v>0.19630317573195058</v>
      </c>
      <c r="N4368" s="57">
        <f>IF(SetUp!$B$62=0,X4368,(B4368-E4368)*(1-(H4368/SetUp!$B$66/SetUp!$B$56)))</f>
        <v>0</v>
      </c>
      <c r="O4368" s="57">
        <f>K4368*SetUp!$B$65</f>
        <v>0</v>
      </c>
      <c r="P4368" s="57">
        <f>MIN(SetUp!$B$54*L4368^SetUp!$B$51,L4368)</f>
        <v>7.8820083674049891E-4</v>
      </c>
      <c r="Q4368" s="57">
        <f t="shared" si="1090"/>
        <v>1.5227085108993485E-16</v>
      </c>
      <c r="R4368" s="57">
        <f>IF((H4368+N4368-O4368)&gt;SetUp!$B$56,T4367+H4368+N4368-O4368-SetUp!$B$56,T4367)</f>
        <v>0</v>
      </c>
      <c r="S4368" s="57">
        <f>R4368*SetUp!$B$65</f>
        <v>0</v>
      </c>
      <c r="T4368" s="57">
        <f>IF((R4368-S4368)&lt;SetUp!$B$53,R4368-S4368,SetUp!$B$53)</f>
        <v>0</v>
      </c>
      <c r="U4368" s="57">
        <f t="shared" si="1091"/>
        <v>0.19630317573195058</v>
      </c>
      <c r="V4368" s="57">
        <f>(L4368-P4368)/1000*SetUp!$B$13*1000000/SetUp!$B$48</f>
        <v>3.3252840642067093E-2</v>
      </c>
      <c r="W4368" s="57">
        <f t="shared" si="1093"/>
        <v>-3.4694469519536142E-18</v>
      </c>
      <c r="X4368" s="57">
        <f>MAX((SetUp!$B$56*(1-($H4368/SetUp!$B$56)^2)*TANH(($B4368-$D4368)/SetUp!$B$56))/(1+$H4368/SetUp!$B$56*TANH(($B4368-$D4368)/SetUp!$B$56)),0)</f>
        <v>0</v>
      </c>
    </row>
    <row r="4369" spans="1:24" x14ac:dyDescent="0.3">
      <c r="A4369" s="64">
        <v>31031</v>
      </c>
      <c r="B4369" s="57">
        <v>0</v>
      </c>
      <c r="C4369" s="57"/>
      <c r="D4369" s="57">
        <v>5.4390000000000001</v>
      </c>
      <c r="E4369" s="57">
        <f t="shared" si="1085"/>
        <v>0</v>
      </c>
      <c r="F4369" s="57">
        <f t="shared" si="1086"/>
        <v>5.4390000000000001</v>
      </c>
      <c r="G4369" s="57">
        <f t="shared" si="1087"/>
        <v>0</v>
      </c>
      <c r="H4369" s="57">
        <f>IF(Q4368&gt;SetUp!$B$56,SetUp!$B$56,Q4368)</f>
        <v>1.5227085108993485E-16</v>
      </c>
      <c r="I4369" s="57">
        <f t="shared" si="1092"/>
        <v>0.19630317573195058</v>
      </c>
      <c r="J4369" s="57">
        <f>MIN(F4369,H4369,(1-EXP(-SetUp!$B$52*H4369/SetUp!$B$56))*F4369)</f>
        <v>0</v>
      </c>
      <c r="K4369" s="57">
        <f t="shared" si="1088"/>
        <v>1.5227085108993485E-16</v>
      </c>
      <c r="L4369" s="57">
        <f>IF(I4369&lt;=0,0,MIN(SetUp!$B$50*I4369^SetUp!$B$55,I4369))</f>
        <v>1.3569850414447172E-3</v>
      </c>
      <c r="M4369" s="57">
        <f t="shared" si="1089"/>
        <v>0.19494619069050587</v>
      </c>
      <c r="N4369" s="57">
        <f>IF(SetUp!$B$62=0,X4369,(B4369-E4369)*(1-(H4369/SetUp!$B$66/SetUp!$B$56)))</f>
        <v>0</v>
      </c>
      <c r="O4369" s="57">
        <f>K4369*SetUp!$B$65</f>
        <v>0</v>
      </c>
      <c r="P4369" s="57">
        <f>MIN(SetUp!$B$54*L4369^SetUp!$B$51,L4369)</f>
        <v>7.7925265288556421E-4</v>
      </c>
      <c r="Q4369" s="57">
        <f t="shared" si="1090"/>
        <v>1.5227085108993485E-16</v>
      </c>
      <c r="R4369" s="57">
        <f>IF((H4369+N4369-O4369)&gt;SetUp!$B$56,T4368+H4369+N4369-O4369-SetUp!$B$56,T4368)</f>
        <v>0</v>
      </c>
      <c r="S4369" s="57">
        <f>R4369*SetUp!$B$65</f>
        <v>0</v>
      </c>
      <c r="T4369" s="57">
        <f>IF((R4369-S4369)&lt;SetUp!$B$53,R4369-S4369,SetUp!$B$53)</f>
        <v>0</v>
      </c>
      <c r="U4369" s="57">
        <f t="shared" si="1091"/>
        <v>0.19494619069050587</v>
      </c>
      <c r="V4369" s="57">
        <f>(L4369-P4369)/1000*SetUp!$B$13*1000000/SetUp!$B$48</f>
        <v>3.2860079661956559E-2</v>
      </c>
      <c r="W4369" s="57">
        <f t="shared" si="1093"/>
        <v>3.4694469519536142E-18</v>
      </c>
      <c r="X4369" s="57">
        <f>MAX((SetUp!$B$56*(1-($H4369/SetUp!$B$56)^2)*TANH(($B4369-$D4369)/SetUp!$B$56))/(1+$H4369/SetUp!$B$56*TANH(($B4369-$D4369)/SetUp!$B$56)),0)</f>
        <v>0</v>
      </c>
    </row>
    <row r="4370" spans="1:24" x14ac:dyDescent="0.3">
      <c r="A4370" s="64">
        <v>31032</v>
      </c>
      <c r="B4370" s="57">
        <v>0</v>
      </c>
      <c r="C4370" s="57"/>
      <c r="D4370" s="57">
        <v>5.4390000000000001</v>
      </c>
      <c r="E4370" s="57">
        <f t="shared" si="1085"/>
        <v>0</v>
      </c>
      <c r="F4370" s="57">
        <f t="shared" si="1086"/>
        <v>5.4390000000000001</v>
      </c>
      <c r="G4370" s="57">
        <f t="shared" si="1087"/>
        <v>0</v>
      </c>
      <c r="H4370" s="57">
        <f>IF(Q4369&gt;SetUp!$B$56,SetUp!$B$56,Q4369)</f>
        <v>1.5227085108993485E-16</v>
      </c>
      <c r="I4370" s="57">
        <f t="shared" si="1092"/>
        <v>0.19494619069050587</v>
      </c>
      <c r="J4370" s="57">
        <f>MIN(F4370,H4370,(1-EXP(-SetUp!$B$52*H4370/SetUp!$B$56))*F4370)</f>
        <v>0</v>
      </c>
      <c r="K4370" s="57">
        <f t="shared" si="1088"/>
        <v>1.5227085108993485E-16</v>
      </c>
      <c r="L4370" s="57">
        <f>IF(I4370&lt;=0,0,MIN(SetUp!$B$50*I4370^SetUp!$B$55,I4370))</f>
        <v>1.3413870419517362E-3</v>
      </c>
      <c r="M4370" s="57">
        <f t="shared" si="1089"/>
        <v>0.19360480364855412</v>
      </c>
      <c r="N4370" s="57">
        <f>IF(SetUp!$B$62=0,X4370,(B4370-E4370)*(1-(H4370/SetUp!$B$66/SetUp!$B$56)))</f>
        <v>0</v>
      </c>
      <c r="O4370" s="57">
        <f>K4370*SetUp!$B$65</f>
        <v>0</v>
      </c>
      <c r="P4370" s="57">
        <f>MIN(SetUp!$B$54*L4370^SetUp!$B$51,L4370)</f>
        <v>7.7044697065296321E-4</v>
      </c>
      <c r="Q4370" s="57">
        <f t="shared" si="1090"/>
        <v>1.5227085108993485E-16</v>
      </c>
      <c r="R4370" s="57">
        <f>IF((H4370+N4370-O4370)&gt;SetUp!$B$56,T4369+H4370+N4370-O4370-SetUp!$B$56,T4369)</f>
        <v>0</v>
      </c>
      <c r="S4370" s="57">
        <f>R4370*SetUp!$B$65</f>
        <v>0</v>
      </c>
      <c r="T4370" s="57">
        <f>IF((R4370-S4370)&lt;SetUp!$B$53,R4370-S4370,SetUp!$B$53)</f>
        <v>0</v>
      </c>
      <c r="U4370" s="57">
        <f t="shared" si="1091"/>
        <v>0.19360480364855412</v>
      </c>
      <c r="V4370" s="57">
        <f>(L4370-P4370)/1000*SetUp!$B$13*1000000/SetUp!$B$48</f>
        <v>3.247374839390698E-2</v>
      </c>
      <c r="W4370" s="57">
        <f t="shared" si="1093"/>
        <v>-1.0842021724855044E-17</v>
      </c>
      <c r="X4370" s="57">
        <f>MAX((SetUp!$B$56*(1-($H4370/SetUp!$B$56)^2)*TANH(($B4370-$D4370)/SetUp!$B$56))/(1+$H4370/SetUp!$B$56*TANH(($B4370-$D4370)/SetUp!$B$56)),0)</f>
        <v>0</v>
      </c>
    </row>
    <row r="4371" spans="1:24" x14ac:dyDescent="0.3">
      <c r="A4371" s="64">
        <v>31033</v>
      </c>
      <c r="B4371" s="57">
        <v>3.3000000000000002E-2</v>
      </c>
      <c r="C4371" s="57"/>
      <c r="D4371" s="57">
        <v>5.4390000000000001</v>
      </c>
      <c r="E4371" s="57">
        <f t="shared" si="1085"/>
        <v>3.3000000000000002E-2</v>
      </c>
      <c r="F4371" s="57">
        <f t="shared" si="1086"/>
        <v>5.4059999999999997</v>
      </c>
      <c r="G4371" s="57">
        <f t="shared" si="1087"/>
        <v>0</v>
      </c>
      <c r="H4371" s="57">
        <f>IF(Q4370&gt;SetUp!$B$56,SetUp!$B$56,Q4370)</f>
        <v>1.5227085108993485E-16</v>
      </c>
      <c r="I4371" s="57">
        <f t="shared" si="1092"/>
        <v>0.19360480364855412</v>
      </c>
      <c r="J4371" s="57">
        <f>MIN(F4371,H4371,(1-EXP(-SetUp!$B$52*H4371/SetUp!$B$56))*F4371)</f>
        <v>0</v>
      </c>
      <c r="K4371" s="57">
        <f t="shared" si="1088"/>
        <v>1.5227085108993485E-16</v>
      </c>
      <c r="L4371" s="57">
        <f>IF(I4371&lt;=0,0,MIN(SetUp!$B$50*I4371^SetUp!$B$55,I4371))</f>
        <v>1.3260393101405658E-3</v>
      </c>
      <c r="M4371" s="57">
        <f t="shared" si="1089"/>
        <v>0.19227876433841357</v>
      </c>
      <c r="N4371" s="57">
        <f>IF(SetUp!$B$62=0,X4371,(B4371-E4371)*(1-(H4371/SetUp!$B$66/SetUp!$B$56)))</f>
        <v>0</v>
      </c>
      <c r="O4371" s="57">
        <f>K4371*SetUp!$B$65</f>
        <v>0</v>
      </c>
      <c r="P4371" s="57">
        <f>MIN(SetUp!$B$54*L4371^SetUp!$B$51,L4371)</f>
        <v>7.6178087400746762E-4</v>
      </c>
      <c r="Q4371" s="57">
        <f t="shared" si="1090"/>
        <v>1.5227085108993485E-16</v>
      </c>
      <c r="R4371" s="57">
        <f>IF((H4371+N4371-O4371)&gt;SetUp!$B$56,T4370+H4371+N4371-O4371-SetUp!$B$56,T4370)</f>
        <v>0</v>
      </c>
      <c r="S4371" s="57">
        <f>R4371*SetUp!$B$65</f>
        <v>0</v>
      </c>
      <c r="T4371" s="57">
        <f>IF((R4371-S4371)&lt;SetUp!$B$53,R4371-S4371,SetUp!$B$53)</f>
        <v>0</v>
      </c>
      <c r="U4371" s="57">
        <f t="shared" si="1091"/>
        <v>0.19227876433841357</v>
      </c>
      <c r="V4371" s="57">
        <f>(L4371-P4371)/1000*SetUp!$B$13*1000000/SetUp!$B$48</f>
        <v>3.2093712466955096E-2</v>
      </c>
      <c r="W4371" s="57">
        <f t="shared" si="1093"/>
        <v>1.2576745200831851E-17</v>
      </c>
      <c r="X4371" s="57">
        <f>MAX((SetUp!$B$56*(1-($H4371/SetUp!$B$56)^2)*TANH(($B4371-$D4371)/SetUp!$B$56))/(1+$H4371/SetUp!$B$56*TANH(($B4371-$D4371)/SetUp!$B$56)),0)</f>
        <v>0</v>
      </c>
    </row>
    <row r="4372" spans="1:24" x14ac:dyDescent="0.3">
      <c r="A4372" s="64">
        <v>31034</v>
      </c>
      <c r="B4372" s="57">
        <v>0</v>
      </c>
      <c r="C4372" s="57"/>
      <c r="D4372" s="57">
        <v>5.4390000000000001</v>
      </c>
      <c r="E4372" s="57">
        <f t="shared" si="1085"/>
        <v>0</v>
      </c>
      <c r="F4372" s="57">
        <f t="shared" si="1086"/>
        <v>5.4390000000000001</v>
      </c>
      <c r="G4372" s="57">
        <f t="shared" si="1087"/>
        <v>0</v>
      </c>
      <c r="H4372" s="57">
        <f>IF(Q4371&gt;SetUp!$B$56,SetUp!$B$56,Q4371)</f>
        <v>1.5227085108993485E-16</v>
      </c>
      <c r="I4372" s="57">
        <f t="shared" si="1092"/>
        <v>0.19227876433841357</v>
      </c>
      <c r="J4372" s="57">
        <f>MIN(F4372,H4372,(1-EXP(-SetUp!$B$52*H4372/SetUp!$B$56))*F4372)</f>
        <v>0</v>
      </c>
      <c r="K4372" s="57">
        <f t="shared" si="1088"/>
        <v>1.5227085108993485E-16</v>
      </c>
      <c r="L4372" s="57">
        <f>IF(I4372&lt;=0,0,MIN(SetUp!$B$50*I4372^SetUp!$B$55,I4372))</f>
        <v>1.3109367003085201E-3</v>
      </c>
      <c r="M4372" s="57">
        <f t="shared" si="1089"/>
        <v>0.19096782763810505</v>
      </c>
      <c r="N4372" s="57">
        <f>IF(SetUp!$B$62=0,X4372,(B4372-E4372)*(1-(H4372/SetUp!$B$66/SetUp!$B$56)))</f>
        <v>0</v>
      </c>
      <c r="O4372" s="57">
        <f>K4372*SetUp!$B$65</f>
        <v>0</v>
      </c>
      <c r="P4372" s="57">
        <f>MIN(SetUp!$B$54*L4372^SetUp!$B$51,L4372)</f>
        <v>7.5325151971342922E-4</v>
      </c>
      <c r="Q4372" s="57">
        <f t="shared" si="1090"/>
        <v>1.5227085108993485E-16</v>
      </c>
      <c r="R4372" s="57">
        <f>IF((H4372+N4372-O4372)&gt;SetUp!$B$56,T4371+H4372+N4372-O4372-SetUp!$B$56,T4371)</f>
        <v>0</v>
      </c>
      <c r="S4372" s="57">
        <f>R4372*SetUp!$B$65</f>
        <v>0</v>
      </c>
      <c r="T4372" s="57">
        <f>IF((R4372-S4372)&lt;SetUp!$B$53,R4372-S4372,SetUp!$B$53)</f>
        <v>0</v>
      </c>
      <c r="U4372" s="57">
        <f t="shared" si="1091"/>
        <v>0.19096782763810505</v>
      </c>
      <c r="V4372" s="57">
        <f>(L4372-P4372)/1000*SetUp!$B$13*1000000/SetUp!$B$48</f>
        <v>3.1719840922110595E-2</v>
      </c>
      <c r="W4372" s="57">
        <f t="shared" si="1093"/>
        <v>1.951563910473908E-18</v>
      </c>
      <c r="X4372" s="57">
        <f>MAX((SetUp!$B$56*(1-($H4372/SetUp!$B$56)^2)*TANH(($B4372-$D4372)/SetUp!$B$56))/(1+$H4372/SetUp!$B$56*TANH(($B4372-$D4372)/SetUp!$B$56)),0)</f>
        <v>0</v>
      </c>
    </row>
    <row r="4373" spans="1:24" x14ac:dyDescent="0.3">
      <c r="A4373" s="64">
        <v>31035</v>
      </c>
      <c r="B4373" s="57">
        <v>0</v>
      </c>
      <c r="C4373" s="57"/>
      <c r="D4373" s="57">
        <v>5.4390000000000001</v>
      </c>
      <c r="E4373" s="57">
        <f t="shared" si="1085"/>
        <v>0</v>
      </c>
      <c r="F4373" s="57">
        <f t="shared" si="1086"/>
        <v>5.4390000000000001</v>
      </c>
      <c r="G4373" s="57">
        <f t="shared" si="1087"/>
        <v>0</v>
      </c>
      <c r="H4373" s="57">
        <f>IF(Q4372&gt;SetUp!$B$56,SetUp!$B$56,Q4372)</f>
        <v>1.5227085108993485E-16</v>
      </c>
      <c r="I4373" s="57">
        <f t="shared" si="1092"/>
        <v>0.19096782763810505</v>
      </c>
      <c r="J4373" s="57">
        <f>MIN(F4373,H4373,(1-EXP(-SetUp!$B$52*H4373/SetUp!$B$56))*F4373)</f>
        <v>0</v>
      </c>
      <c r="K4373" s="57">
        <f t="shared" si="1088"/>
        <v>1.5227085108993485E-16</v>
      </c>
      <c r="L4373" s="57">
        <f>IF(I4373&lt;=0,0,MIN(SetUp!$B$50*I4373^SetUp!$B$55,I4373))</f>
        <v>1.2960741956071764E-3</v>
      </c>
      <c r="M4373" s="57">
        <f t="shared" si="1089"/>
        <v>0.18967175344249787</v>
      </c>
      <c r="N4373" s="57">
        <f>IF(SetUp!$B$62=0,X4373,(B4373-E4373)*(1-(H4373/SetUp!$B$66/SetUp!$B$56)))</f>
        <v>0</v>
      </c>
      <c r="O4373" s="57">
        <f>K4373*SetUp!$B$65</f>
        <v>0</v>
      </c>
      <c r="P4373" s="57">
        <f>MIN(SetUp!$B$54*L4373^SetUp!$B$51,L4373)</f>
        <v>7.4485613519223665E-4</v>
      </c>
      <c r="Q4373" s="57">
        <f t="shared" si="1090"/>
        <v>1.5227085108993485E-16</v>
      </c>
      <c r="R4373" s="57">
        <f>IF((H4373+N4373-O4373)&gt;SetUp!$B$56,T4372+H4373+N4373-O4373-SetUp!$B$56,T4372)</f>
        <v>0</v>
      </c>
      <c r="S4373" s="57">
        <f>R4373*SetUp!$B$65</f>
        <v>0</v>
      </c>
      <c r="T4373" s="57">
        <f>IF((R4373-S4373)&lt;SetUp!$B$53,R4373-S4373,SetUp!$B$53)</f>
        <v>0</v>
      </c>
      <c r="U4373" s="57">
        <f t="shared" si="1091"/>
        <v>0.18967175344249787</v>
      </c>
      <c r="V4373" s="57">
        <f>(L4373-P4373)/1000*SetUp!$B$13*1000000/SetUp!$B$48</f>
        <v>3.1352006110506543E-2</v>
      </c>
      <c r="W4373" s="57">
        <f t="shared" si="1093"/>
        <v>0</v>
      </c>
      <c r="X4373" s="57">
        <f>MAX((SetUp!$B$56*(1-($H4373/SetUp!$B$56)^2)*TANH(($B4373-$D4373)/SetUp!$B$56))/(1+$H4373/SetUp!$B$56*TANH(($B4373-$D4373)/SetUp!$B$56)),0)</f>
        <v>0</v>
      </c>
    </row>
    <row r="4374" spans="1:24" x14ac:dyDescent="0.3">
      <c r="A4374" s="64">
        <v>31036</v>
      </c>
      <c r="B4374" s="57">
        <v>0</v>
      </c>
      <c r="C4374" s="57"/>
      <c r="D4374" s="57">
        <v>5.4390000000000001</v>
      </c>
      <c r="E4374" s="57">
        <f t="shared" si="1085"/>
        <v>0</v>
      </c>
      <c r="F4374" s="57">
        <f t="shared" si="1086"/>
        <v>5.4390000000000001</v>
      </c>
      <c r="G4374" s="57">
        <f t="shared" si="1087"/>
        <v>0</v>
      </c>
      <c r="H4374" s="57">
        <f>IF(Q4373&gt;SetUp!$B$56,SetUp!$B$56,Q4373)</f>
        <v>1.5227085108993485E-16</v>
      </c>
      <c r="I4374" s="57">
        <f t="shared" si="1092"/>
        <v>0.18967175344249787</v>
      </c>
      <c r="J4374" s="57">
        <f>MIN(F4374,H4374,(1-EXP(-SetUp!$B$52*H4374/SetUp!$B$56))*F4374)</f>
        <v>0</v>
      </c>
      <c r="K4374" s="57">
        <f t="shared" si="1088"/>
        <v>1.5227085108993485E-16</v>
      </c>
      <c r="L4374" s="57">
        <f>IF(I4374&lt;=0,0,MIN(SetUp!$B$50*I4374^SetUp!$B$55,I4374))</f>
        <v>1.2814469042430735E-3</v>
      </c>
      <c r="M4374" s="57">
        <f t="shared" si="1089"/>
        <v>0.18839030653825481</v>
      </c>
      <c r="N4374" s="57">
        <f>IF(SetUp!$B$62=0,X4374,(B4374-E4374)*(1-(H4374/SetUp!$B$66/SetUp!$B$56)))</f>
        <v>0</v>
      </c>
      <c r="O4374" s="57">
        <f>K4374*SetUp!$B$65</f>
        <v>0</v>
      </c>
      <c r="P4374" s="57">
        <f>MIN(SetUp!$B$54*L4374^SetUp!$B$51,L4374)</f>
        <v>7.3659201645230479E-4</v>
      </c>
      <c r="Q4374" s="57">
        <f t="shared" si="1090"/>
        <v>1.5227085108993485E-16</v>
      </c>
      <c r="R4374" s="57">
        <f>IF((H4374+N4374-O4374)&gt;SetUp!$B$56,T4373+H4374+N4374-O4374-SetUp!$B$56,T4373)</f>
        <v>0</v>
      </c>
      <c r="S4374" s="57">
        <f>R4374*SetUp!$B$65</f>
        <v>0</v>
      </c>
      <c r="T4374" s="57">
        <f>IF((R4374-S4374)&lt;SetUp!$B$53,R4374-S4374,SetUp!$B$53)</f>
        <v>0</v>
      </c>
      <c r="U4374" s="57">
        <f t="shared" si="1091"/>
        <v>0.18839030653825481</v>
      </c>
      <c r="V4374" s="57">
        <f>(L4374-P4374)/1000*SetUp!$B$13*1000000/SetUp!$B$48</f>
        <v>3.0990083595041355E-2</v>
      </c>
      <c r="W4374" s="57">
        <f t="shared" si="1093"/>
        <v>1.2576745200831851E-17</v>
      </c>
      <c r="X4374" s="57">
        <f>MAX((SetUp!$B$56*(1-($H4374/SetUp!$B$56)^2)*TANH(($B4374-$D4374)/SetUp!$B$56))/(1+$H4374/SetUp!$B$56*TANH(($B4374-$D4374)/SetUp!$B$56)),0)</f>
        <v>0</v>
      </c>
    </row>
    <row r="4375" spans="1:24" x14ac:dyDescent="0.3">
      <c r="A4375" s="64">
        <v>31037</v>
      </c>
      <c r="B4375" s="57">
        <v>0</v>
      </c>
      <c r="C4375" s="57"/>
      <c r="D4375" s="57">
        <v>5.4390000000000001</v>
      </c>
      <c r="E4375" s="57">
        <f t="shared" si="1085"/>
        <v>0</v>
      </c>
      <c r="F4375" s="57">
        <f t="shared" si="1086"/>
        <v>5.4390000000000001</v>
      </c>
      <c r="G4375" s="57">
        <f t="shared" si="1087"/>
        <v>0</v>
      </c>
      <c r="H4375" s="57">
        <f>IF(Q4374&gt;SetUp!$B$56,SetUp!$B$56,Q4374)</f>
        <v>1.5227085108993485E-16</v>
      </c>
      <c r="I4375" s="57">
        <f t="shared" si="1092"/>
        <v>0.18839030653825481</v>
      </c>
      <c r="J4375" s="57">
        <f>MIN(F4375,H4375,(1-EXP(-SetUp!$B$52*H4375/SetUp!$B$56))*F4375)</f>
        <v>0</v>
      </c>
      <c r="K4375" s="57">
        <f t="shared" si="1088"/>
        <v>1.5227085108993485E-16</v>
      </c>
      <c r="L4375" s="57">
        <f>IF(I4375&lt;=0,0,MIN(SetUp!$B$50*I4375^SetUp!$B$55,I4375))</f>
        <v>1.2670500558071836E-3</v>
      </c>
      <c r="M4375" s="57">
        <f t="shared" si="1089"/>
        <v>0.18712325648244763</v>
      </c>
      <c r="N4375" s="57">
        <f>IF(SetUp!$B$62=0,X4375,(B4375-E4375)*(1-(H4375/SetUp!$B$66/SetUp!$B$56)))</f>
        <v>0</v>
      </c>
      <c r="O4375" s="57">
        <f>K4375*SetUp!$B$65</f>
        <v>0</v>
      </c>
      <c r="P4375" s="57">
        <f>MIN(SetUp!$B$54*L4375^SetUp!$B$51,L4375)</f>
        <v>7.2845652608884398E-4</v>
      </c>
      <c r="Q4375" s="57">
        <f t="shared" si="1090"/>
        <v>1.5227085108993485E-16</v>
      </c>
      <c r="R4375" s="57">
        <f>IF((H4375+N4375-O4375)&gt;SetUp!$B$56,T4374+H4375+N4375-O4375-SetUp!$B$56,T4374)</f>
        <v>0</v>
      </c>
      <c r="S4375" s="57">
        <f>R4375*SetUp!$B$65</f>
        <v>0</v>
      </c>
      <c r="T4375" s="57">
        <f>IF((R4375-S4375)&lt;SetUp!$B$53,R4375-S4375,SetUp!$B$53)</f>
        <v>0</v>
      </c>
      <c r="U4375" s="57">
        <f t="shared" si="1091"/>
        <v>0.18712325648244763</v>
      </c>
      <c r="V4375" s="57">
        <f>(L4375-P4375)/1000*SetUp!$B$13*1000000/SetUp!$B$48</f>
        <v>3.0633952055376095E-2</v>
      </c>
      <c r="W4375" s="57">
        <f t="shared" si="1093"/>
        <v>0</v>
      </c>
      <c r="X4375" s="57">
        <f>MAX((SetUp!$B$56*(1-($H4375/SetUp!$B$56)^2)*TANH(($B4375-$D4375)/SetUp!$B$56))/(1+$H4375/SetUp!$B$56*TANH(($B4375-$D4375)/SetUp!$B$56)),0)</f>
        <v>0</v>
      </c>
    </row>
    <row r="4376" spans="1:24" x14ac:dyDescent="0.3">
      <c r="A4376" s="64">
        <v>31038</v>
      </c>
      <c r="B4376" s="57">
        <v>5.0000000000000001E-3</v>
      </c>
      <c r="C4376" s="57"/>
      <c r="D4376" s="57">
        <v>5.4390000000000001</v>
      </c>
      <c r="E4376" s="57">
        <f t="shared" si="1085"/>
        <v>5.0000000000000001E-3</v>
      </c>
      <c r="F4376" s="57">
        <f t="shared" si="1086"/>
        <v>5.4340000000000002</v>
      </c>
      <c r="G4376" s="57">
        <f t="shared" si="1087"/>
        <v>0</v>
      </c>
      <c r="H4376" s="57">
        <f>IF(Q4375&gt;SetUp!$B$56,SetUp!$B$56,Q4375)</f>
        <v>1.5227085108993485E-16</v>
      </c>
      <c r="I4376" s="57">
        <f t="shared" si="1092"/>
        <v>0.18712325648244763</v>
      </c>
      <c r="J4376" s="57">
        <f>MIN(F4376,H4376,(1-EXP(-SetUp!$B$52*H4376/SetUp!$B$56))*F4376)</f>
        <v>0</v>
      </c>
      <c r="K4376" s="57">
        <f t="shared" si="1088"/>
        <v>1.5227085108993485E-16</v>
      </c>
      <c r="L4376" s="57">
        <f>IF(I4376&lt;=0,0,MIN(SetUp!$B$50*I4376^SetUp!$B$55,I4376))</f>
        <v>1.2528789977282137E-3</v>
      </c>
      <c r="M4376" s="57">
        <f t="shared" si="1089"/>
        <v>0.18587037748471941</v>
      </c>
      <c r="N4376" s="57">
        <f>IF(SetUp!$B$62=0,X4376,(B4376-E4376)*(1-(H4376/SetUp!$B$66/SetUp!$B$56)))</f>
        <v>0</v>
      </c>
      <c r="O4376" s="57">
        <f>K4376*SetUp!$B$65</f>
        <v>0</v>
      </c>
      <c r="P4376" s="57">
        <f>MIN(SetUp!$B$54*L4376^SetUp!$B$51,L4376)</f>
        <v>7.2044709135073528E-4</v>
      </c>
      <c r="Q4376" s="57">
        <f t="shared" si="1090"/>
        <v>1.5227085108993485E-16</v>
      </c>
      <c r="R4376" s="57">
        <f>IF((H4376+N4376-O4376)&gt;SetUp!$B$56,T4375+H4376+N4376-O4376-SetUp!$B$56,T4375)</f>
        <v>0</v>
      </c>
      <c r="S4376" s="57">
        <f>R4376*SetUp!$B$65</f>
        <v>0</v>
      </c>
      <c r="T4376" s="57">
        <f>IF((R4376-S4376)&lt;SetUp!$B$53,R4376-S4376,SetUp!$B$53)</f>
        <v>0</v>
      </c>
      <c r="U4376" s="57">
        <f t="shared" si="1091"/>
        <v>0.18587037748471941</v>
      </c>
      <c r="V4376" s="57">
        <f>(L4376-P4376)/1000*SetUp!$B$13*1000000/SetUp!$B$48</f>
        <v>3.0283493196158206E-2</v>
      </c>
      <c r="W4376" s="57">
        <f t="shared" si="1093"/>
        <v>-4.7704895589362195E-18</v>
      </c>
      <c r="X4376" s="57">
        <f>MAX((SetUp!$B$56*(1-($H4376/SetUp!$B$56)^2)*TANH(($B4376-$D4376)/SetUp!$B$56))/(1+$H4376/SetUp!$B$56*TANH(($B4376-$D4376)/SetUp!$B$56)),0)</f>
        <v>0</v>
      </c>
    </row>
    <row r="4377" spans="1:24" x14ac:dyDescent="0.3">
      <c r="A4377" s="64">
        <v>31039</v>
      </c>
      <c r="B4377" s="57">
        <v>0.11700000000000001</v>
      </c>
      <c r="C4377" s="57"/>
      <c r="D4377" s="57">
        <v>5.4390000000000001</v>
      </c>
      <c r="E4377" s="57">
        <f t="shared" si="1085"/>
        <v>0.11700000000000001</v>
      </c>
      <c r="F4377" s="57">
        <f t="shared" si="1086"/>
        <v>5.3220000000000001</v>
      </c>
      <c r="G4377" s="57">
        <f t="shared" si="1087"/>
        <v>0</v>
      </c>
      <c r="H4377" s="57">
        <f>IF(Q4376&gt;SetUp!$B$56,SetUp!$B$56,Q4376)</f>
        <v>1.5227085108993485E-16</v>
      </c>
      <c r="I4377" s="57">
        <f t="shared" si="1092"/>
        <v>0.18587037748471941</v>
      </c>
      <c r="J4377" s="57">
        <f>MIN(F4377,H4377,(1-EXP(-SetUp!$B$52*H4377/SetUp!$B$56))*F4377)</f>
        <v>0</v>
      </c>
      <c r="K4377" s="57">
        <f t="shared" si="1088"/>
        <v>1.5227085108993485E-16</v>
      </c>
      <c r="L4377" s="57">
        <f>IF(I4377&lt;=0,0,MIN(SetUp!$B$50*I4377^SetUp!$B$55,I4377))</f>
        <v>1.2389291918450478E-3</v>
      </c>
      <c r="M4377" s="57">
        <f t="shared" si="1089"/>
        <v>0.18463144829287437</v>
      </c>
      <c r="N4377" s="57">
        <f>IF(SetUp!$B$62=0,X4377,(B4377-E4377)*(1-(H4377/SetUp!$B$66/SetUp!$B$56)))</f>
        <v>0</v>
      </c>
      <c r="O4377" s="57">
        <f>K4377*SetUp!$B$65</f>
        <v>0</v>
      </c>
      <c r="P4377" s="57">
        <f>MIN(SetUp!$B$54*L4377^SetUp!$B$51,L4377)</f>
        <v>7.125612022719827E-4</v>
      </c>
      <c r="Q4377" s="57">
        <f t="shared" si="1090"/>
        <v>1.5227085108993485E-16</v>
      </c>
      <c r="R4377" s="57">
        <f>IF((H4377+N4377-O4377)&gt;SetUp!$B$56,T4376+H4377+N4377-O4377-SetUp!$B$56,T4376)</f>
        <v>0</v>
      </c>
      <c r="S4377" s="57">
        <f>R4377*SetUp!$B$65</f>
        <v>0</v>
      </c>
      <c r="T4377" s="57">
        <f>IF((R4377-S4377)&lt;SetUp!$B$53,R4377-S4377,SetUp!$B$53)</f>
        <v>0</v>
      </c>
      <c r="U4377" s="57">
        <f t="shared" si="1091"/>
        <v>0.18463144829287437</v>
      </c>
      <c r="V4377" s="57">
        <f>(L4377-P4377)/1000*SetUp!$B$13*1000000/SetUp!$B$48</f>
        <v>2.993859165834855E-2</v>
      </c>
      <c r="W4377" s="57">
        <f t="shared" si="1093"/>
        <v>8.2399365108898337E-18</v>
      </c>
      <c r="X4377" s="57">
        <f>MAX((SetUp!$B$56*(1-($H4377/SetUp!$B$56)^2)*TANH(($B4377-$D4377)/SetUp!$B$56))/(1+$H4377/SetUp!$B$56*TANH(($B4377-$D4377)/SetUp!$B$56)),0)</f>
        <v>0</v>
      </c>
    </row>
    <row r="4378" spans="1:24" x14ac:dyDescent="0.3">
      <c r="A4378" s="64">
        <v>31040</v>
      </c>
      <c r="B4378" s="57">
        <v>0.19900000000000001</v>
      </c>
      <c r="C4378" s="57"/>
      <c r="D4378" s="57">
        <v>5.4390000000000001</v>
      </c>
      <c r="E4378" s="57">
        <f t="shared" si="1085"/>
        <v>0.19900000000000001</v>
      </c>
      <c r="F4378" s="57">
        <f t="shared" si="1086"/>
        <v>5.24</v>
      </c>
      <c r="G4378" s="57">
        <f t="shared" si="1087"/>
        <v>0</v>
      </c>
      <c r="H4378" s="57">
        <f>IF(Q4377&gt;SetUp!$B$56,SetUp!$B$56,Q4377)</f>
        <v>1.5227085108993485E-16</v>
      </c>
      <c r="I4378" s="57">
        <f t="shared" si="1092"/>
        <v>0.18463144829287437</v>
      </c>
      <c r="J4378" s="57">
        <f>MIN(F4378,H4378,(1-EXP(-SetUp!$B$52*H4378/SetUp!$B$56))*F4378)</f>
        <v>0</v>
      </c>
      <c r="K4378" s="57">
        <f t="shared" si="1088"/>
        <v>1.5227085108993485E-16</v>
      </c>
      <c r="L4378" s="57">
        <f>IF(I4378&lt;=0,0,MIN(SetUp!$B$50*I4378^SetUp!$B$55,I4378))</f>
        <v>1.2251962110937853E-3</v>
      </c>
      <c r="M4378" s="57">
        <f t="shared" si="1089"/>
        <v>0.18340625208178057</v>
      </c>
      <c r="N4378" s="57">
        <f>IF(SetUp!$B$62=0,X4378,(B4378-E4378)*(1-(H4378/SetUp!$B$66/SetUp!$B$56)))</f>
        <v>0</v>
      </c>
      <c r="O4378" s="57">
        <f>K4378*SetUp!$B$65</f>
        <v>0</v>
      </c>
      <c r="P4378" s="57">
        <f>MIN(SetUp!$B$54*L4378^SetUp!$B$51,L4378)</f>
        <v>7.0479640986529637E-4</v>
      </c>
      <c r="Q4378" s="57">
        <f t="shared" si="1090"/>
        <v>1.5227085108993485E-16</v>
      </c>
      <c r="R4378" s="57">
        <f>IF((H4378+N4378-O4378)&gt;SetUp!$B$56,T4377+H4378+N4378-O4378-SetUp!$B$56,T4377)</f>
        <v>0</v>
      </c>
      <c r="S4378" s="57">
        <f>R4378*SetUp!$B$65</f>
        <v>0</v>
      </c>
      <c r="T4378" s="57">
        <f>IF((R4378-S4378)&lt;SetUp!$B$53,R4378-S4378,SetUp!$B$53)</f>
        <v>0</v>
      </c>
      <c r="U4378" s="57">
        <f t="shared" si="1091"/>
        <v>0.18340625208178057</v>
      </c>
      <c r="V4378" s="57">
        <f>(L4378-P4378)/1000*SetUp!$B$13*1000000/SetUp!$B$48</f>
        <v>2.9599134933532684E-2</v>
      </c>
      <c r="W4378" s="57">
        <f t="shared" si="1093"/>
        <v>-7.8062556418956319E-18</v>
      </c>
      <c r="X4378" s="57">
        <f>MAX((SetUp!$B$56*(1-($H4378/SetUp!$B$56)^2)*TANH(($B4378-$D4378)/SetUp!$B$56))/(1+$H4378/SetUp!$B$56*TANH(($B4378-$D4378)/SetUp!$B$56)),0)</f>
        <v>0</v>
      </c>
    </row>
    <row r="4379" spans="1:24" x14ac:dyDescent="0.3">
      <c r="A4379" s="64">
        <v>31041</v>
      </c>
      <c r="B4379" s="57">
        <v>1.2410000000000001</v>
      </c>
      <c r="C4379" s="57"/>
      <c r="D4379" s="57">
        <v>5.4390000000000001</v>
      </c>
      <c r="E4379" s="57">
        <f t="shared" si="1085"/>
        <v>1.2410000000000001</v>
      </c>
      <c r="F4379" s="57">
        <f t="shared" si="1086"/>
        <v>4.1980000000000004</v>
      </c>
      <c r="G4379" s="57">
        <f t="shared" si="1087"/>
        <v>0</v>
      </c>
      <c r="H4379" s="57">
        <f>IF(Q4378&gt;SetUp!$B$56,SetUp!$B$56,Q4378)</f>
        <v>1.5227085108993485E-16</v>
      </c>
      <c r="I4379" s="57">
        <f t="shared" si="1092"/>
        <v>0.18340625208178057</v>
      </c>
      <c r="J4379" s="57">
        <f>MIN(F4379,H4379,(1-EXP(-SetUp!$B$52*H4379/SetUp!$B$56))*F4379)</f>
        <v>0</v>
      </c>
      <c r="K4379" s="57">
        <f t="shared" si="1088"/>
        <v>1.5227085108993485E-16</v>
      </c>
      <c r="L4379" s="57">
        <f>IF(I4379&lt;=0,0,MIN(SetUp!$B$50*I4379^SetUp!$B$55,I4379))</f>
        <v>1.2116757363050622E-3</v>
      </c>
      <c r="M4379" s="57">
        <f t="shared" si="1089"/>
        <v>0.18219457634547551</v>
      </c>
      <c r="N4379" s="57">
        <f>IF(SetUp!$B$62=0,X4379,(B4379-E4379)*(1-(H4379/SetUp!$B$66/SetUp!$B$56)))</f>
        <v>0</v>
      </c>
      <c r="O4379" s="57">
        <f>K4379*SetUp!$B$65</f>
        <v>0</v>
      </c>
      <c r="P4379" s="57">
        <f>MIN(SetUp!$B$54*L4379^SetUp!$B$51,L4379)</f>
        <v>6.9715032437547321E-4</v>
      </c>
      <c r="Q4379" s="57">
        <f t="shared" si="1090"/>
        <v>1.5227085108993485E-16</v>
      </c>
      <c r="R4379" s="57">
        <f>IF((H4379+N4379-O4379)&gt;SetUp!$B$56,T4378+H4379+N4379-O4379-SetUp!$B$56,T4378)</f>
        <v>0</v>
      </c>
      <c r="S4379" s="57">
        <f>R4379*SetUp!$B$65</f>
        <v>0</v>
      </c>
      <c r="T4379" s="57">
        <f>IF((R4379-S4379)&lt;SetUp!$B$53,R4379-S4379,SetUp!$B$53)</f>
        <v>0</v>
      </c>
      <c r="U4379" s="57">
        <f t="shared" si="1091"/>
        <v>0.18219457634547551</v>
      </c>
      <c r="V4379" s="57">
        <f>(L4379-P4379)/1000*SetUp!$B$13*1000000/SetUp!$B$48</f>
        <v>2.9265013281103577E-2</v>
      </c>
      <c r="W4379" s="57">
        <f t="shared" si="1093"/>
        <v>7.7628875549962117E-17</v>
      </c>
      <c r="X4379" s="57">
        <f>MAX((SetUp!$B$56*(1-($H4379/SetUp!$B$56)^2)*TANH(($B4379-$D4379)/SetUp!$B$56))/(1+$H4379/SetUp!$B$56*TANH(($B4379-$D4379)/SetUp!$B$56)),0)</f>
        <v>0</v>
      </c>
    </row>
    <row r="4380" spans="1:24" x14ac:dyDescent="0.3">
      <c r="A4380" s="64">
        <v>31042</v>
      </c>
      <c r="B4380" s="57">
        <v>0</v>
      </c>
      <c r="C4380" s="57"/>
      <c r="D4380" s="57">
        <v>5.4390000000000001</v>
      </c>
      <c r="E4380" s="57">
        <f t="shared" si="1085"/>
        <v>0</v>
      </c>
      <c r="F4380" s="57">
        <f t="shared" si="1086"/>
        <v>5.4390000000000001</v>
      </c>
      <c r="G4380" s="57">
        <f t="shared" si="1087"/>
        <v>0</v>
      </c>
      <c r="H4380" s="57">
        <f>IF(Q4379&gt;SetUp!$B$56,SetUp!$B$56,Q4379)</f>
        <v>1.5227085108993485E-16</v>
      </c>
      <c r="I4380" s="57">
        <f t="shared" si="1092"/>
        <v>0.18219457634547551</v>
      </c>
      <c r="J4380" s="57">
        <f>MIN(F4380,H4380,(1-EXP(-SetUp!$B$52*H4380/SetUp!$B$56))*F4380)</f>
        <v>0</v>
      </c>
      <c r="K4380" s="57">
        <f t="shared" si="1088"/>
        <v>1.5227085108993485E-16</v>
      </c>
      <c r="L4380" s="57">
        <f>IF(I4380&lt;=0,0,MIN(SetUp!$B$50*I4380^SetUp!$B$55,I4380))</f>
        <v>1.1983635531075132E-3</v>
      </c>
      <c r="M4380" s="57">
        <f t="shared" si="1089"/>
        <v>0.18099621279236799</v>
      </c>
      <c r="N4380" s="57">
        <f>IF(SetUp!$B$62=0,X4380,(B4380-E4380)*(1-(H4380/SetUp!$B$66/SetUp!$B$56)))</f>
        <v>0</v>
      </c>
      <c r="O4380" s="57">
        <f>K4380*SetUp!$B$65</f>
        <v>0</v>
      </c>
      <c r="P4380" s="57">
        <f>MIN(SetUp!$B$54*L4380^SetUp!$B$51,L4380)</f>
        <v>6.8962061359034048E-4</v>
      </c>
      <c r="Q4380" s="57">
        <f t="shared" si="1090"/>
        <v>1.5227085108993485E-16</v>
      </c>
      <c r="R4380" s="57">
        <f>IF((H4380+N4380-O4380)&gt;SetUp!$B$56,T4379+H4380+N4380-O4380-SetUp!$B$56,T4379)</f>
        <v>0</v>
      </c>
      <c r="S4380" s="57">
        <f>R4380*SetUp!$B$65</f>
        <v>0</v>
      </c>
      <c r="T4380" s="57">
        <f>IF((R4380-S4380)&lt;SetUp!$B$53,R4380-S4380,SetUp!$B$53)</f>
        <v>0</v>
      </c>
      <c r="U4380" s="57">
        <f t="shared" si="1091"/>
        <v>0.18099621279236799</v>
      </c>
      <c r="V4380" s="57">
        <f>(L4380-P4380)/1000*SetUp!$B$13*1000000/SetUp!$B$48</f>
        <v>2.8936119648207304E-2</v>
      </c>
      <c r="W4380" s="57">
        <f t="shared" si="1093"/>
        <v>0</v>
      </c>
      <c r="X4380" s="57">
        <f>MAX((SetUp!$B$56*(1-($H4380/SetUp!$B$56)^2)*TANH(($B4380-$D4380)/SetUp!$B$56))/(1+$H4380/SetUp!$B$56*TANH(($B4380-$D4380)/SetUp!$B$56)),0)</f>
        <v>0</v>
      </c>
    </row>
    <row r="4381" spans="1:24" x14ac:dyDescent="0.3">
      <c r="A4381" s="64">
        <v>31043</v>
      </c>
      <c r="B4381" s="57">
        <v>6.0000000000000001E-3</v>
      </c>
      <c r="C4381" s="57"/>
      <c r="D4381" s="57">
        <v>5.4390000000000001</v>
      </c>
      <c r="E4381" s="57">
        <f t="shared" si="1085"/>
        <v>6.0000000000000001E-3</v>
      </c>
      <c r="F4381" s="57">
        <f t="shared" si="1086"/>
        <v>5.4329999999999998</v>
      </c>
      <c r="G4381" s="57">
        <f t="shared" si="1087"/>
        <v>0</v>
      </c>
      <c r="H4381" s="57">
        <f>IF(Q4380&gt;SetUp!$B$56,SetUp!$B$56,Q4380)</f>
        <v>1.5227085108993485E-16</v>
      </c>
      <c r="I4381" s="57">
        <f t="shared" si="1092"/>
        <v>0.18099621279236799</v>
      </c>
      <c r="J4381" s="57">
        <f>MIN(F4381,H4381,(1-EXP(-SetUp!$B$52*H4381/SetUp!$B$56))*F4381)</f>
        <v>0</v>
      </c>
      <c r="K4381" s="57">
        <f t="shared" si="1088"/>
        <v>1.5227085108993485E-16</v>
      </c>
      <c r="L4381" s="57">
        <f>IF(I4381&lt;=0,0,MIN(SetUp!$B$50*I4381^SetUp!$B$55,I4381))</f>
        <v>1.1852555489333921E-3</v>
      </c>
      <c r="M4381" s="57">
        <f t="shared" si="1089"/>
        <v>0.1798109572434346</v>
      </c>
      <c r="N4381" s="57">
        <f>IF(SetUp!$B$62=0,X4381,(B4381-E4381)*(1-(H4381/SetUp!$B$66/SetUp!$B$56)))</f>
        <v>0</v>
      </c>
      <c r="O4381" s="57">
        <f>K4381*SetUp!$B$65</f>
        <v>0</v>
      </c>
      <c r="P4381" s="57">
        <f>MIN(SetUp!$B$54*L4381^SetUp!$B$51,L4381)</f>
        <v>6.8220500120712226E-4</v>
      </c>
      <c r="Q4381" s="57">
        <f t="shared" si="1090"/>
        <v>1.5227085108993485E-16</v>
      </c>
      <c r="R4381" s="57">
        <f>IF((H4381+N4381-O4381)&gt;SetUp!$B$56,T4380+H4381+N4381-O4381-SetUp!$B$56,T4380)</f>
        <v>0</v>
      </c>
      <c r="S4381" s="57">
        <f>R4381*SetUp!$B$65</f>
        <v>0</v>
      </c>
      <c r="T4381" s="57">
        <f>IF((R4381-S4381)&lt;SetUp!$B$53,R4381-S4381,SetUp!$B$53)</f>
        <v>0</v>
      </c>
      <c r="U4381" s="57">
        <f t="shared" si="1091"/>
        <v>0.1798109572434346</v>
      </c>
      <c r="V4381" s="57">
        <f>(L4381-P4381)/1000*SetUp!$B$13*1000000/SetUp!$B$48</f>
        <v>2.8612349592346941E-2</v>
      </c>
      <c r="W4381" s="57">
        <f t="shared" si="1093"/>
        <v>-2.8189256484623115E-18</v>
      </c>
      <c r="X4381" s="57">
        <f>MAX((SetUp!$B$56*(1-($H4381/SetUp!$B$56)^2)*TANH(($B4381-$D4381)/SetUp!$B$56))/(1+$H4381/SetUp!$B$56*TANH(($B4381-$D4381)/SetUp!$B$56)),0)</f>
        <v>0</v>
      </c>
    </row>
    <row r="4382" spans="1:24" x14ac:dyDescent="0.3">
      <c r="A4382" s="64">
        <v>31044</v>
      </c>
      <c r="B4382" s="57">
        <v>0</v>
      </c>
      <c r="C4382" s="57"/>
      <c r="D4382" s="57">
        <v>5.4390000000000001</v>
      </c>
      <c r="E4382" s="57">
        <f t="shared" si="1085"/>
        <v>0</v>
      </c>
      <c r="F4382" s="57">
        <f t="shared" si="1086"/>
        <v>5.4390000000000001</v>
      </c>
      <c r="G4382" s="57">
        <f t="shared" si="1087"/>
        <v>0</v>
      </c>
      <c r="H4382" s="57">
        <f>IF(Q4381&gt;SetUp!$B$56,SetUp!$B$56,Q4381)</f>
        <v>1.5227085108993485E-16</v>
      </c>
      <c r="I4382" s="57">
        <f t="shared" si="1092"/>
        <v>0.1798109572434346</v>
      </c>
      <c r="J4382" s="57">
        <f>MIN(F4382,H4382,(1-EXP(-SetUp!$B$52*H4382/SetUp!$B$56))*F4382)</f>
        <v>0</v>
      </c>
      <c r="K4382" s="57">
        <f t="shared" si="1088"/>
        <v>1.5227085108993485E-16</v>
      </c>
      <c r="L4382" s="57">
        <f>IF(I4382&lt;=0,0,MIN(SetUp!$B$50*I4382^SetUp!$B$55,I4382))</f>
        <v>1.172347710122558E-3</v>
      </c>
      <c r="M4382" s="57">
        <f t="shared" si="1089"/>
        <v>0.17863860953331204</v>
      </c>
      <c r="N4382" s="57">
        <f>IF(SetUp!$B$62=0,X4382,(B4382-E4382)*(1-(H4382/SetUp!$B$66/SetUp!$B$56)))</f>
        <v>0</v>
      </c>
      <c r="O4382" s="57">
        <f>K4382*SetUp!$B$65</f>
        <v>0</v>
      </c>
      <c r="P4382" s="57">
        <f>MIN(SetUp!$B$54*L4382^SetUp!$B$51,L4382)</f>
        <v>6.7490126525216799E-4</v>
      </c>
      <c r="Q4382" s="57">
        <f t="shared" si="1090"/>
        <v>1.5227085108993485E-16</v>
      </c>
      <c r="R4382" s="57">
        <f>IF((H4382+N4382-O4382)&gt;SetUp!$B$56,T4381+H4382+N4382-O4382-SetUp!$B$56,T4381)</f>
        <v>0</v>
      </c>
      <c r="S4382" s="57">
        <f>R4382*SetUp!$B$65</f>
        <v>0</v>
      </c>
      <c r="T4382" s="57">
        <f>IF((R4382-S4382)&lt;SetUp!$B$53,R4382-S4382,SetUp!$B$53)</f>
        <v>0</v>
      </c>
      <c r="U4382" s="57">
        <f t="shared" si="1091"/>
        <v>0.17863860953331204</v>
      </c>
      <c r="V4382" s="57">
        <f>(L4382-P4382)/1000*SetUp!$B$13*1000000/SetUp!$B$48</f>
        <v>2.829360120654625E-2</v>
      </c>
      <c r="W4382" s="57">
        <f t="shared" si="1093"/>
        <v>-4.1199682554449168E-18</v>
      </c>
      <c r="X4382" s="57">
        <f>MAX((SetUp!$B$56*(1-($H4382/SetUp!$B$56)^2)*TANH(($B4382-$D4382)/SetUp!$B$56))/(1+$H4382/SetUp!$B$56*TANH(($B4382-$D4382)/SetUp!$B$56)),0)</f>
        <v>0</v>
      </c>
    </row>
    <row r="4383" spans="1:24" x14ac:dyDescent="0.3">
      <c r="A4383" s="64">
        <v>31045</v>
      </c>
      <c r="B4383" s="57">
        <v>0</v>
      </c>
      <c r="C4383" s="57"/>
      <c r="D4383" s="57">
        <v>5.4390000000000001</v>
      </c>
      <c r="E4383" s="57">
        <f t="shared" si="1085"/>
        <v>0</v>
      </c>
      <c r="F4383" s="57">
        <f t="shared" si="1086"/>
        <v>5.4390000000000001</v>
      </c>
      <c r="G4383" s="57">
        <f t="shared" si="1087"/>
        <v>0</v>
      </c>
      <c r="H4383" s="57">
        <f>IF(Q4382&gt;SetUp!$B$56,SetUp!$B$56,Q4382)</f>
        <v>1.5227085108993485E-16</v>
      </c>
      <c r="I4383" s="57">
        <f t="shared" si="1092"/>
        <v>0.17863860953331204</v>
      </c>
      <c r="J4383" s="57">
        <f>MIN(F4383,H4383,(1-EXP(-SetUp!$B$52*H4383/SetUp!$B$56))*F4383)</f>
        <v>0</v>
      </c>
      <c r="K4383" s="57">
        <f t="shared" si="1088"/>
        <v>1.5227085108993485E-16</v>
      </c>
      <c r="L4383" s="57">
        <f>IF(I4383&lt;=0,0,MIN(SetUp!$B$50*I4383^SetUp!$B$55,I4383))</f>
        <v>1.1596361191211649E-3</v>
      </c>
      <c r="M4383" s="57">
        <f t="shared" si="1089"/>
        <v>0.17747897341419086</v>
      </c>
      <c r="N4383" s="57">
        <f>IF(SetUp!$B$62=0,X4383,(B4383-E4383)*(1-(H4383/SetUp!$B$66/SetUp!$B$56)))</f>
        <v>0</v>
      </c>
      <c r="O4383" s="57">
        <f>K4383*SetUp!$B$65</f>
        <v>0</v>
      </c>
      <c r="P4383" s="57">
        <f>MIN(SetUp!$B$54*L4383^SetUp!$B$51,L4383)</f>
        <v>6.6770723655207287E-4</v>
      </c>
      <c r="Q4383" s="57">
        <f t="shared" si="1090"/>
        <v>1.5227085108993485E-16</v>
      </c>
      <c r="R4383" s="57">
        <f>IF((H4383+N4383-O4383)&gt;SetUp!$B$56,T4382+H4383+N4383-O4383-SetUp!$B$56,T4382)</f>
        <v>0</v>
      </c>
      <c r="S4383" s="57">
        <f>R4383*SetUp!$B$65</f>
        <v>0</v>
      </c>
      <c r="T4383" s="57">
        <f>IF((R4383-S4383)&lt;SetUp!$B$53,R4383-S4383,SetUp!$B$53)</f>
        <v>0</v>
      </c>
      <c r="U4383" s="57">
        <f t="shared" si="1091"/>
        <v>0.17747897341419086</v>
      </c>
      <c r="V4383" s="57">
        <f>(L4383-P4383)/1000*SetUp!$B$13*1000000/SetUp!$B$48</f>
        <v>2.7979775046976702E-2</v>
      </c>
      <c r="W4383" s="57">
        <f t="shared" si="1093"/>
        <v>-1.1926223897340549E-17</v>
      </c>
      <c r="X4383" s="57">
        <f>MAX((SetUp!$B$56*(1-($H4383/SetUp!$B$56)^2)*TANH(($B4383-$D4383)/SetUp!$B$56))/(1+$H4383/SetUp!$B$56*TANH(($B4383-$D4383)/SetUp!$B$56)),0)</f>
        <v>0</v>
      </c>
    </row>
    <row r="4384" spans="1:24" x14ac:dyDescent="0.3">
      <c r="A4384" s="64">
        <v>31046</v>
      </c>
      <c r="B4384" s="57">
        <v>1.78</v>
      </c>
      <c r="C4384" s="57"/>
      <c r="D4384" s="57">
        <v>5.4390000000000001</v>
      </c>
      <c r="E4384" s="57">
        <f t="shared" si="1085"/>
        <v>1.78</v>
      </c>
      <c r="F4384" s="57">
        <f t="shared" si="1086"/>
        <v>3.6589999999999998</v>
      </c>
      <c r="G4384" s="57">
        <f t="shared" si="1087"/>
        <v>0</v>
      </c>
      <c r="H4384" s="57">
        <f>IF(Q4383&gt;SetUp!$B$56,SetUp!$B$56,Q4383)</f>
        <v>1.5227085108993485E-16</v>
      </c>
      <c r="I4384" s="57">
        <f t="shared" si="1092"/>
        <v>0.17747897341419086</v>
      </c>
      <c r="J4384" s="57">
        <f>MIN(F4384,H4384,(1-EXP(-SetUp!$B$52*H4384/SetUp!$B$56))*F4384)</f>
        <v>0</v>
      </c>
      <c r="K4384" s="57">
        <f t="shared" si="1088"/>
        <v>1.5227085108993485E-16</v>
      </c>
      <c r="L4384" s="57">
        <f>IF(I4384&lt;=0,0,MIN(SetUp!$B$50*I4384^SetUp!$B$55,I4384))</f>
        <v>1.147116951771572E-3</v>
      </c>
      <c r="M4384" s="57">
        <f t="shared" si="1089"/>
        <v>0.17633185646241928</v>
      </c>
      <c r="N4384" s="57">
        <f>IF(SetUp!$B$62=0,X4384,(B4384-E4384)*(1-(H4384/SetUp!$B$66/SetUp!$B$56)))</f>
        <v>0</v>
      </c>
      <c r="O4384" s="57">
        <f>K4384*SetUp!$B$65</f>
        <v>0</v>
      </c>
      <c r="P4384" s="57">
        <f>MIN(SetUp!$B$54*L4384^SetUp!$B$51,L4384)</f>
        <v>6.6062079725431324E-4</v>
      </c>
      <c r="Q4384" s="57">
        <f t="shared" si="1090"/>
        <v>1.5227085108993485E-16</v>
      </c>
      <c r="R4384" s="57">
        <f>IF((H4384+N4384-O4384)&gt;SetUp!$B$56,T4383+H4384+N4384-O4384-SetUp!$B$56,T4383)</f>
        <v>0</v>
      </c>
      <c r="S4384" s="57">
        <f>R4384*SetUp!$B$65</f>
        <v>0</v>
      </c>
      <c r="T4384" s="57">
        <f>IF((R4384-S4384)&lt;SetUp!$B$53,R4384-S4384,SetUp!$B$53)</f>
        <v>0</v>
      </c>
      <c r="U4384" s="57">
        <f t="shared" si="1091"/>
        <v>0.17633185646241928</v>
      </c>
      <c r="V4384" s="57">
        <f>(L4384-P4384)/1000*SetUp!$B$13*1000000/SetUp!$B$48</f>
        <v>2.7670774062956732E-2</v>
      </c>
      <c r="W4384" s="57">
        <f t="shared" si="1093"/>
        <v>-3.7513395167998453E-17</v>
      </c>
      <c r="X4384" s="57">
        <f>MAX((SetUp!$B$56*(1-($H4384/SetUp!$B$56)^2)*TANH(($B4384-$D4384)/SetUp!$B$56))/(1+$H4384/SetUp!$B$56*TANH(($B4384-$D4384)/SetUp!$B$56)),0)</f>
        <v>0</v>
      </c>
    </row>
    <row r="4385" spans="1:24" x14ac:dyDescent="0.3">
      <c r="A4385" s="64">
        <v>31047</v>
      </c>
      <c r="B4385" s="57">
        <v>4.8689999999999998</v>
      </c>
      <c r="C4385" s="57"/>
      <c r="D4385" s="57">
        <v>5.4390000000000001</v>
      </c>
      <c r="E4385" s="57">
        <f t="shared" si="1085"/>
        <v>4.8689999999999998</v>
      </c>
      <c r="F4385" s="57">
        <f t="shared" si="1086"/>
        <v>0.57000000000000028</v>
      </c>
      <c r="G4385" s="57">
        <f t="shared" si="1087"/>
        <v>0</v>
      </c>
      <c r="H4385" s="57">
        <f>IF(Q4384&gt;SetUp!$B$56,SetUp!$B$56,Q4384)</f>
        <v>1.5227085108993485E-16</v>
      </c>
      <c r="I4385" s="57">
        <f t="shared" si="1092"/>
        <v>0.17633185646241928</v>
      </c>
      <c r="J4385" s="57">
        <f>MIN(F4385,H4385,(1-EXP(-SetUp!$B$52*H4385/SetUp!$B$56))*F4385)</f>
        <v>0</v>
      </c>
      <c r="K4385" s="57">
        <f t="shared" si="1088"/>
        <v>1.5227085108993485E-16</v>
      </c>
      <c r="L4385" s="57">
        <f>IF(I4385&lt;=0,0,MIN(SetUp!$B$50*I4385^SetUp!$B$55,I4385))</f>
        <v>1.1347864746901115E-3</v>
      </c>
      <c r="M4385" s="57">
        <f t="shared" si="1089"/>
        <v>0.17519706998772916</v>
      </c>
      <c r="N4385" s="57">
        <f>IF(SetUp!$B$62=0,X4385,(B4385-E4385)*(1-(H4385/SetUp!$B$66/SetUp!$B$56)))</f>
        <v>0</v>
      </c>
      <c r="O4385" s="57">
        <f>K4385*SetUp!$B$65</f>
        <v>0</v>
      </c>
      <c r="P4385" s="57">
        <f>MIN(SetUp!$B$54*L4385^SetUp!$B$51,L4385)</f>
        <v>6.5363987939556941E-4</v>
      </c>
      <c r="Q4385" s="57">
        <f t="shared" si="1090"/>
        <v>1.5227085108993485E-16</v>
      </c>
      <c r="R4385" s="57">
        <f>IF((H4385+N4385-O4385)&gt;SetUp!$B$56,T4384+H4385+N4385-O4385-SetUp!$B$56,T4384)</f>
        <v>0</v>
      </c>
      <c r="S4385" s="57">
        <f>R4385*SetUp!$B$65</f>
        <v>0</v>
      </c>
      <c r="T4385" s="57">
        <f>IF((R4385-S4385)&lt;SetUp!$B$53,R4385-S4385,SetUp!$B$53)</f>
        <v>0</v>
      </c>
      <c r="U4385" s="57">
        <f t="shared" si="1091"/>
        <v>0.17519706998772916</v>
      </c>
      <c r="V4385" s="57">
        <f>(L4385-P4385)/1000*SetUp!$B$13*1000000/SetUp!$B$48</f>
        <v>2.7366503529235683E-2</v>
      </c>
      <c r="W4385" s="57">
        <f t="shared" si="1093"/>
        <v>-1.1882855810441129E-16</v>
      </c>
      <c r="X4385" s="57">
        <f>MAX((SetUp!$B$56*(1-($H4385/SetUp!$B$56)^2)*TANH(($B4385-$D4385)/SetUp!$B$56))/(1+$H4385/SetUp!$B$56*TANH(($B4385-$D4385)/SetUp!$B$56)),0)</f>
        <v>0</v>
      </c>
    </row>
    <row r="4386" spans="1:24" x14ac:dyDescent="0.3">
      <c r="A4386" s="64">
        <v>31048</v>
      </c>
      <c r="B4386" s="57">
        <v>3.6739999999999999</v>
      </c>
      <c r="C4386" s="57">
        <v>0</v>
      </c>
      <c r="D4386" s="57">
        <v>5.1120000000000001</v>
      </c>
      <c r="E4386" s="57">
        <f t="shared" si="1085"/>
        <v>3.6739999999999999</v>
      </c>
      <c r="F4386" s="57">
        <f t="shared" si="1086"/>
        <v>1.4380000000000002</v>
      </c>
      <c r="G4386" s="57">
        <f t="shared" si="1087"/>
        <v>0</v>
      </c>
      <c r="H4386" s="57">
        <f>IF(Q4385&gt;SetUp!$B$56,SetUp!$B$56,Q4385)</f>
        <v>1.5227085108993485E-16</v>
      </c>
      <c r="I4386" s="57">
        <f t="shared" si="1092"/>
        <v>0.17519706998772916</v>
      </c>
      <c r="J4386" s="57">
        <f>MIN(F4386,H4386,(1-EXP(-SetUp!$B$52*H4386/SetUp!$B$56))*F4386)</f>
        <v>0</v>
      </c>
      <c r="K4386" s="57">
        <f t="shared" si="1088"/>
        <v>1.5227085108993485E-16</v>
      </c>
      <c r="L4386" s="57">
        <f>IF(I4386&lt;=0,0,MIN(SetUp!$B$50*I4386^SetUp!$B$55,I4386))</f>
        <v>1.1226410427294974E-3</v>
      </c>
      <c r="M4386" s="57">
        <f t="shared" si="1089"/>
        <v>0.17407442894499967</v>
      </c>
      <c r="N4386" s="57">
        <f>IF(SetUp!$B$62=0,X4386,(B4386-E4386)*(1-(H4386/SetUp!$B$66/SetUp!$B$56)))</f>
        <v>0</v>
      </c>
      <c r="O4386" s="57">
        <f>K4386*SetUp!$B$65</f>
        <v>0</v>
      </c>
      <c r="P4386" s="57">
        <f>MIN(SetUp!$B$54*L4386^SetUp!$B$51,L4386)</f>
        <v>6.467624635160097E-4</v>
      </c>
      <c r="Q4386" s="57">
        <f t="shared" si="1090"/>
        <v>1.5227085108993485E-16</v>
      </c>
      <c r="R4386" s="57">
        <f>IF((H4386+N4386-O4386)&gt;SetUp!$B$56,T4385+H4386+N4386-O4386-SetUp!$B$56,T4385)</f>
        <v>0</v>
      </c>
      <c r="S4386" s="57">
        <f>R4386*SetUp!$B$65</f>
        <v>0</v>
      </c>
      <c r="T4386" s="57">
        <f>IF((R4386-S4386)&lt;SetUp!$B$53,R4386-S4386,SetUp!$B$53)</f>
        <v>0</v>
      </c>
      <c r="U4386" s="57">
        <f t="shared" si="1091"/>
        <v>0.17407442894499967</v>
      </c>
      <c r="V4386" s="57">
        <f>(L4386-P4386)/1000*SetUp!$B$13*1000000/SetUp!$B$48</f>
        <v>2.7066870980477879E-2</v>
      </c>
      <c r="W4386" s="57">
        <f t="shared" si="1093"/>
        <v>-1.3552527156068805E-16</v>
      </c>
      <c r="X4386" s="57">
        <f>MAX((SetUp!$B$56*(1-($H4386/SetUp!$B$56)^2)*TANH(($B4386-$D4386)/SetUp!$B$56))/(1+$H4386/SetUp!$B$56*TANH(($B4386-$D4386)/SetUp!$B$56)),0)</f>
        <v>0</v>
      </c>
    </row>
    <row r="4387" spans="1:24" x14ac:dyDescent="0.3">
      <c r="A4387" s="64">
        <v>31049</v>
      </c>
      <c r="B4387" s="57">
        <v>0.28999999999999998</v>
      </c>
      <c r="C4387" s="57">
        <v>0</v>
      </c>
      <c r="D4387" s="57">
        <v>5.1120000000000001</v>
      </c>
      <c r="E4387" s="57">
        <f t="shared" si="1085"/>
        <v>0.28999999999999998</v>
      </c>
      <c r="F4387" s="57">
        <f t="shared" si="1086"/>
        <v>4.8220000000000001</v>
      </c>
      <c r="G4387" s="57">
        <f t="shared" si="1087"/>
        <v>0</v>
      </c>
      <c r="H4387" s="57">
        <f>IF(Q4386&gt;SetUp!$B$56,SetUp!$B$56,Q4386)</f>
        <v>1.5227085108993485E-16</v>
      </c>
      <c r="I4387" s="57">
        <f t="shared" si="1092"/>
        <v>0.17407442894499967</v>
      </c>
      <c r="J4387" s="57">
        <f>MIN(F4387,H4387,(1-EXP(-SetUp!$B$52*H4387/SetUp!$B$56))*F4387)</f>
        <v>0</v>
      </c>
      <c r="K4387" s="57">
        <f t="shared" si="1088"/>
        <v>1.5227085108993485E-16</v>
      </c>
      <c r="L4387" s="57">
        <f>IF(I4387&lt;=0,0,MIN(SetUp!$B$50*I4387^SetUp!$B$55,I4387))</f>
        <v>1.1106770965227972E-3</v>
      </c>
      <c r="M4387" s="57">
        <f t="shared" si="1089"/>
        <v>0.17296375184847687</v>
      </c>
      <c r="N4387" s="57">
        <f>IF(SetUp!$B$62=0,X4387,(B4387-E4387)*(1-(H4387/SetUp!$B$66/SetUp!$B$56)))</f>
        <v>0</v>
      </c>
      <c r="O4387" s="57">
        <f>K4387*SetUp!$B$65</f>
        <v>0</v>
      </c>
      <c r="P4387" s="57">
        <f>MIN(SetUp!$B$54*L4387^SetUp!$B$51,L4387)</f>
        <v>6.3998657731786565E-4</v>
      </c>
      <c r="Q4387" s="57">
        <f t="shared" si="1090"/>
        <v>1.5227085108993485E-16</v>
      </c>
      <c r="R4387" s="57">
        <f>IF((H4387+N4387-O4387)&gt;SetUp!$B$56,T4386+H4387+N4387-O4387-SetUp!$B$56,T4386)</f>
        <v>0</v>
      </c>
      <c r="S4387" s="57">
        <f>R4387*SetUp!$B$65</f>
        <v>0</v>
      </c>
      <c r="T4387" s="57">
        <f>IF((R4387-S4387)&lt;SetUp!$B$53,R4387-S4387,SetUp!$B$53)</f>
        <v>0</v>
      </c>
      <c r="U4387" s="57">
        <f t="shared" si="1091"/>
        <v>0.17296375184847687</v>
      </c>
      <c r="V4387" s="57">
        <f>(L4387-P4387)/1000*SetUp!$B$13*1000000/SetUp!$B$48</f>
        <v>2.6771786147866471E-2</v>
      </c>
      <c r="W4387" s="57">
        <f t="shared" si="1093"/>
        <v>3.0357660829594124E-18</v>
      </c>
      <c r="X4387" s="57">
        <f>MAX((SetUp!$B$56*(1-($H4387/SetUp!$B$56)^2)*TANH(($B4387-$D4387)/SetUp!$B$56))/(1+$H4387/SetUp!$B$56*TANH(($B4387-$D4387)/SetUp!$B$56)),0)</f>
        <v>0</v>
      </c>
    </row>
    <row r="4388" spans="1:24" x14ac:dyDescent="0.3">
      <c r="A4388" s="64">
        <v>31050</v>
      </c>
      <c r="B4388" s="57">
        <v>3.7999999999999999E-2</v>
      </c>
      <c r="C4388" s="57">
        <v>0</v>
      </c>
      <c r="D4388" s="57">
        <v>5.1120000000000001</v>
      </c>
      <c r="E4388" s="57">
        <f t="shared" si="1085"/>
        <v>3.7999999999999999E-2</v>
      </c>
      <c r="F4388" s="57">
        <f t="shared" si="1086"/>
        <v>5.0739999999999998</v>
      </c>
      <c r="G4388" s="57">
        <f t="shared" si="1087"/>
        <v>0</v>
      </c>
      <c r="H4388" s="57">
        <f>IF(Q4387&gt;SetUp!$B$56,SetUp!$B$56,Q4387)</f>
        <v>1.5227085108993485E-16</v>
      </c>
      <c r="I4388" s="57">
        <f t="shared" si="1092"/>
        <v>0.17296375184847687</v>
      </c>
      <c r="J4388" s="57">
        <f>MIN(F4388,H4388,(1-EXP(-SetUp!$B$52*H4388/SetUp!$B$56))*F4388)</f>
        <v>0</v>
      </c>
      <c r="K4388" s="57">
        <f t="shared" si="1088"/>
        <v>1.5227085108993485E-16</v>
      </c>
      <c r="L4388" s="57">
        <f>IF(I4388&lt;=0,0,MIN(SetUp!$B$50*I4388^SetUp!$B$55,I4388))</f>
        <v>1.0988911601060006E-3</v>
      </c>
      <c r="M4388" s="57">
        <f t="shared" si="1089"/>
        <v>0.17186486068837087</v>
      </c>
      <c r="N4388" s="57">
        <f>IF(SetUp!$B$62=0,X4388,(B4388-E4388)*(1-(H4388/SetUp!$B$66/SetUp!$B$56)))</f>
        <v>0</v>
      </c>
      <c r="O4388" s="57">
        <f>K4388*SetUp!$B$65</f>
        <v>0</v>
      </c>
      <c r="P4388" s="57">
        <f>MIN(SetUp!$B$54*L4388^SetUp!$B$51,L4388)</f>
        <v>6.3331029436669779E-4</v>
      </c>
      <c r="Q4388" s="57">
        <f t="shared" si="1090"/>
        <v>1.5227085108993485E-16</v>
      </c>
      <c r="R4388" s="57">
        <f>IF((H4388+N4388-O4388)&gt;SetUp!$B$56,T4387+H4388+N4388-O4388-SetUp!$B$56,T4387)</f>
        <v>0</v>
      </c>
      <c r="S4388" s="57">
        <f>R4388*SetUp!$B$65</f>
        <v>0</v>
      </c>
      <c r="T4388" s="57">
        <f>IF((R4388-S4388)&lt;SetUp!$B$53,R4388-S4388,SetUp!$B$53)</f>
        <v>0</v>
      </c>
      <c r="U4388" s="57">
        <f t="shared" si="1091"/>
        <v>0.17186486068837087</v>
      </c>
      <c r="V4388" s="57">
        <f>(L4388-P4388)/1000*SetUp!$B$13*1000000/SetUp!$B$48</f>
        <v>2.6481160897749722E-2</v>
      </c>
      <c r="W4388" s="57">
        <f t="shared" si="1093"/>
        <v>-1.951563910473908E-18</v>
      </c>
      <c r="X4388" s="57">
        <f>MAX((SetUp!$B$56*(1-($H4388/SetUp!$B$56)^2)*TANH(($B4388-$D4388)/SetUp!$B$56))/(1+$H4388/SetUp!$B$56*TANH(($B4388-$D4388)/SetUp!$B$56)),0)</f>
        <v>0</v>
      </c>
    </row>
    <row r="4389" spans="1:24" x14ac:dyDescent="0.3">
      <c r="A4389" s="64">
        <v>31051</v>
      </c>
      <c r="B4389" s="57">
        <v>4.9390000000000001</v>
      </c>
      <c r="C4389" s="57">
        <v>0</v>
      </c>
      <c r="D4389" s="57">
        <v>5.1120000000000001</v>
      </c>
      <c r="E4389" s="57">
        <f t="shared" si="1085"/>
        <v>4.9390000000000001</v>
      </c>
      <c r="F4389" s="57">
        <f t="shared" si="1086"/>
        <v>0.17300000000000004</v>
      </c>
      <c r="G4389" s="57">
        <f t="shared" si="1087"/>
        <v>0</v>
      </c>
      <c r="H4389" s="57">
        <f>IF(Q4388&gt;SetUp!$B$56,SetUp!$B$56,Q4388)</f>
        <v>1.5227085108993485E-16</v>
      </c>
      <c r="I4389" s="57">
        <f t="shared" si="1092"/>
        <v>0.17186486068837087</v>
      </c>
      <c r="J4389" s="57">
        <f>MIN(F4389,H4389,(1-EXP(-SetUp!$B$52*H4389/SetUp!$B$56))*F4389)</f>
        <v>0</v>
      </c>
      <c r="K4389" s="57">
        <f t="shared" si="1088"/>
        <v>1.5227085108993485E-16</v>
      </c>
      <c r="L4389" s="57">
        <f>IF(I4389&lt;=0,0,MIN(SetUp!$B$50*I4389^SetUp!$B$55,I4389))</f>
        <v>1.0872798386163457E-3</v>
      </c>
      <c r="M4389" s="57">
        <f t="shared" si="1089"/>
        <v>0.17077758084975453</v>
      </c>
      <c r="N4389" s="57">
        <f>IF(SetUp!$B$62=0,X4389,(B4389-E4389)*(1-(H4389/SetUp!$B$66/SetUp!$B$56)))</f>
        <v>0</v>
      </c>
      <c r="O4389" s="57">
        <f>K4389*SetUp!$B$65</f>
        <v>0</v>
      </c>
      <c r="P4389" s="57">
        <f>MIN(SetUp!$B$54*L4389^SetUp!$B$51,L4389)</f>
        <v>6.2673173283381474E-4</v>
      </c>
      <c r="Q4389" s="57">
        <f t="shared" si="1090"/>
        <v>1.5227085108993485E-16</v>
      </c>
      <c r="R4389" s="57">
        <f>IF((H4389+N4389-O4389)&gt;SetUp!$B$56,T4388+H4389+N4389-O4389-SetUp!$B$56,T4388)</f>
        <v>0</v>
      </c>
      <c r="S4389" s="57">
        <f>R4389*SetUp!$B$65</f>
        <v>0</v>
      </c>
      <c r="T4389" s="57">
        <f>IF((R4389-S4389)&lt;SetUp!$B$53,R4389-S4389,SetUp!$B$53)</f>
        <v>0</v>
      </c>
      <c r="U4389" s="57">
        <f t="shared" si="1091"/>
        <v>0.17077758084975453</v>
      </c>
      <c r="V4389" s="57">
        <f>(L4389-P4389)/1000*SetUp!$B$13*1000000/SetUp!$B$48</f>
        <v>2.6194909172255372E-2</v>
      </c>
      <c r="W4389" s="57">
        <f t="shared" si="1093"/>
        <v>6.0715321659188248E-18</v>
      </c>
      <c r="X4389" s="57">
        <f>MAX((SetUp!$B$56*(1-($H4389/SetUp!$B$56)^2)*TANH(($B4389-$D4389)/SetUp!$B$56))/(1+$H4389/SetUp!$B$56*TANH(($B4389-$D4389)/SetUp!$B$56)),0)</f>
        <v>0</v>
      </c>
    </row>
    <row r="4390" spans="1:24" x14ac:dyDescent="0.3">
      <c r="A4390" s="64">
        <v>31052</v>
      </c>
      <c r="B4390" s="57">
        <v>0.39800000000000002</v>
      </c>
      <c r="C4390" s="57">
        <v>0</v>
      </c>
      <c r="D4390" s="57">
        <v>5.1120000000000001</v>
      </c>
      <c r="E4390" s="57">
        <f t="shared" si="1085"/>
        <v>0.39800000000000002</v>
      </c>
      <c r="F4390" s="57">
        <f t="shared" si="1086"/>
        <v>4.7140000000000004</v>
      </c>
      <c r="G4390" s="57">
        <f t="shared" si="1087"/>
        <v>0</v>
      </c>
      <c r="H4390" s="57">
        <f>IF(Q4389&gt;SetUp!$B$56,SetUp!$B$56,Q4389)</f>
        <v>1.5227085108993485E-16</v>
      </c>
      <c r="I4390" s="57">
        <f t="shared" si="1092"/>
        <v>0.17077758084975453</v>
      </c>
      <c r="J4390" s="57">
        <f>MIN(F4390,H4390,(1-EXP(-SetUp!$B$52*H4390/SetUp!$B$56))*F4390)</f>
        <v>0</v>
      </c>
      <c r="K4390" s="57">
        <f t="shared" si="1088"/>
        <v>1.5227085108993485E-16</v>
      </c>
      <c r="L4390" s="57">
        <f>IF(I4390&lt;=0,0,MIN(SetUp!$B$50*I4390^SetUp!$B$55,I4390))</f>
        <v>1.0758398160636794E-3</v>
      </c>
      <c r="M4390" s="57">
        <f t="shared" si="1089"/>
        <v>0.16970174103369084</v>
      </c>
      <c r="N4390" s="57">
        <f>IF(SetUp!$B$62=0,X4390,(B4390-E4390)*(1-(H4390/SetUp!$B$66/SetUp!$B$56)))</f>
        <v>0</v>
      </c>
      <c r="O4390" s="57">
        <f>K4390*SetUp!$B$65</f>
        <v>0</v>
      </c>
      <c r="P4390" s="57">
        <f>MIN(SetUp!$B$54*L4390^SetUp!$B$51,L4390)</f>
        <v>6.2024905427838313E-4</v>
      </c>
      <c r="Q4390" s="57">
        <f t="shared" si="1090"/>
        <v>1.5227085108993485E-16</v>
      </c>
      <c r="R4390" s="57">
        <f>IF((H4390+N4390-O4390)&gt;SetUp!$B$56,T4389+H4390+N4390-O4390-SetUp!$B$56,T4389)</f>
        <v>0</v>
      </c>
      <c r="S4390" s="57">
        <f>R4390*SetUp!$B$65</f>
        <v>0</v>
      </c>
      <c r="T4390" s="57">
        <f>IF((R4390-S4390)&lt;SetUp!$B$53,R4390-S4390,SetUp!$B$53)</f>
        <v>0</v>
      </c>
      <c r="U4390" s="57">
        <f t="shared" si="1091"/>
        <v>0.16970174103369084</v>
      </c>
      <c r="V4390" s="57">
        <f>(L4390-P4390)/1000*SetUp!$B$13*1000000/SetUp!$B$48</f>
        <v>2.5912946931801593E-2</v>
      </c>
      <c r="W4390" s="57">
        <f t="shared" si="1093"/>
        <v>-4.5536491244391186E-18</v>
      </c>
      <c r="X4390" s="57">
        <f>MAX((SetUp!$B$56*(1-($H4390/SetUp!$B$56)^2)*TANH(($B4390-$D4390)/SetUp!$B$56))/(1+$H4390/SetUp!$B$56*TANH(($B4390-$D4390)/SetUp!$B$56)),0)</f>
        <v>0</v>
      </c>
    </row>
    <row r="4391" spans="1:24" x14ac:dyDescent="0.3">
      <c r="A4391" s="64">
        <v>31053</v>
      </c>
      <c r="B4391" s="57">
        <v>1.1739999999999999</v>
      </c>
      <c r="C4391" s="57">
        <v>0</v>
      </c>
      <c r="D4391" s="57">
        <v>5.1120000000000001</v>
      </c>
      <c r="E4391" s="57">
        <f t="shared" si="1085"/>
        <v>1.1739999999999999</v>
      </c>
      <c r="F4391" s="57">
        <f t="shared" si="1086"/>
        <v>3.9380000000000002</v>
      </c>
      <c r="G4391" s="57">
        <f t="shared" si="1087"/>
        <v>0</v>
      </c>
      <c r="H4391" s="57">
        <f>IF(Q4390&gt;SetUp!$B$56,SetUp!$B$56,Q4390)</f>
        <v>1.5227085108993485E-16</v>
      </c>
      <c r="I4391" s="57">
        <f t="shared" si="1092"/>
        <v>0.16970174103369084</v>
      </c>
      <c r="J4391" s="57">
        <f>MIN(F4391,H4391,(1-EXP(-SetUp!$B$52*H4391/SetUp!$B$56))*F4391)</f>
        <v>0</v>
      </c>
      <c r="K4391" s="57">
        <f t="shared" si="1088"/>
        <v>1.5227085108993485E-16</v>
      </c>
      <c r="L4391" s="57">
        <f>IF(I4391&lt;=0,0,MIN(SetUp!$B$50*I4391^SetUp!$B$55,I4391))</f>
        <v>1.064567853172231E-3</v>
      </c>
      <c r="M4391" s="57">
        <f t="shared" si="1089"/>
        <v>0.1686371731805186</v>
      </c>
      <c r="N4391" s="57">
        <f>IF(SetUp!$B$62=0,X4391,(B4391-E4391)*(1-(H4391/SetUp!$B$66/SetUp!$B$56)))</f>
        <v>0</v>
      </c>
      <c r="O4391" s="57">
        <f>K4391*SetUp!$B$65</f>
        <v>0</v>
      </c>
      <c r="P4391" s="57">
        <f>MIN(SetUp!$B$54*L4391^SetUp!$B$51,L4391)</f>
        <v>6.1386046246779023E-4</v>
      </c>
      <c r="Q4391" s="57">
        <f t="shared" si="1090"/>
        <v>1.5227085108993485E-16</v>
      </c>
      <c r="R4391" s="57">
        <f>IF((H4391+N4391-O4391)&gt;SetUp!$B$56,T4390+H4391+N4391-O4391-SetUp!$B$56,T4390)</f>
        <v>0</v>
      </c>
      <c r="S4391" s="57">
        <f>R4391*SetUp!$B$65</f>
        <v>0</v>
      </c>
      <c r="T4391" s="57">
        <f>IF((R4391-S4391)&lt;SetUp!$B$53,R4391-S4391,SetUp!$B$53)</f>
        <v>0</v>
      </c>
      <c r="U4391" s="57">
        <f t="shared" si="1091"/>
        <v>0.1686371731805186</v>
      </c>
      <c r="V4391" s="57">
        <f>(L4391-P4391)/1000*SetUp!$B$13*1000000/SetUp!$B$48</f>
        <v>2.5635192099437064E-2</v>
      </c>
      <c r="W4391" s="57">
        <f t="shared" si="1093"/>
        <v>1.5178830414797062E-17</v>
      </c>
      <c r="X4391" s="57">
        <f>MAX((SetUp!$B$56*(1-($H4391/SetUp!$B$56)^2)*TANH(($B4391-$D4391)/SetUp!$B$56))/(1+$H4391/SetUp!$B$56*TANH(($B4391-$D4391)/SetUp!$B$56)),0)</f>
        <v>0</v>
      </c>
    </row>
    <row r="4392" spans="1:24" x14ac:dyDescent="0.3">
      <c r="A4392" s="64">
        <v>31054</v>
      </c>
      <c r="B4392" s="57">
        <v>2.4350000000000001</v>
      </c>
      <c r="C4392" s="57">
        <v>0</v>
      </c>
      <c r="D4392" s="57">
        <v>5.1120000000000001</v>
      </c>
      <c r="E4392" s="57">
        <f t="shared" si="1085"/>
        <v>2.4350000000000001</v>
      </c>
      <c r="F4392" s="57">
        <f t="shared" si="1086"/>
        <v>2.677</v>
      </c>
      <c r="G4392" s="57">
        <f t="shared" si="1087"/>
        <v>0</v>
      </c>
      <c r="H4392" s="57">
        <f>IF(Q4391&gt;SetUp!$B$56,SetUp!$B$56,Q4391)</f>
        <v>1.5227085108993485E-16</v>
      </c>
      <c r="I4392" s="57">
        <f t="shared" si="1092"/>
        <v>0.1686371731805186</v>
      </c>
      <c r="J4392" s="57">
        <f>MIN(F4392,H4392,(1-EXP(-SetUp!$B$52*H4392/SetUp!$B$56))*F4392)</f>
        <v>0</v>
      </c>
      <c r="K4392" s="57">
        <f t="shared" si="1088"/>
        <v>1.5227085108993485E-16</v>
      </c>
      <c r="L4392" s="57">
        <f>IF(I4392&lt;=0,0,MIN(SetUp!$B$50*I4392^SetUp!$B$55,I4392))</f>
        <v>1.0534607852902898E-3</v>
      </c>
      <c r="M4392" s="57">
        <f t="shared" si="1089"/>
        <v>0.16758371239522832</v>
      </c>
      <c r="N4392" s="57">
        <f>IF(SetUp!$B$62=0,X4392,(B4392-E4392)*(1-(H4392/SetUp!$B$66/SetUp!$B$56)))</f>
        <v>0</v>
      </c>
      <c r="O4392" s="57">
        <f>K4392*SetUp!$B$65</f>
        <v>0</v>
      </c>
      <c r="P4392" s="57">
        <f>MIN(SetUp!$B$54*L4392^SetUp!$B$51,L4392)</f>
        <v>6.0756420223493149E-4</v>
      </c>
      <c r="Q4392" s="57">
        <f t="shared" si="1090"/>
        <v>1.5227085108993485E-16</v>
      </c>
      <c r="R4392" s="57">
        <f>IF((H4392+N4392-O4392)&gt;SetUp!$B$56,T4391+H4392+N4392-O4392-SetUp!$B$56,T4391)</f>
        <v>0</v>
      </c>
      <c r="S4392" s="57">
        <f>R4392*SetUp!$B$65</f>
        <v>0</v>
      </c>
      <c r="T4392" s="57">
        <f>IF((R4392-S4392)&lt;SetUp!$B$53,R4392-S4392,SetUp!$B$53)</f>
        <v>0</v>
      </c>
      <c r="U4392" s="57">
        <f t="shared" si="1091"/>
        <v>0.16758371239522832</v>
      </c>
      <c r="V4392" s="57">
        <f>(L4392-P4392)/1000*SetUp!$B$13*1000000/SetUp!$B$48</f>
        <v>2.5361564506943147E-2</v>
      </c>
      <c r="W4392" s="57">
        <f t="shared" si="1093"/>
        <v>1.7303866672868651E-16</v>
      </c>
      <c r="X4392" s="57">
        <f>MAX((SetUp!$B$56*(1-($H4392/SetUp!$B$56)^2)*TANH(($B4392-$D4392)/SetUp!$B$56))/(1+$H4392/SetUp!$B$56*TANH(($B4392-$D4392)/SetUp!$B$56)),0)</f>
        <v>0</v>
      </c>
    </row>
    <row r="4393" spans="1:24" x14ac:dyDescent="0.3">
      <c r="A4393" s="64">
        <v>31055</v>
      </c>
      <c r="B4393" s="57">
        <v>2.0939999999999999</v>
      </c>
      <c r="C4393" s="57">
        <v>0</v>
      </c>
      <c r="D4393" s="57">
        <v>5.1120000000000001</v>
      </c>
      <c r="E4393" s="57">
        <f t="shared" si="1085"/>
        <v>2.0939999999999999</v>
      </c>
      <c r="F4393" s="57">
        <f t="shared" si="1086"/>
        <v>3.0180000000000002</v>
      </c>
      <c r="G4393" s="57">
        <f t="shared" si="1087"/>
        <v>0</v>
      </c>
      <c r="H4393" s="57">
        <f>IF(Q4392&gt;SetUp!$B$56,SetUp!$B$56,Q4392)</f>
        <v>1.5227085108993485E-16</v>
      </c>
      <c r="I4393" s="57">
        <f t="shared" si="1092"/>
        <v>0.16758371239522832</v>
      </c>
      <c r="J4393" s="57">
        <f>MIN(F4393,H4393,(1-EXP(-SetUp!$B$52*H4393/SetUp!$B$56))*F4393)</f>
        <v>0</v>
      </c>
      <c r="K4393" s="57">
        <f t="shared" si="1088"/>
        <v>1.5227085108993485E-16</v>
      </c>
      <c r="L4393" s="57">
        <f>IF(I4393&lt;=0,0,MIN(SetUp!$B$50*I4393^SetUp!$B$55,I4393))</f>
        <v>1.0425155203653753E-3</v>
      </c>
      <c r="M4393" s="57">
        <f t="shared" si="1089"/>
        <v>0.16654119687486293</v>
      </c>
      <c r="N4393" s="57">
        <f>IF(SetUp!$B$62=0,X4393,(B4393-E4393)*(1-(H4393/SetUp!$B$66/SetUp!$B$56)))</f>
        <v>0</v>
      </c>
      <c r="O4393" s="57">
        <f>K4393*SetUp!$B$65</f>
        <v>0</v>
      </c>
      <c r="P4393" s="57">
        <f>MIN(SetUp!$B$54*L4393^SetUp!$B$51,L4393)</f>
        <v>6.0135855837109098E-4</v>
      </c>
      <c r="Q4393" s="57">
        <f t="shared" si="1090"/>
        <v>1.5227085108993485E-16</v>
      </c>
      <c r="R4393" s="57">
        <f>IF((H4393+N4393-O4393)&gt;SetUp!$B$56,T4392+H4393+N4393-O4393-SetUp!$B$56,T4392)</f>
        <v>0</v>
      </c>
      <c r="S4393" s="57">
        <f>R4393*SetUp!$B$65</f>
        <v>0</v>
      </c>
      <c r="T4393" s="57">
        <f>IF((R4393-S4393)&lt;SetUp!$B$53,R4393-S4393,SetUp!$B$53)</f>
        <v>0</v>
      </c>
      <c r="U4393" s="57">
        <f t="shared" si="1091"/>
        <v>0.16654119687486293</v>
      </c>
      <c r="V4393" s="57">
        <f>(L4393-P4393)/1000*SetUp!$B$13*1000000/SetUp!$B$48</f>
        <v>2.5091985842636656E-2</v>
      </c>
      <c r="W4393" s="57">
        <f t="shared" si="1093"/>
        <v>-1.1926223897340549E-16</v>
      </c>
      <c r="X4393" s="57">
        <f>MAX((SetUp!$B$56*(1-($H4393/SetUp!$B$56)^2)*TANH(($B4393-$D4393)/SetUp!$B$56))/(1+$H4393/SetUp!$B$56*TANH(($B4393-$D4393)/SetUp!$B$56)),0)</f>
        <v>0</v>
      </c>
    </row>
    <row r="4394" spans="1:24" x14ac:dyDescent="0.3">
      <c r="A4394" s="64">
        <v>31056</v>
      </c>
      <c r="B4394" s="57">
        <v>4.91</v>
      </c>
      <c r="C4394" s="57">
        <v>0</v>
      </c>
      <c r="D4394" s="57">
        <v>5.1120000000000001</v>
      </c>
      <c r="E4394" s="57">
        <f t="shared" si="1085"/>
        <v>4.91</v>
      </c>
      <c r="F4394" s="57">
        <f t="shared" si="1086"/>
        <v>0.20199999999999996</v>
      </c>
      <c r="G4394" s="57">
        <f t="shared" si="1087"/>
        <v>0</v>
      </c>
      <c r="H4394" s="57">
        <f>IF(Q4393&gt;SetUp!$B$56,SetUp!$B$56,Q4393)</f>
        <v>1.5227085108993485E-16</v>
      </c>
      <c r="I4394" s="57">
        <f t="shared" si="1092"/>
        <v>0.16654119687486293</v>
      </c>
      <c r="J4394" s="57">
        <f>MIN(F4394,H4394,(1-EXP(-SetUp!$B$52*H4394/SetUp!$B$56))*F4394)</f>
        <v>0</v>
      </c>
      <c r="K4394" s="57">
        <f t="shared" si="1088"/>
        <v>1.5227085108993485E-16</v>
      </c>
      <c r="L4394" s="57">
        <f>IF(I4394&lt;=0,0,MIN(SetUp!$B$50*I4394^SetUp!$B$55,I4394))</f>
        <v>1.0317290369825762E-3</v>
      </c>
      <c r="M4394" s="57">
        <f t="shared" si="1089"/>
        <v>0.16550946783788037</v>
      </c>
      <c r="N4394" s="57">
        <f>IF(SetUp!$B$62=0,X4394,(B4394-E4394)*(1-(H4394/SetUp!$B$66/SetUp!$B$56)))</f>
        <v>0</v>
      </c>
      <c r="O4394" s="57">
        <f>K4394*SetUp!$B$65</f>
        <v>0</v>
      </c>
      <c r="P4394" s="57">
        <f>MIN(SetUp!$B$54*L4394^SetUp!$B$51,L4394)</f>
        <v>5.9524185455317132E-4</v>
      </c>
      <c r="Q4394" s="57">
        <f t="shared" si="1090"/>
        <v>1.5227085108993485E-16</v>
      </c>
      <c r="R4394" s="57">
        <f>IF((H4394+N4394-O4394)&gt;SetUp!$B$56,T4393+H4394+N4394-O4394-SetUp!$B$56,T4393)</f>
        <v>0</v>
      </c>
      <c r="S4394" s="57">
        <f>R4394*SetUp!$B$65</f>
        <v>0</v>
      </c>
      <c r="T4394" s="57">
        <f>IF((R4394-S4394)&lt;SetUp!$B$53,R4394-S4394,SetUp!$B$53)</f>
        <v>0</v>
      </c>
      <c r="U4394" s="57">
        <f t="shared" si="1091"/>
        <v>0.16550946783788037</v>
      </c>
      <c r="V4394" s="57">
        <f>(L4394-P4394)/1000*SetUp!$B$13*1000000/SetUp!$B$48</f>
        <v>2.4826379600811761E-2</v>
      </c>
      <c r="W4394" s="57">
        <f t="shared" si="1093"/>
        <v>-4.3281350725621337E-16</v>
      </c>
      <c r="X4394" s="57">
        <f>MAX((SetUp!$B$56*(1-($H4394/SetUp!$B$56)^2)*TANH(($B4394-$D4394)/SetUp!$B$56))/(1+$H4394/SetUp!$B$56*TANH(($B4394-$D4394)/SetUp!$B$56)),0)</f>
        <v>0</v>
      </c>
    </row>
    <row r="4395" spans="1:24" x14ac:dyDescent="0.3">
      <c r="A4395" s="64">
        <v>31057</v>
      </c>
      <c r="B4395" s="57">
        <v>0.189</v>
      </c>
      <c r="C4395" s="57">
        <v>0</v>
      </c>
      <c r="D4395" s="57">
        <v>5.1120000000000001</v>
      </c>
      <c r="E4395" s="57">
        <f t="shared" si="1085"/>
        <v>0.189</v>
      </c>
      <c r="F4395" s="57">
        <f t="shared" si="1086"/>
        <v>4.923</v>
      </c>
      <c r="G4395" s="57">
        <f t="shared" si="1087"/>
        <v>0</v>
      </c>
      <c r="H4395" s="57">
        <f>IF(Q4394&gt;SetUp!$B$56,SetUp!$B$56,Q4394)</f>
        <v>1.5227085108993485E-16</v>
      </c>
      <c r="I4395" s="57">
        <f t="shared" si="1092"/>
        <v>0.16550946783788037</v>
      </c>
      <c r="J4395" s="57">
        <f>MIN(F4395,H4395,(1-EXP(-SetUp!$B$52*H4395/SetUp!$B$56))*F4395)</f>
        <v>0</v>
      </c>
      <c r="K4395" s="57">
        <f t="shared" si="1088"/>
        <v>1.5227085108993485E-16</v>
      </c>
      <c r="L4395" s="57">
        <f>IF(I4395&lt;=0,0,MIN(SetUp!$B$50*I4395^SetUp!$B$55,I4395))</f>
        <v>1.0210983824638421E-3</v>
      </c>
      <c r="M4395" s="57">
        <f t="shared" si="1089"/>
        <v>0.16448836945541653</v>
      </c>
      <c r="N4395" s="57">
        <f>IF(SetUp!$B$62=0,X4395,(B4395-E4395)*(1-(H4395/SetUp!$B$66/SetUp!$B$56)))</f>
        <v>0</v>
      </c>
      <c r="O4395" s="57">
        <f>K4395*SetUp!$B$65</f>
        <v>0</v>
      </c>
      <c r="P4395" s="57">
        <f>MIN(SetUp!$B$54*L4395^SetUp!$B$51,L4395)</f>
        <v>5.8921245230408067E-4</v>
      </c>
      <c r="Q4395" s="57">
        <f t="shared" si="1090"/>
        <v>1.5227085108993485E-16</v>
      </c>
      <c r="R4395" s="57">
        <f>IF((H4395+N4395-O4395)&gt;SetUp!$B$56,T4394+H4395+N4395-O4395-SetUp!$B$56,T4394)</f>
        <v>0</v>
      </c>
      <c r="S4395" s="57">
        <f>R4395*SetUp!$B$65</f>
        <v>0</v>
      </c>
      <c r="T4395" s="57">
        <f>IF((R4395-S4395)&lt;SetUp!$B$53,R4395-S4395,SetUp!$B$53)</f>
        <v>0</v>
      </c>
      <c r="U4395" s="57">
        <f t="shared" si="1091"/>
        <v>0.16448836945541653</v>
      </c>
      <c r="V4395" s="57">
        <f>(L4395-P4395)/1000*SetUp!$B$13*1000000/SetUp!$B$48</f>
        <v>2.4564671032762934E-2</v>
      </c>
      <c r="W4395" s="57">
        <f t="shared" si="1093"/>
        <v>5.6378512969246231E-18</v>
      </c>
      <c r="X4395" s="57">
        <f>MAX((SetUp!$B$56*(1-($H4395/SetUp!$B$56)^2)*TANH(($B4395-$D4395)/SetUp!$B$56))/(1+$H4395/SetUp!$B$56*TANH(($B4395-$D4395)/SetUp!$B$56)),0)</f>
        <v>0</v>
      </c>
    </row>
    <row r="4396" spans="1:24" x14ac:dyDescent="0.3">
      <c r="A4396" s="64">
        <v>31058</v>
      </c>
      <c r="B4396" s="57">
        <v>3.7189999999999999</v>
      </c>
      <c r="C4396" s="57">
        <v>0</v>
      </c>
      <c r="D4396" s="57">
        <v>5.1120000000000001</v>
      </c>
      <c r="E4396" s="57">
        <f t="shared" si="1085"/>
        <v>3.7189999999999999</v>
      </c>
      <c r="F4396" s="57">
        <f t="shared" si="1086"/>
        <v>1.3930000000000002</v>
      </c>
      <c r="G4396" s="57">
        <f t="shared" si="1087"/>
        <v>0</v>
      </c>
      <c r="H4396" s="57">
        <f>IF(Q4395&gt;SetUp!$B$56,SetUp!$B$56,Q4395)</f>
        <v>1.5227085108993485E-16</v>
      </c>
      <c r="I4396" s="57">
        <f t="shared" si="1092"/>
        <v>0.16448836945541653</v>
      </c>
      <c r="J4396" s="57">
        <f>MIN(F4396,H4396,(1-EXP(-SetUp!$B$52*H4396/SetUp!$B$56))*F4396)</f>
        <v>0</v>
      </c>
      <c r="K4396" s="57">
        <f t="shared" si="1088"/>
        <v>1.5227085108993485E-16</v>
      </c>
      <c r="L4396" s="57">
        <f>IF(I4396&lt;=0,0,MIN(SetUp!$B$50*I4396^SetUp!$B$55,I4396))</f>
        <v>1.0106206710260787E-3</v>
      </c>
      <c r="M4396" s="57">
        <f t="shared" si="1089"/>
        <v>0.16347774878439045</v>
      </c>
      <c r="N4396" s="57">
        <f>IF(SetUp!$B$62=0,X4396,(B4396-E4396)*(1-(H4396/SetUp!$B$66/SetUp!$B$56)))</f>
        <v>0</v>
      </c>
      <c r="O4396" s="57">
        <f>K4396*SetUp!$B$65</f>
        <v>0</v>
      </c>
      <c r="P4396" s="57">
        <f>MIN(SetUp!$B$54*L4396^SetUp!$B$51,L4396)</f>
        <v>5.8326874998509157E-4</v>
      </c>
      <c r="Q4396" s="57">
        <f t="shared" si="1090"/>
        <v>1.5227085108993485E-16</v>
      </c>
      <c r="R4396" s="57">
        <f>IF((H4396+N4396-O4396)&gt;SetUp!$B$56,T4395+H4396+N4396-O4396-SetUp!$B$56,T4395)</f>
        <v>0</v>
      </c>
      <c r="S4396" s="57">
        <f>R4396*SetUp!$B$65</f>
        <v>0</v>
      </c>
      <c r="T4396" s="57">
        <f>IF((R4396-S4396)&lt;SetUp!$B$53,R4396-S4396,SetUp!$B$53)</f>
        <v>0</v>
      </c>
      <c r="U4396" s="57">
        <f t="shared" si="1091"/>
        <v>0.16347774878439045</v>
      </c>
      <c r="V4396" s="57">
        <f>(L4396-P4396)/1000*SetUp!$B$13*1000000/SetUp!$B$48</f>
        <v>2.4306787099333947E-2</v>
      </c>
      <c r="W4396" s="57">
        <f t="shared" si="1093"/>
        <v>-6.9388939039072284E-18</v>
      </c>
      <c r="X4396" s="57">
        <f>MAX((SetUp!$B$56*(1-($H4396/SetUp!$B$56)^2)*TANH(($B4396-$D4396)/SetUp!$B$56))/(1+$H4396/SetUp!$B$56*TANH(($B4396-$D4396)/SetUp!$B$56)),0)</f>
        <v>0</v>
      </c>
    </row>
    <row r="4397" spans="1:24" x14ac:dyDescent="0.3">
      <c r="A4397" s="64">
        <v>31059</v>
      </c>
      <c r="B4397" s="57">
        <v>7.923</v>
      </c>
      <c r="C4397" s="57">
        <v>0</v>
      </c>
      <c r="D4397" s="57">
        <v>5.1120000000000001</v>
      </c>
      <c r="E4397" s="57">
        <f t="shared" si="1085"/>
        <v>5.1120000000000001</v>
      </c>
      <c r="F4397" s="57">
        <f t="shared" si="1086"/>
        <v>0</v>
      </c>
      <c r="G4397" s="57">
        <f t="shared" si="1087"/>
        <v>1.8062020965392556E-3</v>
      </c>
      <c r="H4397" s="57">
        <f>IF(Q4396&gt;SetUp!$B$56,SetUp!$B$56,Q4396)</f>
        <v>1.5227085108993485E-16</v>
      </c>
      <c r="I4397" s="57">
        <f t="shared" si="1092"/>
        <v>0.1652839508809297</v>
      </c>
      <c r="J4397" s="57">
        <f>MIN(F4397,H4397,(1-EXP(-SetUp!$B$52*H4397/SetUp!$B$56))*F4397)</f>
        <v>0</v>
      </c>
      <c r="K4397" s="57">
        <f t="shared" si="1088"/>
        <v>1.5227085108993485E-16</v>
      </c>
      <c r="L4397" s="57">
        <f>IF(I4397&lt;=0,0,MIN(SetUp!$B$50*I4397^SetUp!$B$55,I4397))</f>
        <v>1.0187805855917888E-3</v>
      </c>
      <c r="M4397" s="57">
        <f t="shared" si="1089"/>
        <v>0.16426517029533791</v>
      </c>
      <c r="N4397" s="57">
        <f>IF(SetUp!$B$62=0,X4397,(B4397-E4397)*(1-(H4397/SetUp!$B$66/SetUp!$B$56)))</f>
        <v>2.8091937979034607</v>
      </c>
      <c r="O4397" s="57">
        <f>K4397*SetUp!$B$65</f>
        <v>0</v>
      </c>
      <c r="P4397" s="57">
        <f>MIN(SetUp!$B$54*L4397^SetUp!$B$51,L4397)</f>
        <v>5.8789772299689205E-4</v>
      </c>
      <c r="Q4397" s="57">
        <f t="shared" si="1090"/>
        <v>2.8091937979034607</v>
      </c>
      <c r="R4397" s="57">
        <f>IF((H4397+N4397-O4397)&gt;SetUp!$B$56,T4396+H4397+N4397-O4397-SetUp!$B$56,T4396)</f>
        <v>0</v>
      </c>
      <c r="S4397" s="57">
        <f>R4397*SetUp!$B$65</f>
        <v>0</v>
      </c>
      <c r="T4397" s="57">
        <f>IF((R4397-S4397)&lt;SetUp!$B$53,R4397-S4397,SetUp!$B$53)</f>
        <v>0</v>
      </c>
      <c r="U4397" s="57">
        <f t="shared" si="1091"/>
        <v>0.16426517029533791</v>
      </c>
      <c r="V4397" s="57">
        <f>(L4397-P4397)/1000*SetUp!$B$13*1000000/SetUp!$B$48</f>
        <v>2.4507618873769427E-2</v>
      </c>
      <c r="W4397" s="57">
        <f t="shared" si="1093"/>
        <v>-1.1644331332494318E-16</v>
      </c>
      <c r="X4397" s="57">
        <f>MAX((SetUp!$B$56*(1-($H4397/SetUp!$B$56)^2)*TANH(($B4397-$D4397)/SetUp!$B$56))/(1+$H4397/SetUp!$B$56*TANH(($B4397-$D4397)/SetUp!$B$56)),0)</f>
        <v>2.8091937979034607</v>
      </c>
    </row>
    <row r="4398" spans="1:24" x14ac:dyDescent="0.3">
      <c r="A4398" s="64">
        <v>31060</v>
      </c>
      <c r="B4398" s="57">
        <v>2.173</v>
      </c>
      <c r="C4398" s="57">
        <v>0</v>
      </c>
      <c r="D4398" s="57">
        <v>5.1120000000000001</v>
      </c>
      <c r="E4398" s="57">
        <f t="shared" si="1085"/>
        <v>2.173</v>
      </c>
      <c r="F4398" s="57">
        <f t="shared" si="1086"/>
        <v>2.9390000000000001</v>
      </c>
      <c r="G4398" s="57">
        <f t="shared" si="1087"/>
        <v>0</v>
      </c>
      <c r="H4398" s="57">
        <f>IF(Q4397&gt;SetUp!$B$56,SetUp!$B$56,Q4397)</f>
        <v>2.8091937979034607</v>
      </c>
      <c r="I4398" s="57">
        <f t="shared" si="1092"/>
        <v>0.16426517029533791</v>
      </c>
      <c r="J4398" s="57">
        <f>MIN(F4398,H4398,(1-EXP(-SetUp!$B$52*H4398/SetUp!$B$56))*F4398)</f>
        <v>1.0441629289233683</v>
      </c>
      <c r="K4398" s="57">
        <f t="shared" si="1088"/>
        <v>1.7650308689800924</v>
      </c>
      <c r="L4398" s="57">
        <f>IF(I4398&lt;=0,0,MIN(SetUp!$B$50*I4398^SetUp!$B$55,I4398))</f>
        <v>1.0083361362300577E-3</v>
      </c>
      <c r="M4398" s="57">
        <f t="shared" si="1089"/>
        <v>0.16325683415910786</v>
      </c>
      <c r="N4398" s="57">
        <f>IF(SetUp!$B$62=0,X4398,(B4398-E4398)*(1-(H4398/SetUp!$B$66/SetUp!$B$56)))</f>
        <v>0</v>
      </c>
      <c r="O4398" s="57">
        <f>K4398*SetUp!$B$65</f>
        <v>0</v>
      </c>
      <c r="P4398" s="57">
        <f>MIN(SetUp!$B$54*L4398^SetUp!$B$51,L4398)</f>
        <v>5.8197266070807922E-4</v>
      </c>
      <c r="Q4398" s="57">
        <f t="shared" si="1090"/>
        <v>1.7650308689800924</v>
      </c>
      <c r="R4398" s="57">
        <f>IF((H4398+N4398-O4398)&gt;SetUp!$B$56,T4397+H4398+N4398-O4398-SetUp!$B$56,T4397)</f>
        <v>0</v>
      </c>
      <c r="S4398" s="57">
        <f>R4398*SetUp!$B$65</f>
        <v>0</v>
      </c>
      <c r="T4398" s="57">
        <f>IF((R4398-S4398)&lt;SetUp!$B$53,R4398-S4398,SetUp!$B$53)</f>
        <v>0</v>
      </c>
      <c r="U4398" s="57">
        <f t="shared" si="1091"/>
        <v>0.16325683415910786</v>
      </c>
      <c r="V4398" s="57">
        <f>(L4398-P4398)/1000*SetUp!$B$13*1000000/SetUp!$B$48</f>
        <v>2.4250566608429613E-2</v>
      </c>
      <c r="W4398" s="57">
        <f t="shared" si="1093"/>
        <v>1.9840899756484731E-16</v>
      </c>
      <c r="X4398" s="57">
        <f>MAX((SetUp!$B$56*(1-($H4398/SetUp!$B$56)^2)*TANH(($B4398-$D4398)/SetUp!$B$56))/(1+$H4398/SetUp!$B$56*TANH(($B4398-$D4398)/SetUp!$B$56)),0)</f>
        <v>0</v>
      </c>
    </row>
    <row r="4399" spans="1:24" x14ac:dyDescent="0.3">
      <c r="A4399" s="64">
        <v>31061</v>
      </c>
      <c r="B4399" s="57">
        <v>0</v>
      </c>
      <c r="C4399" s="57">
        <v>0</v>
      </c>
      <c r="D4399" s="57">
        <v>5.1120000000000001</v>
      </c>
      <c r="E4399" s="57">
        <f t="shared" si="1085"/>
        <v>0</v>
      </c>
      <c r="F4399" s="57">
        <f t="shared" si="1086"/>
        <v>5.1120000000000001</v>
      </c>
      <c r="G4399" s="57">
        <f t="shared" si="1087"/>
        <v>0</v>
      </c>
      <c r="H4399" s="57">
        <f>IF(Q4398&gt;SetUp!$B$56,SetUp!$B$56,Q4398)</f>
        <v>1.7650308689800924</v>
      </c>
      <c r="I4399" s="57">
        <f t="shared" si="1092"/>
        <v>0.16325683415910786</v>
      </c>
      <c r="J4399" s="57">
        <f>MIN(F4399,H4399,(1-EXP(-SetUp!$B$52*H4399/SetUp!$B$56))*F4399)</f>
        <v>1.2321183763659498</v>
      </c>
      <c r="K4399" s="57">
        <f t="shared" si="1088"/>
        <v>0.53291249261414264</v>
      </c>
      <c r="L4399" s="57">
        <f>IF(I4399&lt;=0,0,MIN(SetUp!$B$50*I4399^SetUp!$B$55,I4399))</f>
        <v>9.9804119737787931E-4</v>
      </c>
      <c r="M4399" s="57">
        <f t="shared" si="1089"/>
        <v>0.16225879296172999</v>
      </c>
      <c r="N4399" s="57">
        <f>IF(SetUp!$B$62=0,X4399,(B4399-E4399)*(1-(H4399/SetUp!$B$66/SetUp!$B$56)))</f>
        <v>0</v>
      </c>
      <c r="O4399" s="57">
        <f>K4399*SetUp!$B$65</f>
        <v>0</v>
      </c>
      <c r="P4399" s="57">
        <f>MIN(SetUp!$B$54*L4399^SetUp!$B$51,L4399)</f>
        <v>5.7613139286657447E-4</v>
      </c>
      <c r="Q4399" s="57">
        <f t="shared" si="1090"/>
        <v>0.53291249261414264</v>
      </c>
      <c r="R4399" s="57">
        <f>IF((H4399+N4399-O4399)&gt;SetUp!$B$56,T4398+H4399+N4399-O4399-SetUp!$B$56,T4398)</f>
        <v>0</v>
      </c>
      <c r="S4399" s="57">
        <f>R4399*SetUp!$B$65</f>
        <v>0</v>
      </c>
      <c r="T4399" s="57">
        <f>IF((R4399-S4399)&lt;SetUp!$B$53,R4399-S4399,SetUp!$B$53)</f>
        <v>0</v>
      </c>
      <c r="U4399" s="57">
        <f t="shared" si="1091"/>
        <v>0.16225879296172999</v>
      </c>
      <c r="V4399" s="57">
        <f>(L4399-P4399)/1000*SetUp!$B$13*1000000/SetUp!$B$48</f>
        <v>2.3997252120446916E-2</v>
      </c>
      <c r="W4399" s="57">
        <f t="shared" si="1093"/>
        <v>9.3458227268250482E-17</v>
      </c>
      <c r="X4399" s="57">
        <f>MAX((SetUp!$B$56*(1-($H4399/SetUp!$B$56)^2)*TANH(($B4399-$D4399)/SetUp!$B$56))/(1+$H4399/SetUp!$B$56*TANH(($B4399-$D4399)/SetUp!$B$56)),0)</f>
        <v>0</v>
      </c>
    </row>
    <row r="4400" spans="1:24" x14ac:dyDescent="0.3">
      <c r="A4400" s="64">
        <v>31062</v>
      </c>
      <c r="B4400" s="57">
        <v>2.0830000000000002</v>
      </c>
      <c r="C4400" s="57">
        <v>0</v>
      </c>
      <c r="D4400" s="57">
        <v>5.1120000000000001</v>
      </c>
      <c r="E4400" s="57">
        <f t="shared" si="1085"/>
        <v>2.0830000000000002</v>
      </c>
      <c r="F4400" s="57">
        <f t="shared" si="1086"/>
        <v>3.0289999999999999</v>
      </c>
      <c r="G4400" s="57">
        <f t="shared" si="1087"/>
        <v>0</v>
      </c>
      <c r="H4400" s="57">
        <f>IF(Q4399&gt;SetUp!$B$56,SetUp!$B$56,Q4399)</f>
        <v>0.53291249261414264</v>
      </c>
      <c r="I4400" s="57">
        <f t="shared" si="1092"/>
        <v>0.16225879296172999</v>
      </c>
      <c r="J4400" s="57">
        <f>MIN(F4400,H4400,(1-EXP(-SetUp!$B$52*H4400/SetUp!$B$56))*F4400)</f>
        <v>0.24200221127646707</v>
      </c>
      <c r="K4400" s="57">
        <f t="shared" si="1088"/>
        <v>0.2909102813376756</v>
      </c>
      <c r="L4400" s="57">
        <f>IF(I4400&lt;=0,0,MIN(SetUp!$B$50*I4400^SetUp!$B$55,I4400))</f>
        <v>9.878930254560523E-4</v>
      </c>
      <c r="M4400" s="57">
        <f t="shared" si="1089"/>
        <v>0.16127089993627394</v>
      </c>
      <c r="N4400" s="57">
        <f>IF(SetUp!$B$62=0,X4400,(B4400-E4400)*(1-(H4400/SetUp!$B$66/SetUp!$B$56)))</f>
        <v>0</v>
      </c>
      <c r="O4400" s="57">
        <f>K4400*SetUp!$B$65</f>
        <v>0</v>
      </c>
      <c r="P4400" s="57">
        <f>MIN(SetUp!$B$54*L4400^SetUp!$B$51,L4400)</f>
        <v>5.7037239616589553E-4</v>
      </c>
      <c r="Q4400" s="57">
        <f t="shared" si="1090"/>
        <v>0.2909102813376756</v>
      </c>
      <c r="R4400" s="57">
        <f>IF((H4400+N4400-O4400)&gt;SetUp!$B$56,T4399+H4400+N4400-O4400-SetUp!$B$56,T4399)</f>
        <v>0</v>
      </c>
      <c r="S4400" s="57">
        <f>R4400*SetUp!$B$65</f>
        <v>0</v>
      </c>
      <c r="T4400" s="57">
        <f>IF((R4400-S4400)&lt;SetUp!$B$53,R4400-S4400,SetUp!$B$53)</f>
        <v>0</v>
      </c>
      <c r="U4400" s="57">
        <f t="shared" si="1091"/>
        <v>0.16127089993627394</v>
      </c>
      <c r="V4400" s="57">
        <f>(L4400-P4400)/1000*SetUp!$B$13*1000000/SetUp!$B$48</f>
        <v>2.3747606003536426E-2</v>
      </c>
      <c r="W4400" s="57">
        <f t="shared" si="1093"/>
        <v>2.0296264668928643E-16</v>
      </c>
      <c r="X4400" s="57">
        <f>MAX((SetUp!$B$56*(1-($H4400/SetUp!$B$56)^2)*TANH(($B4400-$D4400)/SetUp!$B$56))/(1+$H4400/SetUp!$B$56*TANH(($B4400-$D4400)/SetUp!$B$56)),0)</f>
        <v>0</v>
      </c>
    </row>
    <row r="4401" spans="1:24" x14ac:dyDescent="0.3">
      <c r="A4401" s="64">
        <v>31063</v>
      </c>
      <c r="B4401" s="57">
        <v>2.6309999999999998</v>
      </c>
      <c r="C4401" s="57">
        <v>0</v>
      </c>
      <c r="D4401" s="57">
        <v>5.1120000000000001</v>
      </c>
      <c r="E4401" s="57">
        <f t="shared" si="1085"/>
        <v>2.6309999999999998</v>
      </c>
      <c r="F4401" s="57">
        <f t="shared" si="1086"/>
        <v>2.4810000000000003</v>
      </c>
      <c r="G4401" s="57">
        <f t="shared" si="1087"/>
        <v>0</v>
      </c>
      <c r="H4401" s="57">
        <f>IF(Q4400&gt;SetUp!$B$56,SetUp!$B$56,Q4400)</f>
        <v>0.2909102813376756</v>
      </c>
      <c r="I4401" s="57">
        <f t="shared" si="1092"/>
        <v>0.16127089993627394</v>
      </c>
      <c r="J4401" s="57">
        <f>MIN(F4401,H4401,(1-EXP(-SetUp!$B$52*H4401/SetUp!$B$56))*F4401)</f>
        <v>0.11024854798878658</v>
      </c>
      <c r="K4401" s="57">
        <f t="shared" si="1088"/>
        <v>0.18066173334888902</v>
      </c>
      <c r="L4401" s="57">
        <f>IF(I4401&lt;=0,0,MIN(SetUp!$B$50*I4401^SetUp!$B$55,I4401))</f>
        <v>9.7788893822524652E-4</v>
      </c>
      <c r="M4401" s="57">
        <f t="shared" si="1089"/>
        <v>0.16029301099804869</v>
      </c>
      <c r="N4401" s="57">
        <f>IF(SetUp!$B$62=0,X4401,(B4401-E4401)*(1-(H4401/SetUp!$B$66/SetUp!$B$56)))</f>
        <v>0</v>
      </c>
      <c r="O4401" s="57">
        <f>K4401*SetUp!$B$65</f>
        <v>0</v>
      </c>
      <c r="P4401" s="57">
        <f>MIN(SetUp!$B$54*L4401^SetUp!$B$51,L4401)</f>
        <v>5.6469418109784605E-4</v>
      </c>
      <c r="Q4401" s="57">
        <f t="shared" si="1090"/>
        <v>0.18066173334888902</v>
      </c>
      <c r="R4401" s="57">
        <f>IF((H4401+N4401-O4401)&gt;SetUp!$B$56,T4400+H4401+N4401-O4401-SetUp!$B$56,T4400)</f>
        <v>0</v>
      </c>
      <c r="S4401" s="57">
        <f>R4401*SetUp!$B$65</f>
        <v>0</v>
      </c>
      <c r="T4401" s="57">
        <f>IF((R4401-S4401)&lt;SetUp!$B$53,R4401-S4401,SetUp!$B$53)</f>
        <v>0</v>
      </c>
      <c r="U4401" s="57">
        <f t="shared" si="1091"/>
        <v>0.16029301099804869</v>
      </c>
      <c r="V4401" s="57">
        <f>(L4401-P4401)/1000*SetUp!$B$13*1000000/SetUp!$B$48</f>
        <v>2.3501560417914819E-2</v>
      </c>
      <c r="W4401" s="57">
        <f t="shared" si="1093"/>
        <v>9.9963440303163509E-17</v>
      </c>
      <c r="X4401" s="57">
        <f>MAX((SetUp!$B$56*(1-($H4401/SetUp!$B$56)^2)*TANH(($B4401-$D4401)/SetUp!$B$56))/(1+$H4401/SetUp!$B$56*TANH(($B4401-$D4401)/SetUp!$B$56)),0)</f>
        <v>0</v>
      </c>
    </row>
    <row r="4402" spans="1:24" x14ac:dyDescent="0.3">
      <c r="A4402" s="64">
        <v>31064</v>
      </c>
      <c r="B4402" s="57">
        <v>4.8250000000000002</v>
      </c>
      <c r="C4402" s="57">
        <v>0</v>
      </c>
      <c r="D4402" s="57">
        <v>5.1120000000000001</v>
      </c>
      <c r="E4402" s="57">
        <f t="shared" si="1085"/>
        <v>4.8250000000000002</v>
      </c>
      <c r="F4402" s="57">
        <f t="shared" si="1086"/>
        <v>0.28699999999999992</v>
      </c>
      <c r="G4402" s="57">
        <f t="shared" si="1087"/>
        <v>0</v>
      </c>
      <c r="H4402" s="57">
        <f>IF(Q4401&gt;SetUp!$B$56,SetUp!$B$56,Q4401)</f>
        <v>0.18066173334888902</v>
      </c>
      <c r="I4402" s="57">
        <f t="shared" si="1092"/>
        <v>0.16029301099804869</v>
      </c>
      <c r="J4402" s="57">
        <f>MIN(F4402,H4402,(1-EXP(-SetUp!$B$52*H4402/SetUp!$B$56))*F4402)</f>
        <v>7.9882711228767174E-3</v>
      </c>
      <c r="K4402" s="57">
        <f t="shared" si="1088"/>
        <v>0.17267346222601229</v>
      </c>
      <c r="L4402" s="57">
        <f>IF(I4402&lt;=0,0,MIN(SetUp!$B$50*I4402^SetUp!$B$55,I4402))</f>
        <v>9.6802631317056075E-4</v>
      </c>
      <c r="M4402" s="57">
        <f t="shared" si="1089"/>
        <v>0.15932498468487813</v>
      </c>
      <c r="N4402" s="57">
        <f>IF(SetUp!$B$62=0,X4402,(B4402-E4402)*(1-(H4402/SetUp!$B$66/SetUp!$B$56)))</f>
        <v>0</v>
      </c>
      <c r="O4402" s="57">
        <f>K4402*SetUp!$B$65</f>
        <v>0</v>
      </c>
      <c r="P4402" s="57">
        <f>MIN(SetUp!$B$54*L4402^SetUp!$B$51,L4402)</f>
        <v>5.5909529106811526E-4</v>
      </c>
      <c r="Q4402" s="57">
        <f t="shared" si="1090"/>
        <v>0.17267346222601229</v>
      </c>
      <c r="R4402" s="57">
        <f>IF((H4402+N4402-O4402)&gt;SetUp!$B$56,T4401+H4402+N4402-O4402-SetUp!$B$56,T4401)</f>
        <v>0</v>
      </c>
      <c r="S4402" s="57">
        <f>R4402*SetUp!$B$65</f>
        <v>0</v>
      </c>
      <c r="T4402" s="57">
        <f>IF((R4402-S4402)&lt;SetUp!$B$53,R4402-S4402,SetUp!$B$53)</f>
        <v>0</v>
      </c>
      <c r="U4402" s="57">
        <f t="shared" si="1091"/>
        <v>0.15932498468487813</v>
      </c>
      <c r="V4402" s="57">
        <f>(L4402-P4402)/1000*SetUp!$B$13*1000000/SetUp!$B$48</f>
        <v>2.3259049048720306E-2</v>
      </c>
      <c r="W4402" s="57">
        <f t="shared" si="1093"/>
        <v>4.1091262337200618E-16</v>
      </c>
      <c r="X4402" s="57">
        <f>MAX((SetUp!$B$56*(1-($H4402/SetUp!$B$56)^2)*TANH(($B4402-$D4402)/SetUp!$B$56))/(1+$H4402/SetUp!$B$56*TANH(($B4402-$D4402)/SetUp!$B$56)),0)</f>
        <v>0</v>
      </c>
    </row>
    <row r="4403" spans="1:24" x14ac:dyDescent="0.3">
      <c r="A4403" s="64">
        <v>31065</v>
      </c>
      <c r="B4403" s="57">
        <v>3.0910000000000002</v>
      </c>
      <c r="C4403" s="57">
        <v>0</v>
      </c>
      <c r="D4403" s="57">
        <v>5.1120000000000001</v>
      </c>
      <c r="E4403" s="57">
        <f t="shared" si="1085"/>
        <v>3.0910000000000002</v>
      </c>
      <c r="F4403" s="57">
        <f t="shared" si="1086"/>
        <v>2.0209999999999999</v>
      </c>
      <c r="G4403" s="57">
        <f t="shared" si="1087"/>
        <v>0</v>
      </c>
      <c r="H4403" s="57">
        <f>IF(Q4402&gt;SetUp!$B$56,SetUp!$B$56,Q4402)</f>
        <v>0.17267346222601229</v>
      </c>
      <c r="I4403" s="57">
        <f t="shared" si="1092"/>
        <v>0.15932498468487813</v>
      </c>
      <c r="J4403" s="57">
        <f>MIN(F4403,H4403,(1-EXP(-SetUp!$B$52*H4403/SetUp!$B$56))*F4403)</f>
        <v>5.3798036676718126E-2</v>
      </c>
      <c r="K4403" s="57">
        <f t="shared" si="1088"/>
        <v>0.11887542554929417</v>
      </c>
      <c r="L4403" s="57">
        <f>IF(I4403&lt;=0,0,MIN(SetUp!$B$50*I4403^SetUp!$B$55,I4403))</f>
        <v>9.5830258593500826E-4</v>
      </c>
      <c r="M4403" s="57">
        <f t="shared" si="1089"/>
        <v>0.15836668209894311</v>
      </c>
      <c r="N4403" s="57">
        <f>IF(SetUp!$B$62=0,X4403,(B4403-E4403)*(1-(H4403/SetUp!$B$66/SetUp!$B$56)))</f>
        <v>0</v>
      </c>
      <c r="O4403" s="57">
        <f>K4403*SetUp!$B$65</f>
        <v>0</v>
      </c>
      <c r="P4403" s="57">
        <f>MIN(SetUp!$B$54*L4403^SetUp!$B$51,L4403)</f>
        <v>5.5357430153852021E-4</v>
      </c>
      <c r="Q4403" s="57">
        <f t="shared" si="1090"/>
        <v>0.11887542554929417</v>
      </c>
      <c r="R4403" s="57">
        <f>IF((H4403+N4403-O4403)&gt;SetUp!$B$56,T4402+H4403+N4403-O4403-SetUp!$B$56,T4402)</f>
        <v>0</v>
      </c>
      <c r="S4403" s="57">
        <f>R4403*SetUp!$B$65</f>
        <v>0</v>
      </c>
      <c r="T4403" s="57">
        <f>IF((R4403-S4403)&lt;SetUp!$B$53,R4403-S4403,SetUp!$B$53)</f>
        <v>0</v>
      </c>
      <c r="U4403" s="57">
        <f t="shared" si="1091"/>
        <v>0.15836668209894311</v>
      </c>
      <c r="V4403" s="57">
        <f>(L4403-P4403)/1000*SetUp!$B$13*1000000/SetUp!$B$48</f>
        <v>2.3020007065700288E-2</v>
      </c>
      <c r="W4403" s="57">
        <f t="shared" si="1093"/>
        <v>2.4806545706468341E-16</v>
      </c>
      <c r="X4403" s="57">
        <f>MAX((SetUp!$B$56*(1-($H4403/SetUp!$B$56)^2)*TANH(($B4403-$D4403)/SetUp!$B$56))/(1+$H4403/SetUp!$B$56*TANH(($B4403-$D4403)/SetUp!$B$56)),0)</f>
        <v>0</v>
      </c>
    </row>
    <row r="4404" spans="1:24" x14ac:dyDescent="0.3">
      <c r="A4404" s="64">
        <v>31066</v>
      </c>
      <c r="B4404" s="57">
        <v>8.7279999999999998</v>
      </c>
      <c r="C4404" s="57">
        <v>0</v>
      </c>
      <c r="D4404" s="57">
        <v>5.1120000000000001</v>
      </c>
      <c r="E4404" s="57">
        <f t="shared" si="1085"/>
        <v>5.1120000000000001</v>
      </c>
      <c r="F4404" s="57">
        <f t="shared" si="1086"/>
        <v>0</v>
      </c>
      <c r="G4404" s="57">
        <f t="shared" si="1087"/>
        <v>4.2339135414177775E-3</v>
      </c>
      <c r="H4404" s="57">
        <f>IF(Q4403&gt;SetUp!$B$56,SetUp!$B$56,Q4403)</f>
        <v>0.11887542554929417</v>
      </c>
      <c r="I4404" s="57">
        <f t="shared" si="1092"/>
        <v>0.16260059564036089</v>
      </c>
      <c r="J4404" s="57">
        <f>MIN(F4404,H4404,(1-EXP(-SetUp!$B$52*H4404/SetUp!$B$56))*F4404)</f>
        <v>0</v>
      </c>
      <c r="K4404" s="57">
        <f t="shared" si="1088"/>
        <v>0.11887542554929417</v>
      </c>
      <c r="L4404" s="57">
        <f>IF(I4404&lt;=0,0,MIN(SetUp!$B$50*I4404^SetUp!$B$55,I4404))</f>
        <v>9.9136383403869563E-4</v>
      </c>
      <c r="M4404" s="57">
        <f t="shared" si="1089"/>
        <v>0.1616092318063222</v>
      </c>
      <c r="N4404" s="57">
        <f>IF(SetUp!$B$62=0,X4404,(B4404-E4404)*(1-(H4404/SetUp!$B$66/SetUp!$B$56)))</f>
        <v>3.6117660864585819</v>
      </c>
      <c r="O4404" s="57">
        <f>K4404*SetUp!$B$65</f>
        <v>0</v>
      </c>
      <c r="P4404" s="57">
        <f>MIN(SetUp!$B$54*L4404^SetUp!$B$51,L4404)</f>
        <v>5.7234216168522097E-4</v>
      </c>
      <c r="Q4404" s="57">
        <f t="shared" si="1090"/>
        <v>3.730641512007876</v>
      </c>
      <c r="R4404" s="57">
        <f>IF((H4404+N4404-O4404)&gt;SetUp!$B$56,T4403+H4404+N4404-O4404-SetUp!$B$56,T4403)</f>
        <v>0</v>
      </c>
      <c r="S4404" s="57">
        <f>R4404*SetUp!$B$65</f>
        <v>0</v>
      </c>
      <c r="T4404" s="57">
        <f>IF((R4404-S4404)&lt;SetUp!$B$53,R4404-S4404,SetUp!$B$53)</f>
        <v>0</v>
      </c>
      <c r="U4404" s="57">
        <f t="shared" si="1091"/>
        <v>0.1616092318063222</v>
      </c>
      <c r="V4404" s="57">
        <f>(L4404-P4404)/1000*SetUp!$B$13*1000000/SetUp!$B$48</f>
        <v>2.3832981855078469E-2</v>
      </c>
      <c r="W4404" s="57">
        <f t="shared" si="1093"/>
        <v>-6.0932162093685349E-16</v>
      </c>
      <c r="X4404" s="57">
        <f>MAX((SetUp!$B$56*(1-($H4404/SetUp!$B$56)^2)*TANH(($B4404-$D4404)/SetUp!$B$56))/(1+$H4404/SetUp!$B$56*TANH(($B4404-$D4404)/SetUp!$B$56)),0)</f>
        <v>3.6117660864585819</v>
      </c>
    </row>
    <row r="4405" spans="1:24" x14ac:dyDescent="0.3">
      <c r="A4405" s="64">
        <v>31067</v>
      </c>
      <c r="B4405" s="57">
        <v>1.1359999999999999</v>
      </c>
      <c r="C4405" s="57">
        <v>0</v>
      </c>
      <c r="D4405" s="57">
        <v>5.1120000000000001</v>
      </c>
      <c r="E4405" s="57">
        <f t="shared" si="1085"/>
        <v>1.1359999999999999</v>
      </c>
      <c r="F4405" s="57">
        <f t="shared" si="1086"/>
        <v>3.976</v>
      </c>
      <c r="G4405" s="57">
        <f t="shared" si="1087"/>
        <v>0</v>
      </c>
      <c r="H4405" s="57">
        <f>IF(Q4404&gt;SetUp!$B$56,SetUp!$B$56,Q4404)</f>
        <v>3.730641512007876</v>
      </c>
      <c r="I4405" s="57">
        <f t="shared" si="1092"/>
        <v>0.1616092318063222</v>
      </c>
      <c r="J4405" s="57">
        <f>MIN(F4405,H4405,(1-EXP(-SetUp!$B$52*H4405/SetUp!$B$56))*F4405)</f>
        <v>1.7563188653152344</v>
      </c>
      <c r="K4405" s="57">
        <f t="shared" si="1088"/>
        <v>1.9743226466926416</v>
      </c>
      <c r="L4405" s="57">
        <f>IF(I4405&lt;=0,0,MIN(SetUp!$B$50*I4405^SetUp!$B$55,I4405))</f>
        <v>9.8131053406836418E-4</v>
      </c>
      <c r="M4405" s="57">
        <f t="shared" si="1089"/>
        <v>0.16062792127225384</v>
      </c>
      <c r="N4405" s="57">
        <f>IF(SetUp!$B$62=0,X4405,(B4405-E4405)*(1-(H4405/SetUp!$B$66/SetUp!$B$56)))</f>
        <v>0</v>
      </c>
      <c r="O4405" s="57">
        <f>K4405*SetUp!$B$65</f>
        <v>0</v>
      </c>
      <c r="P4405" s="57">
        <f>MIN(SetUp!$B$54*L4405^SetUp!$B$51,L4405)</f>
        <v>5.66636353730061E-4</v>
      </c>
      <c r="Q4405" s="57">
        <f t="shared" si="1090"/>
        <v>1.9743226466926416</v>
      </c>
      <c r="R4405" s="57">
        <f>IF((H4405+N4405-O4405)&gt;SetUp!$B$56,T4404+H4405+N4405-O4405-SetUp!$B$56,T4404)</f>
        <v>0</v>
      </c>
      <c r="S4405" s="57">
        <f>R4405*SetUp!$B$65</f>
        <v>0</v>
      </c>
      <c r="T4405" s="57">
        <f>IF((R4405-S4405)&lt;SetUp!$B$53,R4405-S4405,SetUp!$B$53)</f>
        <v>0</v>
      </c>
      <c r="U4405" s="57">
        <f t="shared" si="1091"/>
        <v>0.16062792127225384</v>
      </c>
      <c r="V4405" s="57">
        <f>(L4405-P4405)/1000*SetUp!$B$13*1000000/SetUp!$B$48</f>
        <v>2.3585706582344428E-2</v>
      </c>
      <c r="W4405" s="57">
        <f t="shared" si="1093"/>
        <v>6.0715321659188248E-18</v>
      </c>
      <c r="X4405" s="57">
        <f>MAX((SetUp!$B$56*(1-($H4405/SetUp!$B$56)^2)*TANH(($B4405-$D4405)/SetUp!$B$56))/(1+$H4405/SetUp!$B$56*TANH(($B4405-$D4405)/SetUp!$B$56)),0)</f>
        <v>0</v>
      </c>
    </row>
    <row r="4406" spans="1:24" x14ac:dyDescent="0.3">
      <c r="A4406" s="64">
        <v>31068</v>
      </c>
      <c r="B4406" s="57">
        <v>2.9169999999999998</v>
      </c>
      <c r="C4406" s="57">
        <v>0</v>
      </c>
      <c r="D4406" s="57">
        <v>5.1120000000000001</v>
      </c>
      <c r="E4406" s="57">
        <f t="shared" si="1085"/>
        <v>2.9169999999999998</v>
      </c>
      <c r="F4406" s="57">
        <f t="shared" si="1086"/>
        <v>2.1950000000000003</v>
      </c>
      <c r="G4406" s="57">
        <f t="shared" si="1087"/>
        <v>0</v>
      </c>
      <c r="H4406" s="57">
        <f>IF(Q4405&gt;SetUp!$B$56,SetUp!$B$56,Q4405)</f>
        <v>1.9743226466926416</v>
      </c>
      <c r="I4406" s="57">
        <f t="shared" si="1092"/>
        <v>0.16062792127225384</v>
      </c>
      <c r="J4406" s="57">
        <f>MIN(F4406,H4406,(1-EXP(-SetUp!$B$52*H4406/SetUp!$B$56))*F4406)</f>
        <v>0.58264775741893471</v>
      </c>
      <c r="K4406" s="57">
        <f t="shared" si="1088"/>
        <v>1.3916748892737068</v>
      </c>
      <c r="L4406" s="57">
        <f>IF(I4406&lt;=0,0,MIN(SetUp!$B$50*I4406^SetUp!$B$55,I4406))</f>
        <v>9.7139959080579747E-4</v>
      </c>
      <c r="M4406" s="57">
        <f t="shared" si="1089"/>
        <v>0.15965652168144803</v>
      </c>
      <c r="N4406" s="57">
        <f>IF(SetUp!$B$62=0,X4406,(B4406-E4406)*(1-(H4406/SetUp!$B$66/SetUp!$B$56)))</f>
        <v>0</v>
      </c>
      <c r="O4406" s="57">
        <f>K4406*SetUp!$B$65</f>
        <v>0</v>
      </c>
      <c r="P4406" s="57">
        <f>MIN(SetUp!$B$54*L4406^SetUp!$B$51,L4406)</f>
        <v>5.6101036768133104E-4</v>
      </c>
      <c r="Q4406" s="57">
        <f t="shared" si="1090"/>
        <v>1.3916748892737068</v>
      </c>
      <c r="R4406" s="57">
        <f>IF((H4406+N4406-O4406)&gt;SetUp!$B$56,T4405+H4406+N4406-O4406-SetUp!$B$56,T4405)</f>
        <v>0</v>
      </c>
      <c r="S4406" s="57">
        <f>R4406*SetUp!$B$65</f>
        <v>0</v>
      </c>
      <c r="T4406" s="57">
        <f>IF((R4406-S4406)&lt;SetUp!$B$53,R4406-S4406,SetUp!$B$53)</f>
        <v>0</v>
      </c>
      <c r="U4406" s="57">
        <f t="shared" si="1091"/>
        <v>0.15965652168144803</v>
      </c>
      <c r="V4406" s="57">
        <f>(L4406-P4406)/1000*SetUp!$B$13*1000000/SetUp!$B$48</f>
        <v>2.3341988144217885E-2</v>
      </c>
      <c r="W4406" s="57">
        <f t="shared" si="1093"/>
        <v>-3.6819505777607731E-16</v>
      </c>
      <c r="X4406" s="57">
        <f>MAX((SetUp!$B$56*(1-($H4406/SetUp!$B$56)^2)*TANH(($B4406-$D4406)/SetUp!$B$56))/(1+$H4406/SetUp!$B$56*TANH(($B4406-$D4406)/SetUp!$B$56)),0)</f>
        <v>0</v>
      </c>
    </row>
    <row r="4407" spans="1:24" x14ac:dyDescent="0.3">
      <c r="A4407" s="64">
        <v>31069</v>
      </c>
      <c r="B4407" s="57">
        <v>6.673</v>
      </c>
      <c r="C4407" s="57">
        <v>0</v>
      </c>
      <c r="D4407" s="57">
        <v>5.1120000000000001</v>
      </c>
      <c r="E4407" s="57">
        <f t="shared" si="1085"/>
        <v>5.1120000000000001</v>
      </c>
      <c r="F4407" s="57">
        <f t="shared" si="1086"/>
        <v>0</v>
      </c>
      <c r="G4407" s="57">
        <f t="shared" si="1087"/>
        <v>1.8741863721489782E-3</v>
      </c>
      <c r="H4407" s="57">
        <f>IF(Q4406&gt;SetUp!$B$56,SetUp!$B$56,Q4406)</f>
        <v>1.3916748892737068</v>
      </c>
      <c r="I4407" s="57">
        <f t="shared" si="1092"/>
        <v>0.16153070805359701</v>
      </c>
      <c r="J4407" s="57">
        <f>MIN(F4407,H4407,(1-EXP(-SetUp!$B$52*H4407/SetUp!$B$56))*F4407)</f>
        <v>0</v>
      </c>
      <c r="K4407" s="57">
        <f t="shared" si="1088"/>
        <v>1.3916748892737068</v>
      </c>
      <c r="L4407" s="57">
        <f>IF(I4407&lt;=0,0,MIN(SetUp!$B$50*I4407^SetUp!$B$55,I4407))</f>
        <v>9.8051598679322195E-4</v>
      </c>
      <c r="M4407" s="57">
        <f t="shared" si="1089"/>
        <v>0.16055019206680379</v>
      </c>
      <c r="N4407" s="57">
        <f>IF(SetUp!$B$62=0,X4407,(B4407-E4407)*(1-(H4407/SetUp!$B$66/SetUp!$B$56)))</f>
        <v>1.559125813627851</v>
      </c>
      <c r="O4407" s="57">
        <f>K4407*SetUp!$B$65</f>
        <v>0</v>
      </c>
      <c r="P4407" s="57">
        <f>MIN(SetUp!$B$54*L4407^SetUp!$B$51,L4407)</f>
        <v>5.6618536160414894E-4</v>
      </c>
      <c r="Q4407" s="57">
        <f t="shared" si="1090"/>
        <v>2.9508007029015575</v>
      </c>
      <c r="R4407" s="57">
        <f>IF((H4407+N4407-O4407)&gt;SetUp!$B$56,T4406+H4407+N4407-O4407-SetUp!$B$56,T4406)</f>
        <v>0</v>
      </c>
      <c r="S4407" s="57">
        <f>R4407*SetUp!$B$65</f>
        <v>0</v>
      </c>
      <c r="T4407" s="57">
        <f>IF((R4407-S4407)&lt;SetUp!$B$53,R4407-S4407,SetUp!$B$53)</f>
        <v>0</v>
      </c>
      <c r="U4407" s="57">
        <f t="shared" si="1091"/>
        <v>0.16055019206680379</v>
      </c>
      <c r="V4407" s="57">
        <f>(L4407-P4407)/1000*SetUp!$B$13*1000000/SetUp!$B$48</f>
        <v>2.3566165961469539E-2</v>
      </c>
      <c r="W4407" s="57">
        <f t="shared" si="1093"/>
        <v>1.706534219492184E-16</v>
      </c>
      <c r="X4407" s="57">
        <f>MAX((SetUp!$B$56*(1-($H4407/SetUp!$B$56)^2)*TANH(($B4407-$D4407)/SetUp!$B$56))/(1+$H4407/SetUp!$B$56*TANH(($B4407-$D4407)/SetUp!$B$56)),0)</f>
        <v>1.559125813627851</v>
      </c>
    </row>
    <row r="4408" spans="1:24" x14ac:dyDescent="0.3">
      <c r="A4408" s="64">
        <v>31070</v>
      </c>
      <c r="B4408" s="57">
        <v>19.43</v>
      </c>
      <c r="C4408" s="57">
        <v>0</v>
      </c>
      <c r="D4408" s="57">
        <v>5.1120000000000001</v>
      </c>
      <c r="E4408" s="57">
        <f t="shared" si="1085"/>
        <v>5.1120000000000001</v>
      </c>
      <c r="F4408" s="57">
        <f t="shared" si="1086"/>
        <v>0</v>
      </c>
      <c r="G4408" s="57">
        <f t="shared" si="1087"/>
        <v>0.40528442315473434</v>
      </c>
      <c r="H4408" s="57">
        <f>IF(Q4407&gt;SetUp!$B$56,SetUp!$B$56,Q4407)</f>
        <v>2.9508007029015575</v>
      </c>
      <c r="I4408" s="57">
        <f t="shared" si="1092"/>
        <v>0.56583461522153811</v>
      </c>
      <c r="J4408" s="57">
        <f>MIN(F4408,H4408,(1-EXP(-SetUp!$B$52*H4408/SetUp!$B$56))*F4408)</f>
        <v>0</v>
      </c>
      <c r="K4408" s="57">
        <f t="shared" si="1088"/>
        <v>2.9508007029015575</v>
      </c>
      <c r="L4408" s="57">
        <f>IF(I4408&lt;=0,0,MIN(SetUp!$B$50*I4408^SetUp!$B$55,I4408))</f>
        <v>7.9221921392058185E-3</v>
      </c>
      <c r="M4408" s="57">
        <f t="shared" si="1089"/>
        <v>0.55791242308233224</v>
      </c>
      <c r="N4408" s="57">
        <f>IF(SetUp!$B$62=0,X4408,(B4408-E4408)*(1-(H4408/SetUp!$B$66/SetUp!$B$56)))</f>
        <v>13.912715576845265</v>
      </c>
      <c r="O4408" s="57">
        <f>K4408*SetUp!$B$65</f>
        <v>0</v>
      </c>
      <c r="P4408" s="57">
        <f>MIN(SetUp!$B$54*L4408^SetUp!$B$51,L4408)</f>
        <v>4.4148186809180095E-3</v>
      </c>
      <c r="Q4408" s="57">
        <f t="shared" si="1090"/>
        <v>16.863516279746822</v>
      </c>
      <c r="R4408" s="57">
        <f>IF((H4408+N4408-O4408)&gt;SetUp!$B$56,T4407+H4408+N4408-O4408-SetUp!$B$56,T4407)</f>
        <v>0</v>
      </c>
      <c r="S4408" s="57">
        <f>R4408*SetUp!$B$65</f>
        <v>0</v>
      </c>
      <c r="T4408" s="57">
        <f>IF((R4408-S4408)&lt;SetUp!$B$53,R4408-S4408,SetUp!$B$53)</f>
        <v>0</v>
      </c>
      <c r="U4408" s="57">
        <f t="shared" si="1091"/>
        <v>0.55791242308233224</v>
      </c>
      <c r="V4408" s="57">
        <f>(L4408-P4408)/1000*SetUp!$B$13*1000000/SetUp!$B$48</f>
        <v>0.19949127576351725</v>
      </c>
      <c r="W4408" s="57">
        <f t="shared" si="1093"/>
        <v>-7.1123662515049091E-16</v>
      </c>
      <c r="X4408" s="57">
        <f>MAX((SetUp!$B$56*(1-($H4408/SetUp!$B$56)^2)*TANH(($B4408-$D4408)/SetUp!$B$56))/(1+$H4408/SetUp!$B$56*TANH(($B4408-$D4408)/SetUp!$B$56)),0)</f>
        <v>13.912715576845265</v>
      </c>
    </row>
    <row r="4409" spans="1:24" x14ac:dyDescent="0.3">
      <c r="A4409" s="64">
        <v>31071</v>
      </c>
      <c r="B4409" s="57">
        <v>13.271000000000001</v>
      </c>
      <c r="C4409" s="57">
        <v>0</v>
      </c>
      <c r="D4409" s="57">
        <v>5.1120000000000001</v>
      </c>
      <c r="E4409" s="57">
        <f t="shared" si="1085"/>
        <v>5.1120000000000001</v>
      </c>
      <c r="F4409" s="57">
        <f t="shared" si="1086"/>
        <v>0</v>
      </c>
      <c r="G4409" s="57">
        <f t="shared" si="1087"/>
        <v>0.851478521437258</v>
      </c>
      <c r="H4409" s="57">
        <f>IF(Q4408&gt;SetUp!$B$56,SetUp!$B$56,Q4408)</f>
        <v>16.863516279746822</v>
      </c>
      <c r="I4409" s="57">
        <f t="shared" si="1092"/>
        <v>1.4093909445195902</v>
      </c>
      <c r="J4409" s="57">
        <f>MIN(F4409,H4409,(1-EXP(-SetUp!$B$52*H4409/SetUp!$B$56))*F4409)</f>
        <v>0</v>
      </c>
      <c r="K4409" s="57">
        <f t="shared" si="1088"/>
        <v>16.863516279746822</v>
      </c>
      <c r="L4409" s="57">
        <f>IF(I4409&lt;=0,0,MIN(SetUp!$B$50*I4409^SetUp!$B$55,I4409))</f>
        <v>3.6258957421249571E-2</v>
      </c>
      <c r="M4409" s="57">
        <f t="shared" si="1089"/>
        <v>1.3731319870983407</v>
      </c>
      <c r="N4409" s="57">
        <f>IF(SetUp!$B$62=0,X4409,(B4409-E4409)*(1-(H4409/SetUp!$B$66/SetUp!$B$56)))</f>
        <v>7.3075214785627427</v>
      </c>
      <c r="O4409" s="57">
        <f>K4409*SetUp!$B$65</f>
        <v>0</v>
      </c>
      <c r="P4409" s="57">
        <f>MIN(SetUp!$B$54*L4409^SetUp!$B$51,L4409)</f>
        <v>1.9689978865545802E-2</v>
      </c>
      <c r="Q4409" s="57">
        <f t="shared" si="1090"/>
        <v>24.171037758309566</v>
      </c>
      <c r="R4409" s="57">
        <f>IF((H4409+N4409-O4409)&gt;SetUp!$B$56,T4408+H4409+N4409-O4409-SetUp!$B$56,T4408)</f>
        <v>0</v>
      </c>
      <c r="S4409" s="57">
        <f>R4409*SetUp!$B$65</f>
        <v>0</v>
      </c>
      <c r="T4409" s="57">
        <f>IF((R4409-S4409)&lt;SetUp!$B$53,R4409-S4409,SetUp!$B$53)</f>
        <v>0</v>
      </c>
      <c r="U4409" s="57">
        <f t="shared" si="1091"/>
        <v>1.3731319870983407</v>
      </c>
      <c r="V4409" s="57">
        <f>(L4409-P4409)/1000*SetUp!$B$13*1000000/SetUp!$B$48</f>
        <v>0.94240511011601302</v>
      </c>
      <c r="W4409" s="57">
        <f t="shared" si="1093"/>
        <v>1.3877787807814457E-15</v>
      </c>
      <c r="X4409" s="57">
        <f>MAX((SetUp!$B$56*(1-($H4409/SetUp!$B$56)^2)*TANH(($B4409-$D4409)/SetUp!$B$56))/(1+$H4409/SetUp!$B$56*TANH(($B4409-$D4409)/SetUp!$B$56)),0)</f>
        <v>7.3075214785627427</v>
      </c>
    </row>
    <row r="4410" spans="1:24" x14ac:dyDescent="0.3">
      <c r="A4410" s="64">
        <v>31072</v>
      </c>
      <c r="B4410" s="57">
        <v>13.417</v>
      </c>
      <c r="C4410" s="57">
        <v>1.2090000000000001</v>
      </c>
      <c r="D4410" s="57">
        <v>5.1120000000000001</v>
      </c>
      <c r="E4410" s="57">
        <f t="shared" si="1085"/>
        <v>5.1120000000000001</v>
      </c>
      <c r="F4410" s="57">
        <f t="shared" si="1086"/>
        <v>0</v>
      </c>
      <c r="G4410" s="57">
        <f t="shared" si="1087"/>
        <v>1.5533422428819952</v>
      </c>
      <c r="H4410" s="57">
        <f>IF(Q4409&gt;SetUp!$B$56,SetUp!$B$56,Q4409)</f>
        <v>24.171037758309566</v>
      </c>
      <c r="I4410" s="57">
        <f t="shared" si="1092"/>
        <v>2.9264742299803359</v>
      </c>
      <c r="J4410" s="57">
        <f>MIN(F4410,H4410,(1-EXP(-SetUp!$B$52*H4410/SetUp!$B$56))*F4410)</f>
        <v>0</v>
      </c>
      <c r="K4410" s="57">
        <f t="shared" si="1088"/>
        <v>24.171037758309566</v>
      </c>
      <c r="L4410" s="57">
        <f>IF(I4410&lt;=0,0,MIN(SetUp!$B$50*I4410^SetUp!$B$55,I4410))</f>
        <v>0.12253797279387901</v>
      </c>
      <c r="M4410" s="57">
        <f t="shared" si="1089"/>
        <v>2.8039362571864568</v>
      </c>
      <c r="N4410" s="57">
        <f>IF(SetUp!$B$62=0,X4410,(B4410-E4410)*(1-(H4410/SetUp!$B$66/SetUp!$B$56)))</f>
        <v>6.7516577571180045</v>
      </c>
      <c r="O4410" s="57">
        <f>K4410*SetUp!$B$65</f>
        <v>0</v>
      </c>
      <c r="P4410" s="57">
        <f>MIN(SetUp!$B$54*L4410^SetUp!$B$51,L4410)</f>
        <v>6.5178413293148024E-2</v>
      </c>
      <c r="Q4410" s="57">
        <f t="shared" si="1090"/>
        <v>30.92269551542757</v>
      </c>
      <c r="R4410" s="57">
        <f>IF((H4410+N4410-O4410)&gt;SetUp!$B$56,T4409+H4410+N4410-O4410-SetUp!$B$56,T4409)</f>
        <v>0</v>
      </c>
      <c r="S4410" s="57">
        <f>R4410*SetUp!$B$65</f>
        <v>0</v>
      </c>
      <c r="T4410" s="57">
        <f>IF((R4410-S4410)&lt;SetUp!$B$53,R4410-S4410,SetUp!$B$53)</f>
        <v>0</v>
      </c>
      <c r="U4410" s="57">
        <f t="shared" si="1091"/>
        <v>2.8039362571864568</v>
      </c>
      <c r="V4410" s="57">
        <f>(L4410-P4410)/1000*SetUp!$B$13*1000000/SetUp!$B$48</f>
        <v>3.2624788429630724</v>
      </c>
      <c r="W4410" s="57">
        <f t="shared" si="1093"/>
        <v>3.3306690738754696E-16</v>
      </c>
      <c r="X4410" s="57">
        <f>MAX((SetUp!$B$56*(1-($H4410/SetUp!$B$56)^2)*TANH(($B4410-$D4410)/SetUp!$B$56))/(1+$H4410/SetUp!$B$56*TANH(($B4410-$D4410)/SetUp!$B$56)),0)</f>
        <v>6.7516577571180045</v>
      </c>
    </row>
    <row r="4411" spans="1:24" x14ac:dyDescent="0.3">
      <c r="A4411" s="64">
        <v>31073</v>
      </c>
      <c r="B4411" s="57">
        <v>21.559000000000001</v>
      </c>
      <c r="C4411" s="57">
        <v>38.063000000000002</v>
      </c>
      <c r="D4411" s="57">
        <v>5.1120000000000001</v>
      </c>
      <c r="E4411" s="57">
        <f t="shared" si="1085"/>
        <v>5.1120000000000001</v>
      </c>
      <c r="F4411" s="57">
        <f t="shared" si="1086"/>
        <v>0</v>
      </c>
      <c r="G4411" s="57">
        <f t="shared" si="1087"/>
        <v>5.4465470892782406</v>
      </c>
      <c r="H4411" s="57">
        <f>IF(Q4410&gt;SetUp!$B$56,SetUp!$B$56,Q4410)</f>
        <v>30.92269551542757</v>
      </c>
      <c r="I4411" s="57">
        <f t="shared" si="1092"/>
        <v>8.2504833464646978</v>
      </c>
      <c r="J4411" s="57">
        <f>MIN(F4411,H4411,(1-EXP(-SetUp!$B$52*H4411/SetUp!$B$56))*F4411)</f>
        <v>0</v>
      </c>
      <c r="K4411" s="57">
        <f t="shared" si="1088"/>
        <v>30.92269551542757</v>
      </c>
      <c r="L4411" s="57">
        <f>IF(I4411&lt;=0,0,MIN(SetUp!$B$50*I4411^SetUp!$B$55,I4411))</f>
        <v>0.68943792727281727</v>
      </c>
      <c r="M4411" s="57">
        <f t="shared" si="1089"/>
        <v>7.5610454191918803</v>
      </c>
      <c r="N4411" s="57">
        <f>IF(SetUp!$B$62=0,X4411,(B4411-E4411)*(1-(H4411/SetUp!$B$66/SetUp!$B$56)))</f>
        <v>11.000452910721762</v>
      </c>
      <c r="O4411" s="57">
        <f>K4411*SetUp!$B$65</f>
        <v>0</v>
      </c>
      <c r="P4411" s="57">
        <f>MIN(SetUp!$B$54*L4411^SetUp!$B$51,L4411)</f>
        <v>0.35609469609801919</v>
      </c>
      <c r="Q4411" s="57">
        <f t="shared" si="1090"/>
        <v>41.923148426149332</v>
      </c>
      <c r="R4411" s="57">
        <f>IF((H4411+N4411-O4411)&gt;SetUp!$B$56,T4410+H4411+N4411-O4411-SetUp!$B$56,T4410)</f>
        <v>0</v>
      </c>
      <c r="S4411" s="57">
        <f>R4411*SetUp!$B$65</f>
        <v>0</v>
      </c>
      <c r="T4411" s="57">
        <f>IF((R4411-S4411)&lt;SetUp!$B$53,R4411-S4411,SetUp!$B$53)</f>
        <v>0</v>
      </c>
      <c r="U4411" s="57">
        <f t="shared" si="1091"/>
        <v>7.5610454191918803</v>
      </c>
      <c r="V4411" s="57">
        <f>(L4411-P4411)/1000*SetUp!$B$13*1000000/SetUp!$B$48</f>
        <v>18.959790636796431</v>
      </c>
      <c r="W4411" s="57">
        <f t="shared" si="1093"/>
        <v>-1.1102230246251565E-15</v>
      </c>
      <c r="X4411" s="57">
        <f>MAX((SetUp!$B$56*(1-($H4411/SetUp!$B$56)^2)*TANH(($B4411-$D4411)/SetUp!$B$56))/(1+$H4411/SetUp!$B$56*TANH(($B4411-$D4411)/SetUp!$B$56)),0)</f>
        <v>11.000452910721762</v>
      </c>
    </row>
    <row r="4412" spans="1:24" x14ac:dyDescent="0.3">
      <c r="A4412" s="64">
        <v>31074</v>
      </c>
      <c r="B4412" s="57">
        <v>5.319</v>
      </c>
      <c r="C4412" s="57">
        <v>9.6679999999999993</v>
      </c>
      <c r="D4412" s="57">
        <v>5.1120000000000001</v>
      </c>
      <c r="E4412" s="57">
        <f t="shared" si="1085"/>
        <v>5.1120000000000001</v>
      </c>
      <c r="F4412" s="57">
        <f t="shared" si="1086"/>
        <v>0</v>
      </c>
      <c r="G4412" s="57">
        <f t="shared" si="1087"/>
        <v>8.9071778247747008E-2</v>
      </c>
      <c r="H4412" s="57">
        <f>IF(Q4411&gt;SetUp!$B$56,SetUp!$B$56,Q4411)</f>
        <v>41.923148426149332</v>
      </c>
      <c r="I4412" s="57">
        <f t="shared" si="1092"/>
        <v>7.6501171974396271</v>
      </c>
      <c r="J4412" s="57">
        <f>MIN(F4412,H4412,(1-EXP(-SetUp!$B$52*H4412/SetUp!$B$56))*F4412)</f>
        <v>0</v>
      </c>
      <c r="K4412" s="57">
        <f t="shared" si="1088"/>
        <v>41.923148426149332</v>
      </c>
      <c r="L4412" s="57">
        <f>IF(I4412&lt;=0,0,MIN(SetUp!$B$50*I4412^SetUp!$B$55,I4412))</f>
        <v>0.60786853712271105</v>
      </c>
      <c r="M4412" s="57">
        <f t="shared" si="1089"/>
        <v>7.0422486603169165</v>
      </c>
      <c r="N4412" s="57">
        <f>IF(SetUp!$B$62=0,X4412,(B4412-E4412)*(1-(H4412/SetUp!$B$66/SetUp!$B$56)))</f>
        <v>0.11792822175225284</v>
      </c>
      <c r="O4412" s="57">
        <f>K4412*SetUp!$B$65</f>
        <v>0</v>
      </c>
      <c r="P4412" s="57">
        <f>MIN(SetUp!$B$54*L4412^SetUp!$B$51,L4412)</f>
        <v>0.31463737097888095</v>
      </c>
      <c r="Q4412" s="57">
        <f t="shared" si="1090"/>
        <v>42.041076647901583</v>
      </c>
      <c r="R4412" s="57">
        <f>IF((H4412+N4412-O4412)&gt;SetUp!$B$56,T4411+H4412+N4412-O4412-SetUp!$B$56,T4411)</f>
        <v>0</v>
      </c>
      <c r="S4412" s="57">
        <f>R4412*SetUp!$B$65</f>
        <v>0</v>
      </c>
      <c r="T4412" s="57">
        <f>IF((R4412-S4412)&lt;SetUp!$B$53,R4412-S4412,SetUp!$B$53)</f>
        <v>0</v>
      </c>
      <c r="U4412" s="57">
        <f t="shared" si="1091"/>
        <v>7.0422486603169165</v>
      </c>
      <c r="V4412" s="57">
        <f>(L4412-P4412)/1000*SetUp!$B$13*1000000/SetUp!$B$48</f>
        <v>16.678309317027505</v>
      </c>
      <c r="W4412" s="57">
        <f t="shared" si="1093"/>
        <v>-3.1086244689504383E-15</v>
      </c>
      <c r="X4412" s="57">
        <f>MAX((SetUp!$B$56*(1-($H4412/SetUp!$B$56)^2)*TANH(($B4412-$D4412)/SetUp!$B$56))/(1+$H4412/SetUp!$B$56*TANH(($B4412-$D4412)/SetUp!$B$56)),0)</f>
        <v>0.11792822175225284</v>
      </c>
    </row>
    <row r="4413" spans="1:24" x14ac:dyDescent="0.3">
      <c r="A4413" s="64">
        <v>31075</v>
      </c>
      <c r="B4413" s="57">
        <v>12.009</v>
      </c>
      <c r="C4413" s="57">
        <v>5.9130000000000003</v>
      </c>
      <c r="D4413" s="57">
        <v>5.1120000000000001</v>
      </c>
      <c r="E4413" s="57">
        <f t="shared" si="1085"/>
        <v>5.1120000000000001</v>
      </c>
      <c r="F4413" s="57">
        <f t="shared" si="1086"/>
        <v>0</v>
      </c>
      <c r="G4413" s="57">
        <f t="shared" si="1087"/>
        <v>3.2484948104502696</v>
      </c>
      <c r="H4413" s="57">
        <f>IF(Q4412&gt;SetUp!$B$56,SetUp!$B$56,Q4412)</f>
        <v>42.041076647901583</v>
      </c>
      <c r="I4413" s="57">
        <f t="shared" si="1092"/>
        <v>10.290743470767186</v>
      </c>
      <c r="J4413" s="57">
        <f>MIN(F4413,H4413,(1-EXP(-SetUp!$B$52*H4413/SetUp!$B$56))*F4413)</f>
        <v>0</v>
      </c>
      <c r="K4413" s="57">
        <f t="shared" si="1088"/>
        <v>42.041076647901583</v>
      </c>
      <c r="L4413" s="57">
        <f>IF(I4413&lt;=0,0,MIN(SetUp!$B$50*I4413^SetUp!$B$55,I4413))</f>
        <v>0.99641618063780968</v>
      </c>
      <c r="M4413" s="57">
        <f t="shared" si="1089"/>
        <v>9.2943272901293756</v>
      </c>
      <c r="N4413" s="57">
        <f>IF(SetUp!$B$62=0,X4413,(B4413-E4413)*(1-(H4413/SetUp!$B$66/SetUp!$B$56)))</f>
        <v>3.6485051895497307</v>
      </c>
      <c r="O4413" s="57">
        <f>K4413*SetUp!$B$65</f>
        <v>0</v>
      </c>
      <c r="P4413" s="57">
        <f>MIN(SetUp!$B$54*L4413^SetUp!$B$51,L4413)</f>
        <v>0.51143462086759017</v>
      </c>
      <c r="Q4413" s="57">
        <f t="shared" si="1090"/>
        <v>45.689581837451314</v>
      </c>
      <c r="R4413" s="57">
        <f>IF((H4413+N4413-O4413)&gt;SetUp!$B$56,T4412+H4413+N4413-O4413-SetUp!$B$56,T4412)</f>
        <v>0</v>
      </c>
      <c r="S4413" s="57">
        <f>R4413*SetUp!$B$65</f>
        <v>0</v>
      </c>
      <c r="T4413" s="57">
        <f>IF((R4413-S4413)&lt;SetUp!$B$53,R4413-S4413,SetUp!$B$53)</f>
        <v>0</v>
      </c>
      <c r="U4413" s="57">
        <f t="shared" si="1091"/>
        <v>9.2943272901293756</v>
      </c>
      <c r="V4413" s="57">
        <f>(L4413-P4413)/1000*SetUp!$B$13*1000000/SetUp!$B$48</f>
        <v>27.584627423043713</v>
      </c>
      <c r="W4413" s="57">
        <f t="shared" si="1093"/>
        <v>-2.55351295663786E-15</v>
      </c>
      <c r="X4413" s="57">
        <f>MAX((SetUp!$B$56*(1-($H4413/SetUp!$B$56)^2)*TANH(($B4413-$D4413)/SetUp!$B$56))/(1+$H4413/SetUp!$B$56*TANH(($B4413-$D4413)/SetUp!$B$56)),0)</f>
        <v>3.6485051895497307</v>
      </c>
    </row>
    <row r="4414" spans="1:24" x14ac:dyDescent="0.3">
      <c r="A4414" s="64">
        <v>31076</v>
      </c>
      <c r="B4414" s="57">
        <v>15.12</v>
      </c>
      <c r="C4414" s="57">
        <v>108.21299999999999</v>
      </c>
      <c r="D4414" s="57">
        <v>5.1120000000000001</v>
      </c>
      <c r="E4414" s="57">
        <f t="shared" si="1085"/>
        <v>5.1120000000000001</v>
      </c>
      <c r="F4414" s="57">
        <f t="shared" si="1086"/>
        <v>0</v>
      </c>
      <c r="G4414" s="57">
        <f t="shared" si="1087"/>
        <v>5.625512683788271</v>
      </c>
      <c r="H4414" s="57">
        <f>IF(Q4413&gt;SetUp!$B$56,SetUp!$B$56,Q4413)</f>
        <v>45.689581837451314</v>
      </c>
      <c r="I4414" s="57">
        <f t="shared" si="1092"/>
        <v>14.919839973917647</v>
      </c>
      <c r="J4414" s="57">
        <f>MIN(F4414,H4414,(1-EXP(-SetUp!$B$52*H4414/SetUp!$B$56))*F4414)</f>
        <v>0</v>
      </c>
      <c r="K4414" s="57">
        <f t="shared" si="1088"/>
        <v>45.689581837451314</v>
      </c>
      <c r="L4414" s="57">
        <f>IF(I4414&lt;=0,0,MIN(SetUp!$B$50*I4414^SetUp!$B$55,I4414))</f>
        <v>1.8505598104074477</v>
      </c>
      <c r="M4414" s="57">
        <f t="shared" si="1089"/>
        <v>13.069280163510198</v>
      </c>
      <c r="N4414" s="57">
        <f>IF(SetUp!$B$62=0,X4414,(B4414-E4414)*(1-(H4414/SetUp!$B$66/SetUp!$B$56)))</f>
        <v>4.3824873162117282</v>
      </c>
      <c r="O4414" s="57">
        <f>K4414*SetUp!$B$65</f>
        <v>0</v>
      </c>
      <c r="P4414" s="57">
        <f>MIN(SetUp!$B$54*L4414^SetUp!$B$51,L4414)</f>
        <v>0.93989342968981748</v>
      </c>
      <c r="Q4414" s="57">
        <f t="shared" si="1090"/>
        <v>50.072069153663044</v>
      </c>
      <c r="R4414" s="57">
        <f>IF((H4414+N4414-O4414)&gt;SetUp!$B$56,T4413+H4414+N4414-O4414-SetUp!$B$56,T4413)</f>
        <v>0</v>
      </c>
      <c r="S4414" s="57">
        <f>R4414*SetUp!$B$65</f>
        <v>0</v>
      </c>
      <c r="T4414" s="57">
        <f>IF((R4414-S4414)&lt;SetUp!$B$53,R4414-S4414,SetUp!$B$53)</f>
        <v>0</v>
      </c>
      <c r="U4414" s="57">
        <f t="shared" si="1091"/>
        <v>13.069280163510198</v>
      </c>
      <c r="V4414" s="57">
        <f>(L4414-P4414)/1000*SetUp!$B$13*1000000/SetUp!$B$48</f>
        <v>51.796593731706743</v>
      </c>
      <c r="W4414" s="57">
        <f t="shared" si="1093"/>
        <v>2.886579864025407E-15</v>
      </c>
      <c r="X4414" s="57">
        <f>MAX((SetUp!$B$56*(1-($H4414/SetUp!$B$56)^2)*TANH(($B4414-$D4414)/SetUp!$B$56))/(1+$H4414/SetUp!$B$56*TANH(($B4414-$D4414)/SetUp!$B$56)),0)</f>
        <v>4.3824873162117282</v>
      </c>
    </row>
    <row r="4415" spans="1:24" x14ac:dyDescent="0.3">
      <c r="A4415" s="64">
        <v>31077</v>
      </c>
      <c r="B4415" s="57">
        <v>4.2329999999999997</v>
      </c>
      <c r="C4415" s="57">
        <v>13.872999999999999</v>
      </c>
      <c r="D4415" s="57">
        <v>5.1120000000000001</v>
      </c>
      <c r="E4415" s="57">
        <f t="shared" si="1085"/>
        <v>4.2329999999999997</v>
      </c>
      <c r="F4415" s="57">
        <f t="shared" si="1086"/>
        <v>0.87900000000000045</v>
      </c>
      <c r="G4415" s="57">
        <f t="shared" si="1087"/>
        <v>0</v>
      </c>
      <c r="H4415" s="57">
        <f>IF(Q4414&gt;SetUp!$B$56,SetUp!$B$56,Q4414)</f>
        <v>50.072069153663044</v>
      </c>
      <c r="I4415" s="57">
        <f t="shared" si="1092"/>
        <v>13.069280163510198</v>
      </c>
      <c r="J4415" s="57">
        <f>MIN(F4415,H4415,(1-EXP(-SetUp!$B$52*H4415/SetUp!$B$56))*F4415)</f>
        <v>0.87864829970741143</v>
      </c>
      <c r="K4415" s="57">
        <f t="shared" si="1088"/>
        <v>49.193420853955629</v>
      </c>
      <c r="L4415" s="57">
        <f>IF(I4415&lt;=0,0,MIN(SetUp!$B$50*I4415^SetUp!$B$55,I4415))</f>
        <v>1.4840514729560266</v>
      </c>
      <c r="M4415" s="57">
        <f t="shared" si="1089"/>
        <v>11.585228690554171</v>
      </c>
      <c r="N4415" s="57">
        <f>IF(SetUp!$B$62=0,X4415,(B4415-E4415)*(1-(H4415/SetUp!$B$66/SetUp!$B$56)))</f>
        <v>0</v>
      </c>
      <c r="O4415" s="57">
        <f>K4415*SetUp!$B$65</f>
        <v>0</v>
      </c>
      <c r="P4415" s="57">
        <f>MIN(SetUp!$B$54*L4415^SetUp!$B$51,L4415)</f>
        <v>0.75658045033918431</v>
      </c>
      <c r="Q4415" s="57">
        <f t="shared" si="1090"/>
        <v>49.193420853955629</v>
      </c>
      <c r="R4415" s="57">
        <f>IF((H4415+N4415-O4415)&gt;SetUp!$B$56,T4414+H4415+N4415-O4415-SetUp!$B$56,T4414)</f>
        <v>0</v>
      </c>
      <c r="S4415" s="57">
        <f>R4415*SetUp!$B$65</f>
        <v>0</v>
      </c>
      <c r="T4415" s="57">
        <f>IF((R4415-S4415)&lt;SetUp!$B$53,R4415-S4415,SetUp!$B$53)</f>
        <v>0</v>
      </c>
      <c r="U4415" s="57">
        <f t="shared" si="1091"/>
        <v>11.585228690554171</v>
      </c>
      <c r="V4415" s="57">
        <f>(L4415-P4415)/1000*SetUp!$B$13*1000000/SetUp!$B$48</f>
        <v>41.376866224468003</v>
      </c>
      <c r="W4415" s="57">
        <f t="shared" si="1093"/>
        <v>0</v>
      </c>
      <c r="X4415" s="57">
        <f>MAX((SetUp!$B$56*(1-($H4415/SetUp!$B$56)^2)*TANH(($B4415-$D4415)/SetUp!$B$56))/(1+$H4415/SetUp!$B$56*TANH(($B4415-$D4415)/SetUp!$B$56)),0)</f>
        <v>0</v>
      </c>
    </row>
    <row r="4416" spans="1:24" x14ac:dyDescent="0.3">
      <c r="A4416" s="64">
        <v>31078</v>
      </c>
      <c r="B4416" s="57">
        <v>18.081</v>
      </c>
      <c r="C4416" s="57">
        <v>98.037000000000006</v>
      </c>
      <c r="D4416" s="57">
        <v>5.1120000000000001</v>
      </c>
      <c r="E4416" s="57">
        <f t="shared" si="1085"/>
        <v>5.1120000000000001</v>
      </c>
      <c r="F4416" s="57">
        <f t="shared" si="1086"/>
        <v>0</v>
      </c>
      <c r="G4416" s="57">
        <f t="shared" si="1087"/>
        <v>8.4310906309435119</v>
      </c>
      <c r="H4416" s="57">
        <f>IF(Q4415&gt;SetUp!$B$56,SetUp!$B$56,Q4415)</f>
        <v>49.193420853955629</v>
      </c>
      <c r="I4416" s="57">
        <f t="shared" si="1092"/>
        <v>20.016319321497683</v>
      </c>
      <c r="J4416" s="57">
        <f>MIN(F4416,H4416,(1-EXP(-SetUp!$B$52*H4416/SetUp!$B$56))*F4416)</f>
        <v>0</v>
      </c>
      <c r="K4416" s="57">
        <f t="shared" si="1088"/>
        <v>49.193420853955629</v>
      </c>
      <c r="L4416" s="57">
        <f>IF(I4416&lt;=0,0,MIN(SetUp!$B$50*I4416^SetUp!$B$55,I4416))</f>
        <v>3.0199741040633672</v>
      </c>
      <c r="M4416" s="57">
        <f t="shared" si="1089"/>
        <v>16.996345217434317</v>
      </c>
      <c r="N4416" s="57">
        <f>IF(SetUp!$B$62=0,X4416,(B4416-E4416)*(1-(H4416/SetUp!$B$66/SetUp!$B$56)))</f>
        <v>4.5379093690564876</v>
      </c>
      <c r="O4416" s="57">
        <f>K4416*SetUp!$B$65</f>
        <v>0</v>
      </c>
      <c r="P4416" s="57">
        <f>MIN(SetUp!$B$54*L4416^SetUp!$B$51,L4416)</f>
        <v>1.5211087677474402</v>
      </c>
      <c r="Q4416" s="57">
        <f t="shared" si="1090"/>
        <v>53.731330223012115</v>
      </c>
      <c r="R4416" s="57">
        <f>IF((H4416+N4416-O4416)&gt;SetUp!$B$56,T4415+H4416+N4416-O4416-SetUp!$B$56,T4415)</f>
        <v>0</v>
      </c>
      <c r="S4416" s="57">
        <f>R4416*SetUp!$B$65</f>
        <v>0</v>
      </c>
      <c r="T4416" s="57">
        <f>IF((R4416-S4416)&lt;SetUp!$B$53,R4416-S4416,SetUp!$B$53)</f>
        <v>0</v>
      </c>
      <c r="U4416" s="57">
        <f t="shared" si="1091"/>
        <v>16.996345217434317</v>
      </c>
      <c r="V4416" s="57">
        <f>(L4416-P4416)/1000*SetUp!$B$13*1000000/SetUp!$B$48</f>
        <v>85.25198747593457</v>
      </c>
      <c r="W4416" s="57">
        <f t="shared" si="1093"/>
        <v>0</v>
      </c>
      <c r="X4416" s="57">
        <f>MAX((SetUp!$B$56*(1-($H4416/SetUp!$B$56)^2)*TANH(($B4416-$D4416)/SetUp!$B$56))/(1+$H4416/SetUp!$B$56*TANH(($B4416-$D4416)/SetUp!$B$56)),0)</f>
        <v>4.5379093690564876</v>
      </c>
    </row>
    <row r="4417" spans="1:24" x14ac:dyDescent="0.3">
      <c r="A4417" s="64">
        <v>31079</v>
      </c>
      <c r="B4417" s="57">
        <v>22.259</v>
      </c>
      <c r="C4417" s="57">
        <v>99.843000000000004</v>
      </c>
      <c r="D4417" s="57">
        <v>4.8680000000000003</v>
      </c>
      <c r="E4417" s="57">
        <f t="shared" si="1085"/>
        <v>4.8680000000000003</v>
      </c>
      <c r="F4417" s="57">
        <f t="shared" si="1086"/>
        <v>0</v>
      </c>
      <c r="G4417" s="57">
        <f t="shared" si="1087"/>
        <v>13.293219199176953</v>
      </c>
      <c r="H4417" s="57">
        <f>IF(Q4416&gt;SetUp!$B$56,SetUp!$B$56,Q4416)</f>
        <v>53.731330223012115</v>
      </c>
      <c r="I4417" s="57">
        <f t="shared" si="1092"/>
        <v>30.28956441661127</v>
      </c>
      <c r="J4417" s="57">
        <f>MIN(F4417,H4417,(1-EXP(-SetUp!$B$52*H4417/SetUp!$B$56))*F4417)</f>
        <v>0</v>
      </c>
      <c r="K4417" s="57">
        <f t="shared" si="1088"/>
        <v>53.731330223012115</v>
      </c>
      <c r="L4417" s="57">
        <f>IF(I4417&lt;=0,0,MIN(SetUp!$B$50*I4417^SetUp!$B$55,I4417))</f>
        <v>6.0235321262007364</v>
      </c>
      <c r="M4417" s="57">
        <f t="shared" si="1089"/>
        <v>24.266032290410536</v>
      </c>
      <c r="N4417" s="57">
        <f>IF(SetUp!$B$62=0,X4417,(B4417-E4417)*(1-(H4417/SetUp!$B$66/SetUp!$B$56)))</f>
        <v>4.0977808008230445</v>
      </c>
      <c r="O4417" s="57">
        <f>K4417*SetUp!$B$65</f>
        <v>0</v>
      </c>
      <c r="P4417" s="57">
        <f>MIN(SetUp!$B$54*L4417^SetUp!$B$51,L4417)</f>
        <v>2.9985223578352151</v>
      </c>
      <c r="Q4417" s="57">
        <f t="shared" si="1090"/>
        <v>57.829111023835161</v>
      </c>
      <c r="R4417" s="57">
        <f>IF((H4417+N4417-O4417)&gt;SetUp!$B$56,T4416+H4417+N4417-O4417-SetUp!$B$56,T4416)</f>
        <v>0</v>
      </c>
      <c r="S4417" s="57">
        <f>R4417*SetUp!$B$65</f>
        <v>0</v>
      </c>
      <c r="T4417" s="57">
        <f>IF((R4417-S4417)&lt;SetUp!$B$53,R4417-S4417,SetUp!$B$53)</f>
        <v>0</v>
      </c>
      <c r="U4417" s="57">
        <f t="shared" si="1091"/>
        <v>24.266032290410536</v>
      </c>
      <c r="V4417" s="57">
        <f>(L4417-P4417)/1000*SetUp!$B$13*1000000/SetUp!$B$48</f>
        <v>172.05554671184959</v>
      </c>
      <c r="W4417" s="57">
        <f t="shared" si="1093"/>
        <v>-7.1054273576010019E-15</v>
      </c>
      <c r="X4417" s="57">
        <f>MAX((SetUp!$B$56*(1-($H4417/SetUp!$B$56)^2)*TANH(($B4417-$D4417)/SetUp!$B$56))/(1+$H4417/SetUp!$B$56*TANH(($B4417-$D4417)/SetUp!$B$56)),0)</f>
        <v>4.0977808008230445</v>
      </c>
    </row>
    <row r="4418" spans="1:24" x14ac:dyDescent="0.3">
      <c r="A4418" s="64">
        <v>31080</v>
      </c>
      <c r="B4418" s="57">
        <v>16.498999999999999</v>
      </c>
      <c r="C4418" s="57">
        <v>303.47800000000001</v>
      </c>
      <c r="D4418" s="57">
        <v>4.8680000000000003</v>
      </c>
      <c r="E4418" s="57">
        <f t="shared" si="1085"/>
        <v>4.8680000000000003</v>
      </c>
      <c r="F4418" s="57">
        <f t="shared" si="1086"/>
        <v>0</v>
      </c>
      <c r="G4418" s="57">
        <f t="shared" si="1087"/>
        <v>9.8144580476978742</v>
      </c>
      <c r="H4418" s="57">
        <f>IF(Q4417&gt;SetUp!$B$56,SetUp!$B$56,Q4417)</f>
        <v>57.829111023835161</v>
      </c>
      <c r="I4418" s="57">
        <f t="shared" si="1092"/>
        <v>34.080490338108412</v>
      </c>
      <c r="J4418" s="57">
        <f>MIN(F4418,H4418,(1-EXP(-SetUp!$B$52*H4418/SetUp!$B$56))*F4418)</f>
        <v>0</v>
      </c>
      <c r="K4418" s="57">
        <f t="shared" si="1088"/>
        <v>57.829111023835161</v>
      </c>
      <c r="L4418" s="57">
        <f>IF(I4418&lt;=0,0,MIN(SetUp!$B$50*I4418^SetUp!$B$55,I4418))</f>
        <v>7.331720640710607</v>
      </c>
      <c r="M4418" s="57">
        <f t="shared" si="1089"/>
        <v>26.748769697397805</v>
      </c>
      <c r="N4418" s="57">
        <f>IF(SetUp!$B$62=0,X4418,(B4418-E4418)*(1-(H4418/SetUp!$B$66/SetUp!$B$56)))</f>
        <v>1.8165419523021238</v>
      </c>
      <c r="O4418" s="57">
        <f>K4418*SetUp!$B$65</f>
        <v>0</v>
      </c>
      <c r="P4418" s="57">
        <f>MIN(SetUp!$B$54*L4418^SetUp!$B$51,L4418)</f>
        <v>3.6375579624189931</v>
      </c>
      <c r="Q4418" s="57">
        <f t="shared" si="1090"/>
        <v>59.645652976137285</v>
      </c>
      <c r="R4418" s="57">
        <f>IF((H4418+N4418-O4418)&gt;SetUp!$B$56,T4417+H4418+N4418-O4418-SetUp!$B$56,T4417)</f>
        <v>0</v>
      </c>
      <c r="S4418" s="57">
        <f>R4418*SetUp!$B$65</f>
        <v>0</v>
      </c>
      <c r="T4418" s="57">
        <f>IF((R4418-S4418)&lt;SetUp!$B$53,R4418-S4418,SetUp!$B$53)</f>
        <v>0</v>
      </c>
      <c r="U4418" s="57">
        <f t="shared" si="1091"/>
        <v>26.748769697397805</v>
      </c>
      <c r="V4418" s="57">
        <f>(L4418-P4418)/1000*SetUp!$B$13*1000000/SetUp!$B$48</f>
        <v>210.11541380886294</v>
      </c>
      <c r="W4418" s="57">
        <f t="shared" si="1093"/>
        <v>0</v>
      </c>
      <c r="X4418" s="57">
        <f>MAX((SetUp!$B$56*(1-($H4418/SetUp!$B$56)^2)*TANH(($B4418-$D4418)/SetUp!$B$56))/(1+$H4418/SetUp!$B$56*TANH(($B4418-$D4418)/SetUp!$B$56)),0)</f>
        <v>1.8165419523021238</v>
      </c>
    </row>
    <row r="4419" spans="1:24" x14ac:dyDescent="0.3">
      <c r="A4419" s="64">
        <v>31081</v>
      </c>
      <c r="B4419" s="57">
        <v>1.4610000000000001</v>
      </c>
      <c r="C4419" s="57">
        <v>132.54400000000001</v>
      </c>
      <c r="D4419" s="57">
        <v>4.8680000000000003</v>
      </c>
      <c r="E4419" s="57">
        <f t="shared" ref="E4419:E4482" si="1094">IF(B4419&gt;=D4419,D4419,B4419)</f>
        <v>1.4610000000000001</v>
      </c>
      <c r="F4419" s="57">
        <f t="shared" ref="F4419:F4482" si="1095">D4419-E4419</f>
        <v>3.407</v>
      </c>
      <c r="G4419" s="57">
        <f t="shared" ref="G4419:G4482" si="1096">MAX(B4419-D4419-N4419,0)</f>
        <v>0</v>
      </c>
      <c r="H4419" s="57">
        <f>IF(Q4418&gt;SetUp!$B$56,SetUp!$B$56,Q4418)</f>
        <v>59.645652976137285</v>
      </c>
      <c r="I4419" s="57">
        <f t="shared" si="1092"/>
        <v>26.748769697397805</v>
      </c>
      <c r="J4419" s="57">
        <f>MIN(F4419,H4419,(1-EXP(-SetUp!$B$52*H4419/SetUp!$B$56))*F4419)</f>
        <v>3.4066945734210003</v>
      </c>
      <c r="K4419" s="57">
        <f t="shared" ref="K4419:K4482" si="1097">MAX(H4419-J4419,0)</f>
        <v>56.238958402716285</v>
      </c>
      <c r="L4419" s="57">
        <f>IF(I4419&lt;=0,0,MIN(SetUp!$B$50*I4419^SetUp!$B$55,I4419))</f>
        <v>4.8963133503555074</v>
      </c>
      <c r="M4419" s="57">
        <f t="shared" ref="M4419:M4482" si="1098">MAX(I4419-L4419,0)</f>
        <v>21.852456347042299</v>
      </c>
      <c r="N4419" s="57">
        <f>IF(SetUp!$B$62=0,X4419,(B4419-E4419)*(1-(H4419/SetUp!$B$66/SetUp!$B$56)))</f>
        <v>0</v>
      </c>
      <c r="O4419" s="57">
        <f>K4419*SetUp!$B$65</f>
        <v>0</v>
      </c>
      <c r="P4419" s="57">
        <f>MIN(SetUp!$B$54*L4419^SetUp!$B$51,L4419)</f>
        <v>2.4459976255206839</v>
      </c>
      <c r="Q4419" s="57">
        <f t="shared" ref="Q4419:Q4482" si="1099">IF((K4419+N4419-O4419)&lt;0,0,K4419+N4419-O4419)</f>
        <v>56.238958402716285</v>
      </c>
      <c r="R4419" s="57">
        <f>IF((H4419+N4419-O4419)&gt;SetUp!$B$56,T4418+H4419+N4419-O4419-SetUp!$B$56,T4418)</f>
        <v>0</v>
      </c>
      <c r="S4419" s="57">
        <f>R4419*SetUp!$B$65</f>
        <v>0</v>
      </c>
      <c r="T4419" s="57">
        <f>IF((R4419-S4419)&lt;SetUp!$B$53,R4419-S4419,SetUp!$B$53)</f>
        <v>0</v>
      </c>
      <c r="U4419" s="57">
        <f t="shared" ref="U4419:U4482" si="1100">M4419+R4419-T4419</f>
        <v>21.852456347042299</v>
      </c>
      <c r="V4419" s="57">
        <f>(L4419-P4419)/1000*SetUp!$B$13*1000000/SetUp!$B$48</f>
        <v>139.36828107530116</v>
      </c>
      <c r="W4419" s="57">
        <f t="shared" si="1093"/>
        <v>0</v>
      </c>
      <c r="X4419" s="57">
        <f>MAX((SetUp!$B$56*(1-($H4419/SetUp!$B$56)^2)*TANH(($B4419-$D4419)/SetUp!$B$56))/(1+$H4419/SetUp!$B$56*TANH(($B4419-$D4419)/SetUp!$B$56)),0)</f>
        <v>0</v>
      </c>
    </row>
    <row r="4420" spans="1:24" x14ac:dyDescent="0.3">
      <c r="A4420" s="64">
        <v>31082</v>
      </c>
      <c r="B4420" s="57">
        <v>6.8849999999999998</v>
      </c>
      <c r="C4420" s="57">
        <v>62.872</v>
      </c>
      <c r="D4420" s="57">
        <v>4.8680000000000003</v>
      </c>
      <c r="E4420" s="57">
        <f t="shared" si="1094"/>
        <v>4.8680000000000003</v>
      </c>
      <c r="F4420" s="57">
        <f t="shared" si="1095"/>
        <v>0</v>
      </c>
      <c r="G4420" s="57">
        <f t="shared" si="1096"/>
        <v>1.5699999894428698</v>
      </c>
      <c r="H4420" s="57">
        <f>IF(Q4419&gt;SetUp!$B$56,SetUp!$B$56,Q4419)</f>
        <v>56.238958402716285</v>
      </c>
      <c r="I4420" s="57">
        <f t="shared" ref="I4420:I4483" si="1101">U4419+G4420+O4420</f>
        <v>23.422456336485169</v>
      </c>
      <c r="J4420" s="57">
        <f>MIN(F4420,H4420,(1-EXP(-SetUp!$B$52*H4420/SetUp!$B$56))*F4420)</f>
        <v>0</v>
      </c>
      <c r="K4420" s="57">
        <f t="shared" si="1097"/>
        <v>56.238958402716285</v>
      </c>
      <c r="L4420" s="57">
        <f>IF(I4420&lt;=0,0,MIN(SetUp!$B$50*I4420^SetUp!$B$55,I4420))</f>
        <v>3.924191997268379</v>
      </c>
      <c r="M4420" s="57">
        <f t="shared" si="1098"/>
        <v>19.498264339216789</v>
      </c>
      <c r="N4420" s="57">
        <f>IF(SetUp!$B$62=0,X4420,(B4420-E4420)*(1-(H4420/SetUp!$B$66/SetUp!$B$56)))</f>
        <v>0.44700001055712968</v>
      </c>
      <c r="O4420" s="57">
        <f>K4420*SetUp!$B$65</f>
        <v>0</v>
      </c>
      <c r="P4420" s="57">
        <f>MIN(SetUp!$B$54*L4420^SetUp!$B$51,L4420)</f>
        <v>1.9677605212094449</v>
      </c>
      <c r="Q4420" s="57">
        <f t="shared" si="1099"/>
        <v>56.685958413273418</v>
      </c>
      <c r="R4420" s="57">
        <f>IF((H4420+N4420-O4420)&gt;SetUp!$B$56,T4419+H4420+N4420-O4420-SetUp!$B$56,T4419)</f>
        <v>0</v>
      </c>
      <c r="S4420" s="57">
        <f>R4420*SetUp!$B$65</f>
        <v>0</v>
      </c>
      <c r="T4420" s="57">
        <f>IF((R4420-S4420)&lt;SetUp!$B$53,R4420-S4420,SetUp!$B$53)</f>
        <v>0</v>
      </c>
      <c r="U4420" s="57">
        <f t="shared" si="1100"/>
        <v>19.498264339216789</v>
      </c>
      <c r="V4420" s="57">
        <f>(L4420-P4420)/1000*SetUp!$B$13*1000000/SetUp!$B$48</f>
        <v>111.27728932904277</v>
      </c>
      <c r="W4420" s="57">
        <f t="shared" ref="W4420:W4483" si="1102">Q4420+U4420+T4420-H4420-U4419-T4419-B4420+E4420+J4420+L4420</f>
        <v>-4.8849813083506888E-15</v>
      </c>
      <c r="X4420" s="57">
        <f>MAX((SetUp!$B$56*(1-($H4420/SetUp!$B$56)^2)*TANH(($B4420-$D4420)/SetUp!$B$56))/(1+$H4420/SetUp!$B$56*TANH(($B4420-$D4420)/SetUp!$B$56)),0)</f>
        <v>0.44700001055712968</v>
      </c>
    </row>
    <row r="4421" spans="1:24" x14ac:dyDescent="0.3">
      <c r="A4421" s="64">
        <v>31083</v>
      </c>
      <c r="B4421" s="57">
        <v>14.842000000000001</v>
      </c>
      <c r="C4421" s="57">
        <v>99.843000000000004</v>
      </c>
      <c r="D4421" s="57">
        <v>4.8680000000000003</v>
      </c>
      <c r="E4421" s="57">
        <f t="shared" si="1094"/>
        <v>4.8680000000000003</v>
      </c>
      <c r="F4421" s="57">
        <f t="shared" si="1095"/>
        <v>0</v>
      </c>
      <c r="G4421" s="57">
        <f t="shared" si="1096"/>
        <v>8.098595766848069</v>
      </c>
      <c r="H4421" s="57">
        <f>IF(Q4420&gt;SetUp!$B$56,SetUp!$B$56,Q4420)</f>
        <v>56.685958413273418</v>
      </c>
      <c r="I4421" s="57">
        <f t="shared" si="1101"/>
        <v>27.59686010606486</v>
      </c>
      <c r="J4421" s="57">
        <f>MIN(F4421,H4421,(1-EXP(-SetUp!$B$52*H4421/SetUp!$B$56))*F4421)</f>
        <v>0</v>
      </c>
      <c r="K4421" s="57">
        <f t="shared" si="1097"/>
        <v>56.685958413273418</v>
      </c>
      <c r="L4421" s="57">
        <f>IF(I4421&lt;=0,0,MIN(SetUp!$B$50*I4421^SetUp!$B$55,I4421))</f>
        <v>5.1577739514370755</v>
      </c>
      <c r="M4421" s="57">
        <f t="shared" si="1098"/>
        <v>22.439086154627784</v>
      </c>
      <c r="N4421" s="57">
        <f>IF(SetUp!$B$62=0,X4421,(B4421-E4421)*(1-(H4421/SetUp!$B$66/SetUp!$B$56)))</f>
        <v>1.8754042331519316</v>
      </c>
      <c r="O4421" s="57">
        <f>K4421*SetUp!$B$65</f>
        <v>0</v>
      </c>
      <c r="P4421" s="57">
        <f>MIN(SetUp!$B$54*L4421^SetUp!$B$51,L4421)</f>
        <v>2.5743333322007085</v>
      </c>
      <c r="Q4421" s="57">
        <f t="shared" si="1099"/>
        <v>58.561362646425351</v>
      </c>
      <c r="R4421" s="57">
        <f>IF((H4421+N4421-O4421)&gt;SetUp!$B$56,T4420+H4421+N4421-O4421-SetUp!$B$56,T4420)</f>
        <v>0</v>
      </c>
      <c r="S4421" s="57">
        <f>R4421*SetUp!$B$65</f>
        <v>0</v>
      </c>
      <c r="T4421" s="57">
        <f>IF((R4421-S4421)&lt;SetUp!$B$53,R4421-S4421,SetUp!$B$53)</f>
        <v>0</v>
      </c>
      <c r="U4421" s="57">
        <f t="shared" si="1100"/>
        <v>22.439086154627784</v>
      </c>
      <c r="V4421" s="57">
        <f>(L4421-P4421)/1000*SetUp!$B$13*1000000/SetUp!$B$48</f>
        <v>146.94011662001438</v>
      </c>
      <c r="W4421" s="57">
        <f t="shared" si="1102"/>
        <v>7.1054273576010019E-15</v>
      </c>
      <c r="X4421" s="57">
        <f>MAX((SetUp!$B$56*(1-($H4421/SetUp!$B$56)^2)*TANH(($B4421-$D4421)/SetUp!$B$56))/(1+$H4421/SetUp!$B$56*TANH(($B4421-$D4421)/SetUp!$B$56)),0)</f>
        <v>1.8754042331519316</v>
      </c>
    </row>
    <row r="4422" spans="1:24" x14ac:dyDescent="0.3">
      <c r="A4422" s="64">
        <v>31084</v>
      </c>
      <c r="B4422" s="57">
        <v>16.32</v>
      </c>
      <c r="C4422" s="57">
        <v>240.672</v>
      </c>
      <c r="D4422" s="57">
        <v>4.8680000000000003</v>
      </c>
      <c r="E4422" s="57">
        <f t="shared" si="1094"/>
        <v>4.8680000000000003</v>
      </c>
      <c r="F4422" s="57">
        <f t="shared" si="1095"/>
        <v>0</v>
      </c>
      <c r="G4422" s="57">
        <f t="shared" si="1096"/>
        <v>9.8650773219731356</v>
      </c>
      <c r="H4422" s="57">
        <f>IF(Q4421&gt;SetUp!$B$56,SetUp!$B$56,Q4421)</f>
        <v>58.561362646425351</v>
      </c>
      <c r="I4422" s="57">
        <f t="shared" si="1101"/>
        <v>32.30416347660092</v>
      </c>
      <c r="J4422" s="57">
        <f>MIN(F4422,H4422,(1-EXP(-SetUp!$B$52*H4422/SetUp!$B$56))*F4422)</f>
        <v>0</v>
      </c>
      <c r="K4422" s="57">
        <f t="shared" si="1097"/>
        <v>58.561362646425351</v>
      </c>
      <c r="L4422" s="57">
        <f>IF(I4422&lt;=0,0,MIN(SetUp!$B$50*I4422^SetUp!$B$55,I4422))</f>
        <v>6.7059506028027576</v>
      </c>
      <c r="M4422" s="57">
        <f t="shared" si="1098"/>
        <v>25.598212873798161</v>
      </c>
      <c r="N4422" s="57">
        <f>IF(SetUp!$B$62=0,X4422,(B4422-E4422)*(1-(H4422/SetUp!$B$66/SetUp!$B$56)))</f>
        <v>1.586922678026865</v>
      </c>
      <c r="O4422" s="57">
        <f>K4422*SetUp!$B$65</f>
        <v>0</v>
      </c>
      <c r="P4422" s="57">
        <f>MIN(SetUp!$B$54*L4422^SetUp!$B$51,L4422)</f>
        <v>3.332141993725513</v>
      </c>
      <c r="Q4422" s="57">
        <f t="shared" si="1099"/>
        <v>60.148285324452218</v>
      </c>
      <c r="R4422" s="57">
        <f>IF((H4422+N4422-O4422)&gt;SetUp!$B$56,T4421+H4422+N4422-O4422-SetUp!$B$56,T4421)</f>
        <v>0</v>
      </c>
      <c r="S4422" s="57">
        <f>R4422*SetUp!$B$65</f>
        <v>0</v>
      </c>
      <c r="T4422" s="57">
        <f>IF((R4422-S4422)&lt;SetUp!$B$53,R4422-S4422,SetUp!$B$53)</f>
        <v>0</v>
      </c>
      <c r="U4422" s="57">
        <f t="shared" si="1100"/>
        <v>25.598212873798161</v>
      </c>
      <c r="V4422" s="57">
        <f>(L4422-P4422)/1000*SetUp!$B$13*1000000/SetUp!$B$48</f>
        <v>191.89441660863713</v>
      </c>
      <c r="W4422" s="57">
        <f t="shared" si="1102"/>
        <v>0</v>
      </c>
      <c r="X4422" s="57">
        <f>MAX((SetUp!$B$56*(1-($H4422/SetUp!$B$56)^2)*TANH(($B4422-$D4422)/SetUp!$B$56))/(1+$H4422/SetUp!$B$56*TANH(($B4422-$D4422)/SetUp!$B$56)),0)</f>
        <v>1.586922678026865</v>
      </c>
    </row>
    <row r="4423" spans="1:24" x14ac:dyDescent="0.3">
      <c r="A4423" s="64">
        <v>31085</v>
      </c>
      <c r="B4423" s="57">
        <v>2.1120000000000001</v>
      </c>
      <c r="C4423" s="57">
        <v>121.02500000000001</v>
      </c>
      <c r="D4423" s="57">
        <v>4.8680000000000003</v>
      </c>
      <c r="E4423" s="57">
        <f t="shared" si="1094"/>
        <v>2.1120000000000001</v>
      </c>
      <c r="F4423" s="57">
        <f t="shared" si="1095"/>
        <v>2.7560000000000002</v>
      </c>
      <c r="G4423" s="57">
        <f t="shared" si="1096"/>
        <v>0</v>
      </c>
      <c r="H4423" s="57">
        <f>IF(Q4422&gt;SetUp!$B$56,SetUp!$B$56,Q4422)</f>
        <v>60.148285324452218</v>
      </c>
      <c r="I4423" s="57">
        <f t="shared" si="1101"/>
        <v>25.598212873798161</v>
      </c>
      <c r="J4423" s="57">
        <f>MIN(F4423,H4423,(1-EXP(-SetUp!$B$52*H4423/SetUp!$B$56))*F4423)</f>
        <v>2.7557715947806836</v>
      </c>
      <c r="K4423" s="57">
        <f t="shared" si="1097"/>
        <v>57.392513729671535</v>
      </c>
      <c r="L4423" s="57">
        <f>IF(I4423&lt;=0,0,MIN(SetUp!$B$50*I4423^SetUp!$B$55,I4423))</f>
        <v>4.5503583013251321</v>
      </c>
      <c r="M4423" s="57">
        <f t="shared" si="1098"/>
        <v>21.047854572473028</v>
      </c>
      <c r="N4423" s="57">
        <f>IF(SetUp!$B$62=0,X4423,(B4423-E4423)*(1-(H4423/SetUp!$B$66/SetUp!$B$56)))</f>
        <v>0</v>
      </c>
      <c r="O4423" s="57">
        <f>K4423*SetUp!$B$65</f>
        <v>0</v>
      </c>
      <c r="P4423" s="57">
        <f>MIN(SetUp!$B$54*L4423^SetUp!$B$51,L4423)</f>
        <v>2.2760080985889712</v>
      </c>
      <c r="Q4423" s="57">
        <f t="shared" si="1099"/>
        <v>57.392513729671535</v>
      </c>
      <c r="R4423" s="57">
        <f>IF((H4423+N4423-O4423)&gt;SetUp!$B$56,T4422+H4423+N4423-O4423-SetUp!$B$56,T4422)</f>
        <v>0</v>
      </c>
      <c r="S4423" s="57">
        <f>R4423*SetUp!$B$65</f>
        <v>0</v>
      </c>
      <c r="T4423" s="57">
        <f>IF((R4423-S4423)&lt;SetUp!$B$53,R4423-S4423,SetUp!$B$53)</f>
        <v>0</v>
      </c>
      <c r="U4423" s="57">
        <f t="shared" si="1100"/>
        <v>21.047854572473028</v>
      </c>
      <c r="V4423" s="57">
        <f>(L4423-P4423)/1000*SetUp!$B$13*1000000/SetUp!$B$48</f>
        <v>129.35976988841657</v>
      </c>
      <c r="W4423" s="57">
        <f t="shared" si="1102"/>
        <v>0</v>
      </c>
      <c r="X4423" s="57">
        <f>MAX((SetUp!$B$56*(1-($H4423/SetUp!$B$56)^2)*TANH(($B4423-$D4423)/SetUp!$B$56))/(1+$H4423/SetUp!$B$56*TANH(($B4423-$D4423)/SetUp!$B$56)),0)</f>
        <v>0</v>
      </c>
    </row>
    <row r="4424" spans="1:24" x14ac:dyDescent="0.3">
      <c r="A4424" s="64">
        <v>31086</v>
      </c>
      <c r="B4424" s="57">
        <v>1.0880000000000001</v>
      </c>
      <c r="C4424" s="57">
        <v>106.318</v>
      </c>
      <c r="D4424" s="57">
        <v>4.8680000000000003</v>
      </c>
      <c r="E4424" s="57">
        <f t="shared" si="1094"/>
        <v>1.0880000000000001</v>
      </c>
      <c r="F4424" s="57">
        <f t="shared" si="1095"/>
        <v>3.7800000000000002</v>
      </c>
      <c r="G4424" s="57">
        <f t="shared" si="1096"/>
        <v>0</v>
      </c>
      <c r="H4424" s="57">
        <f>IF(Q4423&gt;SetUp!$B$56,SetUp!$B$56,Q4423)</f>
        <v>57.392513729671535</v>
      </c>
      <c r="I4424" s="57">
        <f t="shared" si="1101"/>
        <v>21.047854572473028</v>
      </c>
      <c r="J4424" s="57">
        <f>MIN(F4424,H4424,(1-EXP(-SetUp!$B$52*H4424/SetUp!$B$56))*F4424)</f>
        <v>3.7795181396714166</v>
      </c>
      <c r="K4424" s="57">
        <f t="shared" si="1097"/>
        <v>53.612995590000118</v>
      </c>
      <c r="L4424" s="57">
        <f>IF(I4424&lt;=0,0,MIN(SetUp!$B$50*I4424^SetUp!$B$55,I4424))</f>
        <v>3.2837940254677256</v>
      </c>
      <c r="M4424" s="57">
        <f t="shared" si="1098"/>
        <v>17.764060547005304</v>
      </c>
      <c r="N4424" s="57">
        <f>IF(SetUp!$B$62=0,X4424,(B4424-E4424)*(1-(H4424/SetUp!$B$66/SetUp!$B$56)))</f>
        <v>0</v>
      </c>
      <c r="O4424" s="57">
        <f>K4424*SetUp!$B$65</f>
        <v>0</v>
      </c>
      <c r="P4424" s="57">
        <f>MIN(SetUp!$B$54*L4424^SetUp!$B$51,L4424)</f>
        <v>1.6516354271126852</v>
      </c>
      <c r="Q4424" s="57">
        <f t="shared" si="1099"/>
        <v>53.612995590000118</v>
      </c>
      <c r="R4424" s="57">
        <f>IF((H4424+N4424-O4424)&gt;SetUp!$B$56,T4423+H4424+N4424-O4424-SetUp!$B$56,T4423)</f>
        <v>0</v>
      </c>
      <c r="S4424" s="57">
        <f>R4424*SetUp!$B$65</f>
        <v>0</v>
      </c>
      <c r="T4424" s="57">
        <f>IF((R4424-S4424)&lt;SetUp!$B$53,R4424-S4424,SetUp!$B$53)</f>
        <v>0</v>
      </c>
      <c r="U4424" s="57">
        <f t="shared" si="1100"/>
        <v>17.764060547005304</v>
      </c>
      <c r="V4424" s="57">
        <f>(L4424-P4424)/1000*SetUp!$B$13*1000000/SetUp!$B$48</f>
        <v>92.833399381766895</v>
      </c>
      <c r="W4424" s="57">
        <f t="shared" si="1102"/>
        <v>3.5527136788005009E-15</v>
      </c>
      <c r="X4424" s="57">
        <f>MAX((SetUp!$B$56*(1-($H4424/SetUp!$B$56)^2)*TANH(($B4424-$D4424)/SetUp!$B$56))/(1+$H4424/SetUp!$B$56*TANH(($B4424-$D4424)/SetUp!$B$56)),0)</f>
        <v>0</v>
      </c>
    </row>
    <row r="4425" spans="1:24" x14ac:dyDescent="0.3">
      <c r="A4425" s="64">
        <v>31087</v>
      </c>
      <c r="B4425" s="57">
        <v>0.72699999999999998</v>
      </c>
      <c r="C4425" s="57">
        <v>38.063000000000002</v>
      </c>
      <c r="D4425" s="57">
        <v>4.8680000000000003</v>
      </c>
      <c r="E4425" s="57">
        <f t="shared" si="1094"/>
        <v>0.72699999999999998</v>
      </c>
      <c r="F4425" s="57">
        <f t="shared" si="1095"/>
        <v>4.141</v>
      </c>
      <c r="G4425" s="57">
        <f t="shared" si="1096"/>
        <v>0</v>
      </c>
      <c r="H4425" s="57">
        <f>IF(Q4424&gt;SetUp!$B$56,SetUp!$B$56,Q4424)</f>
        <v>53.612995590000118</v>
      </c>
      <c r="I4425" s="57">
        <f t="shared" si="1101"/>
        <v>17.764060547005304</v>
      </c>
      <c r="J4425" s="57">
        <f>MIN(F4425,H4425,(1-EXP(-SetUp!$B$52*H4425/SetUp!$B$56))*F4425)</f>
        <v>4.1400471882961627</v>
      </c>
      <c r="K4425" s="57">
        <f t="shared" si="1097"/>
        <v>49.472948401703952</v>
      </c>
      <c r="L4425" s="57">
        <f>IF(I4425&lt;=0,0,MIN(SetUp!$B$50*I4425^SetUp!$B$55,I4425))</f>
        <v>2.4751408943530051</v>
      </c>
      <c r="M4425" s="57">
        <f t="shared" si="1098"/>
        <v>15.288919652652298</v>
      </c>
      <c r="N4425" s="57">
        <f>IF(SetUp!$B$62=0,X4425,(B4425-E4425)*(1-(H4425/SetUp!$B$66/SetUp!$B$56)))</f>
        <v>0</v>
      </c>
      <c r="O4425" s="57">
        <f>K4425*SetUp!$B$65</f>
        <v>0</v>
      </c>
      <c r="P4425" s="57">
        <f>MIN(SetUp!$B$54*L4425^SetUp!$B$51,L4425)</f>
        <v>1.2509122980816172</v>
      </c>
      <c r="Q4425" s="57">
        <f t="shared" si="1099"/>
        <v>49.472948401703952</v>
      </c>
      <c r="R4425" s="57">
        <f>IF((H4425+N4425-O4425)&gt;SetUp!$B$56,T4424+H4425+N4425-O4425-SetUp!$B$56,T4424)</f>
        <v>0</v>
      </c>
      <c r="S4425" s="57">
        <f>R4425*SetUp!$B$65</f>
        <v>0</v>
      </c>
      <c r="T4425" s="57">
        <f>IF((R4425-S4425)&lt;SetUp!$B$53,R4425-S4425,SetUp!$B$53)</f>
        <v>0</v>
      </c>
      <c r="U4425" s="57">
        <f t="shared" si="1100"/>
        <v>15.288919652652298</v>
      </c>
      <c r="V4425" s="57">
        <f>(L4425-P4425)/1000*SetUp!$B$13*1000000/SetUp!$B$48</f>
        <v>69.63128603236369</v>
      </c>
      <c r="W4425" s="57">
        <f t="shared" si="1102"/>
        <v>0</v>
      </c>
      <c r="X4425" s="57">
        <f>MAX((SetUp!$B$56*(1-($H4425/SetUp!$B$56)^2)*TANH(($B4425-$D4425)/SetUp!$B$56))/(1+$H4425/SetUp!$B$56*TANH(($B4425-$D4425)/SetUp!$B$56)),0)</f>
        <v>0</v>
      </c>
    </row>
    <row r="4426" spans="1:24" x14ac:dyDescent="0.3">
      <c r="A4426" s="64">
        <v>31088</v>
      </c>
      <c r="B4426" s="57">
        <v>4.4320000000000004</v>
      </c>
      <c r="C4426" s="57">
        <v>14.305999999999999</v>
      </c>
      <c r="D4426" s="57">
        <v>4.8680000000000003</v>
      </c>
      <c r="E4426" s="57">
        <f t="shared" si="1094"/>
        <v>4.4320000000000004</v>
      </c>
      <c r="F4426" s="57">
        <f t="shared" si="1095"/>
        <v>0.43599999999999994</v>
      </c>
      <c r="G4426" s="57">
        <f t="shared" si="1096"/>
        <v>0</v>
      </c>
      <c r="H4426" s="57">
        <f>IF(Q4425&gt;SetUp!$B$56,SetUp!$B$56,Q4425)</f>
        <v>49.472948401703952</v>
      </c>
      <c r="I4426" s="57">
        <f t="shared" si="1101"/>
        <v>15.288919652652298</v>
      </c>
      <c r="J4426" s="57">
        <f>MIN(F4426,H4426,(1-EXP(-SetUp!$B$52*H4426/SetUp!$B$56))*F4426)</f>
        <v>0.43580843075526549</v>
      </c>
      <c r="K4426" s="57">
        <f t="shared" si="1097"/>
        <v>49.037139970948687</v>
      </c>
      <c r="L4426" s="57">
        <f>IF(I4426&lt;=0,0,MIN(SetUp!$B$50*I4426^SetUp!$B$55,I4426))</f>
        <v>1.9274842956451206</v>
      </c>
      <c r="M4426" s="57">
        <f t="shared" si="1098"/>
        <v>13.361435357007178</v>
      </c>
      <c r="N4426" s="57">
        <f>IF(SetUp!$B$62=0,X4426,(B4426-E4426)*(1-(H4426/SetUp!$B$66/SetUp!$B$56)))</f>
        <v>0</v>
      </c>
      <c r="O4426" s="57">
        <f>K4426*SetUp!$B$65</f>
        <v>0</v>
      </c>
      <c r="P4426" s="57">
        <f>MIN(SetUp!$B$54*L4426^SetUp!$B$51,L4426)</f>
        <v>0.97828508823896054</v>
      </c>
      <c r="Q4426" s="57">
        <f t="shared" si="1099"/>
        <v>49.037139970948687</v>
      </c>
      <c r="R4426" s="57">
        <f>IF((H4426+N4426-O4426)&gt;SetUp!$B$56,T4425+H4426+N4426-O4426-SetUp!$B$56,T4425)</f>
        <v>0</v>
      </c>
      <c r="S4426" s="57">
        <f>R4426*SetUp!$B$65</f>
        <v>0</v>
      </c>
      <c r="T4426" s="57">
        <f>IF((R4426-S4426)&lt;SetUp!$B$53,R4426-S4426,SetUp!$B$53)</f>
        <v>0</v>
      </c>
      <c r="U4426" s="57">
        <f t="shared" si="1100"/>
        <v>13.361435357007178</v>
      </c>
      <c r="V4426" s="57">
        <f>(L4426-P4426)/1000*SetUp!$B$13*1000000/SetUp!$B$48</f>
        <v>53.988251633634832</v>
      </c>
      <c r="W4426" s="57">
        <f t="shared" si="1102"/>
        <v>3.1086244689504383E-15</v>
      </c>
      <c r="X4426" s="57">
        <f>MAX((SetUp!$B$56*(1-($H4426/SetUp!$B$56)^2)*TANH(($B4426-$D4426)/SetUp!$B$56))/(1+$H4426/SetUp!$B$56*TANH(($B4426-$D4426)/SetUp!$B$56)),0)</f>
        <v>0</v>
      </c>
    </row>
    <row r="4427" spans="1:24" x14ac:dyDescent="0.3">
      <c r="A4427" s="64">
        <v>31089</v>
      </c>
      <c r="B4427" s="57">
        <v>17.303999999999998</v>
      </c>
      <c r="C4427" s="57">
        <v>10.715999999999999</v>
      </c>
      <c r="D4427" s="57">
        <v>4.8680000000000003</v>
      </c>
      <c r="E4427" s="57">
        <f t="shared" si="1094"/>
        <v>4.8680000000000003</v>
      </c>
      <c r="F4427" s="57">
        <f t="shared" si="1095"/>
        <v>0</v>
      </c>
      <c r="G4427" s="57">
        <f t="shared" si="1096"/>
        <v>8.0145909019797674</v>
      </c>
      <c r="H4427" s="57">
        <f>IF(Q4426&gt;SetUp!$B$56,SetUp!$B$56,Q4426)</f>
        <v>49.037139970948687</v>
      </c>
      <c r="I4427" s="57">
        <f t="shared" si="1101"/>
        <v>21.376026258986947</v>
      </c>
      <c r="J4427" s="57">
        <f>MIN(F4427,H4427,(1-EXP(-SetUp!$B$52*H4427/SetUp!$B$56))*F4427)</f>
        <v>0</v>
      </c>
      <c r="K4427" s="57">
        <f t="shared" si="1097"/>
        <v>49.037139970948687</v>
      </c>
      <c r="L4427" s="57">
        <f>IF(I4427&lt;=0,0,MIN(SetUp!$B$50*I4427^SetUp!$B$55,I4427))</f>
        <v>3.3695699378237753</v>
      </c>
      <c r="M4427" s="57">
        <f t="shared" si="1098"/>
        <v>18.006456321163171</v>
      </c>
      <c r="N4427" s="57">
        <f>IF(SetUp!$B$62=0,X4427,(B4427-E4427)*(1-(H4427/SetUp!$B$66/SetUp!$B$56)))</f>
        <v>4.4214090980202307</v>
      </c>
      <c r="O4427" s="57">
        <f>K4427*SetUp!$B$65</f>
        <v>0</v>
      </c>
      <c r="P4427" s="57">
        <f>MIN(SetUp!$B$54*L4427^SetUp!$B$51,L4427)</f>
        <v>1.6940344861897616</v>
      </c>
      <c r="Q4427" s="57">
        <f t="shared" si="1099"/>
        <v>53.458549068968921</v>
      </c>
      <c r="R4427" s="57">
        <f>IF((H4427+N4427-O4427)&gt;SetUp!$B$56,T4426+H4427+N4427-O4427-SetUp!$B$56,T4426)</f>
        <v>0</v>
      </c>
      <c r="S4427" s="57">
        <f>R4427*SetUp!$B$65</f>
        <v>0</v>
      </c>
      <c r="T4427" s="57">
        <f>IF((R4427-S4427)&lt;SetUp!$B$53,R4427-S4427,SetUp!$B$53)</f>
        <v>0</v>
      </c>
      <c r="U4427" s="57">
        <f t="shared" si="1100"/>
        <v>18.006456321163171</v>
      </c>
      <c r="V4427" s="57">
        <f>(L4427-P4427)/1000*SetUp!$B$13*1000000/SetUp!$B$48</f>
        <v>95.300574292605603</v>
      </c>
      <c r="W4427" s="57">
        <f t="shared" si="1102"/>
        <v>4.4408920985006262E-15</v>
      </c>
      <c r="X4427" s="57">
        <f>MAX((SetUp!$B$56*(1-($H4427/SetUp!$B$56)^2)*TANH(($B4427-$D4427)/SetUp!$B$56))/(1+$H4427/SetUp!$B$56*TANH(($B4427-$D4427)/SetUp!$B$56)),0)</f>
        <v>4.4214090980202307</v>
      </c>
    </row>
    <row r="4428" spans="1:24" x14ac:dyDescent="0.3">
      <c r="A4428" s="64">
        <v>31090</v>
      </c>
      <c r="B4428" s="57">
        <v>21.417999999999999</v>
      </c>
      <c r="C4428" s="57">
        <v>186.38900000000001</v>
      </c>
      <c r="D4428" s="57">
        <v>4.8680000000000003</v>
      </c>
      <c r="E4428" s="57">
        <f t="shared" si="1094"/>
        <v>4.8680000000000003</v>
      </c>
      <c r="F4428" s="57">
        <f t="shared" si="1095"/>
        <v>0</v>
      </c>
      <c r="G4428" s="57">
        <f t="shared" si="1096"/>
        <v>12.509501040023217</v>
      </c>
      <c r="H4428" s="57">
        <f>IF(Q4427&gt;SetUp!$B$56,SetUp!$B$56,Q4427)</f>
        <v>53.458549068968921</v>
      </c>
      <c r="I4428" s="57">
        <f t="shared" si="1101"/>
        <v>30.515957361186388</v>
      </c>
      <c r="J4428" s="57">
        <f>MIN(F4428,H4428,(1-EXP(-SetUp!$B$52*H4428/SetUp!$B$56))*F4428)</f>
        <v>0</v>
      </c>
      <c r="K4428" s="57">
        <f t="shared" si="1097"/>
        <v>53.458549068968921</v>
      </c>
      <c r="L4428" s="57">
        <f>IF(I4428&lt;=0,0,MIN(SetUp!$B$50*I4428^SetUp!$B$55,I4428))</f>
        <v>6.0987549470006339</v>
      </c>
      <c r="M4428" s="57">
        <f t="shared" si="1098"/>
        <v>24.417202414185752</v>
      </c>
      <c r="N4428" s="57">
        <f>IF(SetUp!$B$62=0,X4428,(B4428-E4428)*(1-(H4428/SetUp!$B$66/SetUp!$B$56)))</f>
        <v>4.0404989599767802</v>
      </c>
      <c r="O4428" s="57">
        <f>K4428*SetUp!$B$65</f>
        <v>0</v>
      </c>
      <c r="P4428" s="57">
        <f>MIN(SetUp!$B$54*L4428^SetUp!$B$51,L4428)</f>
        <v>3.0353274565166162</v>
      </c>
      <c r="Q4428" s="57">
        <f t="shared" si="1099"/>
        <v>57.499048028945701</v>
      </c>
      <c r="R4428" s="57">
        <f>IF((H4428+N4428-O4428)&gt;SetUp!$B$56,T4427+H4428+N4428-O4428-SetUp!$B$56,T4427)</f>
        <v>0</v>
      </c>
      <c r="S4428" s="57">
        <f>R4428*SetUp!$B$65</f>
        <v>0</v>
      </c>
      <c r="T4428" s="57">
        <f>IF((R4428-S4428)&lt;SetUp!$B$53,R4428-S4428,SetUp!$B$53)</f>
        <v>0</v>
      </c>
      <c r="U4428" s="57">
        <f t="shared" si="1100"/>
        <v>24.417202414185752</v>
      </c>
      <c r="V4428" s="57">
        <f>(L4428-P4428)/1000*SetUp!$B$13*1000000/SetUp!$B$48</f>
        <v>174.24065773253014</v>
      </c>
      <c r="W4428" s="57">
        <f t="shared" si="1102"/>
        <v>-1.0658141036401503E-14</v>
      </c>
      <c r="X4428" s="57">
        <f>MAX((SetUp!$B$56*(1-($H4428/SetUp!$B$56)^2)*TANH(($B4428-$D4428)/SetUp!$B$56))/(1+$H4428/SetUp!$B$56*TANH(($B4428-$D4428)/SetUp!$B$56)),0)</f>
        <v>4.0404989599767802</v>
      </c>
    </row>
    <row r="4429" spans="1:24" x14ac:dyDescent="0.3">
      <c r="A4429" s="64">
        <v>31091</v>
      </c>
      <c r="B4429" s="57">
        <v>16.059000000000001</v>
      </c>
      <c r="C4429" s="57">
        <v>182.45400000000001</v>
      </c>
      <c r="D4429" s="57">
        <v>4.8680000000000003</v>
      </c>
      <c r="E4429" s="57">
        <f t="shared" si="1094"/>
        <v>4.8680000000000003</v>
      </c>
      <c r="F4429" s="57">
        <f t="shared" si="1095"/>
        <v>0</v>
      </c>
      <c r="G4429" s="57">
        <f t="shared" si="1096"/>
        <v>9.3422086990165152</v>
      </c>
      <c r="H4429" s="57">
        <f>IF(Q4428&gt;SetUp!$B$56,SetUp!$B$56,Q4428)</f>
        <v>57.499048028945701</v>
      </c>
      <c r="I4429" s="57">
        <f t="shared" si="1101"/>
        <v>33.759411113202269</v>
      </c>
      <c r="J4429" s="57">
        <f>MIN(F4429,H4429,(1-EXP(-SetUp!$B$52*H4429/SetUp!$B$56))*F4429)</f>
        <v>0</v>
      </c>
      <c r="K4429" s="57">
        <f t="shared" si="1097"/>
        <v>57.499048028945701</v>
      </c>
      <c r="L4429" s="57">
        <f>IF(I4429&lt;=0,0,MIN(SetUp!$B$50*I4429^SetUp!$B$55,I4429))</f>
        <v>7.2169598351566702</v>
      </c>
      <c r="M4429" s="57">
        <f t="shared" si="1098"/>
        <v>26.542451278045597</v>
      </c>
      <c r="N4429" s="57">
        <f>IF(SetUp!$B$62=0,X4429,(B4429-E4429)*(1-(H4429/SetUp!$B$66/SetUp!$B$56)))</f>
        <v>1.8487913009834858</v>
      </c>
      <c r="O4429" s="57">
        <f>K4429*SetUp!$B$65</f>
        <v>0</v>
      </c>
      <c r="P4429" s="57">
        <f>MIN(SetUp!$B$54*L4429^SetUp!$B$51,L4429)</f>
        <v>3.58158168916458</v>
      </c>
      <c r="Q4429" s="57">
        <f t="shared" si="1099"/>
        <v>59.347839329929187</v>
      </c>
      <c r="R4429" s="57">
        <f>IF((H4429+N4429-O4429)&gt;SetUp!$B$56,T4428+H4429+N4429-O4429-SetUp!$B$56,T4428)</f>
        <v>0</v>
      </c>
      <c r="S4429" s="57">
        <f>R4429*SetUp!$B$65</f>
        <v>0</v>
      </c>
      <c r="T4429" s="57">
        <f>IF((R4429-S4429)&lt;SetUp!$B$53,R4429-S4429,SetUp!$B$53)</f>
        <v>0</v>
      </c>
      <c r="U4429" s="57">
        <f t="shared" si="1100"/>
        <v>26.542451278045597</v>
      </c>
      <c r="V4429" s="57">
        <f>(L4429-P4429)/1000*SetUp!$B$13*1000000/SetUp!$B$48</f>
        <v>206.77188581475011</v>
      </c>
      <c r="W4429" s="57">
        <f t="shared" si="1102"/>
        <v>-7.1054273576010019E-15</v>
      </c>
      <c r="X4429" s="57">
        <f>MAX((SetUp!$B$56*(1-($H4429/SetUp!$B$56)^2)*TANH(($B4429-$D4429)/SetUp!$B$56))/(1+$H4429/SetUp!$B$56*TANH(($B4429-$D4429)/SetUp!$B$56)),0)</f>
        <v>1.8487913009834858</v>
      </c>
    </row>
    <row r="4430" spans="1:24" x14ac:dyDescent="0.3">
      <c r="A4430" s="64">
        <v>31092</v>
      </c>
      <c r="B4430" s="57">
        <v>16.404</v>
      </c>
      <c r="C4430" s="57">
        <v>146.976</v>
      </c>
      <c r="D4430" s="57">
        <v>4.8680000000000003</v>
      </c>
      <c r="E4430" s="57">
        <f t="shared" si="1094"/>
        <v>4.8680000000000003</v>
      </c>
      <c r="F4430" s="57">
        <f t="shared" si="1095"/>
        <v>0</v>
      </c>
      <c r="G4430" s="57">
        <f t="shared" si="1096"/>
        <v>10.164003120018448</v>
      </c>
      <c r="H4430" s="57">
        <f>IF(Q4429&gt;SetUp!$B$56,SetUp!$B$56,Q4429)</f>
        <v>59.347839329929187</v>
      </c>
      <c r="I4430" s="57">
        <f t="shared" si="1101"/>
        <v>36.706454398064047</v>
      </c>
      <c r="J4430" s="57">
        <f>MIN(F4430,H4430,(1-EXP(-SetUp!$B$52*H4430/SetUp!$B$56))*F4430)</f>
        <v>0</v>
      </c>
      <c r="K4430" s="57">
        <f t="shared" si="1097"/>
        <v>59.347839329929187</v>
      </c>
      <c r="L4430" s="57">
        <f>IF(I4430&lt;=0,0,MIN(SetUp!$B$50*I4430^SetUp!$B$55,I4430))</f>
        <v>8.2972385913750983</v>
      </c>
      <c r="M4430" s="57">
        <f t="shared" si="1098"/>
        <v>28.409215806688948</v>
      </c>
      <c r="N4430" s="57">
        <f>IF(SetUp!$B$62=0,X4430,(B4430-E4430)*(1-(H4430/SetUp!$B$66/SetUp!$B$56)))</f>
        <v>1.3719968799815518</v>
      </c>
      <c r="O4430" s="57">
        <f>K4430*SetUp!$B$65</f>
        <v>0</v>
      </c>
      <c r="P4430" s="57">
        <f>MIN(SetUp!$B$54*L4430^SetUp!$B$51,L4430)</f>
        <v>4.1079351725362487</v>
      </c>
      <c r="Q4430" s="57">
        <f t="shared" si="1099"/>
        <v>60.719836209910738</v>
      </c>
      <c r="R4430" s="57">
        <f>IF((H4430+N4430-O4430)&gt;SetUp!$B$56,T4429+H4430+N4430-O4430-SetUp!$B$56,T4429)</f>
        <v>0</v>
      </c>
      <c r="S4430" s="57">
        <f>R4430*SetUp!$B$65</f>
        <v>0</v>
      </c>
      <c r="T4430" s="57">
        <f>IF((R4430-S4430)&lt;SetUp!$B$53,R4430-S4430,SetUp!$B$53)</f>
        <v>0</v>
      </c>
      <c r="U4430" s="57">
        <f t="shared" si="1100"/>
        <v>28.409215806688948</v>
      </c>
      <c r="V4430" s="57">
        <f>(L4430-P4430)/1000*SetUp!$B$13*1000000/SetUp!$B$48</f>
        <v>238.27787189579854</v>
      </c>
      <c r="W4430" s="57">
        <f t="shared" si="1102"/>
        <v>0</v>
      </c>
      <c r="X4430" s="57">
        <f>MAX((SetUp!$B$56*(1-($H4430/SetUp!$B$56)^2)*TANH(($B4430-$D4430)/SetUp!$B$56))/(1+$H4430/SetUp!$B$56*TANH(($B4430-$D4430)/SetUp!$B$56)),0)</f>
        <v>1.3719968799815518</v>
      </c>
    </row>
    <row r="4431" spans="1:24" x14ac:dyDescent="0.3">
      <c r="A4431" s="64">
        <v>31093</v>
      </c>
      <c r="B4431" s="57">
        <v>26.821999999999999</v>
      </c>
      <c r="C4431" s="57">
        <v>328.84699999999998</v>
      </c>
      <c r="D4431" s="57">
        <v>4.8680000000000003</v>
      </c>
      <c r="E4431" s="57">
        <f t="shared" si="1094"/>
        <v>4.8680000000000003</v>
      </c>
      <c r="F4431" s="57">
        <f t="shared" si="1095"/>
        <v>0</v>
      </c>
      <c r="G4431" s="57">
        <f t="shared" si="1096"/>
        <v>20.346863134979252</v>
      </c>
      <c r="H4431" s="57">
        <f>IF(Q4430&gt;SetUp!$B$56,SetUp!$B$56,Q4430)</f>
        <v>60.719836209910738</v>
      </c>
      <c r="I4431" s="57">
        <f t="shared" si="1101"/>
        <v>48.7560789416682</v>
      </c>
      <c r="J4431" s="57">
        <f>MIN(F4431,H4431,(1-EXP(-SetUp!$B$52*H4431/SetUp!$B$56))*F4431)</f>
        <v>0</v>
      </c>
      <c r="K4431" s="57">
        <f t="shared" si="1097"/>
        <v>60.719836209910738</v>
      </c>
      <c r="L4431" s="57">
        <f>IF(I4431&lt;=0,0,MIN(SetUp!$B$50*I4431^SetUp!$B$55,I4431))</f>
        <v>13.317135039718261</v>
      </c>
      <c r="M4431" s="57">
        <f t="shared" si="1098"/>
        <v>35.438943901949941</v>
      </c>
      <c r="N4431" s="57">
        <f>IF(SetUp!$B$62=0,X4431,(B4431-E4431)*(1-(H4431/SetUp!$B$66/SetUp!$B$56)))</f>
        <v>1.6071368650207503</v>
      </c>
      <c r="O4431" s="57">
        <f>K4431*SetUp!$B$65</f>
        <v>0</v>
      </c>
      <c r="P4431" s="57">
        <f>MIN(SetUp!$B$54*L4431^SetUp!$B$51,L4431)</f>
        <v>6.5404140732766107</v>
      </c>
      <c r="Q4431" s="57">
        <f t="shared" si="1099"/>
        <v>62.326973074931487</v>
      </c>
      <c r="R4431" s="57">
        <f>IF((H4431+N4431-O4431)&gt;SetUp!$B$56,T4430+H4431+N4431-O4431-SetUp!$B$56,T4430)</f>
        <v>0</v>
      </c>
      <c r="S4431" s="57">
        <f>R4431*SetUp!$B$65</f>
        <v>0</v>
      </c>
      <c r="T4431" s="57">
        <f>IF((R4431-S4431)&lt;SetUp!$B$53,R4431-S4431,SetUp!$B$53)</f>
        <v>0</v>
      </c>
      <c r="U4431" s="57">
        <f t="shared" si="1100"/>
        <v>35.438943901949941</v>
      </c>
      <c r="V4431" s="57">
        <f>(L4431-P4431)/1000*SetUp!$B$13*1000000/SetUp!$B$48</f>
        <v>385.44418698679846</v>
      </c>
      <c r="W4431" s="57">
        <f t="shared" si="1102"/>
        <v>0</v>
      </c>
      <c r="X4431" s="57">
        <f>MAX((SetUp!$B$56*(1-($H4431/SetUp!$B$56)^2)*TANH(($B4431-$D4431)/SetUp!$B$56))/(1+$H4431/SetUp!$B$56*TANH(($B4431-$D4431)/SetUp!$B$56)),0)</f>
        <v>1.6071368650207503</v>
      </c>
    </row>
    <row r="4432" spans="1:24" x14ac:dyDescent="0.3">
      <c r="A4432" s="64">
        <v>31094</v>
      </c>
      <c r="B4432" s="57">
        <v>8.39</v>
      </c>
      <c r="C4432" s="57">
        <v>418.82600000000002</v>
      </c>
      <c r="D4432" s="57">
        <v>4.8680000000000003</v>
      </c>
      <c r="E4432" s="57">
        <f t="shared" si="1094"/>
        <v>4.8680000000000003</v>
      </c>
      <c r="F4432" s="57">
        <f t="shared" si="1095"/>
        <v>0</v>
      </c>
      <c r="G4432" s="57">
        <f t="shared" si="1096"/>
        <v>3.3496783463446138</v>
      </c>
      <c r="H4432" s="57">
        <f>IF(Q4431&gt;SetUp!$B$56,SetUp!$B$56,Q4431)</f>
        <v>62.326973074931487</v>
      </c>
      <c r="I4432" s="57">
        <f t="shared" si="1101"/>
        <v>38.788622248294551</v>
      </c>
      <c r="J4432" s="57">
        <f>MIN(F4432,H4432,(1-EXP(-SetUp!$B$52*H4432/SetUp!$B$56))*F4432)</f>
        <v>0</v>
      </c>
      <c r="K4432" s="57">
        <f t="shared" si="1097"/>
        <v>62.326973074931487</v>
      </c>
      <c r="L4432" s="57">
        <f>IF(I4432&lt;=0,0,MIN(SetUp!$B$50*I4432^SetUp!$B$55,I4432))</f>
        <v>9.0964116904226255</v>
      </c>
      <c r="M4432" s="57">
        <f t="shared" si="1098"/>
        <v>29.692210557871924</v>
      </c>
      <c r="N4432" s="57">
        <f>IF(SetUp!$B$62=0,X4432,(B4432-E4432)*(1-(H4432/SetUp!$B$66/SetUp!$B$56)))</f>
        <v>0.1723216536553866</v>
      </c>
      <c r="O4432" s="57">
        <f>K4432*SetUp!$B$65</f>
        <v>0</v>
      </c>
      <c r="P4432" s="57">
        <f>MIN(SetUp!$B$54*L4432^SetUp!$B$51,L4432)</f>
        <v>4.4965633190403</v>
      </c>
      <c r="Q4432" s="57">
        <f t="shared" si="1099"/>
        <v>62.499294728586875</v>
      </c>
      <c r="R4432" s="57">
        <f>IF((H4432+N4432-O4432)&gt;SetUp!$B$56,T4431+H4432+N4432-O4432-SetUp!$B$56,T4431)</f>
        <v>0</v>
      </c>
      <c r="S4432" s="57">
        <f>R4432*SetUp!$B$65</f>
        <v>0</v>
      </c>
      <c r="T4432" s="57">
        <f>IF((R4432-S4432)&lt;SetUp!$B$53,R4432-S4432,SetUp!$B$53)</f>
        <v>0</v>
      </c>
      <c r="U4432" s="57">
        <f t="shared" si="1100"/>
        <v>29.692210557871924</v>
      </c>
      <c r="V4432" s="57">
        <f>(L4432-P4432)/1000*SetUp!$B$13*1000000/SetUp!$B$48</f>
        <v>261.62871756854639</v>
      </c>
      <c r="W4432" s="57">
        <f t="shared" si="1102"/>
        <v>0</v>
      </c>
      <c r="X4432" s="57">
        <f>MAX((SetUp!$B$56*(1-($H4432/SetUp!$B$56)^2)*TANH(($B4432-$D4432)/SetUp!$B$56))/(1+$H4432/SetUp!$B$56*TANH(($B4432-$D4432)/SetUp!$B$56)),0)</f>
        <v>0.1723216536553866</v>
      </c>
    </row>
    <row r="4433" spans="1:24" x14ac:dyDescent="0.3">
      <c r="A4433" s="64">
        <v>31095</v>
      </c>
      <c r="B4433" s="57">
        <v>16.62</v>
      </c>
      <c r="C4433" s="57">
        <v>182.45400000000001</v>
      </c>
      <c r="D4433" s="57">
        <v>4.8680000000000003</v>
      </c>
      <c r="E4433" s="57">
        <f t="shared" si="1094"/>
        <v>4.8680000000000003</v>
      </c>
      <c r="F4433" s="57">
        <f t="shared" si="1095"/>
        <v>0</v>
      </c>
      <c r="G4433" s="57">
        <f t="shared" si="1096"/>
        <v>11.294497216611219</v>
      </c>
      <c r="H4433" s="57">
        <f>IF(Q4432&gt;SetUp!$B$56,SetUp!$B$56,Q4432)</f>
        <v>62.499294728586875</v>
      </c>
      <c r="I4433" s="57">
        <f t="shared" si="1101"/>
        <v>40.986707774483143</v>
      </c>
      <c r="J4433" s="57">
        <f>MIN(F4433,H4433,(1-EXP(-SetUp!$B$52*H4433/SetUp!$B$56))*F4433)</f>
        <v>0</v>
      </c>
      <c r="K4433" s="57">
        <f t="shared" si="1097"/>
        <v>62.499294728586875</v>
      </c>
      <c r="L4433" s="57">
        <f>IF(I4433&lt;=0,0,MIN(SetUp!$B$50*I4433^SetUp!$B$55,I4433))</f>
        <v>9.9716702834843947</v>
      </c>
      <c r="M4433" s="57">
        <f t="shared" si="1098"/>
        <v>31.015037490998751</v>
      </c>
      <c r="N4433" s="57">
        <f>IF(SetUp!$B$62=0,X4433,(B4433-E4433)*(1-(H4433/SetUp!$B$66/SetUp!$B$56)))</f>
        <v>0.45750278338878209</v>
      </c>
      <c r="O4433" s="57">
        <f>K4433*SetUp!$B$65</f>
        <v>0</v>
      </c>
      <c r="P4433" s="57">
        <f>MIN(SetUp!$B$54*L4433^SetUp!$B$51,L4433)</f>
        <v>4.9215259286367434</v>
      </c>
      <c r="Q4433" s="57">
        <f t="shared" si="1099"/>
        <v>62.956797511975658</v>
      </c>
      <c r="R4433" s="57">
        <f>IF((H4433+N4433-O4433)&gt;SetUp!$B$56,T4432+H4433+N4433-O4433-SetUp!$B$56,T4432)</f>
        <v>0</v>
      </c>
      <c r="S4433" s="57">
        <f>R4433*SetUp!$B$65</f>
        <v>0</v>
      </c>
      <c r="T4433" s="57">
        <f>IF((R4433-S4433)&lt;SetUp!$B$53,R4433-S4433,SetUp!$B$53)</f>
        <v>0</v>
      </c>
      <c r="U4433" s="57">
        <f t="shared" si="1100"/>
        <v>31.015037490998751</v>
      </c>
      <c r="V4433" s="57">
        <f>(L4433-P4433)/1000*SetUp!$B$13*1000000/SetUp!$B$48</f>
        <v>287.24050977744849</v>
      </c>
      <c r="W4433" s="57">
        <f t="shared" si="1102"/>
        <v>0</v>
      </c>
      <c r="X4433" s="57">
        <f>MAX((SetUp!$B$56*(1-($H4433/SetUp!$B$56)^2)*TANH(($B4433-$D4433)/SetUp!$B$56))/(1+$H4433/SetUp!$B$56*TANH(($B4433-$D4433)/SetUp!$B$56)),0)</f>
        <v>0.45750278338878209</v>
      </c>
    </row>
    <row r="4434" spans="1:24" x14ac:dyDescent="0.3">
      <c r="A4434" s="64">
        <v>31096</v>
      </c>
      <c r="B4434" s="57">
        <v>24.335000000000001</v>
      </c>
      <c r="C4434" s="57">
        <v>488.54300000000001</v>
      </c>
      <c r="D4434" s="57">
        <v>4.8680000000000003</v>
      </c>
      <c r="E4434" s="57">
        <f t="shared" si="1094"/>
        <v>4.8680000000000003</v>
      </c>
      <c r="F4434" s="57">
        <f t="shared" si="1095"/>
        <v>0</v>
      </c>
      <c r="G4434" s="57">
        <f t="shared" si="1096"/>
        <v>18.993678815853531</v>
      </c>
      <c r="H4434" s="57">
        <f>IF(Q4433&gt;SetUp!$B$56,SetUp!$B$56,Q4433)</f>
        <v>62.956797511975658</v>
      </c>
      <c r="I4434" s="57">
        <f t="shared" si="1101"/>
        <v>50.008716306852278</v>
      </c>
      <c r="J4434" s="57">
        <f>MIN(F4434,H4434,(1-EXP(-SetUp!$B$52*H4434/SetUp!$B$56))*F4434)</f>
        <v>0</v>
      </c>
      <c r="K4434" s="57">
        <f t="shared" si="1097"/>
        <v>62.956797511975658</v>
      </c>
      <c r="L4434" s="57">
        <f>IF(I4434&lt;=0,0,MIN(SetUp!$B$50*I4434^SetUp!$B$55,I4434))</f>
        <v>13.892242705905508</v>
      </c>
      <c r="M4434" s="57">
        <f t="shared" si="1098"/>
        <v>36.116473600946769</v>
      </c>
      <c r="N4434" s="57">
        <f>IF(SetUp!$B$62=0,X4434,(B4434-E4434)*(1-(H4434/SetUp!$B$66/SetUp!$B$56)))</f>
        <v>0.47332118414646818</v>
      </c>
      <c r="O4434" s="57">
        <f>K4434*SetUp!$B$65</f>
        <v>0</v>
      </c>
      <c r="P4434" s="57">
        <f>MIN(SetUp!$B$54*L4434^SetUp!$B$51,L4434)</f>
        <v>6.8179598193783715</v>
      </c>
      <c r="Q4434" s="57">
        <f t="shared" si="1099"/>
        <v>63.430118696122129</v>
      </c>
      <c r="R4434" s="57">
        <f>IF((H4434+N4434-O4434)&gt;SetUp!$B$56,T4433+H4434+N4434-O4434-SetUp!$B$56,T4433)</f>
        <v>0</v>
      </c>
      <c r="S4434" s="57">
        <f>R4434*SetUp!$B$65</f>
        <v>0</v>
      </c>
      <c r="T4434" s="57">
        <f>IF((R4434-S4434)&lt;SetUp!$B$53,R4434-S4434,SetUp!$B$53)</f>
        <v>0</v>
      </c>
      <c r="U4434" s="57">
        <f t="shared" si="1100"/>
        <v>36.116473600946769</v>
      </c>
      <c r="V4434" s="57">
        <f>(L4434-P4434)/1000*SetUp!$B$13*1000000/SetUp!$B$48</f>
        <v>402.36881955372041</v>
      </c>
      <c r="W4434" s="57">
        <f t="shared" si="1102"/>
        <v>0</v>
      </c>
      <c r="X4434" s="57">
        <f>MAX((SetUp!$B$56*(1-($H4434/SetUp!$B$56)^2)*TANH(($B4434-$D4434)/SetUp!$B$56))/(1+$H4434/SetUp!$B$56*TANH(($B4434-$D4434)/SetUp!$B$56)),0)</f>
        <v>0.47332118414646818</v>
      </c>
    </row>
    <row r="4435" spans="1:24" x14ac:dyDescent="0.3">
      <c r="A4435" s="64">
        <v>31097</v>
      </c>
      <c r="B4435" s="57">
        <v>11.964</v>
      </c>
      <c r="C4435" s="57">
        <v>355.447</v>
      </c>
      <c r="D4435" s="57">
        <v>4.8680000000000003</v>
      </c>
      <c r="E4435" s="57">
        <f t="shared" si="1094"/>
        <v>4.8680000000000003</v>
      </c>
      <c r="F4435" s="57">
        <f t="shared" si="1095"/>
        <v>0</v>
      </c>
      <c r="G4435" s="57">
        <f t="shared" si="1096"/>
        <v>6.9830641218296199</v>
      </c>
      <c r="H4435" s="57">
        <f>IF(Q4434&gt;SetUp!$B$56,SetUp!$B$56,Q4434)</f>
        <v>63.430118696122129</v>
      </c>
      <c r="I4435" s="57">
        <f t="shared" si="1101"/>
        <v>43.09953772277639</v>
      </c>
      <c r="J4435" s="57">
        <f>MIN(F4435,H4435,(1-EXP(-SetUp!$B$52*H4435/SetUp!$B$56))*F4435)</f>
        <v>0</v>
      </c>
      <c r="K4435" s="57">
        <f t="shared" si="1097"/>
        <v>63.430118696122129</v>
      </c>
      <c r="L4435" s="57">
        <f>IF(I4435&lt;=0,0,MIN(SetUp!$B$50*I4435^SetUp!$B$55,I4435))</f>
        <v>10.843026964422389</v>
      </c>
      <c r="M4435" s="57">
        <f t="shared" si="1098"/>
        <v>32.256510758353997</v>
      </c>
      <c r="N4435" s="57">
        <f>IF(SetUp!$B$62=0,X4435,(B4435-E4435)*(1-(H4435/SetUp!$B$66/SetUp!$B$56)))</f>
        <v>0.11293587817037977</v>
      </c>
      <c r="O4435" s="57">
        <f>K4435*SetUp!$B$65</f>
        <v>0</v>
      </c>
      <c r="P4435" s="57">
        <f>MIN(SetUp!$B$54*L4435^SetUp!$B$51,L4435)</f>
        <v>5.3439633002169762</v>
      </c>
      <c r="Q4435" s="57">
        <f t="shared" si="1099"/>
        <v>63.543054574292512</v>
      </c>
      <c r="R4435" s="57">
        <f>IF((H4435+N4435-O4435)&gt;SetUp!$B$56,T4434+H4435+N4435-O4435-SetUp!$B$56,T4434)</f>
        <v>0</v>
      </c>
      <c r="S4435" s="57">
        <f>R4435*SetUp!$B$65</f>
        <v>0</v>
      </c>
      <c r="T4435" s="57">
        <f>IF((R4435-S4435)&lt;SetUp!$B$53,R4435-S4435,SetUp!$B$53)</f>
        <v>0</v>
      </c>
      <c r="U4435" s="57">
        <f t="shared" si="1100"/>
        <v>32.256510758353997</v>
      </c>
      <c r="V4435" s="57">
        <f>(L4435-P4435)/1000*SetUp!$B$13*1000000/SetUp!$B$48</f>
        <v>312.77399995285032</v>
      </c>
      <c r="W4435" s="57">
        <f t="shared" si="1102"/>
        <v>0</v>
      </c>
      <c r="X4435" s="57">
        <f>MAX((SetUp!$B$56*(1-($H4435/SetUp!$B$56)^2)*TANH(($B4435-$D4435)/SetUp!$B$56))/(1+$H4435/SetUp!$B$56*TANH(($B4435-$D4435)/SetUp!$B$56)),0)</f>
        <v>0.11293587817037977</v>
      </c>
    </row>
    <row r="4436" spans="1:24" x14ac:dyDescent="0.3">
      <c r="A4436" s="64">
        <v>31098</v>
      </c>
      <c r="B4436" s="57">
        <v>21.943999999999999</v>
      </c>
      <c r="C4436" s="57">
        <v>308.81099999999998</v>
      </c>
      <c r="D4436" s="57">
        <v>4.8680000000000003</v>
      </c>
      <c r="E4436" s="57">
        <f t="shared" si="1094"/>
        <v>4.8680000000000003</v>
      </c>
      <c r="F4436" s="57">
        <f t="shared" si="1095"/>
        <v>0</v>
      </c>
      <c r="G4436" s="57">
        <f t="shared" si="1096"/>
        <v>16.887437903804901</v>
      </c>
      <c r="H4436" s="57">
        <f>IF(Q4435&gt;SetUp!$B$56,SetUp!$B$56,Q4435)</f>
        <v>63.543054574292512</v>
      </c>
      <c r="I4436" s="57">
        <f t="shared" si="1101"/>
        <v>49.143948662158898</v>
      </c>
      <c r="J4436" s="57">
        <f>MIN(F4436,H4436,(1-EXP(-SetUp!$B$52*H4436/SetUp!$B$56))*F4436)</f>
        <v>0</v>
      </c>
      <c r="K4436" s="57">
        <f t="shared" si="1097"/>
        <v>63.543054574292512</v>
      </c>
      <c r="L4436" s="57">
        <f>IF(I4436&lt;=0,0,MIN(SetUp!$B$50*I4436^SetUp!$B$55,I4436))</f>
        <v>13.494172744755002</v>
      </c>
      <c r="M4436" s="57">
        <f t="shared" si="1098"/>
        <v>35.6497759174039</v>
      </c>
      <c r="N4436" s="57">
        <f>IF(SetUp!$B$62=0,X4436,(B4436-E4436)*(1-(H4436/SetUp!$B$66/SetUp!$B$56)))</f>
        <v>0.18856209619509987</v>
      </c>
      <c r="O4436" s="57">
        <f>K4436*SetUp!$B$65</f>
        <v>0</v>
      </c>
      <c r="P4436" s="57">
        <f>MIN(SetUp!$B$54*L4436^SetUp!$B$51,L4436)</f>
        <v>6.6258734205605752</v>
      </c>
      <c r="Q4436" s="57">
        <f t="shared" si="1099"/>
        <v>63.731616670487611</v>
      </c>
      <c r="R4436" s="57">
        <f>IF((H4436+N4436-O4436)&gt;SetUp!$B$56,T4435+H4436+N4436-O4436-SetUp!$B$56,T4435)</f>
        <v>0</v>
      </c>
      <c r="S4436" s="57">
        <f>R4436*SetUp!$B$65</f>
        <v>0</v>
      </c>
      <c r="T4436" s="57">
        <f>IF((R4436-S4436)&lt;SetUp!$B$53,R4436-S4436,SetUp!$B$53)</f>
        <v>0</v>
      </c>
      <c r="U4436" s="57">
        <f t="shared" si="1100"/>
        <v>35.6497759174039</v>
      </c>
      <c r="V4436" s="57">
        <f>(L4436-P4436)/1000*SetUp!$B$13*1000000/SetUp!$B$48</f>
        <v>390.65295178977652</v>
      </c>
      <c r="W4436" s="57">
        <f t="shared" si="1102"/>
        <v>0</v>
      </c>
      <c r="X4436" s="57">
        <f>MAX((SetUp!$B$56*(1-($H4436/SetUp!$B$56)^2)*TANH(($B4436-$D4436)/SetUp!$B$56))/(1+$H4436/SetUp!$B$56*TANH(($B4436-$D4436)/SetUp!$B$56)),0)</f>
        <v>0.18856209619509987</v>
      </c>
    </row>
    <row r="4437" spans="1:24" x14ac:dyDescent="0.3">
      <c r="A4437" s="64">
        <v>31099</v>
      </c>
      <c r="B4437" s="57">
        <v>19.103000000000002</v>
      </c>
      <c r="C4437" s="57">
        <v>436.20299999999997</v>
      </c>
      <c r="D4437" s="57">
        <v>4.8680000000000003</v>
      </c>
      <c r="E4437" s="57">
        <f t="shared" si="1094"/>
        <v>4.8680000000000003</v>
      </c>
      <c r="F4437" s="57">
        <f t="shared" si="1095"/>
        <v>0</v>
      </c>
      <c r="G4437" s="57">
        <f t="shared" si="1096"/>
        <v>14.138759703063124</v>
      </c>
      <c r="H4437" s="57">
        <f>IF(Q4436&gt;SetUp!$B$56,SetUp!$B$56,Q4436)</f>
        <v>63.731616670487611</v>
      </c>
      <c r="I4437" s="57">
        <f t="shared" si="1101"/>
        <v>49.788535620467023</v>
      </c>
      <c r="J4437" s="57">
        <f>MIN(F4437,H4437,(1-EXP(-SetUp!$B$52*H4437/SetUp!$B$56))*F4437)</f>
        <v>0</v>
      </c>
      <c r="K4437" s="57">
        <f t="shared" si="1097"/>
        <v>63.731616670487611</v>
      </c>
      <c r="L4437" s="57">
        <f>IF(I4437&lt;=0,0,MIN(SetUp!$B$50*I4437^SetUp!$B$55,I4437))</f>
        <v>13.790450044763439</v>
      </c>
      <c r="M4437" s="57">
        <f t="shared" si="1098"/>
        <v>35.998085575703584</v>
      </c>
      <c r="N4437" s="57">
        <f>IF(SetUp!$B$62=0,X4437,(B4437-E4437)*(1-(H4437/SetUp!$B$66/SetUp!$B$56)))</f>
        <v>9.6240296936876552E-2</v>
      </c>
      <c r="O4437" s="57">
        <f>K4437*SetUp!$B$65</f>
        <v>0</v>
      </c>
      <c r="P4437" s="57">
        <f>MIN(SetUp!$B$54*L4437^SetUp!$B$51,L4437)</f>
        <v>6.7688493675708825</v>
      </c>
      <c r="Q4437" s="57">
        <f t="shared" si="1099"/>
        <v>63.827856967424488</v>
      </c>
      <c r="R4437" s="57">
        <f>IF((H4437+N4437-O4437)&gt;SetUp!$B$56,T4436+H4437+N4437-O4437-SetUp!$B$56,T4436)</f>
        <v>0</v>
      </c>
      <c r="S4437" s="57">
        <f>R4437*SetUp!$B$65</f>
        <v>0</v>
      </c>
      <c r="T4437" s="57">
        <f>IF((R4437-S4437)&lt;SetUp!$B$53,R4437-S4437,SetUp!$B$53)</f>
        <v>0</v>
      </c>
      <c r="U4437" s="57">
        <f t="shared" si="1100"/>
        <v>35.998085575703584</v>
      </c>
      <c r="V4437" s="57">
        <f>(L4437-P4437)/1000*SetUp!$B$13*1000000/SetUp!$B$48</f>
        <v>399.37237755084152</v>
      </c>
      <c r="W4437" s="57">
        <f t="shared" si="1102"/>
        <v>0</v>
      </c>
      <c r="X4437" s="57">
        <f>MAX((SetUp!$B$56*(1-($H4437/SetUp!$B$56)^2)*TANH(($B4437-$D4437)/SetUp!$B$56))/(1+$H4437/SetUp!$B$56*TANH(($B4437-$D4437)/SetUp!$B$56)),0)</f>
        <v>9.6240296936876552E-2</v>
      </c>
    </row>
    <row r="4438" spans="1:24" x14ac:dyDescent="0.3">
      <c r="A4438" s="64">
        <v>31100</v>
      </c>
      <c r="B4438" s="57">
        <v>9.5389999999999997</v>
      </c>
      <c r="C4438" s="57">
        <v>509.99799999999999</v>
      </c>
      <c r="D4438" s="57">
        <v>4.8680000000000003</v>
      </c>
      <c r="E4438" s="57">
        <f t="shared" si="1094"/>
        <v>4.8680000000000003</v>
      </c>
      <c r="F4438" s="57">
        <f t="shared" si="1095"/>
        <v>0</v>
      </c>
      <c r="G4438" s="57">
        <f t="shared" si="1096"/>
        <v>4.6476475209818968</v>
      </c>
      <c r="H4438" s="57">
        <f>IF(Q4437&gt;SetUp!$B$56,SetUp!$B$56,Q4437)</f>
        <v>63.827856967424488</v>
      </c>
      <c r="I4438" s="57">
        <f t="shared" si="1101"/>
        <v>40.645733096685483</v>
      </c>
      <c r="J4438" s="57">
        <f>MIN(F4438,H4438,(1-EXP(-SetUp!$B$52*H4438/SetUp!$B$56))*F4438)</f>
        <v>0</v>
      </c>
      <c r="K4438" s="57">
        <f t="shared" si="1097"/>
        <v>63.827856967424488</v>
      </c>
      <c r="L4438" s="57">
        <f>IF(I4438&lt;=0,0,MIN(SetUp!$B$50*I4438^SetUp!$B$55,I4438))</f>
        <v>9.8337942950599633</v>
      </c>
      <c r="M4438" s="57">
        <f t="shared" si="1098"/>
        <v>30.811938801625519</v>
      </c>
      <c r="N4438" s="57">
        <f>IF(SetUp!$B$62=0,X4438,(B4438-E4438)*(1-(H4438/SetUp!$B$66/SetUp!$B$56)))</f>
        <v>2.3352479018102643E-2</v>
      </c>
      <c r="O4438" s="57">
        <f>K4438*SetUp!$B$65</f>
        <v>0</v>
      </c>
      <c r="P4438" s="57">
        <f>MIN(SetUp!$B$54*L4438^SetUp!$B$51,L4438)</f>
        <v>4.854626859705947</v>
      </c>
      <c r="Q4438" s="57">
        <f t="shared" si="1099"/>
        <v>63.851209446442589</v>
      </c>
      <c r="R4438" s="57">
        <f>IF((H4438+N4438-O4438)&gt;SetUp!$B$56,T4437+H4438+N4438-O4438-SetUp!$B$56,T4437)</f>
        <v>0</v>
      </c>
      <c r="S4438" s="57">
        <f>R4438*SetUp!$B$65</f>
        <v>0</v>
      </c>
      <c r="T4438" s="57">
        <f>IF((R4438-S4438)&lt;SetUp!$B$53,R4438-S4438,SetUp!$B$53)</f>
        <v>0</v>
      </c>
      <c r="U4438" s="57">
        <f t="shared" si="1100"/>
        <v>30.811938801625519</v>
      </c>
      <c r="V4438" s="57">
        <f>(L4438-P4438)/1000*SetUp!$B$13*1000000/SetUp!$B$48</f>
        <v>283.20350704935527</v>
      </c>
      <c r="W4438" s="57">
        <f t="shared" si="1102"/>
        <v>0</v>
      </c>
      <c r="X4438" s="57">
        <f>MAX((SetUp!$B$56*(1-($H4438/SetUp!$B$56)^2)*TANH(($B4438-$D4438)/SetUp!$B$56))/(1+$H4438/SetUp!$B$56*TANH(($B4438-$D4438)/SetUp!$B$56)),0)</f>
        <v>2.3352479018102643E-2</v>
      </c>
    </row>
    <row r="4439" spans="1:24" x14ac:dyDescent="0.3">
      <c r="A4439" s="64">
        <v>31101</v>
      </c>
      <c r="B4439" s="57">
        <v>2.081</v>
      </c>
      <c r="C4439" s="57">
        <v>177.286</v>
      </c>
      <c r="D4439" s="57">
        <v>4.8680000000000003</v>
      </c>
      <c r="E4439" s="57">
        <f t="shared" si="1094"/>
        <v>2.081</v>
      </c>
      <c r="F4439" s="57">
        <f t="shared" si="1095"/>
        <v>2.7870000000000004</v>
      </c>
      <c r="G4439" s="57">
        <f t="shared" si="1096"/>
        <v>0</v>
      </c>
      <c r="H4439" s="57">
        <f>IF(Q4438&gt;SetUp!$B$56,SetUp!$B$56,Q4438)</f>
        <v>63.851209446442589</v>
      </c>
      <c r="I4439" s="57">
        <f t="shared" si="1101"/>
        <v>30.811938801625519</v>
      </c>
      <c r="J4439" s="57">
        <f>MIN(F4439,H4439,(1-EXP(-SetUp!$B$52*H4439/SetUp!$B$56))*F4439)</f>
        <v>2.7868704943084386</v>
      </c>
      <c r="K4439" s="57">
        <f t="shared" si="1097"/>
        <v>61.06433895213415</v>
      </c>
      <c r="L4439" s="57">
        <f>IF(I4439&lt;=0,0,MIN(SetUp!$B$50*I4439^SetUp!$B$55,I4439))</f>
        <v>6.1976621117643349</v>
      </c>
      <c r="M4439" s="57">
        <f t="shared" si="1098"/>
        <v>24.614276689861185</v>
      </c>
      <c r="N4439" s="57">
        <f>IF(SetUp!$B$62=0,X4439,(B4439-E4439)*(1-(H4439/SetUp!$B$66/SetUp!$B$56)))</f>
        <v>0</v>
      </c>
      <c r="O4439" s="57">
        <f>K4439*SetUp!$B$65</f>
        <v>0</v>
      </c>
      <c r="P4439" s="57">
        <f>MIN(SetUp!$B$54*L4439^SetUp!$B$51,L4439)</f>
        <v>3.083709118697366</v>
      </c>
      <c r="Q4439" s="57">
        <f t="shared" si="1099"/>
        <v>61.06433895213415</v>
      </c>
      <c r="R4439" s="57">
        <f>IF((H4439+N4439-O4439)&gt;SetUp!$B$56,T4438+H4439+N4439-O4439-SetUp!$B$56,T4438)</f>
        <v>0</v>
      </c>
      <c r="S4439" s="57">
        <f>R4439*SetUp!$B$65</f>
        <v>0</v>
      </c>
      <c r="T4439" s="57">
        <f>IF((R4439-S4439)&lt;SetUp!$B$53,R4439-S4439,SetUp!$B$53)</f>
        <v>0</v>
      </c>
      <c r="U4439" s="57">
        <f t="shared" si="1100"/>
        <v>24.614276689861185</v>
      </c>
      <c r="V4439" s="57">
        <f>(L4439-P4439)/1000*SetUp!$B$13*1000000/SetUp!$B$48</f>
        <v>177.11443125244105</v>
      </c>
      <c r="W4439" s="57">
        <f t="shared" si="1102"/>
        <v>0</v>
      </c>
      <c r="X4439" s="57">
        <f>MAX((SetUp!$B$56*(1-($H4439/SetUp!$B$56)^2)*TANH(($B4439-$D4439)/SetUp!$B$56))/(1+$H4439/SetUp!$B$56*TANH(($B4439-$D4439)/SetUp!$B$56)),0)</f>
        <v>0</v>
      </c>
    </row>
    <row r="4440" spans="1:24" x14ac:dyDescent="0.3">
      <c r="A4440" s="64">
        <v>31102</v>
      </c>
      <c r="B4440" s="57">
        <v>0.14799999999999999</v>
      </c>
      <c r="C4440" s="57">
        <v>117.992</v>
      </c>
      <c r="D4440" s="57">
        <v>4.8680000000000003</v>
      </c>
      <c r="E4440" s="57">
        <f t="shared" si="1094"/>
        <v>0.14799999999999999</v>
      </c>
      <c r="F4440" s="57">
        <f t="shared" si="1095"/>
        <v>4.7200000000000006</v>
      </c>
      <c r="G4440" s="57">
        <f t="shared" si="1096"/>
        <v>0</v>
      </c>
      <c r="H4440" s="57">
        <f>IF(Q4439&gt;SetUp!$B$56,SetUp!$B$56,Q4439)</f>
        <v>61.06433895213415</v>
      </c>
      <c r="I4440" s="57">
        <f t="shared" si="1101"/>
        <v>24.614276689861185</v>
      </c>
      <c r="J4440" s="57">
        <f>MIN(F4440,H4440,(1-EXP(-SetUp!$B$52*H4440/SetUp!$B$56))*F4440)</f>
        <v>4.7196609944780148</v>
      </c>
      <c r="K4440" s="57">
        <f t="shared" si="1097"/>
        <v>56.344677957656138</v>
      </c>
      <c r="L4440" s="57">
        <f>IF(I4440&lt;=0,0,MIN(SetUp!$B$50*I4440^SetUp!$B$55,I4440))</f>
        <v>4.2626006621970065</v>
      </c>
      <c r="M4440" s="57">
        <f t="shared" si="1098"/>
        <v>20.35167602766418</v>
      </c>
      <c r="N4440" s="57">
        <f>IF(SetUp!$B$62=0,X4440,(B4440-E4440)*(1-(H4440/SetUp!$B$66/SetUp!$B$56)))</f>
        <v>0</v>
      </c>
      <c r="O4440" s="57">
        <f>K4440*SetUp!$B$65</f>
        <v>0</v>
      </c>
      <c r="P4440" s="57">
        <f>MIN(SetUp!$B$54*L4440^SetUp!$B$51,L4440)</f>
        <v>2.13444761462552</v>
      </c>
      <c r="Q4440" s="57">
        <f t="shared" si="1099"/>
        <v>56.344677957656138</v>
      </c>
      <c r="R4440" s="57">
        <f>IF((H4440+N4440-O4440)&gt;SetUp!$B$56,T4439+H4440+N4440-O4440-SetUp!$B$56,T4439)</f>
        <v>0</v>
      </c>
      <c r="S4440" s="57">
        <f>R4440*SetUp!$B$65</f>
        <v>0</v>
      </c>
      <c r="T4440" s="57">
        <f>IF((R4440-S4440)&lt;SetUp!$B$53,R4440-S4440,SetUp!$B$53)</f>
        <v>0</v>
      </c>
      <c r="U4440" s="57">
        <f t="shared" si="1100"/>
        <v>20.35167602766418</v>
      </c>
      <c r="V4440" s="57">
        <f>(L4440-P4440)/1000*SetUp!$B$13*1000000/SetUp!$B$48</f>
        <v>121.04441443977403</v>
      </c>
      <c r="W4440" s="57">
        <f t="shared" si="1102"/>
        <v>0</v>
      </c>
      <c r="X4440" s="57">
        <f>MAX((SetUp!$B$56*(1-($H4440/SetUp!$B$56)^2)*TANH(($B4440-$D4440)/SetUp!$B$56))/(1+$H4440/SetUp!$B$56*TANH(($B4440-$D4440)/SetUp!$B$56)),0)</f>
        <v>0</v>
      </c>
    </row>
    <row r="4441" spans="1:24" x14ac:dyDescent="0.3">
      <c r="A4441" s="64">
        <v>31103</v>
      </c>
      <c r="B4441" s="57">
        <v>0.78100000000000003</v>
      </c>
      <c r="C4441" s="57">
        <v>91.012</v>
      </c>
      <c r="D4441" s="57">
        <v>4.8680000000000003</v>
      </c>
      <c r="E4441" s="57">
        <f t="shared" si="1094"/>
        <v>0.78100000000000003</v>
      </c>
      <c r="F4441" s="57">
        <f t="shared" si="1095"/>
        <v>4.0870000000000006</v>
      </c>
      <c r="G4441" s="57">
        <f t="shared" si="1096"/>
        <v>0</v>
      </c>
      <c r="H4441" s="57">
        <f>IF(Q4440&gt;SetUp!$B$56,SetUp!$B$56,Q4440)</f>
        <v>56.344677957656138</v>
      </c>
      <c r="I4441" s="57">
        <f t="shared" si="1101"/>
        <v>20.35167602766418</v>
      </c>
      <c r="J4441" s="57">
        <f>MIN(F4441,H4441,(1-EXP(-SetUp!$B$52*H4441/SetUp!$B$56))*F4441)</f>
        <v>4.0863863247793146</v>
      </c>
      <c r="K4441" s="57">
        <f t="shared" si="1097"/>
        <v>52.258291632876826</v>
      </c>
      <c r="L4441" s="57">
        <f>IF(I4441&lt;=0,0,MIN(SetUp!$B$50*I4441^SetUp!$B$55,I4441))</f>
        <v>3.1047727552296251</v>
      </c>
      <c r="M4441" s="57">
        <f t="shared" si="1098"/>
        <v>17.246903272434555</v>
      </c>
      <c r="N4441" s="57">
        <f>IF(SetUp!$B$62=0,X4441,(B4441-E4441)*(1-(H4441/SetUp!$B$66/SetUp!$B$56)))</f>
        <v>0</v>
      </c>
      <c r="O4441" s="57">
        <f>K4441*SetUp!$B$65</f>
        <v>0</v>
      </c>
      <c r="P4441" s="57">
        <f>MIN(SetUp!$B$54*L4441^SetUp!$B$51,L4441)</f>
        <v>1.5630838427450549</v>
      </c>
      <c r="Q4441" s="57">
        <f t="shared" si="1099"/>
        <v>52.258291632876826</v>
      </c>
      <c r="R4441" s="57">
        <f>IF((H4441+N4441-O4441)&gt;SetUp!$B$56,T4440+H4441+N4441-O4441-SetUp!$B$56,T4440)</f>
        <v>0</v>
      </c>
      <c r="S4441" s="57">
        <f>R4441*SetUp!$B$65</f>
        <v>0</v>
      </c>
      <c r="T4441" s="57">
        <f>IF((R4441-S4441)&lt;SetUp!$B$53,R4441-S4441,SetUp!$B$53)</f>
        <v>0</v>
      </c>
      <c r="U4441" s="57">
        <f t="shared" si="1100"/>
        <v>17.246903272434555</v>
      </c>
      <c r="V4441" s="57">
        <f>(L4441-P4441)/1000*SetUp!$B$13*1000000/SetUp!$B$48</f>
        <v>87.687693266674387</v>
      </c>
      <c r="W4441" s="57">
        <f t="shared" si="1102"/>
        <v>6.2172489379008766E-15</v>
      </c>
      <c r="X4441" s="57">
        <f>MAX((SetUp!$B$56*(1-($H4441/SetUp!$B$56)^2)*TANH(($B4441-$D4441)/SetUp!$B$56))/(1+$H4441/SetUp!$B$56*TANH(($B4441-$D4441)/SetUp!$B$56)),0)</f>
        <v>0</v>
      </c>
    </row>
    <row r="4442" spans="1:24" x14ac:dyDescent="0.3">
      <c r="A4442" s="64">
        <v>31104</v>
      </c>
      <c r="B4442" s="57">
        <v>0.14499999999999999</v>
      </c>
      <c r="C4442" s="57">
        <v>76.950999999999993</v>
      </c>
      <c r="D4442" s="57">
        <v>4.8680000000000003</v>
      </c>
      <c r="E4442" s="57">
        <f t="shared" si="1094"/>
        <v>0.14499999999999999</v>
      </c>
      <c r="F4442" s="57">
        <f t="shared" si="1095"/>
        <v>4.7230000000000008</v>
      </c>
      <c r="G4442" s="57">
        <f t="shared" si="1096"/>
        <v>0</v>
      </c>
      <c r="H4442" s="57">
        <f>IF(Q4441&gt;SetUp!$B$56,SetUp!$B$56,Q4441)</f>
        <v>52.258291632876826</v>
      </c>
      <c r="I4442" s="57">
        <f t="shared" si="1101"/>
        <v>17.246903272434555</v>
      </c>
      <c r="J4442" s="57">
        <f>MIN(F4442,H4442,(1-EXP(-SetUp!$B$52*H4442/SetUp!$B$56))*F4442)</f>
        <v>4.7216570866412297</v>
      </c>
      <c r="K4442" s="57">
        <f t="shared" si="1097"/>
        <v>47.536634546235597</v>
      </c>
      <c r="L4442" s="57">
        <f>IF(I4442&lt;=0,0,MIN(SetUp!$B$50*I4442^SetUp!$B$55,I4442))</f>
        <v>2.3562139913045574</v>
      </c>
      <c r="M4442" s="57">
        <f t="shared" si="1098"/>
        <v>14.890689281129998</v>
      </c>
      <c r="N4442" s="57">
        <f>IF(SetUp!$B$62=0,X4442,(B4442-E4442)*(1-(H4442/SetUp!$B$66/SetUp!$B$56)))</f>
        <v>0</v>
      </c>
      <c r="O4442" s="57">
        <f>K4442*SetUp!$B$65</f>
        <v>0</v>
      </c>
      <c r="P4442" s="57">
        <f>MIN(SetUp!$B$54*L4442^SetUp!$B$51,L4442)</f>
        <v>1.1918057332812071</v>
      </c>
      <c r="Q4442" s="57">
        <f t="shared" si="1099"/>
        <v>47.536634546235597</v>
      </c>
      <c r="R4442" s="57">
        <f>IF((H4442+N4442-O4442)&gt;SetUp!$B$56,T4441+H4442+N4442-O4442-SetUp!$B$56,T4441)</f>
        <v>0</v>
      </c>
      <c r="S4442" s="57">
        <f>R4442*SetUp!$B$65</f>
        <v>0</v>
      </c>
      <c r="T4442" s="57">
        <f>IF((R4442-S4442)&lt;SetUp!$B$53,R4442-S4442,SetUp!$B$53)</f>
        <v>0</v>
      </c>
      <c r="U4442" s="57">
        <f t="shared" si="1100"/>
        <v>14.890689281129998</v>
      </c>
      <c r="V4442" s="57">
        <f>(L4442-P4442)/1000*SetUp!$B$13*1000000/SetUp!$B$48</f>
        <v>66.228843795849826</v>
      </c>
      <c r="W4442" s="57">
        <f t="shared" si="1102"/>
        <v>3.9968028886505635E-15</v>
      </c>
      <c r="X4442" s="57">
        <f>MAX((SetUp!$B$56*(1-($H4442/SetUp!$B$56)^2)*TANH(($B4442-$D4442)/SetUp!$B$56))/(1+$H4442/SetUp!$B$56*TANH(($B4442-$D4442)/SetUp!$B$56)),0)</f>
        <v>0</v>
      </c>
    </row>
    <row r="4443" spans="1:24" x14ac:dyDescent="0.3">
      <c r="A4443" s="64">
        <v>31105</v>
      </c>
      <c r="B4443" s="57">
        <v>0.61899999999999999</v>
      </c>
      <c r="C4443" s="57">
        <v>68.775000000000006</v>
      </c>
      <c r="D4443" s="57">
        <v>4.8680000000000003</v>
      </c>
      <c r="E4443" s="57">
        <f t="shared" si="1094"/>
        <v>0.61899999999999999</v>
      </c>
      <c r="F4443" s="57">
        <f t="shared" si="1095"/>
        <v>4.2490000000000006</v>
      </c>
      <c r="G4443" s="57">
        <f t="shared" si="1096"/>
        <v>0</v>
      </c>
      <c r="H4443" s="57">
        <f>IF(Q4442&gt;SetUp!$B$56,SetUp!$B$56,Q4442)</f>
        <v>47.536634546235597</v>
      </c>
      <c r="I4443" s="57">
        <f t="shared" si="1101"/>
        <v>14.890689281129998</v>
      </c>
      <c r="J4443" s="57">
        <f>MIN(F4443,H4443,(1-EXP(-SetUp!$B$52*H4443/SetUp!$B$56))*F4443)</f>
        <v>4.2464734877552486</v>
      </c>
      <c r="K4443" s="57">
        <f t="shared" si="1097"/>
        <v>43.290161058480351</v>
      </c>
      <c r="L4443" s="57">
        <f>IF(I4443&lt;=0,0,MIN(SetUp!$B$50*I4443^SetUp!$B$55,I4443))</f>
        <v>1.844537632336523</v>
      </c>
      <c r="M4443" s="57">
        <f t="shared" si="1098"/>
        <v>13.046151648793474</v>
      </c>
      <c r="N4443" s="57">
        <f>IF(SetUp!$B$62=0,X4443,(B4443-E4443)*(1-(H4443/SetUp!$B$66/SetUp!$B$56)))</f>
        <v>0</v>
      </c>
      <c r="O4443" s="57">
        <f>K4443*SetUp!$B$65</f>
        <v>0</v>
      </c>
      <c r="P4443" s="57">
        <f>MIN(SetUp!$B$54*L4443^SetUp!$B$51,L4443)</f>
        <v>0.93688673474819006</v>
      </c>
      <c r="Q4443" s="57">
        <f t="shared" si="1099"/>
        <v>43.290161058480351</v>
      </c>
      <c r="R4443" s="57">
        <f>IF((H4443+N4443-O4443)&gt;SetUp!$B$56,T4442+H4443+N4443-O4443-SetUp!$B$56,T4442)</f>
        <v>0</v>
      </c>
      <c r="S4443" s="57">
        <f>R4443*SetUp!$B$65</f>
        <v>0</v>
      </c>
      <c r="T4443" s="57">
        <f>IF((R4443-S4443)&lt;SetUp!$B$53,R4443-S4443,SetUp!$B$53)</f>
        <v>0</v>
      </c>
      <c r="U4443" s="57">
        <f t="shared" si="1100"/>
        <v>13.046151648793474</v>
      </c>
      <c r="V4443" s="57">
        <f>(L4443-P4443)/1000*SetUp!$B$13*1000000/SetUp!$B$48</f>
        <v>51.625080038151992</v>
      </c>
      <c r="W4443" s="57">
        <f t="shared" si="1102"/>
        <v>3.9968028886505635E-15</v>
      </c>
      <c r="X4443" s="57">
        <f>MAX((SetUp!$B$56*(1-($H4443/SetUp!$B$56)^2)*TANH(($B4443-$D4443)/SetUp!$B$56))/(1+$H4443/SetUp!$B$56*TANH(($B4443-$D4443)/SetUp!$B$56)),0)</f>
        <v>0</v>
      </c>
    </row>
    <row r="4444" spans="1:24" x14ac:dyDescent="0.3">
      <c r="A4444" s="64">
        <v>31106</v>
      </c>
      <c r="B4444" s="57">
        <v>4.6100000000000003</v>
      </c>
      <c r="C4444" s="57">
        <v>94.484999999999999</v>
      </c>
      <c r="D4444" s="57">
        <v>4.8680000000000003</v>
      </c>
      <c r="E4444" s="57">
        <f t="shared" si="1094"/>
        <v>4.6100000000000003</v>
      </c>
      <c r="F4444" s="57">
        <f t="shared" si="1095"/>
        <v>0.25800000000000001</v>
      </c>
      <c r="G4444" s="57">
        <f t="shared" si="1096"/>
        <v>0</v>
      </c>
      <c r="H4444" s="57">
        <f>IF(Q4443&gt;SetUp!$B$56,SetUp!$B$56,Q4443)</f>
        <v>43.290161058480351</v>
      </c>
      <c r="I4444" s="57">
        <f t="shared" si="1101"/>
        <v>13.046151648793474</v>
      </c>
      <c r="J4444" s="57">
        <f>MIN(F4444,H4444,(1-EXP(-SetUp!$B$52*H4444/SetUp!$B$56))*F4444)</f>
        <v>0.25770213892142957</v>
      </c>
      <c r="K4444" s="57">
        <f t="shared" si="1097"/>
        <v>43.03245891955892</v>
      </c>
      <c r="L4444" s="57">
        <f>IF(I4444&lt;=0,0,MIN(SetUp!$B$50*I4444^SetUp!$B$55,I4444))</f>
        <v>1.479676881750015</v>
      </c>
      <c r="M4444" s="57">
        <f t="shared" si="1098"/>
        <v>11.566474767043459</v>
      </c>
      <c r="N4444" s="57">
        <f>IF(SetUp!$B$62=0,X4444,(B4444-E4444)*(1-(H4444/SetUp!$B$66/SetUp!$B$56)))</f>
        <v>0</v>
      </c>
      <c r="O4444" s="57">
        <f>K4444*SetUp!$B$65</f>
        <v>0</v>
      </c>
      <c r="P4444" s="57">
        <f>MIN(SetUp!$B$54*L4444^SetUp!$B$51,L4444)</f>
        <v>0.75438813623403633</v>
      </c>
      <c r="Q4444" s="57">
        <f t="shared" si="1099"/>
        <v>43.03245891955892</v>
      </c>
      <c r="R4444" s="57">
        <f>IF((H4444+N4444-O4444)&gt;SetUp!$B$56,T4443+H4444+N4444-O4444-SetUp!$B$56,T4443)</f>
        <v>0</v>
      </c>
      <c r="S4444" s="57">
        <f>R4444*SetUp!$B$65</f>
        <v>0</v>
      </c>
      <c r="T4444" s="57">
        <f>IF((R4444-S4444)&lt;SetUp!$B$53,R4444-S4444,SetUp!$B$53)</f>
        <v>0</v>
      </c>
      <c r="U4444" s="57">
        <f t="shared" si="1100"/>
        <v>11.566474767043459</v>
      </c>
      <c r="V4444" s="57">
        <f>(L4444-P4444)/1000*SetUp!$B$13*1000000/SetUp!$B$48</f>
        <v>41.25274335928178</v>
      </c>
      <c r="W4444" s="57">
        <f t="shared" si="1102"/>
        <v>0</v>
      </c>
      <c r="X4444" s="57">
        <f>MAX((SetUp!$B$56*(1-($H4444/SetUp!$B$56)^2)*TANH(($B4444-$D4444)/SetUp!$B$56))/(1+$H4444/SetUp!$B$56*TANH(($B4444-$D4444)/SetUp!$B$56)),0)</f>
        <v>0</v>
      </c>
    </row>
    <row r="4445" spans="1:24" x14ac:dyDescent="0.3">
      <c r="A4445" s="64">
        <v>31107</v>
      </c>
      <c r="B4445" s="57">
        <v>2.3879999999999999</v>
      </c>
      <c r="C4445" s="57">
        <v>51.673000000000002</v>
      </c>
      <c r="D4445" s="57">
        <v>4.6269999999999998</v>
      </c>
      <c r="E4445" s="57">
        <f t="shared" si="1094"/>
        <v>2.3879999999999999</v>
      </c>
      <c r="F4445" s="57">
        <f t="shared" si="1095"/>
        <v>2.2389999999999999</v>
      </c>
      <c r="G4445" s="57">
        <f t="shared" si="1096"/>
        <v>0</v>
      </c>
      <c r="H4445" s="57">
        <f>IF(Q4444&gt;SetUp!$B$56,SetUp!$B$56,Q4444)</f>
        <v>43.03245891955892</v>
      </c>
      <c r="I4445" s="57">
        <f t="shared" si="1101"/>
        <v>11.566474767043459</v>
      </c>
      <c r="J4445" s="57">
        <f>MIN(F4445,H4445,(1-EXP(-SetUp!$B$52*H4445/SetUp!$B$56))*F4445)</f>
        <v>2.2363088653425622</v>
      </c>
      <c r="K4445" s="57">
        <f t="shared" si="1097"/>
        <v>40.796150054216355</v>
      </c>
      <c r="L4445" s="57">
        <f>IF(I4445&lt;=0,0,MIN(SetUp!$B$50*I4445^SetUp!$B$55,I4445))</f>
        <v>1.2106851318377541</v>
      </c>
      <c r="M4445" s="57">
        <f t="shared" si="1098"/>
        <v>10.355789635205705</v>
      </c>
      <c r="N4445" s="57">
        <f>IF(SetUp!$B$62=0,X4445,(B4445-E4445)*(1-(H4445/SetUp!$B$66/SetUp!$B$56)))</f>
        <v>0</v>
      </c>
      <c r="O4445" s="57">
        <f>K4445*SetUp!$B$65</f>
        <v>0</v>
      </c>
      <c r="P4445" s="57">
        <f>MIN(SetUp!$B$54*L4445^SetUp!$B$51,L4445)</f>
        <v>0.61935766339741694</v>
      </c>
      <c r="Q4445" s="57">
        <f t="shared" si="1099"/>
        <v>40.796150054216355</v>
      </c>
      <c r="R4445" s="57">
        <f>IF((H4445+N4445-O4445)&gt;SetUp!$B$56,T4444+H4445+N4445-O4445-SetUp!$B$56,T4444)</f>
        <v>0</v>
      </c>
      <c r="S4445" s="57">
        <f>R4445*SetUp!$B$65</f>
        <v>0</v>
      </c>
      <c r="T4445" s="57">
        <f>IF((R4445-S4445)&lt;SetUp!$B$53,R4445-S4445,SetUp!$B$53)</f>
        <v>0</v>
      </c>
      <c r="U4445" s="57">
        <f t="shared" si="1100"/>
        <v>10.355789635205705</v>
      </c>
      <c r="V4445" s="57">
        <f>(L4445-P4445)/1000*SetUp!$B$13*1000000/SetUp!$B$48</f>
        <v>33.633336305954863</v>
      </c>
      <c r="W4445" s="57">
        <f t="shared" si="1102"/>
        <v>-5.1070259132757201E-15</v>
      </c>
      <c r="X4445" s="57">
        <f>MAX((SetUp!$B$56*(1-($H4445/SetUp!$B$56)^2)*TANH(($B4445-$D4445)/SetUp!$B$56))/(1+$H4445/SetUp!$B$56*TANH(($B4445-$D4445)/SetUp!$B$56)),0)</f>
        <v>0</v>
      </c>
    </row>
    <row r="4446" spans="1:24" x14ac:dyDescent="0.3">
      <c r="A4446" s="64">
        <v>31108</v>
      </c>
      <c r="B4446" s="57">
        <v>0.61399999999999999</v>
      </c>
      <c r="C4446" s="57">
        <v>53.481999999999999</v>
      </c>
      <c r="D4446" s="57">
        <v>4.6269999999999998</v>
      </c>
      <c r="E4446" s="57">
        <f t="shared" si="1094"/>
        <v>0.61399999999999999</v>
      </c>
      <c r="F4446" s="57">
        <f t="shared" si="1095"/>
        <v>4.0129999999999999</v>
      </c>
      <c r="G4446" s="57">
        <f t="shared" si="1096"/>
        <v>0</v>
      </c>
      <c r="H4446" s="57">
        <f>IF(Q4445&gt;SetUp!$B$56,SetUp!$B$56,Q4445)</f>
        <v>40.796150054216355</v>
      </c>
      <c r="I4446" s="57">
        <f t="shared" si="1101"/>
        <v>10.355789635205705</v>
      </c>
      <c r="J4446" s="57">
        <f>MIN(F4446,H4446,(1-EXP(-SetUp!$B$52*H4446/SetUp!$B$56))*F4446)</f>
        <v>4.0061592599221632</v>
      </c>
      <c r="K4446" s="57">
        <f t="shared" si="1097"/>
        <v>36.789990794294191</v>
      </c>
      <c r="L4446" s="57">
        <f>IF(I4446&lt;=0,0,MIN(SetUp!$B$50*I4446^SetUp!$B$55,I4446))</f>
        <v>1.0069352639448323</v>
      </c>
      <c r="M4446" s="57">
        <f t="shared" si="1098"/>
        <v>9.348854371260872</v>
      </c>
      <c r="N4446" s="57">
        <f>IF(SetUp!$B$62=0,X4446,(B4446-E4446)*(1-(H4446/SetUp!$B$66/SetUp!$B$56)))</f>
        <v>0</v>
      </c>
      <c r="O4446" s="57">
        <f>K4446*SetUp!$B$65</f>
        <v>0</v>
      </c>
      <c r="P4446" s="57">
        <f>MIN(SetUp!$B$54*L4446^SetUp!$B$51,L4446)</f>
        <v>0.51674146873055438</v>
      </c>
      <c r="Q4446" s="57">
        <f t="shared" si="1099"/>
        <v>36.789990794294191</v>
      </c>
      <c r="R4446" s="57">
        <f>IF((H4446+N4446-O4446)&gt;SetUp!$B$56,T4445+H4446+N4446-O4446-SetUp!$B$56,T4445)</f>
        <v>0</v>
      </c>
      <c r="S4446" s="57">
        <f>R4446*SetUp!$B$65</f>
        <v>0</v>
      </c>
      <c r="T4446" s="57">
        <f>IF((R4446-S4446)&lt;SetUp!$B$53,R4446-S4446,SetUp!$B$53)</f>
        <v>0</v>
      </c>
      <c r="U4446" s="57">
        <f t="shared" si="1100"/>
        <v>9.348854371260872</v>
      </c>
      <c r="V4446" s="57">
        <f>(L4446-P4446)/1000*SetUp!$B$13*1000000/SetUp!$B$48</f>
        <v>27.881087298412289</v>
      </c>
      <c r="W4446" s="57">
        <f t="shared" si="1102"/>
        <v>-2.886579864025407E-15</v>
      </c>
      <c r="X4446" s="57">
        <f>MAX((SetUp!$B$56*(1-($H4446/SetUp!$B$56)^2)*TANH(($B4446-$D4446)/SetUp!$B$56))/(1+$H4446/SetUp!$B$56*TANH(($B4446-$D4446)/SetUp!$B$56)),0)</f>
        <v>0</v>
      </c>
    </row>
    <row r="4447" spans="1:24" x14ac:dyDescent="0.3">
      <c r="A4447" s="64">
        <v>31109</v>
      </c>
      <c r="B4447" s="57">
        <v>5.5880000000000001</v>
      </c>
      <c r="C4447" s="57">
        <v>57.17</v>
      </c>
      <c r="D4447" s="57">
        <v>4.6269999999999998</v>
      </c>
      <c r="E4447" s="57">
        <f t="shared" si="1094"/>
        <v>4.6269999999999998</v>
      </c>
      <c r="F4447" s="57">
        <f t="shared" si="1095"/>
        <v>0</v>
      </c>
      <c r="G4447" s="57">
        <f t="shared" si="1096"/>
        <v>0.32311176950192078</v>
      </c>
      <c r="H4447" s="57">
        <f>IF(Q4446&gt;SetUp!$B$56,SetUp!$B$56,Q4446)</f>
        <v>36.789990794294191</v>
      </c>
      <c r="I4447" s="57">
        <f t="shared" si="1101"/>
        <v>9.6719661407627928</v>
      </c>
      <c r="J4447" s="57">
        <f>MIN(F4447,H4447,(1-EXP(-SetUp!$B$52*H4447/SetUp!$B$56))*F4447)</f>
        <v>0</v>
      </c>
      <c r="K4447" s="57">
        <f t="shared" si="1097"/>
        <v>36.789990794294191</v>
      </c>
      <c r="L4447" s="57">
        <f>IF(I4447&lt;=0,0,MIN(SetUp!$B$50*I4447^SetUp!$B$55,I4447))</f>
        <v>0.8985745834257256</v>
      </c>
      <c r="M4447" s="57">
        <f t="shared" si="1098"/>
        <v>8.7733915573370673</v>
      </c>
      <c r="N4447" s="57">
        <f>IF(SetUp!$B$62=0,X4447,(B4447-E4447)*(1-(H4447/SetUp!$B$66/SetUp!$B$56)))</f>
        <v>0.63788823049807952</v>
      </c>
      <c r="O4447" s="57">
        <f>K4447*SetUp!$B$65</f>
        <v>0</v>
      </c>
      <c r="P4447" s="57">
        <f>MIN(SetUp!$B$54*L4447^SetUp!$B$51,L4447)</f>
        <v>0.46202671785116733</v>
      </c>
      <c r="Q4447" s="57">
        <f t="shared" si="1099"/>
        <v>37.427879024792269</v>
      </c>
      <c r="R4447" s="57">
        <f>IF((H4447+N4447-O4447)&gt;SetUp!$B$56,T4446+H4447+N4447-O4447-SetUp!$B$56,T4446)</f>
        <v>0</v>
      </c>
      <c r="S4447" s="57">
        <f>R4447*SetUp!$B$65</f>
        <v>0</v>
      </c>
      <c r="T4447" s="57">
        <f>IF((R4447-S4447)&lt;SetUp!$B$53,R4447-S4447,SetUp!$B$53)</f>
        <v>0</v>
      </c>
      <c r="U4447" s="57">
        <f t="shared" si="1100"/>
        <v>8.7733915573370673</v>
      </c>
      <c r="V4447" s="57">
        <f>(L4447-P4447)/1000*SetUp!$B$13*1000000/SetUp!$B$48</f>
        <v>24.829831117505936</v>
      </c>
      <c r="W4447" s="57">
        <f t="shared" si="1102"/>
        <v>1.8873791418627661E-15</v>
      </c>
      <c r="X4447" s="57">
        <f>MAX((SetUp!$B$56*(1-($H4447/SetUp!$B$56)^2)*TANH(($B4447-$D4447)/SetUp!$B$56))/(1+$H4447/SetUp!$B$56*TANH(($B4447-$D4447)/SetUp!$B$56)),0)</f>
        <v>0.63788823049807952</v>
      </c>
    </row>
    <row r="4448" spans="1:24" x14ac:dyDescent="0.3">
      <c r="A4448" s="64">
        <v>31110</v>
      </c>
      <c r="B4448" s="57">
        <v>13.67</v>
      </c>
      <c r="C4448" s="57">
        <v>142.44</v>
      </c>
      <c r="D4448" s="57">
        <v>4.6269999999999998</v>
      </c>
      <c r="E4448" s="57">
        <f t="shared" si="1094"/>
        <v>4.6269999999999998</v>
      </c>
      <c r="F4448" s="57">
        <f t="shared" si="1095"/>
        <v>0</v>
      </c>
      <c r="G4448" s="57">
        <f t="shared" si="1096"/>
        <v>3.5804249980775715</v>
      </c>
      <c r="H4448" s="57">
        <f>IF(Q4447&gt;SetUp!$B$56,SetUp!$B$56,Q4447)</f>
        <v>37.427879024792269</v>
      </c>
      <c r="I4448" s="57">
        <f t="shared" si="1101"/>
        <v>12.353816555414639</v>
      </c>
      <c r="J4448" s="57">
        <f>MIN(F4448,H4448,(1-EXP(-SetUp!$B$52*H4448/SetUp!$B$56))*F4448)</f>
        <v>0</v>
      </c>
      <c r="K4448" s="57">
        <f t="shared" si="1097"/>
        <v>37.427879024792269</v>
      </c>
      <c r="L4448" s="57">
        <f>IF(I4448&lt;=0,0,MIN(SetUp!$B$50*I4448^SetUp!$B$55,I4448))</f>
        <v>1.3511329894962749</v>
      </c>
      <c r="M4448" s="57">
        <f t="shared" si="1098"/>
        <v>11.002683565918364</v>
      </c>
      <c r="N4448" s="57">
        <f>IF(SetUp!$B$62=0,X4448,(B4448-E4448)*(1-(H4448/SetUp!$B$66/SetUp!$B$56)))</f>
        <v>5.4625750019224277</v>
      </c>
      <c r="O4448" s="57">
        <f>K4448*SetUp!$B$65</f>
        <v>0</v>
      </c>
      <c r="P4448" s="57">
        <f>MIN(SetUp!$B$54*L4448^SetUp!$B$51,L4448)</f>
        <v>0.68991803710929012</v>
      </c>
      <c r="Q4448" s="57">
        <f t="shared" si="1099"/>
        <v>42.890454026714693</v>
      </c>
      <c r="R4448" s="57">
        <f>IF((H4448+N4448-O4448)&gt;SetUp!$B$56,T4447+H4448+N4448-O4448-SetUp!$B$56,T4447)</f>
        <v>0</v>
      </c>
      <c r="S4448" s="57">
        <f>R4448*SetUp!$B$65</f>
        <v>0</v>
      </c>
      <c r="T4448" s="57">
        <f>IF((R4448-S4448)&lt;SetUp!$B$53,R4448-S4448,SetUp!$B$53)</f>
        <v>0</v>
      </c>
      <c r="U4448" s="57">
        <f t="shared" si="1100"/>
        <v>11.002683565918364</v>
      </c>
      <c r="V4448" s="57">
        <f>(L4448-P4448)/1000*SetUp!$B$13*1000000/SetUp!$B$48</f>
        <v>37.608374464345076</v>
      </c>
      <c r="W4448" s="57">
        <f t="shared" si="1102"/>
        <v>-7.9936057773011271E-15</v>
      </c>
      <c r="X4448" s="57">
        <f>MAX((SetUp!$B$56*(1-($H4448/SetUp!$B$56)^2)*TANH(($B4448-$D4448)/SetUp!$B$56))/(1+$H4448/SetUp!$B$56*TANH(($B4448-$D4448)/SetUp!$B$56)),0)</f>
        <v>5.4625750019224277</v>
      </c>
    </row>
    <row r="4449" spans="1:24" x14ac:dyDescent="0.3">
      <c r="A4449" s="64">
        <v>31111</v>
      </c>
      <c r="B4449" s="57">
        <v>11.936999999999999</v>
      </c>
      <c r="C4449" s="57">
        <v>126.18300000000001</v>
      </c>
      <c r="D4449" s="57">
        <v>4.6269999999999998</v>
      </c>
      <c r="E4449" s="57">
        <f t="shared" si="1094"/>
        <v>4.6269999999999998</v>
      </c>
      <c r="F4449" s="57">
        <f t="shared" si="1095"/>
        <v>0</v>
      </c>
      <c r="G4449" s="57">
        <f t="shared" si="1096"/>
        <v>3.5844215652159428</v>
      </c>
      <c r="H4449" s="57">
        <f>IF(Q4448&gt;SetUp!$B$56,SetUp!$B$56,Q4448)</f>
        <v>42.890454026714693</v>
      </c>
      <c r="I4449" s="57">
        <f t="shared" si="1101"/>
        <v>14.587105131134306</v>
      </c>
      <c r="J4449" s="57">
        <f>MIN(F4449,H4449,(1-EXP(-SetUp!$B$52*H4449/SetUp!$B$56))*F4449)</f>
        <v>0</v>
      </c>
      <c r="K4449" s="57">
        <f t="shared" si="1097"/>
        <v>42.890454026714693</v>
      </c>
      <c r="L4449" s="57">
        <f>IF(I4449&lt;=0,0,MIN(SetUp!$B$50*I4449^SetUp!$B$55,I4449))</f>
        <v>1.7822886415626933</v>
      </c>
      <c r="M4449" s="57">
        <f t="shared" si="1098"/>
        <v>12.804816489571612</v>
      </c>
      <c r="N4449" s="57">
        <f>IF(SetUp!$B$62=0,X4449,(B4449-E4449)*(1-(H4449/SetUp!$B$66/SetUp!$B$56)))</f>
        <v>3.7255784347840568</v>
      </c>
      <c r="O4449" s="57">
        <f>K4449*SetUp!$B$65</f>
        <v>0</v>
      </c>
      <c r="P4449" s="57">
        <f>MIN(SetUp!$B$54*L4449^SetUp!$B$51,L4449)</f>
        <v>0.90579777173813736</v>
      </c>
      <c r="Q4449" s="57">
        <f t="shared" si="1099"/>
        <v>46.616032461498747</v>
      </c>
      <c r="R4449" s="57">
        <f>IF((H4449+N4449-O4449)&gt;SetUp!$B$56,T4448+H4449+N4449-O4449-SetUp!$B$56,T4448)</f>
        <v>0</v>
      </c>
      <c r="S4449" s="57">
        <f>R4449*SetUp!$B$65</f>
        <v>0</v>
      </c>
      <c r="T4449" s="57">
        <f>IF((R4449-S4449)&lt;SetUp!$B$53,R4449-S4449,SetUp!$B$53)</f>
        <v>0</v>
      </c>
      <c r="U4449" s="57">
        <f t="shared" si="1100"/>
        <v>12.804816489571612</v>
      </c>
      <c r="V4449" s="57">
        <f>(L4449-P4449)/1000*SetUp!$B$13*1000000/SetUp!$B$48</f>
        <v>49.852769856373669</v>
      </c>
      <c r="W4449" s="57">
        <f t="shared" si="1102"/>
        <v>0</v>
      </c>
      <c r="X4449" s="57">
        <f>MAX((SetUp!$B$56*(1-($H4449/SetUp!$B$56)^2)*TANH(($B4449-$D4449)/SetUp!$B$56))/(1+$H4449/SetUp!$B$56*TANH(($B4449-$D4449)/SetUp!$B$56)),0)</f>
        <v>3.7255784347840568</v>
      </c>
    </row>
    <row r="4450" spans="1:24" x14ac:dyDescent="0.3">
      <c r="A4450" s="64">
        <v>31112</v>
      </c>
      <c r="B4450" s="57">
        <v>2.2789999999999999</v>
      </c>
      <c r="C4450" s="57">
        <v>87.616</v>
      </c>
      <c r="D4450" s="57">
        <v>4.6269999999999998</v>
      </c>
      <c r="E4450" s="57">
        <f t="shared" si="1094"/>
        <v>2.2789999999999999</v>
      </c>
      <c r="F4450" s="57">
        <f t="shared" si="1095"/>
        <v>2.3479999999999999</v>
      </c>
      <c r="G4450" s="57">
        <f t="shared" si="1096"/>
        <v>0</v>
      </c>
      <c r="H4450" s="57">
        <f>IF(Q4449&gt;SetUp!$B$56,SetUp!$B$56,Q4449)</f>
        <v>46.616032461498747</v>
      </c>
      <c r="I4450" s="57">
        <f t="shared" si="1101"/>
        <v>12.804816489571612</v>
      </c>
      <c r="J4450" s="57">
        <f>MIN(F4450,H4450,(1-EXP(-SetUp!$B$52*H4450/SetUp!$B$56))*F4450)</f>
        <v>2.3463878573885077</v>
      </c>
      <c r="K4450" s="57">
        <f t="shared" si="1097"/>
        <v>44.26964460411024</v>
      </c>
      <c r="L4450" s="57">
        <f>IF(I4450&lt;=0,0,MIN(SetUp!$B$50*I4450^SetUp!$B$55,I4450))</f>
        <v>1.4343389183849828</v>
      </c>
      <c r="M4450" s="57">
        <f t="shared" si="1098"/>
        <v>11.37047757118663</v>
      </c>
      <c r="N4450" s="57">
        <f>IF(SetUp!$B$62=0,X4450,(B4450-E4450)*(1-(H4450/SetUp!$B$66/SetUp!$B$56)))</f>
        <v>0</v>
      </c>
      <c r="O4450" s="57">
        <f>K4450*SetUp!$B$65</f>
        <v>0</v>
      </c>
      <c r="P4450" s="57">
        <f>MIN(SetUp!$B$54*L4450^SetUp!$B$51,L4450)</f>
        <v>0.73166058800205935</v>
      </c>
      <c r="Q4450" s="57">
        <f t="shared" si="1099"/>
        <v>44.26964460411024</v>
      </c>
      <c r="R4450" s="57">
        <f>IF((H4450+N4450-O4450)&gt;SetUp!$B$56,T4449+H4450+N4450-O4450-SetUp!$B$56,T4449)</f>
        <v>0</v>
      </c>
      <c r="S4450" s="57">
        <f>R4450*SetUp!$B$65</f>
        <v>0</v>
      </c>
      <c r="T4450" s="57">
        <f>IF((R4450-S4450)&lt;SetUp!$B$53,R4450-S4450,SetUp!$B$53)</f>
        <v>0</v>
      </c>
      <c r="U4450" s="57">
        <f t="shared" si="1100"/>
        <v>11.37047757118663</v>
      </c>
      <c r="V4450" s="57">
        <f>(L4450-P4450)/1000*SetUp!$B$13*1000000/SetUp!$B$48</f>
        <v>39.966715334584961</v>
      </c>
      <c r="W4450" s="57">
        <f t="shared" si="1102"/>
        <v>-2.4424906541753444E-15</v>
      </c>
      <c r="X4450" s="57">
        <f>MAX((SetUp!$B$56*(1-($H4450/SetUp!$B$56)^2)*TANH(($B4450-$D4450)/SetUp!$B$56))/(1+$H4450/SetUp!$B$56*TANH(($B4450-$D4450)/SetUp!$B$56)),0)</f>
        <v>0</v>
      </c>
    </row>
    <row r="4451" spans="1:24" x14ac:dyDescent="0.3">
      <c r="A4451" s="64">
        <v>31113</v>
      </c>
      <c r="B4451" s="57">
        <v>1.1870000000000001</v>
      </c>
      <c r="C4451" s="57">
        <v>62.872</v>
      </c>
      <c r="D4451" s="57">
        <v>4.6269999999999998</v>
      </c>
      <c r="E4451" s="57">
        <f t="shared" si="1094"/>
        <v>1.1870000000000001</v>
      </c>
      <c r="F4451" s="57">
        <f t="shared" si="1095"/>
        <v>3.4399999999999995</v>
      </c>
      <c r="G4451" s="57">
        <f t="shared" si="1096"/>
        <v>0</v>
      </c>
      <c r="H4451" s="57">
        <f>IF(Q4450&gt;SetUp!$B$56,SetUp!$B$56,Q4450)</f>
        <v>44.26964460411024</v>
      </c>
      <c r="I4451" s="57">
        <f t="shared" si="1101"/>
        <v>11.37047757118663</v>
      </c>
      <c r="J4451" s="57">
        <f>MIN(F4451,H4451,(1-EXP(-SetUp!$B$52*H4451/SetUp!$B$56))*F4451)</f>
        <v>3.4365921050601762</v>
      </c>
      <c r="K4451" s="57">
        <f t="shared" si="1097"/>
        <v>40.833052499050062</v>
      </c>
      <c r="L4451" s="57">
        <f>IF(I4451&lt;=0,0,MIN(SetUp!$B$50*I4451^SetUp!$B$55,I4451))</f>
        <v>1.1766862921975096</v>
      </c>
      <c r="M4451" s="57">
        <f t="shared" si="1098"/>
        <v>10.193791278989121</v>
      </c>
      <c r="N4451" s="57">
        <f>IF(SetUp!$B$62=0,X4451,(B4451-E4451)*(1-(H4451/SetUp!$B$66/SetUp!$B$56)))</f>
        <v>0</v>
      </c>
      <c r="O4451" s="57">
        <f>K4451*SetUp!$B$65</f>
        <v>0</v>
      </c>
      <c r="P4451" s="57">
        <f>MIN(SetUp!$B$54*L4451^SetUp!$B$51,L4451)</f>
        <v>0.602256432090569</v>
      </c>
      <c r="Q4451" s="57">
        <f t="shared" si="1099"/>
        <v>40.833052499050062</v>
      </c>
      <c r="R4451" s="57">
        <f>IF((H4451+N4451-O4451)&gt;SetUp!$B$56,T4450+H4451+N4451-O4451-SetUp!$B$56,T4450)</f>
        <v>0</v>
      </c>
      <c r="S4451" s="57">
        <f>R4451*SetUp!$B$65</f>
        <v>0</v>
      </c>
      <c r="T4451" s="57">
        <f>IF((R4451-S4451)&lt;SetUp!$B$53,R4451-S4451,SetUp!$B$53)</f>
        <v>0</v>
      </c>
      <c r="U4451" s="57">
        <f t="shared" si="1100"/>
        <v>10.193791278989121</v>
      </c>
      <c r="V4451" s="57">
        <f>(L4451-P4451)/1000*SetUp!$B$13*1000000/SetUp!$B$48</f>
        <v>32.672239495515093</v>
      </c>
      <c r="W4451" s="57">
        <f t="shared" si="1102"/>
        <v>-5.1070259132757201E-15</v>
      </c>
      <c r="X4451" s="57">
        <f>MAX((SetUp!$B$56*(1-($H4451/SetUp!$B$56)^2)*TANH(($B4451-$D4451)/SetUp!$B$56))/(1+$H4451/SetUp!$B$56*TANH(($B4451-$D4451)/SetUp!$B$56)),0)</f>
        <v>0</v>
      </c>
    </row>
    <row r="4452" spans="1:24" x14ac:dyDescent="0.3">
      <c r="A4452" s="64">
        <v>31114</v>
      </c>
      <c r="B4452" s="57">
        <v>0.255</v>
      </c>
      <c r="C4452" s="57">
        <v>41.319000000000003</v>
      </c>
      <c r="D4452" s="57">
        <v>4.6269999999999998</v>
      </c>
      <c r="E4452" s="57">
        <f t="shared" si="1094"/>
        <v>0.255</v>
      </c>
      <c r="F4452" s="57">
        <f t="shared" si="1095"/>
        <v>4.3719999999999999</v>
      </c>
      <c r="G4452" s="57">
        <f t="shared" si="1096"/>
        <v>0</v>
      </c>
      <c r="H4452" s="57">
        <f>IF(Q4451&gt;SetUp!$B$56,SetUp!$B$56,Q4451)</f>
        <v>40.833052499050062</v>
      </c>
      <c r="I4452" s="57">
        <f t="shared" si="1101"/>
        <v>10.193791278989121</v>
      </c>
      <c r="J4452" s="57">
        <f>MIN(F4452,H4452,(1-EXP(-SetUp!$B$52*H4452/SetUp!$B$56))*F4452)</f>
        <v>4.3645901411071986</v>
      </c>
      <c r="K4452" s="57">
        <f t="shared" si="1097"/>
        <v>36.468462357942862</v>
      </c>
      <c r="L4452" s="57">
        <f>IF(I4452&lt;=0,0,MIN(SetUp!$B$50*I4452^SetUp!$B$55,I4452))</f>
        <v>0.9808194725265218</v>
      </c>
      <c r="M4452" s="57">
        <f t="shared" si="1098"/>
        <v>9.2129718064625994</v>
      </c>
      <c r="N4452" s="57">
        <f>IF(SetUp!$B$62=0,X4452,(B4452-E4452)*(1-(H4452/SetUp!$B$66/SetUp!$B$56)))</f>
        <v>0</v>
      </c>
      <c r="O4452" s="57">
        <f>K4452*SetUp!$B$65</f>
        <v>0</v>
      </c>
      <c r="P4452" s="57">
        <f>MIN(SetUp!$B$54*L4452^SetUp!$B$51,L4452)</f>
        <v>0.50356436817198413</v>
      </c>
      <c r="Q4452" s="57">
        <f t="shared" si="1099"/>
        <v>36.468462357942862</v>
      </c>
      <c r="R4452" s="57">
        <f>IF((H4452+N4452-O4452)&gt;SetUp!$B$56,T4451+H4452+N4452-O4452-SetUp!$B$56,T4451)</f>
        <v>0</v>
      </c>
      <c r="S4452" s="57">
        <f>R4452*SetUp!$B$65</f>
        <v>0</v>
      </c>
      <c r="T4452" s="57">
        <f>IF((R4452-S4452)&lt;SetUp!$B$53,R4452-S4452,SetUp!$B$53)</f>
        <v>0</v>
      </c>
      <c r="U4452" s="57">
        <f t="shared" si="1100"/>
        <v>9.2129718064625994</v>
      </c>
      <c r="V4452" s="57">
        <f>(L4452-P4452)/1000*SetUp!$B$13*1000000/SetUp!$B$48</f>
        <v>27.145164541107913</v>
      </c>
      <c r="W4452" s="57">
        <f t="shared" si="1102"/>
        <v>-3.1086244689504383E-15</v>
      </c>
      <c r="X4452" s="57">
        <f>MAX((SetUp!$B$56*(1-($H4452/SetUp!$B$56)^2)*TANH(($B4452-$D4452)/SetUp!$B$56))/(1+$H4452/SetUp!$B$56*TANH(($B4452-$D4452)/SetUp!$B$56)),0)</f>
        <v>0</v>
      </c>
    </row>
    <row r="4453" spans="1:24" x14ac:dyDescent="0.3">
      <c r="A4453" s="64">
        <v>31115</v>
      </c>
      <c r="B4453" s="57">
        <v>0.124</v>
      </c>
      <c r="C4453" s="57">
        <v>19.478999999999999</v>
      </c>
      <c r="D4453" s="57">
        <v>4.6269999999999998</v>
      </c>
      <c r="E4453" s="57">
        <f t="shared" si="1094"/>
        <v>0.124</v>
      </c>
      <c r="F4453" s="57">
        <f t="shared" si="1095"/>
        <v>4.5030000000000001</v>
      </c>
      <c r="G4453" s="57">
        <f t="shared" si="1096"/>
        <v>0</v>
      </c>
      <c r="H4453" s="57">
        <f>IF(Q4452&gt;SetUp!$B$56,SetUp!$B$56,Q4452)</f>
        <v>36.468462357942862</v>
      </c>
      <c r="I4453" s="57">
        <f t="shared" si="1101"/>
        <v>9.2129718064625994</v>
      </c>
      <c r="J4453" s="57">
        <f>MIN(F4453,H4453,(1-EXP(-SetUp!$B$52*H4453/SetUp!$B$56))*F4453)</f>
        <v>4.4879059311257654</v>
      </c>
      <c r="K4453" s="57">
        <f t="shared" si="1097"/>
        <v>31.980556426817095</v>
      </c>
      <c r="L4453" s="57">
        <f>IF(I4453&lt;=0,0,MIN(SetUp!$B$50*I4453^SetUp!$B$55,I4453))</f>
        <v>0.82863337467361209</v>
      </c>
      <c r="M4453" s="57">
        <f t="shared" si="1098"/>
        <v>8.3843384317889864</v>
      </c>
      <c r="N4453" s="57">
        <f>IF(SetUp!$B$62=0,X4453,(B4453-E4453)*(1-(H4453/SetUp!$B$66/SetUp!$B$56)))</f>
        <v>0</v>
      </c>
      <c r="O4453" s="57">
        <f>K4453*SetUp!$B$65</f>
        <v>0</v>
      </c>
      <c r="P4453" s="57">
        <f>MIN(SetUp!$B$54*L4453^SetUp!$B$51,L4453)</f>
        <v>0.4266522694139851</v>
      </c>
      <c r="Q4453" s="57">
        <f t="shared" si="1099"/>
        <v>31.980556426817095</v>
      </c>
      <c r="R4453" s="57">
        <f>IF((H4453+N4453-O4453)&gt;SetUp!$B$56,T4452+H4453+N4453-O4453-SetUp!$B$56,T4452)</f>
        <v>0</v>
      </c>
      <c r="S4453" s="57">
        <f>R4453*SetUp!$B$65</f>
        <v>0</v>
      </c>
      <c r="T4453" s="57">
        <f>IF((R4453-S4453)&lt;SetUp!$B$53,R4453-S4453,SetUp!$B$53)</f>
        <v>0</v>
      </c>
      <c r="U4453" s="57">
        <f t="shared" si="1100"/>
        <v>8.3843384317889864</v>
      </c>
      <c r="V4453" s="57">
        <f>(L4453-P4453)/1000*SetUp!$B$13*1000000/SetUp!$B$48</f>
        <v>22.863753881578042</v>
      </c>
      <c r="W4453" s="57">
        <f t="shared" si="1102"/>
        <v>-5.3290705182007514E-15</v>
      </c>
      <c r="X4453" s="57">
        <f>MAX((SetUp!$B$56*(1-($H4453/SetUp!$B$56)^2)*TANH(($B4453-$D4453)/SetUp!$B$56))/(1+$H4453/SetUp!$B$56*TANH(($B4453-$D4453)/SetUp!$B$56)),0)</f>
        <v>0</v>
      </c>
    </row>
    <row r="4454" spans="1:24" x14ac:dyDescent="0.3">
      <c r="A4454" s="64">
        <v>31116</v>
      </c>
      <c r="B4454" s="57">
        <v>0.15</v>
      </c>
      <c r="C4454" s="57">
        <v>13.032</v>
      </c>
      <c r="D4454" s="57">
        <v>4.6269999999999998</v>
      </c>
      <c r="E4454" s="57">
        <f t="shared" si="1094"/>
        <v>0.15</v>
      </c>
      <c r="F4454" s="57">
        <f t="shared" si="1095"/>
        <v>4.4769999999999994</v>
      </c>
      <c r="G4454" s="57">
        <f t="shared" si="1096"/>
        <v>0</v>
      </c>
      <c r="H4454" s="57">
        <f>IF(Q4453&gt;SetUp!$B$56,SetUp!$B$56,Q4453)</f>
        <v>31.980556426817095</v>
      </c>
      <c r="I4454" s="57">
        <f t="shared" si="1101"/>
        <v>8.3843384317889864</v>
      </c>
      <c r="J4454" s="57">
        <f>MIN(F4454,H4454,(1-EXP(-SetUp!$B$52*H4454/SetUp!$B$56))*F4454)</f>
        <v>4.4467424265068578</v>
      </c>
      <c r="K4454" s="57">
        <f t="shared" si="1097"/>
        <v>27.533814000310237</v>
      </c>
      <c r="L4454" s="57">
        <f>IF(I4454&lt;=0,0,MIN(SetUp!$B$50*I4454^SetUp!$B$55,I4454))</f>
        <v>0.7081808596735526</v>
      </c>
      <c r="M4454" s="57">
        <f t="shared" si="1098"/>
        <v>7.676157572115434</v>
      </c>
      <c r="N4454" s="57">
        <f>IF(SetUp!$B$62=0,X4454,(B4454-E4454)*(1-(H4454/SetUp!$B$66/SetUp!$B$56)))</f>
        <v>0</v>
      </c>
      <c r="O4454" s="57">
        <f>K4454*SetUp!$B$65</f>
        <v>0</v>
      </c>
      <c r="P4454" s="57">
        <f>MIN(SetUp!$B$54*L4454^SetUp!$B$51,L4454)</f>
        <v>0.36560855265762987</v>
      </c>
      <c r="Q4454" s="57">
        <f t="shared" si="1099"/>
        <v>27.533814000310237</v>
      </c>
      <c r="R4454" s="57">
        <f>IF((H4454+N4454-O4454)&gt;SetUp!$B$56,T4453+H4454+N4454-O4454-SetUp!$B$56,T4453)</f>
        <v>0</v>
      </c>
      <c r="S4454" s="57">
        <f>R4454*SetUp!$B$65</f>
        <v>0</v>
      </c>
      <c r="T4454" s="57">
        <f>IF((R4454-S4454)&lt;SetUp!$B$53,R4454-S4454,SetUp!$B$53)</f>
        <v>0</v>
      </c>
      <c r="U4454" s="57">
        <f t="shared" si="1100"/>
        <v>7.676157572115434</v>
      </c>
      <c r="V4454" s="57">
        <f>(L4454-P4454)/1000*SetUp!$B$13*1000000/SetUp!$B$48</f>
        <v>19.484719086977211</v>
      </c>
      <c r="W4454" s="57">
        <f t="shared" si="1102"/>
        <v>1.1102230246251565E-15</v>
      </c>
      <c r="X4454" s="57">
        <f>MAX((SetUp!$B$56*(1-($H4454/SetUp!$B$56)^2)*TANH(($B4454-$D4454)/SetUp!$B$56))/(1+$H4454/SetUp!$B$56*TANH(($B4454-$D4454)/SetUp!$B$56)),0)</f>
        <v>0</v>
      </c>
    </row>
    <row r="4455" spans="1:24" x14ac:dyDescent="0.3">
      <c r="A4455" s="64">
        <v>31117</v>
      </c>
      <c r="B4455" s="57">
        <v>0.35199999999999998</v>
      </c>
      <c r="C4455" s="57">
        <v>11.081</v>
      </c>
      <c r="D4455" s="57">
        <v>4.6269999999999998</v>
      </c>
      <c r="E4455" s="57">
        <f t="shared" si="1094"/>
        <v>0.35199999999999998</v>
      </c>
      <c r="F4455" s="57">
        <f t="shared" si="1095"/>
        <v>4.2749999999999995</v>
      </c>
      <c r="G4455" s="57">
        <f t="shared" si="1096"/>
        <v>0</v>
      </c>
      <c r="H4455" s="57">
        <f>IF(Q4454&gt;SetUp!$B$56,SetUp!$B$56,Q4454)</f>
        <v>27.533814000310237</v>
      </c>
      <c r="I4455" s="57">
        <f t="shared" si="1101"/>
        <v>7.676157572115434</v>
      </c>
      <c r="J4455" s="57">
        <f>MIN(F4455,H4455,(1-EXP(-SetUp!$B$52*H4455/SetUp!$B$56))*F4455)</f>
        <v>4.2171194766432523</v>
      </c>
      <c r="K4455" s="57">
        <f t="shared" si="1097"/>
        <v>23.316694523666985</v>
      </c>
      <c r="L4455" s="57">
        <f>IF(I4455&lt;=0,0,MIN(SetUp!$B$50*I4455^SetUp!$B$55,I4455))</f>
        <v>0.61132100667655331</v>
      </c>
      <c r="M4455" s="57">
        <f t="shared" si="1098"/>
        <v>7.0648365654388812</v>
      </c>
      <c r="N4455" s="57">
        <f>IF(SetUp!$B$62=0,X4455,(B4455-E4455)*(1-(H4455/SetUp!$B$66/SetUp!$B$56)))</f>
        <v>0</v>
      </c>
      <c r="O4455" s="57">
        <f>K4455*SetUp!$B$65</f>
        <v>0</v>
      </c>
      <c r="P4455" s="57">
        <f>MIN(SetUp!$B$54*L4455^SetUp!$B$51,L4455)</f>
        <v>0.31639391002093303</v>
      </c>
      <c r="Q4455" s="57">
        <f t="shared" si="1099"/>
        <v>23.316694523666985</v>
      </c>
      <c r="R4455" s="57">
        <f>IF((H4455+N4455-O4455)&gt;SetUp!$B$56,T4454+H4455+N4455-O4455-SetUp!$B$56,T4454)</f>
        <v>0</v>
      </c>
      <c r="S4455" s="57">
        <f>R4455*SetUp!$B$65</f>
        <v>0</v>
      </c>
      <c r="T4455" s="57">
        <f>IF((R4455-S4455)&lt;SetUp!$B$53,R4455-S4455,SetUp!$B$53)</f>
        <v>0</v>
      </c>
      <c r="U4455" s="57">
        <f t="shared" si="1100"/>
        <v>7.0648365654388812</v>
      </c>
      <c r="V4455" s="57">
        <f>(L4455-P4455)/1000*SetUp!$B$13*1000000/SetUp!$B$48</f>
        <v>16.774769915086676</v>
      </c>
      <c r="W4455" s="57">
        <f t="shared" si="1102"/>
        <v>1.3322676295501878E-15</v>
      </c>
      <c r="X4455" s="57">
        <f>MAX((SetUp!$B$56*(1-($H4455/SetUp!$B$56)^2)*TANH(($B4455-$D4455)/SetUp!$B$56))/(1+$H4455/SetUp!$B$56*TANH(($B4455-$D4455)/SetUp!$B$56)),0)</f>
        <v>0</v>
      </c>
    </row>
    <row r="4456" spans="1:24" x14ac:dyDescent="0.3">
      <c r="A4456" s="64">
        <v>31118</v>
      </c>
      <c r="B4456" s="57">
        <v>0.67</v>
      </c>
      <c r="C4456" s="57">
        <v>13.448</v>
      </c>
      <c r="D4456" s="57">
        <v>4.6269999999999998</v>
      </c>
      <c r="E4456" s="57">
        <f t="shared" si="1094"/>
        <v>0.67</v>
      </c>
      <c r="F4456" s="57">
        <f t="shared" si="1095"/>
        <v>3.9569999999999999</v>
      </c>
      <c r="G4456" s="57">
        <f t="shared" si="1096"/>
        <v>0</v>
      </c>
      <c r="H4456" s="57">
        <f>IF(Q4455&gt;SetUp!$B$56,SetUp!$B$56,Q4455)</f>
        <v>23.316694523666985</v>
      </c>
      <c r="I4456" s="57">
        <f t="shared" si="1101"/>
        <v>7.0648365654388812</v>
      </c>
      <c r="J4456" s="57">
        <f>MIN(F4456,H4456,(1-EXP(-SetUp!$B$52*H4456/SetUp!$B$56))*F4456)</f>
        <v>3.8534548321286808</v>
      </c>
      <c r="K4456" s="57">
        <f t="shared" si="1097"/>
        <v>19.463239691538305</v>
      </c>
      <c r="L4456" s="57">
        <f>IF(I4456&lt;=0,0,MIN(SetUp!$B$50*I4456^SetUp!$B$55,I4456))</f>
        <v>0.53235301366504117</v>
      </c>
      <c r="M4456" s="57">
        <f t="shared" si="1098"/>
        <v>6.53248355177384</v>
      </c>
      <c r="N4456" s="57">
        <f>IF(SetUp!$B$62=0,X4456,(B4456-E4456)*(1-(H4456/SetUp!$B$66/SetUp!$B$56)))</f>
        <v>0</v>
      </c>
      <c r="O4456" s="57">
        <f>K4456*SetUp!$B$65</f>
        <v>0</v>
      </c>
      <c r="P4456" s="57">
        <f>MIN(SetUp!$B$54*L4456^SetUp!$B$51,L4456)</f>
        <v>0.27617248781861509</v>
      </c>
      <c r="Q4456" s="57">
        <f t="shared" si="1099"/>
        <v>19.463239691538305</v>
      </c>
      <c r="R4456" s="57">
        <f>IF((H4456+N4456-O4456)&gt;SetUp!$B$56,T4455+H4456+N4456-O4456-SetUp!$B$56,T4455)</f>
        <v>0</v>
      </c>
      <c r="S4456" s="57">
        <f>R4456*SetUp!$B$65</f>
        <v>0</v>
      </c>
      <c r="T4456" s="57">
        <f>IF((R4456-S4456)&lt;SetUp!$B$53,R4456-S4456,SetUp!$B$53)</f>
        <v>0</v>
      </c>
      <c r="U4456" s="57">
        <f t="shared" si="1100"/>
        <v>6.53248355177384</v>
      </c>
      <c r="V4456" s="57">
        <f>(L4456-P4456)/1000*SetUp!$B$13*1000000/SetUp!$B$48</f>
        <v>14.570954742817863</v>
      </c>
      <c r="W4456" s="57">
        <f t="shared" si="1102"/>
        <v>8.8817841970012523E-16</v>
      </c>
      <c r="X4456" s="57">
        <f>MAX((SetUp!$B$56*(1-($H4456/SetUp!$B$56)^2)*TANH(($B4456-$D4456)/SetUp!$B$56))/(1+$H4456/SetUp!$B$56*TANH(($B4456-$D4456)/SetUp!$B$56)),0)</f>
        <v>0</v>
      </c>
    </row>
    <row r="4457" spans="1:24" x14ac:dyDescent="0.3">
      <c r="A4457" s="64">
        <v>31119</v>
      </c>
      <c r="B4457" s="57">
        <v>0.56699999999999995</v>
      </c>
      <c r="C4457" s="57">
        <v>10.715999999999999</v>
      </c>
      <c r="D4457" s="57">
        <v>4.6269999999999998</v>
      </c>
      <c r="E4457" s="57">
        <f t="shared" si="1094"/>
        <v>0.56699999999999995</v>
      </c>
      <c r="F4457" s="57">
        <f t="shared" si="1095"/>
        <v>4.0599999999999996</v>
      </c>
      <c r="G4457" s="57">
        <f t="shared" si="1096"/>
        <v>0</v>
      </c>
      <c r="H4457" s="57">
        <f>IF(Q4456&gt;SetUp!$B$56,SetUp!$B$56,Q4456)</f>
        <v>19.463239691538305</v>
      </c>
      <c r="I4457" s="57">
        <f t="shared" si="1101"/>
        <v>6.53248355177384</v>
      </c>
      <c r="J4457" s="57">
        <f>MIN(F4457,H4457,(1-EXP(-SetUp!$B$52*H4457/SetUp!$B$56))*F4457)</f>
        <v>3.866009914751094</v>
      </c>
      <c r="K4457" s="57">
        <f t="shared" si="1097"/>
        <v>15.597229776787211</v>
      </c>
      <c r="L4457" s="57">
        <f>IF(I4457&lt;=0,0,MIN(SetUp!$B$50*I4457^SetUp!$B$55,I4457))</f>
        <v>0.46718984317923834</v>
      </c>
      <c r="M4457" s="57">
        <f t="shared" si="1098"/>
        <v>6.0652937085946013</v>
      </c>
      <c r="N4457" s="57">
        <f>IF(SetUp!$B$62=0,X4457,(B4457-E4457)*(1-(H4457/SetUp!$B$66/SetUp!$B$56)))</f>
        <v>0</v>
      </c>
      <c r="O4457" s="57">
        <f>K4457*SetUp!$B$65</f>
        <v>0</v>
      </c>
      <c r="P4457" s="57">
        <f>MIN(SetUp!$B$54*L4457^SetUp!$B$51,L4457)</f>
        <v>0.2429062957469606</v>
      </c>
      <c r="Q4457" s="57">
        <f t="shared" si="1099"/>
        <v>15.597229776787211</v>
      </c>
      <c r="R4457" s="57">
        <f>IF((H4457+N4457-O4457)&gt;SetUp!$B$56,T4456+H4457+N4457-O4457-SetUp!$B$56,T4456)</f>
        <v>0</v>
      </c>
      <c r="S4457" s="57">
        <f>R4457*SetUp!$B$65</f>
        <v>0</v>
      </c>
      <c r="T4457" s="57">
        <f>IF((R4457-S4457)&lt;SetUp!$B$53,R4457-S4457,SetUp!$B$53)</f>
        <v>0</v>
      </c>
      <c r="U4457" s="57">
        <f t="shared" si="1100"/>
        <v>6.0652937085946013</v>
      </c>
      <c r="V4457" s="57">
        <f>(L4457-P4457)/1000*SetUp!$B$13*1000000/SetUp!$B$48</f>
        <v>12.756728515552597</v>
      </c>
      <c r="W4457" s="57">
        <f t="shared" si="1102"/>
        <v>-1.7208456881689926E-15</v>
      </c>
      <c r="X4457" s="57">
        <f>MAX((SetUp!$B$56*(1-($H4457/SetUp!$B$56)^2)*TANH(($B4457-$D4457)/SetUp!$B$56))/(1+$H4457/SetUp!$B$56*TANH(($B4457-$D4457)/SetUp!$B$56)),0)</f>
        <v>0</v>
      </c>
    </row>
    <row r="4458" spans="1:24" x14ac:dyDescent="0.3">
      <c r="A4458" s="64">
        <v>31120</v>
      </c>
      <c r="B4458" s="57">
        <v>1.6519999999999999</v>
      </c>
      <c r="C4458" s="57">
        <v>9.0090000000000003</v>
      </c>
      <c r="D4458" s="57">
        <v>4.6269999999999998</v>
      </c>
      <c r="E4458" s="57">
        <f t="shared" si="1094"/>
        <v>1.6519999999999999</v>
      </c>
      <c r="F4458" s="57">
        <f t="shared" si="1095"/>
        <v>2.9749999999999996</v>
      </c>
      <c r="G4458" s="57">
        <f t="shared" si="1096"/>
        <v>0</v>
      </c>
      <c r="H4458" s="57">
        <f>IF(Q4457&gt;SetUp!$B$56,SetUp!$B$56,Q4457)</f>
        <v>15.597229776787211</v>
      </c>
      <c r="I4458" s="57">
        <f t="shared" si="1101"/>
        <v>6.0652937085946013</v>
      </c>
      <c r="J4458" s="57">
        <f>MIN(F4458,H4458,(1-EXP(-SetUp!$B$52*H4458/SetUp!$B$56))*F4458)</f>
        <v>2.7149348529108366</v>
      </c>
      <c r="K4458" s="57">
        <f t="shared" si="1097"/>
        <v>12.882294923876374</v>
      </c>
      <c r="L4458" s="57">
        <f>IF(I4458&lt;=0,0,MIN(SetUp!$B$50*I4458^SetUp!$B$55,I4458))</f>
        <v>0.41284076871924597</v>
      </c>
      <c r="M4458" s="57">
        <f t="shared" si="1098"/>
        <v>5.6524529398753556</v>
      </c>
      <c r="N4458" s="57">
        <f>IF(SetUp!$B$62=0,X4458,(B4458-E4458)*(1-(H4458/SetUp!$B$66/SetUp!$B$56)))</f>
        <v>0</v>
      </c>
      <c r="O4458" s="57">
        <f>K4458*SetUp!$B$65</f>
        <v>0</v>
      </c>
      <c r="P4458" s="57">
        <f>MIN(SetUp!$B$54*L4458^SetUp!$B$51,L4458)</f>
        <v>0.21510062918792194</v>
      </c>
      <c r="Q4458" s="57">
        <f t="shared" si="1099"/>
        <v>12.882294923876374</v>
      </c>
      <c r="R4458" s="57">
        <f>IF((H4458+N4458-O4458)&gt;SetUp!$B$56,T4457+H4458+N4458-O4458-SetUp!$B$56,T4457)</f>
        <v>0</v>
      </c>
      <c r="S4458" s="57">
        <f>R4458*SetUp!$B$65</f>
        <v>0</v>
      </c>
      <c r="T4458" s="57">
        <f>IF((R4458-S4458)&lt;SetUp!$B$53,R4458-S4458,SetUp!$B$53)</f>
        <v>0</v>
      </c>
      <c r="U4458" s="57">
        <f t="shared" si="1100"/>
        <v>5.6524529398753556</v>
      </c>
      <c r="V4458" s="57">
        <f>(L4458-P4458)/1000*SetUp!$B$13*1000000/SetUp!$B$48</f>
        <v>11.247000974916638</v>
      </c>
      <c r="W4458" s="57">
        <f t="shared" si="1102"/>
        <v>-6.106226635438361E-16</v>
      </c>
      <c r="X4458" s="57">
        <f>MAX((SetUp!$B$56*(1-($H4458/SetUp!$B$56)^2)*TANH(($B4458-$D4458)/SetUp!$B$56))/(1+$H4458/SetUp!$B$56*TANH(($B4458-$D4458)/SetUp!$B$56)),0)</f>
        <v>0</v>
      </c>
    </row>
    <row r="4459" spans="1:24" x14ac:dyDescent="0.3">
      <c r="A4459" s="64">
        <v>31121</v>
      </c>
      <c r="B4459" s="57">
        <v>3.5430000000000001</v>
      </c>
      <c r="C4459" s="57">
        <v>9.6679999999999993</v>
      </c>
      <c r="D4459" s="57">
        <v>4.6269999999999998</v>
      </c>
      <c r="E4459" s="57">
        <f t="shared" si="1094"/>
        <v>3.5430000000000001</v>
      </c>
      <c r="F4459" s="57">
        <f t="shared" si="1095"/>
        <v>1.0839999999999996</v>
      </c>
      <c r="G4459" s="57">
        <f t="shared" si="1096"/>
        <v>0</v>
      </c>
      <c r="H4459" s="57">
        <f>IF(Q4458&gt;SetUp!$B$56,SetUp!$B$56,Q4458)</f>
        <v>12.882294923876374</v>
      </c>
      <c r="I4459" s="57">
        <f t="shared" si="1101"/>
        <v>5.6524529398753556</v>
      </c>
      <c r="J4459" s="57">
        <f>MIN(F4459,H4459,(1-EXP(-SetUp!$B$52*H4459/SetUp!$B$56))*F4459)</f>
        <v>0.93917087486742779</v>
      </c>
      <c r="K4459" s="57">
        <f t="shared" si="1097"/>
        <v>11.943124049008947</v>
      </c>
      <c r="L4459" s="57">
        <f>IF(I4459&lt;=0,0,MIN(SetUp!$B$50*I4459^SetUp!$B$55,I4459))</f>
        <v>0.36707750950817591</v>
      </c>
      <c r="M4459" s="57">
        <f t="shared" si="1098"/>
        <v>5.2853754303671794</v>
      </c>
      <c r="N4459" s="57">
        <f>IF(SetUp!$B$62=0,X4459,(B4459-E4459)*(1-(H4459/SetUp!$B$66/SetUp!$B$56)))</f>
        <v>0</v>
      </c>
      <c r="O4459" s="57">
        <f>K4459*SetUp!$B$65</f>
        <v>0</v>
      </c>
      <c r="P4459" s="57">
        <f>MIN(SetUp!$B$54*L4459^SetUp!$B$51,L4459)</f>
        <v>0.19163944701801516</v>
      </c>
      <c r="Q4459" s="57">
        <f t="shared" si="1099"/>
        <v>11.943124049008947</v>
      </c>
      <c r="R4459" s="57">
        <f>IF((H4459+N4459-O4459)&gt;SetUp!$B$56,T4458+H4459+N4459-O4459-SetUp!$B$56,T4458)</f>
        <v>0</v>
      </c>
      <c r="S4459" s="57">
        <f>R4459*SetUp!$B$65</f>
        <v>0</v>
      </c>
      <c r="T4459" s="57">
        <f>IF((R4459-S4459)&lt;SetUp!$B$53,R4459-S4459,SetUp!$B$53)</f>
        <v>0</v>
      </c>
      <c r="U4459" s="57">
        <f t="shared" si="1100"/>
        <v>5.2853754303671794</v>
      </c>
      <c r="V4459" s="57">
        <f>(L4459-P4459)/1000*SetUp!$B$13*1000000/SetUp!$B$48</f>
        <v>9.9785105064708297</v>
      </c>
      <c r="W4459" s="57">
        <f t="shared" si="1102"/>
        <v>-6.106226635438361E-16</v>
      </c>
      <c r="X4459" s="57">
        <f>MAX((SetUp!$B$56*(1-($H4459/SetUp!$B$56)^2)*TANH(($B4459-$D4459)/SetUp!$B$56))/(1+$H4459/SetUp!$B$56*TANH(($B4459-$D4459)/SetUp!$B$56)),0)</f>
        <v>0</v>
      </c>
    </row>
    <row r="4460" spans="1:24" x14ac:dyDescent="0.3">
      <c r="A4460" s="64">
        <v>31122</v>
      </c>
      <c r="B4460" s="57">
        <v>1.052</v>
      </c>
      <c r="C4460" s="57">
        <v>5.44</v>
      </c>
      <c r="D4460" s="57">
        <v>4.6269999999999998</v>
      </c>
      <c r="E4460" s="57">
        <f t="shared" si="1094"/>
        <v>1.052</v>
      </c>
      <c r="F4460" s="57">
        <f t="shared" si="1095"/>
        <v>3.5749999999999997</v>
      </c>
      <c r="G4460" s="57">
        <f t="shared" si="1096"/>
        <v>0</v>
      </c>
      <c r="H4460" s="57">
        <f>IF(Q4459&gt;SetUp!$B$56,SetUp!$B$56,Q4459)</f>
        <v>11.943124049008947</v>
      </c>
      <c r="I4460" s="57">
        <f t="shared" si="1101"/>
        <v>5.2853754303671794</v>
      </c>
      <c r="J4460" s="57">
        <f>MIN(F4460,H4460,(1-EXP(-SetUp!$B$52*H4460/SetUp!$B$56))*F4460)</f>
        <v>3.0218621083267596</v>
      </c>
      <c r="K4460" s="57">
        <f t="shared" si="1097"/>
        <v>8.9212619406821876</v>
      </c>
      <c r="L4460" s="57">
        <f>IF(I4460&lt;=0,0,MIN(SetUp!$B$50*I4460^SetUp!$B$55,I4460))</f>
        <v>0.32821310691428895</v>
      </c>
      <c r="M4460" s="57">
        <f t="shared" si="1098"/>
        <v>4.9571623234528905</v>
      </c>
      <c r="N4460" s="57">
        <f>IF(SetUp!$B$62=0,X4460,(B4460-E4460)*(1-(H4460/SetUp!$B$66/SetUp!$B$56)))</f>
        <v>0</v>
      </c>
      <c r="O4460" s="57">
        <f>K4460*SetUp!$B$65</f>
        <v>0</v>
      </c>
      <c r="P4460" s="57">
        <f>MIN(SetUp!$B$54*L4460^SetUp!$B$51,L4460)</f>
        <v>0.17167610982146855</v>
      </c>
      <c r="Q4460" s="57">
        <f t="shared" si="1099"/>
        <v>8.9212619406821876</v>
      </c>
      <c r="R4460" s="57">
        <f>IF((H4460+N4460-O4460)&gt;SetUp!$B$56,T4459+H4460+N4460-O4460-SetUp!$B$56,T4459)</f>
        <v>0</v>
      </c>
      <c r="S4460" s="57">
        <f>R4460*SetUp!$B$65</f>
        <v>0</v>
      </c>
      <c r="T4460" s="57">
        <f>IF((R4460-S4460)&lt;SetUp!$B$53,R4460-S4460,SetUp!$B$53)</f>
        <v>0</v>
      </c>
      <c r="U4460" s="57">
        <f t="shared" si="1100"/>
        <v>4.9571623234528905</v>
      </c>
      <c r="V4460" s="57">
        <f>(L4460-P4460)/1000*SetUp!$B$13*1000000/SetUp!$B$48</f>
        <v>8.9034617002208698</v>
      </c>
      <c r="W4460" s="57">
        <f t="shared" si="1102"/>
        <v>-1.2212453270876722E-15</v>
      </c>
      <c r="X4460" s="57">
        <f>MAX((SetUp!$B$56*(1-($H4460/SetUp!$B$56)^2)*TANH(($B4460-$D4460)/SetUp!$B$56))/(1+$H4460/SetUp!$B$56*TANH(($B4460-$D4460)/SetUp!$B$56)),0)</f>
        <v>0</v>
      </c>
    </row>
    <row r="4461" spans="1:24" x14ac:dyDescent="0.3">
      <c r="A4461" s="64">
        <v>31123</v>
      </c>
      <c r="B4461" s="57">
        <v>1.5289999999999999</v>
      </c>
      <c r="C4461" s="57">
        <v>3.9849999999999999</v>
      </c>
      <c r="D4461" s="57">
        <v>4.6269999999999998</v>
      </c>
      <c r="E4461" s="57">
        <f t="shared" si="1094"/>
        <v>1.5289999999999999</v>
      </c>
      <c r="F4461" s="57">
        <f t="shared" si="1095"/>
        <v>3.0979999999999999</v>
      </c>
      <c r="G4461" s="57">
        <f t="shared" si="1096"/>
        <v>0</v>
      </c>
      <c r="H4461" s="57">
        <f>IF(Q4460&gt;SetUp!$B$56,SetUp!$B$56,Q4460)</f>
        <v>8.9212619406821876</v>
      </c>
      <c r="I4461" s="57">
        <f t="shared" si="1101"/>
        <v>4.9571623234528905</v>
      </c>
      <c r="J4461" s="57">
        <f>MIN(F4461,H4461,(1-EXP(-SetUp!$B$52*H4461/SetUp!$B$56))*F4461)</f>
        <v>2.3294044850642255</v>
      </c>
      <c r="K4461" s="57">
        <f t="shared" si="1097"/>
        <v>6.5918574556179621</v>
      </c>
      <c r="L4461" s="57">
        <f>IF(I4461&lt;=0,0,MIN(SetUp!$B$50*I4461^SetUp!$B$55,I4461))</f>
        <v>0.29495204939018971</v>
      </c>
      <c r="M4461" s="57">
        <f t="shared" si="1098"/>
        <v>4.6622102740627005</v>
      </c>
      <c r="N4461" s="57">
        <f>IF(SetUp!$B$62=0,X4461,(B4461-E4461)*(1-(H4461/SetUp!$B$66/SetUp!$B$56)))</f>
        <v>0</v>
      </c>
      <c r="O4461" s="57">
        <f>K4461*SetUp!$B$65</f>
        <v>0</v>
      </c>
      <c r="P4461" s="57">
        <f>MIN(SetUp!$B$54*L4461^SetUp!$B$51,L4461)</f>
        <v>0.15455917507262973</v>
      </c>
      <c r="Q4461" s="57">
        <f t="shared" si="1099"/>
        <v>6.5918574556179621</v>
      </c>
      <c r="R4461" s="57">
        <f>IF((H4461+N4461-O4461)&gt;SetUp!$B$56,T4460+H4461+N4461-O4461-SetUp!$B$56,T4460)</f>
        <v>0</v>
      </c>
      <c r="S4461" s="57">
        <f>R4461*SetUp!$B$65</f>
        <v>0</v>
      </c>
      <c r="T4461" s="57">
        <f>IF((R4461-S4461)&lt;SetUp!$B$53,R4461-S4461,SetUp!$B$53)</f>
        <v>0</v>
      </c>
      <c r="U4461" s="57">
        <f t="shared" si="1100"/>
        <v>4.6622102740627005</v>
      </c>
      <c r="V4461" s="57">
        <f>(L4461-P4461)/1000*SetUp!$B$13*1000000/SetUp!$B$48</f>
        <v>7.9852214025105264</v>
      </c>
      <c r="W4461" s="57">
        <f t="shared" si="1102"/>
        <v>5.5511151231257827E-16</v>
      </c>
      <c r="X4461" s="57">
        <f>MAX((SetUp!$B$56*(1-($H4461/SetUp!$B$56)^2)*TANH(($B4461-$D4461)/SetUp!$B$56))/(1+$H4461/SetUp!$B$56*TANH(($B4461-$D4461)/SetUp!$B$56)),0)</f>
        <v>0</v>
      </c>
    </row>
    <row r="4462" spans="1:24" x14ac:dyDescent="0.3">
      <c r="A4462" s="64">
        <v>31124</v>
      </c>
      <c r="B4462" s="57">
        <v>3.2730000000000001</v>
      </c>
      <c r="C4462" s="57">
        <v>3.45</v>
      </c>
      <c r="D4462" s="57">
        <v>4.6269999999999998</v>
      </c>
      <c r="E4462" s="57">
        <f t="shared" si="1094"/>
        <v>3.2730000000000001</v>
      </c>
      <c r="F4462" s="57">
        <f t="shared" si="1095"/>
        <v>1.3539999999999996</v>
      </c>
      <c r="G4462" s="57">
        <f t="shared" si="1096"/>
        <v>0</v>
      </c>
      <c r="H4462" s="57">
        <f>IF(Q4461&gt;SetUp!$B$56,SetUp!$B$56,Q4461)</f>
        <v>6.5918574556179621</v>
      </c>
      <c r="I4462" s="57">
        <f t="shared" si="1101"/>
        <v>4.6622102740627005</v>
      </c>
      <c r="J4462" s="57">
        <f>MIN(F4462,H4462,(1-EXP(-SetUp!$B$52*H4462/SetUp!$B$56))*F4462)</f>
        <v>0.87060180899420725</v>
      </c>
      <c r="K4462" s="57">
        <f t="shared" si="1097"/>
        <v>5.7212556466237547</v>
      </c>
      <c r="L4462" s="57">
        <f>IF(I4462&lt;=0,0,MIN(SetUp!$B$50*I4462^SetUp!$B$55,I4462))</f>
        <v>0.26628657976696041</v>
      </c>
      <c r="M4462" s="57">
        <f t="shared" si="1098"/>
        <v>4.3959236942957398</v>
      </c>
      <c r="N4462" s="57">
        <f>IF(SetUp!$B$62=0,X4462,(B4462-E4462)*(1-(H4462/SetUp!$B$66/SetUp!$B$56)))</f>
        <v>0</v>
      </c>
      <c r="O4462" s="57">
        <f>K4462*SetUp!$B$65</f>
        <v>0</v>
      </c>
      <c r="P4462" s="57">
        <f>MIN(SetUp!$B$54*L4462^SetUp!$B$51,L4462)</f>
        <v>0.13978095979167901</v>
      </c>
      <c r="Q4462" s="57">
        <f t="shared" si="1099"/>
        <v>5.7212556466237547</v>
      </c>
      <c r="R4462" s="57">
        <f>IF((H4462+N4462-O4462)&gt;SetUp!$B$56,T4461+H4462+N4462-O4462-SetUp!$B$56,T4461)</f>
        <v>0</v>
      </c>
      <c r="S4462" s="57">
        <f>R4462*SetUp!$B$65</f>
        <v>0</v>
      </c>
      <c r="T4462" s="57">
        <f>IF((R4462-S4462)&lt;SetUp!$B$53,R4462-S4462,SetUp!$B$53)</f>
        <v>0</v>
      </c>
      <c r="U4462" s="57">
        <f t="shared" si="1100"/>
        <v>4.3959236942957398</v>
      </c>
      <c r="V4462" s="57">
        <f>(L4462-P4462)/1000*SetUp!$B$13*1000000/SetUp!$B$48</f>
        <v>7.195346552130033</v>
      </c>
      <c r="W4462" s="57">
        <f t="shared" si="1102"/>
        <v>0</v>
      </c>
      <c r="X4462" s="57">
        <f>MAX((SetUp!$B$56*(1-($H4462/SetUp!$B$56)^2)*TANH(($B4462-$D4462)/SetUp!$B$56))/(1+$H4462/SetUp!$B$56*TANH(($B4462-$D4462)/SetUp!$B$56)),0)</f>
        <v>0</v>
      </c>
    </row>
    <row r="4463" spans="1:24" x14ac:dyDescent="0.3">
      <c r="A4463" s="64">
        <v>31125</v>
      </c>
      <c r="B4463" s="57">
        <v>17.748000000000001</v>
      </c>
      <c r="C4463" s="57">
        <v>84.298000000000002</v>
      </c>
      <c r="D4463" s="57">
        <v>4.6269999999999998</v>
      </c>
      <c r="E4463" s="57">
        <f t="shared" si="1094"/>
        <v>4.6269999999999998</v>
      </c>
      <c r="F4463" s="57">
        <f t="shared" si="1095"/>
        <v>0</v>
      </c>
      <c r="G4463" s="57">
        <f t="shared" si="1096"/>
        <v>0.51210553420488658</v>
      </c>
      <c r="H4463" s="57">
        <f>IF(Q4462&gt;SetUp!$B$56,SetUp!$B$56,Q4462)</f>
        <v>5.7212556466237547</v>
      </c>
      <c r="I4463" s="57">
        <f t="shared" si="1101"/>
        <v>4.9080292285006264</v>
      </c>
      <c r="J4463" s="57">
        <f>MIN(F4463,H4463,(1-EXP(-SetUp!$B$52*H4463/SetUp!$B$56))*F4463)</f>
        <v>0</v>
      </c>
      <c r="K4463" s="57">
        <f t="shared" si="1097"/>
        <v>5.7212556466237547</v>
      </c>
      <c r="L4463" s="57">
        <f>IF(I4463&lt;=0,0,MIN(SetUp!$B$50*I4463^SetUp!$B$55,I4463))</f>
        <v>0.29009578479708492</v>
      </c>
      <c r="M4463" s="57">
        <f t="shared" si="1098"/>
        <v>4.6179334437035413</v>
      </c>
      <c r="N4463" s="57">
        <f>IF(SetUp!$B$62=0,X4463,(B4463-E4463)*(1-(H4463/SetUp!$B$66/SetUp!$B$56)))</f>
        <v>12.608894465795116</v>
      </c>
      <c r="O4463" s="57">
        <f>K4463*SetUp!$B$65</f>
        <v>0</v>
      </c>
      <c r="P4463" s="57">
        <f>MIN(SetUp!$B$54*L4463^SetUp!$B$51,L4463)</f>
        <v>0.15205736045524895</v>
      </c>
      <c r="Q4463" s="57">
        <f t="shared" si="1099"/>
        <v>18.33015011241887</v>
      </c>
      <c r="R4463" s="57">
        <f>IF((H4463+N4463-O4463)&gt;SetUp!$B$56,T4462+H4463+N4463-O4463-SetUp!$B$56,T4462)</f>
        <v>0</v>
      </c>
      <c r="S4463" s="57">
        <f>R4463*SetUp!$B$65</f>
        <v>0</v>
      </c>
      <c r="T4463" s="57">
        <f>IF((R4463-S4463)&lt;SetUp!$B$53,R4463-S4463,SetUp!$B$53)</f>
        <v>0</v>
      </c>
      <c r="U4463" s="57">
        <f t="shared" si="1100"/>
        <v>4.6179334437035413</v>
      </c>
      <c r="V4463" s="57">
        <f>(L4463-P4463)/1000*SetUp!$B$13*1000000/SetUp!$B$48</f>
        <v>7.8513057431248123</v>
      </c>
      <c r="W4463" s="57">
        <f t="shared" si="1102"/>
        <v>4.2743586448068527E-15</v>
      </c>
      <c r="X4463" s="57">
        <f>MAX((SetUp!$B$56*(1-($H4463/SetUp!$B$56)^2)*TANH(($B4463-$D4463)/SetUp!$B$56))/(1+$H4463/SetUp!$B$56*TANH(($B4463-$D4463)/SetUp!$B$56)),0)</f>
        <v>12.608894465795116</v>
      </c>
    </row>
    <row r="4464" spans="1:24" x14ac:dyDescent="0.3">
      <c r="A4464" s="64">
        <v>31126</v>
      </c>
      <c r="B4464" s="57">
        <v>12.077999999999999</v>
      </c>
      <c r="C4464" s="57">
        <v>134.70599999999999</v>
      </c>
      <c r="D4464" s="57">
        <v>4.6269999999999998</v>
      </c>
      <c r="E4464" s="57">
        <f t="shared" si="1094"/>
        <v>4.6269999999999998</v>
      </c>
      <c r="F4464" s="57">
        <f t="shared" si="1095"/>
        <v>0</v>
      </c>
      <c r="G4464" s="57">
        <f t="shared" si="1096"/>
        <v>0.86070128611525654</v>
      </c>
      <c r="H4464" s="57">
        <f>IF(Q4463&gt;SetUp!$B$56,SetUp!$B$56,Q4463)</f>
        <v>18.33015011241887</v>
      </c>
      <c r="I4464" s="57">
        <f t="shared" si="1101"/>
        <v>5.4786347298187978</v>
      </c>
      <c r="J4464" s="57">
        <f>MIN(F4464,H4464,(1-EXP(-SetUp!$B$52*H4464/SetUp!$B$56))*F4464)</f>
        <v>0</v>
      </c>
      <c r="K4464" s="57">
        <f t="shared" si="1097"/>
        <v>18.33015011241887</v>
      </c>
      <c r="L4464" s="57">
        <f>IF(I4464&lt;=0,0,MIN(SetUp!$B$50*I4464^SetUp!$B$55,I4464))</f>
        <v>0.34845772330373287</v>
      </c>
      <c r="M4464" s="57">
        <f t="shared" si="1098"/>
        <v>5.1301770065150647</v>
      </c>
      <c r="N4464" s="57">
        <f>IF(SetUp!$B$62=0,X4464,(B4464-E4464)*(1-(H4464/SetUp!$B$66/SetUp!$B$56)))</f>
        <v>6.5902987138847431</v>
      </c>
      <c r="O4464" s="57">
        <f>K4464*SetUp!$B$65</f>
        <v>0</v>
      </c>
      <c r="P4464" s="57">
        <f>MIN(SetUp!$B$54*L4464^SetUp!$B$51,L4464)</f>
        <v>0.1820798250161422</v>
      </c>
      <c r="Q4464" s="57">
        <f t="shared" si="1099"/>
        <v>24.920448826303613</v>
      </c>
      <c r="R4464" s="57">
        <f>IF((H4464+N4464-O4464)&gt;SetUp!$B$56,T4463+H4464+N4464-O4464-SetUp!$B$56,T4463)</f>
        <v>0</v>
      </c>
      <c r="S4464" s="57">
        <f>R4464*SetUp!$B$65</f>
        <v>0</v>
      </c>
      <c r="T4464" s="57">
        <f>IF((R4464-S4464)&lt;SetUp!$B$53,R4464-S4464,SetUp!$B$53)</f>
        <v>0</v>
      </c>
      <c r="U4464" s="57">
        <f t="shared" si="1100"/>
        <v>5.1301770065150647</v>
      </c>
      <c r="V4464" s="57">
        <f>(L4464-P4464)/1000*SetUp!$B$13*1000000/SetUp!$B$48</f>
        <v>9.4631893589247138</v>
      </c>
      <c r="W4464" s="57">
        <f t="shared" si="1102"/>
        <v>0</v>
      </c>
      <c r="X4464" s="57">
        <f>MAX((SetUp!$B$56*(1-($H4464/SetUp!$B$56)^2)*TANH(($B4464-$D4464)/SetUp!$B$56))/(1+$H4464/SetUp!$B$56*TANH(($B4464-$D4464)/SetUp!$B$56)),0)</f>
        <v>6.5902987138847431</v>
      </c>
    </row>
    <row r="4465" spans="1:24" x14ac:dyDescent="0.3">
      <c r="A4465" s="64">
        <v>31127</v>
      </c>
      <c r="B4465" s="57">
        <v>6.2279999999999998</v>
      </c>
      <c r="C4465" s="57">
        <v>97.141999999999996</v>
      </c>
      <c r="D4465" s="57">
        <v>4.6269999999999998</v>
      </c>
      <c r="E4465" s="57">
        <f t="shared" si="1094"/>
        <v>4.6269999999999998</v>
      </c>
      <c r="F4465" s="57">
        <f t="shared" si="1095"/>
        <v>0</v>
      </c>
      <c r="G4465" s="57">
        <f t="shared" si="1096"/>
        <v>0.25612147324363477</v>
      </c>
      <c r="H4465" s="57">
        <f>IF(Q4464&gt;SetUp!$B$56,SetUp!$B$56,Q4464)</f>
        <v>24.920448826303613</v>
      </c>
      <c r="I4465" s="57">
        <f t="shared" si="1101"/>
        <v>5.3862984797586995</v>
      </c>
      <c r="J4465" s="57">
        <f>MIN(F4465,H4465,(1-EXP(-SetUp!$B$52*H4465/SetUp!$B$56))*F4465)</f>
        <v>0</v>
      </c>
      <c r="K4465" s="57">
        <f t="shared" si="1097"/>
        <v>24.920448826303613</v>
      </c>
      <c r="L4465" s="57">
        <f>IF(I4465&lt;=0,0,MIN(SetUp!$B$50*I4465^SetUp!$B$55,I4465))</f>
        <v>0.3387247085391224</v>
      </c>
      <c r="M4465" s="57">
        <f t="shared" si="1098"/>
        <v>5.047573771219577</v>
      </c>
      <c r="N4465" s="57">
        <f>IF(SetUp!$B$62=0,X4465,(B4465-E4465)*(1-(H4465/SetUp!$B$66/SetUp!$B$56)))</f>
        <v>1.3448785267563652</v>
      </c>
      <c r="O4465" s="57">
        <f>K4465*SetUp!$B$65</f>
        <v>0</v>
      </c>
      <c r="P4465" s="57">
        <f>MIN(SetUp!$B$54*L4465^SetUp!$B$51,L4465)</f>
        <v>0.1770793469435136</v>
      </c>
      <c r="Q4465" s="57">
        <f t="shared" si="1099"/>
        <v>26.265327353059977</v>
      </c>
      <c r="R4465" s="57">
        <f>IF((H4465+N4465-O4465)&gt;SetUp!$B$56,T4464+H4465+N4465-O4465-SetUp!$B$56,T4464)</f>
        <v>0</v>
      </c>
      <c r="S4465" s="57">
        <f>R4465*SetUp!$B$65</f>
        <v>0</v>
      </c>
      <c r="T4465" s="57">
        <f>IF((R4465-S4465)&lt;SetUp!$B$53,R4465-S4465,SetUp!$B$53)</f>
        <v>0</v>
      </c>
      <c r="U4465" s="57">
        <f t="shared" si="1100"/>
        <v>5.047573771219577</v>
      </c>
      <c r="V4465" s="57">
        <f>(L4465-P4465)/1000*SetUp!$B$13*1000000/SetUp!$B$48</f>
        <v>9.1940136371177754</v>
      </c>
      <c r="W4465" s="57">
        <f t="shared" si="1102"/>
        <v>7.7715611723760958E-16</v>
      </c>
      <c r="X4465" s="57">
        <f>MAX((SetUp!$B$56*(1-($H4465/SetUp!$B$56)^2)*TANH(($B4465-$D4465)/SetUp!$B$56))/(1+$H4465/SetUp!$B$56*TANH(($B4465-$D4465)/SetUp!$B$56)),0)</f>
        <v>1.3448785267563652</v>
      </c>
    </row>
    <row r="4466" spans="1:24" x14ac:dyDescent="0.3">
      <c r="A4466" s="64">
        <v>31128</v>
      </c>
      <c r="B4466" s="57">
        <v>4.0289999999999999</v>
      </c>
      <c r="C4466" s="57">
        <v>33.369999999999997</v>
      </c>
      <c r="D4466" s="57">
        <v>4.6269999999999998</v>
      </c>
      <c r="E4466" s="57">
        <f t="shared" si="1094"/>
        <v>4.0289999999999999</v>
      </c>
      <c r="F4466" s="57">
        <f t="shared" si="1095"/>
        <v>0.59799999999999986</v>
      </c>
      <c r="G4466" s="57">
        <f t="shared" si="1096"/>
        <v>0</v>
      </c>
      <c r="H4466" s="57">
        <f>IF(Q4465&gt;SetUp!$B$56,SetUp!$B$56,Q4465)</f>
        <v>26.265327353059977</v>
      </c>
      <c r="I4466" s="57">
        <f t="shared" si="1101"/>
        <v>5.047573771219577</v>
      </c>
      <c r="J4466" s="57">
        <f>MIN(F4466,H4466,(1-EXP(-SetUp!$B$52*H4466/SetUp!$B$56))*F4466)</f>
        <v>0.58812868225135151</v>
      </c>
      <c r="K4466" s="57">
        <f t="shared" si="1097"/>
        <v>25.677198670808625</v>
      </c>
      <c r="L4466" s="57">
        <f>IF(I4466&lt;=0,0,MIN(SetUp!$B$50*I4466^SetUp!$B$55,I4466))</f>
        <v>0.30397227649138642</v>
      </c>
      <c r="M4466" s="57">
        <f t="shared" si="1098"/>
        <v>4.7436014947281908</v>
      </c>
      <c r="N4466" s="57">
        <f>IF(SetUp!$B$62=0,X4466,(B4466-E4466)*(1-(H4466/SetUp!$B$66/SetUp!$B$56)))</f>
        <v>0</v>
      </c>
      <c r="O4466" s="57">
        <f>K4466*SetUp!$B$65</f>
        <v>0</v>
      </c>
      <c r="P4466" s="57">
        <f>MIN(SetUp!$B$54*L4466^SetUp!$B$51,L4466)</f>
        <v>0.15920429854974544</v>
      </c>
      <c r="Q4466" s="57">
        <f t="shared" si="1099"/>
        <v>25.677198670808625</v>
      </c>
      <c r="R4466" s="57">
        <f>IF((H4466+N4466-O4466)&gt;SetUp!$B$56,T4465+H4466+N4466-O4466-SetUp!$B$56,T4465)</f>
        <v>0</v>
      </c>
      <c r="S4466" s="57">
        <f>R4466*SetUp!$B$65</f>
        <v>0</v>
      </c>
      <c r="T4466" s="57">
        <f>IF((R4466-S4466)&lt;SetUp!$B$53,R4466-S4466,SetUp!$B$53)</f>
        <v>0</v>
      </c>
      <c r="U4466" s="57">
        <f t="shared" si="1100"/>
        <v>4.7436014947281908</v>
      </c>
      <c r="V4466" s="57">
        <f>(L4466-P4466)/1000*SetUp!$B$13*1000000/SetUp!$B$48</f>
        <v>8.2340671595835637</v>
      </c>
      <c r="W4466" s="57">
        <f t="shared" si="1102"/>
        <v>1.9428902930940239E-15</v>
      </c>
      <c r="X4466" s="57">
        <f>MAX((SetUp!$B$56*(1-($H4466/SetUp!$B$56)^2)*TANH(($B4466-$D4466)/SetUp!$B$56))/(1+$H4466/SetUp!$B$56*TANH(($B4466-$D4466)/SetUp!$B$56)),0)</f>
        <v>0</v>
      </c>
    </row>
    <row r="4467" spans="1:24" x14ac:dyDescent="0.3">
      <c r="A4467" s="64">
        <v>31129</v>
      </c>
      <c r="B4467" s="57">
        <v>13.837999999999999</v>
      </c>
      <c r="C4467" s="57">
        <v>23.350999999999999</v>
      </c>
      <c r="D4467" s="57">
        <v>4.6269999999999998</v>
      </c>
      <c r="E4467" s="57">
        <f t="shared" si="1094"/>
        <v>4.6269999999999998</v>
      </c>
      <c r="F4467" s="57">
        <f t="shared" si="1095"/>
        <v>0</v>
      </c>
      <c r="G4467" s="57">
        <f t="shared" si="1096"/>
        <v>1.9518725469594056</v>
      </c>
      <c r="H4467" s="57">
        <f>IF(Q4466&gt;SetUp!$B$56,SetUp!$B$56,Q4466)</f>
        <v>25.677198670808625</v>
      </c>
      <c r="I4467" s="57">
        <f t="shared" si="1101"/>
        <v>6.6954740416875964</v>
      </c>
      <c r="J4467" s="57">
        <f>MIN(F4467,H4467,(1-EXP(-SetUp!$B$52*H4467/SetUp!$B$56))*F4467)</f>
        <v>0</v>
      </c>
      <c r="K4467" s="57">
        <f t="shared" si="1097"/>
        <v>25.677198670808625</v>
      </c>
      <c r="L4467" s="57">
        <f>IF(I4467&lt;=0,0,MIN(SetUp!$B$50*I4467^SetUp!$B$55,I4467))</f>
        <v>0.48677888932159263</v>
      </c>
      <c r="M4467" s="57">
        <f t="shared" si="1098"/>
        <v>6.2086951523660039</v>
      </c>
      <c r="N4467" s="57">
        <f>IF(SetUp!$B$62=0,X4467,(B4467-E4467)*(1-(H4467/SetUp!$B$66/SetUp!$B$56)))</f>
        <v>7.2591274530405929</v>
      </c>
      <c r="O4467" s="57">
        <f>K4467*SetUp!$B$65</f>
        <v>0</v>
      </c>
      <c r="P4467" s="57">
        <f>MIN(SetUp!$B$54*L4467^SetUp!$B$51,L4467)</f>
        <v>0.25291445385007644</v>
      </c>
      <c r="Q4467" s="57">
        <f t="shared" si="1099"/>
        <v>32.93632612384922</v>
      </c>
      <c r="R4467" s="57">
        <f>IF((H4467+N4467-O4467)&gt;SetUp!$B$56,T4466+H4467+N4467-O4467-SetUp!$B$56,T4466)</f>
        <v>0</v>
      </c>
      <c r="S4467" s="57">
        <f>R4467*SetUp!$B$65</f>
        <v>0</v>
      </c>
      <c r="T4467" s="57">
        <f>IF((R4467-S4467)&lt;SetUp!$B$53,R4467-S4467,SetUp!$B$53)</f>
        <v>0</v>
      </c>
      <c r="U4467" s="57">
        <f t="shared" si="1100"/>
        <v>6.2086951523660039</v>
      </c>
      <c r="V4467" s="57">
        <f>(L4467-P4467)/1000*SetUp!$B$13*1000000/SetUp!$B$48</f>
        <v>13.301667228417275</v>
      </c>
      <c r="W4467" s="57">
        <f t="shared" si="1102"/>
        <v>1.8873791418627661E-15</v>
      </c>
      <c r="X4467" s="57">
        <f>MAX((SetUp!$B$56*(1-($H4467/SetUp!$B$56)^2)*TANH(($B4467-$D4467)/SetUp!$B$56))/(1+$H4467/SetUp!$B$56*TANH(($B4467-$D4467)/SetUp!$B$56)),0)</f>
        <v>7.2591274530405929</v>
      </c>
    </row>
    <row r="4468" spans="1:24" x14ac:dyDescent="0.3">
      <c r="A4468" s="64">
        <v>31130</v>
      </c>
      <c r="B4468" s="57">
        <v>25.867000000000001</v>
      </c>
      <c r="C4468" s="57">
        <v>155.12</v>
      </c>
      <c r="D4468" s="57">
        <v>4.6269999999999998</v>
      </c>
      <c r="E4468" s="57">
        <f t="shared" si="1094"/>
        <v>4.6269999999999998</v>
      </c>
      <c r="F4468" s="57">
        <f t="shared" si="1095"/>
        <v>0</v>
      </c>
      <c r="G4468" s="57">
        <f t="shared" si="1096"/>
        <v>8.3057750259444738</v>
      </c>
      <c r="H4468" s="57">
        <f>IF(Q4467&gt;SetUp!$B$56,SetUp!$B$56,Q4467)</f>
        <v>32.93632612384922</v>
      </c>
      <c r="I4468" s="57">
        <f t="shared" si="1101"/>
        <v>14.514470178310479</v>
      </c>
      <c r="J4468" s="57">
        <f>MIN(F4468,H4468,(1-EXP(-SetUp!$B$52*H4468/SetUp!$B$56))*F4468)</f>
        <v>0</v>
      </c>
      <c r="K4468" s="57">
        <f t="shared" si="1097"/>
        <v>32.93632612384922</v>
      </c>
      <c r="L4468" s="57">
        <f>IF(I4468&lt;=0,0,MIN(SetUp!$B$50*I4468^SetUp!$B$55,I4468))</f>
        <v>1.7675220081135317</v>
      </c>
      <c r="M4468" s="57">
        <f t="shared" si="1098"/>
        <v>12.746948170196948</v>
      </c>
      <c r="N4468" s="57">
        <f>IF(SetUp!$B$62=0,X4468,(B4468-E4468)*(1-(H4468/SetUp!$B$66/SetUp!$B$56)))</f>
        <v>12.934224974055528</v>
      </c>
      <c r="O4468" s="57">
        <f>K4468*SetUp!$B$65</f>
        <v>0</v>
      </c>
      <c r="P4468" s="57">
        <f>MIN(SetUp!$B$54*L4468^SetUp!$B$51,L4468)</f>
        <v>0.89842019651360283</v>
      </c>
      <c r="Q4468" s="57">
        <f t="shared" si="1099"/>
        <v>45.870551097904752</v>
      </c>
      <c r="R4468" s="57">
        <f>IF((H4468+N4468-O4468)&gt;SetUp!$B$56,T4467+H4468+N4468-O4468-SetUp!$B$56,T4467)</f>
        <v>0</v>
      </c>
      <c r="S4468" s="57">
        <f>R4468*SetUp!$B$65</f>
        <v>0</v>
      </c>
      <c r="T4468" s="57">
        <f>IF((R4468-S4468)&lt;SetUp!$B$53,R4468-S4468,SetUp!$B$53)</f>
        <v>0</v>
      </c>
      <c r="U4468" s="57">
        <f t="shared" si="1100"/>
        <v>12.746948170196948</v>
      </c>
      <c r="V4468" s="57">
        <f>(L4468-P4468)/1000*SetUp!$B$13*1000000/SetUp!$B$48</f>
        <v>49.432497344919661</v>
      </c>
      <c r="W4468" s="57">
        <f t="shared" si="1102"/>
        <v>1.7763568394002505E-15</v>
      </c>
      <c r="X4468" s="57">
        <f>MAX((SetUp!$B$56*(1-($H4468/SetUp!$B$56)^2)*TANH(($B4468-$D4468)/SetUp!$B$56))/(1+$H4468/SetUp!$B$56*TANH(($B4468-$D4468)/SetUp!$B$56)),0)</f>
        <v>12.934224974055528</v>
      </c>
    </row>
    <row r="4469" spans="1:24" x14ac:dyDescent="0.3">
      <c r="A4469" s="64">
        <v>31131</v>
      </c>
      <c r="B4469" s="57">
        <v>19.486999999999998</v>
      </c>
      <c r="C4469" s="57">
        <v>191.714</v>
      </c>
      <c r="D4469" s="57">
        <v>4.6269999999999998</v>
      </c>
      <c r="E4469" s="57">
        <f t="shared" si="1094"/>
        <v>4.6269999999999998</v>
      </c>
      <c r="F4469" s="57">
        <f t="shared" si="1095"/>
        <v>0</v>
      </c>
      <c r="G4469" s="57">
        <f t="shared" si="1096"/>
        <v>8.758238120666249</v>
      </c>
      <c r="H4469" s="57">
        <f>IF(Q4468&gt;SetUp!$B$56,SetUp!$B$56,Q4468)</f>
        <v>45.870551097904752</v>
      </c>
      <c r="I4469" s="57">
        <f t="shared" si="1101"/>
        <v>21.505186290863197</v>
      </c>
      <c r="J4469" s="57">
        <f>MIN(F4469,H4469,(1-EXP(-SetUp!$B$52*H4469/SetUp!$B$56))*F4469)</f>
        <v>0</v>
      </c>
      <c r="K4469" s="57">
        <f t="shared" si="1097"/>
        <v>45.870551097904752</v>
      </c>
      <c r="L4469" s="57">
        <f>IF(I4469&lt;=0,0,MIN(SetUp!$B$50*I4469^SetUp!$B$55,I4469))</f>
        <v>3.4035714035911537</v>
      </c>
      <c r="M4469" s="57">
        <f t="shared" si="1098"/>
        <v>18.101614887272042</v>
      </c>
      <c r="N4469" s="57">
        <f>IF(SetUp!$B$62=0,X4469,(B4469-E4469)*(1-(H4469/SetUp!$B$66/SetUp!$B$56)))</f>
        <v>6.1017618793337514</v>
      </c>
      <c r="O4469" s="57">
        <f>K4469*SetUp!$B$65</f>
        <v>0</v>
      </c>
      <c r="P4469" s="57">
        <f>MIN(SetUp!$B$54*L4469^SetUp!$B$51,L4469)</f>
        <v>1.7108363133403937</v>
      </c>
      <c r="Q4469" s="57">
        <f t="shared" si="1099"/>
        <v>51.972312977238502</v>
      </c>
      <c r="R4469" s="57">
        <f>IF((H4469+N4469-O4469)&gt;SetUp!$B$56,T4468+H4469+N4469-O4469-SetUp!$B$56,T4468)</f>
        <v>0</v>
      </c>
      <c r="S4469" s="57">
        <f>R4469*SetUp!$B$65</f>
        <v>0</v>
      </c>
      <c r="T4469" s="57">
        <f>IF((R4469-S4469)&lt;SetUp!$B$53,R4469-S4469,SetUp!$B$53)</f>
        <v>0</v>
      </c>
      <c r="U4469" s="57">
        <f t="shared" si="1100"/>
        <v>18.101614887272042</v>
      </c>
      <c r="V4469" s="57">
        <f>(L4469-P4469)/1000*SetUp!$B$13*1000000/SetUp!$B$48</f>
        <v>96.27884988576163</v>
      </c>
      <c r="W4469" s="57">
        <f t="shared" si="1102"/>
        <v>7.1054273576010019E-15</v>
      </c>
      <c r="X4469" s="57">
        <f>MAX((SetUp!$B$56*(1-($H4469/SetUp!$B$56)^2)*TANH(($B4469-$D4469)/SetUp!$B$56))/(1+$H4469/SetUp!$B$56*TANH(($B4469-$D4469)/SetUp!$B$56)),0)</f>
        <v>6.1017618793337514</v>
      </c>
    </row>
    <row r="4470" spans="1:24" x14ac:dyDescent="0.3">
      <c r="A4470" s="64">
        <v>31132</v>
      </c>
      <c r="B4470" s="57">
        <v>12.031000000000001</v>
      </c>
      <c r="C4470" s="57">
        <v>246.875</v>
      </c>
      <c r="D4470" s="57">
        <v>4.6269999999999998</v>
      </c>
      <c r="E4470" s="57">
        <f t="shared" si="1094"/>
        <v>4.6269999999999998</v>
      </c>
      <c r="F4470" s="57">
        <f t="shared" si="1095"/>
        <v>0</v>
      </c>
      <c r="G4470" s="57">
        <f t="shared" si="1096"/>
        <v>5.1084799919245505</v>
      </c>
      <c r="H4470" s="57">
        <f>IF(Q4469&gt;SetUp!$B$56,SetUp!$B$56,Q4469)</f>
        <v>51.972312977238502</v>
      </c>
      <c r="I4470" s="57">
        <f t="shared" si="1101"/>
        <v>23.210094879196593</v>
      </c>
      <c r="J4470" s="57">
        <f>MIN(F4470,H4470,(1-EXP(-SetUp!$B$52*H4470/SetUp!$B$56))*F4470)</f>
        <v>0</v>
      </c>
      <c r="K4470" s="57">
        <f t="shared" si="1097"/>
        <v>51.972312977238502</v>
      </c>
      <c r="L4470" s="57">
        <f>IF(I4470&lt;=0,0,MIN(SetUp!$B$50*I4470^SetUp!$B$55,I4470))</f>
        <v>3.8650730873597983</v>
      </c>
      <c r="M4470" s="57">
        <f t="shared" si="1098"/>
        <v>19.345021791836793</v>
      </c>
      <c r="N4470" s="57">
        <f>IF(SetUp!$B$62=0,X4470,(B4470-E4470)*(1-(H4470/SetUp!$B$66/SetUp!$B$56)))</f>
        <v>2.2955200080754508</v>
      </c>
      <c r="O4470" s="57">
        <f>K4470*SetUp!$B$65</f>
        <v>0</v>
      </c>
      <c r="P4470" s="57">
        <f>MIN(SetUp!$B$54*L4470^SetUp!$B$51,L4470)</f>
        <v>1.9386162902576196</v>
      </c>
      <c r="Q4470" s="57">
        <f t="shared" si="1099"/>
        <v>54.267832985313952</v>
      </c>
      <c r="R4470" s="57">
        <f>IF((H4470+N4470-O4470)&gt;SetUp!$B$56,T4469+H4470+N4470-O4470-SetUp!$B$56,T4469)</f>
        <v>0</v>
      </c>
      <c r="S4470" s="57">
        <f>R4470*SetUp!$B$65</f>
        <v>0</v>
      </c>
      <c r="T4470" s="57">
        <f>IF((R4470-S4470)&lt;SetUp!$B$53,R4470-S4470,SetUp!$B$53)</f>
        <v>0</v>
      </c>
      <c r="U4470" s="57">
        <f t="shared" si="1100"/>
        <v>19.345021791836793</v>
      </c>
      <c r="V4470" s="57">
        <f>(L4470-P4470)/1000*SetUp!$B$13*1000000/SetUp!$B$48</f>
        <v>109.57239904096834</v>
      </c>
      <c r="W4470" s="57">
        <f t="shared" si="1102"/>
        <v>0</v>
      </c>
      <c r="X4470" s="57">
        <f>MAX((SetUp!$B$56*(1-($H4470/SetUp!$B$56)^2)*TANH(($B4470-$D4470)/SetUp!$B$56))/(1+$H4470/SetUp!$B$56*TANH(($B4470-$D4470)/SetUp!$B$56)),0)</f>
        <v>2.2955200080754508</v>
      </c>
    </row>
    <row r="4471" spans="1:24" x14ac:dyDescent="0.3">
      <c r="A4471" s="64">
        <v>31133</v>
      </c>
      <c r="B4471" s="57">
        <v>21.960999999999999</v>
      </c>
      <c r="C4471" s="57">
        <v>243.762</v>
      </c>
      <c r="D4471" s="57">
        <v>4.6269999999999998</v>
      </c>
      <c r="E4471" s="57">
        <f t="shared" si="1094"/>
        <v>4.6269999999999998</v>
      </c>
      <c r="F4471" s="57">
        <f t="shared" si="1095"/>
        <v>0</v>
      </c>
      <c r="G4471" s="57">
        <f t="shared" si="1096"/>
        <v>13.449630466925605</v>
      </c>
      <c r="H4471" s="57">
        <f>IF(Q4470&gt;SetUp!$B$56,SetUp!$B$56,Q4470)</f>
        <v>54.267832985313952</v>
      </c>
      <c r="I4471" s="57">
        <f t="shared" si="1101"/>
        <v>32.794652258762397</v>
      </c>
      <c r="J4471" s="57">
        <f>MIN(F4471,H4471,(1-EXP(-SetUp!$B$52*H4471/SetUp!$B$56))*F4471)</f>
        <v>0</v>
      </c>
      <c r="K4471" s="57">
        <f t="shared" si="1097"/>
        <v>54.267832985313952</v>
      </c>
      <c r="L4471" s="57">
        <f>IF(I4471&lt;=0,0,MIN(SetUp!$B$50*I4471^SetUp!$B$55,I4471))</f>
        <v>6.8765071890970768</v>
      </c>
      <c r="M4471" s="57">
        <f t="shared" si="1098"/>
        <v>25.918145069665322</v>
      </c>
      <c r="N4471" s="57">
        <f>IF(SetUp!$B$62=0,X4471,(B4471-E4471)*(1-(H4471/SetUp!$B$66/SetUp!$B$56)))</f>
        <v>3.8843695330743953</v>
      </c>
      <c r="O4471" s="57">
        <f>K4471*SetUp!$B$65</f>
        <v>0</v>
      </c>
      <c r="P4471" s="57">
        <f>MIN(SetUp!$B$54*L4471^SetUp!$B$51,L4471)</f>
        <v>3.4154308181458712</v>
      </c>
      <c r="Q4471" s="57">
        <f t="shared" si="1099"/>
        <v>58.15220251838835</v>
      </c>
      <c r="R4471" s="57">
        <f>IF((H4471+N4471-O4471)&gt;SetUp!$B$56,T4470+H4471+N4471-O4471-SetUp!$B$56,T4470)</f>
        <v>0</v>
      </c>
      <c r="S4471" s="57">
        <f>R4471*SetUp!$B$65</f>
        <v>0</v>
      </c>
      <c r="T4471" s="57">
        <f>IF((R4471-S4471)&lt;SetUp!$B$53,R4471-S4471,SetUp!$B$53)</f>
        <v>0</v>
      </c>
      <c r="U4471" s="57">
        <f t="shared" si="1100"/>
        <v>25.918145069665322</v>
      </c>
      <c r="V4471" s="57">
        <f>(L4471-P4471)/1000*SetUp!$B$13*1000000/SetUp!$B$48</f>
        <v>196.85800470562918</v>
      </c>
      <c r="W4471" s="57">
        <f t="shared" si="1102"/>
        <v>0</v>
      </c>
      <c r="X4471" s="57">
        <f>MAX((SetUp!$B$56*(1-($H4471/SetUp!$B$56)^2)*TANH(($B4471-$D4471)/SetUp!$B$56))/(1+$H4471/SetUp!$B$56*TANH(($B4471-$D4471)/SetUp!$B$56)),0)</f>
        <v>3.8843695330743953</v>
      </c>
    </row>
    <row r="4472" spans="1:24" x14ac:dyDescent="0.3">
      <c r="A4472" s="64">
        <v>31134</v>
      </c>
      <c r="B4472" s="57">
        <v>25.152000000000001</v>
      </c>
      <c r="C4472" s="57">
        <v>620.26099999999997</v>
      </c>
      <c r="D4472" s="57">
        <v>4.6269999999999998</v>
      </c>
      <c r="E4472" s="57">
        <f t="shared" si="1094"/>
        <v>4.6269999999999998</v>
      </c>
      <c r="F4472" s="57">
        <f t="shared" si="1095"/>
        <v>0</v>
      </c>
      <c r="G4472" s="57">
        <f t="shared" si="1096"/>
        <v>17.824443308589739</v>
      </c>
      <c r="H4472" s="57">
        <f>IF(Q4471&gt;SetUp!$B$56,SetUp!$B$56,Q4471)</f>
        <v>58.15220251838835</v>
      </c>
      <c r="I4472" s="57">
        <f t="shared" si="1101"/>
        <v>43.742588378255064</v>
      </c>
      <c r="J4472" s="57">
        <f>MIN(F4472,H4472,(1-EXP(-SetUp!$B$52*H4472/SetUp!$B$56))*F4472)</f>
        <v>0</v>
      </c>
      <c r="K4472" s="57">
        <f t="shared" si="1097"/>
        <v>58.15220251838835</v>
      </c>
      <c r="L4472" s="57">
        <f>IF(I4472&lt;=0,0,MIN(SetUp!$B$50*I4472^SetUp!$B$55,I4472))</f>
        <v>11.113998000464095</v>
      </c>
      <c r="M4472" s="57">
        <f t="shared" si="1098"/>
        <v>32.628590377790971</v>
      </c>
      <c r="N4472" s="57">
        <f>IF(SetUp!$B$62=0,X4472,(B4472-E4472)*(1-(H4472/SetUp!$B$66/SetUp!$B$56)))</f>
        <v>2.700556691410263</v>
      </c>
      <c r="O4472" s="57">
        <f>K4472*SetUp!$B$65</f>
        <v>0</v>
      </c>
      <c r="P4472" s="57">
        <f>MIN(SetUp!$B$54*L4472^SetUp!$B$51,L4472)</f>
        <v>5.475211241161297</v>
      </c>
      <c r="Q4472" s="57">
        <f t="shared" si="1099"/>
        <v>60.852759209798613</v>
      </c>
      <c r="R4472" s="57">
        <f>IF((H4472+N4472-O4472)&gt;SetUp!$B$56,T4471+H4472+N4472-O4472-SetUp!$B$56,T4471)</f>
        <v>0</v>
      </c>
      <c r="S4472" s="57">
        <f>R4472*SetUp!$B$65</f>
        <v>0</v>
      </c>
      <c r="T4472" s="57">
        <f>IF((R4472-S4472)&lt;SetUp!$B$53,R4472-S4472,SetUp!$B$53)</f>
        <v>0</v>
      </c>
      <c r="U4472" s="57">
        <f t="shared" si="1100"/>
        <v>32.628590377790971</v>
      </c>
      <c r="V4472" s="57">
        <f>(L4472-P4472)/1000*SetUp!$B$13*1000000/SetUp!$B$48</f>
        <v>320.72112586518801</v>
      </c>
      <c r="W4472" s="57">
        <f t="shared" si="1102"/>
        <v>0</v>
      </c>
      <c r="X4472" s="57">
        <f>MAX((SetUp!$B$56*(1-($H4472/SetUp!$B$56)^2)*TANH(($B4472-$D4472)/SetUp!$B$56))/(1+$H4472/SetUp!$B$56*TANH(($B4472-$D4472)/SetUp!$B$56)),0)</f>
        <v>2.700556691410263</v>
      </c>
    </row>
    <row r="4473" spans="1:24" x14ac:dyDescent="0.3">
      <c r="A4473" s="64">
        <v>31135</v>
      </c>
      <c r="B4473" s="57">
        <v>7.3860000000000001</v>
      </c>
      <c r="C4473" s="57">
        <v>474.54500000000002</v>
      </c>
      <c r="D4473" s="57">
        <v>4.6269999999999998</v>
      </c>
      <c r="E4473" s="57">
        <f t="shared" si="1094"/>
        <v>4.6269999999999998</v>
      </c>
      <c r="F4473" s="57">
        <f t="shared" si="1095"/>
        <v>0</v>
      </c>
      <c r="G4473" s="57">
        <f t="shared" si="1096"/>
        <v>2.5048938294058769</v>
      </c>
      <c r="H4473" s="57">
        <f>IF(Q4472&gt;SetUp!$B$56,SetUp!$B$56,Q4472)</f>
        <v>60.852759209798613</v>
      </c>
      <c r="I4473" s="57">
        <f t="shared" si="1101"/>
        <v>35.133484207196851</v>
      </c>
      <c r="J4473" s="57">
        <f>MIN(F4473,H4473,(1-EXP(-SetUp!$B$52*H4473/SetUp!$B$56))*F4473)</f>
        <v>0</v>
      </c>
      <c r="K4473" s="57">
        <f t="shared" si="1097"/>
        <v>60.852759209798613</v>
      </c>
      <c r="L4473" s="57">
        <f>IF(I4473&lt;=0,0,MIN(SetUp!$B$50*I4473^SetUp!$B$55,I4473))</f>
        <v>7.7131460161041776</v>
      </c>
      <c r="M4473" s="57">
        <f t="shared" si="1098"/>
        <v>27.420338191092675</v>
      </c>
      <c r="N4473" s="57">
        <f>IF(SetUp!$B$62=0,X4473,(B4473-E4473)*(1-(H4473/SetUp!$B$66/SetUp!$B$56)))</f>
        <v>0.25410617059412355</v>
      </c>
      <c r="O4473" s="57">
        <f>K4473*SetUp!$B$65</f>
        <v>0</v>
      </c>
      <c r="P4473" s="57">
        <f>MIN(SetUp!$B$54*L4473^SetUp!$B$51,L4473)</f>
        <v>3.8234980059260275</v>
      </c>
      <c r="Q4473" s="57">
        <f t="shared" si="1099"/>
        <v>61.106865380392733</v>
      </c>
      <c r="R4473" s="57">
        <f>IF((H4473+N4473-O4473)&gt;SetUp!$B$56,T4472+H4473+N4473-O4473-SetUp!$B$56,T4472)</f>
        <v>0</v>
      </c>
      <c r="S4473" s="57">
        <f>R4473*SetUp!$B$65</f>
        <v>0</v>
      </c>
      <c r="T4473" s="57">
        <f>IF((R4473-S4473)&lt;SetUp!$B$53,R4473-S4473,SetUp!$B$53)</f>
        <v>0</v>
      </c>
      <c r="U4473" s="57">
        <f t="shared" si="1100"/>
        <v>27.420338191092675</v>
      </c>
      <c r="V4473" s="57">
        <f>(L4473-P4473)/1000*SetUp!$B$13*1000000/SetUp!$B$48</f>
        <v>221.23416654930739</v>
      </c>
      <c r="W4473" s="57">
        <f t="shared" si="1102"/>
        <v>9.7699626167013776E-15</v>
      </c>
      <c r="X4473" s="57">
        <f>MAX((SetUp!$B$56*(1-($H4473/SetUp!$B$56)^2)*TANH(($B4473-$D4473)/SetUp!$B$56))/(1+$H4473/SetUp!$B$56*TANH(($B4473-$D4473)/SetUp!$B$56)),0)</f>
        <v>0.25410617059412355</v>
      </c>
    </row>
    <row r="4474" spans="1:24" x14ac:dyDescent="0.3">
      <c r="A4474" s="64">
        <v>31136</v>
      </c>
      <c r="B4474" s="57">
        <v>8.9819999999999993</v>
      </c>
      <c r="C4474" s="57">
        <v>228.55</v>
      </c>
      <c r="D4474" s="57">
        <v>4.6269999999999998</v>
      </c>
      <c r="E4474" s="57">
        <f t="shared" si="1094"/>
        <v>4.6269999999999998</v>
      </c>
      <c r="F4474" s="57">
        <f t="shared" si="1095"/>
        <v>0</v>
      </c>
      <c r="G4474" s="57">
        <f t="shared" si="1096"/>
        <v>3.9941626175351765</v>
      </c>
      <c r="H4474" s="57">
        <f>IF(Q4473&gt;SetUp!$B$56,SetUp!$B$56,Q4473)</f>
        <v>61.106865380392733</v>
      </c>
      <c r="I4474" s="57">
        <f t="shared" si="1101"/>
        <v>31.414500808627853</v>
      </c>
      <c r="J4474" s="57">
        <f>MIN(F4474,H4474,(1-EXP(-SetUp!$B$52*H4474/SetUp!$B$56))*F4474)</f>
        <v>0</v>
      </c>
      <c r="K4474" s="57">
        <f t="shared" si="1097"/>
        <v>61.106865380392733</v>
      </c>
      <c r="L4474" s="57">
        <f>IF(I4474&lt;=0,0,MIN(SetUp!$B$50*I4474^SetUp!$B$55,I4474))</f>
        <v>6.40097979017178</v>
      </c>
      <c r="M4474" s="57">
        <f t="shared" si="1098"/>
        <v>25.013521018456075</v>
      </c>
      <c r="N4474" s="57">
        <f>IF(SetUp!$B$62=0,X4474,(B4474-E4474)*(1-(H4474/SetUp!$B$66/SetUp!$B$56)))</f>
        <v>0.36083738246482283</v>
      </c>
      <c r="O4474" s="57">
        <f>K4474*SetUp!$B$65</f>
        <v>0</v>
      </c>
      <c r="P4474" s="57">
        <f>MIN(SetUp!$B$54*L4474^SetUp!$B$51,L4474)</f>
        <v>3.183123456953644</v>
      </c>
      <c r="Q4474" s="57">
        <f t="shared" si="1099"/>
        <v>61.467702762857556</v>
      </c>
      <c r="R4474" s="57">
        <f>IF((H4474+N4474-O4474)&gt;SetUp!$B$56,T4473+H4474+N4474-O4474-SetUp!$B$56,T4473)</f>
        <v>0</v>
      </c>
      <c r="S4474" s="57">
        <f>R4474*SetUp!$B$65</f>
        <v>0</v>
      </c>
      <c r="T4474" s="57">
        <f>IF((R4474-S4474)&lt;SetUp!$B$53,R4474-S4474,SetUp!$B$53)</f>
        <v>0</v>
      </c>
      <c r="U4474" s="57">
        <f t="shared" si="1100"/>
        <v>25.013521018456075</v>
      </c>
      <c r="V4474" s="57">
        <f>(L4474-P4474)/1000*SetUp!$B$13*1000000/SetUp!$B$48</f>
        <v>183.0242124973974</v>
      </c>
      <c r="W4474" s="57">
        <f t="shared" si="1102"/>
        <v>0</v>
      </c>
      <c r="X4474" s="57">
        <f>MAX((SetUp!$B$56*(1-($H4474/SetUp!$B$56)^2)*TANH(($B4474-$D4474)/SetUp!$B$56))/(1+$H4474/SetUp!$B$56*TANH(($B4474-$D4474)/SetUp!$B$56)),0)</f>
        <v>0.36083738246482283</v>
      </c>
    </row>
    <row r="4475" spans="1:24" x14ac:dyDescent="0.3">
      <c r="A4475" s="64">
        <v>31137</v>
      </c>
      <c r="B4475" s="57">
        <v>16.187000000000001</v>
      </c>
      <c r="C4475" s="57">
        <v>312.39800000000002</v>
      </c>
      <c r="D4475" s="57">
        <v>4.6269999999999998</v>
      </c>
      <c r="E4475" s="57">
        <f t="shared" si="1094"/>
        <v>4.6269999999999998</v>
      </c>
      <c r="F4475" s="57">
        <f t="shared" si="1095"/>
        <v>0</v>
      </c>
      <c r="G4475" s="57">
        <f t="shared" si="1096"/>
        <v>10.80286751407079</v>
      </c>
      <c r="H4475" s="57">
        <f>IF(Q4474&gt;SetUp!$B$56,SetUp!$B$56,Q4474)</f>
        <v>61.467702762857556</v>
      </c>
      <c r="I4475" s="57">
        <f t="shared" si="1101"/>
        <v>35.816388532526865</v>
      </c>
      <c r="J4475" s="57">
        <f>MIN(F4475,H4475,(1-EXP(-SetUp!$B$52*H4475/SetUp!$B$56))*F4475)</f>
        <v>0</v>
      </c>
      <c r="K4475" s="57">
        <f t="shared" si="1097"/>
        <v>61.467702762857556</v>
      </c>
      <c r="L4475" s="57">
        <f>IF(I4475&lt;=0,0,MIN(SetUp!$B$50*I4475^SetUp!$B$55,I4475))</f>
        <v>7.9646342806943986</v>
      </c>
      <c r="M4475" s="57">
        <f t="shared" si="1098"/>
        <v>27.851754251832467</v>
      </c>
      <c r="N4475" s="57">
        <f>IF(SetUp!$B$62=0,X4475,(B4475-E4475)*(1-(H4475/SetUp!$B$66/SetUp!$B$56)))</f>
        <v>0.75713248592921145</v>
      </c>
      <c r="O4475" s="57">
        <f>K4475*SetUp!$B$65</f>
        <v>0</v>
      </c>
      <c r="P4475" s="57">
        <f>MIN(SetUp!$B$54*L4475^SetUp!$B$51,L4475)</f>
        <v>3.9460093029811119</v>
      </c>
      <c r="Q4475" s="57">
        <f t="shared" si="1099"/>
        <v>62.224835248786768</v>
      </c>
      <c r="R4475" s="57">
        <f>IF((H4475+N4475-O4475)&gt;SetUp!$B$56,T4474+H4475+N4475-O4475-SetUp!$B$56,T4474)</f>
        <v>0</v>
      </c>
      <c r="S4475" s="57">
        <f>R4475*SetUp!$B$65</f>
        <v>0</v>
      </c>
      <c r="T4475" s="57">
        <f>IF((R4475-S4475)&lt;SetUp!$B$53,R4475-S4475,SetUp!$B$53)</f>
        <v>0</v>
      </c>
      <c r="U4475" s="57">
        <f t="shared" si="1100"/>
        <v>27.851754251832467</v>
      </c>
      <c r="V4475" s="57">
        <f>(L4475-P4475)/1000*SetUp!$B$13*1000000/SetUp!$B$48</f>
        <v>228.57007762455822</v>
      </c>
      <c r="W4475" s="57">
        <f t="shared" si="1102"/>
        <v>0</v>
      </c>
      <c r="X4475" s="57">
        <f>MAX((SetUp!$B$56*(1-($H4475/SetUp!$B$56)^2)*TANH(($B4475-$D4475)/SetUp!$B$56))/(1+$H4475/SetUp!$B$56*TANH(($B4475-$D4475)/SetUp!$B$56)),0)</f>
        <v>0.75713248592921145</v>
      </c>
    </row>
    <row r="4476" spans="1:24" x14ac:dyDescent="0.3">
      <c r="A4476" s="64">
        <v>31138</v>
      </c>
      <c r="B4476" s="57">
        <v>12.073</v>
      </c>
      <c r="C4476" s="57">
        <v>310.60199999999998</v>
      </c>
      <c r="D4476" s="57">
        <v>4.2549999999999999</v>
      </c>
      <c r="E4476" s="57">
        <f t="shared" si="1094"/>
        <v>4.2549999999999999</v>
      </c>
      <c r="F4476" s="57">
        <f t="shared" si="1095"/>
        <v>0</v>
      </c>
      <c r="G4476" s="57">
        <f t="shared" si="1096"/>
        <v>7.4374125435477749</v>
      </c>
      <c r="H4476" s="57">
        <f>IF(Q4475&gt;SetUp!$B$56,SetUp!$B$56,Q4475)</f>
        <v>62.224835248786768</v>
      </c>
      <c r="I4476" s="57">
        <f t="shared" si="1101"/>
        <v>35.28916679538024</v>
      </c>
      <c r="J4476" s="57">
        <f>MIN(F4476,H4476,(1-EXP(-SetUp!$B$52*H4476/SetUp!$B$56))*F4476)</f>
        <v>0</v>
      </c>
      <c r="K4476" s="57">
        <f t="shared" si="1097"/>
        <v>62.224835248786768</v>
      </c>
      <c r="L4476" s="57">
        <f>IF(I4476&lt;=0,0,MIN(SetUp!$B$50*I4476^SetUp!$B$55,I4476))</f>
        <v>7.7701939361082903</v>
      </c>
      <c r="M4476" s="57">
        <f t="shared" si="1098"/>
        <v>27.518972859271948</v>
      </c>
      <c r="N4476" s="57">
        <f>IF(SetUp!$B$62=0,X4476,(B4476-E4476)*(1-(H4476/SetUp!$B$66/SetUp!$B$56)))</f>
        <v>0.38058745645222547</v>
      </c>
      <c r="O4476" s="57">
        <f>K4476*SetUp!$B$65</f>
        <v>0</v>
      </c>
      <c r="P4476" s="57">
        <f>MIN(SetUp!$B$54*L4476^SetUp!$B$51,L4476)</f>
        <v>3.851294506645774</v>
      </c>
      <c r="Q4476" s="57">
        <f t="shared" si="1099"/>
        <v>62.605422705238993</v>
      </c>
      <c r="R4476" s="57">
        <f>IF((H4476+N4476-O4476)&gt;SetUp!$B$56,T4475+H4476+N4476-O4476-SetUp!$B$56,T4475)</f>
        <v>0</v>
      </c>
      <c r="S4476" s="57">
        <f>R4476*SetUp!$B$65</f>
        <v>0</v>
      </c>
      <c r="T4476" s="57">
        <f>IF((R4476-S4476)&lt;SetUp!$B$53,R4476-S4476,SetUp!$B$53)</f>
        <v>0</v>
      </c>
      <c r="U4476" s="57">
        <f t="shared" si="1100"/>
        <v>27.518972859271948</v>
      </c>
      <c r="V4476" s="57">
        <f>(L4476-P4476)/1000*SetUp!$B$13*1000000/SetUp!$B$48</f>
        <v>222.89791950300068</v>
      </c>
      <c r="W4476" s="57">
        <f t="shared" si="1102"/>
        <v>-1.1546319456101628E-14</v>
      </c>
      <c r="X4476" s="57">
        <f>MAX((SetUp!$B$56*(1-($H4476/SetUp!$B$56)^2)*TANH(($B4476-$D4476)/SetUp!$B$56))/(1+$H4476/SetUp!$B$56*TANH(($B4476-$D4476)/SetUp!$B$56)),0)</f>
        <v>0.38058745645222547</v>
      </c>
    </row>
    <row r="4477" spans="1:24" x14ac:dyDescent="0.3">
      <c r="A4477" s="64">
        <v>31139</v>
      </c>
      <c r="B4477" s="57">
        <v>10.212999999999999</v>
      </c>
      <c r="C4477" s="57">
        <v>221.16300000000001</v>
      </c>
      <c r="D4477" s="57">
        <v>4.2549999999999999</v>
      </c>
      <c r="E4477" s="57">
        <f t="shared" si="1094"/>
        <v>4.2549999999999999</v>
      </c>
      <c r="F4477" s="57">
        <f t="shared" si="1095"/>
        <v>0</v>
      </c>
      <c r="G4477" s="57">
        <f t="shared" si="1096"/>
        <v>5.7232330060103731</v>
      </c>
      <c r="H4477" s="57">
        <f>IF(Q4476&gt;SetUp!$B$56,SetUp!$B$56,Q4476)</f>
        <v>62.605422705238993</v>
      </c>
      <c r="I4477" s="57">
        <f t="shared" si="1101"/>
        <v>33.242205865282322</v>
      </c>
      <c r="J4477" s="57">
        <f>MIN(F4477,H4477,(1-EXP(-SetUp!$B$52*H4477/SetUp!$B$56))*F4477)</f>
        <v>0</v>
      </c>
      <c r="K4477" s="57">
        <f t="shared" si="1097"/>
        <v>62.605422705238993</v>
      </c>
      <c r="L4477" s="57">
        <f>IF(I4477&lt;=0,0,MIN(SetUp!$B$50*I4477^SetUp!$B$55,I4477))</f>
        <v>7.0336255214283225</v>
      </c>
      <c r="M4477" s="57">
        <f t="shared" si="1098"/>
        <v>26.208580343853999</v>
      </c>
      <c r="N4477" s="57">
        <f>IF(SetUp!$B$62=0,X4477,(B4477-E4477)*(1-(H4477/SetUp!$B$66/SetUp!$B$56)))</f>
        <v>0.23476699398962628</v>
      </c>
      <c r="O4477" s="57">
        <f>K4477*SetUp!$B$65</f>
        <v>0</v>
      </c>
      <c r="P4477" s="57">
        <f>MIN(SetUp!$B$54*L4477^SetUp!$B$51,L4477)</f>
        <v>3.4921261511688155</v>
      </c>
      <c r="Q4477" s="57">
        <f t="shared" si="1099"/>
        <v>62.840189699228617</v>
      </c>
      <c r="R4477" s="57">
        <f>IF((H4477+N4477-O4477)&gt;SetUp!$B$56,T4476+H4477+N4477-O4477-SetUp!$B$56,T4476)</f>
        <v>0</v>
      </c>
      <c r="S4477" s="57">
        <f>R4477*SetUp!$B$65</f>
        <v>0</v>
      </c>
      <c r="T4477" s="57">
        <f>IF((R4477-S4477)&lt;SetUp!$B$53,R4477-S4477,SetUp!$B$53)</f>
        <v>0</v>
      </c>
      <c r="U4477" s="57">
        <f t="shared" si="1100"/>
        <v>26.208580343853999</v>
      </c>
      <c r="V4477" s="57">
        <f>(L4477-P4477)/1000*SetUp!$B$13*1000000/SetUp!$B$48</f>
        <v>201.43227856712255</v>
      </c>
      <c r="W4477" s="57">
        <f t="shared" si="1102"/>
        <v>0</v>
      </c>
      <c r="X4477" s="57">
        <f>MAX((SetUp!$B$56*(1-($H4477/SetUp!$B$56)^2)*TANH(($B4477-$D4477)/SetUp!$B$56))/(1+$H4477/SetUp!$B$56*TANH(($B4477-$D4477)/SetUp!$B$56)),0)</f>
        <v>0.23476699398962628</v>
      </c>
    </row>
    <row r="4478" spans="1:24" x14ac:dyDescent="0.3">
      <c r="A4478" s="64">
        <v>31140</v>
      </c>
      <c r="B4478" s="57">
        <v>8.9220000000000006</v>
      </c>
      <c r="C4478" s="57">
        <v>161.1</v>
      </c>
      <c r="D4478" s="57">
        <v>4.2549999999999999</v>
      </c>
      <c r="E4478" s="57">
        <f t="shared" si="1094"/>
        <v>4.2549999999999999</v>
      </c>
      <c r="F4478" s="57">
        <f t="shared" si="1095"/>
        <v>0</v>
      </c>
      <c r="G4478" s="57">
        <f t="shared" si="1096"/>
        <v>4.5108394539209007</v>
      </c>
      <c r="H4478" s="57">
        <f>IF(Q4477&gt;SetUp!$B$56,SetUp!$B$56,Q4477)</f>
        <v>62.840189699228617</v>
      </c>
      <c r="I4478" s="57">
        <f t="shared" si="1101"/>
        <v>30.719419797774901</v>
      </c>
      <c r="J4478" s="57">
        <f>MIN(F4478,H4478,(1-EXP(-SetUp!$B$52*H4478/SetUp!$B$56))*F4478)</f>
        <v>0</v>
      </c>
      <c r="K4478" s="57">
        <f t="shared" si="1097"/>
        <v>62.840189699228617</v>
      </c>
      <c r="L4478" s="57">
        <f>IF(I4478&lt;=0,0,MIN(SetUp!$B$50*I4478^SetUp!$B$55,I4478))</f>
        <v>6.1666769678106323</v>
      </c>
      <c r="M4478" s="57">
        <f t="shared" si="1098"/>
        <v>24.552742829964266</v>
      </c>
      <c r="N4478" s="57">
        <f>IF(SetUp!$B$62=0,X4478,(B4478-E4478)*(1-(H4478/SetUp!$B$66/SetUp!$B$56)))</f>
        <v>0.15616054607910002</v>
      </c>
      <c r="O4478" s="57">
        <f>K4478*SetUp!$B$65</f>
        <v>0</v>
      </c>
      <c r="P4478" s="57">
        <f>MIN(SetUp!$B$54*L4478^SetUp!$B$51,L4478)</f>
        <v>3.0685537753780707</v>
      </c>
      <c r="Q4478" s="57">
        <f t="shared" si="1099"/>
        <v>62.996350245307717</v>
      </c>
      <c r="R4478" s="57">
        <f>IF((H4478+N4478-O4478)&gt;SetUp!$B$56,T4477+H4478+N4478-O4478-SetUp!$B$56,T4477)</f>
        <v>0</v>
      </c>
      <c r="S4478" s="57">
        <f>R4478*SetUp!$B$65</f>
        <v>0</v>
      </c>
      <c r="T4478" s="57">
        <f>IF((R4478-S4478)&lt;SetUp!$B$53,R4478-S4478,SetUp!$B$53)</f>
        <v>0</v>
      </c>
      <c r="U4478" s="57">
        <f t="shared" si="1100"/>
        <v>24.552742829964266</v>
      </c>
      <c r="V4478" s="57">
        <f>(L4478-P4478)/1000*SetUp!$B$13*1000000/SetUp!$B$48</f>
        <v>176.21406886982166</v>
      </c>
      <c r="W4478" s="57">
        <f t="shared" si="1102"/>
        <v>0</v>
      </c>
      <c r="X4478" s="57">
        <f>MAX((SetUp!$B$56*(1-($H4478/SetUp!$B$56)^2)*TANH(($B4478-$D4478)/SetUp!$B$56))/(1+$H4478/SetUp!$B$56*TANH(($B4478-$D4478)/SetUp!$B$56)),0)</f>
        <v>0.15616054607910002</v>
      </c>
    </row>
    <row r="4479" spans="1:24" x14ac:dyDescent="0.3">
      <c r="A4479" s="64">
        <v>31141</v>
      </c>
      <c r="B4479" s="57">
        <v>24.727</v>
      </c>
      <c r="C4479" s="57">
        <v>117.992</v>
      </c>
      <c r="D4479" s="57">
        <v>4.2549999999999999</v>
      </c>
      <c r="E4479" s="57">
        <f t="shared" si="1094"/>
        <v>4.2549999999999999</v>
      </c>
      <c r="F4479" s="57">
        <f t="shared" si="1095"/>
        <v>0</v>
      </c>
      <c r="G4479" s="57">
        <f t="shared" si="1096"/>
        <v>19.999668262592696</v>
      </c>
      <c r="H4479" s="57">
        <f>IF(Q4478&gt;SetUp!$B$56,SetUp!$B$56,Q4478)</f>
        <v>62.996350245307717</v>
      </c>
      <c r="I4479" s="57">
        <f t="shared" si="1101"/>
        <v>44.552411092556966</v>
      </c>
      <c r="J4479" s="57">
        <f>MIN(F4479,H4479,(1-EXP(-SetUp!$B$52*H4479/SetUp!$B$56))*F4479)</f>
        <v>0</v>
      </c>
      <c r="K4479" s="57">
        <f t="shared" si="1097"/>
        <v>62.996350245307717</v>
      </c>
      <c r="L4479" s="57">
        <f>IF(I4479&lt;=0,0,MIN(SetUp!$B$50*I4479^SetUp!$B$55,I4479))</f>
        <v>11.459039190671866</v>
      </c>
      <c r="M4479" s="57">
        <f t="shared" si="1098"/>
        <v>33.093371901885099</v>
      </c>
      <c r="N4479" s="57">
        <f>IF(SetUp!$B$62=0,X4479,(B4479-E4479)*(1-(H4479/SetUp!$B$66/SetUp!$B$56)))</f>
        <v>0.4723317374073045</v>
      </c>
      <c r="O4479" s="57">
        <f>K4479*SetUp!$B$65</f>
        <v>0</v>
      </c>
      <c r="P4479" s="57">
        <f>MIN(SetUp!$B$54*L4479^SetUp!$B$51,L4479)</f>
        <v>5.6422573056312482</v>
      </c>
      <c r="Q4479" s="57">
        <f t="shared" si="1099"/>
        <v>63.468681982715019</v>
      </c>
      <c r="R4479" s="57">
        <f>IF((H4479+N4479-O4479)&gt;SetUp!$B$56,T4478+H4479+N4479-O4479-SetUp!$B$56,T4478)</f>
        <v>0</v>
      </c>
      <c r="S4479" s="57">
        <f>R4479*SetUp!$B$65</f>
        <v>0</v>
      </c>
      <c r="T4479" s="57">
        <f>IF((R4479-S4479)&lt;SetUp!$B$53,R4479-S4479,SetUp!$B$53)</f>
        <v>0</v>
      </c>
      <c r="U4479" s="57">
        <f t="shared" si="1100"/>
        <v>33.093371901885099</v>
      </c>
      <c r="V4479" s="57">
        <f>(L4479-P4479)/1000*SetUp!$B$13*1000000/SetUp!$B$48</f>
        <v>330.84507620449961</v>
      </c>
      <c r="W4479" s="57">
        <f t="shared" si="1102"/>
        <v>0</v>
      </c>
      <c r="X4479" s="57">
        <f>MAX((SetUp!$B$56*(1-($H4479/SetUp!$B$56)^2)*TANH(($B4479-$D4479)/SetUp!$B$56))/(1+$H4479/SetUp!$B$56*TANH(($B4479-$D4479)/SetUp!$B$56)),0)</f>
        <v>0.4723317374073045</v>
      </c>
    </row>
    <row r="4480" spans="1:24" x14ac:dyDescent="0.3">
      <c r="A4480" s="64">
        <v>31142</v>
      </c>
      <c r="B4480" s="57">
        <v>15.525</v>
      </c>
      <c r="C4480" s="57">
        <v>389.43</v>
      </c>
      <c r="D4480" s="57">
        <v>4.2549999999999999</v>
      </c>
      <c r="E4480" s="57">
        <f t="shared" si="1094"/>
        <v>4.2549999999999999</v>
      </c>
      <c r="F4480" s="57">
        <f t="shared" si="1095"/>
        <v>0</v>
      </c>
      <c r="G4480" s="57">
        <f t="shared" si="1096"/>
        <v>11.112738242283465</v>
      </c>
      <c r="H4480" s="57">
        <f>IF(Q4479&gt;SetUp!$B$56,SetUp!$B$56,Q4479)</f>
        <v>63.468681982715019</v>
      </c>
      <c r="I4480" s="57">
        <f t="shared" si="1101"/>
        <v>44.206110144168562</v>
      </c>
      <c r="J4480" s="57">
        <f>MIN(F4480,H4480,(1-EXP(-SetUp!$B$52*H4480/SetUp!$B$56))*F4480)</f>
        <v>0</v>
      </c>
      <c r="K4480" s="57">
        <f t="shared" si="1097"/>
        <v>63.468681982715019</v>
      </c>
      <c r="L4480" s="57">
        <f>IF(I4480&lt;=0,0,MIN(SetUp!$B$50*I4480^SetUp!$B$55,I4480))</f>
        <v>11.310974417719404</v>
      </c>
      <c r="M4480" s="57">
        <f t="shared" si="1098"/>
        <v>32.895135726449155</v>
      </c>
      <c r="N4480" s="57">
        <f>IF(SetUp!$B$62=0,X4480,(B4480-E4480)*(1-(H4480/SetUp!$B$66/SetUp!$B$56)))</f>
        <v>0.1572617577165355</v>
      </c>
      <c r="O4480" s="57">
        <f>K4480*SetUp!$B$65</f>
        <v>0</v>
      </c>
      <c r="P4480" s="57">
        <f>MIN(SetUp!$B$54*L4480^SetUp!$B$51,L4480)</f>
        <v>5.5705847947132154</v>
      </c>
      <c r="Q4480" s="57">
        <f t="shared" si="1099"/>
        <v>63.625943740431552</v>
      </c>
      <c r="R4480" s="57">
        <f>IF((H4480+N4480-O4480)&gt;SetUp!$B$56,T4479+H4480+N4480-O4480-SetUp!$B$56,T4479)</f>
        <v>0</v>
      </c>
      <c r="S4480" s="57">
        <f>R4480*SetUp!$B$65</f>
        <v>0</v>
      </c>
      <c r="T4480" s="57">
        <f>IF((R4480-S4480)&lt;SetUp!$B$53,R4480-S4480,SetUp!$B$53)</f>
        <v>0</v>
      </c>
      <c r="U4480" s="57">
        <f t="shared" si="1100"/>
        <v>32.895135726449155</v>
      </c>
      <c r="V4480" s="57">
        <f>(L4480-P4480)/1000*SetUp!$B$13*1000000/SetUp!$B$48</f>
        <v>326.50006133997226</v>
      </c>
      <c r="W4480" s="57">
        <f t="shared" si="1102"/>
        <v>0</v>
      </c>
      <c r="X4480" s="57">
        <f>MAX((SetUp!$B$56*(1-($H4480/SetUp!$B$56)^2)*TANH(($B4480-$D4480)/SetUp!$B$56))/(1+$H4480/SetUp!$B$56*TANH(($B4480-$D4480)/SetUp!$B$56)),0)</f>
        <v>0.1572617577165355</v>
      </c>
    </row>
    <row r="4481" spans="1:24" x14ac:dyDescent="0.3">
      <c r="A4481" s="64">
        <v>31143</v>
      </c>
      <c r="B4481" s="57">
        <v>13.782999999999999</v>
      </c>
      <c r="C4481" s="57">
        <v>338.20400000000001</v>
      </c>
      <c r="D4481" s="57">
        <v>4.2549999999999999</v>
      </c>
      <c r="E4481" s="57">
        <f t="shared" si="1094"/>
        <v>4.2549999999999999</v>
      </c>
      <c r="F4481" s="57">
        <f t="shared" si="1095"/>
        <v>0</v>
      </c>
      <c r="G4481" s="57">
        <f t="shared" si="1096"/>
        <v>9.4318847874763314</v>
      </c>
      <c r="H4481" s="57">
        <f>IF(Q4480&gt;SetUp!$B$56,SetUp!$B$56,Q4480)</f>
        <v>63.625943740431552</v>
      </c>
      <c r="I4481" s="57">
        <f t="shared" si="1101"/>
        <v>42.32702051392549</v>
      </c>
      <c r="J4481" s="57">
        <f>MIN(F4481,H4481,(1-EXP(-SetUp!$B$52*H4481/SetUp!$B$56))*F4481)</f>
        <v>0</v>
      </c>
      <c r="K4481" s="57">
        <f t="shared" si="1097"/>
        <v>63.625943740431552</v>
      </c>
      <c r="L4481" s="57">
        <f>IF(I4481&lt;=0,0,MIN(SetUp!$B$50*I4481^SetUp!$B$55,I4481))</f>
        <v>10.521048327783463</v>
      </c>
      <c r="M4481" s="57">
        <f t="shared" si="1098"/>
        <v>31.805972186142029</v>
      </c>
      <c r="N4481" s="57">
        <f>IF(SetUp!$B$62=0,X4481,(B4481-E4481)*(1-(H4481/SetUp!$B$66/SetUp!$B$56)))</f>
        <v>9.6115212523667712E-2</v>
      </c>
      <c r="O4481" s="57">
        <f>K4481*SetUp!$B$65</f>
        <v>0</v>
      </c>
      <c r="P4481" s="57">
        <f>MIN(SetUp!$B$54*L4481^SetUp!$B$51,L4481)</f>
        <v>5.1879365585156201</v>
      </c>
      <c r="Q4481" s="57">
        <f t="shared" si="1099"/>
        <v>63.722058952955223</v>
      </c>
      <c r="R4481" s="57">
        <f>IF((H4481+N4481-O4481)&gt;SetUp!$B$56,T4480+H4481+N4481-O4481-SetUp!$B$56,T4480)</f>
        <v>0</v>
      </c>
      <c r="S4481" s="57">
        <f>R4481*SetUp!$B$65</f>
        <v>0</v>
      </c>
      <c r="T4481" s="57">
        <f>IF((R4481-S4481)&lt;SetUp!$B$53,R4481-S4481,SetUp!$B$53)</f>
        <v>0</v>
      </c>
      <c r="U4481" s="57">
        <f t="shared" si="1100"/>
        <v>31.805972186142029</v>
      </c>
      <c r="V4481" s="57">
        <f>(L4481-P4481)/1000*SetUp!$B$13*1000000/SetUp!$B$48</f>
        <v>303.33504067742984</v>
      </c>
      <c r="W4481" s="57">
        <f t="shared" si="1102"/>
        <v>0</v>
      </c>
      <c r="X4481" s="57">
        <f>MAX((SetUp!$B$56*(1-($H4481/SetUp!$B$56)^2)*TANH(($B4481-$D4481)/SetUp!$B$56))/(1+$H4481/SetUp!$B$56*TANH(($B4481-$D4481)/SetUp!$B$56)),0)</f>
        <v>9.6115212523667712E-2</v>
      </c>
    </row>
    <row r="4482" spans="1:24" x14ac:dyDescent="0.3">
      <c r="A4482" s="64">
        <v>31144</v>
      </c>
      <c r="B4482" s="57">
        <v>8.3239999999999998</v>
      </c>
      <c r="C4482" s="57">
        <v>296.45299999999997</v>
      </c>
      <c r="D4482" s="57">
        <v>4.2549999999999999</v>
      </c>
      <c r="E4482" s="57">
        <f t="shared" si="1094"/>
        <v>4.2549999999999999</v>
      </c>
      <c r="F4482" s="57">
        <f t="shared" si="1095"/>
        <v>0</v>
      </c>
      <c r="G4482" s="57">
        <f t="shared" si="1096"/>
        <v>4.0358762214163404</v>
      </c>
      <c r="H4482" s="57">
        <f>IF(Q4481&gt;SetUp!$B$56,SetUp!$B$56,Q4481)</f>
        <v>63.722058952955223</v>
      </c>
      <c r="I4482" s="57">
        <f t="shared" si="1101"/>
        <v>35.841848407558366</v>
      </c>
      <c r="J4482" s="57">
        <f>MIN(F4482,H4482,(1-EXP(-SetUp!$B$52*H4482/SetUp!$B$56))*F4482)</f>
        <v>0</v>
      </c>
      <c r="K4482" s="57">
        <f t="shared" si="1097"/>
        <v>63.722058952955223</v>
      </c>
      <c r="L4482" s="57">
        <f>IF(I4482&lt;=0,0,MIN(SetUp!$B$50*I4482^SetUp!$B$55,I4482))</f>
        <v>7.9740725409422701</v>
      </c>
      <c r="M4482" s="57">
        <f t="shared" si="1098"/>
        <v>27.867775866616096</v>
      </c>
      <c r="N4482" s="57">
        <f>IF(SetUp!$B$62=0,X4482,(B4482-E4482)*(1-(H4482/SetUp!$B$66/SetUp!$B$56)))</f>
        <v>3.3123778583659669E-2</v>
      </c>
      <c r="O4482" s="57">
        <f>K4482*SetUp!$B$65</f>
        <v>0</v>
      </c>
      <c r="P4482" s="57">
        <f>MIN(SetUp!$B$54*L4482^SetUp!$B$51,L4482)</f>
        <v>3.9506058117209415</v>
      </c>
      <c r="Q4482" s="57">
        <f t="shared" si="1099"/>
        <v>63.755182731538881</v>
      </c>
      <c r="R4482" s="57">
        <f>IF((H4482+N4482-O4482)&gt;SetUp!$B$56,T4481+H4482+N4482-O4482-SetUp!$B$56,T4481)</f>
        <v>0</v>
      </c>
      <c r="S4482" s="57">
        <f>R4482*SetUp!$B$65</f>
        <v>0</v>
      </c>
      <c r="T4482" s="57">
        <f>IF((R4482-S4482)&lt;SetUp!$B$53,R4482-S4482,SetUp!$B$53)</f>
        <v>0</v>
      </c>
      <c r="U4482" s="57">
        <f t="shared" si="1100"/>
        <v>27.867775866616096</v>
      </c>
      <c r="V4482" s="57">
        <f>(L4482-P4482)/1000*SetUp!$B$13*1000000/SetUp!$B$48</f>
        <v>228.84546523205316</v>
      </c>
      <c r="W4482" s="57">
        <f t="shared" si="1102"/>
        <v>0</v>
      </c>
      <c r="X4482" s="57">
        <f>MAX((SetUp!$B$56*(1-($H4482/SetUp!$B$56)^2)*TANH(($B4482-$D4482)/SetUp!$B$56))/(1+$H4482/SetUp!$B$56*TANH(($B4482-$D4482)/SetUp!$B$56)),0)</f>
        <v>3.3123778583659669E-2</v>
      </c>
    </row>
    <row r="4483" spans="1:24" x14ac:dyDescent="0.3">
      <c r="A4483" s="64">
        <v>31145</v>
      </c>
      <c r="B4483" s="57">
        <v>15.243</v>
      </c>
      <c r="C4483" s="57">
        <v>194.411</v>
      </c>
      <c r="D4483" s="57">
        <v>4.2549999999999999</v>
      </c>
      <c r="E4483" s="57">
        <f t="shared" ref="E4483:E4546" si="1103">IF(B4483&gt;=D4483,D4483,B4483)</f>
        <v>4.2549999999999999</v>
      </c>
      <c r="F4483" s="57">
        <f t="shared" ref="F4483:F4546" si="1104">D4483-E4483</f>
        <v>0</v>
      </c>
      <c r="G4483" s="57">
        <f t="shared" ref="G4483:G4546" si="1105">MAX(B4483-D4483-N4483,0)</f>
        <v>10.916945871763438</v>
      </c>
      <c r="H4483" s="57">
        <f>IF(Q4482&gt;SetUp!$B$56,SetUp!$B$56,Q4482)</f>
        <v>63.755182731538881</v>
      </c>
      <c r="I4483" s="57">
        <f t="shared" si="1101"/>
        <v>38.784721738379531</v>
      </c>
      <c r="J4483" s="57">
        <f>MIN(F4483,H4483,(1-EXP(-SetUp!$B$52*H4483/SetUp!$B$56))*F4483)</f>
        <v>0</v>
      </c>
      <c r="K4483" s="57">
        <f t="shared" ref="K4483:K4546" si="1106">MAX(H4483-J4483,0)</f>
        <v>63.755182731538881</v>
      </c>
      <c r="L4483" s="57">
        <f>IF(I4483&lt;=0,0,MIN(SetUp!$B$50*I4483^SetUp!$B$55,I4483))</f>
        <v>9.0948872118242114</v>
      </c>
      <c r="M4483" s="57">
        <f t="shared" ref="M4483:M4546" si="1107">MAX(I4483-L4483,0)</f>
        <v>29.68983452655532</v>
      </c>
      <c r="N4483" s="57">
        <f>IF(SetUp!$B$62=0,X4483,(B4483-E4483)*(1-(H4483/SetUp!$B$66/SetUp!$B$56)))</f>
        <v>7.1054128236561043E-2</v>
      </c>
      <c r="O4483" s="57">
        <f>K4483*SetUp!$B$65</f>
        <v>0</v>
      </c>
      <c r="P4483" s="57">
        <f>MIN(SetUp!$B$54*L4483^SetUp!$B$51,L4483)</f>
        <v>4.4958225534365539</v>
      </c>
      <c r="Q4483" s="57">
        <f t="shared" ref="Q4483:Q4546" si="1108">IF((K4483+N4483-O4483)&lt;0,0,K4483+N4483-O4483)</f>
        <v>63.826236859775442</v>
      </c>
      <c r="R4483" s="57">
        <f>IF((H4483+N4483-O4483)&gt;SetUp!$B$56,T4482+H4483+N4483-O4483-SetUp!$B$56,T4482)</f>
        <v>0</v>
      </c>
      <c r="S4483" s="57">
        <f>R4483*SetUp!$B$65</f>
        <v>0</v>
      </c>
      <c r="T4483" s="57">
        <f>IF((R4483-S4483)&lt;SetUp!$B$53,R4483-S4483,SetUp!$B$53)</f>
        <v>0</v>
      </c>
      <c r="U4483" s="57">
        <f t="shared" ref="U4483:U4546" si="1109">M4483+R4483-T4483</f>
        <v>29.68983452655532</v>
      </c>
      <c r="V4483" s="57">
        <f>(L4483-P4483)/1000*SetUp!$B$13*1000000/SetUp!$B$48</f>
        <v>261.5841417892637</v>
      </c>
      <c r="W4483" s="57">
        <f t="shared" si="1102"/>
        <v>0</v>
      </c>
      <c r="X4483" s="57">
        <f>MAX((SetUp!$B$56*(1-($H4483/SetUp!$B$56)^2)*TANH(($B4483-$D4483)/SetUp!$B$56))/(1+$H4483/SetUp!$B$56*TANH(($B4483-$D4483)/SetUp!$B$56)),0)</f>
        <v>7.1054128236561043E-2</v>
      </c>
    </row>
    <row r="4484" spans="1:24" x14ac:dyDescent="0.3">
      <c r="A4484" s="64">
        <v>31146</v>
      </c>
      <c r="B4484" s="57">
        <v>14.148</v>
      </c>
      <c r="C4484" s="57">
        <v>216.80099999999999</v>
      </c>
      <c r="D4484" s="57">
        <v>4.2549999999999999</v>
      </c>
      <c r="E4484" s="57">
        <f t="shared" si="1103"/>
        <v>4.2549999999999999</v>
      </c>
      <c r="F4484" s="57">
        <f t="shared" si="1104"/>
        <v>0</v>
      </c>
      <c r="G4484" s="57">
        <f t="shared" si="1105"/>
        <v>9.8468365490557961</v>
      </c>
      <c r="H4484" s="57">
        <f>IF(Q4483&gt;SetUp!$B$56,SetUp!$B$56,Q4483)</f>
        <v>63.826236859775442</v>
      </c>
      <c r="I4484" s="57">
        <f t="shared" ref="I4484:I4547" si="1110">U4483+G4484+O4484</f>
        <v>39.536671075611117</v>
      </c>
      <c r="J4484" s="57">
        <f>MIN(F4484,H4484,(1-EXP(-SetUp!$B$52*H4484/SetUp!$B$56))*F4484)</f>
        <v>0</v>
      </c>
      <c r="K4484" s="57">
        <f t="shared" si="1106"/>
        <v>63.826236859775442</v>
      </c>
      <c r="L4484" s="57">
        <f>IF(I4484&lt;=0,0,MIN(SetUp!$B$50*I4484^SetUp!$B$55,I4484))</f>
        <v>9.3906650541604613</v>
      </c>
      <c r="M4484" s="57">
        <f t="shared" si="1107"/>
        <v>30.146006021450656</v>
      </c>
      <c r="N4484" s="57">
        <f>IF(SetUp!$B$62=0,X4484,(B4484-E4484)*(1-(H4484/SetUp!$B$66/SetUp!$B$56)))</f>
        <v>4.6163450944204341E-2</v>
      </c>
      <c r="O4484" s="57">
        <f>K4484*SetUp!$B$65</f>
        <v>0</v>
      </c>
      <c r="P4484" s="57">
        <f>MIN(SetUp!$B$54*L4484^SetUp!$B$51,L4484)</f>
        <v>4.6395060481016301</v>
      </c>
      <c r="Q4484" s="57">
        <f t="shared" si="1108"/>
        <v>63.872400310719648</v>
      </c>
      <c r="R4484" s="57">
        <f>IF((H4484+N4484-O4484)&gt;SetUp!$B$56,T4483+H4484+N4484-O4484-SetUp!$B$56,T4483)</f>
        <v>0</v>
      </c>
      <c r="S4484" s="57">
        <f>R4484*SetUp!$B$65</f>
        <v>0</v>
      </c>
      <c r="T4484" s="57">
        <f>IF((R4484-S4484)&lt;SetUp!$B$53,R4484-S4484,SetUp!$B$53)</f>
        <v>0</v>
      </c>
      <c r="U4484" s="57">
        <f t="shared" si="1109"/>
        <v>30.146006021450656</v>
      </c>
      <c r="V4484" s="57">
        <f>(L4484-P4484)/1000*SetUp!$B$13*1000000/SetUp!$B$48</f>
        <v>270.23491588394876</v>
      </c>
      <c r="W4484" s="57">
        <f t="shared" ref="W4484:W4547" si="1111">Q4484+U4484+T4484-H4484-U4483-T4483-B4484+E4484+J4484+L4484</f>
        <v>0</v>
      </c>
      <c r="X4484" s="57">
        <f>MAX((SetUp!$B$56*(1-($H4484/SetUp!$B$56)^2)*TANH(($B4484-$D4484)/SetUp!$B$56))/(1+$H4484/SetUp!$B$56*TANH(($B4484-$D4484)/SetUp!$B$56)),0)</f>
        <v>4.6163450944204341E-2</v>
      </c>
    </row>
    <row r="4485" spans="1:24" x14ac:dyDescent="0.3">
      <c r="A4485" s="64">
        <v>31147</v>
      </c>
      <c r="B4485" s="57">
        <v>11.154</v>
      </c>
      <c r="C4485" s="57">
        <v>231.54499999999999</v>
      </c>
      <c r="D4485" s="57">
        <v>4.2549999999999999</v>
      </c>
      <c r="E4485" s="57">
        <f t="shared" si="1103"/>
        <v>4.2549999999999999</v>
      </c>
      <c r="F4485" s="57">
        <f t="shared" si="1104"/>
        <v>0</v>
      </c>
      <c r="G4485" s="57">
        <f t="shared" si="1105"/>
        <v>6.8742735491311251</v>
      </c>
      <c r="H4485" s="57">
        <f>IF(Q4484&gt;SetUp!$B$56,SetUp!$B$56,Q4484)</f>
        <v>63.872400310719648</v>
      </c>
      <c r="I4485" s="57">
        <f t="shared" si="1110"/>
        <v>37.020279570581778</v>
      </c>
      <c r="J4485" s="57">
        <f>MIN(F4485,H4485,(1-EXP(-SetUp!$B$52*H4485/SetUp!$B$56))*F4485)</f>
        <v>0</v>
      </c>
      <c r="K4485" s="57">
        <f t="shared" si="1106"/>
        <v>63.872400310719648</v>
      </c>
      <c r="L4485" s="57">
        <f>IF(I4485&lt;=0,0,MIN(SetUp!$B$50*I4485^SetUp!$B$55,I4485))</f>
        <v>8.415805205681</v>
      </c>
      <c r="M4485" s="57">
        <f t="shared" si="1107"/>
        <v>28.604474364900778</v>
      </c>
      <c r="N4485" s="57">
        <f>IF(SetUp!$B$62=0,X4485,(B4485-E4485)*(1-(H4485/SetUp!$B$66/SetUp!$B$56)))</f>
        <v>2.4726450868874858E-2</v>
      </c>
      <c r="O4485" s="57">
        <f>K4485*SetUp!$B$65</f>
        <v>0</v>
      </c>
      <c r="P4485" s="57">
        <f>MIN(SetUp!$B$54*L4485^SetUp!$B$51,L4485)</f>
        <v>4.1656314954445284</v>
      </c>
      <c r="Q4485" s="57">
        <f t="shared" si="1108"/>
        <v>63.897126761588524</v>
      </c>
      <c r="R4485" s="57">
        <f>IF((H4485+N4485-O4485)&gt;SetUp!$B$56,T4484+H4485+N4485-O4485-SetUp!$B$56,T4484)</f>
        <v>0</v>
      </c>
      <c r="S4485" s="57">
        <f>R4485*SetUp!$B$65</f>
        <v>0</v>
      </c>
      <c r="T4485" s="57">
        <f>IF((R4485-S4485)&lt;SetUp!$B$53,R4485-S4485,SetUp!$B$53)</f>
        <v>0</v>
      </c>
      <c r="U4485" s="57">
        <f t="shared" si="1109"/>
        <v>28.604474364900778</v>
      </c>
      <c r="V4485" s="57">
        <f>(L4485-P4485)/1000*SetUp!$B$13*1000000/SetUp!$B$48</f>
        <v>241.74003303473143</v>
      </c>
      <c r="W4485" s="57">
        <f t="shared" si="1111"/>
        <v>0</v>
      </c>
      <c r="X4485" s="57">
        <f>MAX((SetUp!$B$56*(1-($H4485/SetUp!$B$56)^2)*TANH(($B4485-$D4485)/SetUp!$B$56))/(1+$H4485/SetUp!$B$56*TANH(($B4485-$D4485)/SetUp!$B$56)),0)</f>
        <v>2.4726450868874858E-2</v>
      </c>
    </row>
    <row r="4486" spans="1:24" x14ac:dyDescent="0.3">
      <c r="A4486" s="64">
        <v>31148</v>
      </c>
      <c r="B4486" s="57">
        <v>28.036999999999999</v>
      </c>
      <c r="C4486" s="57">
        <v>178.57</v>
      </c>
      <c r="D4486" s="57">
        <v>4.2549999999999999</v>
      </c>
      <c r="E4486" s="57">
        <f t="shared" si="1103"/>
        <v>4.2549999999999999</v>
      </c>
      <c r="F4486" s="57">
        <f t="shared" si="1104"/>
        <v>0</v>
      </c>
      <c r="G4486" s="57">
        <f t="shared" si="1105"/>
        <v>23.728073443748492</v>
      </c>
      <c r="H4486" s="57">
        <f>IF(Q4485&gt;SetUp!$B$56,SetUp!$B$56,Q4485)</f>
        <v>63.897126761588524</v>
      </c>
      <c r="I4486" s="57">
        <f t="shared" si="1110"/>
        <v>52.332547808649267</v>
      </c>
      <c r="J4486" s="57">
        <f>MIN(F4486,H4486,(1-EXP(-SetUp!$B$52*H4486/SetUp!$B$56))*F4486)</f>
        <v>0</v>
      </c>
      <c r="K4486" s="57">
        <f t="shared" si="1106"/>
        <v>63.897126761588524</v>
      </c>
      <c r="L4486" s="57">
        <f>IF(I4486&lt;=0,0,MIN(SetUp!$B$50*I4486^SetUp!$B$55,I4486))</f>
        <v>14.984743586190495</v>
      </c>
      <c r="M4486" s="57">
        <f t="shared" si="1107"/>
        <v>37.34780422245877</v>
      </c>
      <c r="N4486" s="57">
        <f>IF(SetUp!$B$62=0,X4486,(B4486-E4486)*(1-(H4486/SetUp!$B$66/SetUp!$B$56)))</f>
        <v>5.3926556251507302E-2</v>
      </c>
      <c r="O4486" s="57">
        <f>K4486*SetUp!$B$65</f>
        <v>0</v>
      </c>
      <c r="P4486" s="57">
        <f>MIN(SetUp!$B$54*L4486^SetUp!$B$51,L4486)</f>
        <v>7.3446666791217785</v>
      </c>
      <c r="Q4486" s="57">
        <f t="shared" si="1108"/>
        <v>63.951053317840028</v>
      </c>
      <c r="R4486" s="57">
        <f>IF((H4486+N4486-O4486)&gt;SetUp!$B$56,T4485+H4486+N4486-O4486-SetUp!$B$56,T4485)</f>
        <v>0</v>
      </c>
      <c r="S4486" s="57">
        <f>R4486*SetUp!$B$65</f>
        <v>0</v>
      </c>
      <c r="T4486" s="57">
        <f>IF((R4486-S4486)&lt;SetUp!$B$53,R4486-S4486,SetUp!$B$53)</f>
        <v>0</v>
      </c>
      <c r="U4486" s="57">
        <f t="shared" si="1109"/>
        <v>37.34780422245877</v>
      </c>
      <c r="V4486" s="57">
        <f>(L4486-P4486)/1000*SetUp!$B$13*1000000/SetUp!$B$48</f>
        <v>434.5498725038986</v>
      </c>
      <c r="W4486" s="57">
        <f t="shared" si="1111"/>
        <v>0</v>
      </c>
      <c r="X4486" s="57">
        <f>MAX((SetUp!$B$56*(1-($H4486/SetUp!$B$56)^2)*TANH(($B4486-$D4486)/SetUp!$B$56))/(1+$H4486/SetUp!$B$56*TANH(($B4486-$D4486)/SetUp!$B$56)),0)</f>
        <v>5.3926556251507302E-2</v>
      </c>
    </row>
    <row r="4487" spans="1:24" x14ac:dyDescent="0.3">
      <c r="A4487" s="64">
        <v>31149</v>
      </c>
      <c r="B4487" s="57">
        <v>32.573999999999998</v>
      </c>
      <c r="C4487" s="57">
        <v>815.32799999999997</v>
      </c>
      <c r="D4487" s="57">
        <v>4.2549999999999999</v>
      </c>
      <c r="E4487" s="57">
        <f t="shared" si="1103"/>
        <v>4.2549999999999999</v>
      </c>
      <c r="F4487" s="57">
        <f t="shared" si="1104"/>
        <v>0</v>
      </c>
      <c r="G4487" s="57">
        <f t="shared" si="1105"/>
        <v>28.290259476306233</v>
      </c>
      <c r="H4487" s="57">
        <f>IF(Q4486&gt;SetUp!$B$56,SetUp!$B$56,Q4486)</f>
        <v>63.951053317840028</v>
      </c>
      <c r="I4487" s="57">
        <f t="shared" si="1110"/>
        <v>65.638063698764995</v>
      </c>
      <c r="J4487" s="57">
        <f>MIN(F4487,H4487,(1-EXP(-SetUp!$B$52*H4487/SetUp!$B$56))*F4487)</f>
        <v>0</v>
      </c>
      <c r="K4487" s="57">
        <f t="shared" si="1106"/>
        <v>63.951053317840028</v>
      </c>
      <c r="L4487" s="57">
        <f>IF(I4487&lt;=0,0,MIN(SetUp!$B$50*I4487^SetUp!$B$55,I4487))</f>
        <v>21.858605534967861</v>
      </c>
      <c r="M4487" s="57">
        <f t="shared" si="1107"/>
        <v>43.779458163797131</v>
      </c>
      <c r="N4487" s="57">
        <f>IF(SetUp!$B$62=0,X4487,(B4487-E4487)*(1-(H4487/SetUp!$B$66/SetUp!$B$56)))</f>
        <v>2.8740523693767853E-2</v>
      </c>
      <c r="O4487" s="57">
        <f>K4487*SetUp!$B$65</f>
        <v>0</v>
      </c>
      <c r="P4487" s="57">
        <f>MIN(SetUp!$B$54*L4487^SetUp!$B$51,L4487)</f>
        <v>10.645246692912913</v>
      </c>
      <c r="Q4487" s="57">
        <f t="shared" si="1108"/>
        <v>63.979793841533798</v>
      </c>
      <c r="R4487" s="57">
        <f>IF((H4487+N4487-O4487)&gt;SetUp!$B$56,T4486+H4487+N4487-O4487-SetUp!$B$56,T4486)</f>
        <v>0</v>
      </c>
      <c r="S4487" s="57">
        <f>R4487*SetUp!$B$65</f>
        <v>0</v>
      </c>
      <c r="T4487" s="57">
        <f>IF((R4487-S4487)&lt;SetUp!$B$53,R4487-S4487,SetUp!$B$53)</f>
        <v>0</v>
      </c>
      <c r="U4487" s="57">
        <f t="shared" si="1109"/>
        <v>43.779458163797131</v>
      </c>
      <c r="V4487" s="57">
        <f>(L4487-P4487)/1000*SetUp!$B$13*1000000/SetUp!$B$48</f>
        <v>637.78986971284087</v>
      </c>
      <c r="W4487" s="57">
        <f t="shared" si="1111"/>
        <v>0</v>
      </c>
      <c r="X4487" s="57">
        <f>MAX((SetUp!$B$56*(1-($H4487/SetUp!$B$56)^2)*TANH(($B4487-$D4487)/SetUp!$B$56))/(1+$H4487/SetUp!$B$56*TANH(($B4487-$D4487)/SetUp!$B$56)),0)</f>
        <v>2.8740523693767853E-2</v>
      </c>
    </row>
    <row r="4488" spans="1:24" x14ac:dyDescent="0.3">
      <c r="A4488" s="64">
        <v>31150</v>
      </c>
      <c r="B4488" s="57">
        <v>12.618</v>
      </c>
      <c r="C4488" s="57">
        <v>812.13199999999995</v>
      </c>
      <c r="D4488" s="57">
        <v>4.2549999999999999</v>
      </c>
      <c r="E4488" s="57">
        <f t="shared" si="1103"/>
        <v>4.2549999999999999</v>
      </c>
      <c r="F4488" s="57">
        <f t="shared" si="1104"/>
        <v>0</v>
      </c>
      <c r="G4488" s="57">
        <f t="shared" si="1105"/>
        <v>8.3583534754082276</v>
      </c>
      <c r="H4488" s="57">
        <f>IF(Q4487&gt;SetUp!$B$56,SetUp!$B$56,Q4487)</f>
        <v>63.979793841533798</v>
      </c>
      <c r="I4488" s="57">
        <f t="shared" si="1110"/>
        <v>52.13781163920536</v>
      </c>
      <c r="J4488" s="57">
        <f>MIN(F4488,H4488,(1-EXP(-SetUp!$B$52*H4488/SetUp!$B$56))*F4488)</f>
        <v>0</v>
      </c>
      <c r="K4488" s="57">
        <f t="shared" si="1106"/>
        <v>63.979793841533798</v>
      </c>
      <c r="L4488" s="57">
        <f>IF(I4488&lt;=0,0,MIN(SetUp!$B$50*I4488^SetUp!$B$55,I4488))</f>
        <v>14.89192529615001</v>
      </c>
      <c r="M4488" s="57">
        <f t="shared" si="1107"/>
        <v>37.245886343055346</v>
      </c>
      <c r="N4488" s="57">
        <f>IF(SetUp!$B$62=0,X4488,(B4488-E4488)*(1-(H4488/SetUp!$B$66/SetUp!$B$56)))</f>
        <v>4.6465245917712995E-3</v>
      </c>
      <c r="O4488" s="57">
        <f>K4488*SetUp!$B$65</f>
        <v>0</v>
      </c>
      <c r="P4488" s="57">
        <f>MIN(SetUp!$B$54*L4488^SetUp!$B$51,L4488)</f>
        <v>7.2999440301133109</v>
      </c>
      <c r="Q4488" s="57">
        <f t="shared" si="1108"/>
        <v>63.984440366125568</v>
      </c>
      <c r="R4488" s="57">
        <f>IF((H4488+N4488-O4488)&gt;SetUp!$B$56,T4487+H4488+N4488-O4488-SetUp!$B$56,T4487)</f>
        <v>0</v>
      </c>
      <c r="S4488" s="57">
        <f>R4488*SetUp!$B$65</f>
        <v>0</v>
      </c>
      <c r="T4488" s="57">
        <f>IF((R4488-S4488)&lt;SetUp!$B$53,R4488-S4488,SetUp!$B$53)</f>
        <v>0</v>
      </c>
      <c r="U4488" s="57">
        <f t="shared" si="1109"/>
        <v>37.245886343055346</v>
      </c>
      <c r="V4488" s="57">
        <f>(L4488-P4488)/1000*SetUp!$B$13*1000000/SetUp!$B$48</f>
        <v>431.81430387904356</v>
      </c>
      <c r="W4488" s="57">
        <f t="shared" si="1111"/>
        <v>0</v>
      </c>
      <c r="X4488" s="57">
        <f>MAX((SetUp!$B$56*(1-($H4488/SetUp!$B$56)^2)*TANH(($B4488-$D4488)/SetUp!$B$56))/(1+$H4488/SetUp!$B$56*TANH(($B4488-$D4488)/SetUp!$B$56)),0)</f>
        <v>4.6465245917712995E-3</v>
      </c>
    </row>
    <row r="4489" spans="1:24" x14ac:dyDescent="0.3">
      <c r="A4489" s="64">
        <v>31151</v>
      </c>
      <c r="B4489" s="57">
        <v>8.6050000000000004</v>
      </c>
      <c r="C4489" s="57">
        <v>284.39699999999999</v>
      </c>
      <c r="D4489" s="57">
        <v>4.2549999999999999</v>
      </c>
      <c r="E4489" s="57">
        <f t="shared" si="1103"/>
        <v>4.2549999999999999</v>
      </c>
      <c r="F4489" s="57">
        <f t="shared" si="1104"/>
        <v>0</v>
      </c>
      <c r="G4489" s="57">
        <f t="shared" si="1105"/>
        <v>4.3480225366154066</v>
      </c>
      <c r="H4489" s="57">
        <f>IF(Q4488&gt;SetUp!$B$56,SetUp!$B$56,Q4488)</f>
        <v>63.984440366125568</v>
      </c>
      <c r="I4489" s="57">
        <f t="shared" si="1110"/>
        <v>41.593908879670749</v>
      </c>
      <c r="J4489" s="57">
        <f>MIN(F4489,H4489,(1-EXP(-SetUp!$B$52*H4489/SetUp!$B$56))*F4489)</f>
        <v>0</v>
      </c>
      <c r="K4489" s="57">
        <f t="shared" si="1106"/>
        <v>63.984440366125568</v>
      </c>
      <c r="L4489" s="57">
        <f>IF(I4489&lt;=0,0,MIN(SetUp!$B$50*I4489^SetUp!$B$55,I4489))</f>
        <v>10.219094403884853</v>
      </c>
      <c r="M4489" s="57">
        <f t="shared" si="1107"/>
        <v>31.374814475785897</v>
      </c>
      <c r="N4489" s="57">
        <f>IF(SetUp!$B$62=0,X4489,(B4489-E4489)*(1-(H4489/SetUp!$B$66/SetUp!$B$56)))</f>
        <v>1.9774633845936166E-3</v>
      </c>
      <c r="O4489" s="57">
        <f>K4489*SetUp!$B$65</f>
        <v>0</v>
      </c>
      <c r="P4489" s="57">
        <f>MIN(SetUp!$B$54*L4489^SetUp!$B$51,L4489)</f>
        <v>5.0415397448740888</v>
      </c>
      <c r="Q4489" s="57">
        <f t="shared" si="1108"/>
        <v>63.98641782951016</v>
      </c>
      <c r="R4489" s="57">
        <f>IF((H4489+N4489-O4489)&gt;SetUp!$B$56,T4488+H4489+N4489-O4489-SetUp!$B$56,T4488)</f>
        <v>0</v>
      </c>
      <c r="S4489" s="57">
        <f>R4489*SetUp!$B$65</f>
        <v>0</v>
      </c>
      <c r="T4489" s="57">
        <f>IF((R4489-S4489)&lt;SetUp!$B$53,R4489-S4489,SetUp!$B$53)</f>
        <v>0</v>
      </c>
      <c r="U4489" s="57">
        <f t="shared" si="1109"/>
        <v>31.374814475785897</v>
      </c>
      <c r="V4489" s="57">
        <f>(L4489-P4489)/1000*SetUp!$B$13*1000000/SetUp!$B$48</f>
        <v>294.4873126700395</v>
      </c>
      <c r="W4489" s="57">
        <f t="shared" si="1111"/>
        <v>0</v>
      </c>
      <c r="X4489" s="57">
        <f>MAX((SetUp!$B$56*(1-($H4489/SetUp!$B$56)^2)*TANH(($B4489-$D4489)/SetUp!$B$56))/(1+$H4489/SetUp!$B$56*TANH(($B4489-$D4489)/SetUp!$B$56)),0)</f>
        <v>1.9774633845936166E-3</v>
      </c>
    </row>
    <row r="4490" spans="1:24" x14ac:dyDescent="0.3">
      <c r="A4490" s="64">
        <v>31152</v>
      </c>
      <c r="B4490" s="57">
        <v>7.0460000000000003</v>
      </c>
      <c r="C4490" s="57">
        <v>179.85900000000001</v>
      </c>
      <c r="D4490" s="57">
        <v>4.2549999999999999</v>
      </c>
      <c r="E4490" s="57">
        <f t="shared" si="1103"/>
        <v>4.2549999999999999</v>
      </c>
      <c r="F4490" s="57">
        <f t="shared" si="1104"/>
        <v>0</v>
      </c>
      <c r="G4490" s="57">
        <f t="shared" si="1105"/>
        <v>2.7898656811878348</v>
      </c>
      <c r="H4490" s="57">
        <f>IF(Q4489&gt;SetUp!$B$56,SetUp!$B$56,Q4489)</f>
        <v>63.98641782951016</v>
      </c>
      <c r="I4490" s="57">
        <f t="shared" si="1110"/>
        <v>34.164680156973731</v>
      </c>
      <c r="J4490" s="57">
        <f>MIN(F4490,H4490,(1-EXP(-SetUp!$B$52*H4490/SetUp!$B$56))*F4490)</f>
        <v>0</v>
      </c>
      <c r="K4490" s="57">
        <f t="shared" si="1106"/>
        <v>63.98641782951016</v>
      </c>
      <c r="L4490" s="57">
        <f>IF(I4490&lt;=0,0,MIN(SetUp!$B$50*I4490^SetUp!$B$55,I4490))</f>
        <v>7.3619316872299523</v>
      </c>
      <c r="M4490" s="57">
        <f t="shared" si="1107"/>
        <v>26.802748469743779</v>
      </c>
      <c r="N4490" s="57">
        <f>IF(SetUp!$B$62=0,X4490,(B4490-E4490)*(1-(H4490/SetUp!$B$66/SetUp!$B$56)))</f>
        <v>1.1343188121657312E-3</v>
      </c>
      <c r="O4490" s="57">
        <f>K4490*SetUp!$B$65</f>
        <v>0</v>
      </c>
      <c r="P4490" s="57">
        <f>MIN(SetUp!$B$54*L4490^SetUp!$B$51,L4490)</f>
        <v>3.6522913574720226</v>
      </c>
      <c r="Q4490" s="57">
        <f t="shared" si="1108"/>
        <v>63.987552148322322</v>
      </c>
      <c r="R4490" s="57">
        <f>IF((H4490+N4490-O4490)&gt;SetUp!$B$56,T4489+H4490+N4490-O4490-SetUp!$B$56,T4489)</f>
        <v>0</v>
      </c>
      <c r="S4490" s="57">
        <f>R4490*SetUp!$B$65</f>
        <v>0</v>
      </c>
      <c r="T4490" s="57">
        <f>IF((R4490-S4490)&lt;SetUp!$B$53,R4490-S4490,SetUp!$B$53)</f>
        <v>0</v>
      </c>
      <c r="U4490" s="57">
        <f t="shared" si="1109"/>
        <v>26.802748469743779</v>
      </c>
      <c r="V4490" s="57">
        <f>(L4490-P4490)/1000*SetUp!$B$13*1000000/SetUp!$B$48</f>
        <v>210.99574676272687</v>
      </c>
      <c r="W4490" s="57">
        <f t="shared" si="1111"/>
        <v>0</v>
      </c>
      <c r="X4490" s="57">
        <f>MAX((SetUp!$B$56*(1-($H4490/SetUp!$B$56)^2)*TANH(($B4490-$D4490)/SetUp!$B$56))/(1+$H4490/SetUp!$B$56*TANH(($B4490-$D4490)/SetUp!$B$56)),0)</f>
        <v>1.1343188121657312E-3</v>
      </c>
    </row>
    <row r="4491" spans="1:24" x14ac:dyDescent="0.3">
      <c r="A4491" s="64">
        <v>31153</v>
      </c>
      <c r="B4491" s="57">
        <v>5.5869999999999997</v>
      </c>
      <c r="C4491" s="57">
        <v>206.82499999999999</v>
      </c>
      <c r="D4491" s="57">
        <v>4.2549999999999999</v>
      </c>
      <c r="E4491" s="57">
        <f t="shared" si="1103"/>
        <v>4.2549999999999999</v>
      </c>
      <c r="F4491" s="57">
        <f t="shared" si="1104"/>
        <v>0</v>
      </c>
      <c r="G4491" s="57">
        <f t="shared" si="1105"/>
        <v>1.3314925412616034</v>
      </c>
      <c r="H4491" s="57">
        <f>IF(Q4490&gt;SetUp!$B$56,SetUp!$B$56,Q4490)</f>
        <v>63.987552148322322</v>
      </c>
      <c r="I4491" s="57">
        <f t="shared" si="1110"/>
        <v>28.134241011005383</v>
      </c>
      <c r="J4491" s="57">
        <f>MIN(F4491,H4491,(1-EXP(-SetUp!$B$52*H4491/SetUp!$B$56))*F4491)</f>
        <v>0</v>
      </c>
      <c r="K4491" s="57">
        <f t="shared" si="1106"/>
        <v>63.987552148322322</v>
      </c>
      <c r="L4491" s="57">
        <f>IF(I4491&lt;=0,0,MIN(SetUp!$B$50*I4491^SetUp!$B$55,I4491))</f>
        <v>5.3262497101713917</v>
      </c>
      <c r="M4491" s="57">
        <f t="shared" si="1107"/>
        <v>22.80799130083399</v>
      </c>
      <c r="N4491" s="57">
        <f>IF(SetUp!$B$62=0,X4491,(B4491-E4491)*(1-(H4491/SetUp!$B$66/SetUp!$B$56)))</f>
        <v>5.0745873839632609E-4</v>
      </c>
      <c r="O4491" s="57">
        <f>K4491*SetUp!$B$65</f>
        <v>0</v>
      </c>
      <c r="P4491" s="57">
        <f>MIN(SetUp!$B$54*L4491^SetUp!$B$51,L4491)</f>
        <v>2.6569692358902999</v>
      </c>
      <c r="Q4491" s="57">
        <f t="shared" si="1108"/>
        <v>63.98805960706072</v>
      </c>
      <c r="R4491" s="57">
        <f>IF((H4491+N4491-O4491)&gt;SetUp!$B$56,T4490+H4491+N4491-O4491-SetUp!$B$56,T4490)</f>
        <v>0</v>
      </c>
      <c r="S4491" s="57">
        <f>R4491*SetUp!$B$65</f>
        <v>0</v>
      </c>
      <c r="T4491" s="57">
        <f>IF((R4491-S4491)&lt;SetUp!$B$53,R4491-S4491,SetUp!$B$53)</f>
        <v>0</v>
      </c>
      <c r="U4491" s="57">
        <f t="shared" si="1109"/>
        <v>22.80799130083399</v>
      </c>
      <c r="V4491" s="57">
        <f>(L4491-P4491)/1000*SetUp!$B$13*1000000/SetUp!$B$48</f>
        <v>151.82248868500318</v>
      </c>
      <c r="W4491" s="57">
        <f t="shared" si="1111"/>
        <v>0</v>
      </c>
      <c r="X4491" s="57">
        <f>MAX((SetUp!$B$56*(1-($H4491/SetUp!$B$56)^2)*TANH(($B4491-$D4491)/SetUp!$B$56))/(1+$H4491/SetUp!$B$56*TANH(($B4491-$D4491)/SetUp!$B$56)),0)</f>
        <v>5.0745873839632609E-4</v>
      </c>
    </row>
    <row r="4492" spans="1:24" x14ac:dyDescent="0.3">
      <c r="A4492" s="64">
        <v>31154</v>
      </c>
      <c r="B4492" s="57">
        <v>3.9670000000000001</v>
      </c>
      <c r="C4492" s="57">
        <v>151.59800000000001</v>
      </c>
      <c r="D4492" s="57">
        <v>4.2549999999999999</v>
      </c>
      <c r="E4492" s="57">
        <f t="shared" si="1103"/>
        <v>3.9670000000000001</v>
      </c>
      <c r="F4492" s="57">
        <f t="shared" si="1104"/>
        <v>0.28799999999999981</v>
      </c>
      <c r="G4492" s="57">
        <f t="shared" si="1105"/>
        <v>0</v>
      </c>
      <c r="H4492" s="57">
        <f>IF(Q4491&gt;SetUp!$B$56,SetUp!$B$56,Q4491)</f>
        <v>63.98805960706072</v>
      </c>
      <c r="I4492" s="57">
        <f t="shared" si="1110"/>
        <v>22.80799130083399</v>
      </c>
      <c r="J4492" s="57">
        <f>MIN(F4492,H4492,(1-EXP(-SetUp!$B$52*H4492/SetUp!$B$56))*F4492)</f>
        <v>0.28798690040327307</v>
      </c>
      <c r="K4492" s="57">
        <f t="shared" si="1106"/>
        <v>63.700072706657444</v>
      </c>
      <c r="L4492" s="57">
        <f>IF(I4492&lt;=0,0,MIN(SetUp!$B$50*I4492^SetUp!$B$55,I4492))</f>
        <v>3.7541179670212017</v>
      </c>
      <c r="M4492" s="57">
        <f t="shared" si="1107"/>
        <v>19.053873333812788</v>
      </c>
      <c r="N4492" s="57">
        <f>IF(SetUp!$B$62=0,X4492,(B4492-E4492)*(1-(H4492/SetUp!$B$66/SetUp!$B$56)))</f>
        <v>0</v>
      </c>
      <c r="O4492" s="57">
        <f>K4492*SetUp!$B$65</f>
        <v>0</v>
      </c>
      <c r="P4492" s="57">
        <f>MIN(SetUp!$B$54*L4492^SetUp!$B$51,L4492)</f>
        <v>1.883897457030272</v>
      </c>
      <c r="Q4492" s="57">
        <f t="shared" si="1108"/>
        <v>63.700072706657444</v>
      </c>
      <c r="R4492" s="57">
        <f>IF((H4492+N4492-O4492)&gt;SetUp!$B$56,T4491+H4492+N4492-O4492-SetUp!$B$56,T4491)</f>
        <v>0</v>
      </c>
      <c r="S4492" s="57">
        <f>R4492*SetUp!$B$65</f>
        <v>0</v>
      </c>
      <c r="T4492" s="57">
        <f>IF((R4492-S4492)&lt;SetUp!$B$53,R4492-S4492,SetUp!$B$53)</f>
        <v>0</v>
      </c>
      <c r="U4492" s="57">
        <f t="shared" si="1109"/>
        <v>19.053873333812788</v>
      </c>
      <c r="V4492" s="57">
        <f>(L4492-P4492)/1000*SetUp!$B$13*1000000/SetUp!$B$48</f>
        <v>106.37380932890979</v>
      </c>
      <c r="W4492" s="57">
        <f t="shared" si="1111"/>
        <v>-9.7699626167013776E-15</v>
      </c>
      <c r="X4492" s="57">
        <f>MAX((SetUp!$B$56*(1-($H4492/SetUp!$B$56)^2)*TANH(($B4492-$D4492)/SetUp!$B$56))/(1+$H4492/SetUp!$B$56*TANH(($B4492-$D4492)/SetUp!$B$56)),0)</f>
        <v>0</v>
      </c>
    </row>
    <row r="4493" spans="1:24" x14ac:dyDescent="0.3">
      <c r="A4493" s="64">
        <v>31155</v>
      </c>
      <c r="B4493" s="57">
        <v>0.755</v>
      </c>
      <c r="C4493" s="57">
        <v>121.02500000000001</v>
      </c>
      <c r="D4493" s="57">
        <v>4.2549999999999999</v>
      </c>
      <c r="E4493" s="57">
        <f t="shared" si="1103"/>
        <v>0.755</v>
      </c>
      <c r="F4493" s="57">
        <f t="shared" si="1104"/>
        <v>3.5</v>
      </c>
      <c r="G4493" s="57">
        <f t="shared" si="1105"/>
        <v>0</v>
      </c>
      <c r="H4493" s="57">
        <f>IF(Q4492&gt;SetUp!$B$56,SetUp!$B$56,Q4492)</f>
        <v>63.700072706657444</v>
      </c>
      <c r="I4493" s="57">
        <f t="shared" si="1110"/>
        <v>19.053873333812788</v>
      </c>
      <c r="J4493" s="57">
        <f>MIN(F4493,H4493,(1-EXP(-SetUp!$B$52*H4493/SetUp!$B$56))*F4493)</f>
        <v>3.4998334763791967</v>
      </c>
      <c r="K4493" s="57">
        <f t="shared" si="1106"/>
        <v>60.20023923027825</v>
      </c>
      <c r="L4493" s="57">
        <f>IF(I4493&lt;=0,0,MIN(SetUp!$B$50*I4493^SetUp!$B$55,I4493))</f>
        <v>2.7818581050487485</v>
      </c>
      <c r="M4493" s="57">
        <f t="shared" si="1107"/>
        <v>16.27201522876404</v>
      </c>
      <c r="N4493" s="57">
        <f>IF(SetUp!$B$62=0,X4493,(B4493-E4493)*(1-(H4493/SetUp!$B$66/SetUp!$B$56)))</f>
        <v>0</v>
      </c>
      <c r="O4493" s="57">
        <f>K4493*SetUp!$B$65</f>
        <v>0</v>
      </c>
      <c r="P4493" s="57">
        <f>MIN(SetUp!$B$54*L4493^SetUp!$B$51,L4493)</f>
        <v>1.4031329070199035</v>
      </c>
      <c r="Q4493" s="57">
        <f t="shared" si="1108"/>
        <v>60.20023923027825</v>
      </c>
      <c r="R4493" s="57">
        <f>IF((H4493+N4493-O4493)&gt;SetUp!$B$56,T4492+H4493+N4493-O4493-SetUp!$B$56,T4492)</f>
        <v>0</v>
      </c>
      <c r="S4493" s="57">
        <f>R4493*SetUp!$B$65</f>
        <v>0</v>
      </c>
      <c r="T4493" s="57">
        <f>IF((R4493-S4493)&lt;SetUp!$B$53,R4493-S4493,SetUp!$B$53)</f>
        <v>0</v>
      </c>
      <c r="U4493" s="57">
        <f t="shared" si="1109"/>
        <v>16.27201522876404</v>
      </c>
      <c r="V4493" s="57">
        <f>(L4493-P4493)/1000*SetUp!$B$13*1000000/SetUp!$B$48</f>
        <v>78.41869477348159</v>
      </c>
      <c r="W4493" s="57">
        <f t="shared" si="1111"/>
        <v>0</v>
      </c>
      <c r="X4493" s="57">
        <f>MAX((SetUp!$B$56*(1-($H4493/SetUp!$B$56)^2)*TANH(($B4493-$D4493)/SetUp!$B$56))/(1+$H4493/SetUp!$B$56*TANH(($B4493-$D4493)/SetUp!$B$56)),0)</f>
        <v>0</v>
      </c>
    </row>
    <row r="4494" spans="1:24" x14ac:dyDescent="0.3">
      <c r="A4494" s="64">
        <v>31156</v>
      </c>
      <c r="B4494" s="57">
        <v>1.427</v>
      </c>
      <c r="C4494" s="57">
        <v>81.858999999999995</v>
      </c>
      <c r="D4494" s="57">
        <v>4.2549999999999999</v>
      </c>
      <c r="E4494" s="57">
        <f t="shared" si="1103"/>
        <v>1.427</v>
      </c>
      <c r="F4494" s="57">
        <f t="shared" si="1104"/>
        <v>2.8279999999999998</v>
      </c>
      <c r="G4494" s="57">
        <f t="shared" si="1105"/>
        <v>0</v>
      </c>
      <c r="H4494" s="57">
        <f>IF(Q4493&gt;SetUp!$B$56,SetUp!$B$56,Q4493)</f>
        <v>60.20023923027825</v>
      </c>
      <c r="I4494" s="57">
        <f t="shared" si="1110"/>
        <v>16.27201522876404</v>
      </c>
      <c r="J4494" s="57">
        <f>MIN(F4494,H4494,(1-EXP(-SetUp!$B$52*H4494/SetUp!$B$56))*F4494)</f>
        <v>2.827767522620861</v>
      </c>
      <c r="K4494" s="57">
        <f t="shared" si="1106"/>
        <v>57.37247170765739</v>
      </c>
      <c r="L4494" s="57">
        <f>IF(I4494&lt;=0,0,MIN(SetUp!$B$50*I4494^SetUp!$B$55,I4494))</f>
        <v>2.1384466557647741</v>
      </c>
      <c r="M4494" s="57">
        <f t="shared" si="1107"/>
        <v>14.133568572999266</v>
      </c>
      <c r="N4494" s="57">
        <f>IF(SetUp!$B$62=0,X4494,(B4494-E4494)*(1-(H4494/SetUp!$B$66/SetUp!$B$56)))</f>
        <v>0</v>
      </c>
      <c r="O4494" s="57">
        <f>K4494*SetUp!$B$65</f>
        <v>0</v>
      </c>
      <c r="P4494" s="57">
        <f>MIN(SetUp!$B$54*L4494^SetUp!$B$51,L4494)</f>
        <v>1.0834419326678224</v>
      </c>
      <c r="Q4494" s="57">
        <f t="shared" si="1108"/>
        <v>57.37247170765739</v>
      </c>
      <c r="R4494" s="57">
        <f>IF((H4494+N4494-O4494)&gt;SetUp!$B$56,T4493+H4494+N4494-O4494-SetUp!$B$56,T4493)</f>
        <v>0</v>
      </c>
      <c r="S4494" s="57">
        <f>R4494*SetUp!$B$65</f>
        <v>0</v>
      </c>
      <c r="T4494" s="57">
        <f>IF((R4494-S4494)&lt;SetUp!$B$53,R4494-S4494,SetUp!$B$53)</f>
        <v>0</v>
      </c>
      <c r="U4494" s="57">
        <f t="shared" si="1109"/>
        <v>14.133568572999266</v>
      </c>
      <c r="V4494" s="57">
        <f>(L4494-P4494)/1000*SetUp!$B$13*1000000/SetUp!$B$48</f>
        <v>60.006224215966228</v>
      </c>
      <c r="W4494" s="57">
        <f t="shared" si="1111"/>
        <v>7.9936057773011271E-15</v>
      </c>
      <c r="X4494" s="57">
        <f>MAX((SetUp!$B$56*(1-($H4494/SetUp!$B$56)^2)*TANH(($B4494-$D4494)/SetUp!$B$56))/(1+$H4494/SetUp!$B$56*TANH(($B4494-$D4494)/SetUp!$B$56)),0)</f>
        <v>0</v>
      </c>
    </row>
    <row r="4495" spans="1:24" x14ac:dyDescent="0.3">
      <c r="A4495" s="64">
        <v>31157</v>
      </c>
      <c r="B4495" s="57">
        <v>2.96</v>
      </c>
      <c r="C4495" s="57">
        <v>64.817999999999998</v>
      </c>
      <c r="D4495" s="57">
        <v>4.2549999999999999</v>
      </c>
      <c r="E4495" s="57">
        <f t="shared" si="1103"/>
        <v>2.96</v>
      </c>
      <c r="F4495" s="57">
        <f t="shared" si="1104"/>
        <v>1.2949999999999999</v>
      </c>
      <c r="G4495" s="57">
        <f t="shared" si="1105"/>
        <v>0</v>
      </c>
      <c r="H4495" s="57">
        <f>IF(Q4494&gt;SetUp!$B$56,SetUp!$B$56,Q4494)</f>
        <v>57.37247170765739</v>
      </c>
      <c r="I4495" s="57">
        <f t="shared" si="1110"/>
        <v>14.133568572999266</v>
      </c>
      <c r="J4495" s="57">
        <f>MIN(F4495,H4495,(1-EXP(-SetUp!$B$52*H4495/SetUp!$B$56))*F4495)</f>
        <v>1.2948344004459862</v>
      </c>
      <c r="K4495" s="57">
        <f t="shared" si="1106"/>
        <v>56.077637307211404</v>
      </c>
      <c r="L4495" s="57">
        <f>IF(I4495&lt;=0,0,MIN(SetUp!$B$50*I4495^SetUp!$B$55,I4495))</f>
        <v>1.6908921255599487</v>
      </c>
      <c r="M4495" s="57">
        <f t="shared" si="1107"/>
        <v>12.442676447439318</v>
      </c>
      <c r="N4495" s="57">
        <f>IF(SetUp!$B$62=0,X4495,(B4495-E4495)*(1-(H4495/SetUp!$B$66/SetUp!$B$56)))</f>
        <v>0</v>
      </c>
      <c r="O4495" s="57">
        <f>K4495*SetUp!$B$65</f>
        <v>0</v>
      </c>
      <c r="P4495" s="57">
        <f>MIN(SetUp!$B$54*L4495^SetUp!$B$51,L4495)</f>
        <v>0.86011800536401506</v>
      </c>
      <c r="Q4495" s="57">
        <f t="shared" si="1108"/>
        <v>56.077637307211404</v>
      </c>
      <c r="R4495" s="57">
        <f>IF((H4495+N4495-O4495)&gt;SetUp!$B$56,T4494+H4495+N4495-O4495-SetUp!$B$56,T4494)</f>
        <v>0</v>
      </c>
      <c r="S4495" s="57">
        <f>R4495*SetUp!$B$65</f>
        <v>0</v>
      </c>
      <c r="T4495" s="57">
        <f>IF((R4495-S4495)&lt;SetUp!$B$53,R4495-S4495,SetUp!$B$53)</f>
        <v>0</v>
      </c>
      <c r="U4495" s="57">
        <f t="shared" si="1109"/>
        <v>12.442676447439318</v>
      </c>
      <c r="V4495" s="57">
        <f>(L4495-P4495)/1000*SetUp!$B$13*1000000/SetUp!$B$48</f>
        <v>47.252507062679811</v>
      </c>
      <c r="W4495" s="57">
        <f t="shared" si="1111"/>
        <v>-5.773159728050814E-15</v>
      </c>
      <c r="X4495" s="57">
        <f>MAX((SetUp!$B$56*(1-($H4495/SetUp!$B$56)^2)*TANH(($B4495-$D4495)/SetUp!$B$56))/(1+$H4495/SetUp!$B$56*TANH(($B4495-$D4495)/SetUp!$B$56)),0)</f>
        <v>0</v>
      </c>
    </row>
    <row r="4496" spans="1:24" x14ac:dyDescent="0.3">
      <c r="A4496" s="64">
        <v>31158</v>
      </c>
      <c r="B4496" s="57">
        <v>2.4009999999999998</v>
      </c>
      <c r="C4496" s="57">
        <v>55.314999999999998</v>
      </c>
      <c r="D4496" s="57">
        <v>4.2549999999999999</v>
      </c>
      <c r="E4496" s="57">
        <f t="shared" si="1103"/>
        <v>2.4009999999999998</v>
      </c>
      <c r="F4496" s="57">
        <f t="shared" si="1104"/>
        <v>1.8540000000000001</v>
      </c>
      <c r="G4496" s="57">
        <f t="shared" si="1105"/>
        <v>0</v>
      </c>
      <c r="H4496" s="57">
        <f>IF(Q4495&gt;SetUp!$B$56,SetUp!$B$56,Q4495)</f>
        <v>56.077637307211404</v>
      </c>
      <c r="I4496" s="57">
        <f t="shared" si="1110"/>
        <v>12.442676447439318</v>
      </c>
      <c r="J4496" s="57">
        <f>MIN(F4496,H4496,(1-EXP(-SetUp!$B$52*H4496/SetUp!$B$56))*F4496)</f>
        <v>1.8537097550574815</v>
      </c>
      <c r="K4496" s="57">
        <f t="shared" si="1106"/>
        <v>54.223927552153924</v>
      </c>
      <c r="L4496" s="57">
        <f>IF(I4496&lt;=0,0,MIN(SetUp!$B$50*I4496^SetUp!$B$55,I4496))</f>
        <v>1.3673694248032608</v>
      </c>
      <c r="M4496" s="57">
        <f t="shared" si="1107"/>
        <v>11.075307022636057</v>
      </c>
      <c r="N4496" s="57">
        <f>IF(SetUp!$B$62=0,X4496,(B4496-E4496)*(1-(H4496/SetUp!$B$66/SetUp!$B$56)))</f>
        <v>0</v>
      </c>
      <c r="O4496" s="57">
        <f>K4496*SetUp!$B$65</f>
        <v>0</v>
      </c>
      <c r="P4496" s="57">
        <f>MIN(SetUp!$B$54*L4496^SetUp!$B$51,L4496)</f>
        <v>0.69806684586377366</v>
      </c>
      <c r="Q4496" s="57">
        <f t="shared" si="1108"/>
        <v>54.223927552153924</v>
      </c>
      <c r="R4496" s="57">
        <f>IF((H4496+N4496-O4496)&gt;SetUp!$B$56,T4495+H4496+N4496-O4496-SetUp!$B$56,T4495)</f>
        <v>0</v>
      </c>
      <c r="S4496" s="57">
        <f>R4496*SetUp!$B$65</f>
        <v>0</v>
      </c>
      <c r="T4496" s="57">
        <f>IF((R4496-S4496)&lt;SetUp!$B$53,R4496-S4496,SetUp!$B$53)</f>
        <v>0</v>
      </c>
      <c r="U4496" s="57">
        <f t="shared" si="1109"/>
        <v>11.075307022636057</v>
      </c>
      <c r="V4496" s="57">
        <f>(L4496-P4496)/1000*SetUp!$B$13*1000000/SetUp!$B$48</f>
        <v>38.068379923713863</v>
      </c>
      <c r="W4496" s="57">
        <f t="shared" si="1111"/>
        <v>-2.2204460492503131E-15</v>
      </c>
      <c r="X4496" s="57">
        <f>MAX((SetUp!$B$56*(1-($H4496/SetUp!$B$56)^2)*TANH(($B4496-$D4496)/SetUp!$B$56))/(1+$H4496/SetUp!$B$56*TANH(($B4496-$D4496)/SetUp!$B$56)),0)</f>
        <v>0</v>
      </c>
    </row>
    <row r="4497" spans="1:24" x14ac:dyDescent="0.3">
      <c r="A4497" s="64">
        <v>31159</v>
      </c>
      <c r="B4497" s="57">
        <v>3.464</v>
      </c>
      <c r="C4497" s="57">
        <v>44.673999999999999</v>
      </c>
      <c r="D4497" s="57">
        <v>4.2549999999999999</v>
      </c>
      <c r="E4497" s="57">
        <f t="shared" si="1103"/>
        <v>3.464</v>
      </c>
      <c r="F4497" s="57">
        <f t="shared" si="1104"/>
        <v>0.79099999999999993</v>
      </c>
      <c r="G4497" s="57">
        <f t="shared" si="1105"/>
        <v>0</v>
      </c>
      <c r="H4497" s="57">
        <f>IF(Q4496&gt;SetUp!$B$56,SetUp!$B$56,Q4496)</f>
        <v>54.223927552153924</v>
      </c>
      <c r="I4497" s="57">
        <f t="shared" si="1110"/>
        <v>11.075307022636057</v>
      </c>
      <c r="J4497" s="57">
        <f>MIN(F4497,H4497,(1-EXP(-SetUp!$B$52*H4497/SetUp!$B$56))*F4497)</f>
        <v>0.79083456728326851</v>
      </c>
      <c r="K4497" s="57">
        <f t="shared" si="1106"/>
        <v>53.433092984870655</v>
      </c>
      <c r="L4497" s="57">
        <f>IF(I4497&lt;=0,0,MIN(SetUp!$B$50*I4497^SetUp!$B$55,I4497))</f>
        <v>1.1262180275852542</v>
      </c>
      <c r="M4497" s="57">
        <f t="shared" si="1107"/>
        <v>9.9490889950508024</v>
      </c>
      <c r="N4497" s="57">
        <f>IF(SetUp!$B$62=0,X4497,(B4497-E4497)*(1-(H4497/SetUp!$B$66/SetUp!$B$56)))</f>
        <v>0</v>
      </c>
      <c r="O4497" s="57">
        <f>K4497*SetUp!$B$65</f>
        <v>0</v>
      </c>
      <c r="P4497" s="57">
        <f>MIN(SetUp!$B$54*L4497^SetUp!$B$51,L4497)</f>
        <v>0.57685558844491358</v>
      </c>
      <c r="Q4497" s="57">
        <f t="shared" si="1108"/>
        <v>53.433092984870655</v>
      </c>
      <c r="R4497" s="57">
        <f>IF((H4497+N4497-O4497)&gt;SetUp!$B$56,T4496+H4497+N4497-O4497-SetUp!$B$56,T4496)</f>
        <v>0</v>
      </c>
      <c r="S4497" s="57">
        <f>R4497*SetUp!$B$65</f>
        <v>0</v>
      </c>
      <c r="T4497" s="57">
        <f>IF((R4497-S4497)&lt;SetUp!$B$53,R4497-S4497,SetUp!$B$53)</f>
        <v>0</v>
      </c>
      <c r="U4497" s="57">
        <f t="shared" si="1109"/>
        <v>9.9490889950508024</v>
      </c>
      <c r="V4497" s="57">
        <f>(L4497-P4497)/1000*SetUp!$B$13*1000000/SetUp!$B$48</f>
        <v>31.246462671860456</v>
      </c>
      <c r="W4497" s="57">
        <f t="shared" si="1111"/>
        <v>-3.5527136788005009E-15</v>
      </c>
      <c r="X4497" s="57">
        <f>MAX((SetUp!$B$56*(1-($H4497/SetUp!$B$56)^2)*TANH(($B4497-$D4497)/SetUp!$B$56))/(1+$H4497/SetUp!$B$56*TANH(($B4497-$D4497)/SetUp!$B$56)),0)</f>
        <v>0</v>
      </c>
    </row>
    <row r="4498" spans="1:24" x14ac:dyDescent="0.3">
      <c r="A4498" s="64">
        <v>31160</v>
      </c>
      <c r="B4498" s="57">
        <v>10.535</v>
      </c>
      <c r="C4498" s="57">
        <v>26.076000000000001</v>
      </c>
      <c r="D4498" s="57">
        <v>4.2549999999999999</v>
      </c>
      <c r="E4498" s="57">
        <f t="shared" si="1103"/>
        <v>4.2549999999999999</v>
      </c>
      <c r="F4498" s="57">
        <f t="shared" si="1104"/>
        <v>0</v>
      </c>
      <c r="G4498" s="57">
        <f t="shared" si="1105"/>
        <v>4.5267016757132099</v>
      </c>
      <c r="H4498" s="57">
        <f>IF(Q4497&gt;SetUp!$B$56,SetUp!$B$56,Q4497)</f>
        <v>53.433092984870655</v>
      </c>
      <c r="I4498" s="57">
        <f t="shared" si="1110"/>
        <v>14.475790670764013</v>
      </c>
      <c r="J4498" s="57">
        <f>MIN(F4498,H4498,(1-EXP(-SetUp!$B$52*H4498/SetUp!$B$56))*F4498)</f>
        <v>0</v>
      </c>
      <c r="K4498" s="57">
        <f t="shared" si="1106"/>
        <v>53.433092984870655</v>
      </c>
      <c r="L4498" s="57">
        <f>IF(I4498&lt;=0,0,MIN(SetUp!$B$50*I4498^SetUp!$B$55,I4498))</f>
        <v>1.7596785558118884</v>
      </c>
      <c r="M4498" s="57">
        <f t="shared" si="1107"/>
        <v>12.716112114952125</v>
      </c>
      <c r="N4498" s="57">
        <f>IF(SetUp!$B$62=0,X4498,(B4498-E4498)*(1-(H4498/SetUp!$B$66/SetUp!$B$56)))</f>
        <v>1.7532983242867906</v>
      </c>
      <c r="O4498" s="57">
        <f>K4498*SetUp!$B$65</f>
        <v>0</v>
      </c>
      <c r="P4498" s="57">
        <f>MIN(SetUp!$B$54*L4498^SetUp!$B$51,L4498)</f>
        <v>0.89450109416973256</v>
      </c>
      <c r="Q4498" s="57">
        <f t="shared" si="1108"/>
        <v>55.186391309157443</v>
      </c>
      <c r="R4498" s="57">
        <f>IF((H4498+N4498-O4498)&gt;SetUp!$B$56,T4497+H4498+N4498-O4498-SetUp!$B$56,T4497)</f>
        <v>0</v>
      </c>
      <c r="S4498" s="57">
        <f>R4498*SetUp!$B$65</f>
        <v>0</v>
      </c>
      <c r="T4498" s="57">
        <f>IF((R4498-S4498)&lt;SetUp!$B$53,R4498-S4498,SetUp!$B$53)</f>
        <v>0</v>
      </c>
      <c r="U4498" s="57">
        <f t="shared" si="1109"/>
        <v>12.716112114952125</v>
      </c>
      <c r="V4498" s="57">
        <f>(L4498-P4498)/1000*SetUp!$B$13*1000000/SetUp!$B$48</f>
        <v>49.209289411995172</v>
      </c>
      <c r="W4498" s="57">
        <f t="shared" si="1111"/>
        <v>0</v>
      </c>
      <c r="X4498" s="57">
        <f>MAX((SetUp!$B$56*(1-($H4498/SetUp!$B$56)^2)*TANH(($B4498-$D4498)/SetUp!$B$56))/(1+$H4498/SetUp!$B$56*TANH(($B4498-$D4498)/SetUp!$B$56)),0)</f>
        <v>1.7532983242867906</v>
      </c>
    </row>
    <row r="4499" spans="1:24" x14ac:dyDescent="0.3">
      <c r="A4499" s="64">
        <v>31161</v>
      </c>
      <c r="B4499" s="57">
        <v>6.1779999999999999</v>
      </c>
      <c r="C4499" s="57">
        <v>18.247</v>
      </c>
      <c r="D4499" s="57">
        <v>4.2549999999999999</v>
      </c>
      <c r="E4499" s="57">
        <f t="shared" si="1103"/>
        <v>4.2549999999999999</v>
      </c>
      <c r="F4499" s="57">
        <f t="shared" si="1104"/>
        <v>0</v>
      </c>
      <c r="G4499" s="57">
        <f t="shared" si="1105"/>
        <v>1.4424223762201924</v>
      </c>
      <c r="H4499" s="57">
        <f>IF(Q4498&gt;SetUp!$B$56,SetUp!$B$56,Q4498)</f>
        <v>55.186391309157443</v>
      </c>
      <c r="I4499" s="57">
        <f t="shared" si="1110"/>
        <v>14.158534491172318</v>
      </c>
      <c r="J4499" s="57">
        <f>MIN(F4499,H4499,(1-EXP(-SetUp!$B$52*H4499/SetUp!$B$56))*F4499)</f>
        <v>0</v>
      </c>
      <c r="K4499" s="57">
        <f t="shared" si="1106"/>
        <v>55.186391309157443</v>
      </c>
      <c r="L4499" s="57">
        <f>IF(I4499&lt;=0,0,MIN(SetUp!$B$50*I4499^SetUp!$B$55,I4499))</f>
        <v>1.695873118828283</v>
      </c>
      <c r="M4499" s="57">
        <f t="shared" si="1107"/>
        <v>12.462661372344035</v>
      </c>
      <c r="N4499" s="57">
        <f>IF(SetUp!$B$62=0,X4499,(B4499-E4499)*(1-(H4499/SetUp!$B$66/SetUp!$B$56)))</f>
        <v>0.48057762377980751</v>
      </c>
      <c r="O4499" s="57">
        <f>K4499*SetUp!$B$65</f>
        <v>0</v>
      </c>
      <c r="P4499" s="57">
        <f>MIN(SetUp!$B$54*L4499^SetUp!$B$51,L4499)</f>
        <v>0.86260855655503899</v>
      </c>
      <c r="Q4499" s="57">
        <f t="shared" si="1108"/>
        <v>55.666968932937252</v>
      </c>
      <c r="R4499" s="57">
        <f>IF((H4499+N4499-O4499)&gt;SetUp!$B$56,T4498+H4499+N4499-O4499-SetUp!$B$56,T4498)</f>
        <v>0</v>
      </c>
      <c r="S4499" s="57">
        <f>R4499*SetUp!$B$65</f>
        <v>0</v>
      </c>
      <c r="T4499" s="57">
        <f>IF((R4499-S4499)&lt;SetUp!$B$53,R4499-S4499,SetUp!$B$53)</f>
        <v>0</v>
      </c>
      <c r="U4499" s="57">
        <f t="shared" si="1109"/>
        <v>12.462661372344035</v>
      </c>
      <c r="V4499" s="57">
        <f>(L4499-P4499)/1000*SetUp!$B$13*1000000/SetUp!$B$48</f>
        <v>47.394157637711615</v>
      </c>
      <c r="W4499" s="57">
        <f t="shared" si="1111"/>
        <v>-3.5527136788005009E-15</v>
      </c>
      <c r="X4499" s="57">
        <f>MAX((SetUp!$B$56*(1-($H4499/SetUp!$B$56)^2)*TANH(($B4499-$D4499)/SetUp!$B$56))/(1+$H4499/SetUp!$B$56*TANH(($B4499-$D4499)/SetUp!$B$56)),0)</f>
        <v>0.48057762377980751</v>
      </c>
    </row>
    <row r="4500" spans="1:24" x14ac:dyDescent="0.3">
      <c r="A4500" s="64">
        <v>31162</v>
      </c>
      <c r="B4500" s="57">
        <v>9.4250000000000007</v>
      </c>
      <c r="C4500" s="57">
        <v>7.782</v>
      </c>
      <c r="D4500" s="57">
        <v>4.2549999999999999</v>
      </c>
      <c r="E4500" s="57">
        <f t="shared" si="1103"/>
        <v>4.2549999999999999</v>
      </c>
      <c r="F4500" s="57">
        <f t="shared" si="1104"/>
        <v>0</v>
      </c>
      <c r="G4500" s="57">
        <f t="shared" si="1105"/>
        <v>3.9963573145850226</v>
      </c>
      <c r="H4500" s="57">
        <f>IF(Q4499&gt;SetUp!$B$56,SetUp!$B$56,Q4499)</f>
        <v>55.666968932937252</v>
      </c>
      <c r="I4500" s="57">
        <f t="shared" si="1110"/>
        <v>16.459018686929056</v>
      </c>
      <c r="J4500" s="57">
        <f>MIN(F4500,H4500,(1-EXP(-SetUp!$B$52*H4500/SetUp!$B$56))*F4500)</f>
        <v>0</v>
      </c>
      <c r="K4500" s="57">
        <f t="shared" si="1106"/>
        <v>55.666968932937252</v>
      </c>
      <c r="L4500" s="57">
        <f>IF(I4500&lt;=0,0,MIN(SetUp!$B$50*I4500^SetUp!$B$55,I4500))</f>
        <v>2.1795629405761168</v>
      </c>
      <c r="M4500" s="57">
        <f t="shared" si="1107"/>
        <v>14.279455746352939</v>
      </c>
      <c r="N4500" s="57">
        <f>IF(SetUp!$B$62=0,X4500,(B4500-E4500)*(1-(H4500/SetUp!$B$66/SetUp!$B$56)))</f>
        <v>1.173642685414978</v>
      </c>
      <c r="O4500" s="57">
        <f>K4500*SetUp!$B$65</f>
        <v>0</v>
      </c>
      <c r="P4500" s="57">
        <f>MIN(SetUp!$B$54*L4500^SetUp!$B$51,L4500)</f>
        <v>1.1039157470842231</v>
      </c>
      <c r="Q4500" s="57">
        <f t="shared" si="1108"/>
        <v>56.840611618352227</v>
      </c>
      <c r="R4500" s="57">
        <f>IF((H4500+N4500-O4500)&gt;SetUp!$B$56,T4499+H4500+N4500-O4500-SetUp!$B$56,T4499)</f>
        <v>0</v>
      </c>
      <c r="S4500" s="57">
        <f>R4500*SetUp!$B$65</f>
        <v>0</v>
      </c>
      <c r="T4500" s="57">
        <f>IF((R4500-S4500)&lt;SetUp!$B$53,R4500-S4500,SetUp!$B$53)</f>
        <v>0</v>
      </c>
      <c r="U4500" s="57">
        <f t="shared" si="1109"/>
        <v>14.279455746352939</v>
      </c>
      <c r="V4500" s="57">
        <f>(L4500-P4500)/1000*SetUp!$B$13*1000000/SetUp!$B$48</f>
        <v>61.180320103664435</v>
      </c>
      <c r="W4500" s="57">
        <f t="shared" si="1111"/>
        <v>-6.6613381477509392E-15</v>
      </c>
      <c r="X4500" s="57">
        <f>MAX((SetUp!$B$56*(1-($H4500/SetUp!$B$56)^2)*TANH(($B4500-$D4500)/SetUp!$B$56))/(1+$H4500/SetUp!$B$56*TANH(($B4500-$D4500)/SetUp!$B$56)),0)</f>
        <v>1.173642685414978</v>
      </c>
    </row>
    <row r="4501" spans="1:24" x14ac:dyDescent="0.3">
      <c r="A4501" s="64">
        <v>31163</v>
      </c>
      <c r="B4501" s="57">
        <v>9.7780000000000005</v>
      </c>
      <c r="C4501" s="57">
        <v>60.948999999999998</v>
      </c>
      <c r="D4501" s="57">
        <v>4.2549999999999999</v>
      </c>
      <c r="E4501" s="57">
        <f t="shared" si="1103"/>
        <v>4.2549999999999999</v>
      </c>
      <c r="F4501" s="57">
        <f t="shared" si="1104"/>
        <v>0</v>
      </c>
      <c r="G4501" s="57">
        <f t="shared" si="1105"/>
        <v>4.4419832464963251</v>
      </c>
      <c r="H4501" s="57">
        <f>IF(Q4500&gt;SetUp!$B$56,SetUp!$B$56,Q4500)</f>
        <v>56.840611618352227</v>
      </c>
      <c r="I4501" s="57">
        <f t="shared" si="1110"/>
        <v>18.721438992849265</v>
      </c>
      <c r="J4501" s="57">
        <f>MIN(F4501,H4501,(1-EXP(-SetUp!$B$52*H4501/SetUp!$B$56))*F4501)</f>
        <v>0</v>
      </c>
      <c r="K4501" s="57">
        <f t="shared" si="1106"/>
        <v>56.840611618352227</v>
      </c>
      <c r="L4501" s="57">
        <f>IF(I4501&lt;=0,0,MIN(SetUp!$B$50*I4501^SetUp!$B$55,I4501))</f>
        <v>2.701437325037797</v>
      </c>
      <c r="M4501" s="57">
        <f t="shared" si="1107"/>
        <v>16.020001667811467</v>
      </c>
      <c r="N4501" s="57">
        <f>IF(SetUp!$B$62=0,X4501,(B4501-E4501)*(1-(H4501/SetUp!$B$66/SetUp!$B$56)))</f>
        <v>1.0810167535036752</v>
      </c>
      <c r="O4501" s="57">
        <f>K4501*SetUp!$B$65</f>
        <v>0</v>
      </c>
      <c r="P4501" s="57">
        <f>MIN(SetUp!$B$54*L4501^SetUp!$B$51,L4501)</f>
        <v>1.3632498710644363</v>
      </c>
      <c r="Q4501" s="57">
        <f t="shared" si="1108"/>
        <v>57.921628371855903</v>
      </c>
      <c r="R4501" s="57">
        <f>IF((H4501+N4501-O4501)&gt;SetUp!$B$56,T4500+H4501+N4501-O4501-SetUp!$B$56,T4500)</f>
        <v>0</v>
      </c>
      <c r="S4501" s="57">
        <f>R4501*SetUp!$B$65</f>
        <v>0</v>
      </c>
      <c r="T4501" s="57">
        <f>IF((R4501-S4501)&lt;SetUp!$B$53,R4501-S4501,SetUp!$B$53)</f>
        <v>0</v>
      </c>
      <c r="U4501" s="57">
        <f t="shared" si="1109"/>
        <v>16.020001667811467</v>
      </c>
      <c r="V4501" s="57">
        <f>(L4501-P4501)/1000*SetUp!$B$13*1000000/SetUp!$B$48</f>
        <v>76.113001817091558</v>
      </c>
      <c r="W4501" s="57">
        <f t="shared" si="1111"/>
        <v>3.5527136788005009E-15</v>
      </c>
      <c r="X4501" s="57">
        <f>MAX((SetUp!$B$56*(1-($H4501/SetUp!$B$56)^2)*TANH(($B4501-$D4501)/SetUp!$B$56))/(1+$H4501/SetUp!$B$56*TANH(($B4501-$D4501)/SetUp!$B$56)),0)</f>
        <v>1.0810167535036752</v>
      </c>
    </row>
    <row r="4502" spans="1:24" x14ac:dyDescent="0.3">
      <c r="A4502" s="64">
        <v>31164</v>
      </c>
      <c r="B4502" s="57">
        <v>12.76</v>
      </c>
      <c r="C4502" s="57">
        <v>88.457999999999998</v>
      </c>
      <c r="D4502" s="57">
        <v>4.2549999999999999</v>
      </c>
      <c r="E4502" s="57">
        <f t="shared" si="1103"/>
        <v>4.2549999999999999</v>
      </c>
      <c r="F4502" s="57">
        <f t="shared" si="1104"/>
        <v>0</v>
      </c>
      <c r="G4502" s="57">
        <f t="shared" si="1105"/>
        <v>7.1385728810570921</v>
      </c>
      <c r="H4502" s="57">
        <f>IF(Q4501&gt;SetUp!$B$56,SetUp!$B$56,Q4501)</f>
        <v>57.921628371855903</v>
      </c>
      <c r="I4502" s="57">
        <f t="shared" si="1110"/>
        <v>23.158574548868557</v>
      </c>
      <c r="J4502" s="57">
        <f>MIN(F4502,H4502,(1-EXP(-SetUp!$B$52*H4502/SetUp!$B$56))*F4502)</f>
        <v>0</v>
      </c>
      <c r="K4502" s="57">
        <f t="shared" si="1106"/>
        <v>57.921628371855903</v>
      </c>
      <c r="L4502" s="57">
        <f>IF(I4502&lt;=0,0,MIN(SetUp!$B$50*I4502^SetUp!$B$55,I4502))</f>
        <v>3.8507845871635404</v>
      </c>
      <c r="M4502" s="57">
        <f t="shared" si="1107"/>
        <v>19.307789961705016</v>
      </c>
      <c r="N4502" s="57">
        <f>IF(SetUp!$B$62=0,X4502,(B4502-E4502)*(1-(H4502/SetUp!$B$66/SetUp!$B$56)))</f>
        <v>1.3664271189429071</v>
      </c>
      <c r="O4502" s="57">
        <f>K4502*SetUp!$B$65</f>
        <v>0</v>
      </c>
      <c r="P4502" s="57">
        <f>MIN(SetUp!$B$54*L4502^SetUp!$B$51,L4502)</f>
        <v>1.9315712623594072</v>
      </c>
      <c r="Q4502" s="57">
        <f t="shared" si="1108"/>
        <v>59.288055490798811</v>
      </c>
      <c r="R4502" s="57">
        <f>IF((H4502+N4502-O4502)&gt;SetUp!$B$56,T4501+H4502+N4502-O4502-SetUp!$B$56,T4501)</f>
        <v>0</v>
      </c>
      <c r="S4502" s="57">
        <f>R4502*SetUp!$B$65</f>
        <v>0</v>
      </c>
      <c r="T4502" s="57">
        <f>IF((R4502-S4502)&lt;SetUp!$B$53,R4502-S4502,SetUp!$B$53)</f>
        <v>0</v>
      </c>
      <c r="U4502" s="57">
        <f t="shared" si="1109"/>
        <v>19.307789961705016</v>
      </c>
      <c r="V4502" s="57">
        <f>(L4502-P4502)/1000*SetUp!$B$13*1000000/SetUp!$B$48</f>
        <v>109.16040711969737</v>
      </c>
      <c r="W4502" s="57">
        <f t="shared" si="1111"/>
        <v>-5.773159728050814E-15</v>
      </c>
      <c r="X4502" s="57">
        <f>MAX((SetUp!$B$56*(1-($H4502/SetUp!$B$56)^2)*TANH(($B4502-$D4502)/SetUp!$B$56))/(1+$H4502/SetUp!$B$56*TANH(($B4502-$D4502)/SetUp!$B$56)),0)</f>
        <v>1.3664271189429071</v>
      </c>
    </row>
    <row r="4503" spans="1:24" x14ac:dyDescent="0.3">
      <c r="A4503" s="64">
        <v>31165</v>
      </c>
      <c r="B4503" s="57">
        <v>6.7779999999999996</v>
      </c>
      <c r="C4503" s="57">
        <v>99.843000000000004</v>
      </c>
      <c r="D4503" s="57">
        <v>4.2549999999999999</v>
      </c>
      <c r="E4503" s="57">
        <f t="shared" si="1103"/>
        <v>4.2549999999999999</v>
      </c>
      <c r="F4503" s="57">
        <f t="shared" si="1104"/>
        <v>0</v>
      </c>
      <c r="G4503" s="57">
        <f t="shared" si="1105"/>
        <v>2.1779484096361794</v>
      </c>
      <c r="H4503" s="57">
        <f>IF(Q4502&gt;SetUp!$B$56,SetUp!$B$56,Q4502)</f>
        <v>59.288055490798811</v>
      </c>
      <c r="I4503" s="57">
        <f t="shared" si="1110"/>
        <v>21.485738371341196</v>
      </c>
      <c r="J4503" s="57">
        <f>MIN(F4503,H4503,(1-EXP(-SetUp!$B$52*H4503/SetUp!$B$56))*F4503)</f>
        <v>0</v>
      </c>
      <c r="K4503" s="57">
        <f t="shared" si="1106"/>
        <v>59.288055490798811</v>
      </c>
      <c r="L4503" s="57">
        <f>IF(I4503&lt;=0,0,MIN(SetUp!$B$50*I4503^SetUp!$B$55,I4503))</f>
        <v>3.3984429951494657</v>
      </c>
      <c r="M4503" s="57">
        <f t="shared" si="1107"/>
        <v>18.087295376191729</v>
      </c>
      <c r="N4503" s="57">
        <f>IF(SetUp!$B$62=0,X4503,(B4503-E4503)*(1-(H4503/SetUp!$B$66/SetUp!$B$56)))</f>
        <v>0.34505159036382044</v>
      </c>
      <c r="O4503" s="57">
        <f>K4503*SetUp!$B$65</f>
        <v>0</v>
      </c>
      <c r="P4503" s="57">
        <f>MIN(SetUp!$B$54*L4503^SetUp!$B$51,L4503)</f>
        <v>1.7083022934427303</v>
      </c>
      <c r="Q4503" s="57">
        <f t="shared" si="1108"/>
        <v>59.633107081162635</v>
      </c>
      <c r="R4503" s="57">
        <f>IF((H4503+N4503-O4503)&gt;SetUp!$B$56,T4502+H4503+N4503-O4503-SetUp!$B$56,T4502)</f>
        <v>0</v>
      </c>
      <c r="S4503" s="57">
        <f>R4503*SetUp!$B$65</f>
        <v>0</v>
      </c>
      <c r="T4503" s="57">
        <f>IF((R4503-S4503)&lt;SetUp!$B$53,R4503-S4503,SetUp!$B$53)</f>
        <v>0</v>
      </c>
      <c r="U4503" s="57">
        <f t="shared" si="1109"/>
        <v>18.087295376191729</v>
      </c>
      <c r="V4503" s="57">
        <f>(L4503-P4503)/1000*SetUp!$B$13*1000000/SetUp!$B$48</f>
        <v>96.13128707654586</v>
      </c>
      <c r="W4503" s="57">
        <f t="shared" si="1111"/>
        <v>6.6613381477509392E-15</v>
      </c>
      <c r="X4503" s="57">
        <f>MAX((SetUp!$B$56*(1-($H4503/SetUp!$B$56)^2)*TANH(($B4503-$D4503)/SetUp!$B$56))/(1+$H4503/SetUp!$B$56*TANH(($B4503-$D4503)/SetUp!$B$56)),0)</f>
        <v>0.34505159036382044</v>
      </c>
    </row>
    <row r="4504" spans="1:24" x14ac:dyDescent="0.3">
      <c r="A4504" s="64">
        <v>31166</v>
      </c>
      <c r="B4504" s="57">
        <v>7.74</v>
      </c>
      <c r="C4504" s="57">
        <v>99.843000000000004</v>
      </c>
      <c r="D4504" s="57">
        <v>4.2549999999999999</v>
      </c>
      <c r="E4504" s="57">
        <f t="shared" si="1103"/>
        <v>4.2549999999999999</v>
      </c>
      <c r="F4504" s="57">
        <f t="shared" si="1104"/>
        <v>0</v>
      </c>
      <c r="G4504" s="57">
        <f t="shared" si="1105"/>
        <v>3.048235208109213</v>
      </c>
      <c r="H4504" s="57">
        <f>IF(Q4503&gt;SetUp!$B$56,SetUp!$B$56,Q4503)</f>
        <v>59.633107081162635</v>
      </c>
      <c r="I4504" s="57">
        <f t="shared" si="1110"/>
        <v>21.135530584300941</v>
      </c>
      <c r="J4504" s="57">
        <f>MIN(F4504,H4504,(1-EXP(-SetUp!$B$52*H4504/SetUp!$B$56))*F4504)</f>
        <v>0</v>
      </c>
      <c r="K4504" s="57">
        <f t="shared" si="1106"/>
        <v>59.633107081162635</v>
      </c>
      <c r="L4504" s="57">
        <f>IF(I4504&lt;=0,0,MIN(SetUp!$B$50*I4504^SetUp!$B$55,I4504))</f>
        <v>3.3066237115360742</v>
      </c>
      <c r="M4504" s="57">
        <f t="shared" si="1107"/>
        <v>17.828906872764868</v>
      </c>
      <c r="N4504" s="57">
        <f>IF(SetUp!$B$62=0,X4504,(B4504-E4504)*(1-(H4504/SetUp!$B$66/SetUp!$B$56)))</f>
        <v>0.43676479189078721</v>
      </c>
      <c r="O4504" s="57">
        <f>K4504*SetUp!$B$65</f>
        <v>0</v>
      </c>
      <c r="P4504" s="57">
        <f>MIN(SetUp!$B$54*L4504^SetUp!$B$51,L4504)</f>
        <v>1.6629219677615177</v>
      </c>
      <c r="Q4504" s="57">
        <f t="shared" si="1108"/>
        <v>60.069871873053422</v>
      </c>
      <c r="R4504" s="57">
        <f>IF((H4504+N4504-O4504)&gt;SetUp!$B$56,T4503+H4504+N4504-O4504-SetUp!$B$56,T4503)</f>
        <v>0</v>
      </c>
      <c r="S4504" s="57">
        <f>R4504*SetUp!$B$65</f>
        <v>0</v>
      </c>
      <c r="T4504" s="57">
        <f>IF((R4504-S4504)&lt;SetUp!$B$53,R4504-S4504,SetUp!$B$53)</f>
        <v>0</v>
      </c>
      <c r="U4504" s="57">
        <f t="shared" si="1109"/>
        <v>17.828906872764868</v>
      </c>
      <c r="V4504" s="57">
        <f>(L4504-P4504)/1000*SetUp!$B$13*1000000/SetUp!$B$48</f>
        <v>93.489946747894024</v>
      </c>
      <c r="W4504" s="57">
        <f t="shared" si="1111"/>
        <v>0</v>
      </c>
      <c r="X4504" s="57">
        <f>MAX((SetUp!$B$56*(1-($H4504/SetUp!$B$56)^2)*TANH(($B4504-$D4504)/SetUp!$B$56))/(1+$H4504/SetUp!$B$56*TANH(($B4504-$D4504)/SetUp!$B$56)),0)</f>
        <v>0.43676479189078721</v>
      </c>
    </row>
    <row r="4505" spans="1:24" x14ac:dyDescent="0.3">
      <c r="A4505" s="64">
        <v>31167</v>
      </c>
      <c r="B4505" s="57">
        <v>15.010999999999999</v>
      </c>
      <c r="C4505" s="57">
        <v>68.775000000000006</v>
      </c>
      <c r="D4505" s="57">
        <v>4.2549999999999999</v>
      </c>
      <c r="E4505" s="57">
        <f t="shared" si="1103"/>
        <v>4.2549999999999999</v>
      </c>
      <c r="F4505" s="57">
        <f t="shared" si="1104"/>
        <v>0</v>
      </c>
      <c r="G4505" s="57">
        <f t="shared" si="1105"/>
        <v>9.6589127703355633</v>
      </c>
      <c r="H4505" s="57">
        <f>IF(Q4504&gt;SetUp!$B$56,SetUp!$B$56,Q4504)</f>
        <v>60.069871873053422</v>
      </c>
      <c r="I4505" s="57">
        <f t="shared" si="1110"/>
        <v>27.48781964310043</v>
      </c>
      <c r="J4505" s="57">
        <f>MIN(F4505,H4505,(1-EXP(-SetUp!$B$52*H4505/SetUp!$B$56))*F4505)</f>
        <v>0</v>
      </c>
      <c r="K4505" s="57">
        <f t="shared" si="1106"/>
        <v>60.069871873053422</v>
      </c>
      <c r="L4505" s="57">
        <f>IF(I4505&lt;=0,0,MIN(SetUp!$B$50*I4505^SetUp!$B$55,I4505))</f>
        <v>5.1238531232958895</v>
      </c>
      <c r="M4505" s="57">
        <f t="shared" si="1107"/>
        <v>22.363966519804542</v>
      </c>
      <c r="N4505" s="57">
        <f>IF(SetUp!$B$62=0,X4505,(B4505-E4505)*(1-(H4505/SetUp!$B$66/SetUp!$B$56)))</f>
        <v>1.0970872296644372</v>
      </c>
      <c r="O4505" s="57">
        <f>K4505*SetUp!$B$65</f>
        <v>0</v>
      </c>
      <c r="P4505" s="57">
        <f>MIN(SetUp!$B$54*L4505^SetUp!$B$51,L4505)</f>
        <v>2.557689952469373</v>
      </c>
      <c r="Q4505" s="57">
        <f t="shared" si="1108"/>
        <v>61.166959102717861</v>
      </c>
      <c r="R4505" s="57">
        <f>IF((H4505+N4505-O4505)&gt;SetUp!$B$56,T4504+H4505+N4505-O4505-SetUp!$B$56,T4504)</f>
        <v>0</v>
      </c>
      <c r="S4505" s="57">
        <f>R4505*SetUp!$B$65</f>
        <v>0</v>
      </c>
      <c r="T4505" s="57">
        <f>IF((R4505-S4505)&lt;SetUp!$B$53,R4505-S4505,SetUp!$B$53)</f>
        <v>0</v>
      </c>
      <c r="U4505" s="57">
        <f t="shared" si="1109"/>
        <v>22.363966519804542</v>
      </c>
      <c r="V4505" s="57">
        <f>(L4505-P4505)/1000*SetUp!$B$13*1000000/SetUp!$B$48</f>
        <v>145.95741538611099</v>
      </c>
      <c r="W4505" s="57">
        <f t="shared" si="1111"/>
        <v>0</v>
      </c>
      <c r="X4505" s="57">
        <f>MAX((SetUp!$B$56*(1-($H4505/SetUp!$B$56)^2)*TANH(($B4505-$D4505)/SetUp!$B$56))/(1+$H4505/SetUp!$B$56*TANH(($B4505-$D4505)/SetUp!$B$56)),0)</f>
        <v>1.0970872296644372</v>
      </c>
    </row>
    <row r="4506" spans="1:24" x14ac:dyDescent="0.3">
      <c r="A4506" s="64">
        <v>31168</v>
      </c>
      <c r="B4506" s="57">
        <v>1.67</v>
      </c>
      <c r="C4506" s="57">
        <v>98.037000000000006</v>
      </c>
      <c r="D4506" s="57">
        <v>3.5880000000000001</v>
      </c>
      <c r="E4506" s="57">
        <f t="shared" si="1103"/>
        <v>1.67</v>
      </c>
      <c r="F4506" s="57">
        <f t="shared" si="1104"/>
        <v>1.9180000000000001</v>
      </c>
      <c r="G4506" s="57">
        <f t="shared" si="1105"/>
        <v>0</v>
      </c>
      <c r="H4506" s="57">
        <f>IF(Q4505&gt;SetUp!$B$56,SetUp!$B$56,Q4505)</f>
        <v>61.166959102717861</v>
      </c>
      <c r="I4506" s="57">
        <f t="shared" si="1110"/>
        <v>22.363966519804542</v>
      </c>
      <c r="J4506" s="57">
        <f>MIN(F4506,H4506,(1-EXP(-SetUp!$B$52*H4506/SetUp!$B$56))*F4506)</f>
        <v>1.9178644343296931</v>
      </c>
      <c r="K4506" s="57">
        <f t="shared" si="1106"/>
        <v>59.249094668388167</v>
      </c>
      <c r="L4506" s="57">
        <f>IF(I4506&lt;=0,0,MIN(SetUp!$B$50*I4506^SetUp!$B$55,I4506))</f>
        <v>3.6331018536403681</v>
      </c>
      <c r="M4506" s="57">
        <f t="shared" si="1107"/>
        <v>18.730864666164173</v>
      </c>
      <c r="N4506" s="57">
        <f>IF(SetUp!$B$62=0,X4506,(B4506-E4506)*(1-(H4506/SetUp!$B$66/SetUp!$B$56)))</f>
        <v>0</v>
      </c>
      <c r="O4506" s="57">
        <f>K4506*SetUp!$B$65</f>
        <v>0</v>
      </c>
      <c r="P4506" s="57">
        <f>MIN(SetUp!$B$54*L4506^SetUp!$B$51,L4506)</f>
        <v>1.8241855166379357</v>
      </c>
      <c r="Q4506" s="57">
        <f t="shared" si="1108"/>
        <v>59.249094668388167</v>
      </c>
      <c r="R4506" s="57">
        <f>IF((H4506+N4506-O4506)&gt;SetUp!$B$56,T4505+H4506+N4506-O4506-SetUp!$B$56,T4505)</f>
        <v>0</v>
      </c>
      <c r="S4506" s="57">
        <f>R4506*SetUp!$B$65</f>
        <v>0</v>
      </c>
      <c r="T4506" s="57">
        <f>IF((R4506-S4506)&lt;SetUp!$B$53,R4506-S4506,SetUp!$B$53)</f>
        <v>0</v>
      </c>
      <c r="U4506" s="57">
        <f t="shared" si="1109"/>
        <v>18.730864666164173</v>
      </c>
      <c r="V4506" s="57">
        <f>(L4506-P4506)/1000*SetUp!$B$13*1000000/SetUp!$B$48</f>
        <v>102.88697001038658</v>
      </c>
      <c r="W4506" s="57">
        <f t="shared" si="1111"/>
        <v>5.3290705182007514E-15</v>
      </c>
      <c r="X4506" s="57">
        <f>MAX((SetUp!$B$56*(1-($H4506/SetUp!$B$56)^2)*TANH(($B4506-$D4506)/SetUp!$B$56))/(1+$H4506/SetUp!$B$56*TANH(($B4506-$D4506)/SetUp!$B$56)),0)</f>
        <v>0</v>
      </c>
    </row>
    <row r="4507" spans="1:24" x14ac:dyDescent="0.3">
      <c r="A4507" s="64">
        <v>31169</v>
      </c>
      <c r="B4507" s="57">
        <v>4.5250000000000004</v>
      </c>
      <c r="C4507" s="57">
        <v>143.566</v>
      </c>
      <c r="D4507" s="57">
        <v>3.5880000000000001</v>
      </c>
      <c r="E4507" s="57">
        <f t="shared" si="1103"/>
        <v>3.5880000000000001</v>
      </c>
      <c r="F4507" s="57">
        <f t="shared" si="1104"/>
        <v>0</v>
      </c>
      <c r="G4507" s="57">
        <f t="shared" si="1105"/>
        <v>0.80485147085091935</v>
      </c>
      <c r="H4507" s="57">
        <f>IF(Q4506&gt;SetUp!$B$56,SetUp!$B$56,Q4506)</f>
        <v>59.249094668388167</v>
      </c>
      <c r="I4507" s="57">
        <f t="shared" si="1110"/>
        <v>19.535716137015093</v>
      </c>
      <c r="J4507" s="57">
        <f>MIN(F4507,H4507,(1-EXP(-SetUp!$B$52*H4507/SetUp!$B$56))*F4507)</f>
        <v>0</v>
      </c>
      <c r="K4507" s="57">
        <f t="shared" si="1106"/>
        <v>59.249094668388167</v>
      </c>
      <c r="L4507" s="57">
        <f>IF(I4507&lt;=0,0,MIN(SetUp!$B$50*I4507^SetUp!$B$55,I4507))</f>
        <v>2.9000917952912948</v>
      </c>
      <c r="M4507" s="57">
        <f t="shared" si="1107"/>
        <v>16.635624341723798</v>
      </c>
      <c r="N4507" s="57">
        <f>IF(SetUp!$B$62=0,X4507,(B4507-E4507)*(1-(H4507/SetUp!$B$66/SetUp!$B$56)))</f>
        <v>0.13214852914908087</v>
      </c>
      <c r="O4507" s="57">
        <f>K4507*SetUp!$B$65</f>
        <v>0</v>
      </c>
      <c r="P4507" s="57">
        <f>MIN(SetUp!$B$54*L4507^SetUp!$B$51,L4507)</f>
        <v>1.4617330282658199</v>
      </c>
      <c r="Q4507" s="57">
        <f t="shared" si="1108"/>
        <v>59.381243197537245</v>
      </c>
      <c r="R4507" s="57">
        <f>IF((H4507+N4507-O4507)&gt;SetUp!$B$56,T4506+H4507+N4507-O4507-SetUp!$B$56,T4506)</f>
        <v>0</v>
      </c>
      <c r="S4507" s="57">
        <f>R4507*SetUp!$B$65</f>
        <v>0</v>
      </c>
      <c r="T4507" s="57">
        <f>IF((R4507-S4507)&lt;SetUp!$B$53,R4507-S4507,SetUp!$B$53)</f>
        <v>0</v>
      </c>
      <c r="U4507" s="57">
        <f t="shared" si="1109"/>
        <v>16.635624341723798</v>
      </c>
      <c r="V4507" s="57">
        <f>(L4507-P4507)/1000*SetUp!$B$13*1000000/SetUp!$B$48</f>
        <v>81.810514007717572</v>
      </c>
      <c r="W4507" s="57">
        <f t="shared" si="1111"/>
        <v>-3.5527136788005009E-15</v>
      </c>
      <c r="X4507" s="57">
        <f>MAX((SetUp!$B$56*(1-($H4507/SetUp!$B$56)^2)*TANH(($B4507-$D4507)/SetUp!$B$56))/(1+$H4507/SetUp!$B$56*TANH(($B4507-$D4507)/SetUp!$B$56)),0)</f>
        <v>0.13214852914908087</v>
      </c>
    </row>
    <row r="4508" spans="1:24" x14ac:dyDescent="0.3">
      <c r="A4508" s="64">
        <v>31170</v>
      </c>
      <c r="B4508" s="57">
        <v>9.6579999999999995</v>
      </c>
      <c r="C4508" s="57">
        <v>76.950999999999993</v>
      </c>
      <c r="D4508" s="57">
        <v>3.5880000000000001</v>
      </c>
      <c r="E4508" s="57">
        <f t="shared" si="1103"/>
        <v>3.5880000000000001</v>
      </c>
      <c r="F4508" s="57">
        <f t="shared" si="1104"/>
        <v>0</v>
      </c>
      <c r="G4508" s="57">
        <f t="shared" si="1105"/>
        <v>5.2959305310398479</v>
      </c>
      <c r="H4508" s="57">
        <f>IF(Q4507&gt;SetUp!$B$56,SetUp!$B$56,Q4507)</f>
        <v>59.381243197537245</v>
      </c>
      <c r="I4508" s="57">
        <f t="shared" si="1110"/>
        <v>21.931554872763645</v>
      </c>
      <c r="J4508" s="57">
        <f>MIN(F4508,H4508,(1-EXP(-SetUp!$B$52*H4508/SetUp!$B$56))*F4508)</f>
        <v>0</v>
      </c>
      <c r="K4508" s="57">
        <f t="shared" si="1106"/>
        <v>59.381243197537245</v>
      </c>
      <c r="L4508" s="57">
        <f>IF(I4508&lt;=0,0,MIN(SetUp!$B$50*I4508^SetUp!$B$55,I4508))</f>
        <v>3.5167801736463442</v>
      </c>
      <c r="M4508" s="57">
        <f t="shared" si="1107"/>
        <v>18.414774699117302</v>
      </c>
      <c r="N4508" s="57">
        <f>IF(SetUp!$B$62=0,X4508,(B4508-E4508)*(1-(H4508/SetUp!$B$66/SetUp!$B$56)))</f>
        <v>0.77406946896015116</v>
      </c>
      <c r="O4508" s="57">
        <f>K4508*SetUp!$B$65</f>
        <v>0</v>
      </c>
      <c r="P4508" s="57">
        <f>MIN(SetUp!$B$54*L4508^SetUp!$B$51,L4508)</f>
        <v>1.7667580166678847</v>
      </c>
      <c r="Q4508" s="57">
        <f t="shared" si="1108"/>
        <v>60.155312666497395</v>
      </c>
      <c r="R4508" s="57">
        <f>IF((H4508+N4508-O4508)&gt;SetUp!$B$56,T4507+H4508+N4508-O4508-SetUp!$B$56,T4507)</f>
        <v>0</v>
      </c>
      <c r="S4508" s="57">
        <f>R4508*SetUp!$B$65</f>
        <v>0</v>
      </c>
      <c r="T4508" s="57">
        <f>IF((R4508-S4508)&lt;SetUp!$B$53,R4508-S4508,SetUp!$B$53)</f>
        <v>0</v>
      </c>
      <c r="U4508" s="57">
        <f t="shared" si="1109"/>
        <v>18.414774699117302</v>
      </c>
      <c r="V4508" s="57">
        <f>(L4508-P4508)/1000*SetUp!$B$13*1000000/SetUp!$B$48</f>
        <v>99.537205507759595</v>
      </c>
      <c r="W4508" s="57">
        <f t="shared" si="1111"/>
        <v>0</v>
      </c>
      <c r="X4508" s="57">
        <f>MAX((SetUp!$B$56*(1-($H4508/SetUp!$B$56)^2)*TANH(($B4508-$D4508)/SetUp!$B$56))/(1+$H4508/SetUp!$B$56*TANH(($B4508-$D4508)/SetUp!$B$56)),0)</f>
        <v>0.77406946896015116</v>
      </c>
    </row>
    <row r="4509" spans="1:24" x14ac:dyDescent="0.3">
      <c r="A4509" s="64">
        <v>31171</v>
      </c>
      <c r="B4509" s="57">
        <v>5.827</v>
      </c>
      <c r="C4509" s="57">
        <v>70.787000000000006</v>
      </c>
      <c r="D4509" s="57">
        <v>3.5880000000000001</v>
      </c>
      <c r="E4509" s="57">
        <f t="shared" si="1103"/>
        <v>3.5880000000000001</v>
      </c>
      <c r="F4509" s="57">
        <f t="shared" si="1104"/>
        <v>0</v>
      </c>
      <c r="G4509" s="57">
        <f t="shared" si="1105"/>
        <v>1.9864787294338799</v>
      </c>
      <c r="H4509" s="57">
        <f>IF(Q4508&gt;SetUp!$B$56,SetUp!$B$56,Q4508)</f>
        <v>60.155312666497395</v>
      </c>
      <c r="I4509" s="57">
        <f t="shared" si="1110"/>
        <v>20.401253428551183</v>
      </c>
      <c r="J4509" s="57">
        <f>MIN(F4509,H4509,(1-EXP(-SetUp!$B$52*H4509/SetUp!$B$56))*F4509)</f>
        <v>0</v>
      </c>
      <c r="K4509" s="57">
        <f t="shared" si="1106"/>
        <v>60.155312666497395</v>
      </c>
      <c r="L4509" s="57">
        <f>IF(I4509&lt;=0,0,MIN(SetUp!$B$50*I4509^SetUp!$B$55,I4509))</f>
        <v>3.1173885482905939</v>
      </c>
      <c r="M4509" s="57">
        <f t="shared" si="1107"/>
        <v>17.283864880260587</v>
      </c>
      <c r="N4509" s="57">
        <f>IF(SetUp!$B$62=0,X4509,(B4509-E4509)*(1-(H4509/SetUp!$B$66/SetUp!$B$56)))</f>
        <v>0.25252127056611995</v>
      </c>
      <c r="O4509" s="57">
        <f>K4509*SetUp!$B$65</f>
        <v>0</v>
      </c>
      <c r="P4509" s="57">
        <f>MIN(SetUp!$B$54*L4509^SetUp!$B$51,L4509)</f>
        <v>1.569326942486247</v>
      </c>
      <c r="Q4509" s="57">
        <f t="shared" si="1108"/>
        <v>60.407833937063515</v>
      </c>
      <c r="R4509" s="57">
        <f>IF((H4509+N4509-O4509)&gt;SetUp!$B$56,T4508+H4509+N4509-O4509-SetUp!$B$56,T4508)</f>
        <v>0</v>
      </c>
      <c r="S4509" s="57">
        <f>R4509*SetUp!$B$65</f>
        <v>0</v>
      </c>
      <c r="T4509" s="57">
        <f>IF((R4509-S4509)&lt;SetUp!$B$53,R4509-S4509,SetUp!$B$53)</f>
        <v>0</v>
      </c>
      <c r="U4509" s="57">
        <f t="shared" si="1109"/>
        <v>17.283864880260587</v>
      </c>
      <c r="V4509" s="57">
        <f>(L4509-P4509)/1000*SetUp!$B$13*1000000/SetUp!$B$48</f>
        <v>88.050157297246287</v>
      </c>
      <c r="W4509" s="57">
        <f t="shared" si="1111"/>
        <v>-7.5495165674510645E-15</v>
      </c>
      <c r="X4509" s="57">
        <f>MAX((SetUp!$B$56*(1-($H4509/SetUp!$B$56)^2)*TANH(($B4509-$D4509)/SetUp!$B$56))/(1+$H4509/SetUp!$B$56*TANH(($B4509-$D4509)/SetUp!$B$56)),0)</f>
        <v>0.25252127056611995</v>
      </c>
    </row>
    <row r="4510" spans="1:24" x14ac:dyDescent="0.3">
      <c r="A4510" s="64">
        <v>31172</v>
      </c>
      <c r="B4510" s="57">
        <v>4.9290000000000003</v>
      </c>
      <c r="C4510" s="57">
        <v>48.125999999999998</v>
      </c>
      <c r="D4510" s="57">
        <v>3.5880000000000001</v>
      </c>
      <c r="E4510" s="57">
        <f t="shared" si="1103"/>
        <v>3.5880000000000001</v>
      </c>
      <c r="F4510" s="57">
        <f t="shared" si="1104"/>
        <v>0</v>
      </c>
      <c r="G4510" s="57">
        <f t="shared" si="1105"/>
        <v>1.1975483984970174</v>
      </c>
      <c r="H4510" s="57">
        <f>IF(Q4509&gt;SetUp!$B$56,SetUp!$B$56,Q4509)</f>
        <v>60.407833937063515</v>
      </c>
      <c r="I4510" s="57">
        <f t="shared" si="1110"/>
        <v>18.481413278757604</v>
      </c>
      <c r="J4510" s="57">
        <f>MIN(F4510,H4510,(1-EXP(-SetUp!$B$52*H4510/SetUp!$B$56))*F4510)</f>
        <v>0</v>
      </c>
      <c r="K4510" s="57">
        <f t="shared" si="1106"/>
        <v>60.407833937063515</v>
      </c>
      <c r="L4510" s="57">
        <f>IF(I4510&lt;=0,0,MIN(SetUp!$B$50*I4510^SetUp!$B$55,I4510))</f>
        <v>2.6439596054148136</v>
      </c>
      <c r="M4510" s="57">
        <f t="shared" si="1107"/>
        <v>15.83745367334279</v>
      </c>
      <c r="N4510" s="57">
        <f>IF(SetUp!$B$62=0,X4510,(B4510-E4510)*(1-(H4510/SetUp!$B$66/SetUp!$B$56)))</f>
        <v>0.14345160150298272</v>
      </c>
      <c r="O4510" s="57">
        <f>K4510*SetUp!$B$65</f>
        <v>0</v>
      </c>
      <c r="P4510" s="57">
        <f>MIN(SetUp!$B$54*L4510^SetUp!$B$51,L4510)</f>
        <v>1.3347326295023059</v>
      </c>
      <c r="Q4510" s="57">
        <f t="shared" si="1108"/>
        <v>60.551285538566496</v>
      </c>
      <c r="R4510" s="57">
        <f>IF((H4510+N4510-O4510)&gt;SetUp!$B$56,T4509+H4510+N4510-O4510-SetUp!$B$56,T4509)</f>
        <v>0</v>
      </c>
      <c r="S4510" s="57">
        <f>R4510*SetUp!$B$65</f>
        <v>0</v>
      </c>
      <c r="T4510" s="57">
        <f>IF((R4510-S4510)&lt;SetUp!$B$53,R4510-S4510,SetUp!$B$53)</f>
        <v>0</v>
      </c>
      <c r="U4510" s="57">
        <f t="shared" si="1109"/>
        <v>15.83745367334279</v>
      </c>
      <c r="V4510" s="57">
        <f>(L4510-P4510)/1000*SetUp!$B$13*1000000/SetUp!$B$48</f>
        <v>74.465796926084238</v>
      </c>
      <c r="W4510" s="57">
        <f t="shared" si="1111"/>
        <v>-6.6613381477509392E-15</v>
      </c>
      <c r="X4510" s="57">
        <f>MAX((SetUp!$B$56*(1-($H4510/SetUp!$B$56)^2)*TANH(($B4510-$D4510)/SetUp!$B$56))/(1+$H4510/SetUp!$B$56*TANH(($B4510-$D4510)/SetUp!$B$56)),0)</f>
        <v>0.14345160150298272</v>
      </c>
    </row>
    <row r="4511" spans="1:24" x14ac:dyDescent="0.3">
      <c r="A4511" s="64">
        <v>31173</v>
      </c>
      <c r="B4511" s="57">
        <v>5.6029999999999998</v>
      </c>
      <c r="C4511" s="57">
        <v>33.369999999999997</v>
      </c>
      <c r="D4511" s="57">
        <v>3.5880000000000001</v>
      </c>
      <c r="E4511" s="57">
        <f t="shared" si="1103"/>
        <v>3.5880000000000001</v>
      </c>
      <c r="F4511" s="57">
        <f t="shared" si="1104"/>
        <v>0</v>
      </c>
      <c r="G4511" s="57">
        <f t="shared" si="1105"/>
        <v>1.8098679625937759</v>
      </c>
      <c r="H4511" s="57">
        <f>IF(Q4510&gt;SetUp!$B$56,SetUp!$B$56,Q4510)</f>
        <v>60.551285538566496</v>
      </c>
      <c r="I4511" s="57">
        <f t="shared" si="1110"/>
        <v>17.647321635936564</v>
      </c>
      <c r="J4511" s="57">
        <f>MIN(F4511,H4511,(1-EXP(-SetUp!$B$52*H4511/SetUp!$B$56))*F4511)</f>
        <v>0</v>
      </c>
      <c r="K4511" s="57">
        <f t="shared" si="1106"/>
        <v>60.551285538566496</v>
      </c>
      <c r="L4511" s="57">
        <f>IF(I4511&lt;=0,0,MIN(SetUp!$B$50*I4511^SetUp!$B$55,I4511))</f>
        <v>2.4480907874546598</v>
      </c>
      <c r="M4511" s="57">
        <f t="shared" si="1107"/>
        <v>15.199230848481903</v>
      </c>
      <c r="N4511" s="57">
        <f>IF(SetUp!$B$62=0,X4511,(B4511-E4511)*(1-(H4511/SetUp!$B$66/SetUp!$B$56)))</f>
        <v>0.20513203740622371</v>
      </c>
      <c r="O4511" s="57">
        <f>K4511*SetUp!$B$65</f>
        <v>0</v>
      </c>
      <c r="P4511" s="57">
        <f>MIN(SetUp!$B$54*L4511^SetUp!$B$51,L4511)</f>
        <v>1.2374727491094468</v>
      </c>
      <c r="Q4511" s="57">
        <f t="shared" si="1108"/>
        <v>60.756417575972719</v>
      </c>
      <c r="R4511" s="57">
        <f>IF((H4511+N4511-O4511)&gt;SetUp!$B$56,T4510+H4511+N4511-O4511-SetUp!$B$56,T4510)</f>
        <v>0</v>
      </c>
      <c r="S4511" s="57">
        <f>R4511*SetUp!$B$65</f>
        <v>0</v>
      </c>
      <c r="T4511" s="57">
        <f>IF((R4511-S4511)&lt;SetUp!$B$53,R4511-S4511,SetUp!$B$53)</f>
        <v>0</v>
      </c>
      <c r="U4511" s="57">
        <f t="shared" si="1109"/>
        <v>15.199230848481903</v>
      </c>
      <c r="V4511" s="57">
        <f>(L4511-P4511)/1000*SetUp!$B$13*1000000/SetUp!$B$48</f>
        <v>68.857149033028762</v>
      </c>
      <c r="W4511" s="57">
        <f t="shared" si="1111"/>
        <v>0</v>
      </c>
      <c r="X4511" s="57">
        <f>MAX((SetUp!$B$56*(1-($H4511/SetUp!$B$56)^2)*TANH(($B4511-$D4511)/SetUp!$B$56))/(1+$H4511/SetUp!$B$56*TANH(($B4511-$D4511)/SetUp!$B$56)),0)</f>
        <v>0.20513203740622371</v>
      </c>
    </row>
    <row r="4512" spans="1:24" x14ac:dyDescent="0.3">
      <c r="A4512" s="64">
        <v>31174</v>
      </c>
      <c r="B4512" s="57">
        <v>2.0009999999999999</v>
      </c>
      <c r="C4512" s="57">
        <v>30.372</v>
      </c>
      <c r="D4512" s="57">
        <v>3.5880000000000001</v>
      </c>
      <c r="E4512" s="57">
        <f t="shared" si="1103"/>
        <v>2.0009999999999999</v>
      </c>
      <c r="F4512" s="57">
        <f t="shared" si="1104"/>
        <v>1.5870000000000002</v>
      </c>
      <c r="G4512" s="57">
        <f t="shared" si="1105"/>
        <v>0</v>
      </c>
      <c r="H4512" s="57">
        <f>IF(Q4511&gt;SetUp!$B$56,SetUp!$B$56,Q4511)</f>
        <v>60.756417575972719</v>
      </c>
      <c r="I4512" s="57">
        <f t="shared" si="1110"/>
        <v>15.199230848481903</v>
      </c>
      <c r="J4512" s="57">
        <f>MIN(F4512,H4512,(1-EXP(-SetUp!$B$52*H4512/SetUp!$B$56))*F4512)</f>
        <v>1.5868803984557454</v>
      </c>
      <c r="K4512" s="57">
        <f t="shared" si="1106"/>
        <v>59.169537177516972</v>
      </c>
      <c r="L4512" s="57">
        <f>IF(I4512&lt;=0,0,MIN(SetUp!$B$50*I4512^SetUp!$B$55,I4512))</f>
        <v>1.908675957779763</v>
      </c>
      <c r="M4512" s="57">
        <f t="shared" si="1107"/>
        <v>13.29055489070214</v>
      </c>
      <c r="N4512" s="57">
        <f>IF(SetUp!$B$62=0,X4512,(B4512-E4512)*(1-(H4512/SetUp!$B$66/SetUp!$B$56)))</f>
        <v>0</v>
      </c>
      <c r="O4512" s="57">
        <f>K4512*SetUp!$B$65</f>
        <v>0</v>
      </c>
      <c r="P4512" s="57">
        <f>MIN(SetUp!$B$54*L4512^SetUp!$B$51,L4512)</f>
        <v>0.96890062537690258</v>
      </c>
      <c r="Q4512" s="57">
        <f t="shared" si="1108"/>
        <v>59.169537177516972</v>
      </c>
      <c r="R4512" s="57">
        <f>IF((H4512+N4512-O4512)&gt;SetUp!$B$56,T4511+H4512+N4512-O4512-SetUp!$B$56,T4511)</f>
        <v>0</v>
      </c>
      <c r="S4512" s="57">
        <f>R4512*SetUp!$B$65</f>
        <v>0</v>
      </c>
      <c r="T4512" s="57">
        <f>IF((R4512-S4512)&lt;SetUp!$B$53,R4512-S4512,SetUp!$B$53)</f>
        <v>0</v>
      </c>
      <c r="U4512" s="57">
        <f t="shared" si="1109"/>
        <v>13.29055489070214</v>
      </c>
      <c r="V4512" s="57">
        <f>(L4512-P4512)/1000*SetUp!$B$13*1000000/SetUp!$B$48</f>
        <v>53.452243458456955</v>
      </c>
      <c r="W4512" s="57">
        <f t="shared" si="1111"/>
        <v>-2.2204460492503131E-15</v>
      </c>
      <c r="X4512" s="57">
        <f>MAX((SetUp!$B$56*(1-($H4512/SetUp!$B$56)^2)*TANH(($B4512-$D4512)/SetUp!$B$56))/(1+$H4512/SetUp!$B$56*TANH(($B4512-$D4512)/SetUp!$B$56)),0)</f>
        <v>0</v>
      </c>
    </row>
    <row r="4513" spans="1:24" x14ac:dyDescent="0.3">
      <c r="A4513" s="64">
        <v>31175</v>
      </c>
      <c r="B4513" s="57">
        <v>1.89</v>
      </c>
      <c r="C4513" s="57">
        <v>31.858000000000001</v>
      </c>
      <c r="D4513" s="57">
        <v>3.5880000000000001</v>
      </c>
      <c r="E4513" s="57">
        <f t="shared" si="1103"/>
        <v>1.89</v>
      </c>
      <c r="F4513" s="57">
        <f t="shared" si="1104"/>
        <v>1.6980000000000002</v>
      </c>
      <c r="G4513" s="57">
        <f t="shared" si="1105"/>
        <v>0</v>
      </c>
      <c r="H4513" s="57">
        <f>IF(Q4512&gt;SetUp!$B$56,SetUp!$B$56,Q4512)</f>
        <v>59.169537177516972</v>
      </c>
      <c r="I4513" s="57">
        <f t="shared" si="1110"/>
        <v>13.29055489070214</v>
      </c>
      <c r="J4513" s="57">
        <f>MIN(F4513,H4513,(1-EXP(-SetUp!$B$52*H4513/SetUp!$B$56))*F4513)</f>
        <v>1.6978360237726939</v>
      </c>
      <c r="K4513" s="57">
        <f t="shared" si="1106"/>
        <v>57.471701153744277</v>
      </c>
      <c r="L4513" s="57">
        <f>IF(I4513&lt;=0,0,MIN(SetUp!$B$50*I4513^SetUp!$B$55,I4513))</f>
        <v>1.5261645921642195</v>
      </c>
      <c r="M4513" s="57">
        <f t="shared" si="1107"/>
        <v>11.76439029853792</v>
      </c>
      <c r="N4513" s="57">
        <f>IF(SetUp!$B$62=0,X4513,(B4513-E4513)*(1-(H4513/SetUp!$B$66/SetUp!$B$56)))</f>
        <v>0</v>
      </c>
      <c r="O4513" s="57">
        <f>K4513*SetUp!$B$65</f>
        <v>0</v>
      </c>
      <c r="P4513" s="57">
        <f>MIN(SetUp!$B$54*L4513^SetUp!$B$51,L4513)</f>
        <v>0.77767974641077409</v>
      </c>
      <c r="Q4513" s="57">
        <f t="shared" si="1108"/>
        <v>57.471701153744277</v>
      </c>
      <c r="R4513" s="57">
        <f>IF((H4513+N4513-O4513)&gt;SetUp!$B$56,T4512+H4513+N4513-O4513-SetUp!$B$56,T4512)</f>
        <v>0</v>
      </c>
      <c r="S4513" s="57">
        <f>R4513*SetUp!$B$65</f>
        <v>0</v>
      </c>
      <c r="T4513" s="57">
        <f>IF((R4513-S4513)&lt;SetUp!$B$53,R4513-S4513,SetUp!$B$53)</f>
        <v>0</v>
      </c>
      <c r="U4513" s="57">
        <f t="shared" si="1109"/>
        <v>11.76439029853792</v>
      </c>
      <c r="V4513" s="57">
        <f>(L4513-P4513)/1000*SetUp!$B$13*1000000/SetUp!$B$48</f>
        <v>42.572083795691888</v>
      </c>
      <c r="W4513" s="57">
        <f t="shared" si="1111"/>
        <v>-2.4424906541753444E-15</v>
      </c>
      <c r="X4513" s="57">
        <f>MAX((SetUp!$B$56*(1-($H4513/SetUp!$B$56)^2)*TANH(($B4513-$D4513)/SetUp!$B$56))/(1+$H4513/SetUp!$B$56*TANH(($B4513-$D4513)/SetUp!$B$56)),0)</f>
        <v>0</v>
      </c>
    </row>
    <row r="4514" spans="1:24" x14ac:dyDescent="0.3">
      <c r="A4514" s="64">
        <v>31176</v>
      </c>
      <c r="B4514" s="57">
        <v>3.8180000000000001</v>
      </c>
      <c r="C4514" s="57">
        <v>64.817999999999998</v>
      </c>
      <c r="D4514" s="57">
        <v>3.5880000000000001</v>
      </c>
      <c r="E4514" s="57">
        <f t="shared" si="1103"/>
        <v>3.5880000000000001</v>
      </c>
      <c r="F4514" s="57">
        <f t="shared" si="1104"/>
        <v>0</v>
      </c>
      <c r="G4514" s="57">
        <f t="shared" si="1105"/>
        <v>0.18561442205702669</v>
      </c>
      <c r="H4514" s="57">
        <f>IF(Q4513&gt;SetUp!$B$56,SetUp!$B$56,Q4513)</f>
        <v>57.471701153744277</v>
      </c>
      <c r="I4514" s="57">
        <f t="shared" si="1110"/>
        <v>11.950004720594947</v>
      </c>
      <c r="J4514" s="57">
        <f>MIN(F4514,H4514,(1-EXP(-SetUp!$B$52*H4514/SetUp!$B$56))*F4514)</f>
        <v>0</v>
      </c>
      <c r="K4514" s="57">
        <f t="shared" si="1106"/>
        <v>57.471701153744277</v>
      </c>
      <c r="L4514" s="57">
        <f>IF(I4514&lt;=0,0,MIN(SetUp!$B$50*I4514^SetUp!$B$55,I4514))</f>
        <v>1.2783299941777149</v>
      </c>
      <c r="M4514" s="57">
        <f t="shared" si="1107"/>
        <v>10.671674726417232</v>
      </c>
      <c r="N4514" s="57">
        <f>IF(SetUp!$B$62=0,X4514,(B4514-E4514)*(1-(H4514/SetUp!$B$66/SetUp!$B$56)))</f>
        <v>4.4385577942973285E-2</v>
      </c>
      <c r="O4514" s="57">
        <f>K4514*SetUp!$B$65</f>
        <v>0</v>
      </c>
      <c r="P4514" s="57">
        <f>MIN(SetUp!$B$54*L4514^SetUp!$B$51,L4514)</f>
        <v>0.65335858826002535</v>
      </c>
      <c r="Q4514" s="57">
        <f t="shared" si="1108"/>
        <v>57.516086731687253</v>
      </c>
      <c r="R4514" s="57">
        <f>IF((H4514+N4514-O4514)&gt;SetUp!$B$56,T4513+H4514+N4514-O4514-SetUp!$B$56,T4513)</f>
        <v>0</v>
      </c>
      <c r="S4514" s="57">
        <f>R4514*SetUp!$B$65</f>
        <v>0</v>
      </c>
      <c r="T4514" s="57">
        <f>IF((R4514-S4514)&lt;SetUp!$B$53,R4514-S4514,SetUp!$B$53)</f>
        <v>0</v>
      </c>
      <c r="U4514" s="57">
        <f t="shared" si="1109"/>
        <v>10.671674726417232</v>
      </c>
      <c r="V4514" s="57">
        <f>(L4514-P4514)/1000*SetUp!$B$13*1000000/SetUp!$B$48</f>
        <v>35.54692551705115</v>
      </c>
      <c r="W4514" s="57">
        <f t="shared" si="1111"/>
        <v>7.3274719625260332E-15</v>
      </c>
      <c r="X4514" s="57">
        <f>MAX((SetUp!$B$56*(1-($H4514/SetUp!$B$56)^2)*TANH(($B4514-$D4514)/SetUp!$B$56))/(1+$H4514/SetUp!$B$56*TANH(($B4514-$D4514)/SetUp!$B$56)),0)</f>
        <v>4.4385577942973285E-2</v>
      </c>
    </row>
    <row r="4515" spans="1:24" x14ac:dyDescent="0.3">
      <c r="A4515" s="64">
        <v>31177</v>
      </c>
      <c r="B4515" s="57">
        <v>2.5630000000000002</v>
      </c>
      <c r="C4515" s="57">
        <v>27.481000000000002</v>
      </c>
      <c r="D4515" s="57">
        <v>3.5880000000000001</v>
      </c>
      <c r="E4515" s="57">
        <f t="shared" si="1103"/>
        <v>2.5630000000000002</v>
      </c>
      <c r="F4515" s="57">
        <f t="shared" si="1104"/>
        <v>1.0249999999999999</v>
      </c>
      <c r="G4515" s="57">
        <f t="shared" si="1105"/>
        <v>0</v>
      </c>
      <c r="H4515" s="57">
        <f>IF(Q4514&gt;SetUp!$B$56,SetUp!$B$56,Q4514)</f>
        <v>57.516086731687253</v>
      </c>
      <c r="I4515" s="57">
        <f t="shared" si="1110"/>
        <v>10.671674726417232</v>
      </c>
      <c r="J4515" s="57">
        <f>MIN(F4515,H4515,(1-EXP(-SetUp!$B$52*H4515/SetUp!$B$56))*F4515)</f>
        <v>1.0248718354969668</v>
      </c>
      <c r="K4515" s="57">
        <f t="shared" si="1106"/>
        <v>56.491214896190286</v>
      </c>
      <c r="L4515" s="57">
        <f>IF(I4515&lt;=0,0,MIN(SetUp!$B$50*I4515^SetUp!$B$55,I4515))</f>
        <v>1.0586453236894589</v>
      </c>
      <c r="M4515" s="57">
        <f t="shared" si="1107"/>
        <v>9.6130294027277721</v>
      </c>
      <c r="N4515" s="57">
        <f>IF(SetUp!$B$62=0,X4515,(B4515-E4515)*(1-(H4515/SetUp!$B$66/SetUp!$B$56)))</f>
        <v>0</v>
      </c>
      <c r="O4515" s="57">
        <f>K4515*SetUp!$B$65</f>
        <v>0</v>
      </c>
      <c r="P4515" s="57">
        <f>MIN(SetUp!$B$54*L4515^SetUp!$B$51,L4515)</f>
        <v>0.54281552086275298</v>
      </c>
      <c r="Q4515" s="57">
        <f t="shared" si="1108"/>
        <v>56.491214896190286</v>
      </c>
      <c r="R4515" s="57">
        <f>IF((H4515+N4515-O4515)&gt;SetUp!$B$56,T4514+H4515+N4515-O4515-SetUp!$B$56,T4514)</f>
        <v>0</v>
      </c>
      <c r="S4515" s="57">
        <f>R4515*SetUp!$B$65</f>
        <v>0</v>
      </c>
      <c r="T4515" s="57">
        <f>IF((R4515-S4515)&lt;SetUp!$B$53,R4515-S4515,SetUp!$B$53)</f>
        <v>0</v>
      </c>
      <c r="U4515" s="57">
        <f t="shared" si="1109"/>
        <v>9.6130294027277721</v>
      </c>
      <c r="V4515" s="57">
        <f>(L4515-P4515)/1000*SetUp!$B$13*1000000/SetUp!$B$48</f>
        <v>29.339204013072912</v>
      </c>
      <c r="W4515" s="57">
        <f t="shared" si="1111"/>
        <v>2.4424906541753444E-15</v>
      </c>
      <c r="X4515" s="57">
        <f>MAX((SetUp!$B$56*(1-($H4515/SetUp!$B$56)^2)*TANH(($B4515-$D4515)/SetUp!$B$56))/(1+$H4515/SetUp!$B$56*TANH(($B4515-$D4515)/SetUp!$B$56)),0)</f>
        <v>0</v>
      </c>
    </row>
    <row r="4516" spans="1:24" x14ac:dyDescent="0.3">
      <c r="A4516" s="64">
        <v>31178</v>
      </c>
      <c r="B4516" s="57">
        <v>5.6000000000000001E-2</v>
      </c>
      <c r="C4516" s="57">
        <v>30.372</v>
      </c>
      <c r="D4516" s="57">
        <v>3.5880000000000001</v>
      </c>
      <c r="E4516" s="57">
        <f t="shared" si="1103"/>
        <v>5.6000000000000001E-2</v>
      </c>
      <c r="F4516" s="57">
        <f t="shared" si="1104"/>
        <v>3.532</v>
      </c>
      <c r="G4516" s="57">
        <f t="shared" si="1105"/>
        <v>0</v>
      </c>
      <c r="H4516" s="57">
        <f>IF(Q4515&gt;SetUp!$B$56,SetUp!$B$56,Q4515)</f>
        <v>56.491214896190286</v>
      </c>
      <c r="I4516" s="57">
        <f t="shared" si="1110"/>
        <v>9.6130294027277721</v>
      </c>
      <c r="J4516" s="57">
        <f>MIN(F4516,H4516,(1-EXP(-SetUp!$B$52*H4516/SetUp!$B$56))*F4516)</f>
        <v>3.5314816646051312</v>
      </c>
      <c r="K4516" s="57">
        <f t="shared" si="1106"/>
        <v>52.959733231585155</v>
      </c>
      <c r="L4516" s="57">
        <f>IF(I4516&lt;=0,0,MIN(SetUp!$B$50*I4516^SetUp!$B$55,I4516))</f>
        <v>0.88946726382893904</v>
      </c>
      <c r="M4516" s="57">
        <f t="shared" si="1107"/>
        <v>8.7235621388988331</v>
      </c>
      <c r="N4516" s="57">
        <f>IF(SetUp!$B$62=0,X4516,(B4516-E4516)*(1-(H4516/SetUp!$B$66/SetUp!$B$56)))</f>
        <v>0</v>
      </c>
      <c r="O4516" s="57">
        <f>K4516*SetUp!$B$65</f>
        <v>0</v>
      </c>
      <c r="P4516" s="57">
        <f>MIN(SetUp!$B$54*L4516^SetUp!$B$51,L4516)</f>
        <v>0.45742320502465428</v>
      </c>
      <c r="Q4516" s="57">
        <f t="shared" si="1108"/>
        <v>52.959733231585155</v>
      </c>
      <c r="R4516" s="57">
        <f>IF((H4516+N4516-O4516)&gt;SetUp!$B$56,T4515+H4516+N4516-O4516-SetUp!$B$56,T4515)</f>
        <v>0</v>
      </c>
      <c r="S4516" s="57">
        <f>R4516*SetUp!$B$65</f>
        <v>0</v>
      </c>
      <c r="T4516" s="57">
        <f>IF((R4516-S4516)&lt;SetUp!$B$53,R4516-S4516,SetUp!$B$53)</f>
        <v>0</v>
      </c>
      <c r="U4516" s="57">
        <f t="shared" si="1109"/>
        <v>8.7235621388988331</v>
      </c>
      <c r="V4516" s="57">
        <f>(L4516-P4516)/1000*SetUp!$B$13*1000000/SetUp!$B$48</f>
        <v>24.573665023681176</v>
      </c>
      <c r="W4516" s="57">
        <f t="shared" si="1111"/>
        <v>1.8873791418627661E-15</v>
      </c>
      <c r="X4516" s="57">
        <f>MAX((SetUp!$B$56*(1-($H4516/SetUp!$B$56)^2)*TANH(($B4516-$D4516)/SetUp!$B$56))/(1+$H4516/SetUp!$B$56*TANH(($B4516-$D4516)/SetUp!$B$56)),0)</f>
        <v>0</v>
      </c>
    </row>
    <row r="4517" spans="1:24" x14ac:dyDescent="0.3">
      <c r="A4517" s="64">
        <v>31179</v>
      </c>
      <c r="B4517" s="57">
        <v>1.466</v>
      </c>
      <c r="C4517" s="57">
        <v>22.030999999999999</v>
      </c>
      <c r="D4517" s="57">
        <v>3.5880000000000001</v>
      </c>
      <c r="E4517" s="57">
        <f t="shared" si="1103"/>
        <v>1.466</v>
      </c>
      <c r="F4517" s="57">
        <f t="shared" si="1104"/>
        <v>2.1219999999999999</v>
      </c>
      <c r="G4517" s="57">
        <f t="shared" si="1105"/>
        <v>0</v>
      </c>
      <c r="H4517" s="57">
        <f>IF(Q4516&gt;SetUp!$B$56,SetUp!$B$56,Q4516)</f>
        <v>52.959733231585155</v>
      </c>
      <c r="I4517" s="57">
        <f t="shared" si="1110"/>
        <v>8.7235621388988331</v>
      </c>
      <c r="J4517" s="57">
        <f>MIN(F4517,H4517,(1-EXP(-SetUp!$B$52*H4517/SetUp!$B$56))*F4517)</f>
        <v>2.1214592747571919</v>
      </c>
      <c r="K4517" s="57">
        <f t="shared" si="1106"/>
        <v>50.838273956827962</v>
      </c>
      <c r="L4517" s="57">
        <f>IF(I4517&lt;=0,0,MIN(SetUp!$B$50*I4517^SetUp!$B$55,I4517))</f>
        <v>0.75657609655418845</v>
      </c>
      <c r="M4517" s="57">
        <f t="shared" si="1107"/>
        <v>7.9669860423446446</v>
      </c>
      <c r="N4517" s="57">
        <f>IF(SetUp!$B$62=0,X4517,(B4517-E4517)*(1-(H4517/SetUp!$B$66/SetUp!$B$56)))</f>
        <v>0</v>
      </c>
      <c r="O4517" s="57">
        <f>K4517*SetUp!$B$65</f>
        <v>0</v>
      </c>
      <c r="P4517" s="57">
        <f>MIN(SetUp!$B$54*L4517^SetUp!$B$51,L4517)</f>
        <v>0.39015429513614081</v>
      </c>
      <c r="Q4517" s="57">
        <f t="shared" si="1108"/>
        <v>50.838273956827962</v>
      </c>
      <c r="R4517" s="57">
        <f>IF((H4517+N4517-O4517)&gt;SetUp!$B$56,T4516+H4517+N4517-O4517-SetUp!$B$56,T4516)</f>
        <v>0</v>
      </c>
      <c r="S4517" s="57">
        <f>R4517*SetUp!$B$65</f>
        <v>0</v>
      </c>
      <c r="T4517" s="57">
        <f>IF((R4517-S4517)&lt;SetUp!$B$53,R4517-S4517,SetUp!$B$53)</f>
        <v>0</v>
      </c>
      <c r="U4517" s="57">
        <f t="shared" si="1109"/>
        <v>7.9669860423446446</v>
      </c>
      <c r="V4517" s="57">
        <f>(L4517-P4517)/1000*SetUp!$B$13*1000000/SetUp!$B$48</f>
        <v>20.841223069566322</v>
      </c>
      <c r="W4517" s="57">
        <f t="shared" si="1111"/>
        <v>-1.8873791418627661E-15</v>
      </c>
      <c r="X4517" s="57">
        <f>MAX((SetUp!$B$56*(1-($H4517/SetUp!$B$56)^2)*TANH(($B4517-$D4517)/SetUp!$B$56))/(1+$H4517/SetUp!$B$56*TANH(($B4517-$D4517)/SetUp!$B$56)),0)</f>
        <v>0</v>
      </c>
    </row>
    <row r="4518" spans="1:24" x14ac:dyDescent="0.3">
      <c r="A4518" s="64">
        <v>31180</v>
      </c>
      <c r="B4518" s="57">
        <v>1.647</v>
      </c>
      <c r="C4518" s="57">
        <v>15.875999999999999</v>
      </c>
      <c r="D4518" s="57">
        <v>3.5880000000000001</v>
      </c>
      <c r="E4518" s="57">
        <f t="shared" si="1103"/>
        <v>1.647</v>
      </c>
      <c r="F4518" s="57">
        <f t="shared" si="1104"/>
        <v>1.9410000000000001</v>
      </c>
      <c r="G4518" s="57">
        <f t="shared" si="1105"/>
        <v>0</v>
      </c>
      <c r="H4518" s="57">
        <f>IF(Q4517&gt;SetUp!$B$56,SetUp!$B$56,Q4517)</f>
        <v>50.838273956827962</v>
      </c>
      <c r="I4518" s="57">
        <f t="shared" si="1110"/>
        <v>7.9669860423446446</v>
      </c>
      <c r="J4518" s="57">
        <f>MIN(F4518,H4518,(1-EXP(-SetUp!$B$52*H4518/SetUp!$B$56))*F4518)</f>
        <v>1.9403110053153507</v>
      </c>
      <c r="K4518" s="57">
        <f t="shared" si="1106"/>
        <v>48.897962951512611</v>
      </c>
      <c r="L4518" s="57">
        <f>IF(I4518&lt;=0,0,MIN(SetUp!$B$50*I4518^SetUp!$B$55,I4518))</f>
        <v>0.65040860476715312</v>
      </c>
      <c r="M4518" s="57">
        <f t="shared" si="1107"/>
        <v>7.3165774375774912</v>
      </c>
      <c r="N4518" s="57">
        <f>IF(SetUp!$B$62=0,X4518,(B4518-E4518)*(1-(H4518/SetUp!$B$66/SetUp!$B$56)))</f>
        <v>0</v>
      </c>
      <c r="O4518" s="57">
        <f>K4518*SetUp!$B$65</f>
        <v>0</v>
      </c>
      <c r="P4518" s="57">
        <f>MIN(SetUp!$B$54*L4518^SetUp!$B$51,L4518)</f>
        <v>0.33626925760481602</v>
      </c>
      <c r="Q4518" s="57">
        <f t="shared" si="1108"/>
        <v>48.897962951512611</v>
      </c>
      <c r="R4518" s="57">
        <f>IF((H4518+N4518-O4518)&gt;SetUp!$B$56,T4517+H4518+N4518-O4518-SetUp!$B$56,T4517)</f>
        <v>0</v>
      </c>
      <c r="S4518" s="57">
        <f>R4518*SetUp!$B$65</f>
        <v>0</v>
      </c>
      <c r="T4518" s="57">
        <f>IF((R4518-S4518)&lt;SetUp!$B$53,R4518-S4518,SetUp!$B$53)</f>
        <v>0</v>
      </c>
      <c r="U4518" s="57">
        <f t="shared" si="1109"/>
        <v>7.3165774375774912</v>
      </c>
      <c r="V4518" s="57">
        <f>(L4518-P4518)/1000*SetUp!$B$13*1000000/SetUp!$B$48</f>
        <v>17.867518209345651</v>
      </c>
      <c r="W4518" s="57">
        <f t="shared" si="1111"/>
        <v>1.1102230246251565E-15</v>
      </c>
      <c r="X4518" s="57">
        <f>MAX((SetUp!$B$56*(1-($H4518/SetUp!$B$56)^2)*TANH(($B4518-$D4518)/SetUp!$B$56))/(1+$H4518/SetUp!$B$56*TANH(($B4518-$D4518)/SetUp!$B$56)),0)</f>
        <v>0</v>
      </c>
    </row>
    <row r="4519" spans="1:24" x14ac:dyDescent="0.3">
      <c r="A4519" s="64">
        <v>31181</v>
      </c>
      <c r="B4519" s="57">
        <v>2.9580000000000002</v>
      </c>
      <c r="C4519" s="57">
        <v>15.875999999999999</v>
      </c>
      <c r="D4519" s="57">
        <v>3.5880000000000001</v>
      </c>
      <c r="E4519" s="57">
        <f t="shared" si="1103"/>
        <v>2.9580000000000002</v>
      </c>
      <c r="F4519" s="57">
        <f t="shared" si="1104"/>
        <v>0.62999999999999989</v>
      </c>
      <c r="G4519" s="57">
        <f t="shared" si="1105"/>
        <v>0</v>
      </c>
      <c r="H4519" s="57">
        <f>IF(Q4518&gt;SetUp!$B$56,SetUp!$B$56,Q4518)</f>
        <v>48.897962951512611</v>
      </c>
      <c r="I4519" s="57">
        <f t="shared" si="1110"/>
        <v>7.3165774375774912</v>
      </c>
      <c r="J4519" s="57">
        <f>MIN(F4519,H4519,(1-EXP(-SetUp!$B$52*H4519/SetUp!$B$56))*F4519)</f>
        <v>0.62969717097049549</v>
      </c>
      <c r="K4519" s="57">
        <f t="shared" si="1106"/>
        <v>48.268265780542116</v>
      </c>
      <c r="L4519" s="57">
        <f>IF(I4519&lt;=0,0,MIN(SetUp!$B$50*I4519^SetUp!$B$55,I4519))</f>
        <v>0.56434256381569003</v>
      </c>
      <c r="M4519" s="57">
        <f t="shared" si="1107"/>
        <v>6.7522348737618012</v>
      </c>
      <c r="N4519" s="57">
        <f>IF(SetUp!$B$62=0,X4519,(B4519-E4519)*(1-(H4519/SetUp!$B$66/SetUp!$B$56)))</f>
        <v>0</v>
      </c>
      <c r="O4519" s="57">
        <f>K4519*SetUp!$B$65</f>
        <v>0</v>
      </c>
      <c r="P4519" s="57">
        <f>MIN(SetUp!$B$54*L4519^SetUp!$B$51,L4519)</f>
        <v>0.29247743641227703</v>
      </c>
      <c r="Q4519" s="57">
        <f t="shared" si="1108"/>
        <v>48.268265780542116</v>
      </c>
      <c r="R4519" s="57">
        <f>IF((H4519+N4519-O4519)&gt;SetUp!$B$56,T4518+H4519+N4519-O4519-SetUp!$B$56,T4518)</f>
        <v>0</v>
      </c>
      <c r="S4519" s="57">
        <f>R4519*SetUp!$B$65</f>
        <v>0</v>
      </c>
      <c r="T4519" s="57">
        <f>IF((R4519-S4519)&lt;SetUp!$B$53,R4519-S4519,SetUp!$B$53)</f>
        <v>0</v>
      </c>
      <c r="U4519" s="57">
        <f t="shared" si="1109"/>
        <v>6.7522348737618012</v>
      </c>
      <c r="V4519" s="57">
        <f>(L4519-P4519)/1000*SetUp!$B$13*1000000/SetUp!$B$48</f>
        <v>15.46305853833818</v>
      </c>
      <c r="W4519" s="57">
        <f t="shared" si="1111"/>
        <v>0</v>
      </c>
      <c r="X4519" s="57">
        <f>MAX((SetUp!$B$56*(1-($H4519/SetUp!$B$56)^2)*TANH(($B4519-$D4519)/SetUp!$B$56))/(1+$H4519/SetUp!$B$56*TANH(($B4519-$D4519)/SetUp!$B$56)),0)</f>
        <v>0</v>
      </c>
    </row>
    <row r="4520" spans="1:24" x14ac:dyDescent="0.3">
      <c r="A4520" s="64">
        <v>31182</v>
      </c>
      <c r="B4520" s="57">
        <v>1.2689999999999999</v>
      </c>
      <c r="C4520" s="57">
        <v>14.737</v>
      </c>
      <c r="D4520" s="57">
        <v>3.5880000000000001</v>
      </c>
      <c r="E4520" s="57">
        <f t="shared" si="1103"/>
        <v>1.2689999999999999</v>
      </c>
      <c r="F4520" s="57">
        <f t="shared" si="1104"/>
        <v>2.319</v>
      </c>
      <c r="G4520" s="57">
        <f t="shared" si="1105"/>
        <v>0</v>
      </c>
      <c r="H4520" s="57">
        <f>IF(Q4519&gt;SetUp!$B$56,SetUp!$B$56,Q4519)</f>
        <v>48.268265780542116</v>
      </c>
      <c r="I4520" s="57">
        <f t="shared" si="1110"/>
        <v>6.7522348737618012</v>
      </c>
      <c r="J4520" s="57">
        <f>MIN(F4520,H4520,(1-EXP(-SetUp!$B$52*H4520/SetUp!$B$56))*F4520)</f>
        <v>2.3177700484122634</v>
      </c>
      <c r="K4520" s="57">
        <f t="shared" si="1106"/>
        <v>45.950495732129852</v>
      </c>
      <c r="L4520" s="57">
        <f>IF(I4520&lt;=0,0,MIN(SetUp!$B$50*I4520^SetUp!$B$55,I4520))</f>
        <v>0.4936760805983722</v>
      </c>
      <c r="M4520" s="57">
        <f t="shared" si="1107"/>
        <v>6.258558793163429</v>
      </c>
      <c r="N4520" s="57">
        <f>IF(SetUp!$B$62=0,X4520,(B4520-E4520)*(1-(H4520/SetUp!$B$66/SetUp!$B$56)))</f>
        <v>0</v>
      </c>
      <c r="O4520" s="57">
        <f>K4520*SetUp!$B$65</f>
        <v>0</v>
      </c>
      <c r="P4520" s="57">
        <f>MIN(SetUp!$B$54*L4520^SetUp!$B$51,L4520)</f>
        <v>0.25643662407092888</v>
      </c>
      <c r="Q4520" s="57">
        <f t="shared" si="1108"/>
        <v>45.950495732129852</v>
      </c>
      <c r="R4520" s="57">
        <f>IF((H4520+N4520-O4520)&gt;SetUp!$B$56,T4519+H4520+N4520-O4520-SetUp!$B$56,T4519)</f>
        <v>0</v>
      </c>
      <c r="S4520" s="57">
        <f>R4520*SetUp!$B$65</f>
        <v>0</v>
      </c>
      <c r="T4520" s="57">
        <f>IF((R4520-S4520)&lt;SetUp!$B$53,R4520-S4520,SetUp!$B$53)</f>
        <v>0</v>
      </c>
      <c r="U4520" s="57">
        <f t="shared" si="1109"/>
        <v>6.258558793163429</v>
      </c>
      <c r="V4520" s="57">
        <f>(L4520-P4520)/1000*SetUp!$B$13*1000000/SetUp!$B$48</f>
        <v>13.493630606193509</v>
      </c>
      <c r="W4520" s="57">
        <f t="shared" si="1111"/>
        <v>1.3322676295501878E-15</v>
      </c>
      <c r="X4520" s="57">
        <f>MAX((SetUp!$B$56*(1-($H4520/SetUp!$B$56)^2)*TANH(($B4520-$D4520)/SetUp!$B$56))/(1+$H4520/SetUp!$B$56*TANH(($B4520-$D4520)/SetUp!$B$56)),0)</f>
        <v>0</v>
      </c>
    </row>
    <row r="4521" spans="1:24" x14ac:dyDescent="0.3">
      <c r="A4521" s="64">
        <v>31183</v>
      </c>
      <c r="B4521" s="57">
        <v>0.78600000000000003</v>
      </c>
      <c r="C4521" s="57">
        <v>14.737</v>
      </c>
      <c r="D4521" s="57">
        <v>3.5880000000000001</v>
      </c>
      <c r="E4521" s="57">
        <f t="shared" si="1103"/>
        <v>0.78600000000000003</v>
      </c>
      <c r="F4521" s="57">
        <f t="shared" si="1104"/>
        <v>2.802</v>
      </c>
      <c r="G4521" s="57">
        <f t="shared" si="1105"/>
        <v>0</v>
      </c>
      <c r="H4521" s="57">
        <f>IF(Q4520&gt;SetUp!$B$56,SetUp!$B$56,Q4520)</f>
        <v>45.950495732129852</v>
      </c>
      <c r="I4521" s="57">
        <f t="shared" si="1110"/>
        <v>6.258558793163429</v>
      </c>
      <c r="J4521" s="57">
        <f>MIN(F4521,H4521,(1-EXP(-SetUp!$B$52*H4521/SetUp!$B$56))*F4521)</f>
        <v>2.7998653050225872</v>
      </c>
      <c r="K4521" s="57">
        <f t="shared" si="1106"/>
        <v>43.150630427107266</v>
      </c>
      <c r="L4521" s="57">
        <f>IF(I4521&lt;=0,0,MIN(SetUp!$B$50*I4521^SetUp!$B$55,I4521))</f>
        <v>0.4349974839820801</v>
      </c>
      <c r="M4521" s="57">
        <f t="shared" si="1107"/>
        <v>5.8235613091813487</v>
      </c>
      <c r="N4521" s="57">
        <f>IF(SetUp!$B$62=0,X4521,(B4521-E4521)*(1-(H4521/SetUp!$B$66/SetUp!$B$56)))</f>
        <v>0</v>
      </c>
      <c r="O4521" s="57">
        <f>K4521*SetUp!$B$65</f>
        <v>0</v>
      </c>
      <c r="P4521" s="57">
        <f>MIN(SetUp!$B$54*L4521^SetUp!$B$51,L4521)</f>
        <v>0.22644336826664085</v>
      </c>
      <c r="Q4521" s="57">
        <f t="shared" si="1108"/>
        <v>43.150630427107266</v>
      </c>
      <c r="R4521" s="57">
        <f>IF((H4521+N4521-O4521)&gt;SetUp!$B$56,T4520+H4521+N4521-O4521-SetUp!$B$56,T4520)</f>
        <v>0</v>
      </c>
      <c r="S4521" s="57">
        <f>R4521*SetUp!$B$65</f>
        <v>0</v>
      </c>
      <c r="T4521" s="57">
        <f>IF((R4521-S4521)&lt;SetUp!$B$53,R4521-S4521,SetUp!$B$53)</f>
        <v>0</v>
      </c>
      <c r="U4521" s="57">
        <f t="shared" si="1109"/>
        <v>5.8235613091813487</v>
      </c>
      <c r="V4521" s="57">
        <f>(L4521-P4521)/1000*SetUp!$B$13*1000000/SetUp!$B$48</f>
        <v>11.862074884410886</v>
      </c>
      <c r="W4521" s="57">
        <f t="shared" si="1111"/>
        <v>3.8302694349567901E-15</v>
      </c>
      <c r="X4521" s="57">
        <f>MAX((SetUp!$B$56*(1-($H4521/SetUp!$B$56)^2)*TANH(($B4521-$D4521)/SetUp!$B$56))/(1+$H4521/SetUp!$B$56*TANH(($B4521-$D4521)/SetUp!$B$56)),0)</f>
        <v>0</v>
      </c>
    </row>
    <row r="4522" spans="1:24" x14ac:dyDescent="0.3">
      <c r="A4522" s="64">
        <v>31184</v>
      </c>
      <c r="B4522" s="57">
        <v>7.0999999999999994E-2</v>
      </c>
      <c r="C4522" s="57">
        <v>11.836</v>
      </c>
      <c r="D4522" s="57">
        <v>3.5880000000000001</v>
      </c>
      <c r="E4522" s="57">
        <f t="shared" si="1103"/>
        <v>7.0999999999999994E-2</v>
      </c>
      <c r="F4522" s="57">
        <f t="shared" si="1104"/>
        <v>3.5169999999999999</v>
      </c>
      <c r="G4522" s="57">
        <f t="shared" si="1105"/>
        <v>0</v>
      </c>
      <c r="H4522" s="57">
        <f>IF(Q4521&gt;SetUp!$B$56,SetUp!$B$56,Q4521)</f>
        <v>43.150630427107266</v>
      </c>
      <c r="I4522" s="57">
        <f t="shared" si="1110"/>
        <v>5.8235613091813487</v>
      </c>
      <c r="J4522" s="57">
        <f>MIN(F4522,H4522,(1-EXP(-SetUp!$B$52*H4522/SetUp!$B$56))*F4522)</f>
        <v>3.5128501274279609</v>
      </c>
      <c r="K4522" s="57">
        <f t="shared" si="1106"/>
        <v>39.637780299679306</v>
      </c>
      <c r="L4522" s="57">
        <f>IF(I4522&lt;=0,0,MIN(SetUp!$B$50*I4522^SetUp!$B$55,I4522))</f>
        <v>0.38578375656490804</v>
      </c>
      <c r="M4522" s="57">
        <f t="shared" si="1107"/>
        <v>5.4377775526164402</v>
      </c>
      <c r="N4522" s="57">
        <f>IF(SetUp!$B$62=0,X4522,(B4522-E4522)*(1-(H4522/SetUp!$B$66/SetUp!$B$56)))</f>
        <v>0</v>
      </c>
      <c r="O4522" s="57">
        <f>K4522*SetUp!$B$65</f>
        <v>0</v>
      </c>
      <c r="P4522" s="57">
        <f>MIN(SetUp!$B$54*L4522^SetUp!$B$51,L4522)</f>
        <v>0.20123515296760539</v>
      </c>
      <c r="Q4522" s="57">
        <f t="shared" si="1108"/>
        <v>39.637780299679306</v>
      </c>
      <c r="R4522" s="57">
        <f>IF((H4522+N4522-O4522)&gt;SetUp!$B$56,T4521+H4522+N4522-O4522-SetUp!$B$56,T4521)</f>
        <v>0</v>
      </c>
      <c r="S4522" s="57">
        <f>R4522*SetUp!$B$65</f>
        <v>0</v>
      </c>
      <c r="T4522" s="57">
        <f>IF((R4522-S4522)&lt;SetUp!$B$53,R4522-S4522,SetUp!$B$53)</f>
        <v>0</v>
      </c>
      <c r="U4522" s="57">
        <f t="shared" si="1109"/>
        <v>5.4377775526164402</v>
      </c>
      <c r="V4522" s="57">
        <f>(L4522-P4522)/1000*SetUp!$B$13*1000000/SetUp!$B$48</f>
        <v>10.49669697562628</v>
      </c>
      <c r="W4522" s="57">
        <f t="shared" si="1111"/>
        <v>-1.3322676295501878E-15</v>
      </c>
      <c r="X4522" s="57">
        <f>MAX((SetUp!$B$56*(1-($H4522/SetUp!$B$56)^2)*TANH(($B4522-$D4522)/SetUp!$B$56))/(1+$H4522/SetUp!$B$56*TANH(($B4522-$D4522)/SetUp!$B$56)),0)</f>
        <v>0</v>
      </c>
    </row>
    <row r="4523" spans="1:24" x14ac:dyDescent="0.3">
      <c r="A4523" s="64">
        <v>31185</v>
      </c>
      <c r="B4523" s="57">
        <v>0.45600000000000002</v>
      </c>
      <c r="C4523" s="57">
        <v>9.3350000000000009</v>
      </c>
      <c r="D4523" s="57">
        <v>3.5880000000000001</v>
      </c>
      <c r="E4523" s="57">
        <f t="shared" si="1103"/>
        <v>0.45600000000000002</v>
      </c>
      <c r="F4523" s="57">
        <f t="shared" si="1104"/>
        <v>3.1320000000000001</v>
      </c>
      <c r="G4523" s="57">
        <f t="shared" si="1105"/>
        <v>0</v>
      </c>
      <c r="H4523" s="57">
        <f>IF(Q4522&gt;SetUp!$B$56,SetUp!$B$56,Q4522)</f>
        <v>39.637780299679306</v>
      </c>
      <c r="I4523" s="57">
        <f t="shared" si="1110"/>
        <v>5.4377775526164402</v>
      </c>
      <c r="J4523" s="57">
        <f>MIN(F4523,H4523,(1-EXP(-SetUp!$B$52*H4523/SetUp!$B$56))*F4523)</f>
        <v>3.1256017540321053</v>
      </c>
      <c r="K4523" s="57">
        <f t="shared" si="1106"/>
        <v>36.512178545647203</v>
      </c>
      <c r="L4523" s="57">
        <f>IF(I4523&lt;=0,0,MIN(SetUp!$B$50*I4523^SetUp!$B$55,I4523))</f>
        <v>0.34413743208170389</v>
      </c>
      <c r="M4523" s="57">
        <f t="shared" si="1107"/>
        <v>5.0936401205347366</v>
      </c>
      <c r="N4523" s="57">
        <f>IF(SetUp!$B$62=0,X4523,(B4523-E4523)*(1-(H4523/SetUp!$B$66/SetUp!$B$56)))</f>
        <v>0</v>
      </c>
      <c r="O4523" s="57">
        <f>K4523*SetUp!$B$65</f>
        <v>0</v>
      </c>
      <c r="P4523" s="57">
        <f>MIN(SetUp!$B$54*L4523^SetUp!$B$51,L4523)</f>
        <v>0.17986050975913612</v>
      </c>
      <c r="Q4523" s="57">
        <f t="shared" si="1108"/>
        <v>36.512178545647203</v>
      </c>
      <c r="R4523" s="57">
        <f>IF((H4523+N4523-O4523)&gt;SetUp!$B$56,T4522+H4523+N4523-O4523-SetUp!$B$56,T4522)</f>
        <v>0</v>
      </c>
      <c r="S4523" s="57">
        <f>R4523*SetUp!$B$65</f>
        <v>0</v>
      </c>
      <c r="T4523" s="57">
        <f>IF((R4523-S4523)&lt;SetUp!$B$53,R4523-S4523,SetUp!$B$53)</f>
        <v>0</v>
      </c>
      <c r="U4523" s="57">
        <f t="shared" si="1109"/>
        <v>5.0936401205347366</v>
      </c>
      <c r="V4523" s="57">
        <f>(L4523-P4523)/1000*SetUp!$B$13*1000000/SetUp!$B$48</f>
        <v>9.3436907139713181</v>
      </c>
      <c r="W4523" s="57">
        <f t="shared" si="1111"/>
        <v>1.5543122344752192E-15</v>
      </c>
      <c r="X4523" s="57">
        <f>MAX((SetUp!$B$56*(1-($H4523/SetUp!$B$56)^2)*TANH(($B4523-$D4523)/SetUp!$B$56))/(1+$H4523/SetUp!$B$56*TANH(($B4523-$D4523)/SetUp!$B$56)),0)</f>
        <v>0</v>
      </c>
    </row>
    <row r="4524" spans="1:24" x14ac:dyDescent="0.3">
      <c r="A4524" s="64">
        <v>31186</v>
      </c>
      <c r="B4524" s="57">
        <v>0.34399999999999997</v>
      </c>
      <c r="C4524" s="57">
        <v>3.1219999999999999</v>
      </c>
      <c r="D4524" s="57">
        <v>3.5880000000000001</v>
      </c>
      <c r="E4524" s="57">
        <f t="shared" si="1103"/>
        <v>0.34399999999999997</v>
      </c>
      <c r="F4524" s="57">
        <f t="shared" si="1104"/>
        <v>3.2440000000000002</v>
      </c>
      <c r="G4524" s="57">
        <f t="shared" si="1105"/>
        <v>0</v>
      </c>
      <c r="H4524" s="57">
        <f>IF(Q4523&gt;SetUp!$B$56,SetUp!$B$56,Q4523)</f>
        <v>36.512178545647203</v>
      </c>
      <c r="I4524" s="57">
        <f t="shared" si="1110"/>
        <v>5.0936401205347366</v>
      </c>
      <c r="J4524" s="57">
        <f>MIN(F4524,H4524,(1-EXP(-SetUp!$B$52*H4524/SetUp!$B$56))*F4524)</f>
        <v>3.2332001254591156</v>
      </c>
      <c r="K4524" s="57">
        <f t="shared" si="1106"/>
        <v>33.278978420188089</v>
      </c>
      <c r="L4524" s="57">
        <f>IF(I4524&lt;=0,0,MIN(SetUp!$B$50*I4524^SetUp!$B$55,I4524))</f>
        <v>0.30860996628984122</v>
      </c>
      <c r="M4524" s="57">
        <f t="shared" si="1107"/>
        <v>4.785030154244895</v>
      </c>
      <c r="N4524" s="57">
        <f>IF(SetUp!$B$62=0,X4524,(B4524-E4524)*(1-(H4524/SetUp!$B$66/SetUp!$B$56)))</f>
        <v>0</v>
      </c>
      <c r="O4524" s="57">
        <f>K4524*SetUp!$B$65</f>
        <v>0</v>
      </c>
      <c r="P4524" s="57">
        <f>MIN(SetUp!$B$54*L4524^SetUp!$B$51,L4524)</f>
        <v>0.16159164081591226</v>
      </c>
      <c r="Q4524" s="57">
        <f t="shared" si="1108"/>
        <v>33.278978420188089</v>
      </c>
      <c r="R4524" s="57">
        <f>IF((H4524+N4524-O4524)&gt;SetUp!$B$56,T4523+H4524+N4524-O4524-SetUp!$B$56,T4523)</f>
        <v>0</v>
      </c>
      <c r="S4524" s="57">
        <f>R4524*SetUp!$B$65</f>
        <v>0</v>
      </c>
      <c r="T4524" s="57">
        <f>IF((R4524-S4524)&lt;SetUp!$B$53,R4524-S4524,SetUp!$B$53)</f>
        <v>0</v>
      </c>
      <c r="U4524" s="57">
        <f t="shared" si="1109"/>
        <v>4.785030154244895</v>
      </c>
      <c r="V4524" s="57">
        <f>(L4524-P4524)/1000*SetUp!$B$13*1000000/SetUp!$B$48</f>
        <v>8.3620617131907977</v>
      </c>
      <c r="W4524" s="57">
        <f t="shared" si="1111"/>
        <v>0</v>
      </c>
      <c r="X4524" s="57">
        <f>MAX((SetUp!$B$56*(1-($H4524/SetUp!$B$56)^2)*TANH(($B4524-$D4524)/SetUp!$B$56))/(1+$H4524/SetUp!$B$56*TANH(($B4524-$D4524)/SetUp!$B$56)),0)</f>
        <v>0</v>
      </c>
    </row>
    <row r="4525" spans="1:24" x14ac:dyDescent="0.3">
      <c r="A4525" s="64">
        <v>31187</v>
      </c>
      <c r="B4525" s="57">
        <v>0.504</v>
      </c>
      <c r="C4525" s="57">
        <v>6.1589999999999998</v>
      </c>
      <c r="D4525" s="57">
        <v>3.5880000000000001</v>
      </c>
      <c r="E4525" s="57">
        <f t="shared" si="1103"/>
        <v>0.504</v>
      </c>
      <c r="F4525" s="57">
        <f t="shared" si="1104"/>
        <v>3.0840000000000001</v>
      </c>
      <c r="G4525" s="57">
        <f t="shared" si="1105"/>
        <v>0</v>
      </c>
      <c r="H4525" s="57">
        <f>IF(Q4524&gt;SetUp!$B$56,SetUp!$B$56,Q4524)</f>
        <v>33.278978420188089</v>
      </c>
      <c r="I4525" s="57">
        <f t="shared" si="1110"/>
        <v>4.785030154244895</v>
      </c>
      <c r="J4525" s="57">
        <f>MIN(F4525,H4525,(1-EXP(-SetUp!$B$52*H4525/SetUp!$B$56))*F4525)</f>
        <v>3.0669841994496476</v>
      </c>
      <c r="K4525" s="57">
        <f t="shared" si="1106"/>
        <v>30.21199422073844</v>
      </c>
      <c r="L4525" s="57">
        <f>IF(I4525&lt;=0,0,MIN(SetUp!$B$50*I4525^SetUp!$B$55,I4525))</f>
        <v>0.27808057278425419</v>
      </c>
      <c r="M4525" s="57">
        <f t="shared" si="1107"/>
        <v>4.5069495814606411</v>
      </c>
      <c r="N4525" s="57">
        <f>IF(SetUp!$B$62=0,X4525,(B4525-E4525)*(1-(H4525/SetUp!$B$66/SetUp!$B$56)))</f>
        <v>0</v>
      </c>
      <c r="O4525" s="57">
        <f>K4525*SetUp!$B$65</f>
        <v>0</v>
      </c>
      <c r="P4525" s="57">
        <f>MIN(SetUp!$B$54*L4525^SetUp!$B$51,L4525)</f>
        <v>0.1458643631942923</v>
      </c>
      <c r="Q4525" s="57">
        <f t="shared" si="1108"/>
        <v>30.21199422073844</v>
      </c>
      <c r="R4525" s="57">
        <f>IF((H4525+N4525-O4525)&gt;SetUp!$B$56,T4524+H4525+N4525-O4525-SetUp!$B$56,T4524)</f>
        <v>0</v>
      </c>
      <c r="S4525" s="57">
        <f>R4525*SetUp!$B$65</f>
        <v>0</v>
      </c>
      <c r="T4525" s="57">
        <f>IF((R4525-S4525)&lt;SetUp!$B$53,R4525-S4525,SetUp!$B$53)</f>
        <v>0</v>
      </c>
      <c r="U4525" s="57">
        <f t="shared" si="1109"/>
        <v>4.5069495814606411</v>
      </c>
      <c r="V4525" s="57">
        <f>(L4525-P4525)/1000*SetUp!$B$13*1000000/SetUp!$B$48</f>
        <v>7.5201516580427148</v>
      </c>
      <c r="W4525" s="57">
        <f t="shared" si="1111"/>
        <v>-4.163336342344337E-15</v>
      </c>
      <c r="X4525" s="57">
        <f>MAX((SetUp!$B$56*(1-($H4525/SetUp!$B$56)^2)*TANH(($B4525-$D4525)/SetUp!$B$56))/(1+$H4525/SetUp!$B$56*TANH(($B4525-$D4525)/SetUp!$B$56)),0)</f>
        <v>0</v>
      </c>
    </row>
    <row r="4526" spans="1:24" x14ac:dyDescent="0.3">
      <c r="A4526" s="64">
        <v>31188</v>
      </c>
      <c r="B4526" s="57">
        <v>2.6880000000000002</v>
      </c>
      <c r="C4526" s="57">
        <v>4.1740000000000004</v>
      </c>
      <c r="D4526" s="57">
        <v>3.5880000000000001</v>
      </c>
      <c r="E4526" s="57">
        <f t="shared" si="1103"/>
        <v>2.6880000000000002</v>
      </c>
      <c r="F4526" s="57">
        <f t="shared" si="1104"/>
        <v>0.89999999999999991</v>
      </c>
      <c r="G4526" s="57">
        <f t="shared" si="1105"/>
        <v>0</v>
      </c>
      <c r="H4526" s="57">
        <f>IF(Q4525&gt;SetUp!$B$56,SetUp!$B$56,Q4525)</f>
        <v>30.21199422073844</v>
      </c>
      <c r="I4526" s="57">
        <f t="shared" si="1110"/>
        <v>4.5069495814606411</v>
      </c>
      <c r="J4526" s="57">
        <f>MIN(F4526,H4526,(1-EXP(-SetUp!$B$52*H4526/SetUp!$B$56))*F4526)</f>
        <v>0.89198134528662398</v>
      </c>
      <c r="K4526" s="57">
        <f t="shared" si="1106"/>
        <v>29.320012875451816</v>
      </c>
      <c r="L4526" s="57">
        <f>IF(I4526&lt;=0,0,MIN(SetUp!$B$50*I4526^SetUp!$B$55,I4526))</f>
        <v>0.25167148821867835</v>
      </c>
      <c r="M4526" s="57">
        <f t="shared" si="1107"/>
        <v>4.2552780932419623</v>
      </c>
      <c r="N4526" s="57">
        <f>IF(SetUp!$B$62=0,X4526,(B4526-E4526)*(1-(H4526/SetUp!$B$66/SetUp!$B$56)))</f>
        <v>0</v>
      </c>
      <c r="O4526" s="57">
        <f>K4526*SetUp!$B$65</f>
        <v>0</v>
      </c>
      <c r="P4526" s="57">
        <f>MIN(SetUp!$B$54*L4526^SetUp!$B$51,L4526)</f>
        <v>0.13223603159190128</v>
      </c>
      <c r="Q4526" s="57">
        <f t="shared" si="1108"/>
        <v>29.320012875451816</v>
      </c>
      <c r="R4526" s="57">
        <f>IF((H4526+N4526-O4526)&gt;SetUp!$B$56,T4525+H4526+N4526-O4526-SetUp!$B$56,T4525)</f>
        <v>0</v>
      </c>
      <c r="S4526" s="57">
        <f>R4526*SetUp!$B$65</f>
        <v>0</v>
      </c>
      <c r="T4526" s="57">
        <f>IF((R4526-S4526)&lt;SetUp!$B$53,R4526-S4526,SetUp!$B$53)</f>
        <v>0</v>
      </c>
      <c r="U4526" s="57">
        <f t="shared" si="1109"/>
        <v>4.2552780932419623</v>
      </c>
      <c r="V4526" s="57">
        <f>(L4526-P4526)/1000*SetUp!$B$13*1000000/SetUp!$B$48</f>
        <v>6.7932120423541278</v>
      </c>
      <c r="W4526" s="57">
        <f t="shared" si="1111"/>
        <v>0</v>
      </c>
      <c r="X4526" s="57">
        <f>MAX((SetUp!$B$56*(1-($H4526/SetUp!$B$56)^2)*TANH(($B4526-$D4526)/SetUp!$B$56))/(1+$H4526/SetUp!$B$56*TANH(($B4526-$D4526)/SetUp!$B$56)),0)</f>
        <v>0</v>
      </c>
    </row>
    <row r="4527" spans="1:24" x14ac:dyDescent="0.3">
      <c r="A4527" s="64">
        <v>31189</v>
      </c>
      <c r="B4527" s="57">
        <v>3.2949999999999999</v>
      </c>
      <c r="C4527" s="57">
        <v>7.782</v>
      </c>
      <c r="D4527" s="57">
        <v>3.5880000000000001</v>
      </c>
      <c r="E4527" s="57">
        <f t="shared" si="1103"/>
        <v>3.2949999999999999</v>
      </c>
      <c r="F4527" s="57">
        <f t="shared" si="1104"/>
        <v>0.29300000000000015</v>
      </c>
      <c r="G4527" s="57">
        <f t="shared" si="1105"/>
        <v>0</v>
      </c>
      <c r="H4527" s="57">
        <f>IF(Q4526&gt;SetUp!$B$56,SetUp!$B$56,Q4526)</f>
        <v>29.320012875451816</v>
      </c>
      <c r="I4527" s="57">
        <f t="shared" si="1110"/>
        <v>4.2552780932419623</v>
      </c>
      <c r="J4527" s="57">
        <f>MIN(F4527,H4527,(1-EXP(-SetUp!$B$52*H4527/SetUp!$B$56))*F4527)</f>
        <v>0.28999907493172544</v>
      </c>
      <c r="K4527" s="57">
        <f t="shared" si="1106"/>
        <v>29.030013800520091</v>
      </c>
      <c r="L4527" s="57">
        <f>IF(I4527&lt;=0,0,MIN(SetUp!$B$50*I4527^SetUp!$B$55,I4527))</f>
        <v>0.22868767739956478</v>
      </c>
      <c r="M4527" s="57">
        <f t="shared" si="1107"/>
        <v>4.0265904158423975</v>
      </c>
      <c r="N4527" s="57">
        <f>IF(SetUp!$B$62=0,X4527,(B4527-E4527)*(1-(H4527/SetUp!$B$66/SetUp!$B$56)))</f>
        <v>0</v>
      </c>
      <c r="O4527" s="57">
        <f>K4527*SetUp!$B$65</f>
        <v>0</v>
      </c>
      <c r="P4527" s="57">
        <f>MIN(SetUp!$B$54*L4527^SetUp!$B$51,L4527)</f>
        <v>0.1203555442469675</v>
      </c>
      <c r="Q4527" s="57">
        <f t="shared" si="1108"/>
        <v>29.030013800520091</v>
      </c>
      <c r="R4527" s="57">
        <f>IF((H4527+N4527-O4527)&gt;SetUp!$B$56,T4526+H4527+N4527-O4527-SetUp!$B$56,T4526)</f>
        <v>0</v>
      </c>
      <c r="S4527" s="57">
        <f>R4527*SetUp!$B$65</f>
        <v>0</v>
      </c>
      <c r="T4527" s="57">
        <f>IF((R4527-S4527)&lt;SetUp!$B$53,R4527-S4527,SetUp!$B$53)</f>
        <v>0</v>
      </c>
      <c r="U4527" s="57">
        <f t="shared" si="1109"/>
        <v>4.0265904158423975</v>
      </c>
      <c r="V4527" s="57">
        <f>(L4527-P4527)/1000*SetUp!$B$13*1000000/SetUp!$B$48</f>
        <v>6.1616807294153464</v>
      </c>
      <c r="W4527" s="57">
        <f t="shared" si="1111"/>
        <v>-1.0269562977782698E-15</v>
      </c>
      <c r="X4527" s="57">
        <f>MAX((SetUp!$B$56*(1-($H4527/SetUp!$B$56)^2)*TANH(($B4527-$D4527)/SetUp!$B$56))/(1+$H4527/SetUp!$B$56*TANH(($B4527-$D4527)/SetUp!$B$56)),0)</f>
        <v>0</v>
      </c>
    </row>
    <row r="4528" spans="1:24" x14ac:dyDescent="0.3">
      <c r="A4528" s="64">
        <v>31190</v>
      </c>
      <c r="B4528" s="57">
        <v>3.9860000000000002</v>
      </c>
      <c r="C4528" s="57">
        <v>6.9390000000000001</v>
      </c>
      <c r="D4528" s="57">
        <v>3.5880000000000001</v>
      </c>
      <c r="E4528" s="57">
        <f t="shared" si="1103"/>
        <v>3.5880000000000001</v>
      </c>
      <c r="F4528" s="57">
        <f t="shared" si="1104"/>
        <v>0</v>
      </c>
      <c r="G4528" s="57">
        <f t="shared" si="1105"/>
        <v>8.2780729327947999E-2</v>
      </c>
      <c r="H4528" s="57">
        <f>IF(Q4527&gt;SetUp!$B$56,SetUp!$B$56,Q4527)</f>
        <v>29.030013800520091</v>
      </c>
      <c r="I4528" s="57">
        <f t="shared" si="1110"/>
        <v>4.1093711451703454</v>
      </c>
      <c r="J4528" s="57">
        <f>MIN(F4528,H4528,(1-EXP(-SetUp!$B$52*H4528/SetUp!$B$56))*F4528)</f>
        <v>0</v>
      </c>
      <c r="K4528" s="57">
        <f t="shared" si="1106"/>
        <v>29.030013800520091</v>
      </c>
      <c r="L4528" s="57">
        <f>IF(I4528&lt;=0,0,MIN(SetUp!$B$50*I4528^SetUp!$B$55,I4528))</f>
        <v>0.21576870891930855</v>
      </c>
      <c r="M4528" s="57">
        <f t="shared" si="1107"/>
        <v>3.8936024362510366</v>
      </c>
      <c r="N4528" s="57">
        <f>IF(SetUp!$B$62=0,X4528,(B4528-E4528)*(1-(H4528/SetUp!$B$66/SetUp!$B$56)))</f>
        <v>0.31521927067205213</v>
      </c>
      <c r="O4528" s="57">
        <f>K4528*SetUp!$B$65</f>
        <v>0</v>
      </c>
      <c r="P4528" s="57">
        <f>MIN(SetUp!$B$54*L4528^SetUp!$B$51,L4528)</f>
        <v>0.11366883906196394</v>
      </c>
      <c r="Q4528" s="57">
        <f t="shared" si="1108"/>
        <v>29.345233071192144</v>
      </c>
      <c r="R4528" s="57">
        <f>IF((H4528+N4528-O4528)&gt;SetUp!$B$56,T4527+H4528+N4528-O4528-SetUp!$B$56,T4527)</f>
        <v>0</v>
      </c>
      <c r="S4528" s="57">
        <f>R4528*SetUp!$B$65</f>
        <v>0</v>
      </c>
      <c r="T4528" s="57">
        <f>IF((R4528-S4528)&lt;SetUp!$B$53,R4528-S4528,SetUp!$B$53)</f>
        <v>0</v>
      </c>
      <c r="U4528" s="57">
        <f t="shared" si="1109"/>
        <v>3.8936024362510366</v>
      </c>
      <c r="V4528" s="57">
        <f>(L4528-P4528)/1000*SetUp!$B$13*1000000/SetUp!$B$48</f>
        <v>5.8072040332636252</v>
      </c>
      <c r="W4528" s="57">
        <f t="shared" si="1111"/>
        <v>3.7747582837255322E-15</v>
      </c>
      <c r="X4528" s="57">
        <f>MAX((SetUp!$B$56*(1-($H4528/SetUp!$B$56)^2)*TANH(($B4528-$D4528)/SetUp!$B$56))/(1+$H4528/SetUp!$B$56*TANH(($B4528-$D4528)/SetUp!$B$56)),0)</f>
        <v>0.31521927067205213</v>
      </c>
    </row>
    <row r="4529" spans="1:24" x14ac:dyDescent="0.3">
      <c r="A4529" s="64">
        <v>31191</v>
      </c>
      <c r="B4529" s="57">
        <v>0.40500000000000003</v>
      </c>
      <c r="C4529" s="57">
        <v>6.1589999999999998</v>
      </c>
      <c r="D4529" s="57">
        <v>3.5880000000000001</v>
      </c>
      <c r="E4529" s="57">
        <f t="shared" si="1103"/>
        <v>0.40500000000000003</v>
      </c>
      <c r="F4529" s="57">
        <f t="shared" si="1104"/>
        <v>3.1829999999999998</v>
      </c>
      <c r="G4529" s="57">
        <f t="shared" si="1105"/>
        <v>0</v>
      </c>
      <c r="H4529" s="57">
        <f>IF(Q4528&gt;SetUp!$B$56,SetUp!$B$56,Q4528)</f>
        <v>29.345233071192144</v>
      </c>
      <c r="I4529" s="57">
        <f t="shared" si="1110"/>
        <v>3.8936024362510366</v>
      </c>
      <c r="J4529" s="57">
        <f>MIN(F4529,H4529,(1-EXP(-SetUp!$B$52*H4529/SetUp!$B$56))*F4529)</f>
        <v>3.150527721376974</v>
      </c>
      <c r="K4529" s="57">
        <f t="shared" si="1106"/>
        <v>26.19470534981517</v>
      </c>
      <c r="L4529" s="57">
        <f>IF(I4529&lt;=0,0,MIN(SetUp!$B$50*I4529^SetUp!$B$55,I4529))</f>
        <v>0.19721904858101158</v>
      </c>
      <c r="M4529" s="57">
        <f t="shared" si="1107"/>
        <v>3.6963833876700249</v>
      </c>
      <c r="N4529" s="57">
        <f>IF(SetUp!$B$62=0,X4529,(B4529-E4529)*(1-(H4529/SetUp!$B$66/SetUp!$B$56)))</f>
        <v>0</v>
      </c>
      <c r="O4529" s="57">
        <f>K4529*SetUp!$B$65</f>
        <v>0</v>
      </c>
      <c r="P4529" s="57">
        <f>MIN(SetUp!$B$54*L4529^SetUp!$B$51,L4529)</f>
        <v>0.10405572020272584</v>
      </c>
      <c r="Q4529" s="57">
        <f t="shared" si="1108"/>
        <v>26.19470534981517</v>
      </c>
      <c r="R4529" s="57">
        <f>IF((H4529+N4529-O4529)&gt;SetUp!$B$56,T4528+H4529+N4529-O4529-SetUp!$B$56,T4528)</f>
        <v>0</v>
      </c>
      <c r="S4529" s="57">
        <f>R4529*SetUp!$B$65</f>
        <v>0</v>
      </c>
      <c r="T4529" s="57">
        <f>IF((R4529-S4529)&lt;SetUp!$B$53,R4529-S4529,SetUp!$B$53)</f>
        <v>0</v>
      </c>
      <c r="U4529" s="57">
        <f t="shared" si="1109"/>
        <v>3.6963833876700249</v>
      </c>
      <c r="V4529" s="57">
        <f>(L4529-P4529)/1000*SetUp!$B$13*1000000/SetUp!$B$48</f>
        <v>5.2989142597984031</v>
      </c>
      <c r="W4529" s="57">
        <f t="shared" si="1111"/>
        <v>-5.5511151231257827E-16</v>
      </c>
      <c r="X4529" s="57">
        <f>MAX((SetUp!$B$56*(1-($H4529/SetUp!$B$56)^2)*TANH(($B4529-$D4529)/SetUp!$B$56))/(1+$H4529/SetUp!$B$56*TANH(($B4529-$D4529)/SetUp!$B$56)),0)</f>
        <v>0</v>
      </c>
    </row>
    <row r="4530" spans="1:24" x14ac:dyDescent="0.3">
      <c r="A4530" s="64">
        <v>31192</v>
      </c>
      <c r="B4530" s="57">
        <v>0.46899999999999997</v>
      </c>
      <c r="C4530" s="57">
        <v>5.2140000000000004</v>
      </c>
      <c r="D4530" s="57">
        <v>3.5880000000000001</v>
      </c>
      <c r="E4530" s="57">
        <f t="shared" si="1103"/>
        <v>0.46899999999999997</v>
      </c>
      <c r="F4530" s="57">
        <f t="shared" si="1104"/>
        <v>3.1190000000000002</v>
      </c>
      <c r="G4530" s="57">
        <f t="shared" si="1105"/>
        <v>0</v>
      </c>
      <c r="H4530" s="57">
        <f>IF(Q4529&gt;SetUp!$B$56,SetUp!$B$56,Q4529)</f>
        <v>26.19470534981517</v>
      </c>
      <c r="I4530" s="57">
        <f t="shared" si="1110"/>
        <v>3.6963833876700249</v>
      </c>
      <c r="J4530" s="57">
        <f>MIN(F4530,H4530,(1-EXP(-SetUp!$B$52*H4530/SetUp!$B$56))*F4530)</f>
        <v>3.0669427015246318</v>
      </c>
      <c r="K4530" s="57">
        <f t="shared" si="1106"/>
        <v>23.127762648290538</v>
      </c>
      <c r="L4530" s="57">
        <f>IF(I4530&lt;=0,0,MIN(SetUp!$B$50*I4530^SetUp!$B$55,I4530))</f>
        <v>0.18085250725933449</v>
      </c>
      <c r="M4530" s="57">
        <f t="shared" si="1107"/>
        <v>3.5155308804106906</v>
      </c>
      <c r="N4530" s="57">
        <f>IF(SetUp!$B$62=0,X4530,(B4530-E4530)*(1-(H4530/SetUp!$B$66/SetUp!$B$56)))</f>
        <v>0</v>
      </c>
      <c r="O4530" s="57">
        <f>K4530*SetUp!$B$65</f>
        <v>0</v>
      </c>
      <c r="P4530" s="57">
        <f>MIN(SetUp!$B$54*L4530^SetUp!$B$51,L4530)</f>
        <v>9.556122230714903E-2</v>
      </c>
      <c r="Q4530" s="57">
        <f t="shared" si="1108"/>
        <v>23.127762648290538</v>
      </c>
      <c r="R4530" s="57">
        <f>IF((H4530+N4530-O4530)&gt;SetUp!$B$56,T4529+H4530+N4530-O4530-SetUp!$B$56,T4529)</f>
        <v>0</v>
      </c>
      <c r="S4530" s="57">
        <f>R4530*SetUp!$B$65</f>
        <v>0</v>
      </c>
      <c r="T4530" s="57">
        <f>IF((R4530-S4530)&lt;SetUp!$B$53,R4530-S4530,SetUp!$B$53)</f>
        <v>0</v>
      </c>
      <c r="U4530" s="57">
        <f t="shared" si="1109"/>
        <v>3.5155308804106906</v>
      </c>
      <c r="V4530" s="57">
        <f>(L4530-P4530)/1000*SetUp!$B$13*1000000/SetUp!$B$48</f>
        <v>4.8511706691557404</v>
      </c>
      <c r="W4530" s="57">
        <f t="shared" si="1111"/>
        <v>0</v>
      </c>
      <c r="X4530" s="57">
        <f>MAX((SetUp!$B$56*(1-($H4530/SetUp!$B$56)^2)*TANH(($B4530-$D4530)/SetUp!$B$56))/(1+$H4530/SetUp!$B$56*TANH(($B4530-$D4530)/SetUp!$B$56)),0)</f>
        <v>0</v>
      </c>
    </row>
    <row r="4531" spans="1:24" x14ac:dyDescent="0.3">
      <c r="A4531" s="64">
        <v>31193</v>
      </c>
      <c r="B4531" s="57">
        <v>0.47299999999999998</v>
      </c>
      <c r="C4531" s="57">
        <v>4.7789999999999999</v>
      </c>
      <c r="D4531" s="57">
        <v>3.5880000000000001</v>
      </c>
      <c r="E4531" s="57">
        <f t="shared" si="1103"/>
        <v>0.47299999999999998</v>
      </c>
      <c r="F4531" s="57">
        <f t="shared" si="1104"/>
        <v>3.1150000000000002</v>
      </c>
      <c r="G4531" s="57">
        <f t="shared" si="1105"/>
        <v>0</v>
      </c>
      <c r="H4531" s="57">
        <f>IF(Q4530&gt;SetUp!$B$56,SetUp!$B$56,Q4530)</f>
        <v>23.127762648290538</v>
      </c>
      <c r="I4531" s="57">
        <f t="shared" si="1110"/>
        <v>3.5155308804106906</v>
      </c>
      <c r="J4531" s="57">
        <f>MIN(F4531,H4531,(1-EXP(-SetUp!$B$52*H4531/SetUp!$B$56))*F4531)</f>
        <v>3.0310457911533741</v>
      </c>
      <c r="K4531" s="57">
        <f t="shared" si="1106"/>
        <v>20.096716857137164</v>
      </c>
      <c r="L4531" s="57">
        <f>IF(I4531&lt;=0,0,MIN(SetUp!$B$50*I4531^SetUp!$B$55,I4531))</f>
        <v>0.16634677273458506</v>
      </c>
      <c r="M4531" s="57">
        <f t="shared" si="1107"/>
        <v>3.3491841076761055</v>
      </c>
      <c r="N4531" s="57">
        <f>IF(SetUp!$B$62=0,X4531,(B4531-E4531)*(1-(H4531/SetUp!$B$66/SetUp!$B$56)))</f>
        <v>0</v>
      </c>
      <c r="O4531" s="57">
        <f>K4531*SetUp!$B$65</f>
        <v>0</v>
      </c>
      <c r="P4531" s="57">
        <f>MIN(SetUp!$B$54*L4531^SetUp!$B$51,L4531)</f>
        <v>8.8021597670573243E-2</v>
      </c>
      <c r="Q4531" s="57">
        <f t="shared" si="1108"/>
        <v>20.096716857137164</v>
      </c>
      <c r="R4531" s="57">
        <f>IF((H4531+N4531-O4531)&gt;SetUp!$B$56,T4530+H4531+N4531-O4531-SetUp!$B$56,T4530)</f>
        <v>0</v>
      </c>
      <c r="S4531" s="57">
        <f>R4531*SetUp!$B$65</f>
        <v>0</v>
      </c>
      <c r="T4531" s="57">
        <f>IF((R4531-S4531)&lt;SetUp!$B$53,R4531-S4531,SetUp!$B$53)</f>
        <v>0</v>
      </c>
      <c r="U4531" s="57">
        <f t="shared" si="1109"/>
        <v>3.3491841076761055</v>
      </c>
      <c r="V4531" s="57">
        <f>(L4531-P4531)/1000*SetUp!$B$13*1000000/SetUp!$B$48</f>
        <v>4.4549544791127769</v>
      </c>
      <c r="W4531" s="57">
        <f t="shared" si="1111"/>
        <v>-4.7184478546569153E-16</v>
      </c>
      <c r="X4531" s="57">
        <f>MAX((SetUp!$B$56*(1-($H4531/SetUp!$B$56)^2)*TANH(($B4531-$D4531)/SetUp!$B$56))/(1+$H4531/SetUp!$B$56*TANH(($B4531-$D4531)/SetUp!$B$56)),0)</f>
        <v>0</v>
      </c>
    </row>
    <row r="4532" spans="1:24" x14ac:dyDescent="0.3">
      <c r="A4532" s="64">
        <v>31194</v>
      </c>
      <c r="B4532" s="57">
        <v>0.38900000000000001</v>
      </c>
      <c r="C4532" s="57">
        <v>4.5720000000000001</v>
      </c>
      <c r="D4532" s="57">
        <v>3.5880000000000001</v>
      </c>
      <c r="E4532" s="57">
        <f t="shared" si="1103"/>
        <v>0.38900000000000001</v>
      </c>
      <c r="F4532" s="57">
        <f t="shared" si="1104"/>
        <v>3.1989999999999998</v>
      </c>
      <c r="G4532" s="57">
        <f t="shared" si="1105"/>
        <v>0</v>
      </c>
      <c r="H4532" s="57">
        <f>IF(Q4531&gt;SetUp!$B$56,SetUp!$B$56,Q4531)</f>
        <v>20.096716857137164</v>
      </c>
      <c r="I4532" s="57">
        <f t="shared" si="1110"/>
        <v>3.3491841076761055</v>
      </c>
      <c r="J4532" s="57">
        <f>MIN(F4532,H4532,(1-EXP(-SetUp!$B$52*H4532/SetUp!$B$56))*F4532)</f>
        <v>3.0605538375863097</v>
      </c>
      <c r="K4532" s="57">
        <f t="shared" si="1106"/>
        <v>17.036163019550855</v>
      </c>
      <c r="L4532" s="57">
        <f>IF(I4532&lt;=0,0,MIN(SetUp!$B$50*I4532^SetUp!$B$55,I4532))</f>
        <v>0.15343621875998212</v>
      </c>
      <c r="M4532" s="57">
        <f t="shared" si="1107"/>
        <v>3.1957478889161233</v>
      </c>
      <c r="N4532" s="57">
        <f>IF(SetUp!$B$62=0,X4532,(B4532-E4532)*(1-(H4532/SetUp!$B$66/SetUp!$B$56)))</f>
        <v>0</v>
      </c>
      <c r="O4532" s="57">
        <f>K4532*SetUp!$B$65</f>
        <v>0</v>
      </c>
      <c r="P4532" s="57">
        <f>MIN(SetUp!$B$54*L4532^SetUp!$B$51,L4532)</f>
        <v>8.1301703133469724E-2</v>
      </c>
      <c r="Q4532" s="57">
        <f t="shared" si="1108"/>
        <v>17.036163019550855</v>
      </c>
      <c r="R4532" s="57">
        <f>IF((H4532+N4532-O4532)&gt;SetUp!$B$56,T4531+H4532+N4532-O4532-SetUp!$B$56,T4531)</f>
        <v>0</v>
      </c>
      <c r="S4532" s="57">
        <f>R4532*SetUp!$B$65</f>
        <v>0</v>
      </c>
      <c r="T4532" s="57">
        <f>IF((R4532-S4532)&lt;SetUp!$B$53,R4532-S4532,SetUp!$B$53)</f>
        <v>0</v>
      </c>
      <c r="U4532" s="57">
        <f t="shared" si="1109"/>
        <v>3.1957478889161233</v>
      </c>
      <c r="V4532" s="57">
        <f>(L4532-P4532)/1000*SetUp!$B$13*1000000/SetUp!$B$48</f>
        <v>4.1028441139944016</v>
      </c>
      <c r="W4532" s="57">
        <f t="shared" si="1111"/>
        <v>1.6375789613221059E-15</v>
      </c>
      <c r="X4532" s="57">
        <f>MAX((SetUp!$B$56*(1-($H4532/SetUp!$B$56)^2)*TANH(($B4532-$D4532)/SetUp!$B$56))/(1+$H4532/SetUp!$B$56*TANH(($B4532-$D4532)/SetUp!$B$56)),0)</f>
        <v>0</v>
      </c>
    </row>
    <row r="4533" spans="1:24" x14ac:dyDescent="0.3">
      <c r="A4533" s="64">
        <v>31195</v>
      </c>
      <c r="B4533" s="57">
        <v>8.4000000000000005E-2</v>
      </c>
      <c r="C4533" s="57">
        <v>3.8010000000000002</v>
      </c>
      <c r="D4533" s="57">
        <v>3.5880000000000001</v>
      </c>
      <c r="E4533" s="57">
        <f t="shared" si="1103"/>
        <v>8.4000000000000005E-2</v>
      </c>
      <c r="F4533" s="57">
        <f t="shared" si="1104"/>
        <v>3.504</v>
      </c>
      <c r="G4533" s="57">
        <f t="shared" si="1105"/>
        <v>0</v>
      </c>
      <c r="H4533" s="57">
        <f>IF(Q4532&gt;SetUp!$B$56,SetUp!$B$56,Q4532)</f>
        <v>17.036163019550855</v>
      </c>
      <c r="I4533" s="57">
        <f t="shared" si="1110"/>
        <v>3.1957478889161233</v>
      </c>
      <c r="J4533" s="57">
        <f>MIN(F4533,H4533,(1-EXP(-SetUp!$B$52*H4533/SetUp!$B$56))*F4533)</f>
        <v>3.2593667915841076</v>
      </c>
      <c r="K4533" s="57">
        <f t="shared" si="1106"/>
        <v>13.776796227966749</v>
      </c>
      <c r="L4533" s="57">
        <f>IF(I4533&lt;=0,0,MIN(SetUp!$B$50*I4533^SetUp!$B$55,I4533))</f>
        <v>0.14190042697225552</v>
      </c>
      <c r="M4533" s="57">
        <f t="shared" si="1107"/>
        <v>3.0538474619438678</v>
      </c>
      <c r="N4533" s="57">
        <f>IF(SetUp!$B$62=0,X4533,(B4533-E4533)*(1-(H4533/SetUp!$B$66/SetUp!$B$56)))</f>
        <v>0</v>
      </c>
      <c r="O4533" s="57">
        <f>K4533*SetUp!$B$65</f>
        <v>0</v>
      </c>
      <c r="P4533" s="57">
        <f>MIN(SetUp!$B$54*L4533^SetUp!$B$51,L4533)</f>
        <v>7.5289240149182049E-2</v>
      </c>
      <c r="Q4533" s="57">
        <f t="shared" si="1108"/>
        <v>13.776796227966749</v>
      </c>
      <c r="R4533" s="57">
        <f>IF((H4533+N4533-O4533)&gt;SetUp!$B$56,T4532+H4533+N4533-O4533-SetUp!$B$56,T4532)</f>
        <v>0</v>
      </c>
      <c r="S4533" s="57">
        <f>R4533*SetUp!$B$65</f>
        <v>0</v>
      </c>
      <c r="T4533" s="57">
        <f>IF((R4533-S4533)&lt;SetUp!$B$53,R4533-S4533,SetUp!$B$53)</f>
        <v>0</v>
      </c>
      <c r="U4533" s="57">
        <f t="shared" si="1109"/>
        <v>3.0538474619438678</v>
      </c>
      <c r="V4533" s="57">
        <f>(L4533-P4533)/1000*SetUp!$B$13*1000000/SetUp!$B$48</f>
        <v>3.7886899691439968</v>
      </c>
      <c r="W4533" s="57">
        <f t="shared" si="1111"/>
        <v>4.9960036108132044E-16</v>
      </c>
      <c r="X4533" s="57">
        <f>MAX((SetUp!$B$56*(1-($H4533/SetUp!$B$56)^2)*TANH(($B4533-$D4533)/SetUp!$B$56))/(1+$H4533/SetUp!$B$56*TANH(($B4533-$D4533)/SetUp!$B$56)),0)</f>
        <v>0</v>
      </c>
    </row>
    <row r="4534" spans="1:24" x14ac:dyDescent="0.3">
      <c r="A4534" s="64">
        <v>31196</v>
      </c>
      <c r="B4534" s="57">
        <v>0</v>
      </c>
      <c r="C4534" s="57">
        <v>2.669</v>
      </c>
      <c r="D4534" s="57">
        <v>3.5880000000000001</v>
      </c>
      <c r="E4534" s="57">
        <f t="shared" si="1103"/>
        <v>0</v>
      </c>
      <c r="F4534" s="57">
        <f t="shared" si="1104"/>
        <v>3.5880000000000001</v>
      </c>
      <c r="G4534" s="57">
        <f t="shared" si="1105"/>
        <v>0</v>
      </c>
      <c r="H4534" s="57">
        <f>IF(Q4533&gt;SetUp!$B$56,SetUp!$B$56,Q4533)</f>
        <v>13.776796227966749</v>
      </c>
      <c r="I4534" s="57">
        <f t="shared" si="1110"/>
        <v>3.0538474619438678</v>
      </c>
      <c r="J4534" s="57">
        <f>MIN(F4534,H4534,(1-EXP(-SetUp!$B$52*H4534/SetUp!$B$56))*F4534)</f>
        <v>3.1711502635732294</v>
      </c>
      <c r="K4534" s="57">
        <f t="shared" si="1106"/>
        <v>10.605645964393519</v>
      </c>
      <c r="L4534" s="57">
        <f>IF(I4534&lt;=0,0,MIN(SetUp!$B$50*I4534^SetUp!$B$55,I4534))</f>
        <v>0.13155532097311123</v>
      </c>
      <c r="M4534" s="57">
        <f t="shared" si="1107"/>
        <v>2.9222921409707565</v>
      </c>
      <c r="N4534" s="57">
        <f>IF(SetUp!$B$62=0,X4534,(B4534-E4534)*(1-(H4534/SetUp!$B$66/SetUp!$B$56)))</f>
        <v>0</v>
      </c>
      <c r="O4534" s="57">
        <f>K4534*SetUp!$B$65</f>
        <v>0</v>
      </c>
      <c r="P4534" s="57">
        <f>MIN(SetUp!$B$54*L4534^SetUp!$B$51,L4534)</f>
        <v>6.9890299582166235E-2</v>
      </c>
      <c r="Q4534" s="57">
        <f t="shared" si="1108"/>
        <v>10.605645964393519</v>
      </c>
      <c r="R4534" s="57">
        <f>IF((H4534+N4534-O4534)&gt;SetUp!$B$56,T4533+H4534+N4534-O4534-SetUp!$B$56,T4533)</f>
        <v>0</v>
      </c>
      <c r="S4534" s="57">
        <f>R4534*SetUp!$B$65</f>
        <v>0</v>
      </c>
      <c r="T4534" s="57">
        <f>IF((R4534-S4534)&lt;SetUp!$B$53,R4534-S4534,SetUp!$B$53)</f>
        <v>0</v>
      </c>
      <c r="U4534" s="57">
        <f t="shared" si="1109"/>
        <v>2.9222921409707565</v>
      </c>
      <c r="V4534" s="57">
        <f>(L4534-P4534)/1000*SetUp!$B$13*1000000/SetUp!$B$48</f>
        <v>3.5073635395728506</v>
      </c>
      <c r="W4534" s="57">
        <f t="shared" si="1111"/>
        <v>-1.3877787807814457E-15</v>
      </c>
      <c r="X4534" s="57">
        <f>MAX((SetUp!$B$56*(1-($H4534/SetUp!$B$56)^2)*TANH(($B4534-$D4534)/SetUp!$B$56))/(1+$H4534/SetUp!$B$56*TANH(($B4534-$D4534)/SetUp!$B$56)),0)</f>
        <v>0</v>
      </c>
    </row>
    <row r="4535" spans="1:24" x14ac:dyDescent="0.3">
      <c r="A4535" s="64">
        <v>31197</v>
      </c>
      <c r="B4535" s="57">
        <v>0.39500000000000002</v>
      </c>
      <c r="C4535" s="57">
        <v>2.016</v>
      </c>
      <c r="D4535" s="57">
        <v>3.5880000000000001</v>
      </c>
      <c r="E4535" s="57">
        <f t="shared" si="1103"/>
        <v>0.39500000000000002</v>
      </c>
      <c r="F4535" s="57">
        <f t="shared" si="1104"/>
        <v>3.1930000000000001</v>
      </c>
      <c r="G4535" s="57">
        <f t="shared" si="1105"/>
        <v>0</v>
      </c>
      <c r="H4535" s="57">
        <f>IF(Q4534&gt;SetUp!$B$56,SetUp!$B$56,Q4534)</f>
        <v>10.605645964393519</v>
      </c>
      <c r="I4535" s="57">
        <f t="shared" si="1110"/>
        <v>2.9222921409707565</v>
      </c>
      <c r="J4535" s="57">
        <f>MIN(F4535,H4535,(1-EXP(-SetUp!$B$52*H4535/SetUp!$B$56))*F4535)</f>
        <v>2.5841426457628138</v>
      </c>
      <c r="K4535" s="57">
        <f t="shared" si="1106"/>
        <v>8.021503318630705</v>
      </c>
      <c r="L4535" s="57">
        <f>IF(I4535&lt;=0,0,MIN(SetUp!$B$50*I4535^SetUp!$B$55,I4535))</f>
        <v>0.12224625625659594</v>
      </c>
      <c r="M4535" s="57">
        <f t="shared" si="1107"/>
        <v>2.8000458847141605</v>
      </c>
      <c r="N4535" s="57">
        <f>IF(SetUp!$B$62=0,X4535,(B4535-E4535)*(1-(H4535/SetUp!$B$66/SetUp!$B$56)))</f>
        <v>0</v>
      </c>
      <c r="O4535" s="57">
        <f>K4535*SetUp!$B$65</f>
        <v>0</v>
      </c>
      <c r="P4535" s="57">
        <f>MIN(SetUp!$B$54*L4535^SetUp!$B$51,L4535)</f>
        <v>6.5025884724362049E-2</v>
      </c>
      <c r="Q4535" s="57">
        <f t="shared" si="1108"/>
        <v>8.021503318630705</v>
      </c>
      <c r="R4535" s="57">
        <f>IF((H4535+N4535-O4535)&gt;SetUp!$B$56,T4534+H4535+N4535-O4535-SetUp!$B$56,T4534)</f>
        <v>0</v>
      </c>
      <c r="S4535" s="57">
        <f>R4535*SetUp!$B$65</f>
        <v>0</v>
      </c>
      <c r="T4535" s="57">
        <f>IF((R4535-S4535)&lt;SetUp!$B$53,R4535-S4535,SetUp!$B$53)</f>
        <v>0</v>
      </c>
      <c r="U4535" s="57">
        <f t="shared" si="1109"/>
        <v>2.8000458847141605</v>
      </c>
      <c r="V4535" s="57">
        <f>(L4535-P4535)/1000*SetUp!$B$13*1000000/SetUp!$B$48</f>
        <v>3.254562153811877</v>
      </c>
      <c r="W4535" s="57">
        <f t="shared" si="1111"/>
        <v>0</v>
      </c>
      <c r="X4535" s="57">
        <f>MAX((SetUp!$B$56*(1-($H4535/SetUp!$B$56)^2)*TANH(($B4535-$D4535)/SetUp!$B$56))/(1+$H4535/SetUp!$B$56*TANH(($B4535-$D4535)/SetUp!$B$56)),0)</f>
        <v>0</v>
      </c>
    </row>
    <row r="4536" spans="1:24" x14ac:dyDescent="0.3">
      <c r="A4536" s="64">
        <v>31198</v>
      </c>
      <c r="B4536" s="57">
        <v>1.3120000000000001</v>
      </c>
      <c r="C4536" s="57">
        <v>1.788</v>
      </c>
      <c r="D4536" s="57">
        <v>3.5880000000000001</v>
      </c>
      <c r="E4536" s="57">
        <f t="shared" si="1103"/>
        <v>1.3120000000000001</v>
      </c>
      <c r="F4536" s="57">
        <f t="shared" si="1104"/>
        <v>2.2759999999999998</v>
      </c>
      <c r="G4536" s="57">
        <f t="shared" si="1105"/>
        <v>0</v>
      </c>
      <c r="H4536" s="57">
        <f>IF(Q4535&gt;SetUp!$B$56,SetUp!$B$56,Q4535)</f>
        <v>8.021503318630705</v>
      </c>
      <c r="I4536" s="57">
        <f t="shared" si="1110"/>
        <v>2.8000458847141605</v>
      </c>
      <c r="J4536" s="57">
        <f>MIN(F4536,H4536,(1-EXP(-SetUp!$B$52*H4536/SetUp!$B$56))*F4536)</f>
        <v>1.6261023417090463</v>
      </c>
      <c r="K4536" s="57">
        <f t="shared" si="1106"/>
        <v>6.3954009769216587</v>
      </c>
      <c r="L4536" s="57">
        <f>IF(I4536&lt;=0,0,MIN(SetUp!$B$50*I4536^SetUp!$B$55,I4536))</f>
        <v>0.11384258924008731</v>
      </c>
      <c r="M4536" s="57">
        <f t="shared" si="1107"/>
        <v>2.6862032954740731</v>
      </c>
      <c r="N4536" s="57">
        <f>IF(SetUp!$B$62=0,X4536,(B4536-E4536)*(1-(H4536/SetUp!$B$66/SetUp!$B$56)))</f>
        <v>0</v>
      </c>
      <c r="O4536" s="57">
        <f>K4536*SetUp!$B$65</f>
        <v>0</v>
      </c>
      <c r="P4536" s="57">
        <f>MIN(SetUp!$B$54*L4536^SetUp!$B$51,L4536)</f>
        <v>6.0629175046668045E-2</v>
      </c>
      <c r="Q4536" s="57">
        <f t="shared" si="1108"/>
        <v>6.3954009769216587</v>
      </c>
      <c r="R4536" s="57">
        <f>IF((H4536+N4536-O4536)&gt;SetUp!$B$56,T4535+H4536+N4536-O4536-SetUp!$B$56,T4535)</f>
        <v>0</v>
      </c>
      <c r="S4536" s="57">
        <f>R4536*SetUp!$B$65</f>
        <v>0</v>
      </c>
      <c r="T4536" s="57">
        <f>IF((R4536-S4536)&lt;SetUp!$B$53,R4536-S4536,SetUp!$B$53)</f>
        <v>0</v>
      </c>
      <c r="U4536" s="57">
        <f t="shared" si="1109"/>
        <v>2.6862032954740731</v>
      </c>
      <c r="V4536" s="57">
        <f>(L4536-P4536)/1000*SetUp!$B$13*1000000/SetUp!$B$48</f>
        <v>3.0266557044540896</v>
      </c>
      <c r="W4536" s="57">
        <f t="shared" si="1111"/>
        <v>-7.4940054162198066E-16</v>
      </c>
      <c r="X4536" s="57">
        <f>MAX((SetUp!$B$56*(1-($H4536/SetUp!$B$56)^2)*TANH(($B4536-$D4536)/SetUp!$B$56))/(1+$H4536/SetUp!$B$56*TANH(($B4536-$D4536)/SetUp!$B$56)),0)</f>
        <v>0</v>
      </c>
    </row>
    <row r="4537" spans="1:24" x14ac:dyDescent="0.3">
      <c r="A4537" s="64">
        <v>31199</v>
      </c>
      <c r="B4537" s="57">
        <v>0.40500000000000003</v>
      </c>
      <c r="C4537" s="57">
        <v>1.788</v>
      </c>
      <c r="D4537" s="57">
        <v>3.4009999999999998</v>
      </c>
      <c r="E4537" s="57">
        <f t="shared" si="1103"/>
        <v>0.40500000000000003</v>
      </c>
      <c r="F4537" s="57">
        <f t="shared" si="1104"/>
        <v>2.9959999999999996</v>
      </c>
      <c r="G4537" s="57">
        <f t="shared" si="1105"/>
        <v>0</v>
      </c>
      <c r="H4537" s="57">
        <f>IF(Q4536&gt;SetUp!$B$56,SetUp!$B$56,Q4536)</f>
        <v>6.3954009769216587</v>
      </c>
      <c r="I4537" s="57">
        <f t="shared" si="1110"/>
        <v>2.6862032954740731</v>
      </c>
      <c r="J4537" s="57">
        <f>MIN(F4537,H4537,(1-EXP(-SetUp!$B$52*H4537/SetUp!$B$56))*F4537)</f>
        <v>1.8930408954600721</v>
      </c>
      <c r="K4537" s="57">
        <f t="shared" si="1106"/>
        <v>4.5023600814615863</v>
      </c>
      <c r="L4537" s="57">
        <f>IF(I4537&lt;=0,0,MIN(SetUp!$B$50*I4537^SetUp!$B$55,I4537))</f>
        <v>0.10623337530560142</v>
      </c>
      <c r="M4537" s="57">
        <f t="shared" si="1107"/>
        <v>2.5799699201684718</v>
      </c>
      <c r="N4537" s="57">
        <f>IF(SetUp!$B$62=0,X4537,(B4537-E4537)*(1-(H4537/SetUp!$B$66/SetUp!$B$56)))</f>
        <v>0</v>
      </c>
      <c r="O4537" s="57">
        <f>K4537*SetUp!$B$65</f>
        <v>0</v>
      </c>
      <c r="P4537" s="57">
        <f>MIN(SetUp!$B$54*L4537^SetUp!$B$51,L4537)</f>
        <v>5.6643356069866632E-2</v>
      </c>
      <c r="Q4537" s="57">
        <f t="shared" si="1108"/>
        <v>4.5023600814615863</v>
      </c>
      <c r="R4537" s="57">
        <f>IF((H4537+N4537-O4537)&gt;SetUp!$B$56,T4536+H4537+N4537-O4537-SetUp!$B$56,T4536)</f>
        <v>0</v>
      </c>
      <c r="S4537" s="57">
        <f>R4537*SetUp!$B$65</f>
        <v>0</v>
      </c>
      <c r="T4537" s="57">
        <f>IF((R4537-S4537)&lt;SetUp!$B$53,R4537-S4537,SetUp!$B$53)</f>
        <v>0</v>
      </c>
      <c r="U4537" s="57">
        <f t="shared" si="1109"/>
        <v>2.5799699201684718</v>
      </c>
      <c r="V4537" s="57">
        <f>(L4537-P4537)/1000*SetUp!$B$13*1000000/SetUp!$B$48</f>
        <v>2.8205653946253677</v>
      </c>
      <c r="W4537" s="57">
        <f t="shared" si="1111"/>
        <v>5.8286708792820718E-16</v>
      </c>
      <c r="X4537" s="57">
        <f>MAX((SetUp!$B$56*(1-($H4537/SetUp!$B$56)^2)*TANH(($B4537-$D4537)/SetUp!$B$56))/(1+$H4537/SetUp!$B$56*TANH(($B4537-$D4537)/SetUp!$B$56)),0)</f>
        <v>0</v>
      </c>
    </row>
    <row r="4538" spans="1:24" x14ac:dyDescent="0.3">
      <c r="A4538" s="64">
        <v>31200</v>
      </c>
      <c r="B4538" s="57">
        <v>0.54800000000000004</v>
      </c>
      <c r="C4538" s="57">
        <v>2.016</v>
      </c>
      <c r="D4538" s="57">
        <v>3.4009999999999998</v>
      </c>
      <c r="E4538" s="57">
        <f t="shared" si="1103"/>
        <v>0.54800000000000004</v>
      </c>
      <c r="F4538" s="57">
        <f t="shared" si="1104"/>
        <v>2.8529999999999998</v>
      </c>
      <c r="G4538" s="57">
        <f t="shared" si="1105"/>
        <v>0</v>
      </c>
      <c r="H4538" s="57">
        <f>IF(Q4537&gt;SetUp!$B$56,SetUp!$B$56,Q4537)</f>
        <v>4.5023600814615863</v>
      </c>
      <c r="I4538" s="57">
        <f t="shared" si="1110"/>
        <v>2.5799699201684718</v>
      </c>
      <c r="J4538" s="57">
        <f>MIN(F4538,H4538,(1-EXP(-SetUp!$B$52*H4538/SetUp!$B$56))*F4538)</f>
        <v>1.4411833074504798</v>
      </c>
      <c r="K4538" s="57">
        <f t="shared" si="1106"/>
        <v>3.0611767740111064</v>
      </c>
      <c r="L4538" s="57">
        <f>IF(I4538&lt;=0,0,MIN(SetUp!$B$50*I4538^SetUp!$B$55,I4538))</f>
        <v>9.9323936135194649E-2</v>
      </c>
      <c r="M4538" s="57">
        <f t="shared" si="1107"/>
        <v>2.4806459840332771</v>
      </c>
      <c r="N4538" s="57">
        <f>IF(SetUp!$B$62=0,X4538,(B4538-E4538)*(1-(H4538/SetUp!$B$66/SetUp!$B$56)))</f>
        <v>0</v>
      </c>
      <c r="O4538" s="57">
        <f>K4538*SetUp!$B$65</f>
        <v>0</v>
      </c>
      <c r="P4538" s="57">
        <f>MIN(SetUp!$B$54*L4538^SetUp!$B$51,L4538)</f>
        <v>5.3019885657309911E-2</v>
      </c>
      <c r="Q4538" s="57">
        <f t="shared" si="1108"/>
        <v>3.0611767740111064</v>
      </c>
      <c r="R4538" s="57">
        <f>IF((H4538+N4538-O4538)&gt;SetUp!$B$56,T4537+H4538+N4538-O4538-SetUp!$B$56,T4537)</f>
        <v>0</v>
      </c>
      <c r="S4538" s="57">
        <f>R4538*SetUp!$B$65</f>
        <v>0</v>
      </c>
      <c r="T4538" s="57">
        <f>IF((R4538-S4538)&lt;SetUp!$B$53,R4538-S4538,SetUp!$B$53)</f>
        <v>0</v>
      </c>
      <c r="U4538" s="57">
        <f t="shared" si="1109"/>
        <v>2.4806459840332771</v>
      </c>
      <c r="V4538" s="57">
        <f>(L4538-P4538)/1000*SetUp!$B$13*1000000/SetUp!$B$48</f>
        <v>2.63366710523061</v>
      </c>
      <c r="W4538" s="57">
        <f t="shared" si="1111"/>
        <v>0</v>
      </c>
      <c r="X4538" s="57">
        <f>MAX((SetUp!$B$56*(1-($H4538/SetUp!$B$56)^2)*TANH(($B4538-$D4538)/SetUp!$B$56))/(1+$H4538/SetUp!$B$56*TANH(($B4538-$D4538)/SetUp!$B$56)),0)</f>
        <v>0</v>
      </c>
    </row>
    <row r="4539" spans="1:24" x14ac:dyDescent="0.3">
      <c r="A4539" s="64">
        <v>31201</v>
      </c>
      <c r="B4539" s="57">
        <v>0.58099999999999996</v>
      </c>
      <c r="C4539" s="57">
        <v>2.5289999999999999</v>
      </c>
      <c r="D4539" s="57">
        <v>3.4009999999999998</v>
      </c>
      <c r="E4539" s="57">
        <f t="shared" si="1103"/>
        <v>0.58099999999999996</v>
      </c>
      <c r="F4539" s="57">
        <f t="shared" si="1104"/>
        <v>2.82</v>
      </c>
      <c r="G4539" s="57">
        <f t="shared" si="1105"/>
        <v>0</v>
      </c>
      <c r="H4539" s="57">
        <f>IF(Q4538&gt;SetUp!$B$56,SetUp!$B$56,Q4538)</f>
        <v>3.0611767740111064</v>
      </c>
      <c r="I4539" s="57">
        <f t="shared" si="1110"/>
        <v>2.4806459840332771</v>
      </c>
      <c r="J4539" s="57">
        <f>MIN(F4539,H4539,(1-EXP(-SetUp!$B$52*H4539/SetUp!$B$56))*F4539)</f>
        <v>1.0720773704006852</v>
      </c>
      <c r="K4539" s="57">
        <f t="shared" si="1106"/>
        <v>1.9890994036104213</v>
      </c>
      <c r="L4539" s="57">
        <f>IF(I4539&lt;=0,0,MIN(SetUp!$B$50*I4539^SetUp!$B$55,I4539))</f>
        <v>9.303310183079086E-2</v>
      </c>
      <c r="M4539" s="57">
        <f t="shared" si="1107"/>
        <v>2.387612882202486</v>
      </c>
      <c r="N4539" s="57">
        <f>IF(SetUp!$B$62=0,X4539,(B4539-E4539)*(1-(H4539/SetUp!$B$66/SetUp!$B$56)))</f>
        <v>0</v>
      </c>
      <c r="O4539" s="57">
        <f>K4539*SetUp!$B$65</f>
        <v>0</v>
      </c>
      <c r="P4539" s="57">
        <f>MIN(SetUp!$B$54*L4539^SetUp!$B$51,L4539)</f>
        <v>4.9717099478713792E-2</v>
      </c>
      <c r="Q4539" s="57">
        <f t="shared" si="1108"/>
        <v>1.9890994036104213</v>
      </c>
      <c r="R4539" s="57">
        <f>IF((H4539+N4539-O4539)&gt;SetUp!$B$56,T4538+H4539+N4539-O4539-SetUp!$B$56,T4538)</f>
        <v>0</v>
      </c>
      <c r="S4539" s="57">
        <f>R4539*SetUp!$B$65</f>
        <v>0</v>
      </c>
      <c r="T4539" s="57">
        <f>IF((R4539-S4539)&lt;SetUp!$B$53,R4539-S4539,SetUp!$B$53)</f>
        <v>0</v>
      </c>
      <c r="U4539" s="57">
        <f t="shared" si="1109"/>
        <v>2.387612882202486</v>
      </c>
      <c r="V4539" s="57">
        <f>(L4539-P4539)/1000*SetUp!$B$13*1000000/SetUp!$B$48</f>
        <v>2.4637138511077503</v>
      </c>
      <c r="W4539" s="57">
        <f t="shared" si="1111"/>
        <v>-4.163336342344337E-16</v>
      </c>
      <c r="X4539" s="57">
        <f>MAX((SetUp!$B$56*(1-($H4539/SetUp!$B$56)^2)*TANH(($B4539-$D4539)/SetUp!$B$56))/(1+$H4539/SetUp!$B$56*TANH(($B4539-$D4539)/SetUp!$B$56)),0)</f>
        <v>0</v>
      </c>
    </row>
    <row r="4540" spans="1:24" x14ac:dyDescent="0.3">
      <c r="A4540" s="64">
        <v>31202</v>
      </c>
      <c r="B4540" s="57">
        <v>5.6440000000000001</v>
      </c>
      <c r="C4540" s="57">
        <v>2.3940000000000001</v>
      </c>
      <c r="D4540" s="57">
        <v>3.4009999999999998</v>
      </c>
      <c r="E4540" s="57">
        <f t="shared" si="1103"/>
        <v>3.4009999999999998</v>
      </c>
      <c r="F4540" s="57">
        <f t="shared" si="1104"/>
        <v>0</v>
      </c>
      <c r="G4540" s="57">
        <f t="shared" si="1105"/>
        <v>5.5197948537912822E-3</v>
      </c>
      <c r="H4540" s="57">
        <f>IF(Q4539&gt;SetUp!$B$56,SetUp!$B$56,Q4539)</f>
        <v>1.9890994036104213</v>
      </c>
      <c r="I4540" s="57">
        <f t="shared" si="1110"/>
        <v>2.3931326770562773</v>
      </c>
      <c r="J4540" s="57">
        <f>MIN(F4540,H4540,(1-EXP(-SetUp!$B$52*H4540/SetUp!$B$56))*F4540)</f>
        <v>0</v>
      </c>
      <c r="K4540" s="57">
        <f t="shared" si="1106"/>
        <v>1.9890994036104213</v>
      </c>
      <c r="L4540" s="57">
        <f>IF(I4540&lt;=0,0,MIN(SetUp!$B$50*I4540^SetUp!$B$55,I4540))</f>
        <v>8.7627578899536221E-2</v>
      </c>
      <c r="M4540" s="57">
        <f t="shared" si="1107"/>
        <v>2.3055050981567411</v>
      </c>
      <c r="N4540" s="57">
        <f>IF(SetUp!$B$62=0,X4540,(B4540-E4540)*(1-(H4540/SetUp!$B$66/SetUp!$B$56)))</f>
        <v>2.237480205146209</v>
      </c>
      <c r="O4540" s="57">
        <f>K4540*SetUp!$B$65</f>
        <v>0</v>
      </c>
      <c r="P4540" s="57">
        <f>MIN(SetUp!$B$54*L4540^SetUp!$B$51,L4540)</f>
        <v>4.6876086694559962E-2</v>
      </c>
      <c r="Q4540" s="57">
        <f t="shared" si="1108"/>
        <v>4.2265796087566301</v>
      </c>
      <c r="R4540" s="57">
        <f>IF((H4540+N4540-O4540)&gt;SetUp!$B$56,T4539+H4540+N4540-O4540-SetUp!$B$56,T4539)</f>
        <v>0</v>
      </c>
      <c r="S4540" s="57">
        <f>R4540*SetUp!$B$65</f>
        <v>0</v>
      </c>
      <c r="T4540" s="57">
        <f>IF((R4540-S4540)&lt;SetUp!$B$53,R4540-S4540,SetUp!$B$53)</f>
        <v>0</v>
      </c>
      <c r="U4540" s="57">
        <f t="shared" si="1109"/>
        <v>2.3055050981567411</v>
      </c>
      <c r="V4540" s="57">
        <f>(L4540-P4540)/1000*SetUp!$B$13*1000000/SetUp!$B$48</f>
        <v>2.3178504558811204</v>
      </c>
      <c r="W4540" s="57">
        <f t="shared" si="1111"/>
        <v>4.5796699765787707E-16</v>
      </c>
      <c r="X4540" s="57">
        <f>MAX((SetUp!$B$56*(1-($H4540/SetUp!$B$56)^2)*TANH(($B4540-$D4540)/SetUp!$B$56))/(1+$H4540/SetUp!$B$56*TANH(($B4540-$D4540)/SetUp!$B$56)),0)</f>
        <v>2.237480205146209</v>
      </c>
    </row>
    <row r="4541" spans="1:24" x14ac:dyDescent="0.3">
      <c r="A4541" s="64">
        <v>31203</v>
      </c>
      <c r="B4541" s="57">
        <v>13.794</v>
      </c>
      <c r="C4541" s="57">
        <v>3.45</v>
      </c>
      <c r="D4541" s="57">
        <v>3.4009999999999998</v>
      </c>
      <c r="E4541" s="57">
        <f t="shared" si="1103"/>
        <v>3.4009999999999998</v>
      </c>
      <c r="F4541" s="57">
        <f t="shared" si="1104"/>
        <v>0</v>
      </c>
      <c r="G4541" s="57">
        <f t="shared" si="1105"/>
        <v>0.24323893417855658</v>
      </c>
      <c r="H4541" s="57">
        <f>IF(Q4540&gt;SetUp!$B$56,SetUp!$B$56,Q4540)</f>
        <v>4.2265796087566301</v>
      </c>
      <c r="I4541" s="57">
        <f t="shared" si="1110"/>
        <v>2.5487440323352977</v>
      </c>
      <c r="J4541" s="57">
        <f>MIN(F4541,H4541,(1-EXP(-SetUp!$B$52*H4541/SetUp!$B$56))*F4541)</f>
        <v>0</v>
      </c>
      <c r="K4541" s="57">
        <f t="shared" si="1106"/>
        <v>4.2265796087566301</v>
      </c>
      <c r="L4541" s="57">
        <f>IF(I4541&lt;=0,0,MIN(SetUp!$B$50*I4541^SetUp!$B$55,I4541))</f>
        <v>9.7328468043373445E-2</v>
      </c>
      <c r="M4541" s="57">
        <f t="shared" si="1107"/>
        <v>2.4514155642919242</v>
      </c>
      <c r="N4541" s="57">
        <f>IF(SetUp!$B$62=0,X4541,(B4541-E4541)*(1-(H4541/SetUp!$B$66/SetUp!$B$56)))</f>
        <v>10.149761065821444</v>
      </c>
      <c r="O4541" s="57">
        <f>K4541*SetUp!$B$65</f>
        <v>0</v>
      </c>
      <c r="P4541" s="57">
        <f>MIN(SetUp!$B$54*L4541^SetUp!$B$51,L4541)</f>
        <v>5.197263021839596E-2</v>
      </c>
      <c r="Q4541" s="57">
        <f t="shared" si="1108"/>
        <v>14.376340674578074</v>
      </c>
      <c r="R4541" s="57">
        <f>IF((H4541+N4541-O4541)&gt;SetUp!$B$56,T4540+H4541+N4541-O4541-SetUp!$B$56,T4540)</f>
        <v>0</v>
      </c>
      <c r="S4541" s="57">
        <f>R4541*SetUp!$B$65</f>
        <v>0</v>
      </c>
      <c r="T4541" s="57">
        <f>IF((R4541-S4541)&lt;SetUp!$B$53,R4541-S4541,SetUp!$B$53)</f>
        <v>0</v>
      </c>
      <c r="U4541" s="57">
        <f t="shared" si="1109"/>
        <v>2.4514155642919242</v>
      </c>
      <c r="V4541" s="57">
        <f>(L4541-P4541)/1000*SetUp!$B$13*1000000/SetUp!$B$48</f>
        <v>2.5797349665310372</v>
      </c>
      <c r="W4541" s="57">
        <f t="shared" si="1111"/>
        <v>-4.7184478546569153E-16</v>
      </c>
      <c r="X4541" s="57">
        <f>MAX((SetUp!$B$56*(1-($H4541/SetUp!$B$56)^2)*TANH(($B4541-$D4541)/SetUp!$B$56))/(1+$H4541/SetUp!$B$56*TANH(($B4541-$D4541)/SetUp!$B$56)),0)</f>
        <v>10.149761065821444</v>
      </c>
    </row>
    <row r="4542" spans="1:24" x14ac:dyDescent="0.3">
      <c r="A4542" s="64">
        <v>31204</v>
      </c>
      <c r="B4542" s="57">
        <v>11.093</v>
      </c>
      <c r="C4542" s="57">
        <v>8.6910000000000007</v>
      </c>
      <c r="D4542" s="57">
        <v>3.4009999999999998</v>
      </c>
      <c r="E4542" s="57">
        <f t="shared" si="1103"/>
        <v>3.4009999999999998</v>
      </c>
      <c r="F4542" s="57">
        <f t="shared" si="1104"/>
        <v>0</v>
      </c>
      <c r="G4542" s="57">
        <f t="shared" si="1105"/>
        <v>0.61328955139310626</v>
      </c>
      <c r="H4542" s="57">
        <f>IF(Q4541&gt;SetUp!$B$56,SetUp!$B$56,Q4541)</f>
        <v>14.376340674578074</v>
      </c>
      <c r="I4542" s="57">
        <f t="shared" si="1110"/>
        <v>3.0647051156850305</v>
      </c>
      <c r="J4542" s="57">
        <f>MIN(F4542,H4542,(1-EXP(-SetUp!$B$52*H4542/SetUp!$B$56))*F4542)</f>
        <v>0</v>
      </c>
      <c r="K4542" s="57">
        <f t="shared" si="1106"/>
        <v>14.376340674578074</v>
      </c>
      <c r="L4542" s="57">
        <f>IF(I4542&lt;=0,0,MIN(SetUp!$B$50*I4542^SetUp!$B$55,I4542))</f>
        <v>0.13233579778515969</v>
      </c>
      <c r="M4542" s="57">
        <f t="shared" si="1107"/>
        <v>2.9323693178998709</v>
      </c>
      <c r="N4542" s="57">
        <f>IF(SetUp!$B$62=0,X4542,(B4542-E4542)*(1-(H4542/SetUp!$B$66/SetUp!$B$56)))</f>
        <v>7.0787104486068939</v>
      </c>
      <c r="O4542" s="57">
        <f>K4542*SetUp!$B$65</f>
        <v>0</v>
      </c>
      <c r="P4542" s="57">
        <f>MIN(SetUp!$B$54*L4542^SetUp!$B$51,L4542)</f>
        <v>7.0297862692038929E-2</v>
      </c>
      <c r="Q4542" s="57">
        <f t="shared" si="1108"/>
        <v>21.455051123184969</v>
      </c>
      <c r="R4542" s="57">
        <f>IF((H4542+N4542-O4542)&gt;SetUp!$B$56,T4541+H4542+N4542-O4542-SetUp!$B$56,T4541)</f>
        <v>0</v>
      </c>
      <c r="S4542" s="57">
        <f>R4542*SetUp!$B$65</f>
        <v>0</v>
      </c>
      <c r="T4542" s="57">
        <f>IF((R4542-S4542)&lt;SetUp!$B$53,R4542-S4542,SetUp!$B$53)</f>
        <v>0</v>
      </c>
      <c r="U4542" s="57">
        <f t="shared" si="1109"/>
        <v>2.9323693178998709</v>
      </c>
      <c r="V4542" s="57">
        <f>(L4542-P4542)/1000*SetUp!$B$13*1000000/SetUp!$B$48</f>
        <v>3.5285740069158562</v>
      </c>
      <c r="W4542" s="57">
        <f t="shared" si="1111"/>
        <v>-3.3306690738754696E-16</v>
      </c>
      <c r="X4542" s="57">
        <f>MAX((SetUp!$B$56*(1-($H4542/SetUp!$B$56)^2)*TANH(($B4542-$D4542)/SetUp!$B$56))/(1+$H4542/SetUp!$B$56*TANH(($B4542-$D4542)/SetUp!$B$56)),0)</f>
        <v>7.0787104486068939</v>
      </c>
    </row>
    <row r="4543" spans="1:24" x14ac:dyDescent="0.3">
      <c r="A4543" s="64">
        <v>31205</v>
      </c>
      <c r="B4543" s="57">
        <v>5.577</v>
      </c>
      <c r="C4543" s="57">
        <v>13.448</v>
      </c>
      <c r="D4543" s="57">
        <v>3.4009999999999998</v>
      </c>
      <c r="E4543" s="57">
        <f t="shared" si="1103"/>
        <v>3.4009999999999998</v>
      </c>
      <c r="F4543" s="57">
        <f t="shared" si="1104"/>
        <v>0</v>
      </c>
      <c r="G4543" s="57">
        <f t="shared" si="1105"/>
        <v>0.26703845069736176</v>
      </c>
      <c r="H4543" s="57">
        <f>IF(Q4542&gt;SetUp!$B$56,SetUp!$B$56,Q4542)</f>
        <v>21.455051123184969</v>
      </c>
      <c r="I4543" s="57">
        <f t="shared" si="1110"/>
        <v>3.1994077685972329</v>
      </c>
      <c r="J4543" s="57">
        <f>MIN(F4543,H4543,(1-EXP(-SetUp!$B$52*H4543/SetUp!$B$56))*F4543)</f>
        <v>0</v>
      </c>
      <c r="K4543" s="57">
        <f t="shared" si="1106"/>
        <v>21.455051123184969</v>
      </c>
      <c r="L4543" s="57">
        <f>IF(I4543&lt;=0,0,MIN(SetUp!$B$50*I4543^SetUp!$B$55,I4543))</f>
        <v>0.14217137905034263</v>
      </c>
      <c r="M4543" s="57">
        <f t="shared" si="1107"/>
        <v>3.0572363895468904</v>
      </c>
      <c r="N4543" s="57">
        <f>IF(SetUp!$B$62=0,X4543,(B4543-E4543)*(1-(H4543/SetUp!$B$66/SetUp!$B$56)))</f>
        <v>1.9089615493026384</v>
      </c>
      <c r="O4543" s="57">
        <f>K4543*SetUp!$B$65</f>
        <v>0</v>
      </c>
      <c r="P4543" s="57">
        <f>MIN(SetUp!$B$54*L4543^SetUp!$B$51,L4543)</f>
        <v>7.5430553404359696E-2</v>
      </c>
      <c r="Q4543" s="57">
        <f t="shared" si="1108"/>
        <v>23.364012672487608</v>
      </c>
      <c r="R4543" s="57">
        <f>IF((H4543+N4543-O4543)&gt;SetUp!$B$56,T4542+H4543+N4543-O4543-SetUp!$B$56,T4542)</f>
        <v>0</v>
      </c>
      <c r="S4543" s="57">
        <f>R4543*SetUp!$B$65</f>
        <v>0</v>
      </c>
      <c r="T4543" s="57">
        <f>IF((R4543-S4543)&lt;SetUp!$B$53,R4543-S4543,SetUp!$B$53)</f>
        <v>0</v>
      </c>
      <c r="U4543" s="57">
        <f t="shared" si="1109"/>
        <v>3.0572363895468904</v>
      </c>
      <c r="V4543" s="57">
        <f>(L4543-P4543)/1000*SetUp!$B$13*1000000/SetUp!$B$48</f>
        <v>3.7960635250194286</v>
      </c>
      <c r="W4543" s="57">
        <f t="shared" si="1111"/>
        <v>5.8286708792820718E-16</v>
      </c>
      <c r="X4543" s="57">
        <f>MAX((SetUp!$B$56*(1-($H4543/SetUp!$B$56)^2)*TANH(($B4543-$D4543)/SetUp!$B$56))/(1+$H4543/SetUp!$B$56*TANH(($B4543-$D4543)/SetUp!$B$56)),0)</f>
        <v>1.9089615493026384</v>
      </c>
    </row>
    <row r="4544" spans="1:24" x14ac:dyDescent="0.3">
      <c r="A4544" s="64">
        <v>31206</v>
      </c>
      <c r="B4544" s="57">
        <v>1.7729999999999999</v>
      </c>
      <c r="C4544" s="57">
        <v>14.737</v>
      </c>
      <c r="D4544" s="57">
        <v>3.4009999999999998</v>
      </c>
      <c r="E4544" s="57">
        <f t="shared" si="1103"/>
        <v>1.7729999999999999</v>
      </c>
      <c r="F4544" s="57">
        <f t="shared" si="1104"/>
        <v>1.6279999999999999</v>
      </c>
      <c r="G4544" s="57">
        <f t="shared" si="1105"/>
        <v>0</v>
      </c>
      <c r="H4544" s="57">
        <f>IF(Q4543&gt;SetUp!$B$56,SetUp!$B$56,Q4543)</f>
        <v>23.364012672487608</v>
      </c>
      <c r="I4544" s="57">
        <f t="shared" si="1110"/>
        <v>3.0572363895468904</v>
      </c>
      <c r="J4544" s="57">
        <f>MIN(F4544,H4544,(1-EXP(-SetUp!$B$52*H4544/SetUp!$B$56))*F4544)</f>
        <v>1.5857129637907097</v>
      </c>
      <c r="K4544" s="57">
        <f t="shared" si="1106"/>
        <v>21.778299708696899</v>
      </c>
      <c r="L4544" s="57">
        <f>IF(I4544&lt;=0,0,MIN(SetUp!$B$50*I4544^SetUp!$B$55,I4544))</f>
        <v>0.13179872777955981</v>
      </c>
      <c r="M4544" s="57">
        <f t="shared" si="1107"/>
        <v>2.9254376617673303</v>
      </c>
      <c r="N4544" s="57">
        <f>IF(SetUp!$B$62=0,X4544,(B4544-E4544)*(1-(H4544/SetUp!$B$66/SetUp!$B$56)))</f>
        <v>0</v>
      </c>
      <c r="O4544" s="57">
        <f>K4544*SetUp!$B$65</f>
        <v>0</v>
      </c>
      <c r="P4544" s="57">
        <f>MIN(SetUp!$B$54*L4544^SetUp!$B$51,L4544)</f>
        <v>7.0017410432170121E-2</v>
      </c>
      <c r="Q4544" s="57">
        <f t="shared" si="1108"/>
        <v>21.778299708696899</v>
      </c>
      <c r="R4544" s="57">
        <f>IF((H4544+N4544-O4544)&gt;SetUp!$B$56,T4543+H4544+N4544-O4544-SetUp!$B$56,T4543)</f>
        <v>0</v>
      </c>
      <c r="S4544" s="57">
        <f>R4544*SetUp!$B$65</f>
        <v>0</v>
      </c>
      <c r="T4544" s="57">
        <f>IF((R4544-S4544)&lt;SetUp!$B$53,R4544-S4544,SetUp!$B$53)</f>
        <v>0</v>
      </c>
      <c r="U4544" s="57">
        <f t="shared" si="1109"/>
        <v>2.9254376617673303</v>
      </c>
      <c r="V4544" s="57">
        <f>(L4544-P4544)/1000*SetUp!$B$13*1000000/SetUp!$B$48</f>
        <v>3.5139781841190327</v>
      </c>
      <c r="W4544" s="57">
        <f t="shared" si="1111"/>
        <v>2.2204460492503131E-16</v>
      </c>
      <c r="X4544" s="57">
        <f>MAX((SetUp!$B$56*(1-($H4544/SetUp!$B$56)^2)*TANH(($B4544-$D4544)/SetUp!$B$56))/(1+$H4544/SetUp!$B$56*TANH(($B4544-$D4544)/SetUp!$B$56)),0)</f>
        <v>0</v>
      </c>
    </row>
    <row r="4545" spans="1:24" x14ac:dyDescent="0.3">
      <c r="A4545" s="64">
        <v>31207</v>
      </c>
      <c r="B4545" s="57">
        <v>2.504</v>
      </c>
      <c r="C4545" s="57">
        <v>12.226000000000001</v>
      </c>
      <c r="D4545" s="57">
        <v>3.4009999999999998</v>
      </c>
      <c r="E4545" s="57">
        <f t="shared" si="1103"/>
        <v>2.504</v>
      </c>
      <c r="F4545" s="57">
        <f t="shared" si="1104"/>
        <v>0.8969999999999998</v>
      </c>
      <c r="G4545" s="57">
        <f t="shared" si="1105"/>
        <v>0</v>
      </c>
      <c r="H4545" s="57">
        <f>IF(Q4544&gt;SetUp!$B$56,SetUp!$B$56,Q4544)</f>
        <v>21.778299708696899</v>
      </c>
      <c r="I4545" s="57">
        <f t="shared" si="1110"/>
        <v>2.9254376617673303</v>
      </c>
      <c r="J4545" s="57">
        <f>MIN(F4545,H4545,(1-EXP(-SetUp!$B$52*H4545/SetUp!$B$56))*F4545)</f>
        <v>0.86714965096978081</v>
      </c>
      <c r="K4545" s="57">
        <f t="shared" si="1106"/>
        <v>20.911150057727117</v>
      </c>
      <c r="L4545" s="57">
        <f>IF(I4545&lt;=0,0,MIN(SetUp!$B$50*I4545^SetUp!$B$55,I4545))</f>
        <v>0.1224656423146929</v>
      </c>
      <c r="M4545" s="57">
        <f t="shared" si="1107"/>
        <v>2.8029720194526373</v>
      </c>
      <c r="N4545" s="57">
        <f>IF(SetUp!$B$62=0,X4545,(B4545-E4545)*(1-(H4545/SetUp!$B$66/SetUp!$B$56)))</f>
        <v>0</v>
      </c>
      <c r="O4545" s="57">
        <f>K4545*SetUp!$B$65</f>
        <v>0</v>
      </c>
      <c r="P4545" s="57">
        <f>MIN(SetUp!$B$54*L4545^SetUp!$B$51,L4545)</f>
        <v>6.514059474368572E-2</v>
      </c>
      <c r="Q4545" s="57">
        <f t="shared" si="1108"/>
        <v>20.911150057727117</v>
      </c>
      <c r="R4545" s="57">
        <f>IF((H4545+N4545-O4545)&gt;SetUp!$B$56,T4544+H4545+N4545-O4545-SetUp!$B$56,T4544)</f>
        <v>0</v>
      </c>
      <c r="S4545" s="57">
        <f>R4545*SetUp!$B$65</f>
        <v>0</v>
      </c>
      <c r="T4545" s="57">
        <f>IF((R4545-S4545)&lt;SetUp!$B$53,R4545-S4545,SetUp!$B$53)</f>
        <v>0</v>
      </c>
      <c r="U4545" s="57">
        <f t="shared" si="1109"/>
        <v>2.8029720194526373</v>
      </c>
      <c r="V4545" s="57">
        <f>(L4545-P4545)/1000*SetUp!$B$13*1000000/SetUp!$B$48</f>
        <v>3.2605158843641253</v>
      </c>
      <c r="W4545" s="57">
        <f t="shared" si="1111"/>
        <v>-3.5804692544161298E-15</v>
      </c>
      <c r="X4545" s="57">
        <f>MAX((SetUp!$B$56*(1-($H4545/SetUp!$B$56)^2)*TANH(($B4545-$D4545)/SetUp!$B$56))/(1+$H4545/SetUp!$B$56*TANH(($B4545-$D4545)/SetUp!$B$56)),0)</f>
        <v>0</v>
      </c>
    </row>
    <row r="4546" spans="1:24" x14ac:dyDescent="0.3">
      <c r="A4546" s="64">
        <v>31208</v>
      </c>
      <c r="B4546" s="57">
        <v>1.7410000000000001</v>
      </c>
      <c r="C4546" s="57">
        <v>12.226000000000001</v>
      </c>
      <c r="D4546" s="57">
        <v>3.4009999999999998</v>
      </c>
      <c r="E4546" s="57">
        <f t="shared" si="1103"/>
        <v>1.7410000000000001</v>
      </c>
      <c r="F4546" s="57">
        <f t="shared" si="1104"/>
        <v>1.6599999999999997</v>
      </c>
      <c r="G4546" s="57">
        <f t="shared" si="1105"/>
        <v>0</v>
      </c>
      <c r="H4546" s="57">
        <f>IF(Q4545&gt;SetUp!$B$56,SetUp!$B$56,Q4545)</f>
        <v>20.911150057727117</v>
      </c>
      <c r="I4546" s="57">
        <f t="shared" si="1110"/>
        <v>2.8029720194526373</v>
      </c>
      <c r="J4546" s="57">
        <f>MIN(F4546,H4546,(1-EXP(-SetUp!$B$52*H4546/SetUp!$B$56))*F4546)</f>
        <v>1.5967430068690753</v>
      </c>
      <c r="K4546" s="57">
        <f t="shared" si="1106"/>
        <v>19.314407050858041</v>
      </c>
      <c r="L4546" s="57">
        <f>IF(I4546&lt;=0,0,MIN(SetUp!$B$50*I4546^SetUp!$B$55,I4546))</f>
        <v>0.11404094002620097</v>
      </c>
      <c r="M4546" s="57">
        <f t="shared" si="1107"/>
        <v>2.6889310794264363</v>
      </c>
      <c r="N4546" s="57">
        <f>IF(SetUp!$B$62=0,X4546,(B4546-E4546)*(1-(H4546/SetUp!$B$66/SetUp!$B$56)))</f>
        <v>0</v>
      </c>
      <c r="O4546" s="57">
        <f>K4546*SetUp!$B$65</f>
        <v>0</v>
      </c>
      <c r="P4546" s="57">
        <f>MIN(SetUp!$B$54*L4546^SetUp!$B$51,L4546)</f>
        <v>6.0733012167923817E-2</v>
      </c>
      <c r="Q4546" s="57">
        <f t="shared" si="1108"/>
        <v>19.314407050858041</v>
      </c>
      <c r="R4546" s="57">
        <f>IF((H4546+N4546-O4546)&gt;SetUp!$B$56,T4545+H4546+N4546-O4546-SetUp!$B$56,T4545)</f>
        <v>0</v>
      </c>
      <c r="S4546" s="57">
        <f>R4546*SetUp!$B$65</f>
        <v>0</v>
      </c>
      <c r="T4546" s="57">
        <f>IF((R4546-S4546)&lt;SetUp!$B$53,R4546-S4546,SetUp!$B$53)</f>
        <v>0</v>
      </c>
      <c r="U4546" s="57">
        <f t="shared" si="1109"/>
        <v>2.6889310794264363</v>
      </c>
      <c r="V4546" s="57">
        <f>(L4546-P4546)/1000*SetUp!$B$13*1000000/SetUp!$B$48</f>
        <v>3.0320314227241334</v>
      </c>
      <c r="W4546" s="57">
        <f t="shared" si="1111"/>
        <v>-1.609823385706477E-15</v>
      </c>
      <c r="X4546" s="57">
        <f>MAX((SetUp!$B$56*(1-($H4546/SetUp!$B$56)^2)*TANH(($B4546-$D4546)/SetUp!$B$56))/(1+$H4546/SetUp!$B$56*TANH(($B4546-$D4546)/SetUp!$B$56)),0)</f>
        <v>0</v>
      </c>
    </row>
    <row r="4547" spans="1:24" x14ac:dyDescent="0.3">
      <c r="A4547" s="64">
        <v>31209</v>
      </c>
      <c r="B4547" s="57">
        <v>2.0539999999999998</v>
      </c>
      <c r="C4547" s="57">
        <v>5.2140000000000004</v>
      </c>
      <c r="D4547" s="57">
        <v>3.4009999999999998</v>
      </c>
      <c r="E4547" s="57">
        <f t="shared" ref="E4547:E4610" si="1112">IF(B4547&gt;=D4547,D4547,B4547)</f>
        <v>2.0539999999999998</v>
      </c>
      <c r="F4547" s="57">
        <f t="shared" ref="F4547:F4610" si="1113">D4547-E4547</f>
        <v>1.347</v>
      </c>
      <c r="G4547" s="57">
        <f t="shared" ref="G4547:G4610" si="1114">MAX(B4547-D4547-N4547,0)</f>
        <v>0</v>
      </c>
      <c r="H4547" s="57">
        <f>IF(Q4546&gt;SetUp!$B$56,SetUp!$B$56,Q4546)</f>
        <v>19.314407050858041</v>
      </c>
      <c r="I4547" s="57">
        <f t="shared" si="1110"/>
        <v>2.6889310794264363</v>
      </c>
      <c r="J4547" s="57">
        <f>MIN(F4547,H4547,(1-EXP(-SetUp!$B$52*H4547/SetUp!$B$56))*F4547)</f>
        <v>1.2811249955302315</v>
      </c>
      <c r="K4547" s="57">
        <f t="shared" ref="K4547:K4610" si="1115">MAX(H4547-J4547,0)</f>
        <v>18.03328205532781</v>
      </c>
      <c r="L4547" s="57">
        <f>IF(I4547&lt;=0,0,MIN(SetUp!$B$50*I4547^SetUp!$B$55,I4547))</f>
        <v>0.10641323248847445</v>
      </c>
      <c r="M4547" s="57">
        <f t="shared" ref="M4547:M4610" si="1116">MAX(I4547-L4547,0)</f>
        <v>2.5825178469379617</v>
      </c>
      <c r="N4547" s="57">
        <f>IF(SetUp!$B$62=0,X4547,(B4547-E4547)*(1-(H4547/SetUp!$B$66/SetUp!$B$56)))</f>
        <v>0</v>
      </c>
      <c r="O4547" s="57">
        <f>K4547*SetUp!$B$65</f>
        <v>0</v>
      </c>
      <c r="P4547" s="57">
        <f>MIN(SetUp!$B$54*L4547^SetUp!$B$51,L4547)</f>
        <v>5.6737622657086137E-2</v>
      </c>
      <c r="Q4547" s="57">
        <f t="shared" ref="Q4547:Q4610" si="1117">IF((K4547+N4547-O4547)&lt;0,0,K4547+N4547-O4547)</f>
        <v>18.03328205532781</v>
      </c>
      <c r="R4547" s="57">
        <f>IF((H4547+N4547-O4547)&gt;SetUp!$B$56,T4546+H4547+N4547-O4547-SetUp!$B$56,T4546)</f>
        <v>0</v>
      </c>
      <c r="S4547" s="57">
        <f>R4547*SetUp!$B$65</f>
        <v>0</v>
      </c>
      <c r="T4547" s="57">
        <f>IF((R4547-S4547)&lt;SetUp!$B$53,R4547-S4547,SetUp!$B$53)</f>
        <v>0</v>
      </c>
      <c r="U4547" s="57">
        <f t="shared" ref="U4547:U4610" si="1118">M4547+R4547-T4547</f>
        <v>2.5825178469379617</v>
      </c>
      <c r="V4547" s="57">
        <f>(L4547-P4547)/1000*SetUp!$B$13*1000000/SetUp!$B$48</f>
        <v>2.8254335893937155</v>
      </c>
      <c r="W4547" s="57">
        <f t="shared" si="1111"/>
        <v>-3.3306690738754696E-16</v>
      </c>
      <c r="X4547" s="57">
        <f>MAX((SetUp!$B$56*(1-($H4547/SetUp!$B$56)^2)*TANH(($B4547-$D4547)/SetUp!$B$56))/(1+$H4547/SetUp!$B$56*TANH(($B4547-$D4547)/SetUp!$B$56)),0)</f>
        <v>0</v>
      </c>
    </row>
    <row r="4548" spans="1:24" x14ac:dyDescent="0.3">
      <c r="A4548" s="64">
        <v>31210</v>
      </c>
      <c r="B4548" s="57">
        <v>4.5599999999999996</v>
      </c>
      <c r="C4548" s="57">
        <v>4.5720000000000001</v>
      </c>
      <c r="D4548" s="57">
        <v>3.4009999999999998</v>
      </c>
      <c r="E4548" s="57">
        <f t="shared" si="1112"/>
        <v>3.4009999999999998</v>
      </c>
      <c r="F4548" s="57">
        <f t="shared" si="1113"/>
        <v>0</v>
      </c>
      <c r="G4548" s="57">
        <f t="shared" si="1114"/>
        <v>9.7550321391003614E-2</v>
      </c>
      <c r="H4548" s="57">
        <f>IF(Q4547&gt;SetUp!$B$56,SetUp!$B$56,Q4547)</f>
        <v>18.03328205532781</v>
      </c>
      <c r="I4548" s="57">
        <f t="shared" ref="I4548:I4611" si="1119">U4547+G4548+O4548</f>
        <v>2.6800681683289653</v>
      </c>
      <c r="J4548" s="57">
        <f>MIN(F4548,H4548,(1-EXP(-SetUp!$B$52*H4548/SetUp!$B$56))*F4548)</f>
        <v>0</v>
      </c>
      <c r="K4548" s="57">
        <f t="shared" si="1115"/>
        <v>18.03328205532781</v>
      </c>
      <c r="L4548" s="57">
        <f>IF(I4548&lt;=0,0,MIN(SetUp!$B$50*I4548^SetUp!$B$55,I4548))</f>
        <v>0.10582929882234578</v>
      </c>
      <c r="M4548" s="57">
        <f t="shared" si="1116"/>
        <v>2.5742388695066194</v>
      </c>
      <c r="N4548" s="57">
        <f>IF(SetUp!$B$62=0,X4548,(B4548-E4548)*(1-(H4548/SetUp!$B$66/SetUp!$B$56)))</f>
        <v>1.0614496786089962</v>
      </c>
      <c r="O4548" s="57">
        <f>K4548*SetUp!$B$65</f>
        <v>0</v>
      </c>
      <c r="P4548" s="57">
        <f>MIN(SetUp!$B$54*L4548^SetUp!$B$51,L4548)</f>
        <v>5.6431561952565032E-2</v>
      </c>
      <c r="Q4548" s="57">
        <f t="shared" si="1117"/>
        <v>19.094731733936804</v>
      </c>
      <c r="R4548" s="57">
        <f>IF((H4548+N4548-O4548)&gt;SetUp!$B$56,T4547+H4548+N4548-O4548-SetUp!$B$56,T4547)</f>
        <v>0</v>
      </c>
      <c r="S4548" s="57">
        <f>R4548*SetUp!$B$65</f>
        <v>0</v>
      </c>
      <c r="T4548" s="57">
        <f>IF((R4548-S4548)&lt;SetUp!$B$53,R4548-S4548,SetUp!$B$53)</f>
        <v>0</v>
      </c>
      <c r="U4548" s="57">
        <f t="shared" si="1118"/>
        <v>2.5742388695066194</v>
      </c>
      <c r="V4548" s="57">
        <f>(L4548-P4548)/1000*SetUp!$B$13*1000000/SetUp!$B$48</f>
        <v>2.8096288191659275</v>
      </c>
      <c r="W4548" s="57">
        <f t="shared" ref="W4548:W4611" si="1120">Q4548+U4548+T4548-H4548-U4547-T4547-B4548+E4548+J4548+L4548</f>
        <v>-2.3731017151362721E-15</v>
      </c>
      <c r="X4548" s="57">
        <f>MAX((SetUp!$B$56*(1-($H4548/SetUp!$B$56)^2)*TANH(($B4548-$D4548)/SetUp!$B$56))/(1+$H4548/SetUp!$B$56*TANH(($B4548-$D4548)/SetUp!$B$56)),0)</f>
        <v>1.0614496786089962</v>
      </c>
    </row>
    <row r="4549" spans="1:24" x14ac:dyDescent="0.3">
      <c r="A4549" s="64">
        <v>31211</v>
      </c>
      <c r="B4549" s="57">
        <v>5.4850000000000003</v>
      </c>
      <c r="C4549" s="57">
        <v>4.5720000000000001</v>
      </c>
      <c r="D4549" s="57">
        <v>3.4009999999999998</v>
      </c>
      <c r="E4549" s="57">
        <f t="shared" si="1112"/>
        <v>3.4009999999999998</v>
      </c>
      <c r="F4549" s="57">
        <f t="shared" si="1113"/>
        <v>0</v>
      </c>
      <c r="G4549" s="57">
        <f t="shared" si="1114"/>
        <v>0.20443357032221443</v>
      </c>
      <c r="H4549" s="57">
        <f>IF(Q4548&gt;SetUp!$B$56,SetUp!$B$56,Q4548)</f>
        <v>19.094731733936804</v>
      </c>
      <c r="I4549" s="57">
        <f t="shared" si="1119"/>
        <v>2.7786724398288341</v>
      </c>
      <c r="J4549" s="57">
        <f>MIN(F4549,H4549,(1-EXP(-SetUp!$B$52*H4549/SetUp!$B$56))*F4549)</f>
        <v>0</v>
      </c>
      <c r="K4549" s="57">
        <f t="shared" si="1115"/>
        <v>19.094731733936804</v>
      </c>
      <c r="L4549" s="57">
        <f>IF(I4549&lt;=0,0,MIN(SetUp!$B$50*I4549^SetUp!$B$55,I4549))</f>
        <v>0.11239796294458904</v>
      </c>
      <c r="M4549" s="57">
        <f t="shared" si="1116"/>
        <v>2.666274476884245</v>
      </c>
      <c r="N4549" s="57">
        <f>IF(SetUp!$B$62=0,X4549,(B4549-E4549)*(1-(H4549/SetUp!$B$66/SetUp!$B$56)))</f>
        <v>1.8795664296777861</v>
      </c>
      <c r="O4549" s="57">
        <f>K4549*SetUp!$B$65</f>
        <v>0</v>
      </c>
      <c r="P4549" s="57">
        <f>MIN(SetUp!$B$54*L4549^SetUp!$B$51,L4549)</f>
        <v>5.9872816464756055E-2</v>
      </c>
      <c r="Q4549" s="57">
        <f t="shared" si="1117"/>
        <v>20.974298163614591</v>
      </c>
      <c r="R4549" s="57">
        <f>IF((H4549+N4549-O4549)&gt;SetUp!$B$56,T4548+H4549+N4549-O4549-SetUp!$B$56,T4548)</f>
        <v>0</v>
      </c>
      <c r="S4549" s="57">
        <f>R4549*SetUp!$B$65</f>
        <v>0</v>
      </c>
      <c r="T4549" s="57">
        <f>IF((R4549-S4549)&lt;SetUp!$B$53,R4549-S4549,SetUp!$B$53)</f>
        <v>0</v>
      </c>
      <c r="U4549" s="57">
        <f t="shared" si="1118"/>
        <v>2.666274476884245</v>
      </c>
      <c r="V4549" s="57">
        <f>(L4549-P4549)/1000*SetUp!$B$13*1000000/SetUp!$B$48</f>
        <v>2.9875086316136641</v>
      </c>
      <c r="W4549" s="57">
        <f t="shared" si="1120"/>
        <v>0</v>
      </c>
      <c r="X4549" s="57">
        <f>MAX((SetUp!$B$56*(1-($H4549/SetUp!$B$56)^2)*TANH(($B4549-$D4549)/SetUp!$B$56))/(1+$H4549/SetUp!$B$56*TANH(($B4549-$D4549)/SetUp!$B$56)),0)</f>
        <v>1.8795664296777861</v>
      </c>
    </row>
    <row r="4550" spans="1:24" x14ac:dyDescent="0.3">
      <c r="A4550" s="64">
        <v>31212</v>
      </c>
      <c r="B4550" s="57">
        <v>1.7210000000000001</v>
      </c>
      <c r="C4550" s="57">
        <v>87.616</v>
      </c>
      <c r="D4550" s="57">
        <v>3.4009999999999998</v>
      </c>
      <c r="E4550" s="57">
        <f t="shared" si="1112"/>
        <v>1.7210000000000001</v>
      </c>
      <c r="F4550" s="57">
        <f t="shared" si="1113"/>
        <v>1.6799999999999997</v>
      </c>
      <c r="G4550" s="57">
        <f t="shared" si="1114"/>
        <v>0</v>
      </c>
      <c r="H4550" s="57">
        <f>IF(Q4549&gt;SetUp!$B$56,SetUp!$B$56,Q4549)</f>
        <v>20.974298163614591</v>
      </c>
      <c r="I4550" s="57">
        <f t="shared" si="1119"/>
        <v>2.666274476884245</v>
      </c>
      <c r="J4550" s="57">
        <f>MIN(F4550,H4550,(1-EXP(-SetUp!$B$52*H4550/SetUp!$B$56))*F4550)</f>
        <v>1.6166094381062388</v>
      </c>
      <c r="K4550" s="57">
        <f t="shared" si="1115"/>
        <v>19.357688725508353</v>
      </c>
      <c r="L4550" s="57">
        <f>IF(I4550&lt;=0,0,MIN(SetUp!$B$50*I4550^SetUp!$B$55,I4550))</f>
        <v>0.10492305888747519</v>
      </c>
      <c r="M4550" s="57">
        <f t="shared" si="1116"/>
        <v>2.5613514179967698</v>
      </c>
      <c r="N4550" s="57">
        <f>IF(SetUp!$B$62=0,X4550,(B4550-E4550)*(1-(H4550/SetUp!$B$66/SetUp!$B$56)))</f>
        <v>0</v>
      </c>
      <c r="O4550" s="57">
        <f>K4550*SetUp!$B$65</f>
        <v>0</v>
      </c>
      <c r="P4550" s="57">
        <f>MIN(SetUp!$B$54*L4550^SetUp!$B$51,L4550)</f>
        <v>5.5956511950116875E-2</v>
      </c>
      <c r="Q4550" s="57">
        <f t="shared" si="1117"/>
        <v>19.357688725508353</v>
      </c>
      <c r="R4550" s="57">
        <f>IF((H4550+N4550-O4550)&gt;SetUp!$B$56,T4549+H4550+N4550-O4550-SetUp!$B$56,T4549)</f>
        <v>0</v>
      </c>
      <c r="S4550" s="57">
        <f>R4550*SetUp!$B$65</f>
        <v>0</v>
      </c>
      <c r="T4550" s="57">
        <f>IF((R4550-S4550)&lt;SetUp!$B$53,R4550-S4550,SetUp!$B$53)</f>
        <v>0</v>
      </c>
      <c r="U4550" s="57">
        <f t="shared" si="1118"/>
        <v>2.5613514179967698</v>
      </c>
      <c r="V4550" s="57">
        <f>(L4550-P4550)/1000*SetUp!$B$13*1000000/SetUp!$B$48</f>
        <v>2.7851037348718455</v>
      </c>
      <c r="W4550" s="57">
        <f t="shared" si="1120"/>
        <v>-9.1593399531575415E-16</v>
      </c>
      <c r="X4550" s="57">
        <f>MAX((SetUp!$B$56*(1-($H4550/SetUp!$B$56)^2)*TANH(($B4550-$D4550)/SetUp!$B$56))/(1+$H4550/SetUp!$B$56*TANH(($B4550-$D4550)/SetUp!$B$56)),0)</f>
        <v>0</v>
      </c>
    </row>
    <row r="4551" spans="1:24" x14ac:dyDescent="0.3">
      <c r="A4551" s="64">
        <v>31213</v>
      </c>
      <c r="B4551" s="57">
        <v>2.4289999999999998</v>
      </c>
      <c r="C4551" s="57">
        <v>13.448</v>
      </c>
      <c r="D4551" s="57">
        <v>3.4009999999999998</v>
      </c>
      <c r="E4551" s="57">
        <f t="shared" si="1112"/>
        <v>2.4289999999999998</v>
      </c>
      <c r="F4551" s="57">
        <f t="shared" si="1113"/>
        <v>0.97199999999999998</v>
      </c>
      <c r="G4551" s="57">
        <f t="shared" si="1114"/>
        <v>0</v>
      </c>
      <c r="H4551" s="57">
        <f>IF(Q4550&gt;SetUp!$B$56,SetUp!$B$56,Q4550)</f>
        <v>19.357688725508353</v>
      </c>
      <c r="I4551" s="57">
        <f t="shared" si="1119"/>
        <v>2.5613514179967698</v>
      </c>
      <c r="J4551" s="57">
        <f>MIN(F4551,H4551,(1-EXP(-SetUp!$B$52*H4551/SetUp!$B$56))*F4551)</f>
        <v>0.92478474964724133</v>
      </c>
      <c r="K4551" s="57">
        <f t="shared" si="1115"/>
        <v>18.432903975861112</v>
      </c>
      <c r="L4551" s="57">
        <f>IF(I4551&lt;=0,0,MIN(SetUp!$B$50*I4551^SetUp!$B$55,I4551))</f>
        <v>9.8132183928410763E-2</v>
      </c>
      <c r="M4551" s="57">
        <f t="shared" si="1116"/>
        <v>2.463219234068359</v>
      </c>
      <c r="N4551" s="57">
        <f>IF(SetUp!$B$62=0,X4551,(B4551-E4551)*(1-(H4551/SetUp!$B$66/SetUp!$B$56)))</f>
        <v>0</v>
      </c>
      <c r="O4551" s="57">
        <f>K4551*SetUp!$B$65</f>
        <v>0</v>
      </c>
      <c r="P4551" s="57">
        <f>MIN(SetUp!$B$54*L4551^SetUp!$B$51,L4551)</f>
        <v>5.2394477438163604E-2</v>
      </c>
      <c r="Q4551" s="57">
        <f t="shared" si="1117"/>
        <v>18.432903975861112</v>
      </c>
      <c r="R4551" s="57">
        <f>IF((H4551+N4551-O4551)&gt;SetUp!$B$56,T4550+H4551+N4551-O4551-SetUp!$B$56,T4550)</f>
        <v>0</v>
      </c>
      <c r="S4551" s="57">
        <f>R4551*SetUp!$B$65</f>
        <v>0</v>
      </c>
      <c r="T4551" s="57">
        <f>IF((R4551-S4551)&lt;SetUp!$B$53,R4551-S4551,SetUp!$B$53)</f>
        <v>0</v>
      </c>
      <c r="U4551" s="57">
        <f t="shared" si="1118"/>
        <v>2.463219234068359</v>
      </c>
      <c r="V4551" s="57">
        <f>(L4551-P4551)/1000*SetUp!$B$13*1000000/SetUp!$B$48</f>
        <v>2.6014547714262783</v>
      </c>
      <c r="W4551" s="57">
        <f t="shared" si="1120"/>
        <v>-6.2450045135165055E-16</v>
      </c>
      <c r="X4551" s="57">
        <f>MAX((SetUp!$B$56*(1-($H4551/SetUp!$B$56)^2)*TANH(($B4551-$D4551)/SetUp!$B$56))/(1+$H4551/SetUp!$B$56*TANH(($B4551-$D4551)/SetUp!$B$56)),0)</f>
        <v>0</v>
      </c>
    </row>
    <row r="4552" spans="1:24" x14ac:dyDescent="0.3">
      <c r="A4552" s="64">
        <v>31214</v>
      </c>
      <c r="B4552" s="57">
        <v>2.4809999999999999</v>
      </c>
      <c r="C4552" s="57">
        <v>13.872999999999999</v>
      </c>
      <c r="D4552" s="57">
        <v>3.4009999999999998</v>
      </c>
      <c r="E4552" s="57">
        <f t="shared" si="1112"/>
        <v>2.4809999999999999</v>
      </c>
      <c r="F4552" s="57">
        <f t="shared" si="1113"/>
        <v>0.91999999999999993</v>
      </c>
      <c r="G4552" s="57">
        <f t="shared" si="1114"/>
        <v>0</v>
      </c>
      <c r="H4552" s="57">
        <f>IF(Q4551&gt;SetUp!$B$56,SetUp!$B$56,Q4551)</f>
        <v>18.432903975861112</v>
      </c>
      <c r="I4552" s="57">
        <f t="shared" si="1119"/>
        <v>2.463219234068359</v>
      </c>
      <c r="J4552" s="57">
        <f>MIN(F4552,H4552,(1-EXP(-SetUp!$B$52*H4552/SetUp!$B$56))*F4552)</f>
        <v>0.86836331219510421</v>
      </c>
      <c r="K4552" s="57">
        <f t="shared" si="1115"/>
        <v>17.564540663666008</v>
      </c>
      <c r="L4552" s="57">
        <f>IF(I4552&lt;=0,0,MIN(SetUp!$B$50*I4552^SetUp!$B$55,I4552))</f>
        <v>9.194637876440484E-2</v>
      </c>
      <c r="M4552" s="57">
        <f t="shared" si="1116"/>
        <v>2.3712728553039542</v>
      </c>
      <c r="N4552" s="57">
        <f>IF(SetUp!$B$62=0,X4552,(B4552-E4552)*(1-(H4552/SetUp!$B$66/SetUp!$B$56)))</f>
        <v>0</v>
      </c>
      <c r="O4552" s="57">
        <f>K4552*SetUp!$B$65</f>
        <v>0</v>
      </c>
      <c r="P4552" s="57">
        <f>MIN(SetUp!$B$54*L4552^SetUp!$B$51,L4552)</f>
        <v>4.9146174899822835E-2</v>
      </c>
      <c r="Q4552" s="57">
        <f t="shared" si="1117"/>
        <v>17.564540663666008</v>
      </c>
      <c r="R4552" s="57">
        <f>IF((H4552+N4552-O4552)&gt;SetUp!$B$56,T4551+H4552+N4552-O4552-SetUp!$B$56,T4551)</f>
        <v>0</v>
      </c>
      <c r="S4552" s="57">
        <f>R4552*SetUp!$B$65</f>
        <v>0</v>
      </c>
      <c r="T4552" s="57">
        <f>IF((R4552-S4552)&lt;SetUp!$B$53,R4552-S4552,SetUp!$B$53)</f>
        <v>0</v>
      </c>
      <c r="U4552" s="57">
        <f t="shared" si="1118"/>
        <v>2.3712728553039542</v>
      </c>
      <c r="V4552" s="57">
        <f>(L4552-P4552)/1000*SetUp!$B$13*1000000/SetUp!$B$48</f>
        <v>2.4343764282381843</v>
      </c>
      <c r="W4552" s="57">
        <f t="shared" si="1120"/>
        <v>-6.3837823915946501E-16</v>
      </c>
      <c r="X4552" s="57">
        <f>MAX((SetUp!$B$56*(1-($H4552/SetUp!$B$56)^2)*TANH(($B4552-$D4552)/SetUp!$B$56))/(1+$H4552/SetUp!$B$56*TANH(($B4552-$D4552)/SetUp!$B$56)),0)</f>
        <v>0</v>
      </c>
    </row>
    <row r="4553" spans="1:24" x14ac:dyDescent="0.3">
      <c r="A4553" s="64">
        <v>31215</v>
      </c>
      <c r="B4553" s="57">
        <v>1.1759999999999999</v>
      </c>
      <c r="C4553" s="57">
        <v>6.9390000000000001</v>
      </c>
      <c r="D4553" s="57">
        <v>3.4009999999999998</v>
      </c>
      <c r="E4553" s="57">
        <f t="shared" si="1112"/>
        <v>1.1759999999999999</v>
      </c>
      <c r="F4553" s="57">
        <f t="shared" si="1113"/>
        <v>2.2249999999999996</v>
      </c>
      <c r="G4553" s="57">
        <f t="shared" si="1114"/>
        <v>0</v>
      </c>
      <c r="H4553" s="57">
        <f>IF(Q4552&gt;SetUp!$B$56,SetUp!$B$56,Q4552)</f>
        <v>17.564540663666008</v>
      </c>
      <c r="I4553" s="57">
        <f t="shared" si="1119"/>
        <v>2.3712728553039542</v>
      </c>
      <c r="J4553" s="57">
        <f>MIN(F4553,H4553,(1-EXP(-SetUp!$B$52*H4553/SetUp!$B$56))*F4553)</f>
        <v>2.0819702406569665</v>
      </c>
      <c r="K4553" s="57">
        <f t="shared" si="1115"/>
        <v>15.482570423009042</v>
      </c>
      <c r="L4553" s="57">
        <f>IF(I4553&lt;=0,0,MIN(SetUp!$B$50*I4553^SetUp!$B$55,I4553))</f>
        <v>8.6297603233919301E-2</v>
      </c>
      <c r="M4553" s="57">
        <f t="shared" si="1116"/>
        <v>2.2849752520700348</v>
      </c>
      <c r="N4553" s="57">
        <f>IF(SetUp!$B$62=0,X4553,(B4553-E4553)*(1-(H4553/SetUp!$B$66/SetUp!$B$56)))</f>
        <v>0</v>
      </c>
      <c r="O4553" s="57">
        <f>K4553*SetUp!$B$65</f>
        <v>0</v>
      </c>
      <c r="P4553" s="57">
        <f>MIN(SetUp!$B$54*L4553^SetUp!$B$51,L4553)</f>
        <v>4.6176633211431339E-2</v>
      </c>
      <c r="Q4553" s="57">
        <f t="shared" si="1117"/>
        <v>15.482570423009042</v>
      </c>
      <c r="R4553" s="57">
        <f>IF((H4553+N4553-O4553)&gt;SetUp!$B$56,T4552+H4553+N4553-O4553-SetUp!$B$56,T4552)</f>
        <v>0</v>
      </c>
      <c r="S4553" s="57">
        <f>R4553*SetUp!$B$65</f>
        <v>0</v>
      </c>
      <c r="T4553" s="57">
        <f>IF((R4553-S4553)&lt;SetUp!$B$53,R4553-S4553,SetUp!$B$53)</f>
        <v>0</v>
      </c>
      <c r="U4553" s="57">
        <f t="shared" si="1118"/>
        <v>2.2849752520700348</v>
      </c>
      <c r="V4553" s="57">
        <f>(L4553-P4553)/1000*SetUp!$B$13*1000000/SetUp!$B$48</f>
        <v>2.2819878150538186</v>
      </c>
      <c r="W4553" s="57">
        <f t="shared" si="1120"/>
        <v>4.163336342344337E-16</v>
      </c>
      <c r="X4553" s="57">
        <f>MAX((SetUp!$B$56*(1-($H4553/SetUp!$B$56)^2)*TANH(($B4553-$D4553)/SetUp!$B$56))/(1+$H4553/SetUp!$B$56*TANH(($B4553-$D4553)/SetUp!$B$56)),0)</f>
        <v>0</v>
      </c>
    </row>
    <row r="4554" spans="1:24" x14ac:dyDescent="0.3">
      <c r="A4554" s="64">
        <v>31216</v>
      </c>
      <c r="B4554" s="57">
        <v>4.335</v>
      </c>
      <c r="C4554" s="57">
        <v>6.9390000000000001</v>
      </c>
      <c r="D4554" s="57">
        <v>3.4009999999999998</v>
      </c>
      <c r="E4554" s="57">
        <f t="shared" si="1112"/>
        <v>3.4009999999999998</v>
      </c>
      <c r="F4554" s="57">
        <f t="shared" si="1113"/>
        <v>0</v>
      </c>
      <c r="G4554" s="57">
        <f t="shared" si="1114"/>
        <v>5.7815956645024591E-2</v>
      </c>
      <c r="H4554" s="57">
        <f>IF(Q4553&gt;SetUp!$B$56,SetUp!$B$56,Q4553)</f>
        <v>15.482570423009042</v>
      </c>
      <c r="I4554" s="57">
        <f t="shared" si="1119"/>
        <v>2.3427912087150595</v>
      </c>
      <c r="J4554" s="57">
        <f>MIN(F4554,H4554,(1-EXP(-SetUp!$B$52*H4554/SetUp!$B$56))*F4554)</f>
        <v>0</v>
      </c>
      <c r="K4554" s="57">
        <f t="shared" si="1115"/>
        <v>15.482570423009042</v>
      </c>
      <c r="L4554" s="57">
        <f>IF(I4554&lt;=0,0,MIN(SetUp!$B$50*I4554^SetUp!$B$55,I4554))</f>
        <v>8.457697743719618E-2</v>
      </c>
      <c r="M4554" s="57">
        <f t="shared" si="1116"/>
        <v>2.2582142312778632</v>
      </c>
      <c r="N4554" s="57">
        <f>IF(SetUp!$B$62=0,X4554,(B4554-E4554)*(1-(H4554/SetUp!$B$66/SetUp!$B$56)))</f>
        <v>0.87618404335497557</v>
      </c>
      <c r="O4554" s="57">
        <f>K4554*SetUp!$B$65</f>
        <v>0</v>
      </c>
      <c r="P4554" s="57">
        <f>MIN(SetUp!$B$54*L4554^SetUp!$B$51,L4554)</f>
        <v>4.5271458603293464E-2</v>
      </c>
      <c r="Q4554" s="57">
        <f t="shared" si="1117"/>
        <v>16.358754466364019</v>
      </c>
      <c r="R4554" s="57">
        <f>IF((H4554+N4554-O4554)&gt;SetUp!$B$56,T4553+H4554+N4554-O4554-SetUp!$B$56,T4553)</f>
        <v>0</v>
      </c>
      <c r="S4554" s="57">
        <f>R4554*SetUp!$B$65</f>
        <v>0</v>
      </c>
      <c r="T4554" s="57">
        <f>IF((R4554-S4554)&lt;SetUp!$B$53,R4554-S4554,SetUp!$B$53)</f>
        <v>0</v>
      </c>
      <c r="U4554" s="57">
        <f t="shared" si="1118"/>
        <v>2.2582142312778632</v>
      </c>
      <c r="V4554" s="57">
        <f>(L4554-P4554)/1000*SetUp!$B$13*1000000/SetUp!$B$48</f>
        <v>2.2356068408380989</v>
      </c>
      <c r="W4554" s="57">
        <f t="shared" si="1120"/>
        <v>-5.4123372450476381E-16</v>
      </c>
      <c r="X4554" s="57">
        <f>MAX((SetUp!$B$56*(1-($H4554/SetUp!$B$56)^2)*TANH(($B4554-$D4554)/SetUp!$B$56))/(1+$H4554/SetUp!$B$56*TANH(($B4554-$D4554)/SetUp!$B$56)),0)</f>
        <v>0.87618404335497557</v>
      </c>
    </row>
    <row r="4555" spans="1:24" x14ac:dyDescent="0.3">
      <c r="A4555" s="64">
        <v>31217</v>
      </c>
      <c r="B4555" s="57">
        <v>6.5339999999999998</v>
      </c>
      <c r="C4555" s="57">
        <v>6.1589999999999998</v>
      </c>
      <c r="D4555" s="57">
        <v>3.4009999999999998</v>
      </c>
      <c r="E4555" s="57">
        <f t="shared" si="1112"/>
        <v>3.4009999999999998</v>
      </c>
      <c r="F4555" s="57">
        <f t="shared" si="1113"/>
        <v>0</v>
      </c>
      <c r="G4555" s="57">
        <f t="shared" si="1114"/>
        <v>0.24315974023609099</v>
      </c>
      <c r="H4555" s="57">
        <f>IF(Q4554&gt;SetUp!$B$56,SetUp!$B$56,Q4554)</f>
        <v>16.358754466364019</v>
      </c>
      <c r="I4555" s="57">
        <f t="shared" si="1119"/>
        <v>2.5013739715139542</v>
      </c>
      <c r="J4555" s="57">
        <f>MIN(F4555,H4555,(1-EXP(-SetUp!$B$52*H4555/SetUp!$B$56))*F4555)</f>
        <v>0</v>
      </c>
      <c r="K4555" s="57">
        <f t="shared" si="1115"/>
        <v>16.358754466364019</v>
      </c>
      <c r="L4555" s="57">
        <f>IF(I4555&lt;=0,0,MIN(SetUp!$B$50*I4555^SetUp!$B$55,I4555))</f>
        <v>9.433233002943392E-2</v>
      </c>
      <c r="M4555" s="57">
        <f t="shared" si="1116"/>
        <v>2.4070416414845202</v>
      </c>
      <c r="N4555" s="57">
        <f>IF(SetUp!$B$62=0,X4555,(B4555-E4555)*(1-(H4555/SetUp!$B$66/SetUp!$B$56)))</f>
        <v>2.889840259763909</v>
      </c>
      <c r="O4555" s="57">
        <f>K4555*SetUp!$B$65</f>
        <v>0</v>
      </c>
      <c r="P4555" s="57">
        <f>MIN(SetUp!$B$54*L4555^SetUp!$B$51,L4555)</f>
        <v>5.0399517713497426E-2</v>
      </c>
      <c r="Q4555" s="57">
        <f t="shared" si="1117"/>
        <v>19.248594726127926</v>
      </c>
      <c r="R4555" s="57">
        <f>IF((H4555+N4555-O4555)&gt;SetUp!$B$56,T4554+H4555+N4555-O4555-SetUp!$B$56,T4554)</f>
        <v>0</v>
      </c>
      <c r="S4555" s="57">
        <f>R4555*SetUp!$B$65</f>
        <v>0</v>
      </c>
      <c r="T4555" s="57">
        <f>IF((R4555-S4555)&lt;SetUp!$B$53,R4555-S4555,SetUp!$B$53)</f>
        <v>0</v>
      </c>
      <c r="U4555" s="57">
        <f t="shared" si="1118"/>
        <v>2.4070416414845202</v>
      </c>
      <c r="V4555" s="57">
        <f>(L4555-P4555)/1000*SetUp!$B$13*1000000/SetUp!$B$48</f>
        <v>2.498796572710495</v>
      </c>
      <c r="W4555" s="57">
        <f t="shared" si="1120"/>
        <v>-3.2751579226442118E-15</v>
      </c>
      <c r="X4555" s="57">
        <f>MAX((SetUp!$B$56*(1-($H4555/SetUp!$B$56)^2)*TANH(($B4555-$D4555)/SetUp!$B$56))/(1+$H4555/SetUp!$B$56*TANH(($B4555-$D4555)/SetUp!$B$56)),0)</f>
        <v>2.889840259763909</v>
      </c>
    </row>
    <row r="4556" spans="1:24" x14ac:dyDescent="0.3">
      <c r="A4556" s="64">
        <v>31218</v>
      </c>
      <c r="B4556" s="57">
        <v>1.333</v>
      </c>
      <c r="C4556" s="57">
        <v>4.9930000000000003</v>
      </c>
      <c r="D4556" s="57">
        <v>3.4009999999999998</v>
      </c>
      <c r="E4556" s="57">
        <f t="shared" si="1112"/>
        <v>1.333</v>
      </c>
      <c r="F4556" s="57">
        <f t="shared" si="1113"/>
        <v>2.0679999999999996</v>
      </c>
      <c r="G4556" s="57">
        <f t="shared" si="1114"/>
        <v>0</v>
      </c>
      <c r="H4556" s="57">
        <f>IF(Q4555&gt;SetUp!$B$56,SetUp!$B$56,Q4555)</f>
        <v>19.248594726127926</v>
      </c>
      <c r="I4556" s="57">
        <f t="shared" si="1119"/>
        <v>2.4070416414845202</v>
      </c>
      <c r="J4556" s="57">
        <f>MIN(F4556,H4556,(1-EXP(-SetUp!$B$52*H4556/SetUp!$B$56))*F4556)</f>
        <v>1.9658191472258486</v>
      </c>
      <c r="K4556" s="57">
        <f t="shared" si="1115"/>
        <v>17.282775578902079</v>
      </c>
      <c r="L4556" s="57">
        <f>IF(I4556&lt;=0,0,MIN(SetUp!$B$50*I4556^SetUp!$B$55,I4556))</f>
        <v>8.8478046169096256E-2</v>
      </c>
      <c r="M4556" s="57">
        <f t="shared" si="1116"/>
        <v>2.3185635953154238</v>
      </c>
      <c r="N4556" s="57">
        <f>IF(SetUp!$B$62=0,X4556,(B4556-E4556)*(1-(H4556/SetUp!$B$66/SetUp!$B$56)))</f>
        <v>0</v>
      </c>
      <c r="O4556" s="57">
        <f>K4556*SetUp!$B$65</f>
        <v>0</v>
      </c>
      <c r="P4556" s="57">
        <f>MIN(SetUp!$B$54*L4556^SetUp!$B$51,L4556)</f>
        <v>4.7323264927304313E-2</v>
      </c>
      <c r="Q4556" s="57">
        <f t="shared" si="1117"/>
        <v>17.282775578902079</v>
      </c>
      <c r="R4556" s="57">
        <f>IF((H4556+N4556-O4556)&gt;SetUp!$B$56,T4555+H4556+N4556-O4556-SetUp!$B$56,T4555)</f>
        <v>0</v>
      </c>
      <c r="S4556" s="57">
        <f>R4556*SetUp!$B$65</f>
        <v>0</v>
      </c>
      <c r="T4556" s="57">
        <f>IF((R4556-S4556)&lt;SetUp!$B$53,R4556-S4556,SetUp!$B$53)</f>
        <v>0</v>
      </c>
      <c r="U4556" s="57">
        <f t="shared" si="1118"/>
        <v>2.3185635953154238</v>
      </c>
      <c r="V4556" s="57">
        <f>(L4556-P4556)/1000*SetUp!$B$13*1000000/SetUp!$B$48</f>
        <v>2.3407886018791451</v>
      </c>
      <c r="W4556" s="57">
        <f t="shared" si="1120"/>
        <v>2.095545958979983E-15</v>
      </c>
      <c r="X4556" s="57">
        <f>MAX((SetUp!$B$56*(1-($H4556/SetUp!$B$56)^2)*TANH(($B4556-$D4556)/SetUp!$B$56))/(1+$H4556/SetUp!$B$56*TANH(($B4556-$D4556)/SetUp!$B$56)),0)</f>
        <v>0</v>
      </c>
    </row>
    <row r="4557" spans="1:24" x14ac:dyDescent="0.3">
      <c r="A4557" s="64">
        <v>31219</v>
      </c>
      <c r="B4557" s="57">
        <v>1.55</v>
      </c>
      <c r="C4557" s="57">
        <v>4.9930000000000003</v>
      </c>
      <c r="D4557" s="57">
        <v>3.4009999999999998</v>
      </c>
      <c r="E4557" s="57">
        <f t="shared" si="1112"/>
        <v>1.55</v>
      </c>
      <c r="F4557" s="57">
        <f t="shared" si="1113"/>
        <v>1.8509999999999998</v>
      </c>
      <c r="G4557" s="57">
        <f t="shared" si="1114"/>
        <v>0</v>
      </c>
      <c r="H4557" s="57">
        <f>IF(Q4556&gt;SetUp!$B$56,SetUp!$B$56,Q4556)</f>
        <v>17.282775578902079</v>
      </c>
      <c r="I4557" s="57">
        <f t="shared" si="1119"/>
        <v>2.3185635953154238</v>
      </c>
      <c r="J4557" s="57">
        <f>MIN(F4557,H4557,(1-EXP(-SetUp!$B$52*H4557/SetUp!$B$56))*F4557)</f>
        <v>1.7266565334110584</v>
      </c>
      <c r="K4557" s="57">
        <f t="shared" si="1115"/>
        <v>15.556119045491021</v>
      </c>
      <c r="L4557" s="57">
        <f>IF(I4557&lt;=0,0,MIN(SetUp!$B$50*I4557^SetUp!$B$55,I4557))</f>
        <v>8.3124275291389368E-2</v>
      </c>
      <c r="M4557" s="57">
        <f t="shared" si="1116"/>
        <v>2.2354393200240343</v>
      </c>
      <c r="N4557" s="57">
        <f>IF(SetUp!$B$62=0,X4557,(B4557-E4557)*(1-(H4557/SetUp!$B$66/SetUp!$B$56)))</f>
        <v>0</v>
      </c>
      <c r="O4557" s="57">
        <f>K4557*SetUp!$B$65</f>
        <v>0</v>
      </c>
      <c r="P4557" s="57">
        <f>MIN(SetUp!$B$54*L4557^SetUp!$B$51,L4557)</f>
        <v>4.4506987674906712E-2</v>
      </c>
      <c r="Q4557" s="57">
        <f t="shared" si="1117"/>
        <v>15.556119045491021</v>
      </c>
      <c r="R4557" s="57">
        <f>IF((H4557+N4557-O4557)&gt;SetUp!$B$56,T4556+H4557+N4557-O4557-SetUp!$B$56,T4556)</f>
        <v>0</v>
      </c>
      <c r="S4557" s="57">
        <f>R4557*SetUp!$B$65</f>
        <v>0</v>
      </c>
      <c r="T4557" s="57">
        <f>IF((R4557-S4557)&lt;SetUp!$B$53,R4557-S4557,SetUp!$B$53)</f>
        <v>0</v>
      </c>
      <c r="U4557" s="57">
        <f t="shared" si="1118"/>
        <v>2.2354393200240343</v>
      </c>
      <c r="V4557" s="57">
        <f>(L4557-P4557)/1000*SetUp!$B$13*1000000/SetUp!$B$48</f>
        <v>2.1964618438150478</v>
      </c>
      <c r="W4557" s="57">
        <f t="shared" si="1120"/>
        <v>0</v>
      </c>
      <c r="X4557" s="57">
        <f>MAX((SetUp!$B$56*(1-($H4557/SetUp!$B$56)^2)*TANH(($B4557-$D4557)/SetUp!$B$56))/(1+$H4557/SetUp!$B$56*TANH(($B4557-$D4557)/SetUp!$B$56)),0)</f>
        <v>0</v>
      </c>
    </row>
    <row r="4558" spans="1:24" x14ac:dyDescent="0.3">
      <c r="A4558" s="64">
        <v>31220</v>
      </c>
      <c r="B4558" s="57">
        <v>5.7640000000000002</v>
      </c>
      <c r="C4558" s="57">
        <v>5.673</v>
      </c>
      <c r="D4558" s="57">
        <v>3.4009999999999998</v>
      </c>
      <c r="E4558" s="57">
        <f t="shared" si="1112"/>
        <v>3.4009999999999998</v>
      </c>
      <c r="F4558" s="57">
        <f t="shared" si="1113"/>
        <v>0</v>
      </c>
      <c r="G4558" s="57">
        <f t="shared" si="1114"/>
        <v>0.16037473169854266</v>
      </c>
      <c r="H4558" s="57">
        <f>IF(Q4557&gt;SetUp!$B$56,SetUp!$B$56,Q4557)</f>
        <v>15.556119045491021</v>
      </c>
      <c r="I4558" s="57">
        <f t="shared" si="1119"/>
        <v>2.395814051722577</v>
      </c>
      <c r="J4558" s="57">
        <f>MIN(F4558,H4558,(1-EXP(-SetUp!$B$52*H4558/SetUp!$B$56))*F4558)</f>
        <v>0</v>
      </c>
      <c r="K4558" s="57">
        <f t="shared" si="1115"/>
        <v>15.556119045491021</v>
      </c>
      <c r="L4558" s="57">
        <f>IF(I4558&lt;=0,0,MIN(SetUp!$B$50*I4558^SetUp!$B$55,I4558))</f>
        <v>8.7791276546862321E-2</v>
      </c>
      <c r="M4558" s="57">
        <f t="shared" si="1116"/>
        <v>2.3080227751757145</v>
      </c>
      <c r="N4558" s="57">
        <f>IF(SetUp!$B$62=0,X4558,(B4558-E4558)*(1-(H4558/SetUp!$B$66/SetUp!$B$56)))</f>
        <v>2.2026252683014578</v>
      </c>
      <c r="O4558" s="57">
        <f>K4558*SetUp!$B$65</f>
        <v>0</v>
      </c>
      <c r="P4558" s="57">
        <f>MIN(SetUp!$B$54*L4558^SetUp!$B$51,L4558)</f>
        <v>4.696216512293714E-2</v>
      </c>
      <c r="Q4558" s="57">
        <f t="shared" si="1117"/>
        <v>17.75874431379248</v>
      </c>
      <c r="R4558" s="57">
        <f>IF((H4558+N4558-O4558)&gt;SetUp!$B$56,T4557+H4558+N4558-O4558-SetUp!$B$56,T4557)</f>
        <v>0</v>
      </c>
      <c r="S4558" s="57">
        <f>R4558*SetUp!$B$65</f>
        <v>0</v>
      </c>
      <c r="T4558" s="57">
        <f>IF((R4558-S4558)&lt;SetUp!$B$53,R4558-S4558,SetUp!$B$53)</f>
        <v>0</v>
      </c>
      <c r="U4558" s="57">
        <f t="shared" si="1118"/>
        <v>2.3080227751757145</v>
      </c>
      <c r="V4558" s="57">
        <f>(L4558-P4558)/1000*SetUp!$B$13*1000000/SetUp!$B$48</f>
        <v>2.3222652572120994</v>
      </c>
      <c r="W4558" s="57">
        <f t="shared" si="1120"/>
        <v>1.1796119636642288E-15</v>
      </c>
      <c r="X4558" s="57">
        <f>MAX((SetUp!$B$56*(1-($H4558/SetUp!$B$56)^2)*TANH(($B4558-$D4558)/SetUp!$B$56))/(1+$H4558/SetUp!$B$56*TANH(($B4558-$D4558)/SetUp!$B$56)),0)</f>
        <v>2.2026252683014578</v>
      </c>
    </row>
    <row r="4559" spans="1:24" x14ac:dyDescent="0.3">
      <c r="A4559" s="64">
        <v>31221</v>
      </c>
      <c r="B4559" s="57">
        <v>1.89</v>
      </c>
      <c r="C4559" s="57">
        <v>4.9930000000000003</v>
      </c>
      <c r="D4559" s="57">
        <v>3.4009999999999998</v>
      </c>
      <c r="E4559" s="57">
        <f t="shared" si="1112"/>
        <v>1.89</v>
      </c>
      <c r="F4559" s="57">
        <f t="shared" si="1113"/>
        <v>1.5109999999999999</v>
      </c>
      <c r="G4559" s="57">
        <f t="shared" si="1114"/>
        <v>0</v>
      </c>
      <c r="H4559" s="57">
        <f>IF(Q4558&gt;SetUp!$B$56,SetUp!$B$56,Q4558)</f>
        <v>17.75874431379248</v>
      </c>
      <c r="I4559" s="57">
        <f t="shared" si="1119"/>
        <v>2.3080227751757145</v>
      </c>
      <c r="J4559" s="57">
        <f>MIN(F4559,H4559,(1-EXP(-SetUp!$B$52*H4559/SetUp!$B$56))*F4559)</f>
        <v>1.4167714548034782</v>
      </c>
      <c r="K4559" s="57">
        <f t="shared" si="1115"/>
        <v>16.341972858989003</v>
      </c>
      <c r="L4559" s="57">
        <f>IF(I4559&lt;=0,0,MIN(SetUp!$B$50*I4559^SetUp!$B$55,I4559))</f>
        <v>8.2495387680648388E-2</v>
      </c>
      <c r="M4559" s="57">
        <f t="shared" si="1116"/>
        <v>2.2255273874950663</v>
      </c>
      <c r="N4559" s="57">
        <f>IF(SetUp!$B$62=0,X4559,(B4559-E4559)*(1-(H4559/SetUp!$B$66/SetUp!$B$56)))</f>
        <v>0</v>
      </c>
      <c r="O4559" s="57">
        <f>K4559*SetUp!$B$65</f>
        <v>0</v>
      </c>
      <c r="P4559" s="57">
        <f>MIN(SetUp!$B$54*L4559^SetUp!$B$51,L4559)</f>
        <v>4.4175971177230898E-2</v>
      </c>
      <c r="Q4559" s="57">
        <f t="shared" si="1117"/>
        <v>16.341972858989003</v>
      </c>
      <c r="R4559" s="57">
        <f>IF((H4559+N4559-O4559)&gt;SetUp!$B$56,T4558+H4559+N4559-O4559-SetUp!$B$56,T4558)</f>
        <v>0</v>
      </c>
      <c r="S4559" s="57">
        <f>R4559*SetUp!$B$65</f>
        <v>0</v>
      </c>
      <c r="T4559" s="57">
        <f>IF((R4559-S4559)&lt;SetUp!$B$53,R4559-S4559,SetUp!$B$53)</f>
        <v>0</v>
      </c>
      <c r="U4559" s="57">
        <f t="shared" si="1118"/>
        <v>2.2255273874950663</v>
      </c>
      <c r="V4559" s="57">
        <f>(L4559-P4559)/1000*SetUp!$B$13*1000000/SetUp!$B$48</f>
        <v>2.1795196250678379</v>
      </c>
      <c r="W4559" s="57">
        <f t="shared" si="1120"/>
        <v>1.2628786905111156E-15</v>
      </c>
      <c r="X4559" s="57">
        <f>MAX((SetUp!$B$56*(1-($H4559/SetUp!$B$56)^2)*TANH(($B4559-$D4559)/SetUp!$B$56))/(1+$H4559/SetUp!$B$56*TANH(($B4559-$D4559)/SetUp!$B$56)),0)</f>
        <v>0</v>
      </c>
    </row>
    <row r="4560" spans="1:24" x14ac:dyDescent="0.3">
      <c r="A4560" s="64">
        <v>31222</v>
      </c>
      <c r="B4560" s="57">
        <v>0.35899999999999999</v>
      </c>
      <c r="C4560" s="57">
        <v>4.7789999999999999</v>
      </c>
      <c r="D4560" s="57">
        <v>3.4009999999999998</v>
      </c>
      <c r="E4560" s="57">
        <f t="shared" si="1112"/>
        <v>0.35899999999999999</v>
      </c>
      <c r="F4560" s="57">
        <f t="shared" si="1113"/>
        <v>3.0419999999999998</v>
      </c>
      <c r="G4560" s="57">
        <f t="shared" si="1114"/>
        <v>0</v>
      </c>
      <c r="H4560" s="57">
        <f>IF(Q4559&gt;SetUp!$B$56,SetUp!$B$56,Q4559)</f>
        <v>16.341972858989003</v>
      </c>
      <c r="I4560" s="57">
        <f t="shared" si="1119"/>
        <v>2.2255273874950663</v>
      </c>
      <c r="J4560" s="57">
        <f>MIN(F4560,H4560,(1-EXP(-SetUp!$B$52*H4560/SetUp!$B$56))*F4560)</f>
        <v>2.8052896566746419</v>
      </c>
      <c r="K4560" s="57">
        <f t="shared" si="1115"/>
        <v>13.536683202314361</v>
      </c>
      <c r="L4560" s="57">
        <f>IF(I4560&lt;=0,0,MIN(SetUp!$B$50*I4560^SetUp!$B$55,I4560))</f>
        <v>7.7639802670472088E-2</v>
      </c>
      <c r="M4560" s="57">
        <f t="shared" si="1116"/>
        <v>2.1478875848245944</v>
      </c>
      <c r="N4560" s="57">
        <f>IF(SetUp!$B$62=0,X4560,(B4560-E4560)*(1-(H4560/SetUp!$B$66/SetUp!$B$56)))</f>
        <v>0</v>
      </c>
      <c r="O4560" s="57">
        <f>K4560*SetUp!$B$65</f>
        <v>0</v>
      </c>
      <c r="P4560" s="57">
        <f>MIN(SetUp!$B$54*L4560^SetUp!$B$51,L4560)</f>
        <v>4.1618751148935235E-2</v>
      </c>
      <c r="Q4560" s="57">
        <f t="shared" si="1117"/>
        <v>13.536683202314361</v>
      </c>
      <c r="R4560" s="57">
        <f>IF((H4560+N4560-O4560)&gt;SetUp!$B$56,T4559+H4560+N4560-O4560-SetUp!$B$56,T4559)</f>
        <v>0</v>
      </c>
      <c r="S4560" s="57">
        <f>R4560*SetUp!$B$65</f>
        <v>0</v>
      </c>
      <c r="T4560" s="57">
        <f>IF((R4560-S4560)&lt;SetUp!$B$53,R4560-S4560,SetUp!$B$53)</f>
        <v>0</v>
      </c>
      <c r="U4560" s="57">
        <f t="shared" si="1118"/>
        <v>2.1478875848245944</v>
      </c>
      <c r="V4560" s="57">
        <f>(L4560-P4560)/1000*SetUp!$B$13*1000000/SetUp!$B$48</f>
        <v>2.0487939501836503</v>
      </c>
      <c r="W4560" s="57">
        <f t="shared" si="1120"/>
        <v>6.5225602696727947E-16</v>
      </c>
      <c r="X4560" s="57">
        <f>MAX((SetUp!$B$56*(1-($H4560/SetUp!$B$56)^2)*TANH(($B4560-$D4560)/SetUp!$B$56))/(1+$H4560/SetUp!$B$56*TANH(($B4560-$D4560)/SetUp!$B$56)),0)</f>
        <v>0</v>
      </c>
    </row>
    <row r="4561" spans="1:24" x14ac:dyDescent="0.3">
      <c r="A4561" s="64">
        <v>31223</v>
      </c>
      <c r="B4561" s="57">
        <v>0.22600000000000001</v>
      </c>
      <c r="C4561" s="57">
        <v>4.7789999999999999</v>
      </c>
      <c r="D4561" s="57">
        <v>3.4009999999999998</v>
      </c>
      <c r="E4561" s="57">
        <f t="shared" si="1112"/>
        <v>0.22600000000000001</v>
      </c>
      <c r="F4561" s="57">
        <f t="shared" si="1113"/>
        <v>3.1749999999999998</v>
      </c>
      <c r="G4561" s="57">
        <f t="shared" si="1114"/>
        <v>0</v>
      </c>
      <c r="H4561" s="57">
        <f>IF(Q4560&gt;SetUp!$B$56,SetUp!$B$56,Q4560)</f>
        <v>13.536683202314361</v>
      </c>
      <c r="I4561" s="57">
        <f t="shared" si="1119"/>
        <v>2.1478875848245944</v>
      </c>
      <c r="J4561" s="57">
        <f>MIN(F4561,H4561,(1-EXP(-SetUp!$B$52*H4561/SetUp!$B$56))*F4561)</f>
        <v>2.7920301900165976</v>
      </c>
      <c r="K4561" s="57">
        <f t="shared" si="1115"/>
        <v>10.744653012297764</v>
      </c>
      <c r="L4561" s="57">
        <f>IF(I4561&lt;=0,0,MIN(SetUp!$B$50*I4561^SetUp!$B$55,I4561))</f>
        <v>7.3178263107034666E-2</v>
      </c>
      <c r="M4561" s="57">
        <f t="shared" si="1116"/>
        <v>2.0747093217175596</v>
      </c>
      <c r="N4561" s="57">
        <f>IF(SetUp!$B$62=0,X4561,(B4561-E4561)*(1-(H4561/SetUp!$B$66/SetUp!$B$56)))</f>
        <v>0</v>
      </c>
      <c r="O4561" s="57">
        <f>K4561*SetUp!$B$65</f>
        <v>0</v>
      </c>
      <c r="P4561" s="57">
        <f>MIN(SetUp!$B$54*L4561^SetUp!$B$51,L4561)</f>
        <v>3.9266660222724181E-2</v>
      </c>
      <c r="Q4561" s="57">
        <f t="shared" si="1117"/>
        <v>10.744653012297764</v>
      </c>
      <c r="R4561" s="57">
        <f>IF((H4561+N4561-O4561)&gt;SetUp!$B$56,T4560+H4561+N4561-O4561-SetUp!$B$56,T4560)</f>
        <v>0</v>
      </c>
      <c r="S4561" s="57">
        <f>R4561*SetUp!$B$65</f>
        <v>0</v>
      </c>
      <c r="T4561" s="57">
        <f>IF((R4561-S4561)&lt;SetUp!$B$53,R4561-S4561,SetUp!$B$53)</f>
        <v>0</v>
      </c>
      <c r="U4561" s="57">
        <f t="shared" si="1118"/>
        <v>2.0747093217175596</v>
      </c>
      <c r="V4561" s="57">
        <f>(L4561-P4561)/1000*SetUp!$B$13*1000000/SetUp!$B$48</f>
        <v>1.9288133992664029</v>
      </c>
      <c r="W4561" s="57">
        <f t="shared" si="1120"/>
        <v>7.6327832942979512E-16</v>
      </c>
      <c r="X4561" s="57">
        <f>MAX((SetUp!$B$56*(1-($H4561/SetUp!$B$56)^2)*TANH(($B4561-$D4561)/SetUp!$B$56))/(1+$H4561/SetUp!$B$56*TANH(($B4561-$D4561)/SetUp!$B$56)),0)</f>
        <v>0</v>
      </c>
    </row>
    <row r="4562" spans="1:24" x14ac:dyDescent="0.3">
      <c r="A4562" s="64">
        <v>31224</v>
      </c>
      <c r="B4562" s="57">
        <v>0.19</v>
      </c>
      <c r="C4562" s="57">
        <v>4.37</v>
      </c>
      <c r="D4562" s="57">
        <v>3.4009999999999998</v>
      </c>
      <c r="E4562" s="57">
        <f t="shared" si="1112"/>
        <v>0.19</v>
      </c>
      <c r="F4562" s="57">
        <f t="shared" si="1113"/>
        <v>3.2109999999999999</v>
      </c>
      <c r="G4562" s="57">
        <f t="shared" si="1114"/>
        <v>0</v>
      </c>
      <c r="H4562" s="57">
        <f>IF(Q4561&gt;SetUp!$B$56,SetUp!$B$56,Q4561)</f>
        <v>10.744653012297764</v>
      </c>
      <c r="I4562" s="57">
        <f t="shared" si="1119"/>
        <v>2.0747093217175596</v>
      </c>
      <c r="J4562" s="57">
        <f>MIN(F4562,H4562,(1-EXP(-SetUp!$B$52*H4562/SetUp!$B$56))*F4562)</f>
        <v>2.6118657713440161</v>
      </c>
      <c r="K4562" s="57">
        <f t="shared" si="1115"/>
        <v>8.1327872409537481</v>
      </c>
      <c r="L4562" s="57">
        <f>IF(I4562&lt;=0,0,MIN(SetUp!$B$50*I4562^SetUp!$B$55,I4562))</f>
        <v>6.907034333534659E-2</v>
      </c>
      <c r="M4562" s="57">
        <f t="shared" si="1116"/>
        <v>2.0056389783822128</v>
      </c>
      <c r="N4562" s="57">
        <f>IF(SetUp!$B$62=0,X4562,(B4562-E4562)*(1-(H4562/SetUp!$B$66/SetUp!$B$56)))</f>
        <v>0</v>
      </c>
      <c r="O4562" s="57">
        <f>K4562*SetUp!$B$65</f>
        <v>0</v>
      </c>
      <c r="P4562" s="57">
        <f>MIN(SetUp!$B$54*L4562^SetUp!$B$51,L4562)</f>
        <v>3.7098839051644003E-2</v>
      </c>
      <c r="Q4562" s="57">
        <f t="shared" si="1117"/>
        <v>8.1327872409537481</v>
      </c>
      <c r="R4562" s="57">
        <f>IF((H4562+N4562-O4562)&gt;SetUp!$B$56,T4561+H4562+N4562-O4562-SetUp!$B$56,T4561)</f>
        <v>0</v>
      </c>
      <c r="S4562" s="57">
        <f>R4562*SetUp!$B$65</f>
        <v>0</v>
      </c>
      <c r="T4562" s="57">
        <f>IF((R4562-S4562)&lt;SetUp!$B$53,R4562-S4562,SetUp!$B$53)</f>
        <v>0</v>
      </c>
      <c r="U4562" s="57">
        <f t="shared" si="1118"/>
        <v>2.0056389783822128</v>
      </c>
      <c r="V4562" s="57">
        <f>(L4562-P4562)/1000*SetUp!$B$13*1000000/SetUp!$B$48</f>
        <v>1.8184650860499312</v>
      </c>
      <c r="W4562" s="57">
        <f t="shared" si="1120"/>
        <v>6.9388939039072284E-16</v>
      </c>
      <c r="X4562" s="57">
        <f>MAX((SetUp!$B$56*(1-($H4562/SetUp!$B$56)^2)*TANH(($B4562-$D4562)/SetUp!$B$56))/(1+$H4562/SetUp!$B$56*TANH(($B4562-$D4562)/SetUp!$B$56)),0)</f>
        <v>0</v>
      </c>
    </row>
    <row r="4563" spans="1:24" x14ac:dyDescent="0.3">
      <c r="A4563" s="64">
        <v>31225</v>
      </c>
      <c r="B4563" s="57">
        <v>0.41799999999999998</v>
      </c>
      <c r="C4563" s="57">
        <v>3.6230000000000002</v>
      </c>
      <c r="D4563" s="57">
        <v>3.4009999999999998</v>
      </c>
      <c r="E4563" s="57">
        <f t="shared" si="1112"/>
        <v>0.41799999999999998</v>
      </c>
      <c r="F4563" s="57">
        <f t="shared" si="1113"/>
        <v>2.9829999999999997</v>
      </c>
      <c r="G4563" s="57">
        <f t="shared" si="1114"/>
        <v>0</v>
      </c>
      <c r="H4563" s="57">
        <f>IF(Q4562&gt;SetUp!$B$56,SetUp!$B$56,Q4562)</f>
        <v>8.1327872409537481</v>
      </c>
      <c r="I4563" s="57">
        <f t="shared" si="1119"/>
        <v>2.0056389783822128</v>
      </c>
      <c r="J4563" s="57">
        <f>MIN(F4563,H4563,(1-EXP(-SetUp!$B$52*H4563/SetUp!$B$56))*F4563)</f>
        <v>2.145905658400419</v>
      </c>
      <c r="K4563" s="57">
        <f t="shared" si="1115"/>
        <v>5.9868815825533286</v>
      </c>
      <c r="L4563" s="57">
        <f>IF(I4563&lt;=0,0,MIN(SetUp!$B$50*I4563^SetUp!$B$55,I4563))</f>
        <v>6.5280597364237608E-2</v>
      </c>
      <c r="M4563" s="57">
        <f t="shared" si="1116"/>
        <v>1.9403583810179752</v>
      </c>
      <c r="N4563" s="57">
        <f>IF(SetUp!$B$62=0,X4563,(B4563-E4563)*(1-(H4563/SetUp!$B$66/SetUp!$B$56)))</f>
        <v>0</v>
      </c>
      <c r="O4563" s="57">
        <f>K4563*SetUp!$B$65</f>
        <v>0</v>
      </c>
      <c r="P4563" s="57">
        <f>MIN(SetUp!$B$54*L4563^SetUp!$B$51,L4563)</f>
        <v>3.5096979649871511E-2</v>
      </c>
      <c r="Q4563" s="57">
        <f t="shared" si="1117"/>
        <v>5.9868815825533286</v>
      </c>
      <c r="R4563" s="57">
        <f>IF((H4563+N4563-O4563)&gt;SetUp!$B$56,T4562+H4563+N4563-O4563-SetUp!$B$56,T4562)</f>
        <v>0</v>
      </c>
      <c r="S4563" s="57">
        <f>R4563*SetUp!$B$65</f>
        <v>0</v>
      </c>
      <c r="T4563" s="57">
        <f>IF((R4563-S4563)&lt;SetUp!$B$53,R4563-S4563,SetUp!$B$53)</f>
        <v>0</v>
      </c>
      <c r="U4563" s="57">
        <f t="shared" si="1118"/>
        <v>1.9403583810179752</v>
      </c>
      <c r="V4563" s="57">
        <f>(L4563-P4563)/1000*SetUp!$B$13*1000000/SetUp!$B$48</f>
        <v>1.7167742404986539</v>
      </c>
      <c r="W4563" s="57">
        <f t="shared" si="1120"/>
        <v>-4.7184478546569153E-16</v>
      </c>
      <c r="X4563" s="57">
        <f>MAX((SetUp!$B$56*(1-($H4563/SetUp!$B$56)^2)*TANH(($B4563-$D4563)/SetUp!$B$56))/(1+$H4563/SetUp!$B$56*TANH(($B4563-$D4563)/SetUp!$B$56)),0)</f>
        <v>0</v>
      </c>
    </row>
    <row r="4564" spans="1:24" x14ac:dyDescent="0.3">
      <c r="A4564" s="64">
        <v>31226</v>
      </c>
      <c r="B4564" s="57">
        <v>0.23599999999999999</v>
      </c>
      <c r="C4564" s="57">
        <v>3.1219999999999999</v>
      </c>
      <c r="D4564" s="57">
        <v>3.4009999999999998</v>
      </c>
      <c r="E4564" s="57">
        <f t="shared" si="1112"/>
        <v>0.23599999999999999</v>
      </c>
      <c r="F4564" s="57">
        <f t="shared" si="1113"/>
        <v>3.165</v>
      </c>
      <c r="G4564" s="57">
        <f t="shared" si="1114"/>
        <v>0</v>
      </c>
      <c r="H4564" s="57">
        <f>IF(Q4563&gt;SetUp!$B$56,SetUp!$B$56,Q4563)</f>
        <v>5.9868815825533286</v>
      </c>
      <c r="I4564" s="57">
        <f t="shared" si="1119"/>
        <v>1.9403583810179752</v>
      </c>
      <c r="J4564" s="57">
        <f>MIN(F4564,H4564,(1-EXP(-SetUp!$B$52*H4564/SetUp!$B$56))*F4564)</f>
        <v>1.9230250573320995</v>
      </c>
      <c r="K4564" s="57">
        <f t="shared" si="1115"/>
        <v>4.0638565252212295</v>
      </c>
      <c r="L4564" s="57">
        <f>IF(I4564&lt;=0,0,MIN(SetUp!$B$50*I4564^SetUp!$B$55,I4564))</f>
        <v>6.1777847046237289E-2</v>
      </c>
      <c r="M4564" s="57">
        <f t="shared" si="1116"/>
        <v>1.8785805339717379</v>
      </c>
      <c r="N4564" s="57">
        <f>IF(SetUp!$B$62=0,X4564,(B4564-E4564)*(1-(H4564/SetUp!$B$66/SetUp!$B$56)))</f>
        <v>0</v>
      </c>
      <c r="O4564" s="57">
        <f>K4564*SetUp!$B$65</f>
        <v>0</v>
      </c>
      <c r="P4564" s="57">
        <f>MIN(SetUp!$B$54*L4564^SetUp!$B$51,L4564)</f>
        <v>3.3244962817583129E-2</v>
      </c>
      <c r="Q4564" s="57">
        <f t="shared" si="1117"/>
        <v>4.0638565252212295</v>
      </c>
      <c r="R4564" s="57">
        <f>IF((H4564+N4564-O4564)&gt;SetUp!$B$56,T4563+H4564+N4564-O4564-SetUp!$B$56,T4563)</f>
        <v>0</v>
      </c>
      <c r="S4564" s="57">
        <f>R4564*SetUp!$B$65</f>
        <v>0</v>
      </c>
      <c r="T4564" s="57">
        <f>IF((R4564-S4564)&lt;SetUp!$B$53,R4564-S4564,SetUp!$B$53)</f>
        <v>0</v>
      </c>
      <c r="U4564" s="57">
        <f t="shared" si="1118"/>
        <v>1.8785805339717379</v>
      </c>
      <c r="V4564" s="57">
        <f>(L4564-P4564)/1000*SetUp!$B$13*1000000/SetUp!$B$48</f>
        <v>1.6228843445618268</v>
      </c>
      <c r="W4564" s="57">
        <f t="shared" si="1120"/>
        <v>1.6653345369377348E-16</v>
      </c>
      <c r="X4564" s="57">
        <f>MAX((SetUp!$B$56*(1-($H4564/SetUp!$B$56)^2)*TANH(($B4564-$D4564)/SetUp!$B$56))/(1+$H4564/SetUp!$B$56*TANH(($B4564-$D4564)/SetUp!$B$56)),0)</f>
        <v>0</v>
      </c>
    </row>
    <row r="4565" spans="1:24" x14ac:dyDescent="0.3">
      <c r="A4565" s="64">
        <v>31227</v>
      </c>
      <c r="B4565" s="57">
        <v>0</v>
      </c>
      <c r="C4565" s="57">
        <v>2.8149999999999999</v>
      </c>
      <c r="D4565" s="57">
        <v>3.4009999999999998</v>
      </c>
      <c r="E4565" s="57">
        <f t="shared" si="1112"/>
        <v>0</v>
      </c>
      <c r="F4565" s="57">
        <f t="shared" si="1113"/>
        <v>3.4009999999999998</v>
      </c>
      <c r="G4565" s="57">
        <f t="shared" si="1114"/>
        <v>0</v>
      </c>
      <c r="H4565" s="57">
        <f>IF(Q4564&gt;SetUp!$B$56,SetUp!$B$56,Q4564)</f>
        <v>4.0638565252212295</v>
      </c>
      <c r="I4565" s="57">
        <f t="shared" si="1119"/>
        <v>1.8785805339717379</v>
      </c>
      <c r="J4565" s="57">
        <f>MIN(F4565,H4565,(1-EXP(-SetUp!$B$52*H4565/SetUp!$B$56))*F4565)</f>
        <v>1.598648999698745</v>
      </c>
      <c r="K4565" s="57">
        <f t="shared" si="1115"/>
        <v>2.4652075255224846</v>
      </c>
      <c r="L4565" s="57">
        <f>IF(I4565&lt;=0,0,MIN(SetUp!$B$50*I4565^SetUp!$B$55,I4565))</f>
        <v>5.8534585513236606E-2</v>
      </c>
      <c r="M4565" s="57">
        <f t="shared" si="1116"/>
        <v>1.8200459484585012</v>
      </c>
      <c r="N4565" s="57">
        <f>IF(SetUp!$B$62=0,X4565,(B4565-E4565)*(1-(H4565/SetUp!$B$66/SetUp!$B$56)))</f>
        <v>0</v>
      </c>
      <c r="O4565" s="57">
        <f>K4565*SetUp!$B$65</f>
        <v>0</v>
      </c>
      <c r="P4565" s="57">
        <f>MIN(SetUp!$B$54*L4565^SetUp!$B$51,L4565)</f>
        <v>3.1528553981747441E-2</v>
      </c>
      <c r="Q4565" s="57">
        <f t="shared" si="1117"/>
        <v>2.4652075255224846</v>
      </c>
      <c r="R4565" s="57">
        <f>IF((H4565+N4565-O4565)&gt;SetUp!$B$56,T4564+H4565+N4565-O4565-SetUp!$B$56,T4564)</f>
        <v>0</v>
      </c>
      <c r="S4565" s="57">
        <f>R4565*SetUp!$B$65</f>
        <v>0</v>
      </c>
      <c r="T4565" s="57">
        <f>IF((R4565-S4565)&lt;SetUp!$B$53,R4565-S4565,SetUp!$B$53)</f>
        <v>0</v>
      </c>
      <c r="U4565" s="57">
        <f t="shared" si="1118"/>
        <v>1.8200459484585012</v>
      </c>
      <c r="V4565" s="57">
        <f>(L4565-P4565)/1000*SetUp!$B$13*1000000/SetUp!$B$48</f>
        <v>1.53604050084719</v>
      </c>
      <c r="W4565" s="57">
        <f t="shared" si="1120"/>
        <v>1.8041124150158794E-16</v>
      </c>
      <c r="X4565" s="57">
        <f>MAX((SetUp!$B$56*(1-($H4565/SetUp!$B$56)^2)*TANH(($B4565-$D4565)/SetUp!$B$56))/(1+$H4565/SetUp!$B$56*TANH(($B4565-$D4565)/SetUp!$B$56)),0)</f>
        <v>0</v>
      </c>
    </row>
    <row r="4566" spans="1:24" x14ac:dyDescent="0.3">
      <c r="A4566" s="64">
        <v>31228</v>
      </c>
      <c r="B4566" s="57">
        <v>7.4999999999999997E-2</v>
      </c>
      <c r="C4566" s="57">
        <v>2.5289999999999999</v>
      </c>
      <c r="D4566" s="57">
        <v>3.4009999999999998</v>
      </c>
      <c r="E4566" s="57">
        <f t="shared" si="1112"/>
        <v>7.4999999999999997E-2</v>
      </c>
      <c r="F4566" s="57">
        <f t="shared" si="1113"/>
        <v>3.3259999999999996</v>
      </c>
      <c r="G4566" s="57">
        <f t="shared" si="1114"/>
        <v>0</v>
      </c>
      <c r="H4566" s="57">
        <f>IF(Q4565&gt;SetUp!$B$56,SetUp!$B$56,Q4565)</f>
        <v>2.4652075255224846</v>
      </c>
      <c r="I4566" s="57">
        <f t="shared" si="1119"/>
        <v>1.8200459484585012</v>
      </c>
      <c r="J4566" s="57">
        <f>MIN(F4566,H4566,(1-EXP(-SetUp!$B$52*H4566/SetUp!$B$56))*F4566)</f>
        <v>1.0632481509190796</v>
      </c>
      <c r="K4566" s="57">
        <f t="shared" si="1115"/>
        <v>1.4019593746034049</v>
      </c>
      <c r="L4566" s="57">
        <f>IF(I4566&lt;=0,0,MIN(SetUp!$B$50*I4566^SetUp!$B$55,I4566))</f>
        <v>5.5526475106847148E-2</v>
      </c>
      <c r="M4566" s="57">
        <f t="shared" si="1116"/>
        <v>1.764519473351654</v>
      </c>
      <c r="N4566" s="57">
        <f>IF(SetUp!$B$62=0,X4566,(B4566-E4566)*(1-(H4566/SetUp!$B$66/SetUp!$B$56)))</f>
        <v>0</v>
      </c>
      <c r="O4566" s="57">
        <f>K4566*SetUp!$B$65</f>
        <v>0</v>
      </c>
      <c r="P4566" s="57">
        <f>MIN(SetUp!$B$54*L4566^SetUp!$B$51,L4566)</f>
        <v>2.9935146975476515E-2</v>
      </c>
      <c r="Q4566" s="57">
        <f t="shared" si="1117"/>
        <v>1.4019593746034049</v>
      </c>
      <c r="R4566" s="57">
        <f>IF((H4566+N4566-O4566)&gt;SetUp!$B$56,T4565+H4566+N4566-O4566-SetUp!$B$56,T4565)</f>
        <v>0</v>
      </c>
      <c r="S4566" s="57">
        <f>R4566*SetUp!$B$65</f>
        <v>0</v>
      </c>
      <c r="T4566" s="57">
        <f>IF((R4566-S4566)&lt;SetUp!$B$53,R4566-S4566,SetUp!$B$53)</f>
        <v>0</v>
      </c>
      <c r="U4566" s="57">
        <f t="shared" si="1118"/>
        <v>1.764519473351654</v>
      </c>
      <c r="V4566" s="57">
        <f>(L4566-P4566)/1000*SetUp!$B$13*1000000/SetUp!$B$48</f>
        <v>1.4555754492999264</v>
      </c>
      <c r="W4566" s="57">
        <f t="shared" si="1120"/>
        <v>-2.3592239273284576E-16</v>
      </c>
      <c r="X4566" s="57">
        <f>MAX((SetUp!$B$56*(1-($H4566/SetUp!$B$56)^2)*TANH(($B4566-$D4566)/SetUp!$B$56))/(1+$H4566/SetUp!$B$56*TANH(($B4566-$D4566)/SetUp!$B$56)),0)</f>
        <v>0</v>
      </c>
    </row>
    <row r="4567" spans="1:24" x14ac:dyDescent="0.3">
      <c r="A4567" s="64">
        <v>31229</v>
      </c>
      <c r="B4567" s="57">
        <v>7.4999999999999997E-2</v>
      </c>
      <c r="C4567" s="57">
        <v>2.2629999999999999</v>
      </c>
      <c r="D4567" s="57">
        <v>3.4279999999999999</v>
      </c>
      <c r="E4567" s="57">
        <f t="shared" si="1112"/>
        <v>7.4999999999999997E-2</v>
      </c>
      <c r="F4567" s="57">
        <f t="shared" si="1113"/>
        <v>3.3529999999999998</v>
      </c>
      <c r="G4567" s="57">
        <f t="shared" si="1114"/>
        <v>0</v>
      </c>
      <c r="H4567" s="57">
        <f>IF(Q4566&gt;SetUp!$B$56,SetUp!$B$56,Q4566)</f>
        <v>1.4019593746034049</v>
      </c>
      <c r="I4567" s="57">
        <f t="shared" si="1119"/>
        <v>1.764519473351654</v>
      </c>
      <c r="J4567" s="57">
        <f>MIN(F4567,H4567,(1-EXP(-SetUp!$B$52*H4567/SetUp!$B$56))*F4567)</f>
        <v>0.65961352307359988</v>
      </c>
      <c r="K4567" s="57">
        <f t="shared" si="1115"/>
        <v>0.74234585152980503</v>
      </c>
      <c r="L4567" s="57">
        <f>IF(I4567&lt;=0,0,MIN(SetUp!$B$50*I4567^SetUp!$B$55,I4567))</f>
        <v>5.2731923145219239E-2</v>
      </c>
      <c r="M4567" s="57">
        <f t="shared" si="1116"/>
        <v>1.7117875502064348</v>
      </c>
      <c r="N4567" s="57">
        <f>IF(SetUp!$B$62=0,X4567,(B4567-E4567)*(1-(H4567/SetUp!$B$66/SetUp!$B$56)))</f>
        <v>0</v>
      </c>
      <c r="O4567" s="57">
        <f>K4567*SetUp!$B$65</f>
        <v>0</v>
      </c>
      <c r="P4567" s="57">
        <f>MIN(SetUp!$B$54*L4567^SetUp!$B$51,L4567)</f>
        <v>2.8453547341339529E-2</v>
      </c>
      <c r="Q4567" s="57">
        <f t="shared" si="1117"/>
        <v>0.74234585152980503</v>
      </c>
      <c r="R4567" s="57">
        <f>IF((H4567+N4567-O4567)&gt;SetUp!$B$56,T4566+H4567+N4567-O4567-SetUp!$B$56,T4566)</f>
        <v>0</v>
      </c>
      <c r="S4567" s="57">
        <f>R4567*SetUp!$B$65</f>
        <v>0</v>
      </c>
      <c r="T4567" s="57">
        <f>IF((R4567-S4567)&lt;SetUp!$B$53,R4567-S4567,SetUp!$B$53)</f>
        <v>0</v>
      </c>
      <c r="U4567" s="57">
        <f t="shared" si="1118"/>
        <v>1.7117875502064348</v>
      </c>
      <c r="V4567" s="57">
        <f>(L4567-P4567)/1000*SetUp!$B$13*1000000/SetUp!$B$48</f>
        <v>1.3808977630076589</v>
      </c>
      <c r="W4567" s="57">
        <f t="shared" si="1120"/>
        <v>1.1102230246251565E-16</v>
      </c>
      <c r="X4567" s="57">
        <f>MAX((SetUp!$B$56*(1-($H4567/SetUp!$B$56)^2)*TANH(($B4567-$D4567)/SetUp!$B$56))/(1+$H4567/SetUp!$B$56*TANH(($B4567-$D4567)/SetUp!$B$56)),0)</f>
        <v>0</v>
      </c>
    </row>
    <row r="4568" spans="1:24" x14ac:dyDescent="0.3">
      <c r="A4568" s="64">
        <v>31230</v>
      </c>
      <c r="B4568" s="57">
        <v>0.34</v>
      </c>
      <c r="C4568" s="57">
        <v>2.016</v>
      </c>
      <c r="D4568" s="57">
        <v>3.4279999999999999</v>
      </c>
      <c r="E4568" s="57">
        <f t="shared" si="1112"/>
        <v>0.34</v>
      </c>
      <c r="F4568" s="57">
        <f t="shared" si="1113"/>
        <v>3.0880000000000001</v>
      </c>
      <c r="G4568" s="57">
        <f t="shared" si="1114"/>
        <v>0</v>
      </c>
      <c r="H4568" s="57">
        <f>IF(Q4567&gt;SetUp!$B$56,SetUp!$B$56,Q4567)</f>
        <v>0.74234585152980503</v>
      </c>
      <c r="I4568" s="57">
        <f t="shared" si="1119"/>
        <v>1.7117875502064348</v>
      </c>
      <c r="J4568" s="57">
        <f>MIN(F4568,H4568,(1-EXP(-SetUp!$B$52*H4568/SetUp!$B$56))*F4568)</f>
        <v>0.33818924523618488</v>
      </c>
      <c r="K4568" s="57">
        <f t="shared" si="1115"/>
        <v>0.40415660629362016</v>
      </c>
      <c r="L4568" s="57">
        <f>IF(I4568&lt;=0,0,MIN(SetUp!$B$50*I4568^SetUp!$B$55,I4568))</f>
        <v>5.0131722091163983E-2</v>
      </c>
      <c r="M4568" s="57">
        <f t="shared" si="1116"/>
        <v>1.6616558281152709</v>
      </c>
      <c r="N4568" s="57">
        <f>IF(SetUp!$B$62=0,X4568,(B4568-E4568)*(1-(H4568/SetUp!$B$66/SetUp!$B$56)))</f>
        <v>0</v>
      </c>
      <c r="O4568" s="57">
        <f>K4568*SetUp!$B$65</f>
        <v>0</v>
      </c>
      <c r="P4568" s="57">
        <f>MIN(SetUp!$B$54*L4568^SetUp!$B$51,L4568)</f>
        <v>2.7073788365972625E-2</v>
      </c>
      <c r="Q4568" s="57">
        <f t="shared" si="1117"/>
        <v>0.40415660629362016</v>
      </c>
      <c r="R4568" s="57">
        <f>IF((H4568+N4568-O4568)&gt;SetUp!$B$56,T4567+H4568+N4568-O4568-SetUp!$B$56,T4567)</f>
        <v>0</v>
      </c>
      <c r="S4568" s="57">
        <f>R4568*SetUp!$B$65</f>
        <v>0</v>
      </c>
      <c r="T4568" s="57">
        <f>IF((R4568-S4568)&lt;SetUp!$B$53,R4568-S4568,SetUp!$B$53)</f>
        <v>0</v>
      </c>
      <c r="U4568" s="57">
        <f t="shared" si="1118"/>
        <v>1.6616558281152709</v>
      </c>
      <c r="V4568" s="57">
        <f>(L4568-P4568)/1000*SetUp!$B$13*1000000/SetUp!$B$48</f>
        <v>1.3114818453221004</v>
      </c>
      <c r="W4568" s="57">
        <f t="shared" si="1120"/>
        <v>1.3877787807814457E-16</v>
      </c>
      <c r="X4568" s="57">
        <f>MAX((SetUp!$B$56*(1-($H4568/SetUp!$B$56)^2)*TANH(($B4568-$D4568)/SetUp!$B$56))/(1+$H4568/SetUp!$B$56*TANH(($B4568-$D4568)/SetUp!$B$56)),0)</f>
        <v>0</v>
      </c>
    </row>
    <row r="4569" spans="1:24" x14ac:dyDescent="0.3">
      <c r="A4569" s="64">
        <v>31231</v>
      </c>
      <c r="B4569" s="57">
        <v>0.627</v>
      </c>
      <c r="C4569" s="57">
        <v>1.9</v>
      </c>
      <c r="D4569" s="57">
        <v>3.4279999999999999</v>
      </c>
      <c r="E4569" s="57">
        <f t="shared" si="1112"/>
        <v>0.627</v>
      </c>
      <c r="F4569" s="57">
        <f t="shared" si="1113"/>
        <v>2.8010000000000002</v>
      </c>
      <c r="G4569" s="57">
        <f t="shared" si="1114"/>
        <v>0</v>
      </c>
      <c r="H4569" s="57">
        <f>IF(Q4568&gt;SetUp!$B$56,SetUp!$B$56,Q4568)</f>
        <v>0.40415660629362016</v>
      </c>
      <c r="I4569" s="57">
        <f t="shared" si="1119"/>
        <v>1.6616558281152709</v>
      </c>
      <c r="J4569" s="57">
        <f>MIN(F4569,H4569,(1-EXP(-SetUp!$B$52*H4569/SetUp!$B$56))*F4569)</f>
        <v>0.17141240332924312</v>
      </c>
      <c r="K4569" s="57">
        <f t="shared" si="1115"/>
        <v>0.23274420296437703</v>
      </c>
      <c r="L4569" s="57">
        <f>IF(I4569&lt;=0,0,MIN(SetUp!$B$50*I4569^SetUp!$B$55,I4569))</f>
        <v>4.7708743232604912E-2</v>
      </c>
      <c r="M4569" s="57">
        <f t="shared" si="1116"/>
        <v>1.613947084882666</v>
      </c>
      <c r="N4569" s="57">
        <f>IF(SetUp!$B$62=0,X4569,(B4569-E4569)*(1-(H4569/SetUp!$B$66/SetUp!$B$56)))</f>
        <v>0</v>
      </c>
      <c r="O4569" s="57">
        <f>K4569*SetUp!$B$65</f>
        <v>0</v>
      </c>
      <c r="P4569" s="57">
        <f>MIN(SetUp!$B$54*L4569^SetUp!$B$51,L4569)</f>
        <v>2.5786974335759268E-2</v>
      </c>
      <c r="Q4569" s="57">
        <f t="shared" si="1117"/>
        <v>0.23274420296437703</v>
      </c>
      <c r="R4569" s="57">
        <f>IF((H4569+N4569-O4569)&gt;SetUp!$B$56,T4568+H4569+N4569-O4569-SetUp!$B$56,T4568)</f>
        <v>0</v>
      </c>
      <c r="S4569" s="57">
        <f>R4569*SetUp!$B$65</f>
        <v>0</v>
      </c>
      <c r="T4569" s="57">
        <f>IF((R4569-S4569)&lt;SetUp!$B$53,R4569-S4569,SetUp!$B$53)</f>
        <v>0</v>
      </c>
      <c r="U4569" s="57">
        <f t="shared" si="1118"/>
        <v>1.613947084882666</v>
      </c>
      <c r="V4569" s="57">
        <f>(L4569-P4569)/1000*SetUp!$B$13*1000000/SetUp!$B$48</f>
        <v>1.2468594223666136</v>
      </c>
      <c r="W4569" s="57">
        <f t="shared" si="1120"/>
        <v>-7.6327832942979512E-17</v>
      </c>
      <c r="X4569" s="57">
        <f>MAX((SetUp!$B$56*(1-($H4569/SetUp!$B$56)^2)*TANH(($B4569-$D4569)/SetUp!$B$56))/(1+$H4569/SetUp!$B$56*TANH(($B4569-$D4569)/SetUp!$B$56)),0)</f>
        <v>0</v>
      </c>
    </row>
    <row r="4570" spans="1:24" x14ac:dyDescent="0.3">
      <c r="A4570" s="64">
        <v>31232</v>
      </c>
      <c r="B4570" s="57">
        <v>1.29</v>
      </c>
      <c r="C4570" s="57">
        <v>1.681</v>
      </c>
      <c r="D4570" s="57">
        <v>3.4279999999999999</v>
      </c>
      <c r="E4570" s="57">
        <f t="shared" si="1112"/>
        <v>1.29</v>
      </c>
      <c r="F4570" s="57">
        <f t="shared" si="1113"/>
        <v>2.1379999999999999</v>
      </c>
      <c r="G4570" s="57">
        <f t="shared" si="1114"/>
        <v>0</v>
      </c>
      <c r="H4570" s="57">
        <f>IF(Q4569&gt;SetUp!$B$56,SetUp!$B$56,Q4569)</f>
        <v>0.23274420296437703</v>
      </c>
      <c r="I4570" s="57">
        <f t="shared" si="1119"/>
        <v>1.613947084882666</v>
      </c>
      <c r="J4570" s="57">
        <f>MIN(F4570,H4570,(1-EXP(-SetUp!$B$52*H4570/SetUp!$B$56))*F4570)</f>
        <v>7.6354333954062784E-2</v>
      </c>
      <c r="K4570" s="57">
        <f t="shared" si="1115"/>
        <v>0.15638986901031426</v>
      </c>
      <c r="L4570" s="57">
        <f>IF(I4570&lt;=0,0,MIN(SetUp!$B$50*I4570^SetUp!$B$55,I4570))</f>
        <v>4.5447675008589393E-2</v>
      </c>
      <c r="M4570" s="57">
        <f t="shared" si="1116"/>
        <v>1.5684994098740765</v>
      </c>
      <c r="N4570" s="57">
        <f>IF(SetUp!$B$62=0,X4570,(B4570-E4570)*(1-(H4570/SetUp!$B$66/SetUp!$B$56)))</f>
        <v>0</v>
      </c>
      <c r="O4570" s="57">
        <f>K4570*SetUp!$B$65</f>
        <v>0</v>
      </c>
      <c r="P4570" s="57">
        <f>MIN(SetUp!$B$54*L4570^SetUp!$B$51,L4570)</f>
        <v>2.458514652277102E-2</v>
      </c>
      <c r="Q4570" s="57">
        <f t="shared" si="1117"/>
        <v>0.15638986901031426</v>
      </c>
      <c r="R4570" s="57">
        <f>IF((H4570+N4570-O4570)&gt;SetUp!$B$56,T4569+H4570+N4570-O4570-SetUp!$B$56,T4569)</f>
        <v>0</v>
      </c>
      <c r="S4570" s="57">
        <f>R4570*SetUp!$B$65</f>
        <v>0</v>
      </c>
      <c r="T4570" s="57">
        <f>IF((R4570-S4570)&lt;SetUp!$B$53,R4570-S4570,SetUp!$B$53)</f>
        <v>0</v>
      </c>
      <c r="U4570" s="57">
        <f t="shared" si="1118"/>
        <v>1.5684994098740765</v>
      </c>
      <c r="V4570" s="57">
        <f>(L4570-P4570)/1000*SetUp!$B$13*1000000/SetUp!$B$48</f>
        <v>1.186612282035211</v>
      </c>
      <c r="W4570" s="57">
        <f t="shared" si="1120"/>
        <v>-1.8735013540549517E-16</v>
      </c>
      <c r="X4570" s="57">
        <f>MAX((SetUp!$B$56*(1-($H4570/SetUp!$B$56)^2)*TANH(($B4570-$D4570)/SetUp!$B$56))/(1+$H4570/SetUp!$B$56*TANH(($B4570-$D4570)/SetUp!$B$56)),0)</f>
        <v>0</v>
      </c>
    </row>
    <row r="4571" spans="1:24" x14ac:dyDescent="0.3">
      <c r="A4571" s="64">
        <v>31233</v>
      </c>
      <c r="B4571" s="57">
        <v>0.23899999999999999</v>
      </c>
      <c r="C4571" s="57">
        <v>1.681</v>
      </c>
      <c r="D4571" s="57">
        <v>3.4279999999999999</v>
      </c>
      <c r="E4571" s="57">
        <f t="shared" si="1112"/>
        <v>0.23899999999999999</v>
      </c>
      <c r="F4571" s="57">
        <f t="shared" si="1113"/>
        <v>3.1890000000000001</v>
      </c>
      <c r="G4571" s="57">
        <f t="shared" si="1114"/>
        <v>0</v>
      </c>
      <c r="H4571" s="57">
        <f>IF(Q4570&gt;SetUp!$B$56,SetUp!$B$56,Q4570)</f>
        <v>0.15638986901031426</v>
      </c>
      <c r="I4571" s="57">
        <f t="shared" si="1119"/>
        <v>1.5684994098740765</v>
      </c>
      <c r="J4571" s="57">
        <f>MIN(F4571,H4571,(1-EXP(-SetUp!$B$52*H4571/SetUp!$B$56))*F4571)</f>
        <v>7.6981749065702432E-2</v>
      </c>
      <c r="K4571" s="57">
        <f t="shared" si="1115"/>
        <v>7.9408119944611832E-2</v>
      </c>
      <c r="L4571" s="57">
        <f>IF(I4571&lt;=0,0,MIN(SetUp!$B$50*I4571^SetUp!$B$55,I4571))</f>
        <v>4.3334798728356952E-2</v>
      </c>
      <c r="M4571" s="57">
        <f t="shared" si="1116"/>
        <v>1.5251646111457196</v>
      </c>
      <c r="N4571" s="57">
        <f>IF(SetUp!$B$62=0,X4571,(B4571-E4571)*(1-(H4571/SetUp!$B$66/SetUp!$B$56)))</f>
        <v>0</v>
      </c>
      <c r="O4571" s="57">
        <f>K4571*SetUp!$B$65</f>
        <v>0</v>
      </c>
      <c r="P4571" s="57">
        <f>MIN(SetUp!$B$54*L4571^SetUp!$B$51,L4571)</f>
        <v>2.346116822462414E-2</v>
      </c>
      <c r="Q4571" s="57">
        <f t="shared" si="1117"/>
        <v>7.9408119944611832E-2</v>
      </c>
      <c r="R4571" s="57">
        <f>IF((H4571+N4571-O4571)&gt;SetUp!$B$56,T4570+H4571+N4571-O4571-SetUp!$B$56,T4570)</f>
        <v>0</v>
      </c>
      <c r="S4571" s="57">
        <f>R4571*SetUp!$B$65</f>
        <v>0</v>
      </c>
      <c r="T4571" s="57">
        <f>IF((R4571-S4571)&lt;SetUp!$B$53,R4571-S4571,SetUp!$B$53)</f>
        <v>0</v>
      </c>
      <c r="U4571" s="57">
        <f t="shared" si="1118"/>
        <v>1.5251646111457196</v>
      </c>
      <c r="V4571" s="57">
        <f>(L4571-P4571)/1000*SetUp!$B$13*1000000/SetUp!$B$48</f>
        <v>1.1303660560794153</v>
      </c>
      <c r="W4571" s="57">
        <f t="shared" si="1120"/>
        <v>6.9388939039072284E-17</v>
      </c>
      <c r="X4571" s="57">
        <f>MAX((SetUp!$B$56*(1-($H4571/SetUp!$B$56)^2)*TANH(($B4571-$D4571)/SetUp!$B$56))/(1+$H4571/SetUp!$B$56*TANH(($B4571-$D4571)/SetUp!$B$56)),0)</f>
        <v>0</v>
      </c>
    </row>
    <row r="4572" spans="1:24" x14ac:dyDescent="0.3">
      <c r="A4572" s="64">
        <v>31234</v>
      </c>
      <c r="B4572" s="57">
        <v>0.188</v>
      </c>
      <c r="C4572" s="57">
        <v>1.48</v>
      </c>
      <c r="D4572" s="57">
        <v>3.4279999999999999</v>
      </c>
      <c r="E4572" s="57">
        <f t="shared" si="1112"/>
        <v>0.188</v>
      </c>
      <c r="F4572" s="57">
        <f t="shared" si="1113"/>
        <v>3.2399999999999998</v>
      </c>
      <c r="G4572" s="57">
        <f t="shared" si="1114"/>
        <v>0</v>
      </c>
      <c r="H4572" s="57">
        <f>IF(Q4571&gt;SetUp!$B$56,SetUp!$B$56,Q4571)</f>
        <v>7.9408119944611832E-2</v>
      </c>
      <c r="I4572" s="57">
        <f t="shared" si="1119"/>
        <v>1.5251646111457196</v>
      </c>
      <c r="J4572" s="57">
        <f>MIN(F4572,H4572,(1-EXP(-SetUp!$B$52*H4572/SetUp!$B$56))*F4572)</f>
        <v>3.9951995616861011E-2</v>
      </c>
      <c r="K4572" s="57">
        <f t="shared" si="1115"/>
        <v>3.9456124327750822E-2</v>
      </c>
      <c r="L4572" s="57">
        <f>IF(I4572&lt;=0,0,MIN(SetUp!$B$50*I4572^SetUp!$B$55,I4572))</f>
        <v>4.1357795725878901E-2</v>
      </c>
      <c r="M4572" s="57">
        <f t="shared" si="1116"/>
        <v>1.4838068154198407</v>
      </c>
      <c r="N4572" s="57">
        <f>IF(SetUp!$B$62=0,X4572,(B4572-E4572)*(1-(H4572/SetUp!$B$66/SetUp!$B$56)))</f>
        <v>0</v>
      </c>
      <c r="O4572" s="57">
        <f>K4572*SetUp!$B$65</f>
        <v>0</v>
      </c>
      <c r="P4572" s="57">
        <f>MIN(SetUp!$B$54*L4572^SetUp!$B$51,L4572)</f>
        <v>2.240862583579481E-2</v>
      </c>
      <c r="Q4572" s="57">
        <f t="shared" si="1117"/>
        <v>3.9456124327750822E-2</v>
      </c>
      <c r="R4572" s="57">
        <f>IF((H4572+N4572-O4572)&gt;SetUp!$B$56,T4571+H4572+N4572-O4572-SetUp!$B$56,T4571)</f>
        <v>0</v>
      </c>
      <c r="S4572" s="57">
        <f>R4572*SetUp!$B$65</f>
        <v>0</v>
      </c>
      <c r="T4572" s="57">
        <f>IF((R4572-S4572)&lt;SetUp!$B$53,R4572-S4572,SetUp!$B$53)</f>
        <v>0</v>
      </c>
      <c r="U4572" s="57">
        <f t="shared" si="1118"/>
        <v>1.4838068154198407</v>
      </c>
      <c r="V4572" s="57">
        <f>(L4572-P4572)/1000*SetUp!$B$13*1000000/SetUp!$B$48</f>
        <v>1.0777848783396671</v>
      </c>
      <c r="W4572" s="57">
        <f t="shared" si="1120"/>
        <v>5.5511151231257827E-17</v>
      </c>
      <c r="X4572" s="57">
        <f>MAX((SetUp!$B$56*(1-($H4572/SetUp!$B$56)^2)*TANH(($B4572-$D4572)/SetUp!$B$56))/(1+$H4572/SetUp!$B$56*TANH(($B4572-$D4572)/SetUp!$B$56)),0)</f>
        <v>0</v>
      </c>
    </row>
    <row r="4573" spans="1:24" x14ac:dyDescent="0.3">
      <c r="A4573" s="64">
        <v>31235</v>
      </c>
      <c r="B4573" s="57">
        <v>0.46500000000000002</v>
      </c>
      <c r="C4573" s="57">
        <v>1.48</v>
      </c>
      <c r="D4573" s="57">
        <v>3.4279999999999999</v>
      </c>
      <c r="E4573" s="57">
        <f t="shared" si="1112"/>
        <v>0.46500000000000002</v>
      </c>
      <c r="F4573" s="57">
        <f t="shared" si="1113"/>
        <v>2.9630000000000001</v>
      </c>
      <c r="G4573" s="57">
        <f t="shared" si="1114"/>
        <v>0</v>
      </c>
      <c r="H4573" s="57">
        <f>IF(Q4572&gt;SetUp!$B$56,SetUp!$B$56,Q4572)</f>
        <v>3.9456124327750822E-2</v>
      </c>
      <c r="I4573" s="57">
        <f t="shared" si="1119"/>
        <v>1.4838068154198407</v>
      </c>
      <c r="J4573" s="57">
        <f>MIN(F4573,H4573,(1-EXP(-SetUp!$B$52*H4573/SetUp!$B$56))*F4573)</f>
        <v>1.8210760036469847E-2</v>
      </c>
      <c r="K4573" s="57">
        <f t="shared" si="1115"/>
        <v>2.1245364291280974E-2</v>
      </c>
      <c r="L4573" s="57">
        <f>IF(I4573&lt;=0,0,MIN(SetUp!$B$50*I4573^SetUp!$B$55,I4573))</f>
        <v>3.9505581035885931E-2</v>
      </c>
      <c r="M4573" s="57">
        <f t="shared" si="1116"/>
        <v>1.4443012343839547</v>
      </c>
      <c r="N4573" s="57">
        <f>IF(SetUp!$B$62=0,X4573,(B4573-E4573)*(1-(H4573/SetUp!$B$66/SetUp!$B$56)))</f>
        <v>0</v>
      </c>
      <c r="O4573" s="57">
        <f>K4573*SetUp!$B$65</f>
        <v>0</v>
      </c>
      <c r="P4573" s="57">
        <f>MIN(SetUp!$B$54*L4573^SetUp!$B$51,L4573)</f>
        <v>2.1421743455349494E-2</v>
      </c>
      <c r="Q4573" s="57">
        <f t="shared" si="1117"/>
        <v>2.1245364291280974E-2</v>
      </c>
      <c r="R4573" s="57">
        <f>IF((H4573+N4573-O4573)&gt;SetUp!$B$56,T4572+H4573+N4573-O4573-SetUp!$B$56,T4572)</f>
        <v>0</v>
      </c>
      <c r="S4573" s="57">
        <f>R4573*SetUp!$B$65</f>
        <v>0</v>
      </c>
      <c r="T4573" s="57">
        <f>IF((R4573-S4573)&lt;SetUp!$B$53,R4573-S4573,SetUp!$B$53)</f>
        <v>0</v>
      </c>
      <c r="U4573" s="57">
        <f t="shared" si="1118"/>
        <v>1.4443012343839547</v>
      </c>
      <c r="V4573" s="57">
        <f>(L4573-P4573)/1000*SetUp!$B$13*1000000/SetUp!$B$48</f>
        <v>1.0285667815375876</v>
      </c>
      <c r="W4573" s="57">
        <f t="shared" si="1120"/>
        <v>-2.9143354396410359E-16</v>
      </c>
      <c r="X4573" s="57">
        <f>MAX((SetUp!$B$56*(1-($H4573/SetUp!$B$56)^2)*TANH(($B4573-$D4573)/SetUp!$B$56))/(1+$H4573/SetUp!$B$56*TANH(($B4573-$D4573)/SetUp!$B$56)),0)</f>
        <v>0</v>
      </c>
    </row>
    <row r="4574" spans="1:24" x14ac:dyDescent="0.3">
      <c r="A4574" s="64">
        <v>31236</v>
      </c>
      <c r="B4574" s="57">
        <v>0.77900000000000003</v>
      </c>
      <c r="C4574" s="57">
        <v>1.385</v>
      </c>
      <c r="D4574" s="57">
        <v>3.4279999999999999</v>
      </c>
      <c r="E4574" s="57">
        <f t="shared" si="1112"/>
        <v>0.77900000000000003</v>
      </c>
      <c r="F4574" s="57">
        <f t="shared" si="1113"/>
        <v>2.649</v>
      </c>
      <c r="G4574" s="57">
        <f t="shared" si="1114"/>
        <v>0</v>
      </c>
      <c r="H4574" s="57">
        <f>IF(Q4573&gt;SetUp!$B$56,SetUp!$B$56,Q4573)</f>
        <v>2.1245364291280974E-2</v>
      </c>
      <c r="I4574" s="57">
        <f t="shared" si="1119"/>
        <v>1.4443012343839547</v>
      </c>
      <c r="J4574" s="57">
        <f>MIN(F4574,H4574,(1-EXP(-SetUp!$B$52*H4574/SetUp!$B$56))*F4574)</f>
        <v>8.7790096535795923E-3</v>
      </c>
      <c r="K4574" s="57">
        <f t="shared" si="1115"/>
        <v>1.2466354637701382E-2</v>
      </c>
      <c r="L4574" s="57">
        <f>IF(I4574&lt;=0,0,MIN(SetUp!$B$50*I4574^SetUp!$B$55,I4574))</f>
        <v>3.7768159522227021E-2</v>
      </c>
      <c r="M4574" s="57">
        <f t="shared" si="1116"/>
        <v>1.4065330748617277</v>
      </c>
      <c r="N4574" s="57">
        <f>IF(SetUp!$B$62=0,X4574,(B4574-E4574)*(1-(H4574/SetUp!$B$66/SetUp!$B$56)))</f>
        <v>0</v>
      </c>
      <c r="O4574" s="57">
        <f>K4574*SetUp!$B$65</f>
        <v>0</v>
      </c>
      <c r="P4574" s="57">
        <f>MIN(SetUp!$B$54*L4574^SetUp!$B$51,L4574)</f>
        <v>2.0495308963348561E-2</v>
      </c>
      <c r="Q4574" s="57">
        <f t="shared" si="1117"/>
        <v>1.2466354637701382E-2</v>
      </c>
      <c r="R4574" s="57">
        <f>IF((H4574+N4574-O4574)&gt;SetUp!$B$56,T4573+H4574+N4574-O4574-SetUp!$B$56,T4573)</f>
        <v>0</v>
      </c>
      <c r="S4574" s="57">
        <f>R4574*SetUp!$B$65</f>
        <v>0</v>
      </c>
      <c r="T4574" s="57">
        <f>IF((R4574-S4574)&lt;SetUp!$B$53,R4574-S4574,SetUp!$B$53)</f>
        <v>0</v>
      </c>
      <c r="U4574" s="57">
        <f t="shared" si="1118"/>
        <v>1.4065330748617277</v>
      </c>
      <c r="V4574" s="57">
        <f>(L4574-P4574)/1000*SetUp!$B$13*1000000/SetUp!$B$48</f>
        <v>0.98243971879326752</v>
      </c>
      <c r="W4574" s="57">
        <f t="shared" si="1120"/>
        <v>0</v>
      </c>
      <c r="X4574" s="57">
        <f>MAX((SetUp!$B$56*(1-($H4574/SetUp!$B$56)^2)*TANH(($B4574-$D4574)/SetUp!$B$56))/(1+$H4574/SetUp!$B$56*TANH(($B4574-$D4574)/SetUp!$B$56)),0)</f>
        <v>0</v>
      </c>
    </row>
    <row r="4575" spans="1:24" x14ac:dyDescent="0.3">
      <c r="A4575" s="64">
        <v>31237</v>
      </c>
      <c r="B4575" s="57">
        <v>0.23899999999999999</v>
      </c>
      <c r="C4575" s="57">
        <v>1.385</v>
      </c>
      <c r="D4575" s="57">
        <v>3.4279999999999999</v>
      </c>
      <c r="E4575" s="57">
        <f t="shared" si="1112"/>
        <v>0.23899999999999999</v>
      </c>
      <c r="F4575" s="57">
        <f t="shared" si="1113"/>
        <v>3.1890000000000001</v>
      </c>
      <c r="G4575" s="57">
        <f t="shared" si="1114"/>
        <v>0</v>
      </c>
      <c r="H4575" s="57">
        <f>IF(Q4574&gt;SetUp!$B$56,SetUp!$B$56,Q4574)</f>
        <v>1.2466354637701382E-2</v>
      </c>
      <c r="I4575" s="57">
        <f t="shared" si="1119"/>
        <v>1.4065330748617277</v>
      </c>
      <c r="J4575" s="57">
        <f>MIN(F4575,H4575,(1-EXP(-SetUp!$B$52*H4575/SetUp!$B$56))*F4575)</f>
        <v>6.2057048629947037E-3</v>
      </c>
      <c r="K4575" s="57">
        <f t="shared" si="1115"/>
        <v>6.2606497747066782E-3</v>
      </c>
      <c r="L4575" s="57">
        <f>IF(I4575&lt;=0,0,MIN(SetUp!$B$50*I4575^SetUp!$B$55,I4575))</f>
        <v>3.6136501076252478E-2</v>
      </c>
      <c r="M4575" s="57">
        <f t="shared" si="1116"/>
        <v>1.3703965737854753</v>
      </c>
      <c r="N4575" s="57">
        <f>IF(SetUp!$B$62=0,X4575,(B4575-E4575)*(1-(H4575/SetUp!$B$66/SetUp!$B$56)))</f>
        <v>0</v>
      </c>
      <c r="O4575" s="57">
        <f>K4575*SetUp!$B$65</f>
        <v>0</v>
      </c>
      <c r="P4575" s="57">
        <f>MIN(SetUp!$B$54*L4575^SetUp!$B$51,L4575)</f>
        <v>1.962460984585282E-2</v>
      </c>
      <c r="Q4575" s="57">
        <f t="shared" si="1117"/>
        <v>6.2606497747066782E-3</v>
      </c>
      <c r="R4575" s="57">
        <f>IF((H4575+N4575-O4575)&gt;SetUp!$B$56,T4574+H4575+N4575-O4575-SetUp!$B$56,T4574)</f>
        <v>0</v>
      </c>
      <c r="S4575" s="57">
        <f>R4575*SetUp!$B$65</f>
        <v>0</v>
      </c>
      <c r="T4575" s="57">
        <f>IF((R4575-S4575)&lt;SetUp!$B$53,R4575-S4575,SetUp!$B$53)</f>
        <v>0</v>
      </c>
      <c r="U4575" s="57">
        <f t="shared" si="1118"/>
        <v>1.3703965737854753</v>
      </c>
      <c r="V4575" s="57">
        <f>(L4575-P4575)/1000*SetUp!$B$13*1000000/SetUp!$B$48</f>
        <v>0.93915811532339022</v>
      </c>
      <c r="W4575" s="57">
        <f t="shared" si="1120"/>
        <v>9.0205620750793969E-17</v>
      </c>
      <c r="X4575" s="57">
        <f>MAX((SetUp!$B$56*(1-($H4575/SetUp!$B$56)^2)*TANH(($B4575-$D4575)/SetUp!$B$56))/(1+$H4575/SetUp!$B$56*TANH(($B4575-$D4575)/SetUp!$B$56)),0)</f>
        <v>0</v>
      </c>
    </row>
    <row r="4576" spans="1:24" x14ac:dyDescent="0.3">
      <c r="A4576" s="64">
        <v>31238</v>
      </c>
      <c r="B4576" s="57">
        <v>1.0069999999999999</v>
      </c>
      <c r="C4576" s="57">
        <v>1.2949999999999999</v>
      </c>
      <c r="D4576" s="57">
        <v>3.4279999999999999</v>
      </c>
      <c r="E4576" s="57">
        <f t="shared" si="1112"/>
        <v>1.0069999999999999</v>
      </c>
      <c r="F4576" s="57">
        <f t="shared" si="1113"/>
        <v>2.4210000000000003</v>
      </c>
      <c r="G4576" s="57">
        <f t="shared" si="1114"/>
        <v>0</v>
      </c>
      <c r="H4576" s="57">
        <f>IF(Q4575&gt;SetUp!$B$56,SetUp!$B$56,Q4575)</f>
        <v>6.2606497747066782E-3</v>
      </c>
      <c r="I4576" s="57">
        <f t="shared" si="1119"/>
        <v>1.3703965737854753</v>
      </c>
      <c r="J4576" s="57">
        <f>MIN(F4576,H4576,(1-EXP(-SetUp!$B$52*H4576/SetUp!$B$56))*F4576)</f>
        <v>2.3671284399073623E-3</v>
      </c>
      <c r="K4576" s="57">
        <f t="shared" si="1115"/>
        <v>3.8935213347993159E-3</v>
      </c>
      <c r="L4576" s="57">
        <f>IF(I4576&lt;=0,0,MIN(SetUp!$B$50*I4576^SetUp!$B$55,I4576))</f>
        <v>3.4602432063626357E-2</v>
      </c>
      <c r="M4576" s="57">
        <f t="shared" si="1116"/>
        <v>1.3357941417218488</v>
      </c>
      <c r="N4576" s="57">
        <f>IF(SetUp!$B$62=0,X4576,(B4576-E4576)*(1-(H4576/SetUp!$B$66/SetUp!$B$56)))</f>
        <v>0</v>
      </c>
      <c r="O4576" s="57">
        <f>K4576*SetUp!$B$65</f>
        <v>0</v>
      </c>
      <c r="P4576" s="57">
        <f>MIN(SetUp!$B$54*L4576^SetUp!$B$51,L4576)</f>
        <v>1.8805377332507194E-2</v>
      </c>
      <c r="Q4576" s="57">
        <f t="shared" si="1117"/>
        <v>3.8935213347993159E-3</v>
      </c>
      <c r="R4576" s="57">
        <f>IF((H4576+N4576-O4576)&gt;SetUp!$B$56,T4575+H4576+N4576-O4576-SetUp!$B$56,T4575)</f>
        <v>0</v>
      </c>
      <c r="S4576" s="57">
        <f>R4576*SetUp!$B$65</f>
        <v>0</v>
      </c>
      <c r="T4576" s="57">
        <f>IF((R4576-S4576)&lt;SetUp!$B$53,R4576-S4576,SetUp!$B$53)</f>
        <v>0</v>
      </c>
      <c r="U4576" s="57">
        <f t="shared" si="1118"/>
        <v>1.3357941417218488</v>
      </c>
      <c r="V4576" s="57">
        <f>(L4576-P4576)/1000*SetUp!$B$13*1000000/SetUp!$B$48</f>
        <v>0.89849987151224853</v>
      </c>
      <c r="W4576" s="57">
        <f t="shared" si="1120"/>
        <v>-1.1796119636642288E-16</v>
      </c>
      <c r="X4576" s="57">
        <f>MAX((SetUp!$B$56*(1-($H4576/SetUp!$B$56)^2)*TANH(($B4576-$D4576)/SetUp!$B$56))/(1+$H4576/SetUp!$B$56*TANH(($B4576-$D4576)/SetUp!$B$56)),0)</f>
        <v>0</v>
      </c>
    </row>
    <row r="4577" spans="1:24" x14ac:dyDescent="0.3">
      <c r="A4577" s="64">
        <v>31239</v>
      </c>
      <c r="B4577" s="57">
        <v>2.2450000000000001</v>
      </c>
      <c r="C4577" s="57">
        <v>2.016</v>
      </c>
      <c r="D4577" s="57">
        <v>3.4279999999999999</v>
      </c>
      <c r="E4577" s="57">
        <f t="shared" si="1112"/>
        <v>2.2450000000000001</v>
      </c>
      <c r="F4577" s="57">
        <f t="shared" si="1113"/>
        <v>1.1829999999999998</v>
      </c>
      <c r="G4577" s="57">
        <f t="shared" si="1114"/>
        <v>0</v>
      </c>
      <c r="H4577" s="57">
        <f>IF(Q4576&gt;SetUp!$B$56,SetUp!$B$56,Q4576)</f>
        <v>3.8935213347993159E-3</v>
      </c>
      <c r="I4577" s="57">
        <f t="shared" si="1119"/>
        <v>1.3357941417218488</v>
      </c>
      <c r="J4577" s="57">
        <f>MIN(F4577,H4577,(1-EXP(-SetUp!$B$52*H4577/SetUp!$B$56))*F4577)</f>
        <v>7.1947421139916586E-4</v>
      </c>
      <c r="K4577" s="57">
        <f t="shared" si="1115"/>
        <v>3.1740471234001501E-3</v>
      </c>
      <c r="L4577" s="57">
        <f>IF(I4577&lt;=0,0,MIN(SetUp!$B$50*I4577^SetUp!$B$55,I4577))</f>
        <v>3.3158540657525652E-2</v>
      </c>
      <c r="M4577" s="57">
        <f t="shared" si="1116"/>
        <v>1.3026356010643232</v>
      </c>
      <c r="N4577" s="57">
        <f>IF(SetUp!$B$62=0,X4577,(B4577-E4577)*(1-(H4577/SetUp!$B$66/SetUp!$B$56)))</f>
        <v>0</v>
      </c>
      <c r="O4577" s="57">
        <f>K4577*SetUp!$B$65</f>
        <v>0</v>
      </c>
      <c r="P4577" s="57">
        <f>MIN(SetUp!$B$54*L4577^SetUp!$B$51,L4577)</f>
        <v>1.8033737643650183E-2</v>
      </c>
      <c r="Q4577" s="57">
        <f t="shared" si="1117"/>
        <v>3.1740471234001501E-3</v>
      </c>
      <c r="R4577" s="57">
        <f>IF((H4577+N4577-O4577)&gt;SetUp!$B$56,T4576+H4577+N4577-O4577-SetUp!$B$56,T4576)</f>
        <v>0</v>
      </c>
      <c r="S4577" s="57">
        <f>R4577*SetUp!$B$65</f>
        <v>0</v>
      </c>
      <c r="T4577" s="57">
        <f>IF((R4577-S4577)&lt;SetUp!$B$53,R4577-S4577,SetUp!$B$53)</f>
        <v>0</v>
      </c>
      <c r="U4577" s="57">
        <f t="shared" si="1118"/>
        <v>1.3026356010643232</v>
      </c>
      <c r="V4577" s="57">
        <f>(L4577-P4577)/1000*SetUp!$B$13*1000000/SetUp!$B$48</f>
        <v>0.86026375143491096</v>
      </c>
      <c r="W4577" s="57">
        <f t="shared" si="1120"/>
        <v>0</v>
      </c>
      <c r="X4577" s="57">
        <f>MAX((SetUp!$B$56*(1-($H4577/SetUp!$B$56)^2)*TANH(($B4577-$D4577)/SetUp!$B$56))/(1+$H4577/SetUp!$B$56*TANH(($B4577-$D4577)/SetUp!$B$56)),0)</f>
        <v>0</v>
      </c>
    </row>
    <row r="4578" spans="1:24" x14ac:dyDescent="0.3">
      <c r="A4578" s="64">
        <v>31240</v>
      </c>
      <c r="B4578" s="57">
        <v>0.21299999999999999</v>
      </c>
      <c r="C4578" s="57">
        <v>2.2629999999999999</v>
      </c>
      <c r="D4578" s="57">
        <v>3.4279999999999999</v>
      </c>
      <c r="E4578" s="57">
        <f t="shared" si="1112"/>
        <v>0.21299999999999999</v>
      </c>
      <c r="F4578" s="57">
        <f t="shared" si="1113"/>
        <v>3.2149999999999999</v>
      </c>
      <c r="G4578" s="57">
        <f t="shared" si="1114"/>
        <v>0</v>
      </c>
      <c r="H4578" s="57">
        <f>IF(Q4577&gt;SetUp!$B$56,SetUp!$B$56,Q4577)</f>
        <v>3.1740471234001501E-3</v>
      </c>
      <c r="I4578" s="57">
        <f t="shared" si="1119"/>
        <v>1.3026356010643232</v>
      </c>
      <c r="J4578" s="57">
        <f>MIN(F4578,H4578,(1-EXP(-SetUp!$B$52*H4578/SetUp!$B$56))*F4578)</f>
        <v>1.5940674171988104E-3</v>
      </c>
      <c r="K4578" s="57">
        <f t="shared" si="1115"/>
        <v>1.5799797062013396E-3</v>
      </c>
      <c r="L4578" s="57">
        <f>IF(I4578&lt;=0,0,MIN(SetUp!$B$50*I4578^SetUp!$B$55,I4578))</f>
        <v>3.1798094074257481E-2</v>
      </c>
      <c r="M4578" s="57">
        <f t="shared" si="1116"/>
        <v>1.2708375069900657</v>
      </c>
      <c r="N4578" s="57">
        <f>IF(SetUp!$B$62=0,X4578,(B4578-E4578)*(1-(H4578/SetUp!$B$66/SetUp!$B$56)))</f>
        <v>0</v>
      </c>
      <c r="O4578" s="57">
        <f>K4578*SetUp!$B$65</f>
        <v>0</v>
      </c>
      <c r="P4578" s="57">
        <f>MIN(SetUp!$B$54*L4578^SetUp!$B$51,L4578)</f>
        <v>1.7306169335710275E-2</v>
      </c>
      <c r="Q4578" s="57">
        <f t="shared" si="1117"/>
        <v>1.5799797062013396E-3</v>
      </c>
      <c r="R4578" s="57">
        <f>IF((H4578+N4578-O4578)&gt;SetUp!$B$56,T4577+H4578+N4578-O4578-SetUp!$B$56,T4577)</f>
        <v>0</v>
      </c>
      <c r="S4578" s="57">
        <f>R4578*SetUp!$B$65</f>
        <v>0</v>
      </c>
      <c r="T4578" s="57">
        <f>IF((R4578-S4578)&lt;SetUp!$B$53,R4578-S4578,SetUp!$B$53)</f>
        <v>0</v>
      </c>
      <c r="U4578" s="57">
        <f t="shared" si="1118"/>
        <v>1.2708375069900657</v>
      </c>
      <c r="V4578" s="57">
        <f>(L4578-P4578)/1000*SetUp!$B$13*1000000/SetUp!$B$48</f>
        <v>0.82426710150591165</v>
      </c>
      <c r="W4578" s="57">
        <f t="shared" si="1120"/>
        <v>0</v>
      </c>
      <c r="X4578" s="57">
        <f>MAX((SetUp!$B$56*(1-($H4578/SetUp!$B$56)^2)*TANH(($B4578-$D4578)/SetUp!$B$56))/(1+$H4578/SetUp!$B$56*TANH(($B4578-$D4578)/SetUp!$B$56)),0)</f>
        <v>0</v>
      </c>
    </row>
    <row r="4579" spans="1:24" x14ac:dyDescent="0.3">
      <c r="A4579" s="64">
        <v>31241</v>
      </c>
      <c r="B4579" s="57">
        <v>1.76</v>
      </c>
      <c r="C4579" s="57">
        <v>1.5780000000000001</v>
      </c>
      <c r="D4579" s="57">
        <v>3.4279999999999999</v>
      </c>
      <c r="E4579" s="57">
        <f t="shared" si="1112"/>
        <v>1.76</v>
      </c>
      <c r="F4579" s="57">
        <f t="shared" si="1113"/>
        <v>1.6679999999999999</v>
      </c>
      <c r="G4579" s="57">
        <f t="shared" si="1114"/>
        <v>0</v>
      </c>
      <c r="H4579" s="57">
        <f>IF(Q4578&gt;SetUp!$B$56,SetUp!$B$56,Q4578)</f>
        <v>1.5799797062013396E-3</v>
      </c>
      <c r="I4579" s="57">
        <f t="shared" si="1119"/>
        <v>1.2708375069900657</v>
      </c>
      <c r="J4579" s="57">
        <f>MIN(F4579,H4579,(1-EXP(-SetUp!$B$52*H4579/SetUp!$B$56))*F4579)</f>
        <v>4.1173138639736038E-4</v>
      </c>
      <c r="K4579" s="57">
        <f t="shared" si="1115"/>
        <v>1.1682483198039793E-3</v>
      </c>
      <c r="L4579" s="57">
        <f>IF(I4579&lt;=0,0,MIN(SetUp!$B$50*I4579^SetUp!$B$55,I4579))</f>
        <v>3.0514966039506049E-2</v>
      </c>
      <c r="M4579" s="57">
        <f t="shared" si="1116"/>
        <v>1.2403225409505596</v>
      </c>
      <c r="N4579" s="57">
        <f>IF(SetUp!$B$62=0,X4579,(B4579-E4579)*(1-(H4579/SetUp!$B$66/SetUp!$B$56)))</f>
        <v>0</v>
      </c>
      <c r="O4579" s="57">
        <f>K4579*SetUp!$B$65</f>
        <v>0</v>
      </c>
      <c r="P4579" s="57">
        <f>MIN(SetUp!$B$54*L4579^SetUp!$B$51,L4579)</f>
        <v>1.6619465892147876E-2</v>
      </c>
      <c r="Q4579" s="57">
        <f t="shared" si="1117"/>
        <v>1.1682483198039793E-3</v>
      </c>
      <c r="R4579" s="57">
        <f>IF((H4579+N4579-O4579)&gt;SetUp!$B$56,T4578+H4579+N4579-O4579-SetUp!$B$56,T4578)</f>
        <v>0</v>
      </c>
      <c r="S4579" s="57">
        <f>R4579*SetUp!$B$65</f>
        <v>0</v>
      </c>
      <c r="T4579" s="57">
        <f>IF((R4579-S4579)&lt;SetUp!$B$53,R4579-S4579,SetUp!$B$53)</f>
        <v>0</v>
      </c>
      <c r="U4579" s="57">
        <f t="shared" si="1118"/>
        <v>1.2403225409505596</v>
      </c>
      <c r="V4579" s="57">
        <f>(L4579-P4579)/1000*SetUp!$B$13*1000000/SetUp!$B$48</f>
        <v>0.79034385266798546</v>
      </c>
      <c r="W4579" s="57">
        <f t="shared" si="1120"/>
        <v>-7.2858385991025898E-17</v>
      </c>
      <c r="X4579" s="57">
        <f>MAX((SetUp!$B$56*(1-($H4579/SetUp!$B$56)^2)*TANH(($B4579-$D4579)/SetUp!$B$56))/(1+$H4579/SetUp!$B$56*TANH(($B4579-$D4579)/SetUp!$B$56)),0)</f>
        <v>0</v>
      </c>
    </row>
    <row r="4580" spans="1:24" x14ac:dyDescent="0.3">
      <c r="A4580" s="64">
        <v>31242</v>
      </c>
      <c r="B4580" s="57">
        <v>4.3570000000000002</v>
      </c>
      <c r="C4580" s="57">
        <v>2.2629999999999999</v>
      </c>
      <c r="D4580" s="57">
        <v>3.4279999999999999</v>
      </c>
      <c r="E4580" s="57">
        <f t="shared" si="1112"/>
        <v>3.4279999999999999</v>
      </c>
      <c r="F4580" s="57">
        <f t="shared" si="1113"/>
        <v>0</v>
      </c>
      <c r="G4580" s="57">
        <f t="shared" si="1114"/>
        <v>6.5488740016439451E-5</v>
      </c>
      <c r="H4580" s="57">
        <f>IF(Q4579&gt;SetUp!$B$56,SetUp!$B$56,Q4579)</f>
        <v>1.1682483198039793E-3</v>
      </c>
      <c r="I4580" s="57">
        <f t="shared" si="1119"/>
        <v>1.240388029690576</v>
      </c>
      <c r="J4580" s="57">
        <f>MIN(F4580,H4580,(1-EXP(-SetUp!$B$52*H4580/SetUp!$B$56))*F4580)</f>
        <v>0</v>
      </c>
      <c r="K4580" s="57">
        <f t="shared" si="1115"/>
        <v>1.1682483198039793E-3</v>
      </c>
      <c r="L4580" s="57">
        <f>IF(I4580&lt;=0,0,MIN(SetUp!$B$50*I4580^SetUp!$B$55,I4580))</f>
        <v>2.9306151820490192E-2</v>
      </c>
      <c r="M4580" s="57">
        <f t="shared" si="1116"/>
        <v>1.2110818778700858</v>
      </c>
      <c r="N4580" s="57">
        <f>IF(SetUp!$B$62=0,X4580,(B4580-E4580)*(1-(H4580/SetUp!$B$66/SetUp!$B$56)))</f>
        <v>0.92893451125998383</v>
      </c>
      <c r="O4580" s="57">
        <f>K4580*SetUp!$B$65</f>
        <v>0</v>
      </c>
      <c r="P4580" s="57">
        <f>MIN(SetUp!$B$54*L4580^SetUp!$B$51,L4580)</f>
        <v>1.5972084368716284E-2</v>
      </c>
      <c r="Q4580" s="57">
        <f t="shared" si="1117"/>
        <v>0.93010275957978783</v>
      </c>
      <c r="R4580" s="57">
        <f>IF((H4580+N4580-O4580)&gt;SetUp!$B$56,T4579+H4580+N4580-O4580-SetUp!$B$56,T4579)</f>
        <v>0</v>
      </c>
      <c r="S4580" s="57">
        <f>R4580*SetUp!$B$65</f>
        <v>0</v>
      </c>
      <c r="T4580" s="57">
        <f>IF((R4580-S4580)&lt;SetUp!$B$53,R4580-S4580,SetUp!$B$53)</f>
        <v>0</v>
      </c>
      <c r="U4580" s="57">
        <f t="shared" si="1118"/>
        <v>1.2110818778700858</v>
      </c>
      <c r="V4580" s="57">
        <f>(L4580-P4580)/1000*SetUp!$B$13*1000000/SetUp!$B$48</f>
        <v>0.75841086177623995</v>
      </c>
      <c r="W4580" s="57">
        <f t="shared" si="1120"/>
        <v>-2.6367796834847468E-16</v>
      </c>
      <c r="X4580" s="57">
        <f>MAX((SetUp!$B$56*(1-($H4580/SetUp!$B$56)^2)*TANH(($B4580-$D4580)/SetUp!$B$56))/(1+$H4580/SetUp!$B$56*TANH(($B4580-$D4580)/SetUp!$B$56)),0)</f>
        <v>0.92893451125998383</v>
      </c>
    </row>
    <row r="4581" spans="1:24" x14ac:dyDescent="0.3">
      <c r="A4581" s="64">
        <v>31243</v>
      </c>
      <c r="B4581" s="57">
        <v>1.9750000000000001</v>
      </c>
      <c r="C4581" s="57">
        <v>2.9660000000000002</v>
      </c>
      <c r="D4581" s="57">
        <v>3.4279999999999999</v>
      </c>
      <c r="E4581" s="57">
        <f t="shared" si="1112"/>
        <v>1.9750000000000001</v>
      </c>
      <c r="F4581" s="57">
        <f t="shared" si="1113"/>
        <v>1.4529999999999998</v>
      </c>
      <c r="G4581" s="57">
        <f t="shared" si="1114"/>
        <v>0</v>
      </c>
      <c r="H4581" s="57">
        <f>IF(Q4580&gt;SetUp!$B$56,SetUp!$B$56,Q4580)</f>
        <v>0.93010275957978783</v>
      </c>
      <c r="I4581" s="57">
        <f t="shared" si="1119"/>
        <v>1.2110818778700858</v>
      </c>
      <c r="J4581" s="57">
        <f>MIN(F4581,H4581,(1-EXP(-SetUp!$B$52*H4581/SetUp!$B$56))*F4581)</f>
        <v>0.19653549511815349</v>
      </c>
      <c r="K4581" s="57">
        <f t="shared" si="1115"/>
        <v>0.73356726446163434</v>
      </c>
      <c r="L4581" s="57">
        <f>IF(I4581&lt;=0,0,MIN(SetUp!$B$50*I4581^SetUp!$B$55,I4581))</f>
        <v>2.816125641913492E-2</v>
      </c>
      <c r="M4581" s="57">
        <f t="shared" si="1116"/>
        <v>1.1829206214509509</v>
      </c>
      <c r="N4581" s="57">
        <f>IF(SetUp!$B$62=0,X4581,(B4581-E4581)*(1-(H4581/SetUp!$B$66/SetUp!$B$56)))</f>
        <v>0</v>
      </c>
      <c r="O4581" s="57">
        <f>K4581*SetUp!$B$65</f>
        <v>0</v>
      </c>
      <c r="P4581" s="57">
        <f>MIN(SetUp!$B$54*L4581^SetUp!$B$51,L4581)</f>
        <v>1.5358515799323949E-2</v>
      </c>
      <c r="Q4581" s="57">
        <f t="shared" si="1117"/>
        <v>0.73356726446163434</v>
      </c>
      <c r="R4581" s="57">
        <f>IF((H4581+N4581-O4581)&gt;SetUp!$B$56,T4580+H4581+N4581-O4581-SetUp!$B$56,T4580)</f>
        <v>0</v>
      </c>
      <c r="S4581" s="57">
        <f>R4581*SetUp!$B$65</f>
        <v>0</v>
      </c>
      <c r="T4581" s="57">
        <f>IF((R4581-S4581)&lt;SetUp!$B$53,R4581-S4581,SetUp!$B$53)</f>
        <v>0</v>
      </c>
      <c r="U4581" s="57">
        <f t="shared" si="1118"/>
        <v>1.1829206214509509</v>
      </c>
      <c r="V4581" s="57">
        <f>(L4581-P4581)/1000*SetUp!$B$13*1000000/SetUp!$B$48</f>
        <v>0.72819022265233613</v>
      </c>
      <c r="W4581" s="57">
        <f t="shared" si="1120"/>
        <v>-2.1857515797307769E-16</v>
      </c>
      <c r="X4581" s="57">
        <f>MAX((SetUp!$B$56*(1-($H4581/SetUp!$B$56)^2)*TANH(($B4581-$D4581)/SetUp!$B$56))/(1+$H4581/SetUp!$B$56*TANH(($B4581-$D4581)/SetUp!$B$56)),0)</f>
        <v>0</v>
      </c>
    </row>
    <row r="4582" spans="1:24" x14ac:dyDescent="0.3">
      <c r="A4582" s="64">
        <v>31244</v>
      </c>
      <c r="B4582" s="57">
        <v>2.052</v>
      </c>
      <c r="C4582" s="57">
        <v>2.669</v>
      </c>
      <c r="D4582" s="57">
        <v>3.4279999999999999</v>
      </c>
      <c r="E4582" s="57">
        <f t="shared" si="1112"/>
        <v>2.052</v>
      </c>
      <c r="F4582" s="57">
        <f t="shared" si="1113"/>
        <v>1.3759999999999999</v>
      </c>
      <c r="G4582" s="57">
        <f t="shared" si="1114"/>
        <v>0</v>
      </c>
      <c r="H4582" s="57">
        <f>IF(Q4581&gt;SetUp!$B$56,SetUp!$B$56,Q4581)</f>
        <v>0.73356726446163434</v>
      </c>
      <c r="I4582" s="57">
        <f t="shared" si="1119"/>
        <v>1.1829206214509509</v>
      </c>
      <c r="J4582" s="57">
        <f>MIN(F4582,H4582,(1-EXP(-SetUp!$B$52*H4582/SetUp!$B$56))*F4582)</f>
        <v>0.14901387887403264</v>
      </c>
      <c r="K4582" s="57">
        <f t="shared" si="1115"/>
        <v>0.58455338558760173</v>
      </c>
      <c r="L4582" s="57">
        <f>IF(I4582&lt;=0,0,MIN(SetUp!$B$50*I4582^SetUp!$B$55,I4582))</f>
        <v>2.7078349477137682E-2</v>
      </c>
      <c r="M4582" s="57">
        <f t="shared" si="1116"/>
        <v>1.1558422719738133</v>
      </c>
      <c r="N4582" s="57">
        <f>IF(SetUp!$B$62=0,X4582,(B4582-E4582)*(1-(H4582/SetUp!$B$66/SetUp!$B$56)))</f>
        <v>0</v>
      </c>
      <c r="O4582" s="57">
        <f>K4582*SetUp!$B$65</f>
        <v>0</v>
      </c>
      <c r="P4582" s="57">
        <f>MIN(SetUp!$B$54*L4582^SetUp!$B$51,L4582)</f>
        <v>1.4777777420660814E-2</v>
      </c>
      <c r="Q4582" s="57">
        <f t="shared" si="1117"/>
        <v>0.58455338558760173</v>
      </c>
      <c r="R4582" s="57">
        <f>IF((H4582+N4582-O4582)&gt;SetUp!$B$56,T4581+H4582+N4582-O4582-SetUp!$B$56,T4581)</f>
        <v>0</v>
      </c>
      <c r="S4582" s="57">
        <f>R4582*SetUp!$B$65</f>
        <v>0</v>
      </c>
      <c r="T4582" s="57">
        <f>IF((R4582-S4582)&lt;SetUp!$B$53,R4582-S4582,SetUp!$B$53)</f>
        <v>0</v>
      </c>
      <c r="U4582" s="57">
        <f t="shared" si="1118"/>
        <v>1.1558422719738133</v>
      </c>
      <c r="V4582" s="57">
        <f>(L4582-P4582)/1000*SetUp!$B$13*1000000/SetUp!$B$48</f>
        <v>0.69962803828866793</v>
      </c>
      <c r="W4582" s="57">
        <f t="shared" si="1120"/>
        <v>2.1163626406917047E-16</v>
      </c>
      <c r="X4582" s="57">
        <f>MAX((SetUp!$B$56*(1-($H4582/SetUp!$B$56)^2)*TANH(($B4582-$D4582)/SetUp!$B$56))/(1+$H4582/SetUp!$B$56*TANH(($B4582-$D4582)/SetUp!$B$56)),0)</f>
        <v>0</v>
      </c>
    </row>
    <row r="4583" spans="1:24" x14ac:dyDescent="0.3">
      <c r="A4583" s="64">
        <v>31245</v>
      </c>
      <c r="B4583" s="57">
        <v>0.6</v>
      </c>
      <c r="C4583" s="57">
        <v>1.9</v>
      </c>
      <c r="D4583" s="57">
        <v>3.4279999999999999</v>
      </c>
      <c r="E4583" s="57">
        <f t="shared" si="1112"/>
        <v>0.6</v>
      </c>
      <c r="F4583" s="57">
        <f t="shared" si="1113"/>
        <v>2.8279999999999998</v>
      </c>
      <c r="G4583" s="57">
        <f t="shared" si="1114"/>
        <v>0</v>
      </c>
      <c r="H4583" s="57">
        <f>IF(Q4582&gt;SetUp!$B$56,SetUp!$B$56,Q4582)</f>
        <v>0.58455338558760173</v>
      </c>
      <c r="I4583" s="57">
        <f t="shared" si="1119"/>
        <v>1.1558422719738133</v>
      </c>
      <c r="J4583" s="57">
        <f>MIN(F4583,H4583,(1-EXP(-SetUp!$B$52*H4583/SetUp!$B$56))*F4583)</f>
        <v>0.24685452867634897</v>
      </c>
      <c r="K4583" s="57">
        <f t="shared" si="1115"/>
        <v>0.33769885691125279</v>
      </c>
      <c r="L4583" s="57">
        <f>IF(I4583&lt;=0,0,MIN(SetUp!$B$50*I4583^SetUp!$B$55,I4583))</f>
        <v>2.6053164029492891E-2</v>
      </c>
      <c r="M4583" s="57">
        <f t="shared" si="1116"/>
        <v>1.1297891079443203</v>
      </c>
      <c r="N4583" s="57">
        <f>IF(SetUp!$B$62=0,X4583,(B4583-E4583)*(1-(H4583/SetUp!$B$66/SetUp!$B$56)))</f>
        <v>0</v>
      </c>
      <c r="O4583" s="57">
        <f>K4583*SetUp!$B$65</f>
        <v>0</v>
      </c>
      <c r="P4583" s="57">
        <f>MIN(SetUp!$B$54*L4583^SetUp!$B$51,L4583)</f>
        <v>1.4227629745920879E-2</v>
      </c>
      <c r="Q4583" s="57">
        <f t="shared" si="1117"/>
        <v>0.33769885691125279</v>
      </c>
      <c r="R4583" s="57">
        <f>IF((H4583+N4583-O4583)&gt;SetUp!$B$56,T4582+H4583+N4583-O4583-SetUp!$B$56,T4582)</f>
        <v>0</v>
      </c>
      <c r="S4583" s="57">
        <f>R4583*SetUp!$B$65</f>
        <v>0</v>
      </c>
      <c r="T4583" s="57">
        <f>IF((R4583-S4583)&lt;SetUp!$B$53,R4583-S4583,SetUp!$B$53)</f>
        <v>0</v>
      </c>
      <c r="U4583" s="57">
        <f t="shared" si="1118"/>
        <v>1.1297891079443203</v>
      </c>
      <c r="V4583" s="57">
        <f>(L4583-P4583)/1000*SetUp!$B$13*1000000/SetUp!$B$48</f>
        <v>0.67260899042288658</v>
      </c>
      <c r="W4583" s="57">
        <f t="shared" si="1120"/>
        <v>-1.7347234759768071E-16</v>
      </c>
      <c r="X4583" s="57">
        <f>MAX((SetUp!$B$56*(1-($H4583/SetUp!$B$56)^2)*TANH(($B4583-$D4583)/SetUp!$B$56))/(1+$H4583/SetUp!$B$56*TANH(($B4583-$D4583)/SetUp!$B$56)),0)</f>
        <v>0</v>
      </c>
    </row>
    <row r="4584" spans="1:24" x14ac:dyDescent="0.3">
      <c r="A4584" s="64">
        <v>31246</v>
      </c>
      <c r="B4584" s="57">
        <v>0.24399999999999999</v>
      </c>
      <c r="C4584" s="57">
        <v>1.681</v>
      </c>
      <c r="D4584" s="57">
        <v>3.4279999999999999</v>
      </c>
      <c r="E4584" s="57">
        <f t="shared" si="1112"/>
        <v>0.24399999999999999</v>
      </c>
      <c r="F4584" s="57">
        <f t="shared" si="1113"/>
        <v>3.1840000000000002</v>
      </c>
      <c r="G4584" s="57">
        <f t="shared" si="1114"/>
        <v>0</v>
      </c>
      <c r="H4584" s="57">
        <f>IF(Q4583&gt;SetUp!$B$56,SetUp!$B$56,Q4583)</f>
        <v>0.33769885691125279</v>
      </c>
      <c r="I4584" s="57">
        <f t="shared" si="1119"/>
        <v>1.1297891079443203</v>
      </c>
      <c r="J4584" s="57">
        <f>MIN(F4584,H4584,(1-EXP(-SetUp!$B$52*H4584/SetUp!$B$56))*F4584)</f>
        <v>0.16364968927110177</v>
      </c>
      <c r="K4584" s="57">
        <f t="shared" si="1115"/>
        <v>0.17404916764015102</v>
      </c>
      <c r="L4584" s="57">
        <f>IF(I4584&lt;=0,0,MIN(SetUp!$B$50*I4584^SetUp!$B$55,I4584))</f>
        <v>2.5081787854392981E-2</v>
      </c>
      <c r="M4584" s="57">
        <f t="shared" si="1116"/>
        <v>1.1047073200899273</v>
      </c>
      <c r="N4584" s="57">
        <f>IF(SetUp!$B$62=0,X4584,(B4584-E4584)*(1-(H4584/SetUp!$B$66/SetUp!$B$56)))</f>
        <v>0</v>
      </c>
      <c r="O4584" s="57">
        <f>K4584*SetUp!$B$65</f>
        <v>0</v>
      </c>
      <c r="P4584" s="57">
        <f>MIN(SetUp!$B$54*L4584^SetUp!$B$51,L4584)</f>
        <v>1.3706018118440471E-2</v>
      </c>
      <c r="Q4584" s="57">
        <f t="shared" si="1117"/>
        <v>0.17404916764015102</v>
      </c>
      <c r="R4584" s="57">
        <f>IF((H4584+N4584-O4584)&gt;SetUp!$B$56,T4583+H4584+N4584-O4584-SetUp!$B$56,T4583)</f>
        <v>0</v>
      </c>
      <c r="S4584" s="57">
        <f>R4584*SetUp!$B$65</f>
        <v>0</v>
      </c>
      <c r="T4584" s="57">
        <f>IF((R4584-S4584)&lt;SetUp!$B$53,R4584-S4584,SetUp!$B$53)</f>
        <v>0</v>
      </c>
      <c r="U4584" s="57">
        <f t="shared" si="1118"/>
        <v>1.1047073200899273</v>
      </c>
      <c r="V4584" s="57">
        <f>(L4584-P4584)/1000*SetUp!$B$13*1000000/SetUp!$B$48</f>
        <v>0.64702742505356425</v>
      </c>
      <c r="W4584" s="57">
        <f t="shared" si="1120"/>
        <v>0</v>
      </c>
      <c r="X4584" s="57">
        <f>MAX((SetUp!$B$56*(1-($H4584/SetUp!$B$56)^2)*TANH(($B4584-$D4584)/SetUp!$B$56))/(1+$H4584/SetUp!$B$56*TANH(($B4584-$D4584)/SetUp!$B$56)),0)</f>
        <v>0</v>
      </c>
    </row>
    <row r="4585" spans="1:24" x14ac:dyDescent="0.3">
      <c r="A4585" s="64">
        <v>31247</v>
      </c>
      <c r="B4585" s="57">
        <v>0.43099999999999999</v>
      </c>
      <c r="C4585" s="57">
        <v>1.48</v>
      </c>
      <c r="D4585" s="57">
        <v>3.4279999999999999</v>
      </c>
      <c r="E4585" s="57">
        <f t="shared" si="1112"/>
        <v>0.43099999999999999</v>
      </c>
      <c r="F4585" s="57">
        <f t="shared" si="1113"/>
        <v>2.9969999999999999</v>
      </c>
      <c r="G4585" s="57">
        <f t="shared" si="1114"/>
        <v>0</v>
      </c>
      <c r="H4585" s="57">
        <f>IF(Q4584&gt;SetUp!$B$56,SetUp!$B$56,Q4584)</f>
        <v>0.17404916764015102</v>
      </c>
      <c r="I4585" s="57">
        <f t="shared" si="1119"/>
        <v>1.1047073200899273</v>
      </c>
      <c r="J4585" s="57">
        <f>MIN(F4585,H4585,(1-EXP(-SetUp!$B$52*H4585/SetUp!$B$56))*F4585)</f>
        <v>8.0405682717081081E-2</v>
      </c>
      <c r="K4585" s="57">
        <f t="shared" si="1115"/>
        <v>9.3643484923069939E-2</v>
      </c>
      <c r="L4585" s="57">
        <f>IF(I4585&lt;=0,0,MIN(SetUp!$B$50*I4585^SetUp!$B$55,I4585))</f>
        <v>2.4160629044013983E-2</v>
      </c>
      <c r="M4585" s="57">
        <f t="shared" si="1116"/>
        <v>1.0805466910459134</v>
      </c>
      <c r="N4585" s="57">
        <f>IF(SetUp!$B$62=0,X4585,(B4585-E4585)*(1-(H4585/SetUp!$B$66/SetUp!$B$56)))</f>
        <v>0</v>
      </c>
      <c r="O4585" s="57">
        <f>K4585*SetUp!$B$65</f>
        <v>0</v>
      </c>
      <c r="P4585" s="57">
        <f>MIN(SetUp!$B$54*L4585^SetUp!$B$51,L4585)</f>
        <v>1.3211054882101727E-2</v>
      </c>
      <c r="Q4585" s="57">
        <f t="shared" si="1117"/>
        <v>9.3643484923069939E-2</v>
      </c>
      <c r="R4585" s="57">
        <f>IF((H4585+N4585-O4585)&gt;SetUp!$B$56,T4584+H4585+N4585-O4585-SetUp!$B$56,T4584)</f>
        <v>0</v>
      </c>
      <c r="S4585" s="57">
        <f>R4585*SetUp!$B$65</f>
        <v>0</v>
      </c>
      <c r="T4585" s="57">
        <f>IF((R4585-S4585)&lt;SetUp!$B$53,R4585-S4585,SetUp!$B$53)</f>
        <v>0</v>
      </c>
      <c r="U4585" s="57">
        <f t="shared" si="1118"/>
        <v>1.0805466910459134</v>
      </c>
      <c r="V4585" s="57">
        <f>(L4585-P4585)/1000*SetUp!$B$13*1000000/SetUp!$B$48</f>
        <v>0.62278640829238929</v>
      </c>
      <c r="W4585" s="57">
        <f t="shared" si="1120"/>
        <v>-9.0205620750793969E-17</v>
      </c>
      <c r="X4585" s="57">
        <f>MAX((SetUp!$B$56*(1-($H4585/SetUp!$B$56)^2)*TANH(($B4585-$D4585)/SetUp!$B$56))/(1+$H4585/SetUp!$B$56*TANH(($B4585-$D4585)/SetUp!$B$56)),0)</f>
        <v>0</v>
      </c>
    </row>
    <row r="4586" spans="1:24" x14ac:dyDescent="0.3">
      <c r="A4586" s="64">
        <v>31248</v>
      </c>
      <c r="B4586" s="57">
        <v>9.8000000000000004E-2</v>
      </c>
      <c r="C4586" s="57">
        <v>1.2949999999999999</v>
      </c>
      <c r="D4586" s="57">
        <v>3.4279999999999999</v>
      </c>
      <c r="E4586" s="57">
        <f t="shared" si="1112"/>
        <v>9.8000000000000004E-2</v>
      </c>
      <c r="F4586" s="57">
        <f t="shared" si="1113"/>
        <v>3.33</v>
      </c>
      <c r="G4586" s="57">
        <f t="shared" si="1114"/>
        <v>0</v>
      </c>
      <c r="H4586" s="57">
        <f>IF(Q4585&gt;SetUp!$B$56,SetUp!$B$56,Q4585)</f>
        <v>9.3643484923069939E-2</v>
      </c>
      <c r="I4586" s="57">
        <f t="shared" si="1119"/>
        <v>1.0805466910459134</v>
      </c>
      <c r="J4586" s="57">
        <f>MIN(F4586,H4586,(1-EXP(-SetUp!$B$52*H4586/SetUp!$B$56))*F4586)</f>
        <v>4.8369149083332737E-2</v>
      </c>
      <c r="K4586" s="57">
        <f t="shared" si="1115"/>
        <v>4.5274335839737202E-2</v>
      </c>
      <c r="L4586" s="57">
        <f>IF(I4586&lt;=0,0,MIN(SetUp!$B$50*I4586^SetUp!$B$55,I4586))</f>
        <v>2.3286385382923065E-2</v>
      </c>
      <c r="M4586" s="57">
        <f t="shared" si="1116"/>
        <v>1.0572603056629903</v>
      </c>
      <c r="N4586" s="57">
        <f>IF(SetUp!$B$62=0,X4586,(B4586-E4586)*(1-(H4586/SetUp!$B$66/SetUp!$B$56)))</f>
        <v>0</v>
      </c>
      <c r="O4586" s="57">
        <f>K4586*SetUp!$B$65</f>
        <v>0</v>
      </c>
      <c r="P4586" s="57">
        <f>MIN(SetUp!$B$54*L4586^SetUp!$B$51,L4586)</f>
        <v>1.2741003513328832E-2</v>
      </c>
      <c r="Q4586" s="57">
        <f t="shared" si="1117"/>
        <v>4.5274335839737202E-2</v>
      </c>
      <c r="R4586" s="57">
        <f>IF((H4586+N4586-O4586)&gt;SetUp!$B$56,T4585+H4586+N4586-O4586-SetUp!$B$56,T4585)</f>
        <v>0</v>
      </c>
      <c r="S4586" s="57">
        <f>R4586*SetUp!$B$65</f>
        <v>0</v>
      </c>
      <c r="T4586" s="57">
        <f>IF((R4586-S4586)&lt;SetUp!$B$53,R4586-S4586,SetUp!$B$53)</f>
        <v>0</v>
      </c>
      <c r="U4586" s="57">
        <f t="shared" si="1118"/>
        <v>1.0572603056629903</v>
      </c>
      <c r="V4586" s="57">
        <f>(L4586-P4586)/1000*SetUp!$B$13*1000000/SetUp!$B$48</f>
        <v>0.59979688721422464</v>
      </c>
      <c r="W4586" s="57">
        <f t="shared" si="1120"/>
        <v>7.9797279894933126E-17</v>
      </c>
      <c r="X4586" s="57">
        <f>MAX((SetUp!$B$56*(1-($H4586/SetUp!$B$56)^2)*TANH(($B4586-$D4586)/SetUp!$B$56))/(1+$H4586/SetUp!$B$56*TANH(($B4586-$D4586)/SetUp!$B$56)),0)</f>
        <v>0</v>
      </c>
    </row>
    <row r="4587" spans="1:24" x14ac:dyDescent="0.3">
      <c r="A4587" s="64">
        <v>31249</v>
      </c>
      <c r="B4587" s="57">
        <v>5.0000000000000001E-3</v>
      </c>
      <c r="C4587" s="57">
        <v>1.2090000000000001</v>
      </c>
      <c r="D4587" s="57">
        <v>3.4279999999999999</v>
      </c>
      <c r="E4587" s="57">
        <f t="shared" si="1112"/>
        <v>5.0000000000000001E-3</v>
      </c>
      <c r="F4587" s="57">
        <f t="shared" si="1113"/>
        <v>3.423</v>
      </c>
      <c r="G4587" s="57">
        <f t="shared" si="1114"/>
        <v>0</v>
      </c>
      <c r="H4587" s="57">
        <f>IF(Q4586&gt;SetUp!$B$56,SetUp!$B$56,Q4586)</f>
        <v>4.5274335839737202E-2</v>
      </c>
      <c r="I4587" s="57">
        <f t="shared" si="1119"/>
        <v>1.0572603056629903</v>
      </c>
      <c r="J4587" s="57">
        <f>MIN(F4587,H4587,(1-EXP(-SetUp!$B$52*H4587/SetUp!$B$56))*F4587)</f>
        <v>2.4129248395459477E-2</v>
      </c>
      <c r="K4587" s="57">
        <f t="shared" si="1115"/>
        <v>2.1145087444277726E-2</v>
      </c>
      <c r="L4587" s="57">
        <f>IF(I4587&lt;=0,0,MIN(SetUp!$B$50*I4587^SetUp!$B$55,I4587))</f>
        <v>2.245601706286416E-2</v>
      </c>
      <c r="M4587" s="57">
        <f t="shared" si="1116"/>
        <v>1.0348042886001261</v>
      </c>
      <c r="N4587" s="57">
        <f>IF(SetUp!$B$62=0,X4587,(B4587-E4587)*(1-(H4587/SetUp!$B$66/SetUp!$B$56)))</f>
        <v>0</v>
      </c>
      <c r="O4587" s="57">
        <f>K4587*SetUp!$B$65</f>
        <v>0</v>
      </c>
      <c r="P4587" s="57">
        <f>MIN(SetUp!$B$54*L4587^SetUp!$B$51,L4587)</f>
        <v>1.2294264473000248E-2</v>
      </c>
      <c r="Q4587" s="57">
        <f t="shared" si="1117"/>
        <v>2.1145087444277726E-2</v>
      </c>
      <c r="R4587" s="57">
        <f>IF((H4587+N4587-O4587)&gt;SetUp!$B$56,T4586+H4587+N4587-O4587-SetUp!$B$56,T4586)</f>
        <v>0</v>
      </c>
      <c r="S4587" s="57">
        <f>R4587*SetUp!$B$65</f>
        <v>0</v>
      </c>
      <c r="T4587" s="57">
        <f>IF((R4587-S4587)&lt;SetUp!$B$53,R4587-S4587,SetUp!$B$53)</f>
        <v>0</v>
      </c>
      <c r="U4587" s="57">
        <f t="shared" si="1118"/>
        <v>1.0348042886001261</v>
      </c>
      <c r="V4587" s="57">
        <f>(L4587-P4587)/1000*SetUp!$B$13*1000000/SetUp!$B$48</f>
        <v>0.57797694264778521</v>
      </c>
      <c r="W4587" s="57">
        <f t="shared" si="1120"/>
        <v>0</v>
      </c>
      <c r="X4587" s="57">
        <f>MAX((SetUp!$B$56*(1-($H4587/SetUp!$B$56)^2)*TANH(($B4587-$D4587)/SetUp!$B$56))/(1+$H4587/SetUp!$B$56*TANH(($B4587-$D4587)/SetUp!$B$56)),0)</f>
        <v>0</v>
      </c>
    </row>
    <row r="4588" spans="1:24" x14ac:dyDescent="0.3">
      <c r="A4588" s="64">
        <v>31250</v>
      </c>
      <c r="B4588" s="57">
        <v>0.40100000000000002</v>
      </c>
      <c r="C4588" s="57">
        <v>1.048</v>
      </c>
      <c r="D4588" s="57">
        <v>3.4279999999999999</v>
      </c>
      <c r="E4588" s="57">
        <f t="shared" si="1112"/>
        <v>0.40100000000000002</v>
      </c>
      <c r="F4588" s="57">
        <f t="shared" si="1113"/>
        <v>3.0270000000000001</v>
      </c>
      <c r="G4588" s="57">
        <f t="shared" si="1114"/>
        <v>0</v>
      </c>
      <c r="H4588" s="57">
        <f>IF(Q4587&gt;SetUp!$B$56,SetUp!$B$56,Q4587)</f>
        <v>2.1145087444277726E-2</v>
      </c>
      <c r="I4588" s="57">
        <f t="shared" si="1119"/>
        <v>1.0348042886001261</v>
      </c>
      <c r="J4588" s="57">
        <f>MIN(F4588,H4588,(1-EXP(-SetUp!$B$52*H4588/SetUp!$B$56))*F4588)</f>
        <v>9.9844625623827128E-3</v>
      </c>
      <c r="K4588" s="57">
        <f t="shared" si="1115"/>
        <v>1.1160624881895013E-2</v>
      </c>
      <c r="L4588" s="57">
        <f>IF(I4588&lt;=0,0,MIN(SetUp!$B$50*I4588^SetUp!$B$55,I4588))</f>
        <v>2.1666722327038399E-2</v>
      </c>
      <c r="M4588" s="57">
        <f t="shared" si="1116"/>
        <v>1.0131375662730877</v>
      </c>
      <c r="N4588" s="57">
        <f>IF(SetUp!$B$62=0,X4588,(B4588-E4588)*(1-(H4588/SetUp!$B$66/SetUp!$B$56)))</f>
        <v>0</v>
      </c>
      <c r="O4588" s="57">
        <f>K4588*SetUp!$B$65</f>
        <v>0</v>
      </c>
      <c r="P4588" s="57">
        <f>MIN(SetUp!$B$54*L4588^SetUp!$B$51,L4588)</f>
        <v>1.1869362569475744E-2</v>
      </c>
      <c r="Q4588" s="57">
        <f t="shared" si="1117"/>
        <v>1.1160624881895013E-2</v>
      </c>
      <c r="R4588" s="57">
        <f>IF((H4588+N4588-O4588)&gt;SetUp!$B$56,T4587+H4588+N4588-O4588-SetUp!$B$56,T4587)</f>
        <v>0</v>
      </c>
      <c r="S4588" s="57">
        <f>R4588*SetUp!$B$65</f>
        <v>0</v>
      </c>
      <c r="T4588" s="57">
        <f>IF((R4588-S4588)&lt;SetUp!$B$53,R4588-S4588,SetUp!$B$53)</f>
        <v>0</v>
      </c>
      <c r="U4588" s="57">
        <f t="shared" si="1118"/>
        <v>1.0131375662730877</v>
      </c>
      <c r="V4588" s="57">
        <f>(L4588-P4588)/1000*SetUp!$B$13*1000000/SetUp!$B$48</f>
        <v>0.55725112264048393</v>
      </c>
      <c r="W4588" s="57">
        <f t="shared" si="1120"/>
        <v>-9.0205620750793969E-17</v>
      </c>
      <c r="X4588" s="57">
        <f>MAX((SetUp!$B$56*(1-($H4588/SetUp!$B$56)^2)*TANH(($B4588-$D4588)/SetUp!$B$56))/(1+$H4588/SetUp!$B$56*TANH(($B4588-$D4588)/SetUp!$B$56)),0)</f>
        <v>0</v>
      </c>
    </row>
    <row r="4589" spans="1:24" x14ac:dyDescent="0.3">
      <c r="A4589" s="64">
        <v>31251</v>
      </c>
      <c r="B4589" s="57">
        <v>0.74199999999999999</v>
      </c>
      <c r="C4589" s="57">
        <v>0.90200000000000002</v>
      </c>
      <c r="D4589" s="57">
        <v>3.4279999999999999</v>
      </c>
      <c r="E4589" s="57">
        <f t="shared" si="1112"/>
        <v>0.74199999999999999</v>
      </c>
      <c r="F4589" s="57">
        <f t="shared" si="1113"/>
        <v>2.6859999999999999</v>
      </c>
      <c r="G4589" s="57">
        <f t="shared" si="1114"/>
        <v>0</v>
      </c>
      <c r="H4589" s="57">
        <f>IF(Q4588&gt;SetUp!$B$56,SetUp!$B$56,Q4588)</f>
        <v>1.1160624881895013E-2</v>
      </c>
      <c r="I4589" s="57">
        <f t="shared" si="1119"/>
        <v>1.0131375662730877</v>
      </c>
      <c r="J4589" s="57">
        <f>MIN(F4589,H4589,(1-EXP(-SetUp!$B$52*H4589/SetUp!$B$56))*F4589)</f>
        <v>4.6798930589277941E-3</v>
      </c>
      <c r="K4589" s="57">
        <f t="shared" si="1115"/>
        <v>6.4807318229672187E-3</v>
      </c>
      <c r="L4589" s="57">
        <f>IF(I4589&lt;=0,0,MIN(SetUp!$B$50*I4589^SetUp!$B$55,I4589))</f>
        <v>2.0915915691764615E-2</v>
      </c>
      <c r="M4589" s="57">
        <f t="shared" si="1116"/>
        <v>0.99222165058132306</v>
      </c>
      <c r="N4589" s="57">
        <f>IF(SetUp!$B$62=0,X4589,(B4589-E4589)*(1-(H4589/SetUp!$B$66/SetUp!$B$56)))</f>
        <v>0</v>
      </c>
      <c r="O4589" s="57">
        <f>K4589*SetUp!$B$65</f>
        <v>0</v>
      </c>
      <c r="P4589" s="57">
        <f>MIN(SetUp!$B$54*L4589^SetUp!$B$51,L4589)</f>
        <v>1.1464935651930784E-2</v>
      </c>
      <c r="Q4589" s="57">
        <f t="shared" si="1117"/>
        <v>6.4807318229672187E-3</v>
      </c>
      <c r="R4589" s="57">
        <f>IF((H4589+N4589-O4589)&gt;SetUp!$B$56,T4588+H4589+N4589-O4589-SetUp!$B$56,T4588)</f>
        <v>0</v>
      </c>
      <c r="S4589" s="57">
        <f>R4589*SetUp!$B$65</f>
        <v>0</v>
      </c>
      <c r="T4589" s="57">
        <f>IF((R4589-S4589)&lt;SetUp!$B$53,R4589-S4589,SetUp!$B$53)</f>
        <v>0</v>
      </c>
      <c r="U4589" s="57">
        <f t="shared" si="1118"/>
        <v>0.99222165058132306</v>
      </c>
      <c r="V4589" s="57">
        <f>(L4589-P4589)/1000*SetUp!$B$13*1000000/SetUp!$B$48</f>
        <v>0.53754984685388363</v>
      </c>
      <c r="W4589" s="57">
        <f t="shared" si="1120"/>
        <v>-4.163336342344337E-17</v>
      </c>
      <c r="X4589" s="57">
        <f>MAX((SetUp!$B$56*(1-($H4589/SetUp!$B$56)^2)*TANH(($B4589-$D4589)/SetUp!$B$56))/(1+$H4589/SetUp!$B$56*TANH(($B4589-$D4589)/SetUp!$B$56)),0)</f>
        <v>0</v>
      </c>
    </row>
    <row r="4590" spans="1:24" x14ac:dyDescent="0.3">
      <c r="A4590" s="64">
        <v>31252</v>
      </c>
      <c r="B4590" s="57">
        <v>7.6999999999999999E-2</v>
      </c>
      <c r="C4590" s="57">
        <v>0.83399999999999996</v>
      </c>
      <c r="D4590" s="57">
        <v>3.4279999999999999</v>
      </c>
      <c r="E4590" s="57">
        <f t="shared" si="1112"/>
        <v>7.6999999999999999E-2</v>
      </c>
      <c r="F4590" s="57">
        <f t="shared" si="1113"/>
        <v>3.351</v>
      </c>
      <c r="G4590" s="57">
        <f t="shared" si="1114"/>
        <v>0</v>
      </c>
      <c r="H4590" s="57">
        <f>IF(Q4589&gt;SetUp!$B$56,SetUp!$B$56,Q4589)</f>
        <v>6.4807318229672187E-3</v>
      </c>
      <c r="I4590" s="57">
        <f t="shared" si="1119"/>
        <v>0.99222165058132306</v>
      </c>
      <c r="J4590" s="57">
        <f>MIN(F4590,H4590,(1-EXP(-SetUp!$B$52*H4590/SetUp!$B$56))*F4590)</f>
        <v>3.3915532204014205E-3</v>
      </c>
      <c r="K4590" s="57">
        <f t="shared" si="1115"/>
        <v>3.0891786025657982E-3</v>
      </c>
      <c r="L4590" s="57">
        <f>IF(I4590&lt;=0,0,MIN(SetUp!$B$50*I4590^SetUp!$B$55,I4590))</f>
        <v>2.0201208440126506E-2</v>
      </c>
      <c r="M4590" s="57">
        <f t="shared" si="1116"/>
        <v>0.97202044214119654</v>
      </c>
      <c r="N4590" s="57">
        <f>IF(SetUp!$B$62=0,X4590,(B4590-E4590)*(1-(H4590/SetUp!$B$66/SetUp!$B$56)))</f>
        <v>0</v>
      </c>
      <c r="O4590" s="57">
        <f>K4590*SetUp!$B$65</f>
        <v>0</v>
      </c>
      <c r="P4590" s="57">
        <f>MIN(SetUp!$B$54*L4590^SetUp!$B$51,L4590)</f>
        <v>1.1079724477085336E-2</v>
      </c>
      <c r="Q4590" s="57">
        <f t="shared" si="1117"/>
        <v>3.0891786025657982E-3</v>
      </c>
      <c r="R4590" s="57">
        <f>IF((H4590+N4590-O4590)&gt;SetUp!$B$56,T4589+H4590+N4590-O4590-SetUp!$B$56,T4589)</f>
        <v>0</v>
      </c>
      <c r="S4590" s="57">
        <f>R4590*SetUp!$B$65</f>
        <v>0</v>
      </c>
      <c r="T4590" s="57">
        <f>IF((R4590-S4590)&lt;SetUp!$B$53,R4590-S4590,SetUp!$B$53)</f>
        <v>0</v>
      </c>
      <c r="U4590" s="57">
        <f t="shared" si="1118"/>
        <v>0.97202044214119654</v>
      </c>
      <c r="V4590" s="57">
        <f>(L4590-P4590)/1000*SetUp!$B$13*1000000/SetUp!$B$48</f>
        <v>0.51880887344453086</v>
      </c>
      <c r="W4590" s="57">
        <f t="shared" si="1120"/>
        <v>-1.1102230246251565E-16</v>
      </c>
      <c r="X4590" s="57">
        <f>MAX((SetUp!$B$56*(1-($H4590/SetUp!$B$56)^2)*TANH(($B4590-$D4590)/SetUp!$B$56))/(1+$H4590/SetUp!$B$56*TANH(($B4590-$D4590)/SetUp!$B$56)),0)</f>
        <v>0</v>
      </c>
    </row>
    <row r="4591" spans="1:24" x14ac:dyDescent="0.3">
      <c r="A4591" s="64">
        <v>31253</v>
      </c>
      <c r="B4591" s="57">
        <v>1.7000000000000001E-2</v>
      </c>
      <c r="C4591" s="57">
        <v>0.77</v>
      </c>
      <c r="D4591" s="57">
        <v>3.4279999999999999</v>
      </c>
      <c r="E4591" s="57">
        <f t="shared" si="1112"/>
        <v>1.7000000000000001E-2</v>
      </c>
      <c r="F4591" s="57">
        <f t="shared" si="1113"/>
        <v>3.411</v>
      </c>
      <c r="G4591" s="57">
        <f t="shared" si="1114"/>
        <v>0</v>
      </c>
      <c r="H4591" s="57">
        <f>IF(Q4590&gt;SetUp!$B$56,SetUp!$B$56,Q4590)</f>
        <v>3.0891786025657982E-3</v>
      </c>
      <c r="I4591" s="57">
        <f t="shared" si="1119"/>
        <v>0.97202044214119654</v>
      </c>
      <c r="J4591" s="57">
        <f>MIN(F4591,H4591,(1-EXP(-SetUp!$B$52*H4591/SetUp!$B$56))*F4591)</f>
        <v>1.6460383680571144E-3</v>
      </c>
      <c r="K4591" s="57">
        <f t="shared" si="1115"/>
        <v>1.4431402345086838E-3</v>
      </c>
      <c r="L4591" s="57">
        <f>IF(I4591&lt;=0,0,MIN(SetUp!$B$50*I4591^SetUp!$B$55,I4591))</f>
        <v>1.9520391122167479E-2</v>
      </c>
      <c r="M4591" s="57">
        <f t="shared" si="1116"/>
        <v>0.95250005101902901</v>
      </c>
      <c r="N4591" s="57">
        <f>IF(SetUp!$B$62=0,X4591,(B4591-E4591)*(1-(H4591/SetUp!$B$66/SetUp!$B$56)))</f>
        <v>0</v>
      </c>
      <c r="O4591" s="57">
        <f>K4591*SetUp!$B$65</f>
        <v>0</v>
      </c>
      <c r="P4591" s="57">
        <f>MIN(SetUp!$B$54*L4591^SetUp!$B$51,L4591)</f>
        <v>1.0712563612861124E-2</v>
      </c>
      <c r="Q4591" s="57">
        <f t="shared" si="1117"/>
        <v>1.4431402345086838E-3</v>
      </c>
      <c r="R4591" s="57">
        <f>IF((H4591+N4591-O4591)&gt;SetUp!$B$56,T4590+H4591+N4591-O4591-SetUp!$B$56,T4590)</f>
        <v>0</v>
      </c>
      <c r="S4591" s="57">
        <f>R4591*SetUp!$B$65</f>
        <v>0</v>
      </c>
      <c r="T4591" s="57">
        <f>IF((R4591-S4591)&lt;SetUp!$B$53,R4591-S4591,SetUp!$B$53)</f>
        <v>0</v>
      </c>
      <c r="U4591" s="57">
        <f t="shared" si="1118"/>
        <v>0.95250005101902901</v>
      </c>
      <c r="V4591" s="57">
        <f>(L4591-P4591)/1000*SetUp!$B$13*1000000/SetUp!$B$48</f>
        <v>0.50096882109448404</v>
      </c>
      <c r="W4591" s="57">
        <f t="shared" si="1120"/>
        <v>-3.1225022567582528E-17</v>
      </c>
      <c r="X4591" s="57">
        <f>MAX((SetUp!$B$56*(1-($H4591/SetUp!$B$56)^2)*TANH(($B4591-$D4591)/SetUp!$B$56))/(1+$H4591/SetUp!$B$56*TANH(($B4591-$D4591)/SetUp!$B$56)),0)</f>
        <v>0</v>
      </c>
    </row>
    <row r="4592" spans="1:24" x14ac:dyDescent="0.3">
      <c r="A4592" s="64">
        <v>31254</v>
      </c>
      <c r="B4592" s="57">
        <v>5.6000000000000001E-2</v>
      </c>
      <c r="C4592" s="57">
        <v>0.70899999999999996</v>
      </c>
      <c r="D4592" s="57">
        <v>3.4279999999999999</v>
      </c>
      <c r="E4592" s="57">
        <f t="shared" si="1112"/>
        <v>5.6000000000000001E-2</v>
      </c>
      <c r="F4592" s="57">
        <f t="shared" si="1113"/>
        <v>3.3719999999999999</v>
      </c>
      <c r="G4592" s="57">
        <f t="shared" si="1114"/>
        <v>0</v>
      </c>
      <c r="H4592" s="57">
        <f>IF(Q4591&gt;SetUp!$B$56,SetUp!$B$56,Q4591)</f>
        <v>1.4431402345086838E-3</v>
      </c>
      <c r="I4592" s="57">
        <f t="shared" si="1119"/>
        <v>0.95250005101902901</v>
      </c>
      <c r="J4592" s="57">
        <f>MIN(F4592,H4592,(1-EXP(-SetUp!$B$52*H4592/SetUp!$B$56))*F4592)</f>
        <v>7.6026879107883485E-4</v>
      </c>
      <c r="K4592" s="57">
        <f t="shared" si="1115"/>
        <v>6.8287144342984898E-4</v>
      </c>
      <c r="L4592" s="57">
        <f>IF(I4592&lt;=0,0,MIN(SetUp!$B$50*I4592^SetUp!$B$55,I4592))</f>
        <v>1.8871417830440509E-2</v>
      </c>
      <c r="M4592" s="57">
        <f t="shared" si="1116"/>
        <v>0.93362863318858846</v>
      </c>
      <c r="N4592" s="57">
        <f>IF(SetUp!$B$62=0,X4592,(B4592-E4592)*(1-(H4592/SetUp!$B$66/SetUp!$B$56)))</f>
        <v>0</v>
      </c>
      <c r="O4592" s="57">
        <f>K4592*SetUp!$B$65</f>
        <v>0</v>
      </c>
      <c r="P4592" s="57">
        <f>MIN(SetUp!$B$54*L4592^SetUp!$B$51,L4592)</f>
        <v>1.036237326003692E-2</v>
      </c>
      <c r="Q4592" s="57">
        <f t="shared" si="1117"/>
        <v>6.8287144342984898E-4</v>
      </c>
      <c r="R4592" s="57">
        <f>IF((H4592+N4592-O4592)&gt;SetUp!$B$56,T4591+H4592+N4592-O4592-SetUp!$B$56,T4591)</f>
        <v>0</v>
      </c>
      <c r="S4592" s="57">
        <f>R4592*SetUp!$B$65</f>
        <v>0</v>
      </c>
      <c r="T4592" s="57">
        <f>IF((R4592-S4592)&lt;SetUp!$B$53,R4592-S4592,SetUp!$B$53)</f>
        <v>0</v>
      </c>
      <c r="U4592" s="57">
        <f t="shared" si="1118"/>
        <v>0.93362863318858846</v>
      </c>
      <c r="V4592" s="57">
        <f>(L4592-P4592)/1000*SetUp!$B$13*1000000/SetUp!$B$48</f>
        <v>0.48397473980632177</v>
      </c>
      <c r="W4592" s="57">
        <f t="shared" si="1120"/>
        <v>0</v>
      </c>
      <c r="X4592" s="57">
        <f>MAX((SetUp!$B$56*(1-($H4592/SetUp!$B$56)^2)*TANH(($B4592-$D4592)/SetUp!$B$56))/(1+$H4592/SetUp!$B$56*TANH(($B4592-$D4592)/SetUp!$B$56)),0)</f>
        <v>0</v>
      </c>
    </row>
    <row r="4593" spans="1:24" x14ac:dyDescent="0.3">
      <c r="A4593" s="64">
        <v>31255</v>
      </c>
      <c r="B4593" s="57">
        <v>0</v>
      </c>
      <c r="C4593" s="57">
        <v>0.65200000000000002</v>
      </c>
      <c r="D4593" s="57">
        <v>3.4279999999999999</v>
      </c>
      <c r="E4593" s="57">
        <f t="shared" si="1112"/>
        <v>0</v>
      </c>
      <c r="F4593" s="57">
        <f t="shared" si="1113"/>
        <v>3.4279999999999999</v>
      </c>
      <c r="G4593" s="57">
        <f t="shared" si="1114"/>
        <v>0</v>
      </c>
      <c r="H4593" s="57">
        <f>IF(Q4592&gt;SetUp!$B$56,SetUp!$B$56,Q4592)</f>
        <v>6.8287144342984898E-4</v>
      </c>
      <c r="I4593" s="57">
        <f t="shared" si="1119"/>
        <v>0.93362863318858846</v>
      </c>
      <c r="J4593" s="57">
        <f>MIN(F4593,H4593,(1-EXP(-SetUp!$B$52*H4593/SetUp!$B$56))*F4593)</f>
        <v>3.6574350436866833E-4</v>
      </c>
      <c r="K4593" s="57">
        <f t="shared" si="1115"/>
        <v>3.1712793906118065E-4</v>
      </c>
      <c r="L4593" s="57">
        <f>IF(I4593&lt;=0,0,MIN(SetUp!$B$50*I4593^SetUp!$B$55,I4593))</f>
        <v>1.825239204914203E-2</v>
      </c>
      <c r="M4593" s="57">
        <f t="shared" si="1116"/>
        <v>0.91537624113944638</v>
      </c>
      <c r="N4593" s="57">
        <f>IF(SetUp!$B$62=0,X4593,(B4593-E4593)*(1-(H4593/SetUp!$B$66/SetUp!$B$56)))</f>
        <v>0</v>
      </c>
      <c r="O4593" s="57">
        <f>K4593*SetUp!$B$65</f>
        <v>0</v>
      </c>
      <c r="P4593" s="57">
        <f>MIN(SetUp!$B$54*L4593^SetUp!$B$51,L4593)</f>
        <v>1.0028151888045829E-2</v>
      </c>
      <c r="Q4593" s="57">
        <f t="shared" si="1117"/>
        <v>3.1712793906118065E-4</v>
      </c>
      <c r="R4593" s="57">
        <f>IF((H4593+N4593-O4593)&gt;SetUp!$B$56,T4592+H4593+N4593-O4593-SetUp!$B$56,T4592)</f>
        <v>0</v>
      </c>
      <c r="S4593" s="57">
        <f>R4593*SetUp!$B$65</f>
        <v>0</v>
      </c>
      <c r="T4593" s="57">
        <f>IF((R4593-S4593)&lt;SetUp!$B$53,R4593-S4593,SetUp!$B$53)</f>
        <v>0</v>
      </c>
      <c r="U4593" s="57">
        <f t="shared" si="1118"/>
        <v>0.91537624113944638</v>
      </c>
      <c r="V4593" s="57">
        <f>(L4593-P4593)/1000*SetUp!$B$13*1000000/SetUp!$B$48</f>
        <v>0.46777572489345259</v>
      </c>
      <c r="W4593" s="57">
        <f t="shared" si="1120"/>
        <v>-7.6327832942979512E-17</v>
      </c>
      <c r="X4593" s="57">
        <f>MAX((SetUp!$B$56*(1-($H4593/SetUp!$B$56)^2)*TANH(($B4593-$D4593)/SetUp!$B$56))/(1+$H4593/SetUp!$B$56*TANH(($B4593-$D4593)/SetUp!$B$56)),0)</f>
        <v>0</v>
      </c>
    </row>
    <row r="4594" spans="1:24" x14ac:dyDescent="0.3">
      <c r="A4594" s="64">
        <v>31256</v>
      </c>
      <c r="B4594" s="57">
        <v>0.184</v>
      </c>
      <c r="C4594" s="57">
        <v>0.65200000000000002</v>
      </c>
      <c r="D4594" s="57">
        <v>3.4279999999999999</v>
      </c>
      <c r="E4594" s="57">
        <f t="shared" si="1112"/>
        <v>0.184</v>
      </c>
      <c r="F4594" s="57">
        <f t="shared" si="1113"/>
        <v>3.2439999999999998</v>
      </c>
      <c r="G4594" s="57">
        <f t="shared" si="1114"/>
        <v>0</v>
      </c>
      <c r="H4594" s="57">
        <f>IF(Q4593&gt;SetUp!$B$56,SetUp!$B$56,Q4593)</f>
        <v>3.1712793906118065E-4</v>
      </c>
      <c r="I4594" s="57">
        <f t="shared" si="1119"/>
        <v>0.91537624113944638</v>
      </c>
      <c r="J4594" s="57">
        <f>MIN(F4594,H4594,(1-EXP(-SetUp!$B$52*H4594/SetUp!$B$56))*F4594)</f>
        <v>1.6074024163968657E-4</v>
      </c>
      <c r="K4594" s="57">
        <f t="shared" si="1115"/>
        <v>1.5638769742149408E-4</v>
      </c>
      <c r="L4594" s="57">
        <f>IF(I4594&lt;=0,0,MIN(SetUp!$B$50*I4594^SetUp!$B$55,I4594))</f>
        <v>1.7661553900390786E-2</v>
      </c>
      <c r="M4594" s="57">
        <f t="shared" si="1116"/>
        <v>0.89771468723905556</v>
      </c>
      <c r="N4594" s="57">
        <f>IF(SetUp!$B$62=0,X4594,(B4594-E4594)*(1-(H4594/SetUp!$B$66/SetUp!$B$56)))</f>
        <v>0</v>
      </c>
      <c r="O4594" s="57">
        <f>K4594*SetUp!$B$65</f>
        <v>0</v>
      </c>
      <c r="P4594" s="57">
        <f>MIN(SetUp!$B$54*L4594^SetUp!$B$51,L4594)</f>
        <v>9.7089695940450645E-3</v>
      </c>
      <c r="Q4594" s="57">
        <f t="shared" si="1117"/>
        <v>1.5638769742149408E-4</v>
      </c>
      <c r="R4594" s="57">
        <f>IF((H4594+N4594-O4594)&gt;SetUp!$B$56,T4593+H4594+N4594-O4594-SetUp!$B$56,T4593)</f>
        <v>0</v>
      </c>
      <c r="S4594" s="57">
        <f>R4594*SetUp!$B$65</f>
        <v>0</v>
      </c>
      <c r="T4594" s="57">
        <f>IF((R4594-S4594)&lt;SetUp!$B$53,R4594-S4594,SetUp!$B$53)</f>
        <v>0</v>
      </c>
      <c r="U4594" s="57">
        <f t="shared" si="1118"/>
        <v>0.89771468723905556</v>
      </c>
      <c r="V4594" s="57">
        <f>(L4594-P4594)/1000*SetUp!$B$13*1000000/SetUp!$B$48</f>
        <v>0.45232456929873099</v>
      </c>
      <c r="W4594" s="57">
        <f t="shared" si="1120"/>
        <v>6.9388939039072284E-17</v>
      </c>
      <c r="X4594" s="57">
        <f>MAX((SetUp!$B$56*(1-($H4594/SetUp!$B$56)^2)*TANH(($B4594-$D4594)/SetUp!$B$56))/(1+$H4594/SetUp!$B$56*TANH(($B4594-$D4594)/SetUp!$B$56)),0)</f>
        <v>0</v>
      </c>
    </row>
    <row r="4595" spans="1:24" x14ac:dyDescent="0.3">
      <c r="A4595" s="64">
        <v>31257</v>
      </c>
      <c r="B4595" s="57">
        <v>0.874</v>
      </c>
      <c r="C4595" s="57">
        <v>0.65200000000000002</v>
      </c>
      <c r="D4595" s="57">
        <v>3.4279999999999999</v>
      </c>
      <c r="E4595" s="57">
        <f t="shared" si="1112"/>
        <v>0.874</v>
      </c>
      <c r="F4595" s="57">
        <f t="shared" si="1113"/>
        <v>2.5539999999999998</v>
      </c>
      <c r="G4595" s="57">
        <f t="shared" si="1114"/>
        <v>0</v>
      </c>
      <c r="H4595" s="57">
        <f>IF(Q4594&gt;SetUp!$B$56,SetUp!$B$56,Q4594)</f>
        <v>1.5638769742149408E-4</v>
      </c>
      <c r="I4595" s="57">
        <f t="shared" si="1119"/>
        <v>0.89771468723905556</v>
      </c>
      <c r="J4595" s="57">
        <f>MIN(F4595,H4595,(1-EXP(-SetUp!$B$52*H4595/SetUp!$B$56))*F4595)</f>
        <v>6.2407703015091346E-5</v>
      </c>
      <c r="K4595" s="57">
        <f t="shared" si="1115"/>
        <v>9.3979994406402737E-5</v>
      </c>
      <c r="L4595" s="57">
        <f>IF(I4595&lt;=0,0,MIN(SetUp!$B$50*I4595^SetUp!$B$55,I4595))</f>
        <v>1.7097268633070282E-2</v>
      </c>
      <c r="M4595" s="57">
        <f t="shared" si="1116"/>
        <v>0.8806174186059853</v>
      </c>
      <c r="N4595" s="57">
        <f>IF(SetUp!$B$62=0,X4595,(B4595-E4595)*(1-(H4595/SetUp!$B$66/SetUp!$B$56)))</f>
        <v>0</v>
      </c>
      <c r="O4595" s="57">
        <f>K4595*SetUp!$B$65</f>
        <v>0</v>
      </c>
      <c r="P4595" s="57">
        <f>MIN(SetUp!$B$54*L4595^SetUp!$B$51,L4595)</f>
        <v>9.4039621056001329E-3</v>
      </c>
      <c r="Q4595" s="57">
        <f t="shared" si="1117"/>
        <v>9.3979994406402737E-5</v>
      </c>
      <c r="R4595" s="57">
        <f>IF((H4595+N4595-O4595)&gt;SetUp!$B$56,T4594+H4595+N4595-O4595-SetUp!$B$56,T4594)</f>
        <v>0</v>
      </c>
      <c r="S4595" s="57">
        <f>R4595*SetUp!$B$65</f>
        <v>0</v>
      </c>
      <c r="T4595" s="57">
        <f>IF((R4595-S4595)&lt;SetUp!$B$53,R4595-S4595,SetUp!$B$53)</f>
        <v>0</v>
      </c>
      <c r="U4595" s="57">
        <f t="shared" si="1118"/>
        <v>0.8806174186059853</v>
      </c>
      <c r="V4595" s="57">
        <f>(L4595-P4595)/1000*SetUp!$B$13*1000000/SetUp!$B$48</f>
        <v>0.43757744997991493</v>
      </c>
      <c r="W4595" s="57">
        <f t="shared" si="1120"/>
        <v>0</v>
      </c>
      <c r="X4595" s="57">
        <f>MAX((SetUp!$B$56*(1-($H4595/SetUp!$B$56)^2)*TANH(($B4595-$D4595)/SetUp!$B$56))/(1+$H4595/SetUp!$B$56*TANH(($B4595-$D4595)/SetUp!$B$56)),0)</f>
        <v>0</v>
      </c>
    </row>
    <row r="4596" spans="1:24" x14ac:dyDescent="0.3">
      <c r="A4596" s="64">
        <v>31258</v>
      </c>
      <c r="B4596" s="57">
        <v>0.38300000000000001</v>
      </c>
      <c r="C4596" s="57">
        <v>0.65200000000000002</v>
      </c>
      <c r="D4596" s="57">
        <v>3.4279999999999999</v>
      </c>
      <c r="E4596" s="57">
        <f t="shared" si="1112"/>
        <v>0.38300000000000001</v>
      </c>
      <c r="F4596" s="57">
        <f t="shared" si="1113"/>
        <v>3.0449999999999999</v>
      </c>
      <c r="G4596" s="57">
        <f t="shared" si="1114"/>
        <v>0</v>
      </c>
      <c r="H4596" s="57">
        <f>IF(Q4595&gt;SetUp!$B$56,SetUp!$B$56,Q4595)</f>
        <v>9.3979994406402737E-5</v>
      </c>
      <c r="I4596" s="57">
        <f t="shared" si="1119"/>
        <v>0.8806174186059853</v>
      </c>
      <c r="J4596" s="57">
        <f>MIN(F4596,H4596,(1-EXP(-SetUp!$B$52*H4596/SetUp!$B$56))*F4596)</f>
        <v>4.4713590917381254E-5</v>
      </c>
      <c r="K4596" s="57">
        <f t="shared" si="1115"/>
        <v>4.9266403489021483E-5</v>
      </c>
      <c r="L4596" s="57">
        <f>IF(I4596&lt;=0,0,MIN(SetUp!$B$50*I4596^SetUp!$B$55,I4596))</f>
        <v>1.6558016218552726E-2</v>
      </c>
      <c r="M4596" s="57">
        <f t="shared" si="1116"/>
        <v>0.86405940238743262</v>
      </c>
      <c r="N4596" s="57">
        <f>IF(SetUp!$B$62=0,X4596,(B4596-E4596)*(1-(H4596/SetUp!$B$66/SetUp!$B$56)))</f>
        <v>0</v>
      </c>
      <c r="O4596" s="57">
        <f>K4596*SetUp!$B$65</f>
        <v>0</v>
      </c>
      <c r="P4596" s="57">
        <f>MIN(SetUp!$B$54*L4596^SetUp!$B$51,L4596)</f>
        <v>9.1123253570253894E-3</v>
      </c>
      <c r="Q4596" s="57">
        <f t="shared" si="1117"/>
        <v>4.9266403489021483E-5</v>
      </c>
      <c r="R4596" s="57">
        <f>IF((H4596+N4596-O4596)&gt;SetUp!$B$56,T4595+H4596+N4596-O4596-SetUp!$B$56,T4595)</f>
        <v>0</v>
      </c>
      <c r="S4596" s="57">
        <f>R4596*SetUp!$B$65</f>
        <v>0</v>
      </c>
      <c r="T4596" s="57">
        <f>IF((R4596-S4596)&lt;SetUp!$B$53,R4596-S4596,SetUp!$B$53)</f>
        <v>0</v>
      </c>
      <c r="U4596" s="57">
        <f t="shared" si="1118"/>
        <v>0.86405940238743262</v>
      </c>
      <c r="V4596" s="57">
        <f>(L4596-P4596)/1000*SetUp!$B$13*1000000/SetUp!$B$48</f>
        <v>0.42349364462373279</v>
      </c>
      <c r="W4596" s="57">
        <f t="shared" si="1120"/>
        <v>0</v>
      </c>
      <c r="X4596" s="57">
        <f>MAX((SetUp!$B$56*(1-($H4596/SetUp!$B$56)^2)*TANH(($B4596-$D4596)/SetUp!$B$56))/(1+$H4596/SetUp!$B$56*TANH(($B4596-$D4596)/SetUp!$B$56)),0)</f>
        <v>0</v>
      </c>
    </row>
    <row r="4597" spans="1:24" x14ac:dyDescent="0.3">
      <c r="A4597" s="64">
        <v>31259</v>
      </c>
      <c r="B4597" s="57">
        <v>2.2669999999999999</v>
      </c>
      <c r="C4597" s="57">
        <v>0.65200000000000002</v>
      </c>
      <c r="D4597" s="57">
        <v>3.4279999999999999</v>
      </c>
      <c r="E4597" s="57">
        <f t="shared" si="1112"/>
        <v>2.2669999999999999</v>
      </c>
      <c r="F4597" s="57">
        <f t="shared" si="1113"/>
        <v>1.161</v>
      </c>
      <c r="G4597" s="57">
        <f t="shared" si="1114"/>
        <v>0</v>
      </c>
      <c r="H4597" s="57">
        <f>IF(Q4596&gt;SetUp!$B$56,SetUp!$B$56,Q4596)</f>
        <v>4.9266403489021483E-5</v>
      </c>
      <c r="I4597" s="57">
        <f t="shared" si="1119"/>
        <v>0.86405940238743262</v>
      </c>
      <c r="J4597" s="57">
        <f>MIN(F4597,H4597,(1-EXP(-SetUp!$B$52*H4597/SetUp!$B$56))*F4597)</f>
        <v>8.937199109158356E-6</v>
      </c>
      <c r="K4597" s="57">
        <f t="shared" si="1115"/>
        <v>4.0329204379863131E-5</v>
      </c>
      <c r="L4597" s="57">
        <f>IF(I4597&lt;=0,0,MIN(SetUp!$B$50*I4597^SetUp!$B$55,I4597))</f>
        <v>1.6042381933996621E-2</v>
      </c>
      <c r="M4597" s="57">
        <f t="shared" si="1116"/>
        <v>0.84801702045343597</v>
      </c>
      <c r="N4597" s="57">
        <f>IF(SetUp!$B$62=0,X4597,(B4597-E4597)*(1-(H4597/SetUp!$B$66/SetUp!$B$56)))</f>
        <v>0</v>
      </c>
      <c r="O4597" s="57">
        <f>K4597*SetUp!$B$65</f>
        <v>0</v>
      </c>
      <c r="P4597" s="57">
        <f>MIN(SetUp!$B$54*L4597^SetUp!$B$51,L4597)</f>
        <v>8.8333105778312833E-3</v>
      </c>
      <c r="Q4597" s="57">
        <f t="shared" si="1117"/>
        <v>4.0329204379863131E-5</v>
      </c>
      <c r="R4597" s="57">
        <f>IF((H4597+N4597-O4597)&gt;SetUp!$B$56,T4596+H4597+N4597-O4597-SetUp!$B$56,T4596)</f>
        <v>0</v>
      </c>
      <c r="S4597" s="57">
        <f>R4597*SetUp!$B$65</f>
        <v>0</v>
      </c>
      <c r="T4597" s="57">
        <f>IF((R4597-S4597)&lt;SetUp!$B$53,R4597-S4597,SetUp!$B$53)</f>
        <v>0</v>
      </c>
      <c r="U4597" s="57">
        <f t="shared" si="1118"/>
        <v>0.84801702045343597</v>
      </c>
      <c r="V4597" s="57">
        <f>(L4597-P4597)/1000*SetUp!$B$13*1000000/SetUp!$B$48</f>
        <v>0.41003527540341012</v>
      </c>
      <c r="W4597" s="57">
        <f t="shared" si="1120"/>
        <v>0</v>
      </c>
      <c r="X4597" s="57">
        <f>MAX((SetUp!$B$56*(1-($H4597/SetUp!$B$56)^2)*TANH(($B4597-$D4597)/SetUp!$B$56))/(1+$H4597/SetUp!$B$56*TANH(($B4597-$D4597)/SetUp!$B$56)),0)</f>
        <v>0</v>
      </c>
    </row>
    <row r="4598" spans="1:24" x14ac:dyDescent="0.3">
      <c r="A4598" s="64">
        <v>31260</v>
      </c>
      <c r="B4598" s="57">
        <v>0.25900000000000001</v>
      </c>
      <c r="C4598" s="57">
        <v>0.65200000000000002</v>
      </c>
      <c r="D4598" s="57">
        <v>4.016</v>
      </c>
      <c r="E4598" s="57">
        <f t="shared" si="1112"/>
        <v>0.25900000000000001</v>
      </c>
      <c r="F4598" s="57">
        <f t="shared" si="1113"/>
        <v>3.7570000000000001</v>
      </c>
      <c r="G4598" s="57">
        <f t="shared" si="1114"/>
        <v>0</v>
      </c>
      <c r="H4598" s="57">
        <f>IF(Q4597&gt;SetUp!$B$56,SetUp!$B$56,Q4597)</f>
        <v>4.0329204379863131E-5</v>
      </c>
      <c r="I4598" s="57">
        <f t="shared" si="1119"/>
        <v>0.84801702045343597</v>
      </c>
      <c r="J4598" s="57">
        <f>MIN(F4598,H4598,(1-EXP(-SetUp!$B$52*H4598/SetUp!$B$56))*F4598)</f>
        <v>2.3674428667150083E-5</v>
      </c>
      <c r="K4598" s="57">
        <f t="shared" si="1115"/>
        <v>1.6654775712713048E-5</v>
      </c>
      <c r="L4598" s="57">
        <f>IF(I4598&lt;=0,0,MIN(SetUp!$B$50*I4598^SetUp!$B$55,I4598))</f>
        <v>1.5549047828124886E-2</v>
      </c>
      <c r="M4598" s="57">
        <f t="shared" si="1116"/>
        <v>0.83246797262531103</v>
      </c>
      <c r="N4598" s="57">
        <f>IF(SetUp!$B$62=0,X4598,(B4598-E4598)*(1-(H4598/SetUp!$B$66/SetUp!$B$56)))</f>
        <v>0</v>
      </c>
      <c r="O4598" s="57">
        <f>K4598*SetUp!$B$65</f>
        <v>0</v>
      </c>
      <c r="P4598" s="57">
        <f>MIN(SetUp!$B$54*L4598^SetUp!$B$51,L4598)</f>
        <v>8.5662198390319185E-3</v>
      </c>
      <c r="Q4598" s="57">
        <f t="shared" si="1117"/>
        <v>1.6654775712713048E-5</v>
      </c>
      <c r="R4598" s="57">
        <f>IF((H4598+N4598-O4598)&gt;SetUp!$B$56,T4597+H4598+N4598-O4598-SetUp!$B$56,T4597)</f>
        <v>0</v>
      </c>
      <c r="S4598" s="57">
        <f>R4598*SetUp!$B$65</f>
        <v>0</v>
      </c>
      <c r="T4598" s="57">
        <f>IF((R4598-S4598)&lt;SetUp!$B$53,R4598-S4598,SetUp!$B$53)</f>
        <v>0</v>
      </c>
      <c r="U4598" s="57">
        <f t="shared" si="1118"/>
        <v>0.83246797262531103</v>
      </c>
      <c r="V4598" s="57">
        <f>(L4598-P4598)/1000*SetUp!$B$13*1000000/SetUp!$B$48</f>
        <v>0.39716707688760849</v>
      </c>
      <c r="W4598" s="57">
        <f t="shared" si="1120"/>
        <v>-1.457167719820518E-16</v>
      </c>
      <c r="X4598" s="57">
        <f>MAX((SetUp!$B$56*(1-($H4598/SetUp!$B$56)^2)*TANH(($B4598-$D4598)/SetUp!$B$56))/(1+$H4598/SetUp!$B$56*TANH(($B4598-$D4598)/SetUp!$B$56)),0)</f>
        <v>0</v>
      </c>
    </row>
    <row r="4599" spans="1:24" x14ac:dyDescent="0.3">
      <c r="A4599" s="64">
        <v>31261</v>
      </c>
      <c r="B4599" s="57">
        <v>0.41099999999999998</v>
      </c>
      <c r="C4599" s="57">
        <v>0.65200000000000002</v>
      </c>
      <c r="D4599" s="57">
        <v>4.016</v>
      </c>
      <c r="E4599" s="57">
        <f t="shared" si="1112"/>
        <v>0.41099999999999998</v>
      </c>
      <c r="F4599" s="57">
        <f t="shared" si="1113"/>
        <v>3.605</v>
      </c>
      <c r="G4599" s="57">
        <f t="shared" si="1114"/>
        <v>0</v>
      </c>
      <c r="H4599" s="57">
        <f>IF(Q4598&gt;SetUp!$B$56,SetUp!$B$56,Q4598)</f>
        <v>1.6654775712713048E-5</v>
      </c>
      <c r="I4599" s="57">
        <f t="shared" si="1119"/>
        <v>0.83246797262531103</v>
      </c>
      <c r="J4599" s="57">
        <f>MIN(F4599,H4599,(1-EXP(-SetUp!$B$52*H4599/SetUp!$B$56))*F4599)</f>
        <v>9.3813106754331305E-6</v>
      </c>
      <c r="K4599" s="57">
        <f t="shared" si="1115"/>
        <v>7.2734650372799173E-6</v>
      </c>
      <c r="L4599" s="57">
        <f>IF(I4599&lt;=0,0,MIN(SetUp!$B$50*I4599^SetUp!$B$55,I4599))</f>
        <v>1.5076784976753799E-2</v>
      </c>
      <c r="M4599" s="57">
        <f t="shared" si="1116"/>
        <v>0.81739118764855723</v>
      </c>
      <c r="N4599" s="57">
        <f>IF(SetUp!$B$62=0,X4599,(B4599-E4599)*(1-(H4599/SetUp!$B$66/SetUp!$B$56)))</f>
        <v>0</v>
      </c>
      <c r="O4599" s="57">
        <f>K4599*SetUp!$B$65</f>
        <v>0</v>
      </c>
      <c r="P4599" s="57">
        <f>MIN(SetUp!$B$54*L4599^SetUp!$B$51,L4599)</f>
        <v>8.3104020094228823E-3</v>
      </c>
      <c r="Q4599" s="57">
        <f t="shared" si="1117"/>
        <v>7.2734650372799173E-6</v>
      </c>
      <c r="R4599" s="57">
        <f>IF((H4599+N4599-O4599)&gt;SetUp!$B$56,T4598+H4599+N4599-O4599-SetUp!$B$56,T4598)</f>
        <v>0</v>
      </c>
      <c r="S4599" s="57">
        <f>R4599*SetUp!$B$65</f>
        <v>0</v>
      </c>
      <c r="T4599" s="57">
        <f>IF((R4599-S4599)&lt;SetUp!$B$53,R4599-S4599,SetUp!$B$53)</f>
        <v>0</v>
      </c>
      <c r="U4599" s="57">
        <f t="shared" si="1118"/>
        <v>0.81739118764855723</v>
      </c>
      <c r="V4599" s="57">
        <f>(L4599-P4599)/1000*SetUp!$B$13*1000000/SetUp!$B$48</f>
        <v>0.38485618555040479</v>
      </c>
      <c r="W4599" s="57">
        <f t="shared" si="1120"/>
        <v>2.7755575615628914E-17</v>
      </c>
      <c r="X4599" s="57">
        <f>MAX((SetUp!$B$56*(1-($H4599/SetUp!$B$56)^2)*TANH(($B4599-$D4599)/SetUp!$B$56))/(1+$H4599/SetUp!$B$56*TANH(($B4599-$D4599)/SetUp!$B$56)),0)</f>
        <v>0</v>
      </c>
    </row>
    <row r="4600" spans="1:24" x14ac:dyDescent="0.3">
      <c r="A4600" s="64">
        <v>31262</v>
      </c>
      <c r="B4600" s="57">
        <v>1.0720000000000001</v>
      </c>
      <c r="C4600" s="57">
        <v>0.65200000000000002</v>
      </c>
      <c r="D4600" s="57">
        <v>4.016</v>
      </c>
      <c r="E4600" s="57">
        <f t="shared" si="1112"/>
        <v>1.0720000000000001</v>
      </c>
      <c r="F4600" s="57">
        <f t="shared" si="1113"/>
        <v>2.944</v>
      </c>
      <c r="G4600" s="57">
        <f t="shared" si="1114"/>
        <v>0</v>
      </c>
      <c r="H4600" s="57">
        <f>IF(Q4599&gt;SetUp!$B$56,SetUp!$B$56,Q4599)</f>
        <v>7.2734650372799173E-6</v>
      </c>
      <c r="I4600" s="57">
        <f t="shared" si="1119"/>
        <v>0.81739118764855723</v>
      </c>
      <c r="J4600" s="57">
        <f>MIN(F4600,H4600,(1-EXP(-SetUp!$B$52*H4600/SetUp!$B$56))*F4600)</f>
        <v>3.3457920159065681E-6</v>
      </c>
      <c r="K4600" s="57">
        <f t="shared" si="1115"/>
        <v>3.9276730213733492E-6</v>
      </c>
      <c r="L4600" s="57">
        <f>IF(I4600&lt;=0,0,MIN(SetUp!$B$50*I4600^SetUp!$B$55,I4600))</f>
        <v>1.4624446446116433E-2</v>
      </c>
      <c r="M4600" s="57">
        <f t="shared" si="1116"/>
        <v>0.80276674120244085</v>
      </c>
      <c r="N4600" s="57">
        <f>IF(SetUp!$B$62=0,X4600,(B4600-E4600)*(1-(H4600/SetUp!$B$66/SetUp!$B$56)))</f>
        <v>0</v>
      </c>
      <c r="O4600" s="57">
        <f>K4600*SetUp!$B$65</f>
        <v>0</v>
      </c>
      <c r="P4600" s="57">
        <f>MIN(SetUp!$B$54*L4600^SetUp!$B$51,L4600)</f>
        <v>8.0652490794799296E-3</v>
      </c>
      <c r="Q4600" s="57">
        <f t="shared" si="1117"/>
        <v>3.9276730213733492E-6</v>
      </c>
      <c r="R4600" s="57">
        <f>IF((H4600+N4600-O4600)&gt;SetUp!$B$56,T4599+H4600+N4600-O4600-SetUp!$B$56,T4599)</f>
        <v>0</v>
      </c>
      <c r="S4600" s="57">
        <f>R4600*SetUp!$B$65</f>
        <v>0</v>
      </c>
      <c r="T4600" s="57">
        <f>IF((R4600-S4600)&lt;SetUp!$B$53,R4600-S4600,SetUp!$B$53)</f>
        <v>0</v>
      </c>
      <c r="U4600" s="57">
        <f t="shared" si="1118"/>
        <v>0.80276674120244085</v>
      </c>
      <c r="V4600" s="57">
        <f>(L4600-P4600)/1000*SetUp!$B$13*1000000/SetUp!$B$48</f>
        <v>0.37307194862955634</v>
      </c>
      <c r="W4600" s="57">
        <f t="shared" si="1120"/>
        <v>-3.6429192995512949E-17</v>
      </c>
      <c r="X4600" s="57">
        <f>MAX((SetUp!$B$56*(1-($H4600/SetUp!$B$56)^2)*TANH(($B4600-$D4600)/SetUp!$B$56))/(1+$H4600/SetUp!$B$56*TANH(($B4600-$D4600)/SetUp!$B$56)),0)</f>
        <v>0</v>
      </c>
    </row>
    <row r="4601" spans="1:24" x14ac:dyDescent="0.3">
      <c r="A4601" s="64">
        <v>31263</v>
      </c>
      <c r="B4601" s="57">
        <v>0.13200000000000001</v>
      </c>
      <c r="C4601" s="57">
        <v>0.65200000000000002</v>
      </c>
      <c r="D4601" s="57">
        <v>4.016</v>
      </c>
      <c r="E4601" s="57">
        <f t="shared" si="1112"/>
        <v>0.13200000000000001</v>
      </c>
      <c r="F4601" s="57">
        <f t="shared" si="1113"/>
        <v>3.8839999999999999</v>
      </c>
      <c r="G4601" s="57">
        <f t="shared" si="1114"/>
        <v>0</v>
      </c>
      <c r="H4601" s="57">
        <f>IF(Q4600&gt;SetUp!$B$56,SetUp!$B$56,Q4600)</f>
        <v>3.9276730213733492E-6</v>
      </c>
      <c r="I4601" s="57">
        <f t="shared" si="1119"/>
        <v>0.80276674120244085</v>
      </c>
      <c r="J4601" s="57">
        <f>MIN(F4601,H4601,(1-EXP(-SetUp!$B$52*H4601/SetUp!$B$56))*F4601)</f>
        <v>2.3836058334736344E-6</v>
      </c>
      <c r="K4601" s="57">
        <f t="shared" si="1115"/>
        <v>1.5440671878997148E-6</v>
      </c>
      <c r="L4601" s="57">
        <f>IF(I4601&lt;=0,0,MIN(SetUp!$B$50*I4601^SetUp!$B$55,I4601))</f>
        <v>1.4190960891429263E-2</v>
      </c>
      <c r="M4601" s="57">
        <f t="shared" si="1116"/>
        <v>0.78857578031101161</v>
      </c>
      <c r="N4601" s="57">
        <f>IF(SetUp!$B$62=0,X4601,(B4601-E4601)*(1-(H4601/SetUp!$B$66/SetUp!$B$56)))</f>
        <v>0</v>
      </c>
      <c r="O4601" s="57">
        <f>K4601*SetUp!$B$65</f>
        <v>0</v>
      </c>
      <c r="P4601" s="57">
        <f>MIN(SetUp!$B$54*L4601^SetUp!$B$51,L4601)</f>
        <v>7.8301928153697003E-3</v>
      </c>
      <c r="Q4601" s="57">
        <f t="shared" si="1117"/>
        <v>1.5440671878997148E-6</v>
      </c>
      <c r="R4601" s="57">
        <f>IF((H4601+N4601-O4601)&gt;SetUp!$B$56,T4600+H4601+N4601-O4601-SetUp!$B$56,T4600)</f>
        <v>0</v>
      </c>
      <c r="S4601" s="57">
        <f>R4601*SetUp!$B$65</f>
        <v>0</v>
      </c>
      <c r="T4601" s="57">
        <f>IF((R4601-S4601)&lt;SetUp!$B$53,R4601-S4601,SetUp!$B$53)</f>
        <v>0</v>
      </c>
      <c r="U4601" s="57">
        <f t="shared" si="1118"/>
        <v>0.78857578031101161</v>
      </c>
      <c r="V4601" s="57">
        <f>(L4601-P4601)/1000*SetUp!$B$13*1000000/SetUp!$B$48</f>
        <v>0.36178575033992</v>
      </c>
      <c r="W4601" s="57">
        <f t="shared" si="1120"/>
        <v>0</v>
      </c>
      <c r="X4601" s="57">
        <f>MAX((SetUp!$B$56*(1-($H4601/SetUp!$B$56)^2)*TANH(($B4601-$D4601)/SetUp!$B$56))/(1+$H4601/SetUp!$B$56*TANH(($B4601-$D4601)/SetUp!$B$56)),0)</f>
        <v>0</v>
      </c>
    </row>
    <row r="4602" spans="1:24" x14ac:dyDescent="0.3">
      <c r="A4602" s="64">
        <v>31264</v>
      </c>
      <c r="B4602" s="57">
        <v>0.113</v>
      </c>
      <c r="C4602" s="57">
        <v>0.59699999999999998</v>
      </c>
      <c r="D4602" s="57">
        <v>4.016</v>
      </c>
      <c r="E4602" s="57">
        <f t="shared" si="1112"/>
        <v>0.113</v>
      </c>
      <c r="F4602" s="57">
        <f t="shared" si="1113"/>
        <v>3.903</v>
      </c>
      <c r="G4602" s="57">
        <f t="shared" si="1114"/>
        <v>0</v>
      </c>
      <c r="H4602" s="57">
        <f>IF(Q4601&gt;SetUp!$B$56,SetUp!$B$56,Q4601)</f>
        <v>1.5440671878997148E-6</v>
      </c>
      <c r="I4602" s="57">
        <f t="shared" si="1119"/>
        <v>0.78857578031101161</v>
      </c>
      <c r="J4602" s="57">
        <f>MIN(F4602,H4602,(1-EXP(-SetUp!$B$52*H4602/SetUp!$B$56))*F4602)</f>
        <v>9.416396106910474E-7</v>
      </c>
      <c r="K4602" s="57">
        <f t="shared" si="1115"/>
        <v>6.0242757720866744E-7</v>
      </c>
      <c r="L4602" s="57">
        <f>IF(I4602&lt;=0,0,MIN(SetUp!$B$50*I4602^SetUp!$B$55,I4602))</f>
        <v>1.3775326726375192E-2</v>
      </c>
      <c r="M4602" s="57">
        <f t="shared" si="1116"/>
        <v>0.77480045358463645</v>
      </c>
      <c r="N4602" s="57">
        <f>IF(SetUp!$B$62=0,X4602,(B4602-E4602)*(1-(H4602/SetUp!$B$66/SetUp!$B$56)))</f>
        <v>0</v>
      </c>
      <c r="O4602" s="57">
        <f>K4602*SetUp!$B$65</f>
        <v>0</v>
      </c>
      <c r="P4602" s="57">
        <f>MIN(SetUp!$B$54*L4602^SetUp!$B$51,L4602)</f>
        <v>7.6047017097982802E-3</v>
      </c>
      <c r="Q4602" s="57">
        <f t="shared" si="1117"/>
        <v>6.0242757720866744E-7</v>
      </c>
      <c r="R4602" s="57">
        <f>IF((H4602+N4602-O4602)&gt;SetUp!$B$56,T4601+H4602+N4602-O4602-SetUp!$B$56,T4601)</f>
        <v>0</v>
      </c>
      <c r="S4602" s="57">
        <f>R4602*SetUp!$B$65</f>
        <v>0</v>
      </c>
      <c r="T4602" s="57">
        <f>IF((R4602-S4602)&lt;SetUp!$B$53,R4602-S4602,SetUp!$B$53)</f>
        <v>0</v>
      </c>
      <c r="U4602" s="57">
        <f t="shared" si="1118"/>
        <v>0.77480045358463645</v>
      </c>
      <c r="V4602" s="57">
        <f>(L4602-P4602)/1000*SetUp!$B$13*1000000/SetUp!$B$48</f>
        <v>0.35097085367582498</v>
      </c>
      <c r="W4602" s="57">
        <f t="shared" si="1120"/>
        <v>0</v>
      </c>
      <c r="X4602" s="57">
        <f>MAX((SetUp!$B$56*(1-($H4602/SetUp!$B$56)^2)*TANH(($B4602-$D4602)/SetUp!$B$56))/(1+$H4602/SetUp!$B$56*TANH(($B4602-$D4602)/SetUp!$B$56)),0)</f>
        <v>0</v>
      </c>
    </row>
    <row r="4603" spans="1:24" x14ac:dyDescent="0.3">
      <c r="A4603" s="64">
        <v>31265</v>
      </c>
      <c r="B4603" s="57">
        <v>0.86099999999999999</v>
      </c>
      <c r="C4603" s="57">
        <v>0.59699999999999998</v>
      </c>
      <c r="D4603" s="57">
        <v>4.016</v>
      </c>
      <c r="E4603" s="57">
        <f t="shared" si="1112"/>
        <v>0.86099999999999999</v>
      </c>
      <c r="F4603" s="57">
        <f t="shared" si="1113"/>
        <v>3.1550000000000002</v>
      </c>
      <c r="G4603" s="57">
        <f t="shared" si="1114"/>
        <v>0</v>
      </c>
      <c r="H4603" s="57">
        <f>IF(Q4602&gt;SetUp!$B$56,SetUp!$B$56,Q4602)</f>
        <v>6.0242757720866744E-7</v>
      </c>
      <c r="I4603" s="57">
        <f t="shared" si="1119"/>
        <v>0.77480045358463645</v>
      </c>
      <c r="J4603" s="57">
        <f>MIN(F4603,H4603,(1-EXP(-SetUp!$B$52*H4603/SetUp!$B$56))*F4603)</f>
        <v>2.9697795557781517E-7</v>
      </c>
      <c r="K4603" s="57">
        <f t="shared" si="1115"/>
        <v>3.0544962163085227E-7</v>
      </c>
      <c r="L4603" s="57">
        <f>IF(I4603&lt;=0,0,MIN(SetUp!$B$50*I4603^SetUp!$B$55,I4603))</f>
        <v>1.3376606806381343E-2</v>
      </c>
      <c r="M4603" s="57">
        <f t="shared" si="1116"/>
        <v>0.76142384677825514</v>
      </c>
      <c r="N4603" s="57">
        <f>IF(SetUp!$B$62=0,X4603,(B4603-E4603)*(1-(H4603/SetUp!$B$66/SetUp!$B$56)))</f>
        <v>0</v>
      </c>
      <c r="O4603" s="57">
        <f>K4603*SetUp!$B$65</f>
        <v>0</v>
      </c>
      <c r="P4603" s="57">
        <f>MIN(SetUp!$B$54*L4603^SetUp!$B$51,L4603)</f>
        <v>7.3882782001350247E-3</v>
      </c>
      <c r="Q4603" s="57">
        <f t="shared" si="1117"/>
        <v>3.0544962163085227E-7</v>
      </c>
      <c r="R4603" s="57">
        <f>IF((H4603+N4603-O4603)&gt;SetUp!$B$56,T4602+H4603+N4603-O4603-SetUp!$B$56,T4602)</f>
        <v>0</v>
      </c>
      <c r="S4603" s="57">
        <f>R4603*SetUp!$B$65</f>
        <v>0</v>
      </c>
      <c r="T4603" s="57">
        <f>IF((R4603-S4603)&lt;SetUp!$B$53,R4603-S4603,SetUp!$B$53)</f>
        <v>0</v>
      </c>
      <c r="U4603" s="57">
        <f t="shared" si="1118"/>
        <v>0.76142384677825514</v>
      </c>
      <c r="V4603" s="57">
        <f>(L4603-P4603)/1000*SetUp!$B$13*1000000/SetUp!$B$48</f>
        <v>0.3406022562349032</v>
      </c>
      <c r="W4603" s="57">
        <f t="shared" si="1120"/>
        <v>5.2041704279304213E-17</v>
      </c>
      <c r="X4603" s="57">
        <f>MAX((SetUp!$B$56*(1-($H4603/SetUp!$B$56)^2)*TANH(($B4603-$D4603)/SetUp!$B$56))/(1+$H4603/SetUp!$B$56*TANH(($B4603-$D4603)/SetUp!$B$56)),0)</f>
        <v>0</v>
      </c>
    </row>
    <row r="4604" spans="1:24" x14ac:dyDescent="0.3">
      <c r="A4604" s="64">
        <v>31266</v>
      </c>
      <c r="B4604" s="57">
        <v>1.96</v>
      </c>
      <c r="C4604" s="57">
        <v>0.54600000000000004</v>
      </c>
      <c r="D4604" s="57">
        <v>4.016</v>
      </c>
      <c r="E4604" s="57">
        <f t="shared" si="1112"/>
        <v>1.96</v>
      </c>
      <c r="F4604" s="57">
        <f t="shared" si="1113"/>
        <v>2.056</v>
      </c>
      <c r="G4604" s="57">
        <f t="shared" si="1114"/>
        <v>0</v>
      </c>
      <c r="H4604" s="57">
        <f>IF(Q4603&gt;SetUp!$B$56,SetUp!$B$56,Q4603)</f>
        <v>3.0544962163085227E-7</v>
      </c>
      <c r="I4604" s="57">
        <f t="shared" si="1119"/>
        <v>0.76142384677825514</v>
      </c>
      <c r="J4604" s="57">
        <f>MIN(F4604,H4604,(1-EXP(-SetUp!$B$52*H4604/SetUp!$B$56))*F4604)</f>
        <v>9.8125688512418214E-8</v>
      </c>
      <c r="K4604" s="57">
        <f t="shared" si="1115"/>
        <v>2.0732393311843406E-7</v>
      </c>
      <c r="L4604" s="57">
        <f>IF(I4604&lt;=0,0,MIN(SetUp!$B$50*I4604^SetUp!$B$55,I4604))</f>
        <v>1.2993923574892213E-2</v>
      </c>
      <c r="M4604" s="57">
        <f t="shared" si="1116"/>
        <v>0.74842992320336288</v>
      </c>
      <c r="N4604" s="57">
        <f>IF(SetUp!$B$62=0,X4604,(B4604-E4604)*(1-(H4604/SetUp!$B$66/SetUp!$B$56)))</f>
        <v>0</v>
      </c>
      <c r="O4604" s="57">
        <f>K4604*SetUp!$B$65</f>
        <v>0</v>
      </c>
      <c r="P4604" s="57">
        <f>MIN(SetUp!$B$54*L4604^SetUp!$B$51,L4604)</f>
        <v>7.1804561275079669E-3</v>
      </c>
      <c r="Q4604" s="57">
        <f t="shared" si="1117"/>
        <v>2.0732393311843406E-7</v>
      </c>
      <c r="R4604" s="57">
        <f>IF((H4604+N4604-O4604)&gt;SetUp!$B$56,T4603+H4604+N4604-O4604-SetUp!$B$56,T4603)</f>
        <v>0</v>
      </c>
      <c r="S4604" s="57">
        <f>R4604*SetUp!$B$65</f>
        <v>0</v>
      </c>
      <c r="T4604" s="57">
        <f>IF((R4604-S4604)&lt;SetUp!$B$53,R4604-S4604,SetUp!$B$53)</f>
        <v>0</v>
      </c>
      <c r="U4604" s="57">
        <f t="shared" si="1118"/>
        <v>0.74842992320336288</v>
      </c>
      <c r="V4604" s="57">
        <f>(L4604-P4604)/1000*SetUp!$B$13*1000000/SetUp!$B$48</f>
        <v>0.33065655867011901</v>
      </c>
      <c r="W4604" s="57">
        <f t="shared" si="1120"/>
        <v>-1.1275702593849246E-16</v>
      </c>
      <c r="X4604" s="57">
        <f>MAX((SetUp!$B$56*(1-($H4604/SetUp!$B$56)^2)*TANH(($B4604-$D4604)/SetUp!$B$56))/(1+$H4604/SetUp!$B$56*TANH(($B4604-$D4604)/SetUp!$B$56)),0)</f>
        <v>0</v>
      </c>
    </row>
    <row r="4605" spans="1:24" x14ac:dyDescent="0.3">
      <c r="A4605" s="64">
        <v>31267</v>
      </c>
      <c r="B4605" s="57">
        <v>0.41099999999999998</v>
      </c>
      <c r="C4605" s="57">
        <v>0.54600000000000004</v>
      </c>
      <c r="D4605" s="57">
        <v>4.016</v>
      </c>
      <c r="E4605" s="57">
        <f t="shared" si="1112"/>
        <v>0.41099999999999998</v>
      </c>
      <c r="F4605" s="57">
        <f t="shared" si="1113"/>
        <v>3.605</v>
      </c>
      <c r="G4605" s="57">
        <f t="shared" si="1114"/>
        <v>0</v>
      </c>
      <c r="H4605" s="57">
        <f>IF(Q4604&gt;SetUp!$B$56,SetUp!$B$56,Q4604)</f>
        <v>2.0732393311843406E-7</v>
      </c>
      <c r="I4605" s="57">
        <f t="shared" si="1119"/>
        <v>0.74842992320336288</v>
      </c>
      <c r="J4605" s="57">
        <f>MIN(F4605,H4605,(1-EXP(-SetUp!$B$52*H4605/SetUp!$B$56))*F4605)</f>
        <v>1.1678168250872644E-7</v>
      </c>
      <c r="K4605" s="57">
        <f t="shared" si="1115"/>
        <v>9.0542250609707615E-8</v>
      </c>
      <c r="L4605" s="57">
        <f>IF(I4605&lt;=0,0,MIN(SetUp!$B$50*I4605^SetUp!$B$55,I4605))</f>
        <v>1.2626454627395626E-2</v>
      </c>
      <c r="M4605" s="57">
        <f t="shared" si="1116"/>
        <v>0.73580346857596723</v>
      </c>
      <c r="N4605" s="57">
        <f>IF(SetUp!$B$62=0,X4605,(B4605-E4605)*(1-(H4605/SetUp!$B$66/SetUp!$B$56)))</f>
        <v>0</v>
      </c>
      <c r="O4605" s="57">
        <f>K4605*SetUp!$B$65</f>
        <v>0</v>
      </c>
      <c r="P4605" s="57">
        <f>MIN(SetUp!$B$54*L4605^SetUp!$B$51,L4605)</f>
        <v>6.9807984134325138E-3</v>
      </c>
      <c r="Q4605" s="57">
        <f t="shared" si="1117"/>
        <v>9.0542250609707615E-8</v>
      </c>
      <c r="R4605" s="57">
        <f>IF((H4605+N4605-O4605)&gt;SetUp!$B$56,T4604+H4605+N4605-O4605-SetUp!$B$56,T4604)</f>
        <v>0</v>
      </c>
      <c r="S4605" s="57">
        <f>R4605*SetUp!$B$65</f>
        <v>0</v>
      </c>
      <c r="T4605" s="57">
        <f>IF((R4605-S4605)&lt;SetUp!$B$53,R4605-S4605,SetUp!$B$53)</f>
        <v>0</v>
      </c>
      <c r="U4605" s="57">
        <f t="shared" si="1118"/>
        <v>0.73580346857596723</v>
      </c>
      <c r="V4605" s="57">
        <f>(L4605-P4605)/1000*SetUp!$B$13*1000000/SetUp!$B$48</f>
        <v>0.32111184452981928</v>
      </c>
      <c r="W4605" s="57">
        <f t="shared" si="1120"/>
        <v>-5.7245874707234634E-17</v>
      </c>
      <c r="X4605" s="57">
        <f>MAX((SetUp!$B$56*(1-($H4605/SetUp!$B$56)^2)*TANH(($B4605-$D4605)/SetUp!$B$56))/(1+$H4605/SetUp!$B$56*TANH(($B4605-$D4605)/SetUp!$B$56)),0)</f>
        <v>0</v>
      </c>
    </row>
    <row r="4606" spans="1:24" x14ac:dyDescent="0.3">
      <c r="A4606" s="64">
        <v>31268</v>
      </c>
      <c r="B4606" s="57">
        <v>7.0000000000000007E-2</v>
      </c>
      <c r="C4606" s="57">
        <v>0.54600000000000004</v>
      </c>
      <c r="D4606" s="57">
        <v>4.016</v>
      </c>
      <c r="E4606" s="57">
        <f t="shared" si="1112"/>
        <v>7.0000000000000007E-2</v>
      </c>
      <c r="F4606" s="57">
        <f t="shared" si="1113"/>
        <v>3.9460000000000002</v>
      </c>
      <c r="G4606" s="57">
        <f t="shared" si="1114"/>
        <v>0</v>
      </c>
      <c r="H4606" s="57">
        <f>IF(Q4605&gt;SetUp!$B$56,SetUp!$B$56,Q4605)</f>
        <v>9.0542250609707615E-8</v>
      </c>
      <c r="I4606" s="57">
        <f t="shared" si="1119"/>
        <v>0.73580346857596723</v>
      </c>
      <c r="J4606" s="57">
        <f>MIN(F4606,H4606,(1-EXP(-SetUp!$B$52*H4606/SetUp!$B$56))*F4606)</f>
        <v>5.5824956212591206E-8</v>
      </c>
      <c r="K4606" s="57">
        <f t="shared" si="1115"/>
        <v>3.4717294397116409E-8</v>
      </c>
      <c r="L4606" s="57">
        <f>IF(I4606&lt;=0,0,MIN(SetUp!$B$50*I4606^SetUp!$B$55,I4606))</f>
        <v>1.2273428652850705E-2</v>
      </c>
      <c r="M4606" s="57">
        <f t="shared" si="1116"/>
        <v>0.72353003992311649</v>
      </c>
      <c r="N4606" s="57">
        <f>IF(SetUp!$B$62=0,X4606,(B4606-E4606)*(1-(H4606/SetUp!$B$66/SetUp!$B$56)))</f>
        <v>0</v>
      </c>
      <c r="O4606" s="57">
        <f>K4606*SetUp!$B$65</f>
        <v>0</v>
      </c>
      <c r="P4606" s="57">
        <f>MIN(SetUp!$B$54*L4606^SetUp!$B$51,L4606)</f>
        <v>6.7888949330590746E-3</v>
      </c>
      <c r="Q4606" s="57">
        <f t="shared" si="1117"/>
        <v>3.4717294397116409E-8</v>
      </c>
      <c r="R4606" s="57">
        <f>IF((H4606+N4606-O4606)&gt;SetUp!$B$56,T4605+H4606+N4606-O4606-SetUp!$B$56,T4605)</f>
        <v>0</v>
      </c>
      <c r="S4606" s="57">
        <f>R4606*SetUp!$B$65</f>
        <v>0</v>
      </c>
      <c r="T4606" s="57">
        <f>IF((R4606-S4606)&lt;SetUp!$B$53,R4606-S4606,SetUp!$B$53)</f>
        <v>0</v>
      </c>
      <c r="U4606" s="57">
        <f t="shared" si="1118"/>
        <v>0.72353003992311649</v>
      </c>
      <c r="V4606" s="57">
        <f>(L4606-P4606)/1000*SetUp!$B$13*1000000/SetUp!$B$48</f>
        <v>0.31194757038030818</v>
      </c>
      <c r="W4606" s="57">
        <f t="shared" si="1120"/>
        <v>-4.3368086899420177E-17</v>
      </c>
      <c r="X4606" s="57">
        <f>MAX((SetUp!$B$56*(1-($H4606/SetUp!$B$56)^2)*TANH(($B4606-$D4606)/SetUp!$B$56))/(1+$H4606/SetUp!$B$56*TANH(($B4606-$D4606)/SetUp!$B$56)),0)</f>
        <v>0</v>
      </c>
    </row>
    <row r="4607" spans="1:24" x14ac:dyDescent="0.3">
      <c r="A4607" s="64">
        <v>31269</v>
      </c>
      <c r="B4607" s="57">
        <v>0.45200000000000001</v>
      </c>
      <c r="C4607" s="57">
        <v>0.54600000000000004</v>
      </c>
      <c r="D4607" s="57">
        <v>4.016</v>
      </c>
      <c r="E4607" s="57">
        <f t="shared" si="1112"/>
        <v>0.45200000000000001</v>
      </c>
      <c r="F4607" s="57">
        <f t="shared" si="1113"/>
        <v>3.5640000000000001</v>
      </c>
      <c r="G4607" s="57">
        <f t="shared" si="1114"/>
        <v>0</v>
      </c>
      <c r="H4607" s="57">
        <f>IF(Q4606&gt;SetUp!$B$56,SetUp!$B$56,Q4606)</f>
        <v>3.4717294397116409E-8</v>
      </c>
      <c r="I4607" s="57">
        <f t="shared" si="1119"/>
        <v>0.72353003992311649</v>
      </c>
      <c r="J4607" s="57">
        <f>MIN(F4607,H4607,(1-EXP(-SetUp!$B$52*H4607/SetUp!$B$56))*F4607)</f>
        <v>1.933319325431171E-8</v>
      </c>
      <c r="K4607" s="57">
        <f t="shared" si="1115"/>
        <v>1.5384101142804699E-8</v>
      </c>
      <c r="L4607" s="57">
        <f>IF(I4607&lt;=0,0,MIN(SetUp!$B$50*I4607^SetUp!$B$55,I4607))</f>
        <v>1.1934121716480143E-2</v>
      </c>
      <c r="M4607" s="57">
        <f t="shared" si="1116"/>
        <v>0.71159591820663637</v>
      </c>
      <c r="N4607" s="57">
        <f>IF(SetUp!$B$62=0,X4607,(B4607-E4607)*(1-(H4607/SetUp!$B$66/SetUp!$B$56)))</f>
        <v>0</v>
      </c>
      <c r="O4607" s="57">
        <f>K4607*SetUp!$B$65</f>
        <v>0</v>
      </c>
      <c r="P4607" s="57">
        <f>MIN(SetUp!$B$54*L4607^SetUp!$B$51,L4607)</f>
        <v>6.6043605663515118E-3</v>
      </c>
      <c r="Q4607" s="57">
        <f t="shared" si="1117"/>
        <v>1.5384101142804699E-8</v>
      </c>
      <c r="R4607" s="57">
        <f>IF((H4607+N4607-O4607)&gt;SetUp!$B$56,T4606+H4607+N4607-O4607-SetUp!$B$56,T4606)</f>
        <v>0</v>
      </c>
      <c r="S4607" s="57">
        <f>R4607*SetUp!$B$65</f>
        <v>0</v>
      </c>
      <c r="T4607" s="57">
        <f>IF((R4607-S4607)&lt;SetUp!$B$53,R4607-S4607,SetUp!$B$53)</f>
        <v>0</v>
      </c>
      <c r="U4607" s="57">
        <f t="shared" si="1118"/>
        <v>0.71159591820663637</v>
      </c>
      <c r="V4607" s="57">
        <f>(L4607-P4607)/1000*SetUp!$B$13*1000000/SetUp!$B$48</f>
        <v>0.30314446522413752</v>
      </c>
      <c r="W4607" s="57">
        <f t="shared" si="1120"/>
        <v>0</v>
      </c>
      <c r="X4607" s="57">
        <f>MAX((SetUp!$B$56*(1-($H4607/SetUp!$B$56)^2)*TANH(($B4607-$D4607)/SetUp!$B$56))/(1+$H4607/SetUp!$B$56*TANH(($B4607-$D4607)/SetUp!$B$56)),0)</f>
        <v>0</v>
      </c>
    </row>
    <row r="4608" spans="1:24" x14ac:dyDescent="0.3">
      <c r="A4608" s="64">
        <v>31270</v>
      </c>
      <c r="B4608" s="57">
        <v>9.7000000000000003E-2</v>
      </c>
      <c r="C4608" s="57">
        <v>0.54600000000000004</v>
      </c>
      <c r="D4608" s="57">
        <v>4.016</v>
      </c>
      <c r="E4608" s="57">
        <f t="shared" si="1112"/>
        <v>9.7000000000000003E-2</v>
      </c>
      <c r="F4608" s="57">
        <f t="shared" si="1113"/>
        <v>3.919</v>
      </c>
      <c r="G4608" s="57">
        <f t="shared" si="1114"/>
        <v>0</v>
      </c>
      <c r="H4608" s="57">
        <f>IF(Q4607&gt;SetUp!$B$56,SetUp!$B$56,Q4607)</f>
        <v>1.5384101142804699E-8</v>
      </c>
      <c r="I4608" s="57">
        <f t="shared" si="1119"/>
        <v>0.71159591820663637</v>
      </c>
      <c r="J4608" s="57">
        <f>MIN(F4608,H4608,(1-EXP(-SetUp!$B$52*H4608/SetUp!$B$56))*F4608)</f>
        <v>9.4203583780316788E-9</v>
      </c>
      <c r="K4608" s="57">
        <f t="shared" si="1115"/>
        <v>5.9637427647730201E-9</v>
      </c>
      <c r="L4608" s="57">
        <f>IF(I4608&lt;=0,0,MIN(SetUp!$B$50*I4608^SetUp!$B$55,I4608))</f>
        <v>1.160785385169762E-2</v>
      </c>
      <c r="M4608" s="57">
        <f t="shared" si="1116"/>
        <v>0.69998806435493877</v>
      </c>
      <c r="N4608" s="57">
        <f>IF(SetUp!$B$62=0,X4608,(B4608-E4608)*(1-(H4608/SetUp!$B$66/SetUp!$B$56)))</f>
        <v>0</v>
      </c>
      <c r="O4608" s="57">
        <f>K4608*SetUp!$B$65</f>
        <v>0</v>
      </c>
      <c r="P4608" s="57">
        <f>MIN(SetUp!$B$54*L4608^SetUp!$B$51,L4608)</f>
        <v>6.4268334104754972E-3</v>
      </c>
      <c r="Q4608" s="57">
        <f t="shared" si="1117"/>
        <v>5.9637427647730201E-9</v>
      </c>
      <c r="R4608" s="57">
        <f>IF((H4608+N4608-O4608)&gt;SetUp!$B$56,T4607+H4608+N4608-O4608-SetUp!$B$56,T4607)</f>
        <v>0</v>
      </c>
      <c r="S4608" s="57">
        <f>R4608*SetUp!$B$65</f>
        <v>0</v>
      </c>
      <c r="T4608" s="57">
        <f>IF((R4608-S4608)&lt;SetUp!$B$53,R4608-S4608,SetUp!$B$53)</f>
        <v>0</v>
      </c>
      <c r="U4608" s="57">
        <f t="shared" si="1118"/>
        <v>0.69998806435493877</v>
      </c>
      <c r="V4608" s="57">
        <f>(L4608-P4608)/1000*SetUp!$B$13*1000000/SetUp!$B$48</f>
        <v>0.29468443833204411</v>
      </c>
      <c r="W4608" s="57">
        <f t="shared" si="1120"/>
        <v>1.3877787807814457E-17</v>
      </c>
      <c r="X4608" s="57">
        <f>MAX((SetUp!$B$56*(1-($H4608/SetUp!$B$56)^2)*TANH(($B4608-$D4608)/SetUp!$B$56))/(1+$H4608/SetUp!$B$56*TANH(($B4608-$D4608)/SetUp!$B$56)),0)</f>
        <v>0</v>
      </c>
    </row>
    <row r="4609" spans="1:24" x14ac:dyDescent="0.3">
      <c r="A4609" s="64">
        <v>31271</v>
      </c>
      <c r="B4609" s="57">
        <v>0.13800000000000001</v>
      </c>
      <c r="C4609" s="57">
        <v>0.498</v>
      </c>
      <c r="D4609" s="57">
        <v>4.016</v>
      </c>
      <c r="E4609" s="57">
        <f t="shared" si="1112"/>
        <v>0.13800000000000001</v>
      </c>
      <c r="F4609" s="57">
        <f t="shared" si="1113"/>
        <v>3.8780000000000001</v>
      </c>
      <c r="G4609" s="57">
        <f t="shared" si="1114"/>
        <v>0</v>
      </c>
      <c r="H4609" s="57">
        <f>IF(Q4608&gt;SetUp!$B$56,SetUp!$B$56,Q4608)</f>
        <v>5.9637427647730201E-9</v>
      </c>
      <c r="I4609" s="57">
        <f t="shared" si="1119"/>
        <v>0.69998806435493877</v>
      </c>
      <c r="J4609" s="57">
        <f>MIN(F4609,H4609,(1-EXP(-SetUp!$B$52*H4609/SetUp!$B$56))*F4609)</f>
        <v>3.6136554766308394E-9</v>
      </c>
      <c r="K4609" s="57">
        <f t="shared" si="1115"/>
        <v>2.3500872881421807E-9</v>
      </c>
      <c r="L4609" s="57">
        <f>IF(I4609&lt;=0,0,MIN(SetUp!$B$50*I4609^SetUp!$B$55,I4609))</f>
        <v>1.1293985932309224E-2</v>
      </c>
      <c r="M4609" s="57">
        <f t="shared" si="1116"/>
        <v>0.68869407842262953</v>
      </c>
      <c r="N4609" s="57">
        <f>IF(SetUp!$B$62=0,X4609,(B4609-E4609)*(1-(H4609/SetUp!$B$66/SetUp!$B$56)))</f>
        <v>0</v>
      </c>
      <c r="O4609" s="57">
        <f>K4609*SetUp!$B$65</f>
        <v>0</v>
      </c>
      <c r="P4609" s="57">
        <f>MIN(SetUp!$B$54*L4609^SetUp!$B$51,L4609)</f>
        <v>6.2559731384155912E-3</v>
      </c>
      <c r="Q4609" s="57">
        <f t="shared" si="1117"/>
        <v>2.3500872881421807E-9</v>
      </c>
      <c r="R4609" s="57">
        <f>IF((H4609+N4609-O4609)&gt;SetUp!$B$56,T4608+H4609+N4609-O4609-SetUp!$B$56,T4608)</f>
        <v>0</v>
      </c>
      <c r="S4609" s="57">
        <f>R4609*SetUp!$B$65</f>
        <v>0</v>
      </c>
      <c r="T4609" s="57">
        <f>IF((R4609-S4609)&lt;SetUp!$B$53,R4609-S4609,SetUp!$B$53)</f>
        <v>0</v>
      </c>
      <c r="U4609" s="57">
        <f t="shared" si="1118"/>
        <v>0.68869407842262953</v>
      </c>
      <c r="V4609" s="57">
        <f>(L4609-P4609)/1000*SetUp!$B$13*1000000/SetUp!$B$48</f>
        <v>0.28655049469907085</v>
      </c>
      <c r="W4609" s="57">
        <f t="shared" si="1120"/>
        <v>-2.0816681711721685E-17</v>
      </c>
      <c r="X4609" s="57">
        <f>MAX((SetUp!$B$56*(1-($H4609/SetUp!$B$56)^2)*TANH(($B4609-$D4609)/SetUp!$B$56))/(1+$H4609/SetUp!$B$56*TANH(($B4609-$D4609)/SetUp!$B$56)),0)</f>
        <v>0</v>
      </c>
    </row>
    <row r="4610" spans="1:24" x14ac:dyDescent="0.3">
      <c r="A4610" s="64">
        <v>31272</v>
      </c>
      <c r="B4610" s="57">
        <v>7.4999999999999997E-2</v>
      </c>
      <c r="C4610" s="57">
        <v>0.45300000000000001</v>
      </c>
      <c r="D4610" s="57">
        <v>4.016</v>
      </c>
      <c r="E4610" s="57">
        <f t="shared" si="1112"/>
        <v>7.4999999999999997E-2</v>
      </c>
      <c r="F4610" s="57">
        <f t="shared" si="1113"/>
        <v>3.9409999999999998</v>
      </c>
      <c r="G4610" s="57">
        <f t="shared" si="1114"/>
        <v>0</v>
      </c>
      <c r="H4610" s="57">
        <f>IF(Q4609&gt;SetUp!$B$56,SetUp!$B$56,Q4609)</f>
        <v>2.3500872881421807E-9</v>
      </c>
      <c r="I4610" s="57">
        <f t="shared" si="1119"/>
        <v>0.68869407842262953</v>
      </c>
      <c r="J4610" s="57">
        <f>MIN(F4610,H4610,(1-EXP(-SetUp!$B$52*H4610/SetUp!$B$56))*F4610)</f>
        <v>1.4471397651316664E-9</v>
      </c>
      <c r="K4610" s="57">
        <f t="shared" si="1115"/>
        <v>9.0294752301051431E-10</v>
      </c>
      <c r="L4610" s="57">
        <f>IF(I4610&lt;=0,0,MIN(SetUp!$B$50*I4610^SetUp!$B$55,I4610))</f>
        <v>1.0991916799110596E-2</v>
      </c>
      <c r="M4610" s="57">
        <f t="shared" si="1116"/>
        <v>0.67770216162351893</v>
      </c>
      <c r="N4610" s="57">
        <f>IF(SetUp!$B$62=0,X4610,(B4610-E4610)*(1-(H4610/SetUp!$B$66/SetUp!$B$56)))</f>
        <v>0</v>
      </c>
      <c r="O4610" s="57">
        <f>K4610*SetUp!$B$65</f>
        <v>0</v>
      </c>
      <c r="P4610" s="57">
        <f>MIN(SetUp!$B$54*L4610^SetUp!$B$51,L4610)</f>
        <v>6.0914594903823949E-3</v>
      </c>
      <c r="Q4610" s="57">
        <f t="shared" si="1117"/>
        <v>9.0294752301051431E-10</v>
      </c>
      <c r="R4610" s="57">
        <f>IF((H4610+N4610-O4610)&gt;SetUp!$B$56,T4609+H4610+N4610-O4610-SetUp!$B$56,T4609)</f>
        <v>0</v>
      </c>
      <c r="S4610" s="57">
        <f>R4610*SetUp!$B$65</f>
        <v>0</v>
      </c>
      <c r="T4610" s="57">
        <f>IF((R4610-S4610)&lt;SetUp!$B$53,R4610-S4610,SetUp!$B$53)</f>
        <v>0</v>
      </c>
      <c r="U4610" s="57">
        <f t="shared" si="1118"/>
        <v>0.67770216162351893</v>
      </c>
      <c r="V4610" s="57">
        <f>(L4610-P4610)/1000*SetUp!$B$13*1000000/SetUp!$B$48</f>
        <v>0.27872665741733543</v>
      </c>
      <c r="W4610" s="57">
        <f t="shared" si="1120"/>
        <v>1.9081958235744878E-17</v>
      </c>
      <c r="X4610" s="57">
        <f>MAX((SetUp!$B$56*(1-($H4610/SetUp!$B$56)^2)*TANH(($B4610-$D4610)/SetUp!$B$56))/(1+$H4610/SetUp!$B$56*TANH(($B4610-$D4610)/SetUp!$B$56)),0)</f>
        <v>0</v>
      </c>
    </row>
    <row r="4611" spans="1:24" x14ac:dyDescent="0.3">
      <c r="A4611" s="64">
        <v>31273</v>
      </c>
      <c r="B4611" s="57">
        <v>2E-3</v>
      </c>
      <c r="C4611" s="57">
        <v>0.45300000000000001</v>
      </c>
      <c r="D4611" s="57">
        <v>4.016</v>
      </c>
      <c r="E4611" s="57">
        <f t="shared" ref="E4611:E4674" si="1121">IF(B4611&gt;=D4611,D4611,B4611)</f>
        <v>2E-3</v>
      </c>
      <c r="F4611" s="57">
        <f t="shared" ref="F4611:F4674" si="1122">D4611-E4611</f>
        <v>4.0140000000000002</v>
      </c>
      <c r="G4611" s="57">
        <f t="shared" ref="G4611:G4674" si="1123">MAX(B4611-D4611-N4611,0)</f>
        <v>0</v>
      </c>
      <c r="H4611" s="57">
        <f>IF(Q4610&gt;SetUp!$B$56,SetUp!$B$56,Q4610)</f>
        <v>9.0294752301051431E-10</v>
      </c>
      <c r="I4611" s="57">
        <f t="shared" si="1119"/>
        <v>0.67770216162351893</v>
      </c>
      <c r="J4611" s="57">
        <f>MIN(F4611,H4611,(1-EXP(-SetUp!$B$52*H4611/SetUp!$B$56))*F4611)</f>
        <v>5.6631754885572157E-10</v>
      </c>
      <c r="K4611" s="57">
        <f t="shared" ref="K4611:K4674" si="1124">MAX(H4611-J4611,0)</f>
        <v>3.3662997415479274E-10</v>
      </c>
      <c r="L4611" s="57">
        <f>IF(I4611&lt;=0,0,MIN(SetUp!$B$50*I4611^SetUp!$B$55,I4611))</f>
        <v>1.0701080617646779E-2</v>
      </c>
      <c r="M4611" s="57">
        <f t="shared" ref="M4611:M4674" si="1125">MAX(I4611-L4611,0)</f>
        <v>0.66700108100587219</v>
      </c>
      <c r="N4611" s="57">
        <f>IF(SetUp!$B$62=0,X4611,(B4611-E4611)*(1-(H4611/SetUp!$B$66/SetUp!$B$56)))</f>
        <v>0</v>
      </c>
      <c r="O4611" s="57">
        <f>K4611*SetUp!$B$65</f>
        <v>0</v>
      </c>
      <c r="P4611" s="57">
        <f>MIN(SetUp!$B$54*L4611^SetUp!$B$51,L4611)</f>
        <v>5.9329908859387234E-3</v>
      </c>
      <c r="Q4611" s="57">
        <f t="shared" ref="Q4611:Q4674" si="1126">IF((K4611+N4611-O4611)&lt;0,0,K4611+N4611-O4611)</f>
        <v>3.3662997415479274E-10</v>
      </c>
      <c r="R4611" s="57">
        <f>IF((H4611+N4611-O4611)&gt;SetUp!$B$56,T4610+H4611+N4611-O4611-SetUp!$B$56,T4610)</f>
        <v>0</v>
      </c>
      <c r="S4611" s="57">
        <f>R4611*SetUp!$B$65</f>
        <v>0</v>
      </c>
      <c r="T4611" s="57">
        <f>IF((R4611-S4611)&lt;SetUp!$B$53,R4611-S4611,SetUp!$B$53)</f>
        <v>0</v>
      </c>
      <c r="U4611" s="57">
        <f t="shared" ref="U4611:U4674" si="1127">M4611+R4611-T4611</f>
        <v>0.66700108100587219</v>
      </c>
      <c r="V4611" s="57">
        <f>(L4611-P4611)/1000*SetUp!$B$13*1000000/SetUp!$B$48</f>
        <v>0.27119789633058045</v>
      </c>
      <c r="W4611" s="57">
        <f t="shared" si="1120"/>
        <v>3.8163916471489756E-17</v>
      </c>
      <c r="X4611" s="57">
        <f>MAX((SetUp!$B$56*(1-($H4611/SetUp!$B$56)^2)*TANH(($B4611-$D4611)/SetUp!$B$56))/(1+$H4611/SetUp!$B$56*TANH(($B4611-$D4611)/SetUp!$B$56)),0)</f>
        <v>0</v>
      </c>
    </row>
    <row r="4612" spans="1:24" x14ac:dyDescent="0.3">
      <c r="A4612" s="64">
        <v>31274</v>
      </c>
      <c r="B4612" s="57">
        <v>0.112</v>
      </c>
      <c r="C4612" s="57">
        <v>0.371</v>
      </c>
      <c r="D4612" s="57">
        <v>4.016</v>
      </c>
      <c r="E4612" s="57">
        <f t="shared" si="1121"/>
        <v>0.112</v>
      </c>
      <c r="F4612" s="57">
        <f t="shared" si="1122"/>
        <v>3.9039999999999999</v>
      </c>
      <c r="G4612" s="57">
        <f t="shared" si="1123"/>
        <v>0</v>
      </c>
      <c r="H4612" s="57">
        <f>IF(Q4611&gt;SetUp!$B$56,SetUp!$B$56,Q4611)</f>
        <v>3.3662997415479274E-10</v>
      </c>
      <c r="I4612" s="57">
        <f t="shared" ref="I4612:I4675" si="1128">U4611+G4612+O4612</f>
        <v>0.66700108100587219</v>
      </c>
      <c r="J4612" s="57">
        <f>MIN(F4612,H4612,(1-EXP(-SetUp!$B$52*H4612/SetUp!$B$56))*F4612)</f>
        <v>2.0534447031650416E-10</v>
      </c>
      <c r="K4612" s="57">
        <f t="shared" si="1124"/>
        <v>1.3128550383828858E-10</v>
      </c>
      <c r="L4612" s="57">
        <f>IF(I4612&lt;=0,0,MIN(SetUp!$B$50*I4612^SetUp!$B$55,I4612))</f>
        <v>1.0420944446251072E-2</v>
      </c>
      <c r="M4612" s="57">
        <f t="shared" si="1125"/>
        <v>0.65658013655962111</v>
      </c>
      <c r="N4612" s="57">
        <f>IF(SetUp!$B$62=0,X4612,(B4612-E4612)*(1-(H4612/SetUp!$B$66/SetUp!$B$56)))</f>
        <v>0</v>
      </c>
      <c r="O4612" s="57">
        <f>K4612*SetUp!$B$65</f>
        <v>0</v>
      </c>
      <c r="P4612" s="57">
        <f>MIN(SetUp!$B$54*L4612^SetUp!$B$51,L4612)</f>
        <v>5.7802831459895284E-3</v>
      </c>
      <c r="Q4612" s="57">
        <f t="shared" si="1126"/>
        <v>1.3128550383828858E-10</v>
      </c>
      <c r="R4612" s="57">
        <f>IF((H4612+N4612-O4612)&gt;SetUp!$B$56,T4611+H4612+N4612-O4612-SetUp!$B$56,T4611)</f>
        <v>0</v>
      </c>
      <c r="S4612" s="57">
        <f>R4612*SetUp!$B$65</f>
        <v>0</v>
      </c>
      <c r="T4612" s="57">
        <f>IF((R4612-S4612)&lt;SetUp!$B$53,R4612-S4612,SetUp!$B$53)</f>
        <v>0</v>
      </c>
      <c r="U4612" s="57">
        <f t="shared" si="1127"/>
        <v>0.65658013655962111</v>
      </c>
      <c r="V4612" s="57">
        <f>(L4612-P4612)/1000*SetUp!$B$13*1000000/SetUp!$B$48</f>
        <v>0.26395006240011037</v>
      </c>
      <c r="W4612" s="57">
        <f t="shared" ref="W4612:W4675" si="1129">Q4612+U4612+T4612-H4612-U4611-T4611-B4612+E4612+J4612+L4612</f>
        <v>5.5511151231257827E-17</v>
      </c>
      <c r="X4612" s="57">
        <f>MAX((SetUp!$B$56*(1-($H4612/SetUp!$B$56)^2)*TANH(($B4612-$D4612)/SetUp!$B$56))/(1+$H4612/SetUp!$B$56*TANH(($B4612-$D4612)/SetUp!$B$56)),0)</f>
        <v>0</v>
      </c>
    </row>
    <row r="4613" spans="1:24" x14ac:dyDescent="0.3">
      <c r="A4613" s="64">
        <v>31275</v>
      </c>
      <c r="B4613" s="57">
        <v>0.10299999999999999</v>
      </c>
      <c r="C4613" s="57">
        <v>0.371</v>
      </c>
      <c r="D4613" s="57">
        <v>4.016</v>
      </c>
      <c r="E4613" s="57">
        <f t="shared" si="1121"/>
        <v>0.10299999999999999</v>
      </c>
      <c r="F4613" s="57">
        <f t="shared" si="1122"/>
        <v>3.9129999999999998</v>
      </c>
      <c r="G4613" s="57">
        <f t="shared" si="1123"/>
        <v>0</v>
      </c>
      <c r="H4613" s="57">
        <f>IF(Q4612&gt;SetUp!$B$56,SetUp!$B$56,Q4612)</f>
        <v>1.3128550383828858E-10</v>
      </c>
      <c r="I4613" s="57">
        <f t="shared" si="1128"/>
        <v>0.65658013655962111</v>
      </c>
      <c r="J4613" s="57">
        <f>MIN(F4613,H4613,(1-EXP(-SetUp!$B$52*H4613/SetUp!$B$56))*F4613)</f>
        <v>8.0268812041595084E-11</v>
      </c>
      <c r="K4613" s="57">
        <f t="shared" si="1124"/>
        <v>5.1016691796693493E-11</v>
      </c>
      <c r="L4613" s="57">
        <f>IF(I4613&lt;=0,0,MIN(SetUp!$B$50*I4613^SetUp!$B$55,I4613))</f>
        <v>1.0151005995568388E-2</v>
      </c>
      <c r="M4613" s="57">
        <f t="shared" si="1125"/>
        <v>0.64642913056405271</v>
      </c>
      <c r="N4613" s="57">
        <f>IF(SetUp!$B$62=0,X4613,(B4613-E4613)*(1-(H4613/SetUp!$B$66/SetUp!$B$56)))</f>
        <v>0</v>
      </c>
      <c r="O4613" s="57">
        <f>K4613*SetUp!$B$65</f>
        <v>0</v>
      </c>
      <c r="P4613" s="57">
        <f>MIN(SetUp!$B$54*L4613^SetUp!$B$51,L4613)</f>
        <v>5.6330683148618377E-3</v>
      </c>
      <c r="Q4613" s="57">
        <f t="shared" si="1126"/>
        <v>5.1016691796693493E-11</v>
      </c>
      <c r="R4613" s="57">
        <f>IF((H4613+N4613-O4613)&gt;SetUp!$B$56,T4612+H4613+N4613-O4613-SetUp!$B$56,T4612)</f>
        <v>0</v>
      </c>
      <c r="S4613" s="57">
        <f>R4613*SetUp!$B$65</f>
        <v>0</v>
      </c>
      <c r="T4613" s="57">
        <f>IF((R4613-S4613)&lt;SetUp!$B$53,R4613-S4613,SetUp!$B$53)</f>
        <v>0</v>
      </c>
      <c r="U4613" s="57">
        <f t="shared" si="1127"/>
        <v>0.64642913056405271</v>
      </c>
      <c r="V4613" s="57">
        <f>(L4613-P4613)/1000*SetUp!$B$13*1000000/SetUp!$B$48</f>
        <v>0.25696982726903489</v>
      </c>
      <c r="W4613" s="57">
        <f t="shared" si="1129"/>
        <v>0</v>
      </c>
      <c r="X4613" s="57">
        <f>MAX((SetUp!$B$56*(1-($H4613/SetUp!$B$56)^2)*TANH(($B4613-$D4613)/SetUp!$B$56))/(1+$H4613/SetUp!$B$56*TANH(($B4613-$D4613)/SetUp!$B$56)),0)</f>
        <v>0</v>
      </c>
    </row>
    <row r="4614" spans="1:24" x14ac:dyDescent="0.3">
      <c r="A4614" s="64">
        <v>31276</v>
      </c>
      <c r="B4614" s="57">
        <v>0.22900000000000001</v>
      </c>
      <c r="C4614" s="57">
        <v>0.371</v>
      </c>
      <c r="D4614" s="57">
        <v>4.016</v>
      </c>
      <c r="E4614" s="57">
        <f t="shared" si="1121"/>
        <v>0.22900000000000001</v>
      </c>
      <c r="F4614" s="57">
        <f t="shared" si="1122"/>
        <v>3.7869999999999999</v>
      </c>
      <c r="G4614" s="57">
        <f t="shared" si="1123"/>
        <v>0</v>
      </c>
      <c r="H4614" s="57">
        <f>IF(Q4613&gt;SetUp!$B$56,SetUp!$B$56,Q4613)</f>
        <v>5.1016691796693493E-11</v>
      </c>
      <c r="I4614" s="57">
        <f t="shared" si="1128"/>
        <v>0.64642913056405271</v>
      </c>
      <c r="J4614" s="57">
        <f>MIN(F4614,H4614,(1-EXP(-SetUp!$B$52*H4614/SetUp!$B$56))*F4614)</f>
        <v>3.0187696786754256E-11</v>
      </c>
      <c r="K4614" s="57">
        <f t="shared" si="1124"/>
        <v>2.0828995009939236E-11</v>
      </c>
      <c r="L4614" s="57">
        <f>IF(I4614&lt;=0,0,MIN(SetUp!$B$50*I4614^SetUp!$B$55,I4614))</f>
        <v>9.8907915626289498E-3</v>
      </c>
      <c r="M4614" s="57">
        <f t="shared" si="1125"/>
        <v>0.63653833900142376</v>
      </c>
      <c r="N4614" s="57">
        <f>IF(SetUp!$B$62=0,X4614,(B4614-E4614)*(1-(H4614/SetUp!$B$66/SetUp!$B$56)))</f>
        <v>0</v>
      </c>
      <c r="O4614" s="57">
        <f>K4614*SetUp!$B$65</f>
        <v>0</v>
      </c>
      <c r="P4614" s="57">
        <f>MIN(SetUp!$B$54*L4614^SetUp!$B$51,L4614)</f>
        <v>5.491093573664267E-3</v>
      </c>
      <c r="Q4614" s="57">
        <f t="shared" si="1126"/>
        <v>2.0828995009939236E-11</v>
      </c>
      <c r="R4614" s="57">
        <f>IF((H4614+N4614-O4614)&gt;SetUp!$B$56,T4613+H4614+N4614-O4614-SetUp!$B$56,T4613)</f>
        <v>0</v>
      </c>
      <c r="S4614" s="57">
        <f>R4614*SetUp!$B$65</f>
        <v>0</v>
      </c>
      <c r="T4614" s="57">
        <f>IF((R4614-S4614)&lt;SetUp!$B$53,R4614-S4614,SetUp!$B$53)</f>
        <v>0</v>
      </c>
      <c r="U4614" s="57">
        <f t="shared" si="1127"/>
        <v>0.63653833900142376</v>
      </c>
      <c r="V4614" s="57">
        <f>(L4614-P4614)/1000*SetUp!$B$13*1000000/SetUp!$B$48</f>
        <v>0.25024462756276095</v>
      </c>
      <c r="W4614" s="57">
        <f t="shared" si="1129"/>
        <v>-4.8572257327350599E-17</v>
      </c>
      <c r="X4614" s="57">
        <f>MAX((SetUp!$B$56*(1-($H4614/SetUp!$B$56)^2)*TANH(($B4614-$D4614)/SetUp!$B$56))/(1+$H4614/SetUp!$B$56*TANH(($B4614-$D4614)/SetUp!$B$56)),0)</f>
        <v>0</v>
      </c>
    </row>
    <row r="4615" spans="1:24" x14ac:dyDescent="0.3">
      <c r="A4615" s="64">
        <v>31277</v>
      </c>
      <c r="B4615" s="57">
        <v>1.0529999999999999</v>
      </c>
      <c r="C4615" s="57">
        <v>0.371</v>
      </c>
      <c r="D4615" s="57">
        <v>4.016</v>
      </c>
      <c r="E4615" s="57">
        <f t="shared" si="1121"/>
        <v>1.0529999999999999</v>
      </c>
      <c r="F4615" s="57">
        <f t="shared" si="1122"/>
        <v>2.9630000000000001</v>
      </c>
      <c r="G4615" s="57">
        <f t="shared" si="1123"/>
        <v>0</v>
      </c>
      <c r="H4615" s="57">
        <f>IF(Q4614&gt;SetUp!$B$56,SetUp!$B$56,Q4614)</f>
        <v>2.0828995009939236E-11</v>
      </c>
      <c r="I4615" s="57">
        <f t="shared" si="1128"/>
        <v>0.63653833900142376</v>
      </c>
      <c r="J4615" s="57">
        <f>MIN(F4615,H4615,(1-EXP(-SetUp!$B$52*H4615/SetUp!$B$56))*F4615)</f>
        <v>9.6431065355062626E-12</v>
      </c>
      <c r="K4615" s="57">
        <f t="shared" si="1124"/>
        <v>1.1185888474432974E-11</v>
      </c>
      <c r="L4615" s="57">
        <f>IF(I4615&lt;=0,0,MIN(SetUp!$B$50*I4615^SetUp!$B$55,I4615))</f>
        <v>9.6398541241967829E-3</v>
      </c>
      <c r="M4615" s="57">
        <f t="shared" si="1125"/>
        <v>0.62689848487722699</v>
      </c>
      <c r="N4615" s="57">
        <f>IF(SetUp!$B$62=0,X4615,(B4615-E4615)*(1-(H4615/SetUp!$B$66/SetUp!$B$56)))</f>
        <v>0</v>
      </c>
      <c r="O4615" s="57">
        <f>K4615*SetUp!$B$65</f>
        <v>0</v>
      </c>
      <c r="P4615" s="57">
        <f>MIN(SetUp!$B$54*L4615^SetUp!$B$51,L4615)</f>
        <v>5.3541202369751899E-3</v>
      </c>
      <c r="Q4615" s="57">
        <f t="shared" si="1126"/>
        <v>1.1185888474432974E-11</v>
      </c>
      <c r="R4615" s="57">
        <f>IF((H4615+N4615-O4615)&gt;SetUp!$B$56,T4614+H4615+N4615-O4615-SetUp!$B$56,T4614)</f>
        <v>0</v>
      </c>
      <c r="S4615" s="57">
        <f>R4615*SetUp!$B$65</f>
        <v>0</v>
      </c>
      <c r="T4615" s="57">
        <f>IF((R4615-S4615)&lt;SetUp!$B$53,R4615-S4615,SetUp!$B$53)</f>
        <v>0</v>
      </c>
      <c r="U4615" s="57">
        <f t="shared" si="1127"/>
        <v>0.62689848487722699</v>
      </c>
      <c r="V4615" s="57">
        <f>(L4615-P4615)/1000*SetUp!$B$13*1000000/SetUp!$B$48</f>
        <v>0.24376261350912476</v>
      </c>
      <c r="W4615" s="57">
        <f t="shared" si="1129"/>
        <v>5.7245874707234634E-17</v>
      </c>
      <c r="X4615" s="57">
        <f>MAX((SetUp!$B$56*(1-($H4615/SetUp!$B$56)^2)*TANH(($B4615-$D4615)/SetUp!$B$56))/(1+$H4615/SetUp!$B$56*TANH(($B4615-$D4615)/SetUp!$B$56)),0)</f>
        <v>0</v>
      </c>
    </row>
    <row r="4616" spans="1:24" x14ac:dyDescent="0.3">
      <c r="A4616" s="64">
        <v>31278</v>
      </c>
      <c r="B4616" s="57">
        <v>4.4999999999999998E-2</v>
      </c>
      <c r="C4616" s="57">
        <v>0.33400000000000002</v>
      </c>
      <c r="D4616" s="57">
        <v>4.016</v>
      </c>
      <c r="E4616" s="57">
        <f t="shared" si="1121"/>
        <v>4.4999999999999998E-2</v>
      </c>
      <c r="F4616" s="57">
        <f t="shared" si="1122"/>
        <v>3.9710000000000001</v>
      </c>
      <c r="G4616" s="57">
        <f t="shared" si="1123"/>
        <v>0</v>
      </c>
      <c r="H4616" s="57">
        <f>IF(Q4615&gt;SetUp!$B$56,SetUp!$B$56,Q4615)</f>
        <v>1.1185888474432974E-11</v>
      </c>
      <c r="I4616" s="57">
        <f t="shared" si="1128"/>
        <v>0.62689848487722699</v>
      </c>
      <c r="J4616" s="57">
        <f>MIN(F4616,H4616,(1-EXP(-SetUp!$B$52*H4616/SetUp!$B$56))*F4616)</f>
        <v>6.9406095315471818E-12</v>
      </c>
      <c r="K4616" s="57">
        <f t="shared" si="1124"/>
        <v>4.245278942885792E-12</v>
      </c>
      <c r="L4616" s="57">
        <f>IF(I4616&lt;=0,0,MIN(SetUp!$B$50*I4616^SetUp!$B$55,I4616))</f>
        <v>9.3977715755982384E-3</v>
      </c>
      <c r="M4616" s="57">
        <f t="shared" si="1125"/>
        <v>0.6175007133016287</v>
      </c>
      <c r="N4616" s="57">
        <f>IF(SetUp!$B$62=0,X4616,(B4616-E4616)*(1-(H4616/SetUp!$B$66/SetUp!$B$56)))</f>
        <v>0</v>
      </c>
      <c r="O4616" s="57">
        <f>K4616*SetUp!$B$65</f>
        <v>0</v>
      </c>
      <c r="P4616" s="57">
        <f>MIN(SetUp!$B$54*L4616^SetUp!$B$51,L4616)</f>
        <v>5.2219228256761207E-3</v>
      </c>
      <c r="Q4616" s="57">
        <f t="shared" si="1126"/>
        <v>4.245278942885792E-12</v>
      </c>
      <c r="R4616" s="57">
        <f>IF((H4616+N4616-O4616)&gt;SetUp!$B$56,T4615+H4616+N4616-O4616-SetUp!$B$56,T4615)</f>
        <v>0</v>
      </c>
      <c r="S4616" s="57">
        <f>R4616*SetUp!$B$65</f>
        <v>0</v>
      </c>
      <c r="T4616" s="57">
        <f>IF((R4616-S4616)&lt;SetUp!$B$53,R4616-S4616,SetUp!$B$53)</f>
        <v>0</v>
      </c>
      <c r="U4616" s="57">
        <f t="shared" si="1127"/>
        <v>0.6175007133016287</v>
      </c>
      <c r="V4616" s="57">
        <f>(L4616-P4616)/1000*SetUp!$B$13*1000000/SetUp!$B$48</f>
        <v>0.23751260150212769</v>
      </c>
      <c r="W4616" s="57">
        <f t="shared" si="1129"/>
        <v>-1.1275702593849246E-16</v>
      </c>
      <c r="X4616" s="57">
        <f>MAX((SetUp!$B$56*(1-($H4616/SetUp!$B$56)^2)*TANH(($B4616-$D4616)/SetUp!$B$56))/(1+$H4616/SetUp!$B$56*TANH(($B4616-$D4616)/SetUp!$B$56)),0)</f>
        <v>0</v>
      </c>
    </row>
    <row r="4617" spans="1:24" x14ac:dyDescent="0.3">
      <c r="A4617" s="64">
        <v>31279</v>
      </c>
      <c r="B4617" s="57">
        <v>0.51200000000000001</v>
      </c>
      <c r="C4617" s="57">
        <v>0.33400000000000002</v>
      </c>
      <c r="D4617" s="57">
        <v>4.016</v>
      </c>
      <c r="E4617" s="57">
        <f t="shared" si="1121"/>
        <v>0.51200000000000001</v>
      </c>
      <c r="F4617" s="57">
        <f t="shared" si="1122"/>
        <v>3.504</v>
      </c>
      <c r="G4617" s="57">
        <f t="shared" si="1123"/>
        <v>0</v>
      </c>
      <c r="H4617" s="57">
        <f>IF(Q4616&gt;SetUp!$B$56,SetUp!$B$56,Q4616)</f>
        <v>4.245278942885792E-12</v>
      </c>
      <c r="I4617" s="57">
        <f t="shared" si="1128"/>
        <v>0.6175007133016287</v>
      </c>
      <c r="J4617" s="57">
        <f>MIN(F4617,H4617,(1-EXP(-SetUp!$B$52*H4617/SetUp!$B$56))*F4617)</f>
        <v>2.3244073332762129E-12</v>
      </c>
      <c r="K4617" s="57">
        <f t="shared" si="1124"/>
        <v>1.9208716096095791E-12</v>
      </c>
      <c r="L4617" s="57">
        <f>IF(I4617&lt;=0,0,MIN(SetUp!$B$50*I4617^SetUp!$B$55,I4617))</f>
        <v>9.1641451025592912E-3</v>
      </c>
      <c r="M4617" s="57">
        <f t="shared" si="1125"/>
        <v>0.60833656819906945</v>
      </c>
      <c r="N4617" s="57">
        <f>IF(SetUp!$B$62=0,X4617,(B4617-E4617)*(1-(H4617/SetUp!$B$66/SetUp!$B$56)))</f>
        <v>0</v>
      </c>
      <c r="O4617" s="57">
        <f>K4617*SetUp!$B$65</f>
        <v>0</v>
      </c>
      <c r="P4617" s="57">
        <f>MIN(SetUp!$B$54*L4617^SetUp!$B$51,L4617)</f>
        <v>5.0942882094332101E-3</v>
      </c>
      <c r="Q4617" s="57">
        <f t="shared" si="1126"/>
        <v>1.9208716096095791E-12</v>
      </c>
      <c r="R4617" s="57">
        <f>IF((H4617+N4617-O4617)&gt;SetUp!$B$56,T4616+H4617+N4617-O4617-SetUp!$B$56,T4616)</f>
        <v>0</v>
      </c>
      <c r="S4617" s="57">
        <f>R4617*SetUp!$B$65</f>
        <v>0</v>
      </c>
      <c r="T4617" s="57">
        <f>IF((R4617-S4617)&lt;SetUp!$B$53,R4617-S4617,SetUp!$B$53)</f>
        <v>0</v>
      </c>
      <c r="U4617" s="57">
        <f t="shared" si="1127"/>
        <v>0.60833656819906945</v>
      </c>
      <c r="V4617" s="57">
        <f>(L4617-P4617)/1000*SetUp!$B$13*1000000/SetUp!$B$48</f>
        <v>0.23148403026948017</v>
      </c>
      <c r="W4617" s="57">
        <f t="shared" si="1129"/>
        <v>8.5001450322863548E-17</v>
      </c>
      <c r="X4617" s="57">
        <f>MAX((SetUp!$B$56*(1-($H4617/SetUp!$B$56)^2)*TANH(($B4617-$D4617)/SetUp!$B$56))/(1+$H4617/SetUp!$B$56*TANH(($B4617-$D4617)/SetUp!$B$56)),0)</f>
        <v>0</v>
      </c>
    </row>
    <row r="4618" spans="1:24" x14ac:dyDescent="0.3">
      <c r="A4618" s="64">
        <v>31280</v>
      </c>
      <c r="B4618" s="57">
        <v>0.126</v>
      </c>
      <c r="C4618" s="57">
        <v>0.29899999999999999</v>
      </c>
      <c r="D4618" s="57">
        <v>4.016</v>
      </c>
      <c r="E4618" s="57">
        <f t="shared" si="1121"/>
        <v>0.126</v>
      </c>
      <c r="F4618" s="57">
        <f t="shared" si="1122"/>
        <v>3.89</v>
      </c>
      <c r="G4618" s="57">
        <f t="shared" si="1123"/>
        <v>0</v>
      </c>
      <c r="H4618" s="57">
        <f>IF(Q4617&gt;SetUp!$B$56,SetUp!$B$56,Q4617)</f>
        <v>1.9208716096095791E-12</v>
      </c>
      <c r="I4618" s="57">
        <f t="shared" si="1128"/>
        <v>0.60833656819906945</v>
      </c>
      <c r="J4618" s="57">
        <f>MIN(F4618,H4618,(1-EXP(-SetUp!$B$52*H4618/SetUp!$B$56))*F4618)</f>
        <v>1.1673628730335395E-12</v>
      </c>
      <c r="K4618" s="57">
        <f t="shared" si="1124"/>
        <v>7.5350873657603962E-13</v>
      </c>
      <c r="L4618" s="57">
        <f>IF(I4618&lt;=0,0,MIN(SetUp!$B$50*I4618^SetUp!$B$55,I4618))</f>
        <v>8.9385976747647939E-3</v>
      </c>
      <c r="M4618" s="57">
        <f t="shared" si="1125"/>
        <v>0.59939797052430466</v>
      </c>
      <c r="N4618" s="57">
        <f>IF(SetUp!$B$62=0,X4618,(B4618-E4618)*(1-(H4618/SetUp!$B$66/SetUp!$B$56)))</f>
        <v>0</v>
      </c>
      <c r="O4618" s="57">
        <f>K4618*SetUp!$B$65</f>
        <v>0</v>
      </c>
      <c r="P4618" s="57">
        <f>MIN(SetUp!$B$54*L4618^SetUp!$B$51,L4618)</f>
        <v>4.9710148129443891E-3</v>
      </c>
      <c r="Q4618" s="57">
        <f t="shared" si="1126"/>
        <v>7.5350873657603962E-13</v>
      </c>
      <c r="R4618" s="57">
        <f>IF((H4618+N4618-O4618)&gt;SetUp!$B$56,T4617+H4618+N4618-O4618-SetUp!$B$56,T4617)</f>
        <v>0</v>
      </c>
      <c r="S4618" s="57">
        <f>R4618*SetUp!$B$65</f>
        <v>0</v>
      </c>
      <c r="T4618" s="57">
        <f>IF((R4618-S4618)&lt;SetUp!$B$53,R4618-S4618,SetUp!$B$53)</f>
        <v>0</v>
      </c>
      <c r="U4618" s="57">
        <f t="shared" si="1127"/>
        <v>0.59939797052430466</v>
      </c>
      <c r="V4618" s="57">
        <f>(L4618-P4618)/1000*SetUp!$B$13*1000000/SetUp!$B$48</f>
        <v>0.22566692033656552</v>
      </c>
      <c r="W4618" s="57">
        <f t="shared" si="1129"/>
        <v>-3.4694469519536142E-17</v>
      </c>
      <c r="X4618" s="57">
        <f>MAX((SetUp!$B$56*(1-($H4618/SetUp!$B$56)^2)*TANH(($B4618-$D4618)/SetUp!$B$56))/(1+$H4618/SetUp!$B$56*TANH(($B4618-$D4618)/SetUp!$B$56)),0)</f>
        <v>0</v>
      </c>
    </row>
    <row r="4619" spans="1:24" x14ac:dyDescent="0.3">
      <c r="A4619" s="64">
        <v>31281</v>
      </c>
      <c r="B4619" s="57">
        <v>2E-3</v>
      </c>
      <c r="C4619" s="57">
        <v>0.29899999999999999</v>
      </c>
      <c r="D4619" s="57">
        <v>4.016</v>
      </c>
      <c r="E4619" s="57">
        <f t="shared" si="1121"/>
        <v>2E-3</v>
      </c>
      <c r="F4619" s="57">
        <f t="shared" si="1122"/>
        <v>4.0140000000000002</v>
      </c>
      <c r="G4619" s="57">
        <f t="shared" si="1123"/>
        <v>0</v>
      </c>
      <c r="H4619" s="57">
        <f>IF(Q4618&gt;SetUp!$B$56,SetUp!$B$56,Q4618)</f>
        <v>7.5350873657603962E-13</v>
      </c>
      <c r="I4619" s="57">
        <f t="shared" si="1128"/>
        <v>0.59939797052430466</v>
      </c>
      <c r="J4619" s="57">
        <f>MIN(F4619,H4619,(1-EXP(-SetUp!$B$52*H4619/SetUp!$B$56))*F4619)</f>
        <v>4.7238213340961012E-13</v>
      </c>
      <c r="K4619" s="57">
        <f t="shared" si="1124"/>
        <v>2.811266031664295E-13</v>
      </c>
      <c r="L4619" s="57">
        <f>IF(I4619&lt;=0,0,MIN(SetUp!$B$50*I4619^SetUp!$B$55,I4619))</f>
        <v>8.7207726509139546E-3</v>
      </c>
      <c r="M4619" s="57">
        <f t="shared" si="1125"/>
        <v>0.59067719787339068</v>
      </c>
      <c r="N4619" s="57">
        <f>IF(SetUp!$B$62=0,X4619,(B4619-E4619)*(1-(H4619/SetUp!$B$66/SetUp!$B$56)))</f>
        <v>0</v>
      </c>
      <c r="O4619" s="57">
        <f>K4619*SetUp!$B$65</f>
        <v>0</v>
      </c>
      <c r="P4619" s="57">
        <f>MIN(SetUp!$B$54*L4619^SetUp!$B$51,L4619)</f>
        <v>4.8519118806201579E-3</v>
      </c>
      <c r="Q4619" s="57">
        <f t="shared" si="1126"/>
        <v>2.811266031664295E-13</v>
      </c>
      <c r="R4619" s="57">
        <f>IF((H4619+N4619-O4619)&gt;SetUp!$B$56,T4618+H4619+N4619-O4619-SetUp!$B$56,T4618)</f>
        <v>0</v>
      </c>
      <c r="S4619" s="57">
        <f>R4619*SetUp!$B$65</f>
        <v>0</v>
      </c>
      <c r="T4619" s="57">
        <f>IF((R4619-S4619)&lt;SetUp!$B$53,R4619-S4619,SetUp!$B$53)</f>
        <v>0</v>
      </c>
      <c r="U4619" s="57">
        <f t="shared" si="1127"/>
        <v>0.59067719787339068</v>
      </c>
      <c r="V4619" s="57">
        <f>(L4619-P4619)/1000*SetUp!$B$13*1000000/SetUp!$B$48</f>
        <v>0.22005183650848067</v>
      </c>
      <c r="W4619" s="57">
        <f t="shared" si="1129"/>
        <v>-3.9898639947466563E-17</v>
      </c>
      <c r="X4619" s="57">
        <f>MAX((SetUp!$B$56*(1-($H4619/SetUp!$B$56)^2)*TANH(($B4619-$D4619)/SetUp!$B$56))/(1+$H4619/SetUp!$B$56*TANH(($B4619-$D4619)/SetUp!$B$56)),0)</f>
        <v>0</v>
      </c>
    </row>
    <row r="4620" spans="1:24" x14ac:dyDescent="0.3">
      <c r="A4620" s="64">
        <v>31282</v>
      </c>
      <c r="B4620" s="57">
        <v>0.114</v>
      </c>
      <c r="C4620" s="57">
        <v>0.29899999999999999</v>
      </c>
      <c r="D4620" s="57">
        <v>4.016</v>
      </c>
      <c r="E4620" s="57">
        <f t="shared" si="1121"/>
        <v>0.114</v>
      </c>
      <c r="F4620" s="57">
        <f t="shared" si="1122"/>
        <v>3.9020000000000001</v>
      </c>
      <c r="G4620" s="57">
        <f t="shared" si="1123"/>
        <v>0</v>
      </c>
      <c r="H4620" s="57">
        <f>IF(Q4619&gt;SetUp!$B$56,SetUp!$B$56,Q4619)</f>
        <v>2.811266031664295E-13</v>
      </c>
      <c r="I4620" s="57">
        <f t="shared" si="1128"/>
        <v>0.59067719787339068</v>
      </c>
      <c r="J4620" s="57">
        <f>MIN(F4620,H4620,(1-EXP(-SetUp!$B$52*H4620/SetUp!$B$56))*F4620)</f>
        <v>1.7155077358665949E-13</v>
      </c>
      <c r="K4620" s="57">
        <f t="shared" si="1124"/>
        <v>1.0957582957977001E-13</v>
      </c>
      <c r="L4620" s="57">
        <f>IF(I4620&lt;=0,0,MIN(SetUp!$B$50*I4620^SetUp!$B$55,I4620))</f>
        <v>8.5103324859983377E-3</v>
      </c>
      <c r="M4620" s="57">
        <f t="shared" si="1125"/>
        <v>0.58216686538739237</v>
      </c>
      <c r="N4620" s="57">
        <f>IF(SetUp!$B$62=0,X4620,(B4620-E4620)*(1-(H4620/SetUp!$B$66/SetUp!$B$56)))</f>
        <v>0</v>
      </c>
      <c r="O4620" s="57">
        <f>K4620*SetUp!$B$65</f>
        <v>0</v>
      </c>
      <c r="P4620" s="57">
        <f>MIN(SetUp!$B$54*L4620^SetUp!$B$51,L4620)</f>
        <v>4.7367987948607046E-3</v>
      </c>
      <c r="Q4620" s="57">
        <f t="shared" si="1126"/>
        <v>1.0957582957977001E-13</v>
      </c>
      <c r="R4620" s="57">
        <f>IF((H4620+N4620-O4620)&gt;SetUp!$B$56,T4619+H4620+N4620-O4620-SetUp!$B$56,T4619)</f>
        <v>0</v>
      </c>
      <c r="S4620" s="57">
        <f>R4620*SetUp!$B$65</f>
        <v>0</v>
      </c>
      <c r="T4620" s="57">
        <f>IF((R4620-S4620)&lt;SetUp!$B$53,R4620-S4620,SetUp!$B$53)</f>
        <v>0</v>
      </c>
      <c r="U4620" s="57">
        <f t="shared" si="1127"/>
        <v>0.58216686538739237</v>
      </c>
      <c r="V4620" s="57">
        <f>(L4620-P4620)/1000*SetUp!$B$13*1000000/SetUp!$B$48</f>
        <v>0.21462985311782223</v>
      </c>
      <c r="W4620" s="57">
        <f t="shared" si="1129"/>
        <v>5.2041704279304213E-17</v>
      </c>
      <c r="X4620" s="57">
        <f>MAX((SetUp!$B$56*(1-($H4620/SetUp!$B$56)^2)*TANH(($B4620-$D4620)/SetUp!$B$56))/(1+$H4620/SetUp!$B$56*TANH(($B4620-$D4620)/SetUp!$B$56)),0)</f>
        <v>0</v>
      </c>
    </row>
    <row r="4621" spans="1:24" x14ac:dyDescent="0.3">
      <c r="A4621" s="64">
        <v>31283</v>
      </c>
      <c r="B4621" s="57">
        <v>3.7250000000000001</v>
      </c>
      <c r="C4621" s="57">
        <v>0.26700000000000002</v>
      </c>
      <c r="D4621" s="57">
        <v>4.016</v>
      </c>
      <c r="E4621" s="57">
        <f t="shared" si="1121"/>
        <v>3.7250000000000001</v>
      </c>
      <c r="F4621" s="57">
        <f t="shared" si="1122"/>
        <v>0.29099999999999993</v>
      </c>
      <c r="G4621" s="57">
        <f t="shared" si="1123"/>
        <v>0</v>
      </c>
      <c r="H4621" s="57">
        <f>IF(Q4620&gt;SetUp!$B$56,SetUp!$B$56,Q4620)</f>
        <v>1.0957582957977001E-13</v>
      </c>
      <c r="I4621" s="57">
        <f t="shared" si="1128"/>
        <v>0.58216686538739237</v>
      </c>
      <c r="J4621" s="57">
        <f>MIN(F4621,H4621,(1-EXP(-SetUp!$B$52*H4621/SetUp!$B$56))*F4621)</f>
        <v>4.9753534625551749E-15</v>
      </c>
      <c r="K4621" s="57">
        <f t="shared" si="1124"/>
        <v>1.0460047611721484E-13</v>
      </c>
      <c r="L4621" s="57">
        <f>IF(I4621&lt;=0,0,MIN(SetUp!$B$50*I4621^SetUp!$B$55,I4621))</f>
        <v>8.3069575323833217E-3</v>
      </c>
      <c r="M4621" s="57">
        <f t="shared" si="1125"/>
        <v>0.57385990785500907</v>
      </c>
      <c r="N4621" s="57">
        <f>IF(SetUp!$B$62=0,X4621,(B4621-E4621)*(1-(H4621/SetUp!$B$66/SetUp!$B$56)))</f>
        <v>0</v>
      </c>
      <c r="O4621" s="57">
        <f>K4621*SetUp!$B$65</f>
        <v>0</v>
      </c>
      <c r="P4621" s="57">
        <f>MIN(SetUp!$B$54*L4621^SetUp!$B$51,L4621)</f>
        <v>4.6255044435356942E-3</v>
      </c>
      <c r="Q4621" s="57">
        <f t="shared" si="1126"/>
        <v>1.0460047611721484E-13</v>
      </c>
      <c r="R4621" s="57">
        <f>IF((H4621+N4621-O4621)&gt;SetUp!$B$56,T4620+H4621+N4621-O4621-SetUp!$B$56,T4620)</f>
        <v>0</v>
      </c>
      <c r="S4621" s="57">
        <f>R4621*SetUp!$B$65</f>
        <v>0</v>
      </c>
      <c r="T4621" s="57">
        <f>IF((R4621-S4621)&lt;SetUp!$B$53,R4621-S4621,SetUp!$B$53)</f>
        <v>0</v>
      </c>
      <c r="U4621" s="57">
        <f t="shared" si="1127"/>
        <v>0.57385990785500907</v>
      </c>
      <c r="V4621" s="57">
        <f>(L4621-P4621)/1000*SetUp!$B$13*1000000/SetUp!$B$48</f>
        <v>0.20939252180926132</v>
      </c>
      <c r="W4621" s="57">
        <f t="shared" si="1129"/>
        <v>1.0408340855860843E-16</v>
      </c>
      <c r="X4621" s="57">
        <f>MAX((SetUp!$B$56*(1-($H4621/SetUp!$B$56)^2)*TANH(($B4621-$D4621)/SetUp!$B$56))/(1+$H4621/SetUp!$B$56*TANH(($B4621-$D4621)/SetUp!$B$56)),0)</f>
        <v>0</v>
      </c>
    </row>
    <row r="4622" spans="1:24" x14ac:dyDescent="0.3">
      <c r="A4622" s="64">
        <v>31284</v>
      </c>
      <c r="B4622" s="57">
        <v>0.54100000000000004</v>
      </c>
      <c r="C4622" s="57">
        <v>0.26700000000000002</v>
      </c>
      <c r="D4622" s="57">
        <v>4.016</v>
      </c>
      <c r="E4622" s="57">
        <f t="shared" si="1121"/>
        <v>0.54100000000000004</v>
      </c>
      <c r="F4622" s="57">
        <f t="shared" si="1122"/>
        <v>3.4750000000000001</v>
      </c>
      <c r="G4622" s="57">
        <f t="shared" si="1123"/>
        <v>0</v>
      </c>
      <c r="H4622" s="57">
        <f>IF(Q4621&gt;SetUp!$B$56,SetUp!$B$56,Q4621)</f>
        <v>1.0460047611721484E-13</v>
      </c>
      <c r="I4622" s="57">
        <f t="shared" si="1128"/>
        <v>0.57385990785500907</v>
      </c>
      <c r="J4622" s="57">
        <f>MIN(F4622,H4622,(1-EXP(-SetUp!$B$52*H4622/SetUp!$B$56))*F4622)</f>
        <v>5.6712967655414558E-14</v>
      </c>
      <c r="K4622" s="57">
        <f t="shared" si="1124"/>
        <v>4.7887508461800284E-14</v>
      </c>
      <c r="L4622" s="57">
        <f>IF(I4622&lt;=0,0,MIN(SetUp!$B$50*I4622^SetUp!$B$55,I4622))</f>
        <v>8.1103449270424292E-3</v>
      </c>
      <c r="M4622" s="57">
        <f t="shared" si="1125"/>
        <v>0.56574956292796663</v>
      </c>
      <c r="N4622" s="57">
        <f>IF(SetUp!$B$62=0,X4622,(B4622-E4622)*(1-(H4622/SetUp!$B$66/SetUp!$B$56)))</f>
        <v>0</v>
      </c>
      <c r="O4622" s="57">
        <f>K4622*SetUp!$B$65</f>
        <v>0</v>
      </c>
      <c r="P4622" s="57">
        <f>MIN(SetUp!$B$54*L4622^SetUp!$B$51,L4622)</f>
        <v>4.5178666326726007E-3</v>
      </c>
      <c r="Q4622" s="57">
        <f t="shared" si="1126"/>
        <v>4.7887508461800284E-14</v>
      </c>
      <c r="R4622" s="57">
        <f>IF((H4622+N4622-O4622)&gt;SetUp!$B$56,T4621+H4622+N4622-O4622-SetUp!$B$56,T4621)</f>
        <v>0</v>
      </c>
      <c r="S4622" s="57">
        <f>R4622*SetUp!$B$65</f>
        <v>0</v>
      </c>
      <c r="T4622" s="57">
        <f>IF((R4622-S4622)&lt;SetUp!$B$53,R4622-S4622,SetUp!$B$53)</f>
        <v>0</v>
      </c>
      <c r="U4622" s="57">
        <f t="shared" si="1127"/>
        <v>0.56574956292796663</v>
      </c>
      <c r="V4622" s="57">
        <f>(L4622-P4622)/1000*SetUp!$B$13*1000000/SetUp!$B$48</f>
        <v>0.20433184165293783</v>
      </c>
      <c r="W4622" s="57">
        <f t="shared" si="1129"/>
        <v>-2.4286128663675299E-17</v>
      </c>
      <c r="X4622" s="57">
        <f>MAX((SetUp!$B$56*(1-($H4622/SetUp!$B$56)^2)*TANH(($B4622-$D4622)/SetUp!$B$56))/(1+$H4622/SetUp!$B$56*TANH(($B4622-$D4622)/SetUp!$B$56)),0)</f>
        <v>0</v>
      </c>
    </row>
    <row r="4623" spans="1:24" x14ac:dyDescent="0.3">
      <c r="A4623" s="64">
        <v>31285</v>
      </c>
      <c r="B4623" s="57">
        <v>0.46700000000000003</v>
      </c>
      <c r="C4623" s="57">
        <v>0.26700000000000002</v>
      </c>
      <c r="D4623" s="57">
        <v>4.016</v>
      </c>
      <c r="E4623" s="57">
        <f t="shared" si="1121"/>
        <v>0.46700000000000003</v>
      </c>
      <c r="F4623" s="57">
        <f t="shared" si="1122"/>
        <v>3.5489999999999999</v>
      </c>
      <c r="G4623" s="57">
        <f t="shared" si="1123"/>
        <v>0</v>
      </c>
      <c r="H4623" s="57">
        <f>IF(Q4622&gt;SetUp!$B$56,SetUp!$B$56,Q4622)</f>
        <v>4.7887508461800284E-14</v>
      </c>
      <c r="I4623" s="57">
        <f t="shared" si="1128"/>
        <v>0.56574956292796663</v>
      </c>
      <c r="J4623" s="57">
        <f>MIN(F4623,H4623,(1-EXP(-SetUp!$B$52*H4623/SetUp!$B$56))*F4623)</f>
        <v>2.6399216146444358E-14</v>
      </c>
      <c r="K4623" s="57">
        <f t="shared" si="1124"/>
        <v>2.1488292315355925E-14</v>
      </c>
      <c r="L4623" s="57">
        <f>IF(I4623&lt;=0,0,MIN(SetUp!$B$50*I4623^SetUp!$B$55,I4623))</f>
        <v>7.9202075579856302E-3</v>
      </c>
      <c r="M4623" s="57">
        <f t="shared" si="1125"/>
        <v>0.55782935536998102</v>
      </c>
      <c r="N4623" s="57">
        <f>IF(SetUp!$B$62=0,X4623,(B4623-E4623)*(1-(H4623/SetUp!$B$66/SetUp!$B$56)))</f>
        <v>0</v>
      </c>
      <c r="O4623" s="57">
        <f>K4623*SetUp!$B$65</f>
        <v>0</v>
      </c>
      <c r="P4623" s="57">
        <f>MIN(SetUp!$B$54*L4623^SetUp!$B$51,L4623)</f>
        <v>4.4137315407190968E-3</v>
      </c>
      <c r="Q4623" s="57">
        <f t="shared" si="1126"/>
        <v>2.1488292315355925E-14</v>
      </c>
      <c r="R4623" s="57">
        <f>IF((H4623+N4623-O4623)&gt;SetUp!$B$56,T4622+H4623+N4623-O4623-SetUp!$B$56,T4622)</f>
        <v>0</v>
      </c>
      <c r="S4623" s="57">
        <f>R4623*SetUp!$B$65</f>
        <v>0</v>
      </c>
      <c r="T4623" s="57">
        <f>IF((R4623-S4623)&lt;SetUp!$B$53,R4623-S4623,SetUp!$B$53)</f>
        <v>0</v>
      </c>
      <c r="U4623" s="57">
        <f t="shared" si="1127"/>
        <v>0.55782935536998102</v>
      </c>
      <c r="V4623" s="57">
        <f>(L4623-P4623)/1000*SetUp!$B$13*1000000/SetUp!$B$48</f>
        <v>0.19944023139758757</v>
      </c>
      <c r="W4623" s="57">
        <f t="shared" si="1129"/>
        <v>1.0234868508263162E-16</v>
      </c>
      <c r="X4623" s="57">
        <f>MAX((SetUp!$B$56*(1-($H4623/SetUp!$B$56)^2)*TANH(($B4623-$D4623)/SetUp!$B$56))/(1+$H4623/SetUp!$B$56*TANH(($B4623-$D4623)/SetUp!$B$56)),0)</f>
        <v>0</v>
      </c>
    </row>
    <row r="4624" spans="1:24" x14ac:dyDescent="0.3">
      <c r="A4624" s="64">
        <v>31286</v>
      </c>
      <c r="B4624" s="57">
        <v>0</v>
      </c>
      <c r="C4624" s="57">
        <v>0.26700000000000002</v>
      </c>
      <c r="D4624" s="57">
        <v>4.016</v>
      </c>
      <c r="E4624" s="57">
        <f t="shared" si="1121"/>
        <v>0</v>
      </c>
      <c r="F4624" s="57">
        <f t="shared" si="1122"/>
        <v>4.016</v>
      </c>
      <c r="G4624" s="57">
        <f t="shared" si="1123"/>
        <v>0</v>
      </c>
      <c r="H4624" s="57">
        <f>IF(Q4623&gt;SetUp!$B$56,SetUp!$B$56,Q4623)</f>
        <v>2.1488292315355925E-14</v>
      </c>
      <c r="I4624" s="57">
        <f t="shared" si="1128"/>
        <v>0.55782935536998102</v>
      </c>
      <c r="J4624" s="57">
        <f>MIN(F4624,H4624,(1-EXP(-SetUp!$B$52*H4624/SetUp!$B$56))*F4624)</f>
        <v>1.3375967000683886E-14</v>
      </c>
      <c r="K4624" s="57">
        <f t="shared" si="1124"/>
        <v>8.1123253146720388E-15</v>
      </c>
      <c r="L4624" s="57">
        <f>IF(I4624&lt;=0,0,MIN(SetUp!$B$50*I4624^SetUp!$B$55,I4624))</f>
        <v>7.7362731035455871E-3</v>
      </c>
      <c r="M4624" s="57">
        <f t="shared" si="1125"/>
        <v>0.55009308226643538</v>
      </c>
      <c r="N4624" s="57">
        <f>IF(SetUp!$B$62=0,X4624,(B4624-E4624)*(1-(H4624/SetUp!$B$66/SetUp!$B$56)))</f>
        <v>0</v>
      </c>
      <c r="O4624" s="57">
        <f>K4624*SetUp!$B$65</f>
        <v>0</v>
      </c>
      <c r="P4624" s="57">
        <f>MIN(SetUp!$B$54*L4624^SetUp!$B$51,L4624)</f>
        <v>4.3129532110687931E-3</v>
      </c>
      <c r="Q4624" s="57">
        <f t="shared" si="1126"/>
        <v>8.1123253146720388E-15</v>
      </c>
      <c r="R4624" s="57">
        <f>IF((H4624+N4624-O4624)&gt;SetUp!$B$56,T4623+H4624+N4624-O4624-SetUp!$B$56,T4623)</f>
        <v>0</v>
      </c>
      <c r="S4624" s="57">
        <f>R4624*SetUp!$B$65</f>
        <v>0</v>
      </c>
      <c r="T4624" s="57">
        <f>IF((R4624-S4624)&lt;SetUp!$B$53,R4624-S4624,SetUp!$B$53)</f>
        <v>0</v>
      </c>
      <c r="U4624" s="57">
        <f t="shared" si="1127"/>
        <v>0.55009308226643538</v>
      </c>
      <c r="V4624" s="57">
        <f>(L4624-P4624)/1000*SetUp!$B$13*1000000/SetUp!$B$48</f>
        <v>0.19471050369133031</v>
      </c>
      <c r="W4624" s="57">
        <f t="shared" si="1129"/>
        <v>-1.0321604682062002E-16</v>
      </c>
      <c r="X4624" s="57">
        <f>MAX((SetUp!$B$56*(1-($H4624/SetUp!$B$56)^2)*TANH(($B4624-$D4624)/SetUp!$B$56))/(1+$H4624/SetUp!$B$56*TANH(($B4624-$D4624)/SetUp!$B$56)),0)</f>
        <v>0</v>
      </c>
    </row>
    <row r="4625" spans="1:24" x14ac:dyDescent="0.3">
      <c r="A4625" s="64">
        <v>31287</v>
      </c>
      <c r="B4625" s="57">
        <v>0</v>
      </c>
      <c r="C4625" s="57">
        <v>0.26700000000000002</v>
      </c>
      <c r="D4625" s="57">
        <v>4.016</v>
      </c>
      <c r="E4625" s="57">
        <f t="shared" si="1121"/>
        <v>0</v>
      </c>
      <c r="F4625" s="57">
        <f t="shared" si="1122"/>
        <v>4.016</v>
      </c>
      <c r="G4625" s="57">
        <f t="shared" si="1123"/>
        <v>0</v>
      </c>
      <c r="H4625" s="57">
        <f>IF(Q4624&gt;SetUp!$B$56,SetUp!$B$56,Q4624)</f>
        <v>8.1123253146720388E-15</v>
      </c>
      <c r="I4625" s="57">
        <f t="shared" si="1128"/>
        <v>0.55009308226643538</v>
      </c>
      <c r="J4625" s="57">
        <f>MIN(F4625,H4625,(1-EXP(-SetUp!$B$52*H4625/SetUp!$B$56))*F4625)</f>
        <v>4.9045212335840917E-15</v>
      </c>
      <c r="K4625" s="57">
        <f t="shared" si="1124"/>
        <v>3.2078040810879471E-15</v>
      </c>
      <c r="L4625" s="57">
        <f>IF(I4625&lt;=0,0,MIN(SetUp!$B$50*I4625^SetUp!$B$55,I4625))</f>
        <v>7.5582831387479036E-3</v>
      </c>
      <c r="M4625" s="57">
        <f t="shared" si="1125"/>
        <v>0.54253479912768743</v>
      </c>
      <c r="N4625" s="57">
        <f>IF(SetUp!$B$62=0,X4625,(B4625-E4625)*(1-(H4625/SetUp!$B$66/SetUp!$B$56)))</f>
        <v>0</v>
      </c>
      <c r="O4625" s="57">
        <f>K4625*SetUp!$B$65</f>
        <v>0</v>
      </c>
      <c r="P4625" s="57">
        <f>MIN(SetUp!$B$54*L4625^SetUp!$B$51,L4625)</f>
        <v>4.2153930798323139E-3</v>
      </c>
      <c r="Q4625" s="57">
        <f t="shared" si="1126"/>
        <v>3.2078040810879471E-15</v>
      </c>
      <c r="R4625" s="57">
        <f>IF((H4625+N4625-O4625)&gt;SetUp!$B$56,T4624+H4625+N4625-O4625-SetUp!$B$56,T4624)</f>
        <v>0</v>
      </c>
      <c r="S4625" s="57">
        <f>R4625*SetUp!$B$65</f>
        <v>0</v>
      </c>
      <c r="T4625" s="57">
        <f>IF((R4625-S4625)&lt;SetUp!$B$53,R4625-S4625,SetUp!$B$53)</f>
        <v>0</v>
      </c>
      <c r="U4625" s="57">
        <f t="shared" si="1127"/>
        <v>0.54253479912768743</v>
      </c>
      <c r="V4625" s="57">
        <f>(L4625-P4625)/1000*SetUp!$B$13*1000000/SetUp!$B$48</f>
        <v>0.19013584111336668</v>
      </c>
      <c r="W4625" s="57">
        <f t="shared" si="1129"/>
        <v>-3.2959746043559335E-17</v>
      </c>
      <c r="X4625" s="57">
        <f>MAX((SetUp!$B$56*(1-($H4625/SetUp!$B$56)^2)*TANH(($B4625-$D4625)/SetUp!$B$56))/(1+$H4625/SetUp!$B$56*TANH(($B4625-$D4625)/SetUp!$B$56)),0)</f>
        <v>0</v>
      </c>
    </row>
    <row r="4626" spans="1:24" x14ac:dyDescent="0.3">
      <c r="A4626" s="64">
        <v>31288</v>
      </c>
      <c r="B4626" s="57">
        <v>0</v>
      </c>
      <c r="C4626" s="57">
        <v>0.29899999999999999</v>
      </c>
      <c r="D4626" s="57">
        <v>4.016</v>
      </c>
      <c r="E4626" s="57">
        <f t="shared" si="1121"/>
        <v>0</v>
      </c>
      <c r="F4626" s="57">
        <f t="shared" si="1122"/>
        <v>4.016</v>
      </c>
      <c r="G4626" s="57">
        <f t="shared" si="1123"/>
        <v>0</v>
      </c>
      <c r="H4626" s="57">
        <f>IF(Q4625&gt;SetUp!$B$56,SetUp!$B$56,Q4625)</f>
        <v>3.2078040810879471E-15</v>
      </c>
      <c r="I4626" s="57">
        <f t="shared" si="1128"/>
        <v>0.54253479912768743</v>
      </c>
      <c r="J4626" s="57">
        <f>MIN(F4626,H4626,(1-EXP(-SetUp!$B$52*H4626/SetUp!$B$56))*F4626)</f>
        <v>2.2293278334473141E-15</v>
      </c>
      <c r="K4626" s="57">
        <f t="shared" si="1124"/>
        <v>9.7847624764063296E-16</v>
      </c>
      <c r="L4626" s="57">
        <f>IF(I4626&lt;=0,0,MIN(SetUp!$B$50*I4626^SetUp!$B$55,I4626))</f>
        <v>7.3859923034986204E-3</v>
      </c>
      <c r="M4626" s="57">
        <f t="shared" si="1125"/>
        <v>0.53514880682418886</v>
      </c>
      <c r="N4626" s="57">
        <f>IF(SetUp!$B$62=0,X4626,(B4626-E4626)*(1-(H4626/SetUp!$B$66/SetUp!$B$56)))</f>
        <v>0</v>
      </c>
      <c r="O4626" s="57">
        <f>K4626*SetUp!$B$65</f>
        <v>0</v>
      </c>
      <c r="P4626" s="57">
        <f>MIN(SetUp!$B$54*L4626^SetUp!$B$51,L4626)</f>
        <v>4.1209195360995439E-3</v>
      </c>
      <c r="Q4626" s="57">
        <f t="shared" si="1126"/>
        <v>9.7847624764063296E-16</v>
      </c>
      <c r="R4626" s="57">
        <f>IF((H4626+N4626-O4626)&gt;SetUp!$B$56,T4625+H4626+N4626-O4626-SetUp!$B$56,T4625)</f>
        <v>0</v>
      </c>
      <c r="S4626" s="57">
        <f>R4626*SetUp!$B$65</f>
        <v>0</v>
      </c>
      <c r="T4626" s="57">
        <f>IF((R4626-S4626)&lt;SetUp!$B$53,R4626-S4626,SetUp!$B$53)</f>
        <v>0</v>
      </c>
      <c r="U4626" s="57">
        <f t="shared" si="1127"/>
        <v>0.53514880682418886</v>
      </c>
      <c r="V4626" s="57">
        <f>(L4626-P4626)/1000*SetUp!$B$13*1000000/SetUp!$B$48</f>
        <v>0.18570977387367532</v>
      </c>
      <c r="W4626" s="57">
        <f t="shared" si="1129"/>
        <v>6.1582683397176652E-17</v>
      </c>
      <c r="X4626" s="57">
        <f>MAX((SetUp!$B$56*(1-($H4626/SetUp!$B$56)^2)*TANH(($B4626-$D4626)/SetUp!$B$56))/(1+$H4626/SetUp!$B$56*TANH(($B4626-$D4626)/SetUp!$B$56)),0)</f>
        <v>0</v>
      </c>
    </row>
    <row r="4627" spans="1:24" x14ac:dyDescent="0.3">
      <c r="A4627" s="64">
        <v>31289</v>
      </c>
      <c r="B4627" s="57">
        <v>0.02</v>
      </c>
      <c r="C4627" s="57">
        <v>0.21</v>
      </c>
      <c r="D4627" s="57">
        <v>4.016</v>
      </c>
      <c r="E4627" s="57">
        <f t="shared" si="1121"/>
        <v>0.02</v>
      </c>
      <c r="F4627" s="57">
        <f t="shared" si="1122"/>
        <v>3.996</v>
      </c>
      <c r="G4627" s="57">
        <f t="shared" si="1123"/>
        <v>0</v>
      </c>
      <c r="H4627" s="57">
        <f>IF(Q4626&gt;SetUp!$B$56,SetUp!$B$56,Q4626)</f>
        <v>9.7847624764063296E-16</v>
      </c>
      <c r="I4627" s="57">
        <f t="shared" si="1128"/>
        <v>0.53514880682418886</v>
      </c>
      <c r="J4627" s="57">
        <f>MIN(F4627,H4627,(1-EXP(-SetUp!$B$52*H4627/SetUp!$B$56))*F4627)</f>
        <v>4.4364512064021255E-16</v>
      </c>
      <c r="K4627" s="57">
        <f t="shared" si="1124"/>
        <v>5.3483112700042035E-16</v>
      </c>
      <c r="L4627" s="57">
        <f>IF(I4627&lt;=0,0,MIN(SetUp!$B$50*I4627^SetUp!$B$55,I4627))</f>
        <v>7.2191675277806754E-3</v>
      </c>
      <c r="M4627" s="57">
        <f t="shared" si="1125"/>
        <v>0.52792963929640824</v>
      </c>
      <c r="N4627" s="57">
        <f>IF(SetUp!$B$62=0,X4627,(B4627-E4627)*(1-(H4627/SetUp!$B$66/SetUp!$B$56)))</f>
        <v>0</v>
      </c>
      <c r="O4627" s="57">
        <f>K4627*SetUp!$B$65</f>
        <v>0</v>
      </c>
      <c r="P4627" s="57">
        <f>MIN(SetUp!$B$54*L4627^SetUp!$B$51,L4627)</f>
        <v>4.0294075121777408E-3</v>
      </c>
      <c r="Q4627" s="57">
        <f t="shared" si="1126"/>
        <v>5.3483112700042035E-16</v>
      </c>
      <c r="R4627" s="57">
        <f>IF((H4627+N4627-O4627)&gt;SetUp!$B$56,T4626+H4627+N4627-O4627-SetUp!$B$56,T4626)</f>
        <v>0</v>
      </c>
      <c r="S4627" s="57">
        <f>R4627*SetUp!$B$65</f>
        <v>0</v>
      </c>
      <c r="T4627" s="57">
        <f>IF((R4627-S4627)&lt;SetUp!$B$53,R4627-S4627,SetUp!$B$53)</f>
        <v>0</v>
      </c>
      <c r="U4627" s="57">
        <f t="shared" si="1127"/>
        <v>0.52792963929640824</v>
      </c>
      <c r="V4627" s="57">
        <f>(L4627-P4627)/1000*SetUp!$B$13*1000000/SetUp!$B$48</f>
        <v>0.18142615905028897</v>
      </c>
      <c r="W4627" s="57">
        <f t="shared" si="1129"/>
        <v>5.1174342541315809E-17</v>
      </c>
      <c r="X4627" s="57">
        <f>MAX((SetUp!$B$56*(1-($H4627/SetUp!$B$56)^2)*TANH(($B4627-$D4627)/SetUp!$B$56))/(1+$H4627/SetUp!$B$56*TANH(($B4627-$D4627)/SetUp!$B$56)),0)</f>
        <v>0</v>
      </c>
    </row>
    <row r="4628" spans="1:24" x14ac:dyDescent="0.3">
      <c r="A4628" s="64">
        <v>31290</v>
      </c>
      <c r="B4628" s="57">
        <v>0</v>
      </c>
      <c r="C4628" s="57">
        <v>0.185</v>
      </c>
      <c r="D4628" s="57">
        <v>4.016</v>
      </c>
      <c r="E4628" s="57">
        <f t="shared" si="1121"/>
        <v>0</v>
      </c>
      <c r="F4628" s="57">
        <f t="shared" si="1122"/>
        <v>4.016</v>
      </c>
      <c r="G4628" s="57">
        <f t="shared" si="1123"/>
        <v>0</v>
      </c>
      <c r="H4628" s="57">
        <f>IF(Q4627&gt;SetUp!$B$56,SetUp!$B$56,Q4627)</f>
        <v>5.3483112700042035E-16</v>
      </c>
      <c r="I4628" s="57">
        <f t="shared" si="1128"/>
        <v>0.52792963929640824</v>
      </c>
      <c r="J4628" s="57">
        <f>MIN(F4628,H4628,(1-EXP(-SetUp!$B$52*H4628/SetUp!$B$56))*F4628)</f>
        <v>4.4586556668946287E-16</v>
      </c>
      <c r="K4628" s="57">
        <f t="shared" si="1124"/>
        <v>8.8965560310957486E-17</v>
      </c>
      <c r="L4628" s="57">
        <f>IF(I4628&lt;=0,0,MIN(SetUp!$B$50*I4628^SetUp!$B$55,I4628))</f>
        <v>7.0575873094656932E-3</v>
      </c>
      <c r="M4628" s="57">
        <f t="shared" si="1125"/>
        <v>0.52087205198694253</v>
      </c>
      <c r="N4628" s="57">
        <f>IF(SetUp!$B$62=0,X4628,(B4628-E4628)*(1-(H4628/SetUp!$B$66/SetUp!$B$56)))</f>
        <v>0</v>
      </c>
      <c r="O4628" s="57">
        <f>K4628*SetUp!$B$65</f>
        <v>0</v>
      </c>
      <c r="P4628" s="57">
        <f>MIN(SetUp!$B$54*L4628^SetUp!$B$51,L4628)</f>
        <v>3.9407381015060779E-3</v>
      </c>
      <c r="Q4628" s="57">
        <f t="shared" si="1126"/>
        <v>8.8965560310957486E-17</v>
      </c>
      <c r="R4628" s="57">
        <f>IF((H4628+N4628-O4628)&gt;SetUp!$B$56,T4627+H4628+N4628-O4628-SetUp!$B$56,T4627)</f>
        <v>0</v>
      </c>
      <c r="S4628" s="57">
        <f>R4628*SetUp!$B$65</f>
        <v>0</v>
      </c>
      <c r="T4628" s="57">
        <f>IF((R4628-S4628)&lt;SetUp!$B$53,R4628-S4628,SetUp!$B$53)</f>
        <v>0</v>
      </c>
      <c r="U4628" s="57">
        <f t="shared" si="1127"/>
        <v>0.52087205198694253</v>
      </c>
      <c r="V4628" s="57">
        <f>(L4628-P4628)/1000*SetUp!$B$13*1000000/SetUp!$B$48</f>
        <v>0.17727916124503823</v>
      </c>
      <c r="W4628" s="57">
        <f t="shared" si="1129"/>
        <v>-1.214306433183765E-17</v>
      </c>
      <c r="X4628" s="57">
        <f>MAX((SetUp!$B$56*(1-($H4628/SetUp!$B$56)^2)*TANH(($B4628-$D4628)/SetUp!$B$56))/(1+$H4628/SetUp!$B$56*TANH(($B4628-$D4628)/SetUp!$B$56)),0)</f>
        <v>0</v>
      </c>
    </row>
    <row r="4629" spans="1:24" x14ac:dyDescent="0.3">
      <c r="A4629" s="64">
        <v>31291</v>
      </c>
      <c r="B4629" s="57">
        <v>1.7000000000000001E-2</v>
      </c>
      <c r="C4629" s="57">
        <v>0.14099999999999999</v>
      </c>
      <c r="D4629" s="57">
        <v>4.7469999999999999</v>
      </c>
      <c r="E4629" s="57">
        <f t="shared" si="1121"/>
        <v>1.7000000000000001E-2</v>
      </c>
      <c r="F4629" s="57">
        <f t="shared" si="1122"/>
        <v>4.7299999999999995</v>
      </c>
      <c r="G4629" s="57">
        <f t="shared" si="1123"/>
        <v>0</v>
      </c>
      <c r="H4629" s="57">
        <f>IF(Q4628&gt;SetUp!$B$56,SetUp!$B$56,Q4628)</f>
        <v>8.8965560310957486E-17</v>
      </c>
      <c r="I4629" s="57">
        <f t="shared" si="1128"/>
        <v>0.52087205198694253</v>
      </c>
      <c r="J4629" s="57">
        <f>MIN(F4629,H4629,(1-EXP(-SetUp!$B$52*H4629/SetUp!$B$56))*F4629)</f>
        <v>0</v>
      </c>
      <c r="K4629" s="57">
        <f t="shared" si="1124"/>
        <v>8.8965560310957486E-17</v>
      </c>
      <c r="L4629" s="57">
        <f>IF(I4629&lt;=0,0,MIN(SetUp!$B$50*I4629^SetUp!$B$55,I4629))</f>
        <v>6.9010410407229945E-3</v>
      </c>
      <c r="M4629" s="57">
        <f t="shared" si="1125"/>
        <v>0.51397101094621955</v>
      </c>
      <c r="N4629" s="57">
        <f>IF(SetUp!$B$62=0,X4629,(B4629-E4629)*(1-(H4629/SetUp!$B$66/SetUp!$B$56)))</f>
        <v>0</v>
      </c>
      <c r="O4629" s="57">
        <f>K4629*SetUp!$B$65</f>
        <v>0</v>
      </c>
      <c r="P4629" s="57">
        <f>MIN(SetUp!$B$54*L4629^SetUp!$B$51,L4629)</f>
        <v>3.8547982021430467E-3</v>
      </c>
      <c r="Q4629" s="57">
        <f t="shared" si="1126"/>
        <v>8.8965560310957486E-17</v>
      </c>
      <c r="R4629" s="57">
        <f>IF((H4629+N4629-O4629)&gt;SetUp!$B$56,T4628+H4629+N4629-O4629-SetUp!$B$56,T4628)</f>
        <v>0</v>
      </c>
      <c r="S4629" s="57">
        <f>R4629*SetUp!$B$65</f>
        <v>0</v>
      </c>
      <c r="T4629" s="57">
        <f>IF((R4629-S4629)&lt;SetUp!$B$53,R4629-S4629,SetUp!$B$53)</f>
        <v>0</v>
      </c>
      <c r="U4629" s="57">
        <f t="shared" si="1127"/>
        <v>0.51397101094621955</v>
      </c>
      <c r="V4629" s="57">
        <f>(L4629-P4629)/1000*SetUp!$B$13*1000000/SetUp!$B$48</f>
        <v>0.17326323454886711</v>
      </c>
      <c r="W4629" s="57">
        <f t="shared" si="1129"/>
        <v>1.7347234759768071E-17</v>
      </c>
      <c r="X4629" s="57">
        <f>MAX((SetUp!$B$56*(1-($H4629/SetUp!$B$56)^2)*TANH(($B4629-$D4629)/SetUp!$B$56))/(1+$H4629/SetUp!$B$56*TANH(($B4629-$D4629)/SetUp!$B$56)),0)</f>
        <v>0</v>
      </c>
    </row>
    <row r="4630" spans="1:24" x14ac:dyDescent="0.3">
      <c r="A4630" s="64">
        <v>31292</v>
      </c>
      <c r="B4630" s="57">
        <v>2E-3</v>
      </c>
      <c r="C4630" s="57">
        <v>0.122</v>
      </c>
      <c r="D4630" s="57">
        <v>4.7469999999999999</v>
      </c>
      <c r="E4630" s="57">
        <f t="shared" si="1121"/>
        <v>2E-3</v>
      </c>
      <c r="F4630" s="57">
        <f t="shared" si="1122"/>
        <v>4.7450000000000001</v>
      </c>
      <c r="G4630" s="57">
        <f t="shared" si="1123"/>
        <v>0</v>
      </c>
      <c r="H4630" s="57">
        <f>IF(Q4629&gt;SetUp!$B$56,SetUp!$B$56,Q4629)</f>
        <v>8.8965560310957486E-17</v>
      </c>
      <c r="I4630" s="57">
        <f t="shared" si="1128"/>
        <v>0.51397101094621955</v>
      </c>
      <c r="J4630" s="57">
        <f>MIN(F4630,H4630,(1-EXP(-SetUp!$B$52*H4630/SetUp!$B$56))*F4630)</f>
        <v>0</v>
      </c>
      <c r="K4630" s="57">
        <f t="shared" si="1124"/>
        <v>8.8965560310957486E-17</v>
      </c>
      <c r="L4630" s="57">
        <f>IF(I4630&lt;=0,0,MIN(SetUp!$B$50*I4630^SetUp!$B$55,I4630))</f>
        <v>6.7493283793479417E-3</v>
      </c>
      <c r="M4630" s="57">
        <f t="shared" si="1125"/>
        <v>0.50722168256687161</v>
      </c>
      <c r="N4630" s="57">
        <f>IF(SetUp!$B$62=0,X4630,(B4630-E4630)*(1-(H4630/SetUp!$B$66/SetUp!$B$56)))</f>
        <v>0</v>
      </c>
      <c r="O4630" s="57">
        <f>K4630*SetUp!$B$65</f>
        <v>0</v>
      </c>
      <c r="P4630" s="57">
        <f>MIN(SetUp!$B$54*L4630^SetUp!$B$51,L4630)</f>
        <v>3.7714801839004563E-3</v>
      </c>
      <c r="Q4630" s="57">
        <f t="shared" si="1126"/>
        <v>8.8965560310957486E-17</v>
      </c>
      <c r="R4630" s="57">
        <f>IF((H4630+N4630-O4630)&gt;SetUp!$B$56,T4629+H4630+N4630-O4630-SetUp!$B$56,T4629)</f>
        <v>0</v>
      </c>
      <c r="S4630" s="57">
        <f>R4630*SetUp!$B$65</f>
        <v>0</v>
      </c>
      <c r="T4630" s="57">
        <f>IF((R4630-S4630)&lt;SetUp!$B$53,R4630-S4630,SetUp!$B$53)</f>
        <v>0</v>
      </c>
      <c r="U4630" s="57">
        <f t="shared" si="1127"/>
        <v>0.50722168256687161</v>
      </c>
      <c r="V4630" s="57">
        <f>(L4630-P4630)/1000*SetUp!$B$13*1000000/SetUp!$B$48</f>
        <v>0.16937310571709283</v>
      </c>
      <c r="W4630" s="57">
        <f t="shared" si="1129"/>
        <v>0</v>
      </c>
      <c r="X4630" s="57">
        <f>MAX((SetUp!$B$56*(1-($H4630/SetUp!$B$56)^2)*TANH(($B4630-$D4630)/SetUp!$B$56))/(1+$H4630/SetUp!$B$56*TANH(($B4630-$D4630)/SetUp!$B$56)),0)</f>
        <v>0</v>
      </c>
    </row>
    <row r="4631" spans="1:24" x14ac:dyDescent="0.3">
      <c r="A4631" s="64">
        <v>31293</v>
      </c>
      <c r="B4631" s="57">
        <v>0</v>
      </c>
      <c r="C4631" s="57">
        <v>0.122</v>
      </c>
      <c r="D4631" s="57">
        <v>4.7469999999999999</v>
      </c>
      <c r="E4631" s="57">
        <f t="shared" si="1121"/>
        <v>0</v>
      </c>
      <c r="F4631" s="57">
        <f t="shared" si="1122"/>
        <v>4.7469999999999999</v>
      </c>
      <c r="G4631" s="57">
        <f t="shared" si="1123"/>
        <v>0</v>
      </c>
      <c r="H4631" s="57">
        <f>IF(Q4630&gt;SetUp!$B$56,SetUp!$B$56,Q4630)</f>
        <v>8.8965560310957486E-17</v>
      </c>
      <c r="I4631" s="57">
        <f t="shared" si="1128"/>
        <v>0.50722168256687161</v>
      </c>
      <c r="J4631" s="57">
        <f>MIN(F4631,H4631,(1-EXP(-SetUp!$B$52*H4631/SetUp!$B$56))*F4631)</f>
        <v>0</v>
      </c>
      <c r="K4631" s="57">
        <f t="shared" si="1124"/>
        <v>8.8965560310957486E-17</v>
      </c>
      <c r="L4631" s="57">
        <f>IF(I4631&lt;=0,0,MIN(SetUp!$B$50*I4631^SetUp!$B$55,I4631))</f>
        <v>6.6022586616404358E-3</v>
      </c>
      <c r="M4631" s="57">
        <f t="shared" si="1125"/>
        <v>0.50061942390523118</v>
      </c>
      <c r="N4631" s="57">
        <f>IF(SetUp!$B$62=0,X4631,(B4631-E4631)*(1-(H4631/SetUp!$B$66/SetUp!$B$56)))</f>
        <v>0</v>
      </c>
      <c r="O4631" s="57">
        <f>K4631*SetUp!$B$65</f>
        <v>0</v>
      </c>
      <c r="P4631" s="57">
        <f>MIN(SetUp!$B$54*L4631^SetUp!$B$51,L4631)</f>
        <v>3.6906815773586985E-3</v>
      </c>
      <c r="Q4631" s="57">
        <f t="shared" si="1126"/>
        <v>8.8965560310957486E-17</v>
      </c>
      <c r="R4631" s="57">
        <f>IF((H4631+N4631-O4631)&gt;SetUp!$B$56,T4630+H4631+N4631-O4631-SetUp!$B$56,T4630)</f>
        <v>0</v>
      </c>
      <c r="S4631" s="57">
        <f>R4631*SetUp!$B$65</f>
        <v>0</v>
      </c>
      <c r="T4631" s="57">
        <f>IF((R4631-S4631)&lt;SetUp!$B$53,R4631-S4631,SetUp!$B$53)</f>
        <v>0</v>
      </c>
      <c r="U4631" s="57">
        <f t="shared" si="1127"/>
        <v>0.50061942390523118</v>
      </c>
      <c r="V4631" s="57">
        <f>(L4631-P4631)/1000*SetUp!$B$13*1000000/SetUp!$B$48</f>
        <v>0.16560375846338607</v>
      </c>
      <c r="W4631" s="57">
        <f t="shared" si="1129"/>
        <v>0</v>
      </c>
      <c r="X4631" s="57">
        <f>MAX((SetUp!$B$56*(1-($H4631/SetUp!$B$56)^2)*TANH(($B4631-$D4631)/SetUp!$B$56))/(1+$H4631/SetUp!$B$56*TANH(($B4631-$D4631)/SetUp!$B$56)),0)</f>
        <v>0</v>
      </c>
    </row>
    <row r="4632" spans="1:24" x14ac:dyDescent="0.3">
      <c r="A4632" s="64">
        <v>31294</v>
      </c>
      <c r="B4632" s="57">
        <v>1E-3</v>
      </c>
      <c r="C4632" s="57">
        <v>7.4999999999999997E-2</v>
      </c>
      <c r="D4632" s="57">
        <v>4.7469999999999999</v>
      </c>
      <c r="E4632" s="57">
        <f t="shared" si="1121"/>
        <v>1E-3</v>
      </c>
      <c r="F4632" s="57">
        <f t="shared" si="1122"/>
        <v>4.7459999999999996</v>
      </c>
      <c r="G4632" s="57">
        <f t="shared" si="1123"/>
        <v>0</v>
      </c>
      <c r="H4632" s="57">
        <f>IF(Q4631&gt;SetUp!$B$56,SetUp!$B$56,Q4631)</f>
        <v>8.8965560310957486E-17</v>
      </c>
      <c r="I4632" s="57">
        <f t="shared" si="1128"/>
        <v>0.50061942390523118</v>
      </c>
      <c r="J4632" s="57">
        <f>MIN(F4632,H4632,(1-EXP(-SetUp!$B$52*H4632/SetUp!$B$56))*F4632)</f>
        <v>0</v>
      </c>
      <c r="K4632" s="57">
        <f t="shared" si="1124"/>
        <v>8.8965560310957486E-17</v>
      </c>
      <c r="L4632" s="57">
        <f>IF(I4632&lt;=0,0,MIN(SetUp!$B$50*I4632^SetUp!$B$55,I4632))</f>
        <v>6.4596503537446949E-3</v>
      </c>
      <c r="M4632" s="57">
        <f t="shared" si="1125"/>
        <v>0.49415977355148649</v>
      </c>
      <c r="N4632" s="57">
        <f>IF(SetUp!$B$62=0,X4632,(B4632-E4632)*(1-(H4632/SetUp!$B$66/SetUp!$B$56)))</f>
        <v>0</v>
      </c>
      <c r="O4632" s="57">
        <f>K4632*SetUp!$B$65</f>
        <v>0</v>
      </c>
      <c r="P4632" s="57">
        <f>MIN(SetUp!$B$54*L4632^SetUp!$B$51,L4632)</f>
        <v>3.6123047831443499E-3</v>
      </c>
      <c r="Q4632" s="57">
        <f t="shared" si="1126"/>
        <v>8.8965560310957486E-17</v>
      </c>
      <c r="R4632" s="57">
        <f>IF((H4632+N4632-O4632)&gt;SetUp!$B$56,T4631+H4632+N4632-O4632-SetUp!$B$56,T4631)</f>
        <v>0</v>
      </c>
      <c r="S4632" s="57">
        <f>R4632*SetUp!$B$65</f>
        <v>0</v>
      </c>
      <c r="T4632" s="57">
        <f>IF((R4632-S4632)&lt;SetUp!$B$53,R4632-S4632,SetUp!$B$53)</f>
        <v>0</v>
      </c>
      <c r="U4632" s="57">
        <f t="shared" si="1127"/>
        <v>0.49415977355148649</v>
      </c>
      <c r="V4632" s="57">
        <f>(L4632-P4632)/1000*SetUp!$B$13*1000000/SetUp!$B$48</f>
        <v>0.16195041878886565</v>
      </c>
      <c r="W4632" s="57">
        <f t="shared" si="1129"/>
        <v>1.1275702593849246E-17</v>
      </c>
      <c r="X4632" s="57">
        <f>MAX((SetUp!$B$56*(1-($H4632/SetUp!$B$56)^2)*TANH(($B4632-$D4632)/SetUp!$B$56))/(1+$H4632/SetUp!$B$56*TANH(($B4632-$D4632)/SetUp!$B$56)),0)</f>
        <v>0</v>
      </c>
    </row>
    <row r="4633" spans="1:24" x14ac:dyDescent="0.3">
      <c r="A4633" s="64">
        <v>31295</v>
      </c>
      <c r="B4633" s="57">
        <v>0</v>
      </c>
      <c r="C4633" s="57">
        <v>0.122</v>
      </c>
      <c r="D4633" s="57">
        <v>4.7469999999999999</v>
      </c>
      <c r="E4633" s="57">
        <f t="shared" si="1121"/>
        <v>0</v>
      </c>
      <c r="F4633" s="57">
        <f t="shared" si="1122"/>
        <v>4.7469999999999999</v>
      </c>
      <c r="G4633" s="57">
        <f t="shared" si="1123"/>
        <v>0</v>
      </c>
      <c r="H4633" s="57">
        <f>IF(Q4632&gt;SetUp!$B$56,SetUp!$B$56,Q4632)</f>
        <v>8.8965560310957486E-17</v>
      </c>
      <c r="I4633" s="57">
        <f t="shared" si="1128"/>
        <v>0.49415977355148649</v>
      </c>
      <c r="J4633" s="57">
        <f>MIN(F4633,H4633,(1-EXP(-SetUp!$B$52*H4633/SetUp!$B$56))*F4633)</f>
        <v>0</v>
      </c>
      <c r="K4633" s="57">
        <f t="shared" si="1124"/>
        <v>8.8965560310957486E-17</v>
      </c>
      <c r="L4633" s="57">
        <f>IF(I4633&lt;=0,0,MIN(SetUp!$B$50*I4633^SetUp!$B$55,I4633))</f>
        <v>6.3213305386160745E-3</v>
      </c>
      <c r="M4633" s="57">
        <f t="shared" si="1125"/>
        <v>0.48783844301287044</v>
      </c>
      <c r="N4633" s="57">
        <f>IF(SetUp!$B$62=0,X4633,(B4633-E4633)*(1-(H4633/SetUp!$B$66/SetUp!$B$56)))</f>
        <v>0</v>
      </c>
      <c r="O4633" s="57">
        <f>K4633*SetUp!$B$65</f>
        <v>0</v>
      </c>
      <c r="P4633" s="57">
        <f>MIN(SetUp!$B$54*L4633^SetUp!$B$51,L4633)</f>
        <v>3.5362567999839365E-3</v>
      </c>
      <c r="Q4633" s="57">
        <f t="shared" si="1126"/>
        <v>8.8965560310957486E-17</v>
      </c>
      <c r="R4633" s="57">
        <f>IF((H4633+N4633-O4633)&gt;SetUp!$B$56,T4632+H4633+N4633-O4633-SetUp!$B$56,T4632)</f>
        <v>0</v>
      </c>
      <c r="S4633" s="57">
        <f>R4633*SetUp!$B$65</f>
        <v>0</v>
      </c>
      <c r="T4633" s="57">
        <f>IF((R4633-S4633)&lt;SetUp!$B$53,R4633-S4633,SetUp!$B$53)</f>
        <v>0</v>
      </c>
      <c r="U4633" s="57">
        <f t="shared" si="1127"/>
        <v>0.48783844301287044</v>
      </c>
      <c r="V4633" s="57">
        <f>(L4633-P4633)/1000*SetUp!$B$13*1000000/SetUp!$B$48</f>
        <v>0.15840854126963125</v>
      </c>
      <c r="W4633" s="57">
        <f t="shared" si="1129"/>
        <v>1.9949319973733282E-17</v>
      </c>
      <c r="X4633" s="57">
        <f>MAX((SetUp!$B$56*(1-($H4633/SetUp!$B$56)^2)*TANH(($B4633-$D4633)/SetUp!$B$56))/(1+$H4633/SetUp!$B$56*TANH(($B4633-$D4633)/SetUp!$B$56)),0)</f>
        <v>0</v>
      </c>
    </row>
    <row r="4634" spans="1:24" x14ac:dyDescent="0.3">
      <c r="A4634" s="64">
        <v>31296</v>
      </c>
      <c r="B4634" s="57">
        <v>0</v>
      </c>
      <c r="C4634" s="57">
        <v>0.104</v>
      </c>
      <c r="D4634" s="57">
        <v>4.7469999999999999</v>
      </c>
      <c r="E4634" s="57">
        <f t="shared" si="1121"/>
        <v>0</v>
      </c>
      <c r="F4634" s="57">
        <f t="shared" si="1122"/>
        <v>4.7469999999999999</v>
      </c>
      <c r="G4634" s="57">
        <f t="shared" si="1123"/>
        <v>0</v>
      </c>
      <c r="H4634" s="57">
        <f>IF(Q4633&gt;SetUp!$B$56,SetUp!$B$56,Q4633)</f>
        <v>8.8965560310957486E-17</v>
      </c>
      <c r="I4634" s="57">
        <f t="shared" si="1128"/>
        <v>0.48783844301287044</v>
      </c>
      <c r="J4634" s="57">
        <f>MIN(F4634,H4634,(1-EXP(-SetUp!$B$52*H4634/SetUp!$B$56))*F4634)</f>
        <v>0</v>
      </c>
      <c r="K4634" s="57">
        <f t="shared" si="1124"/>
        <v>8.8965560310957486E-17</v>
      </c>
      <c r="L4634" s="57">
        <f>IF(I4634&lt;=0,0,MIN(SetUp!$B$50*I4634^SetUp!$B$55,I4634))</f>
        <v>6.1871344360124245E-3</v>
      </c>
      <c r="M4634" s="57">
        <f t="shared" si="1125"/>
        <v>0.48165130857685801</v>
      </c>
      <c r="N4634" s="57">
        <f>IF(SetUp!$B$62=0,X4634,(B4634-E4634)*(1-(H4634/SetUp!$B$66/SetUp!$B$56)))</f>
        <v>0</v>
      </c>
      <c r="O4634" s="57">
        <f>K4634*SetUp!$B$65</f>
        <v>0</v>
      </c>
      <c r="P4634" s="57">
        <f>MIN(SetUp!$B$54*L4634^SetUp!$B$51,L4634)</f>
        <v>3.4624489701688458E-3</v>
      </c>
      <c r="Q4634" s="57">
        <f t="shared" si="1126"/>
        <v>8.8965560310957486E-17</v>
      </c>
      <c r="R4634" s="57">
        <f>IF((H4634+N4634-O4634)&gt;SetUp!$B$56,T4633+H4634+N4634-O4634-SetUp!$B$56,T4633)</f>
        <v>0</v>
      </c>
      <c r="S4634" s="57">
        <f>R4634*SetUp!$B$65</f>
        <v>0</v>
      </c>
      <c r="T4634" s="57">
        <f>IF((R4634-S4634)&lt;SetUp!$B$53,R4634-S4634,SetUp!$B$53)</f>
        <v>0</v>
      </c>
      <c r="U4634" s="57">
        <f t="shared" si="1127"/>
        <v>0.48165130857685801</v>
      </c>
      <c r="V4634" s="57">
        <f>(L4634-P4634)/1000*SetUp!$B$13*1000000/SetUp!$B$48</f>
        <v>0.15497379623235033</v>
      </c>
      <c r="W4634" s="57">
        <f t="shared" si="1129"/>
        <v>-6.9388939039072284E-18</v>
      </c>
      <c r="X4634" s="57">
        <f>MAX((SetUp!$B$56*(1-($H4634/SetUp!$B$56)^2)*TANH(($B4634-$D4634)/SetUp!$B$56))/(1+$H4634/SetUp!$B$56*TANH(($B4634-$D4634)/SetUp!$B$56)),0)</f>
        <v>0</v>
      </c>
    </row>
    <row r="4635" spans="1:24" x14ac:dyDescent="0.3">
      <c r="A4635" s="64">
        <v>31297</v>
      </c>
      <c r="B4635" s="57">
        <v>2E-3</v>
      </c>
      <c r="C4635" s="57">
        <v>0.122</v>
      </c>
      <c r="D4635" s="57">
        <v>4.7469999999999999</v>
      </c>
      <c r="E4635" s="57">
        <f t="shared" si="1121"/>
        <v>2E-3</v>
      </c>
      <c r="F4635" s="57">
        <f t="shared" si="1122"/>
        <v>4.7450000000000001</v>
      </c>
      <c r="G4635" s="57">
        <f t="shared" si="1123"/>
        <v>0</v>
      </c>
      <c r="H4635" s="57">
        <f>IF(Q4634&gt;SetUp!$B$56,SetUp!$B$56,Q4634)</f>
        <v>8.8965560310957486E-17</v>
      </c>
      <c r="I4635" s="57">
        <f t="shared" si="1128"/>
        <v>0.48165130857685801</v>
      </c>
      <c r="J4635" s="57">
        <f>MIN(F4635,H4635,(1-EXP(-SetUp!$B$52*H4635/SetUp!$B$56))*F4635)</f>
        <v>0</v>
      </c>
      <c r="K4635" s="57">
        <f t="shared" si="1124"/>
        <v>8.8965560310957486E-17</v>
      </c>
      <c r="L4635" s="57">
        <f>IF(I4635&lt;=0,0,MIN(SetUp!$B$50*I4635^SetUp!$B$55,I4635))</f>
        <v>6.056904953118337E-3</v>
      </c>
      <c r="M4635" s="57">
        <f t="shared" si="1125"/>
        <v>0.47559440362373967</v>
      </c>
      <c r="N4635" s="57">
        <f>IF(SetUp!$B$62=0,X4635,(B4635-E4635)*(1-(H4635/SetUp!$B$66/SetUp!$B$56)))</f>
        <v>0</v>
      </c>
      <c r="O4635" s="57">
        <f>K4635*SetUp!$B$65</f>
        <v>0</v>
      </c>
      <c r="P4635" s="57">
        <f>MIN(SetUp!$B$54*L4635^SetUp!$B$51,L4635)</f>
        <v>3.3907967411763297E-3</v>
      </c>
      <c r="Q4635" s="57">
        <f t="shared" si="1126"/>
        <v>8.8965560310957486E-17</v>
      </c>
      <c r="R4635" s="57">
        <f>IF((H4635+N4635-O4635)&gt;SetUp!$B$56,T4634+H4635+N4635-O4635-SetUp!$B$56,T4634)</f>
        <v>0</v>
      </c>
      <c r="S4635" s="57">
        <f>R4635*SetUp!$B$65</f>
        <v>0</v>
      </c>
      <c r="T4635" s="57">
        <f>IF((R4635-S4635)&lt;SetUp!$B$53,R4635-S4635,SetUp!$B$53)</f>
        <v>0</v>
      </c>
      <c r="U4635" s="57">
        <f t="shared" si="1127"/>
        <v>0.47559440362373967</v>
      </c>
      <c r="V4635" s="57">
        <f>(L4635-P4635)/1000*SetUp!$B$13*1000000/SetUp!$B$48</f>
        <v>0.15164205775325135</v>
      </c>
      <c r="W4635" s="57">
        <f t="shared" si="1129"/>
        <v>0</v>
      </c>
      <c r="X4635" s="57">
        <f>MAX((SetUp!$B$56*(1-($H4635/SetUp!$B$56)^2)*TANH(($B4635-$D4635)/SetUp!$B$56))/(1+$H4635/SetUp!$B$56*TANH(($B4635-$D4635)/SetUp!$B$56)),0)</f>
        <v>0</v>
      </c>
    </row>
    <row r="4636" spans="1:24" x14ac:dyDescent="0.3">
      <c r="A4636" s="64">
        <v>31298</v>
      </c>
      <c r="B4636" s="57">
        <v>0</v>
      </c>
      <c r="C4636" s="57">
        <v>0.122</v>
      </c>
      <c r="D4636" s="57">
        <v>4.7469999999999999</v>
      </c>
      <c r="E4636" s="57">
        <f t="shared" si="1121"/>
        <v>0</v>
      </c>
      <c r="F4636" s="57">
        <f t="shared" si="1122"/>
        <v>4.7469999999999999</v>
      </c>
      <c r="G4636" s="57">
        <f t="shared" si="1123"/>
        <v>0</v>
      </c>
      <c r="H4636" s="57">
        <f>IF(Q4635&gt;SetUp!$B$56,SetUp!$B$56,Q4635)</f>
        <v>8.8965560310957486E-17</v>
      </c>
      <c r="I4636" s="57">
        <f t="shared" si="1128"/>
        <v>0.47559440362373967</v>
      </c>
      <c r="J4636" s="57">
        <f>MIN(F4636,H4636,(1-EXP(-SetUp!$B$52*H4636/SetUp!$B$56))*F4636)</f>
        <v>0</v>
      </c>
      <c r="K4636" s="57">
        <f t="shared" si="1124"/>
        <v>8.8965560310957486E-17</v>
      </c>
      <c r="L4636" s="57">
        <f>IF(I4636&lt;=0,0,MIN(SetUp!$B$50*I4636^SetUp!$B$55,I4636))</f>
        <v>5.9304922636027576E-3</v>
      </c>
      <c r="M4636" s="57">
        <f t="shared" si="1125"/>
        <v>0.46966391136013691</v>
      </c>
      <c r="N4636" s="57">
        <f>IF(SetUp!$B$62=0,X4636,(B4636-E4636)*(1-(H4636/SetUp!$B$66/SetUp!$B$56)))</f>
        <v>0</v>
      </c>
      <c r="O4636" s="57">
        <f>K4636*SetUp!$B$65</f>
        <v>0</v>
      </c>
      <c r="P4636" s="57">
        <f>MIN(SetUp!$B$54*L4636^SetUp!$B$51,L4636)</f>
        <v>3.3212194422920704E-3</v>
      </c>
      <c r="Q4636" s="57">
        <f t="shared" si="1126"/>
        <v>8.8965560310957486E-17</v>
      </c>
      <c r="R4636" s="57">
        <f>IF((H4636+N4636-O4636)&gt;SetUp!$B$56,T4635+H4636+N4636-O4636-SetUp!$B$56,T4635)</f>
        <v>0</v>
      </c>
      <c r="S4636" s="57">
        <f>R4636*SetUp!$B$65</f>
        <v>0</v>
      </c>
      <c r="T4636" s="57">
        <f>IF((R4636-S4636)&lt;SetUp!$B$53,R4636-S4636,SetUp!$B$53)</f>
        <v>0</v>
      </c>
      <c r="U4636" s="57">
        <f t="shared" si="1127"/>
        <v>0.46966391136013691</v>
      </c>
      <c r="V4636" s="57">
        <f>(L4636-P4636)/1000*SetUp!$B$13*1000000/SetUp!$B$48</f>
        <v>0.14840939242108714</v>
      </c>
      <c r="W4636" s="57">
        <f t="shared" si="1129"/>
        <v>0</v>
      </c>
      <c r="X4636" s="57">
        <f>MAX((SetUp!$B$56*(1-($H4636/SetUp!$B$56)^2)*TANH(($B4636-$D4636)/SetUp!$B$56))/(1+$H4636/SetUp!$B$56*TANH(($B4636-$D4636)/SetUp!$B$56)),0)</f>
        <v>0</v>
      </c>
    </row>
    <row r="4637" spans="1:24" x14ac:dyDescent="0.3">
      <c r="A4637" s="64">
        <v>31299</v>
      </c>
      <c r="B4637" s="57">
        <v>0.50600000000000001</v>
      </c>
      <c r="C4637" s="57">
        <v>0.122</v>
      </c>
      <c r="D4637" s="57">
        <v>4.7469999999999999</v>
      </c>
      <c r="E4637" s="57">
        <f t="shared" si="1121"/>
        <v>0.50600000000000001</v>
      </c>
      <c r="F4637" s="57">
        <f t="shared" si="1122"/>
        <v>4.2409999999999997</v>
      </c>
      <c r="G4637" s="57">
        <f t="shared" si="1123"/>
        <v>0</v>
      </c>
      <c r="H4637" s="57">
        <f>IF(Q4636&gt;SetUp!$B$56,SetUp!$B$56,Q4636)</f>
        <v>8.8965560310957486E-17</v>
      </c>
      <c r="I4637" s="57">
        <f t="shared" si="1128"/>
        <v>0.46966391136013691</v>
      </c>
      <c r="J4637" s="57">
        <f>MIN(F4637,H4637,(1-EXP(-SetUp!$B$52*H4637/SetUp!$B$56))*F4637)</f>
        <v>0</v>
      </c>
      <c r="K4637" s="57">
        <f t="shared" si="1124"/>
        <v>8.8965560310957486E-17</v>
      </c>
      <c r="L4637" s="57">
        <f>IF(I4637&lt;=0,0,MIN(SetUp!$B$50*I4637^SetUp!$B$55,I4637))</f>
        <v>5.8077534130857459E-3</v>
      </c>
      <c r="M4637" s="57">
        <f t="shared" si="1125"/>
        <v>0.46385615794705115</v>
      </c>
      <c r="N4637" s="57">
        <f>IF(SetUp!$B$62=0,X4637,(B4637-E4637)*(1-(H4637/SetUp!$B$66/SetUp!$B$56)))</f>
        <v>0</v>
      </c>
      <c r="O4637" s="57">
        <f>K4637*SetUp!$B$65</f>
        <v>0</v>
      </c>
      <c r="P4637" s="57">
        <f>MIN(SetUp!$B$54*L4637^SetUp!$B$51,L4637)</f>
        <v>3.2536400751713899E-3</v>
      </c>
      <c r="Q4637" s="57">
        <f t="shared" si="1126"/>
        <v>8.8965560310957486E-17</v>
      </c>
      <c r="R4637" s="57">
        <f>IF((H4637+N4637-O4637)&gt;SetUp!$B$56,T4636+H4637+N4637-O4637-SetUp!$B$56,T4636)</f>
        <v>0</v>
      </c>
      <c r="S4637" s="57">
        <f>R4637*SetUp!$B$65</f>
        <v>0</v>
      </c>
      <c r="T4637" s="57">
        <f>IF((R4637-S4637)&lt;SetUp!$B$53,R4637-S4637,SetUp!$B$53)</f>
        <v>0</v>
      </c>
      <c r="U4637" s="57">
        <f t="shared" si="1127"/>
        <v>0.46385615794705115</v>
      </c>
      <c r="V4637" s="57">
        <f>(L4637-P4637)/1000*SetUp!$B$13*1000000/SetUp!$B$48</f>
        <v>0.14527204880939135</v>
      </c>
      <c r="W4637" s="57">
        <f t="shared" si="1129"/>
        <v>-6.852157730108388E-17</v>
      </c>
      <c r="X4637" s="57">
        <f>MAX((SetUp!$B$56*(1-($H4637/SetUp!$B$56)^2)*TANH(($B4637-$D4637)/SetUp!$B$56))/(1+$H4637/SetUp!$B$56*TANH(($B4637-$D4637)/SetUp!$B$56)),0)</f>
        <v>0</v>
      </c>
    </row>
    <row r="4638" spans="1:24" x14ac:dyDescent="0.3">
      <c r="A4638" s="64">
        <v>31300</v>
      </c>
      <c r="B4638" s="57">
        <v>0.89500000000000002</v>
      </c>
      <c r="C4638" s="57">
        <v>0.104</v>
      </c>
      <c r="D4638" s="57">
        <v>4.7469999999999999</v>
      </c>
      <c r="E4638" s="57">
        <f t="shared" si="1121"/>
        <v>0.89500000000000002</v>
      </c>
      <c r="F4638" s="57">
        <f t="shared" si="1122"/>
        <v>3.8519999999999999</v>
      </c>
      <c r="G4638" s="57">
        <f t="shared" si="1123"/>
        <v>0</v>
      </c>
      <c r="H4638" s="57">
        <f>IF(Q4637&gt;SetUp!$B$56,SetUp!$B$56,Q4637)</f>
        <v>8.8965560310957486E-17</v>
      </c>
      <c r="I4638" s="57">
        <f t="shared" si="1128"/>
        <v>0.46385615794705115</v>
      </c>
      <c r="J4638" s="57">
        <f>MIN(F4638,H4638,(1-EXP(-SetUp!$B$52*H4638/SetUp!$B$56))*F4638)</f>
        <v>0</v>
      </c>
      <c r="K4638" s="57">
        <f t="shared" si="1124"/>
        <v>8.8965560310957486E-17</v>
      </c>
      <c r="L4638" s="57">
        <f>IF(I4638&lt;=0,0,MIN(SetUp!$B$50*I4638^SetUp!$B$55,I4638))</f>
        <v>5.6885519491499392E-3</v>
      </c>
      <c r="M4638" s="57">
        <f t="shared" si="1125"/>
        <v>0.45816760599790118</v>
      </c>
      <c r="N4638" s="57">
        <f>IF(SetUp!$B$62=0,X4638,(B4638-E4638)*(1-(H4638/SetUp!$B$66/SetUp!$B$56)))</f>
        <v>0</v>
      </c>
      <c r="O4638" s="57">
        <f>K4638*SetUp!$B$65</f>
        <v>0</v>
      </c>
      <c r="P4638" s="57">
        <f>MIN(SetUp!$B$54*L4638^SetUp!$B$51,L4638)</f>
        <v>3.1879851173596424E-3</v>
      </c>
      <c r="Q4638" s="57">
        <f t="shared" si="1126"/>
        <v>8.8965560310957486E-17</v>
      </c>
      <c r="R4638" s="57">
        <f>IF((H4638+N4638-O4638)&gt;SetUp!$B$56,T4637+H4638+N4638-O4638-SetUp!$B$56,T4637)</f>
        <v>0</v>
      </c>
      <c r="S4638" s="57">
        <f>R4638*SetUp!$B$65</f>
        <v>0</v>
      </c>
      <c r="T4638" s="57">
        <f>IF((R4638-S4638)&lt;SetUp!$B$53,R4638-S4638,SetUp!$B$53)</f>
        <v>0</v>
      </c>
      <c r="U4638" s="57">
        <f t="shared" si="1127"/>
        <v>0.45816760599790118</v>
      </c>
      <c r="V4638" s="57">
        <f>(L4638-P4638)/1000*SetUp!$B$13*1000000/SetUp!$B$48</f>
        <v>0.14222644760769262</v>
      </c>
      <c r="W4638" s="57">
        <f t="shared" si="1129"/>
        <v>-2.7755575615628914E-17</v>
      </c>
      <c r="X4638" s="57">
        <f>MAX((SetUp!$B$56*(1-($H4638/SetUp!$B$56)^2)*TANH(($B4638-$D4638)/SetUp!$B$56))/(1+$H4638/SetUp!$B$56*TANH(($B4638-$D4638)/SetUp!$B$56)),0)</f>
        <v>0</v>
      </c>
    </row>
    <row r="4639" spans="1:24" x14ac:dyDescent="0.3">
      <c r="A4639" s="64">
        <v>31301</v>
      </c>
      <c r="B4639" s="57">
        <v>0.57399999999999995</v>
      </c>
      <c r="C4639" s="57">
        <v>0.122</v>
      </c>
      <c r="D4639" s="57">
        <v>4.7469999999999999</v>
      </c>
      <c r="E4639" s="57">
        <f t="shared" si="1121"/>
        <v>0.57399999999999995</v>
      </c>
      <c r="F4639" s="57">
        <f t="shared" si="1122"/>
        <v>4.173</v>
      </c>
      <c r="G4639" s="57">
        <f t="shared" si="1123"/>
        <v>0</v>
      </c>
      <c r="H4639" s="57">
        <f>IF(Q4638&gt;SetUp!$B$56,SetUp!$B$56,Q4638)</f>
        <v>8.8965560310957486E-17</v>
      </c>
      <c r="I4639" s="57">
        <f t="shared" si="1128"/>
        <v>0.45816760599790118</v>
      </c>
      <c r="J4639" s="57">
        <f>MIN(F4639,H4639,(1-EXP(-SetUp!$B$52*H4639/SetUp!$B$56))*F4639)</f>
        <v>0</v>
      </c>
      <c r="K4639" s="57">
        <f t="shared" si="1124"/>
        <v>8.8965560310957486E-17</v>
      </c>
      <c r="L4639" s="57">
        <f>IF(I4639&lt;=0,0,MIN(SetUp!$B$50*I4639^SetUp!$B$55,I4639))</f>
        <v>5.5727575741784238E-3</v>
      </c>
      <c r="M4639" s="57">
        <f t="shared" si="1125"/>
        <v>0.45259484842372277</v>
      </c>
      <c r="N4639" s="57">
        <f>IF(SetUp!$B$62=0,X4639,(B4639-E4639)*(1-(H4639/SetUp!$B$66/SetUp!$B$56)))</f>
        <v>0</v>
      </c>
      <c r="O4639" s="57">
        <f>K4639*SetUp!$B$65</f>
        <v>0</v>
      </c>
      <c r="P4639" s="57">
        <f>MIN(SetUp!$B$54*L4639^SetUp!$B$51,L4639)</f>
        <v>3.124184337868935E-3</v>
      </c>
      <c r="Q4639" s="57">
        <f t="shared" si="1126"/>
        <v>8.8965560310957486E-17</v>
      </c>
      <c r="R4639" s="57">
        <f>IF((H4639+N4639-O4639)&gt;SetUp!$B$56,T4638+H4639+N4639-O4639-SetUp!$B$56,T4638)</f>
        <v>0</v>
      </c>
      <c r="S4639" s="57">
        <f>R4639*SetUp!$B$65</f>
        <v>0</v>
      </c>
      <c r="T4639" s="57">
        <f>IF((R4639-S4639)&lt;SetUp!$B$53,R4639-S4639,SetUp!$B$53)</f>
        <v>0</v>
      </c>
      <c r="U4639" s="57">
        <f t="shared" si="1127"/>
        <v>0.45259484842372277</v>
      </c>
      <c r="V4639" s="57">
        <f>(L4639-P4639)/1000*SetUp!$B$13*1000000/SetUp!$B$48</f>
        <v>0.13926917236530595</v>
      </c>
      <c r="W4639" s="57">
        <f t="shared" si="1129"/>
        <v>1.3010426069826053E-17</v>
      </c>
      <c r="X4639" s="57">
        <f>MAX((SetUp!$B$56*(1-($H4639/SetUp!$B$56)^2)*TANH(($B4639-$D4639)/SetUp!$B$56))/(1+$H4639/SetUp!$B$56*TANH(($B4639-$D4639)/SetUp!$B$56)),0)</f>
        <v>0</v>
      </c>
    </row>
    <row r="4640" spans="1:24" x14ac:dyDescent="0.3">
      <c r="A4640" s="64">
        <v>31302</v>
      </c>
      <c r="B4640" s="57">
        <v>0.59499999999999997</v>
      </c>
      <c r="C4640" s="57">
        <v>0.104</v>
      </c>
      <c r="D4640" s="57">
        <v>4.7469999999999999</v>
      </c>
      <c r="E4640" s="57">
        <f t="shared" si="1121"/>
        <v>0.59499999999999997</v>
      </c>
      <c r="F4640" s="57">
        <f t="shared" si="1122"/>
        <v>4.1520000000000001</v>
      </c>
      <c r="G4640" s="57">
        <f t="shared" si="1123"/>
        <v>0</v>
      </c>
      <c r="H4640" s="57">
        <f>IF(Q4639&gt;SetUp!$B$56,SetUp!$B$56,Q4639)</f>
        <v>8.8965560310957486E-17</v>
      </c>
      <c r="I4640" s="57">
        <f t="shared" si="1128"/>
        <v>0.45259484842372277</v>
      </c>
      <c r="J4640" s="57">
        <f>MIN(F4640,H4640,(1-EXP(-SetUp!$B$52*H4640/SetUp!$B$56))*F4640)</f>
        <v>0</v>
      </c>
      <c r="K4640" s="57">
        <f t="shared" si="1124"/>
        <v>8.8965560310957486E-17</v>
      </c>
      <c r="L4640" s="57">
        <f>IF(I4640&lt;=0,0,MIN(SetUp!$B$50*I4640^SetUp!$B$55,I4640))</f>
        <v>5.4602458194341532E-3</v>
      </c>
      <c r="M4640" s="57">
        <f t="shared" si="1125"/>
        <v>0.44713460260428861</v>
      </c>
      <c r="N4640" s="57">
        <f>IF(SetUp!$B$62=0,X4640,(B4640-E4640)*(1-(H4640/SetUp!$B$66/SetUp!$B$56)))</f>
        <v>0</v>
      </c>
      <c r="O4640" s="57">
        <f>K4640*SetUp!$B$65</f>
        <v>0</v>
      </c>
      <c r="P4640" s="57">
        <f>MIN(SetUp!$B$54*L4640^SetUp!$B$51,L4640)</f>
        <v>3.0621706239779872E-3</v>
      </c>
      <c r="Q4640" s="57">
        <f t="shared" si="1126"/>
        <v>8.8965560310957486E-17</v>
      </c>
      <c r="R4640" s="57">
        <f>IF((H4640+N4640-O4640)&gt;SetUp!$B$56,T4639+H4640+N4640-O4640-SetUp!$B$56,T4639)</f>
        <v>0</v>
      </c>
      <c r="S4640" s="57">
        <f>R4640*SetUp!$B$65</f>
        <v>0</v>
      </c>
      <c r="T4640" s="57">
        <f>IF((R4640-S4640)&lt;SetUp!$B$53,R4640-S4640,SetUp!$B$53)</f>
        <v>0</v>
      </c>
      <c r="U4640" s="57">
        <f t="shared" si="1127"/>
        <v>0.44713460260428861</v>
      </c>
      <c r="V4640" s="57">
        <f>(L4640-P4640)/1000*SetUp!$B$13*1000000/SetUp!$B$48</f>
        <v>0.13639696080494781</v>
      </c>
      <c r="W4640" s="57">
        <f t="shared" si="1129"/>
        <v>-8.6736173798840355E-18</v>
      </c>
      <c r="X4640" s="57">
        <f>MAX((SetUp!$B$56*(1-($H4640/SetUp!$B$56)^2)*TANH(($B4640-$D4640)/SetUp!$B$56))/(1+$H4640/SetUp!$B$56*TANH(($B4640-$D4640)/SetUp!$B$56)),0)</f>
        <v>0</v>
      </c>
    </row>
    <row r="4641" spans="1:24" x14ac:dyDescent="0.3">
      <c r="A4641" s="64">
        <v>31303</v>
      </c>
      <c r="B4641" s="57">
        <v>0</v>
      </c>
      <c r="C4641" s="57">
        <v>8.8999999999999996E-2</v>
      </c>
      <c r="D4641" s="57">
        <v>4.7469999999999999</v>
      </c>
      <c r="E4641" s="57">
        <f t="shared" si="1121"/>
        <v>0</v>
      </c>
      <c r="F4641" s="57">
        <f t="shared" si="1122"/>
        <v>4.7469999999999999</v>
      </c>
      <c r="G4641" s="57">
        <f t="shared" si="1123"/>
        <v>0</v>
      </c>
      <c r="H4641" s="57">
        <f>IF(Q4640&gt;SetUp!$B$56,SetUp!$B$56,Q4640)</f>
        <v>8.8965560310957486E-17</v>
      </c>
      <c r="I4641" s="57">
        <f t="shared" si="1128"/>
        <v>0.44713460260428861</v>
      </c>
      <c r="J4641" s="57">
        <f>MIN(F4641,H4641,(1-EXP(-SetUp!$B$52*H4641/SetUp!$B$56))*F4641)</f>
        <v>0</v>
      </c>
      <c r="K4641" s="57">
        <f t="shared" si="1124"/>
        <v>8.8965560310957486E-17</v>
      </c>
      <c r="L4641" s="57">
        <f>IF(I4641&lt;=0,0,MIN(SetUp!$B$50*I4641^SetUp!$B$55,I4641))</f>
        <v>5.3508977389181787E-3</v>
      </c>
      <c r="M4641" s="57">
        <f t="shared" si="1125"/>
        <v>0.44178370486537044</v>
      </c>
      <c r="N4641" s="57">
        <f>IF(SetUp!$B$62=0,X4641,(B4641-E4641)*(1-(H4641/SetUp!$B$66/SetUp!$B$56)))</f>
        <v>0</v>
      </c>
      <c r="O4641" s="57">
        <f>K4641*SetUp!$B$65</f>
        <v>0</v>
      </c>
      <c r="P4641" s="57">
        <f>MIN(SetUp!$B$54*L4641^SetUp!$B$51,L4641)</f>
        <v>3.0018798184859685E-3</v>
      </c>
      <c r="Q4641" s="57">
        <f t="shared" si="1126"/>
        <v>8.8965560310957486E-17</v>
      </c>
      <c r="R4641" s="57">
        <f>IF((H4641+N4641-O4641)&gt;SetUp!$B$56,T4640+H4641+N4641-O4641-SetUp!$B$56,T4640)</f>
        <v>0</v>
      </c>
      <c r="S4641" s="57">
        <f>R4641*SetUp!$B$65</f>
        <v>0</v>
      </c>
      <c r="T4641" s="57">
        <f>IF((R4641-S4641)&lt;SetUp!$B$53,R4641-S4641,SetUp!$B$53)</f>
        <v>0</v>
      </c>
      <c r="U4641" s="57">
        <f t="shared" si="1127"/>
        <v>0.44178370486537044</v>
      </c>
      <c r="V4641" s="57">
        <f>(L4641-P4641)/1000*SetUp!$B$13*1000000/SetUp!$B$48</f>
        <v>0.13360669666672623</v>
      </c>
      <c r="W4641" s="57">
        <f t="shared" si="1129"/>
        <v>8.6736173798840355E-18</v>
      </c>
      <c r="X4641" s="57">
        <f>MAX((SetUp!$B$56*(1-($H4641/SetUp!$B$56)^2)*TANH(($B4641-$D4641)/SetUp!$B$56))/(1+$H4641/SetUp!$B$56*TANH(($B4641-$D4641)/SetUp!$B$56)),0)</f>
        <v>0</v>
      </c>
    </row>
    <row r="4642" spans="1:24" x14ac:dyDescent="0.3">
      <c r="A4642" s="64">
        <v>31304</v>
      </c>
      <c r="B4642" s="57">
        <v>0.68899999999999995</v>
      </c>
      <c r="C4642" s="57">
        <v>0.104</v>
      </c>
      <c r="D4642" s="57">
        <v>4.7469999999999999</v>
      </c>
      <c r="E4642" s="57">
        <f t="shared" si="1121"/>
        <v>0.68899999999999995</v>
      </c>
      <c r="F4642" s="57">
        <f t="shared" si="1122"/>
        <v>4.0579999999999998</v>
      </c>
      <c r="G4642" s="57">
        <f t="shared" si="1123"/>
        <v>0</v>
      </c>
      <c r="H4642" s="57">
        <f>IF(Q4641&gt;SetUp!$B$56,SetUp!$B$56,Q4641)</f>
        <v>8.8965560310957486E-17</v>
      </c>
      <c r="I4642" s="57">
        <f t="shared" si="1128"/>
        <v>0.44178370486537044</v>
      </c>
      <c r="J4642" s="57">
        <f>MIN(F4642,H4642,(1-EXP(-SetUp!$B$52*H4642/SetUp!$B$56))*F4642)</f>
        <v>0</v>
      </c>
      <c r="K4642" s="57">
        <f t="shared" si="1124"/>
        <v>8.8965560310957486E-17</v>
      </c>
      <c r="L4642" s="57">
        <f>IF(I4642&lt;=0,0,MIN(SetUp!$B$50*I4642^SetUp!$B$55,I4642))</f>
        <v>5.2445996216557191E-3</v>
      </c>
      <c r="M4642" s="57">
        <f t="shared" si="1125"/>
        <v>0.4365391052437147</v>
      </c>
      <c r="N4642" s="57">
        <f>IF(SetUp!$B$62=0,X4642,(B4642-E4642)*(1-(H4642/SetUp!$B$66/SetUp!$B$56)))</f>
        <v>0</v>
      </c>
      <c r="O4642" s="57">
        <f>K4642*SetUp!$B$65</f>
        <v>0</v>
      </c>
      <c r="P4642" s="57">
        <f>MIN(SetUp!$B$54*L4642^SetUp!$B$51,L4642)</f>
        <v>2.9432505667096429E-3</v>
      </c>
      <c r="Q4642" s="57">
        <f t="shared" si="1126"/>
        <v>8.8965560310957486E-17</v>
      </c>
      <c r="R4642" s="57">
        <f>IF((H4642+N4642-O4642)&gt;SetUp!$B$56,T4641+H4642+N4642-O4642-SetUp!$B$56,T4641)</f>
        <v>0</v>
      </c>
      <c r="S4642" s="57">
        <f>R4642*SetUp!$B$65</f>
        <v>0</v>
      </c>
      <c r="T4642" s="57">
        <f>IF((R4642-S4642)&lt;SetUp!$B$53,R4642-S4642,SetUp!$B$53)</f>
        <v>0</v>
      </c>
      <c r="U4642" s="57">
        <f t="shared" si="1127"/>
        <v>0.4365391052437147</v>
      </c>
      <c r="V4642" s="57">
        <f>(L4642-P4642)/1000*SetUp!$B$13*1000000/SetUp!$B$48</f>
        <v>0.13089540204608704</v>
      </c>
      <c r="W4642" s="57">
        <f t="shared" si="1129"/>
        <v>-7.9797279894933126E-17</v>
      </c>
      <c r="X4642" s="57">
        <f>MAX((SetUp!$B$56*(1-($H4642/SetUp!$B$56)^2)*TANH(($B4642-$D4642)/SetUp!$B$56))/(1+$H4642/SetUp!$B$56*TANH(($B4642-$D4642)/SetUp!$B$56)),0)</f>
        <v>0</v>
      </c>
    </row>
    <row r="4643" spans="1:24" x14ac:dyDescent="0.3">
      <c r="A4643" s="64">
        <v>31305</v>
      </c>
      <c r="B4643" s="57">
        <v>2E-3</v>
      </c>
      <c r="C4643" s="57">
        <v>8.8999999999999996E-2</v>
      </c>
      <c r="D4643" s="57">
        <v>4.7469999999999999</v>
      </c>
      <c r="E4643" s="57">
        <f t="shared" si="1121"/>
        <v>2E-3</v>
      </c>
      <c r="F4643" s="57">
        <f t="shared" si="1122"/>
        <v>4.7450000000000001</v>
      </c>
      <c r="G4643" s="57">
        <f t="shared" si="1123"/>
        <v>0</v>
      </c>
      <c r="H4643" s="57">
        <f>IF(Q4642&gt;SetUp!$B$56,SetUp!$B$56,Q4642)</f>
        <v>8.8965560310957486E-17</v>
      </c>
      <c r="I4643" s="57">
        <f t="shared" si="1128"/>
        <v>0.4365391052437147</v>
      </c>
      <c r="J4643" s="57">
        <f>MIN(F4643,H4643,(1-EXP(-SetUp!$B$52*H4643/SetUp!$B$56))*F4643)</f>
        <v>0</v>
      </c>
      <c r="K4643" s="57">
        <f t="shared" si="1124"/>
        <v>8.8965560310957486E-17</v>
      </c>
      <c r="L4643" s="57">
        <f>IF(I4643&lt;=0,0,MIN(SetUp!$B$50*I4643^SetUp!$B$55,I4643))</f>
        <v>5.1412427211615756E-3</v>
      </c>
      <c r="M4643" s="57">
        <f t="shared" si="1125"/>
        <v>0.43139786252255313</v>
      </c>
      <c r="N4643" s="57">
        <f>IF(SetUp!$B$62=0,X4643,(B4643-E4643)*(1-(H4643/SetUp!$B$66/SetUp!$B$56)))</f>
        <v>0</v>
      </c>
      <c r="O4643" s="57">
        <f>K4643*SetUp!$B$65</f>
        <v>0</v>
      </c>
      <c r="P4643" s="57">
        <f>MIN(SetUp!$B$54*L4643^SetUp!$B$51,L4643)</f>
        <v>2.886224172566852E-3</v>
      </c>
      <c r="Q4643" s="57">
        <f t="shared" si="1126"/>
        <v>8.8965560310957486E-17</v>
      </c>
      <c r="R4643" s="57">
        <f>IF((H4643+N4643-O4643)&gt;SetUp!$B$56,T4642+H4643+N4643-O4643-SetUp!$B$56,T4642)</f>
        <v>0</v>
      </c>
      <c r="S4643" s="57">
        <f>R4643*SetUp!$B$65</f>
        <v>0</v>
      </c>
      <c r="T4643" s="57">
        <f>IF((R4643-S4643)&lt;SetUp!$B$53,R4643-S4643,SetUp!$B$53)</f>
        <v>0</v>
      </c>
      <c r="U4643" s="57">
        <f t="shared" si="1127"/>
        <v>0.43139786252255313</v>
      </c>
      <c r="V4643" s="57">
        <f>(L4643-P4643)/1000*SetUp!$B$13*1000000/SetUp!$B$48</f>
        <v>0.1282602301920715</v>
      </c>
      <c r="W4643" s="57">
        <f t="shared" si="1129"/>
        <v>1.0408340855860843E-17</v>
      </c>
      <c r="X4643" s="57">
        <f>MAX((SetUp!$B$56*(1-($H4643/SetUp!$B$56)^2)*TANH(($B4643-$D4643)/SetUp!$B$56))/(1+$H4643/SetUp!$B$56*TANH(($B4643-$D4643)/SetUp!$B$56)),0)</f>
        <v>0</v>
      </c>
    </row>
    <row r="4644" spans="1:24" x14ac:dyDescent="0.3">
      <c r="A4644" s="64">
        <v>31306</v>
      </c>
      <c r="B4644" s="57">
        <v>0</v>
      </c>
      <c r="C4644" s="57">
        <v>8.8999999999999996E-2</v>
      </c>
      <c r="D4644" s="57">
        <v>4.7469999999999999</v>
      </c>
      <c r="E4644" s="57">
        <f t="shared" si="1121"/>
        <v>0</v>
      </c>
      <c r="F4644" s="57">
        <f t="shared" si="1122"/>
        <v>4.7469999999999999</v>
      </c>
      <c r="G4644" s="57">
        <f t="shared" si="1123"/>
        <v>0</v>
      </c>
      <c r="H4644" s="57">
        <f>IF(Q4643&gt;SetUp!$B$56,SetUp!$B$56,Q4643)</f>
        <v>8.8965560310957486E-17</v>
      </c>
      <c r="I4644" s="57">
        <f t="shared" si="1128"/>
        <v>0.43139786252255313</v>
      </c>
      <c r="J4644" s="57">
        <f>MIN(F4644,H4644,(1-EXP(-SetUp!$B$52*H4644/SetUp!$B$56))*F4644)</f>
        <v>0</v>
      </c>
      <c r="K4644" s="57">
        <f t="shared" si="1124"/>
        <v>8.8965560310957486E-17</v>
      </c>
      <c r="L4644" s="57">
        <f>IF(I4644&lt;=0,0,MIN(SetUp!$B$50*I4644^SetUp!$B$55,I4644))</f>
        <v>5.0407230009301869E-3</v>
      </c>
      <c r="M4644" s="57">
        <f t="shared" si="1125"/>
        <v>0.42635713952162296</v>
      </c>
      <c r="N4644" s="57">
        <f>IF(SetUp!$B$62=0,X4644,(B4644-E4644)*(1-(H4644/SetUp!$B$66/SetUp!$B$56)))</f>
        <v>0</v>
      </c>
      <c r="O4644" s="57">
        <f>K4644*SetUp!$B$65</f>
        <v>0</v>
      </c>
      <c r="P4644" s="57">
        <f>MIN(SetUp!$B$54*L4644^SetUp!$B$51,L4644)</f>
        <v>2.8307444631384552E-3</v>
      </c>
      <c r="Q4644" s="57">
        <f t="shared" si="1126"/>
        <v>8.8965560310957486E-17</v>
      </c>
      <c r="R4644" s="57">
        <f>IF((H4644+N4644-O4644)&gt;SetUp!$B$56,T4643+H4644+N4644-O4644-SetUp!$B$56,T4643)</f>
        <v>0</v>
      </c>
      <c r="S4644" s="57">
        <f>R4644*SetUp!$B$65</f>
        <v>0</v>
      </c>
      <c r="T4644" s="57">
        <f>IF((R4644-S4644)&lt;SetUp!$B$53,R4644-S4644,SetUp!$B$53)</f>
        <v>0</v>
      </c>
      <c r="U4644" s="57">
        <f t="shared" si="1127"/>
        <v>0.42635713952162296</v>
      </c>
      <c r="V4644" s="57">
        <f>(L4644-P4644)/1000*SetUp!$B$13*1000000/SetUp!$B$48</f>
        <v>0.12569845873478347</v>
      </c>
      <c r="W4644" s="57">
        <f t="shared" si="1129"/>
        <v>1.7347234759768071E-17</v>
      </c>
      <c r="X4644" s="57">
        <f>MAX((SetUp!$B$56*(1-($H4644/SetUp!$B$56)^2)*TANH(($B4644-$D4644)/SetUp!$B$56))/(1+$H4644/SetUp!$B$56*TANH(($B4644-$D4644)/SetUp!$B$56)),0)</f>
        <v>0</v>
      </c>
    </row>
    <row r="4645" spans="1:24" x14ac:dyDescent="0.3">
      <c r="A4645" s="64">
        <v>31307</v>
      </c>
      <c r="B4645" s="57">
        <v>0</v>
      </c>
      <c r="C4645" s="57">
        <v>7.4999999999999997E-2</v>
      </c>
      <c r="D4645" s="57">
        <v>4.7469999999999999</v>
      </c>
      <c r="E4645" s="57">
        <f t="shared" si="1121"/>
        <v>0</v>
      </c>
      <c r="F4645" s="57">
        <f t="shared" si="1122"/>
        <v>4.7469999999999999</v>
      </c>
      <c r="G4645" s="57">
        <f t="shared" si="1123"/>
        <v>0</v>
      </c>
      <c r="H4645" s="57">
        <f>IF(Q4644&gt;SetUp!$B$56,SetUp!$B$56,Q4644)</f>
        <v>8.8965560310957486E-17</v>
      </c>
      <c r="I4645" s="57">
        <f t="shared" si="1128"/>
        <v>0.42635713952162296</v>
      </c>
      <c r="J4645" s="57">
        <f>MIN(F4645,H4645,(1-EXP(-SetUp!$B$52*H4645/SetUp!$B$56))*F4645)</f>
        <v>0</v>
      </c>
      <c r="K4645" s="57">
        <f t="shared" si="1124"/>
        <v>8.8965560310957486E-17</v>
      </c>
      <c r="L4645" s="57">
        <f>IF(I4645&lt;=0,0,MIN(SetUp!$B$50*I4645^SetUp!$B$55,I4645))</f>
        <v>4.9429408948818551E-3</v>
      </c>
      <c r="M4645" s="57">
        <f t="shared" si="1125"/>
        <v>0.42141419862674112</v>
      </c>
      <c r="N4645" s="57">
        <f>IF(SetUp!$B$62=0,X4645,(B4645-E4645)*(1-(H4645/SetUp!$B$66/SetUp!$B$56)))</f>
        <v>0</v>
      </c>
      <c r="O4645" s="57">
        <f>K4645*SetUp!$B$65</f>
        <v>0</v>
      </c>
      <c r="P4645" s="57">
        <f>MIN(SetUp!$B$54*L4645^SetUp!$B$51,L4645)</f>
        <v>2.7767576611461421E-3</v>
      </c>
      <c r="Q4645" s="57">
        <f t="shared" si="1126"/>
        <v>8.8965560310957486E-17</v>
      </c>
      <c r="R4645" s="57">
        <f>IF((H4645+N4645-O4645)&gt;SetUp!$B$56,T4644+H4645+N4645-O4645-SetUp!$B$56,T4644)</f>
        <v>0</v>
      </c>
      <c r="S4645" s="57">
        <f>R4645*SetUp!$B$65</f>
        <v>0</v>
      </c>
      <c r="T4645" s="57">
        <f>IF((R4645-S4645)&lt;SetUp!$B$53,R4645-S4645,SetUp!$B$53)</f>
        <v>0</v>
      </c>
      <c r="U4645" s="57">
        <f t="shared" si="1127"/>
        <v>0.42141419862674112</v>
      </c>
      <c r="V4645" s="57">
        <f>(L4645-P4645)/1000*SetUp!$B$13*1000000/SetUp!$B$48</f>
        <v>0.12320748331329205</v>
      </c>
      <c r="W4645" s="57">
        <f t="shared" si="1129"/>
        <v>1.3010426069826053E-17</v>
      </c>
      <c r="X4645" s="57">
        <f>MAX((SetUp!$B$56*(1-($H4645/SetUp!$B$56)^2)*TANH(($B4645-$D4645)/SetUp!$B$56))/(1+$H4645/SetUp!$B$56*TANH(($B4645-$D4645)/SetUp!$B$56)),0)</f>
        <v>0</v>
      </c>
    </row>
    <row r="4646" spans="1:24" x14ac:dyDescent="0.3">
      <c r="A4646" s="64">
        <v>31308</v>
      </c>
      <c r="B4646" s="57">
        <v>1.0999999999999999E-2</v>
      </c>
      <c r="C4646" s="57">
        <v>7.0000000000000007E-2</v>
      </c>
      <c r="D4646" s="57">
        <v>4.7469999999999999</v>
      </c>
      <c r="E4646" s="57">
        <f t="shared" si="1121"/>
        <v>1.0999999999999999E-2</v>
      </c>
      <c r="F4646" s="57">
        <f t="shared" si="1122"/>
        <v>4.7359999999999998</v>
      </c>
      <c r="G4646" s="57">
        <f t="shared" si="1123"/>
        <v>0</v>
      </c>
      <c r="H4646" s="57">
        <f>IF(Q4645&gt;SetUp!$B$56,SetUp!$B$56,Q4645)</f>
        <v>8.8965560310957486E-17</v>
      </c>
      <c r="I4646" s="57">
        <f t="shared" si="1128"/>
        <v>0.42141419862674112</v>
      </c>
      <c r="J4646" s="57">
        <f>MIN(F4646,H4646,(1-EXP(-SetUp!$B$52*H4646/SetUp!$B$56))*F4646)</f>
        <v>0</v>
      </c>
      <c r="K4646" s="57">
        <f t="shared" si="1124"/>
        <v>8.8965560310957486E-17</v>
      </c>
      <c r="L4646" s="57">
        <f>IF(I4646&lt;=0,0,MIN(SetUp!$B$50*I4646^SetUp!$B$55,I4646))</f>
        <v>4.8478010817756857E-3</v>
      </c>
      <c r="M4646" s="57">
        <f t="shared" si="1125"/>
        <v>0.41656639754496544</v>
      </c>
      <c r="N4646" s="57">
        <f>IF(SetUp!$B$62=0,X4646,(B4646-E4646)*(1-(H4646/SetUp!$B$66/SetUp!$B$56)))</f>
        <v>0</v>
      </c>
      <c r="O4646" s="57">
        <f>K4646*SetUp!$B$65</f>
        <v>0</v>
      </c>
      <c r="P4646" s="57">
        <f>MIN(SetUp!$B$54*L4646^SetUp!$B$51,L4646)</f>
        <v>2.7242122648248844E-3</v>
      </c>
      <c r="Q4646" s="57">
        <f t="shared" si="1126"/>
        <v>8.8965560310957486E-17</v>
      </c>
      <c r="R4646" s="57">
        <f>IF((H4646+N4646-O4646)&gt;SetUp!$B$56,T4645+H4646+N4646-O4646-SetUp!$B$56,T4645)</f>
        <v>0</v>
      </c>
      <c r="S4646" s="57">
        <f>R4646*SetUp!$B$65</f>
        <v>0</v>
      </c>
      <c r="T4646" s="57">
        <f>IF((R4646-S4646)&lt;SetUp!$B$53,R4646-S4646,SetUp!$B$53)</f>
        <v>0</v>
      </c>
      <c r="U4646" s="57">
        <f t="shared" si="1127"/>
        <v>0.41656639754496544</v>
      </c>
      <c r="V4646" s="57">
        <f>(L4646-P4646)/1000*SetUp!$B$13*1000000/SetUp!$B$48</f>
        <v>0.12078481157733918</v>
      </c>
      <c r="W4646" s="57">
        <f t="shared" si="1129"/>
        <v>0</v>
      </c>
      <c r="X4646" s="57">
        <f>MAX((SetUp!$B$56*(1-($H4646/SetUp!$B$56)^2)*TANH(($B4646-$D4646)/SetUp!$B$56))/(1+$H4646/SetUp!$B$56*TANH(($B4646-$D4646)/SetUp!$B$56)),0)</f>
        <v>0</v>
      </c>
    </row>
    <row r="4647" spans="1:24" x14ac:dyDescent="0.3">
      <c r="A4647" s="64">
        <v>31309</v>
      </c>
      <c r="B4647" s="57">
        <v>2E-3</v>
      </c>
      <c r="C4647" s="57">
        <v>6.3E-2</v>
      </c>
      <c r="D4647" s="57">
        <v>4.7469999999999999</v>
      </c>
      <c r="E4647" s="57">
        <f t="shared" si="1121"/>
        <v>2E-3</v>
      </c>
      <c r="F4647" s="57">
        <f t="shared" si="1122"/>
        <v>4.7450000000000001</v>
      </c>
      <c r="G4647" s="57">
        <f t="shared" si="1123"/>
        <v>0</v>
      </c>
      <c r="H4647" s="57">
        <f>IF(Q4646&gt;SetUp!$B$56,SetUp!$B$56,Q4646)</f>
        <v>8.8965560310957486E-17</v>
      </c>
      <c r="I4647" s="57">
        <f t="shared" si="1128"/>
        <v>0.41656639754496544</v>
      </c>
      <c r="J4647" s="57">
        <f>MIN(F4647,H4647,(1-EXP(-SetUp!$B$52*H4647/SetUp!$B$56))*F4647)</f>
        <v>0</v>
      </c>
      <c r="K4647" s="57">
        <f t="shared" si="1124"/>
        <v>8.8965560310957486E-17</v>
      </c>
      <c r="L4647" s="57">
        <f>IF(I4647&lt;=0,0,MIN(SetUp!$B$50*I4647^SetUp!$B$55,I4647))</f>
        <v>4.7552122726725269E-3</v>
      </c>
      <c r="M4647" s="57">
        <f t="shared" si="1125"/>
        <v>0.41181118527229293</v>
      </c>
      <c r="N4647" s="57">
        <f>IF(SetUp!$B$62=0,X4647,(B4647-E4647)*(1-(H4647/SetUp!$B$66/SetUp!$B$56)))</f>
        <v>0</v>
      </c>
      <c r="O4647" s="57">
        <f>K4647*SetUp!$B$65</f>
        <v>0</v>
      </c>
      <c r="P4647" s="57">
        <f>MIN(SetUp!$B$54*L4647^SetUp!$B$51,L4647)</f>
        <v>2.6730589347069714E-3</v>
      </c>
      <c r="Q4647" s="57">
        <f t="shared" si="1126"/>
        <v>8.8965560310957486E-17</v>
      </c>
      <c r="R4647" s="57">
        <f>IF((H4647+N4647-O4647)&gt;SetUp!$B$56,T4646+H4647+N4647-O4647-SetUp!$B$56,T4646)</f>
        <v>0</v>
      </c>
      <c r="S4647" s="57">
        <f>R4647*SetUp!$B$65</f>
        <v>0</v>
      </c>
      <c r="T4647" s="57">
        <f>IF((R4647-S4647)&lt;SetUp!$B$53,R4647-S4647,SetUp!$B$53)</f>
        <v>0</v>
      </c>
      <c r="U4647" s="57">
        <f t="shared" si="1127"/>
        <v>0.41181118527229293</v>
      </c>
      <c r="V4647" s="57">
        <f>(L4647-P4647)/1000*SetUp!$B$13*1000000/SetUp!$B$48</f>
        <v>0.11842805753818585</v>
      </c>
      <c r="W4647" s="57">
        <f t="shared" si="1129"/>
        <v>2.2551405187698492E-17</v>
      </c>
      <c r="X4647" s="57">
        <f>MAX((SetUp!$B$56*(1-($H4647/SetUp!$B$56)^2)*TANH(($B4647-$D4647)/SetUp!$B$56))/(1+$H4647/SetUp!$B$56*TANH(($B4647-$D4647)/SetUp!$B$56)),0)</f>
        <v>0</v>
      </c>
    </row>
    <row r="4648" spans="1:24" x14ac:dyDescent="0.3">
      <c r="A4648" s="64">
        <v>31310</v>
      </c>
      <c r="B4648" s="57">
        <v>1.9E-2</v>
      </c>
      <c r="C4648" s="57">
        <v>0</v>
      </c>
      <c r="D4648" s="57">
        <v>4.7469999999999999</v>
      </c>
      <c r="E4648" s="57">
        <f t="shared" si="1121"/>
        <v>1.9E-2</v>
      </c>
      <c r="F4648" s="57">
        <f t="shared" si="1122"/>
        <v>4.7279999999999998</v>
      </c>
      <c r="G4648" s="57">
        <f t="shared" si="1123"/>
        <v>0</v>
      </c>
      <c r="H4648" s="57">
        <f>IF(Q4647&gt;SetUp!$B$56,SetUp!$B$56,Q4647)</f>
        <v>8.8965560310957486E-17</v>
      </c>
      <c r="I4648" s="57">
        <f t="shared" si="1128"/>
        <v>0.41181118527229293</v>
      </c>
      <c r="J4648" s="57">
        <f>MIN(F4648,H4648,(1-EXP(-SetUp!$B$52*H4648/SetUp!$B$56))*F4648)</f>
        <v>0</v>
      </c>
      <c r="K4648" s="57">
        <f t="shared" si="1124"/>
        <v>8.8965560310957486E-17</v>
      </c>
      <c r="L4648" s="57">
        <f>IF(I4648&lt;=0,0,MIN(SetUp!$B$50*I4648^SetUp!$B$55,I4648))</f>
        <v>4.6650870105978976E-3</v>
      </c>
      <c r="M4648" s="57">
        <f t="shared" si="1125"/>
        <v>0.40714609826169501</v>
      </c>
      <c r="N4648" s="57">
        <f>IF(SetUp!$B$62=0,X4648,(B4648-E4648)*(1-(H4648/SetUp!$B$66/SetUp!$B$56)))</f>
        <v>0</v>
      </c>
      <c r="O4648" s="57">
        <f>K4648*SetUp!$B$65</f>
        <v>0</v>
      </c>
      <c r="P4648" s="57">
        <f>MIN(SetUp!$B$54*L4648^SetUp!$B$51,L4648)</f>
        <v>2.6232503868696055E-3</v>
      </c>
      <c r="Q4648" s="57">
        <f t="shared" si="1126"/>
        <v>8.8965560310957486E-17</v>
      </c>
      <c r="R4648" s="57">
        <f>IF((H4648+N4648-O4648)&gt;SetUp!$B$56,T4647+H4648+N4648-O4648-SetUp!$B$56,T4647)</f>
        <v>0</v>
      </c>
      <c r="S4648" s="57">
        <f>R4648*SetUp!$B$65</f>
        <v>0</v>
      </c>
      <c r="T4648" s="57">
        <f>IF((R4648-S4648)&lt;SetUp!$B$53,R4648-S4648,SetUp!$B$53)</f>
        <v>0</v>
      </c>
      <c r="U4648" s="57">
        <f t="shared" si="1127"/>
        <v>0.40714609826169501</v>
      </c>
      <c r="V4648" s="57">
        <f>(L4648-P4648)/1000*SetUp!$B$13*1000000/SetUp!$B$48</f>
        <v>0.11613493624573271</v>
      </c>
      <c r="W4648" s="57">
        <f t="shared" si="1129"/>
        <v>-2.6020852139652106E-17</v>
      </c>
      <c r="X4648" s="57">
        <f>MAX((SetUp!$B$56*(1-($H4648/SetUp!$B$56)^2)*TANH(($B4648-$D4648)/SetUp!$B$56))/(1+$H4648/SetUp!$B$56*TANH(($B4648-$D4648)/SetUp!$B$56)),0)</f>
        <v>0</v>
      </c>
    </row>
    <row r="4649" spans="1:24" x14ac:dyDescent="0.3">
      <c r="A4649" s="64">
        <v>31311</v>
      </c>
      <c r="B4649" s="57">
        <v>0</v>
      </c>
      <c r="C4649" s="57">
        <v>0</v>
      </c>
      <c r="D4649" s="57">
        <v>4.7469999999999999</v>
      </c>
      <c r="E4649" s="57">
        <f t="shared" si="1121"/>
        <v>0</v>
      </c>
      <c r="F4649" s="57">
        <f t="shared" si="1122"/>
        <v>4.7469999999999999</v>
      </c>
      <c r="G4649" s="57">
        <f t="shared" si="1123"/>
        <v>0</v>
      </c>
      <c r="H4649" s="57">
        <f>IF(Q4648&gt;SetUp!$B$56,SetUp!$B$56,Q4648)</f>
        <v>8.8965560310957486E-17</v>
      </c>
      <c r="I4649" s="57">
        <f t="shared" si="1128"/>
        <v>0.40714609826169501</v>
      </c>
      <c r="J4649" s="57">
        <f>MIN(F4649,H4649,(1-EXP(-SetUp!$B$52*H4649/SetUp!$B$56))*F4649)</f>
        <v>0</v>
      </c>
      <c r="K4649" s="57">
        <f t="shared" si="1124"/>
        <v>8.8965560310957486E-17</v>
      </c>
      <c r="L4649" s="57">
        <f>IF(I4649&lt;=0,0,MIN(SetUp!$B$50*I4649^SetUp!$B$55,I4649))</f>
        <v>4.577341481616432E-3</v>
      </c>
      <c r="M4649" s="57">
        <f t="shared" si="1125"/>
        <v>0.40256875678007858</v>
      </c>
      <c r="N4649" s="57">
        <f>IF(SetUp!$B$62=0,X4649,(B4649-E4649)*(1-(H4649/SetUp!$B$66/SetUp!$B$56)))</f>
        <v>0</v>
      </c>
      <c r="O4649" s="57">
        <f>K4649*SetUp!$B$65</f>
        <v>0</v>
      </c>
      <c r="P4649" s="57">
        <f>MIN(SetUp!$B$54*L4649^SetUp!$B$51,L4649)</f>
        <v>2.5747412922302857E-3</v>
      </c>
      <c r="Q4649" s="57">
        <f t="shared" si="1126"/>
        <v>8.8965560310957486E-17</v>
      </c>
      <c r="R4649" s="57">
        <f>IF((H4649+N4649-O4649)&gt;SetUp!$B$56,T4648+H4649+N4649-O4649-SetUp!$B$56,T4648)</f>
        <v>0</v>
      </c>
      <c r="S4649" s="57">
        <f>R4649*SetUp!$B$65</f>
        <v>0</v>
      </c>
      <c r="T4649" s="57">
        <f>IF((R4649-S4649)&lt;SetUp!$B$53,R4649-S4649,SetUp!$B$53)</f>
        <v>0</v>
      </c>
      <c r="U4649" s="57">
        <f t="shared" si="1127"/>
        <v>0.40256875678007858</v>
      </c>
      <c r="V4649" s="57">
        <f>(L4649-P4649)/1000*SetUp!$B$13*1000000/SetUp!$B$48</f>
        <v>0.11390325877071775</v>
      </c>
      <c r="W4649" s="57">
        <f t="shared" si="1129"/>
        <v>0</v>
      </c>
      <c r="X4649" s="57">
        <f>MAX((SetUp!$B$56*(1-($H4649/SetUp!$B$56)^2)*TANH(($B4649-$D4649)/SetUp!$B$56))/(1+$H4649/SetUp!$B$56*TANH(($B4649-$D4649)/SetUp!$B$56)),0)</f>
        <v>0</v>
      </c>
    </row>
    <row r="4650" spans="1:24" x14ac:dyDescent="0.3">
      <c r="A4650" s="64">
        <v>31312</v>
      </c>
      <c r="B4650" s="57">
        <v>2E-3</v>
      </c>
      <c r="C4650" s="57">
        <v>0</v>
      </c>
      <c r="D4650" s="57">
        <v>4.7469999999999999</v>
      </c>
      <c r="E4650" s="57">
        <f t="shared" si="1121"/>
        <v>2E-3</v>
      </c>
      <c r="F4650" s="57">
        <f t="shared" si="1122"/>
        <v>4.7450000000000001</v>
      </c>
      <c r="G4650" s="57">
        <f t="shared" si="1123"/>
        <v>0</v>
      </c>
      <c r="H4650" s="57">
        <f>IF(Q4649&gt;SetUp!$B$56,SetUp!$B$56,Q4649)</f>
        <v>8.8965560310957486E-17</v>
      </c>
      <c r="I4650" s="57">
        <f t="shared" si="1128"/>
        <v>0.40256875678007858</v>
      </c>
      <c r="J4650" s="57">
        <f>MIN(F4650,H4650,(1-EXP(-SetUp!$B$52*H4650/SetUp!$B$56))*F4650)</f>
        <v>0</v>
      </c>
      <c r="K4650" s="57">
        <f t="shared" si="1124"/>
        <v>8.8965560310957486E-17</v>
      </c>
      <c r="L4650" s="57">
        <f>IF(I4650&lt;=0,0,MIN(SetUp!$B$50*I4650^SetUp!$B$55,I4650))</f>
        <v>4.4918953365859372E-3</v>
      </c>
      <c r="M4650" s="57">
        <f t="shared" si="1125"/>
        <v>0.39807686144349264</v>
      </c>
      <c r="N4650" s="57">
        <f>IF(SetUp!$B$62=0,X4650,(B4650-E4650)*(1-(H4650/SetUp!$B$66/SetUp!$B$56)))</f>
        <v>0</v>
      </c>
      <c r="O4650" s="57">
        <f>K4650*SetUp!$B$65</f>
        <v>0</v>
      </c>
      <c r="P4650" s="57">
        <f>MIN(SetUp!$B$54*L4650^SetUp!$B$51,L4650)</f>
        <v>2.5274881815039708E-3</v>
      </c>
      <c r="Q4650" s="57">
        <f t="shared" si="1126"/>
        <v>8.8965560310957486E-17</v>
      </c>
      <c r="R4650" s="57">
        <f>IF((H4650+N4650-O4650)&gt;SetUp!$B$56,T4649+H4650+N4650-O4650-SetUp!$B$56,T4649)</f>
        <v>0</v>
      </c>
      <c r="S4650" s="57">
        <f>R4650*SetUp!$B$65</f>
        <v>0</v>
      </c>
      <c r="T4650" s="57">
        <f>IF((R4650-S4650)&lt;SetUp!$B$53,R4650-S4650,SetUp!$B$53)</f>
        <v>0</v>
      </c>
      <c r="U4650" s="57">
        <f t="shared" si="1127"/>
        <v>0.39807686144349264</v>
      </c>
      <c r="V4650" s="57">
        <f>(L4650-P4650)/1000*SetUp!$B$13*1000000/SetUp!$B$48</f>
        <v>0.11173092747231646</v>
      </c>
      <c r="W4650" s="57">
        <f t="shared" si="1129"/>
        <v>-1.214306433183765E-17</v>
      </c>
      <c r="X4650" s="57">
        <f>MAX((SetUp!$B$56*(1-($H4650/SetUp!$B$56)^2)*TANH(($B4650-$D4650)/SetUp!$B$56))/(1+$H4650/SetUp!$B$56*TANH(($B4650-$D4650)/SetUp!$B$56)),0)</f>
        <v>0</v>
      </c>
    </row>
    <row r="4651" spans="1:24" x14ac:dyDescent="0.3">
      <c r="A4651" s="64">
        <v>31313</v>
      </c>
      <c r="B4651" s="57">
        <v>0.107</v>
      </c>
      <c r="C4651" s="57">
        <v>0</v>
      </c>
      <c r="D4651" s="57">
        <v>4.7469999999999999</v>
      </c>
      <c r="E4651" s="57">
        <f t="shared" si="1121"/>
        <v>0.107</v>
      </c>
      <c r="F4651" s="57">
        <f t="shared" si="1122"/>
        <v>4.6399999999999997</v>
      </c>
      <c r="G4651" s="57">
        <f t="shared" si="1123"/>
        <v>0</v>
      </c>
      <c r="H4651" s="57">
        <f>IF(Q4650&gt;SetUp!$B$56,SetUp!$B$56,Q4650)</f>
        <v>8.8965560310957486E-17</v>
      </c>
      <c r="I4651" s="57">
        <f t="shared" si="1128"/>
        <v>0.39807686144349264</v>
      </c>
      <c r="J4651" s="57">
        <f>MIN(F4651,H4651,(1-EXP(-SetUp!$B$52*H4651/SetUp!$B$56))*F4651)</f>
        <v>0</v>
      </c>
      <c r="K4651" s="57">
        <f t="shared" si="1124"/>
        <v>8.8965560310957486E-17</v>
      </c>
      <c r="L4651" s="57">
        <f>IF(I4651&lt;=0,0,MIN(SetUp!$B$50*I4651^SetUp!$B$55,I4651))</f>
        <v>4.4086715229112493E-3</v>
      </c>
      <c r="M4651" s="57">
        <f t="shared" si="1125"/>
        <v>0.39366818992058139</v>
      </c>
      <c r="N4651" s="57">
        <f>IF(SetUp!$B$62=0,X4651,(B4651-E4651)*(1-(H4651/SetUp!$B$66/SetUp!$B$56)))</f>
        <v>0</v>
      </c>
      <c r="O4651" s="57">
        <f>K4651*SetUp!$B$65</f>
        <v>0</v>
      </c>
      <c r="P4651" s="57">
        <f>MIN(SetUp!$B$54*L4651^SetUp!$B$51,L4651)</f>
        <v>2.481449355463274E-3</v>
      </c>
      <c r="Q4651" s="57">
        <f t="shared" si="1126"/>
        <v>8.8965560310957486E-17</v>
      </c>
      <c r="R4651" s="57">
        <f>IF((H4651+N4651-O4651)&gt;SetUp!$B$56,T4650+H4651+N4651-O4651-SetUp!$B$56,T4650)</f>
        <v>0</v>
      </c>
      <c r="S4651" s="57">
        <f>R4651*SetUp!$B$65</f>
        <v>0</v>
      </c>
      <c r="T4651" s="57">
        <f>IF((R4651-S4651)&lt;SetUp!$B$53,R4651-S4651,SetUp!$B$53)</f>
        <v>0</v>
      </c>
      <c r="U4651" s="57">
        <f t="shared" si="1127"/>
        <v>0.39366818992058139</v>
      </c>
      <c r="V4651" s="57">
        <f>(L4651-P4651)/1000*SetUp!$B$13*1000000/SetUp!$B$48</f>
        <v>0.10961593153288296</v>
      </c>
      <c r="W4651" s="57">
        <f t="shared" si="1129"/>
        <v>0</v>
      </c>
      <c r="X4651" s="57">
        <f>MAX((SetUp!$B$56*(1-($H4651/SetUp!$B$56)^2)*TANH(($B4651-$D4651)/SetUp!$B$56))/(1+$H4651/SetUp!$B$56*TANH(($B4651-$D4651)/SetUp!$B$56)),0)</f>
        <v>0</v>
      </c>
    </row>
    <row r="4652" spans="1:24" x14ac:dyDescent="0.3">
      <c r="A4652" s="64">
        <v>31314</v>
      </c>
      <c r="B4652" s="57">
        <v>0.01</v>
      </c>
      <c r="C4652" s="57">
        <v>0</v>
      </c>
      <c r="D4652" s="57">
        <v>4.7469999999999999</v>
      </c>
      <c r="E4652" s="57">
        <f t="shared" si="1121"/>
        <v>0.01</v>
      </c>
      <c r="F4652" s="57">
        <f t="shared" si="1122"/>
        <v>4.7370000000000001</v>
      </c>
      <c r="G4652" s="57">
        <f t="shared" si="1123"/>
        <v>0</v>
      </c>
      <c r="H4652" s="57">
        <f>IF(Q4651&gt;SetUp!$B$56,SetUp!$B$56,Q4651)</f>
        <v>8.8965560310957486E-17</v>
      </c>
      <c r="I4652" s="57">
        <f t="shared" si="1128"/>
        <v>0.39366818992058139</v>
      </c>
      <c r="J4652" s="57">
        <f>MIN(F4652,H4652,(1-EXP(-SetUp!$B$52*H4652/SetUp!$B$56))*F4652)</f>
        <v>0</v>
      </c>
      <c r="K4652" s="57">
        <f t="shared" si="1124"/>
        <v>8.8965560310957486E-17</v>
      </c>
      <c r="L4652" s="57">
        <f>IF(I4652&lt;=0,0,MIN(SetUp!$B$50*I4652^SetUp!$B$55,I4652))</f>
        <v>4.3275961256661419E-3</v>
      </c>
      <c r="M4652" s="57">
        <f t="shared" si="1125"/>
        <v>0.38934059379491526</v>
      </c>
      <c r="N4652" s="57">
        <f>IF(SetUp!$B$62=0,X4652,(B4652-E4652)*(1-(H4652/SetUp!$B$66/SetUp!$B$56)))</f>
        <v>0</v>
      </c>
      <c r="O4652" s="57">
        <f>K4652*SetUp!$B$65</f>
        <v>0</v>
      </c>
      <c r="P4652" s="57">
        <f>MIN(SetUp!$B$54*L4652^SetUp!$B$51,L4652)</f>
        <v>2.4365848001683204E-3</v>
      </c>
      <c r="Q4652" s="57">
        <f t="shared" si="1126"/>
        <v>8.8965560310957486E-17</v>
      </c>
      <c r="R4652" s="57">
        <f>IF((H4652+N4652-O4652)&gt;SetUp!$B$56,T4651+H4652+N4652-O4652-SetUp!$B$56,T4651)</f>
        <v>0</v>
      </c>
      <c r="S4652" s="57">
        <f>R4652*SetUp!$B$65</f>
        <v>0</v>
      </c>
      <c r="T4652" s="57">
        <f>IF((R4652-S4652)&lt;SetUp!$B$53,R4652-S4652,SetUp!$B$53)</f>
        <v>0</v>
      </c>
      <c r="U4652" s="57">
        <f t="shared" si="1127"/>
        <v>0.38934059379491526</v>
      </c>
      <c r="V4652" s="57">
        <f>(L4652-P4652)/1000*SetUp!$B$13*1000000/SetUp!$B$48</f>
        <v>0.10755634274286181</v>
      </c>
      <c r="W4652" s="57">
        <f t="shared" si="1129"/>
        <v>8.6736173798840355E-18</v>
      </c>
      <c r="X4652" s="57">
        <f>MAX((SetUp!$B$56*(1-($H4652/SetUp!$B$56)^2)*TANH(($B4652-$D4652)/SetUp!$B$56))/(1+$H4652/SetUp!$B$56*TANH(($B4652-$D4652)/SetUp!$B$56)),0)</f>
        <v>0</v>
      </c>
    </row>
    <row r="4653" spans="1:24" x14ac:dyDescent="0.3">
      <c r="A4653" s="64">
        <v>31315</v>
      </c>
      <c r="B4653" s="57">
        <v>0.14399999999999999</v>
      </c>
      <c r="C4653" s="57">
        <v>0</v>
      </c>
      <c r="D4653" s="57">
        <v>4.7469999999999999</v>
      </c>
      <c r="E4653" s="57">
        <f t="shared" si="1121"/>
        <v>0.14399999999999999</v>
      </c>
      <c r="F4653" s="57">
        <f t="shared" si="1122"/>
        <v>4.6029999999999998</v>
      </c>
      <c r="G4653" s="57">
        <f t="shared" si="1123"/>
        <v>0</v>
      </c>
      <c r="H4653" s="57">
        <f>IF(Q4652&gt;SetUp!$B$56,SetUp!$B$56,Q4652)</f>
        <v>8.8965560310957486E-17</v>
      </c>
      <c r="I4653" s="57">
        <f t="shared" si="1128"/>
        <v>0.38934059379491526</v>
      </c>
      <c r="J4653" s="57">
        <f>MIN(F4653,H4653,(1-EXP(-SetUp!$B$52*H4653/SetUp!$B$56))*F4653)</f>
        <v>0</v>
      </c>
      <c r="K4653" s="57">
        <f t="shared" si="1124"/>
        <v>8.8965560310957486E-17</v>
      </c>
      <c r="L4653" s="57">
        <f>IF(I4653&lt;=0,0,MIN(SetUp!$B$50*I4653^SetUp!$B$55,I4653))</f>
        <v>4.2485982174958739E-3</v>
      </c>
      <c r="M4653" s="57">
        <f t="shared" si="1125"/>
        <v>0.38509199557741941</v>
      </c>
      <c r="N4653" s="57">
        <f>IF(SetUp!$B$62=0,X4653,(B4653-E4653)*(1-(H4653/SetUp!$B$66/SetUp!$B$56)))</f>
        <v>0</v>
      </c>
      <c r="O4653" s="57">
        <f>K4653*SetUp!$B$65</f>
        <v>0</v>
      </c>
      <c r="P4653" s="57">
        <f>MIN(SetUp!$B$54*L4653^SetUp!$B$51,L4653)</f>
        <v>2.3928561068561009E-3</v>
      </c>
      <c r="Q4653" s="57">
        <f t="shared" si="1126"/>
        <v>8.8965560310957486E-17</v>
      </c>
      <c r="R4653" s="57">
        <f>IF((H4653+N4653-O4653)&gt;SetUp!$B$56,T4652+H4653+N4653-O4653-SetUp!$B$56,T4652)</f>
        <v>0</v>
      </c>
      <c r="S4653" s="57">
        <f>R4653*SetUp!$B$65</f>
        <v>0</v>
      </c>
      <c r="T4653" s="57">
        <f>IF((R4653-S4653)&lt;SetUp!$B$53,R4653-S4653,SetUp!$B$53)</f>
        <v>0</v>
      </c>
      <c r="U4653" s="57">
        <f t="shared" si="1127"/>
        <v>0.38509199557741941</v>
      </c>
      <c r="V4653" s="57">
        <f>(L4653-P4653)/1000*SetUp!$B$13*1000000/SetUp!$B$48</f>
        <v>0.10555031152010051</v>
      </c>
      <c r="W4653" s="57">
        <f t="shared" si="1129"/>
        <v>2.688821387764051E-17</v>
      </c>
      <c r="X4653" s="57">
        <f>MAX((SetUp!$B$56*(1-($H4653/SetUp!$B$56)^2)*TANH(($B4653-$D4653)/SetUp!$B$56))/(1+$H4653/SetUp!$B$56*TANH(($B4653-$D4653)/SetUp!$B$56)),0)</f>
        <v>0</v>
      </c>
    </row>
    <row r="4654" spans="1:24" x14ac:dyDescent="0.3">
      <c r="A4654" s="64">
        <v>31316</v>
      </c>
      <c r="B4654" s="57">
        <v>0.13900000000000001</v>
      </c>
      <c r="C4654" s="57">
        <v>0</v>
      </c>
      <c r="D4654" s="57">
        <v>4.7469999999999999</v>
      </c>
      <c r="E4654" s="57">
        <f t="shared" si="1121"/>
        <v>0.13900000000000001</v>
      </c>
      <c r="F4654" s="57">
        <f t="shared" si="1122"/>
        <v>4.6079999999999997</v>
      </c>
      <c r="G4654" s="57">
        <f t="shared" si="1123"/>
        <v>0</v>
      </c>
      <c r="H4654" s="57">
        <f>IF(Q4653&gt;SetUp!$B$56,SetUp!$B$56,Q4653)</f>
        <v>8.8965560310957486E-17</v>
      </c>
      <c r="I4654" s="57">
        <f t="shared" si="1128"/>
        <v>0.38509199557741941</v>
      </c>
      <c r="J4654" s="57">
        <f>MIN(F4654,H4654,(1-EXP(-SetUp!$B$52*H4654/SetUp!$B$56))*F4654)</f>
        <v>0</v>
      </c>
      <c r="K4654" s="57">
        <f t="shared" si="1124"/>
        <v>8.8965560310957486E-17</v>
      </c>
      <c r="L4654" s="57">
        <f>IF(I4654&lt;=0,0,MIN(SetUp!$B$50*I4654^SetUp!$B$55,I4654))</f>
        <v>4.1716097167538435E-3</v>
      </c>
      <c r="M4654" s="57">
        <f t="shared" si="1125"/>
        <v>0.38092038586066557</v>
      </c>
      <c r="N4654" s="57">
        <f>IF(SetUp!$B$62=0,X4654,(B4654-E4654)*(1-(H4654/SetUp!$B$66/SetUp!$B$56)))</f>
        <v>0</v>
      </c>
      <c r="O4654" s="57">
        <f>K4654*SetUp!$B$65</f>
        <v>0</v>
      </c>
      <c r="P4654" s="57">
        <f>MIN(SetUp!$B$54*L4654^SetUp!$B$51,L4654)</f>
        <v>2.3502263962006786E-3</v>
      </c>
      <c r="Q4654" s="57">
        <f t="shared" si="1126"/>
        <v>8.8965560310957486E-17</v>
      </c>
      <c r="R4654" s="57">
        <f>IF((H4654+N4654-O4654)&gt;SetUp!$B$56,T4653+H4654+N4654-O4654-SetUp!$B$56,T4653)</f>
        <v>0</v>
      </c>
      <c r="S4654" s="57">
        <f>R4654*SetUp!$B$65</f>
        <v>0</v>
      </c>
      <c r="T4654" s="57">
        <f>IF((R4654-S4654)&lt;SetUp!$B$53,R4654-S4654,SetUp!$B$53)</f>
        <v>0</v>
      </c>
      <c r="U4654" s="57">
        <f t="shared" si="1127"/>
        <v>0.38092038586066557</v>
      </c>
      <c r="V4654" s="57">
        <f>(L4654-P4654)/1000*SetUp!$B$13*1000000/SetUp!$B$48</f>
        <v>0.103596063148895</v>
      </c>
      <c r="W4654" s="57">
        <f t="shared" si="1129"/>
        <v>0</v>
      </c>
      <c r="X4654" s="57">
        <f>MAX((SetUp!$B$56*(1-($H4654/SetUp!$B$56)^2)*TANH(($B4654-$D4654)/SetUp!$B$56))/(1+$H4654/SetUp!$B$56*TANH(($B4654-$D4654)/SetUp!$B$56)),0)</f>
        <v>0</v>
      </c>
    </row>
    <row r="4655" spans="1:24" x14ac:dyDescent="0.3">
      <c r="A4655" s="64">
        <v>31317</v>
      </c>
      <c r="B4655" s="57">
        <v>0</v>
      </c>
      <c r="C4655" s="57">
        <v>0</v>
      </c>
      <c r="D4655" s="57">
        <v>4.7469999999999999</v>
      </c>
      <c r="E4655" s="57">
        <f t="shared" si="1121"/>
        <v>0</v>
      </c>
      <c r="F4655" s="57">
        <f t="shared" si="1122"/>
        <v>4.7469999999999999</v>
      </c>
      <c r="G4655" s="57">
        <f t="shared" si="1123"/>
        <v>0</v>
      </c>
      <c r="H4655" s="57">
        <f>IF(Q4654&gt;SetUp!$B$56,SetUp!$B$56,Q4654)</f>
        <v>8.8965560310957486E-17</v>
      </c>
      <c r="I4655" s="57">
        <f t="shared" si="1128"/>
        <v>0.38092038586066557</v>
      </c>
      <c r="J4655" s="57">
        <f>MIN(F4655,H4655,(1-EXP(-SetUp!$B$52*H4655/SetUp!$B$56))*F4655)</f>
        <v>0</v>
      </c>
      <c r="K4655" s="57">
        <f t="shared" si="1124"/>
        <v>8.8965560310957486E-17</v>
      </c>
      <c r="L4655" s="57">
        <f>IF(I4655&lt;=0,0,MIN(SetUp!$B$50*I4655^SetUp!$B$55,I4655))</f>
        <v>4.0965652533636069E-3</v>
      </c>
      <c r="M4655" s="57">
        <f t="shared" si="1125"/>
        <v>0.37682382060730196</v>
      </c>
      <c r="N4655" s="57">
        <f>IF(SetUp!$B$62=0,X4655,(B4655-E4655)*(1-(H4655/SetUp!$B$66/SetUp!$B$56)))</f>
        <v>0</v>
      </c>
      <c r="O4655" s="57">
        <f>K4655*SetUp!$B$65</f>
        <v>0</v>
      </c>
      <c r="P4655" s="57">
        <f>MIN(SetUp!$B$54*L4655^SetUp!$B$51,L4655)</f>
        <v>2.3086602466754957E-3</v>
      </c>
      <c r="Q4655" s="57">
        <f t="shared" si="1126"/>
        <v>8.8965560310957486E-17</v>
      </c>
      <c r="R4655" s="57">
        <f>IF((H4655+N4655-O4655)&gt;SetUp!$B$56,T4654+H4655+N4655-O4655-SetUp!$B$56,T4654)</f>
        <v>0</v>
      </c>
      <c r="S4655" s="57">
        <f>R4655*SetUp!$B$65</f>
        <v>0</v>
      </c>
      <c r="T4655" s="57">
        <f>IF((R4655-S4655)&lt;SetUp!$B$53,R4655-S4655,SetUp!$B$53)</f>
        <v>0</v>
      </c>
      <c r="U4655" s="57">
        <f t="shared" si="1127"/>
        <v>0.37682382060730196</v>
      </c>
      <c r="V4655" s="57">
        <f>(L4655-P4655)/1000*SetUp!$B$13*1000000/SetUp!$B$48</f>
        <v>0.10169189422511828</v>
      </c>
      <c r="W4655" s="57">
        <f t="shared" si="1129"/>
        <v>0</v>
      </c>
      <c r="X4655" s="57">
        <f>MAX((SetUp!$B$56*(1-($H4655/SetUp!$B$56)^2)*TANH(($B4655-$D4655)/SetUp!$B$56))/(1+$H4655/SetUp!$B$56*TANH(($B4655-$D4655)/SetUp!$B$56)),0)</f>
        <v>0</v>
      </c>
    </row>
    <row r="4656" spans="1:24" x14ac:dyDescent="0.3">
      <c r="A4656" s="64">
        <v>31318</v>
      </c>
      <c r="B4656" s="57">
        <v>0</v>
      </c>
      <c r="C4656" s="57">
        <v>0</v>
      </c>
      <c r="D4656" s="57">
        <v>4.7469999999999999</v>
      </c>
      <c r="E4656" s="57">
        <f t="shared" si="1121"/>
        <v>0</v>
      </c>
      <c r="F4656" s="57">
        <f t="shared" si="1122"/>
        <v>4.7469999999999999</v>
      </c>
      <c r="G4656" s="57">
        <f t="shared" si="1123"/>
        <v>0</v>
      </c>
      <c r="H4656" s="57">
        <f>IF(Q4655&gt;SetUp!$B$56,SetUp!$B$56,Q4655)</f>
        <v>8.8965560310957486E-17</v>
      </c>
      <c r="I4656" s="57">
        <f t="shared" si="1128"/>
        <v>0.37682382060730196</v>
      </c>
      <c r="J4656" s="57">
        <f>MIN(F4656,H4656,(1-EXP(-SetUp!$B$52*H4656/SetUp!$B$56))*F4656)</f>
        <v>0</v>
      </c>
      <c r="K4656" s="57">
        <f t="shared" si="1124"/>
        <v>8.8965560310957486E-17</v>
      </c>
      <c r="L4656" s="57">
        <f>IF(I4656&lt;=0,0,MIN(SetUp!$B$50*I4656^SetUp!$B$55,I4656))</f>
        <v>4.0234020419324269E-3</v>
      </c>
      <c r="M4656" s="57">
        <f t="shared" si="1125"/>
        <v>0.37280041856536955</v>
      </c>
      <c r="N4656" s="57">
        <f>IF(SetUp!$B$62=0,X4656,(B4656-E4656)*(1-(H4656/SetUp!$B$66/SetUp!$B$56)))</f>
        <v>0</v>
      </c>
      <c r="O4656" s="57">
        <f>K4656*SetUp!$B$65</f>
        <v>0</v>
      </c>
      <c r="P4656" s="57">
        <f>MIN(SetUp!$B$54*L4656^SetUp!$B$51,L4656)</f>
        <v>2.2681236267673879E-3</v>
      </c>
      <c r="Q4656" s="57">
        <f t="shared" si="1126"/>
        <v>8.8965560310957486E-17</v>
      </c>
      <c r="R4656" s="57">
        <f>IF((H4656+N4656-O4656)&gt;SetUp!$B$56,T4655+H4656+N4656-O4656-SetUp!$B$56,T4655)</f>
        <v>0</v>
      </c>
      <c r="S4656" s="57">
        <f>R4656*SetUp!$B$65</f>
        <v>0</v>
      </c>
      <c r="T4656" s="57">
        <f>IF((R4656-S4656)&lt;SetUp!$B$53,R4656-S4656,SetUp!$B$53)</f>
        <v>0</v>
      </c>
      <c r="U4656" s="57">
        <f t="shared" si="1127"/>
        <v>0.37280041856536955</v>
      </c>
      <c r="V4656" s="57">
        <f>(L4656-P4656)/1000*SetUp!$B$13*1000000/SetUp!$B$48</f>
        <v>9.9836169294722568E-2</v>
      </c>
      <c r="W4656" s="57">
        <f t="shared" si="1129"/>
        <v>1.5612511283791264E-17</v>
      </c>
      <c r="X4656" s="57">
        <f>MAX((SetUp!$B$56*(1-($H4656/SetUp!$B$56)^2)*TANH(($B4656-$D4656)/SetUp!$B$56))/(1+$H4656/SetUp!$B$56*TANH(($B4656-$D4656)/SetUp!$B$56)),0)</f>
        <v>0</v>
      </c>
    </row>
    <row r="4657" spans="1:24" x14ac:dyDescent="0.3">
      <c r="A4657" s="64">
        <v>31319</v>
      </c>
      <c r="B4657" s="57">
        <v>0</v>
      </c>
      <c r="C4657" s="57">
        <v>0</v>
      </c>
      <c r="D4657" s="57">
        <v>4.7469999999999999</v>
      </c>
      <c r="E4657" s="57">
        <f t="shared" si="1121"/>
        <v>0</v>
      </c>
      <c r="F4657" s="57">
        <f t="shared" si="1122"/>
        <v>4.7469999999999999</v>
      </c>
      <c r="G4657" s="57">
        <f t="shared" si="1123"/>
        <v>0</v>
      </c>
      <c r="H4657" s="57">
        <f>IF(Q4656&gt;SetUp!$B$56,SetUp!$B$56,Q4656)</f>
        <v>8.8965560310957486E-17</v>
      </c>
      <c r="I4657" s="57">
        <f t="shared" si="1128"/>
        <v>0.37280041856536955</v>
      </c>
      <c r="J4657" s="57">
        <f>MIN(F4657,H4657,(1-EXP(-SetUp!$B$52*H4657/SetUp!$B$56))*F4657)</f>
        <v>0</v>
      </c>
      <c r="K4657" s="57">
        <f t="shared" si="1124"/>
        <v>8.8965560310957486E-17</v>
      </c>
      <c r="L4657" s="57">
        <f>IF(I4657&lt;=0,0,MIN(SetUp!$B$50*I4657^SetUp!$B$55,I4657))</f>
        <v>3.9520597616747805E-3</v>
      </c>
      <c r="M4657" s="57">
        <f t="shared" si="1125"/>
        <v>0.36884835880369476</v>
      </c>
      <c r="N4657" s="57">
        <f>IF(SetUp!$B$62=0,X4657,(B4657-E4657)*(1-(H4657/SetUp!$B$66/SetUp!$B$56)))</f>
        <v>0</v>
      </c>
      <c r="O4657" s="57">
        <f>K4657*SetUp!$B$65</f>
        <v>0</v>
      </c>
      <c r="P4657" s="57">
        <f>MIN(SetUp!$B$54*L4657^SetUp!$B$51,L4657)</f>
        <v>2.2285838308088411E-3</v>
      </c>
      <c r="Q4657" s="57">
        <f t="shared" si="1126"/>
        <v>8.8965560310957486E-17</v>
      </c>
      <c r="R4657" s="57">
        <f>IF((H4657+N4657-O4657)&gt;SetUp!$B$56,T4656+H4657+N4657-O4657-SetUp!$B$56,T4656)</f>
        <v>0</v>
      </c>
      <c r="S4657" s="57">
        <f>R4657*SetUp!$B$65</f>
        <v>0</v>
      </c>
      <c r="T4657" s="57">
        <f>IF((R4657-S4657)&lt;SetUp!$B$53,R4657-S4657,SetUp!$B$53)</f>
        <v>0</v>
      </c>
      <c r="U4657" s="57">
        <f t="shared" si="1127"/>
        <v>0.36884835880369476</v>
      </c>
      <c r="V4657" s="57">
        <f>(L4657-P4657)/1000*SetUp!$B$13*1000000/SetUp!$B$48</f>
        <v>9.8027317673779507E-2</v>
      </c>
      <c r="W4657" s="57">
        <f t="shared" si="1129"/>
        <v>0</v>
      </c>
      <c r="X4657" s="57">
        <f>MAX((SetUp!$B$56*(1-($H4657/SetUp!$B$56)^2)*TANH(($B4657-$D4657)/SetUp!$B$56))/(1+$H4657/SetUp!$B$56*TANH(($B4657-$D4657)/SetUp!$B$56)),0)</f>
        <v>0</v>
      </c>
    </row>
    <row r="4658" spans="1:24" x14ac:dyDescent="0.3">
      <c r="A4658" s="64">
        <v>31320</v>
      </c>
      <c r="B4658" s="57">
        <v>0</v>
      </c>
      <c r="C4658" s="57">
        <v>0</v>
      </c>
      <c r="D4658" s="57">
        <v>4.7469999999999999</v>
      </c>
      <c r="E4658" s="57">
        <f t="shared" si="1121"/>
        <v>0</v>
      </c>
      <c r="F4658" s="57">
        <f t="shared" si="1122"/>
        <v>4.7469999999999999</v>
      </c>
      <c r="G4658" s="57">
        <f t="shared" si="1123"/>
        <v>0</v>
      </c>
      <c r="H4658" s="57">
        <f>IF(Q4657&gt;SetUp!$B$56,SetUp!$B$56,Q4657)</f>
        <v>8.8965560310957486E-17</v>
      </c>
      <c r="I4658" s="57">
        <f t="shared" si="1128"/>
        <v>0.36884835880369476</v>
      </c>
      <c r="J4658" s="57">
        <f>MIN(F4658,H4658,(1-EXP(-SetUp!$B$52*H4658/SetUp!$B$56))*F4658)</f>
        <v>0</v>
      </c>
      <c r="K4658" s="57">
        <f t="shared" si="1124"/>
        <v>8.8965560310957486E-17</v>
      </c>
      <c r="L4658" s="57">
        <f>IF(I4658&lt;=0,0,MIN(SetUp!$B$50*I4658^SetUp!$B$55,I4658))</f>
        <v>3.8824804427341516E-3</v>
      </c>
      <c r="M4658" s="57">
        <f t="shared" si="1125"/>
        <v>0.36496587836096062</v>
      </c>
      <c r="N4658" s="57">
        <f>IF(SetUp!$B$62=0,X4658,(B4658-E4658)*(1-(H4658/SetUp!$B$66/SetUp!$B$56)))</f>
        <v>0</v>
      </c>
      <c r="O4658" s="57">
        <f>K4658*SetUp!$B$65</f>
        <v>0</v>
      </c>
      <c r="P4658" s="57">
        <f>MIN(SetUp!$B$54*L4658^SetUp!$B$51,L4658)</f>
        <v>2.1900094182108502E-3</v>
      </c>
      <c r="Q4658" s="57">
        <f t="shared" si="1126"/>
        <v>8.8965560310957486E-17</v>
      </c>
      <c r="R4658" s="57">
        <f>IF((H4658+N4658-O4658)&gt;SetUp!$B$56,T4657+H4658+N4658-O4658-SetUp!$B$56,T4657)</f>
        <v>0</v>
      </c>
      <c r="S4658" s="57">
        <f>R4658*SetUp!$B$65</f>
        <v>0</v>
      </c>
      <c r="T4658" s="57">
        <f>IF((R4658-S4658)&lt;SetUp!$B$53,R4658-S4658,SetUp!$B$53)</f>
        <v>0</v>
      </c>
      <c r="U4658" s="57">
        <f t="shared" si="1127"/>
        <v>0.36496587836096062</v>
      </c>
      <c r="V4658" s="57">
        <f>(L4658-P4658)/1000*SetUp!$B$13*1000000/SetUp!$B$48</f>
        <v>9.6263830439021023E-2</v>
      </c>
      <c r="W4658" s="57">
        <f t="shared" si="1129"/>
        <v>0</v>
      </c>
      <c r="X4658" s="57">
        <f>MAX((SetUp!$B$56*(1-($H4658/SetUp!$B$56)^2)*TANH(($B4658-$D4658)/SetUp!$B$56))/(1+$H4658/SetUp!$B$56*TANH(($B4658-$D4658)/SetUp!$B$56)),0)</f>
        <v>0</v>
      </c>
    </row>
    <row r="4659" spans="1:24" x14ac:dyDescent="0.3">
      <c r="A4659" s="64">
        <v>31321</v>
      </c>
      <c r="B4659" s="57">
        <v>0</v>
      </c>
      <c r="C4659" s="57"/>
      <c r="D4659" s="57">
        <v>5.2510000000000003</v>
      </c>
      <c r="E4659" s="57">
        <f t="shared" si="1121"/>
        <v>0</v>
      </c>
      <c r="F4659" s="57">
        <f t="shared" si="1122"/>
        <v>5.2510000000000003</v>
      </c>
      <c r="G4659" s="57">
        <f t="shared" si="1123"/>
        <v>0</v>
      </c>
      <c r="H4659" s="57">
        <f>IF(Q4658&gt;SetUp!$B$56,SetUp!$B$56,Q4658)</f>
        <v>8.8965560310957486E-17</v>
      </c>
      <c r="I4659" s="57">
        <f t="shared" si="1128"/>
        <v>0.36496587836096062</v>
      </c>
      <c r="J4659" s="57">
        <f>MIN(F4659,H4659,(1-EXP(-SetUp!$B$52*H4659/SetUp!$B$56))*F4659)</f>
        <v>0</v>
      </c>
      <c r="K4659" s="57">
        <f t="shared" si="1124"/>
        <v>8.8965560310957486E-17</v>
      </c>
      <c r="L4659" s="57">
        <f>IF(I4659&lt;=0,0,MIN(SetUp!$B$50*I4659^SetUp!$B$55,I4659))</f>
        <v>3.8146083585190497E-3</v>
      </c>
      <c r="M4659" s="57">
        <f t="shared" si="1125"/>
        <v>0.36115127000244157</v>
      </c>
      <c r="N4659" s="57">
        <f>IF(SetUp!$B$62=0,X4659,(B4659-E4659)*(1-(H4659/SetUp!$B$66/SetUp!$B$56)))</f>
        <v>0</v>
      </c>
      <c r="O4659" s="57">
        <f>K4659*SetUp!$B$65</f>
        <v>0</v>
      </c>
      <c r="P4659" s="57">
        <f>MIN(SetUp!$B$54*L4659^SetUp!$B$51,L4659)</f>
        <v>2.1523701558931875E-3</v>
      </c>
      <c r="Q4659" s="57">
        <f t="shared" si="1126"/>
        <v>8.8965560310957486E-17</v>
      </c>
      <c r="R4659" s="57">
        <f>IF((H4659+N4659-O4659)&gt;SetUp!$B$56,T4658+H4659+N4659-O4659-SetUp!$B$56,T4658)</f>
        <v>0</v>
      </c>
      <c r="S4659" s="57">
        <f>R4659*SetUp!$B$65</f>
        <v>0</v>
      </c>
      <c r="T4659" s="57">
        <f>IF((R4659-S4659)&lt;SetUp!$B$53,R4659-S4659,SetUp!$B$53)</f>
        <v>0</v>
      </c>
      <c r="U4659" s="57">
        <f t="shared" si="1127"/>
        <v>0.36115127000244157</v>
      </c>
      <c r="V4659" s="57">
        <f>(L4659-P4659)/1000*SetUp!$B$13*1000000/SetUp!$B$48</f>
        <v>9.4544257578594706E-2</v>
      </c>
      <c r="W4659" s="57">
        <f t="shared" si="1129"/>
        <v>4.7704895589362195E-18</v>
      </c>
      <c r="X4659" s="57">
        <f>MAX((SetUp!$B$56*(1-($H4659/SetUp!$B$56)^2)*TANH(($B4659-$D4659)/SetUp!$B$56))/(1+$H4659/SetUp!$B$56*TANH(($B4659-$D4659)/SetUp!$B$56)),0)</f>
        <v>0</v>
      </c>
    </row>
    <row r="4660" spans="1:24" x14ac:dyDescent="0.3">
      <c r="A4660" s="64">
        <v>31322</v>
      </c>
      <c r="B4660" s="57">
        <v>4.4999999999999998E-2</v>
      </c>
      <c r="C4660" s="57"/>
      <c r="D4660" s="57">
        <v>5.2510000000000003</v>
      </c>
      <c r="E4660" s="57">
        <f t="shared" si="1121"/>
        <v>4.4999999999999998E-2</v>
      </c>
      <c r="F4660" s="57">
        <f t="shared" si="1122"/>
        <v>5.2060000000000004</v>
      </c>
      <c r="G4660" s="57">
        <f t="shared" si="1123"/>
        <v>0</v>
      </c>
      <c r="H4660" s="57">
        <f>IF(Q4659&gt;SetUp!$B$56,SetUp!$B$56,Q4659)</f>
        <v>8.8965560310957486E-17</v>
      </c>
      <c r="I4660" s="57">
        <f t="shared" si="1128"/>
        <v>0.36115127000244157</v>
      </c>
      <c r="J4660" s="57">
        <f>MIN(F4660,H4660,(1-EXP(-SetUp!$B$52*H4660/SetUp!$B$56))*F4660)</f>
        <v>0</v>
      </c>
      <c r="K4660" s="57">
        <f t="shared" si="1124"/>
        <v>8.8965560310957486E-17</v>
      </c>
      <c r="L4660" s="57">
        <f>IF(I4660&lt;=0,0,MIN(SetUp!$B$50*I4660^SetUp!$B$55,I4660))</f>
        <v>3.7483899236947999E-3</v>
      </c>
      <c r="M4660" s="57">
        <f t="shared" si="1125"/>
        <v>0.35740288007874677</v>
      </c>
      <c r="N4660" s="57">
        <f>IF(SetUp!$B$62=0,X4660,(B4660-E4660)*(1-(H4660/SetUp!$B$66/SetUp!$B$56)))</f>
        <v>0</v>
      </c>
      <c r="O4660" s="57">
        <f>K4660*SetUp!$B$65</f>
        <v>0</v>
      </c>
      <c r="P4660" s="57">
        <f>MIN(SetUp!$B$54*L4660^SetUp!$B$51,L4660)</f>
        <v>2.1156369637224766E-3</v>
      </c>
      <c r="Q4660" s="57">
        <f t="shared" si="1126"/>
        <v>8.8965560310957486E-17</v>
      </c>
      <c r="R4660" s="57">
        <f>IF((H4660+N4660-O4660)&gt;SetUp!$B$56,T4659+H4660+N4660-O4660-SetUp!$B$56,T4659)</f>
        <v>0</v>
      </c>
      <c r="S4660" s="57">
        <f>R4660*SetUp!$B$65</f>
        <v>0</v>
      </c>
      <c r="T4660" s="57">
        <f>IF((R4660-S4660)&lt;SetUp!$B$53,R4660-S4660,SetUp!$B$53)</f>
        <v>0</v>
      </c>
      <c r="U4660" s="57">
        <f t="shared" si="1127"/>
        <v>0.35740288007874677</v>
      </c>
      <c r="V4660" s="57">
        <f>(L4660-P4660)/1000*SetUp!$B$13*1000000/SetUp!$B$48</f>
        <v>9.2867205293428928E-2</v>
      </c>
      <c r="W4660" s="57">
        <f t="shared" si="1129"/>
        <v>-6.0715321659188248E-18</v>
      </c>
      <c r="X4660" s="57">
        <f>MAX((SetUp!$B$56*(1-($H4660/SetUp!$B$56)^2)*TANH(($B4660-$D4660)/SetUp!$B$56))/(1+$H4660/SetUp!$B$56*TANH(($B4660-$D4660)/SetUp!$B$56)),0)</f>
        <v>0</v>
      </c>
    </row>
    <row r="4661" spans="1:24" x14ac:dyDescent="0.3">
      <c r="A4661" s="64">
        <v>31323</v>
      </c>
      <c r="B4661" s="57">
        <v>9.8000000000000004E-2</v>
      </c>
      <c r="C4661" s="57"/>
      <c r="D4661" s="57">
        <v>5.2510000000000003</v>
      </c>
      <c r="E4661" s="57">
        <f t="shared" si="1121"/>
        <v>9.8000000000000004E-2</v>
      </c>
      <c r="F4661" s="57">
        <f t="shared" si="1122"/>
        <v>5.1530000000000005</v>
      </c>
      <c r="G4661" s="57">
        <f t="shared" si="1123"/>
        <v>0</v>
      </c>
      <c r="H4661" s="57">
        <f>IF(Q4660&gt;SetUp!$B$56,SetUp!$B$56,Q4660)</f>
        <v>8.8965560310957486E-17</v>
      </c>
      <c r="I4661" s="57">
        <f t="shared" si="1128"/>
        <v>0.35740288007874677</v>
      </c>
      <c r="J4661" s="57">
        <f>MIN(F4661,H4661,(1-EXP(-SetUp!$B$52*H4661/SetUp!$B$56))*F4661)</f>
        <v>0</v>
      </c>
      <c r="K4661" s="57">
        <f t="shared" si="1124"/>
        <v>8.8965560310957486E-17</v>
      </c>
      <c r="L4661" s="57">
        <f>IF(I4661&lt;=0,0,MIN(SetUp!$B$50*I4661^SetUp!$B$55,I4661))</f>
        <v>3.6837735974964161E-3</v>
      </c>
      <c r="M4661" s="57">
        <f t="shared" si="1125"/>
        <v>0.35371910648125032</v>
      </c>
      <c r="N4661" s="57">
        <f>IF(SetUp!$B$62=0,X4661,(B4661-E4661)*(1-(H4661/SetUp!$B$66/SetUp!$B$56)))</f>
        <v>0</v>
      </c>
      <c r="O4661" s="57">
        <f>K4661*SetUp!$B$65</f>
        <v>0</v>
      </c>
      <c r="P4661" s="57">
        <f>MIN(SetUp!$B$54*L4661^SetUp!$B$51,L4661)</f>
        <v>2.0797818627808595E-3</v>
      </c>
      <c r="Q4661" s="57">
        <f t="shared" si="1126"/>
        <v>8.8965560310957486E-17</v>
      </c>
      <c r="R4661" s="57">
        <f>IF((H4661+N4661-O4661)&gt;SetUp!$B$56,T4660+H4661+N4661-O4661-SetUp!$B$56,T4660)</f>
        <v>0</v>
      </c>
      <c r="S4661" s="57">
        <f>R4661*SetUp!$B$65</f>
        <v>0</v>
      </c>
      <c r="T4661" s="57">
        <f>IF((R4661-S4661)&lt;SetUp!$B$53,R4661-S4661,SetUp!$B$53)</f>
        <v>0</v>
      </c>
      <c r="U4661" s="57">
        <f t="shared" si="1127"/>
        <v>0.35371910648125032</v>
      </c>
      <c r="V4661" s="57">
        <f>(L4661-P4661)/1000*SetUp!$B$13*1000000/SetUp!$B$48</f>
        <v>9.1231333440251597E-2</v>
      </c>
      <c r="W4661" s="57">
        <f t="shared" si="1129"/>
        <v>-2.6454533008646308E-17</v>
      </c>
      <c r="X4661" s="57">
        <f>MAX((SetUp!$B$56*(1-($H4661/SetUp!$B$56)^2)*TANH(($B4661-$D4661)/SetUp!$B$56))/(1+$H4661/SetUp!$B$56*TANH(($B4661-$D4661)/SetUp!$B$56)),0)</f>
        <v>0</v>
      </c>
    </row>
    <row r="4662" spans="1:24" x14ac:dyDescent="0.3">
      <c r="A4662" s="64">
        <v>31324</v>
      </c>
      <c r="B4662" s="57">
        <v>3.0000000000000001E-3</v>
      </c>
      <c r="C4662" s="57"/>
      <c r="D4662" s="57">
        <v>5.2510000000000003</v>
      </c>
      <c r="E4662" s="57">
        <f t="shared" si="1121"/>
        <v>3.0000000000000001E-3</v>
      </c>
      <c r="F4662" s="57">
        <f t="shared" si="1122"/>
        <v>5.2480000000000002</v>
      </c>
      <c r="G4662" s="57">
        <f t="shared" si="1123"/>
        <v>0</v>
      </c>
      <c r="H4662" s="57">
        <f>IF(Q4661&gt;SetUp!$B$56,SetUp!$B$56,Q4661)</f>
        <v>8.8965560310957486E-17</v>
      </c>
      <c r="I4662" s="57">
        <f t="shared" si="1128"/>
        <v>0.35371910648125032</v>
      </c>
      <c r="J4662" s="57">
        <f>MIN(F4662,H4662,(1-EXP(-SetUp!$B$52*H4662/SetUp!$B$56))*F4662)</f>
        <v>0</v>
      </c>
      <c r="K4662" s="57">
        <f t="shared" si="1124"/>
        <v>8.8965560310957486E-17</v>
      </c>
      <c r="L4662" s="57">
        <f>IF(I4662&lt;=0,0,MIN(SetUp!$B$50*I4662^SetUp!$B$55,I4662))</f>
        <v>3.6207097920498304E-3</v>
      </c>
      <c r="M4662" s="57">
        <f t="shared" si="1125"/>
        <v>0.35009839668920051</v>
      </c>
      <c r="N4662" s="57">
        <f>IF(SetUp!$B$62=0,X4662,(B4662-E4662)*(1-(H4662/SetUp!$B$66/SetUp!$B$56)))</f>
        <v>0</v>
      </c>
      <c r="O4662" s="57">
        <f>K4662*SetUp!$B$65</f>
        <v>0</v>
      </c>
      <c r="P4662" s="57">
        <f>MIN(SetUp!$B$54*L4662^SetUp!$B$51,L4662)</f>
        <v>2.0447779262997615E-3</v>
      </c>
      <c r="Q4662" s="57">
        <f t="shared" si="1126"/>
        <v>8.8965560310957486E-17</v>
      </c>
      <c r="R4662" s="57">
        <f>IF((H4662+N4662-O4662)&gt;SetUp!$B$56,T4661+H4662+N4662-O4662-SetUp!$B$56,T4661)</f>
        <v>0</v>
      </c>
      <c r="S4662" s="57">
        <f>R4662*SetUp!$B$65</f>
        <v>0</v>
      </c>
      <c r="T4662" s="57">
        <f>IF((R4662-S4662)&lt;SetUp!$B$53,R4662-S4662,SetUp!$B$53)</f>
        <v>0</v>
      </c>
      <c r="U4662" s="57">
        <f t="shared" si="1127"/>
        <v>0.35009839668920051</v>
      </c>
      <c r="V4662" s="57">
        <f>(L4662-P4662)/1000*SetUp!$B$13*1000000/SetUp!$B$48</f>
        <v>8.9635353107887769E-2</v>
      </c>
      <c r="W4662" s="57">
        <f t="shared" si="1129"/>
        <v>1.6046192152785466E-17</v>
      </c>
      <c r="X4662" s="57">
        <f>MAX((SetUp!$B$56*(1-($H4662/SetUp!$B$56)^2)*TANH(($B4662-$D4662)/SetUp!$B$56))/(1+$H4662/SetUp!$B$56*TANH(($B4662-$D4662)/SetUp!$B$56)),0)</f>
        <v>0</v>
      </c>
    </row>
    <row r="4663" spans="1:24" x14ac:dyDescent="0.3">
      <c r="A4663" s="64">
        <v>31325</v>
      </c>
      <c r="B4663" s="57">
        <v>0</v>
      </c>
      <c r="C4663" s="57"/>
      <c r="D4663" s="57">
        <v>5.2510000000000003</v>
      </c>
      <c r="E4663" s="57">
        <f t="shared" si="1121"/>
        <v>0</v>
      </c>
      <c r="F4663" s="57">
        <f t="shared" si="1122"/>
        <v>5.2510000000000003</v>
      </c>
      <c r="G4663" s="57">
        <f t="shared" si="1123"/>
        <v>0</v>
      </c>
      <c r="H4663" s="57">
        <f>IF(Q4662&gt;SetUp!$B$56,SetUp!$B$56,Q4662)</f>
        <v>8.8965560310957486E-17</v>
      </c>
      <c r="I4663" s="57">
        <f t="shared" si="1128"/>
        <v>0.35009839668920051</v>
      </c>
      <c r="J4663" s="57">
        <f>MIN(F4663,H4663,(1-EXP(-SetUp!$B$52*H4663/SetUp!$B$56))*F4663)</f>
        <v>0</v>
      </c>
      <c r="K4663" s="57">
        <f t="shared" si="1124"/>
        <v>8.8965560310957486E-17</v>
      </c>
      <c r="L4663" s="57">
        <f>IF(I4663&lt;=0,0,MIN(SetUp!$B$50*I4663^SetUp!$B$55,I4663))</f>
        <v>3.5591507854092061E-3</v>
      </c>
      <c r="M4663" s="57">
        <f t="shared" si="1125"/>
        <v>0.34653924590379132</v>
      </c>
      <c r="N4663" s="57">
        <f>IF(SetUp!$B$62=0,X4663,(B4663-E4663)*(1-(H4663/SetUp!$B$66/SetUp!$B$56)))</f>
        <v>0</v>
      </c>
      <c r="O4663" s="57">
        <f>K4663*SetUp!$B$65</f>
        <v>0</v>
      </c>
      <c r="P4663" s="57">
        <f>MIN(SetUp!$B$54*L4663^SetUp!$B$51,L4663)</f>
        <v>2.0105992331039086E-3</v>
      </c>
      <c r="Q4663" s="57">
        <f t="shared" si="1126"/>
        <v>8.8965560310957486E-17</v>
      </c>
      <c r="R4663" s="57">
        <f>IF((H4663+N4663-O4663)&gt;SetUp!$B$56,T4662+H4663+N4663-O4663-SetUp!$B$56,T4662)</f>
        <v>0</v>
      </c>
      <c r="S4663" s="57">
        <f>R4663*SetUp!$B$65</f>
        <v>0</v>
      </c>
      <c r="T4663" s="57">
        <f>IF((R4663-S4663)&lt;SetUp!$B$53,R4663-S4663,SetUp!$B$53)</f>
        <v>0</v>
      </c>
      <c r="U4663" s="57">
        <f t="shared" si="1127"/>
        <v>0.34653924590379132</v>
      </c>
      <c r="V4663" s="57">
        <f>(L4663-P4663)/1000*SetUp!$B$13*1000000/SetUp!$B$48</f>
        <v>8.8078024319019954E-2</v>
      </c>
      <c r="W4663" s="57">
        <f t="shared" si="1129"/>
        <v>1.3010426069826053E-17</v>
      </c>
      <c r="X4663" s="57">
        <f>MAX((SetUp!$B$56*(1-($H4663/SetUp!$B$56)^2)*TANH(($B4663-$D4663)/SetUp!$B$56))/(1+$H4663/SetUp!$B$56*TANH(($B4663-$D4663)/SetUp!$B$56)),0)</f>
        <v>0</v>
      </c>
    </row>
    <row r="4664" spans="1:24" x14ac:dyDescent="0.3">
      <c r="A4664" s="64">
        <v>31326</v>
      </c>
      <c r="B4664" s="57">
        <v>0</v>
      </c>
      <c r="C4664" s="57"/>
      <c r="D4664" s="57">
        <v>5.2510000000000003</v>
      </c>
      <c r="E4664" s="57">
        <f t="shared" si="1121"/>
        <v>0</v>
      </c>
      <c r="F4664" s="57">
        <f t="shared" si="1122"/>
        <v>5.2510000000000003</v>
      </c>
      <c r="G4664" s="57">
        <f t="shared" si="1123"/>
        <v>0</v>
      </c>
      <c r="H4664" s="57">
        <f>IF(Q4663&gt;SetUp!$B$56,SetUp!$B$56,Q4663)</f>
        <v>8.8965560310957486E-17</v>
      </c>
      <c r="I4664" s="57">
        <f t="shared" si="1128"/>
        <v>0.34653924590379132</v>
      </c>
      <c r="J4664" s="57">
        <f>MIN(F4664,H4664,(1-EXP(-SetUp!$B$52*H4664/SetUp!$B$56))*F4664)</f>
        <v>0</v>
      </c>
      <c r="K4664" s="57">
        <f t="shared" si="1124"/>
        <v>8.8965560310957486E-17</v>
      </c>
      <c r="L4664" s="57">
        <f>IF(I4664&lt;=0,0,MIN(SetUp!$B$50*I4664^SetUp!$B$55,I4664))</f>
        <v>3.4990506390369597E-3</v>
      </c>
      <c r="M4664" s="57">
        <f t="shared" si="1125"/>
        <v>0.34304019526475438</v>
      </c>
      <c r="N4664" s="57">
        <f>IF(SetUp!$B$62=0,X4664,(B4664-E4664)*(1-(H4664/SetUp!$B$66/SetUp!$B$56)))</f>
        <v>0</v>
      </c>
      <c r="O4664" s="57">
        <f>K4664*SetUp!$B$65</f>
        <v>0</v>
      </c>
      <c r="P4664" s="57">
        <f>MIN(SetUp!$B$54*L4664^SetUp!$B$51,L4664)</f>
        <v>1.9772208234208441E-3</v>
      </c>
      <c r="Q4664" s="57">
        <f t="shared" si="1126"/>
        <v>8.8965560310957486E-17</v>
      </c>
      <c r="R4664" s="57">
        <f>IF((H4664+N4664-O4664)&gt;SetUp!$B$56,T4663+H4664+N4664-O4664-SetUp!$B$56,T4663)</f>
        <v>0</v>
      </c>
      <c r="S4664" s="57">
        <f>R4664*SetUp!$B$65</f>
        <v>0</v>
      </c>
      <c r="T4664" s="57">
        <f>IF((R4664-S4664)&lt;SetUp!$B$53,R4664-S4664,SetUp!$B$53)</f>
        <v>0</v>
      </c>
      <c r="U4664" s="57">
        <f t="shared" si="1127"/>
        <v>0.34304019526475438</v>
      </c>
      <c r="V4664" s="57">
        <f>(L4664-P4664)/1000*SetUp!$B$13*1000000/SetUp!$B$48</f>
        <v>8.6558153850095326E-2</v>
      </c>
      <c r="W4664" s="57">
        <f t="shared" si="1129"/>
        <v>2.1684043449710089E-17</v>
      </c>
      <c r="X4664" s="57">
        <f>MAX((SetUp!$B$56*(1-($H4664/SetUp!$B$56)^2)*TANH(($B4664-$D4664)/SetUp!$B$56))/(1+$H4664/SetUp!$B$56*TANH(($B4664-$D4664)/SetUp!$B$56)),0)</f>
        <v>0</v>
      </c>
    </row>
    <row r="4665" spans="1:24" x14ac:dyDescent="0.3">
      <c r="A4665" s="64">
        <v>31327</v>
      </c>
      <c r="B4665" s="57">
        <v>0</v>
      </c>
      <c r="C4665" s="57"/>
      <c r="D4665" s="57">
        <v>5.2510000000000003</v>
      </c>
      <c r="E4665" s="57">
        <f t="shared" si="1121"/>
        <v>0</v>
      </c>
      <c r="F4665" s="57">
        <f t="shared" si="1122"/>
        <v>5.2510000000000003</v>
      </c>
      <c r="G4665" s="57">
        <f t="shared" si="1123"/>
        <v>0</v>
      </c>
      <c r="H4665" s="57">
        <f>IF(Q4664&gt;SetUp!$B$56,SetUp!$B$56,Q4664)</f>
        <v>8.8965560310957486E-17</v>
      </c>
      <c r="I4665" s="57">
        <f t="shared" si="1128"/>
        <v>0.34304019526475438</v>
      </c>
      <c r="J4665" s="57">
        <f>MIN(F4665,H4665,(1-EXP(-SetUp!$B$52*H4665/SetUp!$B$56))*F4665)</f>
        <v>0</v>
      </c>
      <c r="K4665" s="57">
        <f t="shared" si="1124"/>
        <v>8.8965560310957486E-17</v>
      </c>
      <c r="L4665" s="57">
        <f>IF(I4665&lt;=0,0,MIN(SetUp!$B$50*I4665^SetUp!$B$55,I4665))</f>
        <v>3.4403651194708047E-3</v>
      </c>
      <c r="M4665" s="57">
        <f t="shared" si="1125"/>
        <v>0.33959983014528355</v>
      </c>
      <c r="N4665" s="57">
        <f>IF(SetUp!$B$62=0,X4665,(B4665-E4665)*(1-(H4665/SetUp!$B$66/SetUp!$B$56)))</f>
        <v>0</v>
      </c>
      <c r="O4665" s="57">
        <f>K4665*SetUp!$B$65</f>
        <v>0</v>
      </c>
      <c r="P4665" s="57">
        <f>MIN(SetUp!$B$54*L4665^SetUp!$B$51,L4665)</f>
        <v>1.9446186569204034E-3</v>
      </c>
      <c r="Q4665" s="57">
        <f t="shared" si="1126"/>
        <v>8.8965560310957486E-17</v>
      </c>
      <c r="R4665" s="57">
        <f>IF((H4665+N4665-O4665)&gt;SetUp!$B$56,T4664+H4665+N4665-O4665-SetUp!$B$56,T4664)</f>
        <v>0</v>
      </c>
      <c r="S4665" s="57">
        <f>R4665*SetUp!$B$65</f>
        <v>0</v>
      </c>
      <c r="T4665" s="57">
        <f>IF((R4665-S4665)&lt;SetUp!$B$53,R4665-S4665,SetUp!$B$53)</f>
        <v>0</v>
      </c>
      <c r="U4665" s="57">
        <f t="shared" si="1127"/>
        <v>0.33959983014528355</v>
      </c>
      <c r="V4665" s="57">
        <f>(L4665-P4665)/1000*SetUp!$B$13*1000000/SetUp!$B$48</f>
        <v>8.507459316254605E-2</v>
      </c>
      <c r="W4665" s="57">
        <f t="shared" si="1129"/>
        <v>-1.8214596497756474E-17</v>
      </c>
      <c r="X4665" s="57">
        <f>MAX((SetUp!$B$56*(1-($H4665/SetUp!$B$56)^2)*TANH(($B4665-$D4665)/SetUp!$B$56))/(1+$H4665/SetUp!$B$56*TANH(($B4665-$D4665)/SetUp!$B$56)),0)</f>
        <v>0</v>
      </c>
    </row>
    <row r="4666" spans="1:24" x14ac:dyDescent="0.3">
      <c r="A4666" s="64">
        <v>31328</v>
      </c>
      <c r="B4666" s="57">
        <v>0</v>
      </c>
      <c r="C4666" s="57"/>
      <c r="D4666" s="57">
        <v>5.2510000000000003</v>
      </c>
      <c r="E4666" s="57">
        <f t="shared" si="1121"/>
        <v>0</v>
      </c>
      <c r="F4666" s="57">
        <f t="shared" si="1122"/>
        <v>5.2510000000000003</v>
      </c>
      <c r="G4666" s="57">
        <f t="shared" si="1123"/>
        <v>0</v>
      </c>
      <c r="H4666" s="57">
        <f>IF(Q4665&gt;SetUp!$B$56,SetUp!$B$56,Q4665)</f>
        <v>8.8965560310957486E-17</v>
      </c>
      <c r="I4666" s="57">
        <f t="shared" si="1128"/>
        <v>0.33959983014528355</v>
      </c>
      <c r="J4666" s="57">
        <f>MIN(F4666,H4666,(1-EXP(-SetUp!$B$52*H4666/SetUp!$B$56))*F4666)</f>
        <v>0</v>
      </c>
      <c r="K4666" s="57">
        <f t="shared" si="1124"/>
        <v>8.8965560310957486E-17</v>
      </c>
      <c r="L4666" s="57">
        <f>IF(I4666&lt;=0,0,MIN(SetUp!$B$50*I4666^SetUp!$B$55,I4666))</f>
        <v>3.3830516239383907E-3</v>
      </c>
      <c r="M4666" s="57">
        <f t="shared" si="1125"/>
        <v>0.33621677852134518</v>
      </c>
      <c r="N4666" s="57">
        <f>IF(SetUp!$B$62=0,X4666,(B4666-E4666)*(1-(H4666/SetUp!$B$66/SetUp!$B$56)))</f>
        <v>0</v>
      </c>
      <c r="O4666" s="57">
        <f>K4666*SetUp!$B$65</f>
        <v>0</v>
      </c>
      <c r="P4666" s="57">
        <f>MIN(SetUp!$B$54*L4666^SetUp!$B$51,L4666)</f>
        <v>1.9127695728572676E-3</v>
      </c>
      <c r="Q4666" s="57">
        <f t="shared" si="1126"/>
        <v>8.8965560310957486E-17</v>
      </c>
      <c r="R4666" s="57">
        <f>IF((H4666+N4666-O4666)&gt;SetUp!$B$56,T4665+H4666+N4666-O4666-SetUp!$B$56,T4665)</f>
        <v>0</v>
      </c>
      <c r="S4666" s="57">
        <f>R4666*SetUp!$B$65</f>
        <v>0</v>
      </c>
      <c r="T4666" s="57">
        <f>IF((R4666-S4666)&lt;SetUp!$B$53,R4666-S4666,SetUp!$B$53)</f>
        <v>0</v>
      </c>
      <c r="U4666" s="57">
        <f t="shared" si="1127"/>
        <v>0.33621677852134518</v>
      </c>
      <c r="V4666" s="57">
        <f>(L4666-P4666)/1000*SetUp!$B$13*1000000/SetUp!$B$48</f>
        <v>8.3626236438921489E-2</v>
      </c>
      <c r="W4666" s="57">
        <f t="shared" si="1129"/>
        <v>1.951563910473908E-17</v>
      </c>
      <c r="X4666" s="57">
        <f>MAX((SetUp!$B$56*(1-($H4666/SetUp!$B$56)^2)*TANH(($B4666-$D4666)/SetUp!$B$56))/(1+$H4666/SetUp!$B$56*TANH(($B4666-$D4666)/SetUp!$B$56)),0)</f>
        <v>0</v>
      </c>
    </row>
    <row r="4667" spans="1:24" x14ac:dyDescent="0.3">
      <c r="A4667" s="64">
        <v>31329</v>
      </c>
      <c r="B4667" s="57">
        <v>0</v>
      </c>
      <c r="C4667" s="57"/>
      <c r="D4667" s="57">
        <v>5.2510000000000003</v>
      </c>
      <c r="E4667" s="57">
        <f t="shared" si="1121"/>
        <v>0</v>
      </c>
      <c r="F4667" s="57">
        <f t="shared" si="1122"/>
        <v>5.2510000000000003</v>
      </c>
      <c r="G4667" s="57">
        <f t="shared" si="1123"/>
        <v>0</v>
      </c>
      <c r="H4667" s="57">
        <f>IF(Q4666&gt;SetUp!$B$56,SetUp!$B$56,Q4666)</f>
        <v>8.8965560310957486E-17</v>
      </c>
      <c r="I4667" s="57">
        <f t="shared" si="1128"/>
        <v>0.33621677852134518</v>
      </c>
      <c r="J4667" s="57">
        <f>MIN(F4667,H4667,(1-EXP(-SetUp!$B$52*H4667/SetUp!$B$56))*F4667)</f>
        <v>0</v>
      </c>
      <c r="K4667" s="57">
        <f t="shared" si="1124"/>
        <v>8.8965560310957486E-17</v>
      </c>
      <c r="L4667" s="57">
        <f>IF(I4667&lt;=0,0,MIN(SetUp!$B$50*I4667^SetUp!$B$55,I4667))</f>
        <v>3.327069109695394E-3</v>
      </c>
      <c r="M4667" s="57">
        <f t="shared" si="1125"/>
        <v>0.3328897094116498</v>
      </c>
      <c r="N4667" s="57">
        <f>IF(SetUp!$B$62=0,X4667,(B4667-E4667)*(1-(H4667/SetUp!$B$66/SetUp!$B$56)))</f>
        <v>0</v>
      </c>
      <c r="O4667" s="57">
        <f>K4667*SetUp!$B$65</f>
        <v>0</v>
      </c>
      <c r="P4667" s="57">
        <f>MIN(SetUp!$B$54*L4667^SetUp!$B$51,L4667)</f>
        <v>1.8816512521977462E-3</v>
      </c>
      <c r="Q4667" s="57">
        <f t="shared" si="1126"/>
        <v>8.8965560310957486E-17</v>
      </c>
      <c r="R4667" s="57">
        <f>IF((H4667+N4667-O4667)&gt;SetUp!$B$56,T4666+H4667+N4667-O4667-SetUp!$B$56,T4666)</f>
        <v>0</v>
      </c>
      <c r="S4667" s="57">
        <f>R4667*SetUp!$B$65</f>
        <v>0</v>
      </c>
      <c r="T4667" s="57">
        <f>IF((R4667-S4667)&lt;SetUp!$B$53,R4667-S4667,SetUp!$B$53)</f>
        <v>0</v>
      </c>
      <c r="U4667" s="57">
        <f t="shared" si="1127"/>
        <v>0.3328897094116498</v>
      </c>
      <c r="V4667" s="57">
        <f>(L4667-P4667)/1000*SetUp!$B$13*1000000/SetUp!$B$48</f>
        <v>8.221201871794348E-2</v>
      </c>
      <c r="W4667" s="57">
        <f t="shared" si="1129"/>
        <v>1.4311468676808659E-17</v>
      </c>
      <c r="X4667" s="57">
        <f>MAX((SetUp!$B$56*(1-($H4667/SetUp!$B$56)^2)*TANH(($B4667-$D4667)/SetUp!$B$56))/(1+$H4667/SetUp!$B$56*TANH(($B4667-$D4667)/SetUp!$B$56)),0)</f>
        <v>0</v>
      </c>
    </row>
    <row r="4668" spans="1:24" x14ac:dyDescent="0.3">
      <c r="A4668" s="64">
        <v>31330</v>
      </c>
      <c r="B4668" s="57">
        <v>0</v>
      </c>
      <c r="C4668" s="57"/>
      <c r="D4668" s="57">
        <v>5.2510000000000003</v>
      </c>
      <c r="E4668" s="57">
        <f t="shared" si="1121"/>
        <v>0</v>
      </c>
      <c r="F4668" s="57">
        <f t="shared" si="1122"/>
        <v>5.2510000000000003</v>
      </c>
      <c r="G4668" s="57">
        <f t="shared" si="1123"/>
        <v>0</v>
      </c>
      <c r="H4668" s="57">
        <f>IF(Q4667&gt;SetUp!$B$56,SetUp!$B$56,Q4667)</f>
        <v>8.8965560310957486E-17</v>
      </c>
      <c r="I4668" s="57">
        <f t="shared" si="1128"/>
        <v>0.3328897094116498</v>
      </c>
      <c r="J4668" s="57">
        <f>MIN(F4668,H4668,(1-EXP(-SetUp!$B$52*H4668/SetUp!$B$56))*F4668)</f>
        <v>0</v>
      </c>
      <c r="K4668" s="57">
        <f t="shared" si="1124"/>
        <v>8.8965560310957486E-17</v>
      </c>
      <c r="L4668" s="57">
        <f>IF(I4668&lt;=0,0,MIN(SetUp!$B$50*I4668^SetUp!$B$55,I4668))</f>
        <v>3.2723780268769974E-3</v>
      </c>
      <c r="M4668" s="57">
        <f t="shared" si="1125"/>
        <v>0.32961733138477278</v>
      </c>
      <c r="N4668" s="57">
        <f>IF(SetUp!$B$62=0,X4668,(B4668-E4668)*(1-(H4668/SetUp!$B$66/SetUp!$B$56)))</f>
        <v>0</v>
      </c>
      <c r="O4668" s="57">
        <f>K4668*SetUp!$B$65</f>
        <v>0</v>
      </c>
      <c r="P4668" s="57">
        <f>MIN(SetUp!$B$54*L4668^SetUp!$B$51,L4668)</f>
        <v>1.8512421816193881E-3</v>
      </c>
      <c r="Q4668" s="57">
        <f t="shared" si="1126"/>
        <v>8.8965560310957486E-17</v>
      </c>
      <c r="R4668" s="57">
        <f>IF((H4668+N4668-O4668)&gt;SetUp!$B$56,T4667+H4668+N4668-O4668-SetUp!$B$56,T4667)</f>
        <v>0</v>
      </c>
      <c r="S4668" s="57">
        <f>R4668*SetUp!$B$65</f>
        <v>0</v>
      </c>
      <c r="T4668" s="57">
        <f>IF((R4668-S4668)&lt;SetUp!$B$53,R4668-S4668,SetUp!$B$53)</f>
        <v>0</v>
      </c>
      <c r="U4668" s="57">
        <f t="shared" si="1127"/>
        <v>0.32961733138477278</v>
      </c>
      <c r="V4668" s="57">
        <f>(L4668-P4668)/1000*SetUp!$B$13*1000000/SetUp!$B$48</f>
        <v>8.0830914122872702E-2</v>
      </c>
      <c r="W4668" s="57">
        <f t="shared" si="1129"/>
        <v>-2.3418766925686896E-17</v>
      </c>
      <c r="X4668" s="57">
        <f>MAX((SetUp!$B$56*(1-($H4668/SetUp!$B$56)^2)*TANH(($B4668-$D4668)/SetUp!$B$56))/(1+$H4668/SetUp!$B$56*TANH(($B4668-$D4668)/SetUp!$B$56)),0)</f>
        <v>0</v>
      </c>
    </row>
    <row r="4669" spans="1:24" x14ac:dyDescent="0.3">
      <c r="A4669" s="64">
        <v>31331</v>
      </c>
      <c r="B4669" s="57">
        <v>0</v>
      </c>
      <c r="C4669" s="57"/>
      <c r="D4669" s="57">
        <v>5.2510000000000003</v>
      </c>
      <c r="E4669" s="57">
        <f t="shared" si="1121"/>
        <v>0</v>
      </c>
      <c r="F4669" s="57">
        <f t="shared" si="1122"/>
        <v>5.2510000000000003</v>
      </c>
      <c r="G4669" s="57">
        <f t="shared" si="1123"/>
        <v>0</v>
      </c>
      <c r="H4669" s="57">
        <f>IF(Q4668&gt;SetUp!$B$56,SetUp!$B$56,Q4668)</f>
        <v>8.8965560310957486E-17</v>
      </c>
      <c r="I4669" s="57">
        <f t="shared" si="1128"/>
        <v>0.32961733138477278</v>
      </c>
      <c r="J4669" s="57">
        <f>MIN(F4669,H4669,(1-EXP(-SetUp!$B$52*H4669/SetUp!$B$56))*F4669)</f>
        <v>0</v>
      </c>
      <c r="K4669" s="57">
        <f t="shared" si="1124"/>
        <v>8.8965560310957486E-17</v>
      </c>
      <c r="L4669" s="57">
        <f>IF(I4669&lt;=0,0,MIN(SetUp!$B$50*I4669^SetUp!$B$55,I4669))</f>
        <v>3.2189402546659337E-3</v>
      </c>
      <c r="M4669" s="57">
        <f t="shared" si="1125"/>
        <v>0.32639839113010682</v>
      </c>
      <c r="N4669" s="57">
        <f>IF(SetUp!$B$62=0,X4669,(B4669-E4669)*(1-(H4669/SetUp!$B$66/SetUp!$B$56)))</f>
        <v>0</v>
      </c>
      <c r="O4669" s="57">
        <f>K4669*SetUp!$B$65</f>
        <v>0</v>
      </c>
      <c r="P4669" s="57">
        <f>MIN(SetUp!$B$54*L4669^SetUp!$B$51,L4669)</f>
        <v>1.8215216192789948E-3</v>
      </c>
      <c r="Q4669" s="57">
        <f t="shared" si="1126"/>
        <v>8.8965560310957486E-17</v>
      </c>
      <c r="R4669" s="57">
        <f>IF((H4669+N4669-O4669)&gt;SetUp!$B$56,T4668+H4669+N4669-O4669-SetUp!$B$56,T4668)</f>
        <v>0</v>
      </c>
      <c r="S4669" s="57">
        <f>R4669*SetUp!$B$65</f>
        <v>0</v>
      </c>
      <c r="T4669" s="57">
        <f>IF((R4669-S4669)&lt;SetUp!$B$53,R4669-S4669,SetUp!$B$53)</f>
        <v>0</v>
      </c>
      <c r="U4669" s="57">
        <f t="shared" si="1127"/>
        <v>0.32639839113010682</v>
      </c>
      <c r="V4669" s="57">
        <f>(L4669-P4669)/1000*SetUp!$B$13*1000000/SetUp!$B$48</f>
        <v>7.948193417793098E-2</v>
      </c>
      <c r="W4669" s="57">
        <f t="shared" si="1129"/>
        <v>-2.4719809532669501E-17</v>
      </c>
      <c r="X4669" s="57">
        <f>MAX((SetUp!$B$56*(1-($H4669/SetUp!$B$56)^2)*TANH(($B4669-$D4669)/SetUp!$B$56))/(1+$H4669/SetUp!$B$56*TANH(($B4669-$D4669)/SetUp!$B$56)),0)</f>
        <v>0</v>
      </c>
    </row>
    <row r="4670" spans="1:24" x14ac:dyDescent="0.3">
      <c r="A4670" s="64">
        <v>31332</v>
      </c>
      <c r="B4670" s="57">
        <v>0</v>
      </c>
      <c r="C4670" s="57"/>
      <c r="D4670" s="57">
        <v>5.2510000000000003</v>
      </c>
      <c r="E4670" s="57">
        <f t="shared" si="1121"/>
        <v>0</v>
      </c>
      <c r="F4670" s="57">
        <f t="shared" si="1122"/>
        <v>5.2510000000000003</v>
      </c>
      <c r="G4670" s="57">
        <f t="shared" si="1123"/>
        <v>0</v>
      </c>
      <c r="H4670" s="57">
        <f>IF(Q4669&gt;SetUp!$B$56,SetUp!$B$56,Q4669)</f>
        <v>8.8965560310957486E-17</v>
      </c>
      <c r="I4670" s="57">
        <f t="shared" si="1128"/>
        <v>0.32639839113010682</v>
      </c>
      <c r="J4670" s="57">
        <f>MIN(F4670,H4670,(1-EXP(-SetUp!$B$52*H4670/SetUp!$B$56))*F4670)</f>
        <v>0</v>
      </c>
      <c r="K4670" s="57">
        <f t="shared" si="1124"/>
        <v>8.8965560310957486E-17</v>
      </c>
      <c r="L4670" s="57">
        <f>IF(I4670&lt;=0,0,MIN(SetUp!$B$50*I4670^SetUp!$B$55,I4670))</f>
        <v>3.1667190405924592E-3</v>
      </c>
      <c r="M4670" s="57">
        <f t="shared" si="1125"/>
        <v>0.32323167208951437</v>
      </c>
      <c r="N4670" s="57">
        <f>IF(SetUp!$B$62=0,X4670,(B4670-E4670)*(1-(H4670/SetUp!$B$66/SetUp!$B$56)))</f>
        <v>0</v>
      </c>
      <c r="O4670" s="57">
        <f>K4670*SetUp!$B$65</f>
        <v>0</v>
      </c>
      <c r="P4670" s="57">
        <f>MIN(SetUp!$B$54*L4670^SetUp!$B$51,L4670)</f>
        <v>1.792469562251075E-3</v>
      </c>
      <c r="Q4670" s="57">
        <f t="shared" si="1126"/>
        <v>8.8965560310957486E-17</v>
      </c>
      <c r="R4670" s="57">
        <f>IF((H4670+N4670-O4670)&gt;SetUp!$B$56,T4669+H4670+N4670-O4670-SetUp!$B$56,T4669)</f>
        <v>0</v>
      </c>
      <c r="S4670" s="57">
        <f>R4670*SetUp!$B$65</f>
        <v>0</v>
      </c>
      <c r="T4670" s="57">
        <f>IF((R4670-S4670)&lt;SetUp!$B$53,R4670-S4670,SetUp!$B$53)</f>
        <v>0</v>
      </c>
      <c r="U4670" s="57">
        <f t="shared" si="1127"/>
        <v>0.32323167208951437</v>
      </c>
      <c r="V4670" s="57">
        <f>(L4670-P4670)/1000*SetUp!$B$13*1000000/SetUp!$B$48</f>
        <v>7.8164126207849752E-2</v>
      </c>
      <c r="W4670" s="57">
        <f t="shared" si="1129"/>
        <v>0</v>
      </c>
      <c r="X4670" s="57">
        <f>MAX((SetUp!$B$56*(1-($H4670/SetUp!$B$56)^2)*TANH(($B4670-$D4670)/SetUp!$B$56))/(1+$H4670/SetUp!$B$56*TANH(($B4670-$D4670)/SetUp!$B$56)),0)</f>
        <v>0</v>
      </c>
    </row>
    <row r="4671" spans="1:24" x14ac:dyDescent="0.3">
      <c r="A4671" s="64">
        <v>31333</v>
      </c>
      <c r="B4671" s="57">
        <v>0</v>
      </c>
      <c r="C4671" s="57"/>
      <c r="D4671" s="57">
        <v>5.2510000000000003</v>
      </c>
      <c r="E4671" s="57">
        <f t="shared" si="1121"/>
        <v>0</v>
      </c>
      <c r="F4671" s="57">
        <f t="shared" si="1122"/>
        <v>5.2510000000000003</v>
      </c>
      <c r="G4671" s="57">
        <f t="shared" si="1123"/>
        <v>0</v>
      </c>
      <c r="H4671" s="57">
        <f>IF(Q4670&gt;SetUp!$B$56,SetUp!$B$56,Q4670)</f>
        <v>8.8965560310957486E-17</v>
      </c>
      <c r="I4671" s="57">
        <f t="shared" si="1128"/>
        <v>0.32323167208951437</v>
      </c>
      <c r="J4671" s="57">
        <f>MIN(F4671,H4671,(1-EXP(-SetUp!$B$52*H4671/SetUp!$B$56))*F4671)</f>
        <v>0</v>
      </c>
      <c r="K4671" s="57">
        <f t="shared" si="1124"/>
        <v>8.8965560310957486E-17</v>
      </c>
      <c r="L4671" s="57">
        <f>IF(I4671&lt;=0,0,MIN(SetUp!$B$50*I4671^SetUp!$B$55,I4671))</f>
        <v>3.1156789427930691E-3</v>
      </c>
      <c r="M4671" s="57">
        <f t="shared" si="1125"/>
        <v>0.32011599314672129</v>
      </c>
      <c r="N4671" s="57">
        <f>IF(SetUp!$B$62=0,X4671,(B4671-E4671)*(1-(H4671/SetUp!$B$66/SetUp!$B$56)))</f>
        <v>0</v>
      </c>
      <c r="O4671" s="57">
        <f>K4671*SetUp!$B$65</f>
        <v>0</v>
      </c>
      <c r="P4671" s="57">
        <f>MIN(SetUp!$B$54*L4671^SetUp!$B$51,L4671)</f>
        <v>1.7640667155447824E-3</v>
      </c>
      <c r="Q4671" s="57">
        <f t="shared" si="1126"/>
        <v>8.8965560310957486E-17</v>
      </c>
      <c r="R4671" s="57">
        <f>IF((H4671+N4671-O4671)&gt;SetUp!$B$56,T4670+H4671+N4671-O4671-SetUp!$B$56,T4670)</f>
        <v>0</v>
      </c>
      <c r="S4671" s="57">
        <f>R4671*SetUp!$B$65</f>
        <v>0</v>
      </c>
      <c r="T4671" s="57">
        <f>IF((R4671-S4671)&lt;SetUp!$B$53,R4671-S4671,SetUp!$B$53)</f>
        <v>0</v>
      </c>
      <c r="U4671" s="57">
        <f t="shared" si="1127"/>
        <v>0.32011599314672129</v>
      </c>
      <c r="V4671" s="57">
        <f>(L4671-P4671)/1000*SetUp!$B$13*1000000/SetUp!$B$48</f>
        <v>7.6876571815924333E-2</v>
      </c>
      <c r="W4671" s="57">
        <f t="shared" si="1129"/>
        <v>-7.3725747729014302E-18</v>
      </c>
      <c r="X4671" s="57">
        <f>MAX((SetUp!$B$56*(1-($H4671/SetUp!$B$56)^2)*TANH(($B4671-$D4671)/SetUp!$B$56))/(1+$H4671/SetUp!$B$56*TANH(($B4671-$D4671)/SetUp!$B$56)),0)</f>
        <v>0</v>
      </c>
    </row>
    <row r="4672" spans="1:24" x14ac:dyDescent="0.3">
      <c r="A4672" s="64">
        <v>31334</v>
      </c>
      <c r="B4672" s="57">
        <v>0</v>
      </c>
      <c r="C4672" s="57"/>
      <c r="D4672" s="57">
        <v>5.2510000000000003</v>
      </c>
      <c r="E4672" s="57">
        <f t="shared" si="1121"/>
        <v>0</v>
      </c>
      <c r="F4672" s="57">
        <f t="shared" si="1122"/>
        <v>5.2510000000000003</v>
      </c>
      <c r="G4672" s="57">
        <f t="shared" si="1123"/>
        <v>0</v>
      </c>
      <c r="H4672" s="57">
        <f>IF(Q4671&gt;SetUp!$B$56,SetUp!$B$56,Q4671)</f>
        <v>8.8965560310957486E-17</v>
      </c>
      <c r="I4672" s="57">
        <f t="shared" si="1128"/>
        <v>0.32011599314672129</v>
      </c>
      <c r="J4672" s="57">
        <f>MIN(F4672,H4672,(1-EXP(-SetUp!$B$52*H4672/SetUp!$B$56))*F4672)</f>
        <v>0</v>
      </c>
      <c r="K4672" s="57">
        <f t="shared" si="1124"/>
        <v>8.8965560310957486E-17</v>
      </c>
      <c r="L4672" s="57">
        <f>IF(I4672&lt;=0,0,MIN(SetUp!$B$50*I4672^SetUp!$B$55,I4672))</f>
        <v>3.0657857750654317E-3</v>
      </c>
      <c r="M4672" s="57">
        <f t="shared" si="1125"/>
        <v>0.31705020737165585</v>
      </c>
      <c r="N4672" s="57">
        <f>IF(SetUp!$B$62=0,X4672,(B4672-E4672)*(1-(H4672/SetUp!$B$66/SetUp!$B$56)))</f>
        <v>0</v>
      </c>
      <c r="O4672" s="57">
        <f>K4672*SetUp!$B$65</f>
        <v>0</v>
      </c>
      <c r="P4672" s="57">
        <f>MIN(SetUp!$B$54*L4672^SetUp!$B$51,L4672)</f>
        <v>1.7362944626130921E-3</v>
      </c>
      <c r="Q4672" s="57">
        <f t="shared" si="1126"/>
        <v>8.8965560310957486E-17</v>
      </c>
      <c r="R4672" s="57">
        <f>IF((H4672+N4672-O4672)&gt;SetUp!$B$56,T4671+H4672+N4672-O4672-SetUp!$B$56,T4671)</f>
        <v>0</v>
      </c>
      <c r="S4672" s="57">
        <f>R4672*SetUp!$B$65</f>
        <v>0</v>
      </c>
      <c r="T4672" s="57">
        <f>IF((R4672-S4672)&lt;SetUp!$B$53,R4672-S4672,SetUp!$B$53)</f>
        <v>0</v>
      </c>
      <c r="U4672" s="57">
        <f t="shared" si="1127"/>
        <v>0.31705020737165585</v>
      </c>
      <c r="V4672" s="57">
        <f>(L4672-P4672)/1000*SetUp!$B$13*1000000/SetUp!$B$48</f>
        <v>7.5618385436235586E-2</v>
      </c>
      <c r="W4672" s="57">
        <f t="shared" si="1129"/>
        <v>-1.214306433183765E-17</v>
      </c>
      <c r="X4672" s="57">
        <f>MAX((SetUp!$B$56*(1-($H4672/SetUp!$B$56)^2)*TANH(($B4672-$D4672)/SetUp!$B$56))/(1+$H4672/SetUp!$B$56*TANH(($B4672-$D4672)/SetUp!$B$56)),0)</f>
        <v>0</v>
      </c>
    </row>
    <row r="4673" spans="1:24" x14ac:dyDescent="0.3">
      <c r="A4673" s="64">
        <v>31335</v>
      </c>
      <c r="B4673" s="57">
        <v>7.3999999999999996E-2</v>
      </c>
      <c r="C4673" s="57"/>
      <c r="D4673" s="57">
        <v>5.2510000000000003</v>
      </c>
      <c r="E4673" s="57">
        <f t="shared" si="1121"/>
        <v>7.3999999999999996E-2</v>
      </c>
      <c r="F4673" s="57">
        <f t="shared" si="1122"/>
        <v>5.1770000000000005</v>
      </c>
      <c r="G4673" s="57">
        <f t="shared" si="1123"/>
        <v>0</v>
      </c>
      <c r="H4673" s="57">
        <f>IF(Q4672&gt;SetUp!$B$56,SetUp!$B$56,Q4672)</f>
        <v>8.8965560310957486E-17</v>
      </c>
      <c r="I4673" s="57">
        <f t="shared" si="1128"/>
        <v>0.31705020737165585</v>
      </c>
      <c r="J4673" s="57">
        <f>MIN(F4673,H4673,(1-EXP(-SetUp!$B$52*H4673/SetUp!$B$56))*F4673)</f>
        <v>0</v>
      </c>
      <c r="K4673" s="57">
        <f t="shared" si="1124"/>
        <v>8.8965560310957486E-17</v>
      </c>
      <c r="L4673" s="57">
        <f>IF(I4673&lt;=0,0,MIN(SetUp!$B$50*I4673^SetUp!$B$55,I4673))</f>
        <v>3.0170065545669011E-3</v>
      </c>
      <c r="M4673" s="57">
        <f t="shared" si="1125"/>
        <v>0.31403320081708896</v>
      </c>
      <c r="N4673" s="57">
        <f>IF(SetUp!$B$62=0,X4673,(B4673-E4673)*(1-(H4673/SetUp!$B$66/SetUp!$B$56)))</f>
        <v>0</v>
      </c>
      <c r="O4673" s="57">
        <f>K4673*SetUp!$B$65</f>
        <v>0</v>
      </c>
      <c r="P4673" s="57">
        <f>MIN(SetUp!$B$54*L4673^SetUp!$B$51,L4673)</f>
        <v>1.7091348372731026E-3</v>
      </c>
      <c r="Q4673" s="57">
        <f t="shared" si="1126"/>
        <v>8.8965560310957486E-17</v>
      </c>
      <c r="R4673" s="57">
        <f>IF((H4673+N4673-O4673)&gt;SetUp!$B$56,T4672+H4673+N4673-O4673-SetUp!$B$56,T4672)</f>
        <v>0</v>
      </c>
      <c r="S4673" s="57">
        <f>R4673*SetUp!$B$65</f>
        <v>0</v>
      </c>
      <c r="T4673" s="57">
        <f>IF((R4673-S4673)&lt;SetUp!$B$53,R4673-S4673,SetUp!$B$53)</f>
        <v>0</v>
      </c>
      <c r="U4673" s="57">
        <f t="shared" si="1127"/>
        <v>0.31403320081708896</v>
      </c>
      <c r="V4673" s="57">
        <f>(L4673-P4673)/1000*SetUp!$B$13*1000000/SetUp!$B$48</f>
        <v>7.4388712955970673E-2</v>
      </c>
      <c r="W4673" s="57">
        <f t="shared" si="1129"/>
        <v>1.9949319973733282E-17</v>
      </c>
      <c r="X4673" s="57">
        <f>MAX((SetUp!$B$56*(1-($H4673/SetUp!$B$56)^2)*TANH(($B4673-$D4673)/SetUp!$B$56))/(1+$H4673/SetUp!$B$56*TANH(($B4673-$D4673)/SetUp!$B$56)),0)</f>
        <v>0</v>
      </c>
    </row>
    <row r="4674" spans="1:24" x14ac:dyDescent="0.3">
      <c r="A4674" s="64">
        <v>31336</v>
      </c>
      <c r="B4674" s="57">
        <v>0.09</v>
      </c>
      <c r="C4674" s="57"/>
      <c r="D4674" s="57">
        <v>5.2510000000000003</v>
      </c>
      <c r="E4674" s="57">
        <f t="shared" si="1121"/>
        <v>0.09</v>
      </c>
      <c r="F4674" s="57">
        <f t="shared" si="1122"/>
        <v>5.1610000000000005</v>
      </c>
      <c r="G4674" s="57">
        <f t="shared" si="1123"/>
        <v>0</v>
      </c>
      <c r="H4674" s="57">
        <f>IF(Q4673&gt;SetUp!$B$56,SetUp!$B$56,Q4673)</f>
        <v>8.8965560310957486E-17</v>
      </c>
      <c r="I4674" s="57">
        <f t="shared" si="1128"/>
        <v>0.31403320081708896</v>
      </c>
      <c r="J4674" s="57">
        <f>MIN(F4674,H4674,(1-EXP(-SetUp!$B$52*H4674/SetUp!$B$56))*F4674)</f>
        <v>0</v>
      </c>
      <c r="K4674" s="57">
        <f t="shared" si="1124"/>
        <v>8.8965560310957486E-17</v>
      </c>
      <c r="L4674" s="57">
        <f>IF(I4674&lt;=0,0,MIN(SetUp!$B$50*I4674^SetUp!$B$55,I4674))</f>
        <v>2.9693094520132483E-3</v>
      </c>
      <c r="M4674" s="57">
        <f t="shared" si="1125"/>
        <v>0.31106389136507573</v>
      </c>
      <c r="N4674" s="57">
        <f>IF(SetUp!$B$62=0,X4674,(B4674-E4674)*(1-(H4674/SetUp!$B$66/SetUp!$B$56)))</f>
        <v>0</v>
      </c>
      <c r="O4674" s="57">
        <f>K4674*SetUp!$B$65</f>
        <v>0</v>
      </c>
      <c r="P4674" s="57">
        <f>MIN(SetUp!$B$54*L4674^SetUp!$B$51,L4674)</f>
        <v>1.6825704969613193E-3</v>
      </c>
      <c r="Q4674" s="57">
        <f t="shared" si="1126"/>
        <v>8.8965560310957486E-17</v>
      </c>
      <c r="R4674" s="57">
        <f>IF((H4674+N4674-O4674)&gt;SetUp!$B$56,T4673+H4674+N4674-O4674-SetUp!$B$56,T4673)</f>
        <v>0</v>
      </c>
      <c r="S4674" s="57">
        <f>R4674*SetUp!$B$65</f>
        <v>0</v>
      </c>
      <c r="T4674" s="57">
        <f>IF((R4674-S4674)&lt;SetUp!$B$53,R4674-S4674,SetUp!$B$53)</f>
        <v>0</v>
      </c>
      <c r="U4674" s="57">
        <f t="shared" si="1127"/>
        <v>0.31106389136507573</v>
      </c>
      <c r="V4674" s="57">
        <f>(L4674-P4674)/1000*SetUp!$B$13*1000000/SetUp!$B$48</f>
        <v>7.3186730404019767E-2</v>
      </c>
      <c r="W4674" s="57">
        <f t="shared" si="1129"/>
        <v>1.2576745200831851E-17</v>
      </c>
      <c r="X4674" s="57">
        <f>MAX((SetUp!$B$56*(1-($H4674/SetUp!$B$56)^2)*TANH(($B4674-$D4674)/SetUp!$B$56))/(1+$H4674/SetUp!$B$56*TANH(($B4674-$D4674)/SetUp!$B$56)),0)</f>
        <v>0</v>
      </c>
    </row>
    <row r="4675" spans="1:24" x14ac:dyDescent="0.3">
      <c r="A4675" s="64">
        <v>31337</v>
      </c>
      <c r="B4675" s="57">
        <v>1.4430000000000001</v>
      </c>
      <c r="C4675" s="57"/>
      <c r="D4675" s="57">
        <v>5.2510000000000003</v>
      </c>
      <c r="E4675" s="57">
        <f t="shared" ref="E4675:E4738" si="1130">IF(B4675&gt;=D4675,D4675,B4675)</f>
        <v>1.4430000000000001</v>
      </c>
      <c r="F4675" s="57">
        <f t="shared" ref="F4675:F4738" si="1131">D4675-E4675</f>
        <v>3.8080000000000003</v>
      </c>
      <c r="G4675" s="57">
        <f t="shared" ref="G4675:G4738" si="1132">MAX(B4675-D4675-N4675,0)</f>
        <v>0</v>
      </c>
      <c r="H4675" s="57">
        <f>IF(Q4674&gt;SetUp!$B$56,SetUp!$B$56,Q4674)</f>
        <v>8.8965560310957486E-17</v>
      </c>
      <c r="I4675" s="57">
        <f t="shared" si="1128"/>
        <v>0.31106389136507573</v>
      </c>
      <c r="J4675" s="57">
        <f>MIN(F4675,H4675,(1-EXP(-SetUp!$B$52*H4675/SetUp!$B$56))*F4675)</f>
        <v>0</v>
      </c>
      <c r="K4675" s="57">
        <f t="shared" ref="K4675:K4738" si="1133">MAX(H4675-J4675,0)</f>
        <v>8.8965560310957486E-17</v>
      </c>
      <c r="L4675" s="57">
        <f>IF(I4675&lt;=0,0,MIN(SetUp!$B$50*I4675^SetUp!$B$55,I4675))</f>
        <v>2.9226637442429084E-3</v>
      </c>
      <c r="M4675" s="57">
        <f t="shared" ref="M4675:M4738" si="1134">MAX(I4675-L4675,0)</f>
        <v>0.30814122762083285</v>
      </c>
      <c r="N4675" s="57">
        <f>IF(SetUp!$B$62=0,X4675,(B4675-E4675)*(1-(H4675/SetUp!$B$66/SetUp!$B$56)))</f>
        <v>0</v>
      </c>
      <c r="O4675" s="57">
        <f>K4675*SetUp!$B$65</f>
        <v>0</v>
      </c>
      <c r="P4675" s="57">
        <f>MIN(SetUp!$B$54*L4675^SetUp!$B$51,L4675)</f>
        <v>1.6565846972523676E-3</v>
      </c>
      <c r="Q4675" s="57">
        <f t="shared" ref="Q4675:Q4738" si="1135">IF((K4675+N4675-O4675)&lt;0,0,K4675+N4675-O4675)</f>
        <v>8.8965560310957486E-17</v>
      </c>
      <c r="R4675" s="57">
        <f>IF((H4675+N4675-O4675)&gt;SetUp!$B$56,T4674+H4675+N4675-O4675-SetUp!$B$56,T4674)</f>
        <v>0</v>
      </c>
      <c r="S4675" s="57">
        <f>R4675*SetUp!$B$65</f>
        <v>0</v>
      </c>
      <c r="T4675" s="57">
        <f>IF((R4675-S4675)&lt;SetUp!$B$53,R4675-S4675,SetUp!$B$53)</f>
        <v>0</v>
      </c>
      <c r="U4675" s="57">
        <f t="shared" ref="U4675:U4738" si="1136">M4675+R4675-T4675</f>
        <v>0.30814122762083285</v>
      </c>
      <c r="V4675" s="57">
        <f>(L4675-P4675)/1000*SetUp!$B$13*1000000/SetUp!$B$48</f>
        <v>7.2011642702256962E-2</v>
      </c>
      <c r="W4675" s="57">
        <f t="shared" si="1129"/>
        <v>-8.4134088584875144E-17</v>
      </c>
      <c r="X4675" s="57">
        <f>MAX((SetUp!$B$56*(1-($H4675/SetUp!$B$56)^2)*TANH(($B4675-$D4675)/SetUp!$B$56))/(1+$H4675/SetUp!$B$56*TANH(($B4675-$D4675)/SetUp!$B$56)),0)</f>
        <v>0</v>
      </c>
    </row>
    <row r="4676" spans="1:24" x14ac:dyDescent="0.3">
      <c r="A4676" s="64">
        <v>31338</v>
      </c>
      <c r="B4676" s="57">
        <v>3.3000000000000002E-2</v>
      </c>
      <c r="C4676" s="57"/>
      <c r="D4676" s="57">
        <v>5.2510000000000003</v>
      </c>
      <c r="E4676" s="57">
        <f t="shared" si="1130"/>
        <v>3.3000000000000002E-2</v>
      </c>
      <c r="F4676" s="57">
        <f t="shared" si="1131"/>
        <v>5.218</v>
      </c>
      <c r="G4676" s="57">
        <f t="shared" si="1132"/>
        <v>0</v>
      </c>
      <c r="H4676" s="57">
        <f>IF(Q4675&gt;SetUp!$B$56,SetUp!$B$56,Q4675)</f>
        <v>8.8965560310957486E-17</v>
      </c>
      <c r="I4676" s="57">
        <f t="shared" ref="I4676:I4739" si="1137">U4675+G4676+O4676</f>
        <v>0.30814122762083285</v>
      </c>
      <c r="J4676" s="57">
        <f>MIN(F4676,H4676,(1-EXP(-SetUp!$B$52*H4676/SetUp!$B$56))*F4676)</f>
        <v>0</v>
      </c>
      <c r="K4676" s="57">
        <f t="shared" si="1133"/>
        <v>8.8965560310957486E-17</v>
      </c>
      <c r="L4676" s="57">
        <f>IF(I4676&lt;=0,0,MIN(SetUp!$B$50*I4676^SetUp!$B$55,I4676))</f>
        <v>2.8770397690200625E-3</v>
      </c>
      <c r="M4676" s="57">
        <f t="shared" si="1134"/>
        <v>0.30526418785181281</v>
      </c>
      <c r="N4676" s="57">
        <f>IF(SetUp!$B$62=0,X4676,(B4676-E4676)*(1-(H4676/SetUp!$B$66/SetUp!$B$56)))</f>
        <v>0</v>
      </c>
      <c r="O4676" s="57">
        <f>K4676*SetUp!$B$65</f>
        <v>0</v>
      </c>
      <c r="P4676" s="57">
        <f>MIN(SetUp!$B$54*L4676^SetUp!$B$51,L4676)</f>
        <v>1.6311612675737547E-3</v>
      </c>
      <c r="Q4676" s="57">
        <f t="shared" si="1135"/>
        <v>8.8965560310957486E-17</v>
      </c>
      <c r="R4676" s="57">
        <f>IF((H4676+N4676-O4676)&gt;SetUp!$B$56,T4675+H4676+N4676-O4676-SetUp!$B$56,T4675)</f>
        <v>0</v>
      </c>
      <c r="S4676" s="57">
        <f>R4676*SetUp!$B$65</f>
        <v>0</v>
      </c>
      <c r="T4676" s="57">
        <f>IF((R4676-S4676)&lt;SetUp!$B$53,R4676-S4676,SetUp!$B$53)</f>
        <v>0</v>
      </c>
      <c r="U4676" s="57">
        <f t="shared" si="1136"/>
        <v>0.30526418785181281</v>
      </c>
      <c r="V4676" s="57">
        <f>(L4676-P4676)/1000*SetUp!$B$13*1000000/SetUp!$B$48</f>
        <v>7.0862682476132283E-2</v>
      </c>
      <c r="W4676" s="57">
        <f t="shared" ref="W4676:W4739" si="1138">Q4676+U4676+T4676-H4676-U4675-T4675-B4676+E4676+J4676+L4676</f>
        <v>2.2551405187698492E-17</v>
      </c>
      <c r="X4676" s="57">
        <f>MAX((SetUp!$B$56*(1-($H4676/SetUp!$B$56)^2)*TANH(($B4676-$D4676)/SetUp!$B$56))/(1+$H4676/SetUp!$B$56*TANH(($B4676-$D4676)/SetUp!$B$56)),0)</f>
        <v>0</v>
      </c>
    </row>
    <row r="4677" spans="1:24" x14ac:dyDescent="0.3">
      <c r="A4677" s="64">
        <v>31339</v>
      </c>
      <c r="B4677" s="57">
        <v>7.6999999999999999E-2</v>
      </c>
      <c r="C4677" s="57"/>
      <c r="D4677" s="57">
        <v>5.2510000000000003</v>
      </c>
      <c r="E4677" s="57">
        <f t="shared" si="1130"/>
        <v>7.6999999999999999E-2</v>
      </c>
      <c r="F4677" s="57">
        <f t="shared" si="1131"/>
        <v>5.1740000000000004</v>
      </c>
      <c r="G4677" s="57">
        <f t="shared" si="1132"/>
        <v>0</v>
      </c>
      <c r="H4677" s="57">
        <f>IF(Q4676&gt;SetUp!$B$56,SetUp!$B$56,Q4676)</f>
        <v>8.8965560310957486E-17</v>
      </c>
      <c r="I4677" s="57">
        <f t="shared" si="1137"/>
        <v>0.30526418785181281</v>
      </c>
      <c r="J4677" s="57">
        <f>MIN(F4677,H4677,(1-EXP(-SetUp!$B$52*H4677/SetUp!$B$56))*F4677)</f>
        <v>0</v>
      </c>
      <c r="K4677" s="57">
        <f t="shared" si="1133"/>
        <v>8.8965560310957486E-17</v>
      </c>
      <c r="L4677" s="57">
        <f>IF(I4677&lt;=0,0,MIN(SetUp!$B$50*I4677^SetUp!$B$55,I4677))</f>
        <v>2.83240888195747E-3</v>
      </c>
      <c r="M4677" s="57">
        <f t="shared" si="1134"/>
        <v>0.30243177896985535</v>
      </c>
      <c r="N4677" s="57">
        <f>IF(SetUp!$B$62=0,X4677,(B4677-E4677)*(1-(H4677/SetUp!$B$66/SetUp!$B$56)))</f>
        <v>0</v>
      </c>
      <c r="O4677" s="57">
        <f>K4677*SetUp!$B$65</f>
        <v>0</v>
      </c>
      <c r="P4677" s="57">
        <f>MIN(SetUp!$B$54*L4677^SetUp!$B$51,L4677)</f>
        <v>1.6062845880533967E-3</v>
      </c>
      <c r="Q4677" s="57">
        <f t="shared" si="1135"/>
        <v>8.8965560310957486E-17</v>
      </c>
      <c r="R4677" s="57">
        <f>IF((H4677+N4677-O4677)&gt;SetUp!$B$56,T4676+H4677+N4677-O4677-SetUp!$B$56,T4676)</f>
        <v>0</v>
      </c>
      <c r="S4677" s="57">
        <f>R4677*SetUp!$B$65</f>
        <v>0</v>
      </c>
      <c r="T4677" s="57">
        <f>IF((R4677-S4677)&lt;SetUp!$B$53,R4677-S4677,SetUp!$B$53)</f>
        <v>0</v>
      </c>
      <c r="U4677" s="57">
        <f t="shared" si="1136"/>
        <v>0.30243177896985535</v>
      </c>
      <c r="V4677" s="57">
        <f>(L4677-P4677)/1000*SetUp!$B$13*1000000/SetUp!$B$48</f>
        <v>6.9739108921401269E-2</v>
      </c>
      <c r="W4677" s="57">
        <f t="shared" si="1138"/>
        <v>9.9746599868666408E-18</v>
      </c>
      <c r="X4677" s="57">
        <f>MAX((SetUp!$B$56*(1-($H4677/SetUp!$B$56)^2)*TANH(($B4677-$D4677)/SetUp!$B$56))/(1+$H4677/SetUp!$B$56*TANH(($B4677-$D4677)/SetUp!$B$56)),0)</f>
        <v>0</v>
      </c>
    </row>
    <row r="4678" spans="1:24" x14ac:dyDescent="0.3">
      <c r="A4678" s="64">
        <v>31340</v>
      </c>
      <c r="B4678" s="57">
        <v>0</v>
      </c>
      <c r="C4678" s="57"/>
      <c r="D4678" s="57">
        <v>5.2510000000000003</v>
      </c>
      <c r="E4678" s="57">
        <f t="shared" si="1130"/>
        <v>0</v>
      </c>
      <c r="F4678" s="57">
        <f t="shared" si="1131"/>
        <v>5.2510000000000003</v>
      </c>
      <c r="G4678" s="57">
        <f t="shared" si="1132"/>
        <v>0</v>
      </c>
      <c r="H4678" s="57">
        <f>IF(Q4677&gt;SetUp!$B$56,SetUp!$B$56,Q4677)</f>
        <v>8.8965560310957486E-17</v>
      </c>
      <c r="I4678" s="57">
        <f t="shared" si="1137"/>
        <v>0.30243177896985535</v>
      </c>
      <c r="J4678" s="57">
        <f>MIN(F4678,H4678,(1-EXP(-SetUp!$B$52*H4678/SetUp!$B$56))*F4678)</f>
        <v>0</v>
      </c>
      <c r="K4678" s="57">
        <f t="shared" si="1133"/>
        <v>8.8965560310957486E-17</v>
      </c>
      <c r="L4678" s="57">
        <f>IF(I4678&lt;=0,0,MIN(SetUp!$B$50*I4678^SetUp!$B$55,I4678))</f>
        <v>2.7887434154469544E-3</v>
      </c>
      <c r="M4678" s="57">
        <f t="shared" si="1134"/>
        <v>0.29964303555440841</v>
      </c>
      <c r="N4678" s="57">
        <f>IF(SetUp!$B$62=0,X4678,(B4678-E4678)*(1-(H4678/SetUp!$B$66/SetUp!$B$56)))</f>
        <v>0</v>
      </c>
      <c r="O4678" s="57">
        <f>K4678*SetUp!$B$65</f>
        <v>0</v>
      </c>
      <c r="P4678" s="57">
        <f>MIN(SetUp!$B$54*L4678^SetUp!$B$51,L4678)</f>
        <v>1.5819395674402884E-3</v>
      </c>
      <c r="Q4678" s="57">
        <f t="shared" si="1135"/>
        <v>8.8965560310957486E-17</v>
      </c>
      <c r="R4678" s="57">
        <f>IF((H4678+N4678-O4678)&gt;SetUp!$B$56,T4677+H4678+N4678-O4678-SetUp!$B$56,T4677)</f>
        <v>0</v>
      </c>
      <c r="S4678" s="57">
        <f>R4678*SetUp!$B$65</f>
        <v>0</v>
      </c>
      <c r="T4678" s="57">
        <f>IF((R4678-S4678)&lt;SetUp!$B$53,R4678-S4678,SetUp!$B$53)</f>
        <v>0</v>
      </c>
      <c r="U4678" s="57">
        <f t="shared" si="1136"/>
        <v>0.29964303555440841</v>
      </c>
      <c r="V4678" s="57">
        <f>(L4678-P4678)/1000*SetUp!$B$13*1000000/SetUp!$B$48</f>
        <v>6.864020672400728E-2</v>
      </c>
      <c r="W4678" s="57">
        <f t="shared" si="1138"/>
        <v>1.7347234759768071E-17</v>
      </c>
      <c r="X4678" s="57">
        <f>MAX((SetUp!$B$56*(1-($H4678/SetUp!$B$56)^2)*TANH(($B4678-$D4678)/SetUp!$B$56))/(1+$H4678/SetUp!$B$56*TANH(($B4678-$D4678)/SetUp!$B$56)),0)</f>
        <v>0</v>
      </c>
    </row>
    <row r="4679" spans="1:24" x14ac:dyDescent="0.3">
      <c r="A4679" s="64">
        <v>31341</v>
      </c>
      <c r="B4679" s="57">
        <v>1.7000000000000001E-2</v>
      </c>
      <c r="C4679" s="57"/>
      <c r="D4679" s="57">
        <v>5.2510000000000003</v>
      </c>
      <c r="E4679" s="57">
        <f t="shared" si="1130"/>
        <v>1.7000000000000001E-2</v>
      </c>
      <c r="F4679" s="57">
        <f t="shared" si="1131"/>
        <v>5.234</v>
      </c>
      <c r="G4679" s="57">
        <f t="shared" si="1132"/>
        <v>0</v>
      </c>
      <c r="H4679" s="57">
        <f>IF(Q4678&gt;SetUp!$B$56,SetUp!$B$56,Q4678)</f>
        <v>8.8965560310957486E-17</v>
      </c>
      <c r="I4679" s="57">
        <f t="shared" si="1137"/>
        <v>0.29964303555440841</v>
      </c>
      <c r="J4679" s="57">
        <f>MIN(F4679,H4679,(1-EXP(-SetUp!$B$52*H4679/SetUp!$B$56))*F4679)</f>
        <v>0</v>
      </c>
      <c r="K4679" s="57">
        <f t="shared" si="1133"/>
        <v>8.8965560310957486E-17</v>
      </c>
      <c r="L4679" s="57">
        <f>IF(I4679&lt;=0,0,MIN(SetUp!$B$50*I4679^SetUp!$B$55,I4679))</f>
        <v>2.7460166394920782E-3</v>
      </c>
      <c r="M4679" s="57">
        <f t="shared" si="1134"/>
        <v>0.29689701891491632</v>
      </c>
      <c r="N4679" s="57">
        <f>IF(SetUp!$B$62=0,X4679,(B4679-E4679)*(1-(H4679/SetUp!$B$66/SetUp!$B$56)))</f>
        <v>0</v>
      </c>
      <c r="O4679" s="57">
        <f>K4679*SetUp!$B$65</f>
        <v>0</v>
      </c>
      <c r="P4679" s="57">
        <f>MIN(SetUp!$B$54*L4679^SetUp!$B$51,L4679)</f>
        <v>1.5581116220422092E-3</v>
      </c>
      <c r="Q4679" s="57">
        <f t="shared" si="1135"/>
        <v>8.8965560310957486E-17</v>
      </c>
      <c r="R4679" s="57">
        <f>IF((H4679+N4679-O4679)&gt;SetUp!$B$56,T4678+H4679+N4679-O4679-SetUp!$B$56,T4678)</f>
        <v>0</v>
      </c>
      <c r="S4679" s="57">
        <f>R4679*SetUp!$B$65</f>
        <v>0</v>
      </c>
      <c r="T4679" s="57">
        <f>IF((R4679-S4679)&lt;SetUp!$B$53,R4679-S4679,SetUp!$B$53)</f>
        <v>0</v>
      </c>
      <c r="U4679" s="57">
        <f t="shared" si="1136"/>
        <v>0.29689701891491632</v>
      </c>
      <c r="V4679" s="57">
        <f>(L4679-P4679)/1000*SetUp!$B$13*1000000/SetUp!$B$48</f>
        <v>6.7565285030309327E-2</v>
      </c>
      <c r="W4679" s="57">
        <f t="shared" si="1138"/>
        <v>-9.9746599868666408E-18</v>
      </c>
      <c r="X4679" s="57">
        <f>MAX((SetUp!$B$56*(1-($H4679/SetUp!$B$56)^2)*TANH(($B4679-$D4679)/SetUp!$B$56))/(1+$H4679/SetUp!$B$56*TANH(($B4679-$D4679)/SetUp!$B$56)),0)</f>
        <v>0</v>
      </c>
    </row>
    <row r="4680" spans="1:24" x14ac:dyDescent="0.3">
      <c r="A4680" s="64">
        <v>31342</v>
      </c>
      <c r="B4680" s="57">
        <v>0</v>
      </c>
      <c r="C4680" s="57"/>
      <c r="D4680" s="57">
        <v>5.2510000000000003</v>
      </c>
      <c r="E4680" s="57">
        <f t="shared" si="1130"/>
        <v>0</v>
      </c>
      <c r="F4680" s="57">
        <f t="shared" si="1131"/>
        <v>5.2510000000000003</v>
      </c>
      <c r="G4680" s="57">
        <f t="shared" si="1132"/>
        <v>0</v>
      </c>
      <c r="H4680" s="57">
        <f>IF(Q4679&gt;SetUp!$B$56,SetUp!$B$56,Q4679)</f>
        <v>8.8965560310957486E-17</v>
      </c>
      <c r="I4680" s="57">
        <f t="shared" si="1137"/>
        <v>0.29689701891491632</v>
      </c>
      <c r="J4680" s="57">
        <f>MIN(F4680,H4680,(1-EXP(-SetUp!$B$52*H4680/SetUp!$B$56))*F4680)</f>
        <v>0</v>
      </c>
      <c r="K4680" s="57">
        <f t="shared" si="1133"/>
        <v>8.8965560310957486E-17</v>
      </c>
      <c r="L4680" s="57">
        <f>IF(I4680&lt;=0,0,MIN(SetUp!$B$50*I4680^SetUp!$B$55,I4680))</f>
        <v>2.7042027243436746E-3</v>
      </c>
      <c r="M4680" s="57">
        <f t="shared" si="1134"/>
        <v>0.29419281619057264</v>
      </c>
      <c r="N4680" s="57">
        <f>IF(SetUp!$B$62=0,X4680,(B4680-E4680)*(1-(H4680/SetUp!$B$66/SetUp!$B$56)))</f>
        <v>0</v>
      </c>
      <c r="O4680" s="57">
        <f>K4680*SetUp!$B$65</f>
        <v>0</v>
      </c>
      <c r="P4680" s="57">
        <f>MIN(SetUp!$B$54*L4680^SetUp!$B$51,L4680)</f>
        <v>1.5347866556276186E-3</v>
      </c>
      <c r="Q4680" s="57">
        <f t="shared" si="1135"/>
        <v>8.8965560310957486E-17</v>
      </c>
      <c r="R4680" s="57">
        <f>IF((H4680+N4680-O4680)&gt;SetUp!$B$56,T4679+H4680+N4680-O4680-SetUp!$B$56,T4679)</f>
        <v>0</v>
      </c>
      <c r="S4680" s="57">
        <f>R4680*SetUp!$B$65</f>
        <v>0</v>
      </c>
      <c r="T4680" s="57">
        <f>IF((R4680-S4680)&lt;SetUp!$B$53,R4680-S4680,SetUp!$B$53)</f>
        <v>0</v>
      </c>
      <c r="U4680" s="57">
        <f t="shared" si="1136"/>
        <v>0.29419281619057264</v>
      </c>
      <c r="V4680" s="57">
        <f>(L4680-P4680)/1000*SetUp!$B$13*1000000/SetUp!$B$48</f>
        <v>6.6513676465011246E-2</v>
      </c>
      <c r="W4680" s="57">
        <f t="shared" si="1138"/>
        <v>-1.0408340855860843E-17</v>
      </c>
      <c r="X4680" s="57">
        <f>MAX((SetUp!$B$56*(1-($H4680/SetUp!$B$56)^2)*TANH(($B4680-$D4680)/SetUp!$B$56))/(1+$H4680/SetUp!$B$56*TANH(($B4680-$D4680)/SetUp!$B$56)),0)</f>
        <v>0</v>
      </c>
    </row>
    <row r="4681" spans="1:24" x14ac:dyDescent="0.3">
      <c r="A4681" s="64">
        <v>31343</v>
      </c>
      <c r="B4681" s="57">
        <v>0</v>
      </c>
      <c r="C4681" s="57"/>
      <c r="D4681" s="57">
        <v>5.2510000000000003</v>
      </c>
      <c r="E4681" s="57">
        <f t="shared" si="1130"/>
        <v>0</v>
      </c>
      <c r="F4681" s="57">
        <f t="shared" si="1131"/>
        <v>5.2510000000000003</v>
      </c>
      <c r="G4681" s="57">
        <f t="shared" si="1132"/>
        <v>0</v>
      </c>
      <c r="H4681" s="57">
        <f>IF(Q4680&gt;SetUp!$B$56,SetUp!$B$56,Q4680)</f>
        <v>8.8965560310957486E-17</v>
      </c>
      <c r="I4681" s="57">
        <f t="shared" si="1137"/>
        <v>0.29419281619057264</v>
      </c>
      <c r="J4681" s="57">
        <f>MIN(F4681,H4681,(1-EXP(-SetUp!$B$52*H4681/SetUp!$B$56))*F4681)</f>
        <v>0</v>
      </c>
      <c r="K4681" s="57">
        <f t="shared" si="1133"/>
        <v>8.8965560310957486E-17</v>
      </c>
      <c r="L4681" s="57">
        <f>IF(I4681&lt;=0,0,MIN(SetUp!$B$50*I4681^SetUp!$B$55,I4681))</f>
        <v>2.6632767048446757E-3</v>
      </c>
      <c r="M4681" s="57">
        <f t="shared" si="1134"/>
        <v>0.29152953948572796</v>
      </c>
      <c r="N4681" s="57">
        <f>IF(SetUp!$B$62=0,X4681,(B4681-E4681)*(1-(H4681/SetUp!$B$66/SetUp!$B$56)))</f>
        <v>0</v>
      </c>
      <c r="O4681" s="57">
        <f>K4681*SetUp!$B$65</f>
        <v>0</v>
      </c>
      <c r="P4681" s="57">
        <f>MIN(SetUp!$B$54*L4681^SetUp!$B$51,L4681)</f>
        <v>1.5119510402419271E-3</v>
      </c>
      <c r="Q4681" s="57">
        <f t="shared" si="1135"/>
        <v>8.8965560310957486E-17</v>
      </c>
      <c r="R4681" s="57">
        <f>IF((H4681+N4681-O4681)&gt;SetUp!$B$56,T4680+H4681+N4681-O4681-SetUp!$B$56,T4680)</f>
        <v>0</v>
      </c>
      <c r="S4681" s="57">
        <f>R4681*SetUp!$B$65</f>
        <v>0</v>
      </c>
      <c r="T4681" s="57">
        <f>IF((R4681-S4681)&lt;SetUp!$B$53,R4681-S4681,SetUp!$B$53)</f>
        <v>0</v>
      </c>
      <c r="U4681" s="57">
        <f t="shared" si="1136"/>
        <v>0.29152953948572796</v>
      </c>
      <c r="V4681" s="57">
        <f>(L4681-P4681)/1000*SetUp!$B$13*1000000/SetUp!$B$48</f>
        <v>6.5484736194304227E-2</v>
      </c>
      <c r="W4681" s="57">
        <f t="shared" si="1138"/>
        <v>0</v>
      </c>
      <c r="X4681" s="57">
        <f>MAX((SetUp!$B$56*(1-($H4681/SetUp!$B$56)^2)*TANH(($B4681-$D4681)/SetUp!$B$56))/(1+$H4681/SetUp!$B$56*TANH(($B4681-$D4681)/SetUp!$B$56)),0)</f>
        <v>0</v>
      </c>
    </row>
    <row r="4682" spans="1:24" x14ac:dyDescent="0.3">
      <c r="A4682" s="64">
        <v>31344</v>
      </c>
      <c r="B4682" s="57">
        <v>0.11700000000000001</v>
      </c>
      <c r="C4682" s="57"/>
      <c r="D4682" s="57">
        <v>5.2510000000000003</v>
      </c>
      <c r="E4682" s="57">
        <f t="shared" si="1130"/>
        <v>0.11700000000000001</v>
      </c>
      <c r="F4682" s="57">
        <f t="shared" si="1131"/>
        <v>5.1340000000000003</v>
      </c>
      <c r="G4682" s="57">
        <f t="shared" si="1132"/>
        <v>0</v>
      </c>
      <c r="H4682" s="57">
        <f>IF(Q4681&gt;SetUp!$B$56,SetUp!$B$56,Q4681)</f>
        <v>8.8965560310957486E-17</v>
      </c>
      <c r="I4682" s="57">
        <f t="shared" si="1137"/>
        <v>0.29152953948572796</v>
      </c>
      <c r="J4682" s="57">
        <f>MIN(F4682,H4682,(1-EXP(-SetUp!$B$52*H4682/SetUp!$B$56))*F4682)</f>
        <v>0</v>
      </c>
      <c r="K4682" s="57">
        <f t="shared" si="1133"/>
        <v>8.8965560310957486E-17</v>
      </c>
      <c r="L4682" s="57">
        <f>IF(I4682&lt;=0,0,MIN(SetUp!$B$50*I4682^SetUp!$B$55,I4682))</f>
        <v>2.6232144463960924E-3</v>
      </c>
      <c r="M4682" s="57">
        <f t="shared" si="1134"/>
        <v>0.28890632503933189</v>
      </c>
      <c r="N4682" s="57">
        <f>IF(SetUp!$B$62=0,X4682,(B4682-E4682)*(1-(H4682/SetUp!$B$66/SetUp!$B$56)))</f>
        <v>0</v>
      </c>
      <c r="O4682" s="57">
        <f>K4682*SetUp!$B$65</f>
        <v>0</v>
      </c>
      <c r="P4682" s="57">
        <f>MIN(SetUp!$B$54*L4682^SetUp!$B$51,L4682)</f>
        <v>1.4895915978912452E-3</v>
      </c>
      <c r="Q4682" s="57">
        <f t="shared" si="1135"/>
        <v>8.8965560310957486E-17</v>
      </c>
      <c r="R4682" s="57">
        <f>IF((H4682+N4682-O4682)&gt;SetUp!$B$56,T4681+H4682+N4682-O4682-SetUp!$B$56,T4681)</f>
        <v>0</v>
      </c>
      <c r="S4682" s="57">
        <f>R4682*SetUp!$B$65</f>
        <v>0</v>
      </c>
      <c r="T4682" s="57">
        <f>IF((R4682-S4682)&lt;SetUp!$B$53,R4682-S4682,SetUp!$B$53)</f>
        <v>0</v>
      </c>
      <c r="U4682" s="57">
        <f t="shared" si="1136"/>
        <v>0.28890632503933189</v>
      </c>
      <c r="V4682" s="57">
        <f>(L4682-P4682)/1000*SetUp!$B$13*1000000/SetUp!$B$48</f>
        <v>6.4477841031876537E-2</v>
      </c>
      <c r="W4682" s="57">
        <f t="shared" si="1138"/>
        <v>2.0816681711721685E-17</v>
      </c>
      <c r="X4682" s="57">
        <f>MAX((SetUp!$B$56*(1-($H4682/SetUp!$B$56)^2)*TANH(($B4682-$D4682)/SetUp!$B$56))/(1+$H4682/SetUp!$B$56*TANH(($B4682-$D4682)/SetUp!$B$56)),0)</f>
        <v>0</v>
      </c>
    </row>
    <row r="4683" spans="1:24" x14ac:dyDescent="0.3">
      <c r="A4683" s="64">
        <v>31345</v>
      </c>
      <c r="B4683" s="57">
        <v>0</v>
      </c>
      <c r="C4683" s="57"/>
      <c r="D4683" s="57">
        <v>5.2510000000000003</v>
      </c>
      <c r="E4683" s="57">
        <f t="shared" si="1130"/>
        <v>0</v>
      </c>
      <c r="F4683" s="57">
        <f t="shared" si="1131"/>
        <v>5.2510000000000003</v>
      </c>
      <c r="G4683" s="57">
        <f t="shared" si="1132"/>
        <v>0</v>
      </c>
      <c r="H4683" s="57">
        <f>IF(Q4682&gt;SetUp!$B$56,SetUp!$B$56,Q4682)</f>
        <v>8.8965560310957486E-17</v>
      </c>
      <c r="I4683" s="57">
        <f t="shared" si="1137"/>
        <v>0.28890632503933189</v>
      </c>
      <c r="J4683" s="57">
        <f>MIN(F4683,H4683,(1-EXP(-SetUp!$B$52*H4683/SetUp!$B$56))*F4683)</f>
        <v>0</v>
      </c>
      <c r="K4683" s="57">
        <f t="shared" si="1133"/>
        <v>8.8965560310957486E-17</v>
      </c>
      <c r="L4683" s="57">
        <f>IF(I4683&lt;=0,0,MIN(SetUp!$B$50*I4683^SetUp!$B$55,I4683))</f>
        <v>2.5839926124610214E-3</v>
      </c>
      <c r="M4683" s="57">
        <f t="shared" si="1134"/>
        <v>0.28632233242687088</v>
      </c>
      <c r="N4683" s="57">
        <f>IF(SetUp!$B$62=0,X4683,(B4683-E4683)*(1-(H4683/SetUp!$B$66/SetUp!$B$56)))</f>
        <v>0</v>
      </c>
      <c r="O4683" s="57">
        <f>K4683*SetUp!$B$65</f>
        <v>0</v>
      </c>
      <c r="P4683" s="57">
        <f>MIN(SetUp!$B$54*L4683^SetUp!$B$51,L4683)</f>
        <v>1.4676955830493091E-3</v>
      </c>
      <c r="Q4683" s="57">
        <f t="shared" si="1135"/>
        <v>8.8965560310957486E-17</v>
      </c>
      <c r="R4683" s="57">
        <f>IF((H4683+N4683-O4683)&gt;SetUp!$B$56,T4682+H4683+N4683-O4683-SetUp!$B$56,T4682)</f>
        <v>0</v>
      </c>
      <c r="S4683" s="57">
        <f>R4683*SetUp!$B$65</f>
        <v>0</v>
      </c>
      <c r="T4683" s="57">
        <f>IF((R4683-S4683)&lt;SetUp!$B$53,R4683-S4683,SetUp!$B$53)</f>
        <v>0</v>
      </c>
      <c r="U4683" s="57">
        <f t="shared" si="1136"/>
        <v>0.28632233242687088</v>
      </c>
      <c r="V4683" s="57">
        <f>(L4683-P4683)/1000*SetUp!$B$13*1000000/SetUp!$B$48</f>
        <v>6.3492388585582232E-2</v>
      </c>
      <c r="W4683" s="57">
        <f t="shared" si="1138"/>
        <v>1.5612511283791264E-17</v>
      </c>
      <c r="X4683" s="57">
        <f>MAX((SetUp!$B$56*(1-($H4683/SetUp!$B$56)^2)*TANH(($B4683-$D4683)/SetUp!$B$56))/(1+$H4683/SetUp!$B$56*TANH(($B4683-$D4683)/SetUp!$B$56)),0)</f>
        <v>0</v>
      </c>
    </row>
    <row r="4684" spans="1:24" x14ac:dyDescent="0.3">
      <c r="A4684" s="64">
        <v>31346</v>
      </c>
      <c r="B4684" s="57">
        <v>0</v>
      </c>
      <c r="C4684" s="57"/>
      <c r="D4684" s="57">
        <v>5.2510000000000003</v>
      </c>
      <c r="E4684" s="57">
        <f t="shared" si="1130"/>
        <v>0</v>
      </c>
      <c r="F4684" s="57">
        <f t="shared" si="1131"/>
        <v>5.2510000000000003</v>
      </c>
      <c r="G4684" s="57">
        <f t="shared" si="1132"/>
        <v>0</v>
      </c>
      <c r="H4684" s="57">
        <f>IF(Q4683&gt;SetUp!$B$56,SetUp!$B$56,Q4683)</f>
        <v>8.8965560310957486E-17</v>
      </c>
      <c r="I4684" s="57">
        <f t="shared" si="1137"/>
        <v>0.28632233242687088</v>
      </c>
      <c r="J4684" s="57">
        <f>MIN(F4684,H4684,(1-EXP(-SetUp!$B$52*H4684/SetUp!$B$56))*F4684)</f>
        <v>0</v>
      </c>
      <c r="K4684" s="57">
        <f t="shared" si="1133"/>
        <v>8.8965560310957486E-17</v>
      </c>
      <c r="L4684" s="57">
        <f>IF(I4684&lt;=0,0,MIN(SetUp!$B$50*I4684^SetUp!$B$55,I4684))</f>
        <v>2.5455886335283198E-3</v>
      </c>
      <c r="M4684" s="57">
        <f t="shared" si="1134"/>
        <v>0.28377674379334256</v>
      </c>
      <c r="N4684" s="57">
        <f>IF(SetUp!$B$62=0,X4684,(B4684-E4684)*(1-(H4684/SetUp!$B$66/SetUp!$B$56)))</f>
        <v>0</v>
      </c>
      <c r="O4684" s="57">
        <f>K4684*SetUp!$B$65</f>
        <v>0</v>
      </c>
      <c r="P4684" s="57">
        <f>MIN(SetUp!$B$54*L4684^SetUp!$B$51,L4684)</f>
        <v>1.4462506659458773E-3</v>
      </c>
      <c r="Q4684" s="57">
        <f t="shared" si="1135"/>
        <v>8.8965560310957486E-17</v>
      </c>
      <c r="R4684" s="57">
        <f>IF((H4684+N4684-O4684)&gt;SetUp!$B$56,T4683+H4684+N4684-O4684-SetUp!$B$56,T4683)</f>
        <v>0</v>
      </c>
      <c r="S4684" s="57">
        <f>R4684*SetUp!$B$65</f>
        <v>0</v>
      </c>
      <c r="T4684" s="57">
        <f>IF((R4684-S4684)&lt;SetUp!$B$53,R4684-S4684,SetUp!$B$53)</f>
        <v>0</v>
      </c>
      <c r="U4684" s="57">
        <f t="shared" si="1136"/>
        <v>0.28377674379334256</v>
      </c>
      <c r="V4684" s="57">
        <f>(L4684-P4684)/1000*SetUp!$B$13*1000000/SetUp!$B$48</f>
        <v>6.2527796442684247E-2</v>
      </c>
      <c r="W4684" s="57">
        <f t="shared" si="1138"/>
        <v>-8.6736173798840355E-18</v>
      </c>
      <c r="X4684" s="57">
        <f>MAX((SetUp!$B$56*(1-($H4684/SetUp!$B$56)^2)*TANH(($B4684-$D4684)/SetUp!$B$56))/(1+$H4684/SetUp!$B$56*TANH(($B4684-$D4684)/SetUp!$B$56)),0)</f>
        <v>0</v>
      </c>
    </row>
    <row r="4685" spans="1:24" x14ac:dyDescent="0.3">
      <c r="A4685" s="64">
        <v>31347</v>
      </c>
      <c r="B4685" s="57">
        <v>0</v>
      </c>
      <c r="C4685" s="57"/>
      <c r="D4685" s="57">
        <v>5.2510000000000003</v>
      </c>
      <c r="E4685" s="57">
        <f t="shared" si="1130"/>
        <v>0</v>
      </c>
      <c r="F4685" s="57">
        <f t="shared" si="1131"/>
        <v>5.2510000000000003</v>
      </c>
      <c r="G4685" s="57">
        <f t="shared" si="1132"/>
        <v>0</v>
      </c>
      <c r="H4685" s="57">
        <f>IF(Q4684&gt;SetUp!$B$56,SetUp!$B$56,Q4684)</f>
        <v>8.8965560310957486E-17</v>
      </c>
      <c r="I4685" s="57">
        <f t="shared" si="1137"/>
        <v>0.28377674379334256</v>
      </c>
      <c r="J4685" s="57">
        <f>MIN(F4685,H4685,(1-EXP(-SetUp!$B$52*H4685/SetUp!$B$56))*F4685)</f>
        <v>0</v>
      </c>
      <c r="K4685" s="57">
        <f t="shared" si="1133"/>
        <v>8.8965560310957486E-17</v>
      </c>
      <c r="L4685" s="57">
        <f>IF(I4685&lt;=0,0,MIN(SetUp!$B$50*I4685^SetUp!$B$55,I4685))</f>
        <v>2.5079806774620243E-3</v>
      </c>
      <c r="M4685" s="57">
        <f t="shared" si="1134"/>
        <v>0.2812687631158805</v>
      </c>
      <c r="N4685" s="57">
        <f>IF(SetUp!$B$62=0,X4685,(B4685-E4685)*(1-(H4685/SetUp!$B$66/SetUp!$B$56)))</f>
        <v>0</v>
      </c>
      <c r="O4685" s="57">
        <f>K4685*SetUp!$B$65</f>
        <v>0</v>
      </c>
      <c r="P4685" s="57">
        <f>MIN(SetUp!$B$54*L4685^SetUp!$B$51,L4685)</f>
        <v>1.4252449165971931E-3</v>
      </c>
      <c r="Q4685" s="57">
        <f t="shared" si="1135"/>
        <v>8.8965560310957486E-17</v>
      </c>
      <c r="R4685" s="57">
        <f>IF((H4685+N4685-O4685)&gt;SetUp!$B$56,T4684+H4685+N4685-O4685-SetUp!$B$56,T4684)</f>
        <v>0</v>
      </c>
      <c r="S4685" s="57">
        <f>R4685*SetUp!$B$65</f>
        <v>0</v>
      </c>
      <c r="T4685" s="57">
        <f>IF((R4685-S4685)&lt;SetUp!$B$53,R4685-S4685,SetUp!$B$53)</f>
        <v>0</v>
      </c>
      <c r="U4685" s="57">
        <f t="shared" si="1136"/>
        <v>0.2812687631158805</v>
      </c>
      <c r="V4685" s="57">
        <f>(L4685-P4685)/1000*SetUp!$B$13*1000000/SetUp!$B$48</f>
        <v>6.1583501391708192E-2</v>
      </c>
      <c r="W4685" s="57">
        <f t="shared" si="1138"/>
        <v>-2.7321894746634712E-17</v>
      </c>
      <c r="X4685" s="57">
        <f>MAX((SetUp!$B$56*(1-($H4685/SetUp!$B$56)^2)*TANH(($B4685-$D4685)/SetUp!$B$56))/(1+$H4685/SetUp!$B$56*TANH(($B4685-$D4685)/SetUp!$B$56)),0)</f>
        <v>0</v>
      </c>
    </row>
    <row r="4686" spans="1:24" x14ac:dyDescent="0.3">
      <c r="A4686" s="64">
        <v>31348</v>
      </c>
      <c r="B4686" s="57">
        <v>0</v>
      </c>
      <c r="C4686" s="57"/>
      <c r="D4686" s="57">
        <v>5.2510000000000003</v>
      </c>
      <c r="E4686" s="57">
        <f t="shared" si="1130"/>
        <v>0</v>
      </c>
      <c r="F4686" s="57">
        <f t="shared" si="1131"/>
        <v>5.2510000000000003</v>
      </c>
      <c r="G4686" s="57">
        <f t="shared" si="1132"/>
        <v>0</v>
      </c>
      <c r="H4686" s="57">
        <f>IF(Q4685&gt;SetUp!$B$56,SetUp!$B$56,Q4685)</f>
        <v>8.8965560310957486E-17</v>
      </c>
      <c r="I4686" s="57">
        <f t="shared" si="1137"/>
        <v>0.2812687631158805</v>
      </c>
      <c r="J4686" s="57">
        <f>MIN(F4686,H4686,(1-EXP(-SetUp!$B$52*H4686/SetUp!$B$56))*F4686)</f>
        <v>0</v>
      </c>
      <c r="K4686" s="57">
        <f t="shared" si="1133"/>
        <v>8.8965560310957486E-17</v>
      </c>
      <c r="L4686" s="57">
        <f>IF(I4686&lt;=0,0,MIN(SetUp!$B$50*I4686^SetUp!$B$55,I4686))</f>
        <v>2.4711476211667508E-3</v>
      </c>
      <c r="M4686" s="57">
        <f t="shared" si="1134"/>
        <v>0.27879761549471377</v>
      </c>
      <c r="N4686" s="57">
        <f>IF(SetUp!$B$62=0,X4686,(B4686-E4686)*(1-(H4686/SetUp!$B$66/SetUp!$B$56)))</f>
        <v>0</v>
      </c>
      <c r="O4686" s="57">
        <f>K4686*SetUp!$B$65</f>
        <v>0</v>
      </c>
      <c r="P4686" s="57">
        <f>MIN(SetUp!$B$54*L4686^SetUp!$B$51,L4686)</f>
        <v>1.4046667895413335E-3</v>
      </c>
      <c r="Q4686" s="57">
        <f t="shared" si="1135"/>
        <v>8.8965560310957486E-17</v>
      </c>
      <c r="R4686" s="57">
        <f>IF((H4686+N4686-O4686)&gt;SetUp!$B$56,T4685+H4686+N4686-O4686-SetUp!$B$56,T4685)</f>
        <v>0</v>
      </c>
      <c r="S4686" s="57">
        <f>R4686*SetUp!$B$65</f>
        <v>0</v>
      </c>
      <c r="T4686" s="57">
        <f>IF((R4686-S4686)&lt;SetUp!$B$53,R4686-S4686,SetUp!$B$53)</f>
        <v>0</v>
      </c>
      <c r="U4686" s="57">
        <f t="shared" si="1136"/>
        <v>0.27879761549471377</v>
      </c>
      <c r="V4686" s="57">
        <f>(L4686-P4686)/1000*SetUp!$B$13*1000000/SetUp!$B$48</f>
        <v>6.0658958679054104E-2</v>
      </c>
      <c r="W4686" s="57">
        <f t="shared" si="1138"/>
        <v>1.474514954580286E-17</v>
      </c>
      <c r="X4686" s="57">
        <f>MAX((SetUp!$B$56*(1-($H4686/SetUp!$B$56)^2)*TANH(($B4686-$D4686)/SetUp!$B$56))/(1+$H4686/SetUp!$B$56*TANH(($B4686-$D4686)/SetUp!$B$56)),0)</f>
        <v>0</v>
      </c>
    </row>
    <row r="4687" spans="1:24" x14ac:dyDescent="0.3">
      <c r="A4687" s="64">
        <v>31349</v>
      </c>
      <c r="B4687" s="57">
        <v>0</v>
      </c>
      <c r="C4687" s="57"/>
      <c r="D4687" s="57">
        <v>5.2510000000000003</v>
      </c>
      <c r="E4687" s="57">
        <f t="shared" si="1130"/>
        <v>0</v>
      </c>
      <c r="F4687" s="57">
        <f t="shared" si="1131"/>
        <v>5.2510000000000003</v>
      </c>
      <c r="G4687" s="57">
        <f t="shared" si="1132"/>
        <v>0</v>
      </c>
      <c r="H4687" s="57">
        <f>IF(Q4686&gt;SetUp!$B$56,SetUp!$B$56,Q4686)</f>
        <v>8.8965560310957486E-17</v>
      </c>
      <c r="I4687" s="57">
        <f t="shared" si="1137"/>
        <v>0.27879761549471377</v>
      </c>
      <c r="J4687" s="57">
        <f>MIN(F4687,H4687,(1-EXP(-SetUp!$B$52*H4687/SetUp!$B$56))*F4687)</f>
        <v>0</v>
      </c>
      <c r="K4687" s="57">
        <f t="shared" si="1133"/>
        <v>8.8965560310957486E-17</v>
      </c>
      <c r="L4687" s="57">
        <f>IF(I4687&lt;=0,0,MIN(SetUp!$B$50*I4687^SetUp!$B$55,I4687))</f>
        <v>2.4350690235031883E-3</v>
      </c>
      <c r="M4687" s="57">
        <f t="shared" si="1134"/>
        <v>0.27636254647121056</v>
      </c>
      <c r="N4687" s="57">
        <f>IF(SetUp!$B$62=0,X4687,(B4687-E4687)*(1-(H4687/SetUp!$B$66/SetUp!$B$56)))</f>
        <v>0</v>
      </c>
      <c r="O4687" s="57">
        <f>K4687*SetUp!$B$65</f>
        <v>0</v>
      </c>
      <c r="P4687" s="57">
        <f>MIN(SetUp!$B$54*L4687^SetUp!$B$51,L4687)</f>
        <v>1.3845051092433427E-3</v>
      </c>
      <c r="Q4687" s="57">
        <f t="shared" si="1135"/>
        <v>8.8965560310957486E-17</v>
      </c>
      <c r="R4687" s="57">
        <f>IF((H4687+N4687-O4687)&gt;SetUp!$B$56,T4686+H4687+N4687-O4687-SetUp!$B$56,T4686)</f>
        <v>0</v>
      </c>
      <c r="S4687" s="57">
        <f>R4687*SetUp!$B$65</f>
        <v>0</v>
      </c>
      <c r="T4687" s="57">
        <f>IF((R4687-S4687)&lt;SetUp!$B$53,R4687-S4687,SetUp!$B$53)</f>
        <v>0</v>
      </c>
      <c r="U4687" s="57">
        <f t="shared" si="1136"/>
        <v>0.27636254647121056</v>
      </c>
      <c r="V4687" s="57">
        <f>(L4687-P4687)/1000*SetUp!$B$13*1000000/SetUp!$B$48</f>
        <v>5.9753641298614532E-2</v>
      </c>
      <c r="W4687" s="57">
        <f t="shared" si="1138"/>
        <v>-2.2985086056692694E-17</v>
      </c>
      <c r="X4687" s="57">
        <f>MAX((SetUp!$B$56*(1-($H4687/SetUp!$B$56)^2)*TANH(($B4687-$D4687)/SetUp!$B$56))/(1+$H4687/SetUp!$B$56*TANH(($B4687-$D4687)/SetUp!$B$56)),0)</f>
        <v>0</v>
      </c>
    </row>
    <row r="4688" spans="1:24" x14ac:dyDescent="0.3">
      <c r="A4688" s="64">
        <v>31350</v>
      </c>
      <c r="B4688" s="57">
        <v>0</v>
      </c>
      <c r="C4688" s="57"/>
      <c r="D4688" s="57">
        <v>5.2510000000000003</v>
      </c>
      <c r="E4688" s="57">
        <f t="shared" si="1130"/>
        <v>0</v>
      </c>
      <c r="F4688" s="57">
        <f t="shared" si="1131"/>
        <v>5.2510000000000003</v>
      </c>
      <c r="G4688" s="57">
        <f t="shared" si="1132"/>
        <v>0</v>
      </c>
      <c r="H4688" s="57">
        <f>IF(Q4687&gt;SetUp!$B$56,SetUp!$B$56,Q4687)</f>
        <v>8.8965560310957486E-17</v>
      </c>
      <c r="I4688" s="57">
        <f t="shared" si="1137"/>
        <v>0.27636254647121056</v>
      </c>
      <c r="J4688" s="57">
        <f>MIN(F4688,H4688,(1-EXP(-SetUp!$B$52*H4688/SetUp!$B$56))*F4688)</f>
        <v>0</v>
      </c>
      <c r="K4688" s="57">
        <f t="shared" si="1133"/>
        <v>8.8965560310957486E-17</v>
      </c>
      <c r="L4688" s="57">
        <f>IF(I4688&lt;=0,0,MIN(SetUp!$B$50*I4688^SetUp!$B$55,I4688))</f>
        <v>2.3997250993915277E-3</v>
      </c>
      <c r="M4688" s="57">
        <f t="shared" si="1134"/>
        <v>0.27396282137181904</v>
      </c>
      <c r="N4688" s="57">
        <f>IF(SetUp!$B$62=0,X4688,(B4688-E4688)*(1-(H4688/SetUp!$B$66/SetUp!$B$56)))</f>
        <v>0</v>
      </c>
      <c r="O4688" s="57">
        <f>K4688*SetUp!$B$65</f>
        <v>0</v>
      </c>
      <c r="P4688" s="57">
        <f>MIN(SetUp!$B$54*L4688^SetUp!$B$51,L4688)</f>
        <v>1.3647490561369731E-3</v>
      </c>
      <c r="Q4688" s="57">
        <f t="shared" si="1135"/>
        <v>8.8965560310957486E-17</v>
      </c>
      <c r="R4688" s="57">
        <f>IF((H4688+N4688-O4688)&gt;SetUp!$B$56,T4687+H4688+N4688-O4688-SetUp!$B$56,T4687)</f>
        <v>0</v>
      </c>
      <c r="S4688" s="57">
        <f>R4688*SetUp!$B$65</f>
        <v>0</v>
      </c>
      <c r="T4688" s="57">
        <f>IF((R4688-S4688)&lt;SetUp!$B$53,R4688-S4688,SetUp!$B$53)</f>
        <v>0</v>
      </c>
      <c r="U4688" s="57">
        <f t="shared" si="1136"/>
        <v>0.27396282137181904</v>
      </c>
      <c r="V4688" s="57">
        <f>(L4688-P4688)/1000*SetUp!$B$13*1000000/SetUp!$B$48</f>
        <v>5.886703931275112E-2</v>
      </c>
      <c r="W4688" s="57">
        <f t="shared" si="1138"/>
        <v>1.3444106938820255E-17</v>
      </c>
      <c r="X4688" s="57">
        <f>MAX((SetUp!$B$56*(1-($H4688/SetUp!$B$56)^2)*TANH(($B4688-$D4688)/SetUp!$B$56))/(1+$H4688/SetUp!$B$56*TANH(($B4688-$D4688)/SetUp!$B$56)),0)</f>
        <v>0</v>
      </c>
    </row>
    <row r="4689" spans="1:24" x14ac:dyDescent="0.3">
      <c r="A4689" s="64">
        <v>31351</v>
      </c>
      <c r="B4689" s="57">
        <v>0</v>
      </c>
      <c r="C4689" s="57"/>
      <c r="D4689" s="57">
        <v>5.2510000000000003</v>
      </c>
      <c r="E4689" s="57">
        <f t="shared" si="1130"/>
        <v>0</v>
      </c>
      <c r="F4689" s="57">
        <f t="shared" si="1131"/>
        <v>5.2510000000000003</v>
      </c>
      <c r="G4689" s="57">
        <f t="shared" si="1132"/>
        <v>0</v>
      </c>
      <c r="H4689" s="57">
        <f>IF(Q4688&gt;SetUp!$B$56,SetUp!$B$56,Q4688)</f>
        <v>8.8965560310957486E-17</v>
      </c>
      <c r="I4689" s="57">
        <f t="shared" si="1137"/>
        <v>0.27396282137181904</v>
      </c>
      <c r="J4689" s="57">
        <f>MIN(F4689,H4689,(1-EXP(-SetUp!$B$52*H4689/SetUp!$B$56))*F4689)</f>
        <v>0</v>
      </c>
      <c r="K4689" s="57">
        <f t="shared" si="1133"/>
        <v>8.8965560310957486E-17</v>
      </c>
      <c r="L4689" s="57">
        <f>IF(I4689&lt;=0,0,MIN(SetUp!$B$50*I4689^SetUp!$B$55,I4689))</f>
        <v>2.3650966950440537E-3</v>
      </c>
      <c r="M4689" s="57">
        <f t="shared" si="1134"/>
        <v>0.27159772467677501</v>
      </c>
      <c r="N4689" s="57">
        <f>IF(SetUp!$B$62=0,X4689,(B4689-E4689)*(1-(H4689/SetUp!$B$66/SetUp!$B$56)))</f>
        <v>0</v>
      </c>
      <c r="O4689" s="57">
        <f>K4689*SetUp!$B$65</f>
        <v>0</v>
      </c>
      <c r="P4689" s="57">
        <f>MIN(SetUp!$B$54*L4689^SetUp!$B$51,L4689)</f>
        <v>1.345388153271727E-3</v>
      </c>
      <c r="Q4689" s="57">
        <f t="shared" si="1135"/>
        <v>8.8965560310957486E-17</v>
      </c>
      <c r="R4689" s="57">
        <f>IF((H4689+N4689-O4689)&gt;SetUp!$B$56,T4688+H4689+N4689-O4689-SetUp!$B$56,T4688)</f>
        <v>0</v>
      </c>
      <c r="S4689" s="57">
        <f>R4689*SetUp!$B$65</f>
        <v>0</v>
      </c>
      <c r="T4689" s="57">
        <f>IF((R4689-S4689)&lt;SetUp!$B$53,R4689-S4689,SetUp!$B$53)</f>
        <v>0</v>
      </c>
      <c r="U4689" s="57">
        <f t="shared" si="1136"/>
        <v>0.27159772467677501</v>
      </c>
      <c r="V4689" s="57">
        <f>(L4689-P4689)/1000*SetUp!$B$13*1000000/SetUp!$B$48</f>
        <v>5.7998659203067016E-2</v>
      </c>
      <c r="W4689" s="57">
        <f t="shared" si="1138"/>
        <v>2.0383000842727483E-17</v>
      </c>
      <c r="X4689" s="57">
        <f>MAX((SetUp!$B$56*(1-($H4689/SetUp!$B$56)^2)*TANH(($B4689-$D4689)/SetUp!$B$56))/(1+$H4689/SetUp!$B$56*TANH(($B4689-$D4689)/SetUp!$B$56)),0)</f>
        <v>0</v>
      </c>
    </row>
    <row r="4690" spans="1:24" x14ac:dyDescent="0.3">
      <c r="A4690" s="64">
        <v>31352</v>
      </c>
      <c r="B4690" s="57">
        <v>0</v>
      </c>
      <c r="C4690" s="57"/>
      <c r="D4690" s="57">
        <v>5.415</v>
      </c>
      <c r="E4690" s="57">
        <f t="shared" si="1130"/>
        <v>0</v>
      </c>
      <c r="F4690" s="57">
        <f t="shared" si="1131"/>
        <v>5.415</v>
      </c>
      <c r="G4690" s="57">
        <f t="shared" si="1132"/>
        <v>0</v>
      </c>
      <c r="H4690" s="57">
        <f>IF(Q4689&gt;SetUp!$B$56,SetUp!$B$56,Q4689)</f>
        <v>8.8965560310957486E-17</v>
      </c>
      <c r="I4690" s="57">
        <f t="shared" si="1137"/>
        <v>0.27159772467677501</v>
      </c>
      <c r="J4690" s="57">
        <f>MIN(F4690,H4690,(1-EXP(-SetUp!$B$52*H4690/SetUp!$B$56))*F4690)</f>
        <v>0</v>
      </c>
      <c r="K4690" s="57">
        <f t="shared" si="1133"/>
        <v>8.8965560310957486E-17</v>
      </c>
      <c r="L4690" s="57">
        <f>IF(I4690&lt;=0,0,MIN(SetUp!$B$50*I4690^SetUp!$B$55,I4690))</f>
        <v>2.3311652642713722E-3</v>
      </c>
      <c r="M4690" s="57">
        <f t="shared" si="1134"/>
        <v>0.26926655941250366</v>
      </c>
      <c r="N4690" s="57">
        <f>IF(SetUp!$B$62=0,X4690,(B4690-E4690)*(1-(H4690/SetUp!$B$66/SetUp!$B$56)))</f>
        <v>0</v>
      </c>
      <c r="O4690" s="57">
        <f>K4690*SetUp!$B$65</f>
        <v>0</v>
      </c>
      <c r="P4690" s="57">
        <f>MIN(SetUp!$B$54*L4690^SetUp!$B$51,L4690)</f>
        <v>1.3264122535355401E-3</v>
      </c>
      <c r="Q4690" s="57">
        <f t="shared" si="1135"/>
        <v>8.8965560310957486E-17</v>
      </c>
      <c r="R4690" s="57">
        <f>IF((H4690+N4690-O4690)&gt;SetUp!$B$56,T4689+H4690+N4690-O4690-SetUp!$B$56,T4689)</f>
        <v>0</v>
      </c>
      <c r="S4690" s="57">
        <f>R4690*SetUp!$B$65</f>
        <v>0</v>
      </c>
      <c r="T4690" s="57">
        <f>IF((R4690-S4690)&lt;SetUp!$B$53,R4690-S4690,SetUp!$B$53)</f>
        <v>0</v>
      </c>
      <c r="U4690" s="57">
        <f t="shared" si="1136"/>
        <v>0.26926655941250366</v>
      </c>
      <c r="V4690" s="57">
        <f>(L4690-P4690)/1000*SetUp!$B$13*1000000/SetUp!$B$48</f>
        <v>5.7148023249504312E-2</v>
      </c>
      <c r="W4690" s="57">
        <f t="shared" si="1138"/>
        <v>2.1250362580715887E-17</v>
      </c>
      <c r="X4690" s="57">
        <f>MAX((SetUp!$B$56*(1-($H4690/SetUp!$B$56)^2)*TANH(($B4690-$D4690)/SetUp!$B$56))/(1+$H4690/SetUp!$B$56*TANH(($B4690-$D4690)/SetUp!$B$56)),0)</f>
        <v>0</v>
      </c>
    </row>
    <row r="4691" spans="1:24" x14ac:dyDescent="0.3">
      <c r="A4691" s="64">
        <v>31353</v>
      </c>
      <c r="B4691" s="57">
        <v>0</v>
      </c>
      <c r="C4691" s="57"/>
      <c r="D4691" s="57">
        <v>5.415</v>
      </c>
      <c r="E4691" s="57">
        <f t="shared" si="1130"/>
        <v>0</v>
      </c>
      <c r="F4691" s="57">
        <f t="shared" si="1131"/>
        <v>5.415</v>
      </c>
      <c r="G4691" s="57">
        <f t="shared" si="1132"/>
        <v>0</v>
      </c>
      <c r="H4691" s="57">
        <f>IF(Q4690&gt;SetUp!$B$56,SetUp!$B$56,Q4690)</f>
        <v>8.8965560310957486E-17</v>
      </c>
      <c r="I4691" s="57">
        <f t="shared" si="1137"/>
        <v>0.26926655941250366</v>
      </c>
      <c r="J4691" s="57">
        <f>MIN(F4691,H4691,(1-EXP(-SetUp!$B$52*H4691/SetUp!$B$56))*F4691)</f>
        <v>0</v>
      </c>
      <c r="K4691" s="57">
        <f t="shared" si="1133"/>
        <v>8.8965560310957486E-17</v>
      </c>
      <c r="L4691" s="57">
        <f>IF(I4691&lt;=0,0,MIN(SetUp!$B$50*I4691^SetUp!$B$55,I4691))</f>
        <v>2.2979128458097938E-3</v>
      </c>
      <c r="M4691" s="57">
        <f t="shared" si="1134"/>
        <v>0.26696864656669389</v>
      </c>
      <c r="N4691" s="57">
        <f>IF(SetUp!$B$62=0,X4691,(B4691-E4691)*(1-(H4691/SetUp!$B$66/SetUp!$B$56)))</f>
        <v>0</v>
      </c>
      <c r="O4691" s="57">
        <f>K4691*SetUp!$B$65</f>
        <v>0</v>
      </c>
      <c r="P4691" s="57">
        <f>MIN(SetUp!$B$54*L4691^SetUp!$B$51,L4691)</f>
        <v>1.3078115274251392E-3</v>
      </c>
      <c r="Q4691" s="57">
        <f t="shared" si="1135"/>
        <v>8.8965560310957486E-17</v>
      </c>
      <c r="R4691" s="57">
        <f>IF((H4691+N4691-O4691)&gt;SetUp!$B$56,T4690+H4691+N4691-O4691-SetUp!$B$56,T4690)</f>
        <v>0</v>
      </c>
      <c r="S4691" s="57">
        <f>R4691*SetUp!$B$65</f>
        <v>0</v>
      </c>
      <c r="T4691" s="57">
        <f>IF((R4691-S4691)&lt;SetUp!$B$53,R4691-S4691,SetUp!$B$53)</f>
        <v>0</v>
      </c>
      <c r="U4691" s="57">
        <f t="shared" si="1136"/>
        <v>0.26696864656669389</v>
      </c>
      <c r="V4691" s="57">
        <f>(L4691-P4691)/1000*SetUp!$B$13*1000000/SetUp!$B$48</f>
        <v>5.6314668936371708E-2</v>
      </c>
      <c r="W4691" s="57">
        <f t="shared" si="1138"/>
        <v>2.5153490401663703E-17</v>
      </c>
      <c r="X4691" s="57">
        <f>MAX((SetUp!$B$56*(1-($H4691/SetUp!$B$56)^2)*TANH(($B4691-$D4691)/SetUp!$B$56))/(1+$H4691/SetUp!$B$56*TANH(($B4691-$D4691)/SetUp!$B$56)),0)</f>
        <v>0</v>
      </c>
    </row>
    <row r="4692" spans="1:24" x14ac:dyDescent="0.3">
      <c r="A4692" s="64">
        <v>31354</v>
      </c>
      <c r="B4692" s="57">
        <v>0</v>
      </c>
      <c r="C4692" s="57"/>
      <c r="D4692" s="57">
        <v>5.415</v>
      </c>
      <c r="E4692" s="57">
        <f t="shared" si="1130"/>
        <v>0</v>
      </c>
      <c r="F4692" s="57">
        <f t="shared" si="1131"/>
        <v>5.415</v>
      </c>
      <c r="G4692" s="57">
        <f t="shared" si="1132"/>
        <v>0</v>
      </c>
      <c r="H4692" s="57">
        <f>IF(Q4691&gt;SetUp!$B$56,SetUp!$B$56,Q4691)</f>
        <v>8.8965560310957486E-17</v>
      </c>
      <c r="I4692" s="57">
        <f t="shared" si="1137"/>
        <v>0.26696864656669389</v>
      </c>
      <c r="J4692" s="57">
        <f>MIN(F4692,H4692,(1-EXP(-SetUp!$B$52*H4692/SetUp!$B$56))*F4692)</f>
        <v>0</v>
      </c>
      <c r="K4692" s="57">
        <f t="shared" si="1133"/>
        <v>8.8965560310957486E-17</v>
      </c>
      <c r="L4692" s="57">
        <f>IF(I4692&lt;=0,0,MIN(SetUp!$B$50*I4692^SetUp!$B$55,I4692))</f>
        <v>2.2653220416202456E-3</v>
      </c>
      <c r="M4692" s="57">
        <f t="shared" si="1134"/>
        <v>0.26470332452507367</v>
      </c>
      <c r="N4692" s="57">
        <f>IF(SetUp!$B$62=0,X4692,(B4692-E4692)*(1-(H4692/SetUp!$B$66/SetUp!$B$56)))</f>
        <v>0</v>
      </c>
      <c r="O4692" s="57">
        <f>K4692*SetUp!$B$65</f>
        <v>0</v>
      </c>
      <c r="P4692" s="57">
        <f>MIN(SetUp!$B$54*L4692^SetUp!$B$51,L4692)</f>
        <v>1.2895764513375621E-3</v>
      </c>
      <c r="Q4692" s="57">
        <f t="shared" si="1135"/>
        <v>8.8965560310957486E-17</v>
      </c>
      <c r="R4692" s="57">
        <f>IF((H4692+N4692-O4692)&gt;SetUp!$B$56,T4691+H4692+N4692-O4692-SetUp!$B$56,T4691)</f>
        <v>0</v>
      </c>
      <c r="S4692" s="57">
        <f>R4692*SetUp!$B$65</f>
        <v>0</v>
      </c>
      <c r="T4692" s="57">
        <f>IF((R4692-S4692)&lt;SetUp!$B$53,R4692-S4692,SetUp!$B$53)</f>
        <v>0</v>
      </c>
      <c r="U4692" s="57">
        <f t="shared" si="1136"/>
        <v>0.26470332452507367</v>
      </c>
      <c r="V4692" s="57">
        <f>(L4692-P4692)/1000*SetUp!$B$13*1000000/SetUp!$B$48</f>
        <v>5.549814838398822E-2</v>
      </c>
      <c r="W4692" s="57">
        <f t="shared" si="1138"/>
        <v>2.4286128663675299E-17</v>
      </c>
      <c r="X4692" s="57">
        <f>MAX((SetUp!$B$56*(1-($H4692/SetUp!$B$56)^2)*TANH(($B4692-$D4692)/SetUp!$B$56))/(1+$H4692/SetUp!$B$56*TANH(($B4692-$D4692)/SetUp!$B$56)),0)</f>
        <v>0</v>
      </c>
    </row>
    <row r="4693" spans="1:24" x14ac:dyDescent="0.3">
      <c r="A4693" s="64">
        <v>31355</v>
      </c>
      <c r="B4693" s="57">
        <v>0.3</v>
      </c>
      <c r="C4693" s="57"/>
      <c r="D4693" s="57">
        <v>5.415</v>
      </c>
      <c r="E4693" s="57">
        <f t="shared" si="1130"/>
        <v>0.3</v>
      </c>
      <c r="F4693" s="57">
        <f t="shared" si="1131"/>
        <v>5.1150000000000002</v>
      </c>
      <c r="G4693" s="57">
        <f t="shared" si="1132"/>
        <v>0</v>
      </c>
      <c r="H4693" s="57">
        <f>IF(Q4692&gt;SetUp!$B$56,SetUp!$B$56,Q4692)</f>
        <v>8.8965560310957486E-17</v>
      </c>
      <c r="I4693" s="57">
        <f t="shared" si="1137"/>
        <v>0.26470332452507367</v>
      </c>
      <c r="J4693" s="57">
        <f>MIN(F4693,H4693,(1-EXP(-SetUp!$B$52*H4693/SetUp!$B$56))*F4693)</f>
        <v>0</v>
      </c>
      <c r="K4693" s="57">
        <f t="shared" si="1133"/>
        <v>8.8965560310957486E-17</v>
      </c>
      <c r="L4693" s="57">
        <f>IF(I4693&lt;=0,0,MIN(SetUp!$B$50*I4693^SetUp!$B$55,I4693))</f>
        <v>2.2333759961117483E-3</v>
      </c>
      <c r="M4693" s="57">
        <f t="shared" si="1134"/>
        <v>0.26246994852896194</v>
      </c>
      <c r="N4693" s="57">
        <f>IF(SetUp!$B$62=0,X4693,(B4693-E4693)*(1-(H4693/SetUp!$B$66/SetUp!$B$56)))</f>
        <v>0</v>
      </c>
      <c r="O4693" s="57">
        <f>K4693*SetUp!$B$65</f>
        <v>0</v>
      </c>
      <c r="P4693" s="57">
        <f>MIN(SetUp!$B$54*L4693^SetUp!$B$51,L4693)</f>
        <v>1.271697796357763E-3</v>
      </c>
      <c r="Q4693" s="57">
        <f t="shared" si="1135"/>
        <v>8.8965560310957486E-17</v>
      </c>
      <c r="R4693" s="57">
        <f>IF((H4693+N4693-O4693)&gt;SetUp!$B$56,T4692+H4693+N4693-O4693-SetUp!$B$56,T4692)</f>
        <v>0</v>
      </c>
      <c r="S4693" s="57">
        <f>R4693*SetUp!$B$65</f>
        <v>0</v>
      </c>
      <c r="T4693" s="57">
        <f>IF((R4693-S4693)&lt;SetUp!$B$53,R4693-S4693,SetUp!$B$53)</f>
        <v>0</v>
      </c>
      <c r="U4693" s="57">
        <f t="shared" si="1136"/>
        <v>0.26246994852896194</v>
      </c>
      <c r="V4693" s="57">
        <f>(L4693-P4693)/1000*SetUp!$B$13*1000000/SetUp!$B$48</f>
        <v>5.4698027804697638E-2</v>
      </c>
      <c r="W4693" s="57">
        <f t="shared" si="1138"/>
        <v>1.7780915628762273E-17</v>
      </c>
      <c r="X4693" s="57">
        <f>MAX((SetUp!$B$56*(1-($H4693/SetUp!$B$56)^2)*TANH(($B4693-$D4693)/SetUp!$B$56))/(1+$H4693/SetUp!$B$56*TANH(($B4693-$D4693)/SetUp!$B$56)),0)</f>
        <v>0</v>
      </c>
    </row>
    <row r="4694" spans="1:24" x14ac:dyDescent="0.3">
      <c r="A4694" s="64">
        <v>31356</v>
      </c>
      <c r="B4694" s="57">
        <v>0.23400000000000001</v>
      </c>
      <c r="C4694" s="57"/>
      <c r="D4694" s="57">
        <v>5.415</v>
      </c>
      <c r="E4694" s="57">
        <f t="shared" si="1130"/>
        <v>0.23400000000000001</v>
      </c>
      <c r="F4694" s="57">
        <f t="shared" si="1131"/>
        <v>5.181</v>
      </c>
      <c r="G4694" s="57">
        <f t="shared" si="1132"/>
        <v>0</v>
      </c>
      <c r="H4694" s="57">
        <f>IF(Q4693&gt;SetUp!$B$56,SetUp!$B$56,Q4693)</f>
        <v>8.8965560310957486E-17</v>
      </c>
      <c r="I4694" s="57">
        <f t="shared" si="1137"/>
        <v>0.26246994852896194</v>
      </c>
      <c r="J4694" s="57">
        <f>MIN(F4694,H4694,(1-EXP(-SetUp!$B$52*H4694/SetUp!$B$56))*F4694)</f>
        <v>0</v>
      </c>
      <c r="K4694" s="57">
        <f t="shared" si="1133"/>
        <v>8.8965560310957486E-17</v>
      </c>
      <c r="L4694" s="57">
        <f>IF(I4694&lt;=0,0,MIN(SetUp!$B$50*I4694^SetUp!$B$55,I4694))</f>
        <v>2.2020583762450358E-3</v>
      </c>
      <c r="M4694" s="57">
        <f t="shared" si="1134"/>
        <v>0.2602678901527169</v>
      </c>
      <c r="N4694" s="57">
        <f>IF(SetUp!$B$62=0,X4694,(B4694-E4694)*(1-(H4694/SetUp!$B$66/SetUp!$B$56)))</f>
        <v>0</v>
      </c>
      <c r="O4694" s="57">
        <f>K4694*SetUp!$B$65</f>
        <v>0</v>
      </c>
      <c r="P4694" s="57">
        <f>MIN(SetUp!$B$54*L4694^SetUp!$B$51,L4694)</f>
        <v>1.2541666175186193E-3</v>
      </c>
      <c r="Q4694" s="57">
        <f t="shared" si="1135"/>
        <v>8.8965560310957486E-17</v>
      </c>
      <c r="R4694" s="57">
        <f>IF((H4694+N4694-O4694)&gt;SetUp!$B$56,T4693+H4694+N4694-O4694-SetUp!$B$56,T4693)</f>
        <v>0</v>
      </c>
      <c r="S4694" s="57">
        <f>R4694*SetUp!$B$65</f>
        <v>0</v>
      </c>
      <c r="T4694" s="57">
        <f>IF((R4694-S4694)&lt;SetUp!$B$53,R4694-S4694,SetUp!$B$53)</f>
        <v>0</v>
      </c>
      <c r="U4694" s="57">
        <f t="shared" si="1136"/>
        <v>0.2602678901527169</v>
      </c>
      <c r="V4694" s="57">
        <f>(L4694-P4694)/1000*SetUp!$B$13*1000000/SetUp!$B$48</f>
        <v>5.3913886982074548E-2</v>
      </c>
      <c r="W4694" s="57">
        <f t="shared" si="1138"/>
        <v>-6.0715321659188248E-18</v>
      </c>
      <c r="X4694" s="57">
        <f>MAX((SetUp!$B$56*(1-($H4694/SetUp!$B$56)^2)*TANH(($B4694-$D4694)/SetUp!$B$56))/(1+$H4694/SetUp!$B$56*TANH(($B4694-$D4694)/SetUp!$B$56)),0)</f>
        <v>0</v>
      </c>
    </row>
    <row r="4695" spans="1:24" x14ac:dyDescent="0.3">
      <c r="A4695" s="64">
        <v>31357</v>
      </c>
      <c r="B4695" s="57">
        <v>2.5999999999999999E-2</v>
      </c>
      <c r="C4695" s="57"/>
      <c r="D4695" s="57">
        <v>5.415</v>
      </c>
      <c r="E4695" s="57">
        <f t="shared" si="1130"/>
        <v>2.5999999999999999E-2</v>
      </c>
      <c r="F4695" s="57">
        <f t="shared" si="1131"/>
        <v>5.3890000000000002</v>
      </c>
      <c r="G4695" s="57">
        <f t="shared" si="1132"/>
        <v>0</v>
      </c>
      <c r="H4695" s="57">
        <f>IF(Q4694&gt;SetUp!$B$56,SetUp!$B$56,Q4694)</f>
        <v>8.8965560310957486E-17</v>
      </c>
      <c r="I4695" s="57">
        <f t="shared" si="1137"/>
        <v>0.2602678901527169</v>
      </c>
      <c r="J4695" s="57">
        <f>MIN(F4695,H4695,(1-EXP(-SetUp!$B$52*H4695/SetUp!$B$56))*F4695)</f>
        <v>0</v>
      </c>
      <c r="K4695" s="57">
        <f t="shared" si="1133"/>
        <v>8.8965560310957486E-17</v>
      </c>
      <c r="L4695" s="57">
        <f>IF(I4695&lt;=0,0,MIN(SetUp!$B$50*I4695^SetUp!$B$55,I4695))</f>
        <v>2.1713533524742707E-3</v>
      </c>
      <c r="M4695" s="57">
        <f t="shared" si="1134"/>
        <v>0.25809653680024264</v>
      </c>
      <c r="N4695" s="57">
        <f>IF(SetUp!$B$62=0,X4695,(B4695-E4695)*(1-(H4695/SetUp!$B$66/SetUp!$B$56)))</f>
        <v>0</v>
      </c>
      <c r="O4695" s="57">
        <f>K4695*SetUp!$B$65</f>
        <v>0</v>
      </c>
      <c r="P4695" s="57">
        <f>MIN(SetUp!$B$54*L4695^SetUp!$B$51,L4695)</f>
        <v>1.236974243510834E-3</v>
      </c>
      <c r="Q4695" s="57">
        <f t="shared" si="1135"/>
        <v>8.8965560310957486E-17</v>
      </c>
      <c r="R4695" s="57">
        <f>IF((H4695+N4695-O4695)&gt;SetUp!$B$56,T4694+H4695+N4695-O4695-SetUp!$B$56,T4694)</f>
        <v>0</v>
      </c>
      <c r="S4695" s="57">
        <f>R4695*SetUp!$B$65</f>
        <v>0</v>
      </c>
      <c r="T4695" s="57">
        <f>IF((R4695-S4695)&lt;SetUp!$B$53,R4695-S4695,SetUp!$B$53)</f>
        <v>0</v>
      </c>
      <c r="U4695" s="57">
        <f t="shared" si="1136"/>
        <v>0.25809653680024264</v>
      </c>
      <c r="V4695" s="57">
        <f>(L4695-P4695)/1000*SetUp!$B$13*1000000/SetUp!$B$48</f>
        <v>5.3145318772210071E-2</v>
      </c>
      <c r="W4695" s="57">
        <f t="shared" si="1138"/>
        <v>1.1709383462843448E-17</v>
      </c>
      <c r="X4695" s="57">
        <f>MAX((SetUp!$B$56*(1-($H4695/SetUp!$B$56)^2)*TANH(($B4695-$D4695)/SetUp!$B$56))/(1+$H4695/SetUp!$B$56*TANH(($B4695-$D4695)/SetUp!$B$56)),0)</f>
        <v>0</v>
      </c>
    </row>
    <row r="4696" spans="1:24" x14ac:dyDescent="0.3">
      <c r="A4696" s="64">
        <v>31358</v>
      </c>
      <c r="B4696" s="57">
        <v>0.26400000000000001</v>
      </c>
      <c r="C4696" s="57"/>
      <c r="D4696" s="57">
        <v>5.415</v>
      </c>
      <c r="E4696" s="57">
        <f t="shared" si="1130"/>
        <v>0.26400000000000001</v>
      </c>
      <c r="F4696" s="57">
        <f t="shared" si="1131"/>
        <v>5.1509999999999998</v>
      </c>
      <c r="G4696" s="57">
        <f t="shared" si="1132"/>
        <v>0</v>
      </c>
      <c r="H4696" s="57">
        <f>IF(Q4695&gt;SetUp!$B$56,SetUp!$B$56,Q4695)</f>
        <v>8.8965560310957486E-17</v>
      </c>
      <c r="I4696" s="57">
        <f t="shared" si="1137"/>
        <v>0.25809653680024264</v>
      </c>
      <c r="J4696" s="57">
        <f>MIN(F4696,H4696,(1-EXP(-SetUp!$B$52*H4696/SetUp!$B$56))*F4696)</f>
        <v>0</v>
      </c>
      <c r="K4696" s="57">
        <f t="shared" si="1133"/>
        <v>8.8965560310957486E-17</v>
      </c>
      <c r="L4696" s="57">
        <f>IF(I4696&lt;=0,0,MIN(SetUp!$B$50*I4696^SetUp!$B$55,I4696))</f>
        <v>2.1412455804870308E-3</v>
      </c>
      <c r="M4696" s="57">
        <f t="shared" si="1134"/>
        <v>0.25595529121975563</v>
      </c>
      <c r="N4696" s="57">
        <f>IF(SetUp!$B$62=0,X4696,(B4696-E4696)*(1-(H4696/SetUp!$B$66/SetUp!$B$56)))</f>
        <v>0</v>
      </c>
      <c r="O4696" s="57">
        <f>K4696*SetUp!$B$65</f>
        <v>0</v>
      </c>
      <c r="P4696" s="57">
        <f>MIN(SetUp!$B$54*L4696^SetUp!$B$51,L4696)</f>
        <v>1.2201122668214907E-3</v>
      </c>
      <c r="Q4696" s="57">
        <f t="shared" si="1135"/>
        <v>8.8965560310957486E-17</v>
      </c>
      <c r="R4696" s="57">
        <f>IF((H4696+N4696-O4696)&gt;SetUp!$B$56,T4695+H4696+N4696-O4696-SetUp!$B$56,T4695)</f>
        <v>0</v>
      </c>
      <c r="S4696" s="57">
        <f>R4696*SetUp!$B$65</f>
        <v>0</v>
      </c>
      <c r="T4696" s="57">
        <f>IF((R4696-S4696)&lt;SetUp!$B$53,R4696-S4696,SetUp!$B$53)</f>
        <v>0</v>
      </c>
      <c r="U4696" s="57">
        <f t="shared" si="1136"/>
        <v>0.25595529121975563</v>
      </c>
      <c r="V4696" s="57">
        <f>(L4696-P4696)/1000*SetUp!$B$13*1000000/SetUp!$B$48</f>
        <v>5.2391928626020816E-2</v>
      </c>
      <c r="W4696" s="57">
        <f t="shared" si="1138"/>
        <v>2.5153490401663703E-17</v>
      </c>
      <c r="X4696" s="57">
        <f>MAX((SetUp!$B$56*(1-($H4696/SetUp!$B$56)^2)*TANH(($B4696-$D4696)/SetUp!$B$56))/(1+$H4696/SetUp!$B$56*TANH(($B4696-$D4696)/SetUp!$B$56)),0)</f>
        <v>0</v>
      </c>
    </row>
    <row r="4697" spans="1:24" x14ac:dyDescent="0.3">
      <c r="A4697" s="64">
        <v>31359</v>
      </c>
      <c r="B4697" s="57">
        <v>1.367</v>
      </c>
      <c r="C4697" s="57"/>
      <c r="D4697" s="57">
        <v>5.415</v>
      </c>
      <c r="E4697" s="57">
        <f t="shared" si="1130"/>
        <v>1.367</v>
      </c>
      <c r="F4697" s="57">
        <f t="shared" si="1131"/>
        <v>4.048</v>
      </c>
      <c r="G4697" s="57">
        <f t="shared" si="1132"/>
        <v>0</v>
      </c>
      <c r="H4697" s="57">
        <f>IF(Q4696&gt;SetUp!$B$56,SetUp!$B$56,Q4696)</f>
        <v>8.8965560310957486E-17</v>
      </c>
      <c r="I4697" s="57">
        <f t="shared" si="1137"/>
        <v>0.25595529121975563</v>
      </c>
      <c r="J4697" s="57">
        <f>MIN(F4697,H4697,(1-EXP(-SetUp!$B$52*H4697/SetUp!$B$56))*F4697)</f>
        <v>0</v>
      </c>
      <c r="K4697" s="57">
        <f t="shared" si="1133"/>
        <v>8.8965560310957486E-17</v>
      </c>
      <c r="L4697" s="57">
        <f>IF(I4697&lt;=0,0,MIN(SetUp!$B$50*I4697^SetUp!$B$55,I4697))</f>
        <v>2.1117201837048548E-3</v>
      </c>
      <c r="M4697" s="57">
        <f t="shared" si="1134"/>
        <v>0.25384357103605076</v>
      </c>
      <c r="N4697" s="57">
        <f>IF(SetUp!$B$62=0,X4697,(B4697-E4697)*(1-(H4697/SetUp!$B$66/SetUp!$B$56)))</f>
        <v>0</v>
      </c>
      <c r="O4697" s="57">
        <f>K4697*SetUp!$B$65</f>
        <v>0</v>
      </c>
      <c r="P4697" s="57">
        <f>MIN(SetUp!$B$54*L4697^SetUp!$B$51,L4697)</f>
        <v>1.2035725342811E-3</v>
      </c>
      <c r="Q4697" s="57">
        <f t="shared" si="1135"/>
        <v>8.8965560310957486E-17</v>
      </c>
      <c r="R4697" s="57">
        <f>IF((H4697+N4697-O4697)&gt;SetUp!$B$56,T4696+H4697+N4697-O4697-SetUp!$B$56,T4696)</f>
        <v>0</v>
      </c>
      <c r="S4697" s="57">
        <f>R4697*SetUp!$B$65</f>
        <v>0</v>
      </c>
      <c r="T4697" s="57">
        <f>IF((R4697-S4697)&lt;SetUp!$B$53,R4697-S4697,SetUp!$B$53)</f>
        <v>0</v>
      </c>
      <c r="U4697" s="57">
        <f t="shared" si="1136"/>
        <v>0.25384357103605076</v>
      </c>
      <c r="V4697" s="57">
        <f>(L4697-P4697)/1000*SetUp!$B$13*1000000/SetUp!$B$48</f>
        <v>5.1653334131582497E-2</v>
      </c>
      <c r="W4697" s="57">
        <f t="shared" si="1138"/>
        <v>-1.3444106938820255E-17</v>
      </c>
      <c r="X4697" s="57">
        <f>MAX((SetUp!$B$56*(1-($H4697/SetUp!$B$56)^2)*TANH(($B4697-$D4697)/SetUp!$B$56))/(1+$H4697/SetUp!$B$56*TANH(($B4697-$D4697)/SetUp!$B$56)),0)</f>
        <v>0</v>
      </c>
    </row>
    <row r="4698" spans="1:24" x14ac:dyDescent="0.3">
      <c r="A4698" s="64">
        <v>31360</v>
      </c>
      <c r="B4698" s="57">
        <v>0.66600000000000004</v>
      </c>
      <c r="C4698" s="57"/>
      <c r="D4698" s="57">
        <v>5.415</v>
      </c>
      <c r="E4698" s="57">
        <f t="shared" si="1130"/>
        <v>0.66600000000000004</v>
      </c>
      <c r="F4698" s="57">
        <f t="shared" si="1131"/>
        <v>4.7489999999999997</v>
      </c>
      <c r="G4698" s="57">
        <f t="shared" si="1132"/>
        <v>0</v>
      </c>
      <c r="H4698" s="57">
        <f>IF(Q4697&gt;SetUp!$B$56,SetUp!$B$56,Q4697)</f>
        <v>8.8965560310957486E-17</v>
      </c>
      <c r="I4698" s="57">
        <f t="shared" si="1137"/>
        <v>0.25384357103605076</v>
      </c>
      <c r="J4698" s="57">
        <f>MIN(F4698,H4698,(1-EXP(-SetUp!$B$52*H4698/SetUp!$B$56))*F4698)</f>
        <v>0</v>
      </c>
      <c r="K4698" s="57">
        <f t="shared" si="1133"/>
        <v>8.8965560310957486E-17</v>
      </c>
      <c r="L4698" s="57">
        <f>IF(I4698&lt;=0,0,MIN(SetUp!$B$50*I4698^SetUp!$B$55,I4698))</f>
        <v>2.0827627365086099E-3</v>
      </c>
      <c r="M4698" s="57">
        <f t="shared" si="1134"/>
        <v>0.25176080829954217</v>
      </c>
      <c r="N4698" s="57">
        <f>IF(SetUp!$B$62=0,X4698,(B4698-E4698)*(1-(H4698/SetUp!$B$66/SetUp!$B$56)))</f>
        <v>0</v>
      </c>
      <c r="O4698" s="57">
        <f>K4698*SetUp!$B$65</f>
        <v>0</v>
      </c>
      <c r="P4698" s="57">
        <f>MIN(SetUp!$B$54*L4698^SetUp!$B$51,L4698)</f>
        <v>1.1873471380000255E-3</v>
      </c>
      <c r="Q4698" s="57">
        <f t="shared" si="1135"/>
        <v>8.8965560310957486E-17</v>
      </c>
      <c r="R4698" s="57">
        <f>IF((H4698+N4698-O4698)&gt;SetUp!$B$56,T4697+H4698+N4698-O4698-SetUp!$B$56,T4697)</f>
        <v>0</v>
      </c>
      <c r="S4698" s="57">
        <f>R4698*SetUp!$B$65</f>
        <v>0</v>
      </c>
      <c r="T4698" s="57">
        <f>IF((R4698-S4698)&lt;SetUp!$B$53,R4698-S4698,SetUp!$B$53)</f>
        <v>0</v>
      </c>
      <c r="U4698" s="57">
        <f t="shared" si="1136"/>
        <v>0.25176080829954217</v>
      </c>
      <c r="V4698" s="57">
        <f>(L4698-P4698)/1000*SetUp!$B$13*1000000/SetUp!$B$48</f>
        <v>5.092916457554289E-2</v>
      </c>
      <c r="W4698" s="57">
        <f t="shared" si="1138"/>
        <v>-3.7730235602495554E-17</v>
      </c>
      <c r="X4698" s="57">
        <f>MAX((SetUp!$B$56*(1-($H4698/SetUp!$B$56)^2)*TANH(($B4698-$D4698)/SetUp!$B$56))/(1+$H4698/SetUp!$B$56*TANH(($B4698-$D4698)/SetUp!$B$56)),0)</f>
        <v>0</v>
      </c>
    </row>
    <row r="4699" spans="1:24" x14ac:dyDescent="0.3">
      <c r="A4699" s="64">
        <v>31361</v>
      </c>
      <c r="B4699" s="57">
        <v>0</v>
      </c>
      <c r="C4699" s="57"/>
      <c r="D4699" s="57">
        <v>5.415</v>
      </c>
      <c r="E4699" s="57">
        <f t="shared" si="1130"/>
        <v>0</v>
      </c>
      <c r="F4699" s="57">
        <f t="shared" si="1131"/>
        <v>5.415</v>
      </c>
      <c r="G4699" s="57">
        <f t="shared" si="1132"/>
        <v>0</v>
      </c>
      <c r="H4699" s="57">
        <f>IF(Q4698&gt;SetUp!$B$56,SetUp!$B$56,Q4698)</f>
        <v>8.8965560310957486E-17</v>
      </c>
      <c r="I4699" s="57">
        <f t="shared" si="1137"/>
        <v>0.25176080829954217</v>
      </c>
      <c r="J4699" s="57">
        <f>MIN(F4699,H4699,(1-EXP(-SetUp!$B$52*H4699/SetUp!$B$56))*F4699)</f>
        <v>0</v>
      </c>
      <c r="K4699" s="57">
        <f t="shared" si="1133"/>
        <v>8.8965560310957486E-17</v>
      </c>
      <c r="L4699" s="57">
        <f>IF(I4699&lt;=0,0,MIN(SetUp!$B$50*I4699^SetUp!$B$55,I4699))</f>
        <v>2.0543592481548304E-3</v>
      </c>
      <c r="M4699" s="57">
        <f t="shared" si="1134"/>
        <v>0.24970644905138734</v>
      </c>
      <c r="N4699" s="57">
        <f>IF(SetUp!$B$62=0,X4699,(B4699-E4699)*(1-(H4699/SetUp!$B$66/SetUp!$B$56)))</f>
        <v>0</v>
      </c>
      <c r="O4699" s="57">
        <f>K4699*SetUp!$B$65</f>
        <v>0</v>
      </c>
      <c r="P4699" s="57">
        <f>MIN(SetUp!$B$54*L4699^SetUp!$B$51,L4699)</f>
        <v>1.1714284066762098E-3</v>
      </c>
      <c r="Q4699" s="57">
        <f t="shared" si="1135"/>
        <v>8.8965560310957486E-17</v>
      </c>
      <c r="R4699" s="57">
        <f>IF((H4699+N4699-O4699)&gt;SetUp!$B$56,T4698+H4699+N4699-O4699-SetUp!$B$56,T4698)</f>
        <v>0</v>
      </c>
      <c r="S4699" s="57">
        <f>R4699*SetUp!$B$65</f>
        <v>0</v>
      </c>
      <c r="T4699" s="57">
        <f>IF((R4699-S4699)&lt;SetUp!$B$53,R4699-S4699,SetUp!$B$53)</f>
        <v>0</v>
      </c>
      <c r="U4699" s="57">
        <f t="shared" si="1136"/>
        <v>0.24970644905138734</v>
      </c>
      <c r="V4699" s="57">
        <f>(L4699-P4699)/1000*SetUp!$B$13*1000000/SetUp!$B$48</f>
        <v>5.0219060522716748E-2</v>
      </c>
      <c r="W4699" s="57">
        <f t="shared" si="1138"/>
        <v>-5.2041704279304213E-18</v>
      </c>
      <c r="X4699" s="57">
        <f>MAX((SetUp!$B$56*(1-($H4699/SetUp!$B$56)^2)*TANH(($B4699-$D4699)/SetUp!$B$56))/(1+$H4699/SetUp!$B$56*TANH(($B4699-$D4699)/SetUp!$B$56)),0)</f>
        <v>0</v>
      </c>
    </row>
    <row r="4700" spans="1:24" x14ac:dyDescent="0.3">
      <c r="A4700" s="64">
        <v>31362</v>
      </c>
      <c r="B4700" s="57">
        <v>0</v>
      </c>
      <c r="C4700" s="57"/>
      <c r="D4700" s="57">
        <v>5.415</v>
      </c>
      <c r="E4700" s="57">
        <f t="shared" si="1130"/>
        <v>0</v>
      </c>
      <c r="F4700" s="57">
        <f t="shared" si="1131"/>
        <v>5.415</v>
      </c>
      <c r="G4700" s="57">
        <f t="shared" si="1132"/>
        <v>0</v>
      </c>
      <c r="H4700" s="57">
        <f>IF(Q4699&gt;SetUp!$B$56,SetUp!$B$56,Q4699)</f>
        <v>8.8965560310957486E-17</v>
      </c>
      <c r="I4700" s="57">
        <f t="shared" si="1137"/>
        <v>0.24970644905138734</v>
      </c>
      <c r="J4700" s="57">
        <f>MIN(F4700,H4700,(1-EXP(-SetUp!$B$52*H4700/SetUp!$B$56))*F4700)</f>
        <v>0</v>
      </c>
      <c r="K4700" s="57">
        <f t="shared" si="1133"/>
        <v>8.8965560310957486E-17</v>
      </c>
      <c r="L4700" s="57">
        <f>IF(I4700&lt;=0,0,MIN(SetUp!$B$50*I4700^SetUp!$B$55,I4700))</f>
        <v>2.0264961473509049E-3</v>
      </c>
      <c r="M4700" s="57">
        <f t="shared" si="1134"/>
        <v>0.24767995290403644</v>
      </c>
      <c r="N4700" s="57">
        <f>IF(SetUp!$B$62=0,X4700,(B4700-E4700)*(1-(H4700/SetUp!$B$66/SetUp!$B$56)))</f>
        <v>0</v>
      </c>
      <c r="O4700" s="57">
        <f>K4700*SetUp!$B$65</f>
        <v>0</v>
      </c>
      <c r="P4700" s="57">
        <f>MIN(SetUp!$B$54*L4700^SetUp!$B$51,L4700)</f>
        <v>1.1558088972570054E-3</v>
      </c>
      <c r="Q4700" s="57">
        <f t="shared" si="1135"/>
        <v>8.8965560310957486E-17</v>
      </c>
      <c r="R4700" s="57">
        <f>IF((H4700+N4700-O4700)&gt;SetUp!$B$56,T4699+H4700+N4700-O4700-SetUp!$B$56,T4699)</f>
        <v>0</v>
      </c>
      <c r="S4700" s="57">
        <f>R4700*SetUp!$B$65</f>
        <v>0</v>
      </c>
      <c r="T4700" s="57">
        <f>IF((R4700-S4700)&lt;SetUp!$B$53,R4700-S4700,SetUp!$B$53)</f>
        <v>0</v>
      </c>
      <c r="U4700" s="57">
        <f t="shared" si="1136"/>
        <v>0.24767995290403644</v>
      </c>
      <c r="V4700" s="57">
        <f>(L4700-P4700)/1000*SetUp!$B$13*1000000/SetUp!$B$48</f>
        <v>4.9522673413013987E-2</v>
      </c>
      <c r="W4700" s="57">
        <f t="shared" si="1138"/>
        <v>6.9388939039072284E-18</v>
      </c>
      <c r="X4700" s="57">
        <f>MAX((SetUp!$B$56*(1-($H4700/SetUp!$B$56)^2)*TANH(($B4700-$D4700)/SetUp!$B$56))/(1+$H4700/SetUp!$B$56*TANH(($B4700-$D4700)/SetUp!$B$56)),0)</f>
        <v>0</v>
      </c>
    </row>
    <row r="4701" spans="1:24" x14ac:dyDescent="0.3">
      <c r="A4701" s="64">
        <v>31363</v>
      </c>
      <c r="B4701" s="57">
        <v>0</v>
      </c>
      <c r="C4701" s="57"/>
      <c r="D4701" s="57">
        <v>5.415</v>
      </c>
      <c r="E4701" s="57">
        <f t="shared" si="1130"/>
        <v>0</v>
      </c>
      <c r="F4701" s="57">
        <f t="shared" si="1131"/>
        <v>5.415</v>
      </c>
      <c r="G4701" s="57">
        <f t="shared" si="1132"/>
        <v>0</v>
      </c>
      <c r="H4701" s="57">
        <f>IF(Q4700&gt;SetUp!$B$56,SetUp!$B$56,Q4700)</f>
        <v>8.8965560310957486E-17</v>
      </c>
      <c r="I4701" s="57">
        <f t="shared" si="1137"/>
        <v>0.24767995290403644</v>
      </c>
      <c r="J4701" s="57">
        <f>MIN(F4701,H4701,(1-EXP(-SetUp!$B$52*H4701/SetUp!$B$56))*F4701)</f>
        <v>0</v>
      </c>
      <c r="K4701" s="57">
        <f t="shared" si="1133"/>
        <v>8.8965560310957486E-17</v>
      </c>
      <c r="L4701" s="57">
        <f>IF(I4701&lt;=0,0,MIN(SetUp!$B$50*I4701^SetUp!$B$55,I4701))</f>
        <v>1.9991602674586766E-3</v>
      </c>
      <c r="M4701" s="57">
        <f t="shared" si="1134"/>
        <v>0.24568079263657777</v>
      </c>
      <c r="N4701" s="57">
        <f>IF(SetUp!$B$62=0,X4701,(B4701-E4701)*(1-(H4701/SetUp!$B$66/SetUp!$B$56)))</f>
        <v>0</v>
      </c>
      <c r="O4701" s="57">
        <f>K4701*SetUp!$B$65</f>
        <v>0</v>
      </c>
      <c r="P4701" s="57">
        <f>MIN(SetUp!$B$54*L4701^SetUp!$B$51,L4701)</f>
        <v>1.140481386938848E-3</v>
      </c>
      <c r="Q4701" s="57">
        <f t="shared" si="1135"/>
        <v>8.8965560310957486E-17</v>
      </c>
      <c r="R4701" s="57">
        <f>IF((H4701+N4701-O4701)&gt;SetUp!$B$56,T4700+H4701+N4701-O4701-SetUp!$B$56,T4700)</f>
        <v>0</v>
      </c>
      <c r="S4701" s="57">
        <f>R4701*SetUp!$B$65</f>
        <v>0</v>
      </c>
      <c r="T4701" s="57">
        <f>IF((R4701-S4701)&lt;SetUp!$B$53,R4701-S4701,SetUp!$B$53)</f>
        <v>0</v>
      </c>
      <c r="U4701" s="57">
        <f t="shared" si="1136"/>
        <v>0.24568079263657777</v>
      </c>
      <c r="V4701" s="57">
        <f>(L4701-P4701)/1000*SetUp!$B$13*1000000/SetUp!$B$48</f>
        <v>4.8839665174894784E-2</v>
      </c>
      <c r="W4701" s="57">
        <f t="shared" si="1138"/>
        <v>1.0408340855860843E-17</v>
      </c>
      <c r="X4701" s="57">
        <f>MAX((SetUp!$B$56*(1-($H4701/SetUp!$B$56)^2)*TANH(($B4701-$D4701)/SetUp!$B$56))/(1+$H4701/SetUp!$B$56*TANH(($B4701-$D4701)/SetUp!$B$56)),0)</f>
        <v>0</v>
      </c>
    </row>
    <row r="4702" spans="1:24" x14ac:dyDescent="0.3">
      <c r="A4702" s="64">
        <v>31364</v>
      </c>
      <c r="B4702" s="57">
        <v>0</v>
      </c>
      <c r="C4702" s="57"/>
      <c r="D4702" s="57">
        <v>5.415</v>
      </c>
      <c r="E4702" s="57">
        <f t="shared" si="1130"/>
        <v>0</v>
      </c>
      <c r="F4702" s="57">
        <f t="shared" si="1131"/>
        <v>5.415</v>
      </c>
      <c r="G4702" s="57">
        <f t="shared" si="1132"/>
        <v>0</v>
      </c>
      <c r="H4702" s="57">
        <f>IF(Q4701&gt;SetUp!$B$56,SetUp!$B$56,Q4701)</f>
        <v>8.8965560310957486E-17</v>
      </c>
      <c r="I4702" s="57">
        <f t="shared" si="1137"/>
        <v>0.24568079263657777</v>
      </c>
      <c r="J4702" s="57">
        <f>MIN(F4702,H4702,(1-EXP(-SetUp!$B$52*H4702/SetUp!$B$56))*F4702)</f>
        <v>0</v>
      </c>
      <c r="K4702" s="57">
        <f t="shared" si="1133"/>
        <v>8.8965560310957486E-17</v>
      </c>
      <c r="L4702" s="57">
        <f>IF(I4702&lt;=0,0,MIN(SetUp!$B$50*I4702^SetUp!$B$55,I4702))</f>
        <v>1.9723388322975734E-3</v>
      </c>
      <c r="M4702" s="57">
        <f t="shared" si="1134"/>
        <v>0.24370845380428019</v>
      </c>
      <c r="N4702" s="57">
        <f>IF(SetUp!$B$62=0,X4702,(B4702-E4702)*(1-(H4702/SetUp!$B$66/SetUp!$B$56)))</f>
        <v>0</v>
      </c>
      <c r="O4702" s="57">
        <f>K4702*SetUp!$B$65</f>
        <v>0</v>
      </c>
      <c r="P4702" s="57">
        <f>MIN(SetUp!$B$54*L4702^SetUp!$B$51,L4702)</f>
        <v>1.1254388654892977E-3</v>
      </c>
      <c r="Q4702" s="57">
        <f t="shared" si="1135"/>
        <v>8.8965560310957486E-17</v>
      </c>
      <c r="R4702" s="57">
        <f>IF((H4702+N4702-O4702)&gt;SetUp!$B$56,T4701+H4702+N4702-O4702-SetUp!$B$56,T4701)</f>
        <v>0</v>
      </c>
      <c r="S4702" s="57">
        <f>R4702*SetUp!$B$65</f>
        <v>0</v>
      </c>
      <c r="T4702" s="57">
        <f>IF((R4702-S4702)&lt;SetUp!$B$53,R4702-S4702,SetUp!$B$53)</f>
        <v>0</v>
      </c>
      <c r="U4702" s="57">
        <f t="shared" si="1136"/>
        <v>0.24370845380428019</v>
      </c>
      <c r="V4702" s="57">
        <f>(L4702-P4702)/1000*SetUp!$B$13*1000000/SetUp!$B$48</f>
        <v>4.8169707854589017E-2</v>
      </c>
      <c r="W4702" s="57">
        <f t="shared" si="1138"/>
        <v>-8.6736173798840355E-18</v>
      </c>
      <c r="X4702" s="57">
        <f>MAX((SetUp!$B$56*(1-($H4702/SetUp!$B$56)^2)*TANH(($B4702-$D4702)/SetUp!$B$56))/(1+$H4702/SetUp!$B$56*TANH(($B4702-$D4702)/SetUp!$B$56)),0)</f>
        <v>0</v>
      </c>
    </row>
    <row r="4703" spans="1:24" x14ac:dyDescent="0.3">
      <c r="A4703" s="64">
        <v>31365</v>
      </c>
      <c r="B4703" s="57">
        <v>1E-3</v>
      </c>
      <c r="C4703" s="57"/>
      <c r="D4703" s="57">
        <v>5.415</v>
      </c>
      <c r="E4703" s="57">
        <f t="shared" si="1130"/>
        <v>1E-3</v>
      </c>
      <c r="F4703" s="57">
        <f t="shared" si="1131"/>
        <v>5.4139999999999997</v>
      </c>
      <c r="G4703" s="57">
        <f t="shared" si="1132"/>
        <v>0</v>
      </c>
      <c r="H4703" s="57">
        <f>IF(Q4702&gt;SetUp!$B$56,SetUp!$B$56,Q4702)</f>
        <v>8.8965560310957486E-17</v>
      </c>
      <c r="I4703" s="57">
        <f t="shared" si="1137"/>
        <v>0.24370845380428019</v>
      </c>
      <c r="J4703" s="57">
        <f>MIN(F4703,H4703,(1-EXP(-SetUp!$B$52*H4703/SetUp!$B$56))*F4703)</f>
        <v>0</v>
      </c>
      <c r="K4703" s="57">
        <f t="shared" si="1133"/>
        <v>8.8965560310957486E-17</v>
      </c>
      <c r="L4703" s="57">
        <f>IF(I4703&lt;=0,0,MIN(SetUp!$B$50*I4703^SetUp!$B$55,I4703))</f>
        <v>1.9460194425198662E-3</v>
      </c>
      <c r="M4703" s="57">
        <f t="shared" si="1134"/>
        <v>0.24176243436176031</v>
      </c>
      <c r="N4703" s="57">
        <f>IF(SetUp!$B$62=0,X4703,(B4703-E4703)*(1-(H4703/SetUp!$B$66/SetUp!$B$56)))</f>
        <v>0</v>
      </c>
      <c r="O4703" s="57">
        <f>K4703*SetUp!$B$65</f>
        <v>0</v>
      </c>
      <c r="P4703" s="57">
        <f>MIN(SetUp!$B$54*L4703^SetUp!$B$51,L4703)</f>
        <v>1.110674527876812E-3</v>
      </c>
      <c r="Q4703" s="57">
        <f t="shared" si="1135"/>
        <v>8.8965560310957486E-17</v>
      </c>
      <c r="R4703" s="57">
        <f>IF((H4703+N4703-O4703)&gt;SetUp!$B$56,T4702+H4703+N4703-O4703-SetUp!$B$56,T4702)</f>
        <v>0</v>
      </c>
      <c r="S4703" s="57">
        <f>R4703*SetUp!$B$65</f>
        <v>0</v>
      </c>
      <c r="T4703" s="57">
        <f>IF((R4703-S4703)&lt;SetUp!$B$53,R4703-S4703,SetUp!$B$53)</f>
        <v>0</v>
      </c>
      <c r="U4703" s="57">
        <f t="shared" si="1136"/>
        <v>0.24176243436176031</v>
      </c>
      <c r="V4703" s="57">
        <f>(L4703-P4703)/1000*SetUp!$B$13*1000000/SetUp!$B$48</f>
        <v>4.7512483260353962E-2</v>
      </c>
      <c r="W4703" s="57">
        <f t="shared" si="1138"/>
        <v>-8.8904578143811364E-18</v>
      </c>
      <c r="X4703" s="57">
        <f>MAX((SetUp!$B$56*(1-($H4703/SetUp!$B$56)^2)*TANH(($B4703-$D4703)/SetUp!$B$56))/(1+$H4703/SetUp!$B$56*TANH(($B4703-$D4703)/SetUp!$B$56)),0)</f>
        <v>0</v>
      </c>
    </row>
    <row r="4704" spans="1:24" x14ac:dyDescent="0.3">
      <c r="A4704" s="64">
        <v>31366</v>
      </c>
      <c r="B4704" s="57">
        <v>1.2999999999999999E-2</v>
      </c>
      <c r="C4704" s="57"/>
      <c r="D4704" s="57">
        <v>5.415</v>
      </c>
      <c r="E4704" s="57">
        <f t="shared" si="1130"/>
        <v>1.2999999999999999E-2</v>
      </c>
      <c r="F4704" s="57">
        <f t="shared" si="1131"/>
        <v>5.4020000000000001</v>
      </c>
      <c r="G4704" s="57">
        <f t="shared" si="1132"/>
        <v>0</v>
      </c>
      <c r="H4704" s="57">
        <f>IF(Q4703&gt;SetUp!$B$56,SetUp!$B$56,Q4703)</f>
        <v>8.8965560310957486E-17</v>
      </c>
      <c r="I4704" s="57">
        <f t="shared" si="1137"/>
        <v>0.24176243436176031</v>
      </c>
      <c r="J4704" s="57">
        <f>MIN(F4704,H4704,(1-EXP(-SetUp!$B$52*H4704/SetUp!$B$56))*F4704)</f>
        <v>0</v>
      </c>
      <c r="K4704" s="57">
        <f t="shared" si="1133"/>
        <v>8.8965560310957486E-17</v>
      </c>
      <c r="L4704" s="57">
        <f>IF(I4704&lt;=0,0,MIN(SetUp!$B$50*I4704^SetUp!$B$55,I4704))</f>
        <v>1.9201900625320358E-3</v>
      </c>
      <c r="M4704" s="57">
        <f t="shared" si="1134"/>
        <v>0.23984224429922829</v>
      </c>
      <c r="N4704" s="57">
        <f>IF(SetUp!$B$62=0,X4704,(B4704-E4704)*(1-(H4704/SetUp!$B$66/SetUp!$B$56)))</f>
        <v>0</v>
      </c>
      <c r="O4704" s="57">
        <f>K4704*SetUp!$B$65</f>
        <v>0</v>
      </c>
      <c r="P4704" s="57">
        <f>MIN(SetUp!$B$54*L4704^SetUp!$B$51,L4704)</f>
        <v>1.0961817671943034E-3</v>
      </c>
      <c r="Q4704" s="57">
        <f t="shared" si="1135"/>
        <v>8.8965560310957486E-17</v>
      </c>
      <c r="R4704" s="57">
        <f>IF((H4704+N4704-O4704)&gt;SetUp!$B$56,T4703+H4704+N4704-O4704-SetUp!$B$56,T4703)</f>
        <v>0</v>
      </c>
      <c r="S4704" s="57">
        <f>R4704*SetUp!$B$65</f>
        <v>0</v>
      </c>
      <c r="T4704" s="57">
        <f>IF((R4704-S4704)&lt;SetUp!$B$53,R4704-S4704,SetUp!$B$53)</f>
        <v>0</v>
      </c>
      <c r="U4704" s="57">
        <f t="shared" si="1136"/>
        <v>0.23984224429922829</v>
      </c>
      <c r="V4704" s="57">
        <f>(L4704-P4704)/1000*SetUp!$B$13*1000000/SetUp!$B$48</f>
        <v>4.686768262108356E-2</v>
      </c>
      <c r="W4704" s="57">
        <f t="shared" si="1138"/>
        <v>1.2359904766334751E-17</v>
      </c>
      <c r="X4704" s="57">
        <f>MAX((SetUp!$B$56*(1-($H4704/SetUp!$B$56)^2)*TANH(($B4704-$D4704)/SetUp!$B$56))/(1+$H4704/SetUp!$B$56*TANH(($B4704-$D4704)/SetUp!$B$56)),0)</f>
        <v>0</v>
      </c>
    </row>
    <row r="4705" spans="1:24" x14ac:dyDescent="0.3">
      <c r="A4705" s="64">
        <v>31367</v>
      </c>
      <c r="B4705" s="57">
        <v>0</v>
      </c>
      <c r="C4705" s="57"/>
      <c r="D4705" s="57">
        <v>5.415</v>
      </c>
      <c r="E4705" s="57">
        <f t="shared" si="1130"/>
        <v>0</v>
      </c>
      <c r="F4705" s="57">
        <f t="shared" si="1131"/>
        <v>5.415</v>
      </c>
      <c r="G4705" s="57">
        <f t="shared" si="1132"/>
        <v>0</v>
      </c>
      <c r="H4705" s="57">
        <f>IF(Q4704&gt;SetUp!$B$56,SetUp!$B$56,Q4704)</f>
        <v>8.8965560310957486E-17</v>
      </c>
      <c r="I4705" s="57">
        <f t="shared" si="1137"/>
        <v>0.23984224429922829</v>
      </c>
      <c r="J4705" s="57">
        <f>MIN(F4705,H4705,(1-EXP(-SetUp!$B$52*H4705/SetUp!$B$56))*F4705)</f>
        <v>0</v>
      </c>
      <c r="K4705" s="57">
        <f t="shared" si="1133"/>
        <v>8.8965560310957486E-17</v>
      </c>
      <c r="L4705" s="57">
        <f>IF(I4705&lt;=0,0,MIN(SetUp!$B$50*I4705^SetUp!$B$55,I4705))</f>
        <v>1.8948390079375676E-3</v>
      </c>
      <c r="M4705" s="57">
        <f t="shared" si="1134"/>
        <v>0.23794740529129071</v>
      </c>
      <c r="N4705" s="57">
        <f>IF(SetUp!$B$62=0,X4705,(B4705-E4705)*(1-(H4705/SetUp!$B$66/SetUp!$B$56)))</f>
        <v>0</v>
      </c>
      <c r="O4705" s="57">
        <f>K4705*SetUp!$B$65</f>
        <v>0</v>
      </c>
      <c r="P4705" s="57">
        <f>MIN(SetUp!$B$54*L4705^SetUp!$B$51,L4705)</f>
        <v>1.0819541678632643E-3</v>
      </c>
      <c r="Q4705" s="57">
        <f t="shared" si="1135"/>
        <v>8.8965560310957486E-17</v>
      </c>
      <c r="R4705" s="57">
        <f>IF((H4705+N4705-O4705)&gt;SetUp!$B$56,T4704+H4705+N4705-O4705-SetUp!$B$56,T4704)</f>
        <v>0</v>
      </c>
      <c r="S4705" s="57">
        <f>R4705*SetUp!$B$65</f>
        <v>0</v>
      </c>
      <c r="T4705" s="57">
        <f>IF((R4705-S4705)&lt;SetUp!$B$53,R4705-S4705,SetUp!$B$53)</f>
        <v>0</v>
      </c>
      <c r="U4705" s="57">
        <f t="shared" si="1136"/>
        <v>0.23794740529129071</v>
      </c>
      <c r="V4705" s="57">
        <f>(L4705-P4705)/1000*SetUp!$B$13*1000000/SetUp!$B$48</f>
        <v>4.6235006258617414E-2</v>
      </c>
      <c r="W4705" s="57">
        <f t="shared" si="1138"/>
        <v>-8.8904578143811364E-18</v>
      </c>
      <c r="X4705" s="57">
        <f>MAX((SetUp!$B$56*(1-($H4705/SetUp!$B$56)^2)*TANH(($B4705-$D4705)/SetUp!$B$56))/(1+$H4705/SetUp!$B$56*TANH(($B4705-$D4705)/SetUp!$B$56)),0)</f>
        <v>0</v>
      </c>
    </row>
    <row r="4706" spans="1:24" x14ac:dyDescent="0.3">
      <c r="A4706" s="64">
        <v>31368</v>
      </c>
      <c r="B4706" s="57">
        <v>0</v>
      </c>
      <c r="C4706" s="57"/>
      <c r="D4706" s="57">
        <v>5.415</v>
      </c>
      <c r="E4706" s="57">
        <f t="shared" si="1130"/>
        <v>0</v>
      </c>
      <c r="F4706" s="57">
        <f t="shared" si="1131"/>
        <v>5.415</v>
      </c>
      <c r="G4706" s="57">
        <f t="shared" si="1132"/>
        <v>0</v>
      </c>
      <c r="H4706" s="57">
        <f>IF(Q4705&gt;SetUp!$B$56,SetUp!$B$56,Q4705)</f>
        <v>8.8965560310957486E-17</v>
      </c>
      <c r="I4706" s="57">
        <f t="shared" si="1137"/>
        <v>0.23794740529129071</v>
      </c>
      <c r="J4706" s="57">
        <f>MIN(F4706,H4706,(1-EXP(-SetUp!$B$52*H4706/SetUp!$B$56))*F4706)</f>
        <v>0</v>
      </c>
      <c r="K4706" s="57">
        <f t="shared" si="1133"/>
        <v>8.8965560310957486E-17</v>
      </c>
      <c r="L4706" s="57">
        <f>IF(I4706&lt;=0,0,MIN(SetUp!$B$50*I4706^SetUp!$B$55,I4706))</f>
        <v>1.8699549334777054E-3</v>
      </c>
      <c r="M4706" s="57">
        <f t="shared" si="1134"/>
        <v>0.236077450357813</v>
      </c>
      <c r="N4706" s="57">
        <f>IF(SetUp!$B$62=0,X4706,(B4706-E4706)*(1-(H4706/SetUp!$B$66/SetUp!$B$56)))</f>
        <v>0</v>
      </c>
      <c r="O4706" s="57">
        <f>K4706*SetUp!$B$65</f>
        <v>0</v>
      </c>
      <c r="P4706" s="57">
        <f>MIN(SetUp!$B$54*L4706^SetUp!$B$51,L4706)</f>
        <v>1.0679854991059189E-3</v>
      </c>
      <c r="Q4706" s="57">
        <f t="shared" si="1135"/>
        <v>8.8965560310957486E-17</v>
      </c>
      <c r="R4706" s="57">
        <f>IF((H4706+N4706-O4706)&gt;SetUp!$B$56,T4705+H4706+N4706-O4706-SetUp!$B$56,T4705)</f>
        <v>0</v>
      </c>
      <c r="S4706" s="57">
        <f>R4706*SetUp!$B$65</f>
        <v>0</v>
      </c>
      <c r="T4706" s="57">
        <f>IF((R4706-S4706)&lt;SetUp!$B$53,R4706-S4706,SetUp!$B$53)</f>
        <v>0</v>
      </c>
      <c r="U4706" s="57">
        <f t="shared" si="1136"/>
        <v>0.236077450357813</v>
      </c>
      <c r="V4706" s="57">
        <f>(L4706-P4706)/1000*SetUp!$B$13*1000000/SetUp!$B$48</f>
        <v>4.5614163273127499E-2</v>
      </c>
      <c r="W4706" s="57">
        <f t="shared" si="1138"/>
        <v>-1.3444106938820255E-17</v>
      </c>
      <c r="X4706" s="57">
        <f>MAX((SetUp!$B$56*(1-($H4706/SetUp!$B$56)^2)*TANH(($B4706-$D4706)/SetUp!$B$56))/(1+$H4706/SetUp!$B$56*TANH(($B4706-$D4706)/SetUp!$B$56)),0)</f>
        <v>0</v>
      </c>
    </row>
    <row r="4707" spans="1:24" x14ac:dyDescent="0.3">
      <c r="A4707" s="64">
        <v>31369</v>
      </c>
      <c r="B4707" s="57">
        <v>0</v>
      </c>
      <c r="C4707" s="57"/>
      <c r="D4707" s="57">
        <v>5.415</v>
      </c>
      <c r="E4707" s="57">
        <f t="shared" si="1130"/>
        <v>0</v>
      </c>
      <c r="F4707" s="57">
        <f t="shared" si="1131"/>
        <v>5.415</v>
      </c>
      <c r="G4707" s="57">
        <f t="shared" si="1132"/>
        <v>0</v>
      </c>
      <c r="H4707" s="57">
        <f>IF(Q4706&gt;SetUp!$B$56,SetUp!$B$56,Q4706)</f>
        <v>8.8965560310957486E-17</v>
      </c>
      <c r="I4707" s="57">
        <f t="shared" si="1137"/>
        <v>0.236077450357813</v>
      </c>
      <c r="J4707" s="57">
        <f>MIN(F4707,H4707,(1-EXP(-SetUp!$B$52*H4707/SetUp!$B$56))*F4707)</f>
        <v>0</v>
      </c>
      <c r="K4707" s="57">
        <f t="shared" si="1133"/>
        <v>8.8965560310957486E-17</v>
      </c>
      <c r="L4707" s="57">
        <f>IF(I4707&lt;=0,0,MIN(SetUp!$B$50*I4707^SetUp!$B$55,I4707))</f>
        <v>1.8455268214478981E-3</v>
      </c>
      <c r="M4707" s="57">
        <f t="shared" si="1134"/>
        <v>0.2342319235363651</v>
      </c>
      <c r="N4707" s="57">
        <f>IF(SetUp!$B$62=0,X4707,(B4707-E4707)*(1-(H4707/SetUp!$B$66/SetUp!$B$56)))</f>
        <v>0</v>
      </c>
      <c r="O4707" s="57">
        <f>K4707*SetUp!$B$65</f>
        <v>0</v>
      </c>
      <c r="P4707" s="57">
        <f>MIN(SetUp!$B$54*L4707^SetUp!$B$51,L4707)</f>
        <v>1.05426970867345E-3</v>
      </c>
      <c r="Q4707" s="57">
        <f t="shared" si="1135"/>
        <v>8.8965560310957486E-17</v>
      </c>
      <c r="R4707" s="57">
        <f>IF((H4707+N4707-O4707)&gt;SetUp!$B$56,T4706+H4707+N4707-O4707-SetUp!$B$56,T4706)</f>
        <v>0</v>
      </c>
      <c r="S4707" s="57">
        <f>R4707*SetUp!$B$65</f>
        <v>0</v>
      </c>
      <c r="T4707" s="57">
        <f>IF((R4707-S4707)&lt;SetUp!$B$53,R4707-S4707,SetUp!$B$53)</f>
        <v>0</v>
      </c>
      <c r="U4707" s="57">
        <f t="shared" si="1136"/>
        <v>0.2342319235363651</v>
      </c>
      <c r="V4707" s="57">
        <f>(L4707-P4707)/1000*SetUp!$B$13*1000000/SetUp!$B$48</f>
        <v>4.500487124099662E-2</v>
      </c>
      <c r="W4707" s="57">
        <f t="shared" si="1138"/>
        <v>2.1684043449710089E-18</v>
      </c>
      <c r="X4707" s="57">
        <f>MAX((SetUp!$B$56*(1-($H4707/SetUp!$B$56)^2)*TANH(($B4707-$D4707)/SetUp!$B$56))/(1+$H4707/SetUp!$B$56*TANH(($B4707-$D4707)/SetUp!$B$56)),0)</f>
        <v>0</v>
      </c>
    </row>
    <row r="4708" spans="1:24" x14ac:dyDescent="0.3">
      <c r="A4708" s="64">
        <v>31370</v>
      </c>
      <c r="B4708" s="57">
        <v>0</v>
      </c>
      <c r="C4708" s="57"/>
      <c r="D4708" s="57">
        <v>5.415</v>
      </c>
      <c r="E4708" s="57">
        <f t="shared" si="1130"/>
        <v>0</v>
      </c>
      <c r="F4708" s="57">
        <f t="shared" si="1131"/>
        <v>5.415</v>
      </c>
      <c r="G4708" s="57">
        <f t="shared" si="1132"/>
        <v>0</v>
      </c>
      <c r="H4708" s="57">
        <f>IF(Q4707&gt;SetUp!$B$56,SetUp!$B$56,Q4707)</f>
        <v>8.8965560310957486E-17</v>
      </c>
      <c r="I4708" s="57">
        <f t="shared" si="1137"/>
        <v>0.2342319235363651</v>
      </c>
      <c r="J4708" s="57">
        <f>MIN(F4708,H4708,(1-EXP(-SetUp!$B$52*H4708/SetUp!$B$56))*F4708)</f>
        <v>0</v>
      </c>
      <c r="K4708" s="57">
        <f t="shared" si="1133"/>
        <v>8.8965560310957486E-17</v>
      </c>
      <c r="L4708" s="57">
        <f>IF(I4708&lt;=0,0,MIN(SetUp!$B$50*I4708^SetUp!$B$55,I4708))</f>
        <v>1.8215439705687594E-3</v>
      </c>
      <c r="M4708" s="57">
        <f t="shared" si="1134"/>
        <v>0.23241037956579633</v>
      </c>
      <c r="N4708" s="57">
        <f>IF(SetUp!$B$62=0,X4708,(B4708-E4708)*(1-(H4708/SetUp!$B$66/SetUp!$B$56)))</f>
        <v>0</v>
      </c>
      <c r="O4708" s="57">
        <f>K4708*SetUp!$B$65</f>
        <v>0</v>
      </c>
      <c r="P4708" s="57">
        <f>MIN(SetUp!$B$54*L4708^SetUp!$B$51,L4708)</f>
        <v>1.0408009168189579E-3</v>
      </c>
      <c r="Q4708" s="57">
        <f t="shared" si="1135"/>
        <v>8.8965560310957486E-17</v>
      </c>
      <c r="R4708" s="57">
        <f>IF((H4708+N4708-O4708)&gt;SetUp!$B$56,T4707+H4708+N4708-O4708-SetUp!$B$56,T4707)</f>
        <v>0</v>
      </c>
      <c r="S4708" s="57">
        <f>R4708*SetUp!$B$65</f>
        <v>0</v>
      </c>
      <c r="T4708" s="57">
        <f>IF((R4708-S4708)&lt;SetUp!$B$53,R4708-S4708,SetUp!$B$53)</f>
        <v>0</v>
      </c>
      <c r="U4708" s="57">
        <f t="shared" si="1136"/>
        <v>0.23241037956579633</v>
      </c>
      <c r="V4708" s="57">
        <f>(L4708-P4708)/1000*SetUp!$B$13*1000000/SetUp!$B$48</f>
        <v>4.4406855924628348E-2</v>
      </c>
      <c r="W4708" s="57">
        <f t="shared" si="1138"/>
        <v>-1.3660947373317356E-17</v>
      </c>
      <c r="X4708" s="57">
        <f>MAX((SetUp!$B$56*(1-($H4708/SetUp!$B$56)^2)*TANH(($B4708-$D4708)/SetUp!$B$56))/(1+$H4708/SetUp!$B$56*TANH(($B4708-$D4708)/SetUp!$B$56)),0)</f>
        <v>0</v>
      </c>
    </row>
    <row r="4709" spans="1:24" x14ac:dyDescent="0.3">
      <c r="A4709" s="64">
        <v>31371</v>
      </c>
      <c r="B4709" s="57">
        <v>0.109</v>
      </c>
      <c r="C4709" s="57"/>
      <c r="D4709" s="57">
        <v>5.415</v>
      </c>
      <c r="E4709" s="57">
        <f t="shared" si="1130"/>
        <v>0.109</v>
      </c>
      <c r="F4709" s="57">
        <f t="shared" si="1131"/>
        <v>5.306</v>
      </c>
      <c r="G4709" s="57">
        <f t="shared" si="1132"/>
        <v>0</v>
      </c>
      <c r="H4709" s="57">
        <f>IF(Q4708&gt;SetUp!$B$56,SetUp!$B$56,Q4708)</f>
        <v>8.8965560310957486E-17</v>
      </c>
      <c r="I4709" s="57">
        <f t="shared" si="1137"/>
        <v>0.23241037956579633</v>
      </c>
      <c r="J4709" s="57">
        <f>MIN(F4709,H4709,(1-EXP(-SetUp!$B$52*H4709/SetUp!$B$56))*F4709)</f>
        <v>0</v>
      </c>
      <c r="K4709" s="57">
        <f t="shared" si="1133"/>
        <v>8.8965560310957486E-17</v>
      </c>
      <c r="L4709" s="57">
        <f>IF(I4709&lt;=0,0,MIN(SetUp!$B$50*I4709^SetUp!$B$55,I4709))</f>
        <v>1.797995985291425E-3</v>
      </c>
      <c r="M4709" s="57">
        <f t="shared" si="1134"/>
        <v>0.2306123835805049</v>
      </c>
      <c r="N4709" s="57">
        <f>IF(SetUp!$B$62=0,X4709,(B4709-E4709)*(1-(H4709/SetUp!$B$66/SetUp!$B$56)))</f>
        <v>0</v>
      </c>
      <c r="O4709" s="57">
        <f>K4709*SetUp!$B$65</f>
        <v>0</v>
      </c>
      <c r="P4709" s="57">
        <f>MIN(SetUp!$B$54*L4709^SetUp!$B$51,L4709)</f>
        <v>1.0275734105043828E-3</v>
      </c>
      <c r="Q4709" s="57">
        <f t="shared" si="1135"/>
        <v>8.8965560310957486E-17</v>
      </c>
      <c r="R4709" s="57">
        <f>IF((H4709+N4709-O4709)&gt;SetUp!$B$56,T4708+H4709+N4709-O4709-SetUp!$B$56,T4708)</f>
        <v>0</v>
      </c>
      <c r="S4709" s="57">
        <f>R4709*SetUp!$B$65</f>
        <v>0</v>
      </c>
      <c r="T4709" s="57">
        <f>IF((R4709-S4709)&lt;SetUp!$B$53,R4709-S4709,SetUp!$B$53)</f>
        <v>0</v>
      </c>
      <c r="U4709" s="57">
        <f t="shared" si="1136"/>
        <v>0.2306123835805049</v>
      </c>
      <c r="V4709" s="57">
        <f>(L4709-P4709)/1000*SetUp!$B$13*1000000/SetUp!$B$48</f>
        <v>4.3819850993657448E-2</v>
      </c>
      <c r="W4709" s="57">
        <f t="shared" si="1138"/>
        <v>-3.4694469519536142E-18</v>
      </c>
      <c r="X4709" s="57">
        <f>MAX((SetUp!$B$56*(1-($H4709/SetUp!$B$56)^2)*TANH(($B4709-$D4709)/SetUp!$B$56))/(1+$H4709/SetUp!$B$56*TANH(($B4709-$D4709)/SetUp!$B$56)),0)</f>
        <v>0</v>
      </c>
    </row>
    <row r="4710" spans="1:24" x14ac:dyDescent="0.3">
      <c r="A4710" s="64">
        <v>31372</v>
      </c>
      <c r="B4710" s="57">
        <v>0.10299999999999999</v>
      </c>
      <c r="C4710" s="57"/>
      <c r="D4710" s="57">
        <v>5.415</v>
      </c>
      <c r="E4710" s="57">
        <f t="shared" si="1130"/>
        <v>0.10299999999999999</v>
      </c>
      <c r="F4710" s="57">
        <f t="shared" si="1131"/>
        <v>5.3120000000000003</v>
      </c>
      <c r="G4710" s="57">
        <f t="shared" si="1132"/>
        <v>0</v>
      </c>
      <c r="H4710" s="57">
        <f>IF(Q4709&gt;SetUp!$B$56,SetUp!$B$56,Q4709)</f>
        <v>8.8965560310957486E-17</v>
      </c>
      <c r="I4710" s="57">
        <f t="shared" si="1137"/>
        <v>0.2306123835805049</v>
      </c>
      <c r="J4710" s="57">
        <f>MIN(F4710,H4710,(1-EXP(-SetUp!$B$52*H4710/SetUp!$B$56))*F4710)</f>
        <v>0</v>
      </c>
      <c r="K4710" s="57">
        <f t="shared" si="1133"/>
        <v>8.8965560310957486E-17</v>
      </c>
      <c r="L4710" s="57">
        <f>IF(I4710&lt;=0,0,MIN(SetUp!$B$50*I4710^SetUp!$B$55,I4710))</f>
        <v>1.7748727655181736E-3</v>
      </c>
      <c r="M4710" s="57">
        <f t="shared" si="1134"/>
        <v>0.22883751081498671</v>
      </c>
      <c r="N4710" s="57">
        <f>IF(SetUp!$B$62=0,X4710,(B4710-E4710)*(1-(H4710/SetUp!$B$66/SetUp!$B$56)))</f>
        <v>0</v>
      </c>
      <c r="O4710" s="57">
        <f>K4710*SetUp!$B$65</f>
        <v>0</v>
      </c>
      <c r="P4710" s="57">
        <f>MIN(SetUp!$B$54*L4710^SetUp!$B$51,L4710)</f>
        <v>1.0145816378311322E-3</v>
      </c>
      <c r="Q4710" s="57">
        <f t="shared" si="1135"/>
        <v>8.8965560310957486E-17</v>
      </c>
      <c r="R4710" s="57">
        <f>IF((H4710+N4710-O4710)&gt;SetUp!$B$56,T4709+H4710+N4710-O4710-SetUp!$B$56,T4709)</f>
        <v>0</v>
      </c>
      <c r="S4710" s="57">
        <f>R4710*SetUp!$B$65</f>
        <v>0</v>
      </c>
      <c r="T4710" s="57">
        <f>IF((R4710-S4710)&lt;SetUp!$B$53,R4710-S4710,SetUp!$B$53)</f>
        <v>0</v>
      </c>
      <c r="U4710" s="57">
        <f t="shared" si="1136"/>
        <v>0.22883751081498671</v>
      </c>
      <c r="V4710" s="57">
        <f>(L4710-P4710)/1000*SetUp!$B$13*1000000/SetUp!$B$48</f>
        <v>4.3243597757055614E-2</v>
      </c>
      <c r="W4710" s="57">
        <f t="shared" si="1138"/>
        <v>-1.3660947373317356E-17</v>
      </c>
      <c r="X4710" s="57">
        <f>MAX((SetUp!$B$56*(1-($H4710/SetUp!$B$56)^2)*TANH(($B4710-$D4710)/SetUp!$B$56))/(1+$H4710/SetUp!$B$56*TANH(($B4710-$D4710)/SetUp!$B$56)),0)</f>
        <v>0</v>
      </c>
    </row>
    <row r="4711" spans="1:24" x14ac:dyDescent="0.3">
      <c r="A4711" s="64">
        <v>31373</v>
      </c>
      <c r="B4711" s="57">
        <v>0.13900000000000001</v>
      </c>
      <c r="C4711" s="57"/>
      <c r="D4711" s="57">
        <v>5.415</v>
      </c>
      <c r="E4711" s="57">
        <f t="shared" si="1130"/>
        <v>0.13900000000000001</v>
      </c>
      <c r="F4711" s="57">
        <f t="shared" si="1131"/>
        <v>5.2759999999999998</v>
      </c>
      <c r="G4711" s="57">
        <f t="shared" si="1132"/>
        <v>0</v>
      </c>
      <c r="H4711" s="57">
        <f>IF(Q4710&gt;SetUp!$B$56,SetUp!$B$56,Q4710)</f>
        <v>8.8965560310957486E-17</v>
      </c>
      <c r="I4711" s="57">
        <f t="shared" si="1137"/>
        <v>0.22883751081498671</v>
      </c>
      <c r="J4711" s="57">
        <f>MIN(F4711,H4711,(1-EXP(-SetUp!$B$52*H4711/SetUp!$B$56))*F4711)</f>
        <v>0</v>
      </c>
      <c r="K4711" s="57">
        <f t="shared" si="1133"/>
        <v>8.8965560310957486E-17</v>
      </c>
      <c r="L4711" s="57">
        <f>IF(I4711&lt;=0,0,MIN(SetUp!$B$50*I4711^SetUp!$B$55,I4711))</f>
        <v>1.7521644967201124E-3</v>
      </c>
      <c r="M4711" s="57">
        <f t="shared" si="1134"/>
        <v>0.2270853463182666</v>
      </c>
      <c r="N4711" s="57">
        <f>IF(SetUp!$B$62=0,X4711,(B4711-E4711)*(1-(H4711/SetUp!$B$66/SetUp!$B$56)))</f>
        <v>0</v>
      </c>
      <c r="O4711" s="57">
        <f>K4711*SetUp!$B$65</f>
        <v>0</v>
      </c>
      <c r="P4711" s="57">
        <f>MIN(SetUp!$B$54*L4711^SetUp!$B$51,L4711)</f>
        <v>1.0018202026846456E-3</v>
      </c>
      <c r="Q4711" s="57">
        <f t="shared" si="1135"/>
        <v>8.8965560310957486E-17</v>
      </c>
      <c r="R4711" s="57">
        <f>IF((H4711+N4711-O4711)&gt;SetUp!$B$56,T4710+H4711+N4711-O4711-SetUp!$B$56,T4710)</f>
        <v>0</v>
      </c>
      <c r="S4711" s="57">
        <f>R4711*SetUp!$B$65</f>
        <v>0</v>
      </c>
      <c r="T4711" s="57">
        <f>IF((R4711-S4711)&lt;SetUp!$B$53,R4711-S4711,SetUp!$B$53)</f>
        <v>0</v>
      </c>
      <c r="U4711" s="57">
        <f t="shared" si="1136"/>
        <v>0.2270853463182666</v>
      </c>
      <c r="V4711" s="57">
        <f>(L4711-P4711)/1000*SetUp!$B$13*1000000/SetUp!$B$48</f>
        <v>4.2677844905653017E-2</v>
      </c>
      <c r="W4711" s="57">
        <f t="shared" si="1138"/>
        <v>2.3852447794681098E-18</v>
      </c>
      <c r="X4711" s="57">
        <f>MAX((SetUp!$B$56*(1-($H4711/SetUp!$B$56)^2)*TANH(($B4711-$D4711)/SetUp!$B$56))/(1+$H4711/SetUp!$B$56*TANH(($B4711-$D4711)/SetUp!$B$56)),0)</f>
        <v>0</v>
      </c>
    </row>
    <row r="4712" spans="1:24" x14ac:dyDescent="0.3">
      <c r="A4712" s="64">
        <v>31374</v>
      </c>
      <c r="B4712" s="57">
        <v>0</v>
      </c>
      <c r="C4712" s="57"/>
      <c r="D4712" s="57">
        <v>5.415</v>
      </c>
      <c r="E4712" s="57">
        <f t="shared" si="1130"/>
        <v>0</v>
      </c>
      <c r="F4712" s="57">
        <f t="shared" si="1131"/>
        <v>5.415</v>
      </c>
      <c r="G4712" s="57">
        <f t="shared" si="1132"/>
        <v>0</v>
      </c>
      <c r="H4712" s="57">
        <f>IF(Q4711&gt;SetUp!$B$56,SetUp!$B$56,Q4711)</f>
        <v>8.8965560310957486E-17</v>
      </c>
      <c r="I4712" s="57">
        <f t="shared" si="1137"/>
        <v>0.2270853463182666</v>
      </c>
      <c r="J4712" s="57">
        <f>MIN(F4712,H4712,(1-EXP(-SetUp!$B$52*H4712/SetUp!$B$56))*F4712)</f>
        <v>0</v>
      </c>
      <c r="K4712" s="57">
        <f t="shared" si="1133"/>
        <v>8.8965560310957486E-17</v>
      </c>
      <c r="L4712" s="57">
        <f>IF(I4712&lt;=0,0,MIN(SetUp!$B$50*I4712^SetUp!$B$55,I4712))</f>
        <v>1.729861640434637E-3</v>
      </c>
      <c r="M4712" s="57">
        <f t="shared" si="1134"/>
        <v>0.22535548467783195</v>
      </c>
      <c r="N4712" s="57">
        <f>IF(SetUp!$B$62=0,X4712,(B4712-E4712)*(1-(H4712/SetUp!$B$66/SetUp!$B$56)))</f>
        <v>0</v>
      </c>
      <c r="O4712" s="57">
        <f>K4712*SetUp!$B$65</f>
        <v>0</v>
      </c>
      <c r="P4712" s="57">
        <f>MIN(SetUp!$B$54*L4712^SetUp!$B$51,L4712)</f>
        <v>9.8928385958363852E-4</v>
      </c>
      <c r="Q4712" s="57">
        <f t="shared" si="1135"/>
        <v>8.8965560310957486E-17</v>
      </c>
      <c r="R4712" s="57">
        <f>IF((H4712+N4712-O4712)&gt;SetUp!$B$56,T4711+H4712+N4712-O4712-SetUp!$B$56,T4711)</f>
        <v>0</v>
      </c>
      <c r="S4712" s="57">
        <f>R4712*SetUp!$B$65</f>
        <v>0</v>
      </c>
      <c r="T4712" s="57">
        <f>IF((R4712-S4712)&lt;SetUp!$B$53,R4712-S4712,SetUp!$B$53)</f>
        <v>0</v>
      </c>
      <c r="U4712" s="57">
        <f t="shared" si="1136"/>
        <v>0.22535548467783195</v>
      </c>
      <c r="V4712" s="57">
        <f>(L4712-P4712)/1000*SetUp!$B$13*1000000/SetUp!$B$48</f>
        <v>4.2122348264618983E-2</v>
      </c>
      <c r="W4712" s="57">
        <f t="shared" si="1138"/>
        <v>-1.1926223897340549E-17</v>
      </c>
      <c r="X4712" s="57">
        <f>MAX((SetUp!$B$56*(1-($H4712/SetUp!$B$56)^2)*TANH(($B4712-$D4712)/SetUp!$B$56))/(1+$H4712/SetUp!$B$56*TANH(($B4712-$D4712)/SetUp!$B$56)),0)</f>
        <v>0</v>
      </c>
    </row>
    <row r="4713" spans="1:24" x14ac:dyDescent="0.3">
      <c r="A4713" s="64">
        <v>31375</v>
      </c>
      <c r="B4713" s="57">
        <v>0</v>
      </c>
      <c r="C4713" s="57"/>
      <c r="D4713" s="57">
        <v>5.415</v>
      </c>
      <c r="E4713" s="57">
        <f t="shared" si="1130"/>
        <v>0</v>
      </c>
      <c r="F4713" s="57">
        <f t="shared" si="1131"/>
        <v>5.415</v>
      </c>
      <c r="G4713" s="57">
        <f t="shared" si="1132"/>
        <v>0</v>
      </c>
      <c r="H4713" s="57">
        <f>IF(Q4712&gt;SetUp!$B$56,SetUp!$B$56,Q4712)</f>
        <v>8.8965560310957486E-17</v>
      </c>
      <c r="I4713" s="57">
        <f t="shared" si="1137"/>
        <v>0.22535548467783195</v>
      </c>
      <c r="J4713" s="57">
        <f>MIN(F4713,H4713,(1-EXP(-SetUp!$B$52*H4713/SetUp!$B$56))*F4713)</f>
        <v>0</v>
      </c>
      <c r="K4713" s="57">
        <f t="shared" si="1133"/>
        <v>8.8965560310957486E-17</v>
      </c>
      <c r="L4713" s="57">
        <f>IF(I4713&lt;=0,0,MIN(SetUp!$B$50*I4713^SetUp!$B$55,I4713))</f>
        <v>1.7079549251261775E-3</v>
      </c>
      <c r="M4713" s="57">
        <f t="shared" si="1134"/>
        <v>0.22364752975270577</v>
      </c>
      <c r="N4713" s="57">
        <f>IF(SetUp!$B$62=0,X4713,(B4713-E4713)*(1-(H4713/SetUp!$B$66/SetUp!$B$56)))</f>
        <v>0</v>
      </c>
      <c r="O4713" s="57">
        <f>K4713*SetUp!$B$65</f>
        <v>0</v>
      </c>
      <c r="P4713" s="57">
        <f>MIN(SetUp!$B$54*L4713^SetUp!$B$51,L4713)</f>
        <v>9.7696750872518267E-4</v>
      </c>
      <c r="Q4713" s="57">
        <f t="shared" si="1135"/>
        <v>8.8965560310957486E-17</v>
      </c>
      <c r="R4713" s="57">
        <f>IF((H4713+N4713-O4713)&gt;SetUp!$B$56,T4712+H4713+N4713-O4713-SetUp!$B$56,T4712)</f>
        <v>0</v>
      </c>
      <c r="S4713" s="57">
        <f>R4713*SetUp!$B$65</f>
        <v>0</v>
      </c>
      <c r="T4713" s="57">
        <f>IF((R4713-S4713)&lt;SetUp!$B$53,R4713-S4713,SetUp!$B$53)</f>
        <v>0</v>
      </c>
      <c r="U4713" s="57">
        <f t="shared" si="1136"/>
        <v>0.22364752975270577</v>
      </c>
      <c r="V4713" s="57">
        <f>(L4713-P4713)/1000*SetUp!$B$13*1000000/SetUp!$B$48</f>
        <v>4.1576870555466716E-2</v>
      </c>
      <c r="W4713" s="57">
        <f t="shared" si="1138"/>
        <v>-4.1199682554449168E-18</v>
      </c>
      <c r="X4713" s="57">
        <f>MAX((SetUp!$B$56*(1-($H4713/SetUp!$B$56)^2)*TANH(($B4713-$D4713)/SetUp!$B$56))/(1+$H4713/SetUp!$B$56*TANH(($B4713-$D4713)/SetUp!$B$56)),0)</f>
        <v>0</v>
      </c>
    </row>
    <row r="4714" spans="1:24" x14ac:dyDescent="0.3">
      <c r="A4714" s="64">
        <v>31376</v>
      </c>
      <c r="B4714" s="57">
        <v>0</v>
      </c>
      <c r="C4714" s="57"/>
      <c r="D4714" s="57">
        <v>5.415</v>
      </c>
      <c r="E4714" s="57">
        <f t="shared" si="1130"/>
        <v>0</v>
      </c>
      <c r="F4714" s="57">
        <f t="shared" si="1131"/>
        <v>5.415</v>
      </c>
      <c r="G4714" s="57">
        <f t="shared" si="1132"/>
        <v>0</v>
      </c>
      <c r="H4714" s="57">
        <f>IF(Q4713&gt;SetUp!$B$56,SetUp!$B$56,Q4713)</f>
        <v>8.8965560310957486E-17</v>
      </c>
      <c r="I4714" s="57">
        <f t="shared" si="1137"/>
        <v>0.22364752975270577</v>
      </c>
      <c r="J4714" s="57">
        <f>MIN(F4714,H4714,(1-EXP(-SetUp!$B$52*H4714/SetUp!$B$56))*F4714)</f>
        <v>0</v>
      </c>
      <c r="K4714" s="57">
        <f t="shared" si="1133"/>
        <v>8.8965560310957486E-17</v>
      </c>
      <c r="L4714" s="57">
        <f>IF(I4714&lt;=0,0,MIN(SetUp!$B$50*I4714^SetUp!$B$55,I4714))</f>
        <v>1.6864353373945719E-3</v>
      </c>
      <c r="M4714" s="57">
        <f t="shared" si="1134"/>
        <v>0.2219610944153112</v>
      </c>
      <c r="N4714" s="57">
        <f>IF(SetUp!$B$62=0,X4714,(B4714-E4714)*(1-(H4714/SetUp!$B$66/SetUp!$B$56)))</f>
        <v>0</v>
      </c>
      <c r="O4714" s="57">
        <f>K4714*SetUp!$B$65</f>
        <v>0</v>
      </c>
      <c r="P4714" s="57">
        <f>MIN(SetUp!$B$54*L4714^SetUp!$B$51,L4714)</f>
        <v>9.6486619121720785E-4</v>
      </c>
      <c r="Q4714" s="57">
        <f t="shared" si="1135"/>
        <v>8.8965560310957486E-17</v>
      </c>
      <c r="R4714" s="57">
        <f>IF((H4714+N4714-O4714)&gt;SetUp!$B$56,T4713+H4714+N4714-O4714-SetUp!$B$56,T4713)</f>
        <v>0</v>
      </c>
      <c r="S4714" s="57">
        <f>R4714*SetUp!$B$65</f>
        <v>0</v>
      </c>
      <c r="T4714" s="57">
        <f>IF((R4714-S4714)&lt;SetUp!$B$53,R4714-S4714,SetUp!$B$53)</f>
        <v>0</v>
      </c>
      <c r="U4714" s="57">
        <f t="shared" si="1136"/>
        <v>0.2219610944153112</v>
      </c>
      <c r="V4714" s="57">
        <f>(L4714-P4714)/1000*SetUp!$B$13*1000000/SetUp!$B$48</f>
        <v>4.104118116717019E-2</v>
      </c>
      <c r="W4714" s="57">
        <f t="shared" si="1138"/>
        <v>0</v>
      </c>
      <c r="X4714" s="57">
        <f>MAX((SetUp!$B$56*(1-($H4714/SetUp!$B$56)^2)*TANH(($B4714-$D4714)/SetUp!$B$56))/(1+$H4714/SetUp!$B$56*TANH(($B4714-$D4714)/SetUp!$B$56)),0)</f>
        <v>0</v>
      </c>
    </row>
    <row r="4715" spans="1:24" x14ac:dyDescent="0.3">
      <c r="A4715" s="64">
        <v>31377</v>
      </c>
      <c r="B4715" s="57">
        <v>0</v>
      </c>
      <c r="C4715" s="57"/>
      <c r="D4715" s="57">
        <v>5.415</v>
      </c>
      <c r="E4715" s="57">
        <f t="shared" si="1130"/>
        <v>0</v>
      </c>
      <c r="F4715" s="57">
        <f t="shared" si="1131"/>
        <v>5.415</v>
      </c>
      <c r="G4715" s="57">
        <f t="shared" si="1132"/>
        <v>0</v>
      </c>
      <c r="H4715" s="57">
        <f>IF(Q4714&gt;SetUp!$B$56,SetUp!$B$56,Q4714)</f>
        <v>8.8965560310957486E-17</v>
      </c>
      <c r="I4715" s="57">
        <f t="shared" si="1137"/>
        <v>0.2219610944153112</v>
      </c>
      <c r="J4715" s="57">
        <f>MIN(F4715,H4715,(1-EXP(-SetUp!$B$52*H4715/SetUp!$B$56))*F4715)</f>
        <v>0</v>
      </c>
      <c r="K4715" s="57">
        <f t="shared" si="1133"/>
        <v>8.8965560310957486E-17</v>
      </c>
      <c r="L4715" s="57">
        <f>IF(I4715&lt;=0,0,MIN(SetUp!$B$50*I4715^SetUp!$B$55,I4715))</f>
        <v>1.665294113516143E-3</v>
      </c>
      <c r="M4715" s="57">
        <f t="shared" si="1134"/>
        <v>0.22029580030179505</v>
      </c>
      <c r="N4715" s="57">
        <f>IF(SetUp!$B$62=0,X4715,(B4715-E4715)*(1-(H4715/SetUp!$B$66/SetUp!$B$56)))</f>
        <v>0</v>
      </c>
      <c r="O4715" s="57">
        <f>K4715*SetUp!$B$65</f>
        <v>0</v>
      </c>
      <c r="P4715" s="57">
        <f>MIN(SetUp!$B$54*L4715^SetUp!$B$51,L4715)</f>
        <v>9.5297508449043104E-4</v>
      </c>
      <c r="Q4715" s="57">
        <f t="shared" si="1135"/>
        <v>8.8965560310957486E-17</v>
      </c>
      <c r="R4715" s="57">
        <f>IF((H4715+N4715-O4715)&gt;SetUp!$B$56,T4714+H4715+N4715-O4715-SetUp!$B$56,T4714)</f>
        <v>0</v>
      </c>
      <c r="S4715" s="57">
        <f>R4715*SetUp!$B$65</f>
        <v>0</v>
      </c>
      <c r="T4715" s="57">
        <f>IF((R4715-S4715)&lt;SetUp!$B$53,R4715-S4715,SetUp!$B$53)</f>
        <v>0</v>
      </c>
      <c r="U4715" s="57">
        <f t="shared" si="1136"/>
        <v>0.22029580030179505</v>
      </c>
      <c r="V4715" s="57">
        <f>(L4715-P4715)/1000*SetUp!$B$13*1000000/SetUp!$B$48</f>
        <v>4.0515055935999085E-2</v>
      </c>
      <c r="W4715" s="57">
        <f t="shared" si="1138"/>
        <v>-9.540979117872439E-18</v>
      </c>
      <c r="X4715" s="57">
        <f>MAX((SetUp!$B$56*(1-($H4715/SetUp!$B$56)^2)*TANH(($B4715-$D4715)/SetUp!$B$56))/(1+$H4715/SetUp!$B$56*TANH(($B4715-$D4715)/SetUp!$B$56)),0)</f>
        <v>0</v>
      </c>
    </row>
    <row r="4716" spans="1:24" x14ac:dyDescent="0.3">
      <c r="A4716" s="64">
        <v>31378</v>
      </c>
      <c r="B4716" s="57">
        <v>0</v>
      </c>
      <c r="C4716" s="57"/>
      <c r="D4716" s="57">
        <v>5.415</v>
      </c>
      <c r="E4716" s="57">
        <f t="shared" si="1130"/>
        <v>0</v>
      </c>
      <c r="F4716" s="57">
        <f t="shared" si="1131"/>
        <v>5.415</v>
      </c>
      <c r="G4716" s="57">
        <f t="shared" si="1132"/>
        <v>0</v>
      </c>
      <c r="H4716" s="57">
        <f>IF(Q4715&gt;SetUp!$B$56,SetUp!$B$56,Q4715)</f>
        <v>8.8965560310957486E-17</v>
      </c>
      <c r="I4716" s="57">
        <f t="shared" si="1137"/>
        <v>0.22029580030179505</v>
      </c>
      <c r="J4716" s="57">
        <f>MIN(F4716,H4716,(1-EXP(-SetUp!$B$52*H4716/SetUp!$B$56))*F4716)</f>
        <v>0</v>
      </c>
      <c r="K4716" s="57">
        <f t="shared" si="1133"/>
        <v>8.8965560310957486E-17</v>
      </c>
      <c r="L4716" s="57">
        <f>IF(I4716&lt;=0,0,MIN(SetUp!$B$50*I4716^SetUp!$B$55,I4716))</f>
        <v>1.6445227313032691E-3</v>
      </c>
      <c r="M4716" s="57">
        <f t="shared" si="1134"/>
        <v>0.21865127757049177</v>
      </c>
      <c r="N4716" s="57">
        <f>IF(SetUp!$B$62=0,X4716,(B4716-E4716)*(1-(H4716/SetUp!$B$66/SetUp!$B$56)))</f>
        <v>0</v>
      </c>
      <c r="O4716" s="57">
        <f>K4716*SetUp!$B$65</f>
        <v>0</v>
      </c>
      <c r="P4716" s="57">
        <f>MIN(SetUp!$B$54*L4716^SetUp!$B$51,L4716)</f>
        <v>9.4128949788208863E-4</v>
      </c>
      <c r="Q4716" s="57">
        <f t="shared" si="1135"/>
        <v>8.8965560310957486E-17</v>
      </c>
      <c r="R4716" s="57">
        <f>IF((H4716+N4716-O4716)&gt;SetUp!$B$56,T4715+H4716+N4716-O4716-SetUp!$B$56,T4715)</f>
        <v>0</v>
      </c>
      <c r="S4716" s="57">
        <f>R4716*SetUp!$B$65</f>
        <v>0</v>
      </c>
      <c r="T4716" s="57">
        <f>IF((R4716-S4716)&lt;SetUp!$B$53,R4716-S4716,SetUp!$B$53)</f>
        <v>0</v>
      </c>
      <c r="U4716" s="57">
        <f t="shared" si="1136"/>
        <v>0.21865127757049177</v>
      </c>
      <c r="V4716" s="57">
        <f>(L4716-P4716)/1000*SetUp!$B$13*1000000/SetUp!$B$48</f>
        <v>3.999827693369707E-2</v>
      </c>
      <c r="W4716" s="57">
        <f t="shared" si="1138"/>
        <v>-8.2399365108898337E-18</v>
      </c>
      <c r="X4716" s="57">
        <f>MAX((SetUp!$B$56*(1-($H4716/SetUp!$B$56)^2)*TANH(($B4716-$D4716)/SetUp!$B$56))/(1+$H4716/SetUp!$B$56*TANH(($B4716-$D4716)/SetUp!$B$56)),0)</f>
        <v>0</v>
      </c>
    </row>
    <row r="4717" spans="1:24" x14ac:dyDescent="0.3">
      <c r="A4717" s="64">
        <v>31379</v>
      </c>
      <c r="B4717" s="57">
        <v>1.0999999999999999E-2</v>
      </c>
      <c r="C4717" s="57"/>
      <c r="D4717" s="57">
        <v>5.415</v>
      </c>
      <c r="E4717" s="57">
        <f t="shared" si="1130"/>
        <v>1.0999999999999999E-2</v>
      </c>
      <c r="F4717" s="57">
        <f t="shared" si="1131"/>
        <v>5.4039999999999999</v>
      </c>
      <c r="G4717" s="57">
        <f t="shared" si="1132"/>
        <v>0</v>
      </c>
      <c r="H4717" s="57">
        <f>IF(Q4716&gt;SetUp!$B$56,SetUp!$B$56,Q4716)</f>
        <v>8.8965560310957486E-17</v>
      </c>
      <c r="I4717" s="57">
        <f t="shared" si="1137"/>
        <v>0.21865127757049177</v>
      </c>
      <c r="J4717" s="57">
        <f>MIN(F4717,H4717,(1-EXP(-SetUp!$B$52*H4717/SetUp!$B$56))*F4717)</f>
        <v>0</v>
      </c>
      <c r="K4717" s="57">
        <f t="shared" si="1133"/>
        <v>8.8965560310957486E-17</v>
      </c>
      <c r="L4717" s="57">
        <f>IF(I4717&lt;=0,0,MIN(SetUp!$B$50*I4717^SetUp!$B$55,I4717))</f>
        <v>1.624112902268918E-3</v>
      </c>
      <c r="M4717" s="57">
        <f t="shared" si="1134"/>
        <v>0.21702716466822286</v>
      </c>
      <c r="N4717" s="57">
        <f>IF(SetUp!$B$62=0,X4717,(B4717-E4717)*(1-(H4717/SetUp!$B$66/SetUp!$B$56)))</f>
        <v>0</v>
      </c>
      <c r="O4717" s="57">
        <f>K4717*SetUp!$B$65</f>
        <v>0</v>
      </c>
      <c r="P4717" s="57">
        <f>MIN(SetUp!$B$54*L4717^SetUp!$B$51,L4717)</f>
        <v>9.2980486838419659E-4</v>
      </c>
      <c r="Q4717" s="57">
        <f t="shared" si="1135"/>
        <v>8.8965560310957486E-17</v>
      </c>
      <c r="R4717" s="57">
        <f>IF((H4717+N4717-O4717)&gt;SetUp!$B$56,T4716+H4717+N4717-O4717-SetUp!$B$56,T4716)</f>
        <v>0</v>
      </c>
      <c r="S4717" s="57">
        <f>R4717*SetUp!$B$65</f>
        <v>0</v>
      </c>
      <c r="T4717" s="57">
        <f>IF((R4717-S4717)&lt;SetUp!$B$53,R4717-S4717,SetUp!$B$53)</f>
        <v>0</v>
      </c>
      <c r="U4717" s="57">
        <f t="shared" si="1136"/>
        <v>0.21702716466822286</v>
      </c>
      <c r="V4717" s="57">
        <f>(L4717-P4717)/1000*SetUp!$B$13*1000000/SetUp!$B$48</f>
        <v>3.9490632263647782E-2</v>
      </c>
      <c r="W4717" s="57">
        <f t="shared" si="1138"/>
        <v>8.6736173798840355E-18</v>
      </c>
      <c r="X4717" s="57">
        <f>MAX((SetUp!$B$56*(1-($H4717/SetUp!$B$56)^2)*TANH(($B4717-$D4717)/SetUp!$B$56))/(1+$H4717/SetUp!$B$56*TANH(($B4717-$D4717)/SetUp!$B$56)),0)</f>
        <v>0</v>
      </c>
    </row>
    <row r="4718" spans="1:24" x14ac:dyDescent="0.3">
      <c r="A4718" s="64">
        <v>31380</v>
      </c>
      <c r="B4718" s="57">
        <v>0</v>
      </c>
      <c r="C4718" s="57"/>
      <c r="D4718" s="57">
        <v>5.415</v>
      </c>
      <c r="E4718" s="57">
        <f t="shared" si="1130"/>
        <v>0</v>
      </c>
      <c r="F4718" s="57">
        <f t="shared" si="1131"/>
        <v>5.415</v>
      </c>
      <c r="G4718" s="57">
        <f t="shared" si="1132"/>
        <v>0</v>
      </c>
      <c r="H4718" s="57">
        <f>IF(Q4717&gt;SetUp!$B$56,SetUp!$B$56,Q4717)</f>
        <v>8.8965560310957486E-17</v>
      </c>
      <c r="I4718" s="57">
        <f t="shared" si="1137"/>
        <v>0.21702716466822286</v>
      </c>
      <c r="J4718" s="57">
        <f>MIN(F4718,H4718,(1-EXP(-SetUp!$B$52*H4718/SetUp!$B$56))*F4718)</f>
        <v>0</v>
      </c>
      <c r="K4718" s="57">
        <f t="shared" si="1133"/>
        <v>8.8965560310957486E-17</v>
      </c>
      <c r="L4718" s="57">
        <f>IF(I4718&lt;=0,0,MIN(SetUp!$B$50*I4718^SetUp!$B$55,I4718))</f>
        <v>1.6040565640832484E-3</v>
      </c>
      <c r="M4718" s="57">
        <f t="shared" si="1134"/>
        <v>0.21542310810413962</v>
      </c>
      <c r="N4718" s="57">
        <f>IF(SetUp!$B$62=0,X4718,(B4718-E4718)*(1-(H4718/SetUp!$B$66/SetUp!$B$56)))</f>
        <v>0</v>
      </c>
      <c r="O4718" s="57">
        <f>K4718*SetUp!$B$65</f>
        <v>0</v>
      </c>
      <c r="P4718" s="57">
        <f>MIN(SetUp!$B$54*L4718^SetUp!$B$51,L4718)</f>
        <v>9.1851675654942161E-4</v>
      </c>
      <c r="Q4718" s="57">
        <f t="shared" si="1135"/>
        <v>8.8965560310957486E-17</v>
      </c>
      <c r="R4718" s="57">
        <f>IF((H4718+N4718-O4718)&gt;SetUp!$B$56,T4717+H4718+N4718-O4718-SetUp!$B$56,T4717)</f>
        <v>0</v>
      </c>
      <c r="S4718" s="57">
        <f>R4718*SetUp!$B$65</f>
        <v>0</v>
      </c>
      <c r="T4718" s="57">
        <f>IF((R4718-S4718)&lt;SetUp!$B$53,R4718-S4718,SetUp!$B$53)</f>
        <v>0</v>
      </c>
      <c r="U4718" s="57">
        <f t="shared" si="1136"/>
        <v>0.21542310810413962</v>
      </c>
      <c r="V4718" s="57">
        <f>(L4718-P4718)/1000*SetUp!$B$13*1000000/SetUp!$B$48</f>
        <v>3.8991915864688323E-2</v>
      </c>
      <c r="W4718" s="57">
        <f t="shared" si="1138"/>
        <v>3.4694469519536142E-18</v>
      </c>
      <c r="X4718" s="57">
        <f>MAX((SetUp!$B$56*(1-($H4718/SetUp!$B$56)^2)*TANH(($B4718-$D4718)/SetUp!$B$56))/(1+$H4718/SetUp!$B$56*TANH(($B4718-$D4718)/SetUp!$B$56)),0)</f>
        <v>0</v>
      </c>
    </row>
    <row r="4719" spans="1:24" x14ac:dyDescent="0.3">
      <c r="A4719" s="64">
        <v>31381</v>
      </c>
      <c r="B4719" s="57">
        <v>0.44700000000000001</v>
      </c>
      <c r="C4719" s="57"/>
      <c r="D4719" s="57">
        <v>5.415</v>
      </c>
      <c r="E4719" s="57">
        <f t="shared" si="1130"/>
        <v>0.44700000000000001</v>
      </c>
      <c r="F4719" s="57">
        <f t="shared" si="1131"/>
        <v>4.968</v>
      </c>
      <c r="G4719" s="57">
        <f t="shared" si="1132"/>
        <v>0</v>
      </c>
      <c r="H4719" s="57">
        <f>IF(Q4718&gt;SetUp!$B$56,SetUp!$B$56,Q4718)</f>
        <v>8.8965560310957486E-17</v>
      </c>
      <c r="I4719" s="57">
        <f t="shared" si="1137"/>
        <v>0.21542310810413962</v>
      </c>
      <c r="J4719" s="57">
        <f>MIN(F4719,H4719,(1-EXP(-SetUp!$B$52*H4719/SetUp!$B$56))*F4719)</f>
        <v>0</v>
      </c>
      <c r="K4719" s="57">
        <f t="shared" si="1133"/>
        <v>8.8965560310957486E-17</v>
      </c>
      <c r="L4719" s="57">
        <f>IF(I4719&lt;=0,0,MIN(SetUp!$B$50*I4719^SetUp!$B$55,I4719))</f>
        <v>1.5843458733099957E-3</v>
      </c>
      <c r="M4719" s="57">
        <f t="shared" si="1134"/>
        <v>0.21383876223082962</v>
      </c>
      <c r="N4719" s="57">
        <f>IF(SetUp!$B$62=0,X4719,(B4719-E4719)*(1-(H4719/SetUp!$B$66/SetUp!$B$56)))</f>
        <v>0</v>
      </c>
      <c r="O4719" s="57">
        <f>K4719*SetUp!$B$65</f>
        <v>0</v>
      </c>
      <c r="P4719" s="57">
        <f>MIN(SetUp!$B$54*L4719^SetUp!$B$51,L4719)</f>
        <v>9.0742084254796958E-4</v>
      </c>
      <c r="Q4719" s="57">
        <f t="shared" si="1135"/>
        <v>8.8965560310957486E-17</v>
      </c>
      <c r="R4719" s="57">
        <f>IF((H4719+N4719-O4719)&gt;SetUp!$B$56,T4718+H4719+N4719-O4719-SetUp!$B$56,T4718)</f>
        <v>0</v>
      </c>
      <c r="S4719" s="57">
        <f>R4719*SetUp!$B$65</f>
        <v>0</v>
      </c>
      <c r="T4719" s="57">
        <f>IF((R4719-S4719)&lt;SetUp!$B$53,R4719-S4719,SetUp!$B$53)</f>
        <v>0</v>
      </c>
      <c r="U4719" s="57">
        <f t="shared" si="1136"/>
        <v>0.21383876223082962</v>
      </c>
      <c r="V4719" s="57">
        <f>(L4719-P4719)/1000*SetUp!$B$13*1000000/SetUp!$B$48</f>
        <v>3.8501927322246832E-2</v>
      </c>
      <c r="W4719" s="57">
        <f t="shared" si="1138"/>
        <v>2.8839777788114418E-17</v>
      </c>
      <c r="X4719" s="57">
        <f>MAX((SetUp!$B$56*(1-($H4719/SetUp!$B$56)^2)*TANH(($B4719-$D4719)/SetUp!$B$56))/(1+$H4719/SetUp!$B$56*TANH(($B4719-$D4719)/SetUp!$B$56)),0)</f>
        <v>0</v>
      </c>
    </row>
    <row r="4720" spans="1:24" x14ac:dyDescent="0.3">
      <c r="A4720" s="64">
        <v>31382</v>
      </c>
      <c r="B4720" s="57">
        <v>1.7000000000000001E-2</v>
      </c>
      <c r="C4720" s="57">
        <v>0</v>
      </c>
      <c r="D4720" s="57">
        <v>5.4390000000000001</v>
      </c>
      <c r="E4720" s="57">
        <f t="shared" si="1130"/>
        <v>1.7000000000000001E-2</v>
      </c>
      <c r="F4720" s="57">
        <f t="shared" si="1131"/>
        <v>5.4219999999999997</v>
      </c>
      <c r="G4720" s="57">
        <f t="shared" si="1132"/>
        <v>0</v>
      </c>
      <c r="H4720" s="57">
        <f>IF(Q4719&gt;SetUp!$B$56,SetUp!$B$56,Q4719)</f>
        <v>8.8965560310957486E-17</v>
      </c>
      <c r="I4720" s="57">
        <f t="shared" si="1137"/>
        <v>0.21383876223082962</v>
      </c>
      <c r="J4720" s="57">
        <f>MIN(F4720,H4720,(1-EXP(-SetUp!$B$52*H4720/SetUp!$B$56))*F4720)</f>
        <v>0</v>
      </c>
      <c r="K4720" s="57">
        <f t="shared" si="1133"/>
        <v>8.8965560310957486E-17</v>
      </c>
      <c r="L4720" s="57">
        <f>IF(I4720&lt;=0,0,MIN(SetUp!$B$50*I4720^SetUp!$B$55,I4720))</f>
        <v>1.5649731984109306E-3</v>
      </c>
      <c r="M4720" s="57">
        <f t="shared" si="1134"/>
        <v>0.2122737890324187</v>
      </c>
      <c r="N4720" s="57">
        <f>IF(SetUp!$B$62=0,X4720,(B4720-E4720)*(1-(H4720/SetUp!$B$66/SetUp!$B$56)))</f>
        <v>0</v>
      </c>
      <c r="O4720" s="57">
        <f>K4720*SetUp!$B$65</f>
        <v>0</v>
      </c>
      <c r="P4720" s="57">
        <f>MIN(SetUp!$B$54*L4720^SetUp!$B$51,L4720)</f>
        <v>8.9651292236919602E-4</v>
      </c>
      <c r="Q4720" s="57">
        <f t="shared" si="1135"/>
        <v>8.8965560310957486E-17</v>
      </c>
      <c r="R4720" s="57">
        <f>IF((H4720+N4720-O4720)&gt;SetUp!$B$56,T4719+H4720+N4720-O4720-SetUp!$B$56,T4719)</f>
        <v>0</v>
      </c>
      <c r="S4720" s="57">
        <f>R4720*SetUp!$B$65</f>
        <v>0</v>
      </c>
      <c r="T4720" s="57">
        <f>IF((R4720-S4720)&lt;SetUp!$B$53,R4720-S4720,SetUp!$B$53)</f>
        <v>0</v>
      </c>
      <c r="U4720" s="57">
        <f t="shared" si="1136"/>
        <v>0.2122737890324187</v>
      </c>
      <c r="V4720" s="57">
        <f>(L4720-P4720)/1000*SetUp!$B$13*1000000/SetUp!$B$48</f>
        <v>3.8020471686495798E-2</v>
      </c>
      <c r="W4720" s="57">
        <f t="shared" si="1138"/>
        <v>6.7220534694101275E-18</v>
      </c>
      <c r="X4720" s="57">
        <f>MAX((SetUp!$B$56*(1-($H4720/SetUp!$B$56)^2)*TANH(($B4720-$D4720)/SetUp!$B$56))/(1+$H4720/SetUp!$B$56*TANH(($B4720-$D4720)/SetUp!$B$56)),0)</f>
        <v>0</v>
      </c>
    </row>
    <row r="4721" spans="1:24" x14ac:dyDescent="0.3">
      <c r="A4721" s="64">
        <v>31383</v>
      </c>
      <c r="B4721" s="57">
        <v>0</v>
      </c>
      <c r="C4721" s="57">
        <v>0</v>
      </c>
      <c r="D4721" s="57">
        <v>5.4390000000000001</v>
      </c>
      <c r="E4721" s="57">
        <f t="shared" si="1130"/>
        <v>0</v>
      </c>
      <c r="F4721" s="57">
        <f t="shared" si="1131"/>
        <v>5.4390000000000001</v>
      </c>
      <c r="G4721" s="57">
        <f t="shared" si="1132"/>
        <v>0</v>
      </c>
      <c r="H4721" s="57">
        <f>IF(Q4720&gt;SetUp!$B$56,SetUp!$B$56,Q4720)</f>
        <v>8.8965560310957486E-17</v>
      </c>
      <c r="I4721" s="57">
        <f t="shared" si="1137"/>
        <v>0.2122737890324187</v>
      </c>
      <c r="J4721" s="57">
        <f>MIN(F4721,H4721,(1-EXP(-SetUp!$B$52*H4721/SetUp!$B$56))*F4721)</f>
        <v>0</v>
      </c>
      <c r="K4721" s="57">
        <f t="shared" si="1133"/>
        <v>8.8965560310957486E-17</v>
      </c>
      <c r="L4721" s="57">
        <f>IF(I4721&lt;=0,0,MIN(SetUp!$B$50*I4721^SetUp!$B$55,I4721))</f>
        <v>1.5459311130072255E-3</v>
      </c>
      <c r="M4721" s="57">
        <f t="shared" si="1134"/>
        <v>0.21072785791941148</v>
      </c>
      <c r="N4721" s="57">
        <f>IF(SetUp!$B$62=0,X4721,(B4721-E4721)*(1-(H4721/SetUp!$B$66/SetUp!$B$56)))</f>
        <v>0</v>
      </c>
      <c r="O4721" s="57">
        <f>K4721*SetUp!$B$65</f>
        <v>0</v>
      </c>
      <c r="P4721" s="57">
        <f>MIN(SetUp!$B$54*L4721^SetUp!$B$51,L4721)</f>
        <v>8.857889041619404E-4</v>
      </c>
      <c r="Q4721" s="57">
        <f t="shared" si="1135"/>
        <v>8.8965560310957486E-17</v>
      </c>
      <c r="R4721" s="57">
        <f>IF((H4721+N4721-O4721)&gt;SetUp!$B$56,T4720+H4721+N4721-O4721-SetUp!$B$56,T4720)</f>
        <v>0</v>
      </c>
      <c r="S4721" s="57">
        <f>R4721*SetUp!$B$65</f>
        <v>0</v>
      </c>
      <c r="T4721" s="57">
        <f>IF((R4721-S4721)&lt;SetUp!$B$53,R4721-S4721,SetUp!$B$53)</f>
        <v>0</v>
      </c>
      <c r="U4721" s="57">
        <f t="shared" si="1136"/>
        <v>0.21072785791941148</v>
      </c>
      <c r="V4721" s="57">
        <f>(L4721-P4721)/1000*SetUp!$B$13*1000000/SetUp!$B$48</f>
        <v>3.754735929722762E-2</v>
      </c>
      <c r="W4721" s="57">
        <f t="shared" si="1138"/>
        <v>1.0408340855860843E-17</v>
      </c>
      <c r="X4721" s="57">
        <f>MAX((SetUp!$B$56*(1-($H4721/SetUp!$B$56)^2)*TANH(($B4721-$D4721)/SetUp!$B$56))/(1+$H4721/SetUp!$B$56*TANH(($B4721-$D4721)/SetUp!$B$56)),0)</f>
        <v>0</v>
      </c>
    </row>
    <row r="4722" spans="1:24" x14ac:dyDescent="0.3">
      <c r="A4722" s="64">
        <v>31384</v>
      </c>
      <c r="B4722" s="57">
        <v>0.44</v>
      </c>
      <c r="C4722" s="57">
        <v>0</v>
      </c>
      <c r="D4722" s="57">
        <v>5.4390000000000001</v>
      </c>
      <c r="E4722" s="57">
        <f t="shared" si="1130"/>
        <v>0.44</v>
      </c>
      <c r="F4722" s="57">
        <f t="shared" si="1131"/>
        <v>4.9989999999999997</v>
      </c>
      <c r="G4722" s="57">
        <f t="shared" si="1132"/>
        <v>0</v>
      </c>
      <c r="H4722" s="57">
        <f>IF(Q4721&gt;SetUp!$B$56,SetUp!$B$56,Q4721)</f>
        <v>8.8965560310957486E-17</v>
      </c>
      <c r="I4722" s="57">
        <f t="shared" si="1137"/>
        <v>0.21072785791941148</v>
      </c>
      <c r="J4722" s="57">
        <f>MIN(F4722,H4722,(1-EXP(-SetUp!$B$52*H4722/SetUp!$B$56))*F4722)</f>
        <v>0</v>
      </c>
      <c r="K4722" s="57">
        <f t="shared" si="1133"/>
        <v>8.8965560310957486E-17</v>
      </c>
      <c r="L4722" s="57">
        <f>IF(I4722&lt;=0,0,MIN(SetUp!$B$50*I4722^SetUp!$B$55,I4722))</f>
        <v>1.5272123893870734E-3</v>
      </c>
      <c r="M4722" s="57">
        <f t="shared" si="1134"/>
        <v>0.2092006455300244</v>
      </c>
      <c r="N4722" s="57">
        <f>IF(SetUp!$B$62=0,X4722,(B4722-E4722)*(1-(H4722/SetUp!$B$66/SetUp!$B$56)))</f>
        <v>0</v>
      </c>
      <c r="O4722" s="57">
        <f>K4722*SetUp!$B$65</f>
        <v>0</v>
      </c>
      <c r="P4722" s="57">
        <f>MIN(SetUp!$B$54*L4722^SetUp!$B$51,L4722)</f>
        <v>8.7524480470786226E-4</v>
      </c>
      <c r="Q4722" s="57">
        <f t="shared" si="1135"/>
        <v>8.8965560310957486E-17</v>
      </c>
      <c r="R4722" s="57">
        <f>IF((H4722+N4722-O4722)&gt;SetUp!$B$56,T4721+H4722+N4722-O4722-SetUp!$B$56,T4721)</f>
        <v>0</v>
      </c>
      <c r="S4722" s="57">
        <f>R4722*SetUp!$B$65</f>
        <v>0</v>
      </c>
      <c r="T4722" s="57">
        <f>IF((R4722-S4722)&lt;SetUp!$B$53,R4722-S4722,SetUp!$B$53)</f>
        <v>0</v>
      </c>
      <c r="U4722" s="57">
        <f t="shared" si="1136"/>
        <v>0.2092006455300244</v>
      </c>
      <c r="V4722" s="57">
        <f>(L4722-P4722)/1000*SetUp!$B$13*1000000/SetUp!$B$48</f>
        <v>3.7082405615171336E-2</v>
      </c>
      <c r="W4722" s="57">
        <f t="shared" si="1138"/>
        <v>-4.7704895589362195E-18</v>
      </c>
      <c r="X4722" s="57">
        <f>MAX((SetUp!$B$56*(1-($H4722/SetUp!$B$56)^2)*TANH(($B4722-$D4722)/SetUp!$B$56))/(1+$H4722/SetUp!$B$56*TANH(($B4722-$D4722)/SetUp!$B$56)),0)</f>
        <v>0</v>
      </c>
    </row>
    <row r="4723" spans="1:24" x14ac:dyDescent="0.3">
      <c r="A4723" s="64">
        <v>31385</v>
      </c>
      <c r="B4723" s="57">
        <v>5.1509999999999998</v>
      </c>
      <c r="C4723" s="57">
        <v>0</v>
      </c>
      <c r="D4723" s="57">
        <v>5.4390000000000001</v>
      </c>
      <c r="E4723" s="57">
        <f t="shared" si="1130"/>
        <v>5.1509999999999998</v>
      </c>
      <c r="F4723" s="57">
        <f t="shared" si="1131"/>
        <v>0.28800000000000026</v>
      </c>
      <c r="G4723" s="57">
        <f t="shared" si="1132"/>
        <v>0</v>
      </c>
      <c r="H4723" s="57">
        <f>IF(Q4722&gt;SetUp!$B$56,SetUp!$B$56,Q4722)</f>
        <v>8.8965560310957486E-17</v>
      </c>
      <c r="I4723" s="57">
        <f t="shared" si="1137"/>
        <v>0.2092006455300244</v>
      </c>
      <c r="J4723" s="57">
        <f>MIN(F4723,H4723,(1-EXP(-SetUp!$B$52*H4723/SetUp!$B$56))*F4723)</f>
        <v>0</v>
      </c>
      <c r="K4723" s="57">
        <f t="shared" si="1133"/>
        <v>8.8965560310957486E-17</v>
      </c>
      <c r="L4723" s="57">
        <f>IF(I4723&lt;=0,0,MIN(SetUp!$B$50*I4723^SetUp!$B$55,I4723))</f>
        <v>1.5088099922494133E-3</v>
      </c>
      <c r="M4723" s="57">
        <f t="shared" si="1134"/>
        <v>0.20769183553777498</v>
      </c>
      <c r="N4723" s="57">
        <f>IF(SetUp!$B$62=0,X4723,(B4723-E4723)*(1-(H4723/SetUp!$B$66/SetUp!$B$56)))</f>
        <v>0</v>
      </c>
      <c r="O4723" s="57">
        <f>K4723*SetUp!$B$65</f>
        <v>0</v>
      </c>
      <c r="P4723" s="57">
        <f>MIN(SetUp!$B$54*L4723^SetUp!$B$51,L4723)</f>
        <v>8.6487674602231824E-4</v>
      </c>
      <c r="Q4723" s="57">
        <f t="shared" si="1135"/>
        <v>8.8965560310957486E-17</v>
      </c>
      <c r="R4723" s="57">
        <f>IF((H4723+N4723-O4723)&gt;SetUp!$B$56,T4722+H4723+N4723-O4723-SetUp!$B$56,T4722)</f>
        <v>0</v>
      </c>
      <c r="S4723" s="57">
        <f>R4723*SetUp!$B$65</f>
        <v>0</v>
      </c>
      <c r="T4723" s="57">
        <f>IF((R4723-S4723)&lt;SetUp!$B$53,R4723-S4723,SetUp!$B$53)</f>
        <v>0</v>
      </c>
      <c r="U4723" s="57">
        <f t="shared" si="1136"/>
        <v>0.20769183553777498</v>
      </c>
      <c r="V4723" s="57">
        <f>(L4723-P4723)/1000*SetUp!$B$13*1000000/SetUp!$B$48</f>
        <v>3.6625431059484612E-2</v>
      </c>
      <c r="W4723" s="57">
        <f t="shared" si="1138"/>
        <v>-1.468009741545373E-16</v>
      </c>
      <c r="X4723" s="57">
        <f>MAX((SetUp!$B$56*(1-($H4723/SetUp!$B$56)^2)*TANH(($B4723-$D4723)/SetUp!$B$56))/(1+$H4723/SetUp!$B$56*TANH(($B4723-$D4723)/SetUp!$B$56)),0)</f>
        <v>0</v>
      </c>
    </row>
    <row r="4724" spans="1:24" x14ac:dyDescent="0.3">
      <c r="A4724" s="64">
        <v>31386</v>
      </c>
      <c r="B4724" s="57">
        <v>0.57399999999999995</v>
      </c>
      <c r="C4724" s="57">
        <v>0</v>
      </c>
      <c r="D4724" s="57">
        <v>5.4390000000000001</v>
      </c>
      <c r="E4724" s="57">
        <f t="shared" si="1130"/>
        <v>0.57399999999999995</v>
      </c>
      <c r="F4724" s="57">
        <f t="shared" si="1131"/>
        <v>4.8650000000000002</v>
      </c>
      <c r="G4724" s="57">
        <f t="shared" si="1132"/>
        <v>0</v>
      </c>
      <c r="H4724" s="57">
        <f>IF(Q4723&gt;SetUp!$B$56,SetUp!$B$56,Q4723)</f>
        <v>8.8965560310957486E-17</v>
      </c>
      <c r="I4724" s="57">
        <f t="shared" si="1137"/>
        <v>0.20769183553777498</v>
      </c>
      <c r="J4724" s="57">
        <f>MIN(F4724,H4724,(1-EXP(-SetUp!$B$52*H4724/SetUp!$B$56))*F4724)</f>
        <v>0</v>
      </c>
      <c r="K4724" s="57">
        <f t="shared" si="1133"/>
        <v>8.8965560310957486E-17</v>
      </c>
      <c r="L4724" s="57">
        <f>IF(I4724&lt;=0,0,MIN(SetUp!$B$50*I4724^SetUp!$B$55,I4724))</f>
        <v>1.4907170726740676E-3</v>
      </c>
      <c r="M4724" s="57">
        <f t="shared" si="1134"/>
        <v>0.20620111846510092</v>
      </c>
      <c r="N4724" s="57">
        <f>IF(SetUp!$B$62=0,X4724,(B4724-E4724)*(1-(H4724/SetUp!$B$66/SetUp!$B$56)))</f>
        <v>0</v>
      </c>
      <c r="O4724" s="57">
        <f>K4724*SetUp!$B$65</f>
        <v>0</v>
      </c>
      <c r="P4724" s="57">
        <f>MIN(SetUp!$B$54*L4724^SetUp!$B$51,L4724)</f>
        <v>8.5468095207758194E-4</v>
      </c>
      <c r="Q4724" s="57">
        <f t="shared" si="1135"/>
        <v>8.8965560310957486E-17</v>
      </c>
      <c r="R4724" s="57">
        <f>IF((H4724+N4724-O4724)&gt;SetUp!$B$56,T4723+H4724+N4724-O4724-SetUp!$B$56,T4723)</f>
        <v>0</v>
      </c>
      <c r="S4724" s="57">
        <f>R4724*SetUp!$B$65</f>
        <v>0</v>
      </c>
      <c r="T4724" s="57">
        <f>IF((R4724-S4724)&lt;SetUp!$B$53,R4724-S4724,SetUp!$B$53)</f>
        <v>0</v>
      </c>
      <c r="U4724" s="57">
        <f t="shared" si="1136"/>
        <v>0.20620111846510092</v>
      </c>
      <c r="V4724" s="57">
        <f>(L4724-P4724)/1000*SetUp!$B$13*1000000/SetUp!$B$48</f>
        <v>3.6176260851164647E-2</v>
      </c>
      <c r="W4724" s="57">
        <f t="shared" si="1138"/>
        <v>5.9414279052205643E-17</v>
      </c>
      <c r="X4724" s="57">
        <f>MAX((SetUp!$B$56*(1-($H4724/SetUp!$B$56)^2)*TANH(($B4724-$D4724)/SetUp!$B$56))/(1+$H4724/SetUp!$B$56*TANH(($B4724-$D4724)/SetUp!$B$56)),0)</f>
        <v>0</v>
      </c>
    </row>
    <row r="4725" spans="1:24" x14ac:dyDescent="0.3">
      <c r="A4725" s="64">
        <v>31387</v>
      </c>
      <c r="B4725" s="57">
        <v>0.28499999999999998</v>
      </c>
      <c r="C4725" s="57">
        <v>0</v>
      </c>
      <c r="D4725" s="57">
        <v>5.4390000000000001</v>
      </c>
      <c r="E4725" s="57">
        <f t="shared" si="1130"/>
        <v>0.28499999999999998</v>
      </c>
      <c r="F4725" s="57">
        <f t="shared" si="1131"/>
        <v>5.1539999999999999</v>
      </c>
      <c r="G4725" s="57">
        <f t="shared" si="1132"/>
        <v>0</v>
      </c>
      <c r="H4725" s="57">
        <f>IF(Q4724&gt;SetUp!$B$56,SetUp!$B$56,Q4724)</f>
        <v>8.8965560310957486E-17</v>
      </c>
      <c r="I4725" s="57">
        <f t="shared" si="1137"/>
        <v>0.20620111846510092</v>
      </c>
      <c r="J4725" s="57">
        <f>MIN(F4725,H4725,(1-EXP(-SetUp!$B$52*H4725/SetUp!$B$56))*F4725)</f>
        <v>0</v>
      </c>
      <c r="K4725" s="57">
        <f t="shared" si="1133"/>
        <v>8.8965560310957486E-17</v>
      </c>
      <c r="L4725" s="57">
        <f>IF(I4725&lt;=0,0,MIN(SetUp!$B$50*I4725^SetUp!$B$55,I4725))</f>
        <v>1.4729269623090368E-3</v>
      </c>
      <c r="M4725" s="57">
        <f t="shared" si="1134"/>
        <v>0.2047281915027919</v>
      </c>
      <c r="N4725" s="57">
        <f>IF(SetUp!$B$62=0,X4725,(B4725-E4725)*(1-(H4725/SetUp!$B$66/SetUp!$B$56)))</f>
        <v>0</v>
      </c>
      <c r="O4725" s="57">
        <f>K4725*SetUp!$B$65</f>
        <v>0</v>
      </c>
      <c r="P4725" s="57">
        <f>MIN(SetUp!$B$54*L4725^SetUp!$B$51,L4725)</f>
        <v>8.4465374564341269E-4</v>
      </c>
      <c r="Q4725" s="57">
        <f t="shared" si="1135"/>
        <v>8.8965560310957486E-17</v>
      </c>
      <c r="R4725" s="57">
        <f>IF((H4725+N4725-O4725)&gt;SetUp!$B$56,T4724+H4725+N4725-O4725-SetUp!$B$56,T4724)</f>
        <v>0</v>
      </c>
      <c r="S4725" s="57">
        <f>R4725*SetUp!$B$65</f>
        <v>0</v>
      </c>
      <c r="T4725" s="57">
        <f>IF((R4725-S4725)&lt;SetUp!$B$53,R4725-S4725,SetUp!$B$53)</f>
        <v>0</v>
      </c>
      <c r="U4725" s="57">
        <f t="shared" si="1136"/>
        <v>0.2047281915027919</v>
      </c>
      <c r="V4725" s="57">
        <f>(L4725-P4725)/1000*SetUp!$B$13*1000000/SetUp!$B$48</f>
        <v>3.5734724862136205E-2</v>
      </c>
      <c r="W4725" s="57">
        <f t="shared" si="1138"/>
        <v>4.0982842119952068E-17</v>
      </c>
      <c r="X4725" s="57">
        <f>MAX((SetUp!$B$56*(1-($H4725/SetUp!$B$56)^2)*TANH(($B4725-$D4725)/SetUp!$B$56))/(1+$H4725/SetUp!$B$56*TANH(($B4725-$D4725)/SetUp!$B$56)),0)</f>
        <v>0</v>
      </c>
    </row>
    <row r="4726" spans="1:24" x14ac:dyDescent="0.3">
      <c r="A4726" s="64">
        <v>31388</v>
      </c>
      <c r="B4726" s="57">
        <v>0.45100000000000001</v>
      </c>
      <c r="C4726" s="57">
        <v>0</v>
      </c>
      <c r="D4726" s="57">
        <v>5.4390000000000001</v>
      </c>
      <c r="E4726" s="57">
        <f t="shared" si="1130"/>
        <v>0.45100000000000001</v>
      </c>
      <c r="F4726" s="57">
        <f t="shared" si="1131"/>
        <v>4.9880000000000004</v>
      </c>
      <c r="G4726" s="57">
        <f t="shared" si="1132"/>
        <v>0</v>
      </c>
      <c r="H4726" s="57">
        <f>IF(Q4725&gt;SetUp!$B$56,SetUp!$B$56,Q4725)</f>
        <v>8.8965560310957486E-17</v>
      </c>
      <c r="I4726" s="57">
        <f t="shared" si="1137"/>
        <v>0.2047281915027919</v>
      </c>
      <c r="J4726" s="57">
        <f>MIN(F4726,H4726,(1-EXP(-SetUp!$B$52*H4726/SetUp!$B$56))*F4726)</f>
        <v>0</v>
      </c>
      <c r="K4726" s="57">
        <f t="shared" si="1133"/>
        <v>8.8965560310957486E-17</v>
      </c>
      <c r="L4726" s="57">
        <f>IF(I4726&lt;=0,0,MIN(SetUp!$B$50*I4726^SetUp!$B$55,I4726))</f>
        <v>1.4554331677661355E-3</v>
      </c>
      <c r="M4726" s="57">
        <f t="shared" si="1134"/>
        <v>0.20327275833502575</v>
      </c>
      <c r="N4726" s="57">
        <f>IF(SetUp!$B$62=0,X4726,(B4726-E4726)*(1-(H4726/SetUp!$B$66/SetUp!$B$56)))</f>
        <v>0</v>
      </c>
      <c r="O4726" s="57">
        <f>K4726*SetUp!$B$65</f>
        <v>0</v>
      </c>
      <c r="P4726" s="57">
        <f>MIN(SetUp!$B$54*L4726^SetUp!$B$51,L4726)</f>
        <v>8.3479154524024898E-4</v>
      </c>
      <c r="Q4726" s="57">
        <f t="shared" si="1135"/>
        <v>8.8965560310957486E-17</v>
      </c>
      <c r="R4726" s="57">
        <f>IF((H4726+N4726-O4726)&gt;SetUp!$B$56,T4725+H4726+N4726-O4726-SetUp!$B$56,T4725)</f>
        <v>0</v>
      </c>
      <c r="S4726" s="57">
        <f>R4726*SetUp!$B$65</f>
        <v>0</v>
      </c>
      <c r="T4726" s="57">
        <f>IF((R4726-S4726)&lt;SetUp!$B$53,R4726-S4726,SetUp!$B$53)</f>
        <v>0</v>
      </c>
      <c r="U4726" s="57">
        <f t="shared" si="1136"/>
        <v>0.20327275833502575</v>
      </c>
      <c r="V4726" s="57">
        <f>(L4726-P4726)/1000*SetUp!$B$13*1000000/SetUp!$B$48</f>
        <v>3.5300657469783635E-2</v>
      </c>
      <c r="W4726" s="57">
        <f t="shared" si="1138"/>
        <v>-4.7704895589362195E-18</v>
      </c>
      <c r="X4726" s="57">
        <f>MAX((SetUp!$B$56*(1-($H4726/SetUp!$B$56)^2)*TANH(($B4726-$D4726)/SetUp!$B$56))/(1+$H4726/SetUp!$B$56*TANH(($B4726-$D4726)/SetUp!$B$56)),0)</f>
        <v>0</v>
      </c>
    </row>
    <row r="4727" spans="1:24" x14ac:dyDescent="0.3">
      <c r="A4727" s="64">
        <v>31389</v>
      </c>
      <c r="B4727" s="57">
        <v>2.0950000000000002</v>
      </c>
      <c r="C4727" s="57">
        <v>0</v>
      </c>
      <c r="D4727" s="57">
        <v>5.4390000000000001</v>
      </c>
      <c r="E4727" s="57">
        <f t="shared" si="1130"/>
        <v>2.0950000000000002</v>
      </c>
      <c r="F4727" s="57">
        <f t="shared" si="1131"/>
        <v>3.3439999999999999</v>
      </c>
      <c r="G4727" s="57">
        <f t="shared" si="1132"/>
        <v>0</v>
      </c>
      <c r="H4727" s="57">
        <f>IF(Q4726&gt;SetUp!$B$56,SetUp!$B$56,Q4726)</f>
        <v>8.8965560310957486E-17</v>
      </c>
      <c r="I4727" s="57">
        <f t="shared" si="1137"/>
        <v>0.20327275833502575</v>
      </c>
      <c r="J4727" s="57">
        <f>MIN(F4727,H4727,(1-EXP(-SetUp!$B$52*H4727/SetUp!$B$56))*F4727)</f>
        <v>0</v>
      </c>
      <c r="K4727" s="57">
        <f t="shared" si="1133"/>
        <v>8.8965560310957486E-17</v>
      </c>
      <c r="L4727" s="57">
        <f>IF(I4727&lt;=0,0,MIN(SetUp!$B$50*I4727^SetUp!$B$55,I4727))</f>
        <v>1.4382293652165329E-3</v>
      </c>
      <c r="M4727" s="57">
        <f t="shared" si="1134"/>
        <v>0.20183452896980922</v>
      </c>
      <c r="N4727" s="57">
        <f>IF(SetUp!$B$62=0,X4727,(B4727-E4727)*(1-(H4727/SetUp!$B$66/SetUp!$B$56)))</f>
        <v>0</v>
      </c>
      <c r="O4727" s="57">
        <f>K4727*SetUp!$B$65</f>
        <v>0</v>
      </c>
      <c r="P4727" s="57">
        <f>MIN(SetUp!$B$54*L4727^SetUp!$B$51,L4727)</f>
        <v>8.2509086220047096E-4</v>
      </c>
      <c r="Q4727" s="57">
        <f t="shared" si="1135"/>
        <v>8.8965560310957486E-17</v>
      </c>
      <c r="R4727" s="57">
        <f>IF((H4727+N4727-O4727)&gt;SetUp!$B$56,T4726+H4727+N4727-O4727-SetUp!$B$56,T4726)</f>
        <v>0</v>
      </c>
      <c r="S4727" s="57">
        <f>R4727*SetUp!$B$65</f>
        <v>0</v>
      </c>
      <c r="T4727" s="57">
        <f>IF((R4727-S4727)&lt;SetUp!$B$53,R4727-S4727,SetUp!$B$53)</f>
        <v>0</v>
      </c>
      <c r="U4727" s="57">
        <f t="shared" si="1136"/>
        <v>0.20183452896980922</v>
      </c>
      <c r="V4727" s="57">
        <f>(L4727-P4727)/1000*SetUp!$B$13*1000000/SetUp!$B$48</f>
        <v>3.4873897416706261E-2</v>
      </c>
      <c r="W4727" s="57">
        <f t="shared" si="1138"/>
        <v>1.0711917464156784E-16</v>
      </c>
      <c r="X4727" s="57">
        <f>MAX((SetUp!$B$56*(1-($H4727/SetUp!$B$56)^2)*TANH(($B4727-$D4727)/SetUp!$B$56))/(1+$H4727/SetUp!$B$56*TANH(($B4727-$D4727)/SetUp!$B$56)),0)</f>
        <v>0</v>
      </c>
    </row>
    <row r="4728" spans="1:24" x14ac:dyDescent="0.3">
      <c r="A4728" s="64">
        <v>31390</v>
      </c>
      <c r="B4728" s="57">
        <v>3.8849999999999998</v>
      </c>
      <c r="C4728" s="57">
        <v>0</v>
      </c>
      <c r="D4728" s="57">
        <v>5.4390000000000001</v>
      </c>
      <c r="E4728" s="57">
        <f t="shared" si="1130"/>
        <v>3.8849999999999998</v>
      </c>
      <c r="F4728" s="57">
        <f t="shared" si="1131"/>
        <v>1.5540000000000003</v>
      </c>
      <c r="G4728" s="57">
        <f t="shared" si="1132"/>
        <v>0</v>
      </c>
      <c r="H4728" s="57">
        <f>IF(Q4727&gt;SetUp!$B$56,SetUp!$B$56,Q4727)</f>
        <v>8.8965560310957486E-17</v>
      </c>
      <c r="I4728" s="57">
        <f t="shared" si="1137"/>
        <v>0.20183452896980922</v>
      </c>
      <c r="J4728" s="57">
        <f>MIN(F4728,H4728,(1-EXP(-SetUp!$B$52*H4728/SetUp!$B$56))*F4728)</f>
        <v>0</v>
      </c>
      <c r="K4728" s="57">
        <f t="shared" si="1133"/>
        <v>8.8965560310957486E-17</v>
      </c>
      <c r="L4728" s="57">
        <f>IF(I4728&lt;=0,0,MIN(SetUp!$B$50*I4728^SetUp!$B$55,I4728))</f>
        <v>1.421309395178151E-3</v>
      </c>
      <c r="M4728" s="57">
        <f t="shared" si="1134"/>
        <v>0.20041321957463107</v>
      </c>
      <c r="N4728" s="57">
        <f>IF(SetUp!$B$62=0,X4728,(B4728-E4728)*(1-(H4728/SetUp!$B$66/SetUp!$B$56)))</f>
        <v>0</v>
      </c>
      <c r="O4728" s="57">
        <f>K4728*SetUp!$B$65</f>
        <v>0</v>
      </c>
      <c r="P4728" s="57">
        <f>MIN(SetUp!$B$54*L4728^SetUp!$B$51,L4728)</f>
        <v>8.1554829783342473E-4</v>
      </c>
      <c r="Q4728" s="57">
        <f t="shared" si="1135"/>
        <v>8.8965560310957486E-17</v>
      </c>
      <c r="R4728" s="57">
        <f>IF((H4728+N4728-O4728)&gt;SetUp!$B$56,T4727+H4728+N4728-O4728-SetUp!$B$56,T4727)</f>
        <v>0</v>
      </c>
      <c r="S4728" s="57">
        <f>R4728*SetUp!$B$65</f>
        <v>0</v>
      </c>
      <c r="T4728" s="57">
        <f>IF((R4728-S4728)&lt;SetUp!$B$53,R4728-S4728,SetUp!$B$53)</f>
        <v>0</v>
      </c>
      <c r="U4728" s="57">
        <f t="shared" si="1136"/>
        <v>0.20041321957463107</v>
      </c>
      <c r="V4728" s="57">
        <f>(L4728-P4728)/1000*SetUp!$B$13*1000000/SetUp!$B$48</f>
        <v>3.4454287675484634E-2</v>
      </c>
      <c r="W4728" s="57">
        <f t="shared" si="1138"/>
        <v>1.1232334506949826E-16</v>
      </c>
      <c r="X4728" s="57">
        <f>MAX((SetUp!$B$56*(1-($H4728/SetUp!$B$56)^2)*TANH(($B4728-$D4728)/SetUp!$B$56))/(1+$H4728/SetUp!$B$56*TANH(($B4728-$D4728)/SetUp!$B$56)),0)</f>
        <v>0</v>
      </c>
    </row>
    <row r="4729" spans="1:24" x14ac:dyDescent="0.3">
      <c r="A4729" s="64">
        <v>31391</v>
      </c>
      <c r="B4729" s="57">
        <v>0.2</v>
      </c>
      <c r="C4729" s="57">
        <v>0</v>
      </c>
      <c r="D4729" s="57">
        <v>5.4390000000000001</v>
      </c>
      <c r="E4729" s="57">
        <f t="shared" si="1130"/>
        <v>0.2</v>
      </c>
      <c r="F4729" s="57">
        <f t="shared" si="1131"/>
        <v>5.2389999999999999</v>
      </c>
      <c r="G4729" s="57">
        <f t="shared" si="1132"/>
        <v>0</v>
      </c>
      <c r="H4729" s="57">
        <f>IF(Q4728&gt;SetUp!$B$56,SetUp!$B$56,Q4728)</f>
        <v>8.8965560310957486E-17</v>
      </c>
      <c r="I4729" s="57">
        <f t="shared" si="1137"/>
        <v>0.20041321957463107</v>
      </c>
      <c r="J4729" s="57">
        <f>MIN(F4729,H4729,(1-EXP(-SetUp!$B$52*H4729/SetUp!$B$56))*F4729)</f>
        <v>0</v>
      </c>
      <c r="K4729" s="57">
        <f t="shared" si="1133"/>
        <v>8.8965560310957486E-17</v>
      </c>
      <c r="L4729" s="57">
        <f>IF(I4729&lt;=0,0,MIN(SetUp!$B$50*I4729^SetUp!$B$55,I4729))</f>
        <v>1.4046672574872356E-3</v>
      </c>
      <c r="M4729" s="57">
        <f t="shared" si="1134"/>
        <v>0.19900855231714384</v>
      </c>
      <c r="N4729" s="57">
        <f>IF(SetUp!$B$62=0,X4729,(B4729-E4729)*(1-(H4729/SetUp!$B$66/SetUp!$B$56)))</f>
        <v>0</v>
      </c>
      <c r="O4729" s="57">
        <f>K4729*SetUp!$B$65</f>
        <v>0</v>
      </c>
      <c r="P4729" s="57">
        <f>MIN(SetUp!$B$54*L4729^SetUp!$B$51,L4729)</f>
        <v>8.0616054069004763E-4</v>
      </c>
      <c r="Q4729" s="57">
        <f t="shared" si="1135"/>
        <v>8.8965560310957486E-17</v>
      </c>
      <c r="R4729" s="57">
        <f>IF((H4729+N4729-O4729)&gt;SetUp!$B$56,T4728+H4729+N4729-O4729-SetUp!$B$56,T4728)</f>
        <v>0</v>
      </c>
      <c r="S4729" s="57">
        <f>R4729*SetUp!$B$65</f>
        <v>0</v>
      </c>
      <c r="T4729" s="57">
        <f>IF((R4729-S4729)&lt;SetUp!$B$53,R4729-S4729,SetUp!$B$53)</f>
        <v>0</v>
      </c>
      <c r="U4729" s="57">
        <f t="shared" si="1136"/>
        <v>0.19900855231714384</v>
      </c>
      <c r="V4729" s="57">
        <f>(L4729-P4729)/1000*SetUp!$B$13*1000000/SetUp!$B$48</f>
        <v>3.404167531825681E-2</v>
      </c>
      <c r="W4729" s="57">
        <f t="shared" si="1138"/>
        <v>1.1275702593849246E-17</v>
      </c>
      <c r="X4729" s="57">
        <f>MAX((SetUp!$B$56*(1-($H4729/SetUp!$B$56)^2)*TANH(($B4729-$D4729)/SetUp!$B$56))/(1+$H4729/SetUp!$B$56*TANH(($B4729-$D4729)/SetUp!$B$56)),0)</f>
        <v>0</v>
      </c>
    </row>
    <row r="4730" spans="1:24" x14ac:dyDescent="0.3">
      <c r="A4730" s="64">
        <v>31392</v>
      </c>
      <c r="B4730" s="57">
        <v>2.0089999999999999</v>
      </c>
      <c r="C4730" s="57">
        <v>0</v>
      </c>
      <c r="D4730" s="57">
        <v>5.4390000000000001</v>
      </c>
      <c r="E4730" s="57">
        <f t="shared" si="1130"/>
        <v>2.0089999999999999</v>
      </c>
      <c r="F4730" s="57">
        <f t="shared" si="1131"/>
        <v>3.43</v>
      </c>
      <c r="G4730" s="57">
        <f t="shared" si="1132"/>
        <v>0</v>
      </c>
      <c r="H4730" s="57">
        <f>IF(Q4729&gt;SetUp!$B$56,SetUp!$B$56,Q4729)</f>
        <v>8.8965560310957486E-17</v>
      </c>
      <c r="I4730" s="57">
        <f t="shared" si="1137"/>
        <v>0.19900855231714384</v>
      </c>
      <c r="J4730" s="57">
        <f>MIN(F4730,H4730,(1-EXP(-SetUp!$B$52*H4730/SetUp!$B$56))*F4730)</f>
        <v>0</v>
      </c>
      <c r="K4730" s="57">
        <f t="shared" si="1133"/>
        <v>8.8965560310957486E-17</v>
      </c>
      <c r="L4730" s="57">
        <f>IF(I4730&lt;=0,0,MIN(SetUp!$B$50*I4730^SetUp!$B$55,I4730))</f>
        <v>1.3882971064467513E-3</v>
      </c>
      <c r="M4730" s="57">
        <f t="shared" si="1134"/>
        <v>0.19762025521069709</v>
      </c>
      <c r="N4730" s="57">
        <f>IF(SetUp!$B$62=0,X4730,(B4730-E4730)*(1-(H4730/SetUp!$B$66/SetUp!$B$56)))</f>
        <v>0</v>
      </c>
      <c r="O4730" s="57">
        <f>K4730*SetUp!$B$65</f>
        <v>0</v>
      </c>
      <c r="P4730" s="57">
        <f>MIN(SetUp!$B$54*L4730^SetUp!$B$51,L4730)</f>
        <v>7.9692436392315774E-4</v>
      </c>
      <c r="Q4730" s="57">
        <f t="shared" si="1135"/>
        <v>8.8965560310957486E-17</v>
      </c>
      <c r="R4730" s="57">
        <f>IF((H4730+N4730-O4730)&gt;SetUp!$B$56,T4729+H4730+N4730-O4730-SetUp!$B$56,T4729)</f>
        <v>0</v>
      </c>
      <c r="S4730" s="57">
        <f>R4730*SetUp!$B$65</f>
        <v>0</v>
      </c>
      <c r="T4730" s="57">
        <f>IF((R4730-S4730)&lt;SetUp!$B$53,R4730-S4730,SetUp!$B$53)</f>
        <v>0</v>
      </c>
      <c r="U4730" s="57">
        <f t="shared" si="1136"/>
        <v>0.19762025521069709</v>
      </c>
      <c r="V4730" s="57">
        <f>(L4730-P4730)/1000*SetUp!$B$13*1000000/SetUp!$B$48</f>
        <v>3.3635911390910968E-2</v>
      </c>
      <c r="W4730" s="57">
        <f t="shared" si="1138"/>
        <v>-1.9385534844040819E-16</v>
      </c>
      <c r="X4730" s="57">
        <f>MAX((SetUp!$B$56*(1-($H4730/SetUp!$B$56)^2)*TANH(($B4730-$D4730)/SetUp!$B$56))/(1+$H4730/SetUp!$B$56*TANH(($B4730-$D4730)/SetUp!$B$56)),0)</f>
        <v>0</v>
      </c>
    </row>
    <row r="4731" spans="1:24" x14ac:dyDescent="0.3">
      <c r="A4731" s="64">
        <v>31393</v>
      </c>
      <c r="B4731" s="57">
        <v>0.16500000000000001</v>
      </c>
      <c r="C4731" s="57">
        <v>0</v>
      </c>
      <c r="D4731" s="57">
        <v>5.4390000000000001</v>
      </c>
      <c r="E4731" s="57">
        <f t="shared" si="1130"/>
        <v>0.16500000000000001</v>
      </c>
      <c r="F4731" s="57">
        <f t="shared" si="1131"/>
        <v>5.274</v>
      </c>
      <c r="G4731" s="57">
        <f t="shared" si="1132"/>
        <v>0</v>
      </c>
      <c r="H4731" s="57">
        <f>IF(Q4730&gt;SetUp!$B$56,SetUp!$B$56,Q4730)</f>
        <v>8.8965560310957486E-17</v>
      </c>
      <c r="I4731" s="57">
        <f t="shared" si="1137"/>
        <v>0.19762025521069709</v>
      </c>
      <c r="J4731" s="57">
        <f>MIN(F4731,H4731,(1-EXP(-SetUp!$B$52*H4731/SetUp!$B$56))*F4731)</f>
        <v>0</v>
      </c>
      <c r="K4731" s="57">
        <f t="shared" si="1133"/>
        <v>8.8965560310957486E-17</v>
      </c>
      <c r="L4731" s="57">
        <f>IF(I4731&lt;=0,0,MIN(SetUp!$B$50*I4731^SetUp!$B$55,I4731))</f>
        <v>1.3721932461445842E-3</v>
      </c>
      <c r="M4731" s="57">
        <f t="shared" si="1134"/>
        <v>0.19624806196455252</v>
      </c>
      <c r="N4731" s="57">
        <f>IF(SetUp!$B$62=0,X4731,(B4731-E4731)*(1-(H4731/SetUp!$B$66/SetUp!$B$56)))</f>
        <v>0</v>
      </c>
      <c r="O4731" s="57">
        <f>K4731*SetUp!$B$65</f>
        <v>0</v>
      </c>
      <c r="P4731" s="57">
        <f>MIN(SetUp!$B$54*L4731^SetUp!$B$51,L4731)</f>
        <v>7.8783662273962656E-4</v>
      </c>
      <c r="Q4731" s="57">
        <f t="shared" si="1135"/>
        <v>8.8965560310957486E-17</v>
      </c>
      <c r="R4731" s="57">
        <f>IF((H4731+N4731-O4731)&gt;SetUp!$B$56,T4730+H4731+N4731-O4731-SetUp!$B$56,T4730)</f>
        <v>0</v>
      </c>
      <c r="S4731" s="57">
        <f>R4731*SetUp!$B$65</f>
        <v>0</v>
      </c>
      <c r="T4731" s="57">
        <f>IF((R4731-S4731)&lt;SetUp!$B$53,R4731-S4731,SetUp!$B$53)</f>
        <v>0</v>
      </c>
      <c r="U4731" s="57">
        <f t="shared" si="1136"/>
        <v>0.19624806196455252</v>
      </c>
      <c r="V4731" s="57">
        <f>(L4731-P4731)/1000*SetUp!$B$13*1000000/SetUp!$B$48</f>
        <v>3.3236850791710106E-2</v>
      </c>
      <c r="W4731" s="57">
        <f t="shared" si="1138"/>
        <v>1.3444106938820255E-17</v>
      </c>
      <c r="X4731" s="57">
        <f>MAX((SetUp!$B$56*(1-($H4731/SetUp!$B$56)^2)*TANH(($B4731-$D4731)/SetUp!$B$56))/(1+$H4731/SetUp!$B$56*TANH(($B4731-$D4731)/SetUp!$B$56)),0)</f>
        <v>0</v>
      </c>
    </row>
    <row r="4732" spans="1:24" x14ac:dyDescent="0.3">
      <c r="A4732" s="64">
        <v>31394</v>
      </c>
      <c r="B4732" s="57">
        <v>1.054</v>
      </c>
      <c r="C4732" s="57">
        <v>0</v>
      </c>
      <c r="D4732" s="57">
        <v>5.4390000000000001</v>
      </c>
      <c r="E4732" s="57">
        <f t="shared" si="1130"/>
        <v>1.054</v>
      </c>
      <c r="F4732" s="57">
        <f t="shared" si="1131"/>
        <v>4.3849999999999998</v>
      </c>
      <c r="G4732" s="57">
        <f t="shared" si="1132"/>
        <v>0</v>
      </c>
      <c r="H4732" s="57">
        <f>IF(Q4731&gt;SetUp!$B$56,SetUp!$B$56,Q4731)</f>
        <v>8.8965560310957486E-17</v>
      </c>
      <c r="I4732" s="57">
        <f t="shared" si="1137"/>
        <v>0.19624806196455252</v>
      </c>
      <c r="J4732" s="57">
        <f>MIN(F4732,H4732,(1-EXP(-SetUp!$B$52*H4732/SetUp!$B$56))*F4732)</f>
        <v>0</v>
      </c>
      <c r="K4732" s="57">
        <f t="shared" si="1133"/>
        <v>8.8965560310957486E-17</v>
      </c>
      <c r="L4732" s="57">
        <f>IF(I4732&lt;=0,0,MIN(SetUp!$B$50*I4732^SetUp!$B$55,I4732))</f>
        <v>1.3563501259348397E-3</v>
      </c>
      <c r="M4732" s="57">
        <f t="shared" si="1134"/>
        <v>0.19489171183861767</v>
      </c>
      <c r="N4732" s="57">
        <f>IF(SetUp!$B$62=0,X4732,(B4732-E4732)*(1-(H4732/SetUp!$B$66/SetUp!$B$56)))</f>
        <v>0</v>
      </c>
      <c r="O4732" s="57">
        <f>K4732*SetUp!$B$65</f>
        <v>0</v>
      </c>
      <c r="P4732" s="57">
        <f>MIN(SetUp!$B$54*L4732^SetUp!$B$51,L4732)</f>
        <v>7.7889425194080939E-4</v>
      </c>
      <c r="Q4732" s="57">
        <f t="shared" si="1135"/>
        <v>8.8965560310957486E-17</v>
      </c>
      <c r="R4732" s="57">
        <f>IF((H4732+N4732-O4732)&gt;SetUp!$B$56,T4731+H4732+N4732-O4732-SetUp!$B$56,T4731)</f>
        <v>0</v>
      </c>
      <c r="S4732" s="57">
        <f>R4732*SetUp!$B$65</f>
        <v>0</v>
      </c>
      <c r="T4732" s="57">
        <f>IF((R4732-S4732)&lt;SetUp!$B$53,R4732-S4732,SetUp!$B$53)</f>
        <v>0</v>
      </c>
      <c r="U4732" s="57">
        <f t="shared" si="1136"/>
        <v>0.19489171183861767</v>
      </c>
      <c r="V4732" s="57">
        <f>(L4732-P4732)/1000*SetUp!$B$13*1000000/SetUp!$B$48</f>
        <v>3.2844352154173445E-2</v>
      </c>
      <c r="W4732" s="57">
        <f t="shared" si="1138"/>
        <v>1.5395670849294163E-17</v>
      </c>
      <c r="X4732" s="57">
        <f>MAX((SetUp!$B$56*(1-($H4732/SetUp!$B$56)^2)*TANH(($B4732-$D4732)/SetUp!$B$56))/(1+$H4732/SetUp!$B$56*TANH(($B4732-$D4732)/SetUp!$B$56)),0)</f>
        <v>0</v>
      </c>
    </row>
    <row r="4733" spans="1:24" x14ac:dyDescent="0.3">
      <c r="A4733" s="64">
        <v>31395</v>
      </c>
      <c r="B4733" s="57">
        <v>10.664</v>
      </c>
      <c r="C4733" s="57">
        <v>0</v>
      </c>
      <c r="D4733" s="57">
        <v>5.4390000000000001</v>
      </c>
      <c r="E4733" s="57">
        <f t="shared" si="1130"/>
        <v>5.4390000000000001</v>
      </c>
      <c r="F4733" s="57">
        <f t="shared" si="1131"/>
        <v>0</v>
      </c>
      <c r="G4733" s="57">
        <f t="shared" si="1132"/>
        <v>1.1577676131714121E-2</v>
      </c>
      <c r="H4733" s="57">
        <f>IF(Q4732&gt;SetUp!$B$56,SetUp!$B$56,Q4732)</f>
        <v>8.8965560310957486E-17</v>
      </c>
      <c r="I4733" s="57">
        <f t="shared" si="1137"/>
        <v>0.20646938797033179</v>
      </c>
      <c r="J4733" s="57">
        <f>MIN(F4733,H4733,(1-EXP(-SetUp!$B$52*H4733/SetUp!$B$56))*F4733)</f>
        <v>0</v>
      </c>
      <c r="K4733" s="57">
        <f t="shared" si="1133"/>
        <v>8.8965560310957486E-17</v>
      </c>
      <c r="L4733" s="57">
        <f>IF(I4733&lt;=0,0,MIN(SetUp!$B$50*I4733^SetUp!$B$55,I4733))</f>
        <v>1.476122165827103E-3</v>
      </c>
      <c r="M4733" s="57">
        <f t="shared" si="1134"/>
        <v>0.20499326580450469</v>
      </c>
      <c r="N4733" s="57">
        <f>IF(SetUp!$B$62=0,X4733,(B4733-E4733)*(1-(H4733/SetUp!$B$66/SetUp!$B$56)))</f>
        <v>5.2134223238682855</v>
      </c>
      <c r="O4733" s="57">
        <f>K4733*SetUp!$B$65</f>
        <v>0</v>
      </c>
      <c r="P4733" s="57">
        <f>MIN(SetUp!$B$54*L4733^SetUp!$B$51,L4733)</f>
        <v>8.4645483918878558E-4</v>
      </c>
      <c r="Q4733" s="57">
        <f t="shared" si="1135"/>
        <v>5.2134223238682855</v>
      </c>
      <c r="R4733" s="57">
        <f>IF((H4733+N4733-O4733)&gt;SetUp!$B$56,T4732+H4733+N4733-O4733-SetUp!$B$56,T4732)</f>
        <v>0</v>
      </c>
      <c r="S4733" s="57">
        <f>R4733*SetUp!$B$65</f>
        <v>0</v>
      </c>
      <c r="T4733" s="57">
        <f>IF((R4733-S4733)&lt;SetUp!$B$53,R4733-S4733,SetUp!$B$53)</f>
        <v>0</v>
      </c>
      <c r="U4733" s="57">
        <f t="shared" si="1136"/>
        <v>0.20499326580450469</v>
      </c>
      <c r="V4733" s="57">
        <f>(L4733-P4733)/1000*SetUp!$B$13*1000000/SetUp!$B$48</f>
        <v>3.5814018607246256E-2</v>
      </c>
      <c r="W4733" s="57">
        <f t="shared" si="1138"/>
        <v>6.0064800355696946E-17</v>
      </c>
      <c r="X4733" s="57">
        <f>MAX((SetUp!$B$56*(1-($H4733/SetUp!$B$56)^2)*TANH(($B4733-$D4733)/SetUp!$B$56))/(1+$H4733/SetUp!$B$56*TANH(($B4733-$D4733)/SetUp!$B$56)),0)</f>
        <v>5.2134223238682855</v>
      </c>
    </row>
    <row r="4734" spans="1:24" x14ac:dyDescent="0.3">
      <c r="A4734" s="64">
        <v>31396</v>
      </c>
      <c r="B4734" s="57">
        <v>23.623999999999999</v>
      </c>
      <c r="C4734" s="57">
        <v>0</v>
      </c>
      <c r="D4734" s="57">
        <v>5.4390000000000001</v>
      </c>
      <c r="E4734" s="57">
        <f t="shared" si="1130"/>
        <v>5.4390000000000001</v>
      </c>
      <c r="F4734" s="57">
        <f t="shared" si="1131"/>
        <v>0</v>
      </c>
      <c r="G4734" s="57">
        <f t="shared" si="1132"/>
        <v>0.97947080308950518</v>
      </c>
      <c r="H4734" s="57">
        <f>IF(Q4733&gt;SetUp!$B$56,SetUp!$B$56,Q4733)</f>
        <v>5.2134223238682855</v>
      </c>
      <c r="I4734" s="57">
        <f t="shared" si="1137"/>
        <v>1.1844640688940098</v>
      </c>
      <c r="J4734" s="57">
        <f>MIN(F4734,H4734,(1-EXP(-SetUp!$B$52*H4734/SetUp!$B$56))*F4734)</f>
        <v>0</v>
      </c>
      <c r="K4734" s="57">
        <f t="shared" si="1133"/>
        <v>5.2134223238682855</v>
      </c>
      <c r="L4734" s="57">
        <f>IF(I4734&lt;=0,0,MIN(SetUp!$B$50*I4734^SetUp!$B$55,I4734))</f>
        <v>2.7137260423422772E-2</v>
      </c>
      <c r="M4734" s="57">
        <f t="shared" si="1134"/>
        <v>1.157326808470587</v>
      </c>
      <c r="N4734" s="57">
        <f>IF(SetUp!$B$62=0,X4734,(B4734-E4734)*(1-(H4734/SetUp!$B$66/SetUp!$B$56)))</f>
        <v>17.205529196910494</v>
      </c>
      <c r="O4734" s="57">
        <f>K4734*SetUp!$B$65</f>
        <v>0</v>
      </c>
      <c r="P4734" s="57">
        <f>MIN(SetUp!$B$54*L4734^SetUp!$B$51,L4734)</f>
        <v>1.4809380045213143E-2</v>
      </c>
      <c r="Q4734" s="57">
        <f t="shared" si="1135"/>
        <v>22.41895152077878</v>
      </c>
      <c r="R4734" s="57">
        <f>IF((H4734+N4734-O4734)&gt;SetUp!$B$56,T4733+H4734+N4734-O4734-SetUp!$B$56,T4733)</f>
        <v>0</v>
      </c>
      <c r="S4734" s="57">
        <f>R4734*SetUp!$B$65</f>
        <v>0</v>
      </c>
      <c r="T4734" s="57">
        <f>IF((R4734-S4734)&lt;SetUp!$B$53,R4734-S4734,SetUp!$B$53)</f>
        <v>0</v>
      </c>
      <c r="U4734" s="57">
        <f t="shared" si="1136"/>
        <v>1.157326808470587</v>
      </c>
      <c r="V4734" s="57">
        <f>(L4734-P4734)/1000*SetUp!$B$13*1000000/SetUp!$B$48</f>
        <v>0.70118127235576067</v>
      </c>
      <c r="W4734" s="57">
        <f t="shared" si="1138"/>
        <v>-2.4286128663675299E-16</v>
      </c>
      <c r="X4734" s="57">
        <f>MAX((SetUp!$B$56*(1-($H4734/SetUp!$B$56)^2)*TANH(($B4734-$D4734)/SetUp!$B$56))/(1+$H4734/SetUp!$B$56*TANH(($B4734-$D4734)/SetUp!$B$56)),0)</f>
        <v>17.205529196910494</v>
      </c>
    </row>
    <row r="4735" spans="1:24" x14ac:dyDescent="0.3">
      <c r="A4735" s="64">
        <v>31397</v>
      </c>
      <c r="B4735" s="57">
        <v>4.09</v>
      </c>
      <c r="C4735" s="57">
        <v>0</v>
      </c>
      <c r="D4735" s="57">
        <v>5.4390000000000001</v>
      </c>
      <c r="E4735" s="57">
        <f t="shared" si="1130"/>
        <v>4.09</v>
      </c>
      <c r="F4735" s="57">
        <f t="shared" si="1131"/>
        <v>1.3490000000000002</v>
      </c>
      <c r="G4735" s="57">
        <f t="shared" si="1132"/>
        <v>0</v>
      </c>
      <c r="H4735" s="57">
        <f>IF(Q4734&gt;SetUp!$B$56,SetUp!$B$56,Q4734)</f>
        <v>22.41895152077878</v>
      </c>
      <c r="I4735" s="57">
        <f t="shared" si="1137"/>
        <v>1.157326808470587</v>
      </c>
      <c r="J4735" s="57">
        <f>MIN(F4735,H4735,(1-EXP(-SetUp!$B$52*H4735/SetUp!$B$56))*F4735)</f>
        <v>1.3083841785702488</v>
      </c>
      <c r="K4735" s="57">
        <f t="shared" si="1133"/>
        <v>21.11056734220853</v>
      </c>
      <c r="L4735" s="57">
        <f>IF(I4735&lt;=0,0,MIN(SetUp!$B$50*I4735^SetUp!$B$55,I4735))</f>
        <v>2.6108958016250714E-2</v>
      </c>
      <c r="M4735" s="57">
        <f t="shared" si="1134"/>
        <v>1.1312178504543362</v>
      </c>
      <c r="N4735" s="57">
        <f>IF(SetUp!$B$62=0,X4735,(B4735-E4735)*(1-(H4735/SetUp!$B$66/SetUp!$B$56)))</f>
        <v>0</v>
      </c>
      <c r="O4735" s="57">
        <f>K4735*SetUp!$B$65</f>
        <v>0</v>
      </c>
      <c r="P4735" s="57">
        <f>MIN(SetUp!$B$54*L4735^SetUp!$B$51,L4735)</f>
        <v>1.4257579952503088E-2</v>
      </c>
      <c r="Q4735" s="57">
        <f t="shared" si="1135"/>
        <v>21.11056734220853</v>
      </c>
      <c r="R4735" s="57">
        <f>IF((H4735+N4735-O4735)&gt;SetUp!$B$56,T4734+H4735+N4735-O4735-SetUp!$B$56,T4734)</f>
        <v>0</v>
      </c>
      <c r="S4735" s="57">
        <f>R4735*SetUp!$B$65</f>
        <v>0</v>
      </c>
      <c r="T4735" s="57">
        <f>IF((R4735-S4735)&lt;SetUp!$B$53,R4735-S4735,SetUp!$B$53)</f>
        <v>0</v>
      </c>
      <c r="U4735" s="57">
        <f t="shared" si="1136"/>
        <v>1.1312178504543362</v>
      </c>
      <c r="V4735" s="57">
        <f>(L4735-P4735)/1000*SetUp!$B$13*1000000/SetUp!$B$48</f>
        <v>0.67407892475953468</v>
      </c>
      <c r="W4735" s="57">
        <f t="shared" si="1138"/>
        <v>-7.9797279894933126E-17</v>
      </c>
      <c r="X4735" s="57">
        <f>MAX((SetUp!$B$56*(1-($H4735/SetUp!$B$56)^2)*TANH(($B4735-$D4735)/SetUp!$B$56))/(1+$H4735/SetUp!$B$56*TANH(($B4735-$D4735)/SetUp!$B$56)),0)</f>
        <v>0</v>
      </c>
    </row>
    <row r="4736" spans="1:24" x14ac:dyDescent="0.3">
      <c r="A4736" s="64">
        <v>31398</v>
      </c>
      <c r="B4736" s="57">
        <v>1.546</v>
      </c>
      <c r="C4736" s="57">
        <v>0</v>
      </c>
      <c r="D4736" s="57">
        <v>5.4390000000000001</v>
      </c>
      <c r="E4736" s="57">
        <f t="shared" si="1130"/>
        <v>1.546</v>
      </c>
      <c r="F4736" s="57">
        <f t="shared" si="1131"/>
        <v>3.8929999999999998</v>
      </c>
      <c r="G4736" s="57">
        <f t="shared" si="1132"/>
        <v>0</v>
      </c>
      <c r="H4736" s="57">
        <f>IF(Q4735&gt;SetUp!$B$56,SetUp!$B$56,Q4735)</f>
        <v>21.11056734220853</v>
      </c>
      <c r="I4736" s="57">
        <f t="shared" si="1137"/>
        <v>1.1312178504543362</v>
      </c>
      <c r="J4736" s="57">
        <f>MIN(F4736,H4736,(1-EXP(-SetUp!$B$52*H4736/SetUp!$B$56))*F4736)</f>
        <v>3.7492020484015374</v>
      </c>
      <c r="K4736" s="57">
        <f t="shared" si="1133"/>
        <v>17.36136529380699</v>
      </c>
      <c r="L4736" s="57">
        <f>IF(I4736&lt;=0,0,MIN(SetUp!$B$50*I4736^SetUp!$B$55,I4736))</f>
        <v>2.5134674598331963E-2</v>
      </c>
      <c r="M4736" s="57">
        <f t="shared" si="1134"/>
        <v>1.1060831758560044</v>
      </c>
      <c r="N4736" s="57">
        <f>IF(SetUp!$B$62=0,X4736,(B4736-E4736)*(1-(H4736/SetUp!$B$66/SetUp!$B$56)))</f>
        <v>0</v>
      </c>
      <c r="O4736" s="57">
        <f>K4736*SetUp!$B$65</f>
        <v>0</v>
      </c>
      <c r="P4736" s="57">
        <f>MIN(SetUp!$B$54*L4736^SetUp!$B$51,L4736)</f>
        <v>1.3734426082450787E-2</v>
      </c>
      <c r="Q4736" s="57">
        <f t="shared" si="1135"/>
        <v>17.36136529380699</v>
      </c>
      <c r="R4736" s="57">
        <f>IF((H4736+N4736-O4736)&gt;SetUp!$B$56,T4735+H4736+N4736-O4736-SetUp!$B$56,T4735)</f>
        <v>0</v>
      </c>
      <c r="S4736" s="57">
        <f>R4736*SetUp!$B$65</f>
        <v>0</v>
      </c>
      <c r="T4736" s="57">
        <f>IF((R4736-S4736)&lt;SetUp!$B$53,R4736-S4736,SetUp!$B$53)</f>
        <v>0</v>
      </c>
      <c r="U4736" s="57">
        <f t="shared" si="1136"/>
        <v>1.1060831758560044</v>
      </c>
      <c r="V4736" s="57">
        <f>(L4736-P4736)/1000*SetUp!$B$13*1000000/SetUp!$B$48</f>
        <v>0.64841972133885573</v>
      </c>
      <c r="W4736" s="57">
        <f t="shared" si="1138"/>
        <v>-2.1094237467877974E-15</v>
      </c>
      <c r="X4736" s="57">
        <f>MAX((SetUp!$B$56*(1-($H4736/SetUp!$B$56)^2)*TANH(($B4736-$D4736)/SetUp!$B$56))/(1+$H4736/SetUp!$B$56*TANH(($B4736-$D4736)/SetUp!$B$56)),0)</f>
        <v>0</v>
      </c>
    </row>
    <row r="4737" spans="1:24" x14ac:dyDescent="0.3">
      <c r="A4737" s="64">
        <v>31399</v>
      </c>
      <c r="B4737" s="57">
        <v>3.9790000000000001</v>
      </c>
      <c r="C4737" s="57">
        <v>0.45300000000000001</v>
      </c>
      <c r="D4737" s="57">
        <v>5.4390000000000001</v>
      </c>
      <c r="E4737" s="57">
        <f t="shared" si="1130"/>
        <v>3.9790000000000001</v>
      </c>
      <c r="F4737" s="57">
        <f t="shared" si="1131"/>
        <v>1.46</v>
      </c>
      <c r="G4737" s="57">
        <f t="shared" si="1132"/>
        <v>0</v>
      </c>
      <c r="H4737" s="57">
        <f>IF(Q4736&gt;SetUp!$B$56,SetUp!$B$56,Q4736)</f>
        <v>17.36136529380699</v>
      </c>
      <c r="I4737" s="57">
        <f t="shared" si="1137"/>
        <v>1.1060831758560044</v>
      </c>
      <c r="J4737" s="57">
        <f>MIN(F4737,H4737,(1-EXP(-SetUp!$B$52*H4737/SetUp!$B$56))*F4737)</f>
        <v>1.3631194876681216</v>
      </c>
      <c r="K4737" s="57">
        <f t="shared" si="1133"/>
        <v>15.998245806138868</v>
      </c>
      <c r="L4737" s="57">
        <f>IF(I4737&lt;=0,0,MIN(SetUp!$B$50*I4737^SetUp!$B$55,I4737))</f>
        <v>2.4210801215524172E-2</v>
      </c>
      <c r="M4737" s="57">
        <f t="shared" si="1134"/>
        <v>1.0818723746404801</v>
      </c>
      <c r="N4737" s="57">
        <f>IF(SetUp!$B$62=0,X4737,(B4737-E4737)*(1-(H4737/SetUp!$B$66/SetUp!$B$56)))</f>
        <v>0</v>
      </c>
      <c r="O4737" s="57">
        <f>K4737*SetUp!$B$65</f>
        <v>0</v>
      </c>
      <c r="P4737" s="57">
        <f>MIN(SetUp!$B$54*L4737^SetUp!$B$51,L4737)</f>
        <v>1.3238021888825221E-2</v>
      </c>
      <c r="Q4737" s="57">
        <f t="shared" si="1135"/>
        <v>15.998245806138868</v>
      </c>
      <c r="R4737" s="57">
        <f>IF((H4737+N4737-O4737)&gt;SetUp!$B$56,T4736+H4737+N4737-O4737-SetUp!$B$56,T4736)</f>
        <v>0</v>
      </c>
      <c r="S4737" s="57">
        <f>R4737*SetUp!$B$65</f>
        <v>0</v>
      </c>
      <c r="T4737" s="57">
        <f>IF((R4737-S4737)&lt;SetUp!$B$53,R4737-S4737,SetUp!$B$53)</f>
        <v>0</v>
      </c>
      <c r="U4737" s="57">
        <f t="shared" si="1136"/>
        <v>1.0818723746404801</v>
      </c>
      <c r="V4737" s="57">
        <f>(L4737-P4737)/1000*SetUp!$B$13*1000000/SetUp!$B$48</f>
        <v>0.62410626429935701</v>
      </c>
      <c r="W4737" s="57">
        <f t="shared" si="1138"/>
        <v>-1.3739009929736312E-15</v>
      </c>
      <c r="X4737" s="57">
        <f>MAX((SetUp!$B$56*(1-($H4737/SetUp!$B$56)^2)*TANH(($B4737-$D4737)/SetUp!$B$56))/(1+$H4737/SetUp!$B$56*TANH(($B4737-$D4737)/SetUp!$B$56)),0)</f>
        <v>0</v>
      </c>
    </row>
    <row r="4738" spans="1:24" x14ac:dyDescent="0.3">
      <c r="A4738" s="64">
        <v>31400</v>
      </c>
      <c r="B4738" s="57">
        <v>0.221</v>
      </c>
      <c r="C4738" s="57">
        <v>0.54600000000000004</v>
      </c>
      <c r="D4738" s="57">
        <v>5.4390000000000001</v>
      </c>
      <c r="E4738" s="57">
        <f t="shared" si="1130"/>
        <v>0.221</v>
      </c>
      <c r="F4738" s="57">
        <f t="shared" si="1131"/>
        <v>5.218</v>
      </c>
      <c r="G4738" s="57">
        <f t="shared" si="1132"/>
        <v>0</v>
      </c>
      <c r="H4738" s="57">
        <f>IF(Q4737&gt;SetUp!$B$56,SetUp!$B$56,Q4737)</f>
        <v>15.998245806138868</v>
      </c>
      <c r="I4738" s="57">
        <f t="shared" si="1137"/>
        <v>1.0818723746404801</v>
      </c>
      <c r="J4738" s="57">
        <f>MIN(F4738,H4738,(1-EXP(-SetUp!$B$52*H4738/SetUp!$B$56))*F4738)</f>
        <v>4.7895630617965113</v>
      </c>
      <c r="K4738" s="57">
        <f t="shared" si="1133"/>
        <v>11.208682744342358</v>
      </c>
      <c r="L4738" s="57">
        <f>IF(I4738&lt;=0,0,MIN(SetUp!$B$50*I4738^SetUp!$B$55,I4738))</f>
        <v>2.3334020223999118E-2</v>
      </c>
      <c r="M4738" s="57">
        <f t="shared" si="1134"/>
        <v>1.058538354416481</v>
      </c>
      <c r="N4738" s="57">
        <f>IF(SetUp!$B$62=0,X4738,(B4738-E4738)*(1-(H4738/SetUp!$B$66/SetUp!$B$56)))</f>
        <v>0</v>
      </c>
      <c r="O4738" s="57">
        <f>K4738*SetUp!$B$65</f>
        <v>0</v>
      </c>
      <c r="P4738" s="57">
        <f>MIN(SetUp!$B$54*L4738^SetUp!$B$51,L4738)</f>
        <v>1.2766622796597413E-2</v>
      </c>
      <c r="Q4738" s="57">
        <f t="shared" si="1135"/>
        <v>11.208682744342358</v>
      </c>
      <c r="R4738" s="57">
        <f>IF((H4738+N4738-O4738)&gt;SetUp!$B$56,T4737+H4738+N4738-O4738-SetUp!$B$56,T4737)</f>
        <v>0</v>
      </c>
      <c r="S4738" s="57">
        <f>R4738*SetUp!$B$65</f>
        <v>0</v>
      </c>
      <c r="T4738" s="57">
        <f>IF((R4738-S4738)&lt;SetUp!$B$53,R4738-S4738,SetUp!$B$53)</f>
        <v>0</v>
      </c>
      <c r="U4738" s="57">
        <f t="shared" si="1136"/>
        <v>1.058538354416481</v>
      </c>
      <c r="V4738" s="57">
        <f>(L4738-P4738)/1000*SetUp!$B$13*1000000/SetUp!$B$48</f>
        <v>0.60104908113251987</v>
      </c>
      <c r="W4738" s="57">
        <f t="shared" si="1138"/>
        <v>4.5449755070592346E-16</v>
      </c>
      <c r="X4738" s="57">
        <f>MAX((SetUp!$B$56*(1-($H4738/SetUp!$B$56)^2)*TANH(($B4738-$D4738)/SetUp!$B$56))/(1+$H4738/SetUp!$B$56*TANH(($B4738-$D4738)/SetUp!$B$56)),0)</f>
        <v>0</v>
      </c>
    </row>
    <row r="4739" spans="1:24" x14ac:dyDescent="0.3">
      <c r="A4739" s="64">
        <v>31401</v>
      </c>
      <c r="B4739" s="57">
        <v>0.27100000000000002</v>
      </c>
      <c r="C4739" s="57">
        <v>0.83399999999999996</v>
      </c>
      <c r="D4739" s="57">
        <v>5.4390000000000001</v>
      </c>
      <c r="E4739" s="57">
        <f t="shared" ref="E4739:E4750" si="1139">IF(B4739&gt;=D4739,D4739,B4739)</f>
        <v>0.27100000000000002</v>
      </c>
      <c r="F4739" s="57">
        <f t="shared" ref="F4739:F4750" si="1140">D4739-E4739</f>
        <v>5.1680000000000001</v>
      </c>
      <c r="G4739" s="57">
        <f t="shared" ref="G4739:G4750" si="1141">MAX(B4739-D4739-N4739,0)</f>
        <v>0</v>
      </c>
      <c r="H4739" s="57">
        <f>IF(Q4738&gt;SetUp!$B$56,SetUp!$B$56,Q4738)</f>
        <v>11.208682744342358</v>
      </c>
      <c r="I4739" s="57">
        <f t="shared" si="1137"/>
        <v>1.058538354416481</v>
      </c>
      <c r="J4739" s="57">
        <f>MIN(F4739,H4739,(1-EXP(-SetUp!$B$52*H4739/SetUp!$B$56))*F4739)</f>
        <v>4.271153818183735</v>
      </c>
      <c r="K4739" s="57">
        <f t="shared" ref="K4739:K4750" si="1142">MAX(H4739-J4739,0)</f>
        <v>6.937528926158623</v>
      </c>
      <c r="L4739" s="57">
        <f>IF(I4739&lt;=0,0,MIN(SetUp!$B$50*I4739^SetUp!$B$55,I4739))</f>
        <v>2.2501277829998705E-2</v>
      </c>
      <c r="M4739" s="57">
        <f t="shared" ref="M4739:M4750" si="1143">MAX(I4739-L4739,0)</f>
        <v>1.0360370765864824</v>
      </c>
      <c r="N4739" s="57">
        <f>IF(SetUp!$B$62=0,X4739,(B4739-E4739)*(1-(H4739/SetUp!$B$66/SetUp!$B$56)))</f>
        <v>0</v>
      </c>
      <c r="O4739" s="57">
        <f>K4739*SetUp!$B$65</f>
        <v>0</v>
      </c>
      <c r="P4739" s="57">
        <f>MIN(SetUp!$B$54*L4739^SetUp!$B$51,L4739)</f>
        <v>1.2318621963596668E-2</v>
      </c>
      <c r="Q4739" s="57">
        <f t="shared" ref="Q4739:Q4750" si="1144">IF((K4739+N4739-O4739)&lt;0,0,K4739+N4739-O4739)</f>
        <v>6.937528926158623</v>
      </c>
      <c r="R4739" s="57">
        <f>IF((H4739+N4739-O4739)&gt;SetUp!$B$56,T4738+H4739+N4739-O4739-SetUp!$B$56,T4738)</f>
        <v>0</v>
      </c>
      <c r="S4739" s="57">
        <f>R4739*SetUp!$B$65</f>
        <v>0</v>
      </c>
      <c r="T4739" s="57">
        <f>IF((R4739-S4739)&lt;SetUp!$B$53,R4739-S4739,SetUp!$B$53)</f>
        <v>0</v>
      </c>
      <c r="U4739" s="57">
        <f t="shared" ref="U4739:U4750" si="1145">M4739+R4739-T4739</f>
        <v>1.0360370765864824</v>
      </c>
      <c r="V4739" s="57">
        <f>(L4739-P4739)/1000*SetUp!$B$13*1000000/SetUp!$B$48</f>
        <v>0.57916587258462293</v>
      </c>
      <c r="W4739" s="57">
        <f t="shared" si="1138"/>
        <v>4.8225312632155237E-16</v>
      </c>
      <c r="X4739" s="57">
        <f>MAX((SetUp!$B$56*(1-($H4739/SetUp!$B$56)^2)*TANH(($B4739-$D4739)/SetUp!$B$56))/(1+$H4739/SetUp!$B$56*TANH(($B4739-$D4739)/SetUp!$B$56)),0)</f>
        <v>0</v>
      </c>
    </row>
    <row r="4740" spans="1:24" x14ac:dyDescent="0.3">
      <c r="A4740" s="64">
        <v>31402</v>
      </c>
      <c r="B4740" s="57">
        <v>6.9000000000000006E-2</v>
      </c>
      <c r="C4740" s="57">
        <v>0.65200000000000002</v>
      </c>
      <c r="D4740" s="57">
        <v>5.4390000000000001</v>
      </c>
      <c r="E4740" s="57">
        <f t="shared" si="1139"/>
        <v>6.9000000000000006E-2</v>
      </c>
      <c r="F4740" s="57">
        <f t="shared" si="1140"/>
        <v>5.37</v>
      </c>
      <c r="G4740" s="57">
        <f t="shared" si="1141"/>
        <v>0</v>
      </c>
      <c r="H4740" s="57">
        <f>IF(Q4739&gt;SetUp!$B$56,SetUp!$B$56,Q4739)</f>
        <v>6.937528926158623</v>
      </c>
      <c r="I4740" s="57">
        <f t="shared" ref="I4740:I4750" si="1146">U4739+G4740+O4740</f>
        <v>1.0360370765864824</v>
      </c>
      <c r="J4740" s="57">
        <f>MIN(F4740,H4740,(1-EXP(-SetUp!$B$52*H4740/SetUp!$B$56))*F4740)</f>
        <v>3.5536317984068715</v>
      </c>
      <c r="K4740" s="57">
        <f t="shared" si="1142"/>
        <v>3.3838971277517516</v>
      </c>
      <c r="L4740" s="57">
        <f>IF(I4740&lt;=0,0,MIN(SetUp!$B$50*I4740^SetUp!$B$55,I4740))</f>
        <v>2.1709759580281332E-2</v>
      </c>
      <c r="M4740" s="57">
        <f t="shared" si="1143"/>
        <v>1.014327317006201</v>
      </c>
      <c r="N4740" s="57">
        <f>IF(SetUp!$B$62=0,X4740,(B4740-E4740)*(1-(H4740/SetUp!$B$66/SetUp!$B$56)))</f>
        <v>0</v>
      </c>
      <c r="O4740" s="57">
        <f>K4740*SetUp!$B$65</f>
        <v>0</v>
      </c>
      <c r="P4740" s="57">
        <f>MIN(SetUp!$B$54*L4740^SetUp!$B$51,L4740)</f>
        <v>1.1892537564161939E-2</v>
      </c>
      <c r="Q4740" s="57">
        <f t="shared" si="1144"/>
        <v>3.3838971277517516</v>
      </c>
      <c r="R4740" s="57">
        <f>IF((H4740+N4740-O4740)&gt;SetUp!$B$56,T4739+H4740+N4740-O4740-SetUp!$B$56,T4739)</f>
        <v>0</v>
      </c>
      <c r="S4740" s="57">
        <f>R4740*SetUp!$B$65</f>
        <v>0</v>
      </c>
      <c r="T4740" s="57">
        <f>IF((R4740-S4740)&lt;SetUp!$B$53,R4740-S4740,SetUp!$B$53)</f>
        <v>0</v>
      </c>
      <c r="U4740" s="57">
        <f t="shared" si="1145"/>
        <v>1.014327317006201</v>
      </c>
      <c r="V4740" s="57">
        <f>(L4740-P4740)/1000*SetUp!$B$13*1000000/SetUp!$B$48</f>
        <v>0.55838084188656689</v>
      </c>
      <c r="W4740" s="57">
        <f t="shared" ref="W4740:W4750" si="1147">Q4740+U4740+T4740-H4740-U4739-T4739-B4740+E4740+J4740+L4740</f>
        <v>-4.3021142204224816E-16</v>
      </c>
      <c r="X4740" s="57">
        <f>MAX((SetUp!$B$56*(1-($H4740/SetUp!$B$56)^2)*TANH(($B4740-$D4740)/SetUp!$B$56))/(1+$H4740/SetUp!$B$56*TANH(($B4740-$D4740)/SetUp!$B$56)),0)</f>
        <v>0</v>
      </c>
    </row>
    <row r="4741" spans="1:24" x14ac:dyDescent="0.3">
      <c r="A4741" s="64">
        <v>31403</v>
      </c>
      <c r="B4741" s="57">
        <v>3.456</v>
      </c>
      <c r="C4741" s="57">
        <v>0.45300000000000001</v>
      </c>
      <c r="D4741" s="57">
        <v>5.4390000000000001</v>
      </c>
      <c r="E4741" s="57">
        <f t="shared" si="1139"/>
        <v>3.456</v>
      </c>
      <c r="F4741" s="57">
        <f t="shared" si="1140"/>
        <v>1.9830000000000001</v>
      </c>
      <c r="G4741" s="57">
        <f t="shared" si="1141"/>
        <v>0</v>
      </c>
      <c r="H4741" s="57">
        <f>IF(Q4740&gt;SetUp!$B$56,SetUp!$B$56,Q4740)</f>
        <v>3.3838971277517516</v>
      </c>
      <c r="I4741" s="57">
        <f t="shared" si="1146"/>
        <v>1.014327317006201</v>
      </c>
      <c r="J4741" s="57">
        <f>MIN(F4741,H4741,(1-EXP(-SetUp!$B$52*H4741/SetUp!$B$56))*F4741)</f>
        <v>0.81431764329891887</v>
      </c>
      <c r="K4741" s="57">
        <f t="shared" si="1142"/>
        <v>2.5695794844528326</v>
      </c>
      <c r="L4741" s="57">
        <f>IF(I4741&lt;=0,0,MIN(SetUp!$B$50*I4741^SetUp!$B$55,I4741))</f>
        <v>2.095686844831051E-2</v>
      </c>
      <c r="M4741" s="57">
        <f t="shared" si="1143"/>
        <v>0.99337044855789058</v>
      </c>
      <c r="N4741" s="57">
        <f>IF(SetUp!$B$62=0,X4741,(B4741-E4741)*(1-(H4741/SetUp!$B$66/SetUp!$B$56)))</f>
        <v>0</v>
      </c>
      <c r="O4741" s="57">
        <f>K4741*SetUp!$B$65</f>
        <v>0</v>
      </c>
      <c r="P4741" s="57">
        <f>MIN(SetUp!$B$54*L4741^SetUp!$B$51,L4741)</f>
        <v>1.1487001412532082E-2</v>
      </c>
      <c r="Q4741" s="57">
        <f t="shared" si="1144"/>
        <v>2.5695794844528326</v>
      </c>
      <c r="R4741" s="57">
        <f>IF((H4741+N4741-O4741)&gt;SetUp!$B$56,T4740+H4741+N4741-O4741-SetUp!$B$56,T4740)</f>
        <v>0</v>
      </c>
      <c r="S4741" s="57">
        <f>R4741*SetUp!$B$65</f>
        <v>0</v>
      </c>
      <c r="T4741" s="57">
        <f>IF((R4741-S4741)&lt;SetUp!$B$53,R4741-S4741,SetUp!$B$53)</f>
        <v>0</v>
      </c>
      <c r="U4741" s="57">
        <f t="shared" si="1145"/>
        <v>0.99337044855789058</v>
      </c>
      <c r="V4741" s="57">
        <f>(L4741-P4741)/1000*SetUp!$B$13*1000000/SetUp!$B$48</f>
        <v>0.53862409542226031</v>
      </c>
      <c r="W4741" s="57">
        <f t="shared" si="1147"/>
        <v>2.7061686225238191E-16</v>
      </c>
      <c r="X4741" s="57">
        <f>MAX((SetUp!$B$56*(1-($H4741/SetUp!$B$56)^2)*TANH(($B4741-$D4741)/SetUp!$B$56))/(1+$H4741/SetUp!$B$56*TANH(($B4741-$D4741)/SetUp!$B$56)),0)</f>
        <v>0</v>
      </c>
    </row>
    <row r="4742" spans="1:24" x14ac:dyDescent="0.3">
      <c r="A4742" s="64">
        <v>31404</v>
      </c>
      <c r="B4742" s="57">
        <v>11.036</v>
      </c>
      <c r="C4742" s="57">
        <v>1.48</v>
      </c>
      <c r="D4742" s="57">
        <v>5.4390000000000001</v>
      </c>
      <c r="E4742" s="57">
        <f t="shared" si="1139"/>
        <v>5.4390000000000001</v>
      </c>
      <c r="F4742" s="57">
        <f t="shared" si="1140"/>
        <v>0</v>
      </c>
      <c r="G4742" s="57">
        <f t="shared" si="1141"/>
        <v>4.2677462099202756E-2</v>
      </c>
      <c r="H4742" s="57">
        <f>IF(Q4741&gt;SetUp!$B$56,SetUp!$B$56,Q4741)</f>
        <v>2.5695794844528326</v>
      </c>
      <c r="I4742" s="57">
        <f t="shared" si="1146"/>
        <v>1.0360479106570932</v>
      </c>
      <c r="J4742" s="57">
        <f>MIN(F4742,H4742,(1-EXP(-SetUp!$B$52*H4742/SetUp!$B$56))*F4742)</f>
        <v>0</v>
      </c>
      <c r="K4742" s="57">
        <f t="shared" si="1142"/>
        <v>2.5695794844528326</v>
      </c>
      <c r="L4742" s="57">
        <f>IF(I4742&lt;=0,0,MIN(SetUp!$B$50*I4742^SetUp!$B$55,I4742))</f>
        <v>2.1710137954590862E-2</v>
      </c>
      <c r="M4742" s="57">
        <f t="shared" si="1143"/>
        <v>1.0143377727025025</v>
      </c>
      <c r="N4742" s="57">
        <f>IF(SetUp!$B$62=0,X4742,(B4742-E4742)*(1-(H4742/SetUp!$B$66/SetUp!$B$56)))</f>
        <v>5.5543225379007968</v>
      </c>
      <c r="O4742" s="57">
        <f>K4742*SetUp!$B$65</f>
        <v>0</v>
      </c>
      <c r="P4742" s="57">
        <f>MIN(SetUp!$B$54*L4742^SetUp!$B$51,L4742)</f>
        <v>1.1892741310281726E-2</v>
      </c>
      <c r="Q4742" s="57">
        <f t="shared" si="1144"/>
        <v>8.1239020223536293</v>
      </c>
      <c r="R4742" s="57">
        <f>IF((H4742+N4742-O4742)&gt;SetUp!$B$56,T4741+H4742+N4742-O4742-SetUp!$B$56,T4741)</f>
        <v>0</v>
      </c>
      <c r="S4742" s="57">
        <f>R4742*SetUp!$B$65</f>
        <v>0</v>
      </c>
      <c r="T4742" s="57">
        <f>IF((R4742-S4742)&lt;SetUp!$B$53,R4742-S4742,SetUp!$B$53)</f>
        <v>0</v>
      </c>
      <c r="U4742" s="57">
        <f t="shared" si="1145"/>
        <v>1.0143377727025025</v>
      </c>
      <c r="V4742" s="57">
        <f>(L4742-P4742)/1000*SetUp!$B$13*1000000/SetUp!$B$48</f>
        <v>0.55839077433338802</v>
      </c>
      <c r="W4742" s="57">
        <f t="shared" si="1147"/>
        <v>-5.620504062164855E-16</v>
      </c>
      <c r="X4742" s="57">
        <f>MAX((SetUp!$B$56*(1-($H4742/SetUp!$B$56)^2)*TANH(($B4742-$D4742)/SetUp!$B$56))/(1+$H4742/SetUp!$B$56*TANH(($B4742-$D4742)/SetUp!$B$56)),0)</f>
        <v>5.5543225379007968</v>
      </c>
    </row>
    <row r="4743" spans="1:24" x14ac:dyDescent="0.3">
      <c r="A4743" s="64">
        <v>31405</v>
      </c>
      <c r="B4743" s="57">
        <v>2.4940000000000002</v>
      </c>
      <c r="C4743" s="57">
        <v>1.385</v>
      </c>
      <c r="D4743" s="57">
        <v>5.4390000000000001</v>
      </c>
      <c r="E4743" s="57">
        <f t="shared" si="1139"/>
        <v>2.4940000000000002</v>
      </c>
      <c r="F4743" s="57">
        <f t="shared" si="1140"/>
        <v>2.9449999999999998</v>
      </c>
      <c r="G4743" s="57">
        <f t="shared" si="1141"/>
        <v>0</v>
      </c>
      <c r="H4743" s="57">
        <f>IF(Q4742&gt;SetUp!$B$56,SetUp!$B$56,Q4742)</f>
        <v>8.1239020223536293</v>
      </c>
      <c r="I4743" s="57">
        <f t="shared" si="1146"/>
        <v>1.0143377727025025</v>
      </c>
      <c r="J4743" s="57">
        <f>MIN(F4743,H4743,(1-EXP(-SetUp!$B$52*H4743/SetUp!$B$56))*F4743)</f>
        <v>2.1174211372783169</v>
      </c>
      <c r="K4743" s="57">
        <f t="shared" si="1142"/>
        <v>6.0064808850753124</v>
      </c>
      <c r="L4743" s="57">
        <f>IF(I4743&lt;=0,0,MIN(SetUp!$B$50*I4743^SetUp!$B$55,I4743))</f>
        <v>2.0957228488902833E-2</v>
      </c>
      <c r="M4743" s="57">
        <f t="shared" si="1143"/>
        <v>0.99338054421359967</v>
      </c>
      <c r="N4743" s="57">
        <f>IF(SetUp!$B$62=0,X4743,(B4743-E4743)*(1-(H4743/SetUp!$B$66/SetUp!$B$56)))</f>
        <v>0</v>
      </c>
      <c r="O4743" s="57">
        <f>K4743*SetUp!$B$65</f>
        <v>0</v>
      </c>
      <c r="P4743" s="57">
        <f>MIN(SetUp!$B$54*L4743^SetUp!$B$51,L4743)</f>
        <v>1.1487195402800065E-2</v>
      </c>
      <c r="Q4743" s="57">
        <f t="shared" si="1144"/>
        <v>6.0064808850753124</v>
      </c>
      <c r="R4743" s="57">
        <f>IF((H4743+N4743-O4743)&gt;SetUp!$B$56,T4742+H4743+N4743-O4743-SetUp!$B$56,T4742)</f>
        <v>0</v>
      </c>
      <c r="S4743" s="57">
        <f>R4743*SetUp!$B$65</f>
        <v>0</v>
      </c>
      <c r="T4743" s="57">
        <f>IF((R4743-S4743)&lt;SetUp!$B$53,R4743-S4743,SetUp!$B$53)</f>
        <v>0</v>
      </c>
      <c r="U4743" s="57">
        <f t="shared" si="1145"/>
        <v>0.99338054421359967</v>
      </c>
      <c r="V4743" s="57">
        <f>(L4743-P4743)/1000*SetUp!$B$13*1000000/SetUp!$B$48</f>
        <v>0.5386335399799721</v>
      </c>
      <c r="W4743" s="57">
        <f t="shared" si="1147"/>
        <v>-1.9081958235744878E-16</v>
      </c>
      <c r="X4743" s="57">
        <f>MAX((SetUp!$B$56*(1-($H4743/SetUp!$B$56)^2)*TANH(($B4743-$D4743)/SetUp!$B$56))/(1+$H4743/SetUp!$B$56*TANH(($B4743-$D4743)/SetUp!$B$56)),0)</f>
        <v>0</v>
      </c>
    </row>
    <row r="4744" spans="1:24" x14ac:dyDescent="0.3">
      <c r="A4744" s="64">
        <v>31406</v>
      </c>
      <c r="B4744" s="57">
        <v>1.427</v>
      </c>
      <c r="C4744" s="57">
        <v>1.385</v>
      </c>
      <c r="D4744" s="57">
        <v>5.4390000000000001</v>
      </c>
      <c r="E4744" s="57">
        <f t="shared" si="1139"/>
        <v>1.427</v>
      </c>
      <c r="F4744" s="57">
        <f t="shared" si="1140"/>
        <v>4.0120000000000005</v>
      </c>
      <c r="G4744" s="57">
        <f t="shared" si="1141"/>
        <v>0</v>
      </c>
      <c r="H4744" s="57">
        <f>IF(Q4743&gt;SetUp!$B$56,SetUp!$B$56,Q4743)</f>
        <v>6.0064808850753124</v>
      </c>
      <c r="I4744" s="57">
        <f t="shared" si="1146"/>
        <v>0.99338054421359967</v>
      </c>
      <c r="J4744" s="57">
        <f>MIN(F4744,H4744,(1-EXP(-SetUp!$B$52*H4744/SetUp!$B$56))*F4744)</f>
        <v>2.442468398573439</v>
      </c>
      <c r="K4744" s="57">
        <f t="shared" si="1142"/>
        <v>3.5640124865018734</v>
      </c>
      <c r="L4744" s="57">
        <f>IF(I4744&lt;=0,0,MIN(SetUp!$B$50*I4744^SetUp!$B$55,I4744))</f>
        <v>2.0240548045958064E-2</v>
      </c>
      <c r="M4744" s="57">
        <f t="shared" si="1143"/>
        <v>0.97313999616764157</v>
      </c>
      <c r="N4744" s="57">
        <f>IF(SetUp!$B$62=0,X4744,(B4744-E4744)*(1-(H4744/SetUp!$B$66/SetUp!$B$56)))</f>
        <v>0</v>
      </c>
      <c r="O4744" s="57">
        <f>K4744*SetUp!$B$65</f>
        <v>0</v>
      </c>
      <c r="P4744" s="57">
        <f>MIN(SetUp!$B$54*L4744^SetUp!$B$51,L4744)</f>
        <v>1.1100933598469415E-2</v>
      </c>
      <c r="Q4744" s="57">
        <f t="shared" si="1144"/>
        <v>3.5640124865018734</v>
      </c>
      <c r="R4744" s="57">
        <f>IF((H4744+N4744-O4744)&gt;SetUp!$B$56,T4743+H4744+N4744-O4744-SetUp!$B$56,T4743)</f>
        <v>0</v>
      </c>
      <c r="S4744" s="57">
        <f>R4744*SetUp!$B$65</f>
        <v>0</v>
      </c>
      <c r="T4744" s="57">
        <f>IF((R4744-S4744)&lt;SetUp!$B$53,R4744-S4744,SetUp!$B$53)</f>
        <v>0</v>
      </c>
      <c r="U4744" s="57">
        <f t="shared" si="1145"/>
        <v>0.97313999616764157</v>
      </c>
      <c r="V4744" s="57">
        <f>(L4744-P4744)/1000*SetUp!$B$13*1000000/SetUp!$B$48</f>
        <v>0.51984009339177983</v>
      </c>
      <c r="W4744" s="57">
        <f t="shared" si="1147"/>
        <v>-1.4224732503009818E-16</v>
      </c>
      <c r="X4744" s="57">
        <f>MAX((SetUp!$B$56*(1-($H4744/SetUp!$B$56)^2)*TANH(($B4744-$D4744)/SetUp!$B$56))/(1+$H4744/SetUp!$B$56*TANH(($B4744-$D4744)/SetUp!$B$56)),0)</f>
        <v>0</v>
      </c>
    </row>
    <row r="4745" spans="1:24" x14ac:dyDescent="0.3">
      <c r="A4745" s="64">
        <v>31407</v>
      </c>
      <c r="B4745" s="57">
        <v>5.1950000000000003</v>
      </c>
      <c r="C4745" s="57">
        <v>1.48</v>
      </c>
      <c r="D4745" s="57">
        <v>5.4390000000000001</v>
      </c>
      <c r="E4745" s="57">
        <f t="shared" si="1139"/>
        <v>5.1950000000000003</v>
      </c>
      <c r="F4745" s="57">
        <f t="shared" si="1140"/>
        <v>0.24399999999999977</v>
      </c>
      <c r="G4745" s="57">
        <f t="shared" si="1141"/>
        <v>0</v>
      </c>
      <c r="H4745" s="57">
        <f>IF(Q4744&gt;SetUp!$B$56,SetUp!$B$56,Q4744)</f>
        <v>3.5640124865018734</v>
      </c>
      <c r="I4745" s="57">
        <f t="shared" si="1146"/>
        <v>0.97313999616764157</v>
      </c>
      <c r="J4745" s="57">
        <f>MIN(F4745,H4745,(1-EXP(-SetUp!$B$52*H4745/SetUp!$B$56))*F4745)</f>
        <v>0.1041890330318916</v>
      </c>
      <c r="K4745" s="57">
        <f t="shared" si="1142"/>
        <v>3.4598234534699817</v>
      </c>
      <c r="L4745" s="57">
        <f>IF(I4745&lt;=0,0,MIN(SetUp!$B$50*I4745^SetUp!$B$55,I4745))</f>
        <v>1.9557877511074656E-2</v>
      </c>
      <c r="M4745" s="57">
        <f t="shared" si="1143"/>
        <v>0.95358211865656695</v>
      </c>
      <c r="N4745" s="57">
        <f>IF(SetUp!$B$62=0,X4745,(B4745-E4745)*(1-(H4745/SetUp!$B$66/SetUp!$B$56)))</f>
        <v>0</v>
      </c>
      <c r="O4745" s="57">
        <f>K4745*SetUp!$B$65</f>
        <v>0</v>
      </c>
      <c r="P4745" s="57">
        <f>MIN(SetUp!$B$54*L4745^SetUp!$B$51,L4745)</f>
        <v>1.0732785406184789E-2</v>
      </c>
      <c r="Q4745" s="57">
        <f t="shared" si="1144"/>
        <v>3.4598234534699817</v>
      </c>
      <c r="R4745" s="57">
        <f>IF((H4745+N4745-O4745)&gt;SetUp!$B$56,T4744+H4745+N4745-O4745-SetUp!$B$56,T4744)</f>
        <v>0</v>
      </c>
      <c r="S4745" s="57">
        <f>R4745*SetUp!$B$65</f>
        <v>0</v>
      </c>
      <c r="T4745" s="57">
        <f>IF((R4745-S4745)&lt;SetUp!$B$53,R4745-S4745,SetUp!$B$53)</f>
        <v>0</v>
      </c>
      <c r="U4745" s="57">
        <f t="shared" si="1145"/>
        <v>0.95358211865656695</v>
      </c>
      <c r="V4745" s="57">
        <f>(L4745-P4745)/1000*SetUp!$B$13*1000000/SetUp!$B$48</f>
        <v>0.50195079128940512</v>
      </c>
      <c r="W4745" s="57">
        <f t="shared" si="1147"/>
        <v>2.0816681711721685E-16</v>
      </c>
      <c r="X4745" s="57">
        <f>MAX((SetUp!$B$56*(1-($H4745/SetUp!$B$56)^2)*TANH(($B4745-$D4745)/SetUp!$B$56))/(1+$H4745/SetUp!$B$56*TANH(($B4745-$D4745)/SetUp!$B$56)),0)</f>
        <v>0</v>
      </c>
    </row>
    <row r="4746" spans="1:24" x14ac:dyDescent="0.3">
      <c r="A4746" s="64">
        <v>31408</v>
      </c>
      <c r="B4746" s="57">
        <v>2.1360000000000001</v>
      </c>
      <c r="C4746" s="57">
        <v>0.59699999999999998</v>
      </c>
      <c r="D4746" s="57">
        <v>5.4390000000000001</v>
      </c>
      <c r="E4746" s="57">
        <f t="shared" si="1139"/>
        <v>2.1360000000000001</v>
      </c>
      <c r="F4746" s="57">
        <f t="shared" si="1140"/>
        <v>3.3029999999999999</v>
      </c>
      <c r="G4746" s="57">
        <f t="shared" si="1141"/>
        <v>0</v>
      </c>
      <c r="H4746" s="57">
        <f>IF(Q4745&gt;SetUp!$B$56,SetUp!$B$56,Q4745)</f>
        <v>3.4598234534699817</v>
      </c>
      <c r="I4746" s="57">
        <f t="shared" si="1146"/>
        <v>0.95358211865656695</v>
      </c>
      <c r="J4746" s="57">
        <f>MIN(F4746,H4746,(1-EXP(-SetUp!$B$52*H4746/SetUp!$B$56))*F4746)</f>
        <v>1.3793320930618382</v>
      </c>
      <c r="K4746" s="57">
        <f t="shared" si="1142"/>
        <v>2.0804913604081436</v>
      </c>
      <c r="L4746" s="57">
        <f>IF(I4746&lt;=0,0,MIN(SetUp!$B$50*I4746^SetUp!$B$55,I4746))</f>
        <v>1.8907162154266095E-2</v>
      </c>
      <c r="M4746" s="57">
        <f t="shared" si="1143"/>
        <v>0.93467495650230081</v>
      </c>
      <c r="N4746" s="57">
        <f>IF(SetUp!$B$62=0,X4746,(B4746-E4746)*(1-(H4746/SetUp!$B$66/SetUp!$B$56)))</f>
        <v>0</v>
      </c>
      <c r="O4746" s="57">
        <f>K4746*SetUp!$B$65</f>
        <v>0</v>
      </c>
      <c r="P4746" s="57">
        <f>MIN(SetUp!$B$54*L4746^SetUp!$B$51,L4746)</f>
        <v>1.0381666405845298E-2</v>
      </c>
      <c r="Q4746" s="57">
        <f t="shared" si="1144"/>
        <v>2.0804913604081436</v>
      </c>
      <c r="R4746" s="57">
        <f>IF((H4746+N4746-O4746)&gt;SetUp!$B$56,T4745+H4746+N4746-O4746-SetUp!$B$56,T4745)</f>
        <v>0</v>
      </c>
      <c r="S4746" s="57">
        <f>R4746*SetUp!$B$65</f>
        <v>0</v>
      </c>
      <c r="T4746" s="57">
        <f>IF((R4746-S4746)&lt;SetUp!$B$53,R4746-S4746,SetUp!$B$53)</f>
        <v>0</v>
      </c>
      <c r="U4746" s="57">
        <f t="shared" si="1145"/>
        <v>0.93467495650230081</v>
      </c>
      <c r="V4746" s="57">
        <f>(L4746-P4746)/1000*SetUp!$B$13*1000000/SetUp!$B$48</f>
        <v>0.48491044469475059</v>
      </c>
      <c r="W4746" s="57">
        <f t="shared" si="1147"/>
        <v>-1.4918621893400541E-16</v>
      </c>
      <c r="X4746" s="57">
        <f>MAX((SetUp!$B$56*(1-($H4746/SetUp!$B$56)^2)*TANH(($B4746-$D4746)/SetUp!$B$56))/(1+$H4746/SetUp!$B$56*TANH(($B4746-$D4746)/SetUp!$B$56)),0)</f>
        <v>0</v>
      </c>
    </row>
    <row r="4747" spans="1:24" x14ac:dyDescent="0.3">
      <c r="A4747" s="64">
        <v>31409</v>
      </c>
      <c r="B4747" s="57">
        <v>2.847</v>
      </c>
      <c r="C4747" s="57">
        <v>0.41</v>
      </c>
      <c r="D4747" s="57">
        <v>5.4390000000000001</v>
      </c>
      <c r="E4747" s="57">
        <f t="shared" si="1139"/>
        <v>2.847</v>
      </c>
      <c r="F4747" s="57">
        <f t="shared" si="1140"/>
        <v>2.5920000000000001</v>
      </c>
      <c r="G4747" s="57">
        <f t="shared" si="1141"/>
        <v>0</v>
      </c>
      <c r="H4747" s="57">
        <f>IF(Q4746&gt;SetUp!$B$56,SetUp!$B$56,Q4746)</f>
        <v>2.0804913604081436</v>
      </c>
      <c r="I4747" s="57">
        <f t="shared" si="1146"/>
        <v>0.93467495650230081</v>
      </c>
      <c r="J4747" s="57">
        <f>MIN(F4747,H4747,(1-EXP(-SetUp!$B$52*H4747/SetUp!$B$56))*F4747)</f>
        <v>0.71935287748122012</v>
      </c>
      <c r="K4747" s="57">
        <f t="shared" si="1142"/>
        <v>1.3611384829269235</v>
      </c>
      <c r="L4747" s="57">
        <f>IF(I4747&lt;=0,0,MIN(SetUp!$B$50*I4747^SetUp!$B$55,I4747))</f>
        <v>1.8286497395643149E-2</v>
      </c>
      <c r="M4747" s="57">
        <f t="shared" si="1143"/>
        <v>0.91638845910665767</v>
      </c>
      <c r="N4747" s="57">
        <f>IF(SetUp!$B$62=0,X4747,(B4747-E4747)*(1-(H4747/SetUp!$B$66/SetUp!$B$56)))</f>
        <v>0</v>
      </c>
      <c r="O4747" s="57">
        <f>K4747*SetUp!$B$65</f>
        <v>0</v>
      </c>
      <c r="P4747" s="57">
        <f>MIN(SetUp!$B$54*L4747^SetUp!$B$51,L4747)</f>
        <v>1.0046570840818113E-2</v>
      </c>
      <c r="Q4747" s="57">
        <f t="shared" si="1144"/>
        <v>1.3611384829269235</v>
      </c>
      <c r="R4747" s="57">
        <f>IF((H4747+N4747-O4747)&gt;SetUp!$B$56,T4746+H4747+N4747-O4747-SetUp!$B$56,T4746)</f>
        <v>0</v>
      </c>
      <c r="S4747" s="57">
        <f>R4747*SetUp!$B$65</f>
        <v>0</v>
      </c>
      <c r="T4747" s="57">
        <f>IF((R4747-S4747)&lt;SetUp!$B$53,R4747-S4747,SetUp!$B$53)</f>
        <v>0</v>
      </c>
      <c r="U4747" s="57">
        <f t="shared" si="1145"/>
        <v>0.91638845910665767</v>
      </c>
      <c r="V4747" s="57">
        <f>(L4747-P4747)/1000*SetUp!$B$13*1000000/SetUp!$B$48</f>
        <v>0.46866793062355522</v>
      </c>
      <c r="W4747" s="57">
        <f t="shared" si="1147"/>
        <v>2.2898349882893854E-16</v>
      </c>
      <c r="X4747" s="57">
        <f>MAX((SetUp!$B$56*(1-($H4747/SetUp!$B$56)^2)*TANH(($B4747-$D4747)/SetUp!$B$56))/(1+$H4747/SetUp!$B$56*TANH(($B4747-$D4747)/SetUp!$B$56)),0)</f>
        <v>0</v>
      </c>
    </row>
    <row r="4748" spans="1:24" x14ac:dyDescent="0.3">
      <c r="A4748" s="64">
        <v>31410</v>
      </c>
      <c r="B4748" s="57">
        <v>3.78</v>
      </c>
      <c r="C4748" s="57">
        <v>0.54600000000000004</v>
      </c>
      <c r="D4748" s="57">
        <v>5.4390000000000001</v>
      </c>
      <c r="E4748" s="57">
        <f t="shared" si="1139"/>
        <v>3.78</v>
      </c>
      <c r="F4748" s="57">
        <f t="shared" si="1140"/>
        <v>1.6590000000000003</v>
      </c>
      <c r="G4748" s="57">
        <f t="shared" si="1141"/>
        <v>0</v>
      </c>
      <c r="H4748" s="57">
        <f>IF(Q4747&gt;SetUp!$B$56,SetUp!$B$56,Q4747)</f>
        <v>1.3611384829269235</v>
      </c>
      <c r="I4748" s="57">
        <f t="shared" si="1146"/>
        <v>0.91638845910665767</v>
      </c>
      <c r="J4748" s="57">
        <f>MIN(F4748,H4748,(1-EXP(-SetUp!$B$52*H4748/SetUp!$B$56))*F4748)</f>
        <v>0.31783703318454909</v>
      </c>
      <c r="K4748" s="57">
        <f t="shared" si="1142"/>
        <v>1.0433014497423745</v>
      </c>
      <c r="L4748" s="57">
        <f>IF(I4748&lt;=0,0,MIN(SetUp!$B$50*I4748^SetUp!$B$55,I4748))</f>
        <v>1.7694115977288819E-2</v>
      </c>
      <c r="M4748" s="57">
        <f t="shared" si="1143"/>
        <v>0.8986943431293688</v>
      </c>
      <c r="N4748" s="57">
        <f>IF(SetUp!$B$62=0,X4748,(B4748-E4748)*(1-(H4748/SetUp!$B$66/SetUp!$B$56)))</f>
        <v>0</v>
      </c>
      <c r="O4748" s="57">
        <f>K4748*SetUp!$B$65</f>
        <v>0</v>
      </c>
      <c r="P4748" s="57">
        <f>MIN(SetUp!$B$54*L4748^SetUp!$B$51,L4748)</f>
        <v>9.7265649384802432E-3</v>
      </c>
      <c r="Q4748" s="57">
        <f t="shared" si="1144"/>
        <v>1.0433014497423745</v>
      </c>
      <c r="R4748" s="57">
        <f>IF((H4748+N4748-O4748)&gt;SetUp!$B$56,T4747+H4748+N4748-O4748-SetUp!$B$56,T4747)</f>
        <v>0</v>
      </c>
      <c r="S4748" s="57">
        <f>R4748*SetUp!$B$65</f>
        <v>0</v>
      </c>
      <c r="T4748" s="57">
        <f>IF((R4748-S4748)&lt;SetUp!$B$53,R4748-S4748,SetUp!$B$53)</f>
        <v>0</v>
      </c>
      <c r="U4748" s="57">
        <f t="shared" si="1145"/>
        <v>0.8986943431293688</v>
      </c>
      <c r="V4748" s="57">
        <f>(L4748-P4748)/1000*SetUp!$B$13*1000000/SetUp!$B$48</f>
        <v>0.45317584236347136</v>
      </c>
      <c r="W4748" s="57">
        <f t="shared" si="1147"/>
        <v>3.3653635433950058E-16</v>
      </c>
      <c r="X4748" s="57">
        <f>MAX((SetUp!$B$56*(1-($H4748/SetUp!$B$56)^2)*TANH(($B4748-$D4748)/SetUp!$B$56))/(1+$H4748/SetUp!$B$56*TANH(($B4748-$D4748)/SetUp!$B$56)),0)</f>
        <v>0</v>
      </c>
    </row>
    <row r="4749" spans="1:24" x14ac:dyDescent="0.3">
      <c r="A4749" s="64">
        <v>31411</v>
      </c>
      <c r="B4749" s="57">
        <v>0.75600000000000001</v>
      </c>
      <c r="C4749" s="57">
        <v>0.45300000000000001</v>
      </c>
      <c r="D4749" s="57">
        <v>5.4390000000000001</v>
      </c>
      <c r="E4749" s="57">
        <f t="shared" si="1139"/>
        <v>0.75600000000000001</v>
      </c>
      <c r="F4749" s="57">
        <f t="shared" si="1140"/>
        <v>4.6829999999999998</v>
      </c>
      <c r="G4749" s="57">
        <f t="shared" si="1141"/>
        <v>0</v>
      </c>
      <c r="H4749" s="57">
        <f>IF(Q4748&gt;SetUp!$B$56,SetUp!$B$56,Q4748)</f>
        <v>1.0433014497423745</v>
      </c>
      <c r="I4749" s="57">
        <f t="shared" si="1146"/>
        <v>0.8986943431293688</v>
      </c>
      <c r="J4749" s="57">
        <f>MIN(F4749,H4749,(1-EXP(-SetUp!$B$52*H4749/SetUp!$B$56))*F4749)</f>
        <v>0.70442753158431626</v>
      </c>
      <c r="K4749" s="57">
        <f t="shared" si="1142"/>
        <v>0.33887391815805823</v>
      </c>
      <c r="L4749" s="57">
        <f>IF(I4749&lt;=0,0,MIN(SetUp!$B$50*I4749^SetUp!$B$55,I4749))</f>
        <v>1.7128376385876679E-2</v>
      </c>
      <c r="M4749" s="57">
        <f t="shared" si="1143"/>
        <v>0.88156596674349208</v>
      </c>
      <c r="N4749" s="57">
        <f>IF(SetUp!$B$62=0,X4749,(B4749-E4749)*(1-(H4749/SetUp!$B$66/SetUp!$B$56)))</f>
        <v>0</v>
      </c>
      <c r="O4749" s="57">
        <f>K4749*SetUp!$B$65</f>
        <v>0</v>
      </c>
      <c r="P4749" s="57">
        <f>MIN(SetUp!$B$54*L4749^SetUp!$B$51,L4749)</f>
        <v>9.4207808785911652E-3</v>
      </c>
      <c r="Q4749" s="57">
        <f t="shared" si="1144"/>
        <v>0.33887391815805823</v>
      </c>
      <c r="R4749" s="57">
        <f>IF((H4749+N4749-O4749)&gt;SetUp!$B$56,T4748+H4749+N4749-O4749-SetUp!$B$56,T4748)</f>
        <v>0</v>
      </c>
      <c r="S4749" s="57">
        <f>R4749*SetUp!$B$65</f>
        <v>0</v>
      </c>
      <c r="T4749" s="57">
        <f>IF((R4749-S4749)&lt;SetUp!$B$53,R4749-S4749,SetUp!$B$53)</f>
        <v>0</v>
      </c>
      <c r="U4749" s="57">
        <f t="shared" si="1145"/>
        <v>0.88156596674349208</v>
      </c>
      <c r="V4749" s="57">
        <f>(L4749-P4749)/1000*SetUp!$B$13*1000000/SetUp!$B$48</f>
        <v>0.43839017404441116</v>
      </c>
      <c r="W4749" s="57">
        <f t="shared" si="1147"/>
        <v>-4.163336342344337E-17</v>
      </c>
      <c r="X4749" s="57">
        <f>MAX((SetUp!$B$56*(1-($H4749/SetUp!$B$56)^2)*TANH(($B4749-$D4749)/SetUp!$B$56))/(1+$H4749/SetUp!$B$56*TANH(($B4749-$D4749)/SetUp!$B$56)),0)</f>
        <v>0</v>
      </c>
    </row>
    <row r="4750" spans="1:24" x14ac:dyDescent="0.3">
      <c r="A4750" s="64">
        <v>31412</v>
      </c>
      <c r="B4750" s="57">
        <v>1.4059999999999999</v>
      </c>
      <c r="C4750" s="57">
        <v>0.371</v>
      </c>
      <c r="D4750" s="57">
        <v>5.4390000000000001</v>
      </c>
      <c r="E4750" s="57">
        <f t="shared" si="1139"/>
        <v>1.4059999999999999</v>
      </c>
      <c r="F4750" s="57">
        <f t="shared" si="1140"/>
        <v>4.0330000000000004</v>
      </c>
      <c r="G4750" s="57">
        <f t="shared" si="1141"/>
        <v>0</v>
      </c>
      <c r="H4750" s="57">
        <f>IF(Q4749&gt;SetUp!$B$56,SetUp!$B$56,Q4749)</f>
        <v>0.33887391815805823</v>
      </c>
      <c r="I4750" s="57">
        <f t="shared" si="1146"/>
        <v>0.88156596674349208</v>
      </c>
      <c r="J4750" s="57">
        <f>MIN(F4750,H4750,(1-EXP(-SetUp!$B$52*H4750/SetUp!$B$56))*F4750)</f>
        <v>0.20798852918825256</v>
      </c>
      <c r="K4750" s="57">
        <f t="shared" si="1142"/>
        <v>0.13088538896980567</v>
      </c>
      <c r="L4750" s="57">
        <f>IF(I4750&lt;=0,0,MIN(SetUp!$B$50*I4750^SetUp!$B$55,I4750))</f>
        <v>1.6587752389356811E-2</v>
      </c>
      <c r="M4750" s="57">
        <f t="shared" si="1143"/>
        <v>0.86497821435413524</v>
      </c>
      <c r="N4750" s="57">
        <f>IF(SetUp!$B$62=0,X4750,(B4750-E4750)*(1-(H4750/SetUp!$B$66/SetUp!$B$56)))</f>
        <v>0</v>
      </c>
      <c r="O4750" s="57">
        <f>K4750*SetUp!$B$65</f>
        <v>0</v>
      </c>
      <c r="P4750" s="57">
        <f>MIN(SetUp!$B$54*L4750^SetUp!$B$51,L4750)</f>
        <v>9.1284113390279614E-3</v>
      </c>
      <c r="Q4750" s="57">
        <f t="shared" si="1144"/>
        <v>0.13088538896980567</v>
      </c>
      <c r="R4750" s="57">
        <f>IF((H4750+N4750-O4750)&gt;SetUp!$B$56,T4749+H4750+N4750-O4750-SetUp!$B$56,T4749)</f>
        <v>0</v>
      </c>
      <c r="S4750" s="57">
        <f>R4750*SetUp!$B$65</f>
        <v>0</v>
      </c>
      <c r="T4750" s="57">
        <f>IF((R4750-S4750)&lt;SetUp!$B$53,R4750-S4750,SetUp!$B$53)</f>
        <v>0</v>
      </c>
      <c r="U4750" s="57">
        <f t="shared" si="1145"/>
        <v>0.86497821435413524</v>
      </c>
      <c r="V4750" s="57">
        <f>(L4750-P4750)/1000*SetUp!$B$13*1000000/SetUp!$B$48</f>
        <v>0.42427003573543265</v>
      </c>
      <c r="W4750" s="57">
        <f t="shared" si="1147"/>
        <v>3.1225022567582528E-17</v>
      </c>
      <c r="X4750" s="57">
        <f>MAX((SetUp!$B$56*(1-($H4750/SetUp!$B$56)^2)*TANH(($B4750-$D4750)/SetUp!$B$56))/(1+$H4750/SetUp!$B$56*TANH(($B4750-$D4750)/SetUp!$B$56)),0)</f>
        <v>0</v>
      </c>
    </row>
  </sheetData>
  <mergeCells count="7">
    <mergeCell ref="AK765:AN765"/>
    <mergeCell ref="AP1:AU1"/>
    <mergeCell ref="AV1:BB1"/>
    <mergeCell ref="Z1:AI1"/>
    <mergeCell ref="AK1:AN1"/>
    <mergeCell ref="AK31:AN31"/>
    <mergeCell ref="AK398:AN398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SetUp</vt:lpstr>
      <vt:lpstr>CAWM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Sony</dc:creator>
  <cp:keywords/>
  <dc:description/>
  <cp:lastModifiedBy>Sabrina Correa</cp:lastModifiedBy>
  <cp:revision/>
  <dcterms:created xsi:type="dcterms:W3CDTF">2017-03-18T16:42:17Z</dcterms:created>
  <dcterms:modified xsi:type="dcterms:W3CDTF">2025-02-22T22:09:41Z</dcterms:modified>
  <cp:category/>
  <cp:contentStatus/>
</cp:coreProperties>
</file>